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3.xml" ContentType="application/vnd.openxmlformats-officedocument.themeOverride+xml"/>
  <Override PartName="/xl/pivotTables/pivotTable1.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4.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5.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6.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7.xml" ContentType="application/vnd.openxmlformats-officedocument.themeOverrid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8.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1.xml" ContentType="application/vnd.openxmlformats-officedocument.spreadsheetml.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OTHER\Linkedin\CV\Small\Excel visualization\KPI Report\"/>
    </mc:Choice>
  </mc:AlternateContent>
  <workbookProtection workbookPassword="E90B" lockStructure="1"/>
  <bookViews>
    <workbookView xWindow="0" yWindow="0" windowWidth="20490" windowHeight="9045" tabRatio="841" firstSheet="1" activeTab="1"/>
  </bookViews>
  <sheets>
    <sheet name="User guide" sheetId="47" state="hidden" r:id="rId1"/>
    <sheet name="Dashboard" sheetId="18" r:id="rId2"/>
    <sheet name="Weekly" sheetId="29" r:id="rId3"/>
    <sheet name="Control Month" sheetId="36" r:id="rId4"/>
    <sheet name="Plan by Day" sheetId="74" state="hidden" r:id="rId5"/>
    <sheet name="Actual by Day" sheetId="68" state="hidden" r:id="rId6"/>
    <sheet name="PVmain" sheetId="23" state="hidden" r:id="rId7"/>
    <sheet name="PV_YTD" sheetId="69" state="hidden" r:id="rId8"/>
    <sheet name="PVWeek" sheetId="26" state="hidden" r:id="rId9"/>
    <sheet name="PVMonth" sheetId="34" state="hidden" r:id="rId10"/>
    <sheet name="Button" sheetId="37" state="hidden" r:id="rId11"/>
    <sheet name="Plan by Day 1" sheetId="67" state="hidden" r:id="rId12"/>
    <sheet name="Submission" sheetId="59" state="hidden" r:id="rId13"/>
    <sheet name="Data submission" sheetId="72" state="hidden" r:id="rId14"/>
    <sheet name="Data (kg)" sheetId="1" state="hidden" r:id="rId15"/>
    <sheet name="QueryFinalResult" sheetId="56" state="hidden" r:id="rId16"/>
  </sheets>
  <definedNames>
    <definedName name="_Fill" localSheetId="5" hidden="1">#REF!</definedName>
    <definedName name="_Fill" localSheetId="3" hidden="1">#REF!</definedName>
    <definedName name="_Fill" localSheetId="13" hidden="1">#REF!</definedName>
    <definedName name="_Fill" localSheetId="4" hidden="1">#REF!</definedName>
    <definedName name="_Fill" localSheetId="12" hidden="1">#REF!</definedName>
    <definedName name="_Fill" localSheetId="2" hidden="1">#REF!</definedName>
    <definedName name="_Fill" hidden="1">#REF!</definedName>
    <definedName name="_xlnm._FilterDatabase" localSheetId="5" hidden="1">'Actual by Day'!$A$2:$BQ$195</definedName>
    <definedName name="_xlnm._FilterDatabase" localSheetId="14" hidden="1">'Data (kg)'!$K$1:$U$261</definedName>
    <definedName name="_xlnm._FilterDatabase" localSheetId="13" hidden="1">'Data submission'!$F$1:$P$1359</definedName>
    <definedName name="_xlnm._FilterDatabase" localSheetId="4" hidden="1">'Plan by Day'!$A$2:$BQ$197</definedName>
    <definedName name="_xlnm._FilterDatabase" localSheetId="11" hidden="1">'Plan by Day 1'!$A$2:$BQ$196</definedName>
    <definedName name="_xlnm._FilterDatabase" localSheetId="12" hidden="1">Submission!$A$1:$B$1</definedName>
    <definedName name="ActualProdWeek">'User guide'!$E$11</definedName>
    <definedName name="anscount" hidden="1">1</definedName>
    <definedName name="CategoryList">OFFSET(Button!$E$5,,,COUNTA(Button!$E:$E)-COUNTIFS(Button!$E:$E,""&lt;&gt;"",Button!$E:$E,"""")-1,1)</definedName>
    <definedName name="Date.GraphMax">PVmain!$N$14</definedName>
    <definedName name="Date.GraphMin">PVmain!$N$15</definedName>
    <definedName name="Date.Max">PVmain!$N$13</definedName>
    <definedName name="DefineList">OFFSET(Button!$H$5,,,COUNTA(Button!$H:$H)-COUNTIFS(Button!$H:$H,"&lt;&gt;",Button!$H:$H,"")-2,1)</definedName>
    <definedName name="DefineSel">'Control Month'!$Q$8</definedName>
    <definedName name="ExternalData_1" localSheetId="15" hidden="1">QueryFinalResult!$A$3:$K$176</definedName>
    <definedName name="ExternalData_2" localSheetId="15" hidden="1">QueryFinalResult!$N$3:$AA$365</definedName>
    <definedName name="FilePath">'User guide'!$C$4</definedName>
    <definedName name="graphwidth">PVmain!$N$9</definedName>
    <definedName name="idx">PVmain!$N$11</definedName>
    <definedName name="MonthList">OFFSET(Button!$K$5,,,COUNTA(Button!$K:$K)-COUNTIFS(Button!$K:$K,"&lt;&gt;",Button!$K:$K,"")-2,1)</definedName>
    <definedName name="MonthSel">'Control Month'!$T$8</definedName>
    <definedName name="Nam" localSheetId="5" hidden="1">#REF!</definedName>
    <definedName name="Nam" localSheetId="13" hidden="1">#REF!</definedName>
    <definedName name="Nam" localSheetId="4" hidden="1">#REF!</definedName>
    <definedName name="Nam" localSheetId="12" hidden="1">#REF!</definedName>
    <definedName name="Nam" hidden="1">#REF!</definedName>
    <definedName name="PlanWeek">'User guide'!$E$10</definedName>
    <definedName name="ReportWeek">'User guide'!$I$9</definedName>
    <definedName name="ScrollBarSel">PVmain!$N$10</definedName>
    <definedName name="Slicer_Category">#N/A</definedName>
    <definedName name="Slicer_PH1">#N/A</definedName>
    <definedName name="Slicer_Site">#N/A</definedName>
    <definedName name="Week_Factory">OFFSET(PVWeek!$B$32,,,COUNTA(PVWeek!$B:$B)-COUNTIFS(PVWeek!$B:$B,"&lt;&gt;",PVWeek!$B:$B,"")-1,2)</definedName>
    <definedName name="Week_List">OFFSET(Button!$B$5,,,COUNTA(Button!$B:$B)-COUNTIFS(Button!$B:$B,"&lt;&gt;",Button!$B:$B,"")-2,1)</definedName>
    <definedName name="WeekSel" localSheetId="3">'Control Month'!$T$8</definedName>
    <definedName name="WeekSel">Weekly!$K$2</definedName>
  </definedNames>
  <calcPr calcId="162913"/>
  <pivotCaches>
    <pivotCache cacheId="1" r:id="rId17"/>
    <pivotCache cacheId="133" r:id="rId18"/>
  </pivotCaches>
  <extLs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067" i="72" l="1"/>
  <c r="A1262" i="72"/>
  <c r="A1085" i="72"/>
  <c r="A1279" i="72"/>
  <c r="A1084" i="72"/>
  <c r="A1278" i="72"/>
  <c r="A1073" i="72"/>
  <c r="A1267" i="72"/>
  <c r="A1074" i="72"/>
  <c r="A1268" i="72"/>
  <c r="A1071" i="72"/>
  <c r="A1265" i="72"/>
  <c r="A1076" i="72"/>
  <c r="A1270" i="72"/>
  <c r="A1083" i="72"/>
  <c r="A1277" i="72"/>
  <c r="A1072" i="72"/>
  <c r="A1266" i="72"/>
  <c r="A1077" i="72"/>
  <c r="A1271" i="72"/>
  <c r="A1075" i="72"/>
  <c r="A1269" i="72"/>
  <c r="A1066" i="72"/>
  <c r="A1261" i="72"/>
  <c r="A1078" i="72"/>
  <c r="A1272" i="72"/>
  <c r="A1098" i="72"/>
  <c r="A1292" i="72"/>
  <c r="A1082" i="72"/>
  <c r="A1276" i="72"/>
  <c r="A1079" i="72"/>
  <c r="A1273" i="72"/>
  <c r="A1081" i="72"/>
  <c r="A1275" i="72"/>
  <c r="A1069" i="72"/>
  <c r="A1263" i="72"/>
  <c r="A1091" i="72"/>
  <c r="A1285" i="72"/>
  <c r="A1092" i="72"/>
  <c r="A1286" i="72"/>
  <c r="A1120" i="72"/>
  <c r="A1314" i="72"/>
  <c r="A1070" i="72"/>
  <c r="A1264" i="72"/>
  <c r="A1114" i="72"/>
  <c r="A1308" i="72"/>
  <c r="A1080" i="72"/>
  <c r="A1274" i="72"/>
  <c r="A1134" i="72"/>
  <c r="A1328" i="72"/>
  <c r="A1133" i="72"/>
  <c r="A1327" i="72"/>
  <c r="A1136" i="72"/>
  <c r="A1330" i="72"/>
  <c r="A1095" i="72"/>
  <c r="A1289" i="72"/>
  <c r="A1135" i="72"/>
  <c r="A1329" i="72"/>
  <c r="A1086" i="72"/>
  <c r="A1280" i="72"/>
  <c r="A1088" i="72"/>
  <c r="A1282" i="72"/>
  <c r="A1087" i="72"/>
  <c r="A1281" i="72"/>
  <c r="A1121" i="72"/>
  <c r="A1315" i="72"/>
  <c r="A1111" i="72"/>
  <c r="A1305" i="72"/>
  <c r="A1093" i="72"/>
  <c r="A1287" i="72"/>
  <c r="A1106" i="72"/>
  <c r="A1300" i="72"/>
  <c r="A1094" i="72"/>
  <c r="A1288" i="72"/>
  <c r="A1115" i="72"/>
  <c r="A1309" i="72"/>
  <c r="A1097" i="72"/>
  <c r="A1291" i="72"/>
  <c r="A1137" i="72"/>
  <c r="A1331" i="72"/>
  <c r="A1096" i="72"/>
  <c r="A1290" i="72"/>
  <c r="A1138" i="72"/>
  <c r="A1332" i="72"/>
  <c r="A1090" i="72"/>
  <c r="A1284" i="72"/>
  <c r="A1118" i="72"/>
  <c r="A1312" i="72"/>
  <c r="A1089" i="72"/>
  <c r="A1283" i="72"/>
  <c r="A1117" i="72"/>
  <c r="A1311" i="72"/>
  <c r="A1104" i="72"/>
  <c r="A1298" i="72"/>
  <c r="A1119" i="72"/>
  <c r="A1313" i="72"/>
  <c r="A1105" i="72"/>
  <c r="A1299" i="72"/>
  <c r="A1188" i="72"/>
  <c r="A1356" i="72"/>
  <c r="A1191" i="72"/>
  <c r="A1359" i="72"/>
  <c r="A1187" i="72"/>
  <c r="A1355" i="72"/>
  <c r="A1189" i="72"/>
  <c r="A1357" i="72"/>
  <c r="A1099" i="72"/>
  <c r="A1293" i="72"/>
  <c r="A1190" i="72"/>
  <c r="A1358" i="72"/>
  <c r="A1144" i="72"/>
  <c r="A1338" i="72"/>
  <c r="A1147" i="72"/>
  <c r="A1341" i="72"/>
  <c r="A1146" i="72"/>
  <c r="A1340" i="72"/>
  <c r="A1149" i="72"/>
  <c r="A1343" i="72"/>
  <c r="A1145" i="72"/>
  <c r="A1339" i="72"/>
  <c r="A1150" i="72"/>
  <c r="A1344" i="72"/>
  <c r="A1148" i="72"/>
  <c r="A1342" i="72"/>
  <c r="A1157" i="72"/>
  <c r="A1351" i="72"/>
  <c r="A1152" i="72"/>
  <c r="A1346" i="72"/>
  <c r="A1156" i="72"/>
  <c r="A1350" i="72"/>
  <c r="A1155" i="72"/>
  <c r="A1349" i="72"/>
  <c r="A1124" i="72"/>
  <c r="A1318" i="72"/>
  <c r="A1151" i="72"/>
  <c r="A1345" i="72"/>
  <c r="A1122" i="72"/>
  <c r="A1316" i="72"/>
  <c r="A1126" i="72"/>
  <c r="A1320" i="72"/>
  <c r="A1153" i="72"/>
  <c r="A1347" i="72"/>
  <c r="A1125" i="72"/>
  <c r="A1319" i="72"/>
  <c r="A1128" i="72"/>
  <c r="A1322" i="72"/>
  <c r="A1154" i="72"/>
  <c r="A1348" i="72"/>
  <c r="A1130" i="72"/>
  <c r="A1324" i="72"/>
  <c r="A1131" i="72"/>
  <c r="A1325" i="72"/>
  <c r="A1129" i="72"/>
  <c r="A1323" i="72"/>
  <c r="A1012" i="72"/>
  <c r="A1208" i="72"/>
  <c r="A1164" i="72"/>
  <c r="A1161" i="72"/>
  <c r="A1160" i="72"/>
  <c r="A1352" i="72"/>
  <c r="A1163" i="72"/>
  <c r="A1162" i="72"/>
  <c r="A1175" i="72"/>
  <c r="A1176" i="72"/>
  <c r="A1184" i="72"/>
  <c r="A1353" i="72"/>
  <c r="A1185" i="72"/>
  <c r="A1354" i="72"/>
  <c r="A1186" i="72"/>
  <c r="A1165" i="72"/>
  <c r="A1158" i="72"/>
  <c r="A1108" i="72"/>
  <c r="A1302" i="72"/>
  <c r="A1159" i="72"/>
  <c r="A1109" i="72"/>
  <c r="A1303" i="72"/>
  <c r="A1177" i="72"/>
  <c r="A1110" i="72"/>
  <c r="A1304" i="72"/>
  <c r="A1178" i="72"/>
  <c r="A1107" i="72"/>
  <c r="A1301" i="72"/>
  <c r="A1139" i="72"/>
  <c r="A1333" i="72"/>
  <c r="A1062" i="72"/>
  <c r="A1257" i="72"/>
  <c r="A1140" i="72"/>
  <c r="A1334" i="72"/>
  <c r="A1063" i="72"/>
  <c r="A1258" i="72"/>
  <c r="A1141" i="72"/>
  <c r="A1335" i="72"/>
  <c r="A1064" i="72"/>
  <c r="A1259" i="72"/>
  <c r="A1065" i="72"/>
  <c r="A1260" i="72"/>
  <c r="A1000" i="72"/>
  <c r="A1196" i="72"/>
  <c r="A1013" i="72"/>
  <c r="A1209" i="72"/>
  <c r="A1003" i="72"/>
  <c r="A1199" i="72"/>
  <c r="A1127" i="72"/>
  <c r="A1321" i="72"/>
  <c r="A1018" i="72"/>
  <c r="A1214" i="72"/>
  <c r="A1103" i="72"/>
  <c r="A1297" i="72"/>
  <c r="A1019" i="72"/>
  <c r="A1215" i="72"/>
  <c r="A1123" i="72"/>
  <c r="A1317" i="72"/>
  <c r="A1020" i="72"/>
  <c r="A1216" i="72"/>
  <c r="A1132" i="72"/>
  <c r="A1326" i="72"/>
  <c r="A1001" i="72"/>
  <c r="A1197" i="72"/>
  <c r="A1014" i="72"/>
  <c r="A1210" i="72"/>
  <c r="A1015" i="72"/>
  <c r="A1211" i="72"/>
  <c r="A1021" i="72"/>
  <c r="A1217" i="72"/>
  <c r="A1002" i="72"/>
  <c r="A1198" i="72"/>
  <c r="A1016" i="72"/>
  <c r="A1212" i="72"/>
  <c r="A1112" i="72"/>
  <c r="A1306" i="72"/>
  <c r="A1017" i="72"/>
  <c r="A1213" i="72"/>
  <c r="A1113" i="72"/>
  <c r="A1307" i="72"/>
  <c r="A1022" i="72"/>
  <c r="A1218" i="72"/>
  <c r="A1100" i="72"/>
  <c r="A1294" i="72"/>
  <c r="A1028" i="72"/>
  <c r="A1224" i="72"/>
  <c r="A1101" i="72"/>
  <c r="A1295" i="72"/>
  <c r="A1025" i="72"/>
  <c r="A1221" i="72"/>
  <c r="A1116" i="72"/>
  <c r="A1310" i="72"/>
  <c r="A1024" i="72"/>
  <c r="A1220" i="72"/>
  <c r="A1023" i="72"/>
  <c r="A1219" i="72"/>
  <c r="A1026" i="72"/>
  <c r="A1027" i="72"/>
  <c r="A1222" i="72"/>
  <c r="A1223" i="72"/>
  <c r="A1029" i="72"/>
  <c r="A1030" i="72"/>
  <c r="A1225" i="72"/>
  <c r="A1226" i="72"/>
  <c r="A1047" i="72"/>
  <c r="A1243" i="72"/>
  <c r="A1033" i="72"/>
  <c r="A1229" i="72"/>
  <c r="A1032" i="72"/>
  <c r="A1228" i="72"/>
  <c r="A1031" i="72"/>
  <c r="A1227" i="72"/>
  <c r="A1034" i="72"/>
  <c r="A1230" i="72"/>
  <c r="A1035" i="72"/>
  <c r="A1231" i="72"/>
  <c r="A1036" i="72"/>
  <c r="A1232" i="72"/>
  <c r="A1038" i="72"/>
  <c r="A1234" i="72"/>
  <c r="A1037" i="72"/>
  <c r="A1233" i="72"/>
  <c r="A1004" i="72"/>
  <c r="A1200" i="72"/>
  <c r="A1049" i="72"/>
  <c r="A1245" i="72"/>
  <c r="A1050" i="72"/>
  <c r="A1246" i="72"/>
  <c r="A1048" i="72"/>
  <c r="A1244" i="72"/>
  <c r="A1040" i="72"/>
  <c r="A1236" i="72"/>
  <c r="A1042" i="72"/>
  <c r="A1238" i="72"/>
  <c r="A1041" i="72"/>
  <c r="A1237" i="72"/>
  <c r="A1039" i="72"/>
  <c r="A1235" i="72"/>
  <c r="A1044" i="72"/>
  <c r="A1240" i="72"/>
  <c r="A1045" i="72"/>
  <c r="A1241" i="72"/>
  <c r="A1043" i="72"/>
  <c r="A1239" i="72"/>
  <c r="A1046" i="72"/>
  <c r="A1242" i="72"/>
  <c r="A1010" i="72"/>
  <c r="A1206" i="72"/>
  <c r="A1005" i="72"/>
  <c r="A1201" i="72"/>
  <c r="A1011" i="72"/>
  <c r="A1207" i="72"/>
  <c r="A1102" i="72"/>
  <c r="A1296" i="72"/>
  <c r="A1054" i="72"/>
  <c r="A1249" i="72"/>
  <c r="A1057" i="72"/>
  <c r="A1252" i="72"/>
  <c r="A1053" i="72"/>
  <c r="A1248" i="72"/>
  <c r="A1051" i="72"/>
  <c r="A1052" i="72"/>
  <c r="A1247" i="72"/>
  <c r="A1009" i="72"/>
  <c r="A1205" i="72"/>
  <c r="A1006" i="72"/>
  <c r="A1202" i="72"/>
  <c r="A1007" i="72"/>
  <c r="A1203" i="72"/>
  <c r="A1008" i="72"/>
  <c r="A1204" i="72"/>
  <c r="A1192" i="72"/>
  <c r="A1193" i="72"/>
  <c r="A1166" i="72"/>
  <c r="A1068" i="72"/>
  <c r="A998" i="72"/>
  <c r="A1194" i="72"/>
  <c r="A999" i="72"/>
  <c r="A1195" i="72"/>
  <c r="A1143" i="72"/>
  <c r="A1337" i="72"/>
  <c r="A1142" i="72"/>
  <c r="A1336" i="72"/>
  <c r="A1055" i="72"/>
  <c r="A1250" i="72"/>
  <c r="A1056" i="72"/>
  <c r="A1251" i="72"/>
  <c r="A1059" i="72"/>
  <c r="A1254" i="72"/>
  <c r="A1061" i="72"/>
  <c r="A1256" i="72"/>
  <c r="A1060" i="72"/>
  <c r="A1255" i="72"/>
  <c r="A1058" i="72"/>
  <c r="A1253" i="72"/>
  <c r="A1179" i="72"/>
  <c r="A1169" i="72"/>
  <c r="A1170" i="72"/>
  <c r="A1171" i="72"/>
  <c r="A1172" i="72"/>
  <c r="A1168" i="72"/>
  <c r="A1181" i="72"/>
  <c r="A1182" i="72"/>
  <c r="A1180" i="72"/>
  <c r="A1183" i="72"/>
  <c r="A1173" i="72"/>
  <c r="A1174" i="72"/>
  <c r="A1167" i="72"/>
  <c r="B1067" i="72"/>
  <c r="B1262" i="72"/>
  <c r="B1085" i="72"/>
  <c r="B1279" i="72"/>
  <c r="B1084" i="72"/>
  <c r="B1278" i="72"/>
  <c r="B1073" i="72"/>
  <c r="B1267" i="72"/>
  <c r="B1074" i="72"/>
  <c r="B1268" i="72"/>
  <c r="B1071" i="72"/>
  <c r="B1265" i="72"/>
  <c r="B1076" i="72"/>
  <c r="B1270" i="72"/>
  <c r="B1083" i="72"/>
  <c r="B1277" i="72"/>
  <c r="B1072" i="72"/>
  <c r="B1266" i="72"/>
  <c r="B1077" i="72"/>
  <c r="B1271" i="72"/>
  <c r="B1075" i="72"/>
  <c r="B1269" i="72"/>
  <c r="B1066" i="72"/>
  <c r="B1261" i="72"/>
  <c r="B1078" i="72"/>
  <c r="B1272" i="72"/>
  <c r="B1098" i="72"/>
  <c r="B1292" i="72"/>
  <c r="B1082" i="72"/>
  <c r="B1276" i="72"/>
  <c r="B1079" i="72"/>
  <c r="B1273" i="72"/>
  <c r="B1081" i="72"/>
  <c r="B1275" i="72"/>
  <c r="B1069" i="72"/>
  <c r="B1263" i="72"/>
  <c r="B1091" i="72"/>
  <c r="B1285" i="72"/>
  <c r="B1092" i="72"/>
  <c r="B1286" i="72"/>
  <c r="B1120" i="72"/>
  <c r="B1314" i="72"/>
  <c r="B1070" i="72"/>
  <c r="B1264" i="72"/>
  <c r="B1114" i="72"/>
  <c r="B1308" i="72"/>
  <c r="B1080" i="72"/>
  <c r="B1274" i="72"/>
  <c r="B1134" i="72"/>
  <c r="B1328" i="72"/>
  <c r="B1133" i="72"/>
  <c r="B1327" i="72"/>
  <c r="B1136" i="72"/>
  <c r="B1330" i="72"/>
  <c r="B1095" i="72"/>
  <c r="B1289" i="72"/>
  <c r="B1135" i="72"/>
  <c r="B1329" i="72"/>
  <c r="B1086" i="72"/>
  <c r="B1280" i="72"/>
  <c r="B1088" i="72"/>
  <c r="B1282" i="72"/>
  <c r="B1087" i="72"/>
  <c r="B1281" i="72"/>
  <c r="B1121" i="72"/>
  <c r="B1315" i="72"/>
  <c r="B1111" i="72"/>
  <c r="B1305" i="72"/>
  <c r="B1093" i="72"/>
  <c r="B1287" i="72"/>
  <c r="B1106" i="72"/>
  <c r="B1300" i="72"/>
  <c r="B1094" i="72"/>
  <c r="B1288" i="72"/>
  <c r="B1115" i="72"/>
  <c r="B1309" i="72"/>
  <c r="B1097" i="72"/>
  <c r="B1291" i="72"/>
  <c r="B1137" i="72"/>
  <c r="B1331" i="72"/>
  <c r="B1096" i="72"/>
  <c r="B1290" i="72"/>
  <c r="B1138" i="72"/>
  <c r="B1332" i="72"/>
  <c r="B1090" i="72"/>
  <c r="B1284" i="72"/>
  <c r="B1118" i="72"/>
  <c r="B1312" i="72"/>
  <c r="B1089" i="72"/>
  <c r="B1283" i="72"/>
  <c r="B1117" i="72"/>
  <c r="B1311" i="72"/>
  <c r="B1104" i="72"/>
  <c r="B1298" i="72"/>
  <c r="B1119" i="72"/>
  <c r="B1313" i="72"/>
  <c r="B1105" i="72"/>
  <c r="B1299" i="72"/>
  <c r="B1188" i="72"/>
  <c r="B1356" i="72"/>
  <c r="B1191" i="72"/>
  <c r="B1359" i="72"/>
  <c r="B1187" i="72"/>
  <c r="B1355" i="72"/>
  <c r="B1189" i="72"/>
  <c r="B1357" i="72"/>
  <c r="B1099" i="72"/>
  <c r="B1293" i="72"/>
  <c r="B1190" i="72"/>
  <c r="B1358" i="72"/>
  <c r="B1144" i="72"/>
  <c r="B1338" i="72"/>
  <c r="B1147" i="72"/>
  <c r="B1341" i="72"/>
  <c r="B1146" i="72"/>
  <c r="B1340" i="72"/>
  <c r="B1149" i="72"/>
  <c r="B1343" i="72"/>
  <c r="B1145" i="72"/>
  <c r="B1339" i="72"/>
  <c r="B1150" i="72"/>
  <c r="B1344" i="72"/>
  <c r="B1148" i="72"/>
  <c r="B1342" i="72"/>
  <c r="B1157" i="72"/>
  <c r="B1351" i="72"/>
  <c r="B1152" i="72"/>
  <c r="B1346" i="72"/>
  <c r="B1156" i="72"/>
  <c r="B1350" i="72"/>
  <c r="B1155" i="72"/>
  <c r="B1349" i="72"/>
  <c r="B1124" i="72"/>
  <c r="B1318" i="72"/>
  <c r="B1151" i="72"/>
  <c r="B1345" i="72"/>
  <c r="B1122" i="72"/>
  <c r="B1316" i="72"/>
  <c r="B1126" i="72"/>
  <c r="B1320" i="72"/>
  <c r="B1153" i="72"/>
  <c r="B1347" i="72"/>
  <c r="B1125" i="72"/>
  <c r="B1319" i="72"/>
  <c r="B1128" i="72"/>
  <c r="B1322" i="72"/>
  <c r="B1154" i="72"/>
  <c r="B1348" i="72"/>
  <c r="B1130" i="72"/>
  <c r="B1324" i="72"/>
  <c r="B1131" i="72"/>
  <c r="B1325" i="72"/>
  <c r="B1129" i="72"/>
  <c r="B1323" i="72"/>
  <c r="B1012" i="72"/>
  <c r="B1208" i="72"/>
  <c r="B1164" i="72"/>
  <c r="B1161" i="72"/>
  <c r="B1160" i="72"/>
  <c r="B1352" i="72"/>
  <c r="B1163" i="72"/>
  <c r="B1162" i="72"/>
  <c r="B1175" i="72"/>
  <c r="B1176" i="72"/>
  <c r="B1184" i="72"/>
  <c r="B1353" i="72"/>
  <c r="B1185" i="72"/>
  <c r="B1354" i="72"/>
  <c r="B1186" i="72"/>
  <c r="B1165" i="72"/>
  <c r="B1158" i="72"/>
  <c r="B1108" i="72"/>
  <c r="B1302" i="72"/>
  <c r="B1159" i="72"/>
  <c r="B1109" i="72"/>
  <c r="B1303" i="72"/>
  <c r="B1177" i="72"/>
  <c r="B1110" i="72"/>
  <c r="B1304" i="72"/>
  <c r="B1178" i="72"/>
  <c r="B1107" i="72"/>
  <c r="B1301" i="72"/>
  <c r="B1139" i="72"/>
  <c r="B1333" i="72"/>
  <c r="B1062" i="72"/>
  <c r="B1257" i="72"/>
  <c r="B1140" i="72"/>
  <c r="B1334" i="72"/>
  <c r="B1063" i="72"/>
  <c r="B1258" i="72"/>
  <c r="B1141" i="72"/>
  <c r="B1335" i="72"/>
  <c r="B1064" i="72"/>
  <c r="B1259" i="72"/>
  <c r="B1065" i="72"/>
  <c r="B1260" i="72"/>
  <c r="B1000" i="72"/>
  <c r="B1196" i="72"/>
  <c r="B1013" i="72"/>
  <c r="B1209" i="72"/>
  <c r="B1003" i="72"/>
  <c r="B1199" i="72"/>
  <c r="B1127" i="72"/>
  <c r="B1321" i="72"/>
  <c r="B1018" i="72"/>
  <c r="B1214" i="72"/>
  <c r="B1103" i="72"/>
  <c r="B1297" i="72"/>
  <c r="B1019" i="72"/>
  <c r="B1215" i="72"/>
  <c r="B1123" i="72"/>
  <c r="B1317" i="72"/>
  <c r="B1020" i="72"/>
  <c r="B1216" i="72"/>
  <c r="B1132" i="72"/>
  <c r="B1326" i="72"/>
  <c r="B1001" i="72"/>
  <c r="B1197" i="72"/>
  <c r="B1014" i="72"/>
  <c r="B1210" i="72"/>
  <c r="B1015" i="72"/>
  <c r="B1211" i="72"/>
  <c r="B1021" i="72"/>
  <c r="B1217" i="72"/>
  <c r="B1002" i="72"/>
  <c r="B1198" i="72"/>
  <c r="B1016" i="72"/>
  <c r="B1212" i="72"/>
  <c r="B1112" i="72"/>
  <c r="B1306" i="72"/>
  <c r="B1017" i="72"/>
  <c r="B1213" i="72"/>
  <c r="B1113" i="72"/>
  <c r="B1307" i="72"/>
  <c r="B1022" i="72"/>
  <c r="B1218" i="72"/>
  <c r="B1100" i="72"/>
  <c r="B1294" i="72"/>
  <c r="B1028" i="72"/>
  <c r="B1224" i="72"/>
  <c r="B1101" i="72"/>
  <c r="B1295" i="72"/>
  <c r="B1025" i="72"/>
  <c r="B1221" i="72"/>
  <c r="B1116" i="72"/>
  <c r="B1310" i="72"/>
  <c r="B1024" i="72"/>
  <c r="B1220" i="72"/>
  <c r="B1023" i="72"/>
  <c r="B1219" i="72"/>
  <c r="B1026" i="72"/>
  <c r="B1027" i="72"/>
  <c r="B1222" i="72"/>
  <c r="B1223" i="72"/>
  <c r="B1029" i="72"/>
  <c r="B1030" i="72"/>
  <c r="B1225" i="72"/>
  <c r="B1226" i="72"/>
  <c r="B1047" i="72"/>
  <c r="B1243" i="72"/>
  <c r="B1033" i="72"/>
  <c r="B1229" i="72"/>
  <c r="B1032" i="72"/>
  <c r="B1228" i="72"/>
  <c r="B1031" i="72"/>
  <c r="B1227" i="72"/>
  <c r="B1034" i="72"/>
  <c r="B1230" i="72"/>
  <c r="B1035" i="72"/>
  <c r="B1231" i="72"/>
  <c r="B1036" i="72"/>
  <c r="B1232" i="72"/>
  <c r="B1038" i="72"/>
  <c r="B1234" i="72"/>
  <c r="B1037" i="72"/>
  <c r="B1233" i="72"/>
  <c r="B1004" i="72"/>
  <c r="B1200" i="72"/>
  <c r="B1049" i="72"/>
  <c r="B1245" i="72"/>
  <c r="B1050" i="72"/>
  <c r="B1246" i="72"/>
  <c r="B1048" i="72"/>
  <c r="B1244" i="72"/>
  <c r="B1040" i="72"/>
  <c r="B1236" i="72"/>
  <c r="B1042" i="72"/>
  <c r="B1238" i="72"/>
  <c r="B1041" i="72"/>
  <c r="B1237" i="72"/>
  <c r="B1039" i="72"/>
  <c r="B1235" i="72"/>
  <c r="B1044" i="72"/>
  <c r="B1240" i="72"/>
  <c r="B1045" i="72"/>
  <c r="B1241" i="72"/>
  <c r="B1043" i="72"/>
  <c r="B1239" i="72"/>
  <c r="B1046" i="72"/>
  <c r="B1242" i="72"/>
  <c r="B1010" i="72"/>
  <c r="B1206" i="72"/>
  <c r="B1005" i="72"/>
  <c r="B1201" i="72"/>
  <c r="B1011" i="72"/>
  <c r="B1207" i="72"/>
  <c r="B1102" i="72"/>
  <c r="B1296" i="72"/>
  <c r="B1054" i="72"/>
  <c r="B1249" i="72"/>
  <c r="B1057" i="72"/>
  <c r="B1252" i="72"/>
  <c r="B1053" i="72"/>
  <c r="B1248" i="72"/>
  <c r="B1051" i="72"/>
  <c r="B1052" i="72"/>
  <c r="B1247" i="72"/>
  <c r="B1009" i="72"/>
  <c r="B1205" i="72"/>
  <c r="B1006" i="72"/>
  <c r="B1202" i="72"/>
  <c r="B1007" i="72"/>
  <c r="B1203" i="72"/>
  <c r="B1008" i="72"/>
  <c r="B1204" i="72"/>
  <c r="B1192" i="72"/>
  <c r="B1193" i="72"/>
  <c r="B1166" i="72"/>
  <c r="B1068" i="72"/>
  <c r="B998" i="72"/>
  <c r="B1194" i="72"/>
  <c r="B999" i="72"/>
  <c r="B1195" i="72"/>
  <c r="B1143" i="72"/>
  <c r="B1337" i="72"/>
  <c r="B1142" i="72"/>
  <c r="B1336" i="72"/>
  <c r="B1055" i="72"/>
  <c r="B1250" i="72"/>
  <c r="B1056" i="72"/>
  <c r="B1251" i="72"/>
  <c r="B1059" i="72"/>
  <c r="B1254" i="72"/>
  <c r="B1061" i="72"/>
  <c r="B1256" i="72"/>
  <c r="B1060" i="72"/>
  <c r="B1255" i="72"/>
  <c r="B1058" i="72"/>
  <c r="B1253" i="72"/>
  <c r="B1179" i="72"/>
  <c r="B1169" i="72"/>
  <c r="B1170" i="72"/>
  <c r="B1171" i="72"/>
  <c r="B1172" i="72"/>
  <c r="B1168" i="72"/>
  <c r="B1181" i="72"/>
  <c r="B1182" i="72"/>
  <c r="B1180" i="72"/>
  <c r="B1183" i="72"/>
  <c r="B1173" i="72"/>
  <c r="B1174" i="72"/>
  <c r="B1167" i="72"/>
  <c r="Q1067" i="72"/>
  <c r="Q1262" i="72"/>
  <c r="Q1085" i="72"/>
  <c r="Q1279" i="72"/>
  <c r="Q1084" i="72"/>
  <c r="Q1278" i="72"/>
  <c r="Q1073" i="72"/>
  <c r="Q1267" i="72"/>
  <c r="Q1074" i="72"/>
  <c r="Q1268" i="72"/>
  <c r="Q1071" i="72"/>
  <c r="Q1265" i="72"/>
  <c r="Q1076" i="72"/>
  <c r="Q1270" i="72"/>
  <c r="Q1083" i="72"/>
  <c r="Q1277" i="72"/>
  <c r="Q1072" i="72"/>
  <c r="Q1266" i="72"/>
  <c r="Q1077" i="72"/>
  <c r="Q1271" i="72"/>
  <c r="Q1075" i="72"/>
  <c r="Q1269" i="72"/>
  <c r="Q1066" i="72"/>
  <c r="Q1261" i="72"/>
  <c r="Q1078" i="72"/>
  <c r="Q1272" i="72"/>
  <c r="Q1098" i="72"/>
  <c r="Q1292" i="72"/>
  <c r="Q1082" i="72"/>
  <c r="Q1276" i="72"/>
  <c r="Q1079" i="72"/>
  <c r="Q1273" i="72"/>
  <c r="Q1081" i="72"/>
  <c r="Q1275" i="72"/>
  <c r="Q1069" i="72"/>
  <c r="Q1263" i="72"/>
  <c r="Q1091" i="72"/>
  <c r="Q1285" i="72"/>
  <c r="Q1092" i="72"/>
  <c r="Q1286" i="72"/>
  <c r="Q1120" i="72"/>
  <c r="Q1314" i="72"/>
  <c r="Q1070" i="72"/>
  <c r="Q1264" i="72"/>
  <c r="Q1114" i="72"/>
  <c r="Q1308" i="72"/>
  <c r="Q1080" i="72"/>
  <c r="Q1274" i="72"/>
  <c r="Q1134" i="72"/>
  <c r="Q1328" i="72"/>
  <c r="Q1133" i="72"/>
  <c r="Q1327" i="72"/>
  <c r="Q1136" i="72"/>
  <c r="Q1330" i="72"/>
  <c r="Q1095" i="72"/>
  <c r="Q1289" i="72"/>
  <c r="Q1135" i="72"/>
  <c r="Q1329" i="72"/>
  <c r="Q1086" i="72"/>
  <c r="Q1280" i="72"/>
  <c r="Q1088" i="72"/>
  <c r="Q1282" i="72"/>
  <c r="Q1087" i="72"/>
  <c r="Q1281" i="72"/>
  <c r="Q1121" i="72"/>
  <c r="Q1315" i="72"/>
  <c r="Q1111" i="72"/>
  <c r="Q1305" i="72"/>
  <c r="Q1093" i="72"/>
  <c r="Q1287" i="72"/>
  <c r="Q1106" i="72"/>
  <c r="Q1300" i="72"/>
  <c r="Q1094" i="72"/>
  <c r="Q1288" i="72"/>
  <c r="Q1115" i="72"/>
  <c r="Q1309" i="72"/>
  <c r="Q1097" i="72"/>
  <c r="Q1291" i="72"/>
  <c r="Q1137" i="72"/>
  <c r="Q1331" i="72"/>
  <c r="Q1096" i="72"/>
  <c r="Q1290" i="72"/>
  <c r="Q1138" i="72"/>
  <c r="Q1332" i="72"/>
  <c r="Q1090" i="72"/>
  <c r="Q1284" i="72"/>
  <c r="Q1118" i="72"/>
  <c r="Q1312" i="72"/>
  <c r="Q1089" i="72"/>
  <c r="Q1283" i="72"/>
  <c r="Q1117" i="72"/>
  <c r="Q1311" i="72"/>
  <c r="Q1104" i="72"/>
  <c r="Q1298" i="72"/>
  <c r="Q1119" i="72"/>
  <c r="Q1313" i="72"/>
  <c r="Q1105" i="72"/>
  <c r="Q1299" i="72"/>
  <c r="Q1188" i="72"/>
  <c r="Q1356" i="72"/>
  <c r="Q1191" i="72"/>
  <c r="Q1359" i="72"/>
  <c r="Q1187" i="72"/>
  <c r="Q1355" i="72"/>
  <c r="Q1189" i="72"/>
  <c r="Q1357" i="72"/>
  <c r="Q1099" i="72"/>
  <c r="Q1293" i="72"/>
  <c r="Q1190" i="72"/>
  <c r="Q1358" i="72"/>
  <c r="Q1144" i="72"/>
  <c r="Q1338" i="72"/>
  <c r="Q1147" i="72"/>
  <c r="Q1341" i="72"/>
  <c r="Q1146" i="72"/>
  <c r="Q1340" i="72"/>
  <c r="Q1149" i="72"/>
  <c r="Q1343" i="72"/>
  <c r="Q1145" i="72"/>
  <c r="Q1339" i="72"/>
  <c r="Q1150" i="72"/>
  <c r="Q1344" i="72"/>
  <c r="Q1148" i="72"/>
  <c r="Q1342" i="72"/>
  <c r="Q1157" i="72"/>
  <c r="Q1351" i="72"/>
  <c r="Q1152" i="72"/>
  <c r="Q1346" i="72"/>
  <c r="Q1156" i="72"/>
  <c r="Q1350" i="72"/>
  <c r="Q1155" i="72"/>
  <c r="Q1349" i="72"/>
  <c r="Q1124" i="72"/>
  <c r="Q1318" i="72"/>
  <c r="Q1151" i="72"/>
  <c r="Q1345" i="72"/>
  <c r="Q1122" i="72"/>
  <c r="Q1316" i="72"/>
  <c r="Q1126" i="72"/>
  <c r="Q1320" i="72"/>
  <c r="Q1153" i="72"/>
  <c r="Q1347" i="72"/>
  <c r="Q1125" i="72"/>
  <c r="Q1319" i="72"/>
  <c r="Q1128" i="72"/>
  <c r="Q1322" i="72"/>
  <c r="Q1154" i="72"/>
  <c r="Q1348" i="72"/>
  <c r="Q1130" i="72"/>
  <c r="Q1324" i="72"/>
  <c r="Q1131" i="72"/>
  <c r="Q1325" i="72"/>
  <c r="Q1129" i="72"/>
  <c r="Q1323" i="72"/>
  <c r="Q1012" i="72"/>
  <c r="Q1208" i="72"/>
  <c r="Q1164" i="72"/>
  <c r="Q1161" i="72"/>
  <c r="Q1160" i="72"/>
  <c r="Q1352" i="72"/>
  <c r="Q1163" i="72"/>
  <c r="Q1162" i="72"/>
  <c r="Q1175" i="72"/>
  <c r="Q1176" i="72"/>
  <c r="Q1184" i="72"/>
  <c r="Q1353" i="72"/>
  <c r="Q1185" i="72"/>
  <c r="Q1354" i="72"/>
  <c r="Q1186" i="72"/>
  <c r="Q1165" i="72"/>
  <c r="Q1158" i="72"/>
  <c r="Q1108" i="72"/>
  <c r="Q1302" i="72"/>
  <c r="Q1159" i="72"/>
  <c r="Q1109" i="72"/>
  <c r="Q1303" i="72"/>
  <c r="Q1177" i="72"/>
  <c r="Q1110" i="72"/>
  <c r="Q1304" i="72"/>
  <c r="Q1178" i="72"/>
  <c r="Q1107" i="72"/>
  <c r="Q1301" i="72"/>
  <c r="Q1139" i="72"/>
  <c r="Q1333" i="72"/>
  <c r="Q1062" i="72"/>
  <c r="Q1257" i="72"/>
  <c r="Q1140" i="72"/>
  <c r="Q1334" i="72"/>
  <c r="Q1063" i="72"/>
  <c r="Q1258" i="72"/>
  <c r="Q1141" i="72"/>
  <c r="Q1335" i="72"/>
  <c r="Q1064" i="72"/>
  <c r="Q1259" i="72"/>
  <c r="Q1065" i="72"/>
  <c r="Q1260" i="72"/>
  <c r="Q1000" i="72"/>
  <c r="Q1196" i="72"/>
  <c r="Q1013" i="72"/>
  <c r="Q1209" i="72"/>
  <c r="Q1003" i="72"/>
  <c r="Q1199" i="72"/>
  <c r="Q1127" i="72"/>
  <c r="Q1321" i="72"/>
  <c r="Q1018" i="72"/>
  <c r="Q1214" i="72"/>
  <c r="Q1103" i="72"/>
  <c r="Q1297" i="72"/>
  <c r="Q1019" i="72"/>
  <c r="Q1215" i="72"/>
  <c r="Q1123" i="72"/>
  <c r="Q1317" i="72"/>
  <c r="Q1020" i="72"/>
  <c r="Q1216" i="72"/>
  <c r="Q1132" i="72"/>
  <c r="Q1326" i="72"/>
  <c r="Q1001" i="72"/>
  <c r="Q1197" i="72"/>
  <c r="Q1014" i="72"/>
  <c r="Q1210" i="72"/>
  <c r="Q1015" i="72"/>
  <c r="Q1211" i="72"/>
  <c r="Q1021" i="72"/>
  <c r="Q1217" i="72"/>
  <c r="Q1002" i="72"/>
  <c r="Q1198" i="72"/>
  <c r="Q1016" i="72"/>
  <c r="Q1212" i="72"/>
  <c r="Q1112" i="72"/>
  <c r="Q1306" i="72"/>
  <c r="Q1017" i="72"/>
  <c r="Q1213" i="72"/>
  <c r="Q1113" i="72"/>
  <c r="Q1307" i="72"/>
  <c r="Q1022" i="72"/>
  <c r="Q1218" i="72"/>
  <c r="Q1100" i="72"/>
  <c r="Q1294" i="72"/>
  <c r="Q1028" i="72"/>
  <c r="Q1224" i="72"/>
  <c r="Q1101" i="72"/>
  <c r="Q1295" i="72"/>
  <c r="Q1025" i="72"/>
  <c r="Q1221" i="72"/>
  <c r="Q1116" i="72"/>
  <c r="Q1310" i="72"/>
  <c r="Q1024" i="72"/>
  <c r="Q1220" i="72"/>
  <c r="Q1023" i="72"/>
  <c r="Q1219" i="72"/>
  <c r="Q1026" i="72"/>
  <c r="Q1027" i="72"/>
  <c r="Q1222" i="72"/>
  <c r="Q1223" i="72"/>
  <c r="Q1029" i="72"/>
  <c r="Q1030" i="72"/>
  <c r="Q1225" i="72"/>
  <c r="Q1226" i="72"/>
  <c r="Q1047" i="72"/>
  <c r="Q1243" i="72"/>
  <c r="Q1033" i="72"/>
  <c r="Q1229" i="72"/>
  <c r="Q1032" i="72"/>
  <c r="Q1228" i="72"/>
  <c r="Q1031" i="72"/>
  <c r="Q1227" i="72"/>
  <c r="Q1034" i="72"/>
  <c r="Q1230" i="72"/>
  <c r="Q1035" i="72"/>
  <c r="Q1231" i="72"/>
  <c r="Q1036" i="72"/>
  <c r="Q1232" i="72"/>
  <c r="Q1038" i="72"/>
  <c r="Q1234" i="72"/>
  <c r="Q1037" i="72"/>
  <c r="Q1233" i="72"/>
  <c r="Q1004" i="72"/>
  <c r="Q1200" i="72"/>
  <c r="Q1049" i="72"/>
  <c r="Q1245" i="72"/>
  <c r="Q1050" i="72"/>
  <c r="Q1246" i="72"/>
  <c r="Q1048" i="72"/>
  <c r="Q1244" i="72"/>
  <c r="Q1040" i="72"/>
  <c r="Q1236" i="72"/>
  <c r="Q1042" i="72"/>
  <c r="Q1238" i="72"/>
  <c r="Q1041" i="72"/>
  <c r="Q1237" i="72"/>
  <c r="Q1039" i="72"/>
  <c r="Q1235" i="72"/>
  <c r="Q1044" i="72"/>
  <c r="Q1240" i="72"/>
  <c r="Q1045" i="72"/>
  <c r="Q1241" i="72"/>
  <c r="Q1043" i="72"/>
  <c r="Q1239" i="72"/>
  <c r="Q1046" i="72"/>
  <c r="Q1242" i="72"/>
  <c r="Q1010" i="72"/>
  <c r="Q1206" i="72"/>
  <c r="Q1005" i="72"/>
  <c r="Q1201" i="72"/>
  <c r="Q1011" i="72"/>
  <c r="Q1207" i="72"/>
  <c r="Q1102" i="72"/>
  <c r="Q1296" i="72"/>
  <c r="Q1054" i="72"/>
  <c r="Q1249" i="72"/>
  <c r="Q1057" i="72"/>
  <c r="Q1252" i="72"/>
  <c r="Q1053" i="72"/>
  <c r="Q1248" i="72"/>
  <c r="Q1051" i="72"/>
  <c r="Q1052" i="72"/>
  <c r="Q1247" i="72"/>
  <c r="Q1009" i="72"/>
  <c r="Q1205" i="72"/>
  <c r="Q1006" i="72"/>
  <c r="Q1202" i="72"/>
  <c r="Q1007" i="72"/>
  <c r="Q1203" i="72"/>
  <c r="Q1008" i="72"/>
  <c r="Q1204" i="72"/>
  <c r="Q1192" i="72"/>
  <c r="Q1193" i="72"/>
  <c r="Q1166" i="72"/>
  <c r="Q1068" i="72"/>
  <c r="Q998" i="72"/>
  <c r="Q1194" i="72"/>
  <c r="Q999" i="72"/>
  <c r="Q1195" i="72"/>
  <c r="Q1143" i="72"/>
  <c r="Q1337" i="72"/>
  <c r="Q1142" i="72"/>
  <c r="Q1336" i="72"/>
  <c r="Q1055" i="72"/>
  <c r="Q1250" i="72"/>
  <c r="Q1056" i="72"/>
  <c r="Q1251" i="72"/>
  <c r="Q1059" i="72"/>
  <c r="Q1254" i="72"/>
  <c r="Q1061" i="72"/>
  <c r="Q1256" i="72"/>
  <c r="Q1060" i="72"/>
  <c r="Q1255" i="72"/>
  <c r="Q1058" i="72"/>
  <c r="Q1253" i="72"/>
  <c r="Q1179" i="72"/>
  <c r="Q1169" i="72"/>
  <c r="Q1170" i="72"/>
  <c r="Q1171" i="72"/>
  <c r="Q1172" i="72"/>
  <c r="Q1168" i="72"/>
  <c r="Q1181" i="72"/>
  <c r="Q1182" i="72"/>
  <c r="Q1180" i="72"/>
  <c r="Q1183" i="72"/>
  <c r="Q1173" i="72"/>
  <c r="Q1174" i="72"/>
  <c r="Q1167" i="72"/>
  <c r="C88" i="1" l="1"/>
  <c r="C87" i="1"/>
  <c r="C76" i="1"/>
  <c r="C77" i="1"/>
  <c r="C74" i="1"/>
  <c r="C79" i="1"/>
  <c r="C86" i="1"/>
  <c r="C75" i="1"/>
  <c r="C80" i="1"/>
  <c r="C78" i="1"/>
  <c r="C69" i="1"/>
  <c r="C104" i="1"/>
  <c r="C81" i="1"/>
  <c r="C84" i="1"/>
  <c r="C85" i="1"/>
  <c r="C82" i="1"/>
  <c r="C72" i="1"/>
  <c r="C73" i="1"/>
  <c r="C83" i="1"/>
  <c r="C97" i="1"/>
  <c r="C98" i="1"/>
  <c r="C101" i="1"/>
  <c r="C89" i="1"/>
  <c r="C90" i="1"/>
  <c r="C93" i="1"/>
  <c r="C99" i="1"/>
  <c r="C100" i="1"/>
  <c r="C103" i="1"/>
  <c r="C102" i="1"/>
  <c r="C96" i="1"/>
  <c r="C95" i="1"/>
  <c r="C110" i="1"/>
  <c r="C111" i="1"/>
  <c r="C171" i="1"/>
  <c r="C174" i="1"/>
  <c r="C170" i="1"/>
  <c r="C172" i="1"/>
  <c r="C173" i="1"/>
  <c r="C105" i="1"/>
  <c r="C150" i="1"/>
  <c r="C153" i="1"/>
  <c r="C151" i="1"/>
  <c r="C154" i="1"/>
  <c r="C152" i="1"/>
  <c r="C155" i="1"/>
  <c r="C156" i="1"/>
  <c r="C163" i="1"/>
  <c r="C157" i="1"/>
  <c r="C158" i="1"/>
  <c r="C159" i="1"/>
  <c r="C162" i="1"/>
  <c r="C160" i="1"/>
  <c r="C161" i="1"/>
  <c r="C120" i="1"/>
  <c r="C126" i="1"/>
  <c r="C127" i="1"/>
  <c r="C121" i="1"/>
  <c r="C142" i="1"/>
  <c r="C141" i="1"/>
  <c r="C139" i="1"/>
  <c r="C140" i="1"/>
  <c r="C125" i="1"/>
  <c r="C124" i="1"/>
  <c r="C123" i="1"/>
  <c r="C143" i="1"/>
  <c r="C144" i="1"/>
  <c r="C112" i="1"/>
  <c r="C117" i="1"/>
  <c r="C114" i="1"/>
  <c r="C115" i="1"/>
  <c r="C116" i="1"/>
  <c r="C113" i="1"/>
  <c r="C145" i="1"/>
  <c r="C146" i="1"/>
  <c r="C147" i="1"/>
  <c r="C130" i="1"/>
  <c r="C128" i="1"/>
  <c r="C132" i="1"/>
  <c r="C131" i="1"/>
  <c r="C133" i="1"/>
  <c r="C109" i="1"/>
  <c r="C129" i="1"/>
  <c r="C138" i="1"/>
  <c r="C134" i="1"/>
  <c r="C136" i="1"/>
  <c r="C137" i="1"/>
  <c r="C135" i="1"/>
  <c r="C16" i="1"/>
  <c r="C118" i="1"/>
  <c r="C119" i="1"/>
  <c r="C106" i="1"/>
  <c r="C107" i="1"/>
  <c r="C122" i="1"/>
  <c r="C165" i="1"/>
  <c r="C167" i="1"/>
  <c r="C168" i="1"/>
  <c r="C65" i="1"/>
  <c r="C66" i="1"/>
  <c r="C67" i="1"/>
  <c r="C68" i="1"/>
  <c r="C4" i="1"/>
  <c r="C17" i="1"/>
  <c r="C7" i="1"/>
  <c r="C22" i="1"/>
  <c r="C23" i="1"/>
  <c r="C24" i="1"/>
  <c r="C5" i="1"/>
  <c r="C18" i="1"/>
  <c r="C19" i="1"/>
  <c r="C25" i="1"/>
  <c r="C6" i="1"/>
  <c r="C20" i="1"/>
  <c r="C21" i="1"/>
  <c r="C26" i="1"/>
  <c r="C32" i="1"/>
  <c r="C29" i="1"/>
  <c r="C28" i="1"/>
  <c r="C27" i="1"/>
  <c r="C30" i="1"/>
  <c r="C33" i="1"/>
  <c r="C9" i="1"/>
  <c r="C37" i="1"/>
  <c r="C36" i="1"/>
  <c r="C35" i="1"/>
  <c r="C38" i="1"/>
  <c r="C39" i="1"/>
  <c r="C40" i="1"/>
  <c r="C42" i="1"/>
  <c r="C8" i="1"/>
  <c r="C53" i="1"/>
  <c r="C54" i="1"/>
  <c r="C52" i="1"/>
  <c r="C44" i="1"/>
  <c r="C45" i="1"/>
  <c r="C43" i="1"/>
  <c r="C48" i="1"/>
  <c r="C49" i="1"/>
  <c r="C47" i="1"/>
  <c r="C50" i="1"/>
  <c r="C14" i="1"/>
  <c r="C15" i="1"/>
  <c r="C108" i="1"/>
  <c r="C2" i="1"/>
  <c r="C3" i="1"/>
  <c r="C149" i="1"/>
  <c r="C148" i="1"/>
  <c r="C57" i="1"/>
  <c r="C60" i="1"/>
  <c r="C56" i="1"/>
  <c r="C13" i="1"/>
  <c r="C71" i="1"/>
  <c r="C91" i="1"/>
  <c r="C92" i="1"/>
  <c r="C169" i="1"/>
  <c r="C164" i="1"/>
  <c r="C94" i="1"/>
  <c r="C166" i="1"/>
  <c r="C51" i="1"/>
  <c r="C34" i="1"/>
  <c r="C31" i="1"/>
  <c r="C41" i="1"/>
  <c r="C46" i="1"/>
  <c r="C58" i="1"/>
  <c r="C59" i="1"/>
  <c r="C55" i="1"/>
  <c r="C62" i="1"/>
  <c r="C64" i="1"/>
  <c r="C63" i="1"/>
  <c r="C61" i="1"/>
  <c r="C10" i="1"/>
  <c r="C11" i="1"/>
  <c r="C12" i="1"/>
  <c r="D88" i="1"/>
  <c r="D87" i="1"/>
  <c r="D76" i="1"/>
  <c r="D77" i="1"/>
  <c r="D74" i="1"/>
  <c r="D79" i="1"/>
  <c r="D86" i="1"/>
  <c r="D75" i="1"/>
  <c r="D80" i="1"/>
  <c r="D78" i="1"/>
  <c r="D69" i="1"/>
  <c r="D104" i="1"/>
  <c r="D81" i="1"/>
  <c r="D84" i="1"/>
  <c r="D85" i="1"/>
  <c r="D82" i="1"/>
  <c r="D72" i="1"/>
  <c r="D73" i="1"/>
  <c r="D83" i="1"/>
  <c r="D97" i="1"/>
  <c r="D98" i="1"/>
  <c r="D101" i="1"/>
  <c r="D89" i="1"/>
  <c r="D90" i="1"/>
  <c r="D93" i="1"/>
  <c r="D99" i="1"/>
  <c r="D100" i="1"/>
  <c r="D103" i="1"/>
  <c r="D102" i="1"/>
  <c r="D96" i="1"/>
  <c r="D95" i="1"/>
  <c r="D110" i="1"/>
  <c r="D111" i="1"/>
  <c r="D171" i="1"/>
  <c r="D174" i="1"/>
  <c r="D170" i="1"/>
  <c r="D172" i="1"/>
  <c r="D173" i="1"/>
  <c r="D105" i="1"/>
  <c r="D150" i="1"/>
  <c r="D153" i="1"/>
  <c r="D151" i="1"/>
  <c r="D154" i="1"/>
  <c r="D152" i="1"/>
  <c r="D155" i="1"/>
  <c r="D156" i="1"/>
  <c r="D163" i="1"/>
  <c r="D157" i="1"/>
  <c r="D158" i="1"/>
  <c r="D159" i="1"/>
  <c r="D162" i="1"/>
  <c r="D160" i="1"/>
  <c r="D161" i="1"/>
  <c r="D120" i="1"/>
  <c r="D126" i="1"/>
  <c r="D127" i="1"/>
  <c r="D121" i="1"/>
  <c r="D142" i="1"/>
  <c r="D141" i="1"/>
  <c r="D139" i="1"/>
  <c r="D140" i="1"/>
  <c r="D125" i="1"/>
  <c r="D124" i="1"/>
  <c r="D123" i="1"/>
  <c r="D143" i="1"/>
  <c r="D144" i="1"/>
  <c r="D112" i="1"/>
  <c r="D117" i="1"/>
  <c r="D114" i="1"/>
  <c r="D115" i="1"/>
  <c r="D116" i="1"/>
  <c r="D113" i="1"/>
  <c r="D145" i="1"/>
  <c r="D146" i="1"/>
  <c r="D147" i="1"/>
  <c r="D130" i="1"/>
  <c r="D128" i="1"/>
  <c r="D132" i="1"/>
  <c r="D131" i="1"/>
  <c r="D133" i="1"/>
  <c r="D109" i="1"/>
  <c r="D129" i="1"/>
  <c r="D138" i="1"/>
  <c r="D134" i="1"/>
  <c r="D136" i="1"/>
  <c r="D137" i="1"/>
  <c r="D135" i="1"/>
  <c r="D16" i="1"/>
  <c r="D118" i="1"/>
  <c r="D119" i="1"/>
  <c r="D106" i="1"/>
  <c r="D107" i="1"/>
  <c r="D122" i="1"/>
  <c r="D165" i="1"/>
  <c r="D167" i="1"/>
  <c r="D168" i="1"/>
  <c r="D65" i="1"/>
  <c r="D66" i="1"/>
  <c r="D67" i="1"/>
  <c r="D68" i="1"/>
  <c r="D4" i="1"/>
  <c r="D17" i="1"/>
  <c r="D7" i="1"/>
  <c r="D22" i="1"/>
  <c r="D23" i="1"/>
  <c r="D24" i="1"/>
  <c r="D5" i="1"/>
  <c r="D18" i="1"/>
  <c r="D19" i="1"/>
  <c r="D25" i="1"/>
  <c r="D6" i="1"/>
  <c r="D20" i="1"/>
  <c r="D21" i="1"/>
  <c r="D26" i="1"/>
  <c r="D32" i="1"/>
  <c r="D29" i="1"/>
  <c r="D28" i="1"/>
  <c r="D27" i="1"/>
  <c r="D30" i="1"/>
  <c r="D33" i="1"/>
  <c r="D9" i="1"/>
  <c r="D37" i="1"/>
  <c r="D36" i="1"/>
  <c r="D35" i="1"/>
  <c r="D38" i="1"/>
  <c r="D39" i="1"/>
  <c r="D40" i="1"/>
  <c r="D42" i="1"/>
  <c r="D8" i="1"/>
  <c r="D53" i="1"/>
  <c r="D54" i="1"/>
  <c r="D52" i="1"/>
  <c r="D44" i="1"/>
  <c r="D45" i="1"/>
  <c r="D43" i="1"/>
  <c r="D48" i="1"/>
  <c r="D49" i="1"/>
  <c r="D47" i="1"/>
  <c r="D50" i="1"/>
  <c r="D14" i="1"/>
  <c r="D15" i="1"/>
  <c r="D108" i="1"/>
  <c r="D2" i="1"/>
  <c r="D3" i="1"/>
  <c r="D149" i="1"/>
  <c r="D148" i="1"/>
  <c r="D57" i="1"/>
  <c r="D60" i="1"/>
  <c r="D56" i="1"/>
  <c r="D13" i="1"/>
  <c r="D71" i="1"/>
  <c r="D91" i="1"/>
  <c r="D92" i="1"/>
  <c r="D169" i="1"/>
  <c r="D164" i="1"/>
  <c r="D94" i="1"/>
  <c r="D166" i="1"/>
  <c r="D51" i="1"/>
  <c r="D34" i="1"/>
  <c r="D31" i="1"/>
  <c r="D41" i="1"/>
  <c r="D46" i="1"/>
  <c r="D58" i="1"/>
  <c r="D59" i="1"/>
  <c r="D55" i="1"/>
  <c r="D62" i="1"/>
  <c r="D64" i="1"/>
  <c r="D63" i="1"/>
  <c r="D61" i="1"/>
  <c r="D10" i="1"/>
  <c r="D11" i="1"/>
  <c r="D12" i="1"/>
  <c r="E88" i="1"/>
  <c r="E87" i="1"/>
  <c r="E76" i="1"/>
  <c r="E77" i="1"/>
  <c r="E74" i="1"/>
  <c r="E79" i="1"/>
  <c r="E86" i="1"/>
  <c r="E75" i="1"/>
  <c r="E80" i="1"/>
  <c r="E78" i="1"/>
  <c r="E69" i="1"/>
  <c r="E104" i="1"/>
  <c r="E81" i="1"/>
  <c r="E84" i="1"/>
  <c r="E85" i="1"/>
  <c r="E82" i="1"/>
  <c r="E72" i="1"/>
  <c r="E73" i="1"/>
  <c r="E83" i="1"/>
  <c r="E97" i="1"/>
  <c r="E98" i="1"/>
  <c r="E101" i="1"/>
  <c r="E89" i="1"/>
  <c r="E90" i="1"/>
  <c r="E93" i="1"/>
  <c r="E99" i="1"/>
  <c r="E100" i="1"/>
  <c r="E103" i="1"/>
  <c r="E102" i="1"/>
  <c r="E96" i="1"/>
  <c r="E95" i="1"/>
  <c r="E110" i="1"/>
  <c r="E111" i="1"/>
  <c r="E171" i="1"/>
  <c r="E174" i="1"/>
  <c r="E170" i="1"/>
  <c r="E172" i="1"/>
  <c r="E173" i="1"/>
  <c r="E105" i="1"/>
  <c r="E150" i="1"/>
  <c r="E153" i="1"/>
  <c r="E151" i="1"/>
  <c r="E154" i="1"/>
  <c r="E152" i="1"/>
  <c r="E155" i="1"/>
  <c r="E156" i="1"/>
  <c r="E163" i="1"/>
  <c r="E157" i="1"/>
  <c r="E158" i="1"/>
  <c r="E159" i="1"/>
  <c r="E162" i="1"/>
  <c r="E160" i="1"/>
  <c r="E161" i="1"/>
  <c r="E120" i="1"/>
  <c r="E126" i="1"/>
  <c r="E127" i="1"/>
  <c r="E121" i="1"/>
  <c r="E142" i="1"/>
  <c r="E141" i="1"/>
  <c r="E139" i="1"/>
  <c r="E140" i="1"/>
  <c r="E125" i="1"/>
  <c r="E124" i="1"/>
  <c r="E123" i="1"/>
  <c r="E143" i="1"/>
  <c r="E144" i="1"/>
  <c r="E112" i="1"/>
  <c r="E117" i="1"/>
  <c r="E114" i="1"/>
  <c r="E115" i="1"/>
  <c r="E116" i="1"/>
  <c r="E113" i="1"/>
  <c r="E145" i="1"/>
  <c r="E146" i="1"/>
  <c r="E147" i="1"/>
  <c r="E130" i="1"/>
  <c r="E128" i="1"/>
  <c r="E132" i="1"/>
  <c r="E131" i="1"/>
  <c r="E133" i="1"/>
  <c r="E109" i="1"/>
  <c r="E129" i="1"/>
  <c r="E138" i="1"/>
  <c r="E134" i="1"/>
  <c r="E136" i="1"/>
  <c r="E137" i="1"/>
  <c r="E135" i="1"/>
  <c r="E16" i="1"/>
  <c r="E118" i="1"/>
  <c r="E119" i="1"/>
  <c r="E106" i="1"/>
  <c r="E107" i="1"/>
  <c r="E122" i="1"/>
  <c r="E165" i="1"/>
  <c r="E167" i="1"/>
  <c r="E168" i="1"/>
  <c r="E65" i="1"/>
  <c r="E66" i="1"/>
  <c r="E67" i="1"/>
  <c r="E68" i="1"/>
  <c r="E4" i="1"/>
  <c r="E17" i="1"/>
  <c r="E7" i="1"/>
  <c r="E22" i="1"/>
  <c r="E23" i="1"/>
  <c r="E24" i="1"/>
  <c r="E5" i="1"/>
  <c r="E18" i="1"/>
  <c r="E19" i="1"/>
  <c r="E25" i="1"/>
  <c r="E6" i="1"/>
  <c r="E20" i="1"/>
  <c r="E21" i="1"/>
  <c r="E26" i="1"/>
  <c r="E32" i="1"/>
  <c r="E29" i="1"/>
  <c r="E28" i="1"/>
  <c r="E27" i="1"/>
  <c r="E30" i="1"/>
  <c r="E33" i="1"/>
  <c r="E9" i="1"/>
  <c r="E37" i="1"/>
  <c r="E36" i="1"/>
  <c r="E35" i="1"/>
  <c r="E38" i="1"/>
  <c r="E39" i="1"/>
  <c r="E40" i="1"/>
  <c r="E42" i="1"/>
  <c r="E8" i="1"/>
  <c r="E53" i="1"/>
  <c r="E54" i="1"/>
  <c r="E52" i="1"/>
  <c r="E44" i="1"/>
  <c r="E45" i="1"/>
  <c r="E43" i="1"/>
  <c r="E48" i="1"/>
  <c r="E49" i="1"/>
  <c r="E47" i="1"/>
  <c r="E50" i="1"/>
  <c r="E14" i="1"/>
  <c r="E15" i="1"/>
  <c r="E108" i="1"/>
  <c r="E2" i="1"/>
  <c r="E3" i="1"/>
  <c r="E149" i="1"/>
  <c r="E148" i="1"/>
  <c r="E57" i="1"/>
  <c r="E60" i="1"/>
  <c r="E56" i="1"/>
  <c r="E13" i="1"/>
  <c r="E71" i="1"/>
  <c r="E91" i="1"/>
  <c r="E92" i="1"/>
  <c r="E169" i="1"/>
  <c r="E164" i="1"/>
  <c r="E94" i="1"/>
  <c r="E166" i="1"/>
  <c r="E51" i="1"/>
  <c r="E34" i="1"/>
  <c r="E31" i="1"/>
  <c r="E41" i="1"/>
  <c r="E46" i="1"/>
  <c r="E58" i="1"/>
  <c r="E59" i="1"/>
  <c r="E55" i="1"/>
  <c r="E62" i="1"/>
  <c r="E64" i="1"/>
  <c r="E63" i="1"/>
  <c r="E61" i="1"/>
  <c r="E10" i="1"/>
  <c r="E11" i="1"/>
  <c r="E12" i="1"/>
  <c r="G88" i="1"/>
  <c r="G87" i="1"/>
  <c r="G76" i="1"/>
  <c r="G77" i="1"/>
  <c r="G74" i="1"/>
  <c r="G79" i="1"/>
  <c r="G86" i="1"/>
  <c r="G75" i="1"/>
  <c r="G80" i="1"/>
  <c r="G78" i="1"/>
  <c r="G69" i="1"/>
  <c r="G104" i="1"/>
  <c r="G81" i="1"/>
  <c r="G84" i="1"/>
  <c r="G85" i="1"/>
  <c r="G82" i="1"/>
  <c r="G72" i="1"/>
  <c r="G73" i="1"/>
  <c r="G83" i="1"/>
  <c r="G97" i="1"/>
  <c r="G98" i="1"/>
  <c r="G101" i="1"/>
  <c r="G89" i="1"/>
  <c r="G90" i="1"/>
  <c r="G93" i="1"/>
  <c r="G99" i="1"/>
  <c r="G100" i="1"/>
  <c r="G103" i="1"/>
  <c r="G102" i="1"/>
  <c r="G96" i="1"/>
  <c r="G95" i="1"/>
  <c r="G110" i="1"/>
  <c r="G111" i="1"/>
  <c r="G171" i="1"/>
  <c r="G174" i="1"/>
  <c r="G170" i="1"/>
  <c r="G172" i="1"/>
  <c r="G173" i="1"/>
  <c r="G105" i="1"/>
  <c r="G150" i="1"/>
  <c r="G153" i="1"/>
  <c r="G151" i="1"/>
  <c r="G154" i="1"/>
  <c r="G152" i="1"/>
  <c r="G155" i="1"/>
  <c r="G156" i="1"/>
  <c r="G163" i="1"/>
  <c r="G157" i="1"/>
  <c r="G158" i="1"/>
  <c r="G159" i="1"/>
  <c r="G162" i="1"/>
  <c r="G160" i="1"/>
  <c r="G161" i="1"/>
  <c r="G120" i="1"/>
  <c r="G126" i="1"/>
  <c r="G127" i="1"/>
  <c r="G121" i="1"/>
  <c r="G142" i="1"/>
  <c r="G141" i="1"/>
  <c r="G139" i="1"/>
  <c r="G140" i="1"/>
  <c r="G125" i="1"/>
  <c r="G124" i="1"/>
  <c r="G123" i="1"/>
  <c r="G143" i="1"/>
  <c r="G144" i="1"/>
  <c r="G112" i="1"/>
  <c r="G117" i="1"/>
  <c r="G114" i="1"/>
  <c r="G115" i="1"/>
  <c r="G116" i="1"/>
  <c r="G113" i="1"/>
  <c r="G145" i="1"/>
  <c r="G146" i="1"/>
  <c r="G147" i="1"/>
  <c r="G130" i="1"/>
  <c r="G128" i="1"/>
  <c r="G132" i="1"/>
  <c r="G131" i="1"/>
  <c r="G133" i="1"/>
  <c r="G109" i="1"/>
  <c r="G129" i="1"/>
  <c r="G138" i="1"/>
  <c r="G134" i="1"/>
  <c r="G136" i="1"/>
  <c r="G137" i="1"/>
  <c r="G135" i="1"/>
  <c r="G16" i="1"/>
  <c r="G118" i="1"/>
  <c r="G119" i="1"/>
  <c r="G106" i="1"/>
  <c r="G107" i="1"/>
  <c r="G122" i="1"/>
  <c r="G165" i="1"/>
  <c r="G167" i="1"/>
  <c r="G168" i="1"/>
  <c r="G65" i="1"/>
  <c r="G66" i="1"/>
  <c r="G67" i="1"/>
  <c r="G68" i="1"/>
  <c r="G4" i="1"/>
  <c r="G17" i="1"/>
  <c r="G7" i="1"/>
  <c r="G22" i="1"/>
  <c r="G23" i="1"/>
  <c r="G24" i="1"/>
  <c r="G5" i="1"/>
  <c r="G18" i="1"/>
  <c r="G19" i="1"/>
  <c r="G25" i="1"/>
  <c r="G6" i="1"/>
  <c r="G20" i="1"/>
  <c r="G21" i="1"/>
  <c r="G26" i="1"/>
  <c r="G32" i="1"/>
  <c r="G29" i="1"/>
  <c r="G28" i="1"/>
  <c r="G27" i="1"/>
  <c r="G30" i="1"/>
  <c r="G33" i="1"/>
  <c r="G9" i="1"/>
  <c r="G37" i="1"/>
  <c r="G36" i="1"/>
  <c r="G35" i="1"/>
  <c r="G38" i="1"/>
  <c r="G39" i="1"/>
  <c r="G40" i="1"/>
  <c r="G42" i="1"/>
  <c r="G8" i="1"/>
  <c r="G53" i="1"/>
  <c r="G54" i="1"/>
  <c r="G52" i="1"/>
  <c r="G44" i="1"/>
  <c r="G45" i="1"/>
  <c r="G43" i="1"/>
  <c r="G48" i="1"/>
  <c r="G49" i="1"/>
  <c r="G47" i="1"/>
  <c r="G50" i="1"/>
  <c r="G14" i="1"/>
  <c r="G15" i="1"/>
  <c r="G108" i="1"/>
  <c r="G2" i="1"/>
  <c r="G3" i="1"/>
  <c r="G149" i="1"/>
  <c r="G148" i="1"/>
  <c r="G57" i="1"/>
  <c r="G60" i="1"/>
  <c r="G56" i="1"/>
  <c r="G13" i="1"/>
  <c r="G71" i="1"/>
  <c r="G91" i="1"/>
  <c r="G92" i="1"/>
  <c r="G169" i="1"/>
  <c r="G164" i="1"/>
  <c r="G94" i="1"/>
  <c r="G166" i="1"/>
  <c r="G51" i="1"/>
  <c r="G34" i="1"/>
  <c r="G31" i="1"/>
  <c r="G41" i="1"/>
  <c r="G46" i="1"/>
  <c r="G58" i="1"/>
  <c r="G59" i="1"/>
  <c r="G55" i="1"/>
  <c r="G62" i="1"/>
  <c r="G64" i="1"/>
  <c r="G63" i="1"/>
  <c r="G61" i="1"/>
  <c r="G10" i="1"/>
  <c r="G11" i="1"/>
  <c r="G12" i="1"/>
  <c r="I88" i="1"/>
  <c r="I87" i="1"/>
  <c r="I76" i="1"/>
  <c r="I77" i="1"/>
  <c r="I74" i="1"/>
  <c r="I79" i="1"/>
  <c r="I86" i="1"/>
  <c r="I75" i="1"/>
  <c r="I80" i="1"/>
  <c r="I78" i="1"/>
  <c r="I69" i="1"/>
  <c r="I104" i="1"/>
  <c r="I81" i="1"/>
  <c r="I84" i="1"/>
  <c r="I85" i="1"/>
  <c r="I82" i="1"/>
  <c r="I72" i="1"/>
  <c r="I73" i="1"/>
  <c r="I83" i="1"/>
  <c r="I97" i="1"/>
  <c r="I98" i="1"/>
  <c r="I101" i="1"/>
  <c r="I89" i="1"/>
  <c r="I90" i="1"/>
  <c r="I93" i="1"/>
  <c r="I99" i="1"/>
  <c r="I100" i="1"/>
  <c r="I103" i="1"/>
  <c r="I102" i="1"/>
  <c r="I96" i="1"/>
  <c r="I95" i="1"/>
  <c r="I110" i="1"/>
  <c r="I111" i="1"/>
  <c r="I171" i="1"/>
  <c r="I174" i="1"/>
  <c r="I170" i="1"/>
  <c r="I172" i="1"/>
  <c r="I173" i="1"/>
  <c r="I105" i="1"/>
  <c r="I150" i="1"/>
  <c r="I153" i="1"/>
  <c r="I151" i="1"/>
  <c r="I154" i="1"/>
  <c r="I152" i="1"/>
  <c r="I155" i="1"/>
  <c r="I156" i="1"/>
  <c r="I163" i="1"/>
  <c r="I157" i="1"/>
  <c r="I158" i="1"/>
  <c r="I159" i="1"/>
  <c r="I162" i="1"/>
  <c r="I160" i="1"/>
  <c r="I161" i="1"/>
  <c r="I120" i="1"/>
  <c r="I126" i="1"/>
  <c r="I127" i="1"/>
  <c r="I121" i="1"/>
  <c r="I142" i="1"/>
  <c r="I141" i="1"/>
  <c r="I139" i="1"/>
  <c r="I140" i="1"/>
  <c r="I125" i="1"/>
  <c r="I124" i="1"/>
  <c r="I123" i="1"/>
  <c r="I143" i="1"/>
  <c r="I144" i="1"/>
  <c r="I112" i="1"/>
  <c r="I117" i="1"/>
  <c r="I114" i="1"/>
  <c r="I115" i="1"/>
  <c r="I116" i="1"/>
  <c r="I113" i="1"/>
  <c r="I145" i="1"/>
  <c r="I146" i="1"/>
  <c r="I147" i="1"/>
  <c r="I130" i="1"/>
  <c r="I128" i="1"/>
  <c r="I132" i="1"/>
  <c r="I131" i="1"/>
  <c r="I133" i="1"/>
  <c r="I109" i="1"/>
  <c r="I129" i="1"/>
  <c r="I138" i="1"/>
  <c r="I134" i="1"/>
  <c r="I136" i="1"/>
  <c r="I137" i="1"/>
  <c r="I135" i="1"/>
  <c r="I16" i="1"/>
  <c r="I118" i="1"/>
  <c r="I119" i="1"/>
  <c r="I106" i="1"/>
  <c r="I107" i="1"/>
  <c r="I122" i="1"/>
  <c r="I165" i="1"/>
  <c r="I167" i="1"/>
  <c r="I168" i="1"/>
  <c r="I65" i="1"/>
  <c r="I66" i="1"/>
  <c r="I67" i="1"/>
  <c r="I68" i="1"/>
  <c r="I4" i="1"/>
  <c r="I17" i="1"/>
  <c r="I7" i="1"/>
  <c r="I22" i="1"/>
  <c r="I23" i="1"/>
  <c r="I24" i="1"/>
  <c r="I5" i="1"/>
  <c r="I18" i="1"/>
  <c r="I19" i="1"/>
  <c r="I25" i="1"/>
  <c r="I6" i="1"/>
  <c r="I20" i="1"/>
  <c r="I21" i="1"/>
  <c r="I26" i="1"/>
  <c r="I32" i="1"/>
  <c r="I29" i="1"/>
  <c r="I28" i="1"/>
  <c r="I27" i="1"/>
  <c r="I30" i="1"/>
  <c r="I33" i="1"/>
  <c r="I9" i="1"/>
  <c r="I37" i="1"/>
  <c r="I36" i="1"/>
  <c r="I35" i="1"/>
  <c r="I38" i="1"/>
  <c r="I39" i="1"/>
  <c r="I40" i="1"/>
  <c r="I42" i="1"/>
  <c r="I8" i="1"/>
  <c r="I53" i="1"/>
  <c r="I54" i="1"/>
  <c r="I52" i="1"/>
  <c r="I44" i="1"/>
  <c r="I45" i="1"/>
  <c r="I43" i="1"/>
  <c r="I48" i="1"/>
  <c r="I49" i="1"/>
  <c r="I47" i="1"/>
  <c r="I50" i="1"/>
  <c r="I14" i="1"/>
  <c r="I15" i="1"/>
  <c r="I108" i="1"/>
  <c r="I2" i="1"/>
  <c r="I3" i="1"/>
  <c r="I149" i="1"/>
  <c r="I148" i="1"/>
  <c r="I57" i="1"/>
  <c r="I60" i="1"/>
  <c r="I56" i="1"/>
  <c r="I13" i="1"/>
  <c r="I71" i="1"/>
  <c r="I91" i="1"/>
  <c r="I92" i="1"/>
  <c r="I169" i="1"/>
  <c r="I164" i="1"/>
  <c r="I94" i="1"/>
  <c r="I166" i="1"/>
  <c r="I51" i="1"/>
  <c r="I34" i="1"/>
  <c r="I31" i="1"/>
  <c r="I41" i="1"/>
  <c r="I46" i="1"/>
  <c r="I58" i="1"/>
  <c r="I59" i="1"/>
  <c r="I55" i="1"/>
  <c r="I62" i="1"/>
  <c r="I64" i="1"/>
  <c r="I63" i="1"/>
  <c r="I61" i="1"/>
  <c r="I10" i="1"/>
  <c r="I11" i="1"/>
  <c r="I12" i="1"/>
  <c r="J88" i="1"/>
  <c r="A88" i="1" s="1"/>
  <c r="J87" i="1"/>
  <c r="A87" i="1" s="1"/>
  <c r="J76" i="1"/>
  <c r="A76" i="1" s="1"/>
  <c r="J77" i="1"/>
  <c r="A77" i="1" s="1"/>
  <c r="J74" i="1"/>
  <c r="A74" i="1" s="1"/>
  <c r="J79" i="1"/>
  <c r="A79" i="1" s="1"/>
  <c r="J86" i="1"/>
  <c r="A86" i="1" s="1"/>
  <c r="J75" i="1"/>
  <c r="A75" i="1" s="1"/>
  <c r="J80" i="1"/>
  <c r="A80" i="1" s="1"/>
  <c r="J78" i="1"/>
  <c r="A78" i="1" s="1"/>
  <c r="J69" i="1"/>
  <c r="A69" i="1" s="1"/>
  <c r="J104" i="1"/>
  <c r="A104" i="1" s="1"/>
  <c r="J81" i="1"/>
  <c r="A81" i="1" s="1"/>
  <c r="J84" i="1"/>
  <c r="A84" i="1" s="1"/>
  <c r="J85" i="1"/>
  <c r="A85" i="1" s="1"/>
  <c r="J82" i="1"/>
  <c r="A82" i="1" s="1"/>
  <c r="J72" i="1"/>
  <c r="A72" i="1" s="1"/>
  <c r="J73" i="1"/>
  <c r="A73" i="1" s="1"/>
  <c r="J83" i="1"/>
  <c r="A83" i="1" s="1"/>
  <c r="J97" i="1"/>
  <c r="A97" i="1" s="1"/>
  <c r="J98" i="1"/>
  <c r="A98" i="1" s="1"/>
  <c r="J101" i="1"/>
  <c r="A101" i="1" s="1"/>
  <c r="J89" i="1"/>
  <c r="A89" i="1" s="1"/>
  <c r="J90" i="1"/>
  <c r="A90" i="1" s="1"/>
  <c r="J93" i="1"/>
  <c r="A93" i="1" s="1"/>
  <c r="J99" i="1"/>
  <c r="A99" i="1" s="1"/>
  <c r="J100" i="1"/>
  <c r="A100" i="1" s="1"/>
  <c r="J103" i="1"/>
  <c r="A103" i="1" s="1"/>
  <c r="J102" i="1"/>
  <c r="A102" i="1" s="1"/>
  <c r="J96" i="1"/>
  <c r="A96" i="1" s="1"/>
  <c r="J95" i="1"/>
  <c r="A95" i="1" s="1"/>
  <c r="J110" i="1"/>
  <c r="A110" i="1" s="1"/>
  <c r="J111" i="1"/>
  <c r="A111" i="1" s="1"/>
  <c r="J171" i="1"/>
  <c r="A171" i="1" s="1"/>
  <c r="J174" i="1"/>
  <c r="A174" i="1" s="1"/>
  <c r="J170" i="1"/>
  <c r="A170" i="1" s="1"/>
  <c r="J172" i="1"/>
  <c r="A172" i="1" s="1"/>
  <c r="J173" i="1"/>
  <c r="A173" i="1" s="1"/>
  <c r="J105" i="1"/>
  <c r="A105" i="1" s="1"/>
  <c r="J150" i="1"/>
  <c r="A150" i="1" s="1"/>
  <c r="J153" i="1"/>
  <c r="A153" i="1" s="1"/>
  <c r="J151" i="1"/>
  <c r="A151" i="1" s="1"/>
  <c r="J154" i="1"/>
  <c r="A154" i="1" s="1"/>
  <c r="J152" i="1"/>
  <c r="A152" i="1" s="1"/>
  <c r="J155" i="1"/>
  <c r="A155" i="1" s="1"/>
  <c r="J156" i="1"/>
  <c r="A156" i="1" s="1"/>
  <c r="J163" i="1"/>
  <c r="A163" i="1" s="1"/>
  <c r="J157" i="1"/>
  <c r="A157" i="1" s="1"/>
  <c r="J158" i="1"/>
  <c r="A158" i="1" s="1"/>
  <c r="J159" i="1"/>
  <c r="A159" i="1" s="1"/>
  <c r="J162" i="1"/>
  <c r="A162" i="1" s="1"/>
  <c r="J160" i="1"/>
  <c r="A160" i="1" s="1"/>
  <c r="J161" i="1"/>
  <c r="A161" i="1" s="1"/>
  <c r="J120" i="1"/>
  <c r="A120" i="1" s="1"/>
  <c r="J126" i="1"/>
  <c r="A126" i="1" s="1"/>
  <c r="J127" i="1"/>
  <c r="A127" i="1" s="1"/>
  <c r="J121" i="1"/>
  <c r="A121" i="1" s="1"/>
  <c r="J142" i="1"/>
  <c r="A142" i="1" s="1"/>
  <c r="J141" i="1"/>
  <c r="A141" i="1" s="1"/>
  <c r="J139" i="1"/>
  <c r="A139" i="1" s="1"/>
  <c r="J140" i="1"/>
  <c r="A140" i="1" s="1"/>
  <c r="J125" i="1"/>
  <c r="A125" i="1" s="1"/>
  <c r="J124" i="1"/>
  <c r="A124" i="1" s="1"/>
  <c r="J123" i="1"/>
  <c r="A123" i="1" s="1"/>
  <c r="J143" i="1"/>
  <c r="A143" i="1" s="1"/>
  <c r="J144" i="1"/>
  <c r="A144" i="1" s="1"/>
  <c r="J112" i="1"/>
  <c r="A112" i="1" s="1"/>
  <c r="J117" i="1"/>
  <c r="A117" i="1" s="1"/>
  <c r="J114" i="1"/>
  <c r="A114" i="1" s="1"/>
  <c r="J115" i="1"/>
  <c r="A115" i="1" s="1"/>
  <c r="J116" i="1"/>
  <c r="A116" i="1" s="1"/>
  <c r="J113" i="1"/>
  <c r="A113" i="1" s="1"/>
  <c r="J145" i="1"/>
  <c r="A145" i="1" s="1"/>
  <c r="J146" i="1"/>
  <c r="A146" i="1" s="1"/>
  <c r="J147" i="1"/>
  <c r="A147" i="1" s="1"/>
  <c r="J130" i="1"/>
  <c r="A130" i="1" s="1"/>
  <c r="J128" i="1"/>
  <c r="A128" i="1" s="1"/>
  <c r="J132" i="1"/>
  <c r="A132" i="1" s="1"/>
  <c r="J131" i="1"/>
  <c r="A131" i="1" s="1"/>
  <c r="J133" i="1"/>
  <c r="A133" i="1" s="1"/>
  <c r="J109" i="1"/>
  <c r="A109" i="1" s="1"/>
  <c r="J129" i="1"/>
  <c r="A129" i="1" s="1"/>
  <c r="J138" i="1"/>
  <c r="A138" i="1" s="1"/>
  <c r="J134" i="1"/>
  <c r="A134" i="1" s="1"/>
  <c r="J136" i="1"/>
  <c r="A136" i="1" s="1"/>
  <c r="J137" i="1"/>
  <c r="A137" i="1" s="1"/>
  <c r="J135" i="1"/>
  <c r="A135" i="1" s="1"/>
  <c r="J16" i="1"/>
  <c r="A16" i="1" s="1"/>
  <c r="J118" i="1"/>
  <c r="A118" i="1" s="1"/>
  <c r="J119" i="1"/>
  <c r="A119" i="1" s="1"/>
  <c r="J106" i="1"/>
  <c r="A106" i="1" s="1"/>
  <c r="J107" i="1"/>
  <c r="A107" i="1" s="1"/>
  <c r="J122" i="1"/>
  <c r="A122" i="1" s="1"/>
  <c r="J165" i="1"/>
  <c r="A165" i="1" s="1"/>
  <c r="J167" i="1"/>
  <c r="A167" i="1" s="1"/>
  <c r="J168" i="1"/>
  <c r="A168" i="1" s="1"/>
  <c r="J65" i="1"/>
  <c r="A65" i="1" s="1"/>
  <c r="J66" i="1"/>
  <c r="A66" i="1" s="1"/>
  <c r="J67" i="1"/>
  <c r="A67" i="1" s="1"/>
  <c r="J68" i="1"/>
  <c r="A68" i="1" s="1"/>
  <c r="J4" i="1"/>
  <c r="A4" i="1" s="1"/>
  <c r="J17" i="1"/>
  <c r="A17" i="1" s="1"/>
  <c r="J7" i="1"/>
  <c r="A7" i="1" s="1"/>
  <c r="J22" i="1"/>
  <c r="A22" i="1" s="1"/>
  <c r="J23" i="1"/>
  <c r="A23" i="1" s="1"/>
  <c r="J24" i="1"/>
  <c r="A24" i="1" s="1"/>
  <c r="J5" i="1"/>
  <c r="A5" i="1" s="1"/>
  <c r="J18" i="1"/>
  <c r="A18" i="1" s="1"/>
  <c r="J19" i="1"/>
  <c r="A19" i="1" s="1"/>
  <c r="J25" i="1"/>
  <c r="A25" i="1" s="1"/>
  <c r="J6" i="1"/>
  <c r="A6" i="1" s="1"/>
  <c r="J20" i="1"/>
  <c r="A20" i="1" s="1"/>
  <c r="J21" i="1"/>
  <c r="A21" i="1" s="1"/>
  <c r="J26" i="1"/>
  <c r="A26" i="1" s="1"/>
  <c r="J32" i="1"/>
  <c r="A32" i="1" s="1"/>
  <c r="J29" i="1"/>
  <c r="A29" i="1" s="1"/>
  <c r="J28" i="1"/>
  <c r="A28" i="1" s="1"/>
  <c r="J27" i="1"/>
  <c r="A27" i="1" s="1"/>
  <c r="J30" i="1"/>
  <c r="A30" i="1" s="1"/>
  <c r="J33" i="1"/>
  <c r="A33" i="1" s="1"/>
  <c r="J9" i="1"/>
  <c r="A9" i="1" s="1"/>
  <c r="J37" i="1"/>
  <c r="A37" i="1" s="1"/>
  <c r="J36" i="1"/>
  <c r="A36" i="1" s="1"/>
  <c r="J35" i="1"/>
  <c r="A35" i="1" s="1"/>
  <c r="J38" i="1"/>
  <c r="A38" i="1" s="1"/>
  <c r="J39" i="1"/>
  <c r="A39" i="1" s="1"/>
  <c r="J40" i="1"/>
  <c r="A40" i="1" s="1"/>
  <c r="J42" i="1"/>
  <c r="A42" i="1" s="1"/>
  <c r="J8" i="1"/>
  <c r="A8" i="1" s="1"/>
  <c r="J53" i="1"/>
  <c r="A53" i="1" s="1"/>
  <c r="J54" i="1"/>
  <c r="A54" i="1" s="1"/>
  <c r="J52" i="1"/>
  <c r="A52" i="1" s="1"/>
  <c r="J44" i="1"/>
  <c r="A44" i="1" s="1"/>
  <c r="J45" i="1"/>
  <c r="A45" i="1" s="1"/>
  <c r="J43" i="1"/>
  <c r="A43" i="1" s="1"/>
  <c r="J48" i="1"/>
  <c r="A48" i="1" s="1"/>
  <c r="J49" i="1"/>
  <c r="A49" i="1" s="1"/>
  <c r="J47" i="1"/>
  <c r="A47" i="1" s="1"/>
  <c r="J50" i="1"/>
  <c r="A50" i="1" s="1"/>
  <c r="J14" i="1"/>
  <c r="A14" i="1" s="1"/>
  <c r="J15" i="1"/>
  <c r="A15" i="1" s="1"/>
  <c r="J108" i="1"/>
  <c r="A108" i="1" s="1"/>
  <c r="J2" i="1"/>
  <c r="A2" i="1" s="1"/>
  <c r="J3" i="1"/>
  <c r="A3" i="1" s="1"/>
  <c r="J149" i="1"/>
  <c r="A149" i="1" s="1"/>
  <c r="J148" i="1"/>
  <c r="A148" i="1" s="1"/>
  <c r="J57" i="1"/>
  <c r="A57" i="1" s="1"/>
  <c r="J60" i="1"/>
  <c r="A60" i="1" s="1"/>
  <c r="J56" i="1"/>
  <c r="A56" i="1" s="1"/>
  <c r="J13" i="1"/>
  <c r="A13" i="1" s="1"/>
  <c r="J71" i="1"/>
  <c r="A71" i="1" s="1"/>
  <c r="J91" i="1"/>
  <c r="A91" i="1" s="1"/>
  <c r="J92" i="1"/>
  <c r="A92" i="1" s="1"/>
  <c r="J169" i="1"/>
  <c r="A169" i="1" s="1"/>
  <c r="J164" i="1"/>
  <c r="A164" i="1" s="1"/>
  <c r="J94" i="1"/>
  <c r="A94" i="1" s="1"/>
  <c r="J166" i="1"/>
  <c r="A166" i="1" s="1"/>
  <c r="J51" i="1"/>
  <c r="A51" i="1" s="1"/>
  <c r="J34" i="1"/>
  <c r="A34" i="1" s="1"/>
  <c r="J31" i="1"/>
  <c r="A31" i="1" s="1"/>
  <c r="J41" i="1"/>
  <c r="A41" i="1" s="1"/>
  <c r="J46" i="1"/>
  <c r="A46" i="1" s="1"/>
  <c r="J58" i="1"/>
  <c r="A58" i="1" s="1"/>
  <c r="J59" i="1"/>
  <c r="A59" i="1" s="1"/>
  <c r="J55" i="1"/>
  <c r="A55" i="1" s="1"/>
  <c r="J62" i="1"/>
  <c r="A62" i="1" s="1"/>
  <c r="J64" i="1"/>
  <c r="A64" i="1" s="1"/>
  <c r="J63" i="1"/>
  <c r="A63" i="1" s="1"/>
  <c r="J61" i="1"/>
  <c r="A61" i="1" s="1"/>
  <c r="J10" i="1"/>
  <c r="A10" i="1" s="1"/>
  <c r="J11" i="1"/>
  <c r="A11" i="1" s="1"/>
  <c r="J12" i="1"/>
  <c r="A12" i="1" s="1"/>
  <c r="T88" i="1"/>
  <c r="T87" i="1"/>
  <c r="T76" i="1"/>
  <c r="T77" i="1"/>
  <c r="T74" i="1"/>
  <c r="T79" i="1"/>
  <c r="T86" i="1"/>
  <c r="T75" i="1"/>
  <c r="T80" i="1"/>
  <c r="T78" i="1"/>
  <c r="T69" i="1"/>
  <c r="T104" i="1"/>
  <c r="T81" i="1"/>
  <c r="T84" i="1"/>
  <c r="T85" i="1"/>
  <c r="T82" i="1"/>
  <c r="T72" i="1"/>
  <c r="T73" i="1"/>
  <c r="T83" i="1"/>
  <c r="T97" i="1"/>
  <c r="T98" i="1"/>
  <c r="T101" i="1"/>
  <c r="T89" i="1"/>
  <c r="T90" i="1"/>
  <c r="T93" i="1"/>
  <c r="T99" i="1"/>
  <c r="T100" i="1"/>
  <c r="T103" i="1"/>
  <c r="T102" i="1"/>
  <c r="T96" i="1"/>
  <c r="T95" i="1"/>
  <c r="T110" i="1"/>
  <c r="T111" i="1"/>
  <c r="T171" i="1"/>
  <c r="T174" i="1"/>
  <c r="T170" i="1"/>
  <c r="T172" i="1"/>
  <c r="T173" i="1"/>
  <c r="T105" i="1"/>
  <c r="T150" i="1"/>
  <c r="T153" i="1"/>
  <c r="T151" i="1"/>
  <c r="T154" i="1"/>
  <c r="T152" i="1"/>
  <c r="T155" i="1"/>
  <c r="T156" i="1"/>
  <c r="T163" i="1"/>
  <c r="T157" i="1"/>
  <c r="T158" i="1"/>
  <c r="T159" i="1"/>
  <c r="T162" i="1"/>
  <c r="T160" i="1"/>
  <c r="T161" i="1"/>
  <c r="T120" i="1"/>
  <c r="T126" i="1"/>
  <c r="T127" i="1"/>
  <c r="T121" i="1"/>
  <c r="T142" i="1"/>
  <c r="T141" i="1"/>
  <c r="T139" i="1"/>
  <c r="T140" i="1"/>
  <c r="T125" i="1"/>
  <c r="T124" i="1"/>
  <c r="T123" i="1"/>
  <c r="T143" i="1"/>
  <c r="T144" i="1"/>
  <c r="T112" i="1"/>
  <c r="T117" i="1"/>
  <c r="T114" i="1"/>
  <c r="T115" i="1"/>
  <c r="T116" i="1"/>
  <c r="T113" i="1"/>
  <c r="T145" i="1"/>
  <c r="T146" i="1"/>
  <c r="T147" i="1"/>
  <c r="T130" i="1"/>
  <c r="T128" i="1"/>
  <c r="T132" i="1"/>
  <c r="T131" i="1"/>
  <c r="T133" i="1"/>
  <c r="T109" i="1"/>
  <c r="T129" i="1"/>
  <c r="T138" i="1"/>
  <c r="T134" i="1"/>
  <c r="T136" i="1"/>
  <c r="T137" i="1"/>
  <c r="T135" i="1"/>
  <c r="T16" i="1"/>
  <c r="T118" i="1"/>
  <c r="T119" i="1"/>
  <c r="T106" i="1"/>
  <c r="T107" i="1"/>
  <c r="T122" i="1"/>
  <c r="T165" i="1"/>
  <c r="T167" i="1"/>
  <c r="T168" i="1"/>
  <c r="T65" i="1"/>
  <c r="T66" i="1"/>
  <c r="T67" i="1"/>
  <c r="T68" i="1"/>
  <c r="T4" i="1"/>
  <c r="T17" i="1"/>
  <c r="T7" i="1"/>
  <c r="T22" i="1"/>
  <c r="T23" i="1"/>
  <c r="T24" i="1"/>
  <c r="T5" i="1"/>
  <c r="T18" i="1"/>
  <c r="T19" i="1"/>
  <c r="T25" i="1"/>
  <c r="T6" i="1"/>
  <c r="T20" i="1"/>
  <c r="T21" i="1"/>
  <c r="T26" i="1"/>
  <c r="T32" i="1"/>
  <c r="T29" i="1"/>
  <c r="T28" i="1"/>
  <c r="T27" i="1"/>
  <c r="T30" i="1"/>
  <c r="T33" i="1"/>
  <c r="T9" i="1"/>
  <c r="T37" i="1"/>
  <c r="T36" i="1"/>
  <c r="T35" i="1"/>
  <c r="T38" i="1"/>
  <c r="T39" i="1"/>
  <c r="T40" i="1"/>
  <c r="T42" i="1"/>
  <c r="T8" i="1"/>
  <c r="T53" i="1"/>
  <c r="T54" i="1"/>
  <c r="T52" i="1"/>
  <c r="T44" i="1"/>
  <c r="T45" i="1"/>
  <c r="T43" i="1"/>
  <c r="T48" i="1"/>
  <c r="T49" i="1"/>
  <c r="T47" i="1"/>
  <c r="T50" i="1"/>
  <c r="T14" i="1"/>
  <c r="T15" i="1"/>
  <c r="T108" i="1"/>
  <c r="T2" i="1"/>
  <c r="T3" i="1"/>
  <c r="T149" i="1"/>
  <c r="T148" i="1"/>
  <c r="T57" i="1"/>
  <c r="T60" i="1"/>
  <c r="T56" i="1"/>
  <c r="T13" i="1"/>
  <c r="T71" i="1"/>
  <c r="T91" i="1"/>
  <c r="T92" i="1"/>
  <c r="T169" i="1"/>
  <c r="T164" i="1"/>
  <c r="T94" i="1"/>
  <c r="T166" i="1"/>
  <c r="T51" i="1"/>
  <c r="T34" i="1"/>
  <c r="T31" i="1"/>
  <c r="T41" i="1"/>
  <c r="T46" i="1"/>
  <c r="T58" i="1"/>
  <c r="T59" i="1"/>
  <c r="T55" i="1"/>
  <c r="T62" i="1"/>
  <c r="T64" i="1"/>
  <c r="T63" i="1"/>
  <c r="T61" i="1"/>
  <c r="T10" i="1"/>
  <c r="T11" i="1"/>
  <c r="T12" i="1"/>
  <c r="U88" i="1"/>
  <c r="U87" i="1"/>
  <c r="U76" i="1"/>
  <c r="U77" i="1"/>
  <c r="U74" i="1"/>
  <c r="U79" i="1"/>
  <c r="U86" i="1"/>
  <c r="U75" i="1"/>
  <c r="U80" i="1"/>
  <c r="U78" i="1"/>
  <c r="U69" i="1"/>
  <c r="U104" i="1"/>
  <c r="U81" i="1"/>
  <c r="U84" i="1"/>
  <c r="U85" i="1"/>
  <c r="U82" i="1"/>
  <c r="U72" i="1"/>
  <c r="U73" i="1"/>
  <c r="U83" i="1"/>
  <c r="U97" i="1"/>
  <c r="U98" i="1"/>
  <c r="U101" i="1"/>
  <c r="U89" i="1"/>
  <c r="U90" i="1"/>
  <c r="U93" i="1"/>
  <c r="U99" i="1"/>
  <c r="U100" i="1"/>
  <c r="U103" i="1"/>
  <c r="U102" i="1"/>
  <c r="U96" i="1"/>
  <c r="U95" i="1"/>
  <c r="U110" i="1"/>
  <c r="U111" i="1"/>
  <c r="U171" i="1"/>
  <c r="U174" i="1"/>
  <c r="U170" i="1"/>
  <c r="U172" i="1"/>
  <c r="U173" i="1"/>
  <c r="U105" i="1"/>
  <c r="U150" i="1"/>
  <c r="U153" i="1"/>
  <c r="U151" i="1"/>
  <c r="U154" i="1"/>
  <c r="U152" i="1"/>
  <c r="U155" i="1"/>
  <c r="U156" i="1"/>
  <c r="U163" i="1"/>
  <c r="U157" i="1"/>
  <c r="U158" i="1"/>
  <c r="U159" i="1"/>
  <c r="U162" i="1"/>
  <c r="U160" i="1"/>
  <c r="U161" i="1"/>
  <c r="U120" i="1"/>
  <c r="U126" i="1"/>
  <c r="U127" i="1"/>
  <c r="U121" i="1"/>
  <c r="U142" i="1"/>
  <c r="U141" i="1"/>
  <c r="U139" i="1"/>
  <c r="U140" i="1"/>
  <c r="U125" i="1"/>
  <c r="U124" i="1"/>
  <c r="U123" i="1"/>
  <c r="U143" i="1"/>
  <c r="U144" i="1"/>
  <c r="U112" i="1"/>
  <c r="U117" i="1"/>
  <c r="U114" i="1"/>
  <c r="U115" i="1"/>
  <c r="U116" i="1"/>
  <c r="U113" i="1"/>
  <c r="U145" i="1"/>
  <c r="U146" i="1"/>
  <c r="U147" i="1"/>
  <c r="U130" i="1"/>
  <c r="U128" i="1"/>
  <c r="U132" i="1"/>
  <c r="U131" i="1"/>
  <c r="U133" i="1"/>
  <c r="U109" i="1"/>
  <c r="U129" i="1"/>
  <c r="U138" i="1"/>
  <c r="U134" i="1"/>
  <c r="U136" i="1"/>
  <c r="U137" i="1"/>
  <c r="U135" i="1"/>
  <c r="U16" i="1"/>
  <c r="U118" i="1"/>
  <c r="U119" i="1"/>
  <c r="U106" i="1"/>
  <c r="U107" i="1"/>
  <c r="U122" i="1"/>
  <c r="U165" i="1"/>
  <c r="U167" i="1"/>
  <c r="U168" i="1"/>
  <c r="U65" i="1"/>
  <c r="U66" i="1"/>
  <c r="U67" i="1"/>
  <c r="U68" i="1"/>
  <c r="U4" i="1"/>
  <c r="U17" i="1"/>
  <c r="U7" i="1"/>
  <c r="U22" i="1"/>
  <c r="U23" i="1"/>
  <c r="U24" i="1"/>
  <c r="U5" i="1"/>
  <c r="U18" i="1"/>
  <c r="U19" i="1"/>
  <c r="U25" i="1"/>
  <c r="U6" i="1"/>
  <c r="U20" i="1"/>
  <c r="U21" i="1"/>
  <c r="U26" i="1"/>
  <c r="U32" i="1"/>
  <c r="U29" i="1"/>
  <c r="U28" i="1"/>
  <c r="U27" i="1"/>
  <c r="U30" i="1"/>
  <c r="U33" i="1"/>
  <c r="U9" i="1"/>
  <c r="U37" i="1"/>
  <c r="U36" i="1"/>
  <c r="U35" i="1"/>
  <c r="U38" i="1"/>
  <c r="U39" i="1"/>
  <c r="U40" i="1"/>
  <c r="U42" i="1"/>
  <c r="U8" i="1"/>
  <c r="U53" i="1"/>
  <c r="U54" i="1"/>
  <c r="U52" i="1"/>
  <c r="U44" i="1"/>
  <c r="U45" i="1"/>
  <c r="U43" i="1"/>
  <c r="U48" i="1"/>
  <c r="U49" i="1"/>
  <c r="U47" i="1"/>
  <c r="U50" i="1"/>
  <c r="U14" i="1"/>
  <c r="U15" i="1"/>
  <c r="U108" i="1"/>
  <c r="U2" i="1"/>
  <c r="U3" i="1"/>
  <c r="U149" i="1"/>
  <c r="U148" i="1"/>
  <c r="U57" i="1"/>
  <c r="U60" i="1"/>
  <c r="U56" i="1"/>
  <c r="U13" i="1"/>
  <c r="U71" i="1"/>
  <c r="U91" i="1"/>
  <c r="U92" i="1"/>
  <c r="U169" i="1"/>
  <c r="U164" i="1"/>
  <c r="U94" i="1"/>
  <c r="U166" i="1"/>
  <c r="U51" i="1"/>
  <c r="U34" i="1"/>
  <c r="U31" i="1"/>
  <c r="U41" i="1"/>
  <c r="U46" i="1"/>
  <c r="U58" i="1"/>
  <c r="U59" i="1"/>
  <c r="U55" i="1"/>
  <c r="U62" i="1"/>
  <c r="U64" i="1"/>
  <c r="U63" i="1"/>
  <c r="U61" i="1"/>
  <c r="U10" i="1"/>
  <c r="U11" i="1"/>
  <c r="U12" i="1"/>
  <c r="Y88" i="1"/>
  <c r="Z88" i="1" s="1"/>
  <c r="Y87" i="1"/>
  <c r="Z87" i="1" s="1"/>
  <c r="Y76" i="1"/>
  <c r="AA76" i="1" s="1"/>
  <c r="Y77" i="1"/>
  <c r="Z77" i="1" s="1"/>
  <c r="Y74" i="1"/>
  <c r="Z74" i="1" s="1"/>
  <c r="Y79" i="1"/>
  <c r="Z79" i="1" s="1"/>
  <c r="Y86" i="1"/>
  <c r="Z86" i="1" s="1"/>
  <c r="Y75" i="1"/>
  <c r="Z75" i="1" s="1"/>
  <c r="Y80" i="1"/>
  <c r="Z80" i="1" s="1"/>
  <c r="Y78" i="1"/>
  <c r="Z78" i="1" s="1"/>
  <c r="Y69" i="1"/>
  <c r="Z69" i="1" s="1"/>
  <c r="Y104" i="1"/>
  <c r="Z104" i="1" s="1"/>
  <c r="Y81" i="1"/>
  <c r="Z81" i="1" s="1"/>
  <c r="Y84" i="1"/>
  <c r="Z84" i="1" s="1"/>
  <c r="Y85" i="1"/>
  <c r="Z85" i="1" s="1"/>
  <c r="Y82" i="1"/>
  <c r="Z82" i="1" s="1"/>
  <c r="Y72" i="1"/>
  <c r="Z72" i="1" s="1"/>
  <c r="Y73" i="1"/>
  <c r="Z73" i="1" s="1"/>
  <c r="Y83" i="1"/>
  <c r="Z83" i="1" s="1"/>
  <c r="Y97" i="1"/>
  <c r="Z97" i="1" s="1"/>
  <c r="Y98" i="1"/>
  <c r="Z98" i="1" s="1"/>
  <c r="Y101" i="1"/>
  <c r="Z101" i="1" s="1"/>
  <c r="Y89" i="1"/>
  <c r="Z89" i="1" s="1"/>
  <c r="Y90" i="1"/>
  <c r="Z90" i="1" s="1"/>
  <c r="Y93" i="1"/>
  <c r="Z93" i="1" s="1"/>
  <c r="Y99" i="1"/>
  <c r="Z99" i="1" s="1"/>
  <c r="Y100" i="1"/>
  <c r="Z100" i="1" s="1"/>
  <c r="Y103" i="1"/>
  <c r="AA103" i="1" s="1"/>
  <c r="Y102" i="1"/>
  <c r="Z102" i="1" s="1"/>
  <c r="Y96" i="1"/>
  <c r="Z96" i="1" s="1"/>
  <c r="Y95" i="1"/>
  <c r="Z95" i="1" s="1"/>
  <c r="Y110" i="1"/>
  <c r="Z110" i="1" s="1"/>
  <c r="Y111" i="1"/>
  <c r="Z111" i="1" s="1"/>
  <c r="Y171" i="1"/>
  <c r="Z171" i="1" s="1"/>
  <c r="Y174" i="1"/>
  <c r="AA174" i="1" s="1"/>
  <c r="Y170" i="1"/>
  <c r="AA170" i="1" s="1"/>
  <c r="Y172" i="1"/>
  <c r="Z172" i="1" s="1"/>
  <c r="Y173" i="1"/>
  <c r="Z173" i="1" s="1"/>
  <c r="Y105" i="1"/>
  <c r="Z105" i="1" s="1"/>
  <c r="Y150" i="1"/>
  <c r="Z150" i="1" s="1"/>
  <c r="Y153" i="1"/>
  <c r="Z153" i="1" s="1"/>
  <c r="Y151" i="1"/>
  <c r="Z151" i="1" s="1"/>
  <c r="Y154" i="1"/>
  <c r="AA154" i="1" s="1"/>
  <c r="Y152" i="1"/>
  <c r="Z152" i="1" s="1"/>
  <c r="Y155" i="1"/>
  <c r="Z155" i="1" s="1"/>
  <c r="Y156" i="1"/>
  <c r="Z156" i="1" s="1"/>
  <c r="Y163" i="1"/>
  <c r="Z163" i="1" s="1"/>
  <c r="Y157" i="1"/>
  <c r="Z157" i="1" s="1"/>
  <c r="Y158" i="1"/>
  <c r="Z158" i="1" s="1"/>
  <c r="Y159" i="1"/>
  <c r="Z159" i="1" s="1"/>
  <c r="Y162" i="1"/>
  <c r="Z162" i="1" s="1"/>
  <c r="Y160" i="1"/>
  <c r="Z160" i="1" s="1"/>
  <c r="Y161" i="1"/>
  <c r="Z161" i="1" s="1"/>
  <c r="Y120" i="1"/>
  <c r="Z120" i="1" s="1"/>
  <c r="Y126" i="1"/>
  <c r="Z126" i="1" s="1"/>
  <c r="Y127" i="1"/>
  <c r="Z127" i="1" s="1"/>
  <c r="Y121" i="1"/>
  <c r="Z121" i="1" s="1"/>
  <c r="Y142" i="1"/>
  <c r="Z142" i="1" s="1"/>
  <c r="Y141" i="1"/>
  <c r="Z141" i="1" s="1"/>
  <c r="Y139" i="1"/>
  <c r="Z139" i="1" s="1"/>
  <c r="Y140" i="1"/>
  <c r="Z140" i="1" s="1"/>
  <c r="Y125" i="1"/>
  <c r="Z125" i="1" s="1"/>
  <c r="Y124" i="1"/>
  <c r="Z124" i="1" s="1"/>
  <c r="Y123" i="1"/>
  <c r="Z123" i="1" s="1"/>
  <c r="Y143" i="1"/>
  <c r="Z143" i="1" s="1"/>
  <c r="Y144" i="1"/>
  <c r="Z144" i="1" s="1"/>
  <c r="Y112" i="1"/>
  <c r="AA112" i="1" s="1"/>
  <c r="Y117" i="1"/>
  <c r="Z117" i="1" s="1"/>
  <c r="Y114" i="1"/>
  <c r="Z114" i="1" s="1"/>
  <c r="Y115" i="1"/>
  <c r="Z115" i="1" s="1"/>
  <c r="Y116" i="1"/>
  <c r="Z116" i="1" s="1"/>
  <c r="Y113" i="1"/>
  <c r="Z113" i="1" s="1"/>
  <c r="Y145" i="1"/>
  <c r="Z145" i="1" s="1"/>
  <c r="Y146" i="1"/>
  <c r="Z146" i="1" s="1"/>
  <c r="Y147" i="1"/>
  <c r="AA147" i="1" s="1"/>
  <c r="Y130" i="1"/>
  <c r="Z130" i="1" s="1"/>
  <c r="Y128" i="1"/>
  <c r="Z128" i="1" s="1"/>
  <c r="Y132" i="1"/>
  <c r="AA132" i="1" s="1"/>
  <c r="Y131" i="1"/>
  <c r="Z131" i="1" s="1"/>
  <c r="Y133" i="1"/>
  <c r="Z133" i="1" s="1"/>
  <c r="Y109" i="1"/>
  <c r="Z109" i="1" s="1"/>
  <c r="Y129" i="1"/>
  <c r="Z129" i="1" s="1"/>
  <c r="Y138" i="1"/>
  <c r="Z138" i="1" s="1"/>
  <c r="Y134" i="1"/>
  <c r="Z134" i="1" s="1"/>
  <c r="Y136" i="1"/>
  <c r="Z136" i="1" s="1"/>
  <c r="Y137" i="1"/>
  <c r="Z137" i="1" s="1"/>
  <c r="Y135" i="1"/>
  <c r="Z135" i="1" s="1"/>
  <c r="Y16" i="1"/>
  <c r="Z16" i="1" s="1"/>
  <c r="Y118" i="1"/>
  <c r="AA118" i="1" s="1"/>
  <c r="Y119" i="1"/>
  <c r="Z119" i="1" s="1"/>
  <c r="Y106" i="1"/>
  <c r="Z106" i="1" s="1"/>
  <c r="Y107" i="1"/>
  <c r="Z107" i="1" s="1"/>
  <c r="Y122" i="1"/>
  <c r="Z122" i="1" s="1"/>
  <c r="Y165" i="1"/>
  <c r="Z165" i="1" s="1"/>
  <c r="Y167" i="1"/>
  <c r="Z167" i="1" s="1"/>
  <c r="Y168" i="1"/>
  <c r="Z168" i="1" s="1"/>
  <c r="Y65" i="1"/>
  <c r="Z65" i="1" s="1"/>
  <c r="Y66" i="1"/>
  <c r="Z66" i="1" s="1"/>
  <c r="Y67" i="1"/>
  <c r="Z67" i="1" s="1"/>
  <c r="Y68" i="1"/>
  <c r="Z68" i="1" s="1"/>
  <c r="Y4" i="1"/>
  <c r="Z4" i="1" s="1"/>
  <c r="Y17" i="1"/>
  <c r="Z17" i="1" s="1"/>
  <c r="Y7" i="1"/>
  <c r="Z7" i="1" s="1"/>
  <c r="Y22" i="1"/>
  <c r="Z22" i="1" s="1"/>
  <c r="Y23" i="1"/>
  <c r="AA23" i="1" s="1"/>
  <c r="Y24" i="1"/>
  <c r="Z24" i="1" s="1"/>
  <c r="Y5" i="1"/>
  <c r="AA5" i="1" s="1"/>
  <c r="Y18" i="1"/>
  <c r="Z18" i="1" s="1"/>
  <c r="Y19" i="1"/>
  <c r="Z19" i="1" s="1"/>
  <c r="Y25" i="1"/>
  <c r="Z25" i="1" s="1"/>
  <c r="Y6" i="1"/>
  <c r="Z6" i="1" s="1"/>
  <c r="Y20" i="1"/>
  <c r="Z20" i="1" s="1"/>
  <c r="Y21" i="1"/>
  <c r="AA21" i="1" s="1"/>
  <c r="Y26" i="1"/>
  <c r="Z26" i="1" s="1"/>
  <c r="Y32" i="1"/>
  <c r="AA32" i="1" s="1"/>
  <c r="Y29" i="1"/>
  <c r="Z29" i="1" s="1"/>
  <c r="Y28" i="1"/>
  <c r="AA28" i="1" s="1"/>
  <c r="Y27" i="1"/>
  <c r="Z27" i="1" s="1"/>
  <c r="Y30" i="1"/>
  <c r="Z30" i="1" s="1"/>
  <c r="Y33" i="1"/>
  <c r="Z33" i="1" s="1"/>
  <c r="Y9" i="1"/>
  <c r="Z9" i="1" s="1"/>
  <c r="Y37" i="1"/>
  <c r="Z37" i="1" s="1"/>
  <c r="Y36" i="1"/>
  <c r="Z36" i="1" s="1"/>
  <c r="Y35" i="1"/>
  <c r="Z35" i="1" s="1"/>
  <c r="Y38" i="1"/>
  <c r="Z38" i="1" s="1"/>
  <c r="Y39" i="1"/>
  <c r="Z39" i="1" s="1"/>
  <c r="Y40" i="1"/>
  <c r="Z40" i="1" s="1"/>
  <c r="Y42" i="1"/>
  <c r="Z42" i="1" s="1"/>
  <c r="Y8" i="1"/>
  <c r="Z8" i="1" s="1"/>
  <c r="Y53" i="1"/>
  <c r="Z53" i="1" s="1"/>
  <c r="Y54" i="1"/>
  <c r="AA54" i="1" s="1"/>
  <c r="Y52" i="1"/>
  <c r="Z52" i="1" s="1"/>
  <c r="Y44" i="1"/>
  <c r="Z44" i="1" s="1"/>
  <c r="Y45" i="1"/>
  <c r="Z45" i="1" s="1"/>
  <c r="Y43" i="1"/>
  <c r="Z43" i="1" s="1"/>
  <c r="Y48" i="1"/>
  <c r="Z48" i="1" s="1"/>
  <c r="Y49" i="1"/>
  <c r="Z49" i="1" s="1"/>
  <c r="Y47" i="1"/>
  <c r="Z47" i="1" s="1"/>
  <c r="Y50" i="1"/>
  <c r="AA50" i="1" s="1"/>
  <c r="Y14" i="1"/>
  <c r="AA14" i="1" s="1"/>
  <c r="Y15" i="1"/>
  <c r="Z15" i="1" s="1"/>
  <c r="Y108" i="1"/>
  <c r="AA108" i="1" s="1"/>
  <c r="Y2" i="1"/>
  <c r="Z2" i="1" s="1"/>
  <c r="Y3" i="1"/>
  <c r="Z3" i="1" s="1"/>
  <c r="Y149" i="1"/>
  <c r="Z149" i="1" s="1"/>
  <c r="Y148" i="1"/>
  <c r="Z148" i="1" s="1"/>
  <c r="Y57" i="1"/>
  <c r="Z57" i="1" s="1"/>
  <c r="Y60" i="1"/>
  <c r="Z60" i="1" s="1"/>
  <c r="Y56" i="1"/>
  <c r="Z56" i="1" s="1"/>
  <c r="Y13" i="1"/>
  <c r="Z13" i="1" s="1"/>
  <c r="Y71" i="1"/>
  <c r="Z71" i="1" s="1"/>
  <c r="Y91" i="1"/>
  <c r="Z91" i="1" s="1"/>
  <c r="Y92" i="1"/>
  <c r="AA92" i="1" s="1"/>
  <c r="Y169" i="1"/>
  <c r="Z169" i="1" s="1"/>
  <c r="Y164" i="1"/>
  <c r="Z164" i="1" s="1"/>
  <c r="Y94" i="1"/>
  <c r="AA94" i="1" s="1"/>
  <c r="Y166" i="1"/>
  <c r="Z166" i="1" s="1"/>
  <c r="Y51" i="1"/>
  <c r="Z51" i="1" s="1"/>
  <c r="Y34" i="1"/>
  <c r="Z34" i="1" s="1"/>
  <c r="Y31" i="1"/>
  <c r="Z31" i="1" s="1"/>
  <c r="Y41" i="1"/>
  <c r="Z41" i="1" s="1"/>
  <c r="Y46" i="1"/>
  <c r="Z46" i="1" s="1"/>
  <c r="Y58" i="1"/>
  <c r="Z58" i="1" s="1"/>
  <c r="Y59" i="1"/>
  <c r="Z59" i="1" s="1"/>
  <c r="Y55" i="1"/>
  <c r="Z55" i="1" s="1"/>
  <c r="Y62" i="1"/>
  <c r="Z62" i="1" s="1"/>
  <c r="Y64" i="1"/>
  <c r="Z64" i="1" s="1"/>
  <c r="Y63" i="1"/>
  <c r="Z63" i="1" s="1"/>
  <c r="Y61" i="1"/>
  <c r="Z61" i="1" s="1"/>
  <c r="Y10" i="1"/>
  <c r="Z10" i="1" s="1"/>
  <c r="Y11" i="1"/>
  <c r="AA11" i="1" s="1"/>
  <c r="Y12" i="1"/>
  <c r="Z12" i="1" s="1"/>
  <c r="C70" i="1"/>
  <c r="D70" i="1"/>
  <c r="E70" i="1"/>
  <c r="G70" i="1"/>
  <c r="I70" i="1"/>
  <c r="J70" i="1"/>
  <c r="A70" i="1" s="1"/>
  <c r="T70" i="1"/>
  <c r="U70" i="1"/>
  <c r="Y70" i="1"/>
  <c r="AA70" i="1" s="1"/>
  <c r="BQ1" i="74"/>
  <c r="BP1" i="74"/>
  <c r="BO1" i="74"/>
  <c r="BN1" i="74"/>
  <c r="BM1" i="74"/>
  <c r="BL1" i="74"/>
  <c r="BK1" i="74"/>
  <c r="BJ1" i="74"/>
  <c r="BI1" i="74"/>
  <c r="BH1" i="74"/>
  <c r="BG1" i="74"/>
  <c r="BF1" i="74"/>
  <c r="BE1" i="74"/>
  <c r="BD1" i="74"/>
  <c r="BC1" i="74"/>
  <c r="BB1" i="74"/>
  <c r="BA1" i="74"/>
  <c r="AZ1" i="74"/>
  <c r="AY1" i="74"/>
  <c r="AX1" i="74"/>
  <c r="AW1" i="74"/>
  <c r="AV1" i="74"/>
  <c r="AU1" i="74"/>
  <c r="AT1" i="74"/>
  <c r="AS1" i="74"/>
  <c r="AR1" i="74"/>
  <c r="AQ1" i="74"/>
  <c r="AP1" i="74"/>
  <c r="AO1" i="74"/>
  <c r="AN1" i="74"/>
  <c r="AM1" i="74"/>
  <c r="AL1" i="74"/>
  <c r="AK1" i="74"/>
  <c r="AJ1" i="74"/>
  <c r="AI1" i="74"/>
  <c r="AH1" i="74"/>
  <c r="AG1" i="74"/>
  <c r="AF1" i="74"/>
  <c r="AE1" i="74"/>
  <c r="AD1" i="74"/>
  <c r="AC1" i="74"/>
  <c r="AB1" i="74"/>
  <c r="AA1" i="74"/>
  <c r="Z1" i="74"/>
  <c r="Y1" i="74"/>
  <c r="X1" i="74"/>
  <c r="W1" i="74"/>
  <c r="V1" i="74"/>
  <c r="U1" i="74"/>
  <c r="T1" i="74"/>
  <c r="S1" i="74"/>
  <c r="R1" i="74"/>
  <c r="Q1" i="74"/>
  <c r="P1" i="74"/>
  <c r="O1" i="74"/>
  <c r="N1" i="74"/>
  <c r="M1" i="74"/>
  <c r="L1" i="74"/>
  <c r="K1" i="74"/>
  <c r="J1" i="74"/>
  <c r="I1" i="74"/>
  <c r="AA53" i="1" l="1"/>
  <c r="AA9" i="1"/>
  <c r="AA129" i="1"/>
  <c r="AA99" i="1"/>
  <c r="AA72" i="1"/>
  <c r="AA87" i="1"/>
  <c r="AA88" i="1"/>
  <c r="AA61" i="1"/>
  <c r="AA145" i="1"/>
  <c r="AA149" i="1"/>
  <c r="AA144" i="1"/>
  <c r="Z23" i="1"/>
  <c r="AA109" i="1"/>
  <c r="AA49" i="1"/>
  <c r="AA111" i="1"/>
  <c r="AA8" i="1"/>
  <c r="AA93" i="1"/>
  <c r="AA140" i="1"/>
  <c r="AA158" i="1"/>
  <c r="AA26" i="1"/>
  <c r="AA159" i="1"/>
  <c r="AA41" i="1"/>
  <c r="AA122" i="1"/>
  <c r="AA148" i="1"/>
  <c r="AA136" i="1"/>
  <c r="AA153" i="1"/>
  <c r="AA128" i="1"/>
  <c r="Z28" i="1"/>
  <c r="AA166" i="1"/>
  <c r="AA65" i="1"/>
  <c r="AA143" i="1"/>
  <c r="AA73" i="1"/>
  <c r="Z21" i="1"/>
  <c r="Z32" i="1"/>
  <c r="Z92" i="1"/>
  <c r="Z118" i="1"/>
  <c r="AA38" i="1"/>
  <c r="AA56" i="1"/>
  <c r="AA81" i="1"/>
  <c r="Z14" i="1"/>
  <c r="AA57" i="1"/>
  <c r="Z50" i="1"/>
  <c r="AA102" i="1"/>
  <c r="Z147" i="1"/>
  <c r="AA55" i="1"/>
  <c r="AA4" i="1"/>
  <c r="AA100" i="1"/>
  <c r="Z11" i="1"/>
  <c r="AA58" i="1"/>
  <c r="Z154" i="1"/>
  <c r="AA139" i="1"/>
  <c r="AA104" i="1"/>
  <c r="Z5" i="1"/>
  <c r="Z174" i="1"/>
  <c r="AA164" i="1"/>
  <c r="Z103" i="1"/>
  <c r="AA152" i="1"/>
  <c r="AA18" i="1"/>
  <c r="AA106" i="1"/>
  <c r="AA12" i="1"/>
  <c r="AA15" i="1"/>
  <c r="AA35" i="1"/>
  <c r="AA119" i="1"/>
  <c r="AA130" i="1"/>
  <c r="AA141" i="1"/>
  <c r="AA69" i="1"/>
  <c r="Z94" i="1"/>
  <c r="Z54" i="1"/>
  <c r="Z112" i="1"/>
  <c r="AA169" i="1"/>
  <c r="AA36" i="1"/>
  <c r="AA121" i="1"/>
  <c r="AA172" i="1"/>
  <c r="AA98" i="1"/>
  <c r="AA80" i="1"/>
  <c r="Z170" i="1"/>
  <c r="AA97" i="1"/>
  <c r="AA77" i="1"/>
  <c r="AA29" i="1"/>
  <c r="AA68" i="1"/>
  <c r="AA134" i="1"/>
  <c r="AA117" i="1"/>
  <c r="AA162" i="1"/>
  <c r="AA83" i="1"/>
  <c r="AA160" i="1"/>
  <c r="AA59" i="1"/>
  <c r="AA60" i="1"/>
  <c r="AA52" i="1"/>
  <c r="AA67" i="1"/>
  <c r="AA138" i="1"/>
  <c r="Z76" i="1"/>
  <c r="AA47" i="1"/>
  <c r="AA78" i="1"/>
  <c r="AA46" i="1"/>
  <c r="AA19" i="1"/>
  <c r="AA66" i="1"/>
  <c r="AA155" i="1"/>
  <c r="AA171" i="1"/>
  <c r="AA146" i="1"/>
  <c r="AA44" i="1"/>
  <c r="AA37" i="1"/>
  <c r="AA114" i="1"/>
  <c r="AA142" i="1"/>
  <c r="AA74" i="1"/>
  <c r="AA10" i="1"/>
  <c r="AA24" i="1"/>
  <c r="AA107" i="1"/>
  <c r="AA161" i="1"/>
  <c r="AA151" i="1"/>
  <c r="AA3" i="1"/>
  <c r="AA168" i="1"/>
  <c r="AA90" i="1"/>
  <c r="Z132" i="1"/>
  <c r="AA31" i="1"/>
  <c r="AA48" i="1"/>
  <c r="AA33" i="1"/>
  <c r="AA22" i="1"/>
  <c r="AA133" i="1"/>
  <c r="AA123" i="1"/>
  <c r="AA157" i="1"/>
  <c r="AA110" i="1"/>
  <c r="AA75" i="1"/>
  <c r="AA64" i="1"/>
  <c r="AA34" i="1"/>
  <c r="AA71" i="1"/>
  <c r="AA2" i="1"/>
  <c r="AA43" i="1"/>
  <c r="AA40" i="1"/>
  <c r="AA30" i="1"/>
  <c r="AA6" i="1"/>
  <c r="AA7" i="1"/>
  <c r="AA167" i="1"/>
  <c r="AA135" i="1"/>
  <c r="AA131" i="1"/>
  <c r="AA116" i="1"/>
  <c r="AA124" i="1"/>
  <c r="AA126" i="1"/>
  <c r="AA163" i="1"/>
  <c r="AA105" i="1"/>
  <c r="AA95" i="1"/>
  <c r="AA89" i="1"/>
  <c r="AA85" i="1"/>
  <c r="AA86" i="1"/>
  <c r="Z108" i="1"/>
  <c r="AA63" i="1"/>
  <c r="AA91" i="1"/>
  <c r="AA42" i="1"/>
  <c r="AA20" i="1"/>
  <c r="AA16" i="1"/>
  <c r="AA113" i="1"/>
  <c r="AA127" i="1"/>
  <c r="AA150" i="1"/>
  <c r="AA82" i="1"/>
  <c r="Z70" i="1"/>
  <c r="AA62" i="1"/>
  <c r="AA51" i="1"/>
  <c r="AA13" i="1"/>
  <c r="AA45" i="1"/>
  <c r="AA39" i="1"/>
  <c r="AA27" i="1"/>
  <c r="AA25" i="1"/>
  <c r="AA17" i="1"/>
  <c r="AA165" i="1"/>
  <c r="AA137" i="1"/>
  <c r="AA115" i="1"/>
  <c r="AA125" i="1"/>
  <c r="AA120" i="1"/>
  <c r="AA156" i="1"/>
  <c r="AA173" i="1"/>
  <c r="AA96" i="1"/>
  <c r="AA101" i="1"/>
  <c r="AA84" i="1"/>
  <c r="AA79" i="1"/>
  <c r="C262" i="1"/>
  <c r="C261" i="1"/>
  <c r="C250" i="1"/>
  <c r="C251" i="1"/>
  <c r="C248" i="1"/>
  <c r="C253" i="1"/>
  <c r="C260" i="1"/>
  <c r="C249" i="1"/>
  <c r="C254" i="1"/>
  <c r="C252" i="1"/>
  <c r="C243" i="1"/>
  <c r="C276" i="1"/>
  <c r="C255" i="1"/>
  <c r="C258" i="1"/>
  <c r="C259" i="1"/>
  <c r="C256" i="1"/>
  <c r="C246" i="1"/>
  <c r="C247" i="1"/>
  <c r="C257" i="1"/>
  <c r="C269" i="1"/>
  <c r="C270" i="1"/>
  <c r="C273" i="1"/>
  <c r="C263" i="1"/>
  <c r="C264" i="1"/>
  <c r="C267" i="1"/>
  <c r="C271" i="1"/>
  <c r="C272" i="1"/>
  <c r="C275" i="1"/>
  <c r="C274" i="1"/>
  <c r="C268" i="1"/>
  <c r="C245" i="1"/>
  <c r="C282" i="1"/>
  <c r="C265" i="1"/>
  <c r="C283" i="1"/>
  <c r="C266" i="1"/>
  <c r="C347" i="1"/>
  <c r="C350" i="1"/>
  <c r="C346" i="1"/>
  <c r="C348" i="1"/>
  <c r="C349" i="1"/>
  <c r="C277" i="1"/>
  <c r="C324" i="1"/>
  <c r="C327" i="1"/>
  <c r="C325" i="1"/>
  <c r="C328" i="1"/>
  <c r="C326" i="1"/>
  <c r="C329" i="1"/>
  <c r="C330" i="1"/>
  <c r="C337" i="1"/>
  <c r="C331" i="1"/>
  <c r="C332" i="1"/>
  <c r="C333" i="1"/>
  <c r="C336" i="1"/>
  <c r="C334" i="1"/>
  <c r="C335" i="1"/>
  <c r="C294" i="1"/>
  <c r="C300" i="1"/>
  <c r="C301" i="1"/>
  <c r="C295" i="1"/>
  <c r="C316" i="1"/>
  <c r="C315" i="1"/>
  <c r="C313" i="1"/>
  <c r="C314" i="1"/>
  <c r="C299" i="1"/>
  <c r="C298" i="1"/>
  <c r="C297" i="1"/>
  <c r="C317" i="1"/>
  <c r="C318" i="1"/>
  <c r="C284" i="1"/>
  <c r="C289" i="1"/>
  <c r="C286" i="1"/>
  <c r="C287" i="1"/>
  <c r="C288" i="1"/>
  <c r="C285" i="1"/>
  <c r="C319" i="1"/>
  <c r="C320" i="1"/>
  <c r="C321" i="1"/>
  <c r="C304" i="1"/>
  <c r="C302" i="1"/>
  <c r="C306" i="1"/>
  <c r="C305" i="1"/>
  <c r="C307" i="1"/>
  <c r="C281" i="1"/>
  <c r="C303" i="1"/>
  <c r="C312" i="1"/>
  <c r="C308" i="1"/>
  <c r="C310" i="1"/>
  <c r="C311" i="1"/>
  <c r="C309" i="1"/>
  <c r="C190" i="1"/>
  <c r="C292" i="1"/>
  <c r="C293" i="1"/>
  <c r="C278" i="1"/>
  <c r="C279" i="1"/>
  <c r="C296" i="1"/>
  <c r="C343" i="1"/>
  <c r="C344" i="1"/>
  <c r="C345" i="1"/>
  <c r="C341" i="1"/>
  <c r="C342" i="1"/>
  <c r="C338" i="1"/>
  <c r="C339" i="1"/>
  <c r="C239" i="1"/>
  <c r="C240" i="1"/>
  <c r="C241" i="1"/>
  <c r="C242" i="1"/>
  <c r="C175" i="1"/>
  <c r="C191" i="1"/>
  <c r="C178" i="1"/>
  <c r="C196" i="1"/>
  <c r="C197" i="1"/>
  <c r="C198" i="1"/>
  <c r="C176" i="1"/>
  <c r="C192" i="1"/>
  <c r="C193" i="1"/>
  <c r="C199" i="1"/>
  <c r="C177" i="1"/>
  <c r="C194" i="1"/>
  <c r="C195" i="1"/>
  <c r="C200" i="1"/>
  <c r="C206" i="1"/>
  <c r="C203" i="1"/>
  <c r="C202" i="1"/>
  <c r="C201" i="1"/>
  <c r="C204" i="1"/>
  <c r="C225" i="1"/>
  <c r="C207" i="1"/>
  <c r="C182" i="1"/>
  <c r="C211" i="1"/>
  <c r="C210" i="1"/>
  <c r="C209" i="1"/>
  <c r="C212" i="1"/>
  <c r="C213" i="1"/>
  <c r="C214" i="1"/>
  <c r="C216" i="1"/>
  <c r="C215" i="1"/>
  <c r="C179" i="1"/>
  <c r="C227" i="1"/>
  <c r="C228" i="1"/>
  <c r="C218" i="1"/>
  <c r="C226" i="1"/>
  <c r="C220" i="1"/>
  <c r="C219" i="1"/>
  <c r="C217" i="1"/>
  <c r="C222" i="1"/>
  <c r="C223" i="1"/>
  <c r="C221" i="1"/>
  <c r="C224" i="1"/>
  <c r="C188" i="1"/>
  <c r="C189" i="1"/>
  <c r="C280" i="1"/>
  <c r="C290" i="1"/>
  <c r="C291" i="1"/>
  <c r="C322" i="1"/>
  <c r="C231" i="1"/>
  <c r="C323" i="1"/>
  <c r="C234" i="1"/>
  <c r="C238" i="1"/>
  <c r="C235" i="1"/>
  <c r="C187" i="1"/>
  <c r="C184" i="1"/>
  <c r="C185" i="1"/>
  <c r="C186" i="1"/>
  <c r="C340" i="1"/>
  <c r="C183" i="1"/>
  <c r="C181" i="1"/>
  <c r="C180" i="1"/>
  <c r="C208" i="1"/>
  <c r="C205" i="1"/>
  <c r="C232" i="1"/>
  <c r="C233" i="1"/>
  <c r="C230" i="1"/>
  <c r="C229" i="1"/>
  <c r="C236" i="1"/>
  <c r="C237" i="1"/>
  <c r="D262" i="1"/>
  <c r="D261" i="1"/>
  <c r="D250" i="1"/>
  <c r="D251" i="1"/>
  <c r="D248" i="1"/>
  <c r="D253" i="1"/>
  <c r="D260" i="1"/>
  <c r="D249" i="1"/>
  <c r="D254" i="1"/>
  <c r="D252" i="1"/>
  <c r="D243" i="1"/>
  <c r="D276" i="1"/>
  <c r="D255" i="1"/>
  <c r="D258" i="1"/>
  <c r="D259" i="1"/>
  <c r="D256" i="1"/>
  <c r="D246" i="1"/>
  <c r="D247" i="1"/>
  <c r="D257" i="1"/>
  <c r="D269" i="1"/>
  <c r="D270" i="1"/>
  <c r="D273" i="1"/>
  <c r="D263" i="1"/>
  <c r="D264" i="1"/>
  <c r="D267" i="1"/>
  <c r="D271" i="1"/>
  <c r="D272" i="1"/>
  <c r="D275" i="1"/>
  <c r="D274" i="1"/>
  <c r="D268" i="1"/>
  <c r="D245" i="1"/>
  <c r="D282" i="1"/>
  <c r="D265" i="1"/>
  <c r="D283" i="1"/>
  <c r="D266" i="1"/>
  <c r="D347" i="1"/>
  <c r="D350" i="1"/>
  <c r="D346" i="1"/>
  <c r="D348" i="1"/>
  <c r="D349" i="1"/>
  <c r="D277" i="1"/>
  <c r="D324" i="1"/>
  <c r="D327" i="1"/>
  <c r="D325" i="1"/>
  <c r="D328" i="1"/>
  <c r="D326" i="1"/>
  <c r="D329" i="1"/>
  <c r="D330" i="1"/>
  <c r="D337" i="1"/>
  <c r="D331" i="1"/>
  <c r="D332" i="1"/>
  <c r="D333" i="1"/>
  <c r="D336" i="1"/>
  <c r="D334" i="1"/>
  <c r="D335" i="1"/>
  <c r="D294" i="1"/>
  <c r="D300" i="1"/>
  <c r="D301" i="1"/>
  <c r="D295" i="1"/>
  <c r="D316" i="1"/>
  <c r="D315" i="1"/>
  <c r="D313" i="1"/>
  <c r="D314" i="1"/>
  <c r="D299" i="1"/>
  <c r="D298" i="1"/>
  <c r="D297" i="1"/>
  <c r="D317" i="1"/>
  <c r="D318" i="1"/>
  <c r="D284" i="1"/>
  <c r="D289" i="1"/>
  <c r="D286" i="1"/>
  <c r="D287" i="1"/>
  <c r="D288" i="1"/>
  <c r="D285" i="1"/>
  <c r="D319" i="1"/>
  <c r="D320" i="1"/>
  <c r="D321" i="1"/>
  <c r="D304" i="1"/>
  <c r="D302" i="1"/>
  <c r="D306" i="1"/>
  <c r="D305" i="1"/>
  <c r="D307" i="1"/>
  <c r="D281" i="1"/>
  <c r="D303" i="1"/>
  <c r="D312" i="1"/>
  <c r="D308" i="1"/>
  <c r="D310" i="1"/>
  <c r="D311" i="1"/>
  <c r="D309" i="1"/>
  <c r="D190" i="1"/>
  <c r="D292" i="1"/>
  <c r="D293" i="1"/>
  <c r="D278" i="1"/>
  <c r="D279" i="1"/>
  <c r="D296" i="1"/>
  <c r="D343" i="1"/>
  <c r="D344" i="1"/>
  <c r="D345" i="1"/>
  <c r="D341" i="1"/>
  <c r="D342" i="1"/>
  <c r="D338" i="1"/>
  <c r="D339" i="1"/>
  <c r="D239" i="1"/>
  <c r="D240" i="1"/>
  <c r="D241" i="1"/>
  <c r="D242" i="1"/>
  <c r="D175" i="1"/>
  <c r="D191" i="1"/>
  <c r="D178" i="1"/>
  <c r="D196" i="1"/>
  <c r="D197" i="1"/>
  <c r="D198" i="1"/>
  <c r="D176" i="1"/>
  <c r="D192" i="1"/>
  <c r="D193" i="1"/>
  <c r="D199" i="1"/>
  <c r="D177" i="1"/>
  <c r="D194" i="1"/>
  <c r="D195" i="1"/>
  <c r="D200" i="1"/>
  <c r="D206" i="1"/>
  <c r="D203" i="1"/>
  <c r="D202" i="1"/>
  <c r="D201" i="1"/>
  <c r="D204" i="1"/>
  <c r="D225" i="1"/>
  <c r="D207" i="1"/>
  <c r="D182" i="1"/>
  <c r="D211" i="1"/>
  <c r="D210" i="1"/>
  <c r="D209" i="1"/>
  <c r="D212" i="1"/>
  <c r="D213" i="1"/>
  <c r="D214" i="1"/>
  <c r="D216" i="1"/>
  <c r="D215" i="1"/>
  <c r="D179" i="1"/>
  <c r="D227" i="1"/>
  <c r="D228" i="1"/>
  <c r="D218" i="1"/>
  <c r="D226" i="1"/>
  <c r="D220" i="1"/>
  <c r="D219" i="1"/>
  <c r="D217" i="1"/>
  <c r="D222" i="1"/>
  <c r="D223" i="1"/>
  <c r="D221" i="1"/>
  <c r="D224" i="1"/>
  <c r="D188" i="1"/>
  <c r="D189" i="1"/>
  <c r="D280" i="1"/>
  <c r="D290" i="1"/>
  <c r="D291" i="1"/>
  <c r="D322" i="1"/>
  <c r="D231" i="1"/>
  <c r="D323" i="1"/>
  <c r="D234" i="1"/>
  <c r="D238" i="1"/>
  <c r="D235" i="1"/>
  <c r="D187" i="1"/>
  <c r="D184" i="1"/>
  <c r="D185" i="1"/>
  <c r="D186" i="1"/>
  <c r="D340" i="1"/>
  <c r="D183" i="1"/>
  <c r="D181" i="1"/>
  <c r="D180" i="1"/>
  <c r="D208" i="1"/>
  <c r="D205" i="1"/>
  <c r="D232" i="1"/>
  <c r="D233" i="1"/>
  <c r="D230" i="1"/>
  <c r="D229" i="1"/>
  <c r="D236" i="1"/>
  <c r="D237" i="1"/>
  <c r="E262" i="1"/>
  <c r="E261" i="1"/>
  <c r="E250" i="1"/>
  <c r="E251" i="1"/>
  <c r="E248" i="1"/>
  <c r="E253" i="1"/>
  <c r="E260" i="1"/>
  <c r="E249" i="1"/>
  <c r="E254" i="1"/>
  <c r="E252" i="1"/>
  <c r="E243" i="1"/>
  <c r="E276" i="1"/>
  <c r="E255" i="1"/>
  <c r="E258" i="1"/>
  <c r="E259" i="1"/>
  <c r="E256" i="1"/>
  <c r="E246" i="1"/>
  <c r="E247" i="1"/>
  <c r="E257" i="1"/>
  <c r="E269" i="1"/>
  <c r="E270" i="1"/>
  <c r="E273" i="1"/>
  <c r="E263" i="1"/>
  <c r="E264" i="1"/>
  <c r="E267" i="1"/>
  <c r="E271" i="1"/>
  <c r="E272" i="1"/>
  <c r="E275" i="1"/>
  <c r="E274" i="1"/>
  <c r="E268" i="1"/>
  <c r="E245" i="1"/>
  <c r="E282" i="1"/>
  <c r="E265" i="1"/>
  <c r="E283" i="1"/>
  <c r="E266" i="1"/>
  <c r="E347" i="1"/>
  <c r="E350" i="1"/>
  <c r="E346" i="1"/>
  <c r="E348" i="1"/>
  <c r="E349" i="1"/>
  <c r="E277" i="1"/>
  <c r="E324" i="1"/>
  <c r="E327" i="1"/>
  <c r="E325" i="1"/>
  <c r="E328" i="1"/>
  <c r="E326" i="1"/>
  <c r="E329" i="1"/>
  <c r="E330" i="1"/>
  <c r="E337" i="1"/>
  <c r="E331" i="1"/>
  <c r="E332" i="1"/>
  <c r="E333" i="1"/>
  <c r="E336" i="1"/>
  <c r="E334" i="1"/>
  <c r="E335" i="1"/>
  <c r="E294" i="1"/>
  <c r="E300" i="1"/>
  <c r="E301" i="1"/>
  <c r="E295" i="1"/>
  <c r="E316" i="1"/>
  <c r="E315" i="1"/>
  <c r="E313" i="1"/>
  <c r="E314" i="1"/>
  <c r="E299" i="1"/>
  <c r="E298" i="1"/>
  <c r="E297" i="1"/>
  <c r="E317" i="1"/>
  <c r="E318" i="1"/>
  <c r="E284" i="1"/>
  <c r="E289" i="1"/>
  <c r="E286" i="1"/>
  <c r="E287" i="1"/>
  <c r="E288" i="1"/>
  <c r="E285" i="1"/>
  <c r="E319" i="1"/>
  <c r="E320" i="1"/>
  <c r="E321" i="1"/>
  <c r="E304" i="1"/>
  <c r="E302" i="1"/>
  <c r="E306" i="1"/>
  <c r="E305" i="1"/>
  <c r="E307" i="1"/>
  <c r="E281" i="1"/>
  <c r="E303" i="1"/>
  <c r="E312" i="1"/>
  <c r="E308" i="1"/>
  <c r="E310" i="1"/>
  <c r="E311" i="1"/>
  <c r="E309" i="1"/>
  <c r="E190" i="1"/>
  <c r="E292" i="1"/>
  <c r="E293" i="1"/>
  <c r="E278" i="1"/>
  <c r="E279" i="1"/>
  <c r="E296" i="1"/>
  <c r="E343" i="1"/>
  <c r="E344" i="1"/>
  <c r="E345" i="1"/>
  <c r="E341" i="1"/>
  <c r="E342" i="1"/>
  <c r="E338" i="1"/>
  <c r="E339" i="1"/>
  <c r="E239" i="1"/>
  <c r="E240" i="1"/>
  <c r="E241" i="1"/>
  <c r="E242" i="1"/>
  <c r="E175" i="1"/>
  <c r="E191" i="1"/>
  <c r="E178" i="1"/>
  <c r="E196" i="1"/>
  <c r="E197" i="1"/>
  <c r="E198" i="1"/>
  <c r="E176" i="1"/>
  <c r="E192" i="1"/>
  <c r="E193" i="1"/>
  <c r="E199" i="1"/>
  <c r="E177" i="1"/>
  <c r="E194" i="1"/>
  <c r="E195" i="1"/>
  <c r="E200" i="1"/>
  <c r="E206" i="1"/>
  <c r="E203" i="1"/>
  <c r="E202" i="1"/>
  <c r="E201" i="1"/>
  <c r="E204" i="1"/>
  <c r="E225" i="1"/>
  <c r="E207" i="1"/>
  <c r="E182" i="1"/>
  <c r="E211" i="1"/>
  <c r="E210" i="1"/>
  <c r="E209" i="1"/>
  <c r="E212" i="1"/>
  <c r="E213" i="1"/>
  <c r="E214" i="1"/>
  <c r="E216" i="1"/>
  <c r="E215" i="1"/>
  <c r="E179" i="1"/>
  <c r="E227" i="1"/>
  <c r="E228" i="1"/>
  <c r="E218" i="1"/>
  <c r="E226" i="1"/>
  <c r="E220" i="1"/>
  <c r="E219" i="1"/>
  <c r="E217" i="1"/>
  <c r="E222" i="1"/>
  <c r="E223" i="1"/>
  <c r="E221" i="1"/>
  <c r="E224" i="1"/>
  <c r="E188" i="1"/>
  <c r="E189" i="1"/>
  <c r="E280" i="1"/>
  <c r="E290" i="1"/>
  <c r="E291" i="1"/>
  <c r="E322" i="1"/>
  <c r="E231" i="1"/>
  <c r="E323" i="1"/>
  <c r="E234" i="1"/>
  <c r="E238" i="1"/>
  <c r="E235" i="1"/>
  <c r="E187" i="1"/>
  <c r="E184" i="1"/>
  <c r="E185" i="1"/>
  <c r="E186" i="1"/>
  <c r="E340" i="1"/>
  <c r="E183" i="1"/>
  <c r="E181" i="1"/>
  <c r="E180" i="1"/>
  <c r="E208" i="1"/>
  <c r="E205" i="1"/>
  <c r="E232" i="1"/>
  <c r="E233" i="1"/>
  <c r="E230" i="1"/>
  <c r="E229" i="1"/>
  <c r="E236" i="1"/>
  <c r="E237" i="1"/>
  <c r="G262" i="1"/>
  <c r="G261" i="1"/>
  <c r="G250" i="1"/>
  <c r="G251" i="1"/>
  <c r="G248" i="1"/>
  <c r="G253" i="1"/>
  <c r="G260" i="1"/>
  <c r="G249" i="1"/>
  <c r="G254" i="1"/>
  <c r="G252" i="1"/>
  <c r="G243" i="1"/>
  <c r="G276" i="1"/>
  <c r="G255" i="1"/>
  <c r="G258" i="1"/>
  <c r="G259" i="1"/>
  <c r="G256" i="1"/>
  <c r="G246" i="1"/>
  <c r="G247" i="1"/>
  <c r="G257" i="1"/>
  <c r="G269" i="1"/>
  <c r="G270" i="1"/>
  <c r="G273" i="1"/>
  <c r="G263" i="1"/>
  <c r="G264" i="1"/>
  <c r="G267" i="1"/>
  <c r="G271" i="1"/>
  <c r="G272" i="1"/>
  <c r="G275" i="1"/>
  <c r="G274" i="1"/>
  <c r="G268" i="1"/>
  <c r="G245" i="1"/>
  <c r="G282" i="1"/>
  <c r="G265" i="1"/>
  <c r="G283" i="1"/>
  <c r="G266" i="1"/>
  <c r="G347" i="1"/>
  <c r="G350" i="1"/>
  <c r="G346" i="1"/>
  <c r="G348" i="1"/>
  <c r="G349" i="1"/>
  <c r="G277" i="1"/>
  <c r="G324" i="1"/>
  <c r="G327" i="1"/>
  <c r="G325" i="1"/>
  <c r="G328" i="1"/>
  <c r="G326" i="1"/>
  <c r="G329" i="1"/>
  <c r="G330" i="1"/>
  <c r="G337" i="1"/>
  <c r="G331" i="1"/>
  <c r="G332" i="1"/>
  <c r="G333" i="1"/>
  <c r="G336" i="1"/>
  <c r="G334" i="1"/>
  <c r="G335" i="1"/>
  <c r="G294" i="1"/>
  <c r="G300" i="1"/>
  <c r="G301" i="1"/>
  <c r="G295" i="1"/>
  <c r="G316" i="1"/>
  <c r="G315" i="1"/>
  <c r="G313" i="1"/>
  <c r="G314" i="1"/>
  <c r="G299" i="1"/>
  <c r="G298" i="1"/>
  <c r="G297" i="1"/>
  <c r="G317" i="1"/>
  <c r="G318" i="1"/>
  <c r="G284" i="1"/>
  <c r="G289" i="1"/>
  <c r="G286" i="1"/>
  <c r="G287" i="1"/>
  <c r="G288" i="1"/>
  <c r="G285" i="1"/>
  <c r="G319" i="1"/>
  <c r="G320" i="1"/>
  <c r="G321" i="1"/>
  <c r="G304" i="1"/>
  <c r="G302" i="1"/>
  <c r="G306" i="1"/>
  <c r="G305" i="1"/>
  <c r="G307" i="1"/>
  <c r="G281" i="1"/>
  <c r="G303" i="1"/>
  <c r="G312" i="1"/>
  <c r="G308" i="1"/>
  <c r="G310" i="1"/>
  <c r="G311" i="1"/>
  <c r="G309" i="1"/>
  <c r="G190" i="1"/>
  <c r="G292" i="1"/>
  <c r="G293" i="1"/>
  <c r="G278" i="1"/>
  <c r="G279" i="1"/>
  <c r="G296" i="1"/>
  <c r="G343" i="1"/>
  <c r="G344" i="1"/>
  <c r="G345" i="1"/>
  <c r="G341" i="1"/>
  <c r="G342" i="1"/>
  <c r="G338" i="1"/>
  <c r="G339" i="1"/>
  <c r="G239" i="1"/>
  <c r="G240" i="1"/>
  <c r="G241" i="1"/>
  <c r="G242" i="1"/>
  <c r="G175" i="1"/>
  <c r="G191" i="1"/>
  <c r="G178" i="1"/>
  <c r="G196" i="1"/>
  <c r="G197" i="1"/>
  <c r="G198" i="1"/>
  <c r="G176" i="1"/>
  <c r="G192" i="1"/>
  <c r="G193" i="1"/>
  <c r="G199" i="1"/>
  <c r="G177" i="1"/>
  <c r="G194" i="1"/>
  <c r="G195" i="1"/>
  <c r="G200" i="1"/>
  <c r="G206" i="1"/>
  <c r="G203" i="1"/>
  <c r="G202" i="1"/>
  <c r="G201" i="1"/>
  <c r="G204" i="1"/>
  <c r="G225" i="1"/>
  <c r="G207" i="1"/>
  <c r="G182" i="1"/>
  <c r="G211" i="1"/>
  <c r="G210" i="1"/>
  <c r="G209" i="1"/>
  <c r="G212" i="1"/>
  <c r="G213" i="1"/>
  <c r="G214" i="1"/>
  <c r="G216" i="1"/>
  <c r="G215" i="1"/>
  <c r="G179" i="1"/>
  <c r="G227" i="1"/>
  <c r="G228" i="1"/>
  <c r="G218" i="1"/>
  <c r="G226" i="1"/>
  <c r="G220" i="1"/>
  <c r="G219" i="1"/>
  <c r="G217" i="1"/>
  <c r="G222" i="1"/>
  <c r="G223" i="1"/>
  <c r="G221" i="1"/>
  <c r="G224" i="1"/>
  <c r="G188" i="1"/>
  <c r="G189" i="1"/>
  <c r="G280" i="1"/>
  <c r="G290" i="1"/>
  <c r="G291" i="1"/>
  <c r="G322" i="1"/>
  <c r="G231" i="1"/>
  <c r="G323" i="1"/>
  <c r="G234" i="1"/>
  <c r="G238" i="1"/>
  <c r="G235" i="1"/>
  <c r="G187" i="1"/>
  <c r="G184" i="1"/>
  <c r="G185" i="1"/>
  <c r="G186" i="1"/>
  <c r="G340" i="1"/>
  <c r="G183" i="1"/>
  <c r="G181" i="1"/>
  <c r="G180" i="1"/>
  <c r="G208" i="1"/>
  <c r="G205" i="1"/>
  <c r="G232" i="1"/>
  <c r="G233" i="1"/>
  <c r="G230" i="1"/>
  <c r="G229" i="1"/>
  <c r="G236" i="1"/>
  <c r="G237" i="1"/>
  <c r="I262" i="1"/>
  <c r="I261" i="1"/>
  <c r="I250" i="1"/>
  <c r="I251" i="1"/>
  <c r="I248" i="1"/>
  <c r="I253" i="1"/>
  <c r="I260" i="1"/>
  <c r="I249" i="1"/>
  <c r="I254" i="1"/>
  <c r="I252" i="1"/>
  <c r="I243" i="1"/>
  <c r="I276" i="1"/>
  <c r="I255" i="1"/>
  <c r="I258" i="1"/>
  <c r="I259" i="1"/>
  <c r="I256" i="1"/>
  <c r="I246" i="1"/>
  <c r="I247" i="1"/>
  <c r="I257" i="1"/>
  <c r="I269" i="1"/>
  <c r="I270" i="1"/>
  <c r="I273" i="1"/>
  <c r="I263" i="1"/>
  <c r="I264" i="1"/>
  <c r="I267" i="1"/>
  <c r="I271" i="1"/>
  <c r="I272" i="1"/>
  <c r="I275" i="1"/>
  <c r="I274" i="1"/>
  <c r="I268" i="1"/>
  <c r="I245" i="1"/>
  <c r="I282" i="1"/>
  <c r="I265" i="1"/>
  <c r="I283" i="1"/>
  <c r="I266" i="1"/>
  <c r="I347" i="1"/>
  <c r="I350" i="1"/>
  <c r="I346" i="1"/>
  <c r="I348" i="1"/>
  <c r="I349" i="1"/>
  <c r="I277" i="1"/>
  <c r="I324" i="1"/>
  <c r="I327" i="1"/>
  <c r="I325" i="1"/>
  <c r="I328" i="1"/>
  <c r="I326" i="1"/>
  <c r="I329" i="1"/>
  <c r="I330" i="1"/>
  <c r="I337" i="1"/>
  <c r="I331" i="1"/>
  <c r="I332" i="1"/>
  <c r="I333" i="1"/>
  <c r="I336" i="1"/>
  <c r="I334" i="1"/>
  <c r="I335" i="1"/>
  <c r="I294" i="1"/>
  <c r="I300" i="1"/>
  <c r="I301" i="1"/>
  <c r="I295" i="1"/>
  <c r="I316" i="1"/>
  <c r="I315" i="1"/>
  <c r="I313" i="1"/>
  <c r="I314" i="1"/>
  <c r="I299" i="1"/>
  <c r="I298" i="1"/>
  <c r="I297" i="1"/>
  <c r="I317" i="1"/>
  <c r="I318" i="1"/>
  <c r="I284" i="1"/>
  <c r="I289" i="1"/>
  <c r="I286" i="1"/>
  <c r="I287" i="1"/>
  <c r="I288" i="1"/>
  <c r="I285" i="1"/>
  <c r="I319" i="1"/>
  <c r="I320" i="1"/>
  <c r="I321" i="1"/>
  <c r="I304" i="1"/>
  <c r="I302" i="1"/>
  <c r="I306" i="1"/>
  <c r="I305" i="1"/>
  <c r="I307" i="1"/>
  <c r="I281" i="1"/>
  <c r="I303" i="1"/>
  <c r="I312" i="1"/>
  <c r="I308" i="1"/>
  <c r="I310" i="1"/>
  <c r="I311" i="1"/>
  <c r="I309" i="1"/>
  <c r="I190" i="1"/>
  <c r="I292" i="1"/>
  <c r="I293" i="1"/>
  <c r="I278" i="1"/>
  <c r="I279" i="1"/>
  <c r="I296" i="1"/>
  <c r="I343" i="1"/>
  <c r="I344" i="1"/>
  <c r="I345" i="1"/>
  <c r="I341" i="1"/>
  <c r="I342" i="1"/>
  <c r="I338" i="1"/>
  <c r="I339" i="1"/>
  <c r="I239" i="1"/>
  <c r="I240" i="1"/>
  <c r="I241" i="1"/>
  <c r="I242" i="1"/>
  <c r="I175" i="1"/>
  <c r="I191" i="1"/>
  <c r="I178" i="1"/>
  <c r="I196" i="1"/>
  <c r="I197" i="1"/>
  <c r="I198" i="1"/>
  <c r="I176" i="1"/>
  <c r="I192" i="1"/>
  <c r="I193" i="1"/>
  <c r="I199" i="1"/>
  <c r="I177" i="1"/>
  <c r="I194" i="1"/>
  <c r="I195" i="1"/>
  <c r="I200" i="1"/>
  <c r="I206" i="1"/>
  <c r="I203" i="1"/>
  <c r="I202" i="1"/>
  <c r="I201" i="1"/>
  <c r="I204" i="1"/>
  <c r="I225" i="1"/>
  <c r="I207" i="1"/>
  <c r="I182" i="1"/>
  <c r="I211" i="1"/>
  <c r="I210" i="1"/>
  <c r="I209" i="1"/>
  <c r="I212" i="1"/>
  <c r="I213" i="1"/>
  <c r="I214" i="1"/>
  <c r="I216" i="1"/>
  <c r="I215" i="1"/>
  <c r="I179" i="1"/>
  <c r="I227" i="1"/>
  <c r="I228" i="1"/>
  <c r="I218" i="1"/>
  <c r="I226" i="1"/>
  <c r="I220" i="1"/>
  <c r="I219" i="1"/>
  <c r="I217" i="1"/>
  <c r="I222" i="1"/>
  <c r="I223" i="1"/>
  <c r="I221" i="1"/>
  <c r="I224" i="1"/>
  <c r="I188" i="1"/>
  <c r="I189" i="1"/>
  <c r="I280" i="1"/>
  <c r="I290" i="1"/>
  <c r="I291" i="1"/>
  <c r="I322" i="1"/>
  <c r="I231" i="1"/>
  <c r="I323" i="1"/>
  <c r="I234" i="1"/>
  <c r="I238" i="1"/>
  <c r="I235" i="1"/>
  <c r="I187" i="1"/>
  <c r="I184" i="1"/>
  <c r="I185" i="1"/>
  <c r="I186" i="1"/>
  <c r="I340" i="1"/>
  <c r="I183" i="1"/>
  <c r="I181" i="1"/>
  <c r="I180" i="1"/>
  <c r="I208" i="1"/>
  <c r="I205" i="1"/>
  <c r="I232" i="1"/>
  <c r="I233" i="1"/>
  <c r="I230" i="1"/>
  <c r="I229" i="1"/>
  <c r="I236" i="1"/>
  <c r="I237" i="1"/>
  <c r="J262" i="1"/>
  <c r="A262" i="1" s="1"/>
  <c r="J261" i="1"/>
  <c r="A261" i="1" s="1"/>
  <c r="J250" i="1"/>
  <c r="A250" i="1" s="1"/>
  <c r="J251" i="1"/>
  <c r="A251" i="1" s="1"/>
  <c r="J248" i="1"/>
  <c r="A248" i="1" s="1"/>
  <c r="J253" i="1"/>
  <c r="A253" i="1" s="1"/>
  <c r="J260" i="1"/>
  <c r="A260" i="1" s="1"/>
  <c r="J249" i="1"/>
  <c r="A249" i="1" s="1"/>
  <c r="J254" i="1"/>
  <c r="A254" i="1" s="1"/>
  <c r="J252" i="1"/>
  <c r="A252" i="1" s="1"/>
  <c r="J243" i="1"/>
  <c r="A243" i="1" s="1"/>
  <c r="J276" i="1"/>
  <c r="A276" i="1" s="1"/>
  <c r="J255" i="1"/>
  <c r="A255" i="1" s="1"/>
  <c r="J258" i="1"/>
  <c r="A258" i="1" s="1"/>
  <c r="J259" i="1"/>
  <c r="A259" i="1" s="1"/>
  <c r="J256" i="1"/>
  <c r="A256" i="1" s="1"/>
  <c r="J246" i="1"/>
  <c r="A246" i="1" s="1"/>
  <c r="J247" i="1"/>
  <c r="A247" i="1" s="1"/>
  <c r="J257" i="1"/>
  <c r="A257" i="1" s="1"/>
  <c r="J269" i="1"/>
  <c r="A269" i="1" s="1"/>
  <c r="J270" i="1"/>
  <c r="A270" i="1" s="1"/>
  <c r="J273" i="1"/>
  <c r="A273" i="1" s="1"/>
  <c r="J263" i="1"/>
  <c r="A263" i="1" s="1"/>
  <c r="J264" i="1"/>
  <c r="A264" i="1" s="1"/>
  <c r="J267" i="1"/>
  <c r="A267" i="1" s="1"/>
  <c r="J271" i="1"/>
  <c r="A271" i="1" s="1"/>
  <c r="J272" i="1"/>
  <c r="A272" i="1" s="1"/>
  <c r="J275" i="1"/>
  <c r="A275" i="1" s="1"/>
  <c r="J274" i="1"/>
  <c r="A274" i="1" s="1"/>
  <c r="J268" i="1"/>
  <c r="A268" i="1" s="1"/>
  <c r="J245" i="1"/>
  <c r="A245" i="1" s="1"/>
  <c r="J282" i="1"/>
  <c r="A282" i="1" s="1"/>
  <c r="J265" i="1"/>
  <c r="A265" i="1" s="1"/>
  <c r="J283" i="1"/>
  <c r="A283" i="1" s="1"/>
  <c r="J266" i="1"/>
  <c r="A266" i="1" s="1"/>
  <c r="J347" i="1"/>
  <c r="A347" i="1" s="1"/>
  <c r="J350" i="1"/>
  <c r="A350" i="1" s="1"/>
  <c r="J346" i="1"/>
  <c r="A346" i="1" s="1"/>
  <c r="J348" i="1"/>
  <c r="A348" i="1" s="1"/>
  <c r="J349" i="1"/>
  <c r="A349" i="1" s="1"/>
  <c r="J277" i="1"/>
  <c r="A277" i="1" s="1"/>
  <c r="J324" i="1"/>
  <c r="A324" i="1" s="1"/>
  <c r="J327" i="1"/>
  <c r="A327" i="1" s="1"/>
  <c r="J325" i="1"/>
  <c r="A325" i="1" s="1"/>
  <c r="J328" i="1"/>
  <c r="A328" i="1" s="1"/>
  <c r="J326" i="1"/>
  <c r="A326" i="1" s="1"/>
  <c r="J329" i="1"/>
  <c r="A329" i="1" s="1"/>
  <c r="J330" i="1"/>
  <c r="A330" i="1" s="1"/>
  <c r="J337" i="1"/>
  <c r="A337" i="1" s="1"/>
  <c r="J331" i="1"/>
  <c r="A331" i="1" s="1"/>
  <c r="J332" i="1"/>
  <c r="A332" i="1" s="1"/>
  <c r="J333" i="1"/>
  <c r="A333" i="1" s="1"/>
  <c r="J336" i="1"/>
  <c r="A336" i="1" s="1"/>
  <c r="J334" i="1"/>
  <c r="A334" i="1" s="1"/>
  <c r="J335" i="1"/>
  <c r="A335" i="1" s="1"/>
  <c r="J294" i="1"/>
  <c r="A294" i="1" s="1"/>
  <c r="J300" i="1"/>
  <c r="A300" i="1" s="1"/>
  <c r="J301" i="1"/>
  <c r="A301" i="1" s="1"/>
  <c r="J295" i="1"/>
  <c r="A295" i="1" s="1"/>
  <c r="J316" i="1"/>
  <c r="A316" i="1" s="1"/>
  <c r="J315" i="1"/>
  <c r="A315" i="1" s="1"/>
  <c r="J313" i="1"/>
  <c r="A313" i="1" s="1"/>
  <c r="J314" i="1"/>
  <c r="A314" i="1" s="1"/>
  <c r="J299" i="1"/>
  <c r="A299" i="1" s="1"/>
  <c r="J298" i="1"/>
  <c r="A298" i="1" s="1"/>
  <c r="J297" i="1"/>
  <c r="A297" i="1" s="1"/>
  <c r="J317" i="1"/>
  <c r="A317" i="1" s="1"/>
  <c r="J318" i="1"/>
  <c r="A318" i="1" s="1"/>
  <c r="J284" i="1"/>
  <c r="A284" i="1" s="1"/>
  <c r="J289" i="1"/>
  <c r="A289" i="1" s="1"/>
  <c r="J286" i="1"/>
  <c r="A286" i="1" s="1"/>
  <c r="J287" i="1"/>
  <c r="A287" i="1" s="1"/>
  <c r="J288" i="1"/>
  <c r="A288" i="1" s="1"/>
  <c r="J285" i="1"/>
  <c r="A285" i="1" s="1"/>
  <c r="J319" i="1"/>
  <c r="A319" i="1" s="1"/>
  <c r="J320" i="1"/>
  <c r="A320" i="1" s="1"/>
  <c r="J321" i="1"/>
  <c r="A321" i="1" s="1"/>
  <c r="J304" i="1"/>
  <c r="A304" i="1" s="1"/>
  <c r="J302" i="1"/>
  <c r="A302" i="1" s="1"/>
  <c r="J306" i="1"/>
  <c r="A306" i="1" s="1"/>
  <c r="J305" i="1"/>
  <c r="A305" i="1" s="1"/>
  <c r="J307" i="1"/>
  <c r="A307" i="1" s="1"/>
  <c r="J281" i="1"/>
  <c r="A281" i="1" s="1"/>
  <c r="J303" i="1"/>
  <c r="A303" i="1" s="1"/>
  <c r="J312" i="1"/>
  <c r="A312" i="1" s="1"/>
  <c r="J308" i="1"/>
  <c r="A308" i="1" s="1"/>
  <c r="J310" i="1"/>
  <c r="A310" i="1" s="1"/>
  <c r="J311" i="1"/>
  <c r="A311" i="1" s="1"/>
  <c r="J309" i="1"/>
  <c r="A309" i="1" s="1"/>
  <c r="J190" i="1"/>
  <c r="A190" i="1" s="1"/>
  <c r="J292" i="1"/>
  <c r="A292" i="1" s="1"/>
  <c r="J293" i="1"/>
  <c r="A293" i="1" s="1"/>
  <c r="J278" i="1"/>
  <c r="A278" i="1" s="1"/>
  <c r="J279" i="1"/>
  <c r="A279" i="1" s="1"/>
  <c r="J296" i="1"/>
  <c r="A296" i="1" s="1"/>
  <c r="J343" i="1"/>
  <c r="A343" i="1" s="1"/>
  <c r="J344" i="1"/>
  <c r="A344" i="1" s="1"/>
  <c r="J345" i="1"/>
  <c r="A345" i="1" s="1"/>
  <c r="J341" i="1"/>
  <c r="A341" i="1" s="1"/>
  <c r="J342" i="1"/>
  <c r="A342" i="1" s="1"/>
  <c r="J338" i="1"/>
  <c r="A338" i="1" s="1"/>
  <c r="J339" i="1"/>
  <c r="A339" i="1" s="1"/>
  <c r="J239" i="1"/>
  <c r="A239" i="1" s="1"/>
  <c r="J240" i="1"/>
  <c r="A240" i="1" s="1"/>
  <c r="J241" i="1"/>
  <c r="A241" i="1" s="1"/>
  <c r="J242" i="1"/>
  <c r="A242" i="1" s="1"/>
  <c r="J175" i="1"/>
  <c r="A175" i="1" s="1"/>
  <c r="J191" i="1"/>
  <c r="A191" i="1" s="1"/>
  <c r="J178" i="1"/>
  <c r="A178" i="1" s="1"/>
  <c r="J196" i="1"/>
  <c r="A196" i="1" s="1"/>
  <c r="J197" i="1"/>
  <c r="A197" i="1" s="1"/>
  <c r="J198" i="1"/>
  <c r="A198" i="1" s="1"/>
  <c r="J176" i="1"/>
  <c r="A176" i="1" s="1"/>
  <c r="J192" i="1"/>
  <c r="A192" i="1" s="1"/>
  <c r="J193" i="1"/>
  <c r="A193" i="1" s="1"/>
  <c r="J199" i="1"/>
  <c r="A199" i="1" s="1"/>
  <c r="J177" i="1"/>
  <c r="A177" i="1" s="1"/>
  <c r="J194" i="1"/>
  <c r="A194" i="1" s="1"/>
  <c r="J195" i="1"/>
  <c r="A195" i="1" s="1"/>
  <c r="J200" i="1"/>
  <c r="A200" i="1" s="1"/>
  <c r="J206" i="1"/>
  <c r="A206" i="1" s="1"/>
  <c r="J203" i="1"/>
  <c r="A203" i="1" s="1"/>
  <c r="J202" i="1"/>
  <c r="A202" i="1" s="1"/>
  <c r="J201" i="1"/>
  <c r="A201" i="1" s="1"/>
  <c r="J204" i="1"/>
  <c r="A204" i="1" s="1"/>
  <c r="J225" i="1"/>
  <c r="A225" i="1" s="1"/>
  <c r="J207" i="1"/>
  <c r="A207" i="1" s="1"/>
  <c r="J182" i="1"/>
  <c r="A182" i="1" s="1"/>
  <c r="J211" i="1"/>
  <c r="A211" i="1" s="1"/>
  <c r="J210" i="1"/>
  <c r="A210" i="1" s="1"/>
  <c r="J209" i="1"/>
  <c r="A209" i="1" s="1"/>
  <c r="J212" i="1"/>
  <c r="A212" i="1" s="1"/>
  <c r="J213" i="1"/>
  <c r="A213" i="1" s="1"/>
  <c r="J214" i="1"/>
  <c r="A214" i="1" s="1"/>
  <c r="J216" i="1"/>
  <c r="A216" i="1" s="1"/>
  <c r="J215" i="1"/>
  <c r="A215" i="1" s="1"/>
  <c r="J179" i="1"/>
  <c r="A179" i="1" s="1"/>
  <c r="J227" i="1"/>
  <c r="A227" i="1" s="1"/>
  <c r="J228" i="1"/>
  <c r="A228" i="1" s="1"/>
  <c r="J218" i="1"/>
  <c r="A218" i="1" s="1"/>
  <c r="J226" i="1"/>
  <c r="A226" i="1" s="1"/>
  <c r="J220" i="1"/>
  <c r="A220" i="1" s="1"/>
  <c r="J219" i="1"/>
  <c r="A219" i="1" s="1"/>
  <c r="J217" i="1"/>
  <c r="A217" i="1" s="1"/>
  <c r="J222" i="1"/>
  <c r="A222" i="1" s="1"/>
  <c r="J223" i="1"/>
  <c r="A223" i="1" s="1"/>
  <c r="J221" i="1"/>
  <c r="A221" i="1" s="1"/>
  <c r="J224" i="1"/>
  <c r="A224" i="1" s="1"/>
  <c r="J188" i="1"/>
  <c r="A188" i="1" s="1"/>
  <c r="J189" i="1"/>
  <c r="A189" i="1" s="1"/>
  <c r="J280" i="1"/>
  <c r="A280" i="1" s="1"/>
  <c r="J290" i="1"/>
  <c r="A290" i="1" s="1"/>
  <c r="J291" i="1"/>
  <c r="A291" i="1" s="1"/>
  <c r="J322" i="1"/>
  <c r="A322" i="1" s="1"/>
  <c r="J231" i="1"/>
  <c r="A231" i="1" s="1"/>
  <c r="J323" i="1"/>
  <c r="A323" i="1" s="1"/>
  <c r="J234" i="1"/>
  <c r="A234" i="1" s="1"/>
  <c r="J238" i="1"/>
  <c r="A238" i="1" s="1"/>
  <c r="J235" i="1"/>
  <c r="A235" i="1" s="1"/>
  <c r="J187" i="1"/>
  <c r="A187" i="1" s="1"/>
  <c r="J184" i="1"/>
  <c r="A184" i="1" s="1"/>
  <c r="J185" i="1"/>
  <c r="A185" i="1" s="1"/>
  <c r="J186" i="1"/>
  <c r="A186" i="1" s="1"/>
  <c r="J340" i="1"/>
  <c r="A340" i="1" s="1"/>
  <c r="J183" i="1"/>
  <c r="A183" i="1" s="1"/>
  <c r="J181" i="1"/>
  <c r="A181" i="1" s="1"/>
  <c r="J180" i="1"/>
  <c r="A180" i="1" s="1"/>
  <c r="J208" i="1"/>
  <c r="A208" i="1" s="1"/>
  <c r="J205" i="1"/>
  <c r="A205" i="1" s="1"/>
  <c r="J232" i="1"/>
  <c r="A232" i="1" s="1"/>
  <c r="J233" i="1"/>
  <c r="A233" i="1" s="1"/>
  <c r="J230" i="1"/>
  <c r="A230" i="1" s="1"/>
  <c r="J229" i="1"/>
  <c r="A229" i="1" s="1"/>
  <c r="J236" i="1"/>
  <c r="A236" i="1" s="1"/>
  <c r="J237" i="1"/>
  <c r="A237" i="1" s="1"/>
  <c r="T262" i="1"/>
  <c r="T261" i="1"/>
  <c r="T250" i="1"/>
  <c r="T251" i="1"/>
  <c r="T248" i="1"/>
  <c r="T253" i="1"/>
  <c r="T260" i="1"/>
  <c r="T249" i="1"/>
  <c r="T254" i="1"/>
  <c r="T252" i="1"/>
  <c r="T243" i="1"/>
  <c r="T276" i="1"/>
  <c r="T255" i="1"/>
  <c r="T258" i="1"/>
  <c r="T259" i="1"/>
  <c r="T256" i="1"/>
  <c r="T246" i="1"/>
  <c r="T247" i="1"/>
  <c r="T257" i="1"/>
  <c r="T269" i="1"/>
  <c r="T270" i="1"/>
  <c r="T273" i="1"/>
  <c r="T263" i="1"/>
  <c r="T264" i="1"/>
  <c r="T267" i="1"/>
  <c r="T271" i="1"/>
  <c r="T272" i="1"/>
  <c r="T275" i="1"/>
  <c r="T274" i="1"/>
  <c r="T268" i="1"/>
  <c r="T245" i="1"/>
  <c r="T282" i="1"/>
  <c r="T265" i="1"/>
  <c r="T283" i="1"/>
  <c r="T266" i="1"/>
  <c r="T347" i="1"/>
  <c r="T350" i="1"/>
  <c r="T346" i="1"/>
  <c r="T348" i="1"/>
  <c r="T349" i="1"/>
  <c r="T277" i="1"/>
  <c r="T324" i="1"/>
  <c r="T327" i="1"/>
  <c r="T325" i="1"/>
  <c r="T328" i="1"/>
  <c r="T326" i="1"/>
  <c r="T329" i="1"/>
  <c r="T330" i="1"/>
  <c r="T337" i="1"/>
  <c r="T331" i="1"/>
  <c r="T332" i="1"/>
  <c r="T333" i="1"/>
  <c r="T336" i="1"/>
  <c r="T334" i="1"/>
  <c r="T335" i="1"/>
  <c r="T294" i="1"/>
  <c r="T300" i="1"/>
  <c r="T301" i="1"/>
  <c r="T295" i="1"/>
  <c r="T316" i="1"/>
  <c r="T315" i="1"/>
  <c r="T313" i="1"/>
  <c r="T314" i="1"/>
  <c r="T299" i="1"/>
  <c r="T298" i="1"/>
  <c r="T297" i="1"/>
  <c r="T317" i="1"/>
  <c r="T318" i="1"/>
  <c r="T284" i="1"/>
  <c r="T289" i="1"/>
  <c r="T286" i="1"/>
  <c r="T287" i="1"/>
  <c r="T288" i="1"/>
  <c r="T285" i="1"/>
  <c r="T319" i="1"/>
  <c r="T320" i="1"/>
  <c r="T321" i="1"/>
  <c r="T304" i="1"/>
  <c r="T302" i="1"/>
  <c r="T306" i="1"/>
  <c r="T305" i="1"/>
  <c r="T307" i="1"/>
  <c r="T281" i="1"/>
  <c r="T303" i="1"/>
  <c r="T312" i="1"/>
  <c r="T308" i="1"/>
  <c r="T310" i="1"/>
  <c r="T311" i="1"/>
  <c r="T309" i="1"/>
  <c r="T190" i="1"/>
  <c r="T292" i="1"/>
  <c r="T293" i="1"/>
  <c r="T278" i="1"/>
  <c r="T279" i="1"/>
  <c r="T296" i="1"/>
  <c r="T343" i="1"/>
  <c r="T344" i="1"/>
  <c r="T345" i="1"/>
  <c r="T341" i="1"/>
  <c r="T342" i="1"/>
  <c r="T338" i="1"/>
  <c r="T339" i="1"/>
  <c r="T239" i="1"/>
  <c r="T240" i="1"/>
  <c r="T241" i="1"/>
  <c r="T242" i="1"/>
  <c r="T175" i="1"/>
  <c r="T191" i="1"/>
  <c r="T178" i="1"/>
  <c r="T196" i="1"/>
  <c r="T197" i="1"/>
  <c r="T198" i="1"/>
  <c r="T176" i="1"/>
  <c r="T192" i="1"/>
  <c r="T193" i="1"/>
  <c r="T199" i="1"/>
  <c r="T177" i="1"/>
  <c r="T194" i="1"/>
  <c r="T195" i="1"/>
  <c r="T200" i="1"/>
  <c r="T206" i="1"/>
  <c r="T203" i="1"/>
  <c r="T202" i="1"/>
  <c r="T201" i="1"/>
  <c r="T204" i="1"/>
  <c r="T225" i="1"/>
  <c r="T207" i="1"/>
  <c r="T182" i="1"/>
  <c r="T211" i="1"/>
  <c r="T210" i="1"/>
  <c r="T209" i="1"/>
  <c r="T212" i="1"/>
  <c r="T213" i="1"/>
  <c r="T214" i="1"/>
  <c r="T216" i="1"/>
  <c r="T215" i="1"/>
  <c r="T179" i="1"/>
  <c r="T227" i="1"/>
  <c r="T228" i="1"/>
  <c r="T218" i="1"/>
  <c r="T226" i="1"/>
  <c r="T220" i="1"/>
  <c r="T219" i="1"/>
  <c r="T217" i="1"/>
  <c r="T222" i="1"/>
  <c r="T223" i="1"/>
  <c r="T221" i="1"/>
  <c r="T224" i="1"/>
  <c r="T188" i="1"/>
  <c r="T189" i="1"/>
  <c r="T280" i="1"/>
  <c r="T290" i="1"/>
  <c r="T291" i="1"/>
  <c r="T322" i="1"/>
  <c r="T231" i="1"/>
  <c r="T323" i="1"/>
  <c r="T234" i="1"/>
  <c r="T238" i="1"/>
  <c r="T235" i="1"/>
  <c r="T187" i="1"/>
  <c r="T184" i="1"/>
  <c r="T185" i="1"/>
  <c r="T186" i="1"/>
  <c r="T340" i="1"/>
  <c r="T183" i="1"/>
  <c r="T181" i="1"/>
  <c r="T180" i="1"/>
  <c r="T208" i="1"/>
  <c r="T205" i="1"/>
  <c r="T232" i="1"/>
  <c r="T233" i="1"/>
  <c r="T230" i="1"/>
  <c r="T229" i="1"/>
  <c r="T236" i="1"/>
  <c r="T237" i="1"/>
  <c r="U262" i="1"/>
  <c r="U261" i="1"/>
  <c r="U250" i="1"/>
  <c r="U251" i="1"/>
  <c r="U248" i="1"/>
  <c r="U253" i="1"/>
  <c r="U260" i="1"/>
  <c r="U249" i="1"/>
  <c r="U254" i="1"/>
  <c r="U252" i="1"/>
  <c r="U243" i="1"/>
  <c r="U276" i="1"/>
  <c r="U255" i="1"/>
  <c r="U258" i="1"/>
  <c r="U259" i="1"/>
  <c r="U256" i="1"/>
  <c r="U246" i="1"/>
  <c r="U247" i="1"/>
  <c r="U257" i="1"/>
  <c r="U269" i="1"/>
  <c r="U270" i="1"/>
  <c r="U273" i="1"/>
  <c r="U263" i="1"/>
  <c r="U264" i="1"/>
  <c r="U267" i="1"/>
  <c r="U271" i="1"/>
  <c r="U272" i="1"/>
  <c r="U275" i="1"/>
  <c r="U274" i="1"/>
  <c r="U268" i="1"/>
  <c r="U245" i="1"/>
  <c r="U282" i="1"/>
  <c r="U265" i="1"/>
  <c r="U283" i="1"/>
  <c r="U266" i="1"/>
  <c r="U347" i="1"/>
  <c r="U350" i="1"/>
  <c r="U346" i="1"/>
  <c r="U348" i="1"/>
  <c r="U349" i="1"/>
  <c r="U277" i="1"/>
  <c r="U324" i="1"/>
  <c r="U327" i="1"/>
  <c r="U325" i="1"/>
  <c r="U328" i="1"/>
  <c r="U326" i="1"/>
  <c r="U329" i="1"/>
  <c r="U330" i="1"/>
  <c r="U337" i="1"/>
  <c r="U331" i="1"/>
  <c r="U332" i="1"/>
  <c r="U333" i="1"/>
  <c r="U336" i="1"/>
  <c r="U334" i="1"/>
  <c r="U335" i="1"/>
  <c r="U294" i="1"/>
  <c r="U300" i="1"/>
  <c r="U301" i="1"/>
  <c r="U295" i="1"/>
  <c r="U316" i="1"/>
  <c r="U315" i="1"/>
  <c r="U313" i="1"/>
  <c r="U314" i="1"/>
  <c r="U299" i="1"/>
  <c r="U298" i="1"/>
  <c r="U297" i="1"/>
  <c r="U317" i="1"/>
  <c r="U318" i="1"/>
  <c r="U284" i="1"/>
  <c r="U289" i="1"/>
  <c r="U286" i="1"/>
  <c r="U287" i="1"/>
  <c r="U288" i="1"/>
  <c r="U285" i="1"/>
  <c r="U319" i="1"/>
  <c r="U320" i="1"/>
  <c r="U321" i="1"/>
  <c r="U304" i="1"/>
  <c r="U302" i="1"/>
  <c r="U306" i="1"/>
  <c r="U305" i="1"/>
  <c r="U307" i="1"/>
  <c r="U281" i="1"/>
  <c r="U303" i="1"/>
  <c r="U312" i="1"/>
  <c r="U308" i="1"/>
  <c r="U310" i="1"/>
  <c r="U311" i="1"/>
  <c r="U309" i="1"/>
  <c r="U190" i="1"/>
  <c r="U292" i="1"/>
  <c r="U293" i="1"/>
  <c r="U278" i="1"/>
  <c r="U279" i="1"/>
  <c r="U296" i="1"/>
  <c r="U343" i="1"/>
  <c r="U344" i="1"/>
  <c r="U345" i="1"/>
  <c r="U341" i="1"/>
  <c r="U342" i="1"/>
  <c r="U338" i="1"/>
  <c r="U339" i="1"/>
  <c r="U239" i="1"/>
  <c r="U240" i="1"/>
  <c r="U241" i="1"/>
  <c r="U242" i="1"/>
  <c r="U175" i="1"/>
  <c r="U191" i="1"/>
  <c r="U178" i="1"/>
  <c r="U196" i="1"/>
  <c r="U197" i="1"/>
  <c r="U198" i="1"/>
  <c r="U176" i="1"/>
  <c r="U192" i="1"/>
  <c r="U193" i="1"/>
  <c r="U199" i="1"/>
  <c r="U177" i="1"/>
  <c r="U194" i="1"/>
  <c r="U195" i="1"/>
  <c r="U200" i="1"/>
  <c r="U206" i="1"/>
  <c r="U203" i="1"/>
  <c r="U202" i="1"/>
  <c r="U201" i="1"/>
  <c r="U204" i="1"/>
  <c r="U225" i="1"/>
  <c r="U207" i="1"/>
  <c r="U182" i="1"/>
  <c r="U211" i="1"/>
  <c r="U210" i="1"/>
  <c r="U209" i="1"/>
  <c r="U212" i="1"/>
  <c r="U213" i="1"/>
  <c r="U214" i="1"/>
  <c r="U216" i="1"/>
  <c r="U215" i="1"/>
  <c r="U179" i="1"/>
  <c r="U227" i="1"/>
  <c r="U228" i="1"/>
  <c r="U218" i="1"/>
  <c r="U226" i="1"/>
  <c r="U220" i="1"/>
  <c r="U219" i="1"/>
  <c r="U217" i="1"/>
  <c r="U222" i="1"/>
  <c r="U223" i="1"/>
  <c r="U221" i="1"/>
  <c r="U224" i="1"/>
  <c r="U188" i="1"/>
  <c r="U189" i="1"/>
  <c r="U280" i="1"/>
  <c r="U290" i="1"/>
  <c r="U291" i="1"/>
  <c r="U322" i="1"/>
  <c r="U231" i="1"/>
  <c r="U323" i="1"/>
  <c r="U234" i="1"/>
  <c r="U238" i="1"/>
  <c r="U235" i="1"/>
  <c r="U187" i="1"/>
  <c r="U184" i="1"/>
  <c r="U185" i="1"/>
  <c r="U186" i="1"/>
  <c r="U340" i="1"/>
  <c r="U183" i="1"/>
  <c r="U181" i="1"/>
  <c r="U180" i="1"/>
  <c r="U208" i="1"/>
  <c r="U205" i="1"/>
  <c r="U232" i="1"/>
  <c r="U233" i="1"/>
  <c r="U230" i="1"/>
  <c r="U229" i="1"/>
  <c r="U236" i="1"/>
  <c r="U237" i="1"/>
  <c r="Y262" i="1"/>
  <c r="AA262" i="1" s="1"/>
  <c r="Y261" i="1"/>
  <c r="Z261" i="1" s="1"/>
  <c r="Y250" i="1"/>
  <c r="Z250" i="1" s="1"/>
  <c r="Y251" i="1"/>
  <c r="Z251" i="1" s="1"/>
  <c r="Y248" i="1"/>
  <c r="Z248" i="1" s="1"/>
  <c r="Y253" i="1"/>
  <c r="Z253" i="1" s="1"/>
  <c r="Y260" i="1"/>
  <c r="AA260" i="1" s="1"/>
  <c r="Y249" i="1"/>
  <c r="AA249" i="1" s="1"/>
  <c r="Y254" i="1"/>
  <c r="Z254" i="1" s="1"/>
  <c r="Y252" i="1"/>
  <c r="Z252" i="1" s="1"/>
  <c r="Y243" i="1"/>
  <c r="AA243" i="1" s="1"/>
  <c r="Y276" i="1"/>
  <c r="Z276" i="1" s="1"/>
  <c r="Y255" i="1"/>
  <c r="AA255" i="1" s="1"/>
  <c r="Y258" i="1"/>
  <c r="Z258" i="1" s="1"/>
  <c r="Y259" i="1"/>
  <c r="AA259" i="1" s="1"/>
  <c r="Y256" i="1"/>
  <c r="Z256" i="1" s="1"/>
  <c r="Y246" i="1"/>
  <c r="Z246" i="1" s="1"/>
  <c r="Y247" i="1"/>
  <c r="Z247" i="1" s="1"/>
  <c r="Y257" i="1"/>
  <c r="AA257" i="1" s="1"/>
  <c r="Y269" i="1"/>
  <c r="Z269" i="1" s="1"/>
  <c r="Y270" i="1"/>
  <c r="AA270" i="1" s="1"/>
  <c r="Y273" i="1"/>
  <c r="Z273" i="1" s="1"/>
  <c r="Y263" i="1"/>
  <c r="AA263" i="1" s="1"/>
  <c r="Y264" i="1"/>
  <c r="AA264" i="1" s="1"/>
  <c r="Y267" i="1"/>
  <c r="AA267" i="1" s="1"/>
  <c r="Y271" i="1"/>
  <c r="AA271" i="1" s="1"/>
  <c r="Y272" i="1"/>
  <c r="Z272" i="1" s="1"/>
  <c r="Y275" i="1"/>
  <c r="Z275" i="1" s="1"/>
  <c r="Y274" i="1"/>
  <c r="AA274" i="1" s="1"/>
  <c r="Y268" i="1"/>
  <c r="Z268" i="1" s="1"/>
  <c r="Y245" i="1"/>
  <c r="AA245" i="1" s="1"/>
  <c r="Y282" i="1"/>
  <c r="AA282" i="1" s="1"/>
  <c r="Y265" i="1"/>
  <c r="Z265" i="1" s="1"/>
  <c r="Y283" i="1"/>
  <c r="AA283" i="1" s="1"/>
  <c r="Y266" i="1"/>
  <c r="Z266" i="1" s="1"/>
  <c r="Y347" i="1"/>
  <c r="Z347" i="1" s="1"/>
  <c r="Y350" i="1"/>
  <c r="AA350" i="1" s="1"/>
  <c r="Y346" i="1"/>
  <c r="Z346" i="1" s="1"/>
  <c r="Y348" i="1"/>
  <c r="AA348" i="1" s="1"/>
  <c r="Y349" i="1"/>
  <c r="Z349" i="1" s="1"/>
  <c r="Y277" i="1"/>
  <c r="Z277" i="1" s="1"/>
  <c r="Y324" i="1"/>
  <c r="Z324" i="1" s="1"/>
  <c r="Y327" i="1"/>
  <c r="Z327" i="1" s="1"/>
  <c r="Y325" i="1"/>
  <c r="Z325" i="1" s="1"/>
  <c r="Y328" i="1"/>
  <c r="Z328" i="1" s="1"/>
  <c r="Y326" i="1"/>
  <c r="Z326" i="1" s="1"/>
  <c r="Y329" i="1"/>
  <c r="AA329" i="1" s="1"/>
  <c r="Y330" i="1"/>
  <c r="Z330" i="1" s="1"/>
  <c r="Y337" i="1"/>
  <c r="Z337" i="1" s="1"/>
  <c r="Y331" i="1"/>
  <c r="AA331" i="1" s="1"/>
  <c r="Y332" i="1"/>
  <c r="AA332" i="1" s="1"/>
  <c r="Y333" i="1"/>
  <c r="Z333" i="1" s="1"/>
  <c r="Y336" i="1"/>
  <c r="AA336" i="1" s="1"/>
  <c r="Y334" i="1"/>
  <c r="Z334" i="1" s="1"/>
  <c r="Y335" i="1"/>
  <c r="AA335" i="1" s="1"/>
  <c r="Y294" i="1"/>
  <c r="Z294" i="1" s="1"/>
  <c r="Y300" i="1"/>
  <c r="AA300" i="1" s="1"/>
  <c r="Y301" i="1"/>
  <c r="Z301" i="1" s="1"/>
  <c r="Y295" i="1"/>
  <c r="Z295" i="1" s="1"/>
  <c r="Y316" i="1"/>
  <c r="Z316" i="1" s="1"/>
  <c r="Y315" i="1"/>
  <c r="AA315" i="1" s="1"/>
  <c r="Y313" i="1"/>
  <c r="Z313" i="1" s="1"/>
  <c r="Y314" i="1"/>
  <c r="AA314" i="1" s="1"/>
  <c r="Y299" i="1"/>
  <c r="Z299" i="1" s="1"/>
  <c r="Y298" i="1"/>
  <c r="AA298" i="1" s="1"/>
  <c r="Y297" i="1"/>
  <c r="Z297" i="1" s="1"/>
  <c r="Y317" i="1"/>
  <c r="AA317" i="1" s="1"/>
  <c r="Y318" i="1"/>
  <c r="Z318" i="1" s="1"/>
  <c r="Y284" i="1"/>
  <c r="Z284" i="1" s="1"/>
  <c r="Y289" i="1"/>
  <c r="Z289" i="1" s="1"/>
  <c r="Y286" i="1"/>
  <c r="AA286" i="1" s="1"/>
  <c r="Y287" i="1"/>
  <c r="AA287" i="1" s="1"/>
  <c r="Y288" i="1"/>
  <c r="Z288" i="1" s="1"/>
  <c r="Y285" i="1"/>
  <c r="Z285" i="1" s="1"/>
  <c r="Y319" i="1"/>
  <c r="Z319" i="1" s="1"/>
  <c r="Y320" i="1"/>
  <c r="Z320" i="1" s="1"/>
  <c r="Y321" i="1"/>
  <c r="Z321" i="1" s="1"/>
  <c r="Y304" i="1"/>
  <c r="Z304" i="1" s="1"/>
  <c r="Y302" i="1"/>
  <c r="AA302" i="1" s="1"/>
  <c r="Y306" i="1"/>
  <c r="Z306" i="1" s="1"/>
  <c r="Y305" i="1"/>
  <c r="Z305" i="1" s="1"/>
  <c r="Y307" i="1"/>
  <c r="Z307" i="1" s="1"/>
  <c r="Y281" i="1"/>
  <c r="Z281" i="1" s="1"/>
  <c r="Y303" i="1"/>
  <c r="Z303" i="1" s="1"/>
  <c r="Y312" i="1"/>
  <c r="AA312" i="1" s="1"/>
  <c r="Y308" i="1"/>
  <c r="Z308" i="1" s="1"/>
  <c r="Y310" i="1"/>
  <c r="AA310" i="1" s="1"/>
  <c r="Y311" i="1"/>
  <c r="AA311" i="1" s="1"/>
  <c r="Y309" i="1"/>
  <c r="AA309" i="1" s="1"/>
  <c r="Y190" i="1"/>
  <c r="AA190" i="1" s="1"/>
  <c r="Y292" i="1"/>
  <c r="AA292" i="1" s="1"/>
  <c r="Y293" i="1"/>
  <c r="Z293" i="1" s="1"/>
  <c r="Y278" i="1"/>
  <c r="AA278" i="1" s="1"/>
  <c r="Y279" i="1"/>
  <c r="Z279" i="1" s="1"/>
  <c r="Y296" i="1"/>
  <c r="AA296" i="1" s="1"/>
  <c r="Y343" i="1"/>
  <c r="AA343" i="1" s="1"/>
  <c r="Y344" i="1"/>
  <c r="Z344" i="1" s="1"/>
  <c r="Y345" i="1"/>
  <c r="AA345" i="1" s="1"/>
  <c r="Y341" i="1"/>
  <c r="Z341" i="1" s="1"/>
  <c r="Y342" i="1"/>
  <c r="Z342" i="1" s="1"/>
  <c r="Y338" i="1"/>
  <c r="Z338" i="1" s="1"/>
  <c r="Y339" i="1"/>
  <c r="Z339" i="1" s="1"/>
  <c r="Y239" i="1"/>
  <c r="AA239" i="1" s="1"/>
  <c r="Y240" i="1"/>
  <c r="Z240" i="1" s="1"/>
  <c r="Y241" i="1"/>
  <c r="Z241" i="1" s="1"/>
  <c r="Y242" i="1"/>
  <c r="Z242" i="1" s="1"/>
  <c r="Y175" i="1"/>
  <c r="Z175" i="1" s="1"/>
  <c r="Y191" i="1"/>
  <c r="Z191" i="1" s="1"/>
  <c r="Y178" i="1"/>
  <c r="AA178" i="1" s="1"/>
  <c r="Y196" i="1"/>
  <c r="Z196" i="1" s="1"/>
  <c r="Y197" i="1"/>
  <c r="AA197" i="1" s="1"/>
  <c r="Y198" i="1"/>
  <c r="Z198" i="1" s="1"/>
  <c r="Y176" i="1"/>
  <c r="Z176" i="1" s="1"/>
  <c r="Y192" i="1"/>
  <c r="AA192" i="1" s="1"/>
  <c r="Y193" i="1"/>
  <c r="Z193" i="1" s="1"/>
  <c r="Y199" i="1"/>
  <c r="Z199" i="1" s="1"/>
  <c r="Y177" i="1"/>
  <c r="Z177" i="1" s="1"/>
  <c r="Y194" i="1"/>
  <c r="Z194" i="1" s="1"/>
  <c r="Y195" i="1"/>
  <c r="AA195" i="1" s="1"/>
  <c r="Y200" i="1"/>
  <c r="Z200" i="1" s="1"/>
  <c r="Y206" i="1"/>
  <c r="AA206" i="1" s="1"/>
  <c r="Y203" i="1"/>
  <c r="Z203" i="1" s="1"/>
  <c r="Y202" i="1"/>
  <c r="Z202" i="1" s="1"/>
  <c r="Y201" i="1"/>
  <c r="Z201" i="1" s="1"/>
  <c r="Y204" i="1"/>
  <c r="AA204" i="1" s="1"/>
  <c r="Y225" i="1"/>
  <c r="Z225" i="1" s="1"/>
  <c r="Y207" i="1"/>
  <c r="AA207" i="1" s="1"/>
  <c r="Y182" i="1"/>
  <c r="Z182" i="1" s="1"/>
  <c r="Y211" i="1"/>
  <c r="AA211" i="1" s="1"/>
  <c r="Y210" i="1"/>
  <c r="Z210" i="1" s="1"/>
  <c r="Y209" i="1"/>
  <c r="AA209" i="1" s="1"/>
  <c r="Y212" i="1"/>
  <c r="Z212" i="1" s="1"/>
  <c r="Y213" i="1"/>
  <c r="AA213" i="1" s="1"/>
  <c r="Y214" i="1"/>
  <c r="Z214" i="1" s="1"/>
  <c r="Y216" i="1"/>
  <c r="AA216" i="1" s="1"/>
  <c r="Y215" i="1"/>
  <c r="AA215" i="1" s="1"/>
  <c r="Y179" i="1"/>
  <c r="Z179" i="1" s="1"/>
  <c r="Y227" i="1"/>
  <c r="Z227" i="1" s="1"/>
  <c r="Y228" i="1"/>
  <c r="AA228" i="1" s="1"/>
  <c r="Y218" i="1"/>
  <c r="Z218" i="1" s="1"/>
  <c r="Y226" i="1"/>
  <c r="AA226" i="1" s="1"/>
  <c r="Y220" i="1"/>
  <c r="Z220" i="1" s="1"/>
  <c r="Y219" i="1"/>
  <c r="AA219" i="1" s="1"/>
  <c r="Y217" i="1"/>
  <c r="Z217" i="1" s="1"/>
  <c r="Y222" i="1"/>
  <c r="Z222" i="1" s="1"/>
  <c r="Y223" i="1"/>
  <c r="Z223" i="1" s="1"/>
  <c r="Y221" i="1"/>
  <c r="Z221" i="1" s="1"/>
  <c r="Y224" i="1"/>
  <c r="Z224" i="1" s="1"/>
  <c r="Y188" i="1"/>
  <c r="Z188" i="1" s="1"/>
  <c r="Y189" i="1"/>
  <c r="Z189" i="1" s="1"/>
  <c r="Y280" i="1"/>
  <c r="AA280" i="1" s="1"/>
  <c r="Y290" i="1"/>
  <c r="AA290" i="1" s="1"/>
  <c r="Y291" i="1"/>
  <c r="Z291" i="1" s="1"/>
  <c r="Y322" i="1"/>
  <c r="AA322" i="1" s="1"/>
  <c r="Y231" i="1"/>
  <c r="AA231" i="1" s="1"/>
  <c r="Y323" i="1"/>
  <c r="Z323" i="1" s="1"/>
  <c r="Y234" i="1"/>
  <c r="Z234" i="1" s="1"/>
  <c r="Y238" i="1"/>
  <c r="Z238" i="1" s="1"/>
  <c r="Y235" i="1"/>
  <c r="Z235" i="1" s="1"/>
  <c r="Y187" i="1"/>
  <c r="AA187" i="1" s="1"/>
  <c r="Y184" i="1"/>
  <c r="Z184" i="1" s="1"/>
  <c r="Y185" i="1"/>
  <c r="Z185" i="1" s="1"/>
  <c r="Y186" i="1"/>
  <c r="Z186" i="1" s="1"/>
  <c r="Y340" i="1"/>
  <c r="Z340" i="1" s="1"/>
  <c r="Y183" i="1"/>
  <c r="AA183" i="1" s="1"/>
  <c r="Y181" i="1"/>
  <c r="Z181" i="1" s="1"/>
  <c r="Y180" i="1"/>
  <c r="AA180" i="1" s="1"/>
  <c r="Y208" i="1"/>
  <c r="AA208" i="1" s="1"/>
  <c r="Y205" i="1"/>
  <c r="Z205" i="1" s="1"/>
  <c r="Y232" i="1"/>
  <c r="Z232" i="1" s="1"/>
  <c r="Y233" i="1"/>
  <c r="AA233" i="1" s="1"/>
  <c r="Y230" i="1"/>
  <c r="Z230" i="1" s="1"/>
  <c r="Y229" i="1"/>
  <c r="AA229" i="1" s="1"/>
  <c r="Y236" i="1"/>
  <c r="Z236" i="1" s="1"/>
  <c r="Y237" i="1"/>
  <c r="AA237" i="1" s="1"/>
  <c r="C244" i="1"/>
  <c r="D244" i="1"/>
  <c r="E244" i="1"/>
  <c r="G244" i="1"/>
  <c r="I244" i="1"/>
  <c r="J244" i="1"/>
  <c r="A244" i="1" s="1"/>
  <c r="T244" i="1"/>
  <c r="U244" i="1"/>
  <c r="Y244" i="1"/>
  <c r="AA244" i="1" s="1"/>
  <c r="AA199" i="1" l="1"/>
  <c r="AA303" i="1"/>
  <c r="AA319" i="1"/>
  <c r="AA341" i="1"/>
  <c r="AA316" i="1"/>
  <c r="AA325" i="1"/>
  <c r="AA347" i="1"/>
  <c r="AA177" i="1"/>
  <c r="AA193" i="1"/>
  <c r="Z213" i="1"/>
  <c r="Z244" i="1"/>
  <c r="AA307" i="1"/>
  <c r="Z204" i="1"/>
  <c r="AA321" i="1"/>
  <c r="Z270" i="1"/>
  <c r="AA234" i="1"/>
  <c r="AA291" i="1"/>
  <c r="AA320" i="1"/>
  <c r="Z228" i="1"/>
  <c r="Z243" i="1"/>
  <c r="Z309" i="1"/>
  <c r="Z302" i="1"/>
  <c r="AA246" i="1"/>
  <c r="Z315" i="1"/>
  <c r="Z219" i="1"/>
  <c r="Z335" i="1"/>
  <c r="AA223" i="1"/>
  <c r="AA304" i="1"/>
  <c r="Z237" i="1"/>
  <c r="Z195" i="1"/>
  <c r="Z329" i="1"/>
  <c r="AA218" i="1"/>
  <c r="Z183" i="1"/>
  <c r="Z197" i="1"/>
  <c r="Z263" i="1"/>
  <c r="Z280" i="1"/>
  <c r="Z310" i="1"/>
  <c r="Z259" i="1"/>
  <c r="AA284" i="1"/>
  <c r="AA248" i="1"/>
  <c r="AA220" i="1"/>
  <c r="AA201" i="1"/>
  <c r="AA338" i="1"/>
  <c r="AA313" i="1"/>
  <c r="AA346" i="1"/>
  <c r="AA269" i="1"/>
  <c r="Z226" i="1"/>
  <c r="Z274" i="1"/>
  <c r="Z262" i="1"/>
  <c r="AA279" i="1"/>
  <c r="AA268" i="1"/>
  <c r="AA339" i="1"/>
  <c r="Z178" i="1"/>
  <c r="Z350" i="1"/>
  <c r="AA238" i="1"/>
  <c r="AA194" i="1"/>
  <c r="AA342" i="1"/>
  <c r="AA305" i="1"/>
  <c r="AA247" i="1"/>
  <c r="Z229" i="1"/>
  <c r="Z278" i="1"/>
  <c r="Z298" i="1"/>
  <c r="Z267" i="1"/>
  <c r="AA334" i="1"/>
  <c r="AA258" i="1"/>
  <c r="AA189" i="1"/>
  <c r="Z336" i="1"/>
  <c r="AA188" i="1"/>
  <c r="AA182" i="1"/>
  <c r="AA308" i="1"/>
  <c r="AA333" i="1"/>
  <c r="AA276" i="1"/>
  <c r="Z255" i="1"/>
  <c r="AA236" i="1"/>
  <c r="Z312" i="1"/>
  <c r="AA205" i="1"/>
  <c r="AA224" i="1"/>
  <c r="AA225" i="1"/>
  <c r="AA191" i="1"/>
  <c r="AA289" i="1"/>
  <c r="AA328" i="1"/>
  <c r="AA273" i="1"/>
  <c r="AA253" i="1"/>
  <c r="AA214" i="1"/>
  <c r="AA181" i="1"/>
  <c r="AA176" i="1"/>
  <c r="AA344" i="1"/>
  <c r="AA281" i="1"/>
  <c r="AA288" i="1"/>
  <c r="AA295" i="1"/>
  <c r="AA327" i="1"/>
  <c r="AA272" i="1"/>
  <c r="AA256" i="1"/>
  <c r="AA250" i="1"/>
  <c r="Z231" i="1"/>
  <c r="Z292" i="1"/>
  <c r="Z332" i="1"/>
  <c r="Z209" i="1"/>
  <c r="Z317" i="1"/>
  <c r="AA186" i="1"/>
  <c r="Z211" i="1"/>
  <c r="AA184" i="1"/>
  <c r="AA221" i="1"/>
  <c r="AA179" i="1"/>
  <c r="AA202" i="1"/>
  <c r="AA175" i="1"/>
  <c r="AA306" i="1"/>
  <c r="Z233" i="1"/>
  <c r="AA299" i="1"/>
  <c r="AA266" i="1"/>
  <c r="Z257" i="1"/>
  <c r="AA222" i="1"/>
  <c r="AA337" i="1"/>
  <c r="AA265" i="1"/>
  <c r="AA254" i="1"/>
  <c r="Z206" i="1"/>
  <c r="Z300" i="1"/>
  <c r="AA217" i="1"/>
  <c r="AA203" i="1"/>
  <c r="AA240" i="1"/>
  <c r="AA301" i="1"/>
  <c r="AA349" i="1"/>
  <c r="Z208" i="1"/>
  <c r="Z215" i="1"/>
  <c r="Z192" i="1"/>
  <c r="Z287" i="1"/>
  <c r="Z331" i="1"/>
  <c r="Z249" i="1"/>
  <c r="AA210" i="1"/>
  <c r="AA198" i="1"/>
  <c r="AA297" i="1"/>
  <c r="AA330" i="1"/>
  <c r="AA261" i="1"/>
  <c r="Z180" i="1"/>
  <c r="Z216" i="1"/>
  <c r="Z239" i="1"/>
  <c r="Z286" i="1"/>
  <c r="Z348" i="1"/>
  <c r="Z260" i="1"/>
  <c r="AA230" i="1"/>
  <c r="AA340" i="1"/>
  <c r="AA323" i="1"/>
  <c r="AA227" i="1"/>
  <c r="AA200" i="1"/>
  <c r="AA196" i="1"/>
  <c r="AA293" i="1"/>
  <c r="AA285" i="1"/>
  <c r="AA294" i="1"/>
  <c r="AA326" i="1"/>
  <c r="AA275" i="1"/>
  <c r="AA252" i="1"/>
  <c r="Z322" i="1"/>
  <c r="Z190" i="1"/>
  <c r="Z271" i="1"/>
  <c r="AA232" i="1"/>
  <c r="AA185" i="1"/>
  <c r="Z290" i="1"/>
  <c r="Z345" i="1"/>
  <c r="Z311" i="1"/>
  <c r="Z283" i="1"/>
  <c r="Z264" i="1"/>
  <c r="AA242" i="1"/>
  <c r="AA324" i="1"/>
  <c r="Z187" i="1"/>
  <c r="Z343" i="1"/>
  <c r="Z282" i="1"/>
  <c r="AA235" i="1"/>
  <c r="AA212" i="1"/>
  <c r="AA241" i="1"/>
  <c r="AA318" i="1"/>
  <c r="AA277" i="1"/>
  <c r="AA251" i="1"/>
  <c r="Z207" i="1"/>
  <c r="Z296" i="1"/>
  <c r="Z314" i="1"/>
  <c r="Z245" i="1"/>
  <c r="A73" i="34"/>
  <c r="A74" i="34"/>
  <c r="A75" i="34"/>
  <c r="A76" i="34"/>
  <c r="A77" i="34"/>
  <c r="A78" i="34"/>
  <c r="A79" i="34"/>
  <c r="A80" i="34"/>
  <c r="A81" i="34"/>
  <c r="A82" i="34"/>
  <c r="A83" i="34"/>
  <c r="A72" i="34"/>
  <c r="P76" i="34"/>
  <c r="P77" i="34"/>
  <c r="P78" i="34"/>
  <c r="P79" i="34"/>
  <c r="P80" i="34"/>
  <c r="P81" i="34"/>
  <c r="P82" i="34"/>
  <c r="P83" i="34"/>
  <c r="O76" i="34"/>
  <c r="O77" i="34"/>
  <c r="O78" i="34"/>
  <c r="O79" i="34"/>
  <c r="O80" i="34"/>
  <c r="O81" i="34"/>
  <c r="O82" i="34"/>
  <c r="O83" i="34"/>
  <c r="J76" i="34"/>
  <c r="J77" i="34"/>
  <c r="J78" i="34"/>
  <c r="J79" i="34"/>
  <c r="J80" i="34"/>
  <c r="J81" i="34"/>
  <c r="J82" i="34"/>
  <c r="J83" i="34"/>
  <c r="I76" i="34"/>
  <c r="I77" i="34"/>
  <c r="I78" i="34"/>
  <c r="I79" i="34"/>
  <c r="I80" i="34"/>
  <c r="I81" i="34"/>
  <c r="I82" i="34"/>
  <c r="I83" i="34"/>
  <c r="K76" i="34"/>
  <c r="K77" i="34"/>
  <c r="K78" i="34"/>
  <c r="K79" i="34"/>
  <c r="L79" i="34" s="1"/>
  <c r="K80" i="34"/>
  <c r="L80" i="34" s="1"/>
  <c r="K81" i="34"/>
  <c r="L81" i="34" s="1"/>
  <c r="K82" i="34"/>
  <c r="K83" i="34"/>
  <c r="E76" i="34"/>
  <c r="E77" i="34"/>
  <c r="E78" i="34"/>
  <c r="E79" i="34"/>
  <c r="E80" i="34"/>
  <c r="E81" i="34"/>
  <c r="E82" i="34"/>
  <c r="E83" i="34"/>
  <c r="F83" i="34" s="1"/>
  <c r="L83" i="34"/>
  <c r="L82" i="34"/>
  <c r="L78" i="34"/>
  <c r="L77" i="34"/>
  <c r="L76" i="34"/>
  <c r="N76" i="34"/>
  <c r="N77" i="34"/>
  <c r="N78" i="34"/>
  <c r="N79" i="34"/>
  <c r="N80" i="34"/>
  <c r="N81" i="34"/>
  <c r="N82" i="34"/>
  <c r="N83" i="34"/>
  <c r="M76" i="34"/>
  <c r="M77" i="34"/>
  <c r="M78" i="34"/>
  <c r="M79" i="34"/>
  <c r="M80" i="34"/>
  <c r="M81" i="34"/>
  <c r="M82" i="34"/>
  <c r="M83" i="34"/>
  <c r="H76" i="34"/>
  <c r="H77" i="34"/>
  <c r="H78" i="34"/>
  <c r="H79" i="34"/>
  <c r="H80" i="34"/>
  <c r="H81" i="34"/>
  <c r="H82" i="34"/>
  <c r="H83" i="34"/>
  <c r="G76" i="34"/>
  <c r="G77" i="34"/>
  <c r="G78" i="34"/>
  <c r="G79" i="34"/>
  <c r="G80" i="34"/>
  <c r="G81" i="34"/>
  <c r="G82" i="34"/>
  <c r="G83" i="34"/>
  <c r="D73" i="34"/>
  <c r="E73" i="34" s="1"/>
  <c r="D74" i="34"/>
  <c r="M74" i="34" s="1"/>
  <c r="O74" i="34" s="1"/>
  <c r="D75" i="34"/>
  <c r="D76" i="34"/>
  <c r="D77" i="34"/>
  <c r="D78" i="34"/>
  <c r="D79" i="34"/>
  <c r="D80" i="34"/>
  <c r="D81" i="34"/>
  <c r="D82" i="34"/>
  <c r="D83" i="34"/>
  <c r="D72" i="34"/>
  <c r="M72" i="34" s="1"/>
  <c r="O72" i="34" s="1"/>
  <c r="C73" i="34"/>
  <c r="C74" i="34"/>
  <c r="C75" i="34"/>
  <c r="C76" i="34"/>
  <c r="C77" i="34"/>
  <c r="C78" i="34"/>
  <c r="C79" i="34"/>
  <c r="C80" i="34"/>
  <c r="C81" i="34"/>
  <c r="C82" i="34"/>
  <c r="C83" i="34"/>
  <c r="B73" i="34"/>
  <c r="B74" i="34"/>
  <c r="B75" i="34"/>
  <c r="B76" i="34"/>
  <c r="F76" i="34" s="1"/>
  <c r="B77" i="34"/>
  <c r="B78" i="34"/>
  <c r="B79" i="34"/>
  <c r="B80" i="34"/>
  <c r="B81" i="34"/>
  <c r="B82" i="34"/>
  <c r="B83" i="34"/>
  <c r="E75" i="34" l="1"/>
  <c r="F75" i="34" s="1"/>
  <c r="G75" i="34"/>
  <c r="I75" i="34" s="1"/>
  <c r="H75" i="34"/>
  <c r="J75" i="34" s="1"/>
  <c r="K75" i="34"/>
  <c r="L75" i="34" s="1"/>
  <c r="N75" i="34"/>
  <c r="P75" i="34" s="1"/>
  <c r="M75" i="34"/>
  <c r="O75" i="34" s="1"/>
  <c r="E74" i="34"/>
  <c r="F74" i="34" s="1"/>
  <c r="K74" i="34"/>
  <c r="L74" i="34" s="1"/>
  <c r="G73" i="34"/>
  <c r="I73" i="34" s="1"/>
  <c r="M73" i="34"/>
  <c r="O73" i="34" s="1"/>
  <c r="K72" i="34"/>
  <c r="L72" i="34" s="1"/>
  <c r="N73" i="34"/>
  <c r="P73" i="34" s="1"/>
  <c r="N72" i="34"/>
  <c r="P72" i="34" s="1"/>
  <c r="H74" i="34"/>
  <c r="J74" i="34" s="1"/>
  <c r="N74" i="34"/>
  <c r="P74" i="34" s="1"/>
  <c r="K73" i="34"/>
  <c r="L73" i="34" s="1"/>
  <c r="H73" i="34"/>
  <c r="J73" i="34" s="1"/>
  <c r="G74" i="34"/>
  <c r="I74" i="34" s="1"/>
  <c r="F81" i="34"/>
  <c r="F73" i="34"/>
  <c r="F80" i="34"/>
  <c r="F82" i="34"/>
  <c r="F77" i="34"/>
  <c r="F79" i="34"/>
  <c r="F78" i="34"/>
  <c r="C72" i="34" l="1"/>
  <c r="B72" i="34"/>
  <c r="B2" i="72"/>
  <c r="B3" i="72"/>
  <c r="B110" i="72"/>
  <c r="B111" i="72"/>
  <c r="B112" i="72"/>
  <c r="B113" i="72"/>
  <c r="B114" i="72"/>
  <c r="B115" i="72"/>
  <c r="B170" i="72"/>
  <c r="B116" i="72"/>
  <c r="B117" i="72"/>
  <c r="B171" i="72"/>
  <c r="B172" i="72"/>
  <c r="B173" i="72"/>
  <c r="B174" i="72"/>
  <c r="B118" i="72"/>
  <c r="B119" i="72"/>
  <c r="B120" i="72"/>
  <c r="B121" i="72"/>
  <c r="B122" i="72"/>
  <c r="B123" i="72"/>
  <c r="B124" i="72"/>
  <c r="B125" i="72"/>
  <c r="B126" i="72"/>
  <c r="B127" i="72"/>
  <c r="B128" i="72"/>
  <c r="B129" i="72"/>
  <c r="B130" i="72"/>
  <c r="B163" i="72"/>
  <c r="B131" i="72"/>
  <c r="B239" i="72"/>
  <c r="B240" i="72"/>
  <c r="B241" i="72"/>
  <c r="B242" i="72"/>
  <c r="B243" i="72"/>
  <c r="B244" i="72"/>
  <c r="B175" i="72"/>
  <c r="B245" i="72"/>
  <c r="B246" i="72"/>
  <c r="B247" i="72"/>
  <c r="B248" i="72"/>
  <c r="B249" i="72"/>
  <c r="B250" i="72"/>
  <c r="B132" i="72"/>
  <c r="B133" i="72"/>
  <c r="B218" i="72"/>
  <c r="B219" i="72"/>
  <c r="B220" i="72"/>
  <c r="B221" i="72"/>
  <c r="B222" i="72"/>
  <c r="B223" i="72"/>
  <c r="B224" i="72"/>
  <c r="B225" i="72"/>
  <c r="B226" i="72"/>
  <c r="B227" i="72"/>
  <c r="B228" i="72"/>
  <c r="B229" i="72"/>
  <c r="B230" i="72"/>
  <c r="B231" i="72"/>
  <c r="B232" i="72"/>
  <c r="B233" i="72"/>
  <c r="B234" i="72"/>
  <c r="B235" i="72"/>
  <c r="B236" i="72"/>
  <c r="B237" i="72"/>
  <c r="B238" i="72"/>
  <c r="B251" i="72"/>
  <c r="B252" i="72"/>
  <c r="B253" i="72"/>
  <c r="B254" i="72"/>
  <c r="B255" i="72"/>
  <c r="B256" i="72"/>
  <c r="B257" i="72"/>
  <c r="B258" i="72"/>
  <c r="B259" i="72"/>
  <c r="B4" i="72"/>
  <c r="B5" i="72"/>
  <c r="B6" i="72"/>
  <c r="B7" i="72"/>
  <c r="B8" i="72"/>
  <c r="B134" i="72"/>
  <c r="B135" i="72"/>
  <c r="B136" i="72"/>
  <c r="B137" i="72"/>
  <c r="B138" i="72"/>
  <c r="B260" i="72"/>
  <c r="B261" i="72"/>
  <c r="B262" i="72"/>
  <c r="B263" i="72"/>
  <c r="B264" i="72"/>
  <c r="B139" i="72"/>
  <c r="B265" i="72"/>
  <c r="B266" i="72"/>
  <c r="B267" i="72"/>
  <c r="B268" i="72"/>
  <c r="B269" i="72"/>
  <c r="B270" i="72"/>
  <c r="B271" i="72"/>
  <c r="B272" i="72"/>
  <c r="B273" i="72"/>
  <c r="B274" i="72"/>
  <c r="B140" i="72"/>
  <c r="B141" i="72"/>
  <c r="B142" i="72"/>
  <c r="B143" i="72"/>
  <c r="B144" i="72"/>
  <c r="B145" i="72"/>
  <c r="B146" i="72"/>
  <c r="B147" i="72"/>
  <c r="B148" i="72"/>
  <c r="B149" i="72"/>
  <c r="B150" i="72"/>
  <c r="B151" i="72"/>
  <c r="B152" i="72"/>
  <c r="B153" i="72"/>
  <c r="B154" i="72"/>
  <c r="B155" i="72"/>
  <c r="B156" i="72"/>
  <c r="B157" i="72"/>
  <c r="B158" i="72"/>
  <c r="B275" i="72"/>
  <c r="B276" i="72"/>
  <c r="B277" i="72"/>
  <c r="B314" i="72"/>
  <c r="B315" i="72"/>
  <c r="B316" i="72"/>
  <c r="B317" i="72"/>
  <c r="B318" i="72"/>
  <c r="B319" i="72"/>
  <c r="B9" i="72"/>
  <c r="B176" i="72"/>
  <c r="B177" i="72"/>
  <c r="B178" i="72"/>
  <c r="B10" i="72"/>
  <c r="B11" i="72"/>
  <c r="B179" i="72"/>
  <c r="B180" i="72"/>
  <c r="B14" i="72"/>
  <c r="B278" i="72"/>
  <c r="B12" i="72"/>
  <c r="B13" i="72"/>
  <c r="B181" i="72"/>
  <c r="B182" i="72"/>
  <c r="B15" i="72"/>
  <c r="B16" i="72"/>
  <c r="B17" i="72"/>
  <c r="B183" i="72"/>
  <c r="B18" i="72"/>
  <c r="B184" i="72"/>
  <c r="B185" i="72"/>
  <c r="B279" i="72"/>
  <c r="B280" i="72"/>
  <c r="B281" i="72"/>
  <c r="B282" i="72"/>
  <c r="B283" i="72"/>
  <c r="B284" i="72"/>
  <c r="B285" i="72"/>
  <c r="B286" i="72"/>
  <c r="B287" i="72"/>
  <c r="B288" i="72"/>
  <c r="B289" i="72"/>
  <c r="B290" i="72"/>
  <c r="B291" i="72"/>
  <c r="B292" i="72"/>
  <c r="B293" i="72"/>
  <c r="B294" i="72"/>
  <c r="B159" i="72"/>
  <c r="B160" i="72"/>
  <c r="B161" i="72"/>
  <c r="B162" i="72"/>
  <c r="B295" i="72"/>
  <c r="B296" i="72"/>
  <c r="B297" i="72"/>
  <c r="B19" i="72"/>
  <c r="B20" i="72"/>
  <c r="B186" i="72"/>
  <c r="B187" i="72"/>
  <c r="B188" i="72"/>
  <c r="B189" i="72"/>
  <c r="B190" i="72"/>
  <c r="B21" i="72"/>
  <c r="B22" i="72"/>
  <c r="B23" i="72"/>
  <c r="B24" i="72"/>
  <c r="B298" i="72"/>
  <c r="B191" i="72"/>
  <c r="B26" i="72"/>
  <c r="B25" i="72"/>
  <c r="B299" i="72"/>
  <c r="B27" i="72"/>
  <c r="B28" i="72"/>
  <c r="B29" i="72"/>
  <c r="B30" i="72"/>
  <c r="B31" i="72"/>
  <c r="B164" i="72"/>
  <c r="B32" i="72"/>
  <c r="B33" i="72"/>
  <c r="B34" i="72"/>
  <c r="B35" i="72"/>
  <c r="B192" i="72"/>
  <c r="B165" i="72"/>
  <c r="B193" i="72"/>
  <c r="B194" i="72"/>
  <c r="B36" i="72"/>
  <c r="B37" i="72"/>
  <c r="B38" i="72"/>
  <c r="B39" i="72"/>
  <c r="B40" i="72"/>
  <c r="B41" i="72"/>
  <c r="B42" i="72"/>
  <c r="B43" i="72"/>
  <c r="B44" i="72"/>
  <c r="B45" i="72"/>
  <c r="B46" i="72"/>
  <c r="B47" i="72"/>
  <c r="B48" i="72"/>
  <c r="B49" i="72"/>
  <c r="B50" i="72"/>
  <c r="B51" i="72"/>
  <c r="B52" i="72"/>
  <c r="B195" i="72"/>
  <c r="B300" i="72"/>
  <c r="B301" i="72"/>
  <c r="B196" i="72"/>
  <c r="B302" i="72"/>
  <c r="B53" i="72"/>
  <c r="B54" i="72"/>
  <c r="B55" i="72"/>
  <c r="B56" i="72"/>
  <c r="B57" i="72"/>
  <c r="B58" i="72"/>
  <c r="B59" i="72"/>
  <c r="B60" i="72"/>
  <c r="B61" i="72"/>
  <c r="B62" i="72"/>
  <c r="B63" i="72"/>
  <c r="B64" i="72"/>
  <c r="B65" i="72"/>
  <c r="B66" i="72"/>
  <c r="B67" i="72"/>
  <c r="B197" i="72"/>
  <c r="B198" i="72"/>
  <c r="B199" i="72"/>
  <c r="B200" i="72"/>
  <c r="B201" i="72"/>
  <c r="B202" i="72"/>
  <c r="B203" i="72"/>
  <c r="B204" i="72"/>
  <c r="B205" i="72"/>
  <c r="B206" i="72"/>
  <c r="B207" i="72"/>
  <c r="B208" i="72"/>
  <c r="B68" i="72"/>
  <c r="B69" i="72"/>
  <c r="B70" i="72"/>
  <c r="B71" i="72"/>
  <c r="B72" i="72"/>
  <c r="B73" i="72"/>
  <c r="B74" i="72"/>
  <c r="B75" i="72"/>
  <c r="B209" i="72"/>
  <c r="B166" i="72"/>
  <c r="B76" i="72"/>
  <c r="B77" i="72"/>
  <c r="B210" i="72"/>
  <c r="B211" i="72"/>
  <c r="B167" i="72"/>
  <c r="B168" i="72"/>
  <c r="B169" i="72"/>
  <c r="B320" i="72"/>
  <c r="B321" i="72"/>
  <c r="B78" i="72"/>
  <c r="B79" i="72"/>
  <c r="B80" i="72"/>
  <c r="B212" i="72"/>
  <c r="B213" i="72"/>
  <c r="B214" i="72"/>
  <c r="B303" i="72"/>
  <c r="B304" i="72"/>
  <c r="B81" i="72"/>
  <c r="B82" i="72"/>
  <c r="B83" i="72"/>
  <c r="B215" i="72"/>
  <c r="B216" i="72"/>
  <c r="B217" i="72"/>
  <c r="B84" i="72"/>
  <c r="B85" i="72"/>
  <c r="B86" i="72"/>
  <c r="B87" i="72"/>
  <c r="B88" i="72"/>
  <c r="B89" i="72"/>
  <c r="B90" i="72"/>
  <c r="B91" i="72"/>
  <c r="B92" i="72"/>
  <c r="B93" i="72"/>
  <c r="B94" i="72"/>
  <c r="B95" i="72"/>
  <c r="B96" i="72"/>
  <c r="B97" i="72"/>
  <c r="B98" i="72"/>
  <c r="B99" i="72"/>
  <c r="B100" i="72"/>
  <c r="B101" i="72"/>
  <c r="B102" i="72"/>
  <c r="B103" i="72"/>
  <c r="B104" i="72"/>
  <c r="B105" i="72"/>
  <c r="B106" i="72"/>
  <c r="B107" i="72"/>
  <c r="B108" i="72"/>
  <c r="B109" i="72"/>
  <c r="B305" i="72"/>
  <c r="B306" i="72"/>
  <c r="B307" i="72"/>
  <c r="B308" i="72"/>
  <c r="B309" i="72"/>
  <c r="B310" i="72"/>
  <c r="B311" i="72"/>
  <c r="B312" i="72"/>
  <c r="B313" i="72"/>
  <c r="B322" i="72"/>
  <c r="B323" i="72"/>
  <c r="B423" i="72"/>
  <c r="B424" i="72"/>
  <c r="B425" i="72"/>
  <c r="B426" i="72"/>
  <c r="B427" i="72"/>
  <c r="B428" i="72"/>
  <c r="B480" i="72"/>
  <c r="B429" i="72"/>
  <c r="B430" i="72"/>
  <c r="B481" i="72"/>
  <c r="B482" i="72"/>
  <c r="B483" i="72"/>
  <c r="B484" i="72"/>
  <c r="B431" i="72"/>
  <c r="B432" i="72"/>
  <c r="B433" i="72"/>
  <c r="B434" i="72"/>
  <c r="B435" i="72"/>
  <c r="B436" i="72"/>
  <c r="B437" i="72"/>
  <c r="B438" i="72"/>
  <c r="B439" i="72"/>
  <c r="B440" i="72"/>
  <c r="B441" i="72"/>
  <c r="B442" i="72"/>
  <c r="B473" i="72"/>
  <c r="B443" i="72"/>
  <c r="B549" i="72"/>
  <c r="B550" i="72"/>
  <c r="B551" i="72"/>
  <c r="B552" i="72"/>
  <c r="B485" i="72"/>
  <c r="B553" i="72"/>
  <c r="B554" i="72"/>
  <c r="B555" i="72"/>
  <c r="B556" i="72"/>
  <c r="B557" i="72"/>
  <c r="B558" i="72"/>
  <c r="B444" i="72"/>
  <c r="B445" i="72"/>
  <c r="B522" i="72"/>
  <c r="B523" i="72"/>
  <c r="B524" i="72"/>
  <c r="B525" i="72"/>
  <c r="B526" i="72"/>
  <c r="B527" i="72"/>
  <c r="B528" i="72"/>
  <c r="B529" i="72"/>
  <c r="B530" i="72"/>
  <c r="B531" i="72"/>
  <c r="B532" i="72"/>
  <c r="B533" i="72"/>
  <c r="B534" i="72"/>
  <c r="B535" i="72"/>
  <c r="B536" i="72"/>
  <c r="B537" i="72"/>
  <c r="B538" i="72"/>
  <c r="B539" i="72"/>
  <c r="B540" i="72"/>
  <c r="B541" i="72"/>
  <c r="B542" i="72"/>
  <c r="B559" i="72"/>
  <c r="B560" i="72"/>
  <c r="B561" i="72"/>
  <c r="B562" i="72"/>
  <c r="B563" i="72"/>
  <c r="B564" i="72"/>
  <c r="B565" i="72"/>
  <c r="B566" i="72"/>
  <c r="B567" i="72"/>
  <c r="B324" i="72"/>
  <c r="B325" i="72"/>
  <c r="B326" i="72"/>
  <c r="B327" i="72"/>
  <c r="B328" i="72"/>
  <c r="B329" i="72"/>
  <c r="B330" i="72"/>
  <c r="B331" i="72"/>
  <c r="B332" i="72"/>
  <c r="B333" i="72"/>
  <c r="B543" i="72"/>
  <c r="B446" i="72"/>
  <c r="B447" i="72"/>
  <c r="B448" i="72"/>
  <c r="B449" i="72"/>
  <c r="B450" i="72"/>
  <c r="B568" i="72"/>
  <c r="B569" i="72"/>
  <c r="B570" i="72"/>
  <c r="B571" i="72"/>
  <c r="B572" i="72"/>
  <c r="B451" i="72"/>
  <c r="B573" i="72"/>
  <c r="B574" i="72"/>
  <c r="B575" i="72"/>
  <c r="B576" i="72"/>
  <c r="B577" i="72"/>
  <c r="B578" i="72"/>
  <c r="B579" i="72"/>
  <c r="B580" i="72"/>
  <c r="B581" i="72"/>
  <c r="B582" i="72"/>
  <c r="B583" i="72"/>
  <c r="B584" i="72"/>
  <c r="B585" i="72"/>
  <c r="B586" i="72"/>
  <c r="B452" i="72"/>
  <c r="B453" i="72"/>
  <c r="B454" i="72"/>
  <c r="B455" i="72"/>
  <c r="B456" i="72"/>
  <c r="B457" i="72"/>
  <c r="B458" i="72"/>
  <c r="B459" i="72"/>
  <c r="B460" i="72"/>
  <c r="B461" i="72"/>
  <c r="B462" i="72"/>
  <c r="B463" i="72"/>
  <c r="B464" i="72"/>
  <c r="B465" i="72"/>
  <c r="B466" i="72"/>
  <c r="B467" i="72"/>
  <c r="B468" i="72"/>
  <c r="B587" i="72"/>
  <c r="B588" i="72"/>
  <c r="B589" i="72"/>
  <c r="B624" i="72"/>
  <c r="B625" i="72"/>
  <c r="B626" i="72"/>
  <c r="B627" i="72"/>
  <c r="B628" i="72"/>
  <c r="B629" i="72"/>
  <c r="B334" i="72"/>
  <c r="B486" i="72"/>
  <c r="B487" i="72"/>
  <c r="B488" i="72"/>
  <c r="B489" i="72"/>
  <c r="B490" i="72"/>
  <c r="B590" i="72"/>
  <c r="B335" i="72"/>
  <c r="B336" i="72"/>
  <c r="B337" i="72"/>
  <c r="B338" i="72"/>
  <c r="B491" i="72"/>
  <c r="B339" i="72"/>
  <c r="B340" i="72"/>
  <c r="B341" i="72"/>
  <c r="B544" i="72"/>
  <c r="B492" i="72"/>
  <c r="B493" i="72"/>
  <c r="B545" i="72"/>
  <c r="B591" i="72"/>
  <c r="B592" i="72"/>
  <c r="B593" i="72"/>
  <c r="B594" i="72"/>
  <c r="B595" i="72"/>
  <c r="B596" i="72"/>
  <c r="B597" i="72"/>
  <c r="B598" i="72"/>
  <c r="B599" i="72"/>
  <c r="B600" i="72"/>
  <c r="B601" i="72"/>
  <c r="B602" i="72"/>
  <c r="B603" i="72"/>
  <c r="B604" i="72"/>
  <c r="B605" i="72"/>
  <c r="B606" i="72"/>
  <c r="B607" i="72"/>
  <c r="B608" i="72"/>
  <c r="B469" i="72"/>
  <c r="B470" i="72"/>
  <c r="B471" i="72"/>
  <c r="B472" i="72"/>
  <c r="B609" i="72"/>
  <c r="B610" i="72"/>
  <c r="B611" i="72"/>
  <c r="B546" i="72"/>
  <c r="B342" i="72"/>
  <c r="B343" i="72"/>
  <c r="B494" i="72"/>
  <c r="B495" i="72"/>
  <c r="B496" i="72"/>
  <c r="B497" i="72"/>
  <c r="B498" i="72"/>
  <c r="B344" i="72"/>
  <c r="B345" i="72"/>
  <c r="B346" i="72"/>
  <c r="B347" i="72"/>
  <c r="B547" i="72"/>
  <c r="B548" i="72"/>
  <c r="B348" i="72"/>
  <c r="B349" i="72"/>
  <c r="B350" i="72"/>
  <c r="B351" i="72"/>
  <c r="B352" i="72"/>
  <c r="B353" i="72"/>
  <c r="B474" i="72"/>
  <c r="B354" i="72"/>
  <c r="B355" i="72"/>
  <c r="B356" i="72"/>
  <c r="B357" i="72"/>
  <c r="B475" i="72"/>
  <c r="B499" i="72"/>
  <c r="B500" i="72"/>
  <c r="B358" i="72"/>
  <c r="B359" i="72"/>
  <c r="B360" i="72"/>
  <c r="B361" i="72"/>
  <c r="B362" i="72"/>
  <c r="B363" i="72"/>
  <c r="B364" i="72"/>
  <c r="B365" i="72"/>
  <c r="B366" i="72"/>
  <c r="B367" i="72"/>
  <c r="B368" i="72"/>
  <c r="B369" i="72"/>
  <c r="B370" i="72"/>
  <c r="B371" i="72"/>
  <c r="B372" i="72"/>
  <c r="B373" i="72"/>
  <c r="B374" i="72"/>
  <c r="B501" i="72"/>
  <c r="B612" i="72"/>
  <c r="B613" i="72"/>
  <c r="B502" i="72"/>
  <c r="B614" i="72"/>
  <c r="B375" i="72"/>
  <c r="B376" i="72"/>
  <c r="B377" i="72"/>
  <c r="B378" i="72"/>
  <c r="B379" i="72"/>
  <c r="B380" i="72"/>
  <c r="B381" i="72"/>
  <c r="B382" i="72"/>
  <c r="B383" i="72"/>
  <c r="B384" i="72"/>
  <c r="B385" i="72"/>
  <c r="B386" i="72"/>
  <c r="B387" i="72"/>
  <c r="B388" i="72"/>
  <c r="B389" i="72"/>
  <c r="B503" i="72"/>
  <c r="B504" i="72"/>
  <c r="B505" i="72"/>
  <c r="B506" i="72"/>
  <c r="B507" i="72"/>
  <c r="B508" i="72"/>
  <c r="B509" i="72"/>
  <c r="B510" i="72"/>
  <c r="B511" i="72"/>
  <c r="B512" i="72"/>
  <c r="B513" i="72"/>
  <c r="B514" i="72"/>
  <c r="B390" i="72"/>
  <c r="B391" i="72"/>
  <c r="B392" i="72"/>
  <c r="B393" i="72"/>
  <c r="B394" i="72"/>
  <c r="B395" i="72"/>
  <c r="B396" i="72"/>
  <c r="B397" i="72"/>
  <c r="B515" i="72"/>
  <c r="B476" i="72"/>
  <c r="B398" i="72"/>
  <c r="B399" i="72"/>
  <c r="B516" i="72"/>
  <c r="B517" i="72"/>
  <c r="B477" i="72"/>
  <c r="B478" i="72"/>
  <c r="B479" i="72"/>
  <c r="B630" i="72"/>
  <c r="B631" i="72"/>
  <c r="B400" i="72"/>
  <c r="B401" i="72"/>
  <c r="B402" i="72"/>
  <c r="B518" i="72"/>
  <c r="B519" i="72"/>
  <c r="B520" i="72"/>
  <c r="B615" i="72"/>
  <c r="B616" i="72"/>
  <c r="B403" i="72"/>
  <c r="B404" i="72"/>
  <c r="B405" i="72"/>
  <c r="B521" i="72"/>
  <c r="B406" i="72"/>
  <c r="B407" i="72"/>
  <c r="B408" i="72"/>
  <c r="B409" i="72"/>
  <c r="B410" i="72"/>
  <c r="B411" i="72"/>
  <c r="B412" i="72"/>
  <c r="B413" i="72"/>
  <c r="B414" i="72"/>
  <c r="B415" i="72"/>
  <c r="B416" i="72"/>
  <c r="B417" i="72"/>
  <c r="B418" i="72"/>
  <c r="B419" i="72"/>
  <c r="B420" i="72"/>
  <c r="B421" i="72"/>
  <c r="B422" i="72"/>
  <c r="B617" i="72"/>
  <c r="B618" i="72"/>
  <c r="B619" i="72"/>
  <c r="B620" i="72"/>
  <c r="B621" i="72"/>
  <c r="B622" i="72"/>
  <c r="B623" i="72"/>
  <c r="B632" i="72"/>
  <c r="B633" i="72"/>
  <c r="B764" i="72"/>
  <c r="B765" i="72"/>
  <c r="B766" i="72"/>
  <c r="B767" i="72"/>
  <c r="B768" i="72"/>
  <c r="B769" i="72"/>
  <c r="B770" i="72"/>
  <c r="B826" i="72"/>
  <c r="B771" i="72"/>
  <c r="B772" i="72"/>
  <c r="B827" i="72"/>
  <c r="B828" i="72"/>
  <c r="B829" i="72"/>
  <c r="B830" i="72"/>
  <c r="B773" i="72"/>
  <c r="B774" i="72"/>
  <c r="B775" i="72"/>
  <c r="B776" i="72"/>
  <c r="B777" i="72"/>
  <c r="B778" i="72"/>
  <c r="B779" i="72"/>
  <c r="B780" i="72"/>
  <c r="B781" i="72"/>
  <c r="B782" i="72"/>
  <c r="B783" i="72"/>
  <c r="B784" i="72"/>
  <c r="B817" i="72"/>
  <c r="B785" i="72"/>
  <c r="B901" i="72"/>
  <c r="B902" i="72"/>
  <c r="B903" i="72"/>
  <c r="B904" i="72"/>
  <c r="B831" i="72"/>
  <c r="B905" i="72"/>
  <c r="B906" i="72"/>
  <c r="B907" i="72"/>
  <c r="B908" i="72"/>
  <c r="B909" i="72"/>
  <c r="B910" i="72"/>
  <c r="B786" i="72"/>
  <c r="B787" i="72"/>
  <c r="B868" i="72"/>
  <c r="B869" i="72"/>
  <c r="B870" i="72"/>
  <c r="B871" i="72"/>
  <c r="B872" i="72"/>
  <c r="B873" i="72"/>
  <c r="B874" i="72"/>
  <c r="B875" i="72"/>
  <c r="B876" i="72"/>
  <c r="B877" i="72"/>
  <c r="B878" i="72"/>
  <c r="B879" i="72"/>
  <c r="B880" i="72"/>
  <c r="B881" i="72"/>
  <c r="B882" i="72"/>
  <c r="B883" i="72"/>
  <c r="B884" i="72"/>
  <c r="B885" i="72"/>
  <c r="B886" i="72"/>
  <c r="B887" i="72"/>
  <c r="B888" i="72"/>
  <c r="B911" i="72"/>
  <c r="B912" i="72"/>
  <c r="B913" i="72"/>
  <c r="B914" i="72"/>
  <c r="B915" i="72"/>
  <c r="B916" i="72"/>
  <c r="B917" i="72"/>
  <c r="B918" i="72"/>
  <c r="B919" i="72"/>
  <c r="B634" i="72"/>
  <c r="B635" i="72"/>
  <c r="B636" i="72"/>
  <c r="B637" i="72"/>
  <c r="B638" i="72"/>
  <c r="B639" i="72"/>
  <c r="B640" i="72"/>
  <c r="B641" i="72"/>
  <c r="B642" i="72"/>
  <c r="B889" i="72"/>
  <c r="B788" i="72"/>
  <c r="B890" i="72"/>
  <c r="B643" i="72"/>
  <c r="B818" i="72"/>
  <c r="B819" i="72"/>
  <c r="B891" i="72"/>
  <c r="B789" i="72"/>
  <c r="B790" i="72"/>
  <c r="B791" i="72"/>
  <c r="B792" i="72"/>
  <c r="B793" i="72"/>
  <c r="B920" i="72"/>
  <c r="B921" i="72"/>
  <c r="B922" i="72"/>
  <c r="B923" i="72"/>
  <c r="B924" i="72"/>
  <c r="B925" i="72"/>
  <c r="B926" i="72"/>
  <c r="B794" i="72"/>
  <c r="B927" i="72"/>
  <c r="B928" i="72"/>
  <c r="B929" i="72"/>
  <c r="B930" i="72"/>
  <c r="B931" i="72"/>
  <c r="B932" i="72"/>
  <c r="B933" i="72"/>
  <c r="B934" i="72"/>
  <c r="B935" i="72"/>
  <c r="B936" i="72"/>
  <c r="B937" i="72"/>
  <c r="B938" i="72"/>
  <c r="B939" i="72"/>
  <c r="B940" i="72"/>
  <c r="B941" i="72"/>
  <c r="B942" i="72"/>
  <c r="B943" i="72"/>
  <c r="B944" i="72"/>
  <c r="B945" i="72"/>
  <c r="B946" i="72"/>
  <c r="B947" i="72"/>
  <c r="B948" i="72"/>
  <c r="B949" i="72"/>
  <c r="B950" i="72"/>
  <c r="B951" i="72"/>
  <c r="B952" i="72"/>
  <c r="B795" i="72"/>
  <c r="B796" i="72"/>
  <c r="B797" i="72"/>
  <c r="B798" i="72"/>
  <c r="B799" i="72"/>
  <c r="B800" i="72"/>
  <c r="B801" i="72"/>
  <c r="B802" i="72"/>
  <c r="B803" i="72"/>
  <c r="B804" i="72"/>
  <c r="B805" i="72"/>
  <c r="B806" i="72"/>
  <c r="B807" i="72"/>
  <c r="B808" i="72"/>
  <c r="B809" i="72"/>
  <c r="B810" i="72"/>
  <c r="B811" i="72"/>
  <c r="B812" i="72"/>
  <c r="B953" i="72"/>
  <c r="B954" i="72"/>
  <c r="B955" i="72"/>
  <c r="B990" i="72"/>
  <c r="B991" i="72"/>
  <c r="B992" i="72"/>
  <c r="B993" i="72"/>
  <c r="B994" i="72"/>
  <c r="B995" i="72"/>
  <c r="B644" i="72"/>
  <c r="B892" i="72"/>
  <c r="B893" i="72"/>
  <c r="B894" i="72"/>
  <c r="B895" i="72"/>
  <c r="B832" i="72"/>
  <c r="B833" i="72"/>
  <c r="B956" i="72"/>
  <c r="B645" i="72"/>
  <c r="B646" i="72"/>
  <c r="B647" i="72"/>
  <c r="B648" i="72"/>
  <c r="B649" i="72"/>
  <c r="B650" i="72"/>
  <c r="B834" i="72"/>
  <c r="B835" i="72"/>
  <c r="B836" i="72"/>
  <c r="B651" i="72"/>
  <c r="B652" i="72"/>
  <c r="B653" i="72"/>
  <c r="B896" i="72"/>
  <c r="B837" i="72"/>
  <c r="B838" i="72"/>
  <c r="B897" i="72"/>
  <c r="B957" i="72"/>
  <c r="B958" i="72"/>
  <c r="B959" i="72"/>
  <c r="B960" i="72"/>
  <c r="B961" i="72"/>
  <c r="B962" i="72"/>
  <c r="B963" i="72"/>
  <c r="B964" i="72"/>
  <c r="B965" i="72"/>
  <c r="B966" i="72"/>
  <c r="B967" i="72"/>
  <c r="B968" i="72"/>
  <c r="B969" i="72"/>
  <c r="B970" i="72"/>
  <c r="B971" i="72"/>
  <c r="B972" i="72"/>
  <c r="B973" i="72"/>
  <c r="B974" i="72"/>
  <c r="B813" i="72"/>
  <c r="B814" i="72"/>
  <c r="B815" i="72"/>
  <c r="B816" i="72"/>
  <c r="B975" i="72"/>
  <c r="B976" i="72"/>
  <c r="B977" i="72"/>
  <c r="B898" i="72"/>
  <c r="B654" i="72"/>
  <c r="B655" i="72"/>
  <c r="B839" i="72"/>
  <c r="B840" i="72"/>
  <c r="B841" i="72"/>
  <c r="B842" i="72"/>
  <c r="B843" i="72"/>
  <c r="B656" i="72"/>
  <c r="B657" i="72"/>
  <c r="B658" i="72"/>
  <c r="B659" i="72"/>
  <c r="B899" i="72"/>
  <c r="B900" i="72"/>
  <c r="B660" i="72"/>
  <c r="B661" i="72"/>
  <c r="B662" i="72"/>
  <c r="B663" i="72"/>
  <c r="B664" i="72"/>
  <c r="B665" i="72"/>
  <c r="B666" i="72"/>
  <c r="B667" i="72"/>
  <c r="B668" i="72"/>
  <c r="B669" i="72"/>
  <c r="B670" i="72"/>
  <c r="B671" i="72"/>
  <c r="B672" i="72"/>
  <c r="B673" i="72"/>
  <c r="B674" i="72"/>
  <c r="B675" i="72"/>
  <c r="B676" i="72"/>
  <c r="B820" i="72"/>
  <c r="B677" i="72"/>
  <c r="B678" i="72"/>
  <c r="B679" i="72"/>
  <c r="B680" i="72"/>
  <c r="B821" i="72"/>
  <c r="B844" i="72"/>
  <c r="B845" i="72"/>
  <c r="B681" i="72"/>
  <c r="B682" i="72"/>
  <c r="B683" i="72"/>
  <c r="B684" i="72"/>
  <c r="B685" i="72"/>
  <c r="B686" i="72"/>
  <c r="B687" i="72"/>
  <c r="B688" i="72"/>
  <c r="B689" i="72"/>
  <c r="B690" i="72"/>
  <c r="B691" i="72"/>
  <c r="B692" i="72"/>
  <c r="B693" i="72"/>
  <c r="B694" i="72"/>
  <c r="B695" i="72"/>
  <c r="B696" i="72"/>
  <c r="B697" i="72"/>
  <c r="B846" i="72"/>
  <c r="B978" i="72"/>
  <c r="B979" i="72"/>
  <c r="B847" i="72"/>
  <c r="B980" i="72"/>
  <c r="B698" i="72"/>
  <c r="B699" i="72"/>
  <c r="B700" i="72"/>
  <c r="B701" i="72"/>
  <c r="B702" i="72"/>
  <c r="B703" i="72"/>
  <c r="B704" i="72"/>
  <c r="B705" i="72"/>
  <c r="B706" i="72"/>
  <c r="B707" i="72"/>
  <c r="B708" i="72"/>
  <c r="B709" i="72"/>
  <c r="B710" i="72"/>
  <c r="B711" i="72"/>
  <c r="B712" i="72"/>
  <c r="B848" i="72"/>
  <c r="B849" i="72"/>
  <c r="B850" i="72"/>
  <c r="B851" i="72"/>
  <c r="B852" i="72"/>
  <c r="B853" i="72"/>
  <c r="B854" i="72"/>
  <c r="B855" i="72"/>
  <c r="B856" i="72"/>
  <c r="B857" i="72"/>
  <c r="B858" i="72"/>
  <c r="B859" i="72"/>
  <c r="B713" i="72"/>
  <c r="B714" i="72"/>
  <c r="B715" i="72"/>
  <c r="B716" i="72"/>
  <c r="B717" i="72"/>
  <c r="B718" i="72"/>
  <c r="B719" i="72"/>
  <c r="B720" i="72"/>
  <c r="B860" i="72"/>
  <c r="B822" i="72"/>
  <c r="B721" i="72"/>
  <c r="B722" i="72"/>
  <c r="B861" i="72"/>
  <c r="B862" i="72"/>
  <c r="B823" i="72"/>
  <c r="B824" i="72"/>
  <c r="B825" i="72"/>
  <c r="B996" i="72"/>
  <c r="B997" i="72"/>
  <c r="B723" i="72"/>
  <c r="B724" i="72"/>
  <c r="B725" i="72"/>
  <c r="B863" i="72"/>
  <c r="B864" i="72"/>
  <c r="B865" i="72"/>
  <c r="B981" i="72"/>
  <c r="B982" i="72"/>
  <c r="B726" i="72"/>
  <c r="B727" i="72"/>
  <c r="B728" i="72"/>
  <c r="B729" i="72"/>
  <c r="B730" i="72"/>
  <c r="B731" i="72"/>
  <c r="B732" i="72"/>
  <c r="B866" i="72"/>
  <c r="B867" i="72"/>
  <c r="B733" i="72"/>
  <c r="B734" i="72"/>
  <c r="B735" i="72"/>
  <c r="B736" i="72"/>
  <c r="B737" i="72"/>
  <c r="B738" i="72"/>
  <c r="B739" i="72"/>
  <c r="B740" i="72"/>
  <c r="B741" i="72"/>
  <c r="B742" i="72"/>
  <c r="B743" i="72"/>
  <c r="B744" i="72"/>
  <c r="B745" i="72"/>
  <c r="B746" i="72"/>
  <c r="B747" i="72"/>
  <c r="B748" i="72"/>
  <c r="B749" i="72"/>
  <c r="B750" i="72"/>
  <c r="B751" i="72"/>
  <c r="B752" i="72"/>
  <c r="B753" i="72"/>
  <c r="B754" i="72"/>
  <c r="B755" i="72"/>
  <c r="B756" i="72"/>
  <c r="B757" i="72"/>
  <c r="B758" i="72"/>
  <c r="B759" i="72"/>
  <c r="B760" i="72"/>
  <c r="B761" i="72"/>
  <c r="B762" i="72"/>
  <c r="B763" i="72"/>
  <c r="B983" i="72"/>
  <c r="B984" i="72"/>
  <c r="B985" i="72"/>
  <c r="B986" i="72"/>
  <c r="B987" i="72"/>
  <c r="B988" i="72"/>
  <c r="B989" i="72"/>
  <c r="Q2" i="72"/>
  <c r="Q3" i="72"/>
  <c r="Q110" i="72"/>
  <c r="Q111" i="72"/>
  <c r="Q112" i="72"/>
  <c r="Q113" i="72"/>
  <c r="Q114" i="72"/>
  <c r="Q115" i="72"/>
  <c r="Q170" i="72"/>
  <c r="Q116" i="72"/>
  <c r="Q117" i="72"/>
  <c r="Q171" i="72"/>
  <c r="Q172" i="72"/>
  <c r="Q173" i="72"/>
  <c r="Q174" i="72"/>
  <c r="Q118" i="72"/>
  <c r="Q119" i="72"/>
  <c r="Q120" i="72"/>
  <c r="Q121" i="72"/>
  <c r="Q122" i="72"/>
  <c r="Q123" i="72"/>
  <c r="Q124" i="72"/>
  <c r="Q125" i="72"/>
  <c r="Q126" i="72"/>
  <c r="Q127" i="72"/>
  <c r="Q128" i="72"/>
  <c r="Q129" i="72"/>
  <c r="Q130" i="72"/>
  <c r="Q163" i="72"/>
  <c r="Q131" i="72"/>
  <c r="Q239" i="72"/>
  <c r="Q240" i="72"/>
  <c r="Q241" i="72"/>
  <c r="Q242" i="72"/>
  <c r="Q243" i="72"/>
  <c r="Q244" i="72"/>
  <c r="Q175" i="72"/>
  <c r="Q245" i="72"/>
  <c r="Q246" i="72"/>
  <c r="Q247" i="72"/>
  <c r="Q248" i="72"/>
  <c r="Q249" i="72"/>
  <c r="Q250" i="72"/>
  <c r="Q132" i="72"/>
  <c r="Q133" i="72"/>
  <c r="Q218" i="72"/>
  <c r="Q219" i="72"/>
  <c r="Q220" i="72"/>
  <c r="Q221" i="72"/>
  <c r="Q222" i="72"/>
  <c r="Q223" i="72"/>
  <c r="Q224" i="72"/>
  <c r="Q225" i="72"/>
  <c r="Q226" i="72"/>
  <c r="Q227" i="72"/>
  <c r="Q228" i="72"/>
  <c r="Q229" i="72"/>
  <c r="Q230" i="72"/>
  <c r="Q231" i="72"/>
  <c r="Q232" i="72"/>
  <c r="Q233" i="72"/>
  <c r="Q234" i="72"/>
  <c r="Q235" i="72"/>
  <c r="Q236" i="72"/>
  <c r="Q237" i="72"/>
  <c r="Q238" i="72"/>
  <c r="Q251" i="72"/>
  <c r="Q252" i="72"/>
  <c r="Q253" i="72"/>
  <c r="Q254" i="72"/>
  <c r="Q255" i="72"/>
  <c r="Q256" i="72"/>
  <c r="Q257" i="72"/>
  <c r="Q258" i="72"/>
  <c r="Q259" i="72"/>
  <c r="Q4" i="72"/>
  <c r="Q5" i="72"/>
  <c r="Q6" i="72"/>
  <c r="Q7" i="72"/>
  <c r="Q8" i="72"/>
  <c r="Q134" i="72"/>
  <c r="Q135" i="72"/>
  <c r="Q136" i="72"/>
  <c r="Q137" i="72"/>
  <c r="Q138" i="72"/>
  <c r="Q260" i="72"/>
  <c r="Q261" i="72"/>
  <c r="Q262" i="72"/>
  <c r="Q263" i="72"/>
  <c r="Q264" i="72"/>
  <c r="Q139" i="72"/>
  <c r="Q265" i="72"/>
  <c r="Q266" i="72"/>
  <c r="Q267" i="72"/>
  <c r="Q268" i="72"/>
  <c r="Q269" i="72"/>
  <c r="Q270" i="72"/>
  <c r="Q271" i="72"/>
  <c r="Q272" i="72"/>
  <c r="Q273" i="72"/>
  <c r="Q274" i="72"/>
  <c r="Q140" i="72"/>
  <c r="Q141" i="72"/>
  <c r="Q142" i="72"/>
  <c r="Q143" i="72"/>
  <c r="Q144" i="72"/>
  <c r="Q145" i="72"/>
  <c r="Q146" i="72"/>
  <c r="Q147" i="72"/>
  <c r="Q148" i="72"/>
  <c r="Q149" i="72"/>
  <c r="Q150" i="72"/>
  <c r="Q151" i="72"/>
  <c r="Q152" i="72"/>
  <c r="Q153" i="72"/>
  <c r="Q154" i="72"/>
  <c r="Q155" i="72"/>
  <c r="Q156" i="72"/>
  <c r="Q157" i="72"/>
  <c r="Q158" i="72"/>
  <c r="Q275" i="72"/>
  <c r="Q276" i="72"/>
  <c r="Q277" i="72"/>
  <c r="Q314" i="72"/>
  <c r="Q315" i="72"/>
  <c r="Q316" i="72"/>
  <c r="Q317" i="72"/>
  <c r="Q318" i="72"/>
  <c r="Q319" i="72"/>
  <c r="Q9" i="72"/>
  <c r="Q176" i="72"/>
  <c r="Q177" i="72"/>
  <c r="Q178" i="72"/>
  <c r="Q10" i="72"/>
  <c r="Q11" i="72"/>
  <c r="Q179" i="72"/>
  <c r="Q180" i="72"/>
  <c r="Q14" i="72"/>
  <c r="Q278" i="72"/>
  <c r="Q12" i="72"/>
  <c r="Q13" i="72"/>
  <c r="Q181" i="72"/>
  <c r="Q182" i="72"/>
  <c r="Q15" i="72"/>
  <c r="Q16" i="72"/>
  <c r="Q17" i="72"/>
  <c r="Q183" i="72"/>
  <c r="Q18" i="72"/>
  <c r="Q184" i="72"/>
  <c r="Q185" i="72"/>
  <c r="Q279" i="72"/>
  <c r="Q280" i="72"/>
  <c r="Q281" i="72"/>
  <c r="Q282" i="72"/>
  <c r="Q283" i="72"/>
  <c r="Q284" i="72"/>
  <c r="Q285" i="72"/>
  <c r="Q286" i="72"/>
  <c r="Q287" i="72"/>
  <c r="Q288" i="72"/>
  <c r="Q289" i="72"/>
  <c r="Q290" i="72"/>
  <c r="Q291" i="72"/>
  <c r="Q292" i="72"/>
  <c r="Q293" i="72"/>
  <c r="Q294" i="72"/>
  <c r="Q159" i="72"/>
  <c r="Q160" i="72"/>
  <c r="Q161" i="72"/>
  <c r="Q162" i="72"/>
  <c r="Q295" i="72"/>
  <c r="Q296" i="72"/>
  <c r="Q297" i="72"/>
  <c r="Q19" i="72"/>
  <c r="Q20" i="72"/>
  <c r="Q186" i="72"/>
  <c r="Q187" i="72"/>
  <c r="Q188" i="72"/>
  <c r="Q189" i="72"/>
  <c r="Q190" i="72"/>
  <c r="Q21" i="72"/>
  <c r="Q22" i="72"/>
  <c r="Q23" i="72"/>
  <c r="Q24" i="72"/>
  <c r="Q298" i="72"/>
  <c r="Q191" i="72"/>
  <c r="Q26" i="72"/>
  <c r="Q25" i="72"/>
  <c r="Q299" i="72"/>
  <c r="Q27" i="72"/>
  <c r="Q28" i="72"/>
  <c r="Q29" i="72"/>
  <c r="Q30" i="72"/>
  <c r="Q31" i="72"/>
  <c r="Q164" i="72"/>
  <c r="Q32" i="72"/>
  <c r="Q33" i="72"/>
  <c r="Q34" i="72"/>
  <c r="Q35" i="72"/>
  <c r="Q192" i="72"/>
  <c r="Q165" i="72"/>
  <c r="Q193" i="72"/>
  <c r="Q194" i="72"/>
  <c r="Q36" i="72"/>
  <c r="Q37" i="72"/>
  <c r="Q38" i="72"/>
  <c r="Q39" i="72"/>
  <c r="Q40" i="72"/>
  <c r="Q41" i="72"/>
  <c r="Q42" i="72"/>
  <c r="Q43" i="72"/>
  <c r="Q44" i="72"/>
  <c r="Q45" i="72"/>
  <c r="Q46" i="72"/>
  <c r="Q47" i="72"/>
  <c r="Q48" i="72"/>
  <c r="Q49" i="72"/>
  <c r="Q50" i="72"/>
  <c r="Q51" i="72"/>
  <c r="Q52" i="72"/>
  <c r="Q195" i="72"/>
  <c r="Q300" i="72"/>
  <c r="Q301" i="72"/>
  <c r="Q196" i="72"/>
  <c r="Q302" i="72"/>
  <c r="Q53" i="72"/>
  <c r="Q54" i="72"/>
  <c r="Q55" i="72"/>
  <c r="Q56" i="72"/>
  <c r="Q57" i="72"/>
  <c r="Q58" i="72"/>
  <c r="Q59" i="72"/>
  <c r="Q60" i="72"/>
  <c r="Q61" i="72"/>
  <c r="Q62" i="72"/>
  <c r="Q63" i="72"/>
  <c r="Q64" i="72"/>
  <c r="Q65" i="72"/>
  <c r="Q66" i="72"/>
  <c r="Q67" i="72"/>
  <c r="Q197" i="72"/>
  <c r="Q198" i="72"/>
  <c r="Q199" i="72"/>
  <c r="Q200" i="72"/>
  <c r="Q201" i="72"/>
  <c r="Q202" i="72"/>
  <c r="Q203" i="72"/>
  <c r="Q204" i="72"/>
  <c r="Q205" i="72"/>
  <c r="Q206" i="72"/>
  <c r="Q207" i="72"/>
  <c r="Q208" i="72"/>
  <c r="Q68" i="72"/>
  <c r="Q69" i="72"/>
  <c r="Q70" i="72"/>
  <c r="Q71" i="72"/>
  <c r="Q72" i="72"/>
  <c r="Q73" i="72"/>
  <c r="Q74" i="72"/>
  <c r="Q75" i="72"/>
  <c r="Q209" i="72"/>
  <c r="Q166" i="72"/>
  <c r="Q76" i="72"/>
  <c r="Q77" i="72"/>
  <c r="Q210" i="72"/>
  <c r="Q211" i="72"/>
  <c r="Q167" i="72"/>
  <c r="Q168" i="72"/>
  <c r="Q169" i="72"/>
  <c r="Q320" i="72"/>
  <c r="Q321" i="72"/>
  <c r="Q78" i="72"/>
  <c r="Q79" i="72"/>
  <c r="Q80" i="72"/>
  <c r="Q212" i="72"/>
  <c r="Q213" i="72"/>
  <c r="Q214" i="72"/>
  <c r="Q303" i="72"/>
  <c r="Q304" i="72"/>
  <c r="Q81" i="72"/>
  <c r="Q82" i="72"/>
  <c r="Q83" i="72"/>
  <c r="Q215" i="72"/>
  <c r="Q216" i="72"/>
  <c r="Q217" i="72"/>
  <c r="Q84" i="72"/>
  <c r="Q85" i="72"/>
  <c r="Q86" i="72"/>
  <c r="Q87" i="72"/>
  <c r="Q88" i="72"/>
  <c r="Q89" i="72"/>
  <c r="Q90" i="72"/>
  <c r="Q91" i="72"/>
  <c r="Q92" i="72"/>
  <c r="Q93" i="72"/>
  <c r="Q94" i="72"/>
  <c r="Q95" i="72"/>
  <c r="Q96" i="72"/>
  <c r="Q97" i="72"/>
  <c r="Q98" i="72"/>
  <c r="Q99" i="72"/>
  <c r="Q100" i="72"/>
  <c r="Q101" i="72"/>
  <c r="Q102" i="72"/>
  <c r="Q103" i="72"/>
  <c r="Q104" i="72"/>
  <c r="Q105" i="72"/>
  <c r="Q106" i="72"/>
  <c r="Q107" i="72"/>
  <c r="Q108" i="72"/>
  <c r="Q109" i="72"/>
  <c r="Q305" i="72"/>
  <c r="Q306" i="72"/>
  <c r="Q307" i="72"/>
  <c r="Q308" i="72"/>
  <c r="Q309" i="72"/>
  <c r="Q310" i="72"/>
  <c r="Q311" i="72"/>
  <c r="Q312" i="72"/>
  <c r="Q313" i="72"/>
  <c r="Q322" i="72"/>
  <c r="Q323" i="72"/>
  <c r="Q423" i="72"/>
  <c r="Q424" i="72"/>
  <c r="Q425" i="72"/>
  <c r="Q426" i="72"/>
  <c r="Q427" i="72"/>
  <c r="Q428" i="72"/>
  <c r="Q480" i="72"/>
  <c r="Q429" i="72"/>
  <c r="Q430" i="72"/>
  <c r="Q481" i="72"/>
  <c r="Q482" i="72"/>
  <c r="Q483" i="72"/>
  <c r="Q484" i="72"/>
  <c r="Q431" i="72"/>
  <c r="Q432" i="72"/>
  <c r="Q433" i="72"/>
  <c r="Q434" i="72"/>
  <c r="Q435" i="72"/>
  <c r="Q436" i="72"/>
  <c r="Q437" i="72"/>
  <c r="Q438" i="72"/>
  <c r="Q439" i="72"/>
  <c r="Q440" i="72"/>
  <c r="Q441" i="72"/>
  <c r="Q442" i="72"/>
  <c r="Q473" i="72"/>
  <c r="Q443" i="72"/>
  <c r="Q549" i="72"/>
  <c r="Q550" i="72"/>
  <c r="Q551" i="72"/>
  <c r="Q552" i="72"/>
  <c r="Q485" i="72"/>
  <c r="Q553" i="72"/>
  <c r="Q554" i="72"/>
  <c r="Q555" i="72"/>
  <c r="Q556" i="72"/>
  <c r="Q557" i="72"/>
  <c r="Q558" i="72"/>
  <c r="Q444" i="72"/>
  <c r="Q445" i="72"/>
  <c r="Q522" i="72"/>
  <c r="Q523" i="72"/>
  <c r="Q524" i="72"/>
  <c r="Q525" i="72"/>
  <c r="Q526" i="72"/>
  <c r="Q527" i="72"/>
  <c r="Q528" i="72"/>
  <c r="Q529" i="72"/>
  <c r="Q530" i="72"/>
  <c r="Q531" i="72"/>
  <c r="Q532" i="72"/>
  <c r="Q533" i="72"/>
  <c r="Q534" i="72"/>
  <c r="Q535" i="72"/>
  <c r="Q536" i="72"/>
  <c r="Q537" i="72"/>
  <c r="Q538" i="72"/>
  <c r="Q539" i="72"/>
  <c r="Q540" i="72"/>
  <c r="Q541" i="72"/>
  <c r="Q542" i="72"/>
  <c r="Q559" i="72"/>
  <c r="Q560" i="72"/>
  <c r="Q561" i="72"/>
  <c r="Q562" i="72"/>
  <c r="Q563" i="72"/>
  <c r="Q564" i="72"/>
  <c r="Q565" i="72"/>
  <c r="Q566" i="72"/>
  <c r="Q567" i="72"/>
  <c r="Q324" i="72"/>
  <c r="Q325" i="72"/>
  <c r="Q326" i="72"/>
  <c r="Q327" i="72"/>
  <c r="Q328" i="72"/>
  <c r="Q329" i="72"/>
  <c r="Q330" i="72"/>
  <c r="Q331" i="72"/>
  <c r="Q332" i="72"/>
  <c r="Q333" i="72"/>
  <c r="Q543" i="72"/>
  <c r="Q446" i="72"/>
  <c r="Q447" i="72"/>
  <c r="Q448" i="72"/>
  <c r="Q449" i="72"/>
  <c r="Q450" i="72"/>
  <c r="Q568" i="72"/>
  <c r="Q569" i="72"/>
  <c r="Q570" i="72"/>
  <c r="Q571" i="72"/>
  <c r="Q572" i="72"/>
  <c r="Q451" i="72"/>
  <c r="Q573" i="72"/>
  <c r="Q574" i="72"/>
  <c r="Q575" i="72"/>
  <c r="Q576" i="72"/>
  <c r="Q577" i="72"/>
  <c r="Q578" i="72"/>
  <c r="Q579" i="72"/>
  <c r="Q580" i="72"/>
  <c r="Q581" i="72"/>
  <c r="Q582" i="72"/>
  <c r="Q583" i="72"/>
  <c r="Q584" i="72"/>
  <c r="Q585" i="72"/>
  <c r="Q586" i="72"/>
  <c r="Q452" i="72"/>
  <c r="Q453" i="72"/>
  <c r="Q454" i="72"/>
  <c r="Q455" i="72"/>
  <c r="Q456" i="72"/>
  <c r="Q457" i="72"/>
  <c r="Q458" i="72"/>
  <c r="Q459" i="72"/>
  <c r="Q460" i="72"/>
  <c r="Q461" i="72"/>
  <c r="Q462" i="72"/>
  <c r="Q463" i="72"/>
  <c r="Q464" i="72"/>
  <c r="Q465" i="72"/>
  <c r="Q466" i="72"/>
  <c r="Q467" i="72"/>
  <c r="Q468" i="72"/>
  <c r="Q587" i="72"/>
  <c r="Q588" i="72"/>
  <c r="Q589" i="72"/>
  <c r="Q624" i="72"/>
  <c r="Q625" i="72"/>
  <c r="Q626" i="72"/>
  <c r="Q627" i="72"/>
  <c r="Q628" i="72"/>
  <c r="Q629" i="72"/>
  <c r="Q334" i="72"/>
  <c r="Q486" i="72"/>
  <c r="Q487" i="72"/>
  <c r="Q488" i="72"/>
  <c r="Q489" i="72"/>
  <c r="Q490" i="72"/>
  <c r="Q590" i="72"/>
  <c r="Q335" i="72"/>
  <c r="Q336" i="72"/>
  <c r="Q337" i="72"/>
  <c r="Q338" i="72"/>
  <c r="Q491" i="72"/>
  <c r="Q339" i="72"/>
  <c r="Q340" i="72"/>
  <c r="Q341" i="72"/>
  <c r="Q544" i="72"/>
  <c r="Q492" i="72"/>
  <c r="Q493" i="72"/>
  <c r="Q545" i="72"/>
  <c r="Q591" i="72"/>
  <c r="Q592" i="72"/>
  <c r="Q593" i="72"/>
  <c r="Q594" i="72"/>
  <c r="Q595" i="72"/>
  <c r="Q596" i="72"/>
  <c r="Q597" i="72"/>
  <c r="Q598" i="72"/>
  <c r="Q599" i="72"/>
  <c r="Q600" i="72"/>
  <c r="Q601" i="72"/>
  <c r="Q602" i="72"/>
  <c r="Q603" i="72"/>
  <c r="Q604" i="72"/>
  <c r="Q605" i="72"/>
  <c r="Q606" i="72"/>
  <c r="Q607" i="72"/>
  <c r="Q608" i="72"/>
  <c r="Q469" i="72"/>
  <c r="Q470" i="72"/>
  <c r="Q471" i="72"/>
  <c r="Q472" i="72"/>
  <c r="Q609" i="72"/>
  <c r="Q610" i="72"/>
  <c r="Q611" i="72"/>
  <c r="Q546" i="72"/>
  <c r="Q342" i="72"/>
  <c r="Q343" i="72"/>
  <c r="Q494" i="72"/>
  <c r="Q495" i="72"/>
  <c r="Q496" i="72"/>
  <c r="Q497" i="72"/>
  <c r="Q498" i="72"/>
  <c r="Q344" i="72"/>
  <c r="Q345" i="72"/>
  <c r="Q346" i="72"/>
  <c r="Q347" i="72"/>
  <c r="Q547" i="72"/>
  <c r="Q548" i="72"/>
  <c r="Q348" i="72"/>
  <c r="Q349" i="72"/>
  <c r="Q350" i="72"/>
  <c r="Q351" i="72"/>
  <c r="Q352" i="72"/>
  <c r="Q353" i="72"/>
  <c r="Q474" i="72"/>
  <c r="Q354" i="72"/>
  <c r="Q355" i="72"/>
  <c r="Q356" i="72"/>
  <c r="Q357" i="72"/>
  <c r="Q475" i="72"/>
  <c r="Q499" i="72"/>
  <c r="Q500" i="72"/>
  <c r="Q358" i="72"/>
  <c r="Q359" i="72"/>
  <c r="Q360" i="72"/>
  <c r="Q361" i="72"/>
  <c r="Q362" i="72"/>
  <c r="Q363" i="72"/>
  <c r="Q364" i="72"/>
  <c r="Q365" i="72"/>
  <c r="Q366" i="72"/>
  <c r="Q367" i="72"/>
  <c r="Q368" i="72"/>
  <c r="Q369" i="72"/>
  <c r="Q370" i="72"/>
  <c r="Q371" i="72"/>
  <c r="Q372" i="72"/>
  <c r="Q373" i="72"/>
  <c r="Q374" i="72"/>
  <c r="Q501" i="72"/>
  <c r="Q612" i="72"/>
  <c r="Q613" i="72"/>
  <c r="Q502" i="72"/>
  <c r="Q614" i="72"/>
  <c r="Q375" i="72"/>
  <c r="Q376" i="72"/>
  <c r="Q377" i="72"/>
  <c r="Q378" i="72"/>
  <c r="Q379" i="72"/>
  <c r="Q380" i="72"/>
  <c r="Q381" i="72"/>
  <c r="Q382" i="72"/>
  <c r="Q383" i="72"/>
  <c r="Q384" i="72"/>
  <c r="Q385" i="72"/>
  <c r="Q386" i="72"/>
  <c r="Q387" i="72"/>
  <c r="Q388" i="72"/>
  <c r="Q389" i="72"/>
  <c r="Q503" i="72"/>
  <c r="Q504" i="72"/>
  <c r="Q505" i="72"/>
  <c r="Q506" i="72"/>
  <c r="Q507" i="72"/>
  <c r="Q508" i="72"/>
  <c r="Q509" i="72"/>
  <c r="Q510" i="72"/>
  <c r="Q511" i="72"/>
  <c r="Q512" i="72"/>
  <c r="Q513" i="72"/>
  <c r="Q514" i="72"/>
  <c r="Q390" i="72"/>
  <c r="Q391" i="72"/>
  <c r="Q392" i="72"/>
  <c r="Q393" i="72"/>
  <c r="Q394" i="72"/>
  <c r="Q395" i="72"/>
  <c r="Q396" i="72"/>
  <c r="Q397" i="72"/>
  <c r="Q515" i="72"/>
  <c r="Q476" i="72"/>
  <c r="Q398" i="72"/>
  <c r="Q399" i="72"/>
  <c r="Q516" i="72"/>
  <c r="Q517" i="72"/>
  <c r="Q477" i="72"/>
  <c r="Q478" i="72"/>
  <c r="Q479" i="72"/>
  <c r="Q630" i="72"/>
  <c r="Q631" i="72"/>
  <c r="Q400" i="72"/>
  <c r="Q401" i="72"/>
  <c r="Q402" i="72"/>
  <c r="Q518" i="72"/>
  <c r="Q519" i="72"/>
  <c r="Q520" i="72"/>
  <c r="Q615" i="72"/>
  <c r="Q616" i="72"/>
  <c r="Q403" i="72"/>
  <c r="Q404" i="72"/>
  <c r="Q405" i="72"/>
  <c r="Q521" i="72"/>
  <c r="Q406" i="72"/>
  <c r="Q407" i="72"/>
  <c r="Q408" i="72"/>
  <c r="Q409" i="72"/>
  <c r="Q410" i="72"/>
  <c r="Q411" i="72"/>
  <c r="Q412" i="72"/>
  <c r="Q413" i="72"/>
  <c r="Q414" i="72"/>
  <c r="Q415" i="72"/>
  <c r="Q416" i="72"/>
  <c r="Q417" i="72"/>
  <c r="Q418" i="72"/>
  <c r="Q419" i="72"/>
  <c r="Q420" i="72"/>
  <c r="Q421" i="72"/>
  <c r="Q422" i="72"/>
  <c r="Q617" i="72"/>
  <c r="Q618" i="72"/>
  <c r="Q619" i="72"/>
  <c r="Q620" i="72"/>
  <c r="Q621" i="72"/>
  <c r="Q622" i="72"/>
  <c r="Q623" i="72"/>
  <c r="Q632" i="72"/>
  <c r="Q633" i="72"/>
  <c r="Q764" i="72"/>
  <c r="Q765" i="72"/>
  <c r="Q766" i="72"/>
  <c r="Q767" i="72"/>
  <c r="Q768" i="72"/>
  <c r="Q769" i="72"/>
  <c r="Q770" i="72"/>
  <c r="Q826" i="72"/>
  <c r="Q771" i="72"/>
  <c r="Q772" i="72"/>
  <c r="Q827" i="72"/>
  <c r="Q828" i="72"/>
  <c r="Q829" i="72"/>
  <c r="Q830" i="72"/>
  <c r="Q773" i="72"/>
  <c r="Q774" i="72"/>
  <c r="Q775" i="72"/>
  <c r="Q776" i="72"/>
  <c r="Q777" i="72"/>
  <c r="Q778" i="72"/>
  <c r="Q779" i="72"/>
  <c r="Q780" i="72"/>
  <c r="Q781" i="72"/>
  <c r="Q782" i="72"/>
  <c r="Q783" i="72"/>
  <c r="Q784" i="72"/>
  <c r="Q817" i="72"/>
  <c r="Q785" i="72"/>
  <c r="Q901" i="72"/>
  <c r="Q902" i="72"/>
  <c r="Q903" i="72"/>
  <c r="Q904" i="72"/>
  <c r="Q831" i="72"/>
  <c r="Q905" i="72"/>
  <c r="Q906" i="72"/>
  <c r="Q907" i="72"/>
  <c r="Q908" i="72"/>
  <c r="Q909" i="72"/>
  <c r="Q910" i="72"/>
  <c r="Q786" i="72"/>
  <c r="Q787" i="72"/>
  <c r="Q868" i="72"/>
  <c r="Q869" i="72"/>
  <c r="Q870" i="72"/>
  <c r="Q871" i="72"/>
  <c r="Q872" i="72"/>
  <c r="Q873" i="72"/>
  <c r="Q874" i="72"/>
  <c r="Q875" i="72"/>
  <c r="Q876" i="72"/>
  <c r="Q877" i="72"/>
  <c r="Q878" i="72"/>
  <c r="Q879" i="72"/>
  <c r="Q880" i="72"/>
  <c r="Q881" i="72"/>
  <c r="Q882" i="72"/>
  <c r="Q883" i="72"/>
  <c r="Q884" i="72"/>
  <c r="Q885" i="72"/>
  <c r="Q886" i="72"/>
  <c r="Q887" i="72"/>
  <c r="Q888" i="72"/>
  <c r="Q911" i="72"/>
  <c r="Q912" i="72"/>
  <c r="Q913" i="72"/>
  <c r="Q914" i="72"/>
  <c r="Q915" i="72"/>
  <c r="Q916" i="72"/>
  <c r="Q917" i="72"/>
  <c r="Q918" i="72"/>
  <c r="Q919" i="72"/>
  <c r="Q634" i="72"/>
  <c r="Q635" i="72"/>
  <c r="Q636" i="72"/>
  <c r="Q637" i="72"/>
  <c r="Q638" i="72"/>
  <c r="Q639" i="72"/>
  <c r="Q640" i="72"/>
  <c r="Q641" i="72"/>
  <c r="Q642" i="72"/>
  <c r="Q889" i="72"/>
  <c r="Q788" i="72"/>
  <c r="Q890" i="72"/>
  <c r="Q643" i="72"/>
  <c r="Q818" i="72"/>
  <c r="Q819" i="72"/>
  <c r="Q891" i="72"/>
  <c r="Q789" i="72"/>
  <c r="Q790" i="72"/>
  <c r="Q791" i="72"/>
  <c r="Q792" i="72"/>
  <c r="Q793" i="72"/>
  <c r="Q920" i="72"/>
  <c r="Q921" i="72"/>
  <c r="Q922" i="72"/>
  <c r="Q923" i="72"/>
  <c r="Q924" i="72"/>
  <c r="Q925" i="72"/>
  <c r="Q926" i="72"/>
  <c r="Q794" i="72"/>
  <c r="Q927" i="72"/>
  <c r="Q928" i="72"/>
  <c r="Q929" i="72"/>
  <c r="Q930" i="72"/>
  <c r="Q931" i="72"/>
  <c r="Q932" i="72"/>
  <c r="Q933" i="72"/>
  <c r="Q934" i="72"/>
  <c r="Q935" i="72"/>
  <c r="Q936" i="72"/>
  <c r="Q937" i="72"/>
  <c r="Q938" i="72"/>
  <c r="Q939" i="72"/>
  <c r="Q940" i="72"/>
  <c r="Q941" i="72"/>
  <c r="Q942" i="72"/>
  <c r="Q943" i="72"/>
  <c r="Q944" i="72"/>
  <c r="Q945" i="72"/>
  <c r="Q946" i="72"/>
  <c r="Q947" i="72"/>
  <c r="Q948" i="72"/>
  <c r="Q949" i="72"/>
  <c r="Q950" i="72"/>
  <c r="Q951" i="72"/>
  <c r="Q952" i="72"/>
  <c r="Q795" i="72"/>
  <c r="Q796" i="72"/>
  <c r="Q797" i="72"/>
  <c r="Q798" i="72"/>
  <c r="Q799" i="72"/>
  <c r="Q800" i="72"/>
  <c r="Q801" i="72"/>
  <c r="Q802" i="72"/>
  <c r="Q803" i="72"/>
  <c r="Q804" i="72"/>
  <c r="Q805" i="72"/>
  <c r="Q806" i="72"/>
  <c r="Q807" i="72"/>
  <c r="Q808" i="72"/>
  <c r="Q809" i="72"/>
  <c r="Q810" i="72"/>
  <c r="Q811" i="72"/>
  <c r="Q812" i="72"/>
  <c r="Q953" i="72"/>
  <c r="Q954" i="72"/>
  <c r="Q955" i="72"/>
  <c r="Q990" i="72"/>
  <c r="Q991" i="72"/>
  <c r="Q992" i="72"/>
  <c r="Q993" i="72"/>
  <c r="Q994" i="72"/>
  <c r="Q995" i="72"/>
  <c r="Q644" i="72"/>
  <c r="Q892" i="72"/>
  <c r="Q893" i="72"/>
  <c r="Q894" i="72"/>
  <c r="Q895" i="72"/>
  <c r="Q832" i="72"/>
  <c r="Q833" i="72"/>
  <c r="Q956" i="72"/>
  <c r="Q645" i="72"/>
  <c r="Q646" i="72"/>
  <c r="Q647" i="72"/>
  <c r="Q648" i="72"/>
  <c r="Q649" i="72"/>
  <c r="Q650" i="72"/>
  <c r="Q834" i="72"/>
  <c r="Q835" i="72"/>
  <c r="Q836" i="72"/>
  <c r="Q651" i="72"/>
  <c r="Q652" i="72"/>
  <c r="Q653" i="72"/>
  <c r="Q896" i="72"/>
  <c r="Q837" i="72"/>
  <c r="Q838" i="72"/>
  <c r="Q897" i="72"/>
  <c r="Q957" i="72"/>
  <c r="Q958" i="72"/>
  <c r="Q959" i="72"/>
  <c r="Q960" i="72"/>
  <c r="Q961" i="72"/>
  <c r="Q962" i="72"/>
  <c r="Q963" i="72"/>
  <c r="Q964" i="72"/>
  <c r="Q965" i="72"/>
  <c r="Q966" i="72"/>
  <c r="Q967" i="72"/>
  <c r="Q968" i="72"/>
  <c r="Q969" i="72"/>
  <c r="Q970" i="72"/>
  <c r="Q971" i="72"/>
  <c r="Q972" i="72"/>
  <c r="Q973" i="72"/>
  <c r="Q974" i="72"/>
  <c r="Q813" i="72"/>
  <c r="Q814" i="72"/>
  <c r="Q815" i="72"/>
  <c r="Q816" i="72"/>
  <c r="Q975" i="72"/>
  <c r="Q976" i="72"/>
  <c r="Q977" i="72"/>
  <c r="Q898" i="72"/>
  <c r="Q654" i="72"/>
  <c r="Q655" i="72"/>
  <c r="Q839" i="72"/>
  <c r="Q840" i="72"/>
  <c r="Q841" i="72"/>
  <c r="Q842" i="72"/>
  <c r="Q843" i="72"/>
  <c r="Q656" i="72"/>
  <c r="Q657" i="72"/>
  <c r="Q658" i="72"/>
  <c r="Q659" i="72"/>
  <c r="Q899" i="72"/>
  <c r="Q900" i="72"/>
  <c r="Q660" i="72"/>
  <c r="Q661" i="72"/>
  <c r="Q662" i="72"/>
  <c r="Q663" i="72"/>
  <c r="Q664" i="72"/>
  <c r="Q665" i="72"/>
  <c r="Q666" i="72"/>
  <c r="Q667" i="72"/>
  <c r="Q668" i="72"/>
  <c r="Q669" i="72"/>
  <c r="Q670" i="72"/>
  <c r="Q671" i="72"/>
  <c r="Q672" i="72"/>
  <c r="Q673" i="72"/>
  <c r="Q674" i="72"/>
  <c r="Q675" i="72"/>
  <c r="Q676" i="72"/>
  <c r="Q820" i="72"/>
  <c r="Q677" i="72"/>
  <c r="Q678" i="72"/>
  <c r="Q679" i="72"/>
  <c r="Q680" i="72"/>
  <c r="Q821" i="72"/>
  <c r="Q844" i="72"/>
  <c r="Q845" i="72"/>
  <c r="Q681" i="72"/>
  <c r="Q682" i="72"/>
  <c r="Q683" i="72"/>
  <c r="Q684" i="72"/>
  <c r="Q685" i="72"/>
  <c r="Q686" i="72"/>
  <c r="Q687" i="72"/>
  <c r="Q688" i="72"/>
  <c r="Q689" i="72"/>
  <c r="Q690" i="72"/>
  <c r="Q691" i="72"/>
  <c r="Q692" i="72"/>
  <c r="Q693" i="72"/>
  <c r="Q694" i="72"/>
  <c r="Q695" i="72"/>
  <c r="Q696" i="72"/>
  <c r="Q697" i="72"/>
  <c r="Q846" i="72"/>
  <c r="Q978" i="72"/>
  <c r="Q979" i="72"/>
  <c r="Q847" i="72"/>
  <c r="Q980" i="72"/>
  <c r="Q698" i="72"/>
  <c r="Q699" i="72"/>
  <c r="Q700" i="72"/>
  <c r="Q701" i="72"/>
  <c r="Q702" i="72"/>
  <c r="Q703" i="72"/>
  <c r="Q704" i="72"/>
  <c r="Q705" i="72"/>
  <c r="Q706" i="72"/>
  <c r="Q707" i="72"/>
  <c r="Q708" i="72"/>
  <c r="Q709" i="72"/>
  <c r="Q710" i="72"/>
  <c r="Q711" i="72"/>
  <c r="Q712" i="72"/>
  <c r="Q848" i="72"/>
  <c r="Q849" i="72"/>
  <c r="Q850" i="72"/>
  <c r="Q851" i="72"/>
  <c r="Q852" i="72"/>
  <c r="Q853" i="72"/>
  <c r="Q854" i="72"/>
  <c r="Q855" i="72"/>
  <c r="Q856" i="72"/>
  <c r="Q857" i="72"/>
  <c r="Q858" i="72"/>
  <c r="Q859" i="72"/>
  <c r="Q713" i="72"/>
  <c r="Q714" i="72"/>
  <c r="Q715" i="72"/>
  <c r="Q716" i="72"/>
  <c r="Q717" i="72"/>
  <c r="Q718" i="72"/>
  <c r="Q719" i="72"/>
  <c r="Q720" i="72"/>
  <c r="Q860" i="72"/>
  <c r="Q822" i="72"/>
  <c r="Q721" i="72"/>
  <c r="Q722" i="72"/>
  <c r="Q861" i="72"/>
  <c r="Q862" i="72"/>
  <c r="Q823" i="72"/>
  <c r="Q824" i="72"/>
  <c r="Q825" i="72"/>
  <c r="Q996" i="72"/>
  <c r="Q997" i="72"/>
  <c r="Q723" i="72"/>
  <c r="Q724" i="72"/>
  <c r="Q725" i="72"/>
  <c r="Q863" i="72"/>
  <c r="Q864" i="72"/>
  <c r="Q865" i="72"/>
  <c r="Q981" i="72"/>
  <c r="Q982" i="72"/>
  <c r="Q726" i="72"/>
  <c r="Q727" i="72"/>
  <c r="Q728" i="72"/>
  <c r="Q729" i="72"/>
  <c r="Q730" i="72"/>
  <c r="Q731" i="72"/>
  <c r="Q732" i="72"/>
  <c r="Q866" i="72"/>
  <c r="Q867" i="72"/>
  <c r="Q733" i="72"/>
  <c r="Q734" i="72"/>
  <c r="Q735" i="72"/>
  <c r="Q736" i="72"/>
  <c r="Q737" i="72"/>
  <c r="Q738" i="72"/>
  <c r="Q739" i="72"/>
  <c r="Q740" i="72"/>
  <c r="Q741" i="72"/>
  <c r="Q742" i="72"/>
  <c r="Q743" i="72"/>
  <c r="Q744" i="72"/>
  <c r="Q745" i="72"/>
  <c r="Q746" i="72"/>
  <c r="Q747" i="72"/>
  <c r="Q748" i="72"/>
  <c r="Q749" i="72"/>
  <c r="Q750" i="72"/>
  <c r="Q751" i="72"/>
  <c r="Q752" i="72"/>
  <c r="Q753" i="72"/>
  <c r="Q754" i="72"/>
  <c r="Q755" i="72"/>
  <c r="Q756" i="72"/>
  <c r="Q757" i="72"/>
  <c r="Q758" i="72"/>
  <c r="Q759" i="72"/>
  <c r="Q760" i="72"/>
  <c r="Q761" i="72"/>
  <c r="Q762" i="72"/>
  <c r="Q763" i="72"/>
  <c r="Q983" i="72"/>
  <c r="Q984" i="72"/>
  <c r="Q985" i="72"/>
  <c r="Q986" i="72"/>
  <c r="Q987" i="72"/>
  <c r="Q988" i="72"/>
  <c r="Q989" i="72"/>
  <c r="E72" i="34" l="1"/>
  <c r="F72" i="34" s="1"/>
  <c r="G72" i="34"/>
  <c r="I72" i="34" s="1"/>
  <c r="H72" i="34"/>
  <c r="J72" i="34" s="1"/>
  <c r="AD2" i="18"/>
  <c r="A2" i="72"/>
  <c r="A3" i="72"/>
  <c r="A110" i="72"/>
  <c r="A111" i="72"/>
  <c r="A112" i="72"/>
  <c r="A113" i="72"/>
  <c r="A114" i="72"/>
  <c r="A115" i="72"/>
  <c r="A170" i="72"/>
  <c r="A116" i="72"/>
  <c r="A117" i="72"/>
  <c r="A171" i="72"/>
  <c r="A172" i="72"/>
  <c r="A173" i="72"/>
  <c r="A174" i="72"/>
  <c r="A118" i="72"/>
  <c r="A119" i="72"/>
  <c r="A120" i="72"/>
  <c r="A121" i="72"/>
  <c r="A122" i="72"/>
  <c r="A123" i="72"/>
  <c r="A124" i="72"/>
  <c r="A125" i="72"/>
  <c r="A126" i="72"/>
  <c r="A127" i="72"/>
  <c r="A128" i="72"/>
  <c r="A129" i="72"/>
  <c r="A130" i="72"/>
  <c r="A163" i="72"/>
  <c r="A131" i="72"/>
  <c r="A239" i="72"/>
  <c r="A240" i="72"/>
  <c r="A241" i="72"/>
  <c r="A242" i="72"/>
  <c r="A243" i="72"/>
  <c r="A244" i="72"/>
  <c r="A175" i="72"/>
  <c r="A245" i="72"/>
  <c r="A246" i="72"/>
  <c r="A247" i="72"/>
  <c r="A248" i="72"/>
  <c r="A249" i="72"/>
  <c r="A250" i="72"/>
  <c r="A132" i="72"/>
  <c r="A133" i="72"/>
  <c r="A218" i="72"/>
  <c r="A219" i="72"/>
  <c r="A220" i="72"/>
  <c r="A221" i="72"/>
  <c r="A222" i="72"/>
  <c r="A223" i="72"/>
  <c r="A224" i="72"/>
  <c r="A225" i="72"/>
  <c r="A226" i="72"/>
  <c r="A227" i="72"/>
  <c r="A228" i="72"/>
  <c r="A229" i="72"/>
  <c r="A230" i="72"/>
  <c r="A231" i="72"/>
  <c r="A232" i="72"/>
  <c r="A233" i="72"/>
  <c r="A234" i="72"/>
  <c r="A235" i="72"/>
  <c r="A236" i="72"/>
  <c r="A237" i="72"/>
  <c r="A238" i="72"/>
  <c r="A251" i="72"/>
  <c r="A252" i="72"/>
  <c r="A253" i="72"/>
  <c r="A254" i="72"/>
  <c r="A255" i="72"/>
  <c r="A256" i="72"/>
  <c r="A257" i="72"/>
  <c r="A258" i="72"/>
  <c r="A259" i="72"/>
  <c r="A4" i="72"/>
  <c r="A5" i="72"/>
  <c r="A6" i="72"/>
  <c r="A7" i="72"/>
  <c r="A8" i="72"/>
  <c r="A134" i="72"/>
  <c r="A135" i="72"/>
  <c r="A136" i="72"/>
  <c r="A137" i="72"/>
  <c r="A138" i="72"/>
  <c r="A260" i="72"/>
  <c r="A261" i="72"/>
  <c r="A262" i="72"/>
  <c r="A263" i="72"/>
  <c r="A264" i="72"/>
  <c r="A139" i="72"/>
  <c r="A265" i="72"/>
  <c r="A266" i="72"/>
  <c r="A267" i="72"/>
  <c r="A268" i="72"/>
  <c r="A269" i="72"/>
  <c r="A270" i="72"/>
  <c r="A271" i="72"/>
  <c r="A272" i="72"/>
  <c r="A273" i="72"/>
  <c r="A274" i="72"/>
  <c r="A140" i="72"/>
  <c r="A141" i="72"/>
  <c r="A142" i="72"/>
  <c r="A143" i="72"/>
  <c r="A144" i="72"/>
  <c r="A145" i="72"/>
  <c r="A146" i="72"/>
  <c r="A147" i="72"/>
  <c r="A148" i="72"/>
  <c r="A149" i="72"/>
  <c r="A150" i="72"/>
  <c r="A151" i="72"/>
  <c r="A152" i="72"/>
  <c r="A153" i="72"/>
  <c r="A154" i="72"/>
  <c r="A155" i="72"/>
  <c r="A156" i="72"/>
  <c r="A157" i="72"/>
  <c r="A158" i="72"/>
  <c r="A275" i="72"/>
  <c r="A276" i="72"/>
  <c r="A277" i="72"/>
  <c r="A314" i="72"/>
  <c r="A315" i="72"/>
  <c r="A316" i="72"/>
  <c r="A317" i="72"/>
  <c r="A318" i="72"/>
  <c r="A319" i="72"/>
  <c r="A9" i="72"/>
  <c r="A176" i="72"/>
  <c r="A177" i="72"/>
  <c r="A178" i="72"/>
  <c r="A10" i="72"/>
  <c r="A11" i="72"/>
  <c r="A179" i="72"/>
  <c r="A180" i="72"/>
  <c r="A14" i="72"/>
  <c r="A278" i="72"/>
  <c r="A12" i="72"/>
  <c r="A13" i="72"/>
  <c r="A181" i="72"/>
  <c r="A182" i="72"/>
  <c r="A15" i="72"/>
  <c r="A16" i="72"/>
  <c r="A17" i="72"/>
  <c r="A183" i="72"/>
  <c r="A18" i="72"/>
  <c r="A184" i="72"/>
  <c r="A185" i="72"/>
  <c r="A279" i="72"/>
  <c r="A280" i="72"/>
  <c r="A281" i="72"/>
  <c r="A282" i="72"/>
  <c r="A283" i="72"/>
  <c r="A284" i="72"/>
  <c r="A285" i="72"/>
  <c r="A286" i="72"/>
  <c r="A287" i="72"/>
  <c r="A288" i="72"/>
  <c r="A289" i="72"/>
  <c r="A290" i="72"/>
  <c r="A291" i="72"/>
  <c r="A292" i="72"/>
  <c r="A293" i="72"/>
  <c r="A294" i="72"/>
  <c r="A159" i="72"/>
  <c r="A160" i="72"/>
  <c r="A161" i="72"/>
  <c r="A162" i="72"/>
  <c r="A295" i="72"/>
  <c r="A296" i="72"/>
  <c r="A297" i="72"/>
  <c r="A19" i="72"/>
  <c r="A20" i="72"/>
  <c r="A186" i="72"/>
  <c r="A187" i="72"/>
  <c r="A188" i="72"/>
  <c r="A189" i="72"/>
  <c r="A190" i="72"/>
  <c r="A21" i="72"/>
  <c r="A22" i="72"/>
  <c r="A23" i="72"/>
  <c r="A24" i="72"/>
  <c r="A298" i="72"/>
  <c r="A191" i="72"/>
  <c r="A26" i="72"/>
  <c r="A25" i="72"/>
  <c r="A299" i="72"/>
  <c r="A27" i="72"/>
  <c r="A28" i="72"/>
  <c r="A29" i="72"/>
  <c r="A30" i="72"/>
  <c r="A31" i="72"/>
  <c r="A164" i="72"/>
  <c r="A32" i="72"/>
  <c r="A33" i="72"/>
  <c r="A34" i="72"/>
  <c r="A35" i="72"/>
  <c r="A192" i="72"/>
  <c r="A165" i="72"/>
  <c r="A193" i="72"/>
  <c r="A194" i="72"/>
  <c r="A36" i="72"/>
  <c r="A37" i="72"/>
  <c r="A38" i="72"/>
  <c r="A39" i="72"/>
  <c r="A40" i="72"/>
  <c r="A41" i="72"/>
  <c r="A42" i="72"/>
  <c r="A43" i="72"/>
  <c r="A44" i="72"/>
  <c r="A45" i="72"/>
  <c r="A46" i="72"/>
  <c r="A47" i="72"/>
  <c r="A48" i="72"/>
  <c r="A49" i="72"/>
  <c r="A50" i="72"/>
  <c r="A51" i="72"/>
  <c r="A52" i="72"/>
  <c r="A195" i="72"/>
  <c r="A300" i="72"/>
  <c r="A301" i="72"/>
  <c r="A196" i="72"/>
  <c r="A302" i="72"/>
  <c r="A53" i="72"/>
  <c r="A54" i="72"/>
  <c r="A55" i="72"/>
  <c r="A56" i="72"/>
  <c r="A57" i="72"/>
  <c r="A58" i="72"/>
  <c r="A59" i="72"/>
  <c r="A60" i="72"/>
  <c r="A61" i="72"/>
  <c r="A62" i="72"/>
  <c r="A63" i="72"/>
  <c r="A64" i="72"/>
  <c r="A65" i="72"/>
  <c r="A66" i="72"/>
  <c r="A67" i="72"/>
  <c r="A197" i="72"/>
  <c r="A198" i="72"/>
  <c r="A199" i="72"/>
  <c r="A200" i="72"/>
  <c r="A201" i="72"/>
  <c r="A202" i="72"/>
  <c r="A203" i="72"/>
  <c r="A204" i="72"/>
  <c r="A205" i="72"/>
  <c r="A206" i="72"/>
  <c r="A207" i="72"/>
  <c r="A208" i="72"/>
  <c r="A68" i="72"/>
  <c r="A69" i="72"/>
  <c r="A70" i="72"/>
  <c r="A71" i="72"/>
  <c r="A72" i="72"/>
  <c r="A73" i="72"/>
  <c r="A74" i="72"/>
  <c r="A75" i="72"/>
  <c r="A209" i="72"/>
  <c r="A166" i="72"/>
  <c r="A76" i="72"/>
  <c r="A77" i="72"/>
  <c r="A210" i="72"/>
  <c r="A211" i="72"/>
  <c r="A167" i="72"/>
  <c r="A168" i="72"/>
  <c r="A169" i="72"/>
  <c r="A320" i="72"/>
  <c r="A321" i="72"/>
  <c r="A78" i="72"/>
  <c r="A79" i="72"/>
  <c r="A80" i="72"/>
  <c r="A212" i="72"/>
  <c r="A213" i="72"/>
  <c r="A214" i="72"/>
  <c r="A303" i="72"/>
  <c r="A304" i="72"/>
  <c r="A81" i="72"/>
  <c r="A82" i="72"/>
  <c r="A83" i="72"/>
  <c r="A215" i="72"/>
  <c r="A216" i="72"/>
  <c r="A217" i="72"/>
  <c r="A84" i="72"/>
  <c r="A85" i="72"/>
  <c r="A86" i="72"/>
  <c r="A87" i="72"/>
  <c r="A88" i="72"/>
  <c r="A89" i="72"/>
  <c r="A90" i="72"/>
  <c r="A91" i="72"/>
  <c r="A92" i="72"/>
  <c r="A93" i="72"/>
  <c r="A94" i="72"/>
  <c r="A95" i="72"/>
  <c r="A96" i="72"/>
  <c r="A97" i="72"/>
  <c r="A98" i="72"/>
  <c r="A99" i="72"/>
  <c r="A100" i="72"/>
  <c r="A101" i="72"/>
  <c r="A102" i="72"/>
  <c r="A103" i="72"/>
  <c r="A104" i="72"/>
  <c r="A105" i="72"/>
  <c r="A106" i="72"/>
  <c r="A107" i="72"/>
  <c r="A108" i="72"/>
  <c r="A109" i="72"/>
  <c r="A305" i="72"/>
  <c r="A306" i="72"/>
  <c r="A307" i="72"/>
  <c r="A308" i="72"/>
  <c r="A309" i="72"/>
  <c r="A310" i="72"/>
  <c r="A311" i="72"/>
  <c r="A312" i="72"/>
  <c r="A313" i="72"/>
  <c r="A322" i="72"/>
  <c r="A323" i="72"/>
  <c r="A423" i="72"/>
  <c r="A424" i="72"/>
  <c r="A425" i="72"/>
  <c r="A426" i="72"/>
  <c r="A427" i="72"/>
  <c r="A428" i="72"/>
  <c r="A480" i="72"/>
  <c r="A429" i="72"/>
  <c r="A430" i="72"/>
  <c r="A481" i="72"/>
  <c r="A482" i="72"/>
  <c r="A483" i="72"/>
  <c r="A484" i="72"/>
  <c r="A431" i="72"/>
  <c r="A432" i="72"/>
  <c r="A433" i="72"/>
  <c r="A434" i="72"/>
  <c r="A435" i="72"/>
  <c r="A436" i="72"/>
  <c r="A437" i="72"/>
  <c r="A438" i="72"/>
  <c r="A439" i="72"/>
  <c r="A440" i="72"/>
  <c r="A441" i="72"/>
  <c r="A442" i="72"/>
  <c r="A473" i="72"/>
  <c r="A443" i="72"/>
  <c r="A549" i="72"/>
  <c r="A550" i="72"/>
  <c r="A551" i="72"/>
  <c r="A552" i="72"/>
  <c r="A485" i="72"/>
  <c r="A553" i="72"/>
  <c r="A554" i="72"/>
  <c r="A555" i="72"/>
  <c r="A556" i="72"/>
  <c r="A557" i="72"/>
  <c r="A558" i="72"/>
  <c r="A444" i="72"/>
  <c r="A445" i="72"/>
  <c r="A522" i="72"/>
  <c r="A523" i="72"/>
  <c r="A524" i="72"/>
  <c r="A525" i="72"/>
  <c r="A526" i="72"/>
  <c r="A527" i="72"/>
  <c r="A528" i="72"/>
  <c r="A529" i="72"/>
  <c r="A530" i="72"/>
  <c r="A531" i="72"/>
  <c r="A532" i="72"/>
  <c r="A533" i="72"/>
  <c r="A534" i="72"/>
  <c r="A535" i="72"/>
  <c r="A536" i="72"/>
  <c r="A537" i="72"/>
  <c r="A538" i="72"/>
  <c r="A539" i="72"/>
  <c r="A540" i="72"/>
  <c r="A541" i="72"/>
  <c r="A542" i="72"/>
  <c r="A559" i="72"/>
  <c r="A560" i="72"/>
  <c r="A561" i="72"/>
  <c r="A562" i="72"/>
  <c r="A563" i="72"/>
  <c r="A564" i="72"/>
  <c r="A565" i="72"/>
  <c r="A566" i="72"/>
  <c r="A567" i="72"/>
  <c r="A324" i="72"/>
  <c r="A325" i="72"/>
  <c r="A326" i="72"/>
  <c r="A327" i="72"/>
  <c r="A328" i="72"/>
  <c r="A329" i="72"/>
  <c r="A330" i="72"/>
  <c r="A331" i="72"/>
  <c r="A332" i="72"/>
  <c r="A333" i="72"/>
  <c r="A543" i="72"/>
  <c r="A446" i="72"/>
  <c r="A447" i="72"/>
  <c r="A448" i="72"/>
  <c r="A449" i="72"/>
  <c r="A450" i="72"/>
  <c r="A568" i="72"/>
  <c r="A569" i="72"/>
  <c r="A570" i="72"/>
  <c r="A571" i="72"/>
  <c r="A572" i="72"/>
  <c r="A451" i="72"/>
  <c r="A573" i="72"/>
  <c r="A574" i="72"/>
  <c r="A575" i="72"/>
  <c r="A576" i="72"/>
  <c r="A577" i="72"/>
  <c r="A578" i="72"/>
  <c r="A579" i="72"/>
  <c r="A580" i="72"/>
  <c r="A581" i="72"/>
  <c r="A582" i="72"/>
  <c r="A583" i="72"/>
  <c r="A584" i="72"/>
  <c r="A585" i="72"/>
  <c r="A586" i="72"/>
  <c r="A452" i="72"/>
  <c r="A453" i="72"/>
  <c r="A454" i="72"/>
  <c r="A455" i="72"/>
  <c r="A456" i="72"/>
  <c r="A457" i="72"/>
  <c r="A458" i="72"/>
  <c r="A459" i="72"/>
  <c r="A460" i="72"/>
  <c r="A461" i="72"/>
  <c r="A462" i="72"/>
  <c r="A463" i="72"/>
  <c r="A464" i="72"/>
  <c r="A465" i="72"/>
  <c r="A466" i="72"/>
  <c r="A467" i="72"/>
  <c r="A468" i="72"/>
  <c r="A587" i="72"/>
  <c r="A588" i="72"/>
  <c r="A589" i="72"/>
  <c r="A624" i="72"/>
  <c r="A625" i="72"/>
  <c r="A626" i="72"/>
  <c r="A627" i="72"/>
  <c r="A628" i="72"/>
  <c r="A629" i="72"/>
  <c r="A334" i="72"/>
  <c r="A486" i="72"/>
  <c r="A487" i="72"/>
  <c r="A488" i="72"/>
  <c r="A489" i="72"/>
  <c r="A490" i="72"/>
  <c r="A590" i="72"/>
  <c r="A335" i="72"/>
  <c r="A336" i="72"/>
  <c r="A337" i="72"/>
  <c r="A338" i="72"/>
  <c r="A491" i="72"/>
  <c r="A339" i="72"/>
  <c r="A340" i="72"/>
  <c r="A341" i="72"/>
  <c r="A544" i="72"/>
  <c r="A492" i="72"/>
  <c r="A493" i="72"/>
  <c r="A545" i="72"/>
  <c r="A591" i="72"/>
  <c r="A592" i="72"/>
  <c r="A593" i="72"/>
  <c r="A594" i="72"/>
  <c r="A595" i="72"/>
  <c r="A596" i="72"/>
  <c r="A597" i="72"/>
  <c r="A598" i="72"/>
  <c r="A599" i="72"/>
  <c r="A600" i="72"/>
  <c r="A601" i="72"/>
  <c r="A602" i="72"/>
  <c r="A603" i="72"/>
  <c r="A604" i="72"/>
  <c r="A605" i="72"/>
  <c r="A606" i="72"/>
  <c r="A607" i="72"/>
  <c r="A608" i="72"/>
  <c r="A469" i="72"/>
  <c r="A470" i="72"/>
  <c r="A471" i="72"/>
  <c r="A472" i="72"/>
  <c r="A609" i="72"/>
  <c r="A610" i="72"/>
  <c r="A611" i="72"/>
  <c r="A546" i="72"/>
  <c r="A342" i="72"/>
  <c r="A343" i="72"/>
  <c r="A494" i="72"/>
  <c r="A495" i="72"/>
  <c r="A496" i="72"/>
  <c r="A497" i="72"/>
  <c r="A498" i="72"/>
  <c r="A344" i="72"/>
  <c r="A345" i="72"/>
  <c r="A346" i="72"/>
  <c r="A347" i="72"/>
  <c r="A547" i="72"/>
  <c r="A548" i="72"/>
  <c r="A348" i="72"/>
  <c r="A349" i="72"/>
  <c r="A350" i="72"/>
  <c r="A351" i="72"/>
  <c r="A352" i="72"/>
  <c r="A353" i="72"/>
  <c r="A474" i="72"/>
  <c r="A354" i="72"/>
  <c r="A355" i="72"/>
  <c r="A356" i="72"/>
  <c r="A357" i="72"/>
  <c r="A475" i="72"/>
  <c r="A499" i="72"/>
  <c r="A500" i="72"/>
  <c r="A358" i="72"/>
  <c r="A359" i="72"/>
  <c r="A360" i="72"/>
  <c r="A361" i="72"/>
  <c r="A362" i="72"/>
  <c r="A363" i="72"/>
  <c r="A364" i="72"/>
  <c r="A365" i="72"/>
  <c r="A366" i="72"/>
  <c r="A367" i="72"/>
  <c r="A368" i="72"/>
  <c r="A369" i="72"/>
  <c r="A370" i="72"/>
  <c r="A371" i="72"/>
  <c r="A372" i="72"/>
  <c r="A373" i="72"/>
  <c r="A374" i="72"/>
  <c r="A501" i="72"/>
  <c r="A612" i="72"/>
  <c r="A613" i="72"/>
  <c r="A502" i="72"/>
  <c r="A614" i="72"/>
  <c r="A375" i="72"/>
  <c r="A376" i="72"/>
  <c r="A377" i="72"/>
  <c r="A378" i="72"/>
  <c r="A379" i="72"/>
  <c r="A380" i="72"/>
  <c r="A381" i="72"/>
  <c r="A382" i="72"/>
  <c r="A383" i="72"/>
  <c r="A384" i="72"/>
  <c r="A385" i="72"/>
  <c r="A386" i="72"/>
  <c r="A387" i="72"/>
  <c r="A388" i="72"/>
  <c r="A389" i="72"/>
  <c r="A503" i="72"/>
  <c r="A504" i="72"/>
  <c r="A505" i="72"/>
  <c r="A506" i="72"/>
  <c r="A507" i="72"/>
  <c r="A508" i="72"/>
  <c r="A509" i="72"/>
  <c r="A510" i="72"/>
  <c r="A511" i="72"/>
  <c r="A512" i="72"/>
  <c r="A513" i="72"/>
  <c r="A514" i="72"/>
  <c r="A390" i="72"/>
  <c r="A391" i="72"/>
  <c r="A392" i="72"/>
  <c r="A393" i="72"/>
  <c r="A394" i="72"/>
  <c r="A395" i="72"/>
  <c r="A396" i="72"/>
  <c r="A397" i="72"/>
  <c r="A515" i="72"/>
  <c r="A476" i="72"/>
  <c r="A398" i="72"/>
  <c r="A399" i="72"/>
  <c r="A516" i="72"/>
  <c r="A517" i="72"/>
  <c r="A477" i="72"/>
  <c r="A478" i="72"/>
  <c r="A479" i="72"/>
  <c r="A630" i="72"/>
  <c r="A631" i="72"/>
  <c r="A400" i="72"/>
  <c r="A401" i="72"/>
  <c r="A402" i="72"/>
  <c r="A518" i="72"/>
  <c r="A519" i="72"/>
  <c r="A520" i="72"/>
  <c r="A615" i="72"/>
  <c r="A616" i="72"/>
  <c r="A403" i="72"/>
  <c r="A404" i="72"/>
  <c r="A405" i="72"/>
  <c r="A521" i="72"/>
  <c r="A406" i="72"/>
  <c r="A407" i="72"/>
  <c r="A408" i="72"/>
  <c r="A409" i="72"/>
  <c r="A410" i="72"/>
  <c r="A411" i="72"/>
  <c r="A412" i="72"/>
  <c r="A413" i="72"/>
  <c r="A414" i="72"/>
  <c r="A415" i="72"/>
  <c r="A416" i="72"/>
  <c r="A417" i="72"/>
  <c r="A418" i="72"/>
  <c r="A419" i="72"/>
  <c r="A420" i="72"/>
  <c r="A421" i="72"/>
  <c r="A422" i="72"/>
  <c r="A617" i="72"/>
  <c r="A618" i="72"/>
  <c r="A619" i="72"/>
  <c r="A620" i="72"/>
  <c r="A621" i="72"/>
  <c r="A622" i="72"/>
  <c r="A623" i="72"/>
  <c r="A632" i="72"/>
  <c r="A633" i="72"/>
  <c r="A764" i="72"/>
  <c r="A765" i="72"/>
  <c r="A766" i="72"/>
  <c r="A767" i="72"/>
  <c r="A768" i="72"/>
  <c r="A769" i="72"/>
  <c r="A770" i="72"/>
  <c r="A826" i="72"/>
  <c r="A771" i="72"/>
  <c r="A772" i="72"/>
  <c r="A827" i="72"/>
  <c r="A828" i="72"/>
  <c r="A829" i="72"/>
  <c r="A830" i="72"/>
  <c r="A773" i="72"/>
  <c r="A774" i="72"/>
  <c r="A775" i="72"/>
  <c r="A776" i="72"/>
  <c r="A777" i="72"/>
  <c r="A778" i="72"/>
  <c r="A779" i="72"/>
  <c r="A780" i="72"/>
  <c r="A781" i="72"/>
  <c r="A782" i="72"/>
  <c r="A783" i="72"/>
  <c r="A784" i="72"/>
  <c r="A817" i="72"/>
  <c r="A785" i="72"/>
  <c r="A901" i="72"/>
  <c r="A902" i="72"/>
  <c r="A903" i="72"/>
  <c r="A904" i="72"/>
  <c r="A831" i="72"/>
  <c r="A905" i="72"/>
  <c r="A906" i="72"/>
  <c r="A907" i="72"/>
  <c r="A908" i="72"/>
  <c r="A909" i="72"/>
  <c r="A910" i="72"/>
  <c r="A786" i="72"/>
  <c r="A787" i="72"/>
  <c r="A868" i="72"/>
  <c r="A869" i="72"/>
  <c r="A870" i="72"/>
  <c r="A871" i="72"/>
  <c r="A872" i="72"/>
  <c r="A873" i="72"/>
  <c r="A874" i="72"/>
  <c r="A875" i="72"/>
  <c r="A876" i="72"/>
  <c r="A877" i="72"/>
  <c r="A878" i="72"/>
  <c r="A879" i="72"/>
  <c r="A880" i="72"/>
  <c r="A881" i="72"/>
  <c r="A882" i="72"/>
  <c r="A883" i="72"/>
  <c r="A884" i="72"/>
  <c r="A885" i="72"/>
  <c r="A886" i="72"/>
  <c r="A887" i="72"/>
  <c r="A888" i="72"/>
  <c r="A911" i="72"/>
  <c r="A912" i="72"/>
  <c r="A913" i="72"/>
  <c r="A914" i="72"/>
  <c r="A915" i="72"/>
  <c r="A916" i="72"/>
  <c r="A917" i="72"/>
  <c r="A918" i="72"/>
  <c r="A919" i="72"/>
  <c r="A634" i="72"/>
  <c r="A635" i="72"/>
  <c r="A636" i="72"/>
  <c r="A637" i="72"/>
  <c r="A638" i="72"/>
  <c r="A639" i="72"/>
  <c r="A640" i="72"/>
  <c r="A641" i="72"/>
  <c r="A642" i="72"/>
  <c r="A889" i="72"/>
  <c r="A788" i="72"/>
  <c r="A890" i="72"/>
  <c r="A643" i="72"/>
  <c r="A818" i="72"/>
  <c r="A819" i="72"/>
  <c r="A891" i="72"/>
  <c r="A789" i="72"/>
  <c r="A790" i="72"/>
  <c r="A791" i="72"/>
  <c r="A792" i="72"/>
  <c r="A793" i="72"/>
  <c r="A920" i="72"/>
  <c r="A921" i="72"/>
  <c r="A922" i="72"/>
  <c r="A923" i="72"/>
  <c r="A924" i="72"/>
  <c r="A925" i="72"/>
  <c r="A926" i="72"/>
  <c r="A794" i="72"/>
  <c r="A927" i="72"/>
  <c r="A928" i="72"/>
  <c r="A929" i="72"/>
  <c r="A930" i="72"/>
  <c r="A931" i="72"/>
  <c r="A932" i="72"/>
  <c r="A933" i="72"/>
  <c r="A934" i="72"/>
  <c r="A935" i="72"/>
  <c r="A936" i="72"/>
  <c r="A937" i="72"/>
  <c r="A938" i="72"/>
  <c r="A939" i="72"/>
  <c r="A940" i="72"/>
  <c r="A941" i="72"/>
  <c r="A942" i="72"/>
  <c r="A943" i="72"/>
  <c r="A944" i="72"/>
  <c r="A945" i="72"/>
  <c r="A946" i="72"/>
  <c r="A947" i="72"/>
  <c r="A948" i="72"/>
  <c r="A949" i="72"/>
  <c r="A950" i="72"/>
  <c r="A951" i="72"/>
  <c r="A952" i="72"/>
  <c r="A795" i="72"/>
  <c r="A796" i="72"/>
  <c r="A797" i="72"/>
  <c r="A798" i="72"/>
  <c r="A799" i="72"/>
  <c r="A800" i="72"/>
  <c r="A801" i="72"/>
  <c r="A802" i="72"/>
  <c r="A803" i="72"/>
  <c r="A804" i="72"/>
  <c r="A805" i="72"/>
  <c r="A806" i="72"/>
  <c r="A807" i="72"/>
  <c r="A808" i="72"/>
  <c r="A809" i="72"/>
  <c r="A810" i="72"/>
  <c r="A811" i="72"/>
  <c r="A812" i="72"/>
  <c r="A953" i="72"/>
  <c r="A954" i="72"/>
  <c r="A955" i="72"/>
  <c r="A990" i="72"/>
  <c r="A991" i="72"/>
  <c r="A992" i="72"/>
  <c r="A993" i="72"/>
  <c r="A994" i="72"/>
  <c r="A995" i="72"/>
  <c r="A644" i="72"/>
  <c r="A892" i="72"/>
  <c r="A893" i="72"/>
  <c r="A894" i="72"/>
  <c r="A895" i="72"/>
  <c r="A832" i="72"/>
  <c r="A833" i="72"/>
  <c r="A956" i="72"/>
  <c r="A645" i="72"/>
  <c r="A646" i="72"/>
  <c r="A647" i="72"/>
  <c r="A648" i="72"/>
  <c r="A649" i="72"/>
  <c r="A650" i="72"/>
  <c r="A834" i="72"/>
  <c r="A835" i="72"/>
  <c r="A836" i="72"/>
  <c r="A651" i="72"/>
  <c r="A652" i="72"/>
  <c r="A653" i="72"/>
  <c r="A896" i="72"/>
  <c r="A837" i="72"/>
  <c r="A838" i="72"/>
  <c r="A897" i="72"/>
  <c r="A957" i="72"/>
  <c r="A958" i="72"/>
  <c r="A959" i="72"/>
  <c r="A960" i="72"/>
  <c r="A961" i="72"/>
  <c r="A962" i="72"/>
  <c r="A963" i="72"/>
  <c r="A964" i="72"/>
  <c r="A965" i="72"/>
  <c r="A966" i="72"/>
  <c r="A967" i="72"/>
  <c r="A968" i="72"/>
  <c r="A969" i="72"/>
  <c r="A970" i="72"/>
  <c r="A971" i="72"/>
  <c r="A972" i="72"/>
  <c r="A973" i="72"/>
  <c r="A974" i="72"/>
  <c r="A813" i="72"/>
  <c r="A814" i="72"/>
  <c r="A815" i="72"/>
  <c r="A816" i="72"/>
  <c r="A975" i="72"/>
  <c r="A976" i="72"/>
  <c r="A977" i="72"/>
  <c r="A898" i="72"/>
  <c r="A654" i="72"/>
  <c r="A655" i="72"/>
  <c r="A839" i="72"/>
  <c r="A840" i="72"/>
  <c r="A841" i="72"/>
  <c r="A842" i="72"/>
  <c r="A843" i="72"/>
  <c r="A656" i="72"/>
  <c r="A657" i="72"/>
  <c r="A658" i="72"/>
  <c r="A659" i="72"/>
  <c r="A899" i="72"/>
  <c r="A900" i="72"/>
  <c r="A660" i="72"/>
  <c r="A661" i="72"/>
  <c r="A662" i="72"/>
  <c r="A663" i="72"/>
  <c r="A664" i="72"/>
  <c r="A665" i="72"/>
  <c r="A666" i="72"/>
  <c r="A667" i="72"/>
  <c r="A668" i="72"/>
  <c r="A669" i="72"/>
  <c r="A670" i="72"/>
  <c r="A671" i="72"/>
  <c r="A672" i="72"/>
  <c r="A673" i="72"/>
  <c r="A674" i="72"/>
  <c r="A675" i="72"/>
  <c r="A676" i="72"/>
  <c r="A820" i="72"/>
  <c r="A677" i="72"/>
  <c r="A678" i="72"/>
  <c r="A679" i="72"/>
  <c r="A680" i="72"/>
  <c r="A821" i="72"/>
  <c r="A844" i="72"/>
  <c r="A845" i="72"/>
  <c r="A681" i="72"/>
  <c r="A682" i="72"/>
  <c r="A683" i="72"/>
  <c r="A684" i="72"/>
  <c r="A685" i="72"/>
  <c r="A686" i="72"/>
  <c r="A687" i="72"/>
  <c r="A688" i="72"/>
  <c r="A689" i="72"/>
  <c r="A690" i="72"/>
  <c r="A691" i="72"/>
  <c r="A692" i="72"/>
  <c r="A693" i="72"/>
  <c r="A694" i="72"/>
  <c r="A695" i="72"/>
  <c r="A696" i="72"/>
  <c r="A697" i="72"/>
  <c r="A846" i="72"/>
  <c r="A978" i="72"/>
  <c r="A979" i="72"/>
  <c r="A847" i="72"/>
  <c r="A980" i="72"/>
  <c r="A698" i="72"/>
  <c r="A699" i="72"/>
  <c r="A700" i="72"/>
  <c r="A701" i="72"/>
  <c r="A702" i="72"/>
  <c r="A703" i="72"/>
  <c r="A704" i="72"/>
  <c r="A705" i="72"/>
  <c r="A706" i="72"/>
  <c r="A707" i="72"/>
  <c r="A708" i="72"/>
  <c r="A709" i="72"/>
  <c r="A710" i="72"/>
  <c r="A711" i="72"/>
  <c r="A712" i="72"/>
  <c r="A848" i="72"/>
  <c r="A849" i="72"/>
  <c r="A850" i="72"/>
  <c r="A851" i="72"/>
  <c r="A852" i="72"/>
  <c r="A853" i="72"/>
  <c r="A854" i="72"/>
  <c r="A855" i="72"/>
  <c r="A856" i="72"/>
  <c r="A857" i="72"/>
  <c r="A858" i="72"/>
  <c r="A859" i="72"/>
  <c r="A713" i="72"/>
  <c r="A714" i="72"/>
  <c r="A715" i="72"/>
  <c r="A716" i="72"/>
  <c r="A717" i="72"/>
  <c r="A718" i="72"/>
  <c r="A719" i="72"/>
  <c r="A720" i="72"/>
  <c r="A860" i="72"/>
  <c r="A822" i="72"/>
  <c r="A721" i="72"/>
  <c r="A722" i="72"/>
  <c r="A861" i="72"/>
  <c r="A862" i="72"/>
  <c r="A823" i="72"/>
  <c r="A824" i="72"/>
  <c r="A825" i="72"/>
  <c r="A996" i="72"/>
  <c r="A997" i="72"/>
  <c r="A723" i="72"/>
  <c r="A724" i="72"/>
  <c r="A725" i="72"/>
  <c r="A863" i="72"/>
  <c r="A864" i="72"/>
  <c r="A865" i="72"/>
  <c r="A981" i="72"/>
  <c r="A982" i="72"/>
  <c r="A726" i="72"/>
  <c r="A727" i="72"/>
  <c r="A728" i="72"/>
  <c r="A729" i="72"/>
  <c r="A730" i="72"/>
  <c r="A731" i="72"/>
  <c r="A732" i="72"/>
  <c r="A866" i="72"/>
  <c r="A867" i="72"/>
  <c r="A733" i="72"/>
  <c r="A734" i="72"/>
  <c r="A735" i="72"/>
  <c r="A736" i="72"/>
  <c r="A737" i="72"/>
  <c r="A738" i="72"/>
  <c r="A739" i="72"/>
  <c r="A740" i="72"/>
  <c r="A741" i="72"/>
  <c r="A742" i="72"/>
  <c r="A743" i="72"/>
  <c r="A744" i="72"/>
  <c r="A745" i="72"/>
  <c r="A746" i="72"/>
  <c r="A747" i="72"/>
  <c r="A748" i="72"/>
  <c r="A749" i="72"/>
  <c r="A750" i="72"/>
  <c r="A751" i="72"/>
  <c r="A752" i="72"/>
  <c r="A753" i="72"/>
  <c r="A754" i="72"/>
  <c r="A755" i="72"/>
  <c r="A756" i="72"/>
  <c r="A757" i="72"/>
  <c r="A758" i="72"/>
  <c r="A759" i="72"/>
  <c r="A760" i="72"/>
  <c r="A761" i="72"/>
  <c r="A762" i="72"/>
  <c r="A763" i="72"/>
  <c r="A983" i="72"/>
  <c r="A984" i="72"/>
  <c r="A985" i="72"/>
  <c r="A986" i="72"/>
  <c r="A987" i="72"/>
  <c r="A988" i="72"/>
  <c r="A989" i="72"/>
  <c r="H6" i="37"/>
  <c r="H7" i="37" s="1"/>
  <c r="H8" i="37" s="1"/>
  <c r="K5" i="37"/>
  <c r="K6" i="37" s="1"/>
  <c r="H9" i="37" l="1"/>
  <c r="H10" i="37" s="1"/>
  <c r="K7" i="37"/>
  <c r="H11" i="37" l="1"/>
  <c r="H12" i="37"/>
  <c r="K8" i="37"/>
  <c r="K9" i="37" l="1"/>
  <c r="N4" i="36"/>
  <c r="C22" i="34"/>
  <c r="C23" i="34"/>
  <c r="C24" i="34"/>
  <c r="C25" i="34"/>
  <c r="C26" i="34"/>
  <c r="C27" i="34"/>
  <c r="C28" i="34"/>
  <c r="C29" i="34"/>
  <c r="J18" i="26"/>
  <c r="K18" i="26"/>
  <c r="L18" i="26"/>
  <c r="M18" i="26"/>
  <c r="N18" i="26"/>
  <c r="O18" i="26"/>
  <c r="T2" i="29"/>
  <c r="K10" i="37" l="1"/>
  <c r="K11" i="37" l="1"/>
  <c r="K12" i="37" s="1"/>
  <c r="C420" i="1"/>
  <c r="C438" i="1"/>
  <c r="C459" i="1"/>
  <c r="C437" i="1"/>
  <c r="C426" i="1"/>
  <c r="C460" i="1"/>
  <c r="C427" i="1"/>
  <c r="C424" i="1"/>
  <c r="C536" i="1"/>
  <c r="C429" i="1"/>
  <c r="C436" i="1"/>
  <c r="C539" i="1"/>
  <c r="C425" i="1"/>
  <c r="C430" i="1"/>
  <c r="C535" i="1"/>
  <c r="C428" i="1"/>
  <c r="C452" i="1"/>
  <c r="C537" i="1"/>
  <c r="C419" i="1"/>
  <c r="C431" i="1"/>
  <c r="C538" i="1"/>
  <c r="C434" i="1"/>
  <c r="C435" i="1"/>
  <c r="C453" i="1"/>
  <c r="C432" i="1"/>
  <c r="C422" i="1"/>
  <c r="C498" i="1"/>
  <c r="C423" i="1"/>
  <c r="C433" i="1"/>
  <c r="C501" i="1"/>
  <c r="C449" i="1"/>
  <c r="C445" i="1"/>
  <c r="C499" i="1"/>
  <c r="C446" i="1"/>
  <c r="C439" i="1"/>
  <c r="C502" i="1"/>
  <c r="C440" i="1"/>
  <c r="C443" i="1"/>
  <c r="C500" i="1"/>
  <c r="C447" i="1"/>
  <c r="C448" i="1"/>
  <c r="C503" i="1"/>
  <c r="C451" i="1"/>
  <c r="C450" i="1"/>
  <c r="C504" i="1"/>
  <c r="C444" i="1"/>
  <c r="C421" i="1"/>
  <c r="C511" i="1"/>
  <c r="C505" i="1"/>
  <c r="C506" i="1"/>
  <c r="C507" i="1"/>
  <c r="C510" i="1"/>
  <c r="C508" i="1"/>
  <c r="C509" i="1"/>
  <c r="C469" i="1"/>
  <c r="C475" i="1"/>
  <c r="C476" i="1"/>
  <c r="C470" i="1"/>
  <c r="C491" i="1"/>
  <c r="C490" i="1"/>
  <c r="C488" i="1"/>
  <c r="C489" i="1"/>
  <c r="C474" i="1"/>
  <c r="C473" i="1"/>
  <c r="C472" i="1"/>
  <c r="C492" i="1"/>
  <c r="C493" i="1"/>
  <c r="C461" i="1"/>
  <c r="C466" i="1"/>
  <c r="C463" i="1"/>
  <c r="C464" i="1"/>
  <c r="C465" i="1"/>
  <c r="C462" i="1"/>
  <c r="C494" i="1"/>
  <c r="C495" i="1"/>
  <c r="C496" i="1"/>
  <c r="C479" i="1"/>
  <c r="C477" i="1"/>
  <c r="C481" i="1"/>
  <c r="C480" i="1"/>
  <c r="C482" i="1"/>
  <c r="C458" i="1"/>
  <c r="C478" i="1"/>
  <c r="C487" i="1"/>
  <c r="C483" i="1"/>
  <c r="C485" i="1"/>
  <c r="C486" i="1"/>
  <c r="C484" i="1"/>
  <c r="C457" i="1"/>
  <c r="C467" i="1"/>
  <c r="C468" i="1"/>
  <c r="C454" i="1"/>
  <c r="C455" i="1"/>
  <c r="C471" i="1"/>
  <c r="C518" i="1"/>
  <c r="C515" i="1"/>
  <c r="C514" i="1"/>
  <c r="C516" i="1"/>
  <c r="C531" i="1"/>
  <c r="C530" i="1"/>
  <c r="C532" i="1"/>
  <c r="C533" i="1"/>
  <c r="C534" i="1"/>
  <c r="C520" i="1"/>
  <c r="C512" i="1"/>
  <c r="C415" i="1"/>
  <c r="C416" i="1"/>
  <c r="C417" i="1"/>
  <c r="C418" i="1"/>
  <c r="C351" i="1"/>
  <c r="C368" i="1"/>
  <c r="C361" i="1"/>
  <c r="C354" i="1"/>
  <c r="C373" i="1"/>
  <c r="C374" i="1"/>
  <c r="C375" i="1"/>
  <c r="C352" i="1"/>
  <c r="C369" i="1"/>
  <c r="C370" i="1"/>
  <c r="C376" i="1"/>
  <c r="C353" i="1"/>
  <c r="C371" i="1"/>
  <c r="C372" i="1"/>
  <c r="C377" i="1"/>
  <c r="C383" i="1"/>
  <c r="C380" i="1"/>
  <c r="C379" i="1"/>
  <c r="C378" i="1"/>
  <c r="C402" i="1"/>
  <c r="C381" i="1"/>
  <c r="C388" i="1"/>
  <c r="C387" i="1"/>
  <c r="C386" i="1"/>
  <c r="C389" i="1"/>
  <c r="C390" i="1"/>
  <c r="C391" i="1"/>
  <c r="C393" i="1"/>
  <c r="C392" i="1"/>
  <c r="C404" i="1"/>
  <c r="C395" i="1"/>
  <c r="C397" i="1"/>
  <c r="C396" i="1"/>
  <c r="C394" i="1"/>
  <c r="C399" i="1"/>
  <c r="C400" i="1"/>
  <c r="C398" i="1"/>
  <c r="C366" i="1"/>
  <c r="C367" i="1"/>
  <c r="C456" i="1"/>
  <c r="C359" i="1"/>
  <c r="C360" i="1"/>
  <c r="C497" i="1"/>
  <c r="C408" i="1"/>
  <c r="C410" i="1"/>
  <c r="C407" i="1"/>
  <c r="C406" i="1"/>
  <c r="C365" i="1"/>
  <c r="C362" i="1"/>
  <c r="C363" i="1"/>
  <c r="C364" i="1"/>
  <c r="C357" i="1"/>
  <c r="C358" i="1"/>
  <c r="C384" i="1"/>
  <c r="C356" i="1"/>
  <c r="C355" i="1"/>
  <c r="C405" i="1"/>
  <c r="C403" i="1"/>
  <c r="C401" i="1"/>
  <c r="C409" i="1"/>
  <c r="C412" i="1"/>
  <c r="C414" i="1"/>
  <c r="C413" i="1"/>
  <c r="C411" i="1"/>
  <c r="C441" i="1"/>
  <c r="C442" i="1"/>
  <c r="C517" i="1"/>
  <c r="C521" i="1"/>
  <c r="C523" i="1"/>
  <c r="C522" i="1"/>
  <c r="C525" i="1"/>
  <c r="C524" i="1"/>
  <c r="C526" i="1"/>
  <c r="C527" i="1"/>
  <c r="C528" i="1"/>
  <c r="C529" i="1"/>
  <c r="C519" i="1"/>
  <c r="C513" i="1"/>
  <c r="C382" i="1"/>
  <c r="C385" i="1"/>
  <c r="D420" i="1"/>
  <c r="D438" i="1"/>
  <c r="D459" i="1"/>
  <c r="D437" i="1"/>
  <c r="D426" i="1"/>
  <c r="D460" i="1"/>
  <c r="D427" i="1"/>
  <c r="D424" i="1"/>
  <c r="D536" i="1"/>
  <c r="D429" i="1"/>
  <c r="D436" i="1"/>
  <c r="D539" i="1"/>
  <c r="D425" i="1"/>
  <c r="D430" i="1"/>
  <c r="D535" i="1"/>
  <c r="D428" i="1"/>
  <c r="D452" i="1"/>
  <c r="D537" i="1"/>
  <c r="D419" i="1"/>
  <c r="D431" i="1"/>
  <c r="D538" i="1"/>
  <c r="D434" i="1"/>
  <c r="D435" i="1"/>
  <c r="D453" i="1"/>
  <c r="D432" i="1"/>
  <c r="D422" i="1"/>
  <c r="D498" i="1"/>
  <c r="D423" i="1"/>
  <c r="D433" i="1"/>
  <c r="D501" i="1"/>
  <c r="D449" i="1"/>
  <c r="D445" i="1"/>
  <c r="D499" i="1"/>
  <c r="D446" i="1"/>
  <c r="D439" i="1"/>
  <c r="D502" i="1"/>
  <c r="D440" i="1"/>
  <c r="D443" i="1"/>
  <c r="D500" i="1"/>
  <c r="D447" i="1"/>
  <c r="D448" i="1"/>
  <c r="D503" i="1"/>
  <c r="D451" i="1"/>
  <c r="D450" i="1"/>
  <c r="D504" i="1"/>
  <c r="D444" i="1"/>
  <c r="D421" i="1"/>
  <c r="D511" i="1"/>
  <c r="D505" i="1"/>
  <c r="D506" i="1"/>
  <c r="D507" i="1"/>
  <c r="D510" i="1"/>
  <c r="D508" i="1"/>
  <c r="D509" i="1"/>
  <c r="D469" i="1"/>
  <c r="D475" i="1"/>
  <c r="D476" i="1"/>
  <c r="D470" i="1"/>
  <c r="D491" i="1"/>
  <c r="D490" i="1"/>
  <c r="D488" i="1"/>
  <c r="D489" i="1"/>
  <c r="D474" i="1"/>
  <c r="D473" i="1"/>
  <c r="D472" i="1"/>
  <c r="D492" i="1"/>
  <c r="D493" i="1"/>
  <c r="D461" i="1"/>
  <c r="D466" i="1"/>
  <c r="D463" i="1"/>
  <c r="D464" i="1"/>
  <c r="D465" i="1"/>
  <c r="D462" i="1"/>
  <c r="D494" i="1"/>
  <c r="D495" i="1"/>
  <c r="D496" i="1"/>
  <c r="D479" i="1"/>
  <c r="D477" i="1"/>
  <c r="D481" i="1"/>
  <c r="D480" i="1"/>
  <c r="D482" i="1"/>
  <c r="D458" i="1"/>
  <c r="D478" i="1"/>
  <c r="D487" i="1"/>
  <c r="D483" i="1"/>
  <c r="D485" i="1"/>
  <c r="D486" i="1"/>
  <c r="D484" i="1"/>
  <c r="D457" i="1"/>
  <c r="D467" i="1"/>
  <c r="D468" i="1"/>
  <c r="D454" i="1"/>
  <c r="D455" i="1"/>
  <c r="D471" i="1"/>
  <c r="D518" i="1"/>
  <c r="D515" i="1"/>
  <c r="D514" i="1"/>
  <c r="D516" i="1"/>
  <c r="D531" i="1"/>
  <c r="D530" i="1"/>
  <c r="D532" i="1"/>
  <c r="D533" i="1"/>
  <c r="D534" i="1"/>
  <c r="D520" i="1"/>
  <c r="D512" i="1"/>
  <c r="D415" i="1"/>
  <c r="D416" i="1"/>
  <c r="D417" i="1"/>
  <c r="D418" i="1"/>
  <c r="D351" i="1"/>
  <c r="D368" i="1"/>
  <c r="D361" i="1"/>
  <c r="D354" i="1"/>
  <c r="D373" i="1"/>
  <c r="D374" i="1"/>
  <c r="D375" i="1"/>
  <c r="D352" i="1"/>
  <c r="D369" i="1"/>
  <c r="D370" i="1"/>
  <c r="D376" i="1"/>
  <c r="D353" i="1"/>
  <c r="D371" i="1"/>
  <c r="D372" i="1"/>
  <c r="D377" i="1"/>
  <c r="D383" i="1"/>
  <c r="D380" i="1"/>
  <c r="D379" i="1"/>
  <c r="D378" i="1"/>
  <c r="D402" i="1"/>
  <c r="D381" i="1"/>
  <c r="D388" i="1"/>
  <c r="D387" i="1"/>
  <c r="D386" i="1"/>
  <c r="D389" i="1"/>
  <c r="D390" i="1"/>
  <c r="D391" i="1"/>
  <c r="D393" i="1"/>
  <c r="D392" i="1"/>
  <c r="D404" i="1"/>
  <c r="D395" i="1"/>
  <c r="D397" i="1"/>
  <c r="D396" i="1"/>
  <c r="D394" i="1"/>
  <c r="D399" i="1"/>
  <c r="D400" i="1"/>
  <c r="D398" i="1"/>
  <c r="D366" i="1"/>
  <c r="D367" i="1"/>
  <c r="D456" i="1"/>
  <c r="D359" i="1"/>
  <c r="D360" i="1"/>
  <c r="D497" i="1"/>
  <c r="D408" i="1"/>
  <c r="D410" i="1"/>
  <c r="D407" i="1"/>
  <c r="D406" i="1"/>
  <c r="D365" i="1"/>
  <c r="D362" i="1"/>
  <c r="D363" i="1"/>
  <c r="D364" i="1"/>
  <c r="D357" i="1"/>
  <c r="D358" i="1"/>
  <c r="D384" i="1"/>
  <c r="D356" i="1"/>
  <c r="D355" i="1"/>
  <c r="D405" i="1"/>
  <c r="D403" i="1"/>
  <c r="D401" i="1"/>
  <c r="D409" i="1"/>
  <c r="D412" i="1"/>
  <c r="D414" i="1"/>
  <c r="D413" i="1"/>
  <c r="D411" i="1"/>
  <c r="D441" i="1"/>
  <c r="D442" i="1"/>
  <c r="D517" i="1"/>
  <c r="D521" i="1"/>
  <c r="D523" i="1"/>
  <c r="D522" i="1"/>
  <c r="D525" i="1"/>
  <c r="D524" i="1"/>
  <c r="D526" i="1"/>
  <c r="D527" i="1"/>
  <c r="D528" i="1"/>
  <c r="D529" i="1"/>
  <c r="D519" i="1"/>
  <c r="D513" i="1"/>
  <c r="D382" i="1"/>
  <c r="D385" i="1"/>
  <c r="E420" i="1"/>
  <c r="E438" i="1"/>
  <c r="E459" i="1"/>
  <c r="E437" i="1"/>
  <c r="E426" i="1"/>
  <c r="E460" i="1"/>
  <c r="E427" i="1"/>
  <c r="E424" i="1"/>
  <c r="E536" i="1"/>
  <c r="E429" i="1"/>
  <c r="E436" i="1"/>
  <c r="E539" i="1"/>
  <c r="E425" i="1"/>
  <c r="E430" i="1"/>
  <c r="E535" i="1"/>
  <c r="E428" i="1"/>
  <c r="E452" i="1"/>
  <c r="E537" i="1"/>
  <c r="E419" i="1"/>
  <c r="E431" i="1"/>
  <c r="E538" i="1"/>
  <c r="E434" i="1"/>
  <c r="E435" i="1"/>
  <c r="E453" i="1"/>
  <c r="E432" i="1"/>
  <c r="E422" i="1"/>
  <c r="E498" i="1"/>
  <c r="E423" i="1"/>
  <c r="E433" i="1"/>
  <c r="E501" i="1"/>
  <c r="E449" i="1"/>
  <c r="E445" i="1"/>
  <c r="E499" i="1"/>
  <c r="E446" i="1"/>
  <c r="E439" i="1"/>
  <c r="E502" i="1"/>
  <c r="E440" i="1"/>
  <c r="E443" i="1"/>
  <c r="E500" i="1"/>
  <c r="E447" i="1"/>
  <c r="E448" i="1"/>
  <c r="E503" i="1"/>
  <c r="E451" i="1"/>
  <c r="E450" i="1"/>
  <c r="E504" i="1"/>
  <c r="E444" i="1"/>
  <c r="E421" i="1"/>
  <c r="E511" i="1"/>
  <c r="E505" i="1"/>
  <c r="E506" i="1"/>
  <c r="E507" i="1"/>
  <c r="E510" i="1"/>
  <c r="E508" i="1"/>
  <c r="E509" i="1"/>
  <c r="E469" i="1"/>
  <c r="E475" i="1"/>
  <c r="E476" i="1"/>
  <c r="E470" i="1"/>
  <c r="E491" i="1"/>
  <c r="E490" i="1"/>
  <c r="E488" i="1"/>
  <c r="E489" i="1"/>
  <c r="E474" i="1"/>
  <c r="E473" i="1"/>
  <c r="E472" i="1"/>
  <c r="E492" i="1"/>
  <c r="E493" i="1"/>
  <c r="E461" i="1"/>
  <c r="E466" i="1"/>
  <c r="E463" i="1"/>
  <c r="E464" i="1"/>
  <c r="E465" i="1"/>
  <c r="E462" i="1"/>
  <c r="E494" i="1"/>
  <c r="E495" i="1"/>
  <c r="E496" i="1"/>
  <c r="E479" i="1"/>
  <c r="E477" i="1"/>
  <c r="E481" i="1"/>
  <c r="E480" i="1"/>
  <c r="E482" i="1"/>
  <c r="E458" i="1"/>
  <c r="E478" i="1"/>
  <c r="E487" i="1"/>
  <c r="E483" i="1"/>
  <c r="E485" i="1"/>
  <c r="E486" i="1"/>
  <c r="E484" i="1"/>
  <c r="E457" i="1"/>
  <c r="E467" i="1"/>
  <c r="E468" i="1"/>
  <c r="E454" i="1"/>
  <c r="E455" i="1"/>
  <c r="E471" i="1"/>
  <c r="E518" i="1"/>
  <c r="E515" i="1"/>
  <c r="E514" i="1"/>
  <c r="E516" i="1"/>
  <c r="E531" i="1"/>
  <c r="E530" i="1"/>
  <c r="E532" i="1"/>
  <c r="E533" i="1"/>
  <c r="E534" i="1"/>
  <c r="E520" i="1"/>
  <c r="E512" i="1"/>
  <c r="E415" i="1"/>
  <c r="E416" i="1"/>
  <c r="E417" i="1"/>
  <c r="E418" i="1"/>
  <c r="E351" i="1"/>
  <c r="E368" i="1"/>
  <c r="E361" i="1"/>
  <c r="E354" i="1"/>
  <c r="E373" i="1"/>
  <c r="E374" i="1"/>
  <c r="E375" i="1"/>
  <c r="E352" i="1"/>
  <c r="E369" i="1"/>
  <c r="E370" i="1"/>
  <c r="E376" i="1"/>
  <c r="E353" i="1"/>
  <c r="E371" i="1"/>
  <c r="E372" i="1"/>
  <c r="E377" i="1"/>
  <c r="E383" i="1"/>
  <c r="E380" i="1"/>
  <c r="E379" i="1"/>
  <c r="E378" i="1"/>
  <c r="E402" i="1"/>
  <c r="E381" i="1"/>
  <c r="E388" i="1"/>
  <c r="E387" i="1"/>
  <c r="E386" i="1"/>
  <c r="E389" i="1"/>
  <c r="E390" i="1"/>
  <c r="E391" i="1"/>
  <c r="E393" i="1"/>
  <c r="E392" i="1"/>
  <c r="E404" i="1"/>
  <c r="E395" i="1"/>
  <c r="E397" i="1"/>
  <c r="E396" i="1"/>
  <c r="E394" i="1"/>
  <c r="E399" i="1"/>
  <c r="E400" i="1"/>
  <c r="E398" i="1"/>
  <c r="E366" i="1"/>
  <c r="E367" i="1"/>
  <c r="E456" i="1"/>
  <c r="E359" i="1"/>
  <c r="E360" i="1"/>
  <c r="E497" i="1"/>
  <c r="E408" i="1"/>
  <c r="E410" i="1"/>
  <c r="E407" i="1"/>
  <c r="E406" i="1"/>
  <c r="E365" i="1"/>
  <c r="E362" i="1"/>
  <c r="E363" i="1"/>
  <c r="E364" i="1"/>
  <c r="E357" i="1"/>
  <c r="E358" i="1"/>
  <c r="E384" i="1"/>
  <c r="E356" i="1"/>
  <c r="E355" i="1"/>
  <c r="E405" i="1"/>
  <c r="E403" i="1"/>
  <c r="E401" i="1"/>
  <c r="E409" i="1"/>
  <c r="E412" i="1"/>
  <c r="E414" i="1"/>
  <c r="E413" i="1"/>
  <c r="E411" i="1"/>
  <c r="E441" i="1"/>
  <c r="E442" i="1"/>
  <c r="E517" i="1"/>
  <c r="E521" i="1"/>
  <c r="E523" i="1"/>
  <c r="E522" i="1"/>
  <c r="E525" i="1"/>
  <c r="E524" i="1"/>
  <c r="E526" i="1"/>
  <c r="E527" i="1"/>
  <c r="E528" i="1"/>
  <c r="E529" i="1"/>
  <c r="E519" i="1"/>
  <c r="E513" i="1"/>
  <c r="E382" i="1"/>
  <c r="E385" i="1"/>
  <c r="G420" i="1"/>
  <c r="G438" i="1"/>
  <c r="G459" i="1"/>
  <c r="G437" i="1"/>
  <c r="G426" i="1"/>
  <c r="G460" i="1"/>
  <c r="G427" i="1"/>
  <c r="G424" i="1"/>
  <c r="G536" i="1"/>
  <c r="G429" i="1"/>
  <c r="G436" i="1"/>
  <c r="G539" i="1"/>
  <c r="G425" i="1"/>
  <c r="G430" i="1"/>
  <c r="G535" i="1"/>
  <c r="G428" i="1"/>
  <c r="G452" i="1"/>
  <c r="G537" i="1"/>
  <c r="G419" i="1"/>
  <c r="G431" i="1"/>
  <c r="G538" i="1"/>
  <c r="G434" i="1"/>
  <c r="G435" i="1"/>
  <c r="G453" i="1"/>
  <c r="G432" i="1"/>
  <c r="G422" i="1"/>
  <c r="G498" i="1"/>
  <c r="G423" i="1"/>
  <c r="G433" i="1"/>
  <c r="G501" i="1"/>
  <c r="G449" i="1"/>
  <c r="G445" i="1"/>
  <c r="G499" i="1"/>
  <c r="G446" i="1"/>
  <c r="G439" i="1"/>
  <c r="G502" i="1"/>
  <c r="G440" i="1"/>
  <c r="G443" i="1"/>
  <c r="G500" i="1"/>
  <c r="G447" i="1"/>
  <c r="G448" i="1"/>
  <c r="G503" i="1"/>
  <c r="G451" i="1"/>
  <c r="G450" i="1"/>
  <c r="G504" i="1"/>
  <c r="G444" i="1"/>
  <c r="G421" i="1"/>
  <c r="G511" i="1"/>
  <c r="G505" i="1"/>
  <c r="G506" i="1"/>
  <c r="G507" i="1"/>
  <c r="G510" i="1"/>
  <c r="G508" i="1"/>
  <c r="G509" i="1"/>
  <c r="G469" i="1"/>
  <c r="G475" i="1"/>
  <c r="G476" i="1"/>
  <c r="G470" i="1"/>
  <c r="G491" i="1"/>
  <c r="G490" i="1"/>
  <c r="G488" i="1"/>
  <c r="G489" i="1"/>
  <c r="G474" i="1"/>
  <c r="G473" i="1"/>
  <c r="G472" i="1"/>
  <c r="G492" i="1"/>
  <c r="G493" i="1"/>
  <c r="G461" i="1"/>
  <c r="G466" i="1"/>
  <c r="G463" i="1"/>
  <c r="G464" i="1"/>
  <c r="G465" i="1"/>
  <c r="G462" i="1"/>
  <c r="G494" i="1"/>
  <c r="G495" i="1"/>
  <c r="G496" i="1"/>
  <c r="G479" i="1"/>
  <c r="G477" i="1"/>
  <c r="G481" i="1"/>
  <c r="G480" i="1"/>
  <c r="G482" i="1"/>
  <c r="G458" i="1"/>
  <c r="G478" i="1"/>
  <c r="G487" i="1"/>
  <c r="G483" i="1"/>
  <c r="G485" i="1"/>
  <c r="G486" i="1"/>
  <c r="G484" i="1"/>
  <c r="G457" i="1"/>
  <c r="G467" i="1"/>
  <c r="G468" i="1"/>
  <c r="G454" i="1"/>
  <c r="G455" i="1"/>
  <c r="G471" i="1"/>
  <c r="G518" i="1"/>
  <c r="G515" i="1"/>
  <c r="G514" i="1"/>
  <c r="G516" i="1"/>
  <c r="G531" i="1"/>
  <c r="G530" i="1"/>
  <c r="G532" i="1"/>
  <c r="G533" i="1"/>
  <c r="G534" i="1"/>
  <c r="G520" i="1"/>
  <c r="G512" i="1"/>
  <c r="G415" i="1"/>
  <c r="G416" i="1"/>
  <c r="G417" i="1"/>
  <c r="G418" i="1"/>
  <c r="G351" i="1"/>
  <c r="G368" i="1"/>
  <c r="G361" i="1"/>
  <c r="G354" i="1"/>
  <c r="G373" i="1"/>
  <c r="G374" i="1"/>
  <c r="G375" i="1"/>
  <c r="G352" i="1"/>
  <c r="G369" i="1"/>
  <c r="G370" i="1"/>
  <c r="G376" i="1"/>
  <c r="G353" i="1"/>
  <c r="G371" i="1"/>
  <c r="G372" i="1"/>
  <c r="G377" i="1"/>
  <c r="G383" i="1"/>
  <c r="G380" i="1"/>
  <c r="G379" i="1"/>
  <c r="G378" i="1"/>
  <c r="G402" i="1"/>
  <c r="G381" i="1"/>
  <c r="G388" i="1"/>
  <c r="G387" i="1"/>
  <c r="G386" i="1"/>
  <c r="G389" i="1"/>
  <c r="G390" i="1"/>
  <c r="G391" i="1"/>
  <c r="G393" i="1"/>
  <c r="G392" i="1"/>
  <c r="G404" i="1"/>
  <c r="G395" i="1"/>
  <c r="G397" i="1"/>
  <c r="G396" i="1"/>
  <c r="G394" i="1"/>
  <c r="G399" i="1"/>
  <c r="G400" i="1"/>
  <c r="G398" i="1"/>
  <c r="G366" i="1"/>
  <c r="G367" i="1"/>
  <c r="G456" i="1"/>
  <c r="G359" i="1"/>
  <c r="G360" i="1"/>
  <c r="G497" i="1"/>
  <c r="G408" i="1"/>
  <c r="G410" i="1"/>
  <c r="G407" i="1"/>
  <c r="G406" i="1"/>
  <c r="G365" i="1"/>
  <c r="G362" i="1"/>
  <c r="G363" i="1"/>
  <c r="G364" i="1"/>
  <c r="G357" i="1"/>
  <c r="G358" i="1"/>
  <c r="G384" i="1"/>
  <c r="G356" i="1"/>
  <c r="G355" i="1"/>
  <c r="G405" i="1"/>
  <c r="G403" i="1"/>
  <c r="G401" i="1"/>
  <c r="G409" i="1"/>
  <c r="G412" i="1"/>
  <c r="G414" i="1"/>
  <c r="G413" i="1"/>
  <c r="G411" i="1"/>
  <c r="G441" i="1"/>
  <c r="G442" i="1"/>
  <c r="G517" i="1"/>
  <c r="G521" i="1"/>
  <c r="G523" i="1"/>
  <c r="G522" i="1"/>
  <c r="G525" i="1"/>
  <c r="G524" i="1"/>
  <c r="G526" i="1"/>
  <c r="G527" i="1"/>
  <c r="G528" i="1"/>
  <c r="G529" i="1"/>
  <c r="G519" i="1"/>
  <c r="G513" i="1"/>
  <c r="G382" i="1"/>
  <c r="G385" i="1"/>
  <c r="I420" i="1"/>
  <c r="I438" i="1"/>
  <c r="I459" i="1"/>
  <c r="I437" i="1"/>
  <c r="I426" i="1"/>
  <c r="I460" i="1"/>
  <c r="I427" i="1"/>
  <c r="I424" i="1"/>
  <c r="I536" i="1"/>
  <c r="I429" i="1"/>
  <c r="I436" i="1"/>
  <c r="I539" i="1"/>
  <c r="I425" i="1"/>
  <c r="I430" i="1"/>
  <c r="I535" i="1"/>
  <c r="I428" i="1"/>
  <c r="I452" i="1"/>
  <c r="I537" i="1"/>
  <c r="I419" i="1"/>
  <c r="I431" i="1"/>
  <c r="I538" i="1"/>
  <c r="I434" i="1"/>
  <c r="I435" i="1"/>
  <c r="I453" i="1"/>
  <c r="I432" i="1"/>
  <c r="I422" i="1"/>
  <c r="I498" i="1"/>
  <c r="I423" i="1"/>
  <c r="I433" i="1"/>
  <c r="I501" i="1"/>
  <c r="I449" i="1"/>
  <c r="I445" i="1"/>
  <c r="I499" i="1"/>
  <c r="I446" i="1"/>
  <c r="I439" i="1"/>
  <c r="I502" i="1"/>
  <c r="I440" i="1"/>
  <c r="I443" i="1"/>
  <c r="I500" i="1"/>
  <c r="I447" i="1"/>
  <c r="I448" i="1"/>
  <c r="I503" i="1"/>
  <c r="I451" i="1"/>
  <c r="I450" i="1"/>
  <c r="I504" i="1"/>
  <c r="I444" i="1"/>
  <c r="I421" i="1"/>
  <c r="I511" i="1"/>
  <c r="I505" i="1"/>
  <c r="I506" i="1"/>
  <c r="I507" i="1"/>
  <c r="I510" i="1"/>
  <c r="I508" i="1"/>
  <c r="I509" i="1"/>
  <c r="I469" i="1"/>
  <c r="I475" i="1"/>
  <c r="I476" i="1"/>
  <c r="I470" i="1"/>
  <c r="I491" i="1"/>
  <c r="I490" i="1"/>
  <c r="I488" i="1"/>
  <c r="I489" i="1"/>
  <c r="I474" i="1"/>
  <c r="I473" i="1"/>
  <c r="I472" i="1"/>
  <c r="I492" i="1"/>
  <c r="I493" i="1"/>
  <c r="I461" i="1"/>
  <c r="I466" i="1"/>
  <c r="I463" i="1"/>
  <c r="I464" i="1"/>
  <c r="I465" i="1"/>
  <c r="I462" i="1"/>
  <c r="I494" i="1"/>
  <c r="I495" i="1"/>
  <c r="I496" i="1"/>
  <c r="I479" i="1"/>
  <c r="I477" i="1"/>
  <c r="I481" i="1"/>
  <c r="I480" i="1"/>
  <c r="I482" i="1"/>
  <c r="I458" i="1"/>
  <c r="I478" i="1"/>
  <c r="I487" i="1"/>
  <c r="I483" i="1"/>
  <c r="I485" i="1"/>
  <c r="I486" i="1"/>
  <c r="I484" i="1"/>
  <c r="I457" i="1"/>
  <c r="I467" i="1"/>
  <c r="I468" i="1"/>
  <c r="I454" i="1"/>
  <c r="I455" i="1"/>
  <c r="I471" i="1"/>
  <c r="I518" i="1"/>
  <c r="I515" i="1"/>
  <c r="I514" i="1"/>
  <c r="I516" i="1"/>
  <c r="I531" i="1"/>
  <c r="I530" i="1"/>
  <c r="I532" i="1"/>
  <c r="I533" i="1"/>
  <c r="I534" i="1"/>
  <c r="I520" i="1"/>
  <c r="I512" i="1"/>
  <c r="I415" i="1"/>
  <c r="I416" i="1"/>
  <c r="I417" i="1"/>
  <c r="I418" i="1"/>
  <c r="I351" i="1"/>
  <c r="I368" i="1"/>
  <c r="I361" i="1"/>
  <c r="I354" i="1"/>
  <c r="I373" i="1"/>
  <c r="I374" i="1"/>
  <c r="I375" i="1"/>
  <c r="I352" i="1"/>
  <c r="I369" i="1"/>
  <c r="I370" i="1"/>
  <c r="I376" i="1"/>
  <c r="I353" i="1"/>
  <c r="I371" i="1"/>
  <c r="I372" i="1"/>
  <c r="I377" i="1"/>
  <c r="I383" i="1"/>
  <c r="I380" i="1"/>
  <c r="I379" i="1"/>
  <c r="I378" i="1"/>
  <c r="I402" i="1"/>
  <c r="I381" i="1"/>
  <c r="I388" i="1"/>
  <c r="I387" i="1"/>
  <c r="I386" i="1"/>
  <c r="I389" i="1"/>
  <c r="I390" i="1"/>
  <c r="I391" i="1"/>
  <c r="I393" i="1"/>
  <c r="I392" i="1"/>
  <c r="I404" i="1"/>
  <c r="I395" i="1"/>
  <c r="I397" i="1"/>
  <c r="I396" i="1"/>
  <c r="I394" i="1"/>
  <c r="I399" i="1"/>
  <c r="I400" i="1"/>
  <c r="I398" i="1"/>
  <c r="I366" i="1"/>
  <c r="I367" i="1"/>
  <c r="I456" i="1"/>
  <c r="I359" i="1"/>
  <c r="I360" i="1"/>
  <c r="I497" i="1"/>
  <c r="I408" i="1"/>
  <c r="I410" i="1"/>
  <c r="I407" i="1"/>
  <c r="I406" i="1"/>
  <c r="I365" i="1"/>
  <c r="I362" i="1"/>
  <c r="I363" i="1"/>
  <c r="I364" i="1"/>
  <c r="I357" i="1"/>
  <c r="I358" i="1"/>
  <c r="I384" i="1"/>
  <c r="I356" i="1"/>
  <c r="I355" i="1"/>
  <c r="I405" i="1"/>
  <c r="I403" i="1"/>
  <c r="I401" i="1"/>
  <c r="I409" i="1"/>
  <c r="I412" i="1"/>
  <c r="I414" i="1"/>
  <c r="I413" i="1"/>
  <c r="I411" i="1"/>
  <c r="I441" i="1"/>
  <c r="I442" i="1"/>
  <c r="I517" i="1"/>
  <c r="I521" i="1"/>
  <c r="I523" i="1"/>
  <c r="I522" i="1"/>
  <c r="I525" i="1"/>
  <c r="I524" i="1"/>
  <c r="I526" i="1"/>
  <c r="I527" i="1"/>
  <c r="I528" i="1"/>
  <c r="I529" i="1"/>
  <c r="I519" i="1"/>
  <c r="I513" i="1"/>
  <c r="I382" i="1"/>
  <c r="I385" i="1"/>
  <c r="J420" i="1"/>
  <c r="A420" i="1" s="1"/>
  <c r="J438" i="1"/>
  <c r="A438" i="1" s="1"/>
  <c r="J459" i="1"/>
  <c r="A459" i="1" s="1"/>
  <c r="J437" i="1"/>
  <c r="A437" i="1" s="1"/>
  <c r="J426" i="1"/>
  <c r="A426" i="1" s="1"/>
  <c r="J460" i="1"/>
  <c r="A460" i="1" s="1"/>
  <c r="J427" i="1"/>
  <c r="A427" i="1" s="1"/>
  <c r="J424" i="1"/>
  <c r="A424" i="1" s="1"/>
  <c r="J536" i="1"/>
  <c r="A536" i="1" s="1"/>
  <c r="J429" i="1"/>
  <c r="A429" i="1" s="1"/>
  <c r="J436" i="1"/>
  <c r="A436" i="1" s="1"/>
  <c r="J539" i="1"/>
  <c r="A539" i="1" s="1"/>
  <c r="J425" i="1"/>
  <c r="A425" i="1" s="1"/>
  <c r="J430" i="1"/>
  <c r="A430" i="1" s="1"/>
  <c r="J535" i="1"/>
  <c r="A535" i="1" s="1"/>
  <c r="J428" i="1"/>
  <c r="A428" i="1" s="1"/>
  <c r="J452" i="1"/>
  <c r="A452" i="1" s="1"/>
  <c r="J537" i="1"/>
  <c r="A537" i="1" s="1"/>
  <c r="J419" i="1"/>
  <c r="A419" i="1" s="1"/>
  <c r="J431" i="1"/>
  <c r="A431" i="1" s="1"/>
  <c r="J538" i="1"/>
  <c r="A538" i="1" s="1"/>
  <c r="J434" i="1"/>
  <c r="A434" i="1" s="1"/>
  <c r="J435" i="1"/>
  <c r="A435" i="1" s="1"/>
  <c r="J453" i="1"/>
  <c r="A453" i="1" s="1"/>
  <c r="J432" i="1"/>
  <c r="A432" i="1" s="1"/>
  <c r="J422" i="1"/>
  <c r="A422" i="1" s="1"/>
  <c r="J498" i="1"/>
  <c r="A498" i="1" s="1"/>
  <c r="J423" i="1"/>
  <c r="A423" i="1" s="1"/>
  <c r="J433" i="1"/>
  <c r="A433" i="1" s="1"/>
  <c r="J501" i="1"/>
  <c r="A501" i="1" s="1"/>
  <c r="J449" i="1"/>
  <c r="A449" i="1" s="1"/>
  <c r="J445" i="1"/>
  <c r="A445" i="1" s="1"/>
  <c r="J499" i="1"/>
  <c r="A499" i="1" s="1"/>
  <c r="J446" i="1"/>
  <c r="A446" i="1" s="1"/>
  <c r="J439" i="1"/>
  <c r="A439" i="1" s="1"/>
  <c r="J502" i="1"/>
  <c r="A502" i="1" s="1"/>
  <c r="J440" i="1"/>
  <c r="A440" i="1" s="1"/>
  <c r="J443" i="1"/>
  <c r="A443" i="1" s="1"/>
  <c r="J500" i="1"/>
  <c r="A500" i="1" s="1"/>
  <c r="J447" i="1"/>
  <c r="A447" i="1" s="1"/>
  <c r="J448" i="1"/>
  <c r="A448" i="1" s="1"/>
  <c r="J503" i="1"/>
  <c r="A503" i="1" s="1"/>
  <c r="J451" i="1"/>
  <c r="A451" i="1" s="1"/>
  <c r="J450" i="1"/>
  <c r="A450" i="1" s="1"/>
  <c r="J504" i="1"/>
  <c r="A504" i="1" s="1"/>
  <c r="J444" i="1"/>
  <c r="A444" i="1" s="1"/>
  <c r="J421" i="1"/>
  <c r="A421" i="1" s="1"/>
  <c r="J511" i="1"/>
  <c r="A511" i="1" s="1"/>
  <c r="J505" i="1"/>
  <c r="A505" i="1" s="1"/>
  <c r="J506" i="1"/>
  <c r="A506" i="1" s="1"/>
  <c r="J507" i="1"/>
  <c r="A507" i="1" s="1"/>
  <c r="J510" i="1"/>
  <c r="A510" i="1" s="1"/>
  <c r="J508" i="1"/>
  <c r="A508" i="1" s="1"/>
  <c r="J509" i="1"/>
  <c r="A509" i="1" s="1"/>
  <c r="J469" i="1"/>
  <c r="A469" i="1" s="1"/>
  <c r="J475" i="1"/>
  <c r="A475" i="1" s="1"/>
  <c r="J476" i="1"/>
  <c r="A476" i="1" s="1"/>
  <c r="J470" i="1"/>
  <c r="A470" i="1" s="1"/>
  <c r="J491" i="1"/>
  <c r="A491" i="1" s="1"/>
  <c r="J490" i="1"/>
  <c r="A490" i="1" s="1"/>
  <c r="J488" i="1"/>
  <c r="A488" i="1" s="1"/>
  <c r="J489" i="1"/>
  <c r="A489" i="1" s="1"/>
  <c r="J474" i="1"/>
  <c r="A474" i="1" s="1"/>
  <c r="J473" i="1"/>
  <c r="A473" i="1" s="1"/>
  <c r="J472" i="1"/>
  <c r="A472" i="1" s="1"/>
  <c r="J492" i="1"/>
  <c r="A492" i="1" s="1"/>
  <c r="J493" i="1"/>
  <c r="A493" i="1" s="1"/>
  <c r="J461" i="1"/>
  <c r="A461" i="1" s="1"/>
  <c r="J466" i="1"/>
  <c r="A466" i="1" s="1"/>
  <c r="J463" i="1"/>
  <c r="A463" i="1" s="1"/>
  <c r="J464" i="1"/>
  <c r="A464" i="1" s="1"/>
  <c r="J465" i="1"/>
  <c r="A465" i="1" s="1"/>
  <c r="J462" i="1"/>
  <c r="A462" i="1" s="1"/>
  <c r="J494" i="1"/>
  <c r="A494" i="1" s="1"/>
  <c r="J495" i="1"/>
  <c r="A495" i="1" s="1"/>
  <c r="J496" i="1"/>
  <c r="A496" i="1" s="1"/>
  <c r="J479" i="1"/>
  <c r="A479" i="1" s="1"/>
  <c r="J477" i="1"/>
  <c r="A477" i="1" s="1"/>
  <c r="J481" i="1"/>
  <c r="A481" i="1" s="1"/>
  <c r="J480" i="1"/>
  <c r="A480" i="1" s="1"/>
  <c r="J482" i="1"/>
  <c r="A482" i="1" s="1"/>
  <c r="J458" i="1"/>
  <c r="A458" i="1" s="1"/>
  <c r="J478" i="1"/>
  <c r="A478" i="1" s="1"/>
  <c r="J487" i="1"/>
  <c r="A487" i="1" s="1"/>
  <c r="J483" i="1"/>
  <c r="A483" i="1" s="1"/>
  <c r="J485" i="1"/>
  <c r="A485" i="1" s="1"/>
  <c r="J486" i="1"/>
  <c r="A486" i="1" s="1"/>
  <c r="J484" i="1"/>
  <c r="A484" i="1" s="1"/>
  <c r="J457" i="1"/>
  <c r="A457" i="1" s="1"/>
  <c r="J467" i="1"/>
  <c r="A467" i="1" s="1"/>
  <c r="J468" i="1"/>
  <c r="A468" i="1" s="1"/>
  <c r="J454" i="1"/>
  <c r="A454" i="1" s="1"/>
  <c r="J455" i="1"/>
  <c r="A455" i="1" s="1"/>
  <c r="J471" i="1"/>
  <c r="A471" i="1" s="1"/>
  <c r="J518" i="1"/>
  <c r="A518" i="1" s="1"/>
  <c r="J515" i="1"/>
  <c r="A515" i="1" s="1"/>
  <c r="J514" i="1"/>
  <c r="A514" i="1" s="1"/>
  <c r="J516" i="1"/>
  <c r="A516" i="1" s="1"/>
  <c r="J531" i="1"/>
  <c r="A531" i="1" s="1"/>
  <c r="J530" i="1"/>
  <c r="A530" i="1" s="1"/>
  <c r="J532" i="1"/>
  <c r="A532" i="1" s="1"/>
  <c r="J533" i="1"/>
  <c r="A533" i="1" s="1"/>
  <c r="J534" i="1"/>
  <c r="A534" i="1" s="1"/>
  <c r="J520" i="1"/>
  <c r="A520" i="1" s="1"/>
  <c r="J512" i="1"/>
  <c r="A512" i="1" s="1"/>
  <c r="J415" i="1"/>
  <c r="A415" i="1" s="1"/>
  <c r="J416" i="1"/>
  <c r="A416" i="1" s="1"/>
  <c r="J417" i="1"/>
  <c r="A417" i="1" s="1"/>
  <c r="J418" i="1"/>
  <c r="A418" i="1" s="1"/>
  <c r="J351" i="1"/>
  <c r="A351" i="1" s="1"/>
  <c r="J368" i="1"/>
  <c r="A368" i="1" s="1"/>
  <c r="J361" i="1"/>
  <c r="A361" i="1" s="1"/>
  <c r="J354" i="1"/>
  <c r="A354" i="1" s="1"/>
  <c r="J373" i="1"/>
  <c r="A373" i="1" s="1"/>
  <c r="J374" i="1"/>
  <c r="A374" i="1" s="1"/>
  <c r="J375" i="1"/>
  <c r="A375" i="1" s="1"/>
  <c r="J352" i="1"/>
  <c r="A352" i="1" s="1"/>
  <c r="J369" i="1"/>
  <c r="A369" i="1" s="1"/>
  <c r="J370" i="1"/>
  <c r="A370" i="1" s="1"/>
  <c r="J376" i="1"/>
  <c r="A376" i="1" s="1"/>
  <c r="J353" i="1"/>
  <c r="A353" i="1" s="1"/>
  <c r="J371" i="1"/>
  <c r="A371" i="1" s="1"/>
  <c r="J372" i="1"/>
  <c r="A372" i="1" s="1"/>
  <c r="J377" i="1"/>
  <c r="A377" i="1" s="1"/>
  <c r="J383" i="1"/>
  <c r="A383" i="1" s="1"/>
  <c r="J380" i="1"/>
  <c r="A380" i="1" s="1"/>
  <c r="J379" i="1"/>
  <c r="A379" i="1" s="1"/>
  <c r="J378" i="1"/>
  <c r="A378" i="1" s="1"/>
  <c r="J402" i="1"/>
  <c r="A402" i="1" s="1"/>
  <c r="J381" i="1"/>
  <c r="A381" i="1" s="1"/>
  <c r="J388" i="1"/>
  <c r="A388" i="1" s="1"/>
  <c r="J387" i="1"/>
  <c r="A387" i="1" s="1"/>
  <c r="J386" i="1"/>
  <c r="A386" i="1" s="1"/>
  <c r="J389" i="1"/>
  <c r="A389" i="1" s="1"/>
  <c r="J390" i="1"/>
  <c r="A390" i="1" s="1"/>
  <c r="J391" i="1"/>
  <c r="A391" i="1" s="1"/>
  <c r="J393" i="1"/>
  <c r="A393" i="1" s="1"/>
  <c r="J392" i="1"/>
  <c r="A392" i="1" s="1"/>
  <c r="J404" i="1"/>
  <c r="A404" i="1" s="1"/>
  <c r="J395" i="1"/>
  <c r="A395" i="1" s="1"/>
  <c r="J397" i="1"/>
  <c r="A397" i="1" s="1"/>
  <c r="J396" i="1"/>
  <c r="A396" i="1" s="1"/>
  <c r="J394" i="1"/>
  <c r="A394" i="1" s="1"/>
  <c r="J399" i="1"/>
  <c r="A399" i="1" s="1"/>
  <c r="J400" i="1"/>
  <c r="A400" i="1" s="1"/>
  <c r="J398" i="1"/>
  <c r="A398" i="1" s="1"/>
  <c r="J366" i="1"/>
  <c r="A366" i="1" s="1"/>
  <c r="J367" i="1"/>
  <c r="A367" i="1" s="1"/>
  <c r="J456" i="1"/>
  <c r="A456" i="1" s="1"/>
  <c r="J359" i="1"/>
  <c r="A359" i="1" s="1"/>
  <c r="J360" i="1"/>
  <c r="A360" i="1" s="1"/>
  <c r="J497" i="1"/>
  <c r="A497" i="1" s="1"/>
  <c r="J408" i="1"/>
  <c r="A408" i="1" s="1"/>
  <c r="J410" i="1"/>
  <c r="A410" i="1" s="1"/>
  <c r="J407" i="1"/>
  <c r="A407" i="1" s="1"/>
  <c r="J406" i="1"/>
  <c r="A406" i="1" s="1"/>
  <c r="J365" i="1"/>
  <c r="A365" i="1" s="1"/>
  <c r="J362" i="1"/>
  <c r="A362" i="1" s="1"/>
  <c r="J363" i="1"/>
  <c r="A363" i="1" s="1"/>
  <c r="J364" i="1"/>
  <c r="A364" i="1" s="1"/>
  <c r="J357" i="1"/>
  <c r="A357" i="1" s="1"/>
  <c r="J358" i="1"/>
  <c r="A358" i="1" s="1"/>
  <c r="J384" i="1"/>
  <c r="A384" i="1" s="1"/>
  <c r="J356" i="1"/>
  <c r="A356" i="1" s="1"/>
  <c r="J355" i="1"/>
  <c r="A355" i="1" s="1"/>
  <c r="J405" i="1"/>
  <c r="A405" i="1" s="1"/>
  <c r="J403" i="1"/>
  <c r="A403" i="1" s="1"/>
  <c r="J401" i="1"/>
  <c r="A401" i="1" s="1"/>
  <c r="J409" i="1"/>
  <c r="A409" i="1" s="1"/>
  <c r="J412" i="1"/>
  <c r="A412" i="1" s="1"/>
  <c r="J414" i="1"/>
  <c r="A414" i="1" s="1"/>
  <c r="J413" i="1"/>
  <c r="A413" i="1" s="1"/>
  <c r="J411" i="1"/>
  <c r="A411" i="1" s="1"/>
  <c r="J441" i="1"/>
  <c r="A441" i="1" s="1"/>
  <c r="J442" i="1"/>
  <c r="A442" i="1" s="1"/>
  <c r="J517" i="1"/>
  <c r="A517" i="1" s="1"/>
  <c r="J521" i="1"/>
  <c r="A521" i="1" s="1"/>
  <c r="J523" i="1"/>
  <c r="A523" i="1" s="1"/>
  <c r="J522" i="1"/>
  <c r="A522" i="1" s="1"/>
  <c r="J525" i="1"/>
  <c r="A525" i="1" s="1"/>
  <c r="J524" i="1"/>
  <c r="A524" i="1" s="1"/>
  <c r="J526" i="1"/>
  <c r="A526" i="1" s="1"/>
  <c r="J527" i="1"/>
  <c r="A527" i="1" s="1"/>
  <c r="J528" i="1"/>
  <c r="A528" i="1" s="1"/>
  <c r="J529" i="1"/>
  <c r="A529" i="1" s="1"/>
  <c r="J519" i="1"/>
  <c r="A519" i="1" s="1"/>
  <c r="J513" i="1"/>
  <c r="A513" i="1" s="1"/>
  <c r="J382" i="1"/>
  <c r="A382" i="1" s="1"/>
  <c r="J385" i="1"/>
  <c r="A385" i="1" s="1"/>
  <c r="T420" i="1"/>
  <c r="T438" i="1"/>
  <c r="T459" i="1"/>
  <c r="T437" i="1"/>
  <c r="T426" i="1"/>
  <c r="T460" i="1"/>
  <c r="T427" i="1"/>
  <c r="T424" i="1"/>
  <c r="T536" i="1"/>
  <c r="T429" i="1"/>
  <c r="T436" i="1"/>
  <c r="T539" i="1"/>
  <c r="T425" i="1"/>
  <c r="T430" i="1"/>
  <c r="T535" i="1"/>
  <c r="T428" i="1"/>
  <c r="T452" i="1"/>
  <c r="T537" i="1"/>
  <c r="T419" i="1"/>
  <c r="T431" i="1"/>
  <c r="T538" i="1"/>
  <c r="T434" i="1"/>
  <c r="T435" i="1"/>
  <c r="T453" i="1"/>
  <c r="T432" i="1"/>
  <c r="T422" i="1"/>
  <c r="T498" i="1"/>
  <c r="T423" i="1"/>
  <c r="T433" i="1"/>
  <c r="T501" i="1"/>
  <c r="T449" i="1"/>
  <c r="T445" i="1"/>
  <c r="T499" i="1"/>
  <c r="T446" i="1"/>
  <c r="T439" i="1"/>
  <c r="T502" i="1"/>
  <c r="T440" i="1"/>
  <c r="T443" i="1"/>
  <c r="T500" i="1"/>
  <c r="T447" i="1"/>
  <c r="T448" i="1"/>
  <c r="T503" i="1"/>
  <c r="T451" i="1"/>
  <c r="T450" i="1"/>
  <c r="T504" i="1"/>
  <c r="T444" i="1"/>
  <c r="T421" i="1"/>
  <c r="T511" i="1"/>
  <c r="T505" i="1"/>
  <c r="T506" i="1"/>
  <c r="T507" i="1"/>
  <c r="T510" i="1"/>
  <c r="T508" i="1"/>
  <c r="T509" i="1"/>
  <c r="T469" i="1"/>
  <c r="T475" i="1"/>
  <c r="T476" i="1"/>
  <c r="T470" i="1"/>
  <c r="T491" i="1"/>
  <c r="T490" i="1"/>
  <c r="T488" i="1"/>
  <c r="T489" i="1"/>
  <c r="T474" i="1"/>
  <c r="T473" i="1"/>
  <c r="T472" i="1"/>
  <c r="T492" i="1"/>
  <c r="T493" i="1"/>
  <c r="T461" i="1"/>
  <c r="T466" i="1"/>
  <c r="T463" i="1"/>
  <c r="T464" i="1"/>
  <c r="T465" i="1"/>
  <c r="T462" i="1"/>
  <c r="T494" i="1"/>
  <c r="T495" i="1"/>
  <c r="T496" i="1"/>
  <c r="T479" i="1"/>
  <c r="T477" i="1"/>
  <c r="T481" i="1"/>
  <c r="T480" i="1"/>
  <c r="T482" i="1"/>
  <c r="T458" i="1"/>
  <c r="T478" i="1"/>
  <c r="T487" i="1"/>
  <c r="T483" i="1"/>
  <c r="T485" i="1"/>
  <c r="T486" i="1"/>
  <c r="T484" i="1"/>
  <c r="T457" i="1"/>
  <c r="T467" i="1"/>
  <c r="T468" i="1"/>
  <c r="T454" i="1"/>
  <c r="T455" i="1"/>
  <c r="T471" i="1"/>
  <c r="T518" i="1"/>
  <c r="T515" i="1"/>
  <c r="T514" i="1"/>
  <c r="T516" i="1"/>
  <c r="T531" i="1"/>
  <c r="T530" i="1"/>
  <c r="T532" i="1"/>
  <c r="T533" i="1"/>
  <c r="T534" i="1"/>
  <c r="T520" i="1"/>
  <c r="T512" i="1"/>
  <c r="T415" i="1"/>
  <c r="T416" i="1"/>
  <c r="T417" i="1"/>
  <c r="T418" i="1"/>
  <c r="T351" i="1"/>
  <c r="T368" i="1"/>
  <c r="T361" i="1"/>
  <c r="T354" i="1"/>
  <c r="T373" i="1"/>
  <c r="T374" i="1"/>
  <c r="T375" i="1"/>
  <c r="T352" i="1"/>
  <c r="T369" i="1"/>
  <c r="T370" i="1"/>
  <c r="T376" i="1"/>
  <c r="T353" i="1"/>
  <c r="T371" i="1"/>
  <c r="T372" i="1"/>
  <c r="T377" i="1"/>
  <c r="T383" i="1"/>
  <c r="T380" i="1"/>
  <c r="T379" i="1"/>
  <c r="T378" i="1"/>
  <c r="T402" i="1"/>
  <c r="T381" i="1"/>
  <c r="T388" i="1"/>
  <c r="T387" i="1"/>
  <c r="T386" i="1"/>
  <c r="T389" i="1"/>
  <c r="T390" i="1"/>
  <c r="T391" i="1"/>
  <c r="T393" i="1"/>
  <c r="T392" i="1"/>
  <c r="T404" i="1"/>
  <c r="T395" i="1"/>
  <c r="T397" i="1"/>
  <c r="T396" i="1"/>
  <c r="T394" i="1"/>
  <c r="T399" i="1"/>
  <c r="T400" i="1"/>
  <c r="T398" i="1"/>
  <c r="T366" i="1"/>
  <c r="T367" i="1"/>
  <c r="T456" i="1"/>
  <c r="T359" i="1"/>
  <c r="T360" i="1"/>
  <c r="T497" i="1"/>
  <c r="T408" i="1"/>
  <c r="T410" i="1"/>
  <c r="T407" i="1"/>
  <c r="T406" i="1"/>
  <c r="T365" i="1"/>
  <c r="T362" i="1"/>
  <c r="T363" i="1"/>
  <c r="T364" i="1"/>
  <c r="T357" i="1"/>
  <c r="T358" i="1"/>
  <c r="T384" i="1"/>
  <c r="T356" i="1"/>
  <c r="T355" i="1"/>
  <c r="T405" i="1"/>
  <c r="T403" i="1"/>
  <c r="T401" i="1"/>
  <c r="T409" i="1"/>
  <c r="T412" i="1"/>
  <c r="T414" i="1"/>
  <c r="T413" i="1"/>
  <c r="T411" i="1"/>
  <c r="T441" i="1"/>
  <c r="T442" i="1"/>
  <c r="T517" i="1"/>
  <c r="T521" i="1"/>
  <c r="T523" i="1"/>
  <c r="T522" i="1"/>
  <c r="T525" i="1"/>
  <c r="T524" i="1"/>
  <c r="T526" i="1"/>
  <c r="T527" i="1"/>
  <c r="T528" i="1"/>
  <c r="T529" i="1"/>
  <c r="T519" i="1"/>
  <c r="T513" i="1"/>
  <c r="T382" i="1"/>
  <c r="T385" i="1"/>
  <c r="U420" i="1"/>
  <c r="U438" i="1"/>
  <c r="U459" i="1"/>
  <c r="U437" i="1"/>
  <c r="U426" i="1"/>
  <c r="U460" i="1"/>
  <c r="U427" i="1"/>
  <c r="U424" i="1"/>
  <c r="U536" i="1"/>
  <c r="U429" i="1"/>
  <c r="U436" i="1"/>
  <c r="U539" i="1"/>
  <c r="U425" i="1"/>
  <c r="U430" i="1"/>
  <c r="U535" i="1"/>
  <c r="U428" i="1"/>
  <c r="U452" i="1"/>
  <c r="U537" i="1"/>
  <c r="U419" i="1"/>
  <c r="U431" i="1"/>
  <c r="U538" i="1"/>
  <c r="U434" i="1"/>
  <c r="U435" i="1"/>
  <c r="U453" i="1"/>
  <c r="U432" i="1"/>
  <c r="U422" i="1"/>
  <c r="U498" i="1"/>
  <c r="U423" i="1"/>
  <c r="U433" i="1"/>
  <c r="U501" i="1"/>
  <c r="U449" i="1"/>
  <c r="U445" i="1"/>
  <c r="U499" i="1"/>
  <c r="U446" i="1"/>
  <c r="U439" i="1"/>
  <c r="U502" i="1"/>
  <c r="U440" i="1"/>
  <c r="U443" i="1"/>
  <c r="U500" i="1"/>
  <c r="U447" i="1"/>
  <c r="U448" i="1"/>
  <c r="U503" i="1"/>
  <c r="U451" i="1"/>
  <c r="U450" i="1"/>
  <c r="U504" i="1"/>
  <c r="U444" i="1"/>
  <c r="U421" i="1"/>
  <c r="U511" i="1"/>
  <c r="U505" i="1"/>
  <c r="U506" i="1"/>
  <c r="U507" i="1"/>
  <c r="U510" i="1"/>
  <c r="U508" i="1"/>
  <c r="U509" i="1"/>
  <c r="U469" i="1"/>
  <c r="U475" i="1"/>
  <c r="U476" i="1"/>
  <c r="U470" i="1"/>
  <c r="U491" i="1"/>
  <c r="U490" i="1"/>
  <c r="U488" i="1"/>
  <c r="U489" i="1"/>
  <c r="U474" i="1"/>
  <c r="U473" i="1"/>
  <c r="U472" i="1"/>
  <c r="U492" i="1"/>
  <c r="U493" i="1"/>
  <c r="U461" i="1"/>
  <c r="U466" i="1"/>
  <c r="U463" i="1"/>
  <c r="U464" i="1"/>
  <c r="U465" i="1"/>
  <c r="U462" i="1"/>
  <c r="U494" i="1"/>
  <c r="U495" i="1"/>
  <c r="U496" i="1"/>
  <c r="U479" i="1"/>
  <c r="U477" i="1"/>
  <c r="U481" i="1"/>
  <c r="U480" i="1"/>
  <c r="U482" i="1"/>
  <c r="U458" i="1"/>
  <c r="U478" i="1"/>
  <c r="U487" i="1"/>
  <c r="U483" i="1"/>
  <c r="U485" i="1"/>
  <c r="U486" i="1"/>
  <c r="U484" i="1"/>
  <c r="U457" i="1"/>
  <c r="U467" i="1"/>
  <c r="U468" i="1"/>
  <c r="U454" i="1"/>
  <c r="U455" i="1"/>
  <c r="U471" i="1"/>
  <c r="U518" i="1"/>
  <c r="U515" i="1"/>
  <c r="U514" i="1"/>
  <c r="U516" i="1"/>
  <c r="U531" i="1"/>
  <c r="U530" i="1"/>
  <c r="U532" i="1"/>
  <c r="U533" i="1"/>
  <c r="U534" i="1"/>
  <c r="U520" i="1"/>
  <c r="U512" i="1"/>
  <c r="U415" i="1"/>
  <c r="U416" i="1"/>
  <c r="U417" i="1"/>
  <c r="U418" i="1"/>
  <c r="U351" i="1"/>
  <c r="U368" i="1"/>
  <c r="U361" i="1"/>
  <c r="U354" i="1"/>
  <c r="U373" i="1"/>
  <c r="U374" i="1"/>
  <c r="U375" i="1"/>
  <c r="U352" i="1"/>
  <c r="U369" i="1"/>
  <c r="U370" i="1"/>
  <c r="U376" i="1"/>
  <c r="U353" i="1"/>
  <c r="U371" i="1"/>
  <c r="U372" i="1"/>
  <c r="U377" i="1"/>
  <c r="U383" i="1"/>
  <c r="U380" i="1"/>
  <c r="U379" i="1"/>
  <c r="U378" i="1"/>
  <c r="U402" i="1"/>
  <c r="U381" i="1"/>
  <c r="U388" i="1"/>
  <c r="U387" i="1"/>
  <c r="U386" i="1"/>
  <c r="U389" i="1"/>
  <c r="U390" i="1"/>
  <c r="U391" i="1"/>
  <c r="U393" i="1"/>
  <c r="U392" i="1"/>
  <c r="U404" i="1"/>
  <c r="U395" i="1"/>
  <c r="U397" i="1"/>
  <c r="U396" i="1"/>
  <c r="U394" i="1"/>
  <c r="U399" i="1"/>
  <c r="U400" i="1"/>
  <c r="U398" i="1"/>
  <c r="U366" i="1"/>
  <c r="U367" i="1"/>
  <c r="U456" i="1"/>
  <c r="U359" i="1"/>
  <c r="U360" i="1"/>
  <c r="U497" i="1"/>
  <c r="U408" i="1"/>
  <c r="U410" i="1"/>
  <c r="U407" i="1"/>
  <c r="U406" i="1"/>
  <c r="U365" i="1"/>
  <c r="U362" i="1"/>
  <c r="U363" i="1"/>
  <c r="U364" i="1"/>
  <c r="U357" i="1"/>
  <c r="U358" i="1"/>
  <c r="U384" i="1"/>
  <c r="U356" i="1"/>
  <c r="U355" i="1"/>
  <c r="U405" i="1"/>
  <c r="U403" i="1"/>
  <c r="U401" i="1"/>
  <c r="U409" i="1"/>
  <c r="U412" i="1"/>
  <c r="U414" i="1"/>
  <c r="U413" i="1"/>
  <c r="U411" i="1"/>
  <c r="U441" i="1"/>
  <c r="U442" i="1"/>
  <c r="U517" i="1"/>
  <c r="U521" i="1"/>
  <c r="U523" i="1"/>
  <c r="U522" i="1"/>
  <c r="U525" i="1"/>
  <c r="U524" i="1"/>
  <c r="U526" i="1"/>
  <c r="U527" i="1"/>
  <c r="U528" i="1"/>
  <c r="U529" i="1"/>
  <c r="U519" i="1"/>
  <c r="U513" i="1"/>
  <c r="U382" i="1"/>
  <c r="U385" i="1"/>
  <c r="Y420" i="1"/>
  <c r="AA420" i="1" s="1"/>
  <c r="Y438" i="1"/>
  <c r="Z438" i="1" s="1"/>
  <c r="Y459" i="1"/>
  <c r="Z459" i="1" s="1"/>
  <c r="Y437" i="1"/>
  <c r="AA437" i="1" s="1"/>
  <c r="Y426" i="1"/>
  <c r="AA426" i="1" s="1"/>
  <c r="Y460" i="1"/>
  <c r="AA460" i="1" s="1"/>
  <c r="Y427" i="1"/>
  <c r="Z427" i="1" s="1"/>
  <c r="Y424" i="1"/>
  <c r="Z424" i="1" s="1"/>
  <c r="Y536" i="1"/>
  <c r="AA536" i="1" s="1"/>
  <c r="Y429" i="1"/>
  <c r="AA429" i="1" s="1"/>
  <c r="Y436" i="1"/>
  <c r="Z436" i="1" s="1"/>
  <c r="Y539" i="1"/>
  <c r="Z539" i="1" s="1"/>
  <c r="Y425" i="1"/>
  <c r="AA425" i="1" s="1"/>
  <c r="Y430" i="1"/>
  <c r="AA430" i="1" s="1"/>
  <c r="Y535" i="1"/>
  <c r="Z535" i="1" s="1"/>
  <c r="Y428" i="1"/>
  <c r="AA428" i="1" s="1"/>
  <c r="Y452" i="1"/>
  <c r="AA452" i="1" s="1"/>
  <c r="Y537" i="1"/>
  <c r="AA537" i="1" s="1"/>
  <c r="Y419" i="1"/>
  <c r="AA419" i="1" s="1"/>
  <c r="Y431" i="1"/>
  <c r="Z431" i="1" s="1"/>
  <c r="Y538" i="1"/>
  <c r="AA538" i="1" s="1"/>
  <c r="Y434" i="1"/>
  <c r="AA434" i="1" s="1"/>
  <c r="Y435" i="1"/>
  <c r="Z435" i="1" s="1"/>
  <c r="Y453" i="1"/>
  <c r="Z453" i="1" s="1"/>
  <c r="Y432" i="1"/>
  <c r="AA432" i="1" s="1"/>
  <c r="Y422" i="1"/>
  <c r="Z422" i="1" s="1"/>
  <c r="Y498" i="1"/>
  <c r="AA498" i="1" s="1"/>
  <c r="Y423" i="1"/>
  <c r="Z423" i="1" s="1"/>
  <c r="Y433" i="1"/>
  <c r="Z433" i="1" s="1"/>
  <c r="Y501" i="1"/>
  <c r="Z501" i="1" s="1"/>
  <c r="Y449" i="1"/>
  <c r="Z449" i="1" s="1"/>
  <c r="Y445" i="1"/>
  <c r="Z445" i="1" s="1"/>
  <c r="Y499" i="1"/>
  <c r="AA499" i="1" s="1"/>
  <c r="Y446" i="1"/>
  <c r="Z446" i="1" s="1"/>
  <c r="Y439" i="1"/>
  <c r="Z439" i="1" s="1"/>
  <c r="Y502" i="1"/>
  <c r="Z502" i="1" s="1"/>
  <c r="Y440" i="1"/>
  <c r="Z440" i="1" s="1"/>
  <c r="Y443" i="1"/>
  <c r="Z443" i="1" s="1"/>
  <c r="Y500" i="1"/>
  <c r="Z500" i="1" s="1"/>
  <c r="Y447" i="1"/>
  <c r="AA447" i="1" s="1"/>
  <c r="Y448" i="1"/>
  <c r="AA448" i="1" s="1"/>
  <c r="Y503" i="1"/>
  <c r="Z503" i="1" s="1"/>
  <c r="Y451" i="1"/>
  <c r="AA451" i="1" s="1"/>
  <c r="Y450" i="1"/>
  <c r="Z450" i="1" s="1"/>
  <c r="Y504" i="1"/>
  <c r="Z504" i="1" s="1"/>
  <c r="Y444" i="1"/>
  <c r="AA444" i="1" s="1"/>
  <c r="Y421" i="1"/>
  <c r="Z421" i="1" s="1"/>
  <c r="Y511" i="1"/>
  <c r="Z511" i="1" s="1"/>
  <c r="Y505" i="1"/>
  <c r="AA505" i="1" s="1"/>
  <c r="Y506" i="1"/>
  <c r="AA506" i="1" s="1"/>
  <c r="Y507" i="1"/>
  <c r="AA507" i="1" s="1"/>
  <c r="Y510" i="1"/>
  <c r="AA510" i="1" s="1"/>
  <c r="Y508" i="1"/>
  <c r="Z508" i="1" s="1"/>
  <c r="Y509" i="1"/>
  <c r="AA509" i="1" s="1"/>
  <c r="Y469" i="1"/>
  <c r="Z469" i="1" s="1"/>
  <c r="Y475" i="1"/>
  <c r="AA475" i="1" s="1"/>
  <c r="Y476" i="1"/>
  <c r="AA476" i="1" s="1"/>
  <c r="Y470" i="1"/>
  <c r="Z470" i="1" s="1"/>
  <c r="Y491" i="1"/>
  <c r="AA491" i="1" s="1"/>
  <c r="Y490" i="1"/>
  <c r="Z490" i="1" s="1"/>
  <c r="Y488" i="1"/>
  <c r="Z488" i="1" s="1"/>
  <c r="Y489" i="1"/>
  <c r="AA489" i="1" s="1"/>
  <c r="Y474" i="1"/>
  <c r="Z474" i="1" s="1"/>
  <c r="Y473" i="1"/>
  <c r="Z473" i="1" s="1"/>
  <c r="Y472" i="1"/>
  <c r="AA472" i="1" s="1"/>
  <c r="Y492" i="1"/>
  <c r="AA492" i="1" s="1"/>
  <c r="Y493" i="1"/>
  <c r="Z493" i="1" s="1"/>
  <c r="Y461" i="1"/>
  <c r="AA461" i="1" s="1"/>
  <c r="Y466" i="1"/>
  <c r="Z466" i="1" s="1"/>
  <c r="Y463" i="1"/>
  <c r="AA463" i="1" s="1"/>
  <c r="Y464" i="1"/>
  <c r="Z464" i="1" s="1"/>
  <c r="Y465" i="1"/>
  <c r="AA465" i="1" s="1"/>
  <c r="Y462" i="1"/>
  <c r="AA462" i="1" s="1"/>
  <c r="Y494" i="1"/>
  <c r="Z494" i="1" s="1"/>
  <c r="Y495" i="1"/>
  <c r="Z495" i="1" s="1"/>
  <c r="Y496" i="1"/>
  <c r="Z496" i="1" s="1"/>
  <c r="Y479" i="1"/>
  <c r="Z479" i="1" s="1"/>
  <c r="Y477" i="1"/>
  <c r="AA477" i="1" s="1"/>
  <c r="Y481" i="1"/>
  <c r="Z481" i="1" s="1"/>
  <c r="Y480" i="1"/>
  <c r="Z480" i="1" s="1"/>
  <c r="Y482" i="1"/>
  <c r="AA482" i="1" s="1"/>
  <c r="Y458" i="1"/>
  <c r="Z458" i="1" s="1"/>
  <c r="Y478" i="1"/>
  <c r="AA478" i="1" s="1"/>
  <c r="Y487" i="1"/>
  <c r="Z487" i="1" s="1"/>
  <c r="Y483" i="1"/>
  <c r="Z483" i="1" s="1"/>
  <c r="Y485" i="1"/>
  <c r="AA485" i="1" s="1"/>
  <c r="Y486" i="1"/>
  <c r="Z486" i="1" s="1"/>
  <c r="Y484" i="1"/>
  <c r="Z484" i="1" s="1"/>
  <c r="Y457" i="1"/>
  <c r="AA457" i="1" s="1"/>
  <c r="Y467" i="1"/>
  <c r="AA467" i="1" s="1"/>
  <c r="Y468" i="1"/>
  <c r="AA468" i="1" s="1"/>
  <c r="Y454" i="1"/>
  <c r="AA454" i="1" s="1"/>
  <c r="Y455" i="1"/>
  <c r="Z455" i="1" s="1"/>
  <c r="Y471" i="1"/>
  <c r="Z471" i="1" s="1"/>
  <c r="Y518" i="1"/>
  <c r="Z518" i="1" s="1"/>
  <c r="Y515" i="1"/>
  <c r="AA515" i="1" s="1"/>
  <c r="Y514" i="1"/>
  <c r="AA514" i="1" s="1"/>
  <c r="Y516" i="1"/>
  <c r="AA516" i="1" s="1"/>
  <c r="Y531" i="1"/>
  <c r="Z531" i="1" s="1"/>
  <c r="Y530" i="1"/>
  <c r="Z530" i="1" s="1"/>
  <c r="Y532" i="1"/>
  <c r="AA532" i="1" s="1"/>
  <c r="Y533" i="1"/>
  <c r="Z533" i="1" s="1"/>
  <c r="Y534" i="1"/>
  <c r="Z534" i="1" s="1"/>
  <c r="Y520" i="1"/>
  <c r="Z520" i="1" s="1"/>
  <c r="Y512" i="1"/>
  <c r="AA512" i="1" s="1"/>
  <c r="Y415" i="1"/>
  <c r="AA415" i="1" s="1"/>
  <c r="Y416" i="1"/>
  <c r="AA416" i="1" s="1"/>
  <c r="Y417" i="1"/>
  <c r="Z417" i="1" s="1"/>
  <c r="Y418" i="1"/>
  <c r="AA418" i="1" s="1"/>
  <c r="Y351" i="1"/>
  <c r="AA351" i="1" s="1"/>
  <c r="Y368" i="1"/>
  <c r="Z368" i="1" s="1"/>
  <c r="Y361" i="1"/>
  <c r="AA361" i="1" s="1"/>
  <c r="Y354" i="1"/>
  <c r="AA354" i="1" s="1"/>
  <c r="Y373" i="1"/>
  <c r="AA373" i="1" s="1"/>
  <c r="Y374" i="1"/>
  <c r="AA374" i="1" s="1"/>
  <c r="Y375" i="1"/>
  <c r="Z375" i="1" s="1"/>
  <c r="Y352" i="1"/>
  <c r="Z352" i="1" s="1"/>
  <c r="Y369" i="1"/>
  <c r="AA369" i="1" s="1"/>
  <c r="Y370" i="1"/>
  <c r="Z370" i="1" s="1"/>
  <c r="Y376" i="1"/>
  <c r="Z376" i="1" s="1"/>
  <c r="Y353" i="1"/>
  <c r="Z353" i="1" s="1"/>
  <c r="Y371" i="1"/>
  <c r="AA371" i="1" s="1"/>
  <c r="Y372" i="1"/>
  <c r="Z372" i="1" s="1"/>
  <c r="Y377" i="1"/>
  <c r="Z377" i="1" s="1"/>
  <c r="Y383" i="1"/>
  <c r="AA383" i="1" s="1"/>
  <c r="Y380" i="1"/>
  <c r="Z380" i="1" s="1"/>
  <c r="Y379" i="1"/>
  <c r="Z379" i="1" s="1"/>
  <c r="Y378" i="1"/>
  <c r="AA378" i="1" s="1"/>
  <c r="Y402" i="1"/>
  <c r="AA402" i="1" s="1"/>
  <c r="Y381" i="1"/>
  <c r="Z381" i="1" s="1"/>
  <c r="Y388" i="1"/>
  <c r="Z388" i="1" s="1"/>
  <c r="Y387" i="1"/>
  <c r="Z387" i="1" s="1"/>
  <c r="Y386" i="1"/>
  <c r="Z386" i="1" s="1"/>
  <c r="Y389" i="1"/>
  <c r="Z389" i="1" s="1"/>
  <c r="Y390" i="1"/>
  <c r="Z390" i="1" s="1"/>
  <c r="Y391" i="1"/>
  <c r="Z391" i="1" s="1"/>
  <c r="Y393" i="1"/>
  <c r="AA393" i="1" s="1"/>
  <c r="Y392" i="1"/>
  <c r="AA392" i="1" s="1"/>
  <c r="Y404" i="1"/>
  <c r="Z404" i="1" s="1"/>
  <c r="Y395" i="1"/>
  <c r="Z395" i="1" s="1"/>
  <c r="Y397" i="1"/>
  <c r="Z397" i="1" s="1"/>
  <c r="Y396" i="1"/>
  <c r="Z396" i="1" s="1"/>
  <c r="Y394" i="1"/>
  <c r="Z394" i="1" s="1"/>
  <c r="Y399" i="1"/>
  <c r="AA399" i="1" s="1"/>
  <c r="Y400" i="1"/>
  <c r="AA400" i="1" s="1"/>
  <c r="Y398" i="1"/>
  <c r="Z398" i="1" s="1"/>
  <c r="Y366" i="1"/>
  <c r="AA366" i="1" s="1"/>
  <c r="Y367" i="1"/>
  <c r="Z367" i="1" s="1"/>
  <c r="Y456" i="1"/>
  <c r="Z456" i="1" s="1"/>
  <c r="Y359" i="1"/>
  <c r="Z359" i="1" s="1"/>
  <c r="Y360" i="1"/>
  <c r="Z360" i="1" s="1"/>
  <c r="Y497" i="1"/>
  <c r="AA497" i="1" s="1"/>
  <c r="Y408" i="1"/>
  <c r="AA408" i="1" s="1"/>
  <c r="Y410" i="1"/>
  <c r="Z410" i="1" s="1"/>
  <c r="Y407" i="1"/>
  <c r="AA407" i="1" s="1"/>
  <c r="Y406" i="1"/>
  <c r="Z406" i="1" s="1"/>
  <c r="Y365" i="1"/>
  <c r="Z365" i="1" s="1"/>
  <c r="Y362" i="1"/>
  <c r="Z362" i="1" s="1"/>
  <c r="Y363" i="1"/>
  <c r="Z363" i="1" s="1"/>
  <c r="Y364" i="1"/>
  <c r="AA364" i="1" s="1"/>
  <c r="Y357" i="1"/>
  <c r="AA357" i="1" s="1"/>
  <c r="Y358" i="1"/>
  <c r="AA358" i="1" s="1"/>
  <c r="Y384" i="1"/>
  <c r="AA384" i="1" s="1"/>
  <c r="Y356" i="1"/>
  <c r="AA356" i="1" s="1"/>
  <c r="Y355" i="1"/>
  <c r="Z355" i="1" s="1"/>
  <c r="Y405" i="1"/>
  <c r="Z405" i="1" s="1"/>
  <c r="Y403" i="1"/>
  <c r="Z403" i="1" s="1"/>
  <c r="Y401" i="1"/>
  <c r="Z401" i="1" s="1"/>
  <c r="Y409" i="1"/>
  <c r="AA409" i="1" s="1"/>
  <c r="Y412" i="1"/>
  <c r="AA412" i="1" s="1"/>
  <c r="Y414" i="1"/>
  <c r="AA414" i="1" s="1"/>
  <c r="Y413" i="1"/>
  <c r="AA413" i="1" s="1"/>
  <c r="Y411" i="1"/>
  <c r="AA411" i="1" s="1"/>
  <c r="Y441" i="1"/>
  <c r="Z441" i="1" s="1"/>
  <c r="Y442" i="1"/>
  <c r="Z442" i="1" s="1"/>
  <c r="Y517" i="1"/>
  <c r="AA517" i="1" s="1"/>
  <c r="Y521" i="1"/>
  <c r="Z521" i="1" s="1"/>
  <c r="Y523" i="1"/>
  <c r="AA523" i="1" s="1"/>
  <c r="Y522" i="1"/>
  <c r="Z522" i="1" s="1"/>
  <c r="Y525" i="1"/>
  <c r="AA525" i="1" s="1"/>
  <c r="Y524" i="1"/>
  <c r="AA524" i="1" s="1"/>
  <c r="Y526" i="1"/>
  <c r="Z526" i="1" s="1"/>
  <c r="Y527" i="1"/>
  <c r="Z527" i="1" s="1"/>
  <c r="Y528" i="1"/>
  <c r="Z528" i="1" s="1"/>
  <c r="Y529" i="1"/>
  <c r="AA529" i="1" s="1"/>
  <c r="Y519" i="1"/>
  <c r="Z519" i="1" s="1"/>
  <c r="Y513" i="1"/>
  <c r="AA513" i="1" s="1"/>
  <c r="Y382" i="1"/>
  <c r="Z382" i="1" s="1"/>
  <c r="Y385" i="1"/>
  <c r="Z385" i="1" s="1"/>
  <c r="BQ1" i="68"/>
  <c r="BP1" i="68"/>
  <c r="BO1" i="68"/>
  <c r="BN1" i="68"/>
  <c r="BM1" i="68"/>
  <c r="BL1" i="68"/>
  <c r="BK1" i="68"/>
  <c r="BJ1" i="68"/>
  <c r="BI1" i="68"/>
  <c r="BH1" i="68"/>
  <c r="BG1" i="68"/>
  <c r="BF1" i="68"/>
  <c r="BE1" i="68"/>
  <c r="BD1" i="68"/>
  <c r="BC1" i="68"/>
  <c r="BB1" i="68"/>
  <c r="BA1" i="68"/>
  <c r="AZ1" i="68"/>
  <c r="AY1" i="68"/>
  <c r="AX1" i="68"/>
  <c r="AW1" i="68"/>
  <c r="AV1" i="68"/>
  <c r="AU1" i="68"/>
  <c r="AT1" i="68"/>
  <c r="AS1" i="68"/>
  <c r="AR1" i="68"/>
  <c r="AQ1" i="68"/>
  <c r="AP1" i="68"/>
  <c r="AO1" i="68"/>
  <c r="AN1" i="68"/>
  <c r="BQ1" i="67"/>
  <c r="BP1" i="67"/>
  <c r="BO1" i="67"/>
  <c r="BN1" i="67"/>
  <c r="BM1" i="67"/>
  <c r="BL1" i="67"/>
  <c r="BK1" i="67"/>
  <c r="BJ1" i="67"/>
  <c r="BI1" i="67"/>
  <c r="BH1" i="67"/>
  <c r="BG1" i="67"/>
  <c r="BF1" i="67"/>
  <c r="BE1" i="67"/>
  <c r="BD1" i="67"/>
  <c r="BC1" i="67"/>
  <c r="BB1" i="67"/>
  <c r="BA1" i="67"/>
  <c r="AZ1" i="67"/>
  <c r="AY1" i="67"/>
  <c r="AX1" i="67"/>
  <c r="AW1" i="67"/>
  <c r="AV1" i="67"/>
  <c r="AU1" i="67"/>
  <c r="AT1" i="67"/>
  <c r="AS1" i="67"/>
  <c r="AR1" i="67"/>
  <c r="AQ1" i="67"/>
  <c r="AP1" i="67"/>
  <c r="AO1" i="67"/>
  <c r="AN1" i="67"/>
  <c r="AA397" i="1" l="1"/>
  <c r="K13" i="37"/>
  <c r="K14" i="37" s="1"/>
  <c r="K15" i="37" s="1"/>
  <c r="K16" i="37" s="1"/>
  <c r="AA433" i="1"/>
  <c r="Z358" i="1"/>
  <c r="Z415" i="1"/>
  <c r="Z516" i="1"/>
  <c r="AA381" i="1"/>
  <c r="Z506" i="1"/>
  <c r="AA352" i="1"/>
  <c r="Z414" i="1"/>
  <c r="Z497" i="1"/>
  <c r="AA483" i="1"/>
  <c r="AA503" i="1"/>
  <c r="Z515" i="1"/>
  <c r="Z478" i="1"/>
  <c r="Z507" i="1"/>
  <c r="AA527" i="1"/>
  <c r="AA410" i="1"/>
  <c r="Z467" i="1"/>
  <c r="AA422" i="1"/>
  <c r="Z429" i="1"/>
  <c r="AA453" i="1"/>
  <c r="Z537" i="1"/>
  <c r="Z392" i="1"/>
  <c r="AA480" i="1"/>
  <c r="Z371" i="1"/>
  <c r="AA488" i="1"/>
  <c r="Z529" i="1"/>
  <c r="Z373" i="1"/>
  <c r="Z492" i="1"/>
  <c r="AA458" i="1"/>
  <c r="AA438" i="1"/>
  <c r="Z462" i="1"/>
  <c r="AA391" i="1"/>
  <c r="AA511" i="1"/>
  <c r="Z411" i="1"/>
  <c r="Z418" i="1"/>
  <c r="Z475" i="1"/>
  <c r="Z532" i="1"/>
  <c r="Z525" i="1"/>
  <c r="AA456" i="1"/>
  <c r="AA377" i="1"/>
  <c r="AA455" i="1"/>
  <c r="AA466" i="1"/>
  <c r="AA440" i="1"/>
  <c r="Z499" i="1"/>
  <c r="Z426" i="1"/>
  <c r="AA367" i="1"/>
  <c r="AA446" i="1"/>
  <c r="Z413" i="1"/>
  <c r="Z361" i="1"/>
  <c r="Z468" i="1"/>
  <c r="AA355" i="1"/>
  <c r="AA508" i="1"/>
  <c r="AA382" i="1"/>
  <c r="Z538" i="1"/>
  <c r="AA365" i="1"/>
  <c r="AA386" i="1"/>
  <c r="AA479" i="1"/>
  <c r="AA504" i="1"/>
  <c r="Z356" i="1"/>
  <c r="Z383" i="1"/>
  <c r="Z425" i="1"/>
  <c r="AA522" i="1"/>
  <c r="AA531" i="1"/>
  <c r="AA431" i="1"/>
  <c r="AA521" i="1"/>
  <c r="AA494" i="1"/>
  <c r="AA500" i="1"/>
  <c r="Z536" i="1"/>
  <c r="Z513" i="1"/>
  <c r="AA496" i="1"/>
  <c r="Z454" i="1"/>
  <c r="AA398" i="1"/>
  <c r="AA417" i="1"/>
  <c r="AA495" i="1"/>
  <c r="AA502" i="1"/>
  <c r="Z402" i="1"/>
  <c r="Z354" i="1"/>
  <c r="Z428" i="1"/>
  <c r="AA395" i="1"/>
  <c r="AA520" i="1"/>
  <c r="AA539" i="1"/>
  <c r="Z465" i="1"/>
  <c r="AA406" i="1"/>
  <c r="AA376" i="1"/>
  <c r="AA487" i="1"/>
  <c r="AA493" i="1"/>
  <c r="AA450" i="1"/>
  <c r="AA423" i="1"/>
  <c r="AA436" i="1"/>
  <c r="Z366" i="1"/>
  <c r="Z369" i="1"/>
  <c r="Z505" i="1"/>
  <c r="Z498" i="1"/>
  <c r="AA375" i="1"/>
  <c r="Z444" i="1"/>
  <c r="AA401" i="1"/>
  <c r="AA387" i="1"/>
  <c r="AA471" i="1"/>
  <c r="AA470" i="1"/>
  <c r="AA443" i="1"/>
  <c r="AA459" i="1"/>
  <c r="Z517" i="1"/>
  <c r="Z357" i="1"/>
  <c r="Z393" i="1"/>
  <c r="Z374" i="1"/>
  <c r="Z514" i="1"/>
  <c r="Z419" i="1"/>
  <c r="Z420" i="1"/>
  <c r="AA534" i="1"/>
  <c r="AA473" i="1"/>
  <c r="AA439" i="1"/>
  <c r="AA424" i="1"/>
  <c r="Z524" i="1"/>
  <c r="Z364" i="1"/>
  <c r="Z472" i="1"/>
  <c r="Z510" i="1"/>
  <c r="Z399" i="1"/>
  <c r="Z447" i="1"/>
  <c r="AA533" i="1"/>
  <c r="AA490" i="1"/>
  <c r="AA445" i="1"/>
  <c r="Z378" i="1"/>
  <c r="AA442" i="1"/>
  <c r="AA530" i="1"/>
  <c r="AA484" i="1"/>
  <c r="AA501" i="1"/>
  <c r="Z523" i="1"/>
  <c r="Z407" i="1"/>
  <c r="Z351" i="1"/>
  <c r="Z509" i="1"/>
  <c r="AA385" i="1"/>
  <c r="AA405" i="1"/>
  <c r="AA362" i="1"/>
  <c r="AA359" i="1"/>
  <c r="AA396" i="1"/>
  <c r="AA389" i="1"/>
  <c r="AA380" i="1"/>
  <c r="AA469" i="1"/>
  <c r="Z384" i="1"/>
  <c r="Z400" i="1"/>
  <c r="Z482" i="1"/>
  <c r="Z489" i="1"/>
  <c r="Z452" i="1"/>
  <c r="AA474" i="1"/>
  <c r="Z412" i="1"/>
  <c r="Z408" i="1"/>
  <c r="Z416" i="1"/>
  <c r="Z457" i="1"/>
  <c r="Z463" i="1"/>
  <c r="Z451" i="1"/>
  <c r="Z432" i="1"/>
  <c r="Z460" i="1"/>
  <c r="AA441" i="1"/>
  <c r="AA360" i="1"/>
  <c r="AA379" i="1"/>
  <c r="AA421" i="1"/>
  <c r="AA519" i="1"/>
  <c r="AA404" i="1"/>
  <c r="AA388" i="1"/>
  <c r="AA372" i="1"/>
  <c r="AA481" i="1"/>
  <c r="AA535" i="1"/>
  <c r="Z409" i="1"/>
  <c r="Z512" i="1"/>
  <c r="Z485" i="1"/>
  <c r="Z461" i="1"/>
  <c r="Z491" i="1"/>
  <c r="Z448" i="1"/>
  <c r="Z434" i="1"/>
  <c r="Z437" i="1"/>
  <c r="AA526" i="1"/>
  <c r="AA363" i="1"/>
  <c r="AA394" i="1"/>
  <c r="AA370" i="1"/>
  <c r="AA368" i="1"/>
  <c r="AA464" i="1"/>
  <c r="AA427" i="1"/>
  <c r="Z477" i="1"/>
  <c r="Z430" i="1"/>
  <c r="AA435" i="1"/>
  <c r="AA403" i="1"/>
  <c r="AA390" i="1"/>
  <c r="AA486" i="1"/>
  <c r="AA528" i="1"/>
  <c r="AA353" i="1"/>
  <c r="AA518" i="1"/>
  <c r="AA449" i="1"/>
  <c r="Z476" i="1"/>
  <c r="C636" i="1"/>
  <c r="C637" i="1"/>
  <c r="C599" i="1"/>
  <c r="C715" i="1"/>
  <c r="C718" i="1"/>
  <c r="C617" i="1"/>
  <c r="C714" i="1"/>
  <c r="C716" i="1"/>
  <c r="C616" i="1"/>
  <c r="C717" i="1"/>
  <c r="C630" i="1"/>
  <c r="C605" i="1"/>
  <c r="C674" i="1"/>
  <c r="C677" i="1"/>
  <c r="C606" i="1"/>
  <c r="C675" i="1"/>
  <c r="C678" i="1"/>
  <c r="C603" i="1"/>
  <c r="C676" i="1"/>
  <c r="C679" i="1"/>
  <c r="C608" i="1"/>
  <c r="C680" i="1"/>
  <c r="C687" i="1"/>
  <c r="C615" i="1"/>
  <c r="C681" i="1"/>
  <c r="C682" i="1"/>
  <c r="C604" i="1"/>
  <c r="C683" i="1"/>
  <c r="C686" i="1"/>
  <c r="C609" i="1"/>
  <c r="C684" i="1"/>
  <c r="C685" i="1"/>
  <c r="C607" i="1"/>
  <c r="C598" i="1"/>
  <c r="C610" i="1"/>
  <c r="C613" i="1"/>
  <c r="C614" i="1"/>
  <c r="C611" i="1"/>
  <c r="C629" i="1"/>
  <c r="C601" i="1"/>
  <c r="C602" i="1"/>
  <c r="C612" i="1"/>
  <c r="C622" i="1"/>
  <c r="C623" i="1"/>
  <c r="C626" i="1"/>
  <c r="C618" i="1"/>
  <c r="C619" i="1"/>
  <c r="C620" i="1"/>
  <c r="C624" i="1"/>
  <c r="C625" i="1"/>
  <c r="C628" i="1"/>
  <c r="C627" i="1"/>
  <c r="C621" i="1"/>
  <c r="C646" i="1"/>
  <c r="C651" i="1"/>
  <c r="C652" i="1"/>
  <c r="C647" i="1"/>
  <c r="C667" i="1"/>
  <c r="C666" i="1"/>
  <c r="C664" i="1"/>
  <c r="C665" i="1"/>
  <c r="C650" i="1"/>
  <c r="C649" i="1"/>
  <c r="C648" i="1"/>
  <c r="C668" i="1"/>
  <c r="C669" i="1"/>
  <c r="C638" i="1"/>
  <c r="C643" i="1"/>
  <c r="C640" i="1"/>
  <c r="C641" i="1"/>
  <c r="C642" i="1"/>
  <c r="C639" i="1"/>
  <c r="C670" i="1"/>
  <c r="C671" i="1"/>
  <c r="C672" i="1"/>
  <c r="C655" i="1"/>
  <c r="C653" i="1"/>
  <c r="C657" i="1"/>
  <c r="C656" i="1"/>
  <c r="C658" i="1"/>
  <c r="C635" i="1"/>
  <c r="C654" i="1"/>
  <c r="C663" i="1"/>
  <c r="C659" i="1"/>
  <c r="C661" i="1"/>
  <c r="C662" i="1"/>
  <c r="C660" i="1"/>
  <c r="C634" i="1"/>
  <c r="C644" i="1"/>
  <c r="C645" i="1"/>
  <c r="C631" i="1"/>
  <c r="C632" i="1"/>
  <c r="C711" i="1"/>
  <c r="C712" i="1"/>
  <c r="C713" i="1"/>
  <c r="C688" i="1"/>
  <c r="C689" i="1"/>
  <c r="C704" i="1"/>
  <c r="C705" i="1"/>
  <c r="C706" i="1"/>
  <c r="C594" i="1"/>
  <c r="C595" i="1"/>
  <c r="C596" i="1"/>
  <c r="C597" i="1"/>
  <c r="C540" i="1"/>
  <c r="C555" i="1"/>
  <c r="C543" i="1"/>
  <c r="C560" i="1"/>
  <c r="C561" i="1"/>
  <c r="C562" i="1"/>
  <c r="C541" i="1"/>
  <c r="C556" i="1"/>
  <c r="C557" i="1"/>
  <c r="C563" i="1"/>
  <c r="C542" i="1"/>
  <c r="C558" i="1"/>
  <c r="C559" i="1"/>
  <c r="C564" i="1"/>
  <c r="C570" i="1"/>
  <c r="C567" i="1"/>
  <c r="C566" i="1"/>
  <c r="C565" i="1"/>
  <c r="C568" i="1"/>
  <c r="C571" i="1"/>
  <c r="C588" i="1"/>
  <c r="C572" i="1"/>
  <c r="C569" i="1"/>
  <c r="C575" i="1"/>
  <c r="C574" i="1"/>
  <c r="C573" i="1"/>
  <c r="C544" i="1"/>
  <c r="C576" i="1"/>
  <c r="C577" i="1"/>
  <c r="C578" i="1"/>
  <c r="C590" i="1"/>
  <c r="C582" i="1"/>
  <c r="C584" i="1"/>
  <c r="C583" i="1"/>
  <c r="C581" i="1"/>
  <c r="C586" i="1"/>
  <c r="C587" i="1"/>
  <c r="C585" i="1"/>
  <c r="C553" i="1"/>
  <c r="C554" i="1"/>
  <c r="C633" i="1"/>
  <c r="C547" i="1"/>
  <c r="C548" i="1"/>
  <c r="C673" i="1"/>
  <c r="C592" i="1"/>
  <c r="C593" i="1"/>
  <c r="C591" i="1"/>
  <c r="C545" i="1"/>
  <c r="C546" i="1"/>
  <c r="C580" i="1"/>
  <c r="C579" i="1"/>
  <c r="C589" i="1"/>
  <c r="C552" i="1"/>
  <c r="C549" i="1"/>
  <c r="C550" i="1"/>
  <c r="C551" i="1"/>
  <c r="C600" i="1"/>
  <c r="C691" i="1"/>
  <c r="C694" i="1"/>
  <c r="C690" i="1"/>
  <c r="C693" i="1"/>
  <c r="C692" i="1"/>
  <c r="C697" i="1"/>
  <c r="C699" i="1"/>
  <c r="C698" i="1"/>
  <c r="C701" i="1"/>
  <c r="C700" i="1"/>
  <c r="C702" i="1"/>
  <c r="C703" i="1"/>
  <c r="C710" i="1"/>
  <c r="C707" i="1"/>
  <c r="C708" i="1"/>
  <c r="C709" i="1"/>
  <c r="C695" i="1"/>
  <c r="C696" i="1"/>
  <c r="D636" i="1"/>
  <c r="D637" i="1"/>
  <c r="D599" i="1"/>
  <c r="D715" i="1"/>
  <c r="D718" i="1"/>
  <c r="D617" i="1"/>
  <c r="D714" i="1"/>
  <c r="D716" i="1"/>
  <c r="D616" i="1"/>
  <c r="D717" i="1"/>
  <c r="D630" i="1"/>
  <c r="D605" i="1"/>
  <c r="D674" i="1"/>
  <c r="D677" i="1"/>
  <c r="D606" i="1"/>
  <c r="D675" i="1"/>
  <c r="D678" i="1"/>
  <c r="D603" i="1"/>
  <c r="D676" i="1"/>
  <c r="D679" i="1"/>
  <c r="D608" i="1"/>
  <c r="D680" i="1"/>
  <c r="D687" i="1"/>
  <c r="D615" i="1"/>
  <c r="D681" i="1"/>
  <c r="D682" i="1"/>
  <c r="D604" i="1"/>
  <c r="D683" i="1"/>
  <c r="D686" i="1"/>
  <c r="D609" i="1"/>
  <c r="D684" i="1"/>
  <c r="D685" i="1"/>
  <c r="D607" i="1"/>
  <c r="D598" i="1"/>
  <c r="D610" i="1"/>
  <c r="D613" i="1"/>
  <c r="D614" i="1"/>
  <c r="D611" i="1"/>
  <c r="D629" i="1"/>
  <c r="D601" i="1"/>
  <c r="D602" i="1"/>
  <c r="D612" i="1"/>
  <c r="D622" i="1"/>
  <c r="D623" i="1"/>
  <c r="D626" i="1"/>
  <c r="D618" i="1"/>
  <c r="D619" i="1"/>
  <c r="D620" i="1"/>
  <c r="D624" i="1"/>
  <c r="D625" i="1"/>
  <c r="D628" i="1"/>
  <c r="D627" i="1"/>
  <c r="D621" i="1"/>
  <c r="D646" i="1"/>
  <c r="D651" i="1"/>
  <c r="D652" i="1"/>
  <c r="D647" i="1"/>
  <c r="D667" i="1"/>
  <c r="D666" i="1"/>
  <c r="D664" i="1"/>
  <c r="D665" i="1"/>
  <c r="D650" i="1"/>
  <c r="D649" i="1"/>
  <c r="D648" i="1"/>
  <c r="D668" i="1"/>
  <c r="D669" i="1"/>
  <c r="D638" i="1"/>
  <c r="D643" i="1"/>
  <c r="D640" i="1"/>
  <c r="D641" i="1"/>
  <c r="D642" i="1"/>
  <c r="D639" i="1"/>
  <c r="D670" i="1"/>
  <c r="D671" i="1"/>
  <c r="D672" i="1"/>
  <c r="D655" i="1"/>
  <c r="D653" i="1"/>
  <c r="D657" i="1"/>
  <c r="D656" i="1"/>
  <c r="D658" i="1"/>
  <c r="D635" i="1"/>
  <c r="D654" i="1"/>
  <c r="D663" i="1"/>
  <c r="D659" i="1"/>
  <c r="D661" i="1"/>
  <c r="D662" i="1"/>
  <c r="D660" i="1"/>
  <c r="D634" i="1"/>
  <c r="D644" i="1"/>
  <c r="D645" i="1"/>
  <c r="D631" i="1"/>
  <c r="D632" i="1"/>
  <c r="D711" i="1"/>
  <c r="D712" i="1"/>
  <c r="D713" i="1"/>
  <c r="D688" i="1"/>
  <c r="D689" i="1"/>
  <c r="D704" i="1"/>
  <c r="D705" i="1"/>
  <c r="D706" i="1"/>
  <c r="D594" i="1"/>
  <c r="D595" i="1"/>
  <c r="D596" i="1"/>
  <c r="D597" i="1"/>
  <c r="D540" i="1"/>
  <c r="D555" i="1"/>
  <c r="D543" i="1"/>
  <c r="D560" i="1"/>
  <c r="D561" i="1"/>
  <c r="D562" i="1"/>
  <c r="D541" i="1"/>
  <c r="D556" i="1"/>
  <c r="D557" i="1"/>
  <c r="D563" i="1"/>
  <c r="D542" i="1"/>
  <c r="D558" i="1"/>
  <c r="D559" i="1"/>
  <c r="D564" i="1"/>
  <c r="D570" i="1"/>
  <c r="D567" i="1"/>
  <c r="D566" i="1"/>
  <c r="D565" i="1"/>
  <c r="D568" i="1"/>
  <c r="D571" i="1"/>
  <c r="D588" i="1"/>
  <c r="D572" i="1"/>
  <c r="D569" i="1"/>
  <c r="D575" i="1"/>
  <c r="D574" i="1"/>
  <c r="D573" i="1"/>
  <c r="D544" i="1"/>
  <c r="D576" i="1"/>
  <c r="D577" i="1"/>
  <c r="D578" i="1"/>
  <c r="D590" i="1"/>
  <c r="D582" i="1"/>
  <c r="D584" i="1"/>
  <c r="D583" i="1"/>
  <c r="D581" i="1"/>
  <c r="D586" i="1"/>
  <c r="D587" i="1"/>
  <c r="D585" i="1"/>
  <c r="D553" i="1"/>
  <c r="D554" i="1"/>
  <c r="D633" i="1"/>
  <c r="D547" i="1"/>
  <c r="D548" i="1"/>
  <c r="D673" i="1"/>
  <c r="D592" i="1"/>
  <c r="D593" i="1"/>
  <c r="D591" i="1"/>
  <c r="D545" i="1"/>
  <c r="D546" i="1"/>
  <c r="D580" i="1"/>
  <c r="D579" i="1"/>
  <c r="D589" i="1"/>
  <c r="D552" i="1"/>
  <c r="D549" i="1"/>
  <c r="D550" i="1"/>
  <c r="D551" i="1"/>
  <c r="D600" i="1"/>
  <c r="D691" i="1"/>
  <c r="D694" i="1"/>
  <c r="D690" i="1"/>
  <c r="D693" i="1"/>
  <c r="D692" i="1"/>
  <c r="D697" i="1"/>
  <c r="D699" i="1"/>
  <c r="D698" i="1"/>
  <c r="D701" i="1"/>
  <c r="D700" i="1"/>
  <c r="D702" i="1"/>
  <c r="D703" i="1"/>
  <c r="D710" i="1"/>
  <c r="D707" i="1"/>
  <c r="D708" i="1"/>
  <c r="D709" i="1"/>
  <c r="D695" i="1"/>
  <c r="D696" i="1"/>
  <c r="E636" i="1"/>
  <c r="E637" i="1"/>
  <c r="E599" i="1"/>
  <c r="E715" i="1"/>
  <c r="E718" i="1"/>
  <c r="E617" i="1"/>
  <c r="E714" i="1"/>
  <c r="E716" i="1"/>
  <c r="E616" i="1"/>
  <c r="E717" i="1"/>
  <c r="E630" i="1"/>
  <c r="E605" i="1"/>
  <c r="E674" i="1"/>
  <c r="E677" i="1"/>
  <c r="E606" i="1"/>
  <c r="E675" i="1"/>
  <c r="E678" i="1"/>
  <c r="E603" i="1"/>
  <c r="E676" i="1"/>
  <c r="E679" i="1"/>
  <c r="E608" i="1"/>
  <c r="E680" i="1"/>
  <c r="E687" i="1"/>
  <c r="E615" i="1"/>
  <c r="E681" i="1"/>
  <c r="E682" i="1"/>
  <c r="E604" i="1"/>
  <c r="E683" i="1"/>
  <c r="E686" i="1"/>
  <c r="E609" i="1"/>
  <c r="E684" i="1"/>
  <c r="E685" i="1"/>
  <c r="E607" i="1"/>
  <c r="E598" i="1"/>
  <c r="E610" i="1"/>
  <c r="E613" i="1"/>
  <c r="E614" i="1"/>
  <c r="E611" i="1"/>
  <c r="E629" i="1"/>
  <c r="E601" i="1"/>
  <c r="E602" i="1"/>
  <c r="E612" i="1"/>
  <c r="E622" i="1"/>
  <c r="E623" i="1"/>
  <c r="E626" i="1"/>
  <c r="E618" i="1"/>
  <c r="E619" i="1"/>
  <c r="E620" i="1"/>
  <c r="E624" i="1"/>
  <c r="E625" i="1"/>
  <c r="E628" i="1"/>
  <c r="E627" i="1"/>
  <c r="E621" i="1"/>
  <c r="E646" i="1"/>
  <c r="E651" i="1"/>
  <c r="E652" i="1"/>
  <c r="E647" i="1"/>
  <c r="E667" i="1"/>
  <c r="E666" i="1"/>
  <c r="E664" i="1"/>
  <c r="E665" i="1"/>
  <c r="E650" i="1"/>
  <c r="E649" i="1"/>
  <c r="E648" i="1"/>
  <c r="E668" i="1"/>
  <c r="E669" i="1"/>
  <c r="E638" i="1"/>
  <c r="E643" i="1"/>
  <c r="E640" i="1"/>
  <c r="E641" i="1"/>
  <c r="E642" i="1"/>
  <c r="E639" i="1"/>
  <c r="E670" i="1"/>
  <c r="E671" i="1"/>
  <c r="E672" i="1"/>
  <c r="E655" i="1"/>
  <c r="E653" i="1"/>
  <c r="E657" i="1"/>
  <c r="E656" i="1"/>
  <c r="E658" i="1"/>
  <c r="E635" i="1"/>
  <c r="E654" i="1"/>
  <c r="E663" i="1"/>
  <c r="E659" i="1"/>
  <c r="E661" i="1"/>
  <c r="E662" i="1"/>
  <c r="E660" i="1"/>
  <c r="E634" i="1"/>
  <c r="E644" i="1"/>
  <c r="E645" i="1"/>
  <c r="E631" i="1"/>
  <c r="E632" i="1"/>
  <c r="E711" i="1"/>
  <c r="E712" i="1"/>
  <c r="E713" i="1"/>
  <c r="E688" i="1"/>
  <c r="E689" i="1"/>
  <c r="E704" i="1"/>
  <c r="E705" i="1"/>
  <c r="E706" i="1"/>
  <c r="E594" i="1"/>
  <c r="E595" i="1"/>
  <c r="E596" i="1"/>
  <c r="E597" i="1"/>
  <c r="E540" i="1"/>
  <c r="E555" i="1"/>
  <c r="E543" i="1"/>
  <c r="E560" i="1"/>
  <c r="E561" i="1"/>
  <c r="E562" i="1"/>
  <c r="E541" i="1"/>
  <c r="E556" i="1"/>
  <c r="E557" i="1"/>
  <c r="E563" i="1"/>
  <c r="E542" i="1"/>
  <c r="E558" i="1"/>
  <c r="E559" i="1"/>
  <c r="E564" i="1"/>
  <c r="E570" i="1"/>
  <c r="E567" i="1"/>
  <c r="E566" i="1"/>
  <c r="E565" i="1"/>
  <c r="E568" i="1"/>
  <c r="E571" i="1"/>
  <c r="E588" i="1"/>
  <c r="E572" i="1"/>
  <c r="E569" i="1"/>
  <c r="E575" i="1"/>
  <c r="E574" i="1"/>
  <c r="E573" i="1"/>
  <c r="E544" i="1"/>
  <c r="E576" i="1"/>
  <c r="E577" i="1"/>
  <c r="E578" i="1"/>
  <c r="E590" i="1"/>
  <c r="E582" i="1"/>
  <c r="E584" i="1"/>
  <c r="E583" i="1"/>
  <c r="E581" i="1"/>
  <c r="E586" i="1"/>
  <c r="E587" i="1"/>
  <c r="E585" i="1"/>
  <c r="E553" i="1"/>
  <c r="E554" i="1"/>
  <c r="E633" i="1"/>
  <c r="E547" i="1"/>
  <c r="E548" i="1"/>
  <c r="E673" i="1"/>
  <c r="E592" i="1"/>
  <c r="E593" i="1"/>
  <c r="E591" i="1"/>
  <c r="E545" i="1"/>
  <c r="E546" i="1"/>
  <c r="E580" i="1"/>
  <c r="E579" i="1"/>
  <c r="E589" i="1"/>
  <c r="E552" i="1"/>
  <c r="E549" i="1"/>
  <c r="E550" i="1"/>
  <c r="E551" i="1"/>
  <c r="E600" i="1"/>
  <c r="E691" i="1"/>
  <c r="E694" i="1"/>
  <c r="E690" i="1"/>
  <c r="E693" i="1"/>
  <c r="E692" i="1"/>
  <c r="E697" i="1"/>
  <c r="E699" i="1"/>
  <c r="E698" i="1"/>
  <c r="E701" i="1"/>
  <c r="E700" i="1"/>
  <c r="E702" i="1"/>
  <c r="E703" i="1"/>
  <c r="E710" i="1"/>
  <c r="E707" i="1"/>
  <c r="E708" i="1"/>
  <c r="E709" i="1"/>
  <c r="E695" i="1"/>
  <c r="E696" i="1"/>
  <c r="G636" i="1"/>
  <c r="G637" i="1"/>
  <c r="G599" i="1"/>
  <c r="G715" i="1"/>
  <c r="G718" i="1"/>
  <c r="G617" i="1"/>
  <c r="G714" i="1"/>
  <c r="G716" i="1"/>
  <c r="G616" i="1"/>
  <c r="G717" i="1"/>
  <c r="G630" i="1"/>
  <c r="G605" i="1"/>
  <c r="G674" i="1"/>
  <c r="G677" i="1"/>
  <c r="G606" i="1"/>
  <c r="G675" i="1"/>
  <c r="G678" i="1"/>
  <c r="G603" i="1"/>
  <c r="G676" i="1"/>
  <c r="G679" i="1"/>
  <c r="G608" i="1"/>
  <c r="G680" i="1"/>
  <c r="G687" i="1"/>
  <c r="G615" i="1"/>
  <c r="G681" i="1"/>
  <c r="G682" i="1"/>
  <c r="G604" i="1"/>
  <c r="G683" i="1"/>
  <c r="G686" i="1"/>
  <c r="G609" i="1"/>
  <c r="G684" i="1"/>
  <c r="G685" i="1"/>
  <c r="G607" i="1"/>
  <c r="G598" i="1"/>
  <c r="G610" i="1"/>
  <c r="G613" i="1"/>
  <c r="G614" i="1"/>
  <c r="G611" i="1"/>
  <c r="G629" i="1"/>
  <c r="G601" i="1"/>
  <c r="G602" i="1"/>
  <c r="G612" i="1"/>
  <c r="G622" i="1"/>
  <c r="G623" i="1"/>
  <c r="G626" i="1"/>
  <c r="G618" i="1"/>
  <c r="G619" i="1"/>
  <c r="G620" i="1"/>
  <c r="G624" i="1"/>
  <c r="G625" i="1"/>
  <c r="G628" i="1"/>
  <c r="G627" i="1"/>
  <c r="G621" i="1"/>
  <c r="G646" i="1"/>
  <c r="G651" i="1"/>
  <c r="G652" i="1"/>
  <c r="G647" i="1"/>
  <c r="G667" i="1"/>
  <c r="G666" i="1"/>
  <c r="G664" i="1"/>
  <c r="G665" i="1"/>
  <c r="G650" i="1"/>
  <c r="G649" i="1"/>
  <c r="G648" i="1"/>
  <c r="G668" i="1"/>
  <c r="G669" i="1"/>
  <c r="G638" i="1"/>
  <c r="G643" i="1"/>
  <c r="G640" i="1"/>
  <c r="G641" i="1"/>
  <c r="G642" i="1"/>
  <c r="G639" i="1"/>
  <c r="G670" i="1"/>
  <c r="G671" i="1"/>
  <c r="G672" i="1"/>
  <c r="G655" i="1"/>
  <c r="G653" i="1"/>
  <c r="G657" i="1"/>
  <c r="G656" i="1"/>
  <c r="G658" i="1"/>
  <c r="G635" i="1"/>
  <c r="G654" i="1"/>
  <c r="G663" i="1"/>
  <c r="G659" i="1"/>
  <c r="G661" i="1"/>
  <c r="G662" i="1"/>
  <c r="G660" i="1"/>
  <c r="G634" i="1"/>
  <c r="G644" i="1"/>
  <c r="G645" i="1"/>
  <c r="G631" i="1"/>
  <c r="G632" i="1"/>
  <c r="G711" i="1"/>
  <c r="G712" i="1"/>
  <c r="G713" i="1"/>
  <c r="G688" i="1"/>
  <c r="G689" i="1"/>
  <c r="G704" i="1"/>
  <c r="G705" i="1"/>
  <c r="G706" i="1"/>
  <c r="G594" i="1"/>
  <c r="G595" i="1"/>
  <c r="G596" i="1"/>
  <c r="G597" i="1"/>
  <c r="G540" i="1"/>
  <c r="G555" i="1"/>
  <c r="G543" i="1"/>
  <c r="G560" i="1"/>
  <c r="G561" i="1"/>
  <c r="G562" i="1"/>
  <c r="G541" i="1"/>
  <c r="G556" i="1"/>
  <c r="G557" i="1"/>
  <c r="G563" i="1"/>
  <c r="G542" i="1"/>
  <c r="G558" i="1"/>
  <c r="G559" i="1"/>
  <c r="G564" i="1"/>
  <c r="G570" i="1"/>
  <c r="G567" i="1"/>
  <c r="G566" i="1"/>
  <c r="G565" i="1"/>
  <c r="G568" i="1"/>
  <c r="G571" i="1"/>
  <c r="G588" i="1"/>
  <c r="G572" i="1"/>
  <c r="G569" i="1"/>
  <c r="G575" i="1"/>
  <c r="G574" i="1"/>
  <c r="G573" i="1"/>
  <c r="G544" i="1"/>
  <c r="G576" i="1"/>
  <c r="G577" i="1"/>
  <c r="G578" i="1"/>
  <c r="G590" i="1"/>
  <c r="G582" i="1"/>
  <c r="G584" i="1"/>
  <c r="G583" i="1"/>
  <c r="G581" i="1"/>
  <c r="G586" i="1"/>
  <c r="G587" i="1"/>
  <c r="G585" i="1"/>
  <c r="G553" i="1"/>
  <c r="G554" i="1"/>
  <c r="G633" i="1"/>
  <c r="G547" i="1"/>
  <c r="G548" i="1"/>
  <c r="G673" i="1"/>
  <c r="G592" i="1"/>
  <c r="G593" i="1"/>
  <c r="G591" i="1"/>
  <c r="G545" i="1"/>
  <c r="G546" i="1"/>
  <c r="G580" i="1"/>
  <c r="G579" i="1"/>
  <c r="G589" i="1"/>
  <c r="G552" i="1"/>
  <c r="G549" i="1"/>
  <c r="G550" i="1"/>
  <c r="G551" i="1"/>
  <c r="G600" i="1"/>
  <c r="G691" i="1"/>
  <c r="G694" i="1"/>
  <c r="G690" i="1"/>
  <c r="G693" i="1"/>
  <c r="G692" i="1"/>
  <c r="G697" i="1"/>
  <c r="G699" i="1"/>
  <c r="G698" i="1"/>
  <c r="G701" i="1"/>
  <c r="G700" i="1"/>
  <c r="G702" i="1"/>
  <c r="G703" i="1"/>
  <c r="G710" i="1"/>
  <c r="G707" i="1"/>
  <c r="G708" i="1"/>
  <c r="G709" i="1"/>
  <c r="G695" i="1"/>
  <c r="G696" i="1"/>
  <c r="I636" i="1"/>
  <c r="I637" i="1"/>
  <c r="I599" i="1"/>
  <c r="I715" i="1"/>
  <c r="I718" i="1"/>
  <c r="I617" i="1"/>
  <c r="I714" i="1"/>
  <c r="I716" i="1"/>
  <c r="I616" i="1"/>
  <c r="I717" i="1"/>
  <c r="I630" i="1"/>
  <c r="I605" i="1"/>
  <c r="I674" i="1"/>
  <c r="I677" i="1"/>
  <c r="I606" i="1"/>
  <c r="I675" i="1"/>
  <c r="I678" i="1"/>
  <c r="I603" i="1"/>
  <c r="I676" i="1"/>
  <c r="I679" i="1"/>
  <c r="I608" i="1"/>
  <c r="I680" i="1"/>
  <c r="I687" i="1"/>
  <c r="I615" i="1"/>
  <c r="I681" i="1"/>
  <c r="I682" i="1"/>
  <c r="I604" i="1"/>
  <c r="I683" i="1"/>
  <c r="I686" i="1"/>
  <c r="I609" i="1"/>
  <c r="I684" i="1"/>
  <c r="I685" i="1"/>
  <c r="I607" i="1"/>
  <c r="I598" i="1"/>
  <c r="I610" i="1"/>
  <c r="I613" i="1"/>
  <c r="I614" i="1"/>
  <c r="I611" i="1"/>
  <c r="I629" i="1"/>
  <c r="I601" i="1"/>
  <c r="I602" i="1"/>
  <c r="I612" i="1"/>
  <c r="I622" i="1"/>
  <c r="I623" i="1"/>
  <c r="I626" i="1"/>
  <c r="I618" i="1"/>
  <c r="I619" i="1"/>
  <c r="I620" i="1"/>
  <c r="I624" i="1"/>
  <c r="I625" i="1"/>
  <c r="I628" i="1"/>
  <c r="I627" i="1"/>
  <c r="I621" i="1"/>
  <c r="I646" i="1"/>
  <c r="I651" i="1"/>
  <c r="I652" i="1"/>
  <c r="I647" i="1"/>
  <c r="I667" i="1"/>
  <c r="I666" i="1"/>
  <c r="I664" i="1"/>
  <c r="I665" i="1"/>
  <c r="I650" i="1"/>
  <c r="I649" i="1"/>
  <c r="I648" i="1"/>
  <c r="I668" i="1"/>
  <c r="I669" i="1"/>
  <c r="I638" i="1"/>
  <c r="I643" i="1"/>
  <c r="I640" i="1"/>
  <c r="I641" i="1"/>
  <c r="I642" i="1"/>
  <c r="I639" i="1"/>
  <c r="I670" i="1"/>
  <c r="I671" i="1"/>
  <c r="I672" i="1"/>
  <c r="I655" i="1"/>
  <c r="I653" i="1"/>
  <c r="I657" i="1"/>
  <c r="I656" i="1"/>
  <c r="I658" i="1"/>
  <c r="I635" i="1"/>
  <c r="I654" i="1"/>
  <c r="I663" i="1"/>
  <c r="I659" i="1"/>
  <c r="I661" i="1"/>
  <c r="I662" i="1"/>
  <c r="I660" i="1"/>
  <c r="I634" i="1"/>
  <c r="I644" i="1"/>
  <c r="I645" i="1"/>
  <c r="I631" i="1"/>
  <c r="I632" i="1"/>
  <c r="I711" i="1"/>
  <c r="I712" i="1"/>
  <c r="I713" i="1"/>
  <c r="I688" i="1"/>
  <c r="I689" i="1"/>
  <c r="I704" i="1"/>
  <c r="I705" i="1"/>
  <c r="I706" i="1"/>
  <c r="I594" i="1"/>
  <c r="I595" i="1"/>
  <c r="I596" i="1"/>
  <c r="I597" i="1"/>
  <c r="I540" i="1"/>
  <c r="I555" i="1"/>
  <c r="I543" i="1"/>
  <c r="I560" i="1"/>
  <c r="I561" i="1"/>
  <c r="I562" i="1"/>
  <c r="I541" i="1"/>
  <c r="I556" i="1"/>
  <c r="I557" i="1"/>
  <c r="I563" i="1"/>
  <c r="I542" i="1"/>
  <c r="I558" i="1"/>
  <c r="I559" i="1"/>
  <c r="I564" i="1"/>
  <c r="I570" i="1"/>
  <c r="I567" i="1"/>
  <c r="I566" i="1"/>
  <c r="I565" i="1"/>
  <c r="I568" i="1"/>
  <c r="I571" i="1"/>
  <c r="I588" i="1"/>
  <c r="I572" i="1"/>
  <c r="I569" i="1"/>
  <c r="I575" i="1"/>
  <c r="I574" i="1"/>
  <c r="I573" i="1"/>
  <c r="I544" i="1"/>
  <c r="I576" i="1"/>
  <c r="I577" i="1"/>
  <c r="I578" i="1"/>
  <c r="I590" i="1"/>
  <c r="I582" i="1"/>
  <c r="I584" i="1"/>
  <c r="I583" i="1"/>
  <c r="I581" i="1"/>
  <c r="I586" i="1"/>
  <c r="I587" i="1"/>
  <c r="I585" i="1"/>
  <c r="I553" i="1"/>
  <c r="I554" i="1"/>
  <c r="I633" i="1"/>
  <c r="I547" i="1"/>
  <c r="I548" i="1"/>
  <c r="I673" i="1"/>
  <c r="I592" i="1"/>
  <c r="I593" i="1"/>
  <c r="I591" i="1"/>
  <c r="I545" i="1"/>
  <c r="I546" i="1"/>
  <c r="I580" i="1"/>
  <c r="I579" i="1"/>
  <c r="I589" i="1"/>
  <c r="I552" i="1"/>
  <c r="I549" i="1"/>
  <c r="I550" i="1"/>
  <c r="I551" i="1"/>
  <c r="I600" i="1"/>
  <c r="I691" i="1"/>
  <c r="I694" i="1"/>
  <c r="I690" i="1"/>
  <c r="I693" i="1"/>
  <c r="I692" i="1"/>
  <c r="I697" i="1"/>
  <c r="I699" i="1"/>
  <c r="I698" i="1"/>
  <c r="I701" i="1"/>
  <c r="I700" i="1"/>
  <c r="I702" i="1"/>
  <c r="I703" i="1"/>
  <c r="I710" i="1"/>
  <c r="I707" i="1"/>
  <c r="I708" i="1"/>
  <c r="I709" i="1"/>
  <c r="I695" i="1"/>
  <c r="I696" i="1"/>
  <c r="J636" i="1"/>
  <c r="A636" i="1" s="1"/>
  <c r="J637" i="1"/>
  <c r="A637" i="1" s="1"/>
  <c r="J599" i="1"/>
  <c r="A599" i="1" s="1"/>
  <c r="J715" i="1"/>
  <c r="A715" i="1" s="1"/>
  <c r="J718" i="1"/>
  <c r="A718" i="1" s="1"/>
  <c r="J617" i="1"/>
  <c r="A617" i="1" s="1"/>
  <c r="J714" i="1"/>
  <c r="A714" i="1" s="1"/>
  <c r="J716" i="1"/>
  <c r="A716" i="1" s="1"/>
  <c r="J616" i="1"/>
  <c r="A616" i="1" s="1"/>
  <c r="J717" i="1"/>
  <c r="A717" i="1" s="1"/>
  <c r="J630" i="1"/>
  <c r="A630" i="1" s="1"/>
  <c r="J605" i="1"/>
  <c r="A605" i="1" s="1"/>
  <c r="J674" i="1"/>
  <c r="A674" i="1" s="1"/>
  <c r="J677" i="1"/>
  <c r="A677" i="1" s="1"/>
  <c r="J606" i="1"/>
  <c r="A606" i="1" s="1"/>
  <c r="J675" i="1"/>
  <c r="A675" i="1" s="1"/>
  <c r="J678" i="1"/>
  <c r="A678" i="1" s="1"/>
  <c r="J603" i="1"/>
  <c r="A603" i="1" s="1"/>
  <c r="J676" i="1"/>
  <c r="A676" i="1" s="1"/>
  <c r="J679" i="1"/>
  <c r="A679" i="1" s="1"/>
  <c r="J608" i="1"/>
  <c r="A608" i="1" s="1"/>
  <c r="J680" i="1"/>
  <c r="A680" i="1" s="1"/>
  <c r="J687" i="1"/>
  <c r="A687" i="1" s="1"/>
  <c r="J615" i="1"/>
  <c r="A615" i="1" s="1"/>
  <c r="J681" i="1"/>
  <c r="A681" i="1" s="1"/>
  <c r="J682" i="1"/>
  <c r="A682" i="1" s="1"/>
  <c r="J604" i="1"/>
  <c r="A604" i="1" s="1"/>
  <c r="J683" i="1"/>
  <c r="A683" i="1" s="1"/>
  <c r="J686" i="1"/>
  <c r="A686" i="1" s="1"/>
  <c r="J609" i="1"/>
  <c r="A609" i="1" s="1"/>
  <c r="J684" i="1"/>
  <c r="A684" i="1" s="1"/>
  <c r="J685" i="1"/>
  <c r="A685" i="1" s="1"/>
  <c r="J607" i="1"/>
  <c r="A607" i="1" s="1"/>
  <c r="J598" i="1"/>
  <c r="A598" i="1" s="1"/>
  <c r="J610" i="1"/>
  <c r="A610" i="1" s="1"/>
  <c r="J613" i="1"/>
  <c r="A613" i="1" s="1"/>
  <c r="J614" i="1"/>
  <c r="A614" i="1" s="1"/>
  <c r="J611" i="1"/>
  <c r="A611" i="1" s="1"/>
  <c r="J629" i="1"/>
  <c r="A629" i="1" s="1"/>
  <c r="J601" i="1"/>
  <c r="A601" i="1" s="1"/>
  <c r="J602" i="1"/>
  <c r="A602" i="1" s="1"/>
  <c r="J612" i="1"/>
  <c r="A612" i="1" s="1"/>
  <c r="J622" i="1"/>
  <c r="A622" i="1" s="1"/>
  <c r="J623" i="1"/>
  <c r="A623" i="1" s="1"/>
  <c r="J626" i="1"/>
  <c r="A626" i="1" s="1"/>
  <c r="J618" i="1"/>
  <c r="A618" i="1" s="1"/>
  <c r="J619" i="1"/>
  <c r="A619" i="1" s="1"/>
  <c r="J620" i="1"/>
  <c r="A620" i="1" s="1"/>
  <c r="J624" i="1"/>
  <c r="A624" i="1" s="1"/>
  <c r="J625" i="1"/>
  <c r="A625" i="1" s="1"/>
  <c r="J628" i="1"/>
  <c r="A628" i="1" s="1"/>
  <c r="J627" i="1"/>
  <c r="A627" i="1" s="1"/>
  <c r="J621" i="1"/>
  <c r="A621" i="1" s="1"/>
  <c r="J646" i="1"/>
  <c r="A646" i="1" s="1"/>
  <c r="J651" i="1"/>
  <c r="A651" i="1" s="1"/>
  <c r="J652" i="1"/>
  <c r="A652" i="1" s="1"/>
  <c r="J647" i="1"/>
  <c r="A647" i="1" s="1"/>
  <c r="J667" i="1"/>
  <c r="A667" i="1" s="1"/>
  <c r="J666" i="1"/>
  <c r="A666" i="1" s="1"/>
  <c r="J664" i="1"/>
  <c r="A664" i="1" s="1"/>
  <c r="J665" i="1"/>
  <c r="A665" i="1" s="1"/>
  <c r="J650" i="1"/>
  <c r="A650" i="1" s="1"/>
  <c r="J649" i="1"/>
  <c r="A649" i="1" s="1"/>
  <c r="J648" i="1"/>
  <c r="A648" i="1" s="1"/>
  <c r="J668" i="1"/>
  <c r="A668" i="1" s="1"/>
  <c r="J669" i="1"/>
  <c r="A669" i="1" s="1"/>
  <c r="J638" i="1"/>
  <c r="A638" i="1" s="1"/>
  <c r="J643" i="1"/>
  <c r="A643" i="1" s="1"/>
  <c r="J640" i="1"/>
  <c r="A640" i="1" s="1"/>
  <c r="J641" i="1"/>
  <c r="A641" i="1" s="1"/>
  <c r="J642" i="1"/>
  <c r="A642" i="1" s="1"/>
  <c r="J639" i="1"/>
  <c r="A639" i="1" s="1"/>
  <c r="J670" i="1"/>
  <c r="A670" i="1" s="1"/>
  <c r="J671" i="1"/>
  <c r="A671" i="1" s="1"/>
  <c r="J672" i="1"/>
  <c r="A672" i="1" s="1"/>
  <c r="J655" i="1"/>
  <c r="A655" i="1" s="1"/>
  <c r="J653" i="1"/>
  <c r="A653" i="1" s="1"/>
  <c r="J657" i="1"/>
  <c r="A657" i="1" s="1"/>
  <c r="J656" i="1"/>
  <c r="A656" i="1" s="1"/>
  <c r="J658" i="1"/>
  <c r="A658" i="1" s="1"/>
  <c r="J635" i="1"/>
  <c r="A635" i="1" s="1"/>
  <c r="J654" i="1"/>
  <c r="A654" i="1" s="1"/>
  <c r="J663" i="1"/>
  <c r="A663" i="1" s="1"/>
  <c r="J659" i="1"/>
  <c r="A659" i="1" s="1"/>
  <c r="J661" i="1"/>
  <c r="A661" i="1" s="1"/>
  <c r="J662" i="1"/>
  <c r="A662" i="1" s="1"/>
  <c r="J660" i="1"/>
  <c r="A660" i="1" s="1"/>
  <c r="J634" i="1"/>
  <c r="A634" i="1" s="1"/>
  <c r="J644" i="1"/>
  <c r="A644" i="1" s="1"/>
  <c r="J645" i="1"/>
  <c r="A645" i="1" s="1"/>
  <c r="J631" i="1"/>
  <c r="A631" i="1" s="1"/>
  <c r="J632" i="1"/>
  <c r="A632" i="1" s="1"/>
  <c r="J711" i="1"/>
  <c r="A711" i="1" s="1"/>
  <c r="J712" i="1"/>
  <c r="A712" i="1" s="1"/>
  <c r="J713" i="1"/>
  <c r="A713" i="1" s="1"/>
  <c r="J688" i="1"/>
  <c r="A688" i="1" s="1"/>
  <c r="J689" i="1"/>
  <c r="A689" i="1" s="1"/>
  <c r="J704" i="1"/>
  <c r="A704" i="1" s="1"/>
  <c r="J705" i="1"/>
  <c r="A705" i="1" s="1"/>
  <c r="J706" i="1"/>
  <c r="A706" i="1" s="1"/>
  <c r="J594" i="1"/>
  <c r="A594" i="1" s="1"/>
  <c r="J595" i="1"/>
  <c r="A595" i="1" s="1"/>
  <c r="J596" i="1"/>
  <c r="A596" i="1" s="1"/>
  <c r="J597" i="1"/>
  <c r="A597" i="1" s="1"/>
  <c r="J540" i="1"/>
  <c r="A540" i="1" s="1"/>
  <c r="J555" i="1"/>
  <c r="A555" i="1" s="1"/>
  <c r="J543" i="1"/>
  <c r="A543" i="1" s="1"/>
  <c r="J560" i="1"/>
  <c r="A560" i="1" s="1"/>
  <c r="J561" i="1"/>
  <c r="A561" i="1" s="1"/>
  <c r="J562" i="1"/>
  <c r="A562" i="1" s="1"/>
  <c r="J541" i="1"/>
  <c r="A541" i="1" s="1"/>
  <c r="J556" i="1"/>
  <c r="A556" i="1" s="1"/>
  <c r="J557" i="1"/>
  <c r="A557" i="1" s="1"/>
  <c r="J563" i="1"/>
  <c r="A563" i="1" s="1"/>
  <c r="J542" i="1"/>
  <c r="A542" i="1" s="1"/>
  <c r="J558" i="1"/>
  <c r="A558" i="1" s="1"/>
  <c r="J559" i="1"/>
  <c r="A559" i="1" s="1"/>
  <c r="J564" i="1"/>
  <c r="A564" i="1" s="1"/>
  <c r="J570" i="1"/>
  <c r="A570" i="1" s="1"/>
  <c r="J567" i="1"/>
  <c r="A567" i="1" s="1"/>
  <c r="J566" i="1"/>
  <c r="A566" i="1" s="1"/>
  <c r="J565" i="1"/>
  <c r="A565" i="1" s="1"/>
  <c r="J568" i="1"/>
  <c r="A568" i="1" s="1"/>
  <c r="J571" i="1"/>
  <c r="A571" i="1" s="1"/>
  <c r="J588" i="1"/>
  <c r="A588" i="1" s="1"/>
  <c r="J572" i="1"/>
  <c r="A572" i="1" s="1"/>
  <c r="J569" i="1"/>
  <c r="A569" i="1" s="1"/>
  <c r="J575" i="1"/>
  <c r="A575" i="1" s="1"/>
  <c r="J574" i="1"/>
  <c r="A574" i="1" s="1"/>
  <c r="J573" i="1"/>
  <c r="A573" i="1" s="1"/>
  <c r="J544" i="1"/>
  <c r="A544" i="1" s="1"/>
  <c r="J576" i="1"/>
  <c r="A576" i="1" s="1"/>
  <c r="J577" i="1"/>
  <c r="A577" i="1" s="1"/>
  <c r="J578" i="1"/>
  <c r="A578" i="1" s="1"/>
  <c r="J590" i="1"/>
  <c r="A590" i="1" s="1"/>
  <c r="J582" i="1"/>
  <c r="A582" i="1" s="1"/>
  <c r="J584" i="1"/>
  <c r="A584" i="1" s="1"/>
  <c r="J583" i="1"/>
  <c r="A583" i="1" s="1"/>
  <c r="J581" i="1"/>
  <c r="A581" i="1" s="1"/>
  <c r="J586" i="1"/>
  <c r="A586" i="1" s="1"/>
  <c r="J587" i="1"/>
  <c r="A587" i="1" s="1"/>
  <c r="J585" i="1"/>
  <c r="A585" i="1" s="1"/>
  <c r="J553" i="1"/>
  <c r="A553" i="1" s="1"/>
  <c r="J554" i="1"/>
  <c r="A554" i="1" s="1"/>
  <c r="J633" i="1"/>
  <c r="A633" i="1" s="1"/>
  <c r="J547" i="1"/>
  <c r="A547" i="1" s="1"/>
  <c r="J548" i="1"/>
  <c r="A548" i="1" s="1"/>
  <c r="J673" i="1"/>
  <c r="A673" i="1" s="1"/>
  <c r="J592" i="1"/>
  <c r="A592" i="1" s="1"/>
  <c r="J593" i="1"/>
  <c r="A593" i="1" s="1"/>
  <c r="J591" i="1"/>
  <c r="A591" i="1" s="1"/>
  <c r="J545" i="1"/>
  <c r="A545" i="1" s="1"/>
  <c r="J546" i="1"/>
  <c r="A546" i="1" s="1"/>
  <c r="J580" i="1"/>
  <c r="A580" i="1" s="1"/>
  <c r="J579" i="1"/>
  <c r="A579" i="1" s="1"/>
  <c r="J589" i="1"/>
  <c r="A589" i="1" s="1"/>
  <c r="J552" i="1"/>
  <c r="A552" i="1" s="1"/>
  <c r="J549" i="1"/>
  <c r="A549" i="1" s="1"/>
  <c r="J550" i="1"/>
  <c r="A550" i="1" s="1"/>
  <c r="J551" i="1"/>
  <c r="A551" i="1" s="1"/>
  <c r="J600" i="1"/>
  <c r="A600" i="1" s="1"/>
  <c r="J691" i="1"/>
  <c r="A691" i="1" s="1"/>
  <c r="J694" i="1"/>
  <c r="A694" i="1" s="1"/>
  <c r="J690" i="1"/>
  <c r="A690" i="1" s="1"/>
  <c r="J693" i="1"/>
  <c r="A693" i="1" s="1"/>
  <c r="J692" i="1"/>
  <c r="A692" i="1" s="1"/>
  <c r="J697" i="1"/>
  <c r="A697" i="1" s="1"/>
  <c r="J699" i="1"/>
  <c r="A699" i="1" s="1"/>
  <c r="J698" i="1"/>
  <c r="A698" i="1" s="1"/>
  <c r="J701" i="1"/>
  <c r="A701" i="1" s="1"/>
  <c r="J700" i="1"/>
  <c r="A700" i="1" s="1"/>
  <c r="J702" i="1"/>
  <c r="A702" i="1" s="1"/>
  <c r="J703" i="1"/>
  <c r="A703" i="1" s="1"/>
  <c r="J710" i="1"/>
  <c r="A710" i="1" s="1"/>
  <c r="J707" i="1"/>
  <c r="A707" i="1" s="1"/>
  <c r="J708" i="1"/>
  <c r="A708" i="1" s="1"/>
  <c r="J709" i="1"/>
  <c r="A709" i="1" s="1"/>
  <c r="J695" i="1"/>
  <c r="A695" i="1" s="1"/>
  <c r="J696" i="1"/>
  <c r="A696" i="1" s="1"/>
  <c r="T636" i="1"/>
  <c r="T637" i="1"/>
  <c r="T599" i="1"/>
  <c r="T715" i="1"/>
  <c r="T718" i="1"/>
  <c r="T617" i="1"/>
  <c r="T714" i="1"/>
  <c r="T716" i="1"/>
  <c r="T616" i="1"/>
  <c r="T717" i="1"/>
  <c r="T630" i="1"/>
  <c r="T605" i="1"/>
  <c r="T674" i="1"/>
  <c r="T677" i="1"/>
  <c r="T606" i="1"/>
  <c r="T675" i="1"/>
  <c r="T678" i="1"/>
  <c r="T603" i="1"/>
  <c r="T676" i="1"/>
  <c r="T679" i="1"/>
  <c r="T608" i="1"/>
  <c r="T680" i="1"/>
  <c r="T687" i="1"/>
  <c r="T615" i="1"/>
  <c r="T681" i="1"/>
  <c r="T682" i="1"/>
  <c r="T604" i="1"/>
  <c r="T683" i="1"/>
  <c r="T686" i="1"/>
  <c r="T609" i="1"/>
  <c r="T684" i="1"/>
  <c r="T685" i="1"/>
  <c r="T607" i="1"/>
  <c r="T598" i="1"/>
  <c r="T610" i="1"/>
  <c r="T613" i="1"/>
  <c r="T614" i="1"/>
  <c r="T611" i="1"/>
  <c r="T629" i="1"/>
  <c r="T601" i="1"/>
  <c r="T602" i="1"/>
  <c r="T612" i="1"/>
  <c r="T622" i="1"/>
  <c r="T623" i="1"/>
  <c r="T626" i="1"/>
  <c r="T618" i="1"/>
  <c r="T619" i="1"/>
  <c r="T620" i="1"/>
  <c r="T624" i="1"/>
  <c r="T625" i="1"/>
  <c r="T628" i="1"/>
  <c r="T627" i="1"/>
  <c r="T621" i="1"/>
  <c r="T646" i="1"/>
  <c r="T651" i="1"/>
  <c r="T652" i="1"/>
  <c r="T647" i="1"/>
  <c r="T667" i="1"/>
  <c r="T666" i="1"/>
  <c r="T664" i="1"/>
  <c r="T665" i="1"/>
  <c r="T650" i="1"/>
  <c r="T649" i="1"/>
  <c r="T648" i="1"/>
  <c r="T668" i="1"/>
  <c r="T669" i="1"/>
  <c r="T638" i="1"/>
  <c r="T643" i="1"/>
  <c r="T640" i="1"/>
  <c r="T641" i="1"/>
  <c r="T642" i="1"/>
  <c r="T639" i="1"/>
  <c r="T670" i="1"/>
  <c r="T671" i="1"/>
  <c r="T672" i="1"/>
  <c r="T655" i="1"/>
  <c r="T653" i="1"/>
  <c r="T657" i="1"/>
  <c r="T656" i="1"/>
  <c r="T658" i="1"/>
  <c r="T635" i="1"/>
  <c r="T654" i="1"/>
  <c r="T663" i="1"/>
  <c r="T659" i="1"/>
  <c r="T661" i="1"/>
  <c r="T662" i="1"/>
  <c r="T660" i="1"/>
  <c r="T634" i="1"/>
  <c r="T644" i="1"/>
  <c r="T645" i="1"/>
  <c r="T631" i="1"/>
  <c r="T632" i="1"/>
  <c r="T711" i="1"/>
  <c r="T712" i="1"/>
  <c r="T713" i="1"/>
  <c r="T688" i="1"/>
  <c r="T689" i="1"/>
  <c r="T704" i="1"/>
  <c r="T705" i="1"/>
  <c r="T706" i="1"/>
  <c r="T594" i="1"/>
  <c r="T595" i="1"/>
  <c r="T596" i="1"/>
  <c r="T597" i="1"/>
  <c r="T540" i="1"/>
  <c r="T555" i="1"/>
  <c r="T543" i="1"/>
  <c r="T560" i="1"/>
  <c r="T561" i="1"/>
  <c r="T562" i="1"/>
  <c r="T541" i="1"/>
  <c r="T556" i="1"/>
  <c r="T557" i="1"/>
  <c r="T563" i="1"/>
  <c r="T542" i="1"/>
  <c r="T558" i="1"/>
  <c r="T559" i="1"/>
  <c r="T564" i="1"/>
  <c r="T570" i="1"/>
  <c r="T567" i="1"/>
  <c r="T566" i="1"/>
  <c r="T565" i="1"/>
  <c r="T568" i="1"/>
  <c r="T571" i="1"/>
  <c r="T588" i="1"/>
  <c r="T572" i="1"/>
  <c r="T569" i="1"/>
  <c r="T575" i="1"/>
  <c r="T574" i="1"/>
  <c r="T573" i="1"/>
  <c r="T544" i="1"/>
  <c r="T576" i="1"/>
  <c r="T577" i="1"/>
  <c r="T578" i="1"/>
  <c r="T590" i="1"/>
  <c r="T582" i="1"/>
  <c r="T584" i="1"/>
  <c r="T583" i="1"/>
  <c r="T581" i="1"/>
  <c r="T586" i="1"/>
  <c r="T587" i="1"/>
  <c r="T585" i="1"/>
  <c r="T553" i="1"/>
  <c r="T554" i="1"/>
  <c r="T633" i="1"/>
  <c r="T547" i="1"/>
  <c r="T548" i="1"/>
  <c r="T673" i="1"/>
  <c r="T592" i="1"/>
  <c r="T593" i="1"/>
  <c r="T591" i="1"/>
  <c r="T545" i="1"/>
  <c r="T546" i="1"/>
  <c r="T580" i="1"/>
  <c r="T579" i="1"/>
  <c r="T589" i="1"/>
  <c r="T552" i="1"/>
  <c r="T549" i="1"/>
  <c r="T550" i="1"/>
  <c r="T551" i="1"/>
  <c r="T600" i="1"/>
  <c r="T691" i="1"/>
  <c r="T694" i="1"/>
  <c r="T690" i="1"/>
  <c r="T693" i="1"/>
  <c r="T692" i="1"/>
  <c r="T697" i="1"/>
  <c r="T699" i="1"/>
  <c r="T698" i="1"/>
  <c r="T701" i="1"/>
  <c r="T700" i="1"/>
  <c r="T702" i="1"/>
  <c r="T703" i="1"/>
  <c r="T710" i="1"/>
  <c r="T707" i="1"/>
  <c r="T708" i="1"/>
  <c r="T709" i="1"/>
  <c r="T695" i="1"/>
  <c r="T696" i="1"/>
  <c r="U636" i="1"/>
  <c r="U637" i="1"/>
  <c r="U599" i="1"/>
  <c r="U715" i="1"/>
  <c r="U718" i="1"/>
  <c r="U617" i="1"/>
  <c r="U714" i="1"/>
  <c r="U716" i="1"/>
  <c r="U616" i="1"/>
  <c r="U717" i="1"/>
  <c r="U630" i="1"/>
  <c r="U605" i="1"/>
  <c r="U674" i="1"/>
  <c r="U677" i="1"/>
  <c r="U606" i="1"/>
  <c r="U675" i="1"/>
  <c r="U678" i="1"/>
  <c r="U603" i="1"/>
  <c r="U676" i="1"/>
  <c r="U679" i="1"/>
  <c r="U608" i="1"/>
  <c r="U680" i="1"/>
  <c r="U687" i="1"/>
  <c r="U615" i="1"/>
  <c r="U681" i="1"/>
  <c r="U682" i="1"/>
  <c r="U604" i="1"/>
  <c r="U683" i="1"/>
  <c r="U686" i="1"/>
  <c r="U609" i="1"/>
  <c r="U684" i="1"/>
  <c r="U685" i="1"/>
  <c r="U607" i="1"/>
  <c r="U598" i="1"/>
  <c r="U610" i="1"/>
  <c r="U613" i="1"/>
  <c r="U614" i="1"/>
  <c r="U611" i="1"/>
  <c r="U629" i="1"/>
  <c r="U601" i="1"/>
  <c r="U602" i="1"/>
  <c r="U612" i="1"/>
  <c r="U622" i="1"/>
  <c r="U623" i="1"/>
  <c r="U626" i="1"/>
  <c r="U618" i="1"/>
  <c r="U619" i="1"/>
  <c r="U620" i="1"/>
  <c r="U624" i="1"/>
  <c r="U625" i="1"/>
  <c r="U628" i="1"/>
  <c r="U627" i="1"/>
  <c r="U621" i="1"/>
  <c r="U646" i="1"/>
  <c r="U651" i="1"/>
  <c r="U652" i="1"/>
  <c r="U647" i="1"/>
  <c r="U667" i="1"/>
  <c r="U666" i="1"/>
  <c r="U664" i="1"/>
  <c r="U665" i="1"/>
  <c r="U650" i="1"/>
  <c r="U649" i="1"/>
  <c r="U648" i="1"/>
  <c r="U668" i="1"/>
  <c r="U669" i="1"/>
  <c r="U638" i="1"/>
  <c r="U643" i="1"/>
  <c r="U640" i="1"/>
  <c r="U641" i="1"/>
  <c r="U642" i="1"/>
  <c r="U639" i="1"/>
  <c r="U670" i="1"/>
  <c r="U671" i="1"/>
  <c r="U672" i="1"/>
  <c r="U655" i="1"/>
  <c r="U653" i="1"/>
  <c r="U657" i="1"/>
  <c r="U656" i="1"/>
  <c r="U658" i="1"/>
  <c r="U635" i="1"/>
  <c r="U654" i="1"/>
  <c r="U663" i="1"/>
  <c r="U659" i="1"/>
  <c r="U661" i="1"/>
  <c r="U662" i="1"/>
  <c r="U660" i="1"/>
  <c r="U634" i="1"/>
  <c r="U644" i="1"/>
  <c r="U645" i="1"/>
  <c r="U631" i="1"/>
  <c r="U632" i="1"/>
  <c r="U711" i="1"/>
  <c r="U712" i="1"/>
  <c r="U713" i="1"/>
  <c r="U688" i="1"/>
  <c r="U689" i="1"/>
  <c r="U704" i="1"/>
  <c r="U705" i="1"/>
  <c r="U706" i="1"/>
  <c r="U594" i="1"/>
  <c r="U595" i="1"/>
  <c r="U596" i="1"/>
  <c r="U597" i="1"/>
  <c r="U540" i="1"/>
  <c r="U555" i="1"/>
  <c r="U543" i="1"/>
  <c r="U560" i="1"/>
  <c r="U561" i="1"/>
  <c r="U562" i="1"/>
  <c r="U541" i="1"/>
  <c r="U556" i="1"/>
  <c r="U557" i="1"/>
  <c r="U563" i="1"/>
  <c r="U542" i="1"/>
  <c r="U558" i="1"/>
  <c r="U559" i="1"/>
  <c r="U564" i="1"/>
  <c r="U570" i="1"/>
  <c r="U567" i="1"/>
  <c r="U566" i="1"/>
  <c r="U565" i="1"/>
  <c r="U568" i="1"/>
  <c r="U571" i="1"/>
  <c r="U588" i="1"/>
  <c r="U572" i="1"/>
  <c r="U569" i="1"/>
  <c r="U575" i="1"/>
  <c r="U574" i="1"/>
  <c r="U573" i="1"/>
  <c r="U544" i="1"/>
  <c r="U576" i="1"/>
  <c r="U577" i="1"/>
  <c r="U578" i="1"/>
  <c r="U590" i="1"/>
  <c r="U582" i="1"/>
  <c r="U584" i="1"/>
  <c r="U583" i="1"/>
  <c r="U581" i="1"/>
  <c r="U586" i="1"/>
  <c r="U587" i="1"/>
  <c r="U585" i="1"/>
  <c r="U553" i="1"/>
  <c r="U554" i="1"/>
  <c r="U633" i="1"/>
  <c r="U547" i="1"/>
  <c r="U548" i="1"/>
  <c r="U673" i="1"/>
  <c r="U592" i="1"/>
  <c r="U593" i="1"/>
  <c r="U591" i="1"/>
  <c r="U545" i="1"/>
  <c r="U546" i="1"/>
  <c r="U580" i="1"/>
  <c r="U579" i="1"/>
  <c r="U589" i="1"/>
  <c r="U552" i="1"/>
  <c r="U549" i="1"/>
  <c r="U550" i="1"/>
  <c r="U551" i="1"/>
  <c r="U600" i="1"/>
  <c r="U691" i="1"/>
  <c r="U694" i="1"/>
  <c r="U690" i="1"/>
  <c r="U693" i="1"/>
  <c r="U692" i="1"/>
  <c r="U697" i="1"/>
  <c r="U699" i="1"/>
  <c r="U698" i="1"/>
  <c r="U701" i="1"/>
  <c r="U700" i="1"/>
  <c r="U702" i="1"/>
  <c r="U703" i="1"/>
  <c r="U710" i="1"/>
  <c r="U707" i="1"/>
  <c r="U708" i="1"/>
  <c r="U709" i="1"/>
  <c r="U695" i="1"/>
  <c r="U696" i="1"/>
  <c r="Y636" i="1"/>
  <c r="Z636" i="1" s="1"/>
  <c r="Y637" i="1"/>
  <c r="Z637" i="1" s="1"/>
  <c r="Y599" i="1"/>
  <c r="Z599" i="1" s="1"/>
  <c r="Y715" i="1"/>
  <c r="Z715" i="1" s="1"/>
  <c r="Y718" i="1"/>
  <c r="AA718" i="1" s="1"/>
  <c r="Y617" i="1"/>
  <c r="AA617" i="1" s="1"/>
  <c r="Y714" i="1"/>
  <c r="AA714" i="1" s="1"/>
  <c r="Y716" i="1"/>
  <c r="AA716" i="1" s="1"/>
  <c r="Y616" i="1"/>
  <c r="Z616" i="1" s="1"/>
  <c r="Y717" i="1"/>
  <c r="AA717" i="1" s="1"/>
  <c r="Y630" i="1"/>
  <c r="Z630" i="1" s="1"/>
  <c r="Y605" i="1"/>
  <c r="Z605" i="1" s="1"/>
  <c r="Y674" i="1"/>
  <c r="Z674" i="1" s="1"/>
  <c r="Y677" i="1"/>
  <c r="AA677" i="1" s="1"/>
  <c r="Y606" i="1"/>
  <c r="AA606" i="1" s="1"/>
  <c r="Y675" i="1"/>
  <c r="Z675" i="1" s="1"/>
  <c r="Y678" i="1"/>
  <c r="Z678" i="1" s="1"/>
  <c r="Y603" i="1"/>
  <c r="AA603" i="1" s="1"/>
  <c r="Y676" i="1"/>
  <c r="AA676" i="1" s="1"/>
  <c r="Y679" i="1"/>
  <c r="Z679" i="1" s="1"/>
  <c r="Y608" i="1"/>
  <c r="Z608" i="1" s="1"/>
  <c r="Y680" i="1"/>
  <c r="AA680" i="1" s="1"/>
  <c r="Y687" i="1"/>
  <c r="AA687" i="1" s="1"/>
  <c r="Y615" i="1"/>
  <c r="AA615" i="1" s="1"/>
  <c r="Y681" i="1"/>
  <c r="Z681" i="1" s="1"/>
  <c r="Y682" i="1"/>
  <c r="AA682" i="1" s="1"/>
  <c r="Y604" i="1"/>
  <c r="AA604" i="1" s="1"/>
  <c r="Y683" i="1"/>
  <c r="Z683" i="1" s="1"/>
  <c r="Y686" i="1"/>
  <c r="Z686" i="1" s="1"/>
  <c r="Y609" i="1"/>
  <c r="AA609" i="1" s="1"/>
  <c r="Y684" i="1"/>
  <c r="Z684" i="1" s="1"/>
  <c r="Y685" i="1"/>
  <c r="Z685" i="1" s="1"/>
  <c r="Y607" i="1"/>
  <c r="Z607" i="1" s="1"/>
  <c r="Y598" i="1"/>
  <c r="Z598" i="1" s="1"/>
  <c r="Y610" i="1"/>
  <c r="AA610" i="1" s="1"/>
  <c r="Y613" i="1"/>
  <c r="AA613" i="1" s="1"/>
  <c r="Y614" i="1"/>
  <c r="AA614" i="1" s="1"/>
  <c r="Y611" i="1"/>
  <c r="AA611" i="1" s="1"/>
  <c r="Y629" i="1"/>
  <c r="Z629" i="1" s="1"/>
  <c r="Y601" i="1"/>
  <c r="Z601" i="1" s="1"/>
  <c r="Y602" i="1"/>
  <c r="Z602" i="1" s="1"/>
  <c r="Y612" i="1"/>
  <c r="AA612" i="1" s="1"/>
  <c r="Y622" i="1"/>
  <c r="Z622" i="1" s="1"/>
  <c r="Y623" i="1"/>
  <c r="Z623" i="1" s="1"/>
  <c r="Y626" i="1"/>
  <c r="AA626" i="1" s="1"/>
  <c r="Y618" i="1"/>
  <c r="AA618" i="1" s="1"/>
  <c r="Y619" i="1"/>
  <c r="Z619" i="1" s="1"/>
  <c r="Y620" i="1"/>
  <c r="Z620" i="1" s="1"/>
  <c r="Y624" i="1"/>
  <c r="Z624" i="1" s="1"/>
  <c r="Y625" i="1"/>
  <c r="Z625" i="1" s="1"/>
  <c r="Y628" i="1"/>
  <c r="AA628" i="1" s="1"/>
  <c r="Y627" i="1"/>
  <c r="Z627" i="1" s="1"/>
  <c r="Y621" i="1"/>
  <c r="AA621" i="1" s="1"/>
  <c r="Y646" i="1"/>
  <c r="AA646" i="1" s="1"/>
  <c r="Y651" i="1"/>
  <c r="Z651" i="1" s="1"/>
  <c r="Y652" i="1"/>
  <c r="Z652" i="1" s="1"/>
  <c r="Y647" i="1"/>
  <c r="Z647" i="1" s="1"/>
  <c r="Y667" i="1"/>
  <c r="Z667" i="1" s="1"/>
  <c r="Y666" i="1"/>
  <c r="Z666" i="1" s="1"/>
  <c r="Y664" i="1"/>
  <c r="Z664" i="1" s="1"/>
  <c r="Y665" i="1"/>
  <c r="Z665" i="1" s="1"/>
  <c r="Y650" i="1"/>
  <c r="AA650" i="1" s="1"/>
  <c r="Y649" i="1"/>
  <c r="AA649" i="1" s="1"/>
  <c r="Y648" i="1"/>
  <c r="AA648" i="1" s="1"/>
  <c r="Y668" i="1"/>
  <c r="Z668" i="1" s="1"/>
  <c r="Y669" i="1"/>
  <c r="Z669" i="1" s="1"/>
  <c r="Y638" i="1"/>
  <c r="AA638" i="1" s="1"/>
  <c r="Y643" i="1"/>
  <c r="AA643" i="1" s="1"/>
  <c r="Y640" i="1"/>
  <c r="AA640" i="1" s="1"/>
  <c r="Y641" i="1"/>
  <c r="AA641" i="1" s="1"/>
  <c r="Y642" i="1"/>
  <c r="AA642" i="1" s="1"/>
  <c r="Y639" i="1"/>
  <c r="AA639" i="1" s="1"/>
  <c r="Y670" i="1"/>
  <c r="Z670" i="1" s="1"/>
  <c r="Y671" i="1"/>
  <c r="AA671" i="1" s="1"/>
  <c r="Y672" i="1"/>
  <c r="Z672" i="1" s="1"/>
  <c r="Y655" i="1"/>
  <c r="Z655" i="1" s="1"/>
  <c r="Y653" i="1"/>
  <c r="Z653" i="1" s="1"/>
  <c r="Y657" i="1"/>
  <c r="AA657" i="1" s="1"/>
  <c r="Y656" i="1"/>
  <c r="AA656" i="1" s="1"/>
  <c r="Y658" i="1"/>
  <c r="Z658" i="1" s="1"/>
  <c r="Y635" i="1"/>
  <c r="Z635" i="1" s="1"/>
  <c r="Y654" i="1"/>
  <c r="AA654" i="1" s="1"/>
  <c r="Y663" i="1"/>
  <c r="AA663" i="1" s="1"/>
  <c r="Y659" i="1"/>
  <c r="Z659" i="1" s="1"/>
  <c r="Y661" i="1"/>
  <c r="AA661" i="1" s="1"/>
  <c r="Y662" i="1"/>
  <c r="AA662" i="1" s="1"/>
  <c r="Y660" i="1"/>
  <c r="AA660" i="1" s="1"/>
  <c r="Y634" i="1"/>
  <c r="AA634" i="1" s="1"/>
  <c r="Y644" i="1"/>
  <c r="Z644" i="1" s="1"/>
  <c r="Y645" i="1"/>
  <c r="AA645" i="1" s="1"/>
  <c r="Y631" i="1"/>
  <c r="AA631" i="1" s="1"/>
  <c r="Y632" i="1"/>
  <c r="Z632" i="1" s="1"/>
  <c r="Y711" i="1"/>
  <c r="Z711" i="1" s="1"/>
  <c r="Y712" i="1"/>
  <c r="AA712" i="1" s="1"/>
  <c r="Y713" i="1"/>
  <c r="Z713" i="1" s="1"/>
  <c r="Y688" i="1"/>
  <c r="AA688" i="1" s="1"/>
  <c r="Y689" i="1"/>
  <c r="Z689" i="1" s="1"/>
  <c r="Y704" i="1"/>
  <c r="Z704" i="1" s="1"/>
  <c r="Y705" i="1"/>
  <c r="AA705" i="1" s="1"/>
  <c r="Y706" i="1"/>
  <c r="Z706" i="1" s="1"/>
  <c r="Y594" i="1"/>
  <c r="AA594" i="1" s="1"/>
  <c r="Y595" i="1"/>
  <c r="AA595" i="1" s="1"/>
  <c r="Y596" i="1"/>
  <c r="Z596" i="1" s="1"/>
  <c r="Y597" i="1"/>
  <c r="Z597" i="1" s="1"/>
  <c r="Y540" i="1"/>
  <c r="Z540" i="1" s="1"/>
  <c r="Y555" i="1"/>
  <c r="AA555" i="1" s="1"/>
  <c r="Y543" i="1"/>
  <c r="Z543" i="1" s="1"/>
  <c r="Y560" i="1"/>
  <c r="Z560" i="1" s="1"/>
  <c r="Y561" i="1"/>
  <c r="AA561" i="1" s="1"/>
  <c r="Y562" i="1"/>
  <c r="AA562" i="1" s="1"/>
  <c r="Y541" i="1"/>
  <c r="Z541" i="1" s="1"/>
  <c r="Y556" i="1"/>
  <c r="Z556" i="1" s="1"/>
  <c r="Y557" i="1"/>
  <c r="Z557" i="1" s="1"/>
  <c r="Y563" i="1"/>
  <c r="Z563" i="1" s="1"/>
  <c r="Y542" i="1"/>
  <c r="AA542" i="1" s="1"/>
  <c r="Y558" i="1"/>
  <c r="AA558" i="1" s="1"/>
  <c r="Y559" i="1"/>
  <c r="AA559" i="1" s="1"/>
  <c r="Y564" i="1"/>
  <c r="AA564" i="1" s="1"/>
  <c r="Y570" i="1"/>
  <c r="Z570" i="1" s="1"/>
  <c r="Y567" i="1"/>
  <c r="Z567" i="1" s="1"/>
  <c r="Y566" i="1"/>
  <c r="Z566" i="1" s="1"/>
  <c r="Y565" i="1"/>
  <c r="Z565" i="1" s="1"/>
  <c r="Y568" i="1"/>
  <c r="Z568" i="1" s="1"/>
  <c r="Y571" i="1"/>
  <c r="AA571" i="1" s="1"/>
  <c r="Y588" i="1"/>
  <c r="Z588" i="1" s="1"/>
  <c r="Y572" i="1"/>
  <c r="AA572" i="1" s="1"/>
  <c r="Y569" i="1"/>
  <c r="AA569" i="1" s="1"/>
  <c r="Y575" i="1"/>
  <c r="AA575" i="1" s="1"/>
  <c r="Y574" i="1"/>
  <c r="Z574" i="1" s="1"/>
  <c r="Y573" i="1"/>
  <c r="Z573" i="1" s="1"/>
  <c r="Y544" i="1"/>
  <c r="AA544" i="1" s="1"/>
  <c r="Y576" i="1"/>
  <c r="AA576" i="1" s="1"/>
  <c r="Y577" i="1"/>
  <c r="AA577" i="1" s="1"/>
  <c r="Y578" i="1"/>
  <c r="AA578" i="1" s="1"/>
  <c r="Y590" i="1"/>
  <c r="Z590" i="1" s="1"/>
  <c r="Y582" i="1"/>
  <c r="AA582" i="1" s="1"/>
  <c r="Y584" i="1"/>
  <c r="Z584" i="1" s="1"/>
  <c r="Y583" i="1"/>
  <c r="AA583" i="1" s="1"/>
  <c r="Y581" i="1"/>
  <c r="Z581" i="1" s="1"/>
  <c r="Y586" i="1"/>
  <c r="Z586" i="1" s="1"/>
  <c r="Y587" i="1"/>
  <c r="Z587" i="1" s="1"/>
  <c r="Y585" i="1"/>
  <c r="AA585" i="1" s="1"/>
  <c r="Y553" i="1"/>
  <c r="Z553" i="1" s="1"/>
  <c r="Y554" i="1"/>
  <c r="AA554" i="1" s="1"/>
  <c r="Y633" i="1"/>
  <c r="Z633" i="1" s="1"/>
  <c r="Y547" i="1"/>
  <c r="AA547" i="1" s="1"/>
  <c r="Y548" i="1"/>
  <c r="Z548" i="1" s="1"/>
  <c r="Y673" i="1"/>
  <c r="Z673" i="1" s="1"/>
  <c r="Y592" i="1"/>
  <c r="AA592" i="1" s="1"/>
  <c r="Y593" i="1"/>
  <c r="AA593" i="1" s="1"/>
  <c r="Y591" i="1"/>
  <c r="Z591" i="1" s="1"/>
  <c r="Y545" i="1"/>
  <c r="AA545" i="1" s="1"/>
  <c r="Y546" i="1"/>
  <c r="Z546" i="1" s="1"/>
  <c r="Y580" i="1"/>
  <c r="AA580" i="1" s="1"/>
  <c r="Y579" i="1"/>
  <c r="AA579" i="1" s="1"/>
  <c r="Y589" i="1"/>
  <c r="AA589" i="1" s="1"/>
  <c r="Y552" i="1"/>
  <c r="Z552" i="1" s="1"/>
  <c r="Y549" i="1"/>
  <c r="AA549" i="1" s="1"/>
  <c r="Y550" i="1"/>
  <c r="Z550" i="1" s="1"/>
  <c r="Y551" i="1"/>
  <c r="AA551" i="1" s="1"/>
  <c r="Y600" i="1"/>
  <c r="Z600" i="1" s="1"/>
  <c r="Y691" i="1"/>
  <c r="Z691" i="1" s="1"/>
  <c r="Y694" i="1"/>
  <c r="Z694" i="1" s="1"/>
  <c r="Y690" i="1"/>
  <c r="Z690" i="1" s="1"/>
  <c r="Y693" i="1"/>
  <c r="Z693" i="1" s="1"/>
  <c r="Y692" i="1"/>
  <c r="Z692" i="1" s="1"/>
  <c r="Y697" i="1"/>
  <c r="AA697" i="1" s="1"/>
  <c r="Y699" i="1"/>
  <c r="Z699" i="1" s="1"/>
  <c r="Y698" i="1"/>
  <c r="Z698" i="1" s="1"/>
  <c r="Y701" i="1"/>
  <c r="Z701" i="1" s="1"/>
  <c r="Y700" i="1"/>
  <c r="Z700" i="1" s="1"/>
  <c r="Y702" i="1"/>
  <c r="Z702" i="1" s="1"/>
  <c r="Y703" i="1"/>
  <c r="AA703" i="1" s="1"/>
  <c r="Y710" i="1"/>
  <c r="AA710" i="1" s="1"/>
  <c r="Y707" i="1"/>
  <c r="Z707" i="1" s="1"/>
  <c r="Y708" i="1"/>
  <c r="AA708" i="1" s="1"/>
  <c r="Y709" i="1"/>
  <c r="Z709" i="1" s="1"/>
  <c r="Y695" i="1"/>
  <c r="Z695" i="1" s="1"/>
  <c r="Y696" i="1"/>
  <c r="AA696" i="1" s="1"/>
  <c r="AA715" i="1"/>
  <c r="AA664" i="1" l="1"/>
  <c r="AA700" i="1"/>
  <c r="AA599" i="1"/>
  <c r="Z628" i="1"/>
  <c r="Z604" i="1"/>
  <c r="AA666" i="1"/>
  <c r="Z544" i="1"/>
  <c r="Z571" i="1"/>
  <c r="AA581" i="1"/>
  <c r="Z638" i="1"/>
  <c r="AA630" i="1"/>
  <c r="AA647" i="1"/>
  <c r="AA673" i="1"/>
  <c r="AA627" i="1"/>
  <c r="AA690" i="1"/>
  <c r="AA548" i="1"/>
  <c r="AA624" i="1"/>
  <c r="AA566" i="1"/>
  <c r="AA706" i="1"/>
  <c r="AA560" i="1"/>
  <c r="AA622" i="1"/>
  <c r="Z542" i="1"/>
  <c r="AA702" i="1"/>
  <c r="AA543" i="1"/>
  <c r="Z643" i="1"/>
  <c r="AA608" i="1"/>
  <c r="Z716" i="1"/>
  <c r="AA567" i="1"/>
  <c r="Z714" i="1"/>
  <c r="Z688" i="1"/>
  <c r="AA632" i="1"/>
  <c r="Z589" i="1"/>
  <c r="Z613" i="1"/>
  <c r="AA601" i="1"/>
  <c r="Z631" i="1"/>
  <c r="Z610" i="1"/>
  <c r="Z575" i="1"/>
  <c r="Z648" i="1"/>
  <c r="Z617" i="1"/>
  <c r="Z579" i="1"/>
  <c r="AA568" i="1"/>
  <c r="AA685" i="1"/>
  <c r="Z663" i="1"/>
  <c r="AA553" i="1"/>
  <c r="AA694" i="1"/>
  <c r="AA586" i="1"/>
  <c r="AA556" i="1"/>
  <c r="AA659" i="1"/>
  <c r="AA683" i="1"/>
  <c r="Z696" i="1"/>
  <c r="Z558" i="1"/>
  <c r="AA550" i="1"/>
  <c r="AA658" i="1"/>
  <c r="Z697" i="1"/>
  <c r="AA655" i="1"/>
  <c r="AA597" i="1"/>
  <c r="Z554" i="1"/>
  <c r="Z615" i="1"/>
  <c r="AA672" i="1"/>
  <c r="AA620" i="1"/>
  <c r="AA679" i="1"/>
  <c r="Z582" i="1"/>
  <c r="Z639" i="1"/>
  <c r="Z676" i="1"/>
  <c r="AA707" i="1"/>
  <c r="AA591" i="1"/>
  <c r="AA596" i="1"/>
  <c r="AA623" i="1"/>
  <c r="AA605" i="1"/>
  <c r="Z551" i="1"/>
  <c r="Z576" i="1"/>
  <c r="Z705" i="1"/>
  <c r="Z642" i="1"/>
  <c r="AA590" i="1"/>
  <c r="AA570" i="1"/>
  <c r="AA652" i="1"/>
  <c r="AA629" i="1"/>
  <c r="Z708" i="1"/>
  <c r="Z545" i="1"/>
  <c r="Z687" i="1"/>
  <c r="AA711" i="1"/>
  <c r="AA651" i="1"/>
  <c r="AA675" i="1"/>
  <c r="Z562" i="1"/>
  <c r="Z634" i="1"/>
  <c r="Z569" i="1"/>
  <c r="Z649" i="1"/>
  <c r="AA684" i="1"/>
  <c r="AA665" i="1"/>
  <c r="AA686" i="1"/>
  <c r="Z654" i="1"/>
  <c r="Z561" i="1"/>
  <c r="Z585" i="1"/>
  <c r="Z559" i="1"/>
  <c r="Z609" i="1"/>
  <c r="Z603" i="1"/>
  <c r="Z572" i="1"/>
  <c r="Z593" i="1"/>
  <c r="Z657" i="1"/>
  <c r="Z618" i="1"/>
  <c r="AA588" i="1"/>
  <c r="AA557" i="1"/>
  <c r="AA713" i="1"/>
  <c r="AA667" i="1"/>
  <c r="Z592" i="1"/>
  <c r="Z564" i="1"/>
  <c r="Z660" i="1"/>
  <c r="Z650" i="1"/>
  <c r="Z626" i="1"/>
  <c r="Z578" i="1"/>
  <c r="Z662" i="1"/>
  <c r="Z549" i="1"/>
  <c r="Z661" i="1"/>
  <c r="Z646" i="1"/>
  <c r="Z677" i="1"/>
  <c r="AA565" i="1"/>
  <c r="Z710" i="1"/>
  <c r="Z547" i="1"/>
  <c r="Z641" i="1"/>
  <c r="Z621" i="1"/>
  <c r="Z680" i="1"/>
  <c r="Z703" i="1"/>
  <c r="Z712" i="1"/>
  <c r="AA637" i="1"/>
  <c r="AA704" i="1"/>
  <c r="AA644" i="1"/>
  <c r="AA598" i="1"/>
  <c r="AA693" i="1"/>
  <c r="AA552" i="1"/>
  <c r="AA587" i="1"/>
  <c r="AA563" i="1"/>
  <c r="AA540" i="1"/>
  <c r="AA653" i="1"/>
  <c r="AA625" i="1"/>
  <c r="AA602" i="1"/>
  <c r="AA674" i="1"/>
  <c r="Z583" i="1"/>
  <c r="Z594" i="1"/>
  <c r="Z671" i="1"/>
  <c r="Z614" i="1"/>
  <c r="Z717" i="1"/>
  <c r="AA669" i="1"/>
  <c r="Z682" i="1"/>
  <c r="Z580" i="1"/>
  <c r="Z645" i="1"/>
  <c r="AA695" i="1"/>
  <c r="AA701" i="1"/>
  <c r="AA691" i="1"/>
  <c r="AA574" i="1"/>
  <c r="AA541" i="1"/>
  <c r="AA668" i="1"/>
  <c r="AA619" i="1"/>
  <c r="AA636" i="1"/>
  <c r="Z656" i="1"/>
  <c r="Z606" i="1"/>
  <c r="AA709" i="1"/>
  <c r="AA698" i="1"/>
  <c r="AA600" i="1"/>
  <c r="AA546" i="1"/>
  <c r="AA633" i="1"/>
  <c r="AA584" i="1"/>
  <c r="AA670" i="1"/>
  <c r="AA616" i="1"/>
  <c r="Z577" i="1"/>
  <c r="Z555" i="1"/>
  <c r="Z640" i="1"/>
  <c r="Z612" i="1"/>
  <c r="Z718" i="1"/>
  <c r="AA699" i="1"/>
  <c r="AA635" i="1"/>
  <c r="AA678" i="1"/>
  <c r="AA573" i="1"/>
  <c r="AA681" i="1"/>
  <c r="AA692" i="1"/>
  <c r="AA689" i="1"/>
  <c r="AA607" i="1"/>
  <c r="Z595" i="1"/>
  <c r="Z611" i="1"/>
  <c r="C776" i="1" l="1"/>
  <c r="C794" i="1"/>
  <c r="C793" i="1"/>
  <c r="C782" i="1"/>
  <c r="C783" i="1"/>
  <c r="C780" i="1"/>
  <c r="C785" i="1"/>
  <c r="C792" i="1"/>
  <c r="C781" i="1"/>
  <c r="C786" i="1"/>
  <c r="C784" i="1"/>
  <c r="C775" i="1"/>
  <c r="C787" i="1"/>
  <c r="C790" i="1"/>
  <c r="C791" i="1"/>
  <c r="C788" i="1"/>
  <c r="C778" i="1"/>
  <c r="C779" i="1"/>
  <c r="C789" i="1"/>
  <c r="C799" i="1"/>
  <c r="C803" i="1"/>
  <c r="C800" i="1"/>
  <c r="C795" i="1"/>
  <c r="C796" i="1"/>
  <c r="C797" i="1"/>
  <c r="C801" i="1"/>
  <c r="C802" i="1"/>
  <c r="C805" i="1"/>
  <c r="C804" i="1"/>
  <c r="C798" i="1"/>
  <c r="C812" i="1"/>
  <c r="C813" i="1"/>
  <c r="C885" i="1"/>
  <c r="C888" i="1"/>
  <c r="C884" i="1"/>
  <c r="C886" i="1"/>
  <c r="C887" i="1"/>
  <c r="C806" i="1"/>
  <c r="C851" i="1"/>
  <c r="C854" i="1"/>
  <c r="C852" i="1"/>
  <c r="C855" i="1"/>
  <c r="C853" i="1"/>
  <c r="C856" i="1"/>
  <c r="C857" i="1"/>
  <c r="C864" i="1"/>
  <c r="C858" i="1"/>
  <c r="C859" i="1"/>
  <c r="C860" i="1"/>
  <c r="C863" i="1"/>
  <c r="C861" i="1"/>
  <c r="C862" i="1"/>
  <c r="C822" i="1"/>
  <c r="C827" i="1"/>
  <c r="C828" i="1"/>
  <c r="C823" i="1"/>
  <c r="C843" i="1"/>
  <c r="C842" i="1"/>
  <c r="C840" i="1"/>
  <c r="C841" i="1"/>
  <c r="C826" i="1"/>
  <c r="C825" i="1"/>
  <c r="C824" i="1"/>
  <c r="C844" i="1"/>
  <c r="C845" i="1"/>
  <c r="C814" i="1"/>
  <c r="C819" i="1"/>
  <c r="C816" i="1"/>
  <c r="C817" i="1"/>
  <c r="C818" i="1"/>
  <c r="C815" i="1"/>
  <c r="C846" i="1"/>
  <c r="C847" i="1"/>
  <c r="C848" i="1"/>
  <c r="C831" i="1"/>
  <c r="C829" i="1"/>
  <c r="C833" i="1"/>
  <c r="C832" i="1"/>
  <c r="C834" i="1"/>
  <c r="C811" i="1"/>
  <c r="C830" i="1"/>
  <c r="C839" i="1"/>
  <c r="C835" i="1"/>
  <c r="C837" i="1"/>
  <c r="C838" i="1"/>
  <c r="C836" i="1"/>
  <c r="C810" i="1"/>
  <c r="C820" i="1"/>
  <c r="C821" i="1"/>
  <c r="C807" i="1"/>
  <c r="C808" i="1"/>
  <c r="C865" i="1"/>
  <c r="C868" i="1"/>
  <c r="C880" i="1"/>
  <c r="C881" i="1"/>
  <c r="C771" i="1"/>
  <c r="C772" i="1"/>
  <c r="C773" i="1"/>
  <c r="C774" i="1"/>
  <c r="C719" i="1"/>
  <c r="C730" i="1"/>
  <c r="C722" i="1"/>
  <c r="C735" i="1"/>
  <c r="C736" i="1"/>
  <c r="C737" i="1"/>
  <c r="C720" i="1"/>
  <c r="C731" i="1"/>
  <c r="C732" i="1"/>
  <c r="C738" i="1"/>
  <c r="C721" i="1"/>
  <c r="C733" i="1"/>
  <c r="C734" i="1"/>
  <c r="C739" i="1"/>
  <c r="C745" i="1"/>
  <c r="C742" i="1"/>
  <c r="C740" i="1"/>
  <c r="C746" i="1"/>
  <c r="C743" i="1"/>
  <c r="C750" i="1"/>
  <c r="C749" i="1"/>
  <c r="C751" i="1"/>
  <c r="C752" i="1"/>
  <c r="C753" i="1"/>
  <c r="C754" i="1"/>
  <c r="C766" i="1"/>
  <c r="C765" i="1"/>
  <c r="C757" i="1"/>
  <c r="C759" i="1"/>
  <c r="C758" i="1"/>
  <c r="C756" i="1"/>
  <c r="C761" i="1"/>
  <c r="C762" i="1"/>
  <c r="C760" i="1"/>
  <c r="C728" i="1"/>
  <c r="C729" i="1"/>
  <c r="C809" i="1"/>
  <c r="C849" i="1"/>
  <c r="C769" i="1"/>
  <c r="C770" i="1"/>
  <c r="C727" i="1"/>
  <c r="C724" i="1"/>
  <c r="C725" i="1"/>
  <c r="C726" i="1"/>
  <c r="C768" i="1"/>
  <c r="C741" i="1"/>
  <c r="C764" i="1"/>
  <c r="C748" i="1"/>
  <c r="C755" i="1"/>
  <c r="C723" i="1"/>
  <c r="C767" i="1"/>
  <c r="C763" i="1"/>
  <c r="C866" i="1"/>
  <c r="C867" i="1"/>
  <c r="C873" i="1"/>
  <c r="C875" i="1"/>
  <c r="C874" i="1"/>
  <c r="C877" i="1"/>
  <c r="C876" i="1"/>
  <c r="C878" i="1"/>
  <c r="C879" i="1"/>
  <c r="C883" i="1"/>
  <c r="C882" i="1"/>
  <c r="C744" i="1"/>
  <c r="C747" i="1"/>
  <c r="C871" i="1"/>
  <c r="C870" i="1"/>
  <c r="C869" i="1"/>
  <c r="C872" i="1"/>
  <c r="C850" i="1"/>
  <c r="D776" i="1"/>
  <c r="D794" i="1"/>
  <c r="D793" i="1"/>
  <c r="D782" i="1"/>
  <c r="D783" i="1"/>
  <c r="D780" i="1"/>
  <c r="D785" i="1"/>
  <c r="D792" i="1"/>
  <c r="D781" i="1"/>
  <c r="D786" i="1"/>
  <c r="D784" i="1"/>
  <c r="D775" i="1"/>
  <c r="D787" i="1"/>
  <c r="D790" i="1"/>
  <c r="D791" i="1"/>
  <c r="D788" i="1"/>
  <c r="D778" i="1"/>
  <c r="D779" i="1"/>
  <c r="D789" i="1"/>
  <c r="D799" i="1"/>
  <c r="D803" i="1"/>
  <c r="D800" i="1"/>
  <c r="D795" i="1"/>
  <c r="D796" i="1"/>
  <c r="D797" i="1"/>
  <c r="D801" i="1"/>
  <c r="D802" i="1"/>
  <c r="D805" i="1"/>
  <c r="D804" i="1"/>
  <c r="D798" i="1"/>
  <c r="D812" i="1"/>
  <c r="D813" i="1"/>
  <c r="D885" i="1"/>
  <c r="D888" i="1"/>
  <c r="D884" i="1"/>
  <c r="D886" i="1"/>
  <c r="D887" i="1"/>
  <c r="D806" i="1"/>
  <c r="D851" i="1"/>
  <c r="D854" i="1"/>
  <c r="D852" i="1"/>
  <c r="D855" i="1"/>
  <c r="D853" i="1"/>
  <c r="D856" i="1"/>
  <c r="D857" i="1"/>
  <c r="D864" i="1"/>
  <c r="D858" i="1"/>
  <c r="D859" i="1"/>
  <c r="D860" i="1"/>
  <c r="D863" i="1"/>
  <c r="D861" i="1"/>
  <c r="D862" i="1"/>
  <c r="D822" i="1"/>
  <c r="D827" i="1"/>
  <c r="D828" i="1"/>
  <c r="D823" i="1"/>
  <c r="D843" i="1"/>
  <c r="D842" i="1"/>
  <c r="D840" i="1"/>
  <c r="D841" i="1"/>
  <c r="D826" i="1"/>
  <c r="D825" i="1"/>
  <c r="D824" i="1"/>
  <c r="D844" i="1"/>
  <c r="D845" i="1"/>
  <c r="D814" i="1"/>
  <c r="D819" i="1"/>
  <c r="D816" i="1"/>
  <c r="D817" i="1"/>
  <c r="D818" i="1"/>
  <c r="D815" i="1"/>
  <c r="D846" i="1"/>
  <c r="D847" i="1"/>
  <c r="D848" i="1"/>
  <c r="D831" i="1"/>
  <c r="D829" i="1"/>
  <c r="D833" i="1"/>
  <c r="D832" i="1"/>
  <c r="D834" i="1"/>
  <c r="D811" i="1"/>
  <c r="D830" i="1"/>
  <c r="D839" i="1"/>
  <c r="D835" i="1"/>
  <c r="D837" i="1"/>
  <c r="D838" i="1"/>
  <c r="D836" i="1"/>
  <c r="D810" i="1"/>
  <c r="D820" i="1"/>
  <c r="D821" i="1"/>
  <c r="D807" i="1"/>
  <c r="D808" i="1"/>
  <c r="D865" i="1"/>
  <c r="D868" i="1"/>
  <c r="D880" i="1"/>
  <c r="D881" i="1"/>
  <c r="D771" i="1"/>
  <c r="D772" i="1"/>
  <c r="D773" i="1"/>
  <c r="D774" i="1"/>
  <c r="D719" i="1"/>
  <c r="D730" i="1"/>
  <c r="D722" i="1"/>
  <c r="D735" i="1"/>
  <c r="D736" i="1"/>
  <c r="D737" i="1"/>
  <c r="D720" i="1"/>
  <c r="D731" i="1"/>
  <c r="D732" i="1"/>
  <c r="D738" i="1"/>
  <c r="D721" i="1"/>
  <c r="D733" i="1"/>
  <c r="D734" i="1"/>
  <c r="D739" i="1"/>
  <c r="D745" i="1"/>
  <c r="D742" i="1"/>
  <c r="D740" i="1"/>
  <c r="D746" i="1"/>
  <c r="D743" i="1"/>
  <c r="D750" i="1"/>
  <c r="D749" i="1"/>
  <c r="D751" i="1"/>
  <c r="D752" i="1"/>
  <c r="D753" i="1"/>
  <c r="D754" i="1"/>
  <c r="D766" i="1"/>
  <c r="D765" i="1"/>
  <c r="D757" i="1"/>
  <c r="D759" i="1"/>
  <c r="D758" i="1"/>
  <c r="D756" i="1"/>
  <c r="D761" i="1"/>
  <c r="D762" i="1"/>
  <c r="D760" i="1"/>
  <c r="D728" i="1"/>
  <c r="D729" i="1"/>
  <c r="D809" i="1"/>
  <c r="D849" i="1"/>
  <c r="D769" i="1"/>
  <c r="D770" i="1"/>
  <c r="D727" i="1"/>
  <c r="D724" i="1"/>
  <c r="D725" i="1"/>
  <c r="D726" i="1"/>
  <c r="D768" i="1"/>
  <c r="D741" i="1"/>
  <c r="D764" i="1"/>
  <c r="D748" i="1"/>
  <c r="D755" i="1"/>
  <c r="D723" i="1"/>
  <c r="D767" i="1"/>
  <c r="D763" i="1"/>
  <c r="D866" i="1"/>
  <c r="D867" i="1"/>
  <c r="D873" i="1"/>
  <c r="D875" i="1"/>
  <c r="D874" i="1"/>
  <c r="D877" i="1"/>
  <c r="D876" i="1"/>
  <c r="D878" i="1"/>
  <c r="D879" i="1"/>
  <c r="D883" i="1"/>
  <c r="D882" i="1"/>
  <c r="D744" i="1"/>
  <c r="D747" i="1"/>
  <c r="D871" i="1"/>
  <c r="D870" i="1"/>
  <c r="D869" i="1"/>
  <c r="D872" i="1"/>
  <c r="D850" i="1"/>
  <c r="E776" i="1"/>
  <c r="E794" i="1"/>
  <c r="E793" i="1"/>
  <c r="E782" i="1"/>
  <c r="E783" i="1"/>
  <c r="E780" i="1"/>
  <c r="E785" i="1"/>
  <c r="E792" i="1"/>
  <c r="E781" i="1"/>
  <c r="E786" i="1"/>
  <c r="E784" i="1"/>
  <c r="E775" i="1"/>
  <c r="E787" i="1"/>
  <c r="E790" i="1"/>
  <c r="E791" i="1"/>
  <c r="E788" i="1"/>
  <c r="E778" i="1"/>
  <c r="E779" i="1"/>
  <c r="E789" i="1"/>
  <c r="E799" i="1"/>
  <c r="E803" i="1"/>
  <c r="E800" i="1"/>
  <c r="E795" i="1"/>
  <c r="E796" i="1"/>
  <c r="E797" i="1"/>
  <c r="E801" i="1"/>
  <c r="E802" i="1"/>
  <c r="E805" i="1"/>
  <c r="E804" i="1"/>
  <c r="E798" i="1"/>
  <c r="E812" i="1"/>
  <c r="E813" i="1"/>
  <c r="E885" i="1"/>
  <c r="E888" i="1"/>
  <c r="E884" i="1"/>
  <c r="E886" i="1"/>
  <c r="E887" i="1"/>
  <c r="E806" i="1"/>
  <c r="E851" i="1"/>
  <c r="E854" i="1"/>
  <c r="E852" i="1"/>
  <c r="E855" i="1"/>
  <c r="E853" i="1"/>
  <c r="E856" i="1"/>
  <c r="E857" i="1"/>
  <c r="E864" i="1"/>
  <c r="E858" i="1"/>
  <c r="E859" i="1"/>
  <c r="E860" i="1"/>
  <c r="E863" i="1"/>
  <c r="E861" i="1"/>
  <c r="E862" i="1"/>
  <c r="E822" i="1"/>
  <c r="E827" i="1"/>
  <c r="E828" i="1"/>
  <c r="E823" i="1"/>
  <c r="E843" i="1"/>
  <c r="E842" i="1"/>
  <c r="E840" i="1"/>
  <c r="E841" i="1"/>
  <c r="E826" i="1"/>
  <c r="E825" i="1"/>
  <c r="E824" i="1"/>
  <c r="E844" i="1"/>
  <c r="E845" i="1"/>
  <c r="E814" i="1"/>
  <c r="E819" i="1"/>
  <c r="E816" i="1"/>
  <c r="E817" i="1"/>
  <c r="E818" i="1"/>
  <c r="E815" i="1"/>
  <c r="E846" i="1"/>
  <c r="E847" i="1"/>
  <c r="E848" i="1"/>
  <c r="E831" i="1"/>
  <c r="E829" i="1"/>
  <c r="E833" i="1"/>
  <c r="E832" i="1"/>
  <c r="E834" i="1"/>
  <c r="E811" i="1"/>
  <c r="E830" i="1"/>
  <c r="E839" i="1"/>
  <c r="E835" i="1"/>
  <c r="E837" i="1"/>
  <c r="E838" i="1"/>
  <c r="E836" i="1"/>
  <c r="E810" i="1"/>
  <c r="E820" i="1"/>
  <c r="E821" i="1"/>
  <c r="E807" i="1"/>
  <c r="E808" i="1"/>
  <c r="E865" i="1"/>
  <c r="E868" i="1"/>
  <c r="E880" i="1"/>
  <c r="E881" i="1"/>
  <c r="E771" i="1"/>
  <c r="E772" i="1"/>
  <c r="E773" i="1"/>
  <c r="E774" i="1"/>
  <c r="E719" i="1"/>
  <c r="E730" i="1"/>
  <c r="E722" i="1"/>
  <c r="E735" i="1"/>
  <c r="E736" i="1"/>
  <c r="E737" i="1"/>
  <c r="E720" i="1"/>
  <c r="E731" i="1"/>
  <c r="E732" i="1"/>
  <c r="E738" i="1"/>
  <c r="E721" i="1"/>
  <c r="E733" i="1"/>
  <c r="E734" i="1"/>
  <c r="E739" i="1"/>
  <c r="E745" i="1"/>
  <c r="E742" i="1"/>
  <c r="E740" i="1"/>
  <c r="E746" i="1"/>
  <c r="E743" i="1"/>
  <c r="E750" i="1"/>
  <c r="E749" i="1"/>
  <c r="E751" i="1"/>
  <c r="E752" i="1"/>
  <c r="E753" i="1"/>
  <c r="E754" i="1"/>
  <c r="E766" i="1"/>
  <c r="E765" i="1"/>
  <c r="E757" i="1"/>
  <c r="E759" i="1"/>
  <c r="E758" i="1"/>
  <c r="E756" i="1"/>
  <c r="E761" i="1"/>
  <c r="E762" i="1"/>
  <c r="E760" i="1"/>
  <c r="E728" i="1"/>
  <c r="E729" i="1"/>
  <c r="E809" i="1"/>
  <c r="E849" i="1"/>
  <c r="E769" i="1"/>
  <c r="E770" i="1"/>
  <c r="E727" i="1"/>
  <c r="E724" i="1"/>
  <c r="E725" i="1"/>
  <c r="E726" i="1"/>
  <c r="E768" i="1"/>
  <c r="E741" i="1"/>
  <c r="E764" i="1"/>
  <c r="E748" i="1"/>
  <c r="E755" i="1"/>
  <c r="E723" i="1"/>
  <c r="E767" i="1"/>
  <c r="E763" i="1"/>
  <c r="E866" i="1"/>
  <c r="E867" i="1"/>
  <c r="E873" i="1"/>
  <c r="E875" i="1"/>
  <c r="E874" i="1"/>
  <c r="E877" i="1"/>
  <c r="E876" i="1"/>
  <c r="E878" i="1"/>
  <c r="E879" i="1"/>
  <c r="E883" i="1"/>
  <c r="E882" i="1"/>
  <c r="E744" i="1"/>
  <c r="E747" i="1"/>
  <c r="E871" i="1"/>
  <c r="E870" i="1"/>
  <c r="E869" i="1"/>
  <c r="E872" i="1"/>
  <c r="E850" i="1"/>
  <c r="G776" i="1"/>
  <c r="G794" i="1"/>
  <c r="G793" i="1"/>
  <c r="G782" i="1"/>
  <c r="G783" i="1"/>
  <c r="G780" i="1"/>
  <c r="G785" i="1"/>
  <c r="G792" i="1"/>
  <c r="G781" i="1"/>
  <c r="G786" i="1"/>
  <c r="G784" i="1"/>
  <c r="G775" i="1"/>
  <c r="G787" i="1"/>
  <c r="G790" i="1"/>
  <c r="G791" i="1"/>
  <c r="G788" i="1"/>
  <c r="G778" i="1"/>
  <c r="G779" i="1"/>
  <c r="G789" i="1"/>
  <c r="G799" i="1"/>
  <c r="G803" i="1"/>
  <c r="G800" i="1"/>
  <c r="G795" i="1"/>
  <c r="G796" i="1"/>
  <c r="G797" i="1"/>
  <c r="G801" i="1"/>
  <c r="G802" i="1"/>
  <c r="G805" i="1"/>
  <c r="G804" i="1"/>
  <c r="G798" i="1"/>
  <c r="G812" i="1"/>
  <c r="G813" i="1"/>
  <c r="G885" i="1"/>
  <c r="G888" i="1"/>
  <c r="G884" i="1"/>
  <c r="G886" i="1"/>
  <c r="G887" i="1"/>
  <c r="G806" i="1"/>
  <c r="G851" i="1"/>
  <c r="G854" i="1"/>
  <c r="G852" i="1"/>
  <c r="G855" i="1"/>
  <c r="G853" i="1"/>
  <c r="G856" i="1"/>
  <c r="G857" i="1"/>
  <c r="G864" i="1"/>
  <c r="G858" i="1"/>
  <c r="G859" i="1"/>
  <c r="G860" i="1"/>
  <c r="G863" i="1"/>
  <c r="G861" i="1"/>
  <c r="G862" i="1"/>
  <c r="G822" i="1"/>
  <c r="G827" i="1"/>
  <c r="G828" i="1"/>
  <c r="G823" i="1"/>
  <c r="G843" i="1"/>
  <c r="G842" i="1"/>
  <c r="G840" i="1"/>
  <c r="G841" i="1"/>
  <c r="G826" i="1"/>
  <c r="G825" i="1"/>
  <c r="G824" i="1"/>
  <c r="G844" i="1"/>
  <c r="G845" i="1"/>
  <c r="G814" i="1"/>
  <c r="G819" i="1"/>
  <c r="G816" i="1"/>
  <c r="G817" i="1"/>
  <c r="G818" i="1"/>
  <c r="G815" i="1"/>
  <c r="G846" i="1"/>
  <c r="G847" i="1"/>
  <c r="G848" i="1"/>
  <c r="G831" i="1"/>
  <c r="G829" i="1"/>
  <c r="G833" i="1"/>
  <c r="G832" i="1"/>
  <c r="G834" i="1"/>
  <c r="G811" i="1"/>
  <c r="G830" i="1"/>
  <c r="G839" i="1"/>
  <c r="G835" i="1"/>
  <c r="G837" i="1"/>
  <c r="G838" i="1"/>
  <c r="G836" i="1"/>
  <c r="G810" i="1"/>
  <c r="G820" i="1"/>
  <c r="G821" i="1"/>
  <c r="G807" i="1"/>
  <c r="G808" i="1"/>
  <c r="G865" i="1"/>
  <c r="G868" i="1"/>
  <c r="G880" i="1"/>
  <c r="G881" i="1"/>
  <c r="G771" i="1"/>
  <c r="G772" i="1"/>
  <c r="G773" i="1"/>
  <c r="G774" i="1"/>
  <c r="G719" i="1"/>
  <c r="G730" i="1"/>
  <c r="G722" i="1"/>
  <c r="G735" i="1"/>
  <c r="G736" i="1"/>
  <c r="G737" i="1"/>
  <c r="G720" i="1"/>
  <c r="G731" i="1"/>
  <c r="G732" i="1"/>
  <c r="G738" i="1"/>
  <c r="G721" i="1"/>
  <c r="G733" i="1"/>
  <c r="G734" i="1"/>
  <c r="G739" i="1"/>
  <c r="G745" i="1"/>
  <c r="G742" i="1"/>
  <c r="G740" i="1"/>
  <c r="G746" i="1"/>
  <c r="G743" i="1"/>
  <c r="G750" i="1"/>
  <c r="G749" i="1"/>
  <c r="G751" i="1"/>
  <c r="G752" i="1"/>
  <c r="G753" i="1"/>
  <c r="G754" i="1"/>
  <c r="G766" i="1"/>
  <c r="G765" i="1"/>
  <c r="G757" i="1"/>
  <c r="G759" i="1"/>
  <c r="G758" i="1"/>
  <c r="G756" i="1"/>
  <c r="G761" i="1"/>
  <c r="G762" i="1"/>
  <c r="G760" i="1"/>
  <c r="G728" i="1"/>
  <c r="G729" i="1"/>
  <c r="G809" i="1"/>
  <c r="G849" i="1"/>
  <c r="G769" i="1"/>
  <c r="G770" i="1"/>
  <c r="G727" i="1"/>
  <c r="G724" i="1"/>
  <c r="G725" i="1"/>
  <c r="G726" i="1"/>
  <c r="G768" i="1"/>
  <c r="G741" i="1"/>
  <c r="G764" i="1"/>
  <c r="G748" i="1"/>
  <c r="G755" i="1"/>
  <c r="G723" i="1"/>
  <c r="G767" i="1"/>
  <c r="G763" i="1"/>
  <c r="G866" i="1"/>
  <c r="G867" i="1"/>
  <c r="G873" i="1"/>
  <c r="G875" i="1"/>
  <c r="G874" i="1"/>
  <c r="G877" i="1"/>
  <c r="G876" i="1"/>
  <c r="G878" i="1"/>
  <c r="G879" i="1"/>
  <c r="G883" i="1"/>
  <c r="G882" i="1"/>
  <c r="G744" i="1"/>
  <c r="G747" i="1"/>
  <c r="G871" i="1"/>
  <c r="G870" i="1"/>
  <c r="G869" i="1"/>
  <c r="G872" i="1"/>
  <c r="G850" i="1"/>
  <c r="I776" i="1"/>
  <c r="I794" i="1"/>
  <c r="I793" i="1"/>
  <c r="I782" i="1"/>
  <c r="I783" i="1"/>
  <c r="I780" i="1"/>
  <c r="I785" i="1"/>
  <c r="I792" i="1"/>
  <c r="I781" i="1"/>
  <c r="I786" i="1"/>
  <c r="I784" i="1"/>
  <c r="I775" i="1"/>
  <c r="I787" i="1"/>
  <c r="I790" i="1"/>
  <c r="I791" i="1"/>
  <c r="I788" i="1"/>
  <c r="I778" i="1"/>
  <c r="I779" i="1"/>
  <c r="I789" i="1"/>
  <c r="I799" i="1"/>
  <c r="I803" i="1"/>
  <c r="I800" i="1"/>
  <c r="I795" i="1"/>
  <c r="I796" i="1"/>
  <c r="I797" i="1"/>
  <c r="I801" i="1"/>
  <c r="I802" i="1"/>
  <c r="I805" i="1"/>
  <c r="I804" i="1"/>
  <c r="I798" i="1"/>
  <c r="I812" i="1"/>
  <c r="I813" i="1"/>
  <c r="I885" i="1"/>
  <c r="I888" i="1"/>
  <c r="I884" i="1"/>
  <c r="I886" i="1"/>
  <c r="I887" i="1"/>
  <c r="I806" i="1"/>
  <c r="I851" i="1"/>
  <c r="I854" i="1"/>
  <c r="I852" i="1"/>
  <c r="I855" i="1"/>
  <c r="I853" i="1"/>
  <c r="I856" i="1"/>
  <c r="I857" i="1"/>
  <c r="I864" i="1"/>
  <c r="I858" i="1"/>
  <c r="I859" i="1"/>
  <c r="I860" i="1"/>
  <c r="I863" i="1"/>
  <c r="I861" i="1"/>
  <c r="I862" i="1"/>
  <c r="I822" i="1"/>
  <c r="I827" i="1"/>
  <c r="I828" i="1"/>
  <c r="I823" i="1"/>
  <c r="I843" i="1"/>
  <c r="I842" i="1"/>
  <c r="I840" i="1"/>
  <c r="I841" i="1"/>
  <c r="I826" i="1"/>
  <c r="I825" i="1"/>
  <c r="I824" i="1"/>
  <c r="I844" i="1"/>
  <c r="I845" i="1"/>
  <c r="I814" i="1"/>
  <c r="I819" i="1"/>
  <c r="I816" i="1"/>
  <c r="I817" i="1"/>
  <c r="I818" i="1"/>
  <c r="I815" i="1"/>
  <c r="I846" i="1"/>
  <c r="I847" i="1"/>
  <c r="I848" i="1"/>
  <c r="I831" i="1"/>
  <c r="I829" i="1"/>
  <c r="I833" i="1"/>
  <c r="I832" i="1"/>
  <c r="I834" i="1"/>
  <c r="I811" i="1"/>
  <c r="I830" i="1"/>
  <c r="I839" i="1"/>
  <c r="I835" i="1"/>
  <c r="I837" i="1"/>
  <c r="I838" i="1"/>
  <c r="I836" i="1"/>
  <c r="I810" i="1"/>
  <c r="I820" i="1"/>
  <c r="I821" i="1"/>
  <c r="I807" i="1"/>
  <c r="I808" i="1"/>
  <c r="I865" i="1"/>
  <c r="I868" i="1"/>
  <c r="I880" i="1"/>
  <c r="I881" i="1"/>
  <c r="I771" i="1"/>
  <c r="I772" i="1"/>
  <c r="I773" i="1"/>
  <c r="I774" i="1"/>
  <c r="I719" i="1"/>
  <c r="I730" i="1"/>
  <c r="I722" i="1"/>
  <c r="I735" i="1"/>
  <c r="I736" i="1"/>
  <c r="I737" i="1"/>
  <c r="I720" i="1"/>
  <c r="I731" i="1"/>
  <c r="I732" i="1"/>
  <c r="I738" i="1"/>
  <c r="I721" i="1"/>
  <c r="I733" i="1"/>
  <c r="I734" i="1"/>
  <c r="I739" i="1"/>
  <c r="I745" i="1"/>
  <c r="I742" i="1"/>
  <c r="I740" i="1"/>
  <c r="I746" i="1"/>
  <c r="I743" i="1"/>
  <c r="I750" i="1"/>
  <c r="I749" i="1"/>
  <c r="I751" i="1"/>
  <c r="I752" i="1"/>
  <c r="I753" i="1"/>
  <c r="I754" i="1"/>
  <c r="I766" i="1"/>
  <c r="I765" i="1"/>
  <c r="I757" i="1"/>
  <c r="I759" i="1"/>
  <c r="I758" i="1"/>
  <c r="I756" i="1"/>
  <c r="I761" i="1"/>
  <c r="I762" i="1"/>
  <c r="I760" i="1"/>
  <c r="I728" i="1"/>
  <c r="I729" i="1"/>
  <c r="I809" i="1"/>
  <c r="I849" i="1"/>
  <c r="I769" i="1"/>
  <c r="I770" i="1"/>
  <c r="I727" i="1"/>
  <c r="I724" i="1"/>
  <c r="I725" i="1"/>
  <c r="I726" i="1"/>
  <c r="I768" i="1"/>
  <c r="I741" i="1"/>
  <c r="I764" i="1"/>
  <c r="I748" i="1"/>
  <c r="I755" i="1"/>
  <c r="I723" i="1"/>
  <c r="I767" i="1"/>
  <c r="I763" i="1"/>
  <c r="I866" i="1"/>
  <c r="I867" i="1"/>
  <c r="I873" i="1"/>
  <c r="I875" i="1"/>
  <c r="I874" i="1"/>
  <c r="I877" i="1"/>
  <c r="I876" i="1"/>
  <c r="I878" i="1"/>
  <c r="I879" i="1"/>
  <c r="I883" i="1"/>
  <c r="I882" i="1"/>
  <c r="I744" i="1"/>
  <c r="I747" i="1"/>
  <c r="I871" i="1"/>
  <c r="I870" i="1"/>
  <c r="I869" i="1"/>
  <c r="I872" i="1"/>
  <c r="I850" i="1"/>
  <c r="J776" i="1"/>
  <c r="A776" i="1" s="1"/>
  <c r="J794" i="1"/>
  <c r="A794" i="1" s="1"/>
  <c r="J793" i="1"/>
  <c r="A793" i="1" s="1"/>
  <c r="J782" i="1"/>
  <c r="A782" i="1" s="1"/>
  <c r="J783" i="1"/>
  <c r="A783" i="1" s="1"/>
  <c r="J780" i="1"/>
  <c r="A780" i="1" s="1"/>
  <c r="J785" i="1"/>
  <c r="A785" i="1" s="1"/>
  <c r="J792" i="1"/>
  <c r="A792" i="1" s="1"/>
  <c r="J781" i="1"/>
  <c r="A781" i="1" s="1"/>
  <c r="J786" i="1"/>
  <c r="A786" i="1" s="1"/>
  <c r="J784" i="1"/>
  <c r="A784" i="1" s="1"/>
  <c r="J775" i="1"/>
  <c r="A775" i="1" s="1"/>
  <c r="J787" i="1"/>
  <c r="A787" i="1" s="1"/>
  <c r="J790" i="1"/>
  <c r="A790" i="1" s="1"/>
  <c r="J791" i="1"/>
  <c r="A791" i="1" s="1"/>
  <c r="J788" i="1"/>
  <c r="A788" i="1" s="1"/>
  <c r="J778" i="1"/>
  <c r="A778" i="1" s="1"/>
  <c r="J779" i="1"/>
  <c r="A779" i="1" s="1"/>
  <c r="J789" i="1"/>
  <c r="A789" i="1" s="1"/>
  <c r="J799" i="1"/>
  <c r="A799" i="1" s="1"/>
  <c r="J803" i="1"/>
  <c r="A803" i="1" s="1"/>
  <c r="J800" i="1"/>
  <c r="A800" i="1" s="1"/>
  <c r="J795" i="1"/>
  <c r="A795" i="1" s="1"/>
  <c r="J796" i="1"/>
  <c r="A796" i="1" s="1"/>
  <c r="J797" i="1"/>
  <c r="A797" i="1" s="1"/>
  <c r="J801" i="1"/>
  <c r="A801" i="1" s="1"/>
  <c r="J802" i="1"/>
  <c r="A802" i="1" s="1"/>
  <c r="J805" i="1"/>
  <c r="A805" i="1" s="1"/>
  <c r="J804" i="1"/>
  <c r="A804" i="1" s="1"/>
  <c r="J798" i="1"/>
  <c r="A798" i="1" s="1"/>
  <c r="J812" i="1"/>
  <c r="A812" i="1" s="1"/>
  <c r="J813" i="1"/>
  <c r="A813" i="1" s="1"/>
  <c r="J885" i="1"/>
  <c r="A885" i="1" s="1"/>
  <c r="J888" i="1"/>
  <c r="A888" i="1" s="1"/>
  <c r="J884" i="1"/>
  <c r="A884" i="1" s="1"/>
  <c r="J886" i="1"/>
  <c r="A886" i="1" s="1"/>
  <c r="J887" i="1"/>
  <c r="A887" i="1" s="1"/>
  <c r="J806" i="1"/>
  <c r="A806" i="1" s="1"/>
  <c r="J851" i="1"/>
  <c r="A851" i="1" s="1"/>
  <c r="J854" i="1"/>
  <c r="A854" i="1" s="1"/>
  <c r="J852" i="1"/>
  <c r="A852" i="1" s="1"/>
  <c r="J855" i="1"/>
  <c r="A855" i="1" s="1"/>
  <c r="J853" i="1"/>
  <c r="A853" i="1" s="1"/>
  <c r="J856" i="1"/>
  <c r="A856" i="1" s="1"/>
  <c r="J857" i="1"/>
  <c r="A857" i="1" s="1"/>
  <c r="J864" i="1"/>
  <c r="A864" i="1" s="1"/>
  <c r="J858" i="1"/>
  <c r="A858" i="1" s="1"/>
  <c r="J859" i="1"/>
  <c r="A859" i="1" s="1"/>
  <c r="J860" i="1"/>
  <c r="A860" i="1" s="1"/>
  <c r="J863" i="1"/>
  <c r="A863" i="1" s="1"/>
  <c r="J861" i="1"/>
  <c r="A861" i="1" s="1"/>
  <c r="J862" i="1"/>
  <c r="A862" i="1" s="1"/>
  <c r="J822" i="1"/>
  <c r="A822" i="1" s="1"/>
  <c r="J827" i="1"/>
  <c r="A827" i="1" s="1"/>
  <c r="J828" i="1"/>
  <c r="A828" i="1" s="1"/>
  <c r="J823" i="1"/>
  <c r="A823" i="1" s="1"/>
  <c r="J843" i="1"/>
  <c r="A843" i="1" s="1"/>
  <c r="J842" i="1"/>
  <c r="A842" i="1" s="1"/>
  <c r="J840" i="1"/>
  <c r="A840" i="1" s="1"/>
  <c r="J841" i="1"/>
  <c r="A841" i="1" s="1"/>
  <c r="J826" i="1"/>
  <c r="A826" i="1" s="1"/>
  <c r="J825" i="1"/>
  <c r="A825" i="1" s="1"/>
  <c r="J824" i="1"/>
  <c r="A824" i="1" s="1"/>
  <c r="J844" i="1"/>
  <c r="A844" i="1" s="1"/>
  <c r="J845" i="1"/>
  <c r="A845" i="1" s="1"/>
  <c r="J814" i="1"/>
  <c r="A814" i="1" s="1"/>
  <c r="J819" i="1"/>
  <c r="A819" i="1" s="1"/>
  <c r="J816" i="1"/>
  <c r="A816" i="1" s="1"/>
  <c r="J817" i="1"/>
  <c r="A817" i="1" s="1"/>
  <c r="J818" i="1"/>
  <c r="A818" i="1" s="1"/>
  <c r="J815" i="1"/>
  <c r="A815" i="1" s="1"/>
  <c r="J846" i="1"/>
  <c r="A846" i="1" s="1"/>
  <c r="J847" i="1"/>
  <c r="A847" i="1" s="1"/>
  <c r="J848" i="1"/>
  <c r="A848" i="1" s="1"/>
  <c r="J831" i="1"/>
  <c r="A831" i="1" s="1"/>
  <c r="J829" i="1"/>
  <c r="A829" i="1" s="1"/>
  <c r="J833" i="1"/>
  <c r="A833" i="1" s="1"/>
  <c r="J832" i="1"/>
  <c r="A832" i="1" s="1"/>
  <c r="J834" i="1"/>
  <c r="A834" i="1" s="1"/>
  <c r="J811" i="1"/>
  <c r="A811" i="1" s="1"/>
  <c r="J830" i="1"/>
  <c r="A830" i="1" s="1"/>
  <c r="J839" i="1"/>
  <c r="A839" i="1" s="1"/>
  <c r="J835" i="1"/>
  <c r="A835" i="1" s="1"/>
  <c r="J837" i="1"/>
  <c r="A837" i="1" s="1"/>
  <c r="J838" i="1"/>
  <c r="A838" i="1" s="1"/>
  <c r="J836" i="1"/>
  <c r="A836" i="1" s="1"/>
  <c r="J810" i="1"/>
  <c r="A810" i="1" s="1"/>
  <c r="J820" i="1"/>
  <c r="A820" i="1" s="1"/>
  <c r="J821" i="1"/>
  <c r="A821" i="1" s="1"/>
  <c r="J807" i="1"/>
  <c r="A807" i="1" s="1"/>
  <c r="J808" i="1"/>
  <c r="A808" i="1" s="1"/>
  <c r="J865" i="1"/>
  <c r="A865" i="1" s="1"/>
  <c r="J868" i="1"/>
  <c r="A868" i="1" s="1"/>
  <c r="J880" i="1"/>
  <c r="A880" i="1" s="1"/>
  <c r="J881" i="1"/>
  <c r="A881" i="1" s="1"/>
  <c r="J771" i="1"/>
  <c r="A771" i="1" s="1"/>
  <c r="J772" i="1"/>
  <c r="A772" i="1" s="1"/>
  <c r="J773" i="1"/>
  <c r="A773" i="1" s="1"/>
  <c r="J774" i="1"/>
  <c r="A774" i="1" s="1"/>
  <c r="J719" i="1"/>
  <c r="A719" i="1" s="1"/>
  <c r="J730" i="1"/>
  <c r="A730" i="1" s="1"/>
  <c r="J722" i="1"/>
  <c r="A722" i="1" s="1"/>
  <c r="J735" i="1"/>
  <c r="A735" i="1" s="1"/>
  <c r="J736" i="1"/>
  <c r="A736" i="1" s="1"/>
  <c r="J737" i="1"/>
  <c r="A737" i="1" s="1"/>
  <c r="J720" i="1"/>
  <c r="A720" i="1" s="1"/>
  <c r="J731" i="1"/>
  <c r="A731" i="1" s="1"/>
  <c r="J732" i="1"/>
  <c r="A732" i="1" s="1"/>
  <c r="J738" i="1"/>
  <c r="A738" i="1" s="1"/>
  <c r="J721" i="1"/>
  <c r="A721" i="1" s="1"/>
  <c r="J733" i="1"/>
  <c r="A733" i="1" s="1"/>
  <c r="J734" i="1"/>
  <c r="A734" i="1" s="1"/>
  <c r="J739" i="1"/>
  <c r="A739" i="1" s="1"/>
  <c r="J745" i="1"/>
  <c r="A745" i="1" s="1"/>
  <c r="J742" i="1"/>
  <c r="A742" i="1" s="1"/>
  <c r="J740" i="1"/>
  <c r="A740" i="1" s="1"/>
  <c r="J746" i="1"/>
  <c r="A746" i="1" s="1"/>
  <c r="J743" i="1"/>
  <c r="A743" i="1" s="1"/>
  <c r="J750" i="1"/>
  <c r="A750" i="1" s="1"/>
  <c r="J749" i="1"/>
  <c r="A749" i="1" s="1"/>
  <c r="J751" i="1"/>
  <c r="A751" i="1" s="1"/>
  <c r="J752" i="1"/>
  <c r="A752" i="1" s="1"/>
  <c r="J753" i="1"/>
  <c r="A753" i="1" s="1"/>
  <c r="J754" i="1"/>
  <c r="A754" i="1" s="1"/>
  <c r="J766" i="1"/>
  <c r="A766" i="1" s="1"/>
  <c r="J765" i="1"/>
  <c r="A765" i="1" s="1"/>
  <c r="J757" i="1"/>
  <c r="A757" i="1" s="1"/>
  <c r="J759" i="1"/>
  <c r="A759" i="1" s="1"/>
  <c r="J758" i="1"/>
  <c r="A758" i="1" s="1"/>
  <c r="J756" i="1"/>
  <c r="A756" i="1" s="1"/>
  <c r="J761" i="1"/>
  <c r="A761" i="1" s="1"/>
  <c r="J762" i="1"/>
  <c r="A762" i="1" s="1"/>
  <c r="J760" i="1"/>
  <c r="A760" i="1" s="1"/>
  <c r="J728" i="1"/>
  <c r="A728" i="1" s="1"/>
  <c r="J729" i="1"/>
  <c r="A729" i="1" s="1"/>
  <c r="J809" i="1"/>
  <c r="A809" i="1" s="1"/>
  <c r="J849" i="1"/>
  <c r="A849" i="1" s="1"/>
  <c r="J769" i="1"/>
  <c r="A769" i="1" s="1"/>
  <c r="J770" i="1"/>
  <c r="A770" i="1" s="1"/>
  <c r="J727" i="1"/>
  <c r="A727" i="1" s="1"/>
  <c r="J724" i="1"/>
  <c r="A724" i="1" s="1"/>
  <c r="J725" i="1"/>
  <c r="A725" i="1" s="1"/>
  <c r="J726" i="1"/>
  <c r="A726" i="1" s="1"/>
  <c r="J768" i="1"/>
  <c r="A768" i="1" s="1"/>
  <c r="J741" i="1"/>
  <c r="A741" i="1" s="1"/>
  <c r="J764" i="1"/>
  <c r="A764" i="1" s="1"/>
  <c r="J748" i="1"/>
  <c r="A748" i="1" s="1"/>
  <c r="J755" i="1"/>
  <c r="A755" i="1" s="1"/>
  <c r="J723" i="1"/>
  <c r="A723" i="1" s="1"/>
  <c r="J767" i="1"/>
  <c r="A767" i="1" s="1"/>
  <c r="J763" i="1"/>
  <c r="A763" i="1" s="1"/>
  <c r="J866" i="1"/>
  <c r="A866" i="1" s="1"/>
  <c r="J867" i="1"/>
  <c r="A867" i="1" s="1"/>
  <c r="J873" i="1"/>
  <c r="A873" i="1" s="1"/>
  <c r="J875" i="1"/>
  <c r="A875" i="1" s="1"/>
  <c r="J874" i="1"/>
  <c r="A874" i="1" s="1"/>
  <c r="J877" i="1"/>
  <c r="A877" i="1" s="1"/>
  <c r="J876" i="1"/>
  <c r="A876" i="1" s="1"/>
  <c r="J878" i="1"/>
  <c r="A878" i="1" s="1"/>
  <c r="J879" i="1"/>
  <c r="A879" i="1" s="1"/>
  <c r="J883" i="1"/>
  <c r="A883" i="1" s="1"/>
  <c r="J882" i="1"/>
  <c r="A882" i="1" s="1"/>
  <c r="J744" i="1"/>
  <c r="A744" i="1" s="1"/>
  <c r="J747" i="1"/>
  <c r="A747" i="1" s="1"/>
  <c r="J871" i="1"/>
  <c r="A871" i="1" s="1"/>
  <c r="J870" i="1"/>
  <c r="A870" i="1" s="1"/>
  <c r="J869" i="1"/>
  <c r="A869" i="1" s="1"/>
  <c r="J872" i="1"/>
  <c r="A872" i="1" s="1"/>
  <c r="J850" i="1"/>
  <c r="A850" i="1" s="1"/>
  <c r="T776" i="1"/>
  <c r="T794" i="1"/>
  <c r="T793" i="1"/>
  <c r="T782" i="1"/>
  <c r="T783" i="1"/>
  <c r="T780" i="1"/>
  <c r="T785" i="1"/>
  <c r="T792" i="1"/>
  <c r="T781" i="1"/>
  <c r="T786" i="1"/>
  <c r="T784" i="1"/>
  <c r="T775" i="1"/>
  <c r="T787" i="1"/>
  <c r="T790" i="1"/>
  <c r="T791" i="1"/>
  <c r="T788" i="1"/>
  <c r="T778" i="1"/>
  <c r="T779" i="1"/>
  <c r="T789" i="1"/>
  <c r="T799" i="1"/>
  <c r="T803" i="1"/>
  <c r="T800" i="1"/>
  <c r="T795" i="1"/>
  <c r="T796" i="1"/>
  <c r="T797" i="1"/>
  <c r="T801" i="1"/>
  <c r="T802" i="1"/>
  <c r="T805" i="1"/>
  <c r="T804" i="1"/>
  <c r="T798" i="1"/>
  <c r="T812" i="1"/>
  <c r="T813" i="1"/>
  <c r="T885" i="1"/>
  <c r="T888" i="1"/>
  <c r="T884" i="1"/>
  <c r="T886" i="1"/>
  <c r="T887" i="1"/>
  <c r="T806" i="1"/>
  <c r="T851" i="1"/>
  <c r="T854" i="1"/>
  <c r="T852" i="1"/>
  <c r="T855" i="1"/>
  <c r="T853" i="1"/>
  <c r="T856" i="1"/>
  <c r="T857" i="1"/>
  <c r="T864" i="1"/>
  <c r="T858" i="1"/>
  <c r="T859" i="1"/>
  <c r="T860" i="1"/>
  <c r="T863" i="1"/>
  <c r="T861" i="1"/>
  <c r="T862" i="1"/>
  <c r="T822" i="1"/>
  <c r="T827" i="1"/>
  <c r="T828" i="1"/>
  <c r="T823" i="1"/>
  <c r="T843" i="1"/>
  <c r="T842" i="1"/>
  <c r="T840" i="1"/>
  <c r="T841" i="1"/>
  <c r="T826" i="1"/>
  <c r="T825" i="1"/>
  <c r="T824" i="1"/>
  <c r="T844" i="1"/>
  <c r="T845" i="1"/>
  <c r="T814" i="1"/>
  <c r="T819" i="1"/>
  <c r="T816" i="1"/>
  <c r="T817" i="1"/>
  <c r="T818" i="1"/>
  <c r="T815" i="1"/>
  <c r="T846" i="1"/>
  <c r="T847" i="1"/>
  <c r="T848" i="1"/>
  <c r="T831" i="1"/>
  <c r="T829" i="1"/>
  <c r="T833" i="1"/>
  <c r="T832" i="1"/>
  <c r="T834" i="1"/>
  <c r="T811" i="1"/>
  <c r="T830" i="1"/>
  <c r="T839" i="1"/>
  <c r="T835" i="1"/>
  <c r="T837" i="1"/>
  <c r="T838" i="1"/>
  <c r="T836" i="1"/>
  <c r="T810" i="1"/>
  <c r="T820" i="1"/>
  <c r="T821" i="1"/>
  <c r="T807" i="1"/>
  <c r="T808" i="1"/>
  <c r="T865" i="1"/>
  <c r="T868" i="1"/>
  <c r="T880" i="1"/>
  <c r="T881" i="1"/>
  <c r="T771" i="1"/>
  <c r="T772" i="1"/>
  <c r="T773" i="1"/>
  <c r="T774" i="1"/>
  <c r="T719" i="1"/>
  <c r="T730" i="1"/>
  <c r="T722" i="1"/>
  <c r="T735" i="1"/>
  <c r="T736" i="1"/>
  <c r="T737" i="1"/>
  <c r="T720" i="1"/>
  <c r="T731" i="1"/>
  <c r="T732" i="1"/>
  <c r="T738" i="1"/>
  <c r="T721" i="1"/>
  <c r="T733" i="1"/>
  <c r="T734" i="1"/>
  <c r="T739" i="1"/>
  <c r="T745" i="1"/>
  <c r="T742" i="1"/>
  <c r="T740" i="1"/>
  <c r="T746" i="1"/>
  <c r="T743" i="1"/>
  <c r="T750" i="1"/>
  <c r="T749" i="1"/>
  <c r="T751" i="1"/>
  <c r="T752" i="1"/>
  <c r="T753" i="1"/>
  <c r="T754" i="1"/>
  <c r="T766" i="1"/>
  <c r="T765" i="1"/>
  <c r="T757" i="1"/>
  <c r="T759" i="1"/>
  <c r="T758" i="1"/>
  <c r="T756" i="1"/>
  <c r="T761" i="1"/>
  <c r="T762" i="1"/>
  <c r="T760" i="1"/>
  <c r="T728" i="1"/>
  <c r="T729" i="1"/>
  <c r="T809" i="1"/>
  <c r="T849" i="1"/>
  <c r="T769" i="1"/>
  <c r="T770" i="1"/>
  <c r="T727" i="1"/>
  <c r="T724" i="1"/>
  <c r="T725" i="1"/>
  <c r="T726" i="1"/>
  <c r="T768" i="1"/>
  <c r="T741" i="1"/>
  <c r="T764" i="1"/>
  <c r="T748" i="1"/>
  <c r="T755" i="1"/>
  <c r="T723" i="1"/>
  <c r="T767" i="1"/>
  <c r="T763" i="1"/>
  <c r="T866" i="1"/>
  <c r="T867" i="1"/>
  <c r="T873" i="1"/>
  <c r="T875" i="1"/>
  <c r="T874" i="1"/>
  <c r="T877" i="1"/>
  <c r="T876" i="1"/>
  <c r="T878" i="1"/>
  <c r="T879" i="1"/>
  <c r="T883" i="1"/>
  <c r="T882" i="1"/>
  <c r="T744" i="1"/>
  <c r="T747" i="1"/>
  <c r="T871" i="1"/>
  <c r="T870" i="1"/>
  <c r="T869" i="1"/>
  <c r="T872" i="1"/>
  <c r="T850" i="1"/>
  <c r="U776" i="1"/>
  <c r="U794" i="1"/>
  <c r="U793" i="1"/>
  <c r="U782" i="1"/>
  <c r="U783" i="1"/>
  <c r="U780" i="1"/>
  <c r="U785" i="1"/>
  <c r="U792" i="1"/>
  <c r="U781" i="1"/>
  <c r="U786" i="1"/>
  <c r="U784" i="1"/>
  <c r="U775" i="1"/>
  <c r="U787" i="1"/>
  <c r="U790" i="1"/>
  <c r="U791" i="1"/>
  <c r="U788" i="1"/>
  <c r="U778" i="1"/>
  <c r="U779" i="1"/>
  <c r="U789" i="1"/>
  <c r="U799" i="1"/>
  <c r="U803" i="1"/>
  <c r="U800" i="1"/>
  <c r="U795" i="1"/>
  <c r="U796" i="1"/>
  <c r="U797" i="1"/>
  <c r="U801" i="1"/>
  <c r="U802" i="1"/>
  <c r="U805" i="1"/>
  <c r="U804" i="1"/>
  <c r="U798" i="1"/>
  <c r="U812" i="1"/>
  <c r="U813" i="1"/>
  <c r="U885" i="1"/>
  <c r="U888" i="1"/>
  <c r="U884" i="1"/>
  <c r="U886" i="1"/>
  <c r="U887" i="1"/>
  <c r="U806" i="1"/>
  <c r="U851" i="1"/>
  <c r="U854" i="1"/>
  <c r="U852" i="1"/>
  <c r="U855" i="1"/>
  <c r="U853" i="1"/>
  <c r="U856" i="1"/>
  <c r="U857" i="1"/>
  <c r="U864" i="1"/>
  <c r="U858" i="1"/>
  <c r="U859" i="1"/>
  <c r="U860" i="1"/>
  <c r="U863" i="1"/>
  <c r="U861" i="1"/>
  <c r="U862" i="1"/>
  <c r="U822" i="1"/>
  <c r="U827" i="1"/>
  <c r="U828" i="1"/>
  <c r="U823" i="1"/>
  <c r="U843" i="1"/>
  <c r="U842" i="1"/>
  <c r="U840" i="1"/>
  <c r="U841" i="1"/>
  <c r="U826" i="1"/>
  <c r="U825" i="1"/>
  <c r="U824" i="1"/>
  <c r="U844" i="1"/>
  <c r="U845" i="1"/>
  <c r="U814" i="1"/>
  <c r="U819" i="1"/>
  <c r="U816" i="1"/>
  <c r="U817" i="1"/>
  <c r="U818" i="1"/>
  <c r="U815" i="1"/>
  <c r="U846" i="1"/>
  <c r="U847" i="1"/>
  <c r="U848" i="1"/>
  <c r="U831" i="1"/>
  <c r="U829" i="1"/>
  <c r="U833" i="1"/>
  <c r="U832" i="1"/>
  <c r="U834" i="1"/>
  <c r="U811" i="1"/>
  <c r="U830" i="1"/>
  <c r="U839" i="1"/>
  <c r="U835" i="1"/>
  <c r="U837" i="1"/>
  <c r="U838" i="1"/>
  <c r="U836" i="1"/>
  <c r="U810" i="1"/>
  <c r="U820" i="1"/>
  <c r="U821" i="1"/>
  <c r="U807" i="1"/>
  <c r="U808" i="1"/>
  <c r="U865" i="1"/>
  <c r="U868" i="1"/>
  <c r="U880" i="1"/>
  <c r="U881" i="1"/>
  <c r="U771" i="1"/>
  <c r="U772" i="1"/>
  <c r="U773" i="1"/>
  <c r="U774" i="1"/>
  <c r="U719" i="1"/>
  <c r="U730" i="1"/>
  <c r="U722" i="1"/>
  <c r="U735" i="1"/>
  <c r="U736" i="1"/>
  <c r="U737" i="1"/>
  <c r="U720" i="1"/>
  <c r="U731" i="1"/>
  <c r="U732" i="1"/>
  <c r="U738" i="1"/>
  <c r="U721" i="1"/>
  <c r="U733" i="1"/>
  <c r="U734" i="1"/>
  <c r="U739" i="1"/>
  <c r="U745" i="1"/>
  <c r="U742" i="1"/>
  <c r="U740" i="1"/>
  <c r="U746" i="1"/>
  <c r="U743" i="1"/>
  <c r="U750" i="1"/>
  <c r="U749" i="1"/>
  <c r="U751" i="1"/>
  <c r="U752" i="1"/>
  <c r="U753" i="1"/>
  <c r="U754" i="1"/>
  <c r="U766" i="1"/>
  <c r="U765" i="1"/>
  <c r="U757" i="1"/>
  <c r="U759" i="1"/>
  <c r="U758" i="1"/>
  <c r="U756" i="1"/>
  <c r="U761" i="1"/>
  <c r="U762" i="1"/>
  <c r="U760" i="1"/>
  <c r="U728" i="1"/>
  <c r="U729" i="1"/>
  <c r="U809" i="1"/>
  <c r="U849" i="1"/>
  <c r="U769" i="1"/>
  <c r="U770" i="1"/>
  <c r="U727" i="1"/>
  <c r="U724" i="1"/>
  <c r="U725" i="1"/>
  <c r="U726" i="1"/>
  <c r="U768" i="1"/>
  <c r="U741" i="1"/>
  <c r="U764" i="1"/>
  <c r="U748" i="1"/>
  <c r="U755" i="1"/>
  <c r="U723" i="1"/>
  <c r="U767" i="1"/>
  <c r="U763" i="1"/>
  <c r="U866" i="1"/>
  <c r="U867" i="1"/>
  <c r="U873" i="1"/>
  <c r="U875" i="1"/>
  <c r="U874" i="1"/>
  <c r="U877" i="1"/>
  <c r="U876" i="1"/>
  <c r="U878" i="1"/>
  <c r="U879" i="1"/>
  <c r="U883" i="1"/>
  <c r="U882" i="1"/>
  <c r="U744" i="1"/>
  <c r="U747" i="1"/>
  <c r="U871" i="1"/>
  <c r="U870" i="1"/>
  <c r="U869" i="1"/>
  <c r="U872" i="1"/>
  <c r="U850" i="1"/>
  <c r="Y776" i="1"/>
  <c r="AA776" i="1" s="1"/>
  <c r="Y794" i="1"/>
  <c r="AA794" i="1" s="1"/>
  <c r="Y793" i="1"/>
  <c r="AA793" i="1" s="1"/>
  <c r="Y782" i="1"/>
  <c r="Z782" i="1" s="1"/>
  <c r="Y783" i="1"/>
  <c r="AA783" i="1" s="1"/>
  <c r="Y780" i="1"/>
  <c r="Z780" i="1" s="1"/>
  <c r="Y785" i="1"/>
  <c r="AA785" i="1" s="1"/>
  <c r="Y792" i="1"/>
  <c r="AA792" i="1" s="1"/>
  <c r="Y781" i="1"/>
  <c r="AA781" i="1" s="1"/>
  <c r="Y786" i="1"/>
  <c r="AA786" i="1" s="1"/>
  <c r="Y784" i="1"/>
  <c r="AA784" i="1" s="1"/>
  <c r="Y775" i="1"/>
  <c r="Z775" i="1" s="1"/>
  <c r="Y787" i="1"/>
  <c r="Z787" i="1" s="1"/>
  <c r="Y790" i="1"/>
  <c r="Z790" i="1" s="1"/>
  <c r="Y791" i="1"/>
  <c r="Z791" i="1" s="1"/>
  <c r="Y788" i="1"/>
  <c r="Z788" i="1" s="1"/>
  <c r="Y778" i="1"/>
  <c r="Z778" i="1" s="1"/>
  <c r="Y779" i="1"/>
  <c r="AA779" i="1" s="1"/>
  <c r="Y789" i="1"/>
  <c r="AA789" i="1" s="1"/>
  <c r="Y799" i="1"/>
  <c r="Z799" i="1" s="1"/>
  <c r="Y803" i="1"/>
  <c r="AA803" i="1" s="1"/>
  <c r="Y800" i="1"/>
  <c r="Z800" i="1" s="1"/>
  <c r="Y795" i="1"/>
  <c r="Z795" i="1" s="1"/>
  <c r="Y796" i="1"/>
  <c r="Z796" i="1" s="1"/>
  <c r="Y797" i="1"/>
  <c r="Z797" i="1" s="1"/>
  <c r="Y801" i="1"/>
  <c r="AA801" i="1" s="1"/>
  <c r="Y802" i="1"/>
  <c r="AA802" i="1" s="1"/>
  <c r="Y805" i="1"/>
  <c r="Z805" i="1" s="1"/>
  <c r="Y804" i="1"/>
  <c r="Z804" i="1" s="1"/>
  <c r="Y798" i="1"/>
  <c r="Z798" i="1" s="1"/>
  <c r="Y812" i="1"/>
  <c r="Z812" i="1" s="1"/>
  <c r="Y813" i="1"/>
  <c r="Z813" i="1" s="1"/>
  <c r="Y885" i="1"/>
  <c r="Z885" i="1" s="1"/>
  <c r="Y888" i="1"/>
  <c r="Z888" i="1" s="1"/>
  <c r="Y884" i="1"/>
  <c r="AA884" i="1" s="1"/>
  <c r="Y886" i="1"/>
  <c r="Z886" i="1" s="1"/>
  <c r="Y887" i="1"/>
  <c r="Z887" i="1" s="1"/>
  <c r="Y806" i="1"/>
  <c r="Z806" i="1" s="1"/>
  <c r="Y851" i="1"/>
  <c r="AA851" i="1" s="1"/>
  <c r="Y854" i="1"/>
  <c r="AA854" i="1" s="1"/>
  <c r="Y852" i="1"/>
  <c r="Z852" i="1" s="1"/>
  <c r="Y855" i="1"/>
  <c r="Z855" i="1" s="1"/>
  <c r="Y853" i="1"/>
  <c r="AA853" i="1" s="1"/>
  <c r="Y856" i="1"/>
  <c r="Z856" i="1" s="1"/>
  <c r="Y857" i="1"/>
  <c r="AA857" i="1" s="1"/>
  <c r="Y864" i="1"/>
  <c r="AA864" i="1" s="1"/>
  <c r="Y858" i="1"/>
  <c r="Z858" i="1" s="1"/>
  <c r="Y859" i="1"/>
  <c r="AA859" i="1" s="1"/>
  <c r="Y860" i="1"/>
  <c r="AA860" i="1" s="1"/>
  <c r="Y863" i="1"/>
  <c r="Z863" i="1" s="1"/>
  <c r="Y861" i="1"/>
  <c r="AA861" i="1" s="1"/>
  <c r="Y862" i="1"/>
  <c r="Z862" i="1" s="1"/>
  <c r="Y822" i="1"/>
  <c r="Z822" i="1" s="1"/>
  <c r="Y827" i="1"/>
  <c r="AA827" i="1" s="1"/>
  <c r="Y828" i="1"/>
  <c r="AA828" i="1" s="1"/>
  <c r="Y823" i="1"/>
  <c r="AA823" i="1" s="1"/>
  <c r="Y843" i="1"/>
  <c r="AA843" i="1" s="1"/>
  <c r="Y842" i="1"/>
  <c r="AA842" i="1" s="1"/>
  <c r="Y840" i="1"/>
  <c r="AA840" i="1" s="1"/>
  <c r="Y841" i="1"/>
  <c r="Z841" i="1" s="1"/>
  <c r="Y826" i="1"/>
  <c r="Z826" i="1" s="1"/>
  <c r="Y825" i="1"/>
  <c r="AA825" i="1" s="1"/>
  <c r="Y824" i="1"/>
  <c r="Z824" i="1" s="1"/>
  <c r="Y844" i="1"/>
  <c r="AA844" i="1" s="1"/>
  <c r="Y845" i="1"/>
  <c r="AA845" i="1" s="1"/>
  <c r="Y814" i="1"/>
  <c r="AA814" i="1" s="1"/>
  <c r="Y819" i="1"/>
  <c r="AA819" i="1" s="1"/>
  <c r="Y816" i="1"/>
  <c r="Z816" i="1" s="1"/>
  <c r="Y817" i="1"/>
  <c r="AA817" i="1" s="1"/>
  <c r="Y818" i="1"/>
  <c r="Z818" i="1" s="1"/>
  <c r="Y815" i="1"/>
  <c r="AA815" i="1" s="1"/>
  <c r="Y846" i="1"/>
  <c r="Z846" i="1" s="1"/>
  <c r="Y847" i="1"/>
  <c r="AA847" i="1" s="1"/>
  <c r="Y848" i="1"/>
  <c r="AA848" i="1" s="1"/>
  <c r="Y831" i="1"/>
  <c r="AA831" i="1" s="1"/>
  <c r="Y829" i="1"/>
  <c r="Z829" i="1" s="1"/>
  <c r="Y833" i="1"/>
  <c r="AA833" i="1" s="1"/>
  <c r="Y832" i="1"/>
  <c r="Z832" i="1" s="1"/>
  <c r="Y834" i="1"/>
  <c r="Z834" i="1" s="1"/>
  <c r="Y811" i="1"/>
  <c r="Z811" i="1" s="1"/>
  <c r="Y830" i="1"/>
  <c r="Z830" i="1" s="1"/>
  <c r="Y839" i="1"/>
  <c r="AA839" i="1" s="1"/>
  <c r="Y835" i="1"/>
  <c r="AA835" i="1" s="1"/>
  <c r="Y837" i="1"/>
  <c r="Z837" i="1" s="1"/>
  <c r="Y838" i="1"/>
  <c r="AA838" i="1" s="1"/>
  <c r="Y836" i="1"/>
  <c r="AA836" i="1" s="1"/>
  <c r="Y810" i="1"/>
  <c r="Z810" i="1" s="1"/>
  <c r="Y820" i="1"/>
  <c r="Z820" i="1" s="1"/>
  <c r="Y821" i="1"/>
  <c r="Z821" i="1" s="1"/>
  <c r="Y807" i="1"/>
  <c r="Z807" i="1" s="1"/>
  <c r="Y808" i="1"/>
  <c r="AA808" i="1" s="1"/>
  <c r="Y865" i="1"/>
  <c r="Z865" i="1" s="1"/>
  <c r="Y868" i="1"/>
  <c r="Z868" i="1" s="1"/>
  <c r="Y880" i="1"/>
  <c r="Z880" i="1" s="1"/>
  <c r="Y881" i="1"/>
  <c r="AA881" i="1" s="1"/>
  <c r="Y771" i="1"/>
  <c r="Z771" i="1" s="1"/>
  <c r="Y772" i="1"/>
  <c r="Z772" i="1" s="1"/>
  <c r="Y773" i="1"/>
  <c r="Z773" i="1" s="1"/>
  <c r="Y774" i="1"/>
  <c r="AA774" i="1" s="1"/>
  <c r="Y719" i="1"/>
  <c r="Z719" i="1" s="1"/>
  <c r="Y730" i="1"/>
  <c r="AA730" i="1" s="1"/>
  <c r="Y722" i="1"/>
  <c r="Z722" i="1" s="1"/>
  <c r="Y735" i="1"/>
  <c r="AA735" i="1" s="1"/>
  <c r="Y736" i="1"/>
  <c r="AA736" i="1" s="1"/>
  <c r="Y737" i="1"/>
  <c r="Z737" i="1" s="1"/>
  <c r="Y720" i="1"/>
  <c r="Z720" i="1" s="1"/>
  <c r="Y731" i="1"/>
  <c r="AA731" i="1" s="1"/>
  <c r="Y732" i="1"/>
  <c r="Z732" i="1" s="1"/>
  <c r="Y738" i="1"/>
  <c r="AA738" i="1" s="1"/>
  <c r="Y721" i="1"/>
  <c r="AA721" i="1" s="1"/>
  <c r="Y733" i="1"/>
  <c r="Z733" i="1" s="1"/>
  <c r="Y734" i="1"/>
  <c r="AA734" i="1" s="1"/>
  <c r="Y739" i="1"/>
  <c r="AA739" i="1" s="1"/>
  <c r="Y745" i="1"/>
  <c r="Z745" i="1" s="1"/>
  <c r="Y742" i="1"/>
  <c r="AA742" i="1" s="1"/>
  <c r="Y740" i="1"/>
  <c r="Z740" i="1" s="1"/>
  <c r="Y746" i="1"/>
  <c r="AA746" i="1" s="1"/>
  <c r="Y743" i="1"/>
  <c r="Z743" i="1" s="1"/>
  <c r="Y750" i="1"/>
  <c r="AA750" i="1" s="1"/>
  <c r="Y749" i="1"/>
  <c r="AA749" i="1" s="1"/>
  <c r="Y751" i="1"/>
  <c r="AA751" i="1" s="1"/>
  <c r="Y752" i="1"/>
  <c r="Z752" i="1" s="1"/>
  <c r="Y753" i="1"/>
  <c r="AA753" i="1" s="1"/>
  <c r="Y754" i="1"/>
  <c r="Z754" i="1" s="1"/>
  <c r="Y766" i="1"/>
  <c r="Z766" i="1" s="1"/>
  <c r="Y765" i="1"/>
  <c r="Z765" i="1" s="1"/>
  <c r="Y757" i="1"/>
  <c r="Z757" i="1" s="1"/>
  <c r="Y759" i="1"/>
  <c r="AA759" i="1" s="1"/>
  <c r="Y758" i="1"/>
  <c r="AA758" i="1" s="1"/>
  <c r="Y756" i="1"/>
  <c r="AA756" i="1" s="1"/>
  <c r="Y761" i="1"/>
  <c r="AA761" i="1" s="1"/>
  <c r="Y762" i="1"/>
  <c r="Z762" i="1" s="1"/>
  <c r="Y760" i="1"/>
  <c r="AA760" i="1" s="1"/>
  <c r="Y728" i="1"/>
  <c r="Z728" i="1" s="1"/>
  <c r="Y729" i="1"/>
  <c r="Z729" i="1" s="1"/>
  <c r="Y809" i="1"/>
  <c r="Z809" i="1" s="1"/>
  <c r="Y849" i="1"/>
  <c r="AA849" i="1" s="1"/>
  <c r="Y769" i="1"/>
  <c r="AA769" i="1" s="1"/>
  <c r="Y770" i="1"/>
  <c r="AA770" i="1" s="1"/>
  <c r="Y727" i="1"/>
  <c r="Z727" i="1" s="1"/>
  <c r="Y724" i="1"/>
  <c r="AA724" i="1" s="1"/>
  <c r="Y725" i="1"/>
  <c r="Z725" i="1" s="1"/>
  <c r="Y726" i="1"/>
  <c r="Z726" i="1" s="1"/>
  <c r="Y768" i="1"/>
  <c r="Z768" i="1" s="1"/>
  <c r="Y741" i="1"/>
  <c r="Z741" i="1" s="1"/>
  <c r="Y764" i="1"/>
  <c r="AA764" i="1" s="1"/>
  <c r="Y748" i="1"/>
  <c r="AA748" i="1" s="1"/>
  <c r="Y755" i="1"/>
  <c r="Z755" i="1" s="1"/>
  <c r="Y723" i="1"/>
  <c r="Z723" i="1" s="1"/>
  <c r="Y767" i="1"/>
  <c r="Z767" i="1" s="1"/>
  <c r="Y763" i="1"/>
  <c r="Z763" i="1" s="1"/>
  <c r="Y866" i="1"/>
  <c r="Z866" i="1" s="1"/>
  <c r="Y867" i="1"/>
  <c r="Z867" i="1" s="1"/>
  <c r="Y873" i="1"/>
  <c r="AA873" i="1" s="1"/>
  <c r="Y875" i="1"/>
  <c r="AA875" i="1" s="1"/>
  <c r="Y874" i="1"/>
  <c r="Z874" i="1" s="1"/>
  <c r="Y877" i="1"/>
  <c r="AA877" i="1" s="1"/>
  <c r="Y876" i="1"/>
  <c r="AA876" i="1" s="1"/>
  <c r="Y878" i="1"/>
  <c r="AA878" i="1" s="1"/>
  <c r="Y879" i="1"/>
  <c r="Z879" i="1" s="1"/>
  <c r="Y883" i="1"/>
  <c r="Z883" i="1" s="1"/>
  <c r="Y882" i="1"/>
  <c r="Z882" i="1" s="1"/>
  <c r="Y744" i="1"/>
  <c r="AA744" i="1" s="1"/>
  <c r="Y747" i="1"/>
  <c r="Z747" i="1" s="1"/>
  <c r="Y871" i="1"/>
  <c r="Z871" i="1" s="1"/>
  <c r="Y870" i="1"/>
  <c r="AA870" i="1" s="1"/>
  <c r="Y869" i="1"/>
  <c r="AA869" i="1" s="1"/>
  <c r="Y872" i="1"/>
  <c r="AA872" i="1" s="1"/>
  <c r="Y850" i="1"/>
  <c r="Z850" i="1" s="1"/>
  <c r="C777" i="1"/>
  <c r="D777" i="1"/>
  <c r="E777" i="1"/>
  <c r="G777" i="1"/>
  <c r="I777" i="1"/>
  <c r="J777" i="1"/>
  <c r="A777" i="1" s="1"/>
  <c r="T777" i="1"/>
  <c r="U777" i="1"/>
  <c r="Y777" i="1"/>
  <c r="Z777" i="1" s="1"/>
  <c r="AA767" i="1" l="1"/>
  <c r="AA728" i="1"/>
  <c r="AA790" i="1"/>
  <c r="AA798" i="1"/>
  <c r="AA780" i="1"/>
  <c r="Z869" i="1"/>
  <c r="AA765" i="1"/>
  <c r="Z870" i="1"/>
  <c r="AA722" i="1"/>
  <c r="AA880" i="1"/>
  <c r="Z721" i="1"/>
  <c r="AA806" i="1"/>
  <c r="Z825" i="1"/>
  <c r="AA820" i="1"/>
  <c r="Z793" i="1"/>
  <c r="AA768" i="1"/>
  <c r="AA813" i="1"/>
  <c r="Z750" i="1"/>
  <c r="AA809" i="1"/>
  <c r="Z734" i="1"/>
  <c r="Z872" i="1"/>
  <c r="AA846" i="1"/>
  <c r="Z860" i="1"/>
  <c r="AA811" i="1"/>
  <c r="Z859" i="1"/>
  <c r="AA800" i="1"/>
  <c r="AA795" i="1"/>
  <c r="Z736" i="1"/>
  <c r="Z854" i="1"/>
  <c r="AA733" i="1"/>
  <c r="AA818" i="1"/>
  <c r="Z876" i="1"/>
  <c r="AA879" i="1"/>
  <c r="AA858" i="1"/>
  <c r="AA788" i="1"/>
  <c r="Z759" i="1"/>
  <c r="Z847" i="1"/>
  <c r="Z792" i="1"/>
  <c r="AA796" i="1"/>
  <c r="AA866" i="1"/>
  <c r="AA771" i="1"/>
  <c r="Z749" i="1"/>
  <c r="Z844" i="1"/>
  <c r="Z776" i="1"/>
  <c r="Z827" i="1"/>
  <c r="AA743" i="1"/>
  <c r="AA832" i="1"/>
  <c r="AA797" i="1"/>
  <c r="Z831" i="1"/>
  <c r="Z877" i="1"/>
  <c r="AA723" i="1"/>
  <c r="Z748" i="1"/>
  <c r="AA871" i="1"/>
  <c r="Z724" i="1"/>
  <c r="AA855" i="1"/>
  <c r="Z843" i="1"/>
  <c r="AA883" i="1"/>
  <c r="AA757" i="1"/>
  <c r="AA821" i="1"/>
  <c r="AA852" i="1"/>
  <c r="Z878" i="1"/>
  <c r="Z751" i="1"/>
  <c r="Z833" i="1"/>
  <c r="Z828" i="1"/>
  <c r="Z803" i="1"/>
  <c r="AA720" i="1"/>
  <c r="AA777" i="1"/>
  <c r="AA867" i="1"/>
  <c r="AA719" i="1"/>
  <c r="AA830" i="1"/>
  <c r="AA747" i="1"/>
  <c r="AA850" i="1"/>
  <c r="AA725" i="1"/>
  <c r="AA737" i="1"/>
  <c r="AA810" i="1"/>
  <c r="AA886" i="1"/>
  <c r="AA778" i="1"/>
  <c r="Z849" i="1"/>
  <c r="Z836" i="1"/>
  <c r="Z819" i="1"/>
  <c r="Z784" i="1"/>
  <c r="AA885" i="1"/>
  <c r="Z746" i="1"/>
  <c r="Z838" i="1"/>
  <c r="Z845" i="1"/>
  <c r="Z864" i="1"/>
  <c r="Z786" i="1"/>
  <c r="Z769" i="1"/>
  <c r="Z789" i="1"/>
  <c r="AA822" i="1"/>
  <c r="Z761" i="1"/>
  <c r="Z739" i="1"/>
  <c r="Z835" i="1"/>
  <c r="Z781" i="1"/>
  <c r="Z730" i="1"/>
  <c r="Z851" i="1"/>
  <c r="AA826" i="1"/>
  <c r="AA729" i="1"/>
  <c r="AA740" i="1"/>
  <c r="AA804" i="1"/>
  <c r="AA791" i="1"/>
  <c r="Z760" i="1"/>
  <c r="Z738" i="1"/>
  <c r="Z815" i="1"/>
  <c r="AA741" i="1"/>
  <c r="AA772" i="1"/>
  <c r="AA862" i="1"/>
  <c r="AA887" i="1"/>
  <c r="AA787" i="1"/>
  <c r="Z770" i="1"/>
  <c r="Z758" i="1"/>
  <c r="Z735" i="1"/>
  <c r="Z817" i="1"/>
  <c r="Z823" i="1"/>
  <c r="Z857" i="1"/>
  <c r="Z785" i="1"/>
  <c r="AA766" i="1"/>
  <c r="AA824" i="1"/>
  <c r="Z881" i="1"/>
  <c r="Z848" i="1"/>
  <c r="Z783" i="1"/>
  <c r="AA868" i="1"/>
  <c r="AA834" i="1"/>
  <c r="AA812" i="1"/>
  <c r="AA726" i="1"/>
  <c r="AA763" i="1"/>
  <c r="AA807" i="1"/>
  <c r="Z842" i="1"/>
  <c r="AA882" i="1"/>
  <c r="AA732" i="1"/>
  <c r="AA773" i="1"/>
  <c r="AA856" i="1"/>
  <c r="AA888" i="1"/>
  <c r="Z756" i="1"/>
  <c r="Z814" i="1"/>
  <c r="Z794" i="1"/>
  <c r="AA745" i="1"/>
  <c r="AA841" i="1"/>
  <c r="Z779" i="1"/>
  <c r="AA816" i="1"/>
  <c r="AA782" i="1"/>
  <c r="Z873" i="1"/>
  <c r="Z884" i="1"/>
  <c r="AA829" i="1"/>
  <c r="AA775" i="1"/>
  <c r="Z731" i="1"/>
  <c r="Z853" i="1"/>
  <c r="AA863" i="1"/>
  <c r="Z764" i="1"/>
  <c r="Z808" i="1"/>
  <c r="Z839" i="1"/>
  <c r="Z802" i="1"/>
  <c r="AA762" i="1"/>
  <c r="Z744" i="1"/>
  <c r="Z774" i="1"/>
  <c r="AA727" i="1"/>
  <c r="AA837" i="1"/>
  <c r="Z742" i="1"/>
  <c r="AA754" i="1"/>
  <c r="Z875" i="1"/>
  <c r="AA752" i="1"/>
  <c r="Z801" i="1"/>
  <c r="AA755" i="1"/>
  <c r="AA799" i="1"/>
  <c r="Z861" i="1"/>
  <c r="AA874" i="1"/>
  <c r="AA865" i="1"/>
  <c r="AA805" i="1"/>
  <c r="Z753" i="1"/>
  <c r="Z840" i="1"/>
  <c r="B23" i="34"/>
  <c r="D23" i="34" s="1"/>
  <c r="B24" i="34"/>
  <c r="D24" i="34" s="1"/>
  <c r="B25" i="34"/>
  <c r="D25" i="34" s="1"/>
  <c r="B26" i="34"/>
  <c r="D26" i="34" s="1"/>
  <c r="B27" i="34"/>
  <c r="D27" i="34" s="1"/>
  <c r="B28" i="34"/>
  <c r="D28" i="34" s="1"/>
  <c r="B29" i="34"/>
  <c r="D29" i="34" s="1"/>
  <c r="B22" i="34"/>
  <c r="D22" i="34" s="1"/>
  <c r="D36" i="34" l="1"/>
  <c r="D37" i="34"/>
  <c r="D38" i="34"/>
  <c r="D39" i="34"/>
  <c r="D40" i="34"/>
  <c r="D41" i="34"/>
  <c r="D42" i="34"/>
  <c r="D35" i="34"/>
  <c r="C36" i="34"/>
  <c r="C37" i="34"/>
  <c r="C38" i="34"/>
  <c r="C39" i="34"/>
  <c r="C40" i="34"/>
  <c r="C41" i="34"/>
  <c r="C42" i="34"/>
  <c r="C35" i="34"/>
  <c r="B36" i="34"/>
  <c r="B37" i="34"/>
  <c r="B38" i="34"/>
  <c r="B39" i="34"/>
  <c r="B40" i="34"/>
  <c r="B41" i="34"/>
  <c r="B42" i="34"/>
  <c r="B35" i="34"/>
  <c r="C955" i="1" l="1"/>
  <c r="C954" i="1"/>
  <c r="C972" i="1"/>
  <c r="C960" i="1"/>
  <c r="C971" i="1"/>
  <c r="C961" i="1"/>
  <c r="C958" i="1"/>
  <c r="C963" i="1"/>
  <c r="C970" i="1"/>
  <c r="C959" i="1"/>
  <c r="C964" i="1"/>
  <c r="C962" i="1"/>
  <c r="C953" i="1"/>
  <c r="C965" i="1"/>
  <c r="C968" i="1"/>
  <c r="C969" i="1"/>
  <c r="C966" i="1"/>
  <c r="C956" i="1"/>
  <c r="C957" i="1"/>
  <c r="C967" i="1"/>
  <c r="C977" i="1"/>
  <c r="C981" i="1"/>
  <c r="C978" i="1"/>
  <c r="C973" i="1"/>
  <c r="C974" i="1"/>
  <c r="C975" i="1"/>
  <c r="C979" i="1"/>
  <c r="C980" i="1"/>
  <c r="C983" i="1"/>
  <c r="C982" i="1"/>
  <c r="C976" i="1"/>
  <c r="C990" i="1"/>
  <c r="C991" i="1"/>
  <c r="C1077" i="1"/>
  <c r="C1080" i="1"/>
  <c r="C1076" i="1"/>
  <c r="C1078" i="1"/>
  <c r="C1079" i="1"/>
  <c r="C984" i="1"/>
  <c r="C1029" i="1"/>
  <c r="C1032" i="1"/>
  <c r="C1030" i="1"/>
  <c r="C1033" i="1"/>
  <c r="C1031" i="1"/>
  <c r="C1034" i="1"/>
  <c r="C1035" i="1"/>
  <c r="C1042" i="1"/>
  <c r="C1036" i="1"/>
  <c r="C1037" i="1"/>
  <c r="C1038" i="1"/>
  <c r="C1041" i="1"/>
  <c r="C1039" i="1"/>
  <c r="C1040" i="1"/>
  <c r="C1000" i="1"/>
  <c r="C1005" i="1"/>
  <c r="C1006" i="1"/>
  <c r="C1001" i="1"/>
  <c r="C1021" i="1"/>
  <c r="C1020" i="1"/>
  <c r="C1018" i="1"/>
  <c r="C1019" i="1"/>
  <c r="C1004" i="1"/>
  <c r="C1003" i="1"/>
  <c r="C1002" i="1"/>
  <c r="C1022" i="1"/>
  <c r="C1023" i="1"/>
  <c r="C992" i="1"/>
  <c r="C997" i="1"/>
  <c r="C994" i="1"/>
  <c r="C995" i="1"/>
  <c r="C996" i="1"/>
  <c r="C993" i="1"/>
  <c r="C1024" i="1"/>
  <c r="C1025" i="1"/>
  <c r="C1026" i="1"/>
  <c r="C1009" i="1"/>
  <c r="C1007" i="1"/>
  <c r="C1011" i="1"/>
  <c r="C1010" i="1"/>
  <c r="C1012" i="1"/>
  <c r="C989" i="1"/>
  <c r="C1008" i="1"/>
  <c r="C1017" i="1"/>
  <c r="C1013" i="1"/>
  <c r="C1015" i="1"/>
  <c r="C1016" i="1"/>
  <c r="C1014" i="1"/>
  <c r="C988" i="1"/>
  <c r="C998" i="1"/>
  <c r="C999" i="1"/>
  <c r="C1047" i="1"/>
  <c r="C1046" i="1"/>
  <c r="C1049" i="1"/>
  <c r="C1048" i="1"/>
  <c r="C1058" i="1"/>
  <c r="C1061" i="1"/>
  <c r="C1060" i="1"/>
  <c r="C1062" i="1"/>
  <c r="C1063" i="1"/>
  <c r="C1053" i="1"/>
  <c r="C1064" i="1"/>
  <c r="C1054" i="1"/>
  <c r="C1065" i="1"/>
  <c r="C1072" i="1"/>
  <c r="C1055" i="1"/>
  <c r="C1069" i="1"/>
  <c r="C1070" i="1"/>
  <c r="C1056" i="1"/>
  <c r="C1071" i="1"/>
  <c r="C1045" i="1"/>
  <c r="C1066" i="1"/>
  <c r="C1067" i="1"/>
  <c r="C1073" i="1"/>
  <c r="C1074" i="1"/>
  <c r="C1057" i="1"/>
  <c r="C1075" i="1"/>
  <c r="C1050" i="1"/>
  <c r="C949" i="1"/>
  <c r="C1052" i="1"/>
  <c r="C1044" i="1"/>
  <c r="C950" i="1"/>
  <c r="C1043" i="1"/>
  <c r="C951" i="1"/>
  <c r="C952" i="1"/>
  <c r="C1068" i="1"/>
  <c r="C889" i="1"/>
  <c r="C1051" i="1"/>
  <c r="C892" i="1"/>
  <c r="C905" i="1"/>
  <c r="C906" i="1"/>
  <c r="C907" i="1"/>
  <c r="C890" i="1"/>
  <c r="C900" i="1"/>
  <c r="C901" i="1"/>
  <c r="C902" i="1"/>
  <c r="C908" i="1"/>
  <c r="C891" i="1"/>
  <c r="C903" i="1"/>
  <c r="C904" i="1"/>
  <c r="C909" i="1"/>
  <c r="C915" i="1"/>
  <c r="C912" i="1"/>
  <c r="C911" i="1"/>
  <c r="C910" i="1"/>
  <c r="C934" i="1"/>
  <c r="C916" i="1"/>
  <c r="C913" i="1"/>
  <c r="C920" i="1"/>
  <c r="C919" i="1"/>
  <c r="C918" i="1"/>
  <c r="C921" i="1"/>
  <c r="C922" i="1"/>
  <c r="C923" i="1"/>
  <c r="C925" i="1"/>
  <c r="C924" i="1"/>
  <c r="C936" i="1"/>
  <c r="C937" i="1"/>
  <c r="C935" i="1"/>
  <c r="C927" i="1"/>
  <c r="C929" i="1"/>
  <c r="C928" i="1"/>
  <c r="C926" i="1"/>
  <c r="C931" i="1"/>
  <c r="C932" i="1"/>
  <c r="C930" i="1"/>
  <c r="C898" i="1"/>
  <c r="C899" i="1"/>
  <c r="C987" i="1"/>
  <c r="C1028" i="1"/>
  <c r="C1027" i="1"/>
  <c r="C945" i="1"/>
  <c r="C946" i="1"/>
  <c r="C947" i="1"/>
  <c r="C943" i="1"/>
  <c r="C944" i="1"/>
  <c r="C938" i="1"/>
  <c r="C939" i="1"/>
  <c r="C940" i="1"/>
  <c r="C941" i="1"/>
  <c r="C942" i="1"/>
  <c r="C948" i="1"/>
  <c r="C897" i="1"/>
  <c r="C894" i="1"/>
  <c r="C895" i="1"/>
  <c r="C896" i="1"/>
  <c r="C893" i="1"/>
  <c r="C933" i="1"/>
  <c r="C985" i="1"/>
  <c r="C986" i="1"/>
  <c r="C914" i="1"/>
  <c r="C917" i="1"/>
  <c r="C1059" i="1"/>
  <c r="D955" i="1"/>
  <c r="D954" i="1"/>
  <c r="D972" i="1"/>
  <c r="D960" i="1"/>
  <c r="D971" i="1"/>
  <c r="D961" i="1"/>
  <c r="D958" i="1"/>
  <c r="D963" i="1"/>
  <c r="D970" i="1"/>
  <c r="D959" i="1"/>
  <c r="D964" i="1"/>
  <c r="D962" i="1"/>
  <c r="D953" i="1"/>
  <c r="D965" i="1"/>
  <c r="D968" i="1"/>
  <c r="D969" i="1"/>
  <c r="D966" i="1"/>
  <c r="D956" i="1"/>
  <c r="D957" i="1"/>
  <c r="D967" i="1"/>
  <c r="D977" i="1"/>
  <c r="D981" i="1"/>
  <c r="D978" i="1"/>
  <c r="D973" i="1"/>
  <c r="D974" i="1"/>
  <c r="D975" i="1"/>
  <c r="D979" i="1"/>
  <c r="D980" i="1"/>
  <c r="D983" i="1"/>
  <c r="D982" i="1"/>
  <c r="D976" i="1"/>
  <c r="D990" i="1"/>
  <c r="D991" i="1"/>
  <c r="D1077" i="1"/>
  <c r="D1080" i="1"/>
  <c r="D1076" i="1"/>
  <c r="D1078" i="1"/>
  <c r="D1079" i="1"/>
  <c r="D984" i="1"/>
  <c r="D1029" i="1"/>
  <c r="D1032" i="1"/>
  <c r="D1030" i="1"/>
  <c r="D1033" i="1"/>
  <c r="D1031" i="1"/>
  <c r="D1034" i="1"/>
  <c r="D1035" i="1"/>
  <c r="D1042" i="1"/>
  <c r="D1036" i="1"/>
  <c r="D1037" i="1"/>
  <c r="D1038" i="1"/>
  <c r="D1041" i="1"/>
  <c r="D1039" i="1"/>
  <c r="D1040" i="1"/>
  <c r="D1000" i="1"/>
  <c r="D1005" i="1"/>
  <c r="D1006" i="1"/>
  <c r="D1001" i="1"/>
  <c r="D1021" i="1"/>
  <c r="D1020" i="1"/>
  <c r="D1018" i="1"/>
  <c r="D1019" i="1"/>
  <c r="D1004" i="1"/>
  <c r="D1003" i="1"/>
  <c r="D1002" i="1"/>
  <c r="D1022" i="1"/>
  <c r="D1023" i="1"/>
  <c r="D992" i="1"/>
  <c r="D997" i="1"/>
  <c r="D994" i="1"/>
  <c r="D995" i="1"/>
  <c r="D996" i="1"/>
  <c r="D993" i="1"/>
  <c r="D1024" i="1"/>
  <c r="D1025" i="1"/>
  <c r="D1026" i="1"/>
  <c r="D1009" i="1"/>
  <c r="D1007" i="1"/>
  <c r="D1011" i="1"/>
  <c r="D1010" i="1"/>
  <c r="D1012" i="1"/>
  <c r="D989" i="1"/>
  <c r="D1008" i="1"/>
  <c r="D1017" i="1"/>
  <c r="D1013" i="1"/>
  <c r="D1015" i="1"/>
  <c r="D1016" i="1"/>
  <c r="D1014" i="1"/>
  <c r="D988" i="1"/>
  <c r="D998" i="1"/>
  <c r="D999" i="1"/>
  <c r="D1047" i="1"/>
  <c r="D1046" i="1"/>
  <c r="D1049" i="1"/>
  <c r="D1048" i="1"/>
  <c r="D1058" i="1"/>
  <c r="D1061" i="1"/>
  <c r="D1060" i="1"/>
  <c r="D1062" i="1"/>
  <c r="D1063" i="1"/>
  <c r="D1053" i="1"/>
  <c r="D1064" i="1"/>
  <c r="D1054" i="1"/>
  <c r="D1065" i="1"/>
  <c r="D1072" i="1"/>
  <c r="D1055" i="1"/>
  <c r="D1069" i="1"/>
  <c r="D1070" i="1"/>
  <c r="D1056" i="1"/>
  <c r="D1071" i="1"/>
  <c r="D1045" i="1"/>
  <c r="D1066" i="1"/>
  <c r="D1067" i="1"/>
  <c r="D1073" i="1"/>
  <c r="D1074" i="1"/>
  <c r="D1057" i="1"/>
  <c r="D1075" i="1"/>
  <c r="D1050" i="1"/>
  <c r="D949" i="1"/>
  <c r="D1052" i="1"/>
  <c r="D1044" i="1"/>
  <c r="D950" i="1"/>
  <c r="D1043" i="1"/>
  <c r="D951" i="1"/>
  <c r="D952" i="1"/>
  <c r="D1068" i="1"/>
  <c r="D889" i="1"/>
  <c r="D1051" i="1"/>
  <c r="D892" i="1"/>
  <c r="D905" i="1"/>
  <c r="D906" i="1"/>
  <c r="D907" i="1"/>
  <c r="D890" i="1"/>
  <c r="D900" i="1"/>
  <c r="D901" i="1"/>
  <c r="D902" i="1"/>
  <c r="D908" i="1"/>
  <c r="D891" i="1"/>
  <c r="D903" i="1"/>
  <c r="D904" i="1"/>
  <c r="D909" i="1"/>
  <c r="D915" i="1"/>
  <c r="D912" i="1"/>
  <c r="D911" i="1"/>
  <c r="D910" i="1"/>
  <c r="D934" i="1"/>
  <c r="D916" i="1"/>
  <c r="D913" i="1"/>
  <c r="D920" i="1"/>
  <c r="D919" i="1"/>
  <c r="D918" i="1"/>
  <c r="D921" i="1"/>
  <c r="D922" i="1"/>
  <c r="D923" i="1"/>
  <c r="D925" i="1"/>
  <c r="D924" i="1"/>
  <c r="D936" i="1"/>
  <c r="D937" i="1"/>
  <c r="D935" i="1"/>
  <c r="D927" i="1"/>
  <c r="D929" i="1"/>
  <c r="D928" i="1"/>
  <c r="D926" i="1"/>
  <c r="D931" i="1"/>
  <c r="D932" i="1"/>
  <c r="D930" i="1"/>
  <c r="D898" i="1"/>
  <c r="D899" i="1"/>
  <c r="D987" i="1"/>
  <c r="D1028" i="1"/>
  <c r="D1027" i="1"/>
  <c r="D945" i="1"/>
  <c r="D946" i="1"/>
  <c r="D947" i="1"/>
  <c r="D943" i="1"/>
  <c r="D944" i="1"/>
  <c r="D938" i="1"/>
  <c r="D939" i="1"/>
  <c r="D940" i="1"/>
  <c r="D941" i="1"/>
  <c r="D942" i="1"/>
  <c r="D948" i="1"/>
  <c r="D897" i="1"/>
  <c r="D894" i="1"/>
  <c r="D895" i="1"/>
  <c r="D896" i="1"/>
  <c r="D893" i="1"/>
  <c r="D933" i="1"/>
  <c r="D985" i="1"/>
  <c r="D986" i="1"/>
  <c r="D914" i="1"/>
  <c r="D917" i="1"/>
  <c r="D1059" i="1"/>
  <c r="E955" i="1"/>
  <c r="E954" i="1"/>
  <c r="E972" i="1"/>
  <c r="E960" i="1"/>
  <c r="E971" i="1"/>
  <c r="E961" i="1"/>
  <c r="E958" i="1"/>
  <c r="E963" i="1"/>
  <c r="E970" i="1"/>
  <c r="E959" i="1"/>
  <c r="E964" i="1"/>
  <c r="E962" i="1"/>
  <c r="E953" i="1"/>
  <c r="E965" i="1"/>
  <c r="E968" i="1"/>
  <c r="E969" i="1"/>
  <c r="E966" i="1"/>
  <c r="E956" i="1"/>
  <c r="E957" i="1"/>
  <c r="E967" i="1"/>
  <c r="E977" i="1"/>
  <c r="E981" i="1"/>
  <c r="E978" i="1"/>
  <c r="E973" i="1"/>
  <c r="E974" i="1"/>
  <c r="E975" i="1"/>
  <c r="E979" i="1"/>
  <c r="E980" i="1"/>
  <c r="E983" i="1"/>
  <c r="E982" i="1"/>
  <c r="E976" i="1"/>
  <c r="E990" i="1"/>
  <c r="E991" i="1"/>
  <c r="E1077" i="1"/>
  <c r="E1080" i="1"/>
  <c r="E1076" i="1"/>
  <c r="E1078" i="1"/>
  <c r="E1079" i="1"/>
  <c r="E984" i="1"/>
  <c r="E1029" i="1"/>
  <c r="E1032" i="1"/>
  <c r="E1030" i="1"/>
  <c r="E1033" i="1"/>
  <c r="E1031" i="1"/>
  <c r="E1034" i="1"/>
  <c r="E1035" i="1"/>
  <c r="E1042" i="1"/>
  <c r="E1036" i="1"/>
  <c r="E1037" i="1"/>
  <c r="E1038" i="1"/>
  <c r="E1041" i="1"/>
  <c r="E1039" i="1"/>
  <c r="E1040" i="1"/>
  <c r="E1000" i="1"/>
  <c r="E1005" i="1"/>
  <c r="E1006" i="1"/>
  <c r="E1001" i="1"/>
  <c r="E1021" i="1"/>
  <c r="E1020" i="1"/>
  <c r="E1018" i="1"/>
  <c r="E1019" i="1"/>
  <c r="E1004" i="1"/>
  <c r="E1003" i="1"/>
  <c r="E1002" i="1"/>
  <c r="E1022" i="1"/>
  <c r="E1023" i="1"/>
  <c r="E992" i="1"/>
  <c r="E997" i="1"/>
  <c r="E994" i="1"/>
  <c r="E995" i="1"/>
  <c r="E996" i="1"/>
  <c r="E993" i="1"/>
  <c r="E1024" i="1"/>
  <c r="E1025" i="1"/>
  <c r="E1026" i="1"/>
  <c r="E1009" i="1"/>
  <c r="E1007" i="1"/>
  <c r="E1011" i="1"/>
  <c r="E1010" i="1"/>
  <c r="E1012" i="1"/>
  <c r="E989" i="1"/>
  <c r="E1008" i="1"/>
  <c r="E1017" i="1"/>
  <c r="E1013" i="1"/>
  <c r="E1015" i="1"/>
  <c r="E1016" i="1"/>
  <c r="E1014" i="1"/>
  <c r="E988" i="1"/>
  <c r="E998" i="1"/>
  <c r="E999" i="1"/>
  <c r="E1047" i="1"/>
  <c r="E1046" i="1"/>
  <c r="E1049" i="1"/>
  <c r="E1048" i="1"/>
  <c r="E1058" i="1"/>
  <c r="E1061" i="1"/>
  <c r="E1060" i="1"/>
  <c r="E1062" i="1"/>
  <c r="E1063" i="1"/>
  <c r="E1053" i="1"/>
  <c r="E1064" i="1"/>
  <c r="E1054" i="1"/>
  <c r="E1065" i="1"/>
  <c r="E1072" i="1"/>
  <c r="E1055" i="1"/>
  <c r="E1069" i="1"/>
  <c r="E1070" i="1"/>
  <c r="E1056" i="1"/>
  <c r="E1071" i="1"/>
  <c r="E1045" i="1"/>
  <c r="E1066" i="1"/>
  <c r="E1067" i="1"/>
  <c r="E1073" i="1"/>
  <c r="E1074" i="1"/>
  <c r="E1057" i="1"/>
  <c r="E1075" i="1"/>
  <c r="E1050" i="1"/>
  <c r="E949" i="1"/>
  <c r="E1052" i="1"/>
  <c r="E1044" i="1"/>
  <c r="E950" i="1"/>
  <c r="E1043" i="1"/>
  <c r="E951" i="1"/>
  <c r="E952" i="1"/>
  <c r="E1068" i="1"/>
  <c r="E889" i="1"/>
  <c r="E1051" i="1"/>
  <c r="E892" i="1"/>
  <c r="E905" i="1"/>
  <c r="E906" i="1"/>
  <c r="E907" i="1"/>
  <c r="E890" i="1"/>
  <c r="E900" i="1"/>
  <c r="E901" i="1"/>
  <c r="E902" i="1"/>
  <c r="E908" i="1"/>
  <c r="E891" i="1"/>
  <c r="E903" i="1"/>
  <c r="E904" i="1"/>
  <c r="E909" i="1"/>
  <c r="E915" i="1"/>
  <c r="E912" i="1"/>
  <c r="E911" i="1"/>
  <c r="E910" i="1"/>
  <c r="E934" i="1"/>
  <c r="E916" i="1"/>
  <c r="E913" i="1"/>
  <c r="E920" i="1"/>
  <c r="E919" i="1"/>
  <c r="E918" i="1"/>
  <c r="E921" i="1"/>
  <c r="E922" i="1"/>
  <c r="E923" i="1"/>
  <c r="E925" i="1"/>
  <c r="E924" i="1"/>
  <c r="E936" i="1"/>
  <c r="E937" i="1"/>
  <c r="E935" i="1"/>
  <c r="E927" i="1"/>
  <c r="E929" i="1"/>
  <c r="E928" i="1"/>
  <c r="E926" i="1"/>
  <c r="E931" i="1"/>
  <c r="E932" i="1"/>
  <c r="E930" i="1"/>
  <c r="E898" i="1"/>
  <c r="E899" i="1"/>
  <c r="E987" i="1"/>
  <c r="E1028" i="1"/>
  <c r="E1027" i="1"/>
  <c r="E945" i="1"/>
  <c r="E946" i="1"/>
  <c r="E947" i="1"/>
  <c r="E943" i="1"/>
  <c r="E944" i="1"/>
  <c r="E938" i="1"/>
  <c r="E939" i="1"/>
  <c r="E940" i="1"/>
  <c r="E941" i="1"/>
  <c r="E942" i="1"/>
  <c r="E948" i="1"/>
  <c r="E897" i="1"/>
  <c r="E894" i="1"/>
  <c r="E895" i="1"/>
  <c r="E896" i="1"/>
  <c r="E893" i="1"/>
  <c r="E933" i="1"/>
  <c r="E985" i="1"/>
  <c r="E986" i="1"/>
  <c r="E914" i="1"/>
  <c r="E917" i="1"/>
  <c r="E1059" i="1"/>
  <c r="G955" i="1"/>
  <c r="G954" i="1"/>
  <c r="G972" i="1"/>
  <c r="G960" i="1"/>
  <c r="G971" i="1"/>
  <c r="G961" i="1"/>
  <c r="G958" i="1"/>
  <c r="G963" i="1"/>
  <c r="G970" i="1"/>
  <c r="G959" i="1"/>
  <c r="G964" i="1"/>
  <c r="G962" i="1"/>
  <c r="G953" i="1"/>
  <c r="G965" i="1"/>
  <c r="G968" i="1"/>
  <c r="G969" i="1"/>
  <c r="G966" i="1"/>
  <c r="G956" i="1"/>
  <c r="G957" i="1"/>
  <c r="G967" i="1"/>
  <c r="G977" i="1"/>
  <c r="G981" i="1"/>
  <c r="G978" i="1"/>
  <c r="G973" i="1"/>
  <c r="G974" i="1"/>
  <c r="G975" i="1"/>
  <c r="G979" i="1"/>
  <c r="G980" i="1"/>
  <c r="G983" i="1"/>
  <c r="G982" i="1"/>
  <c r="G976" i="1"/>
  <c r="G990" i="1"/>
  <c r="G991" i="1"/>
  <c r="G1077" i="1"/>
  <c r="G1080" i="1"/>
  <c r="G1076" i="1"/>
  <c r="G1078" i="1"/>
  <c r="G1079" i="1"/>
  <c r="G984" i="1"/>
  <c r="G1029" i="1"/>
  <c r="G1032" i="1"/>
  <c r="G1030" i="1"/>
  <c r="G1033" i="1"/>
  <c r="G1031" i="1"/>
  <c r="G1034" i="1"/>
  <c r="G1035" i="1"/>
  <c r="G1042" i="1"/>
  <c r="G1036" i="1"/>
  <c r="G1037" i="1"/>
  <c r="G1038" i="1"/>
  <c r="G1041" i="1"/>
  <c r="G1039" i="1"/>
  <c r="G1040" i="1"/>
  <c r="G1000" i="1"/>
  <c r="G1005" i="1"/>
  <c r="G1006" i="1"/>
  <c r="G1001" i="1"/>
  <c r="G1021" i="1"/>
  <c r="G1020" i="1"/>
  <c r="G1018" i="1"/>
  <c r="G1019" i="1"/>
  <c r="G1004" i="1"/>
  <c r="G1003" i="1"/>
  <c r="G1002" i="1"/>
  <c r="G1022" i="1"/>
  <c r="G1023" i="1"/>
  <c r="G992" i="1"/>
  <c r="G997" i="1"/>
  <c r="G994" i="1"/>
  <c r="G995" i="1"/>
  <c r="G996" i="1"/>
  <c r="G993" i="1"/>
  <c r="G1024" i="1"/>
  <c r="G1025" i="1"/>
  <c r="G1026" i="1"/>
  <c r="G1009" i="1"/>
  <c r="G1007" i="1"/>
  <c r="G1011" i="1"/>
  <c r="G1010" i="1"/>
  <c r="G1012" i="1"/>
  <c r="G989" i="1"/>
  <c r="G1008" i="1"/>
  <c r="G1017" i="1"/>
  <c r="G1013" i="1"/>
  <c r="G1015" i="1"/>
  <c r="G1016" i="1"/>
  <c r="G1014" i="1"/>
  <c r="G988" i="1"/>
  <c r="G998" i="1"/>
  <c r="G999" i="1"/>
  <c r="G1047" i="1"/>
  <c r="G1046" i="1"/>
  <c r="G1049" i="1"/>
  <c r="G1048" i="1"/>
  <c r="G1058" i="1"/>
  <c r="G1061" i="1"/>
  <c r="G1060" i="1"/>
  <c r="G1062" i="1"/>
  <c r="G1063" i="1"/>
  <c r="G1053" i="1"/>
  <c r="G1064" i="1"/>
  <c r="G1054" i="1"/>
  <c r="G1065" i="1"/>
  <c r="G1072" i="1"/>
  <c r="G1055" i="1"/>
  <c r="G1069" i="1"/>
  <c r="G1070" i="1"/>
  <c r="G1056" i="1"/>
  <c r="G1071" i="1"/>
  <c r="G1045" i="1"/>
  <c r="G1066" i="1"/>
  <c r="G1067" i="1"/>
  <c r="G1073" i="1"/>
  <c r="G1074" i="1"/>
  <c r="G1057" i="1"/>
  <c r="G1075" i="1"/>
  <c r="G1050" i="1"/>
  <c r="G949" i="1"/>
  <c r="G1052" i="1"/>
  <c r="G1044" i="1"/>
  <c r="G950" i="1"/>
  <c r="G1043" i="1"/>
  <c r="G951" i="1"/>
  <c r="G952" i="1"/>
  <c r="G1068" i="1"/>
  <c r="G889" i="1"/>
  <c r="G1051" i="1"/>
  <c r="G892" i="1"/>
  <c r="G905" i="1"/>
  <c r="G906" i="1"/>
  <c r="G907" i="1"/>
  <c r="G890" i="1"/>
  <c r="G900" i="1"/>
  <c r="G901" i="1"/>
  <c r="G902" i="1"/>
  <c r="G908" i="1"/>
  <c r="G891" i="1"/>
  <c r="G903" i="1"/>
  <c r="G904" i="1"/>
  <c r="G909" i="1"/>
  <c r="G915" i="1"/>
  <c r="G912" i="1"/>
  <c r="G911" i="1"/>
  <c r="G910" i="1"/>
  <c r="G934" i="1"/>
  <c r="G916" i="1"/>
  <c r="G913" i="1"/>
  <c r="G920" i="1"/>
  <c r="G919" i="1"/>
  <c r="G918" i="1"/>
  <c r="G921" i="1"/>
  <c r="G922" i="1"/>
  <c r="G923" i="1"/>
  <c r="G925" i="1"/>
  <c r="G924" i="1"/>
  <c r="G936" i="1"/>
  <c r="G937" i="1"/>
  <c r="G935" i="1"/>
  <c r="G927" i="1"/>
  <c r="G929" i="1"/>
  <c r="G928" i="1"/>
  <c r="G926" i="1"/>
  <c r="G931" i="1"/>
  <c r="G932" i="1"/>
  <c r="G930" i="1"/>
  <c r="G898" i="1"/>
  <c r="G899" i="1"/>
  <c r="G987" i="1"/>
  <c r="G1028" i="1"/>
  <c r="G1027" i="1"/>
  <c r="G945" i="1"/>
  <c r="G946" i="1"/>
  <c r="G947" i="1"/>
  <c r="G943" i="1"/>
  <c r="G944" i="1"/>
  <c r="G938" i="1"/>
  <c r="G939" i="1"/>
  <c r="G940" i="1"/>
  <c r="G941" i="1"/>
  <c r="G942" i="1"/>
  <c r="G948" i="1"/>
  <c r="G897" i="1"/>
  <c r="G894" i="1"/>
  <c r="G895" i="1"/>
  <c r="G896" i="1"/>
  <c r="G893" i="1"/>
  <c r="G933" i="1"/>
  <c r="G985" i="1"/>
  <c r="G986" i="1"/>
  <c r="G914" i="1"/>
  <c r="G917" i="1"/>
  <c r="G1059" i="1"/>
  <c r="I955" i="1"/>
  <c r="I954" i="1"/>
  <c r="I972" i="1"/>
  <c r="I960" i="1"/>
  <c r="I971" i="1"/>
  <c r="I961" i="1"/>
  <c r="I958" i="1"/>
  <c r="I963" i="1"/>
  <c r="I970" i="1"/>
  <c r="I959" i="1"/>
  <c r="I964" i="1"/>
  <c r="I962" i="1"/>
  <c r="I953" i="1"/>
  <c r="I965" i="1"/>
  <c r="I968" i="1"/>
  <c r="I969" i="1"/>
  <c r="I966" i="1"/>
  <c r="I956" i="1"/>
  <c r="I957" i="1"/>
  <c r="I967" i="1"/>
  <c r="I977" i="1"/>
  <c r="I981" i="1"/>
  <c r="I978" i="1"/>
  <c r="I973" i="1"/>
  <c r="I974" i="1"/>
  <c r="I975" i="1"/>
  <c r="I979" i="1"/>
  <c r="I980" i="1"/>
  <c r="I983" i="1"/>
  <c r="I982" i="1"/>
  <c r="I976" i="1"/>
  <c r="I990" i="1"/>
  <c r="I991" i="1"/>
  <c r="I1077" i="1"/>
  <c r="I1080" i="1"/>
  <c r="I1076" i="1"/>
  <c r="I1078" i="1"/>
  <c r="I1079" i="1"/>
  <c r="I984" i="1"/>
  <c r="I1029" i="1"/>
  <c r="I1032" i="1"/>
  <c r="I1030" i="1"/>
  <c r="I1033" i="1"/>
  <c r="I1031" i="1"/>
  <c r="I1034" i="1"/>
  <c r="I1035" i="1"/>
  <c r="I1042" i="1"/>
  <c r="I1036" i="1"/>
  <c r="I1037" i="1"/>
  <c r="I1038" i="1"/>
  <c r="I1041" i="1"/>
  <c r="I1039" i="1"/>
  <c r="I1040" i="1"/>
  <c r="I1000" i="1"/>
  <c r="I1005" i="1"/>
  <c r="I1006" i="1"/>
  <c r="I1001" i="1"/>
  <c r="I1021" i="1"/>
  <c r="I1020" i="1"/>
  <c r="I1018" i="1"/>
  <c r="I1019" i="1"/>
  <c r="I1004" i="1"/>
  <c r="I1003" i="1"/>
  <c r="I1002" i="1"/>
  <c r="I1022" i="1"/>
  <c r="I1023" i="1"/>
  <c r="I992" i="1"/>
  <c r="I997" i="1"/>
  <c r="I994" i="1"/>
  <c r="I995" i="1"/>
  <c r="I996" i="1"/>
  <c r="I993" i="1"/>
  <c r="I1024" i="1"/>
  <c r="I1025" i="1"/>
  <c r="I1026" i="1"/>
  <c r="I1009" i="1"/>
  <c r="I1007" i="1"/>
  <c r="I1011" i="1"/>
  <c r="I1010" i="1"/>
  <c r="I1012" i="1"/>
  <c r="I989" i="1"/>
  <c r="I1008" i="1"/>
  <c r="I1017" i="1"/>
  <c r="I1013" i="1"/>
  <c r="I1015" i="1"/>
  <c r="I1016" i="1"/>
  <c r="I1014" i="1"/>
  <c r="I988" i="1"/>
  <c r="I998" i="1"/>
  <c r="I999" i="1"/>
  <c r="I1047" i="1"/>
  <c r="I1046" i="1"/>
  <c r="I1049" i="1"/>
  <c r="I1048" i="1"/>
  <c r="I1058" i="1"/>
  <c r="I1061" i="1"/>
  <c r="I1060" i="1"/>
  <c r="I1062" i="1"/>
  <c r="I1063" i="1"/>
  <c r="I1053" i="1"/>
  <c r="I1064" i="1"/>
  <c r="I1054" i="1"/>
  <c r="I1065" i="1"/>
  <c r="I1072" i="1"/>
  <c r="I1055" i="1"/>
  <c r="I1069" i="1"/>
  <c r="I1070" i="1"/>
  <c r="I1056" i="1"/>
  <c r="I1071" i="1"/>
  <c r="I1045" i="1"/>
  <c r="I1066" i="1"/>
  <c r="I1067" i="1"/>
  <c r="I1073" i="1"/>
  <c r="I1074" i="1"/>
  <c r="I1057" i="1"/>
  <c r="I1075" i="1"/>
  <c r="I1050" i="1"/>
  <c r="I949" i="1"/>
  <c r="I1052" i="1"/>
  <c r="I1044" i="1"/>
  <c r="I950" i="1"/>
  <c r="I1043" i="1"/>
  <c r="I951" i="1"/>
  <c r="I952" i="1"/>
  <c r="I1068" i="1"/>
  <c r="I889" i="1"/>
  <c r="I1051" i="1"/>
  <c r="I892" i="1"/>
  <c r="I905" i="1"/>
  <c r="I906" i="1"/>
  <c r="I907" i="1"/>
  <c r="I890" i="1"/>
  <c r="I900" i="1"/>
  <c r="I901" i="1"/>
  <c r="I902" i="1"/>
  <c r="I908" i="1"/>
  <c r="I891" i="1"/>
  <c r="I903" i="1"/>
  <c r="I904" i="1"/>
  <c r="I909" i="1"/>
  <c r="I915" i="1"/>
  <c r="I912" i="1"/>
  <c r="I911" i="1"/>
  <c r="I910" i="1"/>
  <c r="I934" i="1"/>
  <c r="I916" i="1"/>
  <c r="I913" i="1"/>
  <c r="I920" i="1"/>
  <c r="I919" i="1"/>
  <c r="I918" i="1"/>
  <c r="I921" i="1"/>
  <c r="I922" i="1"/>
  <c r="I923" i="1"/>
  <c r="I925" i="1"/>
  <c r="I924" i="1"/>
  <c r="I936" i="1"/>
  <c r="I937" i="1"/>
  <c r="I935" i="1"/>
  <c r="I927" i="1"/>
  <c r="I929" i="1"/>
  <c r="I928" i="1"/>
  <c r="I926" i="1"/>
  <c r="I931" i="1"/>
  <c r="I932" i="1"/>
  <c r="I930" i="1"/>
  <c r="I898" i="1"/>
  <c r="I899" i="1"/>
  <c r="I987" i="1"/>
  <c r="I1028" i="1"/>
  <c r="I1027" i="1"/>
  <c r="I945" i="1"/>
  <c r="I946" i="1"/>
  <c r="I947" i="1"/>
  <c r="I943" i="1"/>
  <c r="I944" i="1"/>
  <c r="I938" i="1"/>
  <c r="I939" i="1"/>
  <c r="I940" i="1"/>
  <c r="I941" i="1"/>
  <c r="I942" i="1"/>
  <c r="I948" i="1"/>
  <c r="I897" i="1"/>
  <c r="I894" i="1"/>
  <c r="I895" i="1"/>
  <c r="I896" i="1"/>
  <c r="I893" i="1"/>
  <c r="I933" i="1"/>
  <c r="I985" i="1"/>
  <c r="I986" i="1"/>
  <c r="I914" i="1"/>
  <c r="I917" i="1"/>
  <c r="I1059" i="1"/>
  <c r="J955" i="1"/>
  <c r="A955" i="1" s="1"/>
  <c r="J954" i="1"/>
  <c r="A954" i="1" s="1"/>
  <c r="J972" i="1"/>
  <c r="A972" i="1" s="1"/>
  <c r="J960" i="1"/>
  <c r="A960" i="1" s="1"/>
  <c r="J971" i="1"/>
  <c r="A971" i="1" s="1"/>
  <c r="J961" i="1"/>
  <c r="A961" i="1" s="1"/>
  <c r="J958" i="1"/>
  <c r="A958" i="1" s="1"/>
  <c r="J963" i="1"/>
  <c r="A963" i="1" s="1"/>
  <c r="J970" i="1"/>
  <c r="A970" i="1" s="1"/>
  <c r="J959" i="1"/>
  <c r="A959" i="1" s="1"/>
  <c r="J964" i="1"/>
  <c r="A964" i="1" s="1"/>
  <c r="J962" i="1"/>
  <c r="A962" i="1" s="1"/>
  <c r="J953" i="1"/>
  <c r="A953" i="1" s="1"/>
  <c r="J965" i="1"/>
  <c r="A965" i="1" s="1"/>
  <c r="J968" i="1"/>
  <c r="A968" i="1" s="1"/>
  <c r="J969" i="1"/>
  <c r="A969" i="1" s="1"/>
  <c r="J966" i="1"/>
  <c r="A966" i="1" s="1"/>
  <c r="J956" i="1"/>
  <c r="A956" i="1" s="1"/>
  <c r="J957" i="1"/>
  <c r="A957" i="1" s="1"/>
  <c r="J967" i="1"/>
  <c r="A967" i="1" s="1"/>
  <c r="J977" i="1"/>
  <c r="A977" i="1" s="1"/>
  <c r="J981" i="1"/>
  <c r="A981" i="1" s="1"/>
  <c r="J978" i="1"/>
  <c r="A978" i="1" s="1"/>
  <c r="J973" i="1"/>
  <c r="A973" i="1" s="1"/>
  <c r="J974" i="1"/>
  <c r="A974" i="1" s="1"/>
  <c r="J975" i="1"/>
  <c r="A975" i="1" s="1"/>
  <c r="J979" i="1"/>
  <c r="A979" i="1" s="1"/>
  <c r="J980" i="1"/>
  <c r="A980" i="1" s="1"/>
  <c r="J983" i="1"/>
  <c r="A983" i="1" s="1"/>
  <c r="J982" i="1"/>
  <c r="A982" i="1" s="1"/>
  <c r="J976" i="1"/>
  <c r="A976" i="1" s="1"/>
  <c r="J990" i="1"/>
  <c r="A990" i="1" s="1"/>
  <c r="J991" i="1"/>
  <c r="A991" i="1" s="1"/>
  <c r="J1077" i="1"/>
  <c r="A1077" i="1" s="1"/>
  <c r="J1080" i="1"/>
  <c r="A1080" i="1" s="1"/>
  <c r="J1076" i="1"/>
  <c r="A1076" i="1" s="1"/>
  <c r="J1078" i="1"/>
  <c r="A1078" i="1" s="1"/>
  <c r="J1079" i="1"/>
  <c r="A1079" i="1" s="1"/>
  <c r="J984" i="1"/>
  <c r="A984" i="1" s="1"/>
  <c r="J1029" i="1"/>
  <c r="A1029" i="1" s="1"/>
  <c r="J1032" i="1"/>
  <c r="A1032" i="1" s="1"/>
  <c r="J1030" i="1"/>
  <c r="A1030" i="1" s="1"/>
  <c r="J1033" i="1"/>
  <c r="A1033" i="1" s="1"/>
  <c r="J1031" i="1"/>
  <c r="A1031" i="1" s="1"/>
  <c r="J1034" i="1"/>
  <c r="A1034" i="1" s="1"/>
  <c r="J1035" i="1"/>
  <c r="A1035" i="1" s="1"/>
  <c r="J1042" i="1"/>
  <c r="A1042" i="1" s="1"/>
  <c r="J1036" i="1"/>
  <c r="A1036" i="1" s="1"/>
  <c r="J1037" i="1"/>
  <c r="A1037" i="1" s="1"/>
  <c r="J1038" i="1"/>
  <c r="A1038" i="1" s="1"/>
  <c r="J1041" i="1"/>
  <c r="A1041" i="1" s="1"/>
  <c r="J1039" i="1"/>
  <c r="A1039" i="1" s="1"/>
  <c r="J1040" i="1"/>
  <c r="A1040" i="1" s="1"/>
  <c r="J1000" i="1"/>
  <c r="A1000" i="1" s="1"/>
  <c r="J1005" i="1"/>
  <c r="A1005" i="1" s="1"/>
  <c r="J1006" i="1"/>
  <c r="A1006" i="1" s="1"/>
  <c r="J1001" i="1"/>
  <c r="A1001" i="1" s="1"/>
  <c r="J1021" i="1"/>
  <c r="A1021" i="1" s="1"/>
  <c r="J1020" i="1"/>
  <c r="A1020" i="1" s="1"/>
  <c r="J1018" i="1"/>
  <c r="A1018" i="1" s="1"/>
  <c r="J1019" i="1"/>
  <c r="A1019" i="1" s="1"/>
  <c r="J1004" i="1"/>
  <c r="A1004" i="1" s="1"/>
  <c r="J1003" i="1"/>
  <c r="A1003" i="1" s="1"/>
  <c r="J1002" i="1"/>
  <c r="A1002" i="1" s="1"/>
  <c r="J1022" i="1"/>
  <c r="A1022" i="1" s="1"/>
  <c r="J1023" i="1"/>
  <c r="A1023" i="1" s="1"/>
  <c r="J992" i="1"/>
  <c r="A992" i="1" s="1"/>
  <c r="J997" i="1"/>
  <c r="A997" i="1" s="1"/>
  <c r="J994" i="1"/>
  <c r="A994" i="1" s="1"/>
  <c r="J995" i="1"/>
  <c r="A995" i="1" s="1"/>
  <c r="J996" i="1"/>
  <c r="A996" i="1" s="1"/>
  <c r="J993" i="1"/>
  <c r="A993" i="1" s="1"/>
  <c r="J1024" i="1"/>
  <c r="A1024" i="1" s="1"/>
  <c r="J1025" i="1"/>
  <c r="A1025" i="1" s="1"/>
  <c r="J1026" i="1"/>
  <c r="A1026" i="1" s="1"/>
  <c r="J1009" i="1"/>
  <c r="A1009" i="1" s="1"/>
  <c r="J1007" i="1"/>
  <c r="A1007" i="1" s="1"/>
  <c r="J1011" i="1"/>
  <c r="A1011" i="1" s="1"/>
  <c r="J1010" i="1"/>
  <c r="A1010" i="1" s="1"/>
  <c r="J1012" i="1"/>
  <c r="A1012" i="1" s="1"/>
  <c r="J989" i="1"/>
  <c r="A989" i="1" s="1"/>
  <c r="J1008" i="1"/>
  <c r="A1008" i="1" s="1"/>
  <c r="J1017" i="1"/>
  <c r="A1017" i="1" s="1"/>
  <c r="J1013" i="1"/>
  <c r="A1013" i="1" s="1"/>
  <c r="J1015" i="1"/>
  <c r="A1015" i="1" s="1"/>
  <c r="J1016" i="1"/>
  <c r="A1016" i="1" s="1"/>
  <c r="J1014" i="1"/>
  <c r="A1014" i="1" s="1"/>
  <c r="J988" i="1"/>
  <c r="A988" i="1" s="1"/>
  <c r="J998" i="1"/>
  <c r="A998" i="1" s="1"/>
  <c r="J999" i="1"/>
  <c r="A999" i="1" s="1"/>
  <c r="J1047" i="1"/>
  <c r="A1047" i="1" s="1"/>
  <c r="J1046" i="1"/>
  <c r="A1046" i="1" s="1"/>
  <c r="J1049" i="1"/>
  <c r="A1049" i="1" s="1"/>
  <c r="J1048" i="1"/>
  <c r="A1048" i="1" s="1"/>
  <c r="J1058" i="1"/>
  <c r="A1058" i="1" s="1"/>
  <c r="J1061" i="1"/>
  <c r="A1061" i="1" s="1"/>
  <c r="J1060" i="1"/>
  <c r="A1060" i="1" s="1"/>
  <c r="J1062" i="1"/>
  <c r="A1062" i="1" s="1"/>
  <c r="J1063" i="1"/>
  <c r="A1063" i="1" s="1"/>
  <c r="J1053" i="1"/>
  <c r="A1053" i="1" s="1"/>
  <c r="J1064" i="1"/>
  <c r="A1064" i="1" s="1"/>
  <c r="J1054" i="1"/>
  <c r="A1054" i="1" s="1"/>
  <c r="J1065" i="1"/>
  <c r="A1065" i="1" s="1"/>
  <c r="J1072" i="1"/>
  <c r="A1072" i="1" s="1"/>
  <c r="J1055" i="1"/>
  <c r="A1055" i="1" s="1"/>
  <c r="J1069" i="1"/>
  <c r="A1069" i="1" s="1"/>
  <c r="J1070" i="1"/>
  <c r="A1070" i="1" s="1"/>
  <c r="J1056" i="1"/>
  <c r="A1056" i="1" s="1"/>
  <c r="J1071" i="1"/>
  <c r="A1071" i="1" s="1"/>
  <c r="J1045" i="1"/>
  <c r="A1045" i="1" s="1"/>
  <c r="J1066" i="1"/>
  <c r="A1066" i="1" s="1"/>
  <c r="J1067" i="1"/>
  <c r="A1067" i="1" s="1"/>
  <c r="J1073" i="1"/>
  <c r="A1073" i="1" s="1"/>
  <c r="J1074" i="1"/>
  <c r="A1074" i="1" s="1"/>
  <c r="J1057" i="1"/>
  <c r="A1057" i="1" s="1"/>
  <c r="J1075" i="1"/>
  <c r="A1075" i="1" s="1"/>
  <c r="J1050" i="1"/>
  <c r="A1050" i="1" s="1"/>
  <c r="J949" i="1"/>
  <c r="A949" i="1" s="1"/>
  <c r="J1052" i="1"/>
  <c r="A1052" i="1" s="1"/>
  <c r="J1044" i="1"/>
  <c r="A1044" i="1" s="1"/>
  <c r="J950" i="1"/>
  <c r="A950" i="1" s="1"/>
  <c r="J1043" i="1"/>
  <c r="A1043" i="1" s="1"/>
  <c r="J951" i="1"/>
  <c r="A951" i="1" s="1"/>
  <c r="J952" i="1"/>
  <c r="A952" i="1" s="1"/>
  <c r="J1068" i="1"/>
  <c r="A1068" i="1" s="1"/>
  <c r="J889" i="1"/>
  <c r="A889" i="1" s="1"/>
  <c r="J1051" i="1"/>
  <c r="A1051" i="1" s="1"/>
  <c r="J892" i="1"/>
  <c r="A892" i="1" s="1"/>
  <c r="J905" i="1"/>
  <c r="A905" i="1" s="1"/>
  <c r="J906" i="1"/>
  <c r="A906" i="1" s="1"/>
  <c r="J907" i="1"/>
  <c r="A907" i="1" s="1"/>
  <c r="J890" i="1"/>
  <c r="A890" i="1" s="1"/>
  <c r="J900" i="1"/>
  <c r="A900" i="1" s="1"/>
  <c r="J901" i="1"/>
  <c r="A901" i="1" s="1"/>
  <c r="J902" i="1"/>
  <c r="A902" i="1" s="1"/>
  <c r="J908" i="1"/>
  <c r="A908" i="1" s="1"/>
  <c r="J891" i="1"/>
  <c r="A891" i="1" s="1"/>
  <c r="J903" i="1"/>
  <c r="A903" i="1" s="1"/>
  <c r="J904" i="1"/>
  <c r="A904" i="1" s="1"/>
  <c r="J909" i="1"/>
  <c r="A909" i="1" s="1"/>
  <c r="J915" i="1"/>
  <c r="A915" i="1" s="1"/>
  <c r="J912" i="1"/>
  <c r="A912" i="1" s="1"/>
  <c r="J911" i="1"/>
  <c r="A911" i="1" s="1"/>
  <c r="J910" i="1"/>
  <c r="A910" i="1" s="1"/>
  <c r="J934" i="1"/>
  <c r="A934" i="1" s="1"/>
  <c r="J916" i="1"/>
  <c r="A916" i="1" s="1"/>
  <c r="J913" i="1"/>
  <c r="A913" i="1" s="1"/>
  <c r="J920" i="1"/>
  <c r="A920" i="1" s="1"/>
  <c r="J919" i="1"/>
  <c r="A919" i="1" s="1"/>
  <c r="J918" i="1"/>
  <c r="A918" i="1" s="1"/>
  <c r="J921" i="1"/>
  <c r="A921" i="1" s="1"/>
  <c r="J922" i="1"/>
  <c r="A922" i="1" s="1"/>
  <c r="J923" i="1"/>
  <c r="A923" i="1" s="1"/>
  <c r="J925" i="1"/>
  <c r="A925" i="1" s="1"/>
  <c r="J924" i="1"/>
  <c r="A924" i="1" s="1"/>
  <c r="J936" i="1"/>
  <c r="A936" i="1" s="1"/>
  <c r="J937" i="1"/>
  <c r="A937" i="1" s="1"/>
  <c r="J935" i="1"/>
  <c r="A935" i="1" s="1"/>
  <c r="J927" i="1"/>
  <c r="A927" i="1" s="1"/>
  <c r="J929" i="1"/>
  <c r="A929" i="1" s="1"/>
  <c r="J928" i="1"/>
  <c r="A928" i="1" s="1"/>
  <c r="J926" i="1"/>
  <c r="A926" i="1" s="1"/>
  <c r="J931" i="1"/>
  <c r="A931" i="1" s="1"/>
  <c r="J932" i="1"/>
  <c r="A932" i="1" s="1"/>
  <c r="J930" i="1"/>
  <c r="A930" i="1" s="1"/>
  <c r="J898" i="1"/>
  <c r="A898" i="1" s="1"/>
  <c r="J899" i="1"/>
  <c r="A899" i="1" s="1"/>
  <c r="J987" i="1"/>
  <c r="A987" i="1" s="1"/>
  <c r="J1028" i="1"/>
  <c r="A1028" i="1" s="1"/>
  <c r="J1027" i="1"/>
  <c r="A1027" i="1" s="1"/>
  <c r="J945" i="1"/>
  <c r="A945" i="1" s="1"/>
  <c r="J946" i="1"/>
  <c r="A946" i="1" s="1"/>
  <c r="J947" i="1"/>
  <c r="A947" i="1" s="1"/>
  <c r="J943" i="1"/>
  <c r="A943" i="1" s="1"/>
  <c r="J944" i="1"/>
  <c r="A944" i="1" s="1"/>
  <c r="J938" i="1"/>
  <c r="A938" i="1" s="1"/>
  <c r="J939" i="1"/>
  <c r="A939" i="1" s="1"/>
  <c r="J940" i="1"/>
  <c r="A940" i="1" s="1"/>
  <c r="J941" i="1"/>
  <c r="A941" i="1" s="1"/>
  <c r="J942" i="1"/>
  <c r="A942" i="1" s="1"/>
  <c r="J948" i="1"/>
  <c r="A948" i="1" s="1"/>
  <c r="J897" i="1"/>
  <c r="A897" i="1" s="1"/>
  <c r="J894" i="1"/>
  <c r="A894" i="1" s="1"/>
  <c r="J895" i="1"/>
  <c r="A895" i="1" s="1"/>
  <c r="J896" i="1"/>
  <c r="A896" i="1" s="1"/>
  <c r="J893" i="1"/>
  <c r="A893" i="1" s="1"/>
  <c r="J933" i="1"/>
  <c r="A933" i="1" s="1"/>
  <c r="J985" i="1"/>
  <c r="A985" i="1" s="1"/>
  <c r="J986" i="1"/>
  <c r="A986" i="1" s="1"/>
  <c r="J914" i="1"/>
  <c r="A914" i="1" s="1"/>
  <c r="J917" i="1"/>
  <c r="A917" i="1" s="1"/>
  <c r="J1059" i="1"/>
  <c r="A1059" i="1" s="1"/>
  <c r="T955" i="1"/>
  <c r="T954" i="1"/>
  <c r="T972" i="1"/>
  <c r="T960" i="1"/>
  <c r="T971" i="1"/>
  <c r="T961" i="1"/>
  <c r="T958" i="1"/>
  <c r="T963" i="1"/>
  <c r="T970" i="1"/>
  <c r="T959" i="1"/>
  <c r="T964" i="1"/>
  <c r="T962" i="1"/>
  <c r="T953" i="1"/>
  <c r="T965" i="1"/>
  <c r="T968" i="1"/>
  <c r="T969" i="1"/>
  <c r="T966" i="1"/>
  <c r="T956" i="1"/>
  <c r="T957" i="1"/>
  <c r="T967" i="1"/>
  <c r="T977" i="1"/>
  <c r="T981" i="1"/>
  <c r="T978" i="1"/>
  <c r="T973" i="1"/>
  <c r="T974" i="1"/>
  <c r="T975" i="1"/>
  <c r="T979" i="1"/>
  <c r="T980" i="1"/>
  <c r="T983" i="1"/>
  <c r="T982" i="1"/>
  <c r="T976" i="1"/>
  <c r="T990" i="1"/>
  <c r="T991" i="1"/>
  <c r="T1077" i="1"/>
  <c r="T1080" i="1"/>
  <c r="T1076" i="1"/>
  <c r="T1078" i="1"/>
  <c r="T1079" i="1"/>
  <c r="T984" i="1"/>
  <c r="T1029" i="1"/>
  <c r="T1032" i="1"/>
  <c r="T1030" i="1"/>
  <c r="T1033" i="1"/>
  <c r="T1031" i="1"/>
  <c r="T1034" i="1"/>
  <c r="T1035" i="1"/>
  <c r="T1042" i="1"/>
  <c r="T1036" i="1"/>
  <c r="T1037" i="1"/>
  <c r="T1038" i="1"/>
  <c r="T1041" i="1"/>
  <c r="T1039" i="1"/>
  <c r="T1040" i="1"/>
  <c r="T1000" i="1"/>
  <c r="T1005" i="1"/>
  <c r="T1006" i="1"/>
  <c r="T1001" i="1"/>
  <c r="T1021" i="1"/>
  <c r="T1020" i="1"/>
  <c r="T1018" i="1"/>
  <c r="T1019" i="1"/>
  <c r="T1004" i="1"/>
  <c r="T1003" i="1"/>
  <c r="T1002" i="1"/>
  <c r="T1022" i="1"/>
  <c r="T1023" i="1"/>
  <c r="T992" i="1"/>
  <c r="T997" i="1"/>
  <c r="T994" i="1"/>
  <c r="T995" i="1"/>
  <c r="T996" i="1"/>
  <c r="T993" i="1"/>
  <c r="T1024" i="1"/>
  <c r="T1025" i="1"/>
  <c r="T1026" i="1"/>
  <c r="T1009" i="1"/>
  <c r="T1007" i="1"/>
  <c r="T1011" i="1"/>
  <c r="T1010" i="1"/>
  <c r="T1012" i="1"/>
  <c r="T989" i="1"/>
  <c r="T1008" i="1"/>
  <c r="T1017" i="1"/>
  <c r="T1013" i="1"/>
  <c r="T1015" i="1"/>
  <c r="T1016" i="1"/>
  <c r="T1014" i="1"/>
  <c r="T988" i="1"/>
  <c r="T998" i="1"/>
  <c r="T999" i="1"/>
  <c r="T1047" i="1"/>
  <c r="T1046" i="1"/>
  <c r="T1049" i="1"/>
  <c r="T1048" i="1"/>
  <c r="T1058" i="1"/>
  <c r="T1061" i="1"/>
  <c r="T1060" i="1"/>
  <c r="T1062" i="1"/>
  <c r="T1063" i="1"/>
  <c r="T1053" i="1"/>
  <c r="T1064" i="1"/>
  <c r="T1054" i="1"/>
  <c r="T1065" i="1"/>
  <c r="T1072" i="1"/>
  <c r="T1055" i="1"/>
  <c r="T1069" i="1"/>
  <c r="T1070" i="1"/>
  <c r="T1056" i="1"/>
  <c r="T1071" i="1"/>
  <c r="T1045" i="1"/>
  <c r="T1066" i="1"/>
  <c r="T1067" i="1"/>
  <c r="T1073" i="1"/>
  <c r="T1074" i="1"/>
  <c r="T1057" i="1"/>
  <c r="T1075" i="1"/>
  <c r="T1050" i="1"/>
  <c r="T949" i="1"/>
  <c r="T1052" i="1"/>
  <c r="T1044" i="1"/>
  <c r="T950" i="1"/>
  <c r="T1043" i="1"/>
  <c r="T951" i="1"/>
  <c r="T952" i="1"/>
  <c r="T1068" i="1"/>
  <c r="T889" i="1"/>
  <c r="T1051" i="1"/>
  <c r="T892" i="1"/>
  <c r="T905" i="1"/>
  <c r="T906" i="1"/>
  <c r="T907" i="1"/>
  <c r="T890" i="1"/>
  <c r="T900" i="1"/>
  <c r="T901" i="1"/>
  <c r="T902" i="1"/>
  <c r="T908" i="1"/>
  <c r="T891" i="1"/>
  <c r="T903" i="1"/>
  <c r="T904" i="1"/>
  <c r="T909" i="1"/>
  <c r="T915" i="1"/>
  <c r="T912" i="1"/>
  <c r="T911" i="1"/>
  <c r="T910" i="1"/>
  <c r="T934" i="1"/>
  <c r="T916" i="1"/>
  <c r="T913" i="1"/>
  <c r="T920" i="1"/>
  <c r="T919" i="1"/>
  <c r="T918" i="1"/>
  <c r="T921" i="1"/>
  <c r="T922" i="1"/>
  <c r="T923" i="1"/>
  <c r="T925" i="1"/>
  <c r="T924" i="1"/>
  <c r="T936" i="1"/>
  <c r="T937" i="1"/>
  <c r="T935" i="1"/>
  <c r="T927" i="1"/>
  <c r="T929" i="1"/>
  <c r="T928" i="1"/>
  <c r="T926" i="1"/>
  <c r="T931" i="1"/>
  <c r="T932" i="1"/>
  <c r="T930" i="1"/>
  <c r="T898" i="1"/>
  <c r="T899" i="1"/>
  <c r="T987" i="1"/>
  <c r="T1028" i="1"/>
  <c r="T1027" i="1"/>
  <c r="T945" i="1"/>
  <c r="T946" i="1"/>
  <c r="T947" i="1"/>
  <c r="T943" i="1"/>
  <c r="T944" i="1"/>
  <c r="T938" i="1"/>
  <c r="T939" i="1"/>
  <c r="T940" i="1"/>
  <c r="T941" i="1"/>
  <c r="T942" i="1"/>
  <c r="T948" i="1"/>
  <c r="T897" i="1"/>
  <c r="T894" i="1"/>
  <c r="T895" i="1"/>
  <c r="T896" i="1"/>
  <c r="T893" i="1"/>
  <c r="T933" i="1"/>
  <c r="T985" i="1"/>
  <c r="T986" i="1"/>
  <c r="T914" i="1"/>
  <c r="T917" i="1"/>
  <c r="T1059" i="1"/>
  <c r="U955" i="1"/>
  <c r="U954" i="1"/>
  <c r="U972" i="1"/>
  <c r="U960" i="1"/>
  <c r="U971" i="1"/>
  <c r="U961" i="1"/>
  <c r="U958" i="1"/>
  <c r="U963" i="1"/>
  <c r="U970" i="1"/>
  <c r="U959" i="1"/>
  <c r="U964" i="1"/>
  <c r="U962" i="1"/>
  <c r="U953" i="1"/>
  <c r="U965" i="1"/>
  <c r="U968" i="1"/>
  <c r="U969" i="1"/>
  <c r="U966" i="1"/>
  <c r="U956" i="1"/>
  <c r="U957" i="1"/>
  <c r="U967" i="1"/>
  <c r="U977" i="1"/>
  <c r="U981" i="1"/>
  <c r="U978" i="1"/>
  <c r="U973" i="1"/>
  <c r="U974" i="1"/>
  <c r="U975" i="1"/>
  <c r="U979" i="1"/>
  <c r="U980" i="1"/>
  <c r="U983" i="1"/>
  <c r="U982" i="1"/>
  <c r="U976" i="1"/>
  <c r="U990" i="1"/>
  <c r="U991" i="1"/>
  <c r="U1077" i="1"/>
  <c r="U1080" i="1"/>
  <c r="U1076" i="1"/>
  <c r="U1078" i="1"/>
  <c r="U1079" i="1"/>
  <c r="U984" i="1"/>
  <c r="U1029" i="1"/>
  <c r="U1032" i="1"/>
  <c r="U1030" i="1"/>
  <c r="U1033" i="1"/>
  <c r="U1031" i="1"/>
  <c r="U1034" i="1"/>
  <c r="U1035" i="1"/>
  <c r="U1042" i="1"/>
  <c r="U1036" i="1"/>
  <c r="U1037" i="1"/>
  <c r="U1038" i="1"/>
  <c r="U1041" i="1"/>
  <c r="U1039" i="1"/>
  <c r="U1040" i="1"/>
  <c r="U1000" i="1"/>
  <c r="U1005" i="1"/>
  <c r="U1006" i="1"/>
  <c r="U1001" i="1"/>
  <c r="U1021" i="1"/>
  <c r="U1020" i="1"/>
  <c r="U1018" i="1"/>
  <c r="U1019" i="1"/>
  <c r="U1004" i="1"/>
  <c r="U1003" i="1"/>
  <c r="U1002" i="1"/>
  <c r="U1022" i="1"/>
  <c r="U1023" i="1"/>
  <c r="U992" i="1"/>
  <c r="U997" i="1"/>
  <c r="U994" i="1"/>
  <c r="U995" i="1"/>
  <c r="U996" i="1"/>
  <c r="U993" i="1"/>
  <c r="U1024" i="1"/>
  <c r="U1025" i="1"/>
  <c r="U1026" i="1"/>
  <c r="U1009" i="1"/>
  <c r="U1007" i="1"/>
  <c r="U1011" i="1"/>
  <c r="U1010" i="1"/>
  <c r="U1012" i="1"/>
  <c r="U989" i="1"/>
  <c r="U1008" i="1"/>
  <c r="U1017" i="1"/>
  <c r="U1013" i="1"/>
  <c r="U1015" i="1"/>
  <c r="U1016" i="1"/>
  <c r="U1014" i="1"/>
  <c r="U988" i="1"/>
  <c r="U998" i="1"/>
  <c r="U999" i="1"/>
  <c r="U1047" i="1"/>
  <c r="U1046" i="1"/>
  <c r="U1049" i="1"/>
  <c r="U1048" i="1"/>
  <c r="U1058" i="1"/>
  <c r="U1061" i="1"/>
  <c r="U1060" i="1"/>
  <c r="U1062" i="1"/>
  <c r="U1063" i="1"/>
  <c r="U1053" i="1"/>
  <c r="U1064" i="1"/>
  <c r="U1054" i="1"/>
  <c r="U1065" i="1"/>
  <c r="U1072" i="1"/>
  <c r="U1055" i="1"/>
  <c r="U1069" i="1"/>
  <c r="U1070" i="1"/>
  <c r="U1056" i="1"/>
  <c r="U1071" i="1"/>
  <c r="U1045" i="1"/>
  <c r="U1066" i="1"/>
  <c r="U1067" i="1"/>
  <c r="U1073" i="1"/>
  <c r="U1074" i="1"/>
  <c r="U1057" i="1"/>
  <c r="U1075" i="1"/>
  <c r="U1050" i="1"/>
  <c r="U949" i="1"/>
  <c r="U1052" i="1"/>
  <c r="U1044" i="1"/>
  <c r="U950" i="1"/>
  <c r="U1043" i="1"/>
  <c r="U951" i="1"/>
  <c r="U952" i="1"/>
  <c r="U1068" i="1"/>
  <c r="U889" i="1"/>
  <c r="U1051" i="1"/>
  <c r="U892" i="1"/>
  <c r="U905" i="1"/>
  <c r="U906" i="1"/>
  <c r="U907" i="1"/>
  <c r="U890" i="1"/>
  <c r="U900" i="1"/>
  <c r="U901" i="1"/>
  <c r="U902" i="1"/>
  <c r="U908" i="1"/>
  <c r="U891" i="1"/>
  <c r="U903" i="1"/>
  <c r="U904" i="1"/>
  <c r="U909" i="1"/>
  <c r="U915" i="1"/>
  <c r="U912" i="1"/>
  <c r="U911" i="1"/>
  <c r="U910" i="1"/>
  <c r="U934" i="1"/>
  <c r="U916" i="1"/>
  <c r="U913" i="1"/>
  <c r="U920" i="1"/>
  <c r="U919" i="1"/>
  <c r="U918" i="1"/>
  <c r="U921" i="1"/>
  <c r="U922" i="1"/>
  <c r="U923" i="1"/>
  <c r="U925" i="1"/>
  <c r="U924" i="1"/>
  <c r="U936" i="1"/>
  <c r="U937" i="1"/>
  <c r="U935" i="1"/>
  <c r="U927" i="1"/>
  <c r="U929" i="1"/>
  <c r="U928" i="1"/>
  <c r="U926" i="1"/>
  <c r="U931" i="1"/>
  <c r="U932" i="1"/>
  <c r="U930" i="1"/>
  <c r="U898" i="1"/>
  <c r="U899" i="1"/>
  <c r="U987" i="1"/>
  <c r="U1028" i="1"/>
  <c r="U1027" i="1"/>
  <c r="U945" i="1"/>
  <c r="U946" i="1"/>
  <c r="U947" i="1"/>
  <c r="U943" i="1"/>
  <c r="U944" i="1"/>
  <c r="U938" i="1"/>
  <c r="U939" i="1"/>
  <c r="U940" i="1"/>
  <c r="U941" i="1"/>
  <c r="U942" i="1"/>
  <c r="U948" i="1"/>
  <c r="U897" i="1"/>
  <c r="U894" i="1"/>
  <c r="U895" i="1"/>
  <c r="U896" i="1"/>
  <c r="U893" i="1"/>
  <c r="U933" i="1"/>
  <c r="U985" i="1"/>
  <c r="U986" i="1"/>
  <c r="U914" i="1"/>
  <c r="U917" i="1"/>
  <c r="U1059" i="1"/>
  <c r="Y955" i="1"/>
  <c r="AA955" i="1" s="1"/>
  <c r="Y954" i="1"/>
  <c r="AA954" i="1" s="1"/>
  <c r="Y972" i="1"/>
  <c r="AA972" i="1" s="1"/>
  <c r="Y960" i="1"/>
  <c r="AA960" i="1" s="1"/>
  <c r="Y971" i="1"/>
  <c r="AA971" i="1" s="1"/>
  <c r="Y961" i="1"/>
  <c r="AA961" i="1" s="1"/>
  <c r="Y958" i="1"/>
  <c r="AA958" i="1" s="1"/>
  <c r="Y963" i="1"/>
  <c r="Z963" i="1" s="1"/>
  <c r="Y970" i="1"/>
  <c r="Y959" i="1"/>
  <c r="AA959" i="1" s="1"/>
  <c r="Y964" i="1"/>
  <c r="Z964" i="1" s="1"/>
  <c r="Y962" i="1"/>
  <c r="Z962" i="1" s="1"/>
  <c r="Y953" i="1"/>
  <c r="AA953" i="1" s="1"/>
  <c r="Y965" i="1"/>
  <c r="Y968" i="1"/>
  <c r="Z968" i="1" s="1"/>
  <c r="Y969" i="1"/>
  <c r="Z969" i="1" s="1"/>
  <c r="Y966" i="1"/>
  <c r="Y956" i="1"/>
  <c r="Z956" i="1" s="1"/>
  <c r="Y957" i="1"/>
  <c r="Z957" i="1" s="1"/>
  <c r="Y967" i="1"/>
  <c r="Z967" i="1" s="1"/>
  <c r="Y977" i="1"/>
  <c r="Z977" i="1" s="1"/>
  <c r="Y981" i="1"/>
  <c r="Y978" i="1"/>
  <c r="Z978" i="1" s="1"/>
  <c r="Y973" i="1"/>
  <c r="Z973" i="1" s="1"/>
  <c r="Y974" i="1"/>
  <c r="Y975" i="1"/>
  <c r="AA975" i="1" s="1"/>
  <c r="Y979" i="1"/>
  <c r="AA979" i="1" s="1"/>
  <c r="Y980" i="1"/>
  <c r="Z980" i="1" s="1"/>
  <c r="Y983" i="1"/>
  <c r="AA983" i="1" s="1"/>
  <c r="Y982" i="1"/>
  <c r="Y976" i="1"/>
  <c r="Z976" i="1" s="1"/>
  <c r="Y990" i="1"/>
  <c r="Z990" i="1" s="1"/>
  <c r="Y991" i="1"/>
  <c r="Y1077" i="1"/>
  <c r="Z1077" i="1" s="1"/>
  <c r="Y1080" i="1"/>
  <c r="AA1080" i="1" s="1"/>
  <c r="Y1076" i="1"/>
  <c r="Z1076" i="1" s="1"/>
  <c r="Y1078" i="1"/>
  <c r="Z1078" i="1" s="1"/>
  <c r="Y1079" i="1"/>
  <c r="Y984" i="1"/>
  <c r="AA984" i="1" s="1"/>
  <c r="Y1029" i="1"/>
  <c r="Z1029" i="1" s="1"/>
  <c r="Y1032" i="1"/>
  <c r="Y1030" i="1"/>
  <c r="Z1030" i="1" s="1"/>
  <c r="Y1033" i="1"/>
  <c r="Z1033" i="1" s="1"/>
  <c r="Y1031" i="1"/>
  <c r="Z1031" i="1" s="1"/>
  <c r="Y1034" i="1"/>
  <c r="AA1034" i="1" s="1"/>
  <c r="Y1035" i="1"/>
  <c r="Y1042" i="1"/>
  <c r="Z1042" i="1" s="1"/>
  <c r="Y1036" i="1"/>
  <c r="Z1036" i="1" s="1"/>
  <c r="Y1037" i="1"/>
  <c r="Y1038" i="1"/>
  <c r="AA1038" i="1" s="1"/>
  <c r="Y1041" i="1"/>
  <c r="Z1041" i="1" s="1"/>
  <c r="Y1039" i="1"/>
  <c r="Z1039" i="1" s="1"/>
  <c r="Y1040" i="1"/>
  <c r="Z1040" i="1" s="1"/>
  <c r="Y1000" i="1"/>
  <c r="Z1000" i="1" s="1"/>
  <c r="Y1005" i="1"/>
  <c r="Z1005" i="1" s="1"/>
  <c r="Y1006" i="1"/>
  <c r="Z1006" i="1" s="1"/>
  <c r="Y1001" i="1"/>
  <c r="Y1021" i="1"/>
  <c r="AA1021" i="1" s="1"/>
  <c r="Y1020" i="1"/>
  <c r="Z1020" i="1" s="1"/>
  <c r="Y1018" i="1"/>
  <c r="Z1018" i="1" s="1"/>
  <c r="Y1019" i="1"/>
  <c r="Z1019" i="1" s="1"/>
  <c r="Y1004" i="1"/>
  <c r="Z1004" i="1" s="1"/>
  <c r="Y1003" i="1"/>
  <c r="Z1003" i="1" s="1"/>
  <c r="Y1002" i="1"/>
  <c r="Z1002" i="1" s="1"/>
  <c r="Y1022" i="1"/>
  <c r="Y1023" i="1"/>
  <c r="AA1023" i="1" s="1"/>
  <c r="Y992" i="1"/>
  <c r="Z992" i="1" s="1"/>
  <c r="Y997" i="1"/>
  <c r="Z997" i="1" s="1"/>
  <c r="Y994" i="1"/>
  <c r="AA994" i="1" s="1"/>
  <c r="Y995" i="1"/>
  <c r="Z995" i="1" s="1"/>
  <c r="Y996" i="1"/>
  <c r="Z996" i="1" s="1"/>
  <c r="Y993" i="1"/>
  <c r="AA993" i="1" s="1"/>
  <c r="Y1024" i="1"/>
  <c r="Y1025" i="1"/>
  <c r="Z1025" i="1" s="1"/>
  <c r="Y1026" i="1"/>
  <c r="Z1026" i="1" s="1"/>
  <c r="Y1009" i="1"/>
  <c r="Z1009" i="1" s="1"/>
  <c r="Y1007" i="1"/>
  <c r="Z1007" i="1" s="1"/>
  <c r="Y1011" i="1"/>
  <c r="Z1011" i="1" s="1"/>
  <c r="Y1010" i="1"/>
  <c r="Z1010" i="1" s="1"/>
  <c r="Y1012" i="1"/>
  <c r="AA1012" i="1" s="1"/>
  <c r="Y989" i="1"/>
  <c r="Y1008" i="1"/>
  <c r="Z1008" i="1" s="1"/>
  <c r="Y1017" i="1"/>
  <c r="AA1017" i="1" s="1"/>
  <c r="Y1013" i="1"/>
  <c r="Z1013" i="1" s="1"/>
  <c r="Y1015" i="1"/>
  <c r="AA1015" i="1" s="1"/>
  <c r="Y1016" i="1"/>
  <c r="Z1016" i="1" s="1"/>
  <c r="Y1014" i="1"/>
  <c r="AA1014" i="1" s="1"/>
  <c r="Y988" i="1"/>
  <c r="Z988" i="1" s="1"/>
  <c r="Y998" i="1"/>
  <c r="Y999" i="1"/>
  <c r="AA999" i="1" s="1"/>
  <c r="Y1047" i="1"/>
  <c r="AA1047" i="1" s="1"/>
  <c r="Y1046" i="1"/>
  <c r="Z1046" i="1" s="1"/>
  <c r="Y1049" i="1"/>
  <c r="Z1049" i="1" s="1"/>
  <c r="Y1048" i="1"/>
  <c r="Z1048" i="1" s="1"/>
  <c r="Y1058" i="1"/>
  <c r="Z1058" i="1" s="1"/>
  <c r="Y1061" i="1"/>
  <c r="AA1061" i="1" s="1"/>
  <c r="Y1060" i="1"/>
  <c r="Y1062" i="1"/>
  <c r="AA1062" i="1" s="1"/>
  <c r="Y1063" i="1"/>
  <c r="Z1063" i="1" s="1"/>
  <c r="Y1053" i="1"/>
  <c r="Z1053" i="1" s="1"/>
  <c r="Y1064" i="1"/>
  <c r="Z1064" i="1" s="1"/>
  <c r="Y1054" i="1"/>
  <c r="Z1054" i="1" s="1"/>
  <c r="Y1065" i="1"/>
  <c r="Z1065" i="1" s="1"/>
  <c r="Y1072" i="1"/>
  <c r="AA1072" i="1" s="1"/>
  <c r="Y1055" i="1"/>
  <c r="Y1069" i="1"/>
  <c r="AA1069" i="1" s="1"/>
  <c r="Y1070" i="1"/>
  <c r="AA1070" i="1" s="1"/>
  <c r="Y1056" i="1"/>
  <c r="Z1056" i="1" s="1"/>
  <c r="Y1071" i="1"/>
  <c r="Z1071" i="1" s="1"/>
  <c r="Y1045" i="1"/>
  <c r="Z1045" i="1" s="1"/>
  <c r="Y1066" i="1"/>
  <c r="Z1066" i="1" s="1"/>
  <c r="Y1067" i="1"/>
  <c r="Z1067" i="1" s="1"/>
  <c r="Y1073" i="1"/>
  <c r="Y1074" i="1"/>
  <c r="AA1074" i="1" s="1"/>
  <c r="Y1057" i="1"/>
  <c r="Z1057" i="1" s="1"/>
  <c r="Y1075" i="1"/>
  <c r="Z1075" i="1" s="1"/>
  <c r="Y1050" i="1"/>
  <c r="Z1050" i="1" s="1"/>
  <c r="Y949" i="1"/>
  <c r="Z949" i="1" s="1"/>
  <c r="Y1052" i="1"/>
  <c r="Z1052" i="1" s="1"/>
  <c r="Y1044" i="1"/>
  <c r="Z1044" i="1" s="1"/>
  <c r="Y950" i="1"/>
  <c r="Y1043" i="1"/>
  <c r="AA1043" i="1" s="1"/>
  <c r="Y951" i="1"/>
  <c r="Z951" i="1" s="1"/>
  <c r="Y952" i="1"/>
  <c r="Z952" i="1" s="1"/>
  <c r="Y1068" i="1"/>
  <c r="Z1068" i="1" s="1"/>
  <c r="Y889" i="1"/>
  <c r="Z889" i="1" s="1"/>
  <c r="Y1051" i="1"/>
  <c r="Z1051" i="1" s="1"/>
  <c r="Y892" i="1"/>
  <c r="Z892" i="1" s="1"/>
  <c r="Y905" i="1"/>
  <c r="Y906" i="1"/>
  <c r="Z906" i="1" s="1"/>
  <c r="Y907" i="1"/>
  <c r="Z907" i="1" s="1"/>
  <c r="Y890" i="1"/>
  <c r="Z890" i="1" s="1"/>
  <c r="Y900" i="1"/>
  <c r="Z900" i="1" s="1"/>
  <c r="Y901" i="1"/>
  <c r="Z901" i="1" s="1"/>
  <c r="Y902" i="1"/>
  <c r="Z902" i="1" s="1"/>
  <c r="Y908" i="1"/>
  <c r="AA908" i="1" s="1"/>
  <c r="Y891" i="1"/>
  <c r="Y903" i="1"/>
  <c r="AA903" i="1" s="1"/>
  <c r="Y904" i="1"/>
  <c r="AA904" i="1" s="1"/>
  <c r="Y909" i="1"/>
  <c r="Z909" i="1" s="1"/>
  <c r="Y915" i="1"/>
  <c r="Z915" i="1" s="1"/>
  <c r="Y912" i="1"/>
  <c r="Z912" i="1" s="1"/>
  <c r="Y911" i="1"/>
  <c r="Z911" i="1" s="1"/>
  <c r="Y910" i="1"/>
  <c r="AA910" i="1" s="1"/>
  <c r="Y934" i="1"/>
  <c r="Y916" i="1"/>
  <c r="Z916" i="1" s="1"/>
  <c r="Y913" i="1"/>
  <c r="AA913" i="1" s="1"/>
  <c r="Y920" i="1"/>
  <c r="Z920" i="1" s="1"/>
  <c r="Y919" i="1"/>
  <c r="Z919" i="1" s="1"/>
  <c r="Y918" i="1"/>
  <c r="Z918" i="1" s="1"/>
  <c r="Y921" i="1"/>
  <c r="AA921" i="1" s="1"/>
  <c r="Y922" i="1"/>
  <c r="Z922" i="1" s="1"/>
  <c r="Y923" i="1"/>
  <c r="Y925" i="1"/>
  <c r="AA925" i="1" s="1"/>
  <c r="Y924" i="1"/>
  <c r="AA924" i="1" s="1"/>
  <c r="Y936" i="1"/>
  <c r="Z936" i="1" s="1"/>
  <c r="Y937" i="1"/>
  <c r="Z937" i="1" s="1"/>
  <c r="Y935" i="1"/>
  <c r="Z935" i="1" s="1"/>
  <c r="Y927" i="1"/>
  <c r="Z927" i="1" s="1"/>
  <c r="Y929" i="1"/>
  <c r="AA929" i="1" s="1"/>
  <c r="Y928" i="1"/>
  <c r="Y926" i="1"/>
  <c r="AA926" i="1" s="1"/>
  <c r="Y931" i="1"/>
  <c r="AA931" i="1" s="1"/>
  <c r="Y932" i="1"/>
  <c r="Z932" i="1" s="1"/>
  <c r="Y930" i="1"/>
  <c r="AA930" i="1" s="1"/>
  <c r="Y898" i="1"/>
  <c r="Z898" i="1" s="1"/>
  <c r="Y899" i="1"/>
  <c r="Z899" i="1" s="1"/>
  <c r="Y987" i="1"/>
  <c r="AA987" i="1" s="1"/>
  <c r="Y1028" i="1"/>
  <c r="Y1027" i="1"/>
  <c r="Z1027" i="1" s="1"/>
  <c r="Y945" i="1"/>
  <c r="AA945" i="1" s="1"/>
  <c r="Y946" i="1"/>
  <c r="Z946" i="1" s="1"/>
  <c r="Y947" i="1"/>
  <c r="Z947" i="1" s="1"/>
  <c r="Y943" i="1"/>
  <c r="Z943" i="1" s="1"/>
  <c r="Y944" i="1"/>
  <c r="Z944" i="1" s="1"/>
  <c r="Y938" i="1"/>
  <c r="AA938" i="1" s="1"/>
  <c r="Y939" i="1"/>
  <c r="Y940" i="1"/>
  <c r="AA940" i="1" s="1"/>
  <c r="Y941" i="1"/>
  <c r="Z941" i="1" s="1"/>
  <c r="Y942" i="1"/>
  <c r="Z942" i="1" s="1"/>
  <c r="Y948" i="1"/>
  <c r="Z948" i="1" s="1"/>
  <c r="Y897" i="1"/>
  <c r="Z897" i="1" s="1"/>
  <c r="Y894" i="1"/>
  <c r="Z894" i="1" s="1"/>
  <c r="Y895" i="1"/>
  <c r="Z895" i="1" s="1"/>
  <c r="Y896" i="1"/>
  <c r="Y893" i="1"/>
  <c r="Z893" i="1" s="1"/>
  <c r="Y933" i="1"/>
  <c r="Z933" i="1" s="1"/>
  <c r="Y985" i="1"/>
  <c r="Z985" i="1" s="1"/>
  <c r="Y986" i="1"/>
  <c r="Z986" i="1" s="1"/>
  <c r="Y914" i="1"/>
  <c r="Z914" i="1" s="1"/>
  <c r="Y917" i="1"/>
  <c r="Z917" i="1" s="1"/>
  <c r="Y1059" i="1"/>
  <c r="Z1059" i="1" s="1"/>
  <c r="Z955" i="1"/>
  <c r="Z954" i="1"/>
  <c r="Z972" i="1"/>
  <c r="Z960" i="1"/>
  <c r="Z971" i="1"/>
  <c r="Z961" i="1"/>
  <c r="Z958" i="1"/>
  <c r="N1556" i="59"/>
  <c r="N1557" i="59"/>
  <c r="N1558" i="59"/>
  <c r="N1559" i="59"/>
  <c r="N1560" i="59"/>
  <c r="N1561" i="59"/>
  <c r="N1562" i="59"/>
  <c r="N1563" i="59"/>
  <c r="N1564" i="59"/>
  <c r="N1565" i="59"/>
  <c r="N1566" i="59"/>
  <c r="N1567" i="59"/>
  <c r="N1568" i="59"/>
  <c r="N1569" i="59"/>
  <c r="N1570" i="59"/>
  <c r="N1571" i="59"/>
  <c r="N1572" i="59"/>
  <c r="N1573" i="59"/>
  <c r="N1574" i="59"/>
  <c r="N1575" i="59"/>
  <c r="N1576" i="59"/>
  <c r="N1577" i="59"/>
  <c r="N1578" i="59"/>
  <c r="N1579" i="59"/>
  <c r="N1580" i="59"/>
  <c r="N1581" i="59"/>
  <c r="N1582" i="59"/>
  <c r="N1583" i="59"/>
  <c r="N1584" i="59"/>
  <c r="N1585" i="59"/>
  <c r="N1586" i="59"/>
  <c r="N1587" i="59"/>
  <c r="N1588" i="59"/>
  <c r="N1589" i="59"/>
  <c r="N1590" i="59"/>
  <c r="N1591" i="59"/>
  <c r="N1592" i="59"/>
  <c r="N1593" i="59"/>
  <c r="N1594" i="59"/>
  <c r="N1595" i="59"/>
  <c r="N1596" i="59"/>
  <c r="N1597" i="59"/>
  <c r="N1598" i="59"/>
  <c r="N1599" i="59"/>
  <c r="N1600" i="59"/>
  <c r="N1601" i="59"/>
  <c r="N1602" i="59"/>
  <c r="N1603" i="59"/>
  <c r="N1604" i="59"/>
  <c r="N1605" i="59"/>
  <c r="N1606" i="59"/>
  <c r="N1607" i="59"/>
  <c r="N1608" i="59"/>
  <c r="N1609" i="59"/>
  <c r="N1610" i="59"/>
  <c r="N1611" i="59"/>
  <c r="N1612" i="59"/>
  <c r="N1613" i="59"/>
  <c r="N1614" i="59"/>
  <c r="N1615" i="59"/>
  <c r="N1616" i="59"/>
  <c r="N1617" i="59"/>
  <c r="N1618" i="59"/>
  <c r="N1619" i="59"/>
  <c r="N1620" i="59"/>
  <c r="N1621" i="59"/>
  <c r="N1622" i="59"/>
  <c r="N1623" i="59"/>
  <c r="N1624" i="59"/>
  <c r="N1625" i="59"/>
  <c r="N1626" i="59"/>
  <c r="N1627" i="59"/>
  <c r="N1628" i="59"/>
  <c r="N1629" i="59"/>
  <c r="N1630" i="59"/>
  <c r="N1631" i="59"/>
  <c r="N1632" i="59"/>
  <c r="N1633" i="59"/>
  <c r="N1634" i="59"/>
  <c r="N1635" i="59"/>
  <c r="N1636" i="59"/>
  <c r="N1637" i="59"/>
  <c r="N1638" i="59"/>
  <c r="N1639" i="59"/>
  <c r="N1640" i="59"/>
  <c r="N1641" i="59"/>
  <c r="N1642" i="59"/>
  <c r="N1643" i="59"/>
  <c r="N1644" i="59"/>
  <c r="N1645" i="59"/>
  <c r="N1646" i="59"/>
  <c r="N1647" i="59"/>
  <c r="N1648" i="59"/>
  <c r="N1649" i="59"/>
  <c r="N1650" i="59"/>
  <c r="N1651" i="59"/>
  <c r="N1652" i="59"/>
  <c r="N1653" i="59"/>
  <c r="N1654" i="59"/>
  <c r="N1655" i="59"/>
  <c r="N1656" i="59"/>
  <c r="N1657" i="59"/>
  <c r="N1658" i="59"/>
  <c r="N1659" i="59"/>
  <c r="N1660" i="59"/>
  <c r="N1661" i="59"/>
  <c r="N1662" i="59"/>
  <c r="N1663" i="59"/>
  <c r="N1664" i="59"/>
  <c r="N1665" i="59"/>
  <c r="N1666" i="59"/>
  <c r="N1667" i="59"/>
  <c r="N1668" i="59"/>
  <c r="N1669" i="59"/>
  <c r="N1670" i="59"/>
  <c r="N1671" i="59"/>
  <c r="N1672" i="59"/>
  <c r="N1673" i="59"/>
  <c r="N1674" i="59"/>
  <c r="N1675" i="59"/>
  <c r="N1676" i="59"/>
  <c r="N1677" i="59"/>
  <c r="N1678" i="59"/>
  <c r="N1679" i="59"/>
  <c r="N1680" i="59"/>
  <c r="N1681" i="59"/>
  <c r="N1682" i="59"/>
  <c r="N1683" i="59"/>
  <c r="N1684" i="59"/>
  <c r="N1685" i="59"/>
  <c r="N1686" i="59"/>
  <c r="N1687" i="59"/>
  <c r="N1688" i="59"/>
  <c r="N1689" i="59"/>
  <c r="N1690" i="59"/>
  <c r="N1691" i="59"/>
  <c r="N1692" i="59"/>
  <c r="N1693" i="59"/>
  <c r="N1694" i="59"/>
  <c r="N1695" i="59"/>
  <c r="N1696" i="59"/>
  <c r="N1697" i="59"/>
  <c r="N1698" i="59"/>
  <c r="N1699" i="59"/>
  <c r="N1700" i="59"/>
  <c r="N1701" i="59"/>
  <c r="N1702" i="59"/>
  <c r="N1703" i="59"/>
  <c r="N1704" i="59"/>
  <c r="N1705" i="59"/>
  <c r="N1706" i="59"/>
  <c r="N1707" i="59"/>
  <c r="N1708" i="59"/>
  <c r="N1709" i="59"/>
  <c r="N1710" i="59"/>
  <c r="N1711" i="59"/>
  <c r="N1712" i="59"/>
  <c r="N1713" i="59"/>
  <c r="N1714" i="59"/>
  <c r="N1715" i="59"/>
  <c r="N1716" i="59"/>
  <c r="N1717" i="59"/>
  <c r="N1718" i="59"/>
  <c r="N1719" i="59"/>
  <c r="N1720" i="59"/>
  <c r="N1721" i="59"/>
  <c r="N1722" i="59"/>
  <c r="N1723" i="59"/>
  <c r="N1724" i="59"/>
  <c r="N1725" i="59"/>
  <c r="N1726" i="59"/>
  <c r="N1727" i="59"/>
  <c r="N1728" i="59"/>
  <c r="N1729" i="59"/>
  <c r="N1730" i="59"/>
  <c r="N1731" i="59"/>
  <c r="N1732" i="59"/>
  <c r="N1733" i="59"/>
  <c r="N1734" i="59"/>
  <c r="N1735" i="59"/>
  <c r="N1736" i="59"/>
  <c r="N1737" i="59"/>
  <c r="N1738" i="59"/>
  <c r="N1739" i="59"/>
  <c r="N1740" i="59"/>
  <c r="N1741" i="59"/>
  <c r="N1742" i="59"/>
  <c r="N1743" i="59"/>
  <c r="N1744" i="59"/>
  <c r="N1745" i="59"/>
  <c r="N1746" i="59"/>
  <c r="N1747" i="59"/>
  <c r="N1748" i="59"/>
  <c r="N1749" i="59"/>
  <c r="N1750" i="59"/>
  <c r="N1751" i="59"/>
  <c r="N1752" i="59"/>
  <c r="N1753" i="59"/>
  <c r="N1754" i="59"/>
  <c r="N1755" i="59"/>
  <c r="N1756" i="59"/>
  <c r="N1757" i="59"/>
  <c r="N1758" i="59"/>
  <c r="N1759" i="59"/>
  <c r="N1760" i="59"/>
  <c r="N1761" i="59"/>
  <c r="N1762" i="59"/>
  <c r="N1763" i="59"/>
  <c r="N1764" i="59"/>
  <c r="N1765" i="59"/>
  <c r="N1766" i="59"/>
  <c r="N1767" i="59"/>
  <c r="N1768" i="59"/>
  <c r="N1769" i="59"/>
  <c r="N1770" i="59"/>
  <c r="N1771" i="59"/>
  <c r="N1772" i="59"/>
  <c r="N1773" i="59"/>
  <c r="N1774" i="59"/>
  <c r="N1775" i="59"/>
  <c r="N1776" i="59"/>
  <c r="N1777" i="59"/>
  <c r="N1778" i="59"/>
  <c r="N1779" i="59"/>
  <c r="N1780" i="59"/>
  <c r="N1781" i="59"/>
  <c r="N1782" i="59"/>
  <c r="N1783" i="59"/>
  <c r="N1784" i="59"/>
  <c r="N1785" i="59"/>
  <c r="N1786" i="59"/>
  <c r="N1787" i="59"/>
  <c r="N1788" i="59"/>
  <c r="N1789" i="59"/>
  <c r="N1790" i="59"/>
  <c r="N1791" i="59"/>
  <c r="N1792" i="59"/>
  <c r="N1793" i="59"/>
  <c r="N1794" i="59"/>
  <c r="N1795" i="59"/>
  <c r="N1796" i="59"/>
  <c r="N1797" i="59"/>
  <c r="N1798" i="59"/>
  <c r="N1799" i="59"/>
  <c r="N1800" i="59"/>
  <c r="N1801" i="59"/>
  <c r="N1802" i="59"/>
  <c r="N1803" i="59"/>
  <c r="N1804" i="59"/>
  <c r="N1805" i="59"/>
  <c r="N1806" i="59"/>
  <c r="N1807" i="59"/>
  <c r="N1808" i="59"/>
  <c r="N1809" i="59"/>
  <c r="N1810" i="59"/>
  <c r="N1811" i="59"/>
  <c r="N1812" i="59"/>
  <c r="N1813" i="59"/>
  <c r="N1814" i="59"/>
  <c r="N1815" i="59"/>
  <c r="N1816" i="59"/>
  <c r="N1817" i="59"/>
  <c r="N1818" i="59"/>
  <c r="N1819" i="59"/>
  <c r="N1820" i="59"/>
  <c r="N1821" i="59"/>
  <c r="N1822" i="59"/>
  <c r="N1823" i="59"/>
  <c r="N1824" i="59"/>
  <c r="N1825" i="59"/>
  <c r="N1826" i="59"/>
  <c r="N1827" i="59"/>
  <c r="N1828" i="59"/>
  <c r="N1829" i="59"/>
  <c r="N1830" i="59"/>
  <c r="N1831" i="59"/>
  <c r="N1832" i="59"/>
  <c r="N1833" i="59"/>
  <c r="N1834" i="59"/>
  <c r="N1835" i="59"/>
  <c r="N1836" i="59"/>
  <c r="N1837" i="59"/>
  <c r="N1838" i="59"/>
  <c r="N1839" i="59"/>
  <c r="N1840" i="59"/>
  <c r="N1841" i="59"/>
  <c r="N1842" i="59"/>
  <c r="N1843" i="59"/>
  <c r="N1844" i="59"/>
  <c r="N1845" i="59"/>
  <c r="N1846" i="59"/>
  <c r="N1847" i="59"/>
  <c r="N1848" i="59"/>
  <c r="N1849" i="59"/>
  <c r="N1850" i="59"/>
  <c r="N1851" i="59"/>
  <c r="N1852" i="59"/>
  <c r="N1853" i="59"/>
  <c r="N1854" i="59"/>
  <c r="N1855" i="59"/>
  <c r="N1856" i="59"/>
  <c r="N1857" i="59"/>
  <c r="N1858" i="59"/>
  <c r="N1859" i="59"/>
  <c r="N1860" i="59"/>
  <c r="N1861" i="59"/>
  <c r="N1862" i="59"/>
  <c r="N1863" i="59"/>
  <c r="N1864" i="59"/>
  <c r="N1865" i="59"/>
  <c r="N1866" i="59"/>
  <c r="N1867" i="59"/>
  <c r="N1868" i="59"/>
  <c r="N1869" i="59"/>
  <c r="N1870" i="59"/>
  <c r="N1871" i="59"/>
  <c r="N1872" i="59"/>
  <c r="N1873" i="59"/>
  <c r="N1874" i="59"/>
  <c r="N1875" i="59"/>
  <c r="N1876" i="59"/>
  <c r="N1877" i="59"/>
  <c r="N1878" i="59"/>
  <c r="N1879" i="59"/>
  <c r="N1880" i="59"/>
  <c r="N1881" i="59"/>
  <c r="N1882" i="59"/>
  <c r="N1883" i="59"/>
  <c r="N1884" i="59"/>
  <c r="N1885" i="59"/>
  <c r="N1886" i="59"/>
  <c r="N1887" i="59"/>
  <c r="N1888" i="59"/>
  <c r="N1889" i="59"/>
  <c r="N1890" i="59"/>
  <c r="N1891" i="59"/>
  <c r="N1892" i="59"/>
  <c r="N1893" i="59"/>
  <c r="N1894" i="59"/>
  <c r="N1895" i="59"/>
  <c r="N1896" i="59"/>
  <c r="N1897" i="59"/>
  <c r="N1898" i="59"/>
  <c r="N1899" i="59"/>
  <c r="N1900" i="59"/>
  <c r="N1901" i="59"/>
  <c r="N1902" i="59"/>
  <c r="N1903" i="59"/>
  <c r="N1904" i="59"/>
  <c r="N1905" i="59"/>
  <c r="N1906" i="59"/>
  <c r="N1907" i="59"/>
  <c r="N1908" i="59"/>
  <c r="N1909" i="59"/>
  <c r="N1910" i="59"/>
  <c r="N1911" i="59"/>
  <c r="N1912" i="59"/>
  <c r="N1913" i="59"/>
  <c r="N1914" i="59"/>
  <c r="N1915" i="59"/>
  <c r="N1916" i="59"/>
  <c r="N1917" i="59"/>
  <c r="N1918" i="59"/>
  <c r="Z1070" i="1" l="1"/>
  <c r="Z1080" i="1"/>
  <c r="Z959" i="1"/>
  <c r="AA951" i="1"/>
  <c r="AA992" i="1"/>
  <c r="AA1020" i="1"/>
  <c r="AA957" i="1"/>
  <c r="Z924" i="1"/>
  <c r="AA941" i="1"/>
  <c r="Z913" i="1"/>
  <c r="AA906" i="1"/>
  <c r="Z1074" i="1"/>
  <c r="AA1057" i="1"/>
  <c r="Z945" i="1"/>
  <c r="Z1047" i="1"/>
  <c r="AA1026" i="1"/>
  <c r="Z931" i="1"/>
  <c r="Z1017" i="1"/>
  <c r="Z979" i="1"/>
  <c r="AA907" i="1"/>
  <c r="Z926" i="1"/>
  <c r="Z925" i="1"/>
  <c r="AA933" i="1"/>
  <c r="AA964" i="1"/>
  <c r="AA893" i="1"/>
  <c r="Z1023" i="1"/>
  <c r="Z1043" i="1"/>
  <c r="Z1069" i="1"/>
  <c r="AA1041" i="1"/>
  <c r="Z904" i="1"/>
  <c r="AA1063" i="1"/>
  <c r="AA1033" i="1"/>
  <c r="Z903" i="1"/>
  <c r="Z1062" i="1"/>
  <c r="AA916" i="1"/>
  <c r="AA1030" i="1"/>
  <c r="AA1008" i="1"/>
  <c r="Z999" i="1"/>
  <c r="AA1027" i="1"/>
  <c r="AA1025" i="1"/>
  <c r="Z1061" i="1"/>
  <c r="Z1021" i="1"/>
  <c r="AA1036" i="1"/>
  <c r="AA1067" i="1"/>
  <c r="AA1077" i="1"/>
  <c r="Z940" i="1"/>
  <c r="AA1059" i="1"/>
  <c r="Z938" i="1"/>
  <c r="AA892" i="1"/>
  <c r="AA963" i="1"/>
  <c r="AA922" i="1"/>
  <c r="AA990" i="1"/>
  <c r="Z908" i="1"/>
  <c r="Z1038" i="1"/>
  <c r="Z975" i="1"/>
  <c r="AA988" i="1"/>
  <c r="Z929" i="1"/>
  <c r="Z993" i="1"/>
  <c r="AA995" i="1"/>
  <c r="AA973" i="1"/>
  <c r="AA897" i="1"/>
  <c r="AA1044" i="1"/>
  <c r="AA1029" i="1"/>
  <c r="AA956" i="1"/>
  <c r="Z987" i="1"/>
  <c r="Z1072" i="1"/>
  <c r="AA895" i="1"/>
  <c r="AA1006" i="1"/>
  <c r="AA969" i="1"/>
  <c r="Z910" i="1"/>
  <c r="Z1012" i="1"/>
  <c r="AA1002" i="1"/>
  <c r="AA1000" i="1"/>
  <c r="AA902" i="1"/>
  <c r="AA1052" i="1"/>
  <c r="AA894" i="1"/>
  <c r="AA901" i="1"/>
  <c r="AA949" i="1"/>
  <c r="AA1058" i="1"/>
  <c r="AA927" i="1"/>
  <c r="AA943" i="1"/>
  <c r="AA935" i="1"/>
  <c r="AA1045" i="1"/>
  <c r="AA1048" i="1"/>
  <c r="AA996" i="1"/>
  <c r="AA1005" i="1"/>
  <c r="Z905" i="1"/>
  <c r="AA905" i="1"/>
  <c r="Z1024" i="1"/>
  <c r="AA1024" i="1"/>
  <c r="Z974" i="1"/>
  <c r="AA974" i="1"/>
  <c r="AA1010" i="1"/>
  <c r="Z984" i="1"/>
  <c r="Z1079" i="1"/>
  <c r="AA1079" i="1"/>
  <c r="Z921" i="1"/>
  <c r="Z1014" i="1"/>
  <c r="Z1035" i="1"/>
  <c r="AA1035" i="1"/>
  <c r="Z965" i="1"/>
  <c r="AA965" i="1"/>
  <c r="AA1065" i="1"/>
  <c r="AA1011" i="1"/>
  <c r="Z896" i="1"/>
  <c r="AA896" i="1"/>
  <c r="Z934" i="1"/>
  <c r="AA934" i="1"/>
  <c r="Z1073" i="1"/>
  <c r="AA1073" i="1"/>
  <c r="Z1060" i="1"/>
  <c r="AA1060" i="1"/>
  <c r="Z1022" i="1"/>
  <c r="AA1022" i="1"/>
  <c r="Z991" i="1"/>
  <c r="AA991" i="1"/>
  <c r="AA911" i="1"/>
  <c r="AA899" i="1"/>
  <c r="AA917" i="1"/>
  <c r="AA898" i="1"/>
  <c r="AA1051" i="1"/>
  <c r="AA1003" i="1"/>
  <c r="Z1028" i="1"/>
  <c r="AA1028" i="1"/>
  <c r="Z923" i="1"/>
  <c r="AA923" i="1"/>
  <c r="Z950" i="1"/>
  <c r="AA950" i="1"/>
  <c r="Z989" i="1"/>
  <c r="AA989" i="1"/>
  <c r="AA978" i="1"/>
  <c r="AA982" i="1"/>
  <c r="Z982" i="1"/>
  <c r="Z981" i="1"/>
  <c r="AA981" i="1"/>
  <c r="AA1054" i="1"/>
  <c r="AA889" i="1"/>
  <c r="AA1004" i="1"/>
  <c r="AA912" i="1"/>
  <c r="AA914" i="1"/>
  <c r="AA944" i="1"/>
  <c r="AA918" i="1"/>
  <c r="AA1066" i="1"/>
  <c r="AA1016" i="1"/>
  <c r="AA1042" i="1"/>
  <c r="AA976" i="1"/>
  <c r="AA968" i="1"/>
  <c r="Z939" i="1"/>
  <c r="AA939" i="1"/>
  <c r="Z928" i="1"/>
  <c r="AA928" i="1"/>
  <c r="Z891" i="1"/>
  <c r="AA891" i="1"/>
  <c r="Z1055" i="1"/>
  <c r="AA1055" i="1"/>
  <c r="Z998" i="1"/>
  <c r="AA998" i="1"/>
  <c r="Z1001" i="1"/>
  <c r="AA1001" i="1"/>
  <c r="Z1037" i="1"/>
  <c r="AA1037" i="1"/>
  <c r="Z1032" i="1"/>
  <c r="AA1032" i="1"/>
  <c r="Z966" i="1"/>
  <c r="AA966" i="1"/>
  <c r="Z970" i="1"/>
  <c r="AA970" i="1"/>
  <c r="AA1049" i="1"/>
  <c r="AA986" i="1"/>
  <c r="AA947" i="1"/>
  <c r="AA937" i="1"/>
  <c r="AA919" i="1"/>
  <c r="AA900" i="1"/>
  <c r="AA1050" i="1"/>
  <c r="AA1064" i="1"/>
  <c r="AA1007" i="1"/>
  <c r="AA1040" i="1"/>
  <c r="AA1078" i="1"/>
  <c r="AA977" i="1"/>
  <c r="Z930" i="1"/>
  <c r="Z1015" i="1"/>
  <c r="Z994" i="1"/>
  <c r="Z1034" i="1"/>
  <c r="Z983" i="1"/>
  <c r="Z953" i="1"/>
  <c r="AA985" i="1"/>
  <c r="AA942" i="1"/>
  <c r="AA946" i="1"/>
  <c r="AA932" i="1"/>
  <c r="AA936" i="1"/>
  <c r="AA920" i="1"/>
  <c r="AA909" i="1"/>
  <c r="AA890" i="1"/>
  <c r="AA952" i="1"/>
  <c r="AA1075" i="1"/>
  <c r="AA1056" i="1"/>
  <c r="AA1053" i="1"/>
  <c r="AA1046" i="1"/>
  <c r="AA1013" i="1"/>
  <c r="AA1009" i="1"/>
  <c r="AA997" i="1"/>
  <c r="AA1018" i="1"/>
  <c r="AA1039" i="1"/>
  <c r="AA1031" i="1"/>
  <c r="AA1076" i="1"/>
  <c r="AA980" i="1"/>
  <c r="AA967" i="1"/>
  <c r="AA962" i="1"/>
  <c r="AA948" i="1"/>
  <c r="AA915" i="1"/>
  <c r="AA1068" i="1"/>
  <c r="AA1071" i="1"/>
  <c r="AA1019" i="1"/>
  <c r="N2153" i="59"/>
  <c r="N2154" i="59"/>
  <c r="N2155" i="59"/>
  <c r="N2156" i="59"/>
  <c r="N2157" i="59"/>
  <c r="N2158" i="59"/>
  <c r="N2159" i="59"/>
  <c r="N2160" i="59"/>
  <c r="N2161" i="59"/>
  <c r="N2162" i="59"/>
  <c r="N2163" i="59"/>
  <c r="N2164" i="59"/>
  <c r="N2165" i="59"/>
  <c r="N2166" i="59"/>
  <c r="N2167" i="59"/>
  <c r="N2168" i="59"/>
  <c r="N2169" i="59"/>
  <c r="N2170" i="59"/>
  <c r="N2171" i="59"/>
  <c r="N2172" i="59"/>
  <c r="N2173" i="59"/>
  <c r="N2174" i="59"/>
  <c r="N2175" i="59"/>
  <c r="N2176" i="59"/>
  <c r="N2177" i="59"/>
  <c r="N2178" i="59"/>
  <c r="N2179" i="59"/>
  <c r="N2180" i="59"/>
  <c r="N2181" i="59"/>
  <c r="N2182" i="59"/>
  <c r="N2183" i="59"/>
  <c r="N2184" i="59"/>
  <c r="N2185" i="59"/>
  <c r="N2186" i="59"/>
  <c r="N2187" i="59"/>
  <c r="N2188" i="59"/>
  <c r="N2189" i="59"/>
  <c r="N2190" i="59"/>
  <c r="N2191" i="59"/>
  <c r="N2192" i="59"/>
  <c r="N2193" i="59"/>
  <c r="N2194" i="59"/>
  <c r="N2195" i="59"/>
  <c r="N2196" i="59"/>
  <c r="N2197" i="59"/>
  <c r="N2198" i="59"/>
  <c r="N2199" i="59"/>
  <c r="N2200" i="59"/>
  <c r="N2201" i="59"/>
  <c r="N2202" i="59"/>
  <c r="N2203" i="59"/>
  <c r="N2204" i="59"/>
  <c r="N2205" i="59"/>
  <c r="N2206" i="59"/>
  <c r="N2207" i="59"/>
  <c r="N2208" i="59"/>
  <c r="N2209" i="59"/>
  <c r="N2210" i="59"/>
  <c r="N2211" i="59"/>
  <c r="N2212" i="59"/>
  <c r="N2213" i="59"/>
  <c r="N2214" i="59"/>
  <c r="N2215" i="59"/>
  <c r="N2216" i="59"/>
  <c r="N2217" i="59"/>
  <c r="N2218" i="59"/>
  <c r="N2219" i="59"/>
  <c r="N2220" i="59"/>
  <c r="N2221" i="59"/>
  <c r="N2222" i="59"/>
  <c r="N2223" i="59"/>
  <c r="N2224" i="59"/>
  <c r="N2225" i="59"/>
  <c r="N2226" i="59"/>
  <c r="N2227" i="59"/>
  <c r="N2228" i="59"/>
  <c r="N2229" i="59"/>
  <c r="N2230" i="59"/>
  <c r="N2231" i="59"/>
  <c r="N2232" i="59"/>
  <c r="N2233" i="59"/>
  <c r="N2234" i="59"/>
  <c r="N2235" i="59"/>
  <c r="N2236" i="59"/>
  <c r="N2237" i="59"/>
  <c r="N2238" i="59"/>
  <c r="N2239" i="59"/>
  <c r="N2240" i="59"/>
  <c r="N2241" i="59"/>
  <c r="N2242" i="59"/>
  <c r="N2243" i="59"/>
  <c r="N2244" i="59"/>
  <c r="N2245" i="59"/>
  <c r="N2246" i="59"/>
  <c r="N2247" i="59"/>
  <c r="N2248" i="59"/>
  <c r="N2249" i="59"/>
  <c r="N2250" i="59"/>
  <c r="N2251" i="59"/>
  <c r="N2252" i="59"/>
  <c r="N2253" i="59"/>
  <c r="N2254" i="59"/>
  <c r="N2255" i="59"/>
  <c r="N2256" i="59"/>
  <c r="N2257" i="59"/>
  <c r="N2258" i="59"/>
  <c r="N2259" i="59"/>
  <c r="N2260" i="59"/>
  <c r="N2261" i="59"/>
  <c r="N2262" i="59"/>
  <c r="N2263" i="59"/>
  <c r="N2264" i="59"/>
  <c r="N2265" i="59"/>
  <c r="N2266" i="59"/>
  <c r="N2267" i="59"/>
  <c r="N2268" i="59"/>
  <c r="N2269" i="59"/>
  <c r="N2270" i="59"/>
  <c r="N2271" i="59"/>
  <c r="N2272" i="59"/>
  <c r="N2273" i="59"/>
  <c r="N2274" i="59"/>
  <c r="N2275" i="59"/>
  <c r="N2276" i="59"/>
  <c r="N2277" i="59"/>
  <c r="N2278" i="59"/>
  <c r="N2279" i="59"/>
  <c r="N2280" i="59"/>
  <c r="N2281" i="59"/>
  <c r="N2282" i="59"/>
  <c r="N2283" i="59"/>
  <c r="N2284" i="59"/>
  <c r="N2285" i="59"/>
  <c r="N2286" i="59"/>
  <c r="N2287" i="59"/>
  <c r="N2288" i="59"/>
  <c r="N2109" i="59"/>
  <c r="N2110" i="59"/>
  <c r="N2111" i="59"/>
  <c r="N2112" i="59"/>
  <c r="N2113" i="59"/>
  <c r="N2114" i="59"/>
  <c r="N2115" i="59"/>
  <c r="N2116" i="59"/>
  <c r="N2117" i="59"/>
  <c r="N2118" i="59"/>
  <c r="N2119" i="59"/>
  <c r="N2120" i="59"/>
  <c r="N2121" i="59"/>
  <c r="N2122" i="59"/>
  <c r="N2123" i="59"/>
  <c r="N2124" i="59"/>
  <c r="N2125" i="59"/>
  <c r="N2126" i="59"/>
  <c r="N2127" i="59"/>
  <c r="N2128" i="59"/>
  <c r="N2129" i="59"/>
  <c r="N2130" i="59"/>
  <c r="N2131" i="59"/>
  <c r="N2132" i="59"/>
  <c r="N2133" i="59"/>
  <c r="N2134" i="59"/>
  <c r="N2135" i="59"/>
  <c r="N2136" i="59"/>
  <c r="N2137" i="59"/>
  <c r="N2138" i="59"/>
  <c r="N2139" i="59"/>
  <c r="N2140" i="59"/>
  <c r="N2141" i="59"/>
  <c r="N2142" i="59"/>
  <c r="N2143" i="59"/>
  <c r="N2144" i="59"/>
  <c r="N2145" i="59"/>
  <c r="N2146" i="59"/>
  <c r="N2147" i="59"/>
  <c r="N2148" i="59"/>
  <c r="N2149" i="59"/>
  <c r="N2150" i="59"/>
  <c r="N2151" i="59"/>
  <c r="N2152" i="59"/>
  <c r="N1920" i="59"/>
  <c r="N1921" i="59"/>
  <c r="N1922" i="59"/>
  <c r="N1923" i="59"/>
  <c r="N1924" i="59"/>
  <c r="N1925" i="59"/>
  <c r="N1926" i="59"/>
  <c r="N1927" i="59"/>
  <c r="N1928" i="59"/>
  <c r="N1929" i="59"/>
  <c r="N1930" i="59"/>
  <c r="N1931" i="59"/>
  <c r="N1932" i="59"/>
  <c r="N1933" i="59"/>
  <c r="N1934" i="59"/>
  <c r="N1935" i="59"/>
  <c r="N1936" i="59"/>
  <c r="N1937" i="59"/>
  <c r="N1938" i="59"/>
  <c r="N1939" i="59"/>
  <c r="N1940" i="59"/>
  <c r="N1941" i="59"/>
  <c r="N1942" i="59"/>
  <c r="N1943" i="59"/>
  <c r="N1944" i="59"/>
  <c r="N1945" i="59"/>
  <c r="N1946" i="59"/>
  <c r="N1947" i="59"/>
  <c r="N1948" i="59"/>
  <c r="N1949" i="59"/>
  <c r="N1950" i="59"/>
  <c r="N1951" i="59"/>
  <c r="N1952" i="59"/>
  <c r="N1953" i="59"/>
  <c r="N1954" i="59"/>
  <c r="N1955" i="59"/>
  <c r="N1956" i="59"/>
  <c r="N1957" i="59"/>
  <c r="N1958" i="59"/>
  <c r="N1959" i="59"/>
  <c r="N1960" i="59"/>
  <c r="N1961" i="59"/>
  <c r="N1962" i="59"/>
  <c r="N1963" i="59"/>
  <c r="N1964" i="59"/>
  <c r="N1965" i="59"/>
  <c r="N1966" i="59"/>
  <c r="N1967" i="59"/>
  <c r="N1968" i="59"/>
  <c r="N1969" i="59"/>
  <c r="N1970" i="59"/>
  <c r="N1971" i="59"/>
  <c r="N1972" i="59"/>
  <c r="N1973" i="59"/>
  <c r="N1974" i="59"/>
  <c r="N1975" i="59"/>
  <c r="N1976" i="59"/>
  <c r="N1977" i="59"/>
  <c r="N1978" i="59"/>
  <c r="N1979" i="59"/>
  <c r="N1980" i="59"/>
  <c r="N1981" i="59"/>
  <c r="N1982" i="59"/>
  <c r="N1983" i="59"/>
  <c r="N1984" i="59"/>
  <c r="N1985" i="59"/>
  <c r="N1986" i="59"/>
  <c r="N1987" i="59"/>
  <c r="N1988" i="59"/>
  <c r="N1989" i="59"/>
  <c r="N1990" i="59"/>
  <c r="N1991" i="59"/>
  <c r="N1992" i="59"/>
  <c r="N1993" i="59"/>
  <c r="N1994" i="59"/>
  <c r="N1995" i="59"/>
  <c r="N1996" i="59"/>
  <c r="N1997" i="59"/>
  <c r="N1998" i="59"/>
  <c r="N1999" i="59"/>
  <c r="N2000" i="59"/>
  <c r="N2001" i="59"/>
  <c r="N2002" i="59"/>
  <c r="N2003" i="59"/>
  <c r="N2004" i="59"/>
  <c r="N2005" i="59"/>
  <c r="N2006" i="59"/>
  <c r="N2007" i="59"/>
  <c r="N2008" i="59"/>
  <c r="N2009" i="59"/>
  <c r="N2010" i="59"/>
  <c r="N2011" i="59"/>
  <c r="N2012" i="59"/>
  <c r="N2013" i="59"/>
  <c r="N2014" i="59"/>
  <c r="N2015" i="59"/>
  <c r="N2016" i="59"/>
  <c r="N2017" i="59"/>
  <c r="N2018" i="59"/>
  <c r="N2019" i="59"/>
  <c r="N2020" i="59"/>
  <c r="N2021" i="59"/>
  <c r="N2022" i="59"/>
  <c r="N2023" i="59"/>
  <c r="N2024" i="59"/>
  <c r="N2025" i="59"/>
  <c r="N2026" i="59"/>
  <c r="N2027" i="59"/>
  <c r="N2028" i="59"/>
  <c r="N2029" i="59"/>
  <c r="N2030" i="59"/>
  <c r="N2031" i="59"/>
  <c r="N2032" i="59"/>
  <c r="N2033" i="59"/>
  <c r="N2034" i="59"/>
  <c r="N2035" i="59"/>
  <c r="N2036" i="59"/>
  <c r="N2037" i="59"/>
  <c r="N2038" i="59"/>
  <c r="N2039" i="59"/>
  <c r="N2040" i="59"/>
  <c r="N2041" i="59"/>
  <c r="N2042" i="59"/>
  <c r="N2043" i="59"/>
  <c r="N2044" i="59"/>
  <c r="N2045" i="59"/>
  <c r="N2046" i="59"/>
  <c r="N2047" i="59"/>
  <c r="N2048" i="59"/>
  <c r="N2049" i="59"/>
  <c r="N2050" i="59"/>
  <c r="N2051" i="59"/>
  <c r="N2052" i="59"/>
  <c r="N2053" i="59"/>
  <c r="N2054" i="59"/>
  <c r="N2055" i="59"/>
  <c r="N2056" i="59"/>
  <c r="N2057" i="59"/>
  <c r="N2058" i="59"/>
  <c r="N2059" i="59"/>
  <c r="N2060" i="59"/>
  <c r="N2061" i="59"/>
  <c r="N2062" i="59"/>
  <c r="N2063" i="59"/>
  <c r="N2064" i="59"/>
  <c r="N2065" i="59"/>
  <c r="N2066" i="59"/>
  <c r="N2067" i="59"/>
  <c r="N2068" i="59"/>
  <c r="N2069" i="59"/>
  <c r="N2070" i="59"/>
  <c r="N2071" i="59"/>
  <c r="N2072" i="59"/>
  <c r="N2073" i="59"/>
  <c r="N2074" i="59"/>
  <c r="N2075" i="59"/>
  <c r="N2076" i="59"/>
  <c r="N2077" i="59"/>
  <c r="N2078" i="59"/>
  <c r="N2079" i="59"/>
  <c r="N2080" i="59"/>
  <c r="N2081" i="59"/>
  <c r="N2082" i="59"/>
  <c r="N2083" i="59"/>
  <c r="N2084" i="59"/>
  <c r="N2085" i="59"/>
  <c r="N2086" i="59"/>
  <c r="N2087" i="59"/>
  <c r="N2088" i="59"/>
  <c r="N2089" i="59"/>
  <c r="N2090" i="59"/>
  <c r="N2091" i="59"/>
  <c r="N2092" i="59"/>
  <c r="N2093" i="59"/>
  <c r="N2094" i="59"/>
  <c r="N2095" i="59"/>
  <c r="N2096" i="59"/>
  <c r="N2097" i="59"/>
  <c r="N2098" i="59"/>
  <c r="N2099" i="59"/>
  <c r="N2100" i="59"/>
  <c r="N2101" i="59"/>
  <c r="N2102" i="59"/>
  <c r="N2103" i="59"/>
  <c r="N2104" i="59"/>
  <c r="N2105" i="59"/>
  <c r="N2106" i="59"/>
  <c r="N2107" i="59"/>
  <c r="N2108" i="59"/>
  <c r="N1919" i="59"/>
  <c r="AM1" i="68" l="1"/>
  <c r="AL1" i="68"/>
  <c r="AK1" i="68"/>
  <c r="AJ1" i="68"/>
  <c r="AI1" i="68"/>
  <c r="AH1" i="68"/>
  <c r="AG1" i="68"/>
  <c r="AF1" i="68"/>
  <c r="AE1" i="68"/>
  <c r="AD1" i="68"/>
  <c r="AC1" i="68"/>
  <c r="AB1" i="68"/>
  <c r="AA1" i="68"/>
  <c r="Z1" i="68"/>
  <c r="Y1" i="68"/>
  <c r="X1" i="68"/>
  <c r="W1" i="68"/>
  <c r="V1" i="68"/>
  <c r="U1" i="68"/>
  <c r="T1" i="68"/>
  <c r="S1" i="68"/>
  <c r="R1" i="68"/>
  <c r="Q1" i="68"/>
  <c r="P1" i="68"/>
  <c r="O1" i="68"/>
  <c r="N1" i="68"/>
  <c r="M1" i="68"/>
  <c r="L1" i="68"/>
  <c r="K1" i="68"/>
  <c r="J1" i="68"/>
  <c r="I1" i="68"/>
  <c r="AM1" i="67"/>
  <c r="AL1" i="67"/>
  <c r="AK1" i="67"/>
  <c r="AJ1" i="67"/>
  <c r="AI1" i="67"/>
  <c r="AH1" i="67"/>
  <c r="AG1" i="67"/>
  <c r="AF1" i="67"/>
  <c r="AE1" i="67"/>
  <c r="AD1" i="67"/>
  <c r="AC1" i="67"/>
  <c r="AB1" i="67"/>
  <c r="AA1" i="67"/>
  <c r="Z1" i="67"/>
  <c r="Y1" i="67"/>
  <c r="X1" i="67"/>
  <c r="W1" i="67"/>
  <c r="V1" i="67"/>
  <c r="U1" i="67"/>
  <c r="T1" i="67"/>
  <c r="S1" i="67"/>
  <c r="R1" i="67"/>
  <c r="Q1" i="67"/>
  <c r="P1" i="67"/>
  <c r="O1" i="67"/>
  <c r="N1" i="67"/>
  <c r="M1" i="67"/>
  <c r="L1" i="67"/>
  <c r="K1" i="67"/>
  <c r="J1" i="67"/>
  <c r="I1" i="67"/>
  <c r="Y4355" i="1" l="1"/>
  <c r="AA4355" i="1" s="1"/>
  <c r="Y4354" i="1"/>
  <c r="Z4354" i="1" s="1"/>
  <c r="Y4353" i="1"/>
  <c r="AA4353" i="1" s="1"/>
  <c r="Y4352" i="1"/>
  <c r="AA4352" i="1" s="1"/>
  <c r="Y4351" i="1"/>
  <c r="AA4351" i="1" s="1"/>
  <c r="Y4350" i="1"/>
  <c r="AA4350" i="1" s="1"/>
  <c r="Y4349" i="1"/>
  <c r="Y4348" i="1"/>
  <c r="Y4347" i="1"/>
  <c r="AA4347" i="1" s="1"/>
  <c r="Y4346" i="1"/>
  <c r="Z4346" i="1" s="1"/>
  <c r="Y4345" i="1"/>
  <c r="Y4344" i="1"/>
  <c r="AA4344" i="1" s="1"/>
  <c r="Y4343" i="1"/>
  <c r="AA4343" i="1" s="1"/>
  <c r="Y4342" i="1"/>
  <c r="AA4342" i="1" s="1"/>
  <c r="Y4341" i="1"/>
  <c r="AA4341" i="1" s="1"/>
  <c r="Y4340" i="1"/>
  <c r="Y4339" i="1"/>
  <c r="AA4339" i="1" s="1"/>
  <c r="Y4338" i="1"/>
  <c r="Z4338" i="1" s="1"/>
  <c r="Y4337" i="1"/>
  <c r="AA4337" i="1" s="1"/>
  <c r="Y4336" i="1"/>
  <c r="AA4336" i="1" s="1"/>
  <c r="Y4335" i="1"/>
  <c r="AA4335" i="1" s="1"/>
  <c r="Y4334" i="1"/>
  <c r="Y4333" i="1"/>
  <c r="AA4333" i="1" s="1"/>
  <c r="Y4332" i="1"/>
  <c r="Y4331" i="1"/>
  <c r="AA4331" i="1" s="1"/>
  <c r="Y4330" i="1"/>
  <c r="Y4329" i="1"/>
  <c r="AA4329" i="1" s="1"/>
  <c r="Y4328" i="1"/>
  <c r="AA4328" i="1" s="1"/>
  <c r="Y4327" i="1"/>
  <c r="AA4327" i="1" s="1"/>
  <c r="Y4326" i="1"/>
  <c r="AA4326" i="1" s="1"/>
  <c r="Y4325" i="1"/>
  <c r="AA4325" i="1" s="1"/>
  <c r="Y4324" i="1"/>
  <c r="Y4323" i="1"/>
  <c r="AA4323" i="1" s="1"/>
  <c r="Y4322" i="1"/>
  <c r="Z4322" i="1" s="1"/>
  <c r="Y4321" i="1"/>
  <c r="Y4320" i="1"/>
  <c r="AA4320" i="1" s="1"/>
  <c r="Y4319" i="1"/>
  <c r="AA4319" i="1" s="1"/>
  <c r="Y4318" i="1"/>
  <c r="AA4318" i="1" s="1"/>
  <c r="Y4317" i="1"/>
  <c r="AA4317" i="1" s="1"/>
  <c r="Y4316" i="1"/>
  <c r="Y4315" i="1"/>
  <c r="Y4314" i="1"/>
  <c r="Z4314" i="1" s="1"/>
  <c r="Y4313" i="1"/>
  <c r="AA4313" i="1" s="1"/>
  <c r="Y4312" i="1"/>
  <c r="AA4312" i="1" s="1"/>
  <c r="Y4311" i="1"/>
  <c r="Y4310" i="1"/>
  <c r="AA4310" i="1" s="1"/>
  <c r="Y4309" i="1"/>
  <c r="AA4309" i="1" s="1"/>
  <c r="Y4308" i="1"/>
  <c r="Y4307" i="1"/>
  <c r="AA4307" i="1" s="1"/>
  <c r="Y4306" i="1"/>
  <c r="Y4305" i="1"/>
  <c r="AA4305" i="1" s="1"/>
  <c r="Y4304" i="1"/>
  <c r="AA4304" i="1" s="1"/>
  <c r="Y4303" i="1"/>
  <c r="AA4303" i="1" s="1"/>
  <c r="Y4302" i="1"/>
  <c r="Z4302" i="1" s="1"/>
  <c r="Y4301" i="1"/>
  <c r="AA4301" i="1" s="1"/>
  <c r="Y4300" i="1"/>
  <c r="Y4299" i="1"/>
  <c r="AA4299" i="1" s="1"/>
  <c r="Y4298" i="1"/>
  <c r="Z4298" i="1" s="1"/>
  <c r="Y4297" i="1"/>
  <c r="AA4297" i="1" s="1"/>
  <c r="Y4296" i="1"/>
  <c r="AA4296" i="1" s="1"/>
  <c r="Y4295" i="1"/>
  <c r="Z4295" i="1" s="1"/>
  <c r="Y4294" i="1"/>
  <c r="Y4293" i="1"/>
  <c r="AA4293" i="1" s="1"/>
  <c r="Y4292" i="1"/>
  <c r="Y4291" i="1"/>
  <c r="AA4291" i="1" s="1"/>
  <c r="Y4290" i="1"/>
  <c r="Z4290" i="1" s="1"/>
  <c r="Y4289" i="1"/>
  <c r="AA4289" i="1" s="1"/>
  <c r="Y4288" i="1"/>
  <c r="AA4288" i="1" s="1"/>
  <c r="Y4287" i="1"/>
  <c r="AA4287" i="1" s="1"/>
  <c r="Y4286" i="1"/>
  <c r="AA4286" i="1" s="1"/>
  <c r="Y4285" i="1"/>
  <c r="Y4284" i="1"/>
  <c r="Y4283" i="1"/>
  <c r="Y4282" i="1"/>
  <c r="Z4282" i="1" s="1"/>
  <c r="Y4281" i="1"/>
  <c r="Y4280" i="1"/>
  <c r="AA4280" i="1" s="1"/>
  <c r="Y4279" i="1"/>
  <c r="Y4278" i="1"/>
  <c r="Y4277" i="1"/>
  <c r="AA4277" i="1" s="1"/>
  <c r="Y4276" i="1"/>
  <c r="Y4275" i="1"/>
  <c r="AA4275" i="1" s="1"/>
  <c r="Y4274" i="1"/>
  <c r="Y4273" i="1"/>
  <c r="Y4272" i="1"/>
  <c r="Y4271" i="1"/>
  <c r="Y4270" i="1"/>
  <c r="AA4270" i="1" s="1"/>
  <c r="Y4269" i="1"/>
  <c r="AA4269" i="1" s="1"/>
  <c r="Y4268" i="1"/>
  <c r="Y4267" i="1"/>
  <c r="Y4266" i="1"/>
  <c r="Z4266" i="1" s="1"/>
  <c r="Y4265" i="1"/>
  <c r="AA4265" i="1" s="1"/>
  <c r="Y4264" i="1"/>
  <c r="Y4263" i="1"/>
  <c r="Z4263" i="1" s="1"/>
  <c r="Y4262" i="1"/>
  <c r="Y4261" i="1"/>
  <c r="Y4260" i="1"/>
  <c r="Y4259" i="1"/>
  <c r="AA4259" i="1" s="1"/>
  <c r="Y4258" i="1"/>
  <c r="Y4257" i="1"/>
  <c r="AA4257" i="1" s="1"/>
  <c r="Y4256" i="1"/>
  <c r="Y4255" i="1"/>
  <c r="AA4255" i="1" s="1"/>
  <c r="Y4254" i="1"/>
  <c r="Y4253" i="1"/>
  <c r="AA4253" i="1" s="1"/>
  <c r="Y4252" i="1"/>
  <c r="Y4251" i="1"/>
  <c r="AA4251" i="1" s="1"/>
  <c r="Y4250" i="1"/>
  <c r="Z4250" i="1" s="1"/>
  <c r="Y4249" i="1"/>
  <c r="Y4248" i="1"/>
  <c r="Y4247" i="1"/>
  <c r="AA4247" i="1" s="1"/>
  <c r="Y4246" i="1"/>
  <c r="AA4246" i="1" s="1"/>
  <c r="Y4245" i="1"/>
  <c r="AA4245" i="1" s="1"/>
  <c r="Y4244" i="1"/>
  <c r="Y4243" i="1"/>
  <c r="Y4242" i="1"/>
  <c r="Z4242" i="1" s="1"/>
  <c r="Y4241" i="1"/>
  <c r="AA4241" i="1" s="1"/>
  <c r="Y4240" i="1"/>
  <c r="Y4239" i="1"/>
  <c r="AA4239" i="1" s="1"/>
  <c r="Y4238" i="1"/>
  <c r="AA4238" i="1" s="1"/>
  <c r="Y4237" i="1"/>
  <c r="AA4237" i="1" s="1"/>
  <c r="Y4236" i="1"/>
  <c r="Y4235" i="1"/>
  <c r="AA4235" i="1" s="1"/>
  <c r="Y4234" i="1"/>
  <c r="Z4234" i="1" s="1"/>
  <c r="Y4233" i="1"/>
  <c r="AA4233" i="1" s="1"/>
  <c r="Y4232" i="1"/>
  <c r="Y4231" i="1"/>
  <c r="AA4231" i="1" s="1"/>
  <c r="Y4230" i="1"/>
  <c r="AA4230" i="1" s="1"/>
  <c r="Y4229" i="1"/>
  <c r="AA4229" i="1" s="1"/>
  <c r="Y4228" i="1"/>
  <c r="Y4227" i="1"/>
  <c r="Y4226" i="1"/>
  <c r="Z4226" i="1" s="1"/>
  <c r="Y4225" i="1"/>
  <c r="AA4225" i="1" s="1"/>
  <c r="Y4224" i="1"/>
  <c r="Y4223" i="1"/>
  <c r="AA4223" i="1" s="1"/>
  <c r="Y4222" i="1"/>
  <c r="AA4222" i="1" s="1"/>
  <c r="Y4221" i="1"/>
  <c r="AA4221" i="1" s="1"/>
  <c r="Y4220" i="1"/>
  <c r="Y4219" i="1"/>
  <c r="Y4218" i="1"/>
  <c r="Z4218" i="1" s="1"/>
  <c r="Y4217" i="1"/>
  <c r="AA4217" i="1" s="1"/>
  <c r="Y4216" i="1"/>
  <c r="Y4215" i="1"/>
  <c r="Y4214" i="1"/>
  <c r="Z4214" i="1" s="1"/>
  <c r="Y4213" i="1"/>
  <c r="AA4213" i="1" s="1"/>
  <c r="Y4212" i="1"/>
  <c r="Y4211" i="1"/>
  <c r="AA4211" i="1" s="1"/>
  <c r="Y4210" i="1"/>
  <c r="Z4210" i="1" s="1"/>
  <c r="Y4209" i="1"/>
  <c r="Y4208" i="1"/>
  <c r="Y4207" i="1"/>
  <c r="Y4206" i="1"/>
  <c r="Y4205" i="1"/>
  <c r="AA4205" i="1" s="1"/>
  <c r="Y4204" i="1"/>
  <c r="Y4203" i="1"/>
  <c r="AA4203" i="1" s="1"/>
  <c r="Y4202" i="1"/>
  <c r="Z4202" i="1" s="1"/>
  <c r="Y4201" i="1"/>
  <c r="Y4200" i="1"/>
  <c r="Y4199" i="1"/>
  <c r="AA4199" i="1" s="1"/>
  <c r="Y4198" i="1"/>
  <c r="AA4198" i="1" s="1"/>
  <c r="Y4197" i="1"/>
  <c r="AA4197" i="1" s="1"/>
  <c r="Y4196" i="1"/>
  <c r="Y4195" i="1"/>
  <c r="AA4195" i="1" s="1"/>
  <c r="Y4194" i="1"/>
  <c r="Z4194" i="1" s="1"/>
  <c r="Y4193" i="1"/>
  <c r="AA4193" i="1" s="1"/>
  <c r="Y4192" i="1"/>
  <c r="Y4191" i="1"/>
  <c r="Z4191" i="1" s="1"/>
  <c r="Y4190" i="1"/>
  <c r="Z4190" i="1" s="1"/>
  <c r="Y4189" i="1"/>
  <c r="AA4189" i="1" s="1"/>
  <c r="Y4188" i="1"/>
  <c r="Y4187" i="1"/>
  <c r="AA4187" i="1" s="1"/>
  <c r="Y4186" i="1"/>
  <c r="Z4186" i="1" s="1"/>
  <c r="Y4185" i="1"/>
  <c r="Y4184" i="1"/>
  <c r="Y4183" i="1"/>
  <c r="Y4182" i="1"/>
  <c r="AA4182" i="1" s="1"/>
  <c r="Y4181" i="1"/>
  <c r="AA4181" i="1" s="1"/>
  <c r="Y4180" i="1"/>
  <c r="Y4179" i="1"/>
  <c r="AA4179" i="1" s="1"/>
  <c r="Y4178" i="1"/>
  <c r="Z4178" i="1" s="1"/>
  <c r="Y4177" i="1"/>
  <c r="AA4177" i="1" s="1"/>
  <c r="Y4176" i="1"/>
  <c r="Y4175" i="1"/>
  <c r="AA4175" i="1" s="1"/>
  <c r="Y4174" i="1"/>
  <c r="Y4173" i="1"/>
  <c r="Y4172" i="1"/>
  <c r="Y4171" i="1"/>
  <c r="AA4171" i="1" s="1"/>
  <c r="Y4170" i="1"/>
  <c r="Z4170" i="1" s="1"/>
  <c r="Y4169" i="1"/>
  <c r="AA4169" i="1" s="1"/>
  <c r="Y4168" i="1"/>
  <c r="Y4167" i="1"/>
  <c r="AA4167" i="1" s="1"/>
  <c r="Y4166" i="1"/>
  <c r="Z4166" i="1" s="1"/>
  <c r="Y4165" i="1"/>
  <c r="Y4164" i="1"/>
  <c r="Y4163" i="1"/>
  <c r="AA4163" i="1" s="1"/>
  <c r="Y4162" i="1"/>
  <c r="Y4161" i="1"/>
  <c r="AA4161" i="1" s="1"/>
  <c r="Y4160" i="1"/>
  <c r="Z4160" i="1" s="1"/>
  <c r="Y4159" i="1"/>
  <c r="AA4159" i="1" s="1"/>
  <c r="Y4158" i="1"/>
  <c r="AA4158" i="1" s="1"/>
  <c r="Y4157" i="1"/>
  <c r="Y4156" i="1"/>
  <c r="Y4155" i="1"/>
  <c r="AA4155" i="1" s="1"/>
  <c r="Y4154" i="1"/>
  <c r="Y4153" i="1"/>
  <c r="Y4152" i="1"/>
  <c r="Z4152" i="1" s="1"/>
  <c r="Y4151" i="1"/>
  <c r="Y4150" i="1"/>
  <c r="AA4150" i="1" s="1"/>
  <c r="Y4149" i="1"/>
  <c r="AA4149" i="1" s="1"/>
  <c r="Y4148" i="1"/>
  <c r="Z4148" i="1" s="1"/>
  <c r="Y4147" i="1"/>
  <c r="AA4147" i="1" s="1"/>
  <c r="Y4146" i="1"/>
  <c r="Y4145" i="1"/>
  <c r="AA4145" i="1" s="1"/>
  <c r="Y4144" i="1"/>
  <c r="Y4143" i="1"/>
  <c r="AA4143" i="1" s="1"/>
  <c r="Y4142" i="1"/>
  <c r="Y4141" i="1"/>
  <c r="Y4140" i="1"/>
  <c r="Z4140" i="1" s="1"/>
  <c r="Y4139" i="1"/>
  <c r="AA4139" i="1" s="1"/>
  <c r="Y4138" i="1"/>
  <c r="Y4137" i="1"/>
  <c r="Y4136" i="1"/>
  <c r="Z4136" i="1" s="1"/>
  <c r="Y4135" i="1"/>
  <c r="Z4135" i="1" s="1"/>
  <c r="Y4134" i="1"/>
  <c r="Y4133" i="1"/>
  <c r="AA4133" i="1" s="1"/>
  <c r="Y4132" i="1"/>
  <c r="Z4132" i="1" s="1"/>
  <c r="Y4131" i="1"/>
  <c r="Y4130" i="1"/>
  <c r="Z4130" i="1" s="1"/>
  <c r="Y4129" i="1"/>
  <c r="AA4129" i="1" s="1"/>
  <c r="Y4128" i="1"/>
  <c r="Y4127" i="1"/>
  <c r="Z4127" i="1" s="1"/>
  <c r="Y4126" i="1"/>
  <c r="AA4126" i="1" s="1"/>
  <c r="Y4125" i="1"/>
  <c r="Y4124" i="1"/>
  <c r="Z4124" i="1" s="1"/>
  <c r="Y4123" i="1"/>
  <c r="Y4122" i="1"/>
  <c r="Y4121" i="1"/>
  <c r="AA4121" i="1" s="1"/>
  <c r="Y4120" i="1"/>
  <c r="Z4120" i="1" s="1"/>
  <c r="Y4119" i="1"/>
  <c r="Z4119" i="1" s="1"/>
  <c r="Y4118" i="1"/>
  <c r="Y4117" i="1"/>
  <c r="AA4117" i="1" s="1"/>
  <c r="Y4116" i="1"/>
  <c r="Y4115" i="1"/>
  <c r="Y4114" i="1"/>
  <c r="Z4114" i="1" s="1"/>
  <c r="Y4113" i="1"/>
  <c r="AA4113" i="1" s="1"/>
  <c r="Y4112" i="1"/>
  <c r="Y4111" i="1"/>
  <c r="Y4110" i="1"/>
  <c r="Y4109" i="1"/>
  <c r="Y4108" i="1"/>
  <c r="Z4108" i="1" s="1"/>
  <c r="Y4107" i="1"/>
  <c r="AA4107" i="1" s="1"/>
  <c r="Y4106" i="1"/>
  <c r="Y4105" i="1"/>
  <c r="AA4105" i="1" s="1"/>
  <c r="Y4104" i="1"/>
  <c r="Z4104" i="1" s="1"/>
  <c r="Y4103" i="1"/>
  <c r="AA4103" i="1" s="1"/>
  <c r="Y4102" i="1"/>
  <c r="AA4102" i="1" s="1"/>
  <c r="Y4101" i="1"/>
  <c r="AA4101" i="1" s="1"/>
  <c r="Y4100" i="1"/>
  <c r="Z4100" i="1" s="1"/>
  <c r="Y4099" i="1"/>
  <c r="AA4099" i="1" s="1"/>
  <c r="Y4098" i="1"/>
  <c r="Z4098" i="1" s="1"/>
  <c r="Y4097" i="1"/>
  <c r="Y4096" i="1"/>
  <c r="Y4095" i="1"/>
  <c r="AA4095" i="1" s="1"/>
  <c r="Y4094" i="1"/>
  <c r="AA4094" i="1" s="1"/>
  <c r="Y4093" i="1"/>
  <c r="Y4092" i="1"/>
  <c r="Y4091" i="1"/>
  <c r="AA4091" i="1" s="1"/>
  <c r="Y4090" i="1"/>
  <c r="Z4090" i="1" s="1"/>
  <c r="Y4089" i="1"/>
  <c r="AA4089" i="1" s="1"/>
  <c r="Y4088" i="1"/>
  <c r="Z4088" i="1" s="1"/>
  <c r="Y4087" i="1"/>
  <c r="AA4087" i="1" s="1"/>
  <c r="Y4086" i="1"/>
  <c r="AA4086" i="1" s="1"/>
  <c r="Y4085" i="1"/>
  <c r="AA4085" i="1" s="1"/>
  <c r="Y4084" i="1"/>
  <c r="Y4083" i="1"/>
  <c r="AA4083" i="1" s="1"/>
  <c r="Y4082" i="1"/>
  <c r="Z4082" i="1" s="1"/>
  <c r="Y4081" i="1"/>
  <c r="Y4080" i="1"/>
  <c r="Y4079" i="1"/>
  <c r="AA4079" i="1" s="1"/>
  <c r="Y4078" i="1"/>
  <c r="AA4078" i="1" s="1"/>
  <c r="Y4077" i="1"/>
  <c r="Y4076" i="1"/>
  <c r="Y4075" i="1"/>
  <c r="AA4075" i="1" s="1"/>
  <c r="Y4074" i="1"/>
  <c r="Y4073" i="1"/>
  <c r="Y4072" i="1"/>
  <c r="Z4072" i="1" s="1"/>
  <c r="Y4071" i="1"/>
  <c r="AA4071" i="1" s="1"/>
  <c r="Y4070" i="1"/>
  <c r="AA4070" i="1" s="1"/>
  <c r="Y4069" i="1"/>
  <c r="AA4069" i="1" s="1"/>
  <c r="Y4068" i="1"/>
  <c r="Y4067" i="1"/>
  <c r="Y4066" i="1"/>
  <c r="Z4066" i="1" s="1"/>
  <c r="Y4065" i="1"/>
  <c r="Y4064" i="1"/>
  <c r="Y4063" i="1"/>
  <c r="AA4063" i="1" s="1"/>
  <c r="Y4062" i="1"/>
  <c r="Y4061" i="1"/>
  <c r="Y4060" i="1"/>
  <c r="Y4059" i="1"/>
  <c r="AA4059" i="1" s="1"/>
  <c r="Y4058" i="1"/>
  <c r="Y4057" i="1"/>
  <c r="AA4057" i="1" s="1"/>
  <c r="Y4056" i="1"/>
  <c r="Z4056" i="1" s="1"/>
  <c r="Y4055" i="1"/>
  <c r="Y4054" i="1"/>
  <c r="AA4054" i="1" s="1"/>
  <c r="Y4053" i="1"/>
  <c r="AA4053" i="1" s="1"/>
  <c r="Y4052" i="1"/>
  <c r="Z4052" i="1" s="1"/>
  <c r="Y4051" i="1"/>
  <c r="Z4051" i="1" s="1"/>
  <c r="Y4050" i="1"/>
  <c r="Z4050" i="1" s="1"/>
  <c r="Y4049" i="1"/>
  <c r="AA4049" i="1" s="1"/>
  <c r="Y4048" i="1"/>
  <c r="Y4047" i="1"/>
  <c r="AA4047" i="1" s="1"/>
  <c r="Y4046" i="1"/>
  <c r="AA4046" i="1" s="1"/>
  <c r="Y4045" i="1"/>
  <c r="AA4045" i="1" s="1"/>
  <c r="Y4044" i="1"/>
  <c r="Z4044" i="1" s="1"/>
  <c r="Y4043" i="1"/>
  <c r="AA4043" i="1" s="1"/>
  <c r="Y4042" i="1"/>
  <c r="Y4041" i="1"/>
  <c r="AA4041" i="1" s="1"/>
  <c r="Y4040" i="1"/>
  <c r="Y4039" i="1"/>
  <c r="Y4038" i="1"/>
  <c r="Y4037" i="1"/>
  <c r="Y4036" i="1"/>
  <c r="Z4036" i="1" s="1"/>
  <c r="Y4035" i="1"/>
  <c r="Z4035" i="1" s="1"/>
  <c r="Y4034" i="1"/>
  <c r="Y4033" i="1"/>
  <c r="Y4032" i="1"/>
  <c r="Z4032" i="1" s="1"/>
  <c r="Y4031" i="1"/>
  <c r="AA4031" i="1" s="1"/>
  <c r="Y4030" i="1"/>
  <c r="AA4030" i="1" s="1"/>
  <c r="Y4029" i="1"/>
  <c r="Y4028" i="1"/>
  <c r="Y4027" i="1"/>
  <c r="AA4027" i="1" s="1"/>
  <c r="Y4026" i="1"/>
  <c r="Y4025" i="1"/>
  <c r="AA4025" i="1" s="1"/>
  <c r="Y4024" i="1"/>
  <c r="Y4023" i="1"/>
  <c r="AA4023" i="1" s="1"/>
  <c r="Y4022" i="1"/>
  <c r="Z4022" i="1" s="1"/>
  <c r="Y4021" i="1"/>
  <c r="AA4021" i="1" s="1"/>
  <c r="Y4020" i="1"/>
  <c r="Y4019" i="1"/>
  <c r="Y4018" i="1"/>
  <c r="AA4018" i="1" s="1"/>
  <c r="Y4017" i="1"/>
  <c r="Y4016" i="1"/>
  <c r="Z4016" i="1" s="1"/>
  <c r="Y4015" i="1"/>
  <c r="Z4015" i="1" s="1"/>
  <c r="Y4014" i="1"/>
  <c r="Y4013" i="1"/>
  <c r="Y4012" i="1"/>
  <c r="Z4012" i="1" s="1"/>
  <c r="Y4011" i="1"/>
  <c r="AA4011" i="1" s="1"/>
  <c r="Y4010" i="1"/>
  <c r="AA4010" i="1" s="1"/>
  <c r="Y4009" i="1"/>
  <c r="Y4008" i="1"/>
  <c r="Y4007" i="1"/>
  <c r="Y4006" i="1"/>
  <c r="Y4005" i="1"/>
  <c r="AA4005" i="1" s="1"/>
  <c r="Y4004" i="1"/>
  <c r="Z4004" i="1" s="1"/>
  <c r="Y4003" i="1"/>
  <c r="Y4002" i="1"/>
  <c r="Y4001" i="1"/>
  <c r="Y4000" i="1"/>
  <c r="Z4000" i="1" s="1"/>
  <c r="Y3999" i="1"/>
  <c r="AA3999" i="1" s="1"/>
  <c r="Y3998" i="1"/>
  <c r="Y3997" i="1"/>
  <c r="AA3997" i="1" s="1"/>
  <c r="Y3996" i="1"/>
  <c r="Y3995" i="1"/>
  <c r="AA3995" i="1" s="1"/>
  <c r="Y3994" i="1"/>
  <c r="AA3994" i="1" s="1"/>
  <c r="Y3993" i="1"/>
  <c r="Y3992" i="1"/>
  <c r="Z3992" i="1" s="1"/>
  <c r="Y3991" i="1"/>
  <c r="AA3991" i="1" s="1"/>
  <c r="Y3990" i="1"/>
  <c r="AA3990" i="1" s="1"/>
  <c r="Y3989" i="1"/>
  <c r="Y3988" i="1"/>
  <c r="Z3988" i="1" s="1"/>
  <c r="Y3987" i="1"/>
  <c r="AA3987" i="1" s="1"/>
  <c r="Y3986" i="1"/>
  <c r="AA3986" i="1" s="1"/>
  <c r="Y3985" i="1"/>
  <c r="Y3984" i="1"/>
  <c r="Z3984" i="1" s="1"/>
  <c r="Y3983" i="1"/>
  <c r="AA3983" i="1" s="1"/>
  <c r="Y3982" i="1"/>
  <c r="Y3981" i="1"/>
  <c r="Y3980" i="1"/>
  <c r="Y3979" i="1"/>
  <c r="AA3979" i="1" s="1"/>
  <c r="Y3978" i="1"/>
  <c r="AA3978" i="1" s="1"/>
  <c r="Y3977" i="1"/>
  <c r="Y3976" i="1"/>
  <c r="Y3975" i="1"/>
  <c r="AA3975" i="1" s="1"/>
  <c r="Y3974" i="1"/>
  <c r="Y3973" i="1"/>
  <c r="AA3973" i="1" s="1"/>
  <c r="Y3972" i="1"/>
  <c r="Y3971" i="1"/>
  <c r="AA3971" i="1" s="1"/>
  <c r="Y3970" i="1"/>
  <c r="AA3970" i="1" s="1"/>
  <c r="Y3969" i="1"/>
  <c r="Y3968" i="1"/>
  <c r="Z3968" i="1" s="1"/>
  <c r="Y3967" i="1"/>
  <c r="AA3967" i="1" s="1"/>
  <c r="Y3966" i="1"/>
  <c r="AA3966" i="1" s="1"/>
  <c r="Y3965" i="1"/>
  <c r="Y3964" i="1"/>
  <c r="Z3964" i="1" s="1"/>
  <c r="Y3963" i="1"/>
  <c r="Z3963" i="1" s="1"/>
  <c r="Y3962" i="1"/>
  <c r="Y3961" i="1"/>
  <c r="Y3960" i="1"/>
  <c r="Z3960" i="1" s="1"/>
  <c r="Y3959" i="1"/>
  <c r="AA3959" i="1" s="1"/>
  <c r="Y3958" i="1"/>
  <c r="Y3957" i="1"/>
  <c r="Y3956" i="1"/>
  <c r="Z3956" i="1" s="1"/>
  <c r="Y3955" i="1"/>
  <c r="AA3955" i="1" s="1"/>
  <c r="Y3954" i="1"/>
  <c r="Y3953" i="1"/>
  <c r="Y3952" i="1"/>
  <c r="Z3952" i="1" s="1"/>
  <c r="Y3951" i="1"/>
  <c r="AA3951" i="1" s="1"/>
  <c r="Y3950" i="1"/>
  <c r="Y3949" i="1"/>
  <c r="Y3948" i="1"/>
  <c r="Y3947" i="1"/>
  <c r="AA3947" i="1" s="1"/>
  <c r="Y3946" i="1"/>
  <c r="Y3945" i="1"/>
  <c r="Y3944" i="1"/>
  <c r="Z3944" i="1" s="1"/>
  <c r="Y3943" i="1"/>
  <c r="Y3942" i="1"/>
  <c r="AA3942" i="1" s="1"/>
  <c r="Y3941" i="1"/>
  <c r="Y3940" i="1"/>
  <c r="Z3940" i="1" s="1"/>
  <c r="Y3939" i="1"/>
  <c r="Y3938" i="1"/>
  <c r="AA3938" i="1" s="1"/>
  <c r="Y3937" i="1"/>
  <c r="Y3936" i="1"/>
  <c r="Y3935" i="1"/>
  <c r="Y3934" i="1"/>
  <c r="Y3933" i="1"/>
  <c r="AA3933" i="1" s="1"/>
  <c r="Y3932" i="1"/>
  <c r="Z3932" i="1" s="1"/>
  <c r="Y3931" i="1"/>
  <c r="Y3930" i="1"/>
  <c r="AA3930" i="1" s="1"/>
  <c r="Y3929" i="1"/>
  <c r="Y3928" i="1"/>
  <c r="Y3927" i="1"/>
  <c r="Y3926" i="1"/>
  <c r="AA3926" i="1" s="1"/>
  <c r="Y3925" i="1"/>
  <c r="AA3925" i="1" s="1"/>
  <c r="Y3924" i="1"/>
  <c r="Z3924" i="1" s="1"/>
  <c r="Y3923" i="1"/>
  <c r="Y3922" i="1"/>
  <c r="AA3922" i="1" s="1"/>
  <c r="Y3921" i="1"/>
  <c r="Y3920" i="1"/>
  <c r="Z3920" i="1" s="1"/>
  <c r="Y3919" i="1"/>
  <c r="Y3918" i="1"/>
  <c r="Y3917" i="1"/>
  <c r="AA3917" i="1" s="1"/>
  <c r="Y3916" i="1"/>
  <c r="Y3915" i="1"/>
  <c r="AA3915" i="1" s="1"/>
  <c r="Y3914" i="1"/>
  <c r="AA3914" i="1" s="1"/>
  <c r="Y3913" i="1"/>
  <c r="Y3912" i="1"/>
  <c r="Z3912" i="1" s="1"/>
  <c r="Y3911" i="1"/>
  <c r="Y3910" i="1"/>
  <c r="AA3910" i="1" s="1"/>
  <c r="Y3909" i="1"/>
  <c r="Y3908" i="1"/>
  <c r="Y3907" i="1"/>
  <c r="AA3907" i="1" s="1"/>
  <c r="Y3906" i="1"/>
  <c r="Y3905" i="1"/>
  <c r="Y3904" i="1"/>
  <c r="Y3903" i="1"/>
  <c r="Y3902" i="1"/>
  <c r="Y3901" i="1"/>
  <c r="AA3901" i="1" s="1"/>
  <c r="Y3900" i="1"/>
  <c r="Z3900" i="1" s="1"/>
  <c r="Y3899" i="1"/>
  <c r="AA3899" i="1" s="1"/>
  <c r="Y3898" i="1"/>
  <c r="AA3898" i="1" s="1"/>
  <c r="Y3897" i="1"/>
  <c r="Y3896" i="1"/>
  <c r="Y3895" i="1"/>
  <c r="AA3895" i="1" s="1"/>
  <c r="Y3894" i="1"/>
  <c r="AA3894" i="1" s="1"/>
  <c r="Y3893" i="1"/>
  <c r="Y3892" i="1"/>
  <c r="Y3891" i="1"/>
  <c r="Z3891" i="1" s="1"/>
  <c r="Y3890" i="1"/>
  <c r="Y3889" i="1"/>
  <c r="Y3888" i="1"/>
  <c r="Y3887" i="1"/>
  <c r="AA3887" i="1" s="1"/>
  <c r="Y3886" i="1"/>
  <c r="Y3885" i="1"/>
  <c r="AA3885" i="1" s="1"/>
  <c r="Y3884" i="1"/>
  <c r="Z3884" i="1" s="1"/>
  <c r="Y3883" i="1"/>
  <c r="AA3883" i="1" s="1"/>
  <c r="Y3882" i="1"/>
  <c r="Y3881" i="1"/>
  <c r="Y3880" i="1"/>
  <c r="Y3879" i="1"/>
  <c r="AA3879" i="1" s="1"/>
  <c r="Y3878" i="1"/>
  <c r="Y3877" i="1"/>
  <c r="Y3876" i="1"/>
  <c r="Z3876" i="1" s="1"/>
  <c r="Y3875" i="1"/>
  <c r="AA3875" i="1" s="1"/>
  <c r="Y3874" i="1"/>
  <c r="Y3873" i="1"/>
  <c r="Y3872" i="1"/>
  <c r="Y3871" i="1"/>
  <c r="Y3870" i="1"/>
  <c r="Y3869" i="1"/>
  <c r="AA3869" i="1" s="1"/>
  <c r="Y3868" i="1"/>
  <c r="Y3867" i="1"/>
  <c r="Y3866" i="1"/>
  <c r="AA3866" i="1" s="1"/>
  <c r="Y3865" i="1"/>
  <c r="Y3864" i="1"/>
  <c r="Y3863" i="1"/>
  <c r="Y3862" i="1"/>
  <c r="AA3862" i="1" s="1"/>
  <c r="Y3861" i="1"/>
  <c r="AA3861" i="1" s="1"/>
  <c r="Y3860" i="1"/>
  <c r="Z3860" i="1" s="1"/>
  <c r="Y3859" i="1"/>
  <c r="AA3859" i="1" s="1"/>
  <c r="Y3858" i="1"/>
  <c r="AA3858" i="1" s="1"/>
  <c r="Y3857" i="1"/>
  <c r="Y3856" i="1"/>
  <c r="Z3856" i="1" s="1"/>
  <c r="Y3855" i="1"/>
  <c r="Z3855" i="1" s="1"/>
  <c r="Y3854" i="1"/>
  <c r="AA3854" i="1" s="1"/>
  <c r="Y3853" i="1"/>
  <c r="AA3853" i="1" s="1"/>
  <c r="Y3852" i="1"/>
  <c r="Z3852" i="1" s="1"/>
  <c r="Y3851" i="1"/>
  <c r="AA3851" i="1" s="1"/>
  <c r="Y3850" i="1"/>
  <c r="AA3850" i="1" s="1"/>
  <c r="Y3849" i="1"/>
  <c r="Y3848" i="1"/>
  <c r="Y3847" i="1"/>
  <c r="AA3847" i="1" s="1"/>
  <c r="Y3846" i="1"/>
  <c r="AA3846" i="1" s="1"/>
  <c r="Y3845" i="1"/>
  <c r="Y3844" i="1"/>
  <c r="Z3844" i="1" s="1"/>
  <c r="Y3843" i="1"/>
  <c r="Z3843" i="1" s="1"/>
  <c r="Y3842" i="1"/>
  <c r="Z3842" i="1" s="1"/>
  <c r="Y3841" i="1"/>
  <c r="Y3840" i="1"/>
  <c r="Y3839" i="1"/>
  <c r="Y3838" i="1"/>
  <c r="Y3837" i="1"/>
  <c r="AA3837" i="1" s="1"/>
  <c r="Y3836" i="1"/>
  <c r="AA3836" i="1" s="1"/>
  <c r="Y3835" i="1"/>
  <c r="Y3834" i="1"/>
  <c r="Y3833" i="1"/>
  <c r="Y3832" i="1"/>
  <c r="Y3831" i="1"/>
  <c r="Y3830" i="1"/>
  <c r="Y3829" i="1"/>
  <c r="Y3828" i="1"/>
  <c r="Y3827" i="1"/>
  <c r="Y3826" i="1"/>
  <c r="Y3825" i="1"/>
  <c r="Y3824" i="1"/>
  <c r="Z3824" i="1" s="1"/>
  <c r="Y3823" i="1"/>
  <c r="AA3823" i="1" s="1"/>
  <c r="Y3822" i="1"/>
  <c r="Y3821" i="1"/>
  <c r="Y3820" i="1"/>
  <c r="Z3820" i="1" s="1"/>
  <c r="Y3819" i="1"/>
  <c r="AA3819" i="1" s="1"/>
  <c r="Y3818" i="1"/>
  <c r="Y3817" i="1"/>
  <c r="Y3816" i="1"/>
  <c r="Y3815" i="1"/>
  <c r="AA3815" i="1" s="1"/>
  <c r="Y3814" i="1"/>
  <c r="Y3813" i="1"/>
  <c r="AA3813" i="1" s="1"/>
  <c r="Y3812" i="1"/>
  <c r="Z3812" i="1" s="1"/>
  <c r="Y3811" i="1"/>
  <c r="AA3811" i="1" s="1"/>
  <c r="Y3810" i="1"/>
  <c r="Y3809" i="1"/>
  <c r="Y3808" i="1"/>
  <c r="Y3807" i="1"/>
  <c r="AA3807" i="1" s="1"/>
  <c r="Y3806" i="1"/>
  <c r="AA3806" i="1" s="1"/>
  <c r="Y3805" i="1"/>
  <c r="Y3804" i="1"/>
  <c r="Z3804" i="1" s="1"/>
  <c r="Y3803" i="1"/>
  <c r="Y3802" i="1"/>
  <c r="AA3802" i="1" s="1"/>
  <c r="Y3801" i="1"/>
  <c r="Y3800" i="1"/>
  <c r="Z3800" i="1" s="1"/>
  <c r="Y3799" i="1"/>
  <c r="Y3798" i="1"/>
  <c r="Y3797" i="1"/>
  <c r="Z3797" i="1" s="1"/>
  <c r="Y3796" i="1"/>
  <c r="Y3795" i="1"/>
  <c r="AA3795" i="1" s="1"/>
  <c r="Y3794" i="1"/>
  <c r="AA3794" i="1" s="1"/>
  <c r="Y3793" i="1"/>
  <c r="Y3792" i="1"/>
  <c r="Y3791" i="1"/>
  <c r="AA3791" i="1" s="1"/>
  <c r="Y3790" i="1"/>
  <c r="Y3789" i="1"/>
  <c r="Y3788" i="1"/>
  <c r="Z3788" i="1" s="1"/>
  <c r="Y3787" i="1"/>
  <c r="Z3787" i="1" s="1"/>
  <c r="Y3786" i="1"/>
  <c r="Y3785" i="1"/>
  <c r="Y3784" i="1"/>
  <c r="AA3784" i="1" s="1"/>
  <c r="Y3783" i="1"/>
  <c r="Y3782" i="1"/>
  <c r="AA3782" i="1" s="1"/>
  <c r="Y3781" i="1"/>
  <c r="Y3780" i="1"/>
  <c r="Y3779" i="1"/>
  <c r="Y3778" i="1"/>
  <c r="Z3778" i="1" s="1"/>
  <c r="Y3777" i="1"/>
  <c r="Y3776" i="1"/>
  <c r="Y3775" i="1"/>
  <c r="Z3775" i="1" s="1"/>
  <c r="Y3774" i="1"/>
  <c r="Y3773" i="1"/>
  <c r="Y3772" i="1"/>
  <c r="Y3771" i="1"/>
  <c r="Y3770" i="1"/>
  <c r="Y3769" i="1"/>
  <c r="Y3768" i="1"/>
  <c r="AA3768" i="1" s="1"/>
  <c r="Y3767" i="1"/>
  <c r="Y3766" i="1"/>
  <c r="AA3766" i="1" s="1"/>
  <c r="Y3765" i="1"/>
  <c r="Z3765" i="1" s="1"/>
  <c r="Y3764" i="1"/>
  <c r="Z3764" i="1" s="1"/>
  <c r="Y3763" i="1"/>
  <c r="Y3762" i="1"/>
  <c r="AA3762" i="1" s="1"/>
  <c r="Y3761" i="1"/>
  <c r="Y3760" i="1"/>
  <c r="Y3759" i="1"/>
  <c r="Y3758" i="1"/>
  <c r="Y3757" i="1"/>
  <c r="Y3756" i="1"/>
  <c r="Z3756" i="1" s="1"/>
  <c r="Y3755" i="1"/>
  <c r="Z3755" i="1" s="1"/>
  <c r="Y3754" i="1"/>
  <c r="Y3753" i="1"/>
  <c r="Y3752" i="1"/>
  <c r="AA3752" i="1" s="1"/>
  <c r="Y3751" i="1"/>
  <c r="Z3751" i="1" s="1"/>
  <c r="Y3750" i="1"/>
  <c r="Y3749" i="1"/>
  <c r="Y3748" i="1"/>
  <c r="Y3747" i="1"/>
  <c r="Y3746" i="1"/>
  <c r="Y3745" i="1"/>
  <c r="Y3744" i="1"/>
  <c r="AA3744" i="1" s="1"/>
  <c r="Y3743" i="1"/>
  <c r="Y3742" i="1"/>
  <c r="Y3741" i="1"/>
  <c r="Y3740" i="1"/>
  <c r="Y3739" i="1"/>
  <c r="AA3739" i="1" s="1"/>
  <c r="Y3738" i="1"/>
  <c r="Y3737" i="1"/>
  <c r="AA3737" i="1" s="1"/>
  <c r="Y3736" i="1"/>
  <c r="Z3736" i="1" s="1"/>
  <c r="Y3735" i="1"/>
  <c r="Y3734" i="1"/>
  <c r="Z3734" i="1" s="1"/>
  <c r="Y3733" i="1"/>
  <c r="Z3733" i="1" s="1"/>
  <c r="Y3732" i="1"/>
  <c r="Y3731" i="1"/>
  <c r="Y3730" i="1"/>
  <c r="Y3729" i="1"/>
  <c r="Y3728" i="1"/>
  <c r="Z3728" i="1" s="1"/>
  <c r="Y3727" i="1"/>
  <c r="Z3727" i="1" s="1"/>
  <c r="Y3726" i="1"/>
  <c r="Y3725" i="1"/>
  <c r="Y3724" i="1"/>
  <c r="Y3723" i="1"/>
  <c r="Y3722" i="1"/>
  <c r="AA3722" i="1" s="1"/>
  <c r="Y3721" i="1"/>
  <c r="AA3721" i="1" s="1"/>
  <c r="Y3720" i="1"/>
  <c r="AA3720" i="1" s="1"/>
  <c r="Y3719" i="1"/>
  <c r="Y3718" i="1"/>
  <c r="Y3717" i="1"/>
  <c r="Y3716" i="1"/>
  <c r="Y3715" i="1"/>
  <c r="Y3714" i="1"/>
  <c r="Y3713" i="1"/>
  <c r="AA3713" i="1" s="1"/>
  <c r="Y3712" i="1"/>
  <c r="Z3712" i="1" s="1"/>
  <c r="Y3711" i="1"/>
  <c r="Y3710" i="1"/>
  <c r="Y3709" i="1"/>
  <c r="Y3708" i="1"/>
  <c r="Y3707" i="1"/>
  <c r="AA3707" i="1" s="1"/>
  <c r="Y3706" i="1"/>
  <c r="AA3706" i="1" s="1"/>
  <c r="Y3705" i="1"/>
  <c r="Y3704" i="1"/>
  <c r="Y3703" i="1"/>
  <c r="AA3703" i="1" s="1"/>
  <c r="Y3702" i="1"/>
  <c r="Y3701" i="1"/>
  <c r="Z3701" i="1" s="1"/>
  <c r="Y3700" i="1"/>
  <c r="Y3699" i="1"/>
  <c r="Y3698" i="1"/>
  <c r="Y3697" i="1"/>
  <c r="Y3696" i="1"/>
  <c r="Y3695" i="1"/>
  <c r="AA3695" i="1" s="1"/>
  <c r="Y3694" i="1"/>
  <c r="Y3693" i="1"/>
  <c r="Y3692" i="1"/>
  <c r="Y3691" i="1"/>
  <c r="Y3690" i="1"/>
  <c r="Y3689" i="1"/>
  <c r="Y3688" i="1"/>
  <c r="AA3688" i="1" s="1"/>
  <c r="Y3687" i="1"/>
  <c r="Y3686" i="1"/>
  <c r="Z3686" i="1" s="1"/>
  <c r="Y3685" i="1"/>
  <c r="Y3684" i="1"/>
  <c r="Y3683" i="1"/>
  <c r="Y3682" i="1"/>
  <c r="Y3681" i="1"/>
  <c r="Y3680" i="1"/>
  <c r="AA3680" i="1" s="1"/>
  <c r="Y3679" i="1"/>
  <c r="Z3679" i="1" s="1"/>
  <c r="Y3678" i="1"/>
  <c r="Y3677" i="1"/>
  <c r="Y3676" i="1"/>
  <c r="Y3675" i="1"/>
  <c r="Y3674" i="1"/>
  <c r="AA3674" i="1" s="1"/>
  <c r="Y3673" i="1"/>
  <c r="AA3673" i="1" s="1"/>
  <c r="Y3672" i="1"/>
  <c r="Y3671" i="1"/>
  <c r="AA3671" i="1" s="1"/>
  <c r="Y3670" i="1"/>
  <c r="Z3670" i="1" s="1"/>
  <c r="Y3669" i="1"/>
  <c r="Y3668" i="1"/>
  <c r="Y3667" i="1"/>
  <c r="Y3666" i="1"/>
  <c r="AA3666" i="1" s="1"/>
  <c r="Y3665" i="1"/>
  <c r="AA3665" i="1" s="1"/>
  <c r="Y3664" i="1"/>
  <c r="AA3664" i="1" s="1"/>
  <c r="Y3663" i="1"/>
  <c r="AA3663" i="1" s="1"/>
  <c r="Y3662" i="1"/>
  <c r="Y3661" i="1"/>
  <c r="Y3660" i="1"/>
  <c r="Y3659" i="1"/>
  <c r="AA3659" i="1" s="1"/>
  <c r="Y3658" i="1"/>
  <c r="Y3657" i="1"/>
  <c r="Y3656" i="1"/>
  <c r="AA3656" i="1" s="1"/>
  <c r="Y3655" i="1"/>
  <c r="Y3654" i="1"/>
  <c r="Y3653" i="1"/>
  <c r="Z3653" i="1" s="1"/>
  <c r="Y3652" i="1"/>
  <c r="Y3651" i="1"/>
  <c r="Y3650" i="1"/>
  <c r="Y3649" i="1"/>
  <c r="Y3648" i="1"/>
  <c r="Z3648" i="1" s="1"/>
  <c r="Y3647" i="1"/>
  <c r="AA3647" i="1" s="1"/>
  <c r="Y3646" i="1"/>
  <c r="Y3645" i="1"/>
  <c r="Y3644" i="1"/>
  <c r="Y3643" i="1"/>
  <c r="AA3643" i="1" s="1"/>
  <c r="Y3642" i="1"/>
  <c r="AA3642" i="1" s="1"/>
  <c r="Y3641" i="1"/>
  <c r="AA3641" i="1" s="1"/>
  <c r="Y3640" i="1"/>
  <c r="Y3639" i="1"/>
  <c r="AA3639" i="1" s="1"/>
  <c r="Y3638" i="1"/>
  <c r="Z3638" i="1" s="1"/>
  <c r="Y3637" i="1"/>
  <c r="Y3636" i="1"/>
  <c r="Y3635" i="1"/>
  <c r="Y3634" i="1"/>
  <c r="Y3633" i="1"/>
  <c r="AA3633" i="1" s="1"/>
  <c r="Y3632" i="1"/>
  <c r="AA3632" i="1" s="1"/>
  <c r="Y3631" i="1"/>
  <c r="AA3631" i="1" s="1"/>
  <c r="Y3630" i="1"/>
  <c r="Y3629" i="1"/>
  <c r="Y3628" i="1"/>
  <c r="Y3627" i="1"/>
  <c r="AA3627" i="1" s="1"/>
  <c r="Y3626" i="1"/>
  <c r="Y3625" i="1"/>
  <c r="AA3625" i="1" s="1"/>
  <c r="Y3624" i="1"/>
  <c r="Y3623" i="1"/>
  <c r="Y3622" i="1"/>
  <c r="Z3622" i="1" s="1"/>
  <c r="Y3621" i="1"/>
  <c r="Z3621" i="1" s="1"/>
  <c r="Y3620" i="1"/>
  <c r="Y3619" i="1"/>
  <c r="Y3618" i="1"/>
  <c r="AA3618" i="1" s="1"/>
  <c r="Y3617" i="1"/>
  <c r="AA3617" i="1" s="1"/>
  <c r="Y3616" i="1"/>
  <c r="Y3615" i="1"/>
  <c r="AA3615" i="1" s="1"/>
  <c r="Y3614" i="1"/>
  <c r="Y3613" i="1"/>
  <c r="Y3612" i="1"/>
  <c r="Y3611" i="1"/>
  <c r="Y3610" i="1"/>
  <c r="AA3610" i="1" s="1"/>
  <c r="Y3609" i="1"/>
  <c r="AA3609" i="1" s="1"/>
  <c r="Y3608" i="1"/>
  <c r="AA3608" i="1" s="1"/>
  <c r="Y3607" i="1"/>
  <c r="Z3607" i="1" s="1"/>
  <c r="Y3606" i="1"/>
  <c r="Z3606" i="1" s="1"/>
  <c r="Y3605" i="1"/>
  <c r="Y3604" i="1"/>
  <c r="Y3603" i="1"/>
  <c r="Y3602" i="1"/>
  <c r="AA3602" i="1" s="1"/>
  <c r="Y3601" i="1"/>
  <c r="AA3601" i="1" s="1"/>
  <c r="Y3600" i="1"/>
  <c r="Z3600" i="1" s="1"/>
  <c r="Y3599" i="1"/>
  <c r="Z3599" i="1" s="1"/>
  <c r="Y3598" i="1"/>
  <c r="Y3597" i="1"/>
  <c r="Y3596" i="1"/>
  <c r="Y3595" i="1"/>
  <c r="Y3594" i="1"/>
  <c r="Y3593" i="1"/>
  <c r="Y3592" i="1"/>
  <c r="AA3592" i="1" s="1"/>
  <c r="Y3591" i="1"/>
  <c r="AA3591" i="1" s="1"/>
  <c r="Y3590" i="1"/>
  <c r="AA3590" i="1" s="1"/>
  <c r="Y3589" i="1"/>
  <c r="Y3588" i="1"/>
  <c r="Z3588" i="1" s="1"/>
  <c r="Y3587" i="1"/>
  <c r="Z3587" i="1" s="1"/>
  <c r="Y3586" i="1"/>
  <c r="Y3585" i="1"/>
  <c r="Y3584" i="1"/>
  <c r="Y3583" i="1"/>
  <c r="AA3583" i="1" s="1"/>
  <c r="Y3582" i="1"/>
  <c r="Z3582" i="1" s="1"/>
  <c r="Y3581" i="1"/>
  <c r="Z3581" i="1" s="1"/>
  <c r="Y3580" i="1"/>
  <c r="Z3580" i="1" s="1"/>
  <c r="Y3579" i="1"/>
  <c r="Z3579" i="1" s="1"/>
  <c r="Y3578" i="1"/>
  <c r="Y3577" i="1"/>
  <c r="Y3576" i="1"/>
  <c r="AA3576" i="1" s="1"/>
  <c r="Y3575" i="1"/>
  <c r="Z3575" i="1" s="1"/>
  <c r="Y3574" i="1"/>
  <c r="Y3573" i="1"/>
  <c r="Z3573" i="1" s="1"/>
  <c r="Y3572" i="1"/>
  <c r="Y3571" i="1"/>
  <c r="Y3570" i="1"/>
  <c r="Y3569" i="1"/>
  <c r="Y3568" i="1"/>
  <c r="AA3568" i="1" s="1"/>
  <c r="Y3567" i="1"/>
  <c r="Y3566" i="1"/>
  <c r="AA3566" i="1" s="1"/>
  <c r="Y3565" i="1"/>
  <c r="Z3565" i="1" s="1"/>
  <c r="Y3564" i="1"/>
  <c r="Y3563" i="1"/>
  <c r="Z3563" i="1" s="1"/>
  <c r="Y3562" i="1"/>
  <c r="Y3561" i="1"/>
  <c r="Y3560" i="1"/>
  <c r="AA3560" i="1" s="1"/>
  <c r="Y3559" i="1"/>
  <c r="Y3558" i="1"/>
  <c r="Y3557" i="1"/>
  <c r="Z3557" i="1" s="1"/>
  <c r="Y3556" i="1"/>
  <c r="Z3556" i="1" s="1"/>
  <c r="Y3555" i="1"/>
  <c r="Z3555" i="1" s="1"/>
  <c r="Y3554" i="1"/>
  <c r="Y3553" i="1"/>
  <c r="Y3552" i="1"/>
  <c r="Y3551" i="1"/>
  <c r="AA3551" i="1" s="1"/>
  <c r="Y3550" i="1"/>
  <c r="AA3550" i="1" s="1"/>
  <c r="Y3549" i="1"/>
  <c r="Y3548" i="1"/>
  <c r="Y3547" i="1"/>
  <c r="Z3547" i="1" s="1"/>
  <c r="Y3546" i="1"/>
  <c r="Y3545" i="1"/>
  <c r="Y3544" i="1"/>
  <c r="AA3544" i="1" s="1"/>
  <c r="Y3543" i="1"/>
  <c r="Y3542" i="1"/>
  <c r="AA3542" i="1" s="1"/>
  <c r="Y3541" i="1"/>
  <c r="Z3541" i="1" s="1"/>
  <c r="Y3540" i="1"/>
  <c r="Y3539" i="1"/>
  <c r="Y3538" i="1"/>
  <c r="Y3537" i="1"/>
  <c r="Y3536" i="1"/>
  <c r="Y3535" i="1"/>
  <c r="Z3535" i="1" s="1"/>
  <c r="Y3534" i="1"/>
  <c r="AA3534" i="1" s="1"/>
  <c r="Y3533" i="1"/>
  <c r="Y3532" i="1"/>
  <c r="Y3531" i="1"/>
  <c r="Z3531" i="1" s="1"/>
  <c r="Y3530" i="1"/>
  <c r="Y3529" i="1"/>
  <c r="Y3528" i="1"/>
  <c r="Z3528" i="1" s="1"/>
  <c r="Y3527" i="1"/>
  <c r="Z3527" i="1" s="1"/>
  <c r="Y3526" i="1"/>
  <c r="Z3526" i="1" s="1"/>
  <c r="Y3525" i="1"/>
  <c r="Z3525" i="1" s="1"/>
  <c r="Y3524" i="1"/>
  <c r="Y3523" i="1"/>
  <c r="Z3523" i="1" s="1"/>
  <c r="Y3522" i="1"/>
  <c r="AA3522" i="1" s="1"/>
  <c r="Y3521" i="1"/>
  <c r="Z3521" i="1" s="1"/>
  <c r="Y3520" i="1"/>
  <c r="Y3519" i="1"/>
  <c r="Z3519" i="1" s="1"/>
  <c r="Y3518" i="1"/>
  <c r="Y3517" i="1"/>
  <c r="Z3517" i="1" s="1"/>
  <c r="Y3516" i="1"/>
  <c r="Y3515" i="1"/>
  <c r="Y3514" i="1"/>
  <c r="Y3513" i="1"/>
  <c r="Z3513" i="1" s="1"/>
  <c r="Y3512" i="1"/>
  <c r="AA3512" i="1" s="1"/>
  <c r="Y3511" i="1"/>
  <c r="Z3511" i="1" s="1"/>
  <c r="Y3510" i="1"/>
  <c r="AA3510" i="1" s="1"/>
  <c r="Y3509" i="1"/>
  <c r="Z3509" i="1" s="1"/>
  <c r="Y3508" i="1"/>
  <c r="Y3507" i="1"/>
  <c r="Z3507" i="1" s="1"/>
  <c r="Y3506" i="1"/>
  <c r="Y3505" i="1"/>
  <c r="Z3505" i="1" s="1"/>
  <c r="Y3504" i="1"/>
  <c r="Y3503" i="1"/>
  <c r="Z3503" i="1" s="1"/>
  <c r="Y3502" i="1"/>
  <c r="Y3501" i="1"/>
  <c r="Y3500" i="1"/>
  <c r="Y3499" i="1"/>
  <c r="Z3499" i="1" s="1"/>
  <c r="Y3498" i="1"/>
  <c r="AA3498" i="1" s="1"/>
  <c r="Y3497" i="1"/>
  <c r="Z3497" i="1" s="1"/>
  <c r="Y3496" i="1"/>
  <c r="AA3496" i="1" s="1"/>
  <c r="Y3495" i="1"/>
  <c r="Y3494" i="1"/>
  <c r="Y3493" i="1"/>
  <c r="Z3493" i="1" s="1"/>
  <c r="Y3492" i="1"/>
  <c r="AA3492" i="1" s="1"/>
  <c r="Y3491" i="1"/>
  <c r="Z3491" i="1" s="1"/>
  <c r="Y3490" i="1"/>
  <c r="Z3490" i="1" s="1"/>
  <c r="Y3489" i="1"/>
  <c r="Z3489" i="1" s="1"/>
  <c r="Y3488" i="1"/>
  <c r="Y3487" i="1"/>
  <c r="Z3487" i="1" s="1"/>
  <c r="Y3486" i="1"/>
  <c r="Y3485" i="1"/>
  <c r="Y3484" i="1"/>
  <c r="AA3484" i="1" s="1"/>
  <c r="Y3483" i="1"/>
  <c r="Z3483" i="1" s="1"/>
  <c r="Y3482" i="1"/>
  <c r="AA3482" i="1" s="1"/>
  <c r="Y3481" i="1"/>
  <c r="Z3481" i="1" s="1"/>
  <c r="Y3480" i="1"/>
  <c r="Z3480" i="1" s="1"/>
  <c r="Y3479" i="1"/>
  <c r="Y3478" i="1"/>
  <c r="Z3478" i="1" s="1"/>
  <c r="Y3477" i="1"/>
  <c r="Z3477" i="1" s="1"/>
  <c r="Y3476" i="1"/>
  <c r="Y3475" i="1"/>
  <c r="Y3474" i="1"/>
  <c r="AA3474" i="1" s="1"/>
  <c r="Y3473" i="1"/>
  <c r="Z3473" i="1" s="1"/>
  <c r="Y3472" i="1"/>
  <c r="AA3472" i="1" s="1"/>
  <c r="Y3471" i="1"/>
  <c r="Z3471" i="1" s="1"/>
  <c r="Y3470" i="1"/>
  <c r="Z3470" i="1" s="1"/>
  <c r="Y3469" i="1"/>
  <c r="Z3469" i="1" s="1"/>
  <c r="Y3468" i="1"/>
  <c r="Y3467" i="1"/>
  <c r="Y3466" i="1"/>
  <c r="AA3466" i="1" s="1"/>
  <c r="Y3465" i="1"/>
  <c r="Y3464" i="1"/>
  <c r="Y3463" i="1"/>
  <c r="Y3462" i="1"/>
  <c r="AA3462" i="1" s="1"/>
  <c r="Y3461" i="1"/>
  <c r="Z3461" i="1" s="1"/>
  <c r="Y3460" i="1"/>
  <c r="Y3459" i="1"/>
  <c r="Y3458" i="1"/>
  <c r="AA3458" i="1" s="1"/>
  <c r="Y3457" i="1"/>
  <c r="Y3456" i="1"/>
  <c r="Y3455" i="1"/>
  <c r="Y3454" i="1"/>
  <c r="Y3453" i="1"/>
  <c r="Y3452" i="1"/>
  <c r="Y3451" i="1"/>
  <c r="Y3450" i="1"/>
  <c r="Z3450" i="1" s="1"/>
  <c r="Y3449" i="1"/>
  <c r="Y3448" i="1"/>
  <c r="Y3447" i="1"/>
  <c r="Y3446" i="1"/>
  <c r="Y3445" i="1"/>
  <c r="Y3444" i="1"/>
  <c r="AA3444" i="1" s="1"/>
  <c r="Y3443" i="1"/>
  <c r="Z3443" i="1" s="1"/>
  <c r="Y3442" i="1"/>
  <c r="Z3442" i="1" s="1"/>
  <c r="Y3441" i="1"/>
  <c r="Z3441" i="1" s="1"/>
  <c r="Y3440" i="1"/>
  <c r="AA3440" i="1" s="1"/>
  <c r="Y3439" i="1"/>
  <c r="Y3438" i="1"/>
  <c r="AA3438" i="1" s="1"/>
  <c r="Y3437" i="1"/>
  <c r="Y3436" i="1"/>
  <c r="Y3435" i="1"/>
  <c r="Z3435" i="1" s="1"/>
  <c r="Y3434" i="1"/>
  <c r="Z3434" i="1" s="1"/>
  <c r="Y3433" i="1"/>
  <c r="Z3433" i="1" s="1"/>
  <c r="Y3432" i="1"/>
  <c r="Y3431" i="1"/>
  <c r="Y3430" i="1"/>
  <c r="Y3429" i="1"/>
  <c r="Y3428" i="1"/>
  <c r="AA3428" i="1" s="1"/>
  <c r="Y3427" i="1"/>
  <c r="Z3427" i="1" s="1"/>
  <c r="Y3426" i="1"/>
  <c r="Z3426" i="1" s="1"/>
  <c r="Y3425" i="1"/>
  <c r="Z3425" i="1" s="1"/>
  <c r="Y3424" i="1"/>
  <c r="AA3424" i="1" s="1"/>
  <c r="Y3423" i="1"/>
  <c r="Z3423" i="1" s="1"/>
  <c r="Y3422" i="1"/>
  <c r="Y3421" i="1"/>
  <c r="Z3421" i="1" s="1"/>
  <c r="Y3420" i="1"/>
  <c r="AA3420" i="1" s="1"/>
  <c r="Y3419" i="1"/>
  <c r="Y3418" i="1"/>
  <c r="AA3418" i="1" s="1"/>
  <c r="Y3417" i="1"/>
  <c r="Z3417" i="1" s="1"/>
  <c r="Y3416" i="1"/>
  <c r="AA3416" i="1" s="1"/>
  <c r="Y3415" i="1"/>
  <c r="Y3414" i="1"/>
  <c r="Y3413" i="1"/>
  <c r="Y3412" i="1"/>
  <c r="AA3412" i="1" s="1"/>
  <c r="Y3411" i="1"/>
  <c r="Z3411" i="1" s="1"/>
  <c r="Y3410" i="1"/>
  <c r="AA3410" i="1" s="1"/>
  <c r="Y3409" i="1"/>
  <c r="Z3409" i="1" s="1"/>
  <c r="Y3408" i="1"/>
  <c r="Y3407" i="1"/>
  <c r="Y3406" i="1"/>
  <c r="Y3405" i="1"/>
  <c r="Z3405" i="1" s="1"/>
  <c r="Y3404" i="1"/>
  <c r="AA3404" i="1" s="1"/>
  <c r="Y3403" i="1"/>
  <c r="Y3402" i="1"/>
  <c r="Y3401" i="1"/>
  <c r="Y3400" i="1"/>
  <c r="AA3400" i="1" s="1"/>
  <c r="Y3399" i="1"/>
  <c r="Z3399" i="1" s="1"/>
  <c r="Y3398" i="1"/>
  <c r="Y3397" i="1"/>
  <c r="Z3397" i="1" s="1"/>
  <c r="Y3396" i="1"/>
  <c r="Y3395" i="1"/>
  <c r="Y3394" i="1"/>
  <c r="AA3394" i="1" s="1"/>
  <c r="Y3393" i="1"/>
  <c r="Y3392" i="1"/>
  <c r="AA3392" i="1" s="1"/>
  <c r="Y3391" i="1"/>
  <c r="Z3391" i="1" s="1"/>
  <c r="Y3390" i="1"/>
  <c r="Y3389" i="1"/>
  <c r="Y3388" i="1"/>
  <c r="AA3388" i="1" s="1"/>
  <c r="Y3387" i="1"/>
  <c r="Y3386" i="1"/>
  <c r="Y3385" i="1"/>
  <c r="Z3385" i="1" s="1"/>
  <c r="Y3384" i="1"/>
  <c r="AA3384" i="1" s="1"/>
  <c r="Y3383" i="1"/>
  <c r="Y3382" i="1"/>
  <c r="Y3381" i="1"/>
  <c r="Z3381" i="1" s="1"/>
  <c r="Y3380" i="1"/>
  <c r="Y3379" i="1"/>
  <c r="Y3378" i="1"/>
  <c r="AA3378" i="1" s="1"/>
  <c r="Y3377" i="1"/>
  <c r="Z3377" i="1" s="1"/>
  <c r="Y3376" i="1"/>
  <c r="Y3375" i="1"/>
  <c r="Y3374" i="1"/>
  <c r="Y3373" i="1"/>
  <c r="Z3373" i="1" s="1"/>
  <c r="Y3372" i="1"/>
  <c r="AA3372" i="1" s="1"/>
  <c r="Y3371" i="1"/>
  <c r="Z3371" i="1" s="1"/>
  <c r="Y3370" i="1"/>
  <c r="Y3369" i="1"/>
  <c r="Y3368" i="1"/>
  <c r="AA3368" i="1" s="1"/>
  <c r="Y3367" i="1"/>
  <c r="Z3367" i="1" s="1"/>
  <c r="Y3366" i="1"/>
  <c r="Y3365" i="1"/>
  <c r="Z3365" i="1" s="1"/>
  <c r="Y3364" i="1"/>
  <c r="AA3364" i="1" s="1"/>
  <c r="Y3363" i="1"/>
  <c r="Z3363" i="1" s="1"/>
  <c r="Y3362" i="1"/>
  <c r="AA3362" i="1" s="1"/>
  <c r="Y3361" i="1"/>
  <c r="Y3360" i="1"/>
  <c r="AA3360" i="1" s="1"/>
  <c r="Y3359" i="1"/>
  <c r="Z3359" i="1" s="1"/>
  <c r="Y3358" i="1"/>
  <c r="Y3357" i="1"/>
  <c r="Z3357" i="1" s="1"/>
  <c r="Y3356" i="1"/>
  <c r="AA3356" i="1" s="1"/>
  <c r="Y3355" i="1"/>
  <c r="Y3354" i="1"/>
  <c r="AA3354" i="1" s="1"/>
  <c r="Y3353" i="1"/>
  <c r="Z3353" i="1" s="1"/>
  <c r="Y3352" i="1"/>
  <c r="AA3352" i="1" s="1"/>
  <c r="Y3351" i="1"/>
  <c r="Y3350" i="1"/>
  <c r="Y3349" i="1"/>
  <c r="Y3348" i="1"/>
  <c r="AA3348" i="1" s="1"/>
  <c r="Y3347" i="1"/>
  <c r="Z3347" i="1" s="1"/>
  <c r="Y3346" i="1"/>
  <c r="AA3346" i="1" s="1"/>
  <c r="Y3345" i="1"/>
  <c r="Z3345" i="1" s="1"/>
  <c r="Y3344" i="1"/>
  <c r="Y3343" i="1"/>
  <c r="Y3342" i="1"/>
  <c r="Y3341" i="1"/>
  <c r="Z3341" i="1" s="1"/>
  <c r="Y3340" i="1"/>
  <c r="Y3339" i="1"/>
  <c r="Y3338" i="1"/>
  <c r="Y3337" i="1"/>
  <c r="Y3336" i="1"/>
  <c r="AA3336" i="1" s="1"/>
  <c r="Y3335" i="1"/>
  <c r="Z3335" i="1" s="1"/>
  <c r="Y3334" i="1"/>
  <c r="Y3333" i="1"/>
  <c r="Z3333" i="1" s="1"/>
  <c r="Y3332" i="1"/>
  <c r="Y3331" i="1"/>
  <c r="Y3330" i="1"/>
  <c r="Y3329" i="1"/>
  <c r="Y3328" i="1"/>
  <c r="AA3328" i="1" s="1"/>
  <c r="Y3327" i="1"/>
  <c r="Z3327" i="1" s="1"/>
  <c r="Y3326" i="1"/>
  <c r="Y3325" i="1"/>
  <c r="Y3324" i="1"/>
  <c r="Y3323" i="1"/>
  <c r="Y3322" i="1"/>
  <c r="Y3321" i="1"/>
  <c r="Z3321" i="1" s="1"/>
  <c r="Y3320" i="1"/>
  <c r="AA3320" i="1" s="1"/>
  <c r="Y3319" i="1"/>
  <c r="Y3318" i="1"/>
  <c r="Z3318" i="1" s="1"/>
  <c r="Y3317" i="1"/>
  <c r="Z3317" i="1" s="1"/>
  <c r="Y3316" i="1"/>
  <c r="Y3315" i="1"/>
  <c r="Y3314" i="1"/>
  <c r="Y3313" i="1"/>
  <c r="Y3312" i="1"/>
  <c r="AA3312" i="1" s="1"/>
  <c r="Y3311" i="1"/>
  <c r="Z3311" i="1" s="1"/>
  <c r="Y3310" i="1"/>
  <c r="Y3309" i="1"/>
  <c r="Z3309" i="1" s="1"/>
  <c r="Y3308" i="1"/>
  <c r="Y3307" i="1"/>
  <c r="Y3306" i="1"/>
  <c r="Y3305" i="1"/>
  <c r="AA3305" i="1" s="1"/>
  <c r="Y3304" i="1"/>
  <c r="Y3303" i="1"/>
  <c r="Y3302" i="1"/>
  <c r="Y3301" i="1"/>
  <c r="Z3301" i="1" s="1"/>
  <c r="Y3300" i="1"/>
  <c r="AA3300" i="1" s="1"/>
  <c r="Y3299" i="1"/>
  <c r="Y3298" i="1"/>
  <c r="Y3297" i="1"/>
  <c r="AA3297" i="1" s="1"/>
  <c r="Y3296" i="1"/>
  <c r="Y3295" i="1"/>
  <c r="Y3294" i="1"/>
  <c r="AA3294" i="1" s="1"/>
  <c r="Y3293" i="1"/>
  <c r="Y3292" i="1"/>
  <c r="Y3291" i="1"/>
  <c r="Z3291" i="1" s="1"/>
  <c r="Y3290" i="1"/>
  <c r="Z3290" i="1" s="1"/>
  <c r="Y3289" i="1"/>
  <c r="Z3289" i="1" s="1"/>
  <c r="Y3288" i="1"/>
  <c r="AA3288" i="1" s="1"/>
  <c r="Y3287" i="1"/>
  <c r="Z3287" i="1" s="1"/>
  <c r="Y3286" i="1"/>
  <c r="Y3285" i="1"/>
  <c r="Y3284" i="1"/>
  <c r="AA3284" i="1" s="1"/>
  <c r="Y3283" i="1"/>
  <c r="Y3282" i="1"/>
  <c r="AA3282" i="1" s="1"/>
  <c r="Y3281" i="1"/>
  <c r="AA3281" i="1" s="1"/>
  <c r="Y3280" i="1"/>
  <c r="Y3279" i="1"/>
  <c r="Y3278" i="1"/>
  <c r="Z3278" i="1" s="1"/>
  <c r="Y3277" i="1"/>
  <c r="Y3276" i="1"/>
  <c r="Y3275" i="1"/>
  <c r="Z3275" i="1" s="1"/>
  <c r="Y3274" i="1"/>
  <c r="Y3273" i="1"/>
  <c r="Z3273" i="1" s="1"/>
  <c r="Y3272" i="1"/>
  <c r="AA3272" i="1" s="1"/>
  <c r="Y3271" i="1"/>
  <c r="Z3271" i="1" s="1"/>
  <c r="Y3270" i="1"/>
  <c r="AA3270" i="1" s="1"/>
  <c r="Y3269" i="1"/>
  <c r="Y3268" i="1"/>
  <c r="AA3268" i="1" s="1"/>
  <c r="Y3267" i="1"/>
  <c r="Y3266" i="1"/>
  <c r="Y3265" i="1"/>
  <c r="AA3265" i="1" s="1"/>
  <c r="Y3264" i="1"/>
  <c r="Y3263" i="1"/>
  <c r="Y3262" i="1"/>
  <c r="Y3261" i="1"/>
  <c r="Y3260" i="1"/>
  <c r="Y3259" i="1"/>
  <c r="Z3259" i="1" s="1"/>
  <c r="Y3258" i="1"/>
  <c r="AA3258" i="1" s="1"/>
  <c r="Y3257" i="1"/>
  <c r="Y3256" i="1"/>
  <c r="AA3256" i="1" s="1"/>
  <c r="Y3255" i="1"/>
  <c r="Z3255" i="1" s="1"/>
  <c r="Y3254" i="1"/>
  <c r="Z3254" i="1" s="1"/>
  <c r="Y3253" i="1"/>
  <c r="Y3252" i="1"/>
  <c r="AA3252" i="1" s="1"/>
  <c r="Y3251" i="1"/>
  <c r="Y3250" i="1"/>
  <c r="AA3250" i="1" s="1"/>
  <c r="Y3249" i="1"/>
  <c r="Z3249" i="1" s="1"/>
  <c r="Y3248" i="1"/>
  <c r="Y3247" i="1"/>
  <c r="Y3246" i="1"/>
  <c r="AA3246" i="1" s="1"/>
  <c r="Y3245" i="1"/>
  <c r="Y3244" i="1"/>
  <c r="Y3243" i="1"/>
  <c r="Z3243" i="1" s="1"/>
  <c r="Y3242" i="1"/>
  <c r="AA3242" i="1" s="1"/>
  <c r="Y3241" i="1"/>
  <c r="Y3240" i="1"/>
  <c r="AA3240" i="1" s="1"/>
  <c r="Y3239" i="1"/>
  <c r="Z3239" i="1" s="1"/>
  <c r="Y3238" i="1"/>
  <c r="Y3237" i="1"/>
  <c r="Z3237" i="1" s="1"/>
  <c r="Y3236" i="1"/>
  <c r="AA3236" i="1" s="1"/>
  <c r="Y3235" i="1"/>
  <c r="Y3234" i="1"/>
  <c r="Z3234" i="1" s="1"/>
  <c r="Y3233" i="1"/>
  <c r="Y3232" i="1"/>
  <c r="Y3231" i="1"/>
  <c r="Y3230" i="1"/>
  <c r="AA3230" i="1" s="1"/>
  <c r="Y3229" i="1"/>
  <c r="Y3228" i="1"/>
  <c r="Y3227" i="1"/>
  <c r="Z3227" i="1" s="1"/>
  <c r="Y3226" i="1"/>
  <c r="AA3226" i="1" s="1"/>
  <c r="Y3225" i="1"/>
  <c r="Z3225" i="1" s="1"/>
  <c r="Y3224" i="1"/>
  <c r="AA3224" i="1" s="1"/>
  <c r="Y3223" i="1"/>
  <c r="Z3223" i="1" s="1"/>
  <c r="Y3222" i="1"/>
  <c r="Y3221" i="1"/>
  <c r="Y3220" i="1"/>
  <c r="AA3220" i="1" s="1"/>
  <c r="Y3219" i="1"/>
  <c r="Y3218" i="1"/>
  <c r="Y3217" i="1"/>
  <c r="Z3217" i="1" s="1"/>
  <c r="Y3216" i="1"/>
  <c r="Y3215" i="1"/>
  <c r="Y3214" i="1"/>
  <c r="Y3213" i="1"/>
  <c r="Y3212" i="1"/>
  <c r="Y3211" i="1"/>
  <c r="Y3210" i="1"/>
  <c r="Y3209" i="1"/>
  <c r="Y3208" i="1"/>
  <c r="Y3207" i="1"/>
  <c r="Y3206" i="1"/>
  <c r="AA3206" i="1" s="1"/>
  <c r="Y3205" i="1"/>
  <c r="Z3205" i="1" s="1"/>
  <c r="Y3204" i="1"/>
  <c r="Y3203" i="1"/>
  <c r="Y3202" i="1"/>
  <c r="AA3202" i="1" s="1"/>
  <c r="Y3201" i="1"/>
  <c r="Y3200" i="1"/>
  <c r="Y3199" i="1"/>
  <c r="Y3198" i="1"/>
  <c r="Y3197" i="1"/>
  <c r="Z3197" i="1" s="1"/>
  <c r="Y3196" i="1"/>
  <c r="Y3195" i="1"/>
  <c r="Y3194" i="1"/>
  <c r="Y3193" i="1"/>
  <c r="Y3192" i="1"/>
  <c r="Z3192" i="1" s="1"/>
  <c r="Y3191" i="1"/>
  <c r="Y3190" i="1"/>
  <c r="AA3190" i="1" s="1"/>
  <c r="Y3189" i="1"/>
  <c r="Y3188" i="1"/>
  <c r="Y3187" i="1"/>
  <c r="Z3187" i="1" s="1"/>
  <c r="Y3186" i="1"/>
  <c r="Y3185" i="1"/>
  <c r="AA3185" i="1" s="1"/>
  <c r="Y3184" i="1"/>
  <c r="Z3184" i="1" s="1"/>
  <c r="Y3183" i="1"/>
  <c r="Y3182" i="1"/>
  <c r="Y3181" i="1"/>
  <c r="Z3181" i="1" s="1"/>
  <c r="Y3180" i="1"/>
  <c r="Y3179" i="1"/>
  <c r="AA3179" i="1" s="1"/>
  <c r="Y3178" i="1"/>
  <c r="Y3177" i="1"/>
  <c r="Y3176" i="1"/>
  <c r="Z3176" i="1" s="1"/>
  <c r="Y3175" i="1"/>
  <c r="Y3174" i="1"/>
  <c r="AA3174" i="1" s="1"/>
  <c r="Y3173" i="1"/>
  <c r="Z3173" i="1" s="1"/>
  <c r="Y3172" i="1"/>
  <c r="Y3171" i="1"/>
  <c r="Y3170" i="1"/>
  <c r="Z3170" i="1" s="1"/>
  <c r="Y3169" i="1"/>
  <c r="Y3168" i="1"/>
  <c r="Z3168" i="1" s="1"/>
  <c r="Y3167" i="1"/>
  <c r="AA3167" i="1" s="1"/>
  <c r="Y3166" i="1"/>
  <c r="Z3166" i="1" s="1"/>
  <c r="Y3165" i="1"/>
  <c r="Y3164" i="1"/>
  <c r="Y3163" i="1"/>
  <c r="AA3163" i="1" s="1"/>
  <c r="Y3162" i="1"/>
  <c r="Z3162" i="1" s="1"/>
  <c r="Y3161" i="1"/>
  <c r="Y3160" i="1"/>
  <c r="Z3160" i="1" s="1"/>
  <c r="Y3159" i="1"/>
  <c r="AA3159" i="1" s="1"/>
  <c r="Y3158" i="1"/>
  <c r="Z3158" i="1" s="1"/>
  <c r="Y3157" i="1"/>
  <c r="AA3157" i="1" s="1"/>
  <c r="Y3156" i="1"/>
  <c r="Z3156" i="1" s="1"/>
  <c r="Y3155" i="1"/>
  <c r="Y3154" i="1"/>
  <c r="Z3154" i="1" s="1"/>
  <c r="Y3153" i="1"/>
  <c r="Y3152" i="1"/>
  <c r="Z3152" i="1" s="1"/>
  <c r="Y3151" i="1"/>
  <c r="AA3151" i="1" s="1"/>
  <c r="Y3150" i="1"/>
  <c r="Z3150" i="1" s="1"/>
  <c r="Y3149" i="1"/>
  <c r="Y3148" i="1"/>
  <c r="Z3148" i="1" s="1"/>
  <c r="Y3147" i="1"/>
  <c r="AA3147" i="1" s="1"/>
  <c r="Y3146" i="1"/>
  <c r="Z3146" i="1" s="1"/>
  <c r="Y3145" i="1"/>
  <c r="AA3145" i="1" s="1"/>
  <c r="Y3144" i="1"/>
  <c r="Z3144" i="1" s="1"/>
  <c r="Y3143" i="1"/>
  <c r="Z3143" i="1" s="1"/>
  <c r="Y3142" i="1"/>
  <c r="Z3142" i="1" s="1"/>
  <c r="Y3141" i="1"/>
  <c r="Y3140" i="1"/>
  <c r="Y3139" i="1"/>
  <c r="Y3138" i="1"/>
  <c r="Z3138" i="1" s="1"/>
  <c r="Y3137" i="1"/>
  <c r="Y3136" i="1"/>
  <c r="Z3136" i="1" s="1"/>
  <c r="Y3135" i="1"/>
  <c r="Y3134" i="1"/>
  <c r="Z3134" i="1" s="1"/>
  <c r="Y3133" i="1"/>
  <c r="AA3133" i="1" s="1"/>
  <c r="Y3132" i="1"/>
  <c r="Y3131" i="1"/>
  <c r="Y3130" i="1"/>
  <c r="Z3130" i="1" s="1"/>
  <c r="Y3129" i="1"/>
  <c r="AA3129" i="1" s="1"/>
  <c r="Y3128" i="1"/>
  <c r="Z3128" i="1" s="1"/>
  <c r="Y3127" i="1"/>
  <c r="Z3127" i="1" s="1"/>
  <c r="Y3126" i="1"/>
  <c r="Y3125" i="1"/>
  <c r="Y3124" i="1"/>
  <c r="Z3124" i="1" s="1"/>
  <c r="Y3123" i="1"/>
  <c r="AA3123" i="1" s="1"/>
  <c r="Y3122" i="1"/>
  <c r="Z3122" i="1" s="1"/>
  <c r="Y3121" i="1"/>
  <c r="Y3120" i="1"/>
  <c r="Z3120" i="1" s="1"/>
  <c r="Y3119" i="1"/>
  <c r="AA3119" i="1" s="1"/>
  <c r="Y3118" i="1"/>
  <c r="Y3117" i="1"/>
  <c r="Y3116" i="1"/>
  <c r="Y3115" i="1"/>
  <c r="Y3114" i="1"/>
  <c r="Z3114" i="1" s="1"/>
  <c r="Y3113" i="1"/>
  <c r="AA3113" i="1" s="1"/>
  <c r="Y3112" i="1"/>
  <c r="Z3112" i="1" s="1"/>
  <c r="Y3111" i="1"/>
  <c r="Y3110" i="1"/>
  <c r="Z3110" i="1" s="1"/>
  <c r="Y3109" i="1"/>
  <c r="Y3108" i="1"/>
  <c r="Z3108" i="1" s="1"/>
  <c r="Y3107" i="1"/>
  <c r="AA3107" i="1" s="1"/>
  <c r="Y3106" i="1"/>
  <c r="Y3105" i="1"/>
  <c r="Y3104" i="1"/>
  <c r="Z3104" i="1" s="1"/>
  <c r="Y3103" i="1"/>
  <c r="Y3102" i="1"/>
  <c r="Y3101" i="1"/>
  <c r="Y3100" i="1"/>
  <c r="Z3100" i="1" s="1"/>
  <c r="Y3099" i="1"/>
  <c r="Y3098" i="1"/>
  <c r="Z3098" i="1" s="1"/>
  <c r="Y3097" i="1"/>
  <c r="AA3097" i="1" s="1"/>
  <c r="Y3096" i="1"/>
  <c r="Z3096" i="1" s="1"/>
  <c r="Y3095" i="1"/>
  <c r="AA3095" i="1" s="1"/>
  <c r="Y3094" i="1"/>
  <c r="Z3094" i="1" s="1"/>
  <c r="Y3093" i="1"/>
  <c r="AA3093" i="1" s="1"/>
  <c r="Y3092" i="1"/>
  <c r="Z3092" i="1" s="1"/>
  <c r="Y3091" i="1"/>
  <c r="Z3091" i="1" s="1"/>
  <c r="Y3090" i="1"/>
  <c r="Z3090" i="1" s="1"/>
  <c r="Y3089" i="1"/>
  <c r="Y3088" i="1"/>
  <c r="Z3088" i="1" s="1"/>
  <c r="Y3087" i="1"/>
  <c r="Y3086" i="1"/>
  <c r="Z3086" i="1" s="1"/>
  <c r="Y3085" i="1"/>
  <c r="AA3085" i="1" s="1"/>
  <c r="Y3084" i="1"/>
  <c r="Y3083" i="1"/>
  <c r="Y3082" i="1"/>
  <c r="Z3082" i="1" s="1"/>
  <c r="Y3081" i="1"/>
  <c r="Y3080" i="1"/>
  <c r="Z3080" i="1" s="1"/>
  <c r="Y3079" i="1"/>
  <c r="AA3079" i="1" s="1"/>
  <c r="Y3078" i="1"/>
  <c r="Z3078" i="1" s="1"/>
  <c r="Y3077" i="1"/>
  <c r="Y3076" i="1"/>
  <c r="Y3075" i="1"/>
  <c r="Y3074" i="1"/>
  <c r="Y3073" i="1"/>
  <c r="Y3072" i="1"/>
  <c r="Z3072" i="1" s="1"/>
  <c r="Y3071" i="1"/>
  <c r="AA3071" i="1" s="1"/>
  <c r="Y3070" i="1"/>
  <c r="Z3070" i="1" s="1"/>
  <c r="Y3069" i="1"/>
  <c r="Y3068" i="1"/>
  <c r="Y3067" i="1"/>
  <c r="Y3066" i="1"/>
  <c r="Z3066" i="1" s="1"/>
  <c r="Y3065" i="1"/>
  <c r="AA3065" i="1" s="1"/>
  <c r="Y3064" i="1"/>
  <c r="Z3064" i="1" s="1"/>
  <c r="Y3063" i="1"/>
  <c r="Z3063" i="1" s="1"/>
  <c r="Y3062" i="1"/>
  <c r="Y3061" i="1"/>
  <c r="AA3061" i="1" s="1"/>
  <c r="Y3060" i="1"/>
  <c r="Z3060" i="1" s="1"/>
  <c r="Y3059" i="1"/>
  <c r="Z3059" i="1" s="1"/>
  <c r="Y3058" i="1"/>
  <c r="Z3058" i="1" s="1"/>
  <c r="Y3057" i="1"/>
  <c r="Y3056" i="1"/>
  <c r="Y3055" i="1"/>
  <c r="Y3054" i="1"/>
  <c r="Z3054" i="1" s="1"/>
  <c r="Y3053" i="1"/>
  <c r="AA3053" i="1" s="1"/>
  <c r="Y3052" i="1"/>
  <c r="Y3051" i="1"/>
  <c r="Y3050" i="1"/>
  <c r="Z3050" i="1" s="1"/>
  <c r="Y3049" i="1"/>
  <c r="Y3048" i="1"/>
  <c r="Z3048" i="1" s="1"/>
  <c r="Y3047" i="1"/>
  <c r="AA3047" i="1" s="1"/>
  <c r="Y3046" i="1"/>
  <c r="Z3046" i="1" s="1"/>
  <c r="Y3045" i="1"/>
  <c r="Y3044" i="1"/>
  <c r="Y3043" i="1"/>
  <c r="AA3043" i="1" s="1"/>
  <c r="Y3042" i="1"/>
  <c r="Z3042" i="1" s="1"/>
  <c r="Y3041" i="1"/>
  <c r="Y3040" i="1"/>
  <c r="Z3040" i="1" s="1"/>
  <c r="Y3039" i="1"/>
  <c r="AA3039" i="1" s="1"/>
  <c r="Y3038" i="1"/>
  <c r="Z3038" i="1" s="1"/>
  <c r="Y3037" i="1"/>
  <c r="Y3036" i="1"/>
  <c r="Y3035" i="1"/>
  <c r="Y3034" i="1"/>
  <c r="Z3034" i="1" s="1"/>
  <c r="Y3033" i="1"/>
  <c r="Y3032" i="1"/>
  <c r="Z3032" i="1" s="1"/>
  <c r="Y3031" i="1"/>
  <c r="Y3030" i="1"/>
  <c r="Z3030" i="1" s="1"/>
  <c r="Y3029" i="1"/>
  <c r="Y3028" i="1"/>
  <c r="Z3028" i="1" s="1"/>
  <c r="Y3027" i="1"/>
  <c r="Y3026" i="1"/>
  <c r="Z3026" i="1" s="1"/>
  <c r="Y3025" i="1"/>
  <c r="AA3025" i="1" s="1"/>
  <c r="Y3024" i="1"/>
  <c r="Z3024" i="1" s="1"/>
  <c r="Y3023" i="1"/>
  <c r="AA3023" i="1" s="1"/>
  <c r="Y3022" i="1"/>
  <c r="Y3021" i="1"/>
  <c r="Y3020" i="1"/>
  <c r="Y3019" i="1"/>
  <c r="Y3018" i="1"/>
  <c r="Z3018" i="1" s="1"/>
  <c r="Y3017" i="1"/>
  <c r="AA3017" i="1" s="1"/>
  <c r="Y3016" i="1"/>
  <c r="Z3016" i="1" s="1"/>
  <c r="Y3015" i="1"/>
  <c r="AA3015" i="1" s="1"/>
  <c r="Y3014" i="1"/>
  <c r="Z3014" i="1" s="1"/>
  <c r="Y3013" i="1"/>
  <c r="Y3012" i="1"/>
  <c r="Z3012" i="1" s="1"/>
  <c r="Y3011" i="1"/>
  <c r="AA3011" i="1" s="1"/>
  <c r="Y3010" i="1"/>
  <c r="Z3010" i="1" s="1"/>
  <c r="Y3009" i="1"/>
  <c r="AA3009" i="1" s="1"/>
  <c r="Y3008" i="1"/>
  <c r="Z3008" i="1" s="1"/>
  <c r="Y3007" i="1"/>
  <c r="Y3006" i="1"/>
  <c r="Z3006" i="1" s="1"/>
  <c r="Y3005" i="1"/>
  <c r="AA3005" i="1" s="1"/>
  <c r="Y3004" i="1"/>
  <c r="Y3003" i="1"/>
  <c r="Y3002" i="1"/>
  <c r="Z3002" i="1" s="1"/>
  <c r="Y3001" i="1"/>
  <c r="Y3000" i="1"/>
  <c r="Z3000" i="1" s="1"/>
  <c r="Y2999" i="1"/>
  <c r="Z2999" i="1" s="1"/>
  <c r="Y2998" i="1"/>
  <c r="Y2997" i="1"/>
  <c r="Y2996" i="1"/>
  <c r="Z2996" i="1" s="1"/>
  <c r="Y2995" i="1"/>
  <c r="AA2995" i="1" s="1"/>
  <c r="Y2994" i="1"/>
  <c r="Z2994" i="1" s="1"/>
  <c r="Y2993" i="1"/>
  <c r="Y2992" i="1"/>
  <c r="Z2992" i="1" s="1"/>
  <c r="Y2991" i="1"/>
  <c r="AA2991" i="1" s="1"/>
  <c r="Y2990" i="1"/>
  <c r="Y2989" i="1"/>
  <c r="Y2988" i="1"/>
  <c r="Y2987" i="1"/>
  <c r="Y2986" i="1"/>
  <c r="Z2986" i="1" s="1"/>
  <c r="Y2985" i="1"/>
  <c r="AA2985" i="1" s="1"/>
  <c r="Y2984" i="1"/>
  <c r="Z2984" i="1" s="1"/>
  <c r="Y2983" i="1"/>
  <c r="Z2983" i="1" s="1"/>
  <c r="Y2982" i="1"/>
  <c r="Y2981" i="1"/>
  <c r="AA2981" i="1" s="1"/>
  <c r="Y2980" i="1"/>
  <c r="Y2979" i="1"/>
  <c r="Y2978" i="1"/>
  <c r="Z2978" i="1" s="1"/>
  <c r="Y2977" i="1"/>
  <c r="AA2977" i="1" s="1"/>
  <c r="Y2976" i="1"/>
  <c r="Z2976" i="1" s="1"/>
  <c r="Y2975" i="1"/>
  <c r="AA2975" i="1" s="1"/>
  <c r="Y2974" i="1"/>
  <c r="Z2974" i="1" s="1"/>
  <c r="Y2973" i="1"/>
  <c r="AA2973" i="1" s="1"/>
  <c r="Y2972" i="1"/>
  <c r="Y2971" i="1"/>
  <c r="Y2970" i="1"/>
  <c r="Z2970" i="1" s="1"/>
  <c r="Y2969" i="1"/>
  <c r="Y2968" i="1"/>
  <c r="Z2968" i="1" s="1"/>
  <c r="Y2967" i="1"/>
  <c r="AA2967" i="1" s="1"/>
  <c r="Y2966" i="1"/>
  <c r="Y2965" i="1"/>
  <c r="AA2965" i="1" s="1"/>
  <c r="Y2964" i="1"/>
  <c r="Y2963" i="1"/>
  <c r="Z2963" i="1" s="1"/>
  <c r="Y2962" i="1"/>
  <c r="Y2961" i="1"/>
  <c r="AA2961" i="1" s="1"/>
  <c r="Y2960" i="1"/>
  <c r="Y2959" i="1"/>
  <c r="Z2959" i="1" s="1"/>
  <c r="Y2958" i="1"/>
  <c r="Y2957" i="1"/>
  <c r="AA2957" i="1" s="1"/>
  <c r="Y2956" i="1"/>
  <c r="Y2955" i="1"/>
  <c r="Y2954" i="1"/>
  <c r="Z2954" i="1" s="1"/>
  <c r="Y2953" i="1"/>
  <c r="AA2953" i="1" s="1"/>
  <c r="Y2952" i="1"/>
  <c r="Z2952" i="1" s="1"/>
  <c r="Y2951" i="1"/>
  <c r="Y2950" i="1"/>
  <c r="Y2949" i="1"/>
  <c r="Y2948" i="1"/>
  <c r="Z2948" i="1" s="1"/>
  <c r="Y2947" i="1"/>
  <c r="AA2947" i="1" s="1"/>
  <c r="Y2946" i="1"/>
  <c r="Z2946" i="1" s="1"/>
  <c r="Y2945" i="1"/>
  <c r="AA2945" i="1" s="1"/>
  <c r="Y2944" i="1"/>
  <c r="Y2943" i="1"/>
  <c r="Z2943" i="1" s="1"/>
  <c r="Y2942" i="1"/>
  <c r="Z2942" i="1" s="1"/>
  <c r="Y2941" i="1"/>
  <c r="Y2940" i="1"/>
  <c r="Y2939" i="1"/>
  <c r="Y2938" i="1"/>
  <c r="Z2938" i="1" s="1"/>
  <c r="Y2937" i="1"/>
  <c r="AA2937" i="1" s="1"/>
  <c r="Y2936" i="1"/>
  <c r="Z2936" i="1" s="1"/>
  <c r="Y2935" i="1"/>
  <c r="AA2935" i="1" s="1"/>
  <c r="Y2934" i="1"/>
  <c r="Z2934" i="1" s="1"/>
  <c r="Y2933" i="1"/>
  <c r="AA2933" i="1" s="1"/>
  <c r="Y2932" i="1"/>
  <c r="Y2931" i="1"/>
  <c r="AA2931" i="1" s="1"/>
  <c r="Y2930" i="1"/>
  <c r="Y2929" i="1"/>
  <c r="AA2929" i="1" s="1"/>
  <c r="Y2928" i="1"/>
  <c r="Y2927" i="1"/>
  <c r="Y2926" i="1"/>
  <c r="Z2926" i="1" s="1"/>
  <c r="Y2925" i="1"/>
  <c r="AA2925" i="1" s="1"/>
  <c r="Y2924" i="1"/>
  <c r="Y2923" i="1"/>
  <c r="Y2922" i="1"/>
  <c r="Z2922" i="1" s="1"/>
  <c r="Y2921" i="1"/>
  <c r="Y2920" i="1"/>
  <c r="Z2920" i="1" s="1"/>
  <c r="Y2919" i="1"/>
  <c r="AA2919" i="1" s="1"/>
  <c r="Y2918" i="1"/>
  <c r="Y2917" i="1"/>
  <c r="Y2916" i="1"/>
  <c r="Y2915" i="1"/>
  <c r="AA2915" i="1" s="1"/>
  <c r="Y2914" i="1"/>
  <c r="Z2914" i="1" s="1"/>
  <c r="Y2913" i="1"/>
  <c r="Y2912" i="1"/>
  <c r="Y2911" i="1"/>
  <c r="AA2911" i="1" s="1"/>
  <c r="Y2910" i="1"/>
  <c r="Z2910" i="1" s="1"/>
  <c r="Y2909" i="1"/>
  <c r="Y2908" i="1"/>
  <c r="Y2907" i="1"/>
  <c r="Z2907" i="1" s="1"/>
  <c r="Y2906" i="1"/>
  <c r="Z2906" i="1" s="1"/>
  <c r="Y2905" i="1"/>
  <c r="Y2904" i="1"/>
  <c r="Z2904" i="1" s="1"/>
  <c r="Y2903" i="1"/>
  <c r="Y2902" i="1"/>
  <c r="Y2901" i="1"/>
  <c r="Y2900" i="1"/>
  <c r="Y2899" i="1"/>
  <c r="AA2899" i="1" s="1"/>
  <c r="Y2898" i="1"/>
  <c r="Y2897" i="1"/>
  <c r="Y2896" i="1"/>
  <c r="Y2895" i="1"/>
  <c r="AA2895" i="1" s="1"/>
  <c r="Y2894" i="1"/>
  <c r="Y2893" i="1"/>
  <c r="AA2893" i="1" s="1"/>
  <c r="Y2892" i="1"/>
  <c r="Z2892" i="1" s="1"/>
  <c r="Y2891" i="1"/>
  <c r="Z2891" i="1" s="1"/>
  <c r="Y2890" i="1"/>
  <c r="Z2890" i="1" s="1"/>
  <c r="Y2889" i="1"/>
  <c r="AA2889" i="1" s="1"/>
  <c r="Y2888" i="1"/>
  <c r="Z2888" i="1" s="1"/>
  <c r="Y2887" i="1"/>
  <c r="AA2887" i="1" s="1"/>
  <c r="Y2886" i="1"/>
  <c r="Y2885" i="1"/>
  <c r="AA2885" i="1" s="1"/>
  <c r="Y2884" i="1"/>
  <c r="Y2883" i="1"/>
  <c r="AA2883" i="1" s="1"/>
  <c r="Y2882" i="1"/>
  <c r="AA2882" i="1" s="1"/>
  <c r="Y2881" i="1"/>
  <c r="Y2880" i="1"/>
  <c r="Z2880" i="1" s="1"/>
  <c r="Y2879" i="1"/>
  <c r="Z2879" i="1" s="1"/>
  <c r="Y2878" i="1"/>
  <c r="Y2877" i="1"/>
  <c r="AA2877" i="1" s="1"/>
  <c r="Y2876" i="1"/>
  <c r="Y2875" i="1"/>
  <c r="Z2875" i="1" s="1"/>
  <c r="Y2874" i="1"/>
  <c r="Y2873" i="1"/>
  <c r="Y2872" i="1"/>
  <c r="Z2872" i="1" s="1"/>
  <c r="Y2871" i="1"/>
  <c r="AA2871" i="1" s="1"/>
  <c r="Y2870" i="1"/>
  <c r="Y2869" i="1"/>
  <c r="AA2869" i="1" s="1"/>
  <c r="Y2868" i="1"/>
  <c r="Y2867" i="1"/>
  <c r="Y2866" i="1"/>
  <c r="AA2866" i="1" s="1"/>
  <c r="Y2865" i="1"/>
  <c r="Y2864" i="1"/>
  <c r="Z2864" i="1" s="1"/>
  <c r="Y2863" i="1"/>
  <c r="AA2863" i="1" s="1"/>
  <c r="Y2862" i="1"/>
  <c r="Y2861" i="1"/>
  <c r="AA2861" i="1" s="1"/>
  <c r="Y2860" i="1"/>
  <c r="Y2859" i="1"/>
  <c r="Y2858" i="1"/>
  <c r="Y2857" i="1"/>
  <c r="AA2857" i="1" s="1"/>
  <c r="Y2856" i="1"/>
  <c r="Z2856" i="1" s="1"/>
  <c r="Y2855" i="1"/>
  <c r="Y2854" i="1"/>
  <c r="Z2854" i="1" s="1"/>
  <c r="Y2853" i="1"/>
  <c r="AA2853" i="1" s="1"/>
  <c r="Y2852" i="1"/>
  <c r="Y2851" i="1"/>
  <c r="Y2850" i="1"/>
  <c r="AA2850" i="1" s="1"/>
  <c r="Y2849" i="1"/>
  <c r="Y2848" i="1"/>
  <c r="Z2848" i="1" s="1"/>
  <c r="Y2847" i="1"/>
  <c r="AA2847" i="1" s="1"/>
  <c r="Y2846" i="1"/>
  <c r="Y2845" i="1"/>
  <c r="AA2845" i="1" s="1"/>
  <c r="Y2844" i="1"/>
  <c r="Y2843" i="1"/>
  <c r="Y2842" i="1"/>
  <c r="Y2841" i="1"/>
  <c r="AA2841" i="1" s="1"/>
  <c r="Y2840" i="1"/>
  <c r="Z2840" i="1" s="1"/>
  <c r="Y2839" i="1"/>
  <c r="Z2839" i="1" s="1"/>
  <c r="Y2838" i="1"/>
  <c r="Y2837" i="1"/>
  <c r="AA2837" i="1" s="1"/>
  <c r="Y2836" i="1"/>
  <c r="Y2835" i="1"/>
  <c r="Z2835" i="1" s="1"/>
  <c r="Y2834" i="1"/>
  <c r="AA2834" i="1" s="1"/>
  <c r="Y2833" i="1"/>
  <c r="Y2832" i="1"/>
  <c r="Z2832" i="1" s="1"/>
  <c r="Y2831" i="1"/>
  <c r="Z2831" i="1" s="1"/>
  <c r="Y2830" i="1"/>
  <c r="Y2829" i="1"/>
  <c r="AA2829" i="1" s="1"/>
  <c r="Y2828" i="1"/>
  <c r="Z2828" i="1" s="1"/>
  <c r="Y2827" i="1"/>
  <c r="AA2827" i="1" s="1"/>
  <c r="Y2826" i="1"/>
  <c r="Z2826" i="1" s="1"/>
  <c r="Y2825" i="1"/>
  <c r="Y2824" i="1"/>
  <c r="Z2824" i="1" s="1"/>
  <c r="Y2823" i="1"/>
  <c r="Y2822" i="1"/>
  <c r="Z2822" i="1" s="1"/>
  <c r="Y2821" i="1"/>
  <c r="AA2821" i="1" s="1"/>
  <c r="Y2820" i="1"/>
  <c r="Y2819" i="1"/>
  <c r="Y2818" i="1"/>
  <c r="AA2818" i="1" s="1"/>
  <c r="Y2817" i="1"/>
  <c r="Y2816" i="1"/>
  <c r="Z2816" i="1" s="1"/>
  <c r="Y2815" i="1"/>
  <c r="Y2814" i="1"/>
  <c r="Y2813" i="1"/>
  <c r="AA2813" i="1" s="1"/>
  <c r="Y2812" i="1"/>
  <c r="Z2812" i="1" s="1"/>
  <c r="Y2811" i="1"/>
  <c r="AA2811" i="1" s="1"/>
  <c r="Y2810" i="1"/>
  <c r="Z2810" i="1" s="1"/>
  <c r="Y2809" i="1"/>
  <c r="AA2809" i="1" s="1"/>
  <c r="Y2808" i="1"/>
  <c r="Z2808" i="1" s="1"/>
  <c r="Y2807" i="1"/>
  <c r="AA2807" i="1" s="1"/>
  <c r="Y2806" i="1"/>
  <c r="AA2806" i="1" s="1"/>
  <c r="Y2805" i="1"/>
  <c r="Y2804" i="1"/>
  <c r="Y2803" i="1"/>
  <c r="AA2803" i="1" s="1"/>
  <c r="Y2802" i="1"/>
  <c r="Y2801" i="1"/>
  <c r="Y2800" i="1"/>
  <c r="Z2800" i="1" s="1"/>
  <c r="Y2799" i="1"/>
  <c r="Y2798" i="1"/>
  <c r="Y2797" i="1"/>
  <c r="AA2797" i="1" s="1"/>
  <c r="Y2796" i="1"/>
  <c r="Z2796" i="1" s="1"/>
  <c r="Y2795" i="1"/>
  <c r="Z2795" i="1" s="1"/>
  <c r="Y2794" i="1"/>
  <c r="Z2794" i="1" s="1"/>
  <c r="Y2793" i="1"/>
  <c r="AA2793" i="1" s="1"/>
  <c r="Y2792" i="1"/>
  <c r="Y2791" i="1"/>
  <c r="Z2791" i="1" s="1"/>
  <c r="Y2790" i="1"/>
  <c r="Y2789" i="1"/>
  <c r="Y2788" i="1"/>
  <c r="Y2787" i="1"/>
  <c r="Z2787" i="1" s="1"/>
  <c r="Y2786" i="1"/>
  <c r="Y2785" i="1"/>
  <c r="Y2784" i="1"/>
  <c r="Z2784" i="1" s="1"/>
  <c r="Y2783" i="1"/>
  <c r="Y2782" i="1"/>
  <c r="Y2781" i="1"/>
  <c r="AA2781" i="1" s="1"/>
  <c r="Y2780" i="1"/>
  <c r="Y2779" i="1"/>
  <c r="Y2778" i="1"/>
  <c r="Y2777" i="1"/>
  <c r="AA2777" i="1" s="1"/>
  <c r="Y2776" i="1"/>
  <c r="Y2775" i="1"/>
  <c r="AA2775" i="1" s="1"/>
  <c r="Y2774" i="1"/>
  <c r="AA2774" i="1" s="1"/>
  <c r="Y2773" i="1"/>
  <c r="Y2772" i="1"/>
  <c r="Y2771" i="1"/>
  <c r="Z2771" i="1" s="1"/>
  <c r="Y2770" i="1"/>
  <c r="Y2769" i="1"/>
  <c r="Y2768" i="1"/>
  <c r="Y2767" i="1"/>
  <c r="Y2766" i="1"/>
  <c r="Z2766" i="1" s="1"/>
  <c r="Y2765" i="1"/>
  <c r="Y2764" i="1"/>
  <c r="Z2764" i="1" s="1"/>
  <c r="Y2763" i="1"/>
  <c r="Y2762" i="1"/>
  <c r="Z2762" i="1" s="1"/>
  <c r="Y2761" i="1"/>
  <c r="Y2760" i="1"/>
  <c r="Y2759" i="1"/>
  <c r="AA2759" i="1" s="1"/>
  <c r="Y2758" i="1"/>
  <c r="Y2757" i="1"/>
  <c r="Y2756" i="1"/>
  <c r="Y2755" i="1"/>
  <c r="AA2755" i="1" s="1"/>
  <c r="Y2754" i="1"/>
  <c r="Y2753" i="1"/>
  <c r="Y2752" i="1"/>
  <c r="Y2751" i="1"/>
  <c r="AA2751" i="1" s="1"/>
  <c r="Y2750" i="1"/>
  <c r="Z2750" i="1" s="1"/>
  <c r="Y2749" i="1"/>
  <c r="Y2748" i="1"/>
  <c r="Z2748" i="1" s="1"/>
  <c r="Y2747" i="1"/>
  <c r="AA2747" i="1" s="1"/>
  <c r="Y2746" i="1"/>
  <c r="Z2746" i="1" s="1"/>
  <c r="Y2745" i="1"/>
  <c r="Y2744" i="1"/>
  <c r="Y2743" i="1"/>
  <c r="AA2743" i="1" s="1"/>
  <c r="Y2742" i="1"/>
  <c r="Z2742" i="1" s="1"/>
  <c r="Y2741" i="1"/>
  <c r="Y2740" i="1"/>
  <c r="Y2739" i="1"/>
  <c r="Y2738" i="1"/>
  <c r="Y2737" i="1"/>
  <c r="Y2736" i="1"/>
  <c r="Y2735" i="1"/>
  <c r="Z2735" i="1" s="1"/>
  <c r="Y2734" i="1"/>
  <c r="Y2733" i="1"/>
  <c r="Y2732" i="1"/>
  <c r="Z2732" i="1" s="1"/>
  <c r="Y2731" i="1"/>
  <c r="Y2730" i="1"/>
  <c r="Z2730" i="1" s="1"/>
  <c r="Y2729" i="1"/>
  <c r="AA2729" i="1" s="1"/>
  <c r="Y2728" i="1"/>
  <c r="Y2727" i="1"/>
  <c r="Z2727" i="1" s="1"/>
  <c r="Y2726" i="1"/>
  <c r="Y2725" i="1"/>
  <c r="Y2724" i="1"/>
  <c r="Y2723" i="1"/>
  <c r="Z2723" i="1" s="1"/>
  <c r="Y2722" i="1"/>
  <c r="Y2721" i="1"/>
  <c r="Y2720" i="1"/>
  <c r="Y2719" i="1"/>
  <c r="Z2719" i="1" s="1"/>
  <c r="Y2718" i="1"/>
  <c r="Y2717" i="1"/>
  <c r="Y2716" i="1"/>
  <c r="Y2715" i="1"/>
  <c r="Y2714" i="1"/>
  <c r="Y2713" i="1"/>
  <c r="AA2713" i="1" s="1"/>
  <c r="Y2712" i="1"/>
  <c r="Y2711" i="1"/>
  <c r="Y2710" i="1"/>
  <c r="AA2710" i="1" s="1"/>
  <c r="Y2709" i="1"/>
  <c r="Y2708" i="1"/>
  <c r="Y2707" i="1"/>
  <c r="Z2707" i="1" s="1"/>
  <c r="Y2706" i="1"/>
  <c r="Y2705" i="1"/>
  <c r="Y2704" i="1"/>
  <c r="Y2703" i="1"/>
  <c r="Y2702" i="1"/>
  <c r="Z2702" i="1" s="1"/>
  <c r="Y2701" i="1"/>
  <c r="Y2700" i="1"/>
  <c r="Z2700" i="1" s="1"/>
  <c r="Y2699" i="1"/>
  <c r="Y2698" i="1"/>
  <c r="Y2697" i="1"/>
  <c r="Y2696" i="1"/>
  <c r="Y2695" i="1"/>
  <c r="Y2694" i="1"/>
  <c r="Y2693" i="1"/>
  <c r="Y2692" i="1"/>
  <c r="Y2691" i="1"/>
  <c r="AA2691" i="1" s="1"/>
  <c r="Y2690" i="1"/>
  <c r="Y2689" i="1"/>
  <c r="Y2688" i="1"/>
  <c r="Y2687" i="1"/>
  <c r="AA2687" i="1" s="1"/>
  <c r="Y2686" i="1"/>
  <c r="Z2686" i="1" s="1"/>
  <c r="Y2685" i="1"/>
  <c r="Y2684" i="1"/>
  <c r="Z2684" i="1" s="1"/>
  <c r="Y2683" i="1"/>
  <c r="Z2683" i="1" s="1"/>
  <c r="Y2682" i="1"/>
  <c r="Z2682" i="1" s="1"/>
  <c r="Y2681" i="1"/>
  <c r="Y2680" i="1"/>
  <c r="Y2679" i="1"/>
  <c r="Y2678" i="1"/>
  <c r="Y2677" i="1"/>
  <c r="Y2676" i="1"/>
  <c r="Y2675" i="1"/>
  <c r="Y2674" i="1"/>
  <c r="Y2673" i="1"/>
  <c r="Y2672" i="1"/>
  <c r="Y2671" i="1"/>
  <c r="Y2670" i="1"/>
  <c r="Y2669" i="1"/>
  <c r="Y2668" i="1"/>
  <c r="Z2668" i="1" s="1"/>
  <c r="Y2667" i="1"/>
  <c r="Z2667" i="1" s="1"/>
  <c r="Y2666" i="1"/>
  <c r="Z2666" i="1" s="1"/>
  <c r="Y2665" i="1"/>
  <c r="AA2665" i="1" s="1"/>
  <c r="Y2664" i="1"/>
  <c r="Z2664" i="1" s="1"/>
  <c r="Y2663" i="1"/>
  <c r="Z2663" i="1" s="1"/>
  <c r="Y2662" i="1"/>
  <c r="Y2661" i="1"/>
  <c r="Z2661" i="1" s="1"/>
  <c r="Y2660" i="1"/>
  <c r="AA2660" i="1" s="1"/>
  <c r="Y2659" i="1"/>
  <c r="Y2658" i="1"/>
  <c r="AA2658" i="1" s="1"/>
  <c r="Y2657" i="1"/>
  <c r="AA2657" i="1" s="1"/>
  <c r="Y2656" i="1"/>
  <c r="Z2656" i="1" s="1"/>
  <c r="Y2655" i="1"/>
  <c r="Z2655" i="1" s="1"/>
  <c r="Y2654" i="1"/>
  <c r="AA2654" i="1" s="1"/>
  <c r="Y2653" i="1"/>
  <c r="Z2653" i="1" s="1"/>
  <c r="Y2652" i="1"/>
  <c r="Y2651" i="1"/>
  <c r="Y2650" i="1"/>
  <c r="AA2650" i="1" s="1"/>
  <c r="Y2649" i="1"/>
  <c r="AA2649" i="1" s="1"/>
  <c r="Y2648" i="1"/>
  <c r="AA2648" i="1" s="1"/>
  <c r="Y2647" i="1"/>
  <c r="Z2647" i="1" s="1"/>
  <c r="Y2646" i="1"/>
  <c r="Z2646" i="1" s="1"/>
  <c r="Y2645" i="1"/>
  <c r="Z2645" i="1" s="1"/>
  <c r="Y2644" i="1"/>
  <c r="AA2644" i="1" s="1"/>
  <c r="Y2643" i="1"/>
  <c r="Y2642" i="1"/>
  <c r="Y2641" i="1"/>
  <c r="Y2640" i="1"/>
  <c r="Y2639" i="1"/>
  <c r="Z2639" i="1" s="1"/>
  <c r="Y2638" i="1"/>
  <c r="Z2638" i="1" s="1"/>
  <c r="Y2637" i="1"/>
  <c r="Z2637" i="1" s="1"/>
  <c r="Y2636" i="1"/>
  <c r="Y2635" i="1"/>
  <c r="Y2634" i="1"/>
  <c r="AA2634" i="1" s="1"/>
  <c r="Y2633" i="1"/>
  <c r="Z2633" i="1" s="1"/>
  <c r="Y2632" i="1"/>
  <c r="Z2632" i="1" s="1"/>
  <c r="Y2631" i="1"/>
  <c r="Z2631" i="1" s="1"/>
  <c r="Y2630" i="1"/>
  <c r="Z2630" i="1" s="1"/>
  <c r="Y2629" i="1"/>
  <c r="Z2629" i="1" s="1"/>
  <c r="Y2628" i="1"/>
  <c r="AA2628" i="1" s="1"/>
  <c r="Y2627" i="1"/>
  <c r="Z2627" i="1" s="1"/>
  <c r="Y2626" i="1"/>
  <c r="AA2626" i="1" s="1"/>
  <c r="Y2625" i="1"/>
  <c r="AA2625" i="1" s="1"/>
  <c r="Y2624" i="1"/>
  <c r="Y2623" i="1"/>
  <c r="Z2623" i="1" s="1"/>
  <c r="Y2622" i="1"/>
  <c r="Z2622" i="1" s="1"/>
  <c r="Y2621" i="1"/>
  <c r="Z2621" i="1" s="1"/>
  <c r="Y2620" i="1"/>
  <c r="AA2620" i="1" s="1"/>
  <c r="Y2619" i="1"/>
  <c r="Y2618" i="1"/>
  <c r="Y2617" i="1"/>
  <c r="AA2617" i="1" s="1"/>
  <c r="Y2616" i="1"/>
  <c r="AA2616" i="1" s="1"/>
  <c r="Y2615" i="1"/>
  <c r="Z2615" i="1" s="1"/>
  <c r="Y2614" i="1"/>
  <c r="AA2614" i="1" s="1"/>
  <c r="Y2613" i="1"/>
  <c r="Z2613" i="1" s="1"/>
  <c r="Y2612" i="1"/>
  <c r="AA2612" i="1" s="1"/>
  <c r="Y2611" i="1"/>
  <c r="Z2611" i="1" s="1"/>
  <c r="Y2610" i="1"/>
  <c r="Y2609" i="1"/>
  <c r="Y2608" i="1"/>
  <c r="AA2608" i="1" s="1"/>
  <c r="Y2607" i="1"/>
  <c r="Z2607" i="1" s="1"/>
  <c r="Y2606" i="1"/>
  <c r="Z2606" i="1" s="1"/>
  <c r="Y2605" i="1"/>
  <c r="Y2604" i="1"/>
  <c r="AA2604" i="1" s="1"/>
  <c r="Y2603" i="1"/>
  <c r="Z2603" i="1" s="1"/>
  <c r="Y2602" i="1"/>
  <c r="Y2601" i="1"/>
  <c r="Z2601" i="1" s="1"/>
  <c r="Y2600" i="1"/>
  <c r="Y2599" i="1"/>
  <c r="Z2599" i="1" s="1"/>
  <c r="Y2598" i="1"/>
  <c r="Z2598" i="1" s="1"/>
  <c r="Y2597" i="1"/>
  <c r="Z2597" i="1" s="1"/>
  <c r="Y2596" i="1"/>
  <c r="AA2596" i="1" s="1"/>
  <c r="Y2595" i="1"/>
  <c r="Z2595" i="1" s="1"/>
  <c r="Y2594" i="1"/>
  <c r="AA2594" i="1" s="1"/>
  <c r="Y2593" i="1"/>
  <c r="AA2593" i="1" s="1"/>
  <c r="Y2592" i="1"/>
  <c r="Y2591" i="1"/>
  <c r="Z2591" i="1" s="1"/>
  <c r="Y2590" i="1"/>
  <c r="Y2589" i="1"/>
  <c r="Z2589" i="1" s="1"/>
  <c r="Y2588" i="1"/>
  <c r="Y2587" i="1"/>
  <c r="Y2586" i="1"/>
  <c r="Y2585" i="1"/>
  <c r="AA2585" i="1" s="1"/>
  <c r="Y2584" i="1"/>
  <c r="Y2583" i="1"/>
  <c r="Y2582" i="1"/>
  <c r="Y2581" i="1"/>
  <c r="Z2581" i="1" s="1"/>
  <c r="Y2580" i="1"/>
  <c r="AA2580" i="1" s="1"/>
  <c r="Y2579" i="1"/>
  <c r="Z2579" i="1" s="1"/>
  <c r="Y2578" i="1"/>
  <c r="Y2577" i="1"/>
  <c r="AA2577" i="1" s="1"/>
  <c r="Y2576" i="1"/>
  <c r="AA2576" i="1" s="1"/>
  <c r="Y2575" i="1"/>
  <c r="AA2575" i="1" s="1"/>
  <c r="Y2574" i="1"/>
  <c r="Y2573" i="1"/>
  <c r="Y2572" i="1"/>
  <c r="AA2572" i="1" s="1"/>
  <c r="Y2571" i="1"/>
  <c r="Z2571" i="1" s="1"/>
  <c r="Y2570" i="1"/>
  <c r="Y2569" i="1"/>
  <c r="AA2569" i="1" s="1"/>
  <c r="Y2568" i="1"/>
  <c r="AA2568" i="1" s="1"/>
  <c r="Y2567" i="1"/>
  <c r="Y2566" i="1"/>
  <c r="Y2565" i="1"/>
  <c r="AA2565" i="1" s="1"/>
  <c r="Y2564" i="1"/>
  <c r="AA2564" i="1" s="1"/>
  <c r="Y2563" i="1"/>
  <c r="Y2562" i="1"/>
  <c r="Y2561" i="1"/>
  <c r="AA2561" i="1" s="1"/>
  <c r="Y2560" i="1"/>
  <c r="AA2560" i="1" s="1"/>
  <c r="Y2559" i="1"/>
  <c r="Y2558" i="1"/>
  <c r="Y2557" i="1"/>
  <c r="AA2557" i="1" s="1"/>
  <c r="Y2556" i="1"/>
  <c r="AA2556" i="1" s="1"/>
  <c r="Y2555" i="1"/>
  <c r="Z2555" i="1" s="1"/>
  <c r="Y2554" i="1"/>
  <c r="Y2553" i="1"/>
  <c r="AA2553" i="1" s="1"/>
  <c r="Y2552" i="1"/>
  <c r="AA2552" i="1" s="1"/>
  <c r="Y2551" i="1"/>
  <c r="Y2550" i="1"/>
  <c r="Y2549" i="1"/>
  <c r="AA2549" i="1" s="1"/>
  <c r="Y2548" i="1"/>
  <c r="AA2548" i="1" s="1"/>
  <c r="Y2547" i="1"/>
  <c r="Z2547" i="1" s="1"/>
  <c r="Y2546" i="1"/>
  <c r="Y2545" i="1"/>
  <c r="Y2544" i="1"/>
  <c r="AA2544" i="1" s="1"/>
  <c r="Y2543" i="1"/>
  <c r="Z2543" i="1" s="1"/>
  <c r="Y2542" i="1"/>
  <c r="Y2541" i="1"/>
  <c r="AA2541" i="1" s="1"/>
  <c r="Y2540" i="1"/>
  <c r="Y2539" i="1"/>
  <c r="Z2539" i="1" s="1"/>
  <c r="Y2538" i="1"/>
  <c r="Z2538" i="1" s="1"/>
  <c r="Y2537" i="1"/>
  <c r="AA2537" i="1" s="1"/>
  <c r="Y2536" i="1"/>
  <c r="AA2536" i="1" s="1"/>
  <c r="Y2535" i="1"/>
  <c r="Z2535" i="1" s="1"/>
  <c r="Y2534" i="1"/>
  <c r="Z2534" i="1" s="1"/>
  <c r="Y2533" i="1"/>
  <c r="Y2532" i="1"/>
  <c r="Y2531" i="1"/>
  <c r="Z2531" i="1" s="1"/>
  <c r="Y2530" i="1"/>
  <c r="Z2530" i="1" s="1"/>
  <c r="Y2529" i="1"/>
  <c r="Y2528" i="1"/>
  <c r="AA2528" i="1" s="1"/>
  <c r="Y2527" i="1"/>
  <c r="Z2527" i="1" s="1"/>
  <c r="Y2526" i="1"/>
  <c r="Z2526" i="1" s="1"/>
  <c r="Y2525" i="1"/>
  <c r="AA2525" i="1" s="1"/>
  <c r="Y2524" i="1"/>
  <c r="Y2523" i="1"/>
  <c r="Z2523" i="1" s="1"/>
  <c r="Y2522" i="1"/>
  <c r="Z2522" i="1" s="1"/>
  <c r="Y2521" i="1"/>
  <c r="AA2521" i="1" s="1"/>
  <c r="Y2520" i="1"/>
  <c r="AA2520" i="1" s="1"/>
  <c r="Y2519" i="1"/>
  <c r="Z2519" i="1" s="1"/>
  <c r="Y2518" i="1"/>
  <c r="Z2518" i="1" s="1"/>
  <c r="Y2517" i="1"/>
  <c r="AA2517" i="1" s="1"/>
  <c r="Y2516" i="1"/>
  <c r="Y2515" i="1"/>
  <c r="Y2514" i="1"/>
  <c r="Z2514" i="1" s="1"/>
  <c r="Y2513" i="1"/>
  <c r="Y2512" i="1"/>
  <c r="Y2511" i="1"/>
  <c r="Z2511" i="1" s="1"/>
  <c r="Y2510" i="1"/>
  <c r="Z2510" i="1" s="1"/>
  <c r="Y2509" i="1"/>
  <c r="AA2509" i="1" s="1"/>
  <c r="Y2508" i="1"/>
  <c r="Y2507" i="1"/>
  <c r="Z2507" i="1" s="1"/>
  <c r="Y2506" i="1"/>
  <c r="Z2506" i="1" s="1"/>
  <c r="Y2505" i="1"/>
  <c r="AA2505" i="1" s="1"/>
  <c r="Y2504" i="1"/>
  <c r="Y2503" i="1"/>
  <c r="Y2502" i="1"/>
  <c r="Z2502" i="1" s="1"/>
  <c r="Y2501" i="1"/>
  <c r="AA2501" i="1" s="1"/>
  <c r="Y2500" i="1"/>
  <c r="Y2499" i="1"/>
  <c r="Z2499" i="1" s="1"/>
  <c r="Y2498" i="1"/>
  <c r="Z2498" i="1" s="1"/>
  <c r="Y2497" i="1"/>
  <c r="Y2496" i="1"/>
  <c r="Y2495" i="1"/>
  <c r="Z2495" i="1" s="1"/>
  <c r="Y2494" i="1"/>
  <c r="Z2494" i="1" s="1"/>
  <c r="Y2493" i="1"/>
  <c r="AA2493" i="1" s="1"/>
  <c r="Y2492" i="1"/>
  <c r="Y2491" i="1"/>
  <c r="Z2491" i="1" s="1"/>
  <c r="Y2490" i="1"/>
  <c r="Z2490" i="1" s="1"/>
  <c r="Y2489" i="1"/>
  <c r="AA2489" i="1" s="1"/>
  <c r="Y2488" i="1"/>
  <c r="Y2487" i="1"/>
  <c r="Z2487" i="1" s="1"/>
  <c r="Y2486" i="1"/>
  <c r="Z2486" i="1" s="1"/>
  <c r="Y2485" i="1"/>
  <c r="AA2485" i="1" s="1"/>
  <c r="Y2484" i="1"/>
  <c r="Y2483" i="1"/>
  <c r="Y2482" i="1"/>
  <c r="Z2482" i="1" s="1"/>
  <c r="Y2481" i="1"/>
  <c r="Y2480" i="1"/>
  <c r="Y2479" i="1"/>
  <c r="Z2479" i="1" s="1"/>
  <c r="Y2478" i="1"/>
  <c r="Z2478" i="1" s="1"/>
  <c r="Y2477" i="1"/>
  <c r="AA2477" i="1" s="1"/>
  <c r="Y2476" i="1"/>
  <c r="Y2475" i="1"/>
  <c r="Z2475" i="1" s="1"/>
  <c r="Y2474" i="1"/>
  <c r="Z2474" i="1" s="1"/>
  <c r="Y2473" i="1"/>
  <c r="AA2473" i="1" s="1"/>
  <c r="Y2472" i="1"/>
  <c r="Y2471" i="1"/>
  <c r="Y2470" i="1"/>
  <c r="Z2470" i="1" s="1"/>
  <c r="Y2469" i="1"/>
  <c r="AA2469" i="1" s="1"/>
  <c r="Y2468" i="1"/>
  <c r="Y2467" i="1"/>
  <c r="Z2467" i="1" s="1"/>
  <c r="Y2466" i="1"/>
  <c r="Z2466" i="1" s="1"/>
  <c r="Y2465" i="1"/>
  <c r="Y2464" i="1"/>
  <c r="Y2463" i="1"/>
  <c r="Z2463" i="1" s="1"/>
  <c r="Y2462" i="1"/>
  <c r="Z2462" i="1" s="1"/>
  <c r="Y2461" i="1"/>
  <c r="AA2461" i="1" s="1"/>
  <c r="Y2460" i="1"/>
  <c r="Y2459" i="1"/>
  <c r="Z2459" i="1" s="1"/>
  <c r="Y2458" i="1"/>
  <c r="Z2458" i="1" s="1"/>
  <c r="Y2457" i="1"/>
  <c r="AA2457" i="1" s="1"/>
  <c r="Y2456" i="1"/>
  <c r="Y2455" i="1"/>
  <c r="Z2455" i="1" s="1"/>
  <c r="Y2454" i="1"/>
  <c r="Z2454" i="1" s="1"/>
  <c r="Y2453" i="1"/>
  <c r="AA2453" i="1" s="1"/>
  <c r="Y2452" i="1"/>
  <c r="Y2451" i="1"/>
  <c r="Y2450" i="1"/>
  <c r="Z2450" i="1" s="1"/>
  <c r="Y2449" i="1"/>
  <c r="Y2448" i="1"/>
  <c r="Y2447" i="1"/>
  <c r="Z2447" i="1" s="1"/>
  <c r="Y2446" i="1"/>
  <c r="Z2446" i="1" s="1"/>
  <c r="Y2445" i="1"/>
  <c r="Y2444" i="1"/>
  <c r="Y2443" i="1"/>
  <c r="Z2443" i="1" s="1"/>
  <c r="Y2442" i="1"/>
  <c r="Z2442" i="1" s="1"/>
  <c r="Y2441" i="1"/>
  <c r="AA2441" i="1" s="1"/>
  <c r="Y2440" i="1"/>
  <c r="Y2439" i="1"/>
  <c r="Z2439" i="1" s="1"/>
  <c r="Y2438" i="1"/>
  <c r="Z2438" i="1" s="1"/>
  <c r="Y2437" i="1"/>
  <c r="AA2437" i="1" s="1"/>
  <c r="Y2436" i="1"/>
  <c r="Y2435" i="1"/>
  <c r="Z2435" i="1" s="1"/>
  <c r="Y2434" i="1"/>
  <c r="Z2434" i="1" s="1"/>
  <c r="Y2433" i="1"/>
  <c r="AA2433" i="1" s="1"/>
  <c r="Y2432" i="1"/>
  <c r="Y2431" i="1"/>
  <c r="Y2430" i="1"/>
  <c r="Z2430" i="1" s="1"/>
  <c r="Y2429" i="1"/>
  <c r="AA2429" i="1" s="1"/>
  <c r="Y2428" i="1"/>
  <c r="Y2427" i="1"/>
  <c r="Y2426" i="1"/>
  <c r="Z2426" i="1" s="1"/>
  <c r="Y2425" i="1"/>
  <c r="AA2425" i="1" s="1"/>
  <c r="Y2424" i="1"/>
  <c r="Y2423" i="1"/>
  <c r="Z2423" i="1" s="1"/>
  <c r="Y2422" i="1"/>
  <c r="Z2422" i="1" s="1"/>
  <c r="Y2421" i="1"/>
  <c r="Y2420" i="1"/>
  <c r="Y2419" i="1"/>
  <c r="Z2419" i="1" s="1"/>
  <c r="Y2418" i="1"/>
  <c r="Z2418" i="1" s="1"/>
  <c r="Y2417" i="1"/>
  <c r="Y2416" i="1"/>
  <c r="Y2415" i="1"/>
  <c r="Z2415" i="1" s="1"/>
  <c r="Y2414" i="1"/>
  <c r="Z2414" i="1" s="1"/>
  <c r="Y2413" i="1"/>
  <c r="AA2413" i="1" s="1"/>
  <c r="Y2412" i="1"/>
  <c r="Y2411" i="1"/>
  <c r="Z2411" i="1" s="1"/>
  <c r="Y2410" i="1"/>
  <c r="Z2410" i="1" s="1"/>
  <c r="Y2409" i="1"/>
  <c r="AA2409" i="1" s="1"/>
  <c r="Y2408" i="1"/>
  <c r="Y2407" i="1"/>
  <c r="Z2407" i="1" s="1"/>
  <c r="Y2406" i="1"/>
  <c r="Z2406" i="1" s="1"/>
  <c r="Y2405" i="1"/>
  <c r="AA2405" i="1" s="1"/>
  <c r="Y2404" i="1"/>
  <c r="Y2403" i="1"/>
  <c r="Z2403" i="1" s="1"/>
  <c r="Y2402" i="1"/>
  <c r="Z2402" i="1" s="1"/>
  <c r="Y2401" i="1"/>
  <c r="AA2401" i="1" s="1"/>
  <c r="Y2400" i="1"/>
  <c r="Y2399" i="1"/>
  <c r="Y2398" i="1"/>
  <c r="Z2398" i="1" s="1"/>
  <c r="Y2397" i="1"/>
  <c r="AA2397" i="1" s="1"/>
  <c r="Y2396" i="1"/>
  <c r="Y2395" i="1"/>
  <c r="Z2395" i="1" s="1"/>
  <c r="Y2394" i="1"/>
  <c r="Z2394" i="1" s="1"/>
  <c r="Y2393" i="1"/>
  <c r="Y2392" i="1"/>
  <c r="Y2391" i="1"/>
  <c r="Z2391" i="1" s="1"/>
  <c r="Y2390" i="1"/>
  <c r="Z2390" i="1" s="1"/>
  <c r="Y2389" i="1"/>
  <c r="AA2389" i="1" s="1"/>
  <c r="Y2388" i="1"/>
  <c r="Y2387" i="1"/>
  <c r="Y2386" i="1"/>
  <c r="Z2386" i="1" s="1"/>
  <c r="Y2385" i="1"/>
  <c r="AA2385" i="1" s="1"/>
  <c r="Y2384" i="1"/>
  <c r="Y2383" i="1"/>
  <c r="Y2382" i="1"/>
  <c r="Z2382" i="1" s="1"/>
  <c r="Y2381" i="1"/>
  <c r="AA2381" i="1" s="1"/>
  <c r="Y2380" i="1"/>
  <c r="Y2379" i="1"/>
  <c r="Z2379" i="1" s="1"/>
  <c r="Y2378" i="1"/>
  <c r="Z2378" i="1" s="1"/>
  <c r="Y2377" i="1"/>
  <c r="Y2376" i="1"/>
  <c r="Y2375" i="1"/>
  <c r="Z2375" i="1" s="1"/>
  <c r="Y2374" i="1"/>
  <c r="Z2374" i="1" s="1"/>
  <c r="Y2373" i="1"/>
  <c r="AA2373" i="1" s="1"/>
  <c r="Y2372" i="1"/>
  <c r="Y2371" i="1"/>
  <c r="Y2370" i="1"/>
  <c r="Z2370" i="1" s="1"/>
  <c r="Y2369" i="1"/>
  <c r="AA2369" i="1" s="1"/>
  <c r="Y2368" i="1"/>
  <c r="Y2367" i="1"/>
  <c r="Z2367" i="1" s="1"/>
  <c r="Y2366" i="1"/>
  <c r="Z2366" i="1" s="1"/>
  <c r="Y2365" i="1"/>
  <c r="AA2365" i="1" s="1"/>
  <c r="Y2364" i="1"/>
  <c r="Y2363" i="1"/>
  <c r="Z2363" i="1" s="1"/>
  <c r="Y2362" i="1"/>
  <c r="Y2361" i="1"/>
  <c r="Y2360" i="1"/>
  <c r="Y2359" i="1"/>
  <c r="Z2359" i="1" s="1"/>
  <c r="Y2358" i="1"/>
  <c r="Y2357" i="1"/>
  <c r="AA2357" i="1" s="1"/>
  <c r="Y2356" i="1"/>
  <c r="Y2355" i="1"/>
  <c r="Y2354" i="1"/>
  <c r="Y2353" i="1"/>
  <c r="AA2353" i="1" s="1"/>
  <c r="Y2352" i="1"/>
  <c r="Y2351" i="1"/>
  <c r="Y2350" i="1"/>
  <c r="Y2349" i="1"/>
  <c r="AA2349" i="1" s="1"/>
  <c r="Y2348" i="1"/>
  <c r="Y2347" i="1"/>
  <c r="Z2347" i="1" s="1"/>
  <c r="Y2346" i="1"/>
  <c r="Y2345" i="1"/>
  <c r="Y2344" i="1"/>
  <c r="Y2343" i="1"/>
  <c r="Z2343" i="1" s="1"/>
  <c r="Y2342" i="1"/>
  <c r="Y2341" i="1"/>
  <c r="AA2341" i="1" s="1"/>
  <c r="Y2340" i="1"/>
  <c r="Y2339" i="1"/>
  <c r="Y2338" i="1"/>
  <c r="Y2337" i="1"/>
  <c r="AA2337" i="1" s="1"/>
  <c r="Y2336" i="1"/>
  <c r="Y2335" i="1"/>
  <c r="Z2335" i="1" s="1"/>
  <c r="Y2334" i="1"/>
  <c r="Y2333" i="1"/>
  <c r="AA2333" i="1" s="1"/>
  <c r="Y2332" i="1"/>
  <c r="Y2331" i="1"/>
  <c r="Z2331" i="1" s="1"/>
  <c r="Y2330" i="1"/>
  <c r="Y2329" i="1"/>
  <c r="Y2328" i="1"/>
  <c r="Y2327" i="1"/>
  <c r="Z2327" i="1" s="1"/>
  <c r="Y2326" i="1"/>
  <c r="Y2325" i="1"/>
  <c r="AA2325" i="1" s="1"/>
  <c r="Y2324" i="1"/>
  <c r="Y2323" i="1"/>
  <c r="Z2323" i="1" s="1"/>
  <c r="Y2322" i="1"/>
  <c r="Y2321" i="1"/>
  <c r="AA2321" i="1" s="1"/>
  <c r="Y2320" i="1"/>
  <c r="Y2319" i="1"/>
  <c r="Y2318" i="1"/>
  <c r="Y2317" i="1"/>
  <c r="AA2317" i="1" s="1"/>
  <c r="Y2316" i="1"/>
  <c r="Z2316" i="1" s="1"/>
  <c r="Y2315" i="1"/>
  <c r="Y2314" i="1"/>
  <c r="Y2313" i="1"/>
  <c r="Y2312" i="1"/>
  <c r="Y2311" i="1"/>
  <c r="Z2311" i="1" s="1"/>
  <c r="Y2310" i="1"/>
  <c r="Y2309" i="1"/>
  <c r="Y2308" i="1"/>
  <c r="Y2307" i="1"/>
  <c r="AA2307" i="1" s="1"/>
  <c r="Y2306" i="1"/>
  <c r="Z2306" i="1" s="1"/>
  <c r="Y2305" i="1"/>
  <c r="Y2304" i="1"/>
  <c r="Y2303" i="1"/>
  <c r="Z2303" i="1" s="1"/>
  <c r="Y2302" i="1"/>
  <c r="Y2301" i="1"/>
  <c r="AA2301" i="1" s="1"/>
  <c r="Y2300" i="1"/>
  <c r="Y2299" i="1"/>
  <c r="AA2299" i="1" s="1"/>
  <c r="Y2298" i="1"/>
  <c r="Y2297" i="1"/>
  <c r="AA2297" i="1" s="1"/>
  <c r="Y2296" i="1"/>
  <c r="Y2295" i="1"/>
  <c r="Z2295" i="1" s="1"/>
  <c r="Y2294" i="1"/>
  <c r="Y2293" i="1"/>
  <c r="AA2293" i="1" s="1"/>
  <c r="Y2292" i="1"/>
  <c r="Z2292" i="1" s="1"/>
  <c r="Y2291" i="1"/>
  <c r="Z2291" i="1" s="1"/>
  <c r="Y2290" i="1"/>
  <c r="AA2290" i="1" s="1"/>
  <c r="Y2289" i="1"/>
  <c r="AA2289" i="1" s="1"/>
  <c r="Y2288" i="1"/>
  <c r="Z2288" i="1" s="1"/>
  <c r="Y2287" i="1"/>
  <c r="Y2286" i="1"/>
  <c r="AA2286" i="1" s="1"/>
  <c r="Y2285" i="1"/>
  <c r="AA2285" i="1" s="1"/>
  <c r="Y2284" i="1"/>
  <c r="Y2283" i="1"/>
  <c r="Y2282" i="1"/>
  <c r="Y2281" i="1"/>
  <c r="Y2280" i="1"/>
  <c r="Y2279" i="1"/>
  <c r="Y2278" i="1"/>
  <c r="AA2278" i="1" s="1"/>
  <c r="Y2277" i="1"/>
  <c r="AA2277" i="1" s="1"/>
  <c r="Y2276" i="1"/>
  <c r="Z2276" i="1" s="1"/>
  <c r="Y2275" i="1"/>
  <c r="Y2274" i="1"/>
  <c r="Y2273" i="1"/>
  <c r="Y2272" i="1"/>
  <c r="AA2272" i="1" s="1"/>
  <c r="Y2271" i="1"/>
  <c r="Z2271" i="1" s="1"/>
  <c r="Y2270" i="1"/>
  <c r="Y2269" i="1"/>
  <c r="Z2269" i="1" s="1"/>
  <c r="Y2268" i="1"/>
  <c r="AA2268" i="1" s="1"/>
  <c r="Y2267" i="1"/>
  <c r="Y2266" i="1"/>
  <c r="Y2265" i="1"/>
  <c r="Y2264" i="1"/>
  <c r="Y2263" i="1"/>
  <c r="Z2263" i="1" s="1"/>
  <c r="Y2262" i="1"/>
  <c r="AA2262" i="1" s="1"/>
  <c r="Y2261" i="1"/>
  <c r="Z2261" i="1" s="1"/>
  <c r="Y2260" i="1"/>
  <c r="Y2259" i="1"/>
  <c r="Y2258" i="1"/>
  <c r="AA2258" i="1" s="1"/>
  <c r="Y2257" i="1"/>
  <c r="Z2257" i="1" s="1"/>
  <c r="Y2256" i="1"/>
  <c r="Y2255" i="1"/>
  <c r="Z2255" i="1" s="1"/>
  <c r="Y2254" i="1"/>
  <c r="AA2254" i="1" s="1"/>
  <c r="Y2253" i="1"/>
  <c r="Z2253" i="1" s="1"/>
  <c r="Y2252" i="1"/>
  <c r="Y2251" i="1"/>
  <c r="Y2250" i="1"/>
  <c r="AA2250" i="1" s="1"/>
  <c r="Y2249" i="1"/>
  <c r="Y2248" i="1"/>
  <c r="AA2248" i="1" s="1"/>
  <c r="Y2247" i="1"/>
  <c r="Z2247" i="1" s="1"/>
  <c r="Y2246" i="1"/>
  <c r="Z2246" i="1" s="1"/>
  <c r="Y2245" i="1"/>
  <c r="Z2245" i="1" s="1"/>
  <c r="Y2244" i="1"/>
  <c r="Y2243" i="1"/>
  <c r="Y2242" i="1"/>
  <c r="AA2242" i="1" s="1"/>
  <c r="Y2241" i="1"/>
  <c r="Z2241" i="1" s="1"/>
  <c r="Y2240" i="1"/>
  <c r="AA2240" i="1" s="1"/>
  <c r="Y2239" i="1"/>
  <c r="Y2238" i="1"/>
  <c r="Y2237" i="1"/>
  <c r="Z2237" i="1" s="1"/>
  <c r="Y2236" i="1"/>
  <c r="Y2235" i="1"/>
  <c r="Z2235" i="1" s="1"/>
  <c r="Y2234" i="1"/>
  <c r="AA2234" i="1" s="1"/>
  <c r="Y2233" i="1"/>
  <c r="Z2233" i="1" s="1"/>
  <c r="Y2232" i="1"/>
  <c r="Y2231" i="1"/>
  <c r="Z2231" i="1" s="1"/>
  <c r="Y2230" i="1"/>
  <c r="Z2230" i="1" s="1"/>
  <c r="Y2229" i="1"/>
  <c r="Z2229" i="1" s="1"/>
  <c r="Y2228" i="1"/>
  <c r="AA2228" i="1" s="1"/>
  <c r="Y2227" i="1"/>
  <c r="Z2227" i="1" s="1"/>
  <c r="Y2226" i="1"/>
  <c r="Y2225" i="1"/>
  <c r="Y2224" i="1"/>
  <c r="AA2224" i="1" s="1"/>
  <c r="Y2223" i="1"/>
  <c r="Z2223" i="1" s="1"/>
  <c r="Y2222" i="1"/>
  <c r="Y2221" i="1"/>
  <c r="Z2221" i="1" s="1"/>
  <c r="Y2220" i="1"/>
  <c r="Y2219" i="1"/>
  <c r="Z2219" i="1" s="1"/>
  <c r="Y2218" i="1"/>
  <c r="AA2218" i="1" s="1"/>
  <c r="Y2217" i="1"/>
  <c r="Z2217" i="1" s="1"/>
  <c r="Y2216" i="1"/>
  <c r="AA2216" i="1" s="1"/>
  <c r="Y2215" i="1"/>
  <c r="Z2215" i="1" s="1"/>
  <c r="Y2214" i="1"/>
  <c r="Y2213" i="1"/>
  <c r="Y2212" i="1"/>
  <c r="Y2211" i="1"/>
  <c r="Y2210" i="1"/>
  <c r="AA2210" i="1" s="1"/>
  <c r="Y2209" i="1"/>
  <c r="Y2208" i="1"/>
  <c r="AA2208" i="1" s="1"/>
  <c r="Y2207" i="1"/>
  <c r="Z2207" i="1" s="1"/>
  <c r="Y2206" i="1"/>
  <c r="Y2205" i="1"/>
  <c r="Z2205" i="1" s="1"/>
  <c r="Y2204" i="1"/>
  <c r="AA2204" i="1" s="1"/>
  <c r="Y2203" i="1"/>
  <c r="Z2203" i="1" s="1"/>
  <c r="Y2202" i="1"/>
  <c r="Y2201" i="1"/>
  <c r="Z2201" i="1" s="1"/>
  <c r="Y2200" i="1"/>
  <c r="Y2199" i="1"/>
  <c r="Z2199" i="1" s="1"/>
  <c r="Y2198" i="1"/>
  <c r="Y2197" i="1"/>
  <c r="Y2196" i="1"/>
  <c r="Y2195" i="1"/>
  <c r="Z2195" i="1" s="1"/>
  <c r="Y2194" i="1"/>
  <c r="AA2194" i="1" s="1"/>
  <c r="Y2193" i="1"/>
  <c r="Y2192" i="1"/>
  <c r="Y2191" i="1"/>
  <c r="Z2191" i="1" s="1"/>
  <c r="Y2190" i="1"/>
  <c r="Z2190" i="1" s="1"/>
  <c r="Y2189" i="1"/>
  <c r="Z2189" i="1" s="1"/>
  <c r="Y2188" i="1"/>
  <c r="Y2187" i="1"/>
  <c r="Z2187" i="1" s="1"/>
  <c r="Y2186" i="1"/>
  <c r="Y2185" i="1"/>
  <c r="Z2185" i="1" s="1"/>
  <c r="Y2184" i="1"/>
  <c r="Z2184" i="1" s="1"/>
  <c r="Y2183" i="1"/>
  <c r="Y2182" i="1"/>
  <c r="Z2182" i="1" s="1"/>
  <c r="Y2181" i="1"/>
  <c r="Y2180" i="1"/>
  <c r="Y2179" i="1"/>
  <c r="Z2179" i="1" s="1"/>
  <c r="Y2178" i="1"/>
  <c r="AA2178" i="1" s="1"/>
  <c r="Y2177" i="1"/>
  <c r="Y2176" i="1"/>
  <c r="Z2176" i="1" s="1"/>
  <c r="Y2175" i="1"/>
  <c r="Y2174" i="1"/>
  <c r="Y2173" i="1"/>
  <c r="Z2173" i="1" s="1"/>
  <c r="Y2172" i="1"/>
  <c r="AA2172" i="1" s="1"/>
  <c r="Y2171" i="1"/>
  <c r="Z2171" i="1" s="1"/>
  <c r="Y2170" i="1"/>
  <c r="AA2170" i="1" s="1"/>
  <c r="Y2169" i="1"/>
  <c r="Z2169" i="1" s="1"/>
  <c r="Y2168" i="1"/>
  <c r="Y2167" i="1"/>
  <c r="Z2167" i="1" s="1"/>
  <c r="Y2166" i="1"/>
  <c r="Z2166" i="1" s="1"/>
  <c r="Y2165" i="1"/>
  <c r="Z2165" i="1" s="1"/>
  <c r="Y2164" i="1"/>
  <c r="AA2164" i="1" s="1"/>
  <c r="Y2163" i="1"/>
  <c r="Y2162" i="1"/>
  <c r="Y2161" i="1"/>
  <c r="Z2161" i="1" s="1"/>
  <c r="Y2160" i="1"/>
  <c r="Z2160" i="1" s="1"/>
  <c r="Y2159" i="1"/>
  <c r="Z2159" i="1" s="1"/>
  <c r="Y2158" i="1"/>
  <c r="Z2158" i="1" s="1"/>
  <c r="Y2157" i="1"/>
  <c r="Z2157" i="1" s="1"/>
  <c r="Y2156" i="1"/>
  <c r="AA2156" i="1" s="1"/>
  <c r="Y2155" i="1"/>
  <c r="Z2155" i="1" s="1"/>
  <c r="Y2154" i="1"/>
  <c r="AA2154" i="1" s="1"/>
  <c r="Y2153" i="1"/>
  <c r="Z2153" i="1" s="1"/>
  <c r="Y2152" i="1"/>
  <c r="Y2151" i="1"/>
  <c r="Z2151" i="1" s="1"/>
  <c r="Y2150" i="1"/>
  <c r="Y2149" i="1"/>
  <c r="Y2148" i="1"/>
  <c r="Y2147" i="1"/>
  <c r="Z2147" i="1" s="1"/>
  <c r="Y2146" i="1"/>
  <c r="Y2145" i="1"/>
  <c r="Y2144" i="1"/>
  <c r="Z2144" i="1" s="1"/>
  <c r="Y2143" i="1"/>
  <c r="Y2142" i="1"/>
  <c r="Y2141" i="1"/>
  <c r="Z2141" i="1" s="1"/>
  <c r="Y2140" i="1"/>
  <c r="Y2139" i="1"/>
  <c r="Z2139" i="1" s="1"/>
  <c r="Y2138" i="1"/>
  <c r="AA2138" i="1" s="1"/>
  <c r="Y2137" i="1"/>
  <c r="Z2137" i="1" s="1"/>
  <c r="Y2136" i="1"/>
  <c r="Z2136" i="1" s="1"/>
  <c r="Y2135" i="1"/>
  <c r="Z2135" i="1" s="1"/>
  <c r="Y2134" i="1"/>
  <c r="AA2134" i="1" s="1"/>
  <c r="Y2133" i="1"/>
  <c r="Z2133" i="1" s="1"/>
  <c r="Y2132" i="1"/>
  <c r="Y2131" i="1"/>
  <c r="Y2130" i="1"/>
  <c r="AA2130" i="1" s="1"/>
  <c r="Y2129" i="1"/>
  <c r="Z2129" i="1" s="1"/>
  <c r="Y2128" i="1"/>
  <c r="Y2127" i="1"/>
  <c r="Y2126" i="1"/>
  <c r="Y2125" i="1"/>
  <c r="Z2125" i="1" s="1"/>
  <c r="Y2124" i="1"/>
  <c r="Y2123" i="1"/>
  <c r="Z2123" i="1" s="1"/>
  <c r="Y2122" i="1"/>
  <c r="AA2122" i="1" s="1"/>
  <c r="Y2121" i="1"/>
  <c r="Z2121" i="1" s="1"/>
  <c r="Y2120" i="1"/>
  <c r="Y2119" i="1"/>
  <c r="Y2118" i="1"/>
  <c r="Z2118" i="1" s="1"/>
  <c r="Y2117" i="1"/>
  <c r="Y2116" i="1"/>
  <c r="AA2116" i="1" s="1"/>
  <c r="Y2115" i="1"/>
  <c r="Z2115" i="1" s="1"/>
  <c r="Y2114" i="1"/>
  <c r="Y2113" i="1"/>
  <c r="Y2112" i="1"/>
  <c r="Y2111" i="1"/>
  <c r="Y2110" i="1"/>
  <c r="AA2110" i="1" s="1"/>
  <c r="Y2109" i="1"/>
  <c r="Z2109" i="1" s="1"/>
  <c r="Y2108" i="1"/>
  <c r="Y2107" i="1"/>
  <c r="Z2107" i="1" s="1"/>
  <c r="Y2106" i="1"/>
  <c r="AA2106" i="1" s="1"/>
  <c r="Y2105" i="1"/>
  <c r="Z2105" i="1" s="1"/>
  <c r="Y2104" i="1"/>
  <c r="Y2103" i="1"/>
  <c r="Z2103" i="1" s="1"/>
  <c r="Y2102" i="1"/>
  <c r="Z2102" i="1" s="1"/>
  <c r="Y2101" i="1"/>
  <c r="Z2101" i="1" s="1"/>
  <c r="Y2100" i="1"/>
  <c r="AA2100" i="1" s="1"/>
  <c r="Y2099" i="1"/>
  <c r="Y2098" i="1"/>
  <c r="Y2097" i="1"/>
  <c r="Z2097" i="1" s="1"/>
  <c r="Y2096" i="1"/>
  <c r="AA2096" i="1" s="1"/>
  <c r="Y2095" i="1"/>
  <c r="Z2095" i="1" s="1"/>
  <c r="Y2094" i="1"/>
  <c r="Y2093" i="1"/>
  <c r="Z2093" i="1" s="1"/>
  <c r="Y2092" i="1"/>
  <c r="AA2092" i="1" s="1"/>
  <c r="Y2091" i="1"/>
  <c r="Z2091" i="1" s="1"/>
  <c r="Y2090" i="1"/>
  <c r="AA2090" i="1" s="1"/>
  <c r="Y2089" i="1"/>
  <c r="Z2089" i="1" s="1"/>
  <c r="Y2088" i="1"/>
  <c r="Y2087" i="1"/>
  <c r="Z2087" i="1" s="1"/>
  <c r="Y2086" i="1"/>
  <c r="Y2085" i="1"/>
  <c r="Y2084" i="1"/>
  <c r="AA2084" i="1" s="1"/>
  <c r="Y2083" i="1"/>
  <c r="Z2083" i="1" s="1"/>
  <c r="Y2082" i="1"/>
  <c r="Y2081" i="1"/>
  <c r="Y2080" i="1"/>
  <c r="Z2080" i="1" s="1"/>
  <c r="Y2079" i="1"/>
  <c r="Z2079" i="1" s="1"/>
  <c r="Y2078" i="1"/>
  <c r="Z2078" i="1" s="1"/>
  <c r="Y2077" i="1"/>
  <c r="Z2077" i="1" s="1"/>
  <c r="Y2076" i="1"/>
  <c r="Y2075" i="1"/>
  <c r="Z2075" i="1" s="1"/>
  <c r="Y2074" i="1"/>
  <c r="AA2074" i="1" s="1"/>
  <c r="Y2073" i="1"/>
  <c r="Z2073" i="1" s="1"/>
  <c r="Y2072" i="1"/>
  <c r="AA2072" i="1" s="1"/>
  <c r="Y2071" i="1"/>
  <c r="Z2071" i="1" s="1"/>
  <c r="Y2070" i="1"/>
  <c r="AA2070" i="1" s="1"/>
  <c r="Y2069" i="1"/>
  <c r="Z2069" i="1" s="1"/>
  <c r="Y2068" i="1"/>
  <c r="AA2068" i="1" s="1"/>
  <c r="Y2067" i="1"/>
  <c r="Y2066" i="1"/>
  <c r="Y2065" i="1"/>
  <c r="Z2065" i="1" s="1"/>
  <c r="Y2064" i="1"/>
  <c r="Y2063" i="1"/>
  <c r="Y2062" i="1"/>
  <c r="Z2062" i="1" s="1"/>
  <c r="Y2061" i="1"/>
  <c r="Z2061" i="1" s="1"/>
  <c r="Y2060" i="1"/>
  <c r="Y2059" i="1"/>
  <c r="Z2059" i="1" s="1"/>
  <c r="Y2058" i="1"/>
  <c r="AA2058" i="1" s="1"/>
  <c r="Y2057" i="1"/>
  <c r="Z2057" i="1" s="1"/>
  <c r="Y2056" i="1"/>
  <c r="Z2056" i="1" s="1"/>
  <c r="Y2055" i="1"/>
  <c r="Y2054" i="1"/>
  <c r="AA2054" i="1" s="1"/>
  <c r="Y2053" i="1"/>
  <c r="Y2052" i="1"/>
  <c r="AA2052" i="1" s="1"/>
  <c r="Y2051" i="1"/>
  <c r="Z2051" i="1" s="1"/>
  <c r="Y2050" i="1"/>
  <c r="Y2049" i="1"/>
  <c r="Y2048" i="1"/>
  <c r="Y2047" i="1"/>
  <c r="Y2046" i="1"/>
  <c r="AA2046" i="1" s="1"/>
  <c r="Y2045" i="1"/>
  <c r="Z2045" i="1" s="1"/>
  <c r="Y2044" i="1"/>
  <c r="Y2043" i="1"/>
  <c r="Z2043" i="1" s="1"/>
  <c r="Y2042" i="1"/>
  <c r="AA2042" i="1" s="1"/>
  <c r="Y2041" i="1"/>
  <c r="Z2041" i="1" s="1"/>
  <c r="Y2040" i="1"/>
  <c r="Z2040" i="1" s="1"/>
  <c r="Y2039" i="1"/>
  <c r="Z2039" i="1" s="1"/>
  <c r="Y2038" i="1"/>
  <c r="Y2037" i="1"/>
  <c r="Y2036" i="1"/>
  <c r="AA2036" i="1" s="1"/>
  <c r="Y2035" i="1"/>
  <c r="Y2034" i="1"/>
  <c r="Y2033" i="1"/>
  <c r="Y2032" i="1"/>
  <c r="AA2032" i="1" s="1"/>
  <c r="Y2031" i="1"/>
  <c r="Z2031" i="1" s="1"/>
  <c r="Y2030" i="1"/>
  <c r="AA2030" i="1" s="1"/>
  <c r="Y2029" i="1"/>
  <c r="Z2029" i="1" s="1"/>
  <c r="Y2028" i="1"/>
  <c r="AA2028" i="1" s="1"/>
  <c r="Y2027" i="1"/>
  <c r="Z2027" i="1" s="1"/>
  <c r="Y2026" i="1"/>
  <c r="AA2026" i="1" s="1"/>
  <c r="Y2025" i="1"/>
  <c r="Z2025" i="1" s="1"/>
  <c r="Y2024" i="1"/>
  <c r="AA2024" i="1" s="1"/>
  <c r="Y2023" i="1"/>
  <c r="Z2023" i="1" s="1"/>
  <c r="Y2022" i="1"/>
  <c r="Y2021" i="1"/>
  <c r="Y2020" i="1"/>
  <c r="AA2020" i="1" s="1"/>
  <c r="Y2019" i="1"/>
  <c r="Y2018" i="1"/>
  <c r="Y2017" i="1"/>
  <c r="Y2016" i="1"/>
  <c r="Z2016" i="1" s="1"/>
  <c r="Y2015" i="1"/>
  <c r="Z2015" i="1" s="1"/>
  <c r="Y2014" i="1"/>
  <c r="Z2014" i="1" s="1"/>
  <c r="Y2013" i="1"/>
  <c r="Z2013" i="1" s="1"/>
  <c r="Y2012" i="1"/>
  <c r="Y2011" i="1"/>
  <c r="Z2011" i="1" s="1"/>
  <c r="Y2010" i="1"/>
  <c r="AA2010" i="1" s="1"/>
  <c r="Y2009" i="1"/>
  <c r="Z2009" i="1" s="1"/>
  <c r="Y2008" i="1"/>
  <c r="AA2008" i="1" s="1"/>
  <c r="Y2007" i="1"/>
  <c r="Z2007" i="1" s="1"/>
  <c r="Y2006" i="1"/>
  <c r="Y2005" i="1"/>
  <c r="Y2004" i="1"/>
  <c r="AA2004" i="1" s="1"/>
  <c r="Y2003" i="1"/>
  <c r="Y2002" i="1"/>
  <c r="AA2002" i="1" s="1"/>
  <c r="Y2001" i="1"/>
  <c r="Y2000" i="1"/>
  <c r="Y1999" i="1"/>
  <c r="Y1998" i="1"/>
  <c r="Z1998" i="1" s="1"/>
  <c r="Y1997" i="1"/>
  <c r="Z1997" i="1" s="1"/>
  <c r="Y1996" i="1"/>
  <c r="Y1995" i="1"/>
  <c r="Z1995" i="1" s="1"/>
  <c r="Y1994" i="1"/>
  <c r="Y1993" i="1"/>
  <c r="Z1993" i="1" s="1"/>
  <c r="Y1992" i="1"/>
  <c r="Z1992" i="1" s="1"/>
  <c r="Y1991" i="1"/>
  <c r="Y1990" i="1"/>
  <c r="Z1990" i="1" s="1"/>
  <c r="Y1989" i="1"/>
  <c r="Y1988" i="1"/>
  <c r="AA1988" i="1" s="1"/>
  <c r="Y1987" i="1"/>
  <c r="Y1986" i="1"/>
  <c r="Y1985" i="1"/>
  <c r="Y1984" i="1"/>
  <c r="Z1984" i="1" s="1"/>
  <c r="Y1983" i="1"/>
  <c r="Y1982" i="1"/>
  <c r="AA1982" i="1" s="1"/>
  <c r="Y1981" i="1"/>
  <c r="Z1981" i="1" s="1"/>
  <c r="Y1980" i="1"/>
  <c r="Y1979" i="1"/>
  <c r="Z1979" i="1" s="1"/>
  <c r="Y1978" i="1"/>
  <c r="Y1977" i="1"/>
  <c r="Z1977" i="1" s="1"/>
  <c r="Y1976" i="1"/>
  <c r="Z1976" i="1" s="1"/>
  <c r="Y1975" i="1"/>
  <c r="Z1975" i="1" s="1"/>
  <c r="Y1974" i="1"/>
  <c r="Y1973" i="1"/>
  <c r="Y1972" i="1"/>
  <c r="AA1972" i="1" s="1"/>
  <c r="Y1971" i="1"/>
  <c r="Y1970" i="1"/>
  <c r="AA1970" i="1" s="1"/>
  <c r="Y1969" i="1"/>
  <c r="Z1969" i="1" s="1"/>
  <c r="Y1968" i="1"/>
  <c r="Z1968" i="1" s="1"/>
  <c r="Y1967" i="1"/>
  <c r="Z1967" i="1" s="1"/>
  <c r="Y1966" i="1"/>
  <c r="Z1966" i="1" s="1"/>
  <c r="Y1965" i="1"/>
  <c r="Z1965" i="1" s="1"/>
  <c r="Y1964" i="1"/>
  <c r="AA1964" i="1" s="1"/>
  <c r="Y1963" i="1"/>
  <c r="Z1963" i="1" s="1"/>
  <c r="Y1962" i="1"/>
  <c r="AA1962" i="1" s="1"/>
  <c r="Y1961" i="1"/>
  <c r="Y1960" i="1"/>
  <c r="Z1960" i="1" s="1"/>
  <c r="Y1959" i="1"/>
  <c r="Z1959" i="1" s="1"/>
  <c r="Y1958" i="1"/>
  <c r="Y1957" i="1"/>
  <c r="Z1957" i="1" s="1"/>
  <c r="Y1956" i="1"/>
  <c r="Y1955" i="1"/>
  <c r="Y1954" i="1"/>
  <c r="AA1954" i="1" s="1"/>
  <c r="Y1953" i="1"/>
  <c r="AA1953" i="1" s="1"/>
  <c r="Y1952" i="1"/>
  <c r="AA1952" i="1" s="1"/>
  <c r="Y1951" i="1"/>
  <c r="Y1950" i="1"/>
  <c r="Y1949" i="1"/>
  <c r="Y1948" i="1"/>
  <c r="AA1948" i="1" s="1"/>
  <c r="Y1947" i="1"/>
  <c r="Y1946" i="1"/>
  <c r="Y1945" i="1"/>
  <c r="Y1944" i="1"/>
  <c r="Z1944" i="1" s="1"/>
  <c r="Y1943" i="1"/>
  <c r="Z1943" i="1" s="1"/>
  <c r="Y1942" i="1"/>
  <c r="Z1942" i="1" s="1"/>
  <c r="Y1941" i="1"/>
  <c r="Y1940" i="1"/>
  <c r="Y1939" i="1"/>
  <c r="Y1938" i="1"/>
  <c r="AA1938" i="1" s="1"/>
  <c r="Y1937" i="1"/>
  <c r="Z1937" i="1" s="1"/>
  <c r="Y1936" i="1"/>
  <c r="Y1935" i="1"/>
  <c r="Y1934" i="1"/>
  <c r="AA1934" i="1" s="1"/>
  <c r="Y1933" i="1"/>
  <c r="Z1933" i="1" s="1"/>
  <c r="Y1932" i="1"/>
  <c r="AA1932" i="1" s="1"/>
  <c r="Y1931" i="1"/>
  <c r="Z1931" i="1" s="1"/>
  <c r="Y1930" i="1"/>
  <c r="AA1930" i="1" s="1"/>
  <c r="Y1929" i="1"/>
  <c r="Z1929" i="1" s="1"/>
  <c r="Y1928" i="1"/>
  <c r="Z1928" i="1" s="1"/>
  <c r="Y1927" i="1"/>
  <c r="Z1927" i="1" s="1"/>
  <c r="Y1926" i="1"/>
  <c r="Z1926" i="1" s="1"/>
  <c r="Y1925" i="1"/>
  <c r="Y1924" i="1"/>
  <c r="Y1923" i="1"/>
  <c r="Y1922" i="1"/>
  <c r="AA1922" i="1" s="1"/>
  <c r="Y1921" i="1"/>
  <c r="AA1921" i="1" s="1"/>
  <c r="Y1920" i="1"/>
  <c r="Z1920" i="1" s="1"/>
  <c r="Y1919" i="1"/>
  <c r="Y1918" i="1"/>
  <c r="Y1917" i="1"/>
  <c r="Y1916" i="1"/>
  <c r="AA1916" i="1" s="1"/>
  <c r="Y1915" i="1"/>
  <c r="Z1915" i="1" s="1"/>
  <c r="Y1914" i="1"/>
  <c r="Y1913" i="1"/>
  <c r="Z1913" i="1" s="1"/>
  <c r="Y1912" i="1"/>
  <c r="Y1911" i="1"/>
  <c r="Z1911" i="1" s="1"/>
  <c r="Y1910" i="1"/>
  <c r="Y1909" i="1"/>
  <c r="Y1908" i="1"/>
  <c r="Y1907" i="1"/>
  <c r="Y1906" i="1"/>
  <c r="AA1906" i="1" s="1"/>
  <c r="Y1905" i="1"/>
  <c r="AA1905" i="1" s="1"/>
  <c r="Y1904" i="1"/>
  <c r="AA1904" i="1" s="1"/>
  <c r="Y1903" i="1"/>
  <c r="Y1902" i="1"/>
  <c r="Y1901" i="1"/>
  <c r="Y1900" i="1"/>
  <c r="AA1900" i="1" s="1"/>
  <c r="Y1899" i="1"/>
  <c r="Z1899" i="1" s="1"/>
  <c r="Y1898" i="1"/>
  <c r="Y1897" i="1"/>
  <c r="Y1896" i="1"/>
  <c r="Z1896" i="1" s="1"/>
  <c r="Y1895" i="1"/>
  <c r="Z1895" i="1" s="1"/>
  <c r="Y1894" i="1"/>
  <c r="Z1894" i="1" s="1"/>
  <c r="Y1893" i="1"/>
  <c r="Y1892" i="1"/>
  <c r="Y1891" i="1"/>
  <c r="Y1890" i="1"/>
  <c r="AA1890" i="1" s="1"/>
  <c r="Y1889" i="1"/>
  <c r="AA1889" i="1" s="1"/>
  <c r="Y1888" i="1"/>
  <c r="AA1888" i="1" s="1"/>
  <c r="Y1887" i="1"/>
  <c r="Y1886" i="1"/>
  <c r="Y1885" i="1"/>
  <c r="Y1884" i="1"/>
  <c r="AA1884" i="1" s="1"/>
  <c r="Y1883" i="1"/>
  <c r="Z1883" i="1" s="1"/>
  <c r="Y1882" i="1"/>
  <c r="Y1881" i="1"/>
  <c r="Y1880" i="1"/>
  <c r="Z1880" i="1" s="1"/>
  <c r="Y1879" i="1"/>
  <c r="Z1879" i="1" s="1"/>
  <c r="Y1878" i="1"/>
  <c r="Z1878" i="1" s="1"/>
  <c r="Y1877" i="1"/>
  <c r="Y1876" i="1"/>
  <c r="Y1875" i="1"/>
  <c r="Y1874" i="1"/>
  <c r="AA1874" i="1" s="1"/>
  <c r="Y1873" i="1"/>
  <c r="Z1873" i="1" s="1"/>
  <c r="Y1872" i="1"/>
  <c r="Z1872" i="1" s="1"/>
  <c r="Y1871" i="1"/>
  <c r="Y1870" i="1"/>
  <c r="Y1869" i="1"/>
  <c r="Z1869" i="1" s="1"/>
  <c r="Y1868" i="1"/>
  <c r="AA1868" i="1" s="1"/>
  <c r="Y1867" i="1"/>
  <c r="Z1867" i="1" s="1"/>
  <c r="Y1866" i="1"/>
  <c r="Z1866" i="1" s="1"/>
  <c r="Y1865" i="1"/>
  <c r="Z1865" i="1" s="1"/>
  <c r="Y1864" i="1"/>
  <c r="Y1863" i="1"/>
  <c r="Y1862" i="1"/>
  <c r="Z1862" i="1" s="1"/>
  <c r="Y1861" i="1"/>
  <c r="Z1861" i="1" s="1"/>
  <c r="Y1860" i="1"/>
  <c r="Y1859" i="1"/>
  <c r="Y1858" i="1"/>
  <c r="Z1858" i="1" s="1"/>
  <c r="Y1857" i="1"/>
  <c r="Y1856" i="1"/>
  <c r="AA1856" i="1" s="1"/>
  <c r="Y1855" i="1"/>
  <c r="Y1854" i="1"/>
  <c r="Z1854" i="1" s="1"/>
  <c r="Y1853" i="1"/>
  <c r="Z1853" i="1" s="1"/>
  <c r="Y1852" i="1"/>
  <c r="AA1852" i="1" s="1"/>
  <c r="Y1851" i="1"/>
  <c r="Z1851" i="1" s="1"/>
  <c r="Y1850" i="1"/>
  <c r="Y1849" i="1"/>
  <c r="AA1849" i="1" s="1"/>
  <c r="Y1848" i="1"/>
  <c r="AA1848" i="1" s="1"/>
  <c r="Y1847" i="1"/>
  <c r="Y1846" i="1"/>
  <c r="Y1845" i="1"/>
  <c r="Z1845" i="1" s="1"/>
  <c r="Y1844" i="1"/>
  <c r="Y1843" i="1"/>
  <c r="Y1842" i="1"/>
  <c r="AA1842" i="1" s="1"/>
  <c r="Y1841" i="1"/>
  <c r="Y1840" i="1"/>
  <c r="AA1840" i="1" s="1"/>
  <c r="Y1839" i="1"/>
  <c r="Y1838" i="1"/>
  <c r="Z1838" i="1" s="1"/>
  <c r="Y1837" i="1"/>
  <c r="Z1837" i="1" s="1"/>
  <c r="Y1836" i="1"/>
  <c r="AA1836" i="1" s="1"/>
  <c r="Y1835" i="1"/>
  <c r="Z1835" i="1" s="1"/>
  <c r="Y1834" i="1"/>
  <c r="AA1834" i="1" s="1"/>
  <c r="Y1833" i="1"/>
  <c r="AA1833" i="1" s="1"/>
  <c r="Y1832" i="1"/>
  <c r="Z1832" i="1" s="1"/>
  <c r="Y1831" i="1"/>
  <c r="Y1830" i="1"/>
  <c r="Y1829" i="1"/>
  <c r="Y1828" i="1"/>
  <c r="AA1828" i="1" s="1"/>
  <c r="Y1827" i="1"/>
  <c r="Z1827" i="1" s="1"/>
  <c r="Y1826" i="1"/>
  <c r="AA1826" i="1" s="1"/>
  <c r="Y1825" i="1"/>
  <c r="AA1825" i="1" s="1"/>
  <c r="Y1824" i="1"/>
  <c r="Z1824" i="1" s="1"/>
  <c r="Y1823" i="1"/>
  <c r="Y1822" i="1"/>
  <c r="AA1822" i="1" s="1"/>
  <c r="Y1821" i="1"/>
  <c r="Z1821" i="1" s="1"/>
  <c r="Y1820" i="1"/>
  <c r="AA1820" i="1" s="1"/>
  <c r="Y1819" i="1"/>
  <c r="Z1819" i="1" s="1"/>
  <c r="Y1818" i="1"/>
  <c r="AA1818" i="1" s="1"/>
  <c r="Y1817" i="1"/>
  <c r="Y1816" i="1"/>
  <c r="Z1816" i="1" s="1"/>
  <c r="Y1815" i="1"/>
  <c r="Y1814" i="1"/>
  <c r="AA1814" i="1" s="1"/>
  <c r="Y1813" i="1"/>
  <c r="Y1812" i="1"/>
  <c r="Y1811" i="1"/>
  <c r="Z1811" i="1" s="1"/>
  <c r="Y1810" i="1"/>
  <c r="Z1810" i="1" s="1"/>
  <c r="Y1809" i="1"/>
  <c r="Z1809" i="1" s="1"/>
  <c r="Y1808" i="1"/>
  <c r="Z1808" i="1" s="1"/>
  <c r="Y1807" i="1"/>
  <c r="Y1806" i="1"/>
  <c r="Y1805" i="1"/>
  <c r="Z1805" i="1" s="1"/>
  <c r="Y1804" i="1"/>
  <c r="AA1804" i="1" s="1"/>
  <c r="Y1803" i="1"/>
  <c r="Z1803" i="1" s="1"/>
  <c r="Y1802" i="1"/>
  <c r="Z1802" i="1" s="1"/>
  <c r="Y1801" i="1"/>
  <c r="Z1801" i="1" s="1"/>
  <c r="Y1800" i="1"/>
  <c r="Y1799" i="1"/>
  <c r="Y1798" i="1"/>
  <c r="AA1798" i="1" s="1"/>
  <c r="Y1797" i="1"/>
  <c r="Z1797" i="1" s="1"/>
  <c r="Y1796" i="1"/>
  <c r="Y1795" i="1"/>
  <c r="Y1794" i="1"/>
  <c r="Y1793" i="1"/>
  <c r="Y1792" i="1"/>
  <c r="AA1792" i="1" s="1"/>
  <c r="Y1791" i="1"/>
  <c r="Y1790" i="1"/>
  <c r="Z1790" i="1" s="1"/>
  <c r="Y1789" i="1"/>
  <c r="Z1789" i="1" s="1"/>
  <c r="Y1788" i="1"/>
  <c r="AA1788" i="1" s="1"/>
  <c r="Y1787" i="1"/>
  <c r="Z1787" i="1" s="1"/>
  <c r="Y1786" i="1"/>
  <c r="Y1785" i="1"/>
  <c r="AA1785" i="1" s="1"/>
  <c r="Y1784" i="1"/>
  <c r="AA1784" i="1" s="1"/>
  <c r="Y1783" i="1"/>
  <c r="Y1782" i="1"/>
  <c r="Z1782" i="1" s="1"/>
  <c r="Y1781" i="1"/>
  <c r="Z1781" i="1" s="1"/>
  <c r="Y1780" i="1"/>
  <c r="AA1780" i="1" s="1"/>
  <c r="Y1779" i="1"/>
  <c r="Y1778" i="1"/>
  <c r="AA1778" i="1" s="1"/>
  <c r="Y1777" i="1"/>
  <c r="AA1777" i="1" s="1"/>
  <c r="Y1776" i="1"/>
  <c r="AA1776" i="1" s="1"/>
  <c r="Y1775" i="1"/>
  <c r="Y1774" i="1"/>
  <c r="Y1773" i="1"/>
  <c r="Z1773" i="1" s="1"/>
  <c r="Y1772" i="1"/>
  <c r="AA1772" i="1" s="1"/>
  <c r="Y1771" i="1"/>
  <c r="Z1771" i="1" s="1"/>
  <c r="Y1770" i="1"/>
  <c r="AA1770" i="1" s="1"/>
  <c r="Y1769" i="1"/>
  <c r="AA1769" i="1" s="1"/>
  <c r="Y1768" i="1"/>
  <c r="AA1768" i="1" s="1"/>
  <c r="Y1767" i="1"/>
  <c r="Y1766" i="1"/>
  <c r="Y1765" i="1"/>
  <c r="Y1764" i="1"/>
  <c r="AA1764" i="1" s="1"/>
  <c r="Y1763" i="1"/>
  <c r="Z1763" i="1" s="1"/>
  <c r="Y1762" i="1"/>
  <c r="Z1762" i="1" s="1"/>
  <c r="Y1761" i="1"/>
  <c r="AA1761" i="1" s="1"/>
  <c r="Y1760" i="1"/>
  <c r="Z1760" i="1" s="1"/>
  <c r="Y1759" i="1"/>
  <c r="Y1758" i="1"/>
  <c r="AA1758" i="1" s="1"/>
  <c r="Y1757" i="1"/>
  <c r="Z1757" i="1" s="1"/>
  <c r="Y1756" i="1"/>
  <c r="AA1756" i="1" s="1"/>
  <c r="Y1755" i="1"/>
  <c r="Z1755" i="1" s="1"/>
  <c r="Y1754" i="1"/>
  <c r="Y1753" i="1"/>
  <c r="Z1753" i="1" s="1"/>
  <c r="Y1752" i="1"/>
  <c r="AA1752" i="1" s="1"/>
  <c r="Y1751" i="1"/>
  <c r="Z1751" i="1" s="1"/>
  <c r="Y1750" i="1"/>
  <c r="AA1750" i="1" s="1"/>
  <c r="Y1749" i="1"/>
  <c r="Y1748" i="1"/>
  <c r="Y1747" i="1"/>
  <c r="Y1746" i="1"/>
  <c r="Z1746" i="1" s="1"/>
  <c r="Y1745" i="1"/>
  <c r="Z1745" i="1" s="1"/>
  <c r="Y1744" i="1"/>
  <c r="Y1743" i="1"/>
  <c r="Y1742" i="1"/>
  <c r="AA1742" i="1" s="1"/>
  <c r="Y1741" i="1"/>
  <c r="Z1741" i="1" s="1"/>
  <c r="Y1740" i="1"/>
  <c r="Y1739" i="1"/>
  <c r="Y1738" i="1"/>
  <c r="Z1738" i="1" s="1"/>
  <c r="Y1737" i="1"/>
  <c r="AA1737" i="1" s="1"/>
  <c r="Y1736" i="1"/>
  <c r="AA1736" i="1" s="1"/>
  <c r="Y1735" i="1"/>
  <c r="Z1735" i="1" s="1"/>
  <c r="Y1734" i="1"/>
  <c r="Y1733" i="1"/>
  <c r="Y1732" i="1"/>
  <c r="Y1731" i="1"/>
  <c r="Y1730" i="1"/>
  <c r="AA1730" i="1" s="1"/>
  <c r="Y1729" i="1"/>
  <c r="Z1729" i="1" s="1"/>
  <c r="Y1728" i="1"/>
  <c r="Y1727" i="1"/>
  <c r="Y1726" i="1"/>
  <c r="AA1726" i="1" s="1"/>
  <c r="Y1725" i="1"/>
  <c r="Z1725" i="1" s="1"/>
  <c r="Y1724" i="1"/>
  <c r="Y1723" i="1"/>
  <c r="Y1722" i="1"/>
  <c r="Z1722" i="1" s="1"/>
  <c r="Y1721" i="1"/>
  <c r="Y1720" i="1"/>
  <c r="Y1719" i="1"/>
  <c r="Z1719" i="1" s="1"/>
  <c r="Y1718" i="1"/>
  <c r="Z1718" i="1" s="1"/>
  <c r="Y1717" i="1"/>
  <c r="Y1716" i="1"/>
  <c r="Y1715" i="1"/>
  <c r="Y1714" i="1"/>
  <c r="Z1714" i="1" s="1"/>
  <c r="Y1713" i="1"/>
  <c r="Z1713" i="1" s="1"/>
  <c r="Y1712" i="1"/>
  <c r="Y1711" i="1"/>
  <c r="Y1710" i="1"/>
  <c r="Y1709" i="1"/>
  <c r="Z1709" i="1" s="1"/>
  <c r="Y1708" i="1"/>
  <c r="Y1707" i="1"/>
  <c r="Y1706" i="1"/>
  <c r="Z1706" i="1" s="1"/>
  <c r="Y1705" i="1"/>
  <c r="AA1705" i="1" s="1"/>
  <c r="Y1704" i="1"/>
  <c r="AA1704" i="1" s="1"/>
  <c r="Y1703" i="1"/>
  <c r="Z1703" i="1" s="1"/>
  <c r="Y1702" i="1"/>
  <c r="AA1702" i="1" s="1"/>
  <c r="Y1701" i="1"/>
  <c r="Y1700" i="1"/>
  <c r="Y1699" i="1"/>
  <c r="Y1698" i="1"/>
  <c r="AA1698" i="1" s="1"/>
  <c r="Y1697" i="1"/>
  <c r="Z1697" i="1" s="1"/>
  <c r="Y1696" i="1"/>
  <c r="AA1696" i="1" s="1"/>
  <c r="Y1695" i="1"/>
  <c r="Y1694" i="1"/>
  <c r="AA1694" i="1" s="1"/>
  <c r="Y1693" i="1"/>
  <c r="Z1693" i="1" s="1"/>
  <c r="Y1692" i="1"/>
  <c r="AA1692" i="1" s="1"/>
  <c r="Y1691" i="1"/>
  <c r="Z1691" i="1" s="1"/>
  <c r="Y1690" i="1"/>
  <c r="AA1690" i="1" s="1"/>
  <c r="Y1689" i="1"/>
  <c r="Y1688" i="1"/>
  <c r="AA1688" i="1" s="1"/>
  <c r="Y1687" i="1"/>
  <c r="Z1687" i="1" s="1"/>
  <c r="Y1686" i="1"/>
  <c r="AA1686" i="1" s="1"/>
  <c r="Y1685" i="1"/>
  <c r="Y1684" i="1"/>
  <c r="Y1683" i="1"/>
  <c r="Y1682" i="1"/>
  <c r="Z1682" i="1" s="1"/>
  <c r="Y1681" i="1"/>
  <c r="Z1681" i="1" s="1"/>
  <c r="Y1680" i="1"/>
  <c r="Y1679" i="1"/>
  <c r="Y1678" i="1"/>
  <c r="AA1678" i="1" s="1"/>
  <c r="Y1677" i="1"/>
  <c r="Z1677" i="1" s="1"/>
  <c r="Y1676" i="1"/>
  <c r="Y1675" i="1"/>
  <c r="Y1674" i="1"/>
  <c r="Y1673" i="1"/>
  <c r="Z1673" i="1" s="1"/>
  <c r="Y1672" i="1"/>
  <c r="Y1671" i="1"/>
  <c r="Y1670" i="1"/>
  <c r="Y1669" i="1"/>
  <c r="Z1669" i="1" s="1"/>
  <c r="Y1668" i="1"/>
  <c r="Y1667" i="1"/>
  <c r="Y1666" i="1"/>
  <c r="Z1666" i="1" s="1"/>
  <c r="Y1665" i="1"/>
  <c r="Y1664" i="1"/>
  <c r="Y1663" i="1"/>
  <c r="Y1662" i="1"/>
  <c r="Z1662" i="1" s="1"/>
  <c r="Y1661" i="1"/>
  <c r="Z1661" i="1" s="1"/>
  <c r="Y1660" i="1"/>
  <c r="Y1659" i="1"/>
  <c r="Y1658" i="1"/>
  <c r="AA1658" i="1" s="1"/>
  <c r="Y1657" i="1"/>
  <c r="Y1656" i="1"/>
  <c r="Y1655" i="1"/>
  <c r="Y1654" i="1"/>
  <c r="Z1654" i="1" s="1"/>
  <c r="Y1653" i="1"/>
  <c r="Z1653" i="1" s="1"/>
  <c r="Y1652" i="1"/>
  <c r="Y1651" i="1"/>
  <c r="Y1650" i="1"/>
  <c r="Y1649" i="1"/>
  <c r="Y1648" i="1"/>
  <c r="Y1647" i="1"/>
  <c r="Y1646" i="1"/>
  <c r="Y1645" i="1"/>
  <c r="Z1645" i="1" s="1"/>
  <c r="Y1644" i="1"/>
  <c r="Y1643" i="1"/>
  <c r="Y1642" i="1"/>
  <c r="Z1642" i="1" s="1"/>
  <c r="Y1641" i="1"/>
  <c r="Z1641" i="1" s="1"/>
  <c r="Y1640" i="1"/>
  <c r="Y1639" i="1"/>
  <c r="Y1638" i="1"/>
  <c r="AA1638" i="1" s="1"/>
  <c r="Y1637" i="1"/>
  <c r="Z1637" i="1" s="1"/>
  <c r="Y1636" i="1"/>
  <c r="Y1635" i="1"/>
  <c r="Y1634" i="1"/>
  <c r="Z1634" i="1" s="1"/>
  <c r="Y1633" i="1"/>
  <c r="Z1633" i="1" s="1"/>
  <c r="Y1632" i="1"/>
  <c r="Y1631" i="1"/>
  <c r="Y1630" i="1"/>
  <c r="Y1629" i="1"/>
  <c r="Y1628" i="1"/>
  <c r="Y1627" i="1"/>
  <c r="Y1626" i="1"/>
  <c r="Y1625" i="1"/>
  <c r="AA1625" i="1" s="1"/>
  <c r="Y1624" i="1"/>
  <c r="Z1624" i="1" s="1"/>
  <c r="Y1623" i="1"/>
  <c r="Y1622" i="1"/>
  <c r="Y1621" i="1"/>
  <c r="Z1621" i="1" s="1"/>
  <c r="Y1620" i="1"/>
  <c r="Y1619" i="1"/>
  <c r="Z1619" i="1" s="1"/>
  <c r="Y1618" i="1"/>
  <c r="Y1617" i="1"/>
  <c r="Y1616" i="1"/>
  <c r="Z1616" i="1" s="1"/>
  <c r="Y1615" i="1"/>
  <c r="Y1614" i="1"/>
  <c r="AA1614" i="1" s="1"/>
  <c r="Y1613" i="1"/>
  <c r="Z1613" i="1" s="1"/>
  <c r="Y1612" i="1"/>
  <c r="Y1611" i="1"/>
  <c r="AA1611" i="1" s="1"/>
  <c r="Y1610" i="1"/>
  <c r="Z1610" i="1" s="1"/>
  <c r="Y1609" i="1"/>
  <c r="AA1609" i="1" s="1"/>
  <c r="Y1608" i="1"/>
  <c r="Z1608" i="1" s="1"/>
  <c r="Y1607" i="1"/>
  <c r="Y1606" i="1"/>
  <c r="Y1605" i="1"/>
  <c r="Z1605" i="1" s="1"/>
  <c r="Y1604" i="1"/>
  <c r="AA1604" i="1" s="1"/>
  <c r="Y1603" i="1"/>
  <c r="Y1602" i="1"/>
  <c r="Y1601" i="1"/>
  <c r="Z1601" i="1" s="1"/>
  <c r="Y1600" i="1"/>
  <c r="AA1600" i="1" s="1"/>
  <c r="Y1599" i="1"/>
  <c r="Z1599" i="1" s="1"/>
  <c r="Y1598" i="1"/>
  <c r="Z1598" i="1" s="1"/>
  <c r="Y1597" i="1"/>
  <c r="Y1596" i="1"/>
  <c r="AA1596" i="1" s="1"/>
  <c r="Y1595" i="1"/>
  <c r="Y1594" i="1"/>
  <c r="Y1593" i="1"/>
  <c r="AA1593" i="1" s="1"/>
  <c r="Y1592" i="1"/>
  <c r="Y1591" i="1"/>
  <c r="Z1591" i="1" s="1"/>
  <c r="Y1590" i="1"/>
  <c r="Z1590" i="1" s="1"/>
  <c r="Y1589" i="1"/>
  <c r="AA1589" i="1" s="1"/>
  <c r="Y1588" i="1"/>
  <c r="AA1588" i="1" s="1"/>
  <c r="Y1587" i="1"/>
  <c r="Y1586" i="1"/>
  <c r="AA1586" i="1" s="1"/>
  <c r="Y1585" i="1"/>
  <c r="AA1585" i="1" s="1"/>
  <c r="Y1584" i="1"/>
  <c r="Y1583" i="1"/>
  <c r="Y1582" i="1"/>
  <c r="Z1582" i="1" s="1"/>
  <c r="Y1581" i="1"/>
  <c r="AA1581" i="1" s="1"/>
  <c r="Y1580" i="1"/>
  <c r="AA1580" i="1" s="1"/>
  <c r="Y1579" i="1"/>
  <c r="Z1579" i="1" s="1"/>
  <c r="Y1578" i="1"/>
  <c r="AA1578" i="1" s="1"/>
  <c r="Y1577" i="1"/>
  <c r="Y1576" i="1"/>
  <c r="AA1576" i="1" s="1"/>
  <c r="Y1575" i="1"/>
  <c r="Y1574" i="1"/>
  <c r="Y1573" i="1"/>
  <c r="Y1572" i="1"/>
  <c r="AA1572" i="1" s="1"/>
  <c r="Y1571" i="1"/>
  <c r="Y1570" i="1"/>
  <c r="Z1570" i="1" s="1"/>
  <c r="Y1569" i="1"/>
  <c r="AA1569" i="1" s="1"/>
  <c r="Y1568" i="1"/>
  <c r="Y1567" i="1"/>
  <c r="Y1566" i="1"/>
  <c r="AA1566" i="1" s="1"/>
  <c r="Y1565" i="1"/>
  <c r="Y1564" i="1"/>
  <c r="AA1564" i="1" s="1"/>
  <c r="Y1563" i="1"/>
  <c r="Z1563" i="1" s="1"/>
  <c r="Y1562" i="1"/>
  <c r="Y1561" i="1"/>
  <c r="Z1561" i="1" s="1"/>
  <c r="Y1560" i="1"/>
  <c r="AA1560" i="1" s="1"/>
  <c r="Y1559" i="1"/>
  <c r="Z1559" i="1" s="1"/>
  <c r="Y1558" i="1"/>
  <c r="Y1557" i="1"/>
  <c r="Y1556" i="1"/>
  <c r="Y1555" i="1"/>
  <c r="Z1555" i="1" s="1"/>
  <c r="Y1554" i="1"/>
  <c r="Z1554" i="1" s="1"/>
  <c r="Y1553" i="1"/>
  <c r="Z1553" i="1" s="1"/>
  <c r="Y1552" i="1"/>
  <c r="Y1551" i="1"/>
  <c r="Z1551" i="1" s="1"/>
  <c r="Y1550" i="1"/>
  <c r="AA1550" i="1" s="1"/>
  <c r="Y1549" i="1"/>
  <c r="AA1549" i="1" s="1"/>
  <c r="Y1548" i="1"/>
  <c r="Y1547" i="1"/>
  <c r="Z1547" i="1" s="1"/>
  <c r="Y1546" i="1"/>
  <c r="Z1546" i="1" s="1"/>
  <c r="Y1545" i="1"/>
  <c r="Z1545" i="1" s="1"/>
  <c r="Y1544" i="1"/>
  <c r="AA1544" i="1" s="1"/>
  <c r="Y1543" i="1"/>
  <c r="Z1543" i="1" s="1"/>
  <c r="Y1542" i="1"/>
  <c r="AA1542" i="1" s="1"/>
  <c r="Y1541" i="1"/>
  <c r="Y1540" i="1"/>
  <c r="Y1539" i="1"/>
  <c r="Y1538" i="1"/>
  <c r="Z1538" i="1" s="1"/>
  <c r="Y1537" i="1"/>
  <c r="Y1536" i="1"/>
  <c r="Y1535" i="1"/>
  <c r="Z1535" i="1" s="1"/>
  <c r="Y1534" i="1"/>
  <c r="Z1534" i="1" s="1"/>
  <c r="Y1533" i="1"/>
  <c r="AA1533" i="1" s="1"/>
  <c r="Y1532" i="1"/>
  <c r="AA1532" i="1" s="1"/>
  <c r="Y1531" i="1"/>
  <c r="Y1530" i="1"/>
  <c r="Y1529" i="1"/>
  <c r="AA1529" i="1" s="1"/>
  <c r="Y1528" i="1"/>
  <c r="Y1527" i="1"/>
  <c r="Z1527" i="1" s="1"/>
  <c r="Y1526" i="1"/>
  <c r="Z1526" i="1" s="1"/>
  <c r="Y1525" i="1"/>
  <c r="AA1525" i="1" s="1"/>
  <c r="Y1524" i="1"/>
  <c r="AA1524" i="1" s="1"/>
  <c r="Y1523" i="1"/>
  <c r="Y1522" i="1"/>
  <c r="AA1522" i="1" s="1"/>
  <c r="Y1521" i="1"/>
  <c r="AA1521" i="1" s="1"/>
  <c r="Y1520" i="1"/>
  <c r="Y1519" i="1"/>
  <c r="Y1518" i="1"/>
  <c r="Z1518" i="1" s="1"/>
  <c r="Y1517" i="1"/>
  <c r="AA1517" i="1" s="1"/>
  <c r="Y1516" i="1"/>
  <c r="AA1516" i="1" s="1"/>
  <c r="Y1515" i="1"/>
  <c r="Z1515" i="1" s="1"/>
  <c r="Y1514" i="1"/>
  <c r="Z1514" i="1" s="1"/>
  <c r="Y1513" i="1"/>
  <c r="AA1513" i="1" s="1"/>
  <c r="Y1512" i="1"/>
  <c r="AA1512" i="1" s="1"/>
  <c r="Y1511" i="1"/>
  <c r="Y1510" i="1"/>
  <c r="Y1509" i="1"/>
  <c r="Y1508" i="1"/>
  <c r="AA1508" i="1" s="1"/>
  <c r="Y1507" i="1"/>
  <c r="Z1507" i="1" s="1"/>
  <c r="Y1506" i="1"/>
  <c r="Z1506" i="1" s="1"/>
  <c r="Y1505" i="1"/>
  <c r="AA1505" i="1" s="1"/>
  <c r="Y1504" i="1"/>
  <c r="AA1504" i="1" s="1"/>
  <c r="Y1503" i="1"/>
  <c r="Y1502" i="1"/>
  <c r="AA1502" i="1" s="1"/>
  <c r="Y1501" i="1"/>
  <c r="Y1500" i="1"/>
  <c r="AA1500" i="1" s="1"/>
  <c r="Y1499" i="1"/>
  <c r="Z1499" i="1" s="1"/>
  <c r="Y1498" i="1"/>
  <c r="AA1498" i="1" s="1"/>
  <c r="Y1497" i="1"/>
  <c r="Z1497" i="1" s="1"/>
  <c r="Y1496" i="1"/>
  <c r="AA1496" i="1" s="1"/>
  <c r="Y1495" i="1"/>
  <c r="Z1495" i="1" s="1"/>
  <c r="Y1494" i="1"/>
  <c r="AA1494" i="1" s="1"/>
  <c r="Y1493" i="1"/>
  <c r="Y1492" i="1"/>
  <c r="Y1491" i="1"/>
  <c r="Z1491" i="1" s="1"/>
  <c r="Y1490" i="1"/>
  <c r="Z1490" i="1" s="1"/>
  <c r="Y1489" i="1"/>
  <c r="Z1489" i="1" s="1"/>
  <c r="Y1488" i="1"/>
  <c r="AA1488" i="1" s="1"/>
  <c r="Y1487" i="1"/>
  <c r="Y1486" i="1"/>
  <c r="AA1486" i="1" s="1"/>
  <c r="Y1485" i="1"/>
  <c r="AA1485" i="1" s="1"/>
  <c r="Y1484" i="1"/>
  <c r="Y1483" i="1"/>
  <c r="Z1483" i="1" s="1"/>
  <c r="Y1482" i="1"/>
  <c r="Z1482" i="1" s="1"/>
  <c r="Y1481" i="1"/>
  <c r="Z1481" i="1" s="1"/>
  <c r="Y1480" i="1"/>
  <c r="AA1480" i="1" s="1"/>
  <c r="Y1479" i="1"/>
  <c r="Z1479" i="1" s="1"/>
  <c r="Y1478" i="1"/>
  <c r="Z1478" i="1" s="1"/>
  <c r="Y1477" i="1"/>
  <c r="AA1477" i="1" s="1"/>
  <c r="Y1476" i="1"/>
  <c r="Y1475" i="1"/>
  <c r="Y1474" i="1"/>
  <c r="Z1474" i="1" s="1"/>
  <c r="Y1473" i="1"/>
  <c r="Y1472" i="1"/>
  <c r="Y1471" i="1"/>
  <c r="Z1471" i="1" s="1"/>
  <c r="Y1470" i="1"/>
  <c r="Z1470" i="1" s="1"/>
  <c r="Y1469" i="1"/>
  <c r="AA1469" i="1" s="1"/>
  <c r="Y1468" i="1"/>
  <c r="AA1468" i="1" s="1"/>
  <c r="Y1467" i="1"/>
  <c r="Y1466" i="1"/>
  <c r="Y1465" i="1"/>
  <c r="AA1465" i="1" s="1"/>
  <c r="Y1464" i="1"/>
  <c r="Y1463" i="1"/>
  <c r="Z1463" i="1" s="1"/>
  <c r="Y1462" i="1"/>
  <c r="Z1462" i="1" s="1"/>
  <c r="Y1461" i="1"/>
  <c r="AA1461" i="1" s="1"/>
  <c r="Y1460" i="1"/>
  <c r="AA1460" i="1" s="1"/>
  <c r="Y1459" i="1"/>
  <c r="Y1458" i="1"/>
  <c r="AA1458" i="1" s="1"/>
  <c r="Y1457" i="1"/>
  <c r="AA1457" i="1" s="1"/>
  <c r="Y1456" i="1"/>
  <c r="Y1455" i="1"/>
  <c r="Y1454" i="1"/>
  <c r="Z1454" i="1" s="1"/>
  <c r="Y1453" i="1"/>
  <c r="AA1453" i="1" s="1"/>
  <c r="Y1452" i="1"/>
  <c r="AA1452" i="1" s="1"/>
  <c r="Y1451" i="1"/>
  <c r="Z1451" i="1" s="1"/>
  <c r="Y1450" i="1"/>
  <c r="AA1450" i="1" s="1"/>
  <c r="Y1449" i="1"/>
  <c r="AA1449" i="1" s="1"/>
  <c r="Y1448" i="1"/>
  <c r="AA1448" i="1" s="1"/>
  <c r="Y1447" i="1"/>
  <c r="Y1446" i="1"/>
  <c r="Y1445" i="1"/>
  <c r="Y1444" i="1"/>
  <c r="AA1444" i="1" s="1"/>
  <c r="Y1443" i="1"/>
  <c r="Z1443" i="1" s="1"/>
  <c r="Y1442" i="1"/>
  <c r="AA1442" i="1" s="1"/>
  <c r="Y1441" i="1"/>
  <c r="AA1441" i="1" s="1"/>
  <c r="Y1440" i="1"/>
  <c r="AA1440" i="1" s="1"/>
  <c r="Y1439" i="1"/>
  <c r="Y1438" i="1"/>
  <c r="AA1438" i="1" s="1"/>
  <c r="Y1437" i="1"/>
  <c r="Y1436" i="1"/>
  <c r="AA1436" i="1" s="1"/>
  <c r="Y1435" i="1"/>
  <c r="Z1435" i="1" s="1"/>
  <c r="Y1434" i="1"/>
  <c r="Z1434" i="1" s="1"/>
  <c r="Y1433" i="1"/>
  <c r="Z1433" i="1" s="1"/>
  <c r="Y1432" i="1"/>
  <c r="AA1432" i="1" s="1"/>
  <c r="Y1431" i="1"/>
  <c r="Z1431" i="1" s="1"/>
  <c r="Y1430" i="1"/>
  <c r="Z1430" i="1" s="1"/>
  <c r="Y1429" i="1"/>
  <c r="Y1428" i="1"/>
  <c r="Y1427" i="1"/>
  <c r="Z1427" i="1" s="1"/>
  <c r="Y1426" i="1"/>
  <c r="Z1426" i="1" s="1"/>
  <c r="Y1425" i="1"/>
  <c r="Z1425" i="1" s="1"/>
  <c r="Y1424" i="1"/>
  <c r="AA1424" i="1" s="1"/>
  <c r="Y1423" i="1"/>
  <c r="Z1423" i="1" s="1"/>
  <c r="Y1422" i="1"/>
  <c r="AA1422" i="1" s="1"/>
  <c r="Y1421" i="1"/>
  <c r="AA1421" i="1" s="1"/>
  <c r="Y1420" i="1"/>
  <c r="Y1419" i="1"/>
  <c r="Z1419" i="1" s="1"/>
  <c r="Y1418" i="1"/>
  <c r="Z1418" i="1" s="1"/>
  <c r="Y1417" i="1"/>
  <c r="Z1417" i="1" s="1"/>
  <c r="Y1416" i="1"/>
  <c r="AA1416" i="1" s="1"/>
  <c r="Y1415" i="1"/>
  <c r="Z1415" i="1" s="1"/>
  <c r="Y1414" i="1"/>
  <c r="AA1414" i="1" s="1"/>
  <c r="Y1413" i="1"/>
  <c r="AA1413" i="1" s="1"/>
  <c r="Y1412" i="1"/>
  <c r="Y1411" i="1"/>
  <c r="Y1410" i="1"/>
  <c r="Z1410" i="1" s="1"/>
  <c r="Y1409" i="1"/>
  <c r="Y1408" i="1"/>
  <c r="Y1407" i="1"/>
  <c r="Z1407" i="1" s="1"/>
  <c r="Y1406" i="1"/>
  <c r="Z1406" i="1" s="1"/>
  <c r="Y1405" i="1"/>
  <c r="AA1405" i="1" s="1"/>
  <c r="Y1404" i="1"/>
  <c r="AA1404" i="1" s="1"/>
  <c r="Y1403" i="1"/>
  <c r="Y1402" i="1"/>
  <c r="Y1401" i="1"/>
  <c r="AA1401" i="1" s="1"/>
  <c r="Y1400" i="1"/>
  <c r="Y1399" i="1"/>
  <c r="Z1399" i="1" s="1"/>
  <c r="Y1398" i="1"/>
  <c r="Z1398" i="1" s="1"/>
  <c r="Y1397" i="1"/>
  <c r="AA1397" i="1" s="1"/>
  <c r="Y1396" i="1"/>
  <c r="AA1396" i="1" s="1"/>
  <c r="Y1395" i="1"/>
  <c r="Y1394" i="1"/>
  <c r="AA1394" i="1" s="1"/>
  <c r="Y1393" i="1"/>
  <c r="AA1393" i="1" s="1"/>
  <c r="Y1392" i="1"/>
  <c r="Y1391" i="1"/>
  <c r="Y1390" i="1"/>
  <c r="Z1390" i="1" s="1"/>
  <c r="Y1389" i="1"/>
  <c r="AA1389" i="1" s="1"/>
  <c r="Y1388" i="1"/>
  <c r="AA1388" i="1" s="1"/>
  <c r="Y1387" i="1"/>
  <c r="Z1387" i="1" s="1"/>
  <c r="Y1386" i="1"/>
  <c r="AA1386" i="1" s="1"/>
  <c r="Y1385" i="1"/>
  <c r="AA1385" i="1" s="1"/>
  <c r="Y1384" i="1"/>
  <c r="AA1384" i="1" s="1"/>
  <c r="Y1383" i="1"/>
  <c r="Y1382" i="1"/>
  <c r="Y1381" i="1"/>
  <c r="Y1380" i="1"/>
  <c r="AA1380" i="1" s="1"/>
  <c r="Y1379" i="1"/>
  <c r="Z1379" i="1" s="1"/>
  <c r="Y1378" i="1"/>
  <c r="AA1378" i="1" s="1"/>
  <c r="Y1377" i="1"/>
  <c r="AA1377" i="1" s="1"/>
  <c r="Y1376" i="1"/>
  <c r="AA1376" i="1" s="1"/>
  <c r="Y1375" i="1"/>
  <c r="Y1374" i="1"/>
  <c r="AA1374" i="1" s="1"/>
  <c r="Y1373" i="1"/>
  <c r="Y1372" i="1"/>
  <c r="AA1372" i="1" s="1"/>
  <c r="Y1371" i="1"/>
  <c r="Z1371" i="1" s="1"/>
  <c r="Y1370" i="1"/>
  <c r="AA1370" i="1" s="1"/>
  <c r="Y1369" i="1"/>
  <c r="Z1369" i="1" s="1"/>
  <c r="Y1368" i="1"/>
  <c r="AA1368" i="1" s="1"/>
  <c r="Y1367" i="1"/>
  <c r="Z1367" i="1" s="1"/>
  <c r="Y1366" i="1"/>
  <c r="AA1366" i="1" s="1"/>
  <c r="Y1365" i="1"/>
  <c r="Y1364" i="1"/>
  <c r="Y1363" i="1"/>
  <c r="Z1363" i="1" s="1"/>
  <c r="Y1362" i="1"/>
  <c r="Z1362" i="1" s="1"/>
  <c r="Y1361" i="1"/>
  <c r="Z1361" i="1" s="1"/>
  <c r="Y1360" i="1"/>
  <c r="AA1360" i="1" s="1"/>
  <c r="Y1359" i="1"/>
  <c r="Z1359" i="1" s="1"/>
  <c r="Y1358" i="1"/>
  <c r="AA1358" i="1" s="1"/>
  <c r="Y1357" i="1"/>
  <c r="AA1357" i="1" s="1"/>
  <c r="Y1356" i="1"/>
  <c r="Y1355" i="1"/>
  <c r="Z1355" i="1" s="1"/>
  <c r="Y1354" i="1"/>
  <c r="Z1354" i="1" s="1"/>
  <c r="Y1353" i="1"/>
  <c r="Z1353" i="1" s="1"/>
  <c r="Y1352" i="1"/>
  <c r="AA1352" i="1" s="1"/>
  <c r="Y1351" i="1"/>
  <c r="Z1351" i="1" s="1"/>
  <c r="Y1350" i="1"/>
  <c r="AA1350" i="1" s="1"/>
  <c r="Y1349" i="1"/>
  <c r="Z1349" i="1" s="1"/>
  <c r="Y1348" i="1"/>
  <c r="AA1348" i="1" s="1"/>
  <c r="Y1347" i="1"/>
  <c r="Z1347" i="1" s="1"/>
  <c r="Y1346" i="1"/>
  <c r="AA1346" i="1" s="1"/>
  <c r="Y1345" i="1"/>
  <c r="Z1345" i="1" s="1"/>
  <c r="Y1344" i="1"/>
  <c r="AA1344" i="1" s="1"/>
  <c r="Y1343" i="1"/>
  <c r="Z1343" i="1" s="1"/>
  <c r="Y1342" i="1"/>
  <c r="AA1342" i="1" s="1"/>
  <c r="Y1341" i="1"/>
  <c r="Y1340" i="1"/>
  <c r="Y1339" i="1"/>
  <c r="Z1339" i="1" s="1"/>
  <c r="Y1338" i="1"/>
  <c r="Z1338" i="1" s="1"/>
  <c r="Y1337" i="1"/>
  <c r="Z1337" i="1" s="1"/>
  <c r="Y1336" i="1"/>
  <c r="AA1336" i="1" s="1"/>
  <c r="Y1335" i="1"/>
  <c r="Z1335" i="1" s="1"/>
  <c r="Y1334" i="1"/>
  <c r="Z1334" i="1" s="1"/>
  <c r="Y1333" i="1"/>
  <c r="AA1333" i="1" s="1"/>
  <c r="Y1332" i="1"/>
  <c r="Y1331" i="1"/>
  <c r="Z1331" i="1" s="1"/>
  <c r="Y1330" i="1"/>
  <c r="Z1330" i="1" s="1"/>
  <c r="Y1329" i="1"/>
  <c r="Z1329" i="1" s="1"/>
  <c r="Y1328" i="1"/>
  <c r="AA1328" i="1" s="1"/>
  <c r="Y1327" i="1"/>
  <c r="Z1327" i="1" s="1"/>
  <c r="Y1326" i="1"/>
  <c r="AA1326" i="1" s="1"/>
  <c r="Y1325" i="1"/>
  <c r="AA1325" i="1" s="1"/>
  <c r="Y1324" i="1"/>
  <c r="Y1323" i="1"/>
  <c r="Y1322" i="1"/>
  <c r="Z1322" i="1" s="1"/>
  <c r="Y1321" i="1"/>
  <c r="Y1320" i="1"/>
  <c r="Y1319" i="1"/>
  <c r="Z1319" i="1" s="1"/>
  <c r="Y1318" i="1"/>
  <c r="Z1318" i="1" s="1"/>
  <c r="Y1317" i="1"/>
  <c r="AA1317" i="1" s="1"/>
  <c r="Y1316" i="1"/>
  <c r="AA1316" i="1" s="1"/>
  <c r="Y1315" i="1"/>
  <c r="Y1314" i="1"/>
  <c r="Y1313" i="1"/>
  <c r="AA1313" i="1" s="1"/>
  <c r="Y1312" i="1"/>
  <c r="Y1311" i="1"/>
  <c r="Z1311" i="1" s="1"/>
  <c r="Y1310" i="1"/>
  <c r="Z1310" i="1" s="1"/>
  <c r="Y1309" i="1"/>
  <c r="AA1309" i="1" s="1"/>
  <c r="Y1308" i="1"/>
  <c r="AA1308" i="1" s="1"/>
  <c r="Y1307" i="1"/>
  <c r="Y1306" i="1"/>
  <c r="AA1306" i="1" s="1"/>
  <c r="Y1305" i="1"/>
  <c r="Z1305" i="1" s="1"/>
  <c r="Y1304" i="1"/>
  <c r="Y1303" i="1"/>
  <c r="Y1302" i="1"/>
  <c r="Z1302" i="1" s="1"/>
  <c r="Y1301" i="1"/>
  <c r="Z1301" i="1" s="1"/>
  <c r="Y1300" i="1"/>
  <c r="Y1299" i="1"/>
  <c r="Y1298" i="1"/>
  <c r="Z1298" i="1" s="1"/>
  <c r="Y1297" i="1"/>
  <c r="Y1296" i="1"/>
  <c r="Y1295" i="1"/>
  <c r="Z1295" i="1" s="1"/>
  <c r="Y1294" i="1"/>
  <c r="Z1294" i="1" s="1"/>
  <c r="Y1293" i="1"/>
  <c r="AA1293" i="1" s="1"/>
  <c r="Y1292" i="1"/>
  <c r="Y1291" i="1"/>
  <c r="Z1291" i="1" s="1"/>
  <c r="Y1290" i="1"/>
  <c r="Z1290" i="1" s="1"/>
  <c r="Y1289" i="1"/>
  <c r="Z1289" i="1" s="1"/>
  <c r="Y1288" i="1"/>
  <c r="AA1288" i="1" s="1"/>
  <c r="Y1287" i="1"/>
  <c r="Z1287" i="1" s="1"/>
  <c r="Y1286" i="1"/>
  <c r="AA1286" i="1" s="1"/>
  <c r="Y1285" i="1"/>
  <c r="Z1285" i="1" s="1"/>
  <c r="Y1284" i="1"/>
  <c r="AA1284" i="1" s="1"/>
  <c r="Y1283" i="1"/>
  <c r="Z1283" i="1" s="1"/>
  <c r="Y1282" i="1"/>
  <c r="Y1281" i="1"/>
  <c r="AA1281" i="1" s="1"/>
  <c r="Y1280" i="1"/>
  <c r="AA1280" i="1" s="1"/>
  <c r="Y1279" i="1"/>
  <c r="Z1279" i="1" s="1"/>
  <c r="Y1278" i="1"/>
  <c r="AA1278" i="1" s="1"/>
  <c r="Y1277" i="1"/>
  <c r="AA1277" i="1" s="1"/>
  <c r="Y1276" i="1"/>
  <c r="AA1276" i="1" s="1"/>
  <c r="Y1275" i="1"/>
  <c r="Z1275" i="1" s="1"/>
  <c r="Y1274" i="1"/>
  <c r="Y1273" i="1"/>
  <c r="AA1273" i="1" s="1"/>
  <c r="Y1272" i="1"/>
  <c r="AA1272" i="1" s="1"/>
  <c r="Y1271" i="1"/>
  <c r="Z1271" i="1" s="1"/>
  <c r="Y1270" i="1"/>
  <c r="AA1270" i="1" s="1"/>
  <c r="Y1269" i="1"/>
  <c r="Z1269" i="1" s="1"/>
  <c r="Y1268" i="1"/>
  <c r="AA1268" i="1" s="1"/>
  <c r="Y1267" i="1"/>
  <c r="Z1267" i="1" s="1"/>
  <c r="Y1266" i="1"/>
  <c r="AA1266" i="1" s="1"/>
  <c r="Y1265" i="1"/>
  <c r="AA1265" i="1" s="1"/>
  <c r="Y1264" i="1"/>
  <c r="AA1264" i="1" s="1"/>
  <c r="Y1263" i="1"/>
  <c r="Z1263" i="1" s="1"/>
  <c r="Y1262" i="1"/>
  <c r="AA1262" i="1" s="1"/>
  <c r="Y1261" i="1"/>
  <c r="AA1261" i="1" s="1"/>
  <c r="Y1260" i="1"/>
  <c r="AA1260" i="1" s="1"/>
  <c r="Y1259" i="1"/>
  <c r="Z1259" i="1" s="1"/>
  <c r="Y1258" i="1"/>
  <c r="AA1258" i="1" s="1"/>
  <c r="Y1257" i="1"/>
  <c r="AA1257" i="1" s="1"/>
  <c r="Y1256" i="1"/>
  <c r="AA1256" i="1" s="1"/>
  <c r="Y1255" i="1"/>
  <c r="Z1255" i="1" s="1"/>
  <c r="Y1254" i="1"/>
  <c r="AA1254" i="1" s="1"/>
  <c r="Y1253" i="1"/>
  <c r="Z1253" i="1" s="1"/>
  <c r="Y1252" i="1"/>
  <c r="AA1252" i="1" s="1"/>
  <c r="Y1251" i="1"/>
  <c r="Z1251" i="1" s="1"/>
  <c r="Y1250" i="1"/>
  <c r="AA1250" i="1" s="1"/>
  <c r="Y1249" i="1"/>
  <c r="AA1249" i="1" s="1"/>
  <c r="Y1248" i="1"/>
  <c r="AA1248" i="1" s="1"/>
  <c r="Y1247" i="1"/>
  <c r="Z1247" i="1" s="1"/>
  <c r="Y1246" i="1"/>
  <c r="AA1246" i="1" s="1"/>
  <c r="Y1245" i="1"/>
  <c r="AA1245" i="1" s="1"/>
  <c r="Y1244" i="1"/>
  <c r="AA1244" i="1" s="1"/>
  <c r="Y1243" i="1"/>
  <c r="Z1243" i="1" s="1"/>
  <c r="Y1242" i="1"/>
  <c r="AA1242" i="1" s="1"/>
  <c r="Y1241" i="1"/>
  <c r="AA1241" i="1" s="1"/>
  <c r="Y1240" i="1"/>
  <c r="AA1240" i="1" s="1"/>
  <c r="Y1239" i="1"/>
  <c r="Z1239" i="1" s="1"/>
  <c r="Y1238" i="1"/>
  <c r="Z1238" i="1" s="1"/>
  <c r="Y1237" i="1"/>
  <c r="Z1237" i="1" s="1"/>
  <c r="Y1236" i="1"/>
  <c r="AA1236" i="1" s="1"/>
  <c r="Y1235" i="1"/>
  <c r="Z1235" i="1" s="1"/>
  <c r="Y1234" i="1"/>
  <c r="AA1234" i="1" s="1"/>
  <c r="Y1233" i="1"/>
  <c r="AA1233" i="1" s="1"/>
  <c r="Y1232" i="1"/>
  <c r="AA1232" i="1" s="1"/>
  <c r="Y1231" i="1"/>
  <c r="Z1231" i="1" s="1"/>
  <c r="Y1230" i="1"/>
  <c r="AA1230" i="1" s="1"/>
  <c r="Y1229" i="1"/>
  <c r="AA1229" i="1" s="1"/>
  <c r="Y1228" i="1"/>
  <c r="AA1228" i="1" s="1"/>
  <c r="Y1227" i="1"/>
  <c r="Z1227" i="1" s="1"/>
  <c r="Y1226" i="1"/>
  <c r="AA1226" i="1" s="1"/>
  <c r="Y1225" i="1"/>
  <c r="AA1225" i="1" s="1"/>
  <c r="Y1224" i="1"/>
  <c r="AA1224" i="1" s="1"/>
  <c r="Y1223" i="1"/>
  <c r="Z1223" i="1" s="1"/>
  <c r="Y1222" i="1"/>
  <c r="AA1222" i="1" s="1"/>
  <c r="Y1221" i="1"/>
  <c r="Z1221" i="1" s="1"/>
  <c r="Y1220" i="1"/>
  <c r="AA1220" i="1" s="1"/>
  <c r="Y1219" i="1"/>
  <c r="Z1219" i="1" s="1"/>
  <c r="Y1218" i="1"/>
  <c r="AA1218" i="1" s="1"/>
  <c r="Y1217" i="1"/>
  <c r="AA1217" i="1" s="1"/>
  <c r="Y1216" i="1"/>
  <c r="AA1216" i="1" s="1"/>
  <c r="Y1215" i="1"/>
  <c r="Z1215" i="1" s="1"/>
  <c r="Y1214" i="1"/>
  <c r="AA1214" i="1" s="1"/>
  <c r="Y1213" i="1"/>
  <c r="AA1213" i="1" s="1"/>
  <c r="Y1212" i="1"/>
  <c r="AA1212" i="1" s="1"/>
  <c r="Y1211" i="1"/>
  <c r="Z1211" i="1" s="1"/>
  <c r="Y1210" i="1"/>
  <c r="AA1210" i="1" s="1"/>
  <c r="Y1209" i="1"/>
  <c r="AA1209" i="1" s="1"/>
  <c r="Y1208" i="1"/>
  <c r="AA1208" i="1" s="1"/>
  <c r="Y1207" i="1"/>
  <c r="Z1207" i="1" s="1"/>
  <c r="Y1206" i="1"/>
  <c r="AA1206" i="1" s="1"/>
  <c r="Y1205" i="1"/>
  <c r="Z1205" i="1" s="1"/>
  <c r="Y1204" i="1"/>
  <c r="AA1204" i="1" s="1"/>
  <c r="Y1203" i="1"/>
  <c r="Z1203" i="1" s="1"/>
  <c r="Y1202" i="1"/>
  <c r="AA1202" i="1" s="1"/>
  <c r="Y1201" i="1"/>
  <c r="AA1201" i="1" s="1"/>
  <c r="Y1200" i="1"/>
  <c r="AA1200" i="1" s="1"/>
  <c r="Y1199" i="1"/>
  <c r="Z1199" i="1" s="1"/>
  <c r="Y1198" i="1"/>
  <c r="Z1198" i="1" s="1"/>
  <c r="Y1197" i="1"/>
  <c r="AA1197" i="1" s="1"/>
  <c r="Y1196" i="1"/>
  <c r="AA1196" i="1" s="1"/>
  <c r="Y1195" i="1"/>
  <c r="Z1195" i="1" s="1"/>
  <c r="Y1194" i="1"/>
  <c r="AA1194" i="1" s="1"/>
  <c r="Y1193" i="1"/>
  <c r="AA1193" i="1" s="1"/>
  <c r="Y1192" i="1"/>
  <c r="AA1192" i="1" s="1"/>
  <c r="Y1191" i="1"/>
  <c r="Z1191" i="1" s="1"/>
  <c r="Y1190" i="1"/>
  <c r="AA1190" i="1" s="1"/>
  <c r="Y1189" i="1"/>
  <c r="Z1189" i="1" s="1"/>
  <c r="Y1188" i="1"/>
  <c r="AA1188" i="1" s="1"/>
  <c r="Y1187" i="1"/>
  <c r="Z1187" i="1" s="1"/>
  <c r="Y1186" i="1"/>
  <c r="AA1186" i="1" s="1"/>
  <c r="Y1185" i="1"/>
  <c r="AA1185" i="1" s="1"/>
  <c r="Y1184" i="1"/>
  <c r="AA1184" i="1" s="1"/>
  <c r="Y1183" i="1"/>
  <c r="Z1183" i="1" s="1"/>
  <c r="Y1182" i="1"/>
  <c r="AA1182" i="1" s="1"/>
  <c r="Y1181" i="1"/>
  <c r="AA1181" i="1" s="1"/>
  <c r="Y1180" i="1"/>
  <c r="AA1180" i="1" s="1"/>
  <c r="Y1179" i="1"/>
  <c r="Z1179" i="1" s="1"/>
  <c r="Y1178" i="1"/>
  <c r="Z1178" i="1" s="1"/>
  <c r="Y1177" i="1"/>
  <c r="AA1177" i="1" s="1"/>
  <c r="Y1176" i="1"/>
  <c r="AA1176" i="1" s="1"/>
  <c r="Y1175" i="1"/>
  <c r="AA1175" i="1" s="1"/>
  <c r="Y1174" i="1"/>
  <c r="Z1174" i="1" s="1"/>
  <c r="Y1173" i="1"/>
  <c r="AA1173" i="1" s="1"/>
  <c r="Y1172" i="1"/>
  <c r="AA1172" i="1" s="1"/>
  <c r="Y1171" i="1"/>
  <c r="Z1171" i="1" s="1"/>
  <c r="Y1170" i="1"/>
  <c r="Z1170" i="1" s="1"/>
  <c r="Y1169" i="1"/>
  <c r="Z1169" i="1" s="1"/>
  <c r="Y1168" i="1"/>
  <c r="AA1168" i="1" s="1"/>
  <c r="Y1167" i="1"/>
  <c r="AA1167" i="1" s="1"/>
  <c r="Y1166" i="1"/>
  <c r="Z1166" i="1" s="1"/>
  <c r="Y1165" i="1"/>
  <c r="AA1165" i="1" s="1"/>
  <c r="Y1164" i="1"/>
  <c r="AA1164" i="1" s="1"/>
  <c r="Y1163" i="1"/>
  <c r="Z1163" i="1" s="1"/>
  <c r="Y1162" i="1"/>
  <c r="Z1162" i="1" s="1"/>
  <c r="Y1161" i="1"/>
  <c r="AA1161" i="1" s="1"/>
  <c r="Y1160" i="1"/>
  <c r="AA1160" i="1" s="1"/>
  <c r="Y1159" i="1"/>
  <c r="AA1159" i="1" s="1"/>
  <c r="Y1158" i="1"/>
  <c r="Z1158" i="1" s="1"/>
  <c r="Y1157" i="1"/>
  <c r="Z1157" i="1" s="1"/>
  <c r="Y1156" i="1"/>
  <c r="AA1156" i="1" s="1"/>
  <c r="Y1155" i="1"/>
  <c r="Z1155" i="1" s="1"/>
  <c r="Y1154" i="1"/>
  <c r="Z1154" i="1" s="1"/>
  <c r="Y1153" i="1"/>
  <c r="AA1153" i="1" s="1"/>
  <c r="Y1152" i="1"/>
  <c r="AA1152" i="1" s="1"/>
  <c r="Y1151" i="1"/>
  <c r="AA1151" i="1" s="1"/>
  <c r="Y1150" i="1"/>
  <c r="Z1150" i="1" s="1"/>
  <c r="Y1149" i="1"/>
  <c r="Z1149" i="1" s="1"/>
  <c r="Y1148" i="1"/>
  <c r="AA1148" i="1" s="1"/>
  <c r="Y1147" i="1"/>
  <c r="Z1147" i="1" s="1"/>
  <c r="Y1146" i="1"/>
  <c r="Z1146" i="1" s="1"/>
  <c r="Y1145" i="1"/>
  <c r="AA1145" i="1" s="1"/>
  <c r="Y1144" i="1"/>
  <c r="AA1144" i="1" s="1"/>
  <c r="Y1143" i="1"/>
  <c r="AA1143" i="1" s="1"/>
  <c r="Y1142" i="1"/>
  <c r="Z1142" i="1" s="1"/>
  <c r="Y1141" i="1"/>
  <c r="AA1141" i="1" s="1"/>
  <c r="Y1140" i="1"/>
  <c r="AA1140" i="1" s="1"/>
  <c r="Y1139" i="1"/>
  <c r="Z1139" i="1" s="1"/>
  <c r="Y1138" i="1"/>
  <c r="Z1138" i="1" s="1"/>
  <c r="Y1137" i="1"/>
  <c r="Z1137" i="1" s="1"/>
  <c r="Y1136" i="1"/>
  <c r="AA1136" i="1" s="1"/>
  <c r="Y1135" i="1"/>
  <c r="AA1135" i="1" s="1"/>
  <c r="Y1134" i="1"/>
  <c r="Z1134" i="1" s="1"/>
  <c r="Y1133" i="1"/>
  <c r="AA1133" i="1" s="1"/>
  <c r="Y1132" i="1"/>
  <c r="AA1132" i="1" s="1"/>
  <c r="Y1131" i="1"/>
  <c r="Z1131" i="1" s="1"/>
  <c r="Y1130" i="1"/>
  <c r="Z1130" i="1" s="1"/>
  <c r="Y1129" i="1"/>
  <c r="AA1129" i="1" s="1"/>
  <c r="Y1128" i="1"/>
  <c r="AA1128" i="1" s="1"/>
  <c r="Y1127" i="1"/>
  <c r="AA1127" i="1" s="1"/>
  <c r="Y1126" i="1"/>
  <c r="Z1126" i="1" s="1"/>
  <c r="Y1125" i="1"/>
  <c r="Z1125" i="1" s="1"/>
  <c r="Y1124" i="1"/>
  <c r="AA1124" i="1" s="1"/>
  <c r="Y1123" i="1"/>
  <c r="Z1123" i="1" s="1"/>
  <c r="Y1122" i="1"/>
  <c r="Z1122" i="1" s="1"/>
  <c r="Y1121" i="1"/>
  <c r="AA1121" i="1" s="1"/>
  <c r="Y1120" i="1"/>
  <c r="AA1120" i="1" s="1"/>
  <c r="Y1119" i="1"/>
  <c r="AA1119" i="1" s="1"/>
  <c r="Y1118" i="1"/>
  <c r="Z1118" i="1" s="1"/>
  <c r="Y1117" i="1"/>
  <c r="Z1117" i="1" s="1"/>
  <c r="Y1116" i="1"/>
  <c r="AA1116" i="1" s="1"/>
  <c r="Y1115" i="1"/>
  <c r="Z1115" i="1" s="1"/>
  <c r="Y1114" i="1"/>
  <c r="Z1114" i="1" s="1"/>
  <c r="Y1113" i="1"/>
  <c r="AA1113" i="1" s="1"/>
  <c r="Y1112" i="1"/>
  <c r="AA1112" i="1" s="1"/>
  <c r="Y1111" i="1"/>
  <c r="AA1111" i="1" s="1"/>
  <c r="Y1110" i="1"/>
  <c r="Z1110" i="1" s="1"/>
  <c r="Y1109" i="1"/>
  <c r="AA1109" i="1" s="1"/>
  <c r="Y1108" i="1"/>
  <c r="AA1108" i="1" s="1"/>
  <c r="Y1107" i="1"/>
  <c r="Z1107" i="1" s="1"/>
  <c r="Y1106" i="1"/>
  <c r="Z1106" i="1" s="1"/>
  <c r="Y1105" i="1"/>
  <c r="Z1105" i="1" s="1"/>
  <c r="Y1104" i="1"/>
  <c r="AA1104" i="1" s="1"/>
  <c r="Y1103" i="1"/>
  <c r="AA1103" i="1" s="1"/>
  <c r="Y1102" i="1"/>
  <c r="Z1102" i="1" s="1"/>
  <c r="Y1101" i="1"/>
  <c r="AA1101" i="1" s="1"/>
  <c r="Y1100" i="1"/>
  <c r="AA1100" i="1" s="1"/>
  <c r="Y1099" i="1"/>
  <c r="Z1099" i="1" s="1"/>
  <c r="Y1098" i="1"/>
  <c r="Z1098" i="1" s="1"/>
  <c r="Y1097" i="1"/>
  <c r="AA1097" i="1" s="1"/>
  <c r="Y1096" i="1"/>
  <c r="AA1096" i="1" s="1"/>
  <c r="Y1095" i="1"/>
  <c r="AA1095" i="1" s="1"/>
  <c r="Y1094" i="1"/>
  <c r="Z1094" i="1" s="1"/>
  <c r="Y1093" i="1"/>
  <c r="Z1093" i="1" s="1"/>
  <c r="Y1092" i="1"/>
  <c r="AA1092" i="1" s="1"/>
  <c r="Y1091" i="1"/>
  <c r="Z1091" i="1" s="1"/>
  <c r="Y1090" i="1"/>
  <c r="Z1090" i="1" s="1"/>
  <c r="Y1089" i="1"/>
  <c r="AA1089" i="1" s="1"/>
  <c r="Y1088" i="1"/>
  <c r="AA1088" i="1" s="1"/>
  <c r="Y1087" i="1"/>
  <c r="AA1087" i="1" s="1"/>
  <c r="Y1086" i="1"/>
  <c r="Z1086" i="1" s="1"/>
  <c r="Y1085" i="1"/>
  <c r="Z1085" i="1" s="1"/>
  <c r="Y1084" i="1"/>
  <c r="AA1084" i="1" s="1"/>
  <c r="Y1083" i="1"/>
  <c r="Z1083" i="1" s="1"/>
  <c r="Y1082" i="1"/>
  <c r="Z1082" i="1" s="1"/>
  <c r="U4355" i="1"/>
  <c r="T4355" i="1"/>
  <c r="U4354" i="1"/>
  <c r="T4354" i="1"/>
  <c r="U4353" i="1"/>
  <c r="T4353" i="1"/>
  <c r="U4352" i="1"/>
  <c r="T4352" i="1"/>
  <c r="U4351" i="1"/>
  <c r="T4351" i="1"/>
  <c r="U4350" i="1"/>
  <c r="T4350" i="1"/>
  <c r="U4349" i="1"/>
  <c r="T4349" i="1"/>
  <c r="U4348" i="1"/>
  <c r="T4348" i="1"/>
  <c r="U4347" i="1"/>
  <c r="T4347" i="1"/>
  <c r="U4346" i="1"/>
  <c r="T4346" i="1"/>
  <c r="U4345" i="1"/>
  <c r="T4345" i="1"/>
  <c r="U4344" i="1"/>
  <c r="T4344" i="1"/>
  <c r="U4343" i="1"/>
  <c r="T4343" i="1"/>
  <c r="U4342" i="1"/>
  <c r="T4342" i="1"/>
  <c r="U4341" i="1"/>
  <c r="T4341" i="1"/>
  <c r="U4340" i="1"/>
  <c r="T4340" i="1"/>
  <c r="U4339" i="1"/>
  <c r="T4339" i="1"/>
  <c r="U4338" i="1"/>
  <c r="T4338" i="1"/>
  <c r="U4337" i="1"/>
  <c r="T4337" i="1"/>
  <c r="U4336" i="1"/>
  <c r="T4336" i="1"/>
  <c r="U4335" i="1"/>
  <c r="T4335" i="1"/>
  <c r="U4334" i="1"/>
  <c r="T4334" i="1"/>
  <c r="U4333" i="1"/>
  <c r="T4333" i="1"/>
  <c r="U4332" i="1"/>
  <c r="T4332" i="1"/>
  <c r="U4331" i="1"/>
  <c r="T4331" i="1"/>
  <c r="U4330" i="1"/>
  <c r="T4330" i="1"/>
  <c r="U4329" i="1"/>
  <c r="T4329" i="1"/>
  <c r="U4328" i="1"/>
  <c r="T4328" i="1"/>
  <c r="U4327" i="1"/>
  <c r="T4327" i="1"/>
  <c r="U4326" i="1"/>
  <c r="T4326" i="1"/>
  <c r="U4325" i="1"/>
  <c r="T4325" i="1"/>
  <c r="U4324" i="1"/>
  <c r="T4324" i="1"/>
  <c r="U4323" i="1"/>
  <c r="T4323" i="1"/>
  <c r="U4322" i="1"/>
  <c r="T4322" i="1"/>
  <c r="U4321" i="1"/>
  <c r="T4321" i="1"/>
  <c r="U4320" i="1"/>
  <c r="T4320" i="1"/>
  <c r="U4319" i="1"/>
  <c r="T4319" i="1"/>
  <c r="U4318" i="1"/>
  <c r="T4318" i="1"/>
  <c r="U4317" i="1"/>
  <c r="T4317" i="1"/>
  <c r="U4316" i="1"/>
  <c r="T4316" i="1"/>
  <c r="U4315" i="1"/>
  <c r="T4315" i="1"/>
  <c r="U4314" i="1"/>
  <c r="T4314" i="1"/>
  <c r="U4313" i="1"/>
  <c r="T4313" i="1"/>
  <c r="U4312" i="1"/>
  <c r="T4312" i="1"/>
  <c r="U4311" i="1"/>
  <c r="T4311" i="1"/>
  <c r="U4310" i="1"/>
  <c r="T4310" i="1"/>
  <c r="U4309" i="1"/>
  <c r="T4309" i="1"/>
  <c r="U4308" i="1"/>
  <c r="T4308" i="1"/>
  <c r="U4307" i="1"/>
  <c r="T4307" i="1"/>
  <c r="U4306" i="1"/>
  <c r="T4306" i="1"/>
  <c r="U4305" i="1"/>
  <c r="T4305" i="1"/>
  <c r="U4304" i="1"/>
  <c r="T4304" i="1"/>
  <c r="U4303" i="1"/>
  <c r="T4303" i="1"/>
  <c r="U4302" i="1"/>
  <c r="T4302" i="1"/>
  <c r="U4301" i="1"/>
  <c r="T4301" i="1"/>
  <c r="U4300" i="1"/>
  <c r="T4300" i="1"/>
  <c r="U4299" i="1"/>
  <c r="T4299" i="1"/>
  <c r="U4298" i="1"/>
  <c r="T4298" i="1"/>
  <c r="U4297" i="1"/>
  <c r="T4297" i="1"/>
  <c r="U4296" i="1"/>
  <c r="T4296" i="1"/>
  <c r="U4295" i="1"/>
  <c r="T4295" i="1"/>
  <c r="U4294" i="1"/>
  <c r="T4294" i="1"/>
  <c r="U4293" i="1"/>
  <c r="T4293" i="1"/>
  <c r="U4292" i="1"/>
  <c r="T4292" i="1"/>
  <c r="U4291" i="1"/>
  <c r="T4291" i="1"/>
  <c r="U4290" i="1"/>
  <c r="T4290" i="1"/>
  <c r="U4289" i="1"/>
  <c r="T4289" i="1"/>
  <c r="U4288" i="1"/>
  <c r="T4288" i="1"/>
  <c r="U4287" i="1"/>
  <c r="T4287" i="1"/>
  <c r="U4286" i="1"/>
  <c r="T4286" i="1"/>
  <c r="U4285" i="1"/>
  <c r="T4285" i="1"/>
  <c r="U4284" i="1"/>
  <c r="T4284" i="1"/>
  <c r="U4283" i="1"/>
  <c r="T4283" i="1"/>
  <c r="U4282" i="1"/>
  <c r="T4282" i="1"/>
  <c r="U4281" i="1"/>
  <c r="T4281" i="1"/>
  <c r="U4280" i="1"/>
  <c r="T4280" i="1"/>
  <c r="U4279" i="1"/>
  <c r="T4279" i="1"/>
  <c r="U4278" i="1"/>
  <c r="T4278" i="1"/>
  <c r="U4277" i="1"/>
  <c r="T4277" i="1"/>
  <c r="U4276" i="1"/>
  <c r="T4276" i="1"/>
  <c r="U4275" i="1"/>
  <c r="T4275" i="1"/>
  <c r="U4274" i="1"/>
  <c r="T4274" i="1"/>
  <c r="U4273" i="1"/>
  <c r="T4273" i="1"/>
  <c r="U4272" i="1"/>
  <c r="T4272" i="1"/>
  <c r="U4271" i="1"/>
  <c r="T4271" i="1"/>
  <c r="U4270" i="1"/>
  <c r="T4270" i="1"/>
  <c r="U4269" i="1"/>
  <c r="T4269" i="1"/>
  <c r="U4268" i="1"/>
  <c r="T4268" i="1"/>
  <c r="U4267" i="1"/>
  <c r="T4267" i="1"/>
  <c r="U4266" i="1"/>
  <c r="T4266" i="1"/>
  <c r="U4265" i="1"/>
  <c r="T4265" i="1"/>
  <c r="U4264" i="1"/>
  <c r="T4264" i="1"/>
  <c r="U4263" i="1"/>
  <c r="T4263" i="1"/>
  <c r="U4262" i="1"/>
  <c r="T4262" i="1"/>
  <c r="U4261" i="1"/>
  <c r="T4261" i="1"/>
  <c r="U4260" i="1"/>
  <c r="T4260" i="1"/>
  <c r="U4259" i="1"/>
  <c r="T4259" i="1"/>
  <c r="U4258" i="1"/>
  <c r="T4258" i="1"/>
  <c r="U4257" i="1"/>
  <c r="T4257" i="1"/>
  <c r="U4256" i="1"/>
  <c r="T4256" i="1"/>
  <c r="U4255" i="1"/>
  <c r="T4255" i="1"/>
  <c r="U4254" i="1"/>
  <c r="T4254" i="1"/>
  <c r="U4253" i="1"/>
  <c r="T4253" i="1"/>
  <c r="U4252" i="1"/>
  <c r="T4252" i="1"/>
  <c r="U4251" i="1"/>
  <c r="T4251" i="1"/>
  <c r="U4250" i="1"/>
  <c r="T4250" i="1"/>
  <c r="U4249" i="1"/>
  <c r="T4249" i="1"/>
  <c r="U4248" i="1"/>
  <c r="T4248" i="1"/>
  <c r="U4247" i="1"/>
  <c r="T4247" i="1"/>
  <c r="U4246" i="1"/>
  <c r="T4246" i="1"/>
  <c r="U4245" i="1"/>
  <c r="T4245" i="1"/>
  <c r="U4244" i="1"/>
  <c r="T4244" i="1"/>
  <c r="U4243" i="1"/>
  <c r="T4243" i="1"/>
  <c r="U4242" i="1"/>
  <c r="T4242" i="1"/>
  <c r="U4241" i="1"/>
  <c r="T4241" i="1"/>
  <c r="U4240" i="1"/>
  <c r="T4240" i="1"/>
  <c r="U4239" i="1"/>
  <c r="T4239" i="1"/>
  <c r="U4238" i="1"/>
  <c r="T4238" i="1"/>
  <c r="U4237" i="1"/>
  <c r="T4237" i="1"/>
  <c r="U4236" i="1"/>
  <c r="T4236" i="1"/>
  <c r="U4235" i="1"/>
  <c r="T4235" i="1"/>
  <c r="U4234" i="1"/>
  <c r="T4234" i="1"/>
  <c r="U4233" i="1"/>
  <c r="T4233" i="1"/>
  <c r="U4232" i="1"/>
  <c r="T4232" i="1"/>
  <c r="U4231" i="1"/>
  <c r="T4231" i="1"/>
  <c r="U4230" i="1"/>
  <c r="T4230" i="1"/>
  <c r="U4229" i="1"/>
  <c r="T4229" i="1"/>
  <c r="U4228" i="1"/>
  <c r="T4228" i="1"/>
  <c r="U4227" i="1"/>
  <c r="T4227" i="1"/>
  <c r="U4226" i="1"/>
  <c r="T4226" i="1"/>
  <c r="U4225" i="1"/>
  <c r="T4225" i="1"/>
  <c r="U4224" i="1"/>
  <c r="T4224" i="1"/>
  <c r="U4223" i="1"/>
  <c r="T4223" i="1"/>
  <c r="U4222" i="1"/>
  <c r="T4222" i="1"/>
  <c r="U4221" i="1"/>
  <c r="T4221" i="1"/>
  <c r="U4220" i="1"/>
  <c r="T4220" i="1"/>
  <c r="U4219" i="1"/>
  <c r="T4219" i="1"/>
  <c r="U4218" i="1"/>
  <c r="T4218" i="1"/>
  <c r="U4217" i="1"/>
  <c r="T4217" i="1"/>
  <c r="U4216" i="1"/>
  <c r="T4216" i="1"/>
  <c r="U4215" i="1"/>
  <c r="T4215" i="1"/>
  <c r="U4214" i="1"/>
  <c r="T4214" i="1"/>
  <c r="U4213" i="1"/>
  <c r="T4213" i="1"/>
  <c r="U4212" i="1"/>
  <c r="T4212" i="1"/>
  <c r="U4211" i="1"/>
  <c r="T4211" i="1"/>
  <c r="U4210" i="1"/>
  <c r="T4210" i="1"/>
  <c r="U4209" i="1"/>
  <c r="T4209" i="1"/>
  <c r="U4208" i="1"/>
  <c r="T4208" i="1"/>
  <c r="U4207" i="1"/>
  <c r="T4207" i="1"/>
  <c r="U4206" i="1"/>
  <c r="T4206" i="1"/>
  <c r="U4205" i="1"/>
  <c r="T4205" i="1"/>
  <c r="U4204" i="1"/>
  <c r="T4204" i="1"/>
  <c r="U4203" i="1"/>
  <c r="T4203" i="1"/>
  <c r="U4202" i="1"/>
  <c r="T4202" i="1"/>
  <c r="U4201" i="1"/>
  <c r="T4201" i="1"/>
  <c r="U4200" i="1"/>
  <c r="T4200" i="1"/>
  <c r="U4199" i="1"/>
  <c r="T4199" i="1"/>
  <c r="U4198" i="1"/>
  <c r="T4198" i="1"/>
  <c r="U4197" i="1"/>
  <c r="T4197" i="1"/>
  <c r="U4196" i="1"/>
  <c r="T4196" i="1"/>
  <c r="U4195" i="1"/>
  <c r="T4195" i="1"/>
  <c r="U4194" i="1"/>
  <c r="T4194" i="1"/>
  <c r="U4193" i="1"/>
  <c r="T4193" i="1"/>
  <c r="U4192" i="1"/>
  <c r="T4192" i="1"/>
  <c r="U4191" i="1"/>
  <c r="T4191" i="1"/>
  <c r="U4190" i="1"/>
  <c r="T4190" i="1"/>
  <c r="U4189" i="1"/>
  <c r="T4189" i="1"/>
  <c r="U4188" i="1"/>
  <c r="T4188" i="1"/>
  <c r="U4187" i="1"/>
  <c r="T4187" i="1"/>
  <c r="U4186" i="1"/>
  <c r="T4186" i="1"/>
  <c r="U4185" i="1"/>
  <c r="T4185" i="1"/>
  <c r="U4184" i="1"/>
  <c r="T4184" i="1"/>
  <c r="U4183" i="1"/>
  <c r="T4183" i="1"/>
  <c r="U4182" i="1"/>
  <c r="T4182" i="1"/>
  <c r="U4181" i="1"/>
  <c r="T4181" i="1"/>
  <c r="U4180" i="1"/>
  <c r="T4180" i="1"/>
  <c r="U4179" i="1"/>
  <c r="T4179" i="1"/>
  <c r="U4178" i="1"/>
  <c r="T4178" i="1"/>
  <c r="U4177" i="1"/>
  <c r="T4177" i="1"/>
  <c r="U4176" i="1"/>
  <c r="T4176" i="1"/>
  <c r="U4175" i="1"/>
  <c r="T4175" i="1"/>
  <c r="U4174" i="1"/>
  <c r="T4174" i="1"/>
  <c r="U4173" i="1"/>
  <c r="T4173" i="1"/>
  <c r="U4172" i="1"/>
  <c r="T4172" i="1"/>
  <c r="U4171" i="1"/>
  <c r="T4171" i="1"/>
  <c r="U4170" i="1"/>
  <c r="T4170" i="1"/>
  <c r="U4169" i="1"/>
  <c r="T4169" i="1"/>
  <c r="U4168" i="1"/>
  <c r="T4168" i="1"/>
  <c r="U4167" i="1"/>
  <c r="T4167" i="1"/>
  <c r="U4166" i="1"/>
  <c r="T4166" i="1"/>
  <c r="U4165" i="1"/>
  <c r="T4165" i="1"/>
  <c r="U4164" i="1"/>
  <c r="T4164" i="1"/>
  <c r="U4163" i="1"/>
  <c r="T4163" i="1"/>
  <c r="U4162" i="1"/>
  <c r="T4162" i="1"/>
  <c r="U4161" i="1"/>
  <c r="T4161" i="1"/>
  <c r="U4160" i="1"/>
  <c r="T4160" i="1"/>
  <c r="U4159" i="1"/>
  <c r="T4159" i="1"/>
  <c r="U4158" i="1"/>
  <c r="T4158" i="1"/>
  <c r="U4157" i="1"/>
  <c r="T4157" i="1"/>
  <c r="U4156" i="1"/>
  <c r="T4156" i="1"/>
  <c r="U4155" i="1"/>
  <c r="T4155" i="1"/>
  <c r="U4154" i="1"/>
  <c r="T4154" i="1"/>
  <c r="U4153" i="1"/>
  <c r="T4153" i="1"/>
  <c r="U4152" i="1"/>
  <c r="T4152" i="1"/>
  <c r="U4151" i="1"/>
  <c r="T4151" i="1"/>
  <c r="U4150" i="1"/>
  <c r="T4150" i="1"/>
  <c r="U4149" i="1"/>
  <c r="T4149" i="1"/>
  <c r="U4148" i="1"/>
  <c r="T4148" i="1"/>
  <c r="U4147" i="1"/>
  <c r="T4147" i="1"/>
  <c r="U4146" i="1"/>
  <c r="T4146" i="1"/>
  <c r="U4145" i="1"/>
  <c r="T4145" i="1"/>
  <c r="U4144" i="1"/>
  <c r="T4144" i="1"/>
  <c r="U4143" i="1"/>
  <c r="T4143" i="1"/>
  <c r="U4142" i="1"/>
  <c r="T4142" i="1"/>
  <c r="U4141" i="1"/>
  <c r="T4141" i="1"/>
  <c r="U4140" i="1"/>
  <c r="T4140" i="1"/>
  <c r="U4139" i="1"/>
  <c r="T4139" i="1"/>
  <c r="U4138" i="1"/>
  <c r="T4138" i="1"/>
  <c r="U4137" i="1"/>
  <c r="T4137" i="1"/>
  <c r="U4136" i="1"/>
  <c r="T4136" i="1"/>
  <c r="U4135" i="1"/>
  <c r="T4135" i="1"/>
  <c r="U4134" i="1"/>
  <c r="T4134" i="1"/>
  <c r="U4133" i="1"/>
  <c r="T4133" i="1"/>
  <c r="U4132" i="1"/>
  <c r="T4132" i="1"/>
  <c r="U4131" i="1"/>
  <c r="T4131" i="1"/>
  <c r="U4130" i="1"/>
  <c r="T4130" i="1"/>
  <c r="U4129" i="1"/>
  <c r="T4129" i="1"/>
  <c r="U4128" i="1"/>
  <c r="T4128" i="1"/>
  <c r="U4127" i="1"/>
  <c r="T4127" i="1"/>
  <c r="U4126" i="1"/>
  <c r="T4126" i="1"/>
  <c r="U4125" i="1"/>
  <c r="T4125" i="1"/>
  <c r="U4124" i="1"/>
  <c r="T4124" i="1"/>
  <c r="U4123" i="1"/>
  <c r="T4123" i="1"/>
  <c r="U4122" i="1"/>
  <c r="T4122" i="1"/>
  <c r="U4121" i="1"/>
  <c r="T4121" i="1"/>
  <c r="U4120" i="1"/>
  <c r="T4120" i="1"/>
  <c r="U4119" i="1"/>
  <c r="T4119" i="1"/>
  <c r="U4118" i="1"/>
  <c r="T4118" i="1"/>
  <c r="U4117" i="1"/>
  <c r="T4117" i="1"/>
  <c r="U4116" i="1"/>
  <c r="T4116" i="1"/>
  <c r="U4115" i="1"/>
  <c r="T4115" i="1"/>
  <c r="U4114" i="1"/>
  <c r="T4114" i="1"/>
  <c r="U4113" i="1"/>
  <c r="T4113" i="1"/>
  <c r="U4112" i="1"/>
  <c r="T4112" i="1"/>
  <c r="U4111" i="1"/>
  <c r="T4111" i="1"/>
  <c r="U4110" i="1"/>
  <c r="T4110" i="1"/>
  <c r="U4109" i="1"/>
  <c r="T4109" i="1"/>
  <c r="U4108" i="1"/>
  <c r="T4108" i="1"/>
  <c r="U4107" i="1"/>
  <c r="T4107" i="1"/>
  <c r="U4106" i="1"/>
  <c r="T4106" i="1"/>
  <c r="U4105" i="1"/>
  <c r="T4105" i="1"/>
  <c r="U4104" i="1"/>
  <c r="T4104" i="1"/>
  <c r="U4103" i="1"/>
  <c r="T4103" i="1"/>
  <c r="U4102" i="1"/>
  <c r="T4102" i="1"/>
  <c r="U4101" i="1"/>
  <c r="T4101" i="1"/>
  <c r="U4100" i="1"/>
  <c r="T4100" i="1"/>
  <c r="U4099" i="1"/>
  <c r="T4099" i="1"/>
  <c r="U4098" i="1"/>
  <c r="T4098" i="1"/>
  <c r="U4097" i="1"/>
  <c r="T4097" i="1"/>
  <c r="U4096" i="1"/>
  <c r="T4096" i="1"/>
  <c r="U4095" i="1"/>
  <c r="T4095" i="1"/>
  <c r="U4094" i="1"/>
  <c r="T4094" i="1"/>
  <c r="U4093" i="1"/>
  <c r="T4093" i="1"/>
  <c r="U4092" i="1"/>
  <c r="T4092" i="1"/>
  <c r="U4091" i="1"/>
  <c r="T4091" i="1"/>
  <c r="U4090" i="1"/>
  <c r="T4090" i="1"/>
  <c r="U4089" i="1"/>
  <c r="T4089" i="1"/>
  <c r="U4088" i="1"/>
  <c r="T4088" i="1"/>
  <c r="U4087" i="1"/>
  <c r="T4087" i="1"/>
  <c r="U4086" i="1"/>
  <c r="T4086" i="1"/>
  <c r="U4085" i="1"/>
  <c r="T4085" i="1"/>
  <c r="U4084" i="1"/>
  <c r="T4084" i="1"/>
  <c r="U4083" i="1"/>
  <c r="T4083" i="1"/>
  <c r="U4082" i="1"/>
  <c r="T4082" i="1"/>
  <c r="U4081" i="1"/>
  <c r="T4081" i="1"/>
  <c r="U4080" i="1"/>
  <c r="T4080" i="1"/>
  <c r="U4079" i="1"/>
  <c r="T4079" i="1"/>
  <c r="U4078" i="1"/>
  <c r="T4078" i="1"/>
  <c r="U4077" i="1"/>
  <c r="T4077" i="1"/>
  <c r="U4076" i="1"/>
  <c r="T4076" i="1"/>
  <c r="U4075" i="1"/>
  <c r="T4075" i="1"/>
  <c r="U4074" i="1"/>
  <c r="T4074" i="1"/>
  <c r="U4073" i="1"/>
  <c r="T4073" i="1"/>
  <c r="U4072" i="1"/>
  <c r="T4072" i="1"/>
  <c r="U4071" i="1"/>
  <c r="T4071" i="1"/>
  <c r="U4070" i="1"/>
  <c r="T4070" i="1"/>
  <c r="U4069" i="1"/>
  <c r="T4069" i="1"/>
  <c r="U4068" i="1"/>
  <c r="T4068" i="1"/>
  <c r="U4067" i="1"/>
  <c r="T4067" i="1"/>
  <c r="U4066" i="1"/>
  <c r="T4066" i="1"/>
  <c r="U4065" i="1"/>
  <c r="T4065" i="1"/>
  <c r="U4064" i="1"/>
  <c r="T4064" i="1"/>
  <c r="U4063" i="1"/>
  <c r="T4063" i="1"/>
  <c r="U4062" i="1"/>
  <c r="T4062" i="1"/>
  <c r="U4061" i="1"/>
  <c r="T4061" i="1"/>
  <c r="U4060" i="1"/>
  <c r="T4060" i="1"/>
  <c r="U4059" i="1"/>
  <c r="T4059" i="1"/>
  <c r="U4058" i="1"/>
  <c r="T4058" i="1"/>
  <c r="U4057" i="1"/>
  <c r="T4057" i="1"/>
  <c r="U4056" i="1"/>
  <c r="T4056" i="1"/>
  <c r="U4055" i="1"/>
  <c r="T4055" i="1"/>
  <c r="U4054" i="1"/>
  <c r="T4054" i="1"/>
  <c r="U4053" i="1"/>
  <c r="T4053" i="1"/>
  <c r="U4052" i="1"/>
  <c r="T4052" i="1"/>
  <c r="U4051" i="1"/>
  <c r="T4051" i="1"/>
  <c r="U4050" i="1"/>
  <c r="T4050" i="1"/>
  <c r="U4049" i="1"/>
  <c r="T4049" i="1"/>
  <c r="U4048" i="1"/>
  <c r="T4048" i="1"/>
  <c r="U4047" i="1"/>
  <c r="T4047" i="1"/>
  <c r="U4046" i="1"/>
  <c r="T4046" i="1"/>
  <c r="U4045" i="1"/>
  <c r="T4045" i="1"/>
  <c r="U4044" i="1"/>
  <c r="T4044" i="1"/>
  <c r="U4043" i="1"/>
  <c r="T4043" i="1"/>
  <c r="U4042" i="1"/>
  <c r="T4042" i="1"/>
  <c r="U4041" i="1"/>
  <c r="T4041" i="1"/>
  <c r="U4040" i="1"/>
  <c r="T4040" i="1"/>
  <c r="U4039" i="1"/>
  <c r="T4039" i="1"/>
  <c r="U4038" i="1"/>
  <c r="T4038" i="1"/>
  <c r="U4037" i="1"/>
  <c r="T4037" i="1"/>
  <c r="U4036" i="1"/>
  <c r="T4036" i="1"/>
  <c r="U4035" i="1"/>
  <c r="T4035" i="1"/>
  <c r="U4034" i="1"/>
  <c r="T4034" i="1"/>
  <c r="U4033" i="1"/>
  <c r="T4033" i="1"/>
  <c r="U4032" i="1"/>
  <c r="T4032" i="1"/>
  <c r="U4031" i="1"/>
  <c r="T4031" i="1"/>
  <c r="U4030" i="1"/>
  <c r="T4030" i="1"/>
  <c r="U4029" i="1"/>
  <c r="T4029" i="1"/>
  <c r="U4028" i="1"/>
  <c r="T4028" i="1"/>
  <c r="U4027" i="1"/>
  <c r="T4027" i="1"/>
  <c r="U4026" i="1"/>
  <c r="T4026" i="1"/>
  <c r="U4025" i="1"/>
  <c r="T4025" i="1"/>
  <c r="U4024" i="1"/>
  <c r="T4024" i="1"/>
  <c r="U4023" i="1"/>
  <c r="T4023" i="1"/>
  <c r="U4022" i="1"/>
  <c r="T4022" i="1"/>
  <c r="U4021" i="1"/>
  <c r="T4021" i="1"/>
  <c r="U4020" i="1"/>
  <c r="T4020" i="1"/>
  <c r="U4019" i="1"/>
  <c r="T4019" i="1"/>
  <c r="U4018" i="1"/>
  <c r="T4018" i="1"/>
  <c r="U4017" i="1"/>
  <c r="T4017" i="1"/>
  <c r="U4016" i="1"/>
  <c r="T4016" i="1"/>
  <c r="U4015" i="1"/>
  <c r="T4015" i="1"/>
  <c r="U4014" i="1"/>
  <c r="T4014" i="1"/>
  <c r="U4013" i="1"/>
  <c r="T4013" i="1"/>
  <c r="U4012" i="1"/>
  <c r="T4012" i="1"/>
  <c r="U4011" i="1"/>
  <c r="T4011" i="1"/>
  <c r="U4010" i="1"/>
  <c r="T4010" i="1"/>
  <c r="U4009" i="1"/>
  <c r="T4009" i="1"/>
  <c r="U4008" i="1"/>
  <c r="T4008" i="1"/>
  <c r="U4007" i="1"/>
  <c r="T4007" i="1"/>
  <c r="U4006" i="1"/>
  <c r="T4006" i="1"/>
  <c r="U4005" i="1"/>
  <c r="T4005" i="1"/>
  <c r="U4004" i="1"/>
  <c r="T4004" i="1"/>
  <c r="U4003" i="1"/>
  <c r="T4003" i="1"/>
  <c r="U4002" i="1"/>
  <c r="T4002" i="1"/>
  <c r="U4001" i="1"/>
  <c r="T4001" i="1"/>
  <c r="U4000" i="1"/>
  <c r="T4000" i="1"/>
  <c r="U3999" i="1"/>
  <c r="T3999" i="1"/>
  <c r="U3998" i="1"/>
  <c r="T3998" i="1"/>
  <c r="U3997" i="1"/>
  <c r="T3997" i="1"/>
  <c r="U3996" i="1"/>
  <c r="T3996" i="1"/>
  <c r="U3995" i="1"/>
  <c r="T3995" i="1"/>
  <c r="U3994" i="1"/>
  <c r="T3994" i="1"/>
  <c r="U3993" i="1"/>
  <c r="T3993" i="1"/>
  <c r="U3992" i="1"/>
  <c r="T3992" i="1"/>
  <c r="U3991" i="1"/>
  <c r="T3991" i="1"/>
  <c r="U3990" i="1"/>
  <c r="T3990" i="1"/>
  <c r="U3989" i="1"/>
  <c r="T3989" i="1"/>
  <c r="U3988" i="1"/>
  <c r="T3988" i="1"/>
  <c r="U3987" i="1"/>
  <c r="T3987" i="1"/>
  <c r="U3986" i="1"/>
  <c r="T3986" i="1"/>
  <c r="U3985" i="1"/>
  <c r="T3985" i="1"/>
  <c r="U3984" i="1"/>
  <c r="T3984" i="1"/>
  <c r="U3983" i="1"/>
  <c r="T3983" i="1"/>
  <c r="U3982" i="1"/>
  <c r="T3982" i="1"/>
  <c r="U3981" i="1"/>
  <c r="T3981" i="1"/>
  <c r="U3980" i="1"/>
  <c r="T3980" i="1"/>
  <c r="U3979" i="1"/>
  <c r="T3979" i="1"/>
  <c r="U3978" i="1"/>
  <c r="T3978" i="1"/>
  <c r="U3977" i="1"/>
  <c r="T3977" i="1"/>
  <c r="U3976" i="1"/>
  <c r="T3976" i="1"/>
  <c r="U3975" i="1"/>
  <c r="T3975" i="1"/>
  <c r="U3974" i="1"/>
  <c r="T3974" i="1"/>
  <c r="U3973" i="1"/>
  <c r="T3973" i="1"/>
  <c r="U3972" i="1"/>
  <c r="T3972" i="1"/>
  <c r="U3971" i="1"/>
  <c r="T3971" i="1"/>
  <c r="U3970" i="1"/>
  <c r="T3970" i="1"/>
  <c r="U3969" i="1"/>
  <c r="T3969" i="1"/>
  <c r="U3968" i="1"/>
  <c r="T3968" i="1"/>
  <c r="U3967" i="1"/>
  <c r="T3967" i="1"/>
  <c r="U3966" i="1"/>
  <c r="T3966" i="1"/>
  <c r="U3965" i="1"/>
  <c r="T3965" i="1"/>
  <c r="U3964" i="1"/>
  <c r="T3964" i="1"/>
  <c r="U3963" i="1"/>
  <c r="T3963" i="1"/>
  <c r="U3962" i="1"/>
  <c r="T3962" i="1"/>
  <c r="U3961" i="1"/>
  <c r="T3961" i="1"/>
  <c r="U3960" i="1"/>
  <c r="T3960" i="1"/>
  <c r="U3959" i="1"/>
  <c r="T3959" i="1"/>
  <c r="U3958" i="1"/>
  <c r="T3958" i="1"/>
  <c r="U3957" i="1"/>
  <c r="T3957" i="1"/>
  <c r="U3956" i="1"/>
  <c r="T3956" i="1"/>
  <c r="U3955" i="1"/>
  <c r="T3955" i="1"/>
  <c r="U3954" i="1"/>
  <c r="T3954" i="1"/>
  <c r="U3953" i="1"/>
  <c r="T3953" i="1"/>
  <c r="U3952" i="1"/>
  <c r="T3952" i="1"/>
  <c r="U3951" i="1"/>
  <c r="T3951" i="1"/>
  <c r="U3950" i="1"/>
  <c r="T3950" i="1"/>
  <c r="U3949" i="1"/>
  <c r="T3949" i="1"/>
  <c r="U3948" i="1"/>
  <c r="T3948" i="1"/>
  <c r="U3947" i="1"/>
  <c r="T3947" i="1"/>
  <c r="U3946" i="1"/>
  <c r="T3946" i="1"/>
  <c r="U3945" i="1"/>
  <c r="T3945" i="1"/>
  <c r="U3944" i="1"/>
  <c r="T3944" i="1"/>
  <c r="U3943" i="1"/>
  <c r="T3943" i="1"/>
  <c r="U3942" i="1"/>
  <c r="T3942" i="1"/>
  <c r="U3941" i="1"/>
  <c r="T3941" i="1"/>
  <c r="U3940" i="1"/>
  <c r="T3940" i="1"/>
  <c r="U3939" i="1"/>
  <c r="T3939" i="1"/>
  <c r="U3938" i="1"/>
  <c r="T3938" i="1"/>
  <c r="U3937" i="1"/>
  <c r="T3937" i="1"/>
  <c r="U3936" i="1"/>
  <c r="T3936" i="1"/>
  <c r="U3935" i="1"/>
  <c r="T3935" i="1"/>
  <c r="U3934" i="1"/>
  <c r="T3934" i="1"/>
  <c r="U3933" i="1"/>
  <c r="T3933" i="1"/>
  <c r="U3932" i="1"/>
  <c r="T3932" i="1"/>
  <c r="U3931" i="1"/>
  <c r="T3931" i="1"/>
  <c r="U3930" i="1"/>
  <c r="T3930" i="1"/>
  <c r="U3929" i="1"/>
  <c r="T3929" i="1"/>
  <c r="U3928" i="1"/>
  <c r="T3928" i="1"/>
  <c r="U3927" i="1"/>
  <c r="T3927" i="1"/>
  <c r="U3926" i="1"/>
  <c r="T3926" i="1"/>
  <c r="U3925" i="1"/>
  <c r="T3925" i="1"/>
  <c r="U3924" i="1"/>
  <c r="T3924" i="1"/>
  <c r="U3923" i="1"/>
  <c r="T3923" i="1"/>
  <c r="U3922" i="1"/>
  <c r="T3922" i="1"/>
  <c r="U3921" i="1"/>
  <c r="T3921" i="1"/>
  <c r="U3920" i="1"/>
  <c r="T3920" i="1"/>
  <c r="U3919" i="1"/>
  <c r="T3919" i="1"/>
  <c r="U3918" i="1"/>
  <c r="T3918" i="1"/>
  <c r="U3917" i="1"/>
  <c r="T3917" i="1"/>
  <c r="U3916" i="1"/>
  <c r="T3916" i="1"/>
  <c r="U3915" i="1"/>
  <c r="T3915" i="1"/>
  <c r="U3914" i="1"/>
  <c r="T3914" i="1"/>
  <c r="U3913" i="1"/>
  <c r="T3913" i="1"/>
  <c r="U3912" i="1"/>
  <c r="T3912" i="1"/>
  <c r="U3911" i="1"/>
  <c r="T3911" i="1"/>
  <c r="U3910" i="1"/>
  <c r="T3910" i="1"/>
  <c r="U3909" i="1"/>
  <c r="T3909" i="1"/>
  <c r="U3908" i="1"/>
  <c r="T3908" i="1"/>
  <c r="U3907" i="1"/>
  <c r="T3907" i="1"/>
  <c r="U3906" i="1"/>
  <c r="T3906" i="1"/>
  <c r="U3905" i="1"/>
  <c r="T3905" i="1"/>
  <c r="U3904" i="1"/>
  <c r="T3904" i="1"/>
  <c r="U3903" i="1"/>
  <c r="T3903" i="1"/>
  <c r="U3902" i="1"/>
  <c r="T3902" i="1"/>
  <c r="U3901" i="1"/>
  <c r="T3901" i="1"/>
  <c r="U3900" i="1"/>
  <c r="T3900" i="1"/>
  <c r="U3899" i="1"/>
  <c r="T3899" i="1"/>
  <c r="U3898" i="1"/>
  <c r="T3898" i="1"/>
  <c r="U3897" i="1"/>
  <c r="T3897" i="1"/>
  <c r="U3896" i="1"/>
  <c r="T3896" i="1"/>
  <c r="U3895" i="1"/>
  <c r="T3895" i="1"/>
  <c r="U3894" i="1"/>
  <c r="T3894" i="1"/>
  <c r="U3893" i="1"/>
  <c r="T3893" i="1"/>
  <c r="U3892" i="1"/>
  <c r="T3892" i="1"/>
  <c r="U3891" i="1"/>
  <c r="T3891" i="1"/>
  <c r="U3890" i="1"/>
  <c r="T3890" i="1"/>
  <c r="U3889" i="1"/>
  <c r="T3889" i="1"/>
  <c r="U3888" i="1"/>
  <c r="T3888" i="1"/>
  <c r="U3887" i="1"/>
  <c r="T3887" i="1"/>
  <c r="U3886" i="1"/>
  <c r="T3886" i="1"/>
  <c r="U3885" i="1"/>
  <c r="T3885" i="1"/>
  <c r="U3884" i="1"/>
  <c r="T3884" i="1"/>
  <c r="U3883" i="1"/>
  <c r="T3883" i="1"/>
  <c r="U3882" i="1"/>
  <c r="T3882" i="1"/>
  <c r="U3881" i="1"/>
  <c r="T3881" i="1"/>
  <c r="U3880" i="1"/>
  <c r="T3880" i="1"/>
  <c r="U3879" i="1"/>
  <c r="T3879" i="1"/>
  <c r="U3878" i="1"/>
  <c r="T3878" i="1"/>
  <c r="U3877" i="1"/>
  <c r="T3877" i="1"/>
  <c r="U3876" i="1"/>
  <c r="T3876" i="1"/>
  <c r="U3875" i="1"/>
  <c r="T3875" i="1"/>
  <c r="U3874" i="1"/>
  <c r="T3874" i="1"/>
  <c r="U3873" i="1"/>
  <c r="T3873" i="1"/>
  <c r="U3872" i="1"/>
  <c r="T3872" i="1"/>
  <c r="U3871" i="1"/>
  <c r="T3871" i="1"/>
  <c r="U3870" i="1"/>
  <c r="T3870" i="1"/>
  <c r="U3869" i="1"/>
  <c r="T3869" i="1"/>
  <c r="U3868" i="1"/>
  <c r="T3868" i="1"/>
  <c r="U3867" i="1"/>
  <c r="T3867" i="1"/>
  <c r="U3866" i="1"/>
  <c r="T3866" i="1"/>
  <c r="U3865" i="1"/>
  <c r="T3865" i="1"/>
  <c r="U3864" i="1"/>
  <c r="T3864" i="1"/>
  <c r="U3863" i="1"/>
  <c r="T3863" i="1"/>
  <c r="U3862" i="1"/>
  <c r="T3862" i="1"/>
  <c r="U3861" i="1"/>
  <c r="T3861" i="1"/>
  <c r="U3860" i="1"/>
  <c r="T3860" i="1"/>
  <c r="U3859" i="1"/>
  <c r="T3859" i="1"/>
  <c r="U3858" i="1"/>
  <c r="T3858" i="1"/>
  <c r="U3857" i="1"/>
  <c r="T3857" i="1"/>
  <c r="U3856" i="1"/>
  <c r="T3856" i="1"/>
  <c r="U3855" i="1"/>
  <c r="T3855" i="1"/>
  <c r="U3854" i="1"/>
  <c r="T3854" i="1"/>
  <c r="U3853" i="1"/>
  <c r="T3853" i="1"/>
  <c r="U3852" i="1"/>
  <c r="T3852" i="1"/>
  <c r="U3851" i="1"/>
  <c r="T3851" i="1"/>
  <c r="U3850" i="1"/>
  <c r="T3850" i="1"/>
  <c r="U3849" i="1"/>
  <c r="T3849" i="1"/>
  <c r="U3848" i="1"/>
  <c r="T3848" i="1"/>
  <c r="U3847" i="1"/>
  <c r="T3847" i="1"/>
  <c r="U3846" i="1"/>
  <c r="T3846" i="1"/>
  <c r="U3845" i="1"/>
  <c r="T3845" i="1"/>
  <c r="U3844" i="1"/>
  <c r="T3844" i="1"/>
  <c r="U3843" i="1"/>
  <c r="T3843" i="1"/>
  <c r="U3842" i="1"/>
  <c r="T3842" i="1"/>
  <c r="U3841" i="1"/>
  <c r="T3841" i="1"/>
  <c r="U3840" i="1"/>
  <c r="T3840" i="1"/>
  <c r="U3839" i="1"/>
  <c r="T3839" i="1"/>
  <c r="U3838" i="1"/>
  <c r="T3838" i="1"/>
  <c r="U3837" i="1"/>
  <c r="T3837" i="1"/>
  <c r="U3836" i="1"/>
  <c r="T3836" i="1"/>
  <c r="U3835" i="1"/>
  <c r="T3835" i="1"/>
  <c r="U3834" i="1"/>
  <c r="T3834" i="1"/>
  <c r="U3833" i="1"/>
  <c r="T3833" i="1"/>
  <c r="U3832" i="1"/>
  <c r="T3832" i="1"/>
  <c r="U3831" i="1"/>
  <c r="T3831" i="1"/>
  <c r="U3830" i="1"/>
  <c r="T3830" i="1"/>
  <c r="U3829" i="1"/>
  <c r="T3829" i="1"/>
  <c r="U3828" i="1"/>
  <c r="T3828" i="1"/>
  <c r="U3827" i="1"/>
  <c r="T3827" i="1"/>
  <c r="U3826" i="1"/>
  <c r="T3826" i="1"/>
  <c r="U3825" i="1"/>
  <c r="T3825" i="1"/>
  <c r="U3824" i="1"/>
  <c r="T3824" i="1"/>
  <c r="U3823" i="1"/>
  <c r="T3823" i="1"/>
  <c r="U3822" i="1"/>
  <c r="T3822" i="1"/>
  <c r="U3821" i="1"/>
  <c r="T3821" i="1"/>
  <c r="U3820" i="1"/>
  <c r="T3820" i="1"/>
  <c r="U3819" i="1"/>
  <c r="T3819" i="1"/>
  <c r="U3818" i="1"/>
  <c r="T3818" i="1"/>
  <c r="U3817" i="1"/>
  <c r="T3817" i="1"/>
  <c r="U3816" i="1"/>
  <c r="T3816" i="1"/>
  <c r="U3815" i="1"/>
  <c r="T3815" i="1"/>
  <c r="U3814" i="1"/>
  <c r="T3814" i="1"/>
  <c r="U3813" i="1"/>
  <c r="T3813" i="1"/>
  <c r="U3812" i="1"/>
  <c r="T3812" i="1"/>
  <c r="U3811" i="1"/>
  <c r="T3811" i="1"/>
  <c r="U3810" i="1"/>
  <c r="T3810" i="1"/>
  <c r="U3809" i="1"/>
  <c r="T3809" i="1"/>
  <c r="U3808" i="1"/>
  <c r="T3808" i="1"/>
  <c r="U3807" i="1"/>
  <c r="T3807" i="1"/>
  <c r="U3806" i="1"/>
  <c r="T3806" i="1"/>
  <c r="U3805" i="1"/>
  <c r="T3805" i="1"/>
  <c r="U3804" i="1"/>
  <c r="T3804" i="1"/>
  <c r="U3803" i="1"/>
  <c r="T3803" i="1"/>
  <c r="U3802" i="1"/>
  <c r="T3802" i="1"/>
  <c r="U3801" i="1"/>
  <c r="T3801" i="1"/>
  <c r="U3800" i="1"/>
  <c r="T3800" i="1"/>
  <c r="U3799" i="1"/>
  <c r="T3799" i="1"/>
  <c r="U3798" i="1"/>
  <c r="T3798" i="1"/>
  <c r="U3797" i="1"/>
  <c r="T3797" i="1"/>
  <c r="U3796" i="1"/>
  <c r="T3796" i="1"/>
  <c r="U3795" i="1"/>
  <c r="T3795" i="1"/>
  <c r="U3794" i="1"/>
  <c r="T3794" i="1"/>
  <c r="U3793" i="1"/>
  <c r="T3793" i="1"/>
  <c r="U3792" i="1"/>
  <c r="T3792" i="1"/>
  <c r="U3791" i="1"/>
  <c r="T3791" i="1"/>
  <c r="U3790" i="1"/>
  <c r="T3790" i="1"/>
  <c r="U3789" i="1"/>
  <c r="T3789" i="1"/>
  <c r="U3788" i="1"/>
  <c r="T3788" i="1"/>
  <c r="U3787" i="1"/>
  <c r="T3787" i="1"/>
  <c r="U3786" i="1"/>
  <c r="T3786" i="1"/>
  <c r="U3785" i="1"/>
  <c r="T3785" i="1"/>
  <c r="U3784" i="1"/>
  <c r="T3784" i="1"/>
  <c r="U3783" i="1"/>
  <c r="T3783" i="1"/>
  <c r="U3782" i="1"/>
  <c r="T3782" i="1"/>
  <c r="U3781" i="1"/>
  <c r="T3781" i="1"/>
  <c r="U3780" i="1"/>
  <c r="T3780" i="1"/>
  <c r="U3779" i="1"/>
  <c r="T3779" i="1"/>
  <c r="U3778" i="1"/>
  <c r="T3778" i="1"/>
  <c r="U3777" i="1"/>
  <c r="T3777" i="1"/>
  <c r="U3776" i="1"/>
  <c r="T3776" i="1"/>
  <c r="U3775" i="1"/>
  <c r="T3775" i="1"/>
  <c r="U3774" i="1"/>
  <c r="T3774" i="1"/>
  <c r="U3773" i="1"/>
  <c r="T3773" i="1"/>
  <c r="U3772" i="1"/>
  <c r="T3772" i="1"/>
  <c r="U3771" i="1"/>
  <c r="T3771" i="1"/>
  <c r="U3770" i="1"/>
  <c r="T3770" i="1"/>
  <c r="U3769" i="1"/>
  <c r="T3769" i="1"/>
  <c r="U3768" i="1"/>
  <c r="T3768" i="1"/>
  <c r="U3767" i="1"/>
  <c r="T3767" i="1"/>
  <c r="U3766" i="1"/>
  <c r="T3766" i="1"/>
  <c r="U3765" i="1"/>
  <c r="T3765" i="1"/>
  <c r="U3764" i="1"/>
  <c r="T3764" i="1"/>
  <c r="U3763" i="1"/>
  <c r="T3763" i="1"/>
  <c r="U3762" i="1"/>
  <c r="T3762" i="1"/>
  <c r="U3761" i="1"/>
  <c r="T3761" i="1"/>
  <c r="U3760" i="1"/>
  <c r="T3760" i="1"/>
  <c r="U3759" i="1"/>
  <c r="T3759" i="1"/>
  <c r="U3758" i="1"/>
  <c r="T3758" i="1"/>
  <c r="U3757" i="1"/>
  <c r="T3757" i="1"/>
  <c r="U3756" i="1"/>
  <c r="T3756" i="1"/>
  <c r="U3755" i="1"/>
  <c r="T3755" i="1"/>
  <c r="U3754" i="1"/>
  <c r="T3754" i="1"/>
  <c r="U3753" i="1"/>
  <c r="T3753" i="1"/>
  <c r="U3752" i="1"/>
  <c r="T3752" i="1"/>
  <c r="U3751" i="1"/>
  <c r="T3751" i="1"/>
  <c r="U3750" i="1"/>
  <c r="T3750" i="1"/>
  <c r="U3749" i="1"/>
  <c r="T3749" i="1"/>
  <c r="U3748" i="1"/>
  <c r="T3748" i="1"/>
  <c r="U3747" i="1"/>
  <c r="T3747" i="1"/>
  <c r="U3746" i="1"/>
  <c r="T3746" i="1"/>
  <c r="U3745" i="1"/>
  <c r="T3745" i="1"/>
  <c r="U3744" i="1"/>
  <c r="T3744" i="1"/>
  <c r="U3743" i="1"/>
  <c r="T3743" i="1"/>
  <c r="U3742" i="1"/>
  <c r="T3742" i="1"/>
  <c r="U3741" i="1"/>
  <c r="T3741" i="1"/>
  <c r="U3740" i="1"/>
  <c r="T3740" i="1"/>
  <c r="U3739" i="1"/>
  <c r="T3739" i="1"/>
  <c r="U3738" i="1"/>
  <c r="T3738" i="1"/>
  <c r="U3737" i="1"/>
  <c r="T3737" i="1"/>
  <c r="U3736" i="1"/>
  <c r="T3736" i="1"/>
  <c r="U3735" i="1"/>
  <c r="T3735" i="1"/>
  <c r="U3734" i="1"/>
  <c r="T3734" i="1"/>
  <c r="U3733" i="1"/>
  <c r="T3733" i="1"/>
  <c r="U3732" i="1"/>
  <c r="T3732" i="1"/>
  <c r="U3731" i="1"/>
  <c r="T3731" i="1"/>
  <c r="U3730" i="1"/>
  <c r="T3730" i="1"/>
  <c r="U3729" i="1"/>
  <c r="T3729" i="1"/>
  <c r="U3728" i="1"/>
  <c r="T3728" i="1"/>
  <c r="U3727" i="1"/>
  <c r="T3727" i="1"/>
  <c r="U3726" i="1"/>
  <c r="T3726" i="1"/>
  <c r="U3725" i="1"/>
  <c r="T3725" i="1"/>
  <c r="U3724" i="1"/>
  <c r="T3724" i="1"/>
  <c r="U3723" i="1"/>
  <c r="T3723" i="1"/>
  <c r="U3722" i="1"/>
  <c r="T3722" i="1"/>
  <c r="U3721" i="1"/>
  <c r="T3721" i="1"/>
  <c r="U3720" i="1"/>
  <c r="T3720" i="1"/>
  <c r="U3719" i="1"/>
  <c r="T3719" i="1"/>
  <c r="U3718" i="1"/>
  <c r="T3718" i="1"/>
  <c r="U3717" i="1"/>
  <c r="T3717" i="1"/>
  <c r="U3716" i="1"/>
  <c r="T3716" i="1"/>
  <c r="U3715" i="1"/>
  <c r="T3715" i="1"/>
  <c r="U3714" i="1"/>
  <c r="T3714" i="1"/>
  <c r="U3713" i="1"/>
  <c r="T3713" i="1"/>
  <c r="U3712" i="1"/>
  <c r="T3712" i="1"/>
  <c r="U3711" i="1"/>
  <c r="T3711" i="1"/>
  <c r="U3710" i="1"/>
  <c r="T3710" i="1"/>
  <c r="U3709" i="1"/>
  <c r="T3709" i="1"/>
  <c r="U3708" i="1"/>
  <c r="T3708" i="1"/>
  <c r="U3707" i="1"/>
  <c r="T3707" i="1"/>
  <c r="U3706" i="1"/>
  <c r="T3706" i="1"/>
  <c r="U3705" i="1"/>
  <c r="T3705" i="1"/>
  <c r="U3704" i="1"/>
  <c r="T3704" i="1"/>
  <c r="U3703" i="1"/>
  <c r="T3703" i="1"/>
  <c r="U3702" i="1"/>
  <c r="T3702" i="1"/>
  <c r="U3701" i="1"/>
  <c r="T3701" i="1"/>
  <c r="U3700" i="1"/>
  <c r="T3700" i="1"/>
  <c r="U3699" i="1"/>
  <c r="T3699" i="1"/>
  <c r="U3698" i="1"/>
  <c r="T3698" i="1"/>
  <c r="U3697" i="1"/>
  <c r="T3697" i="1"/>
  <c r="U3696" i="1"/>
  <c r="T3696" i="1"/>
  <c r="U3695" i="1"/>
  <c r="T3695" i="1"/>
  <c r="U3694" i="1"/>
  <c r="T3694" i="1"/>
  <c r="U3693" i="1"/>
  <c r="T3693" i="1"/>
  <c r="U3692" i="1"/>
  <c r="T3692" i="1"/>
  <c r="U3691" i="1"/>
  <c r="T3691" i="1"/>
  <c r="U3690" i="1"/>
  <c r="T3690" i="1"/>
  <c r="U3689" i="1"/>
  <c r="T3689" i="1"/>
  <c r="U3688" i="1"/>
  <c r="T3688" i="1"/>
  <c r="U3687" i="1"/>
  <c r="T3687" i="1"/>
  <c r="U3686" i="1"/>
  <c r="T3686" i="1"/>
  <c r="U3685" i="1"/>
  <c r="T3685" i="1"/>
  <c r="U3684" i="1"/>
  <c r="T3684" i="1"/>
  <c r="U3683" i="1"/>
  <c r="T3683" i="1"/>
  <c r="U3682" i="1"/>
  <c r="T3682" i="1"/>
  <c r="U3681" i="1"/>
  <c r="T3681" i="1"/>
  <c r="U3680" i="1"/>
  <c r="T3680" i="1"/>
  <c r="U3679" i="1"/>
  <c r="T3679" i="1"/>
  <c r="U3678" i="1"/>
  <c r="T3678" i="1"/>
  <c r="U3677" i="1"/>
  <c r="T3677" i="1"/>
  <c r="U3676" i="1"/>
  <c r="T3676" i="1"/>
  <c r="U3675" i="1"/>
  <c r="T3675" i="1"/>
  <c r="U3674" i="1"/>
  <c r="T3674" i="1"/>
  <c r="U3673" i="1"/>
  <c r="T3673" i="1"/>
  <c r="U3672" i="1"/>
  <c r="T3672" i="1"/>
  <c r="U3671" i="1"/>
  <c r="T3671" i="1"/>
  <c r="U3670" i="1"/>
  <c r="T3670" i="1"/>
  <c r="U3669" i="1"/>
  <c r="T3669" i="1"/>
  <c r="U3668" i="1"/>
  <c r="T3668" i="1"/>
  <c r="U3667" i="1"/>
  <c r="T3667" i="1"/>
  <c r="U3666" i="1"/>
  <c r="T3666" i="1"/>
  <c r="U3665" i="1"/>
  <c r="T3665" i="1"/>
  <c r="U3664" i="1"/>
  <c r="T3664" i="1"/>
  <c r="U3663" i="1"/>
  <c r="T3663" i="1"/>
  <c r="U3662" i="1"/>
  <c r="T3662" i="1"/>
  <c r="U3661" i="1"/>
  <c r="T3661" i="1"/>
  <c r="U3660" i="1"/>
  <c r="T3660" i="1"/>
  <c r="U3659" i="1"/>
  <c r="T3659" i="1"/>
  <c r="U3658" i="1"/>
  <c r="T3658" i="1"/>
  <c r="U3657" i="1"/>
  <c r="T3657" i="1"/>
  <c r="U3656" i="1"/>
  <c r="T3656" i="1"/>
  <c r="U3655" i="1"/>
  <c r="T3655" i="1"/>
  <c r="U3654" i="1"/>
  <c r="T3654" i="1"/>
  <c r="U3653" i="1"/>
  <c r="T3653" i="1"/>
  <c r="U3652" i="1"/>
  <c r="T3652" i="1"/>
  <c r="U3651" i="1"/>
  <c r="T3651" i="1"/>
  <c r="U3650" i="1"/>
  <c r="T3650" i="1"/>
  <c r="U3649" i="1"/>
  <c r="T3649" i="1"/>
  <c r="U3648" i="1"/>
  <c r="T3648" i="1"/>
  <c r="U3647" i="1"/>
  <c r="T3647" i="1"/>
  <c r="U3646" i="1"/>
  <c r="T3646" i="1"/>
  <c r="U3645" i="1"/>
  <c r="T3645" i="1"/>
  <c r="U3644" i="1"/>
  <c r="T3644" i="1"/>
  <c r="U3643" i="1"/>
  <c r="T3643" i="1"/>
  <c r="U3642" i="1"/>
  <c r="T3642" i="1"/>
  <c r="U3641" i="1"/>
  <c r="T3641" i="1"/>
  <c r="U3640" i="1"/>
  <c r="T3640" i="1"/>
  <c r="U3639" i="1"/>
  <c r="T3639" i="1"/>
  <c r="U3638" i="1"/>
  <c r="T3638" i="1"/>
  <c r="U3637" i="1"/>
  <c r="T3637" i="1"/>
  <c r="U3636" i="1"/>
  <c r="T3636" i="1"/>
  <c r="U3635" i="1"/>
  <c r="T3635" i="1"/>
  <c r="U3634" i="1"/>
  <c r="T3634" i="1"/>
  <c r="U3633" i="1"/>
  <c r="T3633" i="1"/>
  <c r="U3632" i="1"/>
  <c r="T3632" i="1"/>
  <c r="U3631" i="1"/>
  <c r="T3631" i="1"/>
  <c r="U3630" i="1"/>
  <c r="T3630" i="1"/>
  <c r="U3629" i="1"/>
  <c r="T3629" i="1"/>
  <c r="U3628" i="1"/>
  <c r="T3628" i="1"/>
  <c r="U3627" i="1"/>
  <c r="T3627" i="1"/>
  <c r="U3626" i="1"/>
  <c r="T3626" i="1"/>
  <c r="U3625" i="1"/>
  <c r="T3625" i="1"/>
  <c r="U3624" i="1"/>
  <c r="T3624" i="1"/>
  <c r="U3623" i="1"/>
  <c r="T3623" i="1"/>
  <c r="U3622" i="1"/>
  <c r="T3622" i="1"/>
  <c r="U3621" i="1"/>
  <c r="T3621" i="1"/>
  <c r="U3620" i="1"/>
  <c r="T3620" i="1"/>
  <c r="U3619" i="1"/>
  <c r="T3619" i="1"/>
  <c r="U3618" i="1"/>
  <c r="T3618" i="1"/>
  <c r="U3617" i="1"/>
  <c r="T3617" i="1"/>
  <c r="U3616" i="1"/>
  <c r="T3616" i="1"/>
  <c r="U3615" i="1"/>
  <c r="T3615" i="1"/>
  <c r="U3614" i="1"/>
  <c r="T3614" i="1"/>
  <c r="U3613" i="1"/>
  <c r="T3613" i="1"/>
  <c r="U3612" i="1"/>
  <c r="T3612" i="1"/>
  <c r="U3611" i="1"/>
  <c r="T3611" i="1"/>
  <c r="U3610" i="1"/>
  <c r="T3610" i="1"/>
  <c r="U3609" i="1"/>
  <c r="T3609" i="1"/>
  <c r="U3608" i="1"/>
  <c r="T3608" i="1"/>
  <c r="U3607" i="1"/>
  <c r="T3607" i="1"/>
  <c r="U3606" i="1"/>
  <c r="T3606" i="1"/>
  <c r="U3605" i="1"/>
  <c r="T3605" i="1"/>
  <c r="U3604" i="1"/>
  <c r="T3604" i="1"/>
  <c r="U3603" i="1"/>
  <c r="T3603" i="1"/>
  <c r="U3602" i="1"/>
  <c r="T3602" i="1"/>
  <c r="U3601" i="1"/>
  <c r="T3601" i="1"/>
  <c r="U3600" i="1"/>
  <c r="T3600" i="1"/>
  <c r="U3599" i="1"/>
  <c r="T3599" i="1"/>
  <c r="U3598" i="1"/>
  <c r="T3598" i="1"/>
  <c r="U3597" i="1"/>
  <c r="T3597" i="1"/>
  <c r="U3596" i="1"/>
  <c r="T3596" i="1"/>
  <c r="U3595" i="1"/>
  <c r="T3595" i="1"/>
  <c r="U3594" i="1"/>
  <c r="T3594" i="1"/>
  <c r="U3593" i="1"/>
  <c r="T3593" i="1"/>
  <c r="U3592" i="1"/>
  <c r="T3592" i="1"/>
  <c r="U3591" i="1"/>
  <c r="T3591" i="1"/>
  <c r="U3590" i="1"/>
  <c r="T3590" i="1"/>
  <c r="U3589" i="1"/>
  <c r="T3589" i="1"/>
  <c r="U3588" i="1"/>
  <c r="T3588" i="1"/>
  <c r="U3587" i="1"/>
  <c r="T3587" i="1"/>
  <c r="U3586" i="1"/>
  <c r="T3586" i="1"/>
  <c r="U3585" i="1"/>
  <c r="T3585" i="1"/>
  <c r="U3584" i="1"/>
  <c r="T3584" i="1"/>
  <c r="U3583" i="1"/>
  <c r="T3583" i="1"/>
  <c r="U3582" i="1"/>
  <c r="T3582" i="1"/>
  <c r="U3581" i="1"/>
  <c r="T3581" i="1"/>
  <c r="U3580" i="1"/>
  <c r="T3580" i="1"/>
  <c r="U3579" i="1"/>
  <c r="T3579" i="1"/>
  <c r="U3578" i="1"/>
  <c r="T3578" i="1"/>
  <c r="U3577" i="1"/>
  <c r="T3577" i="1"/>
  <c r="U3576" i="1"/>
  <c r="T3576" i="1"/>
  <c r="U3575" i="1"/>
  <c r="T3575" i="1"/>
  <c r="U3574" i="1"/>
  <c r="T3574" i="1"/>
  <c r="U3573" i="1"/>
  <c r="T3573" i="1"/>
  <c r="U3572" i="1"/>
  <c r="T3572" i="1"/>
  <c r="U3571" i="1"/>
  <c r="T3571" i="1"/>
  <c r="U3570" i="1"/>
  <c r="T3570" i="1"/>
  <c r="U3569" i="1"/>
  <c r="T3569" i="1"/>
  <c r="U3568" i="1"/>
  <c r="T3568" i="1"/>
  <c r="U3567" i="1"/>
  <c r="T3567" i="1"/>
  <c r="U3566" i="1"/>
  <c r="T3566" i="1"/>
  <c r="U3565" i="1"/>
  <c r="T3565" i="1"/>
  <c r="U3564" i="1"/>
  <c r="T3564" i="1"/>
  <c r="U3563" i="1"/>
  <c r="T3563" i="1"/>
  <c r="U3562" i="1"/>
  <c r="T3562" i="1"/>
  <c r="U3561" i="1"/>
  <c r="T3561" i="1"/>
  <c r="U3560" i="1"/>
  <c r="T3560" i="1"/>
  <c r="U3559" i="1"/>
  <c r="T3559" i="1"/>
  <c r="U3558" i="1"/>
  <c r="T3558" i="1"/>
  <c r="U3557" i="1"/>
  <c r="T3557" i="1"/>
  <c r="U3556" i="1"/>
  <c r="T3556" i="1"/>
  <c r="U3555" i="1"/>
  <c r="T3555" i="1"/>
  <c r="U3554" i="1"/>
  <c r="T3554" i="1"/>
  <c r="U3553" i="1"/>
  <c r="T3553" i="1"/>
  <c r="U3552" i="1"/>
  <c r="T3552" i="1"/>
  <c r="U3551" i="1"/>
  <c r="T3551" i="1"/>
  <c r="U3550" i="1"/>
  <c r="T3550" i="1"/>
  <c r="U3549" i="1"/>
  <c r="T3549" i="1"/>
  <c r="U3548" i="1"/>
  <c r="T3548" i="1"/>
  <c r="U3547" i="1"/>
  <c r="T3547" i="1"/>
  <c r="U3546" i="1"/>
  <c r="T3546" i="1"/>
  <c r="U3545" i="1"/>
  <c r="T3545" i="1"/>
  <c r="U3544" i="1"/>
  <c r="T3544" i="1"/>
  <c r="U3543" i="1"/>
  <c r="T3543" i="1"/>
  <c r="U3542" i="1"/>
  <c r="T3542" i="1"/>
  <c r="U3541" i="1"/>
  <c r="T3541" i="1"/>
  <c r="U3540" i="1"/>
  <c r="T3540" i="1"/>
  <c r="U3539" i="1"/>
  <c r="T3539" i="1"/>
  <c r="U3538" i="1"/>
  <c r="T3538" i="1"/>
  <c r="U3537" i="1"/>
  <c r="T3537" i="1"/>
  <c r="U3536" i="1"/>
  <c r="T3536" i="1"/>
  <c r="U3535" i="1"/>
  <c r="T3535" i="1"/>
  <c r="U3534" i="1"/>
  <c r="T3534" i="1"/>
  <c r="U3533" i="1"/>
  <c r="T3533" i="1"/>
  <c r="U3532" i="1"/>
  <c r="T3532" i="1"/>
  <c r="U3531" i="1"/>
  <c r="T3531" i="1"/>
  <c r="U3530" i="1"/>
  <c r="T3530" i="1"/>
  <c r="U3529" i="1"/>
  <c r="T3529" i="1"/>
  <c r="U3528" i="1"/>
  <c r="T3528" i="1"/>
  <c r="U3527" i="1"/>
  <c r="T3527" i="1"/>
  <c r="U3526" i="1"/>
  <c r="T3526" i="1"/>
  <c r="U3525" i="1"/>
  <c r="T3525" i="1"/>
  <c r="U3524" i="1"/>
  <c r="T3524" i="1"/>
  <c r="U3523" i="1"/>
  <c r="T3523" i="1"/>
  <c r="U3522" i="1"/>
  <c r="T3522" i="1"/>
  <c r="U3521" i="1"/>
  <c r="T3521" i="1"/>
  <c r="U3520" i="1"/>
  <c r="T3520" i="1"/>
  <c r="U3519" i="1"/>
  <c r="T3519" i="1"/>
  <c r="U3518" i="1"/>
  <c r="T3518" i="1"/>
  <c r="U3517" i="1"/>
  <c r="T3517" i="1"/>
  <c r="U3516" i="1"/>
  <c r="T3516" i="1"/>
  <c r="U3515" i="1"/>
  <c r="T3515" i="1"/>
  <c r="U3514" i="1"/>
  <c r="T3514" i="1"/>
  <c r="U3513" i="1"/>
  <c r="T3513" i="1"/>
  <c r="U3512" i="1"/>
  <c r="T3512" i="1"/>
  <c r="U3511" i="1"/>
  <c r="T3511" i="1"/>
  <c r="U3510" i="1"/>
  <c r="T3510" i="1"/>
  <c r="U3509" i="1"/>
  <c r="T3509" i="1"/>
  <c r="U3508" i="1"/>
  <c r="T3508" i="1"/>
  <c r="U3507" i="1"/>
  <c r="T3507" i="1"/>
  <c r="U3506" i="1"/>
  <c r="T3506" i="1"/>
  <c r="U3505" i="1"/>
  <c r="T3505" i="1"/>
  <c r="U3504" i="1"/>
  <c r="T3504" i="1"/>
  <c r="U3503" i="1"/>
  <c r="T3503" i="1"/>
  <c r="U3502" i="1"/>
  <c r="T3502" i="1"/>
  <c r="U3501" i="1"/>
  <c r="T3501" i="1"/>
  <c r="U3500" i="1"/>
  <c r="T3500" i="1"/>
  <c r="U3499" i="1"/>
  <c r="T3499" i="1"/>
  <c r="U3498" i="1"/>
  <c r="T3498" i="1"/>
  <c r="U3497" i="1"/>
  <c r="T3497" i="1"/>
  <c r="U3496" i="1"/>
  <c r="T3496" i="1"/>
  <c r="U3495" i="1"/>
  <c r="T3495" i="1"/>
  <c r="U3494" i="1"/>
  <c r="T3494" i="1"/>
  <c r="U3493" i="1"/>
  <c r="T3493" i="1"/>
  <c r="U3492" i="1"/>
  <c r="T3492" i="1"/>
  <c r="U3491" i="1"/>
  <c r="T3491" i="1"/>
  <c r="U3490" i="1"/>
  <c r="T3490" i="1"/>
  <c r="U3489" i="1"/>
  <c r="T3489" i="1"/>
  <c r="U3488" i="1"/>
  <c r="T3488" i="1"/>
  <c r="U3487" i="1"/>
  <c r="T3487" i="1"/>
  <c r="U3486" i="1"/>
  <c r="T3486" i="1"/>
  <c r="U3485" i="1"/>
  <c r="T3485" i="1"/>
  <c r="U3484" i="1"/>
  <c r="T3484" i="1"/>
  <c r="U3483" i="1"/>
  <c r="T3483" i="1"/>
  <c r="U3482" i="1"/>
  <c r="T3482" i="1"/>
  <c r="U3481" i="1"/>
  <c r="T3481" i="1"/>
  <c r="U3480" i="1"/>
  <c r="T3480" i="1"/>
  <c r="U3479" i="1"/>
  <c r="T3479" i="1"/>
  <c r="U3478" i="1"/>
  <c r="T3478" i="1"/>
  <c r="U3477" i="1"/>
  <c r="T3477" i="1"/>
  <c r="U3476" i="1"/>
  <c r="T3476" i="1"/>
  <c r="U3475" i="1"/>
  <c r="T3475" i="1"/>
  <c r="U3474" i="1"/>
  <c r="T3474" i="1"/>
  <c r="U3473" i="1"/>
  <c r="T3473" i="1"/>
  <c r="U3472" i="1"/>
  <c r="T3472" i="1"/>
  <c r="U3471" i="1"/>
  <c r="T3471" i="1"/>
  <c r="U3470" i="1"/>
  <c r="T3470" i="1"/>
  <c r="U3469" i="1"/>
  <c r="T3469" i="1"/>
  <c r="U3468" i="1"/>
  <c r="T3468" i="1"/>
  <c r="U3467" i="1"/>
  <c r="T3467" i="1"/>
  <c r="U3466" i="1"/>
  <c r="T3466" i="1"/>
  <c r="U3465" i="1"/>
  <c r="T3465" i="1"/>
  <c r="U3464" i="1"/>
  <c r="T3464" i="1"/>
  <c r="U3463" i="1"/>
  <c r="T3463" i="1"/>
  <c r="U3462" i="1"/>
  <c r="T3462" i="1"/>
  <c r="U3461" i="1"/>
  <c r="T3461" i="1"/>
  <c r="U3460" i="1"/>
  <c r="T3460" i="1"/>
  <c r="U3459" i="1"/>
  <c r="T3459" i="1"/>
  <c r="U3458" i="1"/>
  <c r="T3458" i="1"/>
  <c r="U3457" i="1"/>
  <c r="T3457" i="1"/>
  <c r="U3456" i="1"/>
  <c r="T3456" i="1"/>
  <c r="U3455" i="1"/>
  <c r="T3455" i="1"/>
  <c r="U3454" i="1"/>
  <c r="T3454" i="1"/>
  <c r="U3453" i="1"/>
  <c r="T3453" i="1"/>
  <c r="U3452" i="1"/>
  <c r="T3452" i="1"/>
  <c r="U3451" i="1"/>
  <c r="T3451" i="1"/>
  <c r="U3450" i="1"/>
  <c r="T3450" i="1"/>
  <c r="U3449" i="1"/>
  <c r="T3449" i="1"/>
  <c r="U3448" i="1"/>
  <c r="T3448" i="1"/>
  <c r="U3447" i="1"/>
  <c r="T3447" i="1"/>
  <c r="U3446" i="1"/>
  <c r="T3446" i="1"/>
  <c r="U3445" i="1"/>
  <c r="T3445" i="1"/>
  <c r="U3444" i="1"/>
  <c r="T3444" i="1"/>
  <c r="U3443" i="1"/>
  <c r="T3443" i="1"/>
  <c r="U3442" i="1"/>
  <c r="T3442" i="1"/>
  <c r="U3441" i="1"/>
  <c r="T3441" i="1"/>
  <c r="U3440" i="1"/>
  <c r="T3440" i="1"/>
  <c r="U3439" i="1"/>
  <c r="T3439" i="1"/>
  <c r="U3438" i="1"/>
  <c r="T3438" i="1"/>
  <c r="U3437" i="1"/>
  <c r="T3437" i="1"/>
  <c r="U3436" i="1"/>
  <c r="T3436" i="1"/>
  <c r="U3435" i="1"/>
  <c r="T3435" i="1"/>
  <c r="U3434" i="1"/>
  <c r="T3434" i="1"/>
  <c r="U3433" i="1"/>
  <c r="T3433" i="1"/>
  <c r="U3432" i="1"/>
  <c r="T3432" i="1"/>
  <c r="U3431" i="1"/>
  <c r="T3431" i="1"/>
  <c r="U3430" i="1"/>
  <c r="T3430" i="1"/>
  <c r="U3429" i="1"/>
  <c r="T3429" i="1"/>
  <c r="U3428" i="1"/>
  <c r="T3428" i="1"/>
  <c r="U3427" i="1"/>
  <c r="T3427" i="1"/>
  <c r="U3426" i="1"/>
  <c r="T3426" i="1"/>
  <c r="U3425" i="1"/>
  <c r="T3425" i="1"/>
  <c r="U3424" i="1"/>
  <c r="T3424" i="1"/>
  <c r="U3423" i="1"/>
  <c r="T3423" i="1"/>
  <c r="U3422" i="1"/>
  <c r="T3422" i="1"/>
  <c r="U3421" i="1"/>
  <c r="T3421" i="1"/>
  <c r="U3420" i="1"/>
  <c r="T3420" i="1"/>
  <c r="U3419" i="1"/>
  <c r="T3419" i="1"/>
  <c r="U3418" i="1"/>
  <c r="T3418" i="1"/>
  <c r="U3417" i="1"/>
  <c r="T3417" i="1"/>
  <c r="U3416" i="1"/>
  <c r="T3416" i="1"/>
  <c r="U3415" i="1"/>
  <c r="T3415" i="1"/>
  <c r="U3414" i="1"/>
  <c r="T3414" i="1"/>
  <c r="U3413" i="1"/>
  <c r="T3413" i="1"/>
  <c r="U3412" i="1"/>
  <c r="T3412" i="1"/>
  <c r="U3411" i="1"/>
  <c r="T3411" i="1"/>
  <c r="U3410" i="1"/>
  <c r="T3410" i="1"/>
  <c r="U3409" i="1"/>
  <c r="T3409" i="1"/>
  <c r="U3408" i="1"/>
  <c r="T3408" i="1"/>
  <c r="U3407" i="1"/>
  <c r="T3407" i="1"/>
  <c r="U3406" i="1"/>
  <c r="T3406" i="1"/>
  <c r="U3405" i="1"/>
  <c r="T3405" i="1"/>
  <c r="U3404" i="1"/>
  <c r="T3404" i="1"/>
  <c r="U3403" i="1"/>
  <c r="T3403" i="1"/>
  <c r="U3402" i="1"/>
  <c r="T3402" i="1"/>
  <c r="U3401" i="1"/>
  <c r="T3401" i="1"/>
  <c r="U3400" i="1"/>
  <c r="T3400" i="1"/>
  <c r="U3399" i="1"/>
  <c r="T3399" i="1"/>
  <c r="U3398" i="1"/>
  <c r="T3398" i="1"/>
  <c r="U3397" i="1"/>
  <c r="T3397" i="1"/>
  <c r="U3396" i="1"/>
  <c r="T3396" i="1"/>
  <c r="U3395" i="1"/>
  <c r="T3395" i="1"/>
  <c r="U3394" i="1"/>
  <c r="T3394" i="1"/>
  <c r="U3393" i="1"/>
  <c r="T3393" i="1"/>
  <c r="U3392" i="1"/>
  <c r="T3392" i="1"/>
  <c r="U3391" i="1"/>
  <c r="T3391" i="1"/>
  <c r="U3390" i="1"/>
  <c r="T3390" i="1"/>
  <c r="U3389" i="1"/>
  <c r="T3389" i="1"/>
  <c r="U3388" i="1"/>
  <c r="T3388" i="1"/>
  <c r="U3387" i="1"/>
  <c r="T3387" i="1"/>
  <c r="U3386" i="1"/>
  <c r="T3386" i="1"/>
  <c r="U3385" i="1"/>
  <c r="T3385" i="1"/>
  <c r="U3384" i="1"/>
  <c r="T3384" i="1"/>
  <c r="U3383" i="1"/>
  <c r="T3383" i="1"/>
  <c r="U3382" i="1"/>
  <c r="T3382" i="1"/>
  <c r="U3381" i="1"/>
  <c r="T3381" i="1"/>
  <c r="U3380" i="1"/>
  <c r="T3380" i="1"/>
  <c r="U3379" i="1"/>
  <c r="T3379" i="1"/>
  <c r="U3378" i="1"/>
  <c r="T3378" i="1"/>
  <c r="U3377" i="1"/>
  <c r="T3377" i="1"/>
  <c r="U3376" i="1"/>
  <c r="T3376" i="1"/>
  <c r="U3375" i="1"/>
  <c r="T3375" i="1"/>
  <c r="U3374" i="1"/>
  <c r="T3374" i="1"/>
  <c r="U3373" i="1"/>
  <c r="T3373" i="1"/>
  <c r="U3372" i="1"/>
  <c r="T3372" i="1"/>
  <c r="U3371" i="1"/>
  <c r="T3371" i="1"/>
  <c r="U3370" i="1"/>
  <c r="T3370" i="1"/>
  <c r="U3369" i="1"/>
  <c r="T3369" i="1"/>
  <c r="U3368" i="1"/>
  <c r="T3368" i="1"/>
  <c r="U3367" i="1"/>
  <c r="T3367" i="1"/>
  <c r="U3366" i="1"/>
  <c r="T3366" i="1"/>
  <c r="U3365" i="1"/>
  <c r="T3365" i="1"/>
  <c r="U3364" i="1"/>
  <c r="T3364" i="1"/>
  <c r="U3363" i="1"/>
  <c r="T3363" i="1"/>
  <c r="U3362" i="1"/>
  <c r="T3362" i="1"/>
  <c r="U3361" i="1"/>
  <c r="T3361" i="1"/>
  <c r="U3360" i="1"/>
  <c r="T3360" i="1"/>
  <c r="U3359" i="1"/>
  <c r="T3359" i="1"/>
  <c r="U3358" i="1"/>
  <c r="T3358" i="1"/>
  <c r="U3357" i="1"/>
  <c r="T3357" i="1"/>
  <c r="U3356" i="1"/>
  <c r="T3356" i="1"/>
  <c r="U3355" i="1"/>
  <c r="T3355" i="1"/>
  <c r="U3354" i="1"/>
  <c r="T3354" i="1"/>
  <c r="U3353" i="1"/>
  <c r="T3353" i="1"/>
  <c r="U3352" i="1"/>
  <c r="T3352" i="1"/>
  <c r="U3351" i="1"/>
  <c r="T3351" i="1"/>
  <c r="U3350" i="1"/>
  <c r="T3350" i="1"/>
  <c r="U3349" i="1"/>
  <c r="T3349" i="1"/>
  <c r="U3348" i="1"/>
  <c r="T3348" i="1"/>
  <c r="U3347" i="1"/>
  <c r="T3347" i="1"/>
  <c r="U3346" i="1"/>
  <c r="T3346" i="1"/>
  <c r="U3345" i="1"/>
  <c r="T3345" i="1"/>
  <c r="U3344" i="1"/>
  <c r="T3344" i="1"/>
  <c r="U3343" i="1"/>
  <c r="T3343" i="1"/>
  <c r="U3342" i="1"/>
  <c r="T3342" i="1"/>
  <c r="U3341" i="1"/>
  <c r="T3341" i="1"/>
  <c r="U3340" i="1"/>
  <c r="T3340" i="1"/>
  <c r="U3339" i="1"/>
  <c r="T3339" i="1"/>
  <c r="U3338" i="1"/>
  <c r="T3338" i="1"/>
  <c r="U3337" i="1"/>
  <c r="T3337" i="1"/>
  <c r="U3336" i="1"/>
  <c r="T3336" i="1"/>
  <c r="U3335" i="1"/>
  <c r="T3335" i="1"/>
  <c r="U3334" i="1"/>
  <c r="T3334" i="1"/>
  <c r="U3333" i="1"/>
  <c r="T3333" i="1"/>
  <c r="U3332" i="1"/>
  <c r="T3332" i="1"/>
  <c r="U3331" i="1"/>
  <c r="T3331" i="1"/>
  <c r="U3330" i="1"/>
  <c r="T3330" i="1"/>
  <c r="U3329" i="1"/>
  <c r="T3329" i="1"/>
  <c r="U3328" i="1"/>
  <c r="T3328" i="1"/>
  <c r="U3327" i="1"/>
  <c r="T3327" i="1"/>
  <c r="U3326" i="1"/>
  <c r="T3326" i="1"/>
  <c r="U3325" i="1"/>
  <c r="T3325" i="1"/>
  <c r="U3324" i="1"/>
  <c r="T3324" i="1"/>
  <c r="U3323" i="1"/>
  <c r="T3323" i="1"/>
  <c r="U3322" i="1"/>
  <c r="T3322" i="1"/>
  <c r="U3321" i="1"/>
  <c r="T3321" i="1"/>
  <c r="U3320" i="1"/>
  <c r="T3320" i="1"/>
  <c r="U3319" i="1"/>
  <c r="T3319" i="1"/>
  <c r="U3318" i="1"/>
  <c r="T3318" i="1"/>
  <c r="U3317" i="1"/>
  <c r="T3317" i="1"/>
  <c r="U3316" i="1"/>
  <c r="T3316" i="1"/>
  <c r="U3315" i="1"/>
  <c r="T3315" i="1"/>
  <c r="U3314" i="1"/>
  <c r="T3314" i="1"/>
  <c r="U3313" i="1"/>
  <c r="T3313" i="1"/>
  <c r="U3312" i="1"/>
  <c r="T3312" i="1"/>
  <c r="U3311" i="1"/>
  <c r="T3311" i="1"/>
  <c r="U3310" i="1"/>
  <c r="T3310" i="1"/>
  <c r="U3309" i="1"/>
  <c r="T3309" i="1"/>
  <c r="U3308" i="1"/>
  <c r="T3308" i="1"/>
  <c r="U3307" i="1"/>
  <c r="T3307" i="1"/>
  <c r="U3306" i="1"/>
  <c r="T3306" i="1"/>
  <c r="U3305" i="1"/>
  <c r="T3305" i="1"/>
  <c r="U3304" i="1"/>
  <c r="T3304" i="1"/>
  <c r="U3303" i="1"/>
  <c r="T3303" i="1"/>
  <c r="U3302" i="1"/>
  <c r="T3302" i="1"/>
  <c r="U3301" i="1"/>
  <c r="T3301" i="1"/>
  <c r="U3300" i="1"/>
  <c r="T3300" i="1"/>
  <c r="U3299" i="1"/>
  <c r="T3299" i="1"/>
  <c r="U3298" i="1"/>
  <c r="T3298" i="1"/>
  <c r="U3297" i="1"/>
  <c r="T3297" i="1"/>
  <c r="U3296" i="1"/>
  <c r="T3296" i="1"/>
  <c r="U3295" i="1"/>
  <c r="T3295" i="1"/>
  <c r="U3294" i="1"/>
  <c r="T3294" i="1"/>
  <c r="U3293" i="1"/>
  <c r="T3293" i="1"/>
  <c r="U3292" i="1"/>
  <c r="T3292" i="1"/>
  <c r="U3291" i="1"/>
  <c r="T3291" i="1"/>
  <c r="U3290" i="1"/>
  <c r="T3290" i="1"/>
  <c r="U3289" i="1"/>
  <c r="T3289" i="1"/>
  <c r="U3288" i="1"/>
  <c r="T3288" i="1"/>
  <c r="U3287" i="1"/>
  <c r="T3287" i="1"/>
  <c r="U3286" i="1"/>
  <c r="T3286" i="1"/>
  <c r="U3285" i="1"/>
  <c r="T3285" i="1"/>
  <c r="U3284" i="1"/>
  <c r="T3284" i="1"/>
  <c r="U3283" i="1"/>
  <c r="T3283" i="1"/>
  <c r="U3282" i="1"/>
  <c r="T3282" i="1"/>
  <c r="U3281" i="1"/>
  <c r="T3281" i="1"/>
  <c r="U3280" i="1"/>
  <c r="T3280" i="1"/>
  <c r="U3279" i="1"/>
  <c r="T3279" i="1"/>
  <c r="U3278" i="1"/>
  <c r="T3278" i="1"/>
  <c r="U3277" i="1"/>
  <c r="T3277" i="1"/>
  <c r="U3276" i="1"/>
  <c r="T3276" i="1"/>
  <c r="U3275" i="1"/>
  <c r="T3275" i="1"/>
  <c r="U3274" i="1"/>
  <c r="T3274" i="1"/>
  <c r="U3273" i="1"/>
  <c r="T3273" i="1"/>
  <c r="U3272" i="1"/>
  <c r="T3272" i="1"/>
  <c r="U3271" i="1"/>
  <c r="T3271" i="1"/>
  <c r="U3270" i="1"/>
  <c r="T3270" i="1"/>
  <c r="U3269" i="1"/>
  <c r="T3269" i="1"/>
  <c r="U3268" i="1"/>
  <c r="T3268" i="1"/>
  <c r="U3267" i="1"/>
  <c r="T3267" i="1"/>
  <c r="U3266" i="1"/>
  <c r="T3266" i="1"/>
  <c r="U3265" i="1"/>
  <c r="T3265" i="1"/>
  <c r="U3264" i="1"/>
  <c r="T3264" i="1"/>
  <c r="U3263" i="1"/>
  <c r="T3263" i="1"/>
  <c r="U3262" i="1"/>
  <c r="T3262" i="1"/>
  <c r="U3261" i="1"/>
  <c r="T3261" i="1"/>
  <c r="U3260" i="1"/>
  <c r="T3260" i="1"/>
  <c r="U3259" i="1"/>
  <c r="T3259" i="1"/>
  <c r="U3258" i="1"/>
  <c r="T3258" i="1"/>
  <c r="U3257" i="1"/>
  <c r="T3257" i="1"/>
  <c r="U3256" i="1"/>
  <c r="T3256" i="1"/>
  <c r="U3255" i="1"/>
  <c r="T3255" i="1"/>
  <c r="U3254" i="1"/>
  <c r="T3254" i="1"/>
  <c r="U3253" i="1"/>
  <c r="T3253" i="1"/>
  <c r="U3252" i="1"/>
  <c r="T3252" i="1"/>
  <c r="U3251" i="1"/>
  <c r="T3251" i="1"/>
  <c r="U3250" i="1"/>
  <c r="T3250" i="1"/>
  <c r="U3249" i="1"/>
  <c r="T3249" i="1"/>
  <c r="U3248" i="1"/>
  <c r="T3248" i="1"/>
  <c r="U3247" i="1"/>
  <c r="T3247" i="1"/>
  <c r="U3246" i="1"/>
  <c r="T3246" i="1"/>
  <c r="U3245" i="1"/>
  <c r="T3245" i="1"/>
  <c r="U3244" i="1"/>
  <c r="T3244" i="1"/>
  <c r="U3243" i="1"/>
  <c r="T3243" i="1"/>
  <c r="U3242" i="1"/>
  <c r="T3242" i="1"/>
  <c r="U3241" i="1"/>
  <c r="T3241" i="1"/>
  <c r="U3240" i="1"/>
  <c r="T3240" i="1"/>
  <c r="U3239" i="1"/>
  <c r="T3239" i="1"/>
  <c r="U3238" i="1"/>
  <c r="T3238" i="1"/>
  <c r="U3237" i="1"/>
  <c r="T3237" i="1"/>
  <c r="U3236" i="1"/>
  <c r="T3236" i="1"/>
  <c r="U3235" i="1"/>
  <c r="T3235" i="1"/>
  <c r="U3234" i="1"/>
  <c r="T3234" i="1"/>
  <c r="U3233" i="1"/>
  <c r="T3233" i="1"/>
  <c r="U3232" i="1"/>
  <c r="T3232" i="1"/>
  <c r="U3231" i="1"/>
  <c r="T3231" i="1"/>
  <c r="U3230" i="1"/>
  <c r="T3230" i="1"/>
  <c r="U3229" i="1"/>
  <c r="T3229" i="1"/>
  <c r="U3228" i="1"/>
  <c r="T3228" i="1"/>
  <c r="U3227" i="1"/>
  <c r="T3227" i="1"/>
  <c r="U3226" i="1"/>
  <c r="T3226" i="1"/>
  <c r="U3225" i="1"/>
  <c r="T3225" i="1"/>
  <c r="U3224" i="1"/>
  <c r="T3224" i="1"/>
  <c r="U3223" i="1"/>
  <c r="T3223" i="1"/>
  <c r="U3222" i="1"/>
  <c r="T3222" i="1"/>
  <c r="U3221" i="1"/>
  <c r="T3221" i="1"/>
  <c r="U3220" i="1"/>
  <c r="T3220" i="1"/>
  <c r="U3219" i="1"/>
  <c r="T3219" i="1"/>
  <c r="U3218" i="1"/>
  <c r="T3218" i="1"/>
  <c r="U3217" i="1"/>
  <c r="T3217" i="1"/>
  <c r="U3216" i="1"/>
  <c r="T3216" i="1"/>
  <c r="U3215" i="1"/>
  <c r="T3215" i="1"/>
  <c r="U3214" i="1"/>
  <c r="T3214" i="1"/>
  <c r="U3213" i="1"/>
  <c r="T3213" i="1"/>
  <c r="U3212" i="1"/>
  <c r="T3212" i="1"/>
  <c r="U3211" i="1"/>
  <c r="T3211" i="1"/>
  <c r="U3210" i="1"/>
  <c r="T3210" i="1"/>
  <c r="U3209" i="1"/>
  <c r="T3209" i="1"/>
  <c r="U3208" i="1"/>
  <c r="T3208" i="1"/>
  <c r="U3207" i="1"/>
  <c r="T3207" i="1"/>
  <c r="U3206" i="1"/>
  <c r="T3206" i="1"/>
  <c r="U3205" i="1"/>
  <c r="T3205" i="1"/>
  <c r="U3204" i="1"/>
  <c r="T3204" i="1"/>
  <c r="U3203" i="1"/>
  <c r="T3203" i="1"/>
  <c r="U3202" i="1"/>
  <c r="T3202" i="1"/>
  <c r="U3201" i="1"/>
  <c r="T3201" i="1"/>
  <c r="U3200" i="1"/>
  <c r="T3200" i="1"/>
  <c r="U3199" i="1"/>
  <c r="T3199" i="1"/>
  <c r="U3198" i="1"/>
  <c r="T3198" i="1"/>
  <c r="U3197" i="1"/>
  <c r="T3197" i="1"/>
  <c r="U3196" i="1"/>
  <c r="T3196" i="1"/>
  <c r="U3195" i="1"/>
  <c r="T3195" i="1"/>
  <c r="U3194" i="1"/>
  <c r="T3194" i="1"/>
  <c r="U3193" i="1"/>
  <c r="T3193" i="1"/>
  <c r="U3192" i="1"/>
  <c r="T3192" i="1"/>
  <c r="U3191" i="1"/>
  <c r="T3191" i="1"/>
  <c r="U3190" i="1"/>
  <c r="T3190" i="1"/>
  <c r="U3189" i="1"/>
  <c r="T3189" i="1"/>
  <c r="U3188" i="1"/>
  <c r="T3188" i="1"/>
  <c r="U3187" i="1"/>
  <c r="T3187" i="1"/>
  <c r="U3186" i="1"/>
  <c r="T3186" i="1"/>
  <c r="U3185" i="1"/>
  <c r="T3185" i="1"/>
  <c r="U3184" i="1"/>
  <c r="T3184" i="1"/>
  <c r="U3183" i="1"/>
  <c r="T3183" i="1"/>
  <c r="U3182" i="1"/>
  <c r="T3182" i="1"/>
  <c r="U3181" i="1"/>
  <c r="T3181" i="1"/>
  <c r="U3180" i="1"/>
  <c r="T3180" i="1"/>
  <c r="U3179" i="1"/>
  <c r="T3179" i="1"/>
  <c r="U3178" i="1"/>
  <c r="T3178" i="1"/>
  <c r="U3177" i="1"/>
  <c r="T3177" i="1"/>
  <c r="U3176" i="1"/>
  <c r="T3176" i="1"/>
  <c r="U3175" i="1"/>
  <c r="T3175" i="1"/>
  <c r="U3174" i="1"/>
  <c r="T3174" i="1"/>
  <c r="U3173" i="1"/>
  <c r="T3173" i="1"/>
  <c r="U3172" i="1"/>
  <c r="T3172" i="1"/>
  <c r="U3171" i="1"/>
  <c r="T3171" i="1"/>
  <c r="U3170" i="1"/>
  <c r="T3170" i="1"/>
  <c r="U3169" i="1"/>
  <c r="T3169" i="1"/>
  <c r="U3168" i="1"/>
  <c r="T3168" i="1"/>
  <c r="U3167" i="1"/>
  <c r="T3167" i="1"/>
  <c r="U3166" i="1"/>
  <c r="T3166" i="1"/>
  <c r="U3165" i="1"/>
  <c r="T3165" i="1"/>
  <c r="U3164" i="1"/>
  <c r="T3164" i="1"/>
  <c r="U3163" i="1"/>
  <c r="T3163" i="1"/>
  <c r="U3162" i="1"/>
  <c r="T3162" i="1"/>
  <c r="U3161" i="1"/>
  <c r="T3161" i="1"/>
  <c r="U3160" i="1"/>
  <c r="T3160" i="1"/>
  <c r="U3159" i="1"/>
  <c r="T3159" i="1"/>
  <c r="U3158" i="1"/>
  <c r="T3158" i="1"/>
  <c r="U3157" i="1"/>
  <c r="T3157" i="1"/>
  <c r="U3156" i="1"/>
  <c r="T3156" i="1"/>
  <c r="U3155" i="1"/>
  <c r="T3155" i="1"/>
  <c r="U3154" i="1"/>
  <c r="T3154" i="1"/>
  <c r="U3153" i="1"/>
  <c r="T3153" i="1"/>
  <c r="U3152" i="1"/>
  <c r="T3152" i="1"/>
  <c r="U3151" i="1"/>
  <c r="T3151" i="1"/>
  <c r="U3150" i="1"/>
  <c r="T3150" i="1"/>
  <c r="U3149" i="1"/>
  <c r="T3149" i="1"/>
  <c r="U3148" i="1"/>
  <c r="T3148" i="1"/>
  <c r="U3147" i="1"/>
  <c r="T3147" i="1"/>
  <c r="U3146" i="1"/>
  <c r="T3146" i="1"/>
  <c r="U3145" i="1"/>
  <c r="T3145" i="1"/>
  <c r="U3144" i="1"/>
  <c r="T3144" i="1"/>
  <c r="U3143" i="1"/>
  <c r="T3143" i="1"/>
  <c r="U3142" i="1"/>
  <c r="T3142" i="1"/>
  <c r="U3141" i="1"/>
  <c r="T3141" i="1"/>
  <c r="U3140" i="1"/>
  <c r="T3140" i="1"/>
  <c r="U3139" i="1"/>
  <c r="T3139" i="1"/>
  <c r="U3138" i="1"/>
  <c r="T3138" i="1"/>
  <c r="U3137" i="1"/>
  <c r="T3137" i="1"/>
  <c r="U3136" i="1"/>
  <c r="T3136" i="1"/>
  <c r="U3135" i="1"/>
  <c r="T3135" i="1"/>
  <c r="U3134" i="1"/>
  <c r="T3134" i="1"/>
  <c r="U3133" i="1"/>
  <c r="T3133" i="1"/>
  <c r="U3132" i="1"/>
  <c r="T3132" i="1"/>
  <c r="U3131" i="1"/>
  <c r="T3131" i="1"/>
  <c r="U3130" i="1"/>
  <c r="T3130" i="1"/>
  <c r="U3129" i="1"/>
  <c r="T3129" i="1"/>
  <c r="U3128" i="1"/>
  <c r="T3128" i="1"/>
  <c r="U3127" i="1"/>
  <c r="T3127" i="1"/>
  <c r="U3126" i="1"/>
  <c r="T3126" i="1"/>
  <c r="U3125" i="1"/>
  <c r="T3125" i="1"/>
  <c r="U3124" i="1"/>
  <c r="T3124" i="1"/>
  <c r="U3123" i="1"/>
  <c r="T3123" i="1"/>
  <c r="U3122" i="1"/>
  <c r="T3122" i="1"/>
  <c r="U3121" i="1"/>
  <c r="T3121" i="1"/>
  <c r="U3120" i="1"/>
  <c r="T3120" i="1"/>
  <c r="U3119" i="1"/>
  <c r="T3119" i="1"/>
  <c r="U3118" i="1"/>
  <c r="T3118" i="1"/>
  <c r="U3117" i="1"/>
  <c r="T3117" i="1"/>
  <c r="U3116" i="1"/>
  <c r="T3116" i="1"/>
  <c r="U3115" i="1"/>
  <c r="T3115" i="1"/>
  <c r="U3114" i="1"/>
  <c r="T3114" i="1"/>
  <c r="U3113" i="1"/>
  <c r="T3113" i="1"/>
  <c r="U3112" i="1"/>
  <c r="T3112" i="1"/>
  <c r="U3111" i="1"/>
  <c r="T3111" i="1"/>
  <c r="U3110" i="1"/>
  <c r="T3110" i="1"/>
  <c r="U3109" i="1"/>
  <c r="T3109" i="1"/>
  <c r="U3108" i="1"/>
  <c r="T3108" i="1"/>
  <c r="U3107" i="1"/>
  <c r="T3107" i="1"/>
  <c r="U3106" i="1"/>
  <c r="T3106" i="1"/>
  <c r="U3105" i="1"/>
  <c r="T3105" i="1"/>
  <c r="U3104" i="1"/>
  <c r="T3104" i="1"/>
  <c r="U3103" i="1"/>
  <c r="T3103" i="1"/>
  <c r="U3102" i="1"/>
  <c r="T3102" i="1"/>
  <c r="U3101" i="1"/>
  <c r="T3101" i="1"/>
  <c r="U3100" i="1"/>
  <c r="T3100" i="1"/>
  <c r="U3099" i="1"/>
  <c r="T3099" i="1"/>
  <c r="U3098" i="1"/>
  <c r="T3098" i="1"/>
  <c r="U3097" i="1"/>
  <c r="T3097" i="1"/>
  <c r="U3096" i="1"/>
  <c r="T3096" i="1"/>
  <c r="U3095" i="1"/>
  <c r="T3095" i="1"/>
  <c r="U3094" i="1"/>
  <c r="T3094" i="1"/>
  <c r="U3093" i="1"/>
  <c r="T3093" i="1"/>
  <c r="U3092" i="1"/>
  <c r="T3092" i="1"/>
  <c r="U3091" i="1"/>
  <c r="T3091" i="1"/>
  <c r="U3090" i="1"/>
  <c r="T3090" i="1"/>
  <c r="U3089" i="1"/>
  <c r="T3089" i="1"/>
  <c r="U3088" i="1"/>
  <c r="T3088" i="1"/>
  <c r="U3087" i="1"/>
  <c r="T3087" i="1"/>
  <c r="U3086" i="1"/>
  <c r="T3086" i="1"/>
  <c r="U3085" i="1"/>
  <c r="T3085" i="1"/>
  <c r="U3084" i="1"/>
  <c r="T3084" i="1"/>
  <c r="U3083" i="1"/>
  <c r="T3083" i="1"/>
  <c r="U3082" i="1"/>
  <c r="T3082" i="1"/>
  <c r="U3081" i="1"/>
  <c r="T3081" i="1"/>
  <c r="U3080" i="1"/>
  <c r="T3080" i="1"/>
  <c r="U3079" i="1"/>
  <c r="T3079" i="1"/>
  <c r="U3078" i="1"/>
  <c r="T3078" i="1"/>
  <c r="U3077" i="1"/>
  <c r="T3077" i="1"/>
  <c r="U3076" i="1"/>
  <c r="T3076" i="1"/>
  <c r="U3075" i="1"/>
  <c r="T3075" i="1"/>
  <c r="U3074" i="1"/>
  <c r="T3074" i="1"/>
  <c r="U3073" i="1"/>
  <c r="T3073" i="1"/>
  <c r="U3072" i="1"/>
  <c r="T3072" i="1"/>
  <c r="U3071" i="1"/>
  <c r="T3071" i="1"/>
  <c r="U3070" i="1"/>
  <c r="T3070" i="1"/>
  <c r="U3069" i="1"/>
  <c r="T3069" i="1"/>
  <c r="U3068" i="1"/>
  <c r="T3068" i="1"/>
  <c r="U3067" i="1"/>
  <c r="T3067" i="1"/>
  <c r="U3066" i="1"/>
  <c r="T3066" i="1"/>
  <c r="U3065" i="1"/>
  <c r="T3065" i="1"/>
  <c r="U3064" i="1"/>
  <c r="T3064" i="1"/>
  <c r="U3063" i="1"/>
  <c r="T3063" i="1"/>
  <c r="U3062" i="1"/>
  <c r="T3062" i="1"/>
  <c r="U3061" i="1"/>
  <c r="T3061" i="1"/>
  <c r="U3060" i="1"/>
  <c r="T3060" i="1"/>
  <c r="U3059" i="1"/>
  <c r="T3059" i="1"/>
  <c r="U3058" i="1"/>
  <c r="T3058" i="1"/>
  <c r="U3057" i="1"/>
  <c r="T3057" i="1"/>
  <c r="U3056" i="1"/>
  <c r="T3056" i="1"/>
  <c r="U3055" i="1"/>
  <c r="T3055" i="1"/>
  <c r="U3054" i="1"/>
  <c r="T3054" i="1"/>
  <c r="U3053" i="1"/>
  <c r="T3053" i="1"/>
  <c r="U3052" i="1"/>
  <c r="T3052" i="1"/>
  <c r="U3051" i="1"/>
  <c r="T3051" i="1"/>
  <c r="U3050" i="1"/>
  <c r="T3050" i="1"/>
  <c r="U3049" i="1"/>
  <c r="T3049" i="1"/>
  <c r="U3048" i="1"/>
  <c r="T3048" i="1"/>
  <c r="U3047" i="1"/>
  <c r="T3047" i="1"/>
  <c r="U3046" i="1"/>
  <c r="T3046" i="1"/>
  <c r="U3045" i="1"/>
  <c r="T3045" i="1"/>
  <c r="U3044" i="1"/>
  <c r="T3044" i="1"/>
  <c r="U3043" i="1"/>
  <c r="T3043" i="1"/>
  <c r="U3042" i="1"/>
  <c r="T3042" i="1"/>
  <c r="U3041" i="1"/>
  <c r="T3041" i="1"/>
  <c r="U3040" i="1"/>
  <c r="T3040" i="1"/>
  <c r="U3039" i="1"/>
  <c r="T3039" i="1"/>
  <c r="U3038" i="1"/>
  <c r="T3038" i="1"/>
  <c r="U3037" i="1"/>
  <c r="T3037" i="1"/>
  <c r="U3036" i="1"/>
  <c r="T3036" i="1"/>
  <c r="U3035" i="1"/>
  <c r="T3035" i="1"/>
  <c r="U3034" i="1"/>
  <c r="T3034" i="1"/>
  <c r="U3033" i="1"/>
  <c r="T3033" i="1"/>
  <c r="U3032" i="1"/>
  <c r="T3032" i="1"/>
  <c r="U3031" i="1"/>
  <c r="T3031" i="1"/>
  <c r="U3030" i="1"/>
  <c r="T3030" i="1"/>
  <c r="U3029" i="1"/>
  <c r="T3029" i="1"/>
  <c r="U3028" i="1"/>
  <c r="T3028" i="1"/>
  <c r="U3027" i="1"/>
  <c r="T3027" i="1"/>
  <c r="U3026" i="1"/>
  <c r="T3026" i="1"/>
  <c r="U3025" i="1"/>
  <c r="T3025" i="1"/>
  <c r="U3024" i="1"/>
  <c r="T3024" i="1"/>
  <c r="U3023" i="1"/>
  <c r="T3023" i="1"/>
  <c r="U3022" i="1"/>
  <c r="T3022" i="1"/>
  <c r="U3021" i="1"/>
  <c r="T3021" i="1"/>
  <c r="U3020" i="1"/>
  <c r="T3020" i="1"/>
  <c r="U3019" i="1"/>
  <c r="T3019" i="1"/>
  <c r="U3018" i="1"/>
  <c r="T3018" i="1"/>
  <c r="U3017" i="1"/>
  <c r="T3017" i="1"/>
  <c r="U3016" i="1"/>
  <c r="T3016" i="1"/>
  <c r="U3015" i="1"/>
  <c r="T3015" i="1"/>
  <c r="U3014" i="1"/>
  <c r="T3014" i="1"/>
  <c r="U3013" i="1"/>
  <c r="T3013" i="1"/>
  <c r="U3012" i="1"/>
  <c r="T3012" i="1"/>
  <c r="U3011" i="1"/>
  <c r="T3011" i="1"/>
  <c r="U3010" i="1"/>
  <c r="T3010" i="1"/>
  <c r="U3009" i="1"/>
  <c r="T3009" i="1"/>
  <c r="U3008" i="1"/>
  <c r="T3008" i="1"/>
  <c r="U3007" i="1"/>
  <c r="T3007" i="1"/>
  <c r="U3006" i="1"/>
  <c r="T3006" i="1"/>
  <c r="U3005" i="1"/>
  <c r="T3005" i="1"/>
  <c r="U3004" i="1"/>
  <c r="T3004" i="1"/>
  <c r="U3003" i="1"/>
  <c r="T3003" i="1"/>
  <c r="U3002" i="1"/>
  <c r="T3002" i="1"/>
  <c r="U3001" i="1"/>
  <c r="T3001" i="1"/>
  <c r="U3000" i="1"/>
  <c r="T3000" i="1"/>
  <c r="U2999" i="1"/>
  <c r="T2999" i="1"/>
  <c r="U2998" i="1"/>
  <c r="T2998" i="1"/>
  <c r="U2997" i="1"/>
  <c r="T2997" i="1"/>
  <c r="U2996" i="1"/>
  <c r="T2996" i="1"/>
  <c r="U2995" i="1"/>
  <c r="T2995" i="1"/>
  <c r="U2994" i="1"/>
  <c r="T2994" i="1"/>
  <c r="U2993" i="1"/>
  <c r="T2993" i="1"/>
  <c r="U2992" i="1"/>
  <c r="T2992" i="1"/>
  <c r="U2991" i="1"/>
  <c r="T2991" i="1"/>
  <c r="U2990" i="1"/>
  <c r="T2990" i="1"/>
  <c r="U2989" i="1"/>
  <c r="T2989" i="1"/>
  <c r="U2988" i="1"/>
  <c r="T2988" i="1"/>
  <c r="U2987" i="1"/>
  <c r="T2987" i="1"/>
  <c r="U2986" i="1"/>
  <c r="T2986" i="1"/>
  <c r="U2985" i="1"/>
  <c r="T2985" i="1"/>
  <c r="U2984" i="1"/>
  <c r="T2984" i="1"/>
  <c r="U2983" i="1"/>
  <c r="T2983" i="1"/>
  <c r="U2982" i="1"/>
  <c r="T2982" i="1"/>
  <c r="U2981" i="1"/>
  <c r="T2981" i="1"/>
  <c r="U2980" i="1"/>
  <c r="T2980" i="1"/>
  <c r="U2979" i="1"/>
  <c r="T2979" i="1"/>
  <c r="U2978" i="1"/>
  <c r="T2978" i="1"/>
  <c r="U2977" i="1"/>
  <c r="T2977" i="1"/>
  <c r="U2976" i="1"/>
  <c r="T2976" i="1"/>
  <c r="U2975" i="1"/>
  <c r="T2975" i="1"/>
  <c r="U2974" i="1"/>
  <c r="T2974" i="1"/>
  <c r="U2973" i="1"/>
  <c r="T2973" i="1"/>
  <c r="U2972" i="1"/>
  <c r="T2972" i="1"/>
  <c r="U2971" i="1"/>
  <c r="T2971" i="1"/>
  <c r="U2970" i="1"/>
  <c r="T2970" i="1"/>
  <c r="U2969" i="1"/>
  <c r="T2969" i="1"/>
  <c r="U2968" i="1"/>
  <c r="T2968" i="1"/>
  <c r="U2967" i="1"/>
  <c r="T2967" i="1"/>
  <c r="U2966" i="1"/>
  <c r="T2966" i="1"/>
  <c r="U2965" i="1"/>
  <c r="T2965" i="1"/>
  <c r="U2964" i="1"/>
  <c r="T2964" i="1"/>
  <c r="U2963" i="1"/>
  <c r="T2963" i="1"/>
  <c r="U2962" i="1"/>
  <c r="T2962" i="1"/>
  <c r="U2961" i="1"/>
  <c r="T2961" i="1"/>
  <c r="U2960" i="1"/>
  <c r="T2960" i="1"/>
  <c r="U2959" i="1"/>
  <c r="T2959" i="1"/>
  <c r="U2958" i="1"/>
  <c r="T2958" i="1"/>
  <c r="U2957" i="1"/>
  <c r="T2957" i="1"/>
  <c r="U2956" i="1"/>
  <c r="T2956" i="1"/>
  <c r="U2955" i="1"/>
  <c r="T2955" i="1"/>
  <c r="U2954" i="1"/>
  <c r="T2954" i="1"/>
  <c r="U2953" i="1"/>
  <c r="T2953" i="1"/>
  <c r="U2952" i="1"/>
  <c r="T2952" i="1"/>
  <c r="U2951" i="1"/>
  <c r="T2951" i="1"/>
  <c r="U2950" i="1"/>
  <c r="T2950" i="1"/>
  <c r="U2949" i="1"/>
  <c r="T2949" i="1"/>
  <c r="U2948" i="1"/>
  <c r="T2948" i="1"/>
  <c r="U2947" i="1"/>
  <c r="T2947" i="1"/>
  <c r="U2946" i="1"/>
  <c r="T2946" i="1"/>
  <c r="U2945" i="1"/>
  <c r="T2945" i="1"/>
  <c r="U2944" i="1"/>
  <c r="T2944" i="1"/>
  <c r="U2943" i="1"/>
  <c r="T2943" i="1"/>
  <c r="U2942" i="1"/>
  <c r="T2942" i="1"/>
  <c r="U2941" i="1"/>
  <c r="T2941" i="1"/>
  <c r="U2940" i="1"/>
  <c r="T2940" i="1"/>
  <c r="U2939" i="1"/>
  <c r="T2939" i="1"/>
  <c r="U2938" i="1"/>
  <c r="T2938" i="1"/>
  <c r="U2937" i="1"/>
  <c r="T2937" i="1"/>
  <c r="U2936" i="1"/>
  <c r="T2936" i="1"/>
  <c r="U2935" i="1"/>
  <c r="T2935" i="1"/>
  <c r="U2934" i="1"/>
  <c r="T2934" i="1"/>
  <c r="U2933" i="1"/>
  <c r="T2933" i="1"/>
  <c r="U2932" i="1"/>
  <c r="T2932" i="1"/>
  <c r="U2931" i="1"/>
  <c r="T2931" i="1"/>
  <c r="U2930" i="1"/>
  <c r="T2930" i="1"/>
  <c r="U2929" i="1"/>
  <c r="T2929" i="1"/>
  <c r="U2928" i="1"/>
  <c r="T2928" i="1"/>
  <c r="U2927" i="1"/>
  <c r="T2927" i="1"/>
  <c r="U2926" i="1"/>
  <c r="T2926" i="1"/>
  <c r="U2925" i="1"/>
  <c r="T2925" i="1"/>
  <c r="U2924" i="1"/>
  <c r="T2924" i="1"/>
  <c r="U2923" i="1"/>
  <c r="T2923" i="1"/>
  <c r="U2922" i="1"/>
  <c r="T2922" i="1"/>
  <c r="U2921" i="1"/>
  <c r="T2921" i="1"/>
  <c r="U2920" i="1"/>
  <c r="T2920" i="1"/>
  <c r="U2919" i="1"/>
  <c r="T2919" i="1"/>
  <c r="U2918" i="1"/>
  <c r="T2918" i="1"/>
  <c r="U2917" i="1"/>
  <c r="T2917" i="1"/>
  <c r="U2916" i="1"/>
  <c r="T2916" i="1"/>
  <c r="U2915" i="1"/>
  <c r="T2915" i="1"/>
  <c r="U2914" i="1"/>
  <c r="T2914" i="1"/>
  <c r="U2913" i="1"/>
  <c r="T2913" i="1"/>
  <c r="U2912" i="1"/>
  <c r="T2912" i="1"/>
  <c r="U2911" i="1"/>
  <c r="T2911" i="1"/>
  <c r="U2910" i="1"/>
  <c r="T2910" i="1"/>
  <c r="U2909" i="1"/>
  <c r="T2909" i="1"/>
  <c r="U2908" i="1"/>
  <c r="T2908" i="1"/>
  <c r="U2907" i="1"/>
  <c r="T2907" i="1"/>
  <c r="U2906" i="1"/>
  <c r="T2906" i="1"/>
  <c r="U2905" i="1"/>
  <c r="T2905" i="1"/>
  <c r="U2904" i="1"/>
  <c r="T2904" i="1"/>
  <c r="U2903" i="1"/>
  <c r="T2903" i="1"/>
  <c r="U2902" i="1"/>
  <c r="T2902" i="1"/>
  <c r="U2901" i="1"/>
  <c r="T2901" i="1"/>
  <c r="U2900" i="1"/>
  <c r="T2900" i="1"/>
  <c r="U2899" i="1"/>
  <c r="T2899" i="1"/>
  <c r="U2898" i="1"/>
  <c r="T2898" i="1"/>
  <c r="U2897" i="1"/>
  <c r="T2897" i="1"/>
  <c r="U2896" i="1"/>
  <c r="T2896" i="1"/>
  <c r="U2895" i="1"/>
  <c r="T2895" i="1"/>
  <c r="U2894" i="1"/>
  <c r="T2894" i="1"/>
  <c r="U2893" i="1"/>
  <c r="T2893" i="1"/>
  <c r="U2892" i="1"/>
  <c r="T2892" i="1"/>
  <c r="U2891" i="1"/>
  <c r="T2891" i="1"/>
  <c r="U2890" i="1"/>
  <c r="T2890" i="1"/>
  <c r="U2889" i="1"/>
  <c r="T2889" i="1"/>
  <c r="U2888" i="1"/>
  <c r="T2888" i="1"/>
  <c r="U2887" i="1"/>
  <c r="T2887" i="1"/>
  <c r="U2886" i="1"/>
  <c r="T2886" i="1"/>
  <c r="U2885" i="1"/>
  <c r="T2885" i="1"/>
  <c r="U2884" i="1"/>
  <c r="T2884" i="1"/>
  <c r="U2883" i="1"/>
  <c r="T2883" i="1"/>
  <c r="U2882" i="1"/>
  <c r="T2882" i="1"/>
  <c r="U2881" i="1"/>
  <c r="T2881" i="1"/>
  <c r="U2880" i="1"/>
  <c r="T2880" i="1"/>
  <c r="U2879" i="1"/>
  <c r="T2879" i="1"/>
  <c r="U2878" i="1"/>
  <c r="T2878" i="1"/>
  <c r="U2877" i="1"/>
  <c r="T2877" i="1"/>
  <c r="U2876" i="1"/>
  <c r="T2876" i="1"/>
  <c r="U2875" i="1"/>
  <c r="T2875" i="1"/>
  <c r="U2874" i="1"/>
  <c r="T2874" i="1"/>
  <c r="U2873" i="1"/>
  <c r="T2873" i="1"/>
  <c r="U2872" i="1"/>
  <c r="T2872" i="1"/>
  <c r="U2871" i="1"/>
  <c r="T2871" i="1"/>
  <c r="U2870" i="1"/>
  <c r="T2870" i="1"/>
  <c r="U2869" i="1"/>
  <c r="T2869" i="1"/>
  <c r="U2868" i="1"/>
  <c r="T2868" i="1"/>
  <c r="U2867" i="1"/>
  <c r="T2867" i="1"/>
  <c r="U2866" i="1"/>
  <c r="T2866" i="1"/>
  <c r="U2865" i="1"/>
  <c r="T2865" i="1"/>
  <c r="U2864" i="1"/>
  <c r="T2864" i="1"/>
  <c r="U2863" i="1"/>
  <c r="T2863" i="1"/>
  <c r="U2862" i="1"/>
  <c r="T2862" i="1"/>
  <c r="U2861" i="1"/>
  <c r="T2861" i="1"/>
  <c r="U2860" i="1"/>
  <c r="T2860" i="1"/>
  <c r="U2859" i="1"/>
  <c r="T2859" i="1"/>
  <c r="U2858" i="1"/>
  <c r="T2858" i="1"/>
  <c r="U2857" i="1"/>
  <c r="T2857" i="1"/>
  <c r="U2856" i="1"/>
  <c r="T2856" i="1"/>
  <c r="U2855" i="1"/>
  <c r="T2855" i="1"/>
  <c r="U2854" i="1"/>
  <c r="T2854" i="1"/>
  <c r="U2853" i="1"/>
  <c r="T2853" i="1"/>
  <c r="U2852" i="1"/>
  <c r="T2852" i="1"/>
  <c r="U2851" i="1"/>
  <c r="T2851" i="1"/>
  <c r="U2850" i="1"/>
  <c r="T2850" i="1"/>
  <c r="U2849" i="1"/>
  <c r="T2849" i="1"/>
  <c r="U2848" i="1"/>
  <c r="T2848" i="1"/>
  <c r="U2847" i="1"/>
  <c r="T2847" i="1"/>
  <c r="U2846" i="1"/>
  <c r="T2846" i="1"/>
  <c r="U2845" i="1"/>
  <c r="T2845" i="1"/>
  <c r="U2844" i="1"/>
  <c r="T2844" i="1"/>
  <c r="U2843" i="1"/>
  <c r="T2843" i="1"/>
  <c r="U2842" i="1"/>
  <c r="T2842" i="1"/>
  <c r="U2841" i="1"/>
  <c r="T2841" i="1"/>
  <c r="U2840" i="1"/>
  <c r="T2840" i="1"/>
  <c r="U2839" i="1"/>
  <c r="T2839" i="1"/>
  <c r="U2838" i="1"/>
  <c r="T2838" i="1"/>
  <c r="U2837" i="1"/>
  <c r="T2837" i="1"/>
  <c r="U2836" i="1"/>
  <c r="T2836" i="1"/>
  <c r="U2835" i="1"/>
  <c r="T2835" i="1"/>
  <c r="U2834" i="1"/>
  <c r="T2834" i="1"/>
  <c r="U2833" i="1"/>
  <c r="T2833" i="1"/>
  <c r="U2832" i="1"/>
  <c r="T2832" i="1"/>
  <c r="U2831" i="1"/>
  <c r="T2831" i="1"/>
  <c r="U2830" i="1"/>
  <c r="T2830" i="1"/>
  <c r="U2829" i="1"/>
  <c r="T2829" i="1"/>
  <c r="U2828" i="1"/>
  <c r="T2828" i="1"/>
  <c r="U2827" i="1"/>
  <c r="T2827" i="1"/>
  <c r="U2826" i="1"/>
  <c r="T2826" i="1"/>
  <c r="U2825" i="1"/>
  <c r="T2825" i="1"/>
  <c r="U2824" i="1"/>
  <c r="T2824" i="1"/>
  <c r="U2823" i="1"/>
  <c r="T2823" i="1"/>
  <c r="U2822" i="1"/>
  <c r="T2822" i="1"/>
  <c r="U2821" i="1"/>
  <c r="T2821" i="1"/>
  <c r="U2820" i="1"/>
  <c r="T2820" i="1"/>
  <c r="U2819" i="1"/>
  <c r="T2819" i="1"/>
  <c r="U2818" i="1"/>
  <c r="T2818" i="1"/>
  <c r="U2817" i="1"/>
  <c r="T2817" i="1"/>
  <c r="U2816" i="1"/>
  <c r="T2816" i="1"/>
  <c r="U2815" i="1"/>
  <c r="T2815" i="1"/>
  <c r="U2814" i="1"/>
  <c r="T2814" i="1"/>
  <c r="U2813" i="1"/>
  <c r="T2813" i="1"/>
  <c r="U2812" i="1"/>
  <c r="T2812" i="1"/>
  <c r="U2811" i="1"/>
  <c r="T2811" i="1"/>
  <c r="U2810" i="1"/>
  <c r="T2810" i="1"/>
  <c r="U2809" i="1"/>
  <c r="T2809" i="1"/>
  <c r="U2808" i="1"/>
  <c r="T2808" i="1"/>
  <c r="U2807" i="1"/>
  <c r="T2807" i="1"/>
  <c r="U2806" i="1"/>
  <c r="T2806" i="1"/>
  <c r="U2805" i="1"/>
  <c r="T2805" i="1"/>
  <c r="U2804" i="1"/>
  <c r="T2804" i="1"/>
  <c r="U2803" i="1"/>
  <c r="T2803" i="1"/>
  <c r="U2802" i="1"/>
  <c r="T2802" i="1"/>
  <c r="U2801" i="1"/>
  <c r="T2801" i="1"/>
  <c r="U2800" i="1"/>
  <c r="T2800" i="1"/>
  <c r="U2799" i="1"/>
  <c r="T2799" i="1"/>
  <c r="U2798" i="1"/>
  <c r="T2798" i="1"/>
  <c r="U2797" i="1"/>
  <c r="T2797" i="1"/>
  <c r="U2796" i="1"/>
  <c r="T2796" i="1"/>
  <c r="U2795" i="1"/>
  <c r="T2795" i="1"/>
  <c r="U2794" i="1"/>
  <c r="T2794" i="1"/>
  <c r="U2793" i="1"/>
  <c r="T2793" i="1"/>
  <c r="U2792" i="1"/>
  <c r="T2792" i="1"/>
  <c r="U2791" i="1"/>
  <c r="T2791" i="1"/>
  <c r="U2790" i="1"/>
  <c r="T2790" i="1"/>
  <c r="U2789" i="1"/>
  <c r="T2789" i="1"/>
  <c r="U2788" i="1"/>
  <c r="T2788" i="1"/>
  <c r="U2787" i="1"/>
  <c r="T2787" i="1"/>
  <c r="U2786" i="1"/>
  <c r="T2786" i="1"/>
  <c r="U2785" i="1"/>
  <c r="T2785" i="1"/>
  <c r="U2784" i="1"/>
  <c r="T2784" i="1"/>
  <c r="U2783" i="1"/>
  <c r="T2783" i="1"/>
  <c r="U2782" i="1"/>
  <c r="T2782" i="1"/>
  <c r="U2781" i="1"/>
  <c r="T2781" i="1"/>
  <c r="U2780" i="1"/>
  <c r="T2780" i="1"/>
  <c r="U2779" i="1"/>
  <c r="T2779" i="1"/>
  <c r="U2778" i="1"/>
  <c r="T2778" i="1"/>
  <c r="U2777" i="1"/>
  <c r="T2777" i="1"/>
  <c r="U2776" i="1"/>
  <c r="T2776" i="1"/>
  <c r="U2775" i="1"/>
  <c r="T2775" i="1"/>
  <c r="U2774" i="1"/>
  <c r="T2774" i="1"/>
  <c r="U2773" i="1"/>
  <c r="T2773" i="1"/>
  <c r="U2772" i="1"/>
  <c r="T2772" i="1"/>
  <c r="U2771" i="1"/>
  <c r="T2771" i="1"/>
  <c r="U2770" i="1"/>
  <c r="T2770" i="1"/>
  <c r="U2769" i="1"/>
  <c r="T2769" i="1"/>
  <c r="U2768" i="1"/>
  <c r="T2768" i="1"/>
  <c r="U2767" i="1"/>
  <c r="T2767" i="1"/>
  <c r="U2766" i="1"/>
  <c r="T2766" i="1"/>
  <c r="U2765" i="1"/>
  <c r="T2765" i="1"/>
  <c r="U2764" i="1"/>
  <c r="T2764" i="1"/>
  <c r="U2763" i="1"/>
  <c r="T2763" i="1"/>
  <c r="U2762" i="1"/>
  <c r="T2762" i="1"/>
  <c r="U2761" i="1"/>
  <c r="T2761" i="1"/>
  <c r="U2760" i="1"/>
  <c r="T2760" i="1"/>
  <c r="U2759" i="1"/>
  <c r="T2759" i="1"/>
  <c r="U2758" i="1"/>
  <c r="T2758" i="1"/>
  <c r="U2757" i="1"/>
  <c r="T2757" i="1"/>
  <c r="U2756" i="1"/>
  <c r="T2756" i="1"/>
  <c r="U2755" i="1"/>
  <c r="T2755" i="1"/>
  <c r="U2754" i="1"/>
  <c r="T2754" i="1"/>
  <c r="U2753" i="1"/>
  <c r="T2753" i="1"/>
  <c r="U2752" i="1"/>
  <c r="T2752" i="1"/>
  <c r="U2751" i="1"/>
  <c r="T2751" i="1"/>
  <c r="U2750" i="1"/>
  <c r="T2750" i="1"/>
  <c r="U2749" i="1"/>
  <c r="T2749" i="1"/>
  <c r="U2748" i="1"/>
  <c r="T2748" i="1"/>
  <c r="U2747" i="1"/>
  <c r="T2747" i="1"/>
  <c r="U2746" i="1"/>
  <c r="T2746" i="1"/>
  <c r="U2745" i="1"/>
  <c r="T2745" i="1"/>
  <c r="U2744" i="1"/>
  <c r="T2744" i="1"/>
  <c r="U2743" i="1"/>
  <c r="T2743" i="1"/>
  <c r="U2742" i="1"/>
  <c r="T2742" i="1"/>
  <c r="U2741" i="1"/>
  <c r="T2741" i="1"/>
  <c r="U2740" i="1"/>
  <c r="T2740" i="1"/>
  <c r="U2739" i="1"/>
  <c r="T2739" i="1"/>
  <c r="U2738" i="1"/>
  <c r="T2738" i="1"/>
  <c r="U2737" i="1"/>
  <c r="T2737" i="1"/>
  <c r="U2736" i="1"/>
  <c r="T2736" i="1"/>
  <c r="U2735" i="1"/>
  <c r="T2735" i="1"/>
  <c r="U2734" i="1"/>
  <c r="T2734" i="1"/>
  <c r="U2733" i="1"/>
  <c r="T2733" i="1"/>
  <c r="U2732" i="1"/>
  <c r="T2732" i="1"/>
  <c r="U2731" i="1"/>
  <c r="T2731" i="1"/>
  <c r="U2730" i="1"/>
  <c r="T2730" i="1"/>
  <c r="U2729" i="1"/>
  <c r="T2729" i="1"/>
  <c r="U2728" i="1"/>
  <c r="T2728" i="1"/>
  <c r="U2727" i="1"/>
  <c r="T2727" i="1"/>
  <c r="U2726" i="1"/>
  <c r="T2726" i="1"/>
  <c r="U2725" i="1"/>
  <c r="T2725" i="1"/>
  <c r="U2724" i="1"/>
  <c r="T2724" i="1"/>
  <c r="U2723" i="1"/>
  <c r="T2723" i="1"/>
  <c r="U2722" i="1"/>
  <c r="T2722" i="1"/>
  <c r="U2721" i="1"/>
  <c r="T2721" i="1"/>
  <c r="U2720" i="1"/>
  <c r="T2720" i="1"/>
  <c r="U2719" i="1"/>
  <c r="T2719" i="1"/>
  <c r="U2718" i="1"/>
  <c r="T2718" i="1"/>
  <c r="U2717" i="1"/>
  <c r="T2717" i="1"/>
  <c r="U2716" i="1"/>
  <c r="T2716" i="1"/>
  <c r="U2715" i="1"/>
  <c r="T2715" i="1"/>
  <c r="U2714" i="1"/>
  <c r="T2714" i="1"/>
  <c r="U2713" i="1"/>
  <c r="T2713" i="1"/>
  <c r="U2712" i="1"/>
  <c r="T2712" i="1"/>
  <c r="U2711" i="1"/>
  <c r="T2711" i="1"/>
  <c r="U2710" i="1"/>
  <c r="T2710" i="1"/>
  <c r="U2709" i="1"/>
  <c r="T2709" i="1"/>
  <c r="U2708" i="1"/>
  <c r="T2708" i="1"/>
  <c r="U2707" i="1"/>
  <c r="T2707" i="1"/>
  <c r="U2706" i="1"/>
  <c r="T2706" i="1"/>
  <c r="U2705" i="1"/>
  <c r="T2705" i="1"/>
  <c r="U2704" i="1"/>
  <c r="T2704" i="1"/>
  <c r="U2703" i="1"/>
  <c r="T2703" i="1"/>
  <c r="U2702" i="1"/>
  <c r="T2702" i="1"/>
  <c r="U2701" i="1"/>
  <c r="T2701" i="1"/>
  <c r="U2700" i="1"/>
  <c r="T2700" i="1"/>
  <c r="U2699" i="1"/>
  <c r="T2699" i="1"/>
  <c r="U2698" i="1"/>
  <c r="T2698" i="1"/>
  <c r="U2697" i="1"/>
  <c r="T2697" i="1"/>
  <c r="U2696" i="1"/>
  <c r="T2696" i="1"/>
  <c r="U2695" i="1"/>
  <c r="T2695" i="1"/>
  <c r="U2694" i="1"/>
  <c r="T2694" i="1"/>
  <c r="U2693" i="1"/>
  <c r="T2693" i="1"/>
  <c r="U2692" i="1"/>
  <c r="T2692" i="1"/>
  <c r="U2691" i="1"/>
  <c r="T2691" i="1"/>
  <c r="U2690" i="1"/>
  <c r="T2690" i="1"/>
  <c r="U2689" i="1"/>
  <c r="T2689" i="1"/>
  <c r="U2688" i="1"/>
  <c r="T2688" i="1"/>
  <c r="U2687" i="1"/>
  <c r="T2687" i="1"/>
  <c r="U2686" i="1"/>
  <c r="T2686" i="1"/>
  <c r="U2685" i="1"/>
  <c r="T2685" i="1"/>
  <c r="U2684" i="1"/>
  <c r="T2684" i="1"/>
  <c r="U2683" i="1"/>
  <c r="T2683" i="1"/>
  <c r="U2682" i="1"/>
  <c r="T2682" i="1"/>
  <c r="U2681" i="1"/>
  <c r="T2681" i="1"/>
  <c r="U2680" i="1"/>
  <c r="T2680" i="1"/>
  <c r="U2679" i="1"/>
  <c r="T2679" i="1"/>
  <c r="U2678" i="1"/>
  <c r="T2678" i="1"/>
  <c r="U2677" i="1"/>
  <c r="T2677" i="1"/>
  <c r="U2676" i="1"/>
  <c r="T2676" i="1"/>
  <c r="U2675" i="1"/>
  <c r="T2675" i="1"/>
  <c r="U2674" i="1"/>
  <c r="T2674" i="1"/>
  <c r="U2673" i="1"/>
  <c r="T2673" i="1"/>
  <c r="U2672" i="1"/>
  <c r="T2672" i="1"/>
  <c r="U2671" i="1"/>
  <c r="T2671" i="1"/>
  <c r="U2670" i="1"/>
  <c r="T2670" i="1"/>
  <c r="U2669" i="1"/>
  <c r="T2669" i="1"/>
  <c r="U2668" i="1"/>
  <c r="T2668" i="1"/>
  <c r="U2667" i="1"/>
  <c r="T2667" i="1"/>
  <c r="U2666" i="1"/>
  <c r="T2666" i="1"/>
  <c r="U2665" i="1"/>
  <c r="T2665" i="1"/>
  <c r="U2664" i="1"/>
  <c r="T2664" i="1"/>
  <c r="U2663" i="1"/>
  <c r="T2663" i="1"/>
  <c r="U2662" i="1"/>
  <c r="T2662" i="1"/>
  <c r="U2661" i="1"/>
  <c r="T2661" i="1"/>
  <c r="U2660" i="1"/>
  <c r="T2660" i="1"/>
  <c r="U2659" i="1"/>
  <c r="T2659" i="1"/>
  <c r="U2658" i="1"/>
  <c r="T2658" i="1"/>
  <c r="U2657" i="1"/>
  <c r="T2657" i="1"/>
  <c r="U2656" i="1"/>
  <c r="T2656" i="1"/>
  <c r="U2655" i="1"/>
  <c r="T2655" i="1"/>
  <c r="U2654" i="1"/>
  <c r="T2654" i="1"/>
  <c r="U2653" i="1"/>
  <c r="T2653" i="1"/>
  <c r="U2652" i="1"/>
  <c r="T2652" i="1"/>
  <c r="U2651" i="1"/>
  <c r="T2651" i="1"/>
  <c r="U2650" i="1"/>
  <c r="T2650" i="1"/>
  <c r="U2649" i="1"/>
  <c r="T2649" i="1"/>
  <c r="U2648" i="1"/>
  <c r="T2648" i="1"/>
  <c r="U2647" i="1"/>
  <c r="T2647" i="1"/>
  <c r="U2646" i="1"/>
  <c r="T2646" i="1"/>
  <c r="U2645" i="1"/>
  <c r="T2645" i="1"/>
  <c r="U2644" i="1"/>
  <c r="T2644" i="1"/>
  <c r="U2643" i="1"/>
  <c r="T2643" i="1"/>
  <c r="U2642" i="1"/>
  <c r="T2642" i="1"/>
  <c r="U2641" i="1"/>
  <c r="T2641" i="1"/>
  <c r="U2640" i="1"/>
  <c r="T2640" i="1"/>
  <c r="U2639" i="1"/>
  <c r="T2639" i="1"/>
  <c r="U2638" i="1"/>
  <c r="T2638" i="1"/>
  <c r="U2637" i="1"/>
  <c r="T2637" i="1"/>
  <c r="U2636" i="1"/>
  <c r="T2636" i="1"/>
  <c r="U2635" i="1"/>
  <c r="T2635" i="1"/>
  <c r="U2634" i="1"/>
  <c r="T2634" i="1"/>
  <c r="U2633" i="1"/>
  <c r="T2633" i="1"/>
  <c r="U2632" i="1"/>
  <c r="T2632" i="1"/>
  <c r="U2631" i="1"/>
  <c r="T2631" i="1"/>
  <c r="U2630" i="1"/>
  <c r="T2630" i="1"/>
  <c r="U2629" i="1"/>
  <c r="T2629" i="1"/>
  <c r="U2628" i="1"/>
  <c r="T2628" i="1"/>
  <c r="U2627" i="1"/>
  <c r="T2627" i="1"/>
  <c r="U2626" i="1"/>
  <c r="T2626" i="1"/>
  <c r="U2625" i="1"/>
  <c r="T2625" i="1"/>
  <c r="U2624" i="1"/>
  <c r="T2624" i="1"/>
  <c r="U2623" i="1"/>
  <c r="T2623" i="1"/>
  <c r="U2622" i="1"/>
  <c r="T2622" i="1"/>
  <c r="U2621" i="1"/>
  <c r="T2621" i="1"/>
  <c r="U2620" i="1"/>
  <c r="T2620" i="1"/>
  <c r="U2619" i="1"/>
  <c r="T2619" i="1"/>
  <c r="U2618" i="1"/>
  <c r="T2618" i="1"/>
  <c r="U2617" i="1"/>
  <c r="T2617" i="1"/>
  <c r="U2616" i="1"/>
  <c r="T2616" i="1"/>
  <c r="U2615" i="1"/>
  <c r="T2615" i="1"/>
  <c r="U2614" i="1"/>
  <c r="T2614" i="1"/>
  <c r="U2613" i="1"/>
  <c r="T2613" i="1"/>
  <c r="U2612" i="1"/>
  <c r="T2612" i="1"/>
  <c r="U2611" i="1"/>
  <c r="T2611" i="1"/>
  <c r="U2610" i="1"/>
  <c r="T2610" i="1"/>
  <c r="U2609" i="1"/>
  <c r="T2609" i="1"/>
  <c r="U2608" i="1"/>
  <c r="T2608" i="1"/>
  <c r="U2607" i="1"/>
  <c r="T2607" i="1"/>
  <c r="U2606" i="1"/>
  <c r="T2606" i="1"/>
  <c r="U2605" i="1"/>
  <c r="T2605" i="1"/>
  <c r="U2604" i="1"/>
  <c r="T2604" i="1"/>
  <c r="U2603" i="1"/>
  <c r="T2603" i="1"/>
  <c r="U2602" i="1"/>
  <c r="T2602" i="1"/>
  <c r="U2601" i="1"/>
  <c r="T2601" i="1"/>
  <c r="U2600" i="1"/>
  <c r="T2600" i="1"/>
  <c r="U2599" i="1"/>
  <c r="T2599" i="1"/>
  <c r="U2598" i="1"/>
  <c r="T2598" i="1"/>
  <c r="U2597" i="1"/>
  <c r="T2597" i="1"/>
  <c r="U2596" i="1"/>
  <c r="T2596" i="1"/>
  <c r="U2595" i="1"/>
  <c r="T2595" i="1"/>
  <c r="U2594" i="1"/>
  <c r="T2594" i="1"/>
  <c r="U2593" i="1"/>
  <c r="T2593" i="1"/>
  <c r="U2592" i="1"/>
  <c r="T2592" i="1"/>
  <c r="U2591" i="1"/>
  <c r="T2591" i="1"/>
  <c r="U2590" i="1"/>
  <c r="T2590" i="1"/>
  <c r="U2589" i="1"/>
  <c r="T2589" i="1"/>
  <c r="U2588" i="1"/>
  <c r="T2588" i="1"/>
  <c r="U2587" i="1"/>
  <c r="T2587" i="1"/>
  <c r="U2586" i="1"/>
  <c r="T2586" i="1"/>
  <c r="U2585" i="1"/>
  <c r="T2585" i="1"/>
  <c r="U2584" i="1"/>
  <c r="T2584" i="1"/>
  <c r="U2583" i="1"/>
  <c r="T2583" i="1"/>
  <c r="U2582" i="1"/>
  <c r="T2582" i="1"/>
  <c r="U2581" i="1"/>
  <c r="T2581" i="1"/>
  <c r="U2580" i="1"/>
  <c r="T2580" i="1"/>
  <c r="U2579" i="1"/>
  <c r="T2579" i="1"/>
  <c r="U2578" i="1"/>
  <c r="T2578" i="1"/>
  <c r="U2577" i="1"/>
  <c r="T2577" i="1"/>
  <c r="U2576" i="1"/>
  <c r="T2576" i="1"/>
  <c r="U2575" i="1"/>
  <c r="T2575" i="1"/>
  <c r="U2574" i="1"/>
  <c r="T2574" i="1"/>
  <c r="U2573" i="1"/>
  <c r="T2573" i="1"/>
  <c r="U2572" i="1"/>
  <c r="T2572" i="1"/>
  <c r="U2571" i="1"/>
  <c r="T2571" i="1"/>
  <c r="U2570" i="1"/>
  <c r="T2570" i="1"/>
  <c r="U2569" i="1"/>
  <c r="T2569" i="1"/>
  <c r="U2568" i="1"/>
  <c r="T2568" i="1"/>
  <c r="U2567" i="1"/>
  <c r="T2567" i="1"/>
  <c r="U2566" i="1"/>
  <c r="T2566" i="1"/>
  <c r="U2565" i="1"/>
  <c r="T2565" i="1"/>
  <c r="U2564" i="1"/>
  <c r="T2564" i="1"/>
  <c r="U2563" i="1"/>
  <c r="T2563" i="1"/>
  <c r="U2562" i="1"/>
  <c r="T2562" i="1"/>
  <c r="U2561" i="1"/>
  <c r="T2561" i="1"/>
  <c r="U2560" i="1"/>
  <c r="T2560" i="1"/>
  <c r="U2559" i="1"/>
  <c r="T2559" i="1"/>
  <c r="U2558" i="1"/>
  <c r="T2558" i="1"/>
  <c r="U2557" i="1"/>
  <c r="T2557" i="1"/>
  <c r="U2556" i="1"/>
  <c r="T2556" i="1"/>
  <c r="U2555" i="1"/>
  <c r="T2555" i="1"/>
  <c r="U2554" i="1"/>
  <c r="T2554" i="1"/>
  <c r="U2553" i="1"/>
  <c r="T2553" i="1"/>
  <c r="U2552" i="1"/>
  <c r="T2552" i="1"/>
  <c r="U2551" i="1"/>
  <c r="T2551" i="1"/>
  <c r="U2550" i="1"/>
  <c r="T2550" i="1"/>
  <c r="U2549" i="1"/>
  <c r="T2549" i="1"/>
  <c r="U2548" i="1"/>
  <c r="T2548" i="1"/>
  <c r="U2547" i="1"/>
  <c r="T2547" i="1"/>
  <c r="U2546" i="1"/>
  <c r="T2546" i="1"/>
  <c r="U2545" i="1"/>
  <c r="T2545" i="1"/>
  <c r="U2544" i="1"/>
  <c r="T2544" i="1"/>
  <c r="U2543" i="1"/>
  <c r="T2543" i="1"/>
  <c r="U2542" i="1"/>
  <c r="T2542" i="1"/>
  <c r="U2541" i="1"/>
  <c r="T2541" i="1"/>
  <c r="U2540" i="1"/>
  <c r="T2540" i="1"/>
  <c r="U2539" i="1"/>
  <c r="T2539" i="1"/>
  <c r="U2538" i="1"/>
  <c r="T2538" i="1"/>
  <c r="U2537" i="1"/>
  <c r="T2537" i="1"/>
  <c r="U2536" i="1"/>
  <c r="T2536" i="1"/>
  <c r="U2535" i="1"/>
  <c r="T2535" i="1"/>
  <c r="U2534" i="1"/>
  <c r="T2534" i="1"/>
  <c r="U2533" i="1"/>
  <c r="T2533" i="1"/>
  <c r="U2532" i="1"/>
  <c r="T2532" i="1"/>
  <c r="U2531" i="1"/>
  <c r="T2531" i="1"/>
  <c r="U2530" i="1"/>
  <c r="T2530" i="1"/>
  <c r="U2529" i="1"/>
  <c r="T2529" i="1"/>
  <c r="U2528" i="1"/>
  <c r="T2528" i="1"/>
  <c r="U2527" i="1"/>
  <c r="T2527" i="1"/>
  <c r="U2526" i="1"/>
  <c r="T2526" i="1"/>
  <c r="U2525" i="1"/>
  <c r="T2525" i="1"/>
  <c r="U2524" i="1"/>
  <c r="T2524" i="1"/>
  <c r="U2523" i="1"/>
  <c r="T2523" i="1"/>
  <c r="U2522" i="1"/>
  <c r="T2522" i="1"/>
  <c r="U2521" i="1"/>
  <c r="T2521" i="1"/>
  <c r="U2520" i="1"/>
  <c r="T2520" i="1"/>
  <c r="U2519" i="1"/>
  <c r="T2519" i="1"/>
  <c r="U2518" i="1"/>
  <c r="T2518" i="1"/>
  <c r="U2517" i="1"/>
  <c r="T2517" i="1"/>
  <c r="U2516" i="1"/>
  <c r="T2516" i="1"/>
  <c r="U2515" i="1"/>
  <c r="T2515" i="1"/>
  <c r="U2514" i="1"/>
  <c r="T2514" i="1"/>
  <c r="U2513" i="1"/>
  <c r="T2513" i="1"/>
  <c r="U2512" i="1"/>
  <c r="T2512" i="1"/>
  <c r="U2511" i="1"/>
  <c r="T2511" i="1"/>
  <c r="U2510" i="1"/>
  <c r="T2510" i="1"/>
  <c r="U2509" i="1"/>
  <c r="T2509" i="1"/>
  <c r="U2508" i="1"/>
  <c r="T2508" i="1"/>
  <c r="U2507" i="1"/>
  <c r="T2507" i="1"/>
  <c r="U2506" i="1"/>
  <c r="T2506" i="1"/>
  <c r="U2505" i="1"/>
  <c r="T2505" i="1"/>
  <c r="U2504" i="1"/>
  <c r="T2504" i="1"/>
  <c r="U2503" i="1"/>
  <c r="T2503" i="1"/>
  <c r="U2502" i="1"/>
  <c r="T2502" i="1"/>
  <c r="U2501" i="1"/>
  <c r="T2501" i="1"/>
  <c r="U2500" i="1"/>
  <c r="T2500" i="1"/>
  <c r="U2499" i="1"/>
  <c r="T2499" i="1"/>
  <c r="U2498" i="1"/>
  <c r="T2498" i="1"/>
  <c r="U2497" i="1"/>
  <c r="T2497" i="1"/>
  <c r="U2496" i="1"/>
  <c r="T2496" i="1"/>
  <c r="U2495" i="1"/>
  <c r="T2495" i="1"/>
  <c r="U2494" i="1"/>
  <c r="T2494" i="1"/>
  <c r="U2493" i="1"/>
  <c r="T2493" i="1"/>
  <c r="U2492" i="1"/>
  <c r="T2492" i="1"/>
  <c r="U2491" i="1"/>
  <c r="T2491" i="1"/>
  <c r="U2490" i="1"/>
  <c r="T2490" i="1"/>
  <c r="U2489" i="1"/>
  <c r="T2489" i="1"/>
  <c r="U2488" i="1"/>
  <c r="T2488" i="1"/>
  <c r="U2487" i="1"/>
  <c r="T2487" i="1"/>
  <c r="U2486" i="1"/>
  <c r="T2486" i="1"/>
  <c r="U2485" i="1"/>
  <c r="T2485" i="1"/>
  <c r="U2484" i="1"/>
  <c r="T2484" i="1"/>
  <c r="U2483" i="1"/>
  <c r="T2483" i="1"/>
  <c r="U2482" i="1"/>
  <c r="T2482" i="1"/>
  <c r="U2481" i="1"/>
  <c r="T2481" i="1"/>
  <c r="U2480" i="1"/>
  <c r="T2480" i="1"/>
  <c r="U2479" i="1"/>
  <c r="T2479" i="1"/>
  <c r="U2478" i="1"/>
  <c r="T2478" i="1"/>
  <c r="U2477" i="1"/>
  <c r="T2477" i="1"/>
  <c r="U2476" i="1"/>
  <c r="T2476" i="1"/>
  <c r="U2475" i="1"/>
  <c r="T2475" i="1"/>
  <c r="U2474" i="1"/>
  <c r="T2474" i="1"/>
  <c r="U2473" i="1"/>
  <c r="T2473" i="1"/>
  <c r="U2472" i="1"/>
  <c r="T2472" i="1"/>
  <c r="U2471" i="1"/>
  <c r="T2471" i="1"/>
  <c r="U2470" i="1"/>
  <c r="T2470" i="1"/>
  <c r="U2469" i="1"/>
  <c r="T2469" i="1"/>
  <c r="U2468" i="1"/>
  <c r="T2468" i="1"/>
  <c r="U2467" i="1"/>
  <c r="T2467" i="1"/>
  <c r="U2466" i="1"/>
  <c r="T2466" i="1"/>
  <c r="U2465" i="1"/>
  <c r="T2465" i="1"/>
  <c r="U2464" i="1"/>
  <c r="T2464" i="1"/>
  <c r="U2463" i="1"/>
  <c r="T2463" i="1"/>
  <c r="U2462" i="1"/>
  <c r="T2462" i="1"/>
  <c r="U2461" i="1"/>
  <c r="T2461" i="1"/>
  <c r="U2460" i="1"/>
  <c r="T2460" i="1"/>
  <c r="U2459" i="1"/>
  <c r="T2459" i="1"/>
  <c r="U2458" i="1"/>
  <c r="T2458" i="1"/>
  <c r="U2457" i="1"/>
  <c r="T2457" i="1"/>
  <c r="U2456" i="1"/>
  <c r="T2456" i="1"/>
  <c r="U2455" i="1"/>
  <c r="T2455" i="1"/>
  <c r="U2454" i="1"/>
  <c r="T2454" i="1"/>
  <c r="U2453" i="1"/>
  <c r="T2453" i="1"/>
  <c r="U2452" i="1"/>
  <c r="T2452" i="1"/>
  <c r="U2451" i="1"/>
  <c r="T2451" i="1"/>
  <c r="U2450" i="1"/>
  <c r="T2450" i="1"/>
  <c r="U2449" i="1"/>
  <c r="T2449" i="1"/>
  <c r="U2448" i="1"/>
  <c r="T2448" i="1"/>
  <c r="U2447" i="1"/>
  <c r="T2447" i="1"/>
  <c r="U2446" i="1"/>
  <c r="T2446" i="1"/>
  <c r="U2445" i="1"/>
  <c r="T2445" i="1"/>
  <c r="U2444" i="1"/>
  <c r="T2444" i="1"/>
  <c r="U2443" i="1"/>
  <c r="T2443" i="1"/>
  <c r="U2442" i="1"/>
  <c r="T2442" i="1"/>
  <c r="U2441" i="1"/>
  <c r="T2441" i="1"/>
  <c r="U2440" i="1"/>
  <c r="T2440" i="1"/>
  <c r="U2439" i="1"/>
  <c r="T2439" i="1"/>
  <c r="U2438" i="1"/>
  <c r="T2438" i="1"/>
  <c r="U2437" i="1"/>
  <c r="T2437" i="1"/>
  <c r="U2436" i="1"/>
  <c r="T2436" i="1"/>
  <c r="U2435" i="1"/>
  <c r="T2435" i="1"/>
  <c r="U2434" i="1"/>
  <c r="T2434" i="1"/>
  <c r="U2433" i="1"/>
  <c r="T2433" i="1"/>
  <c r="U2432" i="1"/>
  <c r="T2432" i="1"/>
  <c r="U2431" i="1"/>
  <c r="T2431" i="1"/>
  <c r="U2430" i="1"/>
  <c r="T2430" i="1"/>
  <c r="U2429" i="1"/>
  <c r="T2429" i="1"/>
  <c r="U2428" i="1"/>
  <c r="T2428" i="1"/>
  <c r="U2427" i="1"/>
  <c r="T2427" i="1"/>
  <c r="U2426" i="1"/>
  <c r="T2426" i="1"/>
  <c r="U2425" i="1"/>
  <c r="T2425" i="1"/>
  <c r="U2424" i="1"/>
  <c r="T2424" i="1"/>
  <c r="U2423" i="1"/>
  <c r="T2423" i="1"/>
  <c r="U2422" i="1"/>
  <c r="T2422" i="1"/>
  <c r="U2421" i="1"/>
  <c r="T2421" i="1"/>
  <c r="U2420" i="1"/>
  <c r="T2420" i="1"/>
  <c r="U2419" i="1"/>
  <c r="T2419" i="1"/>
  <c r="U2418" i="1"/>
  <c r="T2418" i="1"/>
  <c r="U2417" i="1"/>
  <c r="T2417" i="1"/>
  <c r="U2416" i="1"/>
  <c r="T2416" i="1"/>
  <c r="U2415" i="1"/>
  <c r="T2415" i="1"/>
  <c r="U2414" i="1"/>
  <c r="T2414" i="1"/>
  <c r="U2413" i="1"/>
  <c r="T2413" i="1"/>
  <c r="U2412" i="1"/>
  <c r="T2412" i="1"/>
  <c r="U2411" i="1"/>
  <c r="T2411" i="1"/>
  <c r="U2410" i="1"/>
  <c r="T2410" i="1"/>
  <c r="U2409" i="1"/>
  <c r="T2409" i="1"/>
  <c r="U2408" i="1"/>
  <c r="T2408" i="1"/>
  <c r="U2407" i="1"/>
  <c r="T2407" i="1"/>
  <c r="U2406" i="1"/>
  <c r="T2406" i="1"/>
  <c r="U2405" i="1"/>
  <c r="T2405" i="1"/>
  <c r="U2404" i="1"/>
  <c r="T2404" i="1"/>
  <c r="U2403" i="1"/>
  <c r="T2403" i="1"/>
  <c r="U2402" i="1"/>
  <c r="T2402" i="1"/>
  <c r="U2401" i="1"/>
  <c r="T2401" i="1"/>
  <c r="U2400" i="1"/>
  <c r="T2400" i="1"/>
  <c r="U2399" i="1"/>
  <c r="T2399" i="1"/>
  <c r="U2398" i="1"/>
  <c r="T2398" i="1"/>
  <c r="U2397" i="1"/>
  <c r="T2397" i="1"/>
  <c r="U2396" i="1"/>
  <c r="T2396" i="1"/>
  <c r="U2395" i="1"/>
  <c r="T2395" i="1"/>
  <c r="U2394" i="1"/>
  <c r="T2394" i="1"/>
  <c r="U2393" i="1"/>
  <c r="T2393" i="1"/>
  <c r="U2392" i="1"/>
  <c r="T2392" i="1"/>
  <c r="U2391" i="1"/>
  <c r="T2391" i="1"/>
  <c r="U2390" i="1"/>
  <c r="T2390" i="1"/>
  <c r="U2389" i="1"/>
  <c r="T2389" i="1"/>
  <c r="U2388" i="1"/>
  <c r="T2388" i="1"/>
  <c r="U2387" i="1"/>
  <c r="T2387" i="1"/>
  <c r="U2386" i="1"/>
  <c r="T2386" i="1"/>
  <c r="U2385" i="1"/>
  <c r="T2385" i="1"/>
  <c r="U2384" i="1"/>
  <c r="T2384" i="1"/>
  <c r="U2383" i="1"/>
  <c r="T2383" i="1"/>
  <c r="U2382" i="1"/>
  <c r="T2382" i="1"/>
  <c r="U2381" i="1"/>
  <c r="T2381" i="1"/>
  <c r="U2380" i="1"/>
  <c r="T2380" i="1"/>
  <c r="U2379" i="1"/>
  <c r="T2379" i="1"/>
  <c r="U2378" i="1"/>
  <c r="T2378" i="1"/>
  <c r="U2377" i="1"/>
  <c r="T2377" i="1"/>
  <c r="U2376" i="1"/>
  <c r="T2376" i="1"/>
  <c r="U2375" i="1"/>
  <c r="T2375" i="1"/>
  <c r="U2374" i="1"/>
  <c r="T2374" i="1"/>
  <c r="U2373" i="1"/>
  <c r="T2373" i="1"/>
  <c r="U2372" i="1"/>
  <c r="T2372" i="1"/>
  <c r="U2371" i="1"/>
  <c r="T2371" i="1"/>
  <c r="U2370" i="1"/>
  <c r="T2370" i="1"/>
  <c r="U2369" i="1"/>
  <c r="T2369" i="1"/>
  <c r="U2368" i="1"/>
  <c r="T2368" i="1"/>
  <c r="U2367" i="1"/>
  <c r="T2367" i="1"/>
  <c r="U2366" i="1"/>
  <c r="T2366" i="1"/>
  <c r="U2365" i="1"/>
  <c r="T2365" i="1"/>
  <c r="U2364" i="1"/>
  <c r="T2364" i="1"/>
  <c r="U2363" i="1"/>
  <c r="T2363" i="1"/>
  <c r="U2362" i="1"/>
  <c r="T2362" i="1"/>
  <c r="U2361" i="1"/>
  <c r="T2361" i="1"/>
  <c r="U2360" i="1"/>
  <c r="T2360" i="1"/>
  <c r="U2359" i="1"/>
  <c r="T2359" i="1"/>
  <c r="U2358" i="1"/>
  <c r="T2358" i="1"/>
  <c r="U2357" i="1"/>
  <c r="T2357" i="1"/>
  <c r="U2356" i="1"/>
  <c r="T2356" i="1"/>
  <c r="U2355" i="1"/>
  <c r="T2355" i="1"/>
  <c r="U2354" i="1"/>
  <c r="T2354" i="1"/>
  <c r="U2353" i="1"/>
  <c r="T2353" i="1"/>
  <c r="U2352" i="1"/>
  <c r="T2352" i="1"/>
  <c r="U2351" i="1"/>
  <c r="T2351" i="1"/>
  <c r="U2350" i="1"/>
  <c r="T2350" i="1"/>
  <c r="U2349" i="1"/>
  <c r="T2349" i="1"/>
  <c r="U2348" i="1"/>
  <c r="T2348" i="1"/>
  <c r="U2347" i="1"/>
  <c r="T2347" i="1"/>
  <c r="U2346" i="1"/>
  <c r="T2346" i="1"/>
  <c r="U2345" i="1"/>
  <c r="T2345" i="1"/>
  <c r="U2344" i="1"/>
  <c r="T2344" i="1"/>
  <c r="U2343" i="1"/>
  <c r="T2343" i="1"/>
  <c r="U2342" i="1"/>
  <c r="T2342" i="1"/>
  <c r="U2341" i="1"/>
  <c r="T2341" i="1"/>
  <c r="U2340" i="1"/>
  <c r="T2340" i="1"/>
  <c r="U2339" i="1"/>
  <c r="T2339" i="1"/>
  <c r="U2338" i="1"/>
  <c r="T2338" i="1"/>
  <c r="U2337" i="1"/>
  <c r="T2337" i="1"/>
  <c r="U2336" i="1"/>
  <c r="T2336" i="1"/>
  <c r="U2335" i="1"/>
  <c r="T2335" i="1"/>
  <c r="U2334" i="1"/>
  <c r="T2334" i="1"/>
  <c r="U2333" i="1"/>
  <c r="T2333" i="1"/>
  <c r="U2332" i="1"/>
  <c r="T2332" i="1"/>
  <c r="U2331" i="1"/>
  <c r="T2331" i="1"/>
  <c r="U2330" i="1"/>
  <c r="T2330" i="1"/>
  <c r="U2329" i="1"/>
  <c r="T2329" i="1"/>
  <c r="U2328" i="1"/>
  <c r="T2328" i="1"/>
  <c r="U2327" i="1"/>
  <c r="T2327" i="1"/>
  <c r="U2326" i="1"/>
  <c r="T2326" i="1"/>
  <c r="U2325" i="1"/>
  <c r="T2325" i="1"/>
  <c r="U2324" i="1"/>
  <c r="T2324" i="1"/>
  <c r="U2323" i="1"/>
  <c r="T2323" i="1"/>
  <c r="U2322" i="1"/>
  <c r="T2322" i="1"/>
  <c r="U2321" i="1"/>
  <c r="T2321" i="1"/>
  <c r="U2320" i="1"/>
  <c r="T2320" i="1"/>
  <c r="U2319" i="1"/>
  <c r="T2319" i="1"/>
  <c r="U2318" i="1"/>
  <c r="T2318" i="1"/>
  <c r="U2317" i="1"/>
  <c r="T2317" i="1"/>
  <c r="U2316" i="1"/>
  <c r="T2316" i="1"/>
  <c r="U2315" i="1"/>
  <c r="T2315" i="1"/>
  <c r="U2314" i="1"/>
  <c r="T2314" i="1"/>
  <c r="U2313" i="1"/>
  <c r="T2313" i="1"/>
  <c r="U2312" i="1"/>
  <c r="T2312" i="1"/>
  <c r="U2311" i="1"/>
  <c r="T2311" i="1"/>
  <c r="U2310" i="1"/>
  <c r="T2310" i="1"/>
  <c r="U2309" i="1"/>
  <c r="T2309" i="1"/>
  <c r="U2308" i="1"/>
  <c r="T2308" i="1"/>
  <c r="U2307" i="1"/>
  <c r="T2307" i="1"/>
  <c r="U2306" i="1"/>
  <c r="T2306" i="1"/>
  <c r="U2305" i="1"/>
  <c r="T2305" i="1"/>
  <c r="U2304" i="1"/>
  <c r="T2304" i="1"/>
  <c r="U2303" i="1"/>
  <c r="T2303" i="1"/>
  <c r="U2302" i="1"/>
  <c r="T2302" i="1"/>
  <c r="U2301" i="1"/>
  <c r="T2301" i="1"/>
  <c r="U2300" i="1"/>
  <c r="T2300" i="1"/>
  <c r="U2299" i="1"/>
  <c r="T2299" i="1"/>
  <c r="U2298" i="1"/>
  <c r="T2298" i="1"/>
  <c r="U2297" i="1"/>
  <c r="T2297" i="1"/>
  <c r="U2296" i="1"/>
  <c r="T2296" i="1"/>
  <c r="U2295" i="1"/>
  <c r="T2295" i="1"/>
  <c r="U2294" i="1"/>
  <c r="T2294" i="1"/>
  <c r="U2293" i="1"/>
  <c r="T2293" i="1"/>
  <c r="U2292" i="1"/>
  <c r="T2292" i="1"/>
  <c r="U2291" i="1"/>
  <c r="T2291" i="1"/>
  <c r="U2290" i="1"/>
  <c r="T2290" i="1"/>
  <c r="U2289" i="1"/>
  <c r="T2289" i="1"/>
  <c r="U2288" i="1"/>
  <c r="T2288" i="1"/>
  <c r="U2287" i="1"/>
  <c r="T2287" i="1"/>
  <c r="U2286" i="1"/>
  <c r="T2286" i="1"/>
  <c r="U2285" i="1"/>
  <c r="T2285" i="1"/>
  <c r="U2284" i="1"/>
  <c r="T2284" i="1"/>
  <c r="U2283" i="1"/>
  <c r="T2283" i="1"/>
  <c r="U2282" i="1"/>
  <c r="T2282" i="1"/>
  <c r="U2281" i="1"/>
  <c r="T2281" i="1"/>
  <c r="U2280" i="1"/>
  <c r="T2280" i="1"/>
  <c r="U2279" i="1"/>
  <c r="T2279" i="1"/>
  <c r="U2278" i="1"/>
  <c r="T2278" i="1"/>
  <c r="U2277" i="1"/>
  <c r="T2277" i="1"/>
  <c r="U2276" i="1"/>
  <c r="T2276" i="1"/>
  <c r="U2275" i="1"/>
  <c r="T2275" i="1"/>
  <c r="U2274" i="1"/>
  <c r="T2274" i="1"/>
  <c r="U2273" i="1"/>
  <c r="T2273" i="1"/>
  <c r="U2272" i="1"/>
  <c r="T2272" i="1"/>
  <c r="U2271" i="1"/>
  <c r="T2271" i="1"/>
  <c r="U2270" i="1"/>
  <c r="T2270" i="1"/>
  <c r="U2269" i="1"/>
  <c r="T2269" i="1"/>
  <c r="U2268" i="1"/>
  <c r="T2268" i="1"/>
  <c r="U2267" i="1"/>
  <c r="T2267" i="1"/>
  <c r="U2266" i="1"/>
  <c r="T2266" i="1"/>
  <c r="U2265" i="1"/>
  <c r="T2265" i="1"/>
  <c r="U2264" i="1"/>
  <c r="T2264" i="1"/>
  <c r="U2263" i="1"/>
  <c r="T2263" i="1"/>
  <c r="U2262" i="1"/>
  <c r="T2262" i="1"/>
  <c r="U2261" i="1"/>
  <c r="T2261" i="1"/>
  <c r="U2260" i="1"/>
  <c r="T2260" i="1"/>
  <c r="U2259" i="1"/>
  <c r="T2259" i="1"/>
  <c r="U2258" i="1"/>
  <c r="T2258" i="1"/>
  <c r="U2257" i="1"/>
  <c r="T2257" i="1"/>
  <c r="U2256" i="1"/>
  <c r="T2256" i="1"/>
  <c r="U2255" i="1"/>
  <c r="T2255" i="1"/>
  <c r="U2254" i="1"/>
  <c r="T2254" i="1"/>
  <c r="U2253" i="1"/>
  <c r="T2253" i="1"/>
  <c r="U2252" i="1"/>
  <c r="T2252" i="1"/>
  <c r="U2251" i="1"/>
  <c r="T2251" i="1"/>
  <c r="U2250" i="1"/>
  <c r="T2250" i="1"/>
  <c r="U2249" i="1"/>
  <c r="T2249" i="1"/>
  <c r="U2248" i="1"/>
  <c r="T2248" i="1"/>
  <c r="U2247" i="1"/>
  <c r="T2247" i="1"/>
  <c r="U2246" i="1"/>
  <c r="T2246" i="1"/>
  <c r="U2245" i="1"/>
  <c r="T2245" i="1"/>
  <c r="U2244" i="1"/>
  <c r="T2244" i="1"/>
  <c r="U2243" i="1"/>
  <c r="T2243" i="1"/>
  <c r="U2242" i="1"/>
  <c r="T2242" i="1"/>
  <c r="U2241" i="1"/>
  <c r="T2241" i="1"/>
  <c r="U2240" i="1"/>
  <c r="T2240" i="1"/>
  <c r="U2239" i="1"/>
  <c r="T2239" i="1"/>
  <c r="U2238" i="1"/>
  <c r="T2238" i="1"/>
  <c r="U2237" i="1"/>
  <c r="T2237" i="1"/>
  <c r="U2236" i="1"/>
  <c r="T2236" i="1"/>
  <c r="U2235" i="1"/>
  <c r="T2235" i="1"/>
  <c r="U2234" i="1"/>
  <c r="T2234" i="1"/>
  <c r="U2233" i="1"/>
  <c r="T2233" i="1"/>
  <c r="U2232" i="1"/>
  <c r="T2232" i="1"/>
  <c r="U2231" i="1"/>
  <c r="T2231" i="1"/>
  <c r="U2230" i="1"/>
  <c r="T2230" i="1"/>
  <c r="U2229" i="1"/>
  <c r="T2229" i="1"/>
  <c r="U2228" i="1"/>
  <c r="T2228" i="1"/>
  <c r="U2227" i="1"/>
  <c r="T2227" i="1"/>
  <c r="U2226" i="1"/>
  <c r="T2226" i="1"/>
  <c r="U2225" i="1"/>
  <c r="T2225" i="1"/>
  <c r="U2224" i="1"/>
  <c r="T2224" i="1"/>
  <c r="U2223" i="1"/>
  <c r="T2223" i="1"/>
  <c r="U2222" i="1"/>
  <c r="T2222" i="1"/>
  <c r="U2221" i="1"/>
  <c r="T2221" i="1"/>
  <c r="U2220" i="1"/>
  <c r="T2220" i="1"/>
  <c r="U2219" i="1"/>
  <c r="T2219" i="1"/>
  <c r="U2218" i="1"/>
  <c r="T2218" i="1"/>
  <c r="U2217" i="1"/>
  <c r="T2217" i="1"/>
  <c r="U2216" i="1"/>
  <c r="T2216" i="1"/>
  <c r="U2215" i="1"/>
  <c r="T2215" i="1"/>
  <c r="U2214" i="1"/>
  <c r="T2214" i="1"/>
  <c r="U2213" i="1"/>
  <c r="T2213" i="1"/>
  <c r="U2212" i="1"/>
  <c r="T2212" i="1"/>
  <c r="U2211" i="1"/>
  <c r="T2211" i="1"/>
  <c r="U2210" i="1"/>
  <c r="T2210" i="1"/>
  <c r="U2209" i="1"/>
  <c r="T2209" i="1"/>
  <c r="U2208" i="1"/>
  <c r="T2208" i="1"/>
  <c r="U2207" i="1"/>
  <c r="T2207" i="1"/>
  <c r="U2206" i="1"/>
  <c r="T2206" i="1"/>
  <c r="U2205" i="1"/>
  <c r="T2205" i="1"/>
  <c r="U2204" i="1"/>
  <c r="T2204" i="1"/>
  <c r="U2203" i="1"/>
  <c r="T2203" i="1"/>
  <c r="U2202" i="1"/>
  <c r="T2202" i="1"/>
  <c r="U2201" i="1"/>
  <c r="T2201" i="1"/>
  <c r="U2200" i="1"/>
  <c r="T2200" i="1"/>
  <c r="U2199" i="1"/>
  <c r="T2199" i="1"/>
  <c r="U2198" i="1"/>
  <c r="T2198" i="1"/>
  <c r="U2197" i="1"/>
  <c r="T2197" i="1"/>
  <c r="U2196" i="1"/>
  <c r="T2196" i="1"/>
  <c r="U2195" i="1"/>
  <c r="T2195" i="1"/>
  <c r="U2194" i="1"/>
  <c r="T2194" i="1"/>
  <c r="U2193" i="1"/>
  <c r="T2193" i="1"/>
  <c r="U2192" i="1"/>
  <c r="T2192" i="1"/>
  <c r="U2191" i="1"/>
  <c r="T2191" i="1"/>
  <c r="U2190" i="1"/>
  <c r="T2190" i="1"/>
  <c r="U2189" i="1"/>
  <c r="T2189" i="1"/>
  <c r="U2188" i="1"/>
  <c r="T2188" i="1"/>
  <c r="U2187" i="1"/>
  <c r="T2187" i="1"/>
  <c r="U2186" i="1"/>
  <c r="T2186" i="1"/>
  <c r="U2185" i="1"/>
  <c r="T2185" i="1"/>
  <c r="U2184" i="1"/>
  <c r="T2184" i="1"/>
  <c r="U2183" i="1"/>
  <c r="T2183" i="1"/>
  <c r="U2182" i="1"/>
  <c r="T2182" i="1"/>
  <c r="U2181" i="1"/>
  <c r="T2181" i="1"/>
  <c r="U2180" i="1"/>
  <c r="T2180" i="1"/>
  <c r="U2179" i="1"/>
  <c r="T2179" i="1"/>
  <c r="U2178" i="1"/>
  <c r="T2178" i="1"/>
  <c r="U2177" i="1"/>
  <c r="T2177" i="1"/>
  <c r="U2176" i="1"/>
  <c r="T2176" i="1"/>
  <c r="U2175" i="1"/>
  <c r="T2175" i="1"/>
  <c r="U2174" i="1"/>
  <c r="T2174" i="1"/>
  <c r="U2173" i="1"/>
  <c r="T2173" i="1"/>
  <c r="U2172" i="1"/>
  <c r="T2172" i="1"/>
  <c r="U2171" i="1"/>
  <c r="T2171" i="1"/>
  <c r="U2170" i="1"/>
  <c r="T2170" i="1"/>
  <c r="U2169" i="1"/>
  <c r="T2169" i="1"/>
  <c r="U2168" i="1"/>
  <c r="T2168" i="1"/>
  <c r="U2167" i="1"/>
  <c r="T2167" i="1"/>
  <c r="U2166" i="1"/>
  <c r="T2166" i="1"/>
  <c r="U2165" i="1"/>
  <c r="T2165" i="1"/>
  <c r="U2164" i="1"/>
  <c r="T2164" i="1"/>
  <c r="U2163" i="1"/>
  <c r="T2163" i="1"/>
  <c r="U2162" i="1"/>
  <c r="T2162" i="1"/>
  <c r="U2161" i="1"/>
  <c r="T2161" i="1"/>
  <c r="U2160" i="1"/>
  <c r="T2160" i="1"/>
  <c r="U2159" i="1"/>
  <c r="T2159" i="1"/>
  <c r="U2158" i="1"/>
  <c r="T2158" i="1"/>
  <c r="U2157" i="1"/>
  <c r="T2157" i="1"/>
  <c r="U2156" i="1"/>
  <c r="T2156" i="1"/>
  <c r="U2155" i="1"/>
  <c r="T2155" i="1"/>
  <c r="U2154" i="1"/>
  <c r="T2154" i="1"/>
  <c r="U2153" i="1"/>
  <c r="T2153" i="1"/>
  <c r="U2152" i="1"/>
  <c r="T2152" i="1"/>
  <c r="U2151" i="1"/>
  <c r="T2151" i="1"/>
  <c r="U2150" i="1"/>
  <c r="T2150" i="1"/>
  <c r="U2149" i="1"/>
  <c r="T2149" i="1"/>
  <c r="U2148" i="1"/>
  <c r="T2148" i="1"/>
  <c r="U2147" i="1"/>
  <c r="T2147" i="1"/>
  <c r="U2146" i="1"/>
  <c r="T2146" i="1"/>
  <c r="U2145" i="1"/>
  <c r="T2145" i="1"/>
  <c r="U2144" i="1"/>
  <c r="T2144" i="1"/>
  <c r="U2143" i="1"/>
  <c r="T2143" i="1"/>
  <c r="U2142" i="1"/>
  <c r="T2142" i="1"/>
  <c r="U2141" i="1"/>
  <c r="T2141" i="1"/>
  <c r="U2140" i="1"/>
  <c r="T2140" i="1"/>
  <c r="U2139" i="1"/>
  <c r="T2139" i="1"/>
  <c r="U2138" i="1"/>
  <c r="T2138" i="1"/>
  <c r="U2137" i="1"/>
  <c r="T2137" i="1"/>
  <c r="U2136" i="1"/>
  <c r="T2136" i="1"/>
  <c r="U2135" i="1"/>
  <c r="T2135" i="1"/>
  <c r="U2134" i="1"/>
  <c r="T2134" i="1"/>
  <c r="U2133" i="1"/>
  <c r="T2133" i="1"/>
  <c r="U2132" i="1"/>
  <c r="T2132" i="1"/>
  <c r="U2131" i="1"/>
  <c r="T2131" i="1"/>
  <c r="U2130" i="1"/>
  <c r="T2130" i="1"/>
  <c r="U2129" i="1"/>
  <c r="T2129" i="1"/>
  <c r="U2128" i="1"/>
  <c r="T2128" i="1"/>
  <c r="U2127" i="1"/>
  <c r="T2127" i="1"/>
  <c r="U2126" i="1"/>
  <c r="T2126" i="1"/>
  <c r="U2125" i="1"/>
  <c r="T2125" i="1"/>
  <c r="U2124" i="1"/>
  <c r="T2124" i="1"/>
  <c r="U2123" i="1"/>
  <c r="T2123" i="1"/>
  <c r="U2122" i="1"/>
  <c r="T2122" i="1"/>
  <c r="U2121" i="1"/>
  <c r="T2121" i="1"/>
  <c r="U2120" i="1"/>
  <c r="T2120" i="1"/>
  <c r="U2119" i="1"/>
  <c r="T2119" i="1"/>
  <c r="U2118" i="1"/>
  <c r="T2118" i="1"/>
  <c r="U2117" i="1"/>
  <c r="T2117" i="1"/>
  <c r="U2116" i="1"/>
  <c r="T2116" i="1"/>
  <c r="U2115" i="1"/>
  <c r="T2115" i="1"/>
  <c r="U2114" i="1"/>
  <c r="T2114" i="1"/>
  <c r="U2113" i="1"/>
  <c r="T2113" i="1"/>
  <c r="U2112" i="1"/>
  <c r="T2112" i="1"/>
  <c r="U2111" i="1"/>
  <c r="T2111" i="1"/>
  <c r="U2110" i="1"/>
  <c r="T2110" i="1"/>
  <c r="U2109" i="1"/>
  <c r="T2109" i="1"/>
  <c r="U2108" i="1"/>
  <c r="T2108" i="1"/>
  <c r="U2107" i="1"/>
  <c r="T2107" i="1"/>
  <c r="U2106" i="1"/>
  <c r="T2106" i="1"/>
  <c r="U2105" i="1"/>
  <c r="T2105" i="1"/>
  <c r="U2104" i="1"/>
  <c r="T2104" i="1"/>
  <c r="U2103" i="1"/>
  <c r="T2103" i="1"/>
  <c r="U2102" i="1"/>
  <c r="T2102" i="1"/>
  <c r="U2101" i="1"/>
  <c r="T2101" i="1"/>
  <c r="U2100" i="1"/>
  <c r="T2100" i="1"/>
  <c r="U2099" i="1"/>
  <c r="T2099" i="1"/>
  <c r="U2098" i="1"/>
  <c r="T2098" i="1"/>
  <c r="U2097" i="1"/>
  <c r="T2097" i="1"/>
  <c r="U2096" i="1"/>
  <c r="T2096" i="1"/>
  <c r="U2095" i="1"/>
  <c r="T2095" i="1"/>
  <c r="U2094" i="1"/>
  <c r="T2094" i="1"/>
  <c r="U2093" i="1"/>
  <c r="T2093" i="1"/>
  <c r="U2092" i="1"/>
  <c r="T2092" i="1"/>
  <c r="U2091" i="1"/>
  <c r="T2091" i="1"/>
  <c r="U2090" i="1"/>
  <c r="T2090" i="1"/>
  <c r="U2089" i="1"/>
  <c r="T2089" i="1"/>
  <c r="U2088" i="1"/>
  <c r="T2088" i="1"/>
  <c r="U2087" i="1"/>
  <c r="T2087" i="1"/>
  <c r="U2086" i="1"/>
  <c r="T2086" i="1"/>
  <c r="U2085" i="1"/>
  <c r="T2085" i="1"/>
  <c r="U2084" i="1"/>
  <c r="T2084" i="1"/>
  <c r="U2083" i="1"/>
  <c r="T2083" i="1"/>
  <c r="U2082" i="1"/>
  <c r="T2082" i="1"/>
  <c r="U2081" i="1"/>
  <c r="T2081" i="1"/>
  <c r="U2080" i="1"/>
  <c r="T2080" i="1"/>
  <c r="U2079" i="1"/>
  <c r="T2079" i="1"/>
  <c r="U2078" i="1"/>
  <c r="T2078" i="1"/>
  <c r="U2077" i="1"/>
  <c r="T2077" i="1"/>
  <c r="U2076" i="1"/>
  <c r="T2076" i="1"/>
  <c r="U2075" i="1"/>
  <c r="T2075" i="1"/>
  <c r="U2074" i="1"/>
  <c r="T2074" i="1"/>
  <c r="U2073" i="1"/>
  <c r="T2073" i="1"/>
  <c r="U2072" i="1"/>
  <c r="T2072" i="1"/>
  <c r="U2071" i="1"/>
  <c r="T2071" i="1"/>
  <c r="U2070" i="1"/>
  <c r="T2070" i="1"/>
  <c r="U2069" i="1"/>
  <c r="T2069" i="1"/>
  <c r="U2068" i="1"/>
  <c r="T2068" i="1"/>
  <c r="U2067" i="1"/>
  <c r="T2067" i="1"/>
  <c r="U2066" i="1"/>
  <c r="T2066" i="1"/>
  <c r="U2065" i="1"/>
  <c r="T2065" i="1"/>
  <c r="U2064" i="1"/>
  <c r="T2064" i="1"/>
  <c r="U2063" i="1"/>
  <c r="T2063" i="1"/>
  <c r="U2062" i="1"/>
  <c r="T2062" i="1"/>
  <c r="U2061" i="1"/>
  <c r="T2061" i="1"/>
  <c r="U2060" i="1"/>
  <c r="T2060" i="1"/>
  <c r="U2059" i="1"/>
  <c r="T2059" i="1"/>
  <c r="U2058" i="1"/>
  <c r="T2058" i="1"/>
  <c r="U2057" i="1"/>
  <c r="T2057" i="1"/>
  <c r="U2056" i="1"/>
  <c r="T2056" i="1"/>
  <c r="U2055" i="1"/>
  <c r="T2055" i="1"/>
  <c r="U2054" i="1"/>
  <c r="T2054" i="1"/>
  <c r="U2053" i="1"/>
  <c r="T2053" i="1"/>
  <c r="U2052" i="1"/>
  <c r="T2052" i="1"/>
  <c r="U2051" i="1"/>
  <c r="T2051" i="1"/>
  <c r="U2050" i="1"/>
  <c r="T2050" i="1"/>
  <c r="U2049" i="1"/>
  <c r="T2049" i="1"/>
  <c r="U2048" i="1"/>
  <c r="T2048" i="1"/>
  <c r="U2047" i="1"/>
  <c r="T2047" i="1"/>
  <c r="U2046" i="1"/>
  <c r="T2046" i="1"/>
  <c r="U2045" i="1"/>
  <c r="T2045" i="1"/>
  <c r="U2044" i="1"/>
  <c r="T2044" i="1"/>
  <c r="U2043" i="1"/>
  <c r="T2043" i="1"/>
  <c r="U2042" i="1"/>
  <c r="T2042" i="1"/>
  <c r="U2041" i="1"/>
  <c r="T2041" i="1"/>
  <c r="U2040" i="1"/>
  <c r="T2040" i="1"/>
  <c r="U2039" i="1"/>
  <c r="T2039" i="1"/>
  <c r="U2038" i="1"/>
  <c r="T2038" i="1"/>
  <c r="U2037" i="1"/>
  <c r="T2037" i="1"/>
  <c r="U2036" i="1"/>
  <c r="T2036" i="1"/>
  <c r="U2035" i="1"/>
  <c r="T2035" i="1"/>
  <c r="U2034" i="1"/>
  <c r="T2034" i="1"/>
  <c r="U2033" i="1"/>
  <c r="T2033" i="1"/>
  <c r="U2032" i="1"/>
  <c r="T2032" i="1"/>
  <c r="U2031" i="1"/>
  <c r="T2031" i="1"/>
  <c r="U2030" i="1"/>
  <c r="T2030" i="1"/>
  <c r="U2029" i="1"/>
  <c r="T2029" i="1"/>
  <c r="U2028" i="1"/>
  <c r="T2028" i="1"/>
  <c r="U2027" i="1"/>
  <c r="T2027" i="1"/>
  <c r="U2026" i="1"/>
  <c r="T2026" i="1"/>
  <c r="U2025" i="1"/>
  <c r="T2025" i="1"/>
  <c r="U2024" i="1"/>
  <c r="T2024" i="1"/>
  <c r="U2023" i="1"/>
  <c r="T2023" i="1"/>
  <c r="U2022" i="1"/>
  <c r="T2022" i="1"/>
  <c r="U2021" i="1"/>
  <c r="T2021" i="1"/>
  <c r="U2020" i="1"/>
  <c r="T2020" i="1"/>
  <c r="U2019" i="1"/>
  <c r="T2019" i="1"/>
  <c r="U2018" i="1"/>
  <c r="T2018" i="1"/>
  <c r="U2017" i="1"/>
  <c r="T2017" i="1"/>
  <c r="U2016" i="1"/>
  <c r="T2016" i="1"/>
  <c r="U2015" i="1"/>
  <c r="T2015" i="1"/>
  <c r="U2014" i="1"/>
  <c r="T2014" i="1"/>
  <c r="U2013" i="1"/>
  <c r="T2013" i="1"/>
  <c r="U2012" i="1"/>
  <c r="T2012" i="1"/>
  <c r="U2011" i="1"/>
  <c r="T2011" i="1"/>
  <c r="U2010" i="1"/>
  <c r="T2010" i="1"/>
  <c r="U2009" i="1"/>
  <c r="T2009" i="1"/>
  <c r="U2008" i="1"/>
  <c r="T2008" i="1"/>
  <c r="U2007" i="1"/>
  <c r="T2007" i="1"/>
  <c r="U2006" i="1"/>
  <c r="T2006" i="1"/>
  <c r="U2005" i="1"/>
  <c r="T2005" i="1"/>
  <c r="U2004" i="1"/>
  <c r="T2004" i="1"/>
  <c r="U2003" i="1"/>
  <c r="T2003" i="1"/>
  <c r="U2002" i="1"/>
  <c r="T2002" i="1"/>
  <c r="U2001" i="1"/>
  <c r="T2001" i="1"/>
  <c r="U2000" i="1"/>
  <c r="T2000" i="1"/>
  <c r="U1999" i="1"/>
  <c r="T1999" i="1"/>
  <c r="U1998" i="1"/>
  <c r="T1998" i="1"/>
  <c r="U1997" i="1"/>
  <c r="T1997" i="1"/>
  <c r="U1996" i="1"/>
  <c r="T1996" i="1"/>
  <c r="U1995" i="1"/>
  <c r="T1995" i="1"/>
  <c r="U1994" i="1"/>
  <c r="T1994" i="1"/>
  <c r="U1993" i="1"/>
  <c r="T1993" i="1"/>
  <c r="U1992" i="1"/>
  <c r="T1992" i="1"/>
  <c r="U1991" i="1"/>
  <c r="T1991" i="1"/>
  <c r="U1990" i="1"/>
  <c r="T1990" i="1"/>
  <c r="U1989" i="1"/>
  <c r="T1989" i="1"/>
  <c r="U1988" i="1"/>
  <c r="T1988" i="1"/>
  <c r="U1987" i="1"/>
  <c r="T1987" i="1"/>
  <c r="U1986" i="1"/>
  <c r="T1986" i="1"/>
  <c r="U1985" i="1"/>
  <c r="T1985" i="1"/>
  <c r="U1984" i="1"/>
  <c r="T1984" i="1"/>
  <c r="U1983" i="1"/>
  <c r="T1983" i="1"/>
  <c r="U1982" i="1"/>
  <c r="T1982" i="1"/>
  <c r="U1981" i="1"/>
  <c r="T1981" i="1"/>
  <c r="U1980" i="1"/>
  <c r="T1980" i="1"/>
  <c r="U1979" i="1"/>
  <c r="T1979" i="1"/>
  <c r="U1978" i="1"/>
  <c r="T1978" i="1"/>
  <c r="U1977" i="1"/>
  <c r="T1977" i="1"/>
  <c r="U1976" i="1"/>
  <c r="T1976" i="1"/>
  <c r="U1975" i="1"/>
  <c r="T1975" i="1"/>
  <c r="U1974" i="1"/>
  <c r="T1974" i="1"/>
  <c r="U1973" i="1"/>
  <c r="T1973" i="1"/>
  <c r="U1972" i="1"/>
  <c r="T1972" i="1"/>
  <c r="U1971" i="1"/>
  <c r="T1971" i="1"/>
  <c r="U1970" i="1"/>
  <c r="T1970" i="1"/>
  <c r="U1969" i="1"/>
  <c r="T1969" i="1"/>
  <c r="U1968" i="1"/>
  <c r="T1968" i="1"/>
  <c r="U1967" i="1"/>
  <c r="T1967" i="1"/>
  <c r="U1966" i="1"/>
  <c r="T1966" i="1"/>
  <c r="U1965" i="1"/>
  <c r="T1965" i="1"/>
  <c r="U1964" i="1"/>
  <c r="T1964" i="1"/>
  <c r="U1963" i="1"/>
  <c r="T1963" i="1"/>
  <c r="U1962" i="1"/>
  <c r="T1962" i="1"/>
  <c r="U1961" i="1"/>
  <c r="T1961" i="1"/>
  <c r="U1960" i="1"/>
  <c r="T1960" i="1"/>
  <c r="U1959" i="1"/>
  <c r="T1959" i="1"/>
  <c r="U1958" i="1"/>
  <c r="T1958" i="1"/>
  <c r="U1957" i="1"/>
  <c r="T1957" i="1"/>
  <c r="U1956" i="1"/>
  <c r="T1956" i="1"/>
  <c r="U1955" i="1"/>
  <c r="T1955" i="1"/>
  <c r="U1954" i="1"/>
  <c r="T1954" i="1"/>
  <c r="U1953" i="1"/>
  <c r="T1953" i="1"/>
  <c r="U1952" i="1"/>
  <c r="T1952" i="1"/>
  <c r="U1951" i="1"/>
  <c r="T1951" i="1"/>
  <c r="U1950" i="1"/>
  <c r="T1950" i="1"/>
  <c r="U1949" i="1"/>
  <c r="T1949" i="1"/>
  <c r="U1948" i="1"/>
  <c r="T1948" i="1"/>
  <c r="U1947" i="1"/>
  <c r="T1947" i="1"/>
  <c r="U1946" i="1"/>
  <c r="T1946" i="1"/>
  <c r="U1945" i="1"/>
  <c r="T1945" i="1"/>
  <c r="U1944" i="1"/>
  <c r="T1944" i="1"/>
  <c r="U1943" i="1"/>
  <c r="T1943" i="1"/>
  <c r="U1942" i="1"/>
  <c r="T1942" i="1"/>
  <c r="U1941" i="1"/>
  <c r="T1941" i="1"/>
  <c r="U1940" i="1"/>
  <c r="T1940" i="1"/>
  <c r="U1939" i="1"/>
  <c r="T1939" i="1"/>
  <c r="U1938" i="1"/>
  <c r="T1938" i="1"/>
  <c r="U1937" i="1"/>
  <c r="T1937" i="1"/>
  <c r="U1936" i="1"/>
  <c r="T1936" i="1"/>
  <c r="U1935" i="1"/>
  <c r="T1935" i="1"/>
  <c r="U1934" i="1"/>
  <c r="T1934" i="1"/>
  <c r="U1933" i="1"/>
  <c r="T1933" i="1"/>
  <c r="U1932" i="1"/>
  <c r="T1932" i="1"/>
  <c r="U1931" i="1"/>
  <c r="T1931" i="1"/>
  <c r="U1930" i="1"/>
  <c r="T1930" i="1"/>
  <c r="U1929" i="1"/>
  <c r="T1929" i="1"/>
  <c r="U1928" i="1"/>
  <c r="T1928" i="1"/>
  <c r="U1927" i="1"/>
  <c r="T1927" i="1"/>
  <c r="U1926" i="1"/>
  <c r="T1926" i="1"/>
  <c r="U1925" i="1"/>
  <c r="T1925" i="1"/>
  <c r="U1924" i="1"/>
  <c r="T1924" i="1"/>
  <c r="U1923" i="1"/>
  <c r="T1923" i="1"/>
  <c r="U1922" i="1"/>
  <c r="T1922" i="1"/>
  <c r="U1921" i="1"/>
  <c r="T1921" i="1"/>
  <c r="U1920" i="1"/>
  <c r="T1920" i="1"/>
  <c r="U1919" i="1"/>
  <c r="T1919" i="1"/>
  <c r="U1918" i="1"/>
  <c r="T1918" i="1"/>
  <c r="U1917" i="1"/>
  <c r="T1917" i="1"/>
  <c r="U1916" i="1"/>
  <c r="T1916" i="1"/>
  <c r="U1915" i="1"/>
  <c r="T1915" i="1"/>
  <c r="U1914" i="1"/>
  <c r="T1914" i="1"/>
  <c r="U1913" i="1"/>
  <c r="T1913" i="1"/>
  <c r="U1912" i="1"/>
  <c r="T1912" i="1"/>
  <c r="U1911" i="1"/>
  <c r="T1911" i="1"/>
  <c r="U1910" i="1"/>
  <c r="T1910" i="1"/>
  <c r="U1909" i="1"/>
  <c r="T1909" i="1"/>
  <c r="U1908" i="1"/>
  <c r="T1908" i="1"/>
  <c r="U1907" i="1"/>
  <c r="T1907" i="1"/>
  <c r="U1906" i="1"/>
  <c r="T1906" i="1"/>
  <c r="U1905" i="1"/>
  <c r="T1905" i="1"/>
  <c r="U1904" i="1"/>
  <c r="T1904" i="1"/>
  <c r="U1903" i="1"/>
  <c r="T1903" i="1"/>
  <c r="U1902" i="1"/>
  <c r="T1902" i="1"/>
  <c r="U1901" i="1"/>
  <c r="T1901" i="1"/>
  <c r="U1900" i="1"/>
  <c r="T1900" i="1"/>
  <c r="U1899" i="1"/>
  <c r="T1899" i="1"/>
  <c r="U1898" i="1"/>
  <c r="T1898" i="1"/>
  <c r="U1897" i="1"/>
  <c r="T1897" i="1"/>
  <c r="U1896" i="1"/>
  <c r="T1896" i="1"/>
  <c r="U1895" i="1"/>
  <c r="T1895" i="1"/>
  <c r="U1894" i="1"/>
  <c r="T1894" i="1"/>
  <c r="U1893" i="1"/>
  <c r="T1893" i="1"/>
  <c r="U1892" i="1"/>
  <c r="T1892" i="1"/>
  <c r="U1891" i="1"/>
  <c r="T1891" i="1"/>
  <c r="U1890" i="1"/>
  <c r="T1890" i="1"/>
  <c r="U1889" i="1"/>
  <c r="T1889" i="1"/>
  <c r="U1888" i="1"/>
  <c r="T1888" i="1"/>
  <c r="U1887" i="1"/>
  <c r="T1887" i="1"/>
  <c r="U1886" i="1"/>
  <c r="T1886" i="1"/>
  <c r="U1885" i="1"/>
  <c r="T1885" i="1"/>
  <c r="U1884" i="1"/>
  <c r="T1884" i="1"/>
  <c r="U1883" i="1"/>
  <c r="T1883" i="1"/>
  <c r="U1882" i="1"/>
  <c r="T1882" i="1"/>
  <c r="U1881" i="1"/>
  <c r="T1881" i="1"/>
  <c r="U1880" i="1"/>
  <c r="T1880" i="1"/>
  <c r="U1879" i="1"/>
  <c r="T1879" i="1"/>
  <c r="U1878" i="1"/>
  <c r="T1878" i="1"/>
  <c r="U1877" i="1"/>
  <c r="T1877" i="1"/>
  <c r="U1876" i="1"/>
  <c r="T1876" i="1"/>
  <c r="U1875" i="1"/>
  <c r="T1875" i="1"/>
  <c r="U1874" i="1"/>
  <c r="T1874" i="1"/>
  <c r="U1873" i="1"/>
  <c r="T1873" i="1"/>
  <c r="U1872" i="1"/>
  <c r="T1872" i="1"/>
  <c r="U1871" i="1"/>
  <c r="T1871" i="1"/>
  <c r="U1870" i="1"/>
  <c r="T1870" i="1"/>
  <c r="U1869" i="1"/>
  <c r="T1869" i="1"/>
  <c r="U1868" i="1"/>
  <c r="T1868" i="1"/>
  <c r="U1867" i="1"/>
  <c r="T1867" i="1"/>
  <c r="U1866" i="1"/>
  <c r="T1866" i="1"/>
  <c r="U1865" i="1"/>
  <c r="T1865" i="1"/>
  <c r="U1864" i="1"/>
  <c r="T1864" i="1"/>
  <c r="U1863" i="1"/>
  <c r="T1863" i="1"/>
  <c r="U1862" i="1"/>
  <c r="T1862" i="1"/>
  <c r="U1861" i="1"/>
  <c r="T1861" i="1"/>
  <c r="U1860" i="1"/>
  <c r="T1860" i="1"/>
  <c r="U1859" i="1"/>
  <c r="T1859" i="1"/>
  <c r="U1858" i="1"/>
  <c r="T1858" i="1"/>
  <c r="U1857" i="1"/>
  <c r="T1857" i="1"/>
  <c r="U1856" i="1"/>
  <c r="T1856" i="1"/>
  <c r="U1855" i="1"/>
  <c r="T1855" i="1"/>
  <c r="U1854" i="1"/>
  <c r="T1854" i="1"/>
  <c r="U1853" i="1"/>
  <c r="T1853" i="1"/>
  <c r="U1852" i="1"/>
  <c r="T1852" i="1"/>
  <c r="U1851" i="1"/>
  <c r="T1851" i="1"/>
  <c r="U1850" i="1"/>
  <c r="T1850" i="1"/>
  <c r="U1849" i="1"/>
  <c r="T1849" i="1"/>
  <c r="U1848" i="1"/>
  <c r="T1848" i="1"/>
  <c r="U1847" i="1"/>
  <c r="T1847" i="1"/>
  <c r="U1846" i="1"/>
  <c r="T1846" i="1"/>
  <c r="U1845" i="1"/>
  <c r="T1845" i="1"/>
  <c r="U1844" i="1"/>
  <c r="T1844" i="1"/>
  <c r="U1843" i="1"/>
  <c r="T1843" i="1"/>
  <c r="U1842" i="1"/>
  <c r="T1842" i="1"/>
  <c r="U1841" i="1"/>
  <c r="T1841" i="1"/>
  <c r="U1840" i="1"/>
  <c r="T1840" i="1"/>
  <c r="U1839" i="1"/>
  <c r="T1839" i="1"/>
  <c r="U1838" i="1"/>
  <c r="T1838" i="1"/>
  <c r="U1837" i="1"/>
  <c r="T1837" i="1"/>
  <c r="U1836" i="1"/>
  <c r="T1836" i="1"/>
  <c r="U1835" i="1"/>
  <c r="T1835" i="1"/>
  <c r="U1834" i="1"/>
  <c r="T1834" i="1"/>
  <c r="U1833" i="1"/>
  <c r="T1833" i="1"/>
  <c r="U1832" i="1"/>
  <c r="T1832" i="1"/>
  <c r="U1831" i="1"/>
  <c r="T1831" i="1"/>
  <c r="U1830" i="1"/>
  <c r="T1830" i="1"/>
  <c r="U1829" i="1"/>
  <c r="T1829" i="1"/>
  <c r="U1828" i="1"/>
  <c r="T1828" i="1"/>
  <c r="U1827" i="1"/>
  <c r="T1827" i="1"/>
  <c r="U1826" i="1"/>
  <c r="T1826" i="1"/>
  <c r="U1825" i="1"/>
  <c r="T1825" i="1"/>
  <c r="U1824" i="1"/>
  <c r="T1824" i="1"/>
  <c r="U1823" i="1"/>
  <c r="T1823" i="1"/>
  <c r="U1822" i="1"/>
  <c r="T1822" i="1"/>
  <c r="U1821" i="1"/>
  <c r="T1821" i="1"/>
  <c r="U1820" i="1"/>
  <c r="T1820" i="1"/>
  <c r="U1819" i="1"/>
  <c r="T1819" i="1"/>
  <c r="U1818" i="1"/>
  <c r="T1818" i="1"/>
  <c r="U1817" i="1"/>
  <c r="T1817" i="1"/>
  <c r="U1816" i="1"/>
  <c r="T1816" i="1"/>
  <c r="U1815" i="1"/>
  <c r="T1815" i="1"/>
  <c r="U1814" i="1"/>
  <c r="T1814" i="1"/>
  <c r="U1813" i="1"/>
  <c r="T1813" i="1"/>
  <c r="U1812" i="1"/>
  <c r="T1812" i="1"/>
  <c r="U1811" i="1"/>
  <c r="T1811" i="1"/>
  <c r="U1810" i="1"/>
  <c r="T1810" i="1"/>
  <c r="U1809" i="1"/>
  <c r="T1809" i="1"/>
  <c r="U1808" i="1"/>
  <c r="T1808" i="1"/>
  <c r="U1807" i="1"/>
  <c r="T1807" i="1"/>
  <c r="U1806" i="1"/>
  <c r="T1806" i="1"/>
  <c r="U1805" i="1"/>
  <c r="T1805" i="1"/>
  <c r="U1804" i="1"/>
  <c r="T1804" i="1"/>
  <c r="U1803" i="1"/>
  <c r="T1803" i="1"/>
  <c r="U1802" i="1"/>
  <c r="T1802" i="1"/>
  <c r="U1801" i="1"/>
  <c r="T1801" i="1"/>
  <c r="U1800" i="1"/>
  <c r="T1800" i="1"/>
  <c r="U1799" i="1"/>
  <c r="T1799" i="1"/>
  <c r="U1798" i="1"/>
  <c r="T1798" i="1"/>
  <c r="U1797" i="1"/>
  <c r="T1797" i="1"/>
  <c r="U1796" i="1"/>
  <c r="T1796" i="1"/>
  <c r="U1795" i="1"/>
  <c r="T1795" i="1"/>
  <c r="U1794" i="1"/>
  <c r="T1794" i="1"/>
  <c r="U1793" i="1"/>
  <c r="T1793" i="1"/>
  <c r="U1792" i="1"/>
  <c r="T1792" i="1"/>
  <c r="U1791" i="1"/>
  <c r="T1791" i="1"/>
  <c r="U1790" i="1"/>
  <c r="T1790" i="1"/>
  <c r="U1789" i="1"/>
  <c r="T1789" i="1"/>
  <c r="U1788" i="1"/>
  <c r="T1788" i="1"/>
  <c r="U1787" i="1"/>
  <c r="T1787" i="1"/>
  <c r="U1786" i="1"/>
  <c r="T1786" i="1"/>
  <c r="U1785" i="1"/>
  <c r="T1785" i="1"/>
  <c r="U1784" i="1"/>
  <c r="T1784" i="1"/>
  <c r="U1783" i="1"/>
  <c r="T1783" i="1"/>
  <c r="U1782" i="1"/>
  <c r="T1782" i="1"/>
  <c r="U1781" i="1"/>
  <c r="T1781" i="1"/>
  <c r="U1780" i="1"/>
  <c r="T1780" i="1"/>
  <c r="U1779" i="1"/>
  <c r="T1779" i="1"/>
  <c r="U1778" i="1"/>
  <c r="T1778" i="1"/>
  <c r="U1777" i="1"/>
  <c r="T1777" i="1"/>
  <c r="U1776" i="1"/>
  <c r="T1776" i="1"/>
  <c r="U1775" i="1"/>
  <c r="T1775" i="1"/>
  <c r="U1774" i="1"/>
  <c r="T1774" i="1"/>
  <c r="U1773" i="1"/>
  <c r="T1773" i="1"/>
  <c r="U1772" i="1"/>
  <c r="T1772" i="1"/>
  <c r="U1771" i="1"/>
  <c r="T1771" i="1"/>
  <c r="U1770" i="1"/>
  <c r="T1770" i="1"/>
  <c r="U1769" i="1"/>
  <c r="T1769" i="1"/>
  <c r="U1768" i="1"/>
  <c r="T1768" i="1"/>
  <c r="U1767" i="1"/>
  <c r="T1767" i="1"/>
  <c r="U1766" i="1"/>
  <c r="T1766" i="1"/>
  <c r="U1765" i="1"/>
  <c r="T1765" i="1"/>
  <c r="U1764" i="1"/>
  <c r="T1764" i="1"/>
  <c r="U1763" i="1"/>
  <c r="T1763" i="1"/>
  <c r="U1762" i="1"/>
  <c r="T1762" i="1"/>
  <c r="U1761" i="1"/>
  <c r="T1761" i="1"/>
  <c r="U1760" i="1"/>
  <c r="T1760" i="1"/>
  <c r="U1759" i="1"/>
  <c r="T1759" i="1"/>
  <c r="U1758" i="1"/>
  <c r="T1758" i="1"/>
  <c r="U1757" i="1"/>
  <c r="T1757" i="1"/>
  <c r="U1756" i="1"/>
  <c r="T1756" i="1"/>
  <c r="U1755" i="1"/>
  <c r="T1755" i="1"/>
  <c r="U1754" i="1"/>
  <c r="T1754" i="1"/>
  <c r="U1753" i="1"/>
  <c r="T1753" i="1"/>
  <c r="U1752" i="1"/>
  <c r="T1752" i="1"/>
  <c r="U1751" i="1"/>
  <c r="T1751" i="1"/>
  <c r="U1750" i="1"/>
  <c r="T1750" i="1"/>
  <c r="U1749" i="1"/>
  <c r="T1749" i="1"/>
  <c r="U1748" i="1"/>
  <c r="T1748" i="1"/>
  <c r="U1747" i="1"/>
  <c r="T1747" i="1"/>
  <c r="U1746" i="1"/>
  <c r="T1746" i="1"/>
  <c r="U1745" i="1"/>
  <c r="T1745" i="1"/>
  <c r="U1744" i="1"/>
  <c r="T1744" i="1"/>
  <c r="U1743" i="1"/>
  <c r="T1743" i="1"/>
  <c r="U1742" i="1"/>
  <c r="T1742" i="1"/>
  <c r="U1741" i="1"/>
  <c r="T1741" i="1"/>
  <c r="U1740" i="1"/>
  <c r="T1740" i="1"/>
  <c r="U1739" i="1"/>
  <c r="T1739" i="1"/>
  <c r="U1738" i="1"/>
  <c r="T1738" i="1"/>
  <c r="U1737" i="1"/>
  <c r="T1737" i="1"/>
  <c r="U1736" i="1"/>
  <c r="T1736" i="1"/>
  <c r="U1735" i="1"/>
  <c r="T1735" i="1"/>
  <c r="U1734" i="1"/>
  <c r="T1734" i="1"/>
  <c r="U1733" i="1"/>
  <c r="T1733" i="1"/>
  <c r="U1732" i="1"/>
  <c r="T1732" i="1"/>
  <c r="U1731" i="1"/>
  <c r="T1731" i="1"/>
  <c r="U1730" i="1"/>
  <c r="T1730" i="1"/>
  <c r="U1729" i="1"/>
  <c r="T1729" i="1"/>
  <c r="U1728" i="1"/>
  <c r="T1728" i="1"/>
  <c r="U1727" i="1"/>
  <c r="T1727" i="1"/>
  <c r="U1726" i="1"/>
  <c r="T1726" i="1"/>
  <c r="U1725" i="1"/>
  <c r="T1725" i="1"/>
  <c r="U1724" i="1"/>
  <c r="T1724" i="1"/>
  <c r="U1723" i="1"/>
  <c r="T1723" i="1"/>
  <c r="U1722" i="1"/>
  <c r="T1722" i="1"/>
  <c r="U1721" i="1"/>
  <c r="T1721" i="1"/>
  <c r="U1720" i="1"/>
  <c r="T1720" i="1"/>
  <c r="U1719" i="1"/>
  <c r="T1719" i="1"/>
  <c r="U1718" i="1"/>
  <c r="T1718" i="1"/>
  <c r="U1717" i="1"/>
  <c r="T1717" i="1"/>
  <c r="U1716" i="1"/>
  <c r="T1716" i="1"/>
  <c r="U1715" i="1"/>
  <c r="T1715" i="1"/>
  <c r="U1714" i="1"/>
  <c r="T1714" i="1"/>
  <c r="U1713" i="1"/>
  <c r="T1713" i="1"/>
  <c r="U1712" i="1"/>
  <c r="T1712" i="1"/>
  <c r="U1711" i="1"/>
  <c r="T1711" i="1"/>
  <c r="U1710" i="1"/>
  <c r="T1710" i="1"/>
  <c r="U1709" i="1"/>
  <c r="T1709" i="1"/>
  <c r="U1708" i="1"/>
  <c r="T1708" i="1"/>
  <c r="U1707" i="1"/>
  <c r="T1707" i="1"/>
  <c r="U1706" i="1"/>
  <c r="T1706" i="1"/>
  <c r="U1705" i="1"/>
  <c r="T1705" i="1"/>
  <c r="U1704" i="1"/>
  <c r="T1704" i="1"/>
  <c r="U1703" i="1"/>
  <c r="T1703" i="1"/>
  <c r="U1702" i="1"/>
  <c r="T1702" i="1"/>
  <c r="U1701" i="1"/>
  <c r="T1701" i="1"/>
  <c r="U1700" i="1"/>
  <c r="T1700" i="1"/>
  <c r="U1699" i="1"/>
  <c r="T1699" i="1"/>
  <c r="U1698" i="1"/>
  <c r="T1698" i="1"/>
  <c r="U1697" i="1"/>
  <c r="T1697" i="1"/>
  <c r="U1696" i="1"/>
  <c r="T1696" i="1"/>
  <c r="U1695" i="1"/>
  <c r="T1695" i="1"/>
  <c r="U1694" i="1"/>
  <c r="T1694" i="1"/>
  <c r="U1693" i="1"/>
  <c r="T1693" i="1"/>
  <c r="U1692" i="1"/>
  <c r="T1692" i="1"/>
  <c r="U1691" i="1"/>
  <c r="T1691" i="1"/>
  <c r="U1690" i="1"/>
  <c r="T1690" i="1"/>
  <c r="U1689" i="1"/>
  <c r="T1689" i="1"/>
  <c r="U1688" i="1"/>
  <c r="T1688" i="1"/>
  <c r="U1687" i="1"/>
  <c r="T1687" i="1"/>
  <c r="U1686" i="1"/>
  <c r="T1686" i="1"/>
  <c r="U1685" i="1"/>
  <c r="T1685" i="1"/>
  <c r="U1684" i="1"/>
  <c r="T1684" i="1"/>
  <c r="U1683" i="1"/>
  <c r="T1683" i="1"/>
  <c r="U1682" i="1"/>
  <c r="T1682" i="1"/>
  <c r="U1681" i="1"/>
  <c r="T1681" i="1"/>
  <c r="U1680" i="1"/>
  <c r="T1680" i="1"/>
  <c r="U1679" i="1"/>
  <c r="T1679" i="1"/>
  <c r="U1678" i="1"/>
  <c r="T1678" i="1"/>
  <c r="U1677" i="1"/>
  <c r="T1677" i="1"/>
  <c r="U1676" i="1"/>
  <c r="T1676" i="1"/>
  <c r="U1675" i="1"/>
  <c r="T1675" i="1"/>
  <c r="U1674" i="1"/>
  <c r="T1674" i="1"/>
  <c r="U1673" i="1"/>
  <c r="T1673" i="1"/>
  <c r="U1672" i="1"/>
  <c r="T1672" i="1"/>
  <c r="U1671" i="1"/>
  <c r="T1671" i="1"/>
  <c r="U1670" i="1"/>
  <c r="T1670" i="1"/>
  <c r="U1669" i="1"/>
  <c r="T1669" i="1"/>
  <c r="U1668" i="1"/>
  <c r="T1668" i="1"/>
  <c r="U1667" i="1"/>
  <c r="T1667" i="1"/>
  <c r="U1666" i="1"/>
  <c r="T1666" i="1"/>
  <c r="U1665" i="1"/>
  <c r="T1665" i="1"/>
  <c r="U1664" i="1"/>
  <c r="T1664" i="1"/>
  <c r="U1663" i="1"/>
  <c r="T1663" i="1"/>
  <c r="U1662" i="1"/>
  <c r="T1662" i="1"/>
  <c r="U1661" i="1"/>
  <c r="T1661" i="1"/>
  <c r="U1660" i="1"/>
  <c r="T1660" i="1"/>
  <c r="U1659" i="1"/>
  <c r="T1659" i="1"/>
  <c r="U1658" i="1"/>
  <c r="T1658" i="1"/>
  <c r="U1657" i="1"/>
  <c r="T1657" i="1"/>
  <c r="U1656" i="1"/>
  <c r="T1656" i="1"/>
  <c r="U1655" i="1"/>
  <c r="T1655" i="1"/>
  <c r="U1654" i="1"/>
  <c r="T1654" i="1"/>
  <c r="U1653" i="1"/>
  <c r="T1653" i="1"/>
  <c r="U1652" i="1"/>
  <c r="T1652" i="1"/>
  <c r="U1651" i="1"/>
  <c r="T1651" i="1"/>
  <c r="U1650" i="1"/>
  <c r="T1650" i="1"/>
  <c r="U1649" i="1"/>
  <c r="T1649" i="1"/>
  <c r="U1648" i="1"/>
  <c r="T1648" i="1"/>
  <c r="U1647" i="1"/>
  <c r="T1647" i="1"/>
  <c r="U1646" i="1"/>
  <c r="T1646" i="1"/>
  <c r="U1645" i="1"/>
  <c r="T1645" i="1"/>
  <c r="U1644" i="1"/>
  <c r="T1644" i="1"/>
  <c r="U1643" i="1"/>
  <c r="T1643" i="1"/>
  <c r="U1642" i="1"/>
  <c r="T1642" i="1"/>
  <c r="U1641" i="1"/>
  <c r="T1641" i="1"/>
  <c r="U1640" i="1"/>
  <c r="T1640" i="1"/>
  <c r="U1639" i="1"/>
  <c r="T1639" i="1"/>
  <c r="U1638" i="1"/>
  <c r="T1638" i="1"/>
  <c r="U1637" i="1"/>
  <c r="T1637" i="1"/>
  <c r="U1636" i="1"/>
  <c r="T1636" i="1"/>
  <c r="U1635" i="1"/>
  <c r="T1635" i="1"/>
  <c r="U1634" i="1"/>
  <c r="T1634" i="1"/>
  <c r="U1633" i="1"/>
  <c r="T1633" i="1"/>
  <c r="U1632" i="1"/>
  <c r="T1632" i="1"/>
  <c r="U1631" i="1"/>
  <c r="T1631" i="1"/>
  <c r="U1630" i="1"/>
  <c r="T1630" i="1"/>
  <c r="U1629" i="1"/>
  <c r="T1629" i="1"/>
  <c r="U1628" i="1"/>
  <c r="T1628" i="1"/>
  <c r="U1627" i="1"/>
  <c r="T1627" i="1"/>
  <c r="U1626" i="1"/>
  <c r="T1626" i="1"/>
  <c r="U1625" i="1"/>
  <c r="T1625" i="1"/>
  <c r="U1624" i="1"/>
  <c r="T1624" i="1"/>
  <c r="U1623" i="1"/>
  <c r="T1623" i="1"/>
  <c r="U1622" i="1"/>
  <c r="T1622" i="1"/>
  <c r="U1621" i="1"/>
  <c r="T1621" i="1"/>
  <c r="U1620" i="1"/>
  <c r="T1620" i="1"/>
  <c r="U1619" i="1"/>
  <c r="T1619" i="1"/>
  <c r="U1618" i="1"/>
  <c r="T1618" i="1"/>
  <c r="U1617" i="1"/>
  <c r="T1617" i="1"/>
  <c r="U1616" i="1"/>
  <c r="T1616" i="1"/>
  <c r="U1615" i="1"/>
  <c r="T1615" i="1"/>
  <c r="U1614" i="1"/>
  <c r="T1614" i="1"/>
  <c r="U1613" i="1"/>
  <c r="T1613" i="1"/>
  <c r="U1612" i="1"/>
  <c r="T1612" i="1"/>
  <c r="U1611" i="1"/>
  <c r="T1611" i="1"/>
  <c r="U1610" i="1"/>
  <c r="T1610" i="1"/>
  <c r="U1609" i="1"/>
  <c r="T1609" i="1"/>
  <c r="U1608" i="1"/>
  <c r="T1608" i="1"/>
  <c r="U1607" i="1"/>
  <c r="T1607" i="1"/>
  <c r="U1606" i="1"/>
  <c r="T1606" i="1"/>
  <c r="U1605" i="1"/>
  <c r="T1605" i="1"/>
  <c r="U1604" i="1"/>
  <c r="T1604" i="1"/>
  <c r="U1603" i="1"/>
  <c r="T1603" i="1"/>
  <c r="U1602" i="1"/>
  <c r="T1602" i="1"/>
  <c r="U1601" i="1"/>
  <c r="T1601" i="1"/>
  <c r="U1600" i="1"/>
  <c r="T1600" i="1"/>
  <c r="U1599" i="1"/>
  <c r="T1599" i="1"/>
  <c r="U1598" i="1"/>
  <c r="T1598" i="1"/>
  <c r="U1597" i="1"/>
  <c r="T1597" i="1"/>
  <c r="U1596" i="1"/>
  <c r="T1596" i="1"/>
  <c r="U1595" i="1"/>
  <c r="T1595" i="1"/>
  <c r="U1594" i="1"/>
  <c r="T1594" i="1"/>
  <c r="U1593" i="1"/>
  <c r="T1593" i="1"/>
  <c r="U1592" i="1"/>
  <c r="T1592" i="1"/>
  <c r="U1591" i="1"/>
  <c r="T1591" i="1"/>
  <c r="U1590" i="1"/>
  <c r="T1590" i="1"/>
  <c r="U1589" i="1"/>
  <c r="T1589" i="1"/>
  <c r="U1588" i="1"/>
  <c r="T1588" i="1"/>
  <c r="U1587" i="1"/>
  <c r="T1587" i="1"/>
  <c r="U1586" i="1"/>
  <c r="T1586" i="1"/>
  <c r="U1585" i="1"/>
  <c r="T1585" i="1"/>
  <c r="U1584" i="1"/>
  <c r="T1584" i="1"/>
  <c r="U1583" i="1"/>
  <c r="T1583" i="1"/>
  <c r="U1582" i="1"/>
  <c r="T1582" i="1"/>
  <c r="U1581" i="1"/>
  <c r="T1581" i="1"/>
  <c r="U1580" i="1"/>
  <c r="T1580" i="1"/>
  <c r="U1579" i="1"/>
  <c r="T1579" i="1"/>
  <c r="U1578" i="1"/>
  <c r="T1578" i="1"/>
  <c r="U1577" i="1"/>
  <c r="T1577" i="1"/>
  <c r="U1576" i="1"/>
  <c r="T1576" i="1"/>
  <c r="U1575" i="1"/>
  <c r="T1575" i="1"/>
  <c r="U1574" i="1"/>
  <c r="T1574" i="1"/>
  <c r="U1573" i="1"/>
  <c r="T1573" i="1"/>
  <c r="U1572" i="1"/>
  <c r="T1572" i="1"/>
  <c r="U1571" i="1"/>
  <c r="T1571" i="1"/>
  <c r="U1570" i="1"/>
  <c r="T1570" i="1"/>
  <c r="U1569" i="1"/>
  <c r="T1569" i="1"/>
  <c r="U1568" i="1"/>
  <c r="T1568" i="1"/>
  <c r="U1567" i="1"/>
  <c r="T1567" i="1"/>
  <c r="U1566" i="1"/>
  <c r="T1566" i="1"/>
  <c r="U1565" i="1"/>
  <c r="T1565" i="1"/>
  <c r="U1564" i="1"/>
  <c r="T1564" i="1"/>
  <c r="U1563" i="1"/>
  <c r="T1563" i="1"/>
  <c r="U1562" i="1"/>
  <c r="T1562" i="1"/>
  <c r="U1561" i="1"/>
  <c r="T1561" i="1"/>
  <c r="U1560" i="1"/>
  <c r="T1560" i="1"/>
  <c r="U1559" i="1"/>
  <c r="T1559" i="1"/>
  <c r="U1558" i="1"/>
  <c r="T1558" i="1"/>
  <c r="U1557" i="1"/>
  <c r="T1557" i="1"/>
  <c r="U1556" i="1"/>
  <c r="T1556" i="1"/>
  <c r="U1555" i="1"/>
  <c r="T1555" i="1"/>
  <c r="U1554" i="1"/>
  <c r="T1554" i="1"/>
  <c r="U1553" i="1"/>
  <c r="T1553" i="1"/>
  <c r="U1552" i="1"/>
  <c r="T1552" i="1"/>
  <c r="U1551" i="1"/>
  <c r="T1551" i="1"/>
  <c r="U1550" i="1"/>
  <c r="T1550" i="1"/>
  <c r="U1549" i="1"/>
  <c r="T1549" i="1"/>
  <c r="U1548" i="1"/>
  <c r="T1548" i="1"/>
  <c r="U1547" i="1"/>
  <c r="T1547" i="1"/>
  <c r="U1546" i="1"/>
  <c r="T1546" i="1"/>
  <c r="U1545" i="1"/>
  <c r="T1545" i="1"/>
  <c r="U1544" i="1"/>
  <c r="T1544" i="1"/>
  <c r="U1543" i="1"/>
  <c r="T1543" i="1"/>
  <c r="U1542" i="1"/>
  <c r="T1542" i="1"/>
  <c r="U1541" i="1"/>
  <c r="T1541" i="1"/>
  <c r="U1540" i="1"/>
  <c r="T1540" i="1"/>
  <c r="U1539" i="1"/>
  <c r="T1539" i="1"/>
  <c r="U1538" i="1"/>
  <c r="T1538" i="1"/>
  <c r="U1537" i="1"/>
  <c r="T1537" i="1"/>
  <c r="U1536" i="1"/>
  <c r="T1536" i="1"/>
  <c r="U1535" i="1"/>
  <c r="T1535" i="1"/>
  <c r="U1534" i="1"/>
  <c r="T1534" i="1"/>
  <c r="U1533" i="1"/>
  <c r="T1533" i="1"/>
  <c r="U1532" i="1"/>
  <c r="T1532" i="1"/>
  <c r="U1531" i="1"/>
  <c r="T1531" i="1"/>
  <c r="U1530" i="1"/>
  <c r="T1530" i="1"/>
  <c r="U1529" i="1"/>
  <c r="T1529" i="1"/>
  <c r="U1528" i="1"/>
  <c r="T1528" i="1"/>
  <c r="U1527" i="1"/>
  <c r="T1527" i="1"/>
  <c r="U1526" i="1"/>
  <c r="T1526" i="1"/>
  <c r="U1525" i="1"/>
  <c r="T1525" i="1"/>
  <c r="U1524" i="1"/>
  <c r="T1524" i="1"/>
  <c r="U1523" i="1"/>
  <c r="T1523" i="1"/>
  <c r="U1522" i="1"/>
  <c r="T1522" i="1"/>
  <c r="U1521" i="1"/>
  <c r="T1521" i="1"/>
  <c r="U1520" i="1"/>
  <c r="T1520" i="1"/>
  <c r="U1519" i="1"/>
  <c r="T1519" i="1"/>
  <c r="U1518" i="1"/>
  <c r="T1518" i="1"/>
  <c r="U1517" i="1"/>
  <c r="T1517" i="1"/>
  <c r="U1516" i="1"/>
  <c r="T1516" i="1"/>
  <c r="U1515" i="1"/>
  <c r="T1515" i="1"/>
  <c r="U1514" i="1"/>
  <c r="T1514" i="1"/>
  <c r="U1513" i="1"/>
  <c r="T1513" i="1"/>
  <c r="U1512" i="1"/>
  <c r="T1512" i="1"/>
  <c r="U1511" i="1"/>
  <c r="T1511" i="1"/>
  <c r="U1510" i="1"/>
  <c r="T1510" i="1"/>
  <c r="U1509" i="1"/>
  <c r="T1509" i="1"/>
  <c r="U1508" i="1"/>
  <c r="T1508" i="1"/>
  <c r="U1507" i="1"/>
  <c r="T1507" i="1"/>
  <c r="U1506" i="1"/>
  <c r="T1506" i="1"/>
  <c r="U1505" i="1"/>
  <c r="T1505" i="1"/>
  <c r="U1504" i="1"/>
  <c r="T1504" i="1"/>
  <c r="U1503" i="1"/>
  <c r="T1503" i="1"/>
  <c r="U1502" i="1"/>
  <c r="T1502" i="1"/>
  <c r="U1501" i="1"/>
  <c r="T1501" i="1"/>
  <c r="U1500" i="1"/>
  <c r="T1500" i="1"/>
  <c r="U1499" i="1"/>
  <c r="T1499" i="1"/>
  <c r="U1498" i="1"/>
  <c r="T1498" i="1"/>
  <c r="U1497" i="1"/>
  <c r="T1497" i="1"/>
  <c r="U1496" i="1"/>
  <c r="T1496" i="1"/>
  <c r="U1495" i="1"/>
  <c r="T1495" i="1"/>
  <c r="U1494" i="1"/>
  <c r="T1494" i="1"/>
  <c r="U1493" i="1"/>
  <c r="T1493" i="1"/>
  <c r="U1492" i="1"/>
  <c r="T1492" i="1"/>
  <c r="U1491" i="1"/>
  <c r="T1491" i="1"/>
  <c r="U1490" i="1"/>
  <c r="T1490" i="1"/>
  <c r="U1489" i="1"/>
  <c r="T1489" i="1"/>
  <c r="U1488" i="1"/>
  <c r="T1488" i="1"/>
  <c r="U1487" i="1"/>
  <c r="T1487" i="1"/>
  <c r="U1486" i="1"/>
  <c r="T1486" i="1"/>
  <c r="U1485" i="1"/>
  <c r="T1485" i="1"/>
  <c r="U1484" i="1"/>
  <c r="T1484" i="1"/>
  <c r="U1483" i="1"/>
  <c r="T1483" i="1"/>
  <c r="U1482" i="1"/>
  <c r="T1482" i="1"/>
  <c r="U1481" i="1"/>
  <c r="T1481" i="1"/>
  <c r="U1480" i="1"/>
  <c r="T1480" i="1"/>
  <c r="U1479" i="1"/>
  <c r="T1479" i="1"/>
  <c r="U1478" i="1"/>
  <c r="T1478" i="1"/>
  <c r="U1477" i="1"/>
  <c r="T1477" i="1"/>
  <c r="U1476" i="1"/>
  <c r="T1476" i="1"/>
  <c r="U1475" i="1"/>
  <c r="T1475" i="1"/>
  <c r="U1474" i="1"/>
  <c r="T1474" i="1"/>
  <c r="U1473" i="1"/>
  <c r="T1473" i="1"/>
  <c r="U1472" i="1"/>
  <c r="T1472" i="1"/>
  <c r="U1471" i="1"/>
  <c r="T1471" i="1"/>
  <c r="U1470" i="1"/>
  <c r="T1470" i="1"/>
  <c r="U1469" i="1"/>
  <c r="T1469" i="1"/>
  <c r="U1468" i="1"/>
  <c r="T1468" i="1"/>
  <c r="U1467" i="1"/>
  <c r="T1467" i="1"/>
  <c r="U1466" i="1"/>
  <c r="T1466" i="1"/>
  <c r="U1465" i="1"/>
  <c r="T1465" i="1"/>
  <c r="U1464" i="1"/>
  <c r="T1464" i="1"/>
  <c r="U1463" i="1"/>
  <c r="T1463" i="1"/>
  <c r="U1462" i="1"/>
  <c r="T1462" i="1"/>
  <c r="U1461" i="1"/>
  <c r="T1461" i="1"/>
  <c r="U1460" i="1"/>
  <c r="T1460" i="1"/>
  <c r="U1459" i="1"/>
  <c r="T1459" i="1"/>
  <c r="U1458" i="1"/>
  <c r="T1458" i="1"/>
  <c r="U1457" i="1"/>
  <c r="T1457" i="1"/>
  <c r="U1456" i="1"/>
  <c r="T1456" i="1"/>
  <c r="U1455" i="1"/>
  <c r="T1455" i="1"/>
  <c r="U1454" i="1"/>
  <c r="T1454" i="1"/>
  <c r="U1453" i="1"/>
  <c r="T1453" i="1"/>
  <c r="U1452" i="1"/>
  <c r="T1452" i="1"/>
  <c r="U1451" i="1"/>
  <c r="T1451" i="1"/>
  <c r="U1450" i="1"/>
  <c r="T1450" i="1"/>
  <c r="U1449" i="1"/>
  <c r="T1449" i="1"/>
  <c r="U1448" i="1"/>
  <c r="T1448" i="1"/>
  <c r="U1447" i="1"/>
  <c r="T1447" i="1"/>
  <c r="U1446" i="1"/>
  <c r="T1446" i="1"/>
  <c r="U1445" i="1"/>
  <c r="T1445" i="1"/>
  <c r="U1444" i="1"/>
  <c r="T1444" i="1"/>
  <c r="U1443" i="1"/>
  <c r="T1443" i="1"/>
  <c r="U1442" i="1"/>
  <c r="T1442" i="1"/>
  <c r="U1441" i="1"/>
  <c r="T1441" i="1"/>
  <c r="U1440" i="1"/>
  <c r="T1440" i="1"/>
  <c r="U1439" i="1"/>
  <c r="T1439" i="1"/>
  <c r="U1438" i="1"/>
  <c r="T1438" i="1"/>
  <c r="U1437" i="1"/>
  <c r="T1437" i="1"/>
  <c r="U1436" i="1"/>
  <c r="T1436" i="1"/>
  <c r="U1435" i="1"/>
  <c r="T1435" i="1"/>
  <c r="U1434" i="1"/>
  <c r="T1434" i="1"/>
  <c r="U1433" i="1"/>
  <c r="T1433" i="1"/>
  <c r="U1432" i="1"/>
  <c r="T1432" i="1"/>
  <c r="U1431" i="1"/>
  <c r="T1431" i="1"/>
  <c r="U1430" i="1"/>
  <c r="T1430" i="1"/>
  <c r="U1429" i="1"/>
  <c r="T1429" i="1"/>
  <c r="U1428" i="1"/>
  <c r="T1428" i="1"/>
  <c r="U1427" i="1"/>
  <c r="T1427" i="1"/>
  <c r="U1426" i="1"/>
  <c r="T1426" i="1"/>
  <c r="U1425" i="1"/>
  <c r="T1425" i="1"/>
  <c r="U1424" i="1"/>
  <c r="T1424" i="1"/>
  <c r="U1423" i="1"/>
  <c r="T1423" i="1"/>
  <c r="U1422" i="1"/>
  <c r="T1422" i="1"/>
  <c r="U1421" i="1"/>
  <c r="T1421" i="1"/>
  <c r="U1420" i="1"/>
  <c r="T1420" i="1"/>
  <c r="U1419" i="1"/>
  <c r="T1419" i="1"/>
  <c r="U1418" i="1"/>
  <c r="T1418" i="1"/>
  <c r="U1417" i="1"/>
  <c r="T1417" i="1"/>
  <c r="U1416" i="1"/>
  <c r="T1416" i="1"/>
  <c r="U1415" i="1"/>
  <c r="T1415" i="1"/>
  <c r="U1414" i="1"/>
  <c r="T1414" i="1"/>
  <c r="U1413" i="1"/>
  <c r="T1413" i="1"/>
  <c r="U1412" i="1"/>
  <c r="T1412" i="1"/>
  <c r="U1411" i="1"/>
  <c r="T1411" i="1"/>
  <c r="U1410" i="1"/>
  <c r="T1410" i="1"/>
  <c r="U1409" i="1"/>
  <c r="T1409" i="1"/>
  <c r="U1408" i="1"/>
  <c r="T1408" i="1"/>
  <c r="U1407" i="1"/>
  <c r="T1407" i="1"/>
  <c r="U1406" i="1"/>
  <c r="T1406" i="1"/>
  <c r="U1405" i="1"/>
  <c r="T1405" i="1"/>
  <c r="U1404" i="1"/>
  <c r="T1404" i="1"/>
  <c r="U1403" i="1"/>
  <c r="T1403" i="1"/>
  <c r="U1402" i="1"/>
  <c r="T1402" i="1"/>
  <c r="U1401" i="1"/>
  <c r="T1401" i="1"/>
  <c r="U1400" i="1"/>
  <c r="T1400" i="1"/>
  <c r="U1399" i="1"/>
  <c r="T1399" i="1"/>
  <c r="U1398" i="1"/>
  <c r="T1398" i="1"/>
  <c r="U1397" i="1"/>
  <c r="T1397" i="1"/>
  <c r="U1396" i="1"/>
  <c r="T1396" i="1"/>
  <c r="U1395" i="1"/>
  <c r="T1395" i="1"/>
  <c r="U1394" i="1"/>
  <c r="T1394" i="1"/>
  <c r="U1393" i="1"/>
  <c r="T1393" i="1"/>
  <c r="U1392" i="1"/>
  <c r="T1392" i="1"/>
  <c r="U1391" i="1"/>
  <c r="T1391" i="1"/>
  <c r="U1390" i="1"/>
  <c r="T1390" i="1"/>
  <c r="U1389" i="1"/>
  <c r="T1389" i="1"/>
  <c r="U1388" i="1"/>
  <c r="T1388" i="1"/>
  <c r="U1387" i="1"/>
  <c r="T1387" i="1"/>
  <c r="U1386" i="1"/>
  <c r="T1386" i="1"/>
  <c r="U1385" i="1"/>
  <c r="T1385" i="1"/>
  <c r="U1384" i="1"/>
  <c r="T1384" i="1"/>
  <c r="U1383" i="1"/>
  <c r="T1383" i="1"/>
  <c r="U1382" i="1"/>
  <c r="T1382" i="1"/>
  <c r="U1381" i="1"/>
  <c r="T1381" i="1"/>
  <c r="U1380" i="1"/>
  <c r="T1380" i="1"/>
  <c r="U1379" i="1"/>
  <c r="T1379" i="1"/>
  <c r="U1378" i="1"/>
  <c r="T1378" i="1"/>
  <c r="U1377" i="1"/>
  <c r="T1377" i="1"/>
  <c r="U1376" i="1"/>
  <c r="T1376" i="1"/>
  <c r="U1375" i="1"/>
  <c r="T1375" i="1"/>
  <c r="U1374" i="1"/>
  <c r="T1374" i="1"/>
  <c r="U1373" i="1"/>
  <c r="T1373" i="1"/>
  <c r="U1372" i="1"/>
  <c r="T1372" i="1"/>
  <c r="U1371" i="1"/>
  <c r="T1371" i="1"/>
  <c r="U1370" i="1"/>
  <c r="T1370" i="1"/>
  <c r="U1369" i="1"/>
  <c r="T1369" i="1"/>
  <c r="U1368" i="1"/>
  <c r="T1368" i="1"/>
  <c r="U1367" i="1"/>
  <c r="T1367" i="1"/>
  <c r="U1366" i="1"/>
  <c r="T1366" i="1"/>
  <c r="U1365" i="1"/>
  <c r="T1365" i="1"/>
  <c r="U1364" i="1"/>
  <c r="T1364" i="1"/>
  <c r="U1363" i="1"/>
  <c r="T1363" i="1"/>
  <c r="U1362" i="1"/>
  <c r="T1362" i="1"/>
  <c r="U1361" i="1"/>
  <c r="T1361" i="1"/>
  <c r="U1360" i="1"/>
  <c r="T1360" i="1"/>
  <c r="U1359" i="1"/>
  <c r="T1359" i="1"/>
  <c r="U1358" i="1"/>
  <c r="T1358" i="1"/>
  <c r="U1357" i="1"/>
  <c r="T1357" i="1"/>
  <c r="U1356" i="1"/>
  <c r="T1356" i="1"/>
  <c r="U1355" i="1"/>
  <c r="T1355" i="1"/>
  <c r="U1354" i="1"/>
  <c r="T1354" i="1"/>
  <c r="U1353" i="1"/>
  <c r="T1353" i="1"/>
  <c r="U1352" i="1"/>
  <c r="T1352" i="1"/>
  <c r="U1351" i="1"/>
  <c r="T1351" i="1"/>
  <c r="U1350" i="1"/>
  <c r="T1350" i="1"/>
  <c r="U1349" i="1"/>
  <c r="T1349" i="1"/>
  <c r="U1348" i="1"/>
  <c r="T1348" i="1"/>
  <c r="U1347" i="1"/>
  <c r="T1347" i="1"/>
  <c r="U1346" i="1"/>
  <c r="T1346" i="1"/>
  <c r="U1345" i="1"/>
  <c r="T1345" i="1"/>
  <c r="U1344" i="1"/>
  <c r="T1344" i="1"/>
  <c r="U1343" i="1"/>
  <c r="T1343" i="1"/>
  <c r="U1342" i="1"/>
  <c r="T1342" i="1"/>
  <c r="U1341" i="1"/>
  <c r="T1341" i="1"/>
  <c r="U1340" i="1"/>
  <c r="T1340" i="1"/>
  <c r="U1339" i="1"/>
  <c r="T1339" i="1"/>
  <c r="U1338" i="1"/>
  <c r="T1338" i="1"/>
  <c r="U1337" i="1"/>
  <c r="T1337" i="1"/>
  <c r="U1336" i="1"/>
  <c r="T1336" i="1"/>
  <c r="U1335" i="1"/>
  <c r="T1335" i="1"/>
  <c r="U1334" i="1"/>
  <c r="T1334" i="1"/>
  <c r="U1333" i="1"/>
  <c r="T1333" i="1"/>
  <c r="U1332" i="1"/>
  <c r="T1332" i="1"/>
  <c r="U1331" i="1"/>
  <c r="T1331" i="1"/>
  <c r="U1330" i="1"/>
  <c r="T1330" i="1"/>
  <c r="U1329" i="1"/>
  <c r="T1329" i="1"/>
  <c r="U1328" i="1"/>
  <c r="T1328" i="1"/>
  <c r="U1327" i="1"/>
  <c r="T1327" i="1"/>
  <c r="U1326" i="1"/>
  <c r="T1326" i="1"/>
  <c r="U1325" i="1"/>
  <c r="T1325" i="1"/>
  <c r="U1324" i="1"/>
  <c r="T1324" i="1"/>
  <c r="U1323" i="1"/>
  <c r="T1323" i="1"/>
  <c r="U1322" i="1"/>
  <c r="T1322" i="1"/>
  <c r="U1321" i="1"/>
  <c r="T1321" i="1"/>
  <c r="U1320" i="1"/>
  <c r="T1320" i="1"/>
  <c r="U1319" i="1"/>
  <c r="T1319" i="1"/>
  <c r="U1318" i="1"/>
  <c r="T1318" i="1"/>
  <c r="U1317" i="1"/>
  <c r="T1317" i="1"/>
  <c r="U1316" i="1"/>
  <c r="T1316" i="1"/>
  <c r="U1315" i="1"/>
  <c r="T1315" i="1"/>
  <c r="U1314" i="1"/>
  <c r="T1314" i="1"/>
  <c r="U1313" i="1"/>
  <c r="T1313" i="1"/>
  <c r="U1312" i="1"/>
  <c r="T1312" i="1"/>
  <c r="U1311" i="1"/>
  <c r="T1311" i="1"/>
  <c r="U1310" i="1"/>
  <c r="T1310" i="1"/>
  <c r="U1309" i="1"/>
  <c r="T1309" i="1"/>
  <c r="U1308" i="1"/>
  <c r="T1308" i="1"/>
  <c r="U1307" i="1"/>
  <c r="T1307" i="1"/>
  <c r="U1306" i="1"/>
  <c r="T1306" i="1"/>
  <c r="U1305" i="1"/>
  <c r="T1305" i="1"/>
  <c r="U1304" i="1"/>
  <c r="T1304" i="1"/>
  <c r="U1303" i="1"/>
  <c r="T1303" i="1"/>
  <c r="U1302" i="1"/>
  <c r="T1302" i="1"/>
  <c r="U1301" i="1"/>
  <c r="T1301" i="1"/>
  <c r="U1300" i="1"/>
  <c r="T1300" i="1"/>
  <c r="U1299" i="1"/>
  <c r="T1299" i="1"/>
  <c r="U1298" i="1"/>
  <c r="T1298" i="1"/>
  <c r="U1297" i="1"/>
  <c r="T1297" i="1"/>
  <c r="U1296" i="1"/>
  <c r="T1296" i="1"/>
  <c r="U1295" i="1"/>
  <c r="T1295" i="1"/>
  <c r="U1294" i="1"/>
  <c r="T1294" i="1"/>
  <c r="U1293" i="1"/>
  <c r="T1293" i="1"/>
  <c r="U1292" i="1"/>
  <c r="T1292" i="1"/>
  <c r="U1291" i="1"/>
  <c r="T1291" i="1"/>
  <c r="U1290" i="1"/>
  <c r="T1290" i="1"/>
  <c r="U1289" i="1"/>
  <c r="T1289" i="1"/>
  <c r="U1288" i="1"/>
  <c r="T1288" i="1"/>
  <c r="U1287" i="1"/>
  <c r="T1287" i="1"/>
  <c r="U1286" i="1"/>
  <c r="T1286" i="1"/>
  <c r="U1285" i="1"/>
  <c r="T1285" i="1"/>
  <c r="U1284" i="1"/>
  <c r="T1284" i="1"/>
  <c r="U1283" i="1"/>
  <c r="T1283" i="1"/>
  <c r="U1282" i="1"/>
  <c r="T1282" i="1"/>
  <c r="U1281" i="1"/>
  <c r="T1281" i="1"/>
  <c r="U1280" i="1"/>
  <c r="T1280" i="1"/>
  <c r="U1279" i="1"/>
  <c r="T1279" i="1"/>
  <c r="U1278" i="1"/>
  <c r="T1278" i="1"/>
  <c r="U1277" i="1"/>
  <c r="T1277" i="1"/>
  <c r="U1276" i="1"/>
  <c r="T1276" i="1"/>
  <c r="U1275" i="1"/>
  <c r="T1275" i="1"/>
  <c r="U1274" i="1"/>
  <c r="T1274" i="1"/>
  <c r="U1273" i="1"/>
  <c r="T1273" i="1"/>
  <c r="U1272" i="1"/>
  <c r="T1272" i="1"/>
  <c r="U1271" i="1"/>
  <c r="T1271" i="1"/>
  <c r="U1270" i="1"/>
  <c r="T1270" i="1"/>
  <c r="U1269" i="1"/>
  <c r="T1269" i="1"/>
  <c r="U1268" i="1"/>
  <c r="T1268" i="1"/>
  <c r="U1267" i="1"/>
  <c r="T1267" i="1"/>
  <c r="U1266" i="1"/>
  <c r="T1266" i="1"/>
  <c r="U1265" i="1"/>
  <c r="T1265" i="1"/>
  <c r="U1264" i="1"/>
  <c r="T1264" i="1"/>
  <c r="U1263" i="1"/>
  <c r="T1263" i="1"/>
  <c r="U1262" i="1"/>
  <c r="T1262" i="1"/>
  <c r="U1261" i="1"/>
  <c r="T1261" i="1"/>
  <c r="U1260" i="1"/>
  <c r="T1260" i="1"/>
  <c r="U1259" i="1"/>
  <c r="T1259" i="1"/>
  <c r="U1258" i="1"/>
  <c r="T1258" i="1"/>
  <c r="U1257" i="1"/>
  <c r="T1257" i="1"/>
  <c r="U1256" i="1"/>
  <c r="T1256" i="1"/>
  <c r="U1255" i="1"/>
  <c r="T1255" i="1"/>
  <c r="U1254" i="1"/>
  <c r="T1254" i="1"/>
  <c r="U1253" i="1"/>
  <c r="T1253" i="1"/>
  <c r="U1252" i="1"/>
  <c r="T1252" i="1"/>
  <c r="U1251" i="1"/>
  <c r="T1251" i="1"/>
  <c r="U1250" i="1"/>
  <c r="T1250" i="1"/>
  <c r="U1249" i="1"/>
  <c r="T1249" i="1"/>
  <c r="U1248" i="1"/>
  <c r="T1248" i="1"/>
  <c r="U1247" i="1"/>
  <c r="T1247" i="1"/>
  <c r="U1246" i="1"/>
  <c r="T1246" i="1"/>
  <c r="U1245" i="1"/>
  <c r="T1245" i="1"/>
  <c r="U1244" i="1"/>
  <c r="T1244" i="1"/>
  <c r="U1243" i="1"/>
  <c r="T1243" i="1"/>
  <c r="U1242" i="1"/>
  <c r="T1242" i="1"/>
  <c r="U1241" i="1"/>
  <c r="T1241" i="1"/>
  <c r="U1240" i="1"/>
  <c r="T1240" i="1"/>
  <c r="U1239" i="1"/>
  <c r="T1239" i="1"/>
  <c r="U1238" i="1"/>
  <c r="T1238" i="1"/>
  <c r="U1237" i="1"/>
  <c r="T1237" i="1"/>
  <c r="U1236" i="1"/>
  <c r="T1236" i="1"/>
  <c r="U1235" i="1"/>
  <c r="T1235" i="1"/>
  <c r="U1234" i="1"/>
  <c r="T1234" i="1"/>
  <c r="U1233" i="1"/>
  <c r="T1233" i="1"/>
  <c r="U1232" i="1"/>
  <c r="T1232" i="1"/>
  <c r="U1231" i="1"/>
  <c r="T1231" i="1"/>
  <c r="U1230" i="1"/>
  <c r="T1230" i="1"/>
  <c r="U1229" i="1"/>
  <c r="T1229" i="1"/>
  <c r="U1228" i="1"/>
  <c r="T1228" i="1"/>
  <c r="U1227" i="1"/>
  <c r="T1227" i="1"/>
  <c r="U1226" i="1"/>
  <c r="T1226" i="1"/>
  <c r="U1225" i="1"/>
  <c r="T1225" i="1"/>
  <c r="U1224" i="1"/>
  <c r="T1224" i="1"/>
  <c r="U1223" i="1"/>
  <c r="T1223" i="1"/>
  <c r="U1222" i="1"/>
  <c r="T1222" i="1"/>
  <c r="U1221" i="1"/>
  <c r="T1221" i="1"/>
  <c r="U1220" i="1"/>
  <c r="T1220" i="1"/>
  <c r="U1219" i="1"/>
  <c r="T1219" i="1"/>
  <c r="U1218" i="1"/>
  <c r="T1218" i="1"/>
  <c r="U1217" i="1"/>
  <c r="T1217" i="1"/>
  <c r="U1216" i="1"/>
  <c r="T1216" i="1"/>
  <c r="U1215" i="1"/>
  <c r="T1215" i="1"/>
  <c r="U1214" i="1"/>
  <c r="T1214" i="1"/>
  <c r="U1213" i="1"/>
  <c r="T1213" i="1"/>
  <c r="U1212" i="1"/>
  <c r="T1212" i="1"/>
  <c r="U1211" i="1"/>
  <c r="T1211" i="1"/>
  <c r="U1210" i="1"/>
  <c r="T1210" i="1"/>
  <c r="U1209" i="1"/>
  <c r="T1209" i="1"/>
  <c r="U1208" i="1"/>
  <c r="T1208" i="1"/>
  <c r="U1207" i="1"/>
  <c r="T1207" i="1"/>
  <c r="U1206" i="1"/>
  <c r="T1206" i="1"/>
  <c r="U1205" i="1"/>
  <c r="T1205" i="1"/>
  <c r="U1204" i="1"/>
  <c r="T1204" i="1"/>
  <c r="U1203" i="1"/>
  <c r="T1203" i="1"/>
  <c r="U1202" i="1"/>
  <c r="T1202" i="1"/>
  <c r="U1201" i="1"/>
  <c r="T1201" i="1"/>
  <c r="U1200" i="1"/>
  <c r="T1200" i="1"/>
  <c r="U1199" i="1"/>
  <c r="T1199" i="1"/>
  <c r="U1198" i="1"/>
  <c r="T1198" i="1"/>
  <c r="U1197" i="1"/>
  <c r="T1197" i="1"/>
  <c r="U1196" i="1"/>
  <c r="T1196" i="1"/>
  <c r="U1195" i="1"/>
  <c r="T1195" i="1"/>
  <c r="U1194" i="1"/>
  <c r="T1194" i="1"/>
  <c r="U1193" i="1"/>
  <c r="T1193" i="1"/>
  <c r="U1192" i="1"/>
  <c r="T1192" i="1"/>
  <c r="U1191" i="1"/>
  <c r="T1191" i="1"/>
  <c r="U1190" i="1"/>
  <c r="T1190" i="1"/>
  <c r="U1189" i="1"/>
  <c r="T1189" i="1"/>
  <c r="U1188" i="1"/>
  <c r="T1188" i="1"/>
  <c r="U1187" i="1"/>
  <c r="T1187" i="1"/>
  <c r="U1186" i="1"/>
  <c r="T1186" i="1"/>
  <c r="U1185" i="1"/>
  <c r="T1185" i="1"/>
  <c r="U1184" i="1"/>
  <c r="T1184" i="1"/>
  <c r="U1183" i="1"/>
  <c r="T1183" i="1"/>
  <c r="U1182" i="1"/>
  <c r="T1182" i="1"/>
  <c r="U1181" i="1"/>
  <c r="T1181" i="1"/>
  <c r="U1180" i="1"/>
  <c r="T1180" i="1"/>
  <c r="U1179" i="1"/>
  <c r="T1179" i="1"/>
  <c r="U1178" i="1"/>
  <c r="T1178" i="1"/>
  <c r="U1177" i="1"/>
  <c r="T1177" i="1"/>
  <c r="U1176" i="1"/>
  <c r="T1176" i="1"/>
  <c r="U1175" i="1"/>
  <c r="T1175" i="1"/>
  <c r="U1174" i="1"/>
  <c r="T1174" i="1"/>
  <c r="U1173" i="1"/>
  <c r="T1173" i="1"/>
  <c r="U1172" i="1"/>
  <c r="T1172" i="1"/>
  <c r="U1171" i="1"/>
  <c r="T1171" i="1"/>
  <c r="U1170" i="1"/>
  <c r="T1170" i="1"/>
  <c r="U1169" i="1"/>
  <c r="T1169" i="1"/>
  <c r="U1168" i="1"/>
  <c r="T1168" i="1"/>
  <c r="U1167" i="1"/>
  <c r="T1167" i="1"/>
  <c r="U1166" i="1"/>
  <c r="T1166" i="1"/>
  <c r="U1165" i="1"/>
  <c r="T1165" i="1"/>
  <c r="U1164" i="1"/>
  <c r="T1164" i="1"/>
  <c r="U1163" i="1"/>
  <c r="T1163" i="1"/>
  <c r="U1162" i="1"/>
  <c r="T1162" i="1"/>
  <c r="U1161" i="1"/>
  <c r="T1161" i="1"/>
  <c r="U1160" i="1"/>
  <c r="T1160" i="1"/>
  <c r="U1159" i="1"/>
  <c r="T1159" i="1"/>
  <c r="U1158" i="1"/>
  <c r="T1158" i="1"/>
  <c r="U1157" i="1"/>
  <c r="T1157" i="1"/>
  <c r="U1156" i="1"/>
  <c r="T1156" i="1"/>
  <c r="U1155" i="1"/>
  <c r="T1155" i="1"/>
  <c r="U1154" i="1"/>
  <c r="T1154" i="1"/>
  <c r="U1153" i="1"/>
  <c r="T1153" i="1"/>
  <c r="U1152" i="1"/>
  <c r="T1152" i="1"/>
  <c r="U1151" i="1"/>
  <c r="T1151" i="1"/>
  <c r="U1150" i="1"/>
  <c r="T1150" i="1"/>
  <c r="U1149" i="1"/>
  <c r="T1149" i="1"/>
  <c r="U1148" i="1"/>
  <c r="T1148" i="1"/>
  <c r="U1147" i="1"/>
  <c r="T1147" i="1"/>
  <c r="U1146" i="1"/>
  <c r="T1146" i="1"/>
  <c r="U1145" i="1"/>
  <c r="T1145" i="1"/>
  <c r="U1144" i="1"/>
  <c r="T1144" i="1"/>
  <c r="U1143" i="1"/>
  <c r="T1143" i="1"/>
  <c r="U1142" i="1"/>
  <c r="T1142" i="1"/>
  <c r="U1141" i="1"/>
  <c r="T1141" i="1"/>
  <c r="U1140" i="1"/>
  <c r="T1140" i="1"/>
  <c r="U1139" i="1"/>
  <c r="T1139" i="1"/>
  <c r="U1138" i="1"/>
  <c r="T1138" i="1"/>
  <c r="U1137" i="1"/>
  <c r="T1137" i="1"/>
  <c r="U1136" i="1"/>
  <c r="T1136" i="1"/>
  <c r="U1135" i="1"/>
  <c r="T1135" i="1"/>
  <c r="U1134" i="1"/>
  <c r="T1134" i="1"/>
  <c r="U1133" i="1"/>
  <c r="T1133" i="1"/>
  <c r="U1132" i="1"/>
  <c r="T1132" i="1"/>
  <c r="U1131" i="1"/>
  <c r="T1131" i="1"/>
  <c r="U1130" i="1"/>
  <c r="T1130" i="1"/>
  <c r="U1129" i="1"/>
  <c r="T1129" i="1"/>
  <c r="U1128" i="1"/>
  <c r="T1128" i="1"/>
  <c r="U1127" i="1"/>
  <c r="T1127" i="1"/>
  <c r="U1126" i="1"/>
  <c r="T1126" i="1"/>
  <c r="U1125" i="1"/>
  <c r="T1125" i="1"/>
  <c r="U1124" i="1"/>
  <c r="T1124" i="1"/>
  <c r="U1123" i="1"/>
  <c r="T1123" i="1"/>
  <c r="U1122" i="1"/>
  <c r="T1122" i="1"/>
  <c r="U1121" i="1"/>
  <c r="T1121" i="1"/>
  <c r="U1120" i="1"/>
  <c r="T1120" i="1"/>
  <c r="U1119" i="1"/>
  <c r="T1119" i="1"/>
  <c r="U1118" i="1"/>
  <c r="T1118" i="1"/>
  <c r="U1117" i="1"/>
  <c r="T1117" i="1"/>
  <c r="U1116" i="1"/>
  <c r="T1116" i="1"/>
  <c r="U1115" i="1"/>
  <c r="T1115" i="1"/>
  <c r="U1114" i="1"/>
  <c r="T1114" i="1"/>
  <c r="U1113" i="1"/>
  <c r="T1113" i="1"/>
  <c r="U1112" i="1"/>
  <c r="T1112" i="1"/>
  <c r="U1111" i="1"/>
  <c r="T1111" i="1"/>
  <c r="U1110" i="1"/>
  <c r="T1110" i="1"/>
  <c r="U1109" i="1"/>
  <c r="T1109" i="1"/>
  <c r="U1108" i="1"/>
  <c r="T1108" i="1"/>
  <c r="U1107" i="1"/>
  <c r="T1107" i="1"/>
  <c r="U1106" i="1"/>
  <c r="T1106" i="1"/>
  <c r="U1105" i="1"/>
  <c r="T1105" i="1"/>
  <c r="U1104" i="1"/>
  <c r="T1104" i="1"/>
  <c r="U1103" i="1"/>
  <c r="T1103" i="1"/>
  <c r="U1102" i="1"/>
  <c r="T1102" i="1"/>
  <c r="U1101" i="1"/>
  <c r="T1101" i="1"/>
  <c r="U1100" i="1"/>
  <c r="T1100" i="1"/>
  <c r="U1099" i="1"/>
  <c r="T1099" i="1"/>
  <c r="U1098" i="1"/>
  <c r="T1098" i="1"/>
  <c r="U1097" i="1"/>
  <c r="T1097" i="1"/>
  <c r="U1096" i="1"/>
  <c r="T1096" i="1"/>
  <c r="U1095" i="1"/>
  <c r="T1095" i="1"/>
  <c r="U1094" i="1"/>
  <c r="T1094" i="1"/>
  <c r="U1093" i="1"/>
  <c r="T1093" i="1"/>
  <c r="U1092" i="1"/>
  <c r="T1092" i="1"/>
  <c r="U1091" i="1"/>
  <c r="T1091" i="1"/>
  <c r="U1090" i="1"/>
  <c r="T1090" i="1"/>
  <c r="U1089" i="1"/>
  <c r="T1089" i="1"/>
  <c r="U1088" i="1"/>
  <c r="T1088" i="1"/>
  <c r="U1087" i="1"/>
  <c r="T1087" i="1"/>
  <c r="U1086" i="1"/>
  <c r="T1086" i="1"/>
  <c r="U1085" i="1"/>
  <c r="T1085" i="1"/>
  <c r="U1084" i="1"/>
  <c r="T1084" i="1"/>
  <c r="U1083" i="1"/>
  <c r="T1083" i="1"/>
  <c r="U1082" i="1"/>
  <c r="T1082" i="1"/>
  <c r="C1109" i="1"/>
  <c r="D1109" i="1"/>
  <c r="E1109" i="1"/>
  <c r="C1108" i="1"/>
  <c r="D1108" i="1"/>
  <c r="E1108" i="1"/>
  <c r="C1119" i="1"/>
  <c r="D1119" i="1"/>
  <c r="E1119" i="1"/>
  <c r="C1118" i="1"/>
  <c r="D1118" i="1"/>
  <c r="E1118" i="1"/>
  <c r="C1111" i="1"/>
  <c r="D1111" i="1"/>
  <c r="E1111" i="1"/>
  <c r="C1113" i="1"/>
  <c r="D1113" i="1"/>
  <c r="E1113" i="1"/>
  <c r="C1112" i="1"/>
  <c r="D1112" i="1"/>
  <c r="E1112" i="1"/>
  <c r="C1110" i="1"/>
  <c r="D1110" i="1"/>
  <c r="E1110" i="1"/>
  <c r="C1115" i="1"/>
  <c r="D1115" i="1"/>
  <c r="E1115" i="1"/>
  <c r="C1116" i="1"/>
  <c r="D1116" i="1"/>
  <c r="E1116" i="1"/>
  <c r="C1114" i="1"/>
  <c r="D1114" i="1"/>
  <c r="E1114" i="1"/>
  <c r="C1085" i="1"/>
  <c r="D1085" i="1"/>
  <c r="E1085" i="1"/>
  <c r="C1086" i="1"/>
  <c r="D1086" i="1"/>
  <c r="E1086" i="1"/>
  <c r="C1164" i="1"/>
  <c r="D1164" i="1"/>
  <c r="E1164" i="1"/>
  <c r="C1205" i="1"/>
  <c r="D1205" i="1"/>
  <c r="E1205" i="1"/>
  <c r="C1204" i="1"/>
  <c r="D1204" i="1"/>
  <c r="E1204" i="1"/>
  <c r="C1126" i="1"/>
  <c r="D1126" i="1"/>
  <c r="E1126" i="1"/>
  <c r="C1127" i="1"/>
  <c r="D1127" i="1"/>
  <c r="E1127" i="1"/>
  <c r="C1128" i="1"/>
  <c r="D1128" i="1"/>
  <c r="E1128" i="1"/>
  <c r="C1124" i="1"/>
  <c r="D1124" i="1"/>
  <c r="E1124" i="1"/>
  <c r="C1125" i="1"/>
  <c r="D1125" i="1"/>
  <c r="E1125" i="1"/>
  <c r="C1120" i="1"/>
  <c r="D1120" i="1"/>
  <c r="E1120" i="1"/>
  <c r="C1121" i="1"/>
  <c r="D1121" i="1"/>
  <c r="E1121" i="1"/>
  <c r="C1122" i="1"/>
  <c r="D1122" i="1"/>
  <c r="E1122" i="1"/>
  <c r="C1123" i="1"/>
  <c r="D1123" i="1"/>
  <c r="E1123" i="1"/>
  <c r="C1223" i="1"/>
  <c r="D1223" i="1"/>
  <c r="E1223" i="1"/>
  <c r="C1135" i="1"/>
  <c r="D1135" i="1"/>
  <c r="E1135" i="1"/>
  <c r="C1152" i="1"/>
  <c r="D1152" i="1"/>
  <c r="E1152" i="1"/>
  <c r="C1151" i="1"/>
  <c r="D1151" i="1"/>
  <c r="E1151" i="1"/>
  <c r="C1222" i="1"/>
  <c r="D1222" i="1"/>
  <c r="E1222" i="1"/>
  <c r="C1220" i="1"/>
  <c r="D1220" i="1"/>
  <c r="E1220" i="1"/>
  <c r="C1087" i="1"/>
  <c r="D1087" i="1"/>
  <c r="E1087" i="1"/>
  <c r="C1117" i="1"/>
  <c r="D1117" i="1"/>
  <c r="E1117" i="1"/>
  <c r="G1109" i="1"/>
  <c r="G1108" i="1"/>
  <c r="G1119" i="1"/>
  <c r="G1118" i="1"/>
  <c r="G1111" i="1"/>
  <c r="G1113" i="1"/>
  <c r="G1112" i="1"/>
  <c r="G1110" i="1"/>
  <c r="G1115" i="1"/>
  <c r="G1116" i="1"/>
  <c r="G1114" i="1"/>
  <c r="G1085" i="1"/>
  <c r="G1086" i="1"/>
  <c r="G1164" i="1"/>
  <c r="G1205" i="1"/>
  <c r="G1204" i="1"/>
  <c r="G1126" i="1"/>
  <c r="G1127" i="1"/>
  <c r="G1128" i="1"/>
  <c r="G1124" i="1"/>
  <c r="G1125" i="1"/>
  <c r="G1120" i="1"/>
  <c r="G1121" i="1"/>
  <c r="G1122" i="1"/>
  <c r="G1123" i="1"/>
  <c r="G1223" i="1"/>
  <c r="G1135" i="1"/>
  <c r="G1152" i="1"/>
  <c r="G1151" i="1"/>
  <c r="G1222" i="1"/>
  <c r="G1220" i="1"/>
  <c r="G1087" i="1"/>
  <c r="G1117" i="1"/>
  <c r="J1109" i="1"/>
  <c r="A1109" i="1" s="1"/>
  <c r="J1108" i="1"/>
  <c r="A1108" i="1" s="1"/>
  <c r="J1119" i="1"/>
  <c r="A1119" i="1" s="1"/>
  <c r="J1118" i="1"/>
  <c r="A1118" i="1" s="1"/>
  <c r="J1111" i="1"/>
  <c r="A1111" i="1" s="1"/>
  <c r="J1113" i="1"/>
  <c r="A1113" i="1" s="1"/>
  <c r="J1112" i="1"/>
  <c r="A1112" i="1" s="1"/>
  <c r="J1110" i="1"/>
  <c r="A1110" i="1" s="1"/>
  <c r="J1115" i="1"/>
  <c r="A1115" i="1" s="1"/>
  <c r="J1116" i="1"/>
  <c r="A1116" i="1" s="1"/>
  <c r="J1114" i="1"/>
  <c r="A1114" i="1" s="1"/>
  <c r="J1085" i="1"/>
  <c r="A1085" i="1" s="1"/>
  <c r="J1086" i="1"/>
  <c r="A1086" i="1" s="1"/>
  <c r="J1164" i="1"/>
  <c r="A1164" i="1" s="1"/>
  <c r="J1205" i="1"/>
  <c r="A1205" i="1" s="1"/>
  <c r="J1204" i="1"/>
  <c r="A1204" i="1" s="1"/>
  <c r="J1126" i="1"/>
  <c r="A1126" i="1" s="1"/>
  <c r="J1127" i="1"/>
  <c r="A1127" i="1" s="1"/>
  <c r="J1128" i="1"/>
  <c r="A1128" i="1" s="1"/>
  <c r="J1124" i="1"/>
  <c r="A1124" i="1" s="1"/>
  <c r="J1125" i="1"/>
  <c r="A1125" i="1" s="1"/>
  <c r="J1120" i="1"/>
  <c r="A1120" i="1" s="1"/>
  <c r="J1121" i="1"/>
  <c r="A1121" i="1" s="1"/>
  <c r="J1122" i="1"/>
  <c r="A1122" i="1" s="1"/>
  <c r="J1123" i="1"/>
  <c r="A1123" i="1" s="1"/>
  <c r="J1223" i="1"/>
  <c r="A1223" i="1" s="1"/>
  <c r="J1135" i="1"/>
  <c r="A1135" i="1" s="1"/>
  <c r="J1152" i="1"/>
  <c r="A1152" i="1" s="1"/>
  <c r="J1151" i="1"/>
  <c r="A1151" i="1" s="1"/>
  <c r="J1222" i="1"/>
  <c r="A1222" i="1" s="1"/>
  <c r="J1220" i="1"/>
  <c r="A1220" i="1" s="1"/>
  <c r="J1087" i="1"/>
  <c r="A1087" i="1" s="1"/>
  <c r="J1117" i="1"/>
  <c r="A1117" i="1" s="1"/>
  <c r="I1109" i="1"/>
  <c r="I1108" i="1"/>
  <c r="I1119" i="1"/>
  <c r="I1118" i="1"/>
  <c r="I1111" i="1"/>
  <c r="I1113" i="1"/>
  <c r="I1112" i="1"/>
  <c r="I1110" i="1"/>
  <c r="I1115" i="1"/>
  <c r="I1116" i="1"/>
  <c r="I1114" i="1"/>
  <c r="I1085" i="1"/>
  <c r="I1086" i="1"/>
  <c r="I1164" i="1"/>
  <c r="I1205" i="1"/>
  <c r="I1204" i="1"/>
  <c r="I1126" i="1"/>
  <c r="I1127" i="1"/>
  <c r="I1128" i="1"/>
  <c r="I1124" i="1"/>
  <c r="I1125" i="1"/>
  <c r="I1120" i="1"/>
  <c r="I1121" i="1"/>
  <c r="I1122" i="1"/>
  <c r="I1123" i="1"/>
  <c r="I1223" i="1"/>
  <c r="I1135" i="1"/>
  <c r="I1152" i="1"/>
  <c r="I1151" i="1"/>
  <c r="I1222" i="1"/>
  <c r="I1220" i="1"/>
  <c r="I1087" i="1"/>
  <c r="I1117" i="1"/>
  <c r="Z3851" i="1" l="1"/>
  <c r="Z1836" i="1"/>
  <c r="Z2453" i="1"/>
  <c r="Z3392" i="1"/>
  <c r="Z2333" i="1"/>
  <c r="AA3765" i="1"/>
  <c r="AA1334" i="1"/>
  <c r="Z1380" i="1"/>
  <c r="AA2367" i="1"/>
  <c r="AA3442" i="1"/>
  <c r="Z1906" i="1"/>
  <c r="AA1790" i="1"/>
  <c r="Z2473" i="1"/>
  <c r="Z2648" i="1"/>
  <c r="Z1236" i="1"/>
  <c r="AA1362" i="1"/>
  <c r="Z3639" i="1"/>
  <c r="Z3899" i="1"/>
  <c r="Z1569" i="1"/>
  <c r="Z1784" i="1"/>
  <c r="Z2806" i="1"/>
  <c r="Z2665" i="1"/>
  <c r="AA3405" i="1"/>
  <c r="Z3412" i="1"/>
  <c r="AA1478" i="1"/>
  <c r="Z3107" i="1"/>
  <c r="AA1714" i="1"/>
  <c r="AA1824" i="1"/>
  <c r="AA1854" i="1"/>
  <c r="AA2599" i="1"/>
  <c r="Z2899" i="1"/>
  <c r="AA1998" i="1"/>
  <c r="Z3510" i="1"/>
  <c r="AA2230" i="1"/>
  <c r="AA3127" i="1"/>
  <c r="Z3656" i="1"/>
  <c r="Z3663" i="1"/>
  <c r="Z3967" i="1"/>
  <c r="AA1238" i="1"/>
  <c r="Z1325" i="1"/>
  <c r="AA1169" i="1"/>
  <c r="Z1505" i="1"/>
  <c r="Z2626" i="1"/>
  <c r="AA3426" i="1"/>
  <c r="Z3671" i="1"/>
  <c r="Z4318" i="1"/>
  <c r="AA1789" i="1"/>
  <c r="Z2054" i="1"/>
  <c r="Z2409" i="1"/>
  <c r="Z2887" i="1"/>
  <c r="Z2965" i="1"/>
  <c r="AA3234" i="1"/>
  <c r="Z3312" i="1"/>
  <c r="Z3496" i="1"/>
  <c r="Z3542" i="1"/>
  <c r="Z3666" i="1"/>
  <c r="Z4265" i="1"/>
  <c r="AA1666" i="1"/>
  <c r="AA2487" i="1"/>
  <c r="Z3250" i="1"/>
  <c r="AA3483" i="1"/>
  <c r="AA3490" i="1"/>
  <c r="AA4100" i="1"/>
  <c r="AA1722" i="1"/>
  <c r="AA2247" i="1"/>
  <c r="Z3794" i="1"/>
  <c r="Z1825" i="1"/>
  <c r="Z3722" i="1"/>
  <c r="AA4090" i="1"/>
  <c r="AA4135" i="1"/>
  <c r="AA1117" i="1"/>
  <c r="Z1498" i="1"/>
  <c r="AA1832" i="1"/>
  <c r="Z2172" i="1"/>
  <c r="Z3428" i="1"/>
  <c r="AA3843" i="1"/>
  <c r="Z1702" i="1"/>
  <c r="AA1746" i="1"/>
  <c r="AA2078" i="1"/>
  <c r="AA2637" i="1"/>
  <c r="Z1360" i="1"/>
  <c r="Z1822" i="1"/>
  <c r="AA1827" i="1"/>
  <c r="AA1862" i="1"/>
  <c r="AA1899" i="1"/>
  <c r="Z2485" i="1"/>
  <c r="Z3079" i="1"/>
  <c r="Z3202" i="1"/>
  <c r="Z3270" i="1"/>
  <c r="Z3551" i="1"/>
  <c r="Z3566" i="1"/>
  <c r="AA3755" i="1"/>
  <c r="AA1570" i="1"/>
  <c r="Z1856" i="1"/>
  <c r="Z2803" i="1"/>
  <c r="Z1780" i="1"/>
  <c r="AA2403" i="1"/>
  <c r="Z2654" i="1"/>
  <c r="Z2841" i="1"/>
  <c r="Z3011" i="1"/>
  <c r="Z3591" i="1"/>
  <c r="AA3787" i="1"/>
  <c r="AA3824" i="1"/>
  <c r="AA3860" i="1"/>
  <c r="Z3922" i="1"/>
  <c r="Z4094" i="1"/>
  <c r="Z3043" i="1"/>
  <c r="Z4299" i="1"/>
  <c r="Z1889" i="1"/>
  <c r="AA1896" i="1"/>
  <c r="AA2535" i="1"/>
  <c r="AA2598" i="1"/>
  <c r="Z2604" i="1"/>
  <c r="AA2999" i="1"/>
  <c r="AA3006" i="1"/>
  <c r="Z3113" i="1"/>
  <c r="Z3151" i="1"/>
  <c r="AA3421" i="1"/>
  <c r="Z3592" i="1"/>
  <c r="AA3599" i="1"/>
  <c r="Z3752" i="1"/>
  <c r="Z3819" i="1"/>
  <c r="Z4010" i="1"/>
  <c r="AA1872" i="1"/>
  <c r="AA2158" i="1"/>
  <c r="Z2210" i="1"/>
  <c r="AA2539" i="1"/>
  <c r="Z2614" i="1"/>
  <c r="AA2700" i="1"/>
  <c r="AA2707" i="1"/>
  <c r="Z2751" i="1"/>
  <c r="Z3039" i="1"/>
  <c r="Z3053" i="1"/>
  <c r="AA3059" i="1"/>
  <c r="Z3123" i="1"/>
  <c r="Z3145" i="1"/>
  <c r="AA3278" i="1"/>
  <c r="Z3364" i="1"/>
  <c r="Z3631" i="1"/>
  <c r="Z3807" i="1"/>
  <c r="Z3813" i="1"/>
  <c r="Z3875" i="1"/>
  <c r="Z3951" i="1"/>
  <c r="Z4018" i="1"/>
  <c r="Z4078" i="1"/>
  <c r="Z4099" i="1"/>
  <c r="Z4105" i="1"/>
  <c r="AA4119" i="1"/>
  <c r="Z4155" i="1"/>
  <c r="AA4170" i="1"/>
  <c r="Z1182" i="1"/>
  <c r="Z1202" i="1"/>
  <c r="Z1432" i="1"/>
  <c r="Z1477" i="1"/>
  <c r="AA1497" i="1"/>
  <c r="AA1719" i="1"/>
  <c r="AA1725" i="1"/>
  <c r="AA1801" i="1"/>
  <c r="Z1900" i="1"/>
  <c r="Z1905" i="1"/>
  <c r="AA2136" i="1"/>
  <c r="Z2248" i="1"/>
  <c r="Z2505" i="1"/>
  <c r="AA2519" i="1"/>
  <c r="AA2547" i="1"/>
  <c r="AA2746" i="1"/>
  <c r="AA2892" i="1"/>
  <c r="AA2943" i="1"/>
  <c r="AA3088" i="1"/>
  <c r="AA3751" i="1"/>
  <c r="AA3756" i="1"/>
  <c r="Z4005" i="1"/>
  <c r="AA4050" i="1"/>
  <c r="AA1146" i="1"/>
  <c r="Z1246" i="1"/>
  <c r="Z1368" i="1"/>
  <c r="Z1440" i="1"/>
  <c r="Z1542" i="1"/>
  <c r="AA1755" i="1"/>
  <c r="Z1769" i="1"/>
  <c r="Z1828" i="1"/>
  <c r="Z1833" i="1"/>
  <c r="AA2190" i="1"/>
  <c r="AA2288" i="1"/>
  <c r="AA2732" i="1"/>
  <c r="Z2775" i="1"/>
  <c r="Z2915" i="1"/>
  <c r="AA2959" i="1"/>
  <c r="AA3054" i="1"/>
  <c r="AA3192" i="1"/>
  <c r="Z3230" i="1"/>
  <c r="Z3258" i="1"/>
  <c r="Z3438" i="1"/>
  <c r="Z3576" i="1"/>
  <c r="Z3583" i="1"/>
  <c r="Z3618" i="1"/>
  <c r="Z3737" i="1"/>
  <c r="Z3862" i="1"/>
  <c r="AA3884" i="1"/>
  <c r="AA1125" i="1"/>
  <c r="AA1198" i="1"/>
  <c r="Z1204" i="1"/>
  <c r="Z1377" i="1"/>
  <c r="AA1415" i="1"/>
  <c r="Z1422" i="1"/>
  <c r="Z1449" i="1"/>
  <c r="Z1764" i="1"/>
  <c r="Z1777" i="1"/>
  <c r="Z1834" i="1"/>
  <c r="AA1883" i="1"/>
  <c r="Z1962" i="1"/>
  <c r="Z2032" i="1"/>
  <c r="AA2191" i="1"/>
  <c r="Z2389" i="1"/>
  <c r="Z2457" i="1"/>
  <c r="Z2501" i="1"/>
  <c r="Z2521" i="1"/>
  <c r="AA2632" i="1"/>
  <c r="AA2638" i="1"/>
  <c r="AA2762" i="1"/>
  <c r="AA2812" i="1"/>
  <c r="Z2827" i="1"/>
  <c r="AA2983" i="1"/>
  <c r="AA3070" i="1"/>
  <c r="AA3187" i="1"/>
  <c r="AA3470" i="1"/>
  <c r="Z3484" i="1"/>
  <c r="AA4052" i="1"/>
  <c r="Z4059" i="1"/>
  <c r="AA4108" i="1"/>
  <c r="AA4130" i="1"/>
  <c r="Z4189" i="1"/>
  <c r="AA1157" i="1"/>
  <c r="Z1186" i="1"/>
  <c r="AA1305" i="1"/>
  <c r="AA1423" i="1"/>
  <c r="AA1430" i="1"/>
  <c r="Z1488" i="1"/>
  <c r="AA1553" i="1"/>
  <c r="Z1560" i="1"/>
  <c r="Z1572" i="1"/>
  <c r="AA1633" i="1"/>
  <c r="Z1772" i="1"/>
  <c r="AA1805" i="1"/>
  <c r="Z1904" i="1"/>
  <c r="AA2056" i="1"/>
  <c r="Z2110" i="1"/>
  <c r="AA2323" i="1"/>
  <c r="Z2353" i="1"/>
  <c r="Z2517" i="1"/>
  <c r="AA2683" i="1"/>
  <c r="AA2750" i="1"/>
  <c r="Z2807" i="1"/>
  <c r="Z2883" i="1"/>
  <c r="AA2926" i="1"/>
  <c r="Z2933" i="1"/>
  <c r="Z3071" i="1"/>
  <c r="Z3492" i="1"/>
  <c r="Z3498" i="1"/>
  <c r="Z3512" i="1"/>
  <c r="AA3607" i="1"/>
  <c r="Z3695" i="1"/>
  <c r="AA3812" i="1"/>
  <c r="Z3847" i="1"/>
  <c r="AA3852" i="1"/>
  <c r="Z3987" i="1"/>
  <c r="Z4269" i="1"/>
  <c r="Z1496" i="1"/>
  <c r="Z1524" i="1"/>
  <c r="Z1588" i="1"/>
  <c r="Z1611" i="1"/>
  <c r="AA3434" i="1"/>
  <c r="AA3526" i="1"/>
  <c r="AA1968" i="1"/>
  <c r="AA2040" i="1"/>
  <c r="Z2068" i="1"/>
  <c r="AA2080" i="1"/>
  <c r="AA2118" i="1"/>
  <c r="AA2176" i="1"/>
  <c r="AA2255" i="1"/>
  <c r="Z2299" i="1"/>
  <c r="AA2335" i="1"/>
  <c r="Z2365" i="1"/>
  <c r="Z2401" i="1"/>
  <c r="Z2441" i="1"/>
  <c r="AA2455" i="1"/>
  <c r="Z2469" i="1"/>
  <c r="Z2489" i="1"/>
  <c r="AA2531" i="1"/>
  <c r="Z2537" i="1"/>
  <c r="AA2543" i="1"/>
  <c r="Z2565" i="1"/>
  <c r="Z2608" i="1"/>
  <c r="Z2634" i="1"/>
  <c r="AA2646" i="1"/>
  <c r="Z2657" i="1"/>
  <c r="Z2911" i="1"/>
  <c r="Z2925" i="1"/>
  <c r="Z2931" i="1"/>
  <c r="Z2937" i="1"/>
  <c r="Z3015" i="1"/>
  <c r="AA3030" i="1"/>
  <c r="Z3159" i="1"/>
  <c r="Z3226" i="1"/>
  <c r="AA3290" i="1"/>
  <c r="AA3341" i="1"/>
  <c r="Z3348" i="1"/>
  <c r="Z3424" i="1"/>
  <c r="Z3462" i="1"/>
  <c r="Z3601" i="1"/>
  <c r="Z3615" i="1"/>
  <c r="AA3621" i="1"/>
  <c r="Z3642" i="1"/>
  <c r="Z3721" i="1"/>
  <c r="AA3727" i="1"/>
  <c r="AA3734" i="1"/>
  <c r="AA3775" i="1"/>
  <c r="Z3823" i="1"/>
  <c r="Z4025" i="1"/>
  <c r="Z4031" i="1"/>
  <c r="Z4121" i="1"/>
  <c r="AA4127" i="1"/>
  <c r="Z4169" i="1"/>
  <c r="Z4223" i="1"/>
  <c r="Z4230" i="1"/>
  <c r="AA4322" i="1"/>
  <c r="Z1230" i="1"/>
  <c r="Z1270" i="1"/>
  <c r="AA1363" i="1"/>
  <c r="Z1452" i="1"/>
  <c r="AA1506" i="1"/>
  <c r="Z1512" i="1"/>
  <c r="Z1516" i="1"/>
  <c r="AA1543" i="1"/>
  <c r="Z1550" i="1"/>
  <c r="AA1610" i="1"/>
  <c r="AA1616" i="1"/>
  <c r="Z1638" i="1"/>
  <c r="AA1718" i="1"/>
  <c r="Z1730" i="1"/>
  <c r="AA1745" i="1"/>
  <c r="Z1750" i="1"/>
  <c r="Z1776" i="1"/>
  <c r="AA1781" i="1"/>
  <c r="Z1826" i="1"/>
  <c r="Z1884" i="1"/>
  <c r="AA1915" i="1"/>
  <c r="AA2014" i="1"/>
  <c r="Z2028" i="1"/>
  <c r="AA2062" i="1"/>
  <c r="Z2293" i="1"/>
  <c r="Z2307" i="1"/>
  <c r="Z2429" i="1"/>
  <c r="AA2435" i="1"/>
  <c r="AA2684" i="1"/>
  <c r="Z2729" i="1"/>
  <c r="Z2755" i="1"/>
  <c r="AA2891" i="1"/>
  <c r="Z3085" i="1"/>
  <c r="AA3091" i="1"/>
  <c r="AA3197" i="1"/>
  <c r="AA3435" i="1"/>
  <c r="AA3441" i="1"/>
  <c r="Z3482" i="1"/>
  <c r="AA3535" i="1"/>
  <c r="AA3556" i="1"/>
  <c r="AA3844" i="1"/>
  <c r="AA3855" i="1"/>
  <c r="Z3861" i="1"/>
  <c r="Z3926" i="1"/>
  <c r="AA3964" i="1"/>
  <c r="Z3986" i="1"/>
  <c r="AA3992" i="1"/>
  <c r="AA4140" i="1"/>
  <c r="AA4190" i="1"/>
  <c r="AA4218" i="1"/>
  <c r="Z4329" i="1"/>
  <c r="Z4335" i="1"/>
  <c r="AA1082" i="1"/>
  <c r="AA1134" i="1"/>
  <c r="AA1351" i="1"/>
  <c r="Z1370" i="1"/>
  <c r="Z1413" i="1"/>
  <c r="AA2631" i="1"/>
  <c r="Z2658" i="1"/>
  <c r="Z2945" i="1"/>
  <c r="Z3147" i="1"/>
  <c r="AA3321" i="1"/>
  <c r="Z3328" i="1"/>
  <c r="AA3357" i="1"/>
  <c r="AA3363" i="1"/>
  <c r="Z3368" i="1"/>
  <c r="Z3665" i="1"/>
  <c r="Z3898" i="1"/>
  <c r="Z4054" i="1"/>
  <c r="Z4310" i="1"/>
  <c r="Z4323" i="1"/>
  <c r="AA1149" i="1"/>
  <c r="Z1225" i="1"/>
  <c r="AA1231" i="1"/>
  <c r="Z1265" i="1"/>
  <c r="AA1294" i="1"/>
  <c r="Z1513" i="1"/>
  <c r="AA1598" i="1"/>
  <c r="AA1605" i="1"/>
  <c r="AA4015" i="1"/>
  <c r="Z4021" i="1"/>
  <c r="Z4027" i="1"/>
  <c r="AA4178" i="1"/>
  <c r="AA4191" i="1"/>
  <c r="Z4198" i="1"/>
  <c r="Z4213" i="1"/>
  <c r="Z4231" i="1"/>
  <c r="Z4246" i="1"/>
  <c r="Z4275" i="1"/>
  <c r="Z1346" i="1"/>
  <c r="AA1454" i="1"/>
  <c r="Z1508" i="1"/>
  <c r="Z1525" i="1"/>
  <c r="Z1532" i="1"/>
  <c r="Z1566" i="1"/>
  <c r="AA1809" i="1"/>
  <c r="AA2016" i="1"/>
  <c r="Z2030" i="1"/>
  <c r="AA2071" i="1"/>
  <c r="AA2159" i="1"/>
  <c r="Z2258" i="1"/>
  <c r="AA1093" i="1"/>
  <c r="AA1166" i="1"/>
  <c r="AA1199" i="1"/>
  <c r="Z1233" i="1"/>
  <c r="AA1290" i="1"/>
  <c r="Z1386" i="1"/>
  <c r="AA1471" i="1"/>
  <c r="AA1514" i="1"/>
  <c r="Z1688" i="1"/>
  <c r="AA1709" i="1"/>
  <c r="Z1761" i="1"/>
  <c r="Z1798" i="1"/>
  <c r="Z2004" i="1"/>
  <c r="Z2072" i="1"/>
  <c r="AA2160" i="1"/>
  <c r="Z2218" i="1"/>
  <c r="Z2254" i="1"/>
  <c r="Z2369" i="1"/>
  <c r="Z2405" i="1"/>
  <c r="AA2411" i="1"/>
  <c r="Z2433" i="1"/>
  <c r="Z2594" i="1"/>
  <c r="AA2633" i="1"/>
  <c r="Z2649" i="1"/>
  <c r="AA2661" i="1"/>
  <c r="AA2667" i="1"/>
  <c r="Z2747" i="1"/>
  <c r="AA2875" i="1"/>
  <c r="AA2963" i="1"/>
  <c r="Z3095" i="1"/>
  <c r="AA3108" i="1"/>
  <c r="AA3318" i="1"/>
  <c r="Z3360" i="1"/>
  <c r="AA3365" i="1"/>
  <c r="AA3371" i="1"/>
  <c r="Z3466" i="1"/>
  <c r="Z3472" i="1"/>
  <c r="AA3581" i="1"/>
  <c r="AA3587" i="1"/>
  <c r="Z3674" i="1"/>
  <c r="AA3712" i="1"/>
  <c r="Z3802" i="1"/>
  <c r="Z4057" i="1"/>
  <c r="Z4126" i="1"/>
  <c r="Z4222" i="1"/>
  <c r="Z4307" i="1"/>
  <c r="Z4333" i="1"/>
  <c r="Z4339" i="1"/>
  <c r="Z1846" i="1"/>
  <c r="AA1846" i="1"/>
  <c r="Z1974" i="1"/>
  <c r="AA1974" i="1"/>
  <c r="Z2193" i="1"/>
  <c r="AA2193" i="1"/>
  <c r="Z2265" i="1"/>
  <c r="AA2265" i="1"/>
  <c r="Z2431" i="1"/>
  <c r="AA2431" i="1"/>
  <c r="AA2592" i="1"/>
  <c r="Z2592" i="1"/>
  <c r="AA2679" i="1"/>
  <c r="Z2679" i="1"/>
  <c r="Z3111" i="1"/>
  <c r="AA3111" i="1"/>
  <c r="Z3132" i="1"/>
  <c r="AA3132" i="1"/>
  <c r="Z3349" i="1"/>
  <c r="AA3349" i="1"/>
  <c r="Z3419" i="1"/>
  <c r="AA3419" i="1"/>
  <c r="Z3488" i="1"/>
  <c r="AA3488" i="1"/>
  <c r="AA3911" i="1"/>
  <c r="Z3911" i="1"/>
  <c r="AA3919" i="1"/>
  <c r="Z3919" i="1"/>
  <c r="AA4039" i="1"/>
  <c r="Z4039" i="1"/>
  <c r="AA4073" i="1"/>
  <c r="Z4073" i="1"/>
  <c r="AA4279" i="1"/>
  <c r="Z4279" i="1"/>
  <c r="AA1105" i="1"/>
  <c r="Z1153" i="1"/>
  <c r="AA1158" i="1"/>
  <c r="Z1165" i="1"/>
  <c r="Z1177" i="1"/>
  <c r="Z1257" i="1"/>
  <c r="Z1276" i="1"/>
  <c r="AA1287" i="1"/>
  <c r="AA1318" i="1"/>
  <c r="Z1336" i="1"/>
  <c r="Z1358" i="1"/>
  <c r="Z1393" i="1"/>
  <c r="Z1397" i="1"/>
  <c r="AA1427" i="1"/>
  <c r="Z1457" i="1"/>
  <c r="Z1586" i="1"/>
  <c r="Z1606" i="1"/>
  <c r="AA1606" i="1"/>
  <c r="AA1682" i="1"/>
  <c r="Z1689" i="1"/>
  <c r="AA1689" i="1"/>
  <c r="Z1734" i="1"/>
  <c r="AA1734" i="1"/>
  <c r="Z1806" i="1"/>
  <c r="AA1806" i="1"/>
  <c r="Z2282" i="1"/>
  <c r="AA2282" i="1"/>
  <c r="Z2515" i="1"/>
  <c r="AA2515" i="1"/>
  <c r="AA2694" i="1"/>
  <c r="Z2694" i="1"/>
  <c r="AA2873" i="1"/>
  <c r="Z2873" i="1"/>
  <c r="AA2879" i="1"/>
  <c r="AA3161" i="1"/>
  <c r="Z3161" i="1"/>
  <c r="Z3463" i="1"/>
  <c r="AA3463" i="1"/>
  <c r="Z3536" i="1"/>
  <c r="AA3536" i="1"/>
  <c r="AA3543" i="1"/>
  <c r="Z3543" i="1"/>
  <c r="Z3685" i="1"/>
  <c r="AA3685" i="1"/>
  <c r="Z3735" i="1"/>
  <c r="AA3735" i="1"/>
  <c r="Z4074" i="1"/>
  <c r="AA4074" i="1"/>
  <c r="AA1558" i="1"/>
  <c r="Z1558" i="1"/>
  <c r="Z1794" i="1"/>
  <c r="AA1794" i="1"/>
  <c r="AA1841" i="1"/>
  <c r="Z1841" i="1"/>
  <c r="AA1910" i="1"/>
  <c r="Z1910" i="1"/>
  <c r="Z1947" i="1"/>
  <c r="AA1947" i="1"/>
  <c r="Z2038" i="1"/>
  <c r="AA2038" i="1"/>
  <c r="AA2066" i="1"/>
  <c r="Z2066" i="1"/>
  <c r="AA2174" i="1"/>
  <c r="Z2174" i="1"/>
  <c r="Z2355" i="1"/>
  <c r="AA2355" i="1"/>
  <c r="AA2921" i="1"/>
  <c r="Z2921" i="1"/>
  <c r="AA3087" i="1"/>
  <c r="Z3087" i="1"/>
  <c r="Z3286" i="1"/>
  <c r="AA3286" i="1"/>
  <c r="Z3413" i="1"/>
  <c r="AA3413" i="1"/>
  <c r="AA3464" i="1"/>
  <c r="Z3464" i="1"/>
  <c r="AA3558" i="1"/>
  <c r="Z3558" i="1"/>
  <c r="AA3623" i="1"/>
  <c r="Z3623" i="1"/>
  <c r="Z3743" i="1"/>
  <c r="AA3743" i="1"/>
  <c r="AA4067" i="1"/>
  <c r="Z4067" i="1"/>
  <c r="Z4122" i="1"/>
  <c r="AA4122" i="1"/>
  <c r="Z4267" i="1"/>
  <c r="AA4267" i="1"/>
  <c r="AA1114" i="1"/>
  <c r="AA1178" i="1"/>
  <c r="AA1183" i="1"/>
  <c r="Z1201" i="1"/>
  <c r="Z1206" i="1"/>
  <c r="Z1242" i="1"/>
  <c r="AA1247" i="1"/>
  <c r="Z1254" i="1"/>
  <c r="AA1271" i="1"/>
  <c r="AA1319" i="1"/>
  <c r="AA1343" i="1"/>
  <c r="AA1347" i="1"/>
  <c r="AA1353" i="1"/>
  <c r="AA1359" i="1"/>
  <c r="Z1374" i="1"/>
  <c r="Z1378" i="1"/>
  <c r="Z1388" i="1"/>
  <c r="Z1405" i="1"/>
  <c r="AA1434" i="1"/>
  <c r="Z1494" i="1"/>
  <c r="AA1552" i="1"/>
  <c r="Z1552" i="1"/>
  <c r="AA1710" i="1"/>
  <c r="Z1710" i="1"/>
  <c r="Z1848" i="1"/>
  <c r="AA1861" i="1"/>
  <c r="AA1866" i="1"/>
  <c r="AA1992" i="1"/>
  <c r="AA2018" i="1"/>
  <c r="Z2018" i="1"/>
  <c r="AA2260" i="1"/>
  <c r="Z2260" i="1"/>
  <c r="Z2928" i="1"/>
  <c r="AA2928" i="1"/>
  <c r="AA3027" i="1"/>
  <c r="Z3027" i="1"/>
  <c r="AA3121" i="1"/>
  <c r="Z3121" i="1"/>
  <c r="Z3574" i="1"/>
  <c r="AA3574" i="1"/>
  <c r="Z3892" i="1"/>
  <c r="AA3892" i="1"/>
  <c r="AA3906" i="1"/>
  <c r="Z3906" i="1"/>
  <c r="AA4034" i="1"/>
  <c r="Z4034" i="1"/>
  <c r="Z4060" i="1"/>
  <c r="AA4060" i="1"/>
  <c r="Z4068" i="1"/>
  <c r="AA4068" i="1"/>
  <c r="Z4123" i="1"/>
  <c r="AA4123" i="1"/>
  <c r="Z1487" i="1"/>
  <c r="AA1487" i="1"/>
  <c r="Z1646" i="1"/>
  <c r="AA1646" i="1"/>
  <c r="Z1278" i="1"/>
  <c r="AA1295" i="1"/>
  <c r="Z1308" i="1"/>
  <c r="AA1338" i="1"/>
  <c r="Z1394" i="1"/>
  <c r="Z1424" i="1"/>
  <c r="AA1489" i="1"/>
  <c r="AA1499" i="1"/>
  <c r="AA1515" i="1"/>
  <c r="Z1521" i="1"/>
  <c r="Z1533" i="1"/>
  <c r="AA1541" i="1"/>
  <c r="Z1541" i="1"/>
  <c r="AA1559" i="1"/>
  <c r="AA1608" i="1"/>
  <c r="Z1678" i="1"/>
  <c r="AA1691" i="1"/>
  <c r="Z1698" i="1"/>
  <c r="Z1736" i="1"/>
  <c r="Z1742" i="1"/>
  <c r="AA1754" i="1"/>
  <c r="Z1754" i="1"/>
  <c r="AA1808" i="1"/>
  <c r="Z1814" i="1"/>
  <c r="AA1911" i="1"/>
  <c r="AA2148" i="1"/>
  <c r="Z2148" i="1"/>
  <c r="AA2313" i="1"/>
  <c r="Z2313" i="1"/>
  <c r="Z2483" i="1"/>
  <c r="AA2483" i="1"/>
  <c r="Z2503" i="1"/>
  <c r="AA2503" i="1"/>
  <c r="AA2675" i="1"/>
  <c r="Z2675" i="1"/>
  <c r="Z2711" i="1"/>
  <c r="AA2711" i="1"/>
  <c r="Z2844" i="1"/>
  <c r="AA2844" i="1"/>
  <c r="AA3013" i="1"/>
  <c r="Z3013" i="1"/>
  <c r="AA3049" i="1"/>
  <c r="Z3049" i="1"/>
  <c r="Z3075" i="1"/>
  <c r="AA3075" i="1"/>
  <c r="Z3331" i="1"/>
  <c r="AA3331" i="1"/>
  <c r="AA3460" i="1"/>
  <c r="Z3460" i="1"/>
  <c r="AA3518" i="1"/>
  <c r="Z3518" i="1"/>
  <c r="Z3532" i="1"/>
  <c r="AA3532" i="1"/>
  <c r="Z3605" i="1"/>
  <c r="AA3605" i="1"/>
  <c r="Z3718" i="1"/>
  <c r="AA3718" i="1"/>
  <c r="AA4003" i="1"/>
  <c r="Z4003" i="1"/>
  <c r="AA4055" i="1"/>
  <c r="Z4055" i="1"/>
  <c r="AA4142" i="1"/>
  <c r="Z4142" i="1"/>
  <c r="AA4254" i="1"/>
  <c r="Z4254" i="1"/>
  <c r="AA1562" i="1"/>
  <c r="Z1562" i="1"/>
  <c r="AA1577" i="1"/>
  <c r="Z1577" i="1"/>
  <c r="AA1844" i="1"/>
  <c r="Z1844" i="1"/>
  <c r="AA1912" i="1"/>
  <c r="Z1912" i="1"/>
  <c r="Z1958" i="1"/>
  <c r="AA1958" i="1"/>
  <c r="AA2048" i="1"/>
  <c r="Z2048" i="1"/>
  <c r="AA2206" i="1"/>
  <c r="Z2206" i="1"/>
  <c r="AA2220" i="1"/>
  <c r="Z2220" i="1"/>
  <c r="Z2698" i="1"/>
  <c r="AA2698" i="1"/>
  <c r="Z2734" i="1"/>
  <c r="AA2734" i="1"/>
  <c r="AA2823" i="1"/>
  <c r="Z2823" i="1"/>
  <c r="Z2916" i="1"/>
  <c r="AA2916" i="1"/>
  <c r="AA2993" i="1"/>
  <c r="Z2993" i="1"/>
  <c r="Z3062" i="1"/>
  <c r="AA3062" i="1"/>
  <c r="Z3379" i="1"/>
  <c r="AA3379" i="1"/>
  <c r="Z3453" i="1"/>
  <c r="AA3453" i="1"/>
  <c r="AA3689" i="1"/>
  <c r="Z3689" i="1"/>
  <c r="AA3719" i="1"/>
  <c r="Z3719" i="1"/>
  <c r="Z3946" i="1"/>
  <c r="AA3946" i="1"/>
  <c r="AA1137" i="1"/>
  <c r="AA1207" i="1"/>
  <c r="AA1255" i="1"/>
  <c r="AA1279" i="1"/>
  <c r="Z1286" i="1"/>
  <c r="Z1316" i="1"/>
  <c r="AA1339" i="1"/>
  <c r="AA1345" i="1"/>
  <c r="Z1366" i="1"/>
  <c r="Z1376" i="1"/>
  <c r="AA1379" i="1"/>
  <c r="Z1385" i="1"/>
  <c r="Z1401" i="1"/>
  <c r="AA1407" i="1"/>
  <c r="AA1443" i="1"/>
  <c r="AA1474" i="1"/>
  <c r="Z1571" i="1"/>
  <c r="AA1571" i="1"/>
  <c r="Z1589" i="1"/>
  <c r="Z1597" i="1"/>
  <c r="AA1597" i="1"/>
  <c r="AA1673" i="1"/>
  <c r="AA2112" i="1"/>
  <c r="Z2112" i="1"/>
  <c r="Z2142" i="1"/>
  <c r="AA2142" i="1"/>
  <c r="AA2630" i="1"/>
  <c r="Z2783" i="1"/>
  <c r="AA2783" i="1"/>
  <c r="Z2979" i="1"/>
  <c r="AA2979" i="1"/>
  <c r="Z3210" i="1"/>
  <c r="AA3210" i="1"/>
  <c r="Z3355" i="1"/>
  <c r="AA3355" i="1"/>
  <c r="Z3395" i="1"/>
  <c r="AA3395" i="1"/>
  <c r="AA3446" i="1"/>
  <c r="Z3446" i="1"/>
  <c r="AA3454" i="1"/>
  <c r="Z3454" i="1"/>
  <c r="AA3600" i="1"/>
  <c r="Z3781" i="1"/>
  <c r="AA3781" i="1"/>
  <c r="Z3835" i="1"/>
  <c r="AA3835" i="1"/>
  <c r="AA3954" i="1"/>
  <c r="Z3954" i="1"/>
  <c r="AA4051" i="1"/>
  <c r="Z4131" i="1"/>
  <c r="AA4131" i="1"/>
  <c r="AA1223" i="1"/>
  <c r="Z1234" i="1"/>
  <c r="AA1310" i="1"/>
  <c r="AA1329" i="1"/>
  <c r="Z1396" i="1"/>
  <c r="AA1426" i="1"/>
  <c r="Z1450" i="1"/>
  <c r="Z1469" i="1"/>
  <c r="AA1479" i="1"/>
  <c r="Z1486" i="1"/>
  <c r="AA1491" i="1"/>
  <c r="AA1568" i="1"/>
  <c r="Z1568" i="1"/>
  <c r="Z1578" i="1"/>
  <c r="Z1585" i="1"/>
  <c r="AA1674" i="1"/>
  <c r="Z1674" i="1"/>
  <c r="AA1738" i="1"/>
  <c r="AA1762" i="1"/>
  <c r="Z1768" i="1"/>
  <c r="Z1774" i="1"/>
  <c r="AA1774" i="1"/>
  <c r="Z1817" i="1"/>
  <c r="AA1817" i="1"/>
  <c r="AA1845" i="1"/>
  <c r="AA1870" i="1"/>
  <c r="Z1870" i="1"/>
  <c r="AA1920" i="1"/>
  <c r="Z1936" i="1"/>
  <c r="AA1936" i="1"/>
  <c r="AA1966" i="1"/>
  <c r="Z2002" i="1"/>
  <c r="AA2015" i="1"/>
  <c r="Z2143" i="1"/>
  <c r="AA2143" i="1"/>
  <c r="AA2186" i="1"/>
  <c r="Z2186" i="1"/>
  <c r="Z2308" i="1"/>
  <c r="AA2308" i="1"/>
  <c r="Z2451" i="1"/>
  <c r="AA2451" i="1"/>
  <c r="Z2471" i="1"/>
  <c r="AA2471" i="1"/>
  <c r="AA2533" i="1"/>
  <c r="Z2533" i="1"/>
  <c r="AA2567" i="1"/>
  <c r="Z2567" i="1"/>
  <c r="AA2951" i="1"/>
  <c r="Z2951" i="1"/>
  <c r="Z3044" i="1"/>
  <c r="AA3044" i="1"/>
  <c r="AA3306" i="1"/>
  <c r="Z3306" i="1"/>
  <c r="Z3549" i="1"/>
  <c r="AA3549" i="1"/>
  <c r="Z3796" i="1"/>
  <c r="AA3796" i="1"/>
  <c r="AA3918" i="1"/>
  <c r="Z3918" i="1"/>
  <c r="Z4038" i="1"/>
  <c r="AA4038" i="1"/>
  <c r="Z4138" i="1"/>
  <c r="AA4138" i="1"/>
  <c r="AA4174" i="1"/>
  <c r="Z4174" i="1"/>
  <c r="Z4271" i="1"/>
  <c r="AA4271" i="1"/>
  <c r="Z4294" i="1"/>
  <c r="AA4294" i="1"/>
  <c r="Z2170" i="1"/>
  <c r="Z2216" i="1"/>
  <c r="Z2250" i="1"/>
  <c r="Z2337" i="1"/>
  <c r="Z2413" i="1"/>
  <c r="AA2467" i="1"/>
  <c r="AA2499" i="1"/>
  <c r="AA2523" i="1"/>
  <c r="AA2555" i="1"/>
  <c r="Z2575" i="1"/>
  <c r="AA2589" i="1"/>
  <c r="Z2620" i="1"/>
  <c r="AA2748" i="1"/>
  <c r="Z2774" i="1"/>
  <c r="AA2794" i="1"/>
  <c r="Z2811" i="1"/>
  <c r="AA2907" i="1"/>
  <c r="Z2919" i="1"/>
  <c r="Z2967" i="1"/>
  <c r="Z3047" i="1"/>
  <c r="Z3119" i="1"/>
  <c r="Z3129" i="1"/>
  <c r="Z3294" i="1"/>
  <c r="Z3320" i="1"/>
  <c r="AA3347" i="1"/>
  <c r="Z3352" i="1"/>
  <c r="AA3411" i="1"/>
  <c r="Z3416" i="1"/>
  <c r="AA3489" i="1"/>
  <c r="AA3527" i="1"/>
  <c r="Z3544" i="1"/>
  <c r="Z3550" i="1"/>
  <c r="AA3575" i="1"/>
  <c r="AA3580" i="1"/>
  <c r="Z3633" i="1"/>
  <c r="Z3680" i="1"/>
  <c r="AA3686" i="1"/>
  <c r="AA3733" i="1"/>
  <c r="AA3764" i="1"/>
  <c r="Z3901" i="1"/>
  <c r="Z3991" i="1"/>
  <c r="AA4035" i="1"/>
  <c r="AA4082" i="1"/>
  <c r="Z4089" i="1"/>
  <c r="Z4107" i="1"/>
  <c r="Z4113" i="1"/>
  <c r="AA4124" i="1"/>
  <c r="Z4129" i="1"/>
  <c r="Z4139" i="1"/>
  <c r="Z4143" i="1"/>
  <c r="Z4149" i="1"/>
  <c r="Z4163" i="1"/>
  <c r="Z4217" i="1"/>
  <c r="Z4229" i="1"/>
  <c r="AA4263" i="1"/>
  <c r="AA4295" i="1"/>
  <c r="Z4325" i="1"/>
  <c r="Z2975" i="1"/>
  <c r="Z3242" i="1"/>
  <c r="AA3249" i="1"/>
  <c r="Z3608" i="1"/>
  <c r="Z2055" i="1"/>
  <c r="AA2055" i="1"/>
  <c r="Z2126" i="1"/>
  <c r="AA2126" i="1"/>
  <c r="Z2387" i="1"/>
  <c r="AA2387" i="1"/>
  <c r="Z2427" i="1"/>
  <c r="AA2427" i="1"/>
  <c r="AA2563" i="1"/>
  <c r="Z2563" i="1"/>
  <c r="AA2913" i="1"/>
  <c r="Z2913" i="1"/>
  <c r="AA2941" i="1"/>
  <c r="Z2941" i="1"/>
  <c r="Z2960" i="1"/>
  <c r="AA2960" i="1"/>
  <c r="AA3031" i="1"/>
  <c r="Z3031" i="1"/>
  <c r="AA3055" i="1"/>
  <c r="Z3055" i="1"/>
  <c r="Z3116" i="1"/>
  <c r="AA3116" i="1"/>
  <c r="Z3140" i="1"/>
  <c r="AA3140" i="1"/>
  <c r="Z3572" i="1"/>
  <c r="AA3572" i="1"/>
  <c r="AA3650" i="1"/>
  <c r="Z3650" i="1"/>
  <c r="AA3711" i="1"/>
  <c r="Z3711" i="1"/>
  <c r="AA3729" i="1"/>
  <c r="Z3729" i="1"/>
  <c r="AA3923" i="1"/>
  <c r="Z3923" i="1"/>
  <c r="AA4007" i="1"/>
  <c r="Z4007" i="1"/>
  <c r="Z4206" i="1"/>
  <c r="AA4206" i="1"/>
  <c r="Z1089" i="1"/>
  <c r="AA1094" i="1"/>
  <c r="Z1101" i="1"/>
  <c r="Z1113" i="1"/>
  <c r="Z1193" i="1"/>
  <c r="Z1214" i="1"/>
  <c r="AA1239" i="1"/>
  <c r="Z1262" i="1"/>
  <c r="Z1266" i="1"/>
  <c r="AA1291" i="1"/>
  <c r="Z1309" i="1"/>
  <c r="Z1326" i="1"/>
  <c r="AA1330" i="1"/>
  <c r="AA1335" i="1"/>
  <c r="Z1344" i="1"/>
  <c r="AA1371" i="1"/>
  <c r="AA1406" i="1"/>
  <c r="AA1435" i="1"/>
  <c r="Z1441" i="1"/>
  <c r="Z1444" i="1"/>
  <c r="AA1470" i="1"/>
  <c r="AA1490" i="1"/>
  <c r="Z1504" i="1"/>
  <c r="AA1507" i="1"/>
  <c r="AA1526" i="1"/>
  <c r="AA1561" i="1"/>
  <c r="Z1704" i="1"/>
  <c r="Z1726" i="1"/>
  <c r="AA1741" i="1"/>
  <c r="AA1760" i="1"/>
  <c r="AA1763" i="1"/>
  <c r="AA1797" i="1"/>
  <c r="AA1811" i="1"/>
  <c r="AA1838" i="1"/>
  <c r="AA1853" i="1"/>
  <c r="AA1858" i="1"/>
  <c r="AA1880" i="1"/>
  <c r="Z1916" i="1"/>
  <c r="Z1921" i="1"/>
  <c r="AA1928" i="1"/>
  <c r="Z1934" i="1"/>
  <c r="Z1952" i="1"/>
  <c r="AA1980" i="1"/>
  <c r="Z1980" i="1"/>
  <c r="AA2006" i="1"/>
  <c r="Z2006" i="1"/>
  <c r="Z2042" i="1"/>
  <c r="Z2092" i="1"/>
  <c r="Z2119" i="1"/>
  <c r="AA2119" i="1"/>
  <c r="AA2152" i="1"/>
  <c r="Z2152" i="1"/>
  <c r="Z2287" i="1"/>
  <c r="AA2287" i="1"/>
  <c r="AA2445" i="1"/>
  <c r="Z2445" i="1"/>
  <c r="AA2475" i="1"/>
  <c r="AA2513" i="1"/>
  <c r="Z2513" i="1"/>
  <c r="AA2600" i="1"/>
  <c r="Z2600" i="1"/>
  <c r="AA2681" i="1"/>
  <c r="Z2681" i="1"/>
  <c r="AA2763" i="1"/>
  <c r="Z2763" i="1"/>
  <c r="AA2870" i="1"/>
  <c r="Z2870" i="1"/>
  <c r="Z2935" i="1"/>
  <c r="Z2980" i="1"/>
  <c r="AA2980" i="1"/>
  <c r="Z3106" i="1"/>
  <c r="AA3106" i="1"/>
  <c r="Z3190" i="1"/>
  <c r="Z3285" i="1"/>
  <c r="AA3285" i="1"/>
  <c r="Z3323" i="1"/>
  <c r="AA3323" i="1"/>
  <c r="AA3330" i="1"/>
  <c r="Z3330" i="1"/>
  <c r="AA3344" i="1"/>
  <c r="Z3344" i="1"/>
  <c r="Z3387" i="1"/>
  <c r="AA3387" i="1"/>
  <c r="AA3408" i="1"/>
  <c r="Z3408" i="1"/>
  <c r="AA3468" i="1"/>
  <c r="Z3468" i="1"/>
  <c r="AA1994" i="1"/>
  <c r="Z1994" i="1"/>
  <c r="AA2031" i="1"/>
  <c r="Z2120" i="1"/>
  <c r="AA2120" i="1"/>
  <c r="AA2146" i="1"/>
  <c r="Z2146" i="1"/>
  <c r="AA2184" i="1"/>
  <c r="AA2244" i="1"/>
  <c r="Z2244" i="1"/>
  <c r="Z2319" i="1"/>
  <c r="AA2319" i="1"/>
  <c r="Z2339" i="1"/>
  <c r="AA2339" i="1"/>
  <c r="Z2381" i="1"/>
  <c r="AA2421" i="1"/>
  <c r="Z2421" i="1"/>
  <c r="AA2465" i="1"/>
  <c r="Z2465" i="1"/>
  <c r="Z2590" i="1"/>
  <c r="AA2590" i="1"/>
  <c r="Z2713" i="1"/>
  <c r="AA2791" i="1"/>
  <c r="Z2798" i="1"/>
  <c r="AA2798" i="1"/>
  <c r="Z2847" i="1"/>
  <c r="Z2908" i="1"/>
  <c r="AA2908" i="1"/>
  <c r="AA3007" i="1"/>
  <c r="Z3007" i="1"/>
  <c r="AA3081" i="1"/>
  <c r="Z3081" i="1"/>
  <c r="AA2044" i="1"/>
  <c r="Z2044" i="1"/>
  <c r="AA2094" i="1"/>
  <c r="Z2094" i="1"/>
  <c r="AA2108" i="1"/>
  <c r="Z2108" i="1"/>
  <c r="AA2135" i="1"/>
  <c r="Z2178" i="1"/>
  <c r="AA2275" i="1"/>
  <c r="Z2275" i="1"/>
  <c r="AA2507" i="1"/>
  <c r="AA2584" i="1"/>
  <c r="Z2584" i="1"/>
  <c r="Z2670" i="1"/>
  <c r="AA2670" i="1"/>
  <c r="AA2758" i="1"/>
  <c r="Z2758" i="1"/>
  <c r="AA2828" i="1"/>
  <c r="AA2835" i="1"/>
  <c r="Z2842" i="1"/>
  <c r="AA2842" i="1"/>
  <c r="AA3041" i="1"/>
  <c r="Z3041" i="1"/>
  <c r="Z3076" i="1"/>
  <c r="AA3076" i="1"/>
  <c r="AA3186" i="1"/>
  <c r="Z3186" i="1"/>
  <c r="AA3266" i="1"/>
  <c r="Z3266" i="1"/>
  <c r="AA1085" i="1"/>
  <c r="AA1102" i="1"/>
  <c r="Z1121" i="1"/>
  <c r="AA1126" i="1"/>
  <c r="Z1133" i="1"/>
  <c r="Z1145" i="1"/>
  <c r="AA1174" i="1"/>
  <c r="Z1190" i="1"/>
  <c r="Z1210" i="1"/>
  <c r="AA1215" i="1"/>
  <c r="Z1222" i="1"/>
  <c r="AA1263" i="1"/>
  <c r="Z1268" i="1"/>
  <c r="Z1284" i="1"/>
  <c r="Z1288" i="1"/>
  <c r="Z1317" i="1"/>
  <c r="AA1327" i="1"/>
  <c r="Z1342" i="1"/>
  <c r="Z1350" i="1"/>
  <c r="AA1369" i="1"/>
  <c r="Z1414" i="1"/>
  <c r="AA1433" i="1"/>
  <c r="Z1442" i="1"/>
  <c r="Z1460" i="1"/>
  <c r="AA1534" i="1"/>
  <c r="AA1554" i="1"/>
  <c r="Z1580" i="1"/>
  <c r="Z1609" i="1"/>
  <c r="AA1681" i="1"/>
  <c r="Z1686" i="1"/>
  <c r="Z1690" i="1"/>
  <c r="AA1706" i="1"/>
  <c r="Z1752" i="1"/>
  <c r="Z1788" i="1"/>
  <c r="Z1818" i="1"/>
  <c r="Z1840" i="1"/>
  <c r="Z1849" i="1"/>
  <c r="AA1865" i="1"/>
  <c r="Z1888" i="1"/>
  <c r="Z1930" i="1"/>
  <c r="Z1948" i="1"/>
  <c r="Z1953" i="1"/>
  <c r="AA1965" i="1"/>
  <c r="AA1969" i="1"/>
  <c r="Z2008" i="1"/>
  <c r="AA2088" i="1"/>
  <c r="Z2088" i="1"/>
  <c r="Z2168" i="1"/>
  <c r="AA2168" i="1"/>
  <c r="Z2238" i="1"/>
  <c r="AA2238" i="1"/>
  <c r="Z2383" i="1"/>
  <c r="AA2383" i="1"/>
  <c r="AA2415" i="1"/>
  <c r="AA2459" i="1"/>
  <c r="AA2497" i="1"/>
  <c r="Z2497" i="1"/>
  <c r="Z2577" i="1"/>
  <c r="Z2743" i="1"/>
  <c r="Z2779" i="1"/>
  <c r="AA2779" i="1"/>
  <c r="AA2903" i="1"/>
  <c r="Z2903" i="1"/>
  <c r="AA2969" i="1"/>
  <c r="Z2969" i="1"/>
  <c r="Z2995" i="1"/>
  <c r="Z3022" i="1"/>
  <c r="AA3022" i="1"/>
  <c r="Z3253" i="1"/>
  <c r="AA3253" i="1"/>
  <c r="AA1960" i="1"/>
  <c r="AA1976" i="1"/>
  <c r="AA1990" i="1"/>
  <c r="Z2058" i="1"/>
  <c r="Z2070" i="1"/>
  <c r="AA2102" i="1"/>
  <c r="Z2130" i="1"/>
  <c r="AA2180" i="1"/>
  <c r="Z2180" i="1"/>
  <c r="Z2224" i="1"/>
  <c r="AA2257" i="1"/>
  <c r="Z2262" i="1"/>
  <c r="AA2295" i="1"/>
  <c r="AA2377" i="1"/>
  <c r="Z2377" i="1"/>
  <c r="Z2399" i="1"/>
  <c r="AA2399" i="1"/>
  <c r="AA2449" i="1"/>
  <c r="Z2449" i="1"/>
  <c r="AA2573" i="1"/>
  <c r="Z2573" i="1"/>
  <c r="AA2703" i="1"/>
  <c r="Z2703" i="1"/>
  <c r="AA2897" i="1"/>
  <c r="Z2897" i="1"/>
  <c r="AA2927" i="1"/>
  <c r="Z2927" i="1"/>
  <c r="Z3164" i="1"/>
  <c r="AA3164" i="1"/>
  <c r="Z3222" i="1"/>
  <c r="AA3222" i="1"/>
  <c r="Z1421" i="1"/>
  <c r="Z1448" i="1"/>
  <c r="AA1451" i="1"/>
  <c r="Z1461" i="1"/>
  <c r="Z1502" i="1"/>
  <c r="AA1535" i="1"/>
  <c r="AA1546" i="1"/>
  <c r="AA1551" i="1"/>
  <c r="AA1555" i="1"/>
  <c r="AA1563" i="1"/>
  <c r="AA1729" i="1"/>
  <c r="AA1753" i="1"/>
  <c r="Z1770" i="1"/>
  <c r="AA1878" i="1"/>
  <c r="AA1944" i="1"/>
  <c r="AA1984" i="1"/>
  <c r="Z1991" i="1"/>
  <c r="AA1991" i="1"/>
  <c r="AA2082" i="1"/>
  <c r="Z2082" i="1"/>
  <c r="Z2096" i="1"/>
  <c r="AA2232" i="1"/>
  <c r="Z2232" i="1"/>
  <c r="AA2270" i="1"/>
  <c r="Z2270" i="1"/>
  <c r="Z2315" i="1"/>
  <c r="AA2315" i="1"/>
  <c r="Z2351" i="1"/>
  <c r="AA2351" i="1"/>
  <c r="AA2417" i="1"/>
  <c r="Z2417" i="1"/>
  <c r="AA2491" i="1"/>
  <c r="AA2529" i="1"/>
  <c r="Z2529" i="1"/>
  <c r="Z2660" i="1"/>
  <c r="AA2825" i="1"/>
  <c r="Z2825" i="1"/>
  <c r="Z2991" i="1"/>
  <c r="AA3037" i="1"/>
  <c r="Z3037" i="1"/>
  <c r="AA3165" i="1"/>
  <c r="Z3165" i="1"/>
  <c r="AA1810" i="1"/>
  <c r="AA1819" i="1"/>
  <c r="AA1978" i="1"/>
  <c r="Z1978" i="1"/>
  <c r="Z2104" i="1"/>
  <c r="AA2104" i="1"/>
  <c r="AA2132" i="1"/>
  <c r="Z2132" i="1"/>
  <c r="AA2207" i="1"/>
  <c r="Z2214" i="1"/>
  <c r="AA2214" i="1"/>
  <c r="AA2264" i="1"/>
  <c r="Z2264" i="1"/>
  <c r="Z2278" i="1"/>
  <c r="AA2291" i="1"/>
  <c r="Z2371" i="1"/>
  <c r="AA2371" i="1"/>
  <c r="AA2393" i="1"/>
  <c r="Z2393" i="1"/>
  <c r="Z2437" i="1"/>
  <c r="AA2443" i="1"/>
  <c r="AA2481" i="1"/>
  <c r="Z2481" i="1"/>
  <c r="Z2605" i="1"/>
  <c r="AA2605" i="1"/>
  <c r="AA2656" i="1"/>
  <c r="AA2739" i="1"/>
  <c r="Z2739" i="1"/>
  <c r="AA3117" i="1"/>
  <c r="Z3117" i="1"/>
  <c r="AA3324" i="1"/>
  <c r="Z3324" i="1"/>
  <c r="AA3338" i="1"/>
  <c r="Z3338" i="1"/>
  <c r="AA3380" i="1"/>
  <c r="Z3380" i="1"/>
  <c r="AA3402" i="1"/>
  <c r="Z3402" i="1"/>
  <c r="Z3447" i="1"/>
  <c r="AA3447" i="1"/>
  <c r="AA3552" i="1"/>
  <c r="Z3552" i="1"/>
  <c r="Z3589" i="1"/>
  <c r="AA3589" i="1"/>
  <c r="Z3767" i="1"/>
  <c r="AA3767" i="1"/>
  <c r="AA4002" i="1"/>
  <c r="Z4002" i="1"/>
  <c r="AA4033" i="1"/>
  <c r="Z4033" i="1"/>
  <c r="AA4137" i="1"/>
  <c r="Z4137" i="1"/>
  <c r="AA4173" i="1"/>
  <c r="Z4173" i="1"/>
  <c r="AA4278" i="1"/>
  <c r="Z4278" i="1"/>
  <c r="AA3141" i="1"/>
  <c r="Z3141" i="1"/>
  <c r="AA3153" i="1"/>
  <c r="Z3153" i="1"/>
  <c r="Z3203" i="1"/>
  <c r="AA3203" i="1"/>
  <c r="Z3339" i="1"/>
  <c r="AA3339" i="1"/>
  <c r="Z3403" i="1"/>
  <c r="AA3403" i="1"/>
  <c r="AA3436" i="1"/>
  <c r="Z3436" i="1"/>
  <c r="AA3448" i="1"/>
  <c r="Z3448" i="1"/>
  <c r="AA4111" i="1"/>
  <c r="Z4111" i="1"/>
  <c r="Z4168" i="1"/>
  <c r="AA4168" i="1"/>
  <c r="AA4261" i="1"/>
  <c r="Z4261" i="1"/>
  <c r="Z4306" i="1"/>
  <c r="AA4306" i="1"/>
  <c r="Z2461" i="1"/>
  <c r="Z2477" i="1"/>
  <c r="Z2493" i="1"/>
  <c r="Z2509" i="1"/>
  <c r="Z2525" i="1"/>
  <c r="Z2541" i="1"/>
  <c r="Z2553" i="1"/>
  <c r="Z2569" i="1"/>
  <c r="AA2579" i="1"/>
  <c r="AA2601" i="1"/>
  <c r="Z2625" i="1"/>
  <c r="AA2653" i="1"/>
  <c r="AA2666" i="1"/>
  <c r="Z2687" i="1"/>
  <c r="Z2710" i="1"/>
  <c r="AA2723" i="1"/>
  <c r="AA2764" i="1"/>
  <c r="AA2822" i="1"/>
  <c r="AA2826" i="1"/>
  <c r="Z2857" i="1"/>
  <c r="Z2871" i="1"/>
  <c r="AA2914" i="1"/>
  <c r="Z2947" i="1"/>
  <c r="Z2957" i="1"/>
  <c r="Z2961" i="1"/>
  <c r="Z2981" i="1"/>
  <c r="AA2992" i="1"/>
  <c r="AA3012" i="1"/>
  <c r="Z3023" i="1"/>
  <c r="AA3038" i="1"/>
  <c r="AA3042" i="1"/>
  <c r="Z3056" i="1"/>
  <c r="AA3056" i="1"/>
  <c r="AA3094" i="1"/>
  <c r="Z3167" i="1"/>
  <c r="Z3174" i="1"/>
  <c r="AA3181" i="1"/>
  <c r="Z3307" i="1"/>
  <c r="AA3307" i="1"/>
  <c r="AA3314" i="1"/>
  <c r="Z3314" i="1"/>
  <c r="AA3332" i="1"/>
  <c r="Z3332" i="1"/>
  <c r="AA3340" i="1"/>
  <c r="Z3340" i="1"/>
  <c r="AA3396" i="1"/>
  <c r="Z3396" i="1"/>
  <c r="Z3432" i="1"/>
  <c r="AA3432" i="1"/>
  <c r="AA3508" i="1"/>
  <c r="Z3508" i="1"/>
  <c r="AA3584" i="1"/>
  <c r="Z3584" i="1"/>
  <c r="AA3672" i="1"/>
  <c r="Z3672" i="1"/>
  <c r="AA3783" i="1"/>
  <c r="Z3783" i="1"/>
  <c r="AA3810" i="1"/>
  <c r="Z3810" i="1"/>
  <c r="Z3848" i="1"/>
  <c r="AA3848" i="1"/>
  <c r="AA3948" i="1"/>
  <c r="Z3948" i="1"/>
  <c r="Z4028" i="1"/>
  <c r="AA4028" i="1"/>
  <c r="AA4081" i="1"/>
  <c r="Z4081" i="1"/>
  <c r="AA4201" i="1"/>
  <c r="Z4201" i="1"/>
  <c r="AA2730" i="1"/>
  <c r="AA2735" i="1"/>
  <c r="AA2771" i="1"/>
  <c r="Z3074" i="1"/>
  <c r="AA3074" i="1"/>
  <c r="Z3102" i="1"/>
  <c r="AA3102" i="1"/>
  <c r="AA3308" i="1"/>
  <c r="Z3308" i="1"/>
  <c r="AA3376" i="1"/>
  <c r="Z3376" i="1"/>
  <c r="Z3533" i="1"/>
  <c r="AA3533" i="1"/>
  <c r="AA3626" i="1"/>
  <c r="Z3626" i="1"/>
  <c r="AA3714" i="1"/>
  <c r="Z3714" i="1"/>
  <c r="Z4274" i="1"/>
  <c r="AA4274" i="1"/>
  <c r="AA3103" i="1"/>
  <c r="Z3103" i="1"/>
  <c r="AA3137" i="1"/>
  <c r="Z3137" i="1"/>
  <c r="AA3169" i="1"/>
  <c r="Z3169" i="1"/>
  <c r="AA3302" i="1"/>
  <c r="Z3302" i="1"/>
  <c r="Z3479" i="1"/>
  <c r="AA3479" i="1"/>
  <c r="AA3502" i="1"/>
  <c r="Z3502" i="1"/>
  <c r="AA3640" i="1"/>
  <c r="Z3640" i="1"/>
  <c r="AA3798" i="1"/>
  <c r="Z3798" i="1"/>
  <c r="Z3908" i="1"/>
  <c r="AA3908" i="1"/>
  <c r="AA3998" i="1"/>
  <c r="Z3998" i="1"/>
  <c r="Z4156" i="1"/>
  <c r="AA4156" i="1"/>
  <c r="AA4183" i="1"/>
  <c r="Z4183" i="1"/>
  <c r="AA2007" i="1"/>
  <c r="AA2079" i="1"/>
  <c r="Z2084" i="1"/>
  <c r="AA2095" i="1"/>
  <c r="Z2106" i="1"/>
  <c r="Z2122" i="1"/>
  <c r="Z2134" i="1"/>
  <c r="AA2144" i="1"/>
  <c r="Z2156" i="1"/>
  <c r="AA2166" i="1"/>
  <c r="AA2182" i="1"/>
  <c r="AA2223" i="1"/>
  <c r="AA2229" i="1"/>
  <c r="Z2234" i="1"/>
  <c r="Z2240" i="1"/>
  <c r="AA2246" i="1"/>
  <c r="AA2271" i="1"/>
  <c r="Z2277" i="1"/>
  <c r="Z2317" i="1"/>
  <c r="Z2349" i="1"/>
  <c r="Z2373" i="1"/>
  <c r="Z2385" i="1"/>
  <c r="Z2397" i="1"/>
  <c r="AA2419" i="1"/>
  <c r="Z2425" i="1"/>
  <c r="AA2447" i="1"/>
  <c r="AA2463" i="1"/>
  <c r="AA2479" i="1"/>
  <c r="AA2495" i="1"/>
  <c r="AA2511" i="1"/>
  <c r="AA2527" i="1"/>
  <c r="Z2561" i="1"/>
  <c r="AA2571" i="1"/>
  <c r="AA2615" i="1"/>
  <c r="AA2621" i="1"/>
  <c r="AA2664" i="1"/>
  <c r="AA2742" i="1"/>
  <c r="AA2766" i="1"/>
  <c r="Z2777" i="1"/>
  <c r="Z2895" i="1"/>
  <c r="AA2934" i="1"/>
  <c r="AA2948" i="1"/>
  <c r="Z2953" i="1"/>
  <c r="AA3010" i="1"/>
  <c r="AA3024" i="1"/>
  <c r="AA3063" i="1"/>
  <c r="AA3086" i="1"/>
  <c r="AA3125" i="1"/>
  <c r="Z3125" i="1"/>
  <c r="Z3131" i="1"/>
  <c r="AA3131" i="1"/>
  <c r="AA3150" i="1"/>
  <c r="Z3206" i="1"/>
  <c r="Z3233" i="1"/>
  <c r="AA3233" i="1"/>
  <c r="Z3303" i="1"/>
  <c r="AA3303" i="1"/>
  <c r="AA3524" i="1"/>
  <c r="Z3524" i="1"/>
  <c r="AA3528" i="1"/>
  <c r="AA3634" i="1"/>
  <c r="Z3634" i="1"/>
  <c r="AA3681" i="1"/>
  <c r="Z3681" i="1"/>
  <c r="AA3746" i="1"/>
  <c r="Z3746" i="1"/>
  <c r="Z3772" i="1"/>
  <c r="AA3772" i="1"/>
  <c r="AA4042" i="1"/>
  <c r="Z4042" i="1"/>
  <c r="AA4243" i="1"/>
  <c r="Z4243" i="1"/>
  <c r="AA4321" i="1"/>
  <c r="Z4321" i="1"/>
  <c r="Z3221" i="1"/>
  <c r="AA3221" i="1"/>
  <c r="AA3322" i="1"/>
  <c r="Z3322" i="1"/>
  <c r="AA3386" i="1"/>
  <c r="Z3386" i="1"/>
  <c r="Z3564" i="1"/>
  <c r="AA3564" i="1"/>
  <c r="AA3675" i="1"/>
  <c r="Z3675" i="1"/>
  <c r="AA3903" i="1"/>
  <c r="Z3903" i="1"/>
  <c r="AA4037" i="1"/>
  <c r="Z4037" i="1"/>
  <c r="AA4115" i="1"/>
  <c r="Z4115" i="1"/>
  <c r="AA4151" i="1"/>
  <c r="Z4151" i="1"/>
  <c r="Z4283" i="1"/>
  <c r="AA4283" i="1"/>
  <c r="Z4238" i="1"/>
  <c r="AA4250" i="1"/>
  <c r="AA4266" i="1"/>
  <c r="Z4270" i="1"/>
  <c r="Z4289" i="1"/>
  <c r="Z4293" i="1"/>
  <c r="AA4302" i="1"/>
  <c r="Z4326" i="1"/>
  <c r="Z4337" i="1"/>
  <c r="Z4341" i="1"/>
  <c r="Z4353" i="1"/>
  <c r="Z3388" i="1"/>
  <c r="Z3394" i="1"/>
  <c r="Z3404" i="1"/>
  <c r="AA3469" i="1"/>
  <c r="Z3474" i="1"/>
  <c r="AA3480" i="1"/>
  <c r="AA3499" i="1"/>
  <c r="AA3505" i="1"/>
  <c r="AA3541" i="1"/>
  <c r="AA3555" i="1"/>
  <c r="AA3573" i="1"/>
  <c r="Z3590" i="1"/>
  <c r="Z3609" i="1"/>
  <c r="Z3627" i="1"/>
  <c r="Z3632" i="1"/>
  <c r="Z3641" i="1"/>
  <c r="Z3659" i="1"/>
  <c r="Z3664" i="1"/>
  <c r="Z3688" i="1"/>
  <c r="Z3720" i="1"/>
  <c r="Z3768" i="1"/>
  <c r="Z3784" i="1"/>
  <c r="Z3795" i="1"/>
  <c r="Z3806" i="1"/>
  <c r="Z3815" i="1"/>
  <c r="Z3859" i="1"/>
  <c r="AA3876" i="1"/>
  <c r="Z3883" i="1"/>
  <c r="AA3920" i="1"/>
  <c r="Z3999" i="1"/>
  <c r="AA3143" i="1"/>
  <c r="Z3185" i="1"/>
  <c r="AA3205" i="1"/>
  <c r="Z3246" i="1"/>
  <c r="Z3336" i="1"/>
  <c r="Z3346" i="1"/>
  <c r="Z3356" i="1"/>
  <c r="Z3372" i="1"/>
  <c r="Z3384" i="1"/>
  <c r="Z3400" i="1"/>
  <c r="Z3410" i="1"/>
  <c r="Z3420" i="1"/>
  <c r="AA3450" i="1"/>
  <c r="AA3511" i="1"/>
  <c r="AA3517" i="1"/>
  <c r="Z3522" i="1"/>
  <c r="AA3582" i="1"/>
  <c r="AA3606" i="1"/>
  <c r="AA3638" i="1"/>
  <c r="AA3648" i="1"/>
  <c r="AA3679" i="1"/>
  <c r="AA3701" i="1"/>
  <c r="Z3707" i="1"/>
  <c r="Z3811" i="1"/>
  <c r="Z3895" i="1"/>
  <c r="AA3900" i="1"/>
  <c r="Z3925" i="1"/>
  <c r="AA3963" i="1"/>
  <c r="AA3968" i="1"/>
  <c r="Z3983" i="1"/>
  <c r="AA3988" i="1"/>
  <c r="Z4030" i="1"/>
  <c r="Z4181" i="1"/>
  <c r="AA4194" i="1"/>
  <c r="Z4203" i="1"/>
  <c r="AA4214" i="1"/>
  <c r="AA4234" i="1"/>
  <c r="Z4251" i="1"/>
  <c r="Z4257" i="1"/>
  <c r="AA4290" i="1"/>
  <c r="Z4303" i="1"/>
  <c r="AA4338" i="1"/>
  <c r="Z4342" i="1"/>
  <c r="AA4354" i="1"/>
  <c r="AA3891" i="1"/>
  <c r="AA4000" i="1"/>
  <c r="Z4182" i="1"/>
  <c r="AA4186" i="1"/>
  <c r="Z4195" i="1"/>
  <c r="Z4199" i="1"/>
  <c r="Z4221" i="1"/>
  <c r="Z4235" i="1"/>
  <c r="Z4287" i="1"/>
  <c r="Z4291" i="1"/>
  <c r="Z4309" i="1"/>
  <c r="AA4314" i="1"/>
  <c r="Z4319" i="1"/>
  <c r="Z4351" i="1"/>
  <c r="Z4355" i="1"/>
  <c r="Z3703" i="1"/>
  <c r="Z3713" i="1"/>
  <c r="Z3762" i="1"/>
  <c r="Z3766" i="1"/>
  <c r="Z3782" i="1"/>
  <c r="AA3797" i="1"/>
  <c r="Z3836" i="1"/>
  <c r="AA3856" i="1"/>
  <c r="Z3885" i="1"/>
  <c r="Z3907" i="1"/>
  <c r="AA3912" i="1"/>
  <c r="Z3942" i="1"/>
  <c r="Z3947" i="1"/>
  <c r="AA3952" i="1"/>
  <c r="Z4011" i="1"/>
  <c r="AA4016" i="1"/>
  <c r="Z4047" i="1"/>
  <c r="AA4114" i="1"/>
  <c r="Z4150" i="1"/>
  <c r="Z4161" i="1"/>
  <c r="Z4167" i="1"/>
  <c r="Z4205" i="1"/>
  <c r="Z4211" i="1"/>
  <c r="AA4226" i="1"/>
  <c r="AA4242" i="1"/>
  <c r="Z4277" i="1"/>
  <c r="Z4305" i="1"/>
  <c r="AA1321" i="1"/>
  <c r="Z1321" i="1"/>
  <c r="AA1365" i="1"/>
  <c r="Z1365" i="1"/>
  <c r="AA1373" i="1"/>
  <c r="Z1373" i="1"/>
  <c r="AA1381" i="1"/>
  <c r="Z1381" i="1"/>
  <c r="AA1472" i="1"/>
  <c r="Z1472" i="1"/>
  <c r="AA1530" i="1"/>
  <c r="Z1530" i="1"/>
  <c r="Z1575" i="1"/>
  <c r="AA1575" i="1"/>
  <c r="Z1583" i="1"/>
  <c r="AA1583" i="1"/>
  <c r="AA1618" i="1"/>
  <c r="Z1618" i="1"/>
  <c r="AA1650" i="1"/>
  <c r="Z1650" i="1"/>
  <c r="Z1657" i="1"/>
  <c r="AA1657" i="1"/>
  <c r="AA1720" i="1"/>
  <c r="Z1720" i="1"/>
  <c r="AA1740" i="1"/>
  <c r="Z1740" i="1"/>
  <c r="AA1766" i="1"/>
  <c r="Z1766" i="1"/>
  <c r="AA1786" i="1"/>
  <c r="Z1786" i="1"/>
  <c r="AA1860" i="1"/>
  <c r="Z1860" i="1"/>
  <c r="AA1886" i="1"/>
  <c r="Z1886" i="1"/>
  <c r="Z1897" i="1"/>
  <c r="AA1897" i="1"/>
  <c r="AA1986" i="1"/>
  <c r="Z1986" i="1"/>
  <c r="AA2050" i="1"/>
  <c r="Z2050" i="1"/>
  <c r="AA2098" i="1"/>
  <c r="Z2098" i="1"/>
  <c r="Z2175" i="1"/>
  <c r="AA2175" i="1"/>
  <c r="Z2197" i="1"/>
  <c r="AA2197" i="1"/>
  <c r="Z2249" i="1"/>
  <c r="AA2249" i="1"/>
  <c r="AA2309" i="1"/>
  <c r="Z2309" i="1"/>
  <c r="Z2334" i="1"/>
  <c r="AA2334" i="1"/>
  <c r="Z2559" i="1"/>
  <c r="AA2559" i="1"/>
  <c r="AA2905" i="1"/>
  <c r="Z2905" i="1"/>
  <c r="Z2966" i="1"/>
  <c r="AA2966" i="1"/>
  <c r="AA2997" i="1"/>
  <c r="Z2997" i="1"/>
  <c r="AA3182" i="1"/>
  <c r="Z3182" i="1"/>
  <c r="AA3370" i="1"/>
  <c r="Z3370" i="1"/>
  <c r="AA3514" i="1"/>
  <c r="Z3514" i="1"/>
  <c r="Z3539" i="1"/>
  <c r="AA3539" i="1"/>
  <c r="AA3691" i="1"/>
  <c r="Z3691" i="1"/>
  <c r="AA3698" i="1"/>
  <c r="Z3698" i="1"/>
  <c r="Z3832" i="1"/>
  <c r="AA3832" i="1"/>
  <c r="Z3868" i="1"/>
  <c r="AA3868" i="1"/>
  <c r="AA3886" i="1"/>
  <c r="Z3886" i="1"/>
  <c r="AA3943" i="1"/>
  <c r="Z3943" i="1"/>
  <c r="Z3972" i="1"/>
  <c r="AA3972" i="1"/>
  <c r="Z3980" i="1"/>
  <c r="AA3980" i="1"/>
  <c r="AA4227" i="1"/>
  <c r="Z4227" i="1"/>
  <c r="AA1090" i="1"/>
  <c r="Z1109" i="1"/>
  <c r="AA1122" i="1"/>
  <c r="Z1141" i="1"/>
  <c r="AA1154" i="1"/>
  <c r="Z1173" i="1"/>
  <c r="Z1181" i="1"/>
  <c r="Z1185" i="1"/>
  <c r="Z1212" i="1"/>
  <c r="Z1244" i="1"/>
  <c r="Z1281" i="1"/>
  <c r="Z1306" i="1"/>
  <c r="Z1357" i="1"/>
  <c r="AA1382" i="1"/>
  <c r="Z1382" i="1"/>
  <c r="AA1390" i="1"/>
  <c r="Z1395" i="1"/>
  <c r="AA1395" i="1"/>
  <c r="AA1400" i="1"/>
  <c r="Z1400" i="1"/>
  <c r="AA1410" i="1"/>
  <c r="AA1420" i="1"/>
  <c r="Z1420" i="1"/>
  <c r="AA1428" i="1"/>
  <c r="Z1428" i="1"/>
  <c r="AA1462" i="1"/>
  <c r="Z1468" i="1"/>
  <c r="AA1473" i="1"/>
  <c r="Z1473" i="1"/>
  <c r="AA1482" i="1"/>
  <c r="AA1495" i="1"/>
  <c r="Z1531" i="1"/>
  <c r="AA1531" i="1"/>
  <c r="AA1545" i="1"/>
  <c r="Z1567" i="1"/>
  <c r="AA1567" i="1"/>
  <c r="AA1584" i="1"/>
  <c r="Z1584" i="1"/>
  <c r="Z1593" i="1"/>
  <c r="Z1604" i="1"/>
  <c r="Z1625" i="1"/>
  <c r="AA1670" i="1"/>
  <c r="Z1670" i="1"/>
  <c r="Z1694" i="1"/>
  <c r="AA1721" i="1"/>
  <c r="Z1721" i="1"/>
  <c r="AA1735" i="1"/>
  <c r="Z1758" i="1"/>
  <c r="AA1782" i="1"/>
  <c r="AA1850" i="1"/>
  <c r="Z1850" i="1"/>
  <c r="Z1881" i="1"/>
  <c r="AA1881" i="1"/>
  <c r="AA1898" i="1"/>
  <c r="Z1898" i="1"/>
  <c r="AA1933" i="1"/>
  <c r="AA1937" i="1"/>
  <c r="Z1949" i="1"/>
  <c r="AA1949" i="1"/>
  <c r="Z2024" i="1"/>
  <c r="AA2034" i="1"/>
  <c r="Z2034" i="1"/>
  <c r="Z2127" i="1"/>
  <c r="AA2127" i="1"/>
  <c r="AA2198" i="1"/>
  <c r="Z2198" i="1"/>
  <c r="AA2222" i="1"/>
  <c r="Z2222" i="1"/>
  <c r="Z2239" i="1"/>
  <c r="AA2239" i="1"/>
  <c r="AA2305" i="1"/>
  <c r="Z2305" i="1"/>
  <c r="Z2858" i="1"/>
  <c r="AA2858" i="1"/>
  <c r="AA1086" i="1"/>
  <c r="AA1118" i="1"/>
  <c r="AA1150" i="1"/>
  <c r="Z1194" i="1"/>
  <c r="Z1217" i="1"/>
  <c r="Z1226" i="1"/>
  <c r="Z1249" i="1"/>
  <c r="Z1258" i="1"/>
  <c r="AA1282" i="1"/>
  <c r="Z1282" i="1"/>
  <c r="AA1296" i="1"/>
  <c r="Z1296" i="1"/>
  <c r="AA1302" i="1"/>
  <c r="Z1307" i="1"/>
  <c r="AA1307" i="1"/>
  <c r="AA1312" i="1"/>
  <c r="Z1312" i="1"/>
  <c r="AA1322" i="1"/>
  <c r="AA1332" i="1"/>
  <c r="Z1332" i="1"/>
  <c r="AA1340" i="1"/>
  <c r="Z1340" i="1"/>
  <c r="AA1361" i="1"/>
  <c r="Z1383" i="1"/>
  <c r="AA1383" i="1"/>
  <c r="Z1391" i="1"/>
  <c r="AA1391" i="1"/>
  <c r="Z1411" i="1"/>
  <c r="AA1411" i="1"/>
  <c r="AA1429" i="1"/>
  <c r="Z1429" i="1"/>
  <c r="AA1437" i="1"/>
  <c r="Z1437" i="1"/>
  <c r="AA1445" i="1"/>
  <c r="Z1445" i="1"/>
  <c r="Z1458" i="1"/>
  <c r="AA1536" i="1"/>
  <c r="Z1536" i="1"/>
  <c r="Z1576" i="1"/>
  <c r="AA1579" i="1"/>
  <c r="AA1594" i="1"/>
  <c r="Z1594" i="1"/>
  <c r="AA1619" i="1"/>
  <c r="AA1626" i="1"/>
  <c r="Z1626" i="1"/>
  <c r="Z1658" i="1"/>
  <c r="Z1665" i="1"/>
  <c r="AA1665" i="1"/>
  <c r="Z1778" i="1"/>
  <c r="Z1792" i="1"/>
  <c r="AA1802" i="1"/>
  <c r="AA1816" i="1"/>
  <c r="AA1882" i="1"/>
  <c r="Z1882" i="1"/>
  <c r="Z1917" i="1"/>
  <c r="AA1917" i="1"/>
  <c r="AA1950" i="1"/>
  <c r="Z1950" i="1"/>
  <c r="Z1982" i="1"/>
  <c r="Z2046" i="1"/>
  <c r="Z2111" i="1"/>
  <c r="AA2111" i="1"/>
  <c r="AA2128" i="1"/>
  <c r="Z2128" i="1"/>
  <c r="AA2192" i="1"/>
  <c r="Z2192" i="1"/>
  <c r="Z2211" i="1"/>
  <c r="AA2211" i="1"/>
  <c r="AA2329" i="1"/>
  <c r="Z2329" i="1"/>
  <c r="AA2361" i="1"/>
  <c r="Z2361" i="1"/>
  <c r="AA1297" i="1"/>
  <c r="Z1297" i="1"/>
  <c r="Z1303" i="1"/>
  <c r="AA1303" i="1"/>
  <c r="Z1323" i="1"/>
  <c r="AA1323" i="1"/>
  <c r="AA1341" i="1"/>
  <c r="Z1341" i="1"/>
  <c r="Z1375" i="1"/>
  <c r="AA1375" i="1"/>
  <c r="AA1392" i="1"/>
  <c r="Z1392" i="1"/>
  <c r="AA1412" i="1"/>
  <c r="Z1412" i="1"/>
  <c r="AA1446" i="1"/>
  <c r="Z1446" i="1"/>
  <c r="Z1459" i="1"/>
  <c r="AA1459" i="1"/>
  <c r="AA1464" i="1"/>
  <c r="Z1464" i="1"/>
  <c r="AA1484" i="1"/>
  <c r="Z1484" i="1"/>
  <c r="AA1492" i="1"/>
  <c r="Z1492" i="1"/>
  <c r="AA1537" i="1"/>
  <c r="Z1537" i="1"/>
  <c r="Z1595" i="1"/>
  <c r="AA1595" i="1"/>
  <c r="AA1627" i="1"/>
  <c r="Z1627" i="1"/>
  <c r="Z1779" i="1"/>
  <c r="AA1779" i="1"/>
  <c r="AA1793" i="1"/>
  <c r="Z1793" i="1"/>
  <c r="AA1812" i="1"/>
  <c r="Z1812" i="1"/>
  <c r="Z1829" i="1"/>
  <c r="AA1829" i="1"/>
  <c r="AA1918" i="1"/>
  <c r="Z1918" i="1"/>
  <c r="Z1945" i="1"/>
  <c r="AA1945" i="1"/>
  <c r="Z1983" i="1"/>
  <c r="AA1983" i="1"/>
  <c r="Z1999" i="1"/>
  <c r="AA1999" i="1"/>
  <c r="Z2047" i="1"/>
  <c r="AA2047" i="1"/>
  <c r="Z2063" i="1"/>
  <c r="AA2063" i="1"/>
  <c r="AA2150" i="1"/>
  <c r="Z2150" i="1"/>
  <c r="AA2212" i="1"/>
  <c r="Z2212" i="1"/>
  <c r="AA2266" i="1"/>
  <c r="Z2266" i="1"/>
  <c r="AA2283" i="1"/>
  <c r="Z2283" i="1"/>
  <c r="Z1097" i="1"/>
  <c r="AA1110" i="1"/>
  <c r="Z1129" i="1"/>
  <c r="AA1142" i="1"/>
  <c r="Z1161" i="1"/>
  <c r="Z1209" i="1"/>
  <c r="Z1218" i="1"/>
  <c r="Z1241" i="1"/>
  <c r="Z1250" i="1"/>
  <c r="Z1273" i="1"/>
  <c r="AA1292" i="1"/>
  <c r="Z1292" i="1"/>
  <c r="AA1304" i="1"/>
  <c r="Z1304" i="1"/>
  <c r="Z1313" i="1"/>
  <c r="AA1324" i="1"/>
  <c r="Z1324" i="1"/>
  <c r="Z1333" i="1"/>
  <c r="Z1384" i="1"/>
  <c r="AA1387" i="1"/>
  <c r="AA1402" i="1"/>
  <c r="Z1402" i="1"/>
  <c r="AA1425" i="1"/>
  <c r="Z1438" i="1"/>
  <c r="Z1447" i="1"/>
  <c r="AA1447" i="1"/>
  <c r="Z1455" i="1"/>
  <c r="AA1455" i="1"/>
  <c r="Z1475" i="1"/>
  <c r="AA1475" i="1"/>
  <c r="AA1493" i="1"/>
  <c r="Z1493" i="1"/>
  <c r="AA1501" i="1"/>
  <c r="Z1501" i="1"/>
  <c r="AA1509" i="1"/>
  <c r="Z1509" i="1"/>
  <c r="Z1522" i="1"/>
  <c r="Z1600" i="1"/>
  <c r="AA1634" i="1"/>
  <c r="AA1687" i="1"/>
  <c r="Z1723" i="1"/>
  <c r="AA1723" i="1"/>
  <c r="AA1728" i="1"/>
  <c r="Z1728" i="1"/>
  <c r="AA1751" i="1"/>
  <c r="AA1771" i="1"/>
  <c r="Z1813" i="1"/>
  <c r="AA1813" i="1"/>
  <c r="AA1830" i="1"/>
  <c r="Z1830" i="1"/>
  <c r="Z1842" i="1"/>
  <c r="Z1852" i="1"/>
  <c r="AA1857" i="1"/>
  <c r="Z1857" i="1"/>
  <c r="AA1894" i="1"/>
  <c r="AA1946" i="1"/>
  <c r="Z1946" i="1"/>
  <c r="AA2000" i="1"/>
  <c r="Z2000" i="1"/>
  <c r="Z2020" i="1"/>
  <c r="AA2064" i="1"/>
  <c r="Z2064" i="1"/>
  <c r="AA2140" i="1"/>
  <c r="Z2140" i="1"/>
  <c r="Z2183" i="1"/>
  <c r="AA2183" i="1"/>
  <c r="Z2300" i="1"/>
  <c r="AA2300" i="1"/>
  <c r="Z2350" i="1"/>
  <c r="AA2350" i="1"/>
  <c r="AA1106" i="1"/>
  <c r="AA1138" i="1"/>
  <c r="AA1170" i="1"/>
  <c r="AA1179" i="1"/>
  <c r="AA1191" i="1"/>
  <c r="Z1196" i="1"/>
  <c r="Z1228" i="1"/>
  <c r="Z1260" i="1"/>
  <c r="AA1274" i="1"/>
  <c r="Z1274" i="1"/>
  <c r="AA1298" i="1"/>
  <c r="AA1314" i="1"/>
  <c r="Z1314" i="1"/>
  <c r="AA1337" i="1"/>
  <c r="AA1354" i="1"/>
  <c r="AA1367" i="1"/>
  <c r="Z1403" i="1"/>
  <c r="AA1403" i="1"/>
  <c r="AA1417" i="1"/>
  <c r="Z1439" i="1"/>
  <c r="AA1439" i="1"/>
  <c r="AA1456" i="1"/>
  <c r="Z1456" i="1"/>
  <c r="Z1465" i="1"/>
  <c r="AA1476" i="1"/>
  <c r="Z1476" i="1"/>
  <c r="Z1485" i="1"/>
  <c r="AA1510" i="1"/>
  <c r="Z1510" i="1"/>
  <c r="AA1518" i="1"/>
  <c r="Z1523" i="1"/>
  <c r="AA1523" i="1"/>
  <c r="AA1528" i="1"/>
  <c r="Z1528" i="1"/>
  <c r="AA1538" i="1"/>
  <c r="AA1548" i="1"/>
  <c r="Z1548" i="1"/>
  <c r="AA1556" i="1"/>
  <c r="Z1556" i="1"/>
  <c r="AA1590" i="1"/>
  <c r="Z1596" i="1"/>
  <c r="AA1622" i="1"/>
  <c r="Z1622" i="1"/>
  <c r="Z1629" i="1"/>
  <c r="AA1629" i="1"/>
  <c r="AA1654" i="1"/>
  <c r="Z1707" i="1"/>
  <c r="AA1707" i="1"/>
  <c r="AA1712" i="1"/>
  <c r="Z1712" i="1"/>
  <c r="AA1724" i="1"/>
  <c r="Z1724" i="1"/>
  <c r="Z1843" i="1"/>
  <c r="AA1843" i="1"/>
  <c r="AA1914" i="1"/>
  <c r="Z1914" i="1"/>
  <c r="AA2086" i="1"/>
  <c r="Z2086" i="1"/>
  <c r="AA2124" i="1"/>
  <c r="Z2124" i="1"/>
  <c r="AA2202" i="1"/>
  <c r="Z2202" i="1"/>
  <c r="AA2236" i="1"/>
  <c r="Z2236" i="1"/>
  <c r="Z2324" i="1"/>
  <c r="AA2324" i="1"/>
  <c r="Z1299" i="1"/>
  <c r="AA1299" i="1"/>
  <c r="Z1315" i="1"/>
  <c r="AA1315" i="1"/>
  <c r="AA1408" i="1"/>
  <c r="Z1408" i="1"/>
  <c r="AA1466" i="1"/>
  <c r="Z1466" i="1"/>
  <c r="Z1511" i="1"/>
  <c r="AA1511" i="1"/>
  <c r="Z1519" i="1"/>
  <c r="AA1519" i="1"/>
  <c r="Z1539" i="1"/>
  <c r="AA1539" i="1"/>
  <c r="AA1557" i="1"/>
  <c r="Z1557" i="1"/>
  <c r="AA1565" i="1"/>
  <c r="Z1565" i="1"/>
  <c r="AA1573" i="1"/>
  <c r="Z1573" i="1"/>
  <c r="AA1602" i="1"/>
  <c r="Z1602" i="1"/>
  <c r="AA1630" i="1"/>
  <c r="Z1630" i="1"/>
  <c r="AA1708" i="1"/>
  <c r="Z1708" i="1"/>
  <c r="Z1795" i="1"/>
  <c r="AA1795" i="1"/>
  <c r="AA1800" i="1"/>
  <c r="Z1800" i="1"/>
  <c r="Z1901" i="1"/>
  <c r="AA1901" i="1"/>
  <c r="AA2022" i="1"/>
  <c r="Z2022" i="1"/>
  <c r="AA2076" i="1"/>
  <c r="Z2076" i="1"/>
  <c r="AA2114" i="1"/>
  <c r="Z2114" i="1"/>
  <c r="AA2162" i="1"/>
  <c r="Z2162" i="1"/>
  <c r="Z2225" i="1"/>
  <c r="AA2225" i="1"/>
  <c r="AA2279" i="1"/>
  <c r="Z2279" i="1"/>
  <c r="Z2314" i="1"/>
  <c r="AA2314" i="1"/>
  <c r="AA2345" i="1"/>
  <c r="Z2345" i="1"/>
  <c r="AA2624" i="1"/>
  <c r="Z2624" i="1"/>
  <c r="AA2642" i="1"/>
  <c r="Z2642" i="1"/>
  <c r="AA1098" i="1"/>
  <c r="AA1130" i="1"/>
  <c r="AA1162" i="1"/>
  <c r="Z1180" i="1"/>
  <c r="Z1188" i="1"/>
  <c r="Z1220" i="1"/>
  <c r="Z1252" i="1"/>
  <c r="AA1289" i="1"/>
  <c r="AA1300" i="1"/>
  <c r="Z1300" i="1"/>
  <c r="AA1320" i="1"/>
  <c r="Z1320" i="1"/>
  <c r="AA1356" i="1"/>
  <c r="Z1356" i="1"/>
  <c r="AA1364" i="1"/>
  <c r="Z1364" i="1"/>
  <c r="AA1398" i="1"/>
  <c r="Z1404" i="1"/>
  <c r="AA1409" i="1"/>
  <c r="Z1409" i="1"/>
  <c r="AA1418" i="1"/>
  <c r="AA1431" i="1"/>
  <c r="Z1467" i="1"/>
  <c r="AA1467" i="1"/>
  <c r="AA1481" i="1"/>
  <c r="Z1503" i="1"/>
  <c r="AA1503" i="1"/>
  <c r="AA1520" i="1"/>
  <c r="Z1520" i="1"/>
  <c r="Z1529" i="1"/>
  <c r="AA1540" i="1"/>
  <c r="Z1540" i="1"/>
  <c r="Z1549" i="1"/>
  <c r="AA1574" i="1"/>
  <c r="Z1574" i="1"/>
  <c r="AA1582" i="1"/>
  <c r="Z1587" i="1"/>
  <c r="AA1587" i="1"/>
  <c r="AA1592" i="1"/>
  <c r="Z1592" i="1"/>
  <c r="Z1603" i="1"/>
  <c r="AA1603" i="1"/>
  <c r="AA1617" i="1"/>
  <c r="Z1617" i="1"/>
  <c r="AA1642" i="1"/>
  <c r="Z1649" i="1"/>
  <c r="AA1649" i="1"/>
  <c r="AA1662" i="1"/>
  <c r="AA1703" i="1"/>
  <c r="Z1739" i="1"/>
  <c r="AA1739" i="1"/>
  <c r="AA1744" i="1"/>
  <c r="Z1744" i="1"/>
  <c r="Z1765" i="1"/>
  <c r="AA1765" i="1"/>
  <c r="Z1785" i="1"/>
  <c r="AA1796" i="1"/>
  <c r="Z1796" i="1"/>
  <c r="AA1835" i="1"/>
  <c r="Z1859" i="1"/>
  <c r="AA1859" i="1"/>
  <c r="AA1864" i="1"/>
  <c r="Z1864" i="1"/>
  <c r="AA1869" i="1"/>
  <c r="AA1873" i="1"/>
  <c r="Z1885" i="1"/>
  <c r="AA1885" i="1"/>
  <c r="AA1902" i="1"/>
  <c r="Z1902" i="1"/>
  <c r="AA1926" i="1"/>
  <c r="AA1942" i="1"/>
  <c r="AA1996" i="1"/>
  <c r="Z1996" i="1"/>
  <c r="AA2012" i="1"/>
  <c r="Z2012" i="1"/>
  <c r="AA2060" i="1"/>
  <c r="Z2060" i="1"/>
  <c r="AA2226" i="1"/>
  <c r="Z2226" i="1"/>
  <c r="Z2619" i="1"/>
  <c r="AA2619" i="1"/>
  <c r="AA2188" i="1"/>
  <c r="Z2188" i="1"/>
  <c r="Z2554" i="1"/>
  <c r="AA2554" i="1"/>
  <c r="AA2586" i="1"/>
  <c r="Z2586" i="1"/>
  <c r="Z2671" i="1"/>
  <c r="AA2671" i="1"/>
  <c r="AA2715" i="1"/>
  <c r="Z2715" i="1"/>
  <c r="AA2819" i="1"/>
  <c r="Z2819" i="1"/>
  <c r="Z2958" i="1"/>
  <c r="AA2958" i="1"/>
  <c r="Z2972" i="1"/>
  <c r="AA2972" i="1"/>
  <c r="Z2998" i="1"/>
  <c r="AA2998" i="1"/>
  <c r="AA3033" i="1"/>
  <c r="Z3033" i="1"/>
  <c r="Z2284" i="1"/>
  <c r="AA2284" i="1"/>
  <c r="Z2310" i="1"/>
  <c r="AA2310" i="1"/>
  <c r="Z2330" i="1"/>
  <c r="AA2330" i="1"/>
  <c r="Z2346" i="1"/>
  <c r="AA2346" i="1"/>
  <c r="Z2362" i="1"/>
  <c r="AA2362" i="1"/>
  <c r="Z2587" i="1"/>
  <c r="AA2587" i="1"/>
  <c r="AA2662" i="1"/>
  <c r="Z2662" i="1"/>
  <c r="AA2678" i="1"/>
  <c r="Z2678" i="1"/>
  <c r="AA2699" i="1"/>
  <c r="Z2699" i="1"/>
  <c r="AA2867" i="1"/>
  <c r="Z2867" i="1"/>
  <c r="AA2989" i="1"/>
  <c r="Z2989" i="1"/>
  <c r="AA3019" i="1"/>
  <c r="Z3019" i="1"/>
  <c r="AA3029" i="1"/>
  <c r="Z3029" i="1"/>
  <c r="AA3073" i="1"/>
  <c r="Z3073" i="1"/>
  <c r="AA3262" i="1"/>
  <c r="Z3262" i="1"/>
  <c r="AA2263" i="1"/>
  <c r="AA2276" i="1"/>
  <c r="Z2280" i="1"/>
  <c r="AA2280" i="1"/>
  <c r="AA2292" i="1"/>
  <c r="Z2297" i="1"/>
  <c r="Z2301" i="1"/>
  <c r="Z2321" i="1"/>
  <c r="Z2325" i="1"/>
  <c r="Z2341" i="1"/>
  <c r="Z2357" i="1"/>
  <c r="Z2549" i="1"/>
  <c r="AA2588" i="1"/>
  <c r="Z2588" i="1"/>
  <c r="AA2745" i="1"/>
  <c r="Z2745" i="1"/>
  <c r="AA2854" i="1"/>
  <c r="Z2860" i="1"/>
  <c r="AA2860" i="1"/>
  <c r="AA2901" i="1"/>
  <c r="Z2901" i="1"/>
  <c r="Z2990" i="1"/>
  <c r="AA2990" i="1"/>
  <c r="AA3069" i="1"/>
  <c r="Z3069" i="1"/>
  <c r="AA3083" i="1"/>
  <c r="Z3083" i="1"/>
  <c r="AA3171" i="1"/>
  <c r="Z3171" i="1"/>
  <c r="AA1311" i="1"/>
  <c r="Z1328" i="1"/>
  <c r="AA1331" i="1"/>
  <c r="Z1348" i="1"/>
  <c r="Z1352" i="1"/>
  <c r="AA1355" i="1"/>
  <c r="Z1372" i="1"/>
  <c r="Z1389" i="1"/>
  <c r="AA1399" i="1"/>
  <c r="Z1416" i="1"/>
  <c r="AA1419" i="1"/>
  <c r="Z1436" i="1"/>
  <c r="Z1453" i="1"/>
  <c r="AA1463" i="1"/>
  <c r="Z1480" i="1"/>
  <c r="AA1483" i="1"/>
  <c r="Z1500" i="1"/>
  <c r="Z1517" i="1"/>
  <c r="AA1527" i="1"/>
  <c r="Z1544" i="1"/>
  <c r="AA1547" i="1"/>
  <c r="Z1564" i="1"/>
  <c r="Z1581" i="1"/>
  <c r="AA1591" i="1"/>
  <c r="Z1614" i="1"/>
  <c r="AA1641" i="1"/>
  <c r="Z1692" i="1"/>
  <c r="Z1696" i="1"/>
  <c r="Z1705" i="1"/>
  <c r="Z1737" i="1"/>
  <c r="Z1756" i="1"/>
  <c r="AA1773" i="1"/>
  <c r="AA1803" i="1"/>
  <c r="Z1820" i="1"/>
  <c r="AA1837" i="1"/>
  <c r="AA1867" i="1"/>
  <c r="Z1874" i="1"/>
  <c r="AA1879" i="1"/>
  <c r="Z1890" i="1"/>
  <c r="AA1895" i="1"/>
  <c r="Z1922" i="1"/>
  <c r="AA1927" i="1"/>
  <c r="AA1931" i="1"/>
  <c r="Z1938" i="1"/>
  <c r="AA1943" i="1"/>
  <c r="Z1954" i="1"/>
  <c r="AA1959" i="1"/>
  <c r="AA1963" i="1"/>
  <c r="Z1970" i="1"/>
  <c r="AA1975" i="1"/>
  <c r="Z1988" i="1"/>
  <c r="Z2026" i="1"/>
  <c r="AA2039" i="1"/>
  <c r="Z2052" i="1"/>
  <c r="Z2090" i="1"/>
  <c r="AA2103" i="1"/>
  <c r="Z2116" i="1"/>
  <c r="Z2154" i="1"/>
  <c r="AA2167" i="1"/>
  <c r="Z2194" i="1"/>
  <c r="Z2204" i="1"/>
  <c r="Z2208" i="1"/>
  <c r="Z2213" i="1"/>
  <c r="AA2213" i="1"/>
  <c r="AA2227" i="1"/>
  <c r="AA2241" i="1"/>
  <c r="Z2268" i="1"/>
  <c r="Z2272" i="1"/>
  <c r="AA2281" i="1"/>
  <c r="Z2281" i="1"/>
  <c r="Z2285" i="1"/>
  <c r="Z2289" i="1"/>
  <c r="Z2302" i="1"/>
  <c r="AA2302" i="1"/>
  <c r="AA2311" i="1"/>
  <c r="Z2326" i="1"/>
  <c r="AA2326" i="1"/>
  <c r="AA2331" i="1"/>
  <c r="Z2342" i="1"/>
  <c r="AA2342" i="1"/>
  <c r="AA2347" i="1"/>
  <c r="Z2358" i="1"/>
  <c r="AA2358" i="1"/>
  <c r="AA2363" i="1"/>
  <c r="AA2379" i="1"/>
  <c r="AA2395" i="1"/>
  <c r="AA2582" i="1"/>
  <c r="Z2582" i="1"/>
  <c r="AA2609" i="1"/>
  <c r="Z2609" i="1"/>
  <c r="Z2718" i="1"/>
  <c r="AA2718" i="1"/>
  <c r="Z2782" i="1"/>
  <c r="AA2782" i="1"/>
  <c r="AA2787" i="1"/>
  <c r="Z2793" i="1"/>
  <c r="Z2799" i="1"/>
  <c r="AA2799" i="1"/>
  <c r="Z2896" i="1"/>
  <c r="AA2896" i="1"/>
  <c r="Z2940" i="1"/>
  <c r="AA2940" i="1"/>
  <c r="AA2949" i="1"/>
  <c r="Z2949" i="1"/>
  <c r="AA3021" i="1"/>
  <c r="Z3021" i="1"/>
  <c r="AA3149" i="1"/>
  <c r="Z3149" i="1"/>
  <c r="Z2209" i="1"/>
  <c r="AA2209" i="1"/>
  <c r="Z2273" i="1"/>
  <c r="AA2273" i="1"/>
  <c r="AA2545" i="1"/>
  <c r="Z2545" i="1"/>
  <c r="AA2551" i="1"/>
  <c r="Z2551" i="1"/>
  <c r="Z2583" i="1"/>
  <c r="AA2583" i="1"/>
  <c r="AA2610" i="1"/>
  <c r="Z2610" i="1"/>
  <c r="AA2695" i="1"/>
  <c r="Z2695" i="1"/>
  <c r="Z2731" i="1"/>
  <c r="AA2731" i="1"/>
  <c r="Z2843" i="1"/>
  <c r="AA2843" i="1"/>
  <c r="Z2874" i="1"/>
  <c r="AA2874" i="1"/>
  <c r="AA2886" i="1"/>
  <c r="Z2886" i="1"/>
  <c r="Z3139" i="1"/>
  <c r="AA3139" i="1"/>
  <c r="AA3155" i="1"/>
  <c r="Z3155" i="1"/>
  <c r="AA1693" i="1"/>
  <c r="AA1757" i="1"/>
  <c r="AA1787" i="1"/>
  <c r="Z1804" i="1"/>
  <c r="AA1821" i="1"/>
  <c r="AA1851" i="1"/>
  <c r="Z1868" i="1"/>
  <c r="Z1932" i="1"/>
  <c r="Z1964" i="1"/>
  <c r="Z2010" i="1"/>
  <c r="AA2023" i="1"/>
  <c r="Z2036" i="1"/>
  <c r="Z2074" i="1"/>
  <c r="AA2087" i="1"/>
  <c r="Z2100" i="1"/>
  <c r="Z2138" i="1"/>
  <c r="AA2151" i="1"/>
  <c r="Z2164" i="1"/>
  <c r="AA2195" i="1"/>
  <c r="AA2200" i="1"/>
  <c r="Z2200" i="1"/>
  <c r="Z2228" i="1"/>
  <c r="Z2242" i="1"/>
  <c r="AA2256" i="1"/>
  <c r="Z2256" i="1"/>
  <c r="AA2274" i="1"/>
  <c r="Z2274" i="1"/>
  <c r="Z2286" i="1"/>
  <c r="Z2290" i="1"/>
  <c r="Z2294" i="1"/>
  <c r="AA2294" i="1"/>
  <c r="AA2303" i="1"/>
  <c r="Z2318" i="1"/>
  <c r="AA2318" i="1"/>
  <c r="AA2327" i="1"/>
  <c r="Z2338" i="1"/>
  <c r="AA2338" i="1"/>
  <c r="AA2343" i="1"/>
  <c r="Z2354" i="1"/>
  <c r="AA2354" i="1"/>
  <c r="AA2359" i="1"/>
  <c r="AA2375" i="1"/>
  <c r="AA2391" i="1"/>
  <c r="AA2407" i="1"/>
  <c r="AA2423" i="1"/>
  <c r="AA2439" i="1"/>
  <c r="Z2546" i="1"/>
  <c r="AA2546" i="1"/>
  <c r="AA2640" i="1"/>
  <c r="Z2640" i="1"/>
  <c r="AA2719" i="1"/>
  <c r="AA2726" i="1"/>
  <c r="Z2726" i="1"/>
  <c r="AA2831" i="1"/>
  <c r="AA2838" i="1"/>
  <c r="Z2838" i="1"/>
  <c r="AA2917" i="1"/>
  <c r="Z2917" i="1"/>
  <c r="AA3001" i="1"/>
  <c r="Z3001" i="1"/>
  <c r="AA3045" i="1"/>
  <c r="Z3045" i="1"/>
  <c r="AA3105" i="1"/>
  <c r="Z3105" i="1"/>
  <c r="AA2196" i="1"/>
  <c r="Z2196" i="1"/>
  <c r="AA2252" i="1"/>
  <c r="Z2252" i="1"/>
  <c r="Z2558" i="1"/>
  <c r="AA2558" i="1"/>
  <c r="Z2578" i="1"/>
  <c r="AA2578" i="1"/>
  <c r="AA2636" i="1"/>
  <c r="Z2636" i="1"/>
  <c r="Z2641" i="1"/>
  <c r="AA2641" i="1"/>
  <c r="AA2767" i="1"/>
  <c r="Z2767" i="1"/>
  <c r="Z2778" i="1"/>
  <c r="AA2778" i="1"/>
  <c r="AA2909" i="1"/>
  <c r="Z2909" i="1"/>
  <c r="AA2923" i="1"/>
  <c r="Z2923" i="1"/>
  <c r="AA3051" i="1"/>
  <c r="Z3051" i="1"/>
  <c r="AA3101" i="1"/>
  <c r="Z3101" i="1"/>
  <c r="Z3115" i="1"/>
  <c r="AA3115" i="1"/>
  <c r="Z2550" i="1"/>
  <c r="AA2550" i="1"/>
  <c r="Z2714" i="1"/>
  <c r="AA2714" i="1"/>
  <c r="AA2859" i="1"/>
  <c r="Z2859" i="1"/>
  <c r="AA2971" i="1"/>
  <c r="Z2971" i="1"/>
  <c r="Z3020" i="1"/>
  <c r="AA3020" i="1"/>
  <c r="AA3077" i="1"/>
  <c r="Z3077" i="1"/>
  <c r="AA3109" i="1"/>
  <c r="Z3109" i="1"/>
  <c r="AA3198" i="1"/>
  <c r="Z3198" i="1"/>
  <c r="AA3214" i="1"/>
  <c r="Z3214" i="1"/>
  <c r="Z3274" i="1"/>
  <c r="AA3274" i="1"/>
  <c r="Z3504" i="1"/>
  <c r="AA3504" i="1"/>
  <c r="Z2542" i="1"/>
  <c r="AA2542" i="1"/>
  <c r="Z2574" i="1"/>
  <c r="AA2574" i="1"/>
  <c r="AA2790" i="1"/>
  <c r="Z2790" i="1"/>
  <c r="AA2855" i="1"/>
  <c r="Z2855" i="1"/>
  <c r="Z2876" i="1"/>
  <c r="AA2876" i="1"/>
  <c r="Z2924" i="1"/>
  <c r="AA2924" i="1"/>
  <c r="AA3003" i="1"/>
  <c r="Z3003" i="1"/>
  <c r="Z3052" i="1"/>
  <c r="AA3052" i="1"/>
  <c r="Z3084" i="1"/>
  <c r="AA3084" i="1"/>
  <c r="Z3135" i="1"/>
  <c r="AA3135" i="1"/>
  <c r="AA3178" i="1"/>
  <c r="Z3178" i="1"/>
  <c r="Z3200" i="1"/>
  <c r="AA3200" i="1"/>
  <c r="AA2366" i="1"/>
  <c r="AA2370" i="1"/>
  <c r="AA2374" i="1"/>
  <c r="AA2378" i="1"/>
  <c r="AA2382" i="1"/>
  <c r="AA2386" i="1"/>
  <c r="AA2390" i="1"/>
  <c r="AA2394" i="1"/>
  <c r="AA2398" i="1"/>
  <c r="AA2402" i="1"/>
  <c r="AA2406" i="1"/>
  <c r="AA2410" i="1"/>
  <c r="AA2414" i="1"/>
  <c r="AA2418" i="1"/>
  <c r="AA2422" i="1"/>
  <c r="AA2426" i="1"/>
  <c r="AA2430" i="1"/>
  <c r="AA2434" i="1"/>
  <c r="AA2438" i="1"/>
  <c r="AA2442" i="1"/>
  <c r="AA2446" i="1"/>
  <c r="AA2450" i="1"/>
  <c r="AA2454" i="1"/>
  <c r="AA2458" i="1"/>
  <c r="AA2462" i="1"/>
  <c r="AA2466" i="1"/>
  <c r="AA2470" i="1"/>
  <c r="AA2474" i="1"/>
  <c r="AA2478" i="1"/>
  <c r="AA2482" i="1"/>
  <c r="AA2486" i="1"/>
  <c r="AA2490" i="1"/>
  <c r="AA2494" i="1"/>
  <c r="AA2498" i="1"/>
  <c r="AA2502" i="1"/>
  <c r="AA2506" i="1"/>
  <c r="AA2510" i="1"/>
  <c r="AA2514" i="1"/>
  <c r="AA2518" i="1"/>
  <c r="AA2522" i="1"/>
  <c r="AA2526" i="1"/>
  <c r="AA2530" i="1"/>
  <c r="AA2534" i="1"/>
  <c r="AA2538" i="1"/>
  <c r="Z2570" i="1"/>
  <c r="AA2570" i="1"/>
  <c r="Z2593" i="1"/>
  <c r="AA2602" i="1"/>
  <c r="Z2602" i="1"/>
  <c r="AA2606" i="1"/>
  <c r="Z2616" i="1"/>
  <c r="AA2647" i="1"/>
  <c r="Z2650" i="1"/>
  <c r="AA2668" i="1"/>
  <c r="AA2682" i="1"/>
  <c r="AA2686" i="1"/>
  <c r="Z2691" i="1"/>
  <c r="AA2727" i="1"/>
  <c r="Z2759" i="1"/>
  <c r="AA2795" i="1"/>
  <c r="Z2809" i="1"/>
  <c r="AA2839" i="1"/>
  <c r="Z2902" i="1"/>
  <c r="AA2902" i="1"/>
  <c r="AA2942" i="1"/>
  <c r="AA2946" i="1"/>
  <c r="AA2955" i="1"/>
  <c r="Z2955" i="1"/>
  <c r="Z2973" i="1"/>
  <c r="Z2977" i="1"/>
  <c r="Z2985" i="1"/>
  <c r="Z3004" i="1"/>
  <c r="AA3004" i="1"/>
  <c r="Z3025" i="1"/>
  <c r="Z3061" i="1"/>
  <c r="Z3065" i="1"/>
  <c r="Z3093" i="1"/>
  <c r="Z3097" i="1"/>
  <c r="Z3189" i="1"/>
  <c r="AA3189" i="1"/>
  <c r="AA3194" i="1"/>
  <c r="Z3194" i="1"/>
  <c r="Z3325" i="1"/>
  <c r="AA3325" i="1"/>
  <c r="Z3389" i="1"/>
  <c r="AA3389" i="1"/>
  <c r="Z2566" i="1"/>
  <c r="AA2566" i="1"/>
  <c r="AA2697" i="1"/>
  <c r="Z2697" i="1"/>
  <c r="Z2716" i="1"/>
  <c r="AA2716" i="1"/>
  <c r="AA2851" i="1"/>
  <c r="Z2851" i="1"/>
  <c r="Z2956" i="1"/>
  <c r="AA2956" i="1"/>
  <c r="AA3035" i="1"/>
  <c r="Z3035" i="1"/>
  <c r="AA3057" i="1"/>
  <c r="Z3057" i="1"/>
  <c r="AA3089" i="1"/>
  <c r="Z3089" i="1"/>
  <c r="Z3126" i="1"/>
  <c r="AA3126" i="1"/>
  <c r="AA3195" i="1"/>
  <c r="Z3195" i="1"/>
  <c r="AA3218" i="1"/>
  <c r="Z3218" i="1"/>
  <c r="Z3241" i="1"/>
  <c r="AA3241" i="1"/>
  <c r="Z2557" i="1"/>
  <c r="Z2562" i="1"/>
  <c r="AA2562" i="1"/>
  <c r="AA2603" i="1"/>
  <c r="AA2618" i="1"/>
  <c r="Z2618" i="1"/>
  <c r="AA2622" i="1"/>
  <c r="AA2652" i="1"/>
  <c r="Z2652" i="1"/>
  <c r="AA2702" i="1"/>
  <c r="AA2761" i="1"/>
  <c r="Z2761" i="1"/>
  <c r="Z2780" i="1"/>
  <c r="AA2780" i="1"/>
  <c r="AA2796" i="1"/>
  <c r="AA2810" i="1"/>
  <c r="AA2815" i="1"/>
  <c r="Z2815" i="1"/>
  <c r="Z2863" i="1"/>
  <c r="Z2889" i="1"/>
  <c r="Z2893" i="1"/>
  <c r="Z2929" i="1"/>
  <c r="AA2974" i="1"/>
  <c r="AA2978" i="1"/>
  <c r="AA2987" i="1"/>
  <c r="Z2987" i="1"/>
  <c r="Z3005" i="1"/>
  <c r="Z3009" i="1"/>
  <c r="Z3017" i="1"/>
  <c r="Z3036" i="1"/>
  <c r="AA3036" i="1"/>
  <c r="AA3067" i="1"/>
  <c r="Z3067" i="1"/>
  <c r="AA3099" i="1"/>
  <c r="Z3099" i="1"/>
  <c r="AA3158" i="1"/>
  <c r="Z3163" i="1"/>
  <c r="AA3374" i="1"/>
  <c r="Z3374" i="1"/>
  <c r="Z2894" i="1"/>
  <c r="AA2894" i="1"/>
  <c r="AA2939" i="1"/>
  <c r="Z2939" i="1"/>
  <c r="Z2988" i="1"/>
  <c r="AA2988" i="1"/>
  <c r="Z3068" i="1"/>
  <c r="AA3068" i="1"/>
  <c r="Z3118" i="1"/>
  <c r="AA3118" i="1"/>
  <c r="Z3209" i="1"/>
  <c r="AA3209" i="1"/>
  <c r="Z3257" i="1"/>
  <c r="AA3257" i="1"/>
  <c r="Z3269" i="1"/>
  <c r="AA3269" i="1"/>
  <c r="AA3350" i="1"/>
  <c r="Z3350" i="1"/>
  <c r="AA3414" i="1"/>
  <c r="Z3414" i="1"/>
  <c r="Z3437" i="1"/>
  <c r="AA3437" i="1"/>
  <c r="Z3451" i="1"/>
  <c r="AA3451" i="1"/>
  <c r="AA3456" i="1"/>
  <c r="Z3456" i="1"/>
  <c r="AA3494" i="1"/>
  <c r="Z3494" i="1"/>
  <c r="Z3515" i="1"/>
  <c r="AA3515" i="1"/>
  <c r="AA3520" i="1"/>
  <c r="Z3520" i="1"/>
  <c r="Z3540" i="1"/>
  <c r="AA3540" i="1"/>
  <c r="AA3559" i="1"/>
  <c r="Z3559" i="1"/>
  <c r="Z3687" i="1"/>
  <c r="AA3687" i="1"/>
  <c r="AA3779" i="1"/>
  <c r="Z3779" i="1"/>
  <c r="AA3201" i="1"/>
  <c r="Z3201" i="1"/>
  <c r="AA3326" i="1"/>
  <c r="Z3326" i="1"/>
  <c r="AA3390" i="1"/>
  <c r="Z3390" i="1"/>
  <c r="AA3452" i="1"/>
  <c r="Z3452" i="1"/>
  <c r="Z3457" i="1"/>
  <c r="AA3457" i="1"/>
  <c r="Z3485" i="1"/>
  <c r="AA3485" i="1"/>
  <c r="Z3495" i="1"/>
  <c r="AA3495" i="1"/>
  <c r="AA3516" i="1"/>
  <c r="Z3516" i="1"/>
  <c r="Z3637" i="1"/>
  <c r="AA3637" i="1"/>
  <c r="AA3298" i="1"/>
  <c r="Z3298" i="1"/>
  <c r="AA3366" i="1"/>
  <c r="Z3366" i="1"/>
  <c r="AA3476" i="1"/>
  <c r="Z3476" i="1"/>
  <c r="AA3486" i="1"/>
  <c r="Z3486" i="1"/>
  <c r="AA3500" i="1"/>
  <c r="Z3500" i="1"/>
  <c r="AA3567" i="1"/>
  <c r="Z3567" i="1"/>
  <c r="AA3616" i="1"/>
  <c r="Z3616" i="1"/>
  <c r="Z3654" i="1"/>
  <c r="AA3654" i="1"/>
  <c r="Z3669" i="1"/>
  <c r="AA3669" i="1"/>
  <c r="AA3100" i="1"/>
  <c r="AA3120" i="1"/>
  <c r="Z3133" i="1"/>
  <c r="AA3138" i="1"/>
  <c r="AA3152" i="1"/>
  <c r="Z3157" i="1"/>
  <c r="AA3170" i="1"/>
  <c r="Z3179" i="1"/>
  <c r="AA3193" i="1"/>
  <c r="Z3193" i="1"/>
  <c r="AA3217" i="1"/>
  <c r="AA3237" i="1"/>
  <c r="Z3282" i="1"/>
  <c r="AA3304" i="1"/>
  <c r="Z3304" i="1"/>
  <c r="Z3319" i="1"/>
  <c r="AA3319" i="1"/>
  <c r="AA3342" i="1"/>
  <c r="Z3342" i="1"/>
  <c r="Z3362" i="1"/>
  <c r="AA3381" i="1"/>
  <c r="AA3406" i="1"/>
  <c r="Z3406" i="1"/>
  <c r="AA3425" i="1"/>
  <c r="AA3430" i="1"/>
  <c r="Z3430" i="1"/>
  <c r="Z3458" i="1"/>
  <c r="Z3467" i="1"/>
  <c r="AA3467" i="1"/>
  <c r="Z3501" i="1"/>
  <c r="AA3501" i="1"/>
  <c r="AA3506" i="1"/>
  <c r="Z3506" i="1"/>
  <c r="AA3238" i="1"/>
  <c r="Z3238" i="1"/>
  <c r="AA3382" i="1"/>
  <c r="Z3382" i="1"/>
  <c r="Z3431" i="1"/>
  <c r="AA3431" i="1"/>
  <c r="AA3611" i="1"/>
  <c r="Z3611" i="1"/>
  <c r="AA3254" i="1"/>
  <c r="Z3305" i="1"/>
  <c r="AA3309" i="1"/>
  <c r="AA3333" i="1"/>
  <c r="AA3358" i="1"/>
  <c r="Z3358" i="1"/>
  <c r="Z3378" i="1"/>
  <c r="AA3397" i="1"/>
  <c r="AA3422" i="1"/>
  <c r="Z3422" i="1"/>
  <c r="Z3440" i="1"/>
  <c r="Z3444" i="1"/>
  <c r="AA3478" i="1"/>
  <c r="Z3548" i="1"/>
  <c r="AA3548" i="1"/>
  <c r="AA3624" i="1"/>
  <c r="Z3624" i="1"/>
  <c r="AA3177" i="1"/>
  <c r="Z3177" i="1"/>
  <c r="AA3310" i="1"/>
  <c r="Z3310" i="1"/>
  <c r="AA3334" i="1"/>
  <c r="Z3334" i="1"/>
  <c r="Z3354" i="1"/>
  <c r="AA3373" i="1"/>
  <c r="AA3398" i="1"/>
  <c r="Z3398" i="1"/>
  <c r="Z3418" i="1"/>
  <c r="AA3473" i="1"/>
  <c r="Z3571" i="1"/>
  <c r="AA3571" i="1"/>
  <c r="AA3649" i="1"/>
  <c r="Z3649" i="1"/>
  <c r="AA3655" i="1"/>
  <c r="Z3655" i="1"/>
  <c r="AA3682" i="1"/>
  <c r="Z3682" i="1"/>
  <c r="AA3704" i="1"/>
  <c r="Z3704" i="1"/>
  <c r="AA3759" i="1"/>
  <c r="Z3759" i="1"/>
  <c r="Z3780" i="1"/>
  <c r="AA3780" i="1"/>
  <c r="AA3805" i="1"/>
  <c r="Z3805" i="1"/>
  <c r="AA3893" i="1"/>
  <c r="Z3893" i="1"/>
  <c r="AA4024" i="1"/>
  <c r="Z4024" i="1"/>
  <c r="Z4146" i="1"/>
  <c r="AA4146" i="1"/>
  <c r="AA3670" i="1"/>
  <c r="Z3673" i="1"/>
  <c r="AA3705" i="1"/>
  <c r="Z3705" i="1"/>
  <c r="AA3728" i="1"/>
  <c r="AA3738" i="1"/>
  <c r="Z3738" i="1"/>
  <c r="Z3749" i="1"/>
  <c r="AA3749" i="1"/>
  <c r="AA3799" i="1"/>
  <c r="Z3799" i="1"/>
  <c r="AA3839" i="1"/>
  <c r="Z3839" i="1"/>
  <c r="Z3888" i="1"/>
  <c r="AA3888" i="1"/>
  <c r="AA3962" i="1"/>
  <c r="Z3962" i="1"/>
  <c r="Z4076" i="1"/>
  <c r="AA4076" i="1"/>
  <c r="AA4157" i="1"/>
  <c r="Z4157" i="1"/>
  <c r="AA4207" i="1"/>
  <c r="Z4207" i="1"/>
  <c r="AA4262" i="1"/>
  <c r="Z4262" i="1"/>
  <c r="AA4311" i="1"/>
  <c r="Z4311" i="1"/>
  <c r="AA3723" i="1"/>
  <c r="Z3723" i="1"/>
  <c r="Z3750" i="1"/>
  <c r="AA3750" i="1"/>
  <c r="AA3827" i="1"/>
  <c r="Z3827" i="1"/>
  <c r="AA3863" i="1"/>
  <c r="Z3863" i="1"/>
  <c r="AA3871" i="1"/>
  <c r="Z3871" i="1"/>
  <c r="Z3916" i="1"/>
  <c r="AA3916" i="1"/>
  <c r="AA3931" i="1"/>
  <c r="Z3931" i="1"/>
  <c r="AA3939" i="1"/>
  <c r="Z3939" i="1"/>
  <c r="AA4134" i="1"/>
  <c r="Z4134" i="1"/>
  <c r="AA4153" i="1"/>
  <c r="Z4153" i="1"/>
  <c r="AA4219" i="1"/>
  <c r="Z4219" i="1"/>
  <c r="AA4285" i="1"/>
  <c r="Z4285" i="1"/>
  <c r="AA4349" i="1"/>
  <c r="Z4349" i="1"/>
  <c r="AA3521" i="1"/>
  <c r="Z3534" i="1"/>
  <c r="AA3557" i="1"/>
  <c r="Z3560" i="1"/>
  <c r="AA3565" i="1"/>
  <c r="Z3568" i="1"/>
  <c r="AA3588" i="1"/>
  <c r="Z3617" i="1"/>
  <c r="AA3622" i="1"/>
  <c r="Z3625" i="1"/>
  <c r="Z3647" i="1"/>
  <c r="Z3706" i="1"/>
  <c r="Z3739" i="1"/>
  <c r="Z3744" i="1"/>
  <c r="Z3791" i="1"/>
  <c r="AA3828" i="1"/>
  <c r="Z3828" i="1"/>
  <c r="AA3890" i="1"/>
  <c r="Z3890" i="1"/>
  <c r="AA4165" i="1"/>
  <c r="Z4165" i="1"/>
  <c r="AA4334" i="1"/>
  <c r="Z4334" i="1"/>
  <c r="AA3657" i="1"/>
  <c r="Z3657" i="1"/>
  <c r="AA3730" i="1"/>
  <c r="Z3730" i="1"/>
  <c r="AA3745" i="1"/>
  <c r="Z3745" i="1"/>
  <c r="AA4118" i="1"/>
  <c r="Z4118" i="1"/>
  <c r="Z4176" i="1"/>
  <c r="AA4176" i="1"/>
  <c r="AA4215" i="1"/>
  <c r="Z4215" i="1"/>
  <c r="Z4258" i="1"/>
  <c r="AA4258" i="1"/>
  <c r="AA3658" i="1"/>
  <c r="Z3658" i="1"/>
  <c r="AA3696" i="1"/>
  <c r="Z3696" i="1"/>
  <c r="Z3702" i="1"/>
  <c r="AA3702" i="1"/>
  <c r="Z3717" i="1"/>
  <c r="AA3717" i="1"/>
  <c r="AA3763" i="1"/>
  <c r="Z3763" i="1"/>
  <c r="AA3958" i="1"/>
  <c r="Z3958" i="1"/>
  <c r="Z3996" i="1"/>
  <c r="AA3996" i="1"/>
  <c r="AA4281" i="1"/>
  <c r="Z4281" i="1"/>
  <c r="Z3602" i="1"/>
  <c r="Z3610" i="1"/>
  <c r="Z3643" i="1"/>
  <c r="AA3653" i="1"/>
  <c r="AA3690" i="1"/>
  <c r="Z3690" i="1"/>
  <c r="AA3697" i="1"/>
  <c r="Z3697" i="1"/>
  <c r="AA3736" i="1"/>
  <c r="AA3778" i="1"/>
  <c r="AA3803" i="1"/>
  <c r="Z3803" i="1"/>
  <c r="AA3831" i="1"/>
  <c r="Z3831" i="1"/>
  <c r="AA3867" i="1"/>
  <c r="Z3867" i="1"/>
  <c r="Z3880" i="1"/>
  <c r="AA3880" i="1"/>
  <c r="AA3927" i="1"/>
  <c r="Z3927" i="1"/>
  <c r="AA3935" i="1"/>
  <c r="Z3935" i="1"/>
  <c r="AA3965" i="1"/>
  <c r="Z3965" i="1"/>
  <c r="Z4092" i="1"/>
  <c r="AA4092" i="1"/>
  <c r="AA4315" i="1"/>
  <c r="Z4315" i="1"/>
  <c r="Z4330" i="1"/>
  <c r="AA4330" i="1"/>
  <c r="AA4345" i="1"/>
  <c r="Z4345" i="1"/>
  <c r="AA3820" i="1"/>
  <c r="Z3837" i="1"/>
  <c r="AA3842" i="1"/>
  <c r="Z3846" i="1"/>
  <c r="Z3850" i="1"/>
  <c r="Z3854" i="1"/>
  <c r="Z3858" i="1"/>
  <c r="Z3866" i="1"/>
  <c r="Z3869" i="1"/>
  <c r="Z3879" i="1"/>
  <c r="Z3887" i="1"/>
  <c r="Z3894" i="1"/>
  <c r="Z3910" i="1"/>
  <c r="Z3914" i="1"/>
  <c r="Z3917" i="1"/>
  <c r="AA3924" i="1"/>
  <c r="Z3955" i="1"/>
  <c r="Z3959" i="1"/>
  <c r="Z3966" i="1"/>
  <c r="Z3970" i="1"/>
  <c r="Z3973" i="1"/>
  <c r="Z3978" i="1"/>
  <c r="Z3990" i="1"/>
  <c r="Z3994" i="1"/>
  <c r="Z3997" i="1"/>
  <c r="AA4004" i="1"/>
  <c r="AA4012" i="1"/>
  <c r="AA4032" i="1"/>
  <c r="AA4044" i="1"/>
  <c r="AA4066" i="1"/>
  <c r="Z4070" i="1"/>
  <c r="Z4086" i="1"/>
  <c r="AA4098" i="1"/>
  <c r="Z4102" i="1"/>
  <c r="Z4147" i="1"/>
  <c r="Z4158" i="1"/>
  <c r="AA4166" i="1"/>
  <c r="Z4193" i="1"/>
  <c r="Z4197" i="1"/>
  <c r="Z4239" i="1"/>
  <c r="Z4247" i="1"/>
  <c r="Z4255" i="1"/>
  <c r="Z4259" i="1"/>
  <c r="AA4282" i="1"/>
  <c r="Z4286" i="1"/>
  <c r="Z4297" i="1"/>
  <c r="Z4301" i="1"/>
  <c r="Z4327" i="1"/>
  <c r="Z4331" i="1"/>
  <c r="AA4346" i="1"/>
  <c r="Z4350" i="1"/>
  <c r="AA3788" i="1"/>
  <c r="AA3800" i="1"/>
  <c r="AA3804" i="1"/>
  <c r="AA3932" i="1"/>
  <c r="AA3940" i="1"/>
  <c r="AA3944" i="1"/>
  <c r="AA4298" i="1"/>
  <c r="Z4313" i="1"/>
  <c r="Z4317" i="1"/>
  <c r="Z4343" i="1"/>
  <c r="Z4347" i="1"/>
  <c r="Z3915" i="1"/>
  <c r="Z3930" i="1"/>
  <c r="Z3933" i="1"/>
  <c r="Z3938" i="1"/>
  <c r="AA3956" i="1"/>
  <c r="AA3960" i="1"/>
  <c r="Z3971" i="1"/>
  <c r="Z3975" i="1"/>
  <c r="Z3979" i="1"/>
  <c r="Z3995" i="1"/>
  <c r="Z4023" i="1"/>
  <c r="Z4041" i="1"/>
  <c r="Z4046" i="1"/>
  <c r="Z4063" i="1"/>
  <c r="Z4071" i="1"/>
  <c r="Z4075" i="1"/>
  <c r="Z4079" i="1"/>
  <c r="Z4083" i="1"/>
  <c r="Z4087" i="1"/>
  <c r="Z4091" i="1"/>
  <c r="Z4095" i="1"/>
  <c r="Z4103" i="1"/>
  <c r="AA4148" i="1"/>
  <c r="Z4159" i="1"/>
  <c r="Z4171" i="1"/>
  <c r="Z4175" i="1"/>
  <c r="Z4179" i="1"/>
  <c r="Z4187" i="1"/>
  <c r="AA4202" i="1"/>
  <c r="AA4210" i="1"/>
  <c r="Z4233" i="1"/>
  <c r="Z4237" i="1"/>
  <c r="Z4245" i="1"/>
  <c r="Z4253" i="1"/>
  <c r="AA1083" i="1"/>
  <c r="AA1091" i="1"/>
  <c r="AA1099" i="1"/>
  <c r="AA1107" i="1"/>
  <c r="AA1115" i="1"/>
  <c r="AA1123" i="1"/>
  <c r="AA1131" i="1"/>
  <c r="AA1139" i="1"/>
  <c r="AA1147" i="1"/>
  <c r="AA1155" i="1"/>
  <c r="AA1163" i="1"/>
  <c r="AA1171" i="1"/>
  <c r="AA1189" i="1"/>
  <c r="AA1205" i="1"/>
  <c r="AA1221" i="1"/>
  <c r="AA1237" i="1"/>
  <c r="AA1253" i="1"/>
  <c r="AA1269" i="1"/>
  <c r="AA1285" i="1"/>
  <c r="AA1301" i="1"/>
  <c r="AA1349" i="1"/>
  <c r="AA1599" i="1"/>
  <c r="Z1639" i="1"/>
  <c r="AA1639" i="1"/>
  <c r="AA1644" i="1"/>
  <c r="Z1644" i="1"/>
  <c r="AA1653" i="1"/>
  <c r="Z1671" i="1"/>
  <c r="AA1671" i="1"/>
  <c r="AA1676" i="1"/>
  <c r="Z1676" i="1"/>
  <c r="Z1701" i="1"/>
  <c r="AA1701" i="1"/>
  <c r="Z1717" i="1"/>
  <c r="AA1717" i="1"/>
  <c r="AA1732" i="1"/>
  <c r="Z1732" i="1"/>
  <c r="AA1748" i="1"/>
  <c r="Z1748" i="1"/>
  <c r="Z1759" i="1"/>
  <c r="AA1759" i="1"/>
  <c r="Z1823" i="1"/>
  <c r="AA1823" i="1"/>
  <c r="AA1913" i="1"/>
  <c r="AA1929" i="1"/>
  <c r="AA1961" i="1"/>
  <c r="Z1961" i="1"/>
  <c r="Z2003" i="1"/>
  <c r="AA2003" i="1"/>
  <c r="Z2067" i="1"/>
  <c r="AA2067" i="1"/>
  <c r="Z2131" i="1"/>
  <c r="AA2131" i="1"/>
  <c r="Z1607" i="1"/>
  <c r="AA1607" i="1"/>
  <c r="Z1615" i="1"/>
  <c r="AA1615" i="1"/>
  <c r="Z1635" i="1"/>
  <c r="AA1635" i="1"/>
  <c r="AA1640" i="1"/>
  <c r="Z1640" i="1"/>
  <c r="Z1667" i="1"/>
  <c r="AA1667" i="1"/>
  <c r="AA1672" i="1"/>
  <c r="Z1672" i="1"/>
  <c r="Z1733" i="1"/>
  <c r="AA1733" i="1"/>
  <c r="Z1749" i="1"/>
  <c r="AA1749" i="1"/>
  <c r="Z1783" i="1"/>
  <c r="AA1783" i="1"/>
  <c r="Z1847" i="1"/>
  <c r="AA1847" i="1"/>
  <c r="Z2021" i="1"/>
  <c r="AA2021" i="1"/>
  <c r="Z2033" i="1"/>
  <c r="AA2033" i="1"/>
  <c r="Z2085" i="1"/>
  <c r="AA2085" i="1"/>
  <c r="Z2149" i="1"/>
  <c r="AA2149" i="1"/>
  <c r="Z1084" i="1"/>
  <c r="Z1092" i="1"/>
  <c r="Z1100" i="1"/>
  <c r="Z1108" i="1"/>
  <c r="Z1116" i="1"/>
  <c r="Z1124" i="1"/>
  <c r="Z1132" i="1"/>
  <c r="Z1140" i="1"/>
  <c r="Z1148" i="1"/>
  <c r="Z1156" i="1"/>
  <c r="Z1164" i="1"/>
  <c r="Z1172" i="1"/>
  <c r="Z1623" i="1"/>
  <c r="AA1623" i="1"/>
  <c r="Z1631" i="1"/>
  <c r="AA1631" i="1"/>
  <c r="AA1636" i="1"/>
  <c r="Z1636" i="1"/>
  <c r="AA1645" i="1"/>
  <c r="Z1663" i="1"/>
  <c r="AA1663" i="1"/>
  <c r="AA1668" i="1"/>
  <c r="Z1668" i="1"/>
  <c r="AA1677" i="1"/>
  <c r="AA1697" i="1"/>
  <c r="AA1713" i="1"/>
  <c r="Z1807" i="1"/>
  <c r="AA1807" i="1"/>
  <c r="Z1871" i="1"/>
  <c r="AA1871" i="1"/>
  <c r="Z1987" i="1"/>
  <c r="AA1987" i="1"/>
  <c r="Z1087" i="1"/>
  <c r="Z1095" i="1"/>
  <c r="Z1103" i="1"/>
  <c r="Z1111" i="1"/>
  <c r="Z1119" i="1"/>
  <c r="Z1127" i="1"/>
  <c r="Z1135" i="1"/>
  <c r="Z1143" i="1"/>
  <c r="Z1151" i="1"/>
  <c r="Z1159" i="1"/>
  <c r="Z1167" i="1"/>
  <c r="Z1175" i="1"/>
  <c r="Z1184" i="1"/>
  <c r="AA1187" i="1"/>
  <c r="Z1197" i="1"/>
  <c r="Z1200" i="1"/>
  <c r="AA1203" i="1"/>
  <c r="Z1213" i="1"/>
  <c r="Z1216" i="1"/>
  <c r="AA1219" i="1"/>
  <c r="Z1229" i="1"/>
  <c r="Z1232" i="1"/>
  <c r="AA1235" i="1"/>
  <c r="Z1245" i="1"/>
  <c r="Z1248" i="1"/>
  <c r="AA1251" i="1"/>
  <c r="Z1261" i="1"/>
  <c r="Z1264" i="1"/>
  <c r="AA1267" i="1"/>
  <c r="Z1277" i="1"/>
  <c r="Z1280" i="1"/>
  <c r="AA1283" i="1"/>
  <c r="Z1293" i="1"/>
  <c r="AA1632" i="1"/>
  <c r="Z1632" i="1"/>
  <c r="Z1659" i="1"/>
  <c r="AA1659" i="1"/>
  <c r="AA1664" i="1"/>
  <c r="Z1664" i="1"/>
  <c r="Z1767" i="1"/>
  <c r="AA1767" i="1"/>
  <c r="Z1831" i="1"/>
  <c r="AA1831" i="1"/>
  <c r="Z1875" i="1"/>
  <c r="AA1875" i="1"/>
  <c r="Z1887" i="1"/>
  <c r="AA1887" i="1"/>
  <c r="Z1891" i="1"/>
  <c r="AA1891" i="1"/>
  <c r="Z1903" i="1"/>
  <c r="AA1903" i="1"/>
  <c r="Z2005" i="1"/>
  <c r="AA2005" i="1"/>
  <c r="Z2017" i="1"/>
  <c r="AA2017" i="1"/>
  <c r="Z2081" i="1"/>
  <c r="AA2081" i="1"/>
  <c r="Z2145" i="1"/>
  <c r="AA2145" i="1"/>
  <c r="AA1601" i="1"/>
  <c r="AA1612" i="1"/>
  <c r="Z1612" i="1"/>
  <c r="AA1620" i="1"/>
  <c r="Z1620" i="1"/>
  <c r="AA1624" i="1"/>
  <c r="AA1637" i="1"/>
  <c r="Z1655" i="1"/>
  <c r="AA1655" i="1"/>
  <c r="AA1660" i="1"/>
  <c r="Z1660" i="1"/>
  <c r="AA1669" i="1"/>
  <c r="Z1791" i="1"/>
  <c r="AA1791" i="1"/>
  <c r="Z1855" i="1"/>
  <c r="AA1855" i="1"/>
  <c r="AA1876" i="1"/>
  <c r="Z1876" i="1"/>
  <c r="AA1892" i="1"/>
  <c r="Z1892" i="1"/>
  <c r="Z1907" i="1"/>
  <c r="AA1907" i="1"/>
  <c r="Z1919" i="1"/>
  <c r="AA1919" i="1"/>
  <c r="Z1923" i="1"/>
  <c r="AA1923" i="1"/>
  <c r="Z1935" i="1"/>
  <c r="AA1935" i="1"/>
  <c r="Z2035" i="1"/>
  <c r="AA2035" i="1"/>
  <c r="Z2099" i="1"/>
  <c r="AA2099" i="1"/>
  <c r="Z2163" i="1"/>
  <c r="AA2163" i="1"/>
  <c r="AA1628" i="1"/>
  <c r="Z1628" i="1"/>
  <c r="Z1651" i="1"/>
  <c r="AA1651" i="1"/>
  <c r="AA1656" i="1"/>
  <c r="Z1656" i="1"/>
  <c r="Z1683" i="1"/>
  <c r="AA1683" i="1"/>
  <c r="Z1815" i="1"/>
  <c r="AA1815" i="1"/>
  <c r="Z1877" i="1"/>
  <c r="AA1877" i="1"/>
  <c r="Z1893" i="1"/>
  <c r="AA1893" i="1"/>
  <c r="AA1908" i="1"/>
  <c r="Z1908" i="1"/>
  <c r="AA1924" i="1"/>
  <c r="Z1924" i="1"/>
  <c r="Z1939" i="1"/>
  <c r="AA1939" i="1"/>
  <c r="Z1951" i="1"/>
  <c r="AA1951" i="1"/>
  <c r="Z1955" i="1"/>
  <c r="AA1955" i="1"/>
  <c r="Z1971" i="1"/>
  <c r="AA1971" i="1"/>
  <c r="Z1989" i="1"/>
  <c r="AA1989" i="1"/>
  <c r="Z2001" i="1"/>
  <c r="AA2001" i="1"/>
  <c r="Z2053" i="1"/>
  <c r="AA2053" i="1"/>
  <c r="Z2117" i="1"/>
  <c r="AA2117" i="1"/>
  <c r="Z2181" i="1"/>
  <c r="AA2181" i="1"/>
  <c r="Z1088" i="1"/>
  <c r="Z1096" i="1"/>
  <c r="Z1104" i="1"/>
  <c r="Z1112" i="1"/>
  <c r="Z1120" i="1"/>
  <c r="Z1128" i="1"/>
  <c r="Z1136" i="1"/>
  <c r="Z1144" i="1"/>
  <c r="Z1152" i="1"/>
  <c r="Z1160" i="1"/>
  <c r="Z1168" i="1"/>
  <c r="Z1176" i="1"/>
  <c r="AA1613" i="1"/>
  <c r="AA1621" i="1"/>
  <c r="Z1647" i="1"/>
  <c r="AA1647" i="1"/>
  <c r="AA1652" i="1"/>
  <c r="Z1652" i="1"/>
  <c r="AA1661" i="1"/>
  <c r="Z1679" i="1"/>
  <c r="AA1679" i="1"/>
  <c r="AA1684" i="1"/>
  <c r="Z1684" i="1"/>
  <c r="Z1695" i="1"/>
  <c r="AA1695" i="1"/>
  <c r="Z1699" i="1"/>
  <c r="AA1699" i="1"/>
  <c r="Z1711" i="1"/>
  <c r="AA1711" i="1"/>
  <c r="Z1715" i="1"/>
  <c r="AA1715" i="1"/>
  <c r="Z1775" i="1"/>
  <c r="AA1775" i="1"/>
  <c r="Z1839" i="1"/>
  <c r="AA1839" i="1"/>
  <c r="Z1909" i="1"/>
  <c r="AA1909" i="1"/>
  <c r="Z1925" i="1"/>
  <c r="AA1925" i="1"/>
  <c r="AA1940" i="1"/>
  <c r="Z1940" i="1"/>
  <c r="AA1956" i="1"/>
  <c r="Z1956" i="1"/>
  <c r="Z2019" i="1"/>
  <c r="AA2019" i="1"/>
  <c r="Z1192" i="1"/>
  <c r="AA1195" i="1"/>
  <c r="Z1208" i="1"/>
  <c r="AA1211" i="1"/>
  <c r="Z1224" i="1"/>
  <c r="AA1227" i="1"/>
  <c r="Z1240" i="1"/>
  <c r="AA1243" i="1"/>
  <c r="Z1256" i="1"/>
  <c r="AA1259" i="1"/>
  <c r="Z1272" i="1"/>
  <c r="AA1275" i="1"/>
  <c r="Z1643" i="1"/>
  <c r="AA1643" i="1"/>
  <c r="AA1648" i="1"/>
  <c r="Z1648" i="1"/>
  <c r="Z1675" i="1"/>
  <c r="AA1675" i="1"/>
  <c r="AA1680" i="1"/>
  <c r="Z1680" i="1"/>
  <c r="Z1685" i="1"/>
  <c r="AA1685" i="1"/>
  <c r="AA1700" i="1"/>
  <c r="Z1700" i="1"/>
  <c r="AA1716" i="1"/>
  <c r="Z1716" i="1"/>
  <c r="Z1727" i="1"/>
  <c r="AA1727" i="1"/>
  <c r="Z1731" i="1"/>
  <c r="AA1731" i="1"/>
  <c r="Z1743" i="1"/>
  <c r="AA1743" i="1"/>
  <c r="Z1747" i="1"/>
  <c r="AA1747" i="1"/>
  <c r="Z1799" i="1"/>
  <c r="AA1799" i="1"/>
  <c r="Z1863" i="1"/>
  <c r="AA1863" i="1"/>
  <c r="Z1941" i="1"/>
  <c r="AA1941" i="1"/>
  <c r="Z1973" i="1"/>
  <c r="AA1973" i="1"/>
  <c r="Z1985" i="1"/>
  <c r="AA1985" i="1"/>
  <c r="Z2037" i="1"/>
  <c r="AA2037" i="1"/>
  <c r="Z2049" i="1"/>
  <c r="AA2049" i="1"/>
  <c r="Z2113" i="1"/>
  <c r="AA2113" i="1"/>
  <c r="Z2177" i="1"/>
  <c r="AA2177" i="1"/>
  <c r="AA1957" i="1"/>
  <c r="AA1967" i="1"/>
  <c r="AA1977" i="1"/>
  <c r="AA1981" i="1"/>
  <c r="AA1995" i="1"/>
  <c r="AA2009" i="1"/>
  <c r="AA2013" i="1"/>
  <c r="AA2027" i="1"/>
  <c r="AA2041" i="1"/>
  <c r="AA2045" i="1"/>
  <c r="AA2059" i="1"/>
  <c r="AA2073" i="1"/>
  <c r="AA2077" i="1"/>
  <c r="AA2091" i="1"/>
  <c r="AA2105" i="1"/>
  <c r="AA2109" i="1"/>
  <c r="AA2123" i="1"/>
  <c r="AA2137" i="1"/>
  <c r="AA2141" i="1"/>
  <c r="AA2155" i="1"/>
  <c r="AA2169" i="1"/>
  <c r="AA2173" i="1"/>
  <c r="AA2187" i="1"/>
  <c r="AA2217" i="1"/>
  <c r="AA2221" i="1"/>
  <c r="AA2199" i="1"/>
  <c r="AA2203" i="1"/>
  <c r="AA2233" i="1"/>
  <c r="AA2237" i="1"/>
  <c r="AA2245" i="1"/>
  <c r="AA2253" i="1"/>
  <c r="AA2261" i="1"/>
  <c r="AA2269" i="1"/>
  <c r="Z2298" i="1"/>
  <c r="AA2298" i="1"/>
  <c r="Z2322" i="1"/>
  <c r="AA2322" i="1"/>
  <c r="Z1972" i="1"/>
  <c r="AA1979" i="1"/>
  <c r="AA1993" i="1"/>
  <c r="AA1997" i="1"/>
  <c r="AA2011" i="1"/>
  <c r="AA2025" i="1"/>
  <c r="AA2029" i="1"/>
  <c r="AA2043" i="1"/>
  <c r="AA2057" i="1"/>
  <c r="AA2061" i="1"/>
  <c r="AA2075" i="1"/>
  <c r="AA2089" i="1"/>
  <c r="AA2093" i="1"/>
  <c r="AA2107" i="1"/>
  <c r="AA2121" i="1"/>
  <c r="AA2125" i="1"/>
  <c r="AA2139" i="1"/>
  <c r="AA2153" i="1"/>
  <c r="AA2157" i="1"/>
  <c r="AA2171" i="1"/>
  <c r="AA2185" i="1"/>
  <c r="AA2189" i="1"/>
  <c r="AA2215" i="1"/>
  <c r="AA2219" i="1"/>
  <c r="AA2051" i="1"/>
  <c r="AA2065" i="1"/>
  <c r="AA2069" i="1"/>
  <c r="AA2083" i="1"/>
  <c r="AA2097" i="1"/>
  <c r="AA2101" i="1"/>
  <c r="AA2115" i="1"/>
  <c r="AA2129" i="1"/>
  <c r="AA2133" i="1"/>
  <c r="AA2147" i="1"/>
  <c r="AA2161" i="1"/>
  <c r="AA2165" i="1"/>
  <c r="AA2179" i="1"/>
  <c r="AA2201" i="1"/>
  <c r="AA2205" i="1"/>
  <c r="AA2231" i="1"/>
  <c r="AA2235" i="1"/>
  <c r="AA2243" i="1"/>
  <c r="Z2243" i="1"/>
  <c r="AA2251" i="1"/>
  <c r="Z2251" i="1"/>
  <c r="AA2259" i="1"/>
  <c r="Z2259" i="1"/>
  <c r="AA2267" i="1"/>
  <c r="Z2267" i="1"/>
  <c r="Z2296" i="1"/>
  <c r="AA2296" i="1"/>
  <c r="Z2304" i="1"/>
  <c r="AA2304" i="1"/>
  <c r="AA2306" i="1"/>
  <c r="AA2312" i="1"/>
  <c r="Z2312" i="1"/>
  <c r="AA2316" i="1"/>
  <c r="AA2320" i="1"/>
  <c r="Z2320" i="1"/>
  <c r="AA2328" i="1"/>
  <c r="Z2328" i="1"/>
  <c r="AA2332" i="1"/>
  <c r="Z2332" i="1"/>
  <c r="AA2336" i="1"/>
  <c r="Z2336" i="1"/>
  <c r="AA2340" i="1"/>
  <c r="Z2340" i="1"/>
  <c r="AA2344" i="1"/>
  <c r="Z2344" i="1"/>
  <c r="AA2348" i="1"/>
  <c r="Z2348" i="1"/>
  <c r="AA2352" i="1"/>
  <c r="Z2352" i="1"/>
  <c r="AA2356" i="1"/>
  <c r="Z2356" i="1"/>
  <c r="AA2360" i="1"/>
  <c r="Z2360" i="1"/>
  <c r="AA2364" i="1"/>
  <c r="Z2364" i="1"/>
  <c r="AA2368" i="1"/>
  <c r="Z2368" i="1"/>
  <c r="AA2372" i="1"/>
  <c r="Z2372" i="1"/>
  <c r="AA2376" i="1"/>
  <c r="Z2376" i="1"/>
  <c r="AA2380" i="1"/>
  <c r="Z2380" i="1"/>
  <c r="AA2384" i="1"/>
  <c r="Z2384" i="1"/>
  <c r="AA2388" i="1"/>
  <c r="Z2388" i="1"/>
  <c r="AA2392" i="1"/>
  <c r="Z2392" i="1"/>
  <c r="AA2396" i="1"/>
  <c r="Z2396" i="1"/>
  <c r="AA2400" i="1"/>
  <c r="Z2400" i="1"/>
  <c r="AA2404" i="1"/>
  <c r="Z2404" i="1"/>
  <c r="AA2408" i="1"/>
  <c r="Z2408" i="1"/>
  <c r="AA2412" i="1"/>
  <c r="Z2412" i="1"/>
  <c r="AA2416" i="1"/>
  <c r="Z2416" i="1"/>
  <c r="AA2420" i="1"/>
  <c r="Z2420" i="1"/>
  <c r="AA2424" i="1"/>
  <c r="Z2424" i="1"/>
  <c r="AA2428" i="1"/>
  <c r="Z2428" i="1"/>
  <c r="AA2432" i="1"/>
  <c r="Z2432" i="1"/>
  <c r="AA2436" i="1"/>
  <c r="Z2436" i="1"/>
  <c r="AA2440" i="1"/>
  <c r="Z2440" i="1"/>
  <c r="AA2444" i="1"/>
  <c r="Z2444" i="1"/>
  <c r="AA2448" i="1"/>
  <c r="Z2448" i="1"/>
  <c r="AA2452" i="1"/>
  <c r="Z2452" i="1"/>
  <c r="AA2456" i="1"/>
  <c r="Z2456" i="1"/>
  <c r="AA2460" i="1"/>
  <c r="Z2460" i="1"/>
  <c r="AA2464" i="1"/>
  <c r="Z2464" i="1"/>
  <c r="AA2468" i="1"/>
  <c r="Z2468" i="1"/>
  <c r="AA2472" i="1"/>
  <c r="Z2472" i="1"/>
  <c r="AA2476" i="1"/>
  <c r="Z2476" i="1"/>
  <c r="AA2480" i="1"/>
  <c r="Z2480" i="1"/>
  <c r="AA2484" i="1"/>
  <c r="Z2484" i="1"/>
  <c r="AA2488" i="1"/>
  <c r="Z2488" i="1"/>
  <c r="AA2492" i="1"/>
  <c r="Z2492" i="1"/>
  <c r="AA2496" i="1"/>
  <c r="Z2496" i="1"/>
  <c r="AA2500" i="1"/>
  <c r="Z2500" i="1"/>
  <c r="AA2504" i="1"/>
  <c r="Z2504" i="1"/>
  <c r="AA2508" i="1"/>
  <c r="Z2508" i="1"/>
  <c r="AA2512" i="1"/>
  <c r="Z2512" i="1"/>
  <c r="AA2516" i="1"/>
  <c r="Z2516" i="1"/>
  <c r="AA2524" i="1"/>
  <c r="Z2524" i="1"/>
  <c r="AA2532" i="1"/>
  <c r="Z2532" i="1"/>
  <c r="AA2540" i="1"/>
  <c r="Z2540" i="1"/>
  <c r="AA2581" i="1"/>
  <c r="AA2591" i="1"/>
  <c r="AA2611" i="1"/>
  <c r="Z2628" i="1"/>
  <c r="AA2645" i="1"/>
  <c r="AA2655" i="1"/>
  <c r="AA2709" i="1"/>
  <c r="Z2709" i="1"/>
  <c r="AA2721" i="1"/>
  <c r="Z2721" i="1"/>
  <c r="AA2773" i="1"/>
  <c r="Z2773" i="1"/>
  <c r="AA2785" i="1"/>
  <c r="Z2785" i="1"/>
  <c r="Z2820" i="1"/>
  <c r="AA2820" i="1"/>
  <c r="AA2833" i="1"/>
  <c r="Z2833" i="1"/>
  <c r="AA2846" i="1"/>
  <c r="Z2846" i="1"/>
  <c r="Z2898" i="1"/>
  <c r="AA2898" i="1"/>
  <c r="AA2635" i="1"/>
  <c r="Z2635" i="1"/>
  <c r="AA2659" i="1"/>
  <c r="Z2659" i="1"/>
  <c r="Z2692" i="1"/>
  <c r="AA2692" i="1"/>
  <c r="Z2696" i="1"/>
  <c r="AA2696" i="1"/>
  <c r="Z2704" i="1"/>
  <c r="AA2704" i="1"/>
  <c r="AA2717" i="1"/>
  <c r="Z2717" i="1"/>
  <c r="AA2722" i="1"/>
  <c r="Z2722" i="1"/>
  <c r="Z2756" i="1"/>
  <c r="AA2756" i="1"/>
  <c r="Z2760" i="1"/>
  <c r="AA2760" i="1"/>
  <c r="Z2768" i="1"/>
  <c r="AA2768" i="1"/>
  <c r="AA2786" i="1"/>
  <c r="Z2786" i="1"/>
  <c r="Z2520" i="1"/>
  <c r="Z2528" i="1"/>
  <c r="Z2536" i="1"/>
  <c r="Z2544" i="1"/>
  <c r="Z2552" i="1"/>
  <c r="Z2560" i="1"/>
  <c r="Z2568" i="1"/>
  <c r="Z2576" i="1"/>
  <c r="Z2585" i="1"/>
  <c r="AA2595" i="1"/>
  <c r="Z2612" i="1"/>
  <c r="AA2629" i="1"/>
  <c r="AA2639" i="1"/>
  <c r="AA2663" i="1"/>
  <c r="AA2693" i="1"/>
  <c r="Z2693" i="1"/>
  <c r="AA2705" i="1"/>
  <c r="Z2705" i="1"/>
  <c r="AA2757" i="1"/>
  <c r="Z2757" i="1"/>
  <c r="AA2769" i="1"/>
  <c r="Z2769" i="1"/>
  <c r="Z2852" i="1"/>
  <c r="AA2852" i="1"/>
  <c r="AA2865" i="1"/>
  <c r="Z2865" i="1"/>
  <c r="AA2878" i="1"/>
  <c r="Z2878" i="1"/>
  <c r="Z2676" i="1"/>
  <c r="AA2676" i="1"/>
  <c r="Z2680" i="1"/>
  <c r="AA2680" i="1"/>
  <c r="Z2688" i="1"/>
  <c r="AA2688" i="1"/>
  <c r="AA2701" i="1"/>
  <c r="Z2701" i="1"/>
  <c r="AA2706" i="1"/>
  <c r="Z2706" i="1"/>
  <c r="Z2740" i="1"/>
  <c r="AA2740" i="1"/>
  <c r="Z2744" i="1"/>
  <c r="AA2744" i="1"/>
  <c r="Z2752" i="1"/>
  <c r="AA2752" i="1"/>
  <c r="AA2765" i="1"/>
  <c r="Z2765" i="1"/>
  <c r="AA2770" i="1"/>
  <c r="Z2770" i="1"/>
  <c r="Z2804" i="1"/>
  <c r="AA2804" i="1"/>
  <c r="AA2817" i="1"/>
  <c r="Z2817" i="1"/>
  <c r="AA2830" i="1"/>
  <c r="Z2830" i="1"/>
  <c r="Z2912" i="1"/>
  <c r="AA2912" i="1"/>
  <c r="Z2932" i="1"/>
  <c r="AA2932" i="1"/>
  <c r="Z2944" i="1"/>
  <c r="AA2944" i="1"/>
  <c r="Z2964" i="1"/>
  <c r="AA2964" i="1"/>
  <c r="Z2596" i="1"/>
  <c r="AA2613" i="1"/>
  <c r="AA2623" i="1"/>
  <c r="AA2643" i="1"/>
  <c r="Z2643" i="1"/>
  <c r="AA2677" i="1"/>
  <c r="Z2677" i="1"/>
  <c r="AA2689" i="1"/>
  <c r="Z2689" i="1"/>
  <c r="AA2741" i="1"/>
  <c r="Z2741" i="1"/>
  <c r="AA2753" i="1"/>
  <c r="Z2753" i="1"/>
  <c r="AA2805" i="1"/>
  <c r="Z2805" i="1"/>
  <c r="Z2884" i="1"/>
  <c r="AA2884" i="1"/>
  <c r="Z2900" i="1"/>
  <c r="AA2900" i="1"/>
  <c r="Z2672" i="1"/>
  <c r="AA2672" i="1"/>
  <c r="AA2685" i="1"/>
  <c r="Z2685" i="1"/>
  <c r="AA2690" i="1"/>
  <c r="Z2690" i="1"/>
  <c r="Z2724" i="1"/>
  <c r="AA2724" i="1"/>
  <c r="Z2728" i="1"/>
  <c r="AA2728" i="1"/>
  <c r="Z2736" i="1"/>
  <c r="AA2736" i="1"/>
  <c r="AA2749" i="1"/>
  <c r="Z2749" i="1"/>
  <c r="AA2754" i="1"/>
  <c r="Z2754" i="1"/>
  <c r="Z2788" i="1"/>
  <c r="AA2788" i="1"/>
  <c r="Z2792" i="1"/>
  <c r="AA2792" i="1"/>
  <c r="Z2836" i="1"/>
  <c r="AA2836" i="1"/>
  <c r="AA2849" i="1"/>
  <c r="Z2849" i="1"/>
  <c r="AA2862" i="1"/>
  <c r="Z2862" i="1"/>
  <c r="Z2548" i="1"/>
  <c r="Z2556" i="1"/>
  <c r="Z2564" i="1"/>
  <c r="Z2572" i="1"/>
  <c r="Z2580" i="1"/>
  <c r="AA2597" i="1"/>
  <c r="AA2607" i="1"/>
  <c r="Z2617" i="1"/>
  <c r="AA2627" i="1"/>
  <c r="Z2644" i="1"/>
  <c r="AA2673" i="1"/>
  <c r="Z2673" i="1"/>
  <c r="AA2725" i="1"/>
  <c r="Z2725" i="1"/>
  <c r="AA2737" i="1"/>
  <c r="Z2737" i="1"/>
  <c r="AA2789" i="1"/>
  <c r="Z2789" i="1"/>
  <c r="AA2801" i="1"/>
  <c r="Z2801" i="1"/>
  <c r="AA2814" i="1"/>
  <c r="Z2814" i="1"/>
  <c r="AA2651" i="1"/>
  <c r="Z2651" i="1"/>
  <c r="AA2669" i="1"/>
  <c r="Z2669" i="1"/>
  <c r="AA2674" i="1"/>
  <c r="Z2674" i="1"/>
  <c r="Z2708" i="1"/>
  <c r="AA2708" i="1"/>
  <c r="Z2712" i="1"/>
  <c r="AA2712" i="1"/>
  <c r="Z2720" i="1"/>
  <c r="AA2720" i="1"/>
  <c r="AA2733" i="1"/>
  <c r="Z2733" i="1"/>
  <c r="AA2738" i="1"/>
  <c r="Z2738" i="1"/>
  <c r="Z2772" i="1"/>
  <c r="AA2772" i="1"/>
  <c r="Z2776" i="1"/>
  <c r="AA2776" i="1"/>
  <c r="AA2802" i="1"/>
  <c r="Z2802" i="1"/>
  <c r="Z2868" i="1"/>
  <c r="AA2868" i="1"/>
  <c r="AA2881" i="1"/>
  <c r="Z2881" i="1"/>
  <c r="Z2918" i="1"/>
  <c r="AA2918" i="1"/>
  <c r="Z2930" i="1"/>
  <c r="AA2930" i="1"/>
  <c r="Z2950" i="1"/>
  <c r="AA2950" i="1"/>
  <c r="Z2962" i="1"/>
  <c r="AA2962" i="1"/>
  <c r="Z2982" i="1"/>
  <c r="AA2982" i="1"/>
  <c r="Z2781" i="1"/>
  <c r="AA2784" i="1"/>
  <c r="Z2797" i="1"/>
  <c r="AA2800" i="1"/>
  <c r="Z2813" i="1"/>
  <c r="AA2816" i="1"/>
  <c r="Z2829" i="1"/>
  <c r="AA2832" i="1"/>
  <c r="Z2845" i="1"/>
  <c r="AA2848" i="1"/>
  <c r="Z2861" i="1"/>
  <c r="AA2864" i="1"/>
  <c r="Z2877" i="1"/>
  <c r="AA2880" i="1"/>
  <c r="AA2890" i="1"/>
  <c r="AA2904" i="1"/>
  <c r="AA2922" i="1"/>
  <c r="AA2936" i="1"/>
  <c r="AA2954" i="1"/>
  <c r="AA2968" i="1"/>
  <c r="AA2986" i="1"/>
  <c r="AA3000" i="1"/>
  <c r="AA3018" i="1"/>
  <c r="AA3032" i="1"/>
  <c r="AA3050" i="1"/>
  <c r="AA3064" i="1"/>
  <c r="AA3082" i="1"/>
  <c r="AA3096" i="1"/>
  <c r="AA3114" i="1"/>
  <c r="AA3128" i="1"/>
  <c r="AA3146" i="1"/>
  <c r="AA3160" i="1"/>
  <c r="Z3175" i="1"/>
  <c r="AA3175" i="1"/>
  <c r="Z3183" i="1"/>
  <c r="AA3183" i="1"/>
  <c r="AA3216" i="1"/>
  <c r="Z3216" i="1"/>
  <c r="AA3225" i="1"/>
  <c r="AA3244" i="1"/>
  <c r="Z3244" i="1"/>
  <c r="Z3263" i="1"/>
  <c r="AA3263" i="1"/>
  <c r="AA3273" i="1"/>
  <c r="Z3283" i="1"/>
  <c r="AA3283" i="1"/>
  <c r="AA3293" i="1"/>
  <c r="Z3293" i="1"/>
  <c r="Z3445" i="1"/>
  <c r="AA3445" i="1"/>
  <c r="Z3191" i="1"/>
  <c r="AA3191" i="1"/>
  <c r="Z3199" i="1"/>
  <c r="AA3199" i="1"/>
  <c r="Z3211" i="1"/>
  <c r="AA3211" i="1"/>
  <c r="Z3235" i="1"/>
  <c r="AA3235" i="1"/>
  <c r="AA3245" i="1"/>
  <c r="Z3245" i="1"/>
  <c r="AA3264" i="1"/>
  <c r="Z3264" i="1"/>
  <c r="Z3315" i="1"/>
  <c r="AA3315" i="1"/>
  <c r="Z3449" i="1"/>
  <c r="AA3449" i="1"/>
  <c r="Z3475" i="1"/>
  <c r="AA3475" i="1"/>
  <c r="AA2976" i="1"/>
  <c r="AA2994" i="1"/>
  <c r="AA3008" i="1"/>
  <c r="AA3026" i="1"/>
  <c r="AA3040" i="1"/>
  <c r="AA3058" i="1"/>
  <c r="AA3072" i="1"/>
  <c r="AA3090" i="1"/>
  <c r="AA3104" i="1"/>
  <c r="AA3122" i="1"/>
  <c r="AA3136" i="1"/>
  <c r="AA3154" i="1"/>
  <c r="AA3168" i="1"/>
  <c r="AA3172" i="1"/>
  <c r="Z3172" i="1"/>
  <c r="AA3176" i="1"/>
  <c r="AA3184" i="1"/>
  <c r="Z3207" i="1"/>
  <c r="AA3207" i="1"/>
  <c r="AA3212" i="1"/>
  <c r="Z3212" i="1"/>
  <c r="Z3231" i="1"/>
  <c r="AA3231" i="1"/>
  <c r="Z3279" i="1"/>
  <c r="AA3279" i="1"/>
  <c r="AA3289" i="1"/>
  <c r="Z3299" i="1"/>
  <c r="AA3299" i="1"/>
  <c r="AA3316" i="1"/>
  <c r="Z3316" i="1"/>
  <c r="Z3343" i="1"/>
  <c r="AA3343" i="1"/>
  <c r="Z3351" i="1"/>
  <c r="AA3351" i="1"/>
  <c r="Z3375" i="1"/>
  <c r="AA3375" i="1"/>
  <c r="Z3383" i="1"/>
  <c r="AA3383" i="1"/>
  <c r="Z3407" i="1"/>
  <c r="AA3407" i="1"/>
  <c r="Z3415" i="1"/>
  <c r="AA3415" i="1"/>
  <c r="AA3180" i="1"/>
  <c r="Z3180" i="1"/>
  <c r="AA3188" i="1"/>
  <c r="Z3188" i="1"/>
  <c r="AA3208" i="1"/>
  <c r="Z3208" i="1"/>
  <c r="AA3213" i="1"/>
  <c r="Z3213" i="1"/>
  <c r="AA3232" i="1"/>
  <c r="Z3232" i="1"/>
  <c r="AA3260" i="1"/>
  <c r="Z3260" i="1"/>
  <c r="AA3280" i="1"/>
  <c r="Z3280" i="1"/>
  <c r="Z3465" i="1"/>
  <c r="AA3465" i="1"/>
  <c r="AA2808" i="1"/>
  <c r="Z2818" i="1"/>
  <c r="Z2821" i="1"/>
  <c r="AA2824" i="1"/>
  <c r="Z2834" i="1"/>
  <c r="Z2837" i="1"/>
  <c r="AA2840" i="1"/>
  <c r="Z2850" i="1"/>
  <c r="Z2853" i="1"/>
  <c r="AA2856" i="1"/>
  <c r="Z2866" i="1"/>
  <c r="Z2869" i="1"/>
  <c r="AA2872" i="1"/>
  <c r="Z2882" i="1"/>
  <c r="Z2885" i="1"/>
  <c r="AA2888" i="1"/>
  <c r="AA2906" i="1"/>
  <c r="AA2920" i="1"/>
  <c r="AA2938" i="1"/>
  <c r="AA2952" i="1"/>
  <c r="AA2970" i="1"/>
  <c r="AA2984" i="1"/>
  <c r="AA3002" i="1"/>
  <c r="AA3016" i="1"/>
  <c r="AA3034" i="1"/>
  <c r="AA3048" i="1"/>
  <c r="AA3066" i="1"/>
  <c r="AA3080" i="1"/>
  <c r="AA3098" i="1"/>
  <c r="AA3112" i="1"/>
  <c r="AA3130" i="1"/>
  <c r="AA3144" i="1"/>
  <c r="AA3162" i="1"/>
  <c r="AA3173" i="1"/>
  <c r="AA3196" i="1"/>
  <c r="Z3196" i="1"/>
  <c r="AA3204" i="1"/>
  <c r="Z3204" i="1"/>
  <c r="Z3251" i="1"/>
  <c r="AA3251" i="1"/>
  <c r="AA3261" i="1"/>
  <c r="Z3261" i="1"/>
  <c r="Z3295" i="1"/>
  <c r="AA3295" i="1"/>
  <c r="Z3439" i="1"/>
  <c r="AA3439" i="1"/>
  <c r="AA2910" i="1"/>
  <c r="AA3134" i="1"/>
  <c r="AA3148" i="1"/>
  <c r="AA3166" i="1"/>
  <c r="AA3228" i="1"/>
  <c r="Z3228" i="1"/>
  <c r="Z3247" i="1"/>
  <c r="AA3247" i="1"/>
  <c r="AA3276" i="1"/>
  <c r="Z3276" i="1"/>
  <c r="AA3296" i="1"/>
  <c r="Z3296" i="1"/>
  <c r="AA3313" i="1"/>
  <c r="Z3313" i="1"/>
  <c r="Z3329" i="1"/>
  <c r="AA3329" i="1"/>
  <c r="Z3337" i="1"/>
  <c r="AA3337" i="1"/>
  <c r="Z3361" i="1"/>
  <c r="AA3361" i="1"/>
  <c r="Z3369" i="1"/>
  <c r="AA3369" i="1"/>
  <c r="Z3393" i="1"/>
  <c r="AA3393" i="1"/>
  <c r="Z3401" i="1"/>
  <c r="AA3401" i="1"/>
  <c r="Z3219" i="1"/>
  <c r="AA3219" i="1"/>
  <c r="AA3229" i="1"/>
  <c r="Z3229" i="1"/>
  <c r="AA3248" i="1"/>
  <c r="Z3248" i="1"/>
  <c r="Z3267" i="1"/>
  <c r="AA3267" i="1"/>
  <c r="AA3277" i="1"/>
  <c r="Z3277" i="1"/>
  <c r="Z3429" i="1"/>
  <c r="AA3429" i="1"/>
  <c r="Z3455" i="1"/>
  <c r="AA3455" i="1"/>
  <c r="AA2996" i="1"/>
  <c r="AA3014" i="1"/>
  <c r="AA3028" i="1"/>
  <c r="AA3046" i="1"/>
  <c r="AA3060" i="1"/>
  <c r="AA3078" i="1"/>
  <c r="AA3092" i="1"/>
  <c r="AA3110" i="1"/>
  <c r="AA3124" i="1"/>
  <c r="AA3142" i="1"/>
  <c r="AA3156" i="1"/>
  <c r="Z3215" i="1"/>
  <c r="AA3215" i="1"/>
  <c r="AA3292" i="1"/>
  <c r="Z3292" i="1"/>
  <c r="Z3459" i="1"/>
  <c r="AA3459" i="1"/>
  <c r="AA3509" i="1"/>
  <c r="AA3519" i="1"/>
  <c r="AA3530" i="1"/>
  <c r="Z3530" i="1"/>
  <c r="AA3537" i="1"/>
  <c r="Z3537" i="1"/>
  <c r="AA3579" i="1"/>
  <c r="AA3594" i="1"/>
  <c r="Z3594" i="1"/>
  <c r="AA3604" i="1"/>
  <c r="Z3604" i="1"/>
  <c r="Z3645" i="1"/>
  <c r="AA3645" i="1"/>
  <c r="Z3662" i="1"/>
  <c r="AA3662" i="1"/>
  <c r="AA3715" i="1"/>
  <c r="Z3715" i="1"/>
  <c r="AA3732" i="1"/>
  <c r="Z3732" i="1"/>
  <c r="AA3882" i="1"/>
  <c r="Z3882" i="1"/>
  <c r="AA3538" i="1"/>
  <c r="Z3538" i="1"/>
  <c r="AA3545" i="1"/>
  <c r="Z3545" i="1"/>
  <c r="AA3595" i="1"/>
  <c r="Z3595" i="1"/>
  <c r="Z3629" i="1"/>
  <c r="AA3629" i="1"/>
  <c r="Z3646" i="1"/>
  <c r="AA3646" i="1"/>
  <c r="AA3699" i="1"/>
  <c r="Z3699" i="1"/>
  <c r="AA3716" i="1"/>
  <c r="Z3716" i="1"/>
  <c r="AA3878" i="1"/>
  <c r="Z3878" i="1"/>
  <c r="AA3493" i="1"/>
  <c r="AA3503" i="1"/>
  <c r="AA3513" i="1"/>
  <c r="AA3523" i="1"/>
  <c r="AA3531" i="1"/>
  <c r="AA3546" i="1"/>
  <c r="Z3546" i="1"/>
  <c r="AA3553" i="1"/>
  <c r="Z3553" i="1"/>
  <c r="Z3596" i="1"/>
  <c r="AA3596" i="1"/>
  <c r="Z3613" i="1"/>
  <c r="AA3613" i="1"/>
  <c r="Z3630" i="1"/>
  <c r="AA3630" i="1"/>
  <c r="AA3683" i="1"/>
  <c r="Z3683" i="1"/>
  <c r="AA3700" i="1"/>
  <c r="Z3700" i="1"/>
  <c r="Z3741" i="1"/>
  <c r="AA3741" i="1"/>
  <c r="AA3792" i="1"/>
  <c r="Z3792" i="1"/>
  <c r="Z3874" i="1"/>
  <c r="AA3874" i="1"/>
  <c r="AA3554" i="1"/>
  <c r="Z3554" i="1"/>
  <c r="AA3561" i="1"/>
  <c r="Z3561" i="1"/>
  <c r="Z3597" i="1"/>
  <c r="AA3597" i="1"/>
  <c r="Z3614" i="1"/>
  <c r="AA3614" i="1"/>
  <c r="AA3667" i="1"/>
  <c r="Z3667" i="1"/>
  <c r="AA3684" i="1"/>
  <c r="Z3684" i="1"/>
  <c r="Z3725" i="1"/>
  <c r="AA3725" i="1"/>
  <c r="Z3742" i="1"/>
  <c r="AA3742" i="1"/>
  <c r="AA3754" i="1"/>
  <c r="Z3754" i="1"/>
  <c r="Z3771" i="1"/>
  <c r="AA3771" i="1"/>
  <c r="AA3829" i="1"/>
  <c r="Z3829" i="1"/>
  <c r="AA3834" i="1"/>
  <c r="Z3834" i="1"/>
  <c r="AA3902" i="1"/>
  <c r="Z3902" i="1"/>
  <c r="AA3921" i="1"/>
  <c r="Z3921" i="1"/>
  <c r="Z3928" i="1"/>
  <c r="AA3928" i="1"/>
  <c r="Z3936" i="1"/>
  <c r="AA3936" i="1"/>
  <c r="Z3220" i="1"/>
  <c r="AA3223" i="1"/>
  <c r="Z3236" i="1"/>
  <c r="AA3239" i="1"/>
  <c r="Z3252" i="1"/>
  <c r="AA3255" i="1"/>
  <c r="Z3265" i="1"/>
  <c r="Z3268" i="1"/>
  <c r="AA3271" i="1"/>
  <c r="Z3281" i="1"/>
  <c r="Z3284" i="1"/>
  <c r="AA3287" i="1"/>
  <c r="Z3297" i="1"/>
  <c r="Z3300" i="1"/>
  <c r="AA3317" i="1"/>
  <c r="AA3327" i="1"/>
  <c r="AA3345" i="1"/>
  <c r="AA3359" i="1"/>
  <c r="AA3377" i="1"/>
  <c r="AA3391" i="1"/>
  <c r="AA3409" i="1"/>
  <c r="AA3423" i="1"/>
  <c r="AA3433" i="1"/>
  <c r="AA3443" i="1"/>
  <c r="AA3477" i="1"/>
  <c r="AA3487" i="1"/>
  <c r="AA3497" i="1"/>
  <c r="AA3507" i="1"/>
  <c r="AA3547" i="1"/>
  <c r="AA3562" i="1"/>
  <c r="Z3562" i="1"/>
  <c r="AA3569" i="1"/>
  <c r="Z3569" i="1"/>
  <c r="Z3598" i="1"/>
  <c r="AA3598" i="1"/>
  <c r="AA3651" i="1"/>
  <c r="Z3651" i="1"/>
  <c r="AA3668" i="1"/>
  <c r="Z3668" i="1"/>
  <c r="Z3709" i="1"/>
  <c r="AA3709" i="1"/>
  <c r="Z3726" i="1"/>
  <c r="AA3726" i="1"/>
  <c r="AA3777" i="1"/>
  <c r="Z3777" i="1"/>
  <c r="Z3808" i="1"/>
  <c r="AA3808" i="1"/>
  <c r="Z3816" i="1"/>
  <c r="AA3816" i="1"/>
  <c r="AA3826" i="1"/>
  <c r="Z3826" i="1"/>
  <c r="AA3570" i="1"/>
  <c r="Z3570" i="1"/>
  <c r="AA3577" i="1"/>
  <c r="Z3577" i="1"/>
  <c r="AA3635" i="1"/>
  <c r="Z3635" i="1"/>
  <c r="AA3652" i="1"/>
  <c r="Z3652" i="1"/>
  <c r="Z3693" i="1"/>
  <c r="AA3693" i="1"/>
  <c r="Z3710" i="1"/>
  <c r="AA3710" i="1"/>
  <c r="AA3760" i="1"/>
  <c r="Z3760" i="1"/>
  <c r="AA3822" i="1"/>
  <c r="Z3822" i="1"/>
  <c r="Z3224" i="1"/>
  <c r="AA3227" i="1"/>
  <c r="Z3240" i="1"/>
  <c r="AA3243" i="1"/>
  <c r="Z3256" i="1"/>
  <c r="AA3259" i="1"/>
  <c r="Z3272" i="1"/>
  <c r="AA3275" i="1"/>
  <c r="Z3288" i="1"/>
  <c r="AA3291" i="1"/>
  <c r="AA3301" i="1"/>
  <c r="AA3311" i="1"/>
  <c r="AA3335" i="1"/>
  <c r="AA3353" i="1"/>
  <c r="AA3367" i="1"/>
  <c r="AA3385" i="1"/>
  <c r="AA3399" i="1"/>
  <c r="AA3417" i="1"/>
  <c r="AA3427" i="1"/>
  <c r="AA3461" i="1"/>
  <c r="AA3471" i="1"/>
  <c r="AA3481" i="1"/>
  <c r="AA3491" i="1"/>
  <c r="AA3525" i="1"/>
  <c r="AA3563" i="1"/>
  <c r="AA3578" i="1"/>
  <c r="Z3578" i="1"/>
  <c r="AA3585" i="1"/>
  <c r="Z3585" i="1"/>
  <c r="AA3619" i="1"/>
  <c r="Z3619" i="1"/>
  <c r="AA3636" i="1"/>
  <c r="Z3636" i="1"/>
  <c r="Z3677" i="1"/>
  <c r="AA3677" i="1"/>
  <c r="Z3694" i="1"/>
  <c r="AA3694" i="1"/>
  <c r="AA3747" i="1"/>
  <c r="Z3747" i="1"/>
  <c r="AA3773" i="1"/>
  <c r="Z3773" i="1"/>
  <c r="AA3790" i="1"/>
  <c r="Z3790" i="1"/>
  <c r="Z3818" i="1"/>
  <c r="AA3818" i="1"/>
  <c r="AA3529" i="1"/>
  <c r="Z3529" i="1"/>
  <c r="AA3586" i="1"/>
  <c r="Z3586" i="1"/>
  <c r="AA3593" i="1"/>
  <c r="Z3593" i="1"/>
  <c r="AA3603" i="1"/>
  <c r="Z3603" i="1"/>
  <c r="AA3620" i="1"/>
  <c r="Z3620" i="1"/>
  <c r="Z3661" i="1"/>
  <c r="AA3661" i="1"/>
  <c r="Z3678" i="1"/>
  <c r="AA3678" i="1"/>
  <c r="AA3731" i="1"/>
  <c r="Z3731" i="1"/>
  <c r="AA3748" i="1"/>
  <c r="Z3748" i="1"/>
  <c r="AA3889" i="1"/>
  <c r="Z3889" i="1"/>
  <c r="Z3896" i="1"/>
  <c r="AA3896" i="1"/>
  <c r="Z3904" i="1"/>
  <c r="AA3904" i="1"/>
  <c r="AA3934" i="1"/>
  <c r="Z3934" i="1"/>
  <c r="AA3660" i="1"/>
  <c r="Z3660" i="1"/>
  <c r="AA3724" i="1"/>
  <c r="Z3724" i="1"/>
  <c r="AA3776" i="1"/>
  <c r="Z3776" i="1"/>
  <c r="AA3793" i="1"/>
  <c r="Z3793" i="1"/>
  <c r="Z3840" i="1"/>
  <c r="AA3840" i="1"/>
  <c r="AA3929" i="1"/>
  <c r="Z3929" i="1"/>
  <c r="AA3974" i="1"/>
  <c r="Z3974" i="1"/>
  <c r="AA4001" i="1"/>
  <c r="Z4001" i="1"/>
  <c r="AA4009" i="1"/>
  <c r="Z4009" i="1"/>
  <c r="AA4065" i="1"/>
  <c r="Z4065" i="1"/>
  <c r="AA4097" i="1"/>
  <c r="Z4097" i="1"/>
  <c r="AA4160" i="1"/>
  <c r="Z4172" i="1"/>
  <c r="AA4172" i="1"/>
  <c r="AA3845" i="1"/>
  <c r="Z3845" i="1"/>
  <c r="Z3864" i="1"/>
  <c r="AA3864" i="1"/>
  <c r="Z3872" i="1"/>
  <c r="AA3872" i="1"/>
  <c r="AA3941" i="1"/>
  <c r="Z3941" i="1"/>
  <c r="AA4013" i="1"/>
  <c r="Z4013" i="1"/>
  <c r="AA4040" i="1"/>
  <c r="Z4040" i="1"/>
  <c r="AA4077" i="1"/>
  <c r="Z4077" i="1"/>
  <c r="AA4110" i="1"/>
  <c r="Z4110" i="1"/>
  <c r="AA3612" i="1"/>
  <c r="Z3612" i="1"/>
  <c r="AA3676" i="1"/>
  <c r="Z3676" i="1"/>
  <c r="AA3740" i="1"/>
  <c r="Z3740" i="1"/>
  <c r="AA3761" i="1"/>
  <c r="Z3761" i="1"/>
  <c r="AA3789" i="1"/>
  <c r="Z3789" i="1"/>
  <c r="AA3801" i="1"/>
  <c r="Z3801" i="1"/>
  <c r="AA3809" i="1"/>
  <c r="Z3809" i="1"/>
  <c r="AA3821" i="1"/>
  <c r="Z3821" i="1"/>
  <c r="Z3853" i="1"/>
  <c r="AA3857" i="1"/>
  <c r="Z3857" i="1"/>
  <c r="AA3865" i="1"/>
  <c r="Z3865" i="1"/>
  <c r="AA3877" i="1"/>
  <c r="Z3877" i="1"/>
  <c r="AA4014" i="1"/>
  <c r="Z4014" i="1"/>
  <c r="AA4026" i="1"/>
  <c r="Z4026" i="1"/>
  <c r="Z4045" i="1"/>
  <c r="Z4049" i="1"/>
  <c r="Z4106" i="1"/>
  <c r="AA4106" i="1"/>
  <c r="AA3949" i="1"/>
  <c r="Z3949" i="1"/>
  <c r="AA3957" i="1"/>
  <c r="Z3957" i="1"/>
  <c r="AA4006" i="1"/>
  <c r="Z4006" i="1"/>
  <c r="AA4062" i="1"/>
  <c r="Z4062" i="1"/>
  <c r="AA3628" i="1"/>
  <c r="Z3628" i="1"/>
  <c r="AA3692" i="1"/>
  <c r="Z3692" i="1"/>
  <c r="AA3757" i="1"/>
  <c r="Z3757" i="1"/>
  <c r="AA3774" i="1"/>
  <c r="Z3774" i="1"/>
  <c r="AA3830" i="1"/>
  <c r="Z3830" i="1"/>
  <c r="AA3838" i="1"/>
  <c r="Z3838" i="1"/>
  <c r="AA3897" i="1"/>
  <c r="Z3897" i="1"/>
  <c r="AA3950" i="1"/>
  <c r="Z3950" i="1"/>
  <c r="Z3976" i="1"/>
  <c r="AA3976" i="1"/>
  <c r="AA3984" i="1"/>
  <c r="Z4019" i="1"/>
  <c r="AA4019" i="1"/>
  <c r="Z4058" i="1"/>
  <c r="AA4058" i="1"/>
  <c r="AA3758" i="1"/>
  <c r="Z3758" i="1"/>
  <c r="AA3786" i="1"/>
  <c r="Z3786" i="1"/>
  <c r="AA3814" i="1"/>
  <c r="Z3814" i="1"/>
  <c r="AA3870" i="1"/>
  <c r="Z3870" i="1"/>
  <c r="AA3909" i="1"/>
  <c r="Z3909" i="1"/>
  <c r="AA3969" i="1"/>
  <c r="Z3969" i="1"/>
  <c r="AA3977" i="1"/>
  <c r="Z3977" i="1"/>
  <c r="Z4020" i="1"/>
  <c r="AA4020" i="1"/>
  <c r="Z4112" i="1"/>
  <c r="AA4112" i="1"/>
  <c r="Z4116" i="1"/>
  <c r="AA4116" i="1"/>
  <c r="AA3644" i="1"/>
  <c r="Z3644" i="1"/>
  <c r="AA3708" i="1"/>
  <c r="Z3708" i="1"/>
  <c r="AA3770" i="1"/>
  <c r="Z3770" i="1"/>
  <c r="AA3981" i="1"/>
  <c r="Z3981" i="1"/>
  <c r="AA3989" i="1"/>
  <c r="Z3989" i="1"/>
  <c r="AA3982" i="1"/>
  <c r="Z3982" i="1"/>
  <c r="Z4008" i="1"/>
  <c r="AA4008" i="1"/>
  <c r="Z4064" i="1"/>
  <c r="AA4064" i="1"/>
  <c r="Z4080" i="1"/>
  <c r="AA4080" i="1"/>
  <c r="Z4084" i="1"/>
  <c r="AA4084" i="1"/>
  <c r="Z4164" i="1"/>
  <c r="AA4164" i="1"/>
  <c r="AA4184" i="1"/>
  <c r="Z4184" i="1"/>
  <c r="AA4192" i="1"/>
  <c r="Z4192" i="1"/>
  <c r="AA4196" i="1"/>
  <c r="Z4196" i="1"/>
  <c r="AA4273" i="1"/>
  <c r="Z4273" i="1"/>
  <c r="AA3961" i="1"/>
  <c r="Z3961" i="1"/>
  <c r="AA3993" i="1"/>
  <c r="Z3993" i="1"/>
  <c r="AA4029" i="1"/>
  <c r="Z4029" i="1"/>
  <c r="AA4093" i="1"/>
  <c r="Z4093" i="1"/>
  <c r="Z4128" i="1"/>
  <c r="AA4128" i="1"/>
  <c r="Z4162" i="1"/>
  <c r="AA4162" i="1"/>
  <c r="Z4177" i="1"/>
  <c r="AA4185" i="1"/>
  <c r="Z4185" i="1"/>
  <c r="AA4212" i="1"/>
  <c r="Z4212" i="1"/>
  <c r="AA3817" i="1"/>
  <c r="Z3817" i="1"/>
  <c r="AA3841" i="1"/>
  <c r="Z3841" i="1"/>
  <c r="AA3873" i="1"/>
  <c r="Z3873" i="1"/>
  <c r="AA3905" i="1"/>
  <c r="Z3905" i="1"/>
  <c r="AA3937" i="1"/>
  <c r="Z3937" i="1"/>
  <c r="AA4022" i="1"/>
  <c r="AA4036" i="1"/>
  <c r="Z4043" i="1"/>
  <c r="AA4109" i="1"/>
  <c r="Z4109" i="1"/>
  <c r="AA4132" i="1"/>
  <c r="Z4144" i="1"/>
  <c r="AA4144" i="1"/>
  <c r="AA4208" i="1"/>
  <c r="Z4208" i="1"/>
  <c r="AA4216" i="1"/>
  <c r="Z4216" i="1"/>
  <c r="AA4220" i="1"/>
  <c r="Z4220" i="1"/>
  <c r="AA4125" i="1"/>
  <c r="Z4125" i="1"/>
  <c r="AA4209" i="1"/>
  <c r="Z4209" i="1"/>
  <c r="AA3825" i="1"/>
  <c r="Z3825" i="1"/>
  <c r="AA3849" i="1"/>
  <c r="Z3849" i="1"/>
  <c r="AA3881" i="1"/>
  <c r="Z3881" i="1"/>
  <c r="AA3913" i="1"/>
  <c r="Z3913" i="1"/>
  <c r="AA3945" i="1"/>
  <c r="Z3945" i="1"/>
  <c r="Z4048" i="1"/>
  <c r="AA4048" i="1"/>
  <c r="AA4141" i="1"/>
  <c r="Z4141" i="1"/>
  <c r="Z4145" i="1"/>
  <c r="AA4252" i="1"/>
  <c r="Z4252" i="1"/>
  <c r="AA4248" i="1"/>
  <c r="Z4248" i="1"/>
  <c r="AA4256" i="1"/>
  <c r="Z4256" i="1"/>
  <c r="AA4260" i="1"/>
  <c r="Z4260" i="1"/>
  <c r="Z4241" i="1"/>
  <c r="AA4249" i="1"/>
  <c r="Z4249" i="1"/>
  <c r="AA4276" i="1"/>
  <c r="Z4276" i="1"/>
  <c r="AA3753" i="1"/>
  <c r="Z3753" i="1"/>
  <c r="AA3769" i="1"/>
  <c r="Z3769" i="1"/>
  <c r="AA3785" i="1"/>
  <c r="Z3785" i="1"/>
  <c r="AA3833" i="1"/>
  <c r="Z3833" i="1"/>
  <c r="AA3953" i="1"/>
  <c r="Z3953" i="1"/>
  <c r="AA3985" i="1"/>
  <c r="Z3985" i="1"/>
  <c r="AA4017" i="1"/>
  <c r="Z4017" i="1"/>
  <c r="AA4061" i="1"/>
  <c r="Z4061" i="1"/>
  <c r="Z4096" i="1"/>
  <c r="AA4096" i="1"/>
  <c r="Z4154" i="1"/>
  <c r="AA4154" i="1"/>
  <c r="AA4188" i="1"/>
  <c r="Z4188" i="1"/>
  <c r="AA4272" i="1"/>
  <c r="Z4272" i="1"/>
  <c r="AA4284" i="1"/>
  <c r="Z4284" i="1"/>
  <c r="AA4224" i="1"/>
  <c r="Z4224" i="1"/>
  <c r="AA4228" i="1"/>
  <c r="Z4228" i="1"/>
  <c r="AA4292" i="1"/>
  <c r="Z4292" i="1"/>
  <c r="Z4053" i="1"/>
  <c r="AA4056" i="1"/>
  <c r="Z4069" i="1"/>
  <c r="AA4072" i="1"/>
  <c r="Z4085" i="1"/>
  <c r="AA4088" i="1"/>
  <c r="Z4101" i="1"/>
  <c r="AA4104" i="1"/>
  <c r="Z4117" i="1"/>
  <c r="AA4120" i="1"/>
  <c r="Z4133" i="1"/>
  <c r="AA4136" i="1"/>
  <c r="AA4152" i="1"/>
  <c r="AA4232" i="1"/>
  <c r="Z4232" i="1"/>
  <c r="AA4236" i="1"/>
  <c r="Z4236" i="1"/>
  <c r="AA4300" i="1"/>
  <c r="Z4300" i="1"/>
  <c r="AA4180" i="1"/>
  <c r="Z4180" i="1"/>
  <c r="Z4225" i="1"/>
  <c r="AA4240" i="1"/>
  <c r="Z4240" i="1"/>
  <c r="AA4244" i="1"/>
  <c r="Z4244" i="1"/>
  <c r="AA4308" i="1"/>
  <c r="Z4308" i="1"/>
  <c r="AA4316" i="1"/>
  <c r="Z4316" i="1"/>
  <c r="AA4324" i="1"/>
  <c r="Z4324" i="1"/>
  <c r="AA4200" i="1"/>
  <c r="Z4200" i="1"/>
  <c r="AA4204" i="1"/>
  <c r="Z4204" i="1"/>
  <c r="AA4264" i="1"/>
  <c r="Z4264" i="1"/>
  <c r="AA4268" i="1"/>
  <c r="Z4268" i="1"/>
  <c r="AA4332" i="1"/>
  <c r="Z4332" i="1"/>
  <c r="AA4340" i="1"/>
  <c r="Z4340" i="1"/>
  <c r="AA4348" i="1"/>
  <c r="Z4348" i="1"/>
  <c r="Z4280" i="1"/>
  <c r="Z4288" i="1"/>
  <c r="Z4296" i="1"/>
  <c r="Z4304" i="1"/>
  <c r="Z4312" i="1"/>
  <c r="Z4320" i="1"/>
  <c r="Z4328" i="1"/>
  <c r="Z4336" i="1"/>
  <c r="Z4344" i="1"/>
  <c r="Z435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1196" i="1"/>
  <c r="I1170" i="1"/>
  <c r="I1201" i="1"/>
  <c r="I1174" i="1"/>
  <c r="I1186" i="1"/>
  <c r="I1176" i="1"/>
  <c r="I1172" i="1"/>
  <c r="I1188" i="1"/>
  <c r="I1202" i="1"/>
  <c r="I1197" i="1"/>
  <c r="I1189" i="1"/>
  <c r="I1193" i="1"/>
  <c r="I1165" i="1"/>
  <c r="I1185" i="1"/>
  <c r="I1179" i="1"/>
  <c r="I1200" i="1"/>
  <c r="I1190" i="1"/>
  <c r="I1091" i="1"/>
  <c r="I1093" i="1"/>
  <c r="I1082" i="1"/>
  <c r="I1130" i="1"/>
  <c r="I1132" i="1"/>
  <c r="I1084" i="1"/>
  <c r="I1089" i="1"/>
  <c r="I1083" i="1"/>
  <c r="I1097" i="1"/>
  <c r="I1100" i="1"/>
  <c r="I1105" i="1"/>
  <c r="I1106" i="1"/>
  <c r="I1099" i="1"/>
  <c r="I1107" i="1"/>
  <c r="I1102" i="1"/>
  <c r="I1103" i="1"/>
  <c r="I1182" i="1"/>
  <c r="I1183" i="1"/>
  <c r="I1178" i="1"/>
  <c r="I1198" i="1"/>
  <c r="I1134" i="1"/>
  <c r="I1138" i="1"/>
  <c r="I1149" i="1"/>
  <c r="I1146" i="1"/>
  <c r="I1136" i="1"/>
  <c r="I1140" i="1"/>
  <c r="I1142" i="1"/>
  <c r="I1133" i="1"/>
  <c r="I1137" i="1"/>
  <c r="I1141" i="1"/>
  <c r="I1145" i="1"/>
  <c r="I1148" i="1"/>
  <c r="I1147" i="1"/>
  <c r="I1153" i="1"/>
  <c r="I1156" i="1"/>
  <c r="I1160" i="1"/>
  <c r="I1154" i="1"/>
  <c r="I1157" i="1"/>
  <c r="I1159" i="1"/>
  <c r="I1158" i="1"/>
  <c r="I1155" i="1"/>
  <c r="I1162" i="1"/>
  <c r="I1161" i="1"/>
  <c r="I1167" i="1"/>
  <c r="I1228" i="1"/>
  <c r="I1168" i="1"/>
  <c r="I1211" i="1"/>
  <c r="I1208" i="1"/>
  <c r="I1227" i="1"/>
  <c r="I1230" i="1"/>
  <c r="I1229" i="1"/>
  <c r="I1231" i="1"/>
  <c r="I1206" i="1"/>
  <c r="I1209" i="1"/>
  <c r="I1163" i="1"/>
  <c r="I1143" i="1"/>
  <c r="I1150" i="1"/>
  <c r="I1104" i="1"/>
  <c r="I1216" i="1"/>
  <c r="I1217" i="1"/>
  <c r="I1177" i="1"/>
  <c r="I1215" i="1"/>
  <c r="I1218" i="1"/>
  <c r="I1212" i="1"/>
  <c r="I1219" i="1"/>
  <c r="I1213" i="1"/>
  <c r="I1214" i="1"/>
  <c r="I1181" i="1"/>
  <c r="I1224" i="1"/>
  <c r="I1226" i="1"/>
  <c r="I1139" i="1"/>
  <c r="I1207" i="1"/>
  <c r="I1171" i="1"/>
  <c r="I1184" i="1"/>
  <c r="I1225" i="1"/>
  <c r="I1173" i="1"/>
  <c r="I1187" i="1"/>
  <c r="I1203" i="1"/>
  <c r="I1195" i="1"/>
  <c r="I1166" i="1"/>
  <c r="I1191" i="1"/>
  <c r="I1175" i="1"/>
  <c r="I1194" i="1"/>
  <c r="I1199" i="1"/>
  <c r="I1169" i="1"/>
  <c r="I1192" i="1"/>
  <c r="I1094" i="1"/>
  <c r="I1088" i="1"/>
  <c r="I1131" i="1"/>
  <c r="I1081" i="1"/>
  <c r="I1092" i="1"/>
  <c r="I1095" i="1"/>
  <c r="I1090" i="1"/>
  <c r="I1096" i="1"/>
  <c r="I1101" i="1"/>
  <c r="I1098" i="1"/>
  <c r="I1180" i="1"/>
  <c r="I1129" i="1"/>
  <c r="I1221" i="1"/>
  <c r="I1144" i="1"/>
  <c r="I1210" i="1"/>
  <c r="I1232" i="1"/>
  <c r="C1196" i="1"/>
  <c r="C1170" i="1"/>
  <c r="C1201" i="1"/>
  <c r="C1174" i="1"/>
  <c r="C1186" i="1"/>
  <c r="C1176" i="1"/>
  <c r="C1172" i="1"/>
  <c r="C1188" i="1"/>
  <c r="C1202" i="1"/>
  <c r="C1197" i="1"/>
  <c r="C1189" i="1"/>
  <c r="C1193" i="1"/>
  <c r="C1165" i="1"/>
  <c r="C1185" i="1"/>
  <c r="C1179" i="1"/>
  <c r="C1200" i="1"/>
  <c r="C1190" i="1"/>
  <c r="C1091" i="1"/>
  <c r="C1093" i="1"/>
  <c r="C1082" i="1"/>
  <c r="C1130" i="1"/>
  <c r="C1132" i="1"/>
  <c r="C1084" i="1"/>
  <c r="C1089" i="1"/>
  <c r="C1083" i="1"/>
  <c r="C1097" i="1"/>
  <c r="C1100" i="1"/>
  <c r="C1105" i="1"/>
  <c r="C1106" i="1"/>
  <c r="C1099" i="1"/>
  <c r="C1107" i="1"/>
  <c r="C1102" i="1"/>
  <c r="C1103" i="1"/>
  <c r="C1182" i="1"/>
  <c r="C1183" i="1"/>
  <c r="C1178" i="1"/>
  <c r="C1198" i="1"/>
  <c r="C1134" i="1"/>
  <c r="C1138" i="1"/>
  <c r="C1149" i="1"/>
  <c r="C1146" i="1"/>
  <c r="C1136" i="1"/>
  <c r="C1140" i="1"/>
  <c r="C1142" i="1"/>
  <c r="C1133" i="1"/>
  <c r="C1137" i="1"/>
  <c r="C1141" i="1"/>
  <c r="C1145" i="1"/>
  <c r="C1148" i="1"/>
  <c r="C1147" i="1"/>
  <c r="C1153" i="1"/>
  <c r="C1156" i="1"/>
  <c r="C1160" i="1"/>
  <c r="C1154" i="1"/>
  <c r="C1157" i="1"/>
  <c r="C1159" i="1"/>
  <c r="C1158" i="1"/>
  <c r="C1155" i="1"/>
  <c r="C1162" i="1"/>
  <c r="C1161" i="1"/>
  <c r="C1167" i="1"/>
  <c r="C1228" i="1"/>
  <c r="C1168" i="1"/>
  <c r="C1211" i="1"/>
  <c r="C1208" i="1"/>
  <c r="C1227" i="1"/>
  <c r="C1230" i="1"/>
  <c r="C1229" i="1"/>
  <c r="C1231" i="1"/>
  <c r="C1206" i="1"/>
  <c r="C1209" i="1"/>
  <c r="C1163" i="1"/>
  <c r="C1143" i="1"/>
  <c r="C1150" i="1"/>
  <c r="C1104" i="1"/>
  <c r="C1216" i="1"/>
  <c r="C1217" i="1"/>
  <c r="C1177" i="1"/>
  <c r="C1215" i="1"/>
  <c r="C1218" i="1"/>
  <c r="C1212" i="1"/>
  <c r="C1219" i="1"/>
  <c r="C1213" i="1"/>
  <c r="C1214" i="1"/>
  <c r="C1181" i="1"/>
  <c r="C1224" i="1"/>
  <c r="C1226" i="1"/>
  <c r="C1139" i="1"/>
  <c r="C1207" i="1"/>
  <c r="C1171" i="1"/>
  <c r="C1184" i="1"/>
  <c r="C1225" i="1"/>
  <c r="C1173" i="1"/>
  <c r="C1187" i="1"/>
  <c r="C1203" i="1"/>
  <c r="C1195" i="1"/>
  <c r="C1166" i="1"/>
  <c r="C1191" i="1"/>
  <c r="C1175" i="1"/>
  <c r="C1194" i="1"/>
  <c r="C1199" i="1"/>
  <c r="C1169" i="1"/>
  <c r="C1192" i="1"/>
  <c r="C1094" i="1"/>
  <c r="C1088" i="1"/>
  <c r="C1131" i="1"/>
  <c r="C1081" i="1"/>
  <c r="C1092" i="1"/>
  <c r="C1095" i="1"/>
  <c r="C1090" i="1"/>
  <c r="C1096" i="1"/>
  <c r="C1101" i="1"/>
  <c r="C1098" i="1"/>
  <c r="C1180" i="1"/>
  <c r="C1129" i="1"/>
  <c r="C1221" i="1"/>
  <c r="C1144" i="1"/>
  <c r="C1210" i="1"/>
  <c r="D1196" i="1"/>
  <c r="D1170" i="1"/>
  <c r="D1201" i="1"/>
  <c r="D1174" i="1"/>
  <c r="D1186" i="1"/>
  <c r="D1176" i="1"/>
  <c r="D1172" i="1"/>
  <c r="D1188" i="1"/>
  <c r="D1202" i="1"/>
  <c r="D1197" i="1"/>
  <c r="D1189" i="1"/>
  <c r="D1193" i="1"/>
  <c r="D1165" i="1"/>
  <c r="D1185" i="1"/>
  <c r="D1179" i="1"/>
  <c r="D1200" i="1"/>
  <c r="D1190" i="1"/>
  <c r="D1091" i="1"/>
  <c r="D1093" i="1"/>
  <c r="D1082" i="1"/>
  <c r="D1130" i="1"/>
  <c r="D1132" i="1"/>
  <c r="D1084" i="1"/>
  <c r="D1089" i="1"/>
  <c r="D1083" i="1"/>
  <c r="D1097" i="1"/>
  <c r="D1100" i="1"/>
  <c r="D1105" i="1"/>
  <c r="D1106" i="1"/>
  <c r="D1099" i="1"/>
  <c r="D1107" i="1"/>
  <c r="D1102" i="1"/>
  <c r="D1103" i="1"/>
  <c r="D1182" i="1"/>
  <c r="D1183" i="1"/>
  <c r="D1178" i="1"/>
  <c r="D1198" i="1"/>
  <c r="D1134" i="1"/>
  <c r="D1138" i="1"/>
  <c r="D1149" i="1"/>
  <c r="D1146" i="1"/>
  <c r="D1136" i="1"/>
  <c r="D1140" i="1"/>
  <c r="D1142" i="1"/>
  <c r="D1133" i="1"/>
  <c r="D1137" i="1"/>
  <c r="D1141" i="1"/>
  <c r="D1145" i="1"/>
  <c r="D1148" i="1"/>
  <c r="D1147" i="1"/>
  <c r="D1153" i="1"/>
  <c r="D1156" i="1"/>
  <c r="D1160" i="1"/>
  <c r="D1154" i="1"/>
  <c r="D1157" i="1"/>
  <c r="D1159" i="1"/>
  <c r="D1158" i="1"/>
  <c r="D1155" i="1"/>
  <c r="D1162" i="1"/>
  <c r="D1161" i="1"/>
  <c r="D1167" i="1"/>
  <c r="D1228" i="1"/>
  <c r="D1168" i="1"/>
  <c r="D1211" i="1"/>
  <c r="D1208" i="1"/>
  <c r="D1227" i="1"/>
  <c r="D1230" i="1"/>
  <c r="D1229" i="1"/>
  <c r="D1231" i="1"/>
  <c r="D1206" i="1"/>
  <c r="D1209" i="1"/>
  <c r="D1163" i="1"/>
  <c r="D1143" i="1"/>
  <c r="D1150" i="1"/>
  <c r="D1104" i="1"/>
  <c r="D1216" i="1"/>
  <c r="D1217" i="1"/>
  <c r="D1177" i="1"/>
  <c r="D1215" i="1"/>
  <c r="D1218" i="1"/>
  <c r="D1212" i="1"/>
  <c r="D1219" i="1"/>
  <c r="D1213" i="1"/>
  <c r="D1214" i="1"/>
  <c r="D1181" i="1"/>
  <c r="D1224" i="1"/>
  <c r="D1226" i="1"/>
  <c r="D1139" i="1"/>
  <c r="D1207" i="1"/>
  <c r="D1171" i="1"/>
  <c r="D1184" i="1"/>
  <c r="D1225" i="1"/>
  <c r="D1173" i="1"/>
  <c r="D1187" i="1"/>
  <c r="D1203" i="1"/>
  <c r="D1195" i="1"/>
  <c r="D1166" i="1"/>
  <c r="D1191" i="1"/>
  <c r="D1175" i="1"/>
  <c r="D1194" i="1"/>
  <c r="D1199" i="1"/>
  <c r="D1169" i="1"/>
  <c r="D1192" i="1"/>
  <c r="D1094" i="1"/>
  <c r="D1088" i="1"/>
  <c r="D1131" i="1"/>
  <c r="D1081" i="1"/>
  <c r="D1092" i="1"/>
  <c r="D1095" i="1"/>
  <c r="D1090" i="1"/>
  <c r="D1096" i="1"/>
  <c r="D1101" i="1"/>
  <c r="D1098" i="1"/>
  <c r="D1180" i="1"/>
  <c r="D1129" i="1"/>
  <c r="D1221" i="1"/>
  <c r="D1144" i="1"/>
  <c r="D1210" i="1"/>
  <c r="E1196" i="1"/>
  <c r="E1170" i="1"/>
  <c r="E1201" i="1"/>
  <c r="E1174" i="1"/>
  <c r="E1186" i="1"/>
  <c r="E1176" i="1"/>
  <c r="E1172" i="1"/>
  <c r="E1188" i="1"/>
  <c r="E1202" i="1"/>
  <c r="E1197" i="1"/>
  <c r="E1189" i="1"/>
  <c r="E1193" i="1"/>
  <c r="E1165" i="1"/>
  <c r="E1185" i="1"/>
  <c r="E1179" i="1"/>
  <c r="E1200" i="1"/>
  <c r="E1190" i="1"/>
  <c r="E1091" i="1"/>
  <c r="E1093" i="1"/>
  <c r="E1082" i="1"/>
  <c r="E1130" i="1"/>
  <c r="E1132" i="1"/>
  <c r="E1084" i="1"/>
  <c r="E1089" i="1"/>
  <c r="E1083" i="1"/>
  <c r="E1097" i="1"/>
  <c r="E1100" i="1"/>
  <c r="E1105" i="1"/>
  <c r="E1106" i="1"/>
  <c r="E1099" i="1"/>
  <c r="E1107" i="1"/>
  <c r="E1102" i="1"/>
  <c r="E1103" i="1"/>
  <c r="E1182" i="1"/>
  <c r="E1183" i="1"/>
  <c r="E1178" i="1"/>
  <c r="E1198" i="1"/>
  <c r="E1134" i="1"/>
  <c r="E1138" i="1"/>
  <c r="E1149" i="1"/>
  <c r="E1146" i="1"/>
  <c r="E1136" i="1"/>
  <c r="E1140" i="1"/>
  <c r="E1142" i="1"/>
  <c r="E1133" i="1"/>
  <c r="E1137" i="1"/>
  <c r="E1141" i="1"/>
  <c r="E1145" i="1"/>
  <c r="E1148" i="1"/>
  <c r="E1147" i="1"/>
  <c r="E1153" i="1"/>
  <c r="E1156" i="1"/>
  <c r="E1160" i="1"/>
  <c r="E1154" i="1"/>
  <c r="E1157" i="1"/>
  <c r="E1159" i="1"/>
  <c r="E1158" i="1"/>
  <c r="E1155" i="1"/>
  <c r="E1162" i="1"/>
  <c r="E1161" i="1"/>
  <c r="E1167" i="1"/>
  <c r="E1228" i="1"/>
  <c r="E1168" i="1"/>
  <c r="E1211" i="1"/>
  <c r="E1208" i="1"/>
  <c r="E1227" i="1"/>
  <c r="E1230" i="1"/>
  <c r="E1229" i="1"/>
  <c r="E1231" i="1"/>
  <c r="E1206" i="1"/>
  <c r="E1209" i="1"/>
  <c r="E1163" i="1"/>
  <c r="E1143" i="1"/>
  <c r="E1150" i="1"/>
  <c r="E1104" i="1"/>
  <c r="E1216" i="1"/>
  <c r="E1217" i="1"/>
  <c r="E1177" i="1"/>
  <c r="E1215" i="1"/>
  <c r="E1218" i="1"/>
  <c r="E1212" i="1"/>
  <c r="E1219" i="1"/>
  <c r="E1213" i="1"/>
  <c r="E1214" i="1"/>
  <c r="E1181" i="1"/>
  <c r="E1224" i="1"/>
  <c r="E1226" i="1"/>
  <c r="E1139" i="1"/>
  <c r="E1207" i="1"/>
  <c r="E1171" i="1"/>
  <c r="E1184" i="1"/>
  <c r="E1225" i="1"/>
  <c r="E1173" i="1"/>
  <c r="E1187" i="1"/>
  <c r="E1203" i="1"/>
  <c r="E1195" i="1"/>
  <c r="E1166" i="1"/>
  <c r="E1191" i="1"/>
  <c r="E1175" i="1"/>
  <c r="E1194" i="1"/>
  <c r="E1199" i="1"/>
  <c r="E1169" i="1"/>
  <c r="E1192" i="1"/>
  <c r="E1094" i="1"/>
  <c r="E1088" i="1"/>
  <c r="E1131" i="1"/>
  <c r="E1081" i="1"/>
  <c r="E1092" i="1"/>
  <c r="E1095" i="1"/>
  <c r="E1090" i="1"/>
  <c r="E1096" i="1"/>
  <c r="E1101" i="1"/>
  <c r="E1098" i="1"/>
  <c r="E1180" i="1"/>
  <c r="E1129" i="1"/>
  <c r="E1221" i="1"/>
  <c r="E1144" i="1"/>
  <c r="E1210" i="1"/>
  <c r="G1196" i="1"/>
  <c r="G1170" i="1"/>
  <c r="G1201" i="1"/>
  <c r="G1174" i="1"/>
  <c r="G1186" i="1"/>
  <c r="G1176" i="1"/>
  <c r="G1172" i="1"/>
  <c r="G1188" i="1"/>
  <c r="G1202" i="1"/>
  <c r="G1197" i="1"/>
  <c r="G1189" i="1"/>
  <c r="G1193" i="1"/>
  <c r="G1165" i="1"/>
  <c r="G1185" i="1"/>
  <c r="G1179" i="1"/>
  <c r="G1200" i="1"/>
  <c r="G1190" i="1"/>
  <c r="G1091" i="1"/>
  <c r="G1093" i="1"/>
  <c r="G1082" i="1"/>
  <c r="G1130" i="1"/>
  <c r="G1132" i="1"/>
  <c r="G1084" i="1"/>
  <c r="G1089" i="1"/>
  <c r="G1083" i="1"/>
  <c r="G1097" i="1"/>
  <c r="G1100" i="1"/>
  <c r="G1105" i="1"/>
  <c r="G1106" i="1"/>
  <c r="G1099" i="1"/>
  <c r="G1107" i="1"/>
  <c r="G1102" i="1"/>
  <c r="G1103" i="1"/>
  <c r="G1182" i="1"/>
  <c r="G1183" i="1"/>
  <c r="G1178" i="1"/>
  <c r="G1198" i="1"/>
  <c r="G1134" i="1"/>
  <c r="G1138" i="1"/>
  <c r="G1149" i="1"/>
  <c r="G1146" i="1"/>
  <c r="G1136" i="1"/>
  <c r="G1140" i="1"/>
  <c r="G1142" i="1"/>
  <c r="G1133" i="1"/>
  <c r="G1137" i="1"/>
  <c r="G1141" i="1"/>
  <c r="G1145" i="1"/>
  <c r="G1148" i="1"/>
  <c r="G1147" i="1"/>
  <c r="G1153" i="1"/>
  <c r="G1156" i="1"/>
  <c r="G1160" i="1"/>
  <c r="G1154" i="1"/>
  <c r="G1157" i="1"/>
  <c r="G1159" i="1"/>
  <c r="G1158" i="1"/>
  <c r="G1155" i="1"/>
  <c r="G1162" i="1"/>
  <c r="G1161" i="1"/>
  <c r="G1167" i="1"/>
  <c r="G1228" i="1"/>
  <c r="G1168" i="1"/>
  <c r="G1211" i="1"/>
  <c r="G1208" i="1"/>
  <c r="G1227" i="1"/>
  <c r="G1230" i="1"/>
  <c r="G1229" i="1"/>
  <c r="G1231" i="1"/>
  <c r="G1206" i="1"/>
  <c r="G1209" i="1"/>
  <c r="G1163" i="1"/>
  <c r="G1143" i="1"/>
  <c r="G1150" i="1"/>
  <c r="G1104" i="1"/>
  <c r="G1216" i="1"/>
  <c r="G1217" i="1"/>
  <c r="G1177" i="1"/>
  <c r="G1215" i="1"/>
  <c r="G1218" i="1"/>
  <c r="G1212" i="1"/>
  <c r="G1219" i="1"/>
  <c r="G1213" i="1"/>
  <c r="G1214" i="1"/>
  <c r="G1181" i="1"/>
  <c r="G1224" i="1"/>
  <c r="G1226" i="1"/>
  <c r="G1139" i="1"/>
  <c r="G1207" i="1"/>
  <c r="G1171" i="1"/>
  <c r="G1184" i="1"/>
  <c r="G1225" i="1"/>
  <c r="G1173" i="1"/>
  <c r="G1187" i="1"/>
  <c r="G1203" i="1"/>
  <c r="G1195" i="1"/>
  <c r="G1166" i="1"/>
  <c r="G1191" i="1"/>
  <c r="G1175" i="1"/>
  <c r="G1194" i="1"/>
  <c r="G1199" i="1"/>
  <c r="G1169" i="1"/>
  <c r="G1192" i="1"/>
  <c r="G1094" i="1"/>
  <c r="G1088" i="1"/>
  <c r="G1131" i="1"/>
  <c r="G1081" i="1"/>
  <c r="G1092" i="1"/>
  <c r="G1095" i="1"/>
  <c r="G1090" i="1"/>
  <c r="G1096" i="1"/>
  <c r="G1101" i="1"/>
  <c r="G1098" i="1"/>
  <c r="G1180" i="1"/>
  <c r="G1129" i="1"/>
  <c r="G1221" i="1"/>
  <c r="G1144" i="1"/>
  <c r="G1210" i="1"/>
  <c r="J1196" i="1"/>
  <c r="A1196" i="1" s="1"/>
  <c r="J1170" i="1"/>
  <c r="A1170" i="1" s="1"/>
  <c r="J1201" i="1"/>
  <c r="A1201" i="1" s="1"/>
  <c r="J1174" i="1"/>
  <c r="A1174" i="1" s="1"/>
  <c r="J1186" i="1"/>
  <c r="A1186" i="1" s="1"/>
  <c r="J1176" i="1"/>
  <c r="A1176" i="1" s="1"/>
  <c r="J1172" i="1"/>
  <c r="A1172" i="1" s="1"/>
  <c r="J1188" i="1"/>
  <c r="A1188" i="1" s="1"/>
  <c r="J1202" i="1"/>
  <c r="A1202" i="1" s="1"/>
  <c r="J1197" i="1"/>
  <c r="A1197" i="1" s="1"/>
  <c r="J1189" i="1"/>
  <c r="A1189" i="1" s="1"/>
  <c r="J1193" i="1"/>
  <c r="A1193" i="1" s="1"/>
  <c r="J1165" i="1"/>
  <c r="A1165" i="1" s="1"/>
  <c r="J1185" i="1"/>
  <c r="A1185" i="1" s="1"/>
  <c r="J1179" i="1"/>
  <c r="A1179" i="1" s="1"/>
  <c r="J1200" i="1"/>
  <c r="A1200" i="1" s="1"/>
  <c r="J1190" i="1"/>
  <c r="A1190" i="1" s="1"/>
  <c r="J1091" i="1"/>
  <c r="A1091" i="1" s="1"/>
  <c r="J1093" i="1"/>
  <c r="A1093" i="1" s="1"/>
  <c r="J1082" i="1"/>
  <c r="A1082" i="1" s="1"/>
  <c r="J1130" i="1"/>
  <c r="A1130" i="1" s="1"/>
  <c r="J1132" i="1"/>
  <c r="A1132" i="1" s="1"/>
  <c r="J1084" i="1"/>
  <c r="A1084" i="1" s="1"/>
  <c r="J1089" i="1"/>
  <c r="A1089" i="1" s="1"/>
  <c r="J1083" i="1"/>
  <c r="A1083" i="1" s="1"/>
  <c r="J1097" i="1"/>
  <c r="A1097" i="1" s="1"/>
  <c r="J1100" i="1"/>
  <c r="A1100" i="1" s="1"/>
  <c r="J1105" i="1"/>
  <c r="A1105" i="1" s="1"/>
  <c r="J1106" i="1"/>
  <c r="A1106" i="1" s="1"/>
  <c r="J1099" i="1"/>
  <c r="A1099" i="1" s="1"/>
  <c r="J1107" i="1"/>
  <c r="A1107" i="1" s="1"/>
  <c r="J1102" i="1"/>
  <c r="A1102" i="1" s="1"/>
  <c r="J1103" i="1"/>
  <c r="A1103" i="1" s="1"/>
  <c r="J1182" i="1"/>
  <c r="A1182" i="1" s="1"/>
  <c r="J1183" i="1"/>
  <c r="A1183" i="1" s="1"/>
  <c r="J1178" i="1"/>
  <c r="A1178" i="1" s="1"/>
  <c r="J1198" i="1"/>
  <c r="A1198" i="1" s="1"/>
  <c r="J1134" i="1"/>
  <c r="A1134" i="1" s="1"/>
  <c r="J1138" i="1"/>
  <c r="A1138" i="1" s="1"/>
  <c r="J1149" i="1"/>
  <c r="A1149" i="1" s="1"/>
  <c r="J1146" i="1"/>
  <c r="A1146" i="1" s="1"/>
  <c r="J1136" i="1"/>
  <c r="A1136" i="1" s="1"/>
  <c r="J1140" i="1"/>
  <c r="A1140" i="1" s="1"/>
  <c r="J1142" i="1"/>
  <c r="A1142" i="1" s="1"/>
  <c r="J1133" i="1"/>
  <c r="A1133" i="1" s="1"/>
  <c r="J1137" i="1"/>
  <c r="A1137" i="1" s="1"/>
  <c r="J1141" i="1"/>
  <c r="A1141" i="1" s="1"/>
  <c r="J1145" i="1"/>
  <c r="A1145" i="1" s="1"/>
  <c r="J1148" i="1"/>
  <c r="A1148" i="1" s="1"/>
  <c r="J1147" i="1"/>
  <c r="A1147" i="1" s="1"/>
  <c r="J1153" i="1"/>
  <c r="A1153" i="1" s="1"/>
  <c r="J1156" i="1"/>
  <c r="A1156" i="1" s="1"/>
  <c r="J1160" i="1"/>
  <c r="A1160" i="1" s="1"/>
  <c r="J1154" i="1"/>
  <c r="A1154" i="1" s="1"/>
  <c r="J1157" i="1"/>
  <c r="A1157" i="1" s="1"/>
  <c r="J1159" i="1"/>
  <c r="A1159" i="1" s="1"/>
  <c r="J1158" i="1"/>
  <c r="A1158" i="1" s="1"/>
  <c r="J1155" i="1"/>
  <c r="A1155" i="1" s="1"/>
  <c r="J1162" i="1"/>
  <c r="A1162" i="1" s="1"/>
  <c r="J1161" i="1"/>
  <c r="A1161" i="1" s="1"/>
  <c r="J1167" i="1"/>
  <c r="A1167" i="1" s="1"/>
  <c r="J1228" i="1"/>
  <c r="A1228" i="1" s="1"/>
  <c r="J1168" i="1"/>
  <c r="A1168" i="1" s="1"/>
  <c r="J1211" i="1"/>
  <c r="A1211" i="1" s="1"/>
  <c r="J1208" i="1"/>
  <c r="A1208" i="1" s="1"/>
  <c r="J1227" i="1"/>
  <c r="A1227" i="1" s="1"/>
  <c r="J1230" i="1"/>
  <c r="A1230" i="1" s="1"/>
  <c r="J1229" i="1"/>
  <c r="A1229" i="1" s="1"/>
  <c r="J1231" i="1"/>
  <c r="A1231" i="1" s="1"/>
  <c r="J1206" i="1"/>
  <c r="A1206" i="1" s="1"/>
  <c r="J1209" i="1"/>
  <c r="A1209" i="1" s="1"/>
  <c r="J1163" i="1"/>
  <c r="A1163" i="1" s="1"/>
  <c r="J1143" i="1"/>
  <c r="A1143" i="1" s="1"/>
  <c r="J1150" i="1"/>
  <c r="A1150" i="1" s="1"/>
  <c r="J1104" i="1"/>
  <c r="A1104" i="1" s="1"/>
  <c r="J1216" i="1"/>
  <c r="A1216" i="1" s="1"/>
  <c r="J1217" i="1"/>
  <c r="A1217" i="1" s="1"/>
  <c r="J1177" i="1"/>
  <c r="A1177" i="1" s="1"/>
  <c r="J1215" i="1"/>
  <c r="A1215" i="1" s="1"/>
  <c r="J1218" i="1"/>
  <c r="A1218" i="1" s="1"/>
  <c r="J1212" i="1"/>
  <c r="A1212" i="1" s="1"/>
  <c r="J1219" i="1"/>
  <c r="A1219" i="1" s="1"/>
  <c r="J1213" i="1"/>
  <c r="A1213" i="1" s="1"/>
  <c r="J1214" i="1"/>
  <c r="A1214" i="1" s="1"/>
  <c r="J1181" i="1"/>
  <c r="A1181" i="1" s="1"/>
  <c r="J1224" i="1"/>
  <c r="A1224" i="1" s="1"/>
  <c r="J1226" i="1"/>
  <c r="A1226" i="1" s="1"/>
  <c r="J1139" i="1"/>
  <c r="A1139" i="1" s="1"/>
  <c r="J1207" i="1"/>
  <c r="A1207" i="1" s="1"/>
  <c r="J1171" i="1"/>
  <c r="A1171" i="1" s="1"/>
  <c r="J1184" i="1"/>
  <c r="A1184" i="1" s="1"/>
  <c r="J1225" i="1"/>
  <c r="A1225" i="1" s="1"/>
  <c r="J1173" i="1"/>
  <c r="A1173" i="1" s="1"/>
  <c r="J1187" i="1"/>
  <c r="A1187" i="1" s="1"/>
  <c r="J1203" i="1"/>
  <c r="A1203" i="1" s="1"/>
  <c r="J1195" i="1"/>
  <c r="A1195" i="1" s="1"/>
  <c r="J1166" i="1"/>
  <c r="A1166" i="1" s="1"/>
  <c r="J1191" i="1"/>
  <c r="A1191" i="1" s="1"/>
  <c r="J1175" i="1"/>
  <c r="A1175" i="1" s="1"/>
  <c r="J1194" i="1"/>
  <c r="A1194" i="1" s="1"/>
  <c r="J1199" i="1"/>
  <c r="A1199" i="1" s="1"/>
  <c r="J1169" i="1"/>
  <c r="A1169" i="1" s="1"/>
  <c r="J1192" i="1"/>
  <c r="A1192" i="1" s="1"/>
  <c r="J1094" i="1"/>
  <c r="A1094" i="1" s="1"/>
  <c r="J1088" i="1"/>
  <c r="A1088" i="1" s="1"/>
  <c r="J1131" i="1"/>
  <c r="A1131" i="1" s="1"/>
  <c r="J1081" i="1"/>
  <c r="A1081" i="1" s="1"/>
  <c r="J1092" i="1"/>
  <c r="A1092" i="1" s="1"/>
  <c r="J1095" i="1"/>
  <c r="A1095" i="1" s="1"/>
  <c r="J1090" i="1"/>
  <c r="A1090" i="1" s="1"/>
  <c r="J1096" i="1"/>
  <c r="A1096" i="1" s="1"/>
  <c r="J1101" i="1"/>
  <c r="A1101" i="1" s="1"/>
  <c r="J1098" i="1"/>
  <c r="A1098" i="1" s="1"/>
  <c r="J1180" i="1"/>
  <c r="A1180" i="1" s="1"/>
  <c r="J1129" i="1"/>
  <c r="A1129" i="1" s="1"/>
  <c r="J1221" i="1"/>
  <c r="A1221" i="1" s="1"/>
  <c r="J1144" i="1"/>
  <c r="A1144" i="1" s="1"/>
  <c r="J1210" i="1"/>
  <c r="A1210" i="1" s="1"/>
  <c r="T1081" i="1"/>
  <c r="U1081" i="1"/>
  <c r="Y1081" i="1"/>
  <c r="AA1081" i="1" s="1"/>
  <c r="Z1081" i="1" l="1"/>
  <c r="C1289" i="1" l="1"/>
  <c r="C1290" i="1"/>
  <c r="C1287" i="1"/>
  <c r="C1292" i="1"/>
  <c r="C1299" i="1"/>
  <c r="C1288" i="1"/>
  <c r="C1293" i="1"/>
  <c r="C1291" i="1"/>
  <c r="C1282" i="1"/>
  <c r="C1294" i="1"/>
  <c r="C1297" i="1"/>
  <c r="C1298" i="1"/>
  <c r="C1295" i="1"/>
  <c r="C1285" i="1"/>
  <c r="C1286" i="1"/>
  <c r="C1296" i="1"/>
  <c r="C1309" i="1"/>
  <c r="C1305" i="1"/>
  <c r="C1306" i="1"/>
  <c r="C1302" i="1"/>
  <c r="C1303" i="1"/>
  <c r="C1304" i="1"/>
  <c r="C1307" i="1"/>
  <c r="C1308" i="1"/>
  <c r="C1311" i="1"/>
  <c r="C1310" i="1"/>
  <c r="C1316" i="1"/>
  <c r="C1317" i="1"/>
  <c r="C1372" i="1"/>
  <c r="C1375" i="1"/>
  <c r="C1371" i="1"/>
  <c r="C1373" i="1"/>
  <c r="C1374" i="1"/>
  <c r="C1312" i="1"/>
  <c r="C1353" i="1"/>
  <c r="C1356" i="1"/>
  <c r="C1354" i="1"/>
  <c r="C1357" i="1"/>
  <c r="C1355" i="1"/>
  <c r="C1358" i="1"/>
  <c r="C1359" i="1"/>
  <c r="C1360" i="1"/>
  <c r="C1361" i="1"/>
  <c r="C1362" i="1"/>
  <c r="C1365" i="1"/>
  <c r="C1366" i="1"/>
  <c r="C1363" i="1"/>
  <c r="C1364" i="1"/>
  <c r="C1326" i="1"/>
  <c r="C1331" i="1"/>
  <c r="C1332" i="1"/>
  <c r="C1327" i="1"/>
  <c r="C1347" i="1"/>
  <c r="C1346" i="1"/>
  <c r="C1344" i="1"/>
  <c r="C1345" i="1"/>
  <c r="C1330" i="1"/>
  <c r="C1329" i="1"/>
  <c r="C1328" i="1"/>
  <c r="C1348" i="1"/>
  <c r="C1349" i="1"/>
  <c r="C1318" i="1"/>
  <c r="C1323" i="1"/>
  <c r="C1320" i="1"/>
  <c r="C1321" i="1"/>
  <c r="C1322" i="1"/>
  <c r="C1319" i="1"/>
  <c r="C1350" i="1"/>
  <c r="C1351" i="1"/>
  <c r="C1352" i="1"/>
  <c r="C1335" i="1"/>
  <c r="C1333" i="1"/>
  <c r="C1337" i="1"/>
  <c r="C1336" i="1"/>
  <c r="C1338" i="1"/>
  <c r="C1315" i="1"/>
  <c r="C1334" i="1"/>
  <c r="C1343" i="1"/>
  <c r="C1339" i="1"/>
  <c r="C1341" i="1"/>
  <c r="C1342" i="1"/>
  <c r="C1340" i="1"/>
  <c r="C1314" i="1"/>
  <c r="C1324" i="1"/>
  <c r="C1325" i="1"/>
  <c r="C1370" i="1"/>
  <c r="C1367" i="1"/>
  <c r="C1278" i="1"/>
  <c r="C1279" i="1"/>
  <c r="C1280" i="1"/>
  <c r="C1281" i="1"/>
  <c r="C1232" i="1"/>
  <c r="C1237" i="1"/>
  <c r="C1241" i="1"/>
  <c r="C1242" i="1"/>
  <c r="C1243" i="1"/>
  <c r="C1233" i="1"/>
  <c r="C1238" i="1"/>
  <c r="C1239" i="1"/>
  <c r="C1244" i="1"/>
  <c r="C1234" i="1"/>
  <c r="C1240" i="1"/>
  <c r="C1245" i="1"/>
  <c r="C1249" i="1"/>
  <c r="C1247" i="1"/>
  <c r="C1246" i="1"/>
  <c r="C1250" i="1"/>
  <c r="C1248" i="1"/>
  <c r="C1266" i="1"/>
  <c r="C1253" i="1"/>
  <c r="C1252" i="1"/>
  <c r="C1251" i="1"/>
  <c r="C1254" i="1"/>
  <c r="C1255" i="1"/>
  <c r="C1256" i="1"/>
  <c r="C1258" i="1"/>
  <c r="C1257" i="1"/>
  <c r="C1268" i="1"/>
  <c r="C1267" i="1"/>
  <c r="C1260" i="1"/>
  <c r="C1262" i="1"/>
  <c r="C1261" i="1"/>
  <c r="C1259" i="1"/>
  <c r="C1264" i="1"/>
  <c r="C1265" i="1"/>
  <c r="C1263" i="1"/>
  <c r="C1235" i="1"/>
  <c r="C1236" i="1"/>
  <c r="C1313" i="1"/>
  <c r="C1275" i="1"/>
  <c r="C1276" i="1"/>
  <c r="C1277" i="1"/>
  <c r="C1273" i="1"/>
  <c r="C1274" i="1"/>
  <c r="C1269" i="1"/>
  <c r="C1270" i="1"/>
  <c r="C1271" i="1"/>
  <c r="C1272" i="1"/>
  <c r="C1284" i="1"/>
  <c r="C1301" i="1"/>
  <c r="C1300" i="1"/>
  <c r="C1369" i="1"/>
  <c r="C1368" i="1"/>
  <c r="D1289" i="1"/>
  <c r="D1290" i="1"/>
  <c r="D1287" i="1"/>
  <c r="D1292" i="1"/>
  <c r="D1299" i="1"/>
  <c r="D1288" i="1"/>
  <c r="D1293" i="1"/>
  <c r="D1291" i="1"/>
  <c r="D1282" i="1"/>
  <c r="D1294" i="1"/>
  <c r="D1297" i="1"/>
  <c r="D1298" i="1"/>
  <c r="D1295" i="1"/>
  <c r="D1285" i="1"/>
  <c r="D1286" i="1"/>
  <c r="D1296" i="1"/>
  <c r="D1309" i="1"/>
  <c r="D1305" i="1"/>
  <c r="D1306" i="1"/>
  <c r="D1302" i="1"/>
  <c r="D1303" i="1"/>
  <c r="D1304" i="1"/>
  <c r="D1307" i="1"/>
  <c r="D1308" i="1"/>
  <c r="D1311" i="1"/>
  <c r="D1310" i="1"/>
  <c r="D1316" i="1"/>
  <c r="D1317" i="1"/>
  <c r="D1372" i="1"/>
  <c r="D1375" i="1"/>
  <c r="D1371" i="1"/>
  <c r="D1373" i="1"/>
  <c r="D1374" i="1"/>
  <c r="D1312" i="1"/>
  <c r="D1353" i="1"/>
  <c r="D1356" i="1"/>
  <c r="D1354" i="1"/>
  <c r="D1357" i="1"/>
  <c r="D1355" i="1"/>
  <c r="D1358" i="1"/>
  <c r="D1359" i="1"/>
  <c r="D1360" i="1"/>
  <c r="D1361" i="1"/>
  <c r="D1362" i="1"/>
  <c r="D1365" i="1"/>
  <c r="D1366" i="1"/>
  <c r="D1363" i="1"/>
  <c r="D1364" i="1"/>
  <c r="D1326" i="1"/>
  <c r="D1331" i="1"/>
  <c r="D1332" i="1"/>
  <c r="D1327" i="1"/>
  <c r="D1347" i="1"/>
  <c r="D1346" i="1"/>
  <c r="D1344" i="1"/>
  <c r="D1345" i="1"/>
  <c r="D1330" i="1"/>
  <c r="D1329" i="1"/>
  <c r="D1328" i="1"/>
  <c r="D1348" i="1"/>
  <c r="D1349" i="1"/>
  <c r="D1318" i="1"/>
  <c r="D1323" i="1"/>
  <c r="D1320" i="1"/>
  <c r="D1321" i="1"/>
  <c r="D1322" i="1"/>
  <c r="D1319" i="1"/>
  <c r="D1350" i="1"/>
  <c r="D1351" i="1"/>
  <c r="D1352" i="1"/>
  <c r="D1335" i="1"/>
  <c r="D1333" i="1"/>
  <c r="D1337" i="1"/>
  <c r="D1336" i="1"/>
  <c r="D1338" i="1"/>
  <c r="D1315" i="1"/>
  <c r="D1334" i="1"/>
  <c r="D1343" i="1"/>
  <c r="D1339" i="1"/>
  <c r="D1341" i="1"/>
  <c r="D1342" i="1"/>
  <c r="D1340" i="1"/>
  <c r="D1314" i="1"/>
  <c r="D1324" i="1"/>
  <c r="D1325" i="1"/>
  <c r="D1370" i="1"/>
  <c r="D1367" i="1"/>
  <c r="D1278" i="1"/>
  <c r="D1279" i="1"/>
  <c r="D1280" i="1"/>
  <c r="D1281" i="1"/>
  <c r="D1232" i="1"/>
  <c r="D1237" i="1"/>
  <c r="D1241" i="1"/>
  <c r="D1242" i="1"/>
  <c r="D1243" i="1"/>
  <c r="D1233" i="1"/>
  <c r="D1238" i="1"/>
  <c r="D1239" i="1"/>
  <c r="D1244" i="1"/>
  <c r="D1234" i="1"/>
  <c r="D1240" i="1"/>
  <c r="D1245" i="1"/>
  <c r="D1249" i="1"/>
  <c r="D1247" i="1"/>
  <c r="D1246" i="1"/>
  <c r="D1250" i="1"/>
  <c r="D1248" i="1"/>
  <c r="D1266" i="1"/>
  <c r="D1253" i="1"/>
  <c r="D1252" i="1"/>
  <c r="D1251" i="1"/>
  <c r="D1254" i="1"/>
  <c r="D1255" i="1"/>
  <c r="D1256" i="1"/>
  <c r="D1258" i="1"/>
  <c r="D1257" i="1"/>
  <c r="D1268" i="1"/>
  <c r="D1267" i="1"/>
  <c r="D1260" i="1"/>
  <c r="D1262" i="1"/>
  <c r="D1261" i="1"/>
  <c r="D1259" i="1"/>
  <c r="D1264" i="1"/>
  <c r="D1265" i="1"/>
  <c r="D1263" i="1"/>
  <c r="D1235" i="1"/>
  <c r="D1236" i="1"/>
  <c r="D1313" i="1"/>
  <c r="D1275" i="1"/>
  <c r="D1276" i="1"/>
  <c r="D1277" i="1"/>
  <c r="D1273" i="1"/>
  <c r="D1274" i="1"/>
  <c r="D1269" i="1"/>
  <c r="D1270" i="1"/>
  <c r="D1271" i="1"/>
  <c r="D1272" i="1"/>
  <c r="D1284" i="1"/>
  <c r="D1301" i="1"/>
  <c r="D1300" i="1"/>
  <c r="D1369" i="1"/>
  <c r="D1368" i="1"/>
  <c r="E1289" i="1"/>
  <c r="E1290" i="1"/>
  <c r="E1287" i="1"/>
  <c r="E1292" i="1"/>
  <c r="E1299" i="1"/>
  <c r="E1288" i="1"/>
  <c r="E1293" i="1"/>
  <c r="E1291" i="1"/>
  <c r="E1282" i="1"/>
  <c r="E1294" i="1"/>
  <c r="E1297" i="1"/>
  <c r="E1298" i="1"/>
  <c r="E1295" i="1"/>
  <c r="E1285" i="1"/>
  <c r="E1286" i="1"/>
  <c r="E1296" i="1"/>
  <c r="E1309" i="1"/>
  <c r="E1305" i="1"/>
  <c r="E1306" i="1"/>
  <c r="E1302" i="1"/>
  <c r="E1303" i="1"/>
  <c r="E1304" i="1"/>
  <c r="E1307" i="1"/>
  <c r="E1308" i="1"/>
  <c r="E1311" i="1"/>
  <c r="E1310" i="1"/>
  <c r="E1316" i="1"/>
  <c r="E1317" i="1"/>
  <c r="E1372" i="1"/>
  <c r="E1375" i="1"/>
  <c r="E1371" i="1"/>
  <c r="E1373" i="1"/>
  <c r="E1374" i="1"/>
  <c r="E1312" i="1"/>
  <c r="E1353" i="1"/>
  <c r="E1356" i="1"/>
  <c r="E1354" i="1"/>
  <c r="E1357" i="1"/>
  <c r="E1355" i="1"/>
  <c r="E1358" i="1"/>
  <c r="E1359" i="1"/>
  <c r="E1360" i="1"/>
  <c r="E1361" i="1"/>
  <c r="E1362" i="1"/>
  <c r="E1365" i="1"/>
  <c r="E1366" i="1"/>
  <c r="E1363" i="1"/>
  <c r="E1364" i="1"/>
  <c r="E1326" i="1"/>
  <c r="E1331" i="1"/>
  <c r="E1332" i="1"/>
  <c r="E1327" i="1"/>
  <c r="E1347" i="1"/>
  <c r="E1346" i="1"/>
  <c r="E1344" i="1"/>
  <c r="E1345" i="1"/>
  <c r="E1330" i="1"/>
  <c r="E1329" i="1"/>
  <c r="E1328" i="1"/>
  <c r="E1348" i="1"/>
  <c r="E1349" i="1"/>
  <c r="E1318" i="1"/>
  <c r="E1323" i="1"/>
  <c r="E1320" i="1"/>
  <c r="E1321" i="1"/>
  <c r="E1322" i="1"/>
  <c r="E1319" i="1"/>
  <c r="E1350" i="1"/>
  <c r="E1351" i="1"/>
  <c r="E1352" i="1"/>
  <c r="E1335" i="1"/>
  <c r="E1333" i="1"/>
  <c r="E1337" i="1"/>
  <c r="E1336" i="1"/>
  <c r="E1338" i="1"/>
  <c r="E1315" i="1"/>
  <c r="E1334" i="1"/>
  <c r="E1343" i="1"/>
  <c r="E1339" i="1"/>
  <c r="E1341" i="1"/>
  <c r="E1342" i="1"/>
  <c r="E1340" i="1"/>
  <c r="E1314" i="1"/>
  <c r="E1324" i="1"/>
  <c r="E1325" i="1"/>
  <c r="E1370" i="1"/>
  <c r="E1367" i="1"/>
  <c r="E1278" i="1"/>
  <c r="E1279" i="1"/>
  <c r="E1280" i="1"/>
  <c r="E1281" i="1"/>
  <c r="E1232" i="1"/>
  <c r="E1237" i="1"/>
  <c r="E1241" i="1"/>
  <c r="E1242" i="1"/>
  <c r="E1243" i="1"/>
  <c r="E1233" i="1"/>
  <c r="E1238" i="1"/>
  <c r="E1239" i="1"/>
  <c r="E1244" i="1"/>
  <c r="E1234" i="1"/>
  <c r="E1240" i="1"/>
  <c r="E1245" i="1"/>
  <c r="E1249" i="1"/>
  <c r="E1247" i="1"/>
  <c r="E1246" i="1"/>
  <c r="E1250" i="1"/>
  <c r="E1248" i="1"/>
  <c r="E1266" i="1"/>
  <c r="E1253" i="1"/>
  <c r="E1252" i="1"/>
  <c r="E1251" i="1"/>
  <c r="E1254" i="1"/>
  <c r="E1255" i="1"/>
  <c r="E1256" i="1"/>
  <c r="E1258" i="1"/>
  <c r="E1257" i="1"/>
  <c r="E1268" i="1"/>
  <c r="E1267" i="1"/>
  <c r="E1260" i="1"/>
  <c r="E1262" i="1"/>
  <c r="E1261" i="1"/>
  <c r="E1259" i="1"/>
  <c r="E1264" i="1"/>
  <c r="E1265" i="1"/>
  <c r="E1263" i="1"/>
  <c r="E1235" i="1"/>
  <c r="E1236" i="1"/>
  <c r="E1313" i="1"/>
  <c r="E1275" i="1"/>
  <c r="E1276" i="1"/>
  <c r="E1277" i="1"/>
  <c r="E1273" i="1"/>
  <c r="E1274" i="1"/>
  <c r="E1269" i="1"/>
  <c r="E1270" i="1"/>
  <c r="E1271" i="1"/>
  <c r="E1272" i="1"/>
  <c r="E1284" i="1"/>
  <c r="E1301" i="1"/>
  <c r="E1300" i="1"/>
  <c r="E1369" i="1"/>
  <c r="E1368" i="1"/>
  <c r="G1289" i="1"/>
  <c r="G1290" i="1"/>
  <c r="G1287" i="1"/>
  <c r="G1292" i="1"/>
  <c r="G1299" i="1"/>
  <c r="G1288" i="1"/>
  <c r="G1293" i="1"/>
  <c r="G1291" i="1"/>
  <c r="G1282" i="1"/>
  <c r="G1294" i="1"/>
  <c r="G1297" i="1"/>
  <c r="G1298" i="1"/>
  <c r="G1295" i="1"/>
  <c r="G1285" i="1"/>
  <c r="G1286" i="1"/>
  <c r="G1296" i="1"/>
  <c r="G1309" i="1"/>
  <c r="G1305" i="1"/>
  <c r="G1306" i="1"/>
  <c r="G1302" i="1"/>
  <c r="G1303" i="1"/>
  <c r="G1304" i="1"/>
  <c r="G1307" i="1"/>
  <c r="G1308" i="1"/>
  <c r="G1311" i="1"/>
  <c r="G1310" i="1"/>
  <c r="G1316" i="1"/>
  <c r="G1317" i="1"/>
  <c r="G1372" i="1"/>
  <c r="G1375" i="1"/>
  <c r="G1371" i="1"/>
  <c r="G1373" i="1"/>
  <c r="G1374" i="1"/>
  <c r="G1312" i="1"/>
  <c r="G1353" i="1"/>
  <c r="G1356" i="1"/>
  <c r="G1354" i="1"/>
  <c r="G1357" i="1"/>
  <c r="G1355" i="1"/>
  <c r="G1358" i="1"/>
  <c r="G1359" i="1"/>
  <c r="G1360" i="1"/>
  <c r="G1361" i="1"/>
  <c r="G1362" i="1"/>
  <c r="G1365" i="1"/>
  <c r="G1366" i="1"/>
  <c r="G1363" i="1"/>
  <c r="G1364" i="1"/>
  <c r="G1326" i="1"/>
  <c r="G1331" i="1"/>
  <c r="G1332" i="1"/>
  <c r="G1327" i="1"/>
  <c r="G1347" i="1"/>
  <c r="G1346" i="1"/>
  <c r="G1344" i="1"/>
  <c r="G1345" i="1"/>
  <c r="G1330" i="1"/>
  <c r="G1329" i="1"/>
  <c r="G1328" i="1"/>
  <c r="G1348" i="1"/>
  <c r="G1349" i="1"/>
  <c r="G1318" i="1"/>
  <c r="G1323" i="1"/>
  <c r="G1320" i="1"/>
  <c r="G1321" i="1"/>
  <c r="G1322" i="1"/>
  <c r="G1319" i="1"/>
  <c r="G1350" i="1"/>
  <c r="G1351" i="1"/>
  <c r="G1352" i="1"/>
  <c r="G1335" i="1"/>
  <c r="G1333" i="1"/>
  <c r="G1337" i="1"/>
  <c r="G1336" i="1"/>
  <c r="G1338" i="1"/>
  <c r="G1315" i="1"/>
  <c r="G1334" i="1"/>
  <c r="G1343" i="1"/>
  <c r="G1339" i="1"/>
  <c r="G1341" i="1"/>
  <c r="G1342" i="1"/>
  <c r="G1340" i="1"/>
  <c r="G1314" i="1"/>
  <c r="G1324" i="1"/>
  <c r="G1325" i="1"/>
  <c r="G1370" i="1"/>
  <c r="G1367" i="1"/>
  <c r="G1278" i="1"/>
  <c r="G1279" i="1"/>
  <c r="G1280" i="1"/>
  <c r="G1281" i="1"/>
  <c r="G1232" i="1"/>
  <c r="G1237" i="1"/>
  <c r="G1241" i="1"/>
  <c r="G1242" i="1"/>
  <c r="G1243" i="1"/>
  <c r="G1233" i="1"/>
  <c r="G1238" i="1"/>
  <c r="G1239" i="1"/>
  <c r="G1244" i="1"/>
  <c r="G1234" i="1"/>
  <c r="G1240" i="1"/>
  <c r="G1245" i="1"/>
  <c r="G1249" i="1"/>
  <c r="G1247" i="1"/>
  <c r="G1246" i="1"/>
  <c r="G1250" i="1"/>
  <c r="G1248" i="1"/>
  <c r="G1266" i="1"/>
  <c r="G1253" i="1"/>
  <c r="G1252" i="1"/>
  <c r="G1251" i="1"/>
  <c r="G1254" i="1"/>
  <c r="G1255" i="1"/>
  <c r="G1256" i="1"/>
  <c r="G1258" i="1"/>
  <c r="G1257" i="1"/>
  <c r="G1268" i="1"/>
  <c r="G1267" i="1"/>
  <c r="G1260" i="1"/>
  <c r="G1262" i="1"/>
  <c r="G1261" i="1"/>
  <c r="G1259" i="1"/>
  <c r="G1264" i="1"/>
  <c r="G1265" i="1"/>
  <c r="G1263" i="1"/>
  <c r="G1235" i="1"/>
  <c r="G1236" i="1"/>
  <c r="G1313" i="1"/>
  <c r="G1275" i="1"/>
  <c r="G1276" i="1"/>
  <c r="G1277" i="1"/>
  <c r="G1273" i="1"/>
  <c r="G1274" i="1"/>
  <c r="G1269" i="1"/>
  <c r="G1270" i="1"/>
  <c r="G1271" i="1"/>
  <c r="G1272" i="1"/>
  <c r="G1284" i="1"/>
  <c r="G1301" i="1"/>
  <c r="G1300" i="1"/>
  <c r="G1369" i="1"/>
  <c r="G1368" i="1"/>
  <c r="J1289" i="1"/>
  <c r="A1289" i="1" s="1"/>
  <c r="J1290" i="1"/>
  <c r="A1290" i="1" s="1"/>
  <c r="J1287" i="1"/>
  <c r="A1287" i="1" s="1"/>
  <c r="J1292" i="1"/>
  <c r="A1292" i="1" s="1"/>
  <c r="J1299" i="1"/>
  <c r="A1299" i="1" s="1"/>
  <c r="J1288" i="1"/>
  <c r="A1288" i="1" s="1"/>
  <c r="J1293" i="1"/>
  <c r="A1293" i="1" s="1"/>
  <c r="J1291" i="1"/>
  <c r="A1291" i="1" s="1"/>
  <c r="J1282" i="1"/>
  <c r="A1282" i="1" s="1"/>
  <c r="J1294" i="1"/>
  <c r="A1294" i="1" s="1"/>
  <c r="J1297" i="1"/>
  <c r="A1297" i="1" s="1"/>
  <c r="J1298" i="1"/>
  <c r="A1298" i="1" s="1"/>
  <c r="J1295" i="1"/>
  <c r="A1295" i="1" s="1"/>
  <c r="J1285" i="1"/>
  <c r="A1285" i="1" s="1"/>
  <c r="J1286" i="1"/>
  <c r="A1286" i="1" s="1"/>
  <c r="J1296" i="1"/>
  <c r="A1296" i="1" s="1"/>
  <c r="J1309" i="1"/>
  <c r="A1309" i="1" s="1"/>
  <c r="J1305" i="1"/>
  <c r="A1305" i="1" s="1"/>
  <c r="J1306" i="1"/>
  <c r="A1306" i="1" s="1"/>
  <c r="J1302" i="1"/>
  <c r="A1302" i="1" s="1"/>
  <c r="J1303" i="1"/>
  <c r="A1303" i="1" s="1"/>
  <c r="J1304" i="1"/>
  <c r="A1304" i="1" s="1"/>
  <c r="J1307" i="1"/>
  <c r="A1307" i="1" s="1"/>
  <c r="J1308" i="1"/>
  <c r="A1308" i="1" s="1"/>
  <c r="J1311" i="1"/>
  <c r="A1311" i="1" s="1"/>
  <c r="J1310" i="1"/>
  <c r="A1310" i="1" s="1"/>
  <c r="J1316" i="1"/>
  <c r="A1316" i="1" s="1"/>
  <c r="J1317" i="1"/>
  <c r="A1317" i="1" s="1"/>
  <c r="J1372" i="1"/>
  <c r="A1372" i="1" s="1"/>
  <c r="J1375" i="1"/>
  <c r="A1375" i="1" s="1"/>
  <c r="J1371" i="1"/>
  <c r="A1371" i="1" s="1"/>
  <c r="J1373" i="1"/>
  <c r="A1373" i="1" s="1"/>
  <c r="J1374" i="1"/>
  <c r="A1374" i="1" s="1"/>
  <c r="J1312" i="1"/>
  <c r="A1312" i="1" s="1"/>
  <c r="J1353" i="1"/>
  <c r="A1353" i="1" s="1"/>
  <c r="J1356" i="1"/>
  <c r="A1356" i="1" s="1"/>
  <c r="J1354" i="1"/>
  <c r="A1354" i="1" s="1"/>
  <c r="J1357" i="1"/>
  <c r="A1357" i="1" s="1"/>
  <c r="J1355" i="1"/>
  <c r="A1355" i="1" s="1"/>
  <c r="J1358" i="1"/>
  <c r="A1358" i="1" s="1"/>
  <c r="J1359" i="1"/>
  <c r="A1359" i="1" s="1"/>
  <c r="J1360" i="1"/>
  <c r="A1360" i="1" s="1"/>
  <c r="J1361" i="1"/>
  <c r="A1361" i="1" s="1"/>
  <c r="J1362" i="1"/>
  <c r="A1362" i="1" s="1"/>
  <c r="J1365" i="1"/>
  <c r="A1365" i="1" s="1"/>
  <c r="J1366" i="1"/>
  <c r="A1366" i="1" s="1"/>
  <c r="J1363" i="1"/>
  <c r="A1363" i="1" s="1"/>
  <c r="J1364" i="1"/>
  <c r="A1364" i="1" s="1"/>
  <c r="J1326" i="1"/>
  <c r="A1326" i="1" s="1"/>
  <c r="J1331" i="1"/>
  <c r="A1331" i="1" s="1"/>
  <c r="J1332" i="1"/>
  <c r="A1332" i="1" s="1"/>
  <c r="J1327" i="1"/>
  <c r="A1327" i="1" s="1"/>
  <c r="J1347" i="1"/>
  <c r="A1347" i="1" s="1"/>
  <c r="J1346" i="1"/>
  <c r="A1346" i="1" s="1"/>
  <c r="J1344" i="1"/>
  <c r="A1344" i="1" s="1"/>
  <c r="J1345" i="1"/>
  <c r="A1345" i="1" s="1"/>
  <c r="J1330" i="1"/>
  <c r="A1330" i="1" s="1"/>
  <c r="J1329" i="1"/>
  <c r="A1329" i="1" s="1"/>
  <c r="J1328" i="1"/>
  <c r="A1328" i="1" s="1"/>
  <c r="J1348" i="1"/>
  <c r="A1348" i="1" s="1"/>
  <c r="J1349" i="1"/>
  <c r="A1349" i="1" s="1"/>
  <c r="J1318" i="1"/>
  <c r="A1318" i="1" s="1"/>
  <c r="J1323" i="1"/>
  <c r="A1323" i="1" s="1"/>
  <c r="J1320" i="1"/>
  <c r="A1320" i="1" s="1"/>
  <c r="J1321" i="1"/>
  <c r="A1321" i="1" s="1"/>
  <c r="J1322" i="1"/>
  <c r="A1322" i="1" s="1"/>
  <c r="J1319" i="1"/>
  <c r="A1319" i="1" s="1"/>
  <c r="J1350" i="1"/>
  <c r="A1350" i="1" s="1"/>
  <c r="J1351" i="1"/>
  <c r="A1351" i="1" s="1"/>
  <c r="J1352" i="1"/>
  <c r="A1352" i="1" s="1"/>
  <c r="J1335" i="1"/>
  <c r="A1335" i="1" s="1"/>
  <c r="J1333" i="1"/>
  <c r="A1333" i="1" s="1"/>
  <c r="J1337" i="1"/>
  <c r="A1337" i="1" s="1"/>
  <c r="J1336" i="1"/>
  <c r="A1336" i="1" s="1"/>
  <c r="J1338" i="1"/>
  <c r="A1338" i="1" s="1"/>
  <c r="J1315" i="1"/>
  <c r="A1315" i="1" s="1"/>
  <c r="J1334" i="1"/>
  <c r="A1334" i="1" s="1"/>
  <c r="J1343" i="1"/>
  <c r="A1343" i="1" s="1"/>
  <c r="J1339" i="1"/>
  <c r="A1339" i="1" s="1"/>
  <c r="J1341" i="1"/>
  <c r="A1341" i="1" s="1"/>
  <c r="J1342" i="1"/>
  <c r="A1342" i="1" s="1"/>
  <c r="J1340" i="1"/>
  <c r="A1340" i="1" s="1"/>
  <c r="J1314" i="1"/>
  <c r="A1314" i="1" s="1"/>
  <c r="J1324" i="1"/>
  <c r="A1324" i="1" s="1"/>
  <c r="J1325" i="1"/>
  <c r="A1325" i="1" s="1"/>
  <c r="J1370" i="1"/>
  <c r="A1370" i="1" s="1"/>
  <c r="J1367" i="1"/>
  <c r="A1367" i="1" s="1"/>
  <c r="J1278" i="1"/>
  <c r="A1278" i="1" s="1"/>
  <c r="J1279" i="1"/>
  <c r="A1279" i="1" s="1"/>
  <c r="J1280" i="1"/>
  <c r="A1280" i="1" s="1"/>
  <c r="J1281" i="1"/>
  <c r="A1281" i="1" s="1"/>
  <c r="J1232" i="1"/>
  <c r="A1232" i="1" s="1"/>
  <c r="J1237" i="1"/>
  <c r="A1237" i="1" s="1"/>
  <c r="J1241" i="1"/>
  <c r="A1241" i="1" s="1"/>
  <c r="J1242" i="1"/>
  <c r="A1242" i="1" s="1"/>
  <c r="J1243" i="1"/>
  <c r="A1243" i="1" s="1"/>
  <c r="J1233" i="1"/>
  <c r="A1233" i="1" s="1"/>
  <c r="J1238" i="1"/>
  <c r="A1238" i="1" s="1"/>
  <c r="J1239" i="1"/>
  <c r="A1239" i="1" s="1"/>
  <c r="J1244" i="1"/>
  <c r="A1244" i="1" s="1"/>
  <c r="J1234" i="1"/>
  <c r="A1234" i="1" s="1"/>
  <c r="J1240" i="1"/>
  <c r="A1240" i="1" s="1"/>
  <c r="J1245" i="1"/>
  <c r="A1245" i="1" s="1"/>
  <c r="J1249" i="1"/>
  <c r="A1249" i="1" s="1"/>
  <c r="J1247" i="1"/>
  <c r="A1247" i="1" s="1"/>
  <c r="J1246" i="1"/>
  <c r="A1246" i="1" s="1"/>
  <c r="J1250" i="1"/>
  <c r="A1250" i="1" s="1"/>
  <c r="J1248" i="1"/>
  <c r="A1248" i="1" s="1"/>
  <c r="J1266" i="1"/>
  <c r="A1266" i="1" s="1"/>
  <c r="J1253" i="1"/>
  <c r="A1253" i="1" s="1"/>
  <c r="J1252" i="1"/>
  <c r="A1252" i="1" s="1"/>
  <c r="J1251" i="1"/>
  <c r="A1251" i="1" s="1"/>
  <c r="J1254" i="1"/>
  <c r="A1254" i="1" s="1"/>
  <c r="J1255" i="1"/>
  <c r="A1255" i="1" s="1"/>
  <c r="J1256" i="1"/>
  <c r="A1256" i="1" s="1"/>
  <c r="J1258" i="1"/>
  <c r="A1258" i="1" s="1"/>
  <c r="J1257" i="1"/>
  <c r="A1257" i="1" s="1"/>
  <c r="J1268" i="1"/>
  <c r="A1268" i="1" s="1"/>
  <c r="J1267" i="1"/>
  <c r="A1267" i="1" s="1"/>
  <c r="J1260" i="1"/>
  <c r="A1260" i="1" s="1"/>
  <c r="J1262" i="1"/>
  <c r="A1262" i="1" s="1"/>
  <c r="J1261" i="1"/>
  <c r="A1261" i="1" s="1"/>
  <c r="J1259" i="1"/>
  <c r="A1259" i="1" s="1"/>
  <c r="J1264" i="1"/>
  <c r="A1264" i="1" s="1"/>
  <c r="J1265" i="1"/>
  <c r="A1265" i="1" s="1"/>
  <c r="J1263" i="1"/>
  <c r="A1263" i="1" s="1"/>
  <c r="J1235" i="1"/>
  <c r="A1235" i="1" s="1"/>
  <c r="J1236" i="1"/>
  <c r="A1236" i="1" s="1"/>
  <c r="J1313" i="1"/>
  <c r="A1313" i="1" s="1"/>
  <c r="J1275" i="1"/>
  <c r="A1275" i="1" s="1"/>
  <c r="J1276" i="1"/>
  <c r="A1276" i="1" s="1"/>
  <c r="J1277" i="1"/>
  <c r="A1277" i="1" s="1"/>
  <c r="J1273" i="1"/>
  <c r="A1273" i="1" s="1"/>
  <c r="J1274" i="1"/>
  <c r="A1274" i="1" s="1"/>
  <c r="J1269" i="1"/>
  <c r="A1269" i="1" s="1"/>
  <c r="J1270" i="1"/>
  <c r="A1270" i="1" s="1"/>
  <c r="J1271" i="1"/>
  <c r="A1271" i="1" s="1"/>
  <c r="J1272" i="1"/>
  <c r="A1272" i="1" s="1"/>
  <c r="J1284" i="1"/>
  <c r="A1284" i="1" s="1"/>
  <c r="J1301" i="1"/>
  <c r="A1301" i="1" s="1"/>
  <c r="J1300" i="1"/>
  <c r="A1300" i="1" s="1"/>
  <c r="J1369" i="1"/>
  <c r="A1369" i="1" s="1"/>
  <c r="J1368" i="1"/>
  <c r="A1368" i="1" s="1"/>
  <c r="C1283" i="1"/>
  <c r="D1283" i="1"/>
  <c r="E1283" i="1"/>
  <c r="G1283" i="1"/>
  <c r="J1283" i="1"/>
  <c r="A1283" i="1" s="1"/>
  <c r="N2" i="59" l="1"/>
  <c r="N3" i="59"/>
  <c r="N4" i="59"/>
  <c r="N5" i="59"/>
  <c r="N6" i="59"/>
  <c r="N7" i="59"/>
  <c r="N8" i="59"/>
  <c r="N9" i="59"/>
  <c r="N10" i="59"/>
  <c r="N11" i="59"/>
  <c r="N12" i="59"/>
  <c r="N13" i="59"/>
  <c r="N14" i="59"/>
  <c r="N15" i="59"/>
  <c r="N16" i="59"/>
  <c r="N17" i="59"/>
  <c r="N18" i="59"/>
  <c r="N19" i="59"/>
  <c r="N20" i="59"/>
  <c r="N21" i="59"/>
  <c r="N22" i="59"/>
  <c r="N23" i="59"/>
  <c r="N24" i="59"/>
  <c r="N25" i="59"/>
  <c r="N26" i="59"/>
  <c r="N27" i="59"/>
  <c r="N28" i="59"/>
  <c r="N29" i="59"/>
  <c r="N30" i="59"/>
  <c r="N31" i="59"/>
  <c r="N32" i="59"/>
  <c r="N33" i="59"/>
  <c r="N34" i="59"/>
  <c r="N35" i="59"/>
  <c r="N36" i="59"/>
  <c r="N37" i="59"/>
  <c r="N38" i="59"/>
  <c r="N39" i="59"/>
  <c r="N40" i="59"/>
  <c r="N41" i="59"/>
  <c r="N42" i="59"/>
  <c r="N43" i="59"/>
  <c r="N44" i="59"/>
  <c r="N45" i="59"/>
  <c r="N46" i="59"/>
  <c r="N47" i="59"/>
  <c r="N48" i="59"/>
  <c r="N49" i="59"/>
  <c r="N50" i="59"/>
  <c r="N51" i="59"/>
  <c r="N52" i="59"/>
  <c r="N53" i="59"/>
  <c r="N54" i="59"/>
  <c r="N55" i="59"/>
  <c r="N56" i="59"/>
  <c r="N57" i="59"/>
  <c r="N58" i="59"/>
  <c r="N59" i="59"/>
  <c r="N60" i="59"/>
  <c r="N61" i="59"/>
  <c r="N62" i="59"/>
  <c r="N63" i="59"/>
  <c r="N64" i="59"/>
  <c r="N65" i="59"/>
  <c r="N66" i="59"/>
  <c r="N67" i="59"/>
  <c r="N68" i="59"/>
  <c r="N69" i="59"/>
  <c r="N70" i="59"/>
  <c r="N71" i="59"/>
  <c r="N72" i="59"/>
  <c r="N73" i="59"/>
  <c r="N74" i="59"/>
  <c r="N75" i="59"/>
  <c r="N76" i="59"/>
  <c r="N77" i="59"/>
  <c r="N78" i="59"/>
  <c r="N79" i="59"/>
  <c r="N80" i="59"/>
  <c r="N81" i="59"/>
  <c r="N82" i="59"/>
  <c r="N83" i="59"/>
  <c r="N84" i="59"/>
  <c r="N85" i="59"/>
  <c r="N86" i="59"/>
  <c r="N87" i="59"/>
  <c r="N88" i="59"/>
  <c r="N89" i="59"/>
  <c r="N90" i="59"/>
  <c r="N91" i="59"/>
  <c r="N92" i="59"/>
  <c r="N93" i="59"/>
  <c r="N94" i="59"/>
  <c r="N95" i="59"/>
  <c r="N96" i="59"/>
  <c r="N97" i="59"/>
  <c r="N98" i="59"/>
  <c r="N99" i="59"/>
  <c r="N100" i="59"/>
  <c r="N101" i="59"/>
  <c r="N102" i="59"/>
  <c r="N103" i="59"/>
  <c r="N104" i="59"/>
  <c r="N105" i="59"/>
  <c r="N106" i="59"/>
  <c r="N107" i="59"/>
  <c r="N108" i="59"/>
  <c r="N109" i="59"/>
  <c r="N110" i="59"/>
  <c r="N111" i="59"/>
  <c r="N112" i="59"/>
  <c r="N113" i="59"/>
  <c r="N114" i="59"/>
  <c r="N115" i="59"/>
  <c r="N116" i="59"/>
  <c r="N117" i="59"/>
  <c r="N118" i="59"/>
  <c r="N119" i="59"/>
  <c r="N120" i="59"/>
  <c r="N121" i="59"/>
  <c r="N122" i="59"/>
  <c r="N123" i="59"/>
  <c r="N124" i="59"/>
  <c r="N125" i="59"/>
  <c r="N126" i="59"/>
  <c r="N127" i="59"/>
  <c r="N128" i="59"/>
  <c r="N129" i="59"/>
  <c r="N130" i="59"/>
  <c r="N131" i="59"/>
  <c r="N132" i="59"/>
  <c r="N133" i="59"/>
  <c r="N134" i="59"/>
  <c r="N135" i="59"/>
  <c r="N136" i="59"/>
  <c r="N137" i="59"/>
  <c r="N138" i="59"/>
  <c r="N139" i="59"/>
  <c r="N140" i="59"/>
  <c r="N141" i="59"/>
  <c r="N142" i="59"/>
  <c r="N143" i="59"/>
  <c r="N144" i="59"/>
  <c r="N145" i="59"/>
  <c r="N146" i="59"/>
  <c r="N147" i="59"/>
  <c r="N148" i="59"/>
  <c r="N149" i="59"/>
  <c r="N150" i="59"/>
  <c r="N151" i="59"/>
  <c r="N152" i="59"/>
  <c r="N153" i="59"/>
  <c r="N154" i="59"/>
  <c r="N155" i="59"/>
  <c r="N156" i="59"/>
  <c r="N157" i="59"/>
  <c r="N158" i="59"/>
  <c r="N159" i="59"/>
  <c r="N160" i="59"/>
  <c r="N161" i="59"/>
  <c r="N162" i="59"/>
  <c r="N163" i="59"/>
  <c r="N164" i="59"/>
  <c r="N165" i="59"/>
  <c r="N166" i="59"/>
  <c r="N167" i="59"/>
  <c r="N168" i="59"/>
  <c r="N169" i="59"/>
  <c r="N170" i="59"/>
  <c r="N171" i="59"/>
  <c r="N172" i="59"/>
  <c r="N173" i="59"/>
  <c r="N174" i="59"/>
  <c r="N175" i="59"/>
  <c r="N176" i="59"/>
  <c r="N177" i="59"/>
  <c r="N178" i="59"/>
  <c r="N179" i="59"/>
  <c r="N180" i="59"/>
  <c r="N181" i="59"/>
  <c r="N182" i="59"/>
  <c r="N183" i="59"/>
  <c r="N184" i="59"/>
  <c r="N185" i="59"/>
  <c r="N186" i="59"/>
  <c r="N187" i="59"/>
  <c r="N188" i="59"/>
  <c r="N189" i="59"/>
  <c r="N190" i="59"/>
  <c r="N191" i="59"/>
  <c r="N192" i="59"/>
  <c r="N193" i="59"/>
  <c r="N194" i="59"/>
  <c r="N195" i="59"/>
  <c r="N196" i="59"/>
  <c r="N197" i="59"/>
  <c r="N198" i="59"/>
  <c r="N199" i="59"/>
  <c r="N200" i="59"/>
  <c r="N201" i="59"/>
  <c r="N202" i="59"/>
  <c r="N203" i="59"/>
  <c r="N204" i="59"/>
  <c r="N205" i="59"/>
  <c r="N206" i="59"/>
  <c r="N207" i="59"/>
  <c r="N208" i="59"/>
  <c r="N209" i="59"/>
  <c r="N210" i="59"/>
  <c r="N211" i="59"/>
  <c r="N212" i="59"/>
  <c r="N213" i="59"/>
  <c r="N214" i="59"/>
  <c r="N215" i="59"/>
  <c r="N216" i="59"/>
  <c r="N217" i="59"/>
  <c r="N218" i="59"/>
  <c r="N219" i="59"/>
  <c r="N220" i="59"/>
  <c r="N221" i="59"/>
  <c r="N222" i="59"/>
  <c r="N223" i="59"/>
  <c r="N224" i="59"/>
  <c r="N225" i="59"/>
  <c r="N226" i="59"/>
  <c r="N227" i="59"/>
  <c r="N228" i="59"/>
  <c r="N229" i="59"/>
  <c r="N230" i="59"/>
  <c r="N231" i="59"/>
  <c r="N232" i="59"/>
  <c r="N233" i="59"/>
  <c r="N234" i="59"/>
  <c r="N235" i="59"/>
  <c r="N236" i="59"/>
  <c r="N237" i="59"/>
  <c r="N238" i="59"/>
  <c r="N239" i="59"/>
  <c r="N240" i="59"/>
  <c r="N241" i="59"/>
  <c r="N242" i="59"/>
  <c r="N243" i="59"/>
  <c r="N244" i="59"/>
  <c r="N245" i="59"/>
  <c r="N246" i="59"/>
  <c r="N247" i="59"/>
  <c r="N248" i="59"/>
  <c r="N249" i="59"/>
  <c r="N250" i="59"/>
  <c r="N251" i="59"/>
  <c r="N252" i="59"/>
  <c r="N253" i="59"/>
  <c r="N254" i="59"/>
  <c r="N255" i="59"/>
  <c r="N256" i="59"/>
  <c r="N257" i="59"/>
  <c r="N258" i="59"/>
  <c r="N259" i="59"/>
  <c r="N260" i="59"/>
  <c r="N261" i="59"/>
  <c r="N262" i="59"/>
  <c r="N263" i="59"/>
  <c r="N264" i="59"/>
  <c r="N265" i="59"/>
  <c r="N266" i="59"/>
  <c r="N267" i="59"/>
  <c r="N268" i="59"/>
  <c r="N269" i="59"/>
  <c r="N270" i="59"/>
  <c r="N271" i="59"/>
  <c r="N272" i="59"/>
  <c r="N273" i="59"/>
  <c r="N274" i="59"/>
  <c r="N275" i="59"/>
  <c r="N276" i="59"/>
  <c r="N277" i="59"/>
  <c r="N278" i="59"/>
  <c r="N279" i="59"/>
  <c r="N280" i="59"/>
  <c r="N281" i="59"/>
  <c r="N282" i="59"/>
  <c r="N283" i="59"/>
  <c r="N284" i="59"/>
  <c r="N285" i="59"/>
  <c r="N286" i="59"/>
  <c r="N287" i="59"/>
  <c r="N288" i="59"/>
  <c r="N289" i="59"/>
  <c r="N290" i="59"/>
  <c r="N291" i="59"/>
  <c r="N292" i="59"/>
  <c r="N293" i="59"/>
  <c r="N294" i="59"/>
  <c r="N295" i="59"/>
  <c r="N296" i="59"/>
  <c r="N297" i="59"/>
  <c r="N298" i="59"/>
  <c r="N299" i="59"/>
  <c r="N300" i="59"/>
  <c r="N301" i="59"/>
  <c r="N302" i="59"/>
  <c r="N303" i="59"/>
  <c r="N304" i="59"/>
  <c r="N305" i="59"/>
  <c r="N306" i="59"/>
  <c r="N307" i="59"/>
  <c r="N308" i="59"/>
  <c r="N309" i="59"/>
  <c r="N310" i="59"/>
  <c r="N311" i="59"/>
  <c r="N312" i="59"/>
  <c r="N313" i="59"/>
  <c r="N314" i="59"/>
  <c r="N315" i="59"/>
  <c r="N316" i="59"/>
  <c r="N317" i="59"/>
  <c r="N318" i="59"/>
  <c r="N319" i="59"/>
  <c r="N320" i="59"/>
  <c r="N321" i="59"/>
  <c r="N322" i="59"/>
  <c r="N323" i="59"/>
  <c r="N324" i="59"/>
  <c r="N325" i="59"/>
  <c r="N326" i="59"/>
  <c r="N327" i="59"/>
  <c r="N328" i="59"/>
  <c r="N329" i="59"/>
  <c r="N330" i="59"/>
  <c r="N331" i="59"/>
  <c r="N332" i="59"/>
  <c r="N333" i="59"/>
  <c r="N334" i="59"/>
  <c r="N335" i="59"/>
  <c r="N336" i="59"/>
  <c r="N337" i="59"/>
  <c r="N338" i="59"/>
  <c r="N339" i="59"/>
  <c r="N340" i="59"/>
  <c r="N341" i="59"/>
  <c r="N342" i="59"/>
  <c r="N343" i="59"/>
  <c r="N344" i="59"/>
  <c r="N345" i="59"/>
  <c r="N346" i="59"/>
  <c r="N347" i="59"/>
  <c r="N348" i="59"/>
  <c r="N349" i="59"/>
  <c r="N350" i="59"/>
  <c r="N351" i="59"/>
  <c r="N352" i="59"/>
  <c r="N353" i="59"/>
  <c r="N354" i="59"/>
  <c r="N355" i="59"/>
  <c r="N356" i="59"/>
  <c r="N357" i="59"/>
  <c r="N358" i="59"/>
  <c r="N359" i="59"/>
  <c r="N360" i="59"/>
  <c r="N361" i="59"/>
  <c r="N362" i="59"/>
  <c r="N363" i="59"/>
  <c r="N364" i="59"/>
  <c r="N365" i="59"/>
  <c r="N366" i="59"/>
  <c r="N367" i="59"/>
  <c r="N368" i="59"/>
  <c r="N369" i="59"/>
  <c r="N370" i="59"/>
  <c r="N371" i="59"/>
  <c r="N372" i="59"/>
  <c r="N373" i="59"/>
  <c r="N374" i="59"/>
  <c r="N375" i="59"/>
  <c r="N376" i="59"/>
  <c r="N377" i="59"/>
  <c r="N378" i="59"/>
  <c r="N379" i="59"/>
  <c r="N380" i="59"/>
  <c r="N381" i="59"/>
  <c r="N382" i="59"/>
  <c r="N383" i="59"/>
  <c r="N384" i="59"/>
  <c r="N385" i="59"/>
  <c r="N386" i="59"/>
  <c r="N387" i="59"/>
  <c r="N388" i="59"/>
  <c r="N389" i="59"/>
  <c r="N390" i="59"/>
  <c r="N391" i="59"/>
  <c r="N392" i="59"/>
  <c r="N393" i="59"/>
  <c r="N394" i="59"/>
  <c r="N395" i="59"/>
  <c r="N396" i="59"/>
  <c r="N397" i="59"/>
  <c r="N398" i="59"/>
  <c r="N399" i="59"/>
  <c r="N400" i="59"/>
  <c r="N401" i="59"/>
  <c r="N402" i="59"/>
  <c r="N403" i="59"/>
  <c r="N404" i="59"/>
  <c r="N405" i="59"/>
  <c r="N406" i="59"/>
  <c r="N407" i="59"/>
  <c r="N408" i="59"/>
  <c r="N409" i="59"/>
  <c r="N410" i="59"/>
  <c r="N411" i="59"/>
  <c r="N412" i="59"/>
  <c r="N413" i="59"/>
  <c r="N414" i="59"/>
  <c r="N415" i="59"/>
  <c r="N416" i="59"/>
  <c r="N417" i="59"/>
  <c r="N418" i="59"/>
  <c r="N419" i="59"/>
  <c r="N420" i="59"/>
  <c r="N421" i="59"/>
  <c r="N422" i="59"/>
  <c r="N423" i="59"/>
  <c r="N424" i="59"/>
  <c r="N425" i="59"/>
  <c r="N426" i="59"/>
  <c r="N427" i="59"/>
  <c r="N428" i="59"/>
  <c r="N429" i="59"/>
  <c r="N430" i="59"/>
  <c r="N431" i="59"/>
  <c r="N432" i="59"/>
  <c r="N433" i="59"/>
  <c r="N434" i="59"/>
  <c r="N435" i="59"/>
  <c r="N436" i="59"/>
  <c r="N437" i="59"/>
  <c r="N438" i="59"/>
  <c r="N439" i="59"/>
  <c r="N440" i="59"/>
  <c r="N441" i="59"/>
  <c r="N442" i="59"/>
  <c r="N443" i="59"/>
  <c r="N444" i="59"/>
  <c r="N445" i="59"/>
  <c r="N446" i="59"/>
  <c r="N447" i="59"/>
  <c r="N448" i="59"/>
  <c r="N449" i="59"/>
  <c r="N450" i="59"/>
  <c r="N451" i="59"/>
  <c r="N452" i="59"/>
  <c r="N453" i="59"/>
  <c r="N454" i="59"/>
  <c r="N455" i="59"/>
  <c r="N456" i="59"/>
  <c r="N457" i="59"/>
  <c r="N458" i="59"/>
  <c r="N459" i="59"/>
  <c r="N460" i="59"/>
  <c r="N461" i="59"/>
  <c r="N462" i="59"/>
  <c r="N463" i="59"/>
  <c r="N464" i="59"/>
  <c r="N465" i="59"/>
  <c r="N466" i="59"/>
  <c r="N467" i="59"/>
  <c r="N468" i="59"/>
  <c r="N469" i="59"/>
  <c r="N470" i="59"/>
  <c r="N471" i="59"/>
  <c r="N472" i="59"/>
  <c r="N473" i="59"/>
  <c r="N474" i="59"/>
  <c r="N475" i="59"/>
  <c r="N476" i="59"/>
  <c r="N477" i="59"/>
  <c r="N478" i="59"/>
  <c r="N479" i="59"/>
  <c r="N480" i="59"/>
  <c r="N481" i="59"/>
  <c r="N482" i="59"/>
  <c r="N483" i="59"/>
  <c r="N484" i="59"/>
  <c r="N485" i="59"/>
  <c r="N486" i="59"/>
  <c r="N487" i="59"/>
  <c r="N488" i="59"/>
  <c r="N489" i="59"/>
  <c r="N490" i="59"/>
  <c r="N491" i="59"/>
  <c r="N492" i="59"/>
  <c r="N493" i="59"/>
  <c r="N494" i="59"/>
  <c r="N495" i="59"/>
  <c r="N496" i="59"/>
  <c r="N497" i="59"/>
  <c r="N498" i="59"/>
  <c r="N499" i="59"/>
  <c r="N500" i="59"/>
  <c r="N501" i="59"/>
  <c r="N502" i="59"/>
  <c r="N503" i="59"/>
  <c r="N504" i="59"/>
  <c r="N505" i="59"/>
  <c r="N506" i="59"/>
  <c r="N507" i="59"/>
  <c r="N508" i="59"/>
  <c r="N509" i="59"/>
  <c r="N510" i="59"/>
  <c r="N511" i="59"/>
  <c r="N512" i="59"/>
  <c r="N513" i="59"/>
  <c r="N514" i="59"/>
  <c r="N515" i="59"/>
  <c r="N516" i="59"/>
  <c r="N517" i="59"/>
  <c r="N518" i="59"/>
  <c r="N519" i="59"/>
  <c r="N520" i="59"/>
  <c r="N521" i="59"/>
  <c r="N522" i="59"/>
  <c r="N523" i="59"/>
  <c r="N524" i="59"/>
  <c r="N525" i="59"/>
  <c r="N526" i="59"/>
  <c r="N527" i="59"/>
  <c r="N528" i="59"/>
  <c r="N529" i="59"/>
  <c r="N530" i="59"/>
  <c r="N531" i="59"/>
  <c r="N532" i="59"/>
  <c r="N533" i="59"/>
  <c r="N534" i="59"/>
  <c r="N535" i="59"/>
  <c r="N536" i="59"/>
  <c r="N537" i="59"/>
  <c r="N538" i="59"/>
  <c r="N539" i="59"/>
  <c r="N540" i="59"/>
  <c r="N541" i="59"/>
  <c r="N542" i="59"/>
  <c r="N543" i="59"/>
  <c r="N544" i="59"/>
  <c r="N545" i="59"/>
  <c r="N546" i="59"/>
  <c r="N547" i="59"/>
  <c r="N548" i="59"/>
  <c r="N549" i="59"/>
  <c r="N550" i="59"/>
  <c r="N551" i="59"/>
  <c r="N552" i="59"/>
  <c r="N553" i="59"/>
  <c r="N554" i="59"/>
  <c r="N555" i="59"/>
  <c r="N556" i="59"/>
  <c r="N557" i="59"/>
  <c r="N558" i="59"/>
  <c r="N559" i="59"/>
  <c r="N560" i="59"/>
  <c r="N561" i="59"/>
  <c r="N562" i="59"/>
  <c r="N563" i="59"/>
  <c r="N564" i="59"/>
  <c r="N565" i="59"/>
  <c r="N566" i="59"/>
  <c r="N567" i="59"/>
  <c r="N568" i="59"/>
  <c r="N569" i="59"/>
  <c r="N570" i="59"/>
  <c r="N571" i="59"/>
  <c r="N572" i="59"/>
  <c r="N573" i="59"/>
  <c r="N574" i="59"/>
  <c r="N575" i="59"/>
  <c r="N576" i="59"/>
  <c r="N577" i="59"/>
  <c r="N578" i="59"/>
  <c r="N579" i="59"/>
  <c r="N580" i="59"/>
  <c r="N581" i="59"/>
  <c r="N582" i="59"/>
  <c r="N583" i="59"/>
  <c r="N584" i="59"/>
  <c r="N585" i="59"/>
  <c r="N586" i="59"/>
  <c r="N587" i="59"/>
  <c r="N588" i="59"/>
  <c r="N589" i="59"/>
  <c r="N590" i="59"/>
  <c r="N591" i="59"/>
  <c r="N592" i="59"/>
  <c r="N593" i="59"/>
  <c r="N594" i="59"/>
  <c r="N595" i="59"/>
  <c r="N596" i="59"/>
  <c r="N597" i="59"/>
  <c r="N598" i="59"/>
  <c r="N599" i="59"/>
  <c r="N600" i="59"/>
  <c r="N601" i="59"/>
  <c r="N602" i="59"/>
  <c r="N603" i="59"/>
  <c r="N604" i="59"/>
  <c r="N605" i="59"/>
  <c r="N606" i="59"/>
  <c r="N607" i="59"/>
  <c r="N608" i="59"/>
  <c r="N609" i="59"/>
  <c r="N610" i="59"/>
  <c r="N611" i="59"/>
  <c r="N612" i="59"/>
  <c r="N613" i="59"/>
  <c r="N614" i="59"/>
  <c r="N615" i="59"/>
  <c r="N616" i="59"/>
  <c r="N617" i="59"/>
  <c r="N618" i="59"/>
  <c r="N619" i="59"/>
  <c r="N620" i="59"/>
  <c r="N621" i="59"/>
  <c r="N622" i="59"/>
  <c r="N623" i="59"/>
  <c r="N624" i="59"/>
  <c r="N625" i="59"/>
  <c r="N626" i="59"/>
  <c r="N627" i="59"/>
  <c r="N628" i="59"/>
  <c r="N629" i="59"/>
  <c r="N630" i="59"/>
  <c r="N631" i="59"/>
  <c r="N632" i="59"/>
  <c r="N633" i="59"/>
  <c r="N634" i="59"/>
  <c r="N635" i="59"/>
  <c r="N636" i="59"/>
  <c r="N637" i="59"/>
  <c r="N638" i="59"/>
  <c r="N639" i="59"/>
  <c r="N640" i="59"/>
  <c r="N641" i="59"/>
  <c r="N642" i="59"/>
  <c r="N643" i="59"/>
  <c r="N644" i="59"/>
  <c r="N645" i="59"/>
  <c r="N646" i="59"/>
  <c r="N647" i="59"/>
  <c r="N648" i="59"/>
  <c r="N649" i="59"/>
  <c r="N650" i="59"/>
  <c r="N651" i="59"/>
  <c r="N652" i="59"/>
  <c r="N653" i="59"/>
  <c r="N654" i="59"/>
  <c r="N655" i="59"/>
  <c r="N656" i="59"/>
  <c r="N657" i="59"/>
  <c r="N658" i="59"/>
  <c r="N659" i="59"/>
  <c r="N660" i="59"/>
  <c r="N661" i="59"/>
  <c r="N662" i="59"/>
  <c r="N663" i="59"/>
  <c r="N664" i="59"/>
  <c r="N665" i="59"/>
  <c r="N666" i="59"/>
  <c r="N667" i="59"/>
  <c r="N668" i="59"/>
  <c r="N669" i="59"/>
  <c r="N670" i="59"/>
  <c r="N671" i="59"/>
  <c r="N672" i="59"/>
  <c r="N673" i="59"/>
  <c r="N674" i="59"/>
  <c r="N675" i="59"/>
  <c r="N676" i="59"/>
  <c r="N677" i="59"/>
  <c r="N678" i="59"/>
  <c r="N679" i="59"/>
  <c r="N680" i="59"/>
  <c r="N681" i="59"/>
  <c r="N682" i="59"/>
  <c r="N683" i="59"/>
  <c r="N684" i="59"/>
  <c r="N685" i="59"/>
  <c r="N686" i="59"/>
  <c r="N687" i="59"/>
  <c r="N688" i="59"/>
  <c r="N689" i="59"/>
  <c r="N690" i="59"/>
  <c r="N691" i="59"/>
  <c r="N692" i="59"/>
  <c r="N693" i="59"/>
  <c r="N694" i="59"/>
  <c r="N695" i="59"/>
  <c r="N696" i="59"/>
  <c r="N697" i="59"/>
  <c r="N698" i="59"/>
  <c r="N699" i="59"/>
  <c r="N700" i="59"/>
  <c r="N701" i="59"/>
  <c r="N702" i="59"/>
  <c r="N703" i="59"/>
  <c r="N704" i="59"/>
  <c r="N705" i="59"/>
  <c r="N706" i="59"/>
  <c r="N707" i="59"/>
  <c r="N708" i="59"/>
  <c r="N709" i="59"/>
  <c r="N710" i="59"/>
  <c r="N711" i="59"/>
  <c r="N712" i="59"/>
  <c r="N713" i="59"/>
  <c r="N714" i="59"/>
  <c r="N715" i="59"/>
  <c r="N716" i="59"/>
  <c r="N717" i="59"/>
  <c r="N718" i="59"/>
  <c r="N719" i="59"/>
  <c r="N720" i="59"/>
  <c r="N721" i="59"/>
  <c r="N722" i="59"/>
  <c r="N723" i="59"/>
  <c r="N724" i="59"/>
  <c r="N725" i="59"/>
  <c r="N726" i="59"/>
  <c r="N727" i="59"/>
  <c r="N728" i="59"/>
  <c r="N729" i="59"/>
  <c r="N730" i="59"/>
  <c r="N731" i="59"/>
  <c r="N732" i="59"/>
  <c r="N733" i="59"/>
  <c r="N734" i="59"/>
  <c r="N735" i="59"/>
  <c r="N736" i="59"/>
  <c r="N737" i="59"/>
  <c r="N738" i="59"/>
  <c r="N739" i="59"/>
  <c r="N740" i="59"/>
  <c r="N741" i="59"/>
  <c r="N742" i="59"/>
  <c r="N743" i="59"/>
  <c r="N744" i="59"/>
  <c r="N745" i="59"/>
  <c r="N746" i="59"/>
  <c r="N747" i="59"/>
  <c r="N748" i="59"/>
  <c r="N749" i="59"/>
  <c r="N750" i="59"/>
  <c r="N751" i="59"/>
  <c r="N752" i="59"/>
  <c r="N753" i="59"/>
  <c r="N754" i="59"/>
  <c r="N755" i="59"/>
  <c r="N756" i="59"/>
  <c r="N757" i="59"/>
  <c r="N758" i="59"/>
  <c r="N759" i="59"/>
  <c r="N760" i="59"/>
  <c r="N761" i="59"/>
  <c r="N762" i="59"/>
  <c r="N763" i="59"/>
  <c r="N764" i="59"/>
  <c r="N765" i="59"/>
  <c r="N766" i="59"/>
  <c r="N767" i="59"/>
  <c r="N768" i="59"/>
  <c r="N769" i="59"/>
  <c r="N770" i="59"/>
  <c r="N771" i="59"/>
  <c r="N772" i="59"/>
  <c r="N773" i="59"/>
  <c r="N774" i="59"/>
  <c r="N775" i="59"/>
  <c r="N776" i="59"/>
  <c r="N777" i="59"/>
  <c r="N778" i="59"/>
  <c r="N779" i="59"/>
  <c r="N780" i="59"/>
  <c r="N781" i="59"/>
  <c r="N782" i="59"/>
  <c r="N783" i="59"/>
  <c r="N784" i="59"/>
  <c r="N785" i="59"/>
  <c r="N786" i="59"/>
  <c r="N787" i="59"/>
  <c r="N788" i="59"/>
  <c r="N789" i="59"/>
  <c r="N790" i="59"/>
  <c r="N791" i="59"/>
  <c r="N792" i="59"/>
  <c r="N793" i="59"/>
  <c r="N794" i="59"/>
  <c r="N795" i="59"/>
  <c r="N796" i="59"/>
  <c r="N797" i="59"/>
  <c r="N798" i="59"/>
  <c r="N799" i="59"/>
  <c r="N800" i="59"/>
  <c r="N801" i="59"/>
  <c r="N802" i="59"/>
  <c r="N803" i="59"/>
  <c r="N804" i="59"/>
  <c r="N805" i="59"/>
  <c r="N806" i="59"/>
  <c r="N807" i="59"/>
  <c r="N808" i="59"/>
  <c r="N809" i="59"/>
  <c r="N810" i="59"/>
  <c r="N811" i="59"/>
  <c r="N812" i="59"/>
  <c r="N813" i="59"/>
  <c r="N814" i="59"/>
  <c r="N815" i="59"/>
  <c r="N816" i="59"/>
  <c r="N817" i="59"/>
  <c r="N818" i="59"/>
  <c r="N819" i="59"/>
  <c r="N820" i="59"/>
  <c r="N821" i="59"/>
  <c r="N822" i="59"/>
  <c r="N823" i="59"/>
  <c r="N824" i="59"/>
  <c r="N825" i="59"/>
  <c r="N826" i="59"/>
  <c r="N827" i="59"/>
  <c r="N828" i="59"/>
  <c r="N829" i="59"/>
  <c r="N830" i="59"/>
  <c r="N831" i="59"/>
  <c r="N832" i="59"/>
  <c r="N833" i="59"/>
  <c r="N834" i="59"/>
  <c r="N835" i="59"/>
  <c r="N836" i="59"/>
  <c r="N837" i="59"/>
  <c r="N838" i="59"/>
  <c r="N839" i="59"/>
  <c r="N840" i="59"/>
  <c r="N841" i="59"/>
  <c r="N842" i="59"/>
  <c r="N843" i="59"/>
  <c r="N844" i="59"/>
  <c r="N845" i="59"/>
  <c r="N846" i="59"/>
  <c r="N847" i="59"/>
  <c r="N848" i="59"/>
  <c r="N849" i="59"/>
  <c r="N850" i="59"/>
  <c r="N851" i="59"/>
  <c r="N852" i="59"/>
  <c r="N853" i="59"/>
  <c r="N854" i="59"/>
  <c r="N855" i="59"/>
  <c r="N856" i="59"/>
  <c r="N857" i="59"/>
  <c r="N858" i="59"/>
  <c r="N859" i="59"/>
  <c r="N860" i="59"/>
  <c r="N861" i="59"/>
  <c r="N862" i="59"/>
  <c r="N863" i="59"/>
  <c r="N864" i="59"/>
  <c r="N865" i="59"/>
  <c r="N866" i="59"/>
  <c r="N867" i="59"/>
  <c r="N868" i="59"/>
  <c r="N869" i="59"/>
  <c r="N870" i="59"/>
  <c r="N871" i="59"/>
  <c r="N872" i="59"/>
  <c r="N873" i="59"/>
  <c r="N874" i="59"/>
  <c r="N875" i="59"/>
  <c r="N876" i="59"/>
  <c r="N877" i="59"/>
  <c r="N878" i="59"/>
  <c r="N879" i="59"/>
  <c r="N880" i="59"/>
  <c r="N881" i="59"/>
  <c r="N882" i="59"/>
  <c r="N883" i="59"/>
  <c r="N884" i="59"/>
  <c r="N885" i="59"/>
  <c r="N886" i="59"/>
  <c r="N887" i="59"/>
  <c r="N888" i="59"/>
  <c r="N889" i="59"/>
  <c r="N890" i="59"/>
  <c r="N891" i="59"/>
  <c r="N892" i="59"/>
  <c r="N893" i="59"/>
  <c r="N894" i="59"/>
  <c r="N895" i="59"/>
  <c r="N896" i="59"/>
  <c r="N897" i="59"/>
  <c r="N898" i="59"/>
  <c r="N899" i="59"/>
  <c r="N900" i="59"/>
  <c r="N901" i="59"/>
  <c r="N902" i="59"/>
  <c r="N903" i="59"/>
  <c r="N904" i="59"/>
  <c r="N905" i="59"/>
  <c r="N906" i="59"/>
  <c r="N907" i="59"/>
  <c r="N908" i="59"/>
  <c r="N909" i="59"/>
  <c r="N910" i="59"/>
  <c r="N911" i="59"/>
  <c r="N912" i="59"/>
  <c r="N913" i="59"/>
  <c r="N914" i="59"/>
  <c r="N915" i="59"/>
  <c r="N916" i="59"/>
  <c r="N917" i="59"/>
  <c r="N918" i="59"/>
  <c r="N919" i="59"/>
  <c r="N920" i="59"/>
  <c r="N921" i="59"/>
  <c r="N922" i="59"/>
  <c r="N923" i="59"/>
  <c r="N924" i="59"/>
  <c r="N925" i="59"/>
  <c r="N926" i="59"/>
  <c r="N927" i="59"/>
  <c r="N928" i="59"/>
  <c r="N929" i="59"/>
  <c r="N930" i="59"/>
  <c r="N931" i="59"/>
  <c r="N932" i="59"/>
  <c r="N933" i="59"/>
  <c r="N934" i="59"/>
  <c r="N935" i="59"/>
  <c r="N936" i="59"/>
  <c r="N937" i="59"/>
  <c r="N938" i="59"/>
  <c r="N939" i="59"/>
  <c r="N940" i="59"/>
  <c r="N941" i="59"/>
  <c r="N942" i="59"/>
  <c r="N943" i="59"/>
  <c r="N944" i="59"/>
  <c r="N945" i="59"/>
  <c r="N946" i="59"/>
  <c r="N947" i="59"/>
  <c r="N948" i="59"/>
  <c r="N949" i="59"/>
  <c r="N950" i="59"/>
  <c r="N951" i="59"/>
  <c r="N952" i="59"/>
  <c r="N953" i="59"/>
  <c r="N954" i="59"/>
  <c r="N955" i="59"/>
  <c r="N956" i="59"/>
  <c r="N957" i="59"/>
  <c r="N958" i="59"/>
  <c r="N959" i="59"/>
  <c r="N960" i="59"/>
  <c r="N961" i="59"/>
  <c r="N962" i="59"/>
  <c r="N963" i="59"/>
  <c r="N964" i="59"/>
  <c r="N965" i="59"/>
  <c r="N966" i="59"/>
  <c r="N967" i="59"/>
  <c r="N968" i="59"/>
  <c r="N969" i="59"/>
  <c r="N970" i="59"/>
  <c r="N971" i="59"/>
  <c r="N972" i="59"/>
  <c r="N973" i="59"/>
  <c r="N974" i="59"/>
  <c r="N975" i="59"/>
  <c r="N976" i="59"/>
  <c r="N977" i="59"/>
  <c r="N978" i="59"/>
  <c r="N979" i="59"/>
  <c r="N980" i="59"/>
  <c r="N981" i="59"/>
  <c r="N982" i="59"/>
  <c r="N983" i="59"/>
  <c r="N984" i="59"/>
  <c r="N985" i="59"/>
  <c r="N986" i="59"/>
  <c r="N987" i="59"/>
  <c r="N988" i="59"/>
  <c r="N989" i="59"/>
  <c r="N990" i="59"/>
  <c r="N991" i="59"/>
  <c r="N992" i="59"/>
  <c r="N993" i="59"/>
  <c r="N994" i="59"/>
  <c r="N995" i="59"/>
  <c r="N996" i="59"/>
  <c r="N997" i="59"/>
  <c r="N998" i="59"/>
  <c r="N999" i="59"/>
  <c r="N1000" i="59"/>
  <c r="N1001" i="59"/>
  <c r="N1002" i="59"/>
  <c r="N1003" i="59"/>
  <c r="N1004" i="59"/>
  <c r="N1005" i="59"/>
  <c r="N1006" i="59"/>
  <c r="N1007" i="59"/>
  <c r="N1008" i="59"/>
  <c r="N1009" i="59"/>
  <c r="N1010" i="59"/>
  <c r="N1011" i="59"/>
  <c r="N1012" i="59"/>
  <c r="N1013" i="59"/>
  <c r="N1014" i="59"/>
  <c r="N1015" i="59"/>
  <c r="N1016" i="59"/>
  <c r="N1017" i="59"/>
  <c r="N1018" i="59"/>
  <c r="N1019" i="59"/>
  <c r="N1020" i="59"/>
  <c r="N1021" i="59"/>
  <c r="N1022" i="59"/>
  <c r="N1023" i="59"/>
  <c r="N1024" i="59"/>
  <c r="N1025" i="59"/>
  <c r="N1026" i="59"/>
  <c r="N1027" i="59"/>
  <c r="N1028" i="59"/>
  <c r="N1029" i="59"/>
  <c r="N1030" i="59"/>
  <c r="N1031" i="59"/>
  <c r="N1032" i="59"/>
  <c r="N1033" i="59"/>
  <c r="N1034" i="59"/>
  <c r="N1035" i="59"/>
  <c r="N1036" i="59"/>
  <c r="N1037" i="59"/>
  <c r="N1038" i="59"/>
  <c r="N1039" i="59"/>
  <c r="N1040" i="59"/>
  <c r="N1041" i="59"/>
  <c r="N1042" i="59"/>
  <c r="N1043" i="59"/>
  <c r="N1044" i="59"/>
  <c r="N1045" i="59"/>
  <c r="N1046" i="59"/>
  <c r="N1047" i="59"/>
  <c r="N1048" i="59"/>
  <c r="N1049" i="59"/>
  <c r="N1050" i="59"/>
  <c r="N1051" i="59"/>
  <c r="N1052" i="59"/>
  <c r="N1053" i="59"/>
  <c r="N1054" i="59"/>
  <c r="N1055" i="59"/>
  <c r="N1056" i="59"/>
  <c r="N1057" i="59"/>
  <c r="N1058" i="59"/>
  <c r="N1059" i="59"/>
  <c r="N1060" i="59"/>
  <c r="N1061" i="59"/>
  <c r="N1062" i="59"/>
  <c r="N1063" i="59"/>
  <c r="N1064" i="59"/>
  <c r="N1065" i="59"/>
  <c r="N1066" i="59"/>
  <c r="N1067" i="59"/>
  <c r="N1068" i="59"/>
  <c r="N1069" i="59"/>
  <c r="N1070" i="59"/>
  <c r="N1071" i="59"/>
  <c r="N1072" i="59"/>
  <c r="N1073" i="59"/>
  <c r="N1074" i="59"/>
  <c r="N1075" i="59"/>
  <c r="N1076" i="59"/>
  <c r="N1077" i="59"/>
  <c r="N1078" i="59"/>
  <c r="N1079" i="59"/>
  <c r="N1080" i="59"/>
  <c r="N1081" i="59"/>
  <c r="N1082" i="59"/>
  <c r="N1083" i="59"/>
  <c r="N1084" i="59"/>
  <c r="N1085" i="59"/>
  <c r="N1086" i="59"/>
  <c r="N1087" i="59"/>
  <c r="N1088" i="59"/>
  <c r="N1089" i="59"/>
  <c r="N1090" i="59"/>
  <c r="N1091" i="59"/>
  <c r="N1092" i="59"/>
  <c r="N1093" i="59"/>
  <c r="N1094" i="59"/>
  <c r="N1095" i="59"/>
  <c r="N1096" i="59"/>
  <c r="N1097" i="59"/>
  <c r="N1098" i="59"/>
  <c r="N1099" i="59"/>
  <c r="N1100" i="59"/>
  <c r="N1101" i="59"/>
  <c r="N1102" i="59"/>
  <c r="N1103" i="59"/>
  <c r="N1104" i="59"/>
  <c r="N1105" i="59"/>
  <c r="N1106" i="59"/>
  <c r="N1107" i="59"/>
  <c r="N1108" i="59"/>
  <c r="N1109" i="59"/>
  <c r="N1110" i="59"/>
  <c r="N1111" i="59"/>
  <c r="N1112" i="59"/>
  <c r="N1113" i="59"/>
  <c r="N1114" i="59"/>
  <c r="N1115" i="59"/>
  <c r="N1116" i="59"/>
  <c r="N1117" i="59"/>
  <c r="N1118" i="59"/>
  <c r="N1119" i="59"/>
  <c r="N1120" i="59"/>
  <c r="N1121" i="59"/>
  <c r="N1122" i="59"/>
  <c r="N1123" i="59"/>
  <c r="N1124" i="59"/>
  <c r="N1125" i="59"/>
  <c r="N1126" i="59"/>
  <c r="N1127" i="59"/>
  <c r="N1128" i="59"/>
  <c r="N1129" i="59"/>
  <c r="N1130" i="59"/>
  <c r="N1131" i="59"/>
  <c r="N1132" i="59"/>
  <c r="N1133" i="59"/>
  <c r="N1134" i="59"/>
  <c r="N1135" i="59"/>
  <c r="N1136" i="59"/>
  <c r="N1137" i="59"/>
  <c r="N1138" i="59"/>
  <c r="N1139" i="59"/>
  <c r="N1140" i="59"/>
  <c r="N1141" i="59"/>
  <c r="N1142" i="59"/>
  <c r="N1143" i="59"/>
  <c r="N1144" i="59"/>
  <c r="N1145" i="59"/>
  <c r="N1146" i="59"/>
  <c r="N1147" i="59"/>
  <c r="N1148" i="59"/>
  <c r="N1149" i="59"/>
  <c r="N1150" i="59"/>
  <c r="N1151" i="59"/>
  <c r="N1152" i="59"/>
  <c r="N1153" i="59"/>
  <c r="N1154" i="59"/>
  <c r="N1155" i="59"/>
  <c r="N1156" i="59"/>
  <c r="N1157" i="59"/>
  <c r="N1158" i="59"/>
  <c r="N1159" i="59"/>
  <c r="N1160" i="59"/>
  <c r="N1161" i="59"/>
  <c r="N1162" i="59"/>
  <c r="N1163" i="59"/>
  <c r="N1164" i="59"/>
  <c r="N1165" i="59"/>
  <c r="N1166" i="59"/>
  <c r="N1167" i="59"/>
  <c r="N1168" i="59"/>
  <c r="N1169" i="59"/>
  <c r="N1170" i="59"/>
  <c r="N1171" i="59"/>
  <c r="N1172" i="59"/>
  <c r="N1173" i="59"/>
  <c r="N1174" i="59"/>
  <c r="N1175" i="59"/>
  <c r="N1176" i="59"/>
  <c r="N1177" i="59"/>
  <c r="N1178" i="59"/>
  <c r="N1179" i="59"/>
  <c r="N1180" i="59"/>
  <c r="N1181" i="59"/>
  <c r="N1182" i="59"/>
  <c r="N1183" i="59"/>
  <c r="N1184" i="59"/>
  <c r="N1185" i="59"/>
  <c r="N1186" i="59"/>
  <c r="N1187" i="59"/>
  <c r="N1188" i="59"/>
  <c r="N1189" i="59"/>
  <c r="N1190" i="59"/>
  <c r="N1191" i="59"/>
  <c r="N1192" i="59"/>
  <c r="N1193" i="59"/>
  <c r="N1194" i="59"/>
  <c r="N1195" i="59"/>
  <c r="N1196" i="59"/>
  <c r="N1197" i="59"/>
  <c r="N1198" i="59"/>
  <c r="N1199" i="59"/>
  <c r="N1200" i="59"/>
  <c r="N1201" i="59"/>
  <c r="N1202" i="59"/>
  <c r="N1203" i="59"/>
  <c r="N1204" i="59"/>
  <c r="N1205" i="59"/>
  <c r="N1206" i="59"/>
  <c r="N1207" i="59"/>
  <c r="N1208" i="59"/>
  <c r="N1209" i="59"/>
  <c r="N1210" i="59"/>
  <c r="N1211" i="59"/>
  <c r="N1212" i="59"/>
  <c r="N1213" i="59"/>
  <c r="N1214" i="59"/>
  <c r="N1215" i="59"/>
  <c r="N1216" i="59"/>
  <c r="N1217" i="59"/>
  <c r="N1218" i="59"/>
  <c r="N1219" i="59"/>
  <c r="N1220" i="59"/>
  <c r="N1221" i="59"/>
  <c r="N1222" i="59"/>
  <c r="N1223" i="59"/>
  <c r="N1224" i="59"/>
  <c r="N1225" i="59"/>
  <c r="N1226" i="59"/>
  <c r="N1227" i="59"/>
  <c r="N1228" i="59"/>
  <c r="N1229" i="59"/>
  <c r="N1230" i="59"/>
  <c r="N1231" i="59"/>
  <c r="N1232" i="59"/>
  <c r="N1233" i="59"/>
  <c r="N1234" i="59"/>
  <c r="N1235" i="59"/>
  <c r="N1236" i="59"/>
  <c r="N1237" i="59"/>
  <c r="N1238" i="59"/>
  <c r="N1239" i="59"/>
  <c r="N1240" i="59"/>
  <c r="N1241" i="59"/>
  <c r="N1242" i="59"/>
  <c r="N1243" i="59"/>
  <c r="N1244" i="59"/>
  <c r="N1245" i="59"/>
  <c r="N1246" i="59"/>
  <c r="N1247" i="59"/>
  <c r="N1248" i="59"/>
  <c r="N1249" i="59"/>
  <c r="N1250" i="59"/>
  <c r="N1251" i="59"/>
  <c r="N1252" i="59"/>
  <c r="N1253" i="59"/>
  <c r="N1254" i="59"/>
  <c r="N1255" i="59"/>
  <c r="N1256" i="59"/>
  <c r="N1257" i="59"/>
  <c r="N1258" i="59"/>
  <c r="N1259" i="59"/>
  <c r="N1260" i="59"/>
  <c r="N1261" i="59"/>
  <c r="N1262" i="59"/>
  <c r="N1263" i="59"/>
  <c r="N1264" i="59"/>
  <c r="N1265" i="59"/>
  <c r="N1266" i="59"/>
  <c r="N1267" i="59"/>
  <c r="N1268" i="59"/>
  <c r="N1269" i="59"/>
  <c r="N1270" i="59"/>
  <c r="N1271" i="59"/>
  <c r="N1272" i="59"/>
  <c r="N1273" i="59"/>
  <c r="N1274" i="59"/>
  <c r="N1275" i="59"/>
  <c r="N1276" i="59"/>
  <c r="N1277" i="59"/>
  <c r="N1278" i="59"/>
  <c r="N1279" i="59"/>
  <c r="N1280" i="59"/>
  <c r="N1281" i="59"/>
  <c r="N1282" i="59"/>
  <c r="N1283" i="59"/>
  <c r="N1284" i="59"/>
  <c r="N1285" i="59"/>
  <c r="N1286" i="59"/>
  <c r="N1287" i="59"/>
  <c r="N1288" i="59"/>
  <c r="N1289" i="59"/>
  <c r="N1290" i="59"/>
  <c r="N1291" i="59"/>
  <c r="N1292" i="59"/>
  <c r="N1293" i="59"/>
  <c r="N1294" i="59"/>
  <c r="N1295" i="59"/>
  <c r="N1296" i="59"/>
  <c r="N1297" i="59"/>
  <c r="N1298" i="59"/>
  <c r="N1299" i="59"/>
  <c r="N1300" i="59"/>
  <c r="N1301" i="59"/>
  <c r="N1302" i="59"/>
  <c r="N1303" i="59"/>
  <c r="N1304" i="59"/>
  <c r="N1305" i="59"/>
  <c r="N1306" i="59"/>
  <c r="N1307" i="59"/>
  <c r="N1308" i="59"/>
  <c r="N1309" i="59"/>
  <c r="N1310" i="59"/>
  <c r="N1311" i="59"/>
  <c r="N1312" i="59"/>
  <c r="N1313" i="59"/>
  <c r="N1314" i="59"/>
  <c r="N1315" i="59"/>
  <c r="N1316" i="59"/>
  <c r="N1317" i="59"/>
  <c r="N1318" i="59"/>
  <c r="N1319" i="59"/>
  <c r="N1320" i="59"/>
  <c r="N1321" i="59"/>
  <c r="N1322" i="59"/>
  <c r="N1323" i="59"/>
  <c r="N1324" i="59"/>
  <c r="N1325" i="59"/>
  <c r="N1326" i="59"/>
  <c r="N1327" i="59"/>
  <c r="N1328" i="59"/>
  <c r="N1329" i="59"/>
  <c r="N1330" i="59"/>
  <c r="N1331" i="59"/>
  <c r="N1332" i="59"/>
  <c r="N1333" i="59"/>
  <c r="N1334" i="59"/>
  <c r="N1335" i="59"/>
  <c r="N1336" i="59"/>
  <c r="N1337" i="59"/>
  <c r="N1338" i="59"/>
  <c r="N1339" i="59"/>
  <c r="N1340" i="59"/>
  <c r="N1341" i="59"/>
  <c r="N1342" i="59"/>
  <c r="N1343" i="59"/>
  <c r="N1344" i="59"/>
  <c r="N1345" i="59"/>
  <c r="N1346" i="59"/>
  <c r="N1347" i="59"/>
  <c r="N1348" i="59"/>
  <c r="N1349" i="59"/>
  <c r="N1350" i="59"/>
  <c r="N1351" i="59"/>
  <c r="N1352" i="59"/>
  <c r="N1353" i="59"/>
  <c r="N1354" i="59"/>
  <c r="N1355" i="59"/>
  <c r="N1356" i="59"/>
  <c r="N1357" i="59"/>
  <c r="N1358" i="59"/>
  <c r="N1359" i="59"/>
  <c r="N1360" i="59"/>
  <c r="N1361" i="59"/>
  <c r="N1362" i="59"/>
  <c r="N1363" i="59"/>
  <c r="N1364" i="59"/>
  <c r="N1365" i="59"/>
  <c r="N1366" i="59"/>
  <c r="N1367" i="59"/>
  <c r="N1368" i="59"/>
  <c r="N1369" i="59"/>
  <c r="N1370" i="59"/>
  <c r="N1371" i="59"/>
  <c r="N1372" i="59"/>
  <c r="N1373" i="59"/>
  <c r="N1374" i="59"/>
  <c r="N1375" i="59"/>
  <c r="N1376" i="59"/>
  <c r="N1377" i="59"/>
  <c r="N1378" i="59"/>
  <c r="N1379" i="59"/>
  <c r="N1380" i="59"/>
  <c r="N1381" i="59"/>
  <c r="N1382" i="59"/>
  <c r="N1383" i="59"/>
  <c r="N1384" i="59"/>
  <c r="N1385" i="59"/>
  <c r="N1386" i="59"/>
  <c r="N1387" i="59"/>
  <c r="N1388" i="59"/>
  <c r="N1389" i="59"/>
  <c r="N1390" i="59"/>
  <c r="N1391" i="59"/>
  <c r="N1392" i="59"/>
  <c r="N1393" i="59"/>
  <c r="N1394" i="59"/>
  <c r="N1395" i="59"/>
  <c r="N1396" i="59"/>
  <c r="N1397" i="59"/>
  <c r="N1398" i="59"/>
  <c r="N1399" i="59"/>
  <c r="N1400" i="59"/>
  <c r="N1401" i="59"/>
  <c r="N1402" i="59"/>
  <c r="N1403" i="59"/>
  <c r="N1404" i="59"/>
  <c r="N1405" i="59"/>
  <c r="N1406" i="59"/>
  <c r="N1407" i="59"/>
  <c r="N1408" i="59"/>
  <c r="N1409" i="59"/>
  <c r="N1410" i="59"/>
  <c r="N1411" i="59"/>
  <c r="N1412" i="59"/>
  <c r="N1413" i="59"/>
  <c r="N1414" i="59"/>
  <c r="N1415" i="59"/>
  <c r="N1416" i="59"/>
  <c r="N1417" i="59"/>
  <c r="N1418" i="59"/>
  <c r="N1419" i="59"/>
  <c r="N1420" i="59"/>
  <c r="N1421" i="59"/>
  <c r="N1422" i="59"/>
  <c r="N1423" i="59"/>
  <c r="N1424" i="59"/>
  <c r="N1425" i="59"/>
  <c r="N1426" i="59"/>
  <c r="N1427" i="59"/>
  <c r="N1428" i="59"/>
  <c r="N1429" i="59"/>
  <c r="N1430" i="59"/>
  <c r="N1431" i="59"/>
  <c r="N1432" i="59"/>
  <c r="N1433" i="59"/>
  <c r="N1434" i="59"/>
  <c r="N1435" i="59"/>
  <c r="N1436" i="59"/>
  <c r="N1437" i="59"/>
  <c r="N1438" i="59"/>
  <c r="N1439" i="59"/>
  <c r="N1440" i="59"/>
  <c r="N1441" i="59"/>
  <c r="N1442" i="59"/>
  <c r="N1443" i="59"/>
  <c r="N1444" i="59"/>
  <c r="N1445" i="59"/>
  <c r="N1446" i="59"/>
  <c r="N1447" i="59"/>
  <c r="N1448" i="59"/>
  <c r="N1449" i="59"/>
  <c r="N1450" i="59"/>
  <c r="N1451" i="59"/>
  <c r="N1452" i="59"/>
  <c r="N1453" i="59"/>
  <c r="N1454" i="59"/>
  <c r="N1455" i="59"/>
  <c r="N1456" i="59"/>
  <c r="N1457" i="59"/>
  <c r="N1458" i="59"/>
  <c r="N1459" i="59"/>
  <c r="N1460" i="59"/>
  <c r="N1461" i="59"/>
  <c r="N1462" i="59"/>
  <c r="N1463" i="59"/>
  <c r="N1464" i="59"/>
  <c r="N1465" i="59"/>
  <c r="N1466" i="59"/>
  <c r="N1467" i="59"/>
  <c r="N1468" i="59"/>
  <c r="N1469" i="59"/>
  <c r="N1470" i="59"/>
  <c r="N1471" i="59"/>
  <c r="N1472" i="59"/>
  <c r="N1473" i="59"/>
  <c r="N1474" i="59"/>
  <c r="N1475" i="59"/>
  <c r="N1476" i="59"/>
  <c r="N1477" i="59"/>
  <c r="N1478" i="59"/>
  <c r="N1479" i="59"/>
  <c r="N1480" i="59"/>
  <c r="N1481" i="59"/>
  <c r="N1482" i="59"/>
  <c r="N1483" i="59"/>
  <c r="N1484" i="59"/>
  <c r="N1485" i="59"/>
  <c r="N1486" i="59"/>
  <c r="N1487" i="59"/>
  <c r="N1488" i="59"/>
  <c r="N1489" i="59"/>
  <c r="N1490" i="59"/>
  <c r="N1491" i="59"/>
  <c r="N1492" i="59"/>
  <c r="N1493" i="59"/>
  <c r="N1494" i="59"/>
  <c r="N1495" i="59"/>
  <c r="N1496" i="59"/>
  <c r="N1497" i="59"/>
  <c r="N1498" i="59"/>
  <c r="N1499" i="59"/>
  <c r="N1500" i="59"/>
  <c r="N1501" i="59"/>
  <c r="N1502" i="59"/>
  <c r="N1503" i="59"/>
  <c r="N1504" i="59"/>
  <c r="N1505" i="59"/>
  <c r="N1506" i="59"/>
  <c r="N1507" i="59"/>
  <c r="N1508" i="59"/>
  <c r="N1509" i="59"/>
  <c r="N1510" i="59"/>
  <c r="N1511" i="59"/>
  <c r="N1512" i="59"/>
  <c r="N1513" i="59"/>
  <c r="N1514" i="59"/>
  <c r="N1515" i="59"/>
  <c r="N1516" i="59"/>
  <c r="N1517" i="59"/>
  <c r="N1518" i="59"/>
  <c r="N1519" i="59"/>
  <c r="N1520" i="59"/>
  <c r="N1521" i="59"/>
  <c r="N1522" i="59"/>
  <c r="N1523" i="59"/>
  <c r="N1524" i="59"/>
  <c r="N1525" i="59"/>
  <c r="N1526" i="59"/>
  <c r="N1527" i="59"/>
  <c r="N1528" i="59"/>
  <c r="N1529" i="59"/>
  <c r="N1530" i="59"/>
  <c r="N1531" i="59"/>
  <c r="N1532" i="59"/>
  <c r="N1533" i="59"/>
  <c r="N1534" i="59"/>
  <c r="N1535" i="59"/>
  <c r="N1536" i="59"/>
  <c r="N1537" i="59"/>
  <c r="N1538" i="59"/>
  <c r="N1539" i="59"/>
  <c r="N1540" i="59"/>
  <c r="N1541" i="59"/>
  <c r="N1542" i="59"/>
  <c r="N1543" i="59"/>
  <c r="N1544" i="59"/>
  <c r="N1545" i="59"/>
  <c r="N1546" i="59"/>
  <c r="N1547" i="59"/>
  <c r="N1548" i="59"/>
  <c r="N1549" i="59"/>
  <c r="N1550" i="59"/>
  <c r="N1551" i="59"/>
  <c r="N1552" i="59"/>
  <c r="N1553" i="59"/>
  <c r="N1554" i="59"/>
  <c r="N1555" i="59"/>
  <c r="C1507" i="1" l="1"/>
  <c r="C1387" i="1"/>
  <c r="C1490" i="1"/>
  <c r="C1505" i="1"/>
  <c r="C1388" i="1"/>
  <c r="C1492" i="1"/>
  <c r="C1496" i="1"/>
  <c r="C1419" i="1"/>
  <c r="C1506" i="1"/>
  <c r="C1491" i="1"/>
  <c r="C1433" i="1"/>
  <c r="C1488" i="1"/>
  <c r="C1478" i="1"/>
  <c r="C1417" i="1"/>
  <c r="C1493" i="1"/>
  <c r="C1498" i="1"/>
  <c r="C1415" i="1"/>
  <c r="C1494" i="1"/>
  <c r="C1470" i="1"/>
  <c r="C1508" i="1"/>
  <c r="C1477" i="1"/>
  <c r="C1474" i="1"/>
  <c r="C1436" i="1"/>
  <c r="C1489" i="1"/>
  <c r="C1524" i="1"/>
  <c r="C1429" i="1"/>
  <c r="C1479" i="1"/>
  <c r="C1480" i="1"/>
  <c r="C1426" i="1"/>
  <c r="C1497" i="1"/>
  <c r="C1495" i="1"/>
  <c r="C1430" i="1"/>
  <c r="C1469" i="1"/>
  <c r="C1526" i="1"/>
  <c r="C1427" i="1"/>
  <c r="C1527" i="1"/>
  <c r="C1435" i="1"/>
  <c r="C1425" i="1"/>
  <c r="C1523" i="1"/>
  <c r="C1428" i="1"/>
  <c r="C1525" i="1"/>
  <c r="C1441" i="1"/>
  <c r="C1382" i="1"/>
  <c r="C1379" i="1"/>
  <c r="C1420" i="1"/>
  <c r="C1385" i="1"/>
  <c r="C1393" i="1"/>
  <c r="C1421" i="1"/>
  <c r="C1396" i="1"/>
  <c r="C1400" i="1"/>
  <c r="C1399" i="1"/>
  <c r="C1394" i="1"/>
  <c r="C1414" i="1"/>
  <c r="C1418" i="1"/>
  <c r="C1406" i="1"/>
  <c r="C1416" i="1"/>
  <c r="C1395" i="1"/>
  <c r="C1397" i="1"/>
  <c r="C1392" i="1"/>
  <c r="C1380" i="1"/>
  <c r="C1381" i="1"/>
  <c r="C1389" i="1"/>
  <c r="C1378" i="1"/>
  <c r="C1383" i="1"/>
  <c r="C1384" i="1"/>
  <c r="C1390" i="1"/>
  <c r="C1377" i="1"/>
  <c r="C1468" i="1"/>
  <c r="C1431" i="1"/>
  <c r="C1432" i="1"/>
  <c r="C1402" i="1"/>
  <c r="C1398" i="1"/>
  <c r="C1405" i="1"/>
  <c r="C1403" i="1"/>
  <c r="C1404" i="1"/>
  <c r="C1376" i="1"/>
  <c r="C1401" i="1"/>
  <c r="C1410" i="1"/>
  <c r="C1424" i="1"/>
  <c r="C1408" i="1"/>
  <c r="C1412" i="1"/>
  <c r="C1423" i="1"/>
  <c r="C1438" i="1"/>
  <c r="C1386" i="1"/>
  <c r="C1391" i="1"/>
  <c r="C1411" i="1"/>
  <c r="C1407" i="1"/>
  <c r="C1409" i="1"/>
  <c r="C1422" i="1"/>
  <c r="C1483" i="1"/>
  <c r="C1503" i="1"/>
  <c r="C1504" i="1"/>
  <c r="C1473" i="1"/>
  <c r="C1440" i="1"/>
  <c r="C1532" i="1"/>
  <c r="C1448" i="1"/>
  <c r="C1439" i="1"/>
  <c r="C1446" i="1"/>
  <c r="C1456" i="1"/>
  <c r="C1529" i="1"/>
  <c r="C1528" i="1"/>
  <c r="C1471" i="1"/>
  <c r="C1450" i="1"/>
  <c r="C1451" i="1"/>
  <c r="C1531" i="1"/>
  <c r="C1455" i="1"/>
  <c r="C1454" i="1"/>
  <c r="C1442" i="1"/>
  <c r="C1452" i="1"/>
  <c r="C1453" i="1"/>
  <c r="C1467" i="1"/>
  <c r="C1443" i="1"/>
  <c r="C1464" i="1"/>
  <c r="C1509" i="1"/>
  <c r="C1460" i="1"/>
  <c r="C1512" i="1"/>
  <c r="C1461" i="1"/>
  <c r="C1522" i="1"/>
  <c r="C1520" i="1"/>
  <c r="C1510" i="1"/>
  <c r="C1463" i="1"/>
  <c r="C1462" i="1"/>
  <c r="C1457" i="1"/>
  <c r="C1514" i="1"/>
  <c r="C1516" i="1"/>
  <c r="C1511" i="1"/>
  <c r="C1444" i="1"/>
  <c r="C1472" i="1"/>
  <c r="C1437" i="1"/>
  <c r="C1499" i="1"/>
  <c r="C1500" i="1"/>
  <c r="C1484" i="1"/>
  <c r="C1502" i="1"/>
  <c r="C1501" i="1"/>
  <c r="C1481" i="1"/>
  <c r="C1486" i="1"/>
  <c r="C1487" i="1"/>
  <c r="C1482" i="1"/>
  <c r="C1413" i="1"/>
  <c r="C1476" i="1"/>
  <c r="C1449" i="1"/>
  <c r="C1447" i="1"/>
  <c r="C1445" i="1"/>
  <c r="C1530" i="1"/>
  <c r="C1518" i="1"/>
  <c r="C1521" i="1"/>
  <c r="C1519" i="1"/>
  <c r="C1459" i="1"/>
  <c r="C1466" i="1"/>
  <c r="C1513" i="1"/>
  <c r="C1458" i="1"/>
  <c r="C1515" i="1"/>
  <c r="C1517" i="1"/>
  <c r="C1465" i="1"/>
  <c r="C1434" i="1"/>
  <c r="C1485" i="1"/>
  <c r="D1507" i="1"/>
  <c r="D1387" i="1"/>
  <c r="D1490" i="1"/>
  <c r="D1505" i="1"/>
  <c r="D1388" i="1"/>
  <c r="D1492" i="1"/>
  <c r="D1496" i="1"/>
  <c r="D1419" i="1"/>
  <c r="D1506" i="1"/>
  <c r="D1491" i="1"/>
  <c r="D1433" i="1"/>
  <c r="D1488" i="1"/>
  <c r="D1478" i="1"/>
  <c r="D1417" i="1"/>
  <c r="D1493" i="1"/>
  <c r="D1498" i="1"/>
  <c r="D1415" i="1"/>
  <c r="D1494" i="1"/>
  <c r="D1470" i="1"/>
  <c r="D1508" i="1"/>
  <c r="D1477" i="1"/>
  <c r="D1474" i="1"/>
  <c r="D1436" i="1"/>
  <c r="D1489" i="1"/>
  <c r="D1524" i="1"/>
  <c r="D1429" i="1"/>
  <c r="D1479" i="1"/>
  <c r="D1480" i="1"/>
  <c r="D1426" i="1"/>
  <c r="D1497" i="1"/>
  <c r="D1495" i="1"/>
  <c r="D1430" i="1"/>
  <c r="D1469" i="1"/>
  <c r="D1526" i="1"/>
  <c r="D1427" i="1"/>
  <c r="D1527" i="1"/>
  <c r="D1435" i="1"/>
  <c r="D1425" i="1"/>
  <c r="D1523" i="1"/>
  <c r="D1428" i="1"/>
  <c r="D1525" i="1"/>
  <c r="D1441" i="1"/>
  <c r="D1382" i="1"/>
  <c r="D1379" i="1"/>
  <c r="D1420" i="1"/>
  <c r="D1385" i="1"/>
  <c r="D1393" i="1"/>
  <c r="D1421" i="1"/>
  <c r="D1396" i="1"/>
  <c r="D1400" i="1"/>
  <c r="D1399" i="1"/>
  <c r="D1394" i="1"/>
  <c r="D1414" i="1"/>
  <c r="D1418" i="1"/>
  <c r="D1406" i="1"/>
  <c r="D1416" i="1"/>
  <c r="D1395" i="1"/>
  <c r="D1397" i="1"/>
  <c r="D1392" i="1"/>
  <c r="D1380" i="1"/>
  <c r="D1381" i="1"/>
  <c r="D1389" i="1"/>
  <c r="D1378" i="1"/>
  <c r="D1383" i="1"/>
  <c r="D1384" i="1"/>
  <c r="D1390" i="1"/>
  <c r="D1377" i="1"/>
  <c r="D1468" i="1"/>
  <c r="D1431" i="1"/>
  <c r="D1432" i="1"/>
  <c r="D1402" i="1"/>
  <c r="D1398" i="1"/>
  <c r="D1405" i="1"/>
  <c r="D1403" i="1"/>
  <c r="D1404" i="1"/>
  <c r="D1376" i="1"/>
  <c r="D1401" i="1"/>
  <c r="D1410" i="1"/>
  <c r="D1424" i="1"/>
  <c r="D1408" i="1"/>
  <c r="D1412" i="1"/>
  <c r="D1423" i="1"/>
  <c r="D1438" i="1"/>
  <c r="D1386" i="1"/>
  <c r="D1391" i="1"/>
  <c r="D1411" i="1"/>
  <c r="D1407" i="1"/>
  <c r="D1409" i="1"/>
  <c r="D1422" i="1"/>
  <c r="D1483" i="1"/>
  <c r="D1503" i="1"/>
  <c r="D1504" i="1"/>
  <c r="D1473" i="1"/>
  <c r="D1440" i="1"/>
  <c r="D1532" i="1"/>
  <c r="D1448" i="1"/>
  <c r="D1439" i="1"/>
  <c r="D1446" i="1"/>
  <c r="D1456" i="1"/>
  <c r="D1529" i="1"/>
  <c r="D1528" i="1"/>
  <c r="D1471" i="1"/>
  <c r="D1450" i="1"/>
  <c r="D1451" i="1"/>
  <c r="D1531" i="1"/>
  <c r="D1455" i="1"/>
  <c r="D1454" i="1"/>
  <c r="D1442" i="1"/>
  <c r="D1452" i="1"/>
  <c r="D1453" i="1"/>
  <c r="D1467" i="1"/>
  <c r="D1443" i="1"/>
  <c r="D1464" i="1"/>
  <c r="D1509" i="1"/>
  <c r="D1460" i="1"/>
  <c r="D1512" i="1"/>
  <c r="D1461" i="1"/>
  <c r="D1522" i="1"/>
  <c r="D1520" i="1"/>
  <c r="D1510" i="1"/>
  <c r="D1463" i="1"/>
  <c r="D1462" i="1"/>
  <c r="D1457" i="1"/>
  <c r="D1514" i="1"/>
  <c r="D1516" i="1"/>
  <c r="D1511" i="1"/>
  <c r="D1444" i="1"/>
  <c r="D1472" i="1"/>
  <c r="D1437" i="1"/>
  <c r="D1499" i="1"/>
  <c r="D1500" i="1"/>
  <c r="D1484" i="1"/>
  <c r="D1502" i="1"/>
  <c r="D1501" i="1"/>
  <c r="D1481" i="1"/>
  <c r="D1486" i="1"/>
  <c r="D1487" i="1"/>
  <c r="D1482" i="1"/>
  <c r="D1413" i="1"/>
  <c r="D1476" i="1"/>
  <c r="D1449" i="1"/>
  <c r="D1447" i="1"/>
  <c r="D1445" i="1"/>
  <c r="D1530" i="1"/>
  <c r="D1518" i="1"/>
  <c r="D1521" i="1"/>
  <c r="D1519" i="1"/>
  <c r="D1459" i="1"/>
  <c r="D1466" i="1"/>
  <c r="D1513" i="1"/>
  <c r="D1458" i="1"/>
  <c r="D1515" i="1"/>
  <c r="D1517" i="1"/>
  <c r="D1465" i="1"/>
  <c r="D1434" i="1"/>
  <c r="D1485" i="1"/>
  <c r="E1507" i="1"/>
  <c r="E1387" i="1"/>
  <c r="E1490" i="1"/>
  <c r="E1505" i="1"/>
  <c r="E1388" i="1"/>
  <c r="E1492" i="1"/>
  <c r="E1496" i="1"/>
  <c r="E1419" i="1"/>
  <c r="E1506" i="1"/>
  <c r="E1491" i="1"/>
  <c r="E1433" i="1"/>
  <c r="E1488" i="1"/>
  <c r="E1478" i="1"/>
  <c r="E1417" i="1"/>
  <c r="E1493" i="1"/>
  <c r="E1498" i="1"/>
  <c r="E1415" i="1"/>
  <c r="E1494" i="1"/>
  <c r="E1470" i="1"/>
  <c r="E1508" i="1"/>
  <c r="E1477" i="1"/>
  <c r="E1474" i="1"/>
  <c r="E1436" i="1"/>
  <c r="E1489" i="1"/>
  <c r="E1524" i="1"/>
  <c r="E1429" i="1"/>
  <c r="E1479" i="1"/>
  <c r="E1480" i="1"/>
  <c r="E1426" i="1"/>
  <c r="E1497" i="1"/>
  <c r="E1495" i="1"/>
  <c r="E1430" i="1"/>
  <c r="E1469" i="1"/>
  <c r="E1526" i="1"/>
  <c r="E1427" i="1"/>
  <c r="E1527" i="1"/>
  <c r="E1435" i="1"/>
  <c r="E1425" i="1"/>
  <c r="E1523" i="1"/>
  <c r="E1428" i="1"/>
  <c r="E1525" i="1"/>
  <c r="E1441" i="1"/>
  <c r="E1382" i="1"/>
  <c r="E1379" i="1"/>
  <c r="E1420" i="1"/>
  <c r="E1385" i="1"/>
  <c r="E1393" i="1"/>
  <c r="E1421" i="1"/>
  <c r="E1396" i="1"/>
  <c r="E1400" i="1"/>
  <c r="E1399" i="1"/>
  <c r="E1394" i="1"/>
  <c r="E1414" i="1"/>
  <c r="E1418" i="1"/>
  <c r="E1406" i="1"/>
  <c r="E1416" i="1"/>
  <c r="E1395" i="1"/>
  <c r="E1397" i="1"/>
  <c r="E1392" i="1"/>
  <c r="E1380" i="1"/>
  <c r="E1381" i="1"/>
  <c r="E1389" i="1"/>
  <c r="E1378" i="1"/>
  <c r="E1383" i="1"/>
  <c r="E1384" i="1"/>
  <c r="E1390" i="1"/>
  <c r="E1377" i="1"/>
  <c r="E1468" i="1"/>
  <c r="E1431" i="1"/>
  <c r="E1432" i="1"/>
  <c r="E1402" i="1"/>
  <c r="E1398" i="1"/>
  <c r="E1405" i="1"/>
  <c r="E1403" i="1"/>
  <c r="E1404" i="1"/>
  <c r="E1376" i="1"/>
  <c r="E1401" i="1"/>
  <c r="E1410" i="1"/>
  <c r="E1424" i="1"/>
  <c r="E1408" i="1"/>
  <c r="E1412" i="1"/>
  <c r="E1423" i="1"/>
  <c r="E1438" i="1"/>
  <c r="E1386" i="1"/>
  <c r="E1391" i="1"/>
  <c r="E1411" i="1"/>
  <c r="E1407" i="1"/>
  <c r="E1409" i="1"/>
  <c r="E1422" i="1"/>
  <c r="E1483" i="1"/>
  <c r="E1503" i="1"/>
  <c r="E1504" i="1"/>
  <c r="E1473" i="1"/>
  <c r="E1440" i="1"/>
  <c r="E1532" i="1"/>
  <c r="E1448" i="1"/>
  <c r="E1439" i="1"/>
  <c r="E1446" i="1"/>
  <c r="E1456" i="1"/>
  <c r="E1529" i="1"/>
  <c r="E1528" i="1"/>
  <c r="E1471" i="1"/>
  <c r="E1450" i="1"/>
  <c r="E1451" i="1"/>
  <c r="E1531" i="1"/>
  <c r="E1455" i="1"/>
  <c r="E1454" i="1"/>
  <c r="E1442" i="1"/>
  <c r="E1452" i="1"/>
  <c r="E1453" i="1"/>
  <c r="E1467" i="1"/>
  <c r="E1443" i="1"/>
  <c r="E1464" i="1"/>
  <c r="E1509" i="1"/>
  <c r="E1460" i="1"/>
  <c r="E1512" i="1"/>
  <c r="E1461" i="1"/>
  <c r="E1522" i="1"/>
  <c r="E1520" i="1"/>
  <c r="E1510" i="1"/>
  <c r="E1463" i="1"/>
  <c r="E1462" i="1"/>
  <c r="E1457" i="1"/>
  <c r="E1514" i="1"/>
  <c r="E1516" i="1"/>
  <c r="E1511" i="1"/>
  <c r="E1444" i="1"/>
  <c r="E1472" i="1"/>
  <c r="E1437" i="1"/>
  <c r="E1499" i="1"/>
  <c r="E1500" i="1"/>
  <c r="E1484" i="1"/>
  <c r="E1502" i="1"/>
  <c r="E1501" i="1"/>
  <c r="E1481" i="1"/>
  <c r="E1486" i="1"/>
  <c r="E1487" i="1"/>
  <c r="E1482" i="1"/>
  <c r="E1413" i="1"/>
  <c r="E1476" i="1"/>
  <c r="E1449" i="1"/>
  <c r="E1447" i="1"/>
  <c r="E1445" i="1"/>
  <c r="E1530" i="1"/>
  <c r="E1518" i="1"/>
  <c r="E1521" i="1"/>
  <c r="E1519" i="1"/>
  <c r="E1459" i="1"/>
  <c r="E1466" i="1"/>
  <c r="E1513" i="1"/>
  <c r="E1458" i="1"/>
  <c r="E1515" i="1"/>
  <c r="E1517" i="1"/>
  <c r="E1465" i="1"/>
  <c r="E1434" i="1"/>
  <c r="E1485" i="1"/>
  <c r="G1507" i="1"/>
  <c r="G1387" i="1"/>
  <c r="G1490" i="1"/>
  <c r="G1505" i="1"/>
  <c r="G1388" i="1"/>
  <c r="G1492" i="1"/>
  <c r="G1496" i="1"/>
  <c r="G1419" i="1"/>
  <c r="G1506" i="1"/>
  <c r="G1491" i="1"/>
  <c r="G1433" i="1"/>
  <c r="G1488" i="1"/>
  <c r="G1478" i="1"/>
  <c r="G1417" i="1"/>
  <c r="G1493" i="1"/>
  <c r="G1498" i="1"/>
  <c r="G1415" i="1"/>
  <c r="G1494" i="1"/>
  <c r="G1470" i="1"/>
  <c r="G1508" i="1"/>
  <c r="G1477" i="1"/>
  <c r="G1474" i="1"/>
  <c r="G1436" i="1"/>
  <c r="G1489" i="1"/>
  <c r="G1524" i="1"/>
  <c r="G1429" i="1"/>
  <c r="G1479" i="1"/>
  <c r="G1480" i="1"/>
  <c r="G1426" i="1"/>
  <c r="G1497" i="1"/>
  <c r="G1495" i="1"/>
  <c r="G1430" i="1"/>
  <c r="G1469" i="1"/>
  <c r="G1526" i="1"/>
  <c r="G1427" i="1"/>
  <c r="G1527" i="1"/>
  <c r="G1435" i="1"/>
  <c r="G1425" i="1"/>
  <c r="G1523" i="1"/>
  <c r="G1428" i="1"/>
  <c r="G1525" i="1"/>
  <c r="G1441" i="1"/>
  <c r="G1382" i="1"/>
  <c r="G1379" i="1"/>
  <c r="G1420" i="1"/>
  <c r="G1385" i="1"/>
  <c r="G1393" i="1"/>
  <c r="G1421" i="1"/>
  <c r="G1396" i="1"/>
  <c r="G1400" i="1"/>
  <c r="G1399" i="1"/>
  <c r="G1394" i="1"/>
  <c r="G1414" i="1"/>
  <c r="G1418" i="1"/>
  <c r="G1406" i="1"/>
  <c r="G1416" i="1"/>
  <c r="G1395" i="1"/>
  <c r="G1397" i="1"/>
  <c r="G1392" i="1"/>
  <c r="G1380" i="1"/>
  <c r="G1381" i="1"/>
  <c r="G1389" i="1"/>
  <c r="G1378" i="1"/>
  <c r="G1383" i="1"/>
  <c r="G1384" i="1"/>
  <c r="G1390" i="1"/>
  <c r="G1377" i="1"/>
  <c r="G1468" i="1"/>
  <c r="G1431" i="1"/>
  <c r="G1432" i="1"/>
  <c r="G1402" i="1"/>
  <c r="G1398" i="1"/>
  <c r="G1405" i="1"/>
  <c r="G1403" i="1"/>
  <c r="G1404" i="1"/>
  <c r="G1376" i="1"/>
  <c r="G1401" i="1"/>
  <c r="G1410" i="1"/>
  <c r="G1424" i="1"/>
  <c r="G1408" i="1"/>
  <c r="G1412" i="1"/>
  <c r="G1423" i="1"/>
  <c r="G1438" i="1"/>
  <c r="G1386" i="1"/>
  <c r="G1391" i="1"/>
  <c r="G1411" i="1"/>
  <c r="G1407" i="1"/>
  <c r="G1409" i="1"/>
  <c r="G1422" i="1"/>
  <c r="G1483" i="1"/>
  <c r="G1503" i="1"/>
  <c r="G1504" i="1"/>
  <c r="G1473" i="1"/>
  <c r="G1440" i="1"/>
  <c r="G1532" i="1"/>
  <c r="G1448" i="1"/>
  <c r="G1439" i="1"/>
  <c r="G1446" i="1"/>
  <c r="G1456" i="1"/>
  <c r="G1529" i="1"/>
  <c r="G1528" i="1"/>
  <c r="G1471" i="1"/>
  <c r="G1450" i="1"/>
  <c r="G1451" i="1"/>
  <c r="G1531" i="1"/>
  <c r="G1455" i="1"/>
  <c r="G1454" i="1"/>
  <c r="G1442" i="1"/>
  <c r="G1452" i="1"/>
  <c r="G1453" i="1"/>
  <c r="G1467" i="1"/>
  <c r="G1443" i="1"/>
  <c r="G1464" i="1"/>
  <c r="G1509" i="1"/>
  <c r="G1460" i="1"/>
  <c r="G1512" i="1"/>
  <c r="G1461" i="1"/>
  <c r="G1522" i="1"/>
  <c r="G1520" i="1"/>
  <c r="G1510" i="1"/>
  <c r="G1463" i="1"/>
  <c r="G1462" i="1"/>
  <c r="G1457" i="1"/>
  <c r="G1514" i="1"/>
  <c r="G1516" i="1"/>
  <c r="G1511" i="1"/>
  <c r="G1444" i="1"/>
  <c r="G1472" i="1"/>
  <c r="G1437" i="1"/>
  <c r="G1499" i="1"/>
  <c r="G1500" i="1"/>
  <c r="G1484" i="1"/>
  <c r="G1502" i="1"/>
  <c r="G1501" i="1"/>
  <c r="G1481" i="1"/>
  <c r="G1486" i="1"/>
  <c r="G1487" i="1"/>
  <c r="G1482" i="1"/>
  <c r="G1413" i="1"/>
  <c r="G1476" i="1"/>
  <c r="G1449" i="1"/>
  <c r="G1447" i="1"/>
  <c r="G1445" i="1"/>
  <c r="G1530" i="1"/>
  <c r="G1518" i="1"/>
  <c r="G1521" i="1"/>
  <c r="G1519" i="1"/>
  <c r="G1459" i="1"/>
  <c r="G1466" i="1"/>
  <c r="G1513" i="1"/>
  <c r="G1458" i="1"/>
  <c r="G1515" i="1"/>
  <c r="G1517" i="1"/>
  <c r="G1465" i="1"/>
  <c r="G1434" i="1"/>
  <c r="G1485" i="1"/>
  <c r="J1507" i="1"/>
  <c r="A1507" i="1" s="1"/>
  <c r="J1387" i="1"/>
  <c r="A1387" i="1" s="1"/>
  <c r="J1490" i="1"/>
  <c r="A1490" i="1" s="1"/>
  <c r="J1505" i="1"/>
  <c r="A1505" i="1" s="1"/>
  <c r="J1388" i="1"/>
  <c r="A1388" i="1" s="1"/>
  <c r="J1492" i="1"/>
  <c r="A1492" i="1" s="1"/>
  <c r="J1496" i="1"/>
  <c r="A1496" i="1" s="1"/>
  <c r="J1419" i="1"/>
  <c r="A1419" i="1" s="1"/>
  <c r="J1506" i="1"/>
  <c r="A1506" i="1" s="1"/>
  <c r="J1491" i="1"/>
  <c r="A1491" i="1" s="1"/>
  <c r="J1433" i="1"/>
  <c r="A1433" i="1" s="1"/>
  <c r="J1488" i="1"/>
  <c r="A1488" i="1" s="1"/>
  <c r="J1478" i="1"/>
  <c r="A1478" i="1" s="1"/>
  <c r="J1417" i="1"/>
  <c r="A1417" i="1" s="1"/>
  <c r="J1493" i="1"/>
  <c r="A1493" i="1" s="1"/>
  <c r="J1498" i="1"/>
  <c r="A1498" i="1" s="1"/>
  <c r="J1415" i="1"/>
  <c r="A1415" i="1" s="1"/>
  <c r="J1494" i="1"/>
  <c r="A1494" i="1" s="1"/>
  <c r="J1470" i="1"/>
  <c r="A1470" i="1" s="1"/>
  <c r="J1508" i="1"/>
  <c r="A1508" i="1" s="1"/>
  <c r="J1477" i="1"/>
  <c r="A1477" i="1" s="1"/>
  <c r="J1474" i="1"/>
  <c r="A1474" i="1" s="1"/>
  <c r="J1436" i="1"/>
  <c r="A1436" i="1" s="1"/>
  <c r="J1489" i="1"/>
  <c r="A1489" i="1" s="1"/>
  <c r="J1524" i="1"/>
  <c r="A1524" i="1" s="1"/>
  <c r="J1429" i="1"/>
  <c r="A1429" i="1" s="1"/>
  <c r="J1479" i="1"/>
  <c r="A1479" i="1" s="1"/>
  <c r="J1480" i="1"/>
  <c r="A1480" i="1" s="1"/>
  <c r="J1426" i="1"/>
  <c r="A1426" i="1" s="1"/>
  <c r="J1497" i="1"/>
  <c r="A1497" i="1" s="1"/>
  <c r="J1495" i="1"/>
  <c r="A1495" i="1" s="1"/>
  <c r="J1430" i="1"/>
  <c r="A1430" i="1" s="1"/>
  <c r="J1469" i="1"/>
  <c r="A1469" i="1" s="1"/>
  <c r="J1526" i="1"/>
  <c r="A1526" i="1" s="1"/>
  <c r="J1427" i="1"/>
  <c r="A1427" i="1" s="1"/>
  <c r="J1527" i="1"/>
  <c r="A1527" i="1" s="1"/>
  <c r="J1435" i="1"/>
  <c r="A1435" i="1" s="1"/>
  <c r="J1425" i="1"/>
  <c r="A1425" i="1" s="1"/>
  <c r="J1523" i="1"/>
  <c r="A1523" i="1" s="1"/>
  <c r="J1428" i="1"/>
  <c r="A1428" i="1" s="1"/>
  <c r="J1525" i="1"/>
  <c r="A1525" i="1" s="1"/>
  <c r="J1441" i="1"/>
  <c r="A1441" i="1" s="1"/>
  <c r="J1382" i="1"/>
  <c r="A1382" i="1" s="1"/>
  <c r="J1379" i="1"/>
  <c r="A1379" i="1" s="1"/>
  <c r="J1420" i="1"/>
  <c r="A1420" i="1" s="1"/>
  <c r="J1385" i="1"/>
  <c r="A1385" i="1" s="1"/>
  <c r="J1393" i="1"/>
  <c r="A1393" i="1" s="1"/>
  <c r="J1421" i="1"/>
  <c r="A1421" i="1" s="1"/>
  <c r="J1396" i="1"/>
  <c r="A1396" i="1" s="1"/>
  <c r="J1400" i="1"/>
  <c r="A1400" i="1" s="1"/>
  <c r="J1399" i="1"/>
  <c r="A1399" i="1" s="1"/>
  <c r="J1394" i="1"/>
  <c r="A1394" i="1" s="1"/>
  <c r="J1414" i="1"/>
  <c r="A1414" i="1" s="1"/>
  <c r="J1418" i="1"/>
  <c r="A1418" i="1" s="1"/>
  <c r="J1406" i="1"/>
  <c r="A1406" i="1" s="1"/>
  <c r="J1416" i="1"/>
  <c r="A1416" i="1" s="1"/>
  <c r="J1395" i="1"/>
  <c r="A1395" i="1" s="1"/>
  <c r="J1397" i="1"/>
  <c r="A1397" i="1" s="1"/>
  <c r="J1392" i="1"/>
  <c r="A1392" i="1" s="1"/>
  <c r="J1380" i="1"/>
  <c r="A1380" i="1" s="1"/>
  <c r="J1381" i="1"/>
  <c r="A1381" i="1" s="1"/>
  <c r="J1389" i="1"/>
  <c r="A1389" i="1" s="1"/>
  <c r="J1378" i="1"/>
  <c r="A1378" i="1" s="1"/>
  <c r="J1383" i="1"/>
  <c r="A1383" i="1" s="1"/>
  <c r="J1384" i="1"/>
  <c r="A1384" i="1" s="1"/>
  <c r="J1390" i="1"/>
  <c r="A1390" i="1" s="1"/>
  <c r="J1377" i="1"/>
  <c r="A1377" i="1" s="1"/>
  <c r="J1468" i="1"/>
  <c r="A1468" i="1" s="1"/>
  <c r="J1431" i="1"/>
  <c r="A1431" i="1" s="1"/>
  <c r="J1432" i="1"/>
  <c r="A1432" i="1" s="1"/>
  <c r="J1402" i="1"/>
  <c r="A1402" i="1" s="1"/>
  <c r="J1398" i="1"/>
  <c r="A1398" i="1" s="1"/>
  <c r="J1405" i="1"/>
  <c r="A1405" i="1" s="1"/>
  <c r="J1403" i="1"/>
  <c r="A1403" i="1" s="1"/>
  <c r="J1404" i="1"/>
  <c r="A1404" i="1" s="1"/>
  <c r="J1376" i="1"/>
  <c r="A1376" i="1" s="1"/>
  <c r="J1401" i="1"/>
  <c r="A1401" i="1" s="1"/>
  <c r="J1410" i="1"/>
  <c r="A1410" i="1" s="1"/>
  <c r="J1424" i="1"/>
  <c r="A1424" i="1" s="1"/>
  <c r="J1408" i="1"/>
  <c r="A1408" i="1" s="1"/>
  <c r="J1412" i="1"/>
  <c r="A1412" i="1" s="1"/>
  <c r="J1423" i="1"/>
  <c r="A1423" i="1" s="1"/>
  <c r="J1438" i="1"/>
  <c r="A1438" i="1" s="1"/>
  <c r="J1386" i="1"/>
  <c r="A1386" i="1" s="1"/>
  <c r="J1391" i="1"/>
  <c r="A1391" i="1" s="1"/>
  <c r="J1411" i="1"/>
  <c r="A1411" i="1" s="1"/>
  <c r="J1407" i="1"/>
  <c r="A1407" i="1" s="1"/>
  <c r="J1409" i="1"/>
  <c r="A1409" i="1" s="1"/>
  <c r="J1422" i="1"/>
  <c r="A1422" i="1" s="1"/>
  <c r="J1483" i="1"/>
  <c r="A1483" i="1" s="1"/>
  <c r="J1503" i="1"/>
  <c r="A1503" i="1" s="1"/>
  <c r="J1504" i="1"/>
  <c r="A1504" i="1" s="1"/>
  <c r="J1473" i="1"/>
  <c r="A1473" i="1" s="1"/>
  <c r="J1440" i="1"/>
  <c r="A1440" i="1" s="1"/>
  <c r="J1532" i="1"/>
  <c r="A1532" i="1" s="1"/>
  <c r="J1448" i="1"/>
  <c r="A1448" i="1" s="1"/>
  <c r="J1439" i="1"/>
  <c r="A1439" i="1" s="1"/>
  <c r="J1446" i="1"/>
  <c r="A1446" i="1" s="1"/>
  <c r="J1456" i="1"/>
  <c r="A1456" i="1" s="1"/>
  <c r="J1529" i="1"/>
  <c r="A1529" i="1" s="1"/>
  <c r="J1528" i="1"/>
  <c r="A1528" i="1" s="1"/>
  <c r="J1471" i="1"/>
  <c r="A1471" i="1" s="1"/>
  <c r="J1450" i="1"/>
  <c r="A1450" i="1" s="1"/>
  <c r="J1451" i="1"/>
  <c r="A1451" i="1" s="1"/>
  <c r="J1531" i="1"/>
  <c r="A1531" i="1" s="1"/>
  <c r="J1455" i="1"/>
  <c r="A1455" i="1" s="1"/>
  <c r="J1454" i="1"/>
  <c r="A1454" i="1" s="1"/>
  <c r="J1442" i="1"/>
  <c r="A1442" i="1" s="1"/>
  <c r="J1452" i="1"/>
  <c r="A1452" i="1" s="1"/>
  <c r="J1453" i="1"/>
  <c r="A1453" i="1" s="1"/>
  <c r="J1467" i="1"/>
  <c r="A1467" i="1" s="1"/>
  <c r="J1443" i="1"/>
  <c r="A1443" i="1" s="1"/>
  <c r="J1464" i="1"/>
  <c r="A1464" i="1" s="1"/>
  <c r="J1509" i="1"/>
  <c r="A1509" i="1" s="1"/>
  <c r="J1460" i="1"/>
  <c r="A1460" i="1" s="1"/>
  <c r="J1512" i="1"/>
  <c r="A1512" i="1" s="1"/>
  <c r="J1461" i="1"/>
  <c r="A1461" i="1" s="1"/>
  <c r="J1522" i="1"/>
  <c r="A1522" i="1" s="1"/>
  <c r="J1520" i="1"/>
  <c r="A1520" i="1" s="1"/>
  <c r="J1510" i="1"/>
  <c r="A1510" i="1" s="1"/>
  <c r="J1463" i="1"/>
  <c r="A1463" i="1" s="1"/>
  <c r="J1462" i="1"/>
  <c r="A1462" i="1" s="1"/>
  <c r="J1457" i="1"/>
  <c r="A1457" i="1" s="1"/>
  <c r="J1514" i="1"/>
  <c r="A1514" i="1" s="1"/>
  <c r="J1516" i="1"/>
  <c r="A1516" i="1" s="1"/>
  <c r="J1511" i="1"/>
  <c r="A1511" i="1" s="1"/>
  <c r="J1444" i="1"/>
  <c r="A1444" i="1" s="1"/>
  <c r="J1472" i="1"/>
  <c r="A1472" i="1" s="1"/>
  <c r="J1437" i="1"/>
  <c r="A1437" i="1" s="1"/>
  <c r="J1499" i="1"/>
  <c r="A1499" i="1" s="1"/>
  <c r="J1500" i="1"/>
  <c r="A1500" i="1" s="1"/>
  <c r="J1484" i="1"/>
  <c r="A1484" i="1" s="1"/>
  <c r="J1502" i="1"/>
  <c r="A1502" i="1" s="1"/>
  <c r="J1501" i="1"/>
  <c r="A1501" i="1" s="1"/>
  <c r="J1481" i="1"/>
  <c r="A1481" i="1" s="1"/>
  <c r="J1486" i="1"/>
  <c r="A1486" i="1" s="1"/>
  <c r="J1487" i="1"/>
  <c r="A1487" i="1" s="1"/>
  <c r="J1482" i="1"/>
  <c r="A1482" i="1" s="1"/>
  <c r="J1413" i="1"/>
  <c r="A1413" i="1" s="1"/>
  <c r="J1476" i="1"/>
  <c r="A1476" i="1" s="1"/>
  <c r="J1449" i="1"/>
  <c r="A1449" i="1" s="1"/>
  <c r="J1447" i="1"/>
  <c r="A1447" i="1" s="1"/>
  <c r="J1445" i="1"/>
  <c r="A1445" i="1" s="1"/>
  <c r="J1530" i="1"/>
  <c r="A1530" i="1" s="1"/>
  <c r="J1518" i="1"/>
  <c r="A1518" i="1" s="1"/>
  <c r="J1521" i="1"/>
  <c r="A1521" i="1" s="1"/>
  <c r="J1519" i="1"/>
  <c r="A1519" i="1" s="1"/>
  <c r="J1459" i="1"/>
  <c r="A1459" i="1" s="1"/>
  <c r="J1466" i="1"/>
  <c r="A1466" i="1" s="1"/>
  <c r="J1513" i="1"/>
  <c r="A1513" i="1" s="1"/>
  <c r="J1458" i="1"/>
  <c r="A1458" i="1" s="1"/>
  <c r="J1515" i="1"/>
  <c r="A1515" i="1" s="1"/>
  <c r="J1517" i="1"/>
  <c r="A1517" i="1" s="1"/>
  <c r="J1465" i="1"/>
  <c r="A1465" i="1" s="1"/>
  <c r="J1434" i="1"/>
  <c r="A1434" i="1" s="1"/>
  <c r="J1485" i="1"/>
  <c r="A1485" i="1" s="1"/>
  <c r="C1475" i="1"/>
  <c r="D1475" i="1"/>
  <c r="E1475" i="1"/>
  <c r="G1475" i="1"/>
  <c r="J1475" i="1"/>
  <c r="A1475" i="1" s="1"/>
  <c r="C1634" i="1" l="1"/>
  <c r="C1685" i="1"/>
  <c r="C1688" i="1"/>
  <c r="C1684" i="1"/>
  <c r="C1686" i="1"/>
  <c r="C1687" i="1"/>
  <c r="C1629" i="1"/>
  <c r="C1671" i="1"/>
  <c r="C1674" i="1"/>
  <c r="C1672" i="1"/>
  <c r="C1675" i="1"/>
  <c r="C1673" i="1"/>
  <c r="C1676" i="1"/>
  <c r="C1677" i="1"/>
  <c r="C1678" i="1"/>
  <c r="C1679" i="1"/>
  <c r="C1680" i="1"/>
  <c r="C1683" i="1"/>
  <c r="C1681" i="1"/>
  <c r="C1682" i="1"/>
  <c r="C1602" i="1"/>
  <c r="C1608" i="1"/>
  <c r="C1609" i="1"/>
  <c r="C1606" i="1"/>
  <c r="C1611" i="1"/>
  <c r="C1618" i="1"/>
  <c r="C1607" i="1"/>
  <c r="C1612" i="1"/>
  <c r="C1610" i="1"/>
  <c r="C1601" i="1"/>
  <c r="C1613" i="1"/>
  <c r="C1616" i="1"/>
  <c r="C1617" i="1"/>
  <c r="C1614" i="1"/>
  <c r="C1604" i="1"/>
  <c r="C1605" i="1"/>
  <c r="C1615" i="1"/>
  <c r="C1626" i="1"/>
  <c r="C1622" i="1"/>
  <c r="C1623" i="1"/>
  <c r="C1619" i="1"/>
  <c r="C1620" i="1"/>
  <c r="C1621" i="1"/>
  <c r="C1624" i="1"/>
  <c r="C1625" i="1"/>
  <c r="C1628" i="1"/>
  <c r="C1627" i="1"/>
  <c r="C1643" i="1"/>
  <c r="C1648" i="1"/>
  <c r="C1649" i="1"/>
  <c r="C1644" i="1"/>
  <c r="C1664" i="1"/>
  <c r="C1663" i="1"/>
  <c r="C1661" i="1"/>
  <c r="C1662" i="1"/>
  <c r="C1647" i="1"/>
  <c r="C1646" i="1"/>
  <c r="C1645" i="1"/>
  <c r="C1665" i="1"/>
  <c r="C1666" i="1"/>
  <c r="C1635" i="1"/>
  <c r="C1640" i="1"/>
  <c r="C1637" i="1"/>
  <c r="C1638" i="1"/>
  <c r="C1639" i="1"/>
  <c r="C1636" i="1"/>
  <c r="C1667" i="1"/>
  <c r="C1668" i="1"/>
  <c r="C1669" i="1"/>
  <c r="C1652" i="1"/>
  <c r="C1650" i="1"/>
  <c r="C1654" i="1"/>
  <c r="C1653" i="1"/>
  <c r="C1655" i="1"/>
  <c r="C1632" i="1"/>
  <c r="C1651" i="1"/>
  <c r="C1660" i="1"/>
  <c r="C1656" i="1"/>
  <c r="C1658" i="1"/>
  <c r="C1659" i="1"/>
  <c r="C1657" i="1"/>
  <c r="C1631" i="1"/>
  <c r="C1641" i="1"/>
  <c r="C1642" i="1"/>
  <c r="C1597" i="1"/>
  <c r="C1598" i="1"/>
  <c r="C1599" i="1"/>
  <c r="C1600" i="1"/>
  <c r="C1533" i="1"/>
  <c r="C1543" i="1"/>
  <c r="C1536" i="1"/>
  <c r="C1548" i="1"/>
  <c r="C1549" i="1"/>
  <c r="C1550" i="1"/>
  <c r="C1534" i="1"/>
  <c r="C1544" i="1"/>
  <c r="C1545" i="1"/>
  <c r="C1551" i="1"/>
  <c r="C1535" i="1"/>
  <c r="C1546" i="1"/>
  <c r="C1547" i="1"/>
  <c r="C1552" i="1"/>
  <c r="C1558" i="1"/>
  <c r="C1555" i="1"/>
  <c r="C1554" i="1"/>
  <c r="C1553" i="1"/>
  <c r="C1538" i="1"/>
  <c r="C1537" i="1"/>
  <c r="C1582" i="1"/>
  <c r="C1559" i="1"/>
  <c r="C1556" i="1"/>
  <c r="C1583" i="1"/>
  <c r="C1584" i="1"/>
  <c r="C1562" i="1"/>
  <c r="C1561" i="1"/>
  <c r="C1560" i="1"/>
  <c r="C1563" i="1"/>
  <c r="C1564" i="1"/>
  <c r="C1565" i="1"/>
  <c r="C1567" i="1"/>
  <c r="C1566" i="1"/>
  <c r="C1570" i="1"/>
  <c r="C1539" i="1"/>
  <c r="C1574" i="1"/>
  <c r="C1540" i="1"/>
  <c r="C1572" i="1"/>
  <c r="C1568" i="1"/>
  <c r="C1578" i="1"/>
  <c r="C1580" i="1"/>
  <c r="C1576" i="1"/>
  <c r="C1586" i="1"/>
  <c r="C1585" i="1"/>
  <c r="C1571" i="1"/>
  <c r="C1575" i="1"/>
  <c r="C1573" i="1"/>
  <c r="C1569" i="1"/>
  <c r="C1579" i="1"/>
  <c r="C1581" i="1"/>
  <c r="C1577" i="1"/>
  <c r="C1541" i="1"/>
  <c r="C1542" i="1"/>
  <c r="C1630" i="1"/>
  <c r="C1670" i="1"/>
  <c r="C1593" i="1"/>
  <c r="C1594" i="1"/>
  <c r="C1596" i="1"/>
  <c r="C1595" i="1"/>
  <c r="C1591" i="1"/>
  <c r="C1592" i="1"/>
  <c r="C1587" i="1"/>
  <c r="C1588" i="1"/>
  <c r="C1589" i="1"/>
  <c r="C1590" i="1"/>
  <c r="C1603" i="1"/>
  <c r="C1557" i="1"/>
  <c r="D1634" i="1"/>
  <c r="D1685" i="1"/>
  <c r="D1688" i="1"/>
  <c r="D1684" i="1"/>
  <c r="D1686" i="1"/>
  <c r="D1687" i="1"/>
  <c r="D1629" i="1"/>
  <c r="D1671" i="1"/>
  <c r="D1674" i="1"/>
  <c r="D1672" i="1"/>
  <c r="D1675" i="1"/>
  <c r="D1673" i="1"/>
  <c r="D1676" i="1"/>
  <c r="D1677" i="1"/>
  <c r="D1678" i="1"/>
  <c r="D1679" i="1"/>
  <c r="D1680" i="1"/>
  <c r="D1683" i="1"/>
  <c r="D1681" i="1"/>
  <c r="D1682" i="1"/>
  <c r="D1602" i="1"/>
  <c r="D1608" i="1"/>
  <c r="D1609" i="1"/>
  <c r="D1606" i="1"/>
  <c r="D1611" i="1"/>
  <c r="D1618" i="1"/>
  <c r="D1607" i="1"/>
  <c r="D1612" i="1"/>
  <c r="D1610" i="1"/>
  <c r="D1601" i="1"/>
  <c r="D1613" i="1"/>
  <c r="D1616" i="1"/>
  <c r="D1617" i="1"/>
  <c r="D1614" i="1"/>
  <c r="D1604" i="1"/>
  <c r="D1605" i="1"/>
  <c r="D1615" i="1"/>
  <c r="D1626" i="1"/>
  <c r="D1622" i="1"/>
  <c r="D1623" i="1"/>
  <c r="D1619" i="1"/>
  <c r="D1620" i="1"/>
  <c r="D1621" i="1"/>
  <c r="D1624" i="1"/>
  <c r="D1625" i="1"/>
  <c r="D1628" i="1"/>
  <c r="D1627" i="1"/>
  <c r="D1643" i="1"/>
  <c r="D1648" i="1"/>
  <c r="D1649" i="1"/>
  <c r="D1644" i="1"/>
  <c r="D1664" i="1"/>
  <c r="D1663" i="1"/>
  <c r="D1661" i="1"/>
  <c r="D1662" i="1"/>
  <c r="D1647" i="1"/>
  <c r="D1646" i="1"/>
  <c r="D1645" i="1"/>
  <c r="D1665" i="1"/>
  <c r="D1666" i="1"/>
  <c r="D1635" i="1"/>
  <c r="D1640" i="1"/>
  <c r="D1637" i="1"/>
  <c r="D1638" i="1"/>
  <c r="D1639" i="1"/>
  <c r="D1636" i="1"/>
  <c r="D1667" i="1"/>
  <c r="D1668" i="1"/>
  <c r="D1669" i="1"/>
  <c r="D1652" i="1"/>
  <c r="D1650" i="1"/>
  <c r="D1654" i="1"/>
  <c r="D1653" i="1"/>
  <c r="D1655" i="1"/>
  <c r="D1632" i="1"/>
  <c r="D1651" i="1"/>
  <c r="D1660" i="1"/>
  <c r="D1656" i="1"/>
  <c r="D1658" i="1"/>
  <c r="D1659" i="1"/>
  <c r="D1657" i="1"/>
  <c r="D1631" i="1"/>
  <c r="D1641" i="1"/>
  <c r="D1642" i="1"/>
  <c r="D1597" i="1"/>
  <c r="D1598" i="1"/>
  <c r="D1599" i="1"/>
  <c r="D1600" i="1"/>
  <c r="D1533" i="1"/>
  <c r="D1543" i="1"/>
  <c r="D1536" i="1"/>
  <c r="D1548" i="1"/>
  <c r="D1549" i="1"/>
  <c r="D1550" i="1"/>
  <c r="D1534" i="1"/>
  <c r="D1544" i="1"/>
  <c r="D1545" i="1"/>
  <c r="D1551" i="1"/>
  <c r="D1535" i="1"/>
  <c r="D1546" i="1"/>
  <c r="D1547" i="1"/>
  <c r="D1552" i="1"/>
  <c r="D1558" i="1"/>
  <c r="D1555" i="1"/>
  <c r="D1554" i="1"/>
  <c r="D1553" i="1"/>
  <c r="D1538" i="1"/>
  <c r="D1537" i="1"/>
  <c r="D1582" i="1"/>
  <c r="D1559" i="1"/>
  <c r="D1556" i="1"/>
  <c r="D1583" i="1"/>
  <c r="D1584" i="1"/>
  <c r="D1562" i="1"/>
  <c r="D1561" i="1"/>
  <c r="D1560" i="1"/>
  <c r="D1563" i="1"/>
  <c r="D1564" i="1"/>
  <c r="D1565" i="1"/>
  <c r="D1567" i="1"/>
  <c r="D1566" i="1"/>
  <c r="D1570" i="1"/>
  <c r="D1539" i="1"/>
  <c r="D1574" i="1"/>
  <c r="D1540" i="1"/>
  <c r="D1572" i="1"/>
  <c r="D1568" i="1"/>
  <c r="D1578" i="1"/>
  <c r="D1580" i="1"/>
  <c r="D1576" i="1"/>
  <c r="D1586" i="1"/>
  <c r="D1585" i="1"/>
  <c r="D1571" i="1"/>
  <c r="D1575" i="1"/>
  <c r="D1573" i="1"/>
  <c r="D1569" i="1"/>
  <c r="D1579" i="1"/>
  <c r="D1581" i="1"/>
  <c r="D1577" i="1"/>
  <c r="D1541" i="1"/>
  <c r="D1542" i="1"/>
  <c r="D1630" i="1"/>
  <c r="D1670" i="1"/>
  <c r="D1593" i="1"/>
  <c r="D1594" i="1"/>
  <c r="D1596" i="1"/>
  <c r="D1595" i="1"/>
  <c r="D1591" i="1"/>
  <c r="D1592" i="1"/>
  <c r="D1587" i="1"/>
  <c r="D1588" i="1"/>
  <c r="D1589" i="1"/>
  <c r="D1590" i="1"/>
  <c r="D1603" i="1"/>
  <c r="D1557" i="1"/>
  <c r="E1634" i="1"/>
  <c r="E1685" i="1"/>
  <c r="E1688" i="1"/>
  <c r="E1684" i="1"/>
  <c r="E1686" i="1"/>
  <c r="E1687" i="1"/>
  <c r="E1629" i="1"/>
  <c r="E1671" i="1"/>
  <c r="E1674" i="1"/>
  <c r="E1672" i="1"/>
  <c r="E1675" i="1"/>
  <c r="E1673" i="1"/>
  <c r="E1676" i="1"/>
  <c r="E1677" i="1"/>
  <c r="E1678" i="1"/>
  <c r="E1679" i="1"/>
  <c r="E1680" i="1"/>
  <c r="E1683" i="1"/>
  <c r="E1681" i="1"/>
  <c r="E1682" i="1"/>
  <c r="E1602" i="1"/>
  <c r="E1608" i="1"/>
  <c r="E1609" i="1"/>
  <c r="E1606" i="1"/>
  <c r="E1611" i="1"/>
  <c r="E1618" i="1"/>
  <c r="E1607" i="1"/>
  <c r="E1612" i="1"/>
  <c r="E1610" i="1"/>
  <c r="E1601" i="1"/>
  <c r="E1613" i="1"/>
  <c r="E1616" i="1"/>
  <c r="E1617" i="1"/>
  <c r="E1614" i="1"/>
  <c r="E1604" i="1"/>
  <c r="E1605" i="1"/>
  <c r="E1615" i="1"/>
  <c r="E1626" i="1"/>
  <c r="E1622" i="1"/>
  <c r="E1623" i="1"/>
  <c r="E1619" i="1"/>
  <c r="E1620" i="1"/>
  <c r="E1621" i="1"/>
  <c r="E1624" i="1"/>
  <c r="E1625" i="1"/>
  <c r="E1628" i="1"/>
  <c r="E1627" i="1"/>
  <c r="E1643" i="1"/>
  <c r="E1648" i="1"/>
  <c r="E1649" i="1"/>
  <c r="E1644" i="1"/>
  <c r="E1664" i="1"/>
  <c r="E1663" i="1"/>
  <c r="E1661" i="1"/>
  <c r="E1662" i="1"/>
  <c r="E1647" i="1"/>
  <c r="E1646" i="1"/>
  <c r="E1645" i="1"/>
  <c r="E1665" i="1"/>
  <c r="E1666" i="1"/>
  <c r="E1635" i="1"/>
  <c r="E1640" i="1"/>
  <c r="E1637" i="1"/>
  <c r="E1638" i="1"/>
  <c r="E1639" i="1"/>
  <c r="E1636" i="1"/>
  <c r="E1667" i="1"/>
  <c r="E1668" i="1"/>
  <c r="E1669" i="1"/>
  <c r="E1652" i="1"/>
  <c r="E1650" i="1"/>
  <c r="E1654" i="1"/>
  <c r="E1653" i="1"/>
  <c r="E1655" i="1"/>
  <c r="E1632" i="1"/>
  <c r="E1651" i="1"/>
  <c r="E1660" i="1"/>
  <c r="E1656" i="1"/>
  <c r="E1658" i="1"/>
  <c r="E1659" i="1"/>
  <c r="E1657" i="1"/>
  <c r="E1631" i="1"/>
  <c r="E1641" i="1"/>
  <c r="E1642" i="1"/>
  <c r="E1597" i="1"/>
  <c r="E1598" i="1"/>
  <c r="E1599" i="1"/>
  <c r="E1600" i="1"/>
  <c r="E1533" i="1"/>
  <c r="E1543" i="1"/>
  <c r="E1536" i="1"/>
  <c r="E1548" i="1"/>
  <c r="E1549" i="1"/>
  <c r="E1550" i="1"/>
  <c r="E1534" i="1"/>
  <c r="E1544" i="1"/>
  <c r="E1545" i="1"/>
  <c r="E1551" i="1"/>
  <c r="E1535" i="1"/>
  <c r="E1546" i="1"/>
  <c r="E1547" i="1"/>
  <c r="E1552" i="1"/>
  <c r="E1558" i="1"/>
  <c r="E1555" i="1"/>
  <c r="E1554" i="1"/>
  <c r="E1553" i="1"/>
  <c r="E1538" i="1"/>
  <c r="E1537" i="1"/>
  <c r="E1582" i="1"/>
  <c r="E1559" i="1"/>
  <c r="E1556" i="1"/>
  <c r="E1583" i="1"/>
  <c r="E1584" i="1"/>
  <c r="E1562" i="1"/>
  <c r="E1561" i="1"/>
  <c r="E1560" i="1"/>
  <c r="E1563" i="1"/>
  <c r="E1564" i="1"/>
  <c r="E1565" i="1"/>
  <c r="E1567" i="1"/>
  <c r="E1566" i="1"/>
  <c r="E1570" i="1"/>
  <c r="E1539" i="1"/>
  <c r="E1574" i="1"/>
  <c r="E1540" i="1"/>
  <c r="E1572" i="1"/>
  <c r="E1568" i="1"/>
  <c r="E1578" i="1"/>
  <c r="E1580" i="1"/>
  <c r="E1576" i="1"/>
  <c r="E1586" i="1"/>
  <c r="E1585" i="1"/>
  <c r="E1571" i="1"/>
  <c r="E1575" i="1"/>
  <c r="E1573" i="1"/>
  <c r="E1569" i="1"/>
  <c r="E1579" i="1"/>
  <c r="E1581" i="1"/>
  <c r="E1577" i="1"/>
  <c r="E1541" i="1"/>
  <c r="E1542" i="1"/>
  <c r="E1630" i="1"/>
  <c r="E1670" i="1"/>
  <c r="E1593" i="1"/>
  <c r="E1594" i="1"/>
  <c r="E1596" i="1"/>
  <c r="E1595" i="1"/>
  <c r="E1591" i="1"/>
  <c r="E1592" i="1"/>
  <c r="E1587" i="1"/>
  <c r="E1588" i="1"/>
  <c r="E1589" i="1"/>
  <c r="E1590" i="1"/>
  <c r="E1603" i="1"/>
  <c r="E1557" i="1"/>
  <c r="G1634" i="1"/>
  <c r="G1685" i="1"/>
  <c r="G1688" i="1"/>
  <c r="G1684" i="1"/>
  <c r="G1686" i="1"/>
  <c r="G1687" i="1"/>
  <c r="G1629" i="1"/>
  <c r="G1671" i="1"/>
  <c r="G1674" i="1"/>
  <c r="G1672" i="1"/>
  <c r="G1675" i="1"/>
  <c r="G1673" i="1"/>
  <c r="G1676" i="1"/>
  <c r="G1677" i="1"/>
  <c r="G1678" i="1"/>
  <c r="G1679" i="1"/>
  <c r="G1680" i="1"/>
  <c r="G1683" i="1"/>
  <c r="G1681" i="1"/>
  <c r="G1682" i="1"/>
  <c r="G1602" i="1"/>
  <c r="G1608" i="1"/>
  <c r="G1609" i="1"/>
  <c r="G1606" i="1"/>
  <c r="G1611" i="1"/>
  <c r="G1618" i="1"/>
  <c r="G1607" i="1"/>
  <c r="G1612" i="1"/>
  <c r="G1610" i="1"/>
  <c r="G1601" i="1"/>
  <c r="G1613" i="1"/>
  <c r="G1616" i="1"/>
  <c r="G1617" i="1"/>
  <c r="G1614" i="1"/>
  <c r="G1604" i="1"/>
  <c r="G1605" i="1"/>
  <c r="G1615" i="1"/>
  <c r="G1626" i="1"/>
  <c r="G1622" i="1"/>
  <c r="G1623" i="1"/>
  <c r="G1619" i="1"/>
  <c r="G1620" i="1"/>
  <c r="G1621" i="1"/>
  <c r="G1624" i="1"/>
  <c r="G1625" i="1"/>
  <c r="G1628" i="1"/>
  <c r="G1627" i="1"/>
  <c r="G1643" i="1"/>
  <c r="G1648" i="1"/>
  <c r="G1649" i="1"/>
  <c r="G1644" i="1"/>
  <c r="G1664" i="1"/>
  <c r="G1663" i="1"/>
  <c r="G1661" i="1"/>
  <c r="G1662" i="1"/>
  <c r="G1647" i="1"/>
  <c r="G1646" i="1"/>
  <c r="G1645" i="1"/>
  <c r="G1665" i="1"/>
  <c r="G1666" i="1"/>
  <c r="G1635" i="1"/>
  <c r="G1640" i="1"/>
  <c r="G1637" i="1"/>
  <c r="G1638" i="1"/>
  <c r="G1639" i="1"/>
  <c r="G1636" i="1"/>
  <c r="G1667" i="1"/>
  <c r="G1668" i="1"/>
  <c r="G1669" i="1"/>
  <c r="G1652" i="1"/>
  <c r="G1650" i="1"/>
  <c r="G1654" i="1"/>
  <c r="G1653" i="1"/>
  <c r="G1655" i="1"/>
  <c r="G1632" i="1"/>
  <c r="G1651" i="1"/>
  <c r="G1660" i="1"/>
  <c r="G1656" i="1"/>
  <c r="G1658" i="1"/>
  <c r="G1659" i="1"/>
  <c r="G1657" i="1"/>
  <c r="G1631" i="1"/>
  <c r="G1641" i="1"/>
  <c r="G1642" i="1"/>
  <c r="G1597" i="1"/>
  <c r="G1598" i="1"/>
  <c r="G1599" i="1"/>
  <c r="G1600" i="1"/>
  <c r="G1533" i="1"/>
  <c r="G1543" i="1"/>
  <c r="G1536" i="1"/>
  <c r="G1548" i="1"/>
  <c r="G1549" i="1"/>
  <c r="G1550" i="1"/>
  <c r="G1534" i="1"/>
  <c r="G1544" i="1"/>
  <c r="G1545" i="1"/>
  <c r="G1551" i="1"/>
  <c r="G1535" i="1"/>
  <c r="G1546" i="1"/>
  <c r="G1547" i="1"/>
  <c r="G1552" i="1"/>
  <c r="G1558" i="1"/>
  <c r="G1555" i="1"/>
  <c r="G1554" i="1"/>
  <c r="G1553" i="1"/>
  <c r="G1538" i="1"/>
  <c r="G1537" i="1"/>
  <c r="G1582" i="1"/>
  <c r="G1559" i="1"/>
  <c r="G1556" i="1"/>
  <c r="G1583" i="1"/>
  <c r="G1584" i="1"/>
  <c r="G1562" i="1"/>
  <c r="G1561" i="1"/>
  <c r="G1560" i="1"/>
  <c r="G1563" i="1"/>
  <c r="G1564" i="1"/>
  <c r="G1565" i="1"/>
  <c r="G1567" i="1"/>
  <c r="G1566" i="1"/>
  <c r="G1570" i="1"/>
  <c r="G1539" i="1"/>
  <c r="G1574" i="1"/>
  <c r="G1540" i="1"/>
  <c r="G1572" i="1"/>
  <c r="G1568" i="1"/>
  <c r="G1578" i="1"/>
  <c r="G1580" i="1"/>
  <c r="G1576" i="1"/>
  <c r="G1586" i="1"/>
  <c r="G1585" i="1"/>
  <c r="G1571" i="1"/>
  <c r="G1575" i="1"/>
  <c r="G1573" i="1"/>
  <c r="G1569" i="1"/>
  <c r="G1579" i="1"/>
  <c r="G1581" i="1"/>
  <c r="G1577" i="1"/>
  <c r="G1541" i="1"/>
  <c r="G1542" i="1"/>
  <c r="G1630" i="1"/>
  <c r="G1670" i="1"/>
  <c r="G1593" i="1"/>
  <c r="G1594" i="1"/>
  <c r="G1596" i="1"/>
  <c r="G1595" i="1"/>
  <c r="G1591" i="1"/>
  <c r="G1592" i="1"/>
  <c r="G1587" i="1"/>
  <c r="G1588" i="1"/>
  <c r="G1589" i="1"/>
  <c r="G1590" i="1"/>
  <c r="G1603" i="1"/>
  <c r="G1557" i="1"/>
  <c r="J1634" i="1"/>
  <c r="A1634" i="1" s="1"/>
  <c r="J1685" i="1"/>
  <c r="A1685" i="1" s="1"/>
  <c r="J1688" i="1"/>
  <c r="A1688" i="1" s="1"/>
  <c r="J1684" i="1"/>
  <c r="A1684" i="1" s="1"/>
  <c r="J1686" i="1"/>
  <c r="A1686" i="1" s="1"/>
  <c r="J1687" i="1"/>
  <c r="A1687" i="1" s="1"/>
  <c r="J1629" i="1"/>
  <c r="A1629" i="1" s="1"/>
  <c r="J1671" i="1"/>
  <c r="A1671" i="1" s="1"/>
  <c r="J1674" i="1"/>
  <c r="A1674" i="1" s="1"/>
  <c r="J1672" i="1"/>
  <c r="A1672" i="1" s="1"/>
  <c r="J1675" i="1"/>
  <c r="A1675" i="1" s="1"/>
  <c r="J1673" i="1"/>
  <c r="A1673" i="1" s="1"/>
  <c r="J1676" i="1"/>
  <c r="A1676" i="1" s="1"/>
  <c r="J1677" i="1"/>
  <c r="A1677" i="1" s="1"/>
  <c r="J1678" i="1"/>
  <c r="A1678" i="1" s="1"/>
  <c r="J1679" i="1"/>
  <c r="A1679" i="1" s="1"/>
  <c r="J1680" i="1"/>
  <c r="A1680" i="1" s="1"/>
  <c r="J1683" i="1"/>
  <c r="A1683" i="1" s="1"/>
  <c r="J1681" i="1"/>
  <c r="A1681" i="1" s="1"/>
  <c r="J1682" i="1"/>
  <c r="A1682" i="1" s="1"/>
  <c r="J1602" i="1"/>
  <c r="A1602" i="1" s="1"/>
  <c r="J1608" i="1"/>
  <c r="A1608" i="1" s="1"/>
  <c r="J1609" i="1"/>
  <c r="A1609" i="1" s="1"/>
  <c r="J1606" i="1"/>
  <c r="A1606" i="1" s="1"/>
  <c r="J1611" i="1"/>
  <c r="A1611" i="1" s="1"/>
  <c r="J1618" i="1"/>
  <c r="A1618" i="1" s="1"/>
  <c r="J1607" i="1"/>
  <c r="A1607" i="1" s="1"/>
  <c r="J1612" i="1"/>
  <c r="A1612" i="1" s="1"/>
  <c r="J1610" i="1"/>
  <c r="A1610" i="1" s="1"/>
  <c r="J1601" i="1"/>
  <c r="A1601" i="1" s="1"/>
  <c r="J1613" i="1"/>
  <c r="A1613" i="1" s="1"/>
  <c r="J1616" i="1"/>
  <c r="A1616" i="1" s="1"/>
  <c r="J1617" i="1"/>
  <c r="A1617" i="1" s="1"/>
  <c r="J1614" i="1"/>
  <c r="A1614" i="1" s="1"/>
  <c r="J1604" i="1"/>
  <c r="A1604" i="1" s="1"/>
  <c r="J1605" i="1"/>
  <c r="A1605" i="1" s="1"/>
  <c r="J1615" i="1"/>
  <c r="A1615" i="1" s="1"/>
  <c r="J1626" i="1"/>
  <c r="A1626" i="1" s="1"/>
  <c r="J1622" i="1"/>
  <c r="A1622" i="1" s="1"/>
  <c r="J1623" i="1"/>
  <c r="A1623" i="1" s="1"/>
  <c r="J1619" i="1"/>
  <c r="A1619" i="1" s="1"/>
  <c r="J1620" i="1"/>
  <c r="A1620" i="1" s="1"/>
  <c r="J1621" i="1"/>
  <c r="A1621" i="1" s="1"/>
  <c r="J1624" i="1"/>
  <c r="A1624" i="1" s="1"/>
  <c r="J1625" i="1"/>
  <c r="A1625" i="1" s="1"/>
  <c r="J1628" i="1"/>
  <c r="A1628" i="1" s="1"/>
  <c r="J1627" i="1"/>
  <c r="A1627" i="1" s="1"/>
  <c r="J1643" i="1"/>
  <c r="A1643" i="1" s="1"/>
  <c r="J1648" i="1"/>
  <c r="A1648" i="1" s="1"/>
  <c r="J1649" i="1"/>
  <c r="A1649" i="1" s="1"/>
  <c r="J1644" i="1"/>
  <c r="A1644" i="1" s="1"/>
  <c r="J1664" i="1"/>
  <c r="A1664" i="1" s="1"/>
  <c r="J1663" i="1"/>
  <c r="A1663" i="1" s="1"/>
  <c r="J1661" i="1"/>
  <c r="A1661" i="1" s="1"/>
  <c r="J1662" i="1"/>
  <c r="A1662" i="1" s="1"/>
  <c r="J1647" i="1"/>
  <c r="A1647" i="1" s="1"/>
  <c r="J1646" i="1"/>
  <c r="A1646" i="1" s="1"/>
  <c r="J1645" i="1"/>
  <c r="A1645" i="1" s="1"/>
  <c r="J1665" i="1"/>
  <c r="A1665" i="1" s="1"/>
  <c r="J1666" i="1"/>
  <c r="A1666" i="1" s="1"/>
  <c r="J1635" i="1"/>
  <c r="A1635" i="1" s="1"/>
  <c r="J1640" i="1"/>
  <c r="A1640" i="1" s="1"/>
  <c r="J1637" i="1"/>
  <c r="A1637" i="1" s="1"/>
  <c r="J1638" i="1"/>
  <c r="A1638" i="1" s="1"/>
  <c r="J1639" i="1"/>
  <c r="A1639" i="1" s="1"/>
  <c r="J1636" i="1"/>
  <c r="A1636" i="1" s="1"/>
  <c r="J1667" i="1"/>
  <c r="A1667" i="1" s="1"/>
  <c r="J1668" i="1"/>
  <c r="A1668" i="1" s="1"/>
  <c r="J1669" i="1"/>
  <c r="A1669" i="1" s="1"/>
  <c r="J1652" i="1"/>
  <c r="A1652" i="1" s="1"/>
  <c r="J1650" i="1"/>
  <c r="A1650" i="1" s="1"/>
  <c r="J1654" i="1"/>
  <c r="A1654" i="1" s="1"/>
  <c r="J1653" i="1"/>
  <c r="A1653" i="1" s="1"/>
  <c r="J1655" i="1"/>
  <c r="A1655" i="1" s="1"/>
  <c r="J1632" i="1"/>
  <c r="A1632" i="1" s="1"/>
  <c r="J1651" i="1"/>
  <c r="A1651" i="1" s="1"/>
  <c r="J1660" i="1"/>
  <c r="A1660" i="1" s="1"/>
  <c r="J1656" i="1"/>
  <c r="A1656" i="1" s="1"/>
  <c r="J1658" i="1"/>
  <c r="A1658" i="1" s="1"/>
  <c r="J1659" i="1"/>
  <c r="A1659" i="1" s="1"/>
  <c r="J1657" i="1"/>
  <c r="A1657" i="1" s="1"/>
  <c r="J1631" i="1"/>
  <c r="A1631" i="1" s="1"/>
  <c r="J1641" i="1"/>
  <c r="A1641" i="1" s="1"/>
  <c r="J1642" i="1"/>
  <c r="A1642" i="1" s="1"/>
  <c r="J1597" i="1"/>
  <c r="A1597" i="1" s="1"/>
  <c r="J1598" i="1"/>
  <c r="A1598" i="1" s="1"/>
  <c r="J1599" i="1"/>
  <c r="A1599" i="1" s="1"/>
  <c r="J1600" i="1"/>
  <c r="A1600" i="1" s="1"/>
  <c r="J1533" i="1"/>
  <c r="A1533" i="1" s="1"/>
  <c r="J1543" i="1"/>
  <c r="A1543" i="1" s="1"/>
  <c r="J1536" i="1"/>
  <c r="A1536" i="1" s="1"/>
  <c r="J1548" i="1"/>
  <c r="A1548" i="1" s="1"/>
  <c r="J1549" i="1"/>
  <c r="A1549" i="1" s="1"/>
  <c r="J1550" i="1"/>
  <c r="A1550" i="1" s="1"/>
  <c r="J1534" i="1"/>
  <c r="A1534" i="1" s="1"/>
  <c r="J1544" i="1"/>
  <c r="A1544" i="1" s="1"/>
  <c r="J1545" i="1"/>
  <c r="A1545" i="1" s="1"/>
  <c r="J1551" i="1"/>
  <c r="A1551" i="1" s="1"/>
  <c r="J1535" i="1"/>
  <c r="A1535" i="1" s="1"/>
  <c r="J1546" i="1"/>
  <c r="A1546" i="1" s="1"/>
  <c r="J1547" i="1"/>
  <c r="A1547" i="1" s="1"/>
  <c r="J1552" i="1"/>
  <c r="A1552" i="1" s="1"/>
  <c r="J1558" i="1"/>
  <c r="A1558" i="1" s="1"/>
  <c r="J1555" i="1"/>
  <c r="A1555" i="1" s="1"/>
  <c r="J1554" i="1"/>
  <c r="A1554" i="1" s="1"/>
  <c r="J1553" i="1"/>
  <c r="A1553" i="1" s="1"/>
  <c r="J1538" i="1"/>
  <c r="A1538" i="1" s="1"/>
  <c r="J1537" i="1"/>
  <c r="A1537" i="1" s="1"/>
  <c r="J1582" i="1"/>
  <c r="A1582" i="1" s="1"/>
  <c r="J1559" i="1"/>
  <c r="A1559" i="1" s="1"/>
  <c r="J1556" i="1"/>
  <c r="A1556" i="1" s="1"/>
  <c r="J1583" i="1"/>
  <c r="A1583" i="1" s="1"/>
  <c r="J1584" i="1"/>
  <c r="A1584" i="1" s="1"/>
  <c r="J1562" i="1"/>
  <c r="A1562" i="1" s="1"/>
  <c r="J1561" i="1"/>
  <c r="A1561" i="1" s="1"/>
  <c r="J1560" i="1"/>
  <c r="A1560" i="1" s="1"/>
  <c r="J1563" i="1"/>
  <c r="A1563" i="1" s="1"/>
  <c r="J1564" i="1"/>
  <c r="A1564" i="1" s="1"/>
  <c r="J1565" i="1"/>
  <c r="A1565" i="1" s="1"/>
  <c r="J1567" i="1"/>
  <c r="A1567" i="1" s="1"/>
  <c r="J1566" i="1"/>
  <c r="A1566" i="1" s="1"/>
  <c r="J1570" i="1"/>
  <c r="A1570" i="1" s="1"/>
  <c r="J1539" i="1"/>
  <c r="A1539" i="1" s="1"/>
  <c r="J1574" i="1"/>
  <c r="A1574" i="1" s="1"/>
  <c r="J1540" i="1"/>
  <c r="A1540" i="1" s="1"/>
  <c r="J1572" i="1"/>
  <c r="A1572" i="1" s="1"/>
  <c r="J1568" i="1"/>
  <c r="A1568" i="1" s="1"/>
  <c r="J1578" i="1"/>
  <c r="A1578" i="1" s="1"/>
  <c r="J1580" i="1"/>
  <c r="A1580" i="1" s="1"/>
  <c r="J1576" i="1"/>
  <c r="A1576" i="1" s="1"/>
  <c r="J1586" i="1"/>
  <c r="A1586" i="1" s="1"/>
  <c r="J1585" i="1"/>
  <c r="A1585" i="1" s="1"/>
  <c r="J1571" i="1"/>
  <c r="A1571" i="1" s="1"/>
  <c r="J1575" i="1"/>
  <c r="A1575" i="1" s="1"/>
  <c r="J1573" i="1"/>
  <c r="A1573" i="1" s="1"/>
  <c r="J1569" i="1"/>
  <c r="A1569" i="1" s="1"/>
  <c r="J1579" i="1"/>
  <c r="A1579" i="1" s="1"/>
  <c r="J1581" i="1"/>
  <c r="A1581" i="1" s="1"/>
  <c r="J1577" i="1"/>
  <c r="A1577" i="1" s="1"/>
  <c r="J1541" i="1"/>
  <c r="A1541" i="1" s="1"/>
  <c r="J1542" i="1"/>
  <c r="A1542" i="1" s="1"/>
  <c r="J1630" i="1"/>
  <c r="A1630" i="1" s="1"/>
  <c r="J1670" i="1"/>
  <c r="A1670" i="1" s="1"/>
  <c r="J1593" i="1"/>
  <c r="A1593" i="1" s="1"/>
  <c r="J1594" i="1"/>
  <c r="A1594" i="1" s="1"/>
  <c r="J1596" i="1"/>
  <c r="A1596" i="1" s="1"/>
  <c r="J1595" i="1"/>
  <c r="A1595" i="1" s="1"/>
  <c r="J1591" i="1"/>
  <c r="A1591" i="1" s="1"/>
  <c r="J1592" i="1"/>
  <c r="A1592" i="1" s="1"/>
  <c r="J1587" i="1"/>
  <c r="A1587" i="1" s="1"/>
  <c r="J1588" i="1"/>
  <c r="A1588" i="1" s="1"/>
  <c r="J1589" i="1"/>
  <c r="A1589" i="1" s="1"/>
  <c r="J1590" i="1"/>
  <c r="A1590" i="1" s="1"/>
  <c r="J1603" i="1"/>
  <c r="A1603" i="1" s="1"/>
  <c r="J1557" i="1"/>
  <c r="A1557" i="1" s="1"/>
  <c r="G1633" i="1"/>
  <c r="C1633" i="1"/>
  <c r="D1633" i="1"/>
  <c r="E1633" i="1"/>
  <c r="J1633" i="1"/>
  <c r="A1633" i="1" s="1"/>
  <c r="C1807" i="1" l="1"/>
  <c r="C1866" i="1"/>
  <c r="C1871" i="1"/>
  <c r="C1865" i="1"/>
  <c r="C1868" i="1"/>
  <c r="C1869" i="1"/>
  <c r="C1802" i="1"/>
  <c r="C1849" i="1"/>
  <c r="C1852" i="1"/>
  <c r="C1850" i="1"/>
  <c r="C1853" i="1"/>
  <c r="C1851" i="1"/>
  <c r="C1854" i="1"/>
  <c r="C1855" i="1"/>
  <c r="C1856" i="1"/>
  <c r="C1857" i="1"/>
  <c r="C1858" i="1"/>
  <c r="C1861" i="1"/>
  <c r="C1859" i="1"/>
  <c r="C1860" i="1"/>
  <c r="C1775" i="1"/>
  <c r="C1781" i="1"/>
  <c r="C1782" i="1"/>
  <c r="C1779" i="1"/>
  <c r="C1784" i="1"/>
  <c r="C1791" i="1"/>
  <c r="C1780" i="1"/>
  <c r="C1785" i="1"/>
  <c r="C1783" i="1"/>
  <c r="C1774" i="1"/>
  <c r="C1786" i="1"/>
  <c r="C1789" i="1"/>
  <c r="C1790" i="1"/>
  <c r="C1787" i="1"/>
  <c r="C1777" i="1"/>
  <c r="C1778" i="1"/>
  <c r="C1788" i="1"/>
  <c r="C1799" i="1"/>
  <c r="C1795" i="1"/>
  <c r="C1796" i="1"/>
  <c r="C1792" i="1"/>
  <c r="C1793" i="1"/>
  <c r="C1794" i="1"/>
  <c r="C1797" i="1"/>
  <c r="C1798" i="1"/>
  <c r="C1801" i="1"/>
  <c r="C1800" i="1"/>
  <c r="C1817" i="1"/>
  <c r="C1824" i="1"/>
  <c r="C1825" i="1"/>
  <c r="C1818" i="1"/>
  <c r="C1840" i="1"/>
  <c r="C1839" i="1"/>
  <c r="C1837" i="1"/>
  <c r="C1838" i="1"/>
  <c r="C1821" i="1"/>
  <c r="C1820" i="1"/>
  <c r="C1819" i="1"/>
  <c r="C1841" i="1"/>
  <c r="C1842" i="1"/>
  <c r="C1809" i="1"/>
  <c r="C1814" i="1"/>
  <c r="C1811" i="1"/>
  <c r="C1812" i="1"/>
  <c r="C1813" i="1"/>
  <c r="C1810" i="1"/>
  <c r="C1843" i="1"/>
  <c r="C1844" i="1"/>
  <c r="C1845" i="1"/>
  <c r="C1828" i="1"/>
  <c r="C1826" i="1"/>
  <c r="C1830" i="1"/>
  <c r="C1829" i="1"/>
  <c r="C1831" i="1"/>
  <c r="C1805" i="1"/>
  <c r="C1827" i="1"/>
  <c r="C1836" i="1"/>
  <c r="C1832" i="1"/>
  <c r="C1834" i="1"/>
  <c r="C1835" i="1"/>
  <c r="C1833" i="1"/>
  <c r="C1804" i="1"/>
  <c r="C1815" i="1"/>
  <c r="C1816" i="1"/>
  <c r="C1864" i="1"/>
  <c r="C1770" i="1"/>
  <c r="C1771" i="1"/>
  <c r="C1772" i="1"/>
  <c r="C1773" i="1"/>
  <c r="C1689" i="1"/>
  <c r="C1701" i="1"/>
  <c r="C1692" i="1"/>
  <c r="C1706" i="1"/>
  <c r="C1707" i="1"/>
  <c r="C1708" i="1"/>
  <c r="C1690" i="1"/>
  <c r="C1702" i="1"/>
  <c r="C1703" i="1"/>
  <c r="C1709" i="1"/>
  <c r="C1691" i="1"/>
  <c r="C1704" i="1"/>
  <c r="C1705" i="1"/>
  <c r="C1710" i="1"/>
  <c r="C1716" i="1"/>
  <c r="C1713" i="1"/>
  <c r="C1712" i="1"/>
  <c r="C1711" i="1"/>
  <c r="C1694" i="1"/>
  <c r="C1717" i="1"/>
  <c r="C1714" i="1"/>
  <c r="C1740" i="1"/>
  <c r="C1742" i="1"/>
  <c r="C1720" i="1"/>
  <c r="C1719" i="1"/>
  <c r="C1718" i="1"/>
  <c r="C1721" i="1"/>
  <c r="C1722" i="1"/>
  <c r="C1723" i="1"/>
  <c r="C1725" i="1"/>
  <c r="C1724" i="1"/>
  <c r="C1695" i="1"/>
  <c r="C1728" i="1"/>
  <c r="C1732" i="1"/>
  <c r="C1730" i="1"/>
  <c r="C1726" i="1"/>
  <c r="C1736" i="1"/>
  <c r="C1738" i="1"/>
  <c r="C1734" i="1"/>
  <c r="C1744" i="1"/>
  <c r="C1743" i="1"/>
  <c r="C1699" i="1"/>
  <c r="C1700" i="1"/>
  <c r="C1803" i="1"/>
  <c r="C1848" i="1"/>
  <c r="C1760" i="1"/>
  <c r="C1764" i="1"/>
  <c r="C1762" i="1"/>
  <c r="C1751" i="1"/>
  <c r="C1757" i="1"/>
  <c r="C1747" i="1"/>
  <c r="C1748" i="1"/>
  <c r="C1749" i="1"/>
  <c r="C1750" i="1"/>
  <c r="C1693" i="1"/>
  <c r="C1696" i="1"/>
  <c r="C1776" i="1"/>
  <c r="C1863" i="1"/>
  <c r="C1862" i="1"/>
  <c r="C1729" i="1"/>
  <c r="C1733" i="1"/>
  <c r="C1731" i="1"/>
  <c r="C1737" i="1"/>
  <c r="C1739" i="1"/>
  <c r="C1735" i="1"/>
  <c r="C1715" i="1"/>
  <c r="C1741" i="1"/>
  <c r="C1808" i="1"/>
  <c r="C1867" i="1"/>
  <c r="C1870" i="1"/>
  <c r="C1872" i="1"/>
  <c r="C1873" i="1"/>
  <c r="C1698" i="1"/>
  <c r="C1697" i="1"/>
  <c r="C1745" i="1"/>
  <c r="C1727" i="1"/>
  <c r="C1822" i="1"/>
  <c r="C1846" i="1"/>
  <c r="C1847" i="1"/>
  <c r="C1823" i="1"/>
  <c r="C1761" i="1"/>
  <c r="C1763" i="1"/>
  <c r="C1765" i="1"/>
  <c r="C1756" i="1"/>
  <c r="C1753" i="1"/>
  <c r="C1752" i="1"/>
  <c r="C1759" i="1"/>
  <c r="C1758" i="1"/>
  <c r="C1755" i="1"/>
  <c r="C1754" i="1"/>
  <c r="C1746" i="1"/>
  <c r="C1767" i="1"/>
  <c r="C1769" i="1"/>
  <c r="C1768" i="1"/>
  <c r="C1766" i="1"/>
  <c r="D1807" i="1"/>
  <c r="D1866" i="1"/>
  <c r="D1871" i="1"/>
  <c r="D1865" i="1"/>
  <c r="D1868" i="1"/>
  <c r="D1869" i="1"/>
  <c r="D1802" i="1"/>
  <c r="D1849" i="1"/>
  <c r="D1852" i="1"/>
  <c r="D1850" i="1"/>
  <c r="D1853" i="1"/>
  <c r="D1851" i="1"/>
  <c r="D1854" i="1"/>
  <c r="D1855" i="1"/>
  <c r="D1856" i="1"/>
  <c r="D1857" i="1"/>
  <c r="D1858" i="1"/>
  <c r="D1861" i="1"/>
  <c r="D1859" i="1"/>
  <c r="D1860" i="1"/>
  <c r="D1775" i="1"/>
  <c r="D1781" i="1"/>
  <c r="D1782" i="1"/>
  <c r="D1779" i="1"/>
  <c r="D1784" i="1"/>
  <c r="D1791" i="1"/>
  <c r="D1780" i="1"/>
  <c r="D1785" i="1"/>
  <c r="D1783" i="1"/>
  <c r="D1774" i="1"/>
  <c r="D1786" i="1"/>
  <c r="D1789" i="1"/>
  <c r="D1790" i="1"/>
  <c r="D1787" i="1"/>
  <c r="D1777" i="1"/>
  <c r="D1778" i="1"/>
  <c r="D1788" i="1"/>
  <c r="D1799" i="1"/>
  <c r="D1795" i="1"/>
  <c r="D1796" i="1"/>
  <c r="D1792" i="1"/>
  <c r="D1793" i="1"/>
  <c r="D1794" i="1"/>
  <c r="D1797" i="1"/>
  <c r="D1798" i="1"/>
  <c r="D1801" i="1"/>
  <c r="D1800" i="1"/>
  <c r="D1817" i="1"/>
  <c r="D1824" i="1"/>
  <c r="D1825" i="1"/>
  <c r="D1818" i="1"/>
  <c r="D1840" i="1"/>
  <c r="D1839" i="1"/>
  <c r="D1837" i="1"/>
  <c r="D1838" i="1"/>
  <c r="D1821" i="1"/>
  <c r="D1820" i="1"/>
  <c r="D1819" i="1"/>
  <c r="D1841" i="1"/>
  <c r="D1842" i="1"/>
  <c r="D1809" i="1"/>
  <c r="D1814" i="1"/>
  <c r="D1811" i="1"/>
  <c r="D1812" i="1"/>
  <c r="D1813" i="1"/>
  <c r="D1810" i="1"/>
  <c r="D1843" i="1"/>
  <c r="D1844" i="1"/>
  <c r="D1845" i="1"/>
  <c r="D1828" i="1"/>
  <c r="D1826" i="1"/>
  <c r="D1830" i="1"/>
  <c r="D1829" i="1"/>
  <c r="D1831" i="1"/>
  <c r="D1805" i="1"/>
  <c r="D1827" i="1"/>
  <c r="D1836" i="1"/>
  <c r="D1832" i="1"/>
  <c r="D1834" i="1"/>
  <c r="D1835" i="1"/>
  <c r="D1833" i="1"/>
  <c r="D1804" i="1"/>
  <c r="D1815" i="1"/>
  <c r="D1816" i="1"/>
  <c r="D1864" i="1"/>
  <c r="D1770" i="1"/>
  <c r="D1771" i="1"/>
  <c r="D1772" i="1"/>
  <c r="D1773" i="1"/>
  <c r="D1689" i="1"/>
  <c r="D1701" i="1"/>
  <c r="D1692" i="1"/>
  <c r="D1706" i="1"/>
  <c r="D1707" i="1"/>
  <c r="D1708" i="1"/>
  <c r="D1690" i="1"/>
  <c r="D1702" i="1"/>
  <c r="D1703" i="1"/>
  <c r="D1709" i="1"/>
  <c r="D1691" i="1"/>
  <c r="D1704" i="1"/>
  <c r="D1705" i="1"/>
  <c r="D1710" i="1"/>
  <c r="D1716" i="1"/>
  <c r="D1713" i="1"/>
  <c r="D1712" i="1"/>
  <c r="D1711" i="1"/>
  <c r="D1694" i="1"/>
  <c r="D1717" i="1"/>
  <c r="D1714" i="1"/>
  <c r="D1740" i="1"/>
  <c r="D1742" i="1"/>
  <c r="D1720" i="1"/>
  <c r="D1719" i="1"/>
  <c r="D1718" i="1"/>
  <c r="D1721" i="1"/>
  <c r="D1722" i="1"/>
  <c r="D1723" i="1"/>
  <c r="D1725" i="1"/>
  <c r="D1724" i="1"/>
  <c r="D1695" i="1"/>
  <c r="D1728" i="1"/>
  <c r="D1732" i="1"/>
  <c r="D1730" i="1"/>
  <c r="D1726" i="1"/>
  <c r="D1736" i="1"/>
  <c r="D1738" i="1"/>
  <c r="D1734" i="1"/>
  <c r="D1744" i="1"/>
  <c r="D1743" i="1"/>
  <c r="D1699" i="1"/>
  <c r="D1700" i="1"/>
  <c r="D1803" i="1"/>
  <c r="D1848" i="1"/>
  <c r="D1760" i="1"/>
  <c r="D1764" i="1"/>
  <c r="D1762" i="1"/>
  <c r="D1751" i="1"/>
  <c r="D1757" i="1"/>
  <c r="D1747" i="1"/>
  <c r="D1748" i="1"/>
  <c r="D1749" i="1"/>
  <c r="D1750" i="1"/>
  <c r="D1693" i="1"/>
  <c r="D1696" i="1"/>
  <c r="D1776" i="1"/>
  <c r="D1863" i="1"/>
  <c r="D1862" i="1"/>
  <c r="D1729" i="1"/>
  <c r="D1733" i="1"/>
  <c r="D1731" i="1"/>
  <c r="D1737" i="1"/>
  <c r="D1739" i="1"/>
  <c r="D1735" i="1"/>
  <c r="D1715" i="1"/>
  <c r="D1741" i="1"/>
  <c r="D1808" i="1"/>
  <c r="D1867" i="1"/>
  <c r="D1870" i="1"/>
  <c r="D1872" i="1"/>
  <c r="D1873" i="1"/>
  <c r="D1698" i="1"/>
  <c r="D1697" i="1"/>
  <c r="D1745" i="1"/>
  <c r="D1727" i="1"/>
  <c r="D1822" i="1"/>
  <c r="D1846" i="1"/>
  <c r="D1847" i="1"/>
  <c r="D1823" i="1"/>
  <c r="D1761" i="1"/>
  <c r="D1763" i="1"/>
  <c r="D1765" i="1"/>
  <c r="D1756" i="1"/>
  <c r="D1753" i="1"/>
  <c r="D1752" i="1"/>
  <c r="D1759" i="1"/>
  <c r="D1758" i="1"/>
  <c r="D1755" i="1"/>
  <c r="D1754" i="1"/>
  <c r="D1746" i="1"/>
  <c r="D1767" i="1"/>
  <c r="D1769" i="1"/>
  <c r="D1768" i="1"/>
  <c r="D1766" i="1"/>
  <c r="E1807" i="1"/>
  <c r="E1866" i="1"/>
  <c r="E1871" i="1"/>
  <c r="E1865" i="1"/>
  <c r="E1868" i="1"/>
  <c r="E1869" i="1"/>
  <c r="E1802" i="1"/>
  <c r="E1849" i="1"/>
  <c r="E1852" i="1"/>
  <c r="E1850" i="1"/>
  <c r="E1853" i="1"/>
  <c r="E1851" i="1"/>
  <c r="E1854" i="1"/>
  <c r="E1855" i="1"/>
  <c r="E1856" i="1"/>
  <c r="E1857" i="1"/>
  <c r="E1858" i="1"/>
  <c r="E1861" i="1"/>
  <c r="E1859" i="1"/>
  <c r="E1860" i="1"/>
  <c r="E1775" i="1"/>
  <c r="E1781" i="1"/>
  <c r="E1782" i="1"/>
  <c r="E1779" i="1"/>
  <c r="E1784" i="1"/>
  <c r="E1791" i="1"/>
  <c r="E1780" i="1"/>
  <c r="E1785" i="1"/>
  <c r="E1783" i="1"/>
  <c r="E1774" i="1"/>
  <c r="E1786" i="1"/>
  <c r="E1789" i="1"/>
  <c r="E1790" i="1"/>
  <c r="E1787" i="1"/>
  <c r="E1777" i="1"/>
  <c r="E1778" i="1"/>
  <c r="E1788" i="1"/>
  <c r="E1799" i="1"/>
  <c r="E1795" i="1"/>
  <c r="E1796" i="1"/>
  <c r="E1792" i="1"/>
  <c r="E1793" i="1"/>
  <c r="E1794" i="1"/>
  <c r="E1797" i="1"/>
  <c r="E1798" i="1"/>
  <c r="E1801" i="1"/>
  <c r="E1800" i="1"/>
  <c r="E1817" i="1"/>
  <c r="E1824" i="1"/>
  <c r="E1825" i="1"/>
  <c r="E1818" i="1"/>
  <c r="E1840" i="1"/>
  <c r="E1839" i="1"/>
  <c r="E1837" i="1"/>
  <c r="E1838" i="1"/>
  <c r="E1821" i="1"/>
  <c r="E1820" i="1"/>
  <c r="E1819" i="1"/>
  <c r="E1841" i="1"/>
  <c r="E1842" i="1"/>
  <c r="E1809" i="1"/>
  <c r="E1814" i="1"/>
  <c r="E1811" i="1"/>
  <c r="E1812" i="1"/>
  <c r="E1813" i="1"/>
  <c r="E1810" i="1"/>
  <c r="E1843" i="1"/>
  <c r="E1844" i="1"/>
  <c r="E1845" i="1"/>
  <c r="E1828" i="1"/>
  <c r="E1826" i="1"/>
  <c r="E1830" i="1"/>
  <c r="E1829" i="1"/>
  <c r="E1831" i="1"/>
  <c r="E1805" i="1"/>
  <c r="E1827" i="1"/>
  <c r="E1836" i="1"/>
  <c r="E1832" i="1"/>
  <c r="E1834" i="1"/>
  <c r="E1835" i="1"/>
  <c r="E1833" i="1"/>
  <c r="E1804" i="1"/>
  <c r="E1815" i="1"/>
  <c r="E1816" i="1"/>
  <c r="E1864" i="1"/>
  <c r="E1770" i="1"/>
  <c r="E1771" i="1"/>
  <c r="E1772" i="1"/>
  <c r="E1773" i="1"/>
  <c r="E1689" i="1"/>
  <c r="E1701" i="1"/>
  <c r="E1692" i="1"/>
  <c r="E1706" i="1"/>
  <c r="E1707" i="1"/>
  <c r="E1708" i="1"/>
  <c r="E1690" i="1"/>
  <c r="E1702" i="1"/>
  <c r="E1703" i="1"/>
  <c r="E1709" i="1"/>
  <c r="E1691" i="1"/>
  <c r="E1704" i="1"/>
  <c r="E1705" i="1"/>
  <c r="E1710" i="1"/>
  <c r="E1716" i="1"/>
  <c r="E1713" i="1"/>
  <c r="E1712" i="1"/>
  <c r="E1711" i="1"/>
  <c r="E1694" i="1"/>
  <c r="E1717" i="1"/>
  <c r="E1714" i="1"/>
  <c r="E1740" i="1"/>
  <c r="E1742" i="1"/>
  <c r="E1720" i="1"/>
  <c r="E1719" i="1"/>
  <c r="E1718" i="1"/>
  <c r="E1721" i="1"/>
  <c r="E1722" i="1"/>
  <c r="E1723" i="1"/>
  <c r="E1725" i="1"/>
  <c r="E1724" i="1"/>
  <c r="E1695" i="1"/>
  <c r="E1728" i="1"/>
  <c r="E1732" i="1"/>
  <c r="E1730" i="1"/>
  <c r="E1726" i="1"/>
  <c r="E1736" i="1"/>
  <c r="E1738" i="1"/>
  <c r="E1734" i="1"/>
  <c r="E1744" i="1"/>
  <c r="E1743" i="1"/>
  <c r="E1699" i="1"/>
  <c r="E1700" i="1"/>
  <c r="E1803" i="1"/>
  <c r="E1848" i="1"/>
  <c r="E1760" i="1"/>
  <c r="E1764" i="1"/>
  <c r="E1762" i="1"/>
  <c r="E1751" i="1"/>
  <c r="E1757" i="1"/>
  <c r="E1747" i="1"/>
  <c r="E1748" i="1"/>
  <c r="E1749" i="1"/>
  <c r="E1750" i="1"/>
  <c r="E1693" i="1"/>
  <c r="E1696" i="1"/>
  <c r="E1776" i="1"/>
  <c r="E1863" i="1"/>
  <c r="E1862" i="1"/>
  <c r="E1729" i="1"/>
  <c r="E1733" i="1"/>
  <c r="E1731" i="1"/>
  <c r="E1737" i="1"/>
  <c r="E1739" i="1"/>
  <c r="E1735" i="1"/>
  <c r="E1715" i="1"/>
  <c r="E1741" i="1"/>
  <c r="E1808" i="1"/>
  <c r="E1867" i="1"/>
  <c r="E1870" i="1"/>
  <c r="E1872" i="1"/>
  <c r="E1873" i="1"/>
  <c r="E1698" i="1"/>
  <c r="E1697" i="1"/>
  <c r="E1745" i="1"/>
  <c r="E1727" i="1"/>
  <c r="E1822" i="1"/>
  <c r="E1846" i="1"/>
  <c r="E1847" i="1"/>
  <c r="E1823" i="1"/>
  <c r="E1761" i="1"/>
  <c r="E1763" i="1"/>
  <c r="E1765" i="1"/>
  <c r="E1756" i="1"/>
  <c r="E1753" i="1"/>
  <c r="E1752" i="1"/>
  <c r="E1759" i="1"/>
  <c r="E1758" i="1"/>
  <c r="E1755" i="1"/>
  <c r="E1754" i="1"/>
  <c r="E1746" i="1"/>
  <c r="E1767" i="1"/>
  <c r="E1769" i="1"/>
  <c r="E1768" i="1"/>
  <c r="E1766" i="1"/>
  <c r="G1807" i="1"/>
  <c r="G1866" i="1"/>
  <c r="G1871" i="1"/>
  <c r="G1865" i="1"/>
  <c r="G1868" i="1"/>
  <c r="G1869" i="1"/>
  <c r="G1802" i="1"/>
  <c r="G1849" i="1"/>
  <c r="G1852" i="1"/>
  <c r="G1850" i="1"/>
  <c r="G1853" i="1"/>
  <c r="G1851" i="1"/>
  <c r="G1854" i="1"/>
  <c r="G1855" i="1"/>
  <c r="G1856" i="1"/>
  <c r="G1857" i="1"/>
  <c r="G1858" i="1"/>
  <c r="G1861" i="1"/>
  <c r="G1859" i="1"/>
  <c r="G1860" i="1"/>
  <c r="G1775" i="1"/>
  <c r="G1781" i="1"/>
  <c r="G1782" i="1"/>
  <c r="G1779" i="1"/>
  <c r="G1784" i="1"/>
  <c r="G1791" i="1"/>
  <c r="G1780" i="1"/>
  <c r="G1785" i="1"/>
  <c r="G1783" i="1"/>
  <c r="G1774" i="1"/>
  <c r="G1786" i="1"/>
  <c r="G1789" i="1"/>
  <c r="G1790" i="1"/>
  <c r="G1787" i="1"/>
  <c r="G1777" i="1"/>
  <c r="G1778" i="1"/>
  <c r="G1788" i="1"/>
  <c r="G1799" i="1"/>
  <c r="G1795" i="1"/>
  <c r="G1796" i="1"/>
  <c r="G1792" i="1"/>
  <c r="G1793" i="1"/>
  <c r="G1794" i="1"/>
  <c r="G1797" i="1"/>
  <c r="G1798" i="1"/>
  <c r="G1801" i="1"/>
  <c r="G1800" i="1"/>
  <c r="G1817" i="1"/>
  <c r="G1824" i="1"/>
  <c r="G1825" i="1"/>
  <c r="G1818" i="1"/>
  <c r="G1840" i="1"/>
  <c r="G1839" i="1"/>
  <c r="G1837" i="1"/>
  <c r="G1838" i="1"/>
  <c r="G1821" i="1"/>
  <c r="G1820" i="1"/>
  <c r="G1819" i="1"/>
  <c r="G1841" i="1"/>
  <c r="G1842" i="1"/>
  <c r="G1809" i="1"/>
  <c r="G1814" i="1"/>
  <c r="G1811" i="1"/>
  <c r="G1812" i="1"/>
  <c r="G1813" i="1"/>
  <c r="G1810" i="1"/>
  <c r="G1843" i="1"/>
  <c r="G1844" i="1"/>
  <c r="G1845" i="1"/>
  <c r="G1828" i="1"/>
  <c r="G1826" i="1"/>
  <c r="G1830" i="1"/>
  <c r="G1829" i="1"/>
  <c r="G1831" i="1"/>
  <c r="G1805" i="1"/>
  <c r="G1827" i="1"/>
  <c r="G1836" i="1"/>
  <c r="G1832" i="1"/>
  <c r="G1834" i="1"/>
  <c r="G1835" i="1"/>
  <c r="G1833" i="1"/>
  <c r="G1804" i="1"/>
  <c r="G1815" i="1"/>
  <c r="G1816" i="1"/>
  <c r="G1864" i="1"/>
  <c r="G1770" i="1"/>
  <c r="G1771" i="1"/>
  <c r="G1772" i="1"/>
  <c r="G1773" i="1"/>
  <c r="G1689" i="1"/>
  <c r="G1701" i="1"/>
  <c r="G1692" i="1"/>
  <c r="G1706" i="1"/>
  <c r="G1707" i="1"/>
  <c r="G1708" i="1"/>
  <c r="G1690" i="1"/>
  <c r="G1702" i="1"/>
  <c r="G1703" i="1"/>
  <c r="G1709" i="1"/>
  <c r="G1691" i="1"/>
  <c r="G1704" i="1"/>
  <c r="G1705" i="1"/>
  <c r="G1710" i="1"/>
  <c r="G1716" i="1"/>
  <c r="G1713" i="1"/>
  <c r="G1712" i="1"/>
  <c r="G1711" i="1"/>
  <c r="G1694" i="1"/>
  <c r="G1717" i="1"/>
  <c r="G1714" i="1"/>
  <c r="G1740" i="1"/>
  <c r="G1742" i="1"/>
  <c r="G1720" i="1"/>
  <c r="G1719" i="1"/>
  <c r="G1718" i="1"/>
  <c r="G1721" i="1"/>
  <c r="G1722" i="1"/>
  <c r="G1723" i="1"/>
  <c r="G1725" i="1"/>
  <c r="G1724" i="1"/>
  <c r="G1695" i="1"/>
  <c r="G1728" i="1"/>
  <c r="G1732" i="1"/>
  <c r="G1730" i="1"/>
  <c r="G1726" i="1"/>
  <c r="G1736" i="1"/>
  <c r="G1738" i="1"/>
  <c r="G1734" i="1"/>
  <c r="G1744" i="1"/>
  <c r="G1743" i="1"/>
  <c r="G1699" i="1"/>
  <c r="G1700" i="1"/>
  <c r="G1803" i="1"/>
  <c r="G1848" i="1"/>
  <c r="G1760" i="1"/>
  <c r="G1764" i="1"/>
  <c r="G1762" i="1"/>
  <c r="G1751" i="1"/>
  <c r="G1757" i="1"/>
  <c r="G1747" i="1"/>
  <c r="G1748" i="1"/>
  <c r="G1749" i="1"/>
  <c r="G1750" i="1"/>
  <c r="G1693" i="1"/>
  <c r="G1696" i="1"/>
  <c r="G1776" i="1"/>
  <c r="G1863" i="1"/>
  <c r="G1862" i="1"/>
  <c r="G1729" i="1"/>
  <c r="G1733" i="1"/>
  <c r="G1731" i="1"/>
  <c r="G1737" i="1"/>
  <c r="G1739" i="1"/>
  <c r="G1735" i="1"/>
  <c r="G1715" i="1"/>
  <c r="G1741" i="1"/>
  <c r="G1808" i="1"/>
  <c r="G1867" i="1"/>
  <c r="G1870" i="1"/>
  <c r="G1872" i="1"/>
  <c r="G1873" i="1"/>
  <c r="G1698" i="1"/>
  <c r="G1697" i="1"/>
  <c r="G1745" i="1"/>
  <c r="G1727" i="1"/>
  <c r="G1822" i="1"/>
  <c r="G1846" i="1"/>
  <c r="G1847" i="1"/>
  <c r="G1823" i="1"/>
  <c r="G1761" i="1"/>
  <c r="G1763" i="1"/>
  <c r="G1765" i="1"/>
  <c r="G1756" i="1"/>
  <c r="G1753" i="1"/>
  <c r="G1752" i="1"/>
  <c r="G1759" i="1"/>
  <c r="G1758" i="1"/>
  <c r="G1755" i="1"/>
  <c r="G1754" i="1"/>
  <c r="G1746" i="1"/>
  <c r="G1767" i="1"/>
  <c r="G1769" i="1"/>
  <c r="G1768" i="1"/>
  <c r="G1766" i="1"/>
  <c r="J1807" i="1"/>
  <c r="A1807" i="1" s="1"/>
  <c r="J1866" i="1"/>
  <c r="A1866" i="1" s="1"/>
  <c r="J1871" i="1"/>
  <c r="A1871" i="1" s="1"/>
  <c r="J1865" i="1"/>
  <c r="A1865" i="1" s="1"/>
  <c r="J1868" i="1"/>
  <c r="A1868" i="1" s="1"/>
  <c r="J1869" i="1"/>
  <c r="A1869" i="1" s="1"/>
  <c r="J1802" i="1"/>
  <c r="A1802" i="1" s="1"/>
  <c r="J1849" i="1"/>
  <c r="A1849" i="1" s="1"/>
  <c r="J1852" i="1"/>
  <c r="A1852" i="1" s="1"/>
  <c r="J1850" i="1"/>
  <c r="A1850" i="1" s="1"/>
  <c r="J1853" i="1"/>
  <c r="A1853" i="1" s="1"/>
  <c r="J1851" i="1"/>
  <c r="A1851" i="1" s="1"/>
  <c r="J1854" i="1"/>
  <c r="A1854" i="1" s="1"/>
  <c r="J1855" i="1"/>
  <c r="A1855" i="1" s="1"/>
  <c r="J1856" i="1"/>
  <c r="A1856" i="1" s="1"/>
  <c r="J1857" i="1"/>
  <c r="A1857" i="1" s="1"/>
  <c r="J1858" i="1"/>
  <c r="A1858" i="1" s="1"/>
  <c r="J1861" i="1"/>
  <c r="A1861" i="1" s="1"/>
  <c r="J1859" i="1"/>
  <c r="A1859" i="1" s="1"/>
  <c r="J1860" i="1"/>
  <c r="A1860" i="1" s="1"/>
  <c r="J1775" i="1"/>
  <c r="A1775" i="1" s="1"/>
  <c r="J1781" i="1"/>
  <c r="A1781" i="1" s="1"/>
  <c r="J1782" i="1"/>
  <c r="A1782" i="1" s="1"/>
  <c r="J1779" i="1"/>
  <c r="A1779" i="1" s="1"/>
  <c r="J1784" i="1"/>
  <c r="A1784" i="1" s="1"/>
  <c r="J1791" i="1"/>
  <c r="A1791" i="1" s="1"/>
  <c r="J1780" i="1"/>
  <c r="A1780" i="1" s="1"/>
  <c r="J1785" i="1"/>
  <c r="A1785" i="1" s="1"/>
  <c r="J1783" i="1"/>
  <c r="A1783" i="1" s="1"/>
  <c r="J1774" i="1"/>
  <c r="A1774" i="1" s="1"/>
  <c r="J1786" i="1"/>
  <c r="A1786" i="1" s="1"/>
  <c r="J1789" i="1"/>
  <c r="A1789" i="1" s="1"/>
  <c r="J1790" i="1"/>
  <c r="A1790" i="1" s="1"/>
  <c r="J1787" i="1"/>
  <c r="A1787" i="1" s="1"/>
  <c r="J1777" i="1"/>
  <c r="A1777" i="1" s="1"/>
  <c r="J1778" i="1"/>
  <c r="A1778" i="1" s="1"/>
  <c r="J1788" i="1"/>
  <c r="A1788" i="1" s="1"/>
  <c r="J1799" i="1"/>
  <c r="A1799" i="1" s="1"/>
  <c r="J1795" i="1"/>
  <c r="A1795" i="1" s="1"/>
  <c r="J1796" i="1"/>
  <c r="A1796" i="1" s="1"/>
  <c r="J1792" i="1"/>
  <c r="A1792" i="1" s="1"/>
  <c r="J1793" i="1"/>
  <c r="A1793" i="1" s="1"/>
  <c r="J1794" i="1"/>
  <c r="A1794" i="1" s="1"/>
  <c r="J1797" i="1"/>
  <c r="A1797" i="1" s="1"/>
  <c r="J1798" i="1"/>
  <c r="A1798" i="1" s="1"/>
  <c r="J1801" i="1"/>
  <c r="A1801" i="1" s="1"/>
  <c r="J1800" i="1"/>
  <c r="A1800" i="1" s="1"/>
  <c r="J1817" i="1"/>
  <c r="A1817" i="1" s="1"/>
  <c r="J1824" i="1"/>
  <c r="A1824" i="1" s="1"/>
  <c r="J1825" i="1"/>
  <c r="A1825" i="1" s="1"/>
  <c r="J1818" i="1"/>
  <c r="A1818" i="1" s="1"/>
  <c r="J1840" i="1"/>
  <c r="A1840" i="1" s="1"/>
  <c r="J1839" i="1"/>
  <c r="A1839" i="1" s="1"/>
  <c r="J1837" i="1"/>
  <c r="A1837" i="1" s="1"/>
  <c r="J1838" i="1"/>
  <c r="A1838" i="1" s="1"/>
  <c r="J1821" i="1"/>
  <c r="A1821" i="1" s="1"/>
  <c r="J1820" i="1"/>
  <c r="A1820" i="1" s="1"/>
  <c r="J1819" i="1"/>
  <c r="A1819" i="1" s="1"/>
  <c r="J1841" i="1"/>
  <c r="A1841" i="1" s="1"/>
  <c r="J1842" i="1"/>
  <c r="A1842" i="1" s="1"/>
  <c r="J1809" i="1"/>
  <c r="A1809" i="1" s="1"/>
  <c r="J1814" i="1"/>
  <c r="A1814" i="1" s="1"/>
  <c r="J1811" i="1"/>
  <c r="A1811" i="1" s="1"/>
  <c r="J1812" i="1"/>
  <c r="A1812" i="1" s="1"/>
  <c r="J1813" i="1"/>
  <c r="A1813" i="1" s="1"/>
  <c r="J1810" i="1"/>
  <c r="A1810" i="1" s="1"/>
  <c r="J1843" i="1"/>
  <c r="A1843" i="1" s="1"/>
  <c r="J1844" i="1"/>
  <c r="A1844" i="1" s="1"/>
  <c r="J1845" i="1"/>
  <c r="A1845" i="1" s="1"/>
  <c r="J1828" i="1"/>
  <c r="A1828" i="1" s="1"/>
  <c r="J1826" i="1"/>
  <c r="A1826" i="1" s="1"/>
  <c r="J1830" i="1"/>
  <c r="A1830" i="1" s="1"/>
  <c r="J1829" i="1"/>
  <c r="A1829" i="1" s="1"/>
  <c r="J1831" i="1"/>
  <c r="A1831" i="1" s="1"/>
  <c r="J1805" i="1"/>
  <c r="A1805" i="1" s="1"/>
  <c r="J1827" i="1"/>
  <c r="A1827" i="1" s="1"/>
  <c r="J1836" i="1"/>
  <c r="A1836" i="1" s="1"/>
  <c r="J1832" i="1"/>
  <c r="A1832" i="1" s="1"/>
  <c r="J1834" i="1"/>
  <c r="A1834" i="1" s="1"/>
  <c r="J1835" i="1"/>
  <c r="A1835" i="1" s="1"/>
  <c r="J1833" i="1"/>
  <c r="A1833" i="1" s="1"/>
  <c r="J1804" i="1"/>
  <c r="A1804" i="1" s="1"/>
  <c r="J1815" i="1"/>
  <c r="A1815" i="1" s="1"/>
  <c r="J1816" i="1"/>
  <c r="A1816" i="1" s="1"/>
  <c r="J1864" i="1"/>
  <c r="A1864" i="1" s="1"/>
  <c r="J1770" i="1"/>
  <c r="A1770" i="1" s="1"/>
  <c r="J1771" i="1"/>
  <c r="A1771" i="1" s="1"/>
  <c r="J1772" i="1"/>
  <c r="A1772" i="1" s="1"/>
  <c r="J1773" i="1"/>
  <c r="A1773" i="1" s="1"/>
  <c r="J1689" i="1"/>
  <c r="A1689" i="1" s="1"/>
  <c r="J1701" i="1"/>
  <c r="A1701" i="1" s="1"/>
  <c r="J1692" i="1"/>
  <c r="A1692" i="1" s="1"/>
  <c r="J1706" i="1"/>
  <c r="A1706" i="1" s="1"/>
  <c r="J1707" i="1"/>
  <c r="A1707" i="1" s="1"/>
  <c r="J1708" i="1"/>
  <c r="A1708" i="1" s="1"/>
  <c r="J1690" i="1"/>
  <c r="A1690" i="1" s="1"/>
  <c r="J1702" i="1"/>
  <c r="A1702" i="1" s="1"/>
  <c r="J1703" i="1"/>
  <c r="A1703" i="1" s="1"/>
  <c r="J1709" i="1"/>
  <c r="A1709" i="1" s="1"/>
  <c r="J1691" i="1"/>
  <c r="A1691" i="1" s="1"/>
  <c r="J1704" i="1"/>
  <c r="A1704" i="1" s="1"/>
  <c r="J1705" i="1"/>
  <c r="A1705" i="1" s="1"/>
  <c r="J1710" i="1"/>
  <c r="A1710" i="1" s="1"/>
  <c r="J1716" i="1"/>
  <c r="A1716" i="1" s="1"/>
  <c r="J1713" i="1"/>
  <c r="A1713" i="1" s="1"/>
  <c r="J1712" i="1"/>
  <c r="A1712" i="1" s="1"/>
  <c r="J1711" i="1"/>
  <c r="A1711" i="1" s="1"/>
  <c r="J1694" i="1"/>
  <c r="A1694" i="1" s="1"/>
  <c r="J1717" i="1"/>
  <c r="A1717" i="1" s="1"/>
  <c r="J1714" i="1"/>
  <c r="A1714" i="1" s="1"/>
  <c r="J1740" i="1"/>
  <c r="A1740" i="1" s="1"/>
  <c r="J1742" i="1"/>
  <c r="A1742" i="1" s="1"/>
  <c r="J1720" i="1"/>
  <c r="A1720" i="1" s="1"/>
  <c r="J1719" i="1"/>
  <c r="A1719" i="1" s="1"/>
  <c r="J1718" i="1"/>
  <c r="A1718" i="1" s="1"/>
  <c r="J1721" i="1"/>
  <c r="A1721" i="1" s="1"/>
  <c r="J1722" i="1"/>
  <c r="A1722" i="1" s="1"/>
  <c r="J1723" i="1"/>
  <c r="A1723" i="1" s="1"/>
  <c r="J1725" i="1"/>
  <c r="A1725" i="1" s="1"/>
  <c r="J1724" i="1"/>
  <c r="A1724" i="1" s="1"/>
  <c r="J1695" i="1"/>
  <c r="A1695" i="1" s="1"/>
  <c r="J1728" i="1"/>
  <c r="A1728" i="1" s="1"/>
  <c r="J1732" i="1"/>
  <c r="A1732" i="1" s="1"/>
  <c r="J1730" i="1"/>
  <c r="A1730" i="1" s="1"/>
  <c r="J1726" i="1"/>
  <c r="A1726" i="1" s="1"/>
  <c r="J1736" i="1"/>
  <c r="A1736" i="1" s="1"/>
  <c r="J1738" i="1"/>
  <c r="A1738" i="1" s="1"/>
  <c r="J1734" i="1"/>
  <c r="A1734" i="1" s="1"/>
  <c r="J1744" i="1"/>
  <c r="A1744" i="1" s="1"/>
  <c r="J1743" i="1"/>
  <c r="A1743" i="1" s="1"/>
  <c r="J1699" i="1"/>
  <c r="A1699" i="1" s="1"/>
  <c r="J1700" i="1"/>
  <c r="A1700" i="1" s="1"/>
  <c r="J1803" i="1"/>
  <c r="A1803" i="1" s="1"/>
  <c r="J1848" i="1"/>
  <c r="A1848" i="1" s="1"/>
  <c r="J1760" i="1"/>
  <c r="A1760" i="1" s="1"/>
  <c r="J1764" i="1"/>
  <c r="A1764" i="1" s="1"/>
  <c r="J1762" i="1"/>
  <c r="A1762" i="1" s="1"/>
  <c r="J1751" i="1"/>
  <c r="A1751" i="1" s="1"/>
  <c r="J1757" i="1"/>
  <c r="A1757" i="1" s="1"/>
  <c r="J1747" i="1"/>
  <c r="A1747" i="1" s="1"/>
  <c r="J1748" i="1"/>
  <c r="A1748" i="1" s="1"/>
  <c r="J1749" i="1"/>
  <c r="A1749" i="1" s="1"/>
  <c r="J1750" i="1"/>
  <c r="A1750" i="1" s="1"/>
  <c r="J1693" i="1"/>
  <c r="A1693" i="1" s="1"/>
  <c r="J1696" i="1"/>
  <c r="A1696" i="1" s="1"/>
  <c r="J1776" i="1"/>
  <c r="A1776" i="1" s="1"/>
  <c r="J1863" i="1"/>
  <c r="A1863" i="1" s="1"/>
  <c r="J1862" i="1"/>
  <c r="A1862" i="1" s="1"/>
  <c r="J1729" i="1"/>
  <c r="A1729" i="1" s="1"/>
  <c r="J1733" i="1"/>
  <c r="A1733" i="1" s="1"/>
  <c r="J1731" i="1"/>
  <c r="A1731" i="1" s="1"/>
  <c r="J1737" i="1"/>
  <c r="A1737" i="1" s="1"/>
  <c r="J1739" i="1"/>
  <c r="A1739" i="1" s="1"/>
  <c r="J1735" i="1"/>
  <c r="A1735" i="1" s="1"/>
  <c r="J1715" i="1"/>
  <c r="A1715" i="1" s="1"/>
  <c r="J1741" i="1"/>
  <c r="A1741" i="1" s="1"/>
  <c r="J1808" i="1"/>
  <c r="A1808" i="1" s="1"/>
  <c r="J1867" i="1"/>
  <c r="A1867" i="1" s="1"/>
  <c r="J1870" i="1"/>
  <c r="A1870" i="1" s="1"/>
  <c r="J1872" i="1"/>
  <c r="A1872" i="1" s="1"/>
  <c r="J1873" i="1"/>
  <c r="A1873" i="1" s="1"/>
  <c r="J1698" i="1"/>
  <c r="A1698" i="1" s="1"/>
  <c r="J1697" i="1"/>
  <c r="A1697" i="1" s="1"/>
  <c r="J1745" i="1"/>
  <c r="A1745" i="1" s="1"/>
  <c r="J1727" i="1"/>
  <c r="A1727" i="1" s="1"/>
  <c r="J1822" i="1"/>
  <c r="A1822" i="1" s="1"/>
  <c r="J1846" i="1"/>
  <c r="A1846" i="1" s="1"/>
  <c r="J1847" i="1"/>
  <c r="A1847" i="1" s="1"/>
  <c r="J1823" i="1"/>
  <c r="A1823" i="1" s="1"/>
  <c r="J1761" i="1"/>
  <c r="A1761" i="1" s="1"/>
  <c r="J1763" i="1"/>
  <c r="A1763" i="1" s="1"/>
  <c r="J1765" i="1"/>
  <c r="A1765" i="1" s="1"/>
  <c r="J1756" i="1"/>
  <c r="A1756" i="1" s="1"/>
  <c r="J1753" i="1"/>
  <c r="A1753" i="1" s="1"/>
  <c r="J1752" i="1"/>
  <c r="A1752" i="1" s="1"/>
  <c r="J1759" i="1"/>
  <c r="A1759" i="1" s="1"/>
  <c r="J1758" i="1"/>
  <c r="A1758" i="1" s="1"/>
  <c r="J1755" i="1"/>
  <c r="A1755" i="1" s="1"/>
  <c r="J1754" i="1"/>
  <c r="A1754" i="1" s="1"/>
  <c r="J1746" i="1"/>
  <c r="A1746" i="1" s="1"/>
  <c r="J1767" i="1"/>
  <c r="A1767" i="1" s="1"/>
  <c r="J1769" i="1"/>
  <c r="A1769" i="1" s="1"/>
  <c r="J1768" i="1"/>
  <c r="A1768" i="1" s="1"/>
  <c r="J1766" i="1"/>
  <c r="A1766" i="1" s="1"/>
  <c r="G1806" i="1"/>
  <c r="C1806" i="1"/>
  <c r="D1806" i="1"/>
  <c r="E1806" i="1"/>
  <c r="J1806" i="1"/>
  <c r="A1806" i="1" s="1"/>
  <c r="C1990" i="1" l="1"/>
  <c r="C1991" i="1"/>
  <c r="C1992" i="1"/>
  <c r="C2059" i="1"/>
  <c r="C2064" i="1"/>
  <c r="C2058" i="1"/>
  <c r="C2061" i="1"/>
  <c r="C2062" i="1"/>
  <c r="C2060" i="1"/>
  <c r="C2063" i="1"/>
  <c r="C2065" i="1"/>
  <c r="C2066" i="1"/>
  <c r="C1986" i="1"/>
  <c r="C2034" i="1"/>
  <c r="C2037" i="1"/>
  <c r="C2035" i="1"/>
  <c r="C2038" i="1"/>
  <c r="C2036" i="1"/>
  <c r="C2039" i="1"/>
  <c r="C2040" i="1"/>
  <c r="C2041" i="1"/>
  <c r="C2042" i="1"/>
  <c r="C2043" i="1"/>
  <c r="C2046" i="1"/>
  <c r="C2044" i="1"/>
  <c r="C2045" i="1"/>
  <c r="C1960" i="1"/>
  <c r="C1959" i="1"/>
  <c r="C2056" i="1"/>
  <c r="C1965" i="1"/>
  <c r="C1966" i="1"/>
  <c r="C1963" i="1"/>
  <c r="C1968" i="1"/>
  <c r="C1975" i="1"/>
  <c r="C2051" i="1"/>
  <c r="C1964" i="1"/>
  <c r="C1969" i="1"/>
  <c r="C2054" i="1"/>
  <c r="C1967" i="1"/>
  <c r="C1958" i="1"/>
  <c r="C1970" i="1"/>
  <c r="C1973" i="1"/>
  <c r="C1974" i="1"/>
  <c r="C1971" i="1"/>
  <c r="C1954" i="1"/>
  <c r="C1961" i="1"/>
  <c r="C1962" i="1"/>
  <c r="C1955" i="1"/>
  <c r="C1972" i="1"/>
  <c r="C1983" i="1"/>
  <c r="C1956" i="1"/>
  <c r="C1979" i="1"/>
  <c r="C1980" i="1"/>
  <c r="C1957" i="1"/>
  <c r="C1976" i="1"/>
  <c r="C1977" i="1"/>
  <c r="C1978" i="1"/>
  <c r="C1981" i="1"/>
  <c r="C1982" i="1"/>
  <c r="C1985" i="1"/>
  <c r="C1984" i="1"/>
  <c r="C2001" i="1"/>
  <c r="C2008" i="1"/>
  <c r="C2009" i="1"/>
  <c r="C2002" i="1"/>
  <c r="C2025" i="1"/>
  <c r="C2023" i="1"/>
  <c r="C2021" i="1"/>
  <c r="C2022" i="1"/>
  <c r="C2005" i="1"/>
  <c r="C2004" i="1"/>
  <c r="C2003" i="1"/>
  <c r="C2026" i="1"/>
  <c r="C2027" i="1"/>
  <c r="C1993" i="1"/>
  <c r="C1998" i="1"/>
  <c r="C1995" i="1"/>
  <c r="C1996" i="1"/>
  <c r="C1997" i="1"/>
  <c r="C1994" i="1"/>
  <c r="C2028" i="1"/>
  <c r="C2029" i="1"/>
  <c r="C2030" i="1"/>
  <c r="C2012" i="1"/>
  <c r="C2010" i="1"/>
  <c r="C2014" i="1"/>
  <c r="C2013" i="1"/>
  <c r="C2015" i="1"/>
  <c r="C1989" i="1"/>
  <c r="C2011" i="1"/>
  <c r="C2020" i="1"/>
  <c r="C2016" i="1"/>
  <c r="C2018" i="1"/>
  <c r="C2019" i="1"/>
  <c r="C2017" i="1"/>
  <c r="C1988" i="1"/>
  <c r="C1999" i="1"/>
  <c r="C2000" i="1"/>
  <c r="C2047" i="1"/>
  <c r="C2050" i="1"/>
  <c r="C2055" i="1"/>
  <c r="C1874" i="1"/>
  <c r="C1886" i="1"/>
  <c r="C1883" i="1"/>
  <c r="C1877" i="1"/>
  <c r="C1891" i="1"/>
  <c r="C1892" i="1"/>
  <c r="C1893" i="1"/>
  <c r="C1875" i="1"/>
  <c r="C1887" i="1"/>
  <c r="C1888" i="1"/>
  <c r="C1894" i="1"/>
  <c r="C1876" i="1"/>
  <c r="C1889" i="1"/>
  <c r="C1890" i="1"/>
  <c r="C1895" i="1"/>
  <c r="C1900" i="1"/>
  <c r="C1898" i="1"/>
  <c r="C1897" i="1"/>
  <c r="C1896" i="1"/>
  <c r="C1879" i="1"/>
  <c r="C1878" i="1"/>
  <c r="C1901" i="1"/>
  <c r="C1899" i="1"/>
  <c r="C1924" i="1"/>
  <c r="C1925" i="1"/>
  <c r="C1904" i="1"/>
  <c r="C1903" i="1"/>
  <c r="C1902" i="1"/>
  <c r="C1905" i="1"/>
  <c r="C1906" i="1"/>
  <c r="C1907" i="1"/>
  <c r="C1909" i="1"/>
  <c r="C1882" i="1"/>
  <c r="C1908" i="1"/>
  <c r="C1912" i="1"/>
  <c r="C1916" i="1"/>
  <c r="C1914" i="1"/>
  <c r="C1910" i="1"/>
  <c r="C1920" i="1"/>
  <c r="C1922" i="1"/>
  <c r="C1918" i="1"/>
  <c r="C1927" i="1"/>
  <c r="C1928" i="1"/>
  <c r="C1926" i="1"/>
  <c r="C1913" i="1"/>
  <c r="C1917" i="1"/>
  <c r="C1915" i="1"/>
  <c r="C1911" i="1"/>
  <c r="C1921" i="1"/>
  <c r="C1923" i="1"/>
  <c r="C1919" i="1"/>
  <c r="C1884" i="1"/>
  <c r="C1885" i="1"/>
  <c r="C1987" i="1"/>
  <c r="C2006" i="1"/>
  <c r="C2033" i="1"/>
  <c r="C2031" i="1"/>
  <c r="C2032" i="1"/>
  <c r="C2007" i="1"/>
  <c r="C1944" i="1"/>
  <c r="C1945" i="1"/>
  <c r="C1948" i="1"/>
  <c r="C1947" i="1"/>
  <c r="C1946" i="1"/>
  <c r="C1949" i="1"/>
  <c r="C1939" i="1"/>
  <c r="C1936" i="1"/>
  <c r="C1934" i="1"/>
  <c r="C1935" i="1"/>
  <c r="C1943" i="1"/>
  <c r="C1942" i="1"/>
  <c r="C1940" i="1"/>
  <c r="C1941" i="1"/>
  <c r="C1938" i="1"/>
  <c r="C1937" i="1"/>
  <c r="C1929" i="1"/>
  <c r="C1930" i="1"/>
  <c r="C1931" i="1"/>
  <c r="C1932" i="1"/>
  <c r="C1933" i="1"/>
  <c r="C1951" i="1"/>
  <c r="C1953" i="1"/>
  <c r="C1952" i="1"/>
  <c r="C1950" i="1"/>
  <c r="C1880" i="1"/>
  <c r="C1881" i="1"/>
  <c r="C2052" i="1"/>
  <c r="C2053" i="1"/>
  <c r="C2057" i="1"/>
  <c r="C2049" i="1"/>
  <c r="C2048" i="1"/>
  <c r="C2024" i="1"/>
  <c r="D1990" i="1"/>
  <c r="D1991" i="1"/>
  <c r="D1992" i="1"/>
  <c r="D2059" i="1"/>
  <c r="D2064" i="1"/>
  <c r="D2058" i="1"/>
  <c r="D2061" i="1"/>
  <c r="D2062" i="1"/>
  <c r="D2060" i="1"/>
  <c r="D2063" i="1"/>
  <c r="D2065" i="1"/>
  <c r="D2066" i="1"/>
  <c r="D1986" i="1"/>
  <c r="D2034" i="1"/>
  <c r="D2037" i="1"/>
  <c r="D2035" i="1"/>
  <c r="D2038" i="1"/>
  <c r="D2036" i="1"/>
  <c r="D2039" i="1"/>
  <c r="D2040" i="1"/>
  <c r="D2041" i="1"/>
  <c r="D2042" i="1"/>
  <c r="D2043" i="1"/>
  <c r="D2046" i="1"/>
  <c r="D2044" i="1"/>
  <c r="D2045" i="1"/>
  <c r="D1960" i="1"/>
  <c r="D1959" i="1"/>
  <c r="D2056" i="1"/>
  <c r="D1965" i="1"/>
  <c r="D1966" i="1"/>
  <c r="D1963" i="1"/>
  <c r="D1968" i="1"/>
  <c r="D1975" i="1"/>
  <c r="D2051" i="1"/>
  <c r="D1964" i="1"/>
  <c r="D1969" i="1"/>
  <c r="D2054" i="1"/>
  <c r="D1967" i="1"/>
  <c r="D1958" i="1"/>
  <c r="D1970" i="1"/>
  <c r="D1973" i="1"/>
  <c r="D1974" i="1"/>
  <c r="D1971" i="1"/>
  <c r="D1954" i="1"/>
  <c r="D1961" i="1"/>
  <c r="D1962" i="1"/>
  <c r="D1955" i="1"/>
  <c r="D1972" i="1"/>
  <c r="D1983" i="1"/>
  <c r="D1956" i="1"/>
  <c r="D1979" i="1"/>
  <c r="D1980" i="1"/>
  <c r="D1957" i="1"/>
  <c r="D1976" i="1"/>
  <c r="D1977" i="1"/>
  <c r="D1978" i="1"/>
  <c r="D1981" i="1"/>
  <c r="D1982" i="1"/>
  <c r="D1985" i="1"/>
  <c r="D1984" i="1"/>
  <c r="D2001" i="1"/>
  <c r="D2008" i="1"/>
  <c r="D2009" i="1"/>
  <c r="D2002" i="1"/>
  <c r="D2025" i="1"/>
  <c r="D2023" i="1"/>
  <c r="D2021" i="1"/>
  <c r="D2022" i="1"/>
  <c r="D2005" i="1"/>
  <c r="D2004" i="1"/>
  <c r="D2003" i="1"/>
  <c r="D2026" i="1"/>
  <c r="D2027" i="1"/>
  <c r="D1993" i="1"/>
  <c r="D1998" i="1"/>
  <c r="D1995" i="1"/>
  <c r="D1996" i="1"/>
  <c r="D1997" i="1"/>
  <c r="D1994" i="1"/>
  <c r="D2028" i="1"/>
  <c r="D2029" i="1"/>
  <c r="D2030" i="1"/>
  <c r="D2012" i="1"/>
  <c r="D2010" i="1"/>
  <c r="D2014" i="1"/>
  <c r="D2013" i="1"/>
  <c r="D2015" i="1"/>
  <c r="D1989" i="1"/>
  <c r="D2011" i="1"/>
  <c r="D2020" i="1"/>
  <c r="D2016" i="1"/>
  <c r="D2018" i="1"/>
  <c r="D2019" i="1"/>
  <c r="D2017" i="1"/>
  <c r="D1988" i="1"/>
  <c r="D1999" i="1"/>
  <c r="D2000" i="1"/>
  <c r="D2047" i="1"/>
  <c r="D2050" i="1"/>
  <c r="D2055" i="1"/>
  <c r="D1874" i="1"/>
  <c r="D1886" i="1"/>
  <c r="D1883" i="1"/>
  <c r="D1877" i="1"/>
  <c r="D1891" i="1"/>
  <c r="D1892" i="1"/>
  <c r="D1893" i="1"/>
  <c r="D1875" i="1"/>
  <c r="D1887" i="1"/>
  <c r="D1888" i="1"/>
  <c r="D1894" i="1"/>
  <c r="D1876" i="1"/>
  <c r="D1889" i="1"/>
  <c r="D1890" i="1"/>
  <c r="D1895" i="1"/>
  <c r="D1900" i="1"/>
  <c r="D1898" i="1"/>
  <c r="D1897" i="1"/>
  <c r="D1896" i="1"/>
  <c r="D1879" i="1"/>
  <c r="D1878" i="1"/>
  <c r="D1901" i="1"/>
  <c r="D1899" i="1"/>
  <c r="D1924" i="1"/>
  <c r="D1925" i="1"/>
  <c r="D1904" i="1"/>
  <c r="D1903" i="1"/>
  <c r="D1902" i="1"/>
  <c r="D1905" i="1"/>
  <c r="D1906" i="1"/>
  <c r="D1907" i="1"/>
  <c r="D1909" i="1"/>
  <c r="D1882" i="1"/>
  <c r="D1908" i="1"/>
  <c r="D1912" i="1"/>
  <c r="D1916" i="1"/>
  <c r="D1914" i="1"/>
  <c r="D1910" i="1"/>
  <c r="D1920" i="1"/>
  <c r="D1922" i="1"/>
  <c r="D1918" i="1"/>
  <c r="D1927" i="1"/>
  <c r="D1928" i="1"/>
  <c r="D1926" i="1"/>
  <c r="D1913" i="1"/>
  <c r="D1917" i="1"/>
  <c r="D1915" i="1"/>
  <c r="D1911" i="1"/>
  <c r="D1921" i="1"/>
  <c r="D1923" i="1"/>
  <c r="D1919" i="1"/>
  <c r="D1884" i="1"/>
  <c r="D1885" i="1"/>
  <c r="D1987" i="1"/>
  <c r="D2006" i="1"/>
  <c r="D2033" i="1"/>
  <c r="D2031" i="1"/>
  <c r="D2032" i="1"/>
  <c r="D2007" i="1"/>
  <c r="D1944" i="1"/>
  <c r="D1945" i="1"/>
  <c r="D1948" i="1"/>
  <c r="D1947" i="1"/>
  <c r="D1946" i="1"/>
  <c r="D1949" i="1"/>
  <c r="D1939" i="1"/>
  <c r="D1936" i="1"/>
  <c r="D1934" i="1"/>
  <c r="D1935" i="1"/>
  <c r="D1943" i="1"/>
  <c r="D1942" i="1"/>
  <c r="D1940" i="1"/>
  <c r="D1941" i="1"/>
  <c r="D1938" i="1"/>
  <c r="D1937" i="1"/>
  <c r="D1929" i="1"/>
  <c r="D1930" i="1"/>
  <c r="D1931" i="1"/>
  <c r="D1932" i="1"/>
  <c r="D1933" i="1"/>
  <c r="D1951" i="1"/>
  <c r="D1953" i="1"/>
  <c r="D1952" i="1"/>
  <c r="D1950" i="1"/>
  <c r="D1880" i="1"/>
  <c r="D1881" i="1"/>
  <c r="D2052" i="1"/>
  <c r="D2053" i="1"/>
  <c r="D2057" i="1"/>
  <c r="D2049" i="1"/>
  <c r="D2048" i="1"/>
  <c r="D2024" i="1"/>
  <c r="E1990" i="1"/>
  <c r="E1991" i="1"/>
  <c r="E1992" i="1"/>
  <c r="E2059" i="1"/>
  <c r="E2064" i="1"/>
  <c r="E2058" i="1"/>
  <c r="E2061" i="1"/>
  <c r="E2062" i="1"/>
  <c r="E2060" i="1"/>
  <c r="E2063" i="1"/>
  <c r="E2065" i="1"/>
  <c r="E2066" i="1"/>
  <c r="E1986" i="1"/>
  <c r="E2034" i="1"/>
  <c r="E2037" i="1"/>
  <c r="E2035" i="1"/>
  <c r="E2038" i="1"/>
  <c r="E2036" i="1"/>
  <c r="E2039" i="1"/>
  <c r="E2040" i="1"/>
  <c r="E2041" i="1"/>
  <c r="E2042" i="1"/>
  <c r="E2043" i="1"/>
  <c r="E2046" i="1"/>
  <c r="E2044" i="1"/>
  <c r="E2045" i="1"/>
  <c r="E1960" i="1"/>
  <c r="E1959" i="1"/>
  <c r="E2056" i="1"/>
  <c r="E1965" i="1"/>
  <c r="E1966" i="1"/>
  <c r="E1963" i="1"/>
  <c r="E1968" i="1"/>
  <c r="E1975" i="1"/>
  <c r="E2051" i="1"/>
  <c r="E1964" i="1"/>
  <c r="E1969" i="1"/>
  <c r="E2054" i="1"/>
  <c r="E1967" i="1"/>
  <c r="E1958" i="1"/>
  <c r="E1970" i="1"/>
  <c r="E1973" i="1"/>
  <c r="E1974" i="1"/>
  <c r="E1971" i="1"/>
  <c r="E1954" i="1"/>
  <c r="E1961" i="1"/>
  <c r="E1962" i="1"/>
  <c r="E1955" i="1"/>
  <c r="E1972" i="1"/>
  <c r="E1983" i="1"/>
  <c r="E1956" i="1"/>
  <c r="E1979" i="1"/>
  <c r="E1980" i="1"/>
  <c r="E1957" i="1"/>
  <c r="E1976" i="1"/>
  <c r="E1977" i="1"/>
  <c r="E1978" i="1"/>
  <c r="E1981" i="1"/>
  <c r="E1982" i="1"/>
  <c r="E1985" i="1"/>
  <c r="E1984" i="1"/>
  <c r="E2001" i="1"/>
  <c r="E2008" i="1"/>
  <c r="E2009" i="1"/>
  <c r="E2002" i="1"/>
  <c r="E2025" i="1"/>
  <c r="E2023" i="1"/>
  <c r="E2021" i="1"/>
  <c r="E2022" i="1"/>
  <c r="E2005" i="1"/>
  <c r="E2004" i="1"/>
  <c r="E2003" i="1"/>
  <c r="E2026" i="1"/>
  <c r="E2027" i="1"/>
  <c r="E1993" i="1"/>
  <c r="E1998" i="1"/>
  <c r="E1995" i="1"/>
  <c r="E1996" i="1"/>
  <c r="E1997" i="1"/>
  <c r="E1994" i="1"/>
  <c r="E2028" i="1"/>
  <c r="E2029" i="1"/>
  <c r="E2030" i="1"/>
  <c r="E2012" i="1"/>
  <c r="E2010" i="1"/>
  <c r="E2014" i="1"/>
  <c r="E2013" i="1"/>
  <c r="E2015" i="1"/>
  <c r="E1989" i="1"/>
  <c r="E2011" i="1"/>
  <c r="E2020" i="1"/>
  <c r="E2016" i="1"/>
  <c r="E2018" i="1"/>
  <c r="E2019" i="1"/>
  <c r="E2017" i="1"/>
  <c r="E1988" i="1"/>
  <c r="E1999" i="1"/>
  <c r="E2000" i="1"/>
  <c r="E2047" i="1"/>
  <c r="E2050" i="1"/>
  <c r="E2055" i="1"/>
  <c r="E1874" i="1"/>
  <c r="E1886" i="1"/>
  <c r="E1883" i="1"/>
  <c r="E1877" i="1"/>
  <c r="E1891" i="1"/>
  <c r="E1892" i="1"/>
  <c r="E1893" i="1"/>
  <c r="E1875" i="1"/>
  <c r="E1887" i="1"/>
  <c r="E1888" i="1"/>
  <c r="E1894" i="1"/>
  <c r="E1876" i="1"/>
  <c r="E1889" i="1"/>
  <c r="E1890" i="1"/>
  <c r="E1895" i="1"/>
  <c r="E1900" i="1"/>
  <c r="E1898" i="1"/>
  <c r="E1897" i="1"/>
  <c r="E1896" i="1"/>
  <c r="E1879" i="1"/>
  <c r="E1878" i="1"/>
  <c r="E1901" i="1"/>
  <c r="E1899" i="1"/>
  <c r="E1924" i="1"/>
  <c r="E1925" i="1"/>
  <c r="E1904" i="1"/>
  <c r="E1903" i="1"/>
  <c r="E1902" i="1"/>
  <c r="E1905" i="1"/>
  <c r="E1906" i="1"/>
  <c r="E1907" i="1"/>
  <c r="E1909" i="1"/>
  <c r="E1882" i="1"/>
  <c r="E1908" i="1"/>
  <c r="E1912" i="1"/>
  <c r="E1916" i="1"/>
  <c r="E1914" i="1"/>
  <c r="E1910" i="1"/>
  <c r="E1920" i="1"/>
  <c r="E1922" i="1"/>
  <c r="E1918" i="1"/>
  <c r="E1927" i="1"/>
  <c r="E1928" i="1"/>
  <c r="E1926" i="1"/>
  <c r="E1913" i="1"/>
  <c r="E1917" i="1"/>
  <c r="E1915" i="1"/>
  <c r="E1911" i="1"/>
  <c r="E1921" i="1"/>
  <c r="E1923" i="1"/>
  <c r="E1919" i="1"/>
  <c r="E1884" i="1"/>
  <c r="E1885" i="1"/>
  <c r="E1987" i="1"/>
  <c r="E2006" i="1"/>
  <c r="E2033" i="1"/>
  <c r="E2031" i="1"/>
  <c r="E2032" i="1"/>
  <c r="E2007" i="1"/>
  <c r="E1944" i="1"/>
  <c r="E1945" i="1"/>
  <c r="E1948" i="1"/>
  <c r="E1947" i="1"/>
  <c r="E1946" i="1"/>
  <c r="E1949" i="1"/>
  <c r="E1939" i="1"/>
  <c r="E1936" i="1"/>
  <c r="E1934" i="1"/>
  <c r="E1935" i="1"/>
  <c r="E1943" i="1"/>
  <c r="E1942" i="1"/>
  <c r="E1940" i="1"/>
  <c r="E1941" i="1"/>
  <c r="E1938" i="1"/>
  <c r="E1937" i="1"/>
  <c r="E1929" i="1"/>
  <c r="E1930" i="1"/>
  <c r="E1931" i="1"/>
  <c r="E1932" i="1"/>
  <c r="E1933" i="1"/>
  <c r="E1951" i="1"/>
  <c r="E1953" i="1"/>
  <c r="E1952" i="1"/>
  <c r="E1950" i="1"/>
  <c r="E1880" i="1"/>
  <c r="E1881" i="1"/>
  <c r="E2052" i="1"/>
  <c r="E2053" i="1"/>
  <c r="E2057" i="1"/>
  <c r="E2049" i="1"/>
  <c r="E2048" i="1"/>
  <c r="E2024" i="1"/>
  <c r="G1990" i="1"/>
  <c r="G1991" i="1"/>
  <c r="G1992" i="1"/>
  <c r="G2059" i="1"/>
  <c r="G2064" i="1"/>
  <c r="G2058" i="1"/>
  <c r="G2061" i="1"/>
  <c r="G2062" i="1"/>
  <c r="G2060" i="1"/>
  <c r="G2063" i="1"/>
  <c r="G2065" i="1"/>
  <c r="G2066" i="1"/>
  <c r="G1986" i="1"/>
  <c r="G2034" i="1"/>
  <c r="G2037" i="1"/>
  <c r="G2035" i="1"/>
  <c r="G2038" i="1"/>
  <c r="G2036" i="1"/>
  <c r="G2039" i="1"/>
  <c r="G2040" i="1"/>
  <c r="G2041" i="1"/>
  <c r="G2042" i="1"/>
  <c r="G2043" i="1"/>
  <c r="G2046" i="1"/>
  <c r="G2044" i="1"/>
  <c r="G2045" i="1"/>
  <c r="G1960" i="1"/>
  <c r="G1959" i="1"/>
  <c r="G2056" i="1"/>
  <c r="G1965" i="1"/>
  <c r="G1966" i="1"/>
  <c r="G1963" i="1"/>
  <c r="G1968" i="1"/>
  <c r="G1975" i="1"/>
  <c r="G2051" i="1"/>
  <c r="G1964" i="1"/>
  <c r="G1969" i="1"/>
  <c r="G2054" i="1"/>
  <c r="G1967" i="1"/>
  <c r="G1958" i="1"/>
  <c r="G1970" i="1"/>
  <c r="G1973" i="1"/>
  <c r="G1974" i="1"/>
  <c r="G1971" i="1"/>
  <c r="G1954" i="1"/>
  <c r="G1961" i="1"/>
  <c r="G1962" i="1"/>
  <c r="G1955" i="1"/>
  <c r="G1972" i="1"/>
  <c r="G1983" i="1"/>
  <c r="G1956" i="1"/>
  <c r="G1979" i="1"/>
  <c r="G1980" i="1"/>
  <c r="G1957" i="1"/>
  <c r="G1976" i="1"/>
  <c r="G1977" i="1"/>
  <c r="G1978" i="1"/>
  <c r="G1981" i="1"/>
  <c r="G1982" i="1"/>
  <c r="G1985" i="1"/>
  <c r="G1984" i="1"/>
  <c r="G2001" i="1"/>
  <c r="G2008" i="1"/>
  <c r="G2009" i="1"/>
  <c r="G2002" i="1"/>
  <c r="G2025" i="1"/>
  <c r="G2023" i="1"/>
  <c r="G2021" i="1"/>
  <c r="G2022" i="1"/>
  <c r="G2005" i="1"/>
  <c r="G2004" i="1"/>
  <c r="G2003" i="1"/>
  <c r="G2026" i="1"/>
  <c r="G2027" i="1"/>
  <c r="G1993" i="1"/>
  <c r="G1998" i="1"/>
  <c r="G1995" i="1"/>
  <c r="G1996" i="1"/>
  <c r="G1997" i="1"/>
  <c r="G1994" i="1"/>
  <c r="G2028" i="1"/>
  <c r="G2029" i="1"/>
  <c r="G2030" i="1"/>
  <c r="G2012" i="1"/>
  <c r="G2010" i="1"/>
  <c r="G2014" i="1"/>
  <c r="G2013" i="1"/>
  <c r="G2015" i="1"/>
  <c r="G1989" i="1"/>
  <c r="G2011" i="1"/>
  <c r="G2020" i="1"/>
  <c r="G2016" i="1"/>
  <c r="G2018" i="1"/>
  <c r="G2019" i="1"/>
  <c r="G2017" i="1"/>
  <c r="G1988" i="1"/>
  <c r="G1999" i="1"/>
  <c r="G2000" i="1"/>
  <c r="G2047" i="1"/>
  <c r="G2050" i="1"/>
  <c r="G2055" i="1"/>
  <c r="G1874" i="1"/>
  <c r="G1886" i="1"/>
  <c r="G1883" i="1"/>
  <c r="G1877" i="1"/>
  <c r="G1891" i="1"/>
  <c r="G1892" i="1"/>
  <c r="G1893" i="1"/>
  <c r="G1875" i="1"/>
  <c r="G1887" i="1"/>
  <c r="G1888" i="1"/>
  <c r="G1894" i="1"/>
  <c r="G1876" i="1"/>
  <c r="G1889" i="1"/>
  <c r="G1890" i="1"/>
  <c r="G1895" i="1"/>
  <c r="G1900" i="1"/>
  <c r="G1898" i="1"/>
  <c r="G1897" i="1"/>
  <c r="G1896" i="1"/>
  <c r="G1879" i="1"/>
  <c r="G1878" i="1"/>
  <c r="G1901" i="1"/>
  <c r="G1899" i="1"/>
  <c r="G1924" i="1"/>
  <c r="G1925" i="1"/>
  <c r="G1904" i="1"/>
  <c r="G1903" i="1"/>
  <c r="G1902" i="1"/>
  <c r="G1905" i="1"/>
  <c r="G1906" i="1"/>
  <c r="G1907" i="1"/>
  <c r="G1909" i="1"/>
  <c r="G1882" i="1"/>
  <c r="G1908" i="1"/>
  <c r="G1912" i="1"/>
  <c r="G1916" i="1"/>
  <c r="G1914" i="1"/>
  <c r="G1910" i="1"/>
  <c r="G1920" i="1"/>
  <c r="G1922" i="1"/>
  <c r="G1918" i="1"/>
  <c r="G1927" i="1"/>
  <c r="G1928" i="1"/>
  <c r="G1926" i="1"/>
  <c r="G1913" i="1"/>
  <c r="G1917" i="1"/>
  <c r="G1915" i="1"/>
  <c r="G1911" i="1"/>
  <c r="G1921" i="1"/>
  <c r="G1923" i="1"/>
  <c r="G1919" i="1"/>
  <c r="G1884" i="1"/>
  <c r="G1885" i="1"/>
  <c r="G1987" i="1"/>
  <c r="G2006" i="1"/>
  <c r="G2033" i="1"/>
  <c r="G2031" i="1"/>
  <c r="G2032" i="1"/>
  <c r="G2007" i="1"/>
  <c r="G1944" i="1"/>
  <c r="G1945" i="1"/>
  <c r="G1948" i="1"/>
  <c r="G1947" i="1"/>
  <c r="G1946" i="1"/>
  <c r="G1949" i="1"/>
  <c r="G1939" i="1"/>
  <c r="G1936" i="1"/>
  <c r="G1934" i="1"/>
  <c r="G1935" i="1"/>
  <c r="G1943" i="1"/>
  <c r="G1942" i="1"/>
  <c r="G1940" i="1"/>
  <c r="G1941" i="1"/>
  <c r="G1938" i="1"/>
  <c r="G1937" i="1"/>
  <c r="G1929" i="1"/>
  <c r="G1930" i="1"/>
  <c r="G1931" i="1"/>
  <c r="G1932" i="1"/>
  <c r="G1933" i="1"/>
  <c r="G1951" i="1"/>
  <c r="G1953" i="1"/>
  <c r="G1952" i="1"/>
  <c r="G1950" i="1"/>
  <c r="G1880" i="1"/>
  <c r="G1881" i="1"/>
  <c r="G2052" i="1"/>
  <c r="G2053" i="1"/>
  <c r="G2057" i="1"/>
  <c r="G2049" i="1"/>
  <c r="G2048" i="1"/>
  <c r="G2024" i="1"/>
  <c r="J1990" i="1"/>
  <c r="A1990" i="1" s="1"/>
  <c r="J1991" i="1"/>
  <c r="A1991" i="1" s="1"/>
  <c r="J1992" i="1"/>
  <c r="A1992" i="1" s="1"/>
  <c r="J2059" i="1"/>
  <c r="A2059" i="1" s="1"/>
  <c r="J2064" i="1"/>
  <c r="A2064" i="1" s="1"/>
  <c r="J2058" i="1"/>
  <c r="A2058" i="1" s="1"/>
  <c r="J2061" i="1"/>
  <c r="A2061" i="1" s="1"/>
  <c r="J2062" i="1"/>
  <c r="A2062" i="1" s="1"/>
  <c r="J2060" i="1"/>
  <c r="A2060" i="1" s="1"/>
  <c r="J2063" i="1"/>
  <c r="A2063" i="1" s="1"/>
  <c r="J2065" i="1"/>
  <c r="A2065" i="1" s="1"/>
  <c r="J2066" i="1"/>
  <c r="A2066" i="1" s="1"/>
  <c r="J1986" i="1"/>
  <c r="A1986" i="1" s="1"/>
  <c r="J2034" i="1"/>
  <c r="A2034" i="1" s="1"/>
  <c r="J2037" i="1"/>
  <c r="A2037" i="1" s="1"/>
  <c r="J2035" i="1"/>
  <c r="A2035" i="1" s="1"/>
  <c r="J2038" i="1"/>
  <c r="A2038" i="1" s="1"/>
  <c r="J2036" i="1"/>
  <c r="A2036" i="1" s="1"/>
  <c r="J2039" i="1"/>
  <c r="A2039" i="1" s="1"/>
  <c r="J2040" i="1"/>
  <c r="A2040" i="1" s="1"/>
  <c r="J2041" i="1"/>
  <c r="A2041" i="1" s="1"/>
  <c r="J2042" i="1"/>
  <c r="A2042" i="1" s="1"/>
  <c r="J2043" i="1"/>
  <c r="A2043" i="1" s="1"/>
  <c r="J2046" i="1"/>
  <c r="A2046" i="1" s="1"/>
  <c r="J2044" i="1"/>
  <c r="A2044" i="1" s="1"/>
  <c r="J2045" i="1"/>
  <c r="A2045" i="1" s="1"/>
  <c r="J1960" i="1"/>
  <c r="A1960" i="1" s="1"/>
  <c r="J1959" i="1"/>
  <c r="A1959" i="1" s="1"/>
  <c r="J2056" i="1"/>
  <c r="A2056" i="1" s="1"/>
  <c r="J1965" i="1"/>
  <c r="A1965" i="1" s="1"/>
  <c r="J1966" i="1"/>
  <c r="A1966" i="1" s="1"/>
  <c r="J1963" i="1"/>
  <c r="A1963" i="1" s="1"/>
  <c r="J1968" i="1"/>
  <c r="A1968" i="1" s="1"/>
  <c r="J1975" i="1"/>
  <c r="A1975" i="1" s="1"/>
  <c r="J2051" i="1"/>
  <c r="A2051" i="1" s="1"/>
  <c r="J1964" i="1"/>
  <c r="A1964" i="1" s="1"/>
  <c r="J1969" i="1"/>
  <c r="A1969" i="1" s="1"/>
  <c r="J2054" i="1"/>
  <c r="A2054" i="1" s="1"/>
  <c r="J1967" i="1"/>
  <c r="A1967" i="1" s="1"/>
  <c r="J1958" i="1"/>
  <c r="A1958" i="1" s="1"/>
  <c r="J1970" i="1"/>
  <c r="A1970" i="1" s="1"/>
  <c r="J1973" i="1"/>
  <c r="A1973" i="1" s="1"/>
  <c r="J1974" i="1"/>
  <c r="A1974" i="1" s="1"/>
  <c r="J1971" i="1"/>
  <c r="A1971" i="1" s="1"/>
  <c r="J1954" i="1"/>
  <c r="A1954" i="1" s="1"/>
  <c r="J1961" i="1"/>
  <c r="A1961" i="1" s="1"/>
  <c r="J1962" i="1"/>
  <c r="A1962" i="1" s="1"/>
  <c r="J1955" i="1"/>
  <c r="A1955" i="1" s="1"/>
  <c r="J1972" i="1"/>
  <c r="A1972" i="1" s="1"/>
  <c r="J1983" i="1"/>
  <c r="A1983" i="1" s="1"/>
  <c r="J1956" i="1"/>
  <c r="A1956" i="1" s="1"/>
  <c r="J1979" i="1"/>
  <c r="A1979" i="1" s="1"/>
  <c r="J1980" i="1"/>
  <c r="A1980" i="1" s="1"/>
  <c r="J1957" i="1"/>
  <c r="A1957" i="1" s="1"/>
  <c r="J1976" i="1"/>
  <c r="A1976" i="1" s="1"/>
  <c r="J1977" i="1"/>
  <c r="A1977" i="1" s="1"/>
  <c r="J1978" i="1"/>
  <c r="A1978" i="1" s="1"/>
  <c r="J1981" i="1"/>
  <c r="A1981" i="1" s="1"/>
  <c r="J1982" i="1"/>
  <c r="A1982" i="1" s="1"/>
  <c r="J1985" i="1"/>
  <c r="A1985" i="1" s="1"/>
  <c r="J1984" i="1"/>
  <c r="A1984" i="1" s="1"/>
  <c r="J2001" i="1"/>
  <c r="A2001" i="1" s="1"/>
  <c r="J2008" i="1"/>
  <c r="A2008" i="1" s="1"/>
  <c r="J2009" i="1"/>
  <c r="A2009" i="1" s="1"/>
  <c r="J2002" i="1"/>
  <c r="A2002" i="1" s="1"/>
  <c r="J2025" i="1"/>
  <c r="A2025" i="1" s="1"/>
  <c r="J2023" i="1"/>
  <c r="A2023" i="1" s="1"/>
  <c r="J2021" i="1"/>
  <c r="A2021" i="1" s="1"/>
  <c r="J2022" i="1"/>
  <c r="A2022" i="1" s="1"/>
  <c r="J2005" i="1"/>
  <c r="A2005" i="1" s="1"/>
  <c r="J2004" i="1"/>
  <c r="A2004" i="1" s="1"/>
  <c r="J2003" i="1"/>
  <c r="A2003" i="1" s="1"/>
  <c r="J2026" i="1"/>
  <c r="A2026" i="1" s="1"/>
  <c r="J2027" i="1"/>
  <c r="A2027" i="1" s="1"/>
  <c r="J1993" i="1"/>
  <c r="A1993" i="1" s="1"/>
  <c r="J1998" i="1"/>
  <c r="A1998" i="1" s="1"/>
  <c r="J1995" i="1"/>
  <c r="A1995" i="1" s="1"/>
  <c r="J1996" i="1"/>
  <c r="A1996" i="1" s="1"/>
  <c r="J1997" i="1"/>
  <c r="A1997" i="1" s="1"/>
  <c r="J1994" i="1"/>
  <c r="A1994" i="1" s="1"/>
  <c r="J2028" i="1"/>
  <c r="A2028" i="1" s="1"/>
  <c r="J2029" i="1"/>
  <c r="A2029" i="1" s="1"/>
  <c r="J2030" i="1"/>
  <c r="A2030" i="1" s="1"/>
  <c r="J2012" i="1"/>
  <c r="A2012" i="1" s="1"/>
  <c r="J2010" i="1"/>
  <c r="A2010" i="1" s="1"/>
  <c r="J2014" i="1"/>
  <c r="A2014" i="1" s="1"/>
  <c r="J2013" i="1"/>
  <c r="A2013" i="1" s="1"/>
  <c r="J2015" i="1"/>
  <c r="A2015" i="1" s="1"/>
  <c r="J1989" i="1"/>
  <c r="A1989" i="1" s="1"/>
  <c r="J2011" i="1"/>
  <c r="A2011" i="1" s="1"/>
  <c r="J2020" i="1"/>
  <c r="A2020" i="1" s="1"/>
  <c r="J2016" i="1"/>
  <c r="A2016" i="1" s="1"/>
  <c r="J2018" i="1"/>
  <c r="A2018" i="1" s="1"/>
  <c r="J2019" i="1"/>
  <c r="A2019" i="1" s="1"/>
  <c r="J2017" i="1"/>
  <c r="A2017" i="1" s="1"/>
  <c r="J1988" i="1"/>
  <c r="A1988" i="1" s="1"/>
  <c r="J1999" i="1"/>
  <c r="A1999" i="1" s="1"/>
  <c r="J2000" i="1"/>
  <c r="A2000" i="1" s="1"/>
  <c r="J2047" i="1"/>
  <c r="A2047" i="1" s="1"/>
  <c r="J2050" i="1"/>
  <c r="A2050" i="1" s="1"/>
  <c r="J2055" i="1"/>
  <c r="A2055" i="1" s="1"/>
  <c r="J1874" i="1"/>
  <c r="A1874" i="1" s="1"/>
  <c r="J1886" i="1"/>
  <c r="A1886" i="1" s="1"/>
  <c r="J1883" i="1"/>
  <c r="A1883" i="1" s="1"/>
  <c r="J1877" i="1"/>
  <c r="A1877" i="1" s="1"/>
  <c r="J1891" i="1"/>
  <c r="A1891" i="1" s="1"/>
  <c r="J1892" i="1"/>
  <c r="A1892" i="1" s="1"/>
  <c r="J1893" i="1"/>
  <c r="A1893" i="1" s="1"/>
  <c r="J1875" i="1"/>
  <c r="A1875" i="1" s="1"/>
  <c r="J1887" i="1"/>
  <c r="A1887" i="1" s="1"/>
  <c r="J1888" i="1"/>
  <c r="A1888" i="1" s="1"/>
  <c r="J1894" i="1"/>
  <c r="A1894" i="1" s="1"/>
  <c r="J1876" i="1"/>
  <c r="A1876" i="1" s="1"/>
  <c r="J1889" i="1"/>
  <c r="A1889" i="1" s="1"/>
  <c r="J1890" i="1"/>
  <c r="A1890" i="1" s="1"/>
  <c r="J1895" i="1"/>
  <c r="A1895" i="1" s="1"/>
  <c r="J1900" i="1"/>
  <c r="A1900" i="1" s="1"/>
  <c r="J1898" i="1"/>
  <c r="A1898" i="1" s="1"/>
  <c r="J1897" i="1"/>
  <c r="A1897" i="1" s="1"/>
  <c r="J1896" i="1"/>
  <c r="A1896" i="1" s="1"/>
  <c r="J1879" i="1"/>
  <c r="A1879" i="1" s="1"/>
  <c r="J1878" i="1"/>
  <c r="A1878" i="1" s="1"/>
  <c r="J1901" i="1"/>
  <c r="A1901" i="1" s="1"/>
  <c r="J1899" i="1"/>
  <c r="A1899" i="1" s="1"/>
  <c r="J1924" i="1"/>
  <c r="A1924" i="1" s="1"/>
  <c r="J1925" i="1"/>
  <c r="A1925" i="1" s="1"/>
  <c r="J1904" i="1"/>
  <c r="A1904" i="1" s="1"/>
  <c r="J1903" i="1"/>
  <c r="A1903" i="1" s="1"/>
  <c r="J1902" i="1"/>
  <c r="A1902" i="1" s="1"/>
  <c r="J1905" i="1"/>
  <c r="A1905" i="1" s="1"/>
  <c r="J1906" i="1"/>
  <c r="A1906" i="1" s="1"/>
  <c r="J1907" i="1"/>
  <c r="A1907" i="1" s="1"/>
  <c r="J1909" i="1"/>
  <c r="A1909" i="1" s="1"/>
  <c r="J1882" i="1"/>
  <c r="A1882" i="1" s="1"/>
  <c r="J1908" i="1"/>
  <c r="A1908" i="1" s="1"/>
  <c r="J1912" i="1"/>
  <c r="A1912" i="1" s="1"/>
  <c r="J1916" i="1"/>
  <c r="A1916" i="1" s="1"/>
  <c r="J1914" i="1"/>
  <c r="A1914" i="1" s="1"/>
  <c r="J1910" i="1"/>
  <c r="A1910" i="1" s="1"/>
  <c r="J1920" i="1"/>
  <c r="A1920" i="1" s="1"/>
  <c r="J1922" i="1"/>
  <c r="A1922" i="1" s="1"/>
  <c r="J1918" i="1"/>
  <c r="A1918" i="1" s="1"/>
  <c r="J1927" i="1"/>
  <c r="A1927" i="1" s="1"/>
  <c r="J1928" i="1"/>
  <c r="A1928" i="1" s="1"/>
  <c r="J1926" i="1"/>
  <c r="A1926" i="1" s="1"/>
  <c r="J1913" i="1"/>
  <c r="A1913" i="1" s="1"/>
  <c r="J1917" i="1"/>
  <c r="A1917" i="1" s="1"/>
  <c r="J1915" i="1"/>
  <c r="A1915" i="1" s="1"/>
  <c r="J1911" i="1"/>
  <c r="A1911" i="1" s="1"/>
  <c r="J1921" i="1"/>
  <c r="A1921" i="1" s="1"/>
  <c r="J1923" i="1"/>
  <c r="A1923" i="1" s="1"/>
  <c r="J1919" i="1"/>
  <c r="A1919" i="1" s="1"/>
  <c r="J1884" i="1"/>
  <c r="A1884" i="1" s="1"/>
  <c r="J1885" i="1"/>
  <c r="A1885" i="1" s="1"/>
  <c r="J1987" i="1"/>
  <c r="A1987" i="1" s="1"/>
  <c r="J2006" i="1"/>
  <c r="A2006" i="1" s="1"/>
  <c r="J2033" i="1"/>
  <c r="A2033" i="1" s="1"/>
  <c r="J2031" i="1"/>
  <c r="A2031" i="1" s="1"/>
  <c r="J2032" i="1"/>
  <c r="A2032" i="1" s="1"/>
  <c r="J2007" i="1"/>
  <c r="A2007" i="1" s="1"/>
  <c r="J1944" i="1"/>
  <c r="A1944" i="1" s="1"/>
  <c r="J1945" i="1"/>
  <c r="A1945" i="1" s="1"/>
  <c r="J1948" i="1"/>
  <c r="A1948" i="1" s="1"/>
  <c r="J1947" i="1"/>
  <c r="A1947" i="1" s="1"/>
  <c r="J1946" i="1"/>
  <c r="A1946" i="1" s="1"/>
  <c r="J1949" i="1"/>
  <c r="A1949" i="1" s="1"/>
  <c r="J1939" i="1"/>
  <c r="A1939" i="1" s="1"/>
  <c r="J1936" i="1"/>
  <c r="A1936" i="1" s="1"/>
  <c r="J1934" i="1"/>
  <c r="A1934" i="1" s="1"/>
  <c r="J1935" i="1"/>
  <c r="A1935" i="1" s="1"/>
  <c r="J1943" i="1"/>
  <c r="A1943" i="1" s="1"/>
  <c r="J1942" i="1"/>
  <c r="A1942" i="1" s="1"/>
  <c r="J1940" i="1"/>
  <c r="A1940" i="1" s="1"/>
  <c r="J1941" i="1"/>
  <c r="A1941" i="1" s="1"/>
  <c r="J1938" i="1"/>
  <c r="A1938" i="1" s="1"/>
  <c r="J1937" i="1"/>
  <c r="A1937" i="1" s="1"/>
  <c r="J1929" i="1"/>
  <c r="A1929" i="1" s="1"/>
  <c r="J1930" i="1"/>
  <c r="A1930" i="1" s="1"/>
  <c r="J1931" i="1"/>
  <c r="A1931" i="1" s="1"/>
  <c r="J1932" i="1"/>
  <c r="A1932" i="1" s="1"/>
  <c r="J1933" i="1"/>
  <c r="A1933" i="1" s="1"/>
  <c r="J1951" i="1"/>
  <c r="A1951" i="1" s="1"/>
  <c r="J1953" i="1"/>
  <c r="A1953" i="1" s="1"/>
  <c r="J1952" i="1"/>
  <c r="A1952" i="1" s="1"/>
  <c r="J1950" i="1"/>
  <c r="A1950" i="1" s="1"/>
  <c r="J1880" i="1"/>
  <c r="A1880" i="1" s="1"/>
  <c r="J1881" i="1"/>
  <c r="A1881" i="1" s="1"/>
  <c r="J2052" i="1"/>
  <c r="A2052" i="1" s="1"/>
  <c r="J2053" i="1"/>
  <c r="A2053" i="1" s="1"/>
  <c r="J2057" i="1"/>
  <c r="A2057" i="1" s="1"/>
  <c r="J2049" i="1"/>
  <c r="A2049" i="1" s="1"/>
  <c r="J2048" i="1"/>
  <c r="A2048" i="1" s="1"/>
  <c r="J2024" i="1"/>
  <c r="A2024" i="1" s="1"/>
  <c r="C2183" i="1" l="1"/>
  <c r="C2184" i="1"/>
  <c r="C2248" i="1"/>
  <c r="C2253" i="1"/>
  <c r="C2247" i="1"/>
  <c r="C2250" i="1"/>
  <c r="C2251" i="1"/>
  <c r="C2249" i="1"/>
  <c r="C2252" i="1"/>
  <c r="C2254" i="1"/>
  <c r="C2255" i="1"/>
  <c r="C2178" i="1"/>
  <c r="C2226" i="1"/>
  <c r="C2229" i="1"/>
  <c r="C2228" i="1"/>
  <c r="C2227" i="1"/>
  <c r="C2230" i="1"/>
  <c r="C2231" i="1"/>
  <c r="C2234" i="1"/>
  <c r="C2232" i="1"/>
  <c r="C2233" i="1"/>
  <c r="C2237" i="1"/>
  <c r="C2235" i="1"/>
  <c r="C2152" i="1"/>
  <c r="C2238" i="1"/>
  <c r="C2236" i="1"/>
  <c r="C2157" i="1"/>
  <c r="C2244" i="1"/>
  <c r="C2158" i="1"/>
  <c r="C2246" i="1"/>
  <c r="C2155" i="1"/>
  <c r="C2245" i="1"/>
  <c r="C2160" i="1"/>
  <c r="C2240" i="1"/>
  <c r="C2239" i="1"/>
  <c r="C2167" i="1"/>
  <c r="C2241" i="1"/>
  <c r="C2147" i="1"/>
  <c r="C2156" i="1"/>
  <c r="C2148" i="1"/>
  <c r="C2161" i="1"/>
  <c r="C2149" i="1"/>
  <c r="C2150" i="1"/>
  <c r="C2159" i="1"/>
  <c r="C2151" i="1"/>
  <c r="C2162" i="1"/>
  <c r="C2165" i="1"/>
  <c r="C2166" i="1"/>
  <c r="C2163" i="1"/>
  <c r="C2153" i="1"/>
  <c r="C2154" i="1"/>
  <c r="C2164" i="1"/>
  <c r="C2175" i="1"/>
  <c r="C2171" i="1"/>
  <c r="C2172" i="1"/>
  <c r="C2168" i="1"/>
  <c r="C2169" i="1"/>
  <c r="C2170" i="1"/>
  <c r="C2173" i="1"/>
  <c r="C2174" i="1"/>
  <c r="C2177" i="1"/>
  <c r="C2176" i="1"/>
  <c r="C2193" i="1"/>
  <c r="C2200" i="1"/>
  <c r="C2201" i="1"/>
  <c r="C2194" i="1"/>
  <c r="C2217" i="1"/>
  <c r="C2215" i="1"/>
  <c r="C2216" i="1"/>
  <c r="C2213" i="1"/>
  <c r="C2214" i="1"/>
  <c r="C2197" i="1"/>
  <c r="C2196" i="1"/>
  <c r="C2195" i="1"/>
  <c r="C2218" i="1"/>
  <c r="C2219" i="1"/>
  <c r="C2185" i="1"/>
  <c r="C2190" i="1"/>
  <c r="C2187" i="1"/>
  <c r="C2188" i="1"/>
  <c r="C2189" i="1"/>
  <c r="C2186" i="1"/>
  <c r="C2220" i="1"/>
  <c r="C2221" i="1"/>
  <c r="C2222" i="1"/>
  <c r="C2204" i="1"/>
  <c r="C2202" i="1"/>
  <c r="C2206" i="1"/>
  <c r="C2205" i="1"/>
  <c r="C2207" i="1"/>
  <c r="C2181" i="1"/>
  <c r="C2203" i="1"/>
  <c r="C2212" i="1"/>
  <c r="C2208" i="1"/>
  <c r="C2210" i="1"/>
  <c r="C2211" i="1"/>
  <c r="C2209" i="1"/>
  <c r="C2180" i="1"/>
  <c r="C2191" i="1"/>
  <c r="C2192" i="1"/>
  <c r="C2067" i="1"/>
  <c r="C2079" i="1"/>
  <c r="C2076" i="1"/>
  <c r="C2070" i="1"/>
  <c r="C2084" i="1"/>
  <c r="C2085" i="1"/>
  <c r="C2086" i="1"/>
  <c r="C2068" i="1"/>
  <c r="C2080" i="1"/>
  <c r="C2081" i="1"/>
  <c r="C2087" i="1"/>
  <c r="C2069" i="1"/>
  <c r="C2082" i="1"/>
  <c r="C2083" i="1"/>
  <c r="C2088" i="1"/>
  <c r="C2093" i="1"/>
  <c r="C2091" i="1"/>
  <c r="C2090" i="1"/>
  <c r="C2089" i="1"/>
  <c r="C2072" i="1"/>
  <c r="C2071" i="1"/>
  <c r="C2094" i="1"/>
  <c r="C2092" i="1"/>
  <c r="C2117" i="1"/>
  <c r="C2118" i="1"/>
  <c r="C2097" i="1"/>
  <c r="C2096" i="1"/>
  <c r="C2095" i="1"/>
  <c r="C2098" i="1"/>
  <c r="C2099" i="1"/>
  <c r="C2100" i="1"/>
  <c r="C2102" i="1"/>
  <c r="C2075" i="1"/>
  <c r="C2101" i="1"/>
  <c r="C2073" i="1"/>
  <c r="C2105" i="1"/>
  <c r="C2109" i="1"/>
  <c r="C2107" i="1"/>
  <c r="C2103" i="1"/>
  <c r="C2113" i="1"/>
  <c r="C2115" i="1"/>
  <c r="C2111" i="1"/>
  <c r="C2120" i="1"/>
  <c r="C2121" i="1"/>
  <c r="C2119" i="1"/>
  <c r="C2077" i="1"/>
  <c r="C2078" i="1"/>
  <c r="C2179" i="1"/>
  <c r="C2198" i="1"/>
  <c r="C2225" i="1"/>
  <c r="C2223" i="1"/>
  <c r="C2224" i="1"/>
  <c r="C2199" i="1"/>
  <c r="C2137" i="1"/>
  <c r="C2138" i="1"/>
  <c r="C2141" i="1"/>
  <c r="C2140" i="1"/>
  <c r="C2139" i="1"/>
  <c r="C2142" i="1"/>
  <c r="C2132" i="1"/>
  <c r="C2129" i="1"/>
  <c r="C2127" i="1"/>
  <c r="C2128" i="1"/>
  <c r="C2136" i="1"/>
  <c r="C2135" i="1"/>
  <c r="C2133" i="1"/>
  <c r="C2134" i="1"/>
  <c r="C2131" i="1"/>
  <c r="C2130" i="1"/>
  <c r="C2122" i="1"/>
  <c r="C2123" i="1"/>
  <c r="C2124" i="1"/>
  <c r="C2125" i="1"/>
  <c r="C2126" i="1"/>
  <c r="C2144" i="1"/>
  <c r="C2146" i="1"/>
  <c r="C2145" i="1"/>
  <c r="C2143" i="1"/>
  <c r="C2074" i="1"/>
  <c r="C2243" i="1"/>
  <c r="C2106" i="1"/>
  <c r="C2110" i="1"/>
  <c r="C2108" i="1"/>
  <c r="C2104" i="1"/>
  <c r="C2114" i="1"/>
  <c r="C2116" i="1"/>
  <c r="C2112" i="1"/>
  <c r="C2242" i="1"/>
  <c r="D2183" i="1"/>
  <c r="D2184" i="1"/>
  <c r="D2248" i="1"/>
  <c r="D2253" i="1"/>
  <c r="D2247" i="1"/>
  <c r="D2250" i="1"/>
  <c r="D2251" i="1"/>
  <c r="D2249" i="1"/>
  <c r="D2252" i="1"/>
  <c r="D2254" i="1"/>
  <c r="D2255" i="1"/>
  <c r="D2178" i="1"/>
  <c r="D2226" i="1"/>
  <c r="D2229" i="1"/>
  <c r="D2228" i="1"/>
  <c r="D2227" i="1"/>
  <c r="D2230" i="1"/>
  <c r="D2231" i="1"/>
  <c r="D2234" i="1"/>
  <c r="D2232" i="1"/>
  <c r="D2233" i="1"/>
  <c r="D2237" i="1"/>
  <c r="D2235" i="1"/>
  <c r="D2152" i="1"/>
  <c r="D2238" i="1"/>
  <c r="D2236" i="1"/>
  <c r="D2157" i="1"/>
  <c r="D2244" i="1"/>
  <c r="D2158" i="1"/>
  <c r="D2246" i="1"/>
  <c r="D2155" i="1"/>
  <c r="D2245" i="1"/>
  <c r="D2160" i="1"/>
  <c r="D2240" i="1"/>
  <c r="D2239" i="1"/>
  <c r="D2167" i="1"/>
  <c r="D2241" i="1"/>
  <c r="D2147" i="1"/>
  <c r="D2156" i="1"/>
  <c r="D2148" i="1"/>
  <c r="D2161" i="1"/>
  <c r="D2149" i="1"/>
  <c r="D2150" i="1"/>
  <c r="D2159" i="1"/>
  <c r="D2151" i="1"/>
  <c r="D2162" i="1"/>
  <c r="D2165" i="1"/>
  <c r="D2166" i="1"/>
  <c r="D2163" i="1"/>
  <c r="D2153" i="1"/>
  <c r="D2154" i="1"/>
  <c r="D2164" i="1"/>
  <c r="D2175" i="1"/>
  <c r="D2171" i="1"/>
  <c r="D2172" i="1"/>
  <c r="D2168" i="1"/>
  <c r="D2169" i="1"/>
  <c r="D2170" i="1"/>
  <c r="D2173" i="1"/>
  <c r="D2174" i="1"/>
  <c r="D2177" i="1"/>
  <c r="D2176" i="1"/>
  <c r="D2193" i="1"/>
  <c r="D2200" i="1"/>
  <c r="D2201" i="1"/>
  <c r="D2194" i="1"/>
  <c r="D2217" i="1"/>
  <c r="D2215" i="1"/>
  <c r="D2216" i="1"/>
  <c r="D2213" i="1"/>
  <c r="D2214" i="1"/>
  <c r="D2197" i="1"/>
  <c r="D2196" i="1"/>
  <c r="D2195" i="1"/>
  <c r="D2218" i="1"/>
  <c r="D2219" i="1"/>
  <c r="D2185" i="1"/>
  <c r="D2190" i="1"/>
  <c r="D2187" i="1"/>
  <c r="D2188" i="1"/>
  <c r="D2189" i="1"/>
  <c r="D2186" i="1"/>
  <c r="D2220" i="1"/>
  <c r="D2221" i="1"/>
  <c r="D2222" i="1"/>
  <c r="D2204" i="1"/>
  <c r="D2202" i="1"/>
  <c r="D2206" i="1"/>
  <c r="D2205" i="1"/>
  <c r="D2207" i="1"/>
  <c r="D2181" i="1"/>
  <c r="D2203" i="1"/>
  <c r="D2212" i="1"/>
  <c r="D2208" i="1"/>
  <c r="D2210" i="1"/>
  <c r="D2211" i="1"/>
  <c r="D2209" i="1"/>
  <c r="D2180" i="1"/>
  <c r="D2191" i="1"/>
  <c r="D2192" i="1"/>
  <c r="D2067" i="1"/>
  <c r="D2079" i="1"/>
  <c r="D2076" i="1"/>
  <c r="D2070" i="1"/>
  <c r="D2084" i="1"/>
  <c r="D2085" i="1"/>
  <c r="D2086" i="1"/>
  <c r="D2068" i="1"/>
  <c r="D2080" i="1"/>
  <c r="D2081" i="1"/>
  <c r="D2087" i="1"/>
  <c r="D2069" i="1"/>
  <c r="D2082" i="1"/>
  <c r="D2083" i="1"/>
  <c r="D2088" i="1"/>
  <c r="D2093" i="1"/>
  <c r="D2091" i="1"/>
  <c r="D2090" i="1"/>
  <c r="D2089" i="1"/>
  <c r="D2072" i="1"/>
  <c r="D2071" i="1"/>
  <c r="D2094" i="1"/>
  <c r="D2092" i="1"/>
  <c r="D2117" i="1"/>
  <c r="D2118" i="1"/>
  <c r="D2097" i="1"/>
  <c r="D2096" i="1"/>
  <c r="D2095" i="1"/>
  <c r="D2098" i="1"/>
  <c r="D2099" i="1"/>
  <c r="D2100" i="1"/>
  <c r="D2102" i="1"/>
  <c r="D2075" i="1"/>
  <c r="D2101" i="1"/>
  <c r="D2073" i="1"/>
  <c r="D2105" i="1"/>
  <c r="D2109" i="1"/>
  <c r="D2107" i="1"/>
  <c r="D2103" i="1"/>
  <c r="D2113" i="1"/>
  <c r="D2115" i="1"/>
  <c r="D2111" i="1"/>
  <c r="D2120" i="1"/>
  <c r="D2121" i="1"/>
  <c r="D2119" i="1"/>
  <c r="D2077" i="1"/>
  <c r="D2078" i="1"/>
  <c r="D2179" i="1"/>
  <c r="D2198" i="1"/>
  <c r="D2225" i="1"/>
  <c r="D2223" i="1"/>
  <c r="D2224" i="1"/>
  <c r="D2199" i="1"/>
  <c r="D2137" i="1"/>
  <c r="D2138" i="1"/>
  <c r="D2141" i="1"/>
  <c r="D2140" i="1"/>
  <c r="D2139" i="1"/>
  <c r="D2142" i="1"/>
  <c r="D2132" i="1"/>
  <c r="D2129" i="1"/>
  <c r="D2127" i="1"/>
  <c r="D2128" i="1"/>
  <c r="D2136" i="1"/>
  <c r="D2135" i="1"/>
  <c r="D2133" i="1"/>
  <c r="D2134" i="1"/>
  <c r="D2131" i="1"/>
  <c r="D2130" i="1"/>
  <c r="D2122" i="1"/>
  <c r="D2123" i="1"/>
  <c r="D2124" i="1"/>
  <c r="D2125" i="1"/>
  <c r="D2126" i="1"/>
  <c r="D2144" i="1"/>
  <c r="D2146" i="1"/>
  <c r="D2145" i="1"/>
  <c r="D2143" i="1"/>
  <c r="D2074" i="1"/>
  <c r="D2243" i="1"/>
  <c r="D2106" i="1"/>
  <c r="D2110" i="1"/>
  <c r="D2108" i="1"/>
  <c r="D2104" i="1"/>
  <c r="D2114" i="1"/>
  <c r="D2116" i="1"/>
  <c r="D2112" i="1"/>
  <c r="D2242" i="1"/>
  <c r="E2183" i="1"/>
  <c r="E2184" i="1"/>
  <c r="E2248" i="1"/>
  <c r="E2253" i="1"/>
  <c r="E2247" i="1"/>
  <c r="E2250" i="1"/>
  <c r="E2251" i="1"/>
  <c r="E2249" i="1"/>
  <c r="E2252" i="1"/>
  <c r="E2254" i="1"/>
  <c r="E2255" i="1"/>
  <c r="E2178" i="1"/>
  <c r="E2226" i="1"/>
  <c r="E2229" i="1"/>
  <c r="E2228" i="1"/>
  <c r="E2227" i="1"/>
  <c r="E2230" i="1"/>
  <c r="E2231" i="1"/>
  <c r="E2234" i="1"/>
  <c r="E2232" i="1"/>
  <c r="E2233" i="1"/>
  <c r="E2237" i="1"/>
  <c r="E2235" i="1"/>
  <c r="E2152" i="1"/>
  <c r="E2238" i="1"/>
  <c r="E2236" i="1"/>
  <c r="E2157" i="1"/>
  <c r="E2244" i="1"/>
  <c r="E2158" i="1"/>
  <c r="E2246" i="1"/>
  <c r="E2155" i="1"/>
  <c r="E2245" i="1"/>
  <c r="E2160" i="1"/>
  <c r="E2240" i="1"/>
  <c r="E2239" i="1"/>
  <c r="E2167" i="1"/>
  <c r="E2241" i="1"/>
  <c r="E2147" i="1"/>
  <c r="E2156" i="1"/>
  <c r="E2148" i="1"/>
  <c r="E2161" i="1"/>
  <c r="E2149" i="1"/>
  <c r="E2150" i="1"/>
  <c r="E2159" i="1"/>
  <c r="E2151" i="1"/>
  <c r="E2162" i="1"/>
  <c r="E2165" i="1"/>
  <c r="E2166" i="1"/>
  <c r="E2163" i="1"/>
  <c r="E2153" i="1"/>
  <c r="E2154" i="1"/>
  <c r="E2164" i="1"/>
  <c r="E2175" i="1"/>
  <c r="E2171" i="1"/>
  <c r="E2172" i="1"/>
  <c r="E2168" i="1"/>
  <c r="E2169" i="1"/>
  <c r="E2170" i="1"/>
  <c r="E2173" i="1"/>
  <c r="E2174" i="1"/>
  <c r="E2177" i="1"/>
  <c r="E2176" i="1"/>
  <c r="E2193" i="1"/>
  <c r="E2200" i="1"/>
  <c r="E2201" i="1"/>
  <c r="E2194" i="1"/>
  <c r="E2217" i="1"/>
  <c r="E2215" i="1"/>
  <c r="E2216" i="1"/>
  <c r="E2213" i="1"/>
  <c r="E2214" i="1"/>
  <c r="E2197" i="1"/>
  <c r="E2196" i="1"/>
  <c r="E2195" i="1"/>
  <c r="E2218" i="1"/>
  <c r="E2219" i="1"/>
  <c r="E2185" i="1"/>
  <c r="E2190" i="1"/>
  <c r="E2187" i="1"/>
  <c r="E2188" i="1"/>
  <c r="E2189" i="1"/>
  <c r="E2186" i="1"/>
  <c r="E2220" i="1"/>
  <c r="E2221" i="1"/>
  <c r="E2222" i="1"/>
  <c r="E2204" i="1"/>
  <c r="E2202" i="1"/>
  <c r="E2206" i="1"/>
  <c r="E2205" i="1"/>
  <c r="E2207" i="1"/>
  <c r="E2181" i="1"/>
  <c r="E2203" i="1"/>
  <c r="E2212" i="1"/>
  <c r="E2208" i="1"/>
  <c r="E2210" i="1"/>
  <c r="E2211" i="1"/>
  <c r="E2209" i="1"/>
  <c r="E2180" i="1"/>
  <c r="E2191" i="1"/>
  <c r="E2192" i="1"/>
  <c r="E2067" i="1"/>
  <c r="E2079" i="1"/>
  <c r="E2076" i="1"/>
  <c r="E2070" i="1"/>
  <c r="E2084" i="1"/>
  <c r="E2085" i="1"/>
  <c r="E2086" i="1"/>
  <c r="E2068" i="1"/>
  <c r="E2080" i="1"/>
  <c r="E2081" i="1"/>
  <c r="E2087" i="1"/>
  <c r="E2069" i="1"/>
  <c r="E2082" i="1"/>
  <c r="E2083" i="1"/>
  <c r="E2088" i="1"/>
  <c r="E2093" i="1"/>
  <c r="E2091" i="1"/>
  <c r="E2090" i="1"/>
  <c r="E2089" i="1"/>
  <c r="E2072" i="1"/>
  <c r="E2071" i="1"/>
  <c r="E2094" i="1"/>
  <c r="E2092" i="1"/>
  <c r="E2117" i="1"/>
  <c r="E2118" i="1"/>
  <c r="E2097" i="1"/>
  <c r="E2096" i="1"/>
  <c r="E2095" i="1"/>
  <c r="E2098" i="1"/>
  <c r="E2099" i="1"/>
  <c r="E2100" i="1"/>
  <c r="E2102" i="1"/>
  <c r="E2075" i="1"/>
  <c r="E2101" i="1"/>
  <c r="E2073" i="1"/>
  <c r="E2105" i="1"/>
  <c r="E2109" i="1"/>
  <c r="E2107" i="1"/>
  <c r="E2103" i="1"/>
  <c r="E2113" i="1"/>
  <c r="E2115" i="1"/>
  <c r="E2111" i="1"/>
  <c r="E2120" i="1"/>
  <c r="E2121" i="1"/>
  <c r="E2119" i="1"/>
  <c r="E2077" i="1"/>
  <c r="E2078" i="1"/>
  <c r="E2179" i="1"/>
  <c r="E2198" i="1"/>
  <c r="E2225" i="1"/>
  <c r="E2223" i="1"/>
  <c r="E2224" i="1"/>
  <c r="E2199" i="1"/>
  <c r="E2137" i="1"/>
  <c r="E2138" i="1"/>
  <c r="E2141" i="1"/>
  <c r="E2140" i="1"/>
  <c r="E2139" i="1"/>
  <c r="E2142" i="1"/>
  <c r="E2132" i="1"/>
  <c r="E2129" i="1"/>
  <c r="E2127" i="1"/>
  <c r="E2128" i="1"/>
  <c r="E2136" i="1"/>
  <c r="E2135" i="1"/>
  <c r="E2133" i="1"/>
  <c r="E2134" i="1"/>
  <c r="E2131" i="1"/>
  <c r="E2130" i="1"/>
  <c r="E2122" i="1"/>
  <c r="E2123" i="1"/>
  <c r="E2124" i="1"/>
  <c r="E2125" i="1"/>
  <c r="E2126" i="1"/>
  <c r="E2144" i="1"/>
  <c r="E2146" i="1"/>
  <c r="E2145" i="1"/>
  <c r="E2143" i="1"/>
  <c r="E2074" i="1"/>
  <c r="E2243" i="1"/>
  <c r="E2106" i="1"/>
  <c r="E2110" i="1"/>
  <c r="E2108" i="1"/>
  <c r="E2104" i="1"/>
  <c r="E2114" i="1"/>
  <c r="E2116" i="1"/>
  <c r="E2112" i="1"/>
  <c r="E2242" i="1"/>
  <c r="G2183" i="1"/>
  <c r="G2184" i="1"/>
  <c r="G2248" i="1"/>
  <c r="G2253" i="1"/>
  <c r="G2247" i="1"/>
  <c r="G2250" i="1"/>
  <c r="G2251" i="1"/>
  <c r="G2249" i="1"/>
  <c r="G2252" i="1"/>
  <c r="G2254" i="1"/>
  <c r="G2255" i="1"/>
  <c r="G2178" i="1"/>
  <c r="G2226" i="1"/>
  <c r="G2229" i="1"/>
  <c r="G2228" i="1"/>
  <c r="G2227" i="1"/>
  <c r="G2230" i="1"/>
  <c r="G2231" i="1"/>
  <c r="G2234" i="1"/>
  <c r="G2232" i="1"/>
  <c r="G2233" i="1"/>
  <c r="G2237" i="1"/>
  <c r="G2235" i="1"/>
  <c r="G2152" i="1"/>
  <c r="G2238" i="1"/>
  <c r="G2236" i="1"/>
  <c r="G2157" i="1"/>
  <c r="G2244" i="1"/>
  <c r="G2158" i="1"/>
  <c r="G2246" i="1"/>
  <c r="G2155" i="1"/>
  <c r="G2245" i="1"/>
  <c r="G2160" i="1"/>
  <c r="G2240" i="1"/>
  <c r="G2239" i="1"/>
  <c r="G2167" i="1"/>
  <c r="G2241" i="1"/>
  <c r="G2147" i="1"/>
  <c r="G2156" i="1"/>
  <c r="G2148" i="1"/>
  <c r="G2161" i="1"/>
  <c r="G2149" i="1"/>
  <c r="G2150" i="1"/>
  <c r="G2159" i="1"/>
  <c r="G2151" i="1"/>
  <c r="G2162" i="1"/>
  <c r="G2165" i="1"/>
  <c r="G2166" i="1"/>
  <c r="G2163" i="1"/>
  <c r="G2153" i="1"/>
  <c r="G2154" i="1"/>
  <c r="G2164" i="1"/>
  <c r="G2175" i="1"/>
  <c r="G2171" i="1"/>
  <c r="G2172" i="1"/>
  <c r="G2168" i="1"/>
  <c r="G2169" i="1"/>
  <c r="G2170" i="1"/>
  <c r="G2173" i="1"/>
  <c r="G2174" i="1"/>
  <c r="G2177" i="1"/>
  <c r="G2176" i="1"/>
  <c r="G2193" i="1"/>
  <c r="G2200" i="1"/>
  <c r="G2201" i="1"/>
  <c r="G2194" i="1"/>
  <c r="G2217" i="1"/>
  <c r="G2215" i="1"/>
  <c r="G2216" i="1"/>
  <c r="G2213" i="1"/>
  <c r="G2214" i="1"/>
  <c r="G2197" i="1"/>
  <c r="G2196" i="1"/>
  <c r="G2195" i="1"/>
  <c r="G2218" i="1"/>
  <c r="G2219" i="1"/>
  <c r="G2185" i="1"/>
  <c r="G2190" i="1"/>
  <c r="G2187" i="1"/>
  <c r="G2188" i="1"/>
  <c r="G2189" i="1"/>
  <c r="G2186" i="1"/>
  <c r="G2220" i="1"/>
  <c r="G2221" i="1"/>
  <c r="G2222" i="1"/>
  <c r="G2204" i="1"/>
  <c r="G2202" i="1"/>
  <c r="G2206" i="1"/>
  <c r="G2205" i="1"/>
  <c r="G2207" i="1"/>
  <c r="G2181" i="1"/>
  <c r="G2203" i="1"/>
  <c r="G2212" i="1"/>
  <c r="G2208" i="1"/>
  <c r="G2210" i="1"/>
  <c r="G2211" i="1"/>
  <c r="G2209" i="1"/>
  <c r="G2180" i="1"/>
  <c r="G2191" i="1"/>
  <c r="G2192" i="1"/>
  <c r="G2067" i="1"/>
  <c r="G2079" i="1"/>
  <c r="G2076" i="1"/>
  <c r="G2070" i="1"/>
  <c r="G2084" i="1"/>
  <c r="G2085" i="1"/>
  <c r="G2086" i="1"/>
  <c r="G2068" i="1"/>
  <c r="G2080" i="1"/>
  <c r="G2081" i="1"/>
  <c r="G2087" i="1"/>
  <c r="G2069" i="1"/>
  <c r="G2082" i="1"/>
  <c r="G2083" i="1"/>
  <c r="G2088" i="1"/>
  <c r="G2093" i="1"/>
  <c r="G2091" i="1"/>
  <c r="G2090" i="1"/>
  <c r="G2089" i="1"/>
  <c r="G2072" i="1"/>
  <c r="G2071" i="1"/>
  <c r="G2094" i="1"/>
  <c r="G2092" i="1"/>
  <c r="G2117" i="1"/>
  <c r="G2118" i="1"/>
  <c r="G2097" i="1"/>
  <c r="G2096" i="1"/>
  <c r="G2095" i="1"/>
  <c r="G2098" i="1"/>
  <c r="G2099" i="1"/>
  <c r="G2100" i="1"/>
  <c r="G2102" i="1"/>
  <c r="G2075" i="1"/>
  <c r="G2101" i="1"/>
  <c r="G2073" i="1"/>
  <c r="G2105" i="1"/>
  <c r="G2109" i="1"/>
  <c r="G2107" i="1"/>
  <c r="G2103" i="1"/>
  <c r="G2113" i="1"/>
  <c r="G2115" i="1"/>
  <c r="G2111" i="1"/>
  <c r="G2120" i="1"/>
  <c r="G2121" i="1"/>
  <c r="G2119" i="1"/>
  <c r="G2077" i="1"/>
  <c r="G2078" i="1"/>
  <c r="G2179" i="1"/>
  <c r="G2198" i="1"/>
  <c r="G2225" i="1"/>
  <c r="G2223" i="1"/>
  <c r="G2224" i="1"/>
  <c r="G2199" i="1"/>
  <c r="G2137" i="1"/>
  <c r="G2138" i="1"/>
  <c r="G2141" i="1"/>
  <c r="G2140" i="1"/>
  <c r="G2139" i="1"/>
  <c r="G2142" i="1"/>
  <c r="G2132" i="1"/>
  <c r="G2129" i="1"/>
  <c r="G2127" i="1"/>
  <c r="G2128" i="1"/>
  <c r="G2136" i="1"/>
  <c r="G2135" i="1"/>
  <c r="G2133" i="1"/>
  <c r="G2134" i="1"/>
  <c r="G2131" i="1"/>
  <c r="G2130" i="1"/>
  <c r="G2122" i="1"/>
  <c r="G2123" i="1"/>
  <c r="G2124" i="1"/>
  <c r="G2125" i="1"/>
  <c r="G2126" i="1"/>
  <c r="G2144" i="1"/>
  <c r="G2146" i="1"/>
  <c r="G2145" i="1"/>
  <c r="G2143" i="1"/>
  <c r="G2074" i="1"/>
  <c r="G2243" i="1"/>
  <c r="G2106" i="1"/>
  <c r="G2110" i="1"/>
  <c r="G2108" i="1"/>
  <c r="G2104" i="1"/>
  <c r="G2114" i="1"/>
  <c r="G2116" i="1"/>
  <c r="G2112" i="1"/>
  <c r="G2242" i="1"/>
  <c r="J2183" i="1"/>
  <c r="A2183" i="1" s="1"/>
  <c r="J2184" i="1"/>
  <c r="A2184" i="1" s="1"/>
  <c r="J2248" i="1"/>
  <c r="A2248" i="1" s="1"/>
  <c r="J2253" i="1"/>
  <c r="A2253" i="1" s="1"/>
  <c r="J2247" i="1"/>
  <c r="A2247" i="1" s="1"/>
  <c r="J2250" i="1"/>
  <c r="A2250" i="1" s="1"/>
  <c r="J2251" i="1"/>
  <c r="A2251" i="1" s="1"/>
  <c r="J2249" i="1"/>
  <c r="A2249" i="1" s="1"/>
  <c r="J2252" i="1"/>
  <c r="A2252" i="1" s="1"/>
  <c r="J2254" i="1"/>
  <c r="A2254" i="1" s="1"/>
  <c r="J2255" i="1"/>
  <c r="A2255" i="1" s="1"/>
  <c r="J2178" i="1"/>
  <c r="A2178" i="1" s="1"/>
  <c r="J2226" i="1"/>
  <c r="A2226" i="1" s="1"/>
  <c r="J2229" i="1"/>
  <c r="A2229" i="1" s="1"/>
  <c r="J2228" i="1"/>
  <c r="A2228" i="1" s="1"/>
  <c r="J2227" i="1"/>
  <c r="A2227" i="1" s="1"/>
  <c r="J2230" i="1"/>
  <c r="A2230" i="1" s="1"/>
  <c r="J2231" i="1"/>
  <c r="A2231" i="1" s="1"/>
  <c r="J2234" i="1"/>
  <c r="A2234" i="1" s="1"/>
  <c r="J2232" i="1"/>
  <c r="A2232" i="1" s="1"/>
  <c r="J2233" i="1"/>
  <c r="A2233" i="1" s="1"/>
  <c r="J2237" i="1"/>
  <c r="A2237" i="1" s="1"/>
  <c r="J2235" i="1"/>
  <c r="A2235" i="1" s="1"/>
  <c r="J2152" i="1"/>
  <c r="A2152" i="1" s="1"/>
  <c r="J2238" i="1"/>
  <c r="A2238" i="1" s="1"/>
  <c r="J2236" i="1"/>
  <c r="A2236" i="1" s="1"/>
  <c r="J2157" i="1"/>
  <c r="A2157" i="1" s="1"/>
  <c r="J2244" i="1"/>
  <c r="A2244" i="1" s="1"/>
  <c r="J2158" i="1"/>
  <c r="A2158" i="1" s="1"/>
  <c r="J2246" i="1"/>
  <c r="A2246" i="1" s="1"/>
  <c r="J2155" i="1"/>
  <c r="A2155" i="1" s="1"/>
  <c r="J2245" i="1"/>
  <c r="A2245" i="1" s="1"/>
  <c r="J2160" i="1"/>
  <c r="A2160" i="1" s="1"/>
  <c r="J2240" i="1"/>
  <c r="A2240" i="1" s="1"/>
  <c r="J2239" i="1"/>
  <c r="A2239" i="1" s="1"/>
  <c r="J2167" i="1"/>
  <c r="A2167" i="1" s="1"/>
  <c r="J2241" i="1"/>
  <c r="A2241" i="1" s="1"/>
  <c r="J2147" i="1"/>
  <c r="A2147" i="1" s="1"/>
  <c r="J2156" i="1"/>
  <c r="A2156" i="1" s="1"/>
  <c r="J2148" i="1"/>
  <c r="A2148" i="1" s="1"/>
  <c r="J2161" i="1"/>
  <c r="A2161" i="1" s="1"/>
  <c r="J2149" i="1"/>
  <c r="A2149" i="1" s="1"/>
  <c r="J2150" i="1"/>
  <c r="A2150" i="1" s="1"/>
  <c r="J2159" i="1"/>
  <c r="A2159" i="1" s="1"/>
  <c r="J2151" i="1"/>
  <c r="A2151" i="1" s="1"/>
  <c r="J2162" i="1"/>
  <c r="A2162" i="1" s="1"/>
  <c r="J2165" i="1"/>
  <c r="A2165" i="1" s="1"/>
  <c r="J2166" i="1"/>
  <c r="A2166" i="1" s="1"/>
  <c r="J2163" i="1"/>
  <c r="A2163" i="1" s="1"/>
  <c r="J2153" i="1"/>
  <c r="A2153" i="1" s="1"/>
  <c r="J2154" i="1"/>
  <c r="A2154" i="1" s="1"/>
  <c r="J2164" i="1"/>
  <c r="A2164" i="1" s="1"/>
  <c r="J2175" i="1"/>
  <c r="A2175" i="1" s="1"/>
  <c r="J2171" i="1"/>
  <c r="A2171" i="1" s="1"/>
  <c r="J2172" i="1"/>
  <c r="A2172" i="1" s="1"/>
  <c r="J2168" i="1"/>
  <c r="A2168" i="1" s="1"/>
  <c r="J2169" i="1"/>
  <c r="A2169" i="1" s="1"/>
  <c r="J2170" i="1"/>
  <c r="A2170" i="1" s="1"/>
  <c r="J2173" i="1"/>
  <c r="A2173" i="1" s="1"/>
  <c r="J2174" i="1"/>
  <c r="A2174" i="1" s="1"/>
  <c r="J2177" i="1"/>
  <c r="A2177" i="1" s="1"/>
  <c r="J2176" i="1"/>
  <c r="A2176" i="1" s="1"/>
  <c r="J2193" i="1"/>
  <c r="A2193" i="1" s="1"/>
  <c r="J2200" i="1"/>
  <c r="A2200" i="1" s="1"/>
  <c r="J2201" i="1"/>
  <c r="A2201" i="1" s="1"/>
  <c r="J2194" i="1"/>
  <c r="A2194" i="1" s="1"/>
  <c r="J2217" i="1"/>
  <c r="A2217" i="1" s="1"/>
  <c r="J2215" i="1"/>
  <c r="A2215" i="1" s="1"/>
  <c r="J2216" i="1"/>
  <c r="A2216" i="1" s="1"/>
  <c r="J2213" i="1"/>
  <c r="A2213" i="1" s="1"/>
  <c r="J2214" i="1"/>
  <c r="A2214" i="1" s="1"/>
  <c r="J2197" i="1"/>
  <c r="A2197" i="1" s="1"/>
  <c r="J2196" i="1"/>
  <c r="A2196" i="1" s="1"/>
  <c r="J2195" i="1"/>
  <c r="A2195" i="1" s="1"/>
  <c r="J2218" i="1"/>
  <c r="A2218" i="1" s="1"/>
  <c r="J2219" i="1"/>
  <c r="A2219" i="1" s="1"/>
  <c r="J2185" i="1"/>
  <c r="A2185" i="1" s="1"/>
  <c r="J2190" i="1"/>
  <c r="A2190" i="1" s="1"/>
  <c r="J2187" i="1"/>
  <c r="A2187" i="1" s="1"/>
  <c r="J2188" i="1"/>
  <c r="A2188" i="1" s="1"/>
  <c r="J2189" i="1"/>
  <c r="A2189" i="1" s="1"/>
  <c r="J2186" i="1"/>
  <c r="A2186" i="1" s="1"/>
  <c r="J2220" i="1"/>
  <c r="A2220" i="1" s="1"/>
  <c r="J2221" i="1"/>
  <c r="A2221" i="1" s="1"/>
  <c r="J2222" i="1"/>
  <c r="A2222" i="1" s="1"/>
  <c r="J2204" i="1"/>
  <c r="A2204" i="1" s="1"/>
  <c r="J2202" i="1"/>
  <c r="A2202" i="1" s="1"/>
  <c r="J2206" i="1"/>
  <c r="A2206" i="1" s="1"/>
  <c r="J2205" i="1"/>
  <c r="A2205" i="1" s="1"/>
  <c r="J2207" i="1"/>
  <c r="A2207" i="1" s="1"/>
  <c r="J2181" i="1"/>
  <c r="A2181" i="1" s="1"/>
  <c r="J2203" i="1"/>
  <c r="A2203" i="1" s="1"/>
  <c r="J2212" i="1"/>
  <c r="A2212" i="1" s="1"/>
  <c r="J2208" i="1"/>
  <c r="A2208" i="1" s="1"/>
  <c r="J2210" i="1"/>
  <c r="A2210" i="1" s="1"/>
  <c r="J2211" i="1"/>
  <c r="A2211" i="1" s="1"/>
  <c r="J2209" i="1"/>
  <c r="A2209" i="1" s="1"/>
  <c r="J2180" i="1"/>
  <c r="A2180" i="1" s="1"/>
  <c r="J2191" i="1"/>
  <c r="A2191" i="1" s="1"/>
  <c r="J2192" i="1"/>
  <c r="A2192" i="1" s="1"/>
  <c r="J2067" i="1"/>
  <c r="A2067" i="1" s="1"/>
  <c r="J2079" i="1"/>
  <c r="A2079" i="1" s="1"/>
  <c r="J2076" i="1"/>
  <c r="A2076" i="1" s="1"/>
  <c r="J2070" i="1"/>
  <c r="A2070" i="1" s="1"/>
  <c r="J2084" i="1"/>
  <c r="A2084" i="1" s="1"/>
  <c r="J2085" i="1"/>
  <c r="A2085" i="1" s="1"/>
  <c r="J2086" i="1"/>
  <c r="A2086" i="1" s="1"/>
  <c r="J2068" i="1"/>
  <c r="A2068" i="1" s="1"/>
  <c r="J2080" i="1"/>
  <c r="A2080" i="1" s="1"/>
  <c r="J2081" i="1"/>
  <c r="A2081" i="1" s="1"/>
  <c r="J2087" i="1"/>
  <c r="A2087" i="1" s="1"/>
  <c r="J2069" i="1"/>
  <c r="A2069" i="1" s="1"/>
  <c r="J2082" i="1"/>
  <c r="A2082" i="1" s="1"/>
  <c r="J2083" i="1"/>
  <c r="A2083" i="1" s="1"/>
  <c r="J2088" i="1"/>
  <c r="A2088" i="1" s="1"/>
  <c r="J2093" i="1"/>
  <c r="A2093" i="1" s="1"/>
  <c r="J2091" i="1"/>
  <c r="A2091" i="1" s="1"/>
  <c r="J2090" i="1"/>
  <c r="A2090" i="1" s="1"/>
  <c r="J2089" i="1"/>
  <c r="A2089" i="1" s="1"/>
  <c r="J2072" i="1"/>
  <c r="A2072" i="1" s="1"/>
  <c r="J2071" i="1"/>
  <c r="A2071" i="1" s="1"/>
  <c r="J2094" i="1"/>
  <c r="A2094" i="1" s="1"/>
  <c r="J2092" i="1"/>
  <c r="A2092" i="1" s="1"/>
  <c r="J2117" i="1"/>
  <c r="A2117" i="1" s="1"/>
  <c r="J2118" i="1"/>
  <c r="A2118" i="1" s="1"/>
  <c r="J2097" i="1"/>
  <c r="A2097" i="1" s="1"/>
  <c r="J2096" i="1"/>
  <c r="A2096" i="1" s="1"/>
  <c r="J2095" i="1"/>
  <c r="A2095" i="1" s="1"/>
  <c r="J2098" i="1"/>
  <c r="A2098" i="1" s="1"/>
  <c r="J2099" i="1"/>
  <c r="A2099" i="1" s="1"/>
  <c r="J2100" i="1"/>
  <c r="A2100" i="1" s="1"/>
  <c r="J2102" i="1"/>
  <c r="A2102" i="1" s="1"/>
  <c r="J2075" i="1"/>
  <c r="A2075" i="1" s="1"/>
  <c r="J2101" i="1"/>
  <c r="A2101" i="1" s="1"/>
  <c r="J2073" i="1"/>
  <c r="A2073" i="1" s="1"/>
  <c r="J2105" i="1"/>
  <c r="A2105" i="1" s="1"/>
  <c r="J2109" i="1"/>
  <c r="A2109" i="1" s="1"/>
  <c r="J2107" i="1"/>
  <c r="A2107" i="1" s="1"/>
  <c r="J2103" i="1"/>
  <c r="A2103" i="1" s="1"/>
  <c r="J2113" i="1"/>
  <c r="A2113" i="1" s="1"/>
  <c r="J2115" i="1"/>
  <c r="A2115" i="1" s="1"/>
  <c r="J2111" i="1"/>
  <c r="A2111" i="1" s="1"/>
  <c r="J2120" i="1"/>
  <c r="A2120" i="1" s="1"/>
  <c r="J2121" i="1"/>
  <c r="A2121" i="1" s="1"/>
  <c r="J2119" i="1"/>
  <c r="A2119" i="1" s="1"/>
  <c r="J2077" i="1"/>
  <c r="A2077" i="1" s="1"/>
  <c r="J2078" i="1"/>
  <c r="A2078" i="1" s="1"/>
  <c r="J2179" i="1"/>
  <c r="A2179" i="1" s="1"/>
  <c r="J2198" i="1"/>
  <c r="A2198" i="1" s="1"/>
  <c r="J2225" i="1"/>
  <c r="A2225" i="1" s="1"/>
  <c r="J2223" i="1"/>
  <c r="A2223" i="1" s="1"/>
  <c r="J2224" i="1"/>
  <c r="A2224" i="1" s="1"/>
  <c r="J2199" i="1"/>
  <c r="A2199" i="1" s="1"/>
  <c r="J2137" i="1"/>
  <c r="A2137" i="1" s="1"/>
  <c r="J2138" i="1"/>
  <c r="A2138" i="1" s="1"/>
  <c r="J2141" i="1"/>
  <c r="A2141" i="1" s="1"/>
  <c r="J2140" i="1"/>
  <c r="A2140" i="1" s="1"/>
  <c r="J2139" i="1"/>
  <c r="A2139" i="1" s="1"/>
  <c r="J2142" i="1"/>
  <c r="A2142" i="1" s="1"/>
  <c r="J2132" i="1"/>
  <c r="A2132" i="1" s="1"/>
  <c r="J2129" i="1"/>
  <c r="A2129" i="1" s="1"/>
  <c r="J2127" i="1"/>
  <c r="A2127" i="1" s="1"/>
  <c r="J2128" i="1"/>
  <c r="A2128" i="1" s="1"/>
  <c r="J2136" i="1"/>
  <c r="A2136" i="1" s="1"/>
  <c r="J2135" i="1"/>
  <c r="A2135" i="1" s="1"/>
  <c r="J2133" i="1"/>
  <c r="A2133" i="1" s="1"/>
  <c r="J2134" i="1"/>
  <c r="A2134" i="1" s="1"/>
  <c r="J2131" i="1"/>
  <c r="A2131" i="1" s="1"/>
  <c r="J2130" i="1"/>
  <c r="A2130" i="1" s="1"/>
  <c r="J2122" i="1"/>
  <c r="A2122" i="1" s="1"/>
  <c r="J2123" i="1"/>
  <c r="A2123" i="1" s="1"/>
  <c r="J2124" i="1"/>
  <c r="A2124" i="1" s="1"/>
  <c r="J2125" i="1"/>
  <c r="A2125" i="1" s="1"/>
  <c r="J2126" i="1"/>
  <c r="A2126" i="1" s="1"/>
  <c r="J2144" i="1"/>
  <c r="A2144" i="1" s="1"/>
  <c r="J2146" i="1"/>
  <c r="A2146" i="1" s="1"/>
  <c r="J2145" i="1"/>
  <c r="A2145" i="1" s="1"/>
  <c r="J2143" i="1"/>
  <c r="A2143" i="1" s="1"/>
  <c r="J2074" i="1"/>
  <c r="A2074" i="1" s="1"/>
  <c r="J2243" i="1"/>
  <c r="A2243" i="1" s="1"/>
  <c r="J2106" i="1"/>
  <c r="A2106" i="1" s="1"/>
  <c r="J2110" i="1"/>
  <c r="A2110" i="1" s="1"/>
  <c r="J2108" i="1"/>
  <c r="A2108" i="1" s="1"/>
  <c r="J2104" i="1"/>
  <c r="A2104" i="1" s="1"/>
  <c r="J2114" i="1"/>
  <c r="A2114" i="1" s="1"/>
  <c r="J2116" i="1"/>
  <c r="A2116" i="1" s="1"/>
  <c r="J2112" i="1"/>
  <c r="A2112" i="1" s="1"/>
  <c r="J2242" i="1"/>
  <c r="A2242" i="1" s="1"/>
  <c r="C2182" i="1"/>
  <c r="D2182" i="1"/>
  <c r="E2182" i="1"/>
  <c r="G2182" i="1"/>
  <c r="J2182" i="1"/>
  <c r="A2182" i="1" s="1"/>
  <c r="C9" i="47" l="1"/>
  <c r="E9" i="47" s="1"/>
  <c r="I9" i="47" l="1"/>
  <c r="W2" i="18"/>
  <c r="U2" i="18"/>
  <c r="S2" i="18"/>
  <c r="M2" i="18"/>
  <c r="D129" i="23"/>
  <c r="G2" i="18"/>
  <c r="H1" i="34"/>
  <c r="AD1" i="18"/>
  <c r="U2" i="29" s="1"/>
  <c r="C2382" i="1"/>
  <c r="C2383" i="1"/>
  <c r="C2345" i="1"/>
  <c r="C2384" i="1"/>
  <c r="C2439" i="1"/>
  <c r="C2346" i="1"/>
  <c r="C2444" i="1"/>
  <c r="C2438" i="1"/>
  <c r="C2347" i="1"/>
  <c r="C2441" i="1"/>
  <c r="C2442" i="1"/>
  <c r="C2348" i="1"/>
  <c r="C2440" i="1"/>
  <c r="C2443" i="1"/>
  <c r="C2431" i="1"/>
  <c r="C2451" i="1"/>
  <c r="C2452" i="1"/>
  <c r="C2430" i="1"/>
  <c r="C2378" i="1"/>
  <c r="C2425" i="1"/>
  <c r="C2450" i="1"/>
  <c r="C2426" i="1"/>
  <c r="C2427" i="1"/>
  <c r="C2434" i="1"/>
  <c r="C2429" i="1"/>
  <c r="C2428" i="1"/>
  <c r="C2350" i="1"/>
  <c r="C2355" i="1"/>
  <c r="C2356" i="1"/>
  <c r="C2353" i="1"/>
  <c r="C2358" i="1"/>
  <c r="C2365" i="1"/>
  <c r="C2354" i="1"/>
  <c r="C2359" i="1"/>
  <c r="C2357" i="1"/>
  <c r="C2349" i="1"/>
  <c r="C2360" i="1"/>
  <c r="C2363" i="1"/>
  <c r="C2364" i="1"/>
  <c r="C2361" i="1"/>
  <c r="C2351" i="1"/>
  <c r="C2352" i="1"/>
  <c r="C2362" i="1"/>
  <c r="C2375" i="1"/>
  <c r="C2369" i="1"/>
  <c r="C2370" i="1"/>
  <c r="C2366" i="1"/>
  <c r="C2367" i="1"/>
  <c r="C2368" i="1"/>
  <c r="C2373" i="1"/>
  <c r="C2374" i="1"/>
  <c r="C2377" i="1"/>
  <c r="C2376" i="1"/>
  <c r="C2393" i="1"/>
  <c r="C2400" i="1"/>
  <c r="C2401" i="1"/>
  <c r="C2394" i="1"/>
  <c r="C2416" i="1"/>
  <c r="C2415" i="1"/>
  <c r="C2413" i="1"/>
  <c r="C2414" i="1"/>
  <c r="C2397" i="1"/>
  <c r="C2396" i="1"/>
  <c r="C2395" i="1"/>
  <c r="C2417" i="1"/>
  <c r="C2418" i="1"/>
  <c r="C2385" i="1"/>
  <c r="C2390" i="1"/>
  <c r="C2387" i="1"/>
  <c r="C2388" i="1"/>
  <c r="C2389" i="1"/>
  <c r="C2386" i="1"/>
  <c r="C2419" i="1"/>
  <c r="C2420" i="1"/>
  <c r="C2421" i="1"/>
  <c r="C2404" i="1"/>
  <c r="C2402" i="1"/>
  <c r="C2406" i="1"/>
  <c r="C2405" i="1"/>
  <c r="C2407" i="1"/>
  <c r="C2381" i="1"/>
  <c r="C2403" i="1"/>
  <c r="C2412" i="1"/>
  <c r="C2408" i="1"/>
  <c r="C2410" i="1"/>
  <c r="C2411" i="1"/>
  <c r="C2409" i="1"/>
  <c r="C2380" i="1"/>
  <c r="C2391" i="1"/>
  <c r="C2392" i="1"/>
  <c r="C2256" i="1"/>
  <c r="C2272" i="1"/>
  <c r="C2269" i="1"/>
  <c r="C2277" i="1"/>
  <c r="C2278" i="1"/>
  <c r="C2279" i="1"/>
  <c r="C2273" i="1"/>
  <c r="C2274" i="1"/>
  <c r="C2280" i="1"/>
  <c r="C2275" i="1"/>
  <c r="C2259" i="1"/>
  <c r="C2276" i="1"/>
  <c r="C2281" i="1"/>
  <c r="C2289" i="1"/>
  <c r="C2286" i="1"/>
  <c r="C2284" i="1"/>
  <c r="C2282" i="1"/>
  <c r="C2260" i="1"/>
  <c r="C2290" i="1"/>
  <c r="C2288" i="1"/>
  <c r="C2313" i="1"/>
  <c r="C2315" i="1"/>
  <c r="C2293" i="1"/>
  <c r="C2292" i="1"/>
  <c r="C2291" i="1"/>
  <c r="C2294" i="1"/>
  <c r="C2295" i="1"/>
  <c r="C2296" i="1"/>
  <c r="C2298" i="1"/>
  <c r="C2265" i="1"/>
  <c r="C2297" i="1"/>
  <c r="C2261" i="1"/>
  <c r="C2262" i="1"/>
  <c r="C2301" i="1"/>
  <c r="C2305" i="1"/>
  <c r="C2303" i="1"/>
  <c r="C2299" i="1"/>
  <c r="C2309" i="1"/>
  <c r="C2311" i="1"/>
  <c r="C2307" i="1"/>
  <c r="C2318" i="1"/>
  <c r="C2319" i="1"/>
  <c r="C2317" i="1"/>
  <c r="C2270" i="1"/>
  <c r="C2271" i="1"/>
  <c r="C2379" i="1"/>
  <c r="C2398" i="1"/>
  <c r="C2424" i="1"/>
  <c r="C2422" i="1"/>
  <c r="C2423" i="1"/>
  <c r="C2399" i="1"/>
  <c r="C2335" i="1"/>
  <c r="C2336" i="1"/>
  <c r="C2339" i="1"/>
  <c r="C2338" i="1"/>
  <c r="C2337" i="1"/>
  <c r="C2340" i="1"/>
  <c r="C2330" i="1"/>
  <c r="C2327" i="1"/>
  <c r="C2325" i="1"/>
  <c r="C2326" i="1"/>
  <c r="C2334" i="1"/>
  <c r="C2333" i="1"/>
  <c r="C2331" i="1"/>
  <c r="C2332" i="1"/>
  <c r="C2329" i="1"/>
  <c r="C2328" i="1"/>
  <c r="C2320" i="1"/>
  <c r="C2321" i="1"/>
  <c r="C2322" i="1"/>
  <c r="C2323" i="1"/>
  <c r="C2324" i="1"/>
  <c r="C2342" i="1"/>
  <c r="C2344" i="1"/>
  <c r="C2343" i="1"/>
  <c r="C2341" i="1"/>
  <c r="C2257" i="1"/>
  <c r="C2258" i="1"/>
  <c r="C2432" i="1"/>
  <c r="C2433" i="1"/>
  <c r="C2449" i="1"/>
  <c r="C2445" i="1"/>
  <c r="C2446" i="1"/>
  <c r="C2447" i="1"/>
  <c r="C2448" i="1"/>
  <c r="C2302" i="1"/>
  <c r="C2306" i="1"/>
  <c r="C2304" i="1"/>
  <c r="C2300" i="1"/>
  <c r="C2310" i="1"/>
  <c r="C2312" i="1"/>
  <c r="C2308" i="1"/>
  <c r="C2435" i="1"/>
  <c r="C2437" i="1"/>
  <c r="C2436" i="1"/>
  <c r="C2371" i="1"/>
  <c r="C2372" i="1"/>
  <c r="C2268" i="1"/>
  <c r="C2266" i="1"/>
  <c r="C2267" i="1"/>
  <c r="C2263" i="1"/>
  <c r="C2264" i="1"/>
  <c r="C2314" i="1"/>
  <c r="C2316" i="1"/>
  <c r="C2287" i="1"/>
  <c r="C2285" i="1"/>
  <c r="C2283" i="1"/>
  <c r="D2382" i="1"/>
  <c r="D2383" i="1"/>
  <c r="D2345" i="1"/>
  <c r="D2384" i="1"/>
  <c r="D2439" i="1"/>
  <c r="D2346" i="1"/>
  <c r="D2444" i="1"/>
  <c r="D2438" i="1"/>
  <c r="D2347" i="1"/>
  <c r="D2441" i="1"/>
  <c r="D2442" i="1"/>
  <c r="D2348" i="1"/>
  <c r="D2440" i="1"/>
  <c r="D2443" i="1"/>
  <c r="D2431" i="1"/>
  <c r="D2451" i="1"/>
  <c r="D2452" i="1"/>
  <c r="D2430" i="1"/>
  <c r="D2378" i="1"/>
  <c r="D2425" i="1"/>
  <c r="D2450" i="1"/>
  <c r="D2426" i="1"/>
  <c r="D2427" i="1"/>
  <c r="D2434" i="1"/>
  <c r="D2429" i="1"/>
  <c r="D2428" i="1"/>
  <c r="D2350" i="1"/>
  <c r="D2355" i="1"/>
  <c r="D2356" i="1"/>
  <c r="D2353" i="1"/>
  <c r="D2358" i="1"/>
  <c r="D2365" i="1"/>
  <c r="D2354" i="1"/>
  <c r="D2359" i="1"/>
  <c r="D2357" i="1"/>
  <c r="D2349" i="1"/>
  <c r="D2360" i="1"/>
  <c r="D2363" i="1"/>
  <c r="D2364" i="1"/>
  <c r="D2361" i="1"/>
  <c r="D2351" i="1"/>
  <c r="D2352" i="1"/>
  <c r="D2362" i="1"/>
  <c r="D2375" i="1"/>
  <c r="D2369" i="1"/>
  <c r="D2370" i="1"/>
  <c r="D2366" i="1"/>
  <c r="D2367" i="1"/>
  <c r="D2368" i="1"/>
  <c r="D2373" i="1"/>
  <c r="D2374" i="1"/>
  <c r="D2377" i="1"/>
  <c r="D2376" i="1"/>
  <c r="D2393" i="1"/>
  <c r="D2400" i="1"/>
  <c r="D2401" i="1"/>
  <c r="D2394" i="1"/>
  <c r="D2416" i="1"/>
  <c r="D2415" i="1"/>
  <c r="D2413" i="1"/>
  <c r="D2414" i="1"/>
  <c r="D2397" i="1"/>
  <c r="D2396" i="1"/>
  <c r="D2395" i="1"/>
  <c r="D2417" i="1"/>
  <c r="D2418" i="1"/>
  <c r="D2385" i="1"/>
  <c r="D2390" i="1"/>
  <c r="D2387" i="1"/>
  <c r="D2388" i="1"/>
  <c r="D2389" i="1"/>
  <c r="D2386" i="1"/>
  <c r="D2419" i="1"/>
  <c r="D2420" i="1"/>
  <c r="D2421" i="1"/>
  <c r="D2404" i="1"/>
  <c r="D2402" i="1"/>
  <c r="D2406" i="1"/>
  <c r="D2405" i="1"/>
  <c r="D2407" i="1"/>
  <c r="D2381" i="1"/>
  <c r="D2403" i="1"/>
  <c r="D2412" i="1"/>
  <c r="D2408" i="1"/>
  <c r="D2410" i="1"/>
  <c r="D2411" i="1"/>
  <c r="D2409" i="1"/>
  <c r="D2380" i="1"/>
  <c r="D2391" i="1"/>
  <c r="D2392" i="1"/>
  <c r="D2256" i="1"/>
  <c r="D2272" i="1"/>
  <c r="D2269" i="1"/>
  <c r="D2277" i="1"/>
  <c r="D2278" i="1"/>
  <c r="D2279" i="1"/>
  <c r="D2273" i="1"/>
  <c r="D2274" i="1"/>
  <c r="D2280" i="1"/>
  <c r="D2275" i="1"/>
  <c r="D2259" i="1"/>
  <c r="D2276" i="1"/>
  <c r="D2281" i="1"/>
  <c r="D2289" i="1"/>
  <c r="D2286" i="1"/>
  <c r="D2284" i="1"/>
  <c r="D2282" i="1"/>
  <c r="D2260" i="1"/>
  <c r="D2290" i="1"/>
  <c r="D2288" i="1"/>
  <c r="D2313" i="1"/>
  <c r="D2315" i="1"/>
  <c r="D2293" i="1"/>
  <c r="D2292" i="1"/>
  <c r="D2291" i="1"/>
  <c r="D2294" i="1"/>
  <c r="D2295" i="1"/>
  <c r="D2296" i="1"/>
  <c r="D2298" i="1"/>
  <c r="D2265" i="1"/>
  <c r="D2297" i="1"/>
  <c r="D2261" i="1"/>
  <c r="D2262" i="1"/>
  <c r="D2301" i="1"/>
  <c r="D2305" i="1"/>
  <c r="D2303" i="1"/>
  <c r="D2299" i="1"/>
  <c r="D2309" i="1"/>
  <c r="D2311" i="1"/>
  <c r="D2307" i="1"/>
  <c r="D2318" i="1"/>
  <c r="D2319" i="1"/>
  <c r="D2317" i="1"/>
  <c r="D2270" i="1"/>
  <c r="D2271" i="1"/>
  <c r="D2379" i="1"/>
  <c r="D2398" i="1"/>
  <c r="D2424" i="1"/>
  <c r="D2422" i="1"/>
  <c r="D2423" i="1"/>
  <c r="D2399" i="1"/>
  <c r="D2335" i="1"/>
  <c r="D2336" i="1"/>
  <c r="D2339" i="1"/>
  <c r="D2338" i="1"/>
  <c r="D2337" i="1"/>
  <c r="D2340" i="1"/>
  <c r="D2330" i="1"/>
  <c r="D2327" i="1"/>
  <c r="D2325" i="1"/>
  <c r="D2326" i="1"/>
  <c r="D2334" i="1"/>
  <c r="D2333" i="1"/>
  <c r="D2331" i="1"/>
  <c r="D2332" i="1"/>
  <c r="D2329" i="1"/>
  <c r="D2328" i="1"/>
  <c r="D2320" i="1"/>
  <c r="D2321" i="1"/>
  <c r="D2322" i="1"/>
  <c r="D2323" i="1"/>
  <c r="D2324" i="1"/>
  <c r="D2342" i="1"/>
  <c r="D2344" i="1"/>
  <c r="D2343" i="1"/>
  <c r="D2341" i="1"/>
  <c r="D2257" i="1"/>
  <c r="D2258" i="1"/>
  <c r="D2432" i="1"/>
  <c r="D2433" i="1"/>
  <c r="D2449" i="1"/>
  <c r="D2445" i="1"/>
  <c r="D2446" i="1"/>
  <c r="D2447" i="1"/>
  <c r="D2448" i="1"/>
  <c r="D2302" i="1"/>
  <c r="D2306" i="1"/>
  <c r="D2304" i="1"/>
  <c r="D2300" i="1"/>
  <c r="D2310" i="1"/>
  <c r="D2312" i="1"/>
  <c r="D2308" i="1"/>
  <c r="D2435" i="1"/>
  <c r="D2437" i="1"/>
  <c r="D2436" i="1"/>
  <c r="D2371" i="1"/>
  <c r="D2372" i="1"/>
  <c r="D2268" i="1"/>
  <c r="D2266" i="1"/>
  <c r="D2267" i="1"/>
  <c r="D2263" i="1"/>
  <c r="D2264" i="1"/>
  <c r="D2314" i="1"/>
  <c r="D2316" i="1"/>
  <c r="D2287" i="1"/>
  <c r="D2285" i="1"/>
  <c r="D2283" i="1"/>
  <c r="E2382" i="1"/>
  <c r="E2383" i="1"/>
  <c r="E2345" i="1"/>
  <c r="E2384" i="1"/>
  <c r="E2439" i="1"/>
  <c r="E2346" i="1"/>
  <c r="E2444" i="1"/>
  <c r="E2438" i="1"/>
  <c r="E2347" i="1"/>
  <c r="E2441" i="1"/>
  <c r="E2442" i="1"/>
  <c r="E2348" i="1"/>
  <c r="E2440" i="1"/>
  <c r="E2443" i="1"/>
  <c r="E2431" i="1"/>
  <c r="E2451" i="1"/>
  <c r="E2452" i="1"/>
  <c r="E2430" i="1"/>
  <c r="E2378" i="1"/>
  <c r="E2425" i="1"/>
  <c r="E2450" i="1"/>
  <c r="E2426" i="1"/>
  <c r="E2427" i="1"/>
  <c r="E2434" i="1"/>
  <c r="E2429" i="1"/>
  <c r="E2428" i="1"/>
  <c r="E2350" i="1"/>
  <c r="E2355" i="1"/>
  <c r="E2356" i="1"/>
  <c r="E2353" i="1"/>
  <c r="E2358" i="1"/>
  <c r="E2365" i="1"/>
  <c r="E2354" i="1"/>
  <c r="E2359" i="1"/>
  <c r="E2357" i="1"/>
  <c r="E2349" i="1"/>
  <c r="E2360" i="1"/>
  <c r="E2363" i="1"/>
  <c r="E2364" i="1"/>
  <c r="E2361" i="1"/>
  <c r="E2351" i="1"/>
  <c r="E2352" i="1"/>
  <c r="E2362" i="1"/>
  <c r="E2375" i="1"/>
  <c r="E2369" i="1"/>
  <c r="E2370" i="1"/>
  <c r="E2366" i="1"/>
  <c r="E2367" i="1"/>
  <c r="E2368" i="1"/>
  <c r="E2373" i="1"/>
  <c r="E2374" i="1"/>
  <c r="E2377" i="1"/>
  <c r="E2376" i="1"/>
  <c r="E2393" i="1"/>
  <c r="E2400" i="1"/>
  <c r="E2401" i="1"/>
  <c r="E2394" i="1"/>
  <c r="E2416" i="1"/>
  <c r="E2415" i="1"/>
  <c r="E2413" i="1"/>
  <c r="E2414" i="1"/>
  <c r="E2397" i="1"/>
  <c r="E2396" i="1"/>
  <c r="E2395" i="1"/>
  <c r="E2417" i="1"/>
  <c r="E2418" i="1"/>
  <c r="E2385" i="1"/>
  <c r="E2390" i="1"/>
  <c r="E2387" i="1"/>
  <c r="E2388" i="1"/>
  <c r="E2389" i="1"/>
  <c r="E2386" i="1"/>
  <c r="E2419" i="1"/>
  <c r="E2420" i="1"/>
  <c r="E2421" i="1"/>
  <c r="E2404" i="1"/>
  <c r="E2402" i="1"/>
  <c r="E2406" i="1"/>
  <c r="E2405" i="1"/>
  <c r="E2407" i="1"/>
  <c r="E2381" i="1"/>
  <c r="E2403" i="1"/>
  <c r="E2412" i="1"/>
  <c r="E2408" i="1"/>
  <c r="E2410" i="1"/>
  <c r="E2411" i="1"/>
  <c r="E2409" i="1"/>
  <c r="E2380" i="1"/>
  <c r="E2391" i="1"/>
  <c r="E2392" i="1"/>
  <c r="E2256" i="1"/>
  <c r="E2272" i="1"/>
  <c r="E2269" i="1"/>
  <c r="E2277" i="1"/>
  <c r="E2278" i="1"/>
  <c r="E2279" i="1"/>
  <c r="E2273" i="1"/>
  <c r="E2274" i="1"/>
  <c r="E2280" i="1"/>
  <c r="E2275" i="1"/>
  <c r="E2259" i="1"/>
  <c r="E2276" i="1"/>
  <c r="E2281" i="1"/>
  <c r="E2289" i="1"/>
  <c r="E2286" i="1"/>
  <c r="E2284" i="1"/>
  <c r="E2282" i="1"/>
  <c r="E2260" i="1"/>
  <c r="E2290" i="1"/>
  <c r="E2288" i="1"/>
  <c r="E2313" i="1"/>
  <c r="E2315" i="1"/>
  <c r="E2293" i="1"/>
  <c r="E2292" i="1"/>
  <c r="E2291" i="1"/>
  <c r="E2294" i="1"/>
  <c r="E2295" i="1"/>
  <c r="E2296" i="1"/>
  <c r="E2298" i="1"/>
  <c r="E2265" i="1"/>
  <c r="E2297" i="1"/>
  <c r="E2261" i="1"/>
  <c r="E2262" i="1"/>
  <c r="E2301" i="1"/>
  <c r="E2305" i="1"/>
  <c r="E2303" i="1"/>
  <c r="E2299" i="1"/>
  <c r="E2309" i="1"/>
  <c r="E2311" i="1"/>
  <c r="E2307" i="1"/>
  <c r="E2318" i="1"/>
  <c r="E2319" i="1"/>
  <c r="E2317" i="1"/>
  <c r="E2270" i="1"/>
  <c r="E2271" i="1"/>
  <c r="E2379" i="1"/>
  <c r="E2398" i="1"/>
  <c r="E2424" i="1"/>
  <c r="E2422" i="1"/>
  <c r="E2423" i="1"/>
  <c r="E2399" i="1"/>
  <c r="E2335" i="1"/>
  <c r="E2336" i="1"/>
  <c r="E2339" i="1"/>
  <c r="E2338" i="1"/>
  <c r="E2337" i="1"/>
  <c r="E2340" i="1"/>
  <c r="E2330" i="1"/>
  <c r="E2327" i="1"/>
  <c r="E2325" i="1"/>
  <c r="E2326" i="1"/>
  <c r="E2334" i="1"/>
  <c r="E2333" i="1"/>
  <c r="E2331" i="1"/>
  <c r="E2332" i="1"/>
  <c r="E2329" i="1"/>
  <c r="E2328" i="1"/>
  <c r="E2320" i="1"/>
  <c r="E2321" i="1"/>
  <c r="E2322" i="1"/>
  <c r="E2323" i="1"/>
  <c r="E2324" i="1"/>
  <c r="E2342" i="1"/>
  <c r="E2344" i="1"/>
  <c r="E2343" i="1"/>
  <c r="E2341" i="1"/>
  <c r="E2257" i="1"/>
  <c r="E2258" i="1"/>
  <c r="E2432" i="1"/>
  <c r="E2433" i="1"/>
  <c r="E2449" i="1"/>
  <c r="E2445" i="1"/>
  <c r="E2446" i="1"/>
  <c r="E2447" i="1"/>
  <c r="E2448" i="1"/>
  <c r="E2302" i="1"/>
  <c r="E2306" i="1"/>
  <c r="E2304" i="1"/>
  <c r="E2300" i="1"/>
  <c r="E2310" i="1"/>
  <c r="E2312" i="1"/>
  <c r="E2308" i="1"/>
  <c r="E2435" i="1"/>
  <c r="E2437" i="1"/>
  <c r="E2436" i="1"/>
  <c r="E2371" i="1"/>
  <c r="E2372" i="1"/>
  <c r="E2268" i="1"/>
  <c r="E2266" i="1"/>
  <c r="E2267" i="1"/>
  <c r="E2263" i="1"/>
  <c r="E2264" i="1"/>
  <c r="E2314" i="1"/>
  <c r="E2316" i="1"/>
  <c r="E2287" i="1"/>
  <c r="E2285" i="1"/>
  <c r="E2283" i="1"/>
  <c r="G2382" i="1"/>
  <c r="G2383" i="1"/>
  <c r="G2345" i="1"/>
  <c r="G2384" i="1"/>
  <c r="G2439" i="1"/>
  <c r="G2346" i="1"/>
  <c r="G2444" i="1"/>
  <c r="G2438" i="1"/>
  <c r="G2347" i="1"/>
  <c r="G2441" i="1"/>
  <c r="G2442" i="1"/>
  <c r="G2348" i="1"/>
  <c r="G2440" i="1"/>
  <c r="G2443" i="1"/>
  <c r="G2431" i="1"/>
  <c r="G2451" i="1"/>
  <c r="G2452" i="1"/>
  <c r="G2430" i="1"/>
  <c r="G2378" i="1"/>
  <c r="G2425" i="1"/>
  <c r="G2450" i="1"/>
  <c r="G2426" i="1"/>
  <c r="G2427" i="1"/>
  <c r="G2434" i="1"/>
  <c r="G2429" i="1"/>
  <c r="G2428" i="1"/>
  <c r="G2350" i="1"/>
  <c r="G2355" i="1"/>
  <c r="G2356" i="1"/>
  <c r="G2353" i="1"/>
  <c r="G2358" i="1"/>
  <c r="G2365" i="1"/>
  <c r="G2354" i="1"/>
  <c r="G2359" i="1"/>
  <c r="G2357" i="1"/>
  <c r="G2349" i="1"/>
  <c r="G2360" i="1"/>
  <c r="G2363" i="1"/>
  <c r="G2364" i="1"/>
  <c r="G2361" i="1"/>
  <c r="G2351" i="1"/>
  <c r="G2352" i="1"/>
  <c r="G2362" i="1"/>
  <c r="G2375" i="1"/>
  <c r="G2369" i="1"/>
  <c r="G2370" i="1"/>
  <c r="G2366" i="1"/>
  <c r="G2367" i="1"/>
  <c r="G2368" i="1"/>
  <c r="G2373" i="1"/>
  <c r="G2374" i="1"/>
  <c r="G2377" i="1"/>
  <c r="G2376" i="1"/>
  <c r="G2393" i="1"/>
  <c r="G2400" i="1"/>
  <c r="G2401" i="1"/>
  <c r="G2394" i="1"/>
  <c r="G2416" i="1"/>
  <c r="G2415" i="1"/>
  <c r="G2413" i="1"/>
  <c r="G2414" i="1"/>
  <c r="G2397" i="1"/>
  <c r="G2396" i="1"/>
  <c r="G2395" i="1"/>
  <c r="G2417" i="1"/>
  <c r="G2418" i="1"/>
  <c r="G2385" i="1"/>
  <c r="G2390" i="1"/>
  <c r="G2387" i="1"/>
  <c r="G2388" i="1"/>
  <c r="G2389" i="1"/>
  <c r="G2386" i="1"/>
  <c r="G2419" i="1"/>
  <c r="G2420" i="1"/>
  <c r="G2421" i="1"/>
  <c r="G2404" i="1"/>
  <c r="G2402" i="1"/>
  <c r="G2406" i="1"/>
  <c r="G2405" i="1"/>
  <c r="G2407" i="1"/>
  <c r="G2381" i="1"/>
  <c r="G2403" i="1"/>
  <c r="G2412" i="1"/>
  <c r="G2408" i="1"/>
  <c r="G2410" i="1"/>
  <c r="G2411" i="1"/>
  <c r="G2409" i="1"/>
  <c r="G2380" i="1"/>
  <c r="G2391" i="1"/>
  <c r="G2392" i="1"/>
  <c r="G2256" i="1"/>
  <c r="G2272" i="1"/>
  <c r="G2269" i="1"/>
  <c r="G2277" i="1"/>
  <c r="G2278" i="1"/>
  <c r="G2279" i="1"/>
  <c r="G2273" i="1"/>
  <c r="G2274" i="1"/>
  <c r="G2280" i="1"/>
  <c r="G2275" i="1"/>
  <c r="G2259" i="1"/>
  <c r="G2276" i="1"/>
  <c r="G2281" i="1"/>
  <c r="G2289" i="1"/>
  <c r="G2286" i="1"/>
  <c r="G2284" i="1"/>
  <c r="G2282" i="1"/>
  <c r="G2260" i="1"/>
  <c r="G2290" i="1"/>
  <c r="G2288" i="1"/>
  <c r="G2313" i="1"/>
  <c r="G2315" i="1"/>
  <c r="G2293" i="1"/>
  <c r="G2292" i="1"/>
  <c r="G2291" i="1"/>
  <c r="G2294" i="1"/>
  <c r="G2295" i="1"/>
  <c r="G2296" i="1"/>
  <c r="G2298" i="1"/>
  <c r="G2265" i="1"/>
  <c r="G2297" i="1"/>
  <c r="G2261" i="1"/>
  <c r="G2262" i="1"/>
  <c r="G2301" i="1"/>
  <c r="G2305" i="1"/>
  <c r="G2303" i="1"/>
  <c r="G2299" i="1"/>
  <c r="G2309" i="1"/>
  <c r="G2311" i="1"/>
  <c r="G2307" i="1"/>
  <c r="G2318" i="1"/>
  <c r="G2319" i="1"/>
  <c r="G2317" i="1"/>
  <c r="G2270" i="1"/>
  <c r="G2271" i="1"/>
  <c r="G2379" i="1"/>
  <c r="G2398" i="1"/>
  <c r="G2424" i="1"/>
  <c r="G2422" i="1"/>
  <c r="G2423" i="1"/>
  <c r="G2399" i="1"/>
  <c r="G2335" i="1"/>
  <c r="G2336" i="1"/>
  <c r="G2339" i="1"/>
  <c r="G2338" i="1"/>
  <c r="G2337" i="1"/>
  <c r="G2340" i="1"/>
  <c r="G2330" i="1"/>
  <c r="G2327" i="1"/>
  <c r="G2325" i="1"/>
  <c r="G2326" i="1"/>
  <c r="G2334" i="1"/>
  <c r="G2333" i="1"/>
  <c r="G2331" i="1"/>
  <c r="G2332" i="1"/>
  <c r="G2329" i="1"/>
  <c r="G2328" i="1"/>
  <c r="G2320" i="1"/>
  <c r="G2321" i="1"/>
  <c r="G2322" i="1"/>
  <c r="G2323" i="1"/>
  <c r="G2324" i="1"/>
  <c r="G2342" i="1"/>
  <c r="G2344" i="1"/>
  <c r="G2343" i="1"/>
  <c r="G2341" i="1"/>
  <c r="G2257" i="1"/>
  <c r="G2258" i="1"/>
  <c r="G2432" i="1"/>
  <c r="G2433" i="1"/>
  <c r="G2449" i="1"/>
  <c r="G2445" i="1"/>
  <c r="G2446" i="1"/>
  <c r="G2447" i="1"/>
  <c r="G2448" i="1"/>
  <c r="G2302" i="1"/>
  <c r="G2306" i="1"/>
  <c r="G2304" i="1"/>
  <c r="G2300" i="1"/>
  <c r="G2310" i="1"/>
  <c r="G2312" i="1"/>
  <c r="G2308" i="1"/>
  <c r="G2435" i="1"/>
  <c r="G2437" i="1"/>
  <c r="G2436" i="1"/>
  <c r="G2371" i="1"/>
  <c r="G2372" i="1"/>
  <c r="G2268" i="1"/>
  <c r="G2266" i="1"/>
  <c r="G2267" i="1"/>
  <c r="G2263" i="1"/>
  <c r="G2264" i="1"/>
  <c r="G2314" i="1"/>
  <c r="G2316" i="1"/>
  <c r="G2287" i="1"/>
  <c r="G2285" i="1"/>
  <c r="G2283" i="1"/>
  <c r="J2382" i="1"/>
  <c r="A2382" i="1" s="1"/>
  <c r="J2383" i="1"/>
  <c r="A2383" i="1" s="1"/>
  <c r="J2345" i="1"/>
  <c r="A2345" i="1" s="1"/>
  <c r="J2384" i="1"/>
  <c r="A2384" i="1" s="1"/>
  <c r="J2439" i="1"/>
  <c r="A2439" i="1" s="1"/>
  <c r="J2346" i="1"/>
  <c r="A2346" i="1" s="1"/>
  <c r="J2444" i="1"/>
  <c r="A2444" i="1" s="1"/>
  <c r="J2438" i="1"/>
  <c r="A2438" i="1" s="1"/>
  <c r="J2347" i="1"/>
  <c r="A2347" i="1" s="1"/>
  <c r="J2441" i="1"/>
  <c r="A2441" i="1" s="1"/>
  <c r="J2442" i="1"/>
  <c r="A2442" i="1" s="1"/>
  <c r="J2348" i="1"/>
  <c r="A2348" i="1" s="1"/>
  <c r="J2440" i="1"/>
  <c r="A2440" i="1" s="1"/>
  <c r="J2443" i="1"/>
  <c r="A2443" i="1" s="1"/>
  <c r="J2431" i="1"/>
  <c r="A2431" i="1" s="1"/>
  <c r="J2451" i="1"/>
  <c r="A2451" i="1" s="1"/>
  <c r="J2452" i="1"/>
  <c r="A2452" i="1" s="1"/>
  <c r="J2430" i="1"/>
  <c r="A2430" i="1" s="1"/>
  <c r="J2378" i="1"/>
  <c r="A2378" i="1" s="1"/>
  <c r="J2425" i="1"/>
  <c r="A2425" i="1" s="1"/>
  <c r="J2450" i="1"/>
  <c r="A2450" i="1" s="1"/>
  <c r="J2426" i="1"/>
  <c r="A2426" i="1" s="1"/>
  <c r="J2427" i="1"/>
  <c r="A2427" i="1" s="1"/>
  <c r="J2434" i="1"/>
  <c r="A2434" i="1" s="1"/>
  <c r="J2429" i="1"/>
  <c r="A2429" i="1" s="1"/>
  <c r="J2428" i="1"/>
  <c r="A2428" i="1" s="1"/>
  <c r="J2350" i="1"/>
  <c r="A2350" i="1" s="1"/>
  <c r="J2355" i="1"/>
  <c r="A2355" i="1" s="1"/>
  <c r="J2356" i="1"/>
  <c r="A2356" i="1" s="1"/>
  <c r="J2353" i="1"/>
  <c r="A2353" i="1" s="1"/>
  <c r="J2358" i="1"/>
  <c r="A2358" i="1" s="1"/>
  <c r="J2365" i="1"/>
  <c r="A2365" i="1" s="1"/>
  <c r="J2354" i="1"/>
  <c r="A2354" i="1" s="1"/>
  <c r="J2359" i="1"/>
  <c r="A2359" i="1" s="1"/>
  <c r="J2357" i="1"/>
  <c r="A2357" i="1" s="1"/>
  <c r="J2349" i="1"/>
  <c r="A2349" i="1" s="1"/>
  <c r="J2360" i="1"/>
  <c r="A2360" i="1" s="1"/>
  <c r="J2363" i="1"/>
  <c r="A2363" i="1" s="1"/>
  <c r="J2364" i="1"/>
  <c r="A2364" i="1" s="1"/>
  <c r="J2361" i="1"/>
  <c r="A2361" i="1" s="1"/>
  <c r="J2351" i="1"/>
  <c r="A2351" i="1" s="1"/>
  <c r="J2352" i="1"/>
  <c r="A2352" i="1" s="1"/>
  <c r="J2362" i="1"/>
  <c r="A2362" i="1" s="1"/>
  <c r="J2375" i="1"/>
  <c r="A2375" i="1" s="1"/>
  <c r="J2369" i="1"/>
  <c r="A2369" i="1" s="1"/>
  <c r="J2370" i="1"/>
  <c r="A2370" i="1" s="1"/>
  <c r="J2366" i="1"/>
  <c r="A2366" i="1" s="1"/>
  <c r="J2367" i="1"/>
  <c r="A2367" i="1" s="1"/>
  <c r="J2368" i="1"/>
  <c r="A2368" i="1" s="1"/>
  <c r="J2373" i="1"/>
  <c r="A2373" i="1" s="1"/>
  <c r="J2374" i="1"/>
  <c r="A2374" i="1" s="1"/>
  <c r="J2377" i="1"/>
  <c r="A2377" i="1" s="1"/>
  <c r="J2376" i="1"/>
  <c r="A2376" i="1" s="1"/>
  <c r="J2393" i="1"/>
  <c r="A2393" i="1" s="1"/>
  <c r="J2400" i="1"/>
  <c r="A2400" i="1" s="1"/>
  <c r="J2401" i="1"/>
  <c r="A2401" i="1" s="1"/>
  <c r="J2394" i="1"/>
  <c r="A2394" i="1" s="1"/>
  <c r="J2416" i="1"/>
  <c r="A2416" i="1" s="1"/>
  <c r="J2415" i="1"/>
  <c r="A2415" i="1" s="1"/>
  <c r="J2413" i="1"/>
  <c r="A2413" i="1" s="1"/>
  <c r="J2414" i="1"/>
  <c r="A2414" i="1" s="1"/>
  <c r="J2397" i="1"/>
  <c r="A2397" i="1" s="1"/>
  <c r="J2396" i="1"/>
  <c r="A2396" i="1" s="1"/>
  <c r="J2395" i="1"/>
  <c r="A2395" i="1" s="1"/>
  <c r="J2417" i="1"/>
  <c r="A2417" i="1" s="1"/>
  <c r="J2418" i="1"/>
  <c r="A2418" i="1" s="1"/>
  <c r="J2385" i="1"/>
  <c r="A2385" i="1" s="1"/>
  <c r="J2390" i="1"/>
  <c r="A2390" i="1" s="1"/>
  <c r="J2387" i="1"/>
  <c r="A2387" i="1" s="1"/>
  <c r="J2388" i="1"/>
  <c r="A2388" i="1" s="1"/>
  <c r="J2389" i="1"/>
  <c r="A2389" i="1" s="1"/>
  <c r="J2386" i="1"/>
  <c r="A2386" i="1" s="1"/>
  <c r="J2419" i="1"/>
  <c r="A2419" i="1" s="1"/>
  <c r="J2420" i="1"/>
  <c r="A2420" i="1" s="1"/>
  <c r="J2421" i="1"/>
  <c r="A2421" i="1" s="1"/>
  <c r="J2404" i="1"/>
  <c r="A2404" i="1" s="1"/>
  <c r="J2402" i="1"/>
  <c r="A2402" i="1" s="1"/>
  <c r="J2406" i="1"/>
  <c r="A2406" i="1" s="1"/>
  <c r="J2405" i="1"/>
  <c r="A2405" i="1" s="1"/>
  <c r="J2407" i="1"/>
  <c r="A2407" i="1" s="1"/>
  <c r="J2381" i="1"/>
  <c r="A2381" i="1" s="1"/>
  <c r="J2403" i="1"/>
  <c r="A2403" i="1" s="1"/>
  <c r="J2412" i="1"/>
  <c r="A2412" i="1" s="1"/>
  <c r="J2408" i="1"/>
  <c r="A2408" i="1" s="1"/>
  <c r="J2410" i="1"/>
  <c r="A2410" i="1" s="1"/>
  <c r="J2411" i="1"/>
  <c r="A2411" i="1" s="1"/>
  <c r="J2409" i="1"/>
  <c r="A2409" i="1" s="1"/>
  <c r="J2380" i="1"/>
  <c r="A2380" i="1" s="1"/>
  <c r="J2391" i="1"/>
  <c r="A2391" i="1" s="1"/>
  <c r="J2392" i="1"/>
  <c r="A2392" i="1" s="1"/>
  <c r="J2256" i="1"/>
  <c r="J2272" i="1"/>
  <c r="A2272" i="1" s="1"/>
  <c r="J2269" i="1"/>
  <c r="A2269" i="1" s="1"/>
  <c r="J2277" i="1"/>
  <c r="A2277" i="1" s="1"/>
  <c r="J2278" i="1"/>
  <c r="A2278" i="1" s="1"/>
  <c r="J2279" i="1"/>
  <c r="A2279" i="1" s="1"/>
  <c r="J2273" i="1"/>
  <c r="A2273" i="1" s="1"/>
  <c r="J2274" i="1"/>
  <c r="A2274" i="1" s="1"/>
  <c r="J2280" i="1"/>
  <c r="A2280" i="1" s="1"/>
  <c r="J2275" i="1"/>
  <c r="A2275" i="1" s="1"/>
  <c r="J2259" i="1"/>
  <c r="A2259" i="1" s="1"/>
  <c r="J2276" i="1"/>
  <c r="A2276" i="1" s="1"/>
  <c r="J2281" i="1"/>
  <c r="A2281" i="1" s="1"/>
  <c r="J2289" i="1"/>
  <c r="A2289" i="1" s="1"/>
  <c r="J2286" i="1"/>
  <c r="A2286" i="1" s="1"/>
  <c r="J2284" i="1"/>
  <c r="A2284" i="1" s="1"/>
  <c r="J2282" i="1"/>
  <c r="A2282" i="1" s="1"/>
  <c r="J2260" i="1"/>
  <c r="A2260" i="1" s="1"/>
  <c r="J2290" i="1"/>
  <c r="A2290" i="1" s="1"/>
  <c r="J2288" i="1"/>
  <c r="A2288" i="1" s="1"/>
  <c r="J2313" i="1"/>
  <c r="A2313" i="1" s="1"/>
  <c r="J2315" i="1"/>
  <c r="A2315" i="1" s="1"/>
  <c r="J2293" i="1"/>
  <c r="A2293" i="1" s="1"/>
  <c r="J2292" i="1"/>
  <c r="A2292" i="1" s="1"/>
  <c r="J2291" i="1"/>
  <c r="A2291" i="1" s="1"/>
  <c r="J2294" i="1"/>
  <c r="A2294" i="1" s="1"/>
  <c r="J2295" i="1"/>
  <c r="A2295" i="1" s="1"/>
  <c r="J2296" i="1"/>
  <c r="A2296" i="1" s="1"/>
  <c r="J2298" i="1"/>
  <c r="A2298" i="1" s="1"/>
  <c r="J2265" i="1"/>
  <c r="A2265" i="1" s="1"/>
  <c r="J2297" i="1"/>
  <c r="A2297" i="1" s="1"/>
  <c r="J2261" i="1"/>
  <c r="A2261" i="1" s="1"/>
  <c r="J2262" i="1"/>
  <c r="A2262" i="1" s="1"/>
  <c r="J2301" i="1"/>
  <c r="A2301" i="1" s="1"/>
  <c r="J2305" i="1"/>
  <c r="A2305" i="1" s="1"/>
  <c r="J2303" i="1"/>
  <c r="A2303" i="1" s="1"/>
  <c r="J2299" i="1"/>
  <c r="A2299" i="1" s="1"/>
  <c r="J2309" i="1"/>
  <c r="A2309" i="1" s="1"/>
  <c r="J2311" i="1"/>
  <c r="A2311" i="1" s="1"/>
  <c r="J2307" i="1"/>
  <c r="A2307" i="1" s="1"/>
  <c r="J2318" i="1"/>
  <c r="A2318" i="1" s="1"/>
  <c r="J2319" i="1"/>
  <c r="A2319" i="1" s="1"/>
  <c r="J2317" i="1"/>
  <c r="A2317" i="1" s="1"/>
  <c r="J2270" i="1"/>
  <c r="A2270" i="1" s="1"/>
  <c r="J2271" i="1"/>
  <c r="A2271" i="1" s="1"/>
  <c r="J2379" i="1"/>
  <c r="A2379" i="1" s="1"/>
  <c r="J2398" i="1"/>
  <c r="A2398" i="1" s="1"/>
  <c r="J2424" i="1"/>
  <c r="A2424" i="1" s="1"/>
  <c r="J2422" i="1"/>
  <c r="A2422" i="1" s="1"/>
  <c r="J2423" i="1"/>
  <c r="A2423" i="1" s="1"/>
  <c r="J2399" i="1"/>
  <c r="A2399" i="1" s="1"/>
  <c r="J2335" i="1"/>
  <c r="A2335" i="1" s="1"/>
  <c r="J2336" i="1"/>
  <c r="A2336" i="1" s="1"/>
  <c r="J2339" i="1"/>
  <c r="A2339" i="1" s="1"/>
  <c r="J2338" i="1"/>
  <c r="A2338" i="1" s="1"/>
  <c r="J2337" i="1"/>
  <c r="A2337" i="1" s="1"/>
  <c r="J2340" i="1"/>
  <c r="A2340" i="1" s="1"/>
  <c r="J2330" i="1"/>
  <c r="A2330" i="1" s="1"/>
  <c r="J2327" i="1"/>
  <c r="A2327" i="1" s="1"/>
  <c r="J2325" i="1"/>
  <c r="A2325" i="1" s="1"/>
  <c r="J2326" i="1"/>
  <c r="A2326" i="1" s="1"/>
  <c r="J2334" i="1"/>
  <c r="A2334" i="1" s="1"/>
  <c r="J2333" i="1"/>
  <c r="A2333" i="1" s="1"/>
  <c r="J2331" i="1"/>
  <c r="A2331" i="1" s="1"/>
  <c r="J2332" i="1"/>
  <c r="A2332" i="1" s="1"/>
  <c r="J2329" i="1"/>
  <c r="A2329" i="1" s="1"/>
  <c r="J2328" i="1"/>
  <c r="A2328" i="1" s="1"/>
  <c r="J2320" i="1"/>
  <c r="A2320" i="1" s="1"/>
  <c r="J2321" i="1"/>
  <c r="A2321" i="1" s="1"/>
  <c r="J2322" i="1"/>
  <c r="A2322" i="1" s="1"/>
  <c r="J2323" i="1"/>
  <c r="A2323" i="1" s="1"/>
  <c r="J2324" i="1"/>
  <c r="A2324" i="1" s="1"/>
  <c r="J2342" i="1"/>
  <c r="A2342" i="1" s="1"/>
  <c r="J2344" i="1"/>
  <c r="A2344" i="1" s="1"/>
  <c r="J2343" i="1"/>
  <c r="A2343" i="1" s="1"/>
  <c r="J2341" i="1"/>
  <c r="A2341" i="1" s="1"/>
  <c r="J2257" i="1"/>
  <c r="A2257" i="1" s="1"/>
  <c r="J2258" i="1"/>
  <c r="A2258" i="1" s="1"/>
  <c r="J2432" i="1"/>
  <c r="A2432" i="1" s="1"/>
  <c r="J2433" i="1"/>
  <c r="A2433" i="1" s="1"/>
  <c r="J2449" i="1"/>
  <c r="A2449" i="1" s="1"/>
  <c r="J2445" i="1"/>
  <c r="A2445" i="1" s="1"/>
  <c r="J2446" i="1"/>
  <c r="A2446" i="1" s="1"/>
  <c r="J2447" i="1"/>
  <c r="A2447" i="1" s="1"/>
  <c r="J2448" i="1"/>
  <c r="A2448" i="1" s="1"/>
  <c r="J2302" i="1"/>
  <c r="A2302" i="1" s="1"/>
  <c r="J2306" i="1"/>
  <c r="A2306" i="1" s="1"/>
  <c r="J2304" i="1"/>
  <c r="A2304" i="1" s="1"/>
  <c r="J2300" i="1"/>
  <c r="A2300" i="1" s="1"/>
  <c r="J2310" i="1"/>
  <c r="A2310" i="1" s="1"/>
  <c r="J2312" i="1"/>
  <c r="A2312" i="1" s="1"/>
  <c r="J2308" i="1"/>
  <c r="A2308" i="1" s="1"/>
  <c r="J2435" i="1"/>
  <c r="A2435" i="1" s="1"/>
  <c r="J2437" i="1"/>
  <c r="A2437" i="1" s="1"/>
  <c r="J2436" i="1"/>
  <c r="A2436" i="1" s="1"/>
  <c r="J2371" i="1"/>
  <c r="A2371" i="1" s="1"/>
  <c r="J2372" i="1"/>
  <c r="A2372" i="1" s="1"/>
  <c r="J2268" i="1"/>
  <c r="A2268" i="1" s="1"/>
  <c r="J2266" i="1"/>
  <c r="A2266" i="1" s="1"/>
  <c r="J2267" i="1"/>
  <c r="A2267" i="1" s="1"/>
  <c r="J2263" i="1"/>
  <c r="A2263" i="1" s="1"/>
  <c r="J2264" i="1"/>
  <c r="A2264" i="1" s="1"/>
  <c r="J2314" i="1"/>
  <c r="A2314" i="1" s="1"/>
  <c r="J2316" i="1"/>
  <c r="A2316" i="1" s="1"/>
  <c r="J2287" i="1"/>
  <c r="A2287" i="1" s="1"/>
  <c r="J2285" i="1"/>
  <c r="A2285" i="1" s="1"/>
  <c r="J2283" i="1"/>
  <c r="A2283" i="1" s="1"/>
  <c r="C2496" i="1"/>
  <c r="C2500" i="1"/>
  <c r="C2498" i="1"/>
  <c r="C2494" i="1"/>
  <c r="C2502" i="1"/>
  <c r="D2496" i="1"/>
  <c r="D2500" i="1"/>
  <c r="D2498" i="1"/>
  <c r="D2494" i="1"/>
  <c r="D2502" i="1"/>
  <c r="E2496" i="1"/>
  <c r="E2500" i="1"/>
  <c r="E2498" i="1"/>
  <c r="E2494" i="1"/>
  <c r="E2502" i="1"/>
  <c r="G2496" i="1"/>
  <c r="G2500" i="1"/>
  <c r="G2498" i="1"/>
  <c r="G2494" i="1"/>
  <c r="G2502" i="1"/>
  <c r="J2496" i="1"/>
  <c r="A2496" i="1" s="1"/>
  <c r="J2500" i="1"/>
  <c r="A2500" i="1" s="1"/>
  <c r="J2498" i="1"/>
  <c r="A2498" i="1" s="1"/>
  <c r="J2494" i="1"/>
  <c r="A2494" i="1" s="1"/>
  <c r="J2502" i="1"/>
  <c r="A2502" i="1" s="1"/>
  <c r="C2483" i="1"/>
  <c r="C2480" i="1"/>
  <c r="C2478" i="1"/>
  <c r="D2483" i="1"/>
  <c r="D2480" i="1"/>
  <c r="D2478" i="1"/>
  <c r="E2483" i="1"/>
  <c r="E2480" i="1"/>
  <c r="E2478" i="1"/>
  <c r="G2483" i="1"/>
  <c r="G2480" i="1"/>
  <c r="G2478" i="1"/>
  <c r="J2483" i="1"/>
  <c r="A2483" i="1" s="1"/>
  <c r="J2480" i="1"/>
  <c r="A2480" i="1" s="1"/>
  <c r="J2478" i="1"/>
  <c r="A2478" i="1" s="1"/>
  <c r="C2510" i="1"/>
  <c r="D2510" i="1"/>
  <c r="E2510" i="1"/>
  <c r="G2510" i="1"/>
  <c r="J2510" i="1"/>
  <c r="A2510" i="1" s="1"/>
  <c r="C2508" i="1"/>
  <c r="D2508" i="1"/>
  <c r="E2508" i="1"/>
  <c r="G2508" i="1"/>
  <c r="J2508" i="1"/>
  <c r="A2508" i="1" s="1"/>
  <c r="C2540" i="1"/>
  <c r="C2539" i="1"/>
  <c r="C2537" i="1"/>
  <c r="D2540" i="1"/>
  <c r="D2539" i="1"/>
  <c r="D2537" i="1"/>
  <c r="E2540" i="1"/>
  <c r="E2539" i="1"/>
  <c r="E2537" i="1"/>
  <c r="G2540" i="1"/>
  <c r="G2539" i="1"/>
  <c r="G2537" i="1"/>
  <c r="J2540" i="1"/>
  <c r="A2540" i="1" s="1"/>
  <c r="J2539" i="1"/>
  <c r="A2539" i="1" s="1"/>
  <c r="J2537" i="1"/>
  <c r="A2537" i="1" s="1"/>
  <c r="C2634" i="1"/>
  <c r="C2625" i="1"/>
  <c r="C2453" i="1"/>
  <c r="C2466" i="1"/>
  <c r="C2463" i="1"/>
  <c r="C2471" i="1"/>
  <c r="C2460" i="1"/>
  <c r="C2467" i="1"/>
  <c r="C2474" i="1"/>
  <c r="C2461" i="1"/>
  <c r="C2457" i="1"/>
  <c r="C2458" i="1"/>
  <c r="C2454" i="1"/>
  <c r="C2459" i="1"/>
  <c r="C2455" i="1"/>
  <c r="C2456" i="1"/>
  <c r="C2504" i="1"/>
  <c r="C2506" i="1"/>
  <c r="C2514" i="1"/>
  <c r="C2505" i="1"/>
  <c r="C2507" i="1"/>
  <c r="C2465" i="1"/>
  <c r="C2595" i="1"/>
  <c r="C2620" i="1"/>
  <c r="C2596" i="1"/>
  <c r="C2535" i="1"/>
  <c r="C2534" i="1"/>
  <c r="C2533" i="1"/>
  <c r="C2536" i="1"/>
  <c r="C2525" i="1"/>
  <c r="C2522" i="1"/>
  <c r="C2520" i="1"/>
  <c r="C2521" i="1"/>
  <c r="C2530" i="1"/>
  <c r="C2529" i="1"/>
  <c r="C2527" i="1"/>
  <c r="C2528" i="1"/>
  <c r="C2524" i="1"/>
  <c r="C2526" i="1"/>
  <c r="C2523" i="1"/>
  <c r="C2515" i="1"/>
  <c r="C2516" i="1"/>
  <c r="C2517" i="1"/>
  <c r="C2518" i="1"/>
  <c r="C2519" i="1"/>
  <c r="C2538" i="1"/>
  <c r="D2634" i="1"/>
  <c r="D2625" i="1"/>
  <c r="D2453" i="1"/>
  <c r="D2466" i="1"/>
  <c r="D2463" i="1"/>
  <c r="D2471" i="1"/>
  <c r="D2460" i="1"/>
  <c r="D2467" i="1"/>
  <c r="D2474" i="1"/>
  <c r="D2461" i="1"/>
  <c r="D2457" i="1"/>
  <c r="D2458" i="1"/>
  <c r="D2454" i="1"/>
  <c r="D2459" i="1"/>
  <c r="D2455" i="1"/>
  <c r="D2456" i="1"/>
  <c r="D2504" i="1"/>
  <c r="D2506" i="1"/>
  <c r="D2514" i="1"/>
  <c r="D2505" i="1"/>
  <c r="D2507" i="1"/>
  <c r="D2465" i="1"/>
  <c r="D2595" i="1"/>
  <c r="D2620" i="1"/>
  <c r="D2596" i="1"/>
  <c r="D2535" i="1"/>
  <c r="D2534" i="1"/>
  <c r="D2533" i="1"/>
  <c r="D2536" i="1"/>
  <c r="D2525" i="1"/>
  <c r="D2522" i="1"/>
  <c r="D2520" i="1"/>
  <c r="D2521" i="1"/>
  <c r="D2530" i="1"/>
  <c r="D2529" i="1"/>
  <c r="D2527" i="1"/>
  <c r="D2528" i="1"/>
  <c r="D2524" i="1"/>
  <c r="D2526" i="1"/>
  <c r="D2523" i="1"/>
  <c r="D2515" i="1"/>
  <c r="D2516" i="1"/>
  <c r="D2517" i="1"/>
  <c r="D2518" i="1"/>
  <c r="D2519" i="1"/>
  <c r="D2538" i="1"/>
  <c r="E2634" i="1"/>
  <c r="E2625" i="1"/>
  <c r="E2453" i="1"/>
  <c r="E2466" i="1"/>
  <c r="E2463" i="1"/>
  <c r="E2471" i="1"/>
  <c r="E2460" i="1"/>
  <c r="E2467" i="1"/>
  <c r="E2474" i="1"/>
  <c r="E2461" i="1"/>
  <c r="E2457" i="1"/>
  <c r="E2458" i="1"/>
  <c r="E2454" i="1"/>
  <c r="E2459" i="1"/>
  <c r="E2455" i="1"/>
  <c r="E2456" i="1"/>
  <c r="E2504" i="1"/>
  <c r="E2506" i="1"/>
  <c r="E2514" i="1"/>
  <c r="E2505" i="1"/>
  <c r="E2507" i="1"/>
  <c r="E2465" i="1"/>
  <c r="E2595" i="1"/>
  <c r="E2620" i="1"/>
  <c r="E2596" i="1"/>
  <c r="E2535" i="1"/>
  <c r="E2534" i="1"/>
  <c r="E2533" i="1"/>
  <c r="E2536" i="1"/>
  <c r="E2525" i="1"/>
  <c r="E2522" i="1"/>
  <c r="E2520" i="1"/>
  <c r="E2521" i="1"/>
  <c r="E2530" i="1"/>
  <c r="E2529" i="1"/>
  <c r="E2527" i="1"/>
  <c r="E2528" i="1"/>
  <c r="E2524" i="1"/>
  <c r="E2526" i="1"/>
  <c r="E2523" i="1"/>
  <c r="E2515" i="1"/>
  <c r="E2516" i="1"/>
  <c r="E2517" i="1"/>
  <c r="E2518" i="1"/>
  <c r="E2519" i="1"/>
  <c r="E2538" i="1"/>
  <c r="G2634" i="1"/>
  <c r="G2625" i="1"/>
  <c r="G2453" i="1"/>
  <c r="G2466" i="1"/>
  <c r="G2463" i="1"/>
  <c r="G2471" i="1"/>
  <c r="G2460" i="1"/>
  <c r="G2467" i="1"/>
  <c r="G2474" i="1"/>
  <c r="G2461" i="1"/>
  <c r="G2457" i="1"/>
  <c r="G2458" i="1"/>
  <c r="G2454" i="1"/>
  <c r="G2459" i="1"/>
  <c r="G2455" i="1"/>
  <c r="G2456" i="1"/>
  <c r="G2504" i="1"/>
  <c r="G2506" i="1"/>
  <c r="G2514" i="1"/>
  <c r="G2505" i="1"/>
  <c r="G2507" i="1"/>
  <c r="G2465" i="1"/>
  <c r="G2595" i="1"/>
  <c r="G2620" i="1"/>
  <c r="G2596" i="1"/>
  <c r="G2535" i="1"/>
  <c r="G2534" i="1"/>
  <c r="G2533" i="1"/>
  <c r="G2536" i="1"/>
  <c r="G2525" i="1"/>
  <c r="G2522" i="1"/>
  <c r="G2520" i="1"/>
  <c r="G2521" i="1"/>
  <c r="G2530" i="1"/>
  <c r="G2529" i="1"/>
  <c r="G2527" i="1"/>
  <c r="G2528" i="1"/>
  <c r="G2524" i="1"/>
  <c r="G2526" i="1"/>
  <c r="G2523" i="1"/>
  <c r="G2515" i="1"/>
  <c r="G2516" i="1"/>
  <c r="G2517" i="1"/>
  <c r="G2518" i="1"/>
  <c r="G2519" i="1"/>
  <c r="G2538" i="1"/>
  <c r="J2634" i="1"/>
  <c r="A2634" i="1" s="1"/>
  <c r="J2625" i="1"/>
  <c r="A2625" i="1" s="1"/>
  <c r="J2453" i="1"/>
  <c r="A2453" i="1" s="1"/>
  <c r="J2466" i="1"/>
  <c r="A2466" i="1" s="1"/>
  <c r="J2463" i="1"/>
  <c r="A2463" i="1" s="1"/>
  <c r="J2471" i="1"/>
  <c r="A2471" i="1" s="1"/>
  <c r="J2460" i="1"/>
  <c r="A2460" i="1" s="1"/>
  <c r="J2467" i="1"/>
  <c r="A2467" i="1" s="1"/>
  <c r="J2474" i="1"/>
  <c r="A2474" i="1" s="1"/>
  <c r="J2461" i="1"/>
  <c r="A2461" i="1" s="1"/>
  <c r="J2457" i="1"/>
  <c r="A2457" i="1" s="1"/>
  <c r="J2458" i="1"/>
  <c r="A2458" i="1" s="1"/>
  <c r="J2454" i="1"/>
  <c r="A2454" i="1" s="1"/>
  <c r="J2459" i="1"/>
  <c r="A2459" i="1" s="1"/>
  <c r="J2455" i="1"/>
  <c r="A2455" i="1" s="1"/>
  <c r="J2456" i="1"/>
  <c r="A2456" i="1" s="1"/>
  <c r="J2504" i="1"/>
  <c r="A2504" i="1" s="1"/>
  <c r="J2506" i="1"/>
  <c r="A2506" i="1" s="1"/>
  <c r="J2514" i="1"/>
  <c r="A2514" i="1" s="1"/>
  <c r="J2505" i="1"/>
  <c r="A2505" i="1" s="1"/>
  <c r="J2507" i="1"/>
  <c r="A2507" i="1" s="1"/>
  <c r="J2465" i="1"/>
  <c r="A2465" i="1" s="1"/>
  <c r="J2595" i="1"/>
  <c r="A2595" i="1" s="1"/>
  <c r="J2620" i="1"/>
  <c r="A2620" i="1" s="1"/>
  <c r="J2596" i="1"/>
  <c r="A2596" i="1" s="1"/>
  <c r="J2535" i="1"/>
  <c r="A2535" i="1" s="1"/>
  <c r="J2534" i="1"/>
  <c r="A2534" i="1" s="1"/>
  <c r="J2533" i="1"/>
  <c r="A2533" i="1" s="1"/>
  <c r="J2536" i="1"/>
  <c r="A2536" i="1" s="1"/>
  <c r="J2525" i="1"/>
  <c r="A2525" i="1" s="1"/>
  <c r="J2522" i="1"/>
  <c r="A2522" i="1" s="1"/>
  <c r="J2520" i="1"/>
  <c r="A2520" i="1" s="1"/>
  <c r="J2521" i="1"/>
  <c r="A2521" i="1" s="1"/>
  <c r="J2530" i="1"/>
  <c r="A2530" i="1" s="1"/>
  <c r="J2529" i="1"/>
  <c r="A2529" i="1" s="1"/>
  <c r="J2527" i="1"/>
  <c r="A2527" i="1" s="1"/>
  <c r="J2528" i="1"/>
  <c r="A2528" i="1" s="1"/>
  <c r="J2524" i="1"/>
  <c r="A2524" i="1" s="1"/>
  <c r="J2526" i="1"/>
  <c r="A2526" i="1" s="1"/>
  <c r="J2523" i="1"/>
  <c r="A2523" i="1" s="1"/>
  <c r="J2515" i="1"/>
  <c r="A2515" i="1" s="1"/>
  <c r="J2516" i="1"/>
  <c r="A2516" i="1" s="1"/>
  <c r="J2517" i="1"/>
  <c r="A2517" i="1" s="1"/>
  <c r="J2518" i="1"/>
  <c r="A2518" i="1" s="1"/>
  <c r="J2519" i="1"/>
  <c r="A2519" i="1" s="1"/>
  <c r="J2538" i="1"/>
  <c r="A2538" i="1" s="1"/>
  <c r="E10" i="47" l="1"/>
  <c r="E11" i="47"/>
  <c r="A2256" i="1"/>
  <c r="D5" i="34"/>
  <c r="E4" i="34"/>
  <c r="M2" i="36" s="1"/>
  <c r="N2" i="36" s="1"/>
  <c r="D4" i="34"/>
  <c r="G2" i="36" s="1"/>
  <c r="G4" i="36" l="1"/>
  <c r="J2462" i="1" l="1"/>
  <c r="J2472" i="1"/>
  <c r="J2473" i="1"/>
  <c r="J2468" i="1"/>
  <c r="J2469" i="1"/>
  <c r="J2470" i="1"/>
  <c r="J2475" i="1"/>
  <c r="J2484" i="1"/>
  <c r="J2481" i="1"/>
  <c r="J2479" i="1"/>
  <c r="J2476" i="1"/>
  <c r="J2485" i="1"/>
  <c r="J2482" i="1"/>
  <c r="J2477" i="1"/>
  <c r="J2509" i="1"/>
  <c r="J2511" i="1"/>
  <c r="J2488" i="1"/>
  <c r="J2487" i="1"/>
  <c r="J2486" i="1"/>
  <c r="J2489" i="1"/>
  <c r="J2490" i="1"/>
  <c r="J2491" i="1"/>
  <c r="J2493" i="1"/>
  <c r="J2492" i="1"/>
  <c r="J2497" i="1"/>
  <c r="J2501" i="1"/>
  <c r="J2499" i="1"/>
  <c r="J2495" i="1"/>
  <c r="J2503" i="1"/>
  <c r="J2512" i="1"/>
  <c r="J2513" i="1"/>
  <c r="J2464" i="1"/>
  <c r="J2575" i="1"/>
  <c r="J2621" i="1"/>
  <c r="J2619" i="1"/>
  <c r="J2637" i="1"/>
  <c r="J2639" i="1"/>
  <c r="J2531" i="1"/>
  <c r="J2532" i="1"/>
  <c r="J2636" i="1"/>
  <c r="J2638" i="1"/>
  <c r="J2640" i="1"/>
  <c r="J2633" i="1"/>
  <c r="J2632" i="1"/>
  <c r="J2635" i="1"/>
  <c r="J2631" i="1"/>
  <c r="J2541" i="1"/>
  <c r="J2542" i="1"/>
  <c r="J2543" i="1"/>
  <c r="J2544" i="1"/>
  <c r="J2628" i="1"/>
  <c r="J2627" i="1"/>
  <c r="J2629" i="1"/>
  <c r="J2630" i="1"/>
  <c r="J2652" i="1"/>
  <c r="J2653" i="1"/>
  <c r="J2648" i="1"/>
  <c r="J2649" i="1"/>
  <c r="J2650" i="1"/>
  <c r="J2651" i="1"/>
  <c r="J2546" i="1"/>
  <c r="J2551" i="1"/>
  <c r="J2552" i="1"/>
  <c r="J2549" i="1"/>
  <c r="J2554" i="1"/>
  <c r="J2561" i="1"/>
  <c r="J2550" i="1"/>
  <c r="J2555" i="1"/>
  <c r="J2553" i="1"/>
  <c r="J2545" i="1"/>
  <c r="J2556" i="1"/>
  <c r="J2559" i="1"/>
  <c r="J2560" i="1"/>
  <c r="J2557" i="1"/>
  <c r="J2547" i="1"/>
  <c r="J2548" i="1"/>
  <c r="J2558" i="1"/>
  <c r="J2567" i="1"/>
  <c r="J2568" i="1"/>
  <c r="J2565" i="1"/>
  <c r="J2566" i="1"/>
  <c r="J2562" i="1"/>
  <c r="J2563" i="1"/>
  <c r="J2564" i="1"/>
  <c r="J2569" i="1"/>
  <c r="J2570" i="1"/>
  <c r="J2571" i="1"/>
  <c r="J2573" i="1"/>
  <c r="J2572" i="1"/>
  <c r="J2579" i="1"/>
  <c r="J2580" i="1"/>
  <c r="J2581" i="1"/>
  <c r="J2642" i="1"/>
  <c r="J2647" i="1"/>
  <c r="J2641" i="1"/>
  <c r="J2644" i="1"/>
  <c r="J2645" i="1"/>
  <c r="J2643" i="1"/>
  <c r="J2646" i="1"/>
  <c r="J2654" i="1"/>
  <c r="J2655" i="1"/>
  <c r="J2574" i="1"/>
  <c r="J2622" i="1"/>
  <c r="J2623" i="1"/>
  <c r="J2624" i="1"/>
  <c r="J2626" i="1"/>
  <c r="J2590" i="1"/>
  <c r="J2597" i="1"/>
  <c r="J2598" i="1"/>
  <c r="J2591" i="1"/>
  <c r="J2613" i="1"/>
  <c r="J2612" i="1"/>
  <c r="J2610" i="1"/>
  <c r="J2611" i="1"/>
  <c r="J2594" i="1"/>
  <c r="J2593" i="1"/>
  <c r="J2592" i="1"/>
  <c r="J2614" i="1"/>
  <c r="J2615" i="1"/>
  <c r="J2582" i="1"/>
  <c r="J2587" i="1"/>
  <c r="J2584" i="1"/>
  <c r="J2585" i="1"/>
  <c r="J2586" i="1"/>
  <c r="J2583" i="1"/>
  <c r="J2616" i="1"/>
  <c r="J2617" i="1"/>
  <c r="J2618" i="1"/>
  <c r="J2601" i="1"/>
  <c r="J2599" i="1"/>
  <c r="J2603" i="1"/>
  <c r="J2602" i="1"/>
  <c r="J2604" i="1"/>
  <c r="J2577" i="1"/>
  <c r="J2600" i="1"/>
  <c r="J2609" i="1"/>
  <c r="J2605" i="1"/>
  <c r="J2607" i="1"/>
  <c r="J2608" i="1"/>
  <c r="J2606" i="1"/>
  <c r="J2576" i="1"/>
  <c r="J2588" i="1"/>
  <c r="J2589" i="1"/>
  <c r="J2578" i="1"/>
  <c r="J2686" i="1"/>
  <c r="J2688" i="1"/>
  <c r="J2681" i="1"/>
  <c r="J2679" i="1"/>
  <c r="J2808" i="1"/>
  <c r="J2807" i="1"/>
  <c r="J2704" i="1"/>
  <c r="J2705" i="1"/>
  <c r="J2683" i="1"/>
  <c r="J2685" i="1"/>
  <c r="J2691" i="1"/>
  <c r="J2690" i="1"/>
  <c r="J2689" i="1"/>
  <c r="J2692" i="1"/>
  <c r="J2693" i="1"/>
  <c r="J2694" i="1"/>
  <c r="J2696" i="1"/>
  <c r="J2656" i="1"/>
  <c r="J2695" i="1"/>
  <c r="J2661" i="1"/>
  <c r="J2662" i="1"/>
  <c r="J2698" i="1"/>
  <c r="J2701" i="1"/>
  <c r="J2700" i="1"/>
  <c r="J2699" i="1"/>
  <c r="J2697" i="1"/>
  <c r="J2702" i="1"/>
  <c r="J2703" i="1"/>
  <c r="J2707" i="1"/>
  <c r="J2706" i="1"/>
  <c r="J2708" i="1"/>
  <c r="J2670" i="1"/>
  <c r="J2673" i="1"/>
  <c r="J2664" i="1"/>
  <c r="J2675" i="1"/>
  <c r="J2667" i="1"/>
  <c r="J2677" i="1"/>
  <c r="J2721" i="1"/>
  <c r="J2720" i="1"/>
  <c r="J2710" i="1"/>
  <c r="J2711" i="1"/>
  <c r="J2716" i="1"/>
  <c r="J2709" i="1"/>
  <c r="J2726" i="1"/>
  <c r="J2719" i="1"/>
  <c r="J2718" i="1"/>
  <c r="J2717" i="1"/>
  <c r="J2714" i="1"/>
  <c r="J2713" i="1"/>
  <c r="J2727" i="1"/>
  <c r="J2729" i="1"/>
  <c r="J2728" i="1"/>
  <c r="J2724" i="1"/>
  <c r="J2723" i="1"/>
  <c r="J2722" i="1"/>
  <c r="J2725" i="1"/>
  <c r="J2715" i="1"/>
  <c r="J2712" i="1"/>
  <c r="J2765" i="1"/>
  <c r="J2663" i="1"/>
  <c r="J2660" i="1"/>
  <c r="J2659" i="1"/>
  <c r="J2671" i="1"/>
  <c r="J2672" i="1"/>
  <c r="J2674" i="1"/>
  <c r="J2657" i="1"/>
  <c r="J2665" i="1"/>
  <c r="J2666" i="1"/>
  <c r="J2676" i="1"/>
  <c r="J2658" i="1"/>
  <c r="J2668" i="1"/>
  <c r="J2669" i="1"/>
  <c r="J2678" i="1"/>
  <c r="J2687" i="1"/>
  <c r="J2684" i="1"/>
  <c r="J2682" i="1"/>
  <c r="J2680" i="1"/>
  <c r="J2820" i="1"/>
  <c r="J2819" i="1"/>
  <c r="J2821" i="1"/>
  <c r="J2818" i="1"/>
  <c r="J2823" i="1"/>
  <c r="J2822" i="1"/>
  <c r="J2825" i="1"/>
  <c r="J2824" i="1"/>
  <c r="J2826" i="1"/>
  <c r="J2827" i="1"/>
  <c r="J2828" i="1"/>
  <c r="J2780" i="1"/>
  <c r="J2785" i="1"/>
  <c r="J2786" i="1"/>
  <c r="J2781" i="1"/>
  <c r="J2801" i="1"/>
  <c r="J2800" i="1"/>
  <c r="J2798" i="1"/>
  <c r="J2799" i="1"/>
  <c r="J2784" i="1"/>
  <c r="J2783" i="1"/>
  <c r="J2782" i="1"/>
  <c r="J2802" i="1"/>
  <c r="J2803" i="1"/>
  <c r="J2772" i="1"/>
  <c r="J2777" i="1"/>
  <c r="J2774" i="1"/>
  <c r="J2775" i="1"/>
  <c r="J2776" i="1"/>
  <c r="J2773" i="1"/>
  <c r="J2804" i="1"/>
  <c r="J2805" i="1"/>
  <c r="J2806" i="1"/>
  <c r="J2789" i="1"/>
  <c r="J2787" i="1"/>
  <c r="J2791" i="1"/>
  <c r="J2790" i="1"/>
  <c r="J2792" i="1"/>
  <c r="J2767" i="1"/>
  <c r="J2788" i="1"/>
  <c r="J2797" i="1"/>
  <c r="J2793" i="1"/>
  <c r="J2795" i="1"/>
  <c r="J2796" i="1"/>
  <c r="J2794" i="1"/>
  <c r="J2766" i="1"/>
  <c r="J2778" i="1"/>
  <c r="J2779" i="1"/>
  <c r="J2768" i="1"/>
  <c r="J2735" i="1"/>
  <c r="J2741" i="1"/>
  <c r="J2742" i="1"/>
  <c r="J2739" i="1"/>
  <c r="J2744" i="1"/>
  <c r="J2751" i="1"/>
  <c r="J2740" i="1"/>
  <c r="J2745" i="1"/>
  <c r="J2743" i="1"/>
  <c r="J2734" i="1"/>
  <c r="J2746" i="1"/>
  <c r="J2749" i="1"/>
  <c r="J2750" i="1"/>
  <c r="J2747" i="1"/>
  <c r="J2737" i="1"/>
  <c r="J2738" i="1"/>
  <c r="J2748" i="1"/>
  <c r="J2757" i="1"/>
  <c r="J2758" i="1"/>
  <c r="J2755" i="1"/>
  <c r="J2756" i="1"/>
  <c r="J2752" i="1"/>
  <c r="J2753" i="1"/>
  <c r="J2754" i="1"/>
  <c r="J2759" i="1"/>
  <c r="J2760" i="1"/>
  <c r="J2762" i="1"/>
  <c r="J2763" i="1"/>
  <c r="J2761" i="1"/>
  <c r="J2736" i="1"/>
  <c r="J2730" i="1"/>
  <c r="J2731" i="1"/>
  <c r="J2732" i="1"/>
  <c r="J2733" i="1"/>
  <c r="J2815" i="1"/>
  <c r="J2814" i="1"/>
  <c r="J2816" i="1"/>
  <c r="J2817" i="1"/>
  <c r="J2840" i="1"/>
  <c r="J2841" i="1"/>
  <c r="J2836" i="1"/>
  <c r="J2837" i="1"/>
  <c r="J2838" i="1"/>
  <c r="J2839" i="1"/>
  <c r="J2769" i="1"/>
  <c r="J2770" i="1"/>
  <c r="J2771" i="1"/>
  <c r="J2764" i="1"/>
  <c r="J2830" i="1"/>
  <c r="J2835" i="1"/>
  <c r="J2829" i="1"/>
  <c r="J2832" i="1"/>
  <c r="J2833" i="1"/>
  <c r="J2831" i="1"/>
  <c r="J2834" i="1"/>
  <c r="J2842" i="1"/>
  <c r="J2843" i="1"/>
  <c r="J2809" i="1"/>
  <c r="J2810" i="1"/>
  <c r="J2811" i="1"/>
  <c r="J2813" i="1"/>
  <c r="J2812" i="1"/>
  <c r="J2874" i="1"/>
  <c r="J2876" i="1"/>
  <c r="J2869" i="1"/>
  <c r="J2867" i="1"/>
  <c r="J2892" i="1"/>
  <c r="J2893" i="1"/>
  <c r="J2871" i="1"/>
  <c r="J2873" i="1"/>
  <c r="J2879" i="1"/>
  <c r="J2878" i="1"/>
  <c r="J2877" i="1"/>
  <c r="J2880" i="1"/>
  <c r="J2881" i="1"/>
  <c r="J2882" i="1"/>
  <c r="J2884" i="1"/>
  <c r="J2844" i="1"/>
  <c r="J2883" i="1"/>
  <c r="J2849" i="1"/>
  <c r="J2850" i="1"/>
  <c r="J2886" i="1"/>
  <c r="J2889" i="1"/>
  <c r="J2888" i="1"/>
  <c r="J2887" i="1"/>
  <c r="J2885" i="1"/>
  <c r="J2890" i="1"/>
  <c r="J2891" i="1"/>
  <c r="J2895" i="1"/>
  <c r="J2894" i="1"/>
  <c r="J2896" i="1"/>
  <c r="J2858" i="1"/>
  <c r="J2861" i="1"/>
  <c r="J2852" i="1"/>
  <c r="J2863" i="1"/>
  <c r="J2855" i="1"/>
  <c r="J2865" i="1"/>
  <c r="J2909" i="1"/>
  <c r="J2908" i="1"/>
  <c r="J2898" i="1"/>
  <c r="J2899" i="1"/>
  <c r="J2904" i="1"/>
  <c r="J2897" i="1"/>
  <c r="J2914" i="1"/>
  <c r="J2907" i="1"/>
  <c r="J2906" i="1"/>
  <c r="J2905" i="1"/>
  <c r="J2902" i="1"/>
  <c r="J2901" i="1"/>
  <c r="J2915" i="1"/>
  <c r="J2917" i="1"/>
  <c r="J2916" i="1"/>
  <c r="J2912" i="1"/>
  <c r="J2911" i="1"/>
  <c r="J2910" i="1"/>
  <c r="J2913" i="1"/>
  <c r="J2903" i="1"/>
  <c r="J2900" i="1"/>
  <c r="J2953" i="1"/>
  <c r="J2851" i="1"/>
  <c r="J2848" i="1"/>
  <c r="J2847" i="1"/>
  <c r="J2859" i="1"/>
  <c r="J2860" i="1"/>
  <c r="J2862" i="1"/>
  <c r="J2845" i="1"/>
  <c r="J2853" i="1"/>
  <c r="J2854" i="1"/>
  <c r="J2864" i="1"/>
  <c r="J2846" i="1"/>
  <c r="J2856" i="1"/>
  <c r="J2857" i="1"/>
  <c r="J2866" i="1"/>
  <c r="J2875" i="1"/>
  <c r="J2872" i="1"/>
  <c r="J2870" i="1"/>
  <c r="J2868" i="1"/>
  <c r="J3006" i="1"/>
  <c r="J3005" i="1"/>
  <c r="J3007" i="1"/>
  <c r="J3004" i="1"/>
  <c r="J3009" i="1"/>
  <c r="J3008" i="1"/>
  <c r="J3011" i="1"/>
  <c r="J3010" i="1"/>
  <c r="J3012" i="1"/>
  <c r="J3013" i="1"/>
  <c r="J3014" i="1"/>
  <c r="J2968" i="1"/>
  <c r="J2973" i="1"/>
  <c r="J2974" i="1"/>
  <c r="J2969" i="1"/>
  <c r="J2989" i="1"/>
  <c r="J2988" i="1"/>
  <c r="J2986" i="1"/>
  <c r="J2987" i="1"/>
  <c r="J2972" i="1"/>
  <c r="J2971" i="1"/>
  <c r="J2970" i="1"/>
  <c r="J2990" i="1"/>
  <c r="J2991" i="1"/>
  <c r="J2960" i="1"/>
  <c r="J2965" i="1"/>
  <c r="J2962" i="1"/>
  <c r="J2963" i="1"/>
  <c r="J2964" i="1"/>
  <c r="J2961" i="1"/>
  <c r="J2992" i="1"/>
  <c r="J2993" i="1"/>
  <c r="J2994" i="1"/>
  <c r="J2977" i="1"/>
  <c r="J2975" i="1"/>
  <c r="J2979" i="1"/>
  <c r="J2978" i="1"/>
  <c r="J2980" i="1"/>
  <c r="J2955" i="1"/>
  <c r="J2976" i="1"/>
  <c r="J2985" i="1"/>
  <c r="J2981" i="1"/>
  <c r="J2983" i="1"/>
  <c r="J2984" i="1"/>
  <c r="J2982" i="1"/>
  <c r="J2954" i="1"/>
  <c r="J2966" i="1"/>
  <c r="J2967" i="1"/>
  <c r="J2956" i="1"/>
  <c r="J2923" i="1"/>
  <c r="J2929" i="1"/>
  <c r="J2930" i="1"/>
  <c r="J2927" i="1"/>
  <c r="J2932" i="1"/>
  <c r="J2939" i="1"/>
  <c r="J2928" i="1"/>
  <c r="J2933" i="1"/>
  <c r="J2931" i="1"/>
  <c r="J2922" i="1"/>
  <c r="J2934" i="1"/>
  <c r="J2937" i="1"/>
  <c r="J2938" i="1"/>
  <c r="J2935" i="1"/>
  <c r="J2925" i="1"/>
  <c r="J2926" i="1"/>
  <c r="J2936" i="1"/>
  <c r="J2945" i="1"/>
  <c r="J2946" i="1"/>
  <c r="J2943" i="1"/>
  <c r="J2944" i="1"/>
  <c r="J2940" i="1"/>
  <c r="J2941" i="1"/>
  <c r="J2942" i="1"/>
  <c r="J2947" i="1"/>
  <c r="J2948" i="1"/>
  <c r="J2950" i="1"/>
  <c r="J2951" i="1"/>
  <c r="J2949" i="1"/>
  <c r="J2924" i="1"/>
  <c r="J2918" i="1"/>
  <c r="J2919" i="1"/>
  <c r="J2920" i="1"/>
  <c r="J2921" i="1"/>
  <c r="J3001" i="1"/>
  <c r="J3000" i="1"/>
  <c r="J3002" i="1"/>
  <c r="J3003" i="1"/>
  <c r="J3026" i="1"/>
  <c r="J3027" i="1"/>
  <c r="J3022" i="1"/>
  <c r="J3023" i="1"/>
  <c r="J3024" i="1"/>
  <c r="J3025" i="1"/>
  <c r="J2957" i="1"/>
  <c r="J2958" i="1"/>
  <c r="J2959" i="1"/>
  <c r="J2952" i="1"/>
  <c r="J3016" i="1"/>
  <c r="J3021" i="1"/>
  <c r="J3015" i="1"/>
  <c r="J3018" i="1"/>
  <c r="J3019" i="1"/>
  <c r="J3017" i="1"/>
  <c r="J3020" i="1"/>
  <c r="J3028" i="1"/>
  <c r="J3029" i="1"/>
  <c r="J2995" i="1"/>
  <c r="J2996" i="1"/>
  <c r="J2997" i="1"/>
  <c r="J2999" i="1"/>
  <c r="J2998" i="1"/>
  <c r="J3177" i="1"/>
  <c r="J3176" i="1"/>
  <c r="J3178" i="1"/>
  <c r="J3175" i="1"/>
  <c r="J3180" i="1"/>
  <c r="J3179" i="1"/>
  <c r="J3182" i="1"/>
  <c r="J3181" i="1"/>
  <c r="J3183" i="1"/>
  <c r="J3184" i="1"/>
  <c r="J3185" i="1"/>
  <c r="J3128" i="1"/>
  <c r="J3129" i="1"/>
  <c r="J3130" i="1"/>
  <c r="J3124" i="1"/>
  <c r="J3187" i="1"/>
  <c r="J3192" i="1"/>
  <c r="J3186" i="1"/>
  <c r="J3189" i="1"/>
  <c r="J3190" i="1"/>
  <c r="J3188" i="1"/>
  <c r="J3191" i="1"/>
  <c r="J3193" i="1"/>
  <c r="J3194" i="1"/>
  <c r="J3166" i="1"/>
  <c r="J3167" i="1"/>
  <c r="J3168" i="1"/>
  <c r="J3170" i="1"/>
  <c r="J3169" i="1"/>
  <c r="J3095" i="1"/>
  <c r="J3101" i="1"/>
  <c r="J3102" i="1"/>
  <c r="J3099" i="1"/>
  <c r="J3104" i="1"/>
  <c r="J3111" i="1"/>
  <c r="J3100" i="1"/>
  <c r="J3105" i="1"/>
  <c r="J3103" i="1"/>
  <c r="J3094" i="1"/>
  <c r="J3106" i="1"/>
  <c r="J3109" i="1"/>
  <c r="J3110" i="1"/>
  <c r="J3107" i="1"/>
  <c r="J3097" i="1"/>
  <c r="J3098" i="1"/>
  <c r="J3108" i="1"/>
  <c r="J3117" i="1"/>
  <c r="J3118" i="1"/>
  <c r="J3115" i="1"/>
  <c r="J3116" i="1"/>
  <c r="J3112" i="1"/>
  <c r="J3113" i="1"/>
  <c r="J3114" i="1"/>
  <c r="J3119" i="1"/>
  <c r="J3120" i="1"/>
  <c r="J3122" i="1"/>
  <c r="J3123" i="1"/>
  <c r="J3121" i="1"/>
  <c r="J3096" i="1"/>
  <c r="J3046" i="1"/>
  <c r="J3048" i="1"/>
  <c r="J3042" i="1"/>
  <c r="J3041" i="1"/>
  <c r="J3064" i="1"/>
  <c r="J3065" i="1"/>
  <c r="J3043" i="1"/>
  <c r="J3045" i="1"/>
  <c r="J3051" i="1"/>
  <c r="J3050" i="1"/>
  <c r="J3049" i="1"/>
  <c r="J3052" i="1"/>
  <c r="J3053" i="1"/>
  <c r="J3054" i="1"/>
  <c r="J3056" i="1"/>
  <c r="J3030" i="1"/>
  <c r="J3055" i="1"/>
  <c r="J3032" i="1"/>
  <c r="J3033" i="1"/>
  <c r="J3058" i="1"/>
  <c r="J3061" i="1"/>
  <c r="J3060" i="1"/>
  <c r="J3059" i="1"/>
  <c r="J3057" i="1"/>
  <c r="J3062" i="1"/>
  <c r="J3063" i="1"/>
  <c r="J3067" i="1"/>
  <c r="J3066" i="1"/>
  <c r="J3068" i="1"/>
  <c r="J3037" i="1"/>
  <c r="J3038" i="1"/>
  <c r="J3035" i="1"/>
  <c r="J3039" i="1"/>
  <c r="J3036" i="1"/>
  <c r="J3040" i="1"/>
  <c r="J3079" i="1"/>
  <c r="J3081" i="1"/>
  <c r="J3070" i="1"/>
  <c r="J3071" i="1"/>
  <c r="J3076" i="1"/>
  <c r="J3069" i="1"/>
  <c r="J3086" i="1"/>
  <c r="J3080" i="1"/>
  <c r="J3078" i="1"/>
  <c r="J3077" i="1"/>
  <c r="J3074" i="1"/>
  <c r="J3073" i="1"/>
  <c r="J3087" i="1"/>
  <c r="J3089" i="1"/>
  <c r="J3088" i="1"/>
  <c r="J3084" i="1"/>
  <c r="J3083" i="1"/>
  <c r="J3082" i="1"/>
  <c r="J3085" i="1"/>
  <c r="J3075" i="1"/>
  <c r="J3072" i="1"/>
  <c r="J3125" i="1"/>
  <c r="J3034" i="1"/>
  <c r="J3031" i="1"/>
  <c r="J3047" i="1"/>
  <c r="J3044" i="1"/>
  <c r="J3139" i="1"/>
  <c r="J3144" i="1"/>
  <c r="J3145" i="1"/>
  <c r="J3140" i="1"/>
  <c r="J3160" i="1"/>
  <c r="J3159" i="1"/>
  <c r="J3157" i="1"/>
  <c r="J3158" i="1"/>
  <c r="J3143" i="1"/>
  <c r="J3142" i="1"/>
  <c r="J3141" i="1"/>
  <c r="J3161" i="1"/>
  <c r="J3162" i="1"/>
  <c r="J3131" i="1"/>
  <c r="J3136" i="1"/>
  <c r="J3133" i="1"/>
  <c r="J3134" i="1"/>
  <c r="J3135" i="1"/>
  <c r="J3132" i="1"/>
  <c r="J3163" i="1"/>
  <c r="J3164" i="1"/>
  <c r="J3165" i="1"/>
  <c r="J3148" i="1"/>
  <c r="J3146" i="1"/>
  <c r="J3150" i="1"/>
  <c r="J3149" i="1"/>
  <c r="J3151" i="1"/>
  <c r="J3127" i="1"/>
  <c r="J3147" i="1"/>
  <c r="J3156" i="1"/>
  <c r="J3152" i="1"/>
  <c r="J3154" i="1"/>
  <c r="J3155" i="1"/>
  <c r="J3153" i="1"/>
  <c r="J3126" i="1"/>
  <c r="J3137" i="1"/>
  <c r="J3138" i="1"/>
  <c r="J3090" i="1"/>
  <c r="J3091" i="1"/>
  <c r="J3092" i="1"/>
  <c r="J3093" i="1"/>
  <c r="J3172" i="1"/>
  <c r="J3171" i="1"/>
  <c r="J3173" i="1"/>
  <c r="J3174" i="1"/>
  <c r="J3342" i="1"/>
  <c r="J3341" i="1"/>
  <c r="J3343" i="1"/>
  <c r="J3340" i="1"/>
  <c r="J3345" i="1"/>
  <c r="J3344" i="1"/>
  <c r="J3347" i="1"/>
  <c r="J3346" i="1"/>
  <c r="J3348" i="1"/>
  <c r="J3349" i="1"/>
  <c r="J3350" i="1"/>
  <c r="J3293" i="1"/>
  <c r="J3294" i="1"/>
  <c r="J3295" i="1"/>
  <c r="J3289" i="1"/>
  <c r="J3352" i="1"/>
  <c r="J3357" i="1"/>
  <c r="J3351" i="1"/>
  <c r="J3354" i="1"/>
  <c r="J3355" i="1"/>
  <c r="J3353" i="1"/>
  <c r="J3356" i="1"/>
  <c r="J3358" i="1"/>
  <c r="J3359" i="1"/>
  <c r="J3331" i="1"/>
  <c r="J3332" i="1"/>
  <c r="J3333" i="1"/>
  <c r="J3335" i="1"/>
  <c r="J3334" i="1"/>
  <c r="J3260" i="1"/>
  <c r="J3266" i="1"/>
  <c r="J3267" i="1"/>
  <c r="J3264" i="1"/>
  <c r="J3269" i="1"/>
  <c r="J3276" i="1"/>
  <c r="J3265" i="1"/>
  <c r="J3270" i="1"/>
  <c r="J3268" i="1"/>
  <c r="J3259" i="1"/>
  <c r="J3271" i="1"/>
  <c r="J3274" i="1"/>
  <c r="J3275" i="1"/>
  <c r="J3272" i="1"/>
  <c r="J3262" i="1"/>
  <c r="J3263" i="1"/>
  <c r="J3273" i="1"/>
  <c r="J3282" i="1"/>
  <c r="J3283" i="1"/>
  <c r="J3280" i="1"/>
  <c r="J3281" i="1"/>
  <c r="J3277" i="1"/>
  <c r="J3278" i="1"/>
  <c r="J3279" i="1"/>
  <c r="J3284" i="1"/>
  <c r="J3285" i="1"/>
  <c r="J3287" i="1"/>
  <c r="J3288" i="1"/>
  <c r="J3286" i="1"/>
  <c r="J3261" i="1"/>
  <c r="J3304" i="1"/>
  <c r="J3309" i="1"/>
  <c r="J3310" i="1"/>
  <c r="J3305" i="1"/>
  <c r="J3325" i="1"/>
  <c r="J3324" i="1"/>
  <c r="J3322" i="1"/>
  <c r="J3323" i="1"/>
  <c r="J3308" i="1"/>
  <c r="J3307" i="1"/>
  <c r="J3306" i="1"/>
  <c r="J3326" i="1"/>
  <c r="J3327" i="1"/>
  <c r="J3296" i="1"/>
  <c r="J3301" i="1"/>
  <c r="J3298" i="1"/>
  <c r="J3299" i="1"/>
  <c r="J3300" i="1"/>
  <c r="J3297" i="1"/>
  <c r="J3328" i="1"/>
  <c r="J3329" i="1"/>
  <c r="J3330" i="1"/>
  <c r="J3313" i="1"/>
  <c r="J3311" i="1"/>
  <c r="J3315" i="1"/>
  <c r="J3314" i="1"/>
  <c r="J3316" i="1"/>
  <c r="J3292" i="1"/>
  <c r="J3312" i="1"/>
  <c r="J3321" i="1"/>
  <c r="J3317" i="1"/>
  <c r="J3319" i="1"/>
  <c r="J3320" i="1"/>
  <c r="J3318" i="1"/>
  <c r="J3291" i="1"/>
  <c r="J3302" i="1"/>
  <c r="J3303" i="1"/>
  <c r="J3211" i="1"/>
  <c r="J3213" i="1"/>
  <c r="J3207" i="1"/>
  <c r="J3206" i="1"/>
  <c r="J3229" i="1"/>
  <c r="J3230" i="1"/>
  <c r="J3208" i="1"/>
  <c r="J3210" i="1"/>
  <c r="J3216" i="1"/>
  <c r="J3215" i="1"/>
  <c r="J3214" i="1"/>
  <c r="J3217" i="1"/>
  <c r="J3218" i="1"/>
  <c r="J3219" i="1"/>
  <c r="J3221" i="1"/>
  <c r="J3195" i="1"/>
  <c r="J3220" i="1"/>
  <c r="J3197" i="1"/>
  <c r="J3198" i="1"/>
  <c r="J3223" i="1"/>
  <c r="J3226" i="1"/>
  <c r="J3225" i="1"/>
  <c r="J3224" i="1"/>
  <c r="J3222" i="1"/>
  <c r="J3227" i="1"/>
  <c r="J3228" i="1"/>
  <c r="J3232" i="1"/>
  <c r="J3231" i="1"/>
  <c r="J3233" i="1"/>
  <c r="J3202" i="1"/>
  <c r="J3203" i="1"/>
  <c r="J3200" i="1"/>
  <c r="J3204" i="1"/>
  <c r="J3201" i="1"/>
  <c r="J3205" i="1"/>
  <c r="J3244" i="1"/>
  <c r="J3246" i="1"/>
  <c r="J3235" i="1"/>
  <c r="J3236" i="1"/>
  <c r="J3241" i="1"/>
  <c r="J3234" i="1"/>
  <c r="J3251" i="1"/>
  <c r="J3245" i="1"/>
  <c r="J3243" i="1"/>
  <c r="J3242" i="1"/>
  <c r="J3239" i="1"/>
  <c r="J3238" i="1"/>
  <c r="J3252" i="1"/>
  <c r="J3254" i="1"/>
  <c r="J3253" i="1"/>
  <c r="J3249" i="1"/>
  <c r="J3248" i="1"/>
  <c r="J3247" i="1"/>
  <c r="J3250" i="1"/>
  <c r="J3240" i="1"/>
  <c r="J3237" i="1"/>
  <c r="J3290" i="1"/>
  <c r="J3199" i="1"/>
  <c r="J3196" i="1"/>
  <c r="J3212" i="1"/>
  <c r="J3209" i="1"/>
  <c r="J3255" i="1"/>
  <c r="J3256" i="1"/>
  <c r="J3257" i="1"/>
  <c r="J3258" i="1"/>
  <c r="J3337" i="1"/>
  <c r="J3336" i="1"/>
  <c r="J3338" i="1"/>
  <c r="J3339" i="1"/>
  <c r="J3418" i="1"/>
  <c r="J3419" i="1"/>
  <c r="J3420" i="1"/>
  <c r="J3421" i="1"/>
  <c r="J3500" i="1"/>
  <c r="J3499" i="1"/>
  <c r="J3501" i="1"/>
  <c r="J3502" i="1"/>
  <c r="J3456" i="1"/>
  <c r="J3457" i="1"/>
  <c r="J3458" i="1"/>
  <c r="J3452" i="1"/>
  <c r="J3515" i="1"/>
  <c r="J3520" i="1"/>
  <c r="J3514" i="1"/>
  <c r="J3517" i="1"/>
  <c r="J3518" i="1"/>
  <c r="J3516" i="1"/>
  <c r="J3519" i="1"/>
  <c r="J3521" i="1"/>
  <c r="J3522" i="1"/>
  <c r="J3494" i="1"/>
  <c r="J3495" i="1"/>
  <c r="J3496" i="1"/>
  <c r="J3498" i="1"/>
  <c r="J3423" i="1"/>
  <c r="J3429" i="1"/>
  <c r="J3430" i="1"/>
  <c r="J3427" i="1"/>
  <c r="J3432" i="1"/>
  <c r="J3439" i="1"/>
  <c r="J3428" i="1"/>
  <c r="J3433" i="1"/>
  <c r="J3431" i="1"/>
  <c r="J3422" i="1"/>
  <c r="J3434" i="1"/>
  <c r="J3437" i="1"/>
  <c r="J3438" i="1"/>
  <c r="J3435" i="1"/>
  <c r="J3425" i="1"/>
  <c r="J3426" i="1"/>
  <c r="J3436" i="1"/>
  <c r="J3445" i="1"/>
  <c r="J3446" i="1"/>
  <c r="J3443" i="1"/>
  <c r="J3444" i="1"/>
  <c r="J3440" i="1"/>
  <c r="J3441" i="1"/>
  <c r="J3442" i="1"/>
  <c r="J3447" i="1"/>
  <c r="J3448" i="1"/>
  <c r="J3450" i="1"/>
  <c r="J3451" i="1"/>
  <c r="J3449" i="1"/>
  <c r="J3424" i="1"/>
  <c r="J3467" i="1"/>
  <c r="J3472" i="1"/>
  <c r="J3473" i="1"/>
  <c r="J3468" i="1"/>
  <c r="J3488" i="1"/>
  <c r="J3487" i="1"/>
  <c r="J3485" i="1"/>
  <c r="J3486" i="1"/>
  <c r="J3471" i="1"/>
  <c r="J3470" i="1"/>
  <c r="J3469" i="1"/>
  <c r="J3489" i="1"/>
  <c r="J3490" i="1"/>
  <c r="J3459" i="1"/>
  <c r="J3464" i="1"/>
  <c r="J3461" i="1"/>
  <c r="J3462" i="1"/>
  <c r="J3463" i="1"/>
  <c r="J3460" i="1"/>
  <c r="J3491" i="1"/>
  <c r="J3492" i="1"/>
  <c r="J3493" i="1"/>
  <c r="J3476" i="1"/>
  <c r="J3474" i="1"/>
  <c r="J3478" i="1"/>
  <c r="J3477" i="1"/>
  <c r="J3479" i="1"/>
  <c r="J3455" i="1"/>
  <c r="J3475" i="1"/>
  <c r="J3484" i="1"/>
  <c r="J3480" i="1"/>
  <c r="J3482" i="1"/>
  <c r="J3483" i="1"/>
  <c r="J3481" i="1"/>
  <c r="J3454" i="1"/>
  <c r="J3465" i="1"/>
  <c r="J3466" i="1"/>
  <c r="J3374" i="1"/>
  <c r="J3376" i="1"/>
  <c r="J3370" i="1"/>
  <c r="J3369" i="1"/>
  <c r="J3392" i="1"/>
  <c r="J3393" i="1"/>
  <c r="J3371" i="1"/>
  <c r="J3373" i="1"/>
  <c r="J3379" i="1"/>
  <c r="J3378" i="1"/>
  <c r="J3377" i="1"/>
  <c r="J3380" i="1"/>
  <c r="J3381" i="1"/>
  <c r="J3382" i="1"/>
  <c r="J3384" i="1"/>
  <c r="J3360" i="1"/>
  <c r="J3383" i="1"/>
  <c r="J3361" i="1"/>
  <c r="J3362" i="1"/>
  <c r="J3386" i="1"/>
  <c r="J3389" i="1"/>
  <c r="J3388" i="1"/>
  <c r="J3387" i="1"/>
  <c r="J3385" i="1"/>
  <c r="J3390" i="1"/>
  <c r="J3391" i="1"/>
  <c r="J3395" i="1"/>
  <c r="J3394" i="1"/>
  <c r="J3396" i="1"/>
  <c r="J3365" i="1"/>
  <c r="J3366" i="1"/>
  <c r="J3363" i="1"/>
  <c r="J3367" i="1"/>
  <c r="J3364" i="1"/>
  <c r="J3368" i="1"/>
  <c r="J3407" i="1"/>
  <c r="J3409" i="1"/>
  <c r="J3398" i="1"/>
  <c r="J3399" i="1"/>
  <c r="J3404" i="1"/>
  <c r="J3397" i="1"/>
  <c r="J3414" i="1"/>
  <c r="J3408" i="1"/>
  <c r="J3406" i="1"/>
  <c r="J3405" i="1"/>
  <c r="J3402" i="1"/>
  <c r="J3401" i="1"/>
  <c r="J3415" i="1"/>
  <c r="J3417" i="1"/>
  <c r="J3416" i="1"/>
  <c r="J3412" i="1"/>
  <c r="J3411" i="1"/>
  <c r="J3410" i="1"/>
  <c r="J3413" i="1"/>
  <c r="J3403" i="1"/>
  <c r="J3400" i="1"/>
  <c r="J3453" i="1"/>
  <c r="J3511" i="1"/>
  <c r="J3512" i="1"/>
  <c r="J3513" i="1"/>
  <c r="J3375" i="1"/>
  <c r="J3372" i="1"/>
  <c r="J3505" i="1"/>
  <c r="J3504" i="1"/>
  <c r="J3506" i="1"/>
  <c r="J3503" i="1"/>
  <c r="J3508" i="1"/>
  <c r="J3507" i="1"/>
  <c r="J3510" i="1"/>
  <c r="J3509" i="1"/>
  <c r="J3497" i="1"/>
  <c r="J3671" i="1"/>
  <c r="J3670" i="1"/>
  <c r="J3672" i="1"/>
  <c r="J3673" i="1"/>
  <c r="J3676" i="1"/>
  <c r="J3675" i="1"/>
  <c r="J3677" i="1"/>
  <c r="J3674" i="1"/>
  <c r="J3679" i="1"/>
  <c r="J3678" i="1"/>
  <c r="J3681" i="1"/>
  <c r="J3680" i="1"/>
  <c r="J3625" i="1"/>
  <c r="J3627" i="1"/>
  <c r="J3629" i="1"/>
  <c r="J3622" i="1"/>
  <c r="J3686" i="1"/>
  <c r="J3691" i="1"/>
  <c r="J3685" i="1"/>
  <c r="J3688" i="1"/>
  <c r="J3689" i="1"/>
  <c r="J3687" i="1"/>
  <c r="J3690" i="1"/>
  <c r="J3692" i="1"/>
  <c r="J3693" i="1"/>
  <c r="J3666" i="1"/>
  <c r="J3667" i="1"/>
  <c r="J3668" i="1"/>
  <c r="J3669" i="1"/>
  <c r="J3593" i="1"/>
  <c r="J3599" i="1"/>
  <c r="J3600" i="1"/>
  <c r="J3597" i="1"/>
  <c r="J3602" i="1"/>
  <c r="J3609" i="1"/>
  <c r="J3598" i="1"/>
  <c r="J3603" i="1"/>
  <c r="J3601" i="1"/>
  <c r="J3592" i="1"/>
  <c r="J3604" i="1"/>
  <c r="J3607" i="1"/>
  <c r="J3608" i="1"/>
  <c r="J3605" i="1"/>
  <c r="J3595" i="1"/>
  <c r="J3596" i="1"/>
  <c r="J3606" i="1"/>
  <c r="J3615" i="1"/>
  <c r="J3616" i="1"/>
  <c r="J3613" i="1"/>
  <c r="J3614" i="1"/>
  <c r="J3610" i="1"/>
  <c r="J3611" i="1"/>
  <c r="J3612" i="1"/>
  <c r="J3617" i="1"/>
  <c r="J3618" i="1"/>
  <c r="J3620" i="1"/>
  <c r="J3621" i="1"/>
  <c r="J3619" i="1"/>
  <c r="J3594" i="1"/>
  <c r="J3639" i="1"/>
  <c r="J3644" i="1"/>
  <c r="J3645" i="1"/>
  <c r="J3640" i="1"/>
  <c r="J3660" i="1"/>
  <c r="J3659" i="1"/>
  <c r="J3657" i="1"/>
  <c r="J3658" i="1"/>
  <c r="J3643" i="1"/>
  <c r="J3642" i="1"/>
  <c r="J3641" i="1"/>
  <c r="J3661" i="1"/>
  <c r="J3662" i="1"/>
  <c r="J3631" i="1"/>
  <c r="J3636" i="1"/>
  <c r="J3633" i="1"/>
  <c r="J3634" i="1"/>
  <c r="J3635" i="1"/>
  <c r="J3632" i="1"/>
  <c r="J3663" i="1"/>
  <c r="J3664" i="1"/>
  <c r="J3665" i="1"/>
  <c r="J3648" i="1"/>
  <c r="J3646" i="1"/>
  <c r="J3650" i="1"/>
  <c r="J3649" i="1"/>
  <c r="J3651" i="1"/>
  <c r="J3624" i="1"/>
  <c r="J3647" i="1"/>
  <c r="J3656" i="1"/>
  <c r="J3652" i="1"/>
  <c r="J3654" i="1"/>
  <c r="J3655" i="1"/>
  <c r="J3653" i="1"/>
  <c r="J3623" i="1"/>
  <c r="J3637" i="1"/>
  <c r="J3638" i="1"/>
  <c r="J3543" i="1"/>
  <c r="J3545" i="1"/>
  <c r="J3539" i="1"/>
  <c r="J3538" i="1"/>
  <c r="J3563" i="1"/>
  <c r="J3540" i="1"/>
  <c r="J3542" i="1"/>
  <c r="J3548" i="1"/>
  <c r="J3547" i="1"/>
  <c r="J3546" i="1"/>
  <c r="J3554" i="1"/>
  <c r="J3549" i="1"/>
  <c r="J3550" i="1"/>
  <c r="J3551" i="1"/>
  <c r="J3553" i="1"/>
  <c r="J3527" i="1"/>
  <c r="J3552" i="1"/>
  <c r="J3523" i="1"/>
  <c r="J3524" i="1"/>
  <c r="J3555" i="1"/>
  <c r="J3528" i="1"/>
  <c r="J3529" i="1"/>
  <c r="J3530" i="1"/>
  <c r="J3531" i="1"/>
  <c r="J3557" i="1"/>
  <c r="J3560" i="1"/>
  <c r="J3559" i="1"/>
  <c r="J3558" i="1"/>
  <c r="J3525" i="1"/>
  <c r="J3556" i="1"/>
  <c r="J3526" i="1"/>
  <c r="J3561" i="1"/>
  <c r="J3562" i="1"/>
  <c r="J3565" i="1"/>
  <c r="J3564" i="1"/>
  <c r="J3566" i="1"/>
  <c r="J3534" i="1"/>
  <c r="J3535" i="1"/>
  <c r="J3532" i="1"/>
  <c r="J3536" i="1"/>
  <c r="J3533" i="1"/>
  <c r="J3537" i="1"/>
  <c r="J3577" i="1"/>
  <c r="J3579" i="1"/>
  <c r="J3568" i="1"/>
  <c r="J3569" i="1"/>
  <c r="J3574" i="1"/>
  <c r="J3567" i="1"/>
  <c r="J3584" i="1"/>
  <c r="J3578" i="1"/>
  <c r="J3576" i="1"/>
  <c r="J3575" i="1"/>
  <c r="J3572" i="1"/>
  <c r="J3571" i="1"/>
  <c r="J3585" i="1"/>
  <c r="J3587" i="1"/>
  <c r="J3586" i="1"/>
  <c r="J3583" i="1"/>
  <c r="J3581" i="1"/>
  <c r="J3580" i="1"/>
  <c r="J3582" i="1"/>
  <c r="J3573" i="1"/>
  <c r="J3570" i="1"/>
  <c r="J3626" i="1"/>
  <c r="J3628" i="1"/>
  <c r="J3630" i="1"/>
  <c r="J3682" i="1"/>
  <c r="J3683" i="1"/>
  <c r="J3684" i="1"/>
  <c r="J3544" i="1"/>
  <c r="J3541" i="1"/>
  <c r="J3588" i="1"/>
  <c r="J3589" i="1"/>
  <c r="J3590" i="1"/>
  <c r="J3591" i="1"/>
  <c r="J3841" i="1"/>
  <c r="J3840" i="1"/>
  <c r="J3842" i="1"/>
  <c r="J3843" i="1"/>
  <c r="J3846" i="1"/>
  <c r="J3845" i="1"/>
  <c r="J3847" i="1"/>
  <c r="J3844" i="1"/>
  <c r="J3849" i="1"/>
  <c r="J3848" i="1"/>
  <c r="J3851" i="1"/>
  <c r="J3850" i="1"/>
  <c r="J3795" i="1"/>
  <c r="J3797" i="1"/>
  <c r="J3799" i="1"/>
  <c r="J3792" i="1"/>
  <c r="J3856" i="1"/>
  <c r="J3861" i="1"/>
  <c r="J3855" i="1"/>
  <c r="J3858" i="1"/>
  <c r="J3859" i="1"/>
  <c r="J3857" i="1"/>
  <c r="J3860" i="1"/>
  <c r="J3862" i="1"/>
  <c r="J3863" i="1"/>
  <c r="J3765" i="1"/>
  <c r="J3770" i="1"/>
  <c r="J3771" i="1"/>
  <c r="J3768" i="1"/>
  <c r="J3773" i="1"/>
  <c r="J3780" i="1"/>
  <c r="J3769" i="1"/>
  <c r="J3774" i="1"/>
  <c r="J3772" i="1"/>
  <c r="J3764" i="1"/>
  <c r="J3775" i="1"/>
  <c r="J3778" i="1"/>
  <c r="J3779" i="1"/>
  <c r="J3776" i="1"/>
  <c r="J3766" i="1"/>
  <c r="J3767" i="1"/>
  <c r="J3777" i="1"/>
  <c r="J3786" i="1"/>
  <c r="J3787" i="1"/>
  <c r="J3784" i="1"/>
  <c r="J3785" i="1"/>
  <c r="J3781" i="1"/>
  <c r="J3782" i="1"/>
  <c r="J3783" i="1"/>
  <c r="J3788" i="1"/>
  <c r="J3789" i="1"/>
  <c r="J3791" i="1"/>
  <c r="J3790" i="1"/>
  <c r="J3809" i="1"/>
  <c r="J3814" i="1"/>
  <c r="J3815" i="1"/>
  <c r="J3810" i="1"/>
  <c r="J3830" i="1"/>
  <c r="J3829" i="1"/>
  <c r="J3827" i="1"/>
  <c r="J3828" i="1"/>
  <c r="J3813" i="1"/>
  <c r="J3812" i="1"/>
  <c r="J3811" i="1"/>
  <c r="J3831" i="1"/>
  <c r="J3832" i="1"/>
  <c r="J3801" i="1"/>
  <c r="J3806" i="1"/>
  <c r="J3803" i="1"/>
  <c r="J3804" i="1"/>
  <c r="J3805" i="1"/>
  <c r="J3802" i="1"/>
  <c r="J3833" i="1"/>
  <c r="J3834" i="1"/>
  <c r="J3835" i="1"/>
  <c r="J3818" i="1"/>
  <c r="J3816" i="1"/>
  <c r="J3820" i="1"/>
  <c r="J3819" i="1"/>
  <c r="J3821" i="1"/>
  <c r="J3794" i="1"/>
  <c r="J3817" i="1"/>
  <c r="J3826" i="1"/>
  <c r="J3822" i="1"/>
  <c r="J3824" i="1"/>
  <c r="J3825" i="1"/>
  <c r="J3823" i="1"/>
  <c r="J3793" i="1"/>
  <c r="J3807" i="1"/>
  <c r="J3808" i="1"/>
  <c r="J3714" i="1"/>
  <c r="J3716" i="1"/>
  <c r="J3710" i="1"/>
  <c r="J3709" i="1"/>
  <c r="J3736" i="1"/>
  <c r="J3711" i="1"/>
  <c r="J3725" i="1"/>
  <c r="J3713" i="1"/>
  <c r="J3726" i="1"/>
  <c r="J3719" i="1"/>
  <c r="J3718" i="1"/>
  <c r="J3717" i="1"/>
  <c r="J3727" i="1"/>
  <c r="J3720" i="1"/>
  <c r="J3721" i="1"/>
  <c r="J3722" i="1"/>
  <c r="J3724" i="1"/>
  <c r="J3698" i="1"/>
  <c r="J3723" i="1"/>
  <c r="J3694" i="1"/>
  <c r="J3695" i="1"/>
  <c r="J3728" i="1"/>
  <c r="J3699" i="1"/>
  <c r="J3700" i="1"/>
  <c r="J3701" i="1"/>
  <c r="J3702" i="1"/>
  <c r="J3730" i="1"/>
  <c r="J3733" i="1"/>
  <c r="J3732" i="1"/>
  <c r="J3731" i="1"/>
  <c r="J3696" i="1"/>
  <c r="J3729" i="1"/>
  <c r="J3697" i="1"/>
  <c r="J3734" i="1"/>
  <c r="J3735" i="1"/>
  <c r="J3738" i="1"/>
  <c r="J3737" i="1"/>
  <c r="J3739" i="1"/>
  <c r="J3705" i="1"/>
  <c r="J3706" i="1"/>
  <c r="J3703" i="1"/>
  <c r="J3707" i="1"/>
  <c r="J3704" i="1"/>
  <c r="J3708" i="1"/>
  <c r="J3750" i="1"/>
  <c r="J3741" i="1"/>
  <c r="J3742" i="1"/>
  <c r="J3747" i="1"/>
  <c r="J3740" i="1"/>
  <c r="J3756" i="1"/>
  <c r="J3751" i="1"/>
  <c r="J3749" i="1"/>
  <c r="J3748" i="1"/>
  <c r="J3745" i="1"/>
  <c r="J3744" i="1"/>
  <c r="J3757" i="1"/>
  <c r="J3759" i="1"/>
  <c r="J3758" i="1"/>
  <c r="J3755" i="1"/>
  <c r="J3753" i="1"/>
  <c r="J3752" i="1"/>
  <c r="J3754" i="1"/>
  <c r="J3746" i="1"/>
  <c r="J3743" i="1"/>
  <c r="J3796" i="1"/>
  <c r="J3798" i="1"/>
  <c r="J3800" i="1"/>
  <c r="J3852" i="1"/>
  <c r="J3853" i="1"/>
  <c r="J3854" i="1"/>
  <c r="J3760" i="1"/>
  <c r="J3761" i="1"/>
  <c r="J3762" i="1"/>
  <c r="J3763" i="1"/>
  <c r="J3836" i="1"/>
  <c r="J3837" i="1"/>
  <c r="J3838" i="1"/>
  <c r="J3839" i="1"/>
  <c r="J3715" i="1"/>
  <c r="J3712" i="1"/>
  <c r="J4005" i="1"/>
  <c r="J4004" i="1"/>
  <c r="J4006" i="1"/>
  <c r="J4007" i="1"/>
  <c r="J4010" i="1"/>
  <c r="J4009" i="1"/>
  <c r="J4011" i="1"/>
  <c r="J4008" i="1"/>
  <c r="J4013" i="1"/>
  <c r="J4012" i="1"/>
  <c r="J4015" i="1"/>
  <c r="J4014" i="1"/>
  <c r="J3963" i="1"/>
  <c r="J3965" i="1"/>
  <c r="J3967" i="1"/>
  <c r="J3960" i="1"/>
  <c r="J4020" i="1"/>
  <c r="J4025" i="1"/>
  <c r="J4019" i="1"/>
  <c r="J4022" i="1"/>
  <c r="J4023" i="1"/>
  <c r="J4021" i="1"/>
  <c r="J4024" i="1"/>
  <c r="J4026" i="1"/>
  <c r="J4027" i="1"/>
  <c r="J3933" i="1"/>
  <c r="J3938" i="1"/>
  <c r="J3939" i="1"/>
  <c r="J3936" i="1"/>
  <c r="J3941" i="1"/>
  <c r="J3948" i="1"/>
  <c r="J3937" i="1"/>
  <c r="J3942" i="1"/>
  <c r="J3940" i="1"/>
  <c r="J3932" i="1"/>
  <c r="J3943" i="1"/>
  <c r="J3946" i="1"/>
  <c r="J3947" i="1"/>
  <c r="J3944" i="1"/>
  <c r="J3934" i="1"/>
  <c r="J3935" i="1"/>
  <c r="J3945" i="1"/>
  <c r="J3954" i="1"/>
  <c r="J3955" i="1"/>
  <c r="J3952" i="1"/>
  <c r="J3953" i="1"/>
  <c r="J3949" i="1"/>
  <c r="J3950" i="1"/>
  <c r="J3951" i="1"/>
  <c r="J3956" i="1"/>
  <c r="J3957" i="1"/>
  <c r="J3959" i="1"/>
  <c r="J3958" i="1"/>
  <c r="J3883" i="1"/>
  <c r="J3884" i="1"/>
  <c r="J3880" i="1"/>
  <c r="J3879" i="1"/>
  <c r="J3904" i="1"/>
  <c r="J3881" i="1"/>
  <c r="J3893" i="1"/>
  <c r="J3882" i="1"/>
  <c r="J3894" i="1"/>
  <c r="J3887" i="1"/>
  <c r="J3886" i="1"/>
  <c r="J3885" i="1"/>
  <c r="J3895" i="1"/>
  <c r="J3888" i="1"/>
  <c r="J3889" i="1"/>
  <c r="J3890" i="1"/>
  <c r="J3892" i="1"/>
  <c r="J3868" i="1"/>
  <c r="J3891" i="1"/>
  <c r="J3864" i="1"/>
  <c r="J3865" i="1"/>
  <c r="J3896" i="1"/>
  <c r="J3869" i="1"/>
  <c r="J3870" i="1"/>
  <c r="J3871" i="1"/>
  <c r="J3872" i="1"/>
  <c r="J3898" i="1"/>
  <c r="J3901" i="1"/>
  <c r="J3900" i="1"/>
  <c r="J3899" i="1"/>
  <c r="J3866" i="1"/>
  <c r="J3897" i="1"/>
  <c r="J3867" i="1"/>
  <c r="J3902" i="1"/>
  <c r="J3903" i="1"/>
  <c r="J3906" i="1"/>
  <c r="J3905" i="1"/>
  <c r="J3907" i="1"/>
  <c r="J3875" i="1"/>
  <c r="J3876" i="1"/>
  <c r="J3873" i="1"/>
  <c r="J3877" i="1"/>
  <c r="J3874" i="1"/>
  <c r="J3878" i="1"/>
  <c r="J3918" i="1"/>
  <c r="J3909" i="1"/>
  <c r="J3910" i="1"/>
  <c r="J3915" i="1"/>
  <c r="J3908" i="1"/>
  <c r="J3924" i="1"/>
  <c r="J3919" i="1"/>
  <c r="J3917" i="1"/>
  <c r="J3916" i="1"/>
  <c r="J3913" i="1"/>
  <c r="J3912" i="1"/>
  <c r="J3925" i="1"/>
  <c r="J3927" i="1"/>
  <c r="J3926" i="1"/>
  <c r="J3923" i="1"/>
  <c r="J3921" i="1"/>
  <c r="J3920" i="1"/>
  <c r="J3922" i="1"/>
  <c r="J3914" i="1"/>
  <c r="J3911" i="1"/>
  <c r="J3964" i="1"/>
  <c r="J3966" i="1"/>
  <c r="J3968" i="1"/>
  <c r="J4016" i="1"/>
  <c r="J4017" i="1"/>
  <c r="J4018" i="1"/>
  <c r="J3928" i="1"/>
  <c r="J3929" i="1"/>
  <c r="J3930" i="1"/>
  <c r="J3931" i="1"/>
  <c r="J3977" i="1"/>
  <c r="J3982" i="1"/>
  <c r="J3983" i="1"/>
  <c r="J3978" i="1"/>
  <c r="J3998" i="1"/>
  <c r="J3997" i="1"/>
  <c r="J3995" i="1"/>
  <c r="J3996" i="1"/>
  <c r="J3981" i="1"/>
  <c r="J3980" i="1"/>
  <c r="J3979" i="1"/>
  <c r="J3999" i="1"/>
  <c r="J4000" i="1"/>
  <c r="J3969" i="1"/>
  <c r="J3974" i="1"/>
  <c r="J3971" i="1"/>
  <c r="J3972" i="1"/>
  <c r="J3973" i="1"/>
  <c r="J3970" i="1"/>
  <c r="J4001" i="1"/>
  <c r="J4002" i="1"/>
  <c r="J4003" i="1"/>
  <c r="J3986" i="1"/>
  <c r="J3984" i="1"/>
  <c r="J3988" i="1"/>
  <c r="J3987" i="1"/>
  <c r="J3989" i="1"/>
  <c r="J3962" i="1"/>
  <c r="J3985" i="1"/>
  <c r="J3994" i="1"/>
  <c r="J3990" i="1"/>
  <c r="J3992" i="1"/>
  <c r="J3993" i="1"/>
  <c r="J3991" i="1"/>
  <c r="J3961" i="1"/>
  <c r="J3975" i="1"/>
  <c r="J3976" i="1"/>
  <c r="J4092" i="1"/>
  <c r="J4093" i="1"/>
  <c r="J4094" i="1"/>
  <c r="J4095" i="1"/>
  <c r="J4127" i="1"/>
  <c r="J4129" i="1"/>
  <c r="J4131" i="1"/>
  <c r="J4124" i="1"/>
  <c r="J4184" i="1"/>
  <c r="J4189" i="1"/>
  <c r="J4183" i="1"/>
  <c r="J4186" i="1"/>
  <c r="J4187" i="1"/>
  <c r="J4185" i="1"/>
  <c r="J4188" i="1"/>
  <c r="J4190" i="1"/>
  <c r="J4191" i="1"/>
  <c r="J4047" i="1"/>
  <c r="J4048" i="1"/>
  <c r="J4044" i="1"/>
  <c r="J4043" i="1"/>
  <c r="J4068" i="1"/>
  <c r="J4045" i="1"/>
  <c r="J4057" i="1"/>
  <c r="J4046" i="1"/>
  <c r="J4058" i="1"/>
  <c r="J4051" i="1"/>
  <c r="J4050" i="1"/>
  <c r="J4049" i="1"/>
  <c r="J4059" i="1"/>
  <c r="J4052" i="1"/>
  <c r="J4053" i="1"/>
  <c r="J4054" i="1"/>
  <c r="J4056" i="1"/>
  <c r="J4032" i="1"/>
  <c r="J4055" i="1"/>
  <c r="J4028" i="1"/>
  <c r="J4029" i="1"/>
  <c r="J4060" i="1"/>
  <c r="J4033" i="1"/>
  <c r="J4034" i="1"/>
  <c r="J4035" i="1"/>
  <c r="J4036" i="1"/>
  <c r="J4062" i="1"/>
  <c r="J4065" i="1"/>
  <c r="J4064" i="1"/>
  <c r="J4063" i="1"/>
  <c r="J4030" i="1"/>
  <c r="J4061" i="1"/>
  <c r="J4031" i="1"/>
  <c r="J4066" i="1"/>
  <c r="J4067" i="1"/>
  <c r="J4070" i="1"/>
  <c r="J4069" i="1"/>
  <c r="J4071" i="1"/>
  <c r="J4039" i="1"/>
  <c r="J4040" i="1"/>
  <c r="J4037" i="1"/>
  <c r="J4041" i="1"/>
  <c r="J4038" i="1"/>
  <c r="J4042" i="1"/>
  <c r="J4082" i="1"/>
  <c r="J4073" i="1"/>
  <c r="J4074" i="1"/>
  <c r="J4079" i="1"/>
  <c r="J4072" i="1"/>
  <c r="J4088" i="1"/>
  <c r="J4083" i="1"/>
  <c r="J4081" i="1"/>
  <c r="J4080" i="1"/>
  <c r="J4077" i="1"/>
  <c r="J4076" i="1"/>
  <c r="J4089" i="1"/>
  <c r="J4091" i="1"/>
  <c r="J4090" i="1"/>
  <c r="J4087" i="1"/>
  <c r="J4085" i="1"/>
  <c r="J4084" i="1"/>
  <c r="J4086" i="1"/>
  <c r="J4078" i="1"/>
  <c r="J4075" i="1"/>
  <c r="J4128" i="1"/>
  <c r="J4130" i="1"/>
  <c r="J4132" i="1"/>
  <c r="J4180" i="1"/>
  <c r="J4181" i="1"/>
  <c r="J4182" i="1"/>
  <c r="J4141" i="1"/>
  <c r="J4146" i="1"/>
  <c r="J4147" i="1"/>
  <c r="J4142" i="1"/>
  <c r="J4162" i="1"/>
  <c r="J4161" i="1"/>
  <c r="J4159" i="1"/>
  <c r="J4160" i="1"/>
  <c r="J4145" i="1"/>
  <c r="J4144" i="1"/>
  <c r="J4143" i="1"/>
  <c r="J4163" i="1"/>
  <c r="J4164" i="1"/>
  <c r="J4133" i="1"/>
  <c r="J4138" i="1"/>
  <c r="J4135" i="1"/>
  <c r="J4136" i="1"/>
  <c r="J4137" i="1"/>
  <c r="J4134" i="1"/>
  <c r="J4165" i="1"/>
  <c r="J4166" i="1"/>
  <c r="J4167" i="1"/>
  <c r="J4150" i="1"/>
  <c r="J4148" i="1"/>
  <c r="J4152" i="1"/>
  <c r="J4151" i="1"/>
  <c r="J4153" i="1"/>
  <c r="J4126" i="1"/>
  <c r="J4149" i="1"/>
  <c r="J4158" i="1"/>
  <c r="J4154" i="1"/>
  <c r="J4156" i="1"/>
  <c r="J4157" i="1"/>
  <c r="J4155" i="1"/>
  <c r="J4125" i="1"/>
  <c r="J4139" i="1"/>
  <c r="J4140" i="1"/>
  <c r="J4169" i="1"/>
  <c r="J4168" i="1"/>
  <c r="J4170" i="1"/>
  <c r="J4171" i="1"/>
  <c r="J4174" i="1"/>
  <c r="J4173" i="1"/>
  <c r="J4175" i="1"/>
  <c r="J4172" i="1"/>
  <c r="J4177" i="1"/>
  <c r="J4176" i="1"/>
  <c r="J4179" i="1"/>
  <c r="J4178" i="1"/>
  <c r="J4097" i="1"/>
  <c r="J4102" i="1"/>
  <c r="J4103" i="1"/>
  <c r="J4100" i="1"/>
  <c r="J4105" i="1"/>
  <c r="J4112" i="1"/>
  <c r="J4101" i="1"/>
  <c r="J4106" i="1"/>
  <c r="J4104" i="1"/>
  <c r="J4096" i="1"/>
  <c r="J4107" i="1"/>
  <c r="J4110" i="1"/>
  <c r="J4111" i="1"/>
  <c r="J4108" i="1"/>
  <c r="J4098" i="1"/>
  <c r="J4099" i="1"/>
  <c r="J4109" i="1"/>
  <c r="J4118" i="1"/>
  <c r="J4119" i="1"/>
  <c r="J4116" i="1"/>
  <c r="J4117" i="1"/>
  <c r="J4113" i="1"/>
  <c r="J4114" i="1"/>
  <c r="J4115" i="1"/>
  <c r="J4120" i="1"/>
  <c r="J4121" i="1"/>
  <c r="J4123" i="1"/>
  <c r="J4122" i="1"/>
  <c r="J4291" i="1"/>
  <c r="J4293" i="1"/>
  <c r="J4295" i="1"/>
  <c r="J4288" i="1"/>
  <c r="J4348" i="1"/>
  <c r="J4353" i="1"/>
  <c r="J4347" i="1"/>
  <c r="J4350" i="1"/>
  <c r="J4351" i="1"/>
  <c r="J4349" i="1"/>
  <c r="J4352" i="1"/>
  <c r="J4354" i="1"/>
  <c r="J4355" i="1"/>
  <c r="J4261" i="1"/>
  <c r="J4266" i="1"/>
  <c r="J4267" i="1"/>
  <c r="J4264" i="1"/>
  <c r="J4269" i="1"/>
  <c r="J4276" i="1"/>
  <c r="J4265" i="1"/>
  <c r="J4270" i="1"/>
  <c r="J4268" i="1"/>
  <c r="J4260" i="1"/>
  <c r="J4271" i="1"/>
  <c r="J4274" i="1"/>
  <c r="J4275" i="1"/>
  <c r="J4272" i="1"/>
  <c r="J4262" i="1"/>
  <c r="J4263" i="1"/>
  <c r="J4273" i="1"/>
  <c r="J4282" i="1"/>
  <c r="J4283" i="1"/>
  <c r="J4280" i="1"/>
  <c r="J4281" i="1"/>
  <c r="J4277" i="1"/>
  <c r="J4278" i="1"/>
  <c r="J4279" i="1"/>
  <c r="J4284" i="1"/>
  <c r="J4285" i="1"/>
  <c r="J4287" i="1"/>
  <c r="J4286" i="1"/>
  <c r="J4305" i="1"/>
  <c r="J4310" i="1"/>
  <c r="J4311" i="1"/>
  <c r="J4306" i="1"/>
  <c r="J4326" i="1"/>
  <c r="J4325" i="1"/>
  <c r="J4323" i="1"/>
  <c r="J4324" i="1"/>
  <c r="J4309" i="1"/>
  <c r="J4308" i="1"/>
  <c r="J4307" i="1"/>
  <c r="J4327" i="1"/>
  <c r="J4328" i="1"/>
  <c r="J4297" i="1"/>
  <c r="J4302" i="1"/>
  <c r="J4299" i="1"/>
  <c r="J4300" i="1"/>
  <c r="J4301" i="1"/>
  <c r="J4298" i="1"/>
  <c r="J4329" i="1"/>
  <c r="J4330" i="1"/>
  <c r="J4331" i="1"/>
  <c r="J4314" i="1"/>
  <c r="J4312" i="1"/>
  <c r="J4316" i="1"/>
  <c r="J4315" i="1"/>
  <c r="J4317" i="1"/>
  <c r="J4290" i="1"/>
  <c r="J4313" i="1"/>
  <c r="J4322" i="1"/>
  <c r="J4318" i="1"/>
  <c r="J4320" i="1"/>
  <c r="J4321" i="1"/>
  <c r="J4319" i="1"/>
  <c r="J4289" i="1"/>
  <c r="J4303" i="1"/>
  <c r="J4304" i="1"/>
  <c r="J4211" i="1"/>
  <c r="J4212" i="1"/>
  <c r="J4208" i="1"/>
  <c r="J4207" i="1"/>
  <c r="J4232" i="1"/>
  <c r="J4209" i="1"/>
  <c r="J4221" i="1"/>
  <c r="J4210" i="1"/>
  <c r="J4222" i="1"/>
  <c r="J4215" i="1"/>
  <c r="J4214" i="1"/>
  <c r="J4213" i="1"/>
  <c r="J4223" i="1"/>
  <c r="J4216" i="1"/>
  <c r="J4217" i="1"/>
  <c r="J4218" i="1"/>
  <c r="J4220" i="1"/>
  <c r="J4196" i="1"/>
  <c r="J4219" i="1"/>
  <c r="J4192" i="1"/>
  <c r="J4193" i="1"/>
  <c r="J4224" i="1"/>
  <c r="J4197" i="1"/>
  <c r="J4198" i="1"/>
  <c r="J4199" i="1"/>
  <c r="J4200" i="1"/>
  <c r="J4226" i="1"/>
  <c r="J4229" i="1"/>
  <c r="J4228" i="1"/>
  <c r="J4227" i="1"/>
  <c r="J4194" i="1"/>
  <c r="J4225" i="1"/>
  <c r="J4195" i="1"/>
  <c r="J4230" i="1"/>
  <c r="J4231" i="1"/>
  <c r="J4234" i="1"/>
  <c r="J4233" i="1"/>
  <c r="J4235" i="1"/>
  <c r="J4203" i="1"/>
  <c r="J4205" i="1"/>
  <c r="J4201" i="1"/>
  <c r="J4206" i="1"/>
  <c r="J4202" i="1"/>
  <c r="J4204" i="1"/>
  <c r="J4246" i="1"/>
  <c r="J4237" i="1"/>
  <c r="J4238" i="1"/>
  <c r="J4243" i="1"/>
  <c r="J4236" i="1"/>
  <c r="J4252" i="1"/>
  <c r="J4247" i="1"/>
  <c r="J4245" i="1"/>
  <c r="J4244" i="1"/>
  <c r="J4241" i="1"/>
  <c r="J4240" i="1"/>
  <c r="J4253" i="1"/>
  <c r="J4255" i="1"/>
  <c r="J4254" i="1"/>
  <c r="J4251" i="1"/>
  <c r="J4249" i="1"/>
  <c r="J4248" i="1"/>
  <c r="J4250" i="1"/>
  <c r="J4242" i="1"/>
  <c r="J4239" i="1"/>
  <c r="J4292" i="1"/>
  <c r="J4294" i="1"/>
  <c r="J4296" i="1"/>
  <c r="J4344" i="1"/>
  <c r="J4345" i="1"/>
  <c r="J4346" i="1"/>
  <c r="J4333" i="1"/>
  <c r="J4332" i="1"/>
  <c r="J4334" i="1"/>
  <c r="J4335" i="1"/>
  <c r="J4338" i="1"/>
  <c r="J4337" i="1"/>
  <c r="J4339" i="1"/>
  <c r="J4336" i="1"/>
  <c r="J4341" i="1"/>
  <c r="J4340" i="1"/>
  <c r="J4343" i="1"/>
  <c r="J4342" i="1"/>
  <c r="J4256" i="1"/>
  <c r="J4257" i="1"/>
  <c r="J4258" i="1"/>
  <c r="J4259" i="1"/>
  <c r="W3" i="18"/>
  <c r="S3" i="18"/>
  <c r="B5" i="37" l="1"/>
  <c r="D140" i="23"/>
  <c r="E141" i="23" s="1"/>
  <c r="T2" i="36"/>
  <c r="H4" i="36" s="1"/>
  <c r="C2462" i="1"/>
  <c r="C2472" i="1"/>
  <c r="C2473" i="1"/>
  <c r="C2468" i="1"/>
  <c r="C2469" i="1"/>
  <c r="C2470" i="1"/>
  <c r="C2475" i="1"/>
  <c r="C2484" i="1"/>
  <c r="C2481" i="1"/>
  <c r="C2479" i="1"/>
  <c r="C2476" i="1"/>
  <c r="C2485" i="1"/>
  <c r="C2482" i="1"/>
  <c r="C2477" i="1"/>
  <c r="C2509" i="1"/>
  <c r="C2511" i="1"/>
  <c r="C2488" i="1"/>
  <c r="C2487" i="1"/>
  <c r="C2486" i="1"/>
  <c r="C2489" i="1"/>
  <c r="C2490" i="1"/>
  <c r="C2491" i="1"/>
  <c r="C2493" i="1"/>
  <c r="C2492" i="1"/>
  <c r="C2497" i="1"/>
  <c r="C2501" i="1"/>
  <c r="C2499" i="1"/>
  <c r="C2495" i="1"/>
  <c r="C2503" i="1"/>
  <c r="C2512" i="1"/>
  <c r="C2513" i="1"/>
  <c r="C2464" i="1"/>
  <c r="C2575" i="1"/>
  <c r="C2621" i="1"/>
  <c r="C2619" i="1"/>
  <c r="C2637" i="1"/>
  <c r="C2639" i="1"/>
  <c r="C2531" i="1"/>
  <c r="C2532" i="1"/>
  <c r="C2636" i="1"/>
  <c r="C2638" i="1"/>
  <c r="C2640" i="1"/>
  <c r="C2633" i="1"/>
  <c r="C2632" i="1"/>
  <c r="C2635" i="1"/>
  <c r="C2631" i="1"/>
  <c r="C2541" i="1"/>
  <c r="C2542" i="1"/>
  <c r="C2543" i="1"/>
  <c r="C2544" i="1"/>
  <c r="C2628" i="1"/>
  <c r="C2627" i="1"/>
  <c r="C2629" i="1"/>
  <c r="C2630" i="1"/>
  <c r="C2652" i="1"/>
  <c r="C2653" i="1"/>
  <c r="C2648" i="1"/>
  <c r="C2649" i="1"/>
  <c r="C2650" i="1"/>
  <c r="C2651" i="1"/>
  <c r="C2546" i="1"/>
  <c r="C2551" i="1"/>
  <c r="C2552" i="1"/>
  <c r="C2549" i="1"/>
  <c r="C2554" i="1"/>
  <c r="C2561" i="1"/>
  <c r="C2550" i="1"/>
  <c r="C2555" i="1"/>
  <c r="C2553" i="1"/>
  <c r="C2545" i="1"/>
  <c r="C2556" i="1"/>
  <c r="C2559" i="1"/>
  <c r="C2560" i="1"/>
  <c r="C2557" i="1"/>
  <c r="C2547" i="1"/>
  <c r="C2548" i="1"/>
  <c r="C2558" i="1"/>
  <c r="C2567" i="1"/>
  <c r="C2568" i="1"/>
  <c r="C2565" i="1"/>
  <c r="C2566" i="1"/>
  <c r="C2562" i="1"/>
  <c r="C2563" i="1"/>
  <c r="C2564" i="1"/>
  <c r="C2569" i="1"/>
  <c r="C2570" i="1"/>
  <c r="C2571" i="1"/>
  <c r="C2573" i="1"/>
  <c r="C2572" i="1"/>
  <c r="C2579" i="1"/>
  <c r="C2580" i="1"/>
  <c r="C2581" i="1"/>
  <c r="C2642" i="1"/>
  <c r="C2647" i="1"/>
  <c r="C2641" i="1"/>
  <c r="C2644" i="1"/>
  <c r="C2645" i="1"/>
  <c r="C2643" i="1"/>
  <c r="C2646" i="1"/>
  <c r="C2654" i="1"/>
  <c r="C2655" i="1"/>
  <c r="C2574" i="1"/>
  <c r="C2622" i="1"/>
  <c r="C2623" i="1"/>
  <c r="C2624" i="1"/>
  <c r="C2626" i="1"/>
  <c r="C2590" i="1"/>
  <c r="C2597" i="1"/>
  <c r="C2598" i="1"/>
  <c r="C2591" i="1"/>
  <c r="C2613" i="1"/>
  <c r="C2612" i="1"/>
  <c r="C2610" i="1"/>
  <c r="C2611" i="1"/>
  <c r="C2594" i="1"/>
  <c r="C2593" i="1"/>
  <c r="C2592" i="1"/>
  <c r="C2614" i="1"/>
  <c r="C2615" i="1"/>
  <c r="C2582" i="1"/>
  <c r="C2587" i="1"/>
  <c r="C2584" i="1"/>
  <c r="C2585" i="1"/>
  <c r="C2586" i="1"/>
  <c r="C2583" i="1"/>
  <c r="C2616" i="1"/>
  <c r="C2617" i="1"/>
  <c r="C2618" i="1"/>
  <c r="C2601" i="1"/>
  <c r="C2599" i="1"/>
  <c r="C2603" i="1"/>
  <c r="C2602" i="1"/>
  <c r="C2604" i="1"/>
  <c r="C2577" i="1"/>
  <c r="C2600" i="1"/>
  <c r="C2609" i="1"/>
  <c r="C2605" i="1"/>
  <c r="C2607" i="1"/>
  <c r="C2608" i="1"/>
  <c r="C2606" i="1"/>
  <c r="C2576" i="1"/>
  <c r="C2588" i="1"/>
  <c r="C2589" i="1"/>
  <c r="C2578" i="1"/>
  <c r="C2686" i="1"/>
  <c r="C2688" i="1"/>
  <c r="C2681" i="1"/>
  <c r="C2679" i="1"/>
  <c r="C2808" i="1"/>
  <c r="C2807" i="1"/>
  <c r="C2704" i="1"/>
  <c r="C2705" i="1"/>
  <c r="C2683" i="1"/>
  <c r="C2685" i="1"/>
  <c r="C2691" i="1"/>
  <c r="C2690" i="1"/>
  <c r="C2689" i="1"/>
  <c r="C2692" i="1"/>
  <c r="C2693" i="1"/>
  <c r="C2694" i="1"/>
  <c r="C2696" i="1"/>
  <c r="C2656" i="1"/>
  <c r="C2695" i="1"/>
  <c r="C2661" i="1"/>
  <c r="C2662" i="1"/>
  <c r="C2698" i="1"/>
  <c r="C2701" i="1"/>
  <c r="C2700" i="1"/>
  <c r="C2699" i="1"/>
  <c r="C2697" i="1"/>
  <c r="C2702" i="1"/>
  <c r="C2703" i="1"/>
  <c r="C2707" i="1"/>
  <c r="C2706" i="1"/>
  <c r="C2708" i="1"/>
  <c r="C2670" i="1"/>
  <c r="C2673" i="1"/>
  <c r="C2664" i="1"/>
  <c r="C2675" i="1"/>
  <c r="C2667" i="1"/>
  <c r="C2677" i="1"/>
  <c r="C2721" i="1"/>
  <c r="C2720" i="1"/>
  <c r="C2710" i="1"/>
  <c r="C2711" i="1"/>
  <c r="C2716" i="1"/>
  <c r="C2709" i="1"/>
  <c r="C2726" i="1"/>
  <c r="C2719" i="1"/>
  <c r="C2718" i="1"/>
  <c r="C2717" i="1"/>
  <c r="C2714" i="1"/>
  <c r="C2713" i="1"/>
  <c r="C2727" i="1"/>
  <c r="C2729" i="1"/>
  <c r="C2728" i="1"/>
  <c r="C2724" i="1"/>
  <c r="C2723" i="1"/>
  <c r="C2722" i="1"/>
  <c r="C2725" i="1"/>
  <c r="C2715" i="1"/>
  <c r="C2712" i="1"/>
  <c r="C2765" i="1"/>
  <c r="C2663" i="1"/>
  <c r="C2660" i="1"/>
  <c r="C2659" i="1"/>
  <c r="C2671" i="1"/>
  <c r="C2672" i="1"/>
  <c r="C2674" i="1"/>
  <c r="C2657" i="1"/>
  <c r="C2665" i="1"/>
  <c r="C2666" i="1"/>
  <c r="C2676" i="1"/>
  <c r="C2658" i="1"/>
  <c r="C2668" i="1"/>
  <c r="C2669" i="1"/>
  <c r="C2678" i="1"/>
  <c r="C2687" i="1"/>
  <c r="C2684" i="1"/>
  <c r="C2682" i="1"/>
  <c r="C2680" i="1"/>
  <c r="C2820" i="1"/>
  <c r="C2819" i="1"/>
  <c r="C2821" i="1"/>
  <c r="C2818" i="1"/>
  <c r="C2823" i="1"/>
  <c r="C2822" i="1"/>
  <c r="C2825" i="1"/>
  <c r="C2824" i="1"/>
  <c r="C2826" i="1"/>
  <c r="C2827" i="1"/>
  <c r="C2828" i="1"/>
  <c r="C2780" i="1"/>
  <c r="C2785" i="1"/>
  <c r="C2786" i="1"/>
  <c r="C2781" i="1"/>
  <c r="C2801" i="1"/>
  <c r="C2800" i="1"/>
  <c r="C2798" i="1"/>
  <c r="C2799" i="1"/>
  <c r="C2784" i="1"/>
  <c r="C2783" i="1"/>
  <c r="C2782" i="1"/>
  <c r="C2802" i="1"/>
  <c r="C2803" i="1"/>
  <c r="C2772" i="1"/>
  <c r="C2777" i="1"/>
  <c r="C2774" i="1"/>
  <c r="C2775" i="1"/>
  <c r="C2776" i="1"/>
  <c r="C2773" i="1"/>
  <c r="C2804" i="1"/>
  <c r="C2805" i="1"/>
  <c r="C2806" i="1"/>
  <c r="C2789" i="1"/>
  <c r="C2787" i="1"/>
  <c r="C2791" i="1"/>
  <c r="C2790" i="1"/>
  <c r="C2792" i="1"/>
  <c r="C2767" i="1"/>
  <c r="C2788" i="1"/>
  <c r="C2797" i="1"/>
  <c r="C2793" i="1"/>
  <c r="C2795" i="1"/>
  <c r="C2796" i="1"/>
  <c r="C2794" i="1"/>
  <c r="C2766" i="1"/>
  <c r="C2778" i="1"/>
  <c r="C2779" i="1"/>
  <c r="C2768" i="1"/>
  <c r="C2735" i="1"/>
  <c r="C2741" i="1"/>
  <c r="C2742" i="1"/>
  <c r="C2739" i="1"/>
  <c r="C2744" i="1"/>
  <c r="C2751" i="1"/>
  <c r="C2740" i="1"/>
  <c r="C2745" i="1"/>
  <c r="C2743" i="1"/>
  <c r="C2734" i="1"/>
  <c r="C2746" i="1"/>
  <c r="C2749" i="1"/>
  <c r="C2750" i="1"/>
  <c r="C2747" i="1"/>
  <c r="C2737" i="1"/>
  <c r="C2738" i="1"/>
  <c r="C2748" i="1"/>
  <c r="C2757" i="1"/>
  <c r="C2758" i="1"/>
  <c r="C2755" i="1"/>
  <c r="C2756" i="1"/>
  <c r="C2752" i="1"/>
  <c r="C2753" i="1"/>
  <c r="C2754" i="1"/>
  <c r="C2759" i="1"/>
  <c r="C2760" i="1"/>
  <c r="C2762" i="1"/>
  <c r="C2763" i="1"/>
  <c r="C2761" i="1"/>
  <c r="C2736" i="1"/>
  <c r="C2730" i="1"/>
  <c r="C2731" i="1"/>
  <c r="C2732" i="1"/>
  <c r="C2733" i="1"/>
  <c r="C2815" i="1"/>
  <c r="C2814" i="1"/>
  <c r="C2816" i="1"/>
  <c r="C2817" i="1"/>
  <c r="C2840" i="1"/>
  <c r="C2841" i="1"/>
  <c r="C2836" i="1"/>
  <c r="C2837" i="1"/>
  <c r="C2838" i="1"/>
  <c r="C2839" i="1"/>
  <c r="C2769" i="1"/>
  <c r="C2770" i="1"/>
  <c r="C2771" i="1"/>
  <c r="C2764" i="1"/>
  <c r="C2830" i="1"/>
  <c r="C2835" i="1"/>
  <c r="C2829" i="1"/>
  <c r="C2832" i="1"/>
  <c r="C2833" i="1"/>
  <c r="C2831" i="1"/>
  <c r="C2834" i="1"/>
  <c r="C2842" i="1"/>
  <c r="C2843" i="1"/>
  <c r="C2809" i="1"/>
  <c r="C2810" i="1"/>
  <c r="C2811" i="1"/>
  <c r="C2813" i="1"/>
  <c r="C2812" i="1"/>
  <c r="C2874" i="1"/>
  <c r="C2876" i="1"/>
  <c r="C2869" i="1"/>
  <c r="C2867" i="1"/>
  <c r="C2892" i="1"/>
  <c r="C2893" i="1"/>
  <c r="C2871" i="1"/>
  <c r="C2873" i="1"/>
  <c r="C2879" i="1"/>
  <c r="C2878" i="1"/>
  <c r="C2877" i="1"/>
  <c r="C2880" i="1"/>
  <c r="C2881" i="1"/>
  <c r="C2882" i="1"/>
  <c r="C2884" i="1"/>
  <c r="C2844" i="1"/>
  <c r="C2883" i="1"/>
  <c r="C2849" i="1"/>
  <c r="C2850" i="1"/>
  <c r="C2886" i="1"/>
  <c r="C2889" i="1"/>
  <c r="C2888" i="1"/>
  <c r="C2887" i="1"/>
  <c r="C2885" i="1"/>
  <c r="C2890" i="1"/>
  <c r="C2891" i="1"/>
  <c r="C2895" i="1"/>
  <c r="C2894" i="1"/>
  <c r="C2896" i="1"/>
  <c r="C2858" i="1"/>
  <c r="C2861" i="1"/>
  <c r="C2852" i="1"/>
  <c r="C2863" i="1"/>
  <c r="C2855" i="1"/>
  <c r="C2865" i="1"/>
  <c r="C2909" i="1"/>
  <c r="C2908" i="1"/>
  <c r="C2898" i="1"/>
  <c r="C2899" i="1"/>
  <c r="C2904" i="1"/>
  <c r="C2897" i="1"/>
  <c r="C2914" i="1"/>
  <c r="C2907" i="1"/>
  <c r="C2906" i="1"/>
  <c r="C2905" i="1"/>
  <c r="C2902" i="1"/>
  <c r="C2901" i="1"/>
  <c r="C2915" i="1"/>
  <c r="C2917" i="1"/>
  <c r="C2916" i="1"/>
  <c r="C2912" i="1"/>
  <c r="C2911" i="1"/>
  <c r="C2910" i="1"/>
  <c r="C2913" i="1"/>
  <c r="C2903" i="1"/>
  <c r="C2900" i="1"/>
  <c r="C2953" i="1"/>
  <c r="C2851" i="1"/>
  <c r="C2848" i="1"/>
  <c r="C2847" i="1"/>
  <c r="C2859" i="1"/>
  <c r="C2860" i="1"/>
  <c r="C2862" i="1"/>
  <c r="C2845" i="1"/>
  <c r="C2853" i="1"/>
  <c r="C2854" i="1"/>
  <c r="C2864" i="1"/>
  <c r="C2846" i="1"/>
  <c r="C2856" i="1"/>
  <c r="C2857" i="1"/>
  <c r="C2866" i="1"/>
  <c r="C2875" i="1"/>
  <c r="C2872" i="1"/>
  <c r="C2870" i="1"/>
  <c r="C2868" i="1"/>
  <c r="C3006" i="1"/>
  <c r="C3005" i="1"/>
  <c r="C3007" i="1"/>
  <c r="C3004" i="1"/>
  <c r="C3009" i="1"/>
  <c r="C3008" i="1"/>
  <c r="C3011" i="1"/>
  <c r="C3010" i="1"/>
  <c r="C3012" i="1"/>
  <c r="C3013" i="1"/>
  <c r="C3014" i="1"/>
  <c r="C2968" i="1"/>
  <c r="C2973" i="1"/>
  <c r="C2974" i="1"/>
  <c r="C2969" i="1"/>
  <c r="C2989" i="1"/>
  <c r="C2988" i="1"/>
  <c r="C2986" i="1"/>
  <c r="C2987" i="1"/>
  <c r="C2972" i="1"/>
  <c r="C2971" i="1"/>
  <c r="C2970" i="1"/>
  <c r="C2990" i="1"/>
  <c r="C2991" i="1"/>
  <c r="C2960" i="1"/>
  <c r="C2965" i="1"/>
  <c r="C2962" i="1"/>
  <c r="C2963" i="1"/>
  <c r="C2964" i="1"/>
  <c r="C2961" i="1"/>
  <c r="C2992" i="1"/>
  <c r="C2993" i="1"/>
  <c r="C2994" i="1"/>
  <c r="C2977" i="1"/>
  <c r="C2975" i="1"/>
  <c r="C2979" i="1"/>
  <c r="C2978" i="1"/>
  <c r="C2980" i="1"/>
  <c r="C2955" i="1"/>
  <c r="C2976" i="1"/>
  <c r="C2985" i="1"/>
  <c r="C2981" i="1"/>
  <c r="C2983" i="1"/>
  <c r="C2984" i="1"/>
  <c r="C2982" i="1"/>
  <c r="C2954" i="1"/>
  <c r="C2966" i="1"/>
  <c r="C2967" i="1"/>
  <c r="C2956" i="1"/>
  <c r="C2923" i="1"/>
  <c r="C2929" i="1"/>
  <c r="C2930" i="1"/>
  <c r="C2927" i="1"/>
  <c r="C2932" i="1"/>
  <c r="C2939" i="1"/>
  <c r="C2928" i="1"/>
  <c r="C2933" i="1"/>
  <c r="C2931" i="1"/>
  <c r="C2922" i="1"/>
  <c r="C2934" i="1"/>
  <c r="C2937" i="1"/>
  <c r="C2938" i="1"/>
  <c r="C2935" i="1"/>
  <c r="C2925" i="1"/>
  <c r="C2926" i="1"/>
  <c r="C2936" i="1"/>
  <c r="C2945" i="1"/>
  <c r="C2946" i="1"/>
  <c r="C2943" i="1"/>
  <c r="C2944" i="1"/>
  <c r="C2940" i="1"/>
  <c r="C2941" i="1"/>
  <c r="C2942" i="1"/>
  <c r="C2947" i="1"/>
  <c r="C2948" i="1"/>
  <c r="C2950" i="1"/>
  <c r="C2951" i="1"/>
  <c r="C2949" i="1"/>
  <c r="C2924" i="1"/>
  <c r="C2918" i="1"/>
  <c r="C2919" i="1"/>
  <c r="C2920" i="1"/>
  <c r="C2921" i="1"/>
  <c r="C3001" i="1"/>
  <c r="C3000" i="1"/>
  <c r="C3002" i="1"/>
  <c r="C3003" i="1"/>
  <c r="C3026" i="1"/>
  <c r="C3027" i="1"/>
  <c r="C3022" i="1"/>
  <c r="C3023" i="1"/>
  <c r="C3024" i="1"/>
  <c r="C3025" i="1"/>
  <c r="C2957" i="1"/>
  <c r="C2958" i="1"/>
  <c r="C2959" i="1"/>
  <c r="C2952" i="1"/>
  <c r="C3016" i="1"/>
  <c r="C3021" i="1"/>
  <c r="C3015" i="1"/>
  <c r="C3018" i="1"/>
  <c r="C3019" i="1"/>
  <c r="C3017" i="1"/>
  <c r="C3020" i="1"/>
  <c r="C3028" i="1"/>
  <c r="C3029" i="1"/>
  <c r="C2995" i="1"/>
  <c r="C2996" i="1"/>
  <c r="C2997" i="1"/>
  <c r="C2999" i="1"/>
  <c r="C2998" i="1"/>
  <c r="C3177" i="1"/>
  <c r="C3176" i="1"/>
  <c r="C3178" i="1"/>
  <c r="C3175" i="1"/>
  <c r="C3180" i="1"/>
  <c r="C3179" i="1"/>
  <c r="C3182" i="1"/>
  <c r="C3181" i="1"/>
  <c r="C3183" i="1"/>
  <c r="C3184" i="1"/>
  <c r="C3185" i="1"/>
  <c r="C3128" i="1"/>
  <c r="C3129" i="1"/>
  <c r="C3130" i="1"/>
  <c r="C3124" i="1"/>
  <c r="C3187" i="1"/>
  <c r="C3192" i="1"/>
  <c r="C3186" i="1"/>
  <c r="C3189" i="1"/>
  <c r="C3190" i="1"/>
  <c r="C3188" i="1"/>
  <c r="C3191" i="1"/>
  <c r="C3193" i="1"/>
  <c r="C3194" i="1"/>
  <c r="C3166" i="1"/>
  <c r="C3167" i="1"/>
  <c r="C3168" i="1"/>
  <c r="C3170" i="1"/>
  <c r="C3169" i="1"/>
  <c r="C3095" i="1"/>
  <c r="C3101" i="1"/>
  <c r="C3102" i="1"/>
  <c r="C3099" i="1"/>
  <c r="C3104" i="1"/>
  <c r="C3111" i="1"/>
  <c r="C3100" i="1"/>
  <c r="C3105" i="1"/>
  <c r="C3103" i="1"/>
  <c r="C3094" i="1"/>
  <c r="C3106" i="1"/>
  <c r="C3109" i="1"/>
  <c r="C3110" i="1"/>
  <c r="C3107" i="1"/>
  <c r="C3097" i="1"/>
  <c r="C3098" i="1"/>
  <c r="C3108" i="1"/>
  <c r="C3117" i="1"/>
  <c r="C3118" i="1"/>
  <c r="C3115" i="1"/>
  <c r="C3116" i="1"/>
  <c r="C3112" i="1"/>
  <c r="C3113" i="1"/>
  <c r="C3114" i="1"/>
  <c r="C3119" i="1"/>
  <c r="C3120" i="1"/>
  <c r="C3122" i="1"/>
  <c r="C3123" i="1"/>
  <c r="C3121" i="1"/>
  <c r="C3096" i="1"/>
  <c r="C3046" i="1"/>
  <c r="C3048" i="1"/>
  <c r="C3042" i="1"/>
  <c r="C3041" i="1"/>
  <c r="C3064" i="1"/>
  <c r="C3065" i="1"/>
  <c r="C3043" i="1"/>
  <c r="C3045" i="1"/>
  <c r="C3051" i="1"/>
  <c r="C3050" i="1"/>
  <c r="C3049" i="1"/>
  <c r="C3052" i="1"/>
  <c r="C3053" i="1"/>
  <c r="C3054" i="1"/>
  <c r="C3056" i="1"/>
  <c r="C3030" i="1"/>
  <c r="C3055" i="1"/>
  <c r="C3032" i="1"/>
  <c r="C3033" i="1"/>
  <c r="C3058" i="1"/>
  <c r="C3061" i="1"/>
  <c r="C3060" i="1"/>
  <c r="C3059" i="1"/>
  <c r="C3057" i="1"/>
  <c r="C3062" i="1"/>
  <c r="C3063" i="1"/>
  <c r="C3067" i="1"/>
  <c r="C3066" i="1"/>
  <c r="C3068" i="1"/>
  <c r="C3037" i="1"/>
  <c r="C3038" i="1"/>
  <c r="C3035" i="1"/>
  <c r="C3039" i="1"/>
  <c r="C3036" i="1"/>
  <c r="C3040" i="1"/>
  <c r="C3079" i="1"/>
  <c r="C3081" i="1"/>
  <c r="C3070" i="1"/>
  <c r="C3071" i="1"/>
  <c r="C3076" i="1"/>
  <c r="C3069" i="1"/>
  <c r="C3086" i="1"/>
  <c r="C3080" i="1"/>
  <c r="C3078" i="1"/>
  <c r="C3077" i="1"/>
  <c r="C3074" i="1"/>
  <c r="C3073" i="1"/>
  <c r="C3087" i="1"/>
  <c r="C3089" i="1"/>
  <c r="C3088" i="1"/>
  <c r="C3084" i="1"/>
  <c r="C3083" i="1"/>
  <c r="C3082" i="1"/>
  <c r="C3085" i="1"/>
  <c r="C3075" i="1"/>
  <c r="C3072" i="1"/>
  <c r="C3125" i="1"/>
  <c r="C3034" i="1"/>
  <c r="C3031" i="1"/>
  <c r="C3047" i="1"/>
  <c r="C3044" i="1"/>
  <c r="C3139" i="1"/>
  <c r="C3144" i="1"/>
  <c r="C3145" i="1"/>
  <c r="C3140" i="1"/>
  <c r="C3160" i="1"/>
  <c r="C3159" i="1"/>
  <c r="C3157" i="1"/>
  <c r="C3158" i="1"/>
  <c r="C3143" i="1"/>
  <c r="C3142" i="1"/>
  <c r="C3141" i="1"/>
  <c r="C3161" i="1"/>
  <c r="C3162" i="1"/>
  <c r="C3131" i="1"/>
  <c r="C3136" i="1"/>
  <c r="C3133" i="1"/>
  <c r="C3134" i="1"/>
  <c r="C3135" i="1"/>
  <c r="C3132" i="1"/>
  <c r="C3163" i="1"/>
  <c r="C3164" i="1"/>
  <c r="C3165" i="1"/>
  <c r="C3148" i="1"/>
  <c r="C3146" i="1"/>
  <c r="C3150" i="1"/>
  <c r="C3149" i="1"/>
  <c r="C3151" i="1"/>
  <c r="C3127" i="1"/>
  <c r="C3147" i="1"/>
  <c r="C3156" i="1"/>
  <c r="C3152" i="1"/>
  <c r="C3154" i="1"/>
  <c r="C3155" i="1"/>
  <c r="C3153" i="1"/>
  <c r="C3126" i="1"/>
  <c r="C3137" i="1"/>
  <c r="C3138" i="1"/>
  <c r="C3090" i="1"/>
  <c r="C3091" i="1"/>
  <c r="C3092" i="1"/>
  <c r="C3093" i="1"/>
  <c r="C3172" i="1"/>
  <c r="C3171" i="1"/>
  <c r="C3173" i="1"/>
  <c r="C3174" i="1"/>
  <c r="C3342" i="1"/>
  <c r="C3341" i="1"/>
  <c r="C3343" i="1"/>
  <c r="C3340" i="1"/>
  <c r="C3345" i="1"/>
  <c r="C3344" i="1"/>
  <c r="C3347" i="1"/>
  <c r="C3346" i="1"/>
  <c r="C3348" i="1"/>
  <c r="C3349" i="1"/>
  <c r="C3350" i="1"/>
  <c r="C3293" i="1"/>
  <c r="C3294" i="1"/>
  <c r="C3295" i="1"/>
  <c r="C3289" i="1"/>
  <c r="C3352" i="1"/>
  <c r="C3357" i="1"/>
  <c r="C3351" i="1"/>
  <c r="C3354" i="1"/>
  <c r="C3355" i="1"/>
  <c r="C3353" i="1"/>
  <c r="C3356" i="1"/>
  <c r="C3358" i="1"/>
  <c r="C3359" i="1"/>
  <c r="C3331" i="1"/>
  <c r="C3332" i="1"/>
  <c r="C3333" i="1"/>
  <c r="C3335" i="1"/>
  <c r="C3334" i="1"/>
  <c r="C3260" i="1"/>
  <c r="C3266" i="1"/>
  <c r="C3267" i="1"/>
  <c r="C3264" i="1"/>
  <c r="C3269" i="1"/>
  <c r="C3276" i="1"/>
  <c r="C3265" i="1"/>
  <c r="C3270" i="1"/>
  <c r="C3268" i="1"/>
  <c r="C3259" i="1"/>
  <c r="C3271" i="1"/>
  <c r="C3274" i="1"/>
  <c r="C3275" i="1"/>
  <c r="C3272" i="1"/>
  <c r="C3262" i="1"/>
  <c r="C3263" i="1"/>
  <c r="C3273" i="1"/>
  <c r="C3282" i="1"/>
  <c r="C3283" i="1"/>
  <c r="C3280" i="1"/>
  <c r="C3281" i="1"/>
  <c r="C3277" i="1"/>
  <c r="C3278" i="1"/>
  <c r="C3279" i="1"/>
  <c r="C3284" i="1"/>
  <c r="C3285" i="1"/>
  <c r="C3287" i="1"/>
  <c r="C3288" i="1"/>
  <c r="C3286" i="1"/>
  <c r="C3261" i="1"/>
  <c r="C3304" i="1"/>
  <c r="C3309" i="1"/>
  <c r="C3310" i="1"/>
  <c r="C3305" i="1"/>
  <c r="C3325" i="1"/>
  <c r="C3324" i="1"/>
  <c r="C3322" i="1"/>
  <c r="C3323" i="1"/>
  <c r="C3308" i="1"/>
  <c r="C3307" i="1"/>
  <c r="C3306" i="1"/>
  <c r="C3326" i="1"/>
  <c r="C3327" i="1"/>
  <c r="C3296" i="1"/>
  <c r="C3301" i="1"/>
  <c r="C3298" i="1"/>
  <c r="C3299" i="1"/>
  <c r="C3300" i="1"/>
  <c r="C3297" i="1"/>
  <c r="C3328" i="1"/>
  <c r="C3329" i="1"/>
  <c r="C3330" i="1"/>
  <c r="C3313" i="1"/>
  <c r="C3311" i="1"/>
  <c r="C3315" i="1"/>
  <c r="C3314" i="1"/>
  <c r="C3316" i="1"/>
  <c r="C3292" i="1"/>
  <c r="C3312" i="1"/>
  <c r="C3321" i="1"/>
  <c r="C3317" i="1"/>
  <c r="C3319" i="1"/>
  <c r="C3320" i="1"/>
  <c r="C3318" i="1"/>
  <c r="C3291" i="1"/>
  <c r="C3302" i="1"/>
  <c r="C3303" i="1"/>
  <c r="C3211" i="1"/>
  <c r="C3213" i="1"/>
  <c r="C3207" i="1"/>
  <c r="C3206" i="1"/>
  <c r="C3229" i="1"/>
  <c r="C3230" i="1"/>
  <c r="C3208" i="1"/>
  <c r="C3210" i="1"/>
  <c r="C3216" i="1"/>
  <c r="C3215" i="1"/>
  <c r="C3214" i="1"/>
  <c r="C3217" i="1"/>
  <c r="C3218" i="1"/>
  <c r="C3219" i="1"/>
  <c r="C3221" i="1"/>
  <c r="C3195" i="1"/>
  <c r="C3220" i="1"/>
  <c r="C3197" i="1"/>
  <c r="C3198" i="1"/>
  <c r="C3223" i="1"/>
  <c r="C3226" i="1"/>
  <c r="C3225" i="1"/>
  <c r="C3224" i="1"/>
  <c r="C3222" i="1"/>
  <c r="C3227" i="1"/>
  <c r="C3228" i="1"/>
  <c r="C3232" i="1"/>
  <c r="C3231" i="1"/>
  <c r="C3233" i="1"/>
  <c r="C3202" i="1"/>
  <c r="C3203" i="1"/>
  <c r="C3200" i="1"/>
  <c r="C3204" i="1"/>
  <c r="C3201" i="1"/>
  <c r="C3205" i="1"/>
  <c r="C3244" i="1"/>
  <c r="C3246" i="1"/>
  <c r="C3235" i="1"/>
  <c r="C3236" i="1"/>
  <c r="C3241" i="1"/>
  <c r="C3234" i="1"/>
  <c r="C3251" i="1"/>
  <c r="C3245" i="1"/>
  <c r="C3243" i="1"/>
  <c r="C3242" i="1"/>
  <c r="C3239" i="1"/>
  <c r="C3238" i="1"/>
  <c r="C3252" i="1"/>
  <c r="C3254" i="1"/>
  <c r="C3253" i="1"/>
  <c r="C3249" i="1"/>
  <c r="C3248" i="1"/>
  <c r="C3247" i="1"/>
  <c r="C3250" i="1"/>
  <c r="C3240" i="1"/>
  <c r="C3237" i="1"/>
  <c r="C3290" i="1"/>
  <c r="C3199" i="1"/>
  <c r="C3196" i="1"/>
  <c r="C3212" i="1"/>
  <c r="C3209" i="1"/>
  <c r="C3255" i="1"/>
  <c r="C3256" i="1"/>
  <c r="C3257" i="1"/>
  <c r="C3258" i="1"/>
  <c r="C3337" i="1"/>
  <c r="C3336" i="1"/>
  <c r="C3338" i="1"/>
  <c r="C3339" i="1"/>
  <c r="C3418" i="1"/>
  <c r="C3419" i="1"/>
  <c r="C3420" i="1"/>
  <c r="C3421" i="1"/>
  <c r="C3500" i="1"/>
  <c r="C3499" i="1"/>
  <c r="C3501" i="1"/>
  <c r="C3502" i="1"/>
  <c r="C3456" i="1"/>
  <c r="C3457" i="1"/>
  <c r="C3458" i="1"/>
  <c r="C3452" i="1"/>
  <c r="C3515" i="1"/>
  <c r="C3520" i="1"/>
  <c r="C3514" i="1"/>
  <c r="C3517" i="1"/>
  <c r="C3518" i="1"/>
  <c r="C3516" i="1"/>
  <c r="C3519" i="1"/>
  <c r="C3521" i="1"/>
  <c r="C3522" i="1"/>
  <c r="C3494" i="1"/>
  <c r="C3495" i="1"/>
  <c r="C3496" i="1"/>
  <c r="C3498" i="1"/>
  <c r="C3423" i="1"/>
  <c r="C3429" i="1"/>
  <c r="C3430" i="1"/>
  <c r="C3427" i="1"/>
  <c r="C3432" i="1"/>
  <c r="C3439" i="1"/>
  <c r="C3428" i="1"/>
  <c r="C3433" i="1"/>
  <c r="C3431" i="1"/>
  <c r="C3422" i="1"/>
  <c r="C3434" i="1"/>
  <c r="C3437" i="1"/>
  <c r="C3438" i="1"/>
  <c r="C3435" i="1"/>
  <c r="C3425" i="1"/>
  <c r="C3426" i="1"/>
  <c r="C3436" i="1"/>
  <c r="C3445" i="1"/>
  <c r="C3446" i="1"/>
  <c r="C3443" i="1"/>
  <c r="C3444" i="1"/>
  <c r="C3440" i="1"/>
  <c r="C3441" i="1"/>
  <c r="C3442" i="1"/>
  <c r="C3447" i="1"/>
  <c r="C3448" i="1"/>
  <c r="C3450" i="1"/>
  <c r="C3451" i="1"/>
  <c r="C3449" i="1"/>
  <c r="C3424" i="1"/>
  <c r="C3467" i="1"/>
  <c r="C3472" i="1"/>
  <c r="C3473" i="1"/>
  <c r="C3468" i="1"/>
  <c r="C3488" i="1"/>
  <c r="C3487" i="1"/>
  <c r="C3485" i="1"/>
  <c r="C3486" i="1"/>
  <c r="C3471" i="1"/>
  <c r="C3470" i="1"/>
  <c r="C3469" i="1"/>
  <c r="C3489" i="1"/>
  <c r="C3490" i="1"/>
  <c r="C3459" i="1"/>
  <c r="C3464" i="1"/>
  <c r="C3461" i="1"/>
  <c r="C3462" i="1"/>
  <c r="C3463" i="1"/>
  <c r="C3460" i="1"/>
  <c r="C3491" i="1"/>
  <c r="C3492" i="1"/>
  <c r="C3493" i="1"/>
  <c r="C3476" i="1"/>
  <c r="C3474" i="1"/>
  <c r="C3478" i="1"/>
  <c r="C3477" i="1"/>
  <c r="C3479" i="1"/>
  <c r="C3455" i="1"/>
  <c r="C3475" i="1"/>
  <c r="C3484" i="1"/>
  <c r="C3480" i="1"/>
  <c r="C3482" i="1"/>
  <c r="C3483" i="1"/>
  <c r="C3481" i="1"/>
  <c r="C3454" i="1"/>
  <c r="C3465" i="1"/>
  <c r="C3466" i="1"/>
  <c r="C3374" i="1"/>
  <c r="C3376" i="1"/>
  <c r="C3370" i="1"/>
  <c r="C3369" i="1"/>
  <c r="C3392" i="1"/>
  <c r="C3393" i="1"/>
  <c r="C3371" i="1"/>
  <c r="C3373" i="1"/>
  <c r="C3379" i="1"/>
  <c r="C3378" i="1"/>
  <c r="C3377" i="1"/>
  <c r="C3380" i="1"/>
  <c r="C3381" i="1"/>
  <c r="C3382" i="1"/>
  <c r="C3384" i="1"/>
  <c r="C3360" i="1"/>
  <c r="C3383" i="1"/>
  <c r="C3361" i="1"/>
  <c r="C3362" i="1"/>
  <c r="C3386" i="1"/>
  <c r="C3389" i="1"/>
  <c r="C3388" i="1"/>
  <c r="C3387" i="1"/>
  <c r="C3385" i="1"/>
  <c r="C3390" i="1"/>
  <c r="C3391" i="1"/>
  <c r="C3395" i="1"/>
  <c r="C3394" i="1"/>
  <c r="C3396" i="1"/>
  <c r="C3365" i="1"/>
  <c r="C3366" i="1"/>
  <c r="C3363" i="1"/>
  <c r="C3367" i="1"/>
  <c r="C3364" i="1"/>
  <c r="C3368" i="1"/>
  <c r="C3407" i="1"/>
  <c r="C3409" i="1"/>
  <c r="C3398" i="1"/>
  <c r="C3399" i="1"/>
  <c r="C3404" i="1"/>
  <c r="C3397" i="1"/>
  <c r="C3414" i="1"/>
  <c r="C3408" i="1"/>
  <c r="C3406" i="1"/>
  <c r="C3405" i="1"/>
  <c r="C3402" i="1"/>
  <c r="C3401" i="1"/>
  <c r="C3415" i="1"/>
  <c r="C3417" i="1"/>
  <c r="C3416" i="1"/>
  <c r="C3412" i="1"/>
  <c r="C3411" i="1"/>
  <c r="C3410" i="1"/>
  <c r="C3413" i="1"/>
  <c r="C3403" i="1"/>
  <c r="C3400" i="1"/>
  <c r="C3453" i="1"/>
  <c r="C3511" i="1"/>
  <c r="C3512" i="1"/>
  <c r="C3513" i="1"/>
  <c r="C3375" i="1"/>
  <c r="C3372" i="1"/>
  <c r="C3505" i="1"/>
  <c r="C3504" i="1"/>
  <c r="C3506" i="1"/>
  <c r="C3503" i="1"/>
  <c r="C3508" i="1"/>
  <c r="C3507" i="1"/>
  <c r="C3510" i="1"/>
  <c r="C3509" i="1"/>
  <c r="C3497" i="1"/>
  <c r="C3671" i="1"/>
  <c r="C3670" i="1"/>
  <c r="C3672" i="1"/>
  <c r="C3673" i="1"/>
  <c r="C3676" i="1"/>
  <c r="C3675" i="1"/>
  <c r="C3677" i="1"/>
  <c r="C3674" i="1"/>
  <c r="C3679" i="1"/>
  <c r="C3678" i="1"/>
  <c r="C3681" i="1"/>
  <c r="C3680" i="1"/>
  <c r="C3625" i="1"/>
  <c r="C3627" i="1"/>
  <c r="C3629" i="1"/>
  <c r="C3622" i="1"/>
  <c r="C3686" i="1"/>
  <c r="C3691" i="1"/>
  <c r="C3685" i="1"/>
  <c r="C3688" i="1"/>
  <c r="C3689" i="1"/>
  <c r="C3687" i="1"/>
  <c r="C3690" i="1"/>
  <c r="C3692" i="1"/>
  <c r="C3693" i="1"/>
  <c r="C3666" i="1"/>
  <c r="C3667" i="1"/>
  <c r="C3668" i="1"/>
  <c r="C3669" i="1"/>
  <c r="C3593" i="1"/>
  <c r="C3599" i="1"/>
  <c r="C3600" i="1"/>
  <c r="C3597" i="1"/>
  <c r="C3602" i="1"/>
  <c r="C3609" i="1"/>
  <c r="C3598" i="1"/>
  <c r="C3603" i="1"/>
  <c r="C3601" i="1"/>
  <c r="C3592" i="1"/>
  <c r="C3604" i="1"/>
  <c r="C3607" i="1"/>
  <c r="C3608" i="1"/>
  <c r="C3605" i="1"/>
  <c r="C3595" i="1"/>
  <c r="C3596" i="1"/>
  <c r="C3606" i="1"/>
  <c r="C3615" i="1"/>
  <c r="C3616" i="1"/>
  <c r="C3613" i="1"/>
  <c r="C3614" i="1"/>
  <c r="C3610" i="1"/>
  <c r="C3611" i="1"/>
  <c r="C3612" i="1"/>
  <c r="C3617" i="1"/>
  <c r="C3618" i="1"/>
  <c r="C3620" i="1"/>
  <c r="C3621" i="1"/>
  <c r="C3619" i="1"/>
  <c r="C3594" i="1"/>
  <c r="C3639" i="1"/>
  <c r="C3644" i="1"/>
  <c r="C3645" i="1"/>
  <c r="C3640" i="1"/>
  <c r="C3660" i="1"/>
  <c r="C3659" i="1"/>
  <c r="C3657" i="1"/>
  <c r="C3658" i="1"/>
  <c r="C3643" i="1"/>
  <c r="C3642" i="1"/>
  <c r="C3641" i="1"/>
  <c r="C3661" i="1"/>
  <c r="C3662" i="1"/>
  <c r="C3631" i="1"/>
  <c r="C3636" i="1"/>
  <c r="C3633" i="1"/>
  <c r="C3634" i="1"/>
  <c r="C3635" i="1"/>
  <c r="C3632" i="1"/>
  <c r="C3663" i="1"/>
  <c r="C3664" i="1"/>
  <c r="C3665" i="1"/>
  <c r="C3648" i="1"/>
  <c r="C3646" i="1"/>
  <c r="C3650" i="1"/>
  <c r="C3649" i="1"/>
  <c r="C3651" i="1"/>
  <c r="C3624" i="1"/>
  <c r="C3647" i="1"/>
  <c r="C3656" i="1"/>
  <c r="C3652" i="1"/>
  <c r="C3654" i="1"/>
  <c r="C3655" i="1"/>
  <c r="C3653" i="1"/>
  <c r="C3623" i="1"/>
  <c r="C3637" i="1"/>
  <c r="C3638" i="1"/>
  <c r="C3543" i="1"/>
  <c r="C3545" i="1"/>
  <c r="C3539" i="1"/>
  <c r="C3538" i="1"/>
  <c r="C3563" i="1"/>
  <c r="C3540" i="1"/>
  <c r="C3542" i="1"/>
  <c r="C3548" i="1"/>
  <c r="C3547" i="1"/>
  <c r="C3546" i="1"/>
  <c r="C3554" i="1"/>
  <c r="C3549" i="1"/>
  <c r="C3550" i="1"/>
  <c r="C3551" i="1"/>
  <c r="C3553" i="1"/>
  <c r="C3527" i="1"/>
  <c r="C3552" i="1"/>
  <c r="C3523" i="1"/>
  <c r="C3524" i="1"/>
  <c r="C3555" i="1"/>
  <c r="C3528" i="1"/>
  <c r="C3529" i="1"/>
  <c r="C3530" i="1"/>
  <c r="C3531" i="1"/>
  <c r="C3557" i="1"/>
  <c r="C3560" i="1"/>
  <c r="C3559" i="1"/>
  <c r="C3558" i="1"/>
  <c r="C3525" i="1"/>
  <c r="C3556" i="1"/>
  <c r="C3526" i="1"/>
  <c r="C3561" i="1"/>
  <c r="C3562" i="1"/>
  <c r="C3565" i="1"/>
  <c r="C3564" i="1"/>
  <c r="C3566" i="1"/>
  <c r="C3534" i="1"/>
  <c r="C3535" i="1"/>
  <c r="C3532" i="1"/>
  <c r="C3536" i="1"/>
  <c r="C3533" i="1"/>
  <c r="C3537" i="1"/>
  <c r="C3577" i="1"/>
  <c r="C3579" i="1"/>
  <c r="C3568" i="1"/>
  <c r="C3569" i="1"/>
  <c r="C3574" i="1"/>
  <c r="C3567" i="1"/>
  <c r="C3584" i="1"/>
  <c r="C3578" i="1"/>
  <c r="C3576" i="1"/>
  <c r="C3575" i="1"/>
  <c r="C3572" i="1"/>
  <c r="C3571" i="1"/>
  <c r="C3585" i="1"/>
  <c r="C3587" i="1"/>
  <c r="C3586" i="1"/>
  <c r="C3583" i="1"/>
  <c r="C3581" i="1"/>
  <c r="C3580" i="1"/>
  <c r="C3582" i="1"/>
  <c r="C3573" i="1"/>
  <c r="C3570" i="1"/>
  <c r="C3626" i="1"/>
  <c r="C3628" i="1"/>
  <c r="C3630" i="1"/>
  <c r="C3682" i="1"/>
  <c r="C3683" i="1"/>
  <c r="C3684" i="1"/>
  <c r="C3544" i="1"/>
  <c r="C3541" i="1"/>
  <c r="C3588" i="1"/>
  <c r="C3589" i="1"/>
  <c r="C3590" i="1"/>
  <c r="C3591" i="1"/>
  <c r="C3841" i="1"/>
  <c r="C3840" i="1"/>
  <c r="C3842" i="1"/>
  <c r="C3843" i="1"/>
  <c r="C3846" i="1"/>
  <c r="C3845" i="1"/>
  <c r="C3847" i="1"/>
  <c r="C3844" i="1"/>
  <c r="C3849" i="1"/>
  <c r="C3848" i="1"/>
  <c r="C3851" i="1"/>
  <c r="C3850" i="1"/>
  <c r="C3795" i="1"/>
  <c r="C3797" i="1"/>
  <c r="C3799" i="1"/>
  <c r="C3792" i="1"/>
  <c r="C3856" i="1"/>
  <c r="C3861" i="1"/>
  <c r="C3855" i="1"/>
  <c r="C3858" i="1"/>
  <c r="C3859" i="1"/>
  <c r="C3857" i="1"/>
  <c r="C3860" i="1"/>
  <c r="C3862" i="1"/>
  <c r="C3863" i="1"/>
  <c r="C3765" i="1"/>
  <c r="C3770" i="1"/>
  <c r="C3771" i="1"/>
  <c r="C3768" i="1"/>
  <c r="C3773" i="1"/>
  <c r="C3780" i="1"/>
  <c r="C3769" i="1"/>
  <c r="C3774" i="1"/>
  <c r="C3772" i="1"/>
  <c r="C3764" i="1"/>
  <c r="C3775" i="1"/>
  <c r="C3778" i="1"/>
  <c r="C3779" i="1"/>
  <c r="C3776" i="1"/>
  <c r="C3766" i="1"/>
  <c r="C3767" i="1"/>
  <c r="C3777" i="1"/>
  <c r="C3786" i="1"/>
  <c r="C3787" i="1"/>
  <c r="C3784" i="1"/>
  <c r="C3785" i="1"/>
  <c r="C3781" i="1"/>
  <c r="C3782" i="1"/>
  <c r="C3783" i="1"/>
  <c r="C3788" i="1"/>
  <c r="C3789" i="1"/>
  <c r="C3791" i="1"/>
  <c r="C3790" i="1"/>
  <c r="C3809" i="1"/>
  <c r="C3814" i="1"/>
  <c r="C3815" i="1"/>
  <c r="C3810" i="1"/>
  <c r="C3830" i="1"/>
  <c r="C3829" i="1"/>
  <c r="C3827" i="1"/>
  <c r="C3828" i="1"/>
  <c r="C3813" i="1"/>
  <c r="C3812" i="1"/>
  <c r="C3811" i="1"/>
  <c r="C3831" i="1"/>
  <c r="C3832" i="1"/>
  <c r="C3801" i="1"/>
  <c r="C3806" i="1"/>
  <c r="C3803" i="1"/>
  <c r="C3804" i="1"/>
  <c r="C3805" i="1"/>
  <c r="C3802" i="1"/>
  <c r="C3833" i="1"/>
  <c r="C3834" i="1"/>
  <c r="C3835" i="1"/>
  <c r="C3818" i="1"/>
  <c r="C3816" i="1"/>
  <c r="C3820" i="1"/>
  <c r="C3819" i="1"/>
  <c r="C3821" i="1"/>
  <c r="C3794" i="1"/>
  <c r="C3817" i="1"/>
  <c r="C3826" i="1"/>
  <c r="C3822" i="1"/>
  <c r="C3824" i="1"/>
  <c r="C3825" i="1"/>
  <c r="C3823" i="1"/>
  <c r="C3793" i="1"/>
  <c r="C3807" i="1"/>
  <c r="C3808" i="1"/>
  <c r="C3714" i="1"/>
  <c r="C3716" i="1"/>
  <c r="C3710" i="1"/>
  <c r="C3709" i="1"/>
  <c r="C3736" i="1"/>
  <c r="C3711" i="1"/>
  <c r="C3725" i="1"/>
  <c r="C3713" i="1"/>
  <c r="C3726" i="1"/>
  <c r="C3719" i="1"/>
  <c r="C3718" i="1"/>
  <c r="C3717" i="1"/>
  <c r="C3727" i="1"/>
  <c r="C3720" i="1"/>
  <c r="C3721" i="1"/>
  <c r="C3722" i="1"/>
  <c r="C3724" i="1"/>
  <c r="C3698" i="1"/>
  <c r="C3723" i="1"/>
  <c r="C3694" i="1"/>
  <c r="C3695" i="1"/>
  <c r="C3728" i="1"/>
  <c r="C3699" i="1"/>
  <c r="C3700" i="1"/>
  <c r="C3701" i="1"/>
  <c r="C3702" i="1"/>
  <c r="C3730" i="1"/>
  <c r="C3733" i="1"/>
  <c r="C3732" i="1"/>
  <c r="C3731" i="1"/>
  <c r="C3696" i="1"/>
  <c r="C3729" i="1"/>
  <c r="C3697" i="1"/>
  <c r="C3734" i="1"/>
  <c r="C3735" i="1"/>
  <c r="C3738" i="1"/>
  <c r="C3737" i="1"/>
  <c r="C3739" i="1"/>
  <c r="C3705" i="1"/>
  <c r="C3706" i="1"/>
  <c r="C3703" i="1"/>
  <c r="C3707" i="1"/>
  <c r="C3704" i="1"/>
  <c r="C3708" i="1"/>
  <c r="C3750" i="1"/>
  <c r="C3741" i="1"/>
  <c r="C3742" i="1"/>
  <c r="C3747" i="1"/>
  <c r="C3740" i="1"/>
  <c r="C3756" i="1"/>
  <c r="C3751" i="1"/>
  <c r="C3749" i="1"/>
  <c r="C3748" i="1"/>
  <c r="C3745" i="1"/>
  <c r="C3744" i="1"/>
  <c r="C3757" i="1"/>
  <c r="C3759" i="1"/>
  <c r="C3758" i="1"/>
  <c r="C3755" i="1"/>
  <c r="C3753" i="1"/>
  <c r="C3752" i="1"/>
  <c r="C3754" i="1"/>
  <c r="C3746" i="1"/>
  <c r="C3743" i="1"/>
  <c r="C3796" i="1"/>
  <c r="C3798" i="1"/>
  <c r="C3800" i="1"/>
  <c r="C3852" i="1"/>
  <c r="C3853" i="1"/>
  <c r="C3854" i="1"/>
  <c r="C3760" i="1"/>
  <c r="C3761" i="1"/>
  <c r="C3762" i="1"/>
  <c r="C3763" i="1"/>
  <c r="C3836" i="1"/>
  <c r="C3837" i="1"/>
  <c r="C3838" i="1"/>
  <c r="C3839" i="1"/>
  <c r="C3715" i="1"/>
  <c r="C3712" i="1"/>
  <c r="C4005" i="1"/>
  <c r="C4004" i="1"/>
  <c r="C4006" i="1"/>
  <c r="C4007" i="1"/>
  <c r="C4010" i="1"/>
  <c r="C4009" i="1"/>
  <c r="C4011" i="1"/>
  <c r="C4008" i="1"/>
  <c r="C4013" i="1"/>
  <c r="C4012" i="1"/>
  <c r="C4015" i="1"/>
  <c r="C4014" i="1"/>
  <c r="C3963" i="1"/>
  <c r="C3965" i="1"/>
  <c r="C3967" i="1"/>
  <c r="C3960" i="1"/>
  <c r="C4020" i="1"/>
  <c r="C4025" i="1"/>
  <c r="C4019" i="1"/>
  <c r="C4022" i="1"/>
  <c r="C4023" i="1"/>
  <c r="C4021" i="1"/>
  <c r="C4024" i="1"/>
  <c r="C4026" i="1"/>
  <c r="C4027" i="1"/>
  <c r="C3933" i="1"/>
  <c r="C3938" i="1"/>
  <c r="C3939" i="1"/>
  <c r="C3936" i="1"/>
  <c r="C3941" i="1"/>
  <c r="C3948" i="1"/>
  <c r="C3937" i="1"/>
  <c r="C3942" i="1"/>
  <c r="C3940" i="1"/>
  <c r="C3932" i="1"/>
  <c r="C3943" i="1"/>
  <c r="C3946" i="1"/>
  <c r="C3947" i="1"/>
  <c r="C3944" i="1"/>
  <c r="C3934" i="1"/>
  <c r="C3935" i="1"/>
  <c r="C3945" i="1"/>
  <c r="C3954" i="1"/>
  <c r="C3955" i="1"/>
  <c r="C3952" i="1"/>
  <c r="C3953" i="1"/>
  <c r="C3949" i="1"/>
  <c r="C3950" i="1"/>
  <c r="C3951" i="1"/>
  <c r="C3956" i="1"/>
  <c r="C3957" i="1"/>
  <c r="C3959" i="1"/>
  <c r="C3958" i="1"/>
  <c r="C3883" i="1"/>
  <c r="C3884" i="1"/>
  <c r="C3880" i="1"/>
  <c r="C3879" i="1"/>
  <c r="C3904" i="1"/>
  <c r="C3881" i="1"/>
  <c r="C3893" i="1"/>
  <c r="C3882" i="1"/>
  <c r="C3894" i="1"/>
  <c r="C3887" i="1"/>
  <c r="C3886" i="1"/>
  <c r="C3885" i="1"/>
  <c r="C3895" i="1"/>
  <c r="C3888" i="1"/>
  <c r="C3889" i="1"/>
  <c r="C3890" i="1"/>
  <c r="C3892" i="1"/>
  <c r="C3868" i="1"/>
  <c r="C3891" i="1"/>
  <c r="C3864" i="1"/>
  <c r="C3865" i="1"/>
  <c r="C3896" i="1"/>
  <c r="C3869" i="1"/>
  <c r="C3870" i="1"/>
  <c r="C3871" i="1"/>
  <c r="C3872" i="1"/>
  <c r="C3898" i="1"/>
  <c r="C3901" i="1"/>
  <c r="C3900" i="1"/>
  <c r="C3899" i="1"/>
  <c r="C3866" i="1"/>
  <c r="C3897" i="1"/>
  <c r="C3867" i="1"/>
  <c r="C3902" i="1"/>
  <c r="C3903" i="1"/>
  <c r="C3906" i="1"/>
  <c r="C3905" i="1"/>
  <c r="C3907" i="1"/>
  <c r="C3875" i="1"/>
  <c r="C3876" i="1"/>
  <c r="C3873" i="1"/>
  <c r="C3877" i="1"/>
  <c r="C3874" i="1"/>
  <c r="C3878" i="1"/>
  <c r="C3918" i="1"/>
  <c r="C3909" i="1"/>
  <c r="C3910" i="1"/>
  <c r="C3915" i="1"/>
  <c r="C3908" i="1"/>
  <c r="C3924" i="1"/>
  <c r="C3919" i="1"/>
  <c r="C3917" i="1"/>
  <c r="C3916" i="1"/>
  <c r="C3913" i="1"/>
  <c r="C3912" i="1"/>
  <c r="C3925" i="1"/>
  <c r="C3927" i="1"/>
  <c r="C3926" i="1"/>
  <c r="C3923" i="1"/>
  <c r="C3921" i="1"/>
  <c r="C3920" i="1"/>
  <c r="C3922" i="1"/>
  <c r="C3914" i="1"/>
  <c r="C3911" i="1"/>
  <c r="C3964" i="1"/>
  <c r="C3966" i="1"/>
  <c r="C3968" i="1"/>
  <c r="C4016" i="1"/>
  <c r="C4017" i="1"/>
  <c r="C4018" i="1"/>
  <c r="C3928" i="1"/>
  <c r="C3929" i="1"/>
  <c r="C3930" i="1"/>
  <c r="C3931" i="1"/>
  <c r="C3977" i="1"/>
  <c r="C3982" i="1"/>
  <c r="C3983" i="1"/>
  <c r="C3978" i="1"/>
  <c r="C3998" i="1"/>
  <c r="C3997" i="1"/>
  <c r="C3995" i="1"/>
  <c r="C3996" i="1"/>
  <c r="C3981" i="1"/>
  <c r="C3980" i="1"/>
  <c r="C3979" i="1"/>
  <c r="C3999" i="1"/>
  <c r="C4000" i="1"/>
  <c r="C3969" i="1"/>
  <c r="C3974" i="1"/>
  <c r="C3971" i="1"/>
  <c r="C3972" i="1"/>
  <c r="C3973" i="1"/>
  <c r="C3970" i="1"/>
  <c r="C4001" i="1"/>
  <c r="C4002" i="1"/>
  <c r="C4003" i="1"/>
  <c r="C3986" i="1"/>
  <c r="C3984" i="1"/>
  <c r="C3988" i="1"/>
  <c r="C3987" i="1"/>
  <c r="C3989" i="1"/>
  <c r="C3962" i="1"/>
  <c r="C3985" i="1"/>
  <c r="C3994" i="1"/>
  <c r="C3990" i="1"/>
  <c r="C3992" i="1"/>
  <c r="C3993" i="1"/>
  <c r="C3991" i="1"/>
  <c r="C3961" i="1"/>
  <c r="C3975" i="1"/>
  <c r="C3976" i="1"/>
  <c r="C4092" i="1"/>
  <c r="C4093" i="1"/>
  <c r="C4094" i="1"/>
  <c r="C4095" i="1"/>
  <c r="C4127" i="1"/>
  <c r="C4129" i="1"/>
  <c r="C4131" i="1"/>
  <c r="C4124" i="1"/>
  <c r="C4184" i="1"/>
  <c r="C4189" i="1"/>
  <c r="C4183" i="1"/>
  <c r="C4186" i="1"/>
  <c r="C4187" i="1"/>
  <c r="C4185" i="1"/>
  <c r="C4188" i="1"/>
  <c r="C4190" i="1"/>
  <c r="C4191" i="1"/>
  <c r="C4047" i="1"/>
  <c r="C4048" i="1"/>
  <c r="C4044" i="1"/>
  <c r="C4043" i="1"/>
  <c r="C4068" i="1"/>
  <c r="C4045" i="1"/>
  <c r="C4057" i="1"/>
  <c r="C4046" i="1"/>
  <c r="C4058" i="1"/>
  <c r="C4051" i="1"/>
  <c r="C4050" i="1"/>
  <c r="C4049" i="1"/>
  <c r="C4059" i="1"/>
  <c r="C4052" i="1"/>
  <c r="C4053" i="1"/>
  <c r="C4054" i="1"/>
  <c r="C4056" i="1"/>
  <c r="C4032" i="1"/>
  <c r="C4055" i="1"/>
  <c r="C4028" i="1"/>
  <c r="C4029" i="1"/>
  <c r="C4060" i="1"/>
  <c r="C4033" i="1"/>
  <c r="C4034" i="1"/>
  <c r="C4035" i="1"/>
  <c r="C4036" i="1"/>
  <c r="C4062" i="1"/>
  <c r="C4065" i="1"/>
  <c r="C4064" i="1"/>
  <c r="C4063" i="1"/>
  <c r="C4030" i="1"/>
  <c r="C4061" i="1"/>
  <c r="C4031" i="1"/>
  <c r="C4066" i="1"/>
  <c r="C4067" i="1"/>
  <c r="C4070" i="1"/>
  <c r="C4069" i="1"/>
  <c r="C4071" i="1"/>
  <c r="C4039" i="1"/>
  <c r="C4040" i="1"/>
  <c r="C4037" i="1"/>
  <c r="C4041" i="1"/>
  <c r="C4038" i="1"/>
  <c r="C4042" i="1"/>
  <c r="C4082" i="1"/>
  <c r="C4073" i="1"/>
  <c r="C4074" i="1"/>
  <c r="C4079" i="1"/>
  <c r="C4072" i="1"/>
  <c r="C4088" i="1"/>
  <c r="C4083" i="1"/>
  <c r="C4081" i="1"/>
  <c r="C4080" i="1"/>
  <c r="C4077" i="1"/>
  <c r="C4076" i="1"/>
  <c r="C4089" i="1"/>
  <c r="C4091" i="1"/>
  <c r="C4090" i="1"/>
  <c r="C4087" i="1"/>
  <c r="C4085" i="1"/>
  <c r="C4084" i="1"/>
  <c r="C4086" i="1"/>
  <c r="C4078" i="1"/>
  <c r="C4075" i="1"/>
  <c r="C4128" i="1"/>
  <c r="C4130" i="1"/>
  <c r="C4132" i="1"/>
  <c r="C4180" i="1"/>
  <c r="C4181" i="1"/>
  <c r="C4182" i="1"/>
  <c r="C4141" i="1"/>
  <c r="C4146" i="1"/>
  <c r="C4147" i="1"/>
  <c r="C4142" i="1"/>
  <c r="C4162" i="1"/>
  <c r="C4161" i="1"/>
  <c r="C4159" i="1"/>
  <c r="C4160" i="1"/>
  <c r="C4145" i="1"/>
  <c r="C4144" i="1"/>
  <c r="C4143" i="1"/>
  <c r="C4163" i="1"/>
  <c r="C4164" i="1"/>
  <c r="C4133" i="1"/>
  <c r="C4138" i="1"/>
  <c r="C4135" i="1"/>
  <c r="C4136" i="1"/>
  <c r="C4137" i="1"/>
  <c r="C4134" i="1"/>
  <c r="C4165" i="1"/>
  <c r="C4166" i="1"/>
  <c r="C4167" i="1"/>
  <c r="C4150" i="1"/>
  <c r="C4148" i="1"/>
  <c r="C4152" i="1"/>
  <c r="C4151" i="1"/>
  <c r="C4153" i="1"/>
  <c r="C4126" i="1"/>
  <c r="C4149" i="1"/>
  <c r="C4158" i="1"/>
  <c r="C4154" i="1"/>
  <c r="C4156" i="1"/>
  <c r="C4157" i="1"/>
  <c r="C4155" i="1"/>
  <c r="C4125" i="1"/>
  <c r="C4139" i="1"/>
  <c r="C4140" i="1"/>
  <c r="C4169" i="1"/>
  <c r="C4168" i="1"/>
  <c r="C4170" i="1"/>
  <c r="C4171" i="1"/>
  <c r="C4174" i="1"/>
  <c r="C4173" i="1"/>
  <c r="C4175" i="1"/>
  <c r="C4172" i="1"/>
  <c r="C4177" i="1"/>
  <c r="C4176" i="1"/>
  <c r="C4179" i="1"/>
  <c r="C4178" i="1"/>
  <c r="C4097" i="1"/>
  <c r="C4102" i="1"/>
  <c r="C4103" i="1"/>
  <c r="C4100" i="1"/>
  <c r="C4105" i="1"/>
  <c r="C4112" i="1"/>
  <c r="C4101" i="1"/>
  <c r="C4106" i="1"/>
  <c r="C4104" i="1"/>
  <c r="C4096" i="1"/>
  <c r="C4107" i="1"/>
  <c r="C4110" i="1"/>
  <c r="C4111" i="1"/>
  <c r="C4108" i="1"/>
  <c r="C4098" i="1"/>
  <c r="C4099" i="1"/>
  <c r="C4109" i="1"/>
  <c r="C4118" i="1"/>
  <c r="C4119" i="1"/>
  <c r="C4116" i="1"/>
  <c r="C4117" i="1"/>
  <c r="C4113" i="1"/>
  <c r="C4114" i="1"/>
  <c r="C4115" i="1"/>
  <c r="C4120" i="1"/>
  <c r="C4121" i="1"/>
  <c r="C4123" i="1"/>
  <c r="C4122" i="1"/>
  <c r="C4291" i="1"/>
  <c r="C4293" i="1"/>
  <c r="C4295" i="1"/>
  <c r="C4288" i="1"/>
  <c r="C4348" i="1"/>
  <c r="C4353" i="1"/>
  <c r="C4347" i="1"/>
  <c r="C4350" i="1"/>
  <c r="C4351" i="1"/>
  <c r="C4349" i="1"/>
  <c r="C4352" i="1"/>
  <c r="C4354" i="1"/>
  <c r="C4355" i="1"/>
  <c r="C4261" i="1"/>
  <c r="C4266" i="1"/>
  <c r="C4267" i="1"/>
  <c r="C4264" i="1"/>
  <c r="C4269" i="1"/>
  <c r="C4276" i="1"/>
  <c r="C4265" i="1"/>
  <c r="C4270" i="1"/>
  <c r="C4268" i="1"/>
  <c r="C4260" i="1"/>
  <c r="C4271" i="1"/>
  <c r="C4274" i="1"/>
  <c r="C4275" i="1"/>
  <c r="C4272" i="1"/>
  <c r="C4262" i="1"/>
  <c r="C4263" i="1"/>
  <c r="C4273" i="1"/>
  <c r="C4282" i="1"/>
  <c r="C4283" i="1"/>
  <c r="C4280" i="1"/>
  <c r="C4281" i="1"/>
  <c r="C4277" i="1"/>
  <c r="C4278" i="1"/>
  <c r="C4279" i="1"/>
  <c r="C4284" i="1"/>
  <c r="C4285" i="1"/>
  <c r="C4287" i="1"/>
  <c r="C4286" i="1"/>
  <c r="C4305" i="1"/>
  <c r="C4310" i="1"/>
  <c r="C4311" i="1"/>
  <c r="C4306" i="1"/>
  <c r="C4326" i="1"/>
  <c r="C4325" i="1"/>
  <c r="C4323" i="1"/>
  <c r="C4324" i="1"/>
  <c r="C4309" i="1"/>
  <c r="C4308" i="1"/>
  <c r="C4307" i="1"/>
  <c r="C4327" i="1"/>
  <c r="C4328" i="1"/>
  <c r="C4297" i="1"/>
  <c r="C4302" i="1"/>
  <c r="C4299" i="1"/>
  <c r="C4300" i="1"/>
  <c r="C4301" i="1"/>
  <c r="C4298" i="1"/>
  <c r="C4329" i="1"/>
  <c r="C4330" i="1"/>
  <c r="C4331" i="1"/>
  <c r="C4314" i="1"/>
  <c r="C4312" i="1"/>
  <c r="C4316" i="1"/>
  <c r="C4315" i="1"/>
  <c r="C4317" i="1"/>
  <c r="C4290" i="1"/>
  <c r="C4313" i="1"/>
  <c r="C4322" i="1"/>
  <c r="C4318" i="1"/>
  <c r="C4320" i="1"/>
  <c r="C4321" i="1"/>
  <c r="C4319" i="1"/>
  <c r="C4289" i="1"/>
  <c r="C4303" i="1"/>
  <c r="C4304" i="1"/>
  <c r="C4211" i="1"/>
  <c r="C4212" i="1"/>
  <c r="C4208" i="1"/>
  <c r="C4207" i="1"/>
  <c r="C4232" i="1"/>
  <c r="C4209" i="1"/>
  <c r="C4221" i="1"/>
  <c r="C4210" i="1"/>
  <c r="C4222" i="1"/>
  <c r="C4215" i="1"/>
  <c r="C4214" i="1"/>
  <c r="C4213" i="1"/>
  <c r="C4223" i="1"/>
  <c r="C4216" i="1"/>
  <c r="C4217" i="1"/>
  <c r="C4218" i="1"/>
  <c r="C4220" i="1"/>
  <c r="C4196" i="1"/>
  <c r="C4219" i="1"/>
  <c r="C4192" i="1"/>
  <c r="C4193" i="1"/>
  <c r="C4224" i="1"/>
  <c r="C4197" i="1"/>
  <c r="C4198" i="1"/>
  <c r="C4199" i="1"/>
  <c r="C4200" i="1"/>
  <c r="C4226" i="1"/>
  <c r="C4229" i="1"/>
  <c r="C4228" i="1"/>
  <c r="C4227" i="1"/>
  <c r="C4194" i="1"/>
  <c r="C4225" i="1"/>
  <c r="C4195" i="1"/>
  <c r="C4230" i="1"/>
  <c r="C4231" i="1"/>
  <c r="C4234" i="1"/>
  <c r="C4233" i="1"/>
  <c r="C4235" i="1"/>
  <c r="C4203" i="1"/>
  <c r="C4205" i="1"/>
  <c r="C4201" i="1"/>
  <c r="C4206" i="1"/>
  <c r="C4202" i="1"/>
  <c r="C4204" i="1"/>
  <c r="C4246" i="1"/>
  <c r="C4237" i="1"/>
  <c r="C4238" i="1"/>
  <c r="C4243" i="1"/>
  <c r="C4236" i="1"/>
  <c r="C4252" i="1"/>
  <c r="C4247" i="1"/>
  <c r="C4245" i="1"/>
  <c r="C4244" i="1"/>
  <c r="C4241" i="1"/>
  <c r="C4240" i="1"/>
  <c r="C4253" i="1"/>
  <c r="C4255" i="1"/>
  <c r="C4254" i="1"/>
  <c r="C4251" i="1"/>
  <c r="C4249" i="1"/>
  <c r="C4248" i="1"/>
  <c r="C4250" i="1"/>
  <c r="C4242" i="1"/>
  <c r="C4239" i="1"/>
  <c r="C4292" i="1"/>
  <c r="C4294" i="1"/>
  <c r="C4296" i="1"/>
  <c r="C4344" i="1"/>
  <c r="C4345" i="1"/>
  <c r="C4346" i="1"/>
  <c r="C4333" i="1"/>
  <c r="C4332" i="1"/>
  <c r="C4334" i="1"/>
  <c r="C4335" i="1"/>
  <c r="C4338" i="1"/>
  <c r="C4337" i="1"/>
  <c r="C4339" i="1"/>
  <c r="C4336" i="1"/>
  <c r="C4341" i="1"/>
  <c r="C4340" i="1"/>
  <c r="C4343" i="1"/>
  <c r="C4342" i="1"/>
  <c r="C4256" i="1"/>
  <c r="C4257" i="1"/>
  <c r="C4258" i="1"/>
  <c r="C4259" i="1"/>
  <c r="B6" i="37" l="1"/>
  <c r="J1" i="34"/>
  <c r="O2" i="18"/>
  <c r="P2" i="18"/>
  <c r="E130" i="23"/>
  <c r="C21" i="34"/>
  <c r="A29" i="34"/>
  <c r="A28" i="34"/>
  <c r="A27" i="34"/>
  <c r="A26" i="34"/>
  <c r="A25" i="34"/>
  <c r="A24" i="34"/>
  <c r="A23" i="34"/>
  <c r="A22" i="34"/>
  <c r="B7" i="37" l="1"/>
  <c r="G27" i="34"/>
  <c r="G24" i="34"/>
  <c r="G22" i="34"/>
  <c r="G25" i="34"/>
  <c r="G23" i="34"/>
  <c r="G29" i="34"/>
  <c r="G28" i="34"/>
  <c r="G26" i="34"/>
  <c r="I2" i="18"/>
  <c r="J2" i="18"/>
  <c r="G2462" i="1"/>
  <c r="G2472" i="1"/>
  <c r="G2473" i="1"/>
  <c r="G2468" i="1"/>
  <c r="G2469" i="1"/>
  <c r="G2470" i="1"/>
  <c r="G2475" i="1"/>
  <c r="G2484" i="1"/>
  <c r="G2481" i="1"/>
  <c r="G2479" i="1"/>
  <c r="G2476" i="1"/>
  <c r="G2485" i="1"/>
  <c r="G2482" i="1"/>
  <c r="G2477" i="1"/>
  <c r="G2509" i="1"/>
  <c r="G2511" i="1"/>
  <c r="G2488" i="1"/>
  <c r="G2487" i="1"/>
  <c r="G2486" i="1"/>
  <c r="G2489" i="1"/>
  <c r="G2490" i="1"/>
  <c r="G2491" i="1"/>
  <c r="G2493" i="1"/>
  <c r="G2492" i="1"/>
  <c r="G2497" i="1"/>
  <c r="G2501" i="1"/>
  <c r="G2499" i="1"/>
  <c r="G2495" i="1"/>
  <c r="G2503" i="1"/>
  <c r="G2512" i="1"/>
  <c r="G2513" i="1"/>
  <c r="G2464" i="1"/>
  <c r="G2575" i="1"/>
  <c r="G2621" i="1"/>
  <c r="G2619" i="1"/>
  <c r="G2637" i="1"/>
  <c r="G2639" i="1"/>
  <c r="G2531" i="1"/>
  <c r="G2532" i="1"/>
  <c r="G2636" i="1"/>
  <c r="G2638" i="1"/>
  <c r="G2640" i="1"/>
  <c r="G2633" i="1"/>
  <c r="G2632" i="1"/>
  <c r="G2635" i="1"/>
  <c r="G2631" i="1"/>
  <c r="G2541" i="1"/>
  <c r="G2542" i="1"/>
  <c r="G2543" i="1"/>
  <c r="G2544" i="1"/>
  <c r="G2628" i="1"/>
  <c r="G2627" i="1"/>
  <c r="G2629" i="1"/>
  <c r="G2630" i="1"/>
  <c r="G2652" i="1"/>
  <c r="G2653" i="1"/>
  <c r="G2648" i="1"/>
  <c r="G2649" i="1"/>
  <c r="G2650" i="1"/>
  <c r="G2651" i="1"/>
  <c r="G2546" i="1"/>
  <c r="G2551" i="1"/>
  <c r="G2552" i="1"/>
  <c r="G2549" i="1"/>
  <c r="G2554" i="1"/>
  <c r="G2561" i="1"/>
  <c r="G2550" i="1"/>
  <c r="G2555" i="1"/>
  <c r="G2553" i="1"/>
  <c r="G2545" i="1"/>
  <c r="G2556" i="1"/>
  <c r="G2559" i="1"/>
  <c r="G2560" i="1"/>
  <c r="G2557" i="1"/>
  <c r="G2547" i="1"/>
  <c r="G2548" i="1"/>
  <c r="G2558" i="1"/>
  <c r="G2567" i="1"/>
  <c r="G2568" i="1"/>
  <c r="G2565" i="1"/>
  <c r="G2566" i="1"/>
  <c r="G2562" i="1"/>
  <c r="G2563" i="1"/>
  <c r="G2564" i="1"/>
  <c r="G2569" i="1"/>
  <c r="G2570" i="1"/>
  <c r="G2571" i="1"/>
  <c r="G2573" i="1"/>
  <c r="G2572" i="1"/>
  <c r="G2579" i="1"/>
  <c r="G2580" i="1"/>
  <c r="G2581" i="1"/>
  <c r="G2642" i="1"/>
  <c r="G2647" i="1"/>
  <c r="G2641" i="1"/>
  <c r="G2644" i="1"/>
  <c r="G2645" i="1"/>
  <c r="G2643" i="1"/>
  <c r="G2646" i="1"/>
  <c r="G2654" i="1"/>
  <c r="G2655" i="1"/>
  <c r="G2574" i="1"/>
  <c r="G2622" i="1"/>
  <c r="G2623" i="1"/>
  <c r="G2624" i="1"/>
  <c r="G2626" i="1"/>
  <c r="G2590" i="1"/>
  <c r="G2597" i="1"/>
  <c r="G2598" i="1"/>
  <c r="G2591" i="1"/>
  <c r="G2613" i="1"/>
  <c r="G2612" i="1"/>
  <c r="G2610" i="1"/>
  <c r="G2611" i="1"/>
  <c r="G2594" i="1"/>
  <c r="G2593" i="1"/>
  <c r="G2592" i="1"/>
  <c r="G2614" i="1"/>
  <c r="G2615" i="1"/>
  <c r="G2582" i="1"/>
  <c r="G2587" i="1"/>
  <c r="G2584" i="1"/>
  <c r="G2585" i="1"/>
  <c r="G2586" i="1"/>
  <c r="G2583" i="1"/>
  <c r="G2616" i="1"/>
  <c r="G2617" i="1"/>
  <c r="G2618" i="1"/>
  <c r="G2601" i="1"/>
  <c r="G2599" i="1"/>
  <c r="G2603" i="1"/>
  <c r="G2602" i="1"/>
  <c r="G2604" i="1"/>
  <c r="G2577" i="1"/>
  <c r="G2600" i="1"/>
  <c r="G2609" i="1"/>
  <c r="G2605" i="1"/>
  <c r="G2607" i="1"/>
  <c r="G2608" i="1"/>
  <c r="G2606" i="1"/>
  <c r="G2576" i="1"/>
  <c r="G2588" i="1"/>
  <c r="G2589" i="1"/>
  <c r="G2578" i="1"/>
  <c r="G2686" i="1"/>
  <c r="G2688" i="1"/>
  <c r="G2681" i="1"/>
  <c r="G2679" i="1"/>
  <c r="G2808" i="1"/>
  <c r="G2807" i="1"/>
  <c r="G2704" i="1"/>
  <c r="G2705" i="1"/>
  <c r="G2683" i="1"/>
  <c r="G2685" i="1"/>
  <c r="G2691" i="1"/>
  <c r="G2690" i="1"/>
  <c r="G2689" i="1"/>
  <c r="G2692" i="1"/>
  <c r="G2693" i="1"/>
  <c r="G2694" i="1"/>
  <c r="G2696" i="1"/>
  <c r="G2656" i="1"/>
  <c r="G2695" i="1"/>
  <c r="G2661" i="1"/>
  <c r="G2662" i="1"/>
  <c r="G2698" i="1"/>
  <c r="G2701" i="1"/>
  <c r="G2700" i="1"/>
  <c r="G2699" i="1"/>
  <c r="G2697" i="1"/>
  <c r="G2702" i="1"/>
  <c r="G2703" i="1"/>
  <c r="G2707" i="1"/>
  <c r="G2706" i="1"/>
  <c r="G2708" i="1"/>
  <c r="G2670" i="1"/>
  <c r="G2673" i="1"/>
  <c r="G2664" i="1"/>
  <c r="G2675" i="1"/>
  <c r="G2667" i="1"/>
  <c r="G2677" i="1"/>
  <c r="G2721" i="1"/>
  <c r="G2720" i="1"/>
  <c r="G2710" i="1"/>
  <c r="G2711" i="1"/>
  <c r="G2716" i="1"/>
  <c r="G2709" i="1"/>
  <c r="G2726" i="1"/>
  <c r="G2719" i="1"/>
  <c r="G2718" i="1"/>
  <c r="G2717" i="1"/>
  <c r="G2714" i="1"/>
  <c r="G2713" i="1"/>
  <c r="G2727" i="1"/>
  <c r="G2729" i="1"/>
  <c r="G2728" i="1"/>
  <c r="G2724" i="1"/>
  <c r="G2723" i="1"/>
  <c r="G2722" i="1"/>
  <c r="G2725" i="1"/>
  <c r="G2715" i="1"/>
  <c r="G2712" i="1"/>
  <c r="G2765" i="1"/>
  <c r="G2663" i="1"/>
  <c r="G2660" i="1"/>
  <c r="G2659" i="1"/>
  <c r="G2671" i="1"/>
  <c r="G2672" i="1"/>
  <c r="G2674" i="1"/>
  <c r="G2657" i="1"/>
  <c r="G2665" i="1"/>
  <c r="G2666" i="1"/>
  <c r="G2676" i="1"/>
  <c r="G2658" i="1"/>
  <c r="G2668" i="1"/>
  <c r="G2669" i="1"/>
  <c r="G2678" i="1"/>
  <c r="G2687" i="1"/>
  <c r="G2684" i="1"/>
  <c r="G2682" i="1"/>
  <c r="G2680" i="1"/>
  <c r="G2820" i="1"/>
  <c r="G2819" i="1"/>
  <c r="G2821" i="1"/>
  <c r="G2818" i="1"/>
  <c r="G2823" i="1"/>
  <c r="G2822" i="1"/>
  <c r="G2825" i="1"/>
  <c r="G2824" i="1"/>
  <c r="G2826" i="1"/>
  <c r="G2827" i="1"/>
  <c r="G2828" i="1"/>
  <c r="G2780" i="1"/>
  <c r="G2785" i="1"/>
  <c r="G2786" i="1"/>
  <c r="G2781" i="1"/>
  <c r="G2801" i="1"/>
  <c r="G2800" i="1"/>
  <c r="G2798" i="1"/>
  <c r="G2799" i="1"/>
  <c r="G2784" i="1"/>
  <c r="G2783" i="1"/>
  <c r="G2782" i="1"/>
  <c r="G2802" i="1"/>
  <c r="G2803" i="1"/>
  <c r="G2772" i="1"/>
  <c r="G2777" i="1"/>
  <c r="G2774" i="1"/>
  <c r="G2775" i="1"/>
  <c r="G2776" i="1"/>
  <c r="G2773" i="1"/>
  <c r="G2804" i="1"/>
  <c r="G2805" i="1"/>
  <c r="G2806" i="1"/>
  <c r="G2789" i="1"/>
  <c r="G2787" i="1"/>
  <c r="G2791" i="1"/>
  <c r="G2790" i="1"/>
  <c r="G2792" i="1"/>
  <c r="G2767" i="1"/>
  <c r="G2788" i="1"/>
  <c r="G2797" i="1"/>
  <c r="G2793" i="1"/>
  <c r="G2795" i="1"/>
  <c r="G2796" i="1"/>
  <c r="G2794" i="1"/>
  <c r="G2766" i="1"/>
  <c r="G2778" i="1"/>
  <c r="G2779" i="1"/>
  <c r="G2768" i="1"/>
  <c r="G2735" i="1"/>
  <c r="G2741" i="1"/>
  <c r="G2742" i="1"/>
  <c r="G2739" i="1"/>
  <c r="G2744" i="1"/>
  <c r="G2751" i="1"/>
  <c r="G2740" i="1"/>
  <c r="G2745" i="1"/>
  <c r="G2743" i="1"/>
  <c r="G2734" i="1"/>
  <c r="G2746" i="1"/>
  <c r="G2749" i="1"/>
  <c r="G2750" i="1"/>
  <c r="G2747" i="1"/>
  <c r="G2737" i="1"/>
  <c r="G2738" i="1"/>
  <c r="G2748" i="1"/>
  <c r="G2757" i="1"/>
  <c r="G2758" i="1"/>
  <c r="G2755" i="1"/>
  <c r="G2756" i="1"/>
  <c r="G2752" i="1"/>
  <c r="G2753" i="1"/>
  <c r="G2754" i="1"/>
  <c r="G2759" i="1"/>
  <c r="G2760" i="1"/>
  <c r="G2762" i="1"/>
  <c r="G2763" i="1"/>
  <c r="G2761" i="1"/>
  <c r="G2736" i="1"/>
  <c r="G2730" i="1"/>
  <c r="G2731" i="1"/>
  <c r="G2732" i="1"/>
  <c r="G2733" i="1"/>
  <c r="G2815" i="1"/>
  <c r="G2814" i="1"/>
  <c r="G2816" i="1"/>
  <c r="G2817" i="1"/>
  <c r="G2840" i="1"/>
  <c r="G2841" i="1"/>
  <c r="G2836" i="1"/>
  <c r="G2837" i="1"/>
  <c r="G2838" i="1"/>
  <c r="G2839" i="1"/>
  <c r="G2769" i="1"/>
  <c r="G2770" i="1"/>
  <c r="G2771" i="1"/>
  <c r="G2764" i="1"/>
  <c r="G2830" i="1"/>
  <c r="G2835" i="1"/>
  <c r="G2829" i="1"/>
  <c r="G2832" i="1"/>
  <c r="G2833" i="1"/>
  <c r="G2831" i="1"/>
  <c r="G2834" i="1"/>
  <c r="G2842" i="1"/>
  <c r="G2843" i="1"/>
  <c r="G2809" i="1"/>
  <c r="G2810" i="1"/>
  <c r="G2811" i="1"/>
  <c r="G2813" i="1"/>
  <c r="G2812" i="1"/>
  <c r="G2874" i="1"/>
  <c r="G2876" i="1"/>
  <c r="G2869" i="1"/>
  <c r="G2867" i="1"/>
  <c r="G2892" i="1"/>
  <c r="G2893" i="1"/>
  <c r="G2871" i="1"/>
  <c r="G2873" i="1"/>
  <c r="G2879" i="1"/>
  <c r="G2878" i="1"/>
  <c r="G2877" i="1"/>
  <c r="G2880" i="1"/>
  <c r="G2881" i="1"/>
  <c r="G2882" i="1"/>
  <c r="G2884" i="1"/>
  <c r="G2844" i="1"/>
  <c r="G2883" i="1"/>
  <c r="G2849" i="1"/>
  <c r="G2850" i="1"/>
  <c r="G2886" i="1"/>
  <c r="G2889" i="1"/>
  <c r="G2888" i="1"/>
  <c r="G2887" i="1"/>
  <c r="G2885" i="1"/>
  <c r="G2890" i="1"/>
  <c r="G2891" i="1"/>
  <c r="G2895" i="1"/>
  <c r="G2894" i="1"/>
  <c r="G2896" i="1"/>
  <c r="G2858" i="1"/>
  <c r="G2861" i="1"/>
  <c r="G2852" i="1"/>
  <c r="G2863" i="1"/>
  <c r="G2855" i="1"/>
  <c r="G2865" i="1"/>
  <c r="G2909" i="1"/>
  <c r="G2908" i="1"/>
  <c r="G2898" i="1"/>
  <c r="G2899" i="1"/>
  <c r="G2904" i="1"/>
  <c r="G2897" i="1"/>
  <c r="G2914" i="1"/>
  <c r="G2907" i="1"/>
  <c r="G2906" i="1"/>
  <c r="G2905" i="1"/>
  <c r="G2902" i="1"/>
  <c r="G2901" i="1"/>
  <c r="G2915" i="1"/>
  <c r="G2917" i="1"/>
  <c r="G2916" i="1"/>
  <c r="G2912" i="1"/>
  <c r="G2911" i="1"/>
  <c r="G2910" i="1"/>
  <c r="G2913" i="1"/>
  <c r="G2903" i="1"/>
  <c r="G2900" i="1"/>
  <c r="G2953" i="1"/>
  <c r="G2851" i="1"/>
  <c r="G2848" i="1"/>
  <c r="G2847" i="1"/>
  <c r="G2859" i="1"/>
  <c r="G2860" i="1"/>
  <c r="G2862" i="1"/>
  <c r="G2845" i="1"/>
  <c r="G2853" i="1"/>
  <c r="G2854" i="1"/>
  <c r="G2864" i="1"/>
  <c r="G2846" i="1"/>
  <c r="G2856" i="1"/>
  <c r="G2857" i="1"/>
  <c r="G2866" i="1"/>
  <c r="G2875" i="1"/>
  <c r="G2872" i="1"/>
  <c r="G2870" i="1"/>
  <c r="G2868" i="1"/>
  <c r="G3006" i="1"/>
  <c r="G3005" i="1"/>
  <c r="G3007" i="1"/>
  <c r="G3004" i="1"/>
  <c r="G3009" i="1"/>
  <c r="G3008" i="1"/>
  <c r="G3011" i="1"/>
  <c r="G3010" i="1"/>
  <c r="G3012" i="1"/>
  <c r="G3013" i="1"/>
  <c r="G3014" i="1"/>
  <c r="G2968" i="1"/>
  <c r="G2973" i="1"/>
  <c r="G2974" i="1"/>
  <c r="G2969" i="1"/>
  <c r="G2989" i="1"/>
  <c r="G2988" i="1"/>
  <c r="G2986" i="1"/>
  <c r="G2987" i="1"/>
  <c r="G2972" i="1"/>
  <c r="G2971" i="1"/>
  <c r="G2970" i="1"/>
  <c r="G2990" i="1"/>
  <c r="G2991" i="1"/>
  <c r="G2960" i="1"/>
  <c r="G2965" i="1"/>
  <c r="G2962" i="1"/>
  <c r="G2963" i="1"/>
  <c r="G2964" i="1"/>
  <c r="G2961" i="1"/>
  <c r="G2992" i="1"/>
  <c r="G2993" i="1"/>
  <c r="G2994" i="1"/>
  <c r="G2977" i="1"/>
  <c r="G2975" i="1"/>
  <c r="G2979" i="1"/>
  <c r="G2978" i="1"/>
  <c r="G2980" i="1"/>
  <c r="G2955" i="1"/>
  <c r="G2976" i="1"/>
  <c r="G2985" i="1"/>
  <c r="G2981" i="1"/>
  <c r="G2983" i="1"/>
  <c r="G2984" i="1"/>
  <c r="G2982" i="1"/>
  <c r="G2954" i="1"/>
  <c r="G2966" i="1"/>
  <c r="G2967" i="1"/>
  <c r="G2956" i="1"/>
  <c r="G2923" i="1"/>
  <c r="G2929" i="1"/>
  <c r="G2930" i="1"/>
  <c r="G2927" i="1"/>
  <c r="G2932" i="1"/>
  <c r="G2939" i="1"/>
  <c r="G2928" i="1"/>
  <c r="G2933" i="1"/>
  <c r="G2931" i="1"/>
  <c r="G2922" i="1"/>
  <c r="G2934" i="1"/>
  <c r="G2937" i="1"/>
  <c r="G2938" i="1"/>
  <c r="G2935" i="1"/>
  <c r="G2925" i="1"/>
  <c r="G2926" i="1"/>
  <c r="G2936" i="1"/>
  <c r="G2945" i="1"/>
  <c r="G2946" i="1"/>
  <c r="G2943" i="1"/>
  <c r="G2944" i="1"/>
  <c r="G2940" i="1"/>
  <c r="G2941" i="1"/>
  <c r="G2942" i="1"/>
  <c r="G2947" i="1"/>
  <c r="G2948" i="1"/>
  <c r="G2950" i="1"/>
  <c r="G2951" i="1"/>
  <c r="G2949" i="1"/>
  <c r="G2924" i="1"/>
  <c r="G2918" i="1"/>
  <c r="G2919" i="1"/>
  <c r="G2920" i="1"/>
  <c r="G2921" i="1"/>
  <c r="G3001" i="1"/>
  <c r="G3000" i="1"/>
  <c r="G3002" i="1"/>
  <c r="G3003" i="1"/>
  <c r="G3026" i="1"/>
  <c r="G3027" i="1"/>
  <c r="G3022" i="1"/>
  <c r="G3023" i="1"/>
  <c r="G3024" i="1"/>
  <c r="G3025" i="1"/>
  <c r="G2957" i="1"/>
  <c r="G2958" i="1"/>
  <c r="G2959" i="1"/>
  <c r="G2952" i="1"/>
  <c r="G3016" i="1"/>
  <c r="G3021" i="1"/>
  <c r="G3015" i="1"/>
  <c r="G3018" i="1"/>
  <c r="G3019" i="1"/>
  <c r="G3017" i="1"/>
  <c r="G3020" i="1"/>
  <c r="G3028" i="1"/>
  <c r="G3029" i="1"/>
  <c r="G2995" i="1"/>
  <c r="G2996" i="1"/>
  <c r="G2997" i="1"/>
  <c r="G2999" i="1"/>
  <c r="G2998" i="1"/>
  <c r="G3177" i="1"/>
  <c r="G3176" i="1"/>
  <c r="G3178" i="1"/>
  <c r="G3175" i="1"/>
  <c r="G3180" i="1"/>
  <c r="G3179" i="1"/>
  <c r="G3182" i="1"/>
  <c r="G3181" i="1"/>
  <c r="G3183" i="1"/>
  <c r="G3184" i="1"/>
  <c r="G3185" i="1"/>
  <c r="G3128" i="1"/>
  <c r="G3129" i="1"/>
  <c r="G3130" i="1"/>
  <c r="G3124" i="1"/>
  <c r="G3187" i="1"/>
  <c r="G3192" i="1"/>
  <c r="G3186" i="1"/>
  <c r="G3189" i="1"/>
  <c r="G3190" i="1"/>
  <c r="G3188" i="1"/>
  <c r="G3191" i="1"/>
  <c r="G3193" i="1"/>
  <c r="G3194" i="1"/>
  <c r="G3166" i="1"/>
  <c r="G3167" i="1"/>
  <c r="G3168" i="1"/>
  <c r="G3170" i="1"/>
  <c r="G3169" i="1"/>
  <c r="G3095" i="1"/>
  <c r="G3101" i="1"/>
  <c r="G3102" i="1"/>
  <c r="G3099" i="1"/>
  <c r="G3104" i="1"/>
  <c r="G3111" i="1"/>
  <c r="G3100" i="1"/>
  <c r="G3105" i="1"/>
  <c r="G3103" i="1"/>
  <c r="G3094" i="1"/>
  <c r="G3106" i="1"/>
  <c r="G3109" i="1"/>
  <c r="G3110" i="1"/>
  <c r="G3107" i="1"/>
  <c r="G3097" i="1"/>
  <c r="G3098" i="1"/>
  <c r="G3108" i="1"/>
  <c r="G3117" i="1"/>
  <c r="G3118" i="1"/>
  <c r="G3115" i="1"/>
  <c r="G3116" i="1"/>
  <c r="G3112" i="1"/>
  <c r="G3113" i="1"/>
  <c r="G3114" i="1"/>
  <c r="G3119" i="1"/>
  <c r="G3120" i="1"/>
  <c r="G3122" i="1"/>
  <c r="G3123" i="1"/>
  <c r="G3121" i="1"/>
  <c r="G3096" i="1"/>
  <c r="G3046" i="1"/>
  <c r="G3048" i="1"/>
  <c r="G3042" i="1"/>
  <c r="G3041" i="1"/>
  <c r="G3064" i="1"/>
  <c r="G3065" i="1"/>
  <c r="G3043" i="1"/>
  <c r="G3045" i="1"/>
  <c r="G3051" i="1"/>
  <c r="G3050" i="1"/>
  <c r="G3049" i="1"/>
  <c r="G3052" i="1"/>
  <c r="G3053" i="1"/>
  <c r="G3054" i="1"/>
  <c r="G3056" i="1"/>
  <c r="G3030" i="1"/>
  <c r="G3055" i="1"/>
  <c r="G3032" i="1"/>
  <c r="G3033" i="1"/>
  <c r="G3058" i="1"/>
  <c r="G3061" i="1"/>
  <c r="G3060" i="1"/>
  <c r="G3059" i="1"/>
  <c r="G3057" i="1"/>
  <c r="G3062" i="1"/>
  <c r="G3063" i="1"/>
  <c r="G3067" i="1"/>
  <c r="G3066" i="1"/>
  <c r="G3068" i="1"/>
  <c r="G3037" i="1"/>
  <c r="G3038" i="1"/>
  <c r="G3035" i="1"/>
  <c r="G3039" i="1"/>
  <c r="G3036" i="1"/>
  <c r="G3040" i="1"/>
  <c r="G3079" i="1"/>
  <c r="G3081" i="1"/>
  <c r="G3070" i="1"/>
  <c r="G3071" i="1"/>
  <c r="G3076" i="1"/>
  <c r="G3069" i="1"/>
  <c r="G3086" i="1"/>
  <c r="G3080" i="1"/>
  <c r="G3078" i="1"/>
  <c r="G3077" i="1"/>
  <c r="G3074" i="1"/>
  <c r="G3073" i="1"/>
  <c r="G3087" i="1"/>
  <c r="G3089" i="1"/>
  <c r="G3088" i="1"/>
  <c r="G3084" i="1"/>
  <c r="G3083" i="1"/>
  <c r="G3082" i="1"/>
  <c r="G3085" i="1"/>
  <c r="G3075" i="1"/>
  <c r="G3072" i="1"/>
  <c r="G3125" i="1"/>
  <c r="G3034" i="1"/>
  <c r="G3031" i="1"/>
  <c r="G3047" i="1"/>
  <c r="G3044" i="1"/>
  <c r="G3139" i="1"/>
  <c r="G3144" i="1"/>
  <c r="G3145" i="1"/>
  <c r="G3140" i="1"/>
  <c r="G3160" i="1"/>
  <c r="G3159" i="1"/>
  <c r="G3157" i="1"/>
  <c r="G3158" i="1"/>
  <c r="G3143" i="1"/>
  <c r="G3142" i="1"/>
  <c r="G3141" i="1"/>
  <c r="G3161" i="1"/>
  <c r="G3162" i="1"/>
  <c r="G3131" i="1"/>
  <c r="G3136" i="1"/>
  <c r="G3133" i="1"/>
  <c r="G3134" i="1"/>
  <c r="G3135" i="1"/>
  <c r="G3132" i="1"/>
  <c r="G3163" i="1"/>
  <c r="G3164" i="1"/>
  <c r="G3165" i="1"/>
  <c r="G3148" i="1"/>
  <c r="G3146" i="1"/>
  <c r="G3150" i="1"/>
  <c r="G3149" i="1"/>
  <c r="G3151" i="1"/>
  <c r="G3127" i="1"/>
  <c r="G3147" i="1"/>
  <c r="G3156" i="1"/>
  <c r="G3152" i="1"/>
  <c r="G3154" i="1"/>
  <c r="G3155" i="1"/>
  <c r="G3153" i="1"/>
  <c r="G3126" i="1"/>
  <c r="G3137" i="1"/>
  <c r="G3138" i="1"/>
  <c r="G3090" i="1"/>
  <c r="G3091" i="1"/>
  <c r="G3092" i="1"/>
  <c r="G3093" i="1"/>
  <c r="G3172" i="1"/>
  <c r="G3171" i="1"/>
  <c r="G3173" i="1"/>
  <c r="G3174" i="1"/>
  <c r="G3342" i="1"/>
  <c r="G3341" i="1"/>
  <c r="G3343" i="1"/>
  <c r="G3340" i="1"/>
  <c r="G3345" i="1"/>
  <c r="G3344" i="1"/>
  <c r="G3347" i="1"/>
  <c r="G3346" i="1"/>
  <c r="G3348" i="1"/>
  <c r="G3349" i="1"/>
  <c r="G3350" i="1"/>
  <c r="G3293" i="1"/>
  <c r="G3294" i="1"/>
  <c r="G3295" i="1"/>
  <c r="G3289" i="1"/>
  <c r="G3352" i="1"/>
  <c r="G3357" i="1"/>
  <c r="G3351" i="1"/>
  <c r="G3354" i="1"/>
  <c r="G3355" i="1"/>
  <c r="G3353" i="1"/>
  <c r="G3356" i="1"/>
  <c r="G3358" i="1"/>
  <c r="G3359" i="1"/>
  <c r="G3331" i="1"/>
  <c r="G3332" i="1"/>
  <c r="G3333" i="1"/>
  <c r="G3335" i="1"/>
  <c r="G3334" i="1"/>
  <c r="G3260" i="1"/>
  <c r="G3266" i="1"/>
  <c r="G3267" i="1"/>
  <c r="G3264" i="1"/>
  <c r="G3269" i="1"/>
  <c r="G3276" i="1"/>
  <c r="G3265" i="1"/>
  <c r="G3270" i="1"/>
  <c r="G3268" i="1"/>
  <c r="G3259" i="1"/>
  <c r="G3271" i="1"/>
  <c r="G3274" i="1"/>
  <c r="G3275" i="1"/>
  <c r="G3272" i="1"/>
  <c r="G3262" i="1"/>
  <c r="G3263" i="1"/>
  <c r="G3273" i="1"/>
  <c r="G3282" i="1"/>
  <c r="G3283" i="1"/>
  <c r="G3280" i="1"/>
  <c r="G3281" i="1"/>
  <c r="G3277" i="1"/>
  <c r="G3278" i="1"/>
  <c r="G3279" i="1"/>
  <c r="G3284" i="1"/>
  <c r="G3285" i="1"/>
  <c r="G3287" i="1"/>
  <c r="G3288" i="1"/>
  <c r="G3286" i="1"/>
  <c r="G3261" i="1"/>
  <c r="G3304" i="1"/>
  <c r="G3309" i="1"/>
  <c r="G3310" i="1"/>
  <c r="G3305" i="1"/>
  <c r="G3325" i="1"/>
  <c r="G3324" i="1"/>
  <c r="G3322" i="1"/>
  <c r="G3323" i="1"/>
  <c r="G3308" i="1"/>
  <c r="G3307" i="1"/>
  <c r="G3306" i="1"/>
  <c r="G3326" i="1"/>
  <c r="G3327" i="1"/>
  <c r="G3296" i="1"/>
  <c r="G3301" i="1"/>
  <c r="G3298" i="1"/>
  <c r="G3299" i="1"/>
  <c r="G3300" i="1"/>
  <c r="G3297" i="1"/>
  <c r="G3328" i="1"/>
  <c r="G3329" i="1"/>
  <c r="G3330" i="1"/>
  <c r="G3313" i="1"/>
  <c r="G3311" i="1"/>
  <c r="G3315" i="1"/>
  <c r="G3314" i="1"/>
  <c r="G3316" i="1"/>
  <c r="G3292" i="1"/>
  <c r="G3312" i="1"/>
  <c r="G3321" i="1"/>
  <c r="G3317" i="1"/>
  <c r="G3319" i="1"/>
  <c r="G3320" i="1"/>
  <c r="G3318" i="1"/>
  <c r="G3291" i="1"/>
  <c r="G3302" i="1"/>
  <c r="G3303" i="1"/>
  <c r="G3211" i="1"/>
  <c r="G3213" i="1"/>
  <c r="G3207" i="1"/>
  <c r="G3206" i="1"/>
  <c r="G3229" i="1"/>
  <c r="G3230" i="1"/>
  <c r="G3208" i="1"/>
  <c r="G3210" i="1"/>
  <c r="G3216" i="1"/>
  <c r="G3215" i="1"/>
  <c r="G3214" i="1"/>
  <c r="G3217" i="1"/>
  <c r="G3218" i="1"/>
  <c r="G3219" i="1"/>
  <c r="G3221" i="1"/>
  <c r="G3195" i="1"/>
  <c r="G3220" i="1"/>
  <c r="G3197" i="1"/>
  <c r="G3198" i="1"/>
  <c r="G3223" i="1"/>
  <c r="G3226" i="1"/>
  <c r="G3225" i="1"/>
  <c r="G3224" i="1"/>
  <c r="G3222" i="1"/>
  <c r="G3227" i="1"/>
  <c r="G3228" i="1"/>
  <c r="G3232" i="1"/>
  <c r="G3231" i="1"/>
  <c r="G3233" i="1"/>
  <c r="G3202" i="1"/>
  <c r="G3203" i="1"/>
  <c r="G3200" i="1"/>
  <c r="G3204" i="1"/>
  <c r="G3201" i="1"/>
  <c r="G3205" i="1"/>
  <c r="G3244" i="1"/>
  <c r="G3246" i="1"/>
  <c r="G3235" i="1"/>
  <c r="G3236" i="1"/>
  <c r="G3241" i="1"/>
  <c r="G3234" i="1"/>
  <c r="G3251" i="1"/>
  <c r="G3245" i="1"/>
  <c r="G3243" i="1"/>
  <c r="G3242" i="1"/>
  <c r="G3239" i="1"/>
  <c r="G3238" i="1"/>
  <c r="G3252" i="1"/>
  <c r="G3254" i="1"/>
  <c r="G3253" i="1"/>
  <c r="G3249" i="1"/>
  <c r="G3248" i="1"/>
  <c r="G3247" i="1"/>
  <c r="G3250" i="1"/>
  <c r="G3240" i="1"/>
  <c r="G3237" i="1"/>
  <c r="G3290" i="1"/>
  <c r="G3199" i="1"/>
  <c r="G3196" i="1"/>
  <c r="G3212" i="1"/>
  <c r="G3209" i="1"/>
  <c r="G3255" i="1"/>
  <c r="G3256" i="1"/>
  <c r="G3257" i="1"/>
  <c r="G3258" i="1"/>
  <c r="G3337" i="1"/>
  <c r="G3336" i="1"/>
  <c r="G3338" i="1"/>
  <c r="G3339" i="1"/>
  <c r="G3418" i="1"/>
  <c r="G3419" i="1"/>
  <c r="G3420" i="1"/>
  <c r="G3421" i="1"/>
  <c r="G3500" i="1"/>
  <c r="G3499" i="1"/>
  <c r="G3501" i="1"/>
  <c r="G3502" i="1"/>
  <c r="G3456" i="1"/>
  <c r="G3457" i="1"/>
  <c r="G3458" i="1"/>
  <c r="G3452" i="1"/>
  <c r="G3515" i="1"/>
  <c r="G3520" i="1"/>
  <c r="G3514" i="1"/>
  <c r="G3517" i="1"/>
  <c r="G3518" i="1"/>
  <c r="G3516" i="1"/>
  <c r="G3519" i="1"/>
  <c r="G3521" i="1"/>
  <c r="G3522" i="1"/>
  <c r="G3494" i="1"/>
  <c r="G3495" i="1"/>
  <c r="G3496" i="1"/>
  <c r="G3498" i="1"/>
  <c r="G3423" i="1"/>
  <c r="G3429" i="1"/>
  <c r="G3430" i="1"/>
  <c r="G3427" i="1"/>
  <c r="G3432" i="1"/>
  <c r="G3439" i="1"/>
  <c r="G3428" i="1"/>
  <c r="G3433" i="1"/>
  <c r="G3431" i="1"/>
  <c r="G3422" i="1"/>
  <c r="G3434" i="1"/>
  <c r="G3437" i="1"/>
  <c r="G3438" i="1"/>
  <c r="G3435" i="1"/>
  <c r="G3425" i="1"/>
  <c r="G3426" i="1"/>
  <c r="G3436" i="1"/>
  <c r="G3445" i="1"/>
  <c r="G3446" i="1"/>
  <c r="G3443" i="1"/>
  <c r="G3444" i="1"/>
  <c r="G3440" i="1"/>
  <c r="G3441" i="1"/>
  <c r="G3442" i="1"/>
  <c r="G3447" i="1"/>
  <c r="G3448" i="1"/>
  <c r="G3450" i="1"/>
  <c r="G3451" i="1"/>
  <c r="G3449" i="1"/>
  <c r="G3424" i="1"/>
  <c r="G3467" i="1"/>
  <c r="G3472" i="1"/>
  <c r="G3473" i="1"/>
  <c r="G3468" i="1"/>
  <c r="G3488" i="1"/>
  <c r="G3487" i="1"/>
  <c r="G3485" i="1"/>
  <c r="G3486" i="1"/>
  <c r="G3471" i="1"/>
  <c r="G3470" i="1"/>
  <c r="G3469" i="1"/>
  <c r="G3489" i="1"/>
  <c r="G3490" i="1"/>
  <c r="G3459" i="1"/>
  <c r="G3464" i="1"/>
  <c r="G3461" i="1"/>
  <c r="G3462" i="1"/>
  <c r="G3463" i="1"/>
  <c r="G3460" i="1"/>
  <c r="G3491" i="1"/>
  <c r="G3492" i="1"/>
  <c r="G3493" i="1"/>
  <c r="G3476" i="1"/>
  <c r="G3474" i="1"/>
  <c r="G3478" i="1"/>
  <c r="G3477" i="1"/>
  <c r="G3479" i="1"/>
  <c r="G3455" i="1"/>
  <c r="G3475" i="1"/>
  <c r="G3484" i="1"/>
  <c r="G3480" i="1"/>
  <c r="G3482" i="1"/>
  <c r="G3483" i="1"/>
  <c r="G3481" i="1"/>
  <c r="G3454" i="1"/>
  <c r="G3465" i="1"/>
  <c r="G3466" i="1"/>
  <c r="G3374" i="1"/>
  <c r="G3376" i="1"/>
  <c r="G3370" i="1"/>
  <c r="G3369" i="1"/>
  <c r="G3392" i="1"/>
  <c r="G3393" i="1"/>
  <c r="G3371" i="1"/>
  <c r="G3373" i="1"/>
  <c r="G3379" i="1"/>
  <c r="G3378" i="1"/>
  <c r="G3377" i="1"/>
  <c r="G3380" i="1"/>
  <c r="G3381" i="1"/>
  <c r="G3382" i="1"/>
  <c r="G3384" i="1"/>
  <c r="G3360" i="1"/>
  <c r="G3383" i="1"/>
  <c r="G3361" i="1"/>
  <c r="G3362" i="1"/>
  <c r="G3386" i="1"/>
  <c r="G3389" i="1"/>
  <c r="G3388" i="1"/>
  <c r="G3387" i="1"/>
  <c r="G3385" i="1"/>
  <c r="G3390" i="1"/>
  <c r="G3391" i="1"/>
  <c r="G3395" i="1"/>
  <c r="G3394" i="1"/>
  <c r="G3396" i="1"/>
  <c r="G3365" i="1"/>
  <c r="G3366" i="1"/>
  <c r="G3363" i="1"/>
  <c r="G3367" i="1"/>
  <c r="G3364" i="1"/>
  <c r="G3368" i="1"/>
  <c r="G3407" i="1"/>
  <c r="G3409" i="1"/>
  <c r="G3398" i="1"/>
  <c r="G3399" i="1"/>
  <c r="G3404" i="1"/>
  <c r="G3397" i="1"/>
  <c r="G3414" i="1"/>
  <c r="G3408" i="1"/>
  <c r="G3406" i="1"/>
  <c r="G3405" i="1"/>
  <c r="G3402" i="1"/>
  <c r="G3401" i="1"/>
  <c r="G3415" i="1"/>
  <c r="G3417" i="1"/>
  <c r="G3416" i="1"/>
  <c r="G3412" i="1"/>
  <c r="G3411" i="1"/>
  <c r="G3410" i="1"/>
  <c r="G3413" i="1"/>
  <c r="G3403" i="1"/>
  <c r="G3400" i="1"/>
  <c r="G3453" i="1"/>
  <c r="G3511" i="1"/>
  <c r="G3512" i="1"/>
  <c r="G3513" i="1"/>
  <c r="G3375" i="1"/>
  <c r="G3372" i="1"/>
  <c r="G3505" i="1"/>
  <c r="G3504" i="1"/>
  <c r="G3506" i="1"/>
  <c r="G3503" i="1"/>
  <c r="G3508" i="1"/>
  <c r="G3507" i="1"/>
  <c r="G3510" i="1"/>
  <c r="G3509" i="1"/>
  <c r="G3497" i="1"/>
  <c r="G3671" i="1"/>
  <c r="G3670" i="1"/>
  <c r="G3672" i="1"/>
  <c r="G3673" i="1"/>
  <c r="G3676" i="1"/>
  <c r="G3675" i="1"/>
  <c r="G3677" i="1"/>
  <c r="G3674" i="1"/>
  <c r="G3679" i="1"/>
  <c r="G3678" i="1"/>
  <c r="G3681" i="1"/>
  <c r="G3680" i="1"/>
  <c r="G3625" i="1"/>
  <c r="G3627" i="1"/>
  <c r="G3629" i="1"/>
  <c r="G3622" i="1"/>
  <c r="G3686" i="1"/>
  <c r="G3691" i="1"/>
  <c r="G3685" i="1"/>
  <c r="G3688" i="1"/>
  <c r="G3689" i="1"/>
  <c r="G3687" i="1"/>
  <c r="G3690" i="1"/>
  <c r="G3692" i="1"/>
  <c r="G3693" i="1"/>
  <c r="G3666" i="1"/>
  <c r="G3667" i="1"/>
  <c r="G3668" i="1"/>
  <c r="G3669" i="1"/>
  <c r="G3593" i="1"/>
  <c r="G3599" i="1"/>
  <c r="G3600" i="1"/>
  <c r="G3597" i="1"/>
  <c r="G3602" i="1"/>
  <c r="G3609" i="1"/>
  <c r="G3598" i="1"/>
  <c r="G3603" i="1"/>
  <c r="G3601" i="1"/>
  <c r="G3592" i="1"/>
  <c r="G3604" i="1"/>
  <c r="G3607" i="1"/>
  <c r="G3608" i="1"/>
  <c r="G3605" i="1"/>
  <c r="G3595" i="1"/>
  <c r="G3596" i="1"/>
  <c r="G3606" i="1"/>
  <c r="G3615" i="1"/>
  <c r="G3616" i="1"/>
  <c r="G3613" i="1"/>
  <c r="G3614" i="1"/>
  <c r="G3610" i="1"/>
  <c r="G3611" i="1"/>
  <c r="G3612" i="1"/>
  <c r="G3617" i="1"/>
  <c r="G3618" i="1"/>
  <c r="G3620" i="1"/>
  <c r="G3621" i="1"/>
  <c r="G3619" i="1"/>
  <c r="G3594" i="1"/>
  <c r="G3639" i="1"/>
  <c r="G3644" i="1"/>
  <c r="G3645" i="1"/>
  <c r="G3640" i="1"/>
  <c r="G3660" i="1"/>
  <c r="G3659" i="1"/>
  <c r="G3657" i="1"/>
  <c r="G3658" i="1"/>
  <c r="G3643" i="1"/>
  <c r="G3642" i="1"/>
  <c r="G3641" i="1"/>
  <c r="G3661" i="1"/>
  <c r="G3662" i="1"/>
  <c r="G3631" i="1"/>
  <c r="G3636" i="1"/>
  <c r="G3633" i="1"/>
  <c r="G3634" i="1"/>
  <c r="G3635" i="1"/>
  <c r="G3632" i="1"/>
  <c r="G3663" i="1"/>
  <c r="G3664" i="1"/>
  <c r="G3665" i="1"/>
  <c r="G3648" i="1"/>
  <c r="G3646" i="1"/>
  <c r="G3650" i="1"/>
  <c r="G3649" i="1"/>
  <c r="G3651" i="1"/>
  <c r="G3624" i="1"/>
  <c r="G3647" i="1"/>
  <c r="G3656" i="1"/>
  <c r="G3652" i="1"/>
  <c r="G3654" i="1"/>
  <c r="G3655" i="1"/>
  <c r="G3653" i="1"/>
  <c r="G3623" i="1"/>
  <c r="G3637" i="1"/>
  <c r="G3638" i="1"/>
  <c r="G3543" i="1"/>
  <c r="G3545" i="1"/>
  <c r="G3539" i="1"/>
  <c r="G3538" i="1"/>
  <c r="G3563" i="1"/>
  <c r="G3540" i="1"/>
  <c r="G3542" i="1"/>
  <c r="G3548" i="1"/>
  <c r="G3547" i="1"/>
  <c r="G3546" i="1"/>
  <c r="G3554" i="1"/>
  <c r="G3549" i="1"/>
  <c r="G3550" i="1"/>
  <c r="G3551" i="1"/>
  <c r="G3553" i="1"/>
  <c r="G3527" i="1"/>
  <c r="G3552" i="1"/>
  <c r="G3523" i="1"/>
  <c r="G3524" i="1"/>
  <c r="G3555" i="1"/>
  <c r="G3528" i="1"/>
  <c r="G3529" i="1"/>
  <c r="G3530" i="1"/>
  <c r="G3531" i="1"/>
  <c r="G3557" i="1"/>
  <c r="G3560" i="1"/>
  <c r="G3559" i="1"/>
  <c r="G3558" i="1"/>
  <c r="G3525" i="1"/>
  <c r="G3556" i="1"/>
  <c r="G3526" i="1"/>
  <c r="G3561" i="1"/>
  <c r="G3562" i="1"/>
  <c r="G3565" i="1"/>
  <c r="G3564" i="1"/>
  <c r="G3566" i="1"/>
  <c r="G3534" i="1"/>
  <c r="G3535" i="1"/>
  <c r="G3532" i="1"/>
  <c r="G3536" i="1"/>
  <c r="G3533" i="1"/>
  <c r="G3537" i="1"/>
  <c r="G3577" i="1"/>
  <c r="G3579" i="1"/>
  <c r="G3568" i="1"/>
  <c r="G3569" i="1"/>
  <c r="G3574" i="1"/>
  <c r="G3567" i="1"/>
  <c r="G3584" i="1"/>
  <c r="G3578" i="1"/>
  <c r="G3576" i="1"/>
  <c r="G3575" i="1"/>
  <c r="G3572" i="1"/>
  <c r="G3571" i="1"/>
  <c r="G3585" i="1"/>
  <c r="G3587" i="1"/>
  <c r="G3586" i="1"/>
  <c r="G3583" i="1"/>
  <c r="G3581" i="1"/>
  <c r="G3580" i="1"/>
  <c r="G3582" i="1"/>
  <c r="G3573" i="1"/>
  <c r="G3570" i="1"/>
  <c r="G3626" i="1"/>
  <c r="G3628" i="1"/>
  <c r="G3630" i="1"/>
  <c r="G3682" i="1"/>
  <c r="G3683" i="1"/>
  <c r="G3684" i="1"/>
  <c r="G3544" i="1"/>
  <c r="G3541" i="1"/>
  <c r="G3588" i="1"/>
  <c r="G3589" i="1"/>
  <c r="G3590" i="1"/>
  <c r="G3591" i="1"/>
  <c r="G3841" i="1"/>
  <c r="G3840" i="1"/>
  <c r="G3842" i="1"/>
  <c r="G3843" i="1"/>
  <c r="G3846" i="1"/>
  <c r="G3845" i="1"/>
  <c r="G3847" i="1"/>
  <c r="G3844" i="1"/>
  <c r="G3849" i="1"/>
  <c r="G3848" i="1"/>
  <c r="G3851" i="1"/>
  <c r="G3850" i="1"/>
  <c r="G3795" i="1"/>
  <c r="G3797" i="1"/>
  <c r="G3799" i="1"/>
  <c r="G3792" i="1"/>
  <c r="G3856" i="1"/>
  <c r="G3861" i="1"/>
  <c r="G3855" i="1"/>
  <c r="G3858" i="1"/>
  <c r="G3859" i="1"/>
  <c r="G3857" i="1"/>
  <c r="G3860" i="1"/>
  <c r="G3862" i="1"/>
  <c r="G3863" i="1"/>
  <c r="G3765" i="1"/>
  <c r="G3770" i="1"/>
  <c r="G3771" i="1"/>
  <c r="G3768" i="1"/>
  <c r="G3773" i="1"/>
  <c r="G3780" i="1"/>
  <c r="G3769" i="1"/>
  <c r="G3774" i="1"/>
  <c r="G3772" i="1"/>
  <c r="G3764" i="1"/>
  <c r="G3775" i="1"/>
  <c r="G3778" i="1"/>
  <c r="G3779" i="1"/>
  <c r="G3776" i="1"/>
  <c r="G3766" i="1"/>
  <c r="G3767" i="1"/>
  <c r="G3777" i="1"/>
  <c r="G3786" i="1"/>
  <c r="G3787" i="1"/>
  <c r="G3784" i="1"/>
  <c r="G3785" i="1"/>
  <c r="G3781" i="1"/>
  <c r="G3782" i="1"/>
  <c r="G3783" i="1"/>
  <c r="G3788" i="1"/>
  <c r="G3789" i="1"/>
  <c r="G3791" i="1"/>
  <c r="G3790" i="1"/>
  <c r="G3809" i="1"/>
  <c r="G3814" i="1"/>
  <c r="G3815" i="1"/>
  <c r="G3810" i="1"/>
  <c r="G3830" i="1"/>
  <c r="G3829" i="1"/>
  <c r="G3827" i="1"/>
  <c r="G3828" i="1"/>
  <c r="G3813" i="1"/>
  <c r="G3812" i="1"/>
  <c r="G3811" i="1"/>
  <c r="G3831" i="1"/>
  <c r="G3832" i="1"/>
  <c r="G3801" i="1"/>
  <c r="G3806" i="1"/>
  <c r="G3803" i="1"/>
  <c r="G3804" i="1"/>
  <c r="G3805" i="1"/>
  <c r="G3802" i="1"/>
  <c r="G3833" i="1"/>
  <c r="G3834" i="1"/>
  <c r="G3835" i="1"/>
  <c r="G3818" i="1"/>
  <c r="G3816" i="1"/>
  <c r="G3820" i="1"/>
  <c r="G3819" i="1"/>
  <c r="G3821" i="1"/>
  <c r="G3794" i="1"/>
  <c r="G3817" i="1"/>
  <c r="G3826" i="1"/>
  <c r="G3822" i="1"/>
  <c r="G3824" i="1"/>
  <c r="G3825" i="1"/>
  <c r="G3823" i="1"/>
  <c r="G3793" i="1"/>
  <c r="G3807" i="1"/>
  <c r="G3808" i="1"/>
  <c r="G3714" i="1"/>
  <c r="G3716" i="1"/>
  <c r="G3710" i="1"/>
  <c r="G3709" i="1"/>
  <c r="G3736" i="1"/>
  <c r="G3711" i="1"/>
  <c r="G3725" i="1"/>
  <c r="G3713" i="1"/>
  <c r="G3726" i="1"/>
  <c r="G3719" i="1"/>
  <c r="G3718" i="1"/>
  <c r="G3717" i="1"/>
  <c r="G3727" i="1"/>
  <c r="G3720" i="1"/>
  <c r="G3721" i="1"/>
  <c r="G3722" i="1"/>
  <c r="G3724" i="1"/>
  <c r="G3698" i="1"/>
  <c r="G3723" i="1"/>
  <c r="G3694" i="1"/>
  <c r="G3695" i="1"/>
  <c r="G3728" i="1"/>
  <c r="G3699" i="1"/>
  <c r="G3700" i="1"/>
  <c r="G3701" i="1"/>
  <c r="G3702" i="1"/>
  <c r="G3730" i="1"/>
  <c r="G3733" i="1"/>
  <c r="G3732" i="1"/>
  <c r="G3731" i="1"/>
  <c r="G3696" i="1"/>
  <c r="G3729" i="1"/>
  <c r="G3697" i="1"/>
  <c r="G3734" i="1"/>
  <c r="G3735" i="1"/>
  <c r="G3738" i="1"/>
  <c r="G3737" i="1"/>
  <c r="G3739" i="1"/>
  <c r="G3705" i="1"/>
  <c r="G3706" i="1"/>
  <c r="G3703" i="1"/>
  <c r="G3707" i="1"/>
  <c r="G3704" i="1"/>
  <c r="G3708" i="1"/>
  <c r="G3750" i="1"/>
  <c r="G3741" i="1"/>
  <c r="G3742" i="1"/>
  <c r="G3747" i="1"/>
  <c r="G3740" i="1"/>
  <c r="G3756" i="1"/>
  <c r="G3751" i="1"/>
  <c r="G3749" i="1"/>
  <c r="G3748" i="1"/>
  <c r="G3745" i="1"/>
  <c r="G3744" i="1"/>
  <c r="G3757" i="1"/>
  <c r="G3759" i="1"/>
  <c r="G3758" i="1"/>
  <c r="G3755" i="1"/>
  <c r="G3753" i="1"/>
  <c r="G3752" i="1"/>
  <c r="G3754" i="1"/>
  <c r="G3746" i="1"/>
  <c r="G3743" i="1"/>
  <c r="G3796" i="1"/>
  <c r="G3798" i="1"/>
  <c r="G3800" i="1"/>
  <c r="G3852" i="1"/>
  <c r="G3853" i="1"/>
  <c r="G3854" i="1"/>
  <c r="G3760" i="1"/>
  <c r="G3761" i="1"/>
  <c r="G3762" i="1"/>
  <c r="G3763" i="1"/>
  <c r="G3836" i="1"/>
  <c r="G3837" i="1"/>
  <c r="G3838" i="1"/>
  <c r="G3839" i="1"/>
  <c r="G3715" i="1"/>
  <c r="G3712" i="1"/>
  <c r="G4005" i="1"/>
  <c r="G4004" i="1"/>
  <c r="G4006" i="1"/>
  <c r="G4007" i="1"/>
  <c r="G4010" i="1"/>
  <c r="G4009" i="1"/>
  <c r="G4011" i="1"/>
  <c r="G4008" i="1"/>
  <c r="G4013" i="1"/>
  <c r="G4012" i="1"/>
  <c r="G4015" i="1"/>
  <c r="G4014" i="1"/>
  <c r="G3963" i="1"/>
  <c r="G3965" i="1"/>
  <c r="G3967" i="1"/>
  <c r="G3960" i="1"/>
  <c r="G4020" i="1"/>
  <c r="G4025" i="1"/>
  <c r="G4019" i="1"/>
  <c r="G4022" i="1"/>
  <c r="G4023" i="1"/>
  <c r="G4021" i="1"/>
  <c r="G4024" i="1"/>
  <c r="G4026" i="1"/>
  <c r="G4027" i="1"/>
  <c r="G3933" i="1"/>
  <c r="G3938" i="1"/>
  <c r="G3939" i="1"/>
  <c r="G3936" i="1"/>
  <c r="G3941" i="1"/>
  <c r="G3948" i="1"/>
  <c r="G3937" i="1"/>
  <c r="G3942" i="1"/>
  <c r="G3940" i="1"/>
  <c r="G3932" i="1"/>
  <c r="G3943" i="1"/>
  <c r="G3946" i="1"/>
  <c r="G3947" i="1"/>
  <c r="G3944" i="1"/>
  <c r="G3934" i="1"/>
  <c r="G3935" i="1"/>
  <c r="G3945" i="1"/>
  <c r="G3954" i="1"/>
  <c r="G3955" i="1"/>
  <c r="G3952" i="1"/>
  <c r="G3953" i="1"/>
  <c r="G3949" i="1"/>
  <c r="G3950" i="1"/>
  <c r="G3951" i="1"/>
  <c r="G3956" i="1"/>
  <c r="G3957" i="1"/>
  <c r="G3959" i="1"/>
  <c r="G3958" i="1"/>
  <c r="G3883" i="1"/>
  <c r="G3884" i="1"/>
  <c r="G3880" i="1"/>
  <c r="G3879" i="1"/>
  <c r="G3904" i="1"/>
  <c r="G3881" i="1"/>
  <c r="G3893" i="1"/>
  <c r="G3882" i="1"/>
  <c r="G3894" i="1"/>
  <c r="G3887" i="1"/>
  <c r="G3886" i="1"/>
  <c r="G3885" i="1"/>
  <c r="G3895" i="1"/>
  <c r="G3888" i="1"/>
  <c r="G3889" i="1"/>
  <c r="G3890" i="1"/>
  <c r="G3892" i="1"/>
  <c r="G3868" i="1"/>
  <c r="G3891" i="1"/>
  <c r="G3864" i="1"/>
  <c r="G3865" i="1"/>
  <c r="G3896" i="1"/>
  <c r="G3869" i="1"/>
  <c r="G3870" i="1"/>
  <c r="G3871" i="1"/>
  <c r="G3872" i="1"/>
  <c r="G3898" i="1"/>
  <c r="G3901" i="1"/>
  <c r="G3900" i="1"/>
  <c r="G3899" i="1"/>
  <c r="G3866" i="1"/>
  <c r="G3897" i="1"/>
  <c r="G3867" i="1"/>
  <c r="G3902" i="1"/>
  <c r="G3903" i="1"/>
  <c r="G3906" i="1"/>
  <c r="G3905" i="1"/>
  <c r="G3907" i="1"/>
  <c r="G3875" i="1"/>
  <c r="G3876" i="1"/>
  <c r="G3873" i="1"/>
  <c r="G3877" i="1"/>
  <c r="G3874" i="1"/>
  <c r="G3878" i="1"/>
  <c r="G3918" i="1"/>
  <c r="G3909" i="1"/>
  <c r="G3910" i="1"/>
  <c r="G3915" i="1"/>
  <c r="G3908" i="1"/>
  <c r="G3924" i="1"/>
  <c r="G3919" i="1"/>
  <c r="G3917" i="1"/>
  <c r="G3916" i="1"/>
  <c r="G3913" i="1"/>
  <c r="G3912" i="1"/>
  <c r="G3925" i="1"/>
  <c r="G3927" i="1"/>
  <c r="G3926" i="1"/>
  <c r="G3923" i="1"/>
  <c r="G3921" i="1"/>
  <c r="G3920" i="1"/>
  <c r="G3922" i="1"/>
  <c r="G3914" i="1"/>
  <c r="G3911" i="1"/>
  <c r="G3964" i="1"/>
  <c r="G3966" i="1"/>
  <c r="G3968" i="1"/>
  <c r="G4016" i="1"/>
  <c r="G4017" i="1"/>
  <c r="G4018" i="1"/>
  <c r="G3928" i="1"/>
  <c r="G3929" i="1"/>
  <c r="G3930" i="1"/>
  <c r="G3931" i="1"/>
  <c r="G3977" i="1"/>
  <c r="G3982" i="1"/>
  <c r="G3983" i="1"/>
  <c r="G3978" i="1"/>
  <c r="G3998" i="1"/>
  <c r="G3997" i="1"/>
  <c r="G3995" i="1"/>
  <c r="G3996" i="1"/>
  <c r="G3981" i="1"/>
  <c r="G3980" i="1"/>
  <c r="G3979" i="1"/>
  <c r="G3999" i="1"/>
  <c r="G4000" i="1"/>
  <c r="G3969" i="1"/>
  <c r="G3974" i="1"/>
  <c r="G3971" i="1"/>
  <c r="G3972" i="1"/>
  <c r="G3973" i="1"/>
  <c r="G3970" i="1"/>
  <c r="G4001" i="1"/>
  <c r="G4002" i="1"/>
  <c r="G4003" i="1"/>
  <c r="G3986" i="1"/>
  <c r="G3984" i="1"/>
  <c r="G3988" i="1"/>
  <c r="G3987" i="1"/>
  <c r="G3989" i="1"/>
  <c r="G3962" i="1"/>
  <c r="G3985" i="1"/>
  <c r="G3994" i="1"/>
  <c r="G3990" i="1"/>
  <c r="G3992" i="1"/>
  <c r="G3993" i="1"/>
  <c r="G3991" i="1"/>
  <c r="G3961" i="1"/>
  <c r="G3975" i="1"/>
  <c r="G3976" i="1"/>
  <c r="G4092" i="1"/>
  <c r="G4093" i="1"/>
  <c r="G4094" i="1"/>
  <c r="G4095" i="1"/>
  <c r="G4127" i="1"/>
  <c r="G4129" i="1"/>
  <c r="G4131" i="1"/>
  <c r="G4124" i="1"/>
  <c r="G4184" i="1"/>
  <c r="G4189" i="1"/>
  <c r="G4183" i="1"/>
  <c r="G4186" i="1"/>
  <c r="G4187" i="1"/>
  <c r="G4185" i="1"/>
  <c r="G4188" i="1"/>
  <c r="G4190" i="1"/>
  <c r="G4191" i="1"/>
  <c r="G4047" i="1"/>
  <c r="G4048" i="1"/>
  <c r="G4044" i="1"/>
  <c r="G4043" i="1"/>
  <c r="G4068" i="1"/>
  <c r="G4045" i="1"/>
  <c r="G4057" i="1"/>
  <c r="G4046" i="1"/>
  <c r="G4058" i="1"/>
  <c r="G4051" i="1"/>
  <c r="G4050" i="1"/>
  <c r="G4049" i="1"/>
  <c r="G4059" i="1"/>
  <c r="G4052" i="1"/>
  <c r="G4053" i="1"/>
  <c r="G4054" i="1"/>
  <c r="G4056" i="1"/>
  <c r="G4032" i="1"/>
  <c r="G4055" i="1"/>
  <c r="G4028" i="1"/>
  <c r="G4029" i="1"/>
  <c r="G4060" i="1"/>
  <c r="G4033" i="1"/>
  <c r="G4034" i="1"/>
  <c r="G4035" i="1"/>
  <c r="G4036" i="1"/>
  <c r="G4062" i="1"/>
  <c r="G4065" i="1"/>
  <c r="G4064" i="1"/>
  <c r="G4063" i="1"/>
  <c r="G4030" i="1"/>
  <c r="G4061" i="1"/>
  <c r="G4031" i="1"/>
  <c r="G4066" i="1"/>
  <c r="G4067" i="1"/>
  <c r="G4070" i="1"/>
  <c r="G4069" i="1"/>
  <c r="G4071" i="1"/>
  <c r="G4039" i="1"/>
  <c r="G4040" i="1"/>
  <c r="G4037" i="1"/>
  <c r="G4041" i="1"/>
  <c r="G4038" i="1"/>
  <c r="G4042" i="1"/>
  <c r="G4082" i="1"/>
  <c r="G4073" i="1"/>
  <c r="G4074" i="1"/>
  <c r="G4079" i="1"/>
  <c r="G4072" i="1"/>
  <c r="G4088" i="1"/>
  <c r="G4083" i="1"/>
  <c r="G4081" i="1"/>
  <c r="G4080" i="1"/>
  <c r="G4077" i="1"/>
  <c r="G4076" i="1"/>
  <c r="G4089" i="1"/>
  <c r="G4091" i="1"/>
  <c r="G4090" i="1"/>
  <c r="G4087" i="1"/>
  <c r="G4085" i="1"/>
  <c r="G4084" i="1"/>
  <c r="G4086" i="1"/>
  <c r="G4078" i="1"/>
  <c r="G4075" i="1"/>
  <c r="G4128" i="1"/>
  <c r="G4130" i="1"/>
  <c r="G4132" i="1"/>
  <c r="G4180" i="1"/>
  <c r="G4181" i="1"/>
  <c r="G4182" i="1"/>
  <c r="G4141" i="1"/>
  <c r="G4146" i="1"/>
  <c r="G4147" i="1"/>
  <c r="G4142" i="1"/>
  <c r="G4162" i="1"/>
  <c r="G4161" i="1"/>
  <c r="G4159" i="1"/>
  <c r="G4160" i="1"/>
  <c r="G4145" i="1"/>
  <c r="G4144" i="1"/>
  <c r="G4143" i="1"/>
  <c r="G4163" i="1"/>
  <c r="G4164" i="1"/>
  <c r="G4133" i="1"/>
  <c r="G4138" i="1"/>
  <c r="G4135" i="1"/>
  <c r="G4136" i="1"/>
  <c r="G4137" i="1"/>
  <c r="G4134" i="1"/>
  <c r="G4165" i="1"/>
  <c r="G4166" i="1"/>
  <c r="G4167" i="1"/>
  <c r="G4150" i="1"/>
  <c r="G4148" i="1"/>
  <c r="G4152" i="1"/>
  <c r="G4151" i="1"/>
  <c r="G4153" i="1"/>
  <c r="G4126" i="1"/>
  <c r="G4149" i="1"/>
  <c r="G4158" i="1"/>
  <c r="G4154" i="1"/>
  <c r="G4156" i="1"/>
  <c r="G4157" i="1"/>
  <c r="G4155" i="1"/>
  <c r="G4125" i="1"/>
  <c r="G4139" i="1"/>
  <c r="G4140" i="1"/>
  <c r="G4169" i="1"/>
  <c r="G4168" i="1"/>
  <c r="G4170" i="1"/>
  <c r="G4171" i="1"/>
  <c r="G4174" i="1"/>
  <c r="G4173" i="1"/>
  <c r="G4175" i="1"/>
  <c r="G4172" i="1"/>
  <c r="G4177" i="1"/>
  <c r="G4176" i="1"/>
  <c r="G4179" i="1"/>
  <c r="G4178" i="1"/>
  <c r="G4097" i="1"/>
  <c r="G4102" i="1"/>
  <c r="G4103" i="1"/>
  <c r="G4100" i="1"/>
  <c r="G4105" i="1"/>
  <c r="G4112" i="1"/>
  <c r="G4101" i="1"/>
  <c r="G4106" i="1"/>
  <c r="G4104" i="1"/>
  <c r="G4096" i="1"/>
  <c r="G4107" i="1"/>
  <c r="G4110" i="1"/>
  <c r="G4111" i="1"/>
  <c r="G4108" i="1"/>
  <c r="G4098" i="1"/>
  <c r="G4099" i="1"/>
  <c r="G4109" i="1"/>
  <c r="G4118" i="1"/>
  <c r="G4119" i="1"/>
  <c r="G4116" i="1"/>
  <c r="G4117" i="1"/>
  <c r="G4113" i="1"/>
  <c r="G4114" i="1"/>
  <c r="G4115" i="1"/>
  <c r="G4120" i="1"/>
  <c r="G4121" i="1"/>
  <c r="G4123" i="1"/>
  <c r="G4122" i="1"/>
  <c r="G4291" i="1"/>
  <c r="G4293" i="1"/>
  <c r="G4295" i="1"/>
  <c r="G4288" i="1"/>
  <c r="G4348" i="1"/>
  <c r="G4353" i="1"/>
  <c r="G4347" i="1"/>
  <c r="G4350" i="1"/>
  <c r="G4351" i="1"/>
  <c r="G4349" i="1"/>
  <c r="G4352" i="1"/>
  <c r="G4354" i="1"/>
  <c r="G4355" i="1"/>
  <c r="G4261" i="1"/>
  <c r="G4266" i="1"/>
  <c r="G4267" i="1"/>
  <c r="G4264" i="1"/>
  <c r="G4269" i="1"/>
  <c r="G4276" i="1"/>
  <c r="G4265" i="1"/>
  <c r="G4270" i="1"/>
  <c r="G4268" i="1"/>
  <c r="G4260" i="1"/>
  <c r="G4271" i="1"/>
  <c r="G4274" i="1"/>
  <c r="G4275" i="1"/>
  <c r="G4272" i="1"/>
  <c r="G4262" i="1"/>
  <c r="G4263" i="1"/>
  <c r="G4273" i="1"/>
  <c r="G4282" i="1"/>
  <c r="G4283" i="1"/>
  <c r="G4280" i="1"/>
  <c r="G4281" i="1"/>
  <c r="G4277" i="1"/>
  <c r="G4278" i="1"/>
  <c r="G4279" i="1"/>
  <c r="G4284" i="1"/>
  <c r="G4285" i="1"/>
  <c r="G4287" i="1"/>
  <c r="G4286" i="1"/>
  <c r="G4305" i="1"/>
  <c r="G4310" i="1"/>
  <c r="G4311" i="1"/>
  <c r="G4306" i="1"/>
  <c r="G4326" i="1"/>
  <c r="G4325" i="1"/>
  <c r="G4323" i="1"/>
  <c r="G4324" i="1"/>
  <c r="G4309" i="1"/>
  <c r="G4308" i="1"/>
  <c r="G4307" i="1"/>
  <c r="G4327" i="1"/>
  <c r="G4328" i="1"/>
  <c r="G4297" i="1"/>
  <c r="G4302" i="1"/>
  <c r="G4299" i="1"/>
  <c r="G4300" i="1"/>
  <c r="G4301" i="1"/>
  <c r="G4298" i="1"/>
  <c r="G4329" i="1"/>
  <c r="G4330" i="1"/>
  <c r="G4331" i="1"/>
  <c r="G4314" i="1"/>
  <c r="G4312" i="1"/>
  <c r="G4316" i="1"/>
  <c r="G4315" i="1"/>
  <c r="G4317" i="1"/>
  <c r="G4290" i="1"/>
  <c r="G4313" i="1"/>
  <c r="G4322" i="1"/>
  <c r="G4318" i="1"/>
  <c r="G4320" i="1"/>
  <c r="G4321" i="1"/>
  <c r="G4319" i="1"/>
  <c r="G4289" i="1"/>
  <c r="G4303" i="1"/>
  <c r="G4304" i="1"/>
  <c r="G4211" i="1"/>
  <c r="G4212" i="1"/>
  <c r="G4208" i="1"/>
  <c r="G4207" i="1"/>
  <c r="G4232" i="1"/>
  <c r="G4209" i="1"/>
  <c r="G4221" i="1"/>
  <c r="G4210" i="1"/>
  <c r="G4222" i="1"/>
  <c r="G4215" i="1"/>
  <c r="G4214" i="1"/>
  <c r="G4213" i="1"/>
  <c r="G4223" i="1"/>
  <c r="G4216" i="1"/>
  <c r="G4217" i="1"/>
  <c r="G4218" i="1"/>
  <c r="G4220" i="1"/>
  <c r="G4196" i="1"/>
  <c r="G4219" i="1"/>
  <c r="G4192" i="1"/>
  <c r="G4193" i="1"/>
  <c r="G4224" i="1"/>
  <c r="G4197" i="1"/>
  <c r="G4198" i="1"/>
  <c r="G4199" i="1"/>
  <c r="G4200" i="1"/>
  <c r="G4226" i="1"/>
  <c r="G4229" i="1"/>
  <c r="G4228" i="1"/>
  <c r="G4227" i="1"/>
  <c r="G4194" i="1"/>
  <c r="G4225" i="1"/>
  <c r="G4195" i="1"/>
  <c r="G4230" i="1"/>
  <c r="G4231" i="1"/>
  <c r="G4234" i="1"/>
  <c r="G4233" i="1"/>
  <c r="G4235" i="1"/>
  <c r="G4203" i="1"/>
  <c r="G4205" i="1"/>
  <c r="G4201" i="1"/>
  <c r="G4206" i="1"/>
  <c r="G4202" i="1"/>
  <c r="G4204" i="1"/>
  <c r="G4246" i="1"/>
  <c r="G4237" i="1"/>
  <c r="G4238" i="1"/>
  <c r="G4243" i="1"/>
  <c r="G4236" i="1"/>
  <c r="G4252" i="1"/>
  <c r="G4247" i="1"/>
  <c r="G4245" i="1"/>
  <c r="G4244" i="1"/>
  <c r="G4241" i="1"/>
  <c r="G4240" i="1"/>
  <c r="G4253" i="1"/>
  <c r="G4255" i="1"/>
  <c r="G4254" i="1"/>
  <c r="G4251" i="1"/>
  <c r="G4249" i="1"/>
  <c r="G4248" i="1"/>
  <c r="G4250" i="1"/>
  <c r="G4242" i="1"/>
  <c r="G4239" i="1"/>
  <c r="G4292" i="1"/>
  <c r="G4294" i="1"/>
  <c r="G4296" i="1"/>
  <c r="G4344" i="1"/>
  <c r="G4345" i="1"/>
  <c r="G4346" i="1"/>
  <c r="G4333" i="1"/>
  <c r="G4332" i="1"/>
  <c r="G4334" i="1"/>
  <c r="G4335" i="1"/>
  <c r="G4338" i="1"/>
  <c r="G4337" i="1"/>
  <c r="G4339" i="1"/>
  <c r="G4336" i="1"/>
  <c r="G4341" i="1"/>
  <c r="G4340" i="1"/>
  <c r="G4343" i="1"/>
  <c r="G4342" i="1"/>
  <c r="G4256" i="1"/>
  <c r="G4257" i="1"/>
  <c r="G4258" i="1"/>
  <c r="G4259" i="1"/>
  <c r="D2462" i="1"/>
  <c r="D2472" i="1"/>
  <c r="D2473" i="1"/>
  <c r="D2468" i="1"/>
  <c r="D2469" i="1"/>
  <c r="D2470" i="1"/>
  <c r="D2475" i="1"/>
  <c r="D2484" i="1"/>
  <c r="D2481" i="1"/>
  <c r="D2479" i="1"/>
  <c r="D2476" i="1"/>
  <c r="D2485" i="1"/>
  <c r="D2482" i="1"/>
  <c r="D2477" i="1"/>
  <c r="D2509" i="1"/>
  <c r="D2511" i="1"/>
  <c r="D2488" i="1"/>
  <c r="D2487" i="1"/>
  <c r="D2486" i="1"/>
  <c r="D2489" i="1"/>
  <c r="D2490" i="1"/>
  <c r="D2491" i="1"/>
  <c r="D2493" i="1"/>
  <c r="D2492" i="1"/>
  <c r="D2497" i="1"/>
  <c r="D2501" i="1"/>
  <c r="D2499" i="1"/>
  <c r="D2495" i="1"/>
  <c r="D2503" i="1"/>
  <c r="D2512" i="1"/>
  <c r="D2513" i="1"/>
  <c r="D2464" i="1"/>
  <c r="D2575" i="1"/>
  <c r="D2621" i="1"/>
  <c r="D2619" i="1"/>
  <c r="D2637" i="1"/>
  <c r="D2639" i="1"/>
  <c r="D2531" i="1"/>
  <c r="D2532" i="1"/>
  <c r="D2636" i="1"/>
  <c r="D2638" i="1"/>
  <c r="D2640" i="1"/>
  <c r="D2633" i="1"/>
  <c r="D2632" i="1"/>
  <c r="D2635" i="1"/>
  <c r="D2631" i="1"/>
  <c r="D2541" i="1"/>
  <c r="D2542" i="1"/>
  <c r="D2543" i="1"/>
  <c r="D2544" i="1"/>
  <c r="D2628" i="1"/>
  <c r="D2627" i="1"/>
  <c r="D2629" i="1"/>
  <c r="D2630" i="1"/>
  <c r="D2652" i="1"/>
  <c r="D2653" i="1"/>
  <c r="D2648" i="1"/>
  <c r="D2649" i="1"/>
  <c r="D2650" i="1"/>
  <c r="D2651" i="1"/>
  <c r="D2546" i="1"/>
  <c r="D2551" i="1"/>
  <c r="D2552" i="1"/>
  <c r="D2549" i="1"/>
  <c r="D2554" i="1"/>
  <c r="D2561" i="1"/>
  <c r="D2550" i="1"/>
  <c r="D2555" i="1"/>
  <c r="D2553" i="1"/>
  <c r="D2545" i="1"/>
  <c r="D2556" i="1"/>
  <c r="D2559" i="1"/>
  <c r="D2560" i="1"/>
  <c r="D2557" i="1"/>
  <c r="D2547" i="1"/>
  <c r="D2548" i="1"/>
  <c r="D2558" i="1"/>
  <c r="D2567" i="1"/>
  <c r="D2568" i="1"/>
  <c r="D2565" i="1"/>
  <c r="D2566" i="1"/>
  <c r="D2562" i="1"/>
  <c r="D2563" i="1"/>
  <c r="D2564" i="1"/>
  <c r="D2569" i="1"/>
  <c r="D2570" i="1"/>
  <c r="D2571" i="1"/>
  <c r="D2573" i="1"/>
  <c r="D2572" i="1"/>
  <c r="D2579" i="1"/>
  <c r="D2580" i="1"/>
  <c r="D2581" i="1"/>
  <c r="D2642" i="1"/>
  <c r="D2647" i="1"/>
  <c r="D2641" i="1"/>
  <c r="D2644" i="1"/>
  <c r="D2645" i="1"/>
  <c r="D2643" i="1"/>
  <c r="D2646" i="1"/>
  <c r="D2654" i="1"/>
  <c r="D2655" i="1"/>
  <c r="D2574" i="1"/>
  <c r="D2622" i="1"/>
  <c r="D2623" i="1"/>
  <c r="D2624" i="1"/>
  <c r="D2626" i="1"/>
  <c r="D2590" i="1"/>
  <c r="D2597" i="1"/>
  <c r="D2598" i="1"/>
  <c r="D2591" i="1"/>
  <c r="D2613" i="1"/>
  <c r="D2612" i="1"/>
  <c r="D2610" i="1"/>
  <c r="D2611" i="1"/>
  <c r="D2594" i="1"/>
  <c r="D2593" i="1"/>
  <c r="D2592" i="1"/>
  <c r="D2614" i="1"/>
  <c r="D2615" i="1"/>
  <c r="D2582" i="1"/>
  <c r="D2587" i="1"/>
  <c r="D2584" i="1"/>
  <c r="D2585" i="1"/>
  <c r="D2586" i="1"/>
  <c r="D2583" i="1"/>
  <c r="D2616" i="1"/>
  <c r="D2617" i="1"/>
  <c r="D2618" i="1"/>
  <c r="D2601" i="1"/>
  <c r="D2599" i="1"/>
  <c r="D2603" i="1"/>
  <c r="D2602" i="1"/>
  <c r="D2604" i="1"/>
  <c r="D2577" i="1"/>
  <c r="D2600" i="1"/>
  <c r="D2609" i="1"/>
  <c r="D2605" i="1"/>
  <c r="D2607" i="1"/>
  <c r="D2608" i="1"/>
  <c r="D2606" i="1"/>
  <c r="D2576" i="1"/>
  <c r="D2588" i="1"/>
  <c r="D2589" i="1"/>
  <c r="D2578" i="1"/>
  <c r="E2462" i="1"/>
  <c r="E2472" i="1"/>
  <c r="E2473" i="1"/>
  <c r="E2468" i="1"/>
  <c r="E2469" i="1"/>
  <c r="E2470" i="1"/>
  <c r="E2475" i="1"/>
  <c r="E2484" i="1"/>
  <c r="E2481" i="1"/>
  <c r="E2479" i="1"/>
  <c r="E2476" i="1"/>
  <c r="E2485" i="1"/>
  <c r="E2482" i="1"/>
  <c r="E2477" i="1"/>
  <c r="E2509" i="1"/>
  <c r="E2511" i="1"/>
  <c r="E2488" i="1"/>
  <c r="E2487" i="1"/>
  <c r="E2486" i="1"/>
  <c r="E2489" i="1"/>
  <c r="E2490" i="1"/>
  <c r="E2491" i="1"/>
  <c r="E2493" i="1"/>
  <c r="E2492" i="1"/>
  <c r="E2497" i="1"/>
  <c r="E2501" i="1"/>
  <c r="E2499" i="1"/>
  <c r="E2495" i="1"/>
  <c r="E2503" i="1"/>
  <c r="E2512" i="1"/>
  <c r="E2513" i="1"/>
  <c r="E2464" i="1"/>
  <c r="E2575" i="1"/>
  <c r="E2621" i="1"/>
  <c r="E2619" i="1"/>
  <c r="E2637" i="1"/>
  <c r="E2639" i="1"/>
  <c r="E2531" i="1"/>
  <c r="E2532" i="1"/>
  <c r="E2636" i="1"/>
  <c r="E2638" i="1"/>
  <c r="E2640" i="1"/>
  <c r="E2633" i="1"/>
  <c r="E2632" i="1"/>
  <c r="E2635" i="1"/>
  <c r="E2631" i="1"/>
  <c r="E2541" i="1"/>
  <c r="E2542" i="1"/>
  <c r="E2543" i="1"/>
  <c r="E2544" i="1"/>
  <c r="E2628" i="1"/>
  <c r="E2627" i="1"/>
  <c r="E2629" i="1"/>
  <c r="E2630" i="1"/>
  <c r="E2652" i="1"/>
  <c r="E2653" i="1"/>
  <c r="E2648" i="1"/>
  <c r="E2649" i="1"/>
  <c r="E2650" i="1"/>
  <c r="E2651" i="1"/>
  <c r="E2546" i="1"/>
  <c r="E2551" i="1"/>
  <c r="E2552" i="1"/>
  <c r="E2549" i="1"/>
  <c r="E2554" i="1"/>
  <c r="E2561" i="1"/>
  <c r="E2550" i="1"/>
  <c r="E2555" i="1"/>
  <c r="E2553" i="1"/>
  <c r="E2545" i="1"/>
  <c r="E2556" i="1"/>
  <c r="E2559" i="1"/>
  <c r="E2560" i="1"/>
  <c r="E2557" i="1"/>
  <c r="E2547" i="1"/>
  <c r="E2548" i="1"/>
  <c r="E2558" i="1"/>
  <c r="E2567" i="1"/>
  <c r="E2568" i="1"/>
  <c r="E2565" i="1"/>
  <c r="E2566" i="1"/>
  <c r="E2562" i="1"/>
  <c r="E2563" i="1"/>
  <c r="E2564" i="1"/>
  <c r="E2569" i="1"/>
  <c r="E2570" i="1"/>
  <c r="E2571" i="1"/>
  <c r="E2573" i="1"/>
  <c r="E2572" i="1"/>
  <c r="E2579" i="1"/>
  <c r="E2580" i="1"/>
  <c r="E2581" i="1"/>
  <c r="E2642" i="1"/>
  <c r="E2647" i="1"/>
  <c r="E2641" i="1"/>
  <c r="E2644" i="1"/>
  <c r="E2645" i="1"/>
  <c r="E2643" i="1"/>
  <c r="E2646" i="1"/>
  <c r="E2654" i="1"/>
  <c r="E2655" i="1"/>
  <c r="E2574" i="1"/>
  <c r="E2622" i="1"/>
  <c r="E2623" i="1"/>
  <c r="E2624" i="1"/>
  <c r="E2626" i="1"/>
  <c r="E2590" i="1"/>
  <c r="E2597" i="1"/>
  <c r="E2598" i="1"/>
  <c r="E2591" i="1"/>
  <c r="E2613" i="1"/>
  <c r="E2612" i="1"/>
  <c r="E2610" i="1"/>
  <c r="E2611" i="1"/>
  <c r="E2594" i="1"/>
  <c r="E2593" i="1"/>
  <c r="E2592" i="1"/>
  <c r="E2614" i="1"/>
  <c r="E2615" i="1"/>
  <c r="E2582" i="1"/>
  <c r="E2587" i="1"/>
  <c r="E2584" i="1"/>
  <c r="E2585" i="1"/>
  <c r="E2586" i="1"/>
  <c r="E2583" i="1"/>
  <c r="E2616" i="1"/>
  <c r="E2617" i="1"/>
  <c r="E2618" i="1"/>
  <c r="E2601" i="1"/>
  <c r="E2599" i="1"/>
  <c r="E2603" i="1"/>
  <c r="E2602" i="1"/>
  <c r="E2604" i="1"/>
  <c r="E2577" i="1"/>
  <c r="E2600" i="1"/>
  <c r="E2609" i="1"/>
  <c r="E2605" i="1"/>
  <c r="E2607" i="1"/>
  <c r="E2608" i="1"/>
  <c r="E2606" i="1"/>
  <c r="E2576" i="1"/>
  <c r="E2588" i="1"/>
  <c r="E2589" i="1"/>
  <c r="E2578" i="1"/>
  <c r="A2462" i="1"/>
  <c r="A2472" i="1"/>
  <c r="A2473" i="1"/>
  <c r="A2468" i="1"/>
  <c r="A2469" i="1"/>
  <c r="A2470" i="1"/>
  <c r="A2475" i="1"/>
  <c r="A2484" i="1"/>
  <c r="A2481" i="1"/>
  <c r="A2479" i="1"/>
  <c r="A2476" i="1"/>
  <c r="A2485" i="1"/>
  <c r="A2482" i="1"/>
  <c r="A2477" i="1"/>
  <c r="A2509" i="1"/>
  <c r="A2511" i="1"/>
  <c r="A2488" i="1"/>
  <c r="A2487" i="1"/>
  <c r="A2486" i="1"/>
  <c r="A2489" i="1"/>
  <c r="A2490" i="1"/>
  <c r="A2491" i="1"/>
  <c r="A2493" i="1"/>
  <c r="A2492" i="1"/>
  <c r="A2497" i="1"/>
  <c r="A2501" i="1"/>
  <c r="A2499" i="1"/>
  <c r="A2495" i="1"/>
  <c r="A2503" i="1"/>
  <c r="A2512" i="1"/>
  <c r="A2513" i="1"/>
  <c r="A2464" i="1"/>
  <c r="A2575" i="1"/>
  <c r="A2621" i="1"/>
  <c r="A2619" i="1"/>
  <c r="A2637" i="1"/>
  <c r="A2639" i="1"/>
  <c r="A2531" i="1"/>
  <c r="A2532" i="1"/>
  <c r="A2636" i="1"/>
  <c r="A2638" i="1"/>
  <c r="A2640" i="1"/>
  <c r="A2633" i="1"/>
  <c r="A2632" i="1"/>
  <c r="A2635" i="1"/>
  <c r="A2631" i="1"/>
  <c r="A2541" i="1"/>
  <c r="A2542" i="1"/>
  <c r="A2543" i="1"/>
  <c r="A2544" i="1"/>
  <c r="A2628" i="1"/>
  <c r="A2627" i="1"/>
  <c r="A2629" i="1"/>
  <c r="A2630" i="1"/>
  <c r="A2652" i="1"/>
  <c r="A2653" i="1"/>
  <c r="A2648" i="1"/>
  <c r="A2649" i="1"/>
  <c r="A2650" i="1"/>
  <c r="A2651" i="1"/>
  <c r="A2546" i="1"/>
  <c r="A2551" i="1"/>
  <c r="A2552" i="1"/>
  <c r="A2549" i="1"/>
  <c r="A2554" i="1"/>
  <c r="A2561" i="1"/>
  <c r="A2550" i="1"/>
  <c r="A2555" i="1"/>
  <c r="A2553" i="1"/>
  <c r="A2545" i="1"/>
  <c r="A2556" i="1"/>
  <c r="A2559" i="1"/>
  <c r="A2560" i="1"/>
  <c r="A2557" i="1"/>
  <c r="A2547" i="1"/>
  <c r="A2548" i="1"/>
  <c r="A2558" i="1"/>
  <c r="A2567" i="1"/>
  <c r="A2568" i="1"/>
  <c r="A2565" i="1"/>
  <c r="A2566" i="1"/>
  <c r="A2562" i="1"/>
  <c r="A2563" i="1"/>
  <c r="A2564" i="1"/>
  <c r="A2569" i="1"/>
  <c r="A2570" i="1"/>
  <c r="A2571" i="1"/>
  <c r="A2573" i="1"/>
  <c r="A2572" i="1"/>
  <c r="A2579" i="1"/>
  <c r="A2580" i="1"/>
  <c r="A2581" i="1"/>
  <c r="A2642" i="1"/>
  <c r="A2647" i="1"/>
  <c r="A2641" i="1"/>
  <c r="A2644" i="1"/>
  <c r="A2645" i="1"/>
  <c r="A2643" i="1"/>
  <c r="A2646" i="1"/>
  <c r="A2654" i="1"/>
  <c r="A2655" i="1"/>
  <c r="A2574" i="1"/>
  <c r="A2622" i="1"/>
  <c r="A2623" i="1"/>
  <c r="A2624" i="1"/>
  <c r="A2626" i="1"/>
  <c r="A2590" i="1"/>
  <c r="A2597" i="1"/>
  <c r="A2598" i="1"/>
  <c r="A2591" i="1"/>
  <c r="A2613" i="1"/>
  <c r="A2612" i="1"/>
  <c r="A2610" i="1"/>
  <c r="A2611" i="1"/>
  <c r="A2594" i="1"/>
  <c r="A2593" i="1"/>
  <c r="A2592" i="1"/>
  <c r="A2614" i="1"/>
  <c r="A2615" i="1"/>
  <c r="A2582" i="1"/>
  <c r="A2587" i="1"/>
  <c r="A2584" i="1"/>
  <c r="A2585" i="1"/>
  <c r="A2586" i="1"/>
  <c r="A2583" i="1"/>
  <c r="A2616" i="1"/>
  <c r="A2617" i="1"/>
  <c r="A2618" i="1"/>
  <c r="A2601" i="1"/>
  <c r="A2599" i="1"/>
  <c r="A2603" i="1"/>
  <c r="A2602" i="1"/>
  <c r="A2604" i="1"/>
  <c r="A2577" i="1"/>
  <c r="A2600" i="1"/>
  <c r="A2609" i="1"/>
  <c r="A2605" i="1"/>
  <c r="A2607" i="1"/>
  <c r="A2608" i="1"/>
  <c r="A2606" i="1"/>
  <c r="A2576" i="1"/>
  <c r="A2588" i="1"/>
  <c r="A2589" i="1"/>
  <c r="A2578" i="1"/>
  <c r="D2808" i="1"/>
  <c r="D2807" i="1"/>
  <c r="E2808" i="1"/>
  <c r="E2807" i="1"/>
  <c r="A2808" i="1"/>
  <c r="A2807" i="1"/>
  <c r="B8" i="37" l="1"/>
  <c r="B9" i="37" s="1"/>
  <c r="B10" i="37" l="1"/>
  <c r="B11" i="37" s="1"/>
  <c r="B12" i="37" s="1"/>
  <c r="B13" i="37" s="1"/>
  <c r="B14" i="37" s="1"/>
  <c r="B15" i="37" s="1"/>
  <c r="B16" i="37" s="1"/>
  <c r="B17" i="37" s="1"/>
  <c r="B18" i="37" s="1"/>
  <c r="B19" i="37" s="1"/>
  <c r="B20" i="37" s="1"/>
  <c r="D2686" i="1"/>
  <c r="D2688" i="1"/>
  <c r="D2681" i="1"/>
  <c r="D2679" i="1"/>
  <c r="D2704" i="1"/>
  <c r="D2705" i="1"/>
  <c r="D2683" i="1"/>
  <c r="D2685" i="1"/>
  <c r="D2691" i="1"/>
  <c r="D2690" i="1"/>
  <c r="D2689" i="1"/>
  <c r="D2692" i="1"/>
  <c r="D2693" i="1"/>
  <c r="D2694" i="1"/>
  <c r="D2696" i="1"/>
  <c r="D2656" i="1"/>
  <c r="D2695" i="1"/>
  <c r="D2661" i="1"/>
  <c r="D2662" i="1"/>
  <c r="D2698" i="1"/>
  <c r="D2701" i="1"/>
  <c r="D2700" i="1"/>
  <c r="D2699" i="1"/>
  <c r="D2697" i="1"/>
  <c r="D2702" i="1"/>
  <c r="D2703" i="1"/>
  <c r="D2707" i="1"/>
  <c r="D2706" i="1"/>
  <c r="D2708" i="1"/>
  <c r="D2670" i="1"/>
  <c r="D2673" i="1"/>
  <c r="D2664" i="1"/>
  <c r="D2675" i="1"/>
  <c r="D2667" i="1"/>
  <c r="D2677" i="1"/>
  <c r="D2721" i="1"/>
  <c r="D2720" i="1"/>
  <c r="D2710" i="1"/>
  <c r="D2711" i="1"/>
  <c r="D2716" i="1"/>
  <c r="D2709" i="1"/>
  <c r="D2726" i="1"/>
  <c r="D2719" i="1"/>
  <c r="D2718" i="1"/>
  <c r="D2717" i="1"/>
  <c r="D2714" i="1"/>
  <c r="D2713" i="1"/>
  <c r="D2727" i="1"/>
  <c r="D2729" i="1"/>
  <c r="D2728" i="1"/>
  <c r="D2724" i="1"/>
  <c r="D2723" i="1"/>
  <c r="D2722" i="1"/>
  <c r="D2725" i="1"/>
  <c r="D2715" i="1"/>
  <c r="D2712" i="1"/>
  <c r="D2765" i="1"/>
  <c r="D2663" i="1"/>
  <c r="D2660" i="1"/>
  <c r="D2659" i="1"/>
  <c r="D2671" i="1"/>
  <c r="D2672" i="1"/>
  <c r="D2674" i="1"/>
  <c r="D2657" i="1"/>
  <c r="D2665" i="1"/>
  <c r="D2666" i="1"/>
  <c r="D2676" i="1"/>
  <c r="D2658" i="1"/>
  <c r="D2668" i="1"/>
  <c r="D2669" i="1"/>
  <c r="D2678" i="1"/>
  <c r="D2687" i="1"/>
  <c r="D2684" i="1"/>
  <c r="D2682" i="1"/>
  <c r="D2680" i="1"/>
  <c r="D2820" i="1"/>
  <c r="D2819" i="1"/>
  <c r="D2821" i="1"/>
  <c r="D2818" i="1"/>
  <c r="D2823" i="1"/>
  <c r="D2822" i="1"/>
  <c r="D2825" i="1"/>
  <c r="D2824" i="1"/>
  <c r="D2826" i="1"/>
  <c r="D2827" i="1"/>
  <c r="D2828" i="1"/>
  <c r="D2780" i="1"/>
  <c r="D2785" i="1"/>
  <c r="D2786" i="1"/>
  <c r="D2781" i="1"/>
  <c r="D2801" i="1"/>
  <c r="D2800" i="1"/>
  <c r="D2798" i="1"/>
  <c r="D2799" i="1"/>
  <c r="D2784" i="1"/>
  <c r="D2783" i="1"/>
  <c r="D2782" i="1"/>
  <c r="D2802" i="1"/>
  <c r="D2803" i="1"/>
  <c r="D2772" i="1"/>
  <c r="D2777" i="1"/>
  <c r="D2774" i="1"/>
  <c r="D2775" i="1"/>
  <c r="D2776" i="1"/>
  <c r="D2773" i="1"/>
  <c r="D2804" i="1"/>
  <c r="D2805" i="1"/>
  <c r="D2806" i="1"/>
  <c r="D2789" i="1"/>
  <c r="D2787" i="1"/>
  <c r="D2791" i="1"/>
  <c r="D2790" i="1"/>
  <c r="D2792" i="1"/>
  <c r="D2767" i="1"/>
  <c r="D2788" i="1"/>
  <c r="D2797" i="1"/>
  <c r="D2793" i="1"/>
  <c r="D2795" i="1"/>
  <c r="D2796" i="1"/>
  <c r="D2794" i="1"/>
  <c r="D2766" i="1"/>
  <c r="D2778" i="1"/>
  <c r="D2779" i="1"/>
  <c r="D2768" i="1"/>
  <c r="D2735" i="1"/>
  <c r="D2741" i="1"/>
  <c r="D2742" i="1"/>
  <c r="D2739" i="1"/>
  <c r="D2744" i="1"/>
  <c r="D2751" i="1"/>
  <c r="D2740" i="1"/>
  <c r="D2745" i="1"/>
  <c r="D2743" i="1"/>
  <c r="D2734" i="1"/>
  <c r="D2746" i="1"/>
  <c r="D2749" i="1"/>
  <c r="D2750" i="1"/>
  <c r="D2747" i="1"/>
  <c r="D2737" i="1"/>
  <c r="D2738" i="1"/>
  <c r="D2748" i="1"/>
  <c r="D2757" i="1"/>
  <c r="D2758" i="1"/>
  <c r="D2755" i="1"/>
  <c r="D2756" i="1"/>
  <c r="D2752" i="1"/>
  <c r="D2753" i="1"/>
  <c r="D2754" i="1"/>
  <c r="D2759" i="1"/>
  <c r="D2760" i="1"/>
  <c r="D2762" i="1"/>
  <c r="D2763" i="1"/>
  <c r="D2761" i="1"/>
  <c r="D2736" i="1"/>
  <c r="D2730" i="1"/>
  <c r="D2731" i="1"/>
  <c r="D2732" i="1"/>
  <c r="D2733" i="1"/>
  <c r="D2815" i="1"/>
  <c r="D2814" i="1"/>
  <c r="D2816" i="1"/>
  <c r="D2817" i="1"/>
  <c r="D2840" i="1"/>
  <c r="D2841" i="1"/>
  <c r="D2836" i="1"/>
  <c r="D2837" i="1"/>
  <c r="D2838" i="1"/>
  <c r="D2839" i="1"/>
  <c r="D2769" i="1"/>
  <c r="D2770" i="1"/>
  <c r="D2771" i="1"/>
  <c r="D2764" i="1"/>
  <c r="D2830" i="1"/>
  <c r="D2835" i="1"/>
  <c r="D2829" i="1"/>
  <c r="D2832" i="1"/>
  <c r="D2833" i="1"/>
  <c r="D2831" i="1"/>
  <c r="D2834" i="1"/>
  <c r="D2842" i="1"/>
  <c r="D2843" i="1"/>
  <c r="D2809" i="1"/>
  <c r="D2810" i="1"/>
  <c r="D2811" i="1"/>
  <c r="D2813" i="1"/>
  <c r="D2812" i="1"/>
  <c r="E2686" i="1"/>
  <c r="E2688" i="1"/>
  <c r="E2681" i="1"/>
  <c r="E2679" i="1"/>
  <c r="E2704" i="1"/>
  <c r="E2705" i="1"/>
  <c r="E2683" i="1"/>
  <c r="E2685" i="1"/>
  <c r="E2691" i="1"/>
  <c r="E2690" i="1"/>
  <c r="E2689" i="1"/>
  <c r="E2692" i="1"/>
  <c r="E2693" i="1"/>
  <c r="E2694" i="1"/>
  <c r="E2696" i="1"/>
  <c r="E2656" i="1"/>
  <c r="E2695" i="1"/>
  <c r="E2661" i="1"/>
  <c r="E2662" i="1"/>
  <c r="E2698" i="1"/>
  <c r="E2701" i="1"/>
  <c r="E2700" i="1"/>
  <c r="E2699" i="1"/>
  <c r="E2697" i="1"/>
  <c r="E2702" i="1"/>
  <c r="E2703" i="1"/>
  <c r="E2707" i="1"/>
  <c r="E2706" i="1"/>
  <c r="E2708" i="1"/>
  <c r="E2670" i="1"/>
  <c r="E2673" i="1"/>
  <c r="E2664" i="1"/>
  <c r="E2675" i="1"/>
  <c r="E2667" i="1"/>
  <c r="E2677" i="1"/>
  <c r="E2721" i="1"/>
  <c r="E2720" i="1"/>
  <c r="E2710" i="1"/>
  <c r="E2711" i="1"/>
  <c r="E2716" i="1"/>
  <c r="E2709" i="1"/>
  <c r="E2726" i="1"/>
  <c r="E2719" i="1"/>
  <c r="E2718" i="1"/>
  <c r="E2717" i="1"/>
  <c r="E2714" i="1"/>
  <c r="E2713" i="1"/>
  <c r="E2727" i="1"/>
  <c r="E2729" i="1"/>
  <c r="E2728" i="1"/>
  <c r="E2724" i="1"/>
  <c r="E2723" i="1"/>
  <c r="E2722" i="1"/>
  <c r="E2725" i="1"/>
  <c r="E2715" i="1"/>
  <c r="E2712" i="1"/>
  <c r="E2765" i="1"/>
  <c r="E2663" i="1"/>
  <c r="E2660" i="1"/>
  <c r="E2659" i="1"/>
  <c r="E2671" i="1"/>
  <c r="E2672" i="1"/>
  <c r="E2674" i="1"/>
  <c r="E2657" i="1"/>
  <c r="E2665" i="1"/>
  <c r="E2666" i="1"/>
  <c r="E2676" i="1"/>
  <c r="E2658" i="1"/>
  <c r="E2668" i="1"/>
  <c r="E2669" i="1"/>
  <c r="E2678" i="1"/>
  <c r="E2687" i="1"/>
  <c r="E2684" i="1"/>
  <c r="E2682" i="1"/>
  <c r="E2680" i="1"/>
  <c r="E2820" i="1"/>
  <c r="E2819" i="1"/>
  <c r="E2821" i="1"/>
  <c r="E2818" i="1"/>
  <c r="E2823" i="1"/>
  <c r="E2822" i="1"/>
  <c r="E2825" i="1"/>
  <c r="E2824" i="1"/>
  <c r="E2826" i="1"/>
  <c r="E2827" i="1"/>
  <c r="E2828" i="1"/>
  <c r="E2780" i="1"/>
  <c r="E2785" i="1"/>
  <c r="E2786" i="1"/>
  <c r="E2781" i="1"/>
  <c r="E2801" i="1"/>
  <c r="E2800" i="1"/>
  <c r="E2798" i="1"/>
  <c r="E2799" i="1"/>
  <c r="E2784" i="1"/>
  <c r="E2783" i="1"/>
  <c r="E2782" i="1"/>
  <c r="E2802" i="1"/>
  <c r="E2803" i="1"/>
  <c r="E2772" i="1"/>
  <c r="E2777" i="1"/>
  <c r="E2774" i="1"/>
  <c r="E2775" i="1"/>
  <c r="E2776" i="1"/>
  <c r="E2773" i="1"/>
  <c r="E2804" i="1"/>
  <c r="E2805" i="1"/>
  <c r="E2806" i="1"/>
  <c r="E2789" i="1"/>
  <c r="E2787" i="1"/>
  <c r="E2791" i="1"/>
  <c r="E2790" i="1"/>
  <c r="E2792" i="1"/>
  <c r="E2767" i="1"/>
  <c r="E2788" i="1"/>
  <c r="E2797" i="1"/>
  <c r="E2793" i="1"/>
  <c r="E2795" i="1"/>
  <c r="E2796" i="1"/>
  <c r="E2794" i="1"/>
  <c r="E2766" i="1"/>
  <c r="E2778" i="1"/>
  <c r="E2779" i="1"/>
  <c r="E2768" i="1"/>
  <c r="E2735" i="1"/>
  <c r="E2741" i="1"/>
  <c r="E2742" i="1"/>
  <c r="E2739" i="1"/>
  <c r="E2744" i="1"/>
  <c r="E2751" i="1"/>
  <c r="E2740" i="1"/>
  <c r="E2745" i="1"/>
  <c r="E2743" i="1"/>
  <c r="E2734" i="1"/>
  <c r="E2746" i="1"/>
  <c r="E2749" i="1"/>
  <c r="E2750" i="1"/>
  <c r="E2747" i="1"/>
  <c r="E2737" i="1"/>
  <c r="E2738" i="1"/>
  <c r="E2748" i="1"/>
  <c r="E2757" i="1"/>
  <c r="E2758" i="1"/>
  <c r="E2755" i="1"/>
  <c r="E2756" i="1"/>
  <c r="E2752" i="1"/>
  <c r="E2753" i="1"/>
  <c r="E2754" i="1"/>
  <c r="E2759" i="1"/>
  <c r="E2760" i="1"/>
  <c r="E2762" i="1"/>
  <c r="E2763" i="1"/>
  <c r="E2761" i="1"/>
  <c r="E2736" i="1"/>
  <c r="E2730" i="1"/>
  <c r="E2731" i="1"/>
  <c r="E2732" i="1"/>
  <c r="E2733" i="1"/>
  <c r="E2815" i="1"/>
  <c r="E2814" i="1"/>
  <c r="E2816" i="1"/>
  <c r="E2817" i="1"/>
  <c r="E2840" i="1"/>
  <c r="E2841" i="1"/>
  <c r="E2836" i="1"/>
  <c r="E2837" i="1"/>
  <c r="E2838" i="1"/>
  <c r="E2839" i="1"/>
  <c r="E2769" i="1"/>
  <c r="E2770" i="1"/>
  <c r="E2771" i="1"/>
  <c r="E2764" i="1"/>
  <c r="E2830" i="1"/>
  <c r="E2835" i="1"/>
  <c r="E2829" i="1"/>
  <c r="E2832" i="1"/>
  <c r="E2833" i="1"/>
  <c r="E2831" i="1"/>
  <c r="E2834" i="1"/>
  <c r="E2842" i="1"/>
  <c r="E2843" i="1"/>
  <c r="E2809" i="1"/>
  <c r="E2810" i="1"/>
  <c r="E2811" i="1"/>
  <c r="E2813" i="1"/>
  <c r="E2812" i="1"/>
  <c r="A2686" i="1"/>
  <c r="A2688" i="1"/>
  <c r="A2681" i="1"/>
  <c r="A2679" i="1"/>
  <c r="A2704" i="1"/>
  <c r="A2705" i="1"/>
  <c r="A2683" i="1"/>
  <c r="A2685" i="1"/>
  <c r="A2691" i="1"/>
  <c r="A2690" i="1"/>
  <c r="A2689" i="1"/>
  <c r="A2692" i="1"/>
  <c r="A2693" i="1"/>
  <c r="A2694" i="1"/>
  <c r="A2696" i="1"/>
  <c r="A2656" i="1"/>
  <c r="A2695" i="1"/>
  <c r="A2661" i="1"/>
  <c r="A2662" i="1"/>
  <c r="A2698" i="1"/>
  <c r="A2701" i="1"/>
  <c r="A2700" i="1"/>
  <c r="A2699" i="1"/>
  <c r="A2697" i="1"/>
  <c r="A2702" i="1"/>
  <c r="A2703" i="1"/>
  <c r="A2707" i="1"/>
  <c r="A2706" i="1"/>
  <c r="A2708" i="1"/>
  <c r="A2670" i="1"/>
  <c r="A2673" i="1"/>
  <c r="A2664" i="1"/>
  <c r="A2675" i="1"/>
  <c r="A2667" i="1"/>
  <c r="A2677" i="1"/>
  <c r="A2721" i="1"/>
  <c r="A2720" i="1"/>
  <c r="A2710" i="1"/>
  <c r="A2711" i="1"/>
  <c r="A2716" i="1"/>
  <c r="A2709" i="1"/>
  <c r="A2726" i="1"/>
  <c r="A2719" i="1"/>
  <c r="A2718" i="1"/>
  <c r="A2717" i="1"/>
  <c r="A2714" i="1"/>
  <c r="A2713" i="1"/>
  <c r="A2727" i="1"/>
  <c r="A2729" i="1"/>
  <c r="A2728" i="1"/>
  <c r="A2724" i="1"/>
  <c r="A2723" i="1"/>
  <c r="A2722" i="1"/>
  <c r="A2725" i="1"/>
  <c r="A2715" i="1"/>
  <c r="A2712" i="1"/>
  <c r="A2765" i="1"/>
  <c r="A2663" i="1"/>
  <c r="A2660" i="1"/>
  <c r="A2659" i="1"/>
  <c r="A2671" i="1"/>
  <c r="A2672" i="1"/>
  <c r="A2674" i="1"/>
  <c r="A2657" i="1"/>
  <c r="A2665" i="1"/>
  <c r="A2666" i="1"/>
  <c r="A2676" i="1"/>
  <c r="A2658" i="1"/>
  <c r="A2668" i="1"/>
  <c r="A2669" i="1"/>
  <c r="A2678" i="1"/>
  <c r="A2687" i="1"/>
  <c r="A2684" i="1"/>
  <c r="A2682" i="1"/>
  <c r="A2680" i="1"/>
  <c r="A2820" i="1"/>
  <c r="A2819" i="1"/>
  <c r="A2821" i="1"/>
  <c r="A2818" i="1"/>
  <c r="A2823" i="1"/>
  <c r="A2822" i="1"/>
  <c r="A2825" i="1"/>
  <c r="A2824" i="1"/>
  <c r="A2826" i="1"/>
  <c r="A2827" i="1"/>
  <c r="A2828" i="1"/>
  <c r="A2780" i="1"/>
  <c r="A2785" i="1"/>
  <c r="A2786" i="1"/>
  <c r="A2781" i="1"/>
  <c r="A2801" i="1"/>
  <c r="A2800" i="1"/>
  <c r="A2798" i="1"/>
  <c r="A2799" i="1"/>
  <c r="A2784" i="1"/>
  <c r="A2783" i="1"/>
  <c r="A2782" i="1"/>
  <c r="A2802" i="1"/>
  <c r="A2803" i="1"/>
  <c r="A2772" i="1"/>
  <c r="A2777" i="1"/>
  <c r="A2774" i="1"/>
  <c r="A2775" i="1"/>
  <c r="A2776" i="1"/>
  <c r="A2773" i="1"/>
  <c r="A2804" i="1"/>
  <c r="A2805" i="1"/>
  <c r="A2806" i="1"/>
  <c r="A2789" i="1"/>
  <c r="A2787" i="1"/>
  <c r="A2791" i="1"/>
  <c r="A2790" i="1"/>
  <c r="A2792" i="1"/>
  <c r="A2767" i="1"/>
  <c r="A2788" i="1"/>
  <c r="A2797" i="1"/>
  <c r="A2793" i="1"/>
  <c r="A2795" i="1"/>
  <c r="A2796" i="1"/>
  <c r="A2794" i="1"/>
  <c r="A2766" i="1"/>
  <c r="A2778" i="1"/>
  <c r="A2779" i="1"/>
  <c r="A2768" i="1"/>
  <c r="A2735" i="1"/>
  <c r="A2741" i="1"/>
  <c r="A2742" i="1"/>
  <c r="A2739" i="1"/>
  <c r="A2744" i="1"/>
  <c r="A2751" i="1"/>
  <c r="A2740" i="1"/>
  <c r="A2745" i="1"/>
  <c r="A2743" i="1"/>
  <c r="A2734" i="1"/>
  <c r="A2746" i="1"/>
  <c r="A2749" i="1"/>
  <c r="A2750" i="1"/>
  <c r="A2747" i="1"/>
  <c r="A2737" i="1"/>
  <c r="A2738" i="1"/>
  <c r="A2748" i="1"/>
  <c r="A2757" i="1"/>
  <c r="A2758" i="1"/>
  <c r="A2755" i="1"/>
  <c r="A2756" i="1"/>
  <c r="A2752" i="1"/>
  <c r="A2753" i="1"/>
  <c r="A2754" i="1"/>
  <c r="A2759" i="1"/>
  <c r="A2760" i="1"/>
  <c r="A2762" i="1"/>
  <c r="A2763" i="1"/>
  <c r="A2761" i="1"/>
  <c r="A2736" i="1"/>
  <c r="A2730" i="1"/>
  <c r="A2731" i="1"/>
  <c r="A2732" i="1"/>
  <c r="A2733" i="1"/>
  <c r="A2815" i="1"/>
  <c r="A2814" i="1"/>
  <c r="A2816" i="1"/>
  <c r="A2817" i="1"/>
  <c r="A2840" i="1"/>
  <c r="A2841" i="1"/>
  <c r="A2836" i="1"/>
  <c r="A2837" i="1"/>
  <c r="A2838" i="1"/>
  <c r="A2839" i="1"/>
  <c r="A2769" i="1"/>
  <c r="A2770" i="1"/>
  <c r="A2771" i="1"/>
  <c r="A2764" i="1"/>
  <c r="A2830" i="1"/>
  <c r="A2835" i="1"/>
  <c r="A2829" i="1"/>
  <c r="A2832" i="1"/>
  <c r="A2833" i="1"/>
  <c r="A2831" i="1"/>
  <c r="A2834" i="1"/>
  <c r="A2842" i="1"/>
  <c r="A2843" i="1"/>
  <c r="A2809" i="1"/>
  <c r="A2810" i="1"/>
  <c r="A2811" i="1"/>
  <c r="A2813" i="1"/>
  <c r="A2812" i="1"/>
  <c r="B21" i="37" l="1"/>
  <c r="B22" i="37" s="1"/>
  <c r="B23" i="37" s="1"/>
  <c r="B24" i="37" s="1"/>
  <c r="B25" i="37" s="1"/>
  <c r="B26" i="37" s="1"/>
  <c r="B27" i="37" s="1"/>
  <c r="B28" i="37" s="1"/>
  <c r="B29" i="37" s="1"/>
  <c r="B30" i="37" s="1"/>
  <c r="B31" i="37" s="1"/>
  <c r="B32" i="37" s="1"/>
  <c r="B33" i="37" s="1"/>
  <c r="B34" i="37" s="1"/>
  <c r="B35" i="37" s="1"/>
  <c r="B36" i="37" s="1"/>
  <c r="B37" i="37" s="1"/>
  <c r="B38" i="37" s="1"/>
  <c r="B39" i="37" s="1"/>
  <c r="B40" i="37" s="1"/>
  <c r="B41" i="37" s="1"/>
  <c r="D2876" i="1"/>
  <c r="D2869" i="1"/>
  <c r="E2876" i="1"/>
  <c r="E2869" i="1"/>
  <c r="A2876" i="1"/>
  <c r="A2869" i="1"/>
  <c r="D2874" i="1"/>
  <c r="D2867" i="1"/>
  <c r="D2892" i="1"/>
  <c r="D2893" i="1"/>
  <c r="D2871" i="1"/>
  <c r="D2873" i="1"/>
  <c r="D2879" i="1"/>
  <c r="D2878" i="1"/>
  <c r="D2877" i="1"/>
  <c r="D2880" i="1"/>
  <c r="D2881" i="1"/>
  <c r="D2882" i="1"/>
  <c r="D2884" i="1"/>
  <c r="D2844" i="1"/>
  <c r="D2883" i="1"/>
  <c r="D2849" i="1"/>
  <c r="D2850" i="1"/>
  <c r="D2886" i="1"/>
  <c r="D2889" i="1"/>
  <c r="D2888" i="1"/>
  <c r="D2887" i="1"/>
  <c r="D2885" i="1"/>
  <c r="D2890" i="1"/>
  <c r="D2891" i="1"/>
  <c r="D2895" i="1"/>
  <c r="D2894" i="1"/>
  <c r="D2896" i="1"/>
  <c r="D2858" i="1"/>
  <c r="D2861" i="1"/>
  <c r="D2852" i="1"/>
  <c r="D2863" i="1"/>
  <c r="D2855" i="1"/>
  <c r="D2865" i="1"/>
  <c r="D2909" i="1"/>
  <c r="D2908" i="1"/>
  <c r="D2898" i="1"/>
  <c r="D2899" i="1"/>
  <c r="D2904" i="1"/>
  <c r="D2897" i="1"/>
  <c r="D2914" i="1"/>
  <c r="D2907" i="1"/>
  <c r="D2906" i="1"/>
  <c r="D2905" i="1"/>
  <c r="D2902" i="1"/>
  <c r="D2901" i="1"/>
  <c r="D2915" i="1"/>
  <c r="D2917" i="1"/>
  <c r="D2916" i="1"/>
  <c r="D2912" i="1"/>
  <c r="D2911" i="1"/>
  <c r="D2910" i="1"/>
  <c r="D2913" i="1"/>
  <c r="D2903" i="1"/>
  <c r="D2900" i="1"/>
  <c r="D2953" i="1"/>
  <c r="D2851" i="1"/>
  <c r="D2848" i="1"/>
  <c r="D2847" i="1"/>
  <c r="D2859" i="1"/>
  <c r="D2860" i="1"/>
  <c r="D2862" i="1"/>
  <c r="D2845" i="1"/>
  <c r="D2853" i="1"/>
  <c r="D2854" i="1"/>
  <c r="D2864" i="1"/>
  <c r="D2846" i="1"/>
  <c r="D2856" i="1"/>
  <c r="D2857" i="1"/>
  <c r="D2866" i="1"/>
  <c r="D2875" i="1"/>
  <c r="D2872" i="1"/>
  <c r="D2870" i="1"/>
  <c r="D2868" i="1"/>
  <c r="D3006" i="1"/>
  <c r="D3005" i="1"/>
  <c r="D3007" i="1"/>
  <c r="D3004" i="1"/>
  <c r="D3009" i="1"/>
  <c r="D3008" i="1"/>
  <c r="D3011" i="1"/>
  <c r="D3010" i="1"/>
  <c r="D3012" i="1"/>
  <c r="D3013" i="1"/>
  <c r="D3014" i="1"/>
  <c r="D2968" i="1"/>
  <c r="D2973" i="1"/>
  <c r="D2974" i="1"/>
  <c r="D2969" i="1"/>
  <c r="D2989" i="1"/>
  <c r="D2988" i="1"/>
  <c r="D2986" i="1"/>
  <c r="D2987" i="1"/>
  <c r="D2972" i="1"/>
  <c r="D2971" i="1"/>
  <c r="D2970" i="1"/>
  <c r="D2990" i="1"/>
  <c r="D2991" i="1"/>
  <c r="D2960" i="1"/>
  <c r="D2965" i="1"/>
  <c r="D2962" i="1"/>
  <c r="D2963" i="1"/>
  <c r="D2964" i="1"/>
  <c r="D2961" i="1"/>
  <c r="D2992" i="1"/>
  <c r="D2993" i="1"/>
  <c r="D2994" i="1"/>
  <c r="D2977" i="1"/>
  <c r="D2975" i="1"/>
  <c r="D2979" i="1"/>
  <c r="D2978" i="1"/>
  <c r="D2980" i="1"/>
  <c r="D2955" i="1"/>
  <c r="D2976" i="1"/>
  <c r="D2985" i="1"/>
  <c r="D2981" i="1"/>
  <c r="D2983" i="1"/>
  <c r="D2984" i="1"/>
  <c r="D2982" i="1"/>
  <c r="D2954" i="1"/>
  <c r="D2966" i="1"/>
  <c r="D2967" i="1"/>
  <c r="D2956" i="1"/>
  <c r="D2923" i="1"/>
  <c r="D2929" i="1"/>
  <c r="D2930" i="1"/>
  <c r="D2927" i="1"/>
  <c r="D2932" i="1"/>
  <c r="D2939" i="1"/>
  <c r="D2928" i="1"/>
  <c r="D2933" i="1"/>
  <c r="D2931" i="1"/>
  <c r="D2922" i="1"/>
  <c r="D2934" i="1"/>
  <c r="D2937" i="1"/>
  <c r="D2938" i="1"/>
  <c r="D2935" i="1"/>
  <c r="D2925" i="1"/>
  <c r="D2926" i="1"/>
  <c r="D2936" i="1"/>
  <c r="D2945" i="1"/>
  <c r="D2946" i="1"/>
  <c r="D2943" i="1"/>
  <c r="D2944" i="1"/>
  <c r="D2940" i="1"/>
  <c r="D2941" i="1"/>
  <c r="D2942" i="1"/>
  <c r="D2947" i="1"/>
  <c r="D2948" i="1"/>
  <c r="D2950" i="1"/>
  <c r="D2951" i="1"/>
  <c r="D2949" i="1"/>
  <c r="D2924" i="1"/>
  <c r="D2918" i="1"/>
  <c r="D2919" i="1"/>
  <c r="D2920" i="1"/>
  <c r="D2921" i="1"/>
  <c r="D3001" i="1"/>
  <c r="D3000" i="1"/>
  <c r="D3002" i="1"/>
  <c r="D3003" i="1"/>
  <c r="D3026" i="1"/>
  <c r="D3027" i="1"/>
  <c r="D3022" i="1"/>
  <c r="D3023" i="1"/>
  <c r="D3024" i="1"/>
  <c r="D3025" i="1"/>
  <c r="D2957" i="1"/>
  <c r="D2958" i="1"/>
  <c r="D2959" i="1"/>
  <c r="D2952" i="1"/>
  <c r="D3016" i="1"/>
  <c r="D3021" i="1"/>
  <c r="D3015" i="1"/>
  <c r="D3018" i="1"/>
  <c r="D3019" i="1"/>
  <c r="D3017" i="1"/>
  <c r="D3020" i="1"/>
  <c r="D3028" i="1"/>
  <c r="D3029" i="1"/>
  <c r="D2995" i="1"/>
  <c r="D2996" i="1"/>
  <c r="D2997" i="1"/>
  <c r="D2999" i="1"/>
  <c r="D2998" i="1"/>
  <c r="E2874" i="1"/>
  <c r="E2867" i="1"/>
  <c r="E2892" i="1"/>
  <c r="E2893" i="1"/>
  <c r="E2871" i="1"/>
  <c r="E2873" i="1"/>
  <c r="E2879" i="1"/>
  <c r="E2878" i="1"/>
  <c r="E2877" i="1"/>
  <c r="E2880" i="1"/>
  <c r="E2881" i="1"/>
  <c r="E2882" i="1"/>
  <c r="E2884" i="1"/>
  <c r="E2844" i="1"/>
  <c r="E2883" i="1"/>
  <c r="E2849" i="1"/>
  <c r="E2850" i="1"/>
  <c r="E2886" i="1"/>
  <c r="E2889" i="1"/>
  <c r="E2888" i="1"/>
  <c r="E2887" i="1"/>
  <c r="E2885" i="1"/>
  <c r="E2890" i="1"/>
  <c r="E2891" i="1"/>
  <c r="E2895" i="1"/>
  <c r="E2894" i="1"/>
  <c r="E2896" i="1"/>
  <c r="E2858" i="1"/>
  <c r="E2861" i="1"/>
  <c r="E2852" i="1"/>
  <c r="E2863" i="1"/>
  <c r="E2855" i="1"/>
  <c r="E2865" i="1"/>
  <c r="E2909" i="1"/>
  <c r="E2908" i="1"/>
  <c r="E2898" i="1"/>
  <c r="E2899" i="1"/>
  <c r="E2904" i="1"/>
  <c r="E2897" i="1"/>
  <c r="E2914" i="1"/>
  <c r="E2907" i="1"/>
  <c r="E2906" i="1"/>
  <c r="E2905" i="1"/>
  <c r="E2902" i="1"/>
  <c r="E2901" i="1"/>
  <c r="E2915" i="1"/>
  <c r="E2917" i="1"/>
  <c r="E2916" i="1"/>
  <c r="E2912" i="1"/>
  <c r="E2911" i="1"/>
  <c r="E2910" i="1"/>
  <c r="E2913" i="1"/>
  <c r="E2903" i="1"/>
  <c r="E2900" i="1"/>
  <c r="E2953" i="1"/>
  <c r="E2851" i="1"/>
  <c r="E2848" i="1"/>
  <c r="E2847" i="1"/>
  <c r="E2859" i="1"/>
  <c r="E2860" i="1"/>
  <c r="E2862" i="1"/>
  <c r="E2845" i="1"/>
  <c r="E2853" i="1"/>
  <c r="E2854" i="1"/>
  <c r="E2864" i="1"/>
  <c r="E2846" i="1"/>
  <c r="E2856" i="1"/>
  <c r="E2857" i="1"/>
  <c r="E2866" i="1"/>
  <c r="E2875" i="1"/>
  <c r="E2872" i="1"/>
  <c r="E2870" i="1"/>
  <c r="E2868" i="1"/>
  <c r="E3006" i="1"/>
  <c r="E3005" i="1"/>
  <c r="E3007" i="1"/>
  <c r="E3004" i="1"/>
  <c r="E3009" i="1"/>
  <c r="E3008" i="1"/>
  <c r="E3011" i="1"/>
  <c r="E3010" i="1"/>
  <c r="E3012" i="1"/>
  <c r="E3013" i="1"/>
  <c r="E3014" i="1"/>
  <c r="E2968" i="1"/>
  <c r="E2973" i="1"/>
  <c r="E2974" i="1"/>
  <c r="E2969" i="1"/>
  <c r="E2989" i="1"/>
  <c r="E2988" i="1"/>
  <c r="E2986" i="1"/>
  <c r="E2987" i="1"/>
  <c r="E2972" i="1"/>
  <c r="E2971" i="1"/>
  <c r="E2970" i="1"/>
  <c r="E2990" i="1"/>
  <c r="E2991" i="1"/>
  <c r="E2960" i="1"/>
  <c r="E2965" i="1"/>
  <c r="E2962" i="1"/>
  <c r="E2963" i="1"/>
  <c r="E2964" i="1"/>
  <c r="E2961" i="1"/>
  <c r="E2992" i="1"/>
  <c r="E2993" i="1"/>
  <c r="E2994" i="1"/>
  <c r="E2977" i="1"/>
  <c r="E2975" i="1"/>
  <c r="E2979" i="1"/>
  <c r="E2978" i="1"/>
  <c r="E2980" i="1"/>
  <c r="E2955" i="1"/>
  <c r="E2976" i="1"/>
  <c r="E2985" i="1"/>
  <c r="E2981" i="1"/>
  <c r="E2983" i="1"/>
  <c r="E2984" i="1"/>
  <c r="E2982" i="1"/>
  <c r="E2954" i="1"/>
  <c r="E2966" i="1"/>
  <c r="E2967" i="1"/>
  <c r="E2956" i="1"/>
  <c r="E2923" i="1"/>
  <c r="E2929" i="1"/>
  <c r="E2930" i="1"/>
  <c r="E2927" i="1"/>
  <c r="E2932" i="1"/>
  <c r="E2939" i="1"/>
  <c r="E2928" i="1"/>
  <c r="E2933" i="1"/>
  <c r="E2931" i="1"/>
  <c r="E2922" i="1"/>
  <c r="E2934" i="1"/>
  <c r="E2937" i="1"/>
  <c r="E2938" i="1"/>
  <c r="E2935" i="1"/>
  <c r="E2925" i="1"/>
  <c r="E2926" i="1"/>
  <c r="E2936" i="1"/>
  <c r="E2945" i="1"/>
  <c r="E2946" i="1"/>
  <c r="E2943" i="1"/>
  <c r="E2944" i="1"/>
  <c r="E2940" i="1"/>
  <c r="E2941" i="1"/>
  <c r="E2942" i="1"/>
  <c r="E2947" i="1"/>
  <c r="E2948" i="1"/>
  <c r="E2950" i="1"/>
  <c r="E2951" i="1"/>
  <c r="E2949" i="1"/>
  <c r="E2924" i="1"/>
  <c r="E2918" i="1"/>
  <c r="E2919" i="1"/>
  <c r="E2920" i="1"/>
  <c r="E2921" i="1"/>
  <c r="E3001" i="1"/>
  <c r="E3000" i="1"/>
  <c r="E3002" i="1"/>
  <c r="E3003" i="1"/>
  <c r="E3026" i="1"/>
  <c r="E3027" i="1"/>
  <c r="E3022" i="1"/>
  <c r="E3023" i="1"/>
  <c r="E3024" i="1"/>
  <c r="E3025" i="1"/>
  <c r="E2957" i="1"/>
  <c r="E2958" i="1"/>
  <c r="E2959" i="1"/>
  <c r="E2952" i="1"/>
  <c r="E3016" i="1"/>
  <c r="E3021" i="1"/>
  <c r="E3015" i="1"/>
  <c r="E3018" i="1"/>
  <c r="E3019" i="1"/>
  <c r="E3017" i="1"/>
  <c r="E3020" i="1"/>
  <c r="E3028" i="1"/>
  <c r="E3029" i="1"/>
  <c r="E2995" i="1"/>
  <c r="E2996" i="1"/>
  <c r="E2997" i="1"/>
  <c r="E2999" i="1"/>
  <c r="E2998" i="1"/>
  <c r="A2874" i="1"/>
  <c r="A2867" i="1"/>
  <c r="A2892" i="1"/>
  <c r="A2893" i="1"/>
  <c r="A2871" i="1"/>
  <c r="A2873" i="1"/>
  <c r="A2879" i="1"/>
  <c r="A2878" i="1"/>
  <c r="A2877" i="1"/>
  <c r="A2880" i="1"/>
  <c r="A2881" i="1"/>
  <c r="A2882" i="1"/>
  <c r="A2884" i="1"/>
  <c r="A2844" i="1"/>
  <c r="A2883" i="1"/>
  <c r="A2849" i="1"/>
  <c r="A2850" i="1"/>
  <c r="A2886" i="1"/>
  <c r="A2889" i="1"/>
  <c r="A2888" i="1"/>
  <c r="A2887" i="1"/>
  <c r="A2885" i="1"/>
  <c r="A2890" i="1"/>
  <c r="A2891" i="1"/>
  <c r="A2895" i="1"/>
  <c r="A2894" i="1"/>
  <c r="A2896" i="1"/>
  <c r="A2858" i="1"/>
  <c r="A2861" i="1"/>
  <c r="A2852" i="1"/>
  <c r="A2863" i="1"/>
  <c r="A2855" i="1"/>
  <c r="A2865" i="1"/>
  <c r="A2909" i="1"/>
  <c r="A2908" i="1"/>
  <c r="A2898" i="1"/>
  <c r="A2899" i="1"/>
  <c r="A2904" i="1"/>
  <c r="A2897" i="1"/>
  <c r="A2914" i="1"/>
  <c r="A2907" i="1"/>
  <c r="A2906" i="1"/>
  <c r="A2905" i="1"/>
  <c r="A2902" i="1"/>
  <c r="A2901" i="1"/>
  <c r="A2915" i="1"/>
  <c r="A2917" i="1"/>
  <c r="A2916" i="1"/>
  <c r="A2912" i="1"/>
  <c r="A2911" i="1"/>
  <c r="A2910" i="1"/>
  <c r="A2913" i="1"/>
  <c r="A2903" i="1"/>
  <c r="A2900" i="1"/>
  <c r="A2953" i="1"/>
  <c r="A2851" i="1"/>
  <c r="A2848" i="1"/>
  <c r="A2847" i="1"/>
  <c r="A2859" i="1"/>
  <c r="A2860" i="1"/>
  <c r="A2862" i="1"/>
  <c r="A2845" i="1"/>
  <c r="A2853" i="1"/>
  <c r="A2854" i="1"/>
  <c r="A2864" i="1"/>
  <c r="A2846" i="1"/>
  <c r="A2856" i="1"/>
  <c r="A2857" i="1"/>
  <c r="A2866" i="1"/>
  <c r="A2875" i="1"/>
  <c r="A2872" i="1"/>
  <c r="A2870" i="1"/>
  <c r="A2868" i="1"/>
  <c r="A3006" i="1"/>
  <c r="A3005" i="1"/>
  <c r="A3007" i="1"/>
  <c r="A3004" i="1"/>
  <c r="A3009" i="1"/>
  <c r="A3008" i="1"/>
  <c r="A3011" i="1"/>
  <c r="A3010" i="1"/>
  <c r="A3012" i="1"/>
  <c r="A3013" i="1"/>
  <c r="A3014" i="1"/>
  <c r="A2968" i="1"/>
  <c r="A2973" i="1"/>
  <c r="A2974" i="1"/>
  <c r="A2969" i="1"/>
  <c r="A2989" i="1"/>
  <c r="A2988" i="1"/>
  <c r="A2986" i="1"/>
  <c r="A2987" i="1"/>
  <c r="A2972" i="1"/>
  <c r="A2971" i="1"/>
  <c r="A2970" i="1"/>
  <c r="A2990" i="1"/>
  <c r="A2991" i="1"/>
  <c r="A2960" i="1"/>
  <c r="A2965" i="1"/>
  <c r="A2962" i="1"/>
  <c r="A2963" i="1"/>
  <c r="A2964" i="1"/>
  <c r="A2961" i="1"/>
  <c r="A2992" i="1"/>
  <c r="A2993" i="1"/>
  <c r="A2994" i="1"/>
  <c r="A2977" i="1"/>
  <c r="A2975" i="1"/>
  <c r="A2979" i="1"/>
  <c r="A2978" i="1"/>
  <c r="A2980" i="1"/>
  <c r="A2955" i="1"/>
  <c r="A2976" i="1"/>
  <c r="A2985" i="1"/>
  <c r="A2981" i="1"/>
  <c r="A2983" i="1"/>
  <c r="A2984" i="1"/>
  <c r="A2982" i="1"/>
  <c r="A2954" i="1"/>
  <c r="A2966" i="1"/>
  <c r="A2967" i="1"/>
  <c r="A2956" i="1"/>
  <c r="A2923" i="1"/>
  <c r="A2929" i="1"/>
  <c r="A2930" i="1"/>
  <c r="A2927" i="1"/>
  <c r="A2932" i="1"/>
  <c r="A2939" i="1"/>
  <c r="A2928" i="1"/>
  <c r="A2933" i="1"/>
  <c r="A2931" i="1"/>
  <c r="A2922" i="1"/>
  <c r="A2934" i="1"/>
  <c r="A2937" i="1"/>
  <c r="A2938" i="1"/>
  <c r="A2935" i="1"/>
  <c r="A2925" i="1"/>
  <c r="A2926" i="1"/>
  <c r="A2936" i="1"/>
  <c r="A2945" i="1"/>
  <c r="A2946" i="1"/>
  <c r="A2943" i="1"/>
  <c r="A2944" i="1"/>
  <c r="A2940" i="1"/>
  <c r="A2941" i="1"/>
  <c r="A2942" i="1"/>
  <c r="A2947" i="1"/>
  <c r="A2948" i="1"/>
  <c r="A2950" i="1"/>
  <c r="A2951" i="1"/>
  <c r="A2949" i="1"/>
  <c r="A2924" i="1"/>
  <c r="A2918" i="1"/>
  <c r="A2919" i="1"/>
  <c r="A2920" i="1"/>
  <c r="A2921" i="1"/>
  <c r="A3001" i="1"/>
  <c r="A3000" i="1"/>
  <c r="A3002" i="1"/>
  <c r="A3003" i="1"/>
  <c r="A3026" i="1"/>
  <c r="A3027" i="1"/>
  <c r="A3022" i="1"/>
  <c r="A3023" i="1"/>
  <c r="A3024" i="1"/>
  <c r="A3025" i="1"/>
  <c r="A2957" i="1"/>
  <c r="A2958" i="1"/>
  <c r="A2959" i="1"/>
  <c r="A2952" i="1"/>
  <c r="A3016" i="1"/>
  <c r="A3021" i="1"/>
  <c r="A3015" i="1"/>
  <c r="A3018" i="1"/>
  <c r="A3019" i="1"/>
  <c r="A3017" i="1"/>
  <c r="A3020" i="1"/>
  <c r="A3028" i="1"/>
  <c r="A3029" i="1"/>
  <c r="A2995" i="1"/>
  <c r="A2996" i="1"/>
  <c r="A2997" i="1"/>
  <c r="A2999" i="1"/>
  <c r="A2998" i="1"/>
  <c r="A42" i="34" l="1"/>
  <c r="A41" i="34"/>
  <c r="A40" i="34"/>
  <c r="A39" i="34"/>
  <c r="A38" i="34"/>
  <c r="A37" i="34"/>
  <c r="A36" i="34"/>
  <c r="A35" i="34"/>
  <c r="A4259" i="1"/>
  <c r="E4259" i="1"/>
  <c r="D4259" i="1"/>
  <c r="A4258" i="1"/>
  <c r="E4258" i="1"/>
  <c r="D4258" i="1"/>
  <c r="A4257" i="1"/>
  <c r="E4257" i="1"/>
  <c r="D4257" i="1"/>
  <c r="A4256" i="1"/>
  <c r="E4256" i="1"/>
  <c r="D4256" i="1"/>
  <c r="A4342" i="1"/>
  <c r="E4342" i="1"/>
  <c r="D4342" i="1"/>
  <c r="A4343" i="1"/>
  <c r="E4343" i="1"/>
  <c r="D4343" i="1"/>
  <c r="A4340" i="1"/>
  <c r="E4340" i="1"/>
  <c r="D4340" i="1"/>
  <c r="A4341" i="1"/>
  <c r="E4341" i="1"/>
  <c r="D4341" i="1"/>
  <c r="A4336" i="1"/>
  <c r="E4336" i="1"/>
  <c r="D4336" i="1"/>
  <c r="A4339" i="1"/>
  <c r="E4339" i="1"/>
  <c r="D4339" i="1"/>
  <c r="A4337" i="1"/>
  <c r="E4337" i="1"/>
  <c r="D4337" i="1"/>
  <c r="A4338" i="1"/>
  <c r="E4338" i="1"/>
  <c r="D4338" i="1"/>
  <c r="A4335" i="1"/>
  <c r="E4335" i="1"/>
  <c r="D4335" i="1"/>
  <c r="A4334" i="1"/>
  <c r="E4334" i="1"/>
  <c r="D4334" i="1"/>
  <c r="A4332" i="1"/>
  <c r="E4332" i="1"/>
  <c r="D4332" i="1"/>
  <c r="A4333" i="1"/>
  <c r="E4333" i="1"/>
  <c r="D4333" i="1"/>
  <c r="A4346" i="1"/>
  <c r="E4346" i="1"/>
  <c r="D4346" i="1"/>
  <c r="A4345" i="1"/>
  <c r="E4345" i="1"/>
  <c r="D4345" i="1"/>
  <c r="A4344" i="1"/>
  <c r="E4344" i="1"/>
  <c r="D4344" i="1"/>
  <c r="A4296" i="1"/>
  <c r="E4296" i="1"/>
  <c r="D4296" i="1"/>
  <c r="A4294" i="1"/>
  <c r="E4294" i="1"/>
  <c r="D4294" i="1"/>
  <c r="A4292" i="1"/>
  <c r="E4292" i="1"/>
  <c r="D4292" i="1"/>
  <c r="A4239" i="1"/>
  <c r="E4239" i="1"/>
  <c r="D4239" i="1"/>
  <c r="A4242" i="1"/>
  <c r="E4242" i="1"/>
  <c r="D4242" i="1"/>
  <c r="A4250" i="1"/>
  <c r="E4250" i="1"/>
  <c r="D4250" i="1"/>
  <c r="A4248" i="1"/>
  <c r="E4248" i="1"/>
  <c r="D4248" i="1"/>
  <c r="A4249" i="1"/>
  <c r="E4249" i="1"/>
  <c r="D4249" i="1"/>
  <c r="A4251" i="1"/>
  <c r="E4251" i="1"/>
  <c r="D4251" i="1"/>
  <c r="A4254" i="1"/>
  <c r="E4254" i="1"/>
  <c r="D4254" i="1"/>
  <c r="A4255" i="1"/>
  <c r="E4255" i="1"/>
  <c r="D4255" i="1"/>
  <c r="A4253" i="1"/>
  <c r="E4253" i="1"/>
  <c r="D4253" i="1"/>
  <c r="A4240" i="1"/>
  <c r="E4240" i="1"/>
  <c r="D4240" i="1"/>
  <c r="A4241" i="1"/>
  <c r="E4241" i="1"/>
  <c r="D4241" i="1"/>
  <c r="A4244" i="1"/>
  <c r="E4244" i="1"/>
  <c r="D4244" i="1"/>
  <c r="A4245" i="1"/>
  <c r="E4245" i="1"/>
  <c r="D4245" i="1"/>
  <c r="A4247" i="1"/>
  <c r="E4247" i="1"/>
  <c r="D4247" i="1"/>
  <c r="A4252" i="1"/>
  <c r="E4252" i="1"/>
  <c r="D4252" i="1"/>
  <c r="A4236" i="1"/>
  <c r="E4236" i="1"/>
  <c r="D4236" i="1"/>
  <c r="A4243" i="1"/>
  <c r="E4243" i="1"/>
  <c r="D4243" i="1"/>
  <c r="A4238" i="1"/>
  <c r="E4238" i="1"/>
  <c r="D4238" i="1"/>
  <c r="A4237" i="1"/>
  <c r="E4237" i="1"/>
  <c r="D4237" i="1"/>
  <c r="A4246" i="1"/>
  <c r="E4246" i="1"/>
  <c r="D4246" i="1"/>
  <c r="A4204" i="1"/>
  <c r="E4204" i="1"/>
  <c r="D4204" i="1"/>
  <c r="A4202" i="1"/>
  <c r="E4202" i="1"/>
  <c r="D4202" i="1"/>
  <c r="A4206" i="1"/>
  <c r="E4206" i="1"/>
  <c r="D4206" i="1"/>
  <c r="A4201" i="1"/>
  <c r="E4201" i="1"/>
  <c r="D4201" i="1"/>
  <c r="A4205" i="1"/>
  <c r="E4205" i="1"/>
  <c r="D4205" i="1"/>
  <c r="A4203" i="1"/>
  <c r="E4203" i="1"/>
  <c r="D4203" i="1"/>
  <c r="A4235" i="1"/>
  <c r="E4235" i="1"/>
  <c r="D4235" i="1"/>
  <c r="A4233" i="1"/>
  <c r="E4233" i="1"/>
  <c r="D4233" i="1"/>
  <c r="A4234" i="1"/>
  <c r="E4234" i="1"/>
  <c r="D4234" i="1"/>
  <c r="A4231" i="1"/>
  <c r="E4231" i="1"/>
  <c r="D4231" i="1"/>
  <c r="A4230" i="1"/>
  <c r="E4230" i="1"/>
  <c r="D4230" i="1"/>
  <c r="A4195" i="1"/>
  <c r="E4195" i="1"/>
  <c r="D4195" i="1"/>
  <c r="A4225" i="1"/>
  <c r="E4225" i="1"/>
  <c r="D4225" i="1"/>
  <c r="A4194" i="1"/>
  <c r="E4194" i="1"/>
  <c r="D4194" i="1"/>
  <c r="A4227" i="1"/>
  <c r="E4227" i="1"/>
  <c r="D4227" i="1"/>
  <c r="A4228" i="1"/>
  <c r="E4228" i="1"/>
  <c r="D4228" i="1"/>
  <c r="A4229" i="1"/>
  <c r="E4229" i="1"/>
  <c r="D4229" i="1"/>
  <c r="A4226" i="1"/>
  <c r="E4226" i="1"/>
  <c r="D4226" i="1"/>
  <c r="A4200" i="1"/>
  <c r="E4200" i="1"/>
  <c r="D4200" i="1"/>
  <c r="A4199" i="1"/>
  <c r="E4199" i="1"/>
  <c r="D4199" i="1"/>
  <c r="A4198" i="1"/>
  <c r="E4198" i="1"/>
  <c r="D4198" i="1"/>
  <c r="A4197" i="1"/>
  <c r="E4197" i="1"/>
  <c r="D4197" i="1"/>
  <c r="A4224" i="1"/>
  <c r="E4224" i="1"/>
  <c r="D4224" i="1"/>
  <c r="A4193" i="1"/>
  <c r="E4193" i="1"/>
  <c r="D4193" i="1"/>
  <c r="A4192" i="1"/>
  <c r="E4192" i="1"/>
  <c r="D4192" i="1"/>
  <c r="A4219" i="1"/>
  <c r="E4219" i="1"/>
  <c r="D4219" i="1"/>
  <c r="A4196" i="1"/>
  <c r="E4196" i="1"/>
  <c r="D4196" i="1"/>
  <c r="A4220" i="1"/>
  <c r="E4220" i="1"/>
  <c r="D4220" i="1"/>
  <c r="A4218" i="1"/>
  <c r="E4218" i="1"/>
  <c r="D4218" i="1"/>
  <c r="A4217" i="1"/>
  <c r="E4217" i="1"/>
  <c r="D4217" i="1"/>
  <c r="A4216" i="1"/>
  <c r="E4216" i="1"/>
  <c r="D4216" i="1"/>
  <c r="A4223" i="1"/>
  <c r="E4223" i="1"/>
  <c r="D4223" i="1"/>
  <c r="A4213" i="1"/>
  <c r="E4213" i="1"/>
  <c r="D4213" i="1"/>
  <c r="A4214" i="1"/>
  <c r="E4214" i="1"/>
  <c r="D4214" i="1"/>
  <c r="A4215" i="1"/>
  <c r="E4215" i="1"/>
  <c r="D4215" i="1"/>
  <c r="A4222" i="1"/>
  <c r="E4222" i="1"/>
  <c r="D4222" i="1"/>
  <c r="A4210" i="1"/>
  <c r="E4210" i="1"/>
  <c r="D4210" i="1"/>
  <c r="A4221" i="1"/>
  <c r="E4221" i="1"/>
  <c r="D4221" i="1"/>
  <c r="A4209" i="1"/>
  <c r="E4209" i="1"/>
  <c r="D4209" i="1"/>
  <c r="A4232" i="1"/>
  <c r="E4232" i="1"/>
  <c r="D4232" i="1"/>
  <c r="A4207" i="1"/>
  <c r="E4207" i="1"/>
  <c r="D4207" i="1"/>
  <c r="A4208" i="1"/>
  <c r="E4208" i="1"/>
  <c r="D4208" i="1"/>
  <c r="A4212" i="1"/>
  <c r="E4212" i="1"/>
  <c r="D4212" i="1"/>
  <c r="A4211" i="1"/>
  <c r="E4211" i="1"/>
  <c r="D4211" i="1"/>
  <c r="A4304" i="1"/>
  <c r="E4304" i="1"/>
  <c r="D4304" i="1"/>
  <c r="A4303" i="1"/>
  <c r="E4303" i="1"/>
  <c r="D4303" i="1"/>
  <c r="A4289" i="1"/>
  <c r="E4289" i="1"/>
  <c r="D4289" i="1"/>
  <c r="A4319" i="1"/>
  <c r="E4319" i="1"/>
  <c r="D4319" i="1"/>
  <c r="A4321" i="1"/>
  <c r="E4321" i="1"/>
  <c r="D4321" i="1"/>
  <c r="A4320" i="1"/>
  <c r="E4320" i="1"/>
  <c r="D4320" i="1"/>
  <c r="A4318" i="1"/>
  <c r="E4318" i="1"/>
  <c r="D4318" i="1"/>
  <c r="A4322" i="1"/>
  <c r="E4322" i="1"/>
  <c r="D4322" i="1"/>
  <c r="A4313" i="1"/>
  <c r="E4313" i="1"/>
  <c r="D4313" i="1"/>
  <c r="A4290" i="1"/>
  <c r="E4290" i="1"/>
  <c r="D4290" i="1"/>
  <c r="A4317" i="1"/>
  <c r="E4317" i="1"/>
  <c r="D4317" i="1"/>
  <c r="A4315" i="1"/>
  <c r="E4315" i="1"/>
  <c r="D4315" i="1"/>
  <c r="A4316" i="1"/>
  <c r="E4316" i="1"/>
  <c r="D4316" i="1"/>
  <c r="A4312" i="1"/>
  <c r="E4312" i="1"/>
  <c r="D4312" i="1"/>
  <c r="A4314" i="1"/>
  <c r="E4314" i="1"/>
  <c r="D4314" i="1"/>
  <c r="A4331" i="1"/>
  <c r="E4331" i="1"/>
  <c r="D4331" i="1"/>
  <c r="A4330" i="1"/>
  <c r="E4330" i="1"/>
  <c r="D4330" i="1"/>
  <c r="A4329" i="1"/>
  <c r="E4329" i="1"/>
  <c r="D4329" i="1"/>
  <c r="A4298" i="1"/>
  <c r="E4298" i="1"/>
  <c r="D4298" i="1"/>
  <c r="A4301" i="1"/>
  <c r="E4301" i="1"/>
  <c r="D4301" i="1"/>
  <c r="A4300" i="1"/>
  <c r="E4300" i="1"/>
  <c r="D4300" i="1"/>
  <c r="A4299" i="1"/>
  <c r="E4299" i="1"/>
  <c r="D4299" i="1"/>
  <c r="A4302" i="1"/>
  <c r="E4302" i="1"/>
  <c r="D4302" i="1"/>
  <c r="A4297" i="1"/>
  <c r="E4297" i="1"/>
  <c r="D4297" i="1"/>
  <c r="A4328" i="1"/>
  <c r="E4328" i="1"/>
  <c r="D4328" i="1"/>
  <c r="A4327" i="1"/>
  <c r="E4327" i="1"/>
  <c r="D4327" i="1"/>
  <c r="A4307" i="1"/>
  <c r="E4307" i="1"/>
  <c r="D4307" i="1"/>
  <c r="A4308" i="1"/>
  <c r="E4308" i="1"/>
  <c r="D4308" i="1"/>
  <c r="A4309" i="1"/>
  <c r="E4309" i="1"/>
  <c r="D4309" i="1"/>
  <c r="A4324" i="1"/>
  <c r="E4324" i="1"/>
  <c r="D4324" i="1"/>
  <c r="A4323" i="1"/>
  <c r="E4323" i="1"/>
  <c r="D4323" i="1"/>
  <c r="A4325" i="1"/>
  <c r="E4325" i="1"/>
  <c r="D4325" i="1"/>
  <c r="A4326" i="1"/>
  <c r="E4326" i="1"/>
  <c r="D4326" i="1"/>
  <c r="A4306" i="1"/>
  <c r="E4306" i="1"/>
  <c r="D4306" i="1"/>
  <c r="A4311" i="1"/>
  <c r="E4311" i="1"/>
  <c r="D4311" i="1"/>
  <c r="A4310" i="1"/>
  <c r="E4310" i="1"/>
  <c r="D4310" i="1"/>
  <c r="A4305" i="1"/>
  <c r="E4305" i="1"/>
  <c r="D4305" i="1"/>
  <c r="A4286" i="1"/>
  <c r="E4286" i="1"/>
  <c r="D4286" i="1"/>
  <c r="A4287" i="1"/>
  <c r="E4287" i="1"/>
  <c r="D4287" i="1"/>
  <c r="A4285" i="1"/>
  <c r="E4285" i="1"/>
  <c r="D4285" i="1"/>
  <c r="A4284" i="1"/>
  <c r="E4284" i="1"/>
  <c r="D4284" i="1"/>
  <c r="A4279" i="1"/>
  <c r="E4279" i="1"/>
  <c r="D4279" i="1"/>
  <c r="A4278" i="1"/>
  <c r="E4278" i="1"/>
  <c r="D4278" i="1"/>
  <c r="A4277" i="1"/>
  <c r="E4277" i="1"/>
  <c r="D4277" i="1"/>
  <c r="A4281" i="1"/>
  <c r="E4281" i="1"/>
  <c r="D4281" i="1"/>
  <c r="A4280" i="1"/>
  <c r="E4280" i="1"/>
  <c r="D4280" i="1"/>
  <c r="A4283" i="1"/>
  <c r="E4283" i="1"/>
  <c r="D4283" i="1"/>
  <c r="A4282" i="1"/>
  <c r="E4282" i="1"/>
  <c r="D4282" i="1"/>
  <c r="A4273" i="1"/>
  <c r="E4273" i="1"/>
  <c r="D4273" i="1"/>
  <c r="A4263" i="1"/>
  <c r="E4263" i="1"/>
  <c r="D4263" i="1"/>
  <c r="A4262" i="1"/>
  <c r="E4262" i="1"/>
  <c r="D4262" i="1"/>
  <c r="A4272" i="1"/>
  <c r="E4272" i="1"/>
  <c r="D4272" i="1"/>
  <c r="A4275" i="1"/>
  <c r="E4275" i="1"/>
  <c r="D4275" i="1"/>
  <c r="A4274" i="1"/>
  <c r="E4274" i="1"/>
  <c r="D4274" i="1"/>
  <c r="A4271" i="1"/>
  <c r="E4271" i="1"/>
  <c r="D4271" i="1"/>
  <c r="A4260" i="1"/>
  <c r="E4260" i="1"/>
  <c r="D4260" i="1"/>
  <c r="A4268" i="1"/>
  <c r="E4268" i="1"/>
  <c r="D4268" i="1"/>
  <c r="A4270" i="1"/>
  <c r="E4270" i="1"/>
  <c r="D4270" i="1"/>
  <c r="A4265" i="1"/>
  <c r="E4265" i="1"/>
  <c r="D4265" i="1"/>
  <c r="A4276" i="1"/>
  <c r="E4276" i="1"/>
  <c r="D4276" i="1"/>
  <c r="A4269" i="1"/>
  <c r="E4269" i="1"/>
  <c r="D4269" i="1"/>
  <c r="A4264" i="1"/>
  <c r="E4264" i="1"/>
  <c r="D4264" i="1"/>
  <c r="A4267" i="1"/>
  <c r="E4267" i="1"/>
  <c r="D4267" i="1"/>
  <c r="A4266" i="1"/>
  <c r="E4266" i="1"/>
  <c r="D4266" i="1"/>
  <c r="A4261" i="1"/>
  <c r="E4261" i="1"/>
  <c r="D4261" i="1"/>
  <c r="A4355" i="1"/>
  <c r="E4355" i="1"/>
  <c r="D4355" i="1"/>
  <c r="A4354" i="1"/>
  <c r="E4354" i="1"/>
  <c r="D4354" i="1"/>
  <c r="A4352" i="1"/>
  <c r="E4352" i="1"/>
  <c r="D4352" i="1"/>
  <c r="A4349" i="1"/>
  <c r="E4349" i="1"/>
  <c r="D4349" i="1"/>
  <c r="A4351" i="1"/>
  <c r="E4351" i="1"/>
  <c r="D4351" i="1"/>
  <c r="A4350" i="1"/>
  <c r="E4350" i="1"/>
  <c r="D4350" i="1"/>
  <c r="A4347" i="1"/>
  <c r="E4347" i="1"/>
  <c r="D4347" i="1"/>
  <c r="A4353" i="1"/>
  <c r="E4353" i="1"/>
  <c r="D4353" i="1"/>
  <c r="A4348" i="1"/>
  <c r="E4348" i="1"/>
  <c r="D4348" i="1"/>
  <c r="A4288" i="1"/>
  <c r="E4288" i="1"/>
  <c r="D4288" i="1"/>
  <c r="A4295" i="1"/>
  <c r="E4295" i="1"/>
  <c r="D4295" i="1"/>
  <c r="A4293" i="1"/>
  <c r="E4293" i="1"/>
  <c r="D4293" i="1"/>
  <c r="A4291" i="1"/>
  <c r="E4291" i="1"/>
  <c r="D4291" i="1"/>
  <c r="A4122" i="1"/>
  <c r="E4122" i="1"/>
  <c r="D4122" i="1"/>
  <c r="A4123" i="1"/>
  <c r="E4123" i="1"/>
  <c r="D4123" i="1"/>
  <c r="A4121" i="1"/>
  <c r="E4121" i="1"/>
  <c r="D4121" i="1"/>
  <c r="A4120" i="1"/>
  <c r="E4120" i="1"/>
  <c r="D4120" i="1"/>
  <c r="A4115" i="1"/>
  <c r="E4115" i="1"/>
  <c r="D4115" i="1"/>
  <c r="A4114" i="1"/>
  <c r="E4114" i="1"/>
  <c r="D4114" i="1"/>
  <c r="A4113" i="1"/>
  <c r="E4113" i="1"/>
  <c r="D4113" i="1"/>
  <c r="A4117" i="1"/>
  <c r="E4117" i="1"/>
  <c r="D4117" i="1"/>
  <c r="A4116" i="1"/>
  <c r="E4116" i="1"/>
  <c r="D4116" i="1"/>
  <c r="A4119" i="1"/>
  <c r="E4119" i="1"/>
  <c r="D4119" i="1"/>
  <c r="A4118" i="1"/>
  <c r="E4118" i="1"/>
  <c r="D4118" i="1"/>
  <c r="A4109" i="1"/>
  <c r="E4109" i="1"/>
  <c r="D4109" i="1"/>
  <c r="A4099" i="1"/>
  <c r="E4099" i="1"/>
  <c r="D4099" i="1"/>
  <c r="A4098" i="1"/>
  <c r="E4098" i="1"/>
  <c r="D4098" i="1"/>
  <c r="A4108" i="1"/>
  <c r="E4108" i="1"/>
  <c r="D4108" i="1"/>
  <c r="A4111" i="1"/>
  <c r="E4111" i="1"/>
  <c r="D4111" i="1"/>
  <c r="A4110" i="1"/>
  <c r="E4110" i="1"/>
  <c r="D4110" i="1"/>
  <c r="A4107" i="1"/>
  <c r="E4107" i="1"/>
  <c r="D4107" i="1"/>
  <c r="A4096" i="1"/>
  <c r="E4096" i="1"/>
  <c r="D4096" i="1"/>
  <c r="A4104" i="1"/>
  <c r="E4104" i="1"/>
  <c r="D4104" i="1"/>
  <c r="A4106" i="1"/>
  <c r="E4106" i="1"/>
  <c r="D4106" i="1"/>
  <c r="A4101" i="1"/>
  <c r="E4101" i="1"/>
  <c r="D4101" i="1"/>
  <c r="A4112" i="1"/>
  <c r="E4112" i="1"/>
  <c r="D4112" i="1"/>
  <c r="A4105" i="1"/>
  <c r="E4105" i="1"/>
  <c r="D4105" i="1"/>
  <c r="A4100" i="1"/>
  <c r="E4100" i="1"/>
  <c r="D4100" i="1"/>
  <c r="A4103" i="1"/>
  <c r="E4103" i="1"/>
  <c r="D4103" i="1"/>
  <c r="A4102" i="1"/>
  <c r="E4102" i="1"/>
  <c r="D4102" i="1"/>
  <c r="A4097" i="1"/>
  <c r="E4097" i="1"/>
  <c r="D4097" i="1"/>
  <c r="A4178" i="1"/>
  <c r="E4178" i="1"/>
  <c r="D4178" i="1"/>
  <c r="A4179" i="1"/>
  <c r="E4179" i="1"/>
  <c r="D4179" i="1"/>
  <c r="A4176" i="1"/>
  <c r="E4176" i="1"/>
  <c r="D4176" i="1"/>
  <c r="A4177" i="1"/>
  <c r="E4177" i="1"/>
  <c r="D4177" i="1"/>
  <c r="A4172" i="1"/>
  <c r="E4172" i="1"/>
  <c r="D4172" i="1"/>
  <c r="A4175" i="1"/>
  <c r="E4175" i="1"/>
  <c r="D4175" i="1"/>
  <c r="A4173" i="1"/>
  <c r="E4173" i="1"/>
  <c r="D4173" i="1"/>
  <c r="A4174" i="1"/>
  <c r="E4174" i="1"/>
  <c r="D4174" i="1"/>
  <c r="A4171" i="1"/>
  <c r="E4171" i="1"/>
  <c r="D4171" i="1"/>
  <c r="A4170" i="1"/>
  <c r="E4170" i="1"/>
  <c r="D4170" i="1"/>
  <c r="A4168" i="1"/>
  <c r="E4168" i="1"/>
  <c r="D4168" i="1"/>
  <c r="A4169" i="1"/>
  <c r="E4169" i="1"/>
  <c r="D4169" i="1"/>
  <c r="A4140" i="1"/>
  <c r="E4140" i="1"/>
  <c r="D4140" i="1"/>
  <c r="A4139" i="1"/>
  <c r="E4139" i="1"/>
  <c r="D4139" i="1"/>
  <c r="A4125" i="1"/>
  <c r="E4125" i="1"/>
  <c r="D4125" i="1"/>
  <c r="A4155" i="1"/>
  <c r="E4155" i="1"/>
  <c r="D4155" i="1"/>
  <c r="A4157" i="1"/>
  <c r="E4157" i="1"/>
  <c r="D4157" i="1"/>
  <c r="A4156" i="1"/>
  <c r="E4156" i="1"/>
  <c r="D4156" i="1"/>
  <c r="A4154" i="1"/>
  <c r="E4154" i="1"/>
  <c r="D4154" i="1"/>
  <c r="A4158" i="1"/>
  <c r="E4158" i="1"/>
  <c r="D4158" i="1"/>
  <c r="A4149" i="1"/>
  <c r="E4149" i="1"/>
  <c r="D4149" i="1"/>
  <c r="A4126" i="1"/>
  <c r="E4126" i="1"/>
  <c r="D4126" i="1"/>
  <c r="A4153" i="1"/>
  <c r="E4153" i="1"/>
  <c r="D4153" i="1"/>
  <c r="A4151" i="1"/>
  <c r="E4151" i="1"/>
  <c r="D4151" i="1"/>
  <c r="A4152" i="1"/>
  <c r="E4152" i="1"/>
  <c r="D4152" i="1"/>
  <c r="A4148" i="1"/>
  <c r="E4148" i="1"/>
  <c r="D4148" i="1"/>
  <c r="A4150" i="1"/>
  <c r="E4150" i="1"/>
  <c r="D4150" i="1"/>
  <c r="A4167" i="1"/>
  <c r="E4167" i="1"/>
  <c r="D4167" i="1"/>
  <c r="A4166" i="1"/>
  <c r="E4166" i="1"/>
  <c r="D4166" i="1"/>
  <c r="A4165" i="1"/>
  <c r="E4165" i="1"/>
  <c r="D4165" i="1"/>
  <c r="A4134" i="1"/>
  <c r="E4134" i="1"/>
  <c r="D4134" i="1"/>
  <c r="A4137" i="1"/>
  <c r="E4137" i="1"/>
  <c r="D4137" i="1"/>
  <c r="A4136" i="1"/>
  <c r="E4136" i="1"/>
  <c r="D4136" i="1"/>
  <c r="A4135" i="1"/>
  <c r="E4135" i="1"/>
  <c r="D4135" i="1"/>
  <c r="A4138" i="1"/>
  <c r="E4138" i="1"/>
  <c r="D4138" i="1"/>
  <c r="A4133" i="1"/>
  <c r="E4133" i="1"/>
  <c r="D4133" i="1"/>
  <c r="A4164" i="1"/>
  <c r="E4164" i="1"/>
  <c r="D4164" i="1"/>
  <c r="A4163" i="1"/>
  <c r="E4163" i="1"/>
  <c r="D4163" i="1"/>
  <c r="A4143" i="1"/>
  <c r="E4143" i="1"/>
  <c r="D4143" i="1"/>
  <c r="A4144" i="1"/>
  <c r="E4144" i="1"/>
  <c r="D4144" i="1"/>
  <c r="A4145" i="1"/>
  <c r="E4145" i="1"/>
  <c r="D4145" i="1"/>
  <c r="A4160" i="1"/>
  <c r="E4160" i="1"/>
  <c r="D4160" i="1"/>
  <c r="A4159" i="1"/>
  <c r="E4159" i="1"/>
  <c r="D4159" i="1"/>
  <c r="A4161" i="1"/>
  <c r="E4161" i="1"/>
  <c r="D4161" i="1"/>
  <c r="A4162" i="1"/>
  <c r="E4162" i="1"/>
  <c r="D4162" i="1"/>
  <c r="A4142" i="1"/>
  <c r="E4142" i="1"/>
  <c r="D4142" i="1"/>
  <c r="A4147" i="1"/>
  <c r="E4147" i="1"/>
  <c r="D4147" i="1"/>
  <c r="A4146" i="1"/>
  <c r="E4146" i="1"/>
  <c r="D4146" i="1"/>
  <c r="A4141" i="1"/>
  <c r="E4141" i="1"/>
  <c r="D4141" i="1"/>
  <c r="A4182" i="1"/>
  <c r="E4182" i="1"/>
  <c r="D4182" i="1"/>
  <c r="A4181" i="1"/>
  <c r="E4181" i="1"/>
  <c r="D4181" i="1"/>
  <c r="A4180" i="1"/>
  <c r="E4180" i="1"/>
  <c r="D4180" i="1"/>
  <c r="A4132" i="1"/>
  <c r="E4132" i="1"/>
  <c r="D4132" i="1"/>
  <c r="A4130" i="1"/>
  <c r="E4130" i="1"/>
  <c r="D4130" i="1"/>
  <c r="A4128" i="1"/>
  <c r="E4128" i="1"/>
  <c r="D4128" i="1"/>
  <c r="A4075" i="1"/>
  <c r="E4075" i="1"/>
  <c r="D4075" i="1"/>
  <c r="A4078" i="1"/>
  <c r="E4078" i="1"/>
  <c r="D4078" i="1"/>
  <c r="A4086" i="1"/>
  <c r="E4086" i="1"/>
  <c r="D4086" i="1"/>
  <c r="A4084" i="1"/>
  <c r="E4084" i="1"/>
  <c r="D4084" i="1"/>
  <c r="A4085" i="1"/>
  <c r="E4085" i="1"/>
  <c r="D4085" i="1"/>
  <c r="A4087" i="1"/>
  <c r="E4087" i="1"/>
  <c r="D4087" i="1"/>
  <c r="A4090" i="1"/>
  <c r="E4090" i="1"/>
  <c r="D4090" i="1"/>
  <c r="A4091" i="1"/>
  <c r="E4091" i="1"/>
  <c r="D4091" i="1"/>
  <c r="A4089" i="1"/>
  <c r="E4089" i="1"/>
  <c r="D4089" i="1"/>
  <c r="A4076" i="1"/>
  <c r="E4076" i="1"/>
  <c r="D4076" i="1"/>
  <c r="A4077" i="1"/>
  <c r="E4077" i="1"/>
  <c r="D4077" i="1"/>
  <c r="A4080" i="1"/>
  <c r="E4080" i="1"/>
  <c r="D4080" i="1"/>
  <c r="A4081" i="1"/>
  <c r="E4081" i="1"/>
  <c r="D4081" i="1"/>
  <c r="A4083" i="1"/>
  <c r="E4083" i="1"/>
  <c r="D4083" i="1"/>
  <c r="A4088" i="1"/>
  <c r="E4088" i="1"/>
  <c r="D4088" i="1"/>
  <c r="A4072" i="1"/>
  <c r="E4072" i="1"/>
  <c r="D4072" i="1"/>
  <c r="A4079" i="1"/>
  <c r="E4079" i="1"/>
  <c r="D4079" i="1"/>
  <c r="A4074" i="1"/>
  <c r="E4074" i="1"/>
  <c r="D4074" i="1"/>
  <c r="A4073" i="1"/>
  <c r="E4073" i="1"/>
  <c r="D4073" i="1"/>
  <c r="A4082" i="1"/>
  <c r="E4082" i="1"/>
  <c r="D4082" i="1"/>
  <c r="A4042" i="1"/>
  <c r="E4042" i="1"/>
  <c r="D4042" i="1"/>
  <c r="A4038" i="1"/>
  <c r="E4038" i="1"/>
  <c r="D4038" i="1"/>
  <c r="A4041" i="1"/>
  <c r="E4041" i="1"/>
  <c r="D4041" i="1"/>
  <c r="A4037" i="1"/>
  <c r="E4037" i="1"/>
  <c r="D4037" i="1"/>
  <c r="A4040" i="1"/>
  <c r="E4040" i="1"/>
  <c r="D4040" i="1"/>
  <c r="A4039" i="1"/>
  <c r="E4039" i="1"/>
  <c r="D4039" i="1"/>
  <c r="A4071" i="1"/>
  <c r="E4071" i="1"/>
  <c r="D4071" i="1"/>
  <c r="A4069" i="1"/>
  <c r="E4069" i="1"/>
  <c r="D4069" i="1"/>
  <c r="A4070" i="1"/>
  <c r="E4070" i="1"/>
  <c r="D4070" i="1"/>
  <c r="A4067" i="1"/>
  <c r="E4067" i="1"/>
  <c r="D4067" i="1"/>
  <c r="A4066" i="1"/>
  <c r="E4066" i="1"/>
  <c r="D4066" i="1"/>
  <c r="A4031" i="1"/>
  <c r="E4031" i="1"/>
  <c r="D4031" i="1"/>
  <c r="A4061" i="1"/>
  <c r="E4061" i="1"/>
  <c r="D4061" i="1"/>
  <c r="A4030" i="1"/>
  <c r="E4030" i="1"/>
  <c r="D4030" i="1"/>
  <c r="A4063" i="1"/>
  <c r="E4063" i="1"/>
  <c r="D4063" i="1"/>
  <c r="A4064" i="1"/>
  <c r="E4064" i="1"/>
  <c r="D4064" i="1"/>
  <c r="A4065" i="1"/>
  <c r="E4065" i="1"/>
  <c r="D4065" i="1"/>
  <c r="A4062" i="1"/>
  <c r="E4062" i="1"/>
  <c r="D4062" i="1"/>
  <c r="A4036" i="1"/>
  <c r="E4036" i="1"/>
  <c r="D4036" i="1"/>
  <c r="A4035" i="1"/>
  <c r="E4035" i="1"/>
  <c r="D4035" i="1"/>
  <c r="A4034" i="1"/>
  <c r="E4034" i="1"/>
  <c r="D4034" i="1"/>
  <c r="A4033" i="1"/>
  <c r="E4033" i="1"/>
  <c r="D4033" i="1"/>
  <c r="A4060" i="1"/>
  <c r="E4060" i="1"/>
  <c r="D4060" i="1"/>
  <c r="A4029" i="1"/>
  <c r="E4029" i="1"/>
  <c r="D4029" i="1"/>
  <c r="A4028" i="1"/>
  <c r="E4028" i="1"/>
  <c r="D4028" i="1"/>
  <c r="A4055" i="1"/>
  <c r="E4055" i="1"/>
  <c r="D4055" i="1"/>
  <c r="A4032" i="1"/>
  <c r="E4032" i="1"/>
  <c r="D4032" i="1"/>
  <c r="A4056" i="1"/>
  <c r="E4056" i="1"/>
  <c r="D4056" i="1"/>
  <c r="A4054" i="1"/>
  <c r="E4054" i="1"/>
  <c r="D4054" i="1"/>
  <c r="A4053" i="1"/>
  <c r="E4053" i="1"/>
  <c r="D4053" i="1"/>
  <c r="A4052" i="1"/>
  <c r="E4052" i="1"/>
  <c r="D4052" i="1"/>
  <c r="A4059" i="1"/>
  <c r="E4059" i="1"/>
  <c r="D4059" i="1"/>
  <c r="A4049" i="1"/>
  <c r="E4049" i="1"/>
  <c r="D4049" i="1"/>
  <c r="A4050" i="1"/>
  <c r="E4050" i="1"/>
  <c r="D4050" i="1"/>
  <c r="A4051" i="1"/>
  <c r="E4051" i="1"/>
  <c r="D4051" i="1"/>
  <c r="A4058" i="1"/>
  <c r="E4058" i="1"/>
  <c r="D4058" i="1"/>
  <c r="A4046" i="1"/>
  <c r="E4046" i="1"/>
  <c r="D4046" i="1"/>
  <c r="A4057" i="1"/>
  <c r="E4057" i="1"/>
  <c r="D4057" i="1"/>
  <c r="A4045" i="1"/>
  <c r="E4045" i="1"/>
  <c r="D4045" i="1"/>
  <c r="A4068" i="1"/>
  <c r="E4068" i="1"/>
  <c r="D4068" i="1"/>
  <c r="A4043" i="1"/>
  <c r="E4043" i="1"/>
  <c r="D4043" i="1"/>
  <c r="A4044" i="1"/>
  <c r="E4044" i="1"/>
  <c r="D4044" i="1"/>
  <c r="A4048" i="1"/>
  <c r="E4048" i="1"/>
  <c r="D4048" i="1"/>
  <c r="A4047" i="1"/>
  <c r="E4047" i="1"/>
  <c r="D4047" i="1"/>
  <c r="A4191" i="1"/>
  <c r="E4191" i="1"/>
  <c r="D4191" i="1"/>
  <c r="A4190" i="1"/>
  <c r="E4190" i="1"/>
  <c r="D4190" i="1"/>
  <c r="A4188" i="1"/>
  <c r="E4188" i="1"/>
  <c r="D4188" i="1"/>
  <c r="A4185" i="1"/>
  <c r="E4185" i="1"/>
  <c r="D4185" i="1"/>
  <c r="A4187" i="1"/>
  <c r="E4187" i="1"/>
  <c r="D4187" i="1"/>
  <c r="A4186" i="1"/>
  <c r="E4186" i="1"/>
  <c r="D4186" i="1"/>
  <c r="A4183" i="1"/>
  <c r="E4183" i="1"/>
  <c r="D4183" i="1"/>
  <c r="A4189" i="1"/>
  <c r="E4189" i="1"/>
  <c r="D4189" i="1"/>
  <c r="A4184" i="1"/>
  <c r="E4184" i="1"/>
  <c r="D4184" i="1"/>
  <c r="A4124" i="1"/>
  <c r="E4124" i="1"/>
  <c r="D4124" i="1"/>
  <c r="A4131" i="1"/>
  <c r="E4131" i="1"/>
  <c r="D4131" i="1"/>
  <c r="A4129" i="1"/>
  <c r="E4129" i="1"/>
  <c r="D4129" i="1"/>
  <c r="A4127" i="1"/>
  <c r="E4127" i="1"/>
  <c r="D4127" i="1"/>
  <c r="A4095" i="1"/>
  <c r="E4095" i="1"/>
  <c r="D4095" i="1"/>
  <c r="A4094" i="1"/>
  <c r="E4094" i="1"/>
  <c r="D4094" i="1"/>
  <c r="A4093" i="1"/>
  <c r="E4093" i="1"/>
  <c r="D4093" i="1"/>
  <c r="A4092" i="1"/>
  <c r="E4092" i="1"/>
  <c r="D4092" i="1"/>
  <c r="A3976" i="1"/>
  <c r="E3976" i="1"/>
  <c r="D3976" i="1"/>
  <c r="A3975" i="1"/>
  <c r="E3975" i="1"/>
  <c r="D3975" i="1"/>
  <c r="A3961" i="1"/>
  <c r="E3961" i="1"/>
  <c r="D3961" i="1"/>
  <c r="A3991" i="1"/>
  <c r="E3991" i="1"/>
  <c r="D3991" i="1"/>
  <c r="A3993" i="1"/>
  <c r="E3993" i="1"/>
  <c r="D3993" i="1"/>
  <c r="A3992" i="1"/>
  <c r="E3992" i="1"/>
  <c r="D3992" i="1"/>
  <c r="A3990" i="1"/>
  <c r="E3990" i="1"/>
  <c r="D3990" i="1"/>
  <c r="A3994" i="1"/>
  <c r="E3994" i="1"/>
  <c r="D3994" i="1"/>
  <c r="A3985" i="1"/>
  <c r="E3985" i="1"/>
  <c r="D3985" i="1"/>
  <c r="A3962" i="1"/>
  <c r="E3962" i="1"/>
  <c r="D3962" i="1"/>
  <c r="A3989" i="1"/>
  <c r="E3989" i="1"/>
  <c r="D3989" i="1"/>
  <c r="A3987" i="1"/>
  <c r="E3987" i="1"/>
  <c r="D3987" i="1"/>
  <c r="A3988" i="1"/>
  <c r="E3988" i="1"/>
  <c r="D3988" i="1"/>
  <c r="A3984" i="1"/>
  <c r="E3984" i="1"/>
  <c r="D3984" i="1"/>
  <c r="A3986" i="1"/>
  <c r="E3986" i="1"/>
  <c r="D3986" i="1"/>
  <c r="A4003" i="1"/>
  <c r="E4003" i="1"/>
  <c r="D4003" i="1"/>
  <c r="A4002" i="1"/>
  <c r="E4002" i="1"/>
  <c r="D4002" i="1"/>
  <c r="A4001" i="1"/>
  <c r="E4001" i="1"/>
  <c r="D4001" i="1"/>
  <c r="A3970" i="1"/>
  <c r="E3970" i="1"/>
  <c r="D3970" i="1"/>
  <c r="A3973" i="1"/>
  <c r="E3973" i="1"/>
  <c r="D3973" i="1"/>
  <c r="A3972" i="1"/>
  <c r="E3972" i="1"/>
  <c r="D3972" i="1"/>
  <c r="A3971" i="1"/>
  <c r="E3971" i="1"/>
  <c r="D3971" i="1"/>
  <c r="A3974" i="1"/>
  <c r="E3974" i="1"/>
  <c r="D3974" i="1"/>
  <c r="A3969" i="1"/>
  <c r="E3969" i="1"/>
  <c r="D3969" i="1"/>
  <c r="A4000" i="1"/>
  <c r="E4000" i="1"/>
  <c r="D4000" i="1"/>
  <c r="A3999" i="1"/>
  <c r="E3999" i="1"/>
  <c r="D3999" i="1"/>
  <c r="A3979" i="1"/>
  <c r="E3979" i="1"/>
  <c r="D3979" i="1"/>
  <c r="A3980" i="1"/>
  <c r="E3980" i="1"/>
  <c r="D3980" i="1"/>
  <c r="A3981" i="1"/>
  <c r="E3981" i="1"/>
  <c r="D3981" i="1"/>
  <c r="A3996" i="1"/>
  <c r="E3996" i="1"/>
  <c r="D3996" i="1"/>
  <c r="A3995" i="1"/>
  <c r="E3995" i="1"/>
  <c r="D3995" i="1"/>
  <c r="A3997" i="1"/>
  <c r="E3997" i="1"/>
  <c r="D3997" i="1"/>
  <c r="A3998" i="1"/>
  <c r="E3998" i="1"/>
  <c r="D3998" i="1"/>
  <c r="A3978" i="1"/>
  <c r="E3978" i="1"/>
  <c r="D3978" i="1"/>
  <c r="A3983" i="1"/>
  <c r="E3983" i="1"/>
  <c r="D3983" i="1"/>
  <c r="A3982" i="1"/>
  <c r="E3982" i="1"/>
  <c r="D3982" i="1"/>
  <c r="A3977" i="1"/>
  <c r="E3977" i="1"/>
  <c r="D3977" i="1"/>
  <c r="A3931" i="1"/>
  <c r="E3931" i="1"/>
  <c r="D3931" i="1"/>
  <c r="A3930" i="1"/>
  <c r="E3930" i="1"/>
  <c r="D3930" i="1"/>
  <c r="A3929" i="1"/>
  <c r="E3929" i="1"/>
  <c r="D3929" i="1"/>
  <c r="A3928" i="1"/>
  <c r="E3928" i="1"/>
  <c r="D3928" i="1"/>
  <c r="A4018" i="1"/>
  <c r="E4018" i="1"/>
  <c r="D4018" i="1"/>
  <c r="A4017" i="1"/>
  <c r="E4017" i="1"/>
  <c r="D4017" i="1"/>
  <c r="A4016" i="1"/>
  <c r="E4016" i="1"/>
  <c r="D4016" i="1"/>
  <c r="A3968" i="1"/>
  <c r="E3968" i="1"/>
  <c r="D3968" i="1"/>
  <c r="A3966" i="1"/>
  <c r="E3966" i="1"/>
  <c r="D3966" i="1"/>
  <c r="A3964" i="1"/>
  <c r="E3964" i="1"/>
  <c r="D3964" i="1"/>
  <c r="A3911" i="1"/>
  <c r="E3911" i="1"/>
  <c r="D3911" i="1"/>
  <c r="A3914" i="1"/>
  <c r="E3914" i="1"/>
  <c r="D3914" i="1"/>
  <c r="A3922" i="1"/>
  <c r="E3922" i="1"/>
  <c r="D3922" i="1"/>
  <c r="A3920" i="1"/>
  <c r="E3920" i="1"/>
  <c r="D3920" i="1"/>
  <c r="A3921" i="1"/>
  <c r="E3921" i="1"/>
  <c r="D3921" i="1"/>
  <c r="A3923" i="1"/>
  <c r="E3923" i="1"/>
  <c r="D3923" i="1"/>
  <c r="A3926" i="1"/>
  <c r="E3926" i="1"/>
  <c r="D3926" i="1"/>
  <c r="A3927" i="1"/>
  <c r="E3927" i="1"/>
  <c r="D3927" i="1"/>
  <c r="A3925" i="1"/>
  <c r="E3925" i="1"/>
  <c r="D3925" i="1"/>
  <c r="A3912" i="1"/>
  <c r="E3912" i="1"/>
  <c r="D3912" i="1"/>
  <c r="A3913" i="1"/>
  <c r="E3913" i="1"/>
  <c r="D3913" i="1"/>
  <c r="A3916" i="1"/>
  <c r="E3916" i="1"/>
  <c r="D3916" i="1"/>
  <c r="A3917" i="1"/>
  <c r="E3917" i="1"/>
  <c r="D3917" i="1"/>
  <c r="A3919" i="1"/>
  <c r="E3919" i="1"/>
  <c r="D3919" i="1"/>
  <c r="A3924" i="1"/>
  <c r="E3924" i="1"/>
  <c r="D3924" i="1"/>
  <c r="A3908" i="1"/>
  <c r="E3908" i="1"/>
  <c r="D3908" i="1"/>
  <c r="A3915" i="1"/>
  <c r="E3915" i="1"/>
  <c r="D3915" i="1"/>
  <c r="A3910" i="1"/>
  <c r="E3910" i="1"/>
  <c r="D3910" i="1"/>
  <c r="A3909" i="1"/>
  <c r="E3909" i="1"/>
  <c r="D3909" i="1"/>
  <c r="A3918" i="1"/>
  <c r="E3918" i="1"/>
  <c r="D3918" i="1"/>
  <c r="A3878" i="1"/>
  <c r="E3878" i="1"/>
  <c r="D3878" i="1"/>
  <c r="A3874" i="1"/>
  <c r="E3874" i="1"/>
  <c r="D3874" i="1"/>
  <c r="A3877" i="1"/>
  <c r="E3877" i="1"/>
  <c r="D3877" i="1"/>
  <c r="A3873" i="1"/>
  <c r="E3873" i="1"/>
  <c r="D3873" i="1"/>
  <c r="A3876" i="1"/>
  <c r="E3876" i="1"/>
  <c r="D3876" i="1"/>
  <c r="A3875" i="1"/>
  <c r="E3875" i="1"/>
  <c r="D3875" i="1"/>
  <c r="A3907" i="1"/>
  <c r="E3907" i="1"/>
  <c r="D3907" i="1"/>
  <c r="A3905" i="1"/>
  <c r="E3905" i="1"/>
  <c r="D3905" i="1"/>
  <c r="A3906" i="1"/>
  <c r="E3906" i="1"/>
  <c r="D3906" i="1"/>
  <c r="A3903" i="1"/>
  <c r="E3903" i="1"/>
  <c r="D3903" i="1"/>
  <c r="A3902" i="1"/>
  <c r="E3902" i="1"/>
  <c r="D3902" i="1"/>
  <c r="A3867" i="1"/>
  <c r="E3867" i="1"/>
  <c r="D3867" i="1"/>
  <c r="A3897" i="1"/>
  <c r="E3897" i="1"/>
  <c r="D3897" i="1"/>
  <c r="A3866" i="1"/>
  <c r="E3866" i="1"/>
  <c r="D3866" i="1"/>
  <c r="A3899" i="1"/>
  <c r="E3899" i="1"/>
  <c r="D3899" i="1"/>
  <c r="A3900" i="1"/>
  <c r="E3900" i="1"/>
  <c r="D3900" i="1"/>
  <c r="A3901" i="1"/>
  <c r="E3901" i="1"/>
  <c r="D3901" i="1"/>
  <c r="A3898" i="1"/>
  <c r="E3898" i="1"/>
  <c r="D3898" i="1"/>
  <c r="A3872" i="1"/>
  <c r="E3872" i="1"/>
  <c r="D3872" i="1"/>
  <c r="A3871" i="1"/>
  <c r="E3871" i="1"/>
  <c r="D3871" i="1"/>
  <c r="A3870" i="1"/>
  <c r="E3870" i="1"/>
  <c r="D3870" i="1"/>
  <c r="A3869" i="1"/>
  <c r="E3869" i="1"/>
  <c r="D3869" i="1"/>
  <c r="A3896" i="1"/>
  <c r="E3896" i="1"/>
  <c r="D3896" i="1"/>
  <c r="A3865" i="1"/>
  <c r="E3865" i="1"/>
  <c r="D3865" i="1"/>
  <c r="A3864" i="1"/>
  <c r="E3864" i="1"/>
  <c r="D3864" i="1"/>
  <c r="A3891" i="1"/>
  <c r="E3891" i="1"/>
  <c r="D3891" i="1"/>
  <c r="A3868" i="1"/>
  <c r="E3868" i="1"/>
  <c r="D3868" i="1"/>
  <c r="A3892" i="1"/>
  <c r="E3892" i="1"/>
  <c r="D3892" i="1"/>
  <c r="A3890" i="1"/>
  <c r="E3890" i="1"/>
  <c r="D3890" i="1"/>
  <c r="A3889" i="1"/>
  <c r="E3889" i="1"/>
  <c r="D3889" i="1"/>
  <c r="A3888" i="1"/>
  <c r="E3888" i="1"/>
  <c r="D3888" i="1"/>
  <c r="A3895" i="1"/>
  <c r="E3895" i="1"/>
  <c r="D3895" i="1"/>
  <c r="A3885" i="1"/>
  <c r="E3885" i="1"/>
  <c r="D3885" i="1"/>
  <c r="A3886" i="1"/>
  <c r="E3886" i="1"/>
  <c r="D3886" i="1"/>
  <c r="A3887" i="1"/>
  <c r="E3887" i="1"/>
  <c r="D3887" i="1"/>
  <c r="A3894" i="1"/>
  <c r="E3894" i="1"/>
  <c r="D3894" i="1"/>
  <c r="A3882" i="1"/>
  <c r="E3882" i="1"/>
  <c r="D3882" i="1"/>
  <c r="A3893" i="1"/>
  <c r="E3893" i="1"/>
  <c r="D3893" i="1"/>
  <c r="A3881" i="1"/>
  <c r="E3881" i="1"/>
  <c r="D3881" i="1"/>
  <c r="A3904" i="1"/>
  <c r="E3904" i="1"/>
  <c r="D3904" i="1"/>
  <c r="A3879" i="1"/>
  <c r="E3879" i="1"/>
  <c r="D3879" i="1"/>
  <c r="A3880" i="1"/>
  <c r="E3880" i="1"/>
  <c r="D3880" i="1"/>
  <c r="A3884" i="1"/>
  <c r="E3884" i="1"/>
  <c r="D3884" i="1"/>
  <c r="A3883" i="1"/>
  <c r="E3883" i="1"/>
  <c r="D3883" i="1"/>
  <c r="A3958" i="1"/>
  <c r="E3958" i="1"/>
  <c r="D3958" i="1"/>
  <c r="A3959" i="1"/>
  <c r="E3959" i="1"/>
  <c r="D3959" i="1"/>
  <c r="A3957" i="1"/>
  <c r="E3957" i="1"/>
  <c r="D3957" i="1"/>
  <c r="A3956" i="1"/>
  <c r="E3956" i="1"/>
  <c r="D3956" i="1"/>
  <c r="A3951" i="1"/>
  <c r="E3951" i="1"/>
  <c r="D3951" i="1"/>
  <c r="A3950" i="1"/>
  <c r="E3950" i="1"/>
  <c r="D3950" i="1"/>
  <c r="A3949" i="1"/>
  <c r="E3949" i="1"/>
  <c r="D3949" i="1"/>
  <c r="A3953" i="1"/>
  <c r="E3953" i="1"/>
  <c r="D3953" i="1"/>
  <c r="A3952" i="1"/>
  <c r="E3952" i="1"/>
  <c r="D3952" i="1"/>
  <c r="A3955" i="1"/>
  <c r="E3955" i="1"/>
  <c r="D3955" i="1"/>
  <c r="A3954" i="1"/>
  <c r="E3954" i="1"/>
  <c r="D3954" i="1"/>
  <c r="A3945" i="1"/>
  <c r="E3945" i="1"/>
  <c r="D3945" i="1"/>
  <c r="A3935" i="1"/>
  <c r="E3935" i="1"/>
  <c r="D3935" i="1"/>
  <c r="A3934" i="1"/>
  <c r="E3934" i="1"/>
  <c r="D3934" i="1"/>
  <c r="A3944" i="1"/>
  <c r="E3944" i="1"/>
  <c r="D3944" i="1"/>
  <c r="A3947" i="1"/>
  <c r="E3947" i="1"/>
  <c r="D3947" i="1"/>
  <c r="A3946" i="1"/>
  <c r="E3946" i="1"/>
  <c r="D3946" i="1"/>
  <c r="A3943" i="1"/>
  <c r="E3943" i="1"/>
  <c r="D3943" i="1"/>
  <c r="A3932" i="1"/>
  <c r="E3932" i="1"/>
  <c r="D3932" i="1"/>
  <c r="A3940" i="1"/>
  <c r="E3940" i="1"/>
  <c r="D3940" i="1"/>
  <c r="A3942" i="1"/>
  <c r="E3942" i="1"/>
  <c r="D3942" i="1"/>
  <c r="A3937" i="1"/>
  <c r="E3937" i="1"/>
  <c r="D3937" i="1"/>
  <c r="A3948" i="1"/>
  <c r="E3948" i="1"/>
  <c r="D3948" i="1"/>
  <c r="A3941" i="1"/>
  <c r="E3941" i="1"/>
  <c r="D3941" i="1"/>
  <c r="A3936" i="1"/>
  <c r="E3936" i="1"/>
  <c r="D3936" i="1"/>
  <c r="A3939" i="1"/>
  <c r="E3939" i="1"/>
  <c r="D3939" i="1"/>
  <c r="A3938" i="1"/>
  <c r="E3938" i="1"/>
  <c r="D3938" i="1"/>
  <c r="A3933" i="1"/>
  <c r="E3933" i="1"/>
  <c r="D3933" i="1"/>
  <c r="A4027" i="1"/>
  <c r="E4027" i="1"/>
  <c r="D4027" i="1"/>
  <c r="A4026" i="1"/>
  <c r="E4026" i="1"/>
  <c r="D4026" i="1"/>
  <c r="A4024" i="1"/>
  <c r="E4024" i="1"/>
  <c r="D4024" i="1"/>
  <c r="A4021" i="1"/>
  <c r="E4021" i="1"/>
  <c r="D4021" i="1"/>
  <c r="A4023" i="1"/>
  <c r="E4023" i="1"/>
  <c r="D4023" i="1"/>
  <c r="A4022" i="1"/>
  <c r="E4022" i="1"/>
  <c r="D4022" i="1"/>
  <c r="A4019" i="1"/>
  <c r="E4019" i="1"/>
  <c r="D4019" i="1"/>
  <c r="A4025" i="1"/>
  <c r="E4025" i="1"/>
  <c r="D4025" i="1"/>
  <c r="A4020" i="1"/>
  <c r="E4020" i="1"/>
  <c r="D4020" i="1"/>
  <c r="A3960" i="1"/>
  <c r="E3960" i="1"/>
  <c r="D3960" i="1"/>
  <c r="A3967" i="1"/>
  <c r="E3967" i="1"/>
  <c r="D3967" i="1"/>
  <c r="A3965" i="1"/>
  <c r="E3965" i="1"/>
  <c r="D3965" i="1"/>
  <c r="A3963" i="1"/>
  <c r="E3963" i="1"/>
  <c r="D3963" i="1"/>
  <c r="A4014" i="1"/>
  <c r="E4014" i="1"/>
  <c r="D4014" i="1"/>
  <c r="A4015" i="1"/>
  <c r="E4015" i="1"/>
  <c r="D4015" i="1"/>
  <c r="A4012" i="1"/>
  <c r="E4012" i="1"/>
  <c r="D4012" i="1"/>
  <c r="A4013" i="1"/>
  <c r="E4013" i="1"/>
  <c r="D4013" i="1"/>
  <c r="A4008" i="1"/>
  <c r="E4008" i="1"/>
  <c r="D4008" i="1"/>
  <c r="A4011" i="1"/>
  <c r="E4011" i="1"/>
  <c r="D4011" i="1"/>
  <c r="A4009" i="1"/>
  <c r="E4009" i="1"/>
  <c r="D4009" i="1"/>
  <c r="A4010" i="1"/>
  <c r="E4010" i="1"/>
  <c r="D4010" i="1"/>
  <c r="A4007" i="1"/>
  <c r="E4007" i="1"/>
  <c r="D4007" i="1"/>
  <c r="A4006" i="1"/>
  <c r="E4006" i="1"/>
  <c r="D4006" i="1"/>
  <c r="A4004" i="1"/>
  <c r="E4004" i="1"/>
  <c r="D4004" i="1"/>
  <c r="A4005" i="1"/>
  <c r="E4005" i="1"/>
  <c r="D4005" i="1"/>
  <c r="A3712" i="1"/>
  <c r="E3712" i="1"/>
  <c r="D3712" i="1"/>
  <c r="A3715" i="1"/>
  <c r="E3715" i="1"/>
  <c r="D3715" i="1"/>
  <c r="A3839" i="1"/>
  <c r="E3839" i="1"/>
  <c r="D3839" i="1"/>
  <c r="A3838" i="1"/>
  <c r="E3838" i="1"/>
  <c r="D3838" i="1"/>
  <c r="A3837" i="1"/>
  <c r="E3837" i="1"/>
  <c r="D3837" i="1"/>
  <c r="A3836" i="1"/>
  <c r="E3836" i="1"/>
  <c r="D3836" i="1"/>
  <c r="A3763" i="1"/>
  <c r="E3763" i="1"/>
  <c r="D3763" i="1"/>
  <c r="A3762" i="1"/>
  <c r="E3762" i="1"/>
  <c r="D3762" i="1"/>
  <c r="A3761" i="1"/>
  <c r="E3761" i="1"/>
  <c r="D3761" i="1"/>
  <c r="A3760" i="1"/>
  <c r="E3760" i="1"/>
  <c r="D3760" i="1"/>
  <c r="A3854" i="1"/>
  <c r="E3854" i="1"/>
  <c r="D3854" i="1"/>
  <c r="A3853" i="1"/>
  <c r="E3853" i="1"/>
  <c r="D3853" i="1"/>
  <c r="A3852" i="1"/>
  <c r="E3852" i="1"/>
  <c r="D3852" i="1"/>
  <c r="A3800" i="1"/>
  <c r="E3800" i="1"/>
  <c r="D3800" i="1"/>
  <c r="A3798" i="1"/>
  <c r="E3798" i="1"/>
  <c r="D3798" i="1"/>
  <c r="A3796" i="1"/>
  <c r="E3796" i="1"/>
  <c r="D3796" i="1"/>
  <c r="A3743" i="1"/>
  <c r="E3743" i="1"/>
  <c r="D3743" i="1"/>
  <c r="A3746" i="1"/>
  <c r="E3746" i="1"/>
  <c r="D3746" i="1"/>
  <c r="A3754" i="1"/>
  <c r="E3754" i="1"/>
  <c r="D3754" i="1"/>
  <c r="A3752" i="1"/>
  <c r="E3752" i="1"/>
  <c r="D3752" i="1"/>
  <c r="A3753" i="1"/>
  <c r="E3753" i="1"/>
  <c r="D3753" i="1"/>
  <c r="A3755" i="1"/>
  <c r="E3755" i="1"/>
  <c r="D3755" i="1"/>
  <c r="A3758" i="1"/>
  <c r="E3758" i="1"/>
  <c r="D3758" i="1"/>
  <c r="A3759" i="1"/>
  <c r="E3759" i="1"/>
  <c r="D3759" i="1"/>
  <c r="A3757" i="1"/>
  <c r="E3757" i="1"/>
  <c r="D3757" i="1"/>
  <c r="A3744" i="1"/>
  <c r="E3744" i="1"/>
  <c r="D3744" i="1"/>
  <c r="A3745" i="1"/>
  <c r="E3745" i="1"/>
  <c r="D3745" i="1"/>
  <c r="A3748" i="1"/>
  <c r="E3748" i="1"/>
  <c r="D3748" i="1"/>
  <c r="A3749" i="1"/>
  <c r="E3749" i="1"/>
  <c r="D3749" i="1"/>
  <c r="A3751" i="1"/>
  <c r="E3751" i="1"/>
  <c r="D3751" i="1"/>
  <c r="A3756" i="1"/>
  <c r="E3756" i="1"/>
  <c r="D3756" i="1"/>
  <c r="A3740" i="1"/>
  <c r="E3740" i="1"/>
  <c r="D3740" i="1"/>
  <c r="A3747" i="1"/>
  <c r="E3747" i="1"/>
  <c r="D3747" i="1"/>
  <c r="A3742" i="1"/>
  <c r="E3742" i="1"/>
  <c r="D3742" i="1"/>
  <c r="A3741" i="1"/>
  <c r="E3741" i="1"/>
  <c r="D3741" i="1"/>
  <c r="A3750" i="1"/>
  <c r="E3750" i="1"/>
  <c r="D3750" i="1"/>
  <c r="A3708" i="1"/>
  <c r="E3708" i="1"/>
  <c r="D3708" i="1"/>
  <c r="A3704" i="1"/>
  <c r="E3704" i="1"/>
  <c r="D3704" i="1"/>
  <c r="A3707" i="1"/>
  <c r="E3707" i="1"/>
  <c r="D3707" i="1"/>
  <c r="A3703" i="1"/>
  <c r="E3703" i="1"/>
  <c r="D3703" i="1"/>
  <c r="A3706" i="1"/>
  <c r="E3706" i="1"/>
  <c r="D3706" i="1"/>
  <c r="A3705" i="1"/>
  <c r="E3705" i="1"/>
  <c r="D3705" i="1"/>
  <c r="A3739" i="1"/>
  <c r="E3739" i="1"/>
  <c r="D3739" i="1"/>
  <c r="A3737" i="1"/>
  <c r="E3737" i="1"/>
  <c r="D3737" i="1"/>
  <c r="A3738" i="1"/>
  <c r="E3738" i="1"/>
  <c r="D3738" i="1"/>
  <c r="A3735" i="1"/>
  <c r="E3735" i="1"/>
  <c r="D3735" i="1"/>
  <c r="A3734" i="1"/>
  <c r="E3734" i="1"/>
  <c r="D3734" i="1"/>
  <c r="A3697" i="1"/>
  <c r="E3697" i="1"/>
  <c r="D3697" i="1"/>
  <c r="A3729" i="1"/>
  <c r="E3729" i="1"/>
  <c r="D3729" i="1"/>
  <c r="A3696" i="1"/>
  <c r="E3696" i="1"/>
  <c r="D3696" i="1"/>
  <c r="A3731" i="1"/>
  <c r="E3731" i="1"/>
  <c r="D3731" i="1"/>
  <c r="A3732" i="1"/>
  <c r="E3732" i="1"/>
  <c r="D3732" i="1"/>
  <c r="A3733" i="1"/>
  <c r="E3733" i="1"/>
  <c r="D3733" i="1"/>
  <c r="A3730" i="1"/>
  <c r="E3730" i="1"/>
  <c r="D3730" i="1"/>
  <c r="A3702" i="1"/>
  <c r="E3702" i="1"/>
  <c r="D3702" i="1"/>
  <c r="A3701" i="1"/>
  <c r="E3701" i="1"/>
  <c r="D3701" i="1"/>
  <c r="A3700" i="1"/>
  <c r="E3700" i="1"/>
  <c r="D3700" i="1"/>
  <c r="A3699" i="1"/>
  <c r="E3699" i="1"/>
  <c r="D3699" i="1"/>
  <c r="A3728" i="1"/>
  <c r="E3728" i="1"/>
  <c r="D3728" i="1"/>
  <c r="A3695" i="1"/>
  <c r="E3695" i="1"/>
  <c r="D3695" i="1"/>
  <c r="A3694" i="1"/>
  <c r="E3694" i="1"/>
  <c r="D3694" i="1"/>
  <c r="A3723" i="1"/>
  <c r="E3723" i="1"/>
  <c r="D3723" i="1"/>
  <c r="A3698" i="1"/>
  <c r="E3698" i="1"/>
  <c r="D3698" i="1"/>
  <c r="A3724" i="1"/>
  <c r="E3724" i="1"/>
  <c r="D3724" i="1"/>
  <c r="A3722" i="1"/>
  <c r="E3722" i="1"/>
  <c r="D3722" i="1"/>
  <c r="A3721" i="1"/>
  <c r="E3721" i="1"/>
  <c r="D3721" i="1"/>
  <c r="A3720" i="1"/>
  <c r="E3720" i="1"/>
  <c r="D3720" i="1"/>
  <c r="A3727" i="1"/>
  <c r="E3727" i="1"/>
  <c r="D3727" i="1"/>
  <c r="A3717" i="1"/>
  <c r="E3717" i="1"/>
  <c r="D3717" i="1"/>
  <c r="A3718" i="1"/>
  <c r="E3718" i="1"/>
  <c r="D3718" i="1"/>
  <c r="A3719" i="1"/>
  <c r="E3719" i="1"/>
  <c r="D3719" i="1"/>
  <c r="A3726" i="1"/>
  <c r="E3726" i="1"/>
  <c r="D3726" i="1"/>
  <c r="A3713" i="1"/>
  <c r="E3713" i="1"/>
  <c r="D3713" i="1"/>
  <c r="A3725" i="1"/>
  <c r="E3725" i="1"/>
  <c r="D3725" i="1"/>
  <c r="A3711" i="1"/>
  <c r="E3711" i="1"/>
  <c r="D3711" i="1"/>
  <c r="A3736" i="1"/>
  <c r="E3736" i="1"/>
  <c r="D3736" i="1"/>
  <c r="A3709" i="1"/>
  <c r="E3709" i="1"/>
  <c r="D3709" i="1"/>
  <c r="A3710" i="1"/>
  <c r="E3710" i="1"/>
  <c r="D3710" i="1"/>
  <c r="A3716" i="1"/>
  <c r="E3716" i="1"/>
  <c r="D3716" i="1"/>
  <c r="A3714" i="1"/>
  <c r="E3714" i="1"/>
  <c r="D3714" i="1"/>
  <c r="A3808" i="1"/>
  <c r="E3808" i="1"/>
  <c r="D3808" i="1"/>
  <c r="A3807" i="1"/>
  <c r="E3807" i="1"/>
  <c r="D3807" i="1"/>
  <c r="A3793" i="1"/>
  <c r="E3793" i="1"/>
  <c r="D3793" i="1"/>
  <c r="A3823" i="1"/>
  <c r="E3823" i="1"/>
  <c r="D3823" i="1"/>
  <c r="A3825" i="1"/>
  <c r="E3825" i="1"/>
  <c r="D3825" i="1"/>
  <c r="A3824" i="1"/>
  <c r="E3824" i="1"/>
  <c r="D3824" i="1"/>
  <c r="A3822" i="1"/>
  <c r="E3822" i="1"/>
  <c r="D3822" i="1"/>
  <c r="A3826" i="1"/>
  <c r="E3826" i="1"/>
  <c r="D3826" i="1"/>
  <c r="A3817" i="1"/>
  <c r="E3817" i="1"/>
  <c r="D3817" i="1"/>
  <c r="A3794" i="1"/>
  <c r="E3794" i="1"/>
  <c r="D3794" i="1"/>
  <c r="A3821" i="1"/>
  <c r="E3821" i="1"/>
  <c r="D3821" i="1"/>
  <c r="A3819" i="1"/>
  <c r="E3819" i="1"/>
  <c r="D3819" i="1"/>
  <c r="A3820" i="1"/>
  <c r="E3820" i="1"/>
  <c r="D3820" i="1"/>
  <c r="A3816" i="1"/>
  <c r="E3816" i="1"/>
  <c r="D3816" i="1"/>
  <c r="A3818" i="1"/>
  <c r="E3818" i="1"/>
  <c r="D3818" i="1"/>
  <c r="A3835" i="1"/>
  <c r="E3835" i="1"/>
  <c r="D3835" i="1"/>
  <c r="A3834" i="1"/>
  <c r="E3834" i="1"/>
  <c r="D3834" i="1"/>
  <c r="A3833" i="1"/>
  <c r="E3833" i="1"/>
  <c r="D3833" i="1"/>
  <c r="A3802" i="1"/>
  <c r="E3802" i="1"/>
  <c r="D3802" i="1"/>
  <c r="A3805" i="1"/>
  <c r="E3805" i="1"/>
  <c r="D3805" i="1"/>
  <c r="A3804" i="1"/>
  <c r="E3804" i="1"/>
  <c r="D3804" i="1"/>
  <c r="A3803" i="1"/>
  <c r="E3803" i="1"/>
  <c r="D3803" i="1"/>
  <c r="A3806" i="1"/>
  <c r="E3806" i="1"/>
  <c r="D3806" i="1"/>
  <c r="A3801" i="1"/>
  <c r="E3801" i="1"/>
  <c r="D3801" i="1"/>
  <c r="A3832" i="1"/>
  <c r="E3832" i="1"/>
  <c r="D3832" i="1"/>
  <c r="A3831" i="1"/>
  <c r="E3831" i="1"/>
  <c r="D3831" i="1"/>
  <c r="A3811" i="1"/>
  <c r="E3811" i="1"/>
  <c r="D3811" i="1"/>
  <c r="A3812" i="1"/>
  <c r="E3812" i="1"/>
  <c r="D3812" i="1"/>
  <c r="A3813" i="1"/>
  <c r="E3813" i="1"/>
  <c r="D3813" i="1"/>
  <c r="A3828" i="1"/>
  <c r="E3828" i="1"/>
  <c r="D3828" i="1"/>
  <c r="A3827" i="1"/>
  <c r="E3827" i="1"/>
  <c r="D3827" i="1"/>
  <c r="A3829" i="1"/>
  <c r="E3829" i="1"/>
  <c r="D3829" i="1"/>
  <c r="A3830" i="1"/>
  <c r="E3830" i="1"/>
  <c r="D3830" i="1"/>
  <c r="A3810" i="1"/>
  <c r="E3810" i="1"/>
  <c r="D3810" i="1"/>
  <c r="A3815" i="1"/>
  <c r="E3815" i="1"/>
  <c r="D3815" i="1"/>
  <c r="A3814" i="1"/>
  <c r="E3814" i="1"/>
  <c r="D3814" i="1"/>
  <c r="A3809" i="1"/>
  <c r="E3809" i="1"/>
  <c r="D3809" i="1"/>
  <c r="A3790" i="1"/>
  <c r="E3790" i="1"/>
  <c r="D3790" i="1"/>
  <c r="A3791" i="1"/>
  <c r="E3791" i="1"/>
  <c r="D3791" i="1"/>
  <c r="A3789" i="1"/>
  <c r="E3789" i="1"/>
  <c r="D3789" i="1"/>
  <c r="A3788" i="1"/>
  <c r="E3788" i="1"/>
  <c r="D3788" i="1"/>
  <c r="A3783" i="1"/>
  <c r="E3783" i="1"/>
  <c r="D3783" i="1"/>
  <c r="A3782" i="1"/>
  <c r="E3782" i="1"/>
  <c r="D3782" i="1"/>
  <c r="A3781" i="1"/>
  <c r="E3781" i="1"/>
  <c r="D3781" i="1"/>
  <c r="A3785" i="1"/>
  <c r="E3785" i="1"/>
  <c r="D3785" i="1"/>
  <c r="A3784" i="1"/>
  <c r="E3784" i="1"/>
  <c r="D3784" i="1"/>
  <c r="A3787" i="1"/>
  <c r="E3787" i="1"/>
  <c r="D3787" i="1"/>
  <c r="A3786" i="1"/>
  <c r="E3786" i="1"/>
  <c r="D3786" i="1"/>
  <c r="A3777" i="1"/>
  <c r="E3777" i="1"/>
  <c r="D3777" i="1"/>
  <c r="A3767" i="1"/>
  <c r="E3767" i="1"/>
  <c r="D3767" i="1"/>
  <c r="A3766" i="1"/>
  <c r="E3766" i="1"/>
  <c r="D3766" i="1"/>
  <c r="A3776" i="1"/>
  <c r="E3776" i="1"/>
  <c r="D3776" i="1"/>
  <c r="A3779" i="1"/>
  <c r="E3779" i="1"/>
  <c r="D3779" i="1"/>
  <c r="A3778" i="1"/>
  <c r="E3778" i="1"/>
  <c r="D3778" i="1"/>
  <c r="A3775" i="1"/>
  <c r="E3775" i="1"/>
  <c r="D3775" i="1"/>
  <c r="A3764" i="1"/>
  <c r="E3764" i="1"/>
  <c r="D3764" i="1"/>
  <c r="A3772" i="1"/>
  <c r="E3772" i="1"/>
  <c r="D3772" i="1"/>
  <c r="A3774" i="1"/>
  <c r="E3774" i="1"/>
  <c r="D3774" i="1"/>
  <c r="A3769" i="1"/>
  <c r="E3769" i="1"/>
  <c r="D3769" i="1"/>
  <c r="A3780" i="1"/>
  <c r="E3780" i="1"/>
  <c r="D3780" i="1"/>
  <c r="A3773" i="1"/>
  <c r="E3773" i="1"/>
  <c r="D3773" i="1"/>
  <c r="A3768" i="1"/>
  <c r="E3768" i="1"/>
  <c r="D3768" i="1"/>
  <c r="A3771" i="1"/>
  <c r="E3771" i="1"/>
  <c r="D3771" i="1"/>
  <c r="A3770" i="1"/>
  <c r="E3770" i="1"/>
  <c r="D3770" i="1"/>
  <c r="A3765" i="1"/>
  <c r="E3765" i="1"/>
  <c r="D3765" i="1"/>
  <c r="A3863" i="1"/>
  <c r="E3863" i="1"/>
  <c r="D3863" i="1"/>
  <c r="A3862" i="1"/>
  <c r="E3862" i="1"/>
  <c r="D3862" i="1"/>
  <c r="A3860" i="1"/>
  <c r="E3860" i="1"/>
  <c r="D3860" i="1"/>
  <c r="A3857" i="1"/>
  <c r="E3857" i="1"/>
  <c r="D3857" i="1"/>
  <c r="A3859" i="1"/>
  <c r="E3859" i="1"/>
  <c r="D3859" i="1"/>
  <c r="A3858" i="1"/>
  <c r="E3858" i="1"/>
  <c r="D3858" i="1"/>
  <c r="A3855" i="1"/>
  <c r="E3855" i="1"/>
  <c r="D3855" i="1"/>
  <c r="A3861" i="1"/>
  <c r="E3861" i="1"/>
  <c r="D3861" i="1"/>
  <c r="A3856" i="1"/>
  <c r="E3856" i="1"/>
  <c r="D3856" i="1"/>
  <c r="A3792" i="1"/>
  <c r="E3792" i="1"/>
  <c r="D3792" i="1"/>
  <c r="A3799" i="1"/>
  <c r="E3799" i="1"/>
  <c r="D3799" i="1"/>
  <c r="A3797" i="1"/>
  <c r="E3797" i="1"/>
  <c r="D3797" i="1"/>
  <c r="A3795" i="1"/>
  <c r="E3795" i="1"/>
  <c r="D3795" i="1"/>
  <c r="A3850" i="1"/>
  <c r="E3850" i="1"/>
  <c r="D3850" i="1"/>
  <c r="A3851" i="1"/>
  <c r="E3851" i="1"/>
  <c r="D3851" i="1"/>
  <c r="A3848" i="1"/>
  <c r="E3848" i="1"/>
  <c r="D3848" i="1"/>
  <c r="A3849" i="1"/>
  <c r="E3849" i="1"/>
  <c r="D3849" i="1"/>
  <c r="A3844" i="1"/>
  <c r="E3844" i="1"/>
  <c r="D3844" i="1"/>
  <c r="A3847" i="1"/>
  <c r="E3847" i="1"/>
  <c r="D3847" i="1"/>
  <c r="A3845" i="1"/>
  <c r="E3845" i="1"/>
  <c r="D3845" i="1"/>
  <c r="A3846" i="1"/>
  <c r="E3846" i="1"/>
  <c r="D3846" i="1"/>
  <c r="A3843" i="1"/>
  <c r="E3843" i="1"/>
  <c r="D3843" i="1"/>
  <c r="A3842" i="1"/>
  <c r="E3842" i="1"/>
  <c r="D3842" i="1"/>
  <c r="A3840" i="1"/>
  <c r="E3840" i="1"/>
  <c r="D3840" i="1"/>
  <c r="A3841" i="1"/>
  <c r="E3841" i="1"/>
  <c r="D3841" i="1"/>
  <c r="A3591" i="1"/>
  <c r="E3591" i="1"/>
  <c r="D3591" i="1"/>
  <c r="A3590" i="1"/>
  <c r="E3590" i="1"/>
  <c r="D3590" i="1"/>
  <c r="A3589" i="1"/>
  <c r="E3589" i="1"/>
  <c r="D3589" i="1"/>
  <c r="A3588" i="1"/>
  <c r="E3588" i="1"/>
  <c r="D3588" i="1"/>
  <c r="A3541" i="1"/>
  <c r="E3541" i="1"/>
  <c r="D3541" i="1"/>
  <c r="A3544" i="1"/>
  <c r="E3544" i="1"/>
  <c r="D3544" i="1"/>
  <c r="A3684" i="1"/>
  <c r="E3684" i="1"/>
  <c r="D3684" i="1"/>
  <c r="A3683" i="1"/>
  <c r="E3683" i="1"/>
  <c r="D3683" i="1"/>
  <c r="A3682" i="1"/>
  <c r="E3682" i="1"/>
  <c r="D3682" i="1"/>
  <c r="A3630" i="1"/>
  <c r="E3630" i="1"/>
  <c r="D3630" i="1"/>
  <c r="A3628" i="1"/>
  <c r="E3628" i="1"/>
  <c r="D3628" i="1"/>
  <c r="A3626" i="1"/>
  <c r="E3626" i="1"/>
  <c r="D3626" i="1"/>
  <c r="A3570" i="1"/>
  <c r="E3570" i="1"/>
  <c r="D3570" i="1"/>
  <c r="A3573" i="1"/>
  <c r="E3573" i="1"/>
  <c r="D3573" i="1"/>
  <c r="A3582" i="1"/>
  <c r="E3582" i="1"/>
  <c r="D3582" i="1"/>
  <c r="A3580" i="1"/>
  <c r="E3580" i="1"/>
  <c r="D3580" i="1"/>
  <c r="A3581" i="1"/>
  <c r="E3581" i="1"/>
  <c r="D3581" i="1"/>
  <c r="A3583" i="1"/>
  <c r="E3583" i="1"/>
  <c r="D3583" i="1"/>
  <c r="A3586" i="1"/>
  <c r="E3586" i="1"/>
  <c r="D3586" i="1"/>
  <c r="A3587" i="1"/>
  <c r="E3587" i="1"/>
  <c r="D3587" i="1"/>
  <c r="A3585" i="1"/>
  <c r="E3585" i="1"/>
  <c r="D3585" i="1"/>
  <c r="A3571" i="1"/>
  <c r="E3571" i="1"/>
  <c r="D3571" i="1"/>
  <c r="A3572" i="1"/>
  <c r="E3572" i="1"/>
  <c r="D3572" i="1"/>
  <c r="A3575" i="1"/>
  <c r="E3575" i="1"/>
  <c r="D3575" i="1"/>
  <c r="A3576" i="1"/>
  <c r="E3576" i="1"/>
  <c r="D3576" i="1"/>
  <c r="A3578" i="1"/>
  <c r="E3578" i="1"/>
  <c r="D3578" i="1"/>
  <c r="A3584" i="1"/>
  <c r="E3584" i="1"/>
  <c r="D3584" i="1"/>
  <c r="A3567" i="1"/>
  <c r="E3567" i="1"/>
  <c r="D3567" i="1"/>
  <c r="A3574" i="1"/>
  <c r="E3574" i="1"/>
  <c r="D3574" i="1"/>
  <c r="A3569" i="1"/>
  <c r="E3569" i="1"/>
  <c r="D3569" i="1"/>
  <c r="A3568" i="1"/>
  <c r="E3568" i="1"/>
  <c r="D3568" i="1"/>
  <c r="A3579" i="1"/>
  <c r="E3579" i="1"/>
  <c r="D3579" i="1"/>
  <c r="A3577" i="1"/>
  <c r="E3577" i="1"/>
  <c r="D3577" i="1"/>
  <c r="A3537" i="1"/>
  <c r="E3537" i="1"/>
  <c r="D3537" i="1"/>
  <c r="A3533" i="1"/>
  <c r="E3533" i="1"/>
  <c r="D3533" i="1"/>
  <c r="A3536" i="1"/>
  <c r="E3536" i="1"/>
  <c r="D3536" i="1"/>
  <c r="A3532" i="1"/>
  <c r="E3532" i="1"/>
  <c r="D3532" i="1"/>
  <c r="A3535" i="1"/>
  <c r="E3535" i="1"/>
  <c r="D3535" i="1"/>
  <c r="A3534" i="1"/>
  <c r="E3534" i="1"/>
  <c r="D3534" i="1"/>
  <c r="A3566" i="1"/>
  <c r="E3566" i="1"/>
  <c r="D3566" i="1"/>
  <c r="A3564" i="1"/>
  <c r="E3564" i="1"/>
  <c r="D3564" i="1"/>
  <c r="A3565" i="1"/>
  <c r="E3565" i="1"/>
  <c r="D3565" i="1"/>
  <c r="A3562" i="1"/>
  <c r="E3562" i="1"/>
  <c r="D3562" i="1"/>
  <c r="A3561" i="1"/>
  <c r="E3561" i="1"/>
  <c r="D3561" i="1"/>
  <c r="A3526" i="1"/>
  <c r="E3526" i="1"/>
  <c r="D3526" i="1"/>
  <c r="A3556" i="1"/>
  <c r="E3556" i="1"/>
  <c r="D3556" i="1"/>
  <c r="A3525" i="1"/>
  <c r="E3525" i="1"/>
  <c r="D3525" i="1"/>
  <c r="A3558" i="1"/>
  <c r="E3558" i="1"/>
  <c r="D3558" i="1"/>
  <c r="A3559" i="1"/>
  <c r="E3559" i="1"/>
  <c r="D3559" i="1"/>
  <c r="A3560" i="1"/>
  <c r="E3560" i="1"/>
  <c r="D3560" i="1"/>
  <c r="A3557" i="1"/>
  <c r="E3557" i="1"/>
  <c r="D3557" i="1"/>
  <c r="A3531" i="1"/>
  <c r="E3531" i="1"/>
  <c r="D3531" i="1"/>
  <c r="A3530" i="1"/>
  <c r="E3530" i="1"/>
  <c r="D3530" i="1"/>
  <c r="A3529" i="1"/>
  <c r="E3529" i="1"/>
  <c r="D3529" i="1"/>
  <c r="A3528" i="1"/>
  <c r="E3528" i="1"/>
  <c r="D3528" i="1"/>
  <c r="A3555" i="1"/>
  <c r="E3555" i="1"/>
  <c r="D3555" i="1"/>
  <c r="A3524" i="1"/>
  <c r="E3524" i="1"/>
  <c r="D3524" i="1"/>
  <c r="A3523" i="1"/>
  <c r="E3523" i="1"/>
  <c r="D3523" i="1"/>
  <c r="A3552" i="1"/>
  <c r="E3552" i="1"/>
  <c r="D3552" i="1"/>
  <c r="A3527" i="1"/>
  <c r="E3527" i="1"/>
  <c r="D3527" i="1"/>
  <c r="A3553" i="1"/>
  <c r="E3553" i="1"/>
  <c r="D3553" i="1"/>
  <c r="A3551" i="1"/>
  <c r="E3551" i="1"/>
  <c r="D3551" i="1"/>
  <c r="A3550" i="1"/>
  <c r="E3550" i="1"/>
  <c r="D3550" i="1"/>
  <c r="A3549" i="1"/>
  <c r="E3549" i="1"/>
  <c r="D3549" i="1"/>
  <c r="A3554" i="1"/>
  <c r="E3554" i="1"/>
  <c r="D3554" i="1"/>
  <c r="A3546" i="1"/>
  <c r="E3546" i="1"/>
  <c r="D3546" i="1"/>
  <c r="A3547" i="1"/>
  <c r="E3547" i="1"/>
  <c r="D3547" i="1"/>
  <c r="A3548" i="1"/>
  <c r="E3548" i="1"/>
  <c r="D3548" i="1"/>
  <c r="A3542" i="1"/>
  <c r="E3542" i="1"/>
  <c r="D3542" i="1"/>
  <c r="A3540" i="1"/>
  <c r="E3540" i="1"/>
  <c r="D3540" i="1"/>
  <c r="A3563" i="1"/>
  <c r="E3563" i="1"/>
  <c r="D3563" i="1"/>
  <c r="A3538" i="1"/>
  <c r="E3538" i="1"/>
  <c r="D3538" i="1"/>
  <c r="A3539" i="1"/>
  <c r="E3539" i="1"/>
  <c r="D3539" i="1"/>
  <c r="A3545" i="1"/>
  <c r="E3545" i="1"/>
  <c r="D3545" i="1"/>
  <c r="A3543" i="1"/>
  <c r="E3543" i="1"/>
  <c r="D3543" i="1"/>
  <c r="A3638" i="1"/>
  <c r="E3638" i="1"/>
  <c r="D3638" i="1"/>
  <c r="A3637" i="1"/>
  <c r="E3637" i="1"/>
  <c r="D3637" i="1"/>
  <c r="A3623" i="1"/>
  <c r="E3623" i="1"/>
  <c r="D3623" i="1"/>
  <c r="A3653" i="1"/>
  <c r="E3653" i="1"/>
  <c r="D3653" i="1"/>
  <c r="A3655" i="1"/>
  <c r="E3655" i="1"/>
  <c r="D3655" i="1"/>
  <c r="A3654" i="1"/>
  <c r="E3654" i="1"/>
  <c r="D3654" i="1"/>
  <c r="A3652" i="1"/>
  <c r="E3652" i="1"/>
  <c r="D3652" i="1"/>
  <c r="A3656" i="1"/>
  <c r="E3656" i="1"/>
  <c r="D3656" i="1"/>
  <c r="A3647" i="1"/>
  <c r="E3647" i="1"/>
  <c r="D3647" i="1"/>
  <c r="A3624" i="1"/>
  <c r="E3624" i="1"/>
  <c r="D3624" i="1"/>
  <c r="A3651" i="1"/>
  <c r="E3651" i="1"/>
  <c r="D3651" i="1"/>
  <c r="A3649" i="1"/>
  <c r="E3649" i="1"/>
  <c r="D3649" i="1"/>
  <c r="A3650" i="1"/>
  <c r="E3650" i="1"/>
  <c r="D3650" i="1"/>
  <c r="A3646" i="1"/>
  <c r="E3646" i="1"/>
  <c r="D3646" i="1"/>
  <c r="A3648" i="1"/>
  <c r="E3648" i="1"/>
  <c r="D3648" i="1"/>
  <c r="A3665" i="1"/>
  <c r="E3665" i="1"/>
  <c r="D3665" i="1"/>
  <c r="A3664" i="1"/>
  <c r="E3664" i="1"/>
  <c r="D3664" i="1"/>
  <c r="A3663" i="1"/>
  <c r="E3663" i="1"/>
  <c r="D3663" i="1"/>
  <c r="A3632" i="1"/>
  <c r="E3632" i="1"/>
  <c r="D3632" i="1"/>
  <c r="A3635" i="1"/>
  <c r="E3635" i="1"/>
  <c r="D3635" i="1"/>
  <c r="A3634" i="1"/>
  <c r="E3634" i="1"/>
  <c r="D3634" i="1"/>
  <c r="A3633" i="1"/>
  <c r="E3633" i="1"/>
  <c r="D3633" i="1"/>
  <c r="A3636" i="1"/>
  <c r="E3636" i="1"/>
  <c r="D3636" i="1"/>
  <c r="A3631" i="1"/>
  <c r="E3631" i="1"/>
  <c r="D3631" i="1"/>
  <c r="A3662" i="1"/>
  <c r="E3662" i="1"/>
  <c r="D3662" i="1"/>
  <c r="A3661" i="1"/>
  <c r="E3661" i="1"/>
  <c r="D3661" i="1"/>
  <c r="A3641" i="1"/>
  <c r="E3641" i="1"/>
  <c r="D3641" i="1"/>
  <c r="A3642" i="1"/>
  <c r="E3642" i="1"/>
  <c r="D3642" i="1"/>
  <c r="A3643" i="1"/>
  <c r="E3643" i="1"/>
  <c r="D3643" i="1"/>
  <c r="A3658" i="1"/>
  <c r="E3658" i="1"/>
  <c r="D3658" i="1"/>
  <c r="A3657" i="1"/>
  <c r="E3657" i="1"/>
  <c r="D3657" i="1"/>
  <c r="A3659" i="1"/>
  <c r="E3659" i="1"/>
  <c r="D3659" i="1"/>
  <c r="A3660" i="1"/>
  <c r="E3660" i="1"/>
  <c r="D3660" i="1"/>
  <c r="A3640" i="1"/>
  <c r="E3640" i="1"/>
  <c r="D3640" i="1"/>
  <c r="A3645" i="1"/>
  <c r="E3645" i="1"/>
  <c r="D3645" i="1"/>
  <c r="A3644" i="1"/>
  <c r="E3644" i="1"/>
  <c r="D3644" i="1"/>
  <c r="A3639" i="1"/>
  <c r="E3639" i="1"/>
  <c r="D3639" i="1"/>
  <c r="A3594" i="1"/>
  <c r="E3594" i="1"/>
  <c r="D3594" i="1"/>
  <c r="A3619" i="1"/>
  <c r="E3619" i="1"/>
  <c r="D3619" i="1"/>
  <c r="A3621" i="1"/>
  <c r="E3621" i="1"/>
  <c r="D3621" i="1"/>
  <c r="A3620" i="1"/>
  <c r="E3620" i="1"/>
  <c r="D3620" i="1"/>
  <c r="A3618" i="1"/>
  <c r="E3618" i="1"/>
  <c r="D3618" i="1"/>
  <c r="A3617" i="1"/>
  <c r="E3617" i="1"/>
  <c r="D3617" i="1"/>
  <c r="A3612" i="1"/>
  <c r="E3612" i="1"/>
  <c r="D3612" i="1"/>
  <c r="A3611" i="1"/>
  <c r="E3611" i="1"/>
  <c r="D3611" i="1"/>
  <c r="A3610" i="1"/>
  <c r="E3610" i="1"/>
  <c r="D3610" i="1"/>
  <c r="A3614" i="1"/>
  <c r="E3614" i="1"/>
  <c r="D3614" i="1"/>
  <c r="A3613" i="1"/>
  <c r="E3613" i="1"/>
  <c r="D3613" i="1"/>
  <c r="A3616" i="1"/>
  <c r="E3616" i="1"/>
  <c r="D3616" i="1"/>
  <c r="A3615" i="1"/>
  <c r="E3615" i="1"/>
  <c r="D3615" i="1"/>
  <c r="A3606" i="1"/>
  <c r="E3606" i="1"/>
  <c r="D3606" i="1"/>
  <c r="A3596" i="1"/>
  <c r="E3596" i="1"/>
  <c r="D3596" i="1"/>
  <c r="A3595" i="1"/>
  <c r="E3595" i="1"/>
  <c r="D3595" i="1"/>
  <c r="A3605" i="1"/>
  <c r="E3605" i="1"/>
  <c r="D3605" i="1"/>
  <c r="A3608" i="1"/>
  <c r="E3608" i="1"/>
  <c r="D3608" i="1"/>
  <c r="A3607" i="1"/>
  <c r="E3607" i="1"/>
  <c r="D3607" i="1"/>
  <c r="A3604" i="1"/>
  <c r="E3604" i="1"/>
  <c r="D3604" i="1"/>
  <c r="A3592" i="1"/>
  <c r="E3592" i="1"/>
  <c r="D3592" i="1"/>
  <c r="A3601" i="1"/>
  <c r="E3601" i="1"/>
  <c r="D3601" i="1"/>
  <c r="A3603" i="1"/>
  <c r="E3603" i="1"/>
  <c r="D3603" i="1"/>
  <c r="A3598" i="1"/>
  <c r="E3598" i="1"/>
  <c r="D3598" i="1"/>
  <c r="A3609" i="1"/>
  <c r="E3609" i="1"/>
  <c r="D3609" i="1"/>
  <c r="A3602" i="1"/>
  <c r="E3602" i="1"/>
  <c r="D3602" i="1"/>
  <c r="A3597" i="1"/>
  <c r="E3597" i="1"/>
  <c r="D3597" i="1"/>
  <c r="A3600" i="1"/>
  <c r="E3600" i="1"/>
  <c r="D3600" i="1"/>
  <c r="A3599" i="1"/>
  <c r="E3599" i="1"/>
  <c r="D3599" i="1"/>
  <c r="A3593" i="1"/>
  <c r="E3593" i="1"/>
  <c r="D3593" i="1"/>
  <c r="A3669" i="1"/>
  <c r="E3669" i="1"/>
  <c r="D3669" i="1"/>
  <c r="A3668" i="1"/>
  <c r="E3668" i="1"/>
  <c r="D3668" i="1"/>
  <c r="A3667" i="1"/>
  <c r="E3667" i="1"/>
  <c r="D3667" i="1"/>
  <c r="A3666" i="1"/>
  <c r="E3666" i="1"/>
  <c r="D3666" i="1"/>
  <c r="A3693" i="1"/>
  <c r="E3693" i="1"/>
  <c r="D3693" i="1"/>
  <c r="A3692" i="1"/>
  <c r="E3692" i="1"/>
  <c r="D3692" i="1"/>
  <c r="A3690" i="1"/>
  <c r="E3690" i="1"/>
  <c r="D3690" i="1"/>
  <c r="A3687" i="1"/>
  <c r="E3687" i="1"/>
  <c r="D3687" i="1"/>
  <c r="A3689" i="1"/>
  <c r="E3689" i="1"/>
  <c r="D3689" i="1"/>
  <c r="A3688" i="1"/>
  <c r="E3688" i="1"/>
  <c r="D3688" i="1"/>
  <c r="A3685" i="1"/>
  <c r="E3685" i="1"/>
  <c r="D3685" i="1"/>
  <c r="A3691" i="1"/>
  <c r="E3691" i="1"/>
  <c r="D3691" i="1"/>
  <c r="A3686" i="1"/>
  <c r="E3686" i="1"/>
  <c r="D3686" i="1"/>
  <c r="A3622" i="1"/>
  <c r="E3622" i="1"/>
  <c r="D3622" i="1"/>
  <c r="A3629" i="1"/>
  <c r="E3629" i="1"/>
  <c r="D3629" i="1"/>
  <c r="A3627" i="1"/>
  <c r="E3627" i="1"/>
  <c r="D3627" i="1"/>
  <c r="A3625" i="1"/>
  <c r="E3625" i="1"/>
  <c r="D3625" i="1"/>
  <c r="A3680" i="1"/>
  <c r="E3680" i="1"/>
  <c r="D3680" i="1"/>
  <c r="A3681" i="1"/>
  <c r="E3681" i="1"/>
  <c r="D3681" i="1"/>
  <c r="A3678" i="1"/>
  <c r="E3678" i="1"/>
  <c r="D3678" i="1"/>
  <c r="A3679" i="1"/>
  <c r="E3679" i="1"/>
  <c r="D3679" i="1"/>
  <c r="A3674" i="1"/>
  <c r="E3674" i="1"/>
  <c r="D3674" i="1"/>
  <c r="A3677" i="1"/>
  <c r="E3677" i="1"/>
  <c r="D3677" i="1"/>
  <c r="A3675" i="1"/>
  <c r="E3675" i="1"/>
  <c r="D3675" i="1"/>
  <c r="A3676" i="1"/>
  <c r="E3676" i="1"/>
  <c r="D3676" i="1"/>
  <c r="A3673" i="1"/>
  <c r="E3673" i="1"/>
  <c r="D3673" i="1"/>
  <c r="A3672" i="1"/>
  <c r="E3672" i="1"/>
  <c r="D3672" i="1"/>
  <c r="A3670" i="1"/>
  <c r="E3670" i="1"/>
  <c r="D3670" i="1"/>
  <c r="A3671" i="1"/>
  <c r="E3671" i="1"/>
  <c r="D3671" i="1"/>
  <c r="A3497" i="1"/>
  <c r="E3497" i="1"/>
  <c r="D3497" i="1"/>
  <c r="A3509" i="1"/>
  <c r="E3509" i="1"/>
  <c r="D3509" i="1"/>
  <c r="A3510" i="1"/>
  <c r="E3510" i="1"/>
  <c r="D3510" i="1"/>
  <c r="A3507" i="1"/>
  <c r="E3507" i="1"/>
  <c r="D3507" i="1"/>
  <c r="A3508" i="1"/>
  <c r="E3508" i="1"/>
  <c r="D3508" i="1"/>
  <c r="A3503" i="1"/>
  <c r="E3503" i="1"/>
  <c r="D3503" i="1"/>
  <c r="A3506" i="1"/>
  <c r="E3506" i="1"/>
  <c r="D3506" i="1"/>
  <c r="A3504" i="1"/>
  <c r="E3504" i="1"/>
  <c r="D3504" i="1"/>
  <c r="A3505" i="1"/>
  <c r="E3505" i="1"/>
  <c r="D3505" i="1"/>
  <c r="A3372" i="1"/>
  <c r="E3372" i="1"/>
  <c r="D3372" i="1"/>
  <c r="A3375" i="1"/>
  <c r="E3375" i="1"/>
  <c r="D3375" i="1"/>
  <c r="A3513" i="1"/>
  <c r="E3513" i="1"/>
  <c r="D3513" i="1"/>
  <c r="A3512" i="1"/>
  <c r="E3512" i="1"/>
  <c r="D3512" i="1"/>
  <c r="A3511" i="1"/>
  <c r="E3511" i="1"/>
  <c r="D3511" i="1"/>
  <c r="A3453" i="1"/>
  <c r="E3453" i="1"/>
  <c r="D3453" i="1"/>
  <c r="A3400" i="1"/>
  <c r="E3400" i="1"/>
  <c r="D3400" i="1"/>
  <c r="A3403" i="1"/>
  <c r="E3403" i="1"/>
  <c r="D3403" i="1"/>
  <c r="A3413" i="1"/>
  <c r="E3413" i="1"/>
  <c r="D3413" i="1"/>
  <c r="A3410" i="1"/>
  <c r="E3410" i="1"/>
  <c r="D3410" i="1"/>
  <c r="A3411" i="1"/>
  <c r="E3411" i="1"/>
  <c r="D3411" i="1"/>
  <c r="A3412" i="1"/>
  <c r="E3412" i="1"/>
  <c r="D3412" i="1"/>
  <c r="A3416" i="1"/>
  <c r="E3416" i="1"/>
  <c r="D3416" i="1"/>
  <c r="A3417" i="1"/>
  <c r="E3417" i="1"/>
  <c r="D3417" i="1"/>
  <c r="A3415" i="1"/>
  <c r="E3415" i="1"/>
  <c r="D3415" i="1"/>
  <c r="A3401" i="1"/>
  <c r="E3401" i="1"/>
  <c r="D3401" i="1"/>
  <c r="A3402" i="1"/>
  <c r="E3402" i="1"/>
  <c r="D3402" i="1"/>
  <c r="A3405" i="1"/>
  <c r="E3405" i="1"/>
  <c r="D3405" i="1"/>
  <c r="A3406" i="1"/>
  <c r="E3406" i="1"/>
  <c r="D3406" i="1"/>
  <c r="A3408" i="1"/>
  <c r="E3408" i="1"/>
  <c r="D3408" i="1"/>
  <c r="A3414" i="1"/>
  <c r="E3414" i="1"/>
  <c r="D3414" i="1"/>
  <c r="A3397" i="1"/>
  <c r="E3397" i="1"/>
  <c r="D3397" i="1"/>
  <c r="A3404" i="1"/>
  <c r="E3404" i="1"/>
  <c r="D3404" i="1"/>
  <c r="A3399" i="1"/>
  <c r="E3399" i="1"/>
  <c r="D3399" i="1"/>
  <c r="A3398" i="1"/>
  <c r="E3398" i="1"/>
  <c r="D3398" i="1"/>
  <c r="A3409" i="1"/>
  <c r="E3409" i="1"/>
  <c r="D3409" i="1"/>
  <c r="A3407" i="1"/>
  <c r="E3407" i="1"/>
  <c r="D3407" i="1"/>
  <c r="A3368" i="1"/>
  <c r="E3368" i="1"/>
  <c r="D3368" i="1"/>
  <c r="A3364" i="1"/>
  <c r="E3364" i="1"/>
  <c r="D3364" i="1"/>
  <c r="A3367" i="1"/>
  <c r="E3367" i="1"/>
  <c r="D3367" i="1"/>
  <c r="A3363" i="1"/>
  <c r="E3363" i="1"/>
  <c r="D3363" i="1"/>
  <c r="A3366" i="1"/>
  <c r="E3366" i="1"/>
  <c r="D3366" i="1"/>
  <c r="A3365" i="1"/>
  <c r="E3365" i="1"/>
  <c r="D3365" i="1"/>
  <c r="A3396" i="1"/>
  <c r="E3396" i="1"/>
  <c r="D3396" i="1"/>
  <c r="A3394" i="1"/>
  <c r="E3394" i="1"/>
  <c r="D3394" i="1"/>
  <c r="A3395" i="1"/>
  <c r="E3395" i="1"/>
  <c r="D3395" i="1"/>
  <c r="A3391" i="1"/>
  <c r="E3391" i="1"/>
  <c r="D3391" i="1"/>
  <c r="A3390" i="1"/>
  <c r="E3390" i="1"/>
  <c r="D3390" i="1"/>
  <c r="A3385" i="1"/>
  <c r="E3385" i="1"/>
  <c r="D3385" i="1"/>
  <c r="A3387" i="1"/>
  <c r="E3387" i="1"/>
  <c r="D3387" i="1"/>
  <c r="A3388" i="1"/>
  <c r="E3388" i="1"/>
  <c r="D3388" i="1"/>
  <c r="A3389" i="1"/>
  <c r="E3389" i="1"/>
  <c r="D3389" i="1"/>
  <c r="A3386" i="1"/>
  <c r="E3386" i="1"/>
  <c r="D3386" i="1"/>
  <c r="A3362" i="1"/>
  <c r="E3362" i="1"/>
  <c r="D3362" i="1"/>
  <c r="A3361" i="1"/>
  <c r="E3361" i="1"/>
  <c r="D3361" i="1"/>
  <c r="A3383" i="1"/>
  <c r="E3383" i="1"/>
  <c r="D3383" i="1"/>
  <c r="A3360" i="1"/>
  <c r="E3360" i="1"/>
  <c r="D3360" i="1"/>
  <c r="A3384" i="1"/>
  <c r="E3384" i="1"/>
  <c r="D3384" i="1"/>
  <c r="A3382" i="1"/>
  <c r="E3382" i="1"/>
  <c r="D3382" i="1"/>
  <c r="A3381" i="1"/>
  <c r="E3381" i="1"/>
  <c r="D3381" i="1"/>
  <c r="A3380" i="1"/>
  <c r="E3380" i="1"/>
  <c r="D3380" i="1"/>
  <c r="A3377" i="1"/>
  <c r="E3377" i="1"/>
  <c r="D3377" i="1"/>
  <c r="A3378" i="1"/>
  <c r="E3378" i="1"/>
  <c r="D3378" i="1"/>
  <c r="A3379" i="1"/>
  <c r="E3379" i="1"/>
  <c r="D3379" i="1"/>
  <c r="A3373" i="1"/>
  <c r="E3373" i="1"/>
  <c r="D3373" i="1"/>
  <c r="A3371" i="1"/>
  <c r="E3371" i="1"/>
  <c r="D3371" i="1"/>
  <c r="A3393" i="1"/>
  <c r="E3393" i="1"/>
  <c r="D3393" i="1"/>
  <c r="A3392" i="1"/>
  <c r="E3392" i="1"/>
  <c r="D3392" i="1"/>
  <c r="A3369" i="1"/>
  <c r="E3369" i="1"/>
  <c r="D3369" i="1"/>
  <c r="A3370" i="1"/>
  <c r="E3370" i="1"/>
  <c r="D3370" i="1"/>
  <c r="A3376" i="1"/>
  <c r="E3376" i="1"/>
  <c r="D3376" i="1"/>
  <c r="A3374" i="1"/>
  <c r="E3374" i="1"/>
  <c r="D3374" i="1"/>
  <c r="A3466" i="1"/>
  <c r="E3466" i="1"/>
  <c r="D3466" i="1"/>
  <c r="A3465" i="1"/>
  <c r="E3465" i="1"/>
  <c r="D3465" i="1"/>
  <c r="A3454" i="1"/>
  <c r="E3454" i="1"/>
  <c r="D3454" i="1"/>
  <c r="A3481" i="1"/>
  <c r="E3481" i="1"/>
  <c r="D3481" i="1"/>
  <c r="A3483" i="1"/>
  <c r="E3483" i="1"/>
  <c r="D3483" i="1"/>
  <c r="A3482" i="1"/>
  <c r="E3482" i="1"/>
  <c r="D3482" i="1"/>
  <c r="A3480" i="1"/>
  <c r="E3480" i="1"/>
  <c r="D3480" i="1"/>
  <c r="A3484" i="1"/>
  <c r="E3484" i="1"/>
  <c r="D3484" i="1"/>
  <c r="A3475" i="1"/>
  <c r="E3475" i="1"/>
  <c r="D3475" i="1"/>
  <c r="A3455" i="1"/>
  <c r="E3455" i="1"/>
  <c r="D3455" i="1"/>
  <c r="A3479" i="1"/>
  <c r="E3479" i="1"/>
  <c r="D3479" i="1"/>
  <c r="A3477" i="1"/>
  <c r="E3477" i="1"/>
  <c r="D3477" i="1"/>
  <c r="A3478" i="1"/>
  <c r="E3478" i="1"/>
  <c r="D3478" i="1"/>
  <c r="A3474" i="1"/>
  <c r="E3474" i="1"/>
  <c r="D3474" i="1"/>
  <c r="A3476" i="1"/>
  <c r="E3476" i="1"/>
  <c r="D3476" i="1"/>
  <c r="A3493" i="1"/>
  <c r="E3493" i="1"/>
  <c r="D3493" i="1"/>
  <c r="A3492" i="1"/>
  <c r="E3492" i="1"/>
  <c r="D3492" i="1"/>
  <c r="A3491" i="1"/>
  <c r="E3491" i="1"/>
  <c r="D3491" i="1"/>
  <c r="A3460" i="1"/>
  <c r="E3460" i="1"/>
  <c r="D3460" i="1"/>
  <c r="A3463" i="1"/>
  <c r="E3463" i="1"/>
  <c r="D3463" i="1"/>
  <c r="A3462" i="1"/>
  <c r="E3462" i="1"/>
  <c r="D3462" i="1"/>
  <c r="A3461" i="1"/>
  <c r="E3461" i="1"/>
  <c r="D3461" i="1"/>
  <c r="A3464" i="1"/>
  <c r="E3464" i="1"/>
  <c r="D3464" i="1"/>
  <c r="A3459" i="1"/>
  <c r="E3459" i="1"/>
  <c r="D3459" i="1"/>
  <c r="A3490" i="1"/>
  <c r="E3490" i="1"/>
  <c r="D3490" i="1"/>
  <c r="A3489" i="1"/>
  <c r="E3489" i="1"/>
  <c r="D3489" i="1"/>
  <c r="A3469" i="1"/>
  <c r="E3469" i="1"/>
  <c r="D3469" i="1"/>
  <c r="A3470" i="1"/>
  <c r="E3470" i="1"/>
  <c r="D3470" i="1"/>
  <c r="A3471" i="1"/>
  <c r="E3471" i="1"/>
  <c r="D3471" i="1"/>
  <c r="A3486" i="1"/>
  <c r="E3486" i="1"/>
  <c r="D3486" i="1"/>
  <c r="A3485" i="1"/>
  <c r="E3485" i="1"/>
  <c r="D3485" i="1"/>
  <c r="A3487" i="1"/>
  <c r="E3487" i="1"/>
  <c r="D3487" i="1"/>
  <c r="A3488" i="1"/>
  <c r="E3488" i="1"/>
  <c r="D3488" i="1"/>
  <c r="A3468" i="1"/>
  <c r="E3468" i="1"/>
  <c r="D3468" i="1"/>
  <c r="A3473" i="1"/>
  <c r="E3473" i="1"/>
  <c r="D3473" i="1"/>
  <c r="A3472" i="1"/>
  <c r="E3472" i="1"/>
  <c r="D3472" i="1"/>
  <c r="A3467" i="1"/>
  <c r="E3467" i="1"/>
  <c r="D3467" i="1"/>
  <c r="A3424" i="1"/>
  <c r="E3424" i="1"/>
  <c r="D3424" i="1"/>
  <c r="A3449" i="1"/>
  <c r="E3449" i="1"/>
  <c r="D3449" i="1"/>
  <c r="A3451" i="1"/>
  <c r="E3451" i="1"/>
  <c r="D3451" i="1"/>
  <c r="A3450" i="1"/>
  <c r="E3450" i="1"/>
  <c r="D3450" i="1"/>
  <c r="A3448" i="1"/>
  <c r="E3448" i="1"/>
  <c r="D3448" i="1"/>
  <c r="A3447" i="1"/>
  <c r="E3447" i="1"/>
  <c r="D3447" i="1"/>
  <c r="A3442" i="1"/>
  <c r="E3442" i="1"/>
  <c r="D3442" i="1"/>
  <c r="A3441" i="1"/>
  <c r="E3441" i="1"/>
  <c r="D3441" i="1"/>
  <c r="A3440" i="1"/>
  <c r="E3440" i="1"/>
  <c r="D3440" i="1"/>
  <c r="A3444" i="1"/>
  <c r="E3444" i="1"/>
  <c r="D3444" i="1"/>
  <c r="A3443" i="1"/>
  <c r="E3443" i="1"/>
  <c r="D3443" i="1"/>
  <c r="A3446" i="1"/>
  <c r="E3446" i="1"/>
  <c r="D3446" i="1"/>
  <c r="A3445" i="1"/>
  <c r="E3445" i="1"/>
  <c r="D3445" i="1"/>
  <c r="A3436" i="1"/>
  <c r="E3436" i="1"/>
  <c r="D3436" i="1"/>
  <c r="A3426" i="1"/>
  <c r="E3426" i="1"/>
  <c r="D3426" i="1"/>
  <c r="A3425" i="1"/>
  <c r="E3425" i="1"/>
  <c r="D3425" i="1"/>
  <c r="A3435" i="1"/>
  <c r="E3435" i="1"/>
  <c r="D3435" i="1"/>
  <c r="A3438" i="1"/>
  <c r="E3438" i="1"/>
  <c r="D3438" i="1"/>
  <c r="A3437" i="1"/>
  <c r="E3437" i="1"/>
  <c r="D3437" i="1"/>
  <c r="A3434" i="1"/>
  <c r="E3434" i="1"/>
  <c r="D3434" i="1"/>
  <c r="A3422" i="1"/>
  <c r="E3422" i="1"/>
  <c r="D3422" i="1"/>
  <c r="A3431" i="1"/>
  <c r="E3431" i="1"/>
  <c r="D3431" i="1"/>
  <c r="A3433" i="1"/>
  <c r="E3433" i="1"/>
  <c r="D3433" i="1"/>
  <c r="A3428" i="1"/>
  <c r="E3428" i="1"/>
  <c r="D3428" i="1"/>
  <c r="A3439" i="1"/>
  <c r="E3439" i="1"/>
  <c r="D3439" i="1"/>
  <c r="A3432" i="1"/>
  <c r="E3432" i="1"/>
  <c r="D3432" i="1"/>
  <c r="A3427" i="1"/>
  <c r="E3427" i="1"/>
  <c r="D3427" i="1"/>
  <c r="A3430" i="1"/>
  <c r="E3430" i="1"/>
  <c r="D3430" i="1"/>
  <c r="A3429" i="1"/>
  <c r="E3429" i="1"/>
  <c r="D3429" i="1"/>
  <c r="A3423" i="1"/>
  <c r="E3423" i="1"/>
  <c r="D3423" i="1"/>
  <c r="A3498" i="1"/>
  <c r="E3498" i="1"/>
  <c r="D3498" i="1"/>
  <c r="A3496" i="1"/>
  <c r="E3496" i="1"/>
  <c r="D3496" i="1"/>
  <c r="A3495" i="1"/>
  <c r="E3495" i="1"/>
  <c r="D3495" i="1"/>
  <c r="A3494" i="1"/>
  <c r="E3494" i="1"/>
  <c r="D3494" i="1"/>
  <c r="A3522" i="1"/>
  <c r="E3522" i="1"/>
  <c r="D3522" i="1"/>
  <c r="A3521" i="1"/>
  <c r="E3521" i="1"/>
  <c r="D3521" i="1"/>
  <c r="A3519" i="1"/>
  <c r="E3519" i="1"/>
  <c r="D3519" i="1"/>
  <c r="A3516" i="1"/>
  <c r="E3516" i="1"/>
  <c r="D3516" i="1"/>
  <c r="A3518" i="1"/>
  <c r="E3518" i="1"/>
  <c r="D3518" i="1"/>
  <c r="A3517" i="1"/>
  <c r="E3517" i="1"/>
  <c r="D3517" i="1"/>
  <c r="A3514" i="1"/>
  <c r="E3514" i="1"/>
  <c r="D3514" i="1"/>
  <c r="A3520" i="1"/>
  <c r="E3520" i="1"/>
  <c r="D3520" i="1"/>
  <c r="A3515" i="1"/>
  <c r="E3515" i="1"/>
  <c r="D3515" i="1"/>
  <c r="A3452" i="1"/>
  <c r="E3452" i="1"/>
  <c r="D3452" i="1"/>
  <c r="A3458" i="1"/>
  <c r="E3458" i="1"/>
  <c r="D3458" i="1"/>
  <c r="A3457" i="1"/>
  <c r="E3457" i="1"/>
  <c r="D3457" i="1"/>
  <c r="A3456" i="1"/>
  <c r="E3456" i="1"/>
  <c r="D3456" i="1"/>
  <c r="A3502" i="1"/>
  <c r="E3502" i="1"/>
  <c r="D3502" i="1"/>
  <c r="A3501" i="1"/>
  <c r="E3501" i="1"/>
  <c r="D3501" i="1"/>
  <c r="A3499" i="1"/>
  <c r="E3499" i="1"/>
  <c r="D3499" i="1"/>
  <c r="A3500" i="1"/>
  <c r="E3500" i="1"/>
  <c r="D3500" i="1"/>
  <c r="A3421" i="1"/>
  <c r="E3421" i="1"/>
  <c r="D3421" i="1"/>
  <c r="A3420" i="1"/>
  <c r="E3420" i="1"/>
  <c r="D3420" i="1"/>
  <c r="A3419" i="1"/>
  <c r="E3419" i="1"/>
  <c r="D3419" i="1"/>
  <c r="A3418" i="1"/>
  <c r="E3418" i="1"/>
  <c r="D3418" i="1"/>
  <c r="A3339" i="1"/>
  <c r="E3339" i="1"/>
  <c r="D3339" i="1"/>
  <c r="A3338" i="1"/>
  <c r="E3338" i="1"/>
  <c r="D3338" i="1"/>
  <c r="A3336" i="1"/>
  <c r="E3336" i="1"/>
  <c r="D3336" i="1"/>
  <c r="A3337" i="1"/>
  <c r="E3337" i="1"/>
  <c r="D3337" i="1"/>
  <c r="A3258" i="1"/>
  <c r="E3258" i="1"/>
  <c r="D3258" i="1"/>
  <c r="A3257" i="1"/>
  <c r="E3257" i="1"/>
  <c r="D3257" i="1"/>
  <c r="A3256" i="1"/>
  <c r="E3256" i="1"/>
  <c r="D3256" i="1"/>
  <c r="A3255" i="1"/>
  <c r="E3255" i="1"/>
  <c r="D3255" i="1"/>
  <c r="A3209" i="1"/>
  <c r="E3209" i="1"/>
  <c r="D3209" i="1"/>
  <c r="A3212" i="1"/>
  <c r="E3212" i="1"/>
  <c r="D3212" i="1"/>
  <c r="A3196" i="1"/>
  <c r="E3196" i="1"/>
  <c r="D3196" i="1"/>
  <c r="A3199" i="1"/>
  <c r="E3199" i="1"/>
  <c r="D3199" i="1"/>
  <c r="A3290" i="1"/>
  <c r="E3290" i="1"/>
  <c r="D3290" i="1"/>
  <c r="A3237" i="1"/>
  <c r="E3237" i="1"/>
  <c r="D3237" i="1"/>
  <c r="A3240" i="1"/>
  <c r="E3240" i="1"/>
  <c r="D3240" i="1"/>
  <c r="A3250" i="1"/>
  <c r="E3250" i="1"/>
  <c r="D3250" i="1"/>
  <c r="A3247" i="1"/>
  <c r="E3247" i="1"/>
  <c r="D3247" i="1"/>
  <c r="A3248" i="1"/>
  <c r="E3248" i="1"/>
  <c r="D3248" i="1"/>
  <c r="A3249" i="1"/>
  <c r="E3249" i="1"/>
  <c r="D3249" i="1"/>
  <c r="A3253" i="1"/>
  <c r="E3253" i="1"/>
  <c r="D3253" i="1"/>
  <c r="A3254" i="1"/>
  <c r="E3254" i="1"/>
  <c r="D3254" i="1"/>
  <c r="A3252" i="1"/>
  <c r="E3252" i="1"/>
  <c r="D3252" i="1"/>
  <c r="A3238" i="1"/>
  <c r="E3238" i="1"/>
  <c r="D3238" i="1"/>
  <c r="A3239" i="1"/>
  <c r="E3239" i="1"/>
  <c r="D3239" i="1"/>
  <c r="A3242" i="1"/>
  <c r="E3242" i="1"/>
  <c r="D3242" i="1"/>
  <c r="A3243" i="1"/>
  <c r="E3243" i="1"/>
  <c r="D3243" i="1"/>
  <c r="A3245" i="1"/>
  <c r="E3245" i="1"/>
  <c r="D3245" i="1"/>
  <c r="A3251" i="1"/>
  <c r="E3251" i="1"/>
  <c r="D3251" i="1"/>
  <c r="A3234" i="1"/>
  <c r="E3234" i="1"/>
  <c r="D3234" i="1"/>
  <c r="A3241" i="1"/>
  <c r="E3241" i="1"/>
  <c r="D3241" i="1"/>
  <c r="A3236" i="1"/>
  <c r="E3236" i="1"/>
  <c r="D3236" i="1"/>
  <c r="A3235" i="1"/>
  <c r="E3235" i="1"/>
  <c r="D3235" i="1"/>
  <c r="A3246" i="1"/>
  <c r="E3246" i="1"/>
  <c r="D3246" i="1"/>
  <c r="A3244" i="1"/>
  <c r="E3244" i="1"/>
  <c r="D3244" i="1"/>
  <c r="A3205" i="1"/>
  <c r="E3205" i="1"/>
  <c r="D3205" i="1"/>
  <c r="A3201" i="1"/>
  <c r="E3201" i="1"/>
  <c r="D3201" i="1"/>
  <c r="A3204" i="1"/>
  <c r="E3204" i="1"/>
  <c r="D3204" i="1"/>
  <c r="A3200" i="1"/>
  <c r="E3200" i="1"/>
  <c r="D3200" i="1"/>
  <c r="A3203" i="1"/>
  <c r="E3203" i="1"/>
  <c r="D3203" i="1"/>
  <c r="A3202" i="1"/>
  <c r="E3202" i="1"/>
  <c r="D3202" i="1"/>
  <c r="A3233" i="1"/>
  <c r="E3233" i="1"/>
  <c r="D3233" i="1"/>
  <c r="A3231" i="1"/>
  <c r="E3231" i="1"/>
  <c r="D3231" i="1"/>
  <c r="A3232" i="1"/>
  <c r="E3232" i="1"/>
  <c r="D3232" i="1"/>
  <c r="A3228" i="1"/>
  <c r="E3228" i="1"/>
  <c r="D3228" i="1"/>
  <c r="A3227" i="1"/>
  <c r="E3227" i="1"/>
  <c r="D3227" i="1"/>
  <c r="A3222" i="1"/>
  <c r="E3222" i="1"/>
  <c r="D3222" i="1"/>
  <c r="A3224" i="1"/>
  <c r="E3224" i="1"/>
  <c r="D3224" i="1"/>
  <c r="A3225" i="1"/>
  <c r="E3225" i="1"/>
  <c r="D3225" i="1"/>
  <c r="A3226" i="1"/>
  <c r="E3226" i="1"/>
  <c r="D3226" i="1"/>
  <c r="A3223" i="1"/>
  <c r="E3223" i="1"/>
  <c r="D3223" i="1"/>
  <c r="A3198" i="1"/>
  <c r="E3198" i="1"/>
  <c r="D3198" i="1"/>
  <c r="A3197" i="1"/>
  <c r="E3197" i="1"/>
  <c r="D3197" i="1"/>
  <c r="A3220" i="1"/>
  <c r="E3220" i="1"/>
  <c r="D3220" i="1"/>
  <c r="A3195" i="1"/>
  <c r="E3195" i="1"/>
  <c r="D3195" i="1"/>
  <c r="A3221" i="1"/>
  <c r="E3221" i="1"/>
  <c r="D3221" i="1"/>
  <c r="A3219" i="1"/>
  <c r="E3219" i="1"/>
  <c r="D3219" i="1"/>
  <c r="A3218" i="1"/>
  <c r="E3218" i="1"/>
  <c r="D3218" i="1"/>
  <c r="A3217" i="1"/>
  <c r="E3217" i="1"/>
  <c r="D3217" i="1"/>
  <c r="A3214" i="1"/>
  <c r="E3214" i="1"/>
  <c r="D3214" i="1"/>
  <c r="A3215" i="1"/>
  <c r="E3215" i="1"/>
  <c r="D3215" i="1"/>
  <c r="A3216" i="1"/>
  <c r="E3216" i="1"/>
  <c r="D3216" i="1"/>
  <c r="A3210" i="1"/>
  <c r="E3210" i="1"/>
  <c r="D3210" i="1"/>
  <c r="A3208" i="1"/>
  <c r="E3208" i="1"/>
  <c r="D3208" i="1"/>
  <c r="A3230" i="1"/>
  <c r="E3230" i="1"/>
  <c r="D3230" i="1"/>
  <c r="A3229" i="1"/>
  <c r="E3229" i="1"/>
  <c r="D3229" i="1"/>
  <c r="A3206" i="1"/>
  <c r="E3206" i="1"/>
  <c r="D3206" i="1"/>
  <c r="A3207" i="1"/>
  <c r="E3207" i="1"/>
  <c r="D3207" i="1"/>
  <c r="A3213" i="1"/>
  <c r="E3213" i="1"/>
  <c r="D3213" i="1"/>
  <c r="A3211" i="1"/>
  <c r="E3211" i="1"/>
  <c r="D3211" i="1"/>
  <c r="A3303" i="1"/>
  <c r="E3303" i="1"/>
  <c r="D3303" i="1"/>
  <c r="A3302" i="1"/>
  <c r="E3302" i="1"/>
  <c r="D3302" i="1"/>
  <c r="A3291" i="1"/>
  <c r="E3291" i="1"/>
  <c r="D3291" i="1"/>
  <c r="A3318" i="1"/>
  <c r="E3318" i="1"/>
  <c r="D3318" i="1"/>
  <c r="A3320" i="1"/>
  <c r="E3320" i="1"/>
  <c r="D3320" i="1"/>
  <c r="A3319" i="1"/>
  <c r="E3319" i="1"/>
  <c r="D3319" i="1"/>
  <c r="A3317" i="1"/>
  <c r="E3317" i="1"/>
  <c r="D3317" i="1"/>
  <c r="A3321" i="1"/>
  <c r="E3321" i="1"/>
  <c r="D3321" i="1"/>
  <c r="A3312" i="1"/>
  <c r="E3312" i="1"/>
  <c r="D3312" i="1"/>
  <c r="A3292" i="1"/>
  <c r="E3292" i="1"/>
  <c r="D3292" i="1"/>
  <c r="A3316" i="1"/>
  <c r="E3316" i="1"/>
  <c r="D3316" i="1"/>
  <c r="A3314" i="1"/>
  <c r="E3314" i="1"/>
  <c r="D3314" i="1"/>
  <c r="A3315" i="1"/>
  <c r="E3315" i="1"/>
  <c r="D3315" i="1"/>
  <c r="A3311" i="1"/>
  <c r="E3311" i="1"/>
  <c r="D3311" i="1"/>
  <c r="A3313" i="1"/>
  <c r="E3313" i="1"/>
  <c r="D3313" i="1"/>
  <c r="A3330" i="1"/>
  <c r="E3330" i="1"/>
  <c r="D3330" i="1"/>
  <c r="A3329" i="1"/>
  <c r="E3329" i="1"/>
  <c r="D3329" i="1"/>
  <c r="A3328" i="1"/>
  <c r="E3328" i="1"/>
  <c r="D3328" i="1"/>
  <c r="A3297" i="1"/>
  <c r="E3297" i="1"/>
  <c r="D3297" i="1"/>
  <c r="A3300" i="1"/>
  <c r="E3300" i="1"/>
  <c r="D3300" i="1"/>
  <c r="A3299" i="1"/>
  <c r="E3299" i="1"/>
  <c r="D3299" i="1"/>
  <c r="A3298" i="1"/>
  <c r="E3298" i="1"/>
  <c r="D3298" i="1"/>
  <c r="A3301" i="1"/>
  <c r="E3301" i="1"/>
  <c r="D3301" i="1"/>
  <c r="A3296" i="1"/>
  <c r="E3296" i="1"/>
  <c r="D3296" i="1"/>
  <c r="A3327" i="1"/>
  <c r="E3327" i="1"/>
  <c r="D3327" i="1"/>
  <c r="A3326" i="1"/>
  <c r="E3326" i="1"/>
  <c r="D3326" i="1"/>
  <c r="A3306" i="1"/>
  <c r="E3306" i="1"/>
  <c r="D3306" i="1"/>
  <c r="A3307" i="1"/>
  <c r="E3307" i="1"/>
  <c r="D3307" i="1"/>
  <c r="A3308" i="1"/>
  <c r="E3308" i="1"/>
  <c r="D3308" i="1"/>
  <c r="A3323" i="1"/>
  <c r="E3323" i="1"/>
  <c r="D3323" i="1"/>
  <c r="A3322" i="1"/>
  <c r="E3322" i="1"/>
  <c r="D3322" i="1"/>
  <c r="A3324" i="1"/>
  <c r="E3324" i="1"/>
  <c r="D3324" i="1"/>
  <c r="A3325" i="1"/>
  <c r="E3325" i="1"/>
  <c r="D3325" i="1"/>
  <c r="A3305" i="1"/>
  <c r="E3305" i="1"/>
  <c r="D3305" i="1"/>
  <c r="A3310" i="1"/>
  <c r="E3310" i="1"/>
  <c r="D3310" i="1"/>
  <c r="A3309" i="1"/>
  <c r="E3309" i="1"/>
  <c r="D3309" i="1"/>
  <c r="A3304" i="1"/>
  <c r="E3304" i="1"/>
  <c r="D3304" i="1"/>
  <c r="A3261" i="1"/>
  <c r="E3261" i="1"/>
  <c r="D3261" i="1"/>
  <c r="A3286" i="1"/>
  <c r="E3286" i="1"/>
  <c r="D3286" i="1"/>
  <c r="A3288" i="1"/>
  <c r="E3288" i="1"/>
  <c r="D3288" i="1"/>
  <c r="A3287" i="1"/>
  <c r="E3287" i="1"/>
  <c r="D3287" i="1"/>
  <c r="A3285" i="1"/>
  <c r="E3285" i="1"/>
  <c r="D3285" i="1"/>
  <c r="A3284" i="1"/>
  <c r="E3284" i="1"/>
  <c r="D3284" i="1"/>
  <c r="A3279" i="1"/>
  <c r="E3279" i="1"/>
  <c r="D3279" i="1"/>
  <c r="A3278" i="1"/>
  <c r="E3278" i="1"/>
  <c r="D3278" i="1"/>
  <c r="A3277" i="1"/>
  <c r="E3277" i="1"/>
  <c r="D3277" i="1"/>
  <c r="A3281" i="1"/>
  <c r="E3281" i="1"/>
  <c r="D3281" i="1"/>
  <c r="A3280" i="1"/>
  <c r="E3280" i="1"/>
  <c r="D3280" i="1"/>
  <c r="A3283" i="1"/>
  <c r="E3283" i="1"/>
  <c r="D3283" i="1"/>
  <c r="A3282" i="1"/>
  <c r="E3282" i="1"/>
  <c r="D3282" i="1"/>
  <c r="A3273" i="1"/>
  <c r="E3273" i="1"/>
  <c r="D3273" i="1"/>
  <c r="A3263" i="1"/>
  <c r="E3263" i="1"/>
  <c r="D3263" i="1"/>
  <c r="A3262" i="1"/>
  <c r="E3262" i="1"/>
  <c r="D3262" i="1"/>
  <c r="A3272" i="1"/>
  <c r="E3272" i="1"/>
  <c r="D3272" i="1"/>
  <c r="A3275" i="1"/>
  <c r="E3275" i="1"/>
  <c r="D3275" i="1"/>
  <c r="A3274" i="1"/>
  <c r="E3274" i="1"/>
  <c r="D3274" i="1"/>
  <c r="A3271" i="1"/>
  <c r="E3271" i="1"/>
  <c r="D3271" i="1"/>
  <c r="A3259" i="1"/>
  <c r="E3259" i="1"/>
  <c r="D3259" i="1"/>
  <c r="A3268" i="1"/>
  <c r="E3268" i="1"/>
  <c r="D3268" i="1"/>
  <c r="A3270" i="1"/>
  <c r="E3270" i="1"/>
  <c r="D3270" i="1"/>
  <c r="A3265" i="1"/>
  <c r="E3265" i="1"/>
  <c r="D3265" i="1"/>
  <c r="A3276" i="1"/>
  <c r="E3276" i="1"/>
  <c r="D3276" i="1"/>
  <c r="A3269" i="1"/>
  <c r="E3269" i="1"/>
  <c r="D3269" i="1"/>
  <c r="A3264" i="1"/>
  <c r="E3264" i="1"/>
  <c r="D3264" i="1"/>
  <c r="A3267" i="1"/>
  <c r="E3267" i="1"/>
  <c r="D3267" i="1"/>
  <c r="A3266" i="1"/>
  <c r="E3266" i="1"/>
  <c r="D3266" i="1"/>
  <c r="A3260" i="1"/>
  <c r="E3260" i="1"/>
  <c r="D3260" i="1"/>
  <c r="A3334" i="1"/>
  <c r="E3334" i="1"/>
  <c r="D3334" i="1"/>
  <c r="A3335" i="1"/>
  <c r="E3335" i="1"/>
  <c r="D3335" i="1"/>
  <c r="A3333" i="1"/>
  <c r="E3333" i="1"/>
  <c r="D3333" i="1"/>
  <c r="A3332" i="1"/>
  <c r="E3332" i="1"/>
  <c r="D3332" i="1"/>
  <c r="A3331" i="1"/>
  <c r="E3331" i="1"/>
  <c r="D3331" i="1"/>
  <c r="A3359" i="1"/>
  <c r="E3359" i="1"/>
  <c r="D3359" i="1"/>
  <c r="A3358" i="1"/>
  <c r="E3358" i="1"/>
  <c r="D3358" i="1"/>
  <c r="A3356" i="1"/>
  <c r="E3356" i="1"/>
  <c r="D3356" i="1"/>
  <c r="A3353" i="1"/>
  <c r="E3353" i="1"/>
  <c r="D3353" i="1"/>
  <c r="A3355" i="1"/>
  <c r="E3355" i="1"/>
  <c r="D3355" i="1"/>
  <c r="A3354" i="1"/>
  <c r="E3354" i="1"/>
  <c r="D3354" i="1"/>
  <c r="A3351" i="1"/>
  <c r="E3351" i="1"/>
  <c r="D3351" i="1"/>
  <c r="A3357" i="1"/>
  <c r="E3357" i="1"/>
  <c r="D3357" i="1"/>
  <c r="A3352" i="1"/>
  <c r="E3352" i="1"/>
  <c r="D3352" i="1"/>
  <c r="A3289" i="1"/>
  <c r="E3289" i="1"/>
  <c r="D3289" i="1"/>
  <c r="A3295" i="1"/>
  <c r="E3295" i="1"/>
  <c r="D3295" i="1"/>
  <c r="A3294" i="1"/>
  <c r="E3294" i="1"/>
  <c r="D3294" i="1"/>
  <c r="A3293" i="1"/>
  <c r="E3293" i="1"/>
  <c r="D3293" i="1"/>
  <c r="A3350" i="1"/>
  <c r="E3350" i="1"/>
  <c r="D3350" i="1"/>
  <c r="A3349" i="1"/>
  <c r="E3349" i="1"/>
  <c r="D3349" i="1"/>
  <c r="A3348" i="1"/>
  <c r="E3348" i="1"/>
  <c r="D3348" i="1"/>
  <c r="A3346" i="1"/>
  <c r="E3346" i="1"/>
  <c r="D3346" i="1"/>
  <c r="A3347" i="1"/>
  <c r="E3347" i="1"/>
  <c r="D3347" i="1"/>
  <c r="A3344" i="1"/>
  <c r="E3344" i="1"/>
  <c r="D3344" i="1"/>
  <c r="A3345" i="1"/>
  <c r="E3345" i="1"/>
  <c r="D3345" i="1"/>
  <c r="A3340" i="1"/>
  <c r="E3340" i="1"/>
  <c r="D3340" i="1"/>
  <c r="A3343" i="1"/>
  <c r="E3343" i="1"/>
  <c r="D3343" i="1"/>
  <c r="A3341" i="1"/>
  <c r="E3341" i="1"/>
  <c r="D3341" i="1"/>
  <c r="A3342" i="1"/>
  <c r="E3342" i="1"/>
  <c r="D3342" i="1"/>
  <c r="A3174" i="1"/>
  <c r="E3174" i="1"/>
  <c r="D3174" i="1"/>
  <c r="A3173" i="1"/>
  <c r="E3173" i="1"/>
  <c r="D3173" i="1"/>
  <c r="A3171" i="1"/>
  <c r="E3171" i="1"/>
  <c r="D3171" i="1"/>
  <c r="A3172" i="1"/>
  <c r="E3172" i="1"/>
  <c r="D3172" i="1"/>
  <c r="A3093" i="1"/>
  <c r="E3093" i="1"/>
  <c r="D3093" i="1"/>
  <c r="A3092" i="1"/>
  <c r="E3092" i="1"/>
  <c r="D3092" i="1"/>
  <c r="A3091" i="1"/>
  <c r="E3091" i="1"/>
  <c r="D3091" i="1"/>
  <c r="A3090" i="1"/>
  <c r="E3090" i="1"/>
  <c r="D3090" i="1"/>
  <c r="A3138" i="1"/>
  <c r="E3138" i="1"/>
  <c r="D3138" i="1"/>
  <c r="A3137" i="1"/>
  <c r="E3137" i="1"/>
  <c r="D3137" i="1"/>
  <c r="A3126" i="1"/>
  <c r="E3126" i="1"/>
  <c r="D3126" i="1"/>
  <c r="A3153" i="1"/>
  <c r="E3153" i="1"/>
  <c r="D3153" i="1"/>
  <c r="A3155" i="1"/>
  <c r="E3155" i="1"/>
  <c r="D3155" i="1"/>
  <c r="A3154" i="1"/>
  <c r="E3154" i="1"/>
  <c r="D3154" i="1"/>
  <c r="A3152" i="1"/>
  <c r="E3152" i="1"/>
  <c r="D3152" i="1"/>
  <c r="A3156" i="1"/>
  <c r="E3156" i="1"/>
  <c r="D3156" i="1"/>
  <c r="A3147" i="1"/>
  <c r="E3147" i="1"/>
  <c r="D3147" i="1"/>
  <c r="A3127" i="1"/>
  <c r="E3127" i="1"/>
  <c r="D3127" i="1"/>
  <c r="A3151" i="1"/>
  <c r="E3151" i="1"/>
  <c r="D3151" i="1"/>
  <c r="A3149" i="1"/>
  <c r="E3149" i="1"/>
  <c r="D3149" i="1"/>
  <c r="A3150" i="1"/>
  <c r="E3150" i="1"/>
  <c r="D3150" i="1"/>
  <c r="A3146" i="1"/>
  <c r="E3146" i="1"/>
  <c r="D3146" i="1"/>
  <c r="A3148" i="1"/>
  <c r="E3148" i="1"/>
  <c r="D3148" i="1"/>
  <c r="A3165" i="1"/>
  <c r="E3165" i="1"/>
  <c r="D3165" i="1"/>
  <c r="A3164" i="1"/>
  <c r="E3164" i="1"/>
  <c r="D3164" i="1"/>
  <c r="A3163" i="1"/>
  <c r="E3163" i="1"/>
  <c r="D3163" i="1"/>
  <c r="A3132" i="1"/>
  <c r="E3132" i="1"/>
  <c r="D3132" i="1"/>
  <c r="A3135" i="1"/>
  <c r="E3135" i="1"/>
  <c r="D3135" i="1"/>
  <c r="A3134" i="1"/>
  <c r="E3134" i="1"/>
  <c r="D3134" i="1"/>
  <c r="A3133" i="1"/>
  <c r="E3133" i="1"/>
  <c r="D3133" i="1"/>
  <c r="A3136" i="1"/>
  <c r="E3136" i="1"/>
  <c r="D3136" i="1"/>
  <c r="A3131" i="1"/>
  <c r="E3131" i="1"/>
  <c r="D3131" i="1"/>
  <c r="A3162" i="1"/>
  <c r="E3162" i="1"/>
  <c r="D3162" i="1"/>
  <c r="A3161" i="1"/>
  <c r="E3161" i="1"/>
  <c r="D3161" i="1"/>
  <c r="A3141" i="1"/>
  <c r="E3141" i="1"/>
  <c r="D3141" i="1"/>
  <c r="A3142" i="1"/>
  <c r="E3142" i="1"/>
  <c r="D3142" i="1"/>
  <c r="A3143" i="1"/>
  <c r="E3143" i="1"/>
  <c r="D3143" i="1"/>
  <c r="A3158" i="1"/>
  <c r="E3158" i="1"/>
  <c r="D3158" i="1"/>
  <c r="A3157" i="1"/>
  <c r="E3157" i="1"/>
  <c r="D3157" i="1"/>
  <c r="A3159" i="1"/>
  <c r="E3159" i="1"/>
  <c r="D3159" i="1"/>
  <c r="A3160" i="1"/>
  <c r="E3160" i="1"/>
  <c r="D3160" i="1"/>
  <c r="A3140" i="1"/>
  <c r="E3140" i="1"/>
  <c r="D3140" i="1"/>
  <c r="A3145" i="1"/>
  <c r="E3145" i="1"/>
  <c r="D3145" i="1"/>
  <c r="A3144" i="1"/>
  <c r="E3144" i="1"/>
  <c r="D3144" i="1"/>
  <c r="A3139" i="1"/>
  <c r="E3139" i="1"/>
  <c r="D3139" i="1"/>
  <c r="A3044" i="1"/>
  <c r="E3044" i="1"/>
  <c r="D3044" i="1"/>
  <c r="A3047" i="1"/>
  <c r="E3047" i="1"/>
  <c r="D3047" i="1"/>
  <c r="A3031" i="1"/>
  <c r="E3031" i="1"/>
  <c r="D3031" i="1"/>
  <c r="A3034" i="1"/>
  <c r="E3034" i="1"/>
  <c r="D3034" i="1"/>
  <c r="A3125" i="1"/>
  <c r="E3125" i="1"/>
  <c r="D3125" i="1"/>
  <c r="A3072" i="1"/>
  <c r="E3072" i="1"/>
  <c r="D3072" i="1"/>
  <c r="A3075" i="1"/>
  <c r="E3075" i="1"/>
  <c r="D3075" i="1"/>
  <c r="A3085" i="1"/>
  <c r="E3085" i="1"/>
  <c r="D3085" i="1"/>
  <c r="A3082" i="1"/>
  <c r="E3082" i="1"/>
  <c r="D3082" i="1"/>
  <c r="A3083" i="1"/>
  <c r="E3083" i="1"/>
  <c r="D3083" i="1"/>
  <c r="A3084" i="1"/>
  <c r="E3084" i="1"/>
  <c r="D3084" i="1"/>
  <c r="A3088" i="1"/>
  <c r="E3088" i="1"/>
  <c r="D3088" i="1"/>
  <c r="A3089" i="1"/>
  <c r="E3089" i="1"/>
  <c r="D3089" i="1"/>
  <c r="A3087" i="1"/>
  <c r="E3087" i="1"/>
  <c r="D3087" i="1"/>
  <c r="A3073" i="1"/>
  <c r="E3073" i="1"/>
  <c r="D3073" i="1"/>
  <c r="A3074" i="1"/>
  <c r="E3074" i="1"/>
  <c r="D3074" i="1"/>
  <c r="A3077" i="1"/>
  <c r="E3077" i="1"/>
  <c r="D3077" i="1"/>
  <c r="A3078" i="1"/>
  <c r="E3078" i="1"/>
  <c r="D3078" i="1"/>
  <c r="A3080" i="1"/>
  <c r="E3080" i="1"/>
  <c r="D3080" i="1"/>
  <c r="A3086" i="1"/>
  <c r="E3086" i="1"/>
  <c r="D3086" i="1"/>
  <c r="A3069" i="1"/>
  <c r="E3069" i="1"/>
  <c r="D3069" i="1"/>
  <c r="A3076" i="1"/>
  <c r="E3076" i="1"/>
  <c r="D3076" i="1"/>
  <c r="A3071" i="1"/>
  <c r="E3071" i="1"/>
  <c r="D3071" i="1"/>
  <c r="A3070" i="1"/>
  <c r="E3070" i="1"/>
  <c r="D3070" i="1"/>
  <c r="A3081" i="1"/>
  <c r="E3081" i="1"/>
  <c r="D3081" i="1"/>
  <c r="A3079" i="1"/>
  <c r="E3079" i="1"/>
  <c r="D3079" i="1"/>
  <c r="A3040" i="1"/>
  <c r="E3040" i="1"/>
  <c r="D3040" i="1"/>
  <c r="A3036" i="1"/>
  <c r="E3036" i="1"/>
  <c r="D3036" i="1"/>
  <c r="A3039" i="1"/>
  <c r="E3039" i="1"/>
  <c r="D3039" i="1"/>
  <c r="A3035" i="1"/>
  <c r="E3035" i="1"/>
  <c r="D3035" i="1"/>
  <c r="A3038" i="1"/>
  <c r="E3038" i="1"/>
  <c r="D3038" i="1"/>
  <c r="A3037" i="1"/>
  <c r="E3037" i="1"/>
  <c r="D3037" i="1"/>
  <c r="A3068" i="1"/>
  <c r="E3068" i="1"/>
  <c r="D3068" i="1"/>
  <c r="A3066" i="1"/>
  <c r="E3066" i="1"/>
  <c r="D3066" i="1"/>
  <c r="A3067" i="1"/>
  <c r="E3067" i="1"/>
  <c r="D3067" i="1"/>
  <c r="A3063" i="1"/>
  <c r="E3063" i="1"/>
  <c r="D3063" i="1"/>
  <c r="A3062" i="1"/>
  <c r="E3062" i="1"/>
  <c r="D3062" i="1"/>
  <c r="A3057" i="1"/>
  <c r="E3057" i="1"/>
  <c r="D3057" i="1"/>
  <c r="A3059" i="1"/>
  <c r="E3059" i="1"/>
  <c r="D3059" i="1"/>
  <c r="A3060" i="1"/>
  <c r="E3060" i="1"/>
  <c r="D3060" i="1"/>
  <c r="A3061" i="1"/>
  <c r="E3061" i="1"/>
  <c r="D3061" i="1"/>
  <c r="A3058" i="1"/>
  <c r="E3058" i="1"/>
  <c r="D3058" i="1"/>
  <c r="A3033" i="1"/>
  <c r="E3033" i="1"/>
  <c r="D3033" i="1"/>
  <c r="A3032" i="1"/>
  <c r="E3032" i="1"/>
  <c r="D3032" i="1"/>
  <c r="A3055" i="1"/>
  <c r="E3055" i="1"/>
  <c r="D3055" i="1"/>
  <c r="A3030" i="1"/>
  <c r="E3030" i="1"/>
  <c r="D3030" i="1"/>
  <c r="A3056" i="1"/>
  <c r="E3056" i="1"/>
  <c r="D3056" i="1"/>
  <c r="A3054" i="1"/>
  <c r="E3054" i="1"/>
  <c r="D3054" i="1"/>
  <c r="A3053" i="1"/>
  <c r="E3053" i="1"/>
  <c r="D3053" i="1"/>
  <c r="A3052" i="1"/>
  <c r="E3052" i="1"/>
  <c r="D3052" i="1"/>
  <c r="A3049" i="1"/>
  <c r="E3049" i="1"/>
  <c r="D3049" i="1"/>
  <c r="A3050" i="1"/>
  <c r="E3050" i="1"/>
  <c r="D3050" i="1"/>
  <c r="A3051" i="1"/>
  <c r="E3051" i="1"/>
  <c r="D3051" i="1"/>
  <c r="A3045" i="1"/>
  <c r="E3045" i="1"/>
  <c r="D3045" i="1"/>
  <c r="A3043" i="1"/>
  <c r="E3043" i="1"/>
  <c r="D3043" i="1"/>
  <c r="A3065" i="1"/>
  <c r="E3065" i="1"/>
  <c r="D3065" i="1"/>
  <c r="A3064" i="1"/>
  <c r="E3064" i="1"/>
  <c r="D3064" i="1"/>
  <c r="A3041" i="1"/>
  <c r="E3041" i="1"/>
  <c r="D3041" i="1"/>
  <c r="A3042" i="1"/>
  <c r="E3042" i="1"/>
  <c r="D3042" i="1"/>
  <c r="A3048" i="1"/>
  <c r="E3048" i="1"/>
  <c r="D3048" i="1"/>
  <c r="A3046" i="1"/>
  <c r="E3046" i="1"/>
  <c r="D3046" i="1"/>
  <c r="A3096" i="1"/>
  <c r="E3096" i="1"/>
  <c r="D3096" i="1"/>
  <c r="A3121" i="1"/>
  <c r="E3121" i="1"/>
  <c r="D3121" i="1"/>
  <c r="A3123" i="1"/>
  <c r="E3123" i="1"/>
  <c r="D3123" i="1"/>
  <c r="A3122" i="1"/>
  <c r="E3122" i="1"/>
  <c r="D3122" i="1"/>
  <c r="A3120" i="1"/>
  <c r="E3120" i="1"/>
  <c r="D3120" i="1"/>
  <c r="A3119" i="1"/>
  <c r="E3119" i="1"/>
  <c r="D3119" i="1"/>
  <c r="A3114" i="1"/>
  <c r="E3114" i="1"/>
  <c r="D3114" i="1"/>
  <c r="A3113" i="1"/>
  <c r="E3113" i="1"/>
  <c r="D3113" i="1"/>
  <c r="A3112" i="1"/>
  <c r="E3112" i="1"/>
  <c r="D3112" i="1"/>
  <c r="A3116" i="1"/>
  <c r="E3116" i="1"/>
  <c r="D3116" i="1"/>
  <c r="A3115" i="1"/>
  <c r="E3115" i="1"/>
  <c r="D3115" i="1"/>
  <c r="A3118" i="1"/>
  <c r="E3118" i="1"/>
  <c r="D3118" i="1"/>
  <c r="A3117" i="1"/>
  <c r="E3117" i="1"/>
  <c r="D3117" i="1"/>
  <c r="A3108" i="1"/>
  <c r="E3108" i="1"/>
  <c r="D3108" i="1"/>
  <c r="A3098" i="1"/>
  <c r="E3098" i="1"/>
  <c r="D3098" i="1"/>
  <c r="A3097" i="1"/>
  <c r="E3097" i="1"/>
  <c r="D3097" i="1"/>
  <c r="A3107" i="1"/>
  <c r="E3107" i="1"/>
  <c r="D3107" i="1"/>
  <c r="A3110" i="1"/>
  <c r="E3110" i="1"/>
  <c r="D3110" i="1"/>
  <c r="A3109" i="1"/>
  <c r="E3109" i="1"/>
  <c r="D3109" i="1"/>
  <c r="A3106" i="1"/>
  <c r="E3106" i="1"/>
  <c r="D3106" i="1"/>
  <c r="A3094" i="1"/>
  <c r="E3094" i="1"/>
  <c r="D3094" i="1"/>
  <c r="A3103" i="1"/>
  <c r="E3103" i="1"/>
  <c r="D3103" i="1"/>
  <c r="A3105" i="1"/>
  <c r="E3105" i="1"/>
  <c r="D3105" i="1"/>
  <c r="A3100" i="1"/>
  <c r="E3100" i="1"/>
  <c r="D3100" i="1"/>
  <c r="A3111" i="1"/>
  <c r="E3111" i="1"/>
  <c r="D3111" i="1"/>
  <c r="A3104" i="1"/>
  <c r="E3104" i="1"/>
  <c r="D3104" i="1"/>
  <c r="A3099" i="1"/>
  <c r="E3099" i="1"/>
  <c r="D3099" i="1"/>
  <c r="A3102" i="1"/>
  <c r="E3102" i="1"/>
  <c r="D3102" i="1"/>
  <c r="A3101" i="1"/>
  <c r="E3101" i="1"/>
  <c r="D3101" i="1"/>
  <c r="A3095" i="1"/>
  <c r="E3095" i="1"/>
  <c r="D3095" i="1"/>
  <c r="A3169" i="1"/>
  <c r="E3169" i="1"/>
  <c r="D3169" i="1"/>
  <c r="A3170" i="1"/>
  <c r="E3170" i="1"/>
  <c r="D3170" i="1"/>
  <c r="A3168" i="1"/>
  <c r="E3168" i="1"/>
  <c r="D3168" i="1"/>
  <c r="A3167" i="1"/>
  <c r="E3167" i="1"/>
  <c r="D3167" i="1"/>
  <c r="A3166" i="1"/>
  <c r="E3166" i="1"/>
  <c r="D3166" i="1"/>
  <c r="A3194" i="1"/>
  <c r="E3194" i="1"/>
  <c r="D3194" i="1"/>
  <c r="A3193" i="1"/>
  <c r="E3193" i="1"/>
  <c r="D3193" i="1"/>
  <c r="A3191" i="1"/>
  <c r="E3191" i="1"/>
  <c r="D3191" i="1"/>
  <c r="A3188" i="1"/>
  <c r="E3188" i="1"/>
  <c r="D3188" i="1"/>
  <c r="A3190" i="1"/>
  <c r="E3190" i="1"/>
  <c r="D3190" i="1"/>
  <c r="A3189" i="1"/>
  <c r="E3189" i="1"/>
  <c r="D3189" i="1"/>
  <c r="A3186" i="1"/>
  <c r="E3186" i="1"/>
  <c r="D3186" i="1"/>
  <c r="A3192" i="1"/>
  <c r="E3192" i="1"/>
  <c r="D3192" i="1"/>
  <c r="A3187" i="1"/>
  <c r="E3187" i="1"/>
  <c r="D3187" i="1"/>
  <c r="A3124" i="1"/>
  <c r="E3124" i="1"/>
  <c r="D3124" i="1"/>
  <c r="A3130" i="1"/>
  <c r="E3130" i="1"/>
  <c r="D3130" i="1"/>
  <c r="A3129" i="1"/>
  <c r="E3129" i="1"/>
  <c r="D3129" i="1"/>
  <c r="A3128" i="1"/>
  <c r="E3128" i="1"/>
  <c r="D3128" i="1"/>
  <c r="A3185" i="1"/>
  <c r="E3185" i="1"/>
  <c r="D3185" i="1"/>
  <c r="A3184" i="1"/>
  <c r="E3184" i="1"/>
  <c r="D3184" i="1"/>
  <c r="A3183" i="1"/>
  <c r="E3183" i="1"/>
  <c r="D3183" i="1"/>
  <c r="A3181" i="1"/>
  <c r="E3181" i="1"/>
  <c r="D3181" i="1"/>
  <c r="A3182" i="1"/>
  <c r="E3182" i="1"/>
  <c r="D3182" i="1"/>
  <c r="A3179" i="1"/>
  <c r="E3179" i="1"/>
  <c r="D3179" i="1"/>
  <c r="A3180" i="1"/>
  <c r="E3180" i="1"/>
  <c r="D3180" i="1"/>
  <c r="A3175" i="1"/>
  <c r="E3175" i="1"/>
  <c r="D3175" i="1"/>
  <c r="A3178" i="1"/>
  <c r="E3178" i="1"/>
  <c r="D3178" i="1"/>
  <c r="A3176" i="1"/>
  <c r="E3176" i="1"/>
  <c r="D3176" i="1"/>
  <c r="E3177" i="1"/>
  <c r="D3177" i="1"/>
  <c r="J21" i="26"/>
  <c r="J20" i="26"/>
  <c r="J19" i="26"/>
  <c r="O17" i="26"/>
  <c r="P17" i="26" s="1"/>
  <c r="N17" i="26"/>
  <c r="M17" i="26"/>
  <c r="L17" i="26"/>
  <c r="J17" i="26"/>
  <c r="K17" i="26" s="1"/>
  <c r="O16" i="26"/>
  <c r="P16" i="26" s="1"/>
  <c r="N16" i="26"/>
  <c r="M16" i="26"/>
  <c r="L16" i="26"/>
  <c r="J16" i="26"/>
  <c r="K16" i="26" s="1"/>
  <c r="O15" i="26"/>
  <c r="P15" i="26" s="1"/>
  <c r="N15" i="26"/>
  <c r="M15" i="26"/>
  <c r="L15" i="26"/>
  <c r="J15" i="26"/>
  <c r="K15" i="26" s="1"/>
  <c r="O14" i="26"/>
  <c r="P14" i="26" s="1"/>
  <c r="N14" i="26"/>
  <c r="M14" i="26"/>
  <c r="L14" i="26"/>
  <c r="J14" i="26"/>
  <c r="K14" i="26" s="1"/>
  <c r="O13" i="26"/>
  <c r="P13" i="26" s="1"/>
  <c r="N13" i="26"/>
  <c r="M13" i="26"/>
  <c r="L13" i="26"/>
  <c r="J13" i="26"/>
  <c r="K13" i="26" s="1"/>
  <c r="O12" i="26"/>
  <c r="P12" i="26" s="1"/>
  <c r="N12" i="26"/>
  <c r="M12" i="26"/>
  <c r="L12" i="26"/>
  <c r="J12" i="26"/>
  <c r="K12" i="26" s="1"/>
  <c r="O11" i="26"/>
  <c r="P11" i="26" s="1"/>
  <c r="N11" i="26"/>
  <c r="M11" i="26"/>
  <c r="L11" i="26"/>
  <c r="J11" i="26"/>
  <c r="K11" i="26" s="1"/>
  <c r="O10" i="26"/>
  <c r="P10" i="26" s="1"/>
  <c r="N10" i="26"/>
  <c r="M10" i="26"/>
  <c r="L10" i="26"/>
  <c r="J10" i="26"/>
  <c r="K10" i="26" s="1"/>
  <c r="O9" i="26"/>
  <c r="P9" i="26" s="1"/>
  <c r="N9" i="26"/>
  <c r="M9" i="26"/>
  <c r="L9" i="26"/>
  <c r="J9" i="26"/>
  <c r="K9" i="26" s="1"/>
  <c r="O8" i="26"/>
  <c r="P8" i="26" s="1"/>
  <c r="N8" i="26"/>
  <c r="M8" i="26"/>
  <c r="L8" i="26"/>
  <c r="J8" i="26"/>
  <c r="K8" i="26" s="1"/>
  <c r="O7" i="26"/>
  <c r="P7" i="26" s="1"/>
  <c r="N7" i="26"/>
  <c r="M7" i="26"/>
  <c r="L7" i="26"/>
  <c r="K7" i="26"/>
  <c r="J7" i="26"/>
  <c r="O6" i="26"/>
  <c r="P6" i="26" s="1"/>
  <c r="N6" i="26"/>
  <c r="M6" i="26"/>
  <c r="L6" i="26"/>
  <c r="K6" i="26"/>
  <c r="J6" i="26"/>
  <c r="O5" i="26"/>
  <c r="P5" i="26" s="1"/>
  <c r="N5" i="26"/>
  <c r="M5" i="26"/>
  <c r="L5" i="26"/>
  <c r="J5" i="26"/>
  <c r="K5" i="26" s="1"/>
  <c r="N11" i="23"/>
  <c r="E29" i="34" l="1"/>
  <c r="F24" i="34"/>
  <c r="F22" i="34"/>
  <c r="F26" i="34"/>
  <c r="E27" i="34"/>
  <c r="E23" i="34"/>
  <c r="E22" i="34"/>
  <c r="F29" i="34"/>
  <c r="E26" i="34"/>
  <c r="F25" i="34"/>
  <c r="F28" i="34"/>
  <c r="F23" i="34"/>
  <c r="E25" i="34"/>
  <c r="F27" i="34"/>
  <c r="E28" i="34"/>
  <c r="E24" i="34"/>
  <c r="F37" i="34"/>
  <c r="E37" i="34"/>
  <c r="F42" i="34"/>
  <c r="E42" i="34"/>
  <c r="F39" i="34"/>
  <c r="E39" i="34"/>
  <c r="F40" i="34"/>
  <c r="E40" i="34"/>
  <c r="F36" i="34"/>
  <c r="E36" i="34"/>
  <c r="F41" i="34"/>
  <c r="E41" i="34"/>
  <c r="E38" i="34"/>
  <c r="F38" i="34"/>
  <c r="F35" i="34"/>
  <c r="E35" i="34"/>
  <c r="A3177" i="1"/>
  <c r="N13" i="23"/>
  <c r="N14" i="23" s="1"/>
  <c r="N15" i="23" l="1"/>
  <c r="B70" i="1" l="1"/>
  <c r="B74" i="1"/>
  <c r="B81" i="1"/>
  <c r="B98" i="1"/>
  <c r="B102" i="1"/>
  <c r="B172" i="1"/>
  <c r="B155" i="1"/>
  <c r="B161" i="1"/>
  <c r="B140" i="1"/>
  <c r="B114" i="1"/>
  <c r="B128" i="1"/>
  <c r="B136" i="1"/>
  <c r="B122" i="1"/>
  <c r="B4" i="1"/>
  <c r="B19" i="1"/>
  <c r="B28" i="1"/>
  <c r="B38" i="1"/>
  <c r="B44" i="1"/>
  <c r="B15" i="1"/>
  <c r="B56" i="1"/>
  <c r="B166" i="1"/>
  <c r="B55" i="1"/>
  <c r="B79" i="1"/>
  <c r="B84" i="1"/>
  <c r="B101" i="1"/>
  <c r="B96" i="1"/>
  <c r="B173" i="1"/>
  <c r="B156" i="1"/>
  <c r="B120" i="1"/>
  <c r="B125" i="1"/>
  <c r="B115" i="1"/>
  <c r="B132" i="1"/>
  <c r="B137" i="1"/>
  <c r="B165" i="1"/>
  <c r="B17" i="1"/>
  <c r="B25" i="1"/>
  <c r="B27" i="1"/>
  <c r="B39" i="1"/>
  <c r="B45" i="1"/>
  <c r="B108" i="1"/>
  <c r="B13" i="1"/>
  <c r="B51" i="1"/>
  <c r="B62" i="1"/>
  <c r="B86" i="1"/>
  <c r="B85" i="1"/>
  <c r="B89" i="1"/>
  <c r="B95" i="1"/>
  <c r="B105" i="1"/>
  <c r="B163" i="1"/>
  <c r="B126" i="1"/>
  <c r="B124" i="1"/>
  <c r="B116" i="1"/>
  <c r="B131" i="1"/>
  <c r="B135" i="1"/>
  <c r="B167" i="1"/>
  <c r="B7" i="1"/>
  <c r="B6" i="1"/>
  <c r="B30" i="1"/>
  <c r="B40" i="1"/>
  <c r="B43" i="1"/>
  <c r="B2" i="1"/>
  <c r="B71" i="1"/>
  <c r="B34" i="1"/>
  <c r="B64" i="1"/>
  <c r="B75" i="1"/>
  <c r="B82" i="1"/>
  <c r="B90" i="1"/>
  <c r="B110" i="1"/>
  <c r="B150" i="1"/>
  <c r="B157" i="1"/>
  <c r="B127" i="1"/>
  <c r="B123" i="1"/>
  <c r="B113" i="1"/>
  <c r="B133" i="1"/>
  <c r="B16" i="1"/>
  <c r="B168" i="1"/>
  <c r="B22" i="1"/>
  <c r="B20" i="1"/>
  <c r="B33" i="1"/>
  <c r="B42" i="1"/>
  <c r="B48" i="1"/>
  <c r="B3" i="1"/>
  <c r="B91" i="1"/>
  <c r="B31" i="1"/>
  <c r="B63" i="1"/>
  <c r="B88" i="1"/>
  <c r="B80" i="1"/>
  <c r="B72" i="1"/>
  <c r="B93" i="1"/>
  <c r="B111" i="1"/>
  <c r="B153" i="1"/>
  <c r="B158" i="1"/>
  <c r="B121" i="1"/>
  <c r="B143" i="1"/>
  <c r="B145" i="1"/>
  <c r="B109" i="1"/>
  <c r="B118" i="1"/>
  <c r="B65" i="1"/>
  <c r="B23" i="1"/>
  <c r="B21" i="1"/>
  <c r="B9" i="1"/>
  <c r="B8" i="1"/>
  <c r="B49" i="1"/>
  <c r="B149" i="1"/>
  <c r="B92" i="1"/>
  <c r="B41" i="1"/>
  <c r="B61" i="1"/>
  <c r="B87" i="1"/>
  <c r="B78" i="1"/>
  <c r="B73" i="1"/>
  <c r="B99" i="1"/>
  <c r="B171" i="1"/>
  <c r="B151" i="1"/>
  <c r="B159" i="1"/>
  <c r="B142" i="1"/>
  <c r="B144" i="1"/>
  <c r="B146" i="1"/>
  <c r="B129" i="1"/>
  <c r="B119" i="1"/>
  <c r="B66" i="1"/>
  <c r="B24" i="1"/>
  <c r="B26" i="1"/>
  <c r="B37" i="1"/>
  <c r="B53" i="1"/>
  <c r="B47" i="1"/>
  <c r="B148" i="1"/>
  <c r="B169" i="1"/>
  <c r="B46" i="1"/>
  <c r="B10" i="1"/>
  <c r="B76" i="1"/>
  <c r="B69" i="1"/>
  <c r="B83" i="1"/>
  <c r="B100" i="1"/>
  <c r="B174" i="1"/>
  <c r="B154" i="1"/>
  <c r="B162" i="1"/>
  <c r="B141" i="1"/>
  <c r="B112" i="1"/>
  <c r="B147" i="1"/>
  <c r="B138" i="1"/>
  <c r="B106" i="1"/>
  <c r="B67" i="1"/>
  <c r="B5" i="1"/>
  <c r="B32" i="1"/>
  <c r="B36" i="1"/>
  <c r="B54" i="1"/>
  <c r="B50" i="1"/>
  <c r="B57" i="1"/>
  <c r="B164" i="1"/>
  <c r="B58" i="1"/>
  <c r="B11" i="1"/>
  <c r="B77" i="1"/>
  <c r="B104" i="1"/>
  <c r="B97" i="1"/>
  <c r="B103" i="1"/>
  <c r="B170" i="1"/>
  <c r="B152" i="1"/>
  <c r="B160" i="1"/>
  <c r="B139" i="1"/>
  <c r="B117" i="1"/>
  <c r="B130" i="1"/>
  <c r="B134" i="1"/>
  <c r="B107" i="1"/>
  <c r="B68" i="1"/>
  <c r="B18" i="1"/>
  <c r="B29" i="1"/>
  <c r="B35" i="1"/>
  <c r="B52" i="1"/>
  <c r="B14" i="1"/>
  <c r="B60" i="1"/>
  <c r="B94" i="1"/>
  <c r="B59" i="1"/>
  <c r="B12" i="1"/>
  <c r="B244" i="1"/>
  <c r="B261" i="1"/>
  <c r="B252" i="1"/>
  <c r="B247" i="1"/>
  <c r="B271" i="1"/>
  <c r="B283" i="1"/>
  <c r="B324" i="1"/>
  <c r="B331" i="1"/>
  <c r="B301" i="1"/>
  <c r="B297" i="1"/>
  <c r="B285" i="1"/>
  <c r="B307" i="1"/>
  <c r="B190" i="1"/>
  <c r="B345" i="1"/>
  <c r="B242" i="1"/>
  <c r="B192" i="1"/>
  <c r="B203" i="1"/>
  <c r="B210" i="1"/>
  <c r="B227" i="1"/>
  <c r="B223" i="1"/>
  <c r="B322" i="1"/>
  <c r="B185" i="1"/>
  <c r="B232" i="1"/>
  <c r="B250" i="1"/>
  <c r="B243" i="1"/>
  <c r="B257" i="1"/>
  <c r="B272" i="1"/>
  <c r="B266" i="1"/>
  <c r="B327" i="1"/>
  <c r="B332" i="1"/>
  <c r="B295" i="1"/>
  <c r="B317" i="1"/>
  <c r="B319" i="1"/>
  <c r="B281" i="1"/>
  <c r="B292" i="1"/>
  <c r="B341" i="1"/>
  <c r="B175" i="1"/>
  <c r="B193" i="1"/>
  <c r="B202" i="1"/>
  <c r="B209" i="1"/>
  <c r="B228" i="1"/>
  <c r="B221" i="1"/>
  <c r="B231" i="1"/>
  <c r="B186" i="1"/>
  <c r="B233" i="1"/>
  <c r="B251" i="1"/>
  <c r="B276" i="1"/>
  <c r="B269" i="1"/>
  <c r="B275" i="1"/>
  <c r="B347" i="1"/>
  <c r="B325" i="1"/>
  <c r="B333" i="1"/>
  <c r="B316" i="1"/>
  <c r="B318" i="1"/>
  <c r="B320" i="1"/>
  <c r="B303" i="1"/>
  <c r="B293" i="1"/>
  <c r="B342" i="1"/>
  <c r="B191" i="1"/>
  <c r="B199" i="1"/>
  <c r="B201" i="1"/>
  <c r="B212" i="1"/>
  <c r="B218" i="1"/>
  <c r="B224" i="1"/>
  <c r="B323" i="1"/>
  <c r="B340" i="1"/>
  <c r="B230" i="1"/>
  <c r="B248" i="1"/>
  <c r="B255" i="1"/>
  <c r="B270" i="1"/>
  <c r="B274" i="1"/>
  <c r="B350" i="1"/>
  <c r="B328" i="1"/>
  <c r="B336" i="1"/>
  <c r="B315" i="1"/>
  <c r="B284" i="1"/>
  <c r="B321" i="1"/>
  <c r="B312" i="1"/>
  <c r="B278" i="1"/>
  <c r="B338" i="1"/>
  <c r="B178" i="1"/>
  <c r="B177" i="1"/>
  <c r="B204" i="1"/>
  <c r="B213" i="1"/>
  <c r="B226" i="1"/>
  <c r="B188" i="1"/>
  <c r="B234" i="1"/>
  <c r="B183" i="1"/>
  <c r="B229" i="1"/>
  <c r="B253" i="1"/>
  <c r="B258" i="1"/>
  <c r="B273" i="1"/>
  <c r="B268" i="1"/>
  <c r="B346" i="1"/>
  <c r="B326" i="1"/>
  <c r="B334" i="1"/>
  <c r="B313" i="1"/>
  <c r="B289" i="1"/>
  <c r="B304" i="1"/>
  <c r="B308" i="1"/>
  <c r="B279" i="1"/>
  <c r="B339" i="1"/>
  <c r="B196" i="1"/>
  <c r="B194" i="1"/>
  <c r="B225" i="1"/>
  <c r="B214" i="1"/>
  <c r="B220" i="1"/>
  <c r="B189" i="1"/>
  <c r="B238" i="1"/>
  <c r="B181" i="1"/>
  <c r="B236" i="1"/>
  <c r="B260" i="1"/>
  <c r="B259" i="1"/>
  <c r="B263" i="1"/>
  <c r="B245" i="1"/>
  <c r="B348" i="1"/>
  <c r="B329" i="1"/>
  <c r="B335" i="1"/>
  <c r="B314" i="1"/>
  <c r="B286" i="1"/>
  <c r="B302" i="1"/>
  <c r="B310" i="1"/>
  <c r="B296" i="1"/>
  <c r="B239" i="1"/>
  <c r="B197" i="1"/>
  <c r="B195" i="1"/>
  <c r="B207" i="1"/>
  <c r="B216" i="1"/>
  <c r="B219" i="1"/>
  <c r="B280" i="1"/>
  <c r="B235" i="1"/>
  <c r="B180" i="1"/>
  <c r="B237" i="1"/>
  <c r="B249" i="1"/>
  <c r="B256" i="1"/>
  <c r="B264" i="1"/>
  <c r="B282" i="1"/>
  <c r="B349" i="1"/>
  <c r="B330" i="1"/>
  <c r="B294" i="1"/>
  <c r="B299" i="1"/>
  <c r="B287" i="1"/>
  <c r="B306" i="1"/>
  <c r="B311" i="1"/>
  <c r="B343" i="1"/>
  <c r="B240" i="1"/>
  <c r="B198" i="1"/>
  <c r="B200" i="1"/>
  <c r="B182" i="1"/>
  <c r="B215" i="1"/>
  <c r="B217" i="1"/>
  <c r="B290" i="1"/>
  <c r="B187" i="1"/>
  <c r="B208" i="1"/>
  <c r="B267" i="1"/>
  <c r="B309" i="1"/>
  <c r="B291" i="1"/>
  <c r="B265" i="1"/>
  <c r="B344" i="1"/>
  <c r="B184" i="1"/>
  <c r="B277" i="1"/>
  <c r="B241" i="1"/>
  <c r="B205" i="1"/>
  <c r="B337" i="1"/>
  <c r="B176" i="1"/>
  <c r="B300" i="1"/>
  <c r="B206" i="1"/>
  <c r="B262" i="1"/>
  <c r="B298" i="1"/>
  <c r="B211" i="1"/>
  <c r="B254" i="1"/>
  <c r="B288" i="1"/>
  <c r="B179" i="1"/>
  <c r="B246" i="1"/>
  <c r="B305" i="1"/>
  <c r="B222" i="1"/>
  <c r="B459" i="1"/>
  <c r="B436" i="1"/>
  <c r="B419" i="1"/>
  <c r="B498" i="1"/>
  <c r="B439" i="1"/>
  <c r="B451" i="1"/>
  <c r="B507" i="1"/>
  <c r="B491" i="1"/>
  <c r="B493" i="1"/>
  <c r="B495" i="1"/>
  <c r="B478" i="1"/>
  <c r="B468" i="1"/>
  <c r="B531" i="1"/>
  <c r="B416" i="1"/>
  <c r="B374" i="1"/>
  <c r="B372" i="1"/>
  <c r="B388" i="1"/>
  <c r="B404" i="1"/>
  <c r="B366" i="1"/>
  <c r="B407" i="1"/>
  <c r="B384" i="1"/>
  <c r="B412" i="1"/>
  <c r="B523" i="1"/>
  <c r="B519" i="1"/>
  <c r="B437" i="1"/>
  <c r="B539" i="1"/>
  <c r="B431" i="1"/>
  <c r="B423" i="1"/>
  <c r="B502" i="1"/>
  <c r="B450" i="1"/>
  <c r="B510" i="1"/>
  <c r="B490" i="1"/>
  <c r="B461" i="1"/>
  <c r="B496" i="1"/>
  <c r="B487" i="1"/>
  <c r="B454" i="1"/>
  <c r="B530" i="1"/>
  <c r="B417" i="1"/>
  <c r="B375" i="1"/>
  <c r="B377" i="1"/>
  <c r="B387" i="1"/>
  <c r="B395" i="1"/>
  <c r="B367" i="1"/>
  <c r="B406" i="1"/>
  <c r="B356" i="1"/>
  <c r="B414" i="1"/>
  <c r="B522" i="1"/>
  <c r="B513" i="1"/>
  <c r="B426" i="1"/>
  <c r="B425" i="1"/>
  <c r="B538" i="1"/>
  <c r="B433" i="1"/>
  <c r="B440" i="1"/>
  <c r="B504" i="1"/>
  <c r="B508" i="1"/>
  <c r="B488" i="1"/>
  <c r="B466" i="1"/>
  <c r="B479" i="1"/>
  <c r="B483" i="1"/>
  <c r="B455" i="1"/>
  <c r="B532" i="1"/>
  <c r="B418" i="1"/>
  <c r="B352" i="1"/>
  <c r="B383" i="1"/>
  <c r="B386" i="1"/>
  <c r="B397" i="1"/>
  <c r="B456" i="1"/>
  <c r="B365" i="1"/>
  <c r="B355" i="1"/>
  <c r="B413" i="1"/>
  <c r="B525" i="1"/>
  <c r="B382" i="1"/>
  <c r="B460" i="1"/>
  <c r="B430" i="1"/>
  <c r="B434" i="1"/>
  <c r="B501" i="1"/>
  <c r="B443" i="1"/>
  <c r="B444" i="1"/>
  <c r="B509" i="1"/>
  <c r="B489" i="1"/>
  <c r="B463" i="1"/>
  <c r="B477" i="1"/>
  <c r="B485" i="1"/>
  <c r="B471" i="1"/>
  <c r="B533" i="1"/>
  <c r="B351" i="1"/>
  <c r="B369" i="1"/>
  <c r="B380" i="1"/>
  <c r="B389" i="1"/>
  <c r="B396" i="1"/>
  <c r="B359" i="1"/>
  <c r="B362" i="1"/>
  <c r="B405" i="1"/>
  <c r="B411" i="1"/>
  <c r="B524" i="1"/>
  <c r="B385" i="1"/>
  <c r="B427" i="1"/>
  <c r="B535" i="1"/>
  <c r="B435" i="1"/>
  <c r="B449" i="1"/>
  <c r="B500" i="1"/>
  <c r="B421" i="1"/>
  <c r="B469" i="1"/>
  <c r="B474" i="1"/>
  <c r="B464" i="1"/>
  <c r="B481" i="1"/>
  <c r="B486" i="1"/>
  <c r="B518" i="1"/>
  <c r="B534" i="1"/>
  <c r="B368" i="1"/>
  <c r="B370" i="1"/>
  <c r="B379" i="1"/>
  <c r="B390" i="1"/>
  <c r="B394" i="1"/>
  <c r="B360" i="1"/>
  <c r="B363" i="1"/>
  <c r="B403" i="1"/>
  <c r="B441" i="1"/>
  <c r="B526" i="1"/>
  <c r="B424" i="1"/>
  <c r="B428" i="1"/>
  <c r="B453" i="1"/>
  <c r="B445" i="1"/>
  <c r="B447" i="1"/>
  <c r="B511" i="1"/>
  <c r="B475" i="1"/>
  <c r="B473" i="1"/>
  <c r="B465" i="1"/>
  <c r="B480" i="1"/>
  <c r="B484" i="1"/>
  <c r="B515" i="1"/>
  <c r="B520" i="1"/>
  <c r="B361" i="1"/>
  <c r="B376" i="1"/>
  <c r="B378" i="1"/>
  <c r="B391" i="1"/>
  <c r="B399" i="1"/>
  <c r="B497" i="1"/>
  <c r="B364" i="1"/>
  <c r="B401" i="1"/>
  <c r="B442" i="1"/>
  <c r="B527" i="1"/>
  <c r="B420" i="1"/>
  <c r="B536" i="1"/>
  <c r="B452" i="1"/>
  <c r="B432" i="1"/>
  <c r="B499" i="1"/>
  <c r="B448" i="1"/>
  <c r="B505" i="1"/>
  <c r="B476" i="1"/>
  <c r="B472" i="1"/>
  <c r="B462" i="1"/>
  <c r="B482" i="1"/>
  <c r="B457" i="1"/>
  <c r="B514" i="1"/>
  <c r="B512" i="1"/>
  <c r="B354" i="1"/>
  <c r="B353" i="1"/>
  <c r="B402" i="1"/>
  <c r="B393" i="1"/>
  <c r="B400" i="1"/>
  <c r="B408" i="1"/>
  <c r="B357" i="1"/>
  <c r="B409" i="1"/>
  <c r="B517" i="1"/>
  <c r="B528" i="1"/>
  <c r="B438" i="1"/>
  <c r="B429" i="1"/>
  <c r="B537" i="1"/>
  <c r="B422" i="1"/>
  <c r="B446" i="1"/>
  <c r="B503" i="1"/>
  <c r="B506" i="1"/>
  <c r="B470" i="1"/>
  <c r="B492" i="1"/>
  <c r="B494" i="1"/>
  <c r="B458" i="1"/>
  <c r="B467" i="1"/>
  <c r="B516" i="1"/>
  <c r="B415" i="1"/>
  <c r="B373" i="1"/>
  <c r="B371" i="1"/>
  <c r="B381" i="1"/>
  <c r="B392" i="1"/>
  <c r="B398" i="1"/>
  <c r="B410" i="1"/>
  <c r="B358" i="1"/>
  <c r="B521" i="1"/>
  <c r="B529" i="1"/>
  <c r="B617" i="1"/>
  <c r="B677" i="1"/>
  <c r="B680" i="1"/>
  <c r="B609" i="1"/>
  <c r="B611" i="1"/>
  <c r="B618" i="1"/>
  <c r="B646" i="1"/>
  <c r="B650" i="1"/>
  <c r="B641" i="1"/>
  <c r="B657" i="1"/>
  <c r="B662" i="1"/>
  <c r="B712" i="1"/>
  <c r="B595" i="1"/>
  <c r="B562" i="1"/>
  <c r="B564" i="1"/>
  <c r="B572" i="1"/>
  <c r="B578" i="1"/>
  <c r="B585" i="1"/>
  <c r="B593" i="1"/>
  <c r="B549" i="1"/>
  <c r="B692" i="1"/>
  <c r="B710" i="1"/>
  <c r="B714" i="1"/>
  <c r="B606" i="1"/>
  <c r="B687" i="1"/>
  <c r="B684" i="1"/>
  <c r="B629" i="1"/>
  <c r="B619" i="1"/>
  <c r="B651" i="1"/>
  <c r="B649" i="1"/>
  <c r="B642" i="1"/>
  <c r="B656" i="1"/>
  <c r="B660" i="1"/>
  <c r="B713" i="1"/>
  <c r="B596" i="1"/>
  <c r="B541" i="1"/>
  <c r="B570" i="1"/>
  <c r="B569" i="1"/>
  <c r="B590" i="1"/>
  <c r="B553" i="1"/>
  <c r="B591" i="1"/>
  <c r="B550" i="1"/>
  <c r="B697" i="1"/>
  <c r="B707" i="1"/>
  <c r="B716" i="1"/>
  <c r="B675" i="1"/>
  <c r="B615" i="1"/>
  <c r="B685" i="1"/>
  <c r="B601" i="1"/>
  <c r="B620" i="1"/>
  <c r="B652" i="1"/>
  <c r="B648" i="1"/>
  <c r="B639" i="1"/>
  <c r="B658" i="1"/>
  <c r="B634" i="1"/>
  <c r="B688" i="1"/>
  <c r="B597" i="1"/>
  <c r="B556" i="1"/>
  <c r="B567" i="1"/>
  <c r="B575" i="1"/>
  <c r="B582" i="1"/>
  <c r="B554" i="1"/>
  <c r="B545" i="1"/>
  <c r="B551" i="1"/>
  <c r="B699" i="1"/>
  <c r="B708" i="1"/>
  <c r="B636" i="1"/>
  <c r="B616" i="1"/>
  <c r="B678" i="1"/>
  <c r="B681" i="1"/>
  <c r="B607" i="1"/>
  <c r="B602" i="1"/>
  <c r="B624" i="1"/>
  <c r="B647" i="1"/>
  <c r="B668" i="1"/>
  <c r="B670" i="1"/>
  <c r="B635" i="1"/>
  <c r="B644" i="1"/>
  <c r="B689" i="1"/>
  <c r="B540" i="1"/>
  <c r="B557" i="1"/>
  <c r="B566" i="1"/>
  <c r="B574" i="1"/>
  <c r="B584" i="1"/>
  <c r="B633" i="1"/>
  <c r="B546" i="1"/>
  <c r="B600" i="1"/>
  <c r="B698" i="1"/>
  <c r="B709" i="1"/>
  <c r="B637" i="1"/>
  <c r="B717" i="1"/>
  <c r="B603" i="1"/>
  <c r="B682" i="1"/>
  <c r="B598" i="1"/>
  <c r="B612" i="1"/>
  <c r="B625" i="1"/>
  <c r="B667" i="1"/>
  <c r="B669" i="1"/>
  <c r="B671" i="1"/>
  <c r="B654" i="1"/>
  <c r="B645" i="1"/>
  <c r="B704" i="1"/>
  <c r="B555" i="1"/>
  <c r="B563" i="1"/>
  <c r="B565" i="1"/>
  <c r="B573" i="1"/>
  <c r="B583" i="1"/>
  <c r="B547" i="1"/>
  <c r="B580" i="1"/>
  <c r="B691" i="1"/>
  <c r="B701" i="1"/>
  <c r="B695" i="1"/>
  <c r="B599" i="1"/>
  <c r="B630" i="1"/>
  <c r="B676" i="1"/>
  <c r="B604" i="1"/>
  <c r="B610" i="1"/>
  <c r="B622" i="1"/>
  <c r="B628" i="1"/>
  <c r="B666" i="1"/>
  <c r="B638" i="1"/>
  <c r="B672" i="1"/>
  <c r="B663" i="1"/>
  <c r="B631" i="1"/>
  <c r="B705" i="1"/>
  <c r="B543" i="1"/>
  <c r="B542" i="1"/>
  <c r="B568" i="1"/>
  <c r="B544" i="1"/>
  <c r="B581" i="1"/>
  <c r="B548" i="1"/>
  <c r="B579" i="1"/>
  <c r="B694" i="1"/>
  <c r="B700" i="1"/>
  <c r="B696" i="1"/>
  <c r="B715" i="1"/>
  <c r="B605" i="1"/>
  <c r="B679" i="1"/>
  <c r="B683" i="1"/>
  <c r="B613" i="1"/>
  <c r="B623" i="1"/>
  <c r="B627" i="1"/>
  <c r="B664" i="1"/>
  <c r="B643" i="1"/>
  <c r="B655" i="1"/>
  <c r="B659" i="1"/>
  <c r="B632" i="1"/>
  <c r="B706" i="1"/>
  <c r="B560" i="1"/>
  <c r="B558" i="1"/>
  <c r="B571" i="1"/>
  <c r="B576" i="1"/>
  <c r="B586" i="1"/>
  <c r="B673" i="1"/>
  <c r="B589" i="1"/>
  <c r="B690" i="1"/>
  <c r="B702" i="1"/>
  <c r="B608" i="1"/>
  <c r="B661" i="1"/>
  <c r="B592" i="1"/>
  <c r="B686" i="1"/>
  <c r="B711" i="1"/>
  <c r="B552" i="1"/>
  <c r="B640" i="1"/>
  <c r="B614" i="1"/>
  <c r="B594" i="1"/>
  <c r="B693" i="1"/>
  <c r="B626" i="1"/>
  <c r="B561" i="1"/>
  <c r="B703" i="1"/>
  <c r="B621" i="1"/>
  <c r="B559" i="1"/>
  <c r="B718" i="1"/>
  <c r="B665" i="1"/>
  <c r="B588" i="1"/>
  <c r="B577" i="1"/>
  <c r="B674" i="1"/>
  <c r="B653" i="1"/>
  <c r="B587" i="1"/>
  <c r="B777" i="1"/>
  <c r="B792" i="1"/>
  <c r="B788" i="1"/>
  <c r="B796" i="1"/>
  <c r="B813" i="1"/>
  <c r="B854" i="1"/>
  <c r="B859" i="1"/>
  <c r="B823" i="1"/>
  <c r="B844" i="1"/>
  <c r="B846" i="1"/>
  <c r="B811" i="1"/>
  <c r="B820" i="1"/>
  <c r="B771" i="1"/>
  <c r="B736" i="1"/>
  <c r="B734" i="1"/>
  <c r="B749" i="1"/>
  <c r="B759" i="1"/>
  <c r="B809" i="1"/>
  <c r="B768" i="1"/>
  <c r="B866" i="1"/>
  <c r="B879" i="1"/>
  <c r="B872" i="1"/>
  <c r="B776" i="1"/>
  <c r="B781" i="1"/>
  <c r="B778" i="1"/>
  <c r="B797" i="1"/>
  <c r="B885" i="1"/>
  <c r="B852" i="1"/>
  <c r="B860" i="1"/>
  <c r="B843" i="1"/>
  <c r="B845" i="1"/>
  <c r="B847" i="1"/>
  <c r="B830" i="1"/>
  <c r="B821" i="1"/>
  <c r="B772" i="1"/>
  <c r="B737" i="1"/>
  <c r="B739" i="1"/>
  <c r="B751" i="1"/>
  <c r="B758" i="1"/>
  <c r="B849" i="1"/>
  <c r="B741" i="1"/>
  <c r="B867" i="1"/>
  <c r="B883" i="1"/>
  <c r="B850" i="1"/>
  <c r="B794" i="1"/>
  <c r="B786" i="1"/>
  <c r="B779" i="1"/>
  <c r="B801" i="1"/>
  <c r="B888" i="1"/>
  <c r="B855" i="1"/>
  <c r="B863" i="1"/>
  <c r="B842" i="1"/>
  <c r="B814" i="1"/>
  <c r="B848" i="1"/>
  <c r="B839" i="1"/>
  <c r="B807" i="1"/>
  <c r="B773" i="1"/>
  <c r="B720" i="1"/>
  <c r="B745" i="1"/>
  <c r="B752" i="1"/>
  <c r="B756" i="1"/>
  <c r="B769" i="1"/>
  <c r="B764" i="1"/>
  <c r="B873" i="1"/>
  <c r="B882" i="1"/>
  <c r="B793" i="1"/>
  <c r="B784" i="1"/>
  <c r="B789" i="1"/>
  <c r="B802" i="1"/>
  <c r="B884" i="1"/>
  <c r="B853" i="1"/>
  <c r="B861" i="1"/>
  <c r="B840" i="1"/>
  <c r="B819" i="1"/>
  <c r="B831" i="1"/>
  <c r="B835" i="1"/>
  <c r="B808" i="1"/>
  <c r="B774" i="1"/>
  <c r="B731" i="1"/>
  <c r="B742" i="1"/>
  <c r="B753" i="1"/>
  <c r="B761" i="1"/>
  <c r="B770" i="1"/>
  <c r="B748" i="1"/>
  <c r="B875" i="1"/>
  <c r="B744" i="1"/>
  <c r="B782" i="1"/>
  <c r="B775" i="1"/>
  <c r="B799" i="1"/>
  <c r="B805" i="1"/>
  <c r="B886" i="1"/>
  <c r="B856" i="1"/>
  <c r="B862" i="1"/>
  <c r="B841" i="1"/>
  <c r="B816" i="1"/>
  <c r="B829" i="1"/>
  <c r="B837" i="1"/>
  <c r="B865" i="1"/>
  <c r="B719" i="1"/>
  <c r="B732" i="1"/>
  <c r="B740" i="1"/>
  <c r="B754" i="1"/>
  <c r="B762" i="1"/>
  <c r="B727" i="1"/>
  <c r="B755" i="1"/>
  <c r="B874" i="1"/>
  <c r="B747" i="1"/>
  <c r="B783" i="1"/>
  <c r="B787" i="1"/>
  <c r="B803" i="1"/>
  <c r="B804" i="1"/>
  <c r="B887" i="1"/>
  <c r="B857" i="1"/>
  <c r="B822" i="1"/>
  <c r="B826" i="1"/>
  <c r="B817" i="1"/>
  <c r="B833" i="1"/>
  <c r="B838" i="1"/>
  <c r="B868" i="1"/>
  <c r="B730" i="1"/>
  <c r="B738" i="1"/>
  <c r="B746" i="1"/>
  <c r="B766" i="1"/>
  <c r="B760" i="1"/>
  <c r="B724" i="1"/>
  <c r="B723" i="1"/>
  <c r="B877" i="1"/>
  <c r="B871" i="1"/>
  <c r="B785" i="1"/>
  <c r="B791" i="1"/>
  <c r="B795" i="1"/>
  <c r="B812" i="1"/>
  <c r="B851" i="1"/>
  <c r="B858" i="1"/>
  <c r="B828" i="1"/>
  <c r="B824" i="1"/>
  <c r="B815" i="1"/>
  <c r="B834" i="1"/>
  <c r="B810" i="1"/>
  <c r="B881" i="1"/>
  <c r="B735" i="1"/>
  <c r="B733" i="1"/>
  <c r="B750" i="1"/>
  <c r="B757" i="1"/>
  <c r="B729" i="1"/>
  <c r="B726" i="1"/>
  <c r="B763" i="1"/>
  <c r="B878" i="1"/>
  <c r="B869" i="1"/>
  <c r="B798" i="1"/>
  <c r="B880" i="1"/>
  <c r="B876" i="1"/>
  <c r="B806" i="1"/>
  <c r="B722" i="1"/>
  <c r="B870" i="1"/>
  <c r="B725" i="1"/>
  <c r="B864" i="1"/>
  <c r="B721" i="1"/>
  <c r="B728" i="1"/>
  <c r="B827" i="1"/>
  <c r="B743" i="1"/>
  <c r="B818" i="1"/>
  <c r="B832" i="1"/>
  <c r="B825" i="1"/>
  <c r="B765" i="1"/>
  <c r="B780" i="1"/>
  <c r="B790" i="1"/>
  <c r="B800" i="1"/>
  <c r="B836" i="1"/>
  <c r="B767" i="1"/>
  <c r="B955" i="1"/>
  <c r="B970" i="1"/>
  <c r="B966" i="1"/>
  <c r="B974" i="1"/>
  <c r="B991" i="1"/>
  <c r="B1032" i="1"/>
  <c r="B1037" i="1"/>
  <c r="B1001" i="1"/>
  <c r="B1022" i="1"/>
  <c r="B1024" i="1"/>
  <c r="B989" i="1"/>
  <c r="B998" i="1"/>
  <c r="B1060" i="1"/>
  <c r="B1055" i="1"/>
  <c r="B1073" i="1"/>
  <c r="B950" i="1"/>
  <c r="B905" i="1"/>
  <c r="B891" i="1"/>
  <c r="B934" i="1"/>
  <c r="B923" i="1"/>
  <c r="B928" i="1"/>
  <c r="B1028" i="1"/>
  <c r="B939" i="1"/>
  <c r="B896" i="1"/>
  <c r="B973" i="1"/>
  <c r="B993" i="1"/>
  <c r="B892" i="1"/>
  <c r="B938" i="1"/>
  <c r="B954" i="1"/>
  <c r="B959" i="1"/>
  <c r="B956" i="1"/>
  <c r="B975" i="1"/>
  <c r="B1077" i="1"/>
  <c r="B1030" i="1"/>
  <c r="B1038" i="1"/>
  <c r="B1021" i="1"/>
  <c r="B1023" i="1"/>
  <c r="B1025" i="1"/>
  <c r="B1008" i="1"/>
  <c r="B999" i="1"/>
  <c r="B1062" i="1"/>
  <c r="B1069" i="1"/>
  <c r="B1074" i="1"/>
  <c r="B1043" i="1"/>
  <c r="B906" i="1"/>
  <c r="B903" i="1"/>
  <c r="B916" i="1"/>
  <c r="B925" i="1"/>
  <c r="B926" i="1"/>
  <c r="B1027" i="1"/>
  <c r="B940" i="1"/>
  <c r="B893" i="1"/>
  <c r="B1036" i="1"/>
  <c r="B988" i="1"/>
  <c r="B1044" i="1"/>
  <c r="B929" i="1"/>
  <c r="B972" i="1"/>
  <c r="B964" i="1"/>
  <c r="B957" i="1"/>
  <c r="B979" i="1"/>
  <c r="B1080" i="1"/>
  <c r="B1033" i="1"/>
  <c r="B1041" i="1"/>
  <c r="B1020" i="1"/>
  <c r="B992" i="1"/>
  <c r="B1026" i="1"/>
  <c r="B1017" i="1"/>
  <c r="B1047" i="1"/>
  <c r="B1063" i="1"/>
  <c r="B1070" i="1"/>
  <c r="B1057" i="1"/>
  <c r="B951" i="1"/>
  <c r="B907" i="1"/>
  <c r="B904" i="1"/>
  <c r="B913" i="1"/>
  <c r="B924" i="1"/>
  <c r="B931" i="1"/>
  <c r="B945" i="1"/>
  <c r="B941" i="1"/>
  <c r="B933" i="1"/>
  <c r="B1029" i="1"/>
  <c r="B1006" i="1"/>
  <c r="B1072" i="1"/>
  <c r="B910" i="1"/>
  <c r="B895" i="1"/>
  <c r="B960" i="1"/>
  <c r="B962" i="1"/>
  <c r="B967" i="1"/>
  <c r="B980" i="1"/>
  <c r="B1076" i="1"/>
  <c r="B1031" i="1"/>
  <c r="B1039" i="1"/>
  <c r="B1018" i="1"/>
  <c r="B997" i="1"/>
  <c r="B1009" i="1"/>
  <c r="B1013" i="1"/>
  <c r="B1046" i="1"/>
  <c r="B1053" i="1"/>
  <c r="B1056" i="1"/>
  <c r="B1075" i="1"/>
  <c r="B952" i="1"/>
  <c r="B890" i="1"/>
  <c r="B909" i="1"/>
  <c r="B920" i="1"/>
  <c r="B936" i="1"/>
  <c r="B932" i="1"/>
  <c r="B946" i="1"/>
  <c r="B942" i="1"/>
  <c r="B985" i="1"/>
  <c r="B969" i="1"/>
  <c r="B1012" i="1"/>
  <c r="B908" i="1"/>
  <c r="B971" i="1"/>
  <c r="B953" i="1"/>
  <c r="B977" i="1"/>
  <c r="B983" i="1"/>
  <c r="B1078" i="1"/>
  <c r="B1034" i="1"/>
  <c r="B1040" i="1"/>
  <c r="B1019" i="1"/>
  <c r="B994" i="1"/>
  <c r="B1007" i="1"/>
  <c r="B1015" i="1"/>
  <c r="B1049" i="1"/>
  <c r="B1064" i="1"/>
  <c r="B1071" i="1"/>
  <c r="B1050" i="1"/>
  <c r="B1068" i="1"/>
  <c r="B900" i="1"/>
  <c r="B915" i="1"/>
  <c r="B919" i="1"/>
  <c r="B937" i="1"/>
  <c r="B930" i="1"/>
  <c r="B947" i="1"/>
  <c r="B948" i="1"/>
  <c r="B986" i="1"/>
  <c r="B963" i="1"/>
  <c r="B1061" i="1"/>
  <c r="B922" i="1"/>
  <c r="B1059" i="1"/>
  <c r="B961" i="1"/>
  <c r="B965" i="1"/>
  <c r="B981" i="1"/>
  <c r="B982" i="1"/>
  <c r="B1079" i="1"/>
  <c r="B1035" i="1"/>
  <c r="B1000" i="1"/>
  <c r="B1004" i="1"/>
  <c r="B995" i="1"/>
  <c r="B1011" i="1"/>
  <c r="B1016" i="1"/>
  <c r="B1048" i="1"/>
  <c r="B1054" i="1"/>
  <c r="B1045" i="1"/>
  <c r="B949" i="1"/>
  <c r="B889" i="1"/>
  <c r="B901" i="1"/>
  <c r="B912" i="1"/>
  <c r="B918" i="1"/>
  <c r="B935" i="1"/>
  <c r="B898" i="1"/>
  <c r="B943" i="1"/>
  <c r="B897" i="1"/>
  <c r="B914" i="1"/>
  <c r="B990" i="1"/>
  <c r="B1002" i="1"/>
  <c r="B1067" i="1"/>
  <c r="B987" i="1"/>
  <c r="B958" i="1"/>
  <c r="B968" i="1"/>
  <c r="B978" i="1"/>
  <c r="B976" i="1"/>
  <c r="B984" i="1"/>
  <c r="B1042" i="1"/>
  <c r="B1005" i="1"/>
  <c r="B1003" i="1"/>
  <c r="B996" i="1"/>
  <c r="B1010" i="1"/>
  <c r="B1014" i="1"/>
  <c r="B1058" i="1"/>
  <c r="B1065" i="1"/>
  <c r="B1066" i="1"/>
  <c r="B1052" i="1"/>
  <c r="B1051" i="1"/>
  <c r="B902" i="1"/>
  <c r="B911" i="1"/>
  <c r="B921" i="1"/>
  <c r="B927" i="1"/>
  <c r="B899" i="1"/>
  <c r="B944" i="1"/>
  <c r="B894" i="1"/>
  <c r="B917" i="1"/>
  <c r="B1118" i="1"/>
  <c r="B1085" i="1"/>
  <c r="B1124" i="1"/>
  <c r="B1152" i="1"/>
  <c r="B1115" i="1"/>
  <c r="B1126" i="1"/>
  <c r="B1123" i="1"/>
  <c r="B1117" i="1"/>
  <c r="B1109" i="1"/>
  <c r="B1113" i="1"/>
  <c r="B1164" i="1"/>
  <c r="B1120" i="1"/>
  <c r="B1222" i="1"/>
  <c r="B1151" i="1"/>
  <c r="B1119" i="1"/>
  <c r="B1114" i="1"/>
  <c r="B1128" i="1"/>
  <c r="B1135" i="1"/>
  <c r="B1111" i="1"/>
  <c r="B1086" i="1"/>
  <c r="B1125" i="1"/>
  <c r="B1110" i="1"/>
  <c r="B1204" i="1"/>
  <c r="B1122" i="1"/>
  <c r="B1087" i="1"/>
  <c r="B1108" i="1"/>
  <c r="B1116" i="1"/>
  <c r="B1127" i="1"/>
  <c r="B1223" i="1"/>
  <c r="B1112" i="1"/>
  <c r="B1205" i="1"/>
  <c r="B1121" i="1"/>
  <c r="B1220" i="1"/>
  <c r="B1174" i="1"/>
  <c r="B1193" i="1"/>
  <c r="B1082" i="1"/>
  <c r="B1105" i="1"/>
  <c r="B1103" i="1"/>
  <c r="B1183" i="1"/>
  <c r="B1140" i="1"/>
  <c r="B1153" i="1"/>
  <c r="B1162" i="1"/>
  <c r="B1230" i="1"/>
  <c r="B1104" i="1"/>
  <c r="B1212" i="1"/>
  <c r="B1187" i="1"/>
  <c r="B1169" i="1"/>
  <c r="B1090" i="1"/>
  <c r="B1144" i="1"/>
  <c r="B1186" i="1"/>
  <c r="B1165" i="1"/>
  <c r="B1130" i="1"/>
  <c r="B1106" i="1"/>
  <c r="B1102" i="1"/>
  <c r="B1178" i="1"/>
  <c r="B1142" i="1"/>
  <c r="B1156" i="1"/>
  <c r="B1161" i="1"/>
  <c r="B1229" i="1"/>
  <c r="B1219" i="1"/>
  <c r="B1203" i="1"/>
  <c r="B1192" i="1"/>
  <c r="B1096" i="1"/>
  <c r="B1210" i="1"/>
  <c r="B1176" i="1"/>
  <c r="B1185" i="1"/>
  <c r="B1132" i="1"/>
  <c r="B1198" i="1"/>
  <c r="B1133" i="1"/>
  <c r="B1160" i="1"/>
  <c r="B1167" i="1"/>
  <c r="B1231" i="1"/>
  <c r="B1213" i="1"/>
  <c r="B1139" i="1"/>
  <c r="B1195" i="1"/>
  <c r="B1094" i="1"/>
  <c r="B1101" i="1"/>
  <c r="B1172" i="1"/>
  <c r="B1179" i="1"/>
  <c r="B1084" i="1"/>
  <c r="B1107" i="1"/>
  <c r="B1134" i="1"/>
  <c r="B1137" i="1"/>
  <c r="B1154" i="1"/>
  <c r="B1228" i="1"/>
  <c r="B1206" i="1"/>
  <c r="B1216" i="1"/>
  <c r="B1214" i="1"/>
  <c r="B1207" i="1"/>
  <c r="B1166" i="1"/>
  <c r="B1088" i="1"/>
  <c r="B1098" i="1"/>
  <c r="B1188" i="1"/>
  <c r="B1200" i="1"/>
  <c r="B1089" i="1"/>
  <c r="B1138" i="1"/>
  <c r="B1141" i="1"/>
  <c r="B1157" i="1"/>
  <c r="B1168" i="1"/>
  <c r="B1209" i="1"/>
  <c r="B1217" i="1"/>
  <c r="B1171" i="1"/>
  <c r="B1191" i="1"/>
  <c r="B1131" i="1"/>
  <c r="B1180" i="1"/>
  <c r="B1196" i="1"/>
  <c r="B1202" i="1"/>
  <c r="B1190" i="1"/>
  <c r="B1083" i="1"/>
  <c r="B1149" i="1"/>
  <c r="B1145" i="1"/>
  <c r="B1159" i="1"/>
  <c r="B1211" i="1"/>
  <c r="B1163" i="1"/>
  <c r="B1177" i="1"/>
  <c r="B1181" i="1"/>
  <c r="B1184" i="1"/>
  <c r="B1175" i="1"/>
  <c r="B1081" i="1"/>
  <c r="B1129" i="1"/>
  <c r="B1170" i="1"/>
  <c r="B1197" i="1"/>
  <c r="B1091" i="1"/>
  <c r="B1097" i="1"/>
  <c r="B1146" i="1"/>
  <c r="B1148" i="1"/>
  <c r="B1158" i="1"/>
  <c r="B1208" i="1"/>
  <c r="B1143" i="1"/>
  <c r="B1215" i="1"/>
  <c r="B1224" i="1"/>
  <c r="B1225" i="1"/>
  <c r="B1194" i="1"/>
  <c r="B1092" i="1"/>
  <c r="B1221" i="1"/>
  <c r="B1093" i="1"/>
  <c r="B1226" i="1"/>
  <c r="B1100" i="1"/>
  <c r="B1182" i="1"/>
  <c r="B1173" i="1"/>
  <c r="B1099" i="1"/>
  <c r="B1136" i="1"/>
  <c r="B1199" i="1"/>
  <c r="B1147" i="1"/>
  <c r="B1095" i="1"/>
  <c r="B1155" i="1"/>
  <c r="B1227" i="1"/>
  <c r="B1201" i="1"/>
  <c r="B1150" i="1"/>
  <c r="B1189" i="1"/>
  <c r="B1218" i="1"/>
  <c r="B1283" i="1"/>
  <c r="B1290" i="1"/>
  <c r="B1294" i="1"/>
  <c r="B1305" i="1"/>
  <c r="B1310" i="1"/>
  <c r="B1312" i="1"/>
  <c r="B1360" i="1"/>
  <c r="B1331" i="1"/>
  <c r="B1329" i="1"/>
  <c r="B1322" i="1"/>
  <c r="B1336" i="1"/>
  <c r="B1340" i="1"/>
  <c r="B1280" i="1"/>
  <c r="B1238" i="1"/>
  <c r="B1246" i="1"/>
  <c r="B1255" i="1"/>
  <c r="B1261" i="1"/>
  <c r="B1275" i="1"/>
  <c r="B1272" i="1"/>
  <c r="B1287" i="1"/>
  <c r="B1297" i="1"/>
  <c r="B1306" i="1"/>
  <c r="B1316" i="1"/>
  <c r="B1353" i="1"/>
  <c r="B1361" i="1"/>
  <c r="B1332" i="1"/>
  <c r="B1328" i="1"/>
  <c r="B1319" i="1"/>
  <c r="B1338" i="1"/>
  <c r="B1314" i="1"/>
  <c r="B1281" i="1"/>
  <c r="B1239" i="1"/>
  <c r="B1250" i="1"/>
  <c r="B1256" i="1"/>
  <c r="B1259" i="1"/>
  <c r="B1276" i="1"/>
  <c r="B1284" i="1"/>
  <c r="B1292" i="1"/>
  <c r="B1298" i="1"/>
  <c r="B1302" i="1"/>
  <c r="B1317" i="1"/>
  <c r="B1356" i="1"/>
  <c r="B1362" i="1"/>
  <c r="B1327" i="1"/>
  <c r="B1348" i="1"/>
  <c r="B1350" i="1"/>
  <c r="B1315" i="1"/>
  <c r="B1324" i="1"/>
  <c r="B1232" i="1"/>
  <c r="B1244" i="1"/>
  <c r="B1248" i="1"/>
  <c r="B1258" i="1"/>
  <c r="B1264" i="1"/>
  <c r="B1277" i="1"/>
  <c r="B1301" i="1"/>
  <c r="B1299" i="1"/>
  <c r="B1295" i="1"/>
  <c r="B1303" i="1"/>
  <c r="B1372" i="1"/>
  <c r="B1354" i="1"/>
  <c r="B1365" i="1"/>
  <c r="B1347" i="1"/>
  <c r="B1349" i="1"/>
  <c r="B1351" i="1"/>
  <c r="B1334" i="1"/>
  <c r="B1325" i="1"/>
  <c r="B1237" i="1"/>
  <c r="B1234" i="1"/>
  <c r="B1266" i="1"/>
  <c r="B1257" i="1"/>
  <c r="B1265" i="1"/>
  <c r="B1273" i="1"/>
  <c r="B1300" i="1"/>
  <c r="B1288" i="1"/>
  <c r="B1285" i="1"/>
  <c r="B1304" i="1"/>
  <c r="B1375" i="1"/>
  <c r="B1357" i="1"/>
  <c r="B1366" i="1"/>
  <c r="B1346" i="1"/>
  <c r="B1318" i="1"/>
  <c r="B1352" i="1"/>
  <c r="B1343" i="1"/>
  <c r="B1370" i="1"/>
  <c r="B1241" i="1"/>
  <c r="B1240" i="1"/>
  <c r="B1253" i="1"/>
  <c r="B1268" i="1"/>
  <c r="B1263" i="1"/>
  <c r="B1274" i="1"/>
  <c r="B1369" i="1"/>
  <c r="B1293" i="1"/>
  <c r="B1286" i="1"/>
  <c r="B1307" i="1"/>
  <c r="B1371" i="1"/>
  <c r="B1355" i="1"/>
  <c r="B1363" i="1"/>
  <c r="B1344" i="1"/>
  <c r="B1323" i="1"/>
  <c r="B1335" i="1"/>
  <c r="B1339" i="1"/>
  <c r="B1367" i="1"/>
  <c r="B1242" i="1"/>
  <c r="B1245" i="1"/>
  <c r="B1252" i="1"/>
  <c r="B1267" i="1"/>
  <c r="B1235" i="1"/>
  <c r="B1269" i="1"/>
  <c r="B1368" i="1"/>
  <c r="B1291" i="1"/>
  <c r="B1296" i="1"/>
  <c r="B1308" i="1"/>
  <c r="B1373" i="1"/>
  <c r="B1358" i="1"/>
  <c r="B1364" i="1"/>
  <c r="B1345" i="1"/>
  <c r="B1320" i="1"/>
  <c r="B1333" i="1"/>
  <c r="B1341" i="1"/>
  <c r="B1278" i="1"/>
  <c r="B1243" i="1"/>
  <c r="B1249" i="1"/>
  <c r="B1251" i="1"/>
  <c r="B1260" i="1"/>
  <c r="B1236" i="1"/>
  <c r="B1270" i="1"/>
  <c r="B1330" i="1"/>
  <c r="B1262" i="1"/>
  <c r="B1289" i="1"/>
  <c r="B1321" i="1"/>
  <c r="B1313" i="1"/>
  <c r="B1282" i="1"/>
  <c r="B1337" i="1"/>
  <c r="B1271" i="1"/>
  <c r="B1309" i="1"/>
  <c r="B1342" i="1"/>
  <c r="B1311" i="1"/>
  <c r="B1279" i="1"/>
  <c r="B1374" i="1"/>
  <c r="B1233" i="1"/>
  <c r="B1359" i="1"/>
  <c r="B1247" i="1"/>
  <c r="B1326" i="1"/>
  <c r="B1254" i="1"/>
  <c r="B1475" i="1"/>
  <c r="B1388" i="1"/>
  <c r="B1478" i="1"/>
  <c r="B1477" i="1"/>
  <c r="B1426" i="1"/>
  <c r="B1435" i="1"/>
  <c r="B1420" i="1"/>
  <c r="B1414" i="1"/>
  <c r="B1381" i="1"/>
  <c r="B1431" i="1"/>
  <c r="B1401" i="1"/>
  <c r="B1391" i="1"/>
  <c r="B1473" i="1"/>
  <c r="B1528" i="1"/>
  <c r="B1452" i="1"/>
  <c r="B1461" i="1"/>
  <c r="B1516" i="1"/>
  <c r="B1502" i="1"/>
  <c r="B1449" i="1"/>
  <c r="B1466" i="1"/>
  <c r="B1488" i="1"/>
  <c r="B1394" i="1"/>
  <c r="B1529" i="1"/>
  <c r="B1484" i="1"/>
  <c r="B1492" i="1"/>
  <c r="B1417" i="1"/>
  <c r="B1474" i="1"/>
  <c r="B1497" i="1"/>
  <c r="B1425" i="1"/>
  <c r="B1385" i="1"/>
  <c r="B1418" i="1"/>
  <c r="B1389" i="1"/>
  <c r="B1432" i="1"/>
  <c r="B1410" i="1"/>
  <c r="B1411" i="1"/>
  <c r="B1440" i="1"/>
  <c r="B1471" i="1"/>
  <c r="B1453" i="1"/>
  <c r="B1522" i="1"/>
  <c r="B1511" i="1"/>
  <c r="B1501" i="1"/>
  <c r="B1447" i="1"/>
  <c r="B1513" i="1"/>
  <c r="B1480" i="1"/>
  <c r="B1379" i="1"/>
  <c r="B1386" i="1"/>
  <c r="B1476" i="1"/>
  <c r="B1496" i="1"/>
  <c r="B1493" i="1"/>
  <c r="B1436" i="1"/>
  <c r="B1495" i="1"/>
  <c r="B1523" i="1"/>
  <c r="B1393" i="1"/>
  <c r="B1406" i="1"/>
  <c r="B1378" i="1"/>
  <c r="B1402" i="1"/>
  <c r="B1424" i="1"/>
  <c r="B1407" i="1"/>
  <c r="B1532" i="1"/>
  <c r="B1450" i="1"/>
  <c r="B1467" i="1"/>
  <c r="B1520" i="1"/>
  <c r="B1444" i="1"/>
  <c r="B1481" i="1"/>
  <c r="B1445" i="1"/>
  <c r="B1458" i="1"/>
  <c r="B1508" i="1"/>
  <c r="B1380" i="1"/>
  <c r="B1442" i="1"/>
  <c r="B1459" i="1"/>
  <c r="B1419" i="1"/>
  <c r="B1498" i="1"/>
  <c r="B1489" i="1"/>
  <c r="B1430" i="1"/>
  <c r="B1428" i="1"/>
  <c r="B1421" i="1"/>
  <c r="B1416" i="1"/>
  <c r="B1383" i="1"/>
  <c r="B1398" i="1"/>
  <c r="B1408" i="1"/>
  <c r="B1409" i="1"/>
  <c r="B1448" i="1"/>
  <c r="B1451" i="1"/>
  <c r="B1443" i="1"/>
  <c r="B1510" i="1"/>
  <c r="B1472" i="1"/>
  <c r="B1486" i="1"/>
  <c r="B1530" i="1"/>
  <c r="B1515" i="1"/>
  <c r="B1505" i="1"/>
  <c r="B1527" i="1"/>
  <c r="B1504" i="1"/>
  <c r="B1512" i="1"/>
  <c r="B1507" i="1"/>
  <c r="B1506" i="1"/>
  <c r="B1415" i="1"/>
  <c r="B1524" i="1"/>
  <c r="B1469" i="1"/>
  <c r="B1525" i="1"/>
  <c r="B1396" i="1"/>
  <c r="B1395" i="1"/>
  <c r="B1384" i="1"/>
  <c r="B1405" i="1"/>
  <c r="B1412" i="1"/>
  <c r="B1422" i="1"/>
  <c r="B1439" i="1"/>
  <c r="B1531" i="1"/>
  <c r="B1464" i="1"/>
  <c r="B1463" i="1"/>
  <c r="B1437" i="1"/>
  <c r="B1487" i="1"/>
  <c r="B1518" i="1"/>
  <c r="B1517" i="1"/>
  <c r="B1468" i="1"/>
  <c r="B1485" i="1"/>
  <c r="B1387" i="1"/>
  <c r="B1491" i="1"/>
  <c r="B1494" i="1"/>
  <c r="B1429" i="1"/>
  <c r="B1526" i="1"/>
  <c r="B1441" i="1"/>
  <c r="B1400" i="1"/>
  <c r="B1397" i="1"/>
  <c r="B1390" i="1"/>
  <c r="B1403" i="1"/>
  <c r="B1423" i="1"/>
  <c r="B1483" i="1"/>
  <c r="B1446" i="1"/>
  <c r="B1455" i="1"/>
  <c r="B1509" i="1"/>
  <c r="B1462" i="1"/>
  <c r="B1499" i="1"/>
  <c r="B1482" i="1"/>
  <c r="B1521" i="1"/>
  <c r="B1465" i="1"/>
  <c r="B1490" i="1"/>
  <c r="B1433" i="1"/>
  <c r="B1470" i="1"/>
  <c r="B1479" i="1"/>
  <c r="B1427" i="1"/>
  <c r="B1382" i="1"/>
  <c r="B1399" i="1"/>
  <c r="B1392" i="1"/>
  <c r="B1377" i="1"/>
  <c r="B1404" i="1"/>
  <c r="B1438" i="1"/>
  <c r="B1503" i="1"/>
  <c r="B1456" i="1"/>
  <c r="B1454" i="1"/>
  <c r="B1460" i="1"/>
  <c r="B1457" i="1"/>
  <c r="B1500" i="1"/>
  <c r="B1413" i="1"/>
  <c r="B1519" i="1"/>
  <c r="B1434" i="1"/>
  <c r="B1376" i="1"/>
  <c r="B1514" i="1"/>
  <c r="B1633" i="1"/>
  <c r="B1687" i="1"/>
  <c r="B1677" i="1"/>
  <c r="B1608" i="1"/>
  <c r="B1601" i="1"/>
  <c r="B1626" i="1"/>
  <c r="B1628" i="1"/>
  <c r="B1661" i="1"/>
  <c r="B1640" i="1"/>
  <c r="B1652" i="1"/>
  <c r="B1656" i="1"/>
  <c r="B1598" i="1"/>
  <c r="B1550" i="1"/>
  <c r="B1552" i="1"/>
  <c r="B1559" i="1"/>
  <c r="B1564" i="1"/>
  <c r="B1572" i="1"/>
  <c r="B1575" i="1"/>
  <c r="B1630" i="1"/>
  <c r="B1587" i="1"/>
  <c r="B1629" i="1"/>
  <c r="B1678" i="1"/>
  <c r="B1609" i="1"/>
  <c r="B1613" i="1"/>
  <c r="B1622" i="1"/>
  <c r="B1627" i="1"/>
  <c r="B1662" i="1"/>
  <c r="B1637" i="1"/>
  <c r="B1650" i="1"/>
  <c r="B1658" i="1"/>
  <c r="B1599" i="1"/>
  <c r="B1534" i="1"/>
  <c r="B1558" i="1"/>
  <c r="B1556" i="1"/>
  <c r="B1565" i="1"/>
  <c r="B1568" i="1"/>
  <c r="B1573" i="1"/>
  <c r="B1670" i="1"/>
  <c r="B1588" i="1"/>
  <c r="B1671" i="1"/>
  <c r="B1679" i="1"/>
  <c r="B1606" i="1"/>
  <c r="B1616" i="1"/>
  <c r="B1623" i="1"/>
  <c r="B1643" i="1"/>
  <c r="B1647" i="1"/>
  <c r="B1638" i="1"/>
  <c r="B1654" i="1"/>
  <c r="B1659" i="1"/>
  <c r="B1600" i="1"/>
  <c r="B1544" i="1"/>
  <c r="B1555" i="1"/>
  <c r="B1583" i="1"/>
  <c r="B1567" i="1"/>
  <c r="B1578" i="1"/>
  <c r="B1569" i="1"/>
  <c r="B1593" i="1"/>
  <c r="B1589" i="1"/>
  <c r="B1634" i="1"/>
  <c r="B1674" i="1"/>
  <c r="B1680" i="1"/>
  <c r="B1611" i="1"/>
  <c r="B1617" i="1"/>
  <c r="B1619" i="1"/>
  <c r="B1648" i="1"/>
  <c r="B1646" i="1"/>
  <c r="B1639" i="1"/>
  <c r="B1653" i="1"/>
  <c r="B1657" i="1"/>
  <c r="B1533" i="1"/>
  <c r="B1545" i="1"/>
  <c r="B1554" i="1"/>
  <c r="B1584" i="1"/>
  <c r="B1566" i="1"/>
  <c r="B1580" i="1"/>
  <c r="B1579" i="1"/>
  <c r="B1594" i="1"/>
  <c r="B1590" i="1"/>
  <c r="B1684" i="1"/>
  <c r="B1673" i="1"/>
  <c r="B1682" i="1"/>
  <c r="B1612" i="1"/>
  <c r="B1605" i="1"/>
  <c r="B1624" i="1"/>
  <c r="B1664" i="1"/>
  <c r="B1666" i="1"/>
  <c r="B1668" i="1"/>
  <c r="B1651" i="1"/>
  <c r="B1642" i="1"/>
  <c r="B1548" i="1"/>
  <c r="B1546" i="1"/>
  <c r="B1537" i="1"/>
  <c r="B1560" i="1"/>
  <c r="B1574" i="1"/>
  <c r="B1585" i="1"/>
  <c r="B1541" i="1"/>
  <c r="B1591" i="1"/>
  <c r="B1686" i="1"/>
  <c r="B1676" i="1"/>
  <c r="B1602" i="1"/>
  <c r="B1610" i="1"/>
  <c r="B1615" i="1"/>
  <c r="B1625" i="1"/>
  <c r="B1663" i="1"/>
  <c r="B1635" i="1"/>
  <c r="B1669" i="1"/>
  <c r="B1660" i="1"/>
  <c r="B1597" i="1"/>
  <c r="B1549" i="1"/>
  <c r="B1547" i="1"/>
  <c r="B1582" i="1"/>
  <c r="B1563" i="1"/>
  <c r="B1540" i="1"/>
  <c r="B1571" i="1"/>
  <c r="B1542" i="1"/>
  <c r="B1592" i="1"/>
  <c r="B1672" i="1"/>
  <c r="B1620" i="1"/>
  <c r="B1655" i="1"/>
  <c r="B1553" i="1"/>
  <c r="B1581" i="1"/>
  <c r="B1539" i="1"/>
  <c r="B1675" i="1"/>
  <c r="B1621" i="1"/>
  <c r="B1632" i="1"/>
  <c r="B1538" i="1"/>
  <c r="B1577" i="1"/>
  <c r="B1683" i="1"/>
  <c r="B1649" i="1"/>
  <c r="B1631" i="1"/>
  <c r="B1562" i="1"/>
  <c r="B1596" i="1"/>
  <c r="B1681" i="1"/>
  <c r="B1644" i="1"/>
  <c r="B1641" i="1"/>
  <c r="B1561" i="1"/>
  <c r="B1595" i="1"/>
  <c r="B1618" i="1"/>
  <c r="B1645" i="1"/>
  <c r="B1543" i="1"/>
  <c r="B1570" i="1"/>
  <c r="B1603" i="1"/>
  <c r="B1607" i="1"/>
  <c r="B1665" i="1"/>
  <c r="B1536" i="1"/>
  <c r="B1557" i="1"/>
  <c r="B1685" i="1"/>
  <c r="B1614" i="1"/>
  <c r="B1636" i="1"/>
  <c r="B1551" i="1"/>
  <c r="B1576" i="1"/>
  <c r="B1688" i="1"/>
  <c r="B1604" i="1"/>
  <c r="B1667" i="1"/>
  <c r="B1535" i="1"/>
  <c r="B1586" i="1"/>
  <c r="B1806" i="1"/>
  <c r="B1871" i="1"/>
  <c r="B1853" i="1"/>
  <c r="B1859" i="1"/>
  <c r="B1780" i="1"/>
  <c r="B1777" i="1"/>
  <c r="B1794" i="1"/>
  <c r="B1818" i="1"/>
  <c r="B1841" i="1"/>
  <c r="B1843" i="1"/>
  <c r="B1805" i="1"/>
  <c r="B1815" i="1"/>
  <c r="B1701" i="1"/>
  <c r="B1709" i="1"/>
  <c r="B1711" i="1"/>
  <c r="B1718" i="1"/>
  <c r="B1732" i="1"/>
  <c r="B1699" i="1"/>
  <c r="B1757" i="1"/>
  <c r="B1863" i="1"/>
  <c r="B1715" i="1"/>
  <c r="B1697" i="1"/>
  <c r="B1763" i="1"/>
  <c r="B1755" i="1"/>
  <c r="B1865" i="1"/>
  <c r="B1851" i="1"/>
  <c r="B1860" i="1"/>
  <c r="B1785" i="1"/>
  <c r="B1778" i="1"/>
  <c r="B1797" i="1"/>
  <c r="B1840" i="1"/>
  <c r="B1842" i="1"/>
  <c r="B1844" i="1"/>
  <c r="B1827" i="1"/>
  <c r="B1816" i="1"/>
  <c r="B1692" i="1"/>
  <c r="B1691" i="1"/>
  <c r="B1694" i="1"/>
  <c r="B1721" i="1"/>
  <c r="B1730" i="1"/>
  <c r="B1700" i="1"/>
  <c r="B1747" i="1"/>
  <c r="B1862" i="1"/>
  <c r="B1741" i="1"/>
  <c r="B1745" i="1"/>
  <c r="B1765" i="1"/>
  <c r="B1754" i="1"/>
  <c r="B1868" i="1"/>
  <c r="B1854" i="1"/>
  <c r="B1775" i="1"/>
  <c r="B1783" i="1"/>
  <c r="B1788" i="1"/>
  <c r="B1798" i="1"/>
  <c r="B1839" i="1"/>
  <c r="B1809" i="1"/>
  <c r="B1845" i="1"/>
  <c r="B1836" i="1"/>
  <c r="B1864" i="1"/>
  <c r="B1706" i="1"/>
  <c r="B1704" i="1"/>
  <c r="B1717" i="1"/>
  <c r="B1722" i="1"/>
  <c r="B1726" i="1"/>
  <c r="B1803" i="1"/>
  <c r="B1748" i="1"/>
  <c r="B1729" i="1"/>
  <c r="B1808" i="1"/>
  <c r="B1727" i="1"/>
  <c r="B1756" i="1"/>
  <c r="B1746" i="1"/>
  <c r="B1802" i="1"/>
  <c r="B1856" i="1"/>
  <c r="B1782" i="1"/>
  <c r="B1786" i="1"/>
  <c r="B1795" i="1"/>
  <c r="B1800" i="1"/>
  <c r="B1838" i="1"/>
  <c r="B1811" i="1"/>
  <c r="B1826" i="1"/>
  <c r="B1834" i="1"/>
  <c r="B1771" i="1"/>
  <c r="B1708" i="1"/>
  <c r="B1710" i="1"/>
  <c r="B1740" i="1"/>
  <c r="B1725" i="1"/>
  <c r="B1738" i="1"/>
  <c r="B1760" i="1"/>
  <c r="B1750" i="1"/>
  <c r="B1731" i="1"/>
  <c r="B1870" i="1"/>
  <c r="B1846" i="1"/>
  <c r="B1752" i="1"/>
  <c r="B1769" i="1"/>
  <c r="B1849" i="1"/>
  <c r="B1857" i="1"/>
  <c r="B1779" i="1"/>
  <c r="B1789" i="1"/>
  <c r="B1796" i="1"/>
  <c r="B1817" i="1"/>
  <c r="B1821" i="1"/>
  <c r="B1812" i="1"/>
  <c r="B1830" i="1"/>
  <c r="B1835" i="1"/>
  <c r="B1772" i="1"/>
  <c r="B1690" i="1"/>
  <c r="B1716" i="1"/>
  <c r="B1742" i="1"/>
  <c r="B1724" i="1"/>
  <c r="B1734" i="1"/>
  <c r="B1764" i="1"/>
  <c r="B1693" i="1"/>
  <c r="B1737" i="1"/>
  <c r="B1872" i="1"/>
  <c r="B1847" i="1"/>
  <c r="B1759" i="1"/>
  <c r="B1768" i="1"/>
  <c r="B1850" i="1"/>
  <c r="B1790" i="1"/>
  <c r="B1837" i="1"/>
  <c r="B1831" i="1"/>
  <c r="B1702" i="1"/>
  <c r="B1723" i="1"/>
  <c r="B1751" i="1"/>
  <c r="B1873" i="1"/>
  <c r="B1767" i="1"/>
  <c r="B1855" i="1"/>
  <c r="B1787" i="1"/>
  <c r="B1820" i="1"/>
  <c r="B1832" i="1"/>
  <c r="B1703" i="1"/>
  <c r="B1695" i="1"/>
  <c r="B1749" i="1"/>
  <c r="B1698" i="1"/>
  <c r="B1766" i="1"/>
  <c r="B1858" i="1"/>
  <c r="B1799" i="1"/>
  <c r="B1819" i="1"/>
  <c r="B1833" i="1"/>
  <c r="B1705" i="1"/>
  <c r="B1728" i="1"/>
  <c r="B1696" i="1"/>
  <c r="B1822" i="1"/>
  <c r="B1861" i="1"/>
  <c r="B1792" i="1"/>
  <c r="B1814" i="1"/>
  <c r="B1804" i="1"/>
  <c r="B1713" i="1"/>
  <c r="B1736" i="1"/>
  <c r="B1776" i="1"/>
  <c r="B1823" i="1"/>
  <c r="B1807" i="1"/>
  <c r="B1781" i="1"/>
  <c r="B1793" i="1"/>
  <c r="B1813" i="1"/>
  <c r="B1770" i="1"/>
  <c r="B1712" i="1"/>
  <c r="B1744" i="1"/>
  <c r="B1733" i="1"/>
  <c r="B1761" i="1"/>
  <c r="B1866" i="1"/>
  <c r="B1784" i="1"/>
  <c r="B1801" i="1"/>
  <c r="B1810" i="1"/>
  <c r="B1773" i="1"/>
  <c r="B1714" i="1"/>
  <c r="B1743" i="1"/>
  <c r="B1739" i="1"/>
  <c r="B1753" i="1"/>
  <c r="B1774" i="1"/>
  <c r="B1719" i="1"/>
  <c r="B1824" i="1"/>
  <c r="B1848" i="1"/>
  <c r="B1828" i="1"/>
  <c r="B1735" i="1"/>
  <c r="B1791" i="1"/>
  <c r="B1720" i="1"/>
  <c r="B1825" i="1"/>
  <c r="B1762" i="1"/>
  <c r="B1829" i="1"/>
  <c r="B1867" i="1"/>
  <c r="B1869" i="1"/>
  <c r="B1689" i="1"/>
  <c r="B1758" i="1"/>
  <c r="B1852" i="1"/>
  <c r="B1707" i="1"/>
  <c r="B1991" i="1"/>
  <c r="B2063" i="1"/>
  <c r="B2036" i="1"/>
  <c r="B2045" i="1"/>
  <c r="B1975" i="1"/>
  <c r="B1973" i="1"/>
  <c r="B1983" i="1"/>
  <c r="B1981" i="1"/>
  <c r="B2025" i="1"/>
  <c r="B2027" i="1"/>
  <c r="B2029" i="1"/>
  <c r="B2011" i="1"/>
  <c r="B2000" i="1"/>
  <c r="B1891" i="1"/>
  <c r="B1889" i="1"/>
  <c r="B1878" i="1"/>
  <c r="B1905" i="1"/>
  <c r="B1914" i="1"/>
  <c r="B1913" i="1"/>
  <c r="B1885" i="1"/>
  <c r="B1945" i="1"/>
  <c r="B1935" i="1"/>
  <c r="B1930" i="1"/>
  <c r="B1880" i="1"/>
  <c r="B1992" i="1"/>
  <c r="B2065" i="1"/>
  <c r="B2039" i="1"/>
  <c r="B1960" i="1"/>
  <c r="B2051" i="1"/>
  <c r="B1974" i="1"/>
  <c r="B1956" i="1"/>
  <c r="B1982" i="1"/>
  <c r="B2023" i="1"/>
  <c r="B1993" i="1"/>
  <c r="B2030" i="1"/>
  <c r="B2020" i="1"/>
  <c r="B2047" i="1"/>
  <c r="B1892" i="1"/>
  <c r="B1890" i="1"/>
  <c r="B1901" i="1"/>
  <c r="B1906" i="1"/>
  <c r="B1910" i="1"/>
  <c r="B1917" i="1"/>
  <c r="B1987" i="1"/>
  <c r="B1948" i="1"/>
  <c r="B1943" i="1"/>
  <c r="B1931" i="1"/>
  <c r="B1881" i="1"/>
  <c r="B2059" i="1"/>
  <c r="B2066" i="1"/>
  <c r="B2040" i="1"/>
  <c r="B1959" i="1"/>
  <c r="B1964" i="1"/>
  <c r="B1971" i="1"/>
  <c r="B1979" i="1"/>
  <c r="B1985" i="1"/>
  <c r="B2021" i="1"/>
  <c r="B1998" i="1"/>
  <c r="B2012" i="1"/>
  <c r="B2016" i="1"/>
  <c r="B2050" i="1"/>
  <c r="B1893" i="1"/>
  <c r="B1895" i="1"/>
  <c r="B1899" i="1"/>
  <c r="B1907" i="1"/>
  <c r="B1920" i="1"/>
  <c r="B1915" i="1"/>
  <c r="B2006" i="1"/>
  <c r="B1947" i="1"/>
  <c r="B1942" i="1"/>
  <c r="B1932" i="1"/>
  <c r="B2052" i="1"/>
  <c r="B2064" i="1"/>
  <c r="B1986" i="1"/>
  <c r="B2041" i="1"/>
  <c r="B2056" i="1"/>
  <c r="B1969" i="1"/>
  <c r="B1954" i="1"/>
  <c r="B1980" i="1"/>
  <c r="B1984" i="1"/>
  <c r="B2022" i="1"/>
  <c r="B1995" i="1"/>
  <c r="B2010" i="1"/>
  <c r="B2018" i="1"/>
  <c r="B2055" i="1"/>
  <c r="B1875" i="1"/>
  <c r="B1900" i="1"/>
  <c r="B1924" i="1"/>
  <c r="B1909" i="1"/>
  <c r="B1922" i="1"/>
  <c r="B1911" i="1"/>
  <c r="B2033" i="1"/>
  <c r="B1946" i="1"/>
  <c r="B1940" i="1"/>
  <c r="B1933" i="1"/>
  <c r="B2053" i="1"/>
  <c r="B2058" i="1"/>
  <c r="B2034" i="1"/>
  <c r="B2042" i="1"/>
  <c r="B1965" i="1"/>
  <c r="B2054" i="1"/>
  <c r="B1961" i="1"/>
  <c r="B1957" i="1"/>
  <c r="B2001" i="1"/>
  <c r="B2005" i="1"/>
  <c r="B1996" i="1"/>
  <c r="B2014" i="1"/>
  <c r="B2019" i="1"/>
  <c r="B1874" i="1"/>
  <c r="B1887" i="1"/>
  <c r="B1898" i="1"/>
  <c r="B1925" i="1"/>
  <c r="B1882" i="1"/>
  <c r="B1918" i="1"/>
  <c r="B1921" i="1"/>
  <c r="B2031" i="1"/>
  <c r="B1949" i="1"/>
  <c r="B1941" i="1"/>
  <c r="B1951" i="1"/>
  <c r="B2057" i="1"/>
  <c r="B2061" i="1"/>
  <c r="B2037" i="1"/>
  <c r="B2043" i="1"/>
  <c r="B1966" i="1"/>
  <c r="B1967" i="1"/>
  <c r="B1962" i="1"/>
  <c r="B1976" i="1"/>
  <c r="B2008" i="1"/>
  <c r="B2004" i="1"/>
  <c r="B1997" i="1"/>
  <c r="B2013" i="1"/>
  <c r="B2017" i="1"/>
  <c r="B1886" i="1"/>
  <c r="B1888" i="1"/>
  <c r="B1897" i="1"/>
  <c r="B1904" i="1"/>
  <c r="B1908" i="1"/>
  <c r="B1927" i="1"/>
  <c r="B1923" i="1"/>
  <c r="B2032" i="1"/>
  <c r="B1939" i="1"/>
  <c r="B1938" i="1"/>
  <c r="B1953" i="1"/>
  <c r="B2049" i="1"/>
  <c r="B1963" i="1"/>
  <c r="B2009" i="1"/>
  <c r="B1988" i="1"/>
  <c r="B1903" i="1"/>
  <c r="B2007" i="1"/>
  <c r="B2048" i="1"/>
  <c r="B1990" i="1"/>
  <c r="B1968" i="1"/>
  <c r="B2002" i="1"/>
  <c r="B1999" i="1"/>
  <c r="B1902" i="1"/>
  <c r="B1944" i="1"/>
  <c r="B2024" i="1"/>
  <c r="B2062" i="1"/>
  <c r="B1958" i="1"/>
  <c r="B2003" i="1"/>
  <c r="B1883" i="1"/>
  <c r="B1912" i="1"/>
  <c r="B1936" i="1"/>
  <c r="B2060" i="1"/>
  <c r="B1970" i="1"/>
  <c r="B2026" i="1"/>
  <c r="B1877" i="1"/>
  <c r="B1916" i="1"/>
  <c r="B1934" i="1"/>
  <c r="B2046" i="1"/>
  <c r="B1977" i="1"/>
  <c r="B2015" i="1"/>
  <c r="B1896" i="1"/>
  <c r="B1952" i="1"/>
  <c r="B2035" i="1"/>
  <c r="B1955" i="1"/>
  <c r="B1994" i="1"/>
  <c r="B1894" i="1"/>
  <c r="B1928" i="1"/>
  <c r="B1937" i="1"/>
  <c r="B2038" i="1"/>
  <c r="B1972" i="1"/>
  <c r="B2028" i="1"/>
  <c r="B1876" i="1"/>
  <c r="B1926" i="1"/>
  <c r="B1929" i="1"/>
  <c r="B1919" i="1"/>
  <c r="B2044" i="1"/>
  <c r="B1978" i="1"/>
  <c r="B1989" i="1"/>
  <c r="B1879" i="1"/>
  <c r="B1884" i="1"/>
  <c r="B1950" i="1"/>
  <c r="B2182" i="1"/>
  <c r="B2184" i="1"/>
  <c r="B2254" i="1"/>
  <c r="B2231" i="1"/>
  <c r="B2236" i="1"/>
  <c r="B2240" i="1"/>
  <c r="B2149" i="1"/>
  <c r="B2153" i="1"/>
  <c r="B2170" i="1"/>
  <c r="B2194" i="1"/>
  <c r="B2195" i="1"/>
  <c r="B2186" i="1"/>
  <c r="B2207" i="1"/>
  <c r="B2180" i="1"/>
  <c r="B2085" i="1"/>
  <c r="B2083" i="1"/>
  <c r="B2094" i="1"/>
  <c r="B2099" i="1"/>
  <c r="B2107" i="1"/>
  <c r="B2077" i="1"/>
  <c r="B2137" i="1"/>
  <c r="B2127" i="1"/>
  <c r="B2122" i="1"/>
  <c r="B2143" i="1"/>
  <c r="B2116" i="1"/>
  <c r="B2253" i="1"/>
  <c r="B2178" i="1"/>
  <c r="B2232" i="1"/>
  <c r="B2244" i="1"/>
  <c r="B2167" i="1"/>
  <c r="B2159" i="1"/>
  <c r="B2164" i="1"/>
  <c r="B2174" i="1"/>
  <c r="B2215" i="1"/>
  <c r="B2219" i="1"/>
  <c r="B2221" i="1"/>
  <c r="B2203" i="1"/>
  <c r="B2192" i="1"/>
  <c r="B2068" i="1"/>
  <c r="B2093" i="1"/>
  <c r="B2117" i="1"/>
  <c r="B2102" i="1"/>
  <c r="B2113" i="1"/>
  <c r="B2179" i="1"/>
  <c r="B2141" i="1"/>
  <c r="B2136" i="1"/>
  <c r="B2124" i="1"/>
  <c r="B2243" i="1"/>
  <c r="B2242" i="1"/>
  <c r="B2247" i="1"/>
  <c r="B2226" i="1"/>
  <c r="B2233" i="1"/>
  <c r="B2158" i="1"/>
  <c r="B2241" i="1"/>
  <c r="B2151" i="1"/>
  <c r="B2175" i="1"/>
  <c r="B2177" i="1"/>
  <c r="B2216" i="1"/>
  <c r="B2185" i="1"/>
  <c r="B2222" i="1"/>
  <c r="B2212" i="1"/>
  <c r="B2067" i="1"/>
  <c r="B2080" i="1"/>
  <c r="B2091" i="1"/>
  <c r="B2118" i="1"/>
  <c r="B2075" i="1"/>
  <c r="B2115" i="1"/>
  <c r="B2198" i="1"/>
  <c r="B2140" i="1"/>
  <c r="B2135" i="1"/>
  <c r="B2125" i="1"/>
  <c r="B2106" i="1"/>
  <c r="B2250" i="1"/>
  <c r="B2229" i="1"/>
  <c r="B2237" i="1"/>
  <c r="B2246" i="1"/>
  <c r="B2147" i="1"/>
  <c r="B2162" i="1"/>
  <c r="B2171" i="1"/>
  <c r="B2176" i="1"/>
  <c r="B2213" i="1"/>
  <c r="B2190" i="1"/>
  <c r="B2204" i="1"/>
  <c r="B2208" i="1"/>
  <c r="B2079" i="1"/>
  <c r="B2081" i="1"/>
  <c r="B2090" i="1"/>
  <c r="B2097" i="1"/>
  <c r="B2101" i="1"/>
  <c r="B2111" i="1"/>
  <c r="B2225" i="1"/>
  <c r="B2139" i="1"/>
  <c r="B2133" i="1"/>
  <c r="B2126" i="1"/>
  <c r="B2110" i="1"/>
  <c r="B2251" i="1"/>
  <c r="B2228" i="1"/>
  <c r="B2235" i="1"/>
  <c r="B2155" i="1"/>
  <c r="B2156" i="1"/>
  <c r="B2165" i="1"/>
  <c r="B2172" i="1"/>
  <c r="B2193" i="1"/>
  <c r="B2214" i="1"/>
  <c r="B2187" i="1"/>
  <c r="B2202" i="1"/>
  <c r="B2210" i="1"/>
  <c r="B2076" i="1"/>
  <c r="B2087" i="1"/>
  <c r="B2089" i="1"/>
  <c r="B2096" i="1"/>
  <c r="B2073" i="1"/>
  <c r="B2120" i="1"/>
  <c r="B2223" i="1"/>
  <c r="B2142" i="1"/>
  <c r="B2134" i="1"/>
  <c r="B2144" i="1"/>
  <c r="B2108" i="1"/>
  <c r="B2249" i="1"/>
  <c r="B2227" i="1"/>
  <c r="B2152" i="1"/>
  <c r="B2245" i="1"/>
  <c r="B2148" i="1"/>
  <c r="B2166" i="1"/>
  <c r="B2168" i="1"/>
  <c r="B2200" i="1"/>
  <c r="B2197" i="1"/>
  <c r="B2188" i="1"/>
  <c r="B2206" i="1"/>
  <c r="B2211" i="1"/>
  <c r="B2070" i="1"/>
  <c r="B2069" i="1"/>
  <c r="B2072" i="1"/>
  <c r="B2095" i="1"/>
  <c r="B2105" i="1"/>
  <c r="B2121" i="1"/>
  <c r="B2224" i="1"/>
  <c r="B2132" i="1"/>
  <c r="B2131" i="1"/>
  <c r="B2146" i="1"/>
  <c r="B2104" i="1"/>
  <c r="B2234" i="1"/>
  <c r="B2154" i="1"/>
  <c r="B2220" i="1"/>
  <c r="B2088" i="1"/>
  <c r="B2078" i="1"/>
  <c r="B2074" i="1"/>
  <c r="B2157" i="1"/>
  <c r="B2173" i="1"/>
  <c r="B2181" i="1"/>
  <c r="B2092" i="1"/>
  <c r="B2138" i="1"/>
  <c r="B2112" i="1"/>
  <c r="B2183" i="1"/>
  <c r="B2160" i="1"/>
  <c r="B2201" i="1"/>
  <c r="B2209" i="1"/>
  <c r="B2098" i="1"/>
  <c r="B2129" i="1"/>
  <c r="B2248" i="1"/>
  <c r="B2239" i="1"/>
  <c r="B2217" i="1"/>
  <c r="B2191" i="1"/>
  <c r="B2100" i="1"/>
  <c r="B2128" i="1"/>
  <c r="B2252" i="1"/>
  <c r="B2161" i="1"/>
  <c r="B2196" i="1"/>
  <c r="B2084" i="1"/>
  <c r="B2109" i="1"/>
  <c r="B2130" i="1"/>
  <c r="B2255" i="1"/>
  <c r="B2150" i="1"/>
  <c r="B2218" i="1"/>
  <c r="B2086" i="1"/>
  <c r="B2103" i="1"/>
  <c r="B2123" i="1"/>
  <c r="B2071" i="1"/>
  <c r="B2230" i="1"/>
  <c r="B2119" i="1"/>
  <c r="B2238" i="1"/>
  <c r="B2199" i="1"/>
  <c r="B2189" i="1"/>
  <c r="B2163" i="1"/>
  <c r="B2145" i="1"/>
  <c r="B2169" i="1"/>
  <c r="B2114" i="1"/>
  <c r="B2205" i="1"/>
  <c r="B2082" i="1"/>
  <c r="B2345" i="1"/>
  <c r="B2442" i="1"/>
  <c r="B2378" i="1"/>
  <c r="B2350" i="1"/>
  <c r="B2357" i="1"/>
  <c r="B2362" i="1"/>
  <c r="B2374" i="1"/>
  <c r="B2415" i="1"/>
  <c r="B2385" i="1"/>
  <c r="B2421" i="1"/>
  <c r="B2412" i="1"/>
  <c r="B2256" i="1"/>
  <c r="B2280" i="1"/>
  <c r="B2282" i="1"/>
  <c r="B2291" i="1"/>
  <c r="B2262" i="1"/>
  <c r="B2318" i="1"/>
  <c r="B2422" i="1"/>
  <c r="B2340" i="1"/>
  <c r="B2332" i="1"/>
  <c r="B2342" i="1"/>
  <c r="B2449" i="1"/>
  <c r="B2300" i="1"/>
  <c r="B2372" i="1"/>
  <c r="B2287" i="1"/>
  <c r="B2384" i="1"/>
  <c r="B2348" i="1"/>
  <c r="B2425" i="1"/>
  <c r="B2355" i="1"/>
  <c r="B2349" i="1"/>
  <c r="B2375" i="1"/>
  <c r="B2377" i="1"/>
  <c r="B2413" i="1"/>
  <c r="B2390" i="1"/>
  <c r="B2404" i="1"/>
  <c r="B2408" i="1"/>
  <c r="B2272" i="1"/>
  <c r="B2275" i="1"/>
  <c r="B2260" i="1"/>
  <c r="B2294" i="1"/>
  <c r="B2301" i="1"/>
  <c r="B2319" i="1"/>
  <c r="B2423" i="1"/>
  <c r="B2330" i="1"/>
  <c r="B2329" i="1"/>
  <c r="B2344" i="1"/>
  <c r="B2445" i="1"/>
  <c r="B2310" i="1"/>
  <c r="B2268" i="1"/>
  <c r="B2285" i="1"/>
  <c r="B2439" i="1"/>
  <c r="B2440" i="1"/>
  <c r="B2450" i="1"/>
  <c r="B2356" i="1"/>
  <c r="B2360" i="1"/>
  <c r="B2369" i="1"/>
  <c r="B2376" i="1"/>
  <c r="B2414" i="1"/>
  <c r="B2387" i="1"/>
  <c r="B2402" i="1"/>
  <c r="B2410" i="1"/>
  <c r="B2269" i="1"/>
  <c r="B2259" i="1"/>
  <c r="B2290" i="1"/>
  <c r="B2295" i="1"/>
  <c r="B2305" i="1"/>
  <c r="B2317" i="1"/>
  <c r="B2399" i="1"/>
  <c r="B2327" i="1"/>
  <c r="B2328" i="1"/>
  <c r="B2343" i="1"/>
  <c r="B2446" i="1"/>
  <c r="B2312" i="1"/>
  <c r="B2266" i="1"/>
  <c r="B2283" i="1"/>
  <c r="B2346" i="1"/>
  <c r="B2443" i="1"/>
  <c r="B2426" i="1"/>
  <c r="B2353" i="1"/>
  <c r="B2363" i="1"/>
  <c r="B2370" i="1"/>
  <c r="B2393" i="1"/>
  <c r="B2397" i="1"/>
  <c r="B2388" i="1"/>
  <c r="B2406" i="1"/>
  <c r="B2411" i="1"/>
  <c r="B2277" i="1"/>
  <c r="B2276" i="1"/>
  <c r="B2288" i="1"/>
  <c r="B2296" i="1"/>
  <c r="B2303" i="1"/>
  <c r="B2270" i="1"/>
  <c r="B2335" i="1"/>
  <c r="B2325" i="1"/>
  <c r="B2320" i="1"/>
  <c r="B2341" i="1"/>
  <c r="B2447" i="1"/>
  <c r="B2308" i="1"/>
  <c r="B2267" i="1"/>
  <c r="B2444" i="1"/>
  <c r="B2431" i="1"/>
  <c r="B2427" i="1"/>
  <c r="B2358" i="1"/>
  <c r="B2364" i="1"/>
  <c r="B2366" i="1"/>
  <c r="B2400" i="1"/>
  <c r="B2396" i="1"/>
  <c r="B2389" i="1"/>
  <c r="B2405" i="1"/>
  <c r="B2409" i="1"/>
  <c r="B2278" i="1"/>
  <c r="B2281" i="1"/>
  <c r="B2313" i="1"/>
  <c r="B2298" i="1"/>
  <c r="B2299" i="1"/>
  <c r="B2271" i="1"/>
  <c r="B2336" i="1"/>
  <c r="B2326" i="1"/>
  <c r="B2321" i="1"/>
  <c r="B2257" i="1"/>
  <c r="B2448" i="1"/>
  <c r="B2435" i="1"/>
  <c r="B2263" i="1"/>
  <c r="B2438" i="1"/>
  <c r="B2451" i="1"/>
  <c r="B2434" i="1"/>
  <c r="B2365" i="1"/>
  <c r="B2361" i="1"/>
  <c r="B2367" i="1"/>
  <c r="B2401" i="1"/>
  <c r="B2395" i="1"/>
  <c r="B2386" i="1"/>
  <c r="B2407" i="1"/>
  <c r="B2380" i="1"/>
  <c r="B2279" i="1"/>
  <c r="B2289" i="1"/>
  <c r="B2315" i="1"/>
  <c r="B2265" i="1"/>
  <c r="B2309" i="1"/>
  <c r="B2379" i="1"/>
  <c r="B2339" i="1"/>
  <c r="B2334" i="1"/>
  <c r="B2322" i="1"/>
  <c r="B2258" i="1"/>
  <c r="B2302" i="1"/>
  <c r="B2437" i="1"/>
  <c r="B2264" i="1"/>
  <c r="B2429" i="1"/>
  <c r="B2394" i="1"/>
  <c r="B2391" i="1"/>
  <c r="B2297" i="1"/>
  <c r="B2333" i="1"/>
  <c r="B2436" i="1"/>
  <c r="B2428" i="1"/>
  <c r="B2416" i="1"/>
  <c r="B2392" i="1"/>
  <c r="B2261" i="1"/>
  <c r="B2331" i="1"/>
  <c r="B2371" i="1"/>
  <c r="B2382" i="1"/>
  <c r="B2354" i="1"/>
  <c r="B2417" i="1"/>
  <c r="B2273" i="1"/>
  <c r="B2311" i="1"/>
  <c r="B2323" i="1"/>
  <c r="B2314" i="1"/>
  <c r="B2383" i="1"/>
  <c r="B2359" i="1"/>
  <c r="B2418" i="1"/>
  <c r="B2274" i="1"/>
  <c r="B2307" i="1"/>
  <c r="B2324" i="1"/>
  <c r="B2316" i="1"/>
  <c r="B2347" i="1"/>
  <c r="B2351" i="1"/>
  <c r="B2419" i="1"/>
  <c r="B2286" i="1"/>
  <c r="B2398" i="1"/>
  <c r="B2432" i="1"/>
  <c r="B2452" i="1"/>
  <c r="B2368" i="1"/>
  <c r="B2381" i="1"/>
  <c r="B2293" i="1"/>
  <c r="B2338" i="1"/>
  <c r="B2306" i="1"/>
  <c r="B2284" i="1"/>
  <c r="B2292" i="1"/>
  <c r="B2441" i="1"/>
  <c r="B2424" i="1"/>
  <c r="B2430" i="1"/>
  <c r="B2337" i="1"/>
  <c r="B2352" i="1"/>
  <c r="B2433" i="1"/>
  <c r="B2373" i="1"/>
  <c r="B2304" i="1"/>
  <c r="B2403" i="1"/>
  <c r="B2420" i="1"/>
  <c r="B2494" i="1"/>
  <c r="B2502" i="1"/>
  <c r="B2496" i="1"/>
  <c r="B2500" i="1"/>
  <c r="B2498" i="1"/>
  <c r="B2483" i="1"/>
  <c r="B2480" i="1"/>
  <c r="B2478" i="1"/>
  <c r="B2508" i="1"/>
  <c r="B2510" i="1"/>
  <c r="B2537" i="1"/>
  <c r="B2540" i="1"/>
  <c r="B2539" i="1"/>
  <c r="B2453" i="1"/>
  <c r="B2457" i="1"/>
  <c r="B2514" i="1"/>
  <c r="B2534" i="1"/>
  <c r="B2529" i="1"/>
  <c r="B2517" i="1"/>
  <c r="B2466" i="1"/>
  <c r="B2458" i="1"/>
  <c r="B2505" i="1"/>
  <c r="B2533" i="1"/>
  <c r="B2527" i="1"/>
  <c r="B2518" i="1"/>
  <c r="B2463" i="1"/>
  <c r="B2454" i="1"/>
  <c r="B2507" i="1"/>
  <c r="B2536" i="1"/>
  <c r="B2528" i="1"/>
  <c r="B2519" i="1"/>
  <c r="B2471" i="1"/>
  <c r="B2459" i="1"/>
  <c r="B2465" i="1"/>
  <c r="B2525" i="1"/>
  <c r="B2524" i="1"/>
  <c r="B2538" i="1"/>
  <c r="B2506" i="1"/>
  <c r="B2460" i="1"/>
  <c r="B2455" i="1"/>
  <c r="B2595" i="1"/>
  <c r="B2522" i="1"/>
  <c r="B2526" i="1"/>
  <c r="B2467" i="1"/>
  <c r="B2456" i="1"/>
  <c r="B2620" i="1"/>
  <c r="B2520" i="1"/>
  <c r="B2523" i="1"/>
  <c r="B2461" i="1"/>
  <c r="B2530" i="1"/>
  <c r="B2634" i="1"/>
  <c r="B2474" i="1"/>
  <c r="B2504" i="1"/>
  <c r="B2596" i="1"/>
  <c r="B2521" i="1"/>
  <c r="B2515" i="1"/>
  <c r="B2625" i="1"/>
  <c r="B2535" i="1"/>
  <c r="B2516" i="1"/>
  <c r="B2469" i="1"/>
  <c r="B2482" i="1"/>
  <c r="B2490" i="1"/>
  <c r="B2503" i="1"/>
  <c r="B2639" i="1"/>
  <c r="B2635" i="1"/>
  <c r="B2629" i="1"/>
  <c r="B2546" i="1"/>
  <c r="B2553" i="1"/>
  <c r="B2558" i="1"/>
  <c r="B2569" i="1"/>
  <c r="B2642" i="1"/>
  <c r="B2655" i="1"/>
  <c r="B2598" i="1"/>
  <c r="B2592" i="1"/>
  <c r="B2583" i="1"/>
  <c r="B2604" i="1"/>
  <c r="B2576" i="1"/>
  <c r="B2470" i="1"/>
  <c r="B2477" i="1"/>
  <c r="B2491" i="1"/>
  <c r="B2512" i="1"/>
  <c r="B2531" i="1"/>
  <c r="B2631" i="1"/>
  <c r="B2630" i="1"/>
  <c r="B2551" i="1"/>
  <c r="B2545" i="1"/>
  <c r="B2567" i="1"/>
  <c r="B2570" i="1"/>
  <c r="B2647" i="1"/>
  <c r="B2574" i="1"/>
  <c r="B2591" i="1"/>
  <c r="B2614" i="1"/>
  <c r="B2616" i="1"/>
  <c r="B2577" i="1"/>
  <c r="B2588" i="1"/>
  <c r="B2475" i="1"/>
  <c r="B2509" i="1"/>
  <c r="B2493" i="1"/>
  <c r="B2513" i="1"/>
  <c r="B2532" i="1"/>
  <c r="B2541" i="1"/>
  <c r="B2652" i="1"/>
  <c r="B2552" i="1"/>
  <c r="B2556" i="1"/>
  <c r="B2568" i="1"/>
  <c r="B2571" i="1"/>
  <c r="B2641" i="1"/>
  <c r="B2622" i="1"/>
  <c r="B2613" i="1"/>
  <c r="B2615" i="1"/>
  <c r="B2617" i="1"/>
  <c r="B2600" i="1"/>
  <c r="B2589" i="1"/>
  <c r="B2484" i="1"/>
  <c r="B2511" i="1"/>
  <c r="B2492" i="1"/>
  <c r="B2464" i="1"/>
  <c r="B2636" i="1"/>
  <c r="B2542" i="1"/>
  <c r="B2653" i="1"/>
  <c r="B2549" i="1"/>
  <c r="B2559" i="1"/>
  <c r="B2565" i="1"/>
  <c r="B2573" i="1"/>
  <c r="B2644" i="1"/>
  <c r="B2623" i="1"/>
  <c r="B2612" i="1"/>
  <c r="B2582" i="1"/>
  <c r="B2618" i="1"/>
  <c r="B2609" i="1"/>
  <c r="B2578" i="1"/>
  <c r="B2462" i="1"/>
  <c r="B2481" i="1"/>
  <c r="B2488" i="1"/>
  <c r="B2497" i="1"/>
  <c r="B2575" i="1"/>
  <c r="B2638" i="1"/>
  <c r="B2543" i="1"/>
  <c r="B2648" i="1"/>
  <c r="B2554" i="1"/>
  <c r="B2560" i="1"/>
  <c r="B2566" i="1"/>
  <c r="B2572" i="1"/>
  <c r="B2645" i="1"/>
  <c r="B2624" i="1"/>
  <c r="B2610" i="1"/>
  <c r="B2587" i="1"/>
  <c r="B2601" i="1"/>
  <c r="B2605" i="1"/>
  <c r="B2472" i="1"/>
  <c r="B2479" i="1"/>
  <c r="B2487" i="1"/>
  <c r="B2501" i="1"/>
  <c r="B2621" i="1"/>
  <c r="B2640" i="1"/>
  <c r="B2544" i="1"/>
  <c r="B2649" i="1"/>
  <c r="B2561" i="1"/>
  <c r="B2557" i="1"/>
  <c r="B2562" i="1"/>
  <c r="B2579" i="1"/>
  <c r="B2643" i="1"/>
  <c r="B2626" i="1"/>
  <c r="B2611" i="1"/>
  <c r="B2584" i="1"/>
  <c r="B2599" i="1"/>
  <c r="B2607" i="1"/>
  <c r="B2473" i="1"/>
  <c r="B2476" i="1"/>
  <c r="B2486" i="1"/>
  <c r="B2499" i="1"/>
  <c r="B2619" i="1"/>
  <c r="B2633" i="1"/>
  <c r="B2628" i="1"/>
  <c r="B2650" i="1"/>
  <c r="B2550" i="1"/>
  <c r="B2547" i="1"/>
  <c r="B2563" i="1"/>
  <c r="B2580" i="1"/>
  <c r="B2646" i="1"/>
  <c r="B2590" i="1"/>
  <c r="B2594" i="1"/>
  <c r="B2585" i="1"/>
  <c r="B2603" i="1"/>
  <c r="B2608" i="1"/>
  <c r="B2468" i="1"/>
  <c r="B2485" i="1"/>
  <c r="B2489" i="1"/>
  <c r="B2495" i="1"/>
  <c r="B2637" i="1"/>
  <c r="B2632" i="1"/>
  <c r="B2627" i="1"/>
  <c r="B2651" i="1"/>
  <c r="B2555" i="1"/>
  <c r="B2548" i="1"/>
  <c r="B2564" i="1"/>
  <c r="B2581" i="1"/>
  <c r="B2654" i="1"/>
  <c r="B2597" i="1"/>
  <c r="B2593" i="1"/>
  <c r="B2586" i="1"/>
  <c r="B2602" i="1"/>
  <c r="B2606" i="1"/>
  <c r="B2808" i="1"/>
  <c r="B2807" i="1"/>
  <c r="B4125" i="1"/>
  <c r="B2683" i="1"/>
  <c r="B2696" i="1"/>
  <c r="B2699" i="1"/>
  <c r="B2673" i="1"/>
  <c r="B2711" i="1"/>
  <c r="B2713" i="1"/>
  <c r="B2715" i="1"/>
  <c r="B2674" i="1"/>
  <c r="B2678" i="1"/>
  <c r="B2818" i="1"/>
  <c r="B2780" i="1"/>
  <c r="B2784" i="1"/>
  <c r="B2775" i="1"/>
  <c r="B2791" i="1"/>
  <c r="B2796" i="1"/>
  <c r="B2742" i="1"/>
  <c r="B2746" i="1"/>
  <c r="B2758" i="1"/>
  <c r="B2762" i="1"/>
  <c r="B2815" i="1"/>
  <c r="B2838" i="1"/>
  <c r="B2829" i="1"/>
  <c r="B2810" i="1"/>
  <c r="B2685" i="1"/>
  <c r="B2656" i="1"/>
  <c r="B2697" i="1"/>
  <c r="B2664" i="1"/>
  <c r="B2716" i="1"/>
  <c r="B2727" i="1"/>
  <c r="B2712" i="1"/>
  <c r="B2657" i="1"/>
  <c r="B2687" i="1"/>
  <c r="B2823" i="1"/>
  <c r="B2785" i="1"/>
  <c r="B2783" i="1"/>
  <c r="B2776" i="1"/>
  <c r="B2790" i="1"/>
  <c r="B2794" i="1"/>
  <c r="B2739" i="1"/>
  <c r="B2749" i="1"/>
  <c r="B2755" i="1"/>
  <c r="B2763" i="1"/>
  <c r="B2814" i="1"/>
  <c r="B2839" i="1"/>
  <c r="B2832" i="1"/>
  <c r="B2811" i="1"/>
  <c r="B2686" i="1"/>
  <c r="B2691" i="1"/>
  <c r="B2695" i="1"/>
  <c r="B2702" i="1"/>
  <c r="B2675" i="1"/>
  <c r="B2709" i="1"/>
  <c r="B2729" i="1"/>
  <c r="B2765" i="1"/>
  <c r="B2665" i="1"/>
  <c r="B2684" i="1"/>
  <c r="B2822" i="1"/>
  <c r="B2786" i="1"/>
  <c r="B2782" i="1"/>
  <c r="B2773" i="1"/>
  <c r="B2792" i="1"/>
  <c r="B2766" i="1"/>
  <c r="B2744" i="1"/>
  <c r="B2750" i="1"/>
  <c r="B2756" i="1"/>
  <c r="B2761" i="1"/>
  <c r="B2816" i="1"/>
  <c r="B2769" i="1"/>
  <c r="B2833" i="1"/>
  <c r="B2813" i="1"/>
  <c r="B2688" i="1"/>
  <c r="B2690" i="1"/>
  <c r="B2661" i="1"/>
  <c r="B2703" i="1"/>
  <c r="B2667" i="1"/>
  <c r="B2726" i="1"/>
  <c r="B2728" i="1"/>
  <c r="B2663" i="1"/>
  <c r="B2666" i="1"/>
  <c r="B2682" i="1"/>
  <c r="B2825" i="1"/>
  <c r="B2781" i="1"/>
  <c r="B2802" i="1"/>
  <c r="B2804" i="1"/>
  <c r="B2767" i="1"/>
  <c r="B2778" i="1"/>
  <c r="B2751" i="1"/>
  <c r="B2747" i="1"/>
  <c r="B2752" i="1"/>
  <c r="B2736" i="1"/>
  <c r="B2817" i="1"/>
  <c r="B2770" i="1"/>
  <c r="B2831" i="1"/>
  <c r="B2812" i="1"/>
  <c r="B2681" i="1"/>
  <c r="B2689" i="1"/>
  <c r="B2662" i="1"/>
  <c r="B2707" i="1"/>
  <c r="B2677" i="1"/>
  <c r="B2719" i="1"/>
  <c r="B2724" i="1"/>
  <c r="B2660" i="1"/>
  <c r="B2676" i="1"/>
  <c r="B2680" i="1"/>
  <c r="B2824" i="1"/>
  <c r="B2801" i="1"/>
  <c r="B2803" i="1"/>
  <c r="B2805" i="1"/>
  <c r="B2788" i="1"/>
  <c r="B2779" i="1"/>
  <c r="B2740" i="1"/>
  <c r="B2737" i="1"/>
  <c r="B2753" i="1"/>
  <c r="B2730" i="1"/>
  <c r="B2840" i="1"/>
  <c r="B2771" i="1"/>
  <c r="B2834" i="1"/>
  <c r="B2705" i="1"/>
  <c r="B2694" i="1"/>
  <c r="B2700" i="1"/>
  <c r="B2670" i="1"/>
  <c r="B2710" i="1"/>
  <c r="B2714" i="1"/>
  <c r="B2725" i="1"/>
  <c r="B2672" i="1"/>
  <c r="B2669" i="1"/>
  <c r="B2821" i="1"/>
  <c r="B2828" i="1"/>
  <c r="B2799" i="1"/>
  <c r="B2774" i="1"/>
  <c r="B2787" i="1"/>
  <c r="B2795" i="1"/>
  <c r="B2741" i="1"/>
  <c r="B2734" i="1"/>
  <c r="B2757" i="1"/>
  <c r="B2760" i="1"/>
  <c r="B2733" i="1"/>
  <c r="B2837" i="1"/>
  <c r="B2835" i="1"/>
  <c r="B2809" i="1"/>
  <c r="B2692" i="1"/>
  <c r="B2718" i="1"/>
  <c r="B2820" i="1"/>
  <c r="B2806" i="1"/>
  <c r="B2738" i="1"/>
  <c r="B2764" i="1"/>
  <c r="B2693" i="1"/>
  <c r="B2717" i="1"/>
  <c r="B2819" i="1"/>
  <c r="B2789" i="1"/>
  <c r="B2748" i="1"/>
  <c r="B2830" i="1"/>
  <c r="B2698" i="1"/>
  <c r="B2723" i="1"/>
  <c r="B2826" i="1"/>
  <c r="B2797" i="1"/>
  <c r="B2754" i="1"/>
  <c r="B2842" i="1"/>
  <c r="B2843" i="1"/>
  <c r="B2701" i="1"/>
  <c r="B2722" i="1"/>
  <c r="B2827" i="1"/>
  <c r="B2793" i="1"/>
  <c r="B2759" i="1"/>
  <c r="B2706" i="1"/>
  <c r="B2659" i="1"/>
  <c r="B2800" i="1"/>
  <c r="B2768" i="1"/>
  <c r="B2731" i="1"/>
  <c r="B2704" i="1"/>
  <c r="B2720" i="1"/>
  <c r="B2668" i="1"/>
  <c r="B2777" i="1"/>
  <c r="B2743" i="1"/>
  <c r="B2836" i="1"/>
  <c r="B2721" i="1"/>
  <c r="B2841" i="1"/>
  <c r="B2671" i="1"/>
  <c r="B2658" i="1"/>
  <c r="B2798" i="1"/>
  <c r="B2772" i="1"/>
  <c r="B2735" i="1"/>
  <c r="B2679" i="1"/>
  <c r="B2745" i="1"/>
  <c r="B2708" i="1"/>
  <c r="B2732" i="1"/>
  <c r="B3753" i="1"/>
  <c r="B3772" i="1"/>
  <c r="B4014" i="1"/>
  <c r="B4206" i="1"/>
  <c r="B4241" i="1"/>
  <c r="B4344" i="1"/>
  <c r="B3116" i="1"/>
  <c r="B4246" i="1"/>
  <c r="B3177" i="1"/>
  <c r="B3403" i="1"/>
  <c r="B3401" i="1"/>
  <c r="B3050" i="1"/>
  <c r="B3034" i="1"/>
  <c r="B3821" i="1"/>
  <c r="B3079" i="1"/>
  <c r="B3604" i="1"/>
  <c r="B3368" i="1"/>
  <c r="B4103" i="1"/>
  <c r="B3085" i="1"/>
  <c r="B4002" i="1"/>
  <c r="B3091" i="1"/>
  <c r="B3652" i="1"/>
  <c r="B4285" i="1"/>
  <c r="B4168" i="1"/>
  <c r="B3122" i="1"/>
  <c r="B3286" i="1"/>
  <c r="B3672" i="1"/>
  <c r="B3590" i="1"/>
  <c r="B3583" i="1"/>
  <c r="B3709" i="1"/>
  <c r="B4077" i="1"/>
  <c r="B4290" i="1"/>
  <c r="B4354" i="1"/>
  <c r="B3782" i="1"/>
  <c r="B3282" i="1"/>
  <c r="B3950" i="1"/>
  <c r="B3165" i="1"/>
  <c r="B3209" i="1"/>
  <c r="B3250" i="1"/>
  <c r="B3065" i="1"/>
  <c r="B3666" i="1"/>
  <c r="B3913" i="1"/>
  <c r="B4137" i="1"/>
  <c r="B3482" i="1"/>
  <c r="B3996" i="1"/>
  <c r="B3117" i="1"/>
  <c r="B3820" i="1"/>
  <c r="B3548" i="1"/>
  <c r="B4131" i="1"/>
  <c r="B4251" i="1"/>
  <c r="B4225" i="1"/>
  <c r="B3088" i="1"/>
  <c r="B3965" i="1"/>
  <c r="B3658" i="1"/>
  <c r="B4133" i="1"/>
  <c r="B3726" i="1"/>
  <c r="B3917" i="1"/>
  <c r="B4179" i="1"/>
  <c r="B4240" i="1"/>
  <c r="B4289" i="1"/>
  <c r="B3413" i="1"/>
  <c r="B3274" i="1"/>
  <c r="B4301" i="1"/>
  <c r="B3288" i="1"/>
  <c r="B3483" i="1"/>
  <c r="B3143" i="1"/>
  <c r="B3668" i="1"/>
  <c r="B4348" i="1"/>
  <c r="B4035" i="1"/>
  <c r="B3049" i="1"/>
  <c r="B3346" i="1"/>
  <c r="B3280" i="1"/>
  <c r="B3564" i="1"/>
  <c r="B3369" i="1"/>
  <c r="B3677" i="1"/>
  <c r="B3659" i="1"/>
  <c r="B3977" i="1"/>
  <c r="B4154" i="1"/>
  <c r="B4061" i="1"/>
  <c r="B3649" i="1"/>
  <c r="B3110" i="1"/>
  <c r="B3261" i="1"/>
  <c r="B3139" i="1"/>
  <c r="B4260" i="1"/>
  <c r="B4317" i="1"/>
  <c r="B3202" i="1"/>
  <c r="B3051" i="1"/>
  <c r="B3773" i="1"/>
  <c r="B3507" i="1"/>
  <c r="B3661" i="1"/>
  <c r="B3562" i="1"/>
  <c r="B4050" i="1"/>
  <c r="B4269" i="1"/>
  <c r="B4318" i="1"/>
  <c r="B3839" i="1"/>
  <c r="B3472" i="1"/>
  <c r="B3848" i="1"/>
  <c r="B3304" i="1"/>
  <c r="B3162" i="1"/>
  <c r="B4288" i="1"/>
  <c r="B4070" i="1"/>
  <c r="B3161" i="1"/>
  <c r="B3951" i="1"/>
  <c r="B3797" i="1"/>
  <c r="B3532" i="1"/>
  <c r="B3779" i="1"/>
  <c r="B4302" i="1"/>
  <c r="B4207" i="1"/>
  <c r="B3880" i="1"/>
  <c r="B3527" i="1"/>
  <c r="B3138" i="1"/>
  <c r="B3105" i="1"/>
  <c r="B3943" i="1"/>
  <c r="B3132" i="1"/>
  <c r="B3991" i="1"/>
  <c r="B4286" i="1"/>
  <c r="B4049" i="1"/>
  <c r="B3814" i="1"/>
  <c r="B3949" i="1"/>
  <c r="B3962" i="1"/>
  <c r="B3429" i="1"/>
  <c r="B3031" i="1"/>
  <c r="B3999" i="1"/>
  <c r="B3987" i="1"/>
  <c r="B3689" i="1"/>
  <c r="B4088" i="1"/>
  <c r="B3044" i="1"/>
  <c r="B3075" i="1"/>
  <c r="B3556" i="1"/>
  <c r="B3335" i="1"/>
  <c r="B4072" i="1"/>
  <c r="B3307" i="1"/>
  <c r="B4312" i="1"/>
  <c r="B4145" i="1"/>
  <c r="B3206" i="1"/>
  <c r="B3296" i="1"/>
  <c r="B4324" i="1"/>
  <c r="B3722" i="1"/>
  <c r="B3732" i="1"/>
  <c r="B3707" i="1"/>
  <c r="B3926" i="1"/>
  <c r="B3095" i="1"/>
  <c r="B3803" i="1"/>
  <c r="B3437" i="1"/>
  <c r="B4214" i="1"/>
  <c r="B3906" i="1"/>
  <c r="B3326" i="1"/>
  <c r="B3107" i="1"/>
  <c r="B3172" i="1"/>
  <c r="B3145" i="1"/>
  <c r="B3325" i="1"/>
  <c r="B3566" i="1"/>
  <c r="B2869" i="1"/>
  <c r="B2876" i="1"/>
  <c r="B4282" i="1"/>
  <c r="B3354" i="1"/>
  <c r="B3573" i="1"/>
  <c r="B3076" i="1"/>
  <c r="B3239" i="1"/>
  <c r="B3458" i="1"/>
  <c r="B3246" i="1"/>
  <c r="B3213" i="1"/>
  <c r="B3436" i="1"/>
  <c r="B3338" i="1"/>
  <c r="B3234" i="1"/>
  <c r="B3755" i="1"/>
  <c r="B3712" i="1"/>
  <c r="B3963" i="1"/>
  <c r="B3989" i="1"/>
  <c r="B4183" i="1"/>
  <c r="B4216" i="1"/>
  <c r="B4243" i="1"/>
  <c r="B4247" i="1"/>
  <c r="B3432" i="1"/>
  <c r="B3351" i="1"/>
  <c r="B3030" i="1"/>
  <c r="B3356" i="1"/>
  <c r="B3306" i="1"/>
  <c r="B3196" i="1"/>
  <c r="B3237" i="1"/>
  <c r="B3873" i="1"/>
  <c r="B3927" i="1"/>
  <c r="B4173" i="1"/>
  <c r="B4258" i="1"/>
  <c r="B3806" i="1"/>
  <c r="B4250" i="1"/>
  <c r="B3614" i="1"/>
  <c r="B3569" i="1"/>
  <c r="B3038" i="1"/>
  <c r="B4093" i="1"/>
  <c r="B4220" i="1"/>
  <c r="B3245" i="1"/>
  <c r="B3101" i="1"/>
  <c r="B3175" i="1"/>
  <c r="B3703" i="1"/>
  <c r="B3491" i="1"/>
  <c r="B3428" i="1"/>
  <c r="B3337" i="1"/>
  <c r="B3382" i="1"/>
  <c r="B3486" i="1"/>
  <c r="B3434" i="1"/>
  <c r="B3954" i="1"/>
  <c r="B3886" i="1"/>
  <c r="B3870" i="1"/>
  <c r="B4069" i="1"/>
  <c r="B4090" i="1"/>
  <c r="B4048" i="1"/>
  <c r="B3628" i="1"/>
  <c r="B3769" i="1"/>
  <c r="B3498" i="1"/>
  <c r="B3066" i="1"/>
  <c r="B4307" i="1"/>
  <c r="B3154" i="1"/>
  <c r="B3771" i="1"/>
  <c r="B3099" i="1"/>
  <c r="B3465" i="1"/>
  <c r="B3988" i="1"/>
  <c r="B3394" i="1"/>
  <c r="B3069" i="1"/>
  <c r="B3276" i="1"/>
  <c r="B3426" i="1"/>
  <c r="B3047" i="1"/>
  <c r="B3464" i="1"/>
  <c r="B3528" i="1"/>
  <c r="B3204" i="1"/>
  <c r="B4230" i="1"/>
  <c r="B3271" i="1"/>
  <c r="B4175" i="1"/>
  <c r="B3096" i="1"/>
  <c r="B4027" i="1"/>
  <c r="B3294" i="1"/>
  <c r="B3067" i="1"/>
  <c r="B3266" i="1"/>
  <c r="B3438" i="1"/>
  <c r="B4202" i="1"/>
  <c r="B3720" i="1"/>
  <c r="B3644" i="1"/>
  <c r="B3487" i="1"/>
  <c r="B3328" i="1"/>
  <c r="B4009" i="1"/>
  <c r="B3655" i="1"/>
  <c r="B3373" i="1"/>
  <c r="B3859" i="1"/>
  <c r="B4277" i="1"/>
  <c r="B4162" i="1"/>
  <c r="B3969" i="1"/>
  <c r="B3933" i="1"/>
  <c r="B3807" i="1"/>
  <c r="B4199" i="1"/>
  <c r="B4108" i="1"/>
  <c r="B3885" i="1"/>
  <c r="B3224" i="1"/>
  <c r="B3242" i="1"/>
  <c r="B3577" i="1"/>
  <c r="B3128" i="1"/>
  <c r="B3309" i="1"/>
  <c r="B3077" i="1"/>
  <c r="B3911" i="1"/>
  <c r="B3181" i="1"/>
  <c r="B3396" i="1"/>
  <c r="B3332" i="1"/>
  <c r="B3089" i="1"/>
  <c r="B3681" i="1"/>
  <c r="B3531" i="1"/>
  <c r="B3835" i="1"/>
  <c r="B3372" i="1"/>
  <c r="B3679" i="1"/>
  <c r="B3925" i="1"/>
  <c r="B3273" i="1"/>
  <c r="B3073" i="1"/>
  <c r="B3115" i="1"/>
  <c r="B3893" i="1"/>
  <c r="B4284" i="1"/>
  <c r="B3716" i="1"/>
  <c r="B3359" i="1"/>
  <c r="B3100" i="1"/>
  <c r="B3692" i="1"/>
  <c r="B3419" i="1"/>
  <c r="B3045" i="1"/>
  <c r="B3113" i="1"/>
  <c r="B4343" i="1"/>
  <c r="B3260" i="1"/>
  <c r="B3098" i="1"/>
  <c r="B3311" i="1"/>
  <c r="B3156" i="1"/>
  <c r="B3518" i="1"/>
  <c r="B3378" i="1"/>
  <c r="B3195" i="1"/>
  <c r="B3866" i="1"/>
  <c r="B3525" i="1"/>
  <c r="B3367" i="1"/>
  <c r="B3238" i="1"/>
  <c r="B3985" i="1"/>
  <c r="B3580" i="1"/>
  <c r="B3671" i="1"/>
  <c r="B3824" i="1"/>
  <c r="B4193" i="1"/>
  <c r="B4116" i="1"/>
  <c r="B4034" i="1"/>
  <c r="B3905" i="1"/>
  <c r="B3746" i="1"/>
  <c r="B4152" i="1"/>
  <c r="B3719" i="1"/>
  <c r="B3415" i="1"/>
  <c r="B3953" i="1"/>
  <c r="B4096" i="1"/>
  <c r="B3511" i="1"/>
  <c r="B3189" i="1"/>
  <c r="B3135" i="1"/>
  <c r="B4134" i="1"/>
  <c r="B4287" i="1"/>
  <c r="B3061" i="1"/>
  <c r="B3186" i="1"/>
  <c r="B3405" i="1"/>
  <c r="B3289" i="1"/>
  <c r="B3554" i="1"/>
  <c r="B3789" i="1"/>
  <c r="B4076" i="1"/>
  <c r="B3570" i="1"/>
  <c r="B3786" i="1"/>
  <c r="B3895" i="1"/>
  <c r="B3675" i="1"/>
  <c r="B3353" i="1"/>
  <c r="B3745" i="1"/>
  <c r="B3201" i="1"/>
  <c r="B3995" i="1"/>
  <c r="B4208" i="1"/>
  <c r="B4281" i="1"/>
  <c r="B3081" i="1"/>
  <c r="B3249" i="1"/>
  <c r="B3329" i="1"/>
  <c r="B3379" i="1"/>
  <c r="B3231" i="1"/>
  <c r="B3836" i="1"/>
  <c r="B3948" i="1"/>
  <c r="B3343" i="1"/>
  <c r="B3041" i="1"/>
  <c r="B3387" i="1"/>
  <c r="B3619" i="1"/>
  <c r="B3377" i="1"/>
  <c r="B4045" i="1"/>
  <c r="B4346" i="1"/>
  <c r="B3214" i="1"/>
  <c r="B3342" i="1"/>
  <c r="B3386" i="1"/>
  <c r="B3862" i="1"/>
  <c r="B3538" i="1"/>
  <c r="B4308" i="1"/>
  <c r="B3944" i="1"/>
  <c r="B3048" i="1"/>
  <c r="B3178" i="1"/>
  <c r="B3600" i="1"/>
  <c r="B2879" i="1"/>
  <c r="B2883" i="1"/>
  <c r="B2890" i="1"/>
  <c r="B2863" i="1"/>
  <c r="B2897" i="1"/>
  <c r="B2917" i="1"/>
  <c r="B2953" i="1"/>
  <c r="B2853" i="1"/>
  <c r="B2872" i="1"/>
  <c r="B3008" i="1"/>
  <c r="B2974" i="1"/>
  <c r="B2970" i="1"/>
  <c r="B2961" i="1"/>
  <c r="B2980" i="1"/>
  <c r="B2954" i="1"/>
  <c r="B2932" i="1"/>
  <c r="B2938" i="1"/>
  <c r="B2944" i="1"/>
  <c r="B2949" i="1"/>
  <c r="B3002" i="1"/>
  <c r="B2957" i="1"/>
  <c r="B3019" i="1"/>
  <c r="B2999" i="1"/>
  <c r="B2878" i="1"/>
  <c r="B2849" i="1"/>
  <c r="B2891" i="1"/>
  <c r="B2855" i="1"/>
  <c r="B2914" i="1"/>
  <c r="B2916" i="1"/>
  <c r="B2851" i="1"/>
  <c r="B2854" i="1"/>
  <c r="B2870" i="1"/>
  <c r="B3011" i="1"/>
  <c r="B2969" i="1"/>
  <c r="B2990" i="1"/>
  <c r="B2992" i="1"/>
  <c r="B2955" i="1"/>
  <c r="B2966" i="1"/>
  <c r="B2939" i="1"/>
  <c r="B2935" i="1"/>
  <c r="B2940" i="1"/>
  <c r="B2924" i="1"/>
  <c r="B3003" i="1"/>
  <c r="B2958" i="1"/>
  <c r="B3017" i="1"/>
  <c r="B2998" i="1"/>
  <c r="B2874" i="1"/>
  <c r="B2877" i="1"/>
  <c r="B2850" i="1"/>
  <c r="B2895" i="1"/>
  <c r="B2865" i="1"/>
  <c r="B2907" i="1"/>
  <c r="B2912" i="1"/>
  <c r="B2848" i="1"/>
  <c r="B2864" i="1"/>
  <c r="B2868" i="1"/>
  <c r="B3010" i="1"/>
  <c r="B2989" i="1"/>
  <c r="B2991" i="1"/>
  <c r="B2993" i="1"/>
  <c r="B2976" i="1"/>
  <c r="B2967" i="1"/>
  <c r="B2928" i="1"/>
  <c r="B2925" i="1"/>
  <c r="B2941" i="1"/>
  <c r="B2918" i="1"/>
  <c r="B3026" i="1"/>
  <c r="B2959" i="1"/>
  <c r="B3020" i="1"/>
  <c r="B2867" i="1"/>
  <c r="B2880" i="1"/>
  <c r="B2886" i="1"/>
  <c r="B2894" i="1"/>
  <c r="B2909" i="1"/>
  <c r="B2906" i="1"/>
  <c r="B2911" i="1"/>
  <c r="B2847" i="1"/>
  <c r="B2846" i="1"/>
  <c r="B3006" i="1"/>
  <c r="B3012" i="1"/>
  <c r="B2988" i="1"/>
  <c r="B2960" i="1"/>
  <c r="B2994" i="1"/>
  <c r="B2985" i="1"/>
  <c r="B2956" i="1"/>
  <c r="B2933" i="1"/>
  <c r="B2926" i="1"/>
  <c r="B2942" i="1"/>
  <c r="B2919" i="1"/>
  <c r="B3027" i="1"/>
  <c r="B2952" i="1"/>
  <c r="B3028" i="1"/>
  <c r="B2892" i="1"/>
  <c r="B2881" i="1"/>
  <c r="B2889" i="1"/>
  <c r="B2896" i="1"/>
  <c r="B2908" i="1"/>
  <c r="B2905" i="1"/>
  <c r="B2910" i="1"/>
  <c r="B2859" i="1"/>
  <c r="B2856" i="1"/>
  <c r="B3005" i="1"/>
  <c r="B3013" i="1"/>
  <c r="B2986" i="1"/>
  <c r="B2965" i="1"/>
  <c r="B2977" i="1"/>
  <c r="B2981" i="1"/>
  <c r="B2923" i="1"/>
  <c r="B2931" i="1"/>
  <c r="B2936" i="1"/>
  <c r="B2947" i="1"/>
  <c r="B2920" i="1"/>
  <c r="B3022" i="1"/>
  <c r="B3016" i="1"/>
  <c r="B3029" i="1"/>
  <c r="B2893" i="1"/>
  <c r="B2882" i="1"/>
  <c r="B2888" i="1"/>
  <c r="B2858" i="1"/>
  <c r="B2898" i="1"/>
  <c r="B2902" i="1"/>
  <c r="B2913" i="1"/>
  <c r="B2860" i="1"/>
  <c r="B2857" i="1"/>
  <c r="B3007" i="1"/>
  <c r="B3014" i="1"/>
  <c r="B2987" i="1"/>
  <c r="B2962" i="1"/>
  <c r="B2975" i="1"/>
  <c r="B2983" i="1"/>
  <c r="B2929" i="1"/>
  <c r="B2922" i="1"/>
  <c r="B2945" i="1"/>
  <c r="B2948" i="1"/>
  <c r="B2921" i="1"/>
  <c r="B3023" i="1"/>
  <c r="B3021" i="1"/>
  <c r="B2995" i="1"/>
  <c r="B2873" i="1"/>
  <c r="B2844" i="1"/>
  <c r="B2885" i="1"/>
  <c r="B2852" i="1"/>
  <c r="B2904" i="1"/>
  <c r="B2915" i="1"/>
  <c r="B2900" i="1"/>
  <c r="B2845" i="1"/>
  <c r="B2875" i="1"/>
  <c r="B3009" i="1"/>
  <c r="B2973" i="1"/>
  <c r="B2971" i="1"/>
  <c r="B2964" i="1"/>
  <c r="B2978" i="1"/>
  <c r="B2982" i="1"/>
  <c r="B2927" i="1"/>
  <c r="B2937" i="1"/>
  <c r="B2943" i="1"/>
  <c r="B2951" i="1"/>
  <c r="B3000" i="1"/>
  <c r="B3025" i="1"/>
  <c r="B3018" i="1"/>
  <c r="B2997" i="1"/>
  <c r="B2901" i="1"/>
  <c r="B2979" i="1"/>
  <c r="B3015" i="1"/>
  <c r="B2903" i="1"/>
  <c r="B2984" i="1"/>
  <c r="B2996" i="1"/>
  <c r="B2862" i="1"/>
  <c r="B2930" i="1"/>
  <c r="B2871" i="1"/>
  <c r="B2866" i="1"/>
  <c r="B2934" i="1"/>
  <c r="B2884" i="1"/>
  <c r="B3004" i="1"/>
  <c r="B2946" i="1"/>
  <c r="B2899" i="1"/>
  <c r="B2963" i="1"/>
  <c r="B3024" i="1"/>
  <c r="B3001" i="1"/>
  <c r="B2968" i="1"/>
  <c r="B2887" i="1"/>
  <c r="B2861" i="1"/>
  <c r="B2950" i="1"/>
  <c r="B2972" i="1"/>
  <c r="B3435" i="1"/>
  <c r="B4303" i="1"/>
  <c r="B4336" i="1"/>
  <c r="B3910" i="1"/>
  <c r="B3749" i="1"/>
  <c r="B3606" i="1"/>
  <c r="B3500" i="1"/>
  <c r="B3136" i="1"/>
  <c r="B3219" i="1"/>
  <c r="B3208" i="1"/>
  <c r="B3706" i="1"/>
  <c r="B4266" i="1"/>
  <c r="B3194" i="1"/>
  <c r="B3104" i="1"/>
  <c r="B3205" i="1"/>
  <c r="B4085" i="1"/>
  <c r="B3633" i="1"/>
  <c r="B3314" i="1"/>
  <c r="B3408" i="1"/>
  <c r="B3150" i="1"/>
  <c r="B3248" i="1"/>
  <c r="B4291" i="1"/>
  <c r="B3512" i="1"/>
  <c r="B3596" i="1"/>
  <c r="B3795" i="1"/>
  <c r="B4273" i="1"/>
  <c r="B3453" i="1"/>
  <c r="B4073" i="1"/>
  <c r="B3975" i="1"/>
  <c r="B3693" i="1"/>
  <c r="B3397" i="1"/>
  <c r="B4008" i="1"/>
  <c r="B4135" i="1"/>
  <c r="B3724" i="1"/>
  <c r="B3545" i="1"/>
  <c r="B4195" i="1"/>
  <c r="B3934" i="1"/>
  <c r="B3626" i="1"/>
  <c r="B3519" i="1"/>
  <c r="B4210" i="1"/>
  <c r="B4180" i="1"/>
  <c r="B3054" i="1"/>
  <c r="B4174" i="1"/>
  <c r="B3651" i="1"/>
  <c r="B3040" i="1"/>
  <c r="B3155" i="1"/>
  <c r="B4028" i="1"/>
  <c r="B3754" i="1"/>
  <c r="B4228" i="1"/>
  <c r="B3935" i="1"/>
  <c r="B3617" i="1"/>
  <c r="B3421" i="1"/>
  <c r="B3336" i="1"/>
  <c r="B3517" i="1"/>
  <c r="B4039" i="1"/>
  <c r="B3924" i="1"/>
  <c r="B3896" i="1"/>
  <c r="B3849" i="1"/>
  <c r="B4194" i="1"/>
  <c r="B4037" i="1"/>
  <c r="B3812" i="1"/>
  <c r="B3431" i="1"/>
  <c r="B3450" i="1"/>
  <c r="B4040" i="1"/>
  <c r="B3420" i="1"/>
  <c r="B3629" i="1"/>
  <c r="B3757" i="1"/>
  <c r="B3815" i="1"/>
  <c r="B3376" i="1"/>
  <c r="B3616" i="1"/>
  <c r="B3572" i="1"/>
  <c r="B3473" i="1"/>
  <c r="B3521" i="1"/>
  <c r="B4191" i="1"/>
  <c r="B3640" i="1"/>
  <c r="B3656" i="1"/>
  <c r="B3791" i="1"/>
  <c r="B3505" i="1"/>
  <c r="B3553" i="1"/>
  <c r="B4186" i="1"/>
  <c r="B3793" i="1"/>
  <c r="B3275" i="1"/>
  <c r="B3140" i="1"/>
  <c r="B3609" i="1"/>
  <c r="B3567" i="1"/>
  <c r="B3740" i="1"/>
  <c r="B3592" i="1"/>
  <c r="B3613" i="1"/>
  <c r="B4333" i="1"/>
  <c r="B3683" i="1"/>
  <c r="B3869" i="1"/>
  <c r="B4185" i="1"/>
  <c r="B3660" i="1"/>
  <c r="B3767" i="1"/>
  <c r="B3997" i="1"/>
  <c r="B4043" i="1"/>
  <c r="B3540" i="1"/>
  <c r="B3259" i="1"/>
  <c r="B3559" i="1"/>
  <c r="B3738" i="1"/>
  <c r="B4280" i="1"/>
  <c r="B3792" i="1"/>
  <c r="B3854" i="1"/>
  <c r="B4229" i="1"/>
  <c r="B3217" i="1"/>
  <c r="B4264" i="1"/>
  <c r="B4249" i="1"/>
  <c r="B3894" i="1"/>
  <c r="B3474" i="1"/>
  <c r="B4036" i="1"/>
  <c r="B3923" i="1"/>
  <c r="B3603" i="1"/>
  <c r="B3258" i="1"/>
  <c r="B4297" i="1"/>
  <c r="B3816" i="1"/>
  <c r="B3788" i="1"/>
  <c r="B4293" i="1"/>
  <c r="B3878" i="1"/>
  <c r="B4164" i="1"/>
  <c r="B3971" i="1"/>
  <c r="B3576" i="1"/>
  <c r="B3300" i="1"/>
  <c r="B3648" i="1"/>
  <c r="B3549" i="1"/>
  <c r="B4015" i="1"/>
  <c r="B4155" i="1"/>
  <c r="B3360" i="1"/>
  <c r="B3444" i="1"/>
  <c r="B4083" i="1"/>
  <c r="B4271" i="1"/>
  <c r="B4212" i="1"/>
  <c r="B4292" i="1"/>
  <c r="B3717" i="1"/>
  <c r="B3467" i="1"/>
  <c r="B3889" i="1"/>
  <c r="B3802" i="1"/>
  <c r="B4063" i="1"/>
  <c r="B4197" i="1"/>
  <c r="B3597" i="1"/>
  <c r="B4057" i="1"/>
  <c r="B3599" i="1"/>
  <c r="B4104" i="1"/>
  <c r="B3842" i="1"/>
  <c r="B3784" i="1"/>
  <c r="B3736" i="1"/>
  <c r="B4198" i="1"/>
  <c r="B4274" i="1"/>
  <c r="B3407" i="1"/>
  <c r="B3240" i="1"/>
  <c r="B4127" i="1"/>
  <c r="B4319" i="1"/>
  <c r="B4300" i="1"/>
  <c r="B3832" i="1"/>
  <c r="B3980" i="1"/>
  <c r="B3542" i="1"/>
  <c r="B4138" i="1"/>
  <c r="B3830" i="1"/>
  <c r="B3887" i="1"/>
  <c r="B3903" i="1"/>
  <c r="B3811" i="1"/>
  <c r="B3475" i="1"/>
  <c r="B4171" i="1"/>
  <c r="B4020" i="1"/>
  <c r="B3400" i="1"/>
  <c r="B4244" i="1"/>
  <c r="B4113" i="1"/>
  <c r="B3480" i="1"/>
  <c r="B3536" i="1"/>
  <c r="B3451" i="1"/>
  <c r="B4226" i="1"/>
  <c r="B4047" i="1"/>
  <c r="B4294" i="1"/>
  <c r="B4190" i="1"/>
  <c r="B4265" i="1"/>
  <c r="B3430" i="1"/>
  <c r="B4217" i="1"/>
  <c r="B3492" i="1"/>
  <c r="B3750" i="1"/>
  <c r="B3957" i="1"/>
  <c r="B4223" i="1"/>
  <c r="B3829" i="1"/>
  <c r="B3942" i="1"/>
  <c r="B4126" i="1"/>
  <c r="B3489" i="1"/>
  <c r="B3501" i="1"/>
  <c r="B3479" i="1"/>
  <c r="B3056" i="1"/>
  <c r="B3477" i="1"/>
  <c r="B3845" i="1"/>
  <c r="B4309" i="1"/>
  <c r="B3607" i="1"/>
  <c r="B4326" i="1"/>
  <c r="B4153" i="1"/>
  <c r="B3938" i="1"/>
  <c r="B3230" i="1"/>
  <c r="B3301" i="1"/>
  <c r="B4325" i="1"/>
  <c r="B3761" i="1"/>
  <c r="B4146" i="1"/>
  <c r="B4255" i="1"/>
  <c r="B3705" i="1"/>
  <c r="B3704" i="1"/>
  <c r="B3508" i="1"/>
  <c r="B4189" i="1"/>
  <c r="B3630" i="1"/>
  <c r="B3764" i="1"/>
  <c r="B3947" i="1"/>
  <c r="B3037" i="1"/>
  <c r="B3168" i="1"/>
  <c r="B3083" i="1"/>
  <c r="B3571" i="1"/>
  <c r="B3092" i="1"/>
  <c r="B3385" i="1"/>
  <c r="B3476" i="1"/>
  <c r="B3114" i="1"/>
  <c r="B4160" i="1"/>
  <c r="B3265" i="1"/>
  <c r="B3272" i="1"/>
  <c r="B4163" i="1"/>
  <c r="B3908" i="1"/>
  <c r="B3350" i="1"/>
  <c r="B3865" i="1"/>
  <c r="B4161" i="1"/>
  <c r="B3244" i="1"/>
  <c r="B3541" i="1"/>
  <c r="B3669" i="1"/>
  <c r="B3664" i="1"/>
  <c r="B3524" i="1"/>
  <c r="B3183" i="1"/>
  <c r="B3433" i="1"/>
  <c r="B3182" i="1"/>
  <c r="B3267" i="1"/>
  <c r="B3064" i="1"/>
  <c r="B3665" i="1"/>
  <c r="B3939" i="1"/>
  <c r="B3946" i="1"/>
  <c r="B3708" i="1"/>
  <c r="B3493" i="1"/>
  <c r="B3471" i="1"/>
  <c r="B3364" i="1"/>
  <c r="B3084" i="1"/>
  <c r="B3032" i="1"/>
  <c r="B3851" i="1"/>
  <c r="B3173" i="1"/>
  <c r="B3316" i="1"/>
  <c r="B3825" i="1"/>
  <c r="B3650" i="1"/>
  <c r="B3293" i="1"/>
  <c r="B3882" i="1"/>
  <c r="B3678" i="1"/>
  <c r="B3462" i="1"/>
  <c r="B3399" i="1"/>
  <c r="B3416" i="1"/>
  <c r="B3285" i="1"/>
  <c r="B3131" i="1"/>
  <c r="B3470" i="1"/>
  <c r="B3160" i="1"/>
  <c r="B3381" i="1"/>
  <c r="B3686" i="1"/>
  <c r="B3468" i="1"/>
  <c r="B3358" i="1"/>
  <c r="B3418" i="1"/>
  <c r="B3225" i="1"/>
  <c r="B3459" i="1"/>
  <c r="B3233" i="1"/>
  <c r="B3080" i="1"/>
  <c r="B3555" i="1"/>
  <c r="B4169" i="1"/>
  <c r="B3167" i="1"/>
  <c r="B4118" i="1"/>
  <c r="B3057" i="1"/>
  <c r="B4252" i="1"/>
  <c r="B3448" i="1"/>
  <c r="B3270" i="1"/>
  <c r="B4178" i="1"/>
  <c r="B4022" i="1"/>
  <c r="B3152" i="1"/>
  <c r="B3770" i="1"/>
  <c r="B3157" i="1"/>
  <c r="B3937" i="1"/>
  <c r="B4121" i="1"/>
  <c r="B3398" i="1"/>
  <c r="B3313" i="1"/>
  <c r="B4304" i="1"/>
  <c r="B3210" i="1"/>
  <c r="B3375" i="1"/>
  <c r="B3055" i="1"/>
  <c r="B3463" i="1"/>
  <c r="B3142" i="1"/>
  <c r="B3731" i="1"/>
  <c r="B3112" i="1"/>
  <c r="B3256" i="1"/>
  <c r="B3344" i="1"/>
  <c r="B4052" i="1"/>
  <c r="B4013" i="1"/>
  <c r="B3184" i="1"/>
  <c r="B4305" i="1"/>
  <c r="B3494" i="1"/>
  <c r="B3220" i="1"/>
  <c r="B3058" i="1"/>
  <c r="B3857" i="1"/>
  <c r="B3778" i="1"/>
  <c r="B4006" i="1"/>
  <c r="B3841" i="1"/>
  <c r="B3497" i="1"/>
  <c r="B3127" i="1"/>
  <c r="B3144" i="1"/>
  <c r="B3763" i="1"/>
  <c r="B3321" i="1"/>
  <c r="B3635" i="1"/>
  <c r="B3499" i="1"/>
  <c r="B3120" i="1"/>
  <c r="B3151" i="1"/>
  <c r="B3688" i="1"/>
  <c r="B3496" i="1"/>
  <c r="B3074" i="1"/>
  <c r="B3263" i="1"/>
  <c r="B4051" i="1"/>
  <c r="B3439" i="1"/>
  <c r="B4239" i="1"/>
  <c r="B3192" i="1"/>
  <c r="B3149" i="1"/>
  <c r="B3760" i="1"/>
  <c r="B3623" i="1"/>
  <c r="B3674" i="1"/>
  <c r="B3591" i="1"/>
  <c r="B3071" i="1"/>
  <c r="B4299" i="1"/>
  <c r="B3914" i="1"/>
  <c r="B3653" i="1"/>
  <c r="B3442" i="1"/>
  <c r="B3094" i="1"/>
  <c r="B3137" i="1"/>
  <c r="B4141" i="1"/>
  <c r="B3625" i="1"/>
  <c r="B3637" i="1"/>
  <c r="B3888" i="1"/>
  <c r="B4237" i="1"/>
  <c r="B4024" i="1"/>
  <c r="B3904" i="1"/>
  <c r="B3915" i="1"/>
  <c r="B3972" i="1"/>
  <c r="B4188" i="1"/>
  <c r="B3860" i="1"/>
  <c r="B3959" i="1"/>
  <c r="B4167" i="1"/>
  <c r="B3221" i="1"/>
  <c r="B3522" i="1"/>
  <c r="B4211" i="1"/>
  <c r="B4213" i="1"/>
  <c r="B4238" i="1"/>
  <c r="B3776" i="1"/>
  <c r="B4334" i="1"/>
  <c r="B4337" i="1"/>
  <c r="B3827" i="1"/>
  <c r="B3727" i="1"/>
  <c r="B4099" i="1"/>
  <c r="B3833" i="1"/>
  <c r="B3698" i="1"/>
  <c r="B3752" i="1"/>
  <c r="B4026" i="1"/>
  <c r="B3881" i="1"/>
  <c r="B3631" i="1"/>
  <c r="B3575" i="1"/>
  <c r="B3697" i="1"/>
  <c r="B4053" i="1"/>
  <c r="B3322" i="1"/>
  <c r="B4234" i="1"/>
  <c r="B3805" i="1"/>
  <c r="B4086" i="1"/>
  <c r="B3621" i="1"/>
  <c r="B3362" i="1"/>
  <c r="B3457" i="1"/>
  <c r="B4256" i="1"/>
  <c r="B3229" i="1"/>
  <c r="B3422" i="1"/>
  <c r="B3391" i="1"/>
  <c r="B3130" i="1"/>
  <c r="B3916" i="1"/>
  <c r="B4044" i="1"/>
  <c r="B4019" i="1"/>
  <c r="B3053" i="1"/>
  <c r="B3241" i="1"/>
  <c r="B3919" i="1"/>
  <c r="B4313" i="1"/>
  <c r="B3226" i="1"/>
  <c r="B3968" i="1"/>
  <c r="B3982" i="1"/>
  <c r="B3383" i="1"/>
  <c r="B3252" i="1"/>
  <c r="B3190" i="1"/>
  <c r="B3974" i="1"/>
  <c r="B3899" i="1"/>
  <c r="B3639" i="1"/>
  <c r="B3425" i="1"/>
  <c r="B3093" i="1"/>
  <c r="B3279" i="1"/>
  <c r="B4245" i="1"/>
  <c r="B4351" i="1"/>
  <c r="B4058" i="1"/>
  <c r="B3319" i="1"/>
  <c r="B3043" i="1"/>
  <c r="B4025" i="1"/>
  <c r="B3804" i="1"/>
  <c r="B3813" i="1"/>
  <c r="B3347" i="1"/>
  <c r="B3176" i="1"/>
  <c r="B3823" i="1"/>
  <c r="B3281" i="1"/>
  <c r="B3864" i="1"/>
  <c r="B4156" i="1"/>
  <c r="B3801" i="1"/>
  <c r="B3662" i="1"/>
  <c r="B3809" i="1"/>
  <c r="B4231" i="1"/>
  <c r="B3129" i="1"/>
  <c r="B3148" i="1"/>
  <c r="B3232" i="1"/>
  <c r="B3222" i="1"/>
  <c r="B3582" i="1"/>
  <c r="B3892" i="1"/>
  <c r="B4170" i="1"/>
  <c r="B4311" i="1"/>
  <c r="B3696" i="1"/>
  <c r="B3798" i="1"/>
  <c r="B3936" i="1"/>
  <c r="B3891" i="1"/>
  <c r="B3909" i="1"/>
  <c r="B3552" i="1"/>
  <c r="B3780" i="1"/>
  <c r="B3901" i="1"/>
  <c r="B4268" i="1"/>
  <c r="B3197" i="1"/>
  <c r="B4123" i="1"/>
  <c r="B4349" i="1"/>
  <c r="B4327" i="1"/>
  <c r="B4196" i="1"/>
  <c r="B4322" i="1"/>
  <c r="B4321" i="1"/>
  <c r="B4203" i="1"/>
  <c r="B4342" i="1"/>
  <c r="B4236" i="1"/>
  <c r="B4204" i="1"/>
  <c r="B3775" i="1"/>
  <c r="B3819" i="1"/>
  <c r="B3729" i="1"/>
  <c r="B3800" i="1"/>
  <c r="B3504" i="1"/>
  <c r="B3634" i="1"/>
  <c r="B3589" i="1"/>
  <c r="B4007" i="1"/>
  <c r="B4042" i="1"/>
  <c r="B4176" i="1"/>
  <c r="B4323" i="1"/>
  <c r="B4001" i="1"/>
  <c r="B3363" i="1"/>
  <c r="B3514" i="1"/>
  <c r="B3292" i="1"/>
  <c r="B3912" i="1"/>
  <c r="B4261" i="1"/>
  <c r="B3153" i="1"/>
  <c r="B3218" i="1"/>
  <c r="B3284" i="1"/>
  <c r="B3163" i="1"/>
  <c r="B3253" i="1"/>
  <c r="B4139" i="1"/>
  <c r="B3759" i="1"/>
  <c r="B3843" i="1"/>
  <c r="B3581" i="1"/>
  <c r="B3090" i="1"/>
  <c r="B3169" i="1"/>
  <c r="B4221" i="1"/>
  <c r="B3530" i="1"/>
  <c r="B3587" i="1"/>
  <c r="B3125" i="1"/>
  <c r="B3255" i="1"/>
  <c r="B3993" i="1"/>
  <c r="B4332" i="1"/>
  <c r="B3371" i="1"/>
  <c r="B3087" i="1"/>
  <c r="B3063" i="1"/>
  <c r="B3747" i="1"/>
  <c r="B3879" i="1"/>
  <c r="B3257" i="1"/>
  <c r="B3645" i="1"/>
  <c r="B3180" i="1"/>
  <c r="B3185" i="1"/>
  <c r="B3295" i="1"/>
  <c r="B4124" i="1"/>
  <c r="B4106" i="1"/>
  <c r="B3331" i="1"/>
  <c r="B3411" i="1"/>
  <c r="B3787" i="1"/>
  <c r="B3103" i="1"/>
  <c r="B3283" i="1"/>
  <c r="B3042" i="1"/>
  <c r="B3355" i="1"/>
  <c r="B3620" i="1"/>
  <c r="B3215" i="1"/>
  <c r="B3598" i="1"/>
  <c r="B4132" i="1"/>
  <c r="B4222" i="1"/>
  <c r="B4192" i="1"/>
  <c r="B4242" i="1"/>
  <c r="B3781" i="1"/>
  <c r="B3808" i="1"/>
  <c r="B3735" i="1"/>
  <c r="B3404" i="1"/>
  <c r="B3611" i="1"/>
  <c r="B3585" i="1"/>
  <c r="B3694" i="1"/>
  <c r="B3986" i="1"/>
  <c r="B3992" i="1"/>
  <c r="B4059" i="1"/>
  <c r="B4089" i="1"/>
  <c r="B4149" i="1"/>
  <c r="B4041" i="1"/>
  <c r="B4159" i="1"/>
  <c r="B4097" i="1"/>
  <c r="B3052" i="1"/>
  <c r="B3317" i="1"/>
  <c r="B3068" i="1"/>
  <c r="B3060" i="1"/>
  <c r="B4016" i="1"/>
  <c r="B4082" i="1"/>
  <c r="B3395" i="1"/>
  <c r="B3676" i="1"/>
  <c r="B3414" i="1"/>
  <c r="B3976" i="1"/>
  <c r="B3298" i="1"/>
  <c r="B4100" i="1"/>
  <c r="B3302" i="1"/>
  <c r="B3366" i="1"/>
  <c r="B3141" i="1"/>
  <c r="B3036" i="1"/>
  <c r="B4295" i="1"/>
  <c r="B3523" i="1"/>
  <c r="B3327" i="1"/>
  <c r="B3264" i="1"/>
  <c r="B3627" i="1"/>
  <c r="B3907" i="1"/>
  <c r="B3506" i="1"/>
  <c r="B3921" i="1"/>
  <c r="B3159" i="1"/>
  <c r="B3333" i="1"/>
  <c r="B3187" i="1"/>
  <c r="B3305" i="1"/>
  <c r="B3608" i="1"/>
  <c r="B3111" i="1"/>
  <c r="B3097" i="1"/>
  <c r="B4031" i="1"/>
  <c r="B3268" i="1"/>
  <c r="B3171" i="1"/>
  <c r="B4353" i="1"/>
  <c r="B3348" i="1"/>
  <c r="B3799" i="1"/>
  <c r="B3856" i="1"/>
  <c r="B3417" i="1"/>
  <c r="B3941" i="1"/>
  <c r="B3748" i="1"/>
  <c r="B4347" i="1"/>
  <c r="B4275" i="1"/>
  <c r="B4329" i="1"/>
  <c r="B4200" i="1"/>
  <c r="B4248" i="1"/>
  <c r="B3790" i="1"/>
  <c r="B3488" i="1"/>
  <c r="B3412" i="1"/>
  <c r="B3663" i="1"/>
  <c r="B3578" i="1"/>
  <c r="B3739" i="1"/>
  <c r="B3902" i="1"/>
  <c r="B4017" i="1"/>
  <c r="B4092" i="1"/>
  <c r="B4062" i="1"/>
  <c r="B3984" i="1"/>
  <c r="B4068" i="1"/>
  <c r="B4079" i="1"/>
  <c r="B4166" i="1"/>
  <c r="B4032" i="1"/>
  <c r="B4080" i="1"/>
  <c r="B4151" i="1"/>
  <c r="B4110" i="1"/>
  <c r="B4276" i="1"/>
  <c r="B4158" i="1"/>
  <c r="B3216" i="1"/>
  <c r="B3495" i="1"/>
  <c r="B3365" i="1"/>
  <c r="B3602" i="1"/>
  <c r="B4201" i="1"/>
  <c r="B4341" i="1"/>
  <c r="B3960" i="1"/>
  <c r="B3768" i="1"/>
  <c r="B4081" i="1"/>
  <c r="B3728" i="1"/>
  <c r="B3560" i="1"/>
  <c r="B3642" i="1"/>
  <c r="B3684" i="1"/>
  <c r="B3837" i="1"/>
  <c r="B3340" i="1"/>
  <c r="B3868" i="1"/>
  <c r="B4003" i="1"/>
  <c r="B4232" i="1"/>
  <c r="B3733" i="1"/>
  <c r="B3601" i="1"/>
  <c r="B3785" i="1"/>
  <c r="B3188" i="1"/>
  <c r="B3449" i="1"/>
  <c r="B3526" i="1"/>
  <c r="B4144" i="1"/>
  <c r="B4105" i="1"/>
  <c r="B3339" i="1"/>
  <c r="B3529" i="1"/>
  <c r="B3341" i="1"/>
  <c r="B3082" i="1"/>
  <c r="B4272" i="1"/>
  <c r="B3565" i="1"/>
  <c r="B3312" i="1"/>
  <c r="B3207" i="1"/>
  <c r="B3632" i="1"/>
  <c r="B3828" i="1"/>
  <c r="B3515" i="1"/>
  <c r="B3714" i="1"/>
  <c r="B3119" i="1"/>
  <c r="B3158" i="1"/>
  <c r="B4000" i="1"/>
  <c r="B4177" i="1"/>
  <c r="B3654" i="1"/>
  <c r="B3456" i="1"/>
  <c r="B3106" i="1"/>
  <c r="B3277" i="1"/>
  <c r="B3323" i="1"/>
  <c r="B3423" i="1"/>
  <c r="B3102" i="1"/>
  <c r="B3766" i="1"/>
  <c r="B3657" i="1"/>
  <c r="B3287" i="1"/>
  <c r="B3641" i="1"/>
  <c r="B3059" i="1"/>
  <c r="B3510" i="1"/>
  <c r="B3361" i="1"/>
  <c r="B3930" i="1"/>
  <c r="B3537" i="1"/>
  <c r="B3446" i="1"/>
  <c r="B4263" i="1"/>
  <c r="B4142" i="1"/>
  <c r="B4150" i="1"/>
  <c r="B4109" i="1"/>
  <c r="B4283" i="1"/>
  <c r="B4315" i="1"/>
  <c r="B4296" i="1"/>
  <c r="B3290" i="1"/>
  <c r="B3461" i="1"/>
  <c r="B3509" i="1"/>
  <c r="B3636" i="1"/>
  <c r="B4235" i="1"/>
  <c r="B3967" i="1"/>
  <c r="B3956" i="1"/>
  <c r="B3876" i="1"/>
  <c r="B3179" i="1"/>
  <c r="B3872" i="1"/>
  <c r="B3920" i="1"/>
  <c r="B3994" i="1"/>
  <c r="B4055" i="1"/>
  <c r="B3931" i="1"/>
  <c r="B3961" i="1"/>
  <c r="B4054" i="1"/>
  <c r="B4087" i="1"/>
  <c r="B4148" i="1"/>
  <c r="B3964" i="1"/>
  <c r="B4330" i="1"/>
  <c r="B3223" i="1"/>
  <c r="B3447" i="1"/>
  <c r="B3390" i="1"/>
  <c r="B4165" i="1"/>
  <c r="B4355" i="1"/>
  <c r="B3817" i="1"/>
  <c r="B4136" i="1"/>
  <c r="B3852" i="1"/>
  <c r="B3574" i="1"/>
  <c r="B3691" i="1"/>
  <c r="B3513" i="1"/>
  <c r="B3647" i="1"/>
  <c r="B3847" i="1"/>
  <c r="B3070" i="1"/>
  <c r="B3725" i="1"/>
  <c r="B3838" i="1"/>
  <c r="B4098" i="1"/>
  <c r="B3533" i="1"/>
  <c r="B3062" i="1"/>
  <c r="B3690" i="1"/>
  <c r="B3687" i="1"/>
  <c r="B3858" i="1"/>
  <c r="B3424" i="1"/>
  <c r="B4172" i="1"/>
  <c r="B3624" i="1"/>
  <c r="B4030" i="1"/>
  <c r="B3134" i="1"/>
  <c r="B3193" i="1"/>
  <c r="B3682" i="1"/>
  <c r="B3723" i="1"/>
  <c r="B3427" i="1"/>
  <c r="B3796" i="1"/>
  <c r="B3033" i="1"/>
  <c r="B3133" i="1"/>
  <c r="B3543" i="1"/>
  <c r="B4021" i="1"/>
  <c r="B3685" i="1"/>
  <c r="B3349" i="1"/>
  <c r="B3535" i="1"/>
  <c r="B3490" i="1"/>
  <c r="B3534" i="1"/>
  <c r="B3485" i="1"/>
  <c r="B3078" i="1"/>
  <c r="B3310" i="1"/>
  <c r="B3164" i="1"/>
  <c r="B3610" i="1"/>
  <c r="B4056" i="1"/>
  <c r="B3389" i="1"/>
  <c r="B3481" i="1"/>
  <c r="B3393" i="1"/>
  <c r="B3392" i="1"/>
  <c r="B3118" i="1"/>
  <c r="B3334" i="1"/>
  <c r="B3072" i="1"/>
  <c r="B3594" i="1"/>
  <c r="B3318" i="1"/>
  <c r="B4091" i="1"/>
  <c r="B3547" i="1"/>
  <c r="B4129" i="1"/>
  <c r="B4094" i="1"/>
  <c r="B4029" i="1"/>
  <c r="B4075" i="1"/>
  <c r="B4140" i="1"/>
  <c r="B4114" i="1"/>
  <c r="B4128" i="1"/>
  <c r="B3330" i="1"/>
  <c r="B3212" i="1"/>
  <c r="B3454" i="1"/>
  <c r="B3670" i="1"/>
  <c r="B4278" i="1"/>
  <c r="B3699" i="1"/>
  <c r="B3758" i="1"/>
  <c r="B4023" i="1"/>
  <c r="B4227" i="1"/>
  <c r="B4011" i="1"/>
  <c r="B3945" i="1"/>
  <c r="B3897" i="1"/>
  <c r="B4259" i="1"/>
  <c r="B3884" i="1"/>
  <c r="B3900" i="1"/>
  <c r="B3929" i="1"/>
  <c r="B4095" i="1"/>
  <c r="B4060" i="1"/>
  <c r="B3711" i="1"/>
  <c r="B3990" i="1"/>
  <c r="B4320" i="1"/>
  <c r="B3236" i="1"/>
  <c r="B3443" i="1"/>
  <c r="B3966" i="1"/>
  <c r="B4046" i="1"/>
  <c r="B4233" i="1"/>
  <c r="B4005" i="1"/>
  <c r="B3579" i="1"/>
  <c r="B3615" i="1"/>
  <c r="B3484" i="1"/>
  <c r="B3478" i="1"/>
  <c r="B3622" i="1"/>
  <c r="B3539" i="1"/>
  <c r="B3166" i="1"/>
  <c r="B4316" i="1"/>
  <c r="B4335" i="1"/>
  <c r="B4071" i="1"/>
  <c r="B3109" i="1"/>
  <c r="B3440" i="1"/>
  <c r="B3345" i="1"/>
  <c r="B3445" i="1"/>
  <c r="B3254" i="1"/>
  <c r="B4345" i="1"/>
  <c r="B3203" i="1"/>
  <c r="B3850" i="1"/>
  <c r="B3551" i="1"/>
  <c r="B3198" i="1"/>
  <c r="B3126" i="1"/>
  <c r="B3586" i="1"/>
  <c r="B3867" i="1"/>
  <c r="B3605" i="1"/>
  <c r="B3269" i="1"/>
  <c r="B3774" i="1"/>
  <c r="B4218" i="1"/>
  <c r="B3612" i="1"/>
  <c r="B4253" i="1"/>
  <c r="B3124" i="1"/>
  <c r="B3035" i="1"/>
  <c r="B3844" i="1"/>
  <c r="B3380" i="1"/>
  <c r="B3262" i="1"/>
  <c r="B3593" i="1"/>
  <c r="B3108" i="1"/>
  <c r="B3121" i="1"/>
  <c r="B4117" i="1"/>
  <c r="B3765" i="1"/>
  <c r="B3352" i="1"/>
  <c r="B3646" i="1"/>
  <c r="B3320" i="1"/>
  <c r="B3840" i="1"/>
  <c r="B3146" i="1"/>
  <c r="B3409" i="1"/>
  <c r="B3046" i="1"/>
  <c r="B3863" i="1"/>
  <c r="B3441" i="1"/>
  <c r="B3469" i="1"/>
  <c r="B4111" i="1"/>
  <c r="B3831" i="1"/>
  <c r="B3877" i="1"/>
  <c r="B3983" i="1"/>
  <c r="B4184" i="1"/>
  <c r="B4067" i="1"/>
  <c r="B4182" i="1"/>
  <c r="B3883" i="1"/>
  <c r="B4078" i="1"/>
  <c r="B3315" i="1"/>
  <c r="B3516" i="1"/>
  <c r="B3374" i="1"/>
  <c r="B4157" i="1"/>
  <c r="B4257" i="1"/>
  <c r="B3818" i="1"/>
  <c r="B3695" i="1"/>
  <c r="B4262" i="1"/>
  <c r="B3721" i="1"/>
  <c r="B3756" i="1"/>
  <c r="B4010" i="1"/>
  <c r="B4209" i="1"/>
  <c r="B3744" i="1"/>
  <c r="B4012" i="1"/>
  <c r="B3958" i="1"/>
  <c r="B3874" i="1"/>
  <c r="B3978" i="1"/>
  <c r="B3584" i="1"/>
  <c r="B3741" i="1"/>
  <c r="B3973" i="1"/>
  <c r="B4205" i="1"/>
  <c r="B3251" i="1"/>
  <c r="B3742" i="1"/>
  <c r="B3952" i="1"/>
  <c r="B4352" i="1"/>
  <c r="B3544" i="1"/>
  <c r="B3595" i="1"/>
  <c r="B3388" i="1"/>
  <c r="B3199" i="1"/>
  <c r="B3502" i="1"/>
  <c r="B3384" i="1"/>
  <c r="B3667" i="1"/>
  <c r="B3410" i="1"/>
  <c r="B4181" i="1"/>
  <c r="B4350" i="1"/>
  <c r="B4018" i="1"/>
  <c r="B3932" i="1"/>
  <c r="B3979" i="1"/>
  <c r="B3402" i="1"/>
  <c r="B3643" i="1"/>
  <c r="B3861" i="1"/>
  <c r="B4310" i="1"/>
  <c r="B3890" i="1"/>
  <c r="B3715" i="1"/>
  <c r="B3278" i="1"/>
  <c r="B3928" i="1"/>
  <c r="B3777" i="1"/>
  <c r="B3550" i="1"/>
  <c r="B3855" i="1"/>
  <c r="B3875" i="1"/>
  <c r="B4340" i="1"/>
  <c r="B3710" i="1"/>
  <c r="B3898" i="1"/>
  <c r="B3702" i="1"/>
  <c r="B4115" i="1"/>
  <c r="B4033" i="1"/>
  <c r="B3734" i="1"/>
  <c r="B4338" i="1"/>
  <c r="B4065" i="1"/>
  <c r="B4004" i="1"/>
  <c r="B3370" i="1"/>
  <c r="B4314" i="1"/>
  <c r="B4267" i="1"/>
  <c r="B4130" i="1"/>
  <c r="B3737" i="1"/>
  <c r="B3123" i="1"/>
  <c r="B3406" i="1"/>
  <c r="B3291" i="1"/>
  <c r="B3308" i="1"/>
  <c r="B3563" i="1"/>
  <c r="B3918" i="1"/>
  <c r="B3191" i="1"/>
  <c r="B3588" i="1"/>
  <c r="B4066" i="1"/>
  <c r="B3200" i="1"/>
  <c r="B3299" i="1"/>
  <c r="B3970" i="1"/>
  <c r="B3673" i="1"/>
  <c r="B4254" i="1"/>
  <c r="B4215" i="1"/>
  <c r="B4219" i="1"/>
  <c r="B3822" i="1"/>
  <c r="B3235" i="1"/>
  <c r="B3357" i="1"/>
  <c r="B3039" i="1"/>
  <c r="B3810" i="1"/>
  <c r="B4074" i="1"/>
  <c r="B3700" i="1"/>
  <c r="B4279" i="1"/>
  <c r="B4107" i="1"/>
  <c r="B3520" i="1"/>
  <c r="B3303" i="1"/>
  <c r="B4147" i="1"/>
  <c r="B3955" i="1"/>
  <c r="B4328" i="1"/>
  <c r="B3243" i="1"/>
  <c r="B3466" i="1"/>
  <c r="B3922" i="1"/>
  <c r="B4122" i="1"/>
  <c r="B4084" i="1"/>
  <c r="B3826" i="1"/>
  <c r="B3718" i="1"/>
  <c r="B4331" i="1"/>
  <c r="B3701" i="1"/>
  <c r="B3211" i="1"/>
  <c r="B4298" i="1"/>
  <c r="B3452" i="1"/>
  <c r="B4270" i="1"/>
  <c r="B4306" i="1"/>
  <c r="B3998" i="1"/>
  <c r="B3783" i="1"/>
  <c r="B3086" i="1"/>
  <c r="B3834" i="1"/>
  <c r="B3561" i="1"/>
  <c r="B3174" i="1"/>
  <c r="B4064" i="1"/>
  <c r="B3147" i="1"/>
  <c r="B3618" i="1"/>
  <c r="B3871" i="1"/>
  <c r="B3638" i="1"/>
  <c r="B4038" i="1"/>
  <c r="B3762" i="1"/>
  <c r="B4143" i="1"/>
  <c r="B3227" i="1"/>
  <c r="B3751" i="1"/>
  <c r="B3981" i="1"/>
  <c r="B3940" i="1"/>
  <c r="B4224" i="1"/>
  <c r="B3503" i="1"/>
  <c r="B3455" i="1"/>
  <c r="B3247" i="1"/>
  <c r="B3228" i="1"/>
  <c r="B3460" i="1"/>
  <c r="B3680" i="1"/>
  <c r="B3557" i="1"/>
  <c r="B4101" i="1"/>
  <c r="B3853" i="1"/>
  <c r="B3794" i="1"/>
  <c r="B3324" i="1"/>
  <c r="B3743" i="1"/>
  <c r="B3297" i="1"/>
  <c r="B3568" i="1"/>
  <c r="B3730" i="1"/>
  <c r="B3546" i="1"/>
  <c r="B3846" i="1"/>
  <c r="B4112" i="1"/>
  <c r="B4119" i="1"/>
  <c r="B3558" i="1"/>
  <c r="B3713" i="1"/>
  <c r="B4339" i="1"/>
  <c r="B3170" i="1"/>
  <c r="B4120" i="1"/>
  <c r="B4187" i="1"/>
  <c r="B4102" i="1"/>
</calcChain>
</file>

<file path=xl/connections.xml><?xml version="1.0" encoding="utf-8"?>
<connections xmlns="http://schemas.openxmlformats.org/spreadsheetml/2006/main">
  <connection id="1" keepAlive="1" name="Query - Actual" description="Connection to the 'Actual' query in the workbook." type="5" refreshedVersion="0" background="1">
    <dbPr connection="Provider=Microsoft.Mashup.OleDb.1;Data Source=$Workbook$;Location=Actual" command="SELECT * FROM [Actual]"/>
  </connection>
  <connection id="2" keepAlive="1" name="Query - Actual Month" description="Connection to the 'Actual Month' query in the workbook." type="5" refreshedVersion="0" background="1">
    <dbPr connection="Provider=Microsoft.Mashup.OleDb.1;Data Source=$Workbook$;Location=&quot;Actual Month&quot;" command="SELECT * FROM [Actual Month]"/>
  </connection>
  <connection id="3" keepAlive="1" name="Query - Actual_LEFT_Plan" description="Connection to the 'Actual_LEFT_Plan' query in the workbook." type="5" refreshedVersion="0" background="1">
    <dbPr connection="Provider=Microsoft.Mashup.OleDb.1;Data Source=$Workbook$;Location=Actual_LEFT_Plan" command="SELECT * FROM [Actual_LEFT_Plan]"/>
  </connection>
  <connection id="4" keepAlive="1" name="Query - Actual_LEFT_Submission" description="Connection to the 'Actual_LEFT_Submission' query in the workbook." type="5" refreshedVersion="0" background="1">
    <dbPr connection="Provider=Microsoft.Mashup.OleDb.1;Data Source=$Workbook$;Location=Actual_LEFT_Submission" command="SELECT * FROM [Actual_LEFT_Submission]"/>
  </connection>
  <connection id="5" keepAlive="1" name="Query - ChangeTypeNBR_BypassColumns" description="Connection to the 'ChangeTypeNBR_BypassColumns' query in the workbook." type="5" refreshedVersion="0" background="1">
    <dbPr connection="Provider=Microsoft.Mashup.OleDb.1;Data Source=$Workbook$;Location=ChangeTypeNBR_BypassColumns" command="SELECT * FROM [ChangeTypeNBR_BypassColumns]"/>
  </connection>
  <connection id="6" keepAlive="1" name="Query - ChangeTypeTEXT_BypassColumns" description="Connection to the 'ChangeTypeTEXT_BypassColumns' query in the workbook." type="5" refreshedVersion="0" background="1">
    <dbPr connection="Provider=Microsoft.Mashup.OleDb.1;Data Source=$Workbook$;Location=ChangeTypeTEXT_BypassColumns" command="SELECT * FROM [ChangeTypeTEXT_BypassColumns]"/>
  </connection>
  <connection id="7" keepAlive="1" name="Query - FINAL" description="Connection to the 'FINAL' query in the workbook." type="5" refreshedVersion="6" background="1" saveData="1">
    <dbPr connection="Provider=Microsoft.Mashup.OleDb.1;Data Source=$Workbook$;Location=FINAL" command="SELECT * FROM [FINAL]"/>
  </connection>
  <connection id="8" keepAlive="1" name="Query - FINAL Actual_Submission" description="Connection to the 'FINAL Actual_Submission' query in the workbook." type="5" refreshedVersion="6" background="1" saveData="1">
    <dbPr connection="Provider=Microsoft.Mashup.OleDb.1;Data Source=$Workbook$;Location=FINAL Actual_Submission;Extended Properties=&quot;&quot;" command="SELECT * FROM [FINAL Actual_Submission]"/>
  </connection>
  <connection id="9" keepAlive="1" name="Query - Item Code" description="Connection to the 'Item Code' query in the workbook." type="5" refreshedVersion="0" background="1">
    <dbPr connection="Provider=Microsoft.Mashup.OleDb.1;Data Source=$Workbook$;Location=&quot;Item Code&quot;" command="SELECT * FROM [Item Code]"/>
  </connection>
  <connection id="10" keepAlive="1" name="Query - Month" description="Connection to the 'Month' query in the workbook." type="5" refreshedVersion="0" background="1">
    <dbPr connection="Provider=Microsoft.Mashup.OleDb.1;Data Source=$Workbook$;Location=Month" command="SELECT * FROM [Month]"/>
  </connection>
  <connection id="11" keepAlive="1" name="Query - Month Filter" description="Connection to the 'Month Filter' query in the workbook." type="5" refreshedVersion="0" background="1">
    <dbPr connection="Provider=Microsoft.Mashup.OleDb.1;Data Source=$Workbook$;Location=&quot;Month Filter&quot;" command="SELECT * FROM [Month Filter]"/>
  </connection>
  <connection id="12" keepAlive="1" name="Query - NbrColumns" description="Connection to the 'NbrColumns' query in the workbook." type="5" refreshedVersion="0" background="1">
    <dbPr connection="Provider=Microsoft.Mashup.OleDb.1;Data Source=$Workbook$;Location=NbrColumns" command="SELECT * FROM [NbrColumns]"/>
  </connection>
  <connection id="13" keepAlive="1" name="Query - Plan_FULLJOIN" description="Connection to the 'Plan_FULLJOIN' query in the workbook." type="5" refreshedVersion="0" background="1">
    <dbPr connection="Provider=Microsoft.Mashup.OleDb.1;Data Source=$Workbook$;Location=Plan_FULLJOIN" command="SELECT * FROM [Plan_FULLJOIN]"/>
  </connection>
  <connection id="14" keepAlive="1" name="Query - Plan_LEFT_Actual" description="Connection to the 'Plan_LEFT_Actual' query in the workbook." type="5" refreshedVersion="0" background="1">
    <dbPr connection="Provider=Microsoft.Mashup.OleDb.1;Data Source=$Workbook$;Location=Plan_LEFT_Actual" command="SELECT * FROM [Plan_LEFT_Actual]"/>
  </connection>
  <connection id="15" keepAlive="1" name="Query - Plan1" description="Connection to the 'Plan1' query in the workbook." type="5" refreshedVersion="0" background="1">
    <dbPr connection="Provider=Microsoft.Mashup.OleDb.1;Data Source=$Workbook$;Location=Plan1" command="SELECT * FROM [Plan1]"/>
  </connection>
  <connection id="16" keepAlive="1" name="Query - Plan1_LEFT_Plan2" description="Connection to the 'Plan1_LEFT_Plan2' query in the workbook." type="5" refreshedVersion="0" background="1">
    <dbPr connection="Provider=Microsoft.Mashup.OleDb.1;Data Source=$Workbook$;Location=Plan1_LEFT_Plan2" command="SELECT * FROM [Plan1_LEFT_Plan2]"/>
  </connection>
  <connection id="17" keepAlive="1" name="Query - Plan2" description="Connection to the 'Plan2' query in the workbook." type="5" refreshedVersion="0" background="1">
    <dbPr connection="Provider=Microsoft.Mashup.OleDb.1;Data Source=$Workbook$;Location=Plan2" command="SELECT * FROM [Plan2]"/>
  </connection>
  <connection id="18" keepAlive="1" name="Query - Plan2_LEFT_Plan1" description="Connection to the 'Plan2_LEFT_Plan1' query in the workbook." type="5" refreshedVersion="0" background="1">
    <dbPr connection="Provider=Microsoft.Mashup.OleDb.1;Data Source=$Workbook$;Location=Plan2_LEFT_Plan1" command="SELECT * FROM [Plan2_LEFT_Plan1]"/>
  </connection>
  <connection id="19" keepAlive="1" name="Query - Submission" description="Connection to the 'Submission' query in the workbook." type="5" refreshedVersion="0" background="1">
    <dbPr connection="Provider=Microsoft.Mashup.OleDb.1;Data Source=$Workbook$;Location=Submission" command="SELECT * FROM [Submission]"/>
  </connection>
  <connection id="20" keepAlive="1" name="Query - Submission_LEFT_Actual" description="Connection to the 'Submission_LEFT_Actual' query in the workbook." type="5" refreshedVersion="0" background="1">
    <dbPr connection="Provider=Microsoft.Mashup.OleDb.1;Data Source=$Workbook$;Location=Submission_LEFT_Actual" command="SELECT * FROM [Submission_LEFT_Actual]"/>
  </connection>
  <connection id="21" keepAlive="1" name="Query - TextConvert" description="Connection to the 'TextConvert' query in the workbook." type="5" refreshedVersion="0" background="1">
    <dbPr connection="Provider=Microsoft.Mashup.OleDb.1;Data Source=$Workbook$;Location=TextConvert" command="SELECT * FROM [TextConvert]"/>
  </connection>
  <connection id="22" keepAlive="1" name="Query - Weekly Production" description="Connection to the 'Weekly Production' query in the workbook." type="5" refreshedVersion="0" background="1">
    <dbPr connection="Provider=Microsoft.Mashup.OleDb.1;Data Source=$Workbook$;Location=&quot;Weekly Production&quot;" command="SELECT * FROM [Weekly Production]"/>
  </connection>
</connections>
</file>

<file path=xl/sharedStrings.xml><?xml version="1.0" encoding="utf-8"?>
<sst xmlns="http://schemas.openxmlformats.org/spreadsheetml/2006/main" count="60030" uniqueCount="755">
  <si>
    <t>Category</t>
  </si>
  <si>
    <t>Code</t>
  </si>
  <si>
    <t>Item</t>
  </si>
  <si>
    <t>Site</t>
  </si>
  <si>
    <t>TPTFGCG005</t>
  </si>
  <si>
    <t>TPTFGBX007</t>
  </si>
  <si>
    <t>TPTFGBX017</t>
  </si>
  <si>
    <t>TPTFGBX025</t>
  </si>
  <si>
    <t>TPTFGBX028</t>
  </si>
  <si>
    <t>TPTFGHT021</t>
  </si>
  <si>
    <t>Week</t>
  </si>
  <si>
    <t>Prod</t>
  </si>
  <si>
    <t>Planned</t>
  </si>
  <si>
    <t>%OR</t>
  </si>
  <si>
    <t>Sum of Planned</t>
  </si>
  <si>
    <t>Sum of Prod</t>
  </si>
  <si>
    <t>Sum of %OR vol</t>
  </si>
  <si>
    <t>Difference</t>
  </si>
  <si>
    <t>Reason</t>
  </si>
  <si>
    <t>TPTTFDS002</t>
  </si>
  <si>
    <t>TPTTFXM005</t>
  </si>
  <si>
    <t>TPTTFHC005</t>
  </si>
  <si>
    <t>TPTTFCG006</t>
  </si>
  <si>
    <t>TPTFGCG009</t>
  </si>
  <si>
    <t>Grand Total</t>
  </si>
  <si>
    <t>12EUR00004</t>
  </si>
  <si>
    <t>12EUR00003</t>
  </si>
  <si>
    <t>12EUR00006</t>
  </si>
  <si>
    <t>12EUR00005</t>
  </si>
  <si>
    <t>12GER00001</t>
  </si>
  <si>
    <t>12GER00002</t>
  </si>
  <si>
    <t>TPTFGCG013</t>
  </si>
  <si>
    <t>TPTFGBX024</t>
  </si>
  <si>
    <t>TPTFGHT017</t>
  </si>
  <si>
    <t>TPTFGHT001</t>
  </si>
  <si>
    <t>TPTFGHT027</t>
  </si>
  <si>
    <t>TPTFGBX021</t>
  </si>
  <si>
    <t>HHGCBXE005</t>
  </si>
  <si>
    <t>Kizuna</t>
  </si>
  <si>
    <t>Tân Phú</t>
  </si>
  <si>
    <t>Fritz</t>
  </si>
  <si>
    <t>Vị Nguyên</t>
  </si>
  <si>
    <t>Kim Phương Long</t>
  </si>
  <si>
    <t>07. Processed Rice</t>
  </si>
  <si>
    <t>03. Snack</t>
  </si>
  <si>
    <t>08. Healthy Food</t>
  </si>
  <si>
    <t>Other ETC</t>
  </si>
  <si>
    <t>06. Seasoning &amp; Sauce</t>
  </si>
  <si>
    <t>02. Pickled Product</t>
  </si>
  <si>
    <t>01. Wrap Food</t>
  </si>
  <si>
    <t>04. Processed Meat/Seafood</t>
  </si>
  <si>
    <t>GODACO</t>
  </si>
  <si>
    <t>TPTFGHT019</t>
  </si>
  <si>
    <t>Row Labels</t>
  </si>
  <si>
    <t>Column Labels</t>
  </si>
  <si>
    <t>Sum of Difference</t>
  </si>
  <si>
    <t>Plan Revised</t>
  </si>
  <si>
    <t>Year</t>
  </si>
  <si>
    <t>Month</t>
  </si>
  <si>
    <t>WeekNum</t>
  </si>
  <si>
    <t>Prod2</t>
  </si>
  <si>
    <t>Difference2</t>
  </si>
  <si>
    <t>%ProdR</t>
  </si>
  <si>
    <t>Reason2</t>
  </si>
  <si>
    <t>Target %ProdR</t>
  </si>
  <si>
    <t>Target %OR</t>
  </si>
  <si>
    <t>WeekText</t>
  </si>
  <si>
    <t>Sum of % ProdR vol</t>
  </si>
  <si>
    <t>Sort Rule Factories</t>
  </si>
  <si>
    <t>Sum of MaxVol_axis</t>
  </si>
  <si>
    <t>Define</t>
  </si>
  <si>
    <t>PH1</t>
  </si>
  <si>
    <t>Domestic</t>
  </si>
  <si>
    <t>HHGCBXE001</t>
  </si>
  <si>
    <t>HHGCBXE002</t>
  </si>
  <si>
    <t>HHGCBXE003</t>
  </si>
  <si>
    <t>09. ETC</t>
  </si>
  <si>
    <t>Export</t>
  </si>
  <si>
    <t>TPTFGCG014</t>
  </si>
  <si>
    <t>TPCJKBX001</t>
  </si>
  <si>
    <t>TPCJKBX002</t>
  </si>
  <si>
    <t>TPCJKBX005</t>
  </si>
  <si>
    <t>TPCJKBX003</t>
  </si>
  <si>
    <t>TPCJKBX004</t>
  </si>
  <si>
    <t>TPTFGHT028</t>
  </si>
  <si>
    <t>TPTFGBX031</t>
  </si>
  <si>
    <t>TPUCJPH001</t>
  </si>
  <si>
    <t>TPUCJPH002</t>
  </si>
  <si>
    <t>12EUR00012</t>
  </si>
  <si>
    <t>12EUR00013</t>
  </si>
  <si>
    <t>TPJCJPH001</t>
  </si>
  <si>
    <t>TPJCJPH002</t>
  </si>
  <si>
    <t>12EUR00001</t>
  </si>
  <si>
    <t>Export-Phở 1</t>
  </si>
  <si>
    <t>Export-KC-GER2</t>
  </si>
  <si>
    <t>12EUR00002</t>
  </si>
  <si>
    <t>12EUR00007</t>
  </si>
  <si>
    <t>12EUR00008</t>
  </si>
  <si>
    <t>Export-Cơm cup 1</t>
  </si>
  <si>
    <t>Export-Cơm cup 2</t>
  </si>
  <si>
    <t>Export-Cơm cup 3</t>
  </si>
  <si>
    <t>Export-Cơm cup 4</t>
  </si>
  <si>
    <t>Export-Cơm cup 6</t>
  </si>
  <si>
    <t>Export-Cơm cup 10</t>
  </si>
  <si>
    <t>Export-Cơm cup 11</t>
  </si>
  <si>
    <t>Sum of Difference2</t>
  </si>
  <si>
    <t>scrollbar Max</t>
  </si>
  <si>
    <t>Manual Entry: Max value of scroll Bar</t>
  </si>
  <si>
    <t>graphwidth</t>
  </si>
  <si>
    <t>Scroll Bar Selection</t>
  </si>
  <si>
    <t>Selection value from scrollbar</t>
  </si>
  <si>
    <t>idx</t>
  </si>
  <si>
    <t>Calc value: offset value  from scrollbar selection value</t>
  </si>
  <si>
    <t>Date.Max</t>
  </si>
  <si>
    <t>Date.GraphMax</t>
  </si>
  <si>
    <t>Calc Value: Latest Date to display</t>
  </si>
  <si>
    <t>Date.GraphMin</t>
  </si>
  <si>
    <t>Calc Value: Earliest Date to display</t>
  </si>
  <si>
    <t>Setup scrollbar for Pivot Table</t>
  </si>
  <si>
    <t>StartDate</t>
  </si>
  <si>
    <t>EndDate</t>
  </si>
  <si>
    <t>Calc Value: Max value of Table Data OR  ==&gt; Week max: extract Maximum of StartDate</t>
  </si>
  <si>
    <t>Plan</t>
  </si>
  <si>
    <t>Factories</t>
  </si>
  <si>
    <t>=OFFSET(Sheet6!$BI$5,,,COUNTA(Sheet6!$BI:$BI)-COUNTIFS(Sheet6!$BI:$BI,"&lt;&gt;",Sheet6!$BI:$BI,"")-1,2)</t>
  </si>
  <si>
    <t>=OFFSET(Sheet6!$BJ$5,,,COUNTA(Sheet6!$BJ:$BJ)-COUNTIFS(Sheet6!$BJ:$BJ,"&lt;&gt;",Sheet6!$BJ:$BJ,"")-1,2)</t>
  </si>
  <si>
    <t>=OFFSET(Sheet6!$BH$5,,,COUNTA(Sheet6!$BH:$BH)-COUNTIFS(Sheet6!$BH:$BH,"&lt;&gt;",Sheet6!$BH:$BH,"")-1,2)</t>
  </si>
  <si>
    <t xml:space="preserve"> </t>
  </si>
  <si>
    <t>=OFFSET(Sheet6!$BG$5,,,COUNTA(Sheet6!$BG:$BG)-COUNTIFS(Sheet6!$BG:$BG,"&lt;&gt;",Sheet6!$BG:$BG,"")-1,2)</t>
  </si>
  <si>
    <t>MaxVol</t>
  </si>
  <si>
    <t>Review offset của chart by Week - review layout data</t>
  </si>
  <si>
    <t>Include_Scroll?</t>
  </si>
  <si>
    <t>Include_WeekNum?</t>
  </si>
  <si>
    <t>Yes</t>
  </si>
  <si>
    <t>=OFFSET('PV2'!$B$32,,,COUNTA('PV2'!$B:$B)-COUNTIFS('PV2'!$B:$B,"&lt;&gt;",'PV2'!$B:$B,"")-1,2)</t>
  </si>
  <si>
    <t>Feb</t>
  </si>
  <si>
    <t>Mar</t>
  </si>
  <si>
    <t>Apr</t>
  </si>
  <si>
    <t>Submitter</t>
  </si>
  <si>
    <t>Cur/NPI Code</t>
  </si>
  <si>
    <t>HHCJBX0054</t>
  </si>
  <si>
    <t>HHCJBX0022</t>
  </si>
  <si>
    <t>Porridge0004</t>
  </si>
  <si>
    <t>Export-Phở Bò</t>
  </si>
  <si>
    <t>Export-Phở Gà</t>
  </si>
  <si>
    <t>12CHI00001</t>
  </si>
  <si>
    <t>Export-KC-GER1</t>
  </si>
  <si>
    <t>Export-KC-GER3</t>
  </si>
  <si>
    <t>Export-KC-GER4</t>
  </si>
  <si>
    <t>Export-Cơm cup 5</t>
  </si>
  <si>
    <t>Export-Cơm cup 7</t>
  </si>
  <si>
    <t>Export-Cơm cup 8</t>
  </si>
  <si>
    <t>Export-Cơm cup 9</t>
  </si>
  <si>
    <t>TPTFGHT026</t>
  </si>
  <si>
    <t>1st Submission</t>
  </si>
  <si>
    <t>Time Gone</t>
  </si>
  <si>
    <t>Report Date</t>
  </si>
  <si>
    <t>Reach (%) on 2nd Submission</t>
  </si>
  <si>
    <t>Reach (%) on 1st Submission</t>
  </si>
  <si>
    <t>Above Time Gone 1st</t>
  </si>
  <si>
    <t>Under Time Gone 1st</t>
  </si>
  <si>
    <t>2nd Submission</t>
  </si>
  <si>
    <t>Gap 1st and 2nd</t>
  </si>
  <si>
    <t>Series 1</t>
  </si>
  <si>
    <t>Series 2</t>
  </si>
  <si>
    <t>All</t>
  </si>
  <si>
    <t>Decrease</t>
  </si>
  <si>
    <t>Increase</t>
  </si>
  <si>
    <t>=OFFSET(Button!$B$5,,,COUNTA(Button!$B:$B)-COUNTIFS(Button!$B:$B,"&lt;&gt;",Button!$B:$B,"")-2,1)</t>
  </si>
  <si>
    <t>Jan</t>
  </si>
  <si>
    <t>May</t>
  </si>
  <si>
    <t>Jun</t>
  </si>
  <si>
    <t>Jul</t>
  </si>
  <si>
    <t>Aug</t>
  </si>
  <si>
    <t>Sep</t>
  </si>
  <si>
    <t>Oct</t>
  </si>
  <si>
    <t>Nov</t>
  </si>
  <si>
    <t>Dec</t>
  </si>
  <si>
    <t>manual update</t>
  </si>
  <si>
    <t>193317</t>
  </si>
  <si>
    <t>197011</t>
  </si>
  <si>
    <t>170116</t>
  </si>
  <si>
    <t>174609</t>
  </si>
  <si>
    <t>175223</t>
  </si>
  <si>
    <t>180817</t>
  </si>
  <si>
    <t>TPTFGHT029</t>
  </si>
  <si>
    <t>TPTFGBX022</t>
  </si>
  <si>
    <t>TPTFGBX029</t>
  </si>
  <si>
    <t>TPTFGBX032</t>
  </si>
  <si>
    <t>TPTMICG003</t>
  </si>
  <si>
    <t>Name</t>
  </si>
  <si>
    <t>PH2</t>
  </si>
  <si>
    <t>Factory</t>
  </si>
  <si>
    <t>IncludeFactory?</t>
  </si>
  <si>
    <t>Submission</t>
  </si>
  <si>
    <t xml:space="preserve">1st Submit Prod/import (month +0) </t>
  </si>
  <si>
    <t>2nd Submit Prod/import (month +0)</t>
  </si>
  <si>
    <t>Gap vs 2nd submit (month +0)</t>
  </si>
  <si>
    <t>1st</t>
  </si>
  <si>
    <t>2nd</t>
  </si>
  <si>
    <t>Target Time Gone 1st</t>
  </si>
  <si>
    <t>Sum of Plan Revised</t>
  </si>
  <si>
    <t>Revised</t>
  </si>
  <si>
    <t>Weekly</t>
  </si>
  <si>
    <t>Figure</t>
  </si>
  <si>
    <t>Actual</t>
  </si>
  <si>
    <t>Absolute Difference</t>
  </si>
  <si>
    <t>Reach</t>
  </si>
  <si>
    <t>Production</t>
  </si>
  <si>
    <t>compared with Time Gone</t>
  </si>
  <si>
    <t>Today is</t>
  </si>
  <si>
    <t>We need</t>
  </si>
  <si>
    <t>Actual Prod</t>
  </si>
  <si>
    <t>Plan2</t>
  </si>
  <si>
    <t>Plan1</t>
  </si>
  <si>
    <t>--&gt;</t>
  </si>
  <si>
    <t>Report for Week</t>
  </si>
  <si>
    <t>DATA WEEK  -&gt;  COPY PASTE INTO SHEET "DATA (KG)"</t>
  </si>
  <si>
    <t>26 hàng tháng gửi 1st submission.  14 hàng tháng gửi 2nd submission. Mỗi lần gửi 3 tháng gần nhất</t>
  </si>
  <si>
    <t>Cur</t>
  </si>
  <si>
    <t>NPI</t>
  </si>
  <si>
    <t>Export-Cơm cup 12</t>
  </si>
  <si>
    <t>Export-Cơm cup 13</t>
  </si>
  <si>
    <t>[Copy paste từ file Submission vào]</t>
  </si>
  <si>
    <t>PIC</t>
  </si>
  <si>
    <t>12EUR00024</t>
  </si>
  <si>
    <t>12EUR00022</t>
  </si>
  <si>
    <t>12EUR00018</t>
  </si>
  <si>
    <t>12EUR00019</t>
  </si>
  <si>
    <t>12CHI00003</t>
  </si>
  <si>
    <t>12CHI00004</t>
  </si>
  <si>
    <t>12CHI00005</t>
  </si>
  <si>
    <t>12CHI00006</t>
  </si>
  <si>
    <t>↓</t>
  </si>
  <si>
    <t>→</t>
  </si>
  <si>
    <t>12EUR00032</t>
  </si>
  <si>
    <t>a</t>
  </si>
  <si>
    <t>12EUR000032</t>
  </si>
  <si>
    <t>12EUR000035</t>
  </si>
  <si>
    <t>12EUR000034</t>
  </si>
  <si>
    <t>12EUR00031</t>
  </si>
  <si>
    <t>12EUR00028</t>
  </si>
  <si>
    <t>12EUR00029</t>
  </si>
  <si>
    <t>12EUR00030</t>
  </si>
  <si>
    <t>12EUR00027</t>
  </si>
  <si>
    <t>0</t>
  </si>
  <si>
    <t>12EUR00035</t>
  </si>
  <si>
    <t>12EUR00034</t>
  </si>
  <si>
    <t>(Multiple Items)</t>
  </si>
  <si>
    <t>% Production Reliability</t>
  </si>
  <si>
    <t>% Output Reliability</t>
  </si>
  <si>
    <t>22-W20</t>
  </si>
  <si>
    <t>YTD</t>
  </si>
  <si>
    <t>By Month</t>
  </si>
  <si>
    <t>Values</t>
  </si>
  <si>
    <t>12GER00005</t>
  </si>
  <si>
    <t>12GER00006</t>
  </si>
  <si>
    <t>22-W21</t>
  </si>
  <si>
    <t>Report File Path</t>
  </si>
  <si>
    <t>Gap vs 2nd</t>
  </si>
  <si>
    <t>MonthName</t>
  </si>
  <si>
    <t xml:space="preserve">DATA ACTUAL &amp; SUBMISSION </t>
  </si>
  <si>
    <r>
      <t xml:space="preserve">Manual Entry: Number of </t>
    </r>
    <r>
      <rPr>
        <b/>
        <sz val="9"/>
        <color theme="5" tint="-0.499984740745262"/>
        <rFont val="Calibri"/>
        <family val="2"/>
        <scheme val="minor"/>
      </rPr>
      <t>weeks</t>
    </r>
    <r>
      <rPr>
        <sz val="9"/>
        <color theme="5" tint="-0.499984740745262"/>
        <rFont val="Calibri"/>
        <family val="2"/>
        <scheme val="minor"/>
      </rPr>
      <t xml:space="preserve"> in table or graph</t>
    </r>
  </si>
  <si>
    <t>1. OR and ProdR chart - Trend line - follow Scroll bar</t>
  </si>
  <si>
    <t>1. OR and ProdR chart - Difference  - follow Scroll bar</t>
  </si>
  <si>
    <t>Actual Production</t>
  </si>
  <si>
    <t>22-W18</t>
  </si>
  <si>
    <t>22-W19</t>
  </si>
  <si>
    <t xml:space="preserve">3. PRODUCTION RELIABILITY BY CATEGORY - follow Scroll Bar </t>
  </si>
  <si>
    <t xml:space="preserve">3. PRODUCTION RELIABILITY BY FACTORY - follow Scroll Bar </t>
  </si>
  <si>
    <t xml:space="preserve">2. OUTPUT RELIABILITY BY CATEGORY -  follow Scroll Bar </t>
  </si>
  <si>
    <t xml:space="preserve">2. OUTPUT RELIABILITY BY FACTORY - follow Scroll Bar </t>
  </si>
  <si>
    <t>1st Plan</t>
  </si>
  <si>
    <t>Report Cutoff</t>
  </si>
  <si>
    <t>4. WEEKLY FIGURE</t>
  </si>
  <si>
    <t>Revised Plan</t>
  </si>
  <si>
    <t xml:space="preserve">Actual </t>
  </si>
  <si>
    <t>Absolute Difference (Revised &amp; Actual)</t>
  </si>
  <si>
    <t>Absolute Difference (1st &amp; Actual)</t>
  </si>
  <si>
    <t>Make sure VBA Macros enabled.</t>
  </si>
  <si>
    <r>
      <t xml:space="preserve">Choose Week, then Data </t>
    </r>
    <r>
      <rPr>
        <b/>
        <i/>
        <sz val="10"/>
        <color theme="6"/>
        <rFont val="Calibri"/>
        <family val="2"/>
        <scheme val="minor"/>
      </rPr>
      <t xml:space="preserve">in this sheet </t>
    </r>
    <r>
      <rPr>
        <i/>
        <sz val="10"/>
        <color theme="6"/>
        <rFont val="Calibri"/>
        <family val="2"/>
        <scheme val="minor"/>
      </rPr>
      <t xml:space="preserve">will change accordingly. Or click Refresh icon. </t>
    </r>
  </si>
  <si>
    <r>
      <t xml:space="preserve">This will make respective changes on all </t>
    </r>
    <r>
      <rPr>
        <b/>
        <i/>
        <sz val="10"/>
        <color theme="6"/>
        <rFont val="Calibri"/>
        <family val="2"/>
        <scheme val="minor"/>
      </rPr>
      <t>3 visualization sheets.</t>
    </r>
  </si>
  <si>
    <t xml:space="preserve">1st Submission </t>
  </si>
  <si>
    <t xml:space="preserve">2nd Submission </t>
  </si>
  <si>
    <t>Gap 2nd - 1st</t>
  </si>
  <si>
    <t>(If 2nd is existed, it will replace with 1st)</t>
  </si>
  <si>
    <t xml:space="preserve"> ¯</t>
  </si>
  <si>
    <t>Reach (%) on Submission</t>
  </si>
  <si>
    <t xml:space="preserve">Gap </t>
  </si>
  <si>
    <t>Month2</t>
  </si>
  <si>
    <t>=OFFSET(Button!$K$5,,,COUNTA(Button!$K:$K)-COUNTIFS(Button!$K:$K,"&lt;&gt;",Button!$K:$K,"")-2,1)</t>
  </si>
  <si>
    <t>=OFFSET(Button!$H$5,,,COUNTA(Button!$H:$H)-COUNTIFS(Button!$H:$H,"&lt;&gt;",Button!$H:$H,"")-2,1)</t>
  </si>
  <si>
    <t>Include_Month_Define?</t>
  </si>
  <si>
    <t>Previous week</t>
  </si>
  <si>
    <t>Enter Report Cutoff date &amp; Click Refresh icon. Make sure VBA Macros enabled.</t>
  </si>
  <si>
    <t>Latest submission</t>
  </si>
  <si>
    <t xml:space="preserve">Latest submission </t>
  </si>
  <si>
    <t xml:space="preserve">Reach(%) on Latest Submission </t>
  </si>
  <si>
    <t xml:space="preserve">% difference </t>
  </si>
  <si>
    <t>IncludeMonths?</t>
  </si>
  <si>
    <t>Latest Submission</t>
  </si>
  <si>
    <t>% diff</t>
  </si>
  <si>
    <t>(12 months)</t>
  </si>
  <si>
    <t>Up Arrow within 5%</t>
  </si>
  <si>
    <t>Down Arrow within 5%</t>
  </si>
  <si>
    <t>Up Data Label within 5%</t>
  </si>
  <si>
    <t>Down Data Label within 5%</t>
  </si>
  <si>
    <t>Up Arrow out 5%</t>
  </si>
  <si>
    <t>Down Arrow out 5%</t>
  </si>
  <si>
    <t>Up Data Label out 5%</t>
  </si>
  <si>
    <t>Down Data Label out 5%</t>
  </si>
  <si>
    <t>Max Left within 5%</t>
  </si>
  <si>
    <t>Max Right within 5%</t>
  </si>
  <si>
    <t>Max Left out 5%</t>
  </si>
  <si>
    <t>Max Right out 5%</t>
  </si>
  <si>
    <t>Data</t>
  </si>
  <si>
    <t>TODAY()</t>
  </si>
  <si>
    <t>¯</t>
  </si>
  <si>
    <r>
      <t xml:space="preserve">- Plan by Day: là dữ liệu được lấy vào </t>
    </r>
    <r>
      <rPr>
        <b/>
        <sz val="11"/>
        <color theme="1"/>
        <rFont val="Calibri"/>
        <family val="2"/>
        <scheme val="minor"/>
      </rPr>
      <t>tuần</t>
    </r>
    <r>
      <rPr>
        <sz val="11"/>
        <color theme="1"/>
        <rFont val="Calibri"/>
        <family val="2"/>
        <scheme val="minor"/>
      </rPr>
      <t xml:space="preserve"> </t>
    </r>
    <r>
      <rPr>
        <b/>
        <sz val="11"/>
        <color theme="1"/>
        <rFont val="Calibri"/>
        <family val="2"/>
        <scheme val="minor"/>
      </rPr>
      <t>này</t>
    </r>
  </si>
  <si>
    <r>
      <t>- Plan by Day1: là dữ liệu 1st Plan (Plan by Day) được lấy vào</t>
    </r>
    <r>
      <rPr>
        <b/>
        <sz val="11"/>
        <color theme="1"/>
        <rFont val="Calibri"/>
        <family val="2"/>
        <scheme val="minor"/>
      </rPr>
      <t xml:space="preserve"> tuần trước </t>
    </r>
  </si>
  <si>
    <r>
      <t xml:space="preserve">- Actual by Day: là dữ liệu được lấy vào </t>
    </r>
    <r>
      <rPr>
        <b/>
        <sz val="11"/>
        <color theme="1"/>
        <rFont val="Calibri"/>
        <family val="2"/>
        <scheme val="minor"/>
      </rPr>
      <t>tuần này</t>
    </r>
  </si>
  <si>
    <t>(Previous week)</t>
  </si>
  <si>
    <t>This week</t>
  </si>
  <si>
    <t>USER GUIDE</t>
  </si>
  <si>
    <t>=&gt; Dùng data này tính OR, ProdR tại tab Data (kg)</t>
  </si>
  <si>
    <t>Query OR, ProdR</t>
  </si>
  <si>
    <t>Query Submission n Actual</t>
  </si>
  <si>
    <t>Ví dụ: 26/2 gửi 1st của tháng 3, 4, 5  ---  14/3 gửi 2nd của tháng 3, 4, 5  =&gt; Khi này 26/2 lấy vào 1st Submission của Mar + 14/3 lấy vào 2nd Submission của Mar</t>
  </si>
  <si>
    <t>- Sau khi có 2nd Submission, dữ liệu này sẽ thay thế 1st Submission trong Report</t>
  </si>
  <si>
    <r>
      <t xml:space="preserve">- FULL JOIN với Actual để lấy được data Submission, Actual của </t>
    </r>
    <r>
      <rPr>
        <b/>
        <sz val="11"/>
        <color theme="1"/>
        <rFont val="Calibri"/>
        <family val="2"/>
        <scheme val="minor"/>
      </rPr>
      <t>tháng REPORT</t>
    </r>
  </si>
  <si>
    <r>
      <t xml:space="preserve">=&gt; FULL JOIN 3 bảng này để lấy được data Plan1, Plan2, Actual của </t>
    </r>
    <r>
      <rPr>
        <b/>
        <sz val="11"/>
        <color theme="1"/>
        <rFont val="Calibri"/>
        <family val="2"/>
        <scheme val="minor"/>
      </rPr>
      <t>tuần REPORT</t>
    </r>
  </si>
  <si>
    <t>Update guideline</t>
  </si>
  <si>
    <t>+ Thứ hai hàng tuần, gửi template INPUT cho team SP. Team input dữ liệu theo THÁNG.</t>
  </si>
  <si>
    <t>+ Lưu ý: vì phải có đủ data Plan1, Plan2, Actual của tuần REPORT (tức là tuần trước), nên nếu tuần sau có tháng mới, thì tuần này nên lấy dữ liệu của cả tháng HIỆN TẠI và tháng TIẾP THEO.</t>
  </si>
  <si>
    <t>+ Sử dụng Query trong file Weekly Production Report để gom file INPUT của team</t>
  </si>
  <si>
    <t>+ Plan by Day, Actual by Day</t>
  </si>
  <si>
    <t>Duplicate sheet "Plan by Day", sửa thành "Plan by Day 1"</t>
  </si>
  <si>
    <t>Copy paste dữ liệu Plan, Actual đã có được ở Bước 1 vào file này theo template ở sheet "Plan by Day", "Actual by Day"</t>
  </si>
  <si>
    <t>Lấy dữ liệu Submission khi có Latest Submission (đọc lại ghi chú ở phần trên)</t>
  </si>
  <si>
    <t>+ Submission</t>
  </si>
  <si>
    <t>Refresh 2 Query trên sheet này (Lưu ý không nên Refresh All khi chưa vào data ở sheet này, vì Excel sẽ hiểu Refresh cả Pivot Table và sẽ refresh Pivot Table trước)</t>
  </si>
  <si>
    <t>+ OR, ProdR:</t>
  </si>
  <si>
    <t>Điền Week Number (Week of Report) vào</t>
  </si>
  <si>
    <r>
      <t xml:space="preserve">Destination sheet: </t>
    </r>
    <r>
      <rPr>
        <b/>
        <sz val="11"/>
        <color theme="1"/>
        <rFont val="Calibri"/>
        <family val="2"/>
        <scheme val="minor"/>
      </rPr>
      <t>Data (kg)</t>
    </r>
  </si>
  <si>
    <r>
      <rPr>
        <b/>
        <sz val="11"/>
        <color theme="8" tint="-0.249977111117893"/>
        <rFont val="Calibri"/>
        <family val="2"/>
        <scheme val="minor"/>
      </rPr>
      <t xml:space="preserve">Bước 1: </t>
    </r>
    <r>
      <rPr>
        <sz val="11"/>
        <color theme="1"/>
        <rFont val="Calibri"/>
        <family val="2"/>
        <scheme val="minor"/>
      </rPr>
      <t>Lấy dữ liệu Plan by Day và Actual by Day của SP</t>
    </r>
  </si>
  <si>
    <r>
      <rPr>
        <b/>
        <sz val="11"/>
        <color theme="8" tint="-0.249977111117893"/>
        <rFont val="Calibri"/>
        <family val="2"/>
        <scheme val="minor"/>
      </rPr>
      <t>Bước 2:</t>
    </r>
    <r>
      <rPr>
        <sz val="11"/>
        <color theme="8" tint="-0.249977111117893"/>
        <rFont val="Calibri"/>
        <family val="2"/>
        <scheme val="minor"/>
      </rPr>
      <t xml:space="preserve"> </t>
    </r>
    <r>
      <rPr>
        <sz val="11"/>
        <color theme="1"/>
        <rFont val="Calibri"/>
        <family val="2"/>
        <scheme val="minor"/>
      </rPr>
      <t>Đưa dữ liệu vào file Output Reliability Report</t>
    </r>
  </si>
  <si>
    <r>
      <rPr>
        <b/>
        <sz val="11"/>
        <color theme="8" tint="-0.249977111117893"/>
        <rFont val="Calibri"/>
        <family val="2"/>
        <scheme val="minor"/>
      </rPr>
      <t>Bước 3:</t>
    </r>
    <r>
      <rPr>
        <sz val="11"/>
        <color theme="1"/>
        <rFont val="Calibri"/>
        <family val="2"/>
        <scheme val="minor"/>
      </rPr>
      <t xml:space="preserve"> Query </t>
    </r>
  </si>
  <si>
    <r>
      <rPr>
        <b/>
        <sz val="11"/>
        <color theme="8" tint="-0.249977111117893"/>
        <rFont val="Calibri"/>
        <family val="2"/>
        <scheme val="minor"/>
      </rPr>
      <t xml:space="preserve">Bước 4: </t>
    </r>
    <r>
      <rPr>
        <sz val="11"/>
        <color theme="1"/>
        <rFont val="Calibri"/>
        <family val="2"/>
        <scheme val="minor"/>
      </rPr>
      <t>Lấy kết quả Query làm dữ liệu chuẩn bị Report</t>
    </r>
  </si>
  <si>
    <t xml:space="preserve">Copy paste các dữ liệu Code, Description, Category, PH1, …, Plan1, Plan2, Actual vào </t>
  </si>
  <si>
    <t>+ Submission:</t>
  </si>
  <si>
    <r>
      <t xml:space="preserve">Destination sheet: </t>
    </r>
    <r>
      <rPr>
        <b/>
        <sz val="11"/>
        <color theme="1"/>
        <rFont val="Calibri"/>
        <family val="2"/>
        <scheme val="minor"/>
      </rPr>
      <t>Data submission</t>
    </r>
  </si>
  <si>
    <t>Copy paste các dữ liệu Year, Month, … Code, … Submission, Actual vào</t>
  </si>
  <si>
    <t>Lưu ý: Nếu tháng chưa full, thì lần REPORT tiếp theo phải xóa dữ liệu tháng đó và copy paste dữ liệu mới vào. Còn tháng cũ (tháng đã full) thì giữ lại.</t>
  </si>
  <si>
    <r>
      <rPr>
        <b/>
        <sz val="11"/>
        <color theme="8" tint="-0.249977111117893"/>
        <rFont val="Calibri"/>
        <family val="2"/>
        <scheme val="minor"/>
      </rPr>
      <t xml:space="preserve">Bước 5: </t>
    </r>
    <r>
      <rPr>
        <sz val="11"/>
        <color theme="1"/>
        <rFont val="Calibri"/>
        <family val="2"/>
        <scheme val="minor"/>
      </rPr>
      <t>Refresh Dashboard</t>
    </r>
  </si>
  <si>
    <t>Report Output Reliability gồm 3 sheet Visualization: Dashboard, Weekly, Control Month</t>
  </si>
  <si>
    <t>Để Refresh:</t>
  </si>
  <si>
    <t>+ Toàn bộ 3 sheets</t>
  </si>
  <si>
    <t>Điền Report Cutoff Date vào sheet Dashboard. Report Cutoff Date là Chủ nhật của tuần REPORT.</t>
  </si>
  <si>
    <r>
      <t>Unhide sheet "</t>
    </r>
    <r>
      <rPr>
        <b/>
        <sz val="11"/>
        <color theme="1"/>
        <rFont val="Calibri"/>
        <family val="2"/>
        <scheme val="minor"/>
      </rPr>
      <t>Query Final Result</t>
    </r>
    <r>
      <rPr>
        <sz val="11"/>
        <color theme="1"/>
        <rFont val="Calibri"/>
        <family val="2"/>
        <scheme val="minor"/>
      </rPr>
      <t>"</t>
    </r>
  </si>
  <si>
    <t>Click Refresh icon (khi này Chart/Pivot Table linked ở cả 3 sheets sẽ được Refresh phù hợp với dữ liệu mới)</t>
  </si>
  <si>
    <t>+ Sheet riêng</t>
  </si>
  <si>
    <t>Trigger refresh khi thay đổi Scroll Bar, Option trong Drop Down List</t>
  </si>
  <si>
    <t>Cũng có thể bấm nút Refresh. Tuy nhiên, icon Refresh ở sheet "Dashboard" sẽ refresh cả 3 sheets</t>
  </si>
  <si>
    <r>
      <rPr>
        <b/>
        <sz val="11"/>
        <color theme="8" tint="-0.249977111117893"/>
        <rFont val="Calibri"/>
        <family val="2"/>
        <scheme val="minor"/>
      </rPr>
      <t xml:space="preserve">Bước 6: </t>
    </r>
    <r>
      <rPr>
        <sz val="11"/>
        <color theme="1"/>
        <rFont val="Calibri"/>
        <family val="2"/>
        <scheme val="minor"/>
      </rPr>
      <t>Send out report</t>
    </r>
  </si>
  <si>
    <t>Capture lại hình ảnh ở 3 sheets, paste lên mail &gt; send.</t>
  </si>
  <si>
    <t>TPTFGCG015</t>
  </si>
  <si>
    <t>22-W22</t>
  </si>
  <si>
    <t>22-W23</t>
  </si>
  <si>
    <t>02. Nutrition Product</t>
  </si>
  <si>
    <t>04. Milk products</t>
  </si>
  <si>
    <t>07. Liquid beverages</t>
  </si>
  <si>
    <t>Semi</t>
  </si>
  <si>
    <t>D</t>
  </si>
  <si>
    <t>Ma</t>
  </si>
  <si>
    <t>R</t>
  </si>
  <si>
    <t>Pa</t>
  </si>
  <si>
    <t>Ri</t>
  </si>
  <si>
    <t>So</t>
  </si>
  <si>
    <t>Ha</t>
  </si>
  <si>
    <t>Ne</t>
  </si>
  <si>
    <t>Wo</t>
  </si>
  <si>
    <t>Sh</t>
  </si>
  <si>
    <t>Sp</t>
  </si>
  <si>
    <t>Di</t>
  </si>
  <si>
    <t>T</t>
  </si>
  <si>
    <t>TO</t>
  </si>
  <si>
    <t>K</t>
  </si>
  <si>
    <t>KI</t>
  </si>
  <si>
    <t>Ch</t>
  </si>
  <si>
    <t>S</t>
  </si>
  <si>
    <t>Se</t>
  </si>
  <si>
    <t>F</t>
  </si>
  <si>
    <t>Fr</t>
  </si>
  <si>
    <t>Fi</t>
  </si>
  <si>
    <t>BT</t>
  </si>
  <si>
    <t>B</t>
  </si>
  <si>
    <t>Ba</t>
  </si>
  <si>
    <t>Sa</t>
  </si>
  <si>
    <t>V</t>
  </si>
  <si>
    <t>Vi</t>
  </si>
  <si>
    <t>M</t>
  </si>
  <si>
    <t>Me</t>
  </si>
  <si>
    <t>Re</t>
  </si>
  <si>
    <t>C</t>
  </si>
  <si>
    <t>Bu</t>
  </si>
  <si>
    <t>K-</t>
  </si>
  <si>
    <t>To</t>
  </si>
  <si>
    <t>Co</t>
  </si>
  <si>
    <t>Te</t>
  </si>
  <si>
    <t>Ra</t>
  </si>
  <si>
    <t/>
  </si>
  <si>
    <t>Po</t>
  </si>
  <si>
    <t>L</t>
  </si>
  <si>
    <t>P</t>
  </si>
  <si>
    <t>O</t>
  </si>
  <si>
    <t>H</t>
  </si>
  <si>
    <t>FM</t>
  </si>
  <si>
    <t>Frz</t>
  </si>
  <si>
    <t>KP</t>
  </si>
  <si>
    <t>KN</t>
  </si>
  <si>
    <t>LT</t>
  </si>
  <si>
    <t>TP</t>
  </si>
  <si>
    <t>VN</t>
  </si>
  <si>
    <t>GDC</t>
  </si>
  <si>
    <t>N</t>
  </si>
  <si>
    <t>04. Milk Products</t>
  </si>
  <si>
    <t>DP</t>
  </si>
  <si>
    <t>TH</t>
  </si>
  <si>
    <t>01. Powdered Beverages</t>
  </si>
  <si>
    <t>12JBP00009</t>
  </si>
  <si>
    <t>12THB00006</t>
  </si>
  <si>
    <t>12THB00007</t>
  </si>
  <si>
    <t>12THB00009</t>
  </si>
  <si>
    <t>12THB00014</t>
  </si>
  <si>
    <t>12THB00013</t>
  </si>
  <si>
    <t>12JBP00012</t>
  </si>
  <si>
    <t>12JBP00011</t>
  </si>
  <si>
    <t>TPCTOHYB01</t>
  </si>
  <si>
    <t>TPCTOHYB02</t>
  </si>
  <si>
    <t>TPCTOHYB04</t>
  </si>
  <si>
    <t>BTPCHCB001</t>
  </si>
  <si>
    <t>12BUS00013</t>
  </si>
  <si>
    <t>12BUS00018</t>
  </si>
  <si>
    <t xml:space="preserve">12BUS00016      </t>
  </si>
  <si>
    <t>TPMDBXO001</t>
  </si>
  <si>
    <t>TPMBFCG002</t>
  </si>
  <si>
    <t>12JBP00010</t>
  </si>
  <si>
    <t>12USB00002</t>
  </si>
  <si>
    <t>12USB00001</t>
  </si>
  <si>
    <t>12BUS00016</t>
  </si>
  <si>
    <t>12BUS00017</t>
  </si>
  <si>
    <t>12USB00003</t>
  </si>
  <si>
    <t>12BUS00014</t>
  </si>
  <si>
    <t>12BUS00015</t>
  </si>
  <si>
    <t>12BUS00001</t>
  </si>
  <si>
    <t>12BUS00003</t>
  </si>
  <si>
    <t>12BUS00006</t>
  </si>
  <si>
    <t>12BUS00007</t>
  </si>
  <si>
    <t>12BUS00008</t>
  </si>
  <si>
    <t>12THB00008</t>
  </si>
  <si>
    <t>12THB00010</t>
  </si>
  <si>
    <t>12THB00011</t>
  </si>
  <si>
    <t>12THB00012</t>
  </si>
  <si>
    <t>2022-Retort MeBt ver 6k (2 sku)</t>
  </si>
  <si>
    <t>TPMBFCG001</t>
  </si>
  <si>
    <t>TPMBFMD002</t>
  </si>
  <si>
    <t>BustrBliB</t>
  </si>
  <si>
    <t>TPTFGBB003</t>
  </si>
  <si>
    <t>TPMBFCG005</t>
  </si>
  <si>
    <t>TPMBFXM001</t>
  </si>
  <si>
    <t>TPMBFHC002</t>
  </si>
  <si>
    <t>TPMBFHC001</t>
  </si>
  <si>
    <t>BTPOHYBC01</t>
  </si>
  <si>
    <t>12THB00001</t>
  </si>
  <si>
    <t>12THB00002</t>
  </si>
  <si>
    <t>11VMB00045</t>
  </si>
  <si>
    <t>11VMB00476</t>
  </si>
  <si>
    <t>11VMB00420</t>
  </si>
  <si>
    <t>11VMB00317</t>
  </si>
  <si>
    <t>11VMB00318</t>
  </si>
  <si>
    <t>11VMB00315</t>
  </si>
  <si>
    <t>11VMB00320</t>
  </si>
  <si>
    <t>11VMB00341</t>
  </si>
  <si>
    <t>11VMB00316</t>
  </si>
  <si>
    <t>11VMB00321</t>
  </si>
  <si>
    <t>11VMB00319</t>
  </si>
  <si>
    <t>11VMB00042</t>
  </si>
  <si>
    <t>11VMB00325</t>
  </si>
  <si>
    <t>11VMB00328</t>
  </si>
  <si>
    <t>11VMB00329</t>
  </si>
  <si>
    <t>11VMB00327</t>
  </si>
  <si>
    <t>11VMB00275BGG</t>
  </si>
  <si>
    <t>11VMB00275BGT</t>
  </si>
  <si>
    <t>11VMB00327GG</t>
  </si>
  <si>
    <t>12SIM00004</t>
  </si>
  <si>
    <t>12SIM00006</t>
  </si>
  <si>
    <t>41VMB00542</t>
  </si>
  <si>
    <t>11VMB00250</t>
  </si>
  <si>
    <t>11VMB00335</t>
  </si>
  <si>
    <t>11VMB00429</t>
  </si>
  <si>
    <t>11VMB00432</t>
  </si>
  <si>
    <t>11VMB00430</t>
  </si>
  <si>
    <t>11VMB00433</t>
  </si>
  <si>
    <t>11VMB00431</t>
  </si>
  <si>
    <t>11VMB00434</t>
  </si>
  <si>
    <t>11VMB00435</t>
  </si>
  <si>
    <t>11VMB00483</t>
  </si>
  <si>
    <t>11VMB00436</t>
  </si>
  <si>
    <t>11VMB00437</t>
  </si>
  <si>
    <t>11VMB00438</t>
  </si>
  <si>
    <t>11VMB00478</t>
  </si>
  <si>
    <t>11VMB00439</t>
  </si>
  <si>
    <t>11VMB00440</t>
  </si>
  <si>
    <t>11VMB00273</t>
  </si>
  <si>
    <t>11VMB00385</t>
  </si>
  <si>
    <t>11VMB00308</t>
  </si>
  <si>
    <t>11VMB00309</t>
  </si>
  <si>
    <t>11VMB00311</t>
  </si>
  <si>
    <t>11VMB00306</t>
  </si>
  <si>
    <t>BTPOHYBM01</t>
  </si>
  <si>
    <t>11VMB00481</t>
  </si>
  <si>
    <t>11VMB00482</t>
  </si>
  <si>
    <t>11VMB00446</t>
  </si>
  <si>
    <t xml:space="preserve">11VMB00445      </t>
  </si>
  <si>
    <t>11VMB00408</t>
  </si>
  <si>
    <t>11VMB00406</t>
  </si>
  <si>
    <t>11VMB00417</t>
  </si>
  <si>
    <t>11VMB00410</t>
  </si>
  <si>
    <t>11VMB00343</t>
  </si>
  <si>
    <t>11VMB00342</t>
  </si>
  <si>
    <t>11VMB00344</t>
  </si>
  <si>
    <t>11VMB00002</t>
  </si>
  <si>
    <t>11VMB00004</t>
  </si>
  <si>
    <t>11VMB00005</t>
  </si>
  <si>
    <t>11VMB00006</t>
  </si>
  <si>
    <t>11VMB00468</t>
  </si>
  <si>
    <t>11VMB00466</t>
  </si>
  <si>
    <t>11VMB00467</t>
  </si>
  <si>
    <t>11VMB00495</t>
  </si>
  <si>
    <t>11VMB00479</t>
  </si>
  <si>
    <t>41VMB00546</t>
  </si>
  <si>
    <t>41VMB00548</t>
  </si>
  <si>
    <t>TPMDBMD001</t>
  </si>
  <si>
    <t>11VMB00421</t>
  </si>
  <si>
    <t>11VMB00345</t>
  </si>
  <si>
    <t>11VMB00459</t>
  </si>
  <si>
    <t>11VMB00460</t>
  </si>
  <si>
    <t>11VMB00405</t>
  </si>
  <si>
    <t>11VMB00419</t>
  </si>
  <si>
    <t>11VMB00452</t>
  </si>
  <si>
    <t>11VMB00456</t>
  </si>
  <si>
    <t>11VMB00457</t>
  </si>
  <si>
    <t>11VMB00454</t>
  </si>
  <si>
    <t>11VMB00447</t>
  </si>
  <si>
    <t>MLDBBTR028</t>
  </si>
  <si>
    <t>Export-BúM 1</t>
  </si>
  <si>
    <t>Export-BúM 2</t>
  </si>
  <si>
    <t>12GERMEW1</t>
  </si>
  <si>
    <t>12SIM00007</t>
  </si>
  <si>
    <t>12SIM00010</t>
  </si>
  <si>
    <t>Export-Cơm chiêM 3</t>
  </si>
  <si>
    <t>Export-Cơm chiêM 1</t>
  </si>
  <si>
    <t>Export-Cơm chiêM 2</t>
  </si>
  <si>
    <t>2022MPI021</t>
  </si>
  <si>
    <t>2022-Jumbo WoMtoM HMR (2SKUs)</t>
  </si>
  <si>
    <t>2022-WoMtoM HMR 2 SKUs</t>
  </si>
  <si>
    <t>2021- SpriMgroll01</t>
  </si>
  <si>
    <t>91VMB00039</t>
  </si>
  <si>
    <t>91VMB00040</t>
  </si>
  <si>
    <t>91VMB00043</t>
  </si>
  <si>
    <t>2022- MBMdu VegBM (plBMt-bBsed meBt)</t>
  </si>
  <si>
    <t>2022- IMMovBtioM (Fried hBms)</t>
  </si>
  <si>
    <t>2022- IMMovBtioM (Mut HBms)</t>
  </si>
  <si>
    <t>2022-Retort MeBt PlBMt BBsed</t>
  </si>
  <si>
    <t>2022- IMMovBtioM (Rice fried fish cBke)</t>
  </si>
  <si>
    <t>BúM Mước Lèo Chả Cá Gói 300g</t>
  </si>
  <si>
    <t>41VMB00249</t>
  </si>
  <si>
    <t>41VMB00227</t>
  </si>
  <si>
    <t>TPMTCCG001</t>
  </si>
  <si>
    <t>TPMTCCG002</t>
  </si>
  <si>
    <t>TPMTCCG003</t>
  </si>
  <si>
    <t>TPMTCCG004</t>
  </si>
  <si>
    <t>Mew SKU</t>
  </si>
  <si>
    <t xml:space="preserve">Mew product </t>
  </si>
  <si>
    <t>2022MPI040</t>
  </si>
  <si>
    <t>2022MPI041</t>
  </si>
  <si>
    <t>TPMTCCG005</t>
  </si>
  <si>
    <t>TPMTCCG006</t>
  </si>
  <si>
    <t>11VMB00441</t>
  </si>
  <si>
    <t>11VMB00442</t>
  </si>
  <si>
    <t>11VMB00443</t>
  </si>
  <si>
    <t>11VMB00423</t>
  </si>
  <si>
    <t>11VMB00424</t>
  </si>
  <si>
    <t>11VMB00425</t>
  </si>
  <si>
    <t>11VMB00426</t>
  </si>
  <si>
    <t>11VMB00427</t>
  </si>
  <si>
    <t>11VMB00428</t>
  </si>
  <si>
    <t>11VMB00470</t>
  </si>
  <si>
    <t>2022MPI044</t>
  </si>
  <si>
    <t>11VMB00463</t>
  </si>
  <si>
    <t>2022MPI042</t>
  </si>
  <si>
    <t>11VMB00473</t>
  </si>
  <si>
    <t>11VMB00474</t>
  </si>
  <si>
    <t>2022MPI017</t>
  </si>
  <si>
    <t>2022MPI018</t>
  </si>
  <si>
    <t>Mew SKU 68</t>
  </si>
  <si>
    <t>ThBilBMd</t>
  </si>
  <si>
    <t>ChiMB</t>
  </si>
  <si>
    <t>IMdoMesiB</t>
  </si>
  <si>
    <t>JBpBM</t>
  </si>
  <si>
    <t>GermBMy</t>
  </si>
  <si>
    <t>11VMB00471</t>
  </si>
  <si>
    <t>11VMB00472</t>
  </si>
  <si>
    <t>2022MPI059</t>
  </si>
  <si>
    <t>2022MPI057</t>
  </si>
  <si>
    <t>2022MPI058</t>
  </si>
  <si>
    <t>Mew SKU 55</t>
  </si>
  <si>
    <t>Mew SKU 56</t>
  </si>
  <si>
    <t>Mew SKU 57</t>
  </si>
  <si>
    <t>Mew SKU 58</t>
  </si>
  <si>
    <t>Mew SKU 59</t>
  </si>
  <si>
    <t>Mew SKU 60</t>
  </si>
  <si>
    <t>Mew SKU 61</t>
  </si>
  <si>
    <t>Mew SKU 62</t>
  </si>
  <si>
    <t>Mew SKU 63</t>
  </si>
  <si>
    <t>Mew SKU 64</t>
  </si>
  <si>
    <t>Mew SKU 65</t>
  </si>
  <si>
    <t>Mew SKU 66</t>
  </si>
  <si>
    <t>2022- IMMo Xốt TeriyBki</t>
  </si>
  <si>
    <t>2022- IMMo Xốt CBm OrBMge</t>
  </si>
  <si>
    <t>2022- IMMo Xốt Gà KuMg PBo</t>
  </si>
  <si>
    <t>2022-IMMo SsBmjjBMg 250G</t>
  </si>
  <si>
    <t>11VMB00475</t>
  </si>
  <si>
    <t>91VMB00041</t>
  </si>
  <si>
    <t>91VMB00042</t>
  </si>
  <si>
    <t>2022MPI001</t>
  </si>
  <si>
    <t>2022MPI002</t>
  </si>
  <si>
    <t>2022MPI043</t>
  </si>
  <si>
    <t>11VMB00469</t>
  </si>
  <si>
    <t>MLPLXOT004</t>
  </si>
  <si>
    <t>TPMDBMD003</t>
  </si>
  <si>
    <t>11VMB00493</t>
  </si>
  <si>
    <t>11VMB00494</t>
  </si>
  <si>
    <t>11VMB00409</t>
  </si>
  <si>
    <t>11CEBX002</t>
  </si>
  <si>
    <t>TPCEBB033</t>
  </si>
  <si>
    <t>TPCEBB034</t>
  </si>
  <si>
    <t>TPCEBG010</t>
  </si>
  <si>
    <t>TPCEBX039</t>
  </si>
  <si>
    <t>TPCEBX040</t>
  </si>
  <si>
    <t>TPCEBX041</t>
  </si>
  <si>
    <t>TPCEBX043</t>
  </si>
  <si>
    <t>TPCEBX044</t>
  </si>
  <si>
    <t>TPCEBX045</t>
  </si>
  <si>
    <t>TPCEBX046</t>
  </si>
  <si>
    <t>TPCEBX061</t>
  </si>
  <si>
    <t>TPCEBX062</t>
  </si>
  <si>
    <t>TPCEBX063</t>
  </si>
  <si>
    <t>TPCECG056</t>
  </si>
  <si>
    <t>TPCECG057</t>
  </si>
  <si>
    <t>TPCECG062</t>
  </si>
  <si>
    <t>TPCECG063</t>
  </si>
  <si>
    <t>TPCECG064</t>
  </si>
  <si>
    <t>TPCECG065</t>
  </si>
  <si>
    <t>TPCECG066</t>
  </si>
  <si>
    <t>TPCECG067</t>
  </si>
  <si>
    <t>TPCECG068</t>
  </si>
  <si>
    <t>TPCECG070</t>
  </si>
  <si>
    <t>TPCECG073</t>
  </si>
  <si>
    <t>TPCECG074</t>
  </si>
  <si>
    <t>TPCECG076</t>
  </si>
  <si>
    <t>TPCECG077</t>
  </si>
  <si>
    <t>TPCEHC021</t>
  </si>
  <si>
    <t>TPCEHC024</t>
  </si>
  <si>
    <t>TPCEHC025</t>
  </si>
  <si>
    <t>TPCEHC026</t>
  </si>
  <si>
    <t>TPCEHC027</t>
  </si>
  <si>
    <t>TPCEHC029</t>
  </si>
  <si>
    <t>TPCEHC030</t>
  </si>
  <si>
    <t>TPCEHT004</t>
  </si>
  <si>
    <t>TPCEME003</t>
  </si>
  <si>
    <t>TPCEXC004</t>
  </si>
  <si>
    <t>TPCEXM005</t>
  </si>
  <si>
    <t>TPCEXM007</t>
  </si>
  <si>
    <t>TPCEBB031</t>
  </si>
  <si>
    <t>TPCEMI001</t>
  </si>
  <si>
    <t>TPCERB001</t>
  </si>
  <si>
    <t>TPCERB002</t>
  </si>
  <si>
    <t>HHCEBV004</t>
  </si>
  <si>
    <t>HHCECV006</t>
  </si>
  <si>
    <t>HHCECV008</t>
  </si>
  <si>
    <t>HHCEXX001</t>
  </si>
  <si>
    <t>HHCEXX003</t>
  </si>
  <si>
    <t>HHCEXX010</t>
  </si>
  <si>
    <t>TPCEBV001</t>
  </si>
  <si>
    <t>TPCEBV017</t>
  </si>
  <si>
    <t>TPCECB004</t>
  </si>
  <si>
    <t>TPCECC006</t>
  </si>
  <si>
    <t>TPCECL035</t>
  </si>
  <si>
    <t>TPCECL037</t>
  </si>
  <si>
    <t>TPCECL038</t>
  </si>
  <si>
    <t>TPCECL042</t>
  </si>
  <si>
    <t>TPCECL043</t>
  </si>
  <si>
    <t>TPCECL044</t>
  </si>
  <si>
    <t>TPCECL045</t>
  </si>
  <si>
    <t>TPCECL046</t>
  </si>
  <si>
    <t>TPCECLT39</t>
  </si>
  <si>
    <t>TPCECV001</t>
  </si>
  <si>
    <t>TPCECV002</t>
  </si>
  <si>
    <t>TPCECV022</t>
  </si>
  <si>
    <t>TPCELT001</t>
  </si>
  <si>
    <t>TPCEMM001</t>
  </si>
  <si>
    <t>TPCEMM003</t>
  </si>
  <si>
    <t>TPCECC004</t>
  </si>
  <si>
    <t>TPCECC005</t>
  </si>
  <si>
    <t>TPCECC007</t>
  </si>
  <si>
    <t>TRCEOL009</t>
  </si>
  <si>
    <t>TRCEOL024</t>
  </si>
  <si>
    <t>TRCEOL033</t>
  </si>
  <si>
    <t>TRCEOL035</t>
  </si>
  <si>
    <t>TRCEOL039</t>
  </si>
  <si>
    <t>TPCEME004</t>
  </si>
  <si>
    <t>TPCERB003</t>
  </si>
  <si>
    <t>TPCEBG004</t>
  </si>
  <si>
    <t>TRCEOL032</t>
  </si>
  <si>
    <t>TRCEOL037</t>
  </si>
  <si>
    <t>TPCESO003</t>
  </si>
  <si>
    <t>TPCESO004</t>
  </si>
  <si>
    <t>TPCEBB038</t>
  </si>
  <si>
    <t>TPCEBB039</t>
  </si>
  <si>
    <t>TPCECG088</t>
  </si>
  <si>
    <t>TPCECG091</t>
  </si>
  <si>
    <t>TPCECG078</t>
  </si>
  <si>
    <t>TPCECG079</t>
  </si>
  <si>
    <t>TPCEBX052</t>
  </si>
  <si>
    <t>11CEBX001</t>
  </si>
  <si>
    <t>TPCEBX029</t>
  </si>
  <si>
    <t>TPCEBX030</t>
  </si>
  <si>
    <t>TPCEBX051</t>
  </si>
  <si>
    <t>TPCEBX053</t>
  </si>
  <si>
    <t>TPCEBX054</t>
  </si>
  <si>
    <t>TPCEBX055</t>
  </si>
  <si>
    <t>TPCEHC022</t>
  </si>
  <si>
    <t>TPCEME001</t>
  </si>
  <si>
    <t>D:\OTHER\Linkedin\CV\Output Reliability Report.xlsm</t>
  </si>
  <si>
    <t>TP Total</t>
  </si>
  <si>
    <t>KN Total</t>
  </si>
  <si>
    <t>OR</t>
  </si>
  <si>
    <t>ProdR</t>
  </si>
  <si>
    <t>WEEEKLY OR &amp; PRODR</t>
  </si>
  <si>
    <t>- Submission: dữ liệu lấy từ file Submission (khi các sếp đã submit cho MA)</t>
  </si>
  <si>
    <t>LT Total</t>
  </si>
  <si>
    <t>22-W16</t>
  </si>
  <si>
    <t>22-W17</t>
  </si>
  <si>
    <t>22-W15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</si>
</sst>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41" formatCode="_-* #,##0_-;\-* #,##0_-;_-* &quot;-&quot;_-;_-@_-"/>
    <numFmt numFmtId="43" formatCode="_-* #,##0.00_-;\-* #,##0.00_-;_-* &quot;-&quot;??_-;_-@_-"/>
    <numFmt numFmtId="164" formatCode="_(* #,##0.00_);_(* \(#,##0.00\);_(* &quot;-&quot;??_);_(@_)"/>
    <numFmt numFmtId="165" formatCode="_-* #,##0_-;\-* #,##0_-;_-* &quot;-&quot;??_-;_-@_-"/>
    <numFmt numFmtId="166" formatCode="[$-409]d\-mmm;@"/>
    <numFmt numFmtId="167" formatCode="[$VND]\ #,##0"/>
    <numFmt numFmtId="168" formatCode="0%;\-0%;@"/>
    <numFmt numFmtId="169" formatCode="_(* #,##0_);_(* \(#,##0\);_(* &quot;-&quot;??_);_(@_)"/>
    <numFmt numFmtId="170" formatCode="0;\-0;\-;@"/>
    <numFmt numFmtId="171" formatCode="0_);\(0\)"/>
    <numFmt numFmtId="172" formatCode="[&gt;0]\ \+#%;[&lt;0]\ \ \-#%"/>
    <numFmt numFmtId="173" formatCode="_-* #,##0%_-;\-* #,##0%_-;_-* &quot;-&quot;??_-;_-@_-"/>
    <numFmt numFmtId="174" formatCode="[&gt;0]\ \+_#0.0%;[&lt;0]\ \ \-_#0.0%;0%"/>
    <numFmt numFmtId="175" formatCode="_-\ #,##0%_-;\-\ #,##0%_-;_-* &quot;-&quot;??_-;_-@_-"/>
    <numFmt numFmtId="176" formatCode="_-* #,##0%_-;\-\ #,##0%_-;_-* &quot;-&quot;??_-;_-@_-"/>
  </numFmts>
  <fonts count="72">
    <font>
      <sz val="11"/>
      <color theme="1"/>
      <name val="Calibri"/>
      <family val="2"/>
      <scheme val="minor"/>
    </font>
    <font>
      <sz val="11"/>
      <color theme="1"/>
      <name val="Calibri"/>
      <family val="2"/>
      <scheme val="minor"/>
    </font>
    <font>
      <sz val="11"/>
      <color theme="1"/>
      <name val="Candara"/>
      <family val="2"/>
    </font>
    <font>
      <b/>
      <sz val="11"/>
      <color theme="0"/>
      <name val="Candara"/>
      <family val="2"/>
    </font>
    <font>
      <sz val="11"/>
      <color indexed="8"/>
      <name val="Arial"/>
      <family val="2"/>
    </font>
    <font>
      <sz val="10"/>
      <name val="Arial"/>
      <family val="2"/>
    </font>
    <font>
      <b/>
      <sz val="11"/>
      <color theme="1"/>
      <name val="Calibri"/>
      <family val="2"/>
      <scheme val="minor"/>
    </font>
    <font>
      <sz val="11"/>
      <color theme="1"/>
      <name val="Candara"/>
      <family val="2"/>
    </font>
    <font>
      <sz val="11"/>
      <color theme="1"/>
      <name val="Candara"/>
      <family val="2"/>
    </font>
    <font>
      <b/>
      <sz val="11"/>
      <color theme="0"/>
      <name val="Calibri"/>
      <family val="2"/>
      <scheme val="minor"/>
    </font>
    <font>
      <b/>
      <sz val="10"/>
      <color rgb="FFFF9900"/>
      <name val="Calibri"/>
      <family val="2"/>
      <scheme val="minor"/>
    </font>
    <font>
      <sz val="10"/>
      <color theme="1"/>
      <name val="Calibri"/>
      <family val="2"/>
      <scheme val="minor"/>
    </font>
    <font>
      <sz val="11"/>
      <color theme="9" tint="0.79998168889431442"/>
      <name val="Calibri"/>
      <family val="2"/>
      <scheme val="minor"/>
    </font>
    <font>
      <b/>
      <sz val="14"/>
      <name val="Calibri"/>
      <family val="2"/>
      <scheme val="minor"/>
    </font>
    <font>
      <b/>
      <sz val="12"/>
      <name val="Calibri"/>
      <family val="2"/>
      <scheme val="minor"/>
    </font>
    <font>
      <b/>
      <sz val="10"/>
      <name val="Arial"/>
      <family val="2"/>
    </font>
    <font>
      <sz val="11"/>
      <name val="Candara"/>
      <family val="2"/>
    </font>
    <font>
      <b/>
      <sz val="11"/>
      <name val="Candara"/>
      <family val="2"/>
    </font>
    <font>
      <sz val="11"/>
      <name val="Calibri"/>
      <family val="2"/>
      <scheme val="minor"/>
    </font>
    <font>
      <sz val="9"/>
      <color theme="1" tint="0.499984740745262"/>
      <name val="Calibri"/>
      <family val="2"/>
      <scheme val="minor"/>
    </font>
    <font>
      <b/>
      <sz val="10"/>
      <color theme="3"/>
      <name val="Calibri"/>
      <family val="2"/>
      <scheme val="minor"/>
    </font>
    <font>
      <b/>
      <sz val="10"/>
      <color theme="1"/>
      <name val="Calibri"/>
      <family val="2"/>
      <scheme val="minor"/>
    </font>
    <font>
      <i/>
      <sz val="11"/>
      <color theme="1"/>
      <name val="Calibri"/>
      <family val="2"/>
      <scheme val="minor"/>
    </font>
    <font>
      <sz val="9"/>
      <color theme="1" tint="0.34998626667073579"/>
      <name val="Calibri"/>
      <family val="2"/>
      <scheme val="minor"/>
    </font>
    <font>
      <sz val="8.5"/>
      <color theme="1" tint="0.34998626667073579"/>
      <name val="Calibri"/>
      <family val="2"/>
      <scheme val="minor"/>
    </font>
    <font>
      <sz val="8.5"/>
      <color theme="1"/>
      <name val="Calibri"/>
      <family val="2"/>
      <scheme val="minor"/>
    </font>
    <font>
      <sz val="8.5"/>
      <color theme="9" tint="0.79998168889431442"/>
      <name val="Calibri"/>
      <family val="2"/>
      <scheme val="minor"/>
    </font>
    <font>
      <sz val="10"/>
      <color indexed="0"/>
      <name val="Arial"/>
      <family val="2"/>
    </font>
    <font>
      <sz val="11"/>
      <color theme="1"/>
      <name val="Calibri"/>
      <family val="2"/>
      <charset val="129"/>
      <scheme val="minor"/>
    </font>
    <font>
      <sz val="11"/>
      <color theme="1"/>
      <name val="Candara"/>
      <family val="2"/>
    </font>
    <font>
      <b/>
      <sz val="10"/>
      <color theme="3" tint="0.39997558519241921"/>
      <name val="Calibri"/>
      <family val="2"/>
      <scheme val="minor"/>
    </font>
    <font>
      <b/>
      <sz val="14"/>
      <color theme="3" tint="-0.249977111117893"/>
      <name val="Calibri"/>
      <family val="2"/>
      <scheme val="minor"/>
    </font>
    <font>
      <b/>
      <sz val="11"/>
      <color theme="3" tint="-0.249977111117893"/>
      <name val="Calibri"/>
      <family val="2"/>
      <scheme val="minor"/>
    </font>
    <font>
      <b/>
      <sz val="11"/>
      <color theme="8"/>
      <name val="Calibri"/>
      <family val="2"/>
      <scheme val="minor"/>
    </font>
    <font>
      <b/>
      <sz val="11"/>
      <name val="Calibri"/>
      <family val="2"/>
      <scheme val="minor"/>
    </font>
    <font>
      <b/>
      <sz val="10"/>
      <color theme="7" tint="-0.249977111117893"/>
      <name val="Calibri"/>
      <family val="2"/>
      <scheme val="minor"/>
    </font>
    <font>
      <b/>
      <sz val="10"/>
      <color theme="8" tint="0.39997558519241921"/>
      <name val="Calibri"/>
      <family val="2"/>
      <scheme val="minor"/>
    </font>
    <font>
      <b/>
      <sz val="12"/>
      <color theme="1" tint="0.34998626667073579"/>
      <name val="Calibri"/>
      <family val="2"/>
      <scheme val="minor"/>
    </font>
    <font>
      <b/>
      <sz val="10"/>
      <color rgb="FFF2B800"/>
      <name val="Calibri"/>
      <family val="2"/>
      <scheme val="minor"/>
    </font>
    <font>
      <sz val="11"/>
      <color theme="1" tint="0.499984740745262"/>
      <name val="Calibri"/>
      <family val="2"/>
      <scheme val="minor"/>
    </font>
    <font>
      <b/>
      <sz val="11"/>
      <color rgb="FFC00000"/>
      <name val="Calibri"/>
      <family val="2"/>
    </font>
    <font>
      <b/>
      <sz val="11"/>
      <color theme="1"/>
      <name val="Candara"/>
      <family val="2"/>
    </font>
    <font>
      <b/>
      <sz val="12"/>
      <color theme="1"/>
      <name val="Calibri"/>
      <family val="2"/>
      <scheme val="minor"/>
    </font>
    <font>
      <sz val="11"/>
      <color theme="8" tint="-0.249977111117893"/>
      <name val="Calibri"/>
      <family val="2"/>
      <scheme val="minor"/>
    </font>
    <font>
      <sz val="11"/>
      <color theme="1"/>
      <name val="Symbol"/>
      <family val="1"/>
      <charset val="2"/>
    </font>
    <font>
      <b/>
      <sz val="12"/>
      <color theme="0"/>
      <name val="Calibri"/>
      <family val="2"/>
      <scheme val="minor"/>
    </font>
    <font>
      <b/>
      <sz val="11"/>
      <color theme="8" tint="-0.249977111117893"/>
      <name val="Calibri"/>
      <family val="2"/>
      <scheme val="minor"/>
    </font>
    <font>
      <sz val="11"/>
      <color theme="1" tint="0.34998626667073579"/>
      <name val="Calibri"/>
      <family val="2"/>
      <scheme val="minor"/>
    </font>
    <font>
      <b/>
      <sz val="11"/>
      <color theme="1" tint="0.34998626667073579"/>
      <name val="Calibri"/>
      <family val="2"/>
      <scheme val="minor"/>
    </font>
    <font>
      <sz val="11"/>
      <color theme="1"/>
      <name val="Candara"/>
      <family val="2"/>
    </font>
    <font>
      <sz val="11"/>
      <color theme="1"/>
      <name val="Candara"/>
      <family val="2"/>
    </font>
    <font>
      <sz val="11"/>
      <color theme="0"/>
      <name val="Calibri"/>
      <family val="2"/>
      <scheme val="minor"/>
    </font>
    <font>
      <b/>
      <sz val="11"/>
      <color rgb="FF000000"/>
      <name val="Calibri"/>
      <family val="2"/>
    </font>
    <font>
      <sz val="9"/>
      <color theme="5" tint="-0.499984740745262"/>
      <name val="Calibri"/>
      <family val="2"/>
      <scheme val="minor"/>
    </font>
    <font>
      <b/>
      <sz val="9"/>
      <color theme="5" tint="-0.499984740745262"/>
      <name val="Calibri"/>
      <family val="2"/>
      <scheme val="minor"/>
    </font>
    <font>
      <sz val="9"/>
      <color theme="1"/>
      <name val="Calibri"/>
      <family val="2"/>
      <scheme val="minor"/>
    </font>
    <font>
      <b/>
      <sz val="10"/>
      <color theme="1" tint="0.499984740745262"/>
      <name val="Calibri"/>
      <family val="2"/>
      <scheme val="minor"/>
    </font>
    <font>
      <b/>
      <sz val="16"/>
      <color theme="3" tint="-0.249977111117893"/>
      <name val="Calibri"/>
      <family val="2"/>
      <scheme val="minor"/>
    </font>
    <font>
      <i/>
      <sz val="10"/>
      <color theme="6"/>
      <name val="Calibri"/>
      <family val="2"/>
      <scheme val="minor"/>
    </font>
    <font>
      <b/>
      <i/>
      <sz val="10"/>
      <color theme="6"/>
      <name val="Calibri"/>
      <family val="2"/>
      <scheme val="minor"/>
    </font>
    <font>
      <b/>
      <i/>
      <sz val="11"/>
      <color theme="1"/>
      <name val="Calibri"/>
      <family val="2"/>
      <scheme val="minor"/>
    </font>
    <font>
      <b/>
      <sz val="11"/>
      <name val="Arial"/>
      <family val="2"/>
    </font>
    <font>
      <b/>
      <sz val="9"/>
      <color theme="3" tint="-0.249977111117893"/>
      <name val="Calibri"/>
      <family val="2"/>
      <scheme val="minor"/>
    </font>
    <font>
      <sz val="9"/>
      <color theme="9" tint="0.79998168889431442"/>
      <name val="Calibri"/>
      <family val="2"/>
      <scheme val="minor"/>
    </font>
    <font>
      <b/>
      <sz val="10"/>
      <color theme="8" tint="-0.499984740745262"/>
      <name val="Calibri"/>
      <family val="2"/>
      <scheme val="minor"/>
    </font>
    <font>
      <sz val="10"/>
      <color theme="9" tint="0.79998168889431442"/>
      <name val="Calibri"/>
      <family val="2"/>
      <scheme val="minor"/>
    </font>
    <font>
      <sz val="11"/>
      <color theme="0"/>
      <name val="Candara"/>
      <family val="2"/>
    </font>
    <font>
      <b/>
      <sz val="10"/>
      <color theme="6" tint="0.59999389629810485"/>
      <name val="Calibri"/>
      <family val="2"/>
      <scheme val="minor"/>
    </font>
    <font>
      <b/>
      <sz val="14"/>
      <color theme="0"/>
      <name val="Calibri"/>
      <family val="2"/>
      <scheme val="minor"/>
    </font>
    <font>
      <sz val="14"/>
      <color theme="0"/>
      <name val="Calibri"/>
      <family val="2"/>
      <scheme val="minor"/>
    </font>
    <font>
      <sz val="11"/>
      <color rgb="FF000000"/>
      <name val="Candara"/>
      <family val="2"/>
    </font>
    <font>
      <sz val="11"/>
      <color theme="6" tint="0.79998168889431442"/>
      <name val="Calibri"/>
      <family val="2"/>
      <scheme val="minor"/>
    </font>
  </fonts>
  <fills count="29">
    <fill>
      <patternFill patternType="none"/>
    </fill>
    <fill>
      <patternFill patternType="gray125"/>
    </fill>
    <fill>
      <patternFill patternType="solid">
        <fgColor theme="4"/>
        <bgColor theme="4"/>
      </patternFill>
    </fill>
    <fill>
      <patternFill patternType="solid">
        <fgColor rgb="FFFFFFFF"/>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5" tint="-0.249977111117893"/>
        <bgColor theme="4"/>
      </patternFill>
    </fill>
    <fill>
      <patternFill patternType="solid">
        <fgColor theme="9" tint="-0.249977111117893"/>
        <bgColor theme="4"/>
      </patternFill>
    </fill>
    <fill>
      <patternFill patternType="solid">
        <fgColor theme="7" tint="0.39997558519241921"/>
        <bgColor indexed="64"/>
      </patternFill>
    </fill>
    <fill>
      <patternFill patternType="solid">
        <fgColor theme="5" tint="0.39997558519241921"/>
        <bgColor theme="4"/>
      </patternFill>
    </fill>
    <fill>
      <patternFill patternType="solid">
        <fgColor theme="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theme="4" tint="-0.499984740745262"/>
        <bgColor indexed="64"/>
      </patternFill>
    </fill>
    <fill>
      <patternFill patternType="solid">
        <fgColor theme="1" tint="0.499984740745262"/>
        <bgColor indexed="64"/>
      </patternFill>
    </fill>
    <fill>
      <patternFill patternType="solid">
        <fgColor theme="3" tint="-0.249977111117893"/>
        <bgColor indexed="64"/>
      </patternFill>
    </fill>
    <fill>
      <patternFill patternType="solid">
        <fgColor theme="1"/>
        <bgColor theme="1"/>
      </patternFill>
    </fill>
    <fill>
      <patternFill patternType="solid">
        <fgColor theme="7" tint="0.59999389629810485"/>
        <bgColor indexed="64"/>
      </patternFill>
    </fill>
    <fill>
      <patternFill patternType="solid">
        <fgColor rgb="FFF0F3FA"/>
        <bgColor indexed="64"/>
      </patternFill>
    </fill>
    <fill>
      <patternFill patternType="solid">
        <fgColor theme="8" tint="-0.249977111117893"/>
        <bgColor indexed="64"/>
      </patternFill>
    </fill>
    <fill>
      <patternFill patternType="solid">
        <fgColor theme="6" tint="0.7999816888943144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3" tint="0.39997558519241921"/>
        <bgColor indexed="64"/>
      </patternFill>
    </fill>
    <fill>
      <patternFill patternType="solid">
        <fgColor rgb="FFF0F0F0"/>
        <bgColor indexed="64"/>
      </patternFill>
    </fill>
    <fill>
      <patternFill patternType="solid">
        <fgColor theme="5" tint="-0.499984740745262"/>
        <bgColor indexed="64"/>
      </patternFill>
    </fill>
  </fills>
  <borders count="23">
    <border>
      <left/>
      <right/>
      <top/>
      <bottom/>
      <diagonal/>
    </border>
    <border>
      <left/>
      <right/>
      <top style="thin">
        <color theme="4"/>
      </top>
      <bottom/>
      <diagonal/>
    </border>
    <border>
      <left style="medium">
        <color theme="1" tint="0.499984740745262"/>
      </left>
      <right/>
      <top style="thin">
        <color theme="4"/>
      </top>
      <bottom/>
      <diagonal/>
    </border>
    <border>
      <left style="medium">
        <color theme="1" tint="0.499984740745262"/>
      </left>
      <right/>
      <top/>
      <bottom/>
      <diagonal/>
    </border>
    <border>
      <left/>
      <right style="medium">
        <color theme="1" tint="0.499984740745262"/>
      </right>
      <top style="thin">
        <color theme="4"/>
      </top>
      <bottom/>
      <diagonal/>
    </border>
    <border>
      <left/>
      <right style="medium">
        <color theme="1"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top style="thin">
        <color theme="1"/>
      </top>
      <bottom/>
      <diagonal/>
    </border>
    <border>
      <left/>
      <right/>
      <top style="thin">
        <color theme="1"/>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s>
  <cellStyleXfs count="12">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9" fontId="5" fillId="0" borderId="0" applyFill="0" applyBorder="0" applyAlignment="0" applyProtection="0"/>
    <xf numFmtId="166" fontId="1" fillId="0" borderId="0"/>
    <xf numFmtId="164" fontId="1" fillId="0" borderId="0" applyFont="0" applyFill="0" applyBorder="0" applyAlignment="0" applyProtection="0"/>
    <xf numFmtId="0" fontId="27" fillId="0" borderId="0">
      <alignment vertical="top"/>
    </xf>
    <xf numFmtId="164" fontId="27" fillId="0" borderId="0" applyFont="0" applyFill="0" applyBorder="0" applyAlignment="0" applyProtection="0"/>
    <xf numFmtId="9" fontId="27" fillId="0" borderId="0" applyFont="0" applyFill="0" applyBorder="0" applyAlignment="0" applyProtection="0"/>
    <xf numFmtId="0" fontId="28" fillId="0" borderId="0">
      <alignment vertical="center"/>
    </xf>
    <xf numFmtId="43" fontId="1" fillId="0" borderId="0" applyFont="0" applyFill="0" applyBorder="0" applyAlignment="0" applyProtection="0"/>
  </cellStyleXfs>
  <cellXfs count="303">
    <xf numFmtId="0" fontId="0" fillId="0" borderId="0" xfId="0"/>
    <xf numFmtId="0" fontId="0" fillId="0" borderId="0" xfId="0" pivotButton="1"/>
    <xf numFmtId="9" fontId="0" fillId="0" borderId="0" xfId="2" applyFont="1"/>
    <xf numFmtId="165" fontId="2" fillId="0" borderId="0" xfId="1" applyNumberFormat="1" applyFont="1" applyFill="1" applyBorder="1"/>
    <xf numFmtId="165" fontId="2" fillId="0" borderId="0" xfId="1" applyNumberFormat="1" applyFont="1" applyFill="1" applyBorder="1" applyAlignment="1">
      <alignment horizontal="left" vertical="center"/>
    </xf>
    <xf numFmtId="9" fontId="0" fillId="0" borderId="0" xfId="0" applyNumberFormat="1"/>
    <xf numFmtId="165" fontId="7" fillId="0" borderId="0" xfId="1" applyNumberFormat="1" applyFont="1" applyFill="1"/>
    <xf numFmtId="165" fontId="0" fillId="0" borderId="0" xfId="0" applyNumberFormat="1"/>
    <xf numFmtId="165" fontId="8" fillId="0" borderId="0" xfId="1" applyNumberFormat="1" applyFont="1" applyFill="1"/>
    <xf numFmtId="0" fontId="0" fillId="0" borderId="0" xfId="0" applyAlignment="1">
      <alignment horizontal="left"/>
    </xf>
    <xf numFmtId="0" fontId="0" fillId="0" borderId="0" xfId="0" applyNumberFormat="1"/>
    <xf numFmtId="165" fontId="2" fillId="0" borderId="0" xfId="1" applyNumberFormat="1" applyFont="1" applyFill="1"/>
    <xf numFmtId="9" fontId="2" fillId="0" borderId="0" xfId="2" applyFont="1" applyFill="1"/>
    <xf numFmtId="0" fontId="9" fillId="2" borderId="1" xfId="0" applyFont="1" applyFill="1" applyBorder="1"/>
    <xf numFmtId="1" fontId="0" fillId="0" borderId="0" xfId="0" applyNumberFormat="1"/>
    <xf numFmtId="1" fontId="2" fillId="0" borderId="0" xfId="1" applyNumberFormat="1" applyFont="1" applyFill="1"/>
    <xf numFmtId="1" fontId="2" fillId="0" borderId="0" xfId="1" applyNumberFormat="1" applyFont="1" applyFill="1" applyBorder="1"/>
    <xf numFmtId="1" fontId="8" fillId="0" borderId="0" xfId="1" applyNumberFormat="1" applyFont="1" applyFill="1"/>
    <xf numFmtId="1" fontId="2" fillId="0" borderId="0" xfId="1" applyNumberFormat="1" applyFont="1" applyFill="1" applyBorder="1" applyAlignment="1">
      <alignment horizontal="left"/>
    </xf>
    <xf numFmtId="1" fontId="2" fillId="0" borderId="0" xfId="1" applyNumberFormat="1" applyFont="1" applyFill="1" applyBorder="1" applyAlignment="1">
      <alignment horizontal="right"/>
    </xf>
    <xf numFmtId="1" fontId="8" fillId="0" borderId="0" xfId="1" applyNumberFormat="1" applyFont="1" applyFill="1" applyAlignment="1">
      <alignment horizontal="right"/>
    </xf>
    <xf numFmtId="1" fontId="0" fillId="0" borderId="0" xfId="0" applyNumberFormat="1" applyAlignment="1">
      <alignment horizontal="right"/>
    </xf>
    <xf numFmtId="0" fontId="0" fillId="4" borderId="0" xfId="0" applyFill="1"/>
    <xf numFmtId="9" fontId="2" fillId="5" borderId="0" xfId="2" applyFont="1" applyFill="1" applyBorder="1"/>
    <xf numFmtId="9" fontId="3" fillId="6" borderId="1" xfId="2" applyNumberFormat="1" applyFont="1" applyFill="1" applyBorder="1"/>
    <xf numFmtId="165" fontId="16" fillId="8" borderId="0" xfId="1" applyNumberFormat="1" applyFont="1" applyFill="1" applyBorder="1"/>
    <xf numFmtId="165" fontId="17" fillId="9" borderId="1" xfId="1" applyNumberFormat="1" applyFont="1" applyFill="1" applyBorder="1"/>
    <xf numFmtId="165" fontId="2" fillId="0" borderId="3" xfId="1" applyNumberFormat="1" applyFont="1" applyFill="1" applyBorder="1"/>
    <xf numFmtId="0" fontId="0" fillId="0" borderId="3" xfId="0" applyBorder="1"/>
    <xf numFmtId="0" fontId="9" fillId="7" borderId="4" xfId="0" applyFont="1" applyFill="1" applyBorder="1"/>
    <xf numFmtId="165" fontId="2" fillId="0" borderId="5" xfId="1" applyNumberFormat="1" applyFont="1" applyFill="1" applyBorder="1"/>
    <xf numFmtId="0" fontId="0" fillId="0" borderId="5" xfId="0" applyBorder="1"/>
    <xf numFmtId="165" fontId="17" fillId="9" borderId="2" xfId="1" applyNumberFormat="1" applyFont="1" applyFill="1" applyBorder="1"/>
    <xf numFmtId="0" fontId="6" fillId="0" borderId="0" xfId="0" applyFont="1"/>
    <xf numFmtId="168" fontId="0" fillId="0" borderId="0" xfId="0" applyNumberFormat="1"/>
    <xf numFmtId="0" fontId="0" fillId="0" borderId="0" xfId="0" applyFont="1"/>
    <xf numFmtId="0" fontId="0" fillId="0" borderId="0" xfId="0" applyAlignment="1">
      <alignment horizontal="right" indent="1"/>
    </xf>
    <xf numFmtId="0" fontId="0" fillId="10" borderId="6" xfId="0" applyFill="1" applyBorder="1" applyAlignment="1">
      <alignment horizontal="center"/>
    </xf>
    <xf numFmtId="0" fontId="0" fillId="0" borderId="0" xfId="0" applyFill="1" applyBorder="1" applyAlignment="1">
      <alignment horizontal="right" indent="1"/>
    </xf>
    <xf numFmtId="14" fontId="0" fillId="0" borderId="0" xfId="0" applyNumberFormat="1"/>
    <xf numFmtId="14" fontId="2" fillId="0" borderId="0" xfId="1" applyNumberFormat="1" applyFont="1" applyFill="1"/>
    <xf numFmtId="14" fontId="6" fillId="10" borderId="6" xfId="0" applyNumberFormat="1" applyFont="1" applyFill="1" applyBorder="1"/>
    <xf numFmtId="0" fontId="0" fillId="0" borderId="0" xfId="0" quotePrefix="1"/>
    <xf numFmtId="0" fontId="0" fillId="8" borderId="6" xfId="0" applyFill="1" applyBorder="1" applyAlignment="1">
      <alignment horizontal="center"/>
    </xf>
    <xf numFmtId="0" fontId="6" fillId="0" borderId="7" xfId="0" applyFont="1" applyBorder="1"/>
    <xf numFmtId="0" fontId="6" fillId="0" borderId="8" xfId="0" applyFont="1" applyBorder="1"/>
    <xf numFmtId="0" fontId="6" fillId="0" borderId="9" xfId="0" applyFont="1" applyBorder="1"/>
    <xf numFmtId="9" fontId="0" fillId="0" borderId="10" xfId="2" applyFont="1" applyBorder="1" applyAlignment="1">
      <alignment horizontal="center"/>
    </xf>
    <xf numFmtId="0" fontId="0" fillId="0" borderId="0" xfId="0" applyBorder="1"/>
    <xf numFmtId="9" fontId="0" fillId="0" borderId="0" xfId="2" applyFont="1" applyBorder="1"/>
    <xf numFmtId="0" fontId="0" fillId="0" borderId="11" xfId="0" applyBorder="1"/>
    <xf numFmtId="0" fontId="0" fillId="0" borderId="10" xfId="0" applyBorder="1"/>
    <xf numFmtId="0" fontId="0" fillId="0" borderId="12" xfId="0" applyBorder="1"/>
    <xf numFmtId="0" fontId="0" fillId="0" borderId="13" xfId="0" applyBorder="1"/>
    <xf numFmtId="0" fontId="0" fillId="0" borderId="14" xfId="0" applyBorder="1"/>
    <xf numFmtId="0" fontId="6" fillId="0" borderId="0" xfId="0" applyFont="1" applyFill="1" applyBorder="1"/>
    <xf numFmtId="2" fontId="0" fillId="0" borderId="0" xfId="0" applyNumberFormat="1"/>
    <xf numFmtId="0" fontId="6" fillId="0" borderId="15" xfId="0" applyFont="1" applyFill="1" applyBorder="1"/>
    <xf numFmtId="0" fontId="0" fillId="0" borderId="16" xfId="0" applyBorder="1"/>
    <xf numFmtId="0" fontId="0" fillId="0" borderId="17" xfId="0" applyBorder="1"/>
    <xf numFmtId="0" fontId="11" fillId="3" borderId="0" xfId="0" applyFont="1" applyFill="1" applyAlignment="1">
      <alignment horizontal="left" vertical="center" wrapText="1"/>
    </xf>
    <xf numFmtId="0" fontId="12" fillId="3" borderId="0" xfId="0" applyFont="1" applyFill="1"/>
    <xf numFmtId="0" fontId="14" fillId="3" borderId="0" xfId="0" applyFont="1" applyFill="1" applyAlignment="1">
      <alignment horizontal="left"/>
    </xf>
    <xf numFmtId="0" fontId="12" fillId="3" borderId="0" xfId="0" applyFont="1" applyFill="1" applyBorder="1"/>
    <xf numFmtId="0" fontId="15" fillId="3" borderId="0" xfId="0" applyFont="1" applyFill="1" applyBorder="1" applyAlignment="1"/>
    <xf numFmtId="0" fontId="19" fillId="3" borderId="0" xfId="0" applyFont="1" applyFill="1" applyAlignment="1">
      <alignment horizontal="center" vertical="center"/>
    </xf>
    <xf numFmtId="0" fontId="20" fillId="3" borderId="0" xfId="0" applyFont="1" applyFill="1" applyAlignment="1">
      <alignment horizontal="center" vertical="center"/>
    </xf>
    <xf numFmtId="0" fontId="20" fillId="3" borderId="0" xfId="0" applyFont="1" applyFill="1" applyBorder="1" applyAlignment="1">
      <alignment horizontal="center" vertical="center"/>
    </xf>
    <xf numFmtId="0" fontId="21" fillId="0" borderId="0" xfId="0" applyFont="1" applyAlignment="1">
      <alignment horizontal="center" vertical="center"/>
    </xf>
    <xf numFmtId="0" fontId="21" fillId="11" borderId="0" xfId="0" applyFont="1" applyFill="1" applyAlignment="1">
      <alignment horizontal="center" vertical="center"/>
    </xf>
    <xf numFmtId="169" fontId="0" fillId="0" borderId="0" xfId="6" applyNumberFormat="1" applyFont="1"/>
    <xf numFmtId="43" fontId="0" fillId="0" borderId="0" xfId="1" applyFont="1"/>
    <xf numFmtId="169" fontId="0" fillId="0" borderId="0" xfId="1" applyNumberFormat="1" applyFont="1"/>
    <xf numFmtId="3" fontId="0" fillId="0" borderId="0" xfId="0" applyNumberFormat="1"/>
    <xf numFmtId="0" fontId="0" fillId="0" borderId="0" xfId="0" applyAlignment="1">
      <alignment horizontal="center"/>
    </xf>
    <xf numFmtId="10" fontId="0" fillId="0" borderId="0" xfId="2" applyNumberFormat="1" applyFont="1"/>
    <xf numFmtId="14" fontId="0" fillId="0" borderId="0" xfId="0" applyNumberFormat="1" applyAlignment="1">
      <alignment horizontal="left"/>
    </xf>
    <xf numFmtId="9" fontId="0" fillId="0" borderId="0" xfId="2" applyFont="1" applyAlignment="1">
      <alignment horizontal="left"/>
    </xf>
    <xf numFmtId="0" fontId="9" fillId="16" borderId="0" xfId="0" applyFont="1" applyFill="1" applyAlignment="1">
      <alignment horizontal="left" vertical="center"/>
    </xf>
    <xf numFmtId="0" fontId="22" fillId="0" borderId="0" xfId="0" applyFont="1"/>
    <xf numFmtId="0" fontId="23" fillId="3" borderId="0" xfId="0" applyFont="1" applyFill="1" applyBorder="1"/>
    <xf numFmtId="0" fontId="23" fillId="3" borderId="0" xfId="0" applyFont="1" applyFill="1"/>
    <xf numFmtId="0" fontId="24" fillId="0" borderId="0" xfId="0" applyFont="1"/>
    <xf numFmtId="0" fontId="24" fillId="3" borderId="0" xfId="0" applyFont="1" applyFill="1"/>
    <xf numFmtId="0" fontId="25" fillId="0" borderId="0" xfId="0" applyFont="1"/>
    <xf numFmtId="0" fontId="26" fillId="3" borderId="0" xfId="0" applyFont="1" applyFill="1"/>
    <xf numFmtId="0" fontId="6" fillId="0" borderId="15" xfId="0" applyFont="1" applyBorder="1"/>
    <xf numFmtId="1" fontId="0" fillId="17" borderId="0" xfId="0" applyNumberFormat="1" applyFill="1"/>
    <xf numFmtId="0" fontId="10" fillId="3" borderId="0" xfId="0" applyFont="1" applyFill="1" applyAlignment="1">
      <alignment vertical="center"/>
    </xf>
    <xf numFmtId="165" fontId="2" fillId="18" borderId="0" xfId="1" applyNumberFormat="1" applyFont="1" applyFill="1" applyBorder="1" applyAlignment="1">
      <alignment horizontal="left" vertical="center"/>
    </xf>
    <xf numFmtId="1" fontId="29" fillId="0" borderId="0" xfId="1" applyNumberFormat="1" applyFont="1" applyFill="1"/>
    <xf numFmtId="14" fontId="29" fillId="0" borderId="0" xfId="1" applyNumberFormat="1" applyFont="1" applyFill="1"/>
    <xf numFmtId="165" fontId="29" fillId="0" borderId="0" xfId="1" applyNumberFormat="1" applyFont="1" applyFill="1"/>
    <xf numFmtId="1" fontId="29" fillId="0" borderId="0" xfId="1" applyNumberFormat="1" applyFont="1" applyFill="1" applyBorder="1"/>
    <xf numFmtId="1" fontId="29" fillId="0" borderId="0" xfId="1" applyNumberFormat="1" applyFont="1" applyFill="1" applyBorder="1" applyAlignment="1">
      <alignment horizontal="right"/>
    </xf>
    <xf numFmtId="165" fontId="29" fillId="0" borderId="0" xfId="1" applyNumberFormat="1" applyFont="1" applyFill="1" applyBorder="1" applyAlignment="1">
      <alignment horizontal="left" vertical="center"/>
    </xf>
    <xf numFmtId="165" fontId="29" fillId="0" borderId="0" xfId="1" applyNumberFormat="1" applyFont="1" applyFill="1" applyBorder="1"/>
    <xf numFmtId="165" fontId="29" fillId="0" borderId="3" xfId="1" applyNumberFormat="1" applyFont="1" applyFill="1" applyBorder="1"/>
    <xf numFmtId="165" fontId="29" fillId="0" borderId="5" xfId="1" applyNumberFormat="1" applyFont="1" applyFill="1" applyBorder="1"/>
    <xf numFmtId="170" fontId="0" fillId="0" borderId="6" xfId="0" applyNumberFormat="1" applyFont="1" applyFill="1" applyBorder="1" applyAlignment="1">
      <alignment vertical="center"/>
    </xf>
    <xf numFmtId="0" fontId="0" fillId="0" borderId="6" xfId="0" applyFont="1" applyFill="1" applyBorder="1" applyAlignment="1">
      <alignment vertical="center"/>
    </xf>
    <xf numFmtId="170" fontId="0" fillId="0" borderId="6" xfId="0" applyNumberFormat="1" applyFont="1" applyBorder="1"/>
    <xf numFmtId="0" fontId="0" fillId="0" borderId="0" xfId="0" applyFill="1"/>
    <xf numFmtId="170" fontId="0" fillId="0" borderId="0" xfId="0" applyNumberFormat="1" applyFill="1" applyAlignment="1">
      <alignment horizontal="center"/>
    </xf>
    <xf numFmtId="0" fontId="0" fillId="0" borderId="0" xfId="0" applyAlignment="1">
      <alignment vertical="top" wrapText="1"/>
    </xf>
    <xf numFmtId="0" fontId="18" fillId="12" borderId="0" xfId="0" applyFont="1" applyFill="1" applyAlignment="1">
      <alignment horizontal="center" vertical="top" wrapText="1"/>
    </xf>
    <xf numFmtId="169" fontId="0" fillId="13" borderId="0" xfId="6" applyNumberFormat="1" applyFont="1" applyFill="1" applyAlignment="1">
      <alignment horizontal="left" vertical="top" wrapText="1"/>
    </xf>
    <xf numFmtId="169" fontId="0" fillId="14" borderId="0" xfId="6" applyNumberFormat="1" applyFont="1" applyFill="1" applyAlignment="1">
      <alignment horizontal="left" vertical="top" wrapText="1"/>
    </xf>
    <xf numFmtId="164" fontId="0" fillId="0" borderId="0" xfId="6" applyFont="1" applyAlignment="1">
      <alignment horizontal="left" vertical="top" wrapText="1"/>
    </xf>
    <xf numFmtId="0" fontId="0" fillId="0" borderId="0" xfId="0" applyAlignment="1">
      <alignment horizontal="center" vertical="top" wrapText="1"/>
    </xf>
    <xf numFmtId="164" fontId="0" fillId="0" borderId="0" xfId="6" applyFont="1"/>
    <xf numFmtId="164" fontId="6" fillId="0" borderId="0" xfId="6" applyFont="1"/>
    <xf numFmtId="169" fontId="6" fillId="0" borderId="0" xfId="6" applyNumberFormat="1" applyFont="1"/>
    <xf numFmtId="43" fontId="9" fillId="19" borderId="18" xfId="1" applyFont="1" applyFill="1" applyBorder="1" applyAlignment="1">
      <alignment horizontal="left" vertical="top" wrapText="1"/>
    </xf>
    <xf numFmtId="43" fontId="9" fillId="19" borderId="19" xfId="1" applyFont="1" applyFill="1" applyBorder="1" applyAlignment="1">
      <alignment horizontal="left" vertical="top" wrapText="1"/>
    </xf>
    <xf numFmtId="171" fontId="0" fillId="0" borderId="0" xfId="1" applyNumberFormat="1" applyFont="1"/>
    <xf numFmtId="0" fontId="9" fillId="15" borderId="0" xfId="0" applyFont="1" applyFill="1" applyAlignment="1">
      <alignment horizontal="center" vertical="center"/>
    </xf>
    <xf numFmtId="0" fontId="10" fillId="3" borderId="0" xfId="0" applyFont="1" applyFill="1" applyAlignment="1">
      <alignment horizontal="left" vertical="center"/>
    </xf>
    <xf numFmtId="0" fontId="13" fillId="3" borderId="0" xfId="0" applyNumberFormat="1" applyFont="1" applyFill="1" applyAlignment="1">
      <alignment horizontal="right" vertical="center"/>
    </xf>
    <xf numFmtId="167" fontId="13" fillId="3" borderId="0" xfId="0" applyNumberFormat="1" applyFont="1" applyFill="1" applyAlignment="1">
      <alignment horizontal="right" vertical="center"/>
    </xf>
    <xf numFmtId="2" fontId="13" fillId="3" borderId="0" xfId="0" applyNumberFormat="1" applyFont="1" applyFill="1" applyAlignment="1">
      <alignment horizontal="right" vertical="center"/>
    </xf>
    <xf numFmtId="0" fontId="10" fillId="3" borderId="0" xfId="0" applyFont="1" applyFill="1" applyAlignment="1">
      <alignment horizontal="left" vertical="center"/>
    </xf>
    <xf numFmtId="1" fontId="0" fillId="0" borderId="0" xfId="0" applyNumberFormat="1" applyAlignment="1">
      <alignment horizontal="left"/>
    </xf>
    <xf numFmtId="9" fontId="0" fillId="20" borderId="0" xfId="2" applyFont="1" applyFill="1"/>
    <xf numFmtId="0" fontId="30" fillId="3" borderId="0" xfId="0" applyFont="1" applyFill="1" applyAlignment="1">
      <alignment vertical="center"/>
    </xf>
    <xf numFmtId="9" fontId="13" fillId="3" borderId="0" xfId="2" applyFont="1" applyFill="1" applyAlignment="1">
      <alignment vertical="center"/>
    </xf>
    <xf numFmtId="0" fontId="12" fillId="3" borderId="0" xfId="0" applyFont="1" applyFill="1" applyAlignment="1">
      <alignment vertical="center"/>
    </xf>
    <xf numFmtId="0" fontId="6" fillId="3" borderId="0" xfId="0" applyFont="1" applyFill="1" applyAlignment="1">
      <alignment horizontal="left" vertical="center"/>
    </xf>
    <xf numFmtId="0" fontId="14" fillId="3" borderId="0" xfId="0" applyFont="1" applyFill="1" applyAlignment="1">
      <alignment horizontal="left" vertical="center"/>
    </xf>
    <xf numFmtId="9" fontId="32" fillId="21" borderId="0" xfId="0" applyNumberFormat="1" applyFont="1" applyFill="1" applyAlignment="1">
      <alignment horizontal="center" vertical="center"/>
    </xf>
    <xf numFmtId="9" fontId="6" fillId="21" borderId="0" xfId="0" applyNumberFormat="1" applyFont="1" applyFill="1" applyAlignment="1">
      <alignment horizontal="center" vertical="center"/>
    </xf>
    <xf numFmtId="0" fontId="13" fillId="3" borderId="0" xfId="0" applyNumberFormat="1" applyFont="1" applyFill="1" applyAlignment="1">
      <alignment vertical="center"/>
    </xf>
    <xf numFmtId="0" fontId="30" fillId="3" borderId="0" xfId="0" applyFont="1" applyFill="1" applyAlignment="1">
      <alignment vertical="top"/>
    </xf>
    <xf numFmtId="0" fontId="30" fillId="3" borderId="0" xfId="0" applyFont="1" applyFill="1" applyAlignment="1"/>
    <xf numFmtId="0" fontId="33" fillId="3" borderId="0" xfId="0" applyFont="1" applyFill="1" applyAlignment="1">
      <alignment vertical="center"/>
    </xf>
    <xf numFmtId="9" fontId="31" fillId="3" borderId="0" xfId="2" applyFont="1" applyFill="1" applyAlignment="1">
      <alignment horizontal="left" vertical="center"/>
    </xf>
    <xf numFmtId="9" fontId="13" fillId="3" borderId="0" xfId="2" applyFont="1" applyFill="1" applyAlignment="1">
      <alignment horizontal="left" vertical="center"/>
    </xf>
    <xf numFmtId="9" fontId="34" fillId="21" borderId="0" xfId="0" applyNumberFormat="1" applyFont="1" applyFill="1" applyAlignment="1">
      <alignment horizontal="left" vertical="center"/>
    </xf>
    <xf numFmtId="9" fontId="34" fillId="0" borderId="0" xfId="0" applyNumberFormat="1" applyFont="1" applyFill="1" applyAlignment="1">
      <alignment horizontal="left" vertical="center"/>
    </xf>
    <xf numFmtId="0" fontId="36" fillId="3" borderId="0" xfId="0" applyFont="1" applyFill="1" applyAlignment="1">
      <alignment horizontal="left"/>
    </xf>
    <xf numFmtId="167" fontId="13" fillId="3" borderId="0" xfId="0" applyNumberFormat="1" applyFont="1" applyFill="1" applyAlignment="1">
      <alignment vertical="center"/>
    </xf>
    <xf numFmtId="0" fontId="37" fillId="3" borderId="0" xfId="0" applyFont="1" applyFill="1" applyAlignment="1">
      <alignment horizontal="left" vertical="center"/>
    </xf>
    <xf numFmtId="10" fontId="35" fillId="3" borderId="0" xfId="2" applyNumberFormat="1" applyFont="1" applyFill="1" applyAlignment="1">
      <alignment horizontal="left" vertical="center"/>
    </xf>
    <xf numFmtId="0" fontId="38" fillId="3" borderId="0" xfId="0" applyFont="1" applyFill="1" applyAlignment="1">
      <alignment vertical="center"/>
    </xf>
    <xf numFmtId="0" fontId="39" fillId="3" borderId="0" xfId="0" applyFont="1" applyFill="1" applyAlignment="1">
      <alignment vertical="center"/>
    </xf>
    <xf numFmtId="0" fontId="40" fillId="0" borderId="0" xfId="0" applyFont="1" applyFill="1" applyAlignment="1">
      <alignment horizontal="center" vertical="center"/>
    </xf>
    <xf numFmtId="0" fontId="40" fillId="0" borderId="0" xfId="0" applyFont="1" applyAlignment="1">
      <alignment horizontal="right"/>
    </xf>
    <xf numFmtId="14" fontId="41" fillId="20" borderId="6" xfId="0" applyNumberFormat="1" applyFont="1" applyFill="1" applyBorder="1" applyAlignment="1">
      <alignment horizontal="center" vertical="center"/>
    </xf>
    <xf numFmtId="170" fontId="41" fillId="20" borderId="6" xfId="0" applyNumberFormat="1" applyFont="1" applyFill="1" applyBorder="1" applyAlignment="1">
      <alignment horizontal="center" vertical="center"/>
    </xf>
    <xf numFmtId="14" fontId="41" fillId="12" borderId="6" xfId="0" applyNumberFormat="1" applyFont="1" applyFill="1" applyBorder="1" applyAlignment="1">
      <alignment horizontal="center" vertical="center"/>
    </xf>
    <xf numFmtId="170" fontId="0" fillId="0" borderId="6" xfId="0" applyNumberFormat="1" applyFill="1" applyBorder="1"/>
    <xf numFmtId="0" fontId="21" fillId="3" borderId="0" xfId="0" applyFont="1" applyFill="1" applyAlignment="1">
      <alignment horizontal="left"/>
    </xf>
    <xf numFmtId="0" fontId="21" fillId="3" borderId="0" xfId="0" applyFont="1" applyFill="1" applyAlignment="1">
      <alignment horizontal="left" vertical="center"/>
    </xf>
    <xf numFmtId="0" fontId="42" fillId="3" borderId="0" xfId="0" applyFont="1" applyFill="1" applyAlignment="1">
      <alignment horizontal="left"/>
    </xf>
    <xf numFmtId="9" fontId="42" fillId="3" borderId="0" xfId="2" applyFont="1" applyFill="1" applyAlignment="1">
      <alignment horizontal="left"/>
    </xf>
    <xf numFmtId="0" fontId="13" fillId="0" borderId="0" xfId="0" applyNumberFormat="1" applyFont="1" applyFill="1" applyAlignment="1">
      <alignment horizontal="right" vertical="center"/>
    </xf>
    <xf numFmtId="0" fontId="21" fillId="0" borderId="0" xfId="0" applyFont="1" applyFill="1" applyAlignment="1">
      <alignment horizontal="left" vertical="center"/>
    </xf>
    <xf numFmtId="0" fontId="42" fillId="0" borderId="0" xfId="0" applyFont="1" applyFill="1" applyAlignment="1">
      <alignment horizontal="left"/>
    </xf>
    <xf numFmtId="0" fontId="13" fillId="0" borderId="0" xfId="0" applyNumberFormat="1" applyFont="1" applyFill="1" applyAlignment="1">
      <alignment vertical="center"/>
    </xf>
    <xf numFmtId="0" fontId="12" fillId="0" borderId="0" xfId="0" applyFont="1" applyFill="1"/>
    <xf numFmtId="0" fontId="14" fillId="0" borderId="0" xfId="0" applyFont="1" applyFill="1" applyAlignment="1">
      <alignment horizontal="left"/>
    </xf>
    <xf numFmtId="9" fontId="6" fillId="0" borderId="0" xfId="0" applyNumberFormat="1" applyFont="1" applyFill="1" applyAlignment="1">
      <alignment horizontal="center" vertical="center"/>
    </xf>
    <xf numFmtId="9" fontId="32" fillId="0" borderId="0" xfId="0" applyNumberFormat="1" applyFont="1" applyFill="1" applyAlignment="1">
      <alignment horizontal="center" vertical="center"/>
    </xf>
    <xf numFmtId="167" fontId="13" fillId="0" borderId="0" xfId="0" applyNumberFormat="1" applyFont="1" applyFill="1" applyAlignment="1">
      <alignment horizontal="right" vertical="center"/>
    </xf>
    <xf numFmtId="2" fontId="13" fillId="0" borderId="0" xfId="0" applyNumberFormat="1" applyFont="1" applyFill="1" applyAlignment="1">
      <alignment horizontal="right" vertical="center"/>
    </xf>
    <xf numFmtId="9" fontId="6" fillId="23" borderId="0" xfId="0" applyNumberFormat="1" applyFont="1" applyFill="1" applyAlignment="1">
      <alignment horizontal="center" vertical="center"/>
    </xf>
    <xf numFmtId="0" fontId="21" fillId="0" borderId="0" xfId="0" applyFont="1" applyFill="1" applyAlignment="1">
      <alignment horizontal="center" vertical="center"/>
    </xf>
    <xf numFmtId="0" fontId="12" fillId="0" borderId="0" xfId="0" applyFont="1" applyFill="1" applyBorder="1"/>
    <xf numFmtId="0" fontId="15" fillId="0" borderId="0" xfId="0" applyFont="1" applyFill="1" applyBorder="1" applyAlignment="1"/>
    <xf numFmtId="0" fontId="23" fillId="0" borderId="0" xfId="0" applyFont="1" applyFill="1" applyBorder="1"/>
    <xf numFmtId="0" fontId="33" fillId="3" borderId="0" xfId="0" applyFont="1" applyFill="1" applyAlignment="1">
      <alignment horizontal="left" vertical="center" indent="7"/>
    </xf>
    <xf numFmtId="0" fontId="21" fillId="3" borderId="0" xfId="0" applyFont="1" applyFill="1" applyAlignment="1">
      <alignment horizontal="left" vertical="center" indent="7"/>
    </xf>
    <xf numFmtId="0" fontId="21" fillId="0" borderId="0" xfId="0" applyFont="1" applyFill="1" applyAlignment="1">
      <alignment horizontal="left" vertical="center" indent="7"/>
    </xf>
    <xf numFmtId="0" fontId="21" fillId="3" borderId="0" xfId="0" applyFont="1" applyFill="1" applyAlignment="1">
      <alignment horizontal="left" indent="7"/>
    </xf>
    <xf numFmtId="170" fontId="0" fillId="0" borderId="0" xfId="0" applyNumberFormat="1" applyFont="1" applyFill="1" applyBorder="1" applyAlignment="1">
      <alignment vertical="center"/>
    </xf>
    <xf numFmtId="172" fontId="6" fillId="21" borderId="0" xfId="0" applyNumberFormat="1" applyFont="1" applyFill="1" applyAlignment="1">
      <alignment horizontal="center" vertical="center"/>
    </xf>
    <xf numFmtId="0" fontId="0" fillId="22" borderId="0" xfId="0" applyNumberFormat="1" applyFill="1"/>
    <xf numFmtId="0" fontId="9" fillId="14" borderId="0" xfId="0" applyFont="1" applyFill="1"/>
    <xf numFmtId="0" fontId="6" fillId="20" borderId="0" xfId="0" applyFont="1" applyFill="1" applyAlignment="1">
      <alignment vertical="center"/>
    </xf>
    <xf numFmtId="0" fontId="0" fillId="0" borderId="0" xfId="0" applyAlignment="1">
      <alignment vertical="center"/>
    </xf>
    <xf numFmtId="0" fontId="6" fillId="0" borderId="0" xfId="0" applyFont="1" applyAlignment="1">
      <alignment vertical="center"/>
    </xf>
    <xf numFmtId="14" fontId="0" fillId="0" borderId="0" xfId="0" applyNumberFormat="1" applyAlignment="1">
      <alignment horizontal="left" vertical="center"/>
    </xf>
    <xf numFmtId="0" fontId="0" fillId="0" borderId="0" xfId="0" applyAlignment="1">
      <alignment horizontal="right" vertical="center"/>
    </xf>
    <xf numFmtId="0" fontId="0" fillId="0" borderId="0" xfId="0" applyAlignment="1">
      <alignment horizontal="center" vertical="center"/>
    </xf>
    <xf numFmtId="0" fontId="0" fillId="0" borderId="0" xfId="0" quotePrefix="1" applyAlignment="1">
      <alignment horizontal="center" vertical="center"/>
    </xf>
    <xf numFmtId="0" fontId="0" fillId="0" borderId="8" xfId="0" applyBorder="1" applyAlignment="1">
      <alignment horizontal="right" vertical="center"/>
    </xf>
    <xf numFmtId="0" fontId="0" fillId="0" borderId="13" xfId="0" applyBorder="1" applyAlignment="1">
      <alignment horizontal="right" vertical="center"/>
    </xf>
    <xf numFmtId="0" fontId="0" fillId="0" borderId="0" xfId="0" quotePrefix="1" applyAlignment="1">
      <alignment vertical="center"/>
    </xf>
    <xf numFmtId="0" fontId="0" fillId="0" borderId="0" xfId="0" quotePrefix="1" applyFont="1"/>
    <xf numFmtId="0" fontId="47" fillId="0" borderId="0" xfId="0" applyFont="1"/>
    <xf numFmtId="0" fontId="0" fillId="0" borderId="0" xfId="0" applyAlignment="1">
      <alignment vertical="top"/>
    </xf>
    <xf numFmtId="0" fontId="6" fillId="0" borderId="9" xfId="0" applyFont="1" applyBorder="1" applyAlignment="1">
      <alignment horizontal="center" vertical="center"/>
    </xf>
    <xf numFmtId="0" fontId="6" fillId="0" borderId="14" xfId="0" applyFont="1" applyBorder="1" applyAlignment="1">
      <alignment horizontal="center" vertical="center"/>
    </xf>
    <xf numFmtId="0" fontId="6" fillId="0" borderId="7" xfId="0" applyFont="1" applyBorder="1" applyAlignment="1">
      <alignment vertical="center"/>
    </xf>
    <xf numFmtId="0" fontId="6" fillId="0" borderId="12" xfId="0" applyFont="1" applyBorder="1" applyAlignment="1">
      <alignment vertical="center"/>
    </xf>
    <xf numFmtId="1" fontId="2" fillId="0" borderId="0" xfId="1" applyNumberFormat="1" applyFont="1" applyFill="1" applyAlignment="1">
      <alignment horizontal="right"/>
    </xf>
    <xf numFmtId="1" fontId="49" fillId="0" borderId="0" xfId="1" applyNumberFormat="1" applyFont="1" applyFill="1"/>
    <xf numFmtId="14" fontId="49" fillId="0" borderId="0" xfId="1" applyNumberFormat="1" applyFont="1" applyFill="1"/>
    <xf numFmtId="165" fontId="49" fillId="0" borderId="0" xfId="1" applyNumberFormat="1" applyFont="1" applyFill="1"/>
    <xf numFmtId="1" fontId="49" fillId="0" borderId="0" xfId="1" applyNumberFormat="1" applyFont="1" applyFill="1" applyAlignment="1">
      <alignment horizontal="right"/>
    </xf>
    <xf numFmtId="165" fontId="49" fillId="0" borderId="3" xfId="1" applyNumberFormat="1" applyFont="1" applyFill="1" applyBorder="1"/>
    <xf numFmtId="165" fontId="49" fillId="0" borderId="5" xfId="1" applyNumberFormat="1" applyFont="1" applyFill="1" applyBorder="1"/>
    <xf numFmtId="165" fontId="49" fillId="0" borderId="0" xfId="1" applyNumberFormat="1" applyFont="1" applyFill="1" applyBorder="1"/>
    <xf numFmtId="165" fontId="8" fillId="0" borderId="0" xfId="1" applyNumberFormat="1" applyFont="1" applyFill="1" applyBorder="1"/>
    <xf numFmtId="1" fontId="50" fillId="0" borderId="0" xfId="1" applyNumberFormat="1" applyFont="1" applyFill="1"/>
    <xf numFmtId="14" fontId="50" fillId="0" borderId="0" xfId="1" applyNumberFormat="1" applyFont="1" applyFill="1"/>
    <xf numFmtId="165" fontId="50" fillId="0" borderId="0" xfId="1" applyNumberFormat="1" applyFont="1" applyFill="1"/>
    <xf numFmtId="1" fontId="50" fillId="0" borderId="0" xfId="1" applyNumberFormat="1" applyFont="1" applyFill="1" applyAlignment="1">
      <alignment horizontal="right"/>
    </xf>
    <xf numFmtId="165" fontId="50" fillId="0" borderId="3" xfId="1" applyNumberFormat="1" applyFont="1" applyFill="1" applyBorder="1"/>
    <xf numFmtId="9" fontId="50" fillId="0" borderId="0" xfId="2" applyNumberFormat="1" applyFont="1" applyFill="1"/>
    <xf numFmtId="165" fontId="50" fillId="0" borderId="5" xfId="1" applyNumberFormat="1" applyFont="1" applyFill="1" applyBorder="1"/>
    <xf numFmtId="14" fontId="3" fillId="15" borderId="6" xfId="0" applyNumberFormat="1" applyFont="1" applyFill="1" applyBorder="1" applyAlignment="1">
      <alignment horizontal="center" vertical="center"/>
    </xf>
    <xf numFmtId="170" fontId="3" fillId="15" borderId="6" xfId="0" applyNumberFormat="1" applyFont="1" applyFill="1" applyBorder="1" applyAlignment="1">
      <alignment horizontal="center" vertical="center"/>
    </xf>
    <xf numFmtId="9" fontId="2" fillId="0" borderId="0" xfId="2" applyNumberFormat="1" applyFont="1" applyFill="1"/>
    <xf numFmtId="165" fontId="50" fillId="0" borderId="0" xfId="1" applyNumberFormat="1" applyFont="1" applyFill="1" applyBorder="1"/>
    <xf numFmtId="9" fontId="0" fillId="0" borderId="0" xfId="0" applyNumberFormat="1" applyAlignment="1">
      <alignment horizontal="left"/>
    </xf>
    <xf numFmtId="173" fontId="0" fillId="0" borderId="0" xfId="0" applyNumberFormat="1"/>
    <xf numFmtId="0" fontId="51" fillId="0" borderId="0" xfId="0" pivotButton="1" applyFont="1"/>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9" fillId="18" borderId="0" xfId="0" applyFont="1" applyFill="1" applyAlignment="1"/>
    <xf numFmtId="1" fontId="0" fillId="18" borderId="0" xfId="0" applyNumberFormat="1" applyFill="1"/>
    <xf numFmtId="1" fontId="2" fillId="18" borderId="0" xfId="1" applyNumberFormat="1" applyFont="1" applyFill="1" applyBorder="1"/>
    <xf numFmtId="0" fontId="53" fillId="0" borderId="0" xfId="0" applyFont="1" applyAlignment="1">
      <alignment horizontal="left" vertical="center" indent="1"/>
    </xf>
    <xf numFmtId="0" fontId="55" fillId="0" borderId="0" xfId="0" applyNumberFormat="1" applyFont="1" applyAlignment="1">
      <alignment horizontal="left" indent="1"/>
    </xf>
    <xf numFmtId="41" fontId="0" fillId="0" borderId="0" xfId="0" applyNumberFormat="1"/>
    <xf numFmtId="0" fontId="45" fillId="22" borderId="0" xfId="0" applyFont="1" applyFill="1"/>
    <xf numFmtId="0" fontId="51" fillId="22" borderId="0" xfId="0" applyFont="1" applyFill="1"/>
    <xf numFmtId="0" fontId="56" fillId="3" borderId="0" xfId="0" applyFont="1" applyFill="1" applyAlignment="1">
      <alignment horizontal="left" vertical="center"/>
    </xf>
    <xf numFmtId="14" fontId="56" fillId="3" borderId="0" xfId="0" applyNumberFormat="1" applyFont="1" applyFill="1" applyAlignment="1">
      <alignment horizontal="left" vertical="center"/>
    </xf>
    <xf numFmtId="0" fontId="56" fillId="3" borderId="0" xfId="0" applyFont="1" applyFill="1" applyAlignment="1">
      <alignment horizontal="center" vertical="center"/>
    </xf>
    <xf numFmtId="0" fontId="0" fillId="0" borderId="0" xfId="0" pivotButton="1" applyAlignment="1">
      <alignment vertical="center" wrapText="1"/>
    </xf>
    <xf numFmtId="0" fontId="0" fillId="25" borderId="0" xfId="0" applyFill="1" applyAlignment="1">
      <alignment vertical="center" wrapText="1"/>
    </xf>
    <xf numFmtId="0" fontId="0" fillId="23" borderId="0" xfId="0" applyFill="1"/>
    <xf numFmtId="165" fontId="0" fillId="0" borderId="0" xfId="0" applyNumberFormat="1" applyFill="1"/>
    <xf numFmtId="173" fontId="0" fillId="0" borderId="0" xfId="0" applyNumberFormat="1" applyFill="1"/>
    <xf numFmtId="0" fontId="0" fillId="27" borderId="0" xfId="0" applyFill="1"/>
    <xf numFmtId="0" fontId="0" fillId="11" borderId="0" xfId="0" applyFill="1" applyAlignment="1">
      <alignment vertical="center" wrapText="1"/>
    </xf>
    <xf numFmtId="0" fontId="39" fillId="0" borderId="0" xfId="0" applyFont="1" applyFill="1" applyBorder="1"/>
    <xf numFmtId="0" fontId="39" fillId="0" borderId="0" xfId="0" applyFont="1" applyBorder="1"/>
    <xf numFmtId="0" fontId="10" fillId="0" borderId="0" xfId="0" applyFont="1" applyFill="1" applyAlignment="1">
      <alignment vertical="center"/>
    </xf>
    <xf numFmtId="0" fontId="11" fillId="0" borderId="0" xfId="0" applyFont="1" applyFill="1" applyAlignment="1">
      <alignment horizontal="left" vertical="center" wrapText="1"/>
    </xf>
    <xf numFmtId="0" fontId="33" fillId="0" borderId="0" xfId="0" applyFont="1" applyFill="1" applyAlignment="1">
      <alignment vertical="center"/>
    </xf>
    <xf numFmtId="0" fontId="10" fillId="0" borderId="0" xfId="0" applyFont="1" applyFill="1" applyAlignment="1">
      <alignment horizontal="left" vertical="center"/>
    </xf>
    <xf numFmtId="0" fontId="36" fillId="0" borderId="0" xfId="0" applyFont="1" applyFill="1" applyAlignment="1">
      <alignment horizontal="left"/>
    </xf>
    <xf numFmtId="0" fontId="57" fillId="3" borderId="0" xfId="0" applyFont="1" applyFill="1" applyAlignment="1">
      <alignment vertical="top"/>
    </xf>
    <xf numFmtId="0" fontId="0" fillId="0" borderId="0" xfId="0" applyFill="1" applyBorder="1"/>
    <xf numFmtId="0" fontId="0" fillId="0" borderId="0" xfId="0" applyFill="1" applyAlignment="1">
      <alignment vertical="center" wrapText="1"/>
    </xf>
    <xf numFmtId="0" fontId="58" fillId="3" borderId="0" xfId="0" applyFont="1" applyFill="1" applyAlignment="1">
      <alignment vertical="center"/>
    </xf>
    <xf numFmtId="0" fontId="44" fillId="0" borderId="0" xfId="0" applyFont="1" applyAlignment="1">
      <alignment horizontal="center"/>
    </xf>
    <xf numFmtId="0" fontId="9" fillId="15" borderId="0" xfId="0" applyFont="1" applyFill="1" applyAlignment="1">
      <alignment horizontal="left" vertical="center"/>
    </xf>
    <xf numFmtId="0" fontId="9" fillId="5" borderId="0" xfId="0" applyFont="1" applyFill="1"/>
    <xf numFmtId="3" fontId="60" fillId="0" borderId="0" xfId="0" applyNumberFormat="1" applyFont="1" applyAlignment="1">
      <alignment horizontal="right"/>
    </xf>
    <xf numFmtId="0" fontId="47" fillId="0" borderId="0" xfId="0" pivotButton="1" applyFont="1"/>
    <xf numFmtId="0" fontId="61" fillId="3" borderId="0" xfId="0" applyFont="1" applyFill="1" applyBorder="1" applyAlignment="1"/>
    <xf numFmtId="0" fontId="48" fillId="0" borderId="0" xfId="0" applyFont="1"/>
    <xf numFmtId="0" fontId="9" fillId="26" borderId="0" xfId="0" applyFont="1" applyFill="1" applyAlignment="1">
      <alignment horizontal="left" vertical="center" wrapText="1"/>
    </xf>
    <xf numFmtId="0" fontId="9" fillId="26" borderId="0" xfId="0" applyFont="1" applyFill="1" applyAlignment="1">
      <alignment horizontal="left" vertical="center"/>
    </xf>
    <xf numFmtId="174" fontId="6" fillId="21" borderId="0" xfId="0" applyNumberFormat="1" applyFont="1" applyFill="1" applyAlignment="1">
      <alignment horizontal="center" vertical="center"/>
    </xf>
    <xf numFmtId="0" fontId="62" fillId="3" borderId="0" xfId="0" applyFont="1" applyFill="1" applyAlignment="1">
      <alignment horizontal="left" vertical="center"/>
    </xf>
    <xf numFmtId="0" fontId="63" fillId="3" borderId="0" xfId="0" applyFont="1" applyFill="1"/>
    <xf numFmtId="0" fontId="64" fillId="3" borderId="0" xfId="0" applyFont="1" applyFill="1" applyAlignment="1">
      <alignment horizontal="left" vertical="center"/>
    </xf>
    <xf numFmtId="0" fontId="65" fillId="3" borderId="0" xfId="0" applyFont="1" applyFill="1"/>
    <xf numFmtId="14" fontId="64" fillId="3" borderId="0" xfId="0" applyNumberFormat="1" applyFont="1" applyFill="1" applyAlignment="1">
      <alignment horizontal="left" vertical="center"/>
    </xf>
    <xf numFmtId="9" fontId="64" fillId="3" borderId="0" xfId="0" applyNumberFormat="1" applyFont="1" applyFill="1" applyAlignment="1">
      <alignment horizontal="left" vertical="center"/>
    </xf>
    <xf numFmtId="165" fontId="2" fillId="0" borderId="0" xfId="1" applyNumberFormat="1" applyFont="1" applyFill="1" applyAlignment="1">
      <alignment horizontal="left" vertical="center"/>
    </xf>
    <xf numFmtId="165" fontId="66" fillId="5" borderId="0" xfId="1" applyNumberFormat="1" applyFont="1" applyFill="1" applyBorder="1"/>
    <xf numFmtId="171" fontId="0" fillId="0" borderId="0" xfId="0" applyNumberFormat="1" applyAlignment="1">
      <alignment horizontal="left"/>
    </xf>
    <xf numFmtId="0" fontId="47" fillId="0" borderId="0" xfId="0" applyFont="1" applyAlignment="1">
      <alignment horizontal="left"/>
    </xf>
    <xf numFmtId="0" fontId="67" fillId="3" borderId="0" xfId="0" applyFont="1" applyFill="1" applyAlignment="1">
      <alignment horizontal="left" vertical="center"/>
    </xf>
    <xf numFmtId="0" fontId="67" fillId="3" borderId="0" xfId="0" applyFont="1" applyFill="1" applyAlignment="1">
      <alignment horizontal="center" vertical="center"/>
    </xf>
    <xf numFmtId="0" fontId="9" fillId="26" borderId="0" xfId="0" applyFont="1" applyFill="1" applyAlignment="1">
      <alignment vertical="center"/>
    </xf>
    <xf numFmtId="0" fontId="9" fillId="0" borderId="0" xfId="0" applyFont="1" applyFill="1" applyAlignment="1">
      <alignment horizontal="left" vertical="center" wrapText="1"/>
    </xf>
    <xf numFmtId="0" fontId="9" fillId="0" borderId="0" xfId="0" applyFont="1" applyFill="1" applyAlignment="1">
      <alignment horizontal="left" vertical="center"/>
    </xf>
    <xf numFmtId="175" fontId="0" fillId="0" borderId="0" xfId="0" applyNumberFormat="1"/>
    <xf numFmtId="0" fontId="9" fillId="28" borderId="0" xfId="0" applyFont="1" applyFill="1" applyAlignment="1">
      <alignment horizontal="left" vertical="center"/>
    </xf>
    <xf numFmtId="0" fontId="9" fillId="26" borderId="0" xfId="0" applyFont="1" applyFill="1" applyAlignment="1">
      <alignment vertical="center" wrapText="1"/>
    </xf>
    <xf numFmtId="0" fontId="22" fillId="0" borderId="0" xfId="0" applyFont="1" applyAlignment="1">
      <alignment vertical="center"/>
    </xf>
    <xf numFmtId="0" fontId="44" fillId="0" borderId="0" xfId="0" applyFont="1" applyAlignment="1">
      <alignment vertical="center"/>
    </xf>
    <xf numFmtId="0" fontId="6" fillId="8" borderId="0" xfId="0" applyFont="1" applyFill="1" applyAlignment="1">
      <alignment horizontal="center" vertical="center"/>
    </xf>
    <xf numFmtId="0" fontId="44" fillId="0" borderId="0" xfId="0" applyFont="1" applyAlignment="1">
      <alignment horizontal="center" vertical="center"/>
    </xf>
    <xf numFmtId="0" fontId="68" fillId="24" borderId="0" xfId="0" applyFont="1" applyFill="1" applyAlignment="1">
      <alignment vertical="center"/>
    </xf>
    <xf numFmtId="0" fontId="69" fillId="24" borderId="0" xfId="0" applyFont="1" applyFill="1" applyAlignment="1">
      <alignment vertical="center"/>
    </xf>
    <xf numFmtId="0" fontId="6" fillId="0" borderId="0" xfId="0" applyFont="1" applyFill="1" applyAlignment="1">
      <alignment vertical="center"/>
    </xf>
    <xf numFmtId="0" fontId="0" fillId="0" borderId="0" xfId="0" applyFill="1" applyAlignment="1">
      <alignment vertical="center"/>
    </xf>
    <xf numFmtId="0" fontId="6" fillId="0" borderId="0" xfId="0" quotePrefix="1" applyFont="1" applyAlignment="1">
      <alignment vertical="center"/>
    </xf>
    <xf numFmtId="9" fontId="2" fillId="0" borderId="0" xfId="2" applyNumberFormat="1" applyFont="1" applyFill="1" applyBorder="1"/>
    <xf numFmtId="9" fontId="50" fillId="0" borderId="3" xfId="2" applyNumberFormat="1" applyFont="1" applyFill="1" applyBorder="1"/>
    <xf numFmtId="165" fontId="70" fillId="0" borderId="0" xfId="1" applyNumberFormat="1" applyFont="1" applyFill="1"/>
    <xf numFmtId="165" fontId="2" fillId="0" borderId="1" xfId="1" applyNumberFormat="1" applyFont="1" applyBorder="1"/>
    <xf numFmtId="2" fontId="13" fillId="3" borderId="0" xfId="0" applyNumberFormat="1" applyFont="1" applyFill="1" applyAlignment="1">
      <alignment horizontal="right" vertical="center"/>
    </xf>
    <xf numFmtId="165" fontId="51" fillId="0" borderId="0" xfId="0" applyNumberFormat="1" applyFont="1"/>
    <xf numFmtId="173" fontId="51" fillId="0" borderId="0" xfId="0" applyNumberFormat="1" applyFont="1"/>
    <xf numFmtId="165" fontId="51" fillId="27" borderId="0" xfId="0" applyNumberFormat="1" applyFont="1" applyFill="1"/>
    <xf numFmtId="173" fontId="51" fillId="27" borderId="0" xfId="0" applyNumberFormat="1" applyFont="1" applyFill="1"/>
    <xf numFmtId="173" fontId="47" fillId="27" borderId="0" xfId="0" applyNumberFormat="1" applyFont="1" applyFill="1"/>
    <xf numFmtId="173" fontId="47" fillId="23" borderId="0" xfId="0" applyNumberFormat="1" applyFont="1" applyFill="1"/>
    <xf numFmtId="0" fontId="51" fillId="3" borderId="0" xfId="0" applyFont="1" applyFill="1"/>
    <xf numFmtId="175" fontId="51" fillId="0" borderId="0" xfId="0" applyNumberFormat="1" applyFont="1"/>
    <xf numFmtId="176" fontId="51" fillId="0" borderId="0" xfId="0" applyNumberFormat="1" applyFont="1"/>
    <xf numFmtId="165" fontId="71" fillId="27" borderId="0" xfId="0" applyNumberFormat="1" applyFont="1" applyFill="1"/>
    <xf numFmtId="165" fontId="71" fillId="23" borderId="0" xfId="0" applyNumberFormat="1" applyFont="1" applyFill="1"/>
  </cellXfs>
  <cellStyles count="12">
    <cellStyle name="Comma" xfId="1" builtinId="3"/>
    <cellStyle name="Comma 2" xfId="6"/>
    <cellStyle name="Comma 2 2" xfId="11"/>
    <cellStyle name="Comma 3" xfId="8"/>
    <cellStyle name="Normal" xfId="0" builtinId="0"/>
    <cellStyle name="Normal 2" xfId="3"/>
    <cellStyle name="Normal 2 3" xfId="10"/>
    <cellStyle name="Normal 3" xfId="5"/>
    <cellStyle name="Normal 4" xfId="7"/>
    <cellStyle name="Percent" xfId="2" builtinId="5"/>
    <cellStyle name="Percent 2" xfId="4"/>
    <cellStyle name="Percent 3" xfId="9"/>
  </cellStyles>
  <dxfs count="361">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0"/>
      </font>
    </dxf>
    <dxf>
      <font>
        <color theme="0"/>
      </font>
    </dxf>
    <dxf>
      <font>
        <color theme="0"/>
      </font>
    </dxf>
    <dxf>
      <font>
        <color theme="0"/>
      </font>
    </dxf>
    <dxf>
      <font>
        <color theme="0"/>
      </font>
    </dxf>
    <dxf>
      <font>
        <color theme="0"/>
      </font>
    </dxf>
    <dxf>
      <font>
        <color theme="1" tint="0.34998626667073579"/>
      </font>
    </dxf>
    <dxf>
      <font>
        <color theme="1" tint="0.34998626667073579"/>
      </font>
    </dxf>
    <dxf>
      <font>
        <color theme="1" tint="0.34998626667073579"/>
      </font>
    </dxf>
    <dxf>
      <font>
        <color theme="1" tint="0.499984740745262"/>
      </font>
    </dxf>
    <dxf>
      <font>
        <color theme="0"/>
      </font>
    </dxf>
    <dxf>
      <font>
        <color theme="0"/>
      </font>
    </dxf>
    <dxf>
      <font>
        <color theme="0"/>
      </font>
    </dxf>
    <dxf>
      <font>
        <color theme="0"/>
      </font>
    </dxf>
    <dxf>
      <font>
        <color theme="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border diagonalUp="0" diagonalDown="0">
        <left/>
        <right style="medium">
          <color theme="1" tint="0.499984740745262"/>
        </right>
        <top/>
        <bottom/>
        <vertical/>
        <horizontal/>
      </border>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3"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3"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9" formatCode="dd/mm/yyyy"/>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9" formatCode="dd/mm/yyyy"/>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fill>
        <patternFill patternType="none">
          <fgColor indexed="64"/>
          <bgColor indexed="65"/>
        </patternFill>
      </fill>
    </dxf>
    <dxf>
      <font>
        <b val="0"/>
        <i val="0"/>
        <strike val="0"/>
        <condense val="0"/>
        <extend val="0"/>
        <outline val="0"/>
        <shadow val="0"/>
        <u val="none"/>
        <vertAlign val="baseline"/>
        <sz val="11"/>
        <color rgb="FF000000"/>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65" formatCode="_-* #,##0_-;\-* #,##0_-;_-* &quot;-&quot;??_-;_-@_-"/>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theme="1"/>
        <name val="Candara"/>
        <scheme val="none"/>
      </font>
      <numFmt numFmtId="1" formatCode="0"/>
      <fill>
        <patternFill patternType="none">
          <fgColor indexed="64"/>
          <bgColor indexed="65"/>
        </patternFill>
      </fill>
    </dxf>
    <dxf>
      <font>
        <b val="0"/>
        <i val="0"/>
        <strike val="0"/>
        <condense val="0"/>
        <extend val="0"/>
        <outline val="0"/>
        <shadow val="0"/>
        <u val="none"/>
        <vertAlign val="baseline"/>
        <sz val="11"/>
        <color rgb="FF000000"/>
        <name val="Candara"/>
        <scheme val="none"/>
      </font>
      <fill>
        <patternFill patternType="none">
          <fgColor rgb="FF000000"/>
          <bgColor rgb="FFFFFFFF"/>
        </patternFill>
      </fill>
    </dxf>
    <dxf>
      <font>
        <b val="0"/>
        <i val="0"/>
        <strike val="0"/>
        <condense val="0"/>
        <extend val="0"/>
        <outline val="0"/>
        <shadow val="0"/>
        <u val="none"/>
        <vertAlign val="baseline"/>
        <sz val="11"/>
        <color theme="1"/>
        <name val="Calibri"/>
        <scheme val="minor"/>
      </font>
      <numFmt numFmtId="169" formatCode="_(* #,##0_);_(* \(#,##0\);_(* &quot;-&quot;??_);_(@_)"/>
    </dxf>
    <dxf>
      <numFmt numFmtId="0" formatCode="General"/>
    </dxf>
    <dxf>
      <numFmt numFmtId="169" formatCode="_(* #,##0_);_(* \(#,##0\);_(* &quot;-&quot;??_);_(@_)"/>
    </dxf>
    <dxf>
      <numFmt numFmtId="171" formatCode="0_);\(0\)"/>
    </dxf>
    <dxf>
      <alignment vertical="top" textRotation="0" wrapText="1" indent="0" justifyLastLine="0" shrinkToFit="0" readingOrder="0"/>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75" formatCode="_-\ #,##0%_-;\-\ #,##0%_-;_-* &quot;-&quot;??_-;_-@_-"/>
    </dxf>
    <dxf>
      <numFmt numFmtId="173" formatCode="_-* #,##0%_-;\-* #,##0%_-;_-* &quot;-&quot;??_-;_-@_-"/>
    </dxf>
    <dxf>
      <numFmt numFmtId="165" formatCode="_-* #,##0_-;\-* #,##0_-;_-* &quot;-&quot;??_-;_-@_-"/>
    </dxf>
    <dxf>
      <font>
        <b/>
        <color theme="0"/>
      </font>
      <fill>
        <patternFill patternType="solid">
          <fgColor indexed="64"/>
          <bgColor theme="7" tint="-0.499984740745262"/>
        </patternFill>
      </fill>
      <alignment horizontal="center" vertical="center" readingOrder="0"/>
    </dxf>
    <dxf>
      <numFmt numFmtId="13" formatCode="0%"/>
    </dxf>
    <dxf>
      <numFmt numFmtId="2" formatCode="0.00"/>
    </dxf>
    <dxf>
      <numFmt numFmtId="13" formatCode="0%"/>
    </dxf>
    <dxf>
      <numFmt numFmtId="13" formatCode="0%"/>
    </dxf>
    <dxf>
      <numFmt numFmtId="2" formatCode="0.00"/>
    </dxf>
    <dxf>
      <numFmt numFmtId="13" formatCode="0%"/>
    </dxf>
    <dxf>
      <numFmt numFmtId="13" formatCode="0%"/>
    </dxf>
    <dxf>
      <numFmt numFmtId="173" formatCode="_-* #,##0%_-;\-* #,##0%_-;_-* &quot;-&quot;??_-;_-@_-"/>
    </dxf>
    <dxf>
      <numFmt numFmtId="173" formatCode="_-* #,##0%_-;\-* #,##0%_-;_-* &quot;-&quot;??_-;_-@_-"/>
    </dxf>
    <dxf>
      <numFmt numFmtId="13" formatCode="0%"/>
    </dxf>
    <dxf>
      <font>
        <color theme="0"/>
      </font>
    </dxf>
    <dxf>
      <numFmt numFmtId="173" formatCode="_-* #,##0%_-;\-* #,##0%_-;_-* &quot;-&quot;??_-;_-@_-"/>
    </dxf>
    <dxf>
      <numFmt numFmtId="173" formatCode="_-* #,##0%_-;\-* #,##0%_-;_-* &quot;-&quot;??_-;_-@_-"/>
    </dxf>
    <dxf>
      <numFmt numFmtId="13" formatCode="0%"/>
    </dxf>
    <dxf>
      <alignment horizontal="left" vertical="bottom" textRotation="0" wrapText="0" indent="0" justifyLastLine="0" shrinkToFit="0" readingOrder="0"/>
    </dxf>
    <dxf>
      <numFmt numFmtId="168" formatCode="0%;\-0%;@"/>
    </dxf>
    <dxf>
      <numFmt numFmtId="177" formatCode="0%;\-0%;&quot; &quot;"/>
    </dxf>
    <dxf>
      <numFmt numFmtId="13" formatCode="0%"/>
    </dxf>
    <dxf>
      <numFmt numFmtId="168" formatCode="0%;\-0%;@"/>
    </dxf>
    <dxf>
      <numFmt numFmtId="177" formatCode="0%;\-0%;&quot; &quot;"/>
    </dxf>
    <dxf>
      <numFmt numFmtId="13" formatCode="0%"/>
    </dxf>
    <dxf>
      <numFmt numFmtId="13" formatCode="0%"/>
    </dxf>
    <dxf>
      <numFmt numFmtId="13" formatCode="0%"/>
    </dxf>
    <dxf>
      <numFmt numFmtId="13" formatCode="0%"/>
    </dxf>
    <dxf>
      <numFmt numFmtId="13" formatCode="0%"/>
    </dxf>
    <dxf>
      <numFmt numFmtId="3" formatCode="#,##0"/>
    </dxf>
    <dxf>
      <numFmt numFmtId="13" formatCode="0%"/>
    </dxf>
    <dxf>
      <numFmt numFmtId="33" formatCode="_-* #,##0_-;\-* #,##0_-;_-* &quot;-&quot;_-;_-@_-"/>
    </dxf>
    <dxf>
      <numFmt numFmtId="33" formatCode="_-* #,##0_-;\-* #,##0_-;_-* &quot;-&quot;_-;_-@_-"/>
    </dxf>
    <dxf>
      <numFmt numFmtId="13" formatCode="0%"/>
    </dxf>
    <dxf>
      <numFmt numFmtId="13" formatCode="0%"/>
    </dxf>
    <dxf>
      <numFmt numFmtId="178" formatCode="0.0%"/>
    </dxf>
    <dxf>
      <numFmt numFmtId="178" formatCode="0.0%"/>
    </dxf>
    <dxf>
      <numFmt numFmtId="14" formatCode="0.00%"/>
    </dxf>
    <dxf>
      <numFmt numFmtId="14" formatCode="0.00%"/>
    </dxf>
    <dxf>
      <numFmt numFmtId="13" formatCode="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vertical="center" readingOrder="0"/>
    </dxf>
    <dxf>
      <alignment vertical="center" readingOrder="0"/>
    </dxf>
    <dxf>
      <alignment vertical="center" readingOrder="0"/>
    </dxf>
    <dxf>
      <alignment vertical="center" readingOrder="0"/>
    </dxf>
    <dxf>
      <alignment vertical="top" readingOrder="0"/>
    </dxf>
    <dxf>
      <alignment wrapText="1" readingOrder="0"/>
    </dxf>
    <dxf>
      <numFmt numFmtId="176" formatCode="_-* #,##0%_-;\-\ #,##0%_-;_-* &quot;-&quot;??_-;_-@_-"/>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ill>
        <patternFill patternType="solid">
          <bgColor theme="3" tint="0.39997558519241921"/>
        </patternFill>
      </fill>
    </dxf>
    <dxf>
      <font>
        <color theme="0"/>
      </font>
    </dxf>
    <dxf>
      <font>
        <color theme="0"/>
      </font>
    </dxf>
    <dxf>
      <font>
        <color theme="0"/>
      </font>
    </dxf>
    <dxf>
      <font>
        <color theme="0"/>
      </font>
    </dxf>
    <dxf>
      <font>
        <b/>
      </font>
    </dxf>
    <dxf>
      <font>
        <b/>
      </font>
    </dxf>
    <dxf>
      <font>
        <b/>
      </font>
    </dxf>
    <dxf>
      <font>
        <b/>
      </font>
    </dxf>
    <dxf>
      <numFmt numFmtId="173" formatCode="_-* #,##0%_-;\-* #,##0%_-;_-* &quot;-&quot;??_-;_-@_-"/>
    </dxf>
    <dxf>
      <numFmt numFmtId="173" formatCode="_-* #,##0%_-;\-* #,##0%_-;_-* &quot;-&quot;??_-;_-@_-"/>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vertical="center" readingOrder="0"/>
    </dxf>
    <dxf>
      <alignment vertical="center" readingOrder="0"/>
    </dxf>
    <dxf>
      <alignment vertical="bottom" readingOrder="0"/>
    </dxf>
    <dxf>
      <alignment vertical="bottom" readingOrder="0"/>
    </dxf>
    <dxf>
      <alignment vertical="bottom" readingOrder="0"/>
    </dxf>
    <dxf>
      <alignment vertical="bottom" readingOrder="0"/>
    </dxf>
    <dxf>
      <font>
        <b/>
      </font>
    </dxf>
    <dxf>
      <font>
        <b/>
      </font>
    </dxf>
    <dxf>
      <font>
        <b/>
      </font>
    </dxf>
    <dxf>
      <font>
        <b/>
      </font>
    </dxf>
    <dxf>
      <font>
        <b val="0"/>
      </font>
    </dxf>
    <dxf>
      <font>
        <b val="0"/>
      </font>
    </dxf>
    <dxf>
      <font>
        <b val="0"/>
      </font>
    </dxf>
    <dxf>
      <font>
        <b val="0"/>
      </font>
    </dxf>
    <dxf>
      <font>
        <color theme="0"/>
      </font>
    </dxf>
    <dxf>
      <font>
        <color theme="0"/>
      </font>
    </dxf>
    <dxf>
      <font>
        <color theme="0"/>
      </font>
    </dxf>
    <dxf>
      <font>
        <color theme="0"/>
      </font>
    </dxf>
    <dxf>
      <fill>
        <patternFill>
          <bgColor theme="3" tint="0.39997558519241921"/>
        </patternFill>
      </fill>
    </dxf>
    <dxf>
      <fill>
        <patternFill>
          <bgColor theme="3" tint="0.39997558519241921"/>
        </patternFill>
      </fill>
    </dxf>
    <dxf>
      <fill>
        <patternFill>
          <bgColor theme="3" tint="0.39997558519241921"/>
        </patternFill>
      </fill>
    </dxf>
    <dxf>
      <fill>
        <patternFill>
          <bgColor theme="3" tint="0.39997558519241921"/>
        </patternFill>
      </fill>
    </dxf>
    <dxf>
      <numFmt numFmtId="165" formatCode="_-* #,##0_-;\-* #,##0_-;_-* &quot;-&quot;??_-;_-@_-"/>
    </dxf>
    <dxf>
      <numFmt numFmtId="165" formatCode="_-* #,##0_-;\-* #,##0_-;_-* &quot;-&quot;??_-;_-@_-"/>
    </dxf>
    <dxf>
      <numFmt numFmtId="165" formatCode="_-* #,##0_-;\-* #,##0_-;_-* &quot;-&quot;??_-;_-@_-"/>
    </dxf>
    <dxf>
      <numFmt numFmtId="165" formatCode="_-* #,##0_-;\-* #,##0_-;_-* &quot;-&quot;??_-;_-@_-"/>
    </dxf>
    <dxf>
      <font>
        <sz val="11"/>
      </font>
    </dxf>
    <dxf>
      <font>
        <sz val="11"/>
      </font>
    </dxf>
    <dxf>
      <font>
        <sz val="11"/>
      </font>
    </dxf>
    <dxf>
      <font>
        <sz val="11"/>
      </font>
    </dxf>
    <dxf>
      <font>
        <sz val="11"/>
      </font>
    </dxf>
    <dxf>
      <font>
        <sz val="11"/>
      </font>
    </dxf>
    <dxf>
      <font>
        <sz val="11"/>
      </font>
    </dxf>
    <dxf>
      <font>
        <sz val="11"/>
      </font>
    </dxf>
    <dxf>
      <font>
        <sz val="11"/>
      </font>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numFmt numFmtId="13" formatCode="0%"/>
    </dxf>
    <dxf>
      <numFmt numFmtId="13" formatCode="0%"/>
    </dxf>
    <dxf>
      <font>
        <b/>
        <color theme="0"/>
      </font>
      <fill>
        <patternFill patternType="solid">
          <fgColor indexed="64"/>
          <bgColor theme="3" tint="0.59999389629810485"/>
        </patternFill>
      </fill>
    </dxf>
    <dxf>
      <font>
        <b/>
      </font>
    </dxf>
    <dxf>
      <font>
        <b/>
      </font>
    </dxf>
    <dxf>
      <font>
        <color theme="0"/>
      </font>
    </dxf>
    <dxf>
      <font>
        <color theme="0"/>
      </font>
    </dxf>
    <dxf>
      <font>
        <color theme="0"/>
      </font>
    </dxf>
    <dxf>
      <font>
        <b/>
      </font>
    </dxf>
    <dxf>
      <font>
        <b/>
      </font>
    </dxf>
    <dxf>
      <font>
        <b/>
      </font>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sz val="8.5"/>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color theme="1" tint="0.3499862666707357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b/>
        <i val="0"/>
        <color rgb="FFC00000"/>
      </font>
    </dxf>
    <dxf>
      <font>
        <b/>
        <i val="0"/>
        <color rgb="FFC00000"/>
      </font>
    </dxf>
    <dxf>
      <fill>
        <patternFill patternType="solid">
          <bgColor theme="8" tint="0.79998168889431442"/>
        </patternFill>
      </fill>
    </dxf>
    <dxf>
      <fill>
        <patternFill>
          <bgColor theme="7" tint="0.79998168889431442"/>
        </patternFill>
      </fill>
    </dxf>
    <dxf>
      <fill>
        <patternFill>
          <bgColor theme="0" tint="-4.9989318521683403E-2"/>
        </patternFill>
      </fill>
    </dxf>
    <dxf>
      <fill>
        <patternFill>
          <bgColor theme="7" tint="0.79998168889431442"/>
        </patternFill>
      </fill>
    </dxf>
    <dxf>
      <fill>
        <patternFill>
          <bgColor rgb="FFF0F0F0"/>
        </patternFill>
      </fill>
    </dxf>
    <dxf>
      <fill>
        <patternFill patternType="solid">
          <bgColor theme="6" tint="0.79998168889431442"/>
        </patternFill>
      </fill>
    </dxf>
    <dxf>
      <fill>
        <patternFill patternType="solid">
          <bgColor theme="6" tint="0.79998168889431442"/>
        </patternFill>
      </fill>
    </dxf>
    <dxf>
      <fill>
        <patternFill patternType="solid">
          <bgColor theme="7" tint="0.59999389629810485"/>
        </patternFill>
      </fill>
    </dxf>
    <dxf>
      <numFmt numFmtId="165" formatCode="_-* #,##0_-;\-* #,##0_-;_-* &quot;-&quot;??_-;_-@_-"/>
    </dxf>
    <dxf>
      <numFmt numFmtId="165" formatCode="_-* #,##0_-;\-* #,##0_-;_-* &quot;-&quot;??_-;_-@_-"/>
    </dxf>
    <dxf>
      <alignment vertical="center" readingOrder="0"/>
    </dxf>
    <dxf>
      <alignment vertical="center" readingOrder="0"/>
    </dxf>
    <dxf>
      <alignment vertical="center" readingOrder="0"/>
    </dxf>
    <dxf>
      <alignment wrapText="1" readingOrder="0"/>
    </dxf>
    <dxf>
      <alignment wrapText="1" readingOrder="0"/>
    </dxf>
    <dxf>
      <alignment wrapText="1" readingOrder="0"/>
    </dxf>
    <dxf>
      <font>
        <sz val="10"/>
        <color theme="1"/>
        <name val="Calibri"/>
        <scheme val="minor"/>
      </font>
    </dxf>
    <dxf>
      <font>
        <color rgb="FFFF9F1C"/>
      </font>
      <fill>
        <patternFill patternType="solid">
          <fgColor theme="0"/>
          <bgColor rgb="FFFFBF69"/>
        </patternFill>
      </fill>
      <border diagonalUp="0" diagonalDown="0">
        <left/>
        <right/>
        <top/>
        <bottom/>
        <vertical/>
        <horizontal/>
      </border>
    </dxf>
    <dxf>
      <font>
        <sz val="10"/>
        <color theme="1"/>
        <name val="Calibri"/>
        <scheme val="minor"/>
      </font>
    </dxf>
    <dxf>
      <font>
        <color rgb="FFFF9F1C"/>
      </font>
      <fill>
        <patternFill patternType="solid">
          <fgColor theme="0"/>
          <bgColor rgb="FFFFBF69"/>
        </patternFill>
      </fill>
      <border diagonalUp="0" diagonalDown="0">
        <left/>
        <right/>
        <top/>
        <bottom/>
        <vertical/>
        <horizontal/>
      </border>
    </dxf>
    <dxf>
      <font>
        <sz val="10"/>
        <color theme="1"/>
        <name val="Calibri"/>
        <scheme val="minor"/>
      </font>
    </dxf>
    <dxf>
      <font>
        <color rgb="FFFF9F1C"/>
      </font>
      <fill>
        <patternFill patternType="solid">
          <fgColor theme="0"/>
          <bgColor rgb="FFFFBF69"/>
        </patternFill>
      </fill>
      <border diagonalUp="0" diagonalDown="0">
        <left/>
        <right/>
        <top/>
        <bottom/>
        <vertical/>
        <horizontal/>
      </border>
    </dxf>
    <dxf>
      <font>
        <sz val="10"/>
        <color theme="1"/>
        <name val="Calibri"/>
        <scheme val="minor"/>
      </font>
    </dxf>
    <dxf>
      <font>
        <color rgb="FFFF9F1C"/>
      </font>
      <fill>
        <patternFill patternType="solid">
          <fgColor theme="0"/>
          <bgColor rgb="FFFFBF69"/>
        </patternFill>
      </fill>
      <border diagonalUp="0" diagonalDown="0">
        <left/>
        <right/>
        <top/>
        <bottom/>
        <vertical/>
        <horizontal/>
      </border>
    </dxf>
    <dxf>
      <font>
        <b/>
        <i val="0"/>
        <sz val="10"/>
        <color theme="0"/>
      </font>
      <border>
        <vertical/>
        <horizontal/>
      </border>
    </dxf>
    <dxf>
      <font>
        <b val="0"/>
        <i val="0"/>
        <sz val="8"/>
        <color theme="0"/>
        <name val="Calibri"/>
        <scheme val="minor"/>
      </font>
      <fill>
        <patternFill patternType="solid">
          <bgColor rgb="FF7B9CD7"/>
        </patternFill>
      </fill>
      <border>
        <vertical/>
        <horizontal/>
      </border>
    </dxf>
    <dxf>
      <font>
        <b/>
        <i val="0"/>
        <sz val="12"/>
        <color auto="1"/>
        <name val="Calibri"/>
        <scheme val="minor"/>
      </font>
    </dxf>
    <dxf>
      <fill>
        <patternFill>
          <bgColor rgb="FFFFBF69"/>
        </patternFill>
      </fill>
    </dxf>
    <dxf>
      <font>
        <b/>
        <i val="0"/>
        <sz val="12"/>
        <color auto="1"/>
        <name val="Calibri"/>
        <scheme val="minor"/>
      </font>
    </dxf>
    <dxf>
      <fill>
        <patternFill>
          <bgColor rgb="FFFFBF69"/>
        </patternFill>
      </fill>
    </dxf>
    <dxf>
      <font>
        <b/>
        <i val="0"/>
        <sz val="12"/>
        <color auto="1"/>
        <name val="Calibri"/>
        <scheme val="minor"/>
      </font>
    </dxf>
    <dxf>
      <fill>
        <patternFill>
          <bgColor rgb="FFFFBF69"/>
        </patternFill>
      </fill>
    </dxf>
    <dxf>
      <font>
        <b/>
        <i val="0"/>
        <sz val="12"/>
        <color auto="1"/>
        <name val="Calibri"/>
        <scheme val="minor"/>
      </font>
    </dxf>
    <dxf>
      <fill>
        <patternFill>
          <bgColor rgb="FFFFBF69"/>
        </patternFill>
      </fill>
    </dxf>
    <dxf>
      <font>
        <color theme="6" tint="-0.249977111117893"/>
      </font>
    </dxf>
    <dxf>
      <font>
        <color theme="6" tint="-0.249977111117893"/>
      </font>
    </dxf>
    <dxf>
      <font>
        <color theme="6" tint="-0.249977111117893"/>
      </font>
    </dxf>
    <dxf>
      <font>
        <color theme="6" tint="-0.249977111117893"/>
      </font>
    </dxf>
    <dxf>
      <fill>
        <patternFill patternType="solid">
          <fgColor theme="6" tint="0.79998168889431442"/>
          <bgColor theme="6" tint="0.79998168889431442"/>
        </patternFill>
      </fill>
    </dxf>
    <dxf>
      <border>
        <top style="thin">
          <color theme="2" tint="-9.9948118533890809E-2"/>
        </top>
        <bottom style="thin">
          <color theme="2" tint="-9.9948118533890809E-2"/>
        </bottom>
      </border>
    </dxf>
    <dxf>
      <fill>
        <patternFill patternType="solid">
          <fgColor theme="6" tint="0.79998168889431442"/>
          <bgColor theme="6" tint="0.79998168889431442"/>
        </patternFill>
      </fill>
      <border>
        <top style="thin">
          <color theme="1" tint="0.499984740745262"/>
        </top>
        <bottom style="thin">
          <color theme="1" tint="0.499984740745262"/>
        </bottom>
      </border>
    </dxf>
    <dxf>
      <font>
        <color theme="6" tint="-0.249977111117893"/>
      </font>
    </dxf>
    <dxf>
      <font>
        <color theme="6" tint="-0.249977111117893"/>
      </font>
      <border>
        <top style="thin">
          <color theme="6"/>
        </top>
      </border>
    </dxf>
    <dxf>
      <font>
        <color theme="6" tint="-0.249977111117893"/>
      </font>
      <border>
        <bottom style="thin">
          <color theme="6"/>
        </bottom>
      </border>
    </dxf>
    <dxf>
      <font>
        <color theme="6" tint="-0.249977111117893"/>
      </font>
      <border>
        <left style="thin">
          <color theme="6"/>
        </left>
        <right style="thin">
          <color theme="6"/>
        </right>
        <top style="thin">
          <color theme="6"/>
        </top>
        <bottom style="thin">
          <color theme="6"/>
        </bottom>
        <vertical style="thin">
          <color theme="6"/>
        </vertical>
      </border>
    </dxf>
    <dxf>
      <font>
        <b val="0"/>
        <i val="0"/>
        <color theme="2" tint="-0.24994659260841701"/>
      </font>
      <border>
        <top style="thin">
          <color theme="1" tint="0.499984740745262"/>
        </top>
        <bottom style="thin">
          <color theme="1" tint="0.499984740745262"/>
        </bottom>
      </border>
    </dxf>
    <dxf>
      <font>
        <b val="0"/>
        <i val="0"/>
        <color theme="2" tint="-0.24994659260841701"/>
      </font>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style="thin">
          <color theme="1" tint="0.499984740745262"/>
        </top>
        <bottom style="thin">
          <color theme="1" tint="0.499984740745262"/>
        </bottom>
      </border>
    </dxf>
    <dxf>
      <font>
        <color theme="1"/>
      </font>
      <border>
        <horizontal style="thin">
          <color theme="0" tint="-0.14999847407452621"/>
        </horizontal>
      </border>
    </dxf>
  </dxfs>
  <tableStyles count="11" defaultTableStyle="TableStyleMedium2" defaultPivotStyle="PivotStyleLight16">
    <tableStyle name="PivotStyleLight1 2" table="0" count="11">
      <tableStyleElement type="wholeTable" dxfId="360"/>
      <tableStyleElement type="headerRow" dxfId="359"/>
      <tableStyleElement type="totalRow" dxfId="358"/>
      <tableStyleElement type="firstRowStripe" dxfId="357"/>
      <tableStyleElement type="firstColumnStripe" dxfId="356"/>
      <tableStyleElement type="firstSubtotalRow" dxfId="355"/>
      <tableStyleElement type="secondSubtotalRow" dxfId="354"/>
      <tableStyleElement type="firstRowSubheading" dxfId="353"/>
      <tableStyleElement type="secondRowSubheading" dxfId="352"/>
      <tableStyleElement type="pageFieldLabels" dxfId="351"/>
      <tableStyleElement type="pageFieldValues" dxfId="350"/>
    </tableStyle>
    <tableStyle name="PivotStyleLight25 2" table="0" count="11">
      <tableStyleElement type="wholeTable" dxfId="349"/>
      <tableStyleElement type="headerRow" dxfId="348"/>
      <tableStyleElement type="totalRow" dxfId="347"/>
      <tableStyleElement type="firstColumn" dxfId="346"/>
      <tableStyleElement type="firstRowStripe" dxfId="345"/>
      <tableStyleElement type="secondRowStripe" dxfId="344"/>
      <tableStyleElement type="firstColumnStripe" dxfId="343"/>
      <tableStyleElement type="firstSubtotalColumn" dxfId="342"/>
      <tableStyleElement type="firstSubtotalRow" dxfId="341"/>
      <tableStyleElement type="secondSubtotalRow" dxfId="340"/>
      <tableStyleElement type="pageFieldLabels" dxfId="339"/>
    </tableStyle>
    <tableStyle name="Slicer Style 4 2" pivot="0" table="0" count="6">
      <tableStyleElement type="wholeTable" dxfId="338"/>
      <tableStyleElement type="headerRow" dxfId="337"/>
    </tableStyle>
    <tableStyle name="Slicer Style 4 2 2" pivot="0" table="0" count="6">
      <tableStyleElement type="wholeTable" dxfId="336"/>
      <tableStyleElement type="headerRow" dxfId="335"/>
    </tableStyle>
    <tableStyle name="Slicer Style 4 2 3" pivot="0" table="0" count="6">
      <tableStyleElement type="wholeTable" dxfId="334"/>
      <tableStyleElement type="headerRow" dxfId="333"/>
    </tableStyle>
    <tableStyle name="Slicer Style 4 2 4" pivot="0" table="0" count="6">
      <tableStyleElement type="wholeTable" dxfId="332"/>
      <tableStyleElement type="headerRow" dxfId="331"/>
    </tableStyle>
    <tableStyle name="SlicerStyleLight5_ORReport" pivot="0" table="0" count="10">
      <tableStyleElement type="wholeTable" dxfId="330"/>
      <tableStyleElement type="headerRow" dxfId="329"/>
    </tableStyle>
    <tableStyle name="Timeline Style 2" pivot="0" table="0" count="8">
      <tableStyleElement type="wholeTable" dxfId="328"/>
      <tableStyleElement type="headerRow" dxfId="327"/>
    </tableStyle>
    <tableStyle name="Timeline Style 2 2" pivot="0" table="0" count="8">
      <tableStyleElement type="wholeTable" dxfId="326"/>
      <tableStyleElement type="headerRow" dxfId="325"/>
    </tableStyle>
    <tableStyle name="Timeline Style 2 3" pivot="0" table="0" count="8">
      <tableStyleElement type="wholeTable" dxfId="324"/>
      <tableStyleElement type="headerRow" dxfId="323"/>
    </tableStyle>
    <tableStyle name="Timeline Style 2 4" pivot="0" table="0" count="8">
      <tableStyleElement type="wholeTable" dxfId="322"/>
      <tableStyleElement type="headerRow" dxfId="321"/>
    </tableStyle>
  </tableStyles>
  <colors>
    <mruColors>
      <color rgb="FFF0F0F0"/>
      <color rgb="FFFFD44B"/>
      <color rgb="FFF2B800"/>
      <color rgb="FFC00000"/>
      <color rgb="FFF0F3FA"/>
      <color rgb="FF969696"/>
      <color rgb="FFFF9B9B"/>
      <color rgb="FF7A8FAA"/>
      <color rgb="FFFFAFAF"/>
      <color rgb="FFED7D31"/>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b val="0"/>
            <i val="0"/>
            <sz val="9"/>
            <color theme="0"/>
          </font>
          <fill>
            <patternFill patternType="solid">
              <fgColor theme="8" tint="0.59999389629810485"/>
              <bgColor rgb="FF3964B1"/>
            </patternFill>
          </fill>
          <border>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b/>
            <i val="0"/>
            <sz val="12"/>
            <color theme="0"/>
          </font>
          <fill>
            <patternFill>
              <bgColor theme="0" tint="-4.9989318521683403E-2"/>
            </patternFill>
          </fill>
          <border diagonalUp="0" diagonalDown="0">
            <left/>
            <right/>
            <top/>
            <bottom/>
            <vertical/>
            <horizontal/>
          </border>
        </dxf>
        <dxf>
          <font>
            <b/>
            <i val="0"/>
            <sz val="10"/>
            <color theme="0"/>
          </font>
          <fill>
            <patternFill>
              <bgColor theme="5"/>
            </patternFill>
          </fill>
          <border diagonalUp="0" diagonalDown="0">
            <left/>
            <right/>
            <top/>
            <bottom/>
            <vertical/>
            <horizontal/>
          </border>
        </dxf>
        <dxf>
          <fill>
            <patternFill>
              <bgColor theme="0" tint="-4.9989318521683403E-2"/>
            </patternFill>
          </fill>
          <border diagonalUp="0" diagonalDown="0">
            <left/>
            <right/>
            <top/>
            <bottom/>
            <vertical/>
            <horizontal/>
          </border>
        </dxf>
        <dxf>
          <font>
            <b/>
            <i val="0"/>
            <sz val="10"/>
            <color theme="0"/>
          </font>
          <fill>
            <patternFill>
              <bgColor theme="0" tint="-0.14996795556505021"/>
            </patternFill>
          </fill>
          <border diagonalUp="0" diagonalDown="0">
            <left/>
            <right/>
            <top/>
            <bottom/>
            <vertical/>
            <horizontal/>
          </border>
        </dxf>
        <dxf>
          <font>
            <b/>
            <i val="0"/>
            <sz val="12"/>
            <color theme="0"/>
          </font>
          <fill>
            <patternFill>
              <bgColor theme="0" tint="-4.9989318521683403E-2"/>
            </patternFill>
          </fill>
          <border diagonalUp="0" diagonalDown="0">
            <left/>
            <right/>
            <top/>
            <bottom/>
            <vertical/>
            <horizontal/>
          </border>
        </dxf>
        <dxf>
          <font>
            <b/>
            <i val="0"/>
            <sz val="10"/>
            <color theme="0"/>
          </font>
          <fill>
            <patternFill>
              <bgColor theme="5"/>
            </patternFill>
          </fill>
          <border diagonalUp="0" diagonalDown="0">
            <left/>
            <right/>
            <top/>
            <bottom/>
            <vertical/>
            <horizontal/>
          </border>
        </dxf>
        <dxf>
          <fill>
            <patternFill>
              <bgColor theme="0" tint="-4.9989318521683403E-2"/>
            </patternFill>
          </fill>
          <border diagonalUp="0" diagonalDown="0">
            <left/>
            <right/>
            <top/>
            <bottom/>
            <vertical/>
            <horizontal/>
          </border>
        </dxf>
        <dxf>
          <font>
            <b/>
            <i val="0"/>
            <sz val="10"/>
            <color theme="0"/>
          </font>
          <fill>
            <patternFill>
              <bgColor theme="0" tint="-0.14996795556505021"/>
            </patternFill>
          </fill>
          <border diagonalUp="0" diagonalDown="0">
            <left/>
            <right/>
            <top/>
            <bottom/>
            <vertical/>
            <horizontal/>
          </border>
        </dxf>
        <dxf>
          <font>
            <b/>
            <i val="0"/>
            <sz val="12"/>
            <color theme="0"/>
          </font>
          <fill>
            <patternFill>
              <bgColor theme="0" tint="-4.9989318521683403E-2"/>
            </patternFill>
          </fill>
          <border diagonalUp="0" diagonalDown="0">
            <left/>
            <right/>
            <top/>
            <bottom/>
            <vertical/>
            <horizontal/>
          </border>
        </dxf>
        <dxf>
          <font>
            <b/>
            <i val="0"/>
            <sz val="10"/>
            <color theme="0"/>
          </font>
          <fill>
            <patternFill>
              <bgColor theme="5"/>
            </patternFill>
          </fill>
          <border diagonalUp="0" diagonalDown="0">
            <left/>
            <right/>
            <top/>
            <bottom/>
            <vertical/>
            <horizontal/>
          </border>
        </dxf>
        <dxf>
          <fill>
            <patternFill>
              <bgColor theme="0" tint="-4.9989318521683403E-2"/>
            </patternFill>
          </fill>
          <border diagonalUp="0" diagonalDown="0">
            <left/>
            <right/>
            <top/>
            <bottom/>
            <vertical/>
            <horizontal/>
          </border>
        </dxf>
        <dxf>
          <font>
            <b/>
            <i val="0"/>
            <sz val="10"/>
            <color theme="0"/>
          </font>
          <fill>
            <patternFill>
              <bgColor theme="0" tint="-0.14996795556505021"/>
            </patternFill>
          </fill>
          <border diagonalUp="0" diagonalDown="0">
            <left/>
            <right/>
            <top/>
            <bottom/>
            <vertical/>
            <horizontal/>
          </border>
        </dxf>
        <dxf>
          <font>
            <b/>
            <i val="0"/>
            <sz val="12"/>
            <color theme="0"/>
          </font>
          <fill>
            <patternFill>
              <bgColor theme="0" tint="-4.9989318521683403E-2"/>
            </patternFill>
          </fill>
          <border diagonalUp="0" diagonalDown="0">
            <left/>
            <right/>
            <top/>
            <bottom/>
            <vertical/>
            <horizontal/>
          </border>
        </dxf>
        <dxf>
          <font>
            <b/>
            <i val="0"/>
            <sz val="10"/>
            <color theme="0"/>
          </font>
          <fill>
            <patternFill>
              <bgColor theme="5"/>
            </patternFill>
          </fill>
          <border diagonalUp="0" diagonalDown="0">
            <left/>
            <right/>
            <top/>
            <bottom/>
            <vertical/>
            <horizontal/>
          </border>
        </dxf>
        <dxf>
          <fill>
            <patternFill>
              <bgColor theme="0" tint="-4.9989318521683403E-2"/>
            </patternFill>
          </fill>
          <border diagonalUp="0" diagonalDown="0">
            <left/>
            <right/>
            <top/>
            <bottom/>
            <vertical/>
            <horizontal/>
          </border>
        </dxf>
        <dxf>
          <font>
            <b/>
            <i val="0"/>
            <sz val="10"/>
            <color theme="0"/>
          </font>
          <fill>
            <patternFill>
              <bgColor theme="0" tint="-0.1499679555650502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4 2">
          <x14:slicerStyleElements>
            <x14:slicerStyleElement type="unselectedItemWithData" dxfId="23"/>
            <x14:slicerStyleElement type="unselectedItemWithNoData" dxfId="22"/>
            <x14:slicerStyleElement type="selectedItemWithData" dxfId="21"/>
            <x14:slicerStyleElement type="selectedItemWithNoData" dxfId="20"/>
          </x14:slicerStyleElements>
        </x14:slicerStyle>
        <x14:slicerStyle name="Slicer Style 4 2 2">
          <x14:slicerStyleElements>
            <x14:slicerStyleElement type="unselectedItemWithData" dxfId="19"/>
            <x14:slicerStyleElement type="unselectedItemWithNoData" dxfId="18"/>
            <x14:slicerStyleElement type="selectedItemWithData" dxfId="17"/>
            <x14:slicerStyleElement type="selectedItemWithNoData" dxfId="16"/>
          </x14:slicerStyleElements>
        </x14:slicerStyle>
        <x14:slicerStyle name="Slicer Style 4 2 3">
          <x14:slicerStyleElements>
            <x14:slicerStyleElement type="unselectedItemWithData" dxfId="15"/>
            <x14:slicerStyleElement type="unselectedItemWithNoData" dxfId="14"/>
            <x14:slicerStyleElement type="selectedItemWithData" dxfId="13"/>
            <x14:slicerStyleElement type="selectedItemWithNoData" dxfId="12"/>
          </x14:slicerStyleElements>
        </x14:slicerStyle>
        <x14:slicerStyle name="Slicer Style 4 2 4">
          <x14:slicerStyleElements>
            <x14:slicerStyleElement type="unselectedItemWithData" dxfId="11"/>
            <x14:slicerStyleElement type="unselectedItemWithNoData" dxfId="10"/>
            <x14:slicerStyleElement type="selectedItemWithData" dxfId="9"/>
            <x14:slicerStyleElement type="selectedItemWithNoData" dxfId="8"/>
          </x14:slicerStyleElements>
        </x14:slicerStyle>
        <x14:slicerStyle name="SlicerStyleLight5_ORRepor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4">
        <dxf>
          <fill>
            <patternFill patternType="solid">
              <fgColor theme="0" tint="-0.14999847407452621"/>
              <bgColor theme="0" tint="-0.14999847407452621"/>
            </patternFill>
          </fill>
        </dxf>
        <dxf>
          <fill>
            <patternFill patternType="solid">
              <fgColor theme="0"/>
              <bgColor theme="0"/>
            </patternFill>
          </fill>
        </dxf>
        <dxf>
          <font>
            <sz val="9"/>
            <color theme="1" tint="0.499984740745262"/>
            <name val="Calibri"/>
            <scheme val="minor"/>
          </font>
        </dxf>
        <dxf>
          <font>
            <b val="0"/>
            <i val="0"/>
            <sz val="9"/>
            <color auto="1"/>
            <name val="Calibri"/>
            <scheme val="minor"/>
          </font>
        </dxf>
        <dxf>
          <font>
            <b/>
            <i val="0"/>
            <sz val="10"/>
            <color auto="1"/>
            <name val="Calibri"/>
            <scheme val="minor"/>
          </font>
        </dxf>
        <dxf>
          <font>
            <b/>
            <i val="0"/>
            <sz val="10"/>
            <color auto="1"/>
            <name val="Calibri"/>
            <scheme val="minor"/>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name val="Calibri"/>
            <scheme val="minor"/>
          </font>
        </dxf>
        <dxf>
          <font>
            <b val="0"/>
            <i val="0"/>
            <sz val="9"/>
            <color auto="1"/>
            <name val="Calibri"/>
            <scheme val="minor"/>
          </font>
        </dxf>
        <dxf>
          <font>
            <b/>
            <i val="0"/>
            <sz val="10"/>
            <color auto="1"/>
            <name val="Calibri"/>
            <scheme val="minor"/>
          </font>
        </dxf>
        <dxf>
          <font>
            <b/>
            <i val="0"/>
            <sz val="10"/>
            <color auto="1"/>
            <name val="Calibri"/>
            <scheme val="minor"/>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name val="Calibri"/>
            <scheme val="minor"/>
          </font>
        </dxf>
        <dxf>
          <font>
            <b val="0"/>
            <i val="0"/>
            <sz val="9"/>
            <color auto="1"/>
            <name val="Calibri"/>
            <scheme val="minor"/>
          </font>
        </dxf>
        <dxf>
          <font>
            <b/>
            <i val="0"/>
            <sz val="10"/>
            <color auto="1"/>
            <name val="Calibri"/>
            <scheme val="minor"/>
          </font>
        </dxf>
        <dxf>
          <font>
            <b/>
            <i val="0"/>
            <sz val="10"/>
            <color auto="1"/>
            <name val="Calibri"/>
            <scheme val="minor"/>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name val="Calibri"/>
            <scheme val="minor"/>
          </font>
        </dxf>
        <dxf>
          <font>
            <b val="0"/>
            <i val="0"/>
            <sz val="9"/>
            <color auto="1"/>
            <name val="Calibri"/>
            <scheme val="minor"/>
          </font>
        </dxf>
        <dxf>
          <font>
            <b/>
            <i val="0"/>
            <sz val="10"/>
            <color auto="1"/>
            <name val="Calibri"/>
            <scheme val="minor"/>
          </font>
        </dxf>
        <dxf>
          <font>
            <b/>
            <i val="0"/>
            <sz val="10"/>
            <color auto="1"/>
            <name val="Calibri"/>
            <scheme val="minor"/>
          </font>
        </dxf>
      </x15:dxfs>
    </ext>
    <ext xmlns:x15="http://schemas.microsoft.com/office/spreadsheetml/2010/11/main" uri="{9260A510-F301-46a8-8635-F512D64BE5F5}">
      <x15:timelineStyles defaultTimelineStyle="TimeSlicerStyleLight1">
        <x15:timelineStyle name="Timeline Style 2">
          <x15:timelineStyleElements>
            <x15:timelineStyleElement type="selectionLabel" dxfId="23"/>
            <x15:timelineStyleElement type="timeLevel" dxfId="22"/>
            <x15:timelineStyleElement type="periodLabel1" dxfId="21"/>
            <x15:timelineStyleElement type="periodLabel2" dxfId="20"/>
            <x15:timelineStyleElement type="selectedTimeBlock" dxfId="19"/>
            <x15:timelineStyleElement type="unselectedTimeBlock" dxfId="18"/>
          </x15:timelineStyleElements>
        </x15:timelineStyle>
        <x15:timelineStyle name="Timeline Style 2 2">
          <x15:timelineStyleElements>
            <x15:timelineStyleElement type="selectionLabel" dxfId="17"/>
            <x15:timelineStyleElement type="timeLevel" dxfId="16"/>
            <x15:timelineStyleElement type="periodLabel1" dxfId="15"/>
            <x15:timelineStyleElement type="periodLabel2" dxfId="14"/>
            <x15:timelineStyleElement type="selectedTimeBlock" dxfId="13"/>
            <x15:timelineStyleElement type="unselectedTimeBlock" dxfId="12"/>
          </x15:timelineStyleElements>
        </x15:timelineStyle>
        <x15:timelineStyle name="Timeline Style 2 3">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2 4">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 &amp; ProdR Report.xlsm]PVmain!PivotTable2</c:name>
    <c:fmtId val="4"/>
  </c:pivotSource>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solidFill>
                  <a:schemeClr val="tx1">
                    <a:lumMod val="50000"/>
                    <a:lumOff val="50000"/>
                  </a:schemeClr>
                </a:solidFill>
              </a:rPr>
              <a:t>Absolute</a:t>
            </a:r>
            <a:r>
              <a:rPr lang="en-US" sz="1000" baseline="0">
                <a:solidFill>
                  <a:schemeClr val="tx1">
                    <a:lumMod val="50000"/>
                    <a:lumOff val="50000"/>
                  </a:schemeClr>
                </a:solidFill>
              </a:rPr>
              <a:t> difference between </a:t>
            </a:r>
            <a:r>
              <a:rPr lang="en-US" sz="1000" b="1" baseline="0">
                <a:solidFill>
                  <a:schemeClr val="accent5">
                    <a:lumMod val="75000"/>
                  </a:schemeClr>
                </a:solidFill>
              </a:rPr>
              <a:t>1st PLAN </a:t>
            </a:r>
            <a:r>
              <a:rPr lang="en-US" sz="1000" baseline="0">
                <a:solidFill>
                  <a:schemeClr val="tx1">
                    <a:lumMod val="50000"/>
                    <a:lumOff val="50000"/>
                  </a:schemeClr>
                </a:solidFill>
              </a:rPr>
              <a:t>or</a:t>
            </a:r>
            <a:r>
              <a:rPr lang="en-US" sz="1000" baseline="0">
                <a:solidFill>
                  <a:schemeClr val="accent5">
                    <a:lumMod val="60000"/>
                    <a:lumOff val="40000"/>
                  </a:schemeClr>
                </a:solidFill>
              </a:rPr>
              <a:t> </a:t>
            </a:r>
            <a:r>
              <a:rPr lang="en-US" sz="1000" b="1" baseline="0">
                <a:solidFill>
                  <a:srgbClr val="F2B800"/>
                </a:solidFill>
              </a:rPr>
              <a:t>Revised PLAN </a:t>
            </a:r>
            <a:r>
              <a:rPr lang="en-US" sz="1000" baseline="0">
                <a:solidFill>
                  <a:schemeClr val="accent5">
                    <a:lumMod val="60000"/>
                    <a:lumOff val="40000"/>
                  </a:schemeClr>
                </a:solidFill>
              </a:rPr>
              <a:t>and </a:t>
            </a:r>
            <a:r>
              <a:rPr lang="en-US" sz="1000" b="1" baseline="0">
                <a:solidFill>
                  <a:schemeClr val="accent3">
                    <a:lumMod val="75000"/>
                  </a:schemeClr>
                </a:solidFill>
              </a:rPr>
              <a:t>ACTUAL</a:t>
            </a:r>
            <a:r>
              <a:rPr lang="en-US" sz="1000" baseline="0">
                <a:solidFill>
                  <a:schemeClr val="accent3">
                    <a:lumMod val="75000"/>
                  </a:schemeClr>
                </a:solidFill>
              </a:rPr>
              <a:t> </a:t>
            </a:r>
            <a:r>
              <a:rPr lang="en-US" sz="1000" b="1" baseline="0">
                <a:solidFill>
                  <a:schemeClr val="accent3">
                    <a:lumMod val="75000"/>
                  </a:schemeClr>
                </a:solidFill>
              </a:rPr>
              <a:t>production  </a:t>
            </a:r>
            <a:r>
              <a:rPr lang="en-US" sz="1000" b="1" baseline="0">
                <a:solidFill>
                  <a:schemeClr val="accent3"/>
                </a:solidFill>
              </a:rPr>
              <a:t>(unit: MT)</a:t>
            </a:r>
            <a:r>
              <a:rPr lang="en-US" sz="1000" baseline="0">
                <a:solidFill>
                  <a:schemeClr val="accent3"/>
                </a:solidFill>
              </a:rPr>
              <a:t> </a:t>
            </a:r>
            <a:endParaRPr lang="en-US" sz="1000">
              <a:solidFill>
                <a:schemeClr val="accent3"/>
              </a:solidFill>
            </a:endParaRPr>
          </a:p>
        </c:rich>
      </c:tx>
      <c:layout>
        <c:manualLayout>
          <c:xMode val="edge"/>
          <c:yMode val="edge"/>
          <c:x val="2.7067102113114597E-2"/>
          <c:y val="0.16746228718933248"/>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alpha val="82000"/>
            </a:schemeClr>
          </a:solidFill>
          <a:ln>
            <a:noFill/>
          </a:ln>
          <a:effectLst/>
        </c:spPr>
        <c:marker>
          <c:symbol val="none"/>
        </c:marker>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lumMod val="40000"/>
              <a:lumOff val="60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lumMod val="60000"/>
              <a:lumOff val="40000"/>
            </a:schemeClr>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20000"/>
              <a:lumOff val="80000"/>
            </a:schemeClr>
          </a:solidFill>
          <a:ln>
            <a:noFill/>
          </a:ln>
          <a:effectLst/>
        </c:spPr>
        <c:marker>
          <c:symbol val="none"/>
        </c:marker>
      </c:pivotFmt>
      <c:pivotFmt>
        <c:idx val="6"/>
        <c:spPr>
          <a:solidFill>
            <a:schemeClr val="accent5">
              <a:lumMod val="60000"/>
              <a:lumOff val="40000"/>
            </a:schemeClr>
          </a:solidFill>
          <a:ln>
            <a:noFill/>
          </a:ln>
          <a:effectLst/>
        </c:spPr>
        <c:marker>
          <c:symbol val="none"/>
        </c:marke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20000"/>
              <a:lumOff val="80000"/>
            </a:schemeClr>
          </a:solidFill>
          <a:ln>
            <a:noFill/>
          </a:ln>
          <a:effectLst/>
        </c:spPr>
        <c:marker>
          <c:symbol val="none"/>
        </c:marker>
      </c:pivotFmt>
      <c:pivotFmt>
        <c:idx val="8"/>
        <c:spPr>
          <a:solidFill>
            <a:schemeClr val="accent5">
              <a:lumMod val="60000"/>
              <a:lumOff val="40000"/>
            </a:schemeClr>
          </a:solidFill>
          <a:ln>
            <a:noFill/>
          </a:ln>
          <a:effectLst/>
        </c:spPr>
        <c:marker>
          <c:symbol val="none"/>
        </c:marker>
        <c:dLbl>
          <c:idx val="0"/>
          <c:layout/>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9"/>
        <c:spPr>
          <a:solidFill>
            <a:schemeClr val="accent4">
              <a:lumMod val="20000"/>
              <a:lumOff val="80000"/>
            </a:schemeClr>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s>
    <c:plotArea>
      <c:layout>
        <c:manualLayout>
          <c:layoutTarget val="inner"/>
          <c:xMode val="edge"/>
          <c:yMode val="edge"/>
          <c:x val="5.9548029348976191E-2"/>
          <c:y val="0.48855101434329939"/>
          <c:w val="0.89339801725391454"/>
          <c:h val="0.37695039153879956"/>
        </c:manualLayout>
      </c:layout>
      <c:barChart>
        <c:barDir val="col"/>
        <c:grouping val="clustered"/>
        <c:varyColors val="0"/>
        <c:ser>
          <c:idx val="0"/>
          <c:order val="0"/>
          <c:tx>
            <c:strRef>
              <c:f>PVmain!$B$26</c:f>
              <c:strCache>
                <c:ptCount val="1"/>
                <c:pt idx="0">
                  <c:v>Sum of Difference</c:v>
                </c:pt>
              </c:strCache>
            </c:strRef>
          </c:tx>
          <c:spPr>
            <a:solidFill>
              <a:schemeClr val="accent5">
                <a:lumMod val="60000"/>
                <a:lumOff val="40000"/>
              </a:schemeClr>
            </a:solidFill>
            <a:ln>
              <a:noFill/>
            </a:ln>
            <a:effectLst/>
          </c:spPr>
          <c:invertIfNegative val="0"/>
          <c:dLbls>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PVmain!$A$27:$A$35</c:f>
              <c:strCache>
                <c:ptCount val="8"/>
                <c:pt idx="0">
                  <c:v>22-W16</c:v>
                </c:pt>
                <c:pt idx="1">
                  <c:v>22-W17</c:v>
                </c:pt>
                <c:pt idx="2">
                  <c:v>22-W18</c:v>
                </c:pt>
                <c:pt idx="3">
                  <c:v>22-W19</c:v>
                </c:pt>
                <c:pt idx="4">
                  <c:v>22-W20</c:v>
                </c:pt>
                <c:pt idx="5">
                  <c:v>22-W21</c:v>
                </c:pt>
                <c:pt idx="6">
                  <c:v>22-W22</c:v>
                </c:pt>
                <c:pt idx="7">
                  <c:v>22-W23</c:v>
                </c:pt>
              </c:strCache>
            </c:strRef>
          </c:cat>
          <c:val>
            <c:numRef>
              <c:f>PVmain!$B$27:$B$35</c:f>
              <c:numCache>
                <c:formatCode>General</c:formatCode>
                <c:ptCount val="8"/>
                <c:pt idx="0">
                  <c:v>53150.671372326738</c:v>
                </c:pt>
                <c:pt idx="1">
                  <c:v>76772.669850696009</c:v>
                </c:pt>
                <c:pt idx="2">
                  <c:v>55373.2</c:v>
                </c:pt>
                <c:pt idx="3">
                  <c:v>97834.466836498104</c:v>
                </c:pt>
                <c:pt idx="4">
                  <c:v>129463.11929636111</c:v>
                </c:pt>
                <c:pt idx="5">
                  <c:v>95790.196835280847</c:v>
                </c:pt>
                <c:pt idx="6">
                  <c:v>81772.992823987908</c:v>
                </c:pt>
                <c:pt idx="7">
                  <c:v>150905.96773300841</c:v>
                </c:pt>
              </c:numCache>
            </c:numRef>
          </c:val>
          <c:extLst>
            <c:ext xmlns:c16="http://schemas.microsoft.com/office/drawing/2014/chart" uri="{C3380CC4-5D6E-409C-BE32-E72D297353CC}">
              <c16:uniqueId val="{00000000-BB5A-47E1-B9F6-44FED3714A7C}"/>
            </c:ext>
          </c:extLst>
        </c:ser>
        <c:ser>
          <c:idx val="1"/>
          <c:order val="1"/>
          <c:tx>
            <c:strRef>
              <c:f>PVmain!$C$26</c:f>
              <c:strCache>
                <c:ptCount val="1"/>
                <c:pt idx="0">
                  <c:v>Sum of Difference2</c:v>
                </c:pt>
              </c:strCache>
            </c:strRef>
          </c:tx>
          <c:spPr>
            <a:solidFill>
              <a:schemeClr val="accent4">
                <a:lumMod val="20000"/>
                <a:lumOff val="80000"/>
              </a:schemeClr>
            </a:solidFill>
            <a:ln>
              <a:noFill/>
            </a:ln>
            <a:effectLst/>
          </c:spPr>
          <c:invertIfNegative val="0"/>
          <c:cat>
            <c:strRef>
              <c:f>PVmain!$A$27:$A$35</c:f>
              <c:strCache>
                <c:ptCount val="8"/>
                <c:pt idx="0">
                  <c:v>22-W16</c:v>
                </c:pt>
                <c:pt idx="1">
                  <c:v>22-W17</c:v>
                </c:pt>
                <c:pt idx="2">
                  <c:v>22-W18</c:v>
                </c:pt>
                <c:pt idx="3">
                  <c:v>22-W19</c:v>
                </c:pt>
                <c:pt idx="4">
                  <c:v>22-W20</c:v>
                </c:pt>
                <c:pt idx="5">
                  <c:v>22-W21</c:v>
                </c:pt>
                <c:pt idx="6">
                  <c:v>22-W22</c:v>
                </c:pt>
                <c:pt idx="7">
                  <c:v>22-W23</c:v>
                </c:pt>
              </c:strCache>
            </c:strRef>
          </c:cat>
          <c:val>
            <c:numRef>
              <c:f>PVmain!$C$27:$C$35</c:f>
              <c:numCache>
                <c:formatCode>General</c:formatCode>
                <c:ptCount val="8"/>
                <c:pt idx="0">
                  <c:v>31991.987999999987</c:v>
                </c:pt>
                <c:pt idx="1">
                  <c:v>64470.189850695999</c:v>
                </c:pt>
                <c:pt idx="2">
                  <c:v>33865</c:v>
                </c:pt>
                <c:pt idx="3">
                  <c:v>40671.257163501883</c:v>
                </c:pt>
                <c:pt idx="4">
                  <c:v>43290.079296361131</c:v>
                </c:pt>
                <c:pt idx="5">
                  <c:v>44304.596835280863</c:v>
                </c:pt>
                <c:pt idx="6">
                  <c:v>37051.072823987903</c:v>
                </c:pt>
                <c:pt idx="7">
                  <c:v>122416.3710663418</c:v>
                </c:pt>
              </c:numCache>
            </c:numRef>
          </c:val>
          <c:extLst>
            <c:ext xmlns:c16="http://schemas.microsoft.com/office/drawing/2014/chart" uri="{C3380CC4-5D6E-409C-BE32-E72D297353CC}">
              <c16:uniqueId val="{00000001-BB5A-47E1-B9F6-44FED3714A7C}"/>
            </c:ext>
          </c:extLst>
        </c:ser>
        <c:dLbls>
          <c:showLegendKey val="0"/>
          <c:showVal val="0"/>
          <c:showCatName val="0"/>
          <c:showSerName val="0"/>
          <c:showPercent val="0"/>
          <c:showBubbleSize val="0"/>
        </c:dLbls>
        <c:gapWidth val="219"/>
        <c:overlap val="-27"/>
        <c:axId val="31844143"/>
        <c:axId val="31843311"/>
      </c:barChart>
      <c:catAx>
        <c:axId val="31844143"/>
        <c:scaling>
          <c:orientation val="minMax"/>
        </c:scaling>
        <c:delete val="1"/>
        <c:axPos val="b"/>
        <c:numFmt formatCode="General" sourceLinked="1"/>
        <c:majorTickMark val="none"/>
        <c:minorTickMark val="none"/>
        <c:tickLblPos val="nextTo"/>
        <c:crossAx val="31843311"/>
        <c:crosses val="autoZero"/>
        <c:auto val="1"/>
        <c:lblAlgn val="ctr"/>
        <c:lblOffset val="100"/>
        <c:noMultiLvlLbl val="0"/>
      </c:catAx>
      <c:valAx>
        <c:axId val="31843311"/>
        <c:scaling>
          <c:orientation val="minMax"/>
        </c:scaling>
        <c:delete val="1"/>
        <c:axPos val="l"/>
        <c:numFmt formatCode="\ #,##0," sourceLinked="0"/>
        <c:majorTickMark val="none"/>
        <c:minorTickMark val="none"/>
        <c:tickLblPos val="nextTo"/>
        <c:crossAx val="318441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[OR &amp; ProdR Report.xlsm]PVmain!PivotTable3</c:name>
    <c:fmtId val="1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
        <c:idx val="190"/>
        <c:spPr>
          <a:solidFill>
            <a:schemeClr val="accent1"/>
          </a:solidFill>
          <a:ln>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a:noFill/>
          </a:ln>
          <a:effectLst/>
        </c:spPr>
        <c:marker>
          <c:symbol val="none"/>
        </c:marker>
      </c:pivotFmt>
      <c:pivotFmt>
        <c:idx val="196"/>
        <c:spPr>
          <a:solidFill>
            <a:schemeClr val="accent1"/>
          </a:solidFill>
          <a:ln>
            <a:noFill/>
          </a:ln>
          <a:effectLst/>
        </c:spPr>
        <c:marker>
          <c:symbol val="none"/>
        </c:marker>
      </c:pivotFmt>
      <c:pivotFmt>
        <c:idx val="197"/>
        <c:spPr>
          <a:solidFill>
            <a:schemeClr val="accent1"/>
          </a:solidFill>
          <a:ln>
            <a:noFill/>
          </a:ln>
          <a:effectLst/>
        </c:spPr>
        <c:marker>
          <c:symbol val="none"/>
        </c:marker>
      </c:pivotFmt>
      <c:pivotFmt>
        <c:idx val="198"/>
        <c:spPr>
          <a:solidFill>
            <a:schemeClr val="accent1"/>
          </a:solidFill>
          <a:ln>
            <a:noFill/>
          </a:ln>
          <a:effectLst/>
        </c:spPr>
        <c:marker>
          <c:symbol val="none"/>
        </c:marker>
      </c:pivotFmt>
      <c:pivotFmt>
        <c:idx val="199"/>
        <c:spPr>
          <a:solidFill>
            <a:schemeClr val="accent1"/>
          </a:solidFill>
          <a:ln>
            <a:noFill/>
          </a:ln>
          <a:effectLst/>
        </c:spPr>
        <c:marker>
          <c:symbol val="none"/>
        </c:marker>
      </c:pivotFmt>
      <c:pivotFmt>
        <c:idx val="200"/>
        <c:spPr>
          <a:solidFill>
            <a:schemeClr val="accent1"/>
          </a:solidFill>
          <a:ln>
            <a:noFill/>
          </a:ln>
          <a:effectLst/>
        </c:spPr>
        <c:marker>
          <c:symbol val="none"/>
        </c:marker>
      </c:pivotFmt>
      <c:pivotFmt>
        <c:idx val="201"/>
        <c:spPr>
          <a:solidFill>
            <a:schemeClr val="accent1"/>
          </a:solidFill>
          <a:ln>
            <a:noFill/>
          </a:ln>
          <a:effectLst/>
        </c:spPr>
        <c:marker>
          <c:symbol val="none"/>
        </c:marker>
      </c:pivotFmt>
      <c:pivotFmt>
        <c:idx val="202"/>
        <c:spPr>
          <a:solidFill>
            <a:schemeClr val="accent1"/>
          </a:solidFill>
          <a:ln>
            <a:noFill/>
          </a:ln>
          <a:effectLst/>
        </c:spPr>
        <c:marker>
          <c:symbol val="none"/>
        </c:marker>
      </c:pivotFmt>
      <c:pivotFmt>
        <c:idx val="203"/>
        <c:spPr>
          <a:solidFill>
            <a:schemeClr val="accent1"/>
          </a:solidFill>
          <a:ln>
            <a:noFill/>
          </a:ln>
          <a:effectLst/>
        </c:spPr>
        <c:marker>
          <c:symbol val="none"/>
        </c:marker>
      </c:pivotFmt>
      <c:pivotFmt>
        <c:idx val="204"/>
        <c:spPr>
          <a:solidFill>
            <a:schemeClr val="accent1"/>
          </a:solidFill>
          <a:ln>
            <a:noFill/>
          </a:ln>
          <a:effectLst/>
        </c:spPr>
        <c:marker>
          <c:symbol val="none"/>
        </c:marker>
      </c:pivotFmt>
      <c:pivotFmt>
        <c:idx val="205"/>
        <c:spPr>
          <a:solidFill>
            <a:schemeClr val="accent1"/>
          </a:solidFill>
          <a:ln>
            <a:noFill/>
          </a:ln>
          <a:effectLst/>
        </c:spPr>
        <c:marker>
          <c:symbol val="none"/>
        </c:marker>
      </c:pivotFmt>
      <c:pivotFmt>
        <c:idx val="206"/>
        <c:spPr>
          <a:solidFill>
            <a:schemeClr val="accent1"/>
          </a:solidFill>
          <a:ln>
            <a:noFill/>
          </a:ln>
          <a:effectLst/>
        </c:spPr>
        <c:marker>
          <c:symbol val="none"/>
        </c:marker>
      </c:pivotFmt>
      <c:pivotFmt>
        <c:idx val="207"/>
        <c:spPr>
          <a:solidFill>
            <a:schemeClr val="accent1"/>
          </a:solidFill>
          <a:ln>
            <a:noFill/>
          </a:ln>
          <a:effectLst/>
        </c:spPr>
        <c:marker>
          <c:symbol val="none"/>
        </c:marker>
      </c:pivotFmt>
      <c:pivotFmt>
        <c:idx val="208"/>
        <c:spPr>
          <a:solidFill>
            <a:schemeClr val="accent1"/>
          </a:solidFill>
          <a:ln>
            <a:noFill/>
          </a:ln>
          <a:effectLst/>
        </c:spPr>
        <c:marker>
          <c:symbol val="none"/>
        </c:marker>
      </c:pivotFmt>
      <c:pivotFmt>
        <c:idx val="209"/>
        <c:spPr>
          <a:solidFill>
            <a:schemeClr val="accent1"/>
          </a:solidFill>
          <a:ln>
            <a:noFill/>
          </a:ln>
          <a:effectLst/>
        </c:spPr>
        <c:marker>
          <c:symbol val="none"/>
        </c:marker>
      </c:pivotFmt>
      <c:pivotFmt>
        <c:idx val="210"/>
        <c:spPr>
          <a:solidFill>
            <a:schemeClr val="accent1"/>
          </a:solidFill>
          <a:ln>
            <a:noFill/>
          </a:ln>
          <a:effectLst/>
        </c:spPr>
        <c:marker>
          <c:symbol val="none"/>
        </c:marker>
      </c:pivotFmt>
      <c:pivotFmt>
        <c:idx val="211"/>
        <c:spPr>
          <a:solidFill>
            <a:schemeClr val="accent1"/>
          </a:solidFill>
          <a:ln>
            <a:noFill/>
          </a:ln>
          <a:effectLst/>
        </c:spPr>
        <c:marker>
          <c:symbol val="none"/>
        </c:marker>
      </c:pivotFmt>
      <c:pivotFmt>
        <c:idx val="212"/>
        <c:spPr>
          <a:solidFill>
            <a:schemeClr val="accent1"/>
          </a:solidFill>
          <a:ln>
            <a:noFill/>
          </a:ln>
          <a:effectLst/>
        </c:spPr>
        <c:marker>
          <c:symbol val="none"/>
        </c:marker>
      </c:pivotFmt>
      <c:pivotFmt>
        <c:idx val="213"/>
        <c:spPr>
          <a:solidFill>
            <a:schemeClr val="accent1"/>
          </a:solidFill>
          <a:ln>
            <a:noFill/>
          </a:ln>
          <a:effectLst/>
        </c:spPr>
        <c:marker>
          <c:symbol val="none"/>
        </c:marker>
      </c:pivotFmt>
      <c:pivotFmt>
        <c:idx val="214"/>
        <c:spPr>
          <a:solidFill>
            <a:schemeClr val="accent1"/>
          </a:solidFill>
          <a:ln>
            <a:noFill/>
          </a:ln>
          <a:effectLst/>
        </c:spPr>
        <c:marker>
          <c:symbol val="none"/>
        </c:marker>
      </c:pivotFmt>
      <c:pivotFmt>
        <c:idx val="215"/>
        <c:spPr>
          <a:solidFill>
            <a:schemeClr val="accent1"/>
          </a:solidFill>
          <a:ln>
            <a:noFill/>
          </a:ln>
          <a:effectLst/>
        </c:spPr>
        <c:marker>
          <c:symbol val="none"/>
        </c:marker>
      </c:pivotFmt>
      <c:pivotFmt>
        <c:idx val="216"/>
        <c:spPr>
          <a:solidFill>
            <a:schemeClr val="accent1"/>
          </a:solidFill>
          <a:ln>
            <a:noFill/>
          </a:ln>
          <a:effectLst/>
        </c:spPr>
        <c:marker>
          <c:symbol val="none"/>
        </c:marker>
      </c:pivotFmt>
      <c:pivotFmt>
        <c:idx val="217"/>
        <c:spPr>
          <a:solidFill>
            <a:schemeClr val="accent1"/>
          </a:solidFill>
          <a:ln>
            <a:noFill/>
          </a:ln>
          <a:effectLst/>
        </c:spPr>
        <c:marker>
          <c:symbol val="none"/>
        </c:marker>
      </c:pivotFmt>
      <c:pivotFmt>
        <c:idx val="218"/>
        <c:spPr>
          <a:solidFill>
            <a:schemeClr val="accent1"/>
          </a:solidFill>
          <a:ln>
            <a:noFill/>
          </a:ln>
          <a:effectLst/>
        </c:spPr>
        <c:marker>
          <c:symbol val="none"/>
        </c:marker>
      </c:pivotFmt>
      <c:pivotFmt>
        <c:idx val="219"/>
        <c:spPr>
          <a:solidFill>
            <a:schemeClr val="accent1"/>
          </a:solidFill>
          <a:ln>
            <a:noFill/>
          </a:ln>
          <a:effectLst/>
        </c:spPr>
        <c:marker>
          <c:symbol val="none"/>
        </c:marker>
      </c:pivotFmt>
      <c:pivotFmt>
        <c:idx val="220"/>
        <c:spPr>
          <a:solidFill>
            <a:schemeClr val="accent1"/>
          </a:solidFill>
          <a:ln>
            <a:noFill/>
          </a:ln>
          <a:effectLst/>
        </c:spPr>
        <c:marker>
          <c:symbol val="none"/>
        </c:marker>
      </c:pivotFmt>
      <c:pivotFmt>
        <c:idx val="221"/>
        <c:spPr>
          <a:solidFill>
            <a:schemeClr val="accent1"/>
          </a:solidFill>
          <a:ln>
            <a:noFill/>
          </a:ln>
          <a:effectLst/>
        </c:spPr>
        <c:marker>
          <c:symbol val="none"/>
        </c:marker>
      </c:pivotFmt>
      <c:pivotFmt>
        <c:idx val="222"/>
        <c:spPr>
          <a:solidFill>
            <a:schemeClr val="accent1"/>
          </a:solidFill>
          <a:ln>
            <a:noFill/>
          </a:ln>
          <a:effectLst/>
        </c:spPr>
        <c:marker>
          <c:symbol val="none"/>
        </c:marker>
      </c:pivotFmt>
      <c:pivotFmt>
        <c:idx val="223"/>
        <c:spPr>
          <a:solidFill>
            <a:schemeClr val="accent1"/>
          </a:solidFill>
          <a:ln>
            <a:noFill/>
          </a:ln>
          <a:effectLst/>
        </c:spPr>
        <c:marker>
          <c:symbol val="none"/>
        </c:marker>
      </c:pivotFmt>
      <c:pivotFmt>
        <c:idx val="224"/>
        <c:spPr>
          <a:solidFill>
            <a:schemeClr val="accent1"/>
          </a:solidFill>
          <a:ln>
            <a:noFill/>
          </a:ln>
          <a:effectLst/>
        </c:spPr>
        <c:marker>
          <c:symbol val="none"/>
        </c:marker>
      </c:pivotFmt>
      <c:pivotFmt>
        <c:idx val="225"/>
        <c:spPr>
          <a:solidFill>
            <a:schemeClr val="accent1"/>
          </a:solidFill>
          <a:ln>
            <a:noFill/>
          </a:ln>
          <a:effectLst/>
        </c:spPr>
        <c:marker>
          <c:symbol val="none"/>
        </c:marker>
      </c:pivotFmt>
      <c:pivotFmt>
        <c:idx val="226"/>
        <c:spPr>
          <a:solidFill>
            <a:schemeClr val="accent1"/>
          </a:solidFill>
          <a:ln>
            <a:noFill/>
          </a:ln>
          <a:effectLst/>
        </c:spPr>
        <c:marker>
          <c:symbol val="none"/>
        </c:marker>
      </c:pivotFmt>
      <c:pivotFmt>
        <c:idx val="227"/>
        <c:spPr>
          <a:solidFill>
            <a:schemeClr val="accent1"/>
          </a:solidFill>
          <a:ln>
            <a:noFill/>
          </a:ln>
          <a:effectLst/>
        </c:spPr>
        <c:marker>
          <c:symbol val="none"/>
        </c:marker>
      </c:pivotFmt>
      <c:pivotFmt>
        <c:idx val="228"/>
        <c:spPr>
          <a:solidFill>
            <a:schemeClr val="accent1"/>
          </a:solidFill>
          <a:ln>
            <a:noFill/>
          </a:ln>
          <a:effectLst/>
        </c:spPr>
        <c:marker>
          <c:symbol val="none"/>
        </c:marker>
      </c:pivotFmt>
      <c:pivotFmt>
        <c:idx val="229"/>
        <c:spPr>
          <a:solidFill>
            <a:schemeClr val="accent1"/>
          </a:solidFill>
          <a:ln w="19050" cap="rnd">
            <a:solidFill>
              <a:schemeClr val="accent5"/>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0"/>
        <c:spPr>
          <a:solidFill>
            <a:schemeClr val="accent1"/>
          </a:solidFill>
          <a:ln w="28575" cap="rnd">
            <a:noFill/>
            <a:round/>
          </a:ln>
          <a:effectLst/>
        </c:spPr>
      </c:pivotFmt>
      <c:pivotFmt>
        <c:idx val="231"/>
        <c:spPr>
          <a:solidFill>
            <a:schemeClr val="accent1"/>
          </a:solidFill>
          <a:ln w="28575" cap="rnd">
            <a:noFill/>
            <a:round/>
          </a:ln>
          <a:effectLst/>
        </c:spPr>
        <c:marker>
          <c:symbol val="dash"/>
          <c:size val="19"/>
          <c:spPr>
            <a:solidFill>
              <a:schemeClr val="accent5"/>
            </a:solidFill>
            <a:ln w="9525">
              <a:noFill/>
            </a:ln>
            <a:effectLst/>
          </c:spPr>
        </c:marker>
      </c:pivotFmt>
      <c:pivotFmt>
        <c:idx val="232"/>
        <c:spPr>
          <a:solidFill>
            <a:schemeClr val="tx2">
              <a:lumMod val="40000"/>
              <a:lumOff val="60000"/>
            </a:schemeClr>
          </a:solidFill>
          <a:ln>
            <a:noFill/>
          </a:ln>
          <a:effectLst/>
        </c:spPr>
        <c:marker>
          <c:symbol val="none"/>
        </c:marker>
      </c:pivotFmt>
      <c:pivotFmt>
        <c:idx val="233"/>
        <c:spPr>
          <a:solidFill>
            <a:schemeClr val="accent1"/>
          </a:solidFill>
          <a:ln w="22225" cap="rnd">
            <a:solidFill>
              <a:schemeClr val="accent5"/>
            </a:solidFill>
            <a:round/>
          </a:ln>
          <a:effectLst/>
        </c:spPr>
        <c:marker>
          <c:symbol val="circle"/>
          <c:size val="5"/>
          <c:spPr>
            <a:solidFill>
              <a:schemeClr val="bg1"/>
            </a:solidFill>
            <a:ln w="1587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pivotFmt>
      <c:pivotFmt>
        <c:idx val="235"/>
        <c:spPr>
          <a:solidFill>
            <a:schemeClr val="accent1"/>
          </a:solidFill>
          <a:ln>
            <a:noFill/>
          </a:ln>
          <a:effectLst/>
        </c:spPr>
        <c:marker>
          <c:symbol val="none"/>
        </c:marker>
      </c:pivotFmt>
      <c:pivotFmt>
        <c:idx val="236"/>
        <c:spPr>
          <a:solidFill>
            <a:schemeClr val="accent1"/>
          </a:solidFill>
          <a:ln w="28575" cap="rnd">
            <a:noFill/>
            <a:round/>
          </a:ln>
          <a:effectLst/>
        </c:spPr>
        <c:marker>
          <c:symbol val="none"/>
        </c:marker>
      </c:pivotFmt>
      <c:pivotFmt>
        <c:idx val="237"/>
        <c:spPr>
          <a:solidFill>
            <a:schemeClr val="accent1"/>
          </a:solidFill>
          <a:ln>
            <a:noFill/>
          </a:ln>
          <a:effectLst/>
        </c:spPr>
        <c:marker>
          <c:symbol val="none"/>
        </c:marker>
      </c:pivotFmt>
      <c:pivotFmt>
        <c:idx val="238"/>
        <c:spPr>
          <a:solidFill>
            <a:schemeClr val="accent1"/>
          </a:solidFill>
          <a:ln w="28575" cap="rnd">
            <a:solidFill>
              <a:schemeClr val="accent1"/>
            </a:solidFill>
            <a:round/>
          </a:ln>
          <a:effectLst/>
        </c:spPr>
        <c:marker>
          <c:symbol val="circle"/>
          <c:size val="6"/>
          <c:spPr>
            <a:solidFill>
              <a:schemeClr val="bg1"/>
            </a:solidFill>
            <a:ln w="15875">
              <a:solidFill>
                <a:schemeClr val="accent5"/>
              </a:solidFill>
            </a:ln>
            <a:effectLst/>
          </c:spPr>
        </c:marker>
      </c:pivotFmt>
      <c:pivotFmt>
        <c:idx val="239"/>
        <c:spPr>
          <a:solidFill>
            <a:schemeClr val="accent1"/>
          </a:solidFill>
          <a:ln w="22225" cap="rnd">
            <a:solidFill>
              <a:schemeClr val="accent4">
                <a:lumMod val="40000"/>
                <a:lumOff val="60000"/>
              </a:schemeClr>
            </a:solidFill>
            <a:round/>
          </a:ln>
          <a:effectLst/>
        </c:spPr>
        <c:marker>
          <c:symbol val="circle"/>
          <c:size val="6"/>
          <c:spPr>
            <a:solidFill>
              <a:schemeClr val="accent1"/>
            </a:solidFill>
            <a:ln w="9525">
              <a:solidFill>
                <a:schemeClr val="accent1"/>
              </a:solidFill>
            </a:ln>
            <a:effectLst/>
          </c:spPr>
        </c:marker>
      </c:pivotFmt>
      <c:pivotFmt>
        <c:idx val="240"/>
        <c:spPr>
          <a:solidFill>
            <a:schemeClr val="accent1"/>
          </a:solidFill>
          <a:ln w="28575" cap="rnd">
            <a:noFill/>
            <a:round/>
          </a:ln>
          <a:effectLst/>
        </c:spPr>
        <c:marker>
          <c:symbol val="dash"/>
          <c:size val="22"/>
          <c:spPr>
            <a:solidFill>
              <a:schemeClr val="accent1"/>
            </a:solidFill>
            <a:ln w="9525">
              <a:solidFill>
                <a:schemeClr val="accent1"/>
              </a:solidFill>
            </a:ln>
            <a:effectLst/>
          </c:spPr>
        </c:marker>
      </c:pivotFmt>
      <c:pivotFmt>
        <c:idx val="241"/>
        <c:spPr>
          <a:solidFill>
            <a:schemeClr val="tx2">
              <a:lumMod val="40000"/>
              <a:lumOff val="60000"/>
            </a:schemeClr>
          </a:solidFill>
          <a:ln>
            <a:noFill/>
          </a:ln>
          <a:effectLst/>
        </c:spPr>
        <c:marker>
          <c:symbol val="none"/>
        </c:marker>
      </c:pivotFmt>
      <c:pivotFmt>
        <c:idx val="242"/>
        <c:spPr>
          <a:solidFill>
            <a:schemeClr val="accent1"/>
          </a:solidFill>
          <a:ln w="22225" cap="rnd">
            <a:solidFill>
              <a:schemeClr val="accent5"/>
            </a:solidFill>
            <a:round/>
          </a:ln>
          <a:effectLst/>
        </c:spPr>
        <c:marker>
          <c:symbol val="circle"/>
          <c:size val="6"/>
          <c:spPr>
            <a:solidFill>
              <a:schemeClr val="bg1"/>
            </a:solidFill>
            <a:ln w="1587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3"/>
        <c:spPr>
          <a:solidFill>
            <a:schemeClr val="accent1"/>
          </a:solidFill>
          <a:ln w="19050" cap="rnd">
            <a:solidFill>
              <a:schemeClr val="accent4">
                <a:lumMod val="20000"/>
                <a:lumOff val="80000"/>
              </a:schemeClr>
            </a:solidFill>
            <a:round/>
          </a:ln>
          <a:effectLst/>
        </c:spPr>
        <c:marker>
          <c:spPr>
            <a:solidFill>
              <a:schemeClr val="accent4">
                <a:lumMod val="20000"/>
                <a:lumOff val="80000"/>
              </a:schemeClr>
            </a:solidFill>
            <a:ln w="9525">
              <a:solidFill>
                <a:schemeClr val="accent4">
                  <a:lumMod val="20000"/>
                  <a:lumOff val="80000"/>
                  <a:alpha val="97000"/>
                </a:schemeClr>
              </a:solidFill>
            </a:ln>
            <a:effectLst/>
          </c:spPr>
        </c:marker>
      </c:pivotFmt>
      <c:pivotFmt>
        <c:idx val="244"/>
        <c:spPr>
          <a:solidFill>
            <a:schemeClr val="accent1"/>
          </a:solidFill>
          <a:ln w="28575" cap="rnd">
            <a:noFill/>
            <a:round/>
          </a:ln>
          <a:effectLst/>
        </c:spPr>
        <c:marker>
          <c:symbol val="dash"/>
          <c:size val="22"/>
          <c:spPr>
            <a:solidFill>
              <a:schemeClr val="accent1"/>
            </a:solidFill>
            <a:ln w="9525">
              <a:noFill/>
            </a:ln>
            <a:effectLst/>
          </c:spPr>
        </c:marker>
      </c:pivotFmt>
      <c:pivotFmt>
        <c:idx val="245"/>
        <c:spPr>
          <a:solidFill>
            <a:schemeClr val="tx2">
              <a:lumMod val="40000"/>
              <a:lumOff val="60000"/>
            </a:schemeClr>
          </a:solidFill>
          <a:ln>
            <a:noFill/>
          </a:ln>
          <a:effectLst/>
        </c:spPr>
        <c:marker>
          <c:symbol val="none"/>
        </c:marker>
      </c:pivotFmt>
      <c:pivotFmt>
        <c:idx val="246"/>
        <c:spPr>
          <a:solidFill>
            <a:schemeClr val="accent1"/>
          </a:solidFill>
          <a:ln w="22225" cap="rnd">
            <a:solidFill>
              <a:schemeClr val="accent5"/>
            </a:solidFill>
            <a:round/>
          </a:ln>
          <a:effectLst/>
        </c:spPr>
        <c:marker>
          <c:symbol val="circle"/>
          <c:size val="6"/>
          <c:spPr>
            <a:solidFill>
              <a:schemeClr val="bg1"/>
            </a:solidFill>
            <a:ln w="1587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7"/>
        <c:spPr>
          <a:solidFill>
            <a:schemeClr val="accent1"/>
          </a:solidFill>
          <a:ln w="28575" cap="rnd">
            <a:noFill/>
            <a:round/>
          </a:ln>
          <a:effectLst/>
        </c:spPr>
        <c:marker>
          <c:symbol val="dash"/>
          <c:size val="22"/>
          <c:spPr>
            <a:solidFill>
              <a:schemeClr val="accent1"/>
            </a:solidFill>
            <a:ln w="9525">
              <a:noFill/>
            </a:ln>
            <a:effectLst/>
          </c:spPr>
        </c:marker>
      </c:pivotFmt>
      <c:pivotFmt>
        <c:idx val="248"/>
        <c:spPr>
          <a:solidFill>
            <a:schemeClr val="tx2">
              <a:lumMod val="40000"/>
              <a:lumOff val="60000"/>
            </a:schemeClr>
          </a:solidFill>
          <a:ln>
            <a:noFill/>
          </a:ln>
          <a:effectLst/>
        </c:spPr>
        <c:marker>
          <c:symbol val="none"/>
        </c:marker>
      </c:pivotFmt>
      <c:pivotFmt>
        <c:idx val="249"/>
        <c:spPr>
          <a:solidFill>
            <a:schemeClr val="accent1"/>
          </a:solidFill>
          <a:ln w="28575" cap="rnd">
            <a:noFill/>
            <a:round/>
          </a:ln>
          <a:effectLst/>
        </c:spPr>
        <c:marker>
          <c:symbol val="dash"/>
          <c:size val="22"/>
          <c:spPr>
            <a:solidFill>
              <a:schemeClr val="accent1"/>
            </a:solidFill>
            <a:ln w="9525">
              <a:noFill/>
            </a:ln>
            <a:effectLst/>
          </c:spPr>
        </c:marker>
      </c:pivotFmt>
      <c:pivotFmt>
        <c:idx val="250"/>
        <c:spPr>
          <a:solidFill>
            <a:schemeClr val="accent1"/>
          </a:solidFill>
          <a:ln w="28575" cap="rnd">
            <a:solidFill>
              <a:schemeClr val="accent4">
                <a:lumMod val="20000"/>
                <a:lumOff val="80000"/>
              </a:schemeClr>
            </a:solidFill>
            <a:round/>
          </a:ln>
          <a:effectLst/>
        </c:spPr>
        <c:marker>
          <c:symbol val="circle"/>
          <c:size val="5"/>
          <c:spPr>
            <a:solidFill>
              <a:schemeClr val="accent4">
                <a:lumMod val="40000"/>
                <a:lumOff val="60000"/>
              </a:schemeClr>
            </a:solidFill>
            <a:ln w="9525">
              <a:solidFill>
                <a:schemeClr val="accent4">
                  <a:lumMod val="20000"/>
                  <a:lumOff val="80000"/>
                </a:schemeClr>
              </a:solidFill>
            </a:ln>
            <a:effectLst/>
          </c:spPr>
        </c:marker>
      </c:pivotFmt>
      <c:pivotFmt>
        <c:idx val="251"/>
        <c:spPr>
          <a:solidFill>
            <a:schemeClr val="accent1"/>
          </a:solidFill>
          <a:ln w="22225" cap="rnd">
            <a:solidFill>
              <a:schemeClr val="accent5"/>
            </a:solidFill>
            <a:round/>
          </a:ln>
          <a:effectLst/>
        </c:spPr>
        <c:marker>
          <c:symbol val="circle"/>
          <c:size val="6"/>
          <c:spPr>
            <a:solidFill>
              <a:schemeClr val="bg1"/>
            </a:solidFill>
            <a:ln w="1587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2"/>
        <c:spPr>
          <a:solidFill>
            <a:schemeClr val="tx2">
              <a:lumMod val="40000"/>
              <a:lumOff val="60000"/>
            </a:schemeClr>
          </a:solidFill>
          <a:ln>
            <a:noFill/>
          </a:ln>
          <a:effectLst/>
        </c:spPr>
        <c:marker>
          <c:symbol val="none"/>
        </c:marker>
      </c:pivotFmt>
      <c:pivotFmt>
        <c:idx val="253"/>
        <c:spPr>
          <a:solidFill>
            <a:schemeClr val="accent1"/>
          </a:solidFill>
          <a:ln>
            <a:noFill/>
          </a:ln>
          <a:effectLst/>
        </c:spPr>
        <c:marker>
          <c:symbol val="dash"/>
          <c:size val="22"/>
          <c:spPr>
            <a:solidFill>
              <a:schemeClr val="accent1"/>
            </a:solidFill>
            <a:ln w="9525">
              <a:noFill/>
            </a:ln>
            <a:effectLst/>
          </c:spPr>
        </c:marker>
      </c:pivotFmt>
      <c:pivotFmt>
        <c:idx val="254"/>
        <c:spPr>
          <a:solidFill>
            <a:schemeClr val="accent1"/>
          </a:solidFill>
          <a:ln w="28575" cap="rnd">
            <a:solidFill>
              <a:schemeClr val="accent4">
                <a:lumMod val="20000"/>
                <a:lumOff val="80000"/>
              </a:schemeClr>
            </a:solidFill>
            <a:round/>
          </a:ln>
          <a:effectLst/>
        </c:spPr>
        <c:marker>
          <c:symbol val="circle"/>
          <c:size val="5"/>
          <c:spPr>
            <a:solidFill>
              <a:schemeClr val="accent4">
                <a:lumMod val="40000"/>
                <a:lumOff val="60000"/>
              </a:schemeClr>
            </a:solidFill>
            <a:ln w="9525">
              <a:solidFill>
                <a:schemeClr val="accent4">
                  <a:lumMod val="20000"/>
                  <a:lumOff val="80000"/>
                </a:schemeClr>
              </a:solidFill>
            </a:ln>
            <a:effectLst/>
          </c:spPr>
        </c:marker>
      </c:pivotFmt>
      <c:pivotFmt>
        <c:idx val="255"/>
        <c:spPr>
          <a:solidFill>
            <a:schemeClr val="accent1"/>
          </a:solidFill>
          <a:ln w="22225" cap="rnd">
            <a:solidFill>
              <a:schemeClr val="accent5"/>
            </a:solidFill>
            <a:round/>
          </a:ln>
          <a:effectLst/>
        </c:spPr>
        <c:marker>
          <c:symbol val="circle"/>
          <c:size val="6"/>
          <c:spPr>
            <a:solidFill>
              <a:schemeClr val="bg1"/>
            </a:solidFill>
            <a:ln w="1587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6"/>
        <c:spPr>
          <a:noFill/>
          <a:ln w="15875">
            <a:solidFill>
              <a:schemeClr val="accent5"/>
            </a:solidFill>
            <a:prstDash val="sysDash"/>
          </a:ln>
          <a:effectLst/>
        </c:spPr>
        <c:marker>
          <c:symbol val="none"/>
        </c:marker>
      </c:pivotFmt>
      <c:pivotFmt>
        <c:idx val="257"/>
        <c:spPr>
          <a:solidFill>
            <a:schemeClr val="tx2">
              <a:lumMod val="20000"/>
              <a:lumOff val="80000"/>
            </a:schemeClr>
          </a:solidFill>
          <a:ln>
            <a:noFill/>
          </a:ln>
          <a:effectLst/>
        </c:spPr>
        <c:marker>
          <c:symbol val="none"/>
        </c:marker>
      </c:pivotFmt>
      <c:pivotFmt>
        <c:idx val="258"/>
        <c:spPr>
          <a:solidFill>
            <a:schemeClr val="accent1"/>
          </a:solidFill>
          <a:ln w="22225" cap="rnd">
            <a:solidFill>
              <a:schemeClr val="accent4">
                <a:lumMod val="20000"/>
                <a:lumOff val="80000"/>
              </a:schemeClr>
            </a:solidFill>
            <a:round/>
          </a:ln>
          <a:effectLst/>
        </c:spPr>
        <c:marker>
          <c:symbol val="circle"/>
          <c:size val="5"/>
          <c:spPr>
            <a:solidFill>
              <a:schemeClr val="accent4">
                <a:lumMod val="40000"/>
                <a:lumOff val="60000"/>
                <a:alpha val="73000"/>
              </a:schemeClr>
            </a:solidFill>
            <a:ln w="6350">
              <a:noFill/>
            </a:ln>
            <a:effectLst/>
          </c:spPr>
        </c:marker>
      </c:pivotFmt>
      <c:pivotFmt>
        <c:idx val="259"/>
        <c:spPr>
          <a:solidFill>
            <a:schemeClr val="accent1"/>
          </a:solidFill>
          <a:ln w="25400" cap="rnd">
            <a:solidFill>
              <a:schemeClr val="accent5"/>
            </a:solidFill>
            <a:round/>
          </a:ln>
          <a:effectLst/>
        </c:spPr>
        <c:marker>
          <c:symbol val="circle"/>
          <c:size val="6"/>
          <c:spPr>
            <a:solidFill>
              <a:schemeClr val="bg1"/>
            </a:solidFill>
            <a:ln w="1587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pivotFmt>
      <c:pivotFmt>
        <c:idx val="261"/>
        <c:spPr>
          <a:solidFill>
            <a:schemeClr val="accent1"/>
          </a:solidFill>
          <a:ln>
            <a:noFill/>
          </a:ln>
          <a:effectLst/>
        </c:spPr>
        <c:marker>
          <c:symbol val="none"/>
        </c:marker>
      </c:pivotFmt>
      <c:pivotFmt>
        <c:idx val="262"/>
        <c:spPr>
          <a:noFill/>
          <a:ln w="19050">
            <a:solidFill>
              <a:schemeClr val="accent5"/>
            </a:solidFill>
            <a:prstDash val="sysDash"/>
          </a:ln>
          <a:effectLst/>
        </c:spPr>
        <c:marker>
          <c:symbol val="none"/>
        </c:marker>
      </c:pivotFmt>
      <c:pivotFmt>
        <c:idx val="263"/>
        <c:spPr>
          <a:solidFill>
            <a:schemeClr val="tx2">
              <a:lumMod val="40000"/>
              <a:lumOff val="60000"/>
            </a:schemeClr>
          </a:solidFill>
          <a:ln>
            <a:noFill/>
          </a:ln>
          <a:effectLst/>
        </c:spPr>
        <c:marker>
          <c:symbol val="none"/>
        </c:marker>
      </c:pivotFmt>
      <c:pivotFmt>
        <c:idx val="264"/>
        <c:spPr>
          <a:noFill/>
          <a:ln>
            <a:noFill/>
          </a:ln>
          <a:effectLst/>
        </c:spPr>
        <c:marker>
          <c:symbol val="none"/>
        </c:marker>
      </c:pivotFmt>
      <c:pivotFmt>
        <c:idx val="265"/>
        <c:spPr>
          <a:solidFill>
            <a:schemeClr val="tx2">
              <a:lumMod val="40000"/>
              <a:lumOff val="60000"/>
            </a:schemeClr>
          </a:solidFill>
          <a:ln>
            <a:noFill/>
          </a:ln>
          <a:effectLst/>
        </c:spPr>
        <c:marker>
          <c:symbol val="none"/>
        </c:marker>
      </c:pivotFmt>
      <c:pivotFmt>
        <c:idx val="266"/>
        <c:spPr>
          <a:noFill/>
          <a:ln w="19050">
            <a:solidFill>
              <a:schemeClr val="accent5"/>
            </a:solidFill>
            <a:prstDash val="sysDash"/>
          </a:ln>
          <a:effectLst/>
        </c:spPr>
        <c:marker>
          <c:symbol val="none"/>
        </c:marker>
      </c:pivotFmt>
      <c:pivotFmt>
        <c:idx val="267"/>
        <c:spPr>
          <a:noFill/>
          <a:ln>
            <a:noFill/>
          </a:ln>
          <a:effectLst/>
        </c:spPr>
        <c:marker>
          <c:symbol val="none"/>
        </c:marker>
      </c:pivotFmt>
      <c:pivotFmt>
        <c:idx val="268"/>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269"/>
        <c:spPr>
          <a:solidFill>
            <a:schemeClr val="accent1"/>
          </a:solidFill>
          <a:ln w="25400" cap="rnd">
            <a:solidFill>
              <a:schemeClr val="accent1"/>
            </a:solidFill>
            <a:round/>
          </a:ln>
          <a:effectLst/>
        </c:spPr>
        <c:marker>
          <c:symbol val="circle"/>
          <c:size val="7"/>
          <c:spPr>
            <a:solidFill>
              <a:schemeClr val="bg1"/>
            </a:solidFill>
            <a:ln w="19050">
              <a:solidFill>
                <a:schemeClr val="accent1"/>
              </a:solidFill>
            </a:ln>
            <a:effectLst/>
          </c:spPr>
        </c:marker>
      </c:pivotFmt>
      <c:pivotFmt>
        <c:idx val="270"/>
        <c:spPr>
          <a:solidFill>
            <a:schemeClr val="tx2">
              <a:lumMod val="40000"/>
              <a:lumOff val="60000"/>
            </a:schemeClr>
          </a:solidFill>
          <a:ln>
            <a:noFill/>
          </a:ln>
          <a:effectLst/>
        </c:spPr>
        <c:marker>
          <c:symbol val="none"/>
        </c:marker>
      </c:pivotFmt>
      <c:pivotFmt>
        <c:idx val="271"/>
        <c:spPr>
          <a:noFill/>
          <a:ln w="19050">
            <a:solidFill>
              <a:schemeClr val="accent5"/>
            </a:solidFill>
            <a:prstDash val="sysDash"/>
          </a:ln>
          <a:effectLst/>
        </c:spPr>
        <c:marker>
          <c:symbol val="none"/>
        </c:marker>
      </c:pivotFmt>
      <c:pivotFmt>
        <c:idx val="272"/>
        <c:spPr>
          <a:noFill/>
          <a:ln>
            <a:noFill/>
          </a:ln>
          <a:effectLst/>
        </c:spPr>
        <c:marker>
          <c:symbol val="none"/>
        </c:marker>
      </c:pivotFmt>
      <c:pivotFmt>
        <c:idx val="273"/>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274"/>
        <c:spPr>
          <a:solidFill>
            <a:schemeClr val="accent1"/>
          </a:solidFill>
          <a:ln w="25400" cap="rnd">
            <a:solidFill>
              <a:schemeClr val="accent1"/>
            </a:solidFill>
            <a:round/>
          </a:ln>
          <a:effectLst/>
        </c:spPr>
        <c:marker>
          <c:symbol val="circle"/>
          <c:size val="7"/>
          <c:spPr>
            <a:solidFill>
              <a:schemeClr val="bg1"/>
            </a:solidFill>
            <a:ln w="19050">
              <a:solidFill>
                <a:schemeClr val="accent1"/>
              </a:solidFill>
            </a:ln>
            <a:effectLst/>
          </c:spPr>
        </c:marker>
      </c:pivotFmt>
      <c:pivotFmt>
        <c:idx val="275"/>
        <c:spPr>
          <a:solidFill>
            <a:schemeClr val="accent1"/>
          </a:solidFill>
          <a:ln>
            <a:noFill/>
          </a:ln>
          <a:effectLst/>
        </c:spPr>
        <c:marker>
          <c:symbol val="none"/>
        </c:marker>
      </c:pivotFmt>
      <c:pivotFmt>
        <c:idx val="276"/>
        <c:spPr>
          <a:solidFill>
            <a:schemeClr val="accent1"/>
          </a:solidFill>
          <a:ln>
            <a:noFill/>
          </a:ln>
          <a:effectLst/>
        </c:spPr>
        <c:marker>
          <c:symbol val="none"/>
        </c:marker>
      </c:pivotFmt>
      <c:pivotFmt>
        <c:idx val="277"/>
        <c:spPr>
          <a:solidFill>
            <a:schemeClr val="accent1"/>
          </a:solidFill>
          <a:ln>
            <a:noFill/>
          </a:ln>
          <a:effectLst/>
        </c:spPr>
        <c:marker>
          <c:symbol val="none"/>
        </c:marker>
      </c:pivotFmt>
      <c:pivotFmt>
        <c:idx val="278"/>
        <c:spPr>
          <a:solidFill>
            <a:schemeClr val="tx2">
              <a:lumMod val="40000"/>
              <a:lumOff val="60000"/>
            </a:schemeClr>
          </a:solidFill>
          <a:ln>
            <a:noFill/>
          </a:ln>
          <a:effectLst/>
        </c:spPr>
        <c:marker>
          <c:symbol val="none"/>
        </c:marker>
      </c:pivotFmt>
      <c:pivotFmt>
        <c:idx val="279"/>
        <c:spPr>
          <a:noFill/>
          <a:ln>
            <a:noFill/>
          </a:ln>
          <a:effectLst/>
        </c:spPr>
        <c:marker>
          <c:symbol val="none"/>
        </c:marker>
      </c:pivotFmt>
      <c:pivotFmt>
        <c:idx val="280"/>
        <c:spPr>
          <a:noFill/>
          <a:ln w="19050">
            <a:solidFill>
              <a:schemeClr val="accent5"/>
            </a:solidFill>
            <a:prstDash val="sysDash"/>
          </a:ln>
          <a:effectLst/>
        </c:spPr>
        <c:marker>
          <c:symbol val="none"/>
        </c:marker>
      </c:pivotFmt>
      <c:pivotFmt>
        <c:idx val="281"/>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282"/>
        <c:spPr>
          <a:solidFill>
            <a:schemeClr val="accent1"/>
          </a:solidFill>
          <a:ln w="25400" cap="rnd">
            <a:solidFill>
              <a:schemeClr val="accent1"/>
            </a:solidFill>
            <a:round/>
          </a:ln>
          <a:effectLst/>
        </c:spPr>
        <c:marker>
          <c:symbol val="circle"/>
          <c:size val="7"/>
          <c:spPr>
            <a:solidFill>
              <a:schemeClr val="bg1"/>
            </a:solidFill>
            <a:ln w="19050">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3"/>
        <c:spPr>
          <a:solidFill>
            <a:schemeClr val="tx2">
              <a:lumMod val="40000"/>
              <a:lumOff val="60000"/>
            </a:schemeClr>
          </a:solidFill>
          <a:ln>
            <a:noFill/>
          </a:ln>
          <a:effectLst/>
        </c:spPr>
        <c:marker>
          <c:symbol val="none"/>
        </c:marker>
      </c:pivotFmt>
      <c:pivotFmt>
        <c:idx val="284"/>
        <c:spPr>
          <a:noFill/>
          <a:ln w="19050">
            <a:solidFill>
              <a:schemeClr val="accent5"/>
            </a:solidFill>
            <a:prstDash val="sysDash"/>
          </a:ln>
          <a:effectLst/>
        </c:spPr>
        <c:marker>
          <c:symbol val="none"/>
        </c:marker>
      </c:pivotFmt>
      <c:pivotFmt>
        <c:idx val="285"/>
        <c:spPr>
          <a:noFill/>
          <a:ln>
            <a:noFill/>
          </a:ln>
          <a:effectLst/>
        </c:spPr>
        <c:marker>
          <c:symbol val="none"/>
        </c:marker>
      </c:pivotFmt>
      <c:pivotFmt>
        <c:idx val="286"/>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287"/>
        <c:spPr>
          <a:solidFill>
            <a:schemeClr val="accent1"/>
          </a:solidFill>
          <a:ln w="25400" cap="rnd">
            <a:solidFill>
              <a:schemeClr val="accent1"/>
            </a:solidFill>
            <a:round/>
          </a:ln>
          <a:effectLst/>
        </c:spPr>
        <c:marker>
          <c:symbol val="circle"/>
          <c:size val="7"/>
          <c:spPr>
            <a:solidFill>
              <a:schemeClr val="bg1"/>
            </a:solidFill>
            <a:ln w="19050">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8"/>
        <c:spPr>
          <a:solidFill>
            <a:schemeClr val="tx2">
              <a:lumMod val="40000"/>
              <a:lumOff val="60000"/>
            </a:schemeClr>
          </a:solidFill>
          <a:ln>
            <a:noFill/>
          </a:ln>
          <a:effectLst/>
        </c:spPr>
        <c:marker>
          <c:symbol val="none"/>
        </c:marker>
      </c:pivotFmt>
      <c:pivotFmt>
        <c:idx val="289"/>
        <c:spPr>
          <a:noFill/>
          <a:ln w="19050">
            <a:solidFill>
              <a:schemeClr val="accent5"/>
            </a:solidFill>
            <a:prstDash val="sysDash"/>
          </a:ln>
          <a:effectLst/>
        </c:spPr>
        <c:marker>
          <c:symbol val="none"/>
        </c:marker>
      </c:pivotFmt>
      <c:pivotFmt>
        <c:idx val="290"/>
        <c:spPr>
          <a:noFill/>
          <a:ln>
            <a:noFill/>
          </a:ln>
          <a:effectLst/>
        </c:spPr>
        <c:marker>
          <c:symbol val="none"/>
        </c:marker>
      </c:pivotFmt>
      <c:pivotFmt>
        <c:idx val="291"/>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292"/>
        <c:spPr>
          <a:solidFill>
            <a:schemeClr val="accent1"/>
          </a:solidFill>
          <a:ln w="25400" cap="rnd">
            <a:solidFill>
              <a:schemeClr val="accent1"/>
            </a:solidFill>
            <a:round/>
          </a:ln>
          <a:effectLst/>
        </c:spPr>
        <c:marker>
          <c:symbol val="circle"/>
          <c:size val="7"/>
          <c:spPr>
            <a:solidFill>
              <a:schemeClr val="bg1"/>
            </a:solidFill>
            <a:ln w="19050">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3"/>
        <c:spPr>
          <a:solidFill>
            <a:schemeClr val="tx2">
              <a:lumMod val="40000"/>
              <a:lumOff val="60000"/>
            </a:schemeClr>
          </a:solidFill>
          <a:ln>
            <a:noFill/>
          </a:ln>
          <a:effectLst/>
        </c:spPr>
        <c:marker>
          <c:symbol val="none"/>
        </c:marker>
      </c:pivotFmt>
      <c:pivotFmt>
        <c:idx val="294"/>
        <c:spPr>
          <a:noFill/>
          <a:ln w="19050">
            <a:solidFill>
              <a:schemeClr val="accent5"/>
            </a:solidFill>
            <a:prstDash val="sysDash"/>
          </a:ln>
          <a:effectLst/>
        </c:spPr>
        <c:marker>
          <c:symbol val="none"/>
        </c:marker>
      </c:pivotFmt>
      <c:pivotFmt>
        <c:idx val="295"/>
        <c:spPr>
          <a:noFill/>
          <a:ln>
            <a:noFill/>
          </a:ln>
          <a:effectLst/>
        </c:spPr>
        <c:marker>
          <c:symbol val="none"/>
        </c:marker>
      </c:pivotFmt>
      <c:pivotFmt>
        <c:idx val="296"/>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297"/>
        <c:spPr>
          <a:solidFill>
            <a:schemeClr val="accent1"/>
          </a:solidFill>
          <a:ln w="25400" cap="rnd">
            <a:solidFill>
              <a:schemeClr val="accent1"/>
            </a:solidFill>
            <a:round/>
          </a:ln>
          <a:effectLst/>
        </c:spPr>
        <c:marker>
          <c:symbol val="circle"/>
          <c:size val="7"/>
          <c:spPr>
            <a:solidFill>
              <a:schemeClr val="bg1"/>
            </a:solidFill>
            <a:ln w="19050">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8"/>
        <c:spPr>
          <a:solidFill>
            <a:schemeClr val="tx2">
              <a:lumMod val="40000"/>
              <a:lumOff val="60000"/>
            </a:schemeClr>
          </a:solidFill>
          <a:ln>
            <a:noFill/>
          </a:ln>
          <a:effectLst/>
        </c:spPr>
        <c:marker>
          <c:symbol val="none"/>
        </c:marker>
      </c:pivotFmt>
      <c:pivotFmt>
        <c:idx val="299"/>
        <c:spPr>
          <a:noFill/>
          <a:ln w="19050">
            <a:solidFill>
              <a:srgbClr val="3D6CC1"/>
            </a:solidFill>
            <a:prstDash val="sysDash"/>
          </a:ln>
          <a:effectLst/>
        </c:spPr>
        <c:marker>
          <c:symbol val="none"/>
        </c:marker>
      </c:pivotFmt>
      <c:pivotFmt>
        <c:idx val="300"/>
        <c:spPr>
          <a:noFill/>
          <a:ln>
            <a:noFill/>
          </a:ln>
          <a:effectLst/>
        </c:spPr>
        <c:marker>
          <c:symbol val="none"/>
        </c:marker>
      </c:pivotFmt>
      <c:pivotFmt>
        <c:idx val="301"/>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302"/>
        <c:spPr>
          <a:solidFill>
            <a:schemeClr val="accent1"/>
          </a:solidFill>
          <a:ln w="25400" cap="rnd">
            <a:solidFill>
              <a:srgbClr val="3D6CC1"/>
            </a:solidFill>
            <a:round/>
          </a:ln>
          <a:effectLst/>
        </c:spPr>
        <c:marker>
          <c:symbol val="circle"/>
          <c:size val="7"/>
          <c:spPr>
            <a:solidFill>
              <a:schemeClr val="bg1"/>
            </a:solidFill>
            <a:ln w="19050">
              <a:solidFill>
                <a:srgbClr val="3D6CC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3"/>
        <c:spPr>
          <a:solidFill>
            <a:schemeClr val="tx2">
              <a:lumMod val="40000"/>
              <a:lumOff val="60000"/>
            </a:schemeClr>
          </a:solidFill>
          <a:ln>
            <a:noFill/>
          </a:ln>
          <a:effectLst/>
        </c:spPr>
        <c:marker>
          <c:symbol val="none"/>
        </c:marker>
      </c:pivotFmt>
      <c:pivotFmt>
        <c:idx val="304"/>
        <c:spPr>
          <a:noFill/>
          <a:ln w="19050">
            <a:solidFill>
              <a:srgbClr val="3D6CC1"/>
            </a:solidFill>
            <a:prstDash val="sysDash"/>
          </a:ln>
          <a:effectLst/>
        </c:spPr>
        <c:marker>
          <c:symbol val="none"/>
        </c:marker>
      </c:pivotFmt>
      <c:pivotFmt>
        <c:idx val="305"/>
        <c:spPr>
          <a:noFill/>
          <a:ln>
            <a:noFill/>
          </a:ln>
          <a:effectLst/>
        </c:spPr>
        <c:marker>
          <c:symbol val="none"/>
        </c:marker>
      </c:pivotFmt>
      <c:pivotFmt>
        <c:idx val="306"/>
        <c:spPr>
          <a:solidFill>
            <a:schemeClr val="accent1"/>
          </a:solidFill>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307"/>
        <c:spPr>
          <a:solidFill>
            <a:schemeClr val="accent1"/>
          </a:solidFill>
          <a:ln w="25400" cap="rnd">
            <a:solidFill>
              <a:srgbClr val="3D6CC1"/>
            </a:solidFill>
            <a:round/>
          </a:ln>
          <a:effectLst/>
        </c:spPr>
        <c:marker>
          <c:symbol val="circle"/>
          <c:size val="7"/>
          <c:spPr>
            <a:solidFill>
              <a:schemeClr val="bg1"/>
            </a:solidFill>
            <a:ln w="19050">
              <a:solidFill>
                <a:srgbClr val="3D6CC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8"/>
        <c:spPr>
          <a:solidFill>
            <a:schemeClr val="tx2">
              <a:lumMod val="40000"/>
              <a:lumOff val="60000"/>
            </a:schemeClr>
          </a:solidFill>
          <a:ln>
            <a:noFill/>
          </a:ln>
          <a:effectLst/>
        </c:spPr>
        <c:marker>
          <c:symbol val="none"/>
        </c:marker>
      </c:pivotFmt>
      <c:pivotFmt>
        <c:idx val="309"/>
        <c:spPr>
          <a:noFill/>
          <a:ln w="19050">
            <a:solidFill>
              <a:srgbClr val="3D6CC1"/>
            </a:solidFill>
            <a:prstDash val="sysDash"/>
          </a:ln>
          <a:effectLst/>
        </c:spPr>
        <c:marker>
          <c:symbol val="none"/>
        </c:marker>
      </c:pivotFmt>
      <c:pivotFmt>
        <c:idx val="310"/>
        <c:spPr>
          <a:noFill/>
          <a:ln>
            <a:noFill/>
          </a:ln>
          <a:effectLst/>
        </c:spPr>
        <c:marker>
          <c:symbol val="none"/>
        </c:marker>
      </c:pivotFmt>
      <c:pivotFmt>
        <c:idx val="311"/>
        <c:spPr>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pivotFmt>
      <c:pivotFmt>
        <c:idx val="312"/>
        <c:spPr>
          <a:ln w="25400" cap="rnd">
            <a:solidFill>
              <a:srgbClr val="3D6CC1"/>
            </a:solidFill>
            <a:round/>
          </a:ln>
          <a:effectLst/>
        </c:spPr>
        <c:marker>
          <c:symbol val="circle"/>
          <c:size val="7"/>
          <c:spPr>
            <a:solidFill>
              <a:schemeClr val="bg1"/>
            </a:solidFill>
            <a:ln w="19050">
              <a:solidFill>
                <a:srgbClr val="3D6CC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PVmain!$B$6</c:f>
              <c:strCache>
                <c:ptCount val="1"/>
                <c:pt idx="0">
                  <c:v>Actual Production</c:v>
                </c:pt>
              </c:strCache>
            </c:strRef>
          </c:tx>
          <c:spPr>
            <a:solidFill>
              <a:schemeClr val="tx2">
                <a:lumMod val="40000"/>
                <a:lumOff val="60000"/>
              </a:schemeClr>
            </a:solidFill>
            <a:ln>
              <a:noFill/>
            </a:ln>
            <a:effectLst/>
          </c:spPr>
          <c:invertIfNegative val="0"/>
          <c:cat>
            <c:strRef>
              <c:f>PVmain!$A$7:$A$15</c:f>
              <c:strCache>
                <c:ptCount val="8"/>
                <c:pt idx="0">
                  <c:v>22-W16</c:v>
                </c:pt>
                <c:pt idx="1">
                  <c:v>22-W17</c:v>
                </c:pt>
                <c:pt idx="2">
                  <c:v>22-W18</c:v>
                </c:pt>
                <c:pt idx="3">
                  <c:v>22-W19</c:v>
                </c:pt>
                <c:pt idx="4">
                  <c:v>22-W20</c:v>
                </c:pt>
                <c:pt idx="5">
                  <c:v>22-W21</c:v>
                </c:pt>
                <c:pt idx="6">
                  <c:v>22-W22</c:v>
                </c:pt>
                <c:pt idx="7">
                  <c:v>22-W23</c:v>
                </c:pt>
              </c:strCache>
            </c:strRef>
          </c:cat>
          <c:val>
            <c:numRef>
              <c:f>PVmain!$B$7:$B$15</c:f>
              <c:numCache>
                <c:formatCode>_(* #,##0_);_(* \(#,##0\);_(* "-"_);_(@_)</c:formatCode>
                <c:ptCount val="8"/>
                <c:pt idx="0">
                  <c:v>294096.66800000001</c:v>
                </c:pt>
                <c:pt idx="1">
                  <c:v>434134.87932068319</c:v>
                </c:pt>
                <c:pt idx="2">
                  <c:v>375866</c:v>
                </c:pt>
                <c:pt idx="3">
                  <c:v>320930.39683649805</c:v>
                </c:pt>
                <c:pt idx="4">
                  <c:v>463712.04070363898</c:v>
                </c:pt>
                <c:pt idx="5">
                  <c:v>437964.76083528076</c:v>
                </c:pt>
                <c:pt idx="6">
                  <c:v>426214.49682398787</c:v>
                </c:pt>
                <c:pt idx="7">
                  <c:v>289468.97878106683</c:v>
                </c:pt>
              </c:numCache>
            </c:numRef>
          </c:val>
          <c:extLst>
            <c:ext xmlns:c16="http://schemas.microsoft.com/office/drawing/2014/chart" uri="{C3380CC4-5D6E-409C-BE32-E72D297353CC}">
              <c16:uniqueId val="{00000000-5E64-43B0-BBD3-26926D24F871}"/>
            </c:ext>
          </c:extLst>
        </c:ser>
        <c:ser>
          <c:idx val="1"/>
          <c:order val="1"/>
          <c:tx>
            <c:strRef>
              <c:f>PVmain!$C$6</c:f>
              <c:strCache>
                <c:ptCount val="1"/>
                <c:pt idx="0">
                  <c:v>1st Plan</c:v>
                </c:pt>
              </c:strCache>
            </c:strRef>
          </c:tx>
          <c:spPr>
            <a:noFill/>
            <a:ln w="19050">
              <a:solidFill>
                <a:srgbClr val="3D6CC1"/>
              </a:solidFill>
              <a:prstDash val="sysDash"/>
            </a:ln>
            <a:effectLst/>
          </c:spPr>
          <c:invertIfNegative val="0"/>
          <c:cat>
            <c:strRef>
              <c:f>PVmain!$A$7:$A$15</c:f>
              <c:strCache>
                <c:ptCount val="8"/>
                <c:pt idx="0">
                  <c:v>22-W16</c:v>
                </c:pt>
                <c:pt idx="1">
                  <c:v>22-W17</c:v>
                </c:pt>
                <c:pt idx="2">
                  <c:v>22-W18</c:v>
                </c:pt>
                <c:pt idx="3">
                  <c:v>22-W19</c:v>
                </c:pt>
                <c:pt idx="4">
                  <c:v>22-W20</c:v>
                </c:pt>
                <c:pt idx="5">
                  <c:v>22-W21</c:v>
                </c:pt>
                <c:pt idx="6">
                  <c:v>22-W22</c:v>
                </c:pt>
                <c:pt idx="7">
                  <c:v>22-W23</c:v>
                </c:pt>
              </c:strCache>
            </c:strRef>
          </c:cat>
          <c:val>
            <c:numRef>
              <c:f>PVmain!$C$7:$C$15</c:f>
              <c:numCache>
                <c:formatCode>_(* #,##0_);_(* \(#,##0\);_(* "-"_);_(@_)</c:formatCode>
                <c:ptCount val="8"/>
                <c:pt idx="0">
                  <c:v>286140.73142973892</c:v>
                </c:pt>
                <c:pt idx="1">
                  <c:v>440709.8</c:v>
                </c:pt>
                <c:pt idx="2">
                  <c:v>398408.8</c:v>
                </c:pt>
                <c:pt idx="3">
                  <c:v>379947</c:v>
                </c:pt>
                <c:pt idx="4">
                  <c:v>462010.2</c:v>
                </c:pt>
                <c:pt idx="5">
                  <c:v>487530</c:v>
                </c:pt>
                <c:pt idx="6">
                  <c:v>420772</c:v>
                </c:pt>
                <c:pt idx="7">
                  <c:v>385584.64748592465</c:v>
                </c:pt>
              </c:numCache>
            </c:numRef>
          </c:val>
          <c:extLst>
            <c:ext xmlns:c16="http://schemas.microsoft.com/office/drawing/2014/chart" uri="{C3380CC4-5D6E-409C-BE32-E72D297353CC}">
              <c16:uniqueId val="{00000001-5E64-43B0-BBD3-26926D24F871}"/>
            </c:ext>
          </c:extLst>
        </c:ser>
        <c:ser>
          <c:idx val="2"/>
          <c:order val="2"/>
          <c:tx>
            <c:strRef>
              <c:f>PVmain!$D$6</c:f>
              <c:strCache>
                <c:ptCount val="1"/>
                <c:pt idx="0">
                  <c:v>Sum of MaxVol_axis</c:v>
                </c:pt>
              </c:strCache>
            </c:strRef>
          </c:tx>
          <c:spPr>
            <a:noFill/>
            <a:ln>
              <a:noFill/>
            </a:ln>
            <a:effectLst/>
          </c:spPr>
          <c:invertIfNegative val="0"/>
          <c:cat>
            <c:strRef>
              <c:f>PVmain!$A$7:$A$15</c:f>
              <c:strCache>
                <c:ptCount val="8"/>
                <c:pt idx="0">
                  <c:v>22-W16</c:v>
                </c:pt>
                <c:pt idx="1">
                  <c:v>22-W17</c:v>
                </c:pt>
                <c:pt idx="2">
                  <c:v>22-W18</c:v>
                </c:pt>
                <c:pt idx="3">
                  <c:v>22-W19</c:v>
                </c:pt>
                <c:pt idx="4">
                  <c:v>22-W20</c:v>
                </c:pt>
                <c:pt idx="5">
                  <c:v>22-W21</c:v>
                </c:pt>
                <c:pt idx="6">
                  <c:v>22-W22</c:v>
                </c:pt>
                <c:pt idx="7">
                  <c:v>22-W23</c:v>
                </c:pt>
              </c:strCache>
            </c:strRef>
          </c:cat>
          <c:val>
            <c:numRef>
              <c:f>PVmain!$D$7:$D$15</c:f>
              <c:numCache>
                <c:formatCode>_-* #,##0_-;\-* #,##0_-;_-* "-"??_-;_-@_-</c:formatCode>
                <c:ptCount val="8"/>
                <c:pt idx="0">
                  <c:v>429211.09714460839</c:v>
                </c:pt>
                <c:pt idx="1">
                  <c:v>661064.69999999995</c:v>
                </c:pt>
                <c:pt idx="2">
                  <c:v>597613.19999999995</c:v>
                </c:pt>
                <c:pt idx="3">
                  <c:v>569920.5</c:v>
                </c:pt>
                <c:pt idx="4">
                  <c:v>693015.3</c:v>
                </c:pt>
                <c:pt idx="5">
                  <c:v>731295</c:v>
                </c:pt>
                <c:pt idx="6">
                  <c:v>631158</c:v>
                </c:pt>
                <c:pt idx="7">
                  <c:v>578376.97122888698</c:v>
                </c:pt>
              </c:numCache>
            </c:numRef>
          </c:val>
          <c:extLst>
            <c:ext xmlns:c16="http://schemas.microsoft.com/office/drawing/2014/chart" uri="{C3380CC4-5D6E-409C-BE32-E72D297353CC}">
              <c16:uniqueId val="{00000002-5E64-43B0-BBD3-26926D24F871}"/>
            </c:ext>
          </c:extLst>
        </c:ser>
        <c:dLbls>
          <c:showLegendKey val="0"/>
          <c:showVal val="0"/>
          <c:showCatName val="0"/>
          <c:showSerName val="0"/>
          <c:showPercent val="0"/>
          <c:showBubbleSize val="0"/>
        </c:dLbls>
        <c:gapWidth val="150"/>
        <c:overlap val="100"/>
        <c:axId val="1801774544"/>
        <c:axId val="1801775376"/>
      </c:barChart>
      <c:lineChart>
        <c:grouping val="standard"/>
        <c:varyColors val="0"/>
        <c:ser>
          <c:idx val="3"/>
          <c:order val="3"/>
          <c:tx>
            <c:strRef>
              <c:f>PVmain!$E$6</c:f>
              <c:strCache>
                <c:ptCount val="1"/>
                <c:pt idx="0">
                  <c:v>ProdR</c:v>
                </c:pt>
              </c:strCache>
            </c:strRef>
          </c:tx>
          <c:spPr>
            <a:ln w="25400" cap="rnd">
              <a:solidFill>
                <a:schemeClr val="accent4">
                  <a:lumMod val="20000"/>
                  <a:lumOff val="80000"/>
                </a:schemeClr>
              </a:solidFill>
              <a:round/>
            </a:ln>
            <a:effectLst/>
          </c:spPr>
          <c:marker>
            <c:symbol val="circle"/>
            <c:size val="6"/>
            <c:spPr>
              <a:solidFill>
                <a:schemeClr val="accent4">
                  <a:lumMod val="40000"/>
                  <a:lumOff val="60000"/>
                </a:schemeClr>
              </a:solidFill>
              <a:ln w="9525">
                <a:noFill/>
              </a:ln>
              <a:effectLst/>
            </c:spPr>
          </c:marker>
          <c:cat>
            <c:strRef>
              <c:f>PVmain!$A$7:$A$15</c:f>
              <c:strCache>
                <c:ptCount val="8"/>
                <c:pt idx="0">
                  <c:v>22-W16</c:v>
                </c:pt>
                <c:pt idx="1">
                  <c:v>22-W17</c:v>
                </c:pt>
                <c:pt idx="2">
                  <c:v>22-W18</c:v>
                </c:pt>
                <c:pt idx="3">
                  <c:v>22-W19</c:v>
                </c:pt>
                <c:pt idx="4">
                  <c:v>22-W20</c:v>
                </c:pt>
                <c:pt idx="5">
                  <c:v>22-W21</c:v>
                </c:pt>
                <c:pt idx="6">
                  <c:v>22-W22</c:v>
                </c:pt>
                <c:pt idx="7">
                  <c:v>22-W23</c:v>
                </c:pt>
              </c:strCache>
            </c:strRef>
          </c:cat>
          <c:val>
            <c:numRef>
              <c:f>PVmain!$E$7:$E$15</c:f>
              <c:numCache>
                <c:formatCode>0%</c:formatCode>
                <c:ptCount val="8"/>
                <c:pt idx="0">
                  <c:v>0.89538982607473006</c:v>
                </c:pt>
                <c:pt idx="1">
                  <c:v>0.85581783530429567</c:v>
                </c:pt>
                <c:pt idx="2">
                  <c:v>0.91333266794114865</c:v>
                </c:pt>
                <c:pt idx="3">
                  <c:v>0.88106150230587366</c:v>
                </c:pt>
                <c:pt idx="4">
                  <c:v>0.90349787937287973</c:v>
                </c:pt>
                <c:pt idx="5">
                  <c:v>0.90243556166339833</c:v>
                </c:pt>
                <c:pt idx="6">
                  <c:v>0.9124718811976904</c:v>
                </c:pt>
                <c:pt idx="7">
                  <c:v>0.68278958953824331</c:v>
                </c:pt>
              </c:numCache>
            </c:numRef>
          </c:val>
          <c:smooth val="0"/>
          <c:extLst>
            <c:ext xmlns:c16="http://schemas.microsoft.com/office/drawing/2014/chart" uri="{C3380CC4-5D6E-409C-BE32-E72D297353CC}">
              <c16:uniqueId val="{00000003-5E64-43B0-BBD3-26926D24F871}"/>
            </c:ext>
          </c:extLst>
        </c:ser>
        <c:ser>
          <c:idx val="4"/>
          <c:order val="4"/>
          <c:tx>
            <c:strRef>
              <c:f>PVmain!$F$6</c:f>
              <c:strCache>
                <c:ptCount val="1"/>
                <c:pt idx="0">
                  <c:v>OR</c:v>
                </c:pt>
              </c:strCache>
            </c:strRef>
          </c:tx>
          <c:spPr>
            <a:ln w="25400" cap="rnd">
              <a:solidFill>
                <a:srgbClr val="3D6CC1"/>
              </a:solidFill>
              <a:round/>
            </a:ln>
            <a:effectLst/>
          </c:spPr>
          <c:marker>
            <c:symbol val="circle"/>
            <c:size val="7"/>
            <c:spPr>
              <a:solidFill>
                <a:schemeClr val="bg1"/>
              </a:solidFill>
              <a:ln w="19050">
                <a:solidFill>
                  <a:srgbClr val="3D6CC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PVmain!$A$7:$A$15</c:f>
              <c:strCache>
                <c:ptCount val="8"/>
                <c:pt idx="0">
                  <c:v>22-W16</c:v>
                </c:pt>
                <c:pt idx="1">
                  <c:v>22-W17</c:v>
                </c:pt>
                <c:pt idx="2">
                  <c:v>22-W18</c:v>
                </c:pt>
                <c:pt idx="3">
                  <c:v>22-W19</c:v>
                </c:pt>
                <c:pt idx="4">
                  <c:v>22-W20</c:v>
                </c:pt>
                <c:pt idx="5">
                  <c:v>22-W21</c:v>
                </c:pt>
                <c:pt idx="6">
                  <c:v>22-W22</c:v>
                </c:pt>
                <c:pt idx="7">
                  <c:v>22-W23</c:v>
                </c:pt>
              </c:strCache>
            </c:strRef>
          </c:cat>
          <c:val>
            <c:numRef>
              <c:f>PVmain!$F$7:$F$15</c:f>
              <c:numCache>
                <c:formatCode>0%</c:formatCode>
                <c:ptCount val="8"/>
                <c:pt idx="0">
                  <c:v>0.81424989337675702</c:v>
                </c:pt>
                <c:pt idx="1">
                  <c:v>0.82579767944643845</c:v>
                </c:pt>
                <c:pt idx="2">
                  <c:v>0.8610141141460731</c:v>
                </c:pt>
                <c:pt idx="3">
                  <c:v>0.74250496296457635</c:v>
                </c:pt>
                <c:pt idx="4">
                  <c:v>0.71978298466925383</c:v>
                </c:pt>
                <c:pt idx="5">
                  <c:v>0.8035193796581116</c:v>
                </c:pt>
                <c:pt idx="6">
                  <c:v>0.80565961417587695</c:v>
                </c:pt>
                <c:pt idx="7">
                  <c:v>0.60863076702628027</c:v>
                </c:pt>
              </c:numCache>
            </c:numRef>
          </c:val>
          <c:smooth val="0"/>
          <c:extLst>
            <c:ext xmlns:c16="http://schemas.microsoft.com/office/drawing/2014/chart" uri="{C3380CC4-5D6E-409C-BE32-E72D297353CC}">
              <c16:uniqueId val="{00000004-5E64-43B0-BBD3-26926D24F871}"/>
            </c:ext>
          </c:extLst>
        </c:ser>
        <c:dLbls>
          <c:showLegendKey val="0"/>
          <c:showVal val="0"/>
          <c:showCatName val="0"/>
          <c:showSerName val="0"/>
          <c:showPercent val="0"/>
          <c:showBubbleSize val="0"/>
        </c:dLbls>
        <c:marker val="1"/>
        <c:smooth val="0"/>
        <c:axId val="1798915759"/>
        <c:axId val="1798935311"/>
      </c:lineChart>
      <c:catAx>
        <c:axId val="180177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01775376"/>
        <c:crosses val="autoZero"/>
        <c:auto val="0"/>
        <c:lblAlgn val="ctr"/>
        <c:lblOffset val="100"/>
        <c:noMultiLvlLbl val="0"/>
      </c:catAx>
      <c:valAx>
        <c:axId val="1801775376"/>
        <c:scaling>
          <c:orientation val="minMax"/>
        </c:scaling>
        <c:delete val="0"/>
        <c:axPos val="l"/>
        <c:numFmt formatCode="\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01774544"/>
        <c:crosses val="autoZero"/>
        <c:crossBetween val="between"/>
      </c:valAx>
      <c:valAx>
        <c:axId val="17989353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98915759"/>
        <c:crosses val="max"/>
        <c:crossBetween val="between"/>
      </c:valAx>
      <c:catAx>
        <c:axId val="1798915759"/>
        <c:scaling>
          <c:orientation val="minMax"/>
        </c:scaling>
        <c:delete val="1"/>
        <c:axPos val="b"/>
        <c:numFmt formatCode="General" sourceLinked="1"/>
        <c:majorTickMark val="out"/>
        <c:minorTickMark val="none"/>
        <c:tickLblPos val="nextTo"/>
        <c:crossAx val="1798935311"/>
        <c:crosses val="autoZero"/>
        <c:auto val="0"/>
        <c:lblAlgn val="ctr"/>
        <c:lblOffset val="100"/>
        <c:noMultiLvlLbl val="0"/>
      </c:catAx>
      <c:spPr>
        <a:noFill/>
        <a:ln>
          <a:noFill/>
        </a:ln>
        <a:effectLst/>
      </c:spPr>
    </c:plotArea>
    <c:legend>
      <c:legendPos val="r"/>
      <c:legendEntry>
        <c:idx val="2"/>
        <c:delete val="1"/>
      </c:legendEntry>
      <c:layout>
        <c:manualLayout>
          <c:xMode val="edge"/>
          <c:yMode val="edge"/>
          <c:x val="0.88461281002814673"/>
          <c:y val="0.57293412581902248"/>
          <c:w val="0.10856797575295044"/>
          <c:h val="0.3330294980302717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 &amp; ProdR Report.xlsm]PVmain!PivotTable1</c:name>
    <c:fmtId val="2"/>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pivotFmt>
      <c:pivotFmt>
        <c:idx val="2"/>
        <c:spPr>
          <a:solidFill>
            <a:schemeClr val="accent1"/>
          </a:solidFill>
          <a:ln w="28575" cap="rnd">
            <a:solidFill>
              <a:schemeClr val="accent1"/>
            </a:solidFill>
            <a:round/>
          </a:ln>
          <a:effectLst/>
        </c:spPr>
      </c:pivotFmt>
      <c:pivotFmt>
        <c:idx val="3"/>
        <c:spPr>
          <a:solidFill>
            <a:schemeClr val="accent1"/>
          </a:solidFill>
          <a:ln w="25400" cap="rnd">
            <a:solidFill>
              <a:schemeClr val="accent4"/>
            </a:solidFill>
            <a:round/>
          </a:ln>
          <a:effectLst/>
        </c:spPr>
        <c:marker>
          <c:symbol val="circle"/>
          <c:size val="6"/>
          <c:spPr>
            <a:solidFill>
              <a:schemeClr val="accent4"/>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2"/>
            </a:solidFill>
            <a:ln w="12700">
              <a:solidFill>
                <a:schemeClr val="bg1"/>
              </a:solidFill>
            </a:ln>
            <a:effectLst/>
          </c:spPr>
        </c:marker>
      </c:pivotFmt>
      <c:pivotFmt>
        <c:idx val="5"/>
        <c:spPr>
          <a:solidFill>
            <a:schemeClr val="accent1"/>
          </a:solidFill>
          <a:ln w="28575" cap="rnd">
            <a:solidFill>
              <a:schemeClr val="accent1"/>
            </a:solidFill>
            <a:round/>
          </a:ln>
          <a:effectLst/>
        </c:spPr>
        <c:marker>
          <c:spPr>
            <a:solidFill>
              <a:schemeClr val="bg2">
                <a:lumMod val="75000"/>
              </a:schemeClr>
            </a:solidFill>
            <a:ln w="9525">
              <a:noFill/>
            </a:ln>
            <a:effectLst/>
          </c:spPr>
        </c:marker>
      </c:pivotFmt>
      <c:pivotFmt>
        <c:idx val="6"/>
        <c:spPr>
          <a:solidFill>
            <a:schemeClr val="accent1"/>
          </a:solidFill>
          <a:ln w="28575" cap="rnd">
            <a:solidFill>
              <a:schemeClr val="accent1"/>
            </a:solidFill>
            <a:round/>
          </a:ln>
          <a:effectLst/>
        </c:spPr>
        <c:marker>
          <c:spPr>
            <a:solidFill>
              <a:schemeClr val="accent4"/>
            </a:solidFill>
            <a:ln w="12700">
              <a:solidFill>
                <a:schemeClr val="bg1"/>
              </a:solidFill>
            </a:ln>
            <a:effectLst/>
          </c:spPr>
        </c:marker>
      </c:pivotFmt>
      <c:pivotFmt>
        <c:idx val="7"/>
        <c:spPr>
          <a:solidFill>
            <a:schemeClr val="accent1"/>
          </a:solidFill>
          <a:ln w="25400" cap="rnd">
            <a:solidFill>
              <a:schemeClr val="accent2"/>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5B9BD5"/>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rgbClr val="4472C4"/>
            </a:solidFill>
            <a:round/>
          </a:ln>
          <a:effectLst/>
        </c:spPr>
        <c:marker>
          <c:symbol val="circle"/>
          <c:size val="5"/>
          <c:spPr>
            <a:solidFill>
              <a:schemeClr val="accent1"/>
            </a:solidFill>
            <a:ln w="9525">
              <a:solidFill>
                <a:schemeClr val="accent1"/>
              </a:solidFill>
            </a:ln>
            <a:effectLst/>
          </c:spPr>
        </c:marker>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spPr>
          <a:solidFill>
            <a:schemeClr val="accent1"/>
          </a:solidFill>
          <a:ln w="28575" cap="rnd">
            <a:solidFill>
              <a:srgbClr val="5B9BD5"/>
            </a:solidFill>
            <a:round/>
          </a:ln>
          <a:effectLst/>
        </c:spPr>
        <c:marker>
          <c:symbol val="none"/>
        </c:marker>
      </c:pivotFmt>
      <c:pivotFmt>
        <c:idx val="23"/>
        <c:spPr>
          <a:solidFill>
            <a:schemeClr val="accent1"/>
          </a:solidFill>
          <a:ln w="28575" cap="rnd">
            <a:solidFill>
              <a:srgbClr val="4472C4"/>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circle"/>
          <c:size val="7"/>
          <c:spPr>
            <a:solidFill>
              <a:srgbClr val="FFFFFF"/>
            </a:solidFill>
            <a:ln w="25400">
              <a:solidFill>
                <a:srgbClr val="4472C4"/>
              </a:solidFill>
              <a:prstDash val="solid"/>
            </a:ln>
            <a:effectLst/>
          </c:spPr>
        </c:marker>
      </c:pivotFmt>
      <c:pivotFmt>
        <c:idx val="26"/>
        <c:spPr>
          <a:solidFill>
            <a:schemeClr val="accent1"/>
          </a:solidFill>
          <a:ln w="28575" cap="rnd">
            <a:solidFill>
              <a:schemeClr val="accent1"/>
            </a:solidFill>
            <a:round/>
          </a:ln>
          <a:effectLst/>
        </c:spPr>
        <c:marker>
          <c:symbol val="circle"/>
          <c:size val="7"/>
          <c:spPr>
            <a:solidFill>
              <a:srgbClr val="FFFFFF"/>
            </a:solidFill>
            <a:ln w="25400">
              <a:solidFill>
                <a:srgbClr val="ED7D31"/>
              </a:solidFill>
              <a:prstDash val="solid"/>
            </a:ln>
            <a:effectLst/>
          </c:spPr>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2225" cap="rnd">
            <a:solidFill>
              <a:schemeClr val="accent1"/>
            </a:solidFill>
            <a:round/>
          </a:ln>
          <a:effectLst/>
        </c:spPr>
      </c:pivotFmt>
      <c:pivotFmt>
        <c:idx val="29"/>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30"/>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31"/>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32"/>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33"/>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4"/>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35"/>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36"/>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37"/>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38"/>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39"/>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40"/>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41"/>
        <c:spPr>
          <a:solidFill>
            <a:schemeClr val="accent1"/>
          </a:solidFill>
          <a:ln w="25400" cap="rnd">
            <a:noFill/>
            <a:round/>
          </a:ln>
          <a:effectLst/>
        </c:spPr>
        <c:marker>
          <c:symbol val="none"/>
        </c:marker>
      </c:pivotFmt>
      <c:pivotFmt>
        <c:idx val="42"/>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43"/>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44"/>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45"/>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46"/>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47"/>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48"/>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49"/>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50"/>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51"/>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52"/>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53"/>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54"/>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55"/>
        <c:spPr>
          <a:solidFill>
            <a:schemeClr val="accent1"/>
          </a:solidFill>
          <a:ln w="25400" cap="rnd">
            <a:noFill/>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56"/>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57"/>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58"/>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59"/>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60"/>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61"/>
        <c:spPr>
          <a:solidFill>
            <a:schemeClr val="accent1"/>
          </a:solidFill>
          <a:ln w="25400" cap="rnd">
            <a:no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5400" cap="rnd">
            <a:noFill/>
            <a:round/>
          </a:ln>
          <a:effectLst/>
        </c:spPr>
        <c:marker>
          <c:symbol val="none"/>
        </c:marker>
      </c:pivotFmt>
      <c:pivotFmt>
        <c:idx val="64"/>
        <c:spPr>
          <a:solidFill>
            <a:schemeClr val="accent1"/>
          </a:solidFill>
          <a:ln w="25400" cap="rnd">
            <a:noFill/>
            <a:round/>
          </a:ln>
          <a:effectLst/>
        </c:spPr>
        <c:marker>
          <c:symbol val="none"/>
        </c:marker>
      </c:pivotFmt>
      <c:pivotFmt>
        <c:idx val="65"/>
        <c:spPr>
          <a:solidFill>
            <a:schemeClr val="accent1"/>
          </a:solidFill>
          <a:ln w="25400" cap="rnd">
            <a:noFill/>
            <a:round/>
          </a:ln>
          <a:effectLst/>
        </c:spPr>
        <c:marker>
          <c:symbol val="none"/>
        </c:marker>
      </c:pivotFmt>
      <c:pivotFmt>
        <c:idx val="66"/>
        <c:spPr>
          <a:solidFill>
            <a:schemeClr val="accent1"/>
          </a:solidFill>
          <a:ln w="25400" cap="rnd">
            <a:noFill/>
            <a:round/>
          </a:ln>
          <a:effectLst/>
        </c:spPr>
        <c:marker>
          <c:symbol val="none"/>
        </c:marker>
      </c:pivotFmt>
      <c:pivotFmt>
        <c:idx val="67"/>
        <c:spPr>
          <a:solidFill>
            <a:schemeClr val="accent1"/>
          </a:solidFill>
          <a:ln w="25400" cap="rnd">
            <a:noFill/>
            <a:round/>
          </a:ln>
          <a:effectLst/>
        </c:spPr>
        <c:marker>
          <c:symbol val="none"/>
        </c:marker>
      </c:pivotFmt>
      <c:pivotFmt>
        <c:idx val="68"/>
        <c:spPr>
          <a:solidFill>
            <a:schemeClr val="accent1"/>
          </a:solidFill>
          <a:ln w="25400" cap="rnd">
            <a:noFill/>
            <a:round/>
          </a:ln>
          <a:effectLst/>
        </c:spPr>
        <c:marker>
          <c:symbol val="none"/>
        </c:marker>
      </c:pivotFmt>
      <c:pivotFmt>
        <c:idx val="69"/>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70"/>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71"/>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2"/>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3"/>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4"/>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5"/>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76"/>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77"/>
        <c:spPr>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78"/>
        <c:spPr>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s>
    <c:plotArea>
      <c:layout/>
      <c:lineChart>
        <c:grouping val="standard"/>
        <c:varyColors val="0"/>
        <c:ser>
          <c:idx val="0"/>
          <c:order val="0"/>
          <c:tx>
            <c:strRef>
              <c:f>PVmain!$B$46:$B$47</c:f>
              <c:strCache>
                <c:ptCount val="1"/>
                <c:pt idx="0">
                  <c:v>TP</c:v>
                </c:pt>
              </c:strCache>
            </c:strRef>
          </c:tx>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cat>
            <c:strRef>
              <c:f>PVmain!$A$48:$A$56</c:f>
              <c:strCache>
                <c:ptCount val="8"/>
                <c:pt idx="0">
                  <c:v>22-W16</c:v>
                </c:pt>
                <c:pt idx="1">
                  <c:v>22-W17</c:v>
                </c:pt>
                <c:pt idx="2">
                  <c:v>22-W18</c:v>
                </c:pt>
                <c:pt idx="3">
                  <c:v>22-W19</c:v>
                </c:pt>
                <c:pt idx="4">
                  <c:v>22-W20</c:v>
                </c:pt>
                <c:pt idx="5">
                  <c:v>22-W21</c:v>
                </c:pt>
                <c:pt idx="6">
                  <c:v>22-W22</c:v>
                </c:pt>
                <c:pt idx="7">
                  <c:v>22-W23</c:v>
                </c:pt>
              </c:strCache>
            </c:strRef>
          </c:cat>
          <c:val>
            <c:numRef>
              <c:f>PVmain!$B$48:$B$56</c:f>
              <c:numCache>
                <c:formatCode>0%;\-0%;@</c:formatCode>
                <c:ptCount val="8"/>
                <c:pt idx="0">
                  <c:v>0.94497108246891637</c:v>
                </c:pt>
                <c:pt idx="1">
                  <c:v>0.91934311304998617</c:v>
                </c:pt>
                <c:pt idx="2">
                  <c:v>0.8795521375254467</c:v>
                </c:pt>
                <c:pt idx="3">
                  <c:v>0.77597232427675711</c:v>
                </c:pt>
                <c:pt idx="4">
                  <c:v>0.76521242862405592</c:v>
                </c:pt>
                <c:pt idx="5">
                  <c:v>0.92636906427718657</c:v>
                </c:pt>
                <c:pt idx="6">
                  <c:v>0.90149013506824116</c:v>
                </c:pt>
                <c:pt idx="7">
                  <c:v>0.54900611073677363</c:v>
                </c:pt>
              </c:numCache>
            </c:numRef>
          </c:val>
          <c:smooth val="0"/>
          <c:extLst>
            <c:ext xmlns:c16="http://schemas.microsoft.com/office/drawing/2014/chart" uri="{C3380CC4-5D6E-409C-BE32-E72D297353CC}">
              <c16:uniqueId val="{00000000-7B11-4CF8-95B2-897227D831E0}"/>
            </c:ext>
          </c:extLst>
        </c:ser>
        <c:ser>
          <c:idx val="1"/>
          <c:order val="1"/>
          <c:tx>
            <c:strRef>
              <c:f>PVmain!$C$46:$C$47</c:f>
              <c:strCache>
                <c:ptCount val="1"/>
                <c:pt idx="0">
                  <c:v>KN</c:v>
                </c:pt>
              </c:strCache>
            </c:strRef>
          </c:tx>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cat>
            <c:strRef>
              <c:f>PVmain!$A$48:$A$56</c:f>
              <c:strCache>
                <c:ptCount val="8"/>
                <c:pt idx="0">
                  <c:v>22-W16</c:v>
                </c:pt>
                <c:pt idx="1">
                  <c:v>22-W17</c:v>
                </c:pt>
                <c:pt idx="2">
                  <c:v>22-W18</c:v>
                </c:pt>
                <c:pt idx="3">
                  <c:v>22-W19</c:v>
                </c:pt>
                <c:pt idx="4">
                  <c:v>22-W20</c:v>
                </c:pt>
                <c:pt idx="5">
                  <c:v>22-W21</c:v>
                </c:pt>
                <c:pt idx="6">
                  <c:v>22-W22</c:v>
                </c:pt>
                <c:pt idx="7">
                  <c:v>22-W23</c:v>
                </c:pt>
              </c:strCache>
            </c:strRef>
          </c:cat>
          <c:val>
            <c:numRef>
              <c:f>PVmain!$C$48:$C$56</c:f>
              <c:numCache>
                <c:formatCode>0%;\-0%;@</c:formatCode>
                <c:ptCount val="8"/>
                <c:pt idx="0">
                  <c:v>0.65714081612191699</c:v>
                </c:pt>
                <c:pt idx="1">
                  <c:v>0.70552620564761304</c:v>
                </c:pt>
                <c:pt idx="2">
                  <c:v>0.84469031348302415</c:v>
                </c:pt>
                <c:pt idx="3">
                  <c:v>0.71518395770895138</c:v>
                </c:pt>
                <c:pt idx="4">
                  <c:v>0.74056424775996255</c:v>
                </c:pt>
                <c:pt idx="5">
                  <c:v>0.73198258632337487</c:v>
                </c:pt>
                <c:pt idx="6">
                  <c:v>0.7845715269811393</c:v>
                </c:pt>
                <c:pt idx="7">
                  <c:v>0.70318709939179935</c:v>
                </c:pt>
              </c:numCache>
            </c:numRef>
          </c:val>
          <c:smooth val="0"/>
          <c:extLst>
            <c:ext xmlns:c16="http://schemas.microsoft.com/office/drawing/2014/chart" uri="{C3380CC4-5D6E-409C-BE32-E72D297353CC}">
              <c16:uniqueId val="{00000014-B472-4DD7-8AE8-457DE1C5C3A1}"/>
            </c:ext>
          </c:extLst>
        </c:ser>
        <c:ser>
          <c:idx val="2"/>
          <c:order val="2"/>
          <c:tx>
            <c:strRef>
              <c:f>PVmain!$D$46:$D$47</c:f>
              <c:strCache>
                <c:ptCount val="1"/>
                <c:pt idx="0">
                  <c:v>VN</c:v>
                </c:pt>
              </c:strCache>
            </c:strRef>
          </c:tx>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cat>
            <c:strRef>
              <c:f>PVmain!$A$48:$A$56</c:f>
              <c:strCache>
                <c:ptCount val="8"/>
                <c:pt idx="0">
                  <c:v>22-W16</c:v>
                </c:pt>
                <c:pt idx="1">
                  <c:v>22-W17</c:v>
                </c:pt>
                <c:pt idx="2">
                  <c:v>22-W18</c:v>
                </c:pt>
                <c:pt idx="3">
                  <c:v>22-W19</c:v>
                </c:pt>
                <c:pt idx="4">
                  <c:v>22-W20</c:v>
                </c:pt>
                <c:pt idx="5">
                  <c:v>22-W21</c:v>
                </c:pt>
                <c:pt idx="6">
                  <c:v>22-W22</c:v>
                </c:pt>
                <c:pt idx="7">
                  <c:v>22-W23</c:v>
                </c:pt>
              </c:strCache>
            </c:strRef>
          </c:cat>
          <c:val>
            <c:numRef>
              <c:f>PVmain!$D$48:$D$56</c:f>
              <c:numCache>
                <c:formatCode>0%;\-0%;@</c:formatCode>
                <c:ptCount val="8"/>
                <c:pt idx="0">
                  <c:v>0.83017808792215975</c:v>
                </c:pt>
                <c:pt idx="1">
                  <c:v>0.97428122734960132</c:v>
                </c:pt>
                <c:pt idx="2">
                  <c:v>0.99251026818071997</c:v>
                </c:pt>
                <c:pt idx="3">
                  <c:v>0.26858663119388093</c:v>
                </c:pt>
                <c:pt idx="4">
                  <c:v>0.27191553042899907</c:v>
                </c:pt>
                <c:pt idx="5">
                  <c:v>0.27664117060192872</c:v>
                </c:pt>
                <c:pt idx="6">
                  <c:v>0.27105088127702037</c:v>
                </c:pt>
                <c:pt idx="7">
                  <c:v>0</c:v>
                </c:pt>
              </c:numCache>
            </c:numRef>
          </c:val>
          <c:smooth val="0"/>
          <c:extLst>
            <c:ext xmlns:c16="http://schemas.microsoft.com/office/drawing/2014/chart" uri="{C3380CC4-5D6E-409C-BE32-E72D297353CC}">
              <c16:uniqueId val="{00000015-B472-4DD7-8AE8-457DE1C5C3A1}"/>
            </c:ext>
          </c:extLst>
        </c:ser>
        <c:ser>
          <c:idx val="3"/>
          <c:order val="3"/>
          <c:tx>
            <c:strRef>
              <c:f>PVmain!$E$46:$E$47</c:f>
              <c:strCache>
                <c:ptCount val="1"/>
                <c:pt idx="0">
                  <c:v>Frz</c:v>
                </c:pt>
              </c:strCache>
            </c:strRef>
          </c:tx>
          <c:spPr>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cat>
            <c:strRef>
              <c:f>PVmain!$A$48:$A$56</c:f>
              <c:strCache>
                <c:ptCount val="8"/>
                <c:pt idx="0">
                  <c:v>22-W16</c:v>
                </c:pt>
                <c:pt idx="1">
                  <c:v>22-W17</c:v>
                </c:pt>
                <c:pt idx="2">
                  <c:v>22-W18</c:v>
                </c:pt>
                <c:pt idx="3">
                  <c:v>22-W19</c:v>
                </c:pt>
                <c:pt idx="4">
                  <c:v>22-W20</c:v>
                </c:pt>
                <c:pt idx="5">
                  <c:v>22-W21</c:v>
                </c:pt>
                <c:pt idx="6">
                  <c:v>22-W22</c:v>
                </c:pt>
                <c:pt idx="7">
                  <c:v>22-W23</c:v>
                </c:pt>
              </c:strCache>
            </c:strRef>
          </c:cat>
          <c:val>
            <c:numRef>
              <c:f>PVmain!$E$48:$E$56</c:f>
              <c:numCache>
                <c:formatCode>0%;\-0%;@</c:formatCode>
                <c:ptCount val="8"/>
                <c:pt idx="0">
                  <c:v>0.98039215686274506</c:v>
                </c:pt>
                <c:pt idx="1">
                  <c:v>0.71416666666666662</c:v>
                </c:pt>
                <c:pt idx="2">
                  <c:v>0.68627450980392157</c:v>
                </c:pt>
                <c:pt idx="3">
                  <c:v>0.92484374999999996</c:v>
                </c:pt>
                <c:pt idx="4">
                  <c:v>0.86273060132375723</c:v>
                </c:pt>
                <c:pt idx="5">
                  <c:v>0.98466666666666669</c:v>
                </c:pt>
                <c:pt idx="6">
                  <c:v>0.98166666666666669</c:v>
                </c:pt>
                <c:pt idx="7">
                  <c:v>0.99839999999999995</c:v>
                </c:pt>
              </c:numCache>
            </c:numRef>
          </c:val>
          <c:smooth val="0"/>
          <c:extLst>
            <c:ext xmlns:c16="http://schemas.microsoft.com/office/drawing/2014/chart" uri="{C3380CC4-5D6E-409C-BE32-E72D297353CC}">
              <c16:uniqueId val="{00000016-B472-4DD7-8AE8-457DE1C5C3A1}"/>
            </c:ext>
          </c:extLst>
        </c:ser>
        <c:ser>
          <c:idx val="4"/>
          <c:order val="4"/>
          <c:tx>
            <c:strRef>
              <c:f>PVmain!$F$46:$F$47</c:f>
              <c:strCache>
                <c:ptCount val="1"/>
                <c:pt idx="0">
                  <c:v>KP</c:v>
                </c:pt>
              </c:strCache>
            </c:strRef>
          </c:tx>
          <c:spPr>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cat>
            <c:strRef>
              <c:f>PVmain!$A$48:$A$56</c:f>
              <c:strCache>
                <c:ptCount val="8"/>
                <c:pt idx="0">
                  <c:v>22-W16</c:v>
                </c:pt>
                <c:pt idx="1">
                  <c:v>22-W17</c:v>
                </c:pt>
                <c:pt idx="2">
                  <c:v>22-W18</c:v>
                </c:pt>
                <c:pt idx="3">
                  <c:v>22-W19</c:v>
                </c:pt>
                <c:pt idx="4">
                  <c:v>22-W20</c:v>
                </c:pt>
                <c:pt idx="5">
                  <c:v>22-W21</c:v>
                </c:pt>
                <c:pt idx="6">
                  <c:v>22-W22</c:v>
                </c:pt>
                <c:pt idx="7">
                  <c:v>22-W23</c:v>
                </c:pt>
              </c:strCache>
            </c:strRef>
          </c:cat>
          <c:val>
            <c:numRef>
              <c:f>PVmain!$F$48:$F$56</c:f>
              <c:numCache>
                <c:formatCode>0%;\-0%;@</c:formatCode>
                <c:ptCount val="8"/>
                <c:pt idx="0">
                  <c:v>0.52639999999999998</c:v>
                </c:pt>
                <c:pt idx="1">
                  <c:v>0.82352941176470584</c:v>
                </c:pt>
                <c:pt idx="2">
                  <c:v>0.81166051660516558</c:v>
                </c:pt>
                <c:pt idx="3">
                  <c:v>0</c:v>
                </c:pt>
                <c:pt idx="4">
                  <c:v>0</c:v>
                </c:pt>
                <c:pt idx="5">
                  <c:v>0.79335558734700373</c:v>
                </c:pt>
                <c:pt idx="6">
                  <c:v>0</c:v>
                </c:pt>
                <c:pt idx="7">
                  <c:v>0</c:v>
                </c:pt>
              </c:numCache>
            </c:numRef>
          </c:val>
          <c:smooth val="0"/>
          <c:extLst>
            <c:ext xmlns:c16="http://schemas.microsoft.com/office/drawing/2014/chart" uri="{C3380CC4-5D6E-409C-BE32-E72D297353CC}">
              <c16:uniqueId val="{00000017-B472-4DD7-8AE8-457DE1C5C3A1}"/>
            </c:ext>
          </c:extLst>
        </c:ser>
        <c:ser>
          <c:idx val="5"/>
          <c:order val="5"/>
          <c:tx>
            <c:strRef>
              <c:f>PVmain!$G$46:$G$47</c:f>
              <c:strCache>
                <c:ptCount val="1"/>
                <c:pt idx="0">
                  <c:v>LT</c:v>
                </c:pt>
              </c:strCache>
            </c:strRef>
          </c:tx>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cat>
            <c:strRef>
              <c:f>PVmain!$A$48:$A$56</c:f>
              <c:strCache>
                <c:ptCount val="8"/>
                <c:pt idx="0">
                  <c:v>22-W16</c:v>
                </c:pt>
                <c:pt idx="1">
                  <c:v>22-W17</c:v>
                </c:pt>
                <c:pt idx="2">
                  <c:v>22-W18</c:v>
                </c:pt>
                <c:pt idx="3">
                  <c:v>22-W19</c:v>
                </c:pt>
                <c:pt idx="4">
                  <c:v>22-W20</c:v>
                </c:pt>
                <c:pt idx="5">
                  <c:v>22-W21</c:v>
                </c:pt>
                <c:pt idx="6">
                  <c:v>22-W22</c:v>
                </c:pt>
                <c:pt idx="7">
                  <c:v>22-W23</c:v>
                </c:pt>
              </c:strCache>
            </c:strRef>
          </c:cat>
          <c:val>
            <c:numRef>
              <c:f>PVmain!$G$48:$G$56</c:f>
              <c:numCache>
                <c:formatCode>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0-A6FB-4518-9218-222F9D2EC53E}"/>
            </c:ext>
          </c:extLst>
        </c:ser>
        <c:dLbls>
          <c:showLegendKey val="0"/>
          <c:showVal val="0"/>
          <c:showCatName val="0"/>
          <c:showSerName val="0"/>
          <c:showPercent val="0"/>
          <c:showBubbleSize val="0"/>
        </c:dLbls>
        <c:marker val="1"/>
        <c:smooth val="0"/>
        <c:axId val="1342660719"/>
        <c:axId val="1342659471"/>
      </c:lineChart>
      <c:catAx>
        <c:axId val="1342660719"/>
        <c:scaling>
          <c:orientation val="minMax"/>
        </c:scaling>
        <c:delete val="0"/>
        <c:axPos val="b"/>
        <c:majorGridlines>
          <c:spPr>
            <a:ln w="6350" cap="flat" cmpd="sng" algn="ctr">
              <a:solidFill>
                <a:schemeClr val="accent3">
                  <a:lumMod val="20000"/>
                  <a:lumOff val="80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2659471"/>
        <c:crosses val="autoZero"/>
        <c:auto val="1"/>
        <c:lblAlgn val="ctr"/>
        <c:lblOffset val="100"/>
        <c:noMultiLvlLbl val="0"/>
      </c:catAx>
      <c:valAx>
        <c:axId val="1342659471"/>
        <c:scaling>
          <c:orientation val="minMax"/>
          <c:max val="1"/>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2660719"/>
        <c:crosses val="autoZero"/>
        <c:crossBetween val="between"/>
        <c:majorUnit val="0.2"/>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 &amp; ProdR Report.xlsm]PVmain!PivotTable5</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5400" cap="rnd">
            <a:noFill/>
            <a:prstDash val="solid"/>
            <a:round/>
          </a:ln>
          <a:effectLst/>
          <a:extLst>
            <a:ext uri="{91240B29-F687-4F45-9708-019B960494DF}">
              <a14:hiddenLine xmlns:a14="http://schemas.microsoft.com/office/drawing/2010/main" w="25400" cap="rnd">
                <a:solidFill>
                  <a:srgbClr val="ED7D31"/>
                </a:solidFill>
                <a:prstDash val="solid"/>
                <a:round/>
              </a14:hiddenLine>
            </a:ext>
          </a:ex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10"/>
        <c:spPr>
          <a:solidFill>
            <a:schemeClr val="accent1"/>
          </a:solidFill>
          <a:ln w="25400" cap="rnd">
            <a:noFill/>
            <a:prstDash val="solid"/>
            <a:round/>
          </a:ln>
          <a:effectLst/>
          <a:extLst>
            <a:ext uri="{91240B29-F687-4F45-9708-019B960494DF}">
              <a14:hiddenLine xmlns:a14="http://schemas.microsoft.com/office/drawing/2010/main" w="25400" cap="rnd">
                <a:solidFill>
                  <a:srgbClr val="4472C4"/>
                </a:solidFill>
                <a:prstDash val="solid"/>
                <a:round/>
              </a14:hiddenLine>
            </a:ext>
          </a:extLst>
        </c:spPr>
        <c:marker>
          <c:symbol val="none"/>
        </c:marker>
      </c:pivotFmt>
      <c:pivotFmt>
        <c:idx val="11"/>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12"/>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13"/>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14"/>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15"/>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16"/>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17"/>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18"/>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19"/>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20"/>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21"/>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22"/>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23"/>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24"/>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25"/>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26"/>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27"/>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28"/>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29"/>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30"/>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31"/>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2"/>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33"/>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34"/>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35"/>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36"/>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37"/>
        <c:spPr>
          <a:solidFill>
            <a:schemeClr val="accent1"/>
          </a:solidFill>
          <a:ln w="25400" cap="rnd">
            <a:noFill/>
            <a:prstDash val="solid"/>
            <a:round/>
          </a:ln>
          <a:effectLst/>
          <a:extLst>
            <a:ext uri="{91240B29-F687-4F45-9708-019B960494DF}">
              <a14:hiddenLine xmlns:a14="http://schemas.microsoft.com/office/drawing/2010/main" w="25400" cap="rnd">
                <a:solidFill>
                  <a:srgbClr val="FFD966"/>
                </a:solidFill>
                <a:prstDash val="solid"/>
                <a:round/>
              </a14:hiddenLine>
            </a:ext>
          </a:extLst>
        </c:spPr>
        <c:marker>
          <c:symbol val="none"/>
        </c:marker>
      </c:pivotFmt>
      <c:pivotFmt>
        <c:idx val="38"/>
        <c:spPr>
          <a:solidFill>
            <a:schemeClr val="accent1"/>
          </a:solidFill>
          <a:ln w="25400" cap="rnd">
            <a:solidFill>
              <a:srgbClr val="A2CD85"/>
            </a:solidFill>
            <a:prstDash val="solid"/>
            <a:round/>
          </a:ln>
          <a:effectLst/>
          <a:extLst/>
        </c:spPr>
        <c:marker>
          <c:symbol val="circle"/>
          <c:size val="7"/>
          <c:spPr>
            <a:solidFill>
              <a:srgbClr val="FFFFFF"/>
            </a:solidFill>
            <a:ln w="25400">
              <a:solidFill>
                <a:srgbClr val="A2CD85"/>
              </a:solidFill>
              <a:prstDash val="solid"/>
            </a:ln>
            <a:effectLst/>
          </c:spPr>
        </c:marker>
      </c:pivotFmt>
      <c:pivotFmt>
        <c:idx val="39"/>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40"/>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41"/>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42"/>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43"/>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44"/>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45"/>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46"/>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47"/>
        <c:spPr>
          <a:ln w="25400" cap="rnd">
            <a:noFill/>
            <a:prstDash val="solid"/>
            <a:round/>
          </a:ln>
          <a:effectLst/>
          <a:extLst>
            <a:ext uri="{91240B29-F687-4F45-9708-019B960494DF}">
              <a14:hiddenLine xmlns:a14="http://schemas.microsoft.com/office/drawing/2010/main" w="25400" cap="rnd">
                <a:solidFill>
                  <a:srgbClr val="FFD966"/>
                </a:solidFill>
                <a:prstDash val="solid"/>
                <a:round/>
              </a14:hiddenLine>
            </a:ext>
          </a:extLst>
        </c:spPr>
        <c:marker>
          <c:symbol val="none"/>
        </c:marker>
      </c:pivotFmt>
      <c:pivotFmt>
        <c:idx val="48"/>
        <c:spPr>
          <a:solidFill>
            <a:schemeClr val="accent1"/>
          </a:solidFill>
          <a:ln w="25400" cap="rnd">
            <a:solidFill>
              <a:srgbClr val="A2CD85"/>
            </a:solidFill>
            <a:prstDash val="solid"/>
            <a:round/>
          </a:ln>
          <a:effectLst/>
          <a:extLst/>
        </c:spPr>
        <c:marker>
          <c:symbol val="circle"/>
          <c:size val="7"/>
          <c:spPr>
            <a:solidFill>
              <a:srgbClr val="FFFFFF"/>
            </a:solidFill>
            <a:ln w="25400">
              <a:solidFill>
                <a:srgbClr val="A2CD85"/>
              </a:solidFill>
              <a:prstDash val="solid"/>
            </a:ln>
            <a:effectLst/>
          </c:spPr>
        </c:marker>
      </c:pivotFmt>
      <c:pivotFmt>
        <c:idx val="49"/>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50"/>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51"/>
        <c:spPr>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52"/>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53"/>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54"/>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55"/>
        <c:spPr>
          <a:ln w="25400" cap="rnd">
            <a:solidFill>
              <a:srgbClr val="A2CD85"/>
            </a:solidFill>
            <a:prstDash val="solid"/>
            <a:round/>
          </a:ln>
          <a:effectLst/>
        </c:spPr>
        <c:marker>
          <c:symbol val="circle"/>
          <c:size val="7"/>
          <c:spPr>
            <a:solidFill>
              <a:srgbClr val="FFFFFF"/>
            </a:solidFill>
            <a:ln w="25400">
              <a:solidFill>
                <a:srgbClr val="A2CD85"/>
              </a:solidFill>
              <a:prstDash val="solid"/>
            </a:ln>
            <a:effectLst/>
          </c:spPr>
        </c:marker>
      </c:pivotFmt>
      <c:pivotFmt>
        <c:idx val="56"/>
        <c:spPr>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s>
    <c:plotArea>
      <c:layout/>
      <c:lineChart>
        <c:grouping val="standard"/>
        <c:varyColors val="0"/>
        <c:ser>
          <c:idx val="0"/>
          <c:order val="0"/>
          <c:tx>
            <c:strRef>
              <c:f>PVmain!$B$67:$B$68</c:f>
              <c:strCache>
                <c:ptCount val="1"/>
                <c:pt idx="0">
                  <c:v>03. Snack</c:v>
                </c:pt>
              </c:strCache>
            </c:strRef>
          </c:tx>
          <c:spPr>
            <a:ln w="25400" cap="rnd">
              <a:noFill/>
              <a:prstDash val="solid"/>
              <a:round/>
            </a:ln>
            <a:effectLst/>
            <a:extLst>
              <a:ext uri="{91240B29-F687-4F45-9708-019B960494DF}">
                <a14:hiddenLine xmlns:a14="http://schemas.microsoft.com/office/drawing/2010/main" w="25400" cap="rnd">
                  <a:solidFill>
                    <a:srgbClr val="FFD966"/>
                  </a:solidFill>
                  <a:prstDash val="solid"/>
                  <a:round/>
                </a14:hiddenLine>
              </a:ext>
            </a:extLst>
          </c:spPr>
          <c:marker>
            <c:symbol val="none"/>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PVmain!$B$69:$B$77</c:f>
              <c:numCache>
                <c:formatCode>0%</c:formatCode>
                <c:ptCount val="8"/>
                <c:pt idx="0">
                  <c:v>0.85209575217085187</c:v>
                </c:pt>
                <c:pt idx="1">
                  <c:v>0.41142617046818719</c:v>
                </c:pt>
                <c:pt idx="2">
                  <c:v>0.32011686143572626</c:v>
                </c:pt>
                <c:pt idx="3">
                  <c:v>0</c:v>
                </c:pt>
                <c:pt idx="4">
                  <c:v>0.17184166666666667</c:v>
                </c:pt>
                <c:pt idx="5">
                  <c:v>0</c:v>
                </c:pt>
                <c:pt idx="6">
                  <c:v>0.49398079231692671</c:v>
                </c:pt>
                <c:pt idx="7">
                  <c:v>0.65673333333333339</c:v>
                </c:pt>
              </c:numCache>
            </c:numRef>
          </c:val>
          <c:smooth val="0"/>
          <c:extLst>
            <c:ext xmlns:c16="http://schemas.microsoft.com/office/drawing/2014/chart" uri="{C3380CC4-5D6E-409C-BE32-E72D297353CC}">
              <c16:uniqueId val="{00000000-80C3-49E1-A85E-858A15FA2500}"/>
            </c:ext>
          </c:extLst>
        </c:ser>
        <c:ser>
          <c:idx val="1"/>
          <c:order val="1"/>
          <c:tx>
            <c:strRef>
              <c:f>PVmain!$C$67:$C$68</c:f>
              <c:strCache>
                <c:ptCount val="1"/>
                <c:pt idx="0">
                  <c:v>06. Seasoning &amp; Sauce</c:v>
                </c:pt>
              </c:strCache>
            </c:strRef>
          </c:tx>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PVmain!$C$69:$C$77</c:f>
              <c:numCache>
                <c:formatCode>0%</c:formatCode>
                <c:ptCount val="8"/>
                <c:pt idx="0">
                  <c:v>0.26769032258064518</c:v>
                </c:pt>
                <c:pt idx="1">
                  <c:v>0.60942222222222231</c:v>
                </c:pt>
                <c:pt idx="2">
                  <c:v>0.86829787234042555</c:v>
                </c:pt>
                <c:pt idx="3">
                  <c:v>0.96005106382978722</c:v>
                </c:pt>
                <c:pt idx="4">
                  <c:v>0.96578245614035085</c:v>
                </c:pt>
                <c:pt idx="5">
                  <c:v>0.9746588235294118</c:v>
                </c:pt>
                <c:pt idx="6">
                  <c:v>0.97669041095890408</c:v>
                </c:pt>
                <c:pt idx="7">
                  <c:v>0.97048205128205123</c:v>
                </c:pt>
              </c:numCache>
            </c:numRef>
          </c:val>
          <c:smooth val="0"/>
          <c:extLst>
            <c:ext xmlns:c16="http://schemas.microsoft.com/office/drawing/2014/chart" uri="{C3380CC4-5D6E-409C-BE32-E72D297353CC}">
              <c16:uniqueId val="{0000000F-DE44-4827-81F7-3C3D1A53BAA4}"/>
            </c:ext>
          </c:extLst>
        </c:ser>
        <c:ser>
          <c:idx val="2"/>
          <c:order val="2"/>
          <c:tx>
            <c:strRef>
              <c:f>PVmain!$D$67:$D$68</c:f>
              <c:strCache>
                <c:ptCount val="1"/>
                <c:pt idx="0">
                  <c:v>08. Healthy Food</c:v>
                </c:pt>
              </c:strCache>
            </c:strRef>
          </c:tx>
          <c:spPr>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PVmain!$D$69:$D$77</c:f>
              <c:numCache>
                <c:formatCode>0%</c:formatCode>
                <c:ptCount val="8"/>
                <c:pt idx="0">
                  <c:v>0.93426086956521726</c:v>
                </c:pt>
                <c:pt idx="1">
                  <c:v>0.9778472222222222</c:v>
                </c:pt>
                <c:pt idx="2">
                  <c:v>0.98</c:v>
                </c:pt>
                <c:pt idx="3">
                  <c:v>0.96599999999999997</c:v>
                </c:pt>
                <c:pt idx="4">
                  <c:v>0.77833333333333332</c:v>
                </c:pt>
                <c:pt idx="5">
                  <c:v>0.82</c:v>
                </c:pt>
                <c:pt idx="6">
                  <c:v>0.83444444444444443</c:v>
                </c:pt>
                <c:pt idx="7">
                  <c:v>0.65267361111111111</c:v>
                </c:pt>
              </c:numCache>
            </c:numRef>
          </c:val>
          <c:smooth val="0"/>
          <c:extLst>
            <c:ext xmlns:c16="http://schemas.microsoft.com/office/drawing/2014/chart" uri="{C3380CC4-5D6E-409C-BE32-E72D297353CC}">
              <c16:uniqueId val="{00000010-DE44-4827-81F7-3C3D1A53BAA4}"/>
            </c:ext>
          </c:extLst>
        </c:ser>
        <c:ser>
          <c:idx val="3"/>
          <c:order val="3"/>
          <c:tx>
            <c:strRef>
              <c:f>PVmain!$E$67:$E$68</c:f>
              <c:strCache>
                <c:ptCount val="1"/>
                <c:pt idx="0">
                  <c:v>01. Powdered Beverages</c:v>
                </c:pt>
              </c:strCache>
            </c:strRef>
          </c:tx>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PVmain!$E$69:$E$77</c:f>
              <c:numCache>
                <c:formatCode>0%</c:formatCode>
                <c:ptCount val="8"/>
                <c:pt idx="0">
                  <c:v>0.92626054069197372</c:v>
                </c:pt>
                <c:pt idx="1">
                  <c:v>0.84432124580515411</c:v>
                </c:pt>
                <c:pt idx="2">
                  <c:v>0.87838961038961039</c:v>
                </c:pt>
                <c:pt idx="3">
                  <c:v>0.73039065254215785</c:v>
                </c:pt>
                <c:pt idx="4">
                  <c:v>0.72773598603715239</c:v>
                </c:pt>
                <c:pt idx="5">
                  <c:v>0.81231238304982756</c:v>
                </c:pt>
                <c:pt idx="6">
                  <c:v>0.88788374033213646</c:v>
                </c:pt>
                <c:pt idx="7">
                  <c:v>0.58501094354425653</c:v>
                </c:pt>
              </c:numCache>
            </c:numRef>
          </c:val>
          <c:smooth val="0"/>
          <c:extLst>
            <c:ext xmlns:c16="http://schemas.microsoft.com/office/drawing/2014/chart" uri="{C3380CC4-5D6E-409C-BE32-E72D297353CC}">
              <c16:uniqueId val="{00000011-DE44-4827-81F7-3C3D1A53BAA4}"/>
            </c:ext>
          </c:extLst>
        </c:ser>
        <c:ser>
          <c:idx val="4"/>
          <c:order val="4"/>
          <c:tx>
            <c:strRef>
              <c:f>PVmain!$F$67:$F$68</c:f>
              <c:strCache>
                <c:ptCount val="1"/>
                <c:pt idx="0">
                  <c:v>02. Nutrition Product</c:v>
                </c:pt>
              </c:strCache>
            </c:strRef>
          </c:tx>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PVmain!$F$69:$F$77</c:f>
              <c:numCache>
                <c:formatCode>0%</c:formatCode>
                <c:ptCount val="8"/>
                <c:pt idx="0">
                  <c:v>0.63462822146285591</c:v>
                </c:pt>
                <c:pt idx="1">
                  <c:v>0.8114021378771441</c:v>
                </c:pt>
                <c:pt idx="2">
                  <c:v>0.89072344070531151</c:v>
                </c:pt>
                <c:pt idx="3">
                  <c:v>0.79400932879204456</c:v>
                </c:pt>
                <c:pt idx="4">
                  <c:v>0.81561756001008334</c:v>
                </c:pt>
                <c:pt idx="5">
                  <c:v>0.89338270809853482</c:v>
                </c:pt>
                <c:pt idx="6">
                  <c:v>0.73925453403935226</c:v>
                </c:pt>
                <c:pt idx="7">
                  <c:v>0.65309331175237406</c:v>
                </c:pt>
              </c:numCache>
            </c:numRef>
          </c:val>
          <c:smooth val="0"/>
          <c:extLst>
            <c:ext xmlns:c16="http://schemas.microsoft.com/office/drawing/2014/chart" uri="{C3380CC4-5D6E-409C-BE32-E72D297353CC}">
              <c16:uniqueId val="{00000018-DE44-4827-81F7-3C3D1A53BAA4}"/>
            </c:ext>
          </c:extLst>
        </c:ser>
        <c:ser>
          <c:idx val="5"/>
          <c:order val="5"/>
          <c:tx>
            <c:strRef>
              <c:f>PVmain!$G$67:$G$68</c:f>
              <c:strCache>
                <c:ptCount val="1"/>
                <c:pt idx="0">
                  <c:v>04. Milk products</c:v>
                </c:pt>
              </c:strCache>
            </c:strRef>
          </c:tx>
          <c:spPr>
            <a:ln w="25400" cap="rnd">
              <a:solidFill>
                <a:srgbClr val="A2CD85"/>
              </a:solidFill>
              <a:prstDash val="solid"/>
              <a:round/>
            </a:ln>
            <a:effectLst/>
          </c:spPr>
          <c:marker>
            <c:symbol val="circle"/>
            <c:size val="7"/>
            <c:spPr>
              <a:solidFill>
                <a:srgbClr val="FFFFFF"/>
              </a:solidFill>
              <a:ln w="25400">
                <a:solidFill>
                  <a:srgbClr val="A2CD85"/>
                </a:solidFill>
                <a:prstDash val="solid"/>
              </a:ln>
              <a:effectLst/>
            </c:spPr>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PVmain!$G$69:$G$77</c:f>
              <c:numCache>
                <c:formatCode>0%</c:formatCode>
                <c:ptCount val="8"/>
                <c:pt idx="0">
                  <c:v>0.80753884400248599</c:v>
                </c:pt>
                <c:pt idx="1">
                  <c:v>0.82944195519348263</c:v>
                </c:pt>
                <c:pt idx="2">
                  <c:v>0.75154500671742053</c:v>
                </c:pt>
                <c:pt idx="3">
                  <c:v>0.85925085034013604</c:v>
                </c:pt>
                <c:pt idx="4">
                  <c:v>0.77750295371654587</c:v>
                </c:pt>
                <c:pt idx="5">
                  <c:v>0.75136934950385892</c:v>
                </c:pt>
                <c:pt idx="6">
                  <c:v>0.74634538152610441</c:v>
                </c:pt>
                <c:pt idx="7">
                  <c:v>0.84117492615687561</c:v>
                </c:pt>
              </c:numCache>
            </c:numRef>
          </c:val>
          <c:smooth val="0"/>
          <c:extLst>
            <c:ext xmlns:c16="http://schemas.microsoft.com/office/drawing/2014/chart" uri="{C3380CC4-5D6E-409C-BE32-E72D297353CC}">
              <c16:uniqueId val="{00000019-DE44-4827-81F7-3C3D1A53BAA4}"/>
            </c:ext>
          </c:extLst>
        </c:ser>
        <c:ser>
          <c:idx val="6"/>
          <c:order val="6"/>
          <c:tx>
            <c:strRef>
              <c:f>PVmain!$H$67:$H$68</c:f>
              <c:strCache>
                <c:ptCount val="1"/>
                <c:pt idx="0">
                  <c:v>07. Liquid beverages</c:v>
                </c:pt>
              </c:strCache>
            </c:strRef>
          </c:tx>
          <c:spPr>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cat>
            <c:strRef>
              <c:f>PVmain!$A$69:$A$77</c:f>
              <c:strCache>
                <c:ptCount val="8"/>
                <c:pt idx="0">
                  <c:v>22-W16</c:v>
                </c:pt>
                <c:pt idx="1">
                  <c:v>22-W17</c:v>
                </c:pt>
                <c:pt idx="2">
                  <c:v>22-W18</c:v>
                </c:pt>
                <c:pt idx="3">
                  <c:v>22-W19</c:v>
                </c:pt>
                <c:pt idx="4">
                  <c:v>22-W20</c:v>
                </c:pt>
                <c:pt idx="5">
                  <c:v>22-W21</c:v>
                </c:pt>
                <c:pt idx="6">
                  <c:v>22-W22</c:v>
                </c:pt>
                <c:pt idx="7">
                  <c:v>22-W23</c:v>
                </c:pt>
              </c:strCache>
            </c:strRef>
          </c:cat>
          <c:val>
            <c:numRef>
              <c:f>PVmain!$H$69:$H$77</c:f>
              <c:numCache>
                <c:formatCode>0%</c:formatCode>
                <c:ptCount val="8"/>
                <c:pt idx="0">
                  <c:v>0.10415675675675684</c:v>
                </c:pt>
                <c:pt idx="1">
                  <c:v>0.65452513966480441</c:v>
                </c:pt>
                <c:pt idx="2">
                  <c:v>0.63976390183286713</c:v>
                </c:pt>
                <c:pt idx="3">
                  <c:v>0.42532188841201712</c:v>
                </c:pt>
                <c:pt idx="4">
                  <c:v>6.70155613190071E-3</c:v>
                </c:pt>
                <c:pt idx="5">
                  <c:v>0.39955062047356626</c:v>
                </c:pt>
                <c:pt idx="6">
                  <c:v>0</c:v>
                </c:pt>
                <c:pt idx="7">
                  <c:v>0.38389333333333331</c:v>
                </c:pt>
              </c:numCache>
            </c:numRef>
          </c:val>
          <c:smooth val="0"/>
          <c:extLst>
            <c:ext xmlns:c16="http://schemas.microsoft.com/office/drawing/2014/chart" uri="{C3380CC4-5D6E-409C-BE32-E72D297353CC}">
              <c16:uniqueId val="{0000001A-DE44-4827-81F7-3C3D1A53BAA4}"/>
            </c:ext>
          </c:extLst>
        </c:ser>
        <c:dLbls>
          <c:showLegendKey val="0"/>
          <c:showVal val="0"/>
          <c:showCatName val="0"/>
          <c:showSerName val="0"/>
          <c:showPercent val="0"/>
          <c:showBubbleSize val="0"/>
        </c:dLbls>
        <c:smooth val="0"/>
        <c:axId val="811852544"/>
        <c:axId val="811856288"/>
      </c:lineChart>
      <c:catAx>
        <c:axId val="811852544"/>
        <c:scaling>
          <c:orientation val="minMax"/>
        </c:scaling>
        <c:delete val="0"/>
        <c:axPos val="b"/>
        <c:majorGridlines>
          <c:spPr>
            <a:ln w="9525" cap="flat" cmpd="sng" algn="ctr">
              <a:solidFill>
                <a:schemeClr val="accent3">
                  <a:lumMod val="20000"/>
                  <a:lumOff val="80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11856288"/>
        <c:crosses val="autoZero"/>
        <c:auto val="1"/>
        <c:lblAlgn val="ctr"/>
        <c:lblOffset val="100"/>
        <c:noMultiLvlLbl val="0"/>
      </c:catAx>
      <c:valAx>
        <c:axId val="811856288"/>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11852544"/>
        <c:crosses val="autoZero"/>
        <c:crossBetween val="between"/>
        <c:majorUnit val="0.2"/>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[OR &amp; ProdR Report.xlsm]PVmain!PivotTable6</c:name>
    <c:fmtId val="12"/>
  </c:pivotSource>
  <c:chart>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5400" cap="rnd">
            <a:noFill/>
            <a:prstDash val="solid"/>
            <a:round/>
          </a:ln>
          <a:effectLst/>
          <a:extLst>
            <a:ext uri="{91240B29-F687-4F45-9708-019B960494DF}">
              <a14:hiddenLine xmlns:a14="http://schemas.microsoft.com/office/drawing/2010/main" w="25400" cap="rnd">
                <a:solidFill>
                  <a:srgbClr val="ED7D31"/>
                </a:solidFill>
                <a:prstDash val="solid"/>
                <a:round/>
              </a14:hiddenLine>
            </a:ext>
          </a:ex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10"/>
        <c:spPr>
          <a:solidFill>
            <a:schemeClr val="accent1"/>
          </a:solidFill>
          <a:ln w="25400" cap="rnd">
            <a:noFill/>
            <a:prstDash val="solid"/>
            <a:round/>
          </a:ln>
          <a:effectLst/>
          <a:extLst>
            <a:ext uri="{91240B29-F687-4F45-9708-019B960494DF}">
              <a14:hiddenLine xmlns:a14="http://schemas.microsoft.com/office/drawing/2010/main" w="25400" cap="rnd">
                <a:solidFill>
                  <a:srgbClr val="4472C4"/>
                </a:solidFill>
                <a:prstDash val="solid"/>
                <a:round/>
              </a14:hiddenLine>
            </a:ext>
          </a:extLst>
        </c:spPr>
        <c:marker>
          <c:symbol val="none"/>
        </c:marker>
      </c:pivotFmt>
      <c:pivotFmt>
        <c:idx val="11"/>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12"/>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13"/>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14"/>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15"/>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16"/>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17"/>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18"/>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19"/>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20"/>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21"/>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22"/>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23"/>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24"/>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25"/>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26"/>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27"/>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28"/>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ED7D31"/>
              </a:solidFill>
              <a:prstDash val="solid"/>
            </a:ln>
            <a:effectLst/>
          </c:spPr>
        </c:marker>
      </c:pivotFmt>
      <c:pivotFmt>
        <c:idx val="29"/>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0"/>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31"/>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2"/>
        <c:spPr>
          <a:solidFill>
            <a:schemeClr val="accent1"/>
          </a:solidFill>
          <a:ln w="25400" cap="rnd">
            <a:solidFill>
              <a:srgbClr val="ED7D31"/>
            </a:solidFill>
            <a:prstDash val="solid"/>
            <a:round/>
          </a:ln>
          <a:effectLst/>
          <a:extLst/>
        </c:spPr>
        <c:marker>
          <c:symbol val="none"/>
        </c:marker>
      </c:pivotFmt>
      <c:pivotFmt>
        <c:idx val="33"/>
        <c:spPr>
          <a:solidFill>
            <a:schemeClr val="accent1"/>
          </a:solidFill>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34"/>
        <c:spPr>
          <a:solidFill>
            <a:schemeClr val="accent1"/>
          </a:solidFill>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35"/>
        <c:spPr>
          <a:solidFill>
            <a:schemeClr val="accent1"/>
          </a:solidFill>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36"/>
        <c:spPr>
          <a:solidFill>
            <a:schemeClr val="accent1"/>
          </a:solidFill>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37"/>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8"/>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9"/>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40"/>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41"/>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42"/>
        <c:spPr>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pivotFmt>
      <c:pivotFmt>
        <c:idx val="43"/>
        <c:spPr>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pivotFmt>
      <c:pivotFmt>
        <c:idx val="44"/>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s>
    <c:plotArea>
      <c:layout/>
      <c:lineChart>
        <c:grouping val="standard"/>
        <c:varyColors val="0"/>
        <c:ser>
          <c:idx val="0"/>
          <c:order val="0"/>
          <c:tx>
            <c:strRef>
              <c:f>PVmain!$B$87:$B$88</c:f>
              <c:strCache>
                <c:ptCount val="1"/>
                <c:pt idx="0">
                  <c:v>TP</c:v>
                </c:pt>
              </c:strCache>
            </c:strRef>
          </c:tx>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cat>
            <c:strRef>
              <c:f>PVmain!$A$89:$A$97</c:f>
              <c:strCache>
                <c:ptCount val="8"/>
                <c:pt idx="0">
                  <c:v>22-W16</c:v>
                </c:pt>
                <c:pt idx="1">
                  <c:v>22-W17</c:v>
                </c:pt>
                <c:pt idx="2">
                  <c:v>22-W18</c:v>
                </c:pt>
                <c:pt idx="3">
                  <c:v>22-W19</c:v>
                </c:pt>
                <c:pt idx="4">
                  <c:v>22-W20</c:v>
                </c:pt>
                <c:pt idx="5">
                  <c:v>22-W21</c:v>
                </c:pt>
                <c:pt idx="6">
                  <c:v>22-W22</c:v>
                </c:pt>
                <c:pt idx="7">
                  <c:v>22-W23</c:v>
                </c:pt>
              </c:strCache>
            </c:strRef>
          </c:cat>
          <c:val>
            <c:numRef>
              <c:f>PVmain!$B$89:$B$97</c:f>
              <c:numCache>
                <c:formatCode>0%;\-0%;@</c:formatCode>
                <c:ptCount val="8"/>
                <c:pt idx="0">
                  <c:v>0.94702513300112501</c:v>
                </c:pt>
                <c:pt idx="1">
                  <c:v>0.90219630164936893</c:v>
                </c:pt>
                <c:pt idx="2">
                  <c:v>0.89820869634562095</c:v>
                </c:pt>
                <c:pt idx="3">
                  <c:v>0.89914601438141473</c:v>
                </c:pt>
                <c:pt idx="4">
                  <c:v>0.92299637833114889</c:v>
                </c:pt>
                <c:pt idx="5">
                  <c:v>0.96256954455703347</c:v>
                </c:pt>
                <c:pt idx="6">
                  <c:v>0.93448636233132354</c:v>
                </c:pt>
                <c:pt idx="7">
                  <c:v>0.55785130961912388</c:v>
                </c:pt>
              </c:numCache>
            </c:numRef>
          </c:val>
          <c:smooth val="0"/>
          <c:extLst>
            <c:ext xmlns:c16="http://schemas.microsoft.com/office/drawing/2014/chart" uri="{C3380CC4-5D6E-409C-BE32-E72D297353CC}">
              <c16:uniqueId val="{00000000-01D0-4854-B6E6-4D78177D2DFF}"/>
            </c:ext>
          </c:extLst>
        </c:ser>
        <c:ser>
          <c:idx val="1"/>
          <c:order val="1"/>
          <c:tx>
            <c:strRef>
              <c:f>PVmain!$C$87:$C$88</c:f>
              <c:strCache>
                <c:ptCount val="1"/>
                <c:pt idx="0">
                  <c:v>KN</c:v>
                </c:pt>
              </c:strCache>
            </c:strRef>
          </c:tx>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cat>
            <c:strRef>
              <c:f>PVmain!$A$89:$A$97</c:f>
              <c:strCache>
                <c:ptCount val="8"/>
                <c:pt idx="0">
                  <c:v>22-W16</c:v>
                </c:pt>
                <c:pt idx="1">
                  <c:v>22-W17</c:v>
                </c:pt>
                <c:pt idx="2">
                  <c:v>22-W18</c:v>
                </c:pt>
                <c:pt idx="3">
                  <c:v>22-W19</c:v>
                </c:pt>
                <c:pt idx="4">
                  <c:v>22-W20</c:v>
                </c:pt>
                <c:pt idx="5">
                  <c:v>22-W21</c:v>
                </c:pt>
                <c:pt idx="6">
                  <c:v>22-W22</c:v>
                </c:pt>
                <c:pt idx="7">
                  <c:v>22-W23</c:v>
                </c:pt>
              </c:strCache>
            </c:strRef>
          </c:cat>
          <c:val>
            <c:numRef>
              <c:f>PVmain!$C$89:$C$97</c:f>
              <c:numCache>
                <c:formatCode>0%;\-0%;@</c:formatCode>
                <c:ptCount val="8"/>
                <c:pt idx="0">
                  <c:v>0.92037616379990528</c:v>
                </c:pt>
                <c:pt idx="1">
                  <c:v>0.78936578881556885</c:v>
                </c:pt>
                <c:pt idx="2">
                  <c:v>0.92596175227929733</c:v>
                </c:pt>
                <c:pt idx="3">
                  <c:v>0.8728086287101684</c:v>
                </c:pt>
                <c:pt idx="4">
                  <c:v>0.89198816147556281</c:v>
                </c:pt>
                <c:pt idx="5">
                  <c:v>0.90727545128765963</c:v>
                </c:pt>
                <c:pt idx="6">
                  <c:v>0.88261399249147476</c:v>
                </c:pt>
                <c:pt idx="7">
                  <c:v>0.87065448000737289</c:v>
                </c:pt>
              </c:numCache>
            </c:numRef>
          </c:val>
          <c:smooth val="0"/>
          <c:extLst>
            <c:ext xmlns:c16="http://schemas.microsoft.com/office/drawing/2014/chart" uri="{C3380CC4-5D6E-409C-BE32-E72D297353CC}">
              <c16:uniqueId val="{00000001-01D0-4854-B6E6-4D78177D2DFF}"/>
            </c:ext>
          </c:extLst>
        </c:ser>
        <c:ser>
          <c:idx val="2"/>
          <c:order val="2"/>
          <c:tx>
            <c:strRef>
              <c:f>PVmain!$D$87:$D$88</c:f>
              <c:strCache>
                <c:ptCount val="1"/>
                <c:pt idx="0">
                  <c:v>VN</c:v>
                </c:pt>
              </c:strCache>
            </c:strRef>
          </c:tx>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cat>
            <c:strRef>
              <c:f>PVmain!$A$89:$A$97</c:f>
              <c:strCache>
                <c:ptCount val="8"/>
                <c:pt idx="0">
                  <c:v>22-W16</c:v>
                </c:pt>
                <c:pt idx="1">
                  <c:v>22-W17</c:v>
                </c:pt>
                <c:pt idx="2">
                  <c:v>22-W18</c:v>
                </c:pt>
                <c:pt idx="3">
                  <c:v>22-W19</c:v>
                </c:pt>
                <c:pt idx="4">
                  <c:v>22-W20</c:v>
                </c:pt>
                <c:pt idx="5">
                  <c:v>22-W21</c:v>
                </c:pt>
                <c:pt idx="6">
                  <c:v>22-W22</c:v>
                </c:pt>
                <c:pt idx="7">
                  <c:v>22-W23</c:v>
                </c:pt>
              </c:strCache>
            </c:strRef>
          </c:cat>
          <c:val>
            <c:numRef>
              <c:f>PVmain!$D$89:$D$97</c:f>
              <c:numCache>
                <c:formatCode>0%;\-0%;@</c:formatCode>
                <c:ptCount val="8"/>
                <c:pt idx="0">
                  <c:v>0.9866183574879227</c:v>
                </c:pt>
                <c:pt idx="1">
                  <c:v>0.97452898550724643</c:v>
                </c:pt>
                <c:pt idx="2">
                  <c:v>0.99275362318840576</c:v>
                </c:pt>
                <c:pt idx="3">
                  <c:v>0.26858663119388093</c:v>
                </c:pt>
                <c:pt idx="4">
                  <c:v>0.27191553042899907</c:v>
                </c:pt>
                <c:pt idx="5">
                  <c:v>0.27664117060192872</c:v>
                </c:pt>
                <c:pt idx="6">
                  <c:v>0.27105088127702037</c:v>
                </c:pt>
                <c:pt idx="7">
                  <c:v>0</c:v>
                </c:pt>
              </c:numCache>
            </c:numRef>
          </c:val>
          <c:smooth val="0"/>
          <c:extLst>
            <c:ext xmlns:c16="http://schemas.microsoft.com/office/drawing/2014/chart" uri="{C3380CC4-5D6E-409C-BE32-E72D297353CC}">
              <c16:uniqueId val="{00000002-01D0-4854-B6E6-4D78177D2DFF}"/>
            </c:ext>
          </c:extLst>
        </c:ser>
        <c:ser>
          <c:idx val="3"/>
          <c:order val="3"/>
          <c:tx>
            <c:strRef>
              <c:f>PVmain!$E$87:$E$88</c:f>
              <c:strCache>
                <c:ptCount val="1"/>
                <c:pt idx="0">
                  <c:v>Frz</c:v>
                </c:pt>
              </c:strCache>
            </c:strRef>
          </c:tx>
          <c:spPr>
            <a:ln w="25400" cap="rnd">
              <a:noFill/>
              <a:prstDash val="solid"/>
              <a:round/>
            </a:ln>
            <a:effectLst/>
            <a:extLst>
              <a:ext uri="{91240B29-F687-4F45-9708-019B960494DF}">
                <a14:hiddenLine xmlns:a14="http://schemas.microsoft.com/office/drawing/2010/main" w="25400" cap="rnd">
                  <a:solidFill>
                    <a:srgbClr val="FFEBAB"/>
                  </a:solidFill>
                  <a:prstDash val="solid"/>
                  <a:round/>
                </a14:hiddenLine>
              </a:ext>
            </a:extLst>
          </c:spPr>
          <c:marker>
            <c:symbol val="none"/>
          </c:marker>
          <c:cat>
            <c:strRef>
              <c:f>PVmain!$A$89:$A$97</c:f>
              <c:strCache>
                <c:ptCount val="8"/>
                <c:pt idx="0">
                  <c:v>22-W16</c:v>
                </c:pt>
                <c:pt idx="1">
                  <c:v>22-W17</c:v>
                </c:pt>
                <c:pt idx="2">
                  <c:v>22-W18</c:v>
                </c:pt>
                <c:pt idx="3">
                  <c:v>22-W19</c:v>
                </c:pt>
                <c:pt idx="4">
                  <c:v>22-W20</c:v>
                </c:pt>
                <c:pt idx="5">
                  <c:v>22-W21</c:v>
                </c:pt>
                <c:pt idx="6">
                  <c:v>22-W22</c:v>
                </c:pt>
                <c:pt idx="7">
                  <c:v>22-W23</c:v>
                </c:pt>
              </c:strCache>
            </c:strRef>
          </c:cat>
          <c:val>
            <c:numRef>
              <c:f>PVmain!$E$89:$E$97</c:f>
              <c:numCache>
                <c:formatCode>0%;\-0%;@</c:formatCode>
                <c:ptCount val="8"/>
                <c:pt idx="0">
                  <c:v>0.98039215686274506</c:v>
                </c:pt>
                <c:pt idx="1">
                  <c:v>0.71416666666666662</c:v>
                </c:pt>
                <c:pt idx="2">
                  <c:v>0.97002305918524212</c:v>
                </c:pt>
                <c:pt idx="3">
                  <c:v>0.97786690433749257</c:v>
                </c:pt>
                <c:pt idx="4">
                  <c:v>0.86257042253521132</c:v>
                </c:pt>
                <c:pt idx="5">
                  <c:v>0.98466666666666669</c:v>
                </c:pt>
                <c:pt idx="6">
                  <c:v>0.98166666666666669</c:v>
                </c:pt>
                <c:pt idx="7">
                  <c:v>1</c:v>
                </c:pt>
              </c:numCache>
            </c:numRef>
          </c:val>
          <c:smooth val="0"/>
          <c:extLst>
            <c:ext xmlns:c16="http://schemas.microsoft.com/office/drawing/2014/chart" uri="{C3380CC4-5D6E-409C-BE32-E72D297353CC}">
              <c16:uniqueId val="{00000003-01D0-4854-B6E6-4D78177D2DFF}"/>
            </c:ext>
          </c:extLst>
        </c:ser>
        <c:ser>
          <c:idx val="4"/>
          <c:order val="4"/>
          <c:tx>
            <c:strRef>
              <c:f>PVmain!$F$87:$F$88</c:f>
              <c:strCache>
                <c:ptCount val="1"/>
                <c:pt idx="0">
                  <c:v>KP</c:v>
                </c:pt>
              </c:strCache>
            </c:strRef>
          </c:tx>
          <c:spPr>
            <a:ln w="25400" cap="rnd">
              <a:noFill/>
              <a:prstDash val="solid"/>
              <a:round/>
            </a:ln>
            <a:effectLst/>
            <a:extLst>
              <a:ext uri="{91240B29-F687-4F45-9708-019B960494DF}">
                <a14:hiddenLine xmlns:a14="http://schemas.microsoft.com/office/drawing/2010/main" w="25400" cap="rnd">
                  <a:solidFill>
                    <a:srgbClr val="D7EBCB"/>
                  </a:solidFill>
                  <a:prstDash val="solid"/>
                  <a:round/>
                </a14:hiddenLine>
              </a:ext>
            </a:extLst>
          </c:spPr>
          <c:marker>
            <c:symbol val="none"/>
          </c:marker>
          <c:cat>
            <c:strRef>
              <c:f>PVmain!$A$89:$A$97</c:f>
              <c:strCache>
                <c:ptCount val="8"/>
                <c:pt idx="0">
                  <c:v>22-W16</c:v>
                </c:pt>
                <c:pt idx="1">
                  <c:v>22-W17</c:v>
                </c:pt>
                <c:pt idx="2">
                  <c:v>22-W18</c:v>
                </c:pt>
                <c:pt idx="3">
                  <c:v>22-W19</c:v>
                </c:pt>
                <c:pt idx="4">
                  <c:v>22-W20</c:v>
                </c:pt>
                <c:pt idx="5">
                  <c:v>22-W21</c:v>
                </c:pt>
                <c:pt idx="6">
                  <c:v>22-W22</c:v>
                </c:pt>
                <c:pt idx="7">
                  <c:v>22-W23</c:v>
                </c:pt>
              </c:strCache>
            </c:strRef>
          </c:cat>
          <c:val>
            <c:numRef>
              <c:f>PVmain!$F$89:$F$97</c:f>
              <c:numCache>
                <c:formatCode>0%;\-0%;@</c:formatCode>
                <c:ptCount val="8"/>
                <c:pt idx="0">
                  <c:v>0.94719999999999993</c:v>
                </c:pt>
                <c:pt idx="1">
                  <c:v>0.99431818181818177</c:v>
                </c:pt>
                <c:pt idx="2">
                  <c:v>0.99981818181818183</c:v>
                </c:pt>
                <c:pt idx="3">
                  <c:v>0</c:v>
                </c:pt>
                <c:pt idx="4">
                  <c:v>0.8970888468809074</c:v>
                </c:pt>
                <c:pt idx="5">
                  <c:v>0.79332406119610566</c:v>
                </c:pt>
                <c:pt idx="6">
                  <c:v>0.97211694639956692</c:v>
                </c:pt>
                <c:pt idx="7">
                  <c:v>0</c:v>
                </c:pt>
              </c:numCache>
            </c:numRef>
          </c:val>
          <c:smooth val="0"/>
          <c:extLst>
            <c:ext xmlns:c16="http://schemas.microsoft.com/office/drawing/2014/chart" uri="{C3380CC4-5D6E-409C-BE32-E72D297353CC}">
              <c16:uniqueId val="{00000004-01D0-4854-B6E6-4D78177D2DFF}"/>
            </c:ext>
          </c:extLst>
        </c:ser>
        <c:ser>
          <c:idx val="5"/>
          <c:order val="5"/>
          <c:tx>
            <c:strRef>
              <c:f>PVmain!$G$87:$G$88</c:f>
              <c:strCache>
                <c:ptCount val="1"/>
                <c:pt idx="0">
                  <c:v>LT</c:v>
                </c:pt>
              </c:strCache>
            </c:strRef>
          </c:tx>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cat>
            <c:strRef>
              <c:f>PVmain!$A$89:$A$97</c:f>
              <c:strCache>
                <c:ptCount val="8"/>
                <c:pt idx="0">
                  <c:v>22-W16</c:v>
                </c:pt>
                <c:pt idx="1">
                  <c:v>22-W17</c:v>
                </c:pt>
                <c:pt idx="2">
                  <c:v>22-W18</c:v>
                </c:pt>
                <c:pt idx="3">
                  <c:v>22-W19</c:v>
                </c:pt>
                <c:pt idx="4">
                  <c:v>22-W20</c:v>
                </c:pt>
                <c:pt idx="5">
                  <c:v>22-W21</c:v>
                </c:pt>
                <c:pt idx="6">
                  <c:v>22-W22</c:v>
                </c:pt>
                <c:pt idx="7">
                  <c:v>22-W23</c:v>
                </c:pt>
              </c:strCache>
            </c:strRef>
          </c:cat>
          <c:val>
            <c:numRef>
              <c:f>PVmain!$G$89:$G$97</c:f>
              <c:numCache>
                <c:formatCode>0%;\-0%;@</c:formatCode>
                <c:ptCount val="8"/>
                <c:pt idx="0">
                  <c:v>0</c:v>
                </c:pt>
                <c:pt idx="1">
                  <c:v>0</c:v>
                </c:pt>
                <c:pt idx="2">
                  <c:v>0</c:v>
                </c:pt>
                <c:pt idx="3">
                  <c:v>0</c:v>
                </c:pt>
                <c:pt idx="4">
                  <c:v>0</c:v>
                </c:pt>
                <c:pt idx="5">
                  <c:v>0</c:v>
                </c:pt>
                <c:pt idx="6">
                  <c:v>1</c:v>
                </c:pt>
                <c:pt idx="7">
                  <c:v>0</c:v>
                </c:pt>
              </c:numCache>
            </c:numRef>
          </c:val>
          <c:smooth val="0"/>
          <c:extLst>
            <c:ext xmlns:c16="http://schemas.microsoft.com/office/drawing/2014/chart" uri="{C3380CC4-5D6E-409C-BE32-E72D297353CC}">
              <c16:uniqueId val="{00000005-01D0-4854-B6E6-4D78177D2DFF}"/>
            </c:ext>
          </c:extLst>
        </c:ser>
        <c:dLbls>
          <c:showLegendKey val="0"/>
          <c:showVal val="0"/>
          <c:showCatName val="0"/>
          <c:showSerName val="0"/>
          <c:showPercent val="0"/>
          <c:showBubbleSize val="0"/>
        </c:dLbls>
        <c:marker val="1"/>
        <c:smooth val="0"/>
        <c:axId val="811852544"/>
        <c:axId val="811856288"/>
      </c:lineChart>
      <c:catAx>
        <c:axId val="811852544"/>
        <c:scaling>
          <c:orientation val="minMax"/>
        </c:scaling>
        <c:delete val="0"/>
        <c:axPos val="b"/>
        <c:majorGridlines>
          <c:spPr>
            <a:ln w="9525" cap="flat" cmpd="sng" algn="ctr">
              <a:solidFill>
                <a:schemeClr val="accent3">
                  <a:lumMod val="20000"/>
                  <a:lumOff val="80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11856288"/>
        <c:crosses val="autoZero"/>
        <c:auto val="1"/>
        <c:lblAlgn val="ctr"/>
        <c:lblOffset val="100"/>
        <c:noMultiLvlLbl val="0"/>
      </c:catAx>
      <c:valAx>
        <c:axId val="811856288"/>
        <c:scaling>
          <c:orientation val="minMax"/>
          <c:max val="1"/>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11852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[OR &amp; ProdR Report.xlsm]PVmain!PivotTable7</c:name>
    <c:fmtId val="9"/>
  </c:pivotSource>
  <c:chart>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5400" cap="rnd">
            <a:noFill/>
            <a:prstDash val="solid"/>
            <a:round/>
          </a:ln>
          <a:effectLst/>
          <a:extLst>
            <a:ext uri="{91240B29-F687-4F45-9708-019B960494DF}">
              <a14:hiddenLine xmlns:a14="http://schemas.microsoft.com/office/drawing/2010/main" w="25400" cap="rnd">
                <a:solidFill>
                  <a:srgbClr val="ED7D31"/>
                </a:solidFill>
                <a:prstDash val="solid"/>
                <a:round/>
              </a14:hiddenLine>
            </a:ext>
          </a:ex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10"/>
        <c:spPr>
          <a:solidFill>
            <a:schemeClr val="accent1"/>
          </a:solidFill>
          <a:ln w="25400" cap="rnd">
            <a:noFill/>
            <a:prstDash val="solid"/>
            <a:round/>
          </a:ln>
          <a:effectLst/>
          <a:extLst>
            <a:ext uri="{91240B29-F687-4F45-9708-019B960494DF}">
              <a14:hiddenLine xmlns:a14="http://schemas.microsoft.com/office/drawing/2010/main" w="25400" cap="rnd">
                <a:solidFill>
                  <a:srgbClr val="4472C4"/>
                </a:solidFill>
                <a:prstDash val="solid"/>
                <a:round/>
              </a14:hiddenLine>
            </a:ext>
          </a:extLst>
        </c:spPr>
        <c:marker>
          <c:symbol val="none"/>
        </c:marker>
      </c:pivotFmt>
      <c:pivotFmt>
        <c:idx val="11"/>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12"/>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13"/>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14"/>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15"/>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16"/>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17"/>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18"/>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19"/>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20"/>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21"/>
        <c:spPr>
          <a:solidFill>
            <a:schemeClr val="accent1"/>
          </a:solidFill>
          <a:ln w="25400" cap="rnd">
            <a:solidFill>
              <a:srgbClr val="FFD966"/>
            </a:solidFill>
            <a:prstDash val="solid"/>
            <a:round/>
          </a:ln>
          <a:effectLst/>
          <a:extLst/>
        </c:spPr>
        <c:marker>
          <c:symbol val="circle"/>
          <c:size val="7"/>
          <c:spPr>
            <a:solidFill>
              <a:srgbClr val="FFFFFF"/>
            </a:solidFill>
            <a:ln w="25400">
              <a:solidFill>
                <a:srgbClr val="FFD966"/>
              </a:solidFill>
              <a:prstDash val="solid"/>
            </a:ln>
            <a:effectLst/>
          </c:spPr>
        </c:marker>
      </c:pivotFmt>
      <c:pivotFmt>
        <c:idx val="22"/>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23"/>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24"/>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25"/>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26"/>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27"/>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28"/>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29"/>
        <c:spPr>
          <a:solidFill>
            <a:schemeClr val="accent1"/>
          </a:solidFill>
          <a:ln w="25400" cap="rnd">
            <a:noFill/>
            <a:prstDash val="solid"/>
            <a:round/>
          </a:ln>
          <a:effectLst/>
          <a:extLst>
            <a:ext uri="{91240B29-F687-4F45-9708-019B960494DF}">
              <a14:hiddenLine xmlns:a14="http://schemas.microsoft.com/office/drawing/2010/main" w="25400" cap="rnd">
                <a:solidFill>
                  <a:srgbClr val="FFD966"/>
                </a:solidFill>
                <a:prstDash val="solid"/>
                <a:round/>
              </a14:hiddenLine>
            </a:ext>
          </a:extLst>
        </c:spPr>
        <c:marker>
          <c:symbol val="none"/>
        </c:marker>
      </c:pivotFmt>
      <c:pivotFmt>
        <c:idx val="30"/>
        <c:spPr>
          <a:solidFill>
            <a:schemeClr val="accent1"/>
          </a:solidFill>
          <a:ln w="25400" cap="rnd">
            <a:solidFill>
              <a:srgbClr val="A2CD85"/>
            </a:solidFill>
            <a:prstDash val="solid"/>
            <a:round/>
          </a:ln>
          <a:effectLst/>
          <a:extLst/>
        </c:spPr>
        <c:marker>
          <c:symbol val="none"/>
        </c:marker>
      </c:pivotFmt>
      <c:pivotFmt>
        <c:idx val="31"/>
        <c:spPr>
          <a:solidFill>
            <a:schemeClr val="accent1"/>
          </a:solidFill>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2"/>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33"/>
        <c:spPr>
          <a:solidFill>
            <a:schemeClr val="accent1"/>
          </a:solidFill>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34"/>
        <c:spPr>
          <a:solidFill>
            <a:schemeClr val="accent1"/>
          </a:solidFill>
          <a:ln w="25400" cap="rnd">
            <a:solidFill>
              <a:srgbClr val="4472C4"/>
            </a:solidFill>
            <a:prstDash val="solid"/>
            <a:round/>
          </a:ln>
          <a:effectLst/>
          <a:extLst/>
        </c:spPr>
        <c:marker>
          <c:symbol val="circle"/>
          <c:size val="7"/>
          <c:spPr>
            <a:solidFill>
              <a:srgbClr val="FFFFFF"/>
            </a:solidFill>
            <a:ln w="25400">
              <a:solidFill>
                <a:srgbClr val="4472C4"/>
              </a:solidFill>
              <a:prstDash val="solid"/>
            </a:ln>
            <a:effectLst/>
          </c:spPr>
        </c:marker>
      </c:pivotFmt>
      <c:pivotFmt>
        <c:idx val="35"/>
        <c:spPr>
          <a:solidFill>
            <a:schemeClr val="accent1"/>
          </a:solidFill>
          <a:ln w="25400" cap="rnd">
            <a:solidFill>
              <a:srgbClr val="ED7D31"/>
            </a:solidFill>
            <a:prstDash val="solid"/>
            <a:round/>
          </a:ln>
          <a:effectLst/>
          <a:extLst/>
        </c:spPr>
        <c:marker>
          <c:symbol val="circle"/>
          <c:size val="7"/>
          <c:spPr>
            <a:solidFill>
              <a:srgbClr val="FFFFFF"/>
            </a:solidFill>
            <a:ln w="25400">
              <a:solidFill>
                <a:srgbClr val="ED7D31"/>
              </a:solidFill>
              <a:prstDash val="solid"/>
            </a:ln>
            <a:effectLst/>
          </c:spPr>
        </c:marker>
      </c:pivotFmt>
      <c:pivotFmt>
        <c:idx val="36"/>
        <c:spPr>
          <a:ln w="25400" cap="rnd">
            <a:noFill/>
            <a:prstDash val="solid"/>
            <a:round/>
          </a:ln>
          <a:effectLst/>
          <a:extLst>
            <a:ext uri="{91240B29-F687-4F45-9708-019B960494DF}">
              <a14:hiddenLine xmlns:a14="http://schemas.microsoft.com/office/drawing/2010/main" w="25400" cap="rnd">
                <a:solidFill>
                  <a:srgbClr val="FFD966"/>
                </a:solidFill>
                <a:prstDash val="solid"/>
                <a:round/>
              </a14:hiddenLine>
            </a:ext>
          </a:extLst>
        </c:spPr>
        <c:marker>
          <c:symbol val="none"/>
        </c:marker>
      </c:pivotFmt>
      <c:pivotFmt>
        <c:idx val="37"/>
        <c:spPr>
          <a:solidFill>
            <a:schemeClr val="accent1"/>
          </a:solidFill>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38"/>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pivotFmt>
      <c:pivotFmt>
        <c:idx val="39"/>
        <c:spPr>
          <a:solidFill>
            <a:schemeClr val="accent1"/>
          </a:solidFill>
          <a:ln w="25400" cap="rnd">
            <a:noFill/>
            <a:prstDash val="solid"/>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
        <c:idx val="40"/>
        <c:spPr>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pivotFmt>
      <c:pivotFmt>
        <c:idx val="41"/>
        <c:spPr>
          <a:solidFill>
            <a:schemeClr val="accent1"/>
          </a:solidFill>
          <a:ln w="25400" cap="rnd">
            <a:noFill/>
            <a:prstDash val="solid"/>
            <a:round/>
          </a:ln>
          <a:effectLst/>
          <a:extLst>
            <a:ext uri="{91240B29-F687-4F45-9708-019B960494DF}">
              <a14:hiddenLine xmlns:a14="http://schemas.microsoft.com/office/drawing/2010/main" w="25400" cap="rnd">
                <a:solidFill>
                  <a:srgbClr val="EDEDED"/>
                </a:solidFill>
                <a:prstDash val="solid"/>
                <a:round/>
              </a14:hiddenLine>
            </a:ext>
          </a:extLst>
        </c:spPr>
        <c:marker>
          <c:symbol val="none"/>
        </c:marker>
      </c:pivotFmt>
      <c:pivotFmt>
        <c:idx val="42"/>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pivotFmt>
      <c:pivotFmt>
        <c:idx val="43"/>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pivotFmt>
      <c:pivotFmt>
        <c:idx val="44"/>
        <c:spPr>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pivotFmt>
      <c:pivotFmt>
        <c:idx val="45"/>
        <c:spPr>
          <a:ln w="25400" cap="rnd">
            <a:noFill/>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pivotFmt>
    </c:pivotFmts>
    <c:plotArea>
      <c:layout/>
      <c:lineChart>
        <c:grouping val="standard"/>
        <c:varyColors val="0"/>
        <c:ser>
          <c:idx val="0"/>
          <c:order val="0"/>
          <c:tx>
            <c:strRef>
              <c:f>PVmain!$B$107:$B$108</c:f>
              <c:strCache>
                <c:ptCount val="1"/>
                <c:pt idx="0">
                  <c:v>03. Snack</c:v>
                </c:pt>
              </c:strCache>
            </c:strRef>
          </c:tx>
          <c:spPr>
            <a:ln w="25400" cap="rnd">
              <a:noFill/>
              <a:prstDash val="solid"/>
              <a:round/>
            </a:ln>
            <a:effectLst/>
            <a:extLst>
              <a:ext uri="{91240B29-F687-4F45-9708-019B960494DF}">
                <a14:hiddenLine xmlns:a14="http://schemas.microsoft.com/office/drawing/2010/main" w="25400" cap="rnd">
                  <a:solidFill>
                    <a:srgbClr val="FFD966"/>
                  </a:solidFill>
                  <a:prstDash val="solid"/>
                  <a:round/>
                </a14:hiddenLine>
              </a:ext>
            </a:extLst>
          </c:spPr>
          <c:marker>
            <c:symbol val="none"/>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PVmain!$B$109:$B$117</c:f>
              <c:numCache>
                <c:formatCode>0%</c:formatCode>
                <c:ptCount val="8"/>
                <c:pt idx="0">
                  <c:v>0.94037296037296036</c:v>
                </c:pt>
                <c:pt idx="1">
                  <c:v>0.82524222222222221</c:v>
                </c:pt>
                <c:pt idx="2">
                  <c:v>0.64130434782608692</c:v>
                </c:pt>
                <c:pt idx="3">
                  <c:v>0.49709999999999999</c:v>
                </c:pt>
                <c:pt idx="4">
                  <c:v>0.92249999999999999</c:v>
                </c:pt>
                <c:pt idx="5">
                  <c:v>0.8694934131736527</c:v>
                </c:pt>
                <c:pt idx="6">
                  <c:v>0.46698847926267284</c:v>
                </c:pt>
                <c:pt idx="7">
                  <c:v>0.73585509433962271</c:v>
                </c:pt>
              </c:numCache>
            </c:numRef>
          </c:val>
          <c:smooth val="0"/>
          <c:extLst>
            <c:ext xmlns:c16="http://schemas.microsoft.com/office/drawing/2014/chart" uri="{C3380CC4-5D6E-409C-BE32-E72D297353CC}">
              <c16:uniqueId val="{00000000-01D0-4854-B6E6-4D78177D2DFF}"/>
            </c:ext>
          </c:extLst>
        </c:ser>
        <c:ser>
          <c:idx val="1"/>
          <c:order val="1"/>
          <c:tx>
            <c:strRef>
              <c:f>PVmain!$C$107:$C$108</c:f>
              <c:strCache>
                <c:ptCount val="1"/>
                <c:pt idx="0">
                  <c:v>06. Seasoning &amp; Sauce</c:v>
                </c:pt>
              </c:strCache>
            </c:strRef>
          </c:tx>
          <c:spPr>
            <a:ln w="25400" cap="rnd">
              <a:noFill/>
              <a:prstDash val="solid"/>
              <a:round/>
            </a:ln>
            <a:effectLst/>
            <a:extLst>
              <a:ext uri="{91240B29-F687-4F45-9708-019B960494DF}">
                <a14:hiddenLine xmlns:a14="http://schemas.microsoft.com/office/drawing/2010/main" w="25400" cap="rnd">
                  <a:solidFill>
                    <a:srgbClr val="DBDBDB"/>
                  </a:solidFill>
                  <a:prstDash val="solid"/>
                  <a:round/>
                </a14:hiddenLine>
              </a:ext>
            </a:extLst>
          </c:spPr>
          <c:marker>
            <c:symbol val="none"/>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PVmain!$C$109:$C$117</c:f>
              <c:numCache>
                <c:formatCode>0%</c:formatCode>
                <c:ptCount val="8"/>
                <c:pt idx="0">
                  <c:v>0.26769032258064518</c:v>
                </c:pt>
                <c:pt idx="1">
                  <c:v>0.81617777777777767</c:v>
                </c:pt>
                <c:pt idx="2">
                  <c:v>0.86829787234042555</c:v>
                </c:pt>
                <c:pt idx="3">
                  <c:v>0.96005106382978722</c:v>
                </c:pt>
                <c:pt idx="4">
                  <c:v>0.96578245614035085</c:v>
                </c:pt>
                <c:pt idx="5">
                  <c:v>0.9746588235294118</c:v>
                </c:pt>
                <c:pt idx="6">
                  <c:v>0.97669041095890408</c:v>
                </c:pt>
                <c:pt idx="7">
                  <c:v>0.74621999999999999</c:v>
                </c:pt>
              </c:numCache>
            </c:numRef>
          </c:val>
          <c:smooth val="0"/>
          <c:extLst>
            <c:ext xmlns:c16="http://schemas.microsoft.com/office/drawing/2014/chart" uri="{C3380CC4-5D6E-409C-BE32-E72D297353CC}">
              <c16:uniqueId val="{00000001-01D0-4854-B6E6-4D78177D2DFF}"/>
            </c:ext>
          </c:extLst>
        </c:ser>
        <c:ser>
          <c:idx val="2"/>
          <c:order val="2"/>
          <c:tx>
            <c:strRef>
              <c:f>PVmain!$D$107:$D$108</c:f>
              <c:strCache>
                <c:ptCount val="1"/>
                <c:pt idx="0">
                  <c:v>08. Healthy Food</c:v>
                </c:pt>
              </c:strCache>
            </c:strRef>
          </c:tx>
          <c:spPr>
            <a:ln w="25400" cap="rnd">
              <a:noFill/>
              <a:prstDash val="solid"/>
              <a:round/>
            </a:ln>
            <a:effectLst/>
            <a:extLst>
              <a:ext uri="{91240B29-F687-4F45-9708-019B960494DF}">
                <a14:hiddenLine xmlns:a14="http://schemas.microsoft.com/office/drawing/2010/main" w="25400" cap="rnd">
                  <a:solidFill>
                    <a:srgbClr val="8497B0"/>
                  </a:solidFill>
                  <a:prstDash val="solid"/>
                  <a:round/>
                </a14:hiddenLine>
              </a:ext>
            </a:extLst>
          </c:spPr>
          <c:marker>
            <c:symbol val="none"/>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PVmain!$D$109:$D$117</c:f>
              <c:numCache>
                <c:formatCode>0%</c:formatCode>
                <c:ptCount val="8"/>
                <c:pt idx="0">
                  <c:v>0.93426086956521726</c:v>
                </c:pt>
                <c:pt idx="1">
                  <c:v>0.9778472222222222</c:v>
                </c:pt>
                <c:pt idx="2">
                  <c:v>0.98</c:v>
                </c:pt>
                <c:pt idx="3">
                  <c:v>0.96599999999999997</c:v>
                </c:pt>
                <c:pt idx="4">
                  <c:v>0.98666666666666669</c:v>
                </c:pt>
                <c:pt idx="5">
                  <c:v>0.82</c:v>
                </c:pt>
                <c:pt idx="6">
                  <c:v>0.83444444444444443</c:v>
                </c:pt>
                <c:pt idx="7">
                  <c:v>0.97494974874371865</c:v>
                </c:pt>
              </c:numCache>
            </c:numRef>
          </c:val>
          <c:smooth val="0"/>
          <c:extLst>
            <c:ext xmlns:c16="http://schemas.microsoft.com/office/drawing/2014/chart" uri="{C3380CC4-5D6E-409C-BE32-E72D297353CC}">
              <c16:uniqueId val="{00000002-01D0-4854-B6E6-4D78177D2DFF}"/>
            </c:ext>
          </c:extLst>
        </c:ser>
        <c:ser>
          <c:idx val="3"/>
          <c:order val="3"/>
          <c:tx>
            <c:strRef>
              <c:f>PVmain!$E$107:$E$108</c:f>
              <c:strCache>
                <c:ptCount val="1"/>
                <c:pt idx="0">
                  <c:v>01. Powdered Beverages</c:v>
                </c:pt>
              </c:strCache>
            </c:strRef>
          </c:tx>
          <c:spPr>
            <a:ln w="25400" cap="rnd">
              <a:solidFill>
                <a:srgbClr val="4472C4"/>
              </a:solidFill>
              <a:prstDash val="solid"/>
              <a:round/>
            </a:ln>
            <a:effectLst/>
          </c:spPr>
          <c:marker>
            <c:symbol val="circle"/>
            <c:size val="7"/>
            <c:spPr>
              <a:solidFill>
                <a:srgbClr val="FFFFFF"/>
              </a:solidFill>
              <a:ln w="25400">
                <a:solidFill>
                  <a:srgbClr val="4472C4"/>
                </a:solidFill>
                <a:prstDash val="solid"/>
              </a:ln>
              <a:effectLst/>
            </c:spPr>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PVmain!$E$109:$E$117</c:f>
              <c:numCache>
                <c:formatCode>0%</c:formatCode>
                <c:ptCount val="8"/>
                <c:pt idx="0">
                  <c:v>0.95442446480854792</c:v>
                </c:pt>
                <c:pt idx="1">
                  <c:v>0.83914315338000289</c:v>
                </c:pt>
                <c:pt idx="2">
                  <c:v>0.89736921910538281</c:v>
                </c:pt>
                <c:pt idx="3">
                  <c:v>0.88328014919271136</c:v>
                </c:pt>
                <c:pt idx="4">
                  <c:v>0.89783869971375163</c:v>
                </c:pt>
                <c:pt idx="5">
                  <c:v>0.93417201441374953</c:v>
                </c:pt>
                <c:pt idx="6">
                  <c:v>0.94048624874689313</c:v>
                </c:pt>
                <c:pt idx="7">
                  <c:v>0.62430525118233637</c:v>
                </c:pt>
              </c:numCache>
            </c:numRef>
          </c:val>
          <c:smooth val="0"/>
          <c:extLst>
            <c:ext xmlns:c16="http://schemas.microsoft.com/office/drawing/2014/chart" uri="{C3380CC4-5D6E-409C-BE32-E72D297353CC}">
              <c16:uniqueId val="{00000003-01D0-4854-B6E6-4D78177D2DFF}"/>
            </c:ext>
          </c:extLst>
        </c:ser>
        <c:ser>
          <c:idx val="4"/>
          <c:order val="4"/>
          <c:tx>
            <c:strRef>
              <c:f>PVmain!$F$107:$F$108</c:f>
              <c:strCache>
                <c:ptCount val="1"/>
                <c:pt idx="0">
                  <c:v>02. Nutrition Product</c:v>
                </c:pt>
              </c:strCache>
            </c:strRef>
          </c:tx>
          <c:spPr>
            <a:ln w="25400" cap="rnd">
              <a:solidFill>
                <a:srgbClr val="ED7D31"/>
              </a:solidFill>
              <a:prstDash val="solid"/>
              <a:round/>
            </a:ln>
            <a:effectLst/>
          </c:spPr>
          <c:marker>
            <c:symbol val="circle"/>
            <c:size val="7"/>
            <c:spPr>
              <a:solidFill>
                <a:srgbClr val="FFFFFF"/>
              </a:solidFill>
              <a:ln w="25400">
                <a:solidFill>
                  <a:srgbClr val="ED7D31"/>
                </a:solidFill>
                <a:prstDash val="solid"/>
              </a:ln>
              <a:effectLst/>
            </c:spPr>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PVmain!$F$109:$F$117</c:f>
              <c:numCache>
                <c:formatCode>0%</c:formatCode>
                <c:ptCount val="8"/>
                <c:pt idx="0">
                  <c:v>0.9723559784613115</c:v>
                </c:pt>
                <c:pt idx="1">
                  <c:v>0.93311093735412198</c:v>
                </c:pt>
                <c:pt idx="2">
                  <c:v>0.96158919748644889</c:v>
                </c:pt>
                <c:pt idx="3">
                  <c:v>0.89733182510089793</c:v>
                </c:pt>
                <c:pt idx="4">
                  <c:v>0.9246485636539965</c:v>
                </c:pt>
                <c:pt idx="5">
                  <c:v>0.94535330806884577</c:v>
                </c:pt>
                <c:pt idx="6">
                  <c:v>0.79453744201457921</c:v>
                </c:pt>
                <c:pt idx="7">
                  <c:v>0.84837376821082411</c:v>
                </c:pt>
              </c:numCache>
            </c:numRef>
          </c:val>
          <c:smooth val="0"/>
          <c:extLst>
            <c:ext xmlns:c16="http://schemas.microsoft.com/office/drawing/2014/chart" uri="{C3380CC4-5D6E-409C-BE32-E72D297353CC}">
              <c16:uniqueId val="{00000004-01D0-4854-B6E6-4D78177D2DFF}"/>
            </c:ext>
          </c:extLst>
        </c:ser>
        <c:ser>
          <c:idx val="5"/>
          <c:order val="5"/>
          <c:tx>
            <c:strRef>
              <c:f>PVmain!$G$107:$G$108</c:f>
              <c:strCache>
                <c:ptCount val="1"/>
                <c:pt idx="0">
                  <c:v>04. Milk products</c:v>
                </c:pt>
              </c:strCache>
            </c:strRef>
          </c:tx>
          <c:spPr>
            <a:ln w="25400" cap="rnd">
              <a:noFill/>
              <a:prstDash val="solid"/>
              <a:round/>
            </a:ln>
            <a:effectLst/>
            <a:extLst>
              <a:ext uri="{91240B29-F687-4F45-9708-019B960494DF}">
                <a14:hiddenLine xmlns:a14="http://schemas.microsoft.com/office/drawing/2010/main" w="25400" cap="rnd">
                  <a:solidFill>
                    <a:srgbClr val="A2CD85"/>
                  </a:solidFill>
                  <a:prstDash val="solid"/>
                  <a:round/>
                </a14:hiddenLine>
              </a:ext>
            </a:extLst>
          </c:spPr>
          <c:marker>
            <c:symbol val="none"/>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PVmain!$G$109:$G$117</c:f>
              <c:numCache>
                <c:formatCode>0%</c:formatCode>
                <c:ptCount val="8"/>
                <c:pt idx="0">
                  <c:v>0.80753884400248599</c:v>
                </c:pt>
                <c:pt idx="1">
                  <c:v>0.85030380830124086</c:v>
                </c:pt>
                <c:pt idx="2">
                  <c:v>0.91530748971953979</c:v>
                </c:pt>
                <c:pt idx="3">
                  <c:v>0.90909462515220041</c:v>
                </c:pt>
                <c:pt idx="4">
                  <c:v>0.86323948354852142</c:v>
                </c:pt>
                <c:pt idx="5">
                  <c:v>0.93547764705882352</c:v>
                </c:pt>
                <c:pt idx="6">
                  <c:v>0.89933604626258301</c:v>
                </c:pt>
                <c:pt idx="7">
                  <c:v>0.92623514332323464</c:v>
                </c:pt>
              </c:numCache>
            </c:numRef>
          </c:val>
          <c:smooth val="0"/>
          <c:extLst>
            <c:ext xmlns:c16="http://schemas.microsoft.com/office/drawing/2014/chart" uri="{C3380CC4-5D6E-409C-BE32-E72D297353CC}">
              <c16:uniqueId val="{00000005-01D0-4854-B6E6-4D78177D2DFF}"/>
            </c:ext>
          </c:extLst>
        </c:ser>
        <c:ser>
          <c:idx val="6"/>
          <c:order val="6"/>
          <c:tx>
            <c:strRef>
              <c:f>PVmain!$H$107:$H$108</c:f>
              <c:strCache>
                <c:ptCount val="1"/>
                <c:pt idx="0">
                  <c:v>07. Liquid beverages</c:v>
                </c:pt>
              </c:strCache>
            </c:strRef>
          </c:tx>
          <c:spPr>
            <a:ln w="25400" cap="rnd">
              <a:noFill/>
              <a:round/>
            </a:ln>
            <a:effectLst/>
            <a:extLst>
              <a:ext uri="{91240B29-F687-4F45-9708-019B960494DF}">
                <a14:hiddenLine xmlns:a14="http://schemas.microsoft.com/office/drawing/2010/main" w="25400" cap="rnd">
                  <a:solidFill>
                    <a:srgbClr val="9DC3E6"/>
                  </a:solidFill>
                  <a:prstDash val="solid"/>
                  <a:round/>
                </a14:hiddenLine>
              </a:ext>
            </a:extLst>
          </c:spPr>
          <c:marker>
            <c:symbol val="none"/>
          </c:marker>
          <c:cat>
            <c:strRef>
              <c:f>PVmain!$A$109:$A$117</c:f>
              <c:strCache>
                <c:ptCount val="8"/>
                <c:pt idx="0">
                  <c:v>22-W16</c:v>
                </c:pt>
                <c:pt idx="1">
                  <c:v>22-W17</c:v>
                </c:pt>
                <c:pt idx="2">
                  <c:v>22-W18</c:v>
                </c:pt>
                <c:pt idx="3">
                  <c:v>22-W19</c:v>
                </c:pt>
                <c:pt idx="4">
                  <c:v>22-W20</c:v>
                </c:pt>
                <c:pt idx="5">
                  <c:v>22-W21</c:v>
                </c:pt>
                <c:pt idx="6">
                  <c:v>22-W22</c:v>
                </c:pt>
                <c:pt idx="7">
                  <c:v>22-W23</c:v>
                </c:pt>
              </c:strCache>
            </c:strRef>
          </c:cat>
          <c:val>
            <c:numRef>
              <c:f>PVmain!$H$109:$H$117</c:f>
              <c:numCache>
                <c:formatCode>0%</c:formatCode>
                <c:ptCount val="8"/>
                <c:pt idx="0">
                  <c:v>0.10402941176470593</c:v>
                </c:pt>
                <c:pt idx="1">
                  <c:v>0.7897714907508161</c:v>
                </c:pt>
                <c:pt idx="2">
                  <c:v>0.95391363022941966</c:v>
                </c:pt>
                <c:pt idx="3">
                  <c:v>0.53072700495380909</c:v>
                </c:pt>
                <c:pt idx="4">
                  <c:v>0.87112935883014619</c:v>
                </c:pt>
                <c:pt idx="5">
                  <c:v>0.39957535987906689</c:v>
                </c:pt>
                <c:pt idx="6">
                  <c:v>0.98775700842196834</c:v>
                </c:pt>
                <c:pt idx="7">
                  <c:v>0.50959292035398229</c:v>
                </c:pt>
              </c:numCache>
            </c:numRef>
          </c:val>
          <c:smooth val="0"/>
          <c:extLst>
            <c:ext xmlns:c16="http://schemas.microsoft.com/office/drawing/2014/chart" uri="{C3380CC4-5D6E-409C-BE32-E72D297353CC}">
              <c16:uniqueId val="{00000006-01D0-4854-B6E6-4D78177D2DFF}"/>
            </c:ext>
          </c:extLst>
        </c:ser>
        <c:dLbls>
          <c:showLegendKey val="0"/>
          <c:showVal val="0"/>
          <c:showCatName val="0"/>
          <c:showSerName val="0"/>
          <c:showPercent val="0"/>
          <c:showBubbleSize val="0"/>
        </c:dLbls>
        <c:smooth val="0"/>
        <c:axId val="811852544"/>
        <c:axId val="811856288"/>
      </c:lineChart>
      <c:catAx>
        <c:axId val="811852544"/>
        <c:scaling>
          <c:orientation val="minMax"/>
        </c:scaling>
        <c:delete val="0"/>
        <c:axPos val="b"/>
        <c:majorGridlines>
          <c:spPr>
            <a:ln w="9525" cap="flat" cmpd="sng" algn="ctr">
              <a:solidFill>
                <a:schemeClr val="accent3">
                  <a:lumMod val="20000"/>
                  <a:lumOff val="80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11856288"/>
        <c:crosses val="autoZero"/>
        <c:auto val="1"/>
        <c:lblAlgn val="ctr"/>
        <c:lblOffset val="100"/>
        <c:noMultiLvlLbl val="0"/>
      </c:catAx>
      <c:valAx>
        <c:axId val="811856288"/>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11852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 &amp; ProdR Report.xlsm]PVWeek!PivotTable6</c:name>
    <c:fmtId val="8"/>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tx2">
              <a:lumMod val="40000"/>
              <a:lumOff val="60000"/>
            </a:schemeClr>
          </a:solidFill>
          <a:ln>
            <a:noFill/>
          </a:ln>
          <a:effectLst/>
        </c:spPr>
        <c:marker>
          <c:symbol val="none"/>
        </c:marker>
      </c:pivotFmt>
      <c:pivotFmt>
        <c:idx val="4"/>
        <c:spPr>
          <a:noFill/>
          <a:ln w="22225">
            <a:solidFill>
              <a:schemeClr val="accent5"/>
            </a:solidFill>
            <a:prstDash val="sysDash"/>
          </a:ln>
          <a:effectLst/>
        </c:spPr>
        <c:marker>
          <c:symbol val="none"/>
        </c:marker>
      </c:pivotFmt>
      <c:pivotFmt>
        <c:idx val="5"/>
        <c:spPr>
          <a:solidFill>
            <a:schemeClr val="accent1"/>
          </a:solidFill>
          <a:ln>
            <a:noFill/>
          </a:ln>
          <a:effectLst/>
        </c:spPr>
        <c:marker>
          <c:symbol val="circle"/>
          <c:size val="7"/>
          <c:spPr>
            <a:noFill/>
            <a:ln w="9525">
              <a:solidFill>
                <a:schemeClr val="accent5"/>
              </a:solidFill>
            </a:ln>
            <a:effectLst/>
          </c:spPr>
        </c:marker>
      </c:pivotFmt>
      <c:pivotFmt>
        <c:idx val="6"/>
        <c:spPr>
          <a:solidFill>
            <a:schemeClr val="accent1"/>
          </a:solidFill>
          <a:ln w="28575" cap="rnd">
            <a:solidFill>
              <a:schemeClr val="accent1"/>
            </a:solidFill>
            <a:round/>
          </a:ln>
          <a:effectLst/>
        </c:spPr>
      </c:pivotFmt>
      <c:pivotFmt>
        <c:idx val="7"/>
        <c:spPr>
          <a:noFill/>
          <a:ln>
            <a:noFill/>
          </a:ln>
          <a:effectLst/>
        </c:spPr>
        <c:marker>
          <c:symbol val="none"/>
        </c:marker>
      </c:pivotFmt>
      <c:pivotFmt>
        <c:idx val="8"/>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lumMod val="40000"/>
              <a:lumOff val="60000"/>
            </a:schemeClr>
          </a:solidFill>
          <a:ln>
            <a:noFill/>
          </a:ln>
          <a:effectLst/>
        </c:spPr>
        <c:marker>
          <c:symbol val="none"/>
        </c:marker>
      </c:pivotFmt>
      <c:pivotFmt>
        <c:idx val="10"/>
        <c:spPr>
          <a:noFill/>
          <a:ln w="22225">
            <a:solidFill>
              <a:schemeClr val="accent5"/>
            </a:solidFill>
            <a:prstDash val="sysDash"/>
          </a:ln>
          <a:effectLst/>
        </c:spPr>
        <c:marker>
          <c:symbol val="none"/>
        </c:marker>
      </c:pivotFmt>
      <c:pivotFmt>
        <c:idx val="11"/>
        <c:spPr>
          <a:solidFill>
            <a:schemeClr val="tx2">
              <a:lumMod val="40000"/>
              <a:lumOff val="60000"/>
            </a:schemeClr>
          </a:solidFill>
          <a:ln>
            <a:noFill/>
          </a:ln>
          <a:effectLst/>
        </c:spPr>
        <c:marker>
          <c:symbol val="none"/>
        </c:marker>
      </c:pivotFmt>
      <c:pivotFmt>
        <c:idx val="12"/>
        <c:spPr>
          <a:noFill/>
          <a:ln w="22225">
            <a:solidFill>
              <a:schemeClr val="accent5"/>
            </a:solidFill>
            <a:prstDash val="sysDash"/>
          </a:ln>
          <a:effectLst/>
        </c:spPr>
        <c:marker>
          <c:symbol val="none"/>
        </c:marker>
      </c:pivotFmt>
      <c:pivotFmt>
        <c:idx val="13"/>
        <c:spPr>
          <a:noFill/>
          <a:ln>
            <a:noFill/>
          </a:ln>
          <a:effectLst/>
        </c:spPr>
        <c:marker>
          <c:symbol val="none"/>
        </c:marker>
      </c:pivotFmt>
      <c:pivotFmt>
        <c:idx val="14"/>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tx2">
              <a:lumMod val="40000"/>
              <a:lumOff val="60000"/>
            </a:schemeClr>
          </a:solidFill>
          <a:ln>
            <a:noFill/>
          </a:ln>
          <a:effectLst/>
        </c:spPr>
        <c:marker>
          <c:symbol val="none"/>
        </c:marker>
      </c:pivotFmt>
      <c:pivotFmt>
        <c:idx val="16"/>
        <c:spPr>
          <a:noFill/>
          <a:ln w="22225">
            <a:solidFill>
              <a:schemeClr val="accent5"/>
            </a:solidFill>
            <a:prstDash val="sysDash"/>
          </a:ln>
          <a:effectLst/>
        </c:spPr>
        <c:marker>
          <c:symbol val="none"/>
        </c:marker>
      </c:pivotFmt>
      <c:pivotFmt>
        <c:idx val="17"/>
        <c:spPr>
          <a:noFill/>
          <a:ln>
            <a:noFill/>
          </a:ln>
          <a:effectLst/>
        </c:spPr>
        <c:marker>
          <c:symbol val="none"/>
        </c:marker>
      </c:pivotFmt>
      <c:pivotFmt>
        <c:idx val="18"/>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tx2">
              <a:lumMod val="40000"/>
              <a:lumOff val="60000"/>
            </a:schemeClr>
          </a:solidFill>
          <a:ln>
            <a:noFill/>
          </a:ln>
          <a:effectLst/>
        </c:spPr>
        <c:marker>
          <c:symbol val="none"/>
        </c:marker>
      </c:pivotFmt>
      <c:pivotFmt>
        <c:idx val="20"/>
        <c:spPr>
          <a:noFill/>
          <a:ln w="22225">
            <a:solidFill>
              <a:schemeClr val="accent5"/>
            </a:solidFill>
            <a:prstDash val="sysDash"/>
          </a:ln>
          <a:effectLst/>
        </c:spPr>
        <c:marker>
          <c:symbol val="none"/>
        </c:marker>
      </c:pivotFmt>
      <c:pivotFmt>
        <c:idx val="21"/>
        <c:spPr>
          <a:noFill/>
          <a:ln>
            <a:noFill/>
          </a:ln>
          <a:effectLst/>
        </c:spPr>
        <c:marker>
          <c:symbol val="none"/>
        </c:marker>
      </c:pivotFmt>
      <c:pivotFmt>
        <c:idx val="22"/>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tx2">
              <a:lumMod val="40000"/>
              <a:lumOff val="60000"/>
            </a:schemeClr>
          </a:solidFill>
          <a:ln>
            <a:noFill/>
          </a:ln>
          <a:effectLst/>
        </c:spPr>
        <c:marker>
          <c:symbol val="none"/>
        </c:marker>
      </c:pivotFmt>
      <c:pivotFmt>
        <c:idx val="24"/>
        <c:spPr>
          <a:noFill/>
          <a:ln w="19050">
            <a:solidFill>
              <a:schemeClr val="accent5"/>
            </a:solidFill>
            <a:prstDash val="sysDash"/>
          </a:ln>
          <a:effectLst/>
        </c:spPr>
        <c:marker>
          <c:symbol val="none"/>
        </c:marker>
      </c:pivotFmt>
      <c:pivotFmt>
        <c:idx val="25"/>
        <c:spPr>
          <a:noFill/>
          <a:ln>
            <a:noFill/>
          </a:ln>
          <a:effectLst/>
        </c:spPr>
        <c:marker>
          <c:symbol val="none"/>
        </c:marker>
      </c:pivotFmt>
      <c:pivotFmt>
        <c:idx val="26"/>
        <c:spPr>
          <a:ln w="28575" cap="rnd">
            <a:noFill/>
            <a:round/>
          </a:ln>
          <a:effectLst/>
        </c:spPr>
        <c:marker>
          <c:symbol val="circle"/>
          <c:size val="11"/>
          <c:spPr>
            <a:noFill/>
            <a:ln w="9525">
              <a:solidFill>
                <a:srgbClr val="ED7D3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D7D3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1"/>
          <c:order val="1"/>
          <c:tx>
            <c:strRef>
              <c:f>PVWeek!$D$31</c:f>
              <c:strCache>
                <c:ptCount val="1"/>
                <c:pt idx="0">
                  <c:v>Sum of Prod</c:v>
                </c:pt>
              </c:strCache>
            </c:strRef>
          </c:tx>
          <c:spPr>
            <a:solidFill>
              <a:schemeClr val="tx2">
                <a:lumMod val="40000"/>
                <a:lumOff val="60000"/>
              </a:schemeClr>
            </a:solidFill>
            <a:ln>
              <a:noFill/>
            </a:ln>
            <a:effectLst/>
          </c:spPr>
          <c:invertIfNegative val="0"/>
          <c:cat>
            <c:strRef>
              <c:f>PVWeek!$B$32:$B$37</c:f>
              <c:strCache>
                <c:ptCount val="6"/>
                <c:pt idx="0">
                  <c:v>TP</c:v>
                </c:pt>
                <c:pt idx="1">
                  <c:v>KN</c:v>
                </c:pt>
                <c:pt idx="2">
                  <c:v>VN</c:v>
                </c:pt>
                <c:pt idx="3">
                  <c:v>Frz</c:v>
                </c:pt>
                <c:pt idx="4">
                  <c:v>KP</c:v>
                </c:pt>
                <c:pt idx="5">
                  <c:v>LT</c:v>
                </c:pt>
              </c:strCache>
            </c:strRef>
          </c:cat>
          <c:val>
            <c:numRef>
              <c:f>PVWeek!$D$32:$D$37</c:f>
              <c:numCache>
                <c:formatCode>0.00</c:formatCode>
                <c:ptCount val="6"/>
                <c:pt idx="0">
                  <c:v>188729</c:v>
                </c:pt>
                <c:pt idx="1">
                  <c:v>176838</c:v>
                </c:pt>
                <c:pt idx="2">
                  <c:v>828</c:v>
                </c:pt>
                <c:pt idx="3">
                  <c:v>3972</c:v>
                </c:pt>
                <c:pt idx="4">
                  <c:v>5499</c:v>
                </c:pt>
                <c:pt idx="5">
                  <c:v>0</c:v>
                </c:pt>
              </c:numCache>
            </c:numRef>
          </c:val>
          <c:extLst>
            <c:ext xmlns:c16="http://schemas.microsoft.com/office/drawing/2014/chart" uri="{C3380CC4-5D6E-409C-BE32-E72D297353CC}">
              <c16:uniqueId val="{00000000-51BB-4022-9870-4C717613443A}"/>
            </c:ext>
          </c:extLst>
        </c:ser>
        <c:ser>
          <c:idx val="2"/>
          <c:order val="2"/>
          <c:tx>
            <c:strRef>
              <c:f>PVWeek!$E$31</c:f>
              <c:strCache>
                <c:ptCount val="1"/>
                <c:pt idx="0">
                  <c:v>Sum of Planned</c:v>
                </c:pt>
              </c:strCache>
            </c:strRef>
          </c:tx>
          <c:spPr>
            <a:noFill/>
            <a:ln w="19050">
              <a:solidFill>
                <a:schemeClr val="accent5"/>
              </a:solidFill>
              <a:prstDash val="sysDash"/>
            </a:ln>
            <a:effectLst/>
          </c:spPr>
          <c:invertIfNegative val="0"/>
          <c:cat>
            <c:strRef>
              <c:f>PVWeek!$B$32:$B$37</c:f>
              <c:strCache>
                <c:ptCount val="6"/>
                <c:pt idx="0">
                  <c:v>TP</c:v>
                </c:pt>
                <c:pt idx="1">
                  <c:v>KN</c:v>
                </c:pt>
                <c:pt idx="2">
                  <c:v>VN</c:v>
                </c:pt>
                <c:pt idx="3">
                  <c:v>Frz</c:v>
                </c:pt>
                <c:pt idx="4">
                  <c:v>KP</c:v>
                </c:pt>
                <c:pt idx="5">
                  <c:v>LT</c:v>
                </c:pt>
              </c:strCache>
            </c:strRef>
          </c:cat>
          <c:val>
            <c:numRef>
              <c:f>PVWeek!$E$32:$E$37</c:f>
              <c:numCache>
                <c:formatCode>0.00</c:formatCode>
                <c:ptCount val="6"/>
                <c:pt idx="0">
                  <c:v>203366</c:v>
                </c:pt>
                <c:pt idx="1">
                  <c:v>184380</c:v>
                </c:pt>
                <c:pt idx="2">
                  <c:v>827.8</c:v>
                </c:pt>
                <c:pt idx="3">
                  <c:v>3060</c:v>
                </c:pt>
                <c:pt idx="4">
                  <c:v>6775.0000000000036</c:v>
                </c:pt>
              </c:numCache>
            </c:numRef>
          </c:val>
          <c:extLst>
            <c:ext xmlns:c16="http://schemas.microsoft.com/office/drawing/2014/chart" uri="{C3380CC4-5D6E-409C-BE32-E72D297353CC}">
              <c16:uniqueId val="{00000001-51BB-4022-9870-4C717613443A}"/>
            </c:ext>
          </c:extLst>
        </c:ser>
        <c:ser>
          <c:idx val="3"/>
          <c:order val="3"/>
          <c:tx>
            <c:strRef>
              <c:f>PVWeek!$F$31</c:f>
              <c:strCache>
                <c:ptCount val="1"/>
                <c:pt idx="0">
                  <c:v>Sum of MaxVol_axis</c:v>
                </c:pt>
              </c:strCache>
            </c:strRef>
          </c:tx>
          <c:spPr>
            <a:noFill/>
            <a:ln>
              <a:noFill/>
            </a:ln>
            <a:effectLst/>
          </c:spPr>
          <c:invertIfNegative val="0"/>
          <c:cat>
            <c:strRef>
              <c:f>PVWeek!$B$32:$B$37</c:f>
              <c:strCache>
                <c:ptCount val="6"/>
                <c:pt idx="0">
                  <c:v>TP</c:v>
                </c:pt>
                <c:pt idx="1">
                  <c:v>KN</c:v>
                </c:pt>
                <c:pt idx="2">
                  <c:v>VN</c:v>
                </c:pt>
                <c:pt idx="3">
                  <c:v>Frz</c:v>
                </c:pt>
                <c:pt idx="4">
                  <c:v>KP</c:v>
                </c:pt>
                <c:pt idx="5">
                  <c:v>LT</c:v>
                </c:pt>
              </c:strCache>
            </c:strRef>
          </c:cat>
          <c:val>
            <c:numRef>
              <c:f>PVWeek!$F$32:$F$37</c:f>
              <c:numCache>
                <c:formatCode>0%</c:formatCode>
                <c:ptCount val="6"/>
                <c:pt idx="0">
                  <c:v>305049</c:v>
                </c:pt>
                <c:pt idx="1">
                  <c:v>276570</c:v>
                </c:pt>
                <c:pt idx="2">
                  <c:v>1241.6999999999998</c:v>
                </c:pt>
                <c:pt idx="3">
                  <c:v>4590</c:v>
                </c:pt>
                <c:pt idx="4">
                  <c:v>10162.500000000005</c:v>
                </c:pt>
                <c:pt idx="5">
                  <c:v>0</c:v>
                </c:pt>
              </c:numCache>
            </c:numRef>
          </c:val>
          <c:extLst>
            <c:ext xmlns:c16="http://schemas.microsoft.com/office/drawing/2014/chart" uri="{C3380CC4-5D6E-409C-BE32-E72D297353CC}">
              <c16:uniqueId val="{00000002-51BB-4022-9870-4C717613443A}"/>
            </c:ext>
          </c:extLst>
        </c:ser>
        <c:dLbls>
          <c:showLegendKey val="0"/>
          <c:showVal val="0"/>
          <c:showCatName val="0"/>
          <c:showSerName val="0"/>
          <c:showPercent val="0"/>
          <c:showBubbleSize val="0"/>
        </c:dLbls>
        <c:gapWidth val="120"/>
        <c:overlap val="100"/>
        <c:axId val="603030576"/>
        <c:axId val="603023088"/>
      </c:barChart>
      <c:lineChart>
        <c:grouping val="standard"/>
        <c:varyColors val="0"/>
        <c:ser>
          <c:idx val="0"/>
          <c:order val="0"/>
          <c:tx>
            <c:strRef>
              <c:f>PVWeek!$C$31</c:f>
              <c:strCache>
                <c:ptCount val="1"/>
                <c:pt idx="0">
                  <c:v>Sum of %OR vol</c:v>
                </c:pt>
              </c:strCache>
            </c:strRef>
          </c:tx>
          <c:spPr>
            <a:ln w="28575" cap="rnd">
              <a:noFill/>
              <a:round/>
            </a:ln>
            <a:effectLst/>
          </c:spPr>
          <c:marker>
            <c:symbol val="circle"/>
            <c:size val="11"/>
            <c:spPr>
              <a:noFill/>
              <a:ln w="9525">
                <a:solidFill>
                  <a:srgbClr val="ED7D3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D7D3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PVWeek!$B$32:$B$37</c:f>
              <c:strCache>
                <c:ptCount val="6"/>
                <c:pt idx="0">
                  <c:v>TP</c:v>
                </c:pt>
                <c:pt idx="1">
                  <c:v>KN</c:v>
                </c:pt>
                <c:pt idx="2">
                  <c:v>VN</c:v>
                </c:pt>
                <c:pt idx="3">
                  <c:v>Frz</c:v>
                </c:pt>
                <c:pt idx="4">
                  <c:v>KP</c:v>
                </c:pt>
                <c:pt idx="5">
                  <c:v>LT</c:v>
                </c:pt>
              </c:strCache>
            </c:strRef>
          </c:cat>
          <c:val>
            <c:numRef>
              <c:f>PVWeek!$C$32:$C$37</c:f>
              <c:numCache>
                <c:formatCode>0%</c:formatCode>
                <c:ptCount val="6"/>
                <c:pt idx="0">
                  <c:v>0.8795521375254467</c:v>
                </c:pt>
                <c:pt idx="1">
                  <c:v>0.84469031348302415</c:v>
                </c:pt>
                <c:pt idx="2">
                  <c:v>0.99251026818071997</c:v>
                </c:pt>
                <c:pt idx="3">
                  <c:v>0.68627450980392157</c:v>
                </c:pt>
                <c:pt idx="4">
                  <c:v>0.81166051660516558</c:v>
                </c:pt>
                <c:pt idx="5">
                  <c:v>0</c:v>
                </c:pt>
              </c:numCache>
            </c:numRef>
          </c:val>
          <c:smooth val="0"/>
          <c:extLst>
            <c:ext xmlns:c16="http://schemas.microsoft.com/office/drawing/2014/chart" uri="{C3380CC4-5D6E-409C-BE32-E72D297353CC}">
              <c16:uniqueId val="{00000003-51BB-4022-9870-4C717613443A}"/>
            </c:ext>
          </c:extLst>
        </c:ser>
        <c:dLbls>
          <c:showLegendKey val="0"/>
          <c:showVal val="0"/>
          <c:showCatName val="0"/>
          <c:showSerName val="0"/>
          <c:showPercent val="0"/>
          <c:showBubbleSize val="0"/>
        </c:dLbls>
        <c:marker val="1"/>
        <c:smooth val="0"/>
        <c:axId val="2062164608"/>
        <c:axId val="2062154624"/>
      </c:lineChart>
      <c:catAx>
        <c:axId val="60303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603023088"/>
        <c:crosses val="autoZero"/>
        <c:auto val="1"/>
        <c:lblAlgn val="ctr"/>
        <c:lblOffset val="100"/>
        <c:noMultiLvlLbl val="0"/>
      </c:catAx>
      <c:valAx>
        <c:axId val="603023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03030576"/>
        <c:crosses val="autoZero"/>
        <c:crossBetween val="between"/>
      </c:valAx>
      <c:valAx>
        <c:axId val="2062154624"/>
        <c:scaling>
          <c:orientation val="minMax"/>
        </c:scaling>
        <c:delete val="0"/>
        <c:axPos val="r"/>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2164608"/>
        <c:crosses val="max"/>
        <c:crossBetween val="between"/>
      </c:valAx>
      <c:catAx>
        <c:axId val="2062164608"/>
        <c:scaling>
          <c:orientation val="minMax"/>
        </c:scaling>
        <c:delete val="1"/>
        <c:axPos val="b"/>
        <c:numFmt formatCode="General" sourceLinked="1"/>
        <c:majorTickMark val="out"/>
        <c:minorTickMark val="none"/>
        <c:tickLblPos val="nextTo"/>
        <c:crossAx val="206215462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noFill/>
          <a:ln>
            <a:noFill/>
          </a:ln>
          <a:effectLst/>
        </c:spPr>
        <c:marker>
          <c:symbol val="none"/>
        </c:marker>
      </c:pivotFmt>
      <c:pivotFmt>
        <c:idx val="5"/>
        <c:spPr>
          <a:solidFill>
            <a:schemeClr val="tx2">
              <a:lumMod val="40000"/>
              <a:lumOff val="60000"/>
            </a:schemeClr>
          </a:solidFill>
          <a:ln>
            <a:noFill/>
          </a:ln>
          <a:effectLst/>
        </c:spPr>
        <c:marker>
          <c:symbol val="none"/>
        </c:marker>
      </c:pivotFmt>
      <c:pivotFmt>
        <c:idx val="6"/>
        <c:spPr>
          <a:noFill/>
          <a:ln w="19050">
            <a:solidFill>
              <a:schemeClr val="accent5"/>
            </a:solidFill>
            <a:prstDash val="sysDash"/>
          </a:ln>
          <a:effectLst/>
        </c:spPr>
        <c:marker>
          <c:symbol val="none"/>
        </c:marker>
      </c:pivotFmt>
      <c:pivotFmt>
        <c:idx val="7"/>
        <c:spPr>
          <a:solidFill>
            <a:schemeClr val="accent1"/>
          </a:solidFill>
          <a:ln w="28575" cap="rnd">
            <a:solidFill>
              <a:schemeClr val="accent1"/>
            </a:solidFill>
            <a:round/>
          </a:ln>
          <a:effectLst/>
        </c:spPr>
        <c:marker>
          <c:symbol val="circle"/>
          <c:size val="10"/>
          <c:spPr>
            <a:noFill/>
            <a:ln w="12700">
              <a:solidFill>
                <a:schemeClr val="accent1"/>
              </a:solidFill>
              <a:prstDash val="sysDash"/>
            </a:ln>
            <a:effectLst/>
          </c:spPr>
        </c:marker>
      </c:pivotFmt>
      <c:pivotFmt>
        <c:idx val="8"/>
        <c:spPr>
          <a:solidFill>
            <a:schemeClr val="accent1"/>
          </a:solidFill>
          <a:ln w="28575" cap="rnd">
            <a:noFill/>
            <a:round/>
          </a:ln>
          <a:effectLst/>
        </c:spPr>
        <c:marker>
          <c:symbol val="circle"/>
          <c:size val="10"/>
          <c:spPr>
            <a:noFill/>
            <a:ln w="12700">
              <a:solidFill>
                <a:schemeClr val="accent1"/>
              </a:solidFill>
              <a:prstDash val="sysDash"/>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noFill/>
          <a:ln>
            <a:noFill/>
          </a:ln>
          <a:effectLst/>
        </c:spPr>
        <c:marker>
          <c:symbol val="none"/>
        </c:marker>
      </c:pivotFmt>
      <c:pivotFmt>
        <c:idx val="10"/>
        <c:spPr>
          <a:solidFill>
            <a:schemeClr val="tx2">
              <a:lumMod val="40000"/>
              <a:lumOff val="60000"/>
            </a:schemeClr>
          </a:solidFill>
          <a:ln>
            <a:noFill/>
          </a:ln>
          <a:effectLst/>
        </c:spPr>
        <c:marker>
          <c:symbol val="none"/>
        </c:marker>
      </c:pivotFmt>
      <c:pivotFmt>
        <c:idx val="11"/>
        <c:spPr>
          <a:solidFill>
            <a:schemeClr val="accent1"/>
          </a:solidFill>
          <a:ln w="28575" cap="rnd">
            <a:noFill/>
            <a:round/>
          </a:ln>
          <a:effectLst/>
        </c:spPr>
        <c:marker>
          <c:symbol val="circle"/>
          <c:size val="10"/>
          <c:spPr>
            <a:noFill/>
            <a:ln w="15875">
              <a:solidFill>
                <a:schemeClr val="accent1"/>
              </a:solidFill>
              <a:prstDash val="sysDash"/>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noFill/>
          <a:ln w="19050">
            <a:solidFill>
              <a:srgbClr val="4472C4"/>
            </a:solidFill>
            <a:prstDash val="sysDash"/>
          </a:ln>
          <a:effectLst/>
        </c:spPr>
      </c:pivotFmt>
      <c:pivotFmt>
        <c:idx val="13"/>
        <c:spPr>
          <a:solidFill>
            <a:srgbClr val="44546A">
              <a:lumMod val="40000"/>
              <a:lumOff val="60000"/>
            </a:srgbClr>
          </a:solidFill>
          <a:ln>
            <a:noFill/>
          </a:ln>
          <a:effectLst/>
        </c:spPr>
      </c:pivotFmt>
      <c:pivotFmt>
        <c:idx val="14"/>
        <c:spPr>
          <a:solidFill>
            <a:schemeClr val="accent1"/>
          </a:solidFill>
          <a:ln w="28575" cap="rnd">
            <a:noFill/>
            <a:round/>
          </a:ln>
          <a:effectLst/>
        </c:spPr>
        <c:marker>
          <c:symbol val="circle"/>
          <c:size val="12"/>
        </c:marker>
      </c:pivotFmt>
    </c:pivotFmts>
    <c:plotArea>
      <c:layout>
        <c:manualLayout>
          <c:layoutTarget val="inner"/>
          <c:xMode val="edge"/>
          <c:yMode val="edge"/>
          <c:x val="3.8472420028593857E-2"/>
          <c:y val="2.5925938298122678E-2"/>
          <c:w val="0.956039148298229"/>
          <c:h val="0.6703505269748411"/>
        </c:manualLayout>
      </c:layout>
      <c:barChart>
        <c:barDir val="col"/>
        <c:grouping val="clustered"/>
        <c:varyColors val="0"/>
        <c:ser>
          <c:idx val="1"/>
          <c:order val="1"/>
          <c:tx>
            <c:strRef>
              <c:f>PVWeek!$N$4</c:f>
              <c:strCache>
                <c:ptCount val="1"/>
                <c:pt idx="0">
                  <c:v>Prod</c:v>
                </c:pt>
              </c:strCache>
            </c:strRef>
          </c:tx>
          <c:spPr>
            <a:solidFill>
              <a:srgbClr val="44546A">
                <a:lumMod val="40000"/>
                <a:lumOff val="60000"/>
              </a:srgbClr>
            </a:solidFill>
            <a:ln>
              <a:noFill/>
            </a:ln>
            <a:effectLst/>
          </c:spPr>
          <c:invertIfNegative val="0"/>
          <c:cat>
            <c:multiLvlStrRef>
              <c:f>PVWeek!$K$5:$L$19</c:f>
              <c:multiLvlStrCache>
                <c:ptCount val="13"/>
                <c:lvl>
                  <c:pt idx="0">
                    <c:v>Snack</c:v>
                  </c:pt>
                  <c:pt idx="1">
                    <c:v>Healthy
Food</c:v>
                  </c:pt>
                  <c:pt idx="2">
                    <c:v>Powdered
Beverages</c:v>
                  </c:pt>
                  <c:pt idx="3">
                    <c:v>Milk
products</c:v>
                  </c:pt>
                  <c:pt idx="4">
                    <c:v>Liquid
beverages</c:v>
                  </c:pt>
                  <c:pt idx="5">
                    <c:v>Seasoning
&amp;
Sauce</c:v>
                  </c:pt>
                  <c:pt idx="6">
                    <c:v>Powdered
Beverages</c:v>
                  </c:pt>
                  <c:pt idx="7">
                    <c:v>Nutrition
Product</c:v>
                  </c:pt>
                  <c:pt idx="8">
                    <c:v>Liquid
beverages</c:v>
                  </c:pt>
                  <c:pt idx="9">
                    <c:v>Nutrition
Product</c:v>
                  </c:pt>
                  <c:pt idx="10">
                    <c:v>Milk
products</c:v>
                  </c:pt>
                  <c:pt idx="11">
                    <c:v>Liquid
beverages</c:v>
                  </c:pt>
                  <c:pt idx="12">
                    <c:v>Liquid
beverages</c:v>
                  </c:pt>
                </c:lvl>
                <c:lvl>
                  <c:pt idx="0">
                    <c:v>TP - OR 88%</c:v>
                  </c:pt>
                  <c:pt idx="5">
                    <c:v>KN - OR 84%</c:v>
                  </c:pt>
                  <c:pt idx="9">
                    <c:v>VN - OR 99%</c:v>
                  </c:pt>
                  <c:pt idx="10">
                    <c:v>Frz - OR 69%</c:v>
                  </c:pt>
                  <c:pt idx="11">
                    <c:v>KP - OR 81%</c:v>
                  </c:pt>
                  <c:pt idx="12">
                    <c:v>LT - OR 0%</c:v>
                  </c:pt>
                </c:lvl>
              </c:multiLvlStrCache>
            </c:multiLvlStrRef>
          </c:cat>
          <c:val>
            <c:numRef>
              <c:f>PVWeek!$N$5:$N$19</c:f>
              <c:numCache>
                <c:formatCode>General</c:formatCode>
                <c:ptCount val="15"/>
                <c:pt idx="0">
                  <c:v>835</c:v>
                </c:pt>
                <c:pt idx="1">
                  <c:v>1184</c:v>
                </c:pt>
                <c:pt idx="2">
                  <c:v>167536</c:v>
                </c:pt>
                <c:pt idx="3">
                  <c:v>19174</c:v>
                </c:pt>
                <c:pt idx="4">
                  <c:v>0</c:v>
                </c:pt>
                <c:pt idx="5">
                  <c:v>4487</c:v>
                </c:pt>
                <c:pt idx="6">
                  <c:v>81806</c:v>
                </c:pt>
                <c:pt idx="7">
                  <c:v>80543</c:v>
                </c:pt>
                <c:pt idx="8">
                  <c:v>10002</c:v>
                </c:pt>
                <c:pt idx="9">
                  <c:v>828</c:v>
                </c:pt>
                <c:pt idx="10">
                  <c:v>3972</c:v>
                </c:pt>
                <c:pt idx="11">
                  <c:v>5499</c:v>
                </c:pt>
                <c:pt idx="12">
                  <c:v>0</c:v>
                </c:pt>
                <c:pt idx="13">
                  <c:v>0</c:v>
                </c:pt>
              </c:numCache>
            </c:numRef>
          </c:val>
          <c:extLst>
            <c:ext xmlns:c16="http://schemas.microsoft.com/office/drawing/2014/chart" uri="{C3380CC4-5D6E-409C-BE32-E72D297353CC}">
              <c16:uniqueId val="{00000000-8B6C-45A9-9B08-FCD4DD3ED9A8}"/>
            </c:ext>
          </c:extLst>
        </c:ser>
        <c:ser>
          <c:idx val="2"/>
          <c:order val="2"/>
          <c:tx>
            <c:strRef>
              <c:f>PVWeek!$O$4</c:f>
              <c:strCache>
                <c:ptCount val="1"/>
                <c:pt idx="0">
                  <c:v>Plan</c:v>
                </c:pt>
              </c:strCache>
            </c:strRef>
          </c:tx>
          <c:spPr>
            <a:noFill/>
            <a:ln w="19050">
              <a:solidFill>
                <a:srgbClr val="4472C4"/>
              </a:solidFill>
              <a:prstDash val="sysDash"/>
            </a:ln>
            <a:effectLst/>
          </c:spPr>
          <c:invertIfNegative val="0"/>
          <c:cat>
            <c:multiLvlStrRef>
              <c:f>PVWeek!$K$5:$L$19</c:f>
              <c:multiLvlStrCache>
                <c:ptCount val="13"/>
                <c:lvl>
                  <c:pt idx="0">
                    <c:v>Snack</c:v>
                  </c:pt>
                  <c:pt idx="1">
                    <c:v>Healthy
Food</c:v>
                  </c:pt>
                  <c:pt idx="2">
                    <c:v>Powdered
Beverages</c:v>
                  </c:pt>
                  <c:pt idx="3">
                    <c:v>Milk
products</c:v>
                  </c:pt>
                  <c:pt idx="4">
                    <c:v>Liquid
beverages</c:v>
                  </c:pt>
                  <c:pt idx="5">
                    <c:v>Seasoning
&amp;
Sauce</c:v>
                  </c:pt>
                  <c:pt idx="6">
                    <c:v>Powdered
Beverages</c:v>
                  </c:pt>
                  <c:pt idx="7">
                    <c:v>Nutrition
Product</c:v>
                  </c:pt>
                  <c:pt idx="8">
                    <c:v>Liquid
beverages</c:v>
                  </c:pt>
                  <c:pt idx="9">
                    <c:v>Nutrition
Product</c:v>
                  </c:pt>
                  <c:pt idx="10">
                    <c:v>Milk
products</c:v>
                  </c:pt>
                  <c:pt idx="11">
                    <c:v>Liquid
beverages</c:v>
                  </c:pt>
                  <c:pt idx="12">
                    <c:v>Liquid
beverages</c:v>
                  </c:pt>
                </c:lvl>
                <c:lvl>
                  <c:pt idx="0">
                    <c:v>TP - OR 88%</c:v>
                  </c:pt>
                  <c:pt idx="5">
                    <c:v>KN - OR 84%</c:v>
                  </c:pt>
                  <c:pt idx="9">
                    <c:v>VN - OR 99%</c:v>
                  </c:pt>
                  <c:pt idx="10">
                    <c:v>Frz - OR 69%</c:v>
                  </c:pt>
                  <c:pt idx="11">
                    <c:v>KP - OR 81%</c:v>
                  </c:pt>
                  <c:pt idx="12">
                    <c:v>LT - OR 0%</c:v>
                  </c:pt>
                </c:lvl>
              </c:multiLvlStrCache>
            </c:multiLvlStrRef>
          </c:cat>
          <c:val>
            <c:numRef>
              <c:f>PVWeek!$O$5:$O$19</c:f>
              <c:numCache>
                <c:formatCode>General</c:formatCode>
                <c:ptCount val="15"/>
                <c:pt idx="0">
                  <c:v>2396</c:v>
                </c:pt>
                <c:pt idx="1">
                  <c:v>1200</c:v>
                </c:pt>
                <c:pt idx="2">
                  <c:v>180500</c:v>
                </c:pt>
                <c:pt idx="3">
                  <c:v>19270</c:v>
                </c:pt>
                <c:pt idx="4">
                  <c:v>0</c:v>
                </c:pt>
                <c:pt idx="5">
                  <c:v>4700</c:v>
                </c:pt>
                <c:pt idx="6">
                  <c:v>89000</c:v>
                </c:pt>
                <c:pt idx="7">
                  <c:v>81360</c:v>
                </c:pt>
                <c:pt idx="8">
                  <c:v>9320</c:v>
                </c:pt>
                <c:pt idx="9">
                  <c:v>827.8</c:v>
                </c:pt>
                <c:pt idx="10">
                  <c:v>3060</c:v>
                </c:pt>
                <c:pt idx="11">
                  <c:v>6775.0000000000036</c:v>
                </c:pt>
                <c:pt idx="12">
                  <c:v>0</c:v>
                </c:pt>
                <c:pt idx="13">
                  <c:v>0</c:v>
                </c:pt>
              </c:numCache>
            </c:numRef>
          </c:val>
          <c:extLst>
            <c:ext xmlns:c16="http://schemas.microsoft.com/office/drawing/2014/chart" uri="{C3380CC4-5D6E-409C-BE32-E72D297353CC}">
              <c16:uniqueId val="{00000001-8B6C-45A9-9B08-FCD4DD3ED9A8}"/>
            </c:ext>
          </c:extLst>
        </c:ser>
        <c:ser>
          <c:idx val="3"/>
          <c:order val="3"/>
          <c:tx>
            <c:strRef>
              <c:f>PVWeek!$P$4</c:f>
              <c:strCache>
                <c:ptCount val="1"/>
                <c:pt idx="0">
                  <c:v>MaxVol</c:v>
                </c:pt>
              </c:strCache>
            </c:strRef>
          </c:tx>
          <c:spPr>
            <a:noFill/>
            <a:ln w="25400">
              <a:noFill/>
            </a:ln>
            <a:effectLst/>
          </c:spPr>
          <c:invertIfNegative val="0"/>
          <c:cat>
            <c:multiLvlStrRef>
              <c:f>PVWeek!$K$5:$L$19</c:f>
              <c:multiLvlStrCache>
                <c:ptCount val="13"/>
                <c:lvl>
                  <c:pt idx="0">
                    <c:v>Snack</c:v>
                  </c:pt>
                  <c:pt idx="1">
                    <c:v>Healthy
Food</c:v>
                  </c:pt>
                  <c:pt idx="2">
                    <c:v>Powdered
Beverages</c:v>
                  </c:pt>
                  <c:pt idx="3">
                    <c:v>Milk
products</c:v>
                  </c:pt>
                  <c:pt idx="4">
                    <c:v>Liquid
beverages</c:v>
                  </c:pt>
                  <c:pt idx="5">
                    <c:v>Seasoning
&amp;
Sauce</c:v>
                  </c:pt>
                  <c:pt idx="6">
                    <c:v>Powdered
Beverages</c:v>
                  </c:pt>
                  <c:pt idx="7">
                    <c:v>Nutrition
Product</c:v>
                  </c:pt>
                  <c:pt idx="8">
                    <c:v>Liquid
beverages</c:v>
                  </c:pt>
                  <c:pt idx="9">
                    <c:v>Nutrition
Product</c:v>
                  </c:pt>
                  <c:pt idx="10">
                    <c:v>Milk
products</c:v>
                  </c:pt>
                  <c:pt idx="11">
                    <c:v>Liquid
beverages</c:v>
                  </c:pt>
                  <c:pt idx="12">
                    <c:v>Liquid
beverages</c:v>
                  </c:pt>
                </c:lvl>
                <c:lvl>
                  <c:pt idx="0">
                    <c:v>TP - OR 88%</c:v>
                  </c:pt>
                  <c:pt idx="5">
                    <c:v>KN - OR 84%</c:v>
                  </c:pt>
                  <c:pt idx="9">
                    <c:v>VN - OR 99%</c:v>
                  </c:pt>
                  <c:pt idx="10">
                    <c:v>Frz - OR 69%</c:v>
                  </c:pt>
                  <c:pt idx="11">
                    <c:v>KP - OR 81%</c:v>
                  </c:pt>
                  <c:pt idx="12">
                    <c:v>LT - OR 0%</c:v>
                  </c:pt>
                </c:lvl>
              </c:multiLvlStrCache>
            </c:multiLvlStrRef>
          </c:cat>
          <c:val>
            <c:numRef>
              <c:f>PVWeek!$P$5:$P$19</c:f>
              <c:numCache>
                <c:formatCode>General</c:formatCode>
                <c:ptCount val="15"/>
                <c:pt idx="0">
                  <c:v>2875.2</c:v>
                </c:pt>
                <c:pt idx="1">
                  <c:v>1440</c:v>
                </c:pt>
                <c:pt idx="2">
                  <c:v>216600</c:v>
                </c:pt>
                <c:pt idx="3">
                  <c:v>23124</c:v>
                </c:pt>
                <c:pt idx="4">
                  <c:v>0</c:v>
                </c:pt>
                <c:pt idx="5">
                  <c:v>5640</c:v>
                </c:pt>
                <c:pt idx="6">
                  <c:v>106800</c:v>
                </c:pt>
                <c:pt idx="7">
                  <c:v>97632</c:v>
                </c:pt>
                <c:pt idx="8">
                  <c:v>11184</c:v>
                </c:pt>
                <c:pt idx="9">
                  <c:v>993.3599999999999</c:v>
                </c:pt>
                <c:pt idx="10">
                  <c:v>3672</c:v>
                </c:pt>
                <c:pt idx="11">
                  <c:v>8130.0000000000036</c:v>
                </c:pt>
                <c:pt idx="12">
                  <c:v>0</c:v>
                </c:pt>
              </c:numCache>
            </c:numRef>
          </c:val>
          <c:extLst>
            <c:ext xmlns:c16="http://schemas.microsoft.com/office/drawing/2014/chart" uri="{C3380CC4-5D6E-409C-BE32-E72D297353CC}">
              <c16:uniqueId val="{00000002-8B6C-45A9-9B08-FCD4DD3ED9A8}"/>
            </c:ext>
          </c:extLst>
        </c:ser>
        <c:dLbls>
          <c:showLegendKey val="0"/>
          <c:showVal val="0"/>
          <c:showCatName val="0"/>
          <c:showSerName val="0"/>
          <c:showPercent val="0"/>
          <c:showBubbleSize val="0"/>
        </c:dLbls>
        <c:gapWidth val="72"/>
        <c:overlap val="100"/>
        <c:axId val="2062239488"/>
        <c:axId val="2062234496"/>
      </c:barChart>
      <c:lineChart>
        <c:grouping val="standard"/>
        <c:varyColors val="0"/>
        <c:ser>
          <c:idx val="0"/>
          <c:order val="0"/>
          <c:tx>
            <c:strRef>
              <c:f>PVWeek!$M$4</c:f>
              <c:strCache>
                <c:ptCount val="1"/>
                <c:pt idx="0">
                  <c:v>%OR</c:v>
                </c:pt>
              </c:strCache>
            </c:strRef>
          </c:tx>
          <c:spPr>
            <a:ln w="28575" cap="rnd">
              <a:noFill/>
              <a:round/>
            </a:ln>
            <a:effectLst/>
          </c:spPr>
          <c:marker>
            <c:symbol val="circle"/>
            <c:size val="14"/>
            <c:spPr>
              <a:noFill/>
              <a:ln w="15875">
                <a:solidFill>
                  <a:srgbClr val="ED7D31"/>
                </a:solidFill>
                <a:prstDash val="sysDash"/>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PVWeek!$K$5:$L$19</c:f>
              <c:multiLvlStrCache>
                <c:ptCount val="13"/>
                <c:lvl>
                  <c:pt idx="0">
                    <c:v>Snack</c:v>
                  </c:pt>
                  <c:pt idx="1">
                    <c:v>Healthy
Food</c:v>
                  </c:pt>
                  <c:pt idx="2">
                    <c:v>Powdered
Beverages</c:v>
                  </c:pt>
                  <c:pt idx="3">
                    <c:v>Milk
products</c:v>
                  </c:pt>
                  <c:pt idx="4">
                    <c:v>Liquid
beverages</c:v>
                  </c:pt>
                  <c:pt idx="5">
                    <c:v>Seasoning
&amp;
Sauce</c:v>
                  </c:pt>
                  <c:pt idx="6">
                    <c:v>Powdered
Beverages</c:v>
                  </c:pt>
                  <c:pt idx="7">
                    <c:v>Nutrition
Product</c:v>
                  </c:pt>
                  <c:pt idx="8">
                    <c:v>Liquid
beverages</c:v>
                  </c:pt>
                  <c:pt idx="9">
                    <c:v>Nutrition
Product</c:v>
                  </c:pt>
                  <c:pt idx="10">
                    <c:v>Milk
products</c:v>
                  </c:pt>
                  <c:pt idx="11">
                    <c:v>Liquid
beverages</c:v>
                  </c:pt>
                  <c:pt idx="12">
                    <c:v>Liquid
beverages</c:v>
                  </c:pt>
                </c:lvl>
                <c:lvl>
                  <c:pt idx="0">
                    <c:v>TP - OR 88%</c:v>
                  </c:pt>
                  <c:pt idx="5">
                    <c:v>KN - OR 84%</c:v>
                  </c:pt>
                  <c:pt idx="9">
                    <c:v>VN - OR 99%</c:v>
                  </c:pt>
                  <c:pt idx="10">
                    <c:v>Frz - OR 69%</c:v>
                  </c:pt>
                  <c:pt idx="11">
                    <c:v>KP - OR 81%</c:v>
                  </c:pt>
                  <c:pt idx="12">
                    <c:v>LT - OR 0%</c:v>
                  </c:pt>
                </c:lvl>
              </c:multiLvlStrCache>
            </c:multiLvlStrRef>
          </c:cat>
          <c:val>
            <c:numRef>
              <c:f>PVWeek!$M$5:$M$19</c:f>
              <c:numCache>
                <c:formatCode>0%</c:formatCode>
                <c:ptCount val="15"/>
                <c:pt idx="0">
                  <c:v>0.32011686143572626</c:v>
                </c:pt>
                <c:pt idx="1">
                  <c:v>0.98</c:v>
                </c:pt>
                <c:pt idx="2">
                  <c:v>0.89886980609418288</c:v>
                </c:pt>
                <c:pt idx="3">
                  <c:v>0.76190970420342508</c:v>
                </c:pt>
                <c:pt idx="4">
                  <c:v>0</c:v>
                </c:pt>
                <c:pt idx="5">
                  <c:v>0.86829787234042555</c:v>
                </c:pt>
                <c:pt idx="6">
                  <c:v>0.83685393258426966</c:v>
                </c:pt>
                <c:pt idx="7">
                  <c:v>0.88968780727630281</c:v>
                </c:pt>
                <c:pt idx="8">
                  <c:v>0.51480686695278965</c:v>
                </c:pt>
                <c:pt idx="9">
                  <c:v>0.99251026818071997</c:v>
                </c:pt>
                <c:pt idx="10">
                  <c:v>0.68627450980392157</c:v>
                </c:pt>
                <c:pt idx="11">
                  <c:v>0.81166051660516558</c:v>
                </c:pt>
                <c:pt idx="12">
                  <c:v>0</c:v>
                </c:pt>
                <c:pt idx="13">
                  <c:v>0</c:v>
                </c:pt>
              </c:numCache>
            </c:numRef>
          </c:val>
          <c:smooth val="0"/>
          <c:extLst>
            <c:ext xmlns:c16="http://schemas.microsoft.com/office/drawing/2014/chart" uri="{C3380CC4-5D6E-409C-BE32-E72D297353CC}">
              <c16:uniqueId val="{00000003-8B6C-45A9-9B08-FCD4DD3ED9A8}"/>
            </c:ext>
          </c:extLst>
        </c:ser>
        <c:dLbls>
          <c:showLegendKey val="0"/>
          <c:showVal val="0"/>
          <c:showCatName val="0"/>
          <c:showSerName val="0"/>
          <c:showPercent val="0"/>
          <c:showBubbleSize val="0"/>
        </c:dLbls>
        <c:marker val="1"/>
        <c:smooth val="0"/>
        <c:axId val="2062120928"/>
        <c:axId val="2062111776"/>
      </c:lineChart>
      <c:catAx>
        <c:axId val="2062239488"/>
        <c:scaling>
          <c:orientation val="minMax"/>
        </c:scaling>
        <c:delete val="0"/>
        <c:axPos val="b"/>
        <c:majorGridlines>
          <c:spPr>
            <a:ln w="9525" cap="flat" cmpd="sng" algn="ctr">
              <a:solidFill>
                <a:srgbClr val="A5A5A5">
                  <a:lumMod val="20000"/>
                  <a:lumOff val="80000"/>
                </a:srgbClr>
              </a:solidFill>
              <a:prstDash val="dash"/>
              <a:round/>
            </a:ln>
            <a:effectLst/>
          </c:spPr>
        </c:majorGridlines>
        <c:numFmt formatCode="General" sourceLinked="1"/>
        <c:majorTickMark val="none"/>
        <c:minorTickMark val="none"/>
        <c:tickLblPos val="nextTo"/>
        <c:spPr>
          <a:noFill/>
          <a:ln w="9525" cap="flat" cmpd="sng" algn="ctr">
            <a:solidFill>
              <a:srgbClr val="E7E6E6">
                <a:lumMod val="90000"/>
              </a:srgbClr>
            </a:solidFill>
            <a:round/>
          </a:ln>
          <a:effectLst/>
        </c:spPr>
        <c:txPr>
          <a:bodyPr rot="0" spcFirstLastPara="1" vertOverflow="ellipsis" wrap="square" anchor="ctr" anchorCtr="1"/>
          <a:lstStyle/>
          <a:p>
            <a:pPr>
              <a:defRPr sz="85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2062234496"/>
        <c:crosses val="autoZero"/>
        <c:auto val="1"/>
        <c:lblAlgn val="ctr"/>
        <c:lblOffset val="20"/>
        <c:noMultiLvlLbl val="0"/>
      </c:catAx>
      <c:valAx>
        <c:axId val="206223449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2239488"/>
        <c:crosses val="autoZero"/>
        <c:crossBetween val="between"/>
      </c:valAx>
      <c:valAx>
        <c:axId val="2062111776"/>
        <c:scaling>
          <c:orientation val="minMax"/>
        </c:scaling>
        <c:delete val="0"/>
        <c:axPos val="r"/>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2120928"/>
        <c:crosses val="max"/>
        <c:crossBetween val="between"/>
      </c:valAx>
      <c:catAx>
        <c:axId val="2062120928"/>
        <c:scaling>
          <c:orientation val="minMax"/>
        </c:scaling>
        <c:delete val="1"/>
        <c:axPos val="b"/>
        <c:numFmt formatCode="General" sourceLinked="1"/>
        <c:majorTickMark val="out"/>
        <c:minorTickMark val="none"/>
        <c:tickLblPos val="nextTo"/>
        <c:crossAx val="206211177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[OR &amp; ProdR Report.xlsm]PVWeek!PivotTable11</c:name>
    <c:fmtId val="9"/>
  </c:pivotSource>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spc="0" baseline="0">
                <a:solidFill>
                  <a:schemeClr val="tx1">
                    <a:lumMod val="50000"/>
                    <a:lumOff val="50000"/>
                  </a:schemeClr>
                </a:solidFill>
                <a:latin typeface="+mn-lt"/>
                <a:ea typeface="+mn-ea"/>
                <a:cs typeface="+mn-cs"/>
              </a:defRPr>
            </a:pPr>
            <a:r>
              <a:rPr lang="en-US" sz="900" b="0" i="0" baseline="0">
                <a:solidFill>
                  <a:schemeClr val="tx1">
                    <a:lumMod val="50000"/>
                    <a:lumOff val="50000"/>
                  </a:schemeClr>
                </a:solidFill>
                <a:effectLst/>
              </a:rPr>
              <a:t>Absolute difference between</a:t>
            </a:r>
            <a:r>
              <a:rPr lang="en-US" sz="900" b="0" i="0" baseline="0">
                <a:solidFill>
                  <a:schemeClr val="accent5"/>
                </a:solidFill>
                <a:effectLst/>
              </a:rPr>
              <a:t> </a:t>
            </a:r>
            <a:r>
              <a:rPr lang="en-US" sz="900" b="1" i="0" baseline="0">
                <a:solidFill>
                  <a:schemeClr val="accent5"/>
                </a:solidFill>
                <a:effectLst/>
              </a:rPr>
              <a:t>1st PLAN </a:t>
            </a:r>
            <a:r>
              <a:rPr lang="en-US" sz="900" b="0" i="0" baseline="0">
                <a:solidFill>
                  <a:schemeClr val="tx1">
                    <a:lumMod val="50000"/>
                    <a:lumOff val="50000"/>
                  </a:schemeClr>
                </a:solidFill>
                <a:effectLst/>
              </a:rPr>
              <a:t>and </a:t>
            </a:r>
            <a:r>
              <a:rPr lang="en-US" sz="900" b="1" i="0" baseline="0">
                <a:solidFill>
                  <a:schemeClr val="accent3">
                    <a:lumMod val="75000"/>
                  </a:schemeClr>
                </a:solidFill>
                <a:effectLst/>
              </a:rPr>
              <a:t>ACTUAL</a:t>
            </a:r>
            <a:r>
              <a:rPr lang="en-US" sz="900" b="0" i="0" baseline="0">
                <a:solidFill>
                  <a:schemeClr val="accent3">
                    <a:lumMod val="75000"/>
                  </a:schemeClr>
                </a:solidFill>
                <a:effectLst/>
              </a:rPr>
              <a:t> </a:t>
            </a:r>
            <a:r>
              <a:rPr lang="en-US" sz="900" b="1" i="0" baseline="0">
                <a:solidFill>
                  <a:schemeClr val="accent3">
                    <a:lumMod val="75000"/>
                  </a:schemeClr>
                </a:solidFill>
                <a:effectLst/>
              </a:rPr>
              <a:t>production  </a:t>
            </a:r>
            <a:r>
              <a:rPr lang="en-US" sz="900" b="1" i="0" baseline="0">
                <a:solidFill>
                  <a:schemeClr val="accent3"/>
                </a:solidFill>
                <a:effectLst/>
              </a:rPr>
              <a:t>(unit: MT)</a:t>
            </a:r>
            <a:r>
              <a:rPr lang="en-US" sz="900" b="0" i="0" baseline="0">
                <a:solidFill>
                  <a:schemeClr val="accent3"/>
                </a:solidFill>
                <a:effectLst/>
              </a:rPr>
              <a:t> </a:t>
            </a:r>
            <a:endParaRPr lang="en-US" sz="900">
              <a:solidFill>
                <a:schemeClr val="accent3"/>
              </a:solidFill>
              <a:effectLst/>
            </a:endParaRPr>
          </a:p>
        </c:rich>
      </c:tx>
      <c:layout>
        <c:manualLayout>
          <c:xMode val="edge"/>
          <c:yMode val="edge"/>
          <c:x val="2.8824521182850817E-2"/>
          <c:y val="1.0482617453218646E-4"/>
        </c:manualLayout>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spc="0" baseline="0">
              <a:solidFill>
                <a:schemeClr val="tx1">
                  <a:lumMod val="50000"/>
                  <a:lumOff val="50000"/>
                </a:schemeClr>
              </a:solidFill>
              <a:latin typeface="+mn-lt"/>
              <a:ea typeface="+mn-ea"/>
              <a:cs typeface="+mn-cs"/>
            </a:defRPr>
          </a:pPr>
          <a:endParaRPr lang="en-US"/>
        </a:p>
      </c:txPr>
    </c:title>
    <c:autoTitleDeleted val="0"/>
    <c:pivotFmts>
      <c:pivotFmt>
        <c:idx val="0"/>
        <c:spPr>
          <a:solidFill>
            <a:schemeClr val="accent1">
              <a:alpha val="82000"/>
            </a:schemeClr>
          </a:solidFill>
          <a:ln>
            <a:noFill/>
          </a:ln>
          <a:effectLst/>
        </c:spPr>
      </c:pivotFmt>
      <c:pivotFmt>
        <c:idx val="1"/>
        <c:spPr>
          <a:solidFill>
            <a:schemeClr val="accent1"/>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5">
              <a:lumMod val="40000"/>
              <a:lumOff val="60000"/>
            </a:schemeClr>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99B2DF"/>
          </a:solidFill>
          <a:ln>
            <a:noFill/>
          </a:ln>
          <a:effectLst/>
        </c:spP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4">
              <a:lumMod val="20000"/>
              <a:lumOff val="80000"/>
            </a:schemeClr>
          </a:solidFill>
          <a:ln>
            <a:noFill/>
          </a:ln>
          <a:effectLst/>
        </c:spPr>
      </c:pivotFmt>
      <c:pivotFmt>
        <c:idx val="6"/>
        <c:spPr>
          <a:solidFill>
            <a:srgbClr val="99B2DF"/>
          </a:solidFill>
          <a:ln>
            <a:noFill/>
          </a:ln>
          <a:effectLst/>
        </c:spP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472C4">
              <a:lumMod val="60000"/>
              <a:lumOff val="40000"/>
            </a:srgbClr>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8.4900481189851273E-2"/>
          <c:y val="0.43681329636354455"/>
          <c:w val="0.88454396325459317"/>
          <c:h val="0.45872401060178697"/>
        </c:manualLayout>
      </c:layout>
      <c:barChart>
        <c:barDir val="col"/>
        <c:grouping val="clustered"/>
        <c:varyColors val="0"/>
        <c:ser>
          <c:idx val="0"/>
          <c:order val="0"/>
          <c:tx>
            <c:strRef>
              <c:f>PVWeek!$C$48</c:f>
              <c:strCache>
                <c:ptCount val="1"/>
                <c:pt idx="0">
                  <c:v>Total</c:v>
                </c:pt>
              </c:strCache>
            </c:strRef>
          </c:tx>
          <c:spPr>
            <a:solidFill>
              <a:srgbClr val="4472C4">
                <a:lumMod val="60000"/>
                <a:lumOff val="40000"/>
              </a:srgb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PVWeek!$B$49:$B$55</c:f>
              <c:strCache>
                <c:ptCount val="6"/>
                <c:pt idx="0">
                  <c:v>TP</c:v>
                </c:pt>
                <c:pt idx="1">
                  <c:v>KN</c:v>
                </c:pt>
                <c:pt idx="2">
                  <c:v>VN</c:v>
                </c:pt>
                <c:pt idx="3">
                  <c:v>Frz</c:v>
                </c:pt>
                <c:pt idx="4">
                  <c:v>KP</c:v>
                </c:pt>
                <c:pt idx="5">
                  <c:v>LT</c:v>
                </c:pt>
              </c:strCache>
            </c:strRef>
          </c:cat>
          <c:val>
            <c:numRef>
              <c:f>PVWeek!$C$49:$C$55</c:f>
              <c:numCache>
                <c:formatCode>General</c:formatCode>
                <c:ptCount val="6"/>
                <c:pt idx="0">
                  <c:v>24495</c:v>
                </c:pt>
                <c:pt idx="1">
                  <c:v>28636</c:v>
                </c:pt>
                <c:pt idx="2">
                  <c:v>6.2000000000000455</c:v>
                </c:pt>
                <c:pt idx="3">
                  <c:v>960</c:v>
                </c:pt>
                <c:pt idx="4">
                  <c:v>1276.0000000000036</c:v>
                </c:pt>
                <c:pt idx="5">
                  <c:v>0</c:v>
                </c:pt>
              </c:numCache>
            </c:numRef>
          </c:val>
          <c:extLst>
            <c:ext xmlns:c16="http://schemas.microsoft.com/office/drawing/2014/chart" uri="{C3380CC4-5D6E-409C-BE32-E72D297353CC}">
              <c16:uniqueId val="{00000000-B629-4603-A032-0A876A9F8925}"/>
            </c:ext>
          </c:extLst>
        </c:ser>
        <c:dLbls>
          <c:showLegendKey val="0"/>
          <c:showVal val="0"/>
          <c:showCatName val="0"/>
          <c:showSerName val="0"/>
          <c:showPercent val="0"/>
          <c:showBubbleSize val="0"/>
        </c:dLbls>
        <c:gapWidth val="219"/>
        <c:overlap val="-27"/>
        <c:axId val="31844143"/>
        <c:axId val="31843311"/>
      </c:barChart>
      <c:catAx>
        <c:axId val="31844143"/>
        <c:scaling>
          <c:orientation val="minMax"/>
        </c:scaling>
        <c:delete val="1"/>
        <c:axPos val="b"/>
        <c:numFmt formatCode="General" sourceLinked="1"/>
        <c:majorTickMark val="none"/>
        <c:minorTickMark val="none"/>
        <c:tickLblPos val="nextTo"/>
        <c:crossAx val="31843311"/>
        <c:crosses val="autoZero"/>
        <c:auto val="1"/>
        <c:lblAlgn val="ctr"/>
        <c:lblOffset val="100"/>
        <c:noMultiLvlLbl val="0"/>
      </c:catAx>
      <c:valAx>
        <c:axId val="31843311"/>
        <c:scaling>
          <c:orientation val="minMax"/>
        </c:scaling>
        <c:delete val="1"/>
        <c:axPos val="l"/>
        <c:numFmt formatCode="\ #,##0," sourceLinked="0"/>
        <c:majorTickMark val="none"/>
        <c:minorTickMark val="none"/>
        <c:tickLblPos val="nextTo"/>
        <c:crossAx val="3184414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[OR &amp; ProdR Report.xlsm]PVWeek!PivotTable7</c:name>
    <c:fmtId val="9"/>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tx2">
              <a:lumMod val="40000"/>
              <a:lumOff val="60000"/>
            </a:schemeClr>
          </a:solidFill>
          <a:ln>
            <a:noFill/>
          </a:ln>
          <a:effectLst/>
        </c:spPr>
        <c:marker>
          <c:symbol val="none"/>
        </c:marker>
      </c:pivotFmt>
      <c:pivotFmt>
        <c:idx val="4"/>
        <c:spPr>
          <a:noFill/>
          <a:ln w="22225">
            <a:solidFill>
              <a:schemeClr val="accent5"/>
            </a:solidFill>
            <a:prstDash val="sysDash"/>
          </a:ln>
          <a:effectLst/>
        </c:spPr>
        <c:marker>
          <c:symbol val="none"/>
        </c:marker>
      </c:pivotFmt>
      <c:pivotFmt>
        <c:idx val="5"/>
        <c:spPr>
          <a:solidFill>
            <a:schemeClr val="accent1"/>
          </a:solidFill>
          <a:ln>
            <a:noFill/>
          </a:ln>
          <a:effectLst/>
        </c:spPr>
        <c:marker>
          <c:symbol val="circle"/>
          <c:size val="7"/>
          <c:spPr>
            <a:noFill/>
            <a:ln w="9525">
              <a:solidFill>
                <a:schemeClr val="accent5"/>
              </a:solidFill>
            </a:ln>
            <a:effectLst/>
          </c:spPr>
        </c:marker>
      </c:pivotFmt>
      <c:pivotFmt>
        <c:idx val="6"/>
        <c:spPr>
          <a:solidFill>
            <a:schemeClr val="accent1"/>
          </a:solidFill>
          <a:ln w="28575" cap="rnd">
            <a:solidFill>
              <a:schemeClr val="accent1"/>
            </a:solidFill>
            <a:round/>
          </a:ln>
          <a:effectLst/>
        </c:spPr>
      </c:pivotFmt>
      <c:pivotFmt>
        <c:idx val="7"/>
        <c:spPr>
          <a:noFill/>
          <a:ln>
            <a:noFill/>
          </a:ln>
          <a:effectLst/>
        </c:spPr>
        <c:marker>
          <c:symbol val="none"/>
        </c:marker>
      </c:pivotFmt>
      <c:pivotFmt>
        <c:idx val="8"/>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lumMod val="40000"/>
              <a:lumOff val="60000"/>
            </a:schemeClr>
          </a:solidFill>
          <a:ln>
            <a:noFill/>
          </a:ln>
          <a:effectLst/>
        </c:spPr>
        <c:marker>
          <c:symbol val="none"/>
        </c:marker>
      </c:pivotFmt>
      <c:pivotFmt>
        <c:idx val="10"/>
        <c:spPr>
          <a:noFill/>
          <a:ln w="22225">
            <a:solidFill>
              <a:schemeClr val="accent5"/>
            </a:solidFill>
            <a:prstDash val="sysDash"/>
          </a:ln>
          <a:effectLst/>
        </c:spPr>
        <c:marker>
          <c:symbol val="none"/>
        </c:marker>
      </c:pivotFmt>
      <c:pivotFmt>
        <c:idx val="11"/>
        <c:spPr>
          <a:solidFill>
            <a:schemeClr val="tx2">
              <a:lumMod val="40000"/>
              <a:lumOff val="60000"/>
            </a:schemeClr>
          </a:solidFill>
          <a:ln>
            <a:noFill/>
          </a:ln>
          <a:effectLst/>
        </c:spPr>
        <c:marker>
          <c:symbol val="none"/>
        </c:marker>
      </c:pivotFmt>
      <c:pivotFmt>
        <c:idx val="12"/>
        <c:spPr>
          <a:noFill/>
          <a:ln w="22225">
            <a:solidFill>
              <a:schemeClr val="accent5"/>
            </a:solidFill>
            <a:prstDash val="sysDash"/>
          </a:ln>
          <a:effectLst/>
        </c:spPr>
        <c:marker>
          <c:symbol val="none"/>
        </c:marker>
      </c:pivotFmt>
      <c:pivotFmt>
        <c:idx val="13"/>
        <c:spPr>
          <a:noFill/>
          <a:ln>
            <a:noFill/>
          </a:ln>
          <a:effectLst/>
        </c:spPr>
        <c:marker>
          <c:symbol val="none"/>
        </c:marker>
      </c:pivotFmt>
      <c:pivotFmt>
        <c:idx val="14"/>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tx2">
              <a:lumMod val="40000"/>
              <a:lumOff val="60000"/>
            </a:schemeClr>
          </a:solidFill>
          <a:ln>
            <a:noFill/>
          </a:ln>
          <a:effectLst/>
        </c:spPr>
        <c:marker>
          <c:symbol val="none"/>
        </c:marker>
      </c:pivotFmt>
      <c:pivotFmt>
        <c:idx val="16"/>
        <c:spPr>
          <a:noFill/>
          <a:ln w="22225">
            <a:solidFill>
              <a:schemeClr val="accent5"/>
            </a:solidFill>
            <a:prstDash val="sysDash"/>
          </a:ln>
          <a:effectLst/>
        </c:spPr>
        <c:marker>
          <c:symbol val="none"/>
        </c:marker>
      </c:pivotFmt>
      <c:pivotFmt>
        <c:idx val="17"/>
        <c:spPr>
          <a:noFill/>
          <a:ln>
            <a:noFill/>
          </a:ln>
          <a:effectLst/>
        </c:spPr>
        <c:marker>
          <c:symbol val="none"/>
        </c:marker>
      </c:pivotFmt>
      <c:pivotFmt>
        <c:idx val="18"/>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tx2">
              <a:lumMod val="40000"/>
              <a:lumOff val="60000"/>
            </a:schemeClr>
          </a:solidFill>
          <a:ln>
            <a:noFill/>
          </a:ln>
          <a:effectLst/>
        </c:spPr>
        <c:marker>
          <c:symbol val="none"/>
        </c:marker>
      </c:pivotFmt>
      <c:pivotFmt>
        <c:idx val="20"/>
        <c:spPr>
          <a:noFill/>
          <a:ln w="22225">
            <a:solidFill>
              <a:schemeClr val="accent5"/>
            </a:solidFill>
            <a:prstDash val="sysDash"/>
          </a:ln>
          <a:effectLst/>
        </c:spPr>
        <c:marker>
          <c:symbol val="none"/>
        </c:marker>
      </c:pivotFmt>
      <c:pivotFmt>
        <c:idx val="21"/>
        <c:spPr>
          <a:noFill/>
          <a:ln>
            <a:noFill/>
          </a:ln>
          <a:effectLst/>
        </c:spPr>
        <c:marker>
          <c:symbol val="none"/>
        </c:marker>
      </c:pivotFmt>
      <c:pivotFmt>
        <c:idx val="22"/>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tx2">
              <a:lumMod val="40000"/>
              <a:lumOff val="60000"/>
            </a:schemeClr>
          </a:solidFill>
          <a:ln>
            <a:noFill/>
          </a:ln>
          <a:effectLst/>
        </c:spPr>
        <c:marker>
          <c:symbol val="none"/>
        </c:marker>
      </c:pivotFmt>
      <c:pivotFmt>
        <c:idx val="24"/>
        <c:spPr>
          <a:noFill/>
          <a:ln w="22225">
            <a:solidFill>
              <a:schemeClr val="accent5"/>
            </a:solidFill>
            <a:prstDash val="sysDash"/>
          </a:ln>
          <a:effectLst/>
        </c:spPr>
        <c:marker>
          <c:symbol val="none"/>
        </c:marker>
      </c:pivotFmt>
      <c:pivotFmt>
        <c:idx val="25"/>
        <c:spPr>
          <a:noFill/>
          <a:ln>
            <a:noFill/>
          </a:ln>
          <a:effectLst/>
        </c:spPr>
        <c:marker>
          <c:symbol val="none"/>
        </c:marker>
      </c:pivotFmt>
      <c:pivotFmt>
        <c:idx val="26"/>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tx2">
              <a:lumMod val="40000"/>
              <a:lumOff val="60000"/>
            </a:schemeClr>
          </a:solidFill>
          <a:ln>
            <a:noFill/>
          </a:ln>
          <a:effectLst/>
        </c:spPr>
        <c:marker>
          <c:symbol val="none"/>
        </c:marker>
      </c:pivotFmt>
      <c:pivotFmt>
        <c:idx val="28"/>
        <c:spPr>
          <a:noFill/>
          <a:ln w="22225">
            <a:solidFill>
              <a:schemeClr val="accent5"/>
            </a:solidFill>
            <a:prstDash val="sysDash"/>
          </a:ln>
          <a:effectLst/>
        </c:spPr>
        <c:marker>
          <c:symbol val="none"/>
        </c:marker>
      </c:pivotFmt>
      <c:pivotFmt>
        <c:idx val="29"/>
        <c:spPr>
          <a:noFill/>
          <a:ln>
            <a:noFill/>
          </a:ln>
          <a:effectLst/>
        </c:spPr>
        <c:marker>
          <c:symbol val="none"/>
        </c:marker>
      </c:pivotFmt>
      <c:pivotFmt>
        <c:idx val="30"/>
        <c:spPr>
          <a:solidFill>
            <a:schemeClr val="accent1"/>
          </a:solidFill>
          <a:ln w="28575" cap="rnd">
            <a:noFill/>
            <a:round/>
          </a:ln>
          <a:effectLst/>
        </c:spPr>
        <c:marker>
          <c:symbol val="circle"/>
          <c:size val="11"/>
          <c:spPr>
            <a:noFill/>
            <a:ln w="9525">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5">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tx2">
              <a:lumMod val="40000"/>
              <a:lumOff val="60000"/>
            </a:schemeClr>
          </a:solidFill>
          <a:ln>
            <a:noFill/>
          </a:ln>
          <a:effectLst/>
        </c:spPr>
        <c:marker>
          <c:symbol val="none"/>
        </c:marker>
      </c:pivotFmt>
      <c:pivotFmt>
        <c:idx val="32"/>
        <c:spPr>
          <a:noFill/>
          <a:ln w="19050">
            <a:solidFill>
              <a:srgbClr val="4472C4"/>
            </a:solidFill>
            <a:prstDash val="sysDash"/>
          </a:ln>
          <a:effectLst/>
        </c:spPr>
        <c:marker>
          <c:symbol val="none"/>
        </c:marker>
      </c:pivotFmt>
      <c:pivotFmt>
        <c:idx val="33"/>
        <c:spPr>
          <a:noFill/>
          <a:ln>
            <a:noFill/>
          </a:ln>
          <a:effectLst/>
        </c:spPr>
        <c:marker>
          <c:symbol val="none"/>
        </c:marker>
      </c:pivotFmt>
      <c:pivotFmt>
        <c:idx val="34"/>
        <c:spPr>
          <a:ln w="28575" cap="rnd">
            <a:noFill/>
            <a:round/>
          </a:ln>
          <a:effectLst/>
        </c:spPr>
        <c:marker>
          <c:symbol val="circle"/>
          <c:size val="11"/>
          <c:spPr>
            <a:noFill/>
            <a:ln w="9525">
              <a:solidFill>
                <a:srgbClr val="ED7D3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D7D3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1"/>
          <c:order val="1"/>
          <c:tx>
            <c:strRef>
              <c:f>PVWeek!$D$66</c:f>
              <c:strCache>
                <c:ptCount val="1"/>
                <c:pt idx="0">
                  <c:v>Sum of Prod</c:v>
                </c:pt>
              </c:strCache>
            </c:strRef>
          </c:tx>
          <c:spPr>
            <a:solidFill>
              <a:schemeClr val="tx2">
                <a:lumMod val="40000"/>
                <a:lumOff val="60000"/>
              </a:schemeClr>
            </a:solidFill>
            <a:ln>
              <a:noFill/>
            </a:ln>
            <a:effectLst/>
          </c:spPr>
          <c:invertIfNegative val="0"/>
          <c:cat>
            <c:strRef>
              <c:f>PVWeek!$B$67:$B$73</c:f>
              <c:strCache>
                <c:ptCount val="7"/>
                <c:pt idx="0">
                  <c:v>03. Snack</c:v>
                </c:pt>
                <c:pt idx="1">
                  <c:v>06. Seasoning &amp; Sauce</c:v>
                </c:pt>
                <c:pt idx="2">
                  <c:v>08. Healthy Food</c:v>
                </c:pt>
                <c:pt idx="3">
                  <c:v>01. Powdered Beverages</c:v>
                </c:pt>
                <c:pt idx="4">
                  <c:v>02. Nutrition Product</c:v>
                </c:pt>
                <c:pt idx="5">
                  <c:v>04. Milk products</c:v>
                </c:pt>
                <c:pt idx="6">
                  <c:v>07. Liquid beverages</c:v>
                </c:pt>
              </c:strCache>
            </c:strRef>
          </c:cat>
          <c:val>
            <c:numRef>
              <c:f>PVWeek!$D$67:$D$73</c:f>
              <c:numCache>
                <c:formatCode>0.00</c:formatCode>
                <c:ptCount val="7"/>
                <c:pt idx="0">
                  <c:v>835</c:v>
                </c:pt>
                <c:pt idx="1">
                  <c:v>4487</c:v>
                </c:pt>
                <c:pt idx="2">
                  <c:v>1184</c:v>
                </c:pt>
                <c:pt idx="3">
                  <c:v>249342</c:v>
                </c:pt>
                <c:pt idx="4">
                  <c:v>81371</c:v>
                </c:pt>
                <c:pt idx="5">
                  <c:v>23146</c:v>
                </c:pt>
                <c:pt idx="6">
                  <c:v>15501</c:v>
                </c:pt>
              </c:numCache>
            </c:numRef>
          </c:val>
          <c:extLst>
            <c:ext xmlns:c16="http://schemas.microsoft.com/office/drawing/2014/chart" uri="{C3380CC4-5D6E-409C-BE32-E72D297353CC}">
              <c16:uniqueId val="{00000000-51BB-4022-9870-4C717613443A}"/>
            </c:ext>
          </c:extLst>
        </c:ser>
        <c:ser>
          <c:idx val="2"/>
          <c:order val="2"/>
          <c:tx>
            <c:strRef>
              <c:f>PVWeek!$E$66</c:f>
              <c:strCache>
                <c:ptCount val="1"/>
                <c:pt idx="0">
                  <c:v>Sum of Planned</c:v>
                </c:pt>
              </c:strCache>
            </c:strRef>
          </c:tx>
          <c:spPr>
            <a:noFill/>
            <a:ln w="19050">
              <a:solidFill>
                <a:srgbClr val="4472C4"/>
              </a:solidFill>
              <a:prstDash val="sysDash"/>
            </a:ln>
            <a:effectLst/>
          </c:spPr>
          <c:invertIfNegative val="0"/>
          <c:cat>
            <c:strRef>
              <c:f>PVWeek!$B$67:$B$73</c:f>
              <c:strCache>
                <c:ptCount val="7"/>
                <c:pt idx="0">
                  <c:v>03. Snack</c:v>
                </c:pt>
                <c:pt idx="1">
                  <c:v>06. Seasoning &amp; Sauce</c:v>
                </c:pt>
                <c:pt idx="2">
                  <c:v>08. Healthy Food</c:v>
                </c:pt>
                <c:pt idx="3">
                  <c:v>01. Powdered Beverages</c:v>
                </c:pt>
                <c:pt idx="4">
                  <c:v>02. Nutrition Product</c:v>
                </c:pt>
                <c:pt idx="5">
                  <c:v>04. Milk products</c:v>
                </c:pt>
                <c:pt idx="6">
                  <c:v>07. Liquid beverages</c:v>
                </c:pt>
              </c:strCache>
            </c:strRef>
          </c:cat>
          <c:val>
            <c:numRef>
              <c:f>PVWeek!$E$67:$E$73</c:f>
              <c:numCache>
                <c:formatCode>0.00</c:formatCode>
                <c:ptCount val="7"/>
                <c:pt idx="0">
                  <c:v>2396</c:v>
                </c:pt>
                <c:pt idx="1">
                  <c:v>4700</c:v>
                </c:pt>
                <c:pt idx="2">
                  <c:v>1200</c:v>
                </c:pt>
                <c:pt idx="3">
                  <c:v>269500</c:v>
                </c:pt>
                <c:pt idx="4">
                  <c:v>82187.8</c:v>
                </c:pt>
                <c:pt idx="5">
                  <c:v>22330</c:v>
                </c:pt>
                <c:pt idx="6">
                  <c:v>16095.000000000004</c:v>
                </c:pt>
              </c:numCache>
            </c:numRef>
          </c:val>
          <c:extLst>
            <c:ext xmlns:c16="http://schemas.microsoft.com/office/drawing/2014/chart" uri="{C3380CC4-5D6E-409C-BE32-E72D297353CC}">
              <c16:uniqueId val="{00000001-51BB-4022-9870-4C717613443A}"/>
            </c:ext>
          </c:extLst>
        </c:ser>
        <c:ser>
          <c:idx val="3"/>
          <c:order val="3"/>
          <c:tx>
            <c:strRef>
              <c:f>PVWeek!$F$66</c:f>
              <c:strCache>
                <c:ptCount val="1"/>
                <c:pt idx="0">
                  <c:v>Sum of MaxVol_axis</c:v>
                </c:pt>
              </c:strCache>
            </c:strRef>
          </c:tx>
          <c:spPr>
            <a:noFill/>
            <a:ln>
              <a:noFill/>
            </a:ln>
            <a:effectLst/>
          </c:spPr>
          <c:invertIfNegative val="0"/>
          <c:cat>
            <c:strRef>
              <c:f>PVWeek!$B$67:$B$73</c:f>
              <c:strCache>
                <c:ptCount val="7"/>
                <c:pt idx="0">
                  <c:v>03. Snack</c:v>
                </c:pt>
                <c:pt idx="1">
                  <c:v>06. Seasoning &amp; Sauce</c:v>
                </c:pt>
                <c:pt idx="2">
                  <c:v>08. Healthy Food</c:v>
                </c:pt>
                <c:pt idx="3">
                  <c:v>01. Powdered Beverages</c:v>
                </c:pt>
                <c:pt idx="4">
                  <c:v>02. Nutrition Product</c:v>
                </c:pt>
                <c:pt idx="5">
                  <c:v>04. Milk products</c:v>
                </c:pt>
                <c:pt idx="6">
                  <c:v>07. Liquid beverages</c:v>
                </c:pt>
              </c:strCache>
            </c:strRef>
          </c:cat>
          <c:val>
            <c:numRef>
              <c:f>PVWeek!$F$67:$F$73</c:f>
              <c:numCache>
                <c:formatCode>0%</c:formatCode>
                <c:ptCount val="7"/>
                <c:pt idx="0">
                  <c:v>3594</c:v>
                </c:pt>
                <c:pt idx="1">
                  <c:v>7050</c:v>
                </c:pt>
                <c:pt idx="2">
                  <c:v>1800</c:v>
                </c:pt>
                <c:pt idx="3">
                  <c:v>404250</c:v>
                </c:pt>
                <c:pt idx="4">
                  <c:v>123281.70000000001</c:v>
                </c:pt>
                <c:pt idx="5">
                  <c:v>33495</c:v>
                </c:pt>
                <c:pt idx="6">
                  <c:v>24142.500000000007</c:v>
                </c:pt>
              </c:numCache>
            </c:numRef>
          </c:val>
          <c:extLst>
            <c:ext xmlns:c16="http://schemas.microsoft.com/office/drawing/2014/chart" uri="{C3380CC4-5D6E-409C-BE32-E72D297353CC}">
              <c16:uniqueId val="{00000002-51BB-4022-9870-4C717613443A}"/>
            </c:ext>
          </c:extLst>
        </c:ser>
        <c:dLbls>
          <c:showLegendKey val="0"/>
          <c:showVal val="0"/>
          <c:showCatName val="0"/>
          <c:showSerName val="0"/>
          <c:showPercent val="0"/>
          <c:showBubbleSize val="0"/>
        </c:dLbls>
        <c:gapWidth val="126"/>
        <c:overlap val="100"/>
        <c:axId val="603030576"/>
        <c:axId val="603023088"/>
      </c:barChart>
      <c:lineChart>
        <c:grouping val="standard"/>
        <c:varyColors val="0"/>
        <c:ser>
          <c:idx val="0"/>
          <c:order val="0"/>
          <c:tx>
            <c:strRef>
              <c:f>PVWeek!$C$66</c:f>
              <c:strCache>
                <c:ptCount val="1"/>
                <c:pt idx="0">
                  <c:v>Sum of %OR vol</c:v>
                </c:pt>
              </c:strCache>
            </c:strRef>
          </c:tx>
          <c:spPr>
            <a:ln w="28575" cap="rnd">
              <a:noFill/>
              <a:round/>
            </a:ln>
            <a:effectLst/>
          </c:spPr>
          <c:marker>
            <c:symbol val="circle"/>
            <c:size val="11"/>
            <c:spPr>
              <a:noFill/>
              <a:ln w="9525">
                <a:solidFill>
                  <a:srgbClr val="ED7D3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D7D3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PVWeek!$B$67:$B$73</c:f>
              <c:strCache>
                <c:ptCount val="7"/>
                <c:pt idx="0">
                  <c:v>03. Snack</c:v>
                </c:pt>
                <c:pt idx="1">
                  <c:v>06. Seasoning &amp; Sauce</c:v>
                </c:pt>
                <c:pt idx="2">
                  <c:v>08. Healthy Food</c:v>
                </c:pt>
                <c:pt idx="3">
                  <c:v>01. Powdered Beverages</c:v>
                </c:pt>
                <c:pt idx="4">
                  <c:v>02. Nutrition Product</c:v>
                </c:pt>
                <c:pt idx="5">
                  <c:v>04. Milk products</c:v>
                </c:pt>
                <c:pt idx="6">
                  <c:v>07. Liquid beverages</c:v>
                </c:pt>
              </c:strCache>
            </c:strRef>
          </c:cat>
          <c:val>
            <c:numRef>
              <c:f>PVWeek!$C$67:$C$73</c:f>
              <c:numCache>
                <c:formatCode>0%</c:formatCode>
                <c:ptCount val="7"/>
                <c:pt idx="0">
                  <c:v>0.32011686143572626</c:v>
                </c:pt>
                <c:pt idx="1">
                  <c:v>0.86829787234042555</c:v>
                </c:pt>
                <c:pt idx="2">
                  <c:v>0.98</c:v>
                </c:pt>
                <c:pt idx="3">
                  <c:v>0.87838961038961039</c:v>
                </c:pt>
                <c:pt idx="4">
                  <c:v>0.89072344070531151</c:v>
                </c:pt>
                <c:pt idx="5">
                  <c:v>0.75154500671742053</c:v>
                </c:pt>
                <c:pt idx="6">
                  <c:v>0.63976390183286713</c:v>
                </c:pt>
              </c:numCache>
            </c:numRef>
          </c:val>
          <c:smooth val="0"/>
          <c:extLst>
            <c:ext xmlns:c16="http://schemas.microsoft.com/office/drawing/2014/chart" uri="{C3380CC4-5D6E-409C-BE32-E72D297353CC}">
              <c16:uniqueId val="{00000003-51BB-4022-9870-4C717613443A}"/>
            </c:ext>
          </c:extLst>
        </c:ser>
        <c:dLbls>
          <c:showLegendKey val="0"/>
          <c:showVal val="0"/>
          <c:showCatName val="0"/>
          <c:showSerName val="0"/>
          <c:showPercent val="0"/>
          <c:showBubbleSize val="0"/>
        </c:dLbls>
        <c:marker val="1"/>
        <c:smooth val="0"/>
        <c:axId val="2062164608"/>
        <c:axId val="2062154624"/>
      </c:lineChart>
      <c:catAx>
        <c:axId val="60303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crossAx val="603023088"/>
        <c:crosses val="autoZero"/>
        <c:auto val="1"/>
        <c:lblAlgn val="ctr"/>
        <c:lblOffset val="100"/>
        <c:noMultiLvlLbl val="0"/>
      </c:catAx>
      <c:valAx>
        <c:axId val="603023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03030576"/>
        <c:crosses val="autoZero"/>
        <c:crossBetween val="between"/>
      </c:valAx>
      <c:valAx>
        <c:axId val="2062154624"/>
        <c:scaling>
          <c:orientation val="minMax"/>
        </c:scaling>
        <c:delete val="0"/>
        <c:axPos val="r"/>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2164608"/>
        <c:crosses val="max"/>
        <c:crossBetween val="between"/>
      </c:valAx>
      <c:catAx>
        <c:axId val="2062164608"/>
        <c:scaling>
          <c:orientation val="minMax"/>
        </c:scaling>
        <c:delete val="1"/>
        <c:axPos val="b"/>
        <c:numFmt formatCode="General" sourceLinked="1"/>
        <c:majorTickMark val="out"/>
        <c:minorTickMark val="none"/>
        <c:tickLblPos val="nextTo"/>
        <c:crossAx val="2062154624"/>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[OR &amp; ProdR Report.xlsm]PVWeek!PivotTable8</c:name>
    <c:fmtId val="7"/>
  </c:pivotSource>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spc="0" baseline="0">
                <a:solidFill>
                  <a:schemeClr val="tx1">
                    <a:lumMod val="50000"/>
                    <a:lumOff val="50000"/>
                  </a:schemeClr>
                </a:solidFill>
                <a:latin typeface="+mn-lt"/>
                <a:ea typeface="+mn-ea"/>
                <a:cs typeface="+mn-cs"/>
              </a:defRPr>
            </a:pPr>
            <a:r>
              <a:rPr lang="en-US"/>
              <a:t>Absolute difference between </a:t>
            </a:r>
            <a:r>
              <a:rPr lang="en-US" b="1">
                <a:solidFill>
                  <a:schemeClr val="accent5"/>
                </a:solidFill>
              </a:rPr>
              <a:t>1st PLAN</a:t>
            </a:r>
            <a:r>
              <a:rPr lang="en-US" b="1">
                <a:solidFill>
                  <a:schemeClr val="accent1">
                    <a:lumMod val="60000"/>
                    <a:lumOff val="40000"/>
                  </a:schemeClr>
                </a:solidFill>
              </a:rPr>
              <a:t> </a:t>
            </a:r>
            <a:r>
              <a:rPr lang="en-US"/>
              <a:t>and </a:t>
            </a:r>
            <a:r>
              <a:rPr lang="en-US" b="1">
                <a:solidFill>
                  <a:schemeClr val="accent3">
                    <a:lumMod val="75000"/>
                  </a:schemeClr>
                </a:solidFill>
              </a:rPr>
              <a:t>ACTUAL production  </a:t>
            </a:r>
            <a:r>
              <a:rPr lang="en-US" b="1">
                <a:solidFill>
                  <a:schemeClr val="accent3"/>
                </a:solidFill>
              </a:rPr>
              <a:t>(unit: MT) </a:t>
            </a:r>
          </a:p>
        </c:rich>
      </c:tx>
      <c:layout>
        <c:manualLayout>
          <c:xMode val="edge"/>
          <c:yMode val="edge"/>
          <c:x val="2.8824521182850817E-2"/>
          <c:y val="1.0482617453218646E-4"/>
        </c:manualLayout>
      </c:layout>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900" b="0" i="0" u="none" strike="noStrike" kern="1200" spc="0" baseline="0">
              <a:solidFill>
                <a:schemeClr val="tx1">
                  <a:lumMod val="50000"/>
                  <a:lumOff val="50000"/>
                </a:schemeClr>
              </a:solidFill>
              <a:latin typeface="+mn-lt"/>
              <a:ea typeface="+mn-ea"/>
              <a:cs typeface="+mn-cs"/>
            </a:defRPr>
          </a:pPr>
          <a:endParaRPr lang="en-US"/>
        </a:p>
      </c:txPr>
    </c:title>
    <c:autoTitleDeleted val="0"/>
    <c:pivotFmts>
      <c:pivotFmt>
        <c:idx val="0"/>
        <c:spPr>
          <a:solidFill>
            <a:schemeClr val="accent1">
              <a:alpha val="82000"/>
            </a:schemeClr>
          </a:solidFill>
          <a:ln>
            <a:noFill/>
          </a:ln>
          <a:effectLst/>
        </c:spPr>
      </c:pivotFmt>
      <c:pivotFmt>
        <c:idx val="1"/>
        <c:spPr>
          <a:solidFill>
            <a:schemeClr val="accent1"/>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5">
              <a:lumMod val="40000"/>
              <a:lumOff val="60000"/>
            </a:schemeClr>
          </a:solidFill>
          <a:ln>
            <a:noFill/>
          </a:ln>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60000"/>
                      <a:lumOff val="40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99B2DF"/>
          </a:solidFill>
          <a:ln>
            <a:noFill/>
          </a:ln>
          <a:effectLst/>
        </c:spP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4">
              <a:lumMod val="20000"/>
              <a:lumOff val="80000"/>
            </a:schemeClr>
          </a:solidFill>
          <a:ln>
            <a:noFill/>
          </a:ln>
          <a:effectLst/>
        </c:spPr>
      </c:pivotFmt>
      <c:pivotFmt>
        <c:idx val="6"/>
        <c:spPr>
          <a:solidFill>
            <a:srgbClr val="99B2DF"/>
          </a:solidFill>
          <a:ln>
            <a:noFill/>
          </a:ln>
          <a:effectLst/>
        </c:spPr>
        <c:dLbl>
          <c:idx val="0"/>
          <c:numFmt formatCode="\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F9ED7"/>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4472C4">
              <a:lumMod val="60000"/>
              <a:lumOff val="40000"/>
            </a:srgb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472C4">
              <a:lumMod val="60000"/>
              <a:lumOff val="40000"/>
            </a:srgbClr>
          </a:solidFill>
          <a:ln>
            <a:noFill/>
          </a:ln>
          <a:effectLst/>
        </c:spPr>
        <c:marker>
          <c:symbol val="none"/>
        </c:marker>
        <c:dLbl>
          <c:idx val="0"/>
          <c:layout/>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8.4900481189851273E-2"/>
          <c:y val="0.43681329636354455"/>
          <c:w val="0.88454396325459317"/>
          <c:h val="0.45872401060178691"/>
        </c:manualLayout>
      </c:layout>
      <c:barChart>
        <c:barDir val="col"/>
        <c:grouping val="clustered"/>
        <c:varyColors val="0"/>
        <c:ser>
          <c:idx val="0"/>
          <c:order val="0"/>
          <c:tx>
            <c:strRef>
              <c:f>PVWeek!$C$83</c:f>
              <c:strCache>
                <c:ptCount val="1"/>
                <c:pt idx="0">
                  <c:v>Total</c:v>
                </c:pt>
              </c:strCache>
            </c:strRef>
          </c:tx>
          <c:spPr>
            <a:solidFill>
              <a:srgbClr val="4472C4">
                <a:lumMod val="60000"/>
                <a:lumOff val="40000"/>
              </a:srgb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accent5">
                        <a:lumMod val="60000"/>
                        <a:lumOff val="4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PVWeek!$B$84:$B$91</c:f>
              <c:strCache>
                <c:ptCount val="7"/>
                <c:pt idx="0">
                  <c:v>03. Snack</c:v>
                </c:pt>
                <c:pt idx="1">
                  <c:v>06. Seasoning &amp; Sauce</c:v>
                </c:pt>
                <c:pt idx="2">
                  <c:v>08. Healthy Food</c:v>
                </c:pt>
                <c:pt idx="3">
                  <c:v>01. Powdered Beverages</c:v>
                </c:pt>
                <c:pt idx="4">
                  <c:v>02. Nutrition Product</c:v>
                </c:pt>
                <c:pt idx="5">
                  <c:v>04. Milk products</c:v>
                </c:pt>
                <c:pt idx="6">
                  <c:v>07. Liquid beverages</c:v>
                </c:pt>
              </c:strCache>
            </c:strRef>
          </c:cat>
          <c:val>
            <c:numRef>
              <c:f>PVWeek!$C$84:$C$91</c:f>
              <c:numCache>
                <c:formatCode>General</c:formatCode>
                <c:ptCount val="7"/>
                <c:pt idx="0">
                  <c:v>1629</c:v>
                </c:pt>
                <c:pt idx="1">
                  <c:v>619</c:v>
                </c:pt>
                <c:pt idx="2">
                  <c:v>24</c:v>
                </c:pt>
                <c:pt idx="3">
                  <c:v>32774</c:v>
                </c:pt>
                <c:pt idx="4">
                  <c:v>8981.2000000000007</c:v>
                </c:pt>
                <c:pt idx="5">
                  <c:v>5548</c:v>
                </c:pt>
                <c:pt idx="6">
                  <c:v>5798.0000000000036</c:v>
                </c:pt>
              </c:numCache>
            </c:numRef>
          </c:val>
          <c:extLst>
            <c:ext xmlns:c16="http://schemas.microsoft.com/office/drawing/2014/chart" uri="{C3380CC4-5D6E-409C-BE32-E72D297353CC}">
              <c16:uniqueId val="{00000000-B629-4603-A032-0A876A9F8925}"/>
            </c:ext>
          </c:extLst>
        </c:ser>
        <c:dLbls>
          <c:showLegendKey val="0"/>
          <c:showVal val="0"/>
          <c:showCatName val="0"/>
          <c:showSerName val="0"/>
          <c:showPercent val="0"/>
          <c:showBubbleSize val="0"/>
        </c:dLbls>
        <c:gapWidth val="219"/>
        <c:overlap val="-27"/>
        <c:axId val="31844143"/>
        <c:axId val="31843311"/>
      </c:barChart>
      <c:catAx>
        <c:axId val="31844143"/>
        <c:scaling>
          <c:orientation val="minMax"/>
        </c:scaling>
        <c:delete val="1"/>
        <c:axPos val="b"/>
        <c:numFmt formatCode="General" sourceLinked="1"/>
        <c:majorTickMark val="none"/>
        <c:minorTickMark val="none"/>
        <c:tickLblPos val="nextTo"/>
        <c:crossAx val="31843311"/>
        <c:crosses val="autoZero"/>
        <c:auto val="1"/>
        <c:lblAlgn val="ctr"/>
        <c:lblOffset val="100"/>
        <c:noMultiLvlLbl val="0"/>
      </c:catAx>
      <c:valAx>
        <c:axId val="31843311"/>
        <c:scaling>
          <c:orientation val="minMax"/>
        </c:scaling>
        <c:delete val="1"/>
        <c:axPos val="l"/>
        <c:numFmt formatCode="\ #,##0," sourceLinked="0"/>
        <c:majorTickMark val="none"/>
        <c:minorTickMark val="none"/>
        <c:tickLblPos val="nextTo"/>
        <c:crossAx val="3184414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7.5985443431114325E-2"/>
          <c:y val="5.9760937427945721E-2"/>
          <c:w val="0.90569704926271632"/>
          <c:h val="0.81163725372620288"/>
        </c:manualLayout>
      </c:layout>
      <c:barChart>
        <c:barDir val="col"/>
        <c:grouping val="clustered"/>
        <c:varyColors val="0"/>
        <c:ser>
          <c:idx val="7"/>
          <c:order val="0"/>
          <c:tx>
            <c:strRef>
              <c:f>PVMonth!$E$21</c:f>
              <c:strCache>
                <c:ptCount val="1"/>
                <c:pt idx="0">
                  <c:v>Above Time Gone 1st</c:v>
                </c:pt>
              </c:strCache>
            </c:strRef>
          </c:tx>
          <c:spPr>
            <a:solidFill>
              <a:schemeClr val="accent6">
                <a:lumMod val="40000"/>
                <a:lumOff val="60000"/>
              </a:schemeClr>
            </a:solidFill>
            <a:ln>
              <a:noFill/>
            </a:ln>
            <a:effectLst/>
          </c:spPr>
          <c:invertIfNegative val="0"/>
          <c:cat>
            <c:strRef>
              <c:f>PVMonth!$A$22:$A$29</c:f>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f>PVMonth!$E$22:$E$29</c:f>
              <c:numCache>
                <c:formatCode>#,##0</c:formatCode>
                <c:ptCount val="8"/>
                <c:pt idx="0">
                  <c:v>0</c:v>
                </c:pt>
                <c:pt idx="1">
                  <c:v>723269</c:v>
                </c:pt>
                <c:pt idx="2">
                  <c:v>6533</c:v>
                </c:pt>
                <c:pt idx="3">
                  <c:v>#N/A</c:v>
                </c:pt>
                <c:pt idx="4">
                  <c:v>0</c:v>
                </c:pt>
                <c:pt idx="5">
                  <c:v>0</c:v>
                </c:pt>
                <c:pt idx="6">
                  <c:v>0</c:v>
                </c:pt>
                <c:pt idx="7">
                  <c:v>0</c:v>
                </c:pt>
              </c:numCache>
            </c:numRef>
          </c:val>
          <c:extLst>
            <c:ext xmlns:c16="http://schemas.microsoft.com/office/drawing/2014/chart" uri="{C3380CC4-5D6E-409C-BE32-E72D297353CC}">
              <c16:uniqueId val="{00000000-1F65-4544-B8D3-2B47A6DAD326}"/>
            </c:ext>
          </c:extLst>
        </c:ser>
        <c:ser>
          <c:idx val="8"/>
          <c:order val="1"/>
          <c:tx>
            <c:strRef>
              <c:f>PVMonth!$F$21</c:f>
              <c:strCache>
                <c:ptCount val="1"/>
                <c:pt idx="0">
                  <c:v>Under Time Gone 1st</c:v>
                </c:pt>
              </c:strCache>
            </c:strRef>
          </c:tx>
          <c:spPr>
            <a:solidFill>
              <a:srgbClr val="C00000">
                <a:alpha val="76000"/>
              </a:srgbClr>
            </a:solidFill>
            <a:ln>
              <a:noFill/>
            </a:ln>
            <a:effectLst/>
          </c:spPr>
          <c:invertIfNegative val="0"/>
          <c:cat>
            <c:strRef>
              <c:f>PVMonth!$A$22:$A$29</c:f>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f>PVMonth!$F$22:$F$29</c:f>
              <c:numCache>
                <c:formatCode>#,##0</c:formatCode>
                <c:ptCount val="8"/>
                <c:pt idx="0">
                  <c:v>0</c:v>
                </c:pt>
                <c:pt idx="1">
                  <c:v>#N/A</c:v>
                </c:pt>
                <c:pt idx="2">
                  <c:v>#N/A</c:v>
                </c:pt>
                <c:pt idx="3">
                  <c:v>27563</c:v>
                </c:pt>
                <c:pt idx="4">
                  <c:v>0</c:v>
                </c:pt>
                <c:pt idx="5">
                  <c:v>0</c:v>
                </c:pt>
                <c:pt idx="6">
                  <c:v>0</c:v>
                </c:pt>
                <c:pt idx="7">
                  <c:v>0</c:v>
                </c:pt>
              </c:numCache>
            </c:numRef>
          </c:val>
          <c:extLst>
            <c:ext xmlns:c16="http://schemas.microsoft.com/office/drawing/2014/chart" uri="{C3380CC4-5D6E-409C-BE32-E72D297353CC}">
              <c16:uniqueId val="{00000001-1F65-4544-B8D3-2B47A6DAD326}"/>
            </c:ext>
          </c:extLst>
        </c:ser>
        <c:ser>
          <c:idx val="0"/>
          <c:order val="2"/>
          <c:tx>
            <c:strRef>
              <c:f>PVMonth!$B$21</c:f>
              <c:strCache>
                <c:ptCount val="1"/>
                <c:pt idx="0">
                  <c:v>Submission</c:v>
                </c:pt>
              </c:strCache>
            </c:strRef>
          </c:tx>
          <c:spPr>
            <a:noFill/>
            <a:ln w="19050">
              <a:solidFill>
                <a:schemeClr val="accent3">
                  <a:lumMod val="75000"/>
                </a:schemeClr>
              </a:solidFill>
              <a:prstDash val="sysDash"/>
            </a:ln>
            <a:effectLst/>
          </c:spPr>
          <c:invertIfNegative val="0"/>
          <c:cat>
            <c:strRef>
              <c:f>PVMonth!$A$22:$A$29</c:f>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f>PVMonth!$B$22:$B$29</c:f>
              <c:numCache>
                <c:formatCode>#,##0</c:formatCode>
                <c:ptCount val="8"/>
                <c:pt idx="0">
                  <c:v>0</c:v>
                </c:pt>
                <c:pt idx="1">
                  <c:v>708265.57000000007</c:v>
                </c:pt>
                <c:pt idx="2">
                  <c:v>3167.34</c:v>
                </c:pt>
                <c:pt idx="3">
                  <c:v>37840</c:v>
                </c:pt>
                <c:pt idx="4">
                  <c:v>0</c:v>
                </c:pt>
                <c:pt idx="5">
                  <c:v>0</c:v>
                </c:pt>
                <c:pt idx="6">
                  <c:v>0</c:v>
                </c:pt>
                <c:pt idx="7">
                  <c:v>0</c:v>
                </c:pt>
              </c:numCache>
            </c:numRef>
          </c:val>
          <c:extLst>
            <c:ext xmlns:c16="http://schemas.microsoft.com/office/drawing/2014/chart" uri="{C3380CC4-5D6E-409C-BE32-E72D297353CC}">
              <c16:uniqueId val="{00000002-1F65-4544-B8D3-2B47A6DAD326}"/>
            </c:ext>
          </c:extLst>
        </c:ser>
        <c:dLbls>
          <c:showLegendKey val="0"/>
          <c:showVal val="0"/>
          <c:showCatName val="0"/>
          <c:showSerName val="0"/>
          <c:showPercent val="0"/>
          <c:showBubbleSize val="0"/>
        </c:dLbls>
        <c:gapWidth val="107"/>
        <c:overlap val="100"/>
        <c:axId val="1972937599"/>
        <c:axId val="1972950079"/>
        <c:extLst/>
      </c:barChart>
      <c:lineChart>
        <c:grouping val="standard"/>
        <c:varyColors val="0"/>
        <c:ser>
          <c:idx val="11"/>
          <c:order val="3"/>
          <c:tx>
            <c:strRef>
              <c:f>PVMonth!$G$21</c:f>
              <c:strCache>
                <c:ptCount val="1"/>
                <c:pt idx="0">
                  <c:v>Target Time Gone 1st</c:v>
                </c:pt>
              </c:strCache>
            </c:strRef>
          </c:tx>
          <c:spPr>
            <a:ln w="28575" cap="rnd">
              <a:noFill/>
              <a:round/>
            </a:ln>
            <a:effectLst/>
          </c:spPr>
          <c:marker>
            <c:symbol val="dash"/>
            <c:size val="20"/>
            <c:spPr>
              <a:solidFill>
                <a:schemeClr val="accent5">
                  <a:lumMod val="75000"/>
                </a:schemeClr>
              </a:solidFill>
              <a:ln w="9525">
                <a:noFill/>
              </a:ln>
              <a:effectLst/>
            </c:spPr>
          </c:marker>
          <c:cat>
            <c:strRef>
              <c:f>PVMonth!$A$22:$A$29</c:f>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f>PVMonth!$G$22:$G$29</c:f>
              <c:numCache>
                <c:formatCode>#,##0</c:formatCode>
                <c:ptCount val="8"/>
                <c:pt idx="0">
                  <c:v>0</c:v>
                </c:pt>
                <c:pt idx="1">
                  <c:v>708265.57000000007</c:v>
                </c:pt>
                <c:pt idx="2">
                  <c:v>3167.34</c:v>
                </c:pt>
                <c:pt idx="3">
                  <c:v>37840</c:v>
                </c:pt>
                <c:pt idx="4">
                  <c:v>0</c:v>
                </c:pt>
                <c:pt idx="5">
                  <c:v>0</c:v>
                </c:pt>
                <c:pt idx="6">
                  <c:v>0</c:v>
                </c:pt>
                <c:pt idx="7">
                  <c:v>0</c:v>
                </c:pt>
              </c:numCache>
            </c:numRef>
          </c:val>
          <c:smooth val="0"/>
          <c:extLst>
            <c:ext xmlns:c16="http://schemas.microsoft.com/office/drawing/2014/chart" uri="{C3380CC4-5D6E-409C-BE32-E72D297353CC}">
              <c16:uniqueId val="{00000003-1F65-4544-B8D3-2B47A6DAD326}"/>
            </c:ext>
          </c:extLst>
        </c:ser>
        <c:dLbls>
          <c:showLegendKey val="0"/>
          <c:showVal val="0"/>
          <c:showCatName val="0"/>
          <c:showSerName val="0"/>
          <c:showPercent val="0"/>
          <c:showBubbleSize val="0"/>
        </c:dLbls>
        <c:marker val="1"/>
        <c:smooth val="0"/>
        <c:axId val="1972937599"/>
        <c:axId val="1972950079"/>
        <c:extLst/>
      </c:lineChart>
      <c:catAx>
        <c:axId val="1972937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972950079"/>
        <c:crosses val="autoZero"/>
        <c:auto val="1"/>
        <c:lblAlgn val="ctr"/>
        <c:lblOffset val="100"/>
        <c:noMultiLvlLbl val="0"/>
      </c:catAx>
      <c:valAx>
        <c:axId val="1972950079"/>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9729375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1"/>
          <c:tx>
            <c:strRef>
              <c:f>PVMonth!$E$34</c:f>
              <c:strCache>
                <c:ptCount val="1"/>
                <c:pt idx="0">
                  <c:v>Decrease</c:v>
                </c:pt>
              </c:strCache>
            </c:strRef>
          </c:tx>
          <c:spPr>
            <a:solidFill>
              <a:schemeClr val="tx1">
                <a:lumMod val="50000"/>
                <a:lumOff val="50000"/>
              </a:schemeClr>
            </a:solidFill>
            <a:ln>
              <a:noFill/>
            </a:ln>
            <a:effectLst/>
          </c:spPr>
          <c:invertIfNegative val="0"/>
          <c:dLbls>
            <c:numFmt formatCode="[=0]\ &quot;&quot;;\ #,##0.0,\ &quot;MT&quot;"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PVMonth!$A$35:$A$42</c:f>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f>PVMonth!$E$35:$E$42</c:f>
              <c:numCache>
                <c:formatCode>#,##0</c:formatCode>
                <c:ptCount val="8"/>
                <c:pt idx="0">
                  <c:v>0</c:v>
                </c:pt>
                <c:pt idx="1">
                  <c:v>-47448.056415094317</c:v>
                </c:pt>
                <c:pt idx="2">
                  <c:v>-22332.66</c:v>
                </c:pt>
                <c:pt idx="3">
                  <c:v>-6536</c:v>
                </c:pt>
                <c:pt idx="4">
                  <c:v>0</c:v>
                </c:pt>
                <c:pt idx="5">
                  <c:v>0</c:v>
                </c:pt>
                <c:pt idx="6">
                  <c:v>0</c:v>
                </c:pt>
                <c:pt idx="7">
                  <c:v>0</c:v>
                </c:pt>
              </c:numCache>
            </c:numRef>
          </c:val>
          <c:extLst>
            <c:ext xmlns:c16="http://schemas.microsoft.com/office/drawing/2014/chart" uri="{C3380CC4-5D6E-409C-BE32-E72D297353CC}">
              <c16:uniqueId val="{00000003-B459-410B-957A-4C7D6311D7A8}"/>
            </c:ext>
          </c:extLst>
        </c:ser>
        <c:ser>
          <c:idx val="1"/>
          <c:order val="2"/>
          <c:tx>
            <c:strRef>
              <c:f>PVMonth!$F$34</c:f>
              <c:strCache>
                <c:ptCount val="1"/>
                <c:pt idx="0">
                  <c:v>Increase</c:v>
                </c:pt>
              </c:strCache>
            </c:strRef>
          </c:tx>
          <c:spPr>
            <a:solidFill>
              <a:srgbClr val="F19B61"/>
            </a:solidFill>
            <a:ln>
              <a:noFill/>
            </a:ln>
            <a:effectLst/>
          </c:spPr>
          <c:invertIfNegative val="0"/>
          <c:dLbls>
            <c:numFmt formatCode="[=0]\ &quot;&quot;;\ #,##0.0,\ &quot;MT&quot;"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PVMonth!$A$35:$A$42</c:f>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f>PVMonth!$F$35:$F$42</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B459-410B-957A-4C7D6311D7A8}"/>
            </c:ext>
          </c:extLst>
        </c:ser>
        <c:dLbls>
          <c:showLegendKey val="0"/>
          <c:showVal val="0"/>
          <c:showCatName val="0"/>
          <c:showSerName val="0"/>
          <c:showPercent val="0"/>
          <c:showBubbleSize val="0"/>
        </c:dLbls>
        <c:gapWidth val="219"/>
        <c:overlap val="-27"/>
        <c:axId val="492146335"/>
        <c:axId val="492143007"/>
        <c:extLst>
          <c:ext xmlns:c15="http://schemas.microsoft.com/office/drawing/2012/chart" uri="{02D57815-91ED-43cb-92C2-25804820EDAC}">
            <c15:filteredBarSeries>
              <c15:ser>
                <c:idx val="2"/>
                <c:order val="0"/>
                <c:tx>
                  <c:strRef>
                    <c:extLst>
                      <c:ext uri="{02D57815-91ED-43cb-92C2-25804820EDAC}">
                        <c15:formulaRef>
                          <c15:sqref>PVMonth!$D$34</c15:sqref>
                        </c15:formulaRef>
                      </c:ext>
                    </c:extLst>
                    <c:strCache>
                      <c:ptCount val="1"/>
                      <c:pt idx="0">
                        <c:v>Gap </c:v>
                      </c:pt>
                    </c:strCache>
                  </c:strRef>
                </c:tx>
                <c:spPr>
                  <a:solidFill>
                    <a:schemeClr val="accent3"/>
                  </a:solidFill>
                  <a:ln>
                    <a:noFill/>
                  </a:ln>
                  <a:effectLst/>
                </c:spPr>
                <c:invertIfNegative val="0"/>
                <c:dLbls>
                  <c:numFmt formatCode="[=0]\ &quot;&quot;;\ \ #,###.0,\ &quot;MT&quot;"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PVMonth!$A$35:$A$42</c15:sqref>
                        </c15:formulaRef>
                      </c:ext>
                    </c:extLst>
                    <c:strCache>
                      <c:ptCount val="8"/>
                      <c:pt idx="0">
                        <c:v>06. Seasoning &amp; Sauce</c:v>
                      </c:pt>
                      <c:pt idx="1">
                        <c:v>01. Powdered Beverages</c:v>
                      </c:pt>
                      <c:pt idx="2">
                        <c:v>02. Nutrition Product</c:v>
                      </c:pt>
                      <c:pt idx="3">
                        <c:v>07. Liquid beverages</c:v>
                      </c:pt>
                      <c:pt idx="4">
                        <c:v>0</c:v>
                      </c:pt>
                      <c:pt idx="5">
                        <c:v>0</c:v>
                      </c:pt>
                      <c:pt idx="6">
                        <c:v>0</c:v>
                      </c:pt>
                      <c:pt idx="7">
                        <c:v>0</c:v>
                      </c:pt>
                    </c:strCache>
                  </c:strRef>
                </c:cat>
                <c:val>
                  <c:numRef>
                    <c:extLst>
                      <c:ext uri="{02D57815-91ED-43cb-92C2-25804820EDAC}">
                        <c15:formulaRef>
                          <c15:sqref>PVMonth!$D$35:$D$42</c15:sqref>
                        </c15:formulaRef>
                      </c:ext>
                    </c:extLst>
                    <c:numCache>
                      <c:formatCode>#,##0</c:formatCode>
                      <c:ptCount val="8"/>
                      <c:pt idx="0">
                        <c:v>0</c:v>
                      </c:pt>
                      <c:pt idx="1">
                        <c:v>-47448.056415094317</c:v>
                      </c:pt>
                      <c:pt idx="2">
                        <c:v>-22332.66</c:v>
                      </c:pt>
                      <c:pt idx="3">
                        <c:v>-6536</c:v>
                      </c:pt>
                      <c:pt idx="4">
                        <c:v>0</c:v>
                      </c:pt>
                      <c:pt idx="5">
                        <c:v>0</c:v>
                      </c:pt>
                      <c:pt idx="6">
                        <c:v>0</c:v>
                      </c:pt>
                      <c:pt idx="7">
                        <c:v>0</c:v>
                      </c:pt>
                    </c:numCache>
                  </c:numRef>
                </c:val>
                <c:extLst>
                  <c:ext xmlns:c16="http://schemas.microsoft.com/office/drawing/2014/chart" uri="{C3380CC4-5D6E-409C-BE32-E72D297353CC}">
                    <c16:uniqueId val="{00000000-B459-410B-957A-4C7D6311D7A8}"/>
                  </c:ext>
                </c:extLst>
              </c15:ser>
            </c15:filteredBarSeries>
          </c:ext>
        </c:extLst>
      </c:barChart>
      <c:catAx>
        <c:axId val="492146335"/>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mn-lt"/>
                <a:ea typeface="+mn-ea"/>
                <a:cs typeface="+mn-cs"/>
              </a:defRPr>
            </a:pPr>
            <a:endParaRPr lang="en-US"/>
          </a:p>
        </c:txPr>
        <c:crossAx val="492143007"/>
        <c:crosses val="autoZero"/>
        <c:auto val="1"/>
        <c:lblAlgn val="ctr"/>
        <c:lblOffset val="100"/>
        <c:noMultiLvlLbl val="0"/>
      </c:catAx>
      <c:valAx>
        <c:axId val="492143007"/>
        <c:scaling>
          <c:orientation val="minMax"/>
        </c:scaling>
        <c:delete val="1"/>
        <c:axPos val="l"/>
        <c:numFmt formatCode="#,##0," sourceLinked="0"/>
        <c:majorTickMark val="none"/>
        <c:minorTickMark val="none"/>
        <c:tickLblPos val="nextTo"/>
        <c:crossAx val="4921463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1"/>
          <c:order val="0"/>
          <c:tx>
            <c:strRef>
              <c:f>PVMonth!$C$71</c:f>
              <c:strCache>
                <c:ptCount val="1"/>
                <c:pt idx="0">
                  <c:v>Actual</c:v>
                </c:pt>
              </c:strCache>
            </c:strRef>
          </c:tx>
          <c:spPr>
            <a:solidFill>
              <a:schemeClr val="tx2">
                <a:lumMod val="60000"/>
                <a:lumOff val="40000"/>
              </a:schemeClr>
            </a:solidFill>
            <a:ln>
              <a:noFill/>
            </a:ln>
            <a:effectLst/>
          </c:spPr>
          <c:invertIfNegative val="0"/>
          <c:cat>
            <c:strRef>
              <c:extLst>
                <c:ext xmlns:c15="http://schemas.microsoft.com/office/drawing/2012/chart" uri="{02D57815-91ED-43cb-92C2-25804820EDAC}">
                  <c15:fullRef>
                    <c15:sqref>PVMonth!$A$72:$A$83</c15:sqref>
                  </c15:fullRef>
                </c:ext>
              </c:extLst>
              <c:f>PVMonth!$A$72:$A$76</c:f>
              <c:strCache>
                <c:ptCount val="4"/>
                <c:pt idx="0">
                  <c:v>Feb</c:v>
                </c:pt>
                <c:pt idx="1">
                  <c:v>Mar</c:v>
                </c:pt>
                <c:pt idx="2">
                  <c:v>Apr</c:v>
                </c:pt>
                <c:pt idx="3">
                  <c:v>May</c:v>
                </c:pt>
              </c:strCache>
            </c:strRef>
          </c:cat>
          <c:val>
            <c:numRef>
              <c:extLst>
                <c:ext xmlns:c15="http://schemas.microsoft.com/office/drawing/2012/chart" uri="{02D57815-91ED-43cb-92C2-25804820EDAC}">
                  <c15:fullRef>
                    <c15:sqref>PVMonth!$C$72:$C$83</c15:sqref>
                  </c15:fullRef>
                </c:ext>
              </c:extLst>
              <c:f>PVMonth!$C$72:$C$76</c:f>
              <c:numCache>
                <c:formatCode>#,##0</c:formatCode>
                <c:ptCount val="5"/>
                <c:pt idx="0">
                  <c:v>1405469.8149999997</c:v>
                </c:pt>
                <c:pt idx="1">
                  <c:v>1815704.3089999999</c:v>
                </c:pt>
                <c:pt idx="2">
                  <c:v>1582759</c:v>
                </c:pt>
                <c:pt idx="3">
                  <c:v>1785619.0450352754</c:v>
                </c:pt>
                <c:pt idx="4">
                  <c:v>0</c:v>
                </c:pt>
              </c:numCache>
            </c:numRef>
          </c:val>
          <c:extLst>
            <c:ext xmlns:c16="http://schemas.microsoft.com/office/drawing/2014/chart" uri="{C3380CC4-5D6E-409C-BE32-E72D297353CC}">
              <c16:uniqueId val="{00000000-0293-4FBB-BC05-23F1D1C4EEB4}"/>
            </c:ext>
          </c:extLst>
        </c:ser>
        <c:ser>
          <c:idx val="0"/>
          <c:order val="1"/>
          <c:tx>
            <c:strRef>
              <c:f>PVMonth!$B$71</c:f>
              <c:strCache>
                <c:ptCount val="1"/>
                <c:pt idx="0">
                  <c:v>Latest Submission</c:v>
                </c:pt>
              </c:strCache>
            </c:strRef>
          </c:tx>
          <c:spPr>
            <a:noFill/>
            <a:ln w="22225">
              <a:solidFill>
                <a:schemeClr val="accent5">
                  <a:lumMod val="75000"/>
                </a:schemeClr>
              </a:solidFill>
              <a:prstDash val="sysDash"/>
            </a:ln>
            <a:effectLst/>
          </c:spPr>
          <c:invertIfNegative val="0"/>
          <c:cat>
            <c:strRef>
              <c:extLst>
                <c:ext xmlns:c15="http://schemas.microsoft.com/office/drawing/2012/chart" uri="{02D57815-91ED-43cb-92C2-25804820EDAC}">
                  <c15:fullRef>
                    <c15:sqref>PVMonth!$A$72:$A$83</c15:sqref>
                  </c15:fullRef>
                </c:ext>
              </c:extLst>
              <c:f>PVMonth!$A$72:$A$76</c:f>
              <c:strCache>
                <c:ptCount val="4"/>
                <c:pt idx="0">
                  <c:v>Feb</c:v>
                </c:pt>
                <c:pt idx="1">
                  <c:v>Mar</c:v>
                </c:pt>
                <c:pt idx="2">
                  <c:v>Apr</c:v>
                </c:pt>
                <c:pt idx="3">
                  <c:v>May</c:v>
                </c:pt>
              </c:strCache>
            </c:strRef>
          </c:cat>
          <c:val>
            <c:numRef>
              <c:extLst>
                <c:ext xmlns:c15="http://schemas.microsoft.com/office/drawing/2012/chart" uri="{02D57815-91ED-43cb-92C2-25804820EDAC}">
                  <c15:fullRef>
                    <c15:sqref>PVMonth!$B$72:$B$83</c15:sqref>
                  </c15:fullRef>
                </c:ext>
              </c:extLst>
              <c:f>PVMonth!$B$72:$B$76</c:f>
              <c:numCache>
                <c:formatCode>#,##0</c:formatCode>
                <c:ptCount val="5"/>
                <c:pt idx="0">
                  <c:v>1345023.3537475225</c:v>
                </c:pt>
                <c:pt idx="1">
                  <c:v>1913944.0993077366</c:v>
                </c:pt>
                <c:pt idx="2">
                  <c:v>1547938.5433070089</c:v>
                </c:pt>
                <c:pt idx="3">
                  <c:v>1771253.9847467041</c:v>
                </c:pt>
                <c:pt idx="4">
                  <c:v>0</c:v>
                </c:pt>
              </c:numCache>
            </c:numRef>
          </c:val>
          <c:extLst>
            <c:ext xmlns:c16="http://schemas.microsoft.com/office/drawing/2014/chart" uri="{C3380CC4-5D6E-409C-BE32-E72D297353CC}">
              <c16:uniqueId val="{00000001-0293-4FBB-BC05-23F1D1C4EEB4}"/>
            </c:ext>
          </c:extLst>
        </c:ser>
        <c:dLbls>
          <c:showLegendKey val="0"/>
          <c:showVal val="0"/>
          <c:showCatName val="0"/>
          <c:showSerName val="0"/>
          <c:showPercent val="0"/>
          <c:showBubbleSize val="0"/>
        </c:dLbls>
        <c:gapWidth val="210"/>
        <c:overlap val="100"/>
        <c:axId val="1036492896"/>
        <c:axId val="1036500384"/>
      </c:barChart>
      <c:barChart>
        <c:barDir val="col"/>
        <c:grouping val="clustered"/>
        <c:varyColors val="0"/>
        <c:ser>
          <c:idx val="2"/>
          <c:order val="2"/>
          <c:tx>
            <c:strRef>
              <c:f>PVMonth!$E$71</c:f>
              <c:strCache>
                <c:ptCount val="1"/>
                <c:pt idx="0">
                  <c:v>Max Left within 5%</c:v>
                </c:pt>
              </c:strCache>
            </c:strRef>
          </c:tx>
          <c:spPr>
            <a:noFill/>
            <a:ln>
              <a:noFill/>
            </a:ln>
            <a:effectLst/>
          </c:spPr>
          <c:invertIfNegative val="0"/>
          <c:dLbls>
            <c:dLbl>
              <c:idx val="0"/>
              <c:layout/>
              <c:tx>
                <c:rich>
                  <a:bodyPr/>
                  <a:lstStyle/>
                  <a:p>
                    <a:fld id="{9B10983D-E4D8-4F50-AD35-7A7826DA28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0293-4FBB-BC05-23F1D1C4EEB4}"/>
                </c:ext>
              </c:extLst>
            </c:dLbl>
            <c:dLbl>
              <c:idx val="1"/>
              <c:layout/>
              <c:tx>
                <c:rich>
                  <a:bodyPr/>
                  <a:lstStyle/>
                  <a:p>
                    <a:fld id="{34D6DB0A-5E62-45FB-85A6-3B2821C117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0293-4FBB-BC05-23F1D1C4EEB4}"/>
                </c:ext>
              </c:extLst>
            </c:dLbl>
            <c:dLbl>
              <c:idx val="2"/>
              <c:layout/>
              <c:tx>
                <c:rich>
                  <a:bodyPr/>
                  <a:lstStyle/>
                  <a:p>
                    <a:fld id="{A6FE1F9E-6A03-4967-AAE4-E20B6ABF89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0293-4FBB-BC05-23F1D1C4EEB4}"/>
                </c:ext>
              </c:extLst>
            </c:dLbl>
            <c:dLbl>
              <c:idx val="3"/>
              <c:layout/>
              <c:tx>
                <c:rich>
                  <a:bodyPr/>
                  <a:lstStyle/>
                  <a:p>
                    <a:fld id="{58710A98-A5A6-4D36-B9B7-F9AB7AE45F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C-0293-4FBB-BC05-23F1D1C4EEB4}"/>
                </c:ext>
              </c:extLst>
            </c:dLbl>
            <c:dLbl>
              <c:idx val="4"/>
              <c:layout/>
              <c:tx>
                <c:rich>
                  <a:bodyPr/>
                  <a:lstStyle/>
                  <a:p>
                    <a:fld id="{9B978081-F932-49F7-90D5-39B947C0A2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D-0293-4FBB-BC05-23F1D1C4EEB4}"/>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7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minus"/>
            <c:errValType val="cust"/>
            <c:noEndCap val="1"/>
            <c:plus>
              <c:numLit>
                <c:formatCode>General</c:formatCode>
                <c:ptCount val="1"/>
                <c:pt idx="0">
                  <c:v>1</c:v>
                </c:pt>
              </c:numLit>
            </c:plus>
            <c:minus>
              <c:numRef>
                <c:extLst>
                  <c:ext xmlns:c15="http://schemas.microsoft.com/office/drawing/2012/chart" uri="{02D57815-91ED-43cb-92C2-25804820EDAC}">
                    <c15:fullRef>
                      <c15:sqref>PVMonth!$G$72:$G$83</c15:sqref>
                    </c15:fullRef>
                  </c:ext>
                </c:extLst>
                <c:f>PVMonth!$G$72:$G$76</c:f>
                <c:numCache>
                  <c:formatCode>General</c:formatCode>
                  <c:ptCount val="5"/>
                  <c:pt idx="0">
                    <c:v>60446.461252477253</c:v>
                  </c:pt>
                  <c:pt idx="1">
                    <c:v>#N/A</c:v>
                  </c:pt>
                  <c:pt idx="2">
                    <c:v>34820.45669299108</c:v>
                  </c:pt>
                  <c:pt idx="3">
                    <c:v>14365.060288571287</c:v>
                  </c:pt>
                  <c:pt idx="4">
                    <c:v>#N/A</c:v>
                  </c:pt>
                </c:numCache>
              </c:numRef>
            </c:minus>
            <c:spPr>
              <a:noFill/>
              <a:ln w="31750" cap="flat" cmpd="sng" algn="ctr">
                <a:solidFill>
                  <a:schemeClr val="accent6">
                    <a:lumMod val="75000"/>
                  </a:schemeClr>
                </a:solidFill>
                <a:round/>
                <a:headEnd type="triangle"/>
              </a:ln>
              <a:effectLst/>
            </c:spPr>
          </c:errBars>
          <c:cat>
            <c:strRef>
              <c:extLst>
                <c:ext xmlns:c15="http://schemas.microsoft.com/office/drawing/2012/chart" uri="{02D57815-91ED-43cb-92C2-25804820EDAC}">
                  <c15:fullRef>
                    <c15:sqref>PVMonth!$A$72:$A$83</c15:sqref>
                  </c15:fullRef>
                </c:ext>
              </c:extLst>
              <c:f>PVMonth!$A$72:$A$76</c:f>
              <c:strCache>
                <c:ptCount val="4"/>
                <c:pt idx="0">
                  <c:v>Feb</c:v>
                </c:pt>
                <c:pt idx="1">
                  <c:v>Mar</c:v>
                </c:pt>
                <c:pt idx="2">
                  <c:v>Apr</c:v>
                </c:pt>
                <c:pt idx="3">
                  <c:v>May</c:v>
                </c:pt>
              </c:strCache>
            </c:strRef>
          </c:cat>
          <c:val>
            <c:numRef>
              <c:extLst>
                <c:ext xmlns:c15="http://schemas.microsoft.com/office/drawing/2012/chart" uri="{02D57815-91ED-43cb-92C2-25804820EDAC}">
                  <c15:fullRef>
                    <c15:sqref>PVMonth!$E$72:$E$83</c15:sqref>
                  </c15:fullRef>
                </c:ext>
              </c:extLst>
              <c:f>PVMonth!$E$72:$E$76</c:f>
              <c:numCache>
                <c:formatCode>#,##0</c:formatCode>
                <c:ptCount val="5"/>
                <c:pt idx="0">
                  <c:v>1405469.8149999997</c:v>
                </c:pt>
                <c:pt idx="1">
                  <c:v>#N/A</c:v>
                </c:pt>
                <c:pt idx="2">
                  <c:v>1582759</c:v>
                </c:pt>
                <c:pt idx="3">
                  <c:v>1785619.0450352754</c:v>
                </c:pt>
                <c:pt idx="4">
                  <c:v>0</c:v>
                </c:pt>
              </c:numCache>
            </c:numRef>
          </c:val>
          <c:extLst>
            <c:ext xmlns:c15="http://schemas.microsoft.com/office/drawing/2012/chart" uri="{02D57815-91ED-43cb-92C2-25804820EDAC}">
              <c15:datalabelsRange>
                <c15:f>PVMonth!$I$72:$I$83</c15:f>
                <c15:dlblRangeCache>
                  <c:ptCount val="12"/>
                  <c:pt idx="0">
                    <c:v>+4.5%</c:v>
                  </c:pt>
                  <c:pt idx="2">
                    <c:v>+2.2%</c:v>
                  </c:pt>
                  <c:pt idx="3">
                    <c:v>+0.8%</c:v>
                  </c:pt>
                </c15:dlblRangeCache>
              </c15:datalabelsRange>
            </c:ext>
            <c:ext xmlns:c16="http://schemas.microsoft.com/office/drawing/2014/chart" uri="{C3380CC4-5D6E-409C-BE32-E72D297353CC}">
              <c16:uniqueId val="{00000005-0293-4FBB-BC05-23F1D1C4EEB4}"/>
            </c:ext>
          </c:extLst>
        </c:ser>
        <c:ser>
          <c:idx val="3"/>
          <c:order val="3"/>
          <c:tx>
            <c:strRef>
              <c:f>PVMonth!$F$71</c:f>
              <c:strCache>
                <c:ptCount val="1"/>
                <c:pt idx="0">
                  <c:v>Max Right within 5%</c:v>
                </c:pt>
              </c:strCache>
            </c:strRef>
          </c:tx>
          <c:spPr>
            <a:noFill/>
            <a:ln>
              <a:noFill/>
            </a:ln>
            <a:effectLst/>
          </c:spPr>
          <c:invertIfNegative val="0"/>
          <c:errBars>
            <c:errBarType val="minus"/>
            <c:errValType val="cust"/>
            <c:noEndCap val="1"/>
            <c:plus>
              <c:numLit>
                <c:formatCode>General</c:formatCode>
                <c:ptCount val="1"/>
                <c:pt idx="0">
                  <c:v>1</c:v>
                </c:pt>
              </c:numLit>
            </c:plus>
            <c:minus>
              <c:numRef>
                <c:extLst>
                  <c:ext xmlns:c15="http://schemas.microsoft.com/office/drawing/2012/chart" uri="{02D57815-91ED-43cb-92C2-25804820EDAC}">
                    <c15:fullRef>
                      <c15:sqref>PVMonth!$H$72:$H$83</c15:sqref>
                    </c15:fullRef>
                  </c:ext>
                </c:extLst>
                <c:f>PVMonth!$H$72:$H$76</c:f>
                <c:numCache>
                  <c:formatCode>General</c:formatCode>
                  <c:ptCount val="5"/>
                  <c:pt idx="0">
                    <c:v>#N/A</c:v>
                  </c:pt>
                  <c:pt idx="1">
                    <c:v>#N/A</c:v>
                  </c:pt>
                  <c:pt idx="2">
                    <c:v>#N/A</c:v>
                  </c:pt>
                  <c:pt idx="3">
                    <c:v>#N/A</c:v>
                  </c:pt>
                  <c:pt idx="4">
                    <c:v>#N/A</c:v>
                  </c:pt>
                </c:numCache>
              </c:numRef>
            </c:minus>
            <c:spPr>
              <a:noFill/>
              <a:ln w="31750" cap="flat" cmpd="sng" algn="ctr">
                <a:solidFill>
                  <a:schemeClr val="accent6">
                    <a:lumMod val="75000"/>
                  </a:schemeClr>
                </a:solidFill>
                <a:round/>
                <a:headEnd type="none"/>
                <a:tailEnd type="triangle"/>
              </a:ln>
              <a:effectLst/>
            </c:spPr>
          </c:errBars>
          <c:cat>
            <c:strRef>
              <c:extLst>
                <c:ext xmlns:c15="http://schemas.microsoft.com/office/drawing/2012/chart" uri="{02D57815-91ED-43cb-92C2-25804820EDAC}">
                  <c15:fullRef>
                    <c15:sqref>PVMonth!$A$72:$A$83</c15:sqref>
                  </c15:fullRef>
                </c:ext>
              </c:extLst>
              <c:f>PVMonth!$A$72:$A$76</c:f>
              <c:strCache>
                <c:ptCount val="4"/>
                <c:pt idx="0">
                  <c:v>Feb</c:v>
                </c:pt>
                <c:pt idx="1">
                  <c:v>Mar</c:v>
                </c:pt>
                <c:pt idx="2">
                  <c:v>Apr</c:v>
                </c:pt>
                <c:pt idx="3">
                  <c:v>May</c:v>
                </c:pt>
              </c:strCache>
            </c:strRef>
          </c:cat>
          <c:val>
            <c:numRef>
              <c:extLst>
                <c:ext xmlns:c15="http://schemas.microsoft.com/office/drawing/2012/chart" uri="{02D57815-91ED-43cb-92C2-25804820EDAC}">
                  <c15:fullRef>
                    <c15:sqref>PVMonth!$F$72:$F$83</c15:sqref>
                  </c15:fullRef>
                </c:ext>
              </c:extLst>
              <c:f>PVMonth!$F$72:$F$76</c:f>
              <c:numCache>
                <c:formatCode>#,##0</c:formatCode>
                <c:ptCount val="5"/>
                <c:pt idx="0">
                  <c:v>1405469.8149999997</c:v>
                </c:pt>
                <c:pt idx="1">
                  <c:v>#N/A</c:v>
                </c:pt>
                <c:pt idx="2">
                  <c:v>1582759</c:v>
                </c:pt>
                <c:pt idx="3">
                  <c:v>1785619.0450352754</c:v>
                </c:pt>
                <c:pt idx="4">
                  <c:v>0</c:v>
                </c:pt>
              </c:numCache>
            </c:numRef>
          </c:val>
          <c:extLst>
            <c:ext xmlns:c16="http://schemas.microsoft.com/office/drawing/2014/chart" uri="{C3380CC4-5D6E-409C-BE32-E72D297353CC}">
              <c16:uniqueId val="{00000006-0293-4FBB-BC05-23F1D1C4EEB4}"/>
            </c:ext>
          </c:extLst>
        </c:ser>
        <c:ser>
          <c:idx val="4"/>
          <c:order val="4"/>
          <c:tx>
            <c:strRef>
              <c:f>PVMonth!$K$71</c:f>
              <c:strCache>
                <c:ptCount val="1"/>
                <c:pt idx="0">
                  <c:v>Max Left out 5%</c:v>
                </c:pt>
              </c:strCache>
            </c:strRef>
          </c:tx>
          <c:spPr>
            <a:noFill/>
            <a:ln>
              <a:noFill/>
            </a:ln>
            <a:effectLst/>
          </c:spPr>
          <c:invertIfNegative val="0"/>
          <c:errBars>
            <c:errBarType val="minus"/>
            <c:errValType val="cust"/>
            <c:noEndCap val="1"/>
            <c:plus>
              <c:numLit>
                <c:formatCode>General</c:formatCode>
                <c:ptCount val="1"/>
                <c:pt idx="0">
                  <c:v>1</c:v>
                </c:pt>
              </c:numLit>
            </c:plus>
            <c:minus>
              <c:numRef>
                <c:extLst>
                  <c:ext xmlns:c15="http://schemas.microsoft.com/office/drawing/2012/chart" uri="{02D57815-91ED-43cb-92C2-25804820EDAC}">
                    <c15:fullRef>
                      <c15:sqref>PVMonth!$M$72:$M$83</c15:sqref>
                    </c15:fullRef>
                  </c:ext>
                </c:extLst>
                <c:f>PVMonth!$M$72:$M$76</c:f>
                <c:numCache>
                  <c:formatCode>General</c:formatCode>
                  <c:ptCount val="5"/>
                  <c:pt idx="0">
                    <c:v>#N/A</c:v>
                  </c:pt>
                  <c:pt idx="1">
                    <c:v>#N/A</c:v>
                  </c:pt>
                  <c:pt idx="2">
                    <c:v>#N/A</c:v>
                  </c:pt>
                  <c:pt idx="3">
                    <c:v>#N/A</c:v>
                  </c:pt>
                  <c:pt idx="4">
                    <c:v>#N/A</c:v>
                  </c:pt>
                </c:numCache>
              </c:numRef>
            </c:minus>
            <c:spPr>
              <a:noFill/>
              <a:ln w="31750" cap="flat" cmpd="sng" algn="ctr">
                <a:solidFill>
                  <a:srgbClr val="C00000"/>
                </a:solidFill>
                <a:round/>
                <a:headEnd type="triangle"/>
              </a:ln>
              <a:effectLst/>
            </c:spPr>
          </c:errBars>
          <c:cat>
            <c:strRef>
              <c:extLst>
                <c:ext xmlns:c15="http://schemas.microsoft.com/office/drawing/2012/chart" uri="{02D57815-91ED-43cb-92C2-25804820EDAC}">
                  <c15:fullRef>
                    <c15:sqref>PVMonth!$A$72:$A$83</c15:sqref>
                  </c15:fullRef>
                </c:ext>
              </c:extLst>
              <c:f>PVMonth!$A$72:$A$76</c:f>
              <c:strCache>
                <c:ptCount val="4"/>
                <c:pt idx="0">
                  <c:v>Feb</c:v>
                </c:pt>
                <c:pt idx="1">
                  <c:v>Mar</c:v>
                </c:pt>
                <c:pt idx="2">
                  <c:v>Apr</c:v>
                </c:pt>
                <c:pt idx="3">
                  <c:v>May</c:v>
                </c:pt>
              </c:strCache>
            </c:strRef>
          </c:cat>
          <c:val>
            <c:numRef>
              <c:extLst>
                <c:ext xmlns:c15="http://schemas.microsoft.com/office/drawing/2012/chart" uri="{02D57815-91ED-43cb-92C2-25804820EDAC}">
                  <c15:fullRef>
                    <c15:sqref>PVMonth!$K$72:$K$83</c15:sqref>
                  </c15:fullRef>
                </c:ext>
              </c:extLst>
              <c:f>PVMonth!$K$72:$K$76</c:f>
              <c:numCache>
                <c:formatCode>#,##0</c:formatCode>
                <c:ptCount val="5"/>
                <c:pt idx="0">
                  <c:v>#N/A</c:v>
                </c:pt>
                <c:pt idx="1">
                  <c:v>1913944.0993077366</c:v>
                </c:pt>
                <c:pt idx="2">
                  <c:v>#N/A</c:v>
                </c:pt>
                <c:pt idx="3">
                  <c:v>#N/A</c:v>
                </c:pt>
                <c:pt idx="4">
                  <c:v>#N/A</c:v>
                </c:pt>
              </c:numCache>
            </c:numRef>
          </c:val>
          <c:extLst>
            <c:ext xmlns:c16="http://schemas.microsoft.com/office/drawing/2014/chart" uri="{C3380CC4-5D6E-409C-BE32-E72D297353CC}">
              <c16:uniqueId val="{00000007-0293-4FBB-BC05-23F1D1C4EEB4}"/>
            </c:ext>
          </c:extLst>
        </c:ser>
        <c:ser>
          <c:idx val="5"/>
          <c:order val="5"/>
          <c:tx>
            <c:strRef>
              <c:f>PVMonth!$L$71</c:f>
              <c:strCache>
                <c:ptCount val="1"/>
                <c:pt idx="0">
                  <c:v>Max Right out 5%</c:v>
                </c:pt>
              </c:strCache>
            </c:strRef>
          </c:tx>
          <c:spPr>
            <a:noFill/>
            <a:ln>
              <a:noFill/>
            </a:ln>
            <a:effectLst/>
          </c:spPr>
          <c:invertIfNegative val="0"/>
          <c:dLbls>
            <c:dLbl>
              <c:idx val="0"/>
              <c:layout/>
              <c:tx>
                <c:rich>
                  <a:bodyPr/>
                  <a:lstStyle/>
                  <a:p>
                    <a:fld id="{2CDEDF45-CF55-4798-9A8C-0C4330976A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8-0293-4FBB-BC05-23F1D1C4EEB4}"/>
                </c:ext>
              </c:extLst>
            </c:dLbl>
            <c:dLbl>
              <c:idx val="1"/>
              <c:layout/>
              <c:tx>
                <c:rich>
                  <a:bodyPr/>
                  <a:lstStyle/>
                  <a:p>
                    <a:fld id="{353919A2-6E1A-43A3-A180-7781ABE26AE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9-0293-4FBB-BC05-23F1D1C4EEB4}"/>
                </c:ext>
              </c:extLst>
            </c:dLbl>
            <c:dLbl>
              <c:idx val="2"/>
              <c:layout/>
              <c:tx>
                <c:rich>
                  <a:bodyPr/>
                  <a:lstStyle/>
                  <a:p>
                    <a:fld id="{25988D0A-749A-4806-A281-280628AD7B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A-0293-4FBB-BC05-23F1D1C4EEB4}"/>
                </c:ext>
              </c:extLst>
            </c:dLbl>
            <c:dLbl>
              <c:idx val="3"/>
              <c:layout/>
              <c:tx>
                <c:rich>
                  <a:bodyPr/>
                  <a:lstStyle/>
                  <a:p>
                    <a:fld id="{2353D94A-A750-4A3B-81E3-41C9F70EA0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5-0293-4FBB-BC05-23F1D1C4EEB4}"/>
                </c:ext>
              </c:extLst>
            </c:dLbl>
            <c:dLbl>
              <c:idx val="4"/>
              <c:layout/>
              <c:tx>
                <c:rich>
                  <a:bodyPr/>
                  <a:lstStyle/>
                  <a:p>
                    <a:fld id="{AF626920-7697-432C-82A1-EB4AD464B3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16-0293-4FBB-BC05-23F1D1C4EEB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layout/>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minus"/>
            <c:errValType val="cust"/>
            <c:noEndCap val="1"/>
            <c:plus>
              <c:numLit>
                <c:formatCode>General</c:formatCode>
                <c:ptCount val="1"/>
                <c:pt idx="0">
                  <c:v>1</c:v>
                </c:pt>
              </c:numLit>
            </c:plus>
            <c:minus>
              <c:numRef>
                <c:extLst>
                  <c:ext xmlns:c15="http://schemas.microsoft.com/office/drawing/2012/chart" uri="{02D57815-91ED-43cb-92C2-25804820EDAC}">
                    <c15:fullRef>
                      <c15:sqref>PVMonth!$N$72:$N$83</c15:sqref>
                    </c15:fullRef>
                  </c:ext>
                </c:extLst>
                <c:f>PVMonth!$N$72:$N$76</c:f>
                <c:numCache>
                  <c:formatCode>General</c:formatCode>
                  <c:ptCount val="5"/>
                  <c:pt idx="0">
                    <c:v>#N/A</c:v>
                  </c:pt>
                  <c:pt idx="1">
                    <c:v>98239.790307736723</c:v>
                  </c:pt>
                  <c:pt idx="2">
                    <c:v>#N/A</c:v>
                  </c:pt>
                  <c:pt idx="3">
                    <c:v>#N/A</c:v>
                  </c:pt>
                  <c:pt idx="4">
                    <c:v>#N/A</c:v>
                  </c:pt>
                </c:numCache>
              </c:numRef>
            </c:minus>
            <c:spPr>
              <a:noFill/>
              <a:ln w="31750" cap="flat" cmpd="sng" algn="ctr">
                <a:solidFill>
                  <a:srgbClr val="C00000"/>
                </a:solidFill>
                <a:round/>
                <a:tailEnd type="triangle"/>
              </a:ln>
              <a:effectLst/>
            </c:spPr>
          </c:errBars>
          <c:cat>
            <c:strRef>
              <c:extLst>
                <c:ext xmlns:c15="http://schemas.microsoft.com/office/drawing/2012/chart" uri="{02D57815-91ED-43cb-92C2-25804820EDAC}">
                  <c15:fullRef>
                    <c15:sqref>PVMonth!$A$72:$A$83</c15:sqref>
                  </c15:fullRef>
                </c:ext>
              </c:extLst>
              <c:f>PVMonth!$A$72:$A$76</c:f>
              <c:strCache>
                <c:ptCount val="4"/>
                <c:pt idx="0">
                  <c:v>Feb</c:v>
                </c:pt>
                <c:pt idx="1">
                  <c:v>Mar</c:v>
                </c:pt>
                <c:pt idx="2">
                  <c:v>Apr</c:v>
                </c:pt>
                <c:pt idx="3">
                  <c:v>May</c:v>
                </c:pt>
              </c:strCache>
            </c:strRef>
          </c:cat>
          <c:val>
            <c:numRef>
              <c:extLst>
                <c:ext xmlns:c15="http://schemas.microsoft.com/office/drawing/2012/chart" uri="{02D57815-91ED-43cb-92C2-25804820EDAC}">
                  <c15:fullRef>
                    <c15:sqref>PVMonth!$L$72:$L$83</c15:sqref>
                  </c15:fullRef>
                </c:ext>
              </c:extLst>
              <c:f>PVMonth!$L$72:$L$76</c:f>
              <c:numCache>
                <c:formatCode>#,##0</c:formatCode>
                <c:ptCount val="5"/>
                <c:pt idx="0">
                  <c:v>#N/A</c:v>
                </c:pt>
                <c:pt idx="1">
                  <c:v>1913944.0993077366</c:v>
                </c:pt>
                <c:pt idx="2">
                  <c:v>#N/A</c:v>
                </c:pt>
                <c:pt idx="3">
                  <c:v>#N/A</c:v>
                </c:pt>
                <c:pt idx="4">
                  <c:v>#N/A</c:v>
                </c:pt>
              </c:numCache>
            </c:numRef>
          </c:val>
          <c:extLst>
            <c:ext xmlns:c15="http://schemas.microsoft.com/office/drawing/2012/chart" uri="{02D57815-91ED-43cb-92C2-25804820EDAC}">
              <c15:datalabelsRange>
                <c15:f>PVMonth!$P$72:$P$83</c15:f>
                <c15:dlblRangeCache>
                  <c:ptCount val="12"/>
                  <c:pt idx="1">
                    <c:v>-5.1%</c:v>
                  </c:pt>
                </c15:dlblRangeCache>
              </c15:datalabelsRange>
            </c:ext>
            <c:ext xmlns:c16="http://schemas.microsoft.com/office/drawing/2014/chart" uri="{C3380CC4-5D6E-409C-BE32-E72D297353CC}">
              <c16:uniqueId val="{0000000B-0293-4FBB-BC05-23F1D1C4EEB4}"/>
            </c:ext>
          </c:extLst>
        </c:ser>
        <c:dLbls>
          <c:showLegendKey val="0"/>
          <c:showVal val="0"/>
          <c:showCatName val="0"/>
          <c:showSerName val="0"/>
          <c:showPercent val="0"/>
          <c:showBubbleSize val="0"/>
        </c:dLbls>
        <c:gapWidth val="83"/>
        <c:overlap val="-74"/>
        <c:axId val="859821680"/>
        <c:axId val="859826256"/>
      </c:barChart>
      <c:catAx>
        <c:axId val="1036492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500384"/>
        <c:crosses val="autoZero"/>
        <c:auto val="1"/>
        <c:lblAlgn val="ctr"/>
        <c:lblOffset val="100"/>
        <c:noMultiLvlLbl val="0"/>
      </c:catAx>
      <c:valAx>
        <c:axId val="1036500384"/>
        <c:scaling>
          <c:orientation val="minMax"/>
        </c:scaling>
        <c:delete val="0"/>
        <c:axPos val="l"/>
        <c:numFmt formatCode="#,##0,\ &quot;K&quot;\ 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492896"/>
        <c:crosses val="autoZero"/>
        <c:crossBetween val="between"/>
      </c:valAx>
      <c:valAx>
        <c:axId val="859826256"/>
        <c:scaling>
          <c:orientation val="minMax"/>
        </c:scaling>
        <c:delete val="0"/>
        <c:axPos val="r"/>
        <c:numFmt formatCode="#,##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821680"/>
        <c:crosses val="max"/>
        <c:crossBetween val="between"/>
      </c:valAx>
      <c:catAx>
        <c:axId val="859821680"/>
        <c:scaling>
          <c:orientation val="minMax"/>
        </c:scaling>
        <c:delete val="1"/>
        <c:axPos val="b"/>
        <c:numFmt formatCode="General" sourceLinked="1"/>
        <c:majorTickMark val="out"/>
        <c:minorTickMark val="none"/>
        <c:tickLblPos val="nextTo"/>
        <c:crossAx val="859826256"/>
        <c:crosses val="autoZero"/>
        <c:auto val="1"/>
        <c:lblAlgn val="ctr"/>
        <c:lblOffset val="100"/>
        <c:noMultiLvlLbl val="0"/>
      </c:catAx>
      <c:spPr>
        <a:noFill/>
        <a:ln>
          <a:noFill/>
        </a:ln>
        <a:effectLst/>
      </c:spPr>
    </c:plotArea>
    <c:legend>
      <c:legendPos val="r"/>
      <c:legendEntry>
        <c:idx val="0"/>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u="none" strike="noStrike" kern="1200" baseline="0">
                <a:solidFill>
                  <a:schemeClr val="accent5">
                    <a:lumMod val="75000"/>
                  </a:schemeClr>
                </a:solidFill>
                <a:latin typeface="+mn-lt"/>
                <a:ea typeface="+mn-ea"/>
                <a:cs typeface="+mn-cs"/>
              </a:defRPr>
            </a:pPr>
            <a:endParaRPr lang="en-US"/>
          </a:p>
        </c:txPr>
      </c:legendEntry>
      <c:legendEntry>
        <c:idx val="2"/>
        <c:delete val="1"/>
      </c:legendEntry>
      <c:legendEntry>
        <c:idx val="3"/>
        <c:delete val="1"/>
      </c:legendEntry>
      <c:legendEntry>
        <c:idx val="4"/>
        <c:delete val="1"/>
      </c:legendEntry>
      <c:legendEntry>
        <c:idx val="5"/>
        <c:delete val="1"/>
      </c:legendEntry>
      <c:layout>
        <c:manualLayout>
          <c:xMode val="edge"/>
          <c:yMode val="edge"/>
          <c:x val="0.70192443403725058"/>
          <c:y val="6.1454998975069867E-3"/>
          <c:w val="0.15618185983847852"/>
          <c:h val="0.1522567948947930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Scroll" dx="26" fmlaLink="ScrollBarSel" horiz="1" max="10" min="1" page="8" val="7"/>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hyperlink" Target="#'Control Month'!A1"/><Relationship Id="rId12"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5.png"/><Relationship Id="rId5" Type="http://schemas.openxmlformats.org/officeDocument/2006/relationships/hyperlink" Target="#Weekly!A1"/><Relationship Id="rId15" Type="http://schemas.openxmlformats.org/officeDocument/2006/relationships/chart" Target="../charts/chart6.xml"/><Relationship Id="rId10"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image" Target="../media/image3.png"/><Relationship Id="rId1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2.png"/><Relationship Id="rId7" Type="http://schemas.openxmlformats.org/officeDocument/2006/relationships/chart" Target="../charts/chart8.xml"/><Relationship Id="rId2" Type="http://schemas.openxmlformats.org/officeDocument/2006/relationships/hyperlink" Target="#'Control Month'!A1"/><Relationship Id="rId1" Type="http://schemas.openxmlformats.org/officeDocument/2006/relationships/image" Target="../media/image8.png"/><Relationship Id="rId6" Type="http://schemas.openxmlformats.org/officeDocument/2006/relationships/chart" Target="../charts/chart7.xml"/><Relationship Id="rId11" Type="http://schemas.openxmlformats.org/officeDocument/2006/relationships/image" Target="../media/image7.png"/><Relationship Id="rId5" Type="http://schemas.openxmlformats.org/officeDocument/2006/relationships/image" Target="../media/image9.png"/><Relationship Id="rId10" Type="http://schemas.openxmlformats.org/officeDocument/2006/relationships/chart" Target="../charts/chart11.xml"/><Relationship Id="rId4" Type="http://schemas.openxmlformats.org/officeDocument/2006/relationships/hyperlink" Target="#Dashboard!A1"/><Relationship Id="rId9"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10.png"/><Relationship Id="rId7" Type="http://schemas.openxmlformats.org/officeDocument/2006/relationships/hyperlink" Target="#Dashboard!A1"/><Relationship Id="rId2" Type="http://schemas.openxmlformats.org/officeDocument/2006/relationships/image" Target="../media/image1.png"/><Relationship Id="rId1" Type="http://schemas.openxmlformats.org/officeDocument/2006/relationships/hyperlink" Target="#Weekly!A1"/><Relationship Id="rId6" Type="http://schemas.openxmlformats.org/officeDocument/2006/relationships/image" Target="../media/image7.png"/><Relationship Id="rId5" Type="http://schemas.openxmlformats.org/officeDocument/2006/relationships/chart" Target="../charts/chart12.xml"/><Relationship Id="rId10" Type="http://schemas.openxmlformats.org/officeDocument/2006/relationships/chart" Target="../charts/chart14.xml"/><Relationship Id="rId4" Type="http://schemas.openxmlformats.org/officeDocument/2006/relationships/image" Target="../media/image11.png"/><Relationship Id="rId9"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171450</xdr:colOff>
          <xdr:row>3</xdr:row>
          <xdr:rowOff>9525</xdr:rowOff>
        </xdr:from>
        <xdr:to>
          <xdr:col>13</xdr:col>
          <xdr:colOff>457200</xdr:colOff>
          <xdr:row>4</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186267</xdr:colOff>
      <xdr:row>50</xdr:row>
      <xdr:rowOff>158749</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604434" cy="10054166"/>
        </a:xfrm>
        <a:prstGeom prst="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0</xdr:col>
      <xdr:colOff>136078</xdr:colOff>
      <xdr:row>1</xdr:row>
      <xdr:rowOff>2727</xdr:rowOff>
    </xdr:from>
    <xdr:to>
      <xdr:col>3</xdr:col>
      <xdr:colOff>186270</xdr:colOff>
      <xdr:row>32</xdr:row>
      <xdr:rowOff>112061</xdr:rowOff>
    </xdr:to>
    <xdr:sp macro="" textlink="">
      <xdr:nvSpPr>
        <xdr:cNvPr id="3" name="Rectangle: Top Corners Rounded 3">
          <a:extLst>
            <a:ext uri="{FF2B5EF4-FFF2-40B4-BE49-F238E27FC236}">
              <a16:creationId xmlns:a16="http://schemas.microsoft.com/office/drawing/2014/main" id="{00000000-0008-0000-0000-000003000000}"/>
            </a:ext>
          </a:extLst>
        </xdr:cNvPr>
        <xdr:cNvSpPr/>
      </xdr:nvSpPr>
      <xdr:spPr>
        <a:xfrm rot="16200000">
          <a:off x="-2044026" y="2360631"/>
          <a:ext cx="5875134" cy="1514925"/>
        </a:xfrm>
        <a:prstGeom prst="round2SameRect">
          <a:avLst>
            <a:gd name="adj1" fmla="val 7805"/>
            <a:gd name="adj2" fmla="val 0"/>
          </a:avLst>
        </a:prstGeom>
        <a:solidFill>
          <a:srgbClr val="7B9CD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0</xdr:col>
      <xdr:colOff>211668</xdr:colOff>
      <xdr:row>1</xdr:row>
      <xdr:rowOff>211666</xdr:rowOff>
    </xdr:from>
    <xdr:to>
      <xdr:col>3</xdr:col>
      <xdr:colOff>203204</xdr:colOff>
      <xdr:row>7</xdr:row>
      <xdr:rowOff>10270</xdr:rowOff>
    </xdr:to>
    <xdr:sp macro="" textlink="">
      <xdr:nvSpPr>
        <xdr:cNvPr id="5" name="Freeform: Shape 11">
          <a:extLst>
            <a:ext uri="{FF2B5EF4-FFF2-40B4-BE49-F238E27FC236}">
              <a16:creationId xmlns:a16="http://schemas.microsoft.com/office/drawing/2014/main" id="{00000000-0008-0000-0000-000004000000}"/>
            </a:ext>
          </a:extLst>
        </xdr:cNvPr>
        <xdr:cNvSpPr/>
      </xdr:nvSpPr>
      <xdr:spPr>
        <a:xfrm rot="16200000">
          <a:off x="429843" y="236908"/>
          <a:ext cx="973354" cy="1409703"/>
        </a:xfrm>
        <a:custGeom>
          <a:avLst/>
          <a:gdLst>
            <a:gd name="connsiteX0" fmla="*/ 738674 w 738674"/>
            <a:gd name="connsiteY0" fmla="*/ 1227752 h 1227752"/>
            <a:gd name="connsiteX1" fmla="*/ 0 w 738674"/>
            <a:gd name="connsiteY1" fmla="*/ 1227752 h 1227752"/>
            <a:gd name="connsiteX2" fmla="*/ 38697 w 738674"/>
            <a:gd name="connsiteY2" fmla="*/ 1221667 h 1227752"/>
            <a:gd name="connsiteX3" fmla="*/ 180370 w 738674"/>
            <a:gd name="connsiteY3" fmla="*/ 1031197 h 1227752"/>
            <a:gd name="connsiteX4" fmla="*/ 187281 w 738674"/>
            <a:gd name="connsiteY4" fmla="*/ 970110 h 1227752"/>
            <a:gd name="connsiteX5" fmla="*/ 187068 w 738674"/>
            <a:gd name="connsiteY5" fmla="*/ 970110 h 1227752"/>
            <a:gd name="connsiteX6" fmla="*/ 187068 w 738674"/>
            <a:gd name="connsiteY6" fmla="*/ 179672 h 1227752"/>
            <a:gd name="connsiteX7" fmla="*/ 366740 w 738674"/>
            <a:gd name="connsiteY7" fmla="*/ 0 h 1227752"/>
            <a:gd name="connsiteX8" fmla="*/ 546412 w 738674"/>
            <a:gd name="connsiteY8" fmla="*/ 179672 h 1227752"/>
            <a:gd name="connsiteX9" fmla="*/ 546412 w 738674"/>
            <a:gd name="connsiteY9" fmla="*/ 928201 h 1227752"/>
            <a:gd name="connsiteX10" fmla="*/ 546651 w 738674"/>
            <a:gd name="connsiteY10" fmla="*/ 928201 h 1227752"/>
            <a:gd name="connsiteX11" fmla="*/ 699977 w 738674"/>
            <a:gd name="connsiteY11" fmla="*/ 1221667 h 12277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738674" h="1227752">
              <a:moveTo>
                <a:pt x="738674" y="1227752"/>
              </a:moveTo>
              <a:lnTo>
                <a:pt x="0" y="1227752"/>
              </a:lnTo>
              <a:lnTo>
                <a:pt x="38697" y="1221667"/>
              </a:lnTo>
              <a:cubicBezTo>
                <a:pt x="104323" y="1200718"/>
                <a:pt x="157756" y="1127544"/>
                <a:pt x="180370" y="1031197"/>
              </a:cubicBezTo>
              <a:lnTo>
                <a:pt x="187281" y="970110"/>
              </a:lnTo>
              <a:lnTo>
                <a:pt x="187068" y="970110"/>
              </a:lnTo>
              <a:lnTo>
                <a:pt x="187068" y="179672"/>
              </a:lnTo>
              <a:cubicBezTo>
                <a:pt x="187068" y="80442"/>
                <a:pt x="267510" y="0"/>
                <a:pt x="366740" y="0"/>
              </a:cubicBezTo>
              <a:cubicBezTo>
                <a:pt x="465970" y="0"/>
                <a:pt x="546412" y="80442"/>
                <a:pt x="546412" y="179672"/>
              </a:cubicBezTo>
              <a:lnTo>
                <a:pt x="546412" y="928201"/>
              </a:lnTo>
              <a:lnTo>
                <a:pt x="546651" y="928201"/>
              </a:lnTo>
              <a:cubicBezTo>
                <a:pt x="546651" y="1072959"/>
                <a:pt x="612474" y="1193735"/>
                <a:pt x="699977" y="1221667"/>
              </a:cubicBezTo>
              <a:close/>
            </a:path>
          </a:pathLst>
        </a:custGeom>
        <a:solidFill>
          <a:sysClr val="window" lastClr="FFFFFF"/>
        </a:solidFill>
        <a:ln w="12700" cap="flat" cmpd="sng" algn="ctr">
          <a:noFill/>
          <a:prstDash val="solid"/>
          <a:miter lim="800000"/>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vi-VN" sz="1100" b="0" i="0" u="none" strike="noStrike" kern="0" cap="none" spc="0" normalizeH="0" baseline="0">
            <a:ln>
              <a:noFill/>
            </a:ln>
            <a:solidFill>
              <a:sysClr val="window" lastClr="FFFFFF"/>
            </a:solidFill>
            <a:effectLst/>
            <a:uLnTx/>
            <a:uFillTx/>
            <a:latin typeface="Arial" panose="020B0604020202020204" pitchFamily="34" charset="0"/>
            <a:ea typeface="+mn-ea"/>
            <a:cs typeface="+mn-cs"/>
          </a:endParaRPr>
        </a:p>
      </xdr:txBody>
    </xdr:sp>
    <xdr:clientData/>
  </xdr:twoCellAnchor>
  <xdr:twoCellAnchor>
    <xdr:from>
      <xdr:col>4</xdr:col>
      <xdr:colOff>622769</xdr:colOff>
      <xdr:row>0</xdr:row>
      <xdr:rowOff>0</xdr:rowOff>
    </xdr:from>
    <xdr:to>
      <xdr:col>4</xdr:col>
      <xdr:colOff>650201</xdr:colOff>
      <xdr:row>2</xdr:row>
      <xdr:rowOff>2474</xdr:rowOff>
    </xdr:to>
    <xdr:sp macro="" textlink="">
      <xdr:nvSpPr>
        <xdr:cNvPr id="22" name="Rectangle 21">
          <a:extLst>
            <a:ext uri="{FF2B5EF4-FFF2-40B4-BE49-F238E27FC236}">
              <a16:creationId xmlns:a16="http://schemas.microsoft.com/office/drawing/2014/main" id="{00000000-0008-0000-0000-000026000000}"/>
            </a:ext>
          </a:extLst>
        </xdr:cNvPr>
        <xdr:cNvSpPr/>
      </xdr:nvSpPr>
      <xdr:spPr>
        <a:xfrm>
          <a:off x="2366902" y="0"/>
          <a:ext cx="27432" cy="358074"/>
        </a:xfrm>
        <a:prstGeom prst="rect">
          <a:avLst/>
        </a:prstGeom>
        <a:solidFill>
          <a:srgbClr val="799AD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4</xdr:col>
      <xdr:colOff>73901</xdr:colOff>
      <xdr:row>4</xdr:row>
      <xdr:rowOff>9671</xdr:rowOff>
    </xdr:from>
    <xdr:to>
      <xdr:col>31</xdr:col>
      <xdr:colOff>116417</xdr:colOff>
      <xdr:row>5</xdr:row>
      <xdr:rowOff>99902</xdr:rowOff>
    </xdr:to>
    <xdr:sp macro="" textlink="">
      <xdr:nvSpPr>
        <xdr:cNvPr id="44" name="TextBox 43"/>
        <xdr:cNvSpPr txBox="1"/>
      </xdr:nvSpPr>
      <xdr:spPr>
        <a:xfrm>
          <a:off x="1767234" y="1046838"/>
          <a:ext cx="12806016" cy="28073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3">
                  <a:lumMod val="50000"/>
                </a:schemeClr>
              </a:solidFill>
            </a:rPr>
            <a:t>ACTUAL</a:t>
          </a:r>
          <a:r>
            <a:rPr lang="en-US" sz="1100" baseline="0">
              <a:solidFill>
                <a:schemeClr val="accent3">
                  <a:lumMod val="50000"/>
                </a:schemeClr>
              </a:solidFill>
            </a:rPr>
            <a:t> </a:t>
          </a:r>
          <a:r>
            <a:rPr lang="en-US" sz="1100" baseline="0">
              <a:solidFill>
                <a:schemeClr val="tx1">
                  <a:lumMod val="50000"/>
                  <a:lumOff val="50000"/>
                </a:schemeClr>
              </a:solidFill>
            </a:rPr>
            <a:t>vs.</a:t>
          </a:r>
          <a:r>
            <a:rPr lang="en-US" sz="1100" baseline="0"/>
            <a:t> </a:t>
          </a:r>
          <a:r>
            <a:rPr lang="en-US" sz="1100" b="1" baseline="0">
              <a:solidFill>
                <a:schemeClr val="accent5">
                  <a:lumMod val="75000"/>
                </a:schemeClr>
              </a:solidFill>
            </a:rPr>
            <a:t>PLANNED</a:t>
          </a:r>
          <a:r>
            <a:rPr lang="en-US" sz="1100" b="1" baseline="0">
              <a:solidFill>
                <a:schemeClr val="accent5"/>
              </a:solidFill>
            </a:rPr>
            <a:t> </a:t>
          </a:r>
          <a:r>
            <a:rPr lang="en-US" sz="1100" baseline="0">
              <a:solidFill>
                <a:schemeClr val="tx1">
                  <a:lumMod val="50000"/>
                  <a:lumOff val="50000"/>
                </a:schemeClr>
              </a:solidFill>
              <a:effectLst/>
              <a:latin typeface="+mn-lt"/>
              <a:ea typeface="+mn-ea"/>
              <a:cs typeface="+mn-cs"/>
            </a:rPr>
            <a:t>Production </a:t>
          </a:r>
          <a:r>
            <a:rPr lang="en-US" sz="1100" b="1" baseline="0">
              <a:solidFill>
                <a:schemeClr val="tx1">
                  <a:lumMod val="50000"/>
                  <a:lumOff val="50000"/>
                </a:schemeClr>
              </a:solidFill>
              <a:effectLst/>
              <a:latin typeface="+mn-lt"/>
              <a:ea typeface="+mn-ea"/>
              <a:cs typeface="+mn-cs"/>
            </a:rPr>
            <a:t>by Week  (unit: MT)</a:t>
          </a:r>
          <a:endParaRPr lang="en-US" sz="1100" b="1">
            <a:solidFill>
              <a:schemeClr val="tx1">
                <a:lumMod val="50000"/>
                <a:lumOff val="50000"/>
              </a:schemeClr>
            </a:solidFill>
          </a:endParaRPr>
        </a:p>
      </xdr:txBody>
    </xdr:sp>
    <xdr:clientData/>
  </xdr:twoCellAnchor>
  <xdr:twoCellAnchor>
    <xdr:from>
      <xdr:col>3</xdr:col>
      <xdr:colOff>149680</xdr:colOff>
      <xdr:row>17</xdr:row>
      <xdr:rowOff>38094</xdr:rowOff>
    </xdr:from>
    <xdr:to>
      <xdr:col>26</xdr:col>
      <xdr:colOff>359832</xdr:colOff>
      <xdr:row>21</xdr:row>
      <xdr:rowOff>63500</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65193</xdr:colOff>
      <xdr:row>5</xdr:row>
      <xdr:rowOff>84662</xdr:rowOff>
    </xdr:from>
    <xdr:to>
      <xdr:col>28</xdr:col>
      <xdr:colOff>402167</xdr:colOff>
      <xdr:row>17</xdr:row>
      <xdr:rowOff>105833</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103717</xdr:colOff>
      <xdr:row>23</xdr:row>
      <xdr:rowOff>188386</xdr:rowOff>
    </xdr:from>
    <xdr:to>
      <xdr:col>15</xdr:col>
      <xdr:colOff>21166</xdr:colOff>
      <xdr:row>34</xdr:row>
      <xdr:rowOff>42333</xdr:rowOff>
    </xdr:to>
    <xdr:graphicFrame macro="">
      <xdr:nvGraphicFramePr>
        <xdr:cNvPr id="47" name="Factory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42333</xdr:colOff>
      <xdr:row>23</xdr:row>
      <xdr:rowOff>124887</xdr:rowOff>
    </xdr:from>
    <xdr:to>
      <xdr:col>26</xdr:col>
      <xdr:colOff>569384</xdr:colOff>
      <xdr:row>34</xdr:row>
      <xdr:rowOff>21166</xdr:rowOff>
    </xdr:to>
    <xdr:graphicFrame macro="">
      <xdr:nvGraphicFramePr>
        <xdr:cNvPr id="48" name="Category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149823</xdr:colOff>
      <xdr:row>23</xdr:row>
      <xdr:rowOff>138722</xdr:rowOff>
    </xdr:from>
    <xdr:to>
      <xdr:col>17</xdr:col>
      <xdr:colOff>59865</xdr:colOff>
      <xdr:row>24</xdr:row>
      <xdr:rowOff>225656</xdr:rowOff>
    </xdr:to>
    <xdr:grpSp>
      <xdr:nvGrpSpPr>
        <xdr:cNvPr id="49" name="Group 48"/>
        <xdr:cNvGrpSpPr/>
      </xdr:nvGrpSpPr>
      <xdr:grpSpPr>
        <a:xfrm>
          <a:off x="6298740" y="4604889"/>
          <a:ext cx="851958" cy="277434"/>
          <a:chOff x="14752314" y="4419534"/>
          <a:chExt cx="899532" cy="266700"/>
        </a:xfrm>
        <a:noFill/>
      </xdr:grpSpPr>
      <mc:AlternateContent xmlns:mc="http://schemas.openxmlformats.org/markup-compatibility/2006">
        <mc:Choice xmlns:a14="http://schemas.microsoft.com/office/drawing/2010/main" Requires="a14">
          <xdr:sp macro="" textlink="">
            <xdr:nvSpPr>
              <xdr:cNvPr id="1025" name="Check Box 1" hidden="1">
                <a:extLst>
                  <a:ext uri="{63B3BB69-23CF-44E3-9099-C40C66FF867C}">
                    <a14:compatExt spid="_x0000_s1025"/>
                  </a:ext>
                </a:extLst>
              </xdr:cNvPr>
              <xdr:cNvSpPr/>
            </xdr:nvSpPr>
            <xdr:spPr bwMode="auto">
              <a:xfrm>
                <a:off x="14752314" y="4419534"/>
                <a:ext cx="335280"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0" name="TextBox 49"/>
          <xdr:cNvSpPr txBox="1"/>
        </xdr:nvSpPr>
        <xdr:spPr>
          <a:xfrm>
            <a:off x="14918421" y="4427866"/>
            <a:ext cx="733425"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5"/>
                </a:solidFill>
              </a:rPr>
              <a:t>KN</a:t>
            </a:r>
          </a:p>
        </xdr:txBody>
      </xdr:sp>
    </xdr:grpSp>
    <xdr:clientData/>
  </xdr:twoCellAnchor>
  <xdr:twoCellAnchor>
    <xdr:from>
      <xdr:col>15</xdr:col>
      <xdr:colOff>149598</xdr:colOff>
      <xdr:row>24</xdr:row>
      <xdr:rowOff>201163</xdr:rowOff>
    </xdr:from>
    <xdr:to>
      <xdr:col>17</xdr:col>
      <xdr:colOff>57735</xdr:colOff>
      <xdr:row>25</xdr:row>
      <xdr:rowOff>176060</xdr:rowOff>
    </xdr:to>
    <xdr:grpSp>
      <xdr:nvGrpSpPr>
        <xdr:cNvPr id="51" name="Group 50"/>
        <xdr:cNvGrpSpPr/>
      </xdr:nvGrpSpPr>
      <xdr:grpSpPr>
        <a:xfrm>
          <a:off x="6298515" y="4857830"/>
          <a:ext cx="850053" cy="260647"/>
          <a:chOff x="14752341" y="4657592"/>
          <a:chExt cx="897600" cy="246888"/>
        </a:xfrm>
        <a:noFill/>
      </xdr:grpSpPr>
      <mc:AlternateContent xmlns:mc="http://schemas.openxmlformats.org/markup-compatibility/2006">
        <mc:Choice xmlns:a14="http://schemas.microsoft.com/office/drawing/2010/main" Requires="a14">
          <xdr:sp macro="" textlink="">
            <xdr:nvSpPr>
              <xdr:cNvPr id="1026" name="Check Box 2" hidden="1">
                <a:extLst>
                  <a:ext uri="{63B3BB69-23CF-44E3-9099-C40C66FF867C}">
                    <a14:compatExt spid="_x0000_s1026"/>
                  </a:ext>
                </a:extLst>
              </xdr:cNvPr>
              <xdr:cNvSpPr/>
            </xdr:nvSpPr>
            <xdr:spPr bwMode="auto">
              <a:xfrm>
                <a:off x="14752341" y="4657592"/>
                <a:ext cx="393190"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3" name="TextBox 52"/>
          <xdr:cNvSpPr txBox="1"/>
        </xdr:nvSpPr>
        <xdr:spPr>
          <a:xfrm>
            <a:off x="14916516" y="4666014"/>
            <a:ext cx="733425"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2"/>
                </a:solidFill>
              </a:rPr>
              <a:t>TP</a:t>
            </a:r>
          </a:p>
        </xdr:txBody>
      </xdr:sp>
    </xdr:grpSp>
    <xdr:clientData/>
  </xdr:twoCellAnchor>
  <xdr:twoCellAnchor>
    <xdr:from>
      <xdr:col>15</xdr:col>
      <xdr:colOff>149599</xdr:colOff>
      <xdr:row>26</xdr:row>
      <xdr:rowOff>9613</xdr:rowOff>
    </xdr:from>
    <xdr:to>
      <xdr:col>17</xdr:col>
      <xdr:colOff>73067</xdr:colOff>
      <xdr:row>27</xdr:row>
      <xdr:rowOff>77793</xdr:rowOff>
    </xdr:to>
    <xdr:grpSp>
      <xdr:nvGrpSpPr>
        <xdr:cNvPr id="54" name="Group 53"/>
        <xdr:cNvGrpSpPr/>
      </xdr:nvGrpSpPr>
      <xdr:grpSpPr>
        <a:xfrm>
          <a:off x="6298516" y="5142530"/>
          <a:ext cx="865384" cy="258680"/>
          <a:chOff x="15725740" y="4427858"/>
          <a:chExt cx="890801" cy="248029"/>
        </a:xfrm>
        <a:noFill/>
      </xdr:grpSpPr>
      <mc:AlternateContent xmlns:mc="http://schemas.openxmlformats.org/markup-compatibility/2006">
        <mc:Choice xmlns:a14="http://schemas.microsoft.com/office/drawing/2010/main" Requires="a14">
          <xdr:sp macro="" textlink="">
            <xdr:nvSpPr>
              <xdr:cNvPr id="1027" name="Check Box 3" hidden="1">
                <a:extLst>
                  <a:ext uri="{63B3BB69-23CF-44E3-9099-C40C66FF867C}">
                    <a14:compatExt spid="_x0000_s1027"/>
                  </a:ext>
                </a:extLst>
              </xdr:cNvPr>
              <xdr:cNvSpPr/>
            </xdr:nvSpPr>
            <xdr:spPr bwMode="auto">
              <a:xfrm>
                <a:off x="15725740" y="4429006"/>
                <a:ext cx="393191" cy="24688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6" name="TextBox 55"/>
          <xdr:cNvSpPr txBox="1"/>
        </xdr:nvSpPr>
        <xdr:spPr>
          <a:xfrm>
            <a:off x="15883116" y="4427858"/>
            <a:ext cx="733425"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4">
                    <a:lumMod val="60000"/>
                    <a:lumOff val="40000"/>
                  </a:schemeClr>
                </a:solidFill>
              </a:rPr>
              <a:t>Frz</a:t>
            </a:r>
          </a:p>
        </xdr:txBody>
      </xdr:sp>
    </xdr:grpSp>
    <xdr:clientData/>
  </xdr:twoCellAnchor>
  <xdr:twoCellAnchor>
    <xdr:from>
      <xdr:col>15</xdr:col>
      <xdr:colOff>149605</xdr:colOff>
      <xdr:row>27</xdr:row>
      <xdr:rowOff>126560</xdr:rowOff>
    </xdr:from>
    <xdr:to>
      <xdr:col>17</xdr:col>
      <xdr:colOff>483890</xdr:colOff>
      <xdr:row>29</xdr:row>
      <xdr:rowOff>6087</xdr:rowOff>
    </xdr:to>
    <xdr:grpSp>
      <xdr:nvGrpSpPr>
        <xdr:cNvPr id="57" name="Group 56"/>
        <xdr:cNvGrpSpPr/>
      </xdr:nvGrpSpPr>
      <xdr:grpSpPr>
        <a:xfrm>
          <a:off x="6298522" y="5449977"/>
          <a:ext cx="1276201" cy="260527"/>
          <a:chOff x="15725763" y="4720589"/>
          <a:chExt cx="1437707" cy="246888"/>
        </a:xfrm>
        <a:noFill/>
      </xdr:grpSpPr>
      <mc:AlternateContent xmlns:mc="http://schemas.openxmlformats.org/markup-compatibility/2006">
        <mc:Choice xmlns:a14="http://schemas.microsoft.com/office/drawing/2010/main" Requires="a14">
          <xdr:sp macro="" textlink="">
            <xdr:nvSpPr>
              <xdr:cNvPr id="1028" name="Check Box 4" hidden="1">
                <a:extLst>
                  <a:ext uri="{63B3BB69-23CF-44E3-9099-C40C66FF867C}">
                    <a14:compatExt spid="_x0000_s1028"/>
                  </a:ext>
                </a:extLst>
              </xdr:cNvPr>
              <xdr:cNvSpPr/>
            </xdr:nvSpPr>
            <xdr:spPr bwMode="auto">
              <a:xfrm>
                <a:off x="15725763" y="4720589"/>
                <a:ext cx="393189"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59" name="TextBox 58"/>
          <xdr:cNvSpPr txBox="1"/>
        </xdr:nvSpPr>
        <xdr:spPr>
          <a:xfrm>
            <a:off x="15883310" y="4723168"/>
            <a:ext cx="1280160"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6">
                    <a:lumMod val="60000"/>
                    <a:lumOff val="40000"/>
                  </a:schemeClr>
                </a:solidFill>
              </a:rPr>
              <a:t>KP</a:t>
            </a:r>
          </a:p>
        </xdr:txBody>
      </xdr:sp>
    </xdr:grpSp>
    <xdr:clientData/>
  </xdr:twoCellAnchor>
  <xdr:twoCellAnchor>
    <xdr:from>
      <xdr:col>15</xdr:col>
      <xdr:colOff>149605</xdr:colOff>
      <xdr:row>29</xdr:row>
      <xdr:rowOff>47712</xdr:rowOff>
    </xdr:from>
    <xdr:to>
      <xdr:col>17</xdr:col>
      <xdr:colOff>483890</xdr:colOff>
      <xdr:row>30</xdr:row>
      <xdr:rowOff>121880</xdr:rowOff>
    </xdr:to>
    <xdr:grpSp>
      <xdr:nvGrpSpPr>
        <xdr:cNvPr id="60" name="Group 59"/>
        <xdr:cNvGrpSpPr/>
      </xdr:nvGrpSpPr>
      <xdr:grpSpPr>
        <a:xfrm>
          <a:off x="6298522" y="5752129"/>
          <a:ext cx="1276201" cy="264668"/>
          <a:chOff x="15725763" y="5008759"/>
          <a:chExt cx="1437707" cy="250167"/>
        </a:xfrm>
        <a:noFill/>
      </xdr:grpSpPr>
      <mc:AlternateContent xmlns:mc="http://schemas.openxmlformats.org/markup-compatibility/2006">
        <mc:Choice xmlns:a14="http://schemas.microsoft.com/office/drawing/2010/main" Requires="a14">
          <xdr:sp macro="" textlink="">
            <xdr:nvSpPr>
              <xdr:cNvPr id="1029" name="Check Box 5" hidden="1">
                <a:extLst>
                  <a:ext uri="{63B3BB69-23CF-44E3-9099-C40C66FF867C}">
                    <a14:compatExt spid="_x0000_s1029"/>
                  </a:ext>
                </a:extLst>
              </xdr:cNvPr>
              <xdr:cNvSpPr/>
            </xdr:nvSpPr>
            <xdr:spPr bwMode="auto">
              <a:xfrm>
                <a:off x="15725763" y="5012038"/>
                <a:ext cx="393189"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2" name="TextBox 61"/>
          <xdr:cNvSpPr txBox="1"/>
        </xdr:nvSpPr>
        <xdr:spPr>
          <a:xfrm>
            <a:off x="15883310" y="5008759"/>
            <a:ext cx="1280160"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3"/>
                </a:solidFill>
              </a:rPr>
              <a:t>VN</a:t>
            </a:r>
          </a:p>
        </xdr:txBody>
      </xdr:sp>
    </xdr:grpSp>
    <xdr:clientData/>
  </xdr:twoCellAnchor>
  <xdr:twoCellAnchor>
    <xdr:from>
      <xdr:col>27</xdr:col>
      <xdr:colOff>129008</xdr:colOff>
      <xdr:row>23</xdr:row>
      <xdr:rowOff>166155</xdr:rowOff>
    </xdr:from>
    <xdr:to>
      <xdr:col>29</xdr:col>
      <xdr:colOff>465667</xdr:colOff>
      <xdr:row>24</xdr:row>
      <xdr:rowOff>232120</xdr:rowOff>
    </xdr:to>
    <xdr:grpSp>
      <xdr:nvGrpSpPr>
        <xdr:cNvPr id="66" name="Group 65"/>
        <xdr:cNvGrpSpPr/>
      </xdr:nvGrpSpPr>
      <xdr:grpSpPr>
        <a:xfrm>
          <a:off x="12077591" y="4632322"/>
          <a:ext cx="1638409" cy="256465"/>
          <a:chOff x="15725746" y="5303426"/>
          <a:chExt cx="1444398" cy="247189"/>
        </a:xfrm>
      </xdr:grpSpPr>
      <mc:AlternateContent xmlns:mc="http://schemas.openxmlformats.org/markup-compatibility/2006">
        <mc:Choice xmlns:a14="http://schemas.microsoft.com/office/drawing/2010/main" Requires="a14">
          <xdr:sp macro="" textlink="">
            <xdr:nvSpPr>
              <xdr:cNvPr id="1031" name="Check Box 7" hidden="1">
                <a:extLst>
                  <a:ext uri="{63B3BB69-23CF-44E3-9099-C40C66FF867C}">
                    <a14:compatExt spid="_x0000_s1031"/>
                  </a:ext>
                </a:extLst>
              </xdr:cNvPr>
              <xdr:cNvSpPr/>
            </xdr:nvSpPr>
            <xdr:spPr bwMode="auto">
              <a:xfrm>
                <a:off x="15725746" y="5303426"/>
                <a:ext cx="393191"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8" name="TextBox 67"/>
          <xdr:cNvSpPr txBox="1"/>
        </xdr:nvSpPr>
        <xdr:spPr>
          <a:xfrm>
            <a:off x="15889984" y="5312490"/>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5"/>
                </a:solidFill>
              </a:rPr>
              <a:t>Powdered Beverages</a:t>
            </a:r>
          </a:p>
        </xdr:txBody>
      </xdr:sp>
    </xdr:grpSp>
    <xdr:clientData/>
  </xdr:twoCellAnchor>
  <xdr:twoCellAnchor>
    <xdr:from>
      <xdr:col>27</xdr:col>
      <xdr:colOff>129008</xdr:colOff>
      <xdr:row>25</xdr:row>
      <xdr:rowOff>9785</xdr:rowOff>
    </xdr:from>
    <xdr:to>
      <xdr:col>29</xdr:col>
      <xdr:colOff>315757</xdr:colOff>
      <xdr:row>26</xdr:row>
      <xdr:rowOff>79501</xdr:rowOff>
    </xdr:to>
    <xdr:grpSp>
      <xdr:nvGrpSpPr>
        <xdr:cNvPr id="69" name="Group 68"/>
        <xdr:cNvGrpSpPr/>
      </xdr:nvGrpSpPr>
      <xdr:grpSpPr>
        <a:xfrm>
          <a:off x="12077591" y="4952202"/>
          <a:ext cx="1488499" cy="260216"/>
          <a:chOff x="15725762" y="5303513"/>
          <a:chExt cx="1444382" cy="246888"/>
        </a:xfrm>
      </xdr:grpSpPr>
      <mc:AlternateContent xmlns:mc="http://schemas.openxmlformats.org/markup-compatibility/2006">
        <mc:Choice xmlns:a14="http://schemas.microsoft.com/office/drawing/2010/main" Requires="a14">
          <xdr:sp macro="" textlink="">
            <xdr:nvSpPr>
              <xdr:cNvPr id="1032" name="Check Box 8" hidden="1">
                <a:extLst>
                  <a:ext uri="{63B3BB69-23CF-44E3-9099-C40C66FF867C}">
                    <a14:compatExt spid="_x0000_s1032"/>
                  </a:ext>
                </a:extLst>
              </xdr:cNvPr>
              <xdr:cNvSpPr/>
            </xdr:nvSpPr>
            <xdr:spPr bwMode="auto">
              <a:xfrm>
                <a:off x="15725762" y="5303513"/>
                <a:ext cx="393192"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1" name="TextBox 70"/>
          <xdr:cNvSpPr txBox="1"/>
        </xdr:nvSpPr>
        <xdr:spPr>
          <a:xfrm>
            <a:off x="15889984" y="531223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2"/>
                </a:solidFill>
              </a:rPr>
              <a:t>Nutrition Product</a:t>
            </a:r>
          </a:p>
        </xdr:txBody>
      </xdr:sp>
    </xdr:grpSp>
    <xdr:clientData/>
  </xdr:twoCellAnchor>
  <xdr:twoCellAnchor>
    <xdr:from>
      <xdr:col>27</xdr:col>
      <xdr:colOff>129008</xdr:colOff>
      <xdr:row>26</xdr:row>
      <xdr:rowOff>137601</xdr:rowOff>
    </xdr:from>
    <xdr:to>
      <xdr:col>29</xdr:col>
      <xdr:colOff>315757</xdr:colOff>
      <xdr:row>28</xdr:row>
      <xdr:rowOff>18393</xdr:rowOff>
    </xdr:to>
    <xdr:grpSp>
      <xdr:nvGrpSpPr>
        <xdr:cNvPr id="72" name="Group 71"/>
        <xdr:cNvGrpSpPr/>
      </xdr:nvGrpSpPr>
      <xdr:grpSpPr>
        <a:xfrm>
          <a:off x="12077591" y="5270518"/>
          <a:ext cx="1488499" cy="261792"/>
          <a:chOff x="15725762" y="5303513"/>
          <a:chExt cx="1444382" cy="247024"/>
        </a:xfrm>
      </xdr:grpSpPr>
      <mc:AlternateContent xmlns:mc="http://schemas.openxmlformats.org/markup-compatibility/2006">
        <mc:Choice xmlns:a14="http://schemas.microsoft.com/office/drawing/2010/main" Requires="a14">
          <xdr:sp macro="" textlink="">
            <xdr:nvSpPr>
              <xdr:cNvPr id="1033" name="Check Box 9" hidden="1">
                <a:extLst>
                  <a:ext uri="{63B3BB69-23CF-44E3-9099-C40C66FF867C}">
                    <a14:compatExt spid="_x0000_s1033"/>
                  </a:ext>
                </a:extLst>
              </xdr:cNvPr>
              <xdr:cNvSpPr/>
            </xdr:nvSpPr>
            <xdr:spPr bwMode="auto">
              <a:xfrm>
                <a:off x="15725762" y="5303513"/>
                <a:ext cx="393192" cy="2468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4" name="TextBox 73"/>
          <xdr:cNvSpPr txBox="1"/>
        </xdr:nvSpPr>
        <xdr:spPr>
          <a:xfrm>
            <a:off x="15889984" y="531241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rgbClr val="FFDD71"/>
                </a:solidFill>
              </a:rPr>
              <a:t>Snack</a:t>
            </a:r>
          </a:p>
        </xdr:txBody>
      </xdr:sp>
    </xdr:grpSp>
    <xdr:clientData/>
  </xdr:twoCellAnchor>
  <xdr:twoCellAnchor>
    <xdr:from>
      <xdr:col>27</xdr:col>
      <xdr:colOff>129004</xdr:colOff>
      <xdr:row>28</xdr:row>
      <xdr:rowOff>80431</xdr:rowOff>
    </xdr:from>
    <xdr:to>
      <xdr:col>29</xdr:col>
      <xdr:colOff>463285</xdr:colOff>
      <xdr:row>29</xdr:row>
      <xdr:rowOff>146397</xdr:rowOff>
    </xdr:to>
    <xdr:grpSp>
      <xdr:nvGrpSpPr>
        <xdr:cNvPr id="75" name="Group 74"/>
        <xdr:cNvGrpSpPr/>
      </xdr:nvGrpSpPr>
      <xdr:grpSpPr>
        <a:xfrm>
          <a:off x="12077587" y="5594348"/>
          <a:ext cx="1636031" cy="256466"/>
          <a:chOff x="15725762" y="5303462"/>
          <a:chExt cx="1670090" cy="247152"/>
        </a:xfrm>
      </xdr:grpSpPr>
      <mc:AlternateContent xmlns:mc="http://schemas.openxmlformats.org/markup-compatibility/2006">
        <mc:Choice xmlns:a14="http://schemas.microsoft.com/office/drawing/2010/main" Requires="a14">
          <xdr:sp macro="" textlink="">
            <xdr:nvSpPr>
              <xdr:cNvPr id="1034" name="Check Box 10" hidden="1">
                <a:extLst>
                  <a:ext uri="{63B3BB69-23CF-44E3-9099-C40C66FF867C}">
                    <a14:compatExt spid="_x0000_s1034"/>
                  </a:ext>
                </a:extLst>
              </xdr:cNvPr>
              <xdr:cNvSpPr/>
            </xdr:nvSpPr>
            <xdr:spPr bwMode="auto">
              <a:xfrm>
                <a:off x="15725762" y="5303462"/>
                <a:ext cx="393192"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77" name="TextBox 76"/>
          <xdr:cNvSpPr txBox="1"/>
        </xdr:nvSpPr>
        <xdr:spPr>
          <a:xfrm>
            <a:off x="15889983" y="5312489"/>
            <a:ext cx="150586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6"/>
                </a:solidFill>
              </a:rPr>
              <a:t>Milk products</a:t>
            </a:r>
          </a:p>
        </xdr:txBody>
      </xdr:sp>
    </xdr:grpSp>
    <xdr:clientData/>
  </xdr:twoCellAnchor>
  <xdr:twoCellAnchor>
    <xdr:from>
      <xdr:col>29</xdr:col>
      <xdr:colOff>405179</xdr:colOff>
      <xdr:row>23</xdr:row>
      <xdr:rowOff>166155</xdr:rowOff>
    </xdr:from>
    <xdr:to>
      <xdr:col>32</xdr:col>
      <xdr:colOff>31678</xdr:colOff>
      <xdr:row>24</xdr:row>
      <xdr:rowOff>232120</xdr:rowOff>
    </xdr:to>
    <xdr:grpSp>
      <xdr:nvGrpSpPr>
        <xdr:cNvPr id="78" name="Group 77"/>
        <xdr:cNvGrpSpPr/>
      </xdr:nvGrpSpPr>
      <xdr:grpSpPr>
        <a:xfrm>
          <a:off x="13655512" y="4632322"/>
          <a:ext cx="1372749" cy="256465"/>
          <a:chOff x="15725758" y="5303426"/>
          <a:chExt cx="1421146" cy="247189"/>
        </a:xfrm>
      </xdr:grpSpPr>
      <mc:AlternateContent xmlns:mc="http://schemas.openxmlformats.org/markup-compatibility/2006">
        <mc:Choice xmlns:a14="http://schemas.microsoft.com/office/drawing/2010/main" Requires="a14">
          <xdr:sp macro="" textlink="">
            <xdr:nvSpPr>
              <xdr:cNvPr id="1035" name="Check Box 11" hidden="1">
                <a:extLst>
                  <a:ext uri="{63B3BB69-23CF-44E3-9099-C40C66FF867C}">
                    <a14:compatExt spid="_x0000_s1035"/>
                  </a:ext>
                </a:extLst>
              </xdr:cNvPr>
              <xdr:cNvSpPr/>
            </xdr:nvSpPr>
            <xdr:spPr bwMode="auto">
              <a:xfrm>
                <a:off x="15725758" y="5303426"/>
                <a:ext cx="393190"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0" name="TextBox 79"/>
          <xdr:cNvSpPr txBox="1"/>
        </xdr:nvSpPr>
        <xdr:spPr>
          <a:xfrm>
            <a:off x="15866744" y="5312490"/>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3"/>
                </a:solidFill>
              </a:rPr>
              <a:t>Seasoning</a:t>
            </a:r>
          </a:p>
        </xdr:txBody>
      </xdr:sp>
    </xdr:grpSp>
    <xdr:clientData/>
  </xdr:twoCellAnchor>
  <xdr:twoCellAnchor>
    <xdr:from>
      <xdr:col>29</xdr:col>
      <xdr:colOff>405179</xdr:colOff>
      <xdr:row>25</xdr:row>
      <xdr:rowOff>28835</xdr:rowOff>
    </xdr:from>
    <xdr:to>
      <xdr:col>32</xdr:col>
      <xdr:colOff>31678</xdr:colOff>
      <xdr:row>26</xdr:row>
      <xdr:rowOff>98551</xdr:rowOff>
    </xdr:to>
    <xdr:grpSp>
      <xdr:nvGrpSpPr>
        <xdr:cNvPr id="81" name="Group 80"/>
        <xdr:cNvGrpSpPr/>
      </xdr:nvGrpSpPr>
      <xdr:grpSpPr>
        <a:xfrm>
          <a:off x="13655512" y="4971252"/>
          <a:ext cx="1372749" cy="260216"/>
          <a:chOff x="15725758" y="5303513"/>
          <a:chExt cx="1421146" cy="246888"/>
        </a:xfrm>
      </xdr:grpSpPr>
      <mc:AlternateContent xmlns:mc="http://schemas.openxmlformats.org/markup-compatibility/2006">
        <mc:Choice xmlns:a14="http://schemas.microsoft.com/office/drawing/2010/main" Requires="a14">
          <xdr:sp macro="" textlink="">
            <xdr:nvSpPr>
              <xdr:cNvPr id="1036" name="Check Box 12" hidden="1">
                <a:extLst>
                  <a:ext uri="{63B3BB69-23CF-44E3-9099-C40C66FF867C}">
                    <a14:compatExt spid="_x0000_s1036"/>
                  </a:ext>
                </a:extLst>
              </xdr:cNvPr>
              <xdr:cNvSpPr/>
            </xdr:nvSpPr>
            <xdr:spPr bwMode="auto">
              <a:xfrm>
                <a:off x="15725758" y="5303513"/>
                <a:ext cx="393190"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3" name="TextBox 82"/>
          <xdr:cNvSpPr txBox="1"/>
        </xdr:nvSpPr>
        <xdr:spPr>
          <a:xfrm>
            <a:off x="15866744" y="531223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rgbClr val="5195D3"/>
                </a:solidFill>
              </a:rPr>
              <a:t>Liquid beverages</a:t>
            </a:r>
          </a:p>
        </xdr:txBody>
      </xdr:sp>
    </xdr:grpSp>
    <xdr:clientData/>
  </xdr:twoCellAnchor>
  <xdr:twoCellAnchor>
    <xdr:from>
      <xdr:col>29</xdr:col>
      <xdr:colOff>405179</xdr:colOff>
      <xdr:row>26</xdr:row>
      <xdr:rowOff>128076</xdr:rowOff>
    </xdr:from>
    <xdr:to>
      <xdr:col>32</xdr:col>
      <xdr:colOff>31678</xdr:colOff>
      <xdr:row>28</xdr:row>
      <xdr:rowOff>8868</xdr:rowOff>
    </xdr:to>
    <xdr:grpSp>
      <xdr:nvGrpSpPr>
        <xdr:cNvPr id="84" name="Group 83"/>
        <xdr:cNvGrpSpPr/>
      </xdr:nvGrpSpPr>
      <xdr:grpSpPr>
        <a:xfrm>
          <a:off x="13655512" y="5260993"/>
          <a:ext cx="1372749" cy="261792"/>
          <a:chOff x="15725758" y="5303513"/>
          <a:chExt cx="1421146" cy="247024"/>
        </a:xfrm>
      </xdr:grpSpPr>
      <mc:AlternateContent xmlns:mc="http://schemas.openxmlformats.org/markup-compatibility/2006">
        <mc:Choice xmlns:a14="http://schemas.microsoft.com/office/drawing/2010/main" Requires="a14">
          <xdr:sp macro="" textlink="">
            <xdr:nvSpPr>
              <xdr:cNvPr id="1037" name="Check Box 13" hidden="1">
                <a:extLst>
                  <a:ext uri="{63B3BB69-23CF-44E3-9099-C40C66FF867C}">
                    <a14:compatExt spid="_x0000_s1037"/>
                  </a:ext>
                </a:extLst>
              </xdr:cNvPr>
              <xdr:cNvSpPr/>
            </xdr:nvSpPr>
            <xdr:spPr bwMode="auto">
              <a:xfrm>
                <a:off x="15725758" y="5303513"/>
                <a:ext cx="393190" cy="2468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6" name="TextBox 85"/>
          <xdr:cNvSpPr txBox="1"/>
        </xdr:nvSpPr>
        <xdr:spPr>
          <a:xfrm>
            <a:off x="15866744" y="531241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2"/>
                </a:solidFill>
              </a:rPr>
              <a:t>Healthy Food</a:t>
            </a:r>
          </a:p>
        </xdr:txBody>
      </xdr:sp>
    </xdr:grpSp>
    <xdr:clientData/>
  </xdr:twoCellAnchor>
  <xdr:twoCellAnchor>
    <xdr:from>
      <xdr:col>29</xdr:col>
      <xdr:colOff>405179</xdr:colOff>
      <xdr:row>28</xdr:row>
      <xdr:rowOff>80431</xdr:rowOff>
    </xdr:from>
    <xdr:to>
      <xdr:col>32</xdr:col>
      <xdr:colOff>31678</xdr:colOff>
      <xdr:row>29</xdr:row>
      <xdr:rowOff>146397</xdr:rowOff>
    </xdr:to>
    <xdr:grpSp>
      <xdr:nvGrpSpPr>
        <xdr:cNvPr id="87" name="Group 86"/>
        <xdr:cNvGrpSpPr/>
      </xdr:nvGrpSpPr>
      <xdr:grpSpPr>
        <a:xfrm>
          <a:off x="13655512" y="5594348"/>
          <a:ext cx="1372749" cy="256466"/>
          <a:chOff x="15725758" y="5303462"/>
          <a:chExt cx="1421146" cy="247152"/>
        </a:xfrm>
      </xdr:grpSpPr>
      <mc:AlternateContent xmlns:mc="http://schemas.openxmlformats.org/markup-compatibility/2006">
        <mc:Choice xmlns:a14="http://schemas.microsoft.com/office/drawing/2010/main" Requires="a14">
          <xdr:sp macro="" textlink="">
            <xdr:nvSpPr>
              <xdr:cNvPr id="1038" name="Check Box 14" hidden="1">
                <a:extLst>
                  <a:ext uri="{63B3BB69-23CF-44E3-9099-C40C66FF867C}">
                    <a14:compatExt spid="_x0000_s1038"/>
                  </a:ext>
                </a:extLst>
              </xdr:cNvPr>
              <xdr:cNvSpPr/>
            </xdr:nvSpPr>
            <xdr:spPr bwMode="auto">
              <a:xfrm>
                <a:off x="15725758" y="5303462"/>
                <a:ext cx="393190"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89" name="TextBox 88"/>
          <xdr:cNvSpPr txBox="1"/>
        </xdr:nvSpPr>
        <xdr:spPr>
          <a:xfrm>
            <a:off x="15866744" y="5312489"/>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lumMod val="75000"/>
                  </a:schemeClr>
                </a:solidFill>
              </a:rPr>
              <a:t>Other ETC</a:t>
            </a:r>
          </a:p>
        </xdr:txBody>
      </xdr:sp>
    </xdr:grpSp>
    <xdr:clientData/>
  </xdr:twoCellAnchor>
  <xdr:twoCellAnchor>
    <xdr:from>
      <xdr:col>24</xdr:col>
      <xdr:colOff>375712</xdr:colOff>
      <xdr:row>8</xdr:row>
      <xdr:rowOff>57145</xdr:rowOff>
    </xdr:from>
    <xdr:to>
      <xdr:col>27</xdr:col>
      <xdr:colOff>475679</xdr:colOff>
      <xdr:row>9</xdr:row>
      <xdr:rowOff>149553</xdr:rowOff>
    </xdr:to>
    <xdr:sp macro="" textlink="">
      <xdr:nvSpPr>
        <xdr:cNvPr id="90" name="TextBox 89"/>
        <xdr:cNvSpPr txBox="1"/>
      </xdr:nvSpPr>
      <xdr:spPr>
        <a:xfrm>
          <a:off x="10980212" y="1856312"/>
          <a:ext cx="1444050" cy="2829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baseline="0">
              <a:solidFill>
                <a:schemeClr val="accent5"/>
              </a:solidFill>
            </a:rPr>
            <a:t>OR (%)</a:t>
          </a:r>
          <a:endParaRPr lang="en-US" sz="1000" b="1">
            <a:solidFill>
              <a:schemeClr val="accent5"/>
            </a:solidFill>
          </a:endParaRPr>
        </a:p>
      </xdr:txBody>
    </xdr:sp>
    <xdr:clientData/>
  </xdr:twoCellAnchor>
  <xdr:twoCellAnchor>
    <xdr:from>
      <xdr:col>25</xdr:col>
      <xdr:colOff>1</xdr:colOff>
      <xdr:row>7</xdr:row>
      <xdr:rowOff>13662</xdr:rowOff>
    </xdr:from>
    <xdr:to>
      <xdr:col>28</xdr:col>
      <xdr:colOff>190349</xdr:colOff>
      <xdr:row>8</xdr:row>
      <xdr:rowOff>178611</xdr:rowOff>
    </xdr:to>
    <xdr:sp macro="" textlink="">
      <xdr:nvSpPr>
        <xdr:cNvPr id="91" name="TextBox 90"/>
        <xdr:cNvSpPr txBox="1"/>
      </xdr:nvSpPr>
      <xdr:spPr>
        <a:xfrm>
          <a:off x="10985501" y="1622329"/>
          <a:ext cx="1735515" cy="355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FFD44B"/>
              </a:solidFill>
            </a:rPr>
            <a:t>ProdR </a:t>
          </a:r>
          <a:r>
            <a:rPr lang="en-US" sz="1000" b="1" baseline="0">
              <a:solidFill>
                <a:srgbClr val="FFD44B"/>
              </a:solidFill>
            </a:rPr>
            <a:t>(%)</a:t>
          </a:r>
          <a:endParaRPr lang="en-US" sz="1000" b="1">
            <a:solidFill>
              <a:srgbClr val="FFD44B"/>
            </a:solidFill>
          </a:endParaRPr>
        </a:p>
      </xdr:txBody>
    </xdr:sp>
    <xdr:clientData/>
  </xdr:twoCellAnchor>
  <mc:AlternateContent xmlns:mc="http://schemas.openxmlformats.org/markup-compatibility/2006">
    <mc:Choice xmlns:a14="http://schemas.microsoft.com/office/drawing/2010/main" Requires="a14">
      <xdr:twoCellAnchor editAs="oneCell">
        <xdr:from>
          <xdr:col>28</xdr:col>
          <xdr:colOff>542925</xdr:colOff>
          <xdr:row>6</xdr:row>
          <xdr:rowOff>28575</xdr:rowOff>
        </xdr:from>
        <xdr:to>
          <xdr:col>31</xdr:col>
          <xdr:colOff>95250</xdr:colOff>
          <xdr:row>7</xdr:row>
          <xdr:rowOff>66675</xdr:rowOff>
        </xdr:to>
        <xdr:sp macro="" textlink="">
          <xdr:nvSpPr>
            <xdr:cNvPr id="1039" name="Scroll Bar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292098</xdr:colOff>
      <xdr:row>6</xdr:row>
      <xdr:rowOff>59699</xdr:rowOff>
    </xdr:from>
    <xdr:to>
      <xdr:col>3</xdr:col>
      <xdr:colOff>177801</xdr:colOff>
      <xdr:row>7</xdr:row>
      <xdr:rowOff>156141</xdr:rowOff>
    </xdr:to>
    <xdr:grpSp>
      <xdr:nvGrpSpPr>
        <xdr:cNvPr id="82" name="Group 81"/>
        <xdr:cNvGrpSpPr/>
      </xdr:nvGrpSpPr>
      <xdr:grpSpPr>
        <a:xfrm>
          <a:off x="292098" y="1287366"/>
          <a:ext cx="1303870" cy="286942"/>
          <a:chOff x="292098" y="1165092"/>
          <a:chExt cx="1350436" cy="282708"/>
        </a:xfrm>
      </xdr:grpSpPr>
      <xdr:sp macro="" textlink="">
        <xdr:nvSpPr>
          <xdr:cNvPr id="11" name="TextBox 7">
            <a:hlinkClick xmlns:r="http://schemas.openxmlformats.org/officeDocument/2006/relationships" r:id="rId5"/>
            <a:extLst>
              <a:ext uri="{FF2B5EF4-FFF2-40B4-BE49-F238E27FC236}">
                <a16:creationId xmlns:a16="http://schemas.microsoft.com/office/drawing/2014/main" id="{00000000-0008-0000-0000-00000B000000}"/>
              </a:ext>
            </a:extLst>
          </xdr:cNvPr>
          <xdr:cNvSpPr txBox="1"/>
        </xdr:nvSpPr>
        <xdr:spPr>
          <a:xfrm>
            <a:off x="465667" y="1165092"/>
            <a:ext cx="1176867" cy="282708"/>
          </a:xfrm>
          <a:prstGeom prst="rect">
            <a:avLst/>
          </a:prstGeom>
          <a:noFill/>
        </xdr:spPr>
        <xdr:txBody>
          <a:bodyPr wrap="square">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bg1"/>
                </a:solidFill>
                <a:latin typeface="+mn-lt"/>
                <a:cs typeface="Arial" panose="020B0604020202020204" pitchFamily="34" charset="0"/>
              </a:rPr>
              <a:t>Weekly</a:t>
            </a:r>
            <a:endParaRPr lang="vi-VN" sz="1200" b="1">
              <a:solidFill>
                <a:schemeClr val="bg1"/>
              </a:solidFill>
              <a:latin typeface="+mn-lt"/>
              <a:cs typeface="Arial" panose="020B0604020202020204" pitchFamily="34" charset="0"/>
            </a:endParaRPr>
          </a:p>
        </xdr:txBody>
      </xdr:sp>
      <xdr:pic>
        <xdr:nvPicPr>
          <xdr:cNvPr id="67" name="Picture 6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92098" y="1202266"/>
            <a:ext cx="182880" cy="182880"/>
          </a:xfrm>
          <a:prstGeom prst="rect">
            <a:avLst/>
          </a:prstGeom>
        </xdr:spPr>
      </xdr:pic>
    </xdr:grpSp>
    <xdr:clientData/>
  </xdr:twoCellAnchor>
  <xdr:twoCellAnchor>
    <xdr:from>
      <xdr:col>0</xdr:col>
      <xdr:colOff>289558</xdr:colOff>
      <xdr:row>8</xdr:row>
      <xdr:rowOff>128242</xdr:rowOff>
    </xdr:from>
    <xdr:to>
      <xdr:col>3</xdr:col>
      <xdr:colOff>232833</xdr:colOff>
      <xdr:row>10</xdr:row>
      <xdr:rowOff>39173</xdr:rowOff>
    </xdr:to>
    <xdr:grpSp>
      <xdr:nvGrpSpPr>
        <xdr:cNvPr id="79" name="Group 78"/>
        <xdr:cNvGrpSpPr/>
      </xdr:nvGrpSpPr>
      <xdr:grpSpPr>
        <a:xfrm>
          <a:off x="289558" y="1736909"/>
          <a:ext cx="1361442" cy="291931"/>
          <a:chOff x="289558" y="1542173"/>
          <a:chExt cx="1411261" cy="283464"/>
        </a:xfrm>
      </xdr:grpSpPr>
      <xdr:sp macro="" textlink="">
        <xdr:nvSpPr>
          <xdr:cNvPr id="9" name="TextBox 9">
            <a:hlinkClick xmlns:r="http://schemas.openxmlformats.org/officeDocument/2006/relationships" r:id="rId7"/>
            <a:extLst>
              <a:ext uri="{FF2B5EF4-FFF2-40B4-BE49-F238E27FC236}">
                <a16:creationId xmlns:a16="http://schemas.microsoft.com/office/drawing/2014/main" id="{00000000-0008-0000-0000-00000C000000}"/>
              </a:ext>
            </a:extLst>
          </xdr:cNvPr>
          <xdr:cNvSpPr txBox="1"/>
        </xdr:nvSpPr>
        <xdr:spPr>
          <a:xfrm>
            <a:off x="474133" y="1542173"/>
            <a:ext cx="1226686" cy="283464"/>
          </a:xfrm>
          <a:prstGeom prst="rect">
            <a:avLst/>
          </a:prstGeom>
          <a:noFill/>
        </xdr:spPr>
        <xdr:txBody>
          <a:bodyPr wrap="square">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bg1"/>
                </a:solidFill>
                <a:latin typeface="+mn-lt"/>
                <a:cs typeface="Arial" panose="020B0604020202020204" pitchFamily="34" charset="0"/>
              </a:rPr>
              <a:t>Control month</a:t>
            </a:r>
            <a:endParaRPr lang="vi-VN" sz="1200" b="1">
              <a:solidFill>
                <a:schemeClr val="bg1"/>
              </a:solidFill>
              <a:latin typeface="+mn-lt"/>
              <a:cs typeface="Arial" panose="020B0604020202020204" pitchFamily="34" charset="0"/>
            </a:endParaRPr>
          </a:p>
        </xdr:txBody>
      </xdr:sp>
      <xdr:pic>
        <xdr:nvPicPr>
          <xdr:cNvPr id="73" name="Picture 7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89558" y="1574800"/>
            <a:ext cx="210312" cy="210312"/>
          </a:xfrm>
          <a:prstGeom prst="rect">
            <a:avLst/>
          </a:prstGeom>
        </xdr:spPr>
      </xdr:pic>
    </xdr:grpSp>
    <xdr:clientData/>
  </xdr:twoCellAnchor>
  <xdr:twoCellAnchor>
    <xdr:from>
      <xdr:col>0</xdr:col>
      <xdr:colOff>327457</xdr:colOff>
      <xdr:row>3</xdr:row>
      <xdr:rowOff>116417</xdr:rowOff>
    </xdr:from>
    <xdr:to>
      <xdr:col>3</xdr:col>
      <xdr:colOff>123911</xdr:colOff>
      <xdr:row>5</xdr:row>
      <xdr:rowOff>151099</xdr:rowOff>
    </xdr:to>
    <xdr:grpSp>
      <xdr:nvGrpSpPr>
        <xdr:cNvPr id="85" name="Group 84"/>
        <xdr:cNvGrpSpPr/>
      </xdr:nvGrpSpPr>
      <xdr:grpSpPr>
        <a:xfrm>
          <a:off x="327457" y="772584"/>
          <a:ext cx="1214621" cy="415682"/>
          <a:chOff x="296187" y="758920"/>
          <a:chExt cx="1262807" cy="243078"/>
        </a:xfrm>
      </xdr:grpSpPr>
      <xdr:sp macro="" textlink="">
        <xdr:nvSpPr>
          <xdr:cNvPr id="13" name="TextBox 3">
            <a:extLst>
              <a:ext uri="{FF2B5EF4-FFF2-40B4-BE49-F238E27FC236}">
                <a16:creationId xmlns:a16="http://schemas.microsoft.com/office/drawing/2014/main" id="{00000000-0008-0000-0000-00000A000000}"/>
              </a:ext>
            </a:extLst>
          </xdr:cNvPr>
          <xdr:cNvSpPr txBox="1"/>
        </xdr:nvSpPr>
        <xdr:spPr>
          <a:xfrm>
            <a:off x="520682" y="783675"/>
            <a:ext cx="1038312" cy="218323"/>
          </a:xfrm>
          <a:prstGeom prst="rect">
            <a:avLst/>
          </a:prstGeom>
          <a:noFill/>
        </xdr:spPr>
        <xdr:txBody>
          <a:bodyPr wrap="square" rtlCol="0">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mn-lt"/>
                <a:cs typeface="Arial" panose="020B0604020202020204" pitchFamily="34" charset="0"/>
              </a:rPr>
              <a:t>Dashboard</a:t>
            </a:r>
            <a:endParaRPr lang="vi-VN" sz="1200" b="1">
              <a:latin typeface="+mn-lt"/>
              <a:cs typeface="Arial" panose="020B0604020202020204" pitchFamily="34" charset="0"/>
            </a:endParaRPr>
          </a:p>
        </xdr:txBody>
      </xdr:sp>
      <xdr:pic>
        <xdr:nvPicPr>
          <xdr:cNvPr id="76" name="Picture 75"/>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6187" y="758920"/>
            <a:ext cx="275730" cy="183803"/>
          </a:xfrm>
          <a:prstGeom prst="rect">
            <a:avLst/>
          </a:prstGeom>
        </xdr:spPr>
      </xdr:pic>
    </xdr:grpSp>
    <xdr:clientData/>
  </xdr:twoCellAnchor>
  <xdr:twoCellAnchor editAs="oneCell">
    <xdr:from>
      <xdr:col>0</xdr:col>
      <xdr:colOff>169335</xdr:colOff>
      <xdr:row>10</xdr:row>
      <xdr:rowOff>84664</xdr:rowOff>
    </xdr:from>
    <xdr:to>
      <xdr:col>3</xdr:col>
      <xdr:colOff>160867</xdr:colOff>
      <xdr:row>17</xdr:row>
      <xdr:rowOff>59265</xdr:rowOff>
    </xdr:to>
    <mc:AlternateContent xmlns:mc="http://schemas.openxmlformats.org/markup-compatibility/2006" xmlns:a14="http://schemas.microsoft.com/office/drawing/2010/main">
      <mc:Choice Requires="a14">
        <xdr:graphicFrame macro="">
          <xdr:nvGraphicFramePr>
            <xdr:cNvPr id="93" name="Factory"/>
            <xdr:cNvGraphicFramePr/>
          </xdr:nvGraphicFramePr>
          <xdr:xfrm>
            <a:off x="0" y="0"/>
            <a:ext cx="0" cy="0"/>
          </xdr:xfrm>
          <a:graphic>
            <a:graphicData uri="http://schemas.microsoft.com/office/drawing/2010/slicer">
              <sle:slicer xmlns:sle="http://schemas.microsoft.com/office/drawing/2010/slicer" name="Factory"/>
            </a:graphicData>
          </a:graphic>
        </xdr:graphicFrame>
      </mc:Choice>
      <mc:Fallback xmlns="">
        <xdr:sp macro="" textlink="">
          <xdr:nvSpPr>
            <xdr:cNvPr id="0" name=""/>
            <xdr:cNvSpPr>
              <a:spLocks noTextEdit="1"/>
            </xdr:cNvSpPr>
          </xdr:nvSpPr>
          <xdr:spPr>
            <a:xfrm>
              <a:off x="169335" y="1930397"/>
              <a:ext cx="1456265" cy="12784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148167</xdr:colOff>
      <xdr:row>16</xdr:row>
      <xdr:rowOff>169330</xdr:rowOff>
    </xdr:from>
    <xdr:to>
      <xdr:col>3</xdr:col>
      <xdr:colOff>127000</xdr:colOff>
      <xdr:row>24</xdr:row>
      <xdr:rowOff>84670</xdr:rowOff>
    </xdr:to>
    <mc:AlternateContent xmlns:mc="http://schemas.openxmlformats.org/markup-compatibility/2006" xmlns:a14="http://schemas.microsoft.com/office/drawing/2010/main">
      <mc:Choice Requires="a14">
        <xdr:graphicFrame macro="">
          <xdr:nvGraphicFramePr>
            <xdr:cNvPr id="88"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8167" y="3301997"/>
              <a:ext cx="1397000" cy="14393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32</xdr:col>
      <xdr:colOff>131232</xdr:colOff>
      <xdr:row>4</xdr:row>
      <xdr:rowOff>35984</xdr:rowOff>
    </xdr:from>
    <xdr:to>
      <xdr:col>35</xdr:col>
      <xdr:colOff>52916</xdr:colOff>
      <xdr:row>5</xdr:row>
      <xdr:rowOff>103718</xdr:rowOff>
    </xdr:to>
    <xdr:sp macro="" textlink="">
      <xdr:nvSpPr>
        <xdr:cNvPr id="4" name="TextBox 3"/>
        <xdr:cNvSpPr txBox="1"/>
      </xdr:nvSpPr>
      <xdr:spPr>
        <a:xfrm>
          <a:off x="15127815" y="1073151"/>
          <a:ext cx="1540934" cy="258234"/>
        </a:xfrm>
        <a:prstGeom prst="rect">
          <a:avLst/>
        </a:prstGeom>
        <a:solidFill>
          <a:schemeClr val="lt1"/>
        </a:solidFill>
        <a:ln w="9525" cmpd="sng">
          <a:solidFill>
            <a:schemeClr val="accent2">
              <a:lumMod val="50000"/>
            </a:schemeClr>
          </a:solidFill>
          <a:prstDash val="sys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cap="none" spc="0">
              <a:ln w="0">
                <a:noFill/>
              </a:ln>
              <a:solidFill>
                <a:schemeClr val="tx1">
                  <a:lumMod val="50000"/>
                  <a:lumOff val="50000"/>
                </a:schemeClr>
              </a:solidFill>
              <a:effectLst/>
            </a:rPr>
            <a:t>2022</a:t>
          </a:r>
          <a:r>
            <a:rPr lang="en-US" sz="900" b="0" cap="none" spc="0" baseline="0">
              <a:ln w="0">
                <a:noFill/>
              </a:ln>
              <a:solidFill>
                <a:schemeClr val="tx1">
                  <a:lumMod val="50000"/>
                  <a:lumOff val="50000"/>
                </a:schemeClr>
              </a:solidFill>
              <a:effectLst/>
            </a:rPr>
            <a:t> - W06: Tet holiday</a:t>
          </a:r>
          <a:endParaRPr lang="en-US" sz="900" b="0">
            <a:ln w="0">
              <a:noFill/>
            </a:ln>
            <a:solidFill>
              <a:schemeClr val="tx1">
                <a:lumMod val="50000"/>
                <a:lumOff val="50000"/>
              </a:schemeClr>
            </a:solidFill>
            <a:effectLst/>
          </a:endParaRPr>
        </a:p>
      </xdr:txBody>
    </xdr:sp>
    <xdr:clientData/>
  </xdr:twoCellAnchor>
  <xdr:twoCellAnchor editAs="oneCell">
    <xdr:from>
      <xdr:col>0</xdr:col>
      <xdr:colOff>138853</xdr:colOff>
      <xdr:row>24</xdr:row>
      <xdr:rowOff>84665</xdr:rowOff>
    </xdr:from>
    <xdr:to>
      <xdr:col>3</xdr:col>
      <xdr:colOff>160867</xdr:colOff>
      <xdr:row>31</xdr:row>
      <xdr:rowOff>128054</xdr:rowOff>
    </xdr:to>
    <mc:AlternateContent xmlns:mc="http://schemas.openxmlformats.org/markup-compatibility/2006" xmlns:a14="http://schemas.microsoft.com/office/drawing/2010/main">
      <mc:Choice Requires="a14">
        <xdr:graphicFrame macro="">
          <xdr:nvGraphicFramePr>
            <xdr:cNvPr id="7" name="PH1"/>
            <xdr:cNvGraphicFramePr/>
          </xdr:nvGraphicFramePr>
          <xdr:xfrm>
            <a:off x="0" y="0"/>
            <a:ext cx="0" cy="0"/>
          </xdr:xfrm>
          <a:graphic>
            <a:graphicData uri="http://schemas.microsoft.com/office/drawing/2010/slicer">
              <sle:slicer xmlns:sle="http://schemas.microsoft.com/office/drawing/2010/slicer" name="PH1"/>
            </a:graphicData>
          </a:graphic>
        </xdr:graphicFrame>
      </mc:Choice>
      <mc:Fallback xmlns="">
        <xdr:sp macro="" textlink="">
          <xdr:nvSpPr>
            <xdr:cNvPr id="0" name=""/>
            <xdr:cNvSpPr>
              <a:spLocks noTextEdit="1"/>
            </xdr:cNvSpPr>
          </xdr:nvSpPr>
          <xdr:spPr>
            <a:xfrm>
              <a:off x="138853" y="4538132"/>
              <a:ext cx="1486747" cy="14382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118533</xdr:colOff>
      <xdr:row>0</xdr:row>
      <xdr:rowOff>137583</xdr:rowOff>
    </xdr:from>
    <xdr:to>
      <xdr:col>11</xdr:col>
      <xdr:colOff>423333</xdr:colOff>
      <xdr:row>1</xdr:row>
      <xdr:rowOff>188383</xdr:rowOff>
    </xdr:to>
    <xdr:pic>
      <xdr:nvPicPr>
        <xdr:cNvPr id="6" name="Picture 5"/>
        <xdr:cNvPicPr>
          <a:picLocks noChangeAspect="1"/>
        </xdr:cNvPicPr>
      </xdr:nvPicPr>
      <xdr:blipFill>
        <a:blip xmlns:r="http://schemas.openxmlformats.org/officeDocument/2006/relationships" r:embed="rId10"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4800600" y="137583"/>
          <a:ext cx="304800" cy="304800"/>
        </a:xfrm>
        <a:prstGeom prst="rect">
          <a:avLst/>
        </a:prstGeom>
      </xdr:spPr>
    </xdr:pic>
    <xdr:clientData/>
  </xdr:twoCellAnchor>
  <xdr:twoCellAnchor editAs="oneCell">
    <xdr:from>
      <xdr:col>4</xdr:col>
      <xdr:colOff>749301</xdr:colOff>
      <xdr:row>0</xdr:row>
      <xdr:rowOff>139700</xdr:rowOff>
    </xdr:from>
    <xdr:to>
      <xdr:col>5</xdr:col>
      <xdr:colOff>296333</xdr:colOff>
      <xdr:row>1</xdr:row>
      <xdr:rowOff>186266</xdr:rowOff>
    </xdr:to>
    <xdr:pic>
      <xdr:nvPicPr>
        <xdr:cNvPr id="92" name="Picture 91"/>
        <xdr:cNvPicPr>
          <a:picLocks noChangeAspect="1"/>
        </xdr:cNvPicPr>
      </xdr:nvPicPr>
      <xdr:blipFill>
        <a:blip xmlns:r="http://schemas.openxmlformats.org/officeDocument/2006/relationships" r:embed="rId11"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2493434" y="139700"/>
          <a:ext cx="300566" cy="300566"/>
        </a:xfrm>
        <a:prstGeom prst="rect">
          <a:avLst/>
        </a:prstGeom>
      </xdr:spPr>
    </xdr:pic>
    <xdr:clientData/>
  </xdr:twoCellAnchor>
  <xdr:twoCellAnchor editAs="oneCell">
    <xdr:from>
      <xdr:col>17</xdr:col>
      <xdr:colOff>175685</xdr:colOff>
      <xdr:row>0</xdr:row>
      <xdr:rowOff>160867</xdr:rowOff>
    </xdr:from>
    <xdr:to>
      <xdr:col>17</xdr:col>
      <xdr:colOff>457201</xdr:colOff>
      <xdr:row>1</xdr:row>
      <xdr:rowOff>188383</xdr:rowOff>
    </xdr:to>
    <xdr:pic>
      <xdr:nvPicPr>
        <xdr:cNvPr id="94" name="Picture 93"/>
        <xdr:cNvPicPr>
          <a:picLocks noChangeAspect="1"/>
        </xdr:cNvPicPr>
      </xdr:nvPicPr>
      <xdr:blipFill>
        <a:blip xmlns:r="http://schemas.openxmlformats.org/officeDocument/2006/relationships" r:embed="rId12"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279218" y="160867"/>
          <a:ext cx="281516" cy="281516"/>
        </a:xfrm>
        <a:prstGeom prst="rect">
          <a:avLst/>
        </a:prstGeom>
      </xdr:spPr>
    </xdr:pic>
    <xdr:clientData/>
  </xdr:twoCellAnchor>
  <xdr:twoCellAnchor editAs="oneCell">
    <xdr:from>
      <xdr:col>25</xdr:col>
      <xdr:colOff>76201</xdr:colOff>
      <xdr:row>0</xdr:row>
      <xdr:rowOff>0</xdr:rowOff>
    </xdr:from>
    <xdr:to>
      <xdr:col>25</xdr:col>
      <xdr:colOff>355601</xdr:colOff>
      <xdr:row>1</xdr:row>
      <xdr:rowOff>25400</xdr:rowOff>
    </xdr:to>
    <xdr:pic macro="[0]!Dashboard_RefreshAll">
      <xdr:nvPicPr>
        <xdr:cNvPr id="8" name="Picture 7"/>
        <xdr:cNvPicPr>
          <a:picLocks noChangeAspect="1"/>
        </xdr:cNvPicPr>
      </xdr:nvPicPr>
      <xdr:blipFill>
        <a:blip xmlns:r="http://schemas.openxmlformats.org/officeDocument/2006/relationships" r:embed="rId1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1404601" y="0"/>
          <a:ext cx="279400" cy="279400"/>
        </a:xfrm>
        <a:prstGeom prst="rect">
          <a:avLst/>
        </a:prstGeom>
      </xdr:spPr>
    </xdr:pic>
    <xdr:clientData/>
  </xdr:twoCellAnchor>
  <xdr:twoCellAnchor>
    <xdr:from>
      <xdr:col>4</xdr:col>
      <xdr:colOff>84667</xdr:colOff>
      <xdr:row>22</xdr:row>
      <xdr:rowOff>1</xdr:rowOff>
    </xdr:from>
    <xdr:to>
      <xdr:col>18</xdr:col>
      <xdr:colOff>74083</xdr:colOff>
      <xdr:row>23</xdr:row>
      <xdr:rowOff>97501</xdr:rowOff>
    </xdr:to>
    <xdr:sp macro="" textlink="">
      <xdr:nvSpPr>
        <xdr:cNvPr id="95" name="TextBox 94"/>
        <xdr:cNvSpPr txBox="1"/>
      </xdr:nvSpPr>
      <xdr:spPr>
        <a:xfrm>
          <a:off x="1778000" y="4275668"/>
          <a:ext cx="5905500" cy="288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2">
                  <a:lumMod val="75000"/>
                </a:schemeClr>
              </a:solidFill>
            </a:rPr>
            <a:t>OR</a:t>
          </a:r>
          <a:r>
            <a:rPr lang="en-US" sz="1100" b="1" baseline="0">
              <a:solidFill>
                <a:schemeClr val="tx2">
                  <a:lumMod val="75000"/>
                </a:schemeClr>
              </a:solidFill>
            </a:rPr>
            <a:t> </a:t>
          </a:r>
          <a:r>
            <a:rPr lang="en-US" sz="1100" b="0">
              <a:solidFill>
                <a:schemeClr val="tx2">
                  <a:lumMod val="75000"/>
                </a:schemeClr>
              </a:solidFill>
            </a:rPr>
            <a:t>by</a:t>
          </a:r>
          <a:r>
            <a:rPr lang="en-US" sz="1100" b="1" baseline="0">
              <a:solidFill>
                <a:schemeClr val="tx2">
                  <a:lumMod val="75000"/>
                </a:schemeClr>
              </a:solidFill>
            </a:rPr>
            <a:t> Factory</a:t>
          </a:r>
          <a:endParaRPr lang="en-US" sz="1100" b="1">
            <a:solidFill>
              <a:schemeClr val="tx2">
                <a:lumMod val="75000"/>
              </a:schemeClr>
            </a:solidFill>
          </a:endParaRPr>
        </a:p>
      </xdr:txBody>
    </xdr:sp>
    <xdr:clientData/>
  </xdr:twoCellAnchor>
  <xdr:twoCellAnchor>
    <xdr:from>
      <xdr:col>18</xdr:col>
      <xdr:colOff>42333</xdr:colOff>
      <xdr:row>22</xdr:row>
      <xdr:rowOff>1</xdr:rowOff>
    </xdr:from>
    <xdr:to>
      <xdr:col>31</xdr:col>
      <xdr:colOff>201083</xdr:colOff>
      <xdr:row>23</xdr:row>
      <xdr:rowOff>97501</xdr:rowOff>
    </xdr:to>
    <xdr:sp macro="" textlink="">
      <xdr:nvSpPr>
        <xdr:cNvPr id="96" name="TextBox 95"/>
        <xdr:cNvSpPr txBox="1"/>
      </xdr:nvSpPr>
      <xdr:spPr>
        <a:xfrm>
          <a:off x="7651750" y="4275668"/>
          <a:ext cx="7006166" cy="288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2">
                  <a:lumMod val="75000"/>
                </a:schemeClr>
              </a:solidFill>
            </a:rPr>
            <a:t>OR</a:t>
          </a:r>
          <a:r>
            <a:rPr lang="en-US" sz="1100" b="1" baseline="0">
              <a:solidFill>
                <a:schemeClr val="tx2">
                  <a:lumMod val="75000"/>
                </a:schemeClr>
              </a:solidFill>
            </a:rPr>
            <a:t> </a:t>
          </a:r>
          <a:r>
            <a:rPr lang="en-US" sz="1100" b="0">
              <a:solidFill>
                <a:schemeClr val="tx2">
                  <a:lumMod val="75000"/>
                </a:schemeClr>
              </a:solidFill>
            </a:rPr>
            <a:t>by</a:t>
          </a:r>
          <a:r>
            <a:rPr lang="en-US" sz="1100" b="1" baseline="0">
              <a:solidFill>
                <a:schemeClr val="tx2">
                  <a:lumMod val="75000"/>
                </a:schemeClr>
              </a:solidFill>
            </a:rPr>
            <a:t> Category</a:t>
          </a:r>
          <a:endParaRPr lang="en-US" sz="1100" b="1">
            <a:solidFill>
              <a:schemeClr val="tx2">
                <a:lumMod val="75000"/>
              </a:schemeClr>
            </a:solidFill>
          </a:endParaRPr>
        </a:p>
      </xdr:txBody>
    </xdr:sp>
    <xdr:clientData/>
  </xdr:twoCellAnchor>
  <xdr:twoCellAnchor>
    <xdr:from>
      <xdr:col>15</xdr:col>
      <xdr:colOff>143250</xdr:colOff>
      <xdr:row>30</xdr:row>
      <xdr:rowOff>161261</xdr:rowOff>
    </xdr:from>
    <xdr:to>
      <xdr:col>17</xdr:col>
      <xdr:colOff>498701</xdr:colOff>
      <xdr:row>32</xdr:row>
      <xdr:rowOff>41454</xdr:rowOff>
    </xdr:to>
    <xdr:grpSp>
      <xdr:nvGrpSpPr>
        <xdr:cNvPr id="97" name="Group 96"/>
        <xdr:cNvGrpSpPr/>
      </xdr:nvGrpSpPr>
      <xdr:grpSpPr>
        <a:xfrm>
          <a:off x="6292167" y="6056178"/>
          <a:ext cx="1297367" cy="261193"/>
          <a:chOff x="15725800" y="5012122"/>
          <a:chExt cx="1461515" cy="246888"/>
        </a:xfrm>
        <a:noFill/>
      </xdr:grpSpPr>
      <mc:AlternateContent xmlns:mc="http://schemas.openxmlformats.org/markup-compatibility/2006">
        <mc:Choice xmlns:a14="http://schemas.microsoft.com/office/drawing/2010/main" Requires="a14">
          <xdr:sp macro="" textlink="">
            <xdr:nvSpPr>
              <xdr:cNvPr id="1040" name="Check Box 16" hidden="1">
                <a:extLst>
                  <a:ext uri="{63B3BB69-23CF-44E3-9099-C40C66FF867C}">
                    <a14:compatExt spid="_x0000_s1040"/>
                  </a:ext>
                </a:extLst>
              </xdr:cNvPr>
              <xdr:cNvSpPr/>
            </xdr:nvSpPr>
            <xdr:spPr bwMode="auto">
              <a:xfrm>
                <a:off x="15725800" y="5012122"/>
                <a:ext cx="393193"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8" name="TextBox 97"/>
          <xdr:cNvSpPr txBox="1"/>
        </xdr:nvSpPr>
        <xdr:spPr>
          <a:xfrm>
            <a:off x="15907155" y="5018762"/>
            <a:ext cx="1280160"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3"/>
                </a:solidFill>
              </a:rPr>
              <a:t>LT</a:t>
            </a:r>
          </a:p>
        </xdr:txBody>
      </xdr:sp>
    </xdr:grpSp>
    <xdr:clientData/>
  </xdr:twoCellAnchor>
  <xdr:twoCellAnchor>
    <xdr:from>
      <xdr:col>4</xdr:col>
      <xdr:colOff>84667</xdr:colOff>
      <xdr:row>34</xdr:row>
      <xdr:rowOff>179920</xdr:rowOff>
    </xdr:from>
    <xdr:to>
      <xdr:col>18</xdr:col>
      <xdr:colOff>52916</xdr:colOff>
      <xdr:row>36</xdr:row>
      <xdr:rowOff>86920</xdr:rowOff>
    </xdr:to>
    <xdr:sp macro="" textlink="">
      <xdr:nvSpPr>
        <xdr:cNvPr id="99" name="TextBox 98"/>
        <xdr:cNvSpPr txBox="1"/>
      </xdr:nvSpPr>
      <xdr:spPr>
        <a:xfrm>
          <a:off x="1778000" y="6836837"/>
          <a:ext cx="5884333" cy="288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2">
                  <a:lumMod val="75000"/>
                </a:schemeClr>
              </a:solidFill>
            </a:rPr>
            <a:t>ProdR </a:t>
          </a:r>
          <a:r>
            <a:rPr lang="en-US" sz="1100" b="0">
              <a:solidFill>
                <a:schemeClr val="tx2">
                  <a:lumMod val="75000"/>
                </a:schemeClr>
              </a:solidFill>
            </a:rPr>
            <a:t>by</a:t>
          </a:r>
          <a:r>
            <a:rPr lang="en-US" sz="1100" b="1" baseline="0">
              <a:solidFill>
                <a:schemeClr val="tx2">
                  <a:lumMod val="75000"/>
                </a:schemeClr>
              </a:solidFill>
            </a:rPr>
            <a:t> Factory</a:t>
          </a:r>
          <a:endParaRPr lang="en-US" sz="1100" b="1">
            <a:solidFill>
              <a:schemeClr val="tx2">
                <a:lumMod val="75000"/>
              </a:schemeClr>
            </a:solidFill>
          </a:endParaRPr>
        </a:p>
      </xdr:txBody>
    </xdr:sp>
    <xdr:clientData/>
  </xdr:twoCellAnchor>
  <xdr:twoCellAnchor>
    <xdr:from>
      <xdr:col>18</xdr:col>
      <xdr:colOff>42333</xdr:colOff>
      <xdr:row>34</xdr:row>
      <xdr:rowOff>179920</xdr:rowOff>
    </xdr:from>
    <xdr:to>
      <xdr:col>31</xdr:col>
      <xdr:colOff>201082</xdr:colOff>
      <xdr:row>36</xdr:row>
      <xdr:rowOff>86920</xdr:rowOff>
    </xdr:to>
    <xdr:sp macro="" textlink="">
      <xdr:nvSpPr>
        <xdr:cNvPr id="100" name="TextBox 99"/>
        <xdr:cNvSpPr txBox="1"/>
      </xdr:nvSpPr>
      <xdr:spPr>
        <a:xfrm>
          <a:off x="7651750" y="6836837"/>
          <a:ext cx="7006165" cy="2880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ProdR </a:t>
          </a:r>
          <a:r>
            <a:rPr lang="en-US" sz="1100" b="0">
              <a:solidFill>
                <a:schemeClr val="tx2">
                  <a:lumMod val="75000"/>
                </a:schemeClr>
              </a:solidFill>
            </a:rPr>
            <a:t>by</a:t>
          </a:r>
          <a:r>
            <a:rPr lang="en-US" sz="1100" b="1" baseline="0">
              <a:solidFill>
                <a:schemeClr val="tx2">
                  <a:lumMod val="75000"/>
                </a:schemeClr>
              </a:solidFill>
            </a:rPr>
            <a:t> Category</a:t>
          </a:r>
          <a:endParaRPr lang="en-US" sz="1100" b="1">
            <a:solidFill>
              <a:schemeClr val="tx2">
                <a:lumMod val="75000"/>
              </a:schemeClr>
            </a:solidFill>
          </a:endParaRPr>
        </a:p>
      </xdr:txBody>
    </xdr:sp>
    <xdr:clientData/>
  </xdr:twoCellAnchor>
  <xdr:twoCellAnchor>
    <xdr:from>
      <xdr:col>15</xdr:col>
      <xdr:colOff>194273</xdr:colOff>
      <xdr:row>36</xdr:row>
      <xdr:rowOff>179920</xdr:rowOff>
    </xdr:from>
    <xdr:to>
      <xdr:col>17</xdr:col>
      <xdr:colOff>104315</xdr:colOff>
      <xdr:row>38</xdr:row>
      <xdr:rowOff>76354</xdr:rowOff>
    </xdr:to>
    <xdr:grpSp>
      <xdr:nvGrpSpPr>
        <xdr:cNvPr id="115" name="Group 114"/>
        <xdr:cNvGrpSpPr/>
      </xdr:nvGrpSpPr>
      <xdr:grpSpPr>
        <a:xfrm>
          <a:off x="6343190" y="7217837"/>
          <a:ext cx="851958" cy="277434"/>
          <a:chOff x="14752314" y="4419534"/>
          <a:chExt cx="899532" cy="266700"/>
        </a:xfrm>
        <a:noFill/>
      </xdr:grpSpPr>
      <mc:AlternateContent xmlns:mc="http://schemas.openxmlformats.org/markup-compatibility/2006">
        <mc:Choice xmlns:a14="http://schemas.microsoft.com/office/drawing/2010/main" Requires="a14">
          <xdr:sp macro="" textlink="">
            <xdr:nvSpPr>
              <xdr:cNvPr id="1047" name="Check Box 23" hidden="1">
                <a:extLst>
                  <a:ext uri="{63B3BB69-23CF-44E3-9099-C40C66FF867C}">
                    <a14:compatExt spid="_x0000_s1047"/>
                  </a:ext>
                </a:extLst>
              </xdr:cNvPr>
              <xdr:cNvSpPr/>
            </xdr:nvSpPr>
            <xdr:spPr bwMode="auto">
              <a:xfrm>
                <a:off x="14752314" y="4419534"/>
                <a:ext cx="335280" cy="2667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16" name="TextBox 115"/>
          <xdr:cNvSpPr txBox="1"/>
        </xdr:nvSpPr>
        <xdr:spPr>
          <a:xfrm>
            <a:off x="14918421" y="4427866"/>
            <a:ext cx="733425"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5"/>
                </a:solidFill>
              </a:rPr>
              <a:t>KN</a:t>
            </a:r>
          </a:p>
        </xdr:txBody>
      </xdr:sp>
    </xdr:grpSp>
    <xdr:clientData/>
  </xdr:twoCellAnchor>
  <xdr:twoCellAnchor>
    <xdr:from>
      <xdr:col>15</xdr:col>
      <xdr:colOff>194048</xdr:colOff>
      <xdr:row>38</xdr:row>
      <xdr:rowOff>51861</xdr:rowOff>
    </xdr:from>
    <xdr:to>
      <xdr:col>17</xdr:col>
      <xdr:colOff>102185</xdr:colOff>
      <xdr:row>39</xdr:row>
      <xdr:rowOff>122008</xdr:rowOff>
    </xdr:to>
    <xdr:grpSp>
      <xdr:nvGrpSpPr>
        <xdr:cNvPr id="117" name="Group 116"/>
        <xdr:cNvGrpSpPr/>
      </xdr:nvGrpSpPr>
      <xdr:grpSpPr>
        <a:xfrm>
          <a:off x="6342965" y="7470778"/>
          <a:ext cx="850053" cy="260647"/>
          <a:chOff x="14752341" y="4657592"/>
          <a:chExt cx="897600" cy="246888"/>
        </a:xfrm>
        <a:noFill/>
      </xdr:grpSpPr>
      <mc:AlternateContent xmlns:mc="http://schemas.openxmlformats.org/markup-compatibility/2006">
        <mc:Choice xmlns:a14="http://schemas.microsoft.com/office/drawing/2010/main" Requires="a14">
          <xdr:sp macro="" textlink="">
            <xdr:nvSpPr>
              <xdr:cNvPr id="1048" name="Check Box 24" hidden="1">
                <a:extLst>
                  <a:ext uri="{63B3BB69-23CF-44E3-9099-C40C66FF867C}">
                    <a14:compatExt spid="_x0000_s1048"/>
                  </a:ext>
                </a:extLst>
              </xdr:cNvPr>
              <xdr:cNvSpPr/>
            </xdr:nvSpPr>
            <xdr:spPr bwMode="auto">
              <a:xfrm>
                <a:off x="14752341" y="4657592"/>
                <a:ext cx="393190"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18" name="TextBox 117"/>
          <xdr:cNvSpPr txBox="1"/>
        </xdr:nvSpPr>
        <xdr:spPr>
          <a:xfrm>
            <a:off x="14916516" y="4666014"/>
            <a:ext cx="733425"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2"/>
                </a:solidFill>
              </a:rPr>
              <a:t>TP</a:t>
            </a:r>
          </a:p>
        </xdr:txBody>
      </xdr:sp>
    </xdr:grpSp>
    <xdr:clientData/>
  </xdr:twoCellAnchor>
  <xdr:twoCellAnchor>
    <xdr:from>
      <xdr:col>15</xdr:col>
      <xdr:colOff>194049</xdr:colOff>
      <xdr:row>39</xdr:row>
      <xdr:rowOff>146061</xdr:rowOff>
    </xdr:from>
    <xdr:to>
      <xdr:col>17</xdr:col>
      <xdr:colOff>117517</xdr:colOff>
      <xdr:row>41</xdr:row>
      <xdr:rowOff>23741</xdr:rowOff>
    </xdr:to>
    <xdr:grpSp>
      <xdr:nvGrpSpPr>
        <xdr:cNvPr id="119" name="Group 118"/>
        <xdr:cNvGrpSpPr/>
      </xdr:nvGrpSpPr>
      <xdr:grpSpPr>
        <a:xfrm>
          <a:off x="6342966" y="7755478"/>
          <a:ext cx="865384" cy="258680"/>
          <a:chOff x="15725740" y="4427858"/>
          <a:chExt cx="890801" cy="248029"/>
        </a:xfrm>
        <a:noFill/>
      </xdr:grpSpPr>
      <mc:AlternateContent xmlns:mc="http://schemas.openxmlformats.org/markup-compatibility/2006">
        <mc:Choice xmlns:a14="http://schemas.microsoft.com/office/drawing/2010/main" Requires="a14">
          <xdr:sp macro="" textlink="">
            <xdr:nvSpPr>
              <xdr:cNvPr id="1049" name="Check Box 25" hidden="1">
                <a:extLst>
                  <a:ext uri="{63B3BB69-23CF-44E3-9099-C40C66FF867C}">
                    <a14:compatExt spid="_x0000_s1049"/>
                  </a:ext>
                </a:extLst>
              </xdr:cNvPr>
              <xdr:cNvSpPr/>
            </xdr:nvSpPr>
            <xdr:spPr bwMode="auto">
              <a:xfrm>
                <a:off x="15725740" y="4429006"/>
                <a:ext cx="393191" cy="24688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0" name="TextBox 119"/>
          <xdr:cNvSpPr txBox="1"/>
        </xdr:nvSpPr>
        <xdr:spPr>
          <a:xfrm>
            <a:off x="15883116" y="4427858"/>
            <a:ext cx="733425"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4">
                    <a:lumMod val="60000"/>
                    <a:lumOff val="40000"/>
                  </a:schemeClr>
                </a:solidFill>
              </a:rPr>
              <a:t>Frz</a:t>
            </a:r>
          </a:p>
        </xdr:txBody>
      </xdr:sp>
    </xdr:grpSp>
    <xdr:clientData/>
  </xdr:twoCellAnchor>
  <xdr:twoCellAnchor>
    <xdr:from>
      <xdr:col>15</xdr:col>
      <xdr:colOff>194055</xdr:colOff>
      <xdr:row>41</xdr:row>
      <xdr:rowOff>72508</xdr:rowOff>
    </xdr:from>
    <xdr:to>
      <xdr:col>18</xdr:col>
      <xdr:colOff>9756</xdr:colOff>
      <xdr:row>42</xdr:row>
      <xdr:rowOff>142535</xdr:rowOff>
    </xdr:to>
    <xdr:grpSp>
      <xdr:nvGrpSpPr>
        <xdr:cNvPr id="121" name="Group 120"/>
        <xdr:cNvGrpSpPr/>
      </xdr:nvGrpSpPr>
      <xdr:grpSpPr>
        <a:xfrm>
          <a:off x="6342972" y="8062925"/>
          <a:ext cx="1276201" cy="260527"/>
          <a:chOff x="15725763" y="4720589"/>
          <a:chExt cx="1437707" cy="246888"/>
        </a:xfrm>
        <a:noFill/>
      </xdr:grpSpPr>
      <mc:AlternateContent xmlns:mc="http://schemas.openxmlformats.org/markup-compatibility/2006">
        <mc:Choice xmlns:a14="http://schemas.microsoft.com/office/drawing/2010/main" Requires="a14">
          <xdr:sp macro="" textlink="">
            <xdr:nvSpPr>
              <xdr:cNvPr id="1050" name="Check Box 26" hidden="1">
                <a:extLst>
                  <a:ext uri="{63B3BB69-23CF-44E3-9099-C40C66FF867C}">
                    <a14:compatExt spid="_x0000_s1050"/>
                  </a:ext>
                </a:extLst>
              </xdr:cNvPr>
              <xdr:cNvSpPr/>
            </xdr:nvSpPr>
            <xdr:spPr bwMode="auto">
              <a:xfrm>
                <a:off x="15725763" y="4720589"/>
                <a:ext cx="393189"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2" name="TextBox 121"/>
          <xdr:cNvSpPr txBox="1"/>
        </xdr:nvSpPr>
        <xdr:spPr>
          <a:xfrm>
            <a:off x="15883310" y="4723168"/>
            <a:ext cx="1280160"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6">
                    <a:lumMod val="60000"/>
                    <a:lumOff val="40000"/>
                  </a:schemeClr>
                </a:solidFill>
              </a:rPr>
              <a:t>KP</a:t>
            </a:r>
          </a:p>
        </xdr:txBody>
      </xdr:sp>
    </xdr:grpSp>
    <xdr:clientData/>
  </xdr:twoCellAnchor>
  <xdr:twoCellAnchor>
    <xdr:from>
      <xdr:col>15</xdr:col>
      <xdr:colOff>194055</xdr:colOff>
      <xdr:row>42</xdr:row>
      <xdr:rowOff>184160</xdr:rowOff>
    </xdr:from>
    <xdr:to>
      <xdr:col>18</xdr:col>
      <xdr:colOff>9756</xdr:colOff>
      <xdr:row>44</xdr:row>
      <xdr:rowOff>67828</xdr:rowOff>
    </xdr:to>
    <xdr:grpSp>
      <xdr:nvGrpSpPr>
        <xdr:cNvPr id="123" name="Group 122"/>
        <xdr:cNvGrpSpPr/>
      </xdr:nvGrpSpPr>
      <xdr:grpSpPr>
        <a:xfrm>
          <a:off x="6342972" y="8365077"/>
          <a:ext cx="1276201" cy="264668"/>
          <a:chOff x="15725763" y="5008759"/>
          <a:chExt cx="1437707" cy="250167"/>
        </a:xfrm>
        <a:noFill/>
      </xdr:grpSpPr>
      <mc:AlternateContent xmlns:mc="http://schemas.openxmlformats.org/markup-compatibility/2006">
        <mc:Choice xmlns:a14="http://schemas.microsoft.com/office/drawing/2010/main" Requires="a14">
          <xdr:sp macro="" textlink="">
            <xdr:nvSpPr>
              <xdr:cNvPr id="1051" name="Check Box 27" hidden="1">
                <a:extLst>
                  <a:ext uri="{63B3BB69-23CF-44E3-9099-C40C66FF867C}">
                    <a14:compatExt spid="_x0000_s1051"/>
                  </a:ext>
                </a:extLst>
              </xdr:cNvPr>
              <xdr:cNvSpPr/>
            </xdr:nvSpPr>
            <xdr:spPr bwMode="auto">
              <a:xfrm>
                <a:off x="15725763" y="5012038"/>
                <a:ext cx="393189"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4" name="TextBox 123"/>
          <xdr:cNvSpPr txBox="1"/>
        </xdr:nvSpPr>
        <xdr:spPr>
          <a:xfrm>
            <a:off x="15883310" y="5008759"/>
            <a:ext cx="1280160"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3"/>
                </a:solidFill>
              </a:rPr>
              <a:t>VN</a:t>
            </a:r>
          </a:p>
        </xdr:txBody>
      </xdr:sp>
    </xdr:grpSp>
    <xdr:clientData/>
  </xdr:twoCellAnchor>
  <xdr:twoCellAnchor>
    <xdr:from>
      <xdr:col>15</xdr:col>
      <xdr:colOff>187700</xdr:colOff>
      <xdr:row>44</xdr:row>
      <xdr:rowOff>107209</xdr:rowOff>
    </xdr:from>
    <xdr:to>
      <xdr:col>18</xdr:col>
      <xdr:colOff>24567</xdr:colOff>
      <xdr:row>45</xdr:row>
      <xdr:rowOff>177902</xdr:rowOff>
    </xdr:to>
    <xdr:grpSp>
      <xdr:nvGrpSpPr>
        <xdr:cNvPr id="125" name="Group 124"/>
        <xdr:cNvGrpSpPr/>
      </xdr:nvGrpSpPr>
      <xdr:grpSpPr>
        <a:xfrm>
          <a:off x="6336617" y="8669126"/>
          <a:ext cx="1297367" cy="261193"/>
          <a:chOff x="15725800" y="5012122"/>
          <a:chExt cx="1461515" cy="246888"/>
        </a:xfrm>
        <a:noFill/>
      </xdr:grpSpPr>
      <mc:AlternateContent xmlns:mc="http://schemas.openxmlformats.org/markup-compatibility/2006">
        <mc:Choice xmlns:a14="http://schemas.microsoft.com/office/drawing/2010/main" Requires="a14">
          <xdr:sp macro="" textlink="">
            <xdr:nvSpPr>
              <xdr:cNvPr id="1052" name="Check Box 28" hidden="1">
                <a:extLst>
                  <a:ext uri="{63B3BB69-23CF-44E3-9099-C40C66FF867C}">
                    <a14:compatExt spid="_x0000_s1052"/>
                  </a:ext>
                </a:extLst>
              </xdr:cNvPr>
              <xdr:cNvSpPr/>
            </xdr:nvSpPr>
            <xdr:spPr bwMode="auto">
              <a:xfrm>
                <a:off x="15725800" y="5012122"/>
                <a:ext cx="393193"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6" name="TextBox 125"/>
          <xdr:cNvSpPr txBox="1"/>
        </xdr:nvSpPr>
        <xdr:spPr>
          <a:xfrm>
            <a:off x="15907155" y="5018762"/>
            <a:ext cx="1280160" cy="23812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3"/>
                </a:solidFill>
              </a:rPr>
              <a:t>LT</a:t>
            </a:r>
          </a:p>
        </xdr:txBody>
      </xdr:sp>
    </xdr:grpSp>
    <xdr:clientData/>
  </xdr:twoCellAnchor>
  <xdr:twoCellAnchor>
    <xdr:from>
      <xdr:col>4</xdr:col>
      <xdr:colOff>99879</xdr:colOff>
      <xdr:row>36</xdr:row>
      <xdr:rowOff>166955</xdr:rowOff>
    </xdr:from>
    <xdr:to>
      <xdr:col>14</xdr:col>
      <xdr:colOff>52916</xdr:colOff>
      <xdr:row>47</xdr:row>
      <xdr:rowOff>127000</xdr:rowOff>
    </xdr:to>
    <xdr:graphicFrame macro="">
      <xdr:nvGraphicFramePr>
        <xdr:cNvPr id="10" name="FactoryCompareProd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63501</xdr:colOff>
      <xdr:row>36</xdr:row>
      <xdr:rowOff>169336</xdr:rowOff>
    </xdr:from>
    <xdr:to>
      <xdr:col>27</xdr:col>
      <xdr:colOff>31751</xdr:colOff>
      <xdr:row>47</xdr:row>
      <xdr:rowOff>137583</xdr:rowOff>
    </xdr:to>
    <xdr:graphicFrame macro="">
      <xdr:nvGraphicFramePr>
        <xdr:cNvPr id="127" name="CategoryCompareProd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27</xdr:col>
      <xdr:colOff>137588</xdr:colOff>
      <xdr:row>36</xdr:row>
      <xdr:rowOff>179920</xdr:rowOff>
    </xdr:from>
    <xdr:to>
      <xdr:col>29</xdr:col>
      <xdr:colOff>497417</xdr:colOff>
      <xdr:row>38</xdr:row>
      <xdr:rowOff>55385</xdr:rowOff>
    </xdr:to>
    <xdr:grpSp>
      <xdr:nvGrpSpPr>
        <xdr:cNvPr id="128" name="Group 127"/>
        <xdr:cNvGrpSpPr/>
      </xdr:nvGrpSpPr>
      <xdr:grpSpPr>
        <a:xfrm>
          <a:off x="12086171" y="7217837"/>
          <a:ext cx="1661579" cy="256465"/>
          <a:chOff x="15725776" y="5303426"/>
          <a:chExt cx="1444368" cy="247189"/>
        </a:xfrm>
      </xdr:grpSpPr>
      <mc:AlternateContent xmlns:mc="http://schemas.openxmlformats.org/markup-compatibility/2006">
        <mc:Choice xmlns:a14="http://schemas.microsoft.com/office/drawing/2010/main" Requires="a14">
          <xdr:sp macro="" textlink="">
            <xdr:nvSpPr>
              <xdr:cNvPr id="1053" name="Check Box 29" hidden="1">
                <a:extLst>
                  <a:ext uri="{63B3BB69-23CF-44E3-9099-C40C66FF867C}">
                    <a14:compatExt spid="_x0000_s1053"/>
                  </a:ext>
                </a:extLst>
              </xdr:cNvPr>
              <xdr:cNvSpPr/>
            </xdr:nvSpPr>
            <xdr:spPr bwMode="auto">
              <a:xfrm>
                <a:off x="15725776" y="5303426"/>
                <a:ext cx="393192"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29" name="TextBox 128"/>
          <xdr:cNvSpPr txBox="1"/>
        </xdr:nvSpPr>
        <xdr:spPr>
          <a:xfrm>
            <a:off x="15889984" y="5312490"/>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5"/>
                </a:solidFill>
              </a:rPr>
              <a:t>Powdered Beverages</a:t>
            </a:r>
          </a:p>
        </xdr:txBody>
      </xdr:sp>
    </xdr:grpSp>
    <xdr:clientData/>
  </xdr:twoCellAnchor>
  <xdr:twoCellAnchor>
    <xdr:from>
      <xdr:col>27</xdr:col>
      <xdr:colOff>137588</xdr:colOff>
      <xdr:row>38</xdr:row>
      <xdr:rowOff>118800</xdr:rowOff>
    </xdr:from>
    <xdr:to>
      <xdr:col>29</xdr:col>
      <xdr:colOff>324337</xdr:colOff>
      <xdr:row>39</xdr:row>
      <xdr:rowOff>188516</xdr:rowOff>
    </xdr:to>
    <xdr:grpSp>
      <xdr:nvGrpSpPr>
        <xdr:cNvPr id="130" name="Group 129"/>
        <xdr:cNvGrpSpPr/>
      </xdr:nvGrpSpPr>
      <xdr:grpSpPr>
        <a:xfrm>
          <a:off x="12086171" y="7537717"/>
          <a:ext cx="1488499" cy="260216"/>
          <a:chOff x="15725762" y="5303513"/>
          <a:chExt cx="1444382" cy="246888"/>
        </a:xfrm>
      </xdr:grpSpPr>
      <mc:AlternateContent xmlns:mc="http://schemas.openxmlformats.org/markup-compatibility/2006">
        <mc:Choice xmlns:a14="http://schemas.microsoft.com/office/drawing/2010/main" Requires="a14">
          <xdr:sp macro="" textlink="">
            <xdr:nvSpPr>
              <xdr:cNvPr id="1054" name="Check Box 30" hidden="1">
                <a:extLst>
                  <a:ext uri="{63B3BB69-23CF-44E3-9099-C40C66FF867C}">
                    <a14:compatExt spid="_x0000_s1054"/>
                  </a:ext>
                </a:extLst>
              </xdr:cNvPr>
              <xdr:cNvSpPr/>
            </xdr:nvSpPr>
            <xdr:spPr bwMode="auto">
              <a:xfrm>
                <a:off x="15725762" y="5303513"/>
                <a:ext cx="393192"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31" name="TextBox 130"/>
          <xdr:cNvSpPr txBox="1"/>
        </xdr:nvSpPr>
        <xdr:spPr>
          <a:xfrm>
            <a:off x="15889984" y="531223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2"/>
                </a:solidFill>
              </a:rPr>
              <a:t>Nutrition Product</a:t>
            </a:r>
          </a:p>
        </xdr:txBody>
      </xdr:sp>
    </xdr:grpSp>
    <xdr:clientData/>
  </xdr:twoCellAnchor>
  <xdr:twoCellAnchor>
    <xdr:from>
      <xdr:col>27</xdr:col>
      <xdr:colOff>137588</xdr:colOff>
      <xdr:row>40</xdr:row>
      <xdr:rowOff>56116</xdr:rowOff>
    </xdr:from>
    <xdr:to>
      <xdr:col>29</xdr:col>
      <xdr:colOff>324337</xdr:colOff>
      <xdr:row>41</xdr:row>
      <xdr:rowOff>127408</xdr:rowOff>
    </xdr:to>
    <xdr:grpSp>
      <xdr:nvGrpSpPr>
        <xdr:cNvPr id="132" name="Group 131"/>
        <xdr:cNvGrpSpPr/>
      </xdr:nvGrpSpPr>
      <xdr:grpSpPr>
        <a:xfrm>
          <a:off x="12086171" y="7856033"/>
          <a:ext cx="1488499" cy="261792"/>
          <a:chOff x="15725762" y="5303513"/>
          <a:chExt cx="1444382" cy="247024"/>
        </a:xfrm>
      </xdr:grpSpPr>
      <mc:AlternateContent xmlns:mc="http://schemas.openxmlformats.org/markup-compatibility/2006">
        <mc:Choice xmlns:a14="http://schemas.microsoft.com/office/drawing/2010/main" Requires="a14">
          <xdr:sp macro="" textlink="">
            <xdr:nvSpPr>
              <xdr:cNvPr id="1055" name="Check Box 31" hidden="1">
                <a:extLst>
                  <a:ext uri="{63B3BB69-23CF-44E3-9099-C40C66FF867C}">
                    <a14:compatExt spid="_x0000_s1055"/>
                  </a:ext>
                </a:extLst>
              </xdr:cNvPr>
              <xdr:cNvSpPr/>
            </xdr:nvSpPr>
            <xdr:spPr bwMode="auto">
              <a:xfrm>
                <a:off x="15725762" y="5303513"/>
                <a:ext cx="393192" cy="2468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33" name="TextBox 132"/>
          <xdr:cNvSpPr txBox="1"/>
        </xdr:nvSpPr>
        <xdr:spPr>
          <a:xfrm>
            <a:off x="15889984" y="531241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rgbClr val="FFDD71"/>
                </a:solidFill>
              </a:rPr>
              <a:t>Snack</a:t>
            </a:r>
          </a:p>
        </xdr:txBody>
      </xdr:sp>
    </xdr:grpSp>
    <xdr:clientData/>
  </xdr:twoCellAnchor>
  <xdr:twoCellAnchor>
    <xdr:from>
      <xdr:col>27</xdr:col>
      <xdr:colOff>137584</xdr:colOff>
      <xdr:row>41</xdr:row>
      <xdr:rowOff>189446</xdr:rowOff>
    </xdr:from>
    <xdr:to>
      <xdr:col>29</xdr:col>
      <xdr:colOff>471865</xdr:colOff>
      <xdr:row>43</xdr:row>
      <xdr:rowOff>64912</xdr:rowOff>
    </xdr:to>
    <xdr:grpSp>
      <xdr:nvGrpSpPr>
        <xdr:cNvPr id="134" name="Group 133"/>
        <xdr:cNvGrpSpPr/>
      </xdr:nvGrpSpPr>
      <xdr:grpSpPr>
        <a:xfrm>
          <a:off x="12086167" y="8179863"/>
          <a:ext cx="1636031" cy="256466"/>
          <a:chOff x="15725762" y="5303462"/>
          <a:chExt cx="1670090" cy="247152"/>
        </a:xfrm>
      </xdr:grpSpPr>
      <mc:AlternateContent xmlns:mc="http://schemas.openxmlformats.org/markup-compatibility/2006">
        <mc:Choice xmlns:a14="http://schemas.microsoft.com/office/drawing/2010/main" Requires="a14">
          <xdr:sp macro="" textlink="">
            <xdr:nvSpPr>
              <xdr:cNvPr id="1056" name="Check Box 32" hidden="1">
                <a:extLst>
                  <a:ext uri="{63B3BB69-23CF-44E3-9099-C40C66FF867C}">
                    <a14:compatExt spid="_x0000_s1056"/>
                  </a:ext>
                </a:extLst>
              </xdr:cNvPr>
              <xdr:cNvSpPr/>
            </xdr:nvSpPr>
            <xdr:spPr bwMode="auto">
              <a:xfrm>
                <a:off x="15725762" y="5303462"/>
                <a:ext cx="393192"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35" name="TextBox 134"/>
          <xdr:cNvSpPr txBox="1"/>
        </xdr:nvSpPr>
        <xdr:spPr>
          <a:xfrm>
            <a:off x="15889983" y="5312489"/>
            <a:ext cx="1505869"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6"/>
                </a:solidFill>
              </a:rPr>
              <a:t>Milk products</a:t>
            </a:r>
          </a:p>
        </xdr:txBody>
      </xdr:sp>
    </xdr:grpSp>
    <xdr:clientData/>
  </xdr:twoCellAnchor>
  <xdr:twoCellAnchor>
    <xdr:from>
      <xdr:col>29</xdr:col>
      <xdr:colOff>413759</xdr:colOff>
      <xdr:row>36</xdr:row>
      <xdr:rowOff>179920</xdr:rowOff>
    </xdr:from>
    <xdr:to>
      <xdr:col>32</xdr:col>
      <xdr:colOff>40258</xdr:colOff>
      <xdr:row>38</xdr:row>
      <xdr:rowOff>55385</xdr:rowOff>
    </xdr:to>
    <xdr:grpSp>
      <xdr:nvGrpSpPr>
        <xdr:cNvPr id="136" name="Group 135"/>
        <xdr:cNvGrpSpPr/>
      </xdr:nvGrpSpPr>
      <xdr:grpSpPr>
        <a:xfrm>
          <a:off x="13664092" y="7217837"/>
          <a:ext cx="1372749" cy="256465"/>
          <a:chOff x="15725758" y="5303426"/>
          <a:chExt cx="1421146" cy="247189"/>
        </a:xfrm>
      </xdr:grpSpPr>
      <mc:AlternateContent xmlns:mc="http://schemas.openxmlformats.org/markup-compatibility/2006">
        <mc:Choice xmlns:a14="http://schemas.microsoft.com/office/drawing/2010/main" Requires="a14">
          <xdr:sp macro="" textlink="">
            <xdr:nvSpPr>
              <xdr:cNvPr id="1057" name="Check Box 33" hidden="1">
                <a:extLst>
                  <a:ext uri="{63B3BB69-23CF-44E3-9099-C40C66FF867C}">
                    <a14:compatExt spid="_x0000_s1057"/>
                  </a:ext>
                </a:extLst>
              </xdr:cNvPr>
              <xdr:cNvSpPr/>
            </xdr:nvSpPr>
            <xdr:spPr bwMode="auto">
              <a:xfrm>
                <a:off x="15725758" y="5303426"/>
                <a:ext cx="393190"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37" name="TextBox 136"/>
          <xdr:cNvSpPr txBox="1"/>
        </xdr:nvSpPr>
        <xdr:spPr>
          <a:xfrm>
            <a:off x="15866744" y="5312490"/>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accent3"/>
                </a:solidFill>
              </a:rPr>
              <a:t>Seasoning</a:t>
            </a:r>
          </a:p>
        </xdr:txBody>
      </xdr:sp>
    </xdr:grpSp>
    <xdr:clientData/>
  </xdr:twoCellAnchor>
  <xdr:twoCellAnchor>
    <xdr:from>
      <xdr:col>29</xdr:col>
      <xdr:colOff>413759</xdr:colOff>
      <xdr:row>38</xdr:row>
      <xdr:rowOff>137850</xdr:rowOff>
    </xdr:from>
    <xdr:to>
      <xdr:col>32</xdr:col>
      <xdr:colOff>40258</xdr:colOff>
      <xdr:row>40</xdr:row>
      <xdr:rowOff>17066</xdr:rowOff>
    </xdr:to>
    <xdr:grpSp>
      <xdr:nvGrpSpPr>
        <xdr:cNvPr id="138" name="Group 137"/>
        <xdr:cNvGrpSpPr/>
      </xdr:nvGrpSpPr>
      <xdr:grpSpPr>
        <a:xfrm>
          <a:off x="13664092" y="7556767"/>
          <a:ext cx="1372749" cy="260216"/>
          <a:chOff x="15725758" y="5303513"/>
          <a:chExt cx="1421146" cy="246888"/>
        </a:xfrm>
      </xdr:grpSpPr>
      <mc:AlternateContent xmlns:mc="http://schemas.openxmlformats.org/markup-compatibility/2006">
        <mc:Choice xmlns:a14="http://schemas.microsoft.com/office/drawing/2010/main" Requires="a14">
          <xdr:sp macro="" textlink="">
            <xdr:nvSpPr>
              <xdr:cNvPr id="1058" name="Check Box 34" hidden="1">
                <a:extLst>
                  <a:ext uri="{63B3BB69-23CF-44E3-9099-C40C66FF867C}">
                    <a14:compatExt spid="_x0000_s1058"/>
                  </a:ext>
                </a:extLst>
              </xdr:cNvPr>
              <xdr:cNvSpPr/>
            </xdr:nvSpPr>
            <xdr:spPr bwMode="auto">
              <a:xfrm>
                <a:off x="15725758" y="5303513"/>
                <a:ext cx="393190" cy="24688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39" name="TextBox 138"/>
          <xdr:cNvSpPr txBox="1"/>
        </xdr:nvSpPr>
        <xdr:spPr>
          <a:xfrm>
            <a:off x="15866744" y="531223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rgbClr val="5195D3"/>
                </a:solidFill>
              </a:rPr>
              <a:t>Liquid beverages</a:t>
            </a:r>
          </a:p>
        </xdr:txBody>
      </xdr:sp>
    </xdr:grpSp>
    <xdr:clientData/>
  </xdr:twoCellAnchor>
  <xdr:twoCellAnchor>
    <xdr:from>
      <xdr:col>29</xdr:col>
      <xdr:colOff>413759</xdr:colOff>
      <xdr:row>40</xdr:row>
      <xdr:rowOff>46591</xdr:rowOff>
    </xdr:from>
    <xdr:to>
      <xdr:col>32</xdr:col>
      <xdr:colOff>40258</xdr:colOff>
      <xdr:row>41</xdr:row>
      <xdr:rowOff>117883</xdr:rowOff>
    </xdr:to>
    <xdr:grpSp>
      <xdr:nvGrpSpPr>
        <xdr:cNvPr id="140" name="Group 139"/>
        <xdr:cNvGrpSpPr/>
      </xdr:nvGrpSpPr>
      <xdr:grpSpPr>
        <a:xfrm>
          <a:off x="13664092" y="7846508"/>
          <a:ext cx="1372749" cy="261792"/>
          <a:chOff x="15725758" y="5303513"/>
          <a:chExt cx="1421146" cy="247024"/>
        </a:xfrm>
      </xdr:grpSpPr>
      <mc:AlternateContent xmlns:mc="http://schemas.openxmlformats.org/markup-compatibility/2006">
        <mc:Choice xmlns:a14="http://schemas.microsoft.com/office/drawing/2010/main" Requires="a14">
          <xdr:sp macro="" textlink="">
            <xdr:nvSpPr>
              <xdr:cNvPr id="1059" name="Check Box 35" hidden="1">
                <a:extLst>
                  <a:ext uri="{63B3BB69-23CF-44E3-9099-C40C66FF867C}">
                    <a14:compatExt spid="_x0000_s1059"/>
                  </a:ext>
                </a:extLst>
              </xdr:cNvPr>
              <xdr:cNvSpPr/>
            </xdr:nvSpPr>
            <xdr:spPr bwMode="auto">
              <a:xfrm>
                <a:off x="15725758" y="5303513"/>
                <a:ext cx="393190" cy="2468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1" name="TextBox 140"/>
          <xdr:cNvSpPr txBox="1"/>
        </xdr:nvSpPr>
        <xdr:spPr>
          <a:xfrm>
            <a:off x="15866744" y="5312412"/>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2"/>
                </a:solidFill>
              </a:rPr>
              <a:t>Healthy Food</a:t>
            </a:r>
          </a:p>
        </xdr:txBody>
      </xdr:sp>
    </xdr:grpSp>
    <xdr:clientData/>
  </xdr:twoCellAnchor>
  <xdr:twoCellAnchor>
    <xdr:from>
      <xdr:col>29</xdr:col>
      <xdr:colOff>413759</xdr:colOff>
      <xdr:row>41</xdr:row>
      <xdr:rowOff>189446</xdr:rowOff>
    </xdr:from>
    <xdr:to>
      <xdr:col>32</xdr:col>
      <xdr:colOff>40258</xdr:colOff>
      <xdr:row>43</xdr:row>
      <xdr:rowOff>64912</xdr:rowOff>
    </xdr:to>
    <xdr:grpSp>
      <xdr:nvGrpSpPr>
        <xdr:cNvPr id="142" name="Group 141"/>
        <xdr:cNvGrpSpPr/>
      </xdr:nvGrpSpPr>
      <xdr:grpSpPr>
        <a:xfrm>
          <a:off x="13664092" y="8179863"/>
          <a:ext cx="1372749" cy="256466"/>
          <a:chOff x="15725758" y="5303462"/>
          <a:chExt cx="1421146" cy="247152"/>
        </a:xfrm>
      </xdr:grpSpPr>
      <mc:AlternateContent xmlns:mc="http://schemas.openxmlformats.org/markup-compatibility/2006">
        <mc:Choice xmlns:a14="http://schemas.microsoft.com/office/drawing/2010/main" Requires="a14">
          <xdr:sp macro="" textlink="">
            <xdr:nvSpPr>
              <xdr:cNvPr id="1060" name="Check Box 36" hidden="1">
                <a:extLst>
                  <a:ext uri="{63B3BB69-23CF-44E3-9099-C40C66FF867C}">
                    <a14:compatExt spid="_x0000_s1060"/>
                  </a:ext>
                </a:extLst>
              </xdr:cNvPr>
              <xdr:cNvSpPr/>
            </xdr:nvSpPr>
            <xdr:spPr bwMode="auto">
              <a:xfrm>
                <a:off x="15725758" y="5303462"/>
                <a:ext cx="393190" cy="24688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43" name="TextBox 142"/>
          <xdr:cNvSpPr txBox="1"/>
        </xdr:nvSpPr>
        <xdr:spPr>
          <a:xfrm>
            <a:off x="15866744" y="5312489"/>
            <a:ext cx="128016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bg1">
                    <a:lumMod val="75000"/>
                  </a:schemeClr>
                </a:solidFill>
              </a:rPr>
              <a:t>Other ETC</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186267</xdr:colOff>
      <xdr:row>51</xdr:row>
      <xdr:rowOff>63499</xdr:rowOff>
    </xdr:to>
    <xdr:sp macro="" textlink="">
      <xdr:nvSpPr>
        <xdr:cNvPr id="35" name="Rectangle 34">
          <a:extLst>
            <a:ext uri="{FF2B5EF4-FFF2-40B4-BE49-F238E27FC236}">
              <a16:creationId xmlns:a16="http://schemas.microsoft.com/office/drawing/2014/main" id="{00000000-0008-0000-0000-000002000000}"/>
            </a:ext>
          </a:extLst>
        </xdr:cNvPr>
        <xdr:cNvSpPr/>
      </xdr:nvSpPr>
      <xdr:spPr>
        <a:xfrm>
          <a:off x="0" y="0"/>
          <a:ext cx="1604434" cy="9863666"/>
        </a:xfrm>
        <a:prstGeom prst="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0</xdr:col>
      <xdr:colOff>136079</xdr:colOff>
      <xdr:row>1</xdr:row>
      <xdr:rowOff>2727</xdr:rowOff>
    </xdr:from>
    <xdr:to>
      <xdr:col>3</xdr:col>
      <xdr:colOff>186271</xdr:colOff>
      <xdr:row>30</xdr:row>
      <xdr:rowOff>3</xdr:rowOff>
    </xdr:to>
    <xdr:sp macro="" textlink="">
      <xdr:nvSpPr>
        <xdr:cNvPr id="3" name="Rectangle: Top Corners Rounded 3">
          <a:extLst>
            <a:ext uri="{FF2B5EF4-FFF2-40B4-BE49-F238E27FC236}">
              <a16:creationId xmlns:a16="http://schemas.microsoft.com/office/drawing/2014/main" id="{00000000-0008-0000-0000-000003000000}"/>
            </a:ext>
          </a:extLst>
        </xdr:cNvPr>
        <xdr:cNvSpPr/>
      </xdr:nvSpPr>
      <xdr:spPr>
        <a:xfrm rot="16200000">
          <a:off x="-2097004" y="2479227"/>
          <a:ext cx="5934526" cy="1468359"/>
        </a:xfrm>
        <a:prstGeom prst="round2SameRect">
          <a:avLst>
            <a:gd name="adj1" fmla="val 7805"/>
            <a:gd name="adj2" fmla="val 0"/>
          </a:avLst>
        </a:prstGeom>
        <a:solidFill>
          <a:schemeClr val="accent5">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4</xdr:col>
      <xdr:colOff>61199</xdr:colOff>
      <xdr:row>4</xdr:row>
      <xdr:rowOff>94340</xdr:rowOff>
    </xdr:from>
    <xdr:to>
      <xdr:col>12</xdr:col>
      <xdr:colOff>370417</xdr:colOff>
      <xdr:row>5</xdr:row>
      <xdr:rowOff>188805</xdr:rowOff>
    </xdr:to>
    <xdr:sp macro="" textlink="">
      <xdr:nvSpPr>
        <xdr:cNvPr id="13" name="TextBox 12"/>
        <xdr:cNvSpPr txBox="1"/>
      </xdr:nvSpPr>
      <xdr:spPr>
        <a:xfrm>
          <a:off x="1754532" y="941007"/>
          <a:ext cx="8955802" cy="28496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3">
                  <a:lumMod val="75000"/>
                </a:schemeClr>
              </a:solidFill>
            </a:rPr>
            <a:t>ACTUAL</a:t>
          </a:r>
          <a:r>
            <a:rPr lang="en-US" sz="1100" baseline="0"/>
            <a:t> </a:t>
          </a:r>
          <a:r>
            <a:rPr lang="en-US" sz="1100" baseline="0">
              <a:solidFill>
                <a:schemeClr val="tx1">
                  <a:lumMod val="50000"/>
                  <a:lumOff val="50000"/>
                </a:schemeClr>
              </a:solidFill>
            </a:rPr>
            <a:t>vs.</a:t>
          </a:r>
          <a:r>
            <a:rPr lang="en-US" sz="1100" baseline="0"/>
            <a:t> </a:t>
          </a:r>
          <a:r>
            <a:rPr lang="en-US" sz="1100" b="1" baseline="0">
              <a:solidFill>
                <a:schemeClr val="accent5"/>
              </a:solidFill>
            </a:rPr>
            <a:t>1st PLANNED </a:t>
          </a:r>
          <a:r>
            <a:rPr lang="en-US" sz="1100" baseline="0">
              <a:solidFill>
                <a:schemeClr val="tx1">
                  <a:lumMod val="50000"/>
                  <a:lumOff val="50000"/>
                </a:schemeClr>
              </a:solidFill>
              <a:effectLst/>
              <a:latin typeface="+mn-lt"/>
              <a:ea typeface="+mn-ea"/>
              <a:cs typeface="+mn-cs"/>
            </a:rPr>
            <a:t>Production (unit: </a:t>
          </a:r>
          <a:r>
            <a:rPr lang="en-US" sz="1100" b="1" baseline="0">
              <a:solidFill>
                <a:schemeClr val="tx1">
                  <a:lumMod val="50000"/>
                  <a:lumOff val="50000"/>
                </a:schemeClr>
              </a:solidFill>
              <a:effectLst/>
              <a:latin typeface="+mn-lt"/>
              <a:ea typeface="+mn-ea"/>
              <a:cs typeface="+mn-cs"/>
            </a:rPr>
            <a:t>MT</a:t>
          </a:r>
          <a:r>
            <a:rPr lang="en-US" sz="1100" baseline="0">
              <a:solidFill>
                <a:schemeClr val="tx1">
                  <a:lumMod val="50000"/>
                  <a:lumOff val="50000"/>
                </a:schemeClr>
              </a:solidFill>
              <a:effectLst/>
              <a:latin typeface="+mn-lt"/>
              <a:ea typeface="+mn-ea"/>
              <a:cs typeface="+mn-cs"/>
            </a:rPr>
            <a:t>)</a:t>
          </a:r>
          <a:r>
            <a:rPr lang="en-US" sz="1100" baseline="0">
              <a:solidFill>
                <a:schemeClr val="dk1"/>
              </a:solidFill>
              <a:effectLst/>
              <a:latin typeface="+mn-lt"/>
              <a:ea typeface="+mn-ea"/>
              <a:cs typeface="+mn-cs"/>
            </a:rPr>
            <a:t> </a:t>
          </a:r>
          <a:r>
            <a:rPr lang="en-US" sz="1100" baseline="0">
              <a:solidFill>
                <a:schemeClr val="tx1">
                  <a:lumMod val="50000"/>
                  <a:lumOff val="50000"/>
                </a:schemeClr>
              </a:solidFill>
              <a:effectLst/>
              <a:latin typeface="+mn-lt"/>
              <a:ea typeface="+mn-ea"/>
              <a:cs typeface="+mn-cs"/>
            </a:rPr>
            <a:t>and </a:t>
          </a:r>
          <a:r>
            <a:rPr lang="en-US" sz="1100" b="1" baseline="0">
              <a:solidFill>
                <a:schemeClr val="accent2">
                  <a:lumMod val="75000"/>
                </a:schemeClr>
              </a:solidFill>
              <a:effectLst/>
              <a:latin typeface="+mn-lt"/>
              <a:ea typeface="+mn-ea"/>
              <a:cs typeface="+mn-cs"/>
            </a:rPr>
            <a:t>OR %</a:t>
          </a:r>
          <a:r>
            <a:rPr lang="en-US" sz="1100" baseline="0">
              <a:solidFill>
                <a:schemeClr val="accent2">
                  <a:lumMod val="75000"/>
                </a:schemeClr>
              </a:solidFill>
              <a:effectLst/>
              <a:latin typeface="+mn-lt"/>
              <a:ea typeface="+mn-ea"/>
              <a:cs typeface="+mn-cs"/>
            </a:rPr>
            <a:t> </a:t>
          </a:r>
          <a:r>
            <a:rPr lang="en-US" sz="1100" baseline="0">
              <a:solidFill>
                <a:schemeClr val="tx1">
                  <a:lumMod val="50000"/>
                  <a:lumOff val="50000"/>
                </a:schemeClr>
              </a:solidFill>
              <a:effectLst/>
              <a:latin typeface="+mn-lt"/>
              <a:ea typeface="+mn-ea"/>
              <a:cs typeface="+mn-cs"/>
            </a:rPr>
            <a:t>by </a:t>
          </a:r>
          <a:r>
            <a:rPr lang="en-US" sz="1100" b="1" baseline="0">
              <a:solidFill>
                <a:schemeClr val="tx1">
                  <a:lumMod val="50000"/>
                  <a:lumOff val="50000"/>
                </a:schemeClr>
              </a:solidFill>
              <a:effectLst/>
              <a:latin typeface="+mn-lt"/>
              <a:ea typeface="+mn-ea"/>
              <a:cs typeface="+mn-cs"/>
            </a:rPr>
            <a:t>Factory - Category</a:t>
          </a:r>
          <a:endParaRPr lang="en-US" sz="1100" b="1">
            <a:solidFill>
              <a:schemeClr val="tx1">
                <a:lumMod val="50000"/>
                <a:lumOff val="50000"/>
              </a:schemeClr>
            </a:solidFill>
          </a:endParaRPr>
        </a:p>
      </xdr:txBody>
    </xdr:sp>
    <xdr:clientData/>
  </xdr:twoCellAnchor>
  <xdr:twoCellAnchor>
    <xdr:from>
      <xdr:col>0</xdr:col>
      <xdr:colOff>211667</xdr:colOff>
      <xdr:row>4</xdr:row>
      <xdr:rowOff>135465</xdr:rowOff>
    </xdr:from>
    <xdr:to>
      <xdr:col>3</xdr:col>
      <xdr:colOff>203203</xdr:colOff>
      <xdr:row>9</xdr:row>
      <xdr:rowOff>78006</xdr:rowOff>
    </xdr:to>
    <xdr:sp macro="" textlink="">
      <xdr:nvSpPr>
        <xdr:cNvPr id="4" name="Freeform: Shape 11">
          <a:extLst>
            <a:ext uri="{FF2B5EF4-FFF2-40B4-BE49-F238E27FC236}">
              <a16:creationId xmlns:a16="http://schemas.microsoft.com/office/drawing/2014/main" id="{00000000-0008-0000-0000-000004000000}"/>
            </a:ext>
          </a:extLst>
        </xdr:cNvPr>
        <xdr:cNvSpPr/>
      </xdr:nvSpPr>
      <xdr:spPr>
        <a:xfrm rot="16200000">
          <a:off x="502864" y="572401"/>
          <a:ext cx="873875" cy="1456269"/>
        </a:xfrm>
        <a:custGeom>
          <a:avLst/>
          <a:gdLst>
            <a:gd name="connsiteX0" fmla="*/ 738674 w 738674"/>
            <a:gd name="connsiteY0" fmla="*/ 1227752 h 1227752"/>
            <a:gd name="connsiteX1" fmla="*/ 0 w 738674"/>
            <a:gd name="connsiteY1" fmla="*/ 1227752 h 1227752"/>
            <a:gd name="connsiteX2" fmla="*/ 38697 w 738674"/>
            <a:gd name="connsiteY2" fmla="*/ 1221667 h 1227752"/>
            <a:gd name="connsiteX3" fmla="*/ 180370 w 738674"/>
            <a:gd name="connsiteY3" fmla="*/ 1031197 h 1227752"/>
            <a:gd name="connsiteX4" fmla="*/ 187281 w 738674"/>
            <a:gd name="connsiteY4" fmla="*/ 970110 h 1227752"/>
            <a:gd name="connsiteX5" fmla="*/ 187068 w 738674"/>
            <a:gd name="connsiteY5" fmla="*/ 970110 h 1227752"/>
            <a:gd name="connsiteX6" fmla="*/ 187068 w 738674"/>
            <a:gd name="connsiteY6" fmla="*/ 179672 h 1227752"/>
            <a:gd name="connsiteX7" fmla="*/ 366740 w 738674"/>
            <a:gd name="connsiteY7" fmla="*/ 0 h 1227752"/>
            <a:gd name="connsiteX8" fmla="*/ 546412 w 738674"/>
            <a:gd name="connsiteY8" fmla="*/ 179672 h 1227752"/>
            <a:gd name="connsiteX9" fmla="*/ 546412 w 738674"/>
            <a:gd name="connsiteY9" fmla="*/ 928201 h 1227752"/>
            <a:gd name="connsiteX10" fmla="*/ 546651 w 738674"/>
            <a:gd name="connsiteY10" fmla="*/ 928201 h 1227752"/>
            <a:gd name="connsiteX11" fmla="*/ 699977 w 738674"/>
            <a:gd name="connsiteY11" fmla="*/ 1221667 h 12277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738674" h="1227752">
              <a:moveTo>
                <a:pt x="738674" y="1227752"/>
              </a:moveTo>
              <a:lnTo>
                <a:pt x="0" y="1227752"/>
              </a:lnTo>
              <a:lnTo>
                <a:pt x="38697" y="1221667"/>
              </a:lnTo>
              <a:cubicBezTo>
                <a:pt x="104323" y="1200718"/>
                <a:pt x="157756" y="1127544"/>
                <a:pt x="180370" y="1031197"/>
              </a:cubicBezTo>
              <a:lnTo>
                <a:pt x="187281" y="970110"/>
              </a:lnTo>
              <a:lnTo>
                <a:pt x="187068" y="970110"/>
              </a:lnTo>
              <a:lnTo>
                <a:pt x="187068" y="179672"/>
              </a:lnTo>
              <a:cubicBezTo>
                <a:pt x="187068" y="80442"/>
                <a:pt x="267510" y="0"/>
                <a:pt x="366740" y="0"/>
              </a:cubicBezTo>
              <a:cubicBezTo>
                <a:pt x="465970" y="0"/>
                <a:pt x="546412" y="80442"/>
                <a:pt x="546412" y="179672"/>
              </a:cubicBezTo>
              <a:lnTo>
                <a:pt x="546412" y="928201"/>
              </a:lnTo>
              <a:lnTo>
                <a:pt x="546651" y="928201"/>
              </a:lnTo>
              <a:cubicBezTo>
                <a:pt x="546651" y="1072959"/>
                <a:pt x="612474" y="1193735"/>
                <a:pt x="699977" y="1221667"/>
              </a:cubicBezTo>
              <a:close/>
            </a:path>
          </a:pathLst>
        </a:custGeom>
        <a:solidFill>
          <a:sysClr val="window" lastClr="FFFFFF"/>
        </a:solidFill>
        <a:ln w="12700" cap="flat" cmpd="sng" algn="ctr">
          <a:noFill/>
          <a:prstDash val="solid"/>
          <a:miter lim="800000"/>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vi-VN" sz="1100" b="0" i="0" u="none" strike="noStrike" kern="0" cap="none" spc="0" normalizeH="0" baseline="0">
            <a:ln>
              <a:noFill/>
            </a:ln>
            <a:solidFill>
              <a:sysClr val="window" lastClr="FFFFFF"/>
            </a:solidFill>
            <a:effectLst/>
            <a:uLnTx/>
            <a:uFillTx/>
            <a:latin typeface="Arial" panose="020B0604020202020204" pitchFamily="34" charset="0"/>
            <a:ea typeface="+mn-ea"/>
            <a:cs typeface="+mn-cs"/>
          </a:endParaRPr>
        </a:p>
      </xdr:txBody>
    </xdr:sp>
    <xdr:clientData/>
  </xdr:twoCellAnchor>
  <xdr:twoCellAnchor>
    <xdr:from>
      <xdr:col>0</xdr:col>
      <xdr:colOff>292098</xdr:colOff>
      <xdr:row>6</xdr:row>
      <xdr:rowOff>59699</xdr:rowOff>
    </xdr:from>
    <xdr:to>
      <xdr:col>3</xdr:col>
      <xdr:colOff>177801</xdr:colOff>
      <xdr:row>7</xdr:row>
      <xdr:rowOff>156141</xdr:rowOff>
    </xdr:to>
    <xdr:grpSp>
      <xdr:nvGrpSpPr>
        <xdr:cNvPr id="65" name="Group 64"/>
        <xdr:cNvGrpSpPr/>
      </xdr:nvGrpSpPr>
      <xdr:grpSpPr>
        <a:xfrm>
          <a:off x="292098" y="1287366"/>
          <a:ext cx="1303870" cy="286942"/>
          <a:chOff x="292098" y="1165092"/>
          <a:chExt cx="1350436" cy="282708"/>
        </a:xfrm>
      </xdr:grpSpPr>
      <xdr:sp macro="" textlink="">
        <xdr:nvSpPr>
          <xdr:cNvPr id="66" name="TextBox 7">
            <a:extLst>
              <a:ext uri="{FF2B5EF4-FFF2-40B4-BE49-F238E27FC236}">
                <a16:creationId xmlns:a16="http://schemas.microsoft.com/office/drawing/2014/main" id="{00000000-0008-0000-0000-00000B000000}"/>
              </a:ext>
            </a:extLst>
          </xdr:cNvPr>
          <xdr:cNvSpPr txBox="1"/>
        </xdr:nvSpPr>
        <xdr:spPr>
          <a:xfrm>
            <a:off x="465667" y="1165092"/>
            <a:ext cx="1176867" cy="282708"/>
          </a:xfrm>
          <a:prstGeom prst="rect">
            <a:avLst/>
          </a:prstGeom>
          <a:noFill/>
        </xdr:spPr>
        <xdr:txBody>
          <a:bodyPr wrap="square">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ysClr val="windowText" lastClr="000000"/>
                </a:solidFill>
                <a:latin typeface="+mn-lt"/>
                <a:cs typeface="Arial" panose="020B0604020202020204" pitchFamily="34" charset="0"/>
              </a:rPr>
              <a:t>Weekly</a:t>
            </a:r>
            <a:endParaRPr lang="vi-VN" sz="1200" b="1">
              <a:solidFill>
                <a:sysClr val="windowText" lastClr="000000"/>
              </a:solidFill>
              <a:latin typeface="+mn-lt"/>
              <a:cs typeface="Arial" panose="020B0604020202020204" pitchFamily="34" charset="0"/>
            </a:endParaRPr>
          </a:p>
        </xdr:txBody>
      </xdr:sp>
      <xdr:pic>
        <xdr:nvPicPr>
          <xdr:cNvPr id="67" name="Picture 6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098" y="1202266"/>
            <a:ext cx="182880" cy="182880"/>
          </a:xfrm>
          <a:prstGeom prst="rect">
            <a:avLst/>
          </a:prstGeom>
        </xdr:spPr>
      </xdr:pic>
    </xdr:grpSp>
    <xdr:clientData/>
  </xdr:twoCellAnchor>
  <xdr:twoCellAnchor>
    <xdr:from>
      <xdr:col>0</xdr:col>
      <xdr:colOff>289558</xdr:colOff>
      <xdr:row>8</xdr:row>
      <xdr:rowOff>128242</xdr:rowOff>
    </xdr:from>
    <xdr:to>
      <xdr:col>3</xdr:col>
      <xdr:colOff>220133</xdr:colOff>
      <xdr:row>10</xdr:row>
      <xdr:rowOff>39173</xdr:rowOff>
    </xdr:to>
    <xdr:grpSp>
      <xdr:nvGrpSpPr>
        <xdr:cNvPr id="68" name="Group 67"/>
        <xdr:cNvGrpSpPr/>
      </xdr:nvGrpSpPr>
      <xdr:grpSpPr>
        <a:xfrm>
          <a:off x="289558" y="1736909"/>
          <a:ext cx="1348742" cy="291931"/>
          <a:chOff x="289558" y="1542173"/>
          <a:chExt cx="1395308" cy="283464"/>
        </a:xfrm>
      </xdr:grpSpPr>
      <xdr:sp macro="" textlink="">
        <xdr:nvSpPr>
          <xdr:cNvPr id="69" name="TextBox 9">
            <a:hlinkClick xmlns:r="http://schemas.openxmlformats.org/officeDocument/2006/relationships" r:id="rId2"/>
            <a:extLst>
              <a:ext uri="{FF2B5EF4-FFF2-40B4-BE49-F238E27FC236}">
                <a16:creationId xmlns:a16="http://schemas.microsoft.com/office/drawing/2014/main" id="{00000000-0008-0000-0000-00000C000000}"/>
              </a:ext>
            </a:extLst>
          </xdr:cNvPr>
          <xdr:cNvSpPr txBox="1"/>
        </xdr:nvSpPr>
        <xdr:spPr>
          <a:xfrm>
            <a:off x="474133" y="1542173"/>
            <a:ext cx="1210733" cy="283464"/>
          </a:xfrm>
          <a:prstGeom prst="rect">
            <a:avLst/>
          </a:prstGeom>
          <a:noFill/>
        </xdr:spPr>
        <xdr:txBody>
          <a:bodyPr wrap="square">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bg1"/>
                </a:solidFill>
                <a:latin typeface="+mn-lt"/>
                <a:cs typeface="Arial" panose="020B0604020202020204" pitchFamily="34" charset="0"/>
              </a:rPr>
              <a:t>Control month</a:t>
            </a:r>
            <a:endParaRPr lang="vi-VN" sz="1200" b="1">
              <a:solidFill>
                <a:schemeClr val="bg1"/>
              </a:solidFill>
              <a:latin typeface="+mn-lt"/>
              <a:cs typeface="Arial" panose="020B0604020202020204" pitchFamily="34" charset="0"/>
            </a:endParaRPr>
          </a:p>
        </xdr:txBody>
      </xdr:sp>
      <xdr:pic>
        <xdr:nvPicPr>
          <xdr:cNvPr id="70" name="Picture 69"/>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9558" y="1574800"/>
            <a:ext cx="210312" cy="210312"/>
          </a:xfrm>
          <a:prstGeom prst="rect">
            <a:avLst/>
          </a:prstGeom>
        </xdr:spPr>
      </xdr:pic>
    </xdr:grpSp>
    <xdr:clientData/>
  </xdr:twoCellAnchor>
  <xdr:twoCellAnchor>
    <xdr:from>
      <xdr:col>0</xdr:col>
      <xdr:colOff>283632</xdr:colOff>
      <xdr:row>3</xdr:row>
      <xdr:rowOff>179925</xdr:rowOff>
    </xdr:from>
    <xdr:to>
      <xdr:col>3</xdr:col>
      <xdr:colOff>39246</xdr:colOff>
      <xdr:row>5</xdr:row>
      <xdr:rowOff>87598</xdr:rowOff>
    </xdr:to>
    <xdr:grpSp>
      <xdr:nvGrpSpPr>
        <xdr:cNvPr id="71" name="Group 70"/>
        <xdr:cNvGrpSpPr/>
      </xdr:nvGrpSpPr>
      <xdr:grpSpPr>
        <a:xfrm>
          <a:off x="283632" y="836092"/>
          <a:ext cx="1173781" cy="288673"/>
          <a:chOff x="283632" y="721792"/>
          <a:chExt cx="1220347" cy="280206"/>
        </a:xfrm>
      </xdr:grpSpPr>
      <xdr:sp macro="" textlink="">
        <xdr:nvSpPr>
          <xdr:cNvPr id="72" name="TextBox 3">
            <a:hlinkClick xmlns:r="http://schemas.openxmlformats.org/officeDocument/2006/relationships" r:id="rId4"/>
            <a:extLst>
              <a:ext uri="{FF2B5EF4-FFF2-40B4-BE49-F238E27FC236}">
                <a16:creationId xmlns:a16="http://schemas.microsoft.com/office/drawing/2014/main" id="{00000000-0008-0000-0000-00000A000000}"/>
              </a:ext>
            </a:extLst>
          </xdr:cNvPr>
          <xdr:cNvSpPr txBox="1"/>
        </xdr:nvSpPr>
        <xdr:spPr>
          <a:xfrm>
            <a:off x="465667" y="721792"/>
            <a:ext cx="1038312" cy="280206"/>
          </a:xfrm>
          <a:prstGeom prst="rect">
            <a:avLst/>
          </a:prstGeom>
          <a:noFill/>
        </xdr:spPr>
        <xdr:txBody>
          <a:bodyPr wrap="square" rtlCol="0">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bg1"/>
                </a:solidFill>
                <a:latin typeface="+mn-lt"/>
                <a:cs typeface="Arial" panose="020B0604020202020204" pitchFamily="34" charset="0"/>
              </a:rPr>
              <a:t>Dashboard</a:t>
            </a:r>
            <a:endParaRPr lang="vi-VN" sz="1200" b="1">
              <a:solidFill>
                <a:schemeClr val="bg1"/>
              </a:solidFill>
              <a:latin typeface="+mn-lt"/>
              <a:cs typeface="Arial" panose="020B0604020202020204" pitchFamily="34" charset="0"/>
            </a:endParaRPr>
          </a:p>
        </xdr:txBody>
      </xdr:sp>
      <xdr:pic>
        <xdr:nvPicPr>
          <xdr:cNvPr id="73" name="Picture 7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83632" y="745067"/>
            <a:ext cx="228600" cy="228600"/>
          </a:xfrm>
          <a:prstGeom prst="rect">
            <a:avLst/>
          </a:prstGeom>
        </xdr:spPr>
      </xdr:pic>
    </xdr:grpSp>
    <xdr:clientData/>
  </xdr:twoCellAnchor>
  <xdr:twoCellAnchor>
    <xdr:from>
      <xdr:col>16</xdr:col>
      <xdr:colOff>455075</xdr:colOff>
      <xdr:row>6</xdr:row>
      <xdr:rowOff>122768</xdr:rowOff>
    </xdr:from>
    <xdr:to>
      <xdr:col>21</xdr:col>
      <xdr:colOff>317500</xdr:colOff>
      <xdr:row>16</xdr:row>
      <xdr:rowOff>148167</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16939</xdr:colOff>
      <xdr:row>6</xdr:row>
      <xdr:rowOff>59267</xdr:rowOff>
    </xdr:from>
    <xdr:to>
      <xdr:col>12</xdr:col>
      <xdr:colOff>381000</xdr:colOff>
      <xdr:row>22</xdr:row>
      <xdr:rowOff>63500</xdr:rowOff>
    </xdr:to>
    <xdr:graphicFrame macro="">
      <xdr:nvGraphicFramePr>
        <xdr:cNvPr id="75" name="Chart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412742</xdr:colOff>
      <xdr:row>17</xdr:row>
      <xdr:rowOff>35076</xdr:rowOff>
    </xdr:from>
    <xdr:to>
      <xdr:col>21</xdr:col>
      <xdr:colOff>328084</xdr:colOff>
      <xdr:row>21</xdr:row>
      <xdr:rowOff>42335</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680215</xdr:colOff>
      <xdr:row>6</xdr:row>
      <xdr:rowOff>165102</xdr:rowOff>
    </xdr:from>
    <xdr:to>
      <xdr:col>16</xdr:col>
      <xdr:colOff>402166</xdr:colOff>
      <xdr:row>16</xdr:row>
      <xdr:rowOff>95250</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679912</xdr:colOff>
      <xdr:row>17</xdr:row>
      <xdr:rowOff>79224</xdr:rowOff>
    </xdr:from>
    <xdr:to>
      <xdr:col>16</xdr:col>
      <xdr:colOff>465666</xdr:colOff>
      <xdr:row>21</xdr:row>
      <xdr:rowOff>46568</xdr:rowOff>
    </xdr:to>
    <xdr:graphicFrame macro="">
      <xdr:nvGraphicFramePr>
        <xdr:cNvPr id="78" name="Chart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17</xdr:col>
      <xdr:colOff>393699</xdr:colOff>
      <xdr:row>1</xdr:row>
      <xdr:rowOff>0</xdr:rowOff>
    </xdr:from>
    <xdr:to>
      <xdr:col>17</xdr:col>
      <xdr:colOff>673099</xdr:colOff>
      <xdr:row>2</xdr:row>
      <xdr:rowOff>46567</xdr:rowOff>
    </xdr:to>
    <xdr:pic macro="[0]!Weekly_Refresh">
      <xdr:nvPicPr>
        <xdr:cNvPr id="33" name="Picture 32"/>
        <xdr:cNvPicPr>
          <a:picLocks noChangeAspect="1"/>
        </xdr:cNvPicPr>
      </xdr:nvPicPr>
      <xdr:blipFill>
        <a:blip xmlns:r="http://schemas.openxmlformats.org/officeDocument/2006/relationships" r:embed="rId1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6004116" y="243417"/>
          <a:ext cx="279400" cy="268817"/>
        </a:xfrm>
        <a:prstGeom prst="rect">
          <a:avLst/>
        </a:prstGeom>
      </xdr:spPr>
    </xdr:pic>
    <xdr:clientData/>
  </xdr:twoCellAnchor>
  <xdr:twoCellAnchor>
    <xdr:from>
      <xdr:col>16</xdr:col>
      <xdr:colOff>391583</xdr:colOff>
      <xdr:row>4</xdr:row>
      <xdr:rowOff>98575</xdr:rowOff>
    </xdr:from>
    <xdr:to>
      <xdr:col>21</xdr:col>
      <xdr:colOff>306917</xdr:colOff>
      <xdr:row>6</xdr:row>
      <xdr:rowOff>2540</xdr:rowOff>
    </xdr:to>
    <xdr:sp macro="" textlink="">
      <xdr:nvSpPr>
        <xdr:cNvPr id="36" name="TextBox 35"/>
        <xdr:cNvSpPr txBox="1"/>
      </xdr:nvSpPr>
      <xdr:spPr>
        <a:xfrm>
          <a:off x="16002000" y="945242"/>
          <a:ext cx="3810000" cy="28496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3">
                  <a:lumMod val="75000"/>
                </a:schemeClr>
              </a:solidFill>
            </a:rPr>
            <a:t>By FACTORY</a:t>
          </a:r>
          <a:r>
            <a:rPr lang="en-US" sz="1100" b="1" baseline="0">
              <a:solidFill>
                <a:schemeClr val="accent3">
                  <a:lumMod val="75000"/>
                </a:schemeClr>
              </a:solidFill>
            </a:rPr>
            <a:t> </a:t>
          </a:r>
          <a:endParaRPr lang="en-US" sz="1100" b="1">
            <a:solidFill>
              <a:schemeClr val="tx1">
                <a:lumMod val="50000"/>
                <a:lumOff val="50000"/>
              </a:schemeClr>
            </a:solidFill>
          </a:endParaRPr>
        </a:p>
      </xdr:txBody>
    </xdr:sp>
    <xdr:clientData/>
  </xdr:twoCellAnchor>
  <xdr:twoCellAnchor>
    <xdr:from>
      <xdr:col>12</xdr:col>
      <xdr:colOff>670801</xdr:colOff>
      <xdr:row>4</xdr:row>
      <xdr:rowOff>98575</xdr:rowOff>
    </xdr:from>
    <xdr:to>
      <xdr:col>16</xdr:col>
      <xdr:colOff>433916</xdr:colOff>
      <xdr:row>6</xdr:row>
      <xdr:rowOff>2540</xdr:rowOff>
    </xdr:to>
    <xdr:sp macro="" textlink="">
      <xdr:nvSpPr>
        <xdr:cNvPr id="37" name="TextBox 36"/>
        <xdr:cNvSpPr txBox="1"/>
      </xdr:nvSpPr>
      <xdr:spPr>
        <a:xfrm>
          <a:off x="11010718" y="945242"/>
          <a:ext cx="5033615" cy="28496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3">
                  <a:lumMod val="75000"/>
                </a:schemeClr>
              </a:solidFill>
            </a:rPr>
            <a:t>By CATEGORY</a:t>
          </a:r>
          <a:endParaRPr lang="en-US" sz="1100" b="1">
            <a:solidFill>
              <a:schemeClr val="tx1">
                <a:lumMod val="50000"/>
                <a:lumOff val="50000"/>
              </a:schemeClr>
            </a:solidFill>
          </a:endParaRPr>
        </a:p>
      </xdr:txBody>
    </xdr:sp>
    <xdr:clientData/>
  </xdr:twoCellAnchor>
  <xdr:twoCellAnchor>
    <xdr:from>
      <xdr:col>3</xdr:col>
      <xdr:colOff>201083</xdr:colOff>
      <xdr:row>22</xdr:row>
      <xdr:rowOff>179917</xdr:rowOff>
    </xdr:from>
    <xdr:to>
      <xdr:col>6</xdr:col>
      <xdr:colOff>52917</xdr:colOff>
      <xdr:row>25</xdr:row>
      <xdr:rowOff>61385</xdr:rowOff>
    </xdr:to>
    <xdr:sp macro="" textlink="">
      <xdr:nvSpPr>
        <xdr:cNvPr id="39" name="Rectangle 38"/>
        <xdr:cNvSpPr/>
      </xdr:nvSpPr>
      <xdr:spPr>
        <a:xfrm>
          <a:off x="1619250" y="4455584"/>
          <a:ext cx="3333750" cy="45296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186267</xdr:colOff>
      <xdr:row>47</xdr:row>
      <xdr:rowOff>116417</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604434" cy="9334500"/>
        </a:xfrm>
        <a:prstGeom prst="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0</xdr:col>
      <xdr:colOff>136077</xdr:colOff>
      <xdr:row>1</xdr:row>
      <xdr:rowOff>27602</xdr:rowOff>
    </xdr:from>
    <xdr:to>
      <xdr:col>3</xdr:col>
      <xdr:colOff>186269</xdr:colOff>
      <xdr:row>35</xdr:row>
      <xdr:rowOff>164677</xdr:rowOff>
    </xdr:to>
    <xdr:sp macro="" textlink="">
      <xdr:nvSpPr>
        <xdr:cNvPr id="3" name="Rectangle: Top Corners Rounded 3">
          <a:extLst>
            <a:ext uri="{FF2B5EF4-FFF2-40B4-BE49-F238E27FC236}">
              <a16:creationId xmlns:a16="http://schemas.microsoft.com/office/drawing/2014/main" id="{00000000-0008-0000-0000-000003000000}"/>
            </a:ext>
          </a:extLst>
        </xdr:cNvPr>
        <xdr:cNvSpPr/>
      </xdr:nvSpPr>
      <xdr:spPr>
        <a:xfrm rot="16200000">
          <a:off x="-2373281" y="2738043"/>
          <a:ext cx="6487075" cy="1468359"/>
        </a:xfrm>
        <a:prstGeom prst="round2SameRect">
          <a:avLst>
            <a:gd name="adj1" fmla="val 7805"/>
            <a:gd name="adj2" fmla="val 0"/>
          </a:avLst>
        </a:prstGeom>
        <a:solidFill>
          <a:schemeClr val="accent5">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4</xdr:col>
      <xdr:colOff>538098</xdr:colOff>
      <xdr:row>0</xdr:row>
      <xdr:rowOff>0</xdr:rowOff>
    </xdr:from>
    <xdr:to>
      <xdr:col>4</xdr:col>
      <xdr:colOff>565530</xdr:colOff>
      <xdr:row>3</xdr:row>
      <xdr:rowOff>2474</xdr:rowOff>
    </xdr:to>
    <xdr:sp macro="" textlink="">
      <xdr:nvSpPr>
        <xdr:cNvPr id="8" name="Rectangle 7">
          <a:extLst>
            <a:ext uri="{FF2B5EF4-FFF2-40B4-BE49-F238E27FC236}">
              <a16:creationId xmlns:a16="http://schemas.microsoft.com/office/drawing/2014/main" id="{00000000-0008-0000-0000-000026000000}"/>
            </a:ext>
          </a:extLst>
        </xdr:cNvPr>
        <xdr:cNvSpPr/>
      </xdr:nvSpPr>
      <xdr:spPr>
        <a:xfrm>
          <a:off x="2282231" y="0"/>
          <a:ext cx="27432" cy="459674"/>
        </a:xfrm>
        <a:prstGeom prst="rect">
          <a:avLst/>
        </a:prstGeom>
        <a:solidFill>
          <a:srgbClr val="799AD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clientData/>
  </xdr:twoCellAnchor>
  <xdr:twoCellAnchor>
    <xdr:from>
      <xdr:col>4</xdr:col>
      <xdr:colOff>52916</xdr:colOff>
      <xdr:row>4</xdr:row>
      <xdr:rowOff>155722</xdr:rowOff>
    </xdr:from>
    <xdr:to>
      <xdr:col>20</xdr:col>
      <xdr:colOff>529166</xdr:colOff>
      <xdr:row>6</xdr:row>
      <xdr:rowOff>74082</xdr:rowOff>
    </xdr:to>
    <xdr:sp macro="" textlink="">
      <xdr:nvSpPr>
        <xdr:cNvPr id="10" name="TextBox 9"/>
        <xdr:cNvSpPr txBox="1"/>
      </xdr:nvSpPr>
      <xdr:spPr>
        <a:xfrm>
          <a:off x="1746249" y="801305"/>
          <a:ext cx="16933334" cy="299360"/>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3">
                  <a:lumMod val="75000"/>
                </a:schemeClr>
              </a:solidFill>
            </a:rPr>
            <a:t>ACCUMULATED PRODUCTION</a:t>
          </a:r>
          <a:r>
            <a:rPr lang="en-US" sz="1100" baseline="0">
              <a:solidFill>
                <a:schemeClr val="accent3">
                  <a:lumMod val="75000"/>
                </a:schemeClr>
              </a:solidFill>
            </a:rPr>
            <a:t> </a:t>
          </a:r>
          <a:r>
            <a:rPr lang="en-US" sz="1100" baseline="0">
              <a:solidFill>
                <a:schemeClr val="tx1">
                  <a:lumMod val="50000"/>
                  <a:lumOff val="50000"/>
                </a:schemeClr>
              </a:solidFill>
            </a:rPr>
            <a:t>vs.</a:t>
          </a:r>
          <a:r>
            <a:rPr lang="en-US" sz="1100" baseline="0"/>
            <a:t> </a:t>
          </a:r>
          <a:r>
            <a:rPr lang="en-US" sz="1100" b="1" baseline="0">
              <a:solidFill>
                <a:schemeClr val="tx2">
                  <a:lumMod val="75000"/>
                </a:schemeClr>
              </a:solidFill>
            </a:rPr>
            <a:t>SUBMITTED PLAN</a:t>
          </a:r>
          <a:r>
            <a:rPr lang="en-US" sz="1100" baseline="0">
              <a:solidFill>
                <a:schemeClr val="tx2">
                  <a:lumMod val="75000"/>
                </a:schemeClr>
              </a:solidFill>
              <a:effectLst/>
              <a:latin typeface="+mn-lt"/>
              <a:ea typeface="+mn-ea"/>
              <a:cs typeface="+mn-cs"/>
            </a:rPr>
            <a:t> </a:t>
          </a:r>
          <a:r>
            <a:rPr lang="en-US" sz="1100" baseline="0">
              <a:solidFill>
                <a:schemeClr val="tx1">
                  <a:lumMod val="50000"/>
                  <a:lumOff val="50000"/>
                </a:schemeClr>
              </a:solidFill>
              <a:effectLst/>
              <a:latin typeface="+mn-lt"/>
              <a:ea typeface="+mn-ea"/>
              <a:cs typeface="+mn-cs"/>
            </a:rPr>
            <a:t>vs</a:t>
          </a:r>
          <a:r>
            <a:rPr lang="en-US" sz="1100" baseline="0">
              <a:solidFill>
                <a:schemeClr val="accent5">
                  <a:lumMod val="75000"/>
                </a:schemeClr>
              </a:solidFill>
              <a:effectLst/>
              <a:latin typeface="+mn-lt"/>
              <a:ea typeface="+mn-ea"/>
              <a:cs typeface="+mn-cs"/>
            </a:rPr>
            <a:t>. </a:t>
          </a:r>
          <a:r>
            <a:rPr lang="en-US" sz="1100" b="1" baseline="0">
              <a:solidFill>
                <a:schemeClr val="accent5">
                  <a:lumMod val="75000"/>
                </a:schemeClr>
              </a:solidFill>
              <a:effectLst/>
              <a:latin typeface="+mn-lt"/>
              <a:ea typeface="+mn-ea"/>
              <a:cs typeface="+mn-cs"/>
            </a:rPr>
            <a:t>TARGET SUPPLY upon time gone</a:t>
          </a:r>
          <a:r>
            <a:rPr lang="en-US" sz="1100" baseline="0">
              <a:solidFill>
                <a:schemeClr val="accent5">
                  <a:lumMod val="75000"/>
                </a:schemeClr>
              </a:solidFill>
              <a:effectLst/>
              <a:latin typeface="+mn-lt"/>
              <a:ea typeface="+mn-ea"/>
              <a:cs typeface="+mn-cs"/>
            </a:rPr>
            <a:t>  </a:t>
          </a:r>
          <a:r>
            <a:rPr lang="en-US" sz="1100" baseline="0">
              <a:solidFill>
                <a:schemeClr val="tx1">
                  <a:lumMod val="50000"/>
                  <a:lumOff val="50000"/>
                </a:schemeClr>
              </a:solidFill>
              <a:effectLst/>
              <a:latin typeface="+mn-lt"/>
              <a:ea typeface="+mn-ea"/>
              <a:cs typeface="+mn-cs"/>
            </a:rPr>
            <a:t>by</a:t>
          </a:r>
          <a:r>
            <a:rPr lang="en-US" sz="1100" b="1" baseline="0">
              <a:solidFill>
                <a:schemeClr val="tx1">
                  <a:lumMod val="50000"/>
                  <a:lumOff val="50000"/>
                </a:schemeClr>
              </a:solidFill>
              <a:effectLst/>
              <a:latin typeface="+mn-lt"/>
              <a:ea typeface="+mn-ea"/>
              <a:cs typeface="+mn-cs"/>
            </a:rPr>
            <a:t> Category </a:t>
          </a:r>
          <a:r>
            <a:rPr lang="en-US" sz="1100" baseline="0">
              <a:solidFill>
                <a:schemeClr val="tx1">
                  <a:lumMod val="50000"/>
                  <a:lumOff val="50000"/>
                </a:schemeClr>
              </a:solidFill>
              <a:effectLst/>
              <a:latin typeface="+mn-lt"/>
              <a:ea typeface="+mn-ea"/>
              <a:cs typeface="+mn-cs"/>
            </a:rPr>
            <a:t>(unit: </a:t>
          </a:r>
          <a:r>
            <a:rPr lang="en-US" sz="1100" b="1" baseline="0">
              <a:solidFill>
                <a:schemeClr val="tx1">
                  <a:lumMod val="50000"/>
                  <a:lumOff val="50000"/>
                </a:schemeClr>
              </a:solidFill>
              <a:effectLst/>
              <a:latin typeface="+mn-lt"/>
              <a:ea typeface="+mn-ea"/>
              <a:cs typeface="+mn-cs"/>
            </a:rPr>
            <a:t>MT</a:t>
          </a:r>
          <a:r>
            <a:rPr lang="en-US" sz="1100" baseline="0">
              <a:solidFill>
                <a:schemeClr val="tx1">
                  <a:lumMod val="50000"/>
                  <a:lumOff val="50000"/>
                </a:schemeClr>
              </a:solidFill>
              <a:effectLst/>
              <a:latin typeface="+mn-lt"/>
              <a:ea typeface="+mn-ea"/>
              <a:cs typeface="+mn-cs"/>
            </a:rPr>
            <a:t>) </a:t>
          </a:r>
          <a:endParaRPr lang="en-US" sz="1100" b="1">
            <a:solidFill>
              <a:schemeClr val="tx1">
                <a:lumMod val="50000"/>
                <a:lumOff val="50000"/>
              </a:schemeClr>
            </a:solidFill>
          </a:endParaRPr>
        </a:p>
      </xdr:txBody>
    </xdr:sp>
    <xdr:clientData/>
  </xdr:twoCellAnchor>
  <xdr:twoCellAnchor>
    <xdr:from>
      <xdr:col>0</xdr:col>
      <xdr:colOff>211667</xdr:colOff>
      <xdr:row>7</xdr:row>
      <xdr:rowOff>162989</xdr:rowOff>
    </xdr:from>
    <xdr:to>
      <xdr:col>3</xdr:col>
      <xdr:colOff>203203</xdr:colOff>
      <xdr:row>12</xdr:row>
      <xdr:rowOff>101297</xdr:rowOff>
    </xdr:to>
    <xdr:sp macro="" textlink="">
      <xdr:nvSpPr>
        <xdr:cNvPr id="11" name="Freeform: Shape 11">
          <a:extLst>
            <a:ext uri="{FF2B5EF4-FFF2-40B4-BE49-F238E27FC236}">
              <a16:creationId xmlns:a16="http://schemas.microsoft.com/office/drawing/2014/main" id="{00000000-0008-0000-0000-000004000000}"/>
            </a:ext>
          </a:extLst>
        </xdr:cNvPr>
        <xdr:cNvSpPr/>
      </xdr:nvSpPr>
      <xdr:spPr>
        <a:xfrm rot="16200000">
          <a:off x="471115" y="1120624"/>
          <a:ext cx="890808" cy="1409703"/>
        </a:xfrm>
        <a:custGeom>
          <a:avLst/>
          <a:gdLst>
            <a:gd name="connsiteX0" fmla="*/ 738674 w 738674"/>
            <a:gd name="connsiteY0" fmla="*/ 1227752 h 1227752"/>
            <a:gd name="connsiteX1" fmla="*/ 0 w 738674"/>
            <a:gd name="connsiteY1" fmla="*/ 1227752 h 1227752"/>
            <a:gd name="connsiteX2" fmla="*/ 38697 w 738674"/>
            <a:gd name="connsiteY2" fmla="*/ 1221667 h 1227752"/>
            <a:gd name="connsiteX3" fmla="*/ 180370 w 738674"/>
            <a:gd name="connsiteY3" fmla="*/ 1031197 h 1227752"/>
            <a:gd name="connsiteX4" fmla="*/ 187281 w 738674"/>
            <a:gd name="connsiteY4" fmla="*/ 970110 h 1227752"/>
            <a:gd name="connsiteX5" fmla="*/ 187068 w 738674"/>
            <a:gd name="connsiteY5" fmla="*/ 970110 h 1227752"/>
            <a:gd name="connsiteX6" fmla="*/ 187068 w 738674"/>
            <a:gd name="connsiteY6" fmla="*/ 179672 h 1227752"/>
            <a:gd name="connsiteX7" fmla="*/ 366740 w 738674"/>
            <a:gd name="connsiteY7" fmla="*/ 0 h 1227752"/>
            <a:gd name="connsiteX8" fmla="*/ 546412 w 738674"/>
            <a:gd name="connsiteY8" fmla="*/ 179672 h 1227752"/>
            <a:gd name="connsiteX9" fmla="*/ 546412 w 738674"/>
            <a:gd name="connsiteY9" fmla="*/ 928201 h 1227752"/>
            <a:gd name="connsiteX10" fmla="*/ 546651 w 738674"/>
            <a:gd name="connsiteY10" fmla="*/ 928201 h 1227752"/>
            <a:gd name="connsiteX11" fmla="*/ 699977 w 738674"/>
            <a:gd name="connsiteY11" fmla="*/ 1221667 h 12277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738674" h="1227752">
              <a:moveTo>
                <a:pt x="738674" y="1227752"/>
              </a:moveTo>
              <a:lnTo>
                <a:pt x="0" y="1227752"/>
              </a:lnTo>
              <a:lnTo>
                <a:pt x="38697" y="1221667"/>
              </a:lnTo>
              <a:cubicBezTo>
                <a:pt x="104323" y="1200718"/>
                <a:pt x="157756" y="1127544"/>
                <a:pt x="180370" y="1031197"/>
              </a:cubicBezTo>
              <a:lnTo>
                <a:pt x="187281" y="970110"/>
              </a:lnTo>
              <a:lnTo>
                <a:pt x="187068" y="970110"/>
              </a:lnTo>
              <a:lnTo>
                <a:pt x="187068" y="179672"/>
              </a:lnTo>
              <a:cubicBezTo>
                <a:pt x="187068" y="80442"/>
                <a:pt x="267510" y="0"/>
                <a:pt x="366740" y="0"/>
              </a:cubicBezTo>
              <a:cubicBezTo>
                <a:pt x="465970" y="0"/>
                <a:pt x="546412" y="80442"/>
                <a:pt x="546412" y="179672"/>
              </a:cubicBezTo>
              <a:lnTo>
                <a:pt x="546412" y="928201"/>
              </a:lnTo>
              <a:lnTo>
                <a:pt x="546651" y="928201"/>
              </a:lnTo>
              <a:cubicBezTo>
                <a:pt x="546651" y="1072959"/>
                <a:pt x="612474" y="1193735"/>
                <a:pt x="699977" y="1221667"/>
              </a:cubicBezTo>
              <a:close/>
            </a:path>
          </a:pathLst>
        </a:custGeom>
        <a:solidFill>
          <a:sysClr val="window" lastClr="FFFFFF"/>
        </a:solidFill>
        <a:ln w="12700" cap="flat" cmpd="sng" algn="ctr">
          <a:noFill/>
          <a:prstDash val="solid"/>
          <a:miter lim="800000"/>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vi-VN" sz="1100" b="0" i="0" u="none" strike="noStrike" kern="0" cap="none" spc="0" normalizeH="0" baseline="0">
            <a:ln>
              <a:noFill/>
            </a:ln>
            <a:solidFill>
              <a:sysClr val="window" lastClr="FFFFFF"/>
            </a:solidFill>
            <a:effectLst/>
            <a:uLnTx/>
            <a:uFillTx/>
            <a:latin typeface="Arial" panose="020B0604020202020204" pitchFamily="34" charset="0"/>
            <a:ea typeface="+mn-ea"/>
            <a:cs typeface="+mn-cs"/>
          </a:endParaRPr>
        </a:p>
      </xdr:txBody>
    </xdr:sp>
    <xdr:clientData/>
  </xdr:twoCellAnchor>
  <xdr:twoCellAnchor>
    <xdr:from>
      <xdr:col>0</xdr:col>
      <xdr:colOff>292098</xdr:colOff>
      <xdr:row>7</xdr:row>
      <xdr:rowOff>6785</xdr:rowOff>
    </xdr:from>
    <xdr:to>
      <xdr:col>3</xdr:col>
      <xdr:colOff>177801</xdr:colOff>
      <xdr:row>8</xdr:row>
      <xdr:rowOff>103227</xdr:rowOff>
    </xdr:to>
    <xdr:grpSp>
      <xdr:nvGrpSpPr>
        <xdr:cNvPr id="12" name="Group 11"/>
        <xdr:cNvGrpSpPr/>
      </xdr:nvGrpSpPr>
      <xdr:grpSpPr>
        <a:xfrm>
          <a:off x="292098" y="1223868"/>
          <a:ext cx="1303870" cy="286942"/>
          <a:chOff x="292098" y="1165092"/>
          <a:chExt cx="1350436" cy="282708"/>
        </a:xfrm>
      </xdr:grpSpPr>
      <xdr:sp macro="" textlink="">
        <xdr:nvSpPr>
          <xdr:cNvPr id="13" name="TextBox 7">
            <a:hlinkClick xmlns:r="http://schemas.openxmlformats.org/officeDocument/2006/relationships" r:id="rId1"/>
            <a:extLst>
              <a:ext uri="{FF2B5EF4-FFF2-40B4-BE49-F238E27FC236}">
                <a16:creationId xmlns:a16="http://schemas.microsoft.com/office/drawing/2014/main" id="{00000000-0008-0000-0000-00000B000000}"/>
              </a:ext>
            </a:extLst>
          </xdr:cNvPr>
          <xdr:cNvSpPr txBox="1"/>
        </xdr:nvSpPr>
        <xdr:spPr>
          <a:xfrm>
            <a:off x="465667" y="1165092"/>
            <a:ext cx="1176867" cy="282708"/>
          </a:xfrm>
          <a:prstGeom prst="rect">
            <a:avLst/>
          </a:prstGeom>
          <a:noFill/>
        </xdr:spPr>
        <xdr:txBody>
          <a:bodyPr wrap="square">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bg1"/>
                </a:solidFill>
                <a:latin typeface="+mn-lt"/>
                <a:cs typeface="Arial" panose="020B0604020202020204" pitchFamily="34" charset="0"/>
              </a:rPr>
              <a:t>Weekly</a:t>
            </a:r>
            <a:endParaRPr lang="vi-VN" sz="1200" b="1">
              <a:solidFill>
                <a:schemeClr val="bg1"/>
              </a:solidFill>
              <a:latin typeface="+mn-lt"/>
              <a:cs typeface="Arial" panose="020B0604020202020204" pitchFamily="34" charset="0"/>
            </a:endParaRPr>
          </a:p>
        </xdr:txBody>
      </xdr:sp>
      <xdr:pic>
        <xdr:nvPicPr>
          <xdr:cNvPr id="14" name="Picture 1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92098" y="1202266"/>
            <a:ext cx="182880" cy="182880"/>
          </a:xfrm>
          <a:prstGeom prst="rect">
            <a:avLst/>
          </a:prstGeom>
        </xdr:spPr>
      </xdr:pic>
    </xdr:grpSp>
    <xdr:clientData/>
  </xdr:twoCellAnchor>
  <xdr:twoCellAnchor>
    <xdr:from>
      <xdr:col>0</xdr:col>
      <xdr:colOff>289558</xdr:colOff>
      <xdr:row>9</xdr:row>
      <xdr:rowOff>75328</xdr:rowOff>
    </xdr:from>
    <xdr:to>
      <xdr:col>3</xdr:col>
      <xdr:colOff>220133</xdr:colOff>
      <xdr:row>10</xdr:row>
      <xdr:rowOff>176759</xdr:rowOff>
    </xdr:to>
    <xdr:grpSp>
      <xdr:nvGrpSpPr>
        <xdr:cNvPr id="15" name="Group 14"/>
        <xdr:cNvGrpSpPr/>
      </xdr:nvGrpSpPr>
      <xdr:grpSpPr>
        <a:xfrm>
          <a:off x="289558" y="1673411"/>
          <a:ext cx="1348742" cy="291931"/>
          <a:chOff x="289558" y="1542173"/>
          <a:chExt cx="1395308" cy="283464"/>
        </a:xfrm>
      </xdr:grpSpPr>
      <xdr:sp macro="" textlink="">
        <xdr:nvSpPr>
          <xdr:cNvPr id="16" name="TextBox 9">
            <a:extLst>
              <a:ext uri="{FF2B5EF4-FFF2-40B4-BE49-F238E27FC236}">
                <a16:creationId xmlns:a16="http://schemas.microsoft.com/office/drawing/2014/main" id="{00000000-0008-0000-0000-00000C000000}"/>
              </a:ext>
            </a:extLst>
          </xdr:cNvPr>
          <xdr:cNvSpPr txBox="1"/>
        </xdr:nvSpPr>
        <xdr:spPr>
          <a:xfrm>
            <a:off x="474133" y="1542173"/>
            <a:ext cx="1210733" cy="283464"/>
          </a:xfrm>
          <a:prstGeom prst="rect">
            <a:avLst/>
          </a:prstGeom>
          <a:noFill/>
        </xdr:spPr>
        <xdr:txBody>
          <a:bodyPr wrap="square">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ysClr val="windowText" lastClr="000000"/>
                </a:solidFill>
                <a:latin typeface="+mn-lt"/>
                <a:cs typeface="Arial" panose="020B0604020202020204" pitchFamily="34" charset="0"/>
              </a:rPr>
              <a:t>Control month</a:t>
            </a:r>
            <a:endParaRPr lang="vi-VN" sz="1200" b="1">
              <a:solidFill>
                <a:sysClr val="windowText" lastClr="000000"/>
              </a:solidFill>
              <a:latin typeface="+mn-lt"/>
              <a:cs typeface="Arial" panose="020B0604020202020204" pitchFamily="34" charset="0"/>
            </a:endParaRPr>
          </a:p>
        </xdr:txBody>
      </xdr:sp>
      <xdr:pic>
        <xdr:nvPicPr>
          <xdr:cNvPr id="17" name="Picture 1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9558" y="1574800"/>
            <a:ext cx="210312" cy="210312"/>
          </a:xfrm>
          <a:prstGeom prst="rect">
            <a:avLst/>
          </a:prstGeom>
        </xdr:spPr>
      </xdr:pic>
    </xdr:grpSp>
    <xdr:clientData/>
  </xdr:twoCellAnchor>
  <xdr:twoCellAnchor>
    <xdr:from>
      <xdr:col>11</xdr:col>
      <xdr:colOff>876297</xdr:colOff>
      <xdr:row>8</xdr:row>
      <xdr:rowOff>170550</xdr:rowOff>
    </xdr:from>
    <xdr:to>
      <xdr:col>19</xdr:col>
      <xdr:colOff>158749</xdr:colOff>
      <xdr:row>10</xdr:row>
      <xdr:rowOff>70282</xdr:rowOff>
    </xdr:to>
    <xdr:sp macro="" textlink="">
      <xdr:nvSpPr>
        <xdr:cNvPr id="28" name="TextBox 27"/>
        <xdr:cNvSpPr txBox="1"/>
      </xdr:nvSpPr>
      <xdr:spPr>
        <a:xfrm>
          <a:off x="9512297" y="1578133"/>
          <a:ext cx="7706785" cy="280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7A8FAA"/>
              </a:solidFill>
            </a:rPr>
            <a:t>Difference</a:t>
          </a:r>
          <a:r>
            <a:rPr lang="en-US" sz="1000" b="1" baseline="0">
              <a:solidFill>
                <a:srgbClr val="7A8FAA"/>
              </a:solidFill>
            </a:rPr>
            <a:t> between 1st Plan Submission and 2nd Plan Submission ( </a:t>
          </a:r>
          <a:r>
            <a:rPr lang="en-US" sz="1000" b="1" baseline="0">
              <a:solidFill>
                <a:srgbClr val="F19B61"/>
              </a:solidFill>
            </a:rPr>
            <a:t>increase</a:t>
          </a:r>
          <a:r>
            <a:rPr lang="en-US" sz="1000" b="1" baseline="0">
              <a:solidFill>
                <a:srgbClr val="7A8FAA"/>
              </a:solidFill>
            </a:rPr>
            <a:t> </a:t>
          </a:r>
          <a:r>
            <a:rPr lang="en-US" sz="1000" b="0" baseline="0">
              <a:solidFill>
                <a:srgbClr val="7A8FAA"/>
              </a:solidFill>
            </a:rPr>
            <a:t>or</a:t>
          </a:r>
          <a:r>
            <a:rPr lang="en-US" sz="1000" b="1" baseline="0">
              <a:solidFill>
                <a:srgbClr val="7A8FAA"/>
              </a:solidFill>
            </a:rPr>
            <a:t> </a:t>
          </a:r>
          <a:r>
            <a:rPr lang="en-US" sz="1000" b="1" baseline="0">
              <a:solidFill>
                <a:schemeClr val="tx1">
                  <a:lumMod val="65000"/>
                  <a:lumOff val="35000"/>
                </a:schemeClr>
              </a:solidFill>
            </a:rPr>
            <a:t>decrease </a:t>
          </a:r>
          <a:r>
            <a:rPr lang="en-US" sz="1000" b="1" baseline="0">
              <a:solidFill>
                <a:srgbClr val="7A8FAA"/>
              </a:solidFill>
            </a:rPr>
            <a:t>)</a:t>
          </a:r>
          <a:endParaRPr lang="en-US" sz="1000" b="1">
            <a:solidFill>
              <a:schemeClr val="tx1">
                <a:lumMod val="50000"/>
                <a:lumOff val="50000"/>
              </a:schemeClr>
            </a:solidFill>
          </a:endParaRPr>
        </a:p>
      </xdr:txBody>
    </xdr:sp>
    <xdr:clientData/>
  </xdr:twoCellAnchor>
  <xdr:twoCellAnchor>
    <xdr:from>
      <xdr:col>5</xdr:col>
      <xdr:colOff>1168399</xdr:colOff>
      <xdr:row>6</xdr:row>
      <xdr:rowOff>158751</xdr:rowOff>
    </xdr:from>
    <xdr:to>
      <xdr:col>11</xdr:col>
      <xdr:colOff>116417</xdr:colOff>
      <xdr:row>12</xdr:row>
      <xdr:rowOff>109012</xdr:rowOff>
    </xdr:to>
    <xdr:sp macro="" textlink="">
      <xdr:nvSpPr>
        <xdr:cNvPr id="29" name="TextBox 28"/>
        <xdr:cNvSpPr txBox="1"/>
      </xdr:nvSpPr>
      <xdr:spPr>
        <a:xfrm>
          <a:off x="3591982" y="1185334"/>
          <a:ext cx="5160435" cy="1093261"/>
        </a:xfrm>
        <a:prstGeom prst="rect">
          <a:avLst/>
        </a:prstGeom>
        <a:noFill/>
        <a:ln w="9525" cmpd="sng">
          <a:solidFill>
            <a:schemeClr val="tx1">
              <a:lumMod val="50000"/>
              <a:lumOff val="50000"/>
            </a:schemeClr>
          </a:solidFill>
          <a:prstDash val="sys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tx1">
                  <a:lumMod val="50000"/>
                  <a:lumOff val="50000"/>
                </a:schemeClr>
              </a:solidFill>
            </a:rPr>
            <a:t>Note:</a:t>
          </a:r>
          <a:r>
            <a:rPr lang="en-US" sz="900" b="1" baseline="0">
              <a:solidFill>
                <a:schemeClr val="tx1">
                  <a:lumMod val="50000"/>
                  <a:lumOff val="50000"/>
                </a:schemeClr>
              </a:solidFill>
            </a:rPr>
            <a:t> </a:t>
          </a:r>
        </a:p>
        <a:p>
          <a:r>
            <a:rPr lang="en-US" sz="900" b="0" baseline="0">
              <a:solidFill>
                <a:schemeClr val="tx1">
                  <a:lumMod val="50000"/>
                  <a:lumOff val="50000"/>
                </a:schemeClr>
              </a:solidFill>
            </a:rPr>
            <a:t>- Once there is 2nd submission, it will be demonstrated instead of 1st submission. And the difference with 1st submission  will be illustrated as per below graph.</a:t>
          </a:r>
        </a:p>
        <a:p>
          <a:r>
            <a:rPr lang="en-US" sz="900" b="0" baseline="0">
              <a:solidFill>
                <a:schemeClr val="tx1">
                  <a:lumMod val="50000"/>
                  <a:lumOff val="50000"/>
                </a:schemeClr>
              </a:solidFill>
            </a:rPr>
            <a:t>- Choose "Define" or "Month" to view other value (Click &amp; Choose  </a:t>
          </a:r>
          <a:r>
            <a:rPr lang="en-US" sz="900" b="0" i="1" baseline="0">
              <a:solidFill>
                <a:schemeClr val="tx1">
                  <a:lumMod val="50000"/>
                  <a:lumOff val="50000"/>
                </a:schemeClr>
              </a:solidFill>
            </a:rPr>
            <a:t>or</a:t>
          </a:r>
          <a:r>
            <a:rPr lang="en-US" sz="900" b="0" baseline="0">
              <a:solidFill>
                <a:schemeClr val="tx1">
                  <a:lumMod val="50000"/>
                  <a:lumOff val="50000"/>
                </a:schemeClr>
              </a:solidFill>
            </a:rPr>
            <a:t> click Refresh icon). Make sure VBA Macros enabled.</a:t>
          </a:r>
        </a:p>
        <a:p>
          <a:endParaRPr lang="en-US" sz="900" b="0" i="1" baseline="0">
            <a:solidFill>
              <a:schemeClr val="tx1">
                <a:lumMod val="50000"/>
                <a:lumOff val="50000"/>
              </a:schemeClr>
            </a:solidFill>
          </a:endParaRPr>
        </a:p>
        <a:p>
          <a:r>
            <a:rPr lang="en-US" sz="900" b="0" baseline="0">
              <a:solidFill>
                <a:schemeClr val="tx1">
                  <a:lumMod val="50000"/>
                  <a:lumOff val="50000"/>
                </a:schemeClr>
              </a:solidFill>
            </a:rPr>
            <a:t>- </a:t>
          </a:r>
          <a:r>
            <a:rPr lang="en-US" sz="900" b="1" baseline="0">
              <a:solidFill>
                <a:srgbClr val="7A8FAA"/>
              </a:solidFill>
            </a:rPr>
            <a:t>Accumulate Production</a:t>
          </a:r>
          <a:r>
            <a:rPr lang="en-US" sz="900" b="0" baseline="0">
              <a:solidFill>
                <a:schemeClr val="tx1">
                  <a:lumMod val="50000"/>
                  <a:lumOff val="50000"/>
                </a:schemeClr>
              </a:solidFill>
            </a:rPr>
            <a:t>:	 </a:t>
          </a:r>
          <a:r>
            <a:rPr lang="en-US" sz="900" b="1" baseline="0">
              <a:solidFill>
                <a:schemeClr val="accent6"/>
              </a:solidFill>
            </a:rPr>
            <a:t>Green</a:t>
          </a:r>
          <a:r>
            <a:rPr lang="en-US" sz="900" b="0" baseline="0">
              <a:solidFill>
                <a:schemeClr val="tx1">
                  <a:lumMod val="50000"/>
                  <a:lumOff val="50000"/>
                </a:schemeClr>
              </a:solidFill>
            </a:rPr>
            <a:t>:  </a:t>
          </a:r>
          <a:r>
            <a:rPr lang="en-US" sz="900" b="1" baseline="0">
              <a:solidFill>
                <a:schemeClr val="accent6"/>
              </a:solidFill>
            </a:rPr>
            <a:t>Over Time Gone</a:t>
          </a:r>
          <a:r>
            <a:rPr lang="en-US" sz="900" b="0" baseline="0">
              <a:solidFill>
                <a:schemeClr val="tx1">
                  <a:lumMod val="50000"/>
                  <a:lumOff val="50000"/>
                </a:schemeClr>
              </a:solidFill>
            </a:rPr>
            <a:t>	</a:t>
          </a:r>
          <a:r>
            <a:rPr lang="en-US" sz="900" b="1" baseline="0">
              <a:solidFill>
                <a:srgbClr val="C00000"/>
              </a:solidFill>
            </a:rPr>
            <a:t>Red</a:t>
          </a:r>
          <a:r>
            <a:rPr lang="en-US" sz="900" b="0" baseline="0">
              <a:solidFill>
                <a:schemeClr val="tx1">
                  <a:lumMod val="50000"/>
                  <a:lumOff val="50000"/>
                </a:schemeClr>
              </a:solidFill>
            </a:rPr>
            <a:t>:  </a:t>
          </a:r>
          <a:r>
            <a:rPr lang="en-US" sz="900" b="1" baseline="0">
              <a:solidFill>
                <a:srgbClr val="C00000"/>
              </a:solidFill>
            </a:rPr>
            <a:t>Under Time Gone</a:t>
          </a:r>
        </a:p>
      </xdr:txBody>
    </xdr:sp>
    <xdr:clientData/>
  </xdr:twoCellAnchor>
  <xdr:twoCellAnchor>
    <xdr:from>
      <xdr:col>10</xdr:col>
      <xdr:colOff>1276351</xdr:colOff>
      <xdr:row>14</xdr:row>
      <xdr:rowOff>188383</xdr:rowOff>
    </xdr:from>
    <xdr:to>
      <xdr:col>13</xdr:col>
      <xdr:colOff>275168</xdr:colOff>
      <xdr:row>17</xdr:row>
      <xdr:rowOff>69851</xdr:rowOff>
    </xdr:to>
    <xdr:sp macro="" textlink="">
      <xdr:nvSpPr>
        <xdr:cNvPr id="4" name="Rectangle 3"/>
        <xdr:cNvSpPr/>
      </xdr:nvSpPr>
      <xdr:spPr>
        <a:xfrm>
          <a:off x="8504768" y="2738966"/>
          <a:ext cx="2438400" cy="45296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157819</xdr:colOff>
      <xdr:row>0</xdr:row>
      <xdr:rowOff>118533</xdr:rowOff>
    </xdr:from>
    <xdr:to>
      <xdr:col>5</xdr:col>
      <xdr:colOff>547285</xdr:colOff>
      <xdr:row>3</xdr:row>
      <xdr:rowOff>50799</xdr:rowOff>
    </xdr:to>
    <xdr:pic>
      <xdr:nvPicPr>
        <xdr:cNvPr id="5" name="Picture 4"/>
        <xdr:cNvPicPr>
          <a:picLocks noChangeAspect="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2581402" y="118533"/>
          <a:ext cx="389466" cy="376766"/>
        </a:xfrm>
        <a:prstGeom prst="rect">
          <a:avLst/>
        </a:prstGeom>
      </xdr:spPr>
    </xdr:pic>
    <xdr:clientData/>
  </xdr:twoCellAnchor>
  <xdr:twoCellAnchor>
    <xdr:from>
      <xdr:col>10</xdr:col>
      <xdr:colOff>1236131</xdr:colOff>
      <xdr:row>16</xdr:row>
      <xdr:rowOff>48682</xdr:rowOff>
    </xdr:from>
    <xdr:to>
      <xdr:col>12</xdr:col>
      <xdr:colOff>761998</xdr:colOff>
      <xdr:row>17</xdr:row>
      <xdr:rowOff>74082</xdr:rowOff>
    </xdr:to>
    <xdr:sp macro="" textlink="">
      <xdr:nvSpPr>
        <xdr:cNvPr id="6" name="TextBox 5"/>
        <xdr:cNvSpPr txBox="1"/>
      </xdr:nvSpPr>
      <xdr:spPr>
        <a:xfrm>
          <a:off x="8464548" y="2980265"/>
          <a:ext cx="1875367"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50000"/>
                  <a:lumOff val="50000"/>
                </a:schemeClr>
              </a:solidFill>
            </a:rPr>
            <a:t>Unit: KG</a:t>
          </a:r>
        </a:p>
      </xdr:txBody>
    </xdr:sp>
    <xdr:clientData/>
  </xdr:twoCellAnchor>
  <xdr:twoCellAnchor>
    <xdr:from>
      <xdr:col>3</xdr:col>
      <xdr:colOff>262467</xdr:colOff>
      <xdr:row>9</xdr:row>
      <xdr:rowOff>148167</xdr:rowOff>
    </xdr:from>
    <xdr:to>
      <xdr:col>10</xdr:col>
      <xdr:colOff>1068916</xdr:colOff>
      <xdr:row>30</xdr:row>
      <xdr:rowOff>21167</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665819</xdr:colOff>
      <xdr:row>0</xdr:row>
      <xdr:rowOff>107950</xdr:rowOff>
    </xdr:from>
    <xdr:to>
      <xdr:col>10</xdr:col>
      <xdr:colOff>1055285</xdr:colOff>
      <xdr:row>3</xdr:row>
      <xdr:rowOff>40216</xdr:rowOff>
    </xdr:to>
    <xdr:pic>
      <xdr:nvPicPr>
        <xdr:cNvPr id="23" name="Picture 22"/>
        <xdr:cNvPicPr>
          <a:picLocks noChangeAspect="1"/>
        </xdr:cNvPicPr>
      </xdr:nvPicPr>
      <xdr:blipFill>
        <a:blip xmlns:r="http://schemas.openxmlformats.org/officeDocument/2006/relationships" r:embed="rId4" cstate="print">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7894236" y="107950"/>
          <a:ext cx="389466" cy="376766"/>
        </a:xfrm>
        <a:prstGeom prst="rect">
          <a:avLst/>
        </a:prstGeom>
      </xdr:spPr>
    </xdr:pic>
    <xdr:clientData/>
  </xdr:twoCellAnchor>
  <xdr:twoCellAnchor editAs="oneCell">
    <xdr:from>
      <xdr:col>20</xdr:col>
      <xdr:colOff>328084</xdr:colOff>
      <xdr:row>6</xdr:row>
      <xdr:rowOff>137583</xdr:rowOff>
    </xdr:from>
    <xdr:to>
      <xdr:col>20</xdr:col>
      <xdr:colOff>607484</xdr:colOff>
      <xdr:row>8</xdr:row>
      <xdr:rowOff>25400</xdr:rowOff>
    </xdr:to>
    <xdr:pic macro="[0]!MonthControl_Refresh">
      <xdr:nvPicPr>
        <xdr:cNvPr id="24" name="Picture 23"/>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14361584" y="1354666"/>
          <a:ext cx="279400" cy="268817"/>
        </a:xfrm>
        <a:prstGeom prst="rect">
          <a:avLst/>
        </a:prstGeom>
      </xdr:spPr>
    </xdr:pic>
    <xdr:clientData/>
  </xdr:twoCellAnchor>
  <xdr:twoCellAnchor>
    <xdr:from>
      <xdr:col>10</xdr:col>
      <xdr:colOff>1022351</xdr:colOff>
      <xdr:row>32</xdr:row>
      <xdr:rowOff>156636</xdr:rowOff>
    </xdr:from>
    <xdr:to>
      <xdr:col>13</xdr:col>
      <xdr:colOff>21168</xdr:colOff>
      <xdr:row>36</xdr:row>
      <xdr:rowOff>38104</xdr:rowOff>
    </xdr:to>
    <xdr:sp macro="" textlink="">
      <xdr:nvSpPr>
        <xdr:cNvPr id="36" name="Rectangle 35"/>
        <xdr:cNvSpPr/>
      </xdr:nvSpPr>
      <xdr:spPr>
        <a:xfrm>
          <a:off x="8346018" y="6326719"/>
          <a:ext cx="2448983" cy="64346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275215</xdr:colOff>
      <xdr:row>4</xdr:row>
      <xdr:rowOff>148167</xdr:rowOff>
    </xdr:from>
    <xdr:to>
      <xdr:col>3</xdr:col>
      <xdr:colOff>30829</xdr:colOff>
      <xdr:row>6</xdr:row>
      <xdr:rowOff>55840</xdr:rowOff>
    </xdr:to>
    <xdr:grpSp>
      <xdr:nvGrpSpPr>
        <xdr:cNvPr id="25" name="Group 24"/>
        <xdr:cNvGrpSpPr/>
      </xdr:nvGrpSpPr>
      <xdr:grpSpPr>
        <a:xfrm>
          <a:off x="275215" y="793750"/>
          <a:ext cx="1173781" cy="288673"/>
          <a:chOff x="283632" y="721792"/>
          <a:chExt cx="1220347" cy="280206"/>
        </a:xfrm>
      </xdr:grpSpPr>
      <xdr:sp macro="" textlink="">
        <xdr:nvSpPr>
          <xdr:cNvPr id="30" name="TextBox 3">
            <a:hlinkClick xmlns:r="http://schemas.openxmlformats.org/officeDocument/2006/relationships" r:id="rId7"/>
            <a:extLst>
              <a:ext uri="{FF2B5EF4-FFF2-40B4-BE49-F238E27FC236}">
                <a16:creationId xmlns:a16="http://schemas.microsoft.com/office/drawing/2014/main" id="{00000000-0008-0000-0000-00000A000000}"/>
              </a:ext>
            </a:extLst>
          </xdr:cNvPr>
          <xdr:cNvSpPr txBox="1"/>
        </xdr:nvSpPr>
        <xdr:spPr>
          <a:xfrm>
            <a:off x="465667" y="721792"/>
            <a:ext cx="1038312" cy="280206"/>
          </a:xfrm>
          <a:prstGeom prst="rect">
            <a:avLst/>
          </a:prstGeom>
          <a:noFill/>
        </xdr:spPr>
        <xdr:txBody>
          <a:bodyPr wrap="square" rtlCol="0">
            <a:noAutofit/>
          </a:bodyPr>
          <a:lstStyle>
            <a:defPPr>
              <a:defRPr lang="vi-V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bg1"/>
                </a:solidFill>
                <a:latin typeface="+mn-lt"/>
                <a:cs typeface="Arial" panose="020B0604020202020204" pitchFamily="34" charset="0"/>
              </a:rPr>
              <a:t>Dashboard</a:t>
            </a:r>
            <a:endParaRPr lang="vi-VN" sz="1200" b="1">
              <a:solidFill>
                <a:schemeClr val="bg1"/>
              </a:solidFill>
              <a:latin typeface="+mn-lt"/>
              <a:cs typeface="Arial" panose="020B0604020202020204" pitchFamily="34" charset="0"/>
            </a:endParaRPr>
          </a:p>
        </xdr:txBody>
      </xdr:sp>
      <xdr:pic>
        <xdr:nvPicPr>
          <xdr:cNvPr id="31" name="Picture 30"/>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83632" y="745067"/>
            <a:ext cx="228600" cy="228600"/>
          </a:xfrm>
          <a:prstGeom prst="rect">
            <a:avLst/>
          </a:prstGeom>
        </xdr:spPr>
      </xdr:pic>
    </xdr:grpSp>
    <xdr:clientData/>
  </xdr:twoCellAnchor>
  <xdr:twoCellAnchor>
    <xdr:from>
      <xdr:col>11</xdr:col>
      <xdr:colOff>675215</xdr:colOff>
      <xdr:row>10</xdr:row>
      <xdr:rowOff>105835</xdr:rowOff>
    </xdr:from>
    <xdr:to>
      <xdr:col>19</xdr:col>
      <xdr:colOff>740834</xdr:colOff>
      <xdr:row>16</xdr:row>
      <xdr:rowOff>169334</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52915</xdr:colOff>
      <xdr:row>31</xdr:row>
      <xdr:rowOff>138795</xdr:rowOff>
    </xdr:from>
    <xdr:to>
      <xdr:col>20</xdr:col>
      <xdr:colOff>614016</xdr:colOff>
      <xdr:row>33</xdr:row>
      <xdr:rowOff>57155</xdr:rowOff>
    </xdr:to>
    <xdr:sp macro="" textlink="">
      <xdr:nvSpPr>
        <xdr:cNvPr id="34" name="TextBox 33"/>
        <xdr:cNvSpPr txBox="1"/>
      </xdr:nvSpPr>
      <xdr:spPr>
        <a:xfrm>
          <a:off x="1746248" y="6118378"/>
          <a:ext cx="17018185" cy="299360"/>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tx1">
                  <a:lumMod val="65000"/>
                  <a:lumOff val="35000"/>
                </a:schemeClr>
              </a:solidFill>
            </a:rPr>
            <a:t>ACTUAL</a:t>
          </a:r>
          <a:r>
            <a:rPr lang="en-US" sz="1100" b="1" baseline="0">
              <a:solidFill>
                <a:schemeClr val="tx1">
                  <a:lumMod val="65000"/>
                  <a:lumOff val="35000"/>
                </a:schemeClr>
              </a:solidFill>
            </a:rPr>
            <a:t> PRODUCTION </a:t>
          </a:r>
          <a:r>
            <a:rPr lang="en-US" sz="1100" b="0" baseline="0">
              <a:solidFill>
                <a:schemeClr val="tx1">
                  <a:lumMod val="50000"/>
                  <a:lumOff val="50000"/>
                </a:schemeClr>
              </a:solidFill>
            </a:rPr>
            <a:t>vs.</a:t>
          </a:r>
          <a:r>
            <a:rPr lang="en-US" sz="1100" b="1" baseline="0">
              <a:solidFill>
                <a:schemeClr val="tx1">
                  <a:lumMod val="50000"/>
                  <a:lumOff val="50000"/>
                </a:schemeClr>
              </a:solidFill>
            </a:rPr>
            <a:t> </a:t>
          </a:r>
          <a:r>
            <a:rPr lang="en-US" sz="1100" b="1" baseline="0">
              <a:solidFill>
                <a:schemeClr val="tx2">
                  <a:lumMod val="75000"/>
                </a:schemeClr>
              </a:solidFill>
            </a:rPr>
            <a:t>SUBMITTED PLAN </a:t>
          </a:r>
          <a:r>
            <a:rPr lang="en-US" sz="1100" b="1" baseline="0">
              <a:solidFill>
                <a:schemeClr val="tx1">
                  <a:lumMod val="50000"/>
                  <a:lumOff val="50000"/>
                </a:schemeClr>
              </a:solidFill>
            </a:rPr>
            <a:t>by MONTH (tolerance: +- 5%)</a:t>
          </a:r>
          <a:endParaRPr lang="en-US" sz="1100" b="1">
            <a:solidFill>
              <a:schemeClr val="tx1">
                <a:lumMod val="50000"/>
                <a:lumOff val="50000"/>
              </a:schemeClr>
            </a:solidFill>
          </a:endParaRPr>
        </a:p>
      </xdr:txBody>
    </xdr:sp>
    <xdr:clientData/>
  </xdr:twoCellAnchor>
  <xdr:twoCellAnchor>
    <xdr:from>
      <xdr:col>4</xdr:col>
      <xdr:colOff>52917</xdr:colOff>
      <xdr:row>35</xdr:row>
      <xdr:rowOff>158757</xdr:rowOff>
    </xdr:from>
    <xdr:to>
      <xdr:col>10</xdr:col>
      <xdr:colOff>1174750</xdr:colOff>
      <xdr:row>47</xdr:row>
      <xdr:rowOff>169334</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1225548</xdr:colOff>
      <xdr:row>35</xdr:row>
      <xdr:rowOff>48682</xdr:rowOff>
    </xdr:from>
    <xdr:to>
      <xdr:col>12</xdr:col>
      <xdr:colOff>532340</xdr:colOff>
      <xdr:row>36</xdr:row>
      <xdr:rowOff>74082</xdr:rowOff>
    </xdr:to>
    <xdr:sp macro="" textlink="">
      <xdr:nvSpPr>
        <xdr:cNvPr id="37" name="TextBox 36"/>
        <xdr:cNvSpPr txBox="1"/>
      </xdr:nvSpPr>
      <xdr:spPr>
        <a:xfrm>
          <a:off x="8549215" y="6599765"/>
          <a:ext cx="1815042"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50000"/>
                  <a:lumOff val="50000"/>
                </a:schemeClr>
              </a:solidFill>
            </a:rPr>
            <a:t>Unit: KG</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lengocphuongtrinh" refreshedDate="44721.013381828707" createdVersion="6" refreshedVersion="6" minRefreshableVersion="3" recordCount="1358">
  <cacheSource type="worksheet">
    <worksheetSource name="SubmissionActual"/>
  </cacheSource>
  <cacheFields count="21">
    <cacheField name="Include_Month_Define?" numFmtId="1">
      <sharedItems count="2">
        <s v="No"/>
        <s v="Yes"/>
      </sharedItems>
    </cacheField>
    <cacheField name="IncludeMonths?" numFmtId="1">
      <sharedItems count="2">
        <s v="Yes"/>
        <s v="No"/>
      </sharedItems>
    </cacheField>
    <cacheField name="Year" numFmtId="1">
      <sharedItems containsSemiMixedTypes="0" containsString="0" containsNumber="1" containsInteger="1" minValue="2022" maxValue="2022" count="1">
        <n v="2022"/>
      </sharedItems>
    </cacheField>
    <cacheField name="Month2" numFmtId="1">
      <sharedItems containsSemiMixedTypes="0" containsString="0" containsNumber="1" containsInteger="1" minValue="2" maxValue="6"/>
    </cacheField>
    <cacheField name="MonthName" numFmtId="1">
      <sharedItems count="5">
        <s v="Feb"/>
        <s v="Mar"/>
        <s v="Apr"/>
        <s v="May"/>
        <s v="Jun"/>
      </sharedItems>
    </cacheField>
    <cacheField name="Code" numFmtId="165">
      <sharedItems/>
    </cacheField>
    <cacheField name="Item" numFmtId="165">
      <sharedItems containsNonDate="0" containsString="0" containsBlank="1"/>
    </cacheField>
    <cacheField name="Define" numFmtId="165">
      <sharedItems containsBlank="1" count="3">
        <s v="Domestic"/>
        <s v="Export"/>
        <m u="1"/>
      </sharedItems>
    </cacheField>
    <cacheField name="Category" numFmtId="165">
      <sharedItems containsBlank="1" count="13">
        <s v="01. Powdered Beverages"/>
        <s v="02. Nutrition Product"/>
        <s v="03. Snack"/>
        <s v="04. Milk products"/>
        <s v="06. Seasoning &amp; Sauce"/>
        <s v="07. Liquid beverages"/>
        <s v="08. Healthy Food"/>
        <s v="09. ETC"/>
        <m u="1"/>
        <s v="04. Processed Meat/Seafood" u="1"/>
        <s v="07. Processed Rice" u="1"/>
        <s v="01. Wrap Food" u="1"/>
        <s v="02. Pickled Product" u="1"/>
      </sharedItems>
    </cacheField>
    <cacheField name="PH1" numFmtId="165">
      <sharedItems containsBlank="1" count="46">
        <s v="M"/>
        <s v="S"/>
        <s v="D"/>
        <s v="T"/>
        <s v="K"/>
        <s v="V"/>
        <s v="F"/>
        <s v="B"/>
        <s v="R"/>
        <s v="C"/>
        <s v="L"/>
        <s v="P"/>
        <s v="O"/>
        <s v="H"/>
        <m u="1"/>
        <s v="Hot Sauce" u="1"/>
        <s v="Ball Types" u="1"/>
        <s v="Sausage" u="1"/>
        <s v="Cooked Rice" u="1"/>
        <s v="Convenient Sauces" u="1"/>
        <s v="Food Milling - Premix" u="1"/>
        <s v="Rice Noodle" u="1"/>
        <s v="TOFU" u="1"/>
        <s v="Tea" u="1"/>
        <s v="Captive Rice" u="1"/>
        <s v="Cooking Sauce" u="1"/>
        <s v="Fish Cake" u="1"/>
        <s v="Retort Meat" u="1"/>
        <s v="Seaweed" u="1"/>
        <s v="LCBM Rice" u="1"/>
        <s v="Raw Rice" u="1"/>
        <s v="VN Pickle" u="1"/>
        <s v="KIM CHI" u="1"/>
        <s v="Vietnamese Ham" u="1"/>
        <s v="Other ETC" u="1"/>
        <s v="Rice Meal" u="1"/>
        <s v="Frozen Snacks" u="1"/>
        <s v="Rice paper" u="1"/>
        <s v="Mandu" u="1"/>
        <s v="Springroll" u="1"/>
        <s v="Meat snack" u="1"/>
        <s v="Korean Paste" u="1"/>
        <s v="Dimsum" u="1"/>
        <s v="K sauce" u="1"/>
        <s v="BTP" u="1"/>
        <s v="Porridge Meal" u="1"/>
      </sharedItems>
    </cacheField>
    <cacheField name="PH2" numFmtId="165">
      <sharedItems containsBlank="1"/>
    </cacheField>
    <cacheField name="Site" numFmtId="165">
      <sharedItems containsBlank="1"/>
    </cacheField>
    <cacheField name="1st Submission" numFmtId="165">
      <sharedItems containsString="0" containsBlank="1" containsNumber="1" minValue="0" maxValue="756815.09433962265"/>
    </cacheField>
    <cacheField name="2nd Submission" numFmtId="165">
      <sharedItems containsString="0" containsBlank="1" containsNumber="1" minValue="0" maxValue="740295"/>
    </cacheField>
    <cacheField name="Gap vs 2nd" numFmtId="165">
      <sharedItems containsString="0" containsBlank="1" containsNumber="1" minValue="-89943.576415094314" maxValue="32902"/>
    </cacheField>
    <cacheField name="Actual" numFmtId="165">
      <sharedItems containsString="0" containsBlank="1" containsNumber="1" minValue="0" maxValue="742581.76000000024"/>
    </cacheField>
    <cacheField name="Latest submission" numFmtId="165">
      <sharedItems containsSemiMixedTypes="0" containsString="0" containsNumber="1" minValue="0" maxValue="740295"/>
    </cacheField>
    <cacheField name="Reach(%) on 1st Submission" numFmtId="0" formula="IFERROR(Actual/'1st Submission',0)" databaseField="0"/>
    <cacheField name="Reach(%) on 2nd Submission" numFmtId="0" formula="IFERROR(Actual/'2nd Submission',0)" databaseField="0"/>
    <cacheField name="Reach(%) on Latest Submission" numFmtId="0" formula="IFERROR(Actual/'Latest submission',0)" databaseField="0"/>
    <cacheField name="% difference" numFmtId="0" formula="'Reach(%) on Latest Submission'-100%"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engocphuongtrinh" refreshedDate="44731.656749884256" missingItemsLimit="0" createdVersion="5" refreshedVersion="6" minRefreshableVersion="3" recordCount="4354">
  <cacheSource type="worksheet">
    <worksheetSource name="Table1"/>
  </cacheSource>
  <cacheFields count="32">
    <cacheField name="Include_WeekNum?" numFmtId="1">
      <sharedItems count="2">
        <s v="No"/>
        <s v="Yes"/>
      </sharedItems>
    </cacheField>
    <cacheField name="Include_Scroll?" numFmtId="1">
      <sharedItems count="2">
        <s v="Yes"/>
        <s v="No"/>
      </sharedItems>
    </cacheField>
    <cacheField name="IncludeFactory?" numFmtId="1">
      <sharedItems count="1">
        <s v="Yes"/>
      </sharedItems>
    </cacheField>
    <cacheField name="StartDate" numFmtId="14">
      <sharedItems containsSemiMixedTypes="0" containsNonDate="0" containsDate="1" containsString="0" minDate="2021-12-06T00:00:00" maxDate="2022-05-31T00:00:00"/>
    </cacheField>
    <cacheField name="EndDate" numFmtId="14">
      <sharedItems containsSemiMixedTypes="0" containsNonDate="0" containsDate="1" containsString="0" minDate="2021-12-12T00:00:00" maxDate="2022-06-06T00:00:00"/>
    </cacheField>
    <cacheField name="Year" numFmtId="0">
      <sharedItems containsSemiMixedTypes="0" containsString="0" containsNumber="1" containsInteger="1" minValue="2021" maxValue="2022" count="2">
        <n v="2022"/>
        <n v="2021"/>
      </sharedItems>
    </cacheField>
    <cacheField name="Month" numFmtId="1">
      <sharedItems containsSemiMixedTypes="0" containsString="0" containsNumber="1" containsInteger="1" minValue="1" maxValue="12" count="7">
        <n v="6"/>
        <n v="5"/>
        <n v="4"/>
        <n v="3"/>
        <n v="2"/>
        <n v="1"/>
        <n v="12"/>
      </sharedItems>
    </cacheField>
    <cacheField name="WeekNum" numFmtId="1">
      <sharedItems containsSemiMixedTypes="0" containsString="0" containsNumber="1" containsInteger="1" minValue="2" maxValue="53" count="25">
        <n v="23"/>
        <n v="22"/>
        <n v="21"/>
        <n v="20"/>
        <n v="19"/>
        <n v="18"/>
        <n v="17"/>
        <n v="16"/>
        <n v="15"/>
        <n v="14"/>
        <n v="13"/>
        <n v="12"/>
        <n v="11"/>
        <n v="10"/>
        <n v="9"/>
        <n v="8"/>
        <n v="7"/>
        <n v="5"/>
        <n v="4"/>
        <n v="3"/>
        <n v="2"/>
        <n v="53"/>
        <n v="52"/>
        <n v="51"/>
        <n v="50"/>
      </sharedItems>
    </cacheField>
    <cacheField name="WeekText" numFmtId="1">
      <sharedItems/>
    </cacheField>
    <cacheField name="Week" numFmtId="1">
      <sharedItems count="25">
        <s v="22-W23"/>
        <s v="22-W22"/>
        <s v="22-W21"/>
        <s v="22-W20"/>
        <s v="22-W19"/>
        <s v="22-W18"/>
        <s v="22-W17"/>
        <s v="22-W16"/>
        <s v="22-W15"/>
        <s v="22-W14"/>
        <s v="22-W13"/>
        <s v="22-W12"/>
        <s v="22-W11"/>
        <s v="22-W10"/>
        <s v="22-W09"/>
        <s v="22-W08"/>
        <s v="22-W07"/>
        <s v="22-W05"/>
        <s v="22-W04"/>
        <s v="22-W03"/>
        <s v="22-W02"/>
        <s v="21-W53"/>
        <s v="21-W52"/>
        <s v="21-W51"/>
        <s v="21-W50"/>
      </sharedItems>
    </cacheField>
    <cacheField name="Code" numFmtId="0">
      <sharedItems/>
    </cacheField>
    <cacheField name="Item" numFmtId="165">
      <sharedItems containsNonDate="0" containsString="0" containsBlank="1"/>
    </cacheField>
    <cacheField name="Define" numFmtId="165">
      <sharedItems/>
    </cacheField>
    <cacheField name="Category" numFmtId="165">
      <sharedItems count="8">
        <s v="01. Powdered Beverages"/>
        <s v="02. Nutrition Product"/>
        <s v="03. Snack"/>
        <s v="04. Milk products"/>
        <s v="06. Seasoning &amp; Sauce"/>
        <s v="07. Liquid beverages"/>
        <s v="08. Healthy Food"/>
        <s v="09. ETC"/>
      </sharedItems>
    </cacheField>
    <cacheField name="PH1" numFmtId="165">
      <sharedItems count="15">
        <s v="Semi"/>
        <s v="D"/>
        <s v="R"/>
        <s v="T"/>
        <s v="K"/>
        <s v="S"/>
        <s v="F"/>
        <s v="B"/>
        <s v="V"/>
        <s v="M"/>
        <s v="C"/>
        <s v="N"/>
        <s v="P"/>
        <s v="H"/>
        <s v=""/>
      </sharedItems>
    </cacheField>
    <cacheField name="PH2" numFmtId="165">
      <sharedItems/>
    </cacheField>
    <cacheField name="Site" numFmtId="165">
      <sharedItems count="8">
        <s v="TP"/>
        <s v="KN"/>
        <s v="VN"/>
        <s v="Frz"/>
        <s v="KP"/>
        <s v="LT"/>
        <s v="GDC"/>
        <s v="FM"/>
      </sharedItems>
    </cacheField>
    <cacheField name="Planned" numFmtId="165">
      <sharedItems containsString="0" containsBlank="1" containsNumber="1" minValue="0" maxValue="213000"/>
    </cacheField>
    <cacheField name="Prod" numFmtId="165">
      <sharedItems containsString="0" containsBlank="1" containsNumber="1" minValue="0" maxValue="213000"/>
    </cacheField>
    <cacheField name="Difference" numFmtId="165">
      <sharedItems containsSemiMixedTypes="0" containsString="0" containsNumber="1" minValue="0" maxValue="66554.239999999991"/>
    </cacheField>
    <cacheField name="%OR" numFmtId="9">
      <sharedItems containsSemiMixedTypes="0" containsString="0" containsNumber="1" minValue="0" maxValue="1"/>
    </cacheField>
    <cacheField name="Reason" numFmtId="165">
      <sharedItems containsNonDate="0" containsString="0" containsBlank="1"/>
    </cacheField>
    <cacheField name="Target %OR" numFmtId="0">
      <sharedItems containsString="0" containsBlank="1" containsNumber="1" minValue="0.85" maxValue="0.85"/>
    </cacheField>
    <cacheField name="Plan Revised" numFmtId="165">
      <sharedItems containsString="0" containsBlank="1" containsNumber="1" minValue="0" maxValue="213000"/>
    </cacheField>
    <cacheField name="Prod2" numFmtId="165">
      <sharedItems containsSemiMixedTypes="0" containsString="0" containsNumber="1" minValue="0" maxValue="213000"/>
    </cacheField>
    <cacheField name="Difference2" numFmtId="165">
      <sharedItems containsSemiMixedTypes="0" containsString="0" containsNumber="1" minValue="0" maxValue="62554.239999999991"/>
    </cacheField>
    <cacheField name="%ProdR" numFmtId="9">
      <sharedItems containsSemiMixedTypes="0" containsString="0" containsNumber="1" minValue="0" maxValue="1"/>
    </cacheField>
    <cacheField name="Reason2" numFmtId="165">
      <sharedItems containsNonDate="0" containsString="0" containsBlank="1"/>
    </cacheField>
    <cacheField name="Target %ProdR" numFmtId="165">
      <sharedItems containsString="0" containsBlank="1" containsNumber="1" minValue="0.85" maxValue="0.85"/>
    </cacheField>
    <cacheField name="%OR vol" numFmtId="0" formula="IF(OR(Planned=0,Difference&gt;Planned),0,1-Difference/Planned)" databaseField="0"/>
    <cacheField name="% ProdR vol" numFmtId="0" formula="IF(OR('Plan Revised'=0,Difference2&gt;'Plan Revised'), 0, 1-Difference2/'Plan Revised')" databaseField="0"/>
    <cacheField name="MaxVol_axis" numFmtId="0" formula=" MAX(Planned) * 1.5"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358">
  <r>
    <x v="0"/>
    <x v="0"/>
    <x v="0"/>
    <n v="2"/>
    <x v="0"/>
    <s v="11CEBX001"/>
    <m/>
    <x v="0"/>
    <x v="0"/>
    <x v="0"/>
    <s v=""/>
    <m/>
    <n v="0"/>
    <n v="0"/>
    <n v="0"/>
    <m/>
    <n v="0"/>
  </r>
  <r>
    <x v="0"/>
    <x v="0"/>
    <x v="0"/>
    <n v="2"/>
    <x v="0"/>
    <s v="11CEBX002"/>
    <m/>
    <x v="0"/>
    <x v="0"/>
    <x v="0"/>
    <s v=""/>
    <m/>
    <n v="0"/>
    <n v="0"/>
    <n v="0"/>
    <n v="0"/>
    <n v="0"/>
  </r>
  <r>
    <x v="0"/>
    <x v="0"/>
    <x v="0"/>
    <n v="2"/>
    <x v="0"/>
    <s v="11VMB00470"/>
    <m/>
    <x v="0"/>
    <x v="0"/>
    <x v="1"/>
    <s v=""/>
    <m/>
    <m/>
    <m/>
    <m/>
    <n v="0"/>
    <n v="0"/>
  </r>
  <r>
    <x v="0"/>
    <x v="0"/>
    <x v="0"/>
    <n v="2"/>
    <x v="0"/>
    <s v="11VMB00471"/>
    <m/>
    <x v="0"/>
    <x v="0"/>
    <x v="1"/>
    <s v=""/>
    <m/>
    <m/>
    <m/>
    <m/>
    <n v="0"/>
    <n v="0"/>
  </r>
  <r>
    <x v="0"/>
    <x v="0"/>
    <x v="0"/>
    <n v="2"/>
    <x v="0"/>
    <s v="11VMB00472"/>
    <m/>
    <x v="0"/>
    <x v="0"/>
    <x v="1"/>
    <s v=""/>
    <m/>
    <m/>
    <m/>
    <m/>
    <n v="0"/>
    <n v="0"/>
  </r>
  <r>
    <x v="0"/>
    <x v="0"/>
    <x v="0"/>
    <n v="2"/>
    <x v="0"/>
    <s v="11VMB00473"/>
    <m/>
    <x v="0"/>
    <x v="0"/>
    <x v="0"/>
    <s v=""/>
    <m/>
    <m/>
    <m/>
    <m/>
    <n v="0"/>
    <n v="0"/>
  </r>
  <r>
    <x v="0"/>
    <x v="0"/>
    <x v="0"/>
    <n v="2"/>
    <x v="0"/>
    <s v="11VMB00474"/>
    <m/>
    <x v="0"/>
    <x v="0"/>
    <x v="0"/>
    <s v=""/>
    <m/>
    <m/>
    <m/>
    <m/>
    <n v="0"/>
    <n v="0"/>
  </r>
  <r>
    <x v="0"/>
    <x v="0"/>
    <x v="0"/>
    <n v="2"/>
    <x v="0"/>
    <s v="2021- SpriMgroll01"/>
    <m/>
    <x v="0"/>
    <x v="0"/>
    <x v="1"/>
    <s v=""/>
    <m/>
    <n v="0"/>
    <n v="0"/>
    <n v="0"/>
    <m/>
    <n v="0"/>
  </r>
  <r>
    <x v="0"/>
    <x v="0"/>
    <x v="0"/>
    <n v="2"/>
    <x v="0"/>
    <s v="2022- MBMdu VegBM (plBMt-bBsed meBt)"/>
    <m/>
    <x v="0"/>
    <x v="0"/>
    <x v="0"/>
    <s v=""/>
    <m/>
    <n v="0"/>
    <n v="0"/>
    <n v="0"/>
    <m/>
    <n v="0"/>
  </r>
  <r>
    <x v="0"/>
    <x v="0"/>
    <x v="0"/>
    <n v="2"/>
    <x v="0"/>
    <s v="2022-Jumbo WoMtoM HMR (2SKUs)"/>
    <m/>
    <x v="0"/>
    <x v="0"/>
    <x v="2"/>
    <s v=""/>
    <m/>
    <n v="0"/>
    <m/>
    <n v="0"/>
    <m/>
    <n v="0"/>
  </r>
  <r>
    <x v="0"/>
    <x v="0"/>
    <x v="0"/>
    <n v="2"/>
    <x v="0"/>
    <s v="2022MPI040"/>
    <m/>
    <x v="0"/>
    <x v="0"/>
    <x v="2"/>
    <s v=""/>
    <m/>
    <m/>
    <n v="0"/>
    <n v="0"/>
    <m/>
    <n v="0"/>
  </r>
  <r>
    <x v="0"/>
    <x v="0"/>
    <x v="0"/>
    <n v="2"/>
    <x v="0"/>
    <s v="2022MPI041"/>
    <m/>
    <x v="0"/>
    <x v="0"/>
    <x v="2"/>
    <s v=""/>
    <m/>
    <m/>
    <n v="0"/>
    <n v="0"/>
    <m/>
    <n v="0"/>
  </r>
  <r>
    <x v="0"/>
    <x v="0"/>
    <x v="0"/>
    <n v="2"/>
    <x v="0"/>
    <s v="2022-WoMtoM HMR 2 SKUs"/>
    <m/>
    <x v="0"/>
    <x v="0"/>
    <x v="2"/>
    <s v=""/>
    <m/>
    <n v="0"/>
    <m/>
    <n v="0"/>
    <m/>
    <n v="0"/>
  </r>
  <r>
    <x v="0"/>
    <x v="0"/>
    <x v="0"/>
    <n v="2"/>
    <x v="0"/>
    <s v="91VMB00039"/>
    <m/>
    <x v="0"/>
    <x v="0"/>
    <x v="1"/>
    <s v=""/>
    <m/>
    <n v="0"/>
    <n v="0"/>
    <n v="0"/>
    <m/>
    <n v="0"/>
  </r>
  <r>
    <x v="0"/>
    <x v="0"/>
    <x v="0"/>
    <n v="2"/>
    <x v="0"/>
    <s v="91VMB00040"/>
    <m/>
    <x v="0"/>
    <x v="0"/>
    <x v="1"/>
    <s v=""/>
    <m/>
    <n v="0"/>
    <n v="0"/>
    <n v="0"/>
    <m/>
    <n v="0"/>
  </r>
  <r>
    <x v="0"/>
    <x v="0"/>
    <x v="0"/>
    <n v="2"/>
    <x v="0"/>
    <s v="91VMB00043"/>
    <m/>
    <x v="0"/>
    <x v="0"/>
    <x v="0"/>
    <s v=""/>
    <m/>
    <n v="0"/>
    <n v="0"/>
    <n v="0"/>
    <m/>
    <n v="0"/>
  </r>
  <r>
    <x v="0"/>
    <x v="0"/>
    <x v="0"/>
    <n v="2"/>
    <x v="0"/>
    <s v="BTPOHYBC01"/>
    <m/>
    <x v="0"/>
    <x v="0"/>
    <x v="1"/>
    <s v=""/>
    <m/>
    <m/>
    <m/>
    <m/>
    <n v="0"/>
    <n v="0"/>
  </r>
  <r>
    <x v="0"/>
    <x v="0"/>
    <x v="0"/>
    <n v="2"/>
    <x v="0"/>
    <s v="HHCJBX0022"/>
    <m/>
    <x v="0"/>
    <x v="0"/>
    <x v="0"/>
    <s v=""/>
    <m/>
    <n v="0"/>
    <n v="0"/>
    <n v="0"/>
    <m/>
    <n v="0"/>
  </r>
  <r>
    <x v="0"/>
    <x v="0"/>
    <x v="0"/>
    <n v="2"/>
    <x v="0"/>
    <s v="HHCJBX0054"/>
    <m/>
    <x v="0"/>
    <x v="0"/>
    <x v="0"/>
    <s v=""/>
    <m/>
    <n v="0"/>
    <n v="0"/>
    <n v="0"/>
    <m/>
    <n v="0"/>
  </r>
  <r>
    <x v="0"/>
    <x v="0"/>
    <x v="0"/>
    <n v="2"/>
    <x v="0"/>
    <s v="HHGCBXE001"/>
    <m/>
    <x v="0"/>
    <x v="0"/>
    <x v="0"/>
    <s v=""/>
    <m/>
    <n v="0"/>
    <n v="0"/>
    <n v="0"/>
    <n v="0"/>
    <n v="0"/>
  </r>
  <r>
    <x v="0"/>
    <x v="0"/>
    <x v="0"/>
    <n v="2"/>
    <x v="0"/>
    <s v="HHGCBXE002"/>
    <m/>
    <x v="0"/>
    <x v="0"/>
    <x v="0"/>
    <s v=""/>
    <m/>
    <n v="1000"/>
    <n v="1000"/>
    <n v="0"/>
    <n v="0"/>
    <n v="1000"/>
  </r>
  <r>
    <x v="0"/>
    <x v="0"/>
    <x v="0"/>
    <n v="2"/>
    <x v="0"/>
    <s v="HHGCBXE003"/>
    <m/>
    <x v="0"/>
    <x v="0"/>
    <x v="0"/>
    <s v=""/>
    <m/>
    <n v="0"/>
    <n v="0"/>
    <n v="0"/>
    <n v="0"/>
    <n v="0"/>
  </r>
  <r>
    <x v="0"/>
    <x v="0"/>
    <x v="0"/>
    <n v="2"/>
    <x v="0"/>
    <s v="HHGCBXE005"/>
    <m/>
    <x v="0"/>
    <x v="0"/>
    <x v="0"/>
    <s v=""/>
    <m/>
    <n v="6000"/>
    <n v="4328"/>
    <n v="-1672"/>
    <n v="0"/>
    <n v="4328"/>
  </r>
  <r>
    <x v="0"/>
    <x v="0"/>
    <x v="0"/>
    <n v="2"/>
    <x v="0"/>
    <s v="Mew product "/>
    <m/>
    <x v="1"/>
    <x v="0"/>
    <x v="0"/>
    <s v=""/>
    <m/>
    <m/>
    <m/>
    <n v="0"/>
    <m/>
    <n v="0"/>
  </r>
  <r>
    <x v="0"/>
    <x v="0"/>
    <x v="0"/>
    <n v="2"/>
    <x v="0"/>
    <s v="Mew SKU"/>
    <m/>
    <x v="1"/>
    <x v="0"/>
    <x v="1"/>
    <s v=""/>
    <m/>
    <m/>
    <m/>
    <n v="0"/>
    <m/>
    <n v="0"/>
  </r>
  <r>
    <x v="0"/>
    <x v="0"/>
    <x v="0"/>
    <n v="2"/>
    <x v="0"/>
    <s v="TPCJKBX001"/>
    <m/>
    <x v="1"/>
    <x v="0"/>
    <x v="0"/>
    <s v=""/>
    <m/>
    <m/>
    <n v="0"/>
    <n v="0"/>
    <m/>
    <n v="0"/>
  </r>
  <r>
    <x v="0"/>
    <x v="0"/>
    <x v="0"/>
    <n v="2"/>
    <x v="0"/>
    <s v="TPCJKBX002"/>
    <m/>
    <x v="1"/>
    <x v="0"/>
    <x v="0"/>
    <s v=""/>
    <m/>
    <m/>
    <n v="0"/>
    <n v="0"/>
    <m/>
    <n v="0"/>
  </r>
  <r>
    <x v="0"/>
    <x v="0"/>
    <x v="0"/>
    <n v="2"/>
    <x v="0"/>
    <s v="TPCJKBX003"/>
    <m/>
    <x v="1"/>
    <x v="0"/>
    <x v="0"/>
    <s v=""/>
    <m/>
    <m/>
    <m/>
    <n v="0"/>
    <m/>
    <n v="0"/>
  </r>
  <r>
    <x v="0"/>
    <x v="0"/>
    <x v="0"/>
    <n v="2"/>
    <x v="0"/>
    <s v="TPCJKBX004"/>
    <m/>
    <x v="1"/>
    <x v="0"/>
    <x v="0"/>
    <s v=""/>
    <m/>
    <m/>
    <m/>
    <n v="0"/>
    <m/>
    <n v="0"/>
  </r>
  <r>
    <x v="0"/>
    <x v="0"/>
    <x v="0"/>
    <n v="2"/>
    <x v="0"/>
    <s v="TPCJKBX005"/>
    <m/>
    <x v="1"/>
    <x v="0"/>
    <x v="0"/>
    <s v=""/>
    <m/>
    <m/>
    <m/>
    <n v="0"/>
    <m/>
    <n v="0"/>
  </r>
  <r>
    <x v="0"/>
    <x v="0"/>
    <x v="0"/>
    <n v="2"/>
    <x v="0"/>
    <s v="TPCEBB033"/>
    <m/>
    <x v="0"/>
    <x v="0"/>
    <x v="2"/>
    <s v=""/>
    <m/>
    <n v="511.41234972379675"/>
    <n v="600"/>
    <n v="88.587650276203249"/>
    <n v="582"/>
    <n v="600"/>
  </r>
  <r>
    <x v="0"/>
    <x v="0"/>
    <x v="0"/>
    <n v="2"/>
    <x v="0"/>
    <s v="TPCEBB034"/>
    <m/>
    <x v="0"/>
    <x v="0"/>
    <x v="2"/>
    <s v=""/>
    <m/>
    <n v="688.58765027620393"/>
    <n v="0"/>
    <n v="-688.58765027620393"/>
    <n v="0"/>
    <n v="0"/>
  </r>
  <r>
    <x v="0"/>
    <x v="0"/>
    <x v="0"/>
    <n v="2"/>
    <x v="0"/>
    <s v="TPCEBB038"/>
    <m/>
    <x v="0"/>
    <x v="0"/>
    <x v="2"/>
    <s v=""/>
    <m/>
    <n v="0"/>
    <n v="0"/>
    <n v="0"/>
    <m/>
    <n v="0"/>
  </r>
  <r>
    <x v="0"/>
    <x v="0"/>
    <x v="0"/>
    <n v="2"/>
    <x v="0"/>
    <s v="TPCEBB039"/>
    <m/>
    <x v="0"/>
    <x v="0"/>
    <x v="2"/>
    <s v=""/>
    <m/>
    <n v="0"/>
    <n v="0"/>
    <n v="0"/>
    <m/>
    <n v="0"/>
  </r>
  <r>
    <x v="0"/>
    <x v="0"/>
    <x v="0"/>
    <n v="2"/>
    <x v="0"/>
    <s v="TPCEBX029"/>
    <m/>
    <x v="0"/>
    <x v="0"/>
    <x v="0"/>
    <s v=""/>
    <m/>
    <n v="0"/>
    <n v="0"/>
    <n v="0"/>
    <m/>
    <n v="0"/>
  </r>
  <r>
    <x v="0"/>
    <x v="0"/>
    <x v="0"/>
    <n v="2"/>
    <x v="0"/>
    <s v="TPCEBX030"/>
    <m/>
    <x v="0"/>
    <x v="0"/>
    <x v="0"/>
    <s v=""/>
    <m/>
    <m/>
    <m/>
    <n v="0"/>
    <m/>
    <n v="0"/>
  </r>
  <r>
    <x v="0"/>
    <x v="0"/>
    <x v="0"/>
    <n v="2"/>
    <x v="0"/>
    <s v="TPCEBX039"/>
    <m/>
    <x v="0"/>
    <x v="0"/>
    <x v="0"/>
    <s v=""/>
    <m/>
    <n v="0"/>
    <n v="0"/>
    <n v="0"/>
    <n v="0"/>
    <n v="0"/>
  </r>
  <r>
    <x v="0"/>
    <x v="0"/>
    <x v="0"/>
    <n v="2"/>
    <x v="0"/>
    <s v="TPCEBX040"/>
    <m/>
    <x v="0"/>
    <x v="0"/>
    <x v="0"/>
    <s v=""/>
    <m/>
    <n v="0"/>
    <n v="0"/>
    <n v="0"/>
    <n v="0"/>
    <n v="0"/>
  </r>
  <r>
    <x v="0"/>
    <x v="0"/>
    <x v="0"/>
    <n v="2"/>
    <x v="0"/>
    <s v="TPCEBX041"/>
    <m/>
    <x v="0"/>
    <x v="0"/>
    <x v="0"/>
    <s v=""/>
    <m/>
    <n v="21000"/>
    <n v="22000"/>
    <n v="1000"/>
    <n v="15922.65"/>
    <n v="22000"/>
  </r>
  <r>
    <x v="0"/>
    <x v="0"/>
    <x v="0"/>
    <n v="2"/>
    <x v="0"/>
    <s v="TPCEBX043"/>
    <m/>
    <x v="0"/>
    <x v="0"/>
    <x v="0"/>
    <s v=""/>
    <m/>
    <n v="1000"/>
    <n v="3000"/>
    <n v="2000"/>
    <n v="3942.3999999999996"/>
    <n v="3000"/>
  </r>
  <r>
    <x v="0"/>
    <x v="0"/>
    <x v="0"/>
    <n v="2"/>
    <x v="0"/>
    <s v="TPCEBX044"/>
    <m/>
    <x v="0"/>
    <x v="0"/>
    <x v="0"/>
    <s v=""/>
    <m/>
    <n v="5000"/>
    <n v="5000"/>
    <n v="0"/>
    <n v="6273.4"/>
    <n v="5000"/>
  </r>
  <r>
    <x v="0"/>
    <x v="0"/>
    <x v="0"/>
    <n v="2"/>
    <x v="0"/>
    <s v="TPCEBX045"/>
    <m/>
    <x v="0"/>
    <x v="0"/>
    <x v="0"/>
    <s v=""/>
    <m/>
    <n v="0"/>
    <n v="0"/>
    <n v="0"/>
    <n v="0"/>
    <n v="0"/>
  </r>
  <r>
    <x v="0"/>
    <x v="0"/>
    <x v="0"/>
    <n v="2"/>
    <x v="0"/>
    <s v="TPCEBX046"/>
    <m/>
    <x v="0"/>
    <x v="0"/>
    <x v="0"/>
    <s v=""/>
    <m/>
    <n v="6000"/>
    <n v="14000"/>
    <n v="8000"/>
    <n v="8036.4"/>
    <n v="14000"/>
  </r>
  <r>
    <x v="0"/>
    <x v="0"/>
    <x v="0"/>
    <n v="2"/>
    <x v="0"/>
    <s v="TPCEBX051"/>
    <m/>
    <x v="0"/>
    <x v="0"/>
    <x v="0"/>
    <s v=""/>
    <m/>
    <n v="0"/>
    <n v="0"/>
    <n v="0"/>
    <m/>
    <n v="0"/>
  </r>
  <r>
    <x v="0"/>
    <x v="0"/>
    <x v="0"/>
    <n v="2"/>
    <x v="0"/>
    <s v="TPCEBX052"/>
    <m/>
    <x v="0"/>
    <x v="0"/>
    <x v="0"/>
    <s v=""/>
    <m/>
    <n v="0"/>
    <n v="0"/>
    <n v="0"/>
    <m/>
    <n v="0"/>
  </r>
  <r>
    <x v="0"/>
    <x v="0"/>
    <x v="0"/>
    <n v="2"/>
    <x v="0"/>
    <s v="TPCEBX053"/>
    <m/>
    <x v="0"/>
    <x v="0"/>
    <x v="0"/>
    <s v=""/>
    <m/>
    <n v="0"/>
    <n v="0"/>
    <n v="0"/>
    <m/>
    <n v="0"/>
  </r>
  <r>
    <x v="0"/>
    <x v="0"/>
    <x v="0"/>
    <n v="2"/>
    <x v="0"/>
    <s v="TPCEBX054"/>
    <m/>
    <x v="0"/>
    <x v="0"/>
    <x v="0"/>
    <s v=""/>
    <m/>
    <n v="0"/>
    <n v="0"/>
    <n v="0"/>
    <m/>
    <n v="0"/>
  </r>
  <r>
    <x v="0"/>
    <x v="0"/>
    <x v="0"/>
    <n v="2"/>
    <x v="0"/>
    <s v="TPCEBX055"/>
    <m/>
    <x v="0"/>
    <x v="0"/>
    <x v="0"/>
    <s v=""/>
    <m/>
    <n v="0"/>
    <n v="0"/>
    <n v="0"/>
    <m/>
    <n v="0"/>
  </r>
  <r>
    <x v="0"/>
    <x v="0"/>
    <x v="0"/>
    <n v="2"/>
    <x v="0"/>
    <s v="TPCEBX061"/>
    <m/>
    <x v="0"/>
    <x v="0"/>
    <x v="0"/>
    <s v=""/>
    <m/>
    <n v="1000"/>
    <n v="2000"/>
    <n v="1000"/>
    <n v="5117.3999999999996"/>
    <n v="2000"/>
  </r>
  <r>
    <x v="0"/>
    <x v="0"/>
    <x v="0"/>
    <n v="2"/>
    <x v="0"/>
    <s v="TPCEBX062"/>
    <m/>
    <x v="0"/>
    <x v="0"/>
    <x v="0"/>
    <s v=""/>
    <m/>
    <n v="0"/>
    <n v="0"/>
    <n v="0"/>
    <n v="0"/>
    <n v="0"/>
  </r>
  <r>
    <x v="0"/>
    <x v="0"/>
    <x v="0"/>
    <n v="2"/>
    <x v="0"/>
    <s v="TPCEBX063"/>
    <m/>
    <x v="0"/>
    <x v="0"/>
    <x v="0"/>
    <s v=""/>
    <m/>
    <n v="2000"/>
    <n v="3000"/>
    <n v="1000"/>
    <n v="3030"/>
    <n v="3000"/>
  </r>
  <r>
    <x v="0"/>
    <x v="0"/>
    <x v="0"/>
    <n v="2"/>
    <x v="0"/>
    <s v="TPCECG056"/>
    <m/>
    <x v="0"/>
    <x v="0"/>
    <x v="1"/>
    <s v=""/>
    <m/>
    <n v="12000"/>
    <n v="11600"/>
    <n v="-400"/>
    <n v="12356.8"/>
    <n v="11600"/>
  </r>
  <r>
    <x v="0"/>
    <x v="0"/>
    <x v="0"/>
    <n v="2"/>
    <x v="0"/>
    <s v="TPCECG057"/>
    <m/>
    <x v="0"/>
    <x v="0"/>
    <x v="1"/>
    <s v=""/>
    <m/>
    <n v="20000"/>
    <n v="20019.600000000002"/>
    <n v="19.600000000002183"/>
    <n v="21642.600000000002"/>
    <n v="20019.600000000002"/>
  </r>
  <r>
    <x v="0"/>
    <x v="0"/>
    <x v="0"/>
    <n v="2"/>
    <x v="0"/>
    <s v="TPCECG062"/>
    <m/>
    <x v="0"/>
    <x v="0"/>
    <x v="1"/>
    <s v=""/>
    <m/>
    <n v="16000"/>
    <n v="20045.5"/>
    <n v="4045.5"/>
    <n v="19028"/>
    <n v="20045.5"/>
  </r>
  <r>
    <x v="0"/>
    <x v="0"/>
    <x v="0"/>
    <n v="2"/>
    <x v="0"/>
    <s v="TPCECG063"/>
    <m/>
    <x v="0"/>
    <x v="0"/>
    <x v="1"/>
    <s v=""/>
    <m/>
    <n v="10000"/>
    <n v="10200"/>
    <n v="200"/>
    <n v="7610.5"/>
    <n v="10200"/>
  </r>
  <r>
    <x v="0"/>
    <x v="0"/>
    <x v="0"/>
    <n v="2"/>
    <x v="0"/>
    <s v="TPCECG064"/>
    <m/>
    <x v="0"/>
    <x v="0"/>
    <x v="1"/>
    <s v=""/>
    <m/>
    <n v="22000"/>
    <n v="19099.5"/>
    <n v="-2900.5"/>
    <n v="18975.5"/>
    <n v="19099.5"/>
  </r>
  <r>
    <x v="0"/>
    <x v="0"/>
    <x v="0"/>
    <n v="2"/>
    <x v="0"/>
    <s v="TPCECG065"/>
    <m/>
    <x v="0"/>
    <x v="0"/>
    <x v="1"/>
    <s v=""/>
    <m/>
    <n v="18700"/>
    <n v="19299.5"/>
    <n v="599.5"/>
    <n v="20718.5"/>
    <n v="19299.5"/>
  </r>
  <r>
    <x v="0"/>
    <x v="0"/>
    <x v="0"/>
    <n v="2"/>
    <x v="0"/>
    <s v="TPCECG066"/>
    <m/>
    <x v="0"/>
    <x v="0"/>
    <x v="1"/>
    <s v=""/>
    <m/>
    <n v="1999.2990804628862"/>
    <n v="5292.6"/>
    <n v="3293.3009195371142"/>
    <n v="4850"/>
    <n v="5292.6"/>
  </r>
  <r>
    <x v="0"/>
    <x v="0"/>
    <x v="0"/>
    <n v="2"/>
    <x v="0"/>
    <s v="TPCECG067"/>
    <m/>
    <x v="0"/>
    <x v="0"/>
    <x v="1"/>
    <s v=""/>
    <m/>
    <n v="8080.5696854626367"/>
    <n v="12517"/>
    <n v="4436.4303145373633"/>
    <n v="13554"/>
    <n v="12517"/>
  </r>
  <r>
    <x v="0"/>
    <x v="0"/>
    <x v="0"/>
    <n v="2"/>
    <x v="0"/>
    <s v="TPCECG068"/>
    <m/>
    <x v="0"/>
    <x v="0"/>
    <x v="1"/>
    <s v=""/>
    <m/>
    <n v="30930.44051242499"/>
    <n v="37131.5"/>
    <n v="6201.0594875750103"/>
    <n v="36394"/>
    <n v="37131.5"/>
  </r>
  <r>
    <x v="0"/>
    <x v="0"/>
    <x v="0"/>
    <n v="2"/>
    <x v="0"/>
    <s v="TPCECG070"/>
    <m/>
    <x v="0"/>
    <x v="0"/>
    <x v="1"/>
    <s v=""/>
    <m/>
    <n v="12449.946111001649"/>
    <n v="3360"/>
    <n v="-9089.9461110016491"/>
    <n v="3308"/>
    <n v="3360"/>
  </r>
  <r>
    <x v="0"/>
    <x v="0"/>
    <x v="0"/>
    <n v="2"/>
    <x v="0"/>
    <s v="TPCECG073"/>
    <m/>
    <x v="0"/>
    <x v="0"/>
    <x v="1"/>
    <s v=""/>
    <m/>
    <n v="11023.076798739588"/>
    <n v="1680"/>
    <n v="-9343.0767987395884"/>
    <n v="1574.4"/>
    <n v="1680"/>
  </r>
  <r>
    <x v="0"/>
    <x v="0"/>
    <x v="0"/>
    <n v="2"/>
    <x v="0"/>
    <s v="TPCECG074"/>
    <m/>
    <x v="0"/>
    <x v="0"/>
    <x v="1"/>
    <s v=""/>
    <m/>
    <n v="3795.7181356097753"/>
    <n v="8400"/>
    <n v="4604.2818643902247"/>
    <n v="5151.2000000000007"/>
    <n v="8400"/>
  </r>
  <r>
    <x v="0"/>
    <x v="0"/>
    <x v="0"/>
    <n v="2"/>
    <x v="0"/>
    <s v="TPCECG076"/>
    <m/>
    <x v="0"/>
    <x v="0"/>
    <x v="1"/>
    <s v=""/>
    <m/>
    <n v="624.55153258048313"/>
    <n v="500"/>
    <n v="-124.55153258048313"/>
    <n v="746"/>
    <n v="500"/>
  </r>
  <r>
    <x v="0"/>
    <x v="0"/>
    <x v="0"/>
    <n v="2"/>
    <x v="0"/>
    <s v="TPCECG077"/>
    <m/>
    <x v="0"/>
    <x v="0"/>
    <x v="1"/>
    <s v=""/>
    <m/>
    <n v="3498.0117698945742"/>
    <n v="1300"/>
    <n v="-2198.0117698945742"/>
    <n v="1165"/>
    <n v="1300"/>
  </r>
  <r>
    <x v="0"/>
    <x v="0"/>
    <x v="0"/>
    <n v="2"/>
    <x v="0"/>
    <s v="TPCECG091"/>
    <m/>
    <x v="0"/>
    <x v="0"/>
    <x v="1"/>
    <s v=""/>
    <m/>
    <n v="0"/>
    <n v="0"/>
    <n v="0"/>
    <m/>
    <n v="0"/>
  </r>
  <r>
    <x v="0"/>
    <x v="0"/>
    <x v="0"/>
    <n v="2"/>
    <x v="0"/>
    <s v="TPCEHC021"/>
    <m/>
    <x v="0"/>
    <x v="0"/>
    <x v="2"/>
    <s v=""/>
    <m/>
    <n v="4005.3393242956208"/>
    <n v="5842.2"/>
    <n v="1836.860675704379"/>
    <n v="9018"/>
    <n v="5842.2"/>
  </r>
  <r>
    <x v="0"/>
    <x v="0"/>
    <x v="0"/>
    <n v="2"/>
    <x v="0"/>
    <s v="TPCEHC024"/>
    <m/>
    <x v="0"/>
    <x v="0"/>
    <x v="2"/>
    <s v=""/>
    <m/>
    <n v="20126.758842630727"/>
    <n v="21337"/>
    <n v="1210.2411573692734"/>
    <n v="49256"/>
    <n v="21337"/>
  </r>
  <r>
    <x v="0"/>
    <x v="0"/>
    <x v="0"/>
    <n v="2"/>
    <x v="0"/>
    <s v="TPCEHC025"/>
    <m/>
    <x v="0"/>
    <x v="0"/>
    <x v="2"/>
    <s v=""/>
    <m/>
    <n v="16057.60163146173"/>
    <n v="17310.5"/>
    <n v="1252.89836853827"/>
    <n v="31256"/>
    <n v="17310.5"/>
  </r>
  <r>
    <x v="0"/>
    <x v="0"/>
    <x v="0"/>
    <n v="2"/>
    <x v="0"/>
    <s v="TPCEHC026"/>
    <m/>
    <x v="0"/>
    <x v="0"/>
    <x v="2"/>
    <s v=""/>
    <m/>
    <n v="4090.6143313116718"/>
    <n v="6523"/>
    <n v="2432.3856686883282"/>
    <n v="12966"/>
    <n v="6523"/>
  </r>
  <r>
    <x v="0"/>
    <x v="0"/>
    <x v="0"/>
    <n v="2"/>
    <x v="0"/>
    <s v="TPCEHC027"/>
    <m/>
    <x v="0"/>
    <x v="0"/>
    <x v="2"/>
    <s v=""/>
    <m/>
    <n v="20466.170945929251"/>
    <n v="16954.5"/>
    <n v="-3511.6709459292506"/>
    <n v="29990"/>
    <n v="16954.5"/>
  </r>
  <r>
    <x v="0"/>
    <x v="0"/>
    <x v="0"/>
    <n v="2"/>
    <x v="0"/>
    <s v="TPCEHC029"/>
    <m/>
    <x v="0"/>
    <x v="0"/>
    <x v="2"/>
    <s v=""/>
    <m/>
    <n v="920.57903746722695"/>
    <n v="0"/>
    <n v="-920.57903746722695"/>
    <n v="0"/>
    <n v="0"/>
  </r>
  <r>
    <x v="0"/>
    <x v="0"/>
    <x v="0"/>
    <n v="2"/>
    <x v="0"/>
    <s v="TPCEHC030"/>
    <m/>
    <x v="0"/>
    <x v="0"/>
    <x v="2"/>
    <s v=""/>
    <m/>
    <n v="632.93588690379602"/>
    <n v="0"/>
    <n v="-632.93588690379602"/>
    <n v="0"/>
    <n v="0"/>
  </r>
  <r>
    <x v="0"/>
    <x v="0"/>
    <x v="0"/>
    <n v="2"/>
    <x v="0"/>
    <s v="TPCEHT004"/>
    <m/>
    <x v="0"/>
    <x v="0"/>
    <x v="2"/>
    <s v=""/>
    <m/>
    <n v="0"/>
    <n v="0"/>
    <n v="0"/>
    <m/>
    <n v="0"/>
  </r>
  <r>
    <x v="0"/>
    <x v="0"/>
    <x v="0"/>
    <n v="2"/>
    <x v="0"/>
    <s v="TPCEME003"/>
    <m/>
    <x v="0"/>
    <x v="0"/>
    <x v="1"/>
    <s v=""/>
    <m/>
    <n v="4800"/>
    <n v="4000"/>
    <n v="-800"/>
    <n v="4060.32"/>
    <n v="4000"/>
  </r>
  <r>
    <x v="0"/>
    <x v="0"/>
    <x v="0"/>
    <n v="2"/>
    <x v="0"/>
    <s v="TPCEME004"/>
    <m/>
    <x v="0"/>
    <x v="0"/>
    <x v="1"/>
    <s v=""/>
    <m/>
    <n v="7200"/>
    <n v="3200"/>
    <n v="-4000"/>
    <n v="1726.7199999999998"/>
    <n v="3200"/>
  </r>
  <r>
    <x v="0"/>
    <x v="0"/>
    <x v="0"/>
    <n v="2"/>
    <x v="0"/>
    <s v="TPCEXC004"/>
    <m/>
    <x v="0"/>
    <x v="0"/>
    <x v="2"/>
    <s v=""/>
    <m/>
    <n v="4080"/>
    <n v="7100"/>
    <n v="3020"/>
    <n v="4326.8"/>
    <n v="7100"/>
  </r>
  <r>
    <x v="0"/>
    <x v="0"/>
    <x v="0"/>
    <n v="2"/>
    <x v="0"/>
    <s v="TPCEXM005"/>
    <m/>
    <x v="0"/>
    <x v="0"/>
    <x v="2"/>
    <s v=""/>
    <m/>
    <n v="17000"/>
    <n v="17103"/>
    <n v="103"/>
    <n v="16087.5"/>
    <n v="17103"/>
  </r>
  <r>
    <x v="0"/>
    <x v="0"/>
    <x v="0"/>
    <n v="2"/>
    <x v="0"/>
    <s v="TPCEXM007"/>
    <m/>
    <x v="0"/>
    <x v="0"/>
    <x v="2"/>
    <s v=""/>
    <m/>
    <n v="0"/>
    <n v="0"/>
    <n v="0"/>
    <n v="0"/>
    <n v="0"/>
  </r>
  <r>
    <x v="0"/>
    <x v="0"/>
    <x v="0"/>
    <n v="2"/>
    <x v="0"/>
    <s v="TPMBFCG001"/>
    <m/>
    <x v="1"/>
    <x v="0"/>
    <x v="1"/>
    <s v=""/>
    <m/>
    <m/>
    <m/>
    <n v="0"/>
    <m/>
    <n v="0"/>
  </r>
  <r>
    <x v="0"/>
    <x v="0"/>
    <x v="0"/>
    <n v="2"/>
    <x v="0"/>
    <s v="TPMBFCG002"/>
    <m/>
    <x v="1"/>
    <x v="0"/>
    <x v="1"/>
    <s v=""/>
    <m/>
    <m/>
    <m/>
    <n v="0"/>
    <n v="0"/>
    <n v="0"/>
  </r>
  <r>
    <x v="0"/>
    <x v="0"/>
    <x v="0"/>
    <n v="2"/>
    <x v="0"/>
    <s v="TPMBFMD002"/>
    <m/>
    <x v="1"/>
    <x v="0"/>
    <x v="0"/>
    <s v=""/>
    <m/>
    <m/>
    <m/>
    <n v="0"/>
    <m/>
    <n v="0"/>
  </r>
  <r>
    <x v="0"/>
    <x v="0"/>
    <x v="0"/>
    <n v="2"/>
    <x v="0"/>
    <s v="TPMTCCG001"/>
    <m/>
    <x v="1"/>
    <x v="0"/>
    <x v="1"/>
    <s v=""/>
    <m/>
    <m/>
    <m/>
    <n v="0"/>
    <n v="0"/>
    <n v="0"/>
  </r>
  <r>
    <x v="0"/>
    <x v="0"/>
    <x v="0"/>
    <n v="2"/>
    <x v="0"/>
    <s v="TPMTCCG002"/>
    <m/>
    <x v="1"/>
    <x v="0"/>
    <x v="1"/>
    <s v=""/>
    <m/>
    <m/>
    <m/>
    <n v="0"/>
    <n v="0"/>
    <n v="0"/>
  </r>
  <r>
    <x v="0"/>
    <x v="0"/>
    <x v="0"/>
    <n v="2"/>
    <x v="0"/>
    <s v="TPMTCCG003"/>
    <m/>
    <x v="1"/>
    <x v="0"/>
    <x v="1"/>
    <s v=""/>
    <m/>
    <m/>
    <m/>
    <n v="0"/>
    <n v="0"/>
    <n v="0"/>
  </r>
  <r>
    <x v="0"/>
    <x v="0"/>
    <x v="0"/>
    <n v="2"/>
    <x v="0"/>
    <s v="TPMTCCG004"/>
    <m/>
    <x v="1"/>
    <x v="0"/>
    <x v="1"/>
    <s v=""/>
    <m/>
    <m/>
    <m/>
    <n v="0"/>
    <n v="0"/>
    <n v="0"/>
  </r>
  <r>
    <x v="0"/>
    <x v="0"/>
    <x v="0"/>
    <n v="2"/>
    <x v="0"/>
    <s v="TPMTCCG005"/>
    <m/>
    <x v="1"/>
    <x v="0"/>
    <x v="1"/>
    <s v=""/>
    <m/>
    <m/>
    <m/>
    <n v="0"/>
    <n v="0"/>
    <n v="0"/>
  </r>
  <r>
    <x v="0"/>
    <x v="0"/>
    <x v="0"/>
    <n v="2"/>
    <x v="0"/>
    <s v="TPMTCCG006"/>
    <m/>
    <x v="1"/>
    <x v="0"/>
    <x v="1"/>
    <s v=""/>
    <m/>
    <m/>
    <m/>
    <n v="0"/>
    <n v="0"/>
    <n v="0"/>
  </r>
  <r>
    <x v="0"/>
    <x v="0"/>
    <x v="0"/>
    <n v="2"/>
    <x v="0"/>
    <s v="TPTFGBB003"/>
    <m/>
    <x v="1"/>
    <x v="0"/>
    <x v="2"/>
    <s v=""/>
    <m/>
    <m/>
    <m/>
    <m/>
    <n v="0"/>
    <n v="0"/>
  </r>
  <r>
    <x v="0"/>
    <x v="0"/>
    <x v="0"/>
    <n v="2"/>
    <x v="0"/>
    <s v="TPTFGBX007"/>
    <m/>
    <x v="1"/>
    <x v="0"/>
    <x v="2"/>
    <s v=""/>
    <m/>
    <m/>
    <m/>
    <m/>
    <n v="0"/>
    <n v="0"/>
  </r>
  <r>
    <x v="0"/>
    <x v="0"/>
    <x v="0"/>
    <n v="2"/>
    <x v="0"/>
    <s v="TPTFGBX017"/>
    <m/>
    <x v="1"/>
    <x v="0"/>
    <x v="2"/>
    <s v=""/>
    <m/>
    <m/>
    <m/>
    <m/>
    <n v="0"/>
    <n v="0"/>
  </r>
  <r>
    <x v="0"/>
    <x v="0"/>
    <x v="0"/>
    <n v="2"/>
    <x v="0"/>
    <s v="TPTFGBX021"/>
    <m/>
    <x v="1"/>
    <x v="0"/>
    <x v="2"/>
    <s v=""/>
    <m/>
    <m/>
    <m/>
    <m/>
    <n v="0"/>
    <n v="0"/>
  </r>
  <r>
    <x v="0"/>
    <x v="0"/>
    <x v="0"/>
    <n v="2"/>
    <x v="0"/>
    <s v="TPTFGBX024"/>
    <m/>
    <x v="1"/>
    <x v="0"/>
    <x v="2"/>
    <s v=""/>
    <m/>
    <m/>
    <m/>
    <m/>
    <n v="0"/>
    <n v="0"/>
  </r>
  <r>
    <x v="0"/>
    <x v="0"/>
    <x v="0"/>
    <n v="2"/>
    <x v="0"/>
    <s v="TPTFGBX025"/>
    <m/>
    <x v="1"/>
    <x v="0"/>
    <x v="2"/>
    <s v=""/>
    <m/>
    <m/>
    <m/>
    <n v="0"/>
    <n v="0"/>
    <n v="0"/>
  </r>
  <r>
    <x v="0"/>
    <x v="0"/>
    <x v="0"/>
    <n v="2"/>
    <x v="0"/>
    <s v="TPTFGBX028"/>
    <m/>
    <x v="1"/>
    <x v="0"/>
    <x v="2"/>
    <s v=""/>
    <m/>
    <m/>
    <m/>
    <m/>
    <n v="0"/>
    <n v="0"/>
  </r>
  <r>
    <x v="0"/>
    <x v="0"/>
    <x v="0"/>
    <n v="2"/>
    <x v="0"/>
    <s v="TPTFGBX032"/>
    <m/>
    <x v="1"/>
    <x v="0"/>
    <x v="2"/>
    <s v=""/>
    <m/>
    <m/>
    <m/>
    <n v="0"/>
    <m/>
    <n v="0"/>
  </r>
  <r>
    <x v="0"/>
    <x v="0"/>
    <x v="0"/>
    <n v="2"/>
    <x v="0"/>
    <s v="TPTFGCG009"/>
    <m/>
    <x v="1"/>
    <x v="0"/>
    <x v="1"/>
    <s v=""/>
    <m/>
    <m/>
    <m/>
    <n v="0"/>
    <n v="0"/>
    <n v="0"/>
  </r>
  <r>
    <x v="0"/>
    <x v="0"/>
    <x v="0"/>
    <n v="2"/>
    <x v="0"/>
    <s v="TPTFGCG013"/>
    <m/>
    <x v="1"/>
    <x v="0"/>
    <x v="1"/>
    <s v=""/>
    <m/>
    <n v="538967.8679245282"/>
    <n v="546563.52"/>
    <n v="7595.6520754718222"/>
    <n v="542127.80000000005"/>
    <n v="546563.52"/>
  </r>
  <r>
    <x v="0"/>
    <x v="0"/>
    <x v="0"/>
    <n v="2"/>
    <x v="0"/>
    <s v="TPTFGCG014"/>
    <m/>
    <x v="1"/>
    <x v="0"/>
    <x v="1"/>
    <s v=""/>
    <m/>
    <n v="16451"/>
    <n v="16450.560000000001"/>
    <n v="-0.43999999999869033"/>
    <n v="16451"/>
    <n v="16450.560000000001"/>
  </r>
  <r>
    <x v="0"/>
    <x v="0"/>
    <x v="0"/>
    <n v="2"/>
    <x v="0"/>
    <s v="TPTFGHT001"/>
    <m/>
    <x v="1"/>
    <x v="0"/>
    <x v="2"/>
    <s v=""/>
    <m/>
    <m/>
    <m/>
    <n v="0"/>
    <n v="0"/>
    <n v="0"/>
  </r>
  <r>
    <x v="0"/>
    <x v="0"/>
    <x v="0"/>
    <n v="2"/>
    <x v="0"/>
    <s v="TPTFGHT017"/>
    <m/>
    <x v="1"/>
    <x v="0"/>
    <x v="2"/>
    <s v=""/>
    <m/>
    <m/>
    <m/>
    <m/>
    <n v="33292.800000000003"/>
    <n v="0"/>
  </r>
  <r>
    <x v="0"/>
    <x v="0"/>
    <x v="0"/>
    <n v="2"/>
    <x v="0"/>
    <s v="TPTFGHT019"/>
    <m/>
    <x v="1"/>
    <x v="0"/>
    <x v="2"/>
    <s v=""/>
    <m/>
    <m/>
    <m/>
    <n v="0"/>
    <m/>
    <n v="0"/>
  </r>
  <r>
    <x v="0"/>
    <x v="0"/>
    <x v="0"/>
    <n v="2"/>
    <x v="0"/>
    <s v="TPTFGHT021"/>
    <m/>
    <x v="1"/>
    <x v="0"/>
    <x v="2"/>
    <s v=""/>
    <m/>
    <m/>
    <m/>
    <n v="0"/>
    <n v="0"/>
    <n v="0"/>
  </r>
  <r>
    <x v="0"/>
    <x v="0"/>
    <x v="0"/>
    <n v="2"/>
    <x v="0"/>
    <s v="TPTFGHT027"/>
    <m/>
    <x v="1"/>
    <x v="0"/>
    <x v="2"/>
    <s v=""/>
    <m/>
    <m/>
    <m/>
    <m/>
    <n v="0"/>
    <n v="0"/>
  </r>
  <r>
    <x v="0"/>
    <x v="0"/>
    <x v="0"/>
    <n v="2"/>
    <x v="0"/>
    <s v="TPTTFCG006"/>
    <m/>
    <x v="1"/>
    <x v="0"/>
    <x v="1"/>
    <s v=""/>
    <m/>
    <m/>
    <m/>
    <n v="0"/>
    <n v="0"/>
    <n v="0"/>
  </r>
  <r>
    <x v="0"/>
    <x v="0"/>
    <x v="0"/>
    <n v="2"/>
    <x v="0"/>
    <s v="TPTTFDS002"/>
    <m/>
    <x v="1"/>
    <x v="0"/>
    <x v="2"/>
    <s v=""/>
    <m/>
    <m/>
    <m/>
    <n v="0"/>
    <n v="0"/>
    <n v="0"/>
  </r>
  <r>
    <x v="0"/>
    <x v="0"/>
    <x v="0"/>
    <n v="2"/>
    <x v="0"/>
    <s v="TPTTFHC005"/>
    <m/>
    <x v="1"/>
    <x v="0"/>
    <x v="2"/>
    <s v=""/>
    <m/>
    <m/>
    <m/>
    <n v="0"/>
    <n v="0"/>
    <n v="0"/>
  </r>
  <r>
    <x v="0"/>
    <x v="0"/>
    <x v="0"/>
    <n v="2"/>
    <x v="0"/>
    <s v="TPTTFXM005"/>
    <m/>
    <x v="1"/>
    <x v="0"/>
    <x v="2"/>
    <s v=""/>
    <m/>
    <m/>
    <m/>
    <n v="0"/>
    <n v="0"/>
    <n v="0"/>
  </r>
  <r>
    <x v="0"/>
    <x v="0"/>
    <x v="0"/>
    <n v="2"/>
    <x v="0"/>
    <s v="11VMB00002"/>
    <m/>
    <x v="0"/>
    <x v="1"/>
    <x v="3"/>
    <s v=""/>
    <m/>
    <n v="569.05007811546318"/>
    <n v="569.05007811546318"/>
    <n v="0"/>
    <n v="670.8"/>
    <n v="569.05007811546318"/>
  </r>
  <r>
    <x v="0"/>
    <x v="0"/>
    <x v="0"/>
    <n v="2"/>
    <x v="0"/>
    <s v="11VMB00004"/>
    <m/>
    <x v="0"/>
    <x v="1"/>
    <x v="3"/>
    <s v=""/>
    <m/>
    <n v="430.2244308635893"/>
    <n v="430.2244308635893"/>
    <n v="0"/>
    <n v="515"/>
    <n v="430.2244308635893"/>
  </r>
  <r>
    <x v="0"/>
    <x v="0"/>
    <x v="0"/>
    <n v="2"/>
    <x v="0"/>
    <s v="11VMB00005"/>
    <m/>
    <x v="0"/>
    <x v="1"/>
    <x v="3"/>
    <s v=""/>
    <m/>
    <n v="500.04665505035985"/>
    <n v="500.04665505035985"/>
    <n v="0"/>
    <n v="526.26"/>
    <n v="500.04665505035985"/>
  </r>
  <r>
    <x v="0"/>
    <x v="0"/>
    <x v="0"/>
    <n v="2"/>
    <x v="0"/>
    <s v="11VMB00006"/>
    <m/>
    <x v="0"/>
    <x v="1"/>
    <x v="3"/>
    <s v=""/>
    <m/>
    <n v="309.06713084415145"/>
    <n v="309.06713084415145"/>
    <n v="0"/>
    <n v="338"/>
    <n v="309.06713084415145"/>
  </r>
  <r>
    <x v="0"/>
    <x v="0"/>
    <x v="0"/>
    <n v="2"/>
    <x v="0"/>
    <s v="11VMB00042"/>
    <m/>
    <x v="0"/>
    <x v="1"/>
    <x v="4"/>
    <s v=""/>
    <m/>
    <n v="3509.6666666666665"/>
    <n v="3471.5714285714284"/>
    <n v="-38.095238095238074"/>
    <n v="5595"/>
    <n v="3471.5714285714284"/>
  </r>
  <r>
    <x v="0"/>
    <x v="0"/>
    <x v="0"/>
    <n v="2"/>
    <x v="0"/>
    <s v="11VMB00045"/>
    <m/>
    <x v="0"/>
    <x v="1"/>
    <x v="5"/>
    <s v=""/>
    <m/>
    <n v="1050"/>
    <n v="2096.0596631663911"/>
    <n v="1046.0596631663911"/>
    <n v="1434"/>
    <n v="2096.0596631663911"/>
  </r>
  <r>
    <x v="0"/>
    <x v="0"/>
    <x v="0"/>
    <n v="2"/>
    <x v="0"/>
    <s v="11VMB00275BGG"/>
    <m/>
    <x v="0"/>
    <x v="1"/>
    <x v="4"/>
    <s v=""/>
    <m/>
    <n v="21310.715566288334"/>
    <n v="24905.715566288331"/>
    <n v="3594.9999999999964"/>
    <n v="29855"/>
    <n v="24905.715566288331"/>
  </r>
  <r>
    <x v="0"/>
    <x v="0"/>
    <x v="0"/>
    <n v="2"/>
    <x v="0"/>
    <s v="11VMB00275BGT"/>
    <m/>
    <x v="0"/>
    <x v="1"/>
    <x v="4"/>
    <s v=""/>
    <m/>
    <n v="0"/>
    <n v="580"/>
    <n v="580"/>
    <n v="3100"/>
    <n v="580"/>
  </r>
  <r>
    <x v="0"/>
    <x v="0"/>
    <x v="0"/>
    <n v="2"/>
    <x v="0"/>
    <s v="11VMB00315"/>
    <m/>
    <x v="0"/>
    <x v="1"/>
    <x v="4"/>
    <s v=""/>
    <m/>
    <n v="44408.771796651432"/>
    <n v="47524.914760963104"/>
    <n v="3116.1429643116717"/>
    <n v="36712.600000000006"/>
    <n v="47524.914760963104"/>
  </r>
  <r>
    <x v="0"/>
    <x v="0"/>
    <x v="0"/>
    <n v="2"/>
    <x v="0"/>
    <s v="11VMB00316"/>
    <m/>
    <x v="0"/>
    <x v="1"/>
    <x v="4"/>
    <s v=""/>
    <m/>
    <n v="121316.01885848423"/>
    <n v="124907.23358601514"/>
    <n v="3591.2147275309107"/>
    <n v="115705.5"/>
    <n v="124907.23358601514"/>
  </r>
  <r>
    <x v="0"/>
    <x v="0"/>
    <x v="0"/>
    <n v="2"/>
    <x v="0"/>
    <s v="11VMB00317"/>
    <m/>
    <x v="0"/>
    <x v="1"/>
    <x v="4"/>
    <s v=""/>
    <m/>
    <n v="3747.4267941848047"/>
    <n v="3629.4691228607335"/>
    <n v="-117.95767132407127"/>
    <n v="3522"/>
    <n v="3629.4691228607335"/>
  </r>
  <r>
    <x v="0"/>
    <x v="0"/>
    <x v="0"/>
    <n v="2"/>
    <x v="0"/>
    <s v="11VMB00318"/>
    <m/>
    <x v="0"/>
    <x v="1"/>
    <x v="4"/>
    <s v=""/>
    <m/>
    <n v="31679.699015897131"/>
    <n v="27144.375905273024"/>
    <n v="-4535.3231106241074"/>
    <n v="27335"/>
    <n v="27144.375905273024"/>
  </r>
  <r>
    <x v="0"/>
    <x v="0"/>
    <x v="0"/>
    <n v="2"/>
    <x v="0"/>
    <s v="11VMB00319"/>
    <m/>
    <x v="1"/>
    <x v="1"/>
    <x v="4"/>
    <s v=""/>
    <m/>
    <n v="22034.522653072585"/>
    <n v="24226.940794223035"/>
    <n v="2192.4181411504505"/>
    <n v="22660"/>
    <n v="24226.940794223035"/>
  </r>
  <r>
    <x v="0"/>
    <x v="0"/>
    <x v="0"/>
    <n v="2"/>
    <x v="0"/>
    <s v="11VMB00319"/>
    <m/>
    <x v="0"/>
    <x v="1"/>
    <x v="4"/>
    <s v=""/>
    <m/>
    <n v="22034.522653072585"/>
    <n v="24226.940794223035"/>
    <n v="2192.4181411504505"/>
    <n v="0"/>
    <n v="24226.940794223035"/>
  </r>
  <r>
    <x v="0"/>
    <x v="0"/>
    <x v="0"/>
    <n v="2"/>
    <x v="0"/>
    <s v="11VMB00320"/>
    <m/>
    <x v="0"/>
    <x v="1"/>
    <x v="4"/>
    <s v=""/>
    <m/>
    <n v="5737.9051627502868"/>
    <n v="5508.6577871995323"/>
    <n v="-229.24737555075444"/>
    <n v="4117.2000000000007"/>
    <n v="5508.6577871995323"/>
  </r>
  <r>
    <x v="0"/>
    <x v="0"/>
    <x v="0"/>
    <n v="2"/>
    <x v="0"/>
    <s v="11VMB00321"/>
    <m/>
    <x v="0"/>
    <x v="1"/>
    <x v="4"/>
    <s v=""/>
    <m/>
    <n v="14559.994051908756"/>
    <n v="18841.738591451627"/>
    <n v="4281.7445395428713"/>
    <n v="14977.5"/>
    <n v="18841.738591451627"/>
  </r>
  <r>
    <x v="0"/>
    <x v="0"/>
    <x v="0"/>
    <n v="2"/>
    <x v="0"/>
    <s v="11VMB00325"/>
    <m/>
    <x v="0"/>
    <x v="1"/>
    <x v="4"/>
    <s v=""/>
    <m/>
    <n v="0"/>
    <n v="100"/>
    <n v="100"/>
    <n v="386"/>
    <n v="100"/>
  </r>
  <r>
    <x v="0"/>
    <x v="0"/>
    <x v="0"/>
    <n v="2"/>
    <x v="0"/>
    <s v="11VMB00327"/>
    <m/>
    <x v="0"/>
    <x v="1"/>
    <x v="4"/>
    <s v=""/>
    <m/>
    <n v="2542.4372266559139"/>
    <n v="3664.7428397684025"/>
    <n v="1122.3056131124886"/>
    <n v="4500"/>
    <n v="3664.7428397684025"/>
  </r>
  <r>
    <x v="0"/>
    <x v="0"/>
    <x v="0"/>
    <n v="2"/>
    <x v="0"/>
    <s v="11VMB00327GG"/>
    <m/>
    <x v="0"/>
    <x v="1"/>
    <x v="4"/>
    <s v=""/>
    <m/>
    <n v="0"/>
    <n v="1150"/>
    <n v="1150"/>
    <n v="2650"/>
    <n v="1150"/>
  </r>
  <r>
    <x v="0"/>
    <x v="0"/>
    <x v="0"/>
    <n v="2"/>
    <x v="0"/>
    <s v="11VMB00328"/>
    <m/>
    <x v="0"/>
    <x v="1"/>
    <x v="4"/>
    <s v=""/>
    <m/>
    <m/>
    <m/>
    <m/>
    <n v="0"/>
    <n v="0"/>
  </r>
  <r>
    <x v="0"/>
    <x v="0"/>
    <x v="0"/>
    <n v="2"/>
    <x v="0"/>
    <s v="11VMB00329"/>
    <m/>
    <x v="0"/>
    <x v="1"/>
    <x v="4"/>
    <s v=""/>
    <m/>
    <n v="6150.6832739908205"/>
    <n v="6453.9467766261905"/>
    <n v="303.26350263537006"/>
    <n v="4710"/>
    <n v="6453.9467766261905"/>
  </r>
  <r>
    <x v="0"/>
    <x v="0"/>
    <x v="0"/>
    <n v="2"/>
    <x v="0"/>
    <s v="11VMB00341"/>
    <m/>
    <x v="0"/>
    <x v="1"/>
    <x v="4"/>
    <s v=""/>
    <m/>
    <n v="10351.551171336199"/>
    <n v="12747.434167818938"/>
    <n v="2395.8829964827382"/>
    <n v="11918.2"/>
    <n v="12747.434167818938"/>
  </r>
  <r>
    <x v="0"/>
    <x v="0"/>
    <x v="0"/>
    <n v="2"/>
    <x v="0"/>
    <s v="11VMB00420"/>
    <m/>
    <x v="0"/>
    <x v="1"/>
    <x v="4"/>
    <s v=""/>
    <m/>
    <n v="0"/>
    <n v="0"/>
    <n v="0"/>
    <m/>
    <n v="0"/>
  </r>
  <r>
    <x v="0"/>
    <x v="0"/>
    <x v="0"/>
    <n v="2"/>
    <x v="0"/>
    <s v="11VMB00421"/>
    <m/>
    <x v="0"/>
    <x v="1"/>
    <x v="4"/>
    <s v=""/>
    <m/>
    <n v="0"/>
    <n v="0"/>
    <n v="0"/>
    <m/>
    <n v="0"/>
  </r>
  <r>
    <x v="0"/>
    <x v="0"/>
    <x v="0"/>
    <n v="2"/>
    <x v="0"/>
    <s v="12BUS00001"/>
    <m/>
    <x v="1"/>
    <x v="1"/>
    <x v="4"/>
    <s v=""/>
    <m/>
    <n v="0"/>
    <n v="0"/>
    <n v="0"/>
    <m/>
    <n v="0"/>
  </r>
  <r>
    <x v="0"/>
    <x v="0"/>
    <x v="0"/>
    <n v="2"/>
    <x v="0"/>
    <s v="12BUS00003"/>
    <m/>
    <x v="1"/>
    <x v="1"/>
    <x v="4"/>
    <s v=""/>
    <m/>
    <n v="0"/>
    <n v="0"/>
    <n v="0"/>
    <m/>
    <n v="0"/>
  </r>
  <r>
    <x v="0"/>
    <x v="0"/>
    <x v="0"/>
    <n v="2"/>
    <x v="0"/>
    <s v="12BUS00006"/>
    <m/>
    <x v="1"/>
    <x v="1"/>
    <x v="4"/>
    <s v=""/>
    <m/>
    <n v="0"/>
    <n v="0"/>
    <n v="0"/>
    <m/>
    <n v="0"/>
  </r>
  <r>
    <x v="0"/>
    <x v="0"/>
    <x v="0"/>
    <n v="2"/>
    <x v="0"/>
    <s v="12BUS00007"/>
    <m/>
    <x v="1"/>
    <x v="1"/>
    <x v="4"/>
    <s v=""/>
    <m/>
    <n v="0"/>
    <n v="0"/>
    <n v="0"/>
    <m/>
    <n v="0"/>
  </r>
  <r>
    <x v="0"/>
    <x v="0"/>
    <x v="0"/>
    <n v="2"/>
    <x v="0"/>
    <s v="12BUS00008"/>
    <m/>
    <x v="1"/>
    <x v="1"/>
    <x v="4"/>
    <s v=""/>
    <m/>
    <n v="0"/>
    <n v="0"/>
    <n v="0"/>
    <m/>
    <n v="0"/>
  </r>
  <r>
    <x v="0"/>
    <x v="0"/>
    <x v="0"/>
    <n v="2"/>
    <x v="0"/>
    <s v="12CHI00001"/>
    <m/>
    <x v="1"/>
    <x v="1"/>
    <x v="4"/>
    <s v=""/>
    <m/>
    <n v="0"/>
    <n v="0"/>
    <n v="0"/>
    <m/>
    <n v="0"/>
  </r>
  <r>
    <x v="0"/>
    <x v="0"/>
    <x v="0"/>
    <n v="2"/>
    <x v="0"/>
    <s v="12GER00001"/>
    <m/>
    <x v="1"/>
    <x v="1"/>
    <x v="4"/>
    <s v=""/>
    <m/>
    <n v="0"/>
    <n v="0"/>
    <n v="0"/>
    <n v="0"/>
    <n v="0"/>
  </r>
  <r>
    <x v="0"/>
    <x v="0"/>
    <x v="0"/>
    <n v="2"/>
    <x v="0"/>
    <s v="12GER00002"/>
    <m/>
    <x v="1"/>
    <x v="1"/>
    <x v="4"/>
    <s v=""/>
    <m/>
    <n v="0"/>
    <n v="0"/>
    <n v="0"/>
    <n v="0"/>
    <n v="0"/>
  </r>
  <r>
    <x v="0"/>
    <x v="0"/>
    <x v="0"/>
    <n v="2"/>
    <x v="0"/>
    <s v="12GERMEW1"/>
    <m/>
    <x v="1"/>
    <x v="1"/>
    <x v="4"/>
    <s v=""/>
    <m/>
    <n v="0"/>
    <n v="0"/>
    <n v="0"/>
    <m/>
    <n v="0"/>
  </r>
  <r>
    <x v="0"/>
    <x v="0"/>
    <x v="0"/>
    <n v="2"/>
    <x v="0"/>
    <s v="12JBP00009"/>
    <m/>
    <x v="1"/>
    <x v="1"/>
    <x v="4"/>
    <s v=""/>
    <m/>
    <n v="2400"/>
    <n v="0"/>
    <n v="-2400"/>
    <n v="0"/>
    <n v="0"/>
  </r>
  <r>
    <x v="0"/>
    <x v="0"/>
    <x v="0"/>
    <n v="2"/>
    <x v="0"/>
    <s v="12SIM00004"/>
    <m/>
    <x v="1"/>
    <x v="1"/>
    <x v="4"/>
    <s v=""/>
    <m/>
    <n v="0"/>
    <n v="0"/>
    <n v="0"/>
    <n v="0"/>
    <n v="0"/>
  </r>
  <r>
    <x v="0"/>
    <x v="0"/>
    <x v="0"/>
    <n v="2"/>
    <x v="0"/>
    <s v="12SIM00006"/>
    <m/>
    <x v="1"/>
    <x v="1"/>
    <x v="4"/>
    <s v=""/>
    <m/>
    <n v="0"/>
    <n v="0"/>
    <n v="0"/>
    <n v="0"/>
    <n v="0"/>
  </r>
  <r>
    <x v="0"/>
    <x v="0"/>
    <x v="0"/>
    <n v="2"/>
    <x v="0"/>
    <s v="12SIM00007"/>
    <m/>
    <x v="1"/>
    <x v="1"/>
    <x v="4"/>
    <s v=""/>
    <m/>
    <n v="0"/>
    <n v="0"/>
    <n v="0"/>
    <m/>
    <n v="0"/>
  </r>
  <r>
    <x v="0"/>
    <x v="0"/>
    <x v="0"/>
    <n v="2"/>
    <x v="0"/>
    <s v="12SIM00010"/>
    <m/>
    <x v="1"/>
    <x v="1"/>
    <x v="4"/>
    <s v=""/>
    <m/>
    <n v="0"/>
    <n v="0"/>
    <n v="0"/>
    <m/>
    <n v="0"/>
  </r>
  <r>
    <x v="0"/>
    <x v="0"/>
    <x v="0"/>
    <n v="2"/>
    <x v="0"/>
    <s v="12THB00001"/>
    <m/>
    <x v="1"/>
    <x v="1"/>
    <x v="4"/>
    <s v=""/>
    <m/>
    <m/>
    <m/>
    <m/>
    <n v="0"/>
    <n v="0"/>
  </r>
  <r>
    <x v="0"/>
    <x v="0"/>
    <x v="0"/>
    <n v="2"/>
    <x v="0"/>
    <s v="12THB00002"/>
    <m/>
    <x v="1"/>
    <x v="1"/>
    <x v="4"/>
    <s v=""/>
    <m/>
    <m/>
    <m/>
    <m/>
    <n v="0"/>
    <n v="0"/>
  </r>
  <r>
    <x v="0"/>
    <x v="0"/>
    <x v="0"/>
    <n v="2"/>
    <x v="0"/>
    <s v="12THB00006"/>
    <m/>
    <x v="1"/>
    <x v="1"/>
    <x v="4"/>
    <s v=""/>
    <m/>
    <n v="12000"/>
    <n v="0"/>
    <n v="-12000"/>
    <n v="8400"/>
    <n v="0"/>
  </r>
  <r>
    <x v="0"/>
    <x v="0"/>
    <x v="0"/>
    <n v="2"/>
    <x v="0"/>
    <s v="12THB00007"/>
    <m/>
    <x v="1"/>
    <x v="1"/>
    <x v="4"/>
    <s v=""/>
    <m/>
    <n v="3840"/>
    <n v="0"/>
    <n v="-3840"/>
    <n v="2280"/>
    <n v="0"/>
  </r>
  <r>
    <x v="0"/>
    <x v="0"/>
    <x v="0"/>
    <n v="2"/>
    <x v="0"/>
    <s v="12THB00008"/>
    <m/>
    <x v="1"/>
    <x v="1"/>
    <x v="4"/>
    <s v=""/>
    <m/>
    <n v="0"/>
    <n v="0"/>
    <n v="0"/>
    <m/>
    <n v="0"/>
  </r>
  <r>
    <x v="0"/>
    <x v="0"/>
    <x v="0"/>
    <n v="2"/>
    <x v="0"/>
    <s v="12THB00009"/>
    <m/>
    <x v="1"/>
    <x v="1"/>
    <x v="4"/>
    <s v=""/>
    <m/>
    <m/>
    <m/>
    <m/>
    <n v="0"/>
    <n v="0"/>
  </r>
  <r>
    <x v="0"/>
    <x v="0"/>
    <x v="0"/>
    <n v="2"/>
    <x v="0"/>
    <s v="12THB00010"/>
    <m/>
    <x v="1"/>
    <x v="1"/>
    <x v="4"/>
    <s v=""/>
    <m/>
    <n v="0"/>
    <n v="0"/>
    <n v="0"/>
    <m/>
    <n v="0"/>
  </r>
  <r>
    <x v="0"/>
    <x v="0"/>
    <x v="0"/>
    <n v="2"/>
    <x v="0"/>
    <s v="12THB00011"/>
    <m/>
    <x v="1"/>
    <x v="1"/>
    <x v="4"/>
    <s v=""/>
    <m/>
    <n v="0"/>
    <n v="0"/>
    <n v="0"/>
    <m/>
    <n v="0"/>
  </r>
  <r>
    <x v="0"/>
    <x v="0"/>
    <x v="0"/>
    <n v="2"/>
    <x v="0"/>
    <s v="12THB00012"/>
    <m/>
    <x v="1"/>
    <x v="1"/>
    <x v="4"/>
    <s v=""/>
    <m/>
    <n v="0"/>
    <n v="0"/>
    <n v="0"/>
    <m/>
    <n v="0"/>
  </r>
  <r>
    <x v="0"/>
    <x v="0"/>
    <x v="0"/>
    <n v="2"/>
    <x v="0"/>
    <s v="12THB00013"/>
    <m/>
    <x v="1"/>
    <x v="1"/>
    <x v="4"/>
    <s v=""/>
    <m/>
    <n v="300"/>
    <n v="0"/>
    <n v="-300"/>
    <n v="0"/>
    <n v="0"/>
  </r>
  <r>
    <x v="0"/>
    <x v="0"/>
    <x v="0"/>
    <n v="2"/>
    <x v="0"/>
    <s v="12THB00014"/>
    <m/>
    <x v="1"/>
    <x v="1"/>
    <x v="4"/>
    <s v=""/>
    <m/>
    <m/>
    <m/>
    <m/>
    <n v="0"/>
    <n v="0"/>
  </r>
  <r>
    <x v="0"/>
    <x v="0"/>
    <x v="0"/>
    <n v="2"/>
    <x v="0"/>
    <s v="Export-KC-GER1"/>
    <m/>
    <x v="1"/>
    <x v="1"/>
    <x v="4"/>
    <s v=""/>
    <m/>
    <n v="0"/>
    <n v="0"/>
    <n v="0"/>
    <m/>
    <n v="0"/>
  </r>
  <r>
    <x v="0"/>
    <x v="0"/>
    <x v="0"/>
    <n v="2"/>
    <x v="0"/>
    <s v="Export-KC-GER2"/>
    <m/>
    <x v="1"/>
    <x v="1"/>
    <x v="4"/>
    <s v=""/>
    <m/>
    <n v="0"/>
    <n v="0"/>
    <n v="0"/>
    <m/>
    <n v="0"/>
  </r>
  <r>
    <x v="0"/>
    <x v="0"/>
    <x v="0"/>
    <n v="2"/>
    <x v="0"/>
    <s v="Export-KC-GER3"/>
    <m/>
    <x v="1"/>
    <x v="1"/>
    <x v="4"/>
    <s v=""/>
    <m/>
    <n v="0"/>
    <n v="0"/>
    <n v="0"/>
    <m/>
    <n v="0"/>
  </r>
  <r>
    <x v="0"/>
    <x v="0"/>
    <x v="0"/>
    <n v="2"/>
    <x v="0"/>
    <s v="Export-KC-GER4"/>
    <m/>
    <x v="1"/>
    <x v="1"/>
    <x v="4"/>
    <s v=""/>
    <m/>
    <n v="0"/>
    <n v="0"/>
    <n v="0"/>
    <m/>
    <n v="0"/>
  </r>
  <r>
    <x v="0"/>
    <x v="0"/>
    <x v="0"/>
    <n v="2"/>
    <x v="0"/>
    <s v="11VMB00335"/>
    <m/>
    <x v="0"/>
    <x v="2"/>
    <x v="1"/>
    <s v=""/>
    <m/>
    <m/>
    <n v="932"/>
    <n v="932"/>
    <n v="331.4"/>
    <n v="932"/>
  </r>
  <r>
    <x v="0"/>
    <x v="0"/>
    <x v="0"/>
    <n v="2"/>
    <x v="0"/>
    <s v="TPCEBB031"/>
    <m/>
    <x v="0"/>
    <x v="2"/>
    <x v="6"/>
    <s v=""/>
    <m/>
    <n v="3774.496903939295"/>
    <n v="3000"/>
    <n v="-774.49690393929495"/>
    <n v="2554.165"/>
    <n v="3000"/>
  </r>
  <r>
    <x v="0"/>
    <x v="0"/>
    <x v="0"/>
    <n v="2"/>
    <x v="0"/>
    <s v="TPCEBG010"/>
    <m/>
    <x v="0"/>
    <x v="2"/>
    <x v="6"/>
    <s v=""/>
    <m/>
    <n v="6233.1440025292577"/>
    <n v="6000"/>
    <n v="-233.1440025292577"/>
    <n v="1629.4"/>
    <n v="6000"/>
  </r>
  <r>
    <x v="0"/>
    <x v="0"/>
    <x v="0"/>
    <n v="2"/>
    <x v="0"/>
    <s v="TPCEMI001"/>
    <m/>
    <x v="0"/>
    <x v="2"/>
    <x v="6"/>
    <s v=""/>
    <m/>
    <n v="0"/>
    <n v="0"/>
    <n v="0"/>
    <n v="0"/>
    <n v="0"/>
  </r>
  <r>
    <x v="0"/>
    <x v="0"/>
    <x v="0"/>
    <n v="2"/>
    <x v="0"/>
    <s v="TPCERB001"/>
    <m/>
    <x v="0"/>
    <x v="2"/>
    <x v="1"/>
    <s v=""/>
    <m/>
    <m/>
    <n v="720"/>
    <n v="720"/>
    <n v="885"/>
    <n v="720"/>
  </r>
  <r>
    <x v="0"/>
    <x v="0"/>
    <x v="0"/>
    <n v="2"/>
    <x v="0"/>
    <s v="TPCERB002"/>
    <m/>
    <x v="0"/>
    <x v="2"/>
    <x v="1"/>
    <s v=""/>
    <m/>
    <m/>
    <n v="560"/>
    <n v="560"/>
    <n v="701"/>
    <n v="560"/>
  </r>
  <r>
    <x v="0"/>
    <x v="0"/>
    <x v="0"/>
    <n v="2"/>
    <x v="0"/>
    <s v="TPCERB003"/>
    <m/>
    <x v="0"/>
    <x v="2"/>
    <x v="1"/>
    <s v=""/>
    <m/>
    <m/>
    <n v="0"/>
    <n v="0"/>
    <n v="0"/>
    <n v="0"/>
  </r>
  <r>
    <x v="0"/>
    <x v="0"/>
    <x v="0"/>
    <n v="2"/>
    <x v="0"/>
    <s v="11VMB00273"/>
    <m/>
    <x v="0"/>
    <x v="3"/>
    <x v="6"/>
    <s v=""/>
    <m/>
    <n v="2694.6850481264178"/>
    <n v="3000"/>
    <n v="305.31495187358223"/>
    <n v="5163"/>
    <n v="3000"/>
  </r>
  <r>
    <x v="0"/>
    <x v="0"/>
    <x v="0"/>
    <n v="2"/>
    <x v="0"/>
    <s v="11VMB00306"/>
    <m/>
    <x v="0"/>
    <x v="3"/>
    <x v="7"/>
    <s v=""/>
    <m/>
    <m/>
    <m/>
    <m/>
    <n v="1643"/>
    <n v="0"/>
  </r>
  <r>
    <x v="0"/>
    <x v="0"/>
    <x v="0"/>
    <n v="2"/>
    <x v="0"/>
    <s v="11VMB00308"/>
    <m/>
    <x v="0"/>
    <x v="3"/>
    <x v="7"/>
    <s v=""/>
    <m/>
    <m/>
    <m/>
    <m/>
    <n v="1794"/>
    <n v="0"/>
  </r>
  <r>
    <x v="0"/>
    <x v="0"/>
    <x v="0"/>
    <n v="2"/>
    <x v="0"/>
    <s v="11VMB00309"/>
    <m/>
    <x v="0"/>
    <x v="3"/>
    <x v="7"/>
    <s v=""/>
    <m/>
    <m/>
    <m/>
    <m/>
    <n v="1619"/>
    <n v="0"/>
  </r>
  <r>
    <x v="0"/>
    <x v="0"/>
    <x v="0"/>
    <n v="2"/>
    <x v="0"/>
    <s v="11VMB00311"/>
    <m/>
    <x v="0"/>
    <x v="3"/>
    <x v="7"/>
    <s v=""/>
    <m/>
    <m/>
    <m/>
    <m/>
    <n v="1614"/>
    <n v="0"/>
  </r>
  <r>
    <x v="0"/>
    <x v="0"/>
    <x v="0"/>
    <n v="2"/>
    <x v="0"/>
    <s v="11VMB00385"/>
    <m/>
    <x v="0"/>
    <x v="3"/>
    <x v="6"/>
    <s v=""/>
    <m/>
    <n v="1793.3149518735822"/>
    <n v="1686"/>
    <n v="-107.31495187358223"/>
    <n v="1265"/>
    <n v="1686"/>
  </r>
  <r>
    <x v="0"/>
    <x v="0"/>
    <x v="0"/>
    <n v="2"/>
    <x v="0"/>
    <s v="2022- IMMovBtioM (Fried hBms)"/>
    <m/>
    <x v="0"/>
    <x v="3"/>
    <x v="5"/>
    <s v=""/>
    <m/>
    <n v="0"/>
    <n v="0"/>
    <n v="0"/>
    <m/>
    <n v="0"/>
  </r>
  <r>
    <x v="0"/>
    <x v="0"/>
    <x v="0"/>
    <n v="2"/>
    <x v="0"/>
    <s v="2022- IMMovBtioM (Mut HBms)"/>
    <m/>
    <x v="0"/>
    <x v="3"/>
    <x v="5"/>
    <s v=""/>
    <m/>
    <n v="0"/>
    <n v="0"/>
    <n v="0"/>
    <m/>
    <n v="0"/>
  </r>
  <r>
    <x v="0"/>
    <x v="0"/>
    <x v="0"/>
    <n v="2"/>
    <x v="0"/>
    <s v="2022- IMMovBtioM (Rice fried fish cBke)"/>
    <m/>
    <x v="0"/>
    <x v="3"/>
    <x v="6"/>
    <s v=""/>
    <m/>
    <n v="0"/>
    <n v="0"/>
    <n v="0"/>
    <m/>
    <n v="0"/>
  </r>
  <r>
    <x v="0"/>
    <x v="0"/>
    <x v="0"/>
    <n v="2"/>
    <x v="0"/>
    <s v="2022-Retort MeBt PlBMt BBsed"/>
    <m/>
    <x v="0"/>
    <x v="3"/>
    <x v="8"/>
    <s v=""/>
    <m/>
    <n v="0"/>
    <n v="0"/>
    <n v="0"/>
    <m/>
    <n v="0"/>
  </r>
  <r>
    <x v="0"/>
    <x v="0"/>
    <x v="0"/>
    <n v="2"/>
    <x v="0"/>
    <s v="2022-Retort MeBt ver 6k (2 sku)"/>
    <m/>
    <x v="0"/>
    <x v="3"/>
    <x v="8"/>
    <s v=""/>
    <m/>
    <n v="0"/>
    <n v="0"/>
    <n v="0"/>
    <m/>
    <n v="0"/>
  </r>
  <r>
    <x v="0"/>
    <x v="0"/>
    <x v="0"/>
    <n v="2"/>
    <x v="0"/>
    <s v="41VMB00227"/>
    <m/>
    <x v="0"/>
    <x v="3"/>
    <x v="6"/>
    <s v=""/>
    <m/>
    <n v="236.85291817198257"/>
    <n v="222.67924528301887"/>
    <n v="-14.173672888963694"/>
    <m/>
    <n v="222.67924528301887"/>
  </r>
  <r>
    <x v="0"/>
    <x v="0"/>
    <x v="0"/>
    <n v="2"/>
    <x v="0"/>
    <s v="41VMB00249"/>
    <m/>
    <x v="0"/>
    <x v="3"/>
    <x v="6"/>
    <s v=""/>
    <m/>
    <n v="769.91001375040503"/>
    <n v="2328.5714285714284"/>
    <n v="1558.6614148210233"/>
    <m/>
    <n v="2328.5714285714284"/>
  </r>
  <r>
    <x v="0"/>
    <x v="0"/>
    <x v="0"/>
    <n v="2"/>
    <x v="0"/>
    <s v="BTPCHCB001"/>
    <m/>
    <x v="0"/>
    <x v="3"/>
    <x v="6"/>
    <s v=""/>
    <m/>
    <m/>
    <m/>
    <m/>
    <n v="876"/>
    <n v="0"/>
  </r>
  <r>
    <x v="0"/>
    <x v="0"/>
    <x v="0"/>
    <n v="2"/>
    <x v="0"/>
    <s v="BTPOHYBM01"/>
    <m/>
    <x v="0"/>
    <x v="3"/>
    <x v="7"/>
    <s v=""/>
    <m/>
    <m/>
    <m/>
    <m/>
    <n v="259"/>
    <n v="0"/>
  </r>
  <r>
    <x v="0"/>
    <x v="0"/>
    <x v="0"/>
    <n v="2"/>
    <x v="0"/>
    <s v="BúM Mước Lèo Chả Cá Gói 300g"/>
    <m/>
    <x v="0"/>
    <x v="3"/>
    <x v="6"/>
    <s v=""/>
    <m/>
    <n v="0"/>
    <n v="0"/>
    <n v="0"/>
    <m/>
    <n v="0"/>
  </r>
  <r>
    <x v="0"/>
    <x v="0"/>
    <x v="0"/>
    <n v="2"/>
    <x v="0"/>
    <s v="HHCEBV004"/>
    <m/>
    <x v="0"/>
    <x v="3"/>
    <x v="7"/>
    <s v=""/>
    <m/>
    <n v="792.30357188197127"/>
    <n v="1000"/>
    <n v="207.69642811802873"/>
    <n v="1007"/>
    <n v="1000"/>
  </r>
  <r>
    <x v="0"/>
    <x v="0"/>
    <x v="0"/>
    <n v="2"/>
    <x v="0"/>
    <s v="HHCECV006"/>
    <m/>
    <x v="0"/>
    <x v="3"/>
    <x v="6"/>
    <s v=""/>
    <m/>
    <n v="8690.9051728951054"/>
    <n v="6654"/>
    <n v="-2036.9051728951054"/>
    <n v="5937"/>
    <n v="6654"/>
  </r>
  <r>
    <x v="0"/>
    <x v="0"/>
    <x v="0"/>
    <n v="2"/>
    <x v="0"/>
    <s v="HHCEXX001"/>
    <m/>
    <x v="0"/>
    <x v="3"/>
    <x v="1"/>
    <s v=""/>
    <m/>
    <n v="573.51585548032301"/>
    <n v="529.4"/>
    <n v="-44.115855480323034"/>
    <n v="309"/>
    <n v="529.4"/>
  </r>
  <r>
    <x v="0"/>
    <x v="0"/>
    <x v="0"/>
    <n v="2"/>
    <x v="0"/>
    <s v="HHCEXX003"/>
    <m/>
    <x v="0"/>
    <x v="3"/>
    <x v="1"/>
    <s v=""/>
    <m/>
    <n v="573.95784802576338"/>
    <n v="493.6"/>
    <n v="-80.35784802576336"/>
    <n v="338"/>
    <n v="493.6"/>
  </r>
  <r>
    <x v="0"/>
    <x v="0"/>
    <x v="0"/>
    <n v="2"/>
    <x v="0"/>
    <s v="HHCEXX010"/>
    <m/>
    <x v="0"/>
    <x v="3"/>
    <x v="1"/>
    <s v=""/>
    <m/>
    <n v="9470.8942817459028"/>
    <n v="18847.5"/>
    <n v="9376.6057182540972"/>
    <n v="17185"/>
    <n v="18847.5"/>
  </r>
  <r>
    <x v="0"/>
    <x v="0"/>
    <x v="0"/>
    <n v="2"/>
    <x v="0"/>
    <s v="MLPLXOT004"/>
    <m/>
    <x v="0"/>
    <x v="3"/>
    <x v="8"/>
    <s v=""/>
    <m/>
    <m/>
    <m/>
    <m/>
    <n v="0"/>
    <n v="0"/>
  </r>
  <r>
    <x v="0"/>
    <x v="0"/>
    <x v="0"/>
    <n v="2"/>
    <x v="0"/>
    <s v="TPCEBG004"/>
    <m/>
    <x v="0"/>
    <x v="3"/>
    <x v="0"/>
    <s v=""/>
    <m/>
    <m/>
    <m/>
    <m/>
    <n v="0"/>
    <n v="0"/>
  </r>
  <r>
    <x v="0"/>
    <x v="0"/>
    <x v="0"/>
    <n v="2"/>
    <x v="0"/>
    <s v="TPCEBV001"/>
    <m/>
    <x v="0"/>
    <x v="3"/>
    <x v="7"/>
    <s v=""/>
    <m/>
    <n v="1221.2767206142926"/>
    <n v="1732"/>
    <n v="510.72327938570743"/>
    <n v="2157"/>
    <n v="1732"/>
  </r>
  <r>
    <x v="0"/>
    <x v="0"/>
    <x v="0"/>
    <n v="2"/>
    <x v="0"/>
    <s v="TPCEBV017"/>
    <m/>
    <x v="0"/>
    <x v="3"/>
    <x v="7"/>
    <s v=""/>
    <m/>
    <n v="2461.9662277537336"/>
    <n v="3492"/>
    <n v="1030.0337722462664"/>
    <n v="5823"/>
    <n v="3492"/>
  </r>
  <r>
    <x v="0"/>
    <x v="0"/>
    <x v="0"/>
    <n v="2"/>
    <x v="0"/>
    <s v="TPCECB004"/>
    <m/>
    <x v="0"/>
    <x v="3"/>
    <x v="5"/>
    <s v=""/>
    <m/>
    <n v="685.52856373978943"/>
    <n v="1072.5"/>
    <n v="386.97143626021057"/>
    <n v="1058.5"/>
    <n v="1072.5"/>
  </r>
  <r>
    <x v="0"/>
    <x v="0"/>
    <x v="0"/>
    <n v="2"/>
    <x v="0"/>
    <s v="TPCECC006"/>
    <m/>
    <x v="0"/>
    <x v="3"/>
    <x v="6"/>
    <s v=""/>
    <m/>
    <n v="0"/>
    <n v="0"/>
    <n v="0"/>
    <n v="0"/>
    <n v="0"/>
  </r>
  <r>
    <x v="0"/>
    <x v="0"/>
    <x v="0"/>
    <n v="2"/>
    <x v="0"/>
    <s v="TPCECL035"/>
    <m/>
    <x v="0"/>
    <x v="3"/>
    <x v="5"/>
    <s v=""/>
    <m/>
    <n v="960.20866357916248"/>
    <n v="700"/>
    <n v="-260.20866357916248"/>
    <n v="2144.4"/>
    <n v="700"/>
  </r>
  <r>
    <x v="0"/>
    <x v="0"/>
    <x v="0"/>
    <n v="2"/>
    <x v="0"/>
    <s v="TPCECL037"/>
    <m/>
    <x v="0"/>
    <x v="3"/>
    <x v="5"/>
    <s v=""/>
    <m/>
    <n v="1822.1134289300603"/>
    <n v="1905.1"/>
    <n v="82.9865710699396"/>
    <n v="1008.5999999999999"/>
    <n v="1905.1"/>
  </r>
  <r>
    <x v="0"/>
    <x v="0"/>
    <x v="0"/>
    <n v="2"/>
    <x v="0"/>
    <s v="TPCECL038"/>
    <m/>
    <x v="0"/>
    <x v="3"/>
    <x v="5"/>
    <s v=""/>
    <m/>
    <n v="12300.179278892228"/>
    <n v="22000"/>
    <n v="9699.8207211077715"/>
    <n v="23100.9"/>
    <n v="22000"/>
  </r>
  <r>
    <x v="0"/>
    <x v="0"/>
    <x v="0"/>
    <n v="2"/>
    <x v="0"/>
    <s v="TPCECL042"/>
    <m/>
    <x v="0"/>
    <x v="3"/>
    <x v="5"/>
    <s v=""/>
    <m/>
    <n v="359.44481136847025"/>
    <n v="500"/>
    <n v="140.55518863152975"/>
    <n v="834"/>
    <n v="500"/>
  </r>
  <r>
    <x v="0"/>
    <x v="0"/>
    <x v="0"/>
    <n v="2"/>
    <x v="0"/>
    <s v="TPCECL043"/>
    <m/>
    <x v="0"/>
    <x v="3"/>
    <x v="5"/>
    <s v=""/>
    <m/>
    <n v="1535.8814861484771"/>
    <n v="954.9"/>
    <n v="-580.98148614847707"/>
    <n v="482"/>
    <n v="954.9"/>
  </r>
  <r>
    <x v="0"/>
    <x v="0"/>
    <x v="0"/>
    <n v="2"/>
    <x v="0"/>
    <s v="TPCECL044"/>
    <m/>
    <x v="0"/>
    <x v="3"/>
    <x v="5"/>
    <s v=""/>
    <m/>
    <n v="1643.5334538823008"/>
    <n v="1201.9000000000001"/>
    <n v="-441.63345388230073"/>
    <n v="561"/>
    <n v="1201.9000000000001"/>
  </r>
  <r>
    <x v="0"/>
    <x v="0"/>
    <x v="0"/>
    <n v="2"/>
    <x v="0"/>
    <s v="TPCECL045"/>
    <m/>
    <x v="0"/>
    <x v="3"/>
    <x v="5"/>
    <s v=""/>
    <m/>
    <n v="3455.6658997398213"/>
    <n v="2553"/>
    <n v="-902.66589973982127"/>
    <n v="1446"/>
    <n v="2553"/>
  </r>
  <r>
    <x v="0"/>
    <x v="0"/>
    <x v="0"/>
    <n v="2"/>
    <x v="0"/>
    <s v="TPCECL046"/>
    <m/>
    <x v="0"/>
    <x v="3"/>
    <x v="5"/>
    <s v=""/>
    <m/>
    <n v="4494.2444137196944"/>
    <n v="6500"/>
    <n v="2005.7555862803056"/>
    <n v="8257"/>
    <n v="6500"/>
  </r>
  <r>
    <x v="0"/>
    <x v="0"/>
    <x v="0"/>
    <n v="2"/>
    <x v="0"/>
    <s v="TPCECLT39"/>
    <m/>
    <x v="0"/>
    <x v="3"/>
    <x v="5"/>
    <s v=""/>
    <m/>
    <n v="0"/>
    <n v="0"/>
    <n v="0"/>
    <n v="0"/>
    <n v="0"/>
  </r>
  <r>
    <x v="0"/>
    <x v="0"/>
    <x v="0"/>
    <n v="2"/>
    <x v="0"/>
    <s v="TPCECV001"/>
    <m/>
    <x v="0"/>
    <x v="3"/>
    <x v="7"/>
    <s v=""/>
    <m/>
    <n v="1262.9760766413801"/>
    <n v="1560"/>
    <n v="297.02392335861987"/>
    <n v="2165"/>
    <n v="1560"/>
  </r>
  <r>
    <x v="0"/>
    <x v="0"/>
    <x v="0"/>
    <n v="2"/>
    <x v="0"/>
    <s v="TPCECV002"/>
    <m/>
    <x v="0"/>
    <x v="3"/>
    <x v="7"/>
    <s v=""/>
    <m/>
    <n v="0"/>
    <n v="1123"/>
    <n v="1123"/>
    <n v="726"/>
    <n v="1123"/>
  </r>
  <r>
    <x v="0"/>
    <x v="0"/>
    <x v="0"/>
    <n v="2"/>
    <x v="0"/>
    <s v="TPCECV022"/>
    <m/>
    <x v="0"/>
    <x v="3"/>
    <x v="7"/>
    <s v=""/>
    <m/>
    <n v="13777.053526968164"/>
    <n v="5300"/>
    <n v="-8477.0535269681641"/>
    <n v="6195"/>
    <n v="5300"/>
  </r>
  <r>
    <x v="0"/>
    <x v="0"/>
    <x v="0"/>
    <n v="2"/>
    <x v="0"/>
    <s v="TPCELT001"/>
    <m/>
    <x v="0"/>
    <x v="3"/>
    <x v="7"/>
    <s v=""/>
    <m/>
    <n v="0"/>
    <n v="3870.5"/>
    <n v="3870.5"/>
    <n v="6799.0999999999995"/>
    <n v="3870.5"/>
  </r>
  <r>
    <x v="0"/>
    <x v="0"/>
    <x v="0"/>
    <n v="2"/>
    <x v="0"/>
    <s v="TPCEMM001"/>
    <m/>
    <x v="0"/>
    <x v="3"/>
    <x v="0"/>
    <s v=""/>
    <m/>
    <n v="2118.8258889280974"/>
    <n v="1000"/>
    <n v="-1118.8258889280974"/>
    <n v="4868.8"/>
    <n v="1000"/>
  </r>
  <r>
    <x v="0"/>
    <x v="0"/>
    <x v="0"/>
    <n v="2"/>
    <x v="0"/>
    <s v="TPCEMM003"/>
    <m/>
    <x v="0"/>
    <x v="3"/>
    <x v="0"/>
    <s v=""/>
    <m/>
    <n v="1706.1741110719022"/>
    <n v="2000"/>
    <n v="293.82588892809781"/>
    <n v="1608.8"/>
    <n v="2000"/>
  </r>
  <r>
    <x v="0"/>
    <x v="0"/>
    <x v="0"/>
    <n v="2"/>
    <x v="0"/>
    <s v="TPCTOHYB01"/>
    <m/>
    <x v="0"/>
    <x v="3"/>
    <x v="8"/>
    <s v=""/>
    <m/>
    <n v="0"/>
    <n v="0"/>
    <n v="0"/>
    <n v="0"/>
    <n v="0"/>
  </r>
  <r>
    <x v="0"/>
    <x v="0"/>
    <x v="0"/>
    <n v="2"/>
    <x v="0"/>
    <s v="TPCTOHYB02"/>
    <m/>
    <x v="0"/>
    <x v="3"/>
    <x v="8"/>
    <s v=""/>
    <m/>
    <n v="0"/>
    <n v="0"/>
    <n v="0"/>
    <n v="0"/>
    <n v="0"/>
  </r>
  <r>
    <x v="0"/>
    <x v="0"/>
    <x v="0"/>
    <n v="2"/>
    <x v="0"/>
    <s v="TPCTOHYB04"/>
    <m/>
    <x v="0"/>
    <x v="3"/>
    <x v="8"/>
    <s v=""/>
    <m/>
    <n v="0"/>
    <n v="0"/>
    <n v="0"/>
    <n v="0"/>
    <n v="0"/>
  </r>
  <r>
    <x v="0"/>
    <x v="0"/>
    <x v="0"/>
    <n v="2"/>
    <x v="0"/>
    <s v="TPMDBMD001"/>
    <m/>
    <x v="0"/>
    <x v="3"/>
    <x v="6"/>
    <s v=""/>
    <m/>
    <m/>
    <m/>
    <m/>
    <n v="1648"/>
    <n v="0"/>
  </r>
  <r>
    <x v="0"/>
    <x v="0"/>
    <x v="0"/>
    <n v="2"/>
    <x v="0"/>
    <s v="TPMDBMD003"/>
    <m/>
    <x v="0"/>
    <x v="3"/>
    <x v="6"/>
    <s v=""/>
    <m/>
    <m/>
    <m/>
    <m/>
    <n v="0"/>
    <n v="0"/>
  </r>
  <r>
    <x v="0"/>
    <x v="0"/>
    <x v="0"/>
    <n v="2"/>
    <x v="0"/>
    <s v="TPMDBXO001"/>
    <m/>
    <x v="0"/>
    <x v="3"/>
    <x v="6"/>
    <s v=""/>
    <m/>
    <m/>
    <m/>
    <m/>
    <n v="113"/>
    <n v="0"/>
  </r>
  <r>
    <x v="0"/>
    <x v="0"/>
    <x v="0"/>
    <n v="2"/>
    <x v="0"/>
    <s v="11VMB00423"/>
    <m/>
    <x v="0"/>
    <x v="4"/>
    <x v="4"/>
    <s v=""/>
    <m/>
    <m/>
    <n v="0"/>
    <n v="0"/>
    <m/>
    <n v="0"/>
  </r>
  <r>
    <x v="0"/>
    <x v="0"/>
    <x v="0"/>
    <n v="2"/>
    <x v="0"/>
    <s v="11VMB00424"/>
    <m/>
    <x v="0"/>
    <x v="4"/>
    <x v="4"/>
    <s v=""/>
    <m/>
    <m/>
    <n v="0"/>
    <n v="0"/>
    <m/>
    <n v="0"/>
  </r>
  <r>
    <x v="0"/>
    <x v="0"/>
    <x v="0"/>
    <n v="2"/>
    <x v="0"/>
    <s v="11VMB00425"/>
    <m/>
    <x v="0"/>
    <x v="4"/>
    <x v="4"/>
    <s v=""/>
    <m/>
    <m/>
    <n v="0"/>
    <n v="0"/>
    <m/>
    <n v="0"/>
  </r>
  <r>
    <x v="0"/>
    <x v="0"/>
    <x v="0"/>
    <n v="2"/>
    <x v="0"/>
    <s v="11VMB00426"/>
    <m/>
    <x v="0"/>
    <x v="4"/>
    <x v="4"/>
    <s v=""/>
    <m/>
    <m/>
    <n v="0"/>
    <n v="0"/>
    <m/>
    <n v="0"/>
  </r>
  <r>
    <x v="0"/>
    <x v="0"/>
    <x v="0"/>
    <n v="2"/>
    <x v="0"/>
    <s v="11VMB00427"/>
    <m/>
    <x v="0"/>
    <x v="4"/>
    <x v="4"/>
    <s v=""/>
    <m/>
    <m/>
    <n v="0"/>
    <n v="0"/>
    <m/>
    <n v="0"/>
  </r>
  <r>
    <x v="0"/>
    <x v="0"/>
    <x v="0"/>
    <n v="2"/>
    <x v="0"/>
    <s v="11VMB00428"/>
    <m/>
    <x v="0"/>
    <x v="4"/>
    <x v="4"/>
    <s v=""/>
    <m/>
    <m/>
    <n v="0"/>
    <n v="0"/>
    <m/>
    <n v="0"/>
  </r>
  <r>
    <x v="0"/>
    <x v="0"/>
    <x v="0"/>
    <n v="2"/>
    <x v="0"/>
    <s v="11VMB00429"/>
    <m/>
    <x v="0"/>
    <x v="4"/>
    <x v="9"/>
    <s v=""/>
    <m/>
    <m/>
    <n v="0"/>
    <n v="0"/>
    <m/>
    <n v="0"/>
  </r>
  <r>
    <x v="0"/>
    <x v="0"/>
    <x v="0"/>
    <n v="2"/>
    <x v="0"/>
    <s v="11VMB00430"/>
    <m/>
    <x v="0"/>
    <x v="4"/>
    <x v="9"/>
    <s v=""/>
    <m/>
    <m/>
    <n v="0"/>
    <n v="0"/>
    <m/>
    <n v="0"/>
  </r>
  <r>
    <x v="0"/>
    <x v="0"/>
    <x v="0"/>
    <n v="2"/>
    <x v="0"/>
    <s v="11VMB00431"/>
    <m/>
    <x v="0"/>
    <x v="4"/>
    <x v="9"/>
    <s v=""/>
    <m/>
    <m/>
    <n v="0"/>
    <n v="0"/>
    <n v="0"/>
    <n v="0"/>
  </r>
  <r>
    <x v="0"/>
    <x v="0"/>
    <x v="0"/>
    <n v="2"/>
    <x v="0"/>
    <s v="11VMB00432"/>
    <m/>
    <x v="0"/>
    <x v="4"/>
    <x v="9"/>
    <s v=""/>
    <m/>
    <m/>
    <n v="0"/>
    <n v="0"/>
    <m/>
    <n v="0"/>
  </r>
  <r>
    <x v="0"/>
    <x v="0"/>
    <x v="0"/>
    <n v="2"/>
    <x v="0"/>
    <s v="11VMB00433"/>
    <m/>
    <x v="0"/>
    <x v="4"/>
    <x v="9"/>
    <s v=""/>
    <m/>
    <m/>
    <n v="0"/>
    <n v="0"/>
    <m/>
    <n v="0"/>
  </r>
  <r>
    <x v="0"/>
    <x v="0"/>
    <x v="0"/>
    <n v="2"/>
    <x v="0"/>
    <s v="11VMB00434"/>
    <m/>
    <x v="0"/>
    <x v="4"/>
    <x v="9"/>
    <s v=""/>
    <m/>
    <m/>
    <n v="0"/>
    <n v="0"/>
    <n v="0"/>
    <n v="0"/>
  </r>
  <r>
    <x v="0"/>
    <x v="0"/>
    <x v="0"/>
    <n v="2"/>
    <x v="0"/>
    <s v="11VMB00435"/>
    <m/>
    <x v="0"/>
    <x v="4"/>
    <x v="9"/>
    <s v=""/>
    <m/>
    <m/>
    <n v="0"/>
    <n v="0"/>
    <m/>
    <n v="0"/>
  </r>
  <r>
    <x v="0"/>
    <x v="0"/>
    <x v="0"/>
    <n v="2"/>
    <x v="0"/>
    <s v="11VMB00436"/>
    <m/>
    <x v="0"/>
    <x v="4"/>
    <x v="9"/>
    <s v=""/>
    <m/>
    <m/>
    <n v="0"/>
    <n v="0"/>
    <m/>
    <n v="0"/>
  </r>
  <r>
    <x v="0"/>
    <x v="0"/>
    <x v="0"/>
    <n v="2"/>
    <x v="0"/>
    <s v="11VMB00437"/>
    <m/>
    <x v="0"/>
    <x v="4"/>
    <x v="9"/>
    <s v=""/>
    <m/>
    <m/>
    <n v="0"/>
    <n v="0"/>
    <n v="0"/>
    <n v="0"/>
  </r>
  <r>
    <x v="0"/>
    <x v="0"/>
    <x v="0"/>
    <n v="2"/>
    <x v="0"/>
    <s v="11VMB00438"/>
    <m/>
    <x v="0"/>
    <x v="4"/>
    <x v="9"/>
    <s v=""/>
    <m/>
    <m/>
    <n v="700"/>
    <n v="700"/>
    <n v="421"/>
    <n v="700"/>
  </r>
  <r>
    <x v="0"/>
    <x v="0"/>
    <x v="0"/>
    <n v="2"/>
    <x v="0"/>
    <s v="11VMB00439"/>
    <m/>
    <x v="0"/>
    <x v="4"/>
    <x v="9"/>
    <s v=""/>
    <m/>
    <m/>
    <n v="0"/>
    <n v="0"/>
    <m/>
    <n v="0"/>
  </r>
  <r>
    <x v="0"/>
    <x v="0"/>
    <x v="0"/>
    <n v="2"/>
    <x v="0"/>
    <s v="11VMB00440"/>
    <m/>
    <x v="0"/>
    <x v="4"/>
    <x v="9"/>
    <s v=""/>
    <m/>
    <m/>
    <n v="0"/>
    <n v="0"/>
    <n v="0"/>
    <n v="0"/>
  </r>
  <r>
    <x v="0"/>
    <x v="0"/>
    <x v="0"/>
    <n v="2"/>
    <x v="0"/>
    <s v="11VMB00441"/>
    <m/>
    <x v="0"/>
    <x v="4"/>
    <x v="9"/>
    <s v=""/>
    <m/>
    <m/>
    <n v="0"/>
    <n v="0"/>
    <m/>
    <n v="0"/>
  </r>
  <r>
    <x v="0"/>
    <x v="0"/>
    <x v="0"/>
    <n v="2"/>
    <x v="0"/>
    <s v="11VMB00442"/>
    <m/>
    <x v="0"/>
    <x v="4"/>
    <x v="9"/>
    <s v=""/>
    <m/>
    <m/>
    <n v="0"/>
    <n v="0"/>
    <m/>
    <n v="0"/>
  </r>
  <r>
    <x v="0"/>
    <x v="0"/>
    <x v="0"/>
    <n v="2"/>
    <x v="0"/>
    <s v="11VMB00443"/>
    <m/>
    <x v="0"/>
    <x v="4"/>
    <x v="9"/>
    <s v=""/>
    <m/>
    <m/>
    <n v="0"/>
    <n v="0"/>
    <m/>
    <n v="0"/>
  </r>
  <r>
    <x v="0"/>
    <x v="0"/>
    <x v="0"/>
    <n v="2"/>
    <x v="0"/>
    <s v="11VMB00342"/>
    <m/>
    <x v="0"/>
    <x v="5"/>
    <x v="8"/>
    <s v=""/>
    <m/>
    <n v="1377.594634766705"/>
    <n v="1915.2000000000003"/>
    <n v="537.60536523329529"/>
    <n v="1680"/>
    <n v="1915.2000000000003"/>
  </r>
  <r>
    <x v="0"/>
    <x v="0"/>
    <x v="0"/>
    <n v="2"/>
    <x v="0"/>
    <s v="11VMB00342"/>
    <m/>
    <x v="1"/>
    <x v="5"/>
    <x v="8"/>
    <s v=""/>
    <m/>
    <n v="1377.594634766705"/>
    <n v="1915.2000000000003"/>
    <n v="537.60536523329529"/>
    <n v="4681"/>
    <n v="1915.2000000000003"/>
  </r>
  <r>
    <x v="0"/>
    <x v="0"/>
    <x v="0"/>
    <n v="2"/>
    <x v="0"/>
    <s v="11VMB00343"/>
    <m/>
    <x v="0"/>
    <x v="5"/>
    <x v="8"/>
    <s v=""/>
    <m/>
    <n v="3627.0468748840703"/>
    <n v="2899.7046153340334"/>
    <n v="-727.34225955003694"/>
    <n v="4844.3999999999996"/>
    <n v="2899.7046153340334"/>
  </r>
  <r>
    <x v="0"/>
    <x v="0"/>
    <x v="0"/>
    <n v="2"/>
    <x v="0"/>
    <s v="11VMB00344"/>
    <m/>
    <x v="1"/>
    <x v="5"/>
    <x v="8"/>
    <s v=""/>
    <m/>
    <n v="0"/>
    <n v="1000"/>
    <n v="1000"/>
    <n v="0"/>
    <n v="1000"/>
  </r>
  <r>
    <x v="0"/>
    <x v="0"/>
    <x v="0"/>
    <n v="2"/>
    <x v="0"/>
    <s v="11VMB00344"/>
    <m/>
    <x v="0"/>
    <x v="5"/>
    <x v="8"/>
    <s v=""/>
    <m/>
    <n v="0"/>
    <n v="1000"/>
    <n v="1000"/>
    <n v="0"/>
    <n v="1000"/>
  </r>
  <r>
    <x v="0"/>
    <x v="0"/>
    <x v="0"/>
    <n v="2"/>
    <x v="0"/>
    <s v="11VMB00345"/>
    <m/>
    <x v="0"/>
    <x v="5"/>
    <x v="8"/>
    <s v=""/>
    <m/>
    <n v="0"/>
    <n v="0"/>
    <n v="0"/>
    <n v="0"/>
    <n v="0"/>
  </r>
  <r>
    <x v="0"/>
    <x v="0"/>
    <x v="0"/>
    <n v="2"/>
    <x v="0"/>
    <s v="11VMB00405"/>
    <m/>
    <x v="0"/>
    <x v="5"/>
    <x v="10"/>
    <s v=""/>
    <m/>
    <n v="0"/>
    <n v="0"/>
    <n v="0"/>
    <n v="0"/>
    <n v="0"/>
  </r>
  <r>
    <x v="0"/>
    <x v="0"/>
    <x v="0"/>
    <n v="2"/>
    <x v="0"/>
    <s v="11VMB00406"/>
    <m/>
    <x v="0"/>
    <x v="5"/>
    <x v="10"/>
    <s v=""/>
    <m/>
    <n v="1482.1139071580137"/>
    <n v="0"/>
    <n v="-1482.1139071580137"/>
    <n v="6208"/>
    <n v="0"/>
  </r>
  <r>
    <x v="0"/>
    <x v="0"/>
    <x v="0"/>
    <n v="2"/>
    <x v="0"/>
    <s v="11VMB00408"/>
    <m/>
    <x v="0"/>
    <x v="5"/>
    <x v="10"/>
    <s v=""/>
    <m/>
    <n v="0"/>
    <n v="0"/>
    <n v="0"/>
    <n v="0"/>
    <n v="0"/>
  </r>
  <r>
    <x v="0"/>
    <x v="0"/>
    <x v="0"/>
    <n v="2"/>
    <x v="0"/>
    <s v="11VMB00410"/>
    <m/>
    <x v="0"/>
    <x v="5"/>
    <x v="10"/>
    <s v=""/>
    <m/>
    <n v="0"/>
    <n v="0"/>
    <n v="0"/>
    <n v="0"/>
    <n v="0"/>
  </r>
  <r>
    <x v="0"/>
    <x v="0"/>
    <x v="0"/>
    <n v="2"/>
    <x v="0"/>
    <s v="11VMB00417"/>
    <m/>
    <x v="0"/>
    <x v="5"/>
    <x v="10"/>
    <s v=""/>
    <m/>
    <n v="522.63918940359054"/>
    <n v="0"/>
    <n v="-522.63918940359054"/>
    <n v="0"/>
    <n v="0"/>
  </r>
  <r>
    <x v="0"/>
    <x v="0"/>
    <x v="0"/>
    <n v="2"/>
    <x v="0"/>
    <s v="11VMB00419"/>
    <m/>
    <x v="0"/>
    <x v="5"/>
    <x v="10"/>
    <s v=""/>
    <m/>
    <n v="0"/>
    <n v="0"/>
    <n v="0"/>
    <m/>
    <n v="0"/>
  </r>
  <r>
    <x v="0"/>
    <x v="0"/>
    <x v="0"/>
    <n v="2"/>
    <x v="0"/>
    <s v="11VMB00445      "/>
    <m/>
    <x v="0"/>
    <x v="5"/>
    <x v="11"/>
    <s v=""/>
    <m/>
    <n v="0"/>
    <n v="0"/>
    <n v="0"/>
    <m/>
    <n v="0"/>
  </r>
  <r>
    <x v="0"/>
    <x v="0"/>
    <x v="0"/>
    <n v="2"/>
    <x v="0"/>
    <s v="11VMB00446"/>
    <m/>
    <x v="0"/>
    <x v="5"/>
    <x v="11"/>
    <s v=""/>
    <m/>
    <n v="0"/>
    <n v="0"/>
    <n v="0"/>
    <m/>
    <n v="0"/>
  </r>
  <r>
    <x v="0"/>
    <x v="0"/>
    <x v="0"/>
    <n v="2"/>
    <x v="0"/>
    <s v="11VMB00447"/>
    <m/>
    <x v="0"/>
    <x v="5"/>
    <x v="11"/>
    <s v=""/>
    <m/>
    <n v="0"/>
    <n v="0"/>
    <n v="0"/>
    <m/>
    <n v="0"/>
  </r>
  <r>
    <x v="0"/>
    <x v="0"/>
    <x v="0"/>
    <n v="2"/>
    <x v="0"/>
    <s v="11VMB00452"/>
    <m/>
    <x v="0"/>
    <x v="5"/>
    <x v="10"/>
    <s v=""/>
    <m/>
    <n v="0"/>
    <n v="0"/>
    <n v="0"/>
    <m/>
    <n v="0"/>
  </r>
  <r>
    <x v="0"/>
    <x v="0"/>
    <x v="0"/>
    <n v="2"/>
    <x v="0"/>
    <s v="11VMB00454"/>
    <m/>
    <x v="0"/>
    <x v="5"/>
    <x v="10"/>
    <s v=""/>
    <m/>
    <n v="0"/>
    <n v="0"/>
    <n v="0"/>
    <m/>
    <n v="0"/>
  </r>
  <r>
    <x v="0"/>
    <x v="0"/>
    <x v="0"/>
    <n v="2"/>
    <x v="0"/>
    <s v="11VMB00456"/>
    <m/>
    <x v="0"/>
    <x v="5"/>
    <x v="10"/>
    <s v=""/>
    <m/>
    <n v="0"/>
    <n v="0"/>
    <n v="0"/>
    <m/>
    <n v="0"/>
  </r>
  <r>
    <x v="0"/>
    <x v="0"/>
    <x v="0"/>
    <n v="2"/>
    <x v="0"/>
    <s v="11VMB00457"/>
    <m/>
    <x v="0"/>
    <x v="5"/>
    <x v="10"/>
    <s v=""/>
    <m/>
    <n v="0"/>
    <n v="0"/>
    <n v="0"/>
    <m/>
    <n v="0"/>
  </r>
  <r>
    <x v="0"/>
    <x v="0"/>
    <x v="0"/>
    <n v="2"/>
    <x v="0"/>
    <s v="11VMB00459"/>
    <m/>
    <x v="0"/>
    <x v="5"/>
    <x v="9"/>
    <s v=""/>
    <m/>
    <n v="0"/>
    <n v="0"/>
    <n v="0"/>
    <m/>
    <n v="0"/>
  </r>
  <r>
    <x v="0"/>
    <x v="0"/>
    <x v="0"/>
    <n v="2"/>
    <x v="0"/>
    <s v="11VMB00460"/>
    <m/>
    <x v="0"/>
    <x v="5"/>
    <x v="9"/>
    <s v=""/>
    <m/>
    <n v="0"/>
    <n v="0"/>
    <n v="0"/>
    <m/>
    <n v="0"/>
  </r>
  <r>
    <x v="0"/>
    <x v="0"/>
    <x v="0"/>
    <n v="2"/>
    <x v="0"/>
    <s v="12BUS00013"/>
    <m/>
    <x v="1"/>
    <x v="5"/>
    <x v="8"/>
    <s v=""/>
    <m/>
    <n v="0"/>
    <n v="0"/>
    <n v="0"/>
    <m/>
    <n v="0"/>
  </r>
  <r>
    <x v="0"/>
    <x v="0"/>
    <x v="0"/>
    <n v="2"/>
    <x v="0"/>
    <s v="12BUS00014"/>
    <m/>
    <x v="1"/>
    <x v="5"/>
    <x v="8"/>
    <s v=""/>
    <m/>
    <n v="0"/>
    <n v="0"/>
    <n v="0"/>
    <m/>
    <n v="0"/>
  </r>
  <r>
    <x v="0"/>
    <x v="0"/>
    <x v="0"/>
    <n v="2"/>
    <x v="0"/>
    <s v="12BUS00015"/>
    <m/>
    <x v="1"/>
    <x v="5"/>
    <x v="8"/>
    <s v=""/>
    <m/>
    <n v="0"/>
    <n v="0"/>
    <n v="0"/>
    <m/>
    <n v="0"/>
  </r>
  <r>
    <x v="0"/>
    <x v="0"/>
    <x v="0"/>
    <n v="2"/>
    <x v="0"/>
    <s v="12BUS00016"/>
    <m/>
    <x v="1"/>
    <x v="5"/>
    <x v="8"/>
    <s v=""/>
    <m/>
    <n v="0"/>
    <n v="0"/>
    <n v="0"/>
    <m/>
    <n v="0"/>
  </r>
  <r>
    <x v="0"/>
    <x v="0"/>
    <x v="0"/>
    <n v="2"/>
    <x v="0"/>
    <s v="12BUS00017"/>
    <m/>
    <x v="1"/>
    <x v="5"/>
    <x v="8"/>
    <s v=""/>
    <m/>
    <n v="0"/>
    <n v="0"/>
    <n v="0"/>
    <m/>
    <n v="0"/>
  </r>
  <r>
    <x v="0"/>
    <x v="0"/>
    <x v="0"/>
    <n v="2"/>
    <x v="0"/>
    <s v="12EUR00001"/>
    <m/>
    <x v="1"/>
    <x v="5"/>
    <x v="8"/>
    <s v=""/>
    <m/>
    <n v="0"/>
    <n v="0"/>
    <n v="0"/>
    <m/>
    <n v="0"/>
  </r>
  <r>
    <x v="0"/>
    <x v="0"/>
    <x v="0"/>
    <n v="2"/>
    <x v="0"/>
    <s v="12EUR00002"/>
    <m/>
    <x v="1"/>
    <x v="5"/>
    <x v="10"/>
    <s v=""/>
    <m/>
    <n v="0"/>
    <n v="0"/>
    <n v="0"/>
    <m/>
    <n v="0"/>
  </r>
  <r>
    <x v="0"/>
    <x v="0"/>
    <x v="0"/>
    <n v="2"/>
    <x v="0"/>
    <s v="12EUR00003"/>
    <m/>
    <x v="1"/>
    <x v="5"/>
    <x v="10"/>
    <s v=""/>
    <m/>
    <n v="0"/>
    <n v="0"/>
    <n v="0"/>
    <m/>
    <n v="0"/>
  </r>
  <r>
    <x v="0"/>
    <x v="0"/>
    <x v="0"/>
    <n v="2"/>
    <x v="0"/>
    <s v="12EUR00004"/>
    <m/>
    <x v="1"/>
    <x v="5"/>
    <x v="10"/>
    <s v=""/>
    <m/>
    <n v="0"/>
    <n v="0"/>
    <n v="0"/>
    <m/>
    <n v="0"/>
  </r>
  <r>
    <x v="0"/>
    <x v="0"/>
    <x v="0"/>
    <n v="2"/>
    <x v="0"/>
    <s v="12EUR00005"/>
    <m/>
    <x v="1"/>
    <x v="5"/>
    <x v="10"/>
    <s v=""/>
    <m/>
    <n v="0"/>
    <n v="0"/>
    <n v="0"/>
    <m/>
    <n v="0"/>
  </r>
  <r>
    <x v="0"/>
    <x v="0"/>
    <x v="0"/>
    <n v="2"/>
    <x v="0"/>
    <s v="12EUR00006"/>
    <m/>
    <x v="1"/>
    <x v="5"/>
    <x v="10"/>
    <s v=""/>
    <m/>
    <n v="0"/>
    <n v="0"/>
    <n v="0"/>
    <m/>
    <n v="0"/>
  </r>
  <r>
    <x v="0"/>
    <x v="0"/>
    <x v="0"/>
    <n v="2"/>
    <x v="0"/>
    <s v="12EUR00007"/>
    <m/>
    <x v="1"/>
    <x v="5"/>
    <x v="10"/>
    <s v=""/>
    <m/>
    <n v="0"/>
    <n v="0"/>
    <n v="0"/>
    <m/>
    <n v="0"/>
  </r>
  <r>
    <x v="0"/>
    <x v="0"/>
    <x v="0"/>
    <n v="2"/>
    <x v="0"/>
    <s v="12EUR00008"/>
    <m/>
    <x v="1"/>
    <x v="5"/>
    <x v="10"/>
    <s v=""/>
    <m/>
    <n v="0"/>
    <n v="0"/>
    <n v="0"/>
    <m/>
    <n v="0"/>
  </r>
  <r>
    <x v="0"/>
    <x v="0"/>
    <x v="0"/>
    <n v="2"/>
    <x v="0"/>
    <s v="12EUR00012"/>
    <m/>
    <x v="1"/>
    <x v="5"/>
    <x v="8"/>
    <s v=""/>
    <m/>
    <n v="0"/>
    <n v="0"/>
    <n v="0"/>
    <m/>
    <n v="0"/>
  </r>
  <r>
    <x v="0"/>
    <x v="0"/>
    <x v="0"/>
    <n v="2"/>
    <x v="0"/>
    <s v="12EUR00013"/>
    <m/>
    <x v="1"/>
    <x v="5"/>
    <x v="8"/>
    <s v=""/>
    <m/>
    <n v="0"/>
    <n v="0"/>
    <n v="0"/>
    <m/>
    <n v="0"/>
  </r>
  <r>
    <x v="0"/>
    <x v="0"/>
    <x v="0"/>
    <n v="2"/>
    <x v="0"/>
    <s v="12USB00001"/>
    <m/>
    <x v="1"/>
    <x v="5"/>
    <x v="8"/>
    <s v=""/>
    <m/>
    <n v="0"/>
    <n v="0"/>
    <n v="0"/>
    <m/>
    <n v="0"/>
  </r>
  <r>
    <x v="0"/>
    <x v="0"/>
    <x v="0"/>
    <n v="2"/>
    <x v="0"/>
    <s v="12USB00002"/>
    <m/>
    <x v="1"/>
    <x v="5"/>
    <x v="8"/>
    <s v=""/>
    <m/>
    <n v="0"/>
    <n v="0"/>
    <n v="0"/>
    <m/>
    <n v="0"/>
  </r>
  <r>
    <x v="0"/>
    <x v="0"/>
    <x v="0"/>
    <n v="2"/>
    <x v="0"/>
    <s v="12USB00003"/>
    <m/>
    <x v="1"/>
    <x v="5"/>
    <x v="8"/>
    <s v=""/>
    <m/>
    <n v="0"/>
    <n v="0"/>
    <n v="0"/>
    <m/>
    <n v="0"/>
  </r>
  <r>
    <x v="0"/>
    <x v="0"/>
    <x v="0"/>
    <n v="2"/>
    <x v="0"/>
    <s v="2022MPI021"/>
    <m/>
    <x v="0"/>
    <x v="5"/>
    <x v="11"/>
    <s v=""/>
    <m/>
    <m/>
    <n v="0"/>
    <n v="0"/>
    <m/>
    <n v="0"/>
  </r>
  <r>
    <x v="0"/>
    <x v="0"/>
    <x v="0"/>
    <n v="2"/>
    <x v="0"/>
    <s v="Export-BúM 1"/>
    <m/>
    <x v="1"/>
    <x v="5"/>
    <x v="8"/>
    <s v=""/>
    <m/>
    <n v="0"/>
    <n v="0"/>
    <n v="0"/>
    <m/>
    <n v="0"/>
  </r>
  <r>
    <x v="0"/>
    <x v="0"/>
    <x v="0"/>
    <n v="2"/>
    <x v="0"/>
    <s v="Export-BúM 2"/>
    <m/>
    <x v="1"/>
    <x v="5"/>
    <x v="8"/>
    <s v=""/>
    <m/>
    <n v="0"/>
    <n v="0"/>
    <n v="0"/>
    <m/>
    <n v="0"/>
  </r>
  <r>
    <x v="0"/>
    <x v="0"/>
    <x v="0"/>
    <n v="2"/>
    <x v="0"/>
    <s v="Export-Cơm chiêM 1"/>
    <m/>
    <x v="1"/>
    <x v="5"/>
    <x v="9"/>
    <s v=""/>
    <m/>
    <n v="0"/>
    <n v="0"/>
    <n v="0"/>
    <m/>
    <n v="0"/>
  </r>
  <r>
    <x v="0"/>
    <x v="0"/>
    <x v="0"/>
    <n v="2"/>
    <x v="0"/>
    <s v="Export-Cơm chiêM 2"/>
    <m/>
    <x v="1"/>
    <x v="5"/>
    <x v="9"/>
    <s v=""/>
    <m/>
    <n v="0"/>
    <n v="0"/>
    <n v="0"/>
    <m/>
    <n v="0"/>
  </r>
  <r>
    <x v="0"/>
    <x v="0"/>
    <x v="0"/>
    <n v="2"/>
    <x v="0"/>
    <s v="Export-Cơm chiêM 3"/>
    <m/>
    <x v="1"/>
    <x v="5"/>
    <x v="9"/>
    <s v=""/>
    <m/>
    <n v="0"/>
    <n v="0"/>
    <n v="0"/>
    <m/>
    <n v="0"/>
  </r>
  <r>
    <x v="0"/>
    <x v="0"/>
    <x v="0"/>
    <n v="2"/>
    <x v="0"/>
    <s v="Export-Cơm cup 1"/>
    <m/>
    <x v="1"/>
    <x v="5"/>
    <x v="10"/>
    <s v=""/>
    <m/>
    <n v="0"/>
    <n v="0"/>
    <n v="0"/>
    <m/>
    <n v="0"/>
  </r>
  <r>
    <x v="0"/>
    <x v="0"/>
    <x v="0"/>
    <n v="2"/>
    <x v="0"/>
    <s v="Export-Cơm cup 10"/>
    <m/>
    <x v="1"/>
    <x v="5"/>
    <x v="10"/>
    <s v=""/>
    <m/>
    <n v="0"/>
    <n v="0"/>
    <n v="0"/>
    <m/>
    <n v="0"/>
  </r>
  <r>
    <x v="0"/>
    <x v="0"/>
    <x v="0"/>
    <n v="2"/>
    <x v="0"/>
    <s v="Export-Cơm cup 11"/>
    <m/>
    <x v="1"/>
    <x v="5"/>
    <x v="10"/>
    <s v=""/>
    <m/>
    <n v="0"/>
    <n v="0"/>
    <n v="0"/>
    <m/>
    <n v="0"/>
  </r>
  <r>
    <x v="0"/>
    <x v="0"/>
    <x v="0"/>
    <n v="2"/>
    <x v="0"/>
    <s v="Export-Cơm cup 2"/>
    <m/>
    <x v="1"/>
    <x v="5"/>
    <x v="10"/>
    <s v=""/>
    <m/>
    <n v="0"/>
    <n v="0"/>
    <n v="0"/>
    <m/>
    <n v="0"/>
  </r>
  <r>
    <x v="0"/>
    <x v="0"/>
    <x v="0"/>
    <n v="2"/>
    <x v="0"/>
    <s v="Export-Cơm cup 3"/>
    <m/>
    <x v="1"/>
    <x v="5"/>
    <x v="10"/>
    <s v=""/>
    <m/>
    <n v="0"/>
    <n v="0"/>
    <n v="0"/>
    <m/>
    <n v="0"/>
  </r>
  <r>
    <x v="0"/>
    <x v="0"/>
    <x v="0"/>
    <n v="2"/>
    <x v="0"/>
    <s v="Export-Cơm cup 4"/>
    <m/>
    <x v="1"/>
    <x v="5"/>
    <x v="10"/>
    <s v=""/>
    <m/>
    <n v="0"/>
    <n v="0"/>
    <n v="0"/>
    <m/>
    <n v="0"/>
  </r>
  <r>
    <x v="0"/>
    <x v="0"/>
    <x v="0"/>
    <n v="2"/>
    <x v="0"/>
    <s v="Export-Cơm cup 5"/>
    <m/>
    <x v="1"/>
    <x v="5"/>
    <x v="10"/>
    <s v=""/>
    <m/>
    <n v="0"/>
    <n v="0"/>
    <n v="0"/>
    <m/>
    <n v="0"/>
  </r>
  <r>
    <x v="0"/>
    <x v="0"/>
    <x v="0"/>
    <n v="2"/>
    <x v="0"/>
    <s v="Export-Cơm cup 6"/>
    <m/>
    <x v="1"/>
    <x v="5"/>
    <x v="10"/>
    <s v=""/>
    <m/>
    <n v="0"/>
    <n v="0"/>
    <n v="0"/>
    <m/>
    <n v="0"/>
  </r>
  <r>
    <x v="0"/>
    <x v="0"/>
    <x v="0"/>
    <n v="2"/>
    <x v="0"/>
    <s v="Export-Cơm cup 7"/>
    <m/>
    <x v="1"/>
    <x v="5"/>
    <x v="10"/>
    <s v=""/>
    <m/>
    <n v="0"/>
    <n v="0"/>
    <n v="0"/>
    <m/>
    <n v="0"/>
  </r>
  <r>
    <x v="0"/>
    <x v="0"/>
    <x v="0"/>
    <n v="2"/>
    <x v="0"/>
    <s v="Export-Cơm cup 8"/>
    <m/>
    <x v="1"/>
    <x v="5"/>
    <x v="10"/>
    <s v=""/>
    <m/>
    <n v="0"/>
    <n v="0"/>
    <n v="0"/>
    <m/>
    <n v="0"/>
  </r>
  <r>
    <x v="0"/>
    <x v="0"/>
    <x v="0"/>
    <n v="2"/>
    <x v="0"/>
    <s v="Export-Cơm cup 9"/>
    <m/>
    <x v="1"/>
    <x v="5"/>
    <x v="10"/>
    <s v=""/>
    <m/>
    <n v="0"/>
    <n v="0"/>
    <n v="0"/>
    <m/>
    <n v="0"/>
  </r>
  <r>
    <x v="0"/>
    <x v="0"/>
    <x v="0"/>
    <n v="2"/>
    <x v="0"/>
    <s v="Export-Phở 1"/>
    <m/>
    <x v="1"/>
    <x v="5"/>
    <x v="8"/>
    <s v=""/>
    <m/>
    <n v="0"/>
    <n v="0"/>
    <n v="0"/>
    <m/>
    <n v="0"/>
  </r>
  <r>
    <x v="0"/>
    <x v="0"/>
    <x v="0"/>
    <n v="2"/>
    <x v="0"/>
    <s v="Export-Phở Bò"/>
    <m/>
    <x v="1"/>
    <x v="5"/>
    <x v="8"/>
    <s v=""/>
    <m/>
    <n v="0"/>
    <n v="0"/>
    <n v="0"/>
    <m/>
    <n v="0"/>
  </r>
  <r>
    <x v="0"/>
    <x v="0"/>
    <x v="0"/>
    <n v="2"/>
    <x v="0"/>
    <s v="Export-Phở Gà"/>
    <m/>
    <x v="1"/>
    <x v="5"/>
    <x v="8"/>
    <s v=""/>
    <m/>
    <n v="0"/>
    <n v="0"/>
    <n v="0"/>
    <m/>
    <n v="0"/>
  </r>
  <r>
    <x v="0"/>
    <x v="0"/>
    <x v="0"/>
    <n v="2"/>
    <x v="0"/>
    <s v="MLDBBTR028"/>
    <m/>
    <x v="0"/>
    <x v="5"/>
    <x v="9"/>
    <s v=""/>
    <m/>
    <n v="0"/>
    <n v="0"/>
    <n v="0"/>
    <m/>
    <n v="0"/>
  </r>
  <r>
    <x v="0"/>
    <x v="0"/>
    <x v="0"/>
    <n v="2"/>
    <x v="0"/>
    <s v="Porridge0004"/>
    <m/>
    <x v="0"/>
    <x v="5"/>
    <x v="11"/>
    <s v=""/>
    <m/>
    <n v="0"/>
    <m/>
    <n v="0"/>
    <m/>
    <n v="0"/>
  </r>
  <r>
    <x v="0"/>
    <x v="0"/>
    <x v="0"/>
    <n v="2"/>
    <x v="0"/>
    <s v="TPCECC004"/>
    <m/>
    <x v="0"/>
    <x v="5"/>
    <x v="9"/>
    <s v=""/>
    <m/>
    <n v="2454.5002042807414"/>
    <n v="0"/>
    <n v="-2454.5002042807414"/>
    <n v="0"/>
    <n v="0"/>
  </r>
  <r>
    <x v="0"/>
    <x v="0"/>
    <x v="0"/>
    <n v="2"/>
    <x v="0"/>
    <s v="TPCECC005"/>
    <m/>
    <x v="0"/>
    <x v="5"/>
    <x v="9"/>
    <s v=""/>
    <m/>
    <n v="3493.7197171876714"/>
    <n v="3000"/>
    <n v="-493.71971718767145"/>
    <n v="1848"/>
    <n v="3000"/>
  </r>
  <r>
    <x v="0"/>
    <x v="0"/>
    <x v="0"/>
    <n v="2"/>
    <x v="0"/>
    <s v="TPCECC007"/>
    <m/>
    <x v="0"/>
    <x v="5"/>
    <x v="9"/>
    <s v=""/>
    <m/>
    <n v="1800"/>
    <n v="1385.52"/>
    <n v="-414.48"/>
    <n v="1101"/>
    <n v="1385.52"/>
  </r>
  <r>
    <x v="0"/>
    <x v="0"/>
    <x v="0"/>
    <n v="2"/>
    <x v="0"/>
    <s v="TPJCJPH001"/>
    <m/>
    <x v="1"/>
    <x v="5"/>
    <x v="8"/>
    <s v=""/>
    <m/>
    <n v="0"/>
    <n v="0"/>
    <n v="0"/>
    <m/>
    <n v="0"/>
  </r>
  <r>
    <x v="0"/>
    <x v="0"/>
    <x v="0"/>
    <n v="2"/>
    <x v="0"/>
    <s v="TPJCJPH002"/>
    <m/>
    <x v="1"/>
    <x v="5"/>
    <x v="8"/>
    <s v=""/>
    <m/>
    <n v="0"/>
    <n v="0"/>
    <n v="0"/>
    <m/>
    <n v="0"/>
  </r>
  <r>
    <x v="0"/>
    <x v="0"/>
    <x v="0"/>
    <n v="2"/>
    <x v="0"/>
    <s v="TPUCJPH001"/>
    <m/>
    <x v="1"/>
    <x v="5"/>
    <x v="8"/>
    <s v=""/>
    <m/>
    <n v="0"/>
    <n v="0"/>
    <n v="0"/>
    <m/>
    <n v="0"/>
  </r>
  <r>
    <x v="0"/>
    <x v="0"/>
    <x v="0"/>
    <n v="2"/>
    <x v="0"/>
    <s v="TPUCJPH002"/>
    <m/>
    <x v="1"/>
    <x v="5"/>
    <x v="8"/>
    <s v=""/>
    <m/>
    <n v="0"/>
    <n v="0"/>
    <n v="0"/>
    <m/>
    <n v="0"/>
  </r>
  <r>
    <x v="0"/>
    <x v="0"/>
    <x v="0"/>
    <n v="2"/>
    <x v="0"/>
    <s v="TRCEOL009"/>
    <m/>
    <x v="0"/>
    <x v="6"/>
    <x v="3"/>
    <s v=""/>
    <m/>
    <m/>
    <n v="0"/>
    <n v="0"/>
    <n v="0"/>
    <n v="0"/>
  </r>
  <r>
    <x v="0"/>
    <x v="0"/>
    <x v="0"/>
    <n v="2"/>
    <x v="0"/>
    <s v="TRCEOL024"/>
    <m/>
    <x v="0"/>
    <x v="6"/>
    <x v="3"/>
    <s v=""/>
    <m/>
    <m/>
    <n v="4100"/>
    <n v="4100"/>
    <n v="3226.4"/>
    <n v="4100"/>
  </r>
  <r>
    <x v="0"/>
    <x v="0"/>
    <x v="0"/>
    <n v="2"/>
    <x v="0"/>
    <s v="TRCEOL032"/>
    <m/>
    <x v="0"/>
    <x v="6"/>
    <x v="3"/>
    <s v=""/>
    <m/>
    <m/>
    <m/>
    <m/>
    <n v="0"/>
    <n v="0"/>
  </r>
  <r>
    <x v="0"/>
    <x v="0"/>
    <x v="0"/>
    <n v="2"/>
    <x v="0"/>
    <s v="TRCEOL033"/>
    <m/>
    <x v="0"/>
    <x v="6"/>
    <x v="3"/>
    <s v=""/>
    <m/>
    <m/>
    <n v="0"/>
    <n v="0"/>
    <n v="0"/>
    <n v="0"/>
  </r>
  <r>
    <x v="0"/>
    <x v="0"/>
    <x v="0"/>
    <n v="2"/>
    <x v="0"/>
    <s v="TRCEOL035"/>
    <m/>
    <x v="0"/>
    <x v="6"/>
    <x v="3"/>
    <s v=""/>
    <m/>
    <m/>
    <n v="0"/>
    <n v="0"/>
    <n v="0"/>
    <n v="0"/>
  </r>
  <r>
    <x v="0"/>
    <x v="0"/>
    <x v="0"/>
    <n v="2"/>
    <x v="0"/>
    <s v="TRCEOL037"/>
    <m/>
    <x v="0"/>
    <x v="6"/>
    <x v="3"/>
    <s v=""/>
    <m/>
    <m/>
    <m/>
    <m/>
    <n v="0"/>
    <n v="0"/>
  </r>
  <r>
    <x v="0"/>
    <x v="0"/>
    <x v="0"/>
    <n v="2"/>
    <x v="0"/>
    <s v="TRCEOL039"/>
    <m/>
    <x v="0"/>
    <x v="6"/>
    <x v="3"/>
    <s v=""/>
    <m/>
    <m/>
    <n v="400"/>
    <n v="400"/>
    <n v="495.2"/>
    <n v="400"/>
  </r>
  <r>
    <x v="0"/>
    <x v="0"/>
    <x v="0"/>
    <n v="2"/>
    <x v="0"/>
    <s v="170116"/>
    <m/>
    <x v="0"/>
    <x v="7"/>
    <x v="6"/>
    <s v=""/>
    <m/>
    <n v="1406.6666666666667"/>
    <n v="480"/>
    <n v="-926.66666666666674"/>
    <n v="0"/>
    <n v="480"/>
  </r>
  <r>
    <x v="0"/>
    <x v="0"/>
    <x v="0"/>
    <n v="2"/>
    <x v="0"/>
    <s v="174609"/>
    <m/>
    <x v="0"/>
    <x v="7"/>
    <x v="6"/>
    <s v=""/>
    <m/>
    <n v="480"/>
    <n v="0"/>
    <n v="-480"/>
    <n v="0"/>
    <n v="0"/>
  </r>
  <r>
    <x v="0"/>
    <x v="0"/>
    <x v="0"/>
    <n v="2"/>
    <x v="0"/>
    <s v="175223"/>
    <m/>
    <x v="0"/>
    <x v="7"/>
    <x v="6"/>
    <s v=""/>
    <m/>
    <n v="0"/>
    <n v="0"/>
    <n v="0"/>
    <n v="0"/>
    <n v="0"/>
  </r>
  <r>
    <x v="0"/>
    <x v="0"/>
    <x v="0"/>
    <n v="2"/>
    <x v="0"/>
    <s v="180817"/>
    <m/>
    <x v="0"/>
    <x v="7"/>
    <x v="6"/>
    <s v=""/>
    <m/>
    <n v="40"/>
    <n v="0"/>
    <n v="-40"/>
    <n v="0"/>
    <n v="0"/>
  </r>
  <r>
    <x v="0"/>
    <x v="0"/>
    <x v="0"/>
    <n v="2"/>
    <x v="0"/>
    <s v="193317"/>
    <m/>
    <x v="0"/>
    <x v="7"/>
    <x v="6"/>
    <s v=""/>
    <m/>
    <n v="0"/>
    <n v="2000"/>
    <n v="2000"/>
    <n v="1413"/>
    <n v="2000"/>
  </r>
  <r>
    <x v="0"/>
    <x v="0"/>
    <x v="0"/>
    <n v="2"/>
    <x v="0"/>
    <s v="197011"/>
    <m/>
    <x v="0"/>
    <x v="7"/>
    <x v="6"/>
    <s v=""/>
    <m/>
    <n v="0"/>
    <n v="43.468379011551178"/>
    <n v="43.468379011551178"/>
    <n v="1000"/>
    <n v="43.468379011551178"/>
  </r>
  <r>
    <x v="0"/>
    <x v="0"/>
    <x v="0"/>
    <n v="2"/>
    <x v="0"/>
    <s v="TPCESO003"/>
    <m/>
    <x v="0"/>
    <x v="7"/>
    <x v="12"/>
    <s v=""/>
    <m/>
    <m/>
    <n v="0"/>
    <n v="0"/>
    <n v="0"/>
    <n v="0"/>
  </r>
  <r>
    <x v="0"/>
    <x v="0"/>
    <x v="0"/>
    <n v="2"/>
    <x v="0"/>
    <s v="TPCESO004"/>
    <m/>
    <x v="0"/>
    <x v="7"/>
    <x v="12"/>
    <s v=""/>
    <m/>
    <m/>
    <n v="0"/>
    <n v="0"/>
    <n v="0"/>
    <n v="0"/>
  </r>
  <r>
    <x v="0"/>
    <x v="0"/>
    <x v="0"/>
    <n v="3"/>
    <x v="1"/>
    <s v="11CEBX001"/>
    <m/>
    <x v="0"/>
    <x v="0"/>
    <x v="0"/>
    <s v=""/>
    <m/>
    <n v="0"/>
    <n v="0"/>
    <n v="0"/>
    <m/>
    <n v="0"/>
  </r>
  <r>
    <x v="0"/>
    <x v="0"/>
    <x v="0"/>
    <n v="3"/>
    <x v="1"/>
    <s v="11CEBX002"/>
    <m/>
    <x v="0"/>
    <x v="0"/>
    <x v="0"/>
    <s v=""/>
    <m/>
    <n v="7000"/>
    <n v="2000"/>
    <n v="-5000"/>
    <n v="1333.85"/>
    <n v="2000"/>
  </r>
  <r>
    <x v="0"/>
    <x v="0"/>
    <x v="0"/>
    <n v="3"/>
    <x v="1"/>
    <s v="11VMB00463"/>
    <m/>
    <x v="0"/>
    <x v="0"/>
    <x v="0"/>
    <s v=""/>
    <m/>
    <n v="0"/>
    <n v="0"/>
    <n v="0"/>
    <m/>
    <n v="0"/>
  </r>
  <r>
    <x v="0"/>
    <x v="0"/>
    <x v="0"/>
    <n v="3"/>
    <x v="1"/>
    <s v="11VMB00466"/>
    <m/>
    <x v="0"/>
    <x v="0"/>
    <x v="0"/>
    <s v=""/>
    <m/>
    <n v="0"/>
    <n v="9000"/>
    <n v="9000"/>
    <n v="11541.844999999999"/>
    <n v="9000"/>
  </r>
  <r>
    <x v="0"/>
    <x v="0"/>
    <x v="0"/>
    <n v="3"/>
    <x v="1"/>
    <s v="11VMB00467"/>
    <m/>
    <x v="0"/>
    <x v="0"/>
    <x v="0"/>
    <s v=""/>
    <m/>
    <n v="0"/>
    <n v="5365.3249999999989"/>
    <n v="5365.3249999999989"/>
    <n v="9369.9849999999988"/>
    <n v="5365.3249999999989"/>
  </r>
  <r>
    <x v="0"/>
    <x v="0"/>
    <x v="0"/>
    <n v="3"/>
    <x v="1"/>
    <s v="11VMB00468"/>
    <m/>
    <x v="0"/>
    <x v="0"/>
    <x v="0"/>
    <s v=""/>
    <m/>
    <n v="0"/>
    <n v="1000"/>
    <n v="1000"/>
    <n v="0"/>
    <n v="1000"/>
  </r>
  <r>
    <x v="0"/>
    <x v="0"/>
    <x v="0"/>
    <n v="3"/>
    <x v="1"/>
    <s v="11VMB00469"/>
    <m/>
    <x v="0"/>
    <x v="0"/>
    <x v="1"/>
    <s v=""/>
    <m/>
    <m/>
    <m/>
    <m/>
    <n v="600"/>
    <n v="0"/>
  </r>
  <r>
    <x v="0"/>
    <x v="0"/>
    <x v="0"/>
    <n v="3"/>
    <x v="1"/>
    <s v="11VMB00470"/>
    <m/>
    <x v="0"/>
    <x v="0"/>
    <x v="1"/>
    <s v=""/>
    <m/>
    <n v="8000"/>
    <n v="10600"/>
    <n v="2600"/>
    <n v="10600"/>
    <n v="10600"/>
  </r>
  <r>
    <x v="0"/>
    <x v="0"/>
    <x v="0"/>
    <n v="3"/>
    <x v="1"/>
    <s v="11VMB00471"/>
    <m/>
    <x v="0"/>
    <x v="0"/>
    <x v="1"/>
    <s v=""/>
    <m/>
    <m/>
    <n v="8105.5"/>
    <n v="8105.5"/>
    <n v="8500"/>
    <n v="8105.5"/>
  </r>
  <r>
    <x v="0"/>
    <x v="0"/>
    <x v="0"/>
    <n v="3"/>
    <x v="1"/>
    <s v="11VMB00472"/>
    <m/>
    <x v="0"/>
    <x v="0"/>
    <x v="1"/>
    <s v=""/>
    <m/>
    <m/>
    <n v="998"/>
    <n v="998"/>
    <n v="998"/>
    <n v="998"/>
  </r>
  <r>
    <x v="0"/>
    <x v="0"/>
    <x v="0"/>
    <n v="3"/>
    <x v="1"/>
    <s v="11VMB00473"/>
    <m/>
    <x v="0"/>
    <x v="0"/>
    <x v="0"/>
    <s v=""/>
    <m/>
    <n v="5950"/>
    <n v="7875"/>
    <n v="1925"/>
    <m/>
    <n v="7875"/>
  </r>
  <r>
    <x v="0"/>
    <x v="0"/>
    <x v="0"/>
    <n v="3"/>
    <x v="1"/>
    <s v="11VMB00474"/>
    <m/>
    <x v="0"/>
    <x v="0"/>
    <x v="0"/>
    <s v=""/>
    <m/>
    <n v="438"/>
    <n v="438"/>
    <n v="0"/>
    <m/>
    <n v="438"/>
  </r>
  <r>
    <x v="0"/>
    <x v="0"/>
    <x v="0"/>
    <n v="3"/>
    <x v="1"/>
    <s v="2021- SpriMgroll01"/>
    <m/>
    <x v="0"/>
    <x v="0"/>
    <x v="1"/>
    <s v=""/>
    <m/>
    <n v="0"/>
    <n v="0"/>
    <n v="0"/>
    <m/>
    <n v="0"/>
  </r>
  <r>
    <x v="0"/>
    <x v="0"/>
    <x v="0"/>
    <n v="3"/>
    <x v="1"/>
    <s v="2022MPI040"/>
    <m/>
    <x v="0"/>
    <x v="0"/>
    <x v="2"/>
    <s v=""/>
    <m/>
    <n v="0"/>
    <n v="0"/>
    <n v="0"/>
    <m/>
    <n v="0"/>
  </r>
  <r>
    <x v="0"/>
    <x v="0"/>
    <x v="0"/>
    <n v="3"/>
    <x v="1"/>
    <s v="2022MPI041"/>
    <m/>
    <x v="0"/>
    <x v="0"/>
    <x v="2"/>
    <s v=""/>
    <m/>
    <n v="0"/>
    <n v="0"/>
    <n v="0"/>
    <m/>
    <n v="0"/>
  </r>
  <r>
    <x v="0"/>
    <x v="0"/>
    <x v="0"/>
    <n v="3"/>
    <x v="1"/>
    <s v="2022MPI042"/>
    <m/>
    <x v="0"/>
    <x v="0"/>
    <x v="0"/>
    <s v=""/>
    <m/>
    <n v="0"/>
    <n v="0"/>
    <n v="0"/>
    <m/>
    <n v="0"/>
  </r>
  <r>
    <x v="0"/>
    <x v="0"/>
    <x v="0"/>
    <n v="3"/>
    <x v="1"/>
    <s v="2022MPI044"/>
    <m/>
    <x v="0"/>
    <x v="0"/>
    <x v="1"/>
    <s v=""/>
    <m/>
    <n v="0"/>
    <n v="0"/>
    <n v="0"/>
    <m/>
    <n v="0"/>
  </r>
  <r>
    <x v="0"/>
    <x v="0"/>
    <x v="0"/>
    <n v="3"/>
    <x v="1"/>
    <s v="91VMB00039"/>
    <m/>
    <x v="0"/>
    <x v="0"/>
    <x v="1"/>
    <s v=""/>
    <m/>
    <n v="0"/>
    <n v="0"/>
    <n v="0"/>
    <m/>
    <n v="0"/>
  </r>
  <r>
    <x v="0"/>
    <x v="0"/>
    <x v="0"/>
    <n v="3"/>
    <x v="1"/>
    <s v="91VMB00040"/>
    <m/>
    <x v="0"/>
    <x v="0"/>
    <x v="1"/>
    <s v=""/>
    <m/>
    <n v="0"/>
    <n v="0"/>
    <n v="0"/>
    <m/>
    <n v="0"/>
  </r>
  <r>
    <x v="0"/>
    <x v="0"/>
    <x v="0"/>
    <n v="3"/>
    <x v="1"/>
    <s v="91VMB00043"/>
    <m/>
    <x v="0"/>
    <x v="0"/>
    <x v="0"/>
    <s v=""/>
    <m/>
    <n v="0"/>
    <n v="0"/>
    <n v="0"/>
    <m/>
    <n v="0"/>
  </r>
  <r>
    <x v="0"/>
    <x v="0"/>
    <x v="0"/>
    <n v="3"/>
    <x v="1"/>
    <s v="HHCJBX0022"/>
    <m/>
    <x v="0"/>
    <x v="0"/>
    <x v="0"/>
    <s v=""/>
    <m/>
    <n v="0"/>
    <n v="0"/>
    <n v="0"/>
    <m/>
    <n v="0"/>
  </r>
  <r>
    <x v="0"/>
    <x v="0"/>
    <x v="0"/>
    <n v="3"/>
    <x v="1"/>
    <s v="HHCJBX0054"/>
    <m/>
    <x v="0"/>
    <x v="0"/>
    <x v="0"/>
    <s v=""/>
    <m/>
    <n v="0"/>
    <n v="0"/>
    <n v="0"/>
    <m/>
    <n v="0"/>
  </r>
  <r>
    <x v="0"/>
    <x v="0"/>
    <x v="0"/>
    <n v="3"/>
    <x v="1"/>
    <s v="HHGCBXE001"/>
    <m/>
    <x v="0"/>
    <x v="0"/>
    <x v="0"/>
    <s v=""/>
    <m/>
    <n v="9000"/>
    <n v="0"/>
    <n v="-9000"/>
    <m/>
    <n v="0"/>
  </r>
  <r>
    <x v="0"/>
    <x v="0"/>
    <x v="0"/>
    <n v="3"/>
    <x v="1"/>
    <s v="HHGCBXE002"/>
    <m/>
    <x v="0"/>
    <x v="0"/>
    <x v="0"/>
    <s v=""/>
    <m/>
    <n v="4000"/>
    <n v="0"/>
    <n v="-4000"/>
    <m/>
    <n v="0"/>
  </r>
  <r>
    <x v="0"/>
    <x v="0"/>
    <x v="0"/>
    <n v="3"/>
    <x v="1"/>
    <s v="HHGCBXE003"/>
    <m/>
    <x v="0"/>
    <x v="0"/>
    <x v="0"/>
    <s v=""/>
    <m/>
    <n v="2000"/>
    <n v="0"/>
    <n v="-2000"/>
    <m/>
    <n v="0"/>
  </r>
  <r>
    <x v="0"/>
    <x v="0"/>
    <x v="0"/>
    <n v="3"/>
    <x v="1"/>
    <s v="HHGCBXE005"/>
    <m/>
    <x v="0"/>
    <x v="0"/>
    <x v="0"/>
    <s v=""/>
    <m/>
    <n v="0"/>
    <n v="0"/>
    <n v="0"/>
    <m/>
    <n v="0"/>
  </r>
  <r>
    <x v="0"/>
    <x v="0"/>
    <x v="0"/>
    <n v="3"/>
    <x v="1"/>
    <s v="Mew SKU 68"/>
    <m/>
    <x v="1"/>
    <x v="0"/>
    <x v="0"/>
    <s v=""/>
    <m/>
    <n v="0"/>
    <n v="0"/>
    <n v="0"/>
    <m/>
    <n v="0"/>
  </r>
  <r>
    <x v="0"/>
    <x v="0"/>
    <x v="0"/>
    <n v="3"/>
    <x v="1"/>
    <s v="TPCJKBX001"/>
    <m/>
    <x v="1"/>
    <x v="0"/>
    <x v="0"/>
    <s v=""/>
    <m/>
    <n v="0"/>
    <n v="0"/>
    <n v="0"/>
    <m/>
    <n v="0"/>
  </r>
  <r>
    <x v="0"/>
    <x v="0"/>
    <x v="0"/>
    <n v="3"/>
    <x v="1"/>
    <s v="TPCJKBX002"/>
    <m/>
    <x v="1"/>
    <x v="0"/>
    <x v="0"/>
    <s v=""/>
    <m/>
    <n v="0"/>
    <n v="0"/>
    <n v="0"/>
    <m/>
    <n v="0"/>
  </r>
  <r>
    <x v="0"/>
    <x v="0"/>
    <x v="0"/>
    <n v="3"/>
    <x v="1"/>
    <s v="TPCJKBX003"/>
    <m/>
    <x v="1"/>
    <x v="0"/>
    <x v="0"/>
    <s v=""/>
    <m/>
    <n v="0"/>
    <n v="0"/>
    <n v="0"/>
    <m/>
    <n v="0"/>
  </r>
  <r>
    <x v="0"/>
    <x v="0"/>
    <x v="0"/>
    <n v="3"/>
    <x v="1"/>
    <s v="TPCJKBX004"/>
    <m/>
    <x v="1"/>
    <x v="0"/>
    <x v="0"/>
    <s v=""/>
    <m/>
    <n v="0"/>
    <n v="0"/>
    <n v="0"/>
    <m/>
    <n v="0"/>
  </r>
  <r>
    <x v="0"/>
    <x v="0"/>
    <x v="0"/>
    <n v="3"/>
    <x v="1"/>
    <s v="TPCJKBX005"/>
    <m/>
    <x v="1"/>
    <x v="0"/>
    <x v="0"/>
    <s v=""/>
    <m/>
    <n v="0"/>
    <n v="0"/>
    <n v="0"/>
    <m/>
    <n v="0"/>
  </r>
  <r>
    <x v="0"/>
    <x v="0"/>
    <x v="0"/>
    <n v="3"/>
    <x v="1"/>
    <s v="TPCEBB033"/>
    <m/>
    <x v="0"/>
    <x v="0"/>
    <x v="2"/>
    <s v=""/>
    <m/>
    <n v="600"/>
    <n v="1215.5999999999999"/>
    <n v="615.59999999999991"/>
    <n v="1208.0999999999999"/>
    <n v="1215.5999999999999"/>
  </r>
  <r>
    <x v="0"/>
    <x v="0"/>
    <x v="0"/>
    <n v="3"/>
    <x v="1"/>
    <s v="TPCEBB034"/>
    <m/>
    <x v="0"/>
    <x v="0"/>
    <x v="2"/>
    <s v=""/>
    <m/>
    <n v="1200"/>
    <n v="1200"/>
    <n v="0"/>
    <n v="861"/>
    <n v="1200"/>
  </r>
  <r>
    <x v="0"/>
    <x v="0"/>
    <x v="0"/>
    <n v="3"/>
    <x v="1"/>
    <s v="TPCEBB038"/>
    <m/>
    <x v="0"/>
    <x v="0"/>
    <x v="2"/>
    <s v=""/>
    <m/>
    <n v="0"/>
    <n v="0"/>
    <n v="0"/>
    <m/>
    <n v="0"/>
  </r>
  <r>
    <x v="0"/>
    <x v="0"/>
    <x v="0"/>
    <n v="3"/>
    <x v="1"/>
    <s v="TPCEBB039"/>
    <m/>
    <x v="0"/>
    <x v="0"/>
    <x v="2"/>
    <s v=""/>
    <m/>
    <n v="0"/>
    <n v="0"/>
    <n v="0"/>
    <m/>
    <n v="0"/>
  </r>
  <r>
    <x v="0"/>
    <x v="0"/>
    <x v="0"/>
    <n v="3"/>
    <x v="1"/>
    <s v="TPCEBX029"/>
    <m/>
    <x v="0"/>
    <x v="0"/>
    <x v="0"/>
    <s v=""/>
    <m/>
    <n v="0"/>
    <n v="0"/>
    <n v="0"/>
    <m/>
    <n v="0"/>
  </r>
  <r>
    <x v="0"/>
    <x v="0"/>
    <x v="0"/>
    <n v="3"/>
    <x v="1"/>
    <s v="TPCEBX030"/>
    <m/>
    <x v="0"/>
    <x v="0"/>
    <x v="0"/>
    <s v=""/>
    <m/>
    <n v="0"/>
    <n v="0"/>
    <n v="0"/>
    <m/>
    <n v="0"/>
  </r>
  <r>
    <x v="0"/>
    <x v="0"/>
    <x v="0"/>
    <n v="3"/>
    <x v="1"/>
    <s v="TPCEBX039"/>
    <m/>
    <x v="0"/>
    <x v="0"/>
    <x v="0"/>
    <s v=""/>
    <m/>
    <n v="2000"/>
    <n v="2000"/>
    <n v="0"/>
    <n v="2253.6"/>
    <n v="2000"/>
  </r>
  <r>
    <x v="0"/>
    <x v="0"/>
    <x v="0"/>
    <n v="3"/>
    <x v="1"/>
    <s v="TPCEBX040"/>
    <m/>
    <x v="0"/>
    <x v="0"/>
    <x v="0"/>
    <s v=""/>
    <m/>
    <n v="0"/>
    <n v="0"/>
    <n v="0"/>
    <n v="5.6"/>
    <n v="0"/>
  </r>
  <r>
    <x v="0"/>
    <x v="0"/>
    <x v="0"/>
    <n v="3"/>
    <x v="1"/>
    <s v="TPCEBX041"/>
    <m/>
    <x v="0"/>
    <x v="0"/>
    <x v="0"/>
    <s v=""/>
    <m/>
    <n v="46000"/>
    <n v="54009.1"/>
    <n v="8009.0999999999985"/>
    <n v="35671.65"/>
    <n v="54009.1"/>
  </r>
  <r>
    <x v="0"/>
    <x v="0"/>
    <x v="0"/>
    <n v="3"/>
    <x v="1"/>
    <s v="TPCEBX043"/>
    <m/>
    <x v="0"/>
    <x v="0"/>
    <x v="0"/>
    <s v=""/>
    <m/>
    <n v="5000"/>
    <n v="8378.4"/>
    <n v="3378.3999999999996"/>
    <n v="7420"/>
    <n v="8378.4"/>
  </r>
  <r>
    <x v="0"/>
    <x v="0"/>
    <x v="0"/>
    <n v="3"/>
    <x v="1"/>
    <s v="TPCEBX044"/>
    <m/>
    <x v="0"/>
    <x v="0"/>
    <x v="0"/>
    <s v=""/>
    <m/>
    <n v="28000"/>
    <n v="47598.400000000001"/>
    <n v="19598.400000000001"/>
    <n v="44869.600000000006"/>
    <n v="47598.400000000001"/>
  </r>
  <r>
    <x v="0"/>
    <x v="0"/>
    <x v="0"/>
    <n v="3"/>
    <x v="1"/>
    <s v="TPCEBX045"/>
    <m/>
    <x v="0"/>
    <x v="0"/>
    <x v="0"/>
    <s v=""/>
    <m/>
    <n v="0"/>
    <n v="0"/>
    <n v="0"/>
    <n v="5.6"/>
    <n v="0"/>
  </r>
  <r>
    <x v="0"/>
    <x v="0"/>
    <x v="0"/>
    <n v="3"/>
    <x v="1"/>
    <s v="TPCEBX046"/>
    <m/>
    <x v="0"/>
    <x v="0"/>
    <x v="0"/>
    <s v=""/>
    <m/>
    <n v="30000"/>
    <n v="35044.75"/>
    <n v="5044.75"/>
    <n v="15767.149999999998"/>
    <n v="35044.75"/>
  </r>
  <r>
    <x v="0"/>
    <x v="0"/>
    <x v="0"/>
    <n v="3"/>
    <x v="1"/>
    <s v="TPCEBX051"/>
    <m/>
    <x v="0"/>
    <x v="0"/>
    <x v="0"/>
    <s v=""/>
    <m/>
    <n v="0"/>
    <n v="0"/>
    <n v="0"/>
    <m/>
    <n v="0"/>
  </r>
  <r>
    <x v="0"/>
    <x v="0"/>
    <x v="0"/>
    <n v="3"/>
    <x v="1"/>
    <s v="TPCEBX052"/>
    <m/>
    <x v="0"/>
    <x v="0"/>
    <x v="0"/>
    <s v=""/>
    <m/>
    <n v="0"/>
    <n v="0"/>
    <n v="0"/>
    <m/>
    <n v="0"/>
  </r>
  <r>
    <x v="0"/>
    <x v="0"/>
    <x v="0"/>
    <n v="3"/>
    <x v="1"/>
    <s v="TPCEBX053"/>
    <m/>
    <x v="0"/>
    <x v="0"/>
    <x v="0"/>
    <s v=""/>
    <m/>
    <n v="0"/>
    <n v="0"/>
    <n v="0"/>
    <m/>
    <n v="0"/>
  </r>
  <r>
    <x v="0"/>
    <x v="0"/>
    <x v="0"/>
    <n v="3"/>
    <x v="1"/>
    <s v="TPCEBX054"/>
    <m/>
    <x v="0"/>
    <x v="0"/>
    <x v="0"/>
    <s v=""/>
    <m/>
    <n v="0"/>
    <n v="0"/>
    <n v="0"/>
    <m/>
    <n v="0"/>
  </r>
  <r>
    <x v="0"/>
    <x v="0"/>
    <x v="0"/>
    <n v="3"/>
    <x v="1"/>
    <s v="TPCEBX055"/>
    <m/>
    <x v="0"/>
    <x v="0"/>
    <x v="0"/>
    <s v=""/>
    <m/>
    <n v="0"/>
    <n v="0"/>
    <n v="0"/>
    <m/>
    <n v="0"/>
  </r>
  <r>
    <x v="0"/>
    <x v="0"/>
    <x v="0"/>
    <n v="3"/>
    <x v="1"/>
    <s v="TPCEBX061"/>
    <m/>
    <x v="0"/>
    <x v="0"/>
    <x v="0"/>
    <s v=""/>
    <m/>
    <n v="6000"/>
    <n v="0"/>
    <n v="-6000"/>
    <n v="0"/>
    <n v="0"/>
  </r>
  <r>
    <x v="0"/>
    <x v="0"/>
    <x v="0"/>
    <n v="3"/>
    <x v="1"/>
    <s v="TPCEBX062"/>
    <m/>
    <x v="0"/>
    <x v="0"/>
    <x v="0"/>
    <s v=""/>
    <m/>
    <n v="5000"/>
    <n v="2497.9499999999998"/>
    <n v="-2502.0500000000002"/>
    <n v="2497.9499999999998"/>
    <n v="2497.9499999999998"/>
  </r>
  <r>
    <x v="0"/>
    <x v="0"/>
    <x v="0"/>
    <n v="3"/>
    <x v="1"/>
    <s v="TPCEBX063"/>
    <m/>
    <x v="0"/>
    <x v="0"/>
    <x v="0"/>
    <s v=""/>
    <m/>
    <n v="3000"/>
    <n v="6149.5999999999995"/>
    <n v="3149.5999999999995"/>
    <n v="12568.4"/>
    <n v="6149.5999999999995"/>
  </r>
  <r>
    <x v="0"/>
    <x v="0"/>
    <x v="0"/>
    <n v="3"/>
    <x v="1"/>
    <s v="TPCECG056"/>
    <m/>
    <x v="0"/>
    <x v="0"/>
    <x v="1"/>
    <s v=""/>
    <m/>
    <n v="14000"/>
    <n v="8700"/>
    <n v="-5300"/>
    <n v="7077.6"/>
    <n v="8700"/>
  </r>
  <r>
    <x v="0"/>
    <x v="0"/>
    <x v="0"/>
    <n v="3"/>
    <x v="1"/>
    <s v="TPCECG057"/>
    <m/>
    <x v="0"/>
    <x v="0"/>
    <x v="1"/>
    <s v=""/>
    <m/>
    <n v="23000"/>
    <n v="11295.6"/>
    <n v="-11704.4"/>
    <n v="11068.400000000001"/>
    <n v="11295.6"/>
  </r>
  <r>
    <x v="0"/>
    <x v="0"/>
    <x v="0"/>
    <n v="3"/>
    <x v="1"/>
    <s v="TPCECG062"/>
    <m/>
    <x v="0"/>
    <x v="0"/>
    <x v="1"/>
    <s v=""/>
    <m/>
    <n v="24000"/>
    <n v="15585"/>
    <n v="-8415"/>
    <n v="16113"/>
    <n v="15585"/>
  </r>
  <r>
    <x v="0"/>
    <x v="0"/>
    <x v="0"/>
    <n v="3"/>
    <x v="1"/>
    <s v="TPCECG063"/>
    <m/>
    <x v="0"/>
    <x v="0"/>
    <x v="1"/>
    <s v=""/>
    <m/>
    <n v="34200"/>
    <n v="18277"/>
    <n v="-15923"/>
    <n v="22838.5"/>
    <n v="18277"/>
  </r>
  <r>
    <x v="0"/>
    <x v="0"/>
    <x v="0"/>
    <n v="3"/>
    <x v="1"/>
    <s v="TPCECG064"/>
    <m/>
    <x v="0"/>
    <x v="0"/>
    <x v="1"/>
    <s v=""/>
    <m/>
    <n v="54000"/>
    <n v="51021.5"/>
    <n v="-2978.5"/>
    <n v="46393"/>
    <n v="51021.5"/>
  </r>
  <r>
    <x v="0"/>
    <x v="0"/>
    <x v="0"/>
    <n v="3"/>
    <x v="1"/>
    <s v="TPCECG065"/>
    <m/>
    <x v="0"/>
    <x v="0"/>
    <x v="1"/>
    <s v=""/>
    <m/>
    <n v="18700"/>
    <n v="11321"/>
    <n v="-7379"/>
    <n v="16517.5"/>
    <n v="11321"/>
  </r>
  <r>
    <x v="0"/>
    <x v="0"/>
    <x v="0"/>
    <n v="3"/>
    <x v="1"/>
    <s v="TPCECG066"/>
    <m/>
    <x v="0"/>
    <x v="0"/>
    <x v="1"/>
    <s v=""/>
    <m/>
    <n v="9600"/>
    <n v="7792.4"/>
    <n v="-1807.6000000000004"/>
    <n v="7476.3"/>
    <n v="7792.4"/>
  </r>
  <r>
    <x v="0"/>
    <x v="0"/>
    <x v="0"/>
    <n v="3"/>
    <x v="1"/>
    <s v="TPCECG067"/>
    <m/>
    <x v="0"/>
    <x v="0"/>
    <x v="1"/>
    <s v=""/>
    <m/>
    <n v="25600"/>
    <n v="34462.5"/>
    <n v="8862.5"/>
    <n v="30352.5"/>
    <n v="34462.5"/>
  </r>
  <r>
    <x v="0"/>
    <x v="0"/>
    <x v="0"/>
    <n v="3"/>
    <x v="1"/>
    <s v="TPCECG068"/>
    <m/>
    <x v="0"/>
    <x v="0"/>
    <x v="1"/>
    <s v=""/>
    <m/>
    <n v="51200"/>
    <n v="60451"/>
    <n v="9251"/>
    <n v="48705.5"/>
    <n v="60451"/>
  </r>
  <r>
    <x v="0"/>
    <x v="0"/>
    <x v="0"/>
    <n v="3"/>
    <x v="1"/>
    <s v="TPCECG070"/>
    <m/>
    <x v="0"/>
    <x v="0"/>
    <x v="1"/>
    <s v=""/>
    <m/>
    <n v="26600"/>
    <n v="23390.5"/>
    <n v="-3209.5"/>
    <n v="15500.5"/>
    <n v="23390.5"/>
  </r>
  <r>
    <x v="0"/>
    <x v="0"/>
    <x v="0"/>
    <n v="3"/>
    <x v="1"/>
    <s v="TPCECG073"/>
    <m/>
    <x v="0"/>
    <x v="0"/>
    <x v="1"/>
    <s v=""/>
    <m/>
    <n v="24200"/>
    <n v="22720"/>
    <n v="-1480"/>
    <n v="18660"/>
    <n v="22720"/>
  </r>
  <r>
    <x v="0"/>
    <x v="0"/>
    <x v="0"/>
    <n v="3"/>
    <x v="1"/>
    <s v="TPCECG074"/>
    <m/>
    <x v="0"/>
    <x v="0"/>
    <x v="1"/>
    <s v=""/>
    <m/>
    <n v="11760"/>
    <n v="8717.6"/>
    <n v="-3042.3999999999996"/>
    <n v="5987.6"/>
    <n v="8717.6"/>
  </r>
  <r>
    <x v="0"/>
    <x v="0"/>
    <x v="0"/>
    <n v="3"/>
    <x v="1"/>
    <s v="TPCECG076"/>
    <m/>
    <x v="0"/>
    <x v="0"/>
    <x v="1"/>
    <s v=""/>
    <m/>
    <n v="800"/>
    <n v="0"/>
    <n v="-800"/>
    <n v="544.79999999999995"/>
    <n v="0"/>
  </r>
  <r>
    <x v="0"/>
    <x v="0"/>
    <x v="0"/>
    <n v="3"/>
    <x v="1"/>
    <s v="TPCECG077"/>
    <m/>
    <x v="0"/>
    <x v="0"/>
    <x v="1"/>
    <s v=""/>
    <m/>
    <n v="3900"/>
    <n v="3434.3"/>
    <n v="-465.69999999999982"/>
    <n v="2561.6999999999998"/>
    <n v="3434.3"/>
  </r>
  <r>
    <x v="0"/>
    <x v="0"/>
    <x v="0"/>
    <n v="3"/>
    <x v="1"/>
    <s v="TPCECG091"/>
    <m/>
    <x v="0"/>
    <x v="0"/>
    <x v="1"/>
    <s v=""/>
    <m/>
    <n v="0"/>
    <n v="0"/>
    <n v="0"/>
    <m/>
    <n v="0"/>
  </r>
  <r>
    <x v="0"/>
    <x v="0"/>
    <x v="0"/>
    <n v="3"/>
    <x v="1"/>
    <s v="TPCEHC021"/>
    <m/>
    <x v="0"/>
    <x v="0"/>
    <x v="2"/>
    <s v=""/>
    <m/>
    <n v="7000"/>
    <n v="6462.6"/>
    <n v="-537.39999999999964"/>
    <n v="6357.2999999999993"/>
    <n v="6462.6"/>
  </r>
  <r>
    <x v="0"/>
    <x v="0"/>
    <x v="0"/>
    <n v="3"/>
    <x v="1"/>
    <s v="TPCEHC024"/>
    <m/>
    <x v="0"/>
    <x v="0"/>
    <x v="2"/>
    <s v=""/>
    <m/>
    <n v="23400"/>
    <n v="37268"/>
    <n v="13868"/>
    <n v="39382"/>
    <n v="37268"/>
  </r>
  <r>
    <x v="0"/>
    <x v="0"/>
    <x v="0"/>
    <n v="3"/>
    <x v="1"/>
    <s v="TPCEHC025"/>
    <m/>
    <x v="0"/>
    <x v="0"/>
    <x v="2"/>
    <s v=""/>
    <m/>
    <n v="16500"/>
    <n v="24906"/>
    <n v="8406"/>
    <n v="18860"/>
    <n v="24906"/>
  </r>
  <r>
    <x v="0"/>
    <x v="0"/>
    <x v="0"/>
    <n v="3"/>
    <x v="1"/>
    <s v="TPCEHC026"/>
    <m/>
    <x v="0"/>
    <x v="0"/>
    <x v="2"/>
    <s v=""/>
    <m/>
    <n v="5200"/>
    <n v="3997.5"/>
    <n v="-1202.5"/>
    <n v="2942"/>
    <n v="3997.5"/>
  </r>
  <r>
    <x v="0"/>
    <x v="0"/>
    <x v="0"/>
    <n v="3"/>
    <x v="1"/>
    <s v="TPCEHC027"/>
    <m/>
    <x v="0"/>
    <x v="0"/>
    <x v="2"/>
    <s v=""/>
    <m/>
    <n v="19500"/>
    <n v="17973"/>
    <n v="-1527"/>
    <n v="17354"/>
    <n v="17973"/>
  </r>
  <r>
    <x v="0"/>
    <x v="0"/>
    <x v="0"/>
    <n v="3"/>
    <x v="1"/>
    <s v="TPCEHC029"/>
    <m/>
    <x v="0"/>
    <x v="0"/>
    <x v="2"/>
    <s v=""/>
    <m/>
    <n v="3900"/>
    <n v="2488.6"/>
    <n v="-1411.4"/>
    <n v="1188.5999999999999"/>
    <n v="2488.6"/>
  </r>
  <r>
    <x v="0"/>
    <x v="0"/>
    <x v="0"/>
    <n v="3"/>
    <x v="1"/>
    <s v="TPCEHC030"/>
    <m/>
    <x v="0"/>
    <x v="0"/>
    <x v="2"/>
    <s v=""/>
    <m/>
    <n v="2600"/>
    <n v="1323.8999999999999"/>
    <n v="-1276.1000000000001"/>
    <n v="1323.8999999999999"/>
    <n v="1323.8999999999999"/>
  </r>
  <r>
    <x v="0"/>
    <x v="0"/>
    <x v="0"/>
    <n v="3"/>
    <x v="1"/>
    <s v="TPCEHT004"/>
    <m/>
    <x v="0"/>
    <x v="0"/>
    <x v="2"/>
    <s v=""/>
    <m/>
    <n v="0"/>
    <n v="0"/>
    <n v="0"/>
    <m/>
    <n v="0"/>
  </r>
  <r>
    <x v="0"/>
    <x v="0"/>
    <x v="0"/>
    <n v="3"/>
    <x v="1"/>
    <s v="TPCEME003"/>
    <m/>
    <x v="0"/>
    <x v="0"/>
    <x v="1"/>
    <s v=""/>
    <m/>
    <n v="11200"/>
    <n v="11200"/>
    <n v="0"/>
    <n v="10561.32"/>
    <n v="11200"/>
  </r>
  <r>
    <x v="0"/>
    <x v="0"/>
    <x v="0"/>
    <n v="3"/>
    <x v="1"/>
    <s v="TPCEME004"/>
    <m/>
    <x v="0"/>
    <x v="0"/>
    <x v="1"/>
    <s v=""/>
    <m/>
    <n v="10400"/>
    <n v="8530"/>
    <n v="-1870"/>
    <n v="9439.2000000000007"/>
    <n v="8530"/>
  </r>
  <r>
    <x v="0"/>
    <x v="0"/>
    <x v="0"/>
    <n v="3"/>
    <x v="1"/>
    <s v="TPCEXC004"/>
    <m/>
    <x v="0"/>
    <x v="0"/>
    <x v="2"/>
    <s v=""/>
    <m/>
    <n v="7000"/>
    <n v="11556.400000000001"/>
    <n v="4556.4000000000015"/>
    <n v="8455.8000000000011"/>
    <n v="11556.400000000001"/>
  </r>
  <r>
    <x v="0"/>
    <x v="0"/>
    <x v="0"/>
    <n v="3"/>
    <x v="1"/>
    <s v="TPCEXM005"/>
    <m/>
    <x v="0"/>
    <x v="0"/>
    <x v="2"/>
    <s v=""/>
    <m/>
    <n v="8500"/>
    <n v="13563"/>
    <n v="5063"/>
    <n v="15302"/>
    <n v="13563"/>
  </r>
  <r>
    <x v="0"/>
    <x v="0"/>
    <x v="0"/>
    <n v="3"/>
    <x v="1"/>
    <s v="TPCEXM007"/>
    <m/>
    <x v="0"/>
    <x v="0"/>
    <x v="2"/>
    <s v=""/>
    <m/>
    <n v="0"/>
    <n v="0"/>
    <n v="0"/>
    <m/>
    <n v="0"/>
  </r>
  <r>
    <x v="0"/>
    <x v="0"/>
    <x v="0"/>
    <n v="3"/>
    <x v="1"/>
    <s v="TPMBFCG001"/>
    <m/>
    <x v="1"/>
    <x v="0"/>
    <x v="1"/>
    <s v=""/>
    <m/>
    <n v="0"/>
    <n v="0"/>
    <n v="0"/>
    <m/>
    <n v="0"/>
  </r>
  <r>
    <x v="0"/>
    <x v="0"/>
    <x v="0"/>
    <n v="3"/>
    <x v="1"/>
    <s v="TPMBFCG002"/>
    <m/>
    <x v="1"/>
    <x v="0"/>
    <x v="1"/>
    <s v=""/>
    <m/>
    <n v="0"/>
    <n v="0"/>
    <n v="0"/>
    <m/>
    <n v="0"/>
  </r>
  <r>
    <x v="0"/>
    <x v="0"/>
    <x v="0"/>
    <n v="3"/>
    <x v="1"/>
    <s v="TPMBFMD002"/>
    <m/>
    <x v="1"/>
    <x v="0"/>
    <x v="0"/>
    <s v=""/>
    <m/>
    <n v="0"/>
    <n v="0"/>
    <n v="0"/>
    <m/>
    <n v="0"/>
  </r>
  <r>
    <x v="0"/>
    <x v="0"/>
    <x v="0"/>
    <n v="3"/>
    <x v="1"/>
    <s v="TPMTCCG001"/>
    <m/>
    <x v="1"/>
    <x v="0"/>
    <x v="1"/>
    <s v=""/>
    <m/>
    <n v="2000"/>
    <n v="0"/>
    <n v="-2000"/>
    <n v="0"/>
    <n v="0"/>
  </r>
  <r>
    <x v="0"/>
    <x v="0"/>
    <x v="0"/>
    <n v="3"/>
    <x v="1"/>
    <s v="TPMTCCG002"/>
    <m/>
    <x v="1"/>
    <x v="0"/>
    <x v="1"/>
    <s v=""/>
    <m/>
    <n v="2000"/>
    <n v="0"/>
    <n v="-2000"/>
    <n v="0"/>
    <n v="0"/>
  </r>
  <r>
    <x v="0"/>
    <x v="0"/>
    <x v="0"/>
    <n v="3"/>
    <x v="1"/>
    <s v="TPMTCCG003"/>
    <m/>
    <x v="1"/>
    <x v="0"/>
    <x v="1"/>
    <s v=""/>
    <m/>
    <n v="1920"/>
    <n v="0"/>
    <n v="-1920"/>
    <n v="0"/>
    <n v="0"/>
  </r>
  <r>
    <x v="0"/>
    <x v="0"/>
    <x v="0"/>
    <n v="3"/>
    <x v="1"/>
    <s v="TPMTCCG004"/>
    <m/>
    <x v="1"/>
    <x v="0"/>
    <x v="1"/>
    <s v=""/>
    <m/>
    <n v="960"/>
    <n v="0"/>
    <n v="-960"/>
    <n v="0"/>
    <n v="0"/>
  </r>
  <r>
    <x v="0"/>
    <x v="0"/>
    <x v="0"/>
    <n v="3"/>
    <x v="1"/>
    <s v="TPMTCCG005"/>
    <m/>
    <x v="1"/>
    <x v="0"/>
    <x v="1"/>
    <s v=""/>
    <m/>
    <n v="0"/>
    <n v="5808"/>
    <n v="5808"/>
    <n v="0"/>
    <n v="5808"/>
  </r>
  <r>
    <x v="0"/>
    <x v="0"/>
    <x v="0"/>
    <n v="3"/>
    <x v="1"/>
    <s v="TPMTCCG006"/>
    <m/>
    <x v="1"/>
    <x v="0"/>
    <x v="1"/>
    <s v=""/>
    <m/>
    <n v="0"/>
    <n v="0"/>
    <n v="0"/>
    <m/>
    <n v="0"/>
  </r>
  <r>
    <x v="0"/>
    <x v="0"/>
    <x v="0"/>
    <n v="3"/>
    <x v="1"/>
    <s v="TPTFGBX025"/>
    <m/>
    <x v="1"/>
    <x v="0"/>
    <x v="2"/>
    <s v=""/>
    <m/>
    <m/>
    <n v="0"/>
    <n v="0"/>
    <n v="0"/>
    <n v="0"/>
  </r>
  <r>
    <x v="0"/>
    <x v="0"/>
    <x v="0"/>
    <n v="3"/>
    <x v="1"/>
    <s v="TPTFGBX032"/>
    <m/>
    <x v="1"/>
    <x v="0"/>
    <x v="2"/>
    <s v=""/>
    <m/>
    <m/>
    <m/>
    <n v="0"/>
    <m/>
    <n v="0"/>
  </r>
  <r>
    <x v="0"/>
    <x v="0"/>
    <x v="0"/>
    <n v="3"/>
    <x v="1"/>
    <s v="TPTFGCG013"/>
    <m/>
    <x v="1"/>
    <x v="0"/>
    <x v="1"/>
    <s v=""/>
    <m/>
    <n v="756815.09433962265"/>
    <n v="740295"/>
    <n v="-16520.09433962265"/>
    <n v="742581.76000000024"/>
    <n v="740295"/>
  </r>
  <r>
    <x v="0"/>
    <x v="0"/>
    <x v="0"/>
    <n v="3"/>
    <x v="1"/>
    <s v="TPTFGCG014"/>
    <m/>
    <x v="1"/>
    <x v="0"/>
    <x v="1"/>
    <s v=""/>
    <m/>
    <n v="0"/>
    <n v="0"/>
    <n v="0"/>
    <n v="0"/>
    <n v="0"/>
  </r>
  <r>
    <x v="0"/>
    <x v="0"/>
    <x v="0"/>
    <n v="3"/>
    <x v="1"/>
    <s v="TPTFGHT001"/>
    <m/>
    <x v="1"/>
    <x v="0"/>
    <x v="2"/>
    <s v=""/>
    <m/>
    <n v="9970"/>
    <n v="9955.2000000000007"/>
    <n v="-14.799999999999272"/>
    <n v="9955.2000000000007"/>
    <n v="9955.2000000000007"/>
  </r>
  <r>
    <x v="0"/>
    <x v="0"/>
    <x v="0"/>
    <n v="3"/>
    <x v="1"/>
    <s v="TPTFGHT019"/>
    <m/>
    <x v="1"/>
    <x v="0"/>
    <x v="2"/>
    <s v=""/>
    <m/>
    <n v="0"/>
    <m/>
    <n v="0"/>
    <m/>
    <n v="0"/>
  </r>
  <r>
    <x v="0"/>
    <x v="0"/>
    <x v="0"/>
    <n v="3"/>
    <x v="1"/>
    <s v="TPTFGHT021"/>
    <m/>
    <x v="1"/>
    <x v="0"/>
    <x v="2"/>
    <s v=""/>
    <m/>
    <n v="52500"/>
    <n v="63039.712"/>
    <n v="10539.712"/>
    <n v="67814.400000000009"/>
    <n v="63039.712"/>
  </r>
  <r>
    <x v="0"/>
    <x v="0"/>
    <x v="0"/>
    <n v="3"/>
    <x v="1"/>
    <s v="TPTTFCG006"/>
    <m/>
    <x v="1"/>
    <x v="0"/>
    <x v="1"/>
    <s v=""/>
    <m/>
    <m/>
    <n v="0"/>
    <n v="0"/>
    <m/>
    <n v="0"/>
  </r>
  <r>
    <x v="0"/>
    <x v="0"/>
    <x v="0"/>
    <n v="3"/>
    <x v="1"/>
    <s v="TPTTFDS002"/>
    <m/>
    <x v="1"/>
    <x v="0"/>
    <x v="2"/>
    <s v=""/>
    <m/>
    <m/>
    <n v="0"/>
    <n v="0"/>
    <m/>
    <n v="0"/>
  </r>
  <r>
    <x v="0"/>
    <x v="0"/>
    <x v="0"/>
    <n v="3"/>
    <x v="1"/>
    <s v="TPTTFHC005"/>
    <m/>
    <x v="1"/>
    <x v="0"/>
    <x v="2"/>
    <s v=""/>
    <m/>
    <m/>
    <n v="0"/>
    <n v="0"/>
    <m/>
    <n v="0"/>
  </r>
  <r>
    <x v="0"/>
    <x v="0"/>
    <x v="0"/>
    <n v="3"/>
    <x v="1"/>
    <s v="TPTTFXM005"/>
    <m/>
    <x v="1"/>
    <x v="0"/>
    <x v="2"/>
    <s v=""/>
    <m/>
    <m/>
    <n v="0"/>
    <n v="0"/>
    <m/>
    <n v="0"/>
  </r>
  <r>
    <x v="0"/>
    <x v="0"/>
    <x v="0"/>
    <n v="3"/>
    <x v="1"/>
    <s v="11VMB00002"/>
    <m/>
    <x v="0"/>
    <x v="1"/>
    <x v="3"/>
    <s v=""/>
    <m/>
    <n v="1408.3354099851319"/>
    <n v="1411.5683279881055"/>
    <n v="3.2329180029735198"/>
    <n v="1512.6999999999998"/>
    <n v="1411.5683279881055"/>
  </r>
  <r>
    <x v="0"/>
    <x v="0"/>
    <x v="0"/>
    <n v="3"/>
    <x v="1"/>
    <s v="11VMB00004"/>
    <m/>
    <x v="0"/>
    <x v="1"/>
    <x v="3"/>
    <s v=""/>
    <m/>
    <n v="967.12600563482158"/>
    <n v="967.70080450785736"/>
    <n v="0.5747988730357747"/>
    <n v="1078.75"/>
    <n v="967.70080450785736"/>
  </r>
  <r>
    <x v="0"/>
    <x v="0"/>
    <x v="0"/>
    <n v="3"/>
    <x v="1"/>
    <s v="11VMB00005"/>
    <m/>
    <x v="0"/>
    <x v="1"/>
    <x v="3"/>
    <s v=""/>
    <m/>
    <n v="836.23480212829395"/>
    <n v="844.98784170263525"/>
    <n v="8.753039574341301"/>
    <n v="886.16"/>
    <n v="844.98784170263525"/>
  </r>
  <r>
    <x v="0"/>
    <x v="0"/>
    <x v="0"/>
    <n v="3"/>
    <x v="1"/>
    <s v="11VMB00006"/>
    <m/>
    <x v="0"/>
    <x v="1"/>
    <x v="3"/>
    <s v=""/>
    <m/>
    <n v="519.14118957032781"/>
    <n v="520.81295165626227"/>
    <n v="1.6717620859344606"/>
    <n v="537.75"/>
    <n v="520.81295165626227"/>
  </r>
  <r>
    <x v="0"/>
    <x v="0"/>
    <x v="0"/>
    <n v="3"/>
    <x v="1"/>
    <s v="11VMB00042"/>
    <m/>
    <x v="0"/>
    <x v="1"/>
    <x v="4"/>
    <s v=""/>
    <m/>
    <n v="3609.5884533326448"/>
    <n v="4116.586482628285"/>
    <n v="506.99802929564021"/>
    <n v="5610"/>
    <n v="4116.586482628285"/>
  </r>
  <r>
    <x v="0"/>
    <x v="0"/>
    <x v="0"/>
    <n v="3"/>
    <x v="1"/>
    <s v="11VMB00045"/>
    <m/>
    <x v="0"/>
    <x v="1"/>
    <x v="5"/>
    <s v=""/>
    <m/>
    <n v="1877.663977638229"/>
    <n v="1748.8098660341045"/>
    <n v="-128.85411160412445"/>
    <n v="2047.4"/>
    <n v="1748.8098660341045"/>
  </r>
  <r>
    <x v="0"/>
    <x v="0"/>
    <x v="0"/>
    <n v="3"/>
    <x v="1"/>
    <s v="11VMB00275BGG"/>
    <m/>
    <x v="0"/>
    <x v="1"/>
    <x v="4"/>
    <s v=""/>
    <m/>
    <n v="32770.542083741668"/>
    <n v="26608.280579494021"/>
    <n v="-6162.2615042476464"/>
    <n v="32280"/>
    <n v="26608.280579494021"/>
  </r>
  <r>
    <x v="0"/>
    <x v="0"/>
    <x v="0"/>
    <n v="3"/>
    <x v="1"/>
    <s v="11VMB00275BGT"/>
    <m/>
    <x v="0"/>
    <x v="1"/>
    <x v="4"/>
    <s v=""/>
    <m/>
    <n v="0"/>
    <n v="2010"/>
    <n v="2010"/>
    <n v="3540"/>
    <n v="2010"/>
  </r>
  <r>
    <x v="0"/>
    <x v="0"/>
    <x v="0"/>
    <n v="3"/>
    <x v="1"/>
    <s v="11VMB00315"/>
    <m/>
    <x v="0"/>
    <x v="1"/>
    <x v="4"/>
    <s v=""/>
    <m/>
    <n v="37647.938848622609"/>
    <n v="31418.635587519293"/>
    <n v="-6229.3032611033159"/>
    <n v="27239.800000000003"/>
    <n v="31418.635587519293"/>
  </r>
  <r>
    <x v="0"/>
    <x v="0"/>
    <x v="0"/>
    <n v="3"/>
    <x v="1"/>
    <s v="11VMB00316"/>
    <m/>
    <x v="0"/>
    <x v="1"/>
    <x v="4"/>
    <s v=""/>
    <m/>
    <n v="110731.21117408632"/>
    <n v="93417.357584778671"/>
    <n v="-17313.853589307648"/>
    <n v="59736.5"/>
    <n v="93417.357584778671"/>
  </r>
  <r>
    <x v="0"/>
    <x v="0"/>
    <x v="0"/>
    <n v="3"/>
    <x v="1"/>
    <s v="11VMB00317"/>
    <m/>
    <x v="0"/>
    <x v="1"/>
    <x v="4"/>
    <s v=""/>
    <m/>
    <n v="4282.061411531824"/>
    <n v="3710.6528425251731"/>
    <n v="-571.40856900665085"/>
    <n v="2880"/>
    <n v="3710.6528425251731"/>
  </r>
  <r>
    <x v="0"/>
    <x v="0"/>
    <x v="0"/>
    <n v="3"/>
    <x v="1"/>
    <s v="11VMB00318"/>
    <m/>
    <x v="0"/>
    <x v="1"/>
    <x v="4"/>
    <s v=""/>
    <m/>
    <n v="22362.136154529322"/>
    <n v="22758.370434153043"/>
    <n v="396.23427962372079"/>
    <n v="18452"/>
    <n v="22758.370434153043"/>
  </r>
  <r>
    <x v="0"/>
    <x v="0"/>
    <x v="0"/>
    <n v="3"/>
    <x v="1"/>
    <s v="11VMB00319"/>
    <m/>
    <x v="0"/>
    <x v="1"/>
    <x v="4"/>
    <s v=""/>
    <m/>
    <n v="19548.147690127749"/>
    <n v="26850.899624717385"/>
    <n v="7302.7519345896362"/>
    <n v="25786"/>
    <n v="26850.899624717385"/>
  </r>
  <r>
    <x v="0"/>
    <x v="0"/>
    <x v="0"/>
    <n v="3"/>
    <x v="1"/>
    <s v="11VMB00320"/>
    <m/>
    <x v="0"/>
    <x v="1"/>
    <x v="4"/>
    <s v=""/>
    <m/>
    <n v="4285.4387990298164"/>
    <n v="4031.8451711043631"/>
    <n v="-253.59362792545335"/>
    <n v="3960.1"/>
    <n v="4031.8451711043631"/>
  </r>
  <r>
    <x v="0"/>
    <x v="0"/>
    <x v="0"/>
    <n v="3"/>
    <x v="1"/>
    <s v="11VMB00321"/>
    <m/>
    <x v="0"/>
    <x v="1"/>
    <x v="4"/>
    <s v=""/>
    <m/>
    <n v="15406.864684622424"/>
    <n v="13888.040656123598"/>
    <n v="-1518.824028498826"/>
    <n v="14275"/>
    <n v="13888.040656123598"/>
  </r>
  <r>
    <x v="0"/>
    <x v="0"/>
    <x v="0"/>
    <n v="3"/>
    <x v="1"/>
    <s v="11VMB00325"/>
    <m/>
    <x v="0"/>
    <x v="1"/>
    <x v="4"/>
    <s v=""/>
    <m/>
    <n v="249.83522628170346"/>
    <n v="436.51589740120858"/>
    <n v="186.68067111950512"/>
    <n v="332"/>
    <n v="436.51589740120858"/>
  </r>
  <r>
    <x v="0"/>
    <x v="0"/>
    <x v="0"/>
    <n v="3"/>
    <x v="1"/>
    <s v="11VMB00327"/>
    <m/>
    <x v="0"/>
    <x v="1"/>
    <x v="4"/>
    <s v=""/>
    <m/>
    <n v="5773.5432019615637"/>
    <n v="5653.8947460241861"/>
    <n v="-119.64845593737755"/>
    <n v="5135"/>
    <n v="5653.8947460241861"/>
  </r>
  <r>
    <x v="0"/>
    <x v="0"/>
    <x v="0"/>
    <n v="3"/>
    <x v="1"/>
    <s v="11VMB00327GG"/>
    <m/>
    <x v="0"/>
    <x v="1"/>
    <x v="4"/>
    <s v=""/>
    <m/>
    <n v="0"/>
    <n v="1300"/>
    <n v="1300"/>
    <n v="2450"/>
    <n v="1300"/>
  </r>
  <r>
    <x v="0"/>
    <x v="0"/>
    <x v="0"/>
    <n v="3"/>
    <x v="1"/>
    <s v="11VMB00328"/>
    <m/>
    <x v="0"/>
    <x v="1"/>
    <x v="4"/>
    <s v=""/>
    <m/>
    <m/>
    <m/>
    <m/>
    <n v="0"/>
    <n v="0"/>
  </r>
  <r>
    <x v="0"/>
    <x v="0"/>
    <x v="0"/>
    <n v="3"/>
    <x v="1"/>
    <s v="11VMB00329"/>
    <m/>
    <x v="0"/>
    <x v="1"/>
    <x v="4"/>
    <s v=""/>
    <m/>
    <n v="6355.4151246661895"/>
    <n v="5749.9660770764531"/>
    <n v="-605.44904758973644"/>
    <n v="4710"/>
    <n v="5749.9660770764531"/>
  </r>
  <r>
    <x v="0"/>
    <x v="0"/>
    <x v="0"/>
    <n v="3"/>
    <x v="1"/>
    <s v="11VMB00341"/>
    <m/>
    <x v="0"/>
    <x v="1"/>
    <x v="4"/>
    <s v=""/>
    <m/>
    <n v="13757.719554972557"/>
    <n v="7357.0798692037979"/>
    <n v="-6400.6396857687587"/>
    <n v="6966"/>
    <n v="7357.0798692037979"/>
  </r>
  <r>
    <x v="0"/>
    <x v="0"/>
    <x v="0"/>
    <n v="3"/>
    <x v="1"/>
    <s v="11VMB00420"/>
    <m/>
    <x v="0"/>
    <x v="1"/>
    <x v="4"/>
    <s v=""/>
    <m/>
    <n v="0"/>
    <n v="0"/>
    <n v="0"/>
    <m/>
    <n v="0"/>
  </r>
  <r>
    <x v="0"/>
    <x v="0"/>
    <x v="0"/>
    <n v="3"/>
    <x v="1"/>
    <s v="11VMB00421"/>
    <m/>
    <x v="0"/>
    <x v="1"/>
    <x v="4"/>
    <s v=""/>
    <m/>
    <n v="0"/>
    <n v="0"/>
    <n v="0"/>
    <m/>
    <n v="0"/>
  </r>
  <r>
    <x v="0"/>
    <x v="0"/>
    <x v="0"/>
    <n v="3"/>
    <x v="1"/>
    <s v="12BUS00001"/>
    <m/>
    <x v="1"/>
    <x v="1"/>
    <x v="4"/>
    <s v=""/>
    <m/>
    <n v="0"/>
    <n v="0"/>
    <n v="0"/>
    <m/>
    <n v="0"/>
  </r>
  <r>
    <x v="0"/>
    <x v="0"/>
    <x v="0"/>
    <n v="3"/>
    <x v="1"/>
    <s v="12BUS00003"/>
    <m/>
    <x v="1"/>
    <x v="1"/>
    <x v="4"/>
    <s v=""/>
    <m/>
    <n v="0"/>
    <n v="0"/>
    <n v="0"/>
    <m/>
    <n v="0"/>
  </r>
  <r>
    <x v="0"/>
    <x v="0"/>
    <x v="0"/>
    <n v="3"/>
    <x v="1"/>
    <s v="12BUS00006"/>
    <m/>
    <x v="1"/>
    <x v="1"/>
    <x v="4"/>
    <s v=""/>
    <m/>
    <n v="0"/>
    <n v="0"/>
    <n v="0"/>
    <m/>
    <n v="0"/>
  </r>
  <r>
    <x v="0"/>
    <x v="0"/>
    <x v="0"/>
    <n v="3"/>
    <x v="1"/>
    <s v="12BUS00007"/>
    <m/>
    <x v="1"/>
    <x v="1"/>
    <x v="4"/>
    <s v=""/>
    <m/>
    <n v="0"/>
    <n v="0"/>
    <n v="0"/>
    <m/>
    <n v="0"/>
  </r>
  <r>
    <x v="0"/>
    <x v="0"/>
    <x v="0"/>
    <n v="3"/>
    <x v="1"/>
    <s v="12BUS00008"/>
    <m/>
    <x v="1"/>
    <x v="1"/>
    <x v="4"/>
    <s v=""/>
    <m/>
    <n v="0"/>
    <n v="0"/>
    <n v="0"/>
    <m/>
    <n v="0"/>
  </r>
  <r>
    <x v="0"/>
    <x v="0"/>
    <x v="0"/>
    <n v="3"/>
    <x v="1"/>
    <s v="12CHI00001"/>
    <m/>
    <x v="1"/>
    <x v="1"/>
    <x v="4"/>
    <s v=""/>
    <m/>
    <n v="0"/>
    <n v="0"/>
    <n v="0"/>
    <m/>
    <n v="0"/>
  </r>
  <r>
    <x v="0"/>
    <x v="0"/>
    <x v="0"/>
    <n v="3"/>
    <x v="1"/>
    <s v="12GER00001"/>
    <m/>
    <x v="1"/>
    <x v="1"/>
    <x v="4"/>
    <s v=""/>
    <m/>
    <n v="0"/>
    <n v="0"/>
    <n v="0"/>
    <n v="0"/>
    <n v="0"/>
  </r>
  <r>
    <x v="0"/>
    <x v="0"/>
    <x v="0"/>
    <n v="3"/>
    <x v="1"/>
    <s v="12GER00002"/>
    <m/>
    <x v="1"/>
    <x v="1"/>
    <x v="4"/>
    <s v=""/>
    <m/>
    <n v="0"/>
    <n v="0"/>
    <n v="0"/>
    <n v="0"/>
    <n v="0"/>
  </r>
  <r>
    <x v="0"/>
    <x v="0"/>
    <x v="0"/>
    <n v="3"/>
    <x v="1"/>
    <s v="12GERMEW1"/>
    <m/>
    <x v="1"/>
    <x v="1"/>
    <x v="4"/>
    <s v=""/>
    <m/>
    <n v="0"/>
    <n v="0"/>
    <n v="0"/>
    <m/>
    <n v="0"/>
  </r>
  <r>
    <x v="0"/>
    <x v="0"/>
    <x v="0"/>
    <n v="3"/>
    <x v="1"/>
    <s v="12JBP00009"/>
    <m/>
    <x v="1"/>
    <x v="1"/>
    <x v="4"/>
    <s v=""/>
    <m/>
    <n v="7200"/>
    <n v="7200"/>
    <n v="0"/>
    <n v="11254.98"/>
    <n v="7200"/>
  </r>
  <r>
    <x v="0"/>
    <x v="0"/>
    <x v="0"/>
    <n v="3"/>
    <x v="1"/>
    <s v="12SIM00004"/>
    <m/>
    <x v="1"/>
    <x v="1"/>
    <x v="4"/>
    <s v=""/>
    <m/>
    <n v="0"/>
    <n v="0"/>
    <n v="0"/>
    <n v="0"/>
    <n v="0"/>
  </r>
  <r>
    <x v="0"/>
    <x v="0"/>
    <x v="0"/>
    <n v="3"/>
    <x v="1"/>
    <s v="12SIM00006"/>
    <m/>
    <x v="1"/>
    <x v="1"/>
    <x v="4"/>
    <s v=""/>
    <m/>
    <n v="0"/>
    <n v="0"/>
    <n v="0"/>
    <n v="0"/>
    <n v="0"/>
  </r>
  <r>
    <x v="0"/>
    <x v="0"/>
    <x v="0"/>
    <n v="3"/>
    <x v="1"/>
    <s v="12SIM00007"/>
    <m/>
    <x v="1"/>
    <x v="1"/>
    <x v="4"/>
    <s v=""/>
    <m/>
    <n v="0"/>
    <n v="0"/>
    <n v="0"/>
    <m/>
    <n v="0"/>
  </r>
  <r>
    <x v="0"/>
    <x v="0"/>
    <x v="0"/>
    <n v="3"/>
    <x v="1"/>
    <s v="12SIM00010"/>
    <m/>
    <x v="1"/>
    <x v="1"/>
    <x v="4"/>
    <s v=""/>
    <m/>
    <n v="0"/>
    <n v="0"/>
    <n v="0"/>
    <m/>
    <n v="0"/>
  </r>
  <r>
    <x v="0"/>
    <x v="0"/>
    <x v="0"/>
    <n v="3"/>
    <x v="1"/>
    <s v="12THB00006"/>
    <m/>
    <x v="1"/>
    <x v="1"/>
    <x v="4"/>
    <s v=""/>
    <m/>
    <n v="14400"/>
    <n v="16320.4"/>
    <n v="1920.3999999999996"/>
    <n v="15513.9"/>
    <n v="16320.4"/>
  </r>
  <r>
    <x v="0"/>
    <x v="0"/>
    <x v="0"/>
    <n v="3"/>
    <x v="1"/>
    <s v="12THB00007"/>
    <m/>
    <x v="1"/>
    <x v="1"/>
    <x v="4"/>
    <s v=""/>
    <m/>
    <n v="4080"/>
    <n v="4200"/>
    <n v="120"/>
    <n v="4219"/>
    <n v="4200"/>
  </r>
  <r>
    <x v="0"/>
    <x v="0"/>
    <x v="0"/>
    <n v="3"/>
    <x v="1"/>
    <s v="12THB00008"/>
    <m/>
    <x v="1"/>
    <x v="1"/>
    <x v="4"/>
    <s v=""/>
    <m/>
    <n v="0"/>
    <n v="0"/>
    <n v="0"/>
    <m/>
    <n v="0"/>
  </r>
  <r>
    <x v="0"/>
    <x v="0"/>
    <x v="0"/>
    <n v="3"/>
    <x v="1"/>
    <s v="12THB00009"/>
    <m/>
    <x v="1"/>
    <x v="1"/>
    <x v="4"/>
    <s v=""/>
    <m/>
    <m/>
    <m/>
    <m/>
    <n v="0"/>
    <n v="0"/>
  </r>
  <r>
    <x v="0"/>
    <x v="0"/>
    <x v="0"/>
    <n v="3"/>
    <x v="1"/>
    <s v="12THB00010"/>
    <m/>
    <x v="1"/>
    <x v="1"/>
    <x v="4"/>
    <s v=""/>
    <m/>
    <n v="0"/>
    <n v="0"/>
    <n v="0"/>
    <m/>
    <n v="0"/>
  </r>
  <r>
    <x v="0"/>
    <x v="0"/>
    <x v="0"/>
    <n v="3"/>
    <x v="1"/>
    <s v="12THB00011"/>
    <m/>
    <x v="1"/>
    <x v="1"/>
    <x v="4"/>
    <s v=""/>
    <m/>
    <n v="0"/>
    <n v="0"/>
    <n v="0"/>
    <m/>
    <n v="0"/>
  </r>
  <r>
    <x v="0"/>
    <x v="0"/>
    <x v="0"/>
    <n v="3"/>
    <x v="1"/>
    <s v="12THB00012"/>
    <m/>
    <x v="1"/>
    <x v="1"/>
    <x v="4"/>
    <s v=""/>
    <m/>
    <n v="0"/>
    <n v="0"/>
    <n v="0"/>
    <m/>
    <n v="0"/>
  </r>
  <r>
    <x v="0"/>
    <x v="0"/>
    <x v="0"/>
    <n v="3"/>
    <x v="1"/>
    <s v="12THB00013"/>
    <m/>
    <x v="1"/>
    <x v="1"/>
    <x v="4"/>
    <s v=""/>
    <m/>
    <n v="150"/>
    <n v="300"/>
    <n v="150"/>
    <n v="300"/>
    <n v="300"/>
  </r>
  <r>
    <x v="0"/>
    <x v="0"/>
    <x v="0"/>
    <n v="3"/>
    <x v="1"/>
    <s v="12THB00014"/>
    <m/>
    <x v="1"/>
    <x v="1"/>
    <x v="4"/>
    <s v=""/>
    <m/>
    <m/>
    <m/>
    <m/>
    <n v="0"/>
    <n v="0"/>
  </r>
  <r>
    <x v="0"/>
    <x v="0"/>
    <x v="0"/>
    <n v="3"/>
    <x v="1"/>
    <s v="Export-KC-GER1"/>
    <m/>
    <x v="1"/>
    <x v="1"/>
    <x v="4"/>
    <s v=""/>
    <m/>
    <n v="0"/>
    <n v="0"/>
    <n v="0"/>
    <m/>
    <n v="0"/>
  </r>
  <r>
    <x v="0"/>
    <x v="0"/>
    <x v="0"/>
    <n v="3"/>
    <x v="1"/>
    <s v="Export-KC-GER2"/>
    <m/>
    <x v="1"/>
    <x v="1"/>
    <x v="4"/>
    <s v=""/>
    <m/>
    <n v="0"/>
    <n v="0"/>
    <n v="0"/>
    <m/>
    <n v="0"/>
  </r>
  <r>
    <x v="0"/>
    <x v="0"/>
    <x v="0"/>
    <n v="3"/>
    <x v="1"/>
    <s v="Export-KC-GER3"/>
    <m/>
    <x v="1"/>
    <x v="1"/>
    <x v="4"/>
    <s v=""/>
    <m/>
    <n v="0"/>
    <n v="0"/>
    <n v="0"/>
    <m/>
    <n v="0"/>
  </r>
  <r>
    <x v="0"/>
    <x v="0"/>
    <x v="0"/>
    <n v="3"/>
    <x v="1"/>
    <s v="Export-KC-GER4"/>
    <m/>
    <x v="1"/>
    <x v="1"/>
    <x v="4"/>
    <s v=""/>
    <m/>
    <n v="0"/>
    <n v="0"/>
    <n v="0"/>
    <m/>
    <n v="0"/>
  </r>
  <r>
    <x v="0"/>
    <x v="0"/>
    <x v="0"/>
    <n v="3"/>
    <x v="1"/>
    <s v="11VMB00335"/>
    <m/>
    <x v="0"/>
    <x v="2"/>
    <x v="1"/>
    <s v=""/>
    <m/>
    <n v="932"/>
    <n v="932"/>
    <n v="0"/>
    <n v="578.904"/>
    <n v="932"/>
  </r>
  <r>
    <x v="0"/>
    <x v="0"/>
    <x v="0"/>
    <n v="3"/>
    <x v="1"/>
    <s v="TPCEBB031"/>
    <m/>
    <x v="0"/>
    <x v="2"/>
    <x v="6"/>
    <s v=""/>
    <m/>
    <n v="4186.7994144966997"/>
    <n v="3114.01"/>
    <n v="-1072.7894144966995"/>
    <n v="3028.1550000000002"/>
    <n v="3114.01"/>
  </r>
  <r>
    <x v="0"/>
    <x v="0"/>
    <x v="0"/>
    <n v="3"/>
    <x v="1"/>
    <s v="TPCEBG010"/>
    <m/>
    <x v="0"/>
    <x v="2"/>
    <x v="6"/>
    <s v=""/>
    <m/>
    <n v="6643.0503090398488"/>
    <n v="4800"/>
    <n v="-1843.0503090398488"/>
    <n v="6881.08"/>
    <n v="4800"/>
  </r>
  <r>
    <x v="0"/>
    <x v="0"/>
    <x v="0"/>
    <n v="3"/>
    <x v="1"/>
    <s v="TPCEMI001"/>
    <m/>
    <x v="0"/>
    <x v="2"/>
    <x v="6"/>
    <s v=""/>
    <m/>
    <n v="0"/>
    <n v="0"/>
    <n v="0"/>
    <n v="0"/>
    <n v="0"/>
  </r>
  <r>
    <x v="0"/>
    <x v="0"/>
    <x v="0"/>
    <n v="3"/>
    <x v="1"/>
    <s v="TPCERB001"/>
    <m/>
    <x v="0"/>
    <x v="2"/>
    <x v="1"/>
    <s v=""/>
    <m/>
    <n v="800"/>
    <n v="900"/>
    <n v="100"/>
    <n v="755"/>
    <n v="900"/>
  </r>
  <r>
    <x v="0"/>
    <x v="0"/>
    <x v="0"/>
    <n v="3"/>
    <x v="1"/>
    <s v="TPCERB002"/>
    <m/>
    <x v="0"/>
    <x v="2"/>
    <x v="1"/>
    <s v=""/>
    <m/>
    <n v="480"/>
    <n v="600"/>
    <n v="120"/>
    <n v="772.7"/>
    <n v="600"/>
  </r>
  <r>
    <x v="0"/>
    <x v="0"/>
    <x v="0"/>
    <n v="3"/>
    <x v="1"/>
    <s v="TPCERB003"/>
    <m/>
    <x v="0"/>
    <x v="2"/>
    <x v="1"/>
    <s v=""/>
    <m/>
    <n v="0"/>
    <n v="0"/>
    <n v="0"/>
    <m/>
    <n v="0"/>
  </r>
  <r>
    <x v="0"/>
    <x v="0"/>
    <x v="0"/>
    <n v="3"/>
    <x v="1"/>
    <s v="11VMB00273"/>
    <m/>
    <x v="0"/>
    <x v="3"/>
    <x v="6"/>
    <s v=""/>
    <m/>
    <n v="3456.9545866829039"/>
    <n v="2707.2"/>
    <n v="-749.75458668290412"/>
    <n v="1577.2"/>
    <n v="2707.2"/>
  </r>
  <r>
    <x v="0"/>
    <x v="0"/>
    <x v="0"/>
    <n v="3"/>
    <x v="1"/>
    <s v="11VMB00306"/>
    <m/>
    <x v="0"/>
    <x v="3"/>
    <x v="7"/>
    <s v=""/>
    <m/>
    <m/>
    <m/>
    <m/>
    <n v="2311"/>
    <n v="0"/>
  </r>
  <r>
    <x v="0"/>
    <x v="0"/>
    <x v="0"/>
    <n v="3"/>
    <x v="1"/>
    <s v="11VMB00308"/>
    <m/>
    <x v="0"/>
    <x v="3"/>
    <x v="7"/>
    <s v=""/>
    <m/>
    <m/>
    <m/>
    <m/>
    <n v="1321"/>
    <n v="0"/>
  </r>
  <r>
    <x v="0"/>
    <x v="0"/>
    <x v="0"/>
    <n v="3"/>
    <x v="1"/>
    <s v="11VMB00309"/>
    <m/>
    <x v="0"/>
    <x v="3"/>
    <x v="7"/>
    <s v=""/>
    <m/>
    <m/>
    <m/>
    <m/>
    <n v="1755"/>
    <n v="0"/>
  </r>
  <r>
    <x v="0"/>
    <x v="0"/>
    <x v="0"/>
    <n v="3"/>
    <x v="1"/>
    <s v="11VMB00311"/>
    <m/>
    <x v="0"/>
    <x v="3"/>
    <x v="7"/>
    <s v=""/>
    <m/>
    <m/>
    <m/>
    <m/>
    <n v="1809"/>
    <n v="0"/>
  </r>
  <r>
    <x v="0"/>
    <x v="0"/>
    <x v="0"/>
    <n v="3"/>
    <x v="1"/>
    <s v="11VMB00385"/>
    <m/>
    <x v="0"/>
    <x v="3"/>
    <x v="6"/>
    <s v=""/>
    <m/>
    <n v="1295.0454133170961"/>
    <n v="1038.8499999999999"/>
    <n v="-256.19541331709615"/>
    <n v="1343.85"/>
    <n v="1038.8499999999999"/>
  </r>
  <r>
    <x v="0"/>
    <x v="0"/>
    <x v="0"/>
    <n v="3"/>
    <x v="1"/>
    <s v="2022- IMMovBtioM (Fried hBms)"/>
    <m/>
    <x v="0"/>
    <x v="3"/>
    <x v="5"/>
    <s v=""/>
    <m/>
    <m/>
    <n v="0"/>
    <n v="0"/>
    <m/>
    <n v="0"/>
  </r>
  <r>
    <x v="0"/>
    <x v="0"/>
    <x v="0"/>
    <n v="3"/>
    <x v="1"/>
    <s v="2022- IMMovBtioM (Mut HBms)"/>
    <m/>
    <x v="0"/>
    <x v="3"/>
    <x v="5"/>
    <s v=""/>
    <m/>
    <m/>
    <n v="0"/>
    <n v="0"/>
    <m/>
    <n v="0"/>
  </r>
  <r>
    <x v="0"/>
    <x v="0"/>
    <x v="0"/>
    <n v="3"/>
    <x v="1"/>
    <s v="2022- IMMovBtioM (Rice fried fish cBke)"/>
    <m/>
    <x v="0"/>
    <x v="3"/>
    <x v="6"/>
    <s v=""/>
    <m/>
    <m/>
    <n v="0"/>
    <n v="0"/>
    <m/>
    <n v="0"/>
  </r>
  <r>
    <x v="0"/>
    <x v="0"/>
    <x v="0"/>
    <n v="3"/>
    <x v="1"/>
    <s v="2022MPI017"/>
    <m/>
    <x v="0"/>
    <x v="3"/>
    <x v="8"/>
    <s v=""/>
    <m/>
    <n v="0"/>
    <n v="0"/>
    <n v="0"/>
    <m/>
    <n v="0"/>
  </r>
  <r>
    <x v="0"/>
    <x v="0"/>
    <x v="0"/>
    <n v="3"/>
    <x v="1"/>
    <s v="2022MPI018"/>
    <m/>
    <x v="0"/>
    <x v="3"/>
    <x v="8"/>
    <s v=""/>
    <m/>
    <n v="0"/>
    <n v="0"/>
    <n v="0"/>
    <m/>
    <n v="0"/>
  </r>
  <r>
    <x v="0"/>
    <x v="0"/>
    <x v="0"/>
    <n v="3"/>
    <x v="1"/>
    <s v="2022MPI059"/>
    <m/>
    <x v="0"/>
    <x v="3"/>
    <x v="5"/>
    <s v=""/>
    <m/>
    <m/>
    <n v="0"/>
    <n v="0"/>
    <m/>
    <n v="0"/>
  </r>
  <r>
    <x v="0"/>
    <x v="0"/>
    <x v="0"/>
    <n v="3"/>
    <x v="1"/>
    <s v="BTPCHCB001"/>
    <m/>
    <x v="0"/>
    <x v="3"/>
    <x v="6"/>
    <s v=""/>
    <m/>
    <m/>
    <m/>
    <m/>
    <n v="2277"/>
    <n v="0"/>
  </r>
  <r>
    <x v="0"/>
    <x v="0"/>
    <x v="0"/>
    <n v="3"/>
    <x v="1"/>
    <s v="BTPOHYBM01"/>
    <m/>
    <x v="0"/>
    <x v="3"/>
    <x v="7"/>
    <s v=""/>
    <m/>
    <m/>
    <m/>
    <m/>
    <n v="0"/>
    <n v="0"/>
  </r>
  <r>
    <x v="0"/>
    <x v="0"/>
    <x v="0"/>
    <n v="3"/>
    <x v="1"/>
    <s v="HHCEBV004"/>
    <m/>
    <x v="0"/>
    <x v="3"/>
    <x v="7"/>
    <s v=""/>
    <m/>
    <n v="1058.2111878656442"/>
    <n v="1208"/>
    <n v="149.78881213435579"/>
    <n v="810"/>
    <n v="1208"/>
  </r>
  <r>
    <x v="0"/>
    <x v="0"/>
    <x v="0"/>
    <n v="3"/>
    <x v="1"/>
    <s v="HHCECV006"/>
    <m/>
    <x v="0"/>
    <x v="3"/>
    <x v="6"/>
    <s v=""/>
    <m/>
    <n v="5651.4660189593533"/>
    <n v="7741"/>
    <n v="2089.5339810406467"/>
    <n v="4741"/>
    <n v="7741"/>
  </r>
  <r>
    <x v="0"/>
    <x v="0"/>
    <x v="0"/>
    <n v="3"/>
    <x v="1"/>
    <s v="HHCEXX001"/>
    <m/>
    <x v="0"/>
    <x v="3"/>
    <x v="1"/>
    <s v=""/>
    <m/>
    <n v="345.162573855966"/>
    <n v="553.79999999999995"/>
    <n v="208.63742614403395"/>
    <n v="315.39999999999998"/>
    <n v="553.79999999999995"/>
  </r>
  <r>
    <x v="0"/>
    <x v="0"/>
    <x v="0"/>
    <n v="3"/>
    <x v="1"/>
    <s v="HHCEXX003"/>
    <m/>
    <x v="0"/>
    <x v="3"/>
    <x v="1"/>
    <s v=""/>
    <m/>
    <n v="333.30682000021329"/>
    <n v="582.20000000000005"/>
    <n v="248.89317999978675"/>
    <n v="364.79999999999995"/>
    <n v="582.20000000000005"/>
  </r>
  <r>
    <x v="0"/>
    <x v="0"/>
    <x v="0"/>
    <n v="3"/>
    <x v="1"/>
    <s v="HHCEXX010"/>
    <m/>
    <x v="0"/>
    <x v="3"/>
    <x v="1"/>
    <s v=""/>
    <m/>
    <n v="12443.530606143824"/>
    <n v="17000"/>
    <n v="4556.4693938561759"/>
    <n v="15980.5"/>
    <n v="17000"/>
  </r>
  <r>
    <x v="0"/>
    <x v="0"/>
    <x v="0"/>
    <n v="3"/>
    <x v="1"/>
    <s v="TPCEBV001"/>
    <m/>
    <x v="0"/>
    <x v="3"/>
    <x v="7"/>
    <s v=""/>
    <m/>
    <n v="2269.1160053716221"/>
    <n v="3217"/>
    <n v="947.88399462837788"/>
    <n v="3135"/>
    <n v="3217"/>
  </r>
  <r>
    <x v="0"/>
    <x v="0"/>
    <x v="0"/>
    <n v="3"/>
    <x v="1"/>
    <s v="TPCEBV017"/>
    <m/>
    <x v="0"/>
    <x v="3"/>
    <x v="7"/>
    <s v=""/>
    <m/>
    <n v="8476.057473814175"/>
    <n v="9284"/>
    <n v="807.94252618582505"/>
    <n v="10528"/>
    <n v="9284"/>
  </r>
  <r>
    <x v="0"/>
    <x v="0"/>
    <x v="0"/>
    <n v="3"/>
    <x v="1"/>
    <s v="TPCECB004"/>
    <m/>
    <x v="0"/>
    <x v="3"/>
    <x v="5"/>
    <s v=""/>
    <m/>
    <n v="1483.1163059242945"/>
    <n v="759.5"/>
    <n v="-723.61630592429447"/>
    <n v="633.5"/>
    <n v="759.5"/>
  </r>
  <r>
    <x v="0"/>
    <x v="0"/>
    <x v="0"/>
    <n v="3"/>
    <x v="1"/>
    <s v="TPCECC006"/>
    <m/>
    <x v="0"/>
    <x v="3"/>
    <x v="6"/>
    <s v=""/>
    <m/>
    <n v="0"/>
    <n v="0"/>
    <n v="0"/>
    <n v="0"/>
    <n v="0"/>
  </r>
  <r>
    <x v="0"/>
    <x v="0"/>
    <x v="0"/>
    <n v="3"/>
    <x v="1"/>
    <s v="TPCECL035"/>
    <m/>
    <x v="0"/>
    <x v="3"/>
    <x v="5"/>
    <s v=""/>
    <m/>
    <n v="3688.7180241462638"/>
    <n v="4500"/>
    <n v="811.28197585373618"/>
    <n v="4522.6000000000004"/>
    <n v="4500"/>
  </r>
  <r>
    <x v="0"/>
    <x v="0"/>
    <x v="0"/>
    <n v="3"/>
    <x v="1"/>
    <s v="TPCECL037"/>
    <m/>
    <x v="0"/>
    <x v="3"/>
    <x v="5"/>
    <s v=""/>
    <m/>
    <n v="2358.6403061970718"/>
    <n v="1164.5"/>
    <n v="-1194.1403061970718"/>
    <n v="1059.25"/>
    <n v="1164.5"/>
  </r>
  <r>
    <x v="0"/>
    <x v="0"/>
    <x v="0"/>
    <n v="3"/>
    <x v="1"/>
    <s v="TPCECL038"/>
    <m/>
    <x v="0"/>
    <x v="3"/>
    <x v="5"/>
    <s v=""/>
    <m/>
    <n v="21159.825859926674"/>
    <n v="6000"/>
    <n v="-15159.825859926674"/>
    <n v="3189"/>
    <n v="6000"/>
  </r>
  <r>
    <x v="0"/>
    <x v="0"/>
    <x v="0"/>
    <n v="3"/>
    <x v="1"/>
    <s v="TPCECL042"/>
    <m/>
    <x v="0"/>
    <x v="3"/>
    <x v="5"/>
    <s v=""/>
    <m/>
    <n v="621.42526244857731"/>
    <n v="1000"/>
    <n v="378.57473755142269"/>
    <n v="1412.22"/>
    <n v="1000"/>
  </r>
  <r>
    <x v="0"/>
    <x v="0"/>
    <x v="0"/>
    <n v="3"/>
    <x v="1"/>
    <s v="TPCECL043"/>
    <m/>
    <x v="0"/>
    <x v="3"/>
    <x v="5"/>
    <s v=""/>
    <m/>
    <n v="375.15358084076667"/>
    <n v="500.3"/>
    <n v="125.14641915923335"/>
    <n v="327.5"/>
    <n v="500.3"/>
  </r>
  <r>
    <x v="0"/>
    <x v="0"/>
    <x v="0"/>
    <n v="3"/>
    <x v="1"/>
    <s v="TPCECL044"/>
    <m/>
    <x v="0"/>
    <x v="3"/>
    <x v="5"/>
    <s v=""/>
    <m/>
    <n v="529.85345667697572"/>
    <n v="703.5"/>
    <n v="173.64654332302428"/>
    <n v="534.1"/>
    <n v="703.5"/>
  </r>
  <r>
    <x v="0"/>
    <x v="0"/>
    <x v="0"/>
    <n v="3"/>
    <x v="1"/>
    <s v="TPCECL045"/>
    <m/>
    <x v="0"/>
    <x v="3"/>
    <x v="5"/>
    <s v=""/>
    <m/>
    <n v="2583.1209609472517"/>
    <n v="1941.7"/>
    <n v="-641.42096094725161"/>
    <n v="1639.22"/>
    <n v="1941.7"/>
  </r>
  <r>
    <x v="0"/>
    <x v="0"/>
    <x v="0"/>
    <n v="3"/>
    <x v="1"/>
    <s v="TPCECL046"/>
    <m/>
    <x v="0"/>
    <x v="3"/>
    <x v="5"/>
    <s v=""/>
    <m/>
    <n v="8465.8028026588963"/>
    <n v="4234"/>
    <n v="-4231.8028026588963"/>
    <n v="2734"/>
    <n v="4234"/>
  </r>
  <r>
    <x v="0"/>
    <x v="0"/>
    <x v="0"/>
    <n v="3"/>
    <x v="1"/>
    <s v="TPCECLT39"/>
    <m/>
    <x v="0"/>
    <x v="3"/>
    <x v="5"/>
    <s v=""/>
    <m/>
    <n v="0"/>
    <n v="0"/>
    <n v="0"/>
    <n v="0"/>
    <n v="0"/>
  </r>
  <r>
    <x v="0"/>
    <x v="0"/>
    <x v="0"/>
    <n v="3"/>
    <x v="1"/>
    <s v="TPCECV001"/>
    <m/>
    <x v="0"/>
    <x v="3"/>
    <x v="7"/>
    <s v=""/>
    <m/>
    <n v="711.9333666353989"/>
    <n v="1519"/>
    <n v="807.0666333646011"/>
    <n v="2132"/>
    <n v="1519"/>
  </r>
  <r>
    <x v="0"/>
    <x v="0"/>
    <x v="0"/>
    <n v="3"/>
    <x v="1"/>
    <s v="TPCECV002"/>
    <m/>
    <x v="0"/>
    <x v="3"/>
    <x v="7"/>
    <s v=""/>
    <m/>
    <n v="331.66644679019851"/>
    <n v="310"/>
    <n v="-21.666446790198506"/>
    <n v="1372"/>
    <n v="310"/>
  </r>
  <r>
    <x v="0"/>
    <x v="0"/>
    <x v="0"/>
    <n v="3"/>
    <x v="1"/>
    <s v="TPCECV022"/>
    <m/>
    <x v="0"/>
    <x v="3"/>
    <x v="7"/>
    <s v=""/>
    <m/>
    <n v="23884.843139272234"/>
    <n v="34493"/>
    <n v="10608.156860727766"/>
    <n v="36976"/>
    <n v="34493"/>
  </r>
  <r>
    <x v="0"/>
    <x v="0"/>
    <x v="0"/>
    <n v="3"/>
    <x v="1"/>
    <s v="TPCELT001"/>
    <m/>
    <x v="0"/>
    <x v="3"/>
    <x v="7"/>
    <s v=""/>
    <m/>
    <n v="3243.641369546619"/>
    <n v="7857.1"/>
    <n v="4613.4586304533814"/>
    <n v="7526.9000000000005"/>
    <n v="7857.1"/>
  </r>
  <r>
    <x v="0"/>
    <x v="0"/>
    <x v="0"/>
    <n v="3"/>
    <x v="1"/>
    <s v="TPCEMM001"/>
    <m/>
    <x v="0"/>
    <x v="3"/>
    <x v="0"/>
    <s v=""/>
    <m/>
    <n v="0"/>
    <n v="1409"/>
    <n v="1409"/>
    <n v="2239"/>
    <n v="1409"/>
  </r>
  <r>
    <x v="0"/>
    <x v="0"/>
    <x v="0"/>
    <n v="3"/>
    <x v="1"/>
    <s v="TPCEMM003"/>
    <m/>
    <x v="0"/>
    <x v="3"/>
    <x v="0"/>
    <s v=""/>
    <m/>
    <n v="8321.1108879975473"/>
    <n v="11397.8"/>
    <n v="3076.689112002452"/>
    <n v="11973.400000000001"/>
    <n v="11397.8"/>
  </r>
  <r>
    <x v="0"/>
    <x v="0"/>
    <x v="0"/>
    <n v="3"/>
    <x v="1"/>
    <s v="TPCTOHYB01"/>
    <m/>
    <x v="0"/>
    <x v="3"/>
    <x v="8"/>
    <s v=""/>
    <m/>
    <n v="0"/>
    <n v="500"/>
    <n v="500"/>
    <n v="616"/>
    <n v="500"/>
  </r>
  <r>
    <x v="0"/>
    <x v="0"/>
    <x v="0"/>
    <n v="3"/>
    <x v="1"/>
    <s v="TPCTOHYB02"/>
    <m/>
    <x v="0"/>
    <x v="3"/>
    <x v="8"/>
    <s v=""/>
    <m/>
    <n v="0"/>
    <n v="400"/>
    <n v="400"/>
    <n v="455"/>
    <n v="400"/>
  </r>
  <r>
    <x v="0"/>
    <x v="0"/>
    <x v="0"/>
    <n v="3"/>
    <x v="1"/>
    <s v="TPCTOHYB04"/>
    <m/>
    <x v="0"/>
    <x v="3"/>
    <x v="8"/>
    <s v=""/>
    <m/>
    <n v="0"/>
    <n v="400"/>
    <n v="400"/>
    <n v="443"/>
    <n v="400"/>
  </r>
  <r>
    <x v="0"/>
    <x v="0"/>
    <x v="0"/>
    <n v="3"/>
    <x v="1"/>
    <s v="TPMDBXO001"/>
    <m/>
    <x v="0"/>
    <x v="3"/>
    <x v="6"/>
    <s v=""/>
    <m/>
    <m/>
    <m/>
    <m/>
    <n v="446.04"/>
    <n v="0"/>
  </r>
  <r>
    <x v="0"/>
    <x v="0"/>
    <x v="0"/>
    <n v="3"/>
    <x v="1"/>
    <s v="11VMB00423"/>
    <m/>
    <x v="0"/>
    <x v="4"/>
    <x v="4"/>
    <s v=""/>
    <m/>
    <n v="0"/>
    <n v="0"/>
    <n v="0"/>
    <m/>
    <n v="0"/>
  </r>
  <r>
    <x v="0"/>
    <x v="0"/>
    <x v="0"/>
    <n v="3"/>
    <x v="1"/>
    <s v="11VMB00424"/>
    <m/>
    <x v="0"/>
    <x v="4"/>
    <x v="4"/>
    <s v=""/>
    <m/>
    <n v="0"/>
    <n v="0"/>
    <n v="0"/>
    <m/>
    <n v="0"/>
  </r>
  <r>
    <x v="0"/>
    <x v="0"/>
    <x v="0"/>
    <n v="3"/>
    <x v="1"/>
    <s v="11VMB00425"/>
    <m/>
    <x v="0"/>
    <x v="4"/>
    <x v="4"/>
    <s v=""/>
    <m/>
    <n v="0"/>
    <n v="0"/>
    <n v="0"/>
    <m/>
    <n v="0"/>
  </r>
  <r>
    <x v="0"/>
    <x v="0"/>
    <x v="0"/>
    <n v="3"/>
    <x v="1"/>
    <s v="11VMB00426"/>
    <m/>
    <x v="0"/>
    <x v="4"/>
    <x v="4"/>
    <s v=""/>
    <m/>
    <n v="0"/>
    <n v="0"/>
    <n v="0"/>
    <m/>
    <n v="0"/>
  </r>
  <r>
    <x v="0"/>
    <x v="0"/>
    <x v="0"/>
    <n v="3"/>
    <x v="1"/>
    <s v="11VMB00427"/>
    <m/>
    <x v="0"/>
    <x v="4"/>
    <x v="4"/>
    <s v=""/>
    <m/>
    <n v="0"/>
    <n v="0"/>
    <n v="0"/>
    <m/>
    <n v="0"/>
  </r>
  <r>
    <x v="0"/>
    <x v="0"/>
    <x v="0"/>
    <n v="3"/>
    <x v="1"/>
    <s v="11VMB00428"/>
    <m/>
    <x v="0"/>
    <x v="4"/>
    <x v="4"/>
    <s v=""/>
    <m/>
    <n v="0"/>
    <n v="0"/>
    <n v="0"/>
    <m/>
    <n v="0"/>
  </r>
  <r>
    <x v="0"/>
    <x v="0"/>
    <x v="0"/>
    <n v="3"/>
    <x v="1"/>
    <s v="11VMB00429"/>
    <m/>
    <x v="0"/>
    <x v="4"/>
    <x v="9"/>
    <s v=""/>
    <m/>
    <n v="1000"/>
    <n v="0"/>
    <n v="-1000"/>
    <n v="424.96"/>
    <n v="0"/>
  </r>
  <r>
    <x v="0"/>
    <x v="0"/>
    <x v="0"/>
    <n v="3"/>
    <x v="1"/>
    <s v="11VMB00430"/>
    <m/>
    <x v="0"/>
    <x v="4"/>
    <x v="9"/>
    <s v=""/>
    <m/>
    <n v="0"/>
    <n v="0"/>
    <n v="0"/>
    <n v="0"/>
    <n v="0"/>
  </r>
  <r>
    <x v="0"/>
    <x v="0"/>
    <x v="0"/>
    <n v="3"/>
    <x v="1"/>
    <s v="11VMB00431"/>
    <m/>
    <x v="0"/>
    <x v="4"/>
    <x v="9"/>
    <s v=""/>
    <m/>
    <n v="500"/>
    <n v="0"/>
    <n v="-500"/>
    <n v="30"/>
    <n v="0"/>
  </r>
  <r>
    <x v="0"/>
    <x v="0"/>
    <x v="0"/>
    <n v="3"/>
    <x v="1"/>
    <s v="11VMB00432"/>
    <m/>
    <x v="0"/>
    <x v="4"/>
    <x v="9"/>
    <s v=""/>
    <m/>
    <n v="1000"/>
    <n v="470"/>
    <n v="-530"/>
    <n v="481.68"/>
    <n v="470"/>
  </r>
  <r>
    <x v="0"/>
    <x v="0"/>
    <x v="0"/>
    <n v="3"/>
    <x v="1"/>
    <s v="11VMB00433"/>
    <m/>
    <x v="0"/>
    <x v="4"/>
    <x v="9"/>
    <s v=""/>
    <m/>
    <n v="0"/>
    <n v="0"/>
    <n v="0"/>
    <n v="0"/>
    <n v="0"/>
  </r>
  <r>
    <x v="0"/>
    <x v="0"/>
    <x v="0"/>
    <n v="3"/>
    <x v="1"/>
    <s v="11VMB00434"/>
    <m/>
    <x v="0"/>
    <x v="4"/>
    <x v="9"/>
    <s v=""/>
    <m/>
    <n v="500"/>
    <n v="30"/>
    <n v="-470"/>
    <n v="30"/>
    <n v="30"/>
  </r>
  <r>
    <x v="0"/>
    <x v="0"/>
    <x v="0"/>
    <n v="3"/>
    <x v="1"/>
    <s v="11VMB00435"/>
    <m/>
    <x v="0"/>
    <x v="4"/>
    <x v="9"/>
    <s v=""/>
    <m/>
    <n v="4000"/>
    <n v="970"/>
    <n v="-3030"/>
    <n v="1035.48"/>
    <n v="970"/>
  </r>
  <r>
    <x v="0"/>
    <x v="0"/>
    <x v="0"/>
    <n v="3"/>
    <x v="1"/>
    <s v="11VMB00436"/>
    <m/>
    <x v="0"/>
    <x v="4"/>
    <x v="9"/>
    <s v=""/>
    <m/>
    <n v="0"/>
    <n v="0"/>
    <n v="0"/>
    <n v="0"/>
    <n v="0"/>
  </r>
  <r>
    <x v="0"/>
    <x v="0"/>
    <x v="0"/>
    <n v="3"/>
    <x v="1"/>
    <s v="11VMB00437"/>
    <m/>
    <x v="0"/>
    <x v="4"/>
    <x v="9"/>
    <s v=""/>
    <m/>
    <n v="0"/>
    <n v="30"/>
    <n v="30"/>
    <n v="231"/>
    <n v="30"/>
  </r>
  <r>
    <x v="0"/>
    <x v="0"/>
    <x v="0"/>
    <n v="3"/>
    <x v="1"/>
    <s v="11VMB00438"/>
    <m/>
    <x v="0"/>
    <x v="4"/>
    <x v="9"/>
    <s v=""/>
    <m/>
    <n v="5000"/>
    <m/>
    <n v="-5000"/>
    <n v="0"/>
    <n v="0"/>
  </r>
  <r>
    <x v="0"/>
    <x v="0"/>
    <x v="0"/>
    <n v="3"/>
    <x v="1"/>
    <s v="11VMB00439"/>
    <m/>
    <x v="0"/>
    <x v="4"/>
    <x v="9"/>
    <s v=""/>
    <m/>
    <n v="0"/>
    <n v="0"/>
    <n v="0"/>
    <n v="0"/>
    <n v="0"/>
  </r>
  <r>
    <x v="0"/>
    <x v="0"/>
    <x v="0"/>
    <n v="3"/>
    <x v="1"/>
    <s v="11VMB00440"/>
    <m/>
    <x v="0"/>
    <x v="4"/>
    <x v="9"/>
    <s v=""/>
    <m/>
    <n v="1000"/>
    <n v="245"/>
    <n v="-755"/>
    <n v="246"/>
    <n v="245"/>
  </r>
  <r>
    <x v="0"/>
    <x v="0"/>
    <x v="0"/>
    <n v="3"/>
    <x v="1"/>
    <s v="11VMB00441"/>
    <m/>
    <x v="0"/>
    <x v="4"/>
    <x v="9"/>
    <s v=""/>
    <m/>
    <n v="0"/>
    <n v="0"/>
    <n v="0"/>
    <m/>
    <n v="0"/>
  </r>
  <r>
    <x v="0"/>
    <x v="0"/>
    <x v="0"/>
    <n v="3"/>
    <x v="1"/>
    <s v="11VMB00442"/>
    <m/>
    <x v="0"/>
    <x v="4"/>
    <x v="9"/>
    <s v=""/>
    <m/>
    <n v="0"/>
    <n v="0"/>
    <n v="0"/>
    <m/>
    <n v="0"/>
  </r>
  <r>
    <x v="0"/>
    <x v="0"/>
    <x v="0"/>
    <n v="3"/>
    <x v="1"/>
    <s v="11VMB00443"/>
    <m/>
    <x v="0"/>
    <x v="4"/>
    <x v="9"/>
    <s v=""/>
    <m/>
    <n v="0"/>
    <n v="0"/>
    <n v="0"/>
    <m/>
    <n v="0"/>
  </r>
  <r>
    <x v="0"/>
    <x v="0"/>
    <x v="0"/>
    <n v="3"/>
    <x v="1"/>
    <s v="11VMB00478"/>
    <m/>
    <x v="0"/>
    <x v="4"/>
    <x v="9"/>
    <s v=""/>
    <m/>
    <m/>
    <n v="4755"/>
    <n v="4755"/>
    <n v="4429.32"/>
    <n v="4755"/>
  </r>
  <r>
    <x v="0"/>
    <x v="0"/>
    <x v="0"/>
    <n v="3"/>
    <x v="1"/>
    <s v="BustrBliB"/>
    <m/>
    <x v="1"/>
    <x v="4"/>
    <x v="4"/>
    <s v=""/>
    <m/>
    <n v="0"/>
    <n v="0"/>
    <n v="0"/>
    <m/>
    <n v="0"/>
  </r>
  <r>
    <x v="0"/>
    <x v="0"/>
    <x v="0"/>
    <n v="3"/>
    <x v="1"/>
    <s v="ChiMB"/>
    <m/>
    <x v="1"/>
    <x v="4"/>
    <x v="4"/>
    <s v=""/>
    <m/>
    <n v="0"/>
    <n v="0"/>
    <n v="0"/>
    <m/>
    <n v="0"/>
  </r>
  <r>
    <x v="0"/>
    <x v="0"/>
    <x v="0"/>
    <n v="3"/>
    <x v="1"/>
    <s v="GermBMy"/>
    <m/>
    <x v="1"/>
    <x v="4"/>
    <x v="4"/>
    <s v=""/>
    <m/>
    <n v="0"/>
    <n v="0"/>
    <n v="0"/>
    <m/>
    <n v="0"/>
  </r>
  <r>
    <x v="0"/>
    <x v="0"/>
    <x v="0"/>
    <n v="3"/>
    <x v="1"/>
    <s v="IMdoMesiB"/>
    <m/>
    <x v="1"/>
    <x v="4"/>
    <x v="4"/>
    <s v=""/>
    <m/>
    <n v="0"/>
    <n v="0"/>
    <n v="0"/>
    <m/>
    <n v="0"/>
  </r>
  <r>
    <x v="0"/>
    <x v="0"/>
    <x v="0"/>
    <n v="3"/>
    <x v="1"/>
    <s v="JBpBM"/>
    <m/>
    <x v="1"/>
    <x v="4"/>
    <x v="4"/>
    <s v=""/>
    <m/>
    <n v="0"/>
    <n v="0"/>
    <n v="0"/>
    <m/>
    <n v="0"/>
  </r>
  <r>
    <x v="0"/>
    <x v="0"/>
    <x v="0"/>
    <n v="3"/>
    <x v="1"/>
    <s v="11VMB00342"/>
    <m/>
    <x v="0"/>
    <x v="5"/>
    <x v="8"/>
    <s v=""/>
    <m/>
    <n v="1385.1874100960335"/>
    <n v="3606.4000000000005"/>
    <n v="2221.212589903967"/>
    <n v="4950"/>
    <n v="3606.4000000000005"/>
  </r>
  <r>
    <x v="0"/>
    <x v="0"/>
    <x v="0"/>
    <n v="3"/>
    <x v="1"/>
    <s v="11VMB00343"/>
    <m/>
    <x v="0"/>
    <x v="5"/>
    <x v="8"/>
    <s v=""/>
    <m/>
    <n v="4002.8167227980853"/>
    <n v="3332.5678000484354"/>
    <n v="-670.24892274964986"/>
    <n v="1826"/>
    <n v="3332.5678000484354"/>
  </r>
  <r>
    <x v="0"/>
    <x v="0"/>
    <x v="0"/>
    <n v="3"/>
    <x v="1"/>
    <s v="11VMB00344"/>
    <m/>
    <x v="0"/>
    <x v="5"/>
    <x v="8"/>
    <s v=""/>
    <m/>
    <n v="0"/>
    <n v="751.5"/>
    <n v="751.5"/>
    <n v="1053"/>
    <n v="751.5"/>
  </r>
  <r>
    <x v="0"/>
    <x v="0"/>
    <x v="0"/>
    <n v="3"/>
    <x v="1"/>
    <s v="11VMB00345"/>
    <m/>
    <x v="0"/>
    <x v="5"/>
    <x v="8"/>
    <s v=""/>
    <m/>
    <n v="0"/>
    <n v="66.5"/>
    <n v="66.5"/>
    <m/>
    <n v="66.5"/>
  </r>
  <r>
    <x v="0"/>
    <x v="0"/>
    <x v="0"/>
    <n v="3"/>
    <x v="1"/>
    <s v="11VMB00405"/>
    <m/>
    <x v="0"/>
    <x v="5"/>
    <x v="10"/>
    <s v=""/>
    <m/>
    <n v="0"/>
    <n v="0"/>
    <n v="0"/>
    <m/>
    <n v="0"/>
  </r>
  <r>
    <x v="0"/>
    <x v="0"/>
    <x v="0"/>
    <n v="3"/>
    <x v="1"/>
    <s v="11VMB00406"/>
    <m/>
    <x v="0"/>
    <x v="5"/>
    <x v="10"/>
    <s v=""/>
    <m/>
    <n v="6576.2641353566833"/>
    <n v="2273.2800000000007"/>
    <n v="-4302.9841353566826"/>
    <n v="3809"/>
    <n v="2273.2800000000007"/>
  </r>
  <r>
    <x v="0"/>
    <x v="0"/>
    <x v="0"/>
    <n v="3"/>
    <x v="1"/>
    <s v="11VMB00408"/>
    <m/>
    <x v="0"/>
    <x v="5"/>
    <x v="10"/>
    <s v=""/>
    <m/>
    <n v="4468.0857327599151"/>
    <n v="5659.04"/>
    <n v="1190.9542672400848"/>
    <n v="5659"/>
    <n v="5659.04"/>
  </r>
  <r>
    <x v="0"/>
    <x v="0"/>
    <x v="0"/>
    <n v="3"/>
    <x v="1"/>
    <s v="11VMB00410"/>
    <m/>
    <x v="0"/>
    <x v="5"/>
    <x v="10"/>
    <s v=""/>
    <m/>
    <n v="1800"/>
    <n v="0"/>
    <n v="-1800"/>
    <n v="1285"/>
    <n v="0"/>
  </r>
  <r>
    <x v="0"/>
    <x v="0"/>
    <x v="0"/>
    <n v="3"/>
    <x v="1"/>
    <s v="11VMB00417"/>
    <m/>
    <x v="0"/>
    <x v="5"/>
    <x v="10"/>
    <s v=""/>
    <m/>
    <n v="6677.1997875653933"/>
    <n v="4198.84"/>
    <n v="-2478.3597875653932"/>
    <n v="5861"/>
    <n v="4198.84"/>
  </r>
  <r>
    <x v="0"/>
    <x v="0"/>
    <x v="0"/>
    <n v="3"/>
    <x v="1"/>
    <s v="11VMB00419"/>
    <m/>
    <x v="0"/>
    <x v="5"/>
    <x v="10"/>
    <s v=""/>
    <m/>
    <n v="0"/>
    <n v="0"/>
    <n v="0"/>
    <m/>
    <n v="0"/>
  </r>
  <r>
    <x v="0"/>
    <x v="0"/>
    <x v="0"/>
    <n v="3"/>
    <x v="1"/>
    <s v="11VMB00445      "/>
    <m/>
    <x v="0"/>
    <x v="5"/>
    <x v="11"/>
    <s v=""/>
    <m/>
    <n v="0"/>
    <n v="0"/>
    <n v="0"/>
    <m/>
    <n v="0"/>
  </r>
  <r>
    <x v="0"/>
    <x v="0"/>
    <x v="0"/>
    <n v="3"/>
    <x v="1"/>
    <s v="11VMB00446"/>
    <m/>
    <x v="0"/>
    <x v="5"/>
    <x v="11"/>
    <s v=""/>
    <m/>
    <n v="0"/>
    <n v="0"/>
    <n v="0"/>
    <m/>
    <n v="0"/>
  </r>
  <r>
    <x v="0"/>
    <x v="0"/>
    <x v="0"/>
    <n v="3"/>
    <x v="1"/>
    <s v="11VMB00447"/>
    <m/>
    <x v="0"/>
    <x v="5"/>
    <x v="11"/>
    <s v=""/>
    <m/>
    <n v="0"/>
    <n v="0"/>
    <n v="0"/>
    <m/>
    <n v="0"/>
  </r>
  <r>
    <x v="0"/>
    <x v="0"/>
    <x v="0"/>
    <n v="3"/>
    <x v="1"/>
    <s v="11VMB00452"/>
    <m/>
    <x v="0"/>
    <x v="5"/>
    <x v="10"/>
    <s v=""/>
    <m/>
    <n v="0"/>
    <n v="0"/>
    <n v="0"/>
    <m/>
    <n v="0"/>
  </r>
  <r>
    <x v="0"/>
    <x v="0"/>
    <x v="0"/>
    <n v="3"/>
    <x v="1"/>
    <s v="11VMB00454"/>
    <m/>
    <x v="0"/>
    <x v="5"/>
    <x v="10"/>
    <s v=""/>
    <m/>
    <n v="0"/>
    <n v="0"/>
    <n v="0"/>
    <m/>
    <n v="0"/>
  </r>
  <r>
    <x v="0"/>
    <x v="0"/>
    <x v="0"/>
    <n v="3"/>
    <x v="1"/>
    <s v="11VMB00456"/>
    <m/>
    <x v="0"/>
    <x v="5"/>
    <x v="10"/>
    <s v=""/>
    <m/>
    <n v="0"/>
    <n v="0"/>
    <n v="0"/>
    <m/>
    <n v="0"/>
  </r>
  <r>
    <x v="0"/>
    <x v="0"/>
    <x v="0"/>
    <n v="3"/>
    <x v="1"/>
    <s v="11VMB00457"/>
    <m/>
    <x v="0"/>
    <x v="5"/>
    <x v="10"/>
    <s v=""/>
    <m/>
    <n v="0"/>
    <n v="0"/>
    <n v="0"/>
    <m/>
    <n v="0"/>
  </r>
  <r>
    <x v="0"/>
    <x v="0"/>
    <x v="0"/>
    <n v="3"/>
    <x v="1"/>
    <s v="11VMB00459"/>
    <m/>
    <x v="0"/>
    <x v="5"/>
    <x v="9"/>
    <s v=""/>
    <m/>
    <n v="0"/>
    <n v="0"/>
    <n v="0"/>
    <m/>
    <n v="0"/>
  </r>
  <r>
    <x v="0"/>
    <x v="0"/>
    <x v="0"/>
    <n v="3"/>
    <x v="1"/>
    <s v="11VMB00460"/>
    <m/>
    <x v="0"/>
    <x v="5"/>
    <x v="9"/>
    <s v=""/>
    <m/>
    <n v="0"/>
    <n v="0"/>
    <n v="0"/>
    <m/>
    <n v="0"/>
  </r>
  <r>
    <x v="0"/>
    <x v="0"/>
    <x v="0"/>
    <n v="3"/>
    <x v="1"/>
    <s v="12BUS00013"/>
    <m/>
    <x v="1"/>
    <x v="5"/>
    <x v="8"/>
    <s v=""/>
    <m/>
    <n v="0"/>
    <n v="0"/>
    <n v="0"/>
    <m/>
    <n v="0"/>
  </r>
  <r>
    <x v="0"/>
    <x v="0"/>
    <x v="0"/>
    <n v="3"/>
    <x v="1"/>
    <s v="12BUS00014"/>
    <m/>
    <x v="1"/>
    <x v="5"/>
    <x v="8"/>
    <s v=""/>
    <m/>
    <n v="0"/>
    <n v="0"/>
    <n v="0"/>
    <m/>
    <n v="0"/>
  </r>
  <r>
    <x v="0"/>
    <x v="0"/>
    <x v="0"/>
    <n v="3"/>
    <x v="1"/>
    <s v="12BUS00015"/>
    <m/>
    <x v="1"/>
    <x v="5"/>
    <x v="8"/>
    <s v=""/>
    <m/>
    <n v="0"/>
    <n v="0"/>
    <n v="0"/>
    <m/>
    <n v="0"/>
  </r>
  <r>
    <x v="0"/>
    <x v="0"/>
    <x v="0"/>
    <n v="3"/>
    <x v="1"/>
    <s v="12BUS00016"/>
    <m/>
    <x v="1"/>
    <x v="5"/>
    <x v="8"/>
    <s v=""/>
    <m/>
    <n v="0"/>
    <n v="0"/>
    <n v="0"/>
    <m/>
    <n v="0"/>
  </r>
  <r>
    <x v="0"/>
    <x v="0"/>
    <x v="0"/>
    <n v="3"/>
    <x v="1"/>
    <s v="12BUS00017"/>
    <m/>
    <x v="1"/>
    <x v="5"/>
    <x v="8"/>
    <s v=""/>
    <m/>
    <n v="0"/>
    <n v="0"/>
    <n v="0"/>
    <m/>
    <n v="0"/>
  </r>
  <r>
    <x v="0"/>
    <x v="0"/>
    <x v="0"/>
    <n v="3"/>
    <x v="1"/>
    <s v="12EUR00001"/>
    <m/>
    <x v="1"/>
    <x v="5"/>
    <x v="8"/>
    <s v=""/>
    <m/>
    <n v="19040"/>
    <n v="18816"/>
    <n v="-224"/>
    <n v="18054.400000000001"/>
    <n v="18816"/>
  </r>
  <r>
    <x v="0"/>
    <x v="0"/>
    <x v="0"/>
    <n v="3"/>
    <x v="1"/>
    <s v="12EUR00002"/>
    <m/>
    <x v="1"/>
    <x v="5"/>
    <x v="10"/>
    <s v=""/>
    <m/>
    <n v="0"/>
    <n v="0"/>
    <n v="0"/>
    <m/>
    <n v="0"/>
  </r>
  <r>
    <x v="0"/>
    <x v="0"/>
    <x v="0"/>
    <n v="3"/>
    <x v="1"/>
    <s v="12EUR00003"/>
    <m/>
    <x v="1"/>
    <x v="5"/>
    <x v="10"/>
    <s v=""/>
    <m/>
    <n v="0"/>
    <n v="46.08"/>
    <n v="46.08"/>
    <m/>
    <n v="46.08"/>
  </r>
  <r>
    <x v="0"/>
    <x v="0"/>
    <x v="0"/>
    <n v="3"/>
    <x v="1"/>
    <s v="12EUR00004"/>
    <m/>
    <x v="1"/>
    <x v="5"/>
    <x v="10"/>
    <s v=""/>
    <m/>
    <n v="0"/>
    <n v="46.08"/>
    <n v="46.08"/>
    <m/>
    <n v="46.08"/>
  </r>
  <r>
    <x v="0"/>
    <x v="0"/>
    <x v="0"/>
    <n v="3"/>
    <x v="1"/>
    <s v="12EUR00005"/>
    <m/>
    <x v="1"/>
    <x v="5"/>
    <x v="10"/>
    <s v=""/>
    <m/>
    <n v="0"/>
    <n v="46.08"/>
    <n v="46.08"/>
    <m/>
    <n v="46.08"/>
  </r>
  <r>
    <x v="0"/>
    <x v="0"/>
    <x v="0"/>
    <n v="3"/>
    <x v="1"/>
    <s v="12EUR00006"/>
    <m/>
    <x v="1"/>
    <x v="5"/>
    <x v="10"/>
    <s v=""/>
    <m/>
    <n v="0"/>
    <n v="46.08"/>
    <n v="46.08"/>
    <m/>
    <n v="46.08"/>
  </r>
  <r>
    <x v="0"/>
    <x v="0"/>
    <x v="0"/>
    <n v="3"/>
    <x v="1"/>
    <s v="12EUR00007"/>
    <m/>
    <x v="1"/>
    <x v="5"/>
    <x v="10"/>
    <s v=""/>
    <m/>
    <n v="0"/>
    <n v="0"/>
    <n v="0"/>
    <m/>
    <n v="0"/>
  </r>
  <r>
    <x v="0"/>
    <x v="0"/>
    <x v="0"/>
    <n v="3"/>
    <x v="1"/>
    <s v="12EUR00008"/>
    <m/>
    <x v="1"/>
    <x v="5"/>
    <x v="10"/>
    <s v=""/>
    <m/>
    <n v="0"/>
    <n v="0"/>
    <n v="0"/>
    <m/>
    <n v="0"/>
  </r>
  <r>
    <x v="0"/>
    <x v="0"/>
    <x v="0"/>
    <n v="3"/>
    <x v="1"/>
    <s v="12EUR00012"/>
    <m/>
    <x v="1"/>
    <x v="5"/>
    <x v="8"/>
    <s v=""/>
    <m/>
    <n v="0"/>
    <n v="0"/>
    <n v="0"/>
    <m/>
    <n v="0"/>
  </r>
  <r>
    <x v="0"/>
    <x v="0"/>
    <x v="0"/>
    <n v="3"/>
    <x v="1"/>
    <s v="12EUR00013"/>
    <m/>
    <x v="1"/>
    <x v="5"/>
    <x v="8"/>
    <s v=""/>
    <m/>
    <n v="0"/>
    <n v="0"/>
    <n v="0"/>
    <m/>
    <n v="0"/>
  </r>
  <r>
    <x v="0"/>
    <x v="0"/>
    <x v="0"/>
    <n v="3"/>
    <x v="1"/>
    <s v="12EUR00018"/>
    <m/>
    <x v="1"/>
    <x v="5"/>
    <x v="9"/>
    <s v=""/>
    <m/>
    <m/>
    <n v="0"/>
    <n v="0"/>
    <m/>
    <n v="0"/>
  </r>
  <r>
    <x v="0"/>
    <x v="0"/>
    <x v="0"/>
    <n v="3"/>
    <x v="1"/>
    <s v="12EUR00019"/>
    <m/>
    <x v="1"/>
    <x v="5"/>
    <x v="9"/>
    <s v=""/>
    <m/>
    <m/>
    <n v="0"/>
    <n v="0"/>
    <m/>
    <n v="0"/>
  </r>
  <r>
    <x v="0"/>
    <x v="0"/>
    <x v="0"/>
    <n v="3"/>
    <x v="1"/>
    <s v="12EUR00022"/>
    <m/>
    <x v="1"/>
    <x v="5"/>
    <x v="8"/>
    <s v=""/>
    <m/>
    <m/>
    <n v="0"/>
    <n v="0"/>
    <m/>
    <n v="0"/>
  </r>
  <r>
    <x v="0"/>
    <x v="0"/>
    <x v="0"/>
    <n v="3"/>
    <x v="1"/>
    <s v="12EUR00024"/>
    <m/>
    <x v="1"/>
    <x v="5"/>
    <x v="8"/>
    <s v=""/>
    <m/>
    <m/>
    <n v="0"/>
    <n v="0"/>
    <m/>
    <n v="0"/>
  </r>
  <r>
    <x v="0"/>
    <x v="0"/>
    <x v="0"/>
    <n v="3"/>
    <x v="1"/>
    <s v="12USB00001"/>
    <m/>
    <x v="1"/>
    <x v="5"/>
    <x v="8"/>
    <s v=""/>
    <m/>
    <n v="0"/>
    <n v="0"/>
    <n v="0"/>
    <m/>
    <n v="0"/>
  </r>
  <r>
    <x v="0"/>
    <x v="0"/>
    <x v="0"/>
    <n v="3"/>
    <x v="1"/>
    <s v="12USB00002"/>
    <m/>
    <x v="1"/>
    <x v="5"/>
    <x v="8"/>
    <s v=""/>
    <m/>
    <n v="0"/>
    <n v="0"/>
    <n v="0"/>
    <m/>
    <n v="0"/>
  </r>
  <r>
    <x v="0"/>
    <x v="0"/>
    <x v="0"/>
    <n v="3"/>
    <x v="1"/>
    <s v="12USB00003"/>
    <m/>
    <x v="1"/>
    <x v="5"/>
    <x v="8"/>
    <s v=""/>
    <m/>
    <n v="0"/>
    <n v="0"/>
    <n v="0"/>
    <m/>
    <n v="0"/>
  </r>
  <r>
    <x v="0"/>
    <x v="0"/>
    <x v="0"/>
    <n v="3"/>
    <x v="1"/>
    <s v="2022MPI021"/>
    <m/>
    <x v="0"/>
    <x v="5"/>
    <x v="11"/>
    <s v=""/>
    <m/>
    <n v="0"/>
    <n v="0"/>
    <n v="0"/>
    <m/>
    <n v="0"/>
  </r>
  <r>
    <x v="0"/>
    <x v="0"/>
    <x v="0"/>
    <n v="3"/>
    <x v="1"/>
    <s v="Export-BúM 1"/>
    <m/>
    <x v="1"/>
    <x v="5"/>
    <x v="8"/>
    <s v=""/>
    <m/>
    <n v="0"/>
    <n v="0"/>
    <n v="0"/>
    <m/>
    <n v="0"/>
  </r>
  <r>
    <x v="0"/>
    <x v="0"/>
    <x v="0"/>
    <n v="3"/>
    <x v="1"/>
    <s v="Export-BúM 2"/>
    <m/>
    <x v="1"/>
    <x v="5"/>
    <x v="8"/>
    <s v=""/>
    <m/>
    <n v="0"/>
    <n v="0"/>
    <n v="0"/>
    <m/>
    <n v="0"/>
  </r>
  <r>
    <x v="0"/>
    <x v="0"/>
    <x v="0"/>
    <n v="3"/>
    <x v="1"/>
    <s v="Export-Cơm chiêM 1"/>
    <m/>
    <x v="1"/>
    <x v="5"/>
    <x v="9"/>
    <s v=""/>
    <m/>
    <n v="0"/>
    <n v="0"/>
    <n v="0"/>
    <m/>
    <n v="0"/>
  </r>
  <r>
    <x v="0"/>
    <x v="0"/>
    <x v="0"/>
    <n v="3"/>
    <x v="1"/>
    <s v="Export-Cơm chiêM 2"/>
    <m/>
    <x v="1"/>
    <x v="5"/>
    <x v="9"/>
    <s v=""/>
    <m/>
    <n v="0"/>
    <n v="0"/>
    <n v="0"/>
    <m/>
    <n v="0"/>
  </r>
  <r>
    <x v="0"/>
    <x v="0"/>
    <x v="0"/>
    <n v="3"/>
    <x v="1"/>
    <s v="Export-Cơm chiêM 3"/>
    <m/>
    <x v="1"/>
    <x v="5"/>
    <x v="9"/>
    <s v=""/>
    <m/>
    <n v="0"/>
    <n v="0"/>
    <n v="0"/>
    <m/>
    <n v="0"/>
  </r>
  <r>
    <x v="0"/>
    <x v="0"/>
    <x v="0"/>
    <n v="3"/>
    <x v="1"/>
    <s v="Export-Cơm cup 1"/>
    <m/>
    <x v="1"/>
    <x v="5"/>
    <x v="10"/>
    <s v=""/>
    <m/>
    <n v="0"/>
    <n v="0"/>
    <n v="0"/>
    <m/>
    <n v="0"/>
  </r>
  <r>
    <x v="0"/>
    <x v="0"/>
    <x v="0"/>
    <n v="3"/>
    <x v="1"/>
    <s v="Export-Cơm cup 10"/>
    <m/>
    <x v="1"/>
    <x v="5"/>
    <x v="10"/>
    <s v=""/>
    <m/>
    <n v="0"/>
    <n v="0"/>
    <n v="0"/>
    <m/>
    <n v="0"/>
  </r>
  <r>
    <x v="0"/>
    <x v="0"/>
    <x v="0"/>
    <n v="3"/>
    <x v="1"/>
    <s v="Export-Cơm cup 11"/>
    <m/>
    <x v="1"/>
    <x v="5"/>
    <x v="10"/>
    <s v=""/>
    <m/>
    <n v="0"/>
    <n v="0"/>
    <n v="0"/>
    <m/>
    <n v="0"/>
  </r>
  <r>
    <x v="0"/>
    <x v="0"/>
    <x v="0"/>
    <n v="3"/>
    <x v="1"/>
    <s v="Export-Cơm cup 12"/>
    <m/>
    <x v="1"/>
    <x v="5"/>
    <x v="9"/>
    <s v=""/>
    <m/>
    <n v="0"/>
    <n v="0"/>
    <n v="0"/>
    <m/>
    <n v="0"/>
  </r>
  <r>
    <x v="0"/>
    <x v="0"/>
    <x v="0"/>
    <n v="3"/>
    <x v="1"/>
    <s v="Export-Cơm cup 13"/>
    <m/>
    <x v="1"/>
    <x v="5"/>
    <x v="9"/>
    <s v=""/>
    <m/>
    <n v="0"/>
    <n v="0"/>
    <n v="0"/>
    <m/>
    <n v="0"/>
  </r>
  <r>
    <x v="0"/>
    <x v="0"/>
    <x v="0"/>
    <n v="3"/>
    <x v="1"/>
    <s v="Export-Cơm cup 2"/>
    <m/>
    <x v="1"/>
    <x v="5"/>
    <x v="10"/>
    <s v=""/>
    <m/>
    <n v="0"/>
    <n v="0"/>
    <n v="0"/>
    <m/>
    <n v="0"/>
  </r>
  <r>
    <x v="0"/>
    <x v="0"/>
    <x v="0"/>
    <n v="3"/>
    <x v="1"/>
    <s v="Export-Cơm cup 3"/>
    <m/>
    <x v="1"/>
    <x v="5"/>
    <x v="10"/>
    <s v=""/>
    <m/>
    <n v="0"/>
    <n v="0"/>
    <n v="0"/>
    <m/>
    <n v="0"/>
  </r>
  <r>
    <x v="0"/>
    <x v="0"/>
    <x v="0"/>
    <n v="3"/>
    <x v="1"/>
    <s v="Export-Cơm cup 4"/>
    <m/>
    <x v="1"/>
    <x v="5"/>
    <x v="10"/>
    <s v=""/>
    <m/>
    <n v="0"/>
    <n v="0"/>
    <n v="0"/>
    <m/>
    <n v="0"/>
  </r>
  <r>
    <x v="0"/>
    <x v="0"/>
    <x v="0"/>
    <n v="3"/>
    <x v="1"/>
    <s v="Export-Cơm cup 5"/>
    <m/>
    <x v="1"/>
    <x v="5"/>
    <x v="10"/>
    <s v=""/>
    <m/>
    <n v="0"/>
    <n v="0"/>
    <n v="0"/>
    <m/>
    <n v="0"/>
  </r>
  <r>
    <x v="0"/>
    <x v="0"/>
    <x v="0"/>
    <n v="3"/>
    <x v="1"/>
    <s v="Export-Cơm cup 6"/>
    <m/>
    <x v="1"/>
    <x v="5"/>
    <x v="10"/>
    <s v=""/>
    <m/>
    <n v="0"/>
    <n v="0"/>
    <n v="0"/>
    <m/>
    <n v="0"/>
  </r>
  <r>
    <x v="0"/>
    <x v="0"/>
    <x v="0"/>
    <n v="3"/>
    <x v="1"/>
    <s v="Export-Cơm cup 7"/>
    <m/>
    <x v="1"/>
    <x v="5"/>
    <x v="10"/>
    <s v=""/>
    <m/>
    <n v="0"/>
    <n v="0"/>
    <n v="0"/>
    <m/>
    <n v="0"/>
  </r>
  <r>
    <x v="0"/>
    <x v="0"/>
    <x v="0"/>
    <n v="3"/>
    <x v="1"/>
    <s v="Export-Cơm cup 8"/>
    <m/>
    <x v="1"/>
    <x v="5"/>
    <x v="10"/>
    <s v=""/>
    <m/>
    <n v="0"/>
    <n v="0"/>
    <n v="0"/>
    <m/>
    <n v="0"/>
  </r>
  <r>
    <x v="0"/>
    <x v="0"/>
    <x v="0"/>
    <n v="3"/>
    <x v="1"/>
    <s v="Export-Cơm cup 9"/>
    <m/>
    <x v="1"/>
    <x v="5"/>
    <x v="10"/>
    <s v=""/>
    <m/>
    <n v="0"/>
    <n v="0"/>
    <n v="0"/>
    <m/>
    <n v="0"/>
  </r>
  <r>
    <x v="0"/>
    <x v="0"/>
    <x v="0"/>
    <n v="3"/>
    <x v="1"/>
    <s v="Export-Phở 1"/>
    <m/>
    <x v="1"/>
    <x v="5"/>
    <x v="8"/>
    <s v=""/>
    <m/>
    <n v="0"/>
    <n v="0"/>
    <n v="0"/>
    <m/>
    <n v="0"/>
  </r>
  <r>
    <x v="0"/>
    <x v="0"/>
    <x v="0"/>
    <n v="3"/>
    <x v="1"/>
    <s v="Export-Phở Bò"/>
    <m/>
    <x v="1"/>
    <x v="5"/>
    <x v="8"/>
    <s v=""/>
    <m/>
    <n v="0"/>
    <n v="0"/>
    <n v="0"/>
    <m/>
    <n v="0"/>
  </r>
  <r>
    <x v="0"/>
    <x v="0"/>
    <x v="0"/>
    <n v="3"/>
    <x v="1"/>
    <s v="Export-Phở Gà"/>
    <m/>
    <x v="1"/>
    <x v="5"/>
    <x v="8"/>
    <s v=""/>
    <m/>
    <n v="0"/>
    <n v="0"/>
    <n v="0"/>
    <m/>
    <n v="0"/>
  </r>
  <r>
    <x v="0"/>
    <x v="0"/>
    <x v="0"/>
    <n v="3"/>
    <x v="1"/>
    <s v="TPCECC004"/>
    <m/>
    <x v="0"/>
    <x v="5"/>
    <x v="9"/>
    <s v=""/>
    <m/>
    <n v="967.44104614111961"/>
    <n v="667.72544641086824"/>
    <n v="-299.71559973025137"/>
    <m/>
    <n v="667.72544641086824"/>
  </r>
  <r>
    <x v="0"/>
    <x v="0"/>
    <x v="0"/>
    <n v="3"/>
    <x v="1"/>
    <s v="TPCECC005"/>
    <m/>
    <x v="0"/>
    <x v="5"/>
    <x v="9"/>
    <s v=""/>
    <m/>
    <n v="3776.1824826439133"/>
    <n v="2909.508307602181"/>
    <n v="-866.67417504173227"/>
    <n v="1732.1999999999998"/>
    <n v="2909.508307602181"/>
  </r>
  <r>
    <x v="0"/>
    <x v="0"/>
    <x v="0"/>
    <n v="3"/>
    <x v="1"/>
    <s v="TPCECC007"/>
    <m/>
    <x v="0"/>
    <x v="5"/>
    <x v="9"/>
    <s v=""/>
    <m/>
    <n v="299.8353779031263"/>
    <n v="310.50810066760727"/>
    <n v="10.672722764480966"/>
    <m/>
    <n v="310.50810066760727"/>
  </r>
  <r>
    <x v="0"/>
    <x v="0"/>
    <x v="0"/>
    <n v="3"/>
    <x v="1"/>
    <s v="TPJCJPH001"/>
    <m/>
    <x v="1"/>
    <x v="5"/>
    <x v="8"/>
    <s v=""/>
    <m/>
    <n v="0"/>
    <n v="0"/>
    <n v="0"/>
    <m/>
    <n v="0"/>
  </r>
  <r>
    <x v="0"/>
    <x v="0"/>
    <x v="0"/>
    <n v="3"/>
    <x v="1"/>
    <s v="TPJCJPH002"/>
    <m/>
    <x v="1"/>
    <x v="5"/>
    <x v="8"/>
    <s v=""/>
    <m/>
    <n v="0"/>
    <n v="0"/>
    <n v="0"/>
    <m/>
    <n v="0"/>
  </r>
  <r>
    <x v="0"/>
    <x v="0"/>
    <x v="0"/>
    <n v="3"/>
    <x v="1"/>
    <s v="TPUCJPH001"/>
    <m/>
    <x v="1"/>
    <x v="5"/>
    <x v="8"/>
    <s v=""/>
    <m/>
    <n v="0"/>
    <n v="0"/>
    <n v="0"/>
    <m/>
    <n v="0"/>
  </r>
  <r>
    <x v="0"/>
    <x v="0"/>
    <x v="0"/>
    <n v="3"/>
    <x v="1"/>
    <s v="TPUCJPH002"/>
    <m/>
    <x v="1"/>
    <x v="5"/>
    <x v="8"/>
    <s v=""/>
    <m/>
    <n v="0"/>
    <n v="0"/>
    <n v="0"/>
    <m/>
    <n v="0"/>
  </r>
  <r>
    <x v="0"/>
    <x v="0"/>
    <x v="0"/>
    <n v="3"/>
    <x v="1"/>
    <s v="TRCEOL009"/>
    <m/>
    <x v="0"/>
    <x v="6"/>
    <x v="3"/>
    <s v=""/>
    <m/>
    <n v="0"/>
    <n v="0"/>
    <n v="0"/>
    <n v="0"/>
    <n v="0"/>
  </r>
  <r>
    <x v="0"/>
    <x v="0"/>
    <x v="0"/>
    <n v="3"/>
    <x v="1"/>
    <s v="TRCEOL024"/>
    <m/>
    <x v="0"/>
    <x v="6"/>
    <x v="3"/>
    <s v=""/>
    <m/>
    <n v="5400"/>
    <n v="5400"/>
    <n v="0"/>
    <n v="5606"/>
    <n v="5400"/>
  </r>
  <r>
    <x v="0"/>
    <x v="0"/>
    <x v="0"/>
    <n v="3"/>
    <x v="1"/>
    <s v="TRCEOL033"/>
    <m/>
    <x v="0"/>
    <x v="6"/>
    <x v="3"/>
    <s v=""/>
    <m/>
    <n v="0"/>
    <n v="0"/>
    <n v="0"/>
    <n v="0"/>
    <n v="0"/>
  </r>
  <r>
    <x v="0"/>
    <x v="0"/>
    <x v="0"/>
    <n v="3"/>
    <x v="1"/>
    <s v="TRCEOL035"/>
    <m/>
    <x v="0"/>
    <x v="6"/>
    <x v="3"/>
    <s v=""/>
    <m/>
    <n v="0"/>
    <n v="0"/>
    <n v="0"/>
    <n v="0"/>
    <n v="0"/>
  </r>
  <r>
    <x v="0"/>
    <x v="0"/>
    <x v="0"/>
    <n v="3"/>
    <x v="1"/>
    <s v="TRCEOL039"/>
    <m/>
    <x v="0"/>
    <x v="6"/>
    <x v="3"/>
    <s v=""/>
    <m/>
    <n v="480"/>
    <n v="480"/>
    <n v="0"/>
    <n v="355.2"/>
    <n v="480"/>
  </r>
  <r>
    <x v="0"/>
    <x v="0"/>
    <x v="0"/>
    <n v="3"/>
    <x v="1"/>
    <s v="170116"/>
    <m/>
    <x v="0"/>
    <x v="7"/>
    <x v="6"/>
    <s v=""/>
    <m/>
    <n v="1669.2677313651866"/>
    <n v="2003.8427735183682"/>
    <n v="334.57504215318158"/>
    <m/>
    <n v="2003.8427735183682"/>
  </r>
  <r>
    <x v="0"/>
    <x v="0"/>
    <x v="0"/>
    <n v="3"/>
    <x v="1"/>
    <s v="174609"/>
    <m/>
    <x v="0"/>
    <x v="7"/>
    <x v="6"/>
    <s v=""/>
    <m/>
    <n v="203.17878714012005"/>
    <n v="500"/>
    <n v="296.82121285987995"/>
    <m/>
    <n v="500"/>
  </r>
  <r>
    <x v="0"/>
    <x v="0"/>
    <x v="0"/>
    <n v="3"/>
    <x v="1"/>
    <s v="175223"/>
    <m/>
    <x v="0"/>
    <x v="7"/>
    <x v="6"/>
    <s v=""/>
    <m/>
    <n v="0"/>
    <n v="0"/>
    <n v="0"/>
    <m/>
    <n v="0"/>
  </r>
  <r>
    <x v="0"/>
    <x v="0"/>
    <x v="0"/>
    <n v="3"/>
    <x v="1"/>
    <s v="180817"/>
    <m/>
    <x v="0"/>
    <x v="7"/>
    <x v="6"/>
    <s v=""/>
    <m/>
    <n v="193.55873622543987"/>
    <n v="446.98516316168934"/>
    <n v="253.42642693624947"/>
    <m/>
    <n v="446.98516316168934"/>
  </r>
  <r>
    <x v="0"/>
    <x v="0"/>
    <x v="0"/>
    <n v="3"/>
    <x v="1"/>
    <s v="193317"/>
    <m/>
    <x v="0"/>
    <x v="7"/>
    <x v="6"/>
    <s v=""/>
    <m/>
    <n v="0"/>
    <n v="0"/>
    <n v="0"/>
    <m/>
    <n v="0"/>
  </r>
  <r>
    <x v="0"/>
    <x v="0"/>
    <x v="0"/>
    <n v="3"/>
    <x v="1"/>
    <s v="197011"/>
    <m/>
    <x v="0"/>
    <x v="7"/>
    <x v="6"/>
    <s v=""/>
    <m/>
    <n v="737.38097047243036"/>
    <n v="1236.2793716886981"/>
    <n v="498.89840121626776"/>
    <m/>
    <n v="1236.2793716886981"/>
  </r>
  <r>
    <x v="0"/>
    <x v="0"/>
    <x v="0"/>
    <n v="3"/>
    <x v="1"/>
    <s v="TPCESO003"/>
    <m/>
    <x v="0"/>
    <x v="7"/>
    <x v="12"/>
    <s v=""/>
    <m/>
    <n v="0"/>
    <n v="0"/>
    <n v="0"/>
    <m/>
    <n v="0"/>
  </r>
  <r>
    <x v="0"/>
    <x v="0"/>
    <x v="0"/>
    <n v="3"/>
    <x v="1"/>
    <s v="TPCESO004"/>
    <m/>
    <x v="0"/>
    <x v="7"/>
    <x v="12"/>
    <s v=""/>
    <m/>
    <n v="0"/>
    <n v="0"/>
    <n v="0"/>
    <m/>
    <n v="0"/>
  </r>
  <r>
    <x v="0"/>
    <x v="0"/>
    <x v="0"/>
    <n v="4"/>
    <x v="2"/>
    <s v="11CEBX001"/>
    <m/>
    <x v="0"/>
    <x v="0"/>
    <x v="0"/>
    <s v=""/>
    <m/>
    <n v="6577.4921547424437"/>
    <n v="0"/>
    <n v="-6577.4921547424437"/>
    <m/>
    <n v="0"/>
  </r>
  <r>
    <x v="0"/>
    <x v="0"/>
    <x v="0"/>
    <n v="4"/>
    <x v="2"/>
    <s v="11CEBX002"/>
    <m/>
    <x v="0"/>
    <x v="0"/>
    <x v="0"/>
    <s v=""/>
    <m/>
    <n v="4983.3252861150195"/>
    <n v="0"/>
    <n v="-4983.3252861150195"/>
    <n v="3191"/>
    <n v="0"/>
  </r>
  <r>
    <x v="0"/>
    <x v="0"/>
    <x v="0"/>
    <n v="4"/>
    <x v="2"/>
    <s v="11VMB00463"/>
    <m/>
    <x v="0"/>
    <x v="0"/>
    <x v="0"/>
    <s v=""/>
    <m/>
    <n v="0"/>
    <n v="0"/>
    <n v="0"/>
    <m/>
    <n v="0"/>
  </r>
  <r>
    <x v="0"/>
    <x v="0"/>
    <x v="0"/>
    <n v="4"/>
    <x v="2"/>
    <s v="11VMB00466"/>
    <m/>
    <x v="0"/>
    <x v="0"/>
    <x v="0"/>
    <s v=""/>
    <m/>
    <n v="0"/>
    <n v="10000"/>
    <n v="10000"/>
    <n v="13984"/>
    <n v="10000"/>
  </r>
  <r>
    <x v="0"/>
    <x v="0"/>
    <x v="0"/>
    <n v="4"/>
    <x v="2"/>
    <s v="11VMB00467"/>
    <m/>
    <x v="0"/>
    <x v="0"/>
    <x v="0"/>
    <s v=""/>
    <m/>
    <n v="0"/>
    <n v="2000"/>
    <n v="2000"/>
    <n v="2051"/>
    <n v="2000"/>
  </r>
  <r>
    <x v="0"/>
    <x v="0"/>
    <x v="0"/>
    <n v="4"/>
    <x v="2"/>
    <s v="11VMB00468"/>
    <m/>
    <x v="0"/>
    <x v="0"/>
    <x v="0"/>
    <s v=""/>
    <m/>
    <n v="0"/>
    <n v="0"/>
    <n v="0"/>
    <n v="1029"/>
    <n v="0"/>
  </r>
  <r>
    <x v="0"/>
    <x v="0"/>
    <x v="0"/>
    <n v="4"/>
    <x v="2"/>
    <s v="11VMB00470"/>
    <m/>
    <x v="0"/>
    <x v="0"/>
    <x v="1"/>
    <s v=""/>
    <m/>
    <n v="0"/>
    <n v="0"/>
    <n v="0"/>
    <m/>
    <n v="0"/>
  </r>
  <r>
    <x v="0"/>
    <x v="0"/>
    <x v="0"/>
    <n v="4"/>
    <x v="2"/>
    <s v="11VMB00471"/>
    <m/>
    <x v="0"/>
    <x v="0"/>
    <x v="1"/>
    <s v=""/>
    <m/>
    <m/>
    <n v="0"/>
    <n v="0"/>
    <m/>
    <n v="0"/>
  </r>
  <r>
    <x v="0"/>
    <x v="0"/>
    <x v="0"/>
    <n v="4"/>
    <x v="2"/>
    <s v="11VMB00472"/>
    <m/>
    <x v="0"/>
    <x v="0"/>
    <x v="1"/>
    <s v=""/>
    <m/>
    <m/>
    <n v="0"/>
    <n v="0"/>
    <m/>
    <n v="0"/>
  </r>
  <r>
    <x v="0"/>
    <x v="0"/>
    <x v="0"/>
    <n v="4"/>
    <x v="2"/>
    <s v="11VMB00473"/>
    <m/>
    <x v="0"/>
    <x v="0"/>
    <x v="0"/>
    <s v=""/>
    <m/>
    <n v="0"/>
    <n v="0"/>
    <n v="0"/>
    <m/>
    <n v="0"/>
  </r>
  <r>
    <x v="0"/>
    <x v="0"/>
    <x v="0"/>
    <n v="4"/>
    <x v="2"/>
    <s v="11VMB00474"/>
    <m/>
    <x v="0"/>
    <x v="0"/>
    <x v="0"/>
    <s v=""/>
    <m/>
    <n v="0"/>
    <n v="0"/>
    <n v="0"/>
    <m/>
    <n v="0"/>
  </r>
  <r>
    <x v="0"/>
    <x v="0"/>
    <x v="0"/>
    <n v="4"/>
    <x v="2"/>
    <s v="11VMB00479"/>
    <m/>
    <x v="0"/>
    <x v="0"/>
    <x v="1"/>
    <s v=""/>
    <m/>
    <m/>
    <m/>
    <m/>
    <n v="0"/>
    <n v="0"/>
  </r>
  <r>
    <x v="0"/>
    <x v="0"/>
    <x v="0"/>
    <n v="4"/>
    <x v="2"/>
    <s v="2021- SpriMgroll01"/>
    <m/>
    <x v="0"/>
    <x v="0"/>
    <x v="1"/>
    <s v=""/>
    <m/>
    <n v="0"/>
    <m/>
    <n v="0"/>
    <m/>
    <n v="0"/>
  </r>
  <r>
    <x v="0"/>
    <x v="0"/>
    <x v="0"/>
    <n v="4"/>
    <x v="2"/>
    <s v="2022MPI040"/>
    <m/>
    <x v="0"/>
    <x v="0"/>
    <x v="2"/>
    <s v=""/>
    <m/>
    <m/>
    <n v="0"/>
    <n v="0"/>
    <m/>
    <n v="0"/>
  </r>
  <r>
    <x v="1"/>
    <x v="0"/>
    <x v="0"/>
    <n v="4"/>
    <x v="2"/>
    <s v="2022MPI040"/>
    <m/>
    <x v="1"/>
    <x v="0"/>
    <x v="2"/>
    <s v=""/>
    <m/>
    <n v="0"/>
    <m/>
    <n v="0"/>
    <m/>
    <n v="0"/>
  </r>
  <r>
    <x v="0"/>
    <x v="0"/>
    <x v="0"/>
    <n v="4"/>
    <x v="2"/>
    <s v="2022MPI041"/>
    <m/>
    <x v="0"/>
    <x v="0"/>
    <x v="2"/>
    <s v=""/>
    <m/>
    <m/>
    <n v="0"/>
    <n v="0"/>
    <m/>
    <n v="0"/>
  </r>
  <r>
    <x v="1"/>
    <x v="0"/>
    <x v="0"/>
    <n v="4"/>
    <x v="2"/>
    <s v="2022MPI041"/>
    <m/>
    <x v="1"/>
    <x v="0"/>
    <x v="2"/>
    <s v=""/>
    <m/>
    <n v="0"/>
    <m/>
    <n v="0"/>
    <m/>
    <n v="0"/>
  </r>
  <r>
    <x v="0"/>
    <x v="0"/>
    <x v="0"/>
    <n v="4"/>
    <x v="2"/>
    <s v="2022MPI042"/>
    <m/>
    <x v="0"/>
    <x v="0"/>
    <x v="0"/>
    <s v=""/>
    <m/>
    <n v="0"/>
    <n v="0"/>
    <n v="0"/>
    <m/>
    <n v="0"/>
  </r>
  <r>
    <x v="0"/>
    <x v="0"/>
    <x v="0"/>
    <n v="4"/>
    <x v="2"/>
    <s v="2022MPI044"/>
    <m/>
    <x v="0"/>
    <x v="0"/>
    <x v="1"/>
    <s v=""/>
    <m/>
    <n v="0"/>
    <m/>
    <n v="0"/>
    <m/>
    <n v="0"/>
  </r>
  <r>
    <x v="0"/>
    <x v="0"/>
    <x v="0"/>
    <n v="4"/>
    <x v="2"/>
    <s v="91VMB00039"/>
    <m/>
    <x v="0"/>
    <x v="0"/>
    <x v="1"/>
    <s v=""/>
    <m/>
    <n v="0"/>
    <n v="0"/>
    <n v="0"/>
    <m/>
    <n v="0"/>
  </r>
  <r>
    <x v="0"/>
    <x v="0"/>
    <x v="0"/>
    <n v="4"/>
    <x v="2"/>
    <s v="91VMB00040"/>
    <m/>
    <x v="0"/>
    <x v="0"/>
    <x v="1"/>
    <s v=""/>
    <m/>
    <n v="0"/>
    <n v="0"/>
    <n v="0"/>
    <m/>
    <n v="0"/>
  </r>
  <r>
    <x v="0"/>
    <x v="0"/>
    <x v="0"/>
    <n v="4"/>
    <x v="2"/>
    <s v="91VMB00043"/>
    <m/>
    <x v="0"/>
    <x v="0"/>
    <x v="0"/>
    <s v=""/>
    <m/>
    <n v="0"/>
    <n v="0"/>
    <n v="0"/>
    <m/>
    <n v="0"/>
  </r>
  <r>
    <x v="0"/>
    <x v="0"/>
    <x v="0"/>
    <n v="4"/>
    <x v="2"/>
    <s v="HHCJBX0022"/>
    <m/>
    <x v="0"/>
    <x v="0"/>
    <x v="0"/>
    <s v=""/>
    <m/>
    <n v="0"/>
    <n v="0"/>
    <n v="0"/>
    <m/>
    <n v="0"/>
  </r>
  <r>
    <x v="0"/>
    <x v="0"/>
    <x v="0"/>
    <n v="4"/>
    <x v="2"/>
    <s v="HHCJBX0054"/>
    <m/>
    <x v="0"/>
    <x v="0"/>
    <x v="0"/>
    <s v=""/>
    <m/>
    <n v="0"/>
    <n v="0"/>
    <n v="0"/>
    <m/>
    <n v="0"/>
  </r>
  <r>
    <x v="0"/>
    <x v="0"/>
    <x v="0"/>
    <n v="4"/>
    <x v="2"/>
    <s v="HHGCBXE001"/>
    <m/>
    <x v="0"/>
    <x v="0"/>
    <x v="0"/>
    <s v=""/>
    <m/>
    <n v="13810.364929537507"/>
    <n v="0"/>
    <n v="-13810.364929537507"/>
    <m/>
    <n v="0"/>
  </r>
  <r>
    <x v="0"/>
    <x v="0"/>
    <x v="0"/>
    <n v="4"/>
    <x v="2"/>
    <s v="HHGCBXE002"/>
    <m/>
    <x v="0"/>
    <x v="0"/>
    <x v="0"/>
    <s v=""/>
    <m/>
    <n v="3412.8899814607175"/>
    <n v="0"/>
    <n v="-3412.8899814607175"/>
    <m/>
    <n v="0"/>
  </r>
  <r>
    <x v="0"/>
    <x v="0"/>
    <x v="0"/>
    <n v="4"/>
    <x v="2"/>
    <s v="HHGCBXE003"/>
    <m/>
    <x v="0"/>
    <x v="0"/>
    <x v="0"/>
    <s v=""/>
    <m/>
    <n v="1930.3233548344276"/>
    <n v="0"/>
    <n v="-1930.3233548344276"/>
    <m/>
    <n v="0"/>
  </r>
  <r>
    <x v="0"/>
    <x v="0"/>
    <x v="0"/>
    <n v="4"/>
    <x v="2"/>
    <s v="HHGCBXE005"/>
    <m/>
    <x v="0"/>
    <x v="0"/>
    <x v="0"/>
    <s v=""/>
    <m/>
    <n v="0"/>
    <n v="0"/>
    <n v="0"/>
    <m/>
    <n v="0"/>
  </r>
  <r>
    <x v="1"/>
    <x v="0"/>
    <x v="0"/>
    <n v="4"/>
    <x v="2"/>
    <s v="Mew SKU 55"/>
    <m/>
    <x v="1"/>
    <x v="0"/>
    <x v="2"/>
    <s v=""/>
    <m/>
    <m/>
    <n v="0"/>
    <n v="0"/>
    <m/>
    <n v="0"/>
  </r>
  <r>
    <x v="1"/>
    <x v="0"/>
    <x v="0"/>
    <n v="4"/>
    <x v="2"/>
    <s v="Mew SKU 56"/>
    <m/>
    <x v="1"/>
    <x v="0"/>
    <x v="2"/>
    <s v=""/>
    <m/>
    <m/>
    <n v="0"/>
    <n v="0"/>
    <m/>
    <n v="0"/>
  </r>
  <r>
    <x v="1"/>
    <x v="0"/>
    <x v="0"/>
    <n v="4"/>
    <x v="2"/>
    <s v="Mew SKU 57"/>
    <m/>
    <x v="1"/>
    <x v="0"/>
    <x v="2"/>
    <s v=""/>
    <m/>
    <m/>
    <n v="0"/>
    <n v="0"/>
    <m/>
    <n v="0"/>
  </r>
  <r>
    <x v="1"/>
    <x v="0"/>
    <x v="0"/>
    <n v="4"/>
    <x v="2"/>
    <s v="Mew SKU 58"/>
    <m/>
    <x v="1"/>
    <x v="0"/>
    <x v="2"/>
    <s v=""/>
    <m/>
    <m/>
    <n v="0"/>
    <n v="0"/>
    <m/>
    <n v="0"/>
  </r>
  <r>
    <x v="1"/>
    <x v="0"/>
    <x v="0"/>
    <n v="4"/>
    <x v="2"/>
    <s v="Mew SKU 59"/>
    <m/>
    <x v="1"/>
    <x v="0"/>
    <x v="2"/>
    <s v=""/>
    <m/>
    <m/>
    <n v="0"/>
    <n v="0"/>
    <m/>
    <n v="0"/>
  </r>
  <r>
    <x v="1"/>
    <x v="0"/>
    <x v="0"/>
    <n v="4"/>
    <x v="2"/>
    <s v="Mew SKU 60"/>
    <m/>
    <x v="1"/>
    <x v="0"/>
    <x v="2"/>
    <s v=""/>
    <m/>
    <m/>
    <n v="0"/>
    <n v="0"/>
    <m/>
    <n v="0"/>
  </r>
  <r>
    <x v="1"/>
    <x v="0"/>
    <x v="0"/>
    <n v="4"/>
    <x v="2"/>
    <s v="Mew SKU 61"/>
    <m/>
    <x v="1"/>
    <x v="0"/>
    <x v="2"/>
    <s v=""/>
    <m/>
    <m/>
    <n v="0"/>
    <n v="0"/>
    <m/>
    <n v="0"/>
  </r>
  <r>
    <x v="1"/>
    <x v="0"/>
    <x v="0"/>
    <n v="4"/>
    <x v="2"/>
    <s v="Mew SKU 62"/>
    <m/>
    <x v="1"/>
    <x v="0"/>
    <x v="2"/>
    <s v=""/>
    <m/>
    <m/>
    <n v="0"/>
    <n v="0"/>
    <m/>
    <n v="0"/>
  </r>
  <r>
    <x v="1"/>
    <x v="0"/>
    <x v="0"/>
    <n v="4"/>
    <x v="2"/>
    <s v="Mew SKU 63"/>
    <m/>
    <x v="1"/>
    <x v="0"/>
    <x v="2"/>
    <s v=""/>
    <m/>
    <m/>
    <n v="0"/>
    <n v="0"/>
    <m/>
    <n v="0"/>
  </r>
  <r>
    <x v="1"/>
    <x v="0"/>
    <x v="0"/>
    <n v="4"/>
    <x v="2"/>
    <s v="Mew SKU 64"/>
    <m/>
    <x v="1"/>
    <x v="0"/>
    <x v="2"/>
    <s v=""/>
    <m/>
    <m/>
    <n v="0"/>
    <n v="0"/>
    <m/>
    <n v="0"/>
  </r>
  <r>
    <x v="1"/>
    <x v="0"/>
    <x v="0"/>
    <n v="4"/>
    <x v="2"/>
    <s v="Mew SKU 65"/>
    <m/>
    <x v="1"/>
    <x v="0"/>
    <x v="2"/>
    <s v=""/>
    <m/>
    <m/>
    <n v="0"/>
    <n v="0"/>
    <m/>
    <n v="0"/>
  </r>
  <r>
    <x v="1"/>
    <x v="0"/>
    <x v="0"/>
    <n v="4"/>
    <x v="2"/>
    <s v="Mew SKU 66"/>
    <m/>
    <x v="1"/>
    <x v="0"/>
    <x v="2"/>
    <s v=""/>
    <m/>
    <m/>
    <n v="0"/>
    <n v="0"/>
    <m/>
    <n v="0"/>
  </r>
  <r>
    <x v="1"/>
    <x v="0"/>
    <x v="0"/>
    <n v="4"/>
    <x v="2"/>
    <s v="TPCJKBX001"/>
    <m/>
    <x v="1"/>
    <x v="0"/>
    <x v="0"/>
    <s v=""/>
    <m/>
    <n v="4116"/>
    <n v="0"/>
    <n v="-4116"/>
    <n v="0"/>
    <n v="0"/>
  </r>
  <r>
    <x v="1"/>
    <x v="0"/>
    <x v="0"/>
    <n v="4"/>
    <x v="2"/>
    <s v="TPCJKBX002"/>
    <m/>
    <x v="1"/>
    <x v="0"/>
    <x v="0"/>
    <s v=""/>
    <m/>
    <n v="4262.3999999999996"/>
    <n v="0"/>
    <n v="-4262.3999999999996"/>
    <n v="0"/>
    <n v="0"/>
  </r>
  <r>
    <x v="1"/>
    <x v="0"/>
    <x v="0"/>
    <n v="4"/>
    <x v="2"/>
    <s v="TPCJKBX003"/>
    <m/>
    <x v="1"/>
    <x v="0"/>
    <x v="0"/>
    <s v=""/>
    <m/>
    <n v="172.8"/>
    <m/>
    <n v="0"/>
    <m/>
    <n v="0"/>
  </r>
  <r>
    <x v="1"/>
    <x v="0"/>
    <x v="0"/>
    <n v="4"/>
    <x v="2"/>
    <s v="TPCJKBX004"/>
    <m/>
    <x v="1"/>
    <x v="0"/>
    <x v="0"/>
    <s v=""/>
    <m/>
    <n v="2016"/>
    <n v="0"/>
    <n v="-2016"/>
    <n v="0"/>
    <n v="0"/>
  </r>
  <r>
    <x v="1"/>
    <x v="0"/>
    <x v="0"/>
    <n v="4"/>
    <x v="2"/>
    <s v="TPCJKBX005"/>
    <m/>
    <x v="1"/>
    <x v="0"/>
    <x v="0"/>
    <s v=""/>
    <m/>
    <n v="3052"/>
    <n v="0"/>
    <n v="-3052"/>
    <n v="0"/>
    <n v="0"/>
  </r>
  <r>
    <x v="0"/>
    <x v="0"/>
    <x v="0"/>
    <n v="4"/>
    <x v="2"/>
    <s v="TPCEBB033"/>
    <m/>
    <x v="0"/>
    <x v="0"/>
    <x v="2"/>
    <s v=""/>
    <m/>
    <n v="1281.9025253717873"/>
    <n v="600"/>
    <n v="-681.90252537178731"/>
    <n v="490"/>
    <n v="600"/>
  </r>
  <r>
    <x v="0"/>
    <x v="0"/>
    <x v="0"/>
    <n v="4"/>
    <x v="2"/>
    <s v="TPCEBB034"/>
    <m/>
    <x v="0"/>
    <x v="0"/>
    <x v="2"/>
    <s v=""/>
    <m/>
    <n v="918.09747462821292"/>
    <n v="1200"/>
    <n v="281.90252537178708"/>
    <n v="1105"/>
    <n v="1200"/>
  </r>
  <r>
    <x v="0"/>
    <x v="0"/>
    <x v="0"/>
    <n v="4"/>
    <x v="2"/>
    <s v="TPCEBB038"/>
    <m/>
    <x v="0"/>
    <x v="0"/>
    <x v="2"/>
    <s v=""/>
    <m/>
    <n v="0"/>
    <n v="0"/>
    <n v="0"/>
    <m/>
    <n v="0"/>
  </r>
  <r>
    <x v="0"/>
    <x v="0"/>
    <x v="0"/>
    <n v="4"/>
    <x v="2"/>
    <s v="TPCEBB039"/>
    <m/>
    <x v="0"/>
    <x v="0"/>
    <x v="2"/>
    <s v=""/>
    <m/>
    <n v="0"/>
    <n v="0"/>
    <n v="0"/>
    <m/>
    <n v="0"/>
  </r>
  <r>
    <x v="0"/>
    <x v="0"/>
    <x v="0"/>
    <n v="4"/>
    <x v="2"/>
    <s v="TPCEBX029"/>
    <m/>
    <x v="0"/>
    <x v="0"/>
    <x v="0"/>
    <s v=""/>
    <m/>
    <n v="2866.4283504023051"/>
    <n v="0"/>
    <n v="-2866.4283504023051"/>
    <m/>
    <n v="0"/>
  </r>
  <r>
    <x v="0"/>
    <x v="0"/>
    <x v="0"/>
    <n v="4"/>
    <x v="2"/>
    <s v="TPCEBX030"/>
    <m/>
    <x v="0"/>
    <x v="0"/>
    <x v="0"/>
    <s v=""/>
    <m/>
    <n v="0"/>
    <n v="0"/>
    <n v="0"/>
    <m/>
    <n v="0"/>
  </r>
  <r>
    <x v="0"/>
    <x v="0"/>
    <x v="0"/>
    <n v="4"/>
    <x v="2"/>
    <s v="TPCEBX039"/>
    <m/>
    <x v="0"/>
    <x v="0"/>
    <x v="0"/>
    <s v=""/>
    <m/>
    <n v="2339.5706091047859"/>
    <n v="0"/>
    <n v="-2339.5706091047859"/>
    <n v="0"/>
    <n v="0"/>
  </r>
  <r>
    <x v="0"/>
    <x v="0"/>
    <x v="0"/>
    <n v="4"/>
    <x v="2"/>
    <s v="TPCEBX040"/>
    <m/>
    <x v="0"/>
    <x v="0"/>
    <x v="0"/>
    <s v=""/>
    <m/>
    <n v="0"/>
    <n v="14000"/>
    <n v="14000"/>
    <n v="34189"/>
    <n v="14000"/>
  </r>
  <r>
    <x v="0"/>
    <x v="0"/>
    <x v="0"/>
    <n v="4"/>
    <x v="2"/>
    <s v="TPCEBX041"/>
    <m/>
    <x v="0"/>
    <x v="0"/>
    <x v="0"/>
    <s v=""/>
    <m/>
    <n v="56012.043465573537"/>
    <n v="45000"/>
    <n v="-11012.043465573537"/>
    <n v="35933"/>
    <n v="45000"/>
  </r>
  <r>
    <x v="0"/>
    <x v="0"/>
    <x v="0"/>
    <n v="4"/>
    <x v="2"/>
    <s v="TPCEBX043"/>
    <m/>
    <x v="0"/>
    <x v="0"/>
    <x v="0"/>
    <s v=""/>
    <m/>
    <n v="6934.0379216607253"/>
    <n v="0"/>
    <n v="-6934.0379216607253"/>
    <n v="1066"/>
    <n v="0"/>
  </r>
  <r>
    <x v="0"/>
    <x v="0"/>
    <x v="0"/>
    <n v="4"/>
    <x v="2"/>
    <s v="TPCEBX044"/>
    <m/>
    <x v="0"/>
    <x v="0"/>
    <x v="0"/>
    <s v=""/>
    <m/>
    <n v="30672.872587069134"/>
    <n v="5000"/>
    <n v="-25672.872587069134"/>
    <n v="3858"/>
    <n v="5000"/>
  </r>
  <r>
    <x v="0"/>
    <x v="0"/>
    <x v="0"/>
    <n v="4"/>
    <x v="2"/>
    <s v="TPCEBX045"/>
    <m/>
    <x v="0"/>
    <x v="0"/>
    <x v="0"/>
    <s v=""/>
    <m/>
    <n v="1297.864966337871"/>
    <n v="15000"/>
    <n v="13702.135033662129"/>
    <n v="31538"/>
    <n v="15000"/>
  </r>
  <r>
    <x v="0"/>
    <x v="0"/>
    <x v="0"/>
    <n v="4"/>
    <x v="2"/>
    <s v="TPCEBX046"/>
    <m/>
    <x v="0"/>
    <x v="0"/>
    <x v="0"/>
    <s v=""/>
    <m/>
    <n v="42746.805010574899"/>
    <n v="30000"/>
    <n v="-12746.805010574899"/>
    <n v="25060"/>
    <n v="30000"/>
  </r>
  <r>
    <x v="0"/>
    <x v="0"/>
    <x v="0"/>
    <n v="4"/>
    <x v="2"/>
    <s v="TPCEBX051"/>
    <m/>
    <x v="0"/>
    <x v="0"/>
    <x v="0"/>
    <s v=""/>
    <m/>
    <n v="0"/>
    <n v="0"/>
    <n v="0"/>
    <m/>
    <n v="0"/>
  </r>
  <r>
    <x v="0"/>
    <x v="0"/>
    <x v="0"/>
    <n v="4"/>
    <x v="2"/>
    <s v="TPCEBX052"/>
    <m/>
    <x v="0"/>
    <x v="0"/>
    <x v="0"/>
    <s v=""/>
    <m/>
    <n v="0"/>
    <n v="0"/>
    <n v="0"/>
    <m/>
    <n v="0"/>
  </r>
  <r>
    <x v="0"/>
    <x v="0"/>
    <x v="0"/>
    <n v="4"/>
    <x v="2"/>
    <s v="TPCEBX053"/>
    <m/>
    <x v="0"/>
    <x v="0"/>
    <x v="0"/>
    <s v=""/>
    <m/>
    <n v="0"/>
    <n v="0"/>
    <n v="0"/>
    <m/>
    <n v="0"/>
  </r>
  <r>
    <x v="0"/>
    <x v="0"/>
    <x v="0"/>
    <n v="4"/>
    <x v="2"/>
    <s v="TPCEBX054"/>
    <m/>
    <x v="0"/>
    <x v="0"/>
    <x v="0"/>
    <s v=""/>
    <m/>
    <n v="0"/>
    <n v="0"/>
    <n v="0"/>
    <m/>
    <n v="0"/>
  </r>
  <r>
    <x v="0"/>
    <x v="0"/>
    <x v="0"/>
    <n v="4"/>
    <x v="2"/>
    <s v="TPCEBX055"/>
    <m/>
    <x v="0"/>
    <x v="0"/>
    <x v="0"/>
    <s v=""/>
    <m/>
    <n v="0"/>
    <n v="0"/>
    <n v="0"/>
    <m/>
    <n v="0"/>
  </r>
  <r>
    <x v="0"/>
    <x v="0"/>
    <x v="0"/>
    <n v="4"/>
    <x v="2"/>
    <s v="TPCEBX061"/>
    <m/>
    <x v="0"/>
    <x v="0"/>
    <x v="0"/>
    <s v=""/>
    <m/>
    <n v="3608.6067193245235"/>
    <n v="4000"/>
    <n v="391.39328067547649"/>
    <n v="6178"/>
    <n v="4000"/>
  </r>
  <r>
    <x v="0"/>
    <x v="0"/>
    <x v="0"/>
    <n v="4"/>
    <x v="2"/>
    <s v="TPCEBX062"/>
    <m/>
    <x v="0"/>
    <x v="0"/>
    <x v="0"/>
    <s v=""/>
    <m/>
    <n v="3027.1515118319949"/>
    <n v="1000"/>
    <n v="-2027.1515118319949"/>
    <n v="605"/>
    <n v="1000"/>
  </r>
  <r>
    <x v="0"/>
    <x v="0"/>
    <x v="0"/>
    <n v="4"/>
    <x v="2"/>
    <s v="TPCEBX063"/>
    <m/>
    <x v="0"/>
    <x v="0"/>
    <x v="0"/>
    <s v=""/>
    <m/>
    <n v="3170.821071744349"/>
    <n v="1000"/>
    <n v="-2170.821071744349"/>
    <n v="1007"/>
    <n v="1000"/>
  </r>
  <r>
    <x v="0"/>
    <x v="0"/>
    <x v="0"/>
    <n v="4"/>
    <x v="2"/>
    <s v="TPCECG056"/>
    <m/>
    <x v="0"/>
    <x v="0"/>
    <x v="1"/>
    <s v=""/>
    <m/>
    <n v="12000"/>
    <n v="4928"/>
    <n v="-7072"/>
    <n v="2755"/>
    <n v="4928"/>
  </r>
  <r>
    <x v="0"/>
    <x v="0"/>
    <x v="0"/>
    <n v="4"/>
    <x v="2"/>
    <s v="TPCECG057"/>
    <m/>
    <x v="0"/>
    <x v="0"/>
    <x v="1"/>
    <s v=""/>
    <m/>
    <n v="15000"/>
    <n v="0"/>
    <n v="-15000"/>
    <n v="0"/>
    <n v="0"/>
  </r>
  <r>
    <x v="0"/>
    <x v="0"/>
    <x v="0"/>
    <n v="4"/>
    <x v="2"/>
    <s v="TPCECG062"/>
    <m/>
    <x v="0"/>
    <x v="0"/>
    <x v="1"/>
    <s v=""/>
    <m/>
    <n v="15000"/>
    <n v="16343"/>
    <n v="1343"/>
    <n v="19352"/>
    <n v="16343"/>
  </r>
  <r>
    <x v="0"/>
    <x v="0"/>
    <x v="0"/>
    <n v="4"/>
    <x v="2"/>
    <s v="TPCECG063"/>
    <m/>
    <x v="0"/>
    <x v="0"/>
    <x v="1"/>
    <s v=""/>
    <m/>
    <n v="13000"/>
    <n v="6000"/>
    <n v="-7000"/>
    <n v="8299"/>
    <n v="6000"/>
  </r>
  <r>
    <x v="0"/>
    <x v="0"/>
    <x v="0"/>
    <n v="4"/>
    <x v="2"/>
    <s v="TPCECG064"/>
    <m/>
    <x v="0"/>
    <x v="0"/>
    <x v="1"/>
    <s v=""/>
    <m/>
    <n v="26000"/>
    <n v="38808"/>
    <n v="12808"/>
    <n v="31948"/>
    <n v="38808"/>
  </r>
  <r>
    <x v="0"/>
    <x v="0"/>
    <x v="0"/>
    <n v="4"/>
    <x v="2"/>
    <s v="TPCECG065"/>
    <m/>
    <x v="0"/>
    <x v="0"/>
    <x v="1"/>
    <s v=""/>
    <m/>
    <n v="16000"/>
    <n v="6246"/>
    <n v="-9754"/>
    <n v="6025"/>
    <n v="6246"/>
  </r>
  <r>
    <x v="0"/>
    <x v="0"/>
    <x v="0"/>
    <n v="4"/>
    <x v="2"/>
    <s v="TPCECG066"/>
    <m/>
    <x v="0"/>
    <x v="0"/>
    <x v="1"/>
    <s v=""/>
    <m/>
    <n v="6755.7559529145183"/>
    <n v="6000"/>
    <n v="-755.75595291451828"/>
    <n v="3985"/>
    <n v="6000"/>
  </r>
  <r>
    <x v="0"/>
    <x v="0"/>
    <x v="0"/>
    <n v="4"/>
    <x v="2"/>
    <s v="TPCECG067"/>
    <m/>
    <x v="0"/>
    <x v="0"/>
    <x v="1"/>
    <s v=""/>
    <m/>
    <n v="26004.455068104195"/>
    <n v="21326"/>
    <n v="-4678.4550681041947"/>
    <n v="19236"/>
    <n v="21326"/>
  </r>
  <r>
    <x v="0"/>
    <x v="0"/>
    <x v="0"/>
    <n v="4"/>
    <x v="2"/>
    <s v="TPCECG068"/>
    <m/>
    <x v="0"/>
    <x v="0"/>
    <x v="1"/>
    <s v=""/>
    <m/>
    <n v="41726.386917125601"/>
    <n v="49114"/>
    <n v="7387.613082874399"/>
    <n v="51032"/>
    <n v="49114"/>
  </r>
  <r>
    <x v="0"/>
    <x v="0"/>
    <x v="0"/>
    <n v="4"/>
    <x v="2"/>
    <s v="TPCECG070"/>
    <m/>
    <x v="0"/>
    <x v="0"/>
    <x v="1"/>
    <s v=""/>
    <m/>
    <n v="30515.369321856033"/>
    <n v="14899"/>
    <n v="-15616.369321856033"/>
    <n v="13266"/>
    <n v="14899"/>
  </r>
  <r>
    <x v="0"/>
    <x v="0"/>
    <x v="0"/>
    <n v="4"/>
    <x v="2"/>
    <s v="TPCECG073"/>
    <m/>
    <x v="0"/>
    <x v="0"/>
    <x v="1"/>
    <s v=""/>
    <m/>
    <n v="23634.234788012323"/>
    <n v="18759"/>
    <n v="-4875.2347880123234"/>
    <n v="19056"/>
    <n v="18759"/>
  </r>
  <r>
    <x v="0"/>
    <x v="0"/>
    <x v="0"/>
    <n v="4"/>
    <x v="2"/>
    <s v="TPCECG074"/>
    <m/>
    <x v="0"/>
    <x v="0"/>
    <x v="1"/>
    <s v=""/>
    <m/>
    <n v="5771.1274333556912"/>
    <n v="3680"/>
    <n v="-2091.1274333556912"/>
    <n v="1736"/>
    <n v="3680"/>
  </r>
  <r>
    <x v="0"/>
    <x v="0"/>
    <x v="0"/>
    <n v="4"/>
    <x v="2"/>
    <s v="TPCECG076"/>
    <m/>
    <x v="0"/>
    <x v="0"/>
    <x v="1"/>
    <s v=""/>
    <m/>
    <n v="595.91135284793052"/>
    <n v="400"/>
    <n v="-195.91135284793052"/>
    <n v="383"/>
    <n v="400"/>
  </r>
  <r>
    <x v="0"/>
    <x v="0"/>
    <x v="0"/>
    <n v="4"/>
    <x v="2"/>
    <s v="TPCECG077"/>
    <m/>
    <x v="0"/>
    <x v="0"/>
    <x v="1"/>
    <s v=""/>
    <m/>
    <n v="1279.8433893687125"/>
    <n v="1316"/>
    <n v="36.156610631287549"/>
    <n v="1317"/>
    <n v="1316"/>
  </r>
  <r>
    <x v="0"/>
    <x v="0"/>
    <x v="0"/>
    <n v="4"/>
    <x v="2"/>
    <s v="TPCECG091"/>
    <m/>
    <x v="0"/>
    <x v="0"/>
    <x v="1"/>
    <s v=""/>
    <m/>
    <n v="0"/>
    <n v="0"/>
    <n v="0"/>
    <m/>
    <n v="0"/>
  </r>
  <r>
    <x v="0"/>
    <x v="0"/>
    <x v="0"/>
    <n v="4"/>
    <x v="2"/>
    <s v="TPCEHC021"/>
    <m/>
    <x v="0"/>
    <x v="0"/>
    <x v="2"/>
    <s v=""/>
    <m/>
    <n v="7879.9650527215617"/>
    <n v="3600"/>
    <n v="-4279.9650527215617"/>
    <n v="1581"/>
    <n v="3600"/>
  </r>
  <r>
    <x v="0"/>
    <x v="0"/>
    <x v="0"/>
    <n v="4"/>
    <x v="2"/>
    <s v="TPCEHC024"/>
    <m/>
    <x v="0"/>
    <x v="0"/>
    <x v="2"/>
    <s v=""/>
    <m/>
    <n v="28151.159502640614"/>
    <n v="35893"/>
    <n v="7741.8404973593861"/>
    <n v="23497"/>
    <n v="35893"/>
  </r>
  <r>
    <x v="0"/>
    <x v="0"/>
    <x v="0"/>
    <n v="4"/>
    <x v="2"/>
    <s v="TPCEHC025"/>
    <m/>
    <x v="0"/>
    <x v="0"/>
    <x v="2"/>
    <s v=""/>
    <m/>
    <n v="16384.505341191481"/>
    <n v="17700"/>
    <n v="1315.4946588085186"/>
    <n v="9681"/>
    <n v="17700"/>
  </r>
  <r>
    <x v="0"/>
    <x v="0"/>
    <x v="0"/>
    <n v="4"/>
    <x v="2"/>
    <s v="TPCEHC026"/>
    <m/>
    <x v="0"/>
    <x v="0"/>
    <x v="2"/>
    <s v=""/>
    <m/>
    <n v="5371.0938779523503"/>
    <n v="1800"/>
    <n v="-3571.0938779523503"/>
    <n v="1440"/>
    <n v="1800"/>
  </r>
  <r>
    <x v="0"/>
    <x v="0"/>
    <x v="0"/>
    <n v="4"/>
    <x v="2"/>
    <s v="TPCEHC027"/>
    <m/>
    <x v="0"/>
    <x v="0"/>
    <x v="2"/>
    <s v=""/>
    <m/>
    <n v="17079.725325081865"/>
    <n v="30476"/>
    <n v="13396.274674918135"/>
    <n v="19775"/>
    <n v="30476"/>
  </r>
  <r>
    <x v="0"/>
    <x v="0"/>
    <x v="0"/>
    <n v="4"/>
    <x v="2"/>
    <s v="TPCEHC029"/>
    <m/>
    <x v="0"/>
    <x v="0"/>
    <x v="2"/>
    <s v=""/>
    <m/>
    <n v="2603.5060091602463"/>
    <n v="2600"/>
    <n v="-3.5060091602463217"/>
    <n v="4720"/>
    <n v="2600"/>
  </r>
  <r>
    <x v="0"/>
    <x v="0"/>
    <x v="0"/>
    <n v="4"/>
    <x v="2"/>
    <s v="TPCEHC030"/>
    <m/>
    <x v="0"/>
    <x v="0"/>
    <x v="2"/>
    <s v=""/>
    <m/>
    <n v="3650.0448912518627"/>
    <n v="600"/>
    <n v="-3050.0448912518627"/>
    <n v="1358"/>
    <n v="600"/>
  </r>
  <r>
    <x v="0"/>
    <x v="0"/>
    <x v="0"/>
    <n v="4"/>
    <x v="2"/>
    <s v="TPCEHT004"/>
    <m/>
    <x v="0"/>
    <x v="0"/>
    <x v="2"/>
    <s v=""/>
    <m/>
    <n v="0"/>
    <n v="0"/>
    <n v="0"/>
    <n v="0"/>
    <n v="0"/>
  </r>
  <r>
    <x v="0"/>
    <x v="0"/>
    <x v="0"/>
    <n v="4"/>
    <x v="2"/>
    <s v="TPCEME003"/>
    <m/>
    <x v="0"/>
    <x v="0"/>
    <x v="1"/>
    <s v=""/>
    <m/>
    <n v="6000"/>
    <n v="0"/>
    <n v="-6000"/>
    <n v="0"/>
    <n v="0"/>
  </r>
  <r>
    <x v="0"/>
    <x v="0"/>
    <x v="0"/>
    <n v="4"/>
    <x v="2"/>
    <s v="TPCEME004"/>
    <m/>
    <x v="0"/>
    <x v="0"/>
    <x v="1"/>
    <s v=""/>
    <m/>
    <n v="3000"/>
    <n v="0"/>
    <n v="-3000"/>
    <m/>
    <n v="0"/>
  </r>
  <r>
    <x v="0"/>
    <x v="0"/>
    <x v="0"/>
    <n v="4"/>
    <x v="2"/>
    <s v="TPCEXC004"/>
    <m/>
    <x v="0"/>
    <x v="0"/>
    <x v="2"/>
    <s v=""/>
    <m/>
    <n v="4400"/>
    <n v="832"/>
    <n v="-3568"/>
    <n v="832"/>
    <n v="832"/>
  </r>
  <r>
    <x v="0"/>
    <x v="0"/>
    <x v="0"/>
    <n v="4"/>
    <x v="2"/>
    <s v="TPCEXM005"/>
    <m/>
    <x v="0"/>
    <x v="0"/>
    <x v="2"/>
    <s v=""/>
    <m/>
    <n v="14974.202870893487"/>
    <n v="9600"/>
    <n v="-5374.2028708934868"/>
    <n v="10417"/>
    <n v="9600"/>
  </r>
  <r>
    <x v="0"/>
    <x v="0"/>
    <x v="0"/>
    <n v="4"/>
    <x v="2"/>
    <s v="TPCEXM007"/>
    <m/>
    <x v="0"/>
    <x v="0"/>
    <x v="2"/>
    <s v=""/>
    <m/>
    <n v="3025.797129106516"/>
    <n v="0"/>
    <n v="-3025.797129106516"/>
    <n v="0"/>
    <n v="0"/>
  </r>
  <r>
    <x v="1"/>
    <x v="0"/>
    <x v="0"/>
    <n v="4"/>
    <x v="2"/>
    <s v="TPMBFCG001"/>
    <m/>
    <x v="1"/>
    <x v="0"/>
    <x v="1"/>
    <s v=""/>
    <m/>
    <n v="0"/>
    <n v="0"/>
    <n v="0"/>
    <m/>
    <n v="0"/>
  </r>
  <r>
    <x v="1"/>
    <x v="0"/>
    <x v="0"/>
    <n v="4"/>
    <x v="2"/>
    <s v="TPMBFCG002"/>
    <m/>
    <x v="1"/>
    <x v="0"/>
    <x v="1"/>
    <s v=""/>
    <m/>
    <n v="5796"/>
    <n v="0"/>
    <n v="-5796"/>
    <n v="0"/>
    <n v="0"/>
  </r>
  <r>
    <x v="1"/>
    <x v="0"/>
    <x v="0"/>
    <n v="4"/>
    <x v="2"/>
    <s v="TPMBFCG005"/>
    <m/>
    <x v="1"/>
    <x v="0"/>
    <x v="1"/>
    <s v=""/>
    <m/>
    <m/>
    <n v="0"/>
    <n v="0"/>
    <m/>
    <n v="0"/>
  </r>
  <r>
    <x v="1"/>
    <x v="0"/>
    <x v="0"/>
    <n v="4"/>
    <x v="2"/>
    <s v="TPMBFHC001"/>
    <m/>
    <x v="1"/>
    <x v="0"/>
    <x v="2"/>
    <s v=""/>
    <m/>
    <m/>
    <n v="0"/>
    <n v="0"/>
    <m/>
    <n v="0"/>
  </r>
  <r>
    <x v="1"/>
    <x v="0"/>
    <x v="0"/>
    <n v="4"/>
    <x v="2"/>
    <s v="TPMBFHC002"/>
    <m/>
    <x v="1"/>
    <x v="0"/>
    <x v="2"/>
    <s v=""/>
    <m/>
    <m/>
    <n v="0"/>
    <n v="0"/>
    <m/>
    <n v="0"/>
  </r>
  <r>
    <x v="1"/>
    <x v="0"/>
    <x v="0"/>
    <n v="4"/>
    <x v="2"/>
    <s v="TPMBFMD002"/>
    <m/>
    <x v="1"/>
    <x v="0"/>
    <x v="0"/>
    <s v=""/>
    <m/>
    <n v="0"/>
    <n v="0"/>
    <n v="0"/>
    <m/>
    <n v="0"/>
  </r>
  <r>
    <x v="1"/>
    <x v="0"/>
    <x v="0"/>
    <n v="4"/>
    <x v="2"/>
    <s v="TPMBFXM001"/>
    <m/>
    <x v="1"/>
    <x v="0"/>
    <x v="2"/>
    <s v=""/>
    <m/>
    <m/>
    <n v="0"/>
    <n v="0"/>
    <m/>
    <n v="0"/>
  </r>
  <r>
    <x v="1"/>
    <x v="0"/>
    <x v="0"/>
    <n v="4"/>
    <x v="2"/>
    <s v="TPMTCCG001"/>
    <m/>
    <x v="1"/>
    <x v="0"/>
    <x v="1"/>
    <s v=""/>
    <m/>
    <m/>
    <n v="2000"/>
    <n v="2000"/>
    <n v="2010"/>
    <n v="2000"/>
  </r>
  <r>
    <x v="1"/>
    <x v="0"/>
    <x v="0"/>
    <n v="4"/>
    <x v="2"/>
    <s v="TPMTCCG002"/>
    <m/>
    <x v="1"/>
    <x v="0"/>
    <x v="1"/>
    <s v=""/>
    <m/>
    <m/>
    <n v="2000"/>
    <n v="2000"/>
    <n v="2004"/>
    <n v="2000"/>
  </r>
  <r>
    <x v="1"/>
    <x v="0"/>
    <x v="0"/>
    <n v="4"/>
    <x v="2"/>
    <s v="TPMTCCG003"/>
    <m/>
    <x v="1"/>
    <x v="0"/>
    <x v="1"/>
    <s v=""/>
    <m/>
    <m/>
    <n v="1920"/>
    <n v="1920"/>
    <n v="2000"/>
    <n v="1920"/>
  </r>
  <r>
    <x v="1"/>
    <x v="0"/>
    <x v="0"/>
    <n v="4"/>
    <x v="2"/>
    <s v="TPMTCCG004"/>
    <m/>
    <x v="1"/>
    <x v="0"/>
    <x v="1"/>
    <s v=""/>
    <m/>
    <m/>
    <n v="960"/>
    <n v="960"/>
    <n v="1035"/>
    <n v="960"/>
  </r>
  <r>
    <x v="1"/>
    <x v="0"/>
    <x v="0"/>
    <n v="4"/>
    <x v="2"/>
    <s v="TPMTCCG005"/>
    <m/>
    <x v="1"/>
    <x v="0"/>
    <x v="1"/>
    <s v=""/>
    <m/>
    <n v="0"/>
    <n v="3870"/>
    <n v="3870"/>
    <n v="3877"/>
    <n v="3870"/>
  </r>
  <r>
    <x v="1"/>
    <x v="0"/>
    <x v="0"/>
    <n v="4"/>
    <x v="2"/>
    <s v="TPMTCCG006"/>
    <m/>
    <x v="1"/>
    <x v="0"/>
    <x v="1"/>
    <s v=""/>
    <m/>
    <n v="0"/>
    <n v="0"/>
    <n v="0"/>
    <m/>
    <n v="0"/>
  </r>
  <r>
    <x v="1"/>
    <x v="0"/>
    <x v="0"/>
    <n v="4"/>
    <x v="2"/>
    <s v="TPTFGBB003"/>
    <m/>
    <x v="1"/>
    <x v="0"/>
    <x v="2"/>
    <s v=""/>
    <m/>
    <m/>
    <n v="0"/>
    <n v="0"/>
    <m/>
    <n v="0"/>
  </r>
  <r>
    <x v="1"/>
    <x v="0"/>
    <x v="0"/>
    <n v="4"/>
    <x v="2"/>
    <s v="TPTFGBX007"/>
    <m/>
    <x v="1"/>
    <x v="0"/>
    <x v="2"/>
    <s v=""/>
    <m/>
    <m/>
    <n v="0"/>
    <n v="0"/>
    <m/>
    <n v="0"/>
  </r>
  <r>
    <x v="1"/>
    <x v="0"/>
    <x v="0"/>
    <n v="4"/>
    <x v="2"/>
    <s v="TPTFGBX021"/>
    <m/>
    <x v="1"/>
    <x v="0"/>
    <x v="2"/>
    <s v=""/>
    <m/>
    <m/>
    <n v="0"/>
    <n v="0"/>
    <m/>
    <n v="0"/>
  </r>
  <r>
    <x v="1"/>
    <x v="0"/>
    <x v="0"/>
    <n v="4"/>
    <x v="2"/>
    <s v="TPTFGBX022"/>
    <m/>
    <x v="1"/>
    <x v="0"/>
    <x v="2"/>
    <s v=""/>
    <m/>
    <m/>
    <n v="0"/>
    <n v="0"/>
    <m/>
    <n v="0"/>
  </r>
  <r>
    <x v="1"/>
    <x v="0"/>
    <x v="0"/>
    <n v="4"/>
    <x v="2"/>
    <s v="TPTFGBX024"/>
    <m/>
    <x v="1"/>
    <x v="0"/>
    <x v="2"/>
    <s v=""/>
    <m/>
    <m/>
    <n v="0"/>
    <n v="0"/>
    <m/>
    <n v="0"/>
  </r>
  <r>
    <x v="1"/>
    <x v="0"/>
    <x v="0"/>
    <n v="4"/>
    <x v="2"/>
    <s v="TPTFGBX025"/>
    <m/>
    <x v="1"/>
    <x v="0"/>
    <x v="2"/>
    <s v=""/>
    <m/>
    <n v="0"/>
    <n v="10042"/>
    <n v="10042"/>
    <n v="10073"/>
    <n v="10042"/>
  </r>
  <r>
    <x v="1"/>
    <x v="0"/>
    <x v="0"/>
    <n v="4"/>
    <x v="2"/>
    <s v="TPTFGBX028"/>
    <m/>
    <x v="1"/>
    <x v="0"/>
    <x v="2"/>
    <s v=""/>
    <m/>
    <m/>
    <n v="0"/>
    <n v="0"/>
    <m/>
    <n v="0"/>
  </r>
  <r>
    <x v="1"/>
    <x v="0"/>
    <x v="0"/>
    <n v="4"/>
    <x v="2"/>
    <s v="TPTFGBX029"/>
    <m/>
    <x v="1"/>
    <x v="0"/>
    <x v="2"/>
    <s v=""/>
    <m/>
    <m/>
    <n v="0"/>
    <n v="0"/>
    <m/>
    <n v="0"/>
  </r>
  <r>
    <x v="1"/>
    <x v="0"/>
    <x v="0"/>
    <n v="4"/>
    <x v="2"/>
    <s v="TPTFGBX031"/>
    <m/>
    <x v="1"/>
    <x v="0"/>
    <x v="2"/>
    <s v=""/>
    <m/>
    <m/>
    <n v="0"/>
    <n v="0"/>
    <m/>
    <n v="0"/>
  </r>
  <r>
    <x v="1"/>
    <x v="0"/>
    <x v="0"/>
    <n v="4"/>
    <x v="2"/>
    <s v="TPTFGBX032"/>
    <m/>
    <x v="1"/>
    <x v="0"/>
    <x v="2"/>
    <s v=""/>
    <m/>
    <n v="0"/>
    <n v="0"/>
    <n v="0"/>
    <m/>
    <n v="0"/>
  </r>
  <r>
    <x v="1"/>
    <x v="0"/>
    <x v="0"/>
    <n v="4"/>
    <x v="2"/>
    <s v="TPTFGCG009"/>
    <m/>
    <x v="1"/>
    <x v="0"/>
    <x v="1"/>
    <s v=""/>
    <m/>
    <m/>
    <n v="0"/>
    <n v="0"/>
    <m/>
    <n v="0"/>
  </r>
  <r>
    <x v="1"/>
    <x v="0"/>
    <x v="0"/>
    <n v="4"/>
    <x v="2"/>
    <s v="TPTFGCG013"/>
    <m/>
    <x v="1"/>
    <x v="0"/>
    <x v="1"/>
    <s v=""/>
    <m/>
    <n v="668196.22641509434"/>
    <n v="578252.65"/>
    <n v="-89943.576415094314"/>
    <n v="590666"/>
    <n v="578252.65"/>
  </r>
  <r>
    <x v="1"/>
    <x v="0"/>
    <x v="0"/>
    <n v="4"/>
    <x v="2"/>
    <s v="TPTFGCG014"/>
    <m/>
    <x v="1"/>
    <x v="0"/>
    <x v="1"/>
    <s v=""/>
    <m/>
    <n v="0"/>
    <n v="32902"/>
    <n v="32902"/>
    <n v="33874"/>
    <n v="32902"/>
  </r>
  <r>
    <x v="1"/>
    <x v="0"/>
    <x v="0"/>
    <n v="4"/>
    <x v="2"/>
    <s v="TPTFGHT001"/>
    <m/>
    <x v="1"/>
    <x v="0"/>
    <x v="2"/>
    <s v=""/>
    <m/>
    <n v="0"/>
    <n v="0"/>
    <n v="0"/>
    <m/>
    <n v="0"/>
  </r>
  <r>
    <x v="1"/>
    <x v="0"/>
    <x v="0"/>
    <n v="4"/>
    <x v="2"/>
    <s v="TPTFGHT019"/>
    <m/>
    <x v="1"/>
    <x v="0"/>
    <x v="2"/>
    <s v=""/>
    <m/>
    <n v="0"/>
    <n v="0"/>
    <n v="0"/>
    <m/>
    <n v="0"/>
  </r>
  <r>
    <x v="1"/>
    <x v="0"/>
    <x v="0"/>
    <n v="4"/>
    <x v="2"/>
    <s v="TPTFGHT021"/>
    <m/>
    <x v="1"/>
    <x v="0"/>
    <x v="2"/>
    <s v=""/>
    <m/>
    <n v="61000"/>
    <n v="76318.92"/>
    <n v="15318.919999999998"/>
    <n v="77730"/>
    <n v="76318.92"/>
  </r>
  <r>
    <x v="1"/>
    <x v="0"/>
    <x v="0"/>
    <n v="4"/>
    <x v="2"/>
    <s v="TPTFGHT026"/>
    <m/>
    <x v="1"/>
    <x v="0"/>
    <x v="2"/>
    <s v=""/>
    <m/>
    <m/>
    <n v="0"/>
    <n v="0"/>
    <m/>
    <n v="0"/>
  </r>
  <r>
    <x v="1"/>
    <x v="0"/>
    <x v="0"/>
    <n v="4"/>
    <x v="2"/>
    <s v="TPTFGHT027"/>
    <m/>
    <x v="1"/>
    <x v="0"/>
    <x v="2"/>
    <s v=""/>
    <m/>
    <m/>
    <n v="0"/>
    <n v="0"/>
    <m/>
    <n v="0"/>
  </r>
  <r>
    <x v="1"/>
    <x v="0"/>
    <x v="0"/>
    <n v="4"/>
    <x v="2"/>
    <s v="TPTFGHT028"/>
    <m/>
    <x v="1"/>
    <x v="0"/>
    <x v="2"/>
    <s v=""/>
    <m/>
    <m/>
    <n v="0"/>
    <n v="0"/>
    <m/>
    <n v="0"/>
  </r>
  <r>
    <x v="1"/>
    <x v="0"/>
    <x v="0"/>
    <n v="4"/>
    <x v="2"/>
    <s v="TPTFGHT029"/>
    <m/>
    <x v="1"/>
    <x v="0"/>
    <x v="2"/>
    <s v=""/>
    <m/>
    <m/>
    <n v="0"/>
    <n v="0"/>
    <m/>
    <n v="0"/>
  </r>
  <r>
    <x v="1"/>
    <x v="0"/>
    <x v="0"/>
    <n v="4"/>
    <x v="2"/>
    <s v="TPTMICG003"/>
    <m/>
    <x v="1"/>
    <x v="0"/>
    <x v="1"/>
    <s v=""/>
    <m/>
    <m/>
    <n v="0"/>
    <n v="0"/>
    <m/>
    <n v="0"/>
  </r>
  <r>
    <x v="1"/>
    <x v="0"/>
    <x v="0"/>
    <n v="4"/>
    <x v="2"/>
    <s v="TPTTFCG006"/>
    <m/>
    <x v="1"/>
    <x v="0"/>
    <x v="1"/>
    <s v=""/>
    <m/>
    <n v="1350"/>
    <n v="0"/>
    <n v="-1350"/>
    <n v="0"/>
    <n v="0"/>
  </r>
  <r>
    <x v="1"/>
    <x v="0"/>
    <x v="0"/>
    <n v="4"/>
    <x v="2"/>
    <s v="TPTTFDS002"/>
    <m/>
    <x v="1"/>
    <x v="0"/>
    <x v="2"/>
    <s v=""/>
    <m/>
    <n v="1875"/>
    <n v="0"/>
    <n v="-1875"/>
    <m/>
    <n v="0"/>
  </r>
  <r>
    <x v="1"/>
    <x v="0"/>
    <x v="0"/>
    <n v="4"/>
    <x v="2"/>
    <s v="TPTTFHC005"/>
    <m/>
    <x v="1"/>
    <x v="0"/>
    <x v="2"/>
    <s v=""/>
    <m/>
    <n v="2025"/>
    <n v="0"/>
    <n v="-2025"/>
    <m/>
    <n v="0"/>
  </r>
  <r>
    <x v="1"/>
    <x v="0"/>
    <x v="0"/>
    <n v="4"/>
    <x v="2"/>
    <s v="TPTTFXM005"/>
    <m/>
    <x v="1"/>
    <x v="0"/>
    <x v="2"/>
    <s v=""/>
    <m/>
    <n v="2025"/>
    <n v="0"/>
    <n v="-2025"/>
    <m/>
    <n v="0"/>
  </r>
  <r>
    <x v="0"/>
    <x v="0"/>
    <x v="0"/>
    <n v="4"/>
    <x v="2"/>
    <s v="11VMB00002"/>
    <m/>
    <x v="0"/>
    <x v="1"/>
    <x v="3"/>
    <s v=""/>
    <m/>
    <n v="1343.7286746422931"/>
    <n v="1240.75"/>
    <n v="-102.97867464229307"/>
    <n v="1252"/>
    <n v="1240.75"/>
  </r>
  <r>
    <x v="0"/>
    <x v="0"/>
    <x v="0"/>
    <n v="4"/>
    <x v="2"/>
    <s v="11VMB00004"/>
    <m/>
    <x v="0"/>
    <x v="1"/>
    <x v="3"/>
    <s v=""/>
    <m/>
    <n v="1018.3197207044876"/>
    <n v="922.75"/>
    <n v="-95.569720704487622"/>
    <n v="919"/>
    <n v="922.75"/>
  </r>
  <r>
    <x v="0"/>
    <x v="0"/>
    <x v="0"/>
    <n v="4"/>
    <x v="2"/>
    <s v="11VMB00005"/>
    <m/>
    <x v="0"/>
    <x v="1"/>
    <x v="3"/>
    <s v=""/>
    <m/>
    <n v="1144.8217858914536"/>
    <n v="702.9"/>
    <n v="-441.92178589145362"/>
    <n v="716"/>
    <n v="702.9"/>
  </r>
  <r>
    <x v="0"/>
    <x v="0"/>
    <x v="0"/>
    <n v="4"/>
    <x v="2"/>
    <s v="11VMB00006"/>
    <m/>
    <x v="0"/>
    <x v="1"/>
    <x v="3"/>
    <s v=""/>
    <m/>
    <n v="543.49060196884386"/>
    <n v="437.25"/>
    <n v="-106.24060196884386"/>
    <n v="431"/>
    <n v="437.25"/>
  </r>
  <r>
    <x v="0"/>
    <x v="0"/>
    <x v="0"/>
    <n v="4"/>
    <x v="2"/>
    <s v="11VMB00042"/>
    <m/>
    <x v="0"/>
    <x v="1"/>
    <x v="4"/>
    <s v=""/>
    <m/>
    <n v="5692.0477457491834"/>
    <n v="1807.0654552135895"/>
    <n v="-3884.9822905355941"/>
    <n v="0"/>
    <n v="1807.0654552135895"/>
  </r>
  <r>
    <x v="0"/>
    <x v="0"/>
    <x v="0"/>
    <n v="4"/>
    <x v="2"/>
    <s v="11VMB00045"/>
    <m/>
    <x v="0"/>
    <x v="1"/>
    <x v="5"/>
    <s v=""/>
    <m/>
    <n v="1830.8594156862046"/>
    <n v="1556.5543620584026"/>
    <n v="-274.30505362780195"/>
    <n v="3132"/>
    <n v="1556.5543620584026"/>
  </r>
  <r>
    <x v="1"/>
    <x v="0"/>
    <x v="0"/>
    <n v="4"/>
    <x v="2"/>
    <s v="11VMB00250"/>
    <m/>
    <x v="1"/>
    <x v="1"/>
    <x v="4"/>
    <s v=""/>
    <m/>
    <m/>
    <m/>
    <m/>
    <n v="850"/>
    <n v="0"/>
  </r>
  <r>
    <x v="0"/>
    <x v="0"/>
    <x v="0"/>
    <n v="4"/>
    <x v="2"/>
    <s v="11VMB00275BGG"/>
    <m/>
    <x v="0"/>
    <x v="1"/>
    <x v="4"/>
    <s v=""/>
    <m/>
    <n v="37982.034634634016"/>
    <n v="39562.266590050138"/>
    <n v="1580.2319554161222"/>
    <n v="55120"/>
    <n v="39562.266590050138"/>
  </r>
  <r>
    <x v="0"/>
    <x v="0"/>
    <x v="0"/>
    <n v="4"/>
    <x v="2"/>
    <s v="11VMB00275BGT"/>
    <m/>
    <x v="0"/>
    <x v="1"/>
    <x v="4"/>
    <s v=""/>
    <m/>
    <n v="0"/>
    <n v="4070"/>
    <n v="4070"/>
    <n v="9510"/>
    <n v="4070"/>
  </r>
  <r>
    <x v="0"/>
    <x v="0"/>
    <x v="0"/>
    <n v="4"/>
    <x v="2"/>
    <s v="11VMB00315"/>
    <m/>
    <x v="0"/>
    <x v="1"/>
    <x v="4"/>
    <s v=""/>
    <m/>
    <n v="39963.579100663221"/>
    <n v="33506.253296085619"/>
    <n v="-6457.325804577602"/>
    <n v="39861"/>
    <n v="33506.253296085619"/>
  </r>
  <r>
    <x v="0"/>
    <x v="0"/>
    <x v="0"/>
    <n v="4"/>
    <x v="2"/>
    <s v="11VMB00316"/>
    <m/>
    <x v="0"/>
    <x v="1"/>
    <x v="4"/>
    <s v=""/>
    <m/>
    <n v="121392.53414101097"/>
    <n v="95770.699810250546"/>
    <n v="-25621.834330760423"/>
    <n v="106549"/>
    <n v="95770.699810250546"/>
  </r>
  <r>
    <x v="0"/>
    <x v="0"/>
    <x v="0"/>
    <n v="4"/>
    <x v="2"/>
    <s v="11VMB00317"/>
    <m/>
    <x v="0"/>
    <x v="1"/>
    <x v="4"/>
    <s v=""/>
    <m/>
    <n v="3774.2253618428749"/>
    <n v="2535.8649350649348"/>
    <n v="-1238.3604267779401"/>
    <n v="1920"/>
    <n v="2535.8649350649348"/>
  </r>
  <r>
    <x v="0"/>
    <x v="0"/>
    <x v="0"/>
    <n v="4"/>
    <x v="2"/>
    <s v="11VMB00318"/>
    <m/>
    <x v="0"/>
    <x v="1"/>
    <x v="4"/>
    <s v=""/>
    <m/>
    <n v="25227.127101410384"/>
    <n v="18931.272727272728"/>
    <n v="-6295.8543741376561"/>
    <n v="15140"/>
    <n v="18931.272727272728"/>
  </r>
  <r>
    <x v="0"/>
    <x v="0"/>
    <x v="0"/>
    <n v="4"/>
    <x v="2"/>
    <s v="11VMB00319"/>
    <m/>
    <x v="0"/>
    <x v="1"/>
    <x v="4"/>
    <s v=""/>
    <m/>
    <n v="23625.259871962313"/>
    <n v="17998.359619487892"/>
    <n v="-5626.900252474421"/>
    <n v="13822"/>
    <n v="17998.359619487892"/>
  </r>
  <r>
    <x v="0"/>
    <x v="0"/>
    <x v="0"/>
    <n v="4"/>
    <x v="2"/>
    <s v="11VMB00320"/>
    <m/>
    <x v="0"/>
    <x v="1"/>
    <x v="4"/>
    <s v=""/>
    <m/>
    <n v="3630.4752600175652"/>
    <n v="3052.2795762739761"/>
    <n v="-578.19568374358914"/>
    <n v="3106"/>
    <n v="3052.2795762739761"/>
  </r>
  <r>
    <x v="0"/>
    <x v="0"/>
    <x v="0"/>
    <n v="4"/>
    <x v="2"/>
    <s v="11VMB00321"/>
    <m/>
    <x v="0"/>
    <x v="1"/>
    <x v="4"/>
    <s v=""/>
    <m/>
    <n v="14862.010836235488"/>
    <n v="10515.75974025974"/>
    <n v="-4346.2510959757474"/>
    <n v="11360"/>
    <n v="10515.75974025974"/>
  </r>
  <r>
    <x v="0"/>
    <x v="0"/>
    <x v="0"/>
    <n v="4"/>
    <x v="2"/>
    <s v="11VMB00325"/>
    <m/>
    <x v="0"/>
    <x v="1"/>
    <x v="4"/>
    <s v=""/>
    <m/>
    <n v="474.31547334487453"/>
    <n v="494.79297453646745"/>
    <n v="20.477501191592921"/>
    <n v="300"/>
    <n v="494.79297453646745"/>
  </r>
  <r>
    <x v="0"/>
    <x v="0"/>
    <x v="0"/>
    <n v="4"/>
    <x v="2"/>
    <s v="11VMB00327"/>
    <m/>
    <x v="0"/>
    <x v="1"/>
    <x v="4"/>
    <s v=""/>
    <m/>
    <n v="6311.2271970793036"/>
    <n v="6205.1948051948057"/>
    <n v="-106.03239188449788"/>
    <n v="8250"/>
    <n v="6205.1948051948057"/>
  </r>
  <r>
    <x v="0"/>
    <x v="0"/>
    <x v="0"/>
    <n v="4"/>
    <x v="2"/>
    <s v="11VMB00327GG"/>
    <m/>
    <x v="0"/>
    <x v="1"/>
    <x v="4"/>
    <s v=""/>
    <m/>
    <n v="0"/>
    <n v="1150"/>
    <n v="1150"/>
    <n v="3490"/>
    <n v="1150"/>
  </r>
  <r>
    <x v="0"/>
    <x v="0"/>
    <x v="0"/>
    <n v="4"/>
    <x v="2"/>
    <s v="11VMB00328"/>
    <m/>
    <x v="0"/>
    <x v="1"/>
    <x v="4"/>
    <s v=""/>
    <m/>
    <m/>
    <m/>
    <m/>
    <n v="0"/>
    <n v="0"/>
  </r>
  <r>
    <x v="0"/>
    <x v="0"/>
    <x v="0"/>
    <n v="4"/>
    <x v="2"/>
    <s v="11VMB00329"/>
    <m/>
    <x v="0"/>
    <x v="1"/>
    <x v="4"/>
    <s v=""/>
    <m/>
    <n v="6003.8691381990757"/>
    <n v="4275.9913794587219"/>
    <n v="-1727.8777587403538"/>
    <n v="5400"/>
    <n v="4275.9913794587219"/>
  </r>
  <r>
    <x v="0"/>
    <x v="0"/>
    <x v="0"/>
    <n v="4"/>
    <x v="2"/>
    <s v="11VMB00341"/>
    <m/>
    <x v="0"/>
    <x v="1"/>
    <x v="4"/>
    <s v=""/>
    <m/>
    <n v="10389.849190816867"/>
    <n v="6026.141558441559"/>
    <n v="-4363.7076323753081"/>
    <n v="2887"/>
    <n v="6026.141558441559"/>
  </r>
  <r>
    <x v="0"/>
    <x v="0"/>
    <x v="0"/>
    <n v="4"/>
    <x v="2"/>
    <s v="11VMB00420"/>
    <m/>
    <x v="0"/>
    <x v="1"/>
    <x v="4"/>
    <s v=""/>
    <m/>
    <n v="2765.2799674392309"/>
    <n v="0"/>
    <n v="-2765.2799674392309"/>
    <n v="0"/>
    <n v="0"/>
  </r>
  <r>
    <x v="0"/>
    <x v="0"/>
    <x v="0"/>
    <n v="4"/>
    <x v="2"/>
    <s v="11VMB00421"/>
    <m/>
    <x v="0"/>
    <x v="1"/>
    <x v="4"/>
    <s v=""/>
    <m/>
    <n v="0"/>
    <m/>
    <n v="0"/>
    <m/>
    <n v="0"/>
  </r>
  <r>
    <x v="0"/>
    <x v="0"/>
    <x v="0"/>
    <n v="4"/>
    <x v="2"/>
    <s v="11VMB00476"/>
    <m/>
    <x v="0"/>
    <x v="1"/>
    <x v="4"/>
    <s v=""/>
    <m/>
    <m/>
    <n v="0"/>
    <n v="0"/>
    <n v="0"/>
    <n v="0"/>
  </r>
  <r>
    <x v="1"/>
    <x v="0"/>
    <x v="0"/>
    <n v="4"/>
    <x v="2"/>
    <s v="12BUS00001"/>
    <m/>
    <x v="1"/>
    <x v="1"/>
    <x v="4"/>
    <s v=""/>
    <m/>
    <n v="0"/>
    <n v="0"/>
    <n v="0"/>
    <m/>
    <n v="0"/>
  </r>
  <r>
    <x v="1"/>
    <x v="0"/>
    <x v="0"/>
    <n v="4"/>
    <x v="2"/>
    <s v="12BUS00003"/>
    <m/>
    <x v="1"/>
    <x v="1"/>
    <x v="4"/>
    <s v=""/>
    <m/>
    <n v="0"/>
    <n v="0"/>
    <n v="0"/>
    <m/>
    <n v="0"/>
  </r>
  <r>
    <x v="1"/>
    <x v="0"/>
    <x v="0"/>
    <n v="4"/>
    <x v="2"/>
    <s v="12BUS00006"/>
    <m/>
    <x v="1"/>
    <x v="1"/>
    <x v="4"/>
    <s v=""/>
    <m/>
    <n v="0"/>
    <n v="0"/>
    <n v="0"/>
    <m/>
    <n v="0"/>
  </r>
  <r>
    <x v="1"/>
    <x v="0"/>
    <x v="0"/>
    <n v="4"/>
    <x v="2"/>
    <s v="12BUS00007"/>
    <m/>
    <x v="1"/>
    <x v="1"/>
    <x v="4"/>
    <s v=""/>
    <m/>
    <n v="0"/>
    <n v="0"/>
    <n v="0"/>
    <m/>
    <n v="0"/>
  </r>
  <r>
    <x v="1"/>
    <x v="0"/>
    <x v="0"/>
    <n v="4"/>
    <x v="2"/>
    <s v="12BUS00008"/>
    <m/>
    <x v="1"/>
    <x v="1"/>
    <x v="4"/>
    <s v=""/>
    <m/>
    <n v="0"/>
    <n v="0"/>
    <n v="0"/>
    <m/>
    <n v="0"/>
  </r>
  <r>
    <x v="1"/>
    <x v="0"/>
    <x v="0"/>
    <n v="4"/>
    <x v="2"/>
    <s v="12CHI00001"/>
    <m/>
    <x v="1"/>
    <x v="1"/>
    <x v="4"/>
    <s v=""/>
    <m/>
    <n v="0"/>
    <n v="0"/>
    <n v="0"/>
    <m/>
    <n v="0"/>
  </r>
  <r>
    <x v="1"/>
    <x v="0"/>
    <x v="0"/>
    <n v="4"/>
    <x v="2"/>
    <s v="12GER00001"/>
    <m/>
    <x v="1"/>
    <x v="1"/>
    <x v="4"/>
    <s v=""/>
    <m/>
    <n v="0"/>
    <n v="0"/>
    <n v="0"/>
    <n v="0"/>
    <n v="0"/>
  </r>
  <r>
    <x v="1"/>
    <x v="0"/>
    <x v="0"/>
    <n v="4"/>
    <x v="2"/>
    <s v="12GER00002"/>
    <m/>
    <x v="1"/>
    <x v="1"/>
    <x v="4"/>
    <s v=""/>
    <m/>
    <n v="0"/>
    <n v="0"/>
    <n v="0"/>
    <n v="0"/>
    <n v="0"/>
  </r>
  <r>
    <x v="1"/>
    <x v="0"/>
    <x v="0"/>
    <n v="4"/>
    <x v="2"/>
    <s v="12GERMEW1"/>
    <m/>
    <x v="1"/>
    <x v="1"/>
    <x v="4"/>
    <s v=""/>
    <m/>
    <n v="0"/>
    <n v="0"/>
    <n v="0"/>
    <m/>
    <n v="0"/>
  </r>
  <r>
    <x v="1"/>
    <x v="0"/>
    <x v="0"/>
    <n v="4"/>
    <x v="2"/>
    <s v="12JBP00009"/>
    <m/>
    <x v="1"/>
    <x v="1"/>
    <x v="4"/>
    <s v=""/>
    <m/>
    <n v="7200"/>
    <n v="3167.34"/>
    <n v="-4032.66"/>
    <n v="5683"/>
    <n v="3167.34"/>
  </r>
  <r>
    <x v="1"/>
    <x v="0"/>
    <x v="0"/>
    <n v="4"/>
    <x v="2"/>
    <s v="12JBP00010"/>
    <m/>
    <x v="1"/>
    <x v="1"/>
    <x v="4"/>
    <s v=""/>
    <m/>
    <m/>
    <m/>
    <m/>
    <n v="0"/>
    <n v="0"/>
  </r>
  <r>
    <x v="1"/>
    <x v="0"/>
    <x v="0"/>
    <n v="4"/>
    <x v="2"/>
    <s v="12SIM00004"/>
    <m/>
    <x v="1"/>
    <x v="1"/>
    <x v="4"/>
    <s v=""/>
    <m/>
    <n v="0"/>
    <n v="0"/>
    <n v="0"/>
    <n v="0"/>
    <n v="0"/>
  </r>
  <r>
    <x v="1"/>
    <x v="0"/>
    <x v="0"/>
    <n v="4"/>
    <x v="2"/>
    <s v="12SIM00006"/>
    <m/>
    <x v="1"/>
    <x v="1"/>
    <x v="4"/>
    <s v=""/>
    <m/>
    <n v="0"/>
    <n v="0"/>
    <n v="0"/>
    <n v="0"/>
    <n v="0"/>
  </r>
  <r>
    <x v="1"/>
    <x v="0"/>
    <x v="0"/>
    <n v="4"/>
    <x v="2"/>
    <s v="12SIM00007"/>
    <m/>
    <x v="1"/>
    <x v="1"/>
    <x v="4"/>
    <s v=""/>
    <m/>
    <n v="0"/>
    <n v="0"/>
    <n v="0"/>
    <m/>
    <n v="0"/>
  </r>
  <r>
    <x v="1"/>
    <x v="0"/>
    <x v="0"/>
    <n v="4"/>
    <x v="2"/>
    <s v="12SIM00010"/>
    <m/>
    <x v="1"/>
    <x v="1"/>
    <x v="4"/>
    <s v=""/>
    <m/>
    <n v="0"/>
    <n v="0"/>
    <n v="0"/>
    <m/>
    <n v="0"/>
  </r>
  <r>
    <x v="1"/>
    <x v="0"/>
    <x v="0"/>
    <n v="4"/>
    <x v="2"/>
    <s v="12THB00006"/>
    <m/>
    <x v="1"/>
    <x v="1"/>
    <x v="4"/>
    <s v=""/>
    <m/>
    <n v="14400"/>
    <n v="0"/>
    <n v="-14400"/>
    <n v="0"/>
    <n v="0"/>
  </r>
  <r>
    <x v="1"/>
    <x v="0"/>
    <x v="0"/>
    <n v="4"/>
    <x v="2"/>
    <s v="12THB00007"/>
    <m/>
    <x v="1"/>
    <x v="1"/>
    <x v="4"/>
    <s v=""/>
    <m/>
    <n v="3600"/>
    <n v="0"/>
    <n v="-3600"/>
    <n v="0"/>
    <n v="0"/>
  </r>
  <r>
    <x v="1"/>
    <x v="0"/>
    <x v="0"/>
    <n v="4"/>
    <x v="2"/>
    <s v="12THB00008"/>
    <m/>
    <x v="1"/>
    <x v="1"/>
    <x v="4"/>
    <s v=""/>
    <m/>
    <n v="0"/>
    <n v="0"/>
    <n v="0"/>
    <m/>
    <n v="0"/>
  </r>
  <r>
    <x v="1"/>
    <x v="0"/>
    <x v="0"/>
    <n v="4"/>
    <x v="2"/>
    <s v="12THB00009"/>
    <m/>
    <x v="1"/>
    <x v="1"/>
    <x v="4"/>
    <s v=""/>
    <m/>
    <m/>
    <m/>
    <m/>
    <n v="0"/>
    <n v="0"/>
  </r>
  <r>
    <x v="1"/>
    <x v="0"/>
    <x v="0"/>
    <n v="4"/>
    <x v="2"/>
    <s v="12THB00010"/>
    <m/>
    <x v="1"/>
    <x v="1"/>
    <x v="4"/>
    <s v=""/>
    <m/>
    <n v="0"/>
    <n v="0"/>
    <n v="0"/>
    <m/>
    <n v="0"/>
  </r>
  <r>
    <x v="1"/>
    <x v="0"/>
    <x v="0"/>
    <n v="4"/>
    <x v="2"/>
    <s v="12THB00011"/>
    <m/>
    <x v="1"/>
    <x v="1"/>
    <x v="4"/>
    <s v=""/>
    <m/>
    <n v="0"/>
    <n v="0"/>
    <n v="0"/>
    <m/>
    <n v="0"/>
  </r>
  <r>
    <x v="1"/>
    <x v="0"/>
    <x v="0"/>
    <n v="4"/>
    <x v="2"/>
    <s v="12THB00012"/>
    <m/>
    <x v="1"/>
    <x v="1"/>
    <x v="4"/>
    <s v=""/>
    <m/>
    <n v="0"/>
    <n v="0"/>
    <n v="0"/>
    <m/>
    <n v="0"/>
  </r>
  <r>
    <x v="1"/>
    <x v="0"/>
    <x v="0"/>
    <n v="4"/>
    <x v="2"/>
    <s v="12THB00013"/>
    <m/>
    <x v="1"/>
    <x v="1"/>
    <x v="4"/>
    <s v=""/>
    <m/>
    <n v="300"/>
    <n v="0"/>
    <n v="-300"/>
    <n v="0"/>
    <n v="0"/>
  </r>
  <r>
    <x v="1"/>
    <x v="0"/>
    <x v="0"/>
    <n v="4"/>
    <x v="2"/>
    <s v="12THB00014"/>
    <m/>
    <x v="1"/>
    <x v="1"/>
    <x v="4"/>
    <s v=""/>
    <m/>
    <m/>
    <m/>
    <m/>
    <n v="0"/>
    <n v="0"/>
  </r>
  <r>
    <x v="1"/>
    <x v="0"/>
    <x v="0"/>
    <n v="4"/>
    <x v="2"/>
    <s v="Export-KC-GER1"/>
    <m/>
    <x v="1"/>
    <x v="1"/>
    <x v="4"/>
    <s v=""/>
    <m/>
    <n v="0"/>
    <n v="0"/>
    <n v="0"/>
    <m/>
    <n v="0"/>
  </r>
  <r>
    <x v="1"/>
    <x v="0"/>
    <x v="0"/>
    <n v="4"/>
    <x v="2"/>
    <s v="Export-KC-GER2"/>
    <m/>
    <x v="1"/>
    <x v="1"/>
    <x v="4"/>
    <s v=""/>
    <m/>
    <n v="0"/>
    <n v="0"/>
    <n v="0"/>
    <m/>
    <n v="0"/>
  </r>
  <r>
    <x v="1"/>
    <x v="0"/>
    <x v="0"/>
    <n v="4"/>
    <x v="2"/>
    <s v="Export-KC-GER3"/>
    <m/>
    <x v="1"/>
    <x v="1"/>
    <x v="4"/>
    <s v=""/>
    <m/>
    <n v="0"/>
    <n v="0"/>
    <n v="0"/>
    <m/>
    <n v="0"/>
  </r>
  <r>
    <x v="1"/>
    <x v="0"/>
    <x v="0"/>
    <n v="4"/>
    <x v="2"/>
    <s v="Export-KC-GER4"/>
    <m/>
    <x v="1"/>
    <x v="1"/>
    <x v="4"/>
    <s v=""/>
    <m/>
    <n v="0"/>
    <n v="0"/>
    <n v="0"/>
    <m/>
    <n v="0"/>
  </r>
  <r>
    <x v="0"/>
    <x v="0"/>
    <x v="0"/>
    <n v="4"/>
    <x v="2"/>
    <s v="11VMB00335"/>
    <m/>
    <x v="0"/>
    <x v="2"/>
    <x v="1"/>
    <s v=""/>
    <m/>
    <n v="0"/>
    <n v="932"/>
    <n v="932"/>
    <n v="786"/>
    <n v="932"/>
  </r>
  <r>
    <x v="0"/>
    <x v="0"/>
    <x v="0"/>
    <n v="4"/>
    <x v="2"/>
    <s v="11VMB00481"/>
    <m/>
    <x v="0"/>
    <x v="2"/>
    <x v="6"/>
    <s v=""/>
    <m/>
    <m/>
    <n v="0"/>
    <n v="0"/>
    <m/>
    <n v="0"/>
  </r>
  <r>
    <x v="0"/>
    <x v="0"/>
    <x v="0"/>
    <n v="4"/>
    <x v="2"/>
    <s v="11VMB00482"/>
    <m/>
    <x v="0"/>
    <x v="2"/>
    <x v="6"/>
    <s v=""/>
    <m/>
    <m/>
    <n v="0"/>
    <n v="0"/>
    <m/>
    <n v="0"/>
  </r>
  <r>
    <x v="0"/>
    <x v="0"/>
    <x v="0"/>
    <n v="4"/>
    <x v="2"/>
    <s v="TPCEBB031"/>
    <m/>
    <x v="0"/>
    <x v="2"/>
    <x v="6"/>
    <s v=""/>
    <m/>
    <n v="4020.3853118216439"/>
    <n v="1600"/>
    <n v="-2420.3853118216439"/>
    <n v="1501"/>
    <n v="1600"/>
  </r>
  <r>
    <x v="0"/>
    <x v="0"/>
    <x v="0"/>
    <n v="4"/>
    <x v="2"/>
    <s v="TPCEBG010"/>
    <m/>
    <x v="0"/>
    <x v="2"/>
    <x v="6"/>
    <s v=""/>
    <m/>
    <n v="7739.6146881783552"/>
    <n v="3933.333333333333"/>
    <n v="-3806.2813548450222"/>
    <n v="2834"/>
    <n v="3933.333333333333"/>
  </r>
  <r>
    <x v="0"/>
    <x v="0"/>
    <x v="0"/>
    <n v="4"/>
    <x v="2"/>
    <s v="TPCEMI001"/>
    <m/>
    <x v="0"/>
    <x v="2"/>
    <x v="6"/>
    <s v=""/>
    <m/>
    <n v="0"/>
    <n v="0"/>
    <n v="0"/>
    <n v="0"/>
    <n v="0"/>
  </r>
  <r>
    <x v="0"/>
    <x v="0"/>
    <x v="0"/>
    <n v="4"/>
    <x v="2"/>
    <s v="TPCERB001"/>
    <m/>
    <x v="0"/>
    <x v="2"/>
    <x v="1"/>
    <s v=""/>
    <m/>
    <n v="640"/>
    <n v="850"/>
    <n v="210"/>
    <n v="1377"/>
    <n v="850"/>
  </r>
  <r>
    <x v="0"/>
    <x v="0"/>
    <x v="0"/>
    <n v="4"/>
    <x v="2"/>
    <s v="TPCERB002"/>
    <m/>
    <x v="0"/>
    <x v="2"/>
    <x v="1"/>
    <s v=""/>
    <m/>
    <n v="320"/>
    <n v="580"/>
    <n v="260"/>
    <n v="825"/>
    <n v="580"/>
  </r>
  <r>
    <x v="0"/>
    <x v="0"/>
    <x v="0"/>
    <n v="4"/>
    <x v="2"/>
    <s v="TPCERB003"/>
    <m/>
    <x v="0"/>
    <x v="2"/>
    <x v="1"/>
    <s v=""/>
    <m/>
    <n v="0"/>
    <n v="0"/>
    <n v="0"/>
    <m/>
    <n v="0"/>
  </r>
  <r>
    <x v="0"/>
    <x v="0"/>
    <x v="0"/>
    <n v="4"/>
    <x v="2"/>
    <s v="11VMB00273"/>
    <m/>
    <x v="0"/>
    <x v="3"/>
    <x v="6"/>
    <s v=""/>
    <m/>
    <n v="5443.4798527829498"/>
    <n v="1800"/>
    <n v="-3643.4798527829498"/>
    <n v="2375"/>
    <n v="1800"/>
  </r>
  <r>
    <x v="0"/>
    <x v="0"/>
    <x v="0"/>
    <n v="4"/>
    <x v="2"/>
    <s v="11VMB00306"/>
    <m/>
    <x v="0"/>
    <x v="3"/>
    <x v="7"/>
    <s v=""/>
    <m/>
    <m/>
    <m/>
    <m/>
    <n v="1346"/>
    <n v="0"/>
  </r>
  <r>
    <x v="0"/>
    <x v="0"/>
    <x v="0"/>
    <n v="4"/>
    <x v="2"/>
    <s v="11VMB00308"/>
    <m/>
    <x v="0"/>
    <x v="3"/>
    <x v="7"/>
    <s v=""/>
    <m/>
    <m/>
    <m/>
    <m/>
    <n v="1281"/>
    <n v="0"/>
  </r>
  <r>
    <x v="0"/>
    <x v="0"/>
    <x v="0"/>
    <n v="4"/>
    <x v="2"/>
    <s v="11VMB00309"/>
    <m/>
    <x v="0"/>
    <x v="3"/>
    <x v="7"/>
    <s v=""/>
    <m/>
    <m/>
    <m/>
    <m/>
    <n v="1468"/>
    <n v="0"/>
  </r>
  <r>
    <x v="0"/>
    <x v="0"/>
    <x v="0"/>
    <n v="4"/>
    <x v="2"/>
    <s v="11VMB00311"/>
    <m/>
    <x v="0"/>
    <x v="3"/>
    <x v="7"/>
    <s v=""/>
    <m/>
    <m/>
    <m/>
    <m/>
    <n v="1490"/>
    <n v="0"/>
  </r>
  <r>
    <x v="0"/>
    <x v="0"/>
    <x v="0"/>
    <n v="4"/>
    <x v="2"/>
    <s v="11VMB00385"/>
    <m/>
    <x v="0"/>
    <x v="3"/>
    <x v="6"/>
    <s v=""/>
    <m/>
    <n v="1276.5201472170502"/>
    <n v="1000"/>
    <n v="-276.52014721705018"/>
    <n v="1299"/>
    <n v="1000"/>
  </r>
  <r>
    <x v="0"/>
    <x v="0"/>
    <x v="0"/>
    <n v="4"/>
    <x v="2"/>
    <s v="2022MPI017"/>
    <m/>
    <x v="0"/>
    <x v="3"/>
    <x v="8"/>
    <s v=""/>
    <m/>
    <n v="0"/>
    <n v="0"/>
    <n v="0"/>
    <m/>
    <n v="0"/>
  </r>
  <r>
    <x v="0"/>
    <x v="0"/>
    <x v="0"/>
    <n v="4"/>
    <x v="2"/>
    <s v="2022MPI018"/>
    <m/>
    <x v="0"/>
    <x v="3"/>
    <x v="8"/>
    <s v=""/>
    <m/>
    <n v="0"/>
    <n v="0"/>
    <n v="0"/>
    <m/>
    <n v="0"/>
  </r>
  <r>
    <x v="0"/>
    <x v="0"/>
    <x v="0"/>
    <n v="4"/>
    <x v="2"/>
    <s v="2022MPI057"/>
    <m/>
    <x v="0"/>
    <x v="3"/>
    <x v="7"/>
    <s v=""/>
    <m/>
    <m/>
    <n v="0"/>
    <n v="0"/>
    <m/>
    <n v="0"/>
  </r>
  <r>
    <x v="0"/>
    <x v="0"/>
    <x v="0"/>
    <n v="4"/>
    <x v="2"/>
    <s v="2022MPI058"/>
    <m/>
    <x v="0"/>
    <x v="3"/>
    <x v="6"/>
    <s v=""/>
    <m/>
    <m/>
    <n v="0"/>
    <n v="0"/>
    <m/>
    <n v="0"/>
  </r>
  <r>
    <x v="0"/>
    <x v="0"/>
    <x v="0"/>
    <n v="4"/>
    <x v="2"/>
    <s v="2022MPI059"/>
    <m/>
    <x v="0"/>
    <x v="3"/>
    <x v="5"/>
    <s v=""/>
    <m/>
    <m/>
    <n v="0"/>
    <n v="0"/>
    <m/>
    <n v="0"/>
  </r>
  <r>
    <x v="0"/>
    <x v="0"/>
    <x v="0"/>
    <n v="4"/>
    <x v="2"/>
    <s v="BTPCHCB001"/>
    <m/>
    <x v="0"/>
    <x v="3"/>
    <x v="6"/>
    <s v=""/>
    <m/>
    <m/>
    <m/>
    <m/>
    <n v="942"/>
    <n v="0"/>
  </r>
  <r>
    <x v="0"/>
    <x v="0"/>
    <x v="0"/>
    <n v="4"/>
    <x v="2"/>
    <s v="BTPOHYBM01"/>
    <m/>
    <x v="0"/>
    <x v="3"/>
    <x v="7"/>
    <s v=""/>
    <m/>
    <m/>
    <m/>
    <m/>
    <n v="0"/>
    <n v="0"/>
  </r>
  <r>
    <x v="0"/>
    <x v="0"/>
    <x v="0"/>
    <n v="4"/>
    <x v="2"/>
    <s v="HHCEBV004"/>
    <m/>
    <x v="0"/>
    <x v="3"/>
    <x v="7"/>
    <s v=""/>
    <m/>
    <n v="930.35142824241029"/>
    <n v="900"/>
    <n v="-30.351428242410293"/>
    <n v="1308"/>
    <n v="900"/>
  </r>
  <r>
    <x v="0"/>
    <x v="0"/>
    <x v="0"/>
    <n v="4"/>
    <x v="2"/>
    <s v="HHCECV006"/>
    <m/>
    <x v="0"/>
    <x v="3"/>
    <x v="6"/>
    <s v=""/>
    <m/>
    <n v="4836.9078940505551"/>
    <n v="500"/>
    <n v="-4336.9078940505551"/>
    <n v="878"/>
    <n v="500"/>
  </r>
  <r>
    <x v="0"/>
    <x v="0"/>
    <x v="0"/>
    <n v="4"/>
    <x v="2"/>
    <s v="HHCEXX001"/>
    <m/>
    <x v="0"/>
    <x v="3"/>
    <x v="1"/>
    <s v=""/>
    <m/>
    <n v="310.36940723255879"/>
    <n v="200"/>
    <n v="-110.36940723255879"/>
    <n v="318"/>
    <n v="200"/>
  </r>
  <r>
    <x v="0"/>
    <x v="0"/>
    <x v="0"/>
    <n v="4"/>
    <x v="2"/>
    <s v="HHCEXX003"/>
    <m/>
    <x v="0"/>
    <x v="3"/>
    <x v="1"/>
    <s v=""/>
    <m/>
    <n v="309.52773133521151"/>
    <n v="200"/>
    <n v="-109.52773133521151"/>
    <n v="352"/>
    <n v="200"/>
  </r>
  <r>
    <x v="0"/>
    <x v="0"/>
    <x v="0"/>
    <n v="4"/>
    <x v="2"/>
    <s v="HHCEXX010"/>
    <m/>
    <x v="0"/>
    <x v="3"/>
    <x v="1"/>
    <s v=""/>
    <m/>
    <n v="10612.102861432228"/>
    <n v="11500"/>
    <n v="887.89713856777234"/>
    <n v="13530"/>
    <n v="11500"/>
  </r>
  <r>
    <x v="0"/>
    <x v="0"/>
    <x v="0"/>
    <n v="4"/>
    <x v="2"/>
    <s v="TPCEBV001"/>
    <m/>
    <x v="0"/>
    <x v="3"/>
    <x v="7"/>
    <s v=""/>
    <m/>
    <n v="2035.5552941085066"/>
    <n v="2000"/>
    <n v="-35.555294108506587"/>
    <n v="1580"/>
    <n v="2000"/>
  </r>
  <r>
    <x v="0"/>
    <x v="0"/>
    <x v="0"/>
    <n v="4"/>
    <x v="2"/>
    <s v="TPCEBV017"/>
    <m/>
    <x v="0"/>
    <x v="3"/>
    <x v="7"/>
    <s v=""/>
    <m/>
    <n v="6014.4149541661463"/>
    <n v="3000"/>
    <n v="-3014.4149541661463"/>
    <n v="2796"/>
    <n v="3000"/>
  </r>
  <r>
    <x v="0"/>
    <x v="0"/>
    <x v="0"/>
    <n v="4"/>
    <x v="2"/>
    <s v="TPCECB004"/>
    <m/>
    <x v="0"/>
    <x v="3"/>
    <x v="5"/>
    <s v=""/>
    <m/>
    <n v="1664.7361551654744"/>
    <n v="926.66666666666674"/>
    <n v="-738.06948849880769"/>
    <n v="828"/>
    <n v="926.66666666666674"/>
  </r>
  <r>
    <x v="0"/>
    <x v="0"/>
    <x v="0"/>
    <n v="4"/>
    <x v="2"/>
    <s v="TPCECC006"/>
    <m/>
    <x v="0"/>
    <x v="3"/>
    <x v="6"/>
    <s v=""/>
    <m/>
    <n v="0"/>
    <n v="0"/>
    <n v="0"/>
    <n v="0"/>
    <n v="0"/>
  </r>
  <r>
    <x v="0"/>
    <x v="0"/>
    <x v="0"/>
    <n v="4"/>
    <x v="2"/>
    <s v="TPCECL035"/>
    <m/>
    <x v="0"/>
    <x v="3"/>
    <x v="5"/>
    <s v=""/>
    <m/>
    <n v="2760.5528969717961"/>
    <n v="480"/>
    <n v="-2280.5528969717961"/>
    <n v="561"/>
    <n v="480"/>
  </r>
  <r>
    <x v="0"/>
    <x v="0"/>
    <x v="0"/>
    <n v="4"/>
    <x v="2"/>
    <s v="TPCECL037"/>
    <m/>
    <x v="0"/>
    <x v="3"/>
    <x v="5"/>
    <s v=""/>
    <m/>
    <n v="2422.7610897135037"/>
    <n v="1516.6666666666667"/>
    <n v="-906.09442304683694"/>
    <n v="1635"/>
    <n v="1516.6666666666667"/>
  </r>
  <r>
    <x v="0"/>
    <x v="0"/>
    <x v="0"/>
    <n v="4"/>
    <x v="2"/>
    <s v="TPCECL038"/>
    <m/>
    <x v="0"/>
    <x v="3"/>
    <x v="5"/>
    <s v=""/>
    <m/>
    <n v="22082.873990779408"/>
    <n v="16533.333333333332"/>
    <n v="-5549.5406574460758"/>
    <n v="13345"/>
    <n v="16533.333333333332"/>
  </r>
  <r>
    <x v="0"/>
    <x v="0"/>
    <x v="0"/>
    <n v="4"/>
    <x v="2"/>
    <s v="TPCECL042"/>
    <m/>
    <x v="0"/>
    <x v="3"/>
    <x v="5"/>
    <s v=""/>
    <m/>
    <n v="1010.3511834197186"/>
    <n v="0"/>
    <n v="-1010.3511834197186"/>
    <n v="0"/>
    <n v="0"/>
  </r>
  <r>
    <x v="0"/>
    <x v="0"/>
    <x v="0"/>
    <n v="4"/>
    <x v="2"/>
    <s v="TPCECL043"/>
    <m/>
    <x v="0"/>
    <x v="3"/>
    <x v="5"/>
    <s v=""/>
    <m/>
    <n v="680.49157183226134"/>
    <n v="700"/>
    <n v="19.508428167738657"/>
    <n v="662"/>
    <n v="700"/>
  </r>
  <r>
    <x v="0"/>
    <x v="0"/>
    <x v="0"/>
    <n v="4"/>
    <x v="2"/>
    <s v="TPCECL044"/>
    <m/>
    <x v="0"/>
    <x v="3"/>
    <x v="5"/>
    <s v=""/>
    <m/>
    <n v="1157.5495436600895"/>
    <n v="800"/>
    <n v="-357.54954366008951"/>
    <n v="687"/>
    <n v="800"/>
  </r>
  <r>
    <x v="0"/>
    <x v="0"/>
    <x v="0"/>
    <n v="4"/>
    <x v="2"/>
    <s v="TPCECL045"/>
    <m/>
    <x v="0"/>
    <x v="3"/>
    <x v="5"/>
    <s v=""/>
    <m/>
    <n v="3594.670271729527"/>
    <n v="1400"/>
    <n v="-2194.670271729527"/>
    <n v="632"/>
    <n v="1400"/>
  </r>
  <r>
    <x v="0"/>
    <x v="0"/>
    <x v="0"/>
    <n v="4"/>
    <x v="2"/>
    <s v="TPCECL046"/>
    <m/>
    <x v="0"/>
    <x v="3"/>
    <x v="5"/>
    <s v=""/>
    <m/>
    <n v="7168.2873492063682"/>
    <n v="1370"/>
    <n v="-5798.2873492063682"/>
    <n v="738"/>
    <n v="1370"/>
  </r>
  <r>
    <x v="0"/>
    <x v="0"/>
    <x v="0"/>
    <n v="4"/>
    <x v="2"/>
    <s v="TPCECLT39"/>
    <m/>
    <x v="0"/>
    <x v="3"/>
    <x v="5"/>
    <s v=""/>
    <m/>
    <n v="0"/>
    <n v="0"/>
    <n v="0"/>
    <n v="0"/>
    <n v="0"/>
  </r>
  <r>
    <x v="0"/>
    <x v="0"/>
    <x v="0"/>
    <n v="4"/>
    <x v="2"/>
    <s v="TPCECV001"/>
    <m/>
    <x v="0"/>
    <x v="3"/>
    <x v="7"/>
    <s v=""/>
    <m/>
    <n v="1603.4235388177449"/>
    <n v="2366.6666666666665"/>
    <n v="763.24312784892163"/>
    <n v="2531"/>
    <n v="2366.6666666666665"/>
  </r>
  <r>
    <x v="0"/>
    <x v="0"/>
    <x v="0"/>
    <n v="4"/>
    <x v="2"/>
    <s v="TPCECV002"/>
    <m/>
    <x v="0"/>
    <x v="3"/>
    <x v="7"/>
    <s v=""/>
    <m/>
    <n v="1168.0528891500705"/>
    <n v="500"/>
    <n v="-668.05288915007054"/>
    <n v="1311"/>
    <n v="500"/>
  </r>
  <r>
    <x v="0"/>
    <x v="0"/>
    <x v="0"/>
    <n v="4"/>
    <x v="2"/>
    <s v="TPCECV022"/>
    <m/>
    <x v="0"/>
    <x v="3"/>
    <x v="7"/>
    <s v=""/>
    <m/>
    <n v="22961.720881875703"/>
    <n v="25000"/>
    <n v="2038.2791181242974"/>
    <n v="17789"/>
    <n v="25000"/>
  </r>
  <r>
    <x v="0"/>
    <x v="0"/>
    <x v="0"/>
    <n v="4"/>
    <x v="2"/>
    <s v="TPCELT001"/>
    <m/>
    <x v="0"/>
    <x v="3"/>
    <x v="7"/>
    <s v=""/>
    <m/>
    <n v="3875.1473505565546"/>
    <n v="5000"/>
    <n v="1124.8526494434454"/>
    <n v="3574"/>
    <n v="5000"/>
  </r>
  <r>
    <x v="0"/>
    <x v="0"/>
    <x v="0"/>
    <n v="4"/>
    <x v="2"/>
    <s v="TPCEMM001"/>
    <m/>
    <x v="0"/>
    <x v="3"/>
    <x v="0"/>
    <s v=""/>
    <m/>
    <n v="1245.590670660762"/>
    <n v="2533.3333333333335"/>
    <n v="1287.7426626725714"/>
    <n v="2645"/>
    <n v="2533.3333333333335"/>
  </r>
  <r>
    <x v="0"/>
    <x v="0"/>
    <x v="0"/>
    <n v="4"/>
    <x v="2"/>
    <s v="TPCEMM003"/>
    <m/>
    <x v="0"/>
    <x v="3"/>
    <x v="0"/>
    <s v=""/>
    <m/>
    <n v="6620.9984413416905"/>
    <n v="6666.6666666666661"/>
    <n v="45.668225324975538"/>
    <n v="7576"/>
    <n v="6666.6666666666661"/>
  </r>
  <r>
    <x v="0"/>
    <x v="0"/>
    <x v="0"/>
    <n v="4"/>
    <x v="2"/>
    <s v="TPCTOHYB01"/>
    <m/>
    <x v="0"/>
    <x v="3"/>
    <x v="8"/>
    <s v=""/>
    <m/>
    <n v="4488.0379902523064"/>
    <n v="266.66666666666669"/>
    <n v="-4221.3713235856394"/>
    <n v="208"/>
    <n v="266.66666666666669"/>
  </r>
  <r>
    <x v="0"/>
    <x v="0"/>
    <x v="0"/>
    <n v="4"/>
    <x v="2"/>
    <s v="TPCTOHYB02"/>
    <m/>
    <x v="0"/>
    <x v="3"/>
    <x v="8"/>
    <s v=""/>
    <m/>
    <n v="3243.7018386533091"/>
    <n v="210"/>
    <n v="-3033.7018386533091"/>
    <n v="187"/>
    <n v="210"/>
  </r>
  <r>
    <x v="0"/>
    <x v="0"/>
    <x v="0"/>
    <n v="4"/>
    <x v="2"/>
    <s v="TPCTOHYB04"/>
    <m/>
    <x v="0"/>
    <x v="3"/>
    <x v="8"/>
    <s v=""/>
    <m/>
    <n v="0"/>
    <n v="266.66666666666669"/>
    <n v="266.66666666666669"/>
    <n v="187"/>
    <n v="266.66666666666669"/>
  </r>
  <r>
    <x v="0"/>
    <x v="0"/>
    <x v="0"/>
    <n v="4"/>
    <x v="2"/>
    <s v="TPMDBMD001"/>
    <m/>
    <x v="0"/>
    <x v="3"/>
    <x v="6"/>
    <s v=""/>
    <m/>
    <m/>
    <m/>
    <m/>
    <n v="432"/>
    <n v="0"/>
  </r>
  <r>
    <x v="0"/>
    <x v="0"/>
    <x v="0"/>
    <n v="4"/>
    <x v="2"/>
    <s v="TPMDBXO001"/>
    <m/>
    <x v="0"/>
    <x v="3"/>
    <x v="6"/>
    <s v=""/>
    <m/>
    <m/>
    <m/>
    <m/>
    <n v="162"/>
    <n v="0"/>
  </r>
  <r>
    <x v="0"/>
    <x v="0"/>
    <x v="0"/>
    <n v="4"/>
    <x v="2"/>
    <s v="11VMB00423"/>
    <m/>
    <x v="0"/>
    <x v="4"/>
    <x v="4"/>
    <s v=""/>
    <m/>
    <n v="0"/>
    <n v="0"/>
    <n v="0"/>
    <m/>
    <n v="0"/>
  </r>
  <r>
    <x v="0"/>
    <x v="0"/>
    <x v="0"/>
    <n v="4"/>
    <x v="2"/>
    <s v="11VMB00424"/>
    <m/>
    <x v="0"/>
    <x v="4"/>
    <x v="4"/>
    <s v=""/>
    <m/>
    <n v="0"/>
    <n v="0"/>
    <n v="0"/>
    <m/>
    <n v="0"/>
  </r>
  <r>
    <x v="0"/>
    <x v="0"/>
    <x v="0"/>
    <n v="4"/>
    <x v="2"/>
    <s v="11VMB00425"/>
    <m/>
    <x v="0"/>
    <x v="4"/>
    <x v="4"/>
    <s v=""/>
    <m/>
    <n v="0"/>
    <n v="0"/>
    <n v="0"/>
    <m/>
    <n v="0"/>
  </r>
  <r>
    <x v="0"/>
    <x v="0"/>
    <x v="0"/>
    <n v="4"/>
    <x v="2"/>
    <s v="11VMB00426"/>
    <m/>
    <x v="0"/>
    <x v="4"/>
    <x v="4"/>
    <s v=""/>
    <m/>
    <n v="0"/>
    <n v="0"/>
    <n v="0"/>
    <m/>
    <n v="0"/>
  </r>
  <r>
    <x v="0"/>
    <x v="0"/>
    <x v="0"/>
    <n v="4"/>
    <x v="2"/>
    <s v="11VMB00427"/>
    <m/>
    <x v="0"/>
    <x v="4"/>
    <x v="4"/>
    <s v=""/>
    <m/>
    <n v="0"/>
    <n v="0"/>
    <n v="0"/>
    <m/>
    <n v="0"/>
  </r>
  <r>
    <x v="0"/>
    <x v="0"/>
    <x v="0"/>
    <n v="4"/>
    <x v="2"/>
    <s v="11VMB00428"/>
    <m/>
    <x v="0"/>
    <x v="4"/>
    <x v="4"/>
    <s v=""/>
    <m/>
    <n v="0"/>
    <n v="0"/>
    <n v="0"/>
    <m/>
    <n v="0"/>
  </r>
  <r>
    <x v="0"/>
    <x v="0"/>
    <x v="0"/>
    <n v="4"/>
    <x v="2"/>
    <s v="11VMB00429"/>
    <m/>
    <x v="0"/>
    <x v="4"/>
    <x v="9"/>
    <s v=""/>
    <m/>
    <n v="1000"/>
    <n v="3600"/>
    <n v="2600"/>
    <n v="3982"/>
    <n v="3600"/>
  </r>
  <r>
    <x v="0"/>
    <x v="0"/>
    <x v="0"/>
    <n v="4"/>
    <x v="2"/>
    <s v="11VMB00430"/>
    <m/>
    <x v="0"/>
    <x v="4"/>
    <x v="9"/>
    <s v=""/>
    <m/>
    <n v="0"/>
    <n v="0"/>
    <n v="0"/>
    <n v="0"/>
    <n v="0"/>
  </r>
  <r>
    <x v="0"/>
    <x v="0"/>
    <x v="0"/>
    <n v="4"/>
    <x v="2"/>
    <s v="11VMB00431"/>
    <m/>
    <x v="0"/>
    <x v="4"/>
    <x v="9"/>
    <s v=""/>
    <m/>
    <n v="500"/>
    <n v="72"/>
    <n v="-428"/>
    <n v="72"/>
    <n v="72"/>
  </r>
  <r>
    <x v="0"/>
    <x v="0"/>
    <x v="0"/>
    <n v="4"/>
    <x v="2"/>
    <s v="11VMB00432"/>
    <m/>
    <x v="0"/>
    <x v="4"/>
    <x v="9"/>
    <s v=""/>
    <m/>
    <n v="1000"/>
    <n v="2500"/>
    <n v="1500"/>
    <n v="3299"/>
    <n v="2500"/>
  </r>
  <r>
    <x v="0"/>
    <x v="0"/>
    <x v="0"/>
    <n v="4"/>
    <x v="2"/>
    <s v="11VMB00433"/>
    <m/>
    <x v="0"/>
    <x v="4"/>
    <x v="9"/>
    <s v=""/>
    <m/>
    <n v="0"/>
    <n v="0"/>
    <n v="0"/>
    <n v="0"/>
    <n v="0"/>
  </r>
  <r>
    <x v="0"/>
    <x v="0"/>
    <x v="0"/>
    <n v="4"/>
    <x v="2"/>
    <s v="11VMB00434"/>
    <m/>
    <x v="0"/>
    <x v="4"/>
    <x v="9"/>
    <s v=""/>
    <m/>
    <n v="500"/>
    <n v="72"/>
    <n v="-428"/>
    <n v="273"/>
    <n v="72"/>
  </r>
  <r>
    <x v="0"/>
    <x v="0"/>
    <x v="0"/>
    <n v="4"/>
    <x v="2"/>
    <s v="11VMB00435"/>
    <m/>
    <x v="0"/>
    <x v="4"/>
    <x v="9"/>
    <s v=""/>
    <m/>
    <n v="2000"/>
    <n v="3000"/>
    <n v="1000"/>
    <n v="3382"/>
    <n v="3000"/>
  </r>
  <r>
    <x v="0"/>
    <x v="0"/>
    <x v="0"/>
    <n v="4"/>
    <x v="2"/>
    <s v="11VMB00436"/>
    <m/>
    <x v="0"/>
    <x v="4"/>
    <x v="9"/>
    <s v=""/>
    <m/>
    <n v="0"/>
    <n v="0"/>
    <n v="0"/>
    <n v="0"/>
    <n v="0"/>
  </r>
  <r>
    <x v="0"/>
    <x v="0"/>
    <x v="0"/>
    <n v="4"/>
    <x v="2"/>
    <s v="11VMB00437"/>
    <m/>
    <x v="0"/>
    <x v="4"/>
    <x v="9"/>
    <s v=""/>
    <m/>
    <n v="0"/>
    <n v="0"/>
    <n v="0"/>
    <n v="0"/>
    <n v="0"/>
  </r>
  <r>
    <x v="0"/>
    <x v="0"/>
    <x v="0"/>
    <n v="4"/>
    <x v="2"/>
    <s v="11VMB00438"/>
    <m/>
    <x v="0"/>
    <x v="4"/>
    <x v="9"/>
    <s v=""/>
    <m/>
    <n v="17000"/>
    <m/>
    <n v="0"/>
    <n v="0"/>
    <n v="0"/>
  </r>
  <r>
    <x v="0"/>
    <x v="0"/>
    <x v="0"/>
    <n v="4"/>
    <x v="2"/>
    <s v="11VMB00439"/>
    <m/>
    <x v="0"/>
    <x v="4"/>
    <x v="9"/>
    <s v=""/>
    <m/>
    <n v="0"/>
    <n v="0"/>
    <n v="0"/>
    <n v="0"/>
    <n v="0"/>
  </r>
  <r>
    <x v="0"/>
    <x v="0"/>
    <x v="0"/>
    <n v="4"/>
    <x v="2"/>
    <s v="11VMB00440"/>
    <m/>
    <x v="0"/>
    <x v="4"/>
    <x v="9"/>
    <s v=""/>
    <m/>
    <n v="2000"/>
    <n v="0"/>
    <n v="-2000"/>
    <n v="204"/>
    <n v="0"/>
  </r>
  <r>
    <x v="0"/>
    <x v="0"/>
    <x v="0"/>
    <n v="4"/>
    <x v="2"/>
    <s v="11VMB00441"/>
    <m/>
    <x v="0"/>
    <x v="4"/>
    <x v="9"/>
    <s v=""/>
    <m/>
    <n v="0"/>
    <n v="0"/>
    <n v="0"/>
    <m/>
    <n v="0"/>
  </r>
  <r>
    <x v="0"/>
    <x v="0"/>
    <x v="0"/>
    <n v="4"/>
    <x v="2"/>
    <s v="11VMB00442"/>
    <m/>
    <x v="0"/>
    <x v="4"/>
    <x v="9"/>
    <s v=""/>
    <m/>
    <n v="1000"/>
    <n v="0"/>
    <n v="-1000"/>
    <m/>
    <n v="0"/>
  </r>
  <r>
    <x v="0"/>
    <x v="0"/>
    <x v="0"/>
    <n v="4"/>
    <x v="2"/>
    <s v="11VMB00443"/>
    <m/>
    <x v="0"/>
    <x v="4"/>
    <x v="9"/>
    <s v=""/>
    <m/>
    <n v="0"/>
    <n v="0"/>
    <n v="0"/>
    <m/>
    <n v="0"/>
  </r>
  <r>
    <x v="0"/>
    <x v="0"/>
    <x v="0"/>
    <n v="4"/>
    <x v="2"/>
    <s v="11VMB00475"/>
    <m/>
    <x v="0"/>
    <x v="4"/>
    <x v="4"/>
    <s v=""/>
    <m/>
    <m/>
    <n v="0"/>
    <n v="0"/>
    <m/>
    <n v="0"/>
  </r>
  <r>
    <x v="0"/>
    <x v="0"/>
    <x v="0"/>
    <n v="4"/>
    <x v="2"/>
    <s v="11VMB00478"/>
    <m/>
    <x v="0"/>
    <x v="4"/>
    <x v="9"/>
    <s v=""/>
    <m/>
    <m/>
    <n v="2000"/>
    <n v="2000"/>
    <n v="2573"/>
    <n v="2000"/>
  </r>
  <r>
    <x v="0"/>
    <x v="0"/>
    <x v="0"/>
    <n v="4"/>
    <x v="2"/>
    <s v="11VMB00483"/>
    <m/>
    <x v="0"/>
    <x v="4"/>
    <x v="9"/>
    <s v=""/>
    <m/>
    <m/>
    <n v="1200"/>
    <n v="1200"/>
    <n v="1468"/>
    <n v="1200"/>
  </r>
  <r>
    <x v="0"/>
    <x v="0"/>
    <x v="0"/>
    <n v="4"/>
    <x v="2"/>
    <s v="2022- IMMo Xốt CBm OrBMge"/>
    <m/>
    <x v="0"/>
    <x v="4"/>
    <x v="13"/>
    <s v=""/>
    <m/>
    <m/>
    <n v="0"/>
    <n v="0"/>
    <m/>
    <n v="0"/>
  </r>
  <r>
    <x v="0"/>
    <x v="0"/>
    <x v="0"/>
    <n v="4"/>
    <x v="2"/>
    <s v="2022- IMMo Xốt Gà KuMg PBo"/>
    <m/>
    <x v="0"/>
    <x v="4"/>
    <x v="4"/>
    <s v=""/>
    <m/>
    <m/>
    <n v="0"/>
    <n v="0"/>
    <m/>
    <n v="0"/>
  </r>
  <r>
    <x v="0"/>
    <x v="0"/>
    <x v="0"/>
    <n v="4"/>
    <x v="2"/>
    <s v="2022- IMMo Xốt TeriyBki"/>
    <m/>
    <x v="0"/>
    <x v="4"/>
    <x v="9"/>
    <s v=""/>
    <m/>
    <m/>
    <n v="0"/>
    <n v="0"/>
    <m/>
    <n v="0"/>
  </r>
  <r>
    <x v="0"/>
    <x v="0"/>
    <x v="0"/>
    <n v="4"/>
    <x v="2"/>
    <s v="2022-IMMo SsBmjjBMg 250G"/>
    <m/>
    <x v="0"/>
    <x v="4"/>
    <x v="4"/>
    <s v=""/>
    <m/>
    <m/>
    <n v="0"/>
    <n v="0"/>
    <m/>
    <n v="0"/>
  </r>
  <r>
    <x v="1"/>
    <x v="0"/>
    <x v="0"/>
    <n v="4"/>
    <x v="2"/>
    <s v="BustrBliB"/>
    <m/>
    <x v="1"/>
    <x v="4"/>
    <x v="4"/>
    <s v=""/>
    <m/>
    <n v="0"/>
    <n v="0"/>
    <n v="0"/>
    <m/>
    <n v="0"/>
  </r>
  <r>
    <x v="1"/>
    <x v="0"/>
    <x v="0"/>
    <n v="4"/>
    <x v="2"/>
    <s v="ChiMB"/>
    <m/>
    <x v="1"/>
    <x v="4"/>
    <x v="4"/>
    <s v=""/>
    <m/>
    <n v="0"/>
    <n v="0"/>
    <n v="0"/>
    <m/>
    <n v="0"/>
  </r>
  <r>
    <x v="1"/>
    <x v="0"/>
    <x v="0"/>
    <n v="4"/>
    <x v="2"/>
    <s v="GermBMy"/>
    <m/>
    <x v="1"/>
    <x v="4"/>
    <x v="4"/>
    <s v=""/>
    <m/>
    <n v="0"/>
    <n v="0"/>
    <n v="0"/>
    <m/>
    <n v="0"/>
  </r>
  <r>
    <x v="1"/>
    <x v="0"/>
    <x v="0"/>
    <n v="4"/>
    <x v="2"/>
    <s v="IMdoMesiB"/>
    <m/>
    <x v="1"/>
    <x v="4"/>
    <x v="4"/>
    <s v=""/>
    <m/>
    <n v="0"/>
    <n v="0"/>
    <n v="0"/>
    <m/>
    <n v="0"/>
  </r>
  <r>
    <x v="1"/>
    <x v="0"/>
    <x v="0"/>
    <n v="4"/>
    <x v="2"/>
    <s v="JBpBM"/>
    <m/>
    <x v="1"/>
    <x v="4"/>
    <x v="4"/>
    <s v=""/>
    <m/>
    <n v="0"/>
    <n v="0"/>
    <n v="0"/>
    <m/>
    <n v="0"/>
  </r>
  <r>
    <x v="0"/>
    <x v="0"/>
    <x v="0"/>
    <n v="4"/>
    <x v="2"/>
    <s v="11VMB00342"/>
    <m/>
    <x v="0"/>
    <x v="5"/>
    <x v="8"/>
    <s v=""/>
    <m/>
    <n v="6574.3497494018293"/>
    <n v="0"/>
    <n v="-6574.3497494018293"/>
    <n v="2369"/>
    <n v="0"/>
  </r>
  <r>
    <x v="0"/>
    <x v="0"/>
    <x v="0"/>
    <n v="4"/>
    <x v="2"/>
    <s v="11VMB00343"/>
    <m/>
    <x v="0"/>
    <x v="5"/>
    <x v="8"/>
    <s v=""/>
    <m/>
    <n v="5216.9284247058913"/>
    <n v="3513.1193560578586"/>
    <n v="-1703.8090686480327"/>
    <n v="3001"/>
    <n v="3513.1193560578586"/>
  </r>
  <r>
    <x v="0"/>
    <x v="0"/>
    <x v="0"/>
    <n v="4"/>
    <x v="2"/>
    <s v="11VMB00344"/>
    <m/>
    <x v="0"/>
    <x v="5"/>
    <x v="8"/>
    <s v=""/>
    <m/>
    <n v="0"/>
    <n v="0"/>
    <n v="0"/>
    <n v="0"/>
    <n v="0"/>
  </r>
  <r>
    <x v="0"/>
    <x v="0"/>
    <x v="0"/>
    <n v="4"/>
    <x v="2"/>
    <s v="11VMB00345"/>
    <m/>
    <x v="0"/>
    <x v="5"/>
    <x v="8"/>
    <s v=""/>
    <m/>
    <n v="0"/>
    <n v="0"/>
    <n v="0"/>
    <m/>
    <n v="0"/>
  </r>
  <r>
    <x v="0"/>
    <x v="0"/>
    <x v="0"/>
    <n v="4"/>
    <x v="2"/>
    <s v="11VMB00405"/>
    <m/>
    <x v="0"/>
    <x v="5"/>
    <x v="10"/>
    <s v=""/>
    <m/>
    <n v="0"/>
    <n v="0"/>
    <n v="0"/>
    <m/>
    <n v="0"/>
  </r>
  <r>
    <x v="0"/>
    <x v="0"/>
    <x v="0"/>
    <n v="4"/>
    <x v="2"/>
    <s v="11VMB00406"/>
    <m/>
    <x v="0"/>
    <x v="5"/>
    <x v="10"/>
    <s v=""/>
    <m/>
    <n v="8311.4325351898769"/>
    <n v="4069.6292022868747"/>
    <n v="-4241.8033329030022"/>
    <n v="2296"/>
    <n v="4069.6292022868747"/>
  </r>
  <r>
    <x v="0"/>
    <x v="0"/>
    <x v="0"/>
    <n v="4"/>
    <x v="2"/>
    <s v="11VMB00408"/>
    <m/>
    <x v="0"/>
    <x v="5"/>
    <x v="10"/>
    <s v=""/>
    <m/>
    <n v="3700.5925572959109"/>
    <n v="0"/>
    <n v="-3700.5925572959109"/>
    <n v="370"/>
    <n v="0"/>
  </r>
  <r>
    <x v="0"/>
    <x v="0"/>
    <x v="0"/>
    <n v="4"/>
    <x v="2"/>
    <s v="11VMB00410"/>
    <m/>
    <x v="0"/>
    <x v="5"/>
    <x v="10"/>
    <s v=""/>
    <m/>
    <n v="3320"/>
    <n v="338.38877192982454"/>
    <n v="-2981.6112280701755"/>
    <n v="808"/>
    <n v="338.38877192982454"/>
  </r>
  <r>
    <x v="0"/>
    <x v="0"/>
    <x v="0"/>
    <n v="4"/>
    <x v="2"/>
    <s v="11VMB00417"/>
    <m/>
    <x v="0"/>
    <x v="5"/>
    <x v="10"/>
    <s v=""/>
    <m/>
    <n v="5794.1480147031634"/>
    <n v="1912.914894676529"/>
    <n v="-3881.2331200266344"/>
    <n v="2235"/>
    <n v="1912.914894676529"/>
  </r>
  <r>
    <x v="0"/>
    <x v="0"/>
    <x v="0"/>
    <n v="4"/>
    <x v="2"/>
    <s v="11VMB00419"/>
    <m/>
    <x v="0"/>
    <x v="5"/>
    <x v="10"/>
    <s v=""/>
    <m/>
    <n v="0"/>
    <n v="0"/>
    <n v="0"/>
    <m/>
    <n v="0"/>
  </r>
  <r>
    <x v="0"/>
    <x v="0"/>
    <x v="0"/>
    <n v="4"/>
    <x v="2"/>
    <s v="11VMB00445      "/>
    <m/>
    <x v="0"/>
    <x v="5"/>
    <x v="11"/>
    <s v=""/>
    <m/>
    <n v="0"/>
    <n v="0"/>
    <n v="0"/>
    <m/>
    <n v="0"/>
  </r>
  <r>
    <x v="0"/>
    <x v="0"/>
    <x v="0"/>
    <n v="4"/>
    <x v="2"/>
    <s v="11VMB00446"/>
    <m/>
    <x v="0"/>
    <x v="5"/>
    <x v="11"/>
    <s v=""/>
    <m/>
    <n v="0"/>
    <n v="0"/>
    <n v="0"/>
    <m/>
    <n v="0"/>
  </r>
  <r>
    <x v="0"/>
    <x v="0"/>
    <x v="0"/>
    <n v="4"/>
    <x v="2"/>
    <s v="11VMB00447"/>
    <m/>
    <x v="0"/>
    <x v="5"/>
    <x v="11"/>
    <s v=""/>
    <m/>
    <n v="0"/>
    <n v="0"/>
    <n v="0"/>
    <m/>
    <n v="0"/>
  </r>
  <r>
    <x v="0"/>
    <x v="0"/>
    <x v="0"/>
    <n v="4"/>
    <x v="2"/>
    <s v="11VMB00452"/>
    <m/>
    <x v="0"/>
    <x v="5"/>
    <x v="10"/>
    <s v=""/>
    <m/>
    <n v="0"/>
    <n v="0"/>
    <n v="0"/>
    <m/>
    <n v="0"/>
  </r>
  <r>
    <x v="0"/>
    <x v="0"/>
    <x v="0"/>
    <n v="4"/>
    <x v="2"/>
    <s v="11VMB00454"/>
    <m/>
    <x v="0"/>
    <x v="5"/>
    <x v="10"/>
    <s v=""/>
    <m/>
    <n v="0"/>
    <n v="0"/>
    <n v="0"/>
    <m/>
    <n v="0"/>
  </r>
  <r>
    <x v="0"/>
    <x v="0"/>
    <x v="0"/>
    <n v="4"/>
    <x v="2"/>
    <s v="11VMB00456"/>
    <m/>
    <x v="0"/>
    <x v="5"/>
    <x v="10"/>
    <s v=""/>
    <m/>
    <n v="0"/>
    <n v="0"/>
    <n v="0"/>
    <m/>
    <n v="0"/>
  </r>
  <r>
    <x v="0"/>
    <x v="0"/>
    <x v="0"/>
    <n v="4"/>
    <x v="2"/>
    <s v="11VMB00457"/>
    <m/>
    <x v="0"/>
    <x v="5"/>
    <x v="10"/>
    <s v=""/>
    <m/>
    <n v="0"/>
    <n v="0"/>
    <n v="0"/>
    <m/>
    <n v="0"/>
  </r>
  <r>
    <x v="0"/>
    <x v="0"/>
    <x v="0"/>
    <n v="4"/>
    <x v="2"/>
    <s v="11VMB00459"/>
    <m/>
    <x v="0"/>
    <x v="5"/>
    <x v="9"/>
    <s v=""/>
    <m/>
    <n v="0"/>
    <n v="0"/>
    <n v="0"/>
    <m/>
    <n v="0"/>
  </r>
  <r>
    <x v="0"/>
    <x v="0"/>
    <x v="0"/>
    <n v="4"/>
    <x v="2"/>
    <s v="11VMB00460"/>
    <m/>
    <x v="0"/>
    <x v="5"/>
    <x v="9"/>
    <s v=""/>
    <m/>
    <n v="0"/>
    <n v="0"/>
    <n v="0"/>
    <m/>
    <n v="0"/>
  </r>
  <r>
    <x v="1"/>
    <x v="0"/>
    <x v="0"/>
    <n v="4"/>
    <x v="2"/>
    <s v="12BUS00013"/>
    <m/>
    <x v="1"/>
    <x v="5"/>
    <x v="8"/>
    <s v=""/>
    <m/>
    <n v="0"/>
    <n v="14000"/>
    <n v="14000"/>
    <n v="0"/>
    <n v="14000"/>
  </r>
  <r>
    <x v="1"/>
    <x v="0"/>
    <x v="0"/>
    <n v="4"/>
    <x v="2"/>
    <s v="12BUS00014"/>
    <m/>
    <x v="1"/>
    <x v="5"/>
    <x v="8"/>
    <s v=""/>
    <m/>
    <n v="0"/>
    <n v="0"/>
    <n v="0"/>
    <m/>
    <n v="0"/>
  </r>
  <r>
    <x v="1"/>
    <x v="0"/>
    <x v="0"/>
    <n v="4"/>
    <x v="2"/>
    <s v="12BUS00015"/>
    <m/>
    <x v="1"/>
    <x v="5"/>
    <x v="8"/>
    <s v=""/>
    <m/>
    <n v="0"/>
    <n v="0"/>
    <n v="0"/>
    <m/>
    <n v="0"/>
  </r>
  <r>
    <x v="1"/>
    <x v="0"/>
    <x v="0"/>
    <n v="4"/>
    <x v="2"/>
    <s v="12BUS00016"/>
    <m/>
    <x v="1"/>
    <x v="5"/>
    <x v="8"/>
    <s v=""/>
    <m/>
    <n v="0"/>
    <n v="0"/>
    <n v="0"/>
    <m/>
    <n v="0"/>
  </r>
  <r>
    <x v="1"/>
    <x v="0"/>
    <x v="0"/>
    <n v="4"/>
    <x v="2"/>
    <s v="12BUS00016      "/>
    <m/>
    <x v="1"/>
    <x v="5"/>
    <x v="9"/>
    <s v=""/>
    <m/>
    <m/>
    <m/>
    <m/>
    <n v="0"/>
    <n v="0"/>
  </r>
  <r>
    <x v="1"/>
    <x v="0"/>
    <x v="0"/>
    <n v="4"/>
    <x v="2"/>
    <s v="12BUS00017"/>
    <m/>
    <x v="1"/>
    <x v="5"/>
    <x v="8"/>
    <s v=""/>
    <m/>
    <n v="0"/>
    <n v="0"/>
    <n v="0"/>
    <m/>
    <n v="0"/>
  </r>
  <r>
    <x v="1"/>
    <x v="0"/>
    <x v="0"/>
    <n v="4"/>
    <x v="2"/>
    <s v="12BUS00018"/>
    <m/>
    <x v="1"/>
    <x v="5"/>
    <x v="8"/>
    <s v=""/>
    <m/>
    <m/>
    <m/>
    <m/>
    <n v="0"/>
    <n v="0"/>
  </r>
  <r>
    <x v="1"/>
    <x v="0"/>
    <x v="0"/>
    <n v="4"/>
    <x v="2"/>
    <s v="12CHI00003"/>
    <m/>
    <x v="1"/>
    <x v="5"/>
    <x v="9"/>
    <s v=""/>
    <m/>
    <m/>
    <n v="0"/>
    <n v="0"/>
    <n v="1536"/>
    <n v="0"/>
  </r>
  <r>
    <x v="1"/>
    <x v="0"/>
    <x v="0"/>
    <n v="4"/>
    <x v="2"/>
    <s v="12CHI00004"/>
    <m/>
    <x v="1"/>
    <x v="5"/>
    <x v="9"/>
    <s v=""/>
    <m/>
    <m/>
    <n v="0"/>
    <n v="0"/>
    <n v="1536"/>
    <n v="0"/>
  </r>
  <r>
    <x v="1"/>
    <x v="0"/>
    <x v="0"/>
    <n v="4"/>
    <x v="2"/>
    <s v="12CHI00005"/>
    <m/>
    <x v="1"/>
    <x v="5"/>
    <x v="9"/>
    <s v=""/>
    <m/>
    <m/>
    <n v="0"/>
    <n v="0"/>
    <n v="1536"/>
    <n v="0"/>
  </r>
  <r>
    <x v="1"/>
    <x v="0"/>
    <x v="0"/>
    <n v="4"/>
    <x v="2"/>
    <s v="12CHI00006"/>
    <m/>
    <x v="1"/>
    <x v="5"/>
    <x v="9"/>
    <s v=""/>
    <m/>
    <m/>
    <n v="0"/>
    <n v="0"/>
    <n v="1536"/>
    <n v="0"/>
  </r>
  <r>
    <x v="1"/>
    <x v="0"/>
    <x v="0"/>
    <n v="4"/>
    <x v="2"/>
    <s v="12EUR00001"/>
    <m/>
    <x v="1"/>
    <x v="5"/>
    <x v="8"/>
    <s v=""/>
    <m/>
    <n v="38080"/>
    <n v="19040"/>
    <n v="-19040"/>
    <n v="19499"/>
    <n v="19040"/>
  </r>
  <r>
    <x v="1"/>
    <x v="0"/>
    <x v="0"/>
    <n v="4"/>
    <x v="2"/>
    <s v="12EUR00002"/>
    <m/>
    <x v="1"/>
    <x v="5"/>
    <x v="10"/>
    <s v=""/>
    <m/>
    <n v="0"/>
    <n v="0"/>
    <n v="0"/>
    <m/>
    <n v="0"/>
  </r>
  <r>
    <x v="1"/>
    <x v="0"/>
    <x v="0"/>
    <n v="4"/>
    <x v="2"/>
    <s v="12EUR00003"/>
    <m/>
    <x v="1"/>
    <x v="5"/>
    <x v="10"/>
    <s v=""/>
    <m/>
    <n v="1574"/>
    <n v="576"/>
    <n v="-998"/>
    <m/>
    <n v="576"/>
  </r>
  <r>
    <x v="1"/>
    <x v="0"/>
    <x v="0"/>
    <n v="4"/>
    <x v="2"/>
    <s v="12EUR000032"/>
    <m/>
    <x v="1"/>
    <x v="5"/>
    <x v="9"/>
    <s v=""/>
    <m/>
    <m/>
    <m/>
    <m/>
    <n v="0"/>
    <n v="0"/>
  </r>
  <r>
    <x v="1"/>
    <x v="0"/>
    <x v="0"/>
    <n v="4"/>
    <x v="2"/>
    <s v="12EUR000034"/>
    <m/>
    <x v="1"/>
    <x v="5"/>
    <x v="9"/>
    <s v=""/>
    <m/>
    <m/>
    <m/>
    <m/>
    <n v="768"/>
    <n v="0"/>
  </r>
  <r>
    <x v="1"/>
    <x v="0"/>
    <x v="0"/>
    <n v="4"/>
    <x v="2"/>
    <s v="12EUR000035"/>
    <m/>
    <x v="1"/>
    <x v="5"/>
    <x v="9"/>
    <s v=""/>
    <m/>
    <m/>
    <m/>
    <m/>
    <n v="0"/>
    <n v="0"/>
  </r>
  <r>
    <x v="1"/>
    <x v="0"/>
    <x v="0"/>
    <n v="4"/>
    <x v="2"/>
    <s v="12EUR00004"/>
    <m/>
    <x v="1"/>
    <x v="5"/>
    <x v="10"/>
    <s v=""/>
    <m/>
    <n v="1574"/>
    <n v="0"/>
    <n v="-1574"/>
    <m/>
    <n v="0"/>
  </r>
  <r>
    <x v="1"/>
    <x v="0"/>
    <x v="0"/>
    <n v="4"/>
    <x v="2"/>
    <s v="12EUR00005"/>
    <m/>
    <x v="1"/>
    <x v="5"/>
    <x v="10"/>
    <s v=""/>
    <m/>
    <n v="1574"/>
    <n v="576"/>
    <n v="-998"/>
    <m/>
    <n v="576"/>
  </r>
  <r>
    <x v="1"/>
    <x v="0"/>
    <x v="0"/>
    <n v="4"/>
    <x v="2"/>
    <s v="12EUR00006"/>
    <m/>
    <x v="1"/>
    <x v="5"/>
    <x v="10"/>
    <s v=""/>
    <m/>
    <n v="1574"/>
    <n v="576"/>
    <n v="-998"/>
    <m/>
    <n v="576"/>
  </r>
  <r>
    <x v="1"/>
    <x v="0"/>
    <x v="0"/>
    <n v="4"/>
    <x v="2"/>
    <s v="12EUR00007"/>
    <m/>
    <x v="1"/>
    <x v="5"/>
    <x v="10"/>
    <s v=""/>
    <m/>
    <n v="0"/>
    <n v="1152"/>
    <n v="1152"/>
    <n v="0"/>
    <n v="1152"/>
  </r>
  <r>
    <x v="1"/>
    <x v="0"/>
    <x v="0"/>
    <n v="4"/>
    <x v="2"/>
    <s v="12EUR00008"/>
    <m/>
    <x v="1"/>
    <x v="5"/>
    <x v="10"/>
    <s v=""/>
    <m/>
    <n v="0"/>
    <n v="0"/>
    <n v="0"/>
    <n v="0"/>
    <n v="0"/>
  </r>
  <r>
    <x v="1"/>
    <x v="0"/>
    <x v="0"/>
    <n v="4"/>
    <x v="2"/>
    <s v="12EUR00012"/>
    <m/>
    <x v="1"/>
    <x v="5"/>
    <x v="8"/>
    <s v=""/>
    <m/>
    <n v="0"/>
    <n v="0"/>
    <n v="0"/>
    <m/>
    <n v="0"/>
  </r>
  <r>
    <x v="1"/>
    <x v="0"/>
    <x v="0"/>
    <n v="4"/>
    <x v="2"/>
    <s v="12EUR00013"/>
    <m/>
    <x v="1"/>
    <x v="5"/>
    <x v="8"/>
    <s v=""/>
    <m/>
    <n v="0"/>
    <n v="0"/>
    <n v="0"/>
    <m/>
    <n v="0"/>
  </r>
  <r>
    <x v="1"/>
    <x v="0"/>
    <x v="0"/>
    <n v="4"/>
    <x v="2"/>
    <s v="12EUR00018"/>
    <m/>
    <x v="1"/>
    <x v="5"/>
    <x v="9"/>
    <s v=""/>
    <m/>
    <m/>
    <n v="768"/>
    <n v="768"/>
    <n v="0"/>
    <n v="768"/>
  </r>
  <r>
    <x v="1"/>
    <x v="0"/>
    <x v="0"/>
    <n v="4"/>
    <x v="2"/>
    <s v="12EUR00019"/>
    <m/>
    <x v="1"/>
    <x v="5"/>
    <x v="9"/>
    <s v=""/>
    <m/>
    <m/>
    <n v="1152"/>
    <n v="1152"/>
    <n v="1152"/>
    <n v="1152"/>
  </r>
  <r>
    <x v="1"/>
    <x v="0"/>
    <x v="0"/>
    <n v="4"/>
    <x v="2"/>
    <s v="12EUR00022"/>
    <m/>
    <x v="1"/>
    <x v="5"/>
    <x v="8"/>
    <s v=""/>
    <m/>
    <m/>
    <n v="0"/>
    <n v="0"/>
    <n v="0"/>
    <n v="0"/>
  </r>
  <r>
    <x v="1"/>
    <x v="0"/>
    <x v="0"/>
    <n v="4"/>
    <x v="2"/>
    <s v="12EUR00024"/>
    <m/>
    <x v="1"/>
    <x v="5"/>
    <x v="8"/>
    <s v=""/>
    <m/>
    <m/>
    <n v="0"/>
    <n v="0"/>
    <n v="0"/>
    <n v="0"/>
  </r>
  <r>
    <x v="1"/>
    <x v="0"/>
    <x v="0"/>
    <n v="4"/>
    <x v="2"/>
    <s v="12EUR00027"/>
    <m/>
    <x v="1"/>
    <x v="5"/>
    <x v="8"/>
    <s v=""/>
    <m/>
    <m/>
    <n v="0"/>
    <n v="0"/>
    <n v="0"/>
    <n v="0"/>
  </r>
  <r>
    <x v="1"/>
    <x v="0"/>
    <x v="0"/>
    <n v="4"/>
    <x v="2"/>
    <s v="12EUR00028"/>
    <m/>
    <x v="1"/>
    <x v="5"/>
    <x v="10"/>
    <s v=""/>
    <m/>
    <m/>
    <m/>
    <m/>
    <n v="0"/>
    <n v="0"/>
  </r>
  <r>
    <x v="1"/>
    <x v="0"/>
    <x v="0"/>
    <n v="4"/>
    <x v="2"/>
    <s v="12EUR00029"/>
    <m/>
    <x v="1"/>
    <x v="5"/>
    <x v="10"/>
    <s v=""/>
    <m/>
    <m/>
    <m/>
    <m/>
    <n v="0"/>
    <n v="0"/>
  </r>
  <r>
    <x v="1"/>
    <x v="0"/>
    <x v="0"/>
    <n v="4"/>
    <x v="2"/>
    <s v="12EUR00030"/>
    <m/>
    <x v="1"/>
    <x v="5"/>
    <x v="10"/>
    <s v=""/>
    <m/>
    <m/>
    <m/>
    <m/>
    <n v="0"/>
    <n v="0"/>
  </r>
  <r>
    <x v="1"/>
    <x v="0"/>
    <x v="0"/>
    <n v="4"/>
    <x v="2"/>
    <s v="12EUR00031"/>
    <m/>
    <x v="1"/>
    <x v="5"/>
    <x v="10"/>
    <s v=""/>
    <m/>
    <m/>
    <m/>
    <m/>
    <n v="0"/>
    <n v="0"/>
  </r>
  <r>
    <x v="1"/>
    <x v="0"/>
    <x v="0"/>
    <n v="4"/>
    <x v="2"/>
    <s v="12USB00001"/>
    <m/>
    <x v="1"/>
    <x v="5"/>
    <x v="8"/>
    <s v=""/>
    <m/>
    <n v="0"/>
    <n v="0"/>
    <n v="0"/>
    <m/>
    <n v="0"/>
  </r>
  <r>
    <x v="1"/>
    <x v="0"/>
    <x v="0"/>
    <n v="4"/>
    <x v="2"/>
    <s v="12USB00002"/>
    <m/>
    <x v="1"/>
    <x v="5"/>
    <x v="8"/>
    <s v=""/>
    <m/>
    <n v="0"/>
    <n v="0"/>
    <n v="0"/>
    <m/>
    <n v="0"/>
  </r>
  <r>
    <x v="1"/>
    <x v="0"/>
    <x v="0"/>
    <n v="4"/>
    <x v="2"/>
    <s v="12USB00003"/>
    <m/>
    <x v="1"/>
    <x v="5"/>
    <x v="8"/>
    <s v=""/>
    <m/>
    <n v="0"/>
    <n v="0"/>
    <n v="0"/>
    <m/>
    <n v="0"/>
  </r>
  <r>
    <x v="0"/>
    <x v="0"/>
    <x v="0"/>
    <n v="4"/>
    <x v="2"/>
    <s v="2022MPI021"/>
    <m/>
    <x v="0"/>
    <x v="5"/>
    <x v="11"/>
    <s v=""/>
    <m/>
    <n v="0"/>
    <n v="0"/>
    <n v="0"/>
    <m/>
    <n v="0"/>
  </r>
  <r>
    <x v="1"/>
    <x v="0"/>
    <x v="0"/>
    <n v="4"/>
    <x v="2"/>
    <s v="Export-BúM 1"/>
    <m/>
    <x v="1"/>
    <x v="5"/>
    <x v="8"/>
    <s v=""/>
    <m/>
    <n v="0"/>
    <n v="0"/>
    <n v="0"/>
    <m/>
    <n v="0"/>
  </r>
  <r>
    <x v="1"/>
    <x v="0"/>
    <x v="0"/>
    <n v="4"/>
    <x v="2"/>
    <s v="Export-BúM 2"/>
    <m/>
    <x v="1"/>
    <x v="5"/>
    <x v="8"/>
    <s v=""/>
    <m/>
    <n v="0"/>
    <n v="0"/>
    <n v="0"/>
    <m/>
    <n v="0"/>
  </r>
  <r>
    <x v="1"/>
    <x v="0"/>
    <x v="0"/>
    <n v="4"/>
    <x v="2"/>
    <s v="Export-Cơm chiêM 1"/>
    <m/>
    <x v="1"/>
    <x v="5"/>
    <x v="9"/>
    <s v=""/>
    <m/>
    <n v="0"/>
    <n v="0"/>
    <n v="0"/>
    <m/>
    <n v="0"/>
  </r>
  <r>
    <x v="1"/>
    <x v="0"/>
    <x v="0"/>
    <n v="4"/>
    <x v="2"/>
    <s v="Export-Cơm chiêM 2"/>
    <m/>
    <x v="1"/>
    <x v="5"/>
    <x v="9"/>
    <s v=""/>
    <m/>
    <n v="0"/>
    <n v="0"/>
    <n v="0"/>
    <m/>
    <n v="0"/>
  </r>
  <r>
    <x v="1"/>
    <x v="0"/>
    <x v="0"/>
    <n v="4"/>
    <x v="2"/>
    <s v="Export-Cơm chiêM 3"/>
    <m/>
    <x v="1"/>
    <x v="5"/>
    <x v="9"/>
    <s v=""/>
    <m/>
    <n v="0"/>
    <n v="0"/>
    <n v="0"/>
    <m/>
    <n v="0"/>
  </r>
  <r>
    <x v="1"/>
    <x v="0"/>
    <x v="0"/>
    <n v="4"/>
    <x v="2"/>
    <s v="Export-Cơm cup 1"/>
    <m/>
    <x v="1"/>
    <x v="5"/>
    <x v="10"/>
    <s v=""/>
    <m/>
    <n v="0"/>
    <n v="0"/>
    <n v="0"/>
    <m/>
    <n v="0"/>
  </r>
  <r>
    <x v="1"/>
    <x v="0"/>
    <x v="0"/>
    <n v="4"/>
    <x v="2"/>
    <s v="Export-Cơm cup 10"/>
    <m/>
    <x v="1"/>
    <x v="5"/>
    <x v="10"/>
    <s v=""/>
    <m/>
    <n v="0"/>
    <n v="0"/>
    <n v="0"/>
    <m/>
    <n v="0"/>
  </r>
  <r>
    <x v="1"/>
    <x v="0"/>
    <x v="0"/>
    <n v="4"/>
    <x v="2"/>
    <s v="Export-Cơm cup 11"/>
    <m/>
    <x v="1"/>
    <x v="5"/>
    <x v="10"/>
    <s v=""/>
    <m/>
    <n v="0"/>
    <n v="0"/>
    <n v="0"/>
    <m/>
    <n v="0"/>
  </r>
  <r>
    <x v="1"/>
    <x v="0"/>
    <x v="0"/>
    <n v="4"/>
    <x v="2"/>
    <s v="Export-Cơm cup 12"/>
    <m/>
    <x v="1"/>
    <x v="5"/>
    <x v="9"/>
    <s v=""/>
    <m/>
    <n v="0"/>
    <n v="0"/>
    <n v="0"/>
    <m/>
    <n v="0"/>
  </r>
  <r>
    <x v="1"/>
    <x v="0"/>
    <x v="0"/>
    <n v="4"/>
    <x v="2"/>
    <s v="Export-Cơm cup 13"/>
    <m/>
    <x v="1"/>
    <x v="5"/>
    <x v="9"/>
    <s v=""/>
    <m/>
    <n v="0"/>
    <n v="0"/>
    <n v="0"/>
    <m/>
    <n v="0"/>
  </r>
  <r>
    <x v="1"/>
    <x v="0"/>
    <x v="0"/>
    <n v="4"/>
    <x v="2"/>
    <s v="Export-Cơm cup 2"/>
    <m/>
    <x v="1"/>
    <x v="5"/>
    <x v="10"/>
    <s v=""/>
    <m/>
    <n v="0"/>
    <n v="0"/>
    <n v="0"/>
    <m/>
    <n v="0"/>
  </r>
  <r>
    <x v="1"/>
    <x v="0"/>
    <x v="0"/>
    <n v="4"/>
    <x v="2"/>
    <s v="Export-Cơm cup 3"/>
    <m/>
    <x v="1"/>
    <x v="5"/>
    <x v="10"/>
    <s v=""/>
    <m/>
    <n v="0"/>
    <n v="0"/>
    <n v="0"/>
    <m/>
    <n v="0"/>
  </r>
  <r>
    <x v="1"/>
    <x v="0"/>
    <x v="0"/>
    <n v="4"/>
    <x v="2"/>
    <s v="Export-Cơm cup 4"/>
    <m/>
    <x v="1"/>
    <x v="5"/>
    <x v="10"/>
    <s v=""/>
    <m/>
    <n v="0"/>
    <n v="0"/>
    <n v="0"/>
    <m/>
    <n v="0"/>
  </r>
  <r>
    <x v="1"/>
    <x v="0"/>
    <x v="0"/>
    <n v="4"/>
    <x v="2"/>
    <s v="Export-Cơm cup 5"/>
    <m/>
    <x v="1"/>
    <x v="5"/>
    <x v="10"/>
    <s v=""/>
    <m/>
    <n v="0"/>
    <n v="0"/>
    <n v="0"/>
    <m/>
    <n v="0"/>
  </r>
  <r>
    <x v="1"/>
    <x v="0"/>
    <x v="0"/>
    <n v="4"/>
    <x v="2"/>
    <s v="Export-Cơm cup 6"/>
    <m/>
    <x v="1"/>
    <x v="5"/>
    <x v="10"/>
    <s v=""/>
    <m/>
    <n v="0"/>
    <n v="0"/>
    <n v="0"/>
    <m/>
    <n v="0"/>
  </r>
  <r>
    <x v="1"/>
    <x v="0"/>
    <x v="0"/>
    <n v="4"/>
    <x v="2"/>
    <s v="Export-Cơm cup 7"/>
    <m/>
    <x v="1"/>
    <x v="5"/>
    <x v="10"/>
    <s v=""/>
    <m/>
    <n v="0"/>
    <n v="0"/>
    <n v="0"/>
    <m/>
    <n v="0"/>
  </r>
  <r>
    <x v="1"/>
    <x v="0"/>
    <x v="0"/>
    <n v="4"/>
    <x v="2"/>
    <s v="Export-Cơm cup 8"/>
    <m/>
    <x v="1"/>
    <x v="5"/>
    <x v="10"/>
    <s v=""/>
    <m/>
    <n v="0"/>
    <n v="0"/>
    <n v="0"/>
    <m/>
    <n v="0"/>
  </r>
  <r>
    <x v="1"/>
    <x v="0"/>
    <x v="0"/>
    <n v="4"/>
    <x v="2"/>
    <s v="Export-Cơm cup 9"/>
    <m/>
    <x v="1"/>
    <x v="5"/>
    <x v="10"/>
    <s v=""/>
    <m/>
    <n v="0"/>
    <n v="0"/>
    <n v="0"/>
    <m/>
    <n v="0"/>
  </r>
  <r>
    <x v="1"/>
    <x v="0"/>
    <x v="0"/>
    <n v="4"/>
    <x v="2"/>
    <s v="Export-Phở 1"/>
    <m/>
    <x v="1"/>
    <x v="5"/>
    <x v="8"/>
    <s v=""/>
    <m/>
    <n v="0"/>
    <n v="0"/>
    <n v="0"/>
    <m/>
    <n v="0"/>
  </r>
  <r>
    <x v="1"/>
    <x v="0"/>
    <x v="0"/>
    <n v="4"/>
    <x v="2"/>
    <s v="Export-Phở Bò"/>
    <m/>
    <x v="1"/>
    <x v="5"/>
    <x v="8"/>
    <s v=""/>
    <m/>
    <n v="0"/>
    <n v="0"/>
    <n v="0"/>
    <m/>
    <n v="0"/>
  </r>
  <r>
    <x v="1"/>
    <x v="0"/>
    <x v="0"/>
    <n v="4"/>
    <x v="2"/>
    <s v="Export-Phở Gà"/>
    <m/>
    <x v="1"/>
    <x v="5"/>
    <x v="8"/>
    <s v=""/>
    <m/>
    <n v="0"/>
    <n v="0"/>
    <n v="0"/>
    <m/>
    <n v="0"/>
  </r>
  <r>
    <x v="0"/>
    <x v="0"/>
    <x v="0"/>
    <n v="4"/>
    <x v="2"/>
    <s v="TPCECC004"/>
    <m/>
    <x v="0"/>
    <x v="5"/>
    <x v="9"/>
    <s v=""/>
    <m/>
    <n v="1724.4422734608984"/>
    <n v="500"/>
    <n v="-1224.4422734608984"/>
    <n v="549"/>
    <n v="500"/>
  </r>
  <r>
    <x v="0"/>
    <x v="0"/>
    <x v="0"/>
    <n v="4"/>
    <x v="2"/>
    <s v="TPCECC005"/>
    <m/>
    <x v="0"/>
    <x v="5"/>
    <x v="9"/>
    <s v=""/>
    <m/>
    <n v="3840.8447556834553"/>
    <n v="1415.5575456998904"/>
    <n v="-2425.2872099835649"/>
    <n v="2002"/>
    <n v="1415.5575456998904"/>
  </r>
  <r>
    <x v="0"/>
    <x v="0"/>
    <x v="0"/>
    <n v="4"/>
    <x v="2"/>
    <s v="TPCECC007"/>
    <m/>
    <x v="0"/>
    <x v="5"/>
    <x v="9"/>
    <s v=""/>
    <m/>
    <n v="825.41005276656267"/>
    <n v="544.35007600578774"/>
    <n v="-281.05997676077493"/>
    <n v="851"/>
    <n v="544.35007600578774"/>
  </r>
  <r>
    <x v="1"/>
    <x v="0"/>
    <x v="0"/>
    <n v="4"/>
    <x v="2"/>
    <s v="TPJCJPH001"/>
    <m/>
    <x v="1"/>
    <x v="5"/>
    <x v="8"/>
    <s v=""/>
    <m/>
    <n v="0"/>
    <n v="0"/>
    <n v="0"/>
    <m/>
    <n v="0"/>
  </r>
  <r>
    <x v="1"/>
    <x v="0"/>
    <x v="0"/>
    <n v="4"/>
    <x v="2"/>
    <s v="TPJCJPH002"/>
    <m/>
    <x v="1"/>
    <x v="5"/>
    <x v="8"/>
    <s v=""/>
    <m/>
    <n v="0"/>
    <n v="0"/>
    <n v="0"/>
    <m/>
    <n v="0"/>
  </r>
  <r>
    <x v="1"/>
    <x v="0"/>
    <x v="0"/>
    <n v="4"/>
    <x v="2"/>
    <s v="TPUCJPH001"/>
    <m/>
    <x v="1"/>
    <x v="5"/>
    <x v="8"/>
    <s v=""/>
    <m/>
    <n v="0"/>
    <n v="0"/>
    <n v="0"/>
    <m/>
    <n v="0"/>
  </r>
  <r>
    <x v="1"/>
    <x v="0"/>
    <x v="0"/>
    <n v="4"/>
    <x v="2"/>
    <s v="TPUCJPH002"/>
    <m/>
    <x v="1"/>
    <x v="5"/>
    <x v="8"/>
    <s v=""/>
    <m/>
    <n v="0"/>
    <n v="0"/>
    <n v="0"/>
    <m/>
    <n v="0"/>
  </r>
  <r>
    <x v="0"/>
    <x v="0"/>
    <x v="0"/>
    <n v="4"/>
    <x v="2"/>
    <s v="TRCEOL009"/>
    <m/>
    <x v="0"/>
    <x v="6"/>
    <x v="3"/>
    <s v=""/>
    <m/>
    <n v="0"/>
    <n v="0"/>
    <n v="0"/>
    <n v="12"/>
    <n v="0"/>
  </r>
  <r>
    <x v="0"/>
    <x v="0"/>
    <x v="0"/>
    <n v="4"/>
    <x v="2"/>
    <s v="TRCEOL024"/>
    <m/>
    <x v="0"/>
    <x v="6"/>
    <x v="3"/>
    <s v=""/>
    <m/>
    <n v="5560"/>
    <n v="5190"/>
    <n v="-370"/>
    <n v="5074"/>
    <n v="5190"/>
  </r>
  <r>
    <x v="0"/>
    <x v="0"/>
    <x v="0"/>
    <n v="4"/>
    <x v="2"/>
    <s v="TRCEOL033"/>
    <m/>
    <x v="0"/>
    <x v="6"/>
    <x v="3"/>
    <s v=""/>
    <m/>
    <n v="0"/>
    <n v="0"/>
    <n v="0"/>
    <n v="0"/>
    <n v="0"/>
  </r>
  <r>
    <x v="0"/>
    <x v="0"/>
    <x v="0"/>
    <n v="4"/>
    <x v="2"/>
    <s v="TRCEOL035"/>
    <m/>
    <x v="0"/>
    <x v="6"/>
    <x v="3"/>
    <s v=""/>
    <m/>
    <n v="0"/>
    <n v="0"/>
    <n v="0"/>
    <n v="0"/>
    <n v="0"/>
  </r>
  <r>
    <x v="0"/>
    <x v="0"/>
    <x v="0"/>
    <n v="4"/>
    <x v="2"/>
    <s v="TRCEOL039"/>
    <m/>
    <x v="0"/>
    <x v="6"/>
    <x v="3"/>
    <s v=""/>
    <m/>
    <n v="560"/>
    <n v="300"/>
    <n v="-260"/>
    <n v="458"/>
    <n v="300"/>
  </r>
  <r>
    <x v="0"/>
    <x v="0"/>
    <x v="0"/>
    <n v="4"/>
    <x v="2"/>
    <s v="170116"/>
    <m/>
    <x v="0"/>
    <x v="7"/>
    <x v="6"/>
    <s v=""/>
    <m/>
    <n v="1489.2677313651866"/>
    <n v="923.8176002813816"/>
    <n v="-565.45013108380499"/>
    <m/>
    <n v="923.8176002813816"/>
  </r>
  <r>
    <x v="0"/>
    <x v="0"/>
    <x v="0"/>
    <n v="4"/>
    <x v="2"/>
    <s v="174609"/>
    <m/>
    <x v="0"/>
    <x v="7"/>
    <x v="6"/>
    <s v=""/>
    <m/>
    <n v="313.17878714012011"/>
    <n v="499.70903042119164"/>
    <n v="186.53024328107153"/>
    <m/>
    <n v="499.70903042119164"/>
  </r>
  <r>
    <x v="0"/>
    <x v="0"/>
    <x v="0"/>
    <n v="4"/>
    <x v="2"/>
    <s v="175223"/>
    <m/>
    <x v="0"/>
    <x v="7"/>
    <x v="6"/>
    <s v=""/>
    <m/>
    <n v="0"/>
    <n v="0"/>
    <n v="0"/>
    <m/>
    <n v="0"/>
  </r>
  <r>
    <x v="0"/>
    <x v="0"/>
    <x v="0"/>
    <n v="4"/>
    <x v="2"/>
    <s v="180817"/>
    <m/>
    <x v="0"/>
    <x v="7"/>
    <x v="6"/>
    <s v=""/>
    <m/>
    <n v="813.55873622543982"/>
    <n v="0"/>
    <n v="-813.55873622543982"/>
    <m/>
    <n v="0"/>
  </r>
  <r>
    <x v="0"/>
    <x v="0"/>
    <x v="0"/>
    <n v="4"/>
    <x v="2"/>
    <s v="193317"/>
    <m/>
    <x v="0"/>
    <x v="7"/>
    <x v="6"/>
    <s v=""/>
    <m/>
    <n v="0"/>
    <n v="0"/>
    <n v="0"/>
    <m/>
    <n v="0"/>
  </r>
  <r>
    <x v="0"/>
    <x v="0"/>
    <x v="0"/>
    <n v="4"/>
    <x v="2"/>
    <s v="197011"/>
    <m/>
    <x v="0"/>
    <x v="7"/>
    <x v="6"/>
    <s v=""/>
    <m/>
    <n v="745.81796703639395"/>
    <n v="1000"/>
    <n v="254.18203296360605"/>
    <m/>
    <n v="1000"/>
  </r>
  <r>
    <x v="0"/>
    <x v="0"/>
    <x v="0"/>
    <n v="4"/>
    <x v="2"/>
    <s v="TPCESO003"/>
    <m/>
    <x v="0"/>
    <x v="7"/>
    <x v="12"/>
    <s v=""/>
    <m/>
    <n v="0"/>
    <n v="0"/>
    <n v="0"/>
    <m/>
    <n v="0"/>
  </r>
  <r>
    <x v="0"/>
    <x v="0"/>
    <x v="0"/>
    <n v="4"/>
    <x v="2"/>
    <s v="TPCESO004"/>
    <m/>
    <x v="0"/>
    <x v="7"/>
    <x v="12"/>
    <s v=""/>
    <m/>
    <n v="0"/>
    <n v="0"/>
    <n v="0"/>
    <m/>
    <n v="0"/>
  </r>
  <r>
    <x v="0"/>
    <x v="0"/>
    <x v="0"/>
    <n v="5"/>
    <x v="3"/>
    <s v="41VMB00546"/>
    <m/>
    <x v="0"/>
    <x v="0"/>
    <x v="7"/>
    <m/>
    <s v="TP"/>
    <m/>
    <m/>
    <m/>
    <n v="42.650000000000006"/>
    <n v="0"/>
  </r>
  <r>
    <x v="0"/>
    <x v="0"/>
    <x v="0"/>
    <n v="5"/>
    <x v="3"/>
    <s v="41VMB00548"/>
    <m/>
    <x v="0"/>
    <x v="0"/>
    <x v="7"/>
    <m/>
    <s v="TP"/>
    <m/>
    <m/>
    <m/>
    <n v="44.1"/>
    <n v="0"/>
  </r>
  <r>
    <x v="0"/>
    <x v="0"/>
    <x v="0"/>
    <n v="5"/>
    <x v="3"/>
    <s v="11CEBX002"/>
    <m/>
    <x v="0"/>
    <x v="0"/>
    <x v="0"/>
    <s v="Ma"/>
    <s v="KN"/>
    <n v="12000"/>
    <m/>
    <n v="0"/>
    <n v="6517.3499999999995"/>
    <n v="12000"/>
  </r>
  <r>
    <x v="0"/>
    <x v="0"/>
    <x v="0"/>
    <n v="5"/>
    <x v="3"/>
    <s v="11VMB00466"/>
    <m/>
    <x v="0"/>
    <x v="0"/>
    <x v="0"/>
    <s v="Ma"/>
    <s v="KN"/>
    <n v="12000"/>
    <m/>
    <n v="0"/>
    <n v="18503.974999999999"/>
    <n v="12000"/>
  </r>
  <r>
    <x v="0"/>
    <x v="0"/>
    <x v="0"/>
    <n v="5"/>
    <x v="3"/>
    <s v="11VMB00467"/>
    <m/>
    <x v="0"/>
    <x v="0"/>
    <x v="0"/>
    <s v="Ma"/>
    <s v="KN"/>
    <n v="6000"/>
    <m/>
    <n v="0"/>
    <n v="7087.0449999999992"/>
    <n v="6000"/>
  </r>
  <r>
    <x v="0"/>
    <x v="0"/>
    <x v="0"/>
    <n v="5"/>
    <x v="3"/>
    <s v="11VMB00468"/>
    <m/>
    <x v="0"/>
    <x v="0"/>
    <x v="0"/>
    <s v="Ma"/>
    <s v="KN"/>
    <n v="2000"/>
    <m/>
    <n v="0"/>
    <n v="5061.3150000000005"/>
    <n v="2000"/>
  </r>
  <r>
    <x v="0"/>
    <x v="0"/>
    <x v="0"/>
    <n v="5"/>
    <x v="3"/>
    <s v="11VMB00479"/>
    <m/>
    <x v="0"/>
    <x v="0"/>
    <x v="1"/>
    <s v="Pa"/>
    <s v="TP"/>
    <n v="2000"/>
    <m/>
    <n v="0"/>
    <n v="0"/>
    <n v="2000"/>
  </r>
  <r>
    <x v="0"/>
    <x v="0"/>
    <x v="0"/>
    <n v="5"/>
    <x v="3"/>
    <s v="11VMB00495"/>
    <m/>
    <x v="0"/>
    <x v="0"/>
    <x v="1"/>
    <s v="Ri"/>
    <s v="KN"/>
    <m/>
    <m/>
    <m/>
    <n v="1251.25"/>
    <n v="0"/>
  </r>
  <r>
    <x v="0"/>
    <x v="0"/>
    <x v="0"/>
    <n v="5"/>
    <x v="3"/>
    <s v="TPCJKBX001"/>
    <m/>
    <x v="1"/>
    <x v="0"/>
    <x v="0"/>
    <m/>
    <s v="KN"/>
    <n v="4116"/>
    <m/>
    <n v="0"/>
    <n v="4116"/>
    <n v="4116"/>
  </r>
  <r>
    <x v="0"/>
    <x v="0"/>
    <x v="0"/>
    <n v="5"/>
    <x v="3"/>
    <s v="TPCJKBX002"/>
    <m/>
    <x v="1"/>
    <x v="0"/>
    <x v="0"/>
    <m/>
    <s v="KN"/>
    <n v="4262"/>
    <m/>
    <n v="0"/>
    <n v="4262.3999999999996"/>
    <n v="4262"/>
  </r>
  <r>
    <x v="0"/>
    <x v="0"/>
    <x v="0"/>
    <n v="5"/>
    <x v="3"/>
    <s v="TPCJKBX004"/>
    <m/>
    <x v="1"/>
    <x v="0"/>
    <x v="0"/>
    <m/>
    <s v="KN"/>
    <n v="2189"/>
    <m/>
    <n v="0"/>
    <n v="3845.0999999999995"/>
    <n v="2189"/>
  </r>
  <r>
    <x v="0"/>
    <x v="0"/>
    <x v="0"/>
    <n v="5"/>
    <x v="3"/>
    <s v="TPCJKBX005"/>
    <m/>
    <x v="1"/>
    <x v="0"/>
    <x v="0"/>
    <m/>
    <s v="KN"/>
    <n v="3052"/>
    <m/>
    <n v="0"/>
    <n v="4059.9999999999995"/>
    <n v="3052"/>
  </r>
  <r>
    <x v="0"/>
    <x v="0"/>
    <x v="0"/>
    <n v="5"/>
    <x v="3"/>
    <s v="TPCEBB033"/>
    <m/>
    <x v="0"/>
    <x v="0"/>
    <x v="1"/>
    <s v="So"/>
    <s v="TP"/>
    <n v="500"/>
    <m/>
    <n v="0"/>
    <n v="885.89999999999986"/>
    <n v="500"/>
  </r>
  <r>
    <x v="0"/>
    <x v="0"/>
    <x v="0"/>
    <n v="5"/>
    <x v="3"/>
    <s v="TPCEBB034"/>
    <m/>
    <x v="0"/>
    <x v="0"/>
    <x v="1"/>
    <s v="So"/>
    <s v="TP"/>
    <n v="600"/>
    <m/>
    <n v="0"/>
    <n v="1594.1999999999998"/>
    <n v="600"/>
  </r>
  <r>
    <x v="0"/>
    <x v="0"/>
    <x v="0"/>
    <n v="5"/>
    <x v="3"/>
    <s v="TPCEBG010"/>
    <m/>
    <x v="0"/>
    <x v="0"/>
    <x v="2"/>
    <s v="Ha"/>
    <s v="TP"/>
    <n v="4800"/>
    <m/>
    <n v="0"/>
    <n v="4069.1"/>
    <n v="4800"/>
  </r>
  <r>
    <x v="0"/>
    <x v="0"/>
    <x v="0"/>
    <n v="5"/>
    <x v="3"/>
    <s v="TPCEBX039"/>
    <m/>
    <x v="0"/>
    <x v="0"/>
    <x v="0"/>
    <s v="Ma"/>
    <s v="KN"/>
    <n v="6000"/>
    <m/>
    <n v="0"/>
    <n v="3643.2"/>
    <n v="6000"/>
  </r>
  <r>
    <x v="0"/>
    <x v="0"/>
    <x v="0"/>
    <n v="5"/>
    <x v="3"/>
    <s v="TPCEBX040"/>
    <m/>
    <x v="0"/>
    <x v="0"/>
    <x v="0"/>
    <s v="Ma"/>
    <s v="KN"/>
    <n v="8000"/>
    <m/>
    <n v="0"/>
    <n v="6487.95"/>
    <n v="8000"/>
  </r>
  <r>
    <x v="0"/>
    <x v="0"/>
    <x v="0"/>
    <n v="5"/>
    <x v="3"/>
    <s v="TPCEBX041"/>
    <m/>
    <x v="0"/>
    <x v="0"/>
    <x v="0"/>
    <s v="Ma"/>
    <s v="KN"/>
    <n v="42000"/>
    <m/>
    <n v="0"/>
    <n v="36649.199999999997"/>
    <n v="42000"/>
  </r>
  <r>
    <x v="0"/>
    <x v="0"/>
    <x v="0"/>
    <n v="5"/>
    <x v="3"/>
    <s v="TPCEBX043"/>
    <m/>
    <x v="0"/>
    <x v="0"/>
    <x v="0"/>
    <s v="Ma"/>
    <s v="KN"/>
    <n v="6000"/>
    <m/>
    <n v="0"/>
    <n v="4043.8999999999996"/>
    <n v="6000"/>
  </r>
  <r>
    <x v="0"/>
    <x v="0"/>
    <x v="0"/>
    <n v="5"/>
    <x v="3"/>
    <s v="TPCEBX044"/>
    <m/>
    <x v="0"/>
    <x v="0"/>
    <x v="0"/>
    <s v="Ma"/>
    <s v="KN"/>
    <n v="20000"/>
    <m/>
    <n v="0"/>
    <n v="34952.399035275914"/>
    <n v="20000"/>
  </r>
  <r>
    <x v="0"/>
    <x v="0"/>
    <x v="0"/>
    <n v="5"/>
    <x v="3"/>
    <s v="TPCEBX045"/>
    <m/>
    <x v="0"/>
    <x v="0"/>
    <x v="0"/>
    <s v="Ma"/>
    <s v="KN"/>
    <n v="23000"/>
    <m/>
    <n v="0"/>
    <n v="21486.324999999997"/>
    <n v="23000"/>
  </r>
  <r>
    <x v="0"/>
    <x v="0"/>
    <x v="0"/>
    <n v="5"/>
    <x v="3"/>
    <s v="TPCEBX046"/>
    <m/>
    <x v="0"/>
    <x v="0"/>
    <x v="0"/>
    <s v="Ma"/>
    <s v="KN"/>
    <n v="33000"/>
    <m/>
    <n v="0"/>
    <n v="41686.049999999988"/>
    <n v="33000"/>
  </r>
  <r>
    <x v="0"/>
    <x v="0"/>
    <x v="0"/>
    <n v="5"/>
    <x v="3"/>
    <s v="TPCEBX061"/>
    <m/>
    <x v="0"/>
    <x v="0"/>
    <x v="0"/>
    <s v="Ma"/>
    <s v="KN"/>
    <n v="7000"/>
    <m/>
    <n v="0"/>
    <n v="12574.8"/>
    <n v="7000"/>
  </r>
  <r>
    <x v="0"/>
    <x v="0"/>
    <x v="0"/>
    <n v="5"/>
    <x v="3"/>
    <s v="TPCEBX062"/>
    <m/>
    <x v="0"/>
    <x v="0"/>
    <x v="0"/>
    <s v="Ma"/>
    <s v="KN"/>
    <n v="4000"/>
    <m/>
    <n v="0"/>
    <n v="2984.0999999999995"/>
    <n v="4000"/>
  </r>
  <r>
    <x v="0"/>
    <x v="0"/>
    <x v="0"/>
    <n v="5"/>
    <x v="3"/>
    <s v="TPCEBX063"/>
    <m/>
    <x v="0"/>
    <x v="0"/>
    <x v="0"/>
    <s v="Ma"/>
    <s v="KN"/>
    <n v="6000"/>
    <m/>
    <n v="0"/>
    <n v="7487.55"/>
    <n v="6000"/>
  </r>
  <r>
    <x v="0"/>
    <x v="0"/>
    <x v="0"/>
    <n v="5"/>
    <x v="3"/>
    <s v="TPCECG056"/>
    <m/>
    <x v="0"/>
    <x v="0"/>
    <x v="1"/>
    <s v="Ri"/>
    <s v="KN"/>
    <n v="12000"/>
    <m/>
    <n v="0"/>
    <n v="5979.5999999999585"/>
    <n v="12000"/>
  </r>
  <r>
    <x v="0"/>
    <x v="0"/>
    <x v="0"/>
    <n v="5"/>
    <x v="3"/>
    <s v="TPCECG057"/>
    <m/>
    <x v="0"/>
    <x v="0"/>
    <x v="1"/>
    <s v="Ri"/>
    <s v="KN"/>
    <n v="11000"/>
    <m/>
    <n v="0"/>
    <n v="3847.9999999999764"/>
    <n v="11000"/>
  </r>
  <r>
    <x v="0"/>
    <x v="0"/>
    <x v="0"/>
    <n v="5"/>
    <x v="3"/>
    <s v="TPCECG062"/>
    <m/>
    <x v="0"/>
    <x v="0"/>
    <x v="1"/>
    <s v="Ri"/>
    <s v="KN"/>
    <n v="15120"/>
    <m/>
    <n v="0"/>
    <n v="20559.5"/>
    <n v="15120"/>
  </r>
  <r>
    <x v="0"/>
    <x v="0"/>
    <x v="0"/>
    <n v="5"/>
    <x v="3"/>
    <s v="TPCECG063"/>
    <m/>
    <x v="0"/>
    <x v="0"/>
    <x v="1"/>
    <s v="Ri"/>
    <s v="TP"/>
    <n v="5600"/>
    <m/>
    <n v="0"/>
    <n v="0"/>
    <n v="5600"/>
  </r>
  <r>
    <x v="0"/>
    <x v="0"/>
    <x v="0"/>
    <n v="5"/>
    <x v="3"/>
    <s v="TPCECG063"/>
    <m/>
    <x v="0"/>
    <x v="0"/>
    <x v="1"/>
    <s v="Ri"/>
    <s v="KN"/>
    <n v="11000"/>
    <m/>
    <n v="0"/>
    <n v="0"/>
    <n v="11000"/>
  </r>
  <r>
    <x v="0"/>
    <x v="0"/>
    <x v="0"/>
    <n v="5"/>
    <x v="3"/>
    <s v="TPCECG064"/>
    <m/>
    <x v="0"/>
    <x v="0"/>
    <x v="1"/>
    <s v="Ri"/>
    <s v="KN"/>
    <n v="41000"/>
    <m/>
    <n v="0"/>
    <n v="45305"/>
    <n v="41000"/>
  </r>
  <r>
    <x v="0"/>
    <x v="0"/>
    <x v="0"/>
    <n v="5"/>
    <x v="3"/>
    <s v="TPCECG065"/>
    <m/>
    <x v="0"/>
    <x v="0"/>
    <x v="1"/>
    <s v="Ri"/>
    <s v="TP"/>
    <n v="9600"/>
    <m/>
    <n v="0"/>
    <n v="0"/>
    <n v="9600"/>
  </r>
  <r>
    <x v="0"/>
    <x v="0"/>
    <x v="0"/>
    <n v="5"/>
    <x v="3"/>
    <s v="TPCECG065"/>
    <m/>
    <x v="0"/>
    <x v="0"/>
    <x v="1"/>
    <s v="Ri"/>
    <s v="KN"/>
    <n v="7000"/>
    <m/>
    <n v="0"/>
    <n v="0"/>
    <n v="7000"/>
  </r>
  <r>
    <x v="0"/>
    <x v="0"/>
    <x v="0"/>
    <n v="5"/>
    <x v="3"/>
    <s v="TPCECG066"/>
    <m/>
    <x v="0"/>
    <x v="0"/>
    <x v="1"/>
    <s v="Ne"/>
    <s v="TP"/>
    <n v="2500"/>
    <m/>
    <n v="0"/>
    <n v="2689.2000000000262"/>
    <n v="2500"/>
  </r>
  <r>
    <x v="0"/>
    <x v="0"/>
    <x v="0"/>
    <n v="5"/>
    <x v="3"/>
    <s v="TPCECG067"/>
    <m/>
    <x v="0"/>
    <x v="0"/>
    <x v="1"/>
    <s v="Ne"/>
    <s v="TP"/>
    <n v="15000"/>
    <m/>
    <n v="0"/>
    <n v="14831.5"/>
    <n v="15000"/>
  </r>
  <r>
    <x v="0"/>
    <x v="0"/>
    <x v="0"/>
    <n v="5"/>
    <x v="3"/>
    <s v="TPCECG068"/>
    <m/>
    <x v="0"/>
    <x v="0"/>
    <x v="1"/>
    <s v="Ne"/>
    <s v="TP"/>
    <n v="30000"/>
    <m/>
    <n v="0"/>
    <n v="34861"/>
    <n v="30000"/>
  </r>
  <r>
    <x v="0"/>
    <x v="0"/>
    <x v="0"/>
    <n v="5"/>
    <x v="3"/>
    <s v="TPCECG070"/>
    <m/>
    <x v="0"/>
    <x v="0"/>
    <x v="1"/>
    <s v="Pa"/>
    <s v="TP"/>
    <n v="25000"/>
    <m/>
    <n v="0"/>
    <n v="29496"/>
    <n v="25000"/>
  </r>
  <r>
    <x v="0"/>
    <x v="0"/>
    <x v="0"/>
    <n v="5"/>
    <x v="3"/>
    <s v="TPCECG073"/>
    <m/>
    <x v="0"/>
    <x v="0"/>
    <x v="1"/>
    <s v="Pa"/>
    <s v="TP"/>
    <n v="21000"/>
    <m/>
    <n v="0"/>
    <n v="28892.000000000007"/>
    <n v="21000"/>
  </r>
  <r>
    <x v="0"/>
    <x v="0"/>
    <x v="0"/>
    <n v="5"/>
    <x v="3"/>
    <s v="TPCECG074"/>
    <m/>
    <x v="0"/>
    <x v="0"/>
    <x v="1"/>
    <s v="Pa"/>
    <s v="TP"/>
    <n v="5000"/>
    <m/>
    <n v="0"/>
    <n v="2320.4"/>
    <n v="5000"/>
  </r>
  <r>
    <x v="0"/>
    <x v="0"/>
    <x v="0"/>
    <n v="5"/>
    <x v="3"/>
    <s v="TPCECG076"/>
    <m/>
    <x v="0"/>
    <x v="0"/>
    <x v="1"/>
    <s v="Pa"/>
    <s v="TP"/>
    <n v="1000"/>
    <m/>
    <n v="0"/>
    <n v="393.3"/>
    <n v="1000"/>
  </r>
  <r>
    <x v="0"/>
    <x v="0"/>
    <x v="0"/>
    <n v="5"/>
    <x v="3"/>
    <s v="TPCECG077"/>
    <m/>
    <x v="0"/>
    <x v="0"/>
    <x v="1"/>
    <s v="Pa"/>
    <s v="TP"/>
    <n v="2000"/>
    <m/>
    <n v="0"/>
    <n v="2120.3999999999996"/>
    <n v="2000"/>
  </r>
  <r>
    <x v="0"/>
    <x v="0"/>
    <x v="0"/>
    <n v="5"/>
    <x v="3"/>
    <s v="TPCEHC021"/>
    <m/>
    <x v="0"/>
    <x v="0"/>
    <x v="2"/>
    <s v="Ha"/>
    <s v="KN"/>
    <n v="7000"/>
    <m/>
    <n v="0"/>
    <n v="5129.3999999999842"/>
    <n v="7000"/>
  </r>
  <r>
    <x v="0"/>
    <x v="0"/>
    <x v="0"/>
    <n v="5"/>
    <x v="3"/>
    <s v="TPCEHC024"/>
    <m/>
    <x v="0"/>
    <x v="0"/>
    <x v="2"/>
    <s v="Ha"/>
    <s v="KN"/>
    <n v="50000"/>
    <m/>
    <n v="0"/>
    <n v="38586.5"/>
    <n v="50000"/>
  </r>
  <r>
    <x v="0"/>
    <x v="0"/>
    <x v="0"/>
    <n v="5"/>
    <x v="3"/>
    <s v="TPCEHC025"/>
    <m/>
    <x v="0"/>
    <x v="0"/>
    <x v="2"/>
    <s v="Ha"/>
    <s v="KN"/>
    <n v="24000"/>
    <m/>
    <n v="0"/>
    <n v="11332.5"/>
    <n v="24000"/>
  </r>
  <r>
    <x v="0"/>
    <x v="0"/>
    <x v="0"/>
    <n v="5"/>
    <x v="3"/>
    <s v="TPCEHC026"/>
    <m/>
    <x v="0"/>
    <x v="0"/>
    <x v="2"/>
    <s v="Ha"/>
    <s v="KN"/>
    <n v="5000"/>
    <m/>
    <n v="0"/>
    <n v="5965.5"/>
    <n v="5000"/>
  </r>
  <r>
    <x v="0"/>
    <x v="0"/>
    <x v="0"/>
    <n v="5"/>
    <x v="3"/>
    <s v="TPCEHC027"/>
    <m/>
    <x v="0"/>
    <x v="0"/>
    <x v="2"/>
    <s v="Ha"/>
    <s v="KN"/>
    <n v="37000"/>
    <m/>
    <n v="0"/>
    <n v="26326.5"/>
    <n v="37000"/>
  </r>
  <r>
    <x v="0"/>
    <x v="0"/>
    <x v="0"/>
    <n v="5"/>
    <x v="3"/>
    <s v="TPCEHC029"/>
    <m/>
    <x v="0"/>
    <x v="0"/>
    <x v="2"/>
    <s v="Ha"/>
    <s v="KN"/>
    <n v="6000"/>
    <m/>
    <n v="0"/>
    <n v="6197.1"/>
    <n v="6000"/>
  </r>
  <r>
    <x v="0"/>
    <x v="0"/>
    <x v="0"/>
    <n v="5"/>
    <x v="3"/>
    <s v="TPCEHC030"/>
    <m/>
    <x v="0"/>
    <x v="0"/>
    <x v="2"/>
    <s v="Ha"/>
    <s v="KN"/>
    <n v="2500"/>
    <m/>
    <n v="0"/>
    <n v="5208"/>
    <n v="2500"/>
  </r>
  <r>
    <x v="0"/>
    <x v="0"/>
    <x v="0"/>
    <n v="5"/>
    <x v="3"/>
    <s v="TPCEHT004"/>
    <m/>
    <x v="0"/>
    <x v="0"/>
    <x v="2"/>
    <s v="Wo"/>
    <s v="KN"/>
    <n v="2100"/>
    <m/>
    <n v="0"/>
    <n v="0"/>
    <n v="2100"/>
  </r>
  <r>
    <x v="0"/>
    <x v="0"/>
    <x v="0"/>
    <n v="5"/>
    <x v="3"/>
    <s v="TPCEME003"/>
    <m/>
    <x v="0"/>
    <x v="0"/>
    <x v="1"/>
    <s v="Ri"/>
    <s v="KN"/>
    <n v="9000"/>
    <m/>
    <n v="0"/>
    <n v="3778.56"/>
    <n v="9000"/>
  </r>
  <r>
    <x v="0"/>
    <x v="0"/>
    <x v="0"/>
    <n v="5"/>
    <x v="3"/>
    <s v="TPCEXC004"/>
    <m/>
    <x v="0"/>
    <x v="0"/>
    <x v="2"/>
    <s v="Sh"/>
    <s v="TP"/>
    <n v="1600"/>
    <m/>
    <n v="0"/>
    <n v="3223.4000000000074"/>
    <n v="1600"/>
  </r>
  <r>
    <x v="0"/>
    <x v="0"/>
    <x v="0"/>
    <n v="5"/>
    <x v="3"/>
    <s v="TPCEXM005"/>
    <m/>
    <x v="0"/>
    <x v="0"/>
    <x v="2"/>
    <s v="Sh"/>
    <s v="TP"/>
    <n v="22000"/>
    <m/>
    <n v="0"/>
    <n v="18697.5"/>
    <n v="22000"/>
  </r>
  <r>
    <x v="0"/>
    <x v="0"/>
    <x v="0"/>
    <n v="5"/>
    <x v="3"/>
    <s v="TPCEXM007"/>
    <m/>
    <x v="0"/>
    <x v="0"/>
    <x v="2"/>
    <s v="Sh"/>
    <s v="TP"/>
    <n v="3000"/>
    <m/>
    <n v="0"/>
    <n v="0"/>
    <n v="3000"/>
  </r>
  <r>
    <x v="0"/>
    <x v="0"/>
    <x v="0"/>
    <n v="5"/>
    <x v="3"/>
    <s v="TPMBFCG002"/>
    <m/>
    <x v="1"/>
    <x v="0"/>
    <x v="1"/>
    <s v="Sp"/>
    <s v="TP"/>
    <n v="5796"/>
    <m/>
    <n v="0"/>
    <n v="0"/>
    <n v="5796"/>
  </r>
  <r>
    <x v="0"/>
    <x v="0"/>
    <x v="0"/>
    <n v="5"/>
    <x v="3"/>
    <s v="TPMBFCG002"/>
    <m/>
    <x v="1"/>
    <x v="0"/>
    <x v="1"/>
    <s v="Sp"/>
    <s v="KN"/>
    <n v="5796"/>
    <m/>
    <n v="0"/>
    <n v="0"/>
    <n v="5796"/>
  </r>
  <r>
    <x v="0"/>
    <x v="0"/>
    <x v="0"/>
    <n v="5"/>
    <x v="3"/>
    <s v="TPTFGBX025"/>
    <m/>
    <x v="1"/>
    <x v="0"/>
    <x v="2"/>
    <s v="Di"/>
    <s v="TP"/>
    <n v="8000"/>
    <m/>
    <n v="0"/>
    <n v="8133.6"/>
    <n v="8000"/>
  </r>
  <r>
    <x v="0"/>
    <x v="0"/>
    <x v="0"/>
    <n v="5"/>
    <x v="3"/>
    <s v="TPTFGCG013"/>
    <m/>
    <x v="1"/>
    <x v="0"/>
    <x v="1"/>
    <s v="Sp"/>
    <s v="TP"/>
    <n v="559334"/>
    <m/>
    <n v="0"/>
    <n v="664245.76000000001"/>
    <n v="559334"/>
  </r>
  <r>
    <x v="0"/>
    <x v="0"/>
    <x v="0"/>
    <n v="5"/>
    <x v="3"/>
    <s v="TPTFGCG014"/>
    <m/>
    <x v="1"/>
    <x v="0"/>
    <x v="1"/>
    <s v="Sp"/>
    <s v="TP"/>
    <m/>
    <m/>
    <m/>
    <n v="0"/>
    <n v="0"/>
  </r>
  <r>
    <x v="0"/>
    <x v="0"/>
    <x v="0"/>
    <n v="5"/>
    <x v="3"/>
    <s v="TPTFGCG015"/>
    <m/>
    <x v="1"/>
    <x v="0"/>
    <x v="1"/>
    <s v="Pa"/>
    <s v="TP"/>
    <m/>
    <m/>
    <m/>
    <n v="0"/>
    <n v="0"/>
  </r>
  <r>
    <x v="0"/>
    <x v="0"/>
    <x v="0"/>
    <n v="5"/>
    <x v="3"/>
    <s v="TPTFGHT021"/>
    <m/>
    <x v="1"/>
    <x v="0"/>
    <x v="2"/>
    <s v="Di"/>
    <s v="TP"/>
    <n v="23000"/>
    <m/>
    <n v="0"/>
    <n v="24095.304"/>
    <n v="23000"/>
  </r>
  <r>
    <x v="0"/>
    <x v="0"/>
    <x v="0"/>
    <n v="5"/>
    <x v="3"/>
    <s v="TPTTFCG006"/>
    <m/>
    <x v="1"/>
    <x v="0"/>
    <x v="1"/>
    <s v="Sp"/>
    <s v="TP"/>
    <m/>
    <m/>
    <m/>
    <n v="0"/>
    <n v="0"/>
  </r>
  <r>
    <x v="0"/>
    <x v="0"/>
    <x v="0"/>
    <n v="5"/>
    <x v="3"/>
    <s v="TPTTFDS002"/>
    <m/>
    <x v="1"/>
    <x v="0"/>
    <x v="2"/>
    <s v="Di"/>
    <s v="TP"/>
    <m/>
    <m/>
    <m/>
    <n v="0"/>
    <n v="0"/>
  </r>
  <r>
    <x v="0"/>
    <x v="0"/>
    <x v="0"/>
    <n v="5"/>
    <x v="3"/>
    <s v="TPTTFHC005"/>
    <m/>
    <x v="1"/>
    <x v="0"/>
    <x v="2"/>
    <s v="Di"/>
    <s v="TP"/>
    <m/>
    <m/>
    <m/>
    <n v="0"/>
    <n v="0"/>
  </r>
  <r>
    <x v="0"/>
    <x v="0"/>
    <x v="0"/>
    <n v="5"/>
    <x v="3"/>
    <s v="TPTTFXM005"/>
    <m/>
    <x v="1"/>
    <x v="0"/>
    <x v="2"/>
    <s v="Di"/>
    <s v="TP"/>
    <m/>
    <m/>
    <m/>
    <n v="0"/>
    <n v="0"/>
  </r>
  <r>
    <x v="0"/>
    <x v="0"/>
    <x v="0"/>
    <n v="5"/>
    <x v="3"/>
    <s v="11VMB00002"/>
    <m/>
    <x v="0"/>
    <x v="1"/>
    <x v="3"/>
    <s v="TO"/>
    <s v="VN"/>
    <n v="1190.0000000000002"/>
    <m/>
    <n v="0"/>
    <n v="1215.2"/>
    <n v="1190.0000000000002"/>
  </r>
  <r>
    <x v="0"/>
    <x v="0"/>
    <x v="0"/>
    <n v="5"/>
    <x v="3"/>
    <s v="11VMB00004"/>
    <m/>
    <x v="0"/>
    <x v="1"/>
    <x v="3"/>
    <s v="TO"/>
    <s v="VN"/>
    <n v="880"/>
    <m/>
    <n v="0"/>
    <n v="893"/>
    <n v="880"/>
  </r>
  <r>
    <x v="0"/>
    <x v="0"/>
    <x v="0"/>
    <n v="5"/>
    <x v="3"/>
    <s v="11VMB00005"/>
    <m/>
    <x v="0"/>
    <x v="1"/>
    <x v="3"/>
    <s v="TO"/>
    <s v="VN"/>
    <n v="740.95999999999981"/>
    <m/>
    <n v="0"/>
    <n v="737"/>
    <n v="740.95999999999981"/>
  </r>
  <r>
    <x v="0"/>
    <x v="0"/>
    <x v="0"/>
    <n v="5"/>
    <x v="3"/>
    <s v="11VMB00006"/>
    <m/>
    <x v="0"/>
    <x v="1"/>
    <x v="3"/>
    <s v="TO"/>
    <s v="VN"/>
    <n v="435"/>
    <m/>
    <n v="0"/>
    <n v="427"/>
    <n v="435"/>
  </r>
  <r>
    <x v="0"/>
    <x v="0"/>
    <x v="0"/>
    <n v="5"/>
    <x v="3"/>
    <s v="11VMB00042"/>
    <m/>
    <x v="0"/>
    <x v="1"/>
    <x v="4"/>
    <s v="KI"/>
    <s v="KN"/>
    <n v="3999.7749895830898"/>
    <m/>
    <n v="0"/>
    <n v="6129"/>
    <n v="3999.7749895830898"/>
  </r>
  <r>
    <x v="0"/>
    <x v="0"/>
    <x v="0"/>
    <n v="5"/>
    <x v="3"/>
    <s v="11VMB00045"/>
    <m/>
    <x v="0"/>
    <x v="1"/>
    <x v="4"/>
    <s v="KI"/>
    <s v="KN"/>
    <n v="1601.190870624288"/>
    <m/>
    <n v="0"/>
    <n v="3070"/>
    <n v="1601.190870624288"/>
  </r>
  <r>
    <x v="0"/>
    <x v="0"/>
    <x v="0"/>
    <n v="5"/>
    <x v="3"/>
    <s v="11VMB00250"/>
    <m/>
    <x v="1"/>
    <x v="1"/>
    <x v="4"/>
    <s v="KI"/>
    <s v="KN"/>
    <m/>
    <m/>
    <m/>
    <n v="2350"/>
    <n v="0"/>
  </r>
  <r>
    <x v="0"/>
    <x v="0"/>
    <x v="0"/>
    <n v="5"/>
    <x v="3"/>
    <s v="11VMB00275BGG"/>
    <m/>
    <x v="0"/>
    <x v="1"/>
    <x v="4"/>
    <s v="KI"/>
    <s v="KN"/>
    <n v="34388.960380380187"/>
    <m/>
    <n v="0"/>
    <n v="45150"/>
    <n v="34388.960380380187"/>
  </r>
  <r>
    <x v="0"/>
    <x v="0"/>
    <x v="0"/>
    <n v="5"/>
    <x v="3"/>
    <s v="11VMB00275BGT"/>
    <m/>
    <x v="0"/>
    <x v="1"/>
    <x v="4"/>
    <s v="KI"/>
    <s v="KN"/>
    <m/>
    <m/>
    <m/>
    <n v="3830"/>
    <n v="0"/>
  </r>
  <r>
    <x v="0"/>
    <x v="0"/>
    <x v="0"/>
    <n v="5"/>
    <x v="3"/>
    <s v="11VMB00315"/>
    <m/>
    <x v="0"/>
    <x v="1"/>
    <x v="4"/>
    <s v="KI"/>
    <s v="KN"/>
    <n v="44830.744815385275"/>
    <m/>
    <n v="0"/>
    <n v="41155.30000000001"/>
    <n v="44830.744815385275"/>
  </r>
  <r>
    <x v="0"/>
    <x v="0"/>
    <x v="0"/>
    <n v="5"/>
    <x v="3"/>
    <s v="11VMB00316"/>
    <m/>
    <x v="0"/>
    <x v="1"/>
    <x v="4"/>
    <s v="KI"/>
    <s v="KN"/>
    <n v="142512"/>
    <m/>
    <n v="0"/>
    <n v="142089"/>
    <n v="142512"/>
  </r>
  <r>
    <x v="0"/>
    <x v="0"/>
    <x v="0"/>
    <n v="5"/>
    <x v="3"/>
    <s v="11VMB00317"/>
    <m/>
    <x v="0"/>
    <x v="1"/>
    <x v="4"/>
    <s v="KI"/>
    <s v="KN"/>
    <n v="2296"/>
    <m/>
    <n v="0"/>
    <n v="3240"/>
    <n v="2296"/>
  </r>
  <r>
    <x v="0"/>
    <x v="0"/>
    <x v="0"/>
    <n v="5"/>
    <x v="3"/>
    <s v="11VMB00318"/>
    <m/>
    <x v="0"/>
    <x v="1"/>
    <x v="4"/>
    <s v="KI"/>
    <s v="KN"/>
    <n v="28438.571752873017"/>
    <m/>
    <n v="0"/>
    <n v="28461"/>
    <n v="28438.571752873017"/>
  </r>
  <r>
    <x v="0"/>
    <x v="0"/>
    <x v="0"/>
    <n v="5"/>
    <x v="3"/>
    <s v="11VMB00319"/>
    <m/>
    <x v="0"/>
    <x v="1"/>
    <x v="4"/>
    <s v="KI"/>
    <s v="KN"/>
    <n v="32525.893204732762"/>
    <m/>
    <n v="0"/>
    <n v="26427.5"/>
    <n v="32525.893204732762"/>
  </r>
  <r>
    <x v="0"/>
    <x v="0"/>
    <x v="0"/>
    <n v="5"/>
    <x v="3"/>
    <s v="11VMB00320"/>
    <m/>
    <x v="0"/>
    <x v="1"/>
    <x v="4"/>
    <s v="KI"/>
    <s v="KN"/>
    <n v="4080.4749484796002"/>
    <m/>
    <n v="0"/>
    <n v="3313.7000000000003"/>
    <n v="4080.4749484796002"/>
  </r>
  <r>
    <x v="0"/>
    <x v="0"/>
    <x v="0"/>
    <n v="5"/>
    <x v="3"/>
    <s v="11VMB00321"/>
    <m/>
    <x v="0"/>
    <x v="1"/>
    <x v="4"/>
    <s v="KI"/>
    <s v="KN"/>
    <n v="17550.26946231765"/>
    <m/>
    <n v="0"/>
    <n v="16711.5"/>
    <n v="17550.26946231765"/>
  </r>
  <r>
    <x v="0"/>
    <x v="0"/>
    <x v="0"/>
    <n v="5"/>
    <x v="3"/>
    <s v="11VMB00325"/>
    <m/>
    <x v="0"/>
    <x v="1"/>
    <x v="4"/>
    <s v="KI"/>
    <s v="KN"/>
    <n v="755.07236085591637"/>
    <m/>
    <n v="0"/>
    <n v="400"/>
    <n v="755.07236085591637"/>
  </r>
  <r>
    <x v="0"/>
    <x v="0"/>
    <x v="0"/>
    <n v="5"/>
    <x v="3"/>
    <s v="11VMB00327"/>
    <m/>
    <x v="0"/>
    <x v="1"/>
    <x v="4"/>
    <s v="KI"/>
    <s v="KN"/>
    <n v="8092.8592461856806"/>
    <m/>
    <n v="0"/>
    <n v="6100"/>
    <n v="8092.8592461856806"/>
  </r>
  <r>
    <x v="0"/>
    <x v="0"/>
    <x v="0"/>
    <n v="5"/>
    <x v="3"/>
    <s v="11VMB00327GG"/>
    <m/>
    <x v="0"/>
    <x v="1"/>
    <x v="4"/>
    <s v="KI"/>
    <s v="KN"/>
    <m/>
    <m/>
    <m/>
    <n v="4310"/>
    <n v="0"/>
  </r>
  <r>
    <x v="0"/>
    <x v="0"/>
    <x v="0"/>
    <n v="5"/>
    <x v="3"/>
    <s v="11VMB00328"/>
    <m/>
    <x v="0"/>
    <x v="1"/>
    <x v="4"/>
    <s v="KI"/>
    <s v="KN"/>
    <m/>
    <m/>
    <m/>
    <n v="0"/>
    <n v="0"/>
  </r>
  <r>
    <x v="0"/>
    <x v="0"/>
    <x v="0"/>
    <n v="5"/>
    <x v="3"/>
    <s v="11VMB00329"/>
    <m/>
    <x v="0"/>
    <x v="1"/>
    <x v="4"/>
    <s v="KI"/>
    <s v="KN"/>
    <n v="5026.6179175999287"/>
    <m/>
    <n v="0"/>
    <n v="5610"/>
    <n v="5026.6179175999287"/>
  </r>
  <r>
    <x v="0"/>
    <x v="0"/>
    <x v="0"/>
    <n v="5"/>
    <x v="3"/>
    <s v="11VMB00341"/>
    <m/>
    <x v="0"/>
    <x v="1"/>
    <x v="4"/>
    <s v="KI"/>
    <s v="KN"/>
    <n v="10341.122850489342"/>
    <m/>
    <n v="0"/>
    <n v="11464.2"/>
    <n v="10341.122850489342"/>
  </r>
  <r>
    <x v="0"/>
    <x v="0"/>
    <x v="0"/>
    <n v="5"/>
    <x v="3"/>
    <s v="11VMB00420"/>
    <m/>
    <x v="0"/>
    <x v="1"/>
    <x v="4"/>
    <s v="Ch"/>
    <s v="KN"/>
    <n v="1100"/>
    <m/>
    <n v="0"/>
    <n v="108"/>
    <n v="1100"/>
  </r>
  <r>
    <x v="0"/>
    <x v="0"/>
    <x v="0"/>
    <n v="5"/>
    <x v="3"/>
    <s v="11VMB00476"/>
    <m/>
    <x v="0"/>
    <x v="1"/>
    <x v="4"/>
    <s v="Ch"/>
    <s v="KN"/>
    <n v="314"/>
    <m/>
    <n v="0"/>
    <n v="26"/>
    <n v="314"/>
  </r>
  <r>
    <x v="0"/>
    <x v="0"/>
    <x v="0"/>
    <n v="5"/>
    <x v="3"/>
    <s v="12GER00001"/>
    <m/>
    <x v="1"/>
    <x v="1"/>
    <x v="4"/>
    <s v="KI"/>
    <s v="KN"/>
    <m/>
    <m/>
    <m/>
    <n v="0"/>
    <n v="0"/>
  </r>
  <r>
    <x v="0"/>
    <x v="0"/>
    <x v="0"/>
    <n v="5"/>
    <x v="3"/>
    <s v="12GER00002"/>
    <m/>
    <x v="1"/>
    <x v="1"/>
    <x v="4"/>
    <s v="KI"/>
    <s v="KN"/>
    <m/>
    <m/>
    <m/>
    <n v="0"/>
    <n v="0"/>
  </r>
  <r>
    <x v="0"/>
    <x v="0"/>
    <x v="0"/>
    <n v="5"/>
    <x v="3"/>
    <s v="12JBP00009"/>
    <m/>
    <x v="1"/>
    <x v="1"/>
    <x v="4"/>
    <s v="KI"/>
    <s v="KN"/>
    <n v="4458.119999999999"/>
    <m/>
    <n v="0"/>
    <n v="4656"/>
    <n v="4458.119999999999"/>
  </r>
  <r>
    <x v="0"/>
    <x v="0"/>
    <x v="0"/>
    <n v="5"/>
    <x v="3"/>
    <s v="12JBP00011"/>
    <m/>
    <x v="1"/>
    <x v="1"/>
    <x v="4"/>
    <s v="KI"/>
    <s v="KN"/>
    <m/>
    <m/>
    <m/>
    <n v="0"/>
    <n v="0"/>
  </r>
  <r>
    <x v="0"/>
    <x v="0"/>
    <x v="0"/>
    <n v="5"/>
    <x v="3"/>
    <s v="12JBP00012"/>
    <m/>
    <x v="1"/>
    <x v="1"/>
    <x v="4"/>
    <s v="KI"/>
    <s v="KN"/>
    <m/>
    <m/>
    <m/>
    <n v="0"/>
    <n v="0"/>
  </r>
  <r>
    <x v="0"/>
    <x v="0"/>
    <x v="0"/>
    <n v="5"/>
    <x v="3"/>
    <s v="12SIM00004"/>
    <m/>
    <x v="1"/>
    <x v="1"/>
    <x v="4"/>
    <s v="KI"/>
    <s v="KN"/>
    <n v="24"/>
    <m/>
    <n v="0"/>
    <n v="576"/>
    <n v="24"/>
  </r>
  <r>
    <x v="0"/>
    <x v="0"/>
    <x v="0"/>
    <n v="5"/>
    <x v="3"/>
    <s v="12SIM00006"/>
    <m/>
    <x v="1"/>
    <x v="1"/>
    <x v="4"/>
    <s v="KI"/>
    <s v="KN"/>
    <n v="11000"/>
    <m/>
    <n v="0"/>
    <n v="11000"/>
    <n v="11000"/>
  </r>
  <r>
    <x v="0"/>
    <x v="0"/>
    <x v="0"/>
    <n v="5"/>
    <x v="3"/>
    <s v="12THB00006"/>
    <m/>
    <x v="1"/>
    <x v="1"/>
    <x v="4"/>
    <s v="KI"/>
    <s v="KN"/>
    <m/>
    <m/>
    <m/>
    <n v="0"/>
    <n v="0"/>
  </r>
  <r>
    <x v="0"/>
    <x v="0"/>
    <x v="0"/>
    <n v="5"/>
    <x v="3"/>
    <s v="12THB00007"/>
    <m/>
    <x v="1"/>
    <x v="1"/>
    <x v="4"/>
    <s v="KI"/>
    <s v="KN"/>
    <m/>
    <m/>
    <m/>
    <n v="0"/>
    <n v="0"/>
  </r>
  <r>
    <x v="0"/>
    <x v="0"/>
    <x v="0"/>
    <n v="5"/>
    <x v="3"/>
    <s v="12THB00009"/>
    <m/>
    <x v="1"/>
    <x v="1"/>
    <x v="4"/>
    <s v="KI"/>
    <s v="KN"/>
    <m/>
    <m/>
    <m/>
    <n v="0"/>
    <n v="0"/>
  </r>
  <r>
    <x v="0"/>
    <x v="0"/>
    <x v="0"/>
    <n v="5"/>
    <x v="3"/>
    <s v="12THB00013"/>
    <m/>
    <x v="1"/>
    <x v="1"/>
    <x v="4"/>
    <s v="KI"/>
    <s v="KN"/>
    <m/>
    <m/>
    <m/>
    <n v="0"/>
    <n v="0"/>
  </r>
  <r>
    <x v="0"/>
    <x v="0"/>
    <x v="0"/>
    <n v="5"/>
    <x v="3"/>
    <s v="12THB00014"/>
    <m/>
    <x v="1"/>
    <x v="1"/>
    <x v="4"/>
    <s v="KI"/>
    <s v="KN"/>
    <m/>
    <m/>
    <m/>
    <n v="0"/>
    <n v="0"/>
  </r>
  <r>
    <x v="0"/>
    <x v="0"/>
    <x v="0"/>
    <n v="5"/>
    <x v="3"/>
    <s v="41VMB00542"/>
    <m/>
    <x v="0"/>
    <x v="1"/>
    <x v="4"/>
    <s v="KI"/>
    <s v="KN"/>
    <m/>
    <m/>
    <m/>
    <n v="22.5"/>
    <n v="0"/>
  </r>
  <r>
    <x v="0"/>
    <x v="0"/>
    <x v="0"/>
    <n v="5"/>
    <x v="3"/>
    <s v="11VMB00335"/>
    <m/>
    <x v="0"/>
    <x v="2"/>
    <x v="1"/>
    <s v="Se"/>
    <s v="TP"/>
    <n v="932"/>
    <m/>
    <n v="0"/>
    <n v="1123.692"/>
    <n v="932"/>
  </r>
  <r>
    <x v="0"/>
    <x v="0"/>
    <x v="0"/>
    <n v="5"/>
    <x v="3"/>
    <s v="11VMB00481"/>
    <m/>
    <x v="0"/>
    <x v="2"/>
    <x v="6"/>
    <s v="Fr"/>
    <s v="TP"/>
    <m/>
    <m/>
    <m/>
    <n v="0"/>
    <n v="0"/>
  </r>
  <r>
    <x v="0"/>
    <x v="0"/>
    <x v="0"/>
    <n v="5"/>
    <x v="3"/>
    <s v="11VMB00482"/>
    <m/>
    <x v="0"/>
    <x v="2"/>
    <x v="6"/>
    <s v="Fr"/>
    <s v="TP"/>
    <m/>
    <m/>
    <m/>
    <n v="0"/>
    <n v="0"/>
  </r>
  <r>
    <x v="0"/>
    <x v="0"/>
    <x v="0"/>
    <n v="5"/>
    <x v="3"/>
    <s v="TPCEBB031"/>
    <m/>
    <x v="0"/>
    <x v="2"/>
    <x v="6"/>
    <s v="Fr"/>
    <s v="TP"/>
    <n v="3500"/>
    <m/>
    <n v="0"/>
    <n v="1696.8899999999999"/>
    <n v="3500"/>
  </r>
  <r>
    <x v="0"/>
    <x v="0"/>
    <x v="0"/>
    <n v="5"/>
    <x v="3"/>
    <s v="TPCEMI001"/>
    <m/>
    <x v="0"/>
    <x v="2"/>
    <x v="6"/>
    <s v="Fr"/>
    <s v="TP"/>
    <m/>
    <m/>
    <m/>
    <n v="0"/>
    <n v="0"/>
  </r>
  <r>
    <x v="0"/>
    <x v="0"/>
    <x v="0"/>
    <n v="5"/>
    <x v="3"/>
    <s v="TPCERB001"/>
    <m/>
    <x v="0"/>
    <x v="2"/>
    <x v="1"/>
    <s v="Se"/>
    <s v="TP"/>
    <n v="1080"/>
    <m/>
    <n v="0"/>
    <n v="750.5"/>
    <n v="1080"/>
  </r>
  <r>
    <x v="0"/>
    <x v="0"/>
    <x v="0"/>
    <n v="5"/>
    <x v="3"/>
    <s v="TPCERB002"/>
    <m/>
    <x v="0"/>
    <x v="2"/>
    <x v="1"/>
    <s v="Se"/>
    <s v="TP"/>
    <n v="720"/>
    <m/>
    <n v="0"/>
    <n v="632.5"/>
    <n v="720"/>
  </r>
  <r>
    <x v="0"/>
    <x v="0"/>
    <x v="0"/>
    <n v="5"/>
    <x v="3"/>
    <s v="11VMB00273"/>
    <m/>
    <x v="0"/>
    <x v="3"/>
    <x v="6"/>
    <s v="Fi"/>
    <s v="TP"/>
    <n v="4200"/>
    <m/>
    <n v="0"/>
    <n v="1778.6"/>
    <n v="4200"/>
  </r>
  <r>
    <x v="0"/>
    <x v="0"/>
    <x v="0"/>
    <n v="5"/>
    <x v="3"/>
    <s v="11VMB00306"/>
    <m/>
    <x v="0"/>
    <x v="3"/>
    <x v="7"/>
    <s v="BT"/>
    <s v="TP"/>
    <m/>
    <m/>
    <m/>
    <n v="336"/>
    <n v="0"/>
  </r>
  <r>
    <x v="0"/>
    <x v="0"/>
    <x v="0"/>
    <n v="5"/>
    <x v="3"/>
    <s v="11VMB00308"/>
    <m/>
    <x v="0"/>
    <x v="3"/>
    <x v="7"/>
    <s v="BT"/>
    <s v="TP"/>
    <m/>
    <m/>
    <m/>
    <n v="344"/>
    <n v="0"/>
  </r>
  <r>
    <x v="0"/>
    <x v="0"/>
    <x v="0"/>
    <n v="5"/>
    <x v="3"/>
    <s v="11VMB00309"/>
    <m/>
    <x v="0"/>
    <x v="3"/>
    <x v="7"/>
    <s v="BT"/>
    <s v="TP"/>
    <m/>
    <m/>
    <m/>
    <n v="382"/>
    <n v="0"/>
  </r>
  <r>
    <x v="0"/>
    <x v="0"/>
    <x v="0"/>
    <n v="5"/>
    <x v="3"/>
    <s v="11VMB00311"/>
    <m/>
    <x v="0"/>
    <x v="3"/>
    <x v="7"/>
    <s v="BT"/>
    <s v="TP"/>
    <m/>
    <m/>
    <m/>
    <n v="360"/>
    <n v="0"/>
  </r>
  <r>
    <x v="0"/>
    <x v="0"/>
    <x v="0"/>
    <n v="5"/>
    <x v="3"/>
    <s v="11VMB00385"/>
    <m/>
    <x v="0"/>
    <x v="3"/>
    <x v="6"/>
    <s v="Fi"/>
    <s v="TP"/>
    <n v="1400"/>
    <m/>
    <n v="0"/>
    <n v="940"/>
    <n v="1400"/>
  </r>
  <r>
    <x v="0"/>
    <x v="0"/>
    <x v="0"/>
    <n v="5"/>
    <x v="3"/>
    <s v="BTPCHCB001"/>
    <m/>
    <x v="0"/>
    <x v="3"/>
    <x v="6"/>
    <s v="BT"/>
    <s v="TP"/>
    <m/>
    <m/>
    <m/>
    <n v="602"/>
    <n v="0"/>
  </r>
  <r>
    <x v="0"/>
    <x v="0"/>
    <x v="0"/>
    <n v="5"/>
    <x v="3"/>
    <s v="BTPOHYBM01"/>
    <m/>
    <x v="0"/>
    <x v="3"/>
    <x v="7"/>
    <s v="BT"/>
    <s v="TP"/>
    <m/>
    <m/>
    <m/>
    <n v="0"/>
    <n v="0"/>
  </r>
  <r>
    <x v="0"/>
    <x v="0"/>
    <x v="0"/>
    <n v="5"/>
    <x v="3"/>
    <s v="HHCEBV004"/>
    <m/>
    <x v="0"/>
    <x v="3"/>
    <x v="7"/>
    <s v="Ba"/>
    <s v="TP"/>
    <n v="700"/>
    <m/>
    <n v="0"/>
    <n v="1312"/>
    <n v="700"/>
  </r>
  <r>
    <x v="0"/>
    <x v="0"/>
    <x v="0"/>
    <n v="5"/>
    <x v="3"/>
    <s v="HHCECV006"/>
    <m/>
    <x v="0"/>
    <x v="3"/>
    <x v="7"/>
    <s v="Ba"/>
    <s v="TP"/>
    <n v="600"/>
    <m/>
    <n v="0"/>
    <n v="854"/>
    <n v="600"/>
  </r>
  <r>
    <x v="0"/>
    <x v="0"/>
    <x v="0"/>
    <n v="5"/>
    <x v="3"/>
    <s v="HHCECV008"/>
    <m/>
    <x v="0"/>
    <x v="3"/>
    <x v="7"/>
    <s v="Ba"/>
    <s v="TP"/>
    <m/>
    <m/>
    <m/>
    <n v="0"/>
    <n v="0"/>
  </r>
  <r>
    <x v="0"/>
    <x v="0"/>
    <x v="0"/>
    <n v="5"/>
    <x v="3"/>
    <s v="HHCEXX001"/>
    <m/>
    <x v="0"/>
    <x v="3"/>
    <x v="1"/>
    <s v="Sa"/>
    <s v="Frz"/>
    <n v="200"/>
    <m/>
    <n v="0"/>
    <n v="330.8"/>
    <n v="200"/>
  </r>
  <r>
    <x v="0"/>
    <x v="0"/>
    <x v="0"/>
    <n v="5"/>
    <x v="3"/>
    <s v="HHCEXX003"/>
    <m/>
    <x v="0"/>
    <x v="3"/>
    <x v="1"/>
    <s v="Sa"/>
    <s v="Frz"/>
    <n v="200"/>
    <m/>
    <n v="0"/>
    <n v="341.8"/>
    <n v="200"/>
  </r>
  <r>
    <x v="0"/>
    <x v="0"/>
    <x v="0"/>
    <n v="5"/>
    <x v="3"/>
    <s v="HHCEXX010"/>
    <m/>
    <x v="0"/>
    <x v="3"/>
    <x v="1"/>
    <s v="Sa"/>
    <s v="Frz"/>
    <n v="14000"/>
    <m/>
    <n v="0"/>
    <n v="13484"/>
    <n v="14000"/>
  </r>
  <r>
    <x v="0"/>
    <x v="0"/>
    <x v="0"/>
    <n v="5"/>
    <x v="3"/>
    <s v="TPCEBV001"/>
    <m/>
    <x v="0"/>
    <x v="3"/>
    <x v="7"/>
    <s v="Ba"/>
    <s v="TP"/>
    <n v="1400"/>
    <m/>
    <n v="0"/>
    <n v="1320"/>
    <n v="1400"/>
  </r>
  <r>
    <x v="0"/>
    <x v="0"/>
    <x v="0"/>
    <n v="5"/>
    <x v="3"/>
    <s v="TPCEBV017"/>
    <m/>
    <x v="0"/>
    <x v="3"/>
    <x v="7"/>
    <s v="Ba"/>
    <s v="TP"/>
    <n v="5800"/>
    <m/>
    <n v="0"/>
    <n v="7568"/>
    <n v="5800"/>
  </r>
  <r>
    <x v="0"/>
    <x v="0"/>
    <x v="0"/>
    <n v="5"/>
    <x v="3"/>
    <s v="TPCECB004"/>
    <m/>
    <x v="0"/>
    <x v="3"/>
    <x v="5"/>
    <s v="Vi"/>
    <s v="TP"/>
    <n v="1000"/>
    <m/>
    <n v="0"/>
    <n v="870"/>
    <n v="1000"/>
  </r>
  <r>
    <x v="0"/>
    <x v="0"/>
    <x v="0"/>
    <n v="5"/>
    <x v="3"/>
    <s v="TPCECC006"/>
    <m/>
    <x v="0"/>
    <x v="3"/>
    <x v="6"/>
    <s v="Fi"/>
    <s v="TP"/>
    <m/>
    <m/>
    <m/>
    <n v="0"/>
    <n v="0"/>
  </r>
  <r>
    <x v="0"/>
    <x v="0"/>
    <x v="0"/>
    <n v="5"/>
    <x v="3"/>
    <s v="TPCECL035"/>
    <m/>
    <x v="0"/>
    <x v="3"/>
    <x v="5"/>
    <s v="Vi"/>
    <s v="TP"/>
    <n v="200"/>
    <m/>
    <n v="0"/>
    <n v="575.79999999999995"/>
    <n v="200"/>
  </r>
  <r>
    <x v="0"/>
    <x v="0"/>
    <x v="0"/>
    <n v="5"/>
    <x v="3"/>
    <s v="TPCECL037"/>
    <m/>
    <x v="0"/>
    <x v="3"/>
    <x v="5"/>
    <s v="Vi"/>
    <s v="TP"/>
    <n v="900"/>
    <m/>
    <n v="0"/>
    <n v="1387"/>
    <n v="900"/>
  </r>
  <r>
    <x v="0"/>
    <x v="0"/>
    <x v="0"/>
    <n v="5"/>
    <x v="3"/>
    <s v="TPCECL038"/>
    <m/>
    <x v="0"/>
    <x v="3"/>
    <x v="5"/>
    <s v="Vi"/>
    <s v="TP"/>
    <n v="23000"/>
    <m/>
    <n v="0"/>
    <n v="17352.34"/>
    <n v="23000"/>
  </r>
  <r>
    <x v="0"/>
    <x v="0"/>
    <x v="0"/>
    <n v="5"/>
    <x v="3"/>
    <s v="TPCECL042"/>
    <m/>
    <x v="0"/>
    <x v="3"/>
    <x v="5"/>
    <s v="Vi"/>
    <s v="TP"/>
    <m/>
    <m/>
    <m/>
    <n v="563"/>
    <n v="0"/>
  </r>
  <r>
    <x v="0"/>
    <x v="0"/>
    <x v="0"/>
    <n v="5"/>
    <x v="3"/>
    <s v="TPCECL043"/>
    <m/>
    <x v="0"/>
    <x v="3"/>
    <x v="5"/>
    <s v="Vi"/>
    <s v="TP"/>
    <n v="900"/>
    <m/>
    <n v="0"/>
    <n v="202.8"/>
    <n v="900"/>
  </r>
  <r>
    <x v="0"/>
    <x v="0"/>
    <x v="0"/>
    <n v="5"/>
    <x v="3"/>
    <s v="TPCECL044"/>
    <m/>
    <x v="0"/>
    <x v="3"/>
    <x v="5"/>
    <s v="Vi"/>
    <s v="TP"/>
    <n v="1270"/>
    <m/>
    <n v="0"/>
    <n v="253.5"/>
    <n v="1270"/>
  </r>
  <r>
    <x v="0"/>
    <x v="0"/>
    <x v="0"/>
    <n v="5"/>
    <x v="3"/>
    <s v="TPCECL045"/>
    <m/>
    <x v="0"/>
    <x v="3"/>
    <x v="5"/>
    <s v="Vi"/>
    <s v="TP"/>
    <n v="1800"/>
    <m/>
    <n v="0"/>
    <n v="686.0200000000001"/>
    <n v="1800"/>
  </r>
  <r>
    <x v="0"/>
    <x v="0"/>
    <x v="0"/>
    <n v="5"/>
    <x v="3"/>
    <s v="TPCECL046"/>
    <m/>
    <x v="0"/>
    <x v="3"/>
    <x v="5"/>
    <s v="Vi"/>
    <s v="TP"/>
    <n v="2050"/>
    <m/>
    <n v="0"/>
    <n v="1011.4"/>
    <n v="2050"/>
  </r>
  <r>
    <x v="0"/>
    <x v="0"/>
    <x v="0"/>
    <n v="5"/>
    <x v="3"/>
    <s v="TPCECLT39"/>
    <m/>
    <x v="0"/>
    <x v="3"/>
    <x v="5"/>
    <s v="Vi"/>
    <s v="TP"/>
    <m/>
    <m/>
    <m/>
    <n v="0"/>
    <n v="0"/>
  </r>
  <r>
    <x v="0"/>
    <x v="0"/>
    <x v="0"/>
    <n v="5"/>
    <x v="3"/>
    <s v="TPCECV001"/>
    <m/>
    <x v="0"/>
    <x v="3"/>
    <x v="7"/>
    <s v="Ba"/>
    <s v="TP"/>
    <n v="1200"/>
    <m/>
    <n v="0"/>
    <n v="2561"/>
    <n v="1200"/>
  </r>
  <r>
    <x v="0"/>
    <x v="0"/>
    <x v="0"/>
    <n v="5"/>
    <x v="3"/>
    <s v="TPCECV002"/>
    <m/>
    <x v="0"/>
    <x v="3"/>
    <x v="7"/>
    <s v="Ba"/>
    <s v="TP"/>
    <n v="750"/>
    <m/>
    <n v="0"/>
    <n v="1275"/>
    <n v="750"/>
  </r>
  <r>
    <x v="0"/>
    <x v="0"/>
    <x v="0"/>
    <n v="5"/>
    <x v="3"/>
    <s v="TPCECV022"/>
    <m/>
    <x v="0"/>
    <x v="3"/>
    <x v="7"/>
    <s v="Ba"/>
    <s v="TP"/>
    <n v="23400"/>
    <m/>
    <n v="0"/>
    <n v="20607"/>
    <n v="23400"/>
  </r>
  <r>
    <x v="0"/>
    <x v="0"/>
    <x v="0"/>
    <n v="5"/>
    <x v="3"/>
    <s v="TPCELT001"/>
    <m/>
    <x v="0"/>
    <x v="3"/>
    <x v="7"/>
    <s v="Ba"/>
    <s v="TP"/>
    <n v="7000"/>
    <m/>
    <n v="0"/>
    <n v="3205.1"/>
    <n v="7000"/>
  </r>
  <r>
    <x v="0"/>
    <x v="0"/>
    <x v="0"/>
    <n v="5"/>
    <x v="3"/>
    <s v="TPCEMM001"/>
    <m/>
    <x v="0"/>
    <x v="3"/>
    <x v="0"/>
    <s v="Me"/>
    <s v="TP"/>
    <n v="3200"/>
    <m/>
    <n v="0"/>
    <n v="4023.5"/>
    <n v="3200"/>
  </r>
  <r>
    <x v="0"/>
    <x v="0"/>
    <x v="0"/>
    <n v="5"/>
    <x v="3"/>
    <s v="TPCEMM003"/>
    <m/>
    <x v="0"/>
    <x v="3"/>
    <x v="0"/>
    <s v="Me"/>
    <s v="TP"/>
    <n v="8900"/>
    <m/>
    <n v="0"/>
    <n v="12419.2"/>
    <n v="8900"/>
  </r>
  <r>
    <x v="0"/>
    <x v="0"/>
    <x v="0"/>
    <n v="5"/>
    <x v="3"/>
    <s v="TPCTOHYB01"/>
    <m/>
    <x v="0"/>
    <x v="3"/>
    <x v="8"/>
    <s v="Re"/>
    <s v="TP"/>
    <m/>
    <m/>
    <m/>
    <n v="0"/>
    <n v="0"/>
  </r>
  <r>
    <x v="0"/>
    <x v="0"/>
    <x v="0"/>
    <n v="5"/>
    <x v="3"/>
    <s v="TPCTOHYB02"/>
    <m/>
    <x v="0"/>
    <x v="3"/>
    <x v="8"/>
    <s v="Re"/>
    <s v="TP"/>
    <m/>
    <m/>
    <m/>
    <n v="0"/>
    <n v="0"/>
  </r>
  <r>
    <x v="0"/>
    <x v="0"/>
    <x v="0"/>
    <n v="5"/>
    <x v="3"/>
    <s v="TPCTOHYB04"/>
    <m/>
    <x v="0"/>
    <x v="3"/>
    <x v="8"/>
    <s v="Re"/>
    <s v="TP"/>
    <m/>
    <m/>
    <m/>
    <n v="0"/>
    <n v="0"/>
  </r>
  <r>
    <x v="0"/>
    <x v="0"/>
    <x v="0"/>
    <n v="5"/>
    <x v="3"/>
    <s v="TPMDBMD001"/>
    <m/>
    <x v="0"/>
    <x v="3"/>
    <x v="6"/>
    <s v="Re"/>
    <s v="TP"/>
    <m/>
    <m/>
    <m/>
    <n v="587.52"/>
    <n v="0"/>
  </r>
  <r>
    <x v="0"/>
    <x v="0"/>
    <x v="0"/>
    <n v="5"/>
    <x v="3"/>
    <s v="TPMDBXO001"/>
    <m/>
    <x v="0"/>
    <x v="3"/>
    <x v="6"/>
    <s v="Re"/>
    <s v="TP"/>
    <m/>
    <m/>
    <m/>
    <n v="0"/>
    <n v="0"/>
  </r>
  <r>
    <x v="0"/>
    <x v="0"/>
    <x v="0"/>
    <n v="5"/>
    <x v="3"/>
    <s v="11VMB00429"/>
    <m/>
    <x v="0"/>
    <x v="4"/>
    <x v="9"/>
    <s v="Bu"/>
    <s v="KN"/>
    <n v="3500"/>
    <m/>
    <n v="0"/>
    <n v="4142.5600000000004"/>
    <n v="3500"/>
  </r>
  <r>
    <x v="0"/>
    <x v="0"/>
    <x v="0"/>
    <n v="5"/>
    <x v="3"/>
    <s v="11VMB00430"/>
    <m/>
    <x v="0"/>
    <x v="4"/>
    <x v="9"/>
    <s v="Bu"/>
    <s v="KN"/>
    <m/>
    <m/>
    <m/>
    <n v="0"/>
    <n v="0"/>
  </r>
  <r>
    <x v="0"/>
    <x v="0"/>
    <x v="0"/>
    <n v="5"/>
    <x v="3"/>
    <s v="11VMB00431"/>
    <m/>
    <x v="0"/>
    <x v="4"/>
    <x v="9"/>
    <s v="K-"/>
    <s v="KN"/>
    <n v="500"/>
    <m/>
    <n v="0"/>
    <n v="0"/>
    <n v="500"/>
  </r>
  <r>
    <x v="0"/>
    <x v="0"/>
    <x v="0"/>
    <n v="5"/>
    <x v="3"/>
    <s v="11VMB00432"/>
    <m/>
    <x v="0"/>
    <x v="4"/>
    <x v="9"/>
    <s v="Bu"/>
    <s v="KN"/>
    <n v="3500"/>
    <m/>
    <n v="0"/>
    <n v="4807.76"/>
    <n v="3500"/>
  </r>
  <r>
    <x v="0"/>
    <x v="0"/>
    <x v="0"/>
    <n v="5"/>
    <x v="3"/>
    <s v="11VMB00433"/>
    <m/>
    <x v="0"/>
    <x v="4"/>
    <x v="9"/>
    <s v="Bu"/>
    <s v="KN"/>
    <m/>
    <m/>
    <m/>
    <n v="0"/>
    <n v="0"/>
  </r>
  <r>
    <x v="0"/>
    <x v="0"/>
    <x v="0"/>
    <n v="5"/>
    <x v="3"/>
    <s v="11VMB00434"/>
    <m/>
    <x v="0"/>
    <x v="4"/>
    <x v="9"/>
    <s v="K-"/>
    <s v="KN"/>
    <n v="1000"/>
    <m/>
    <n v="0"/>
    <n v="0"/>
    <n v="1000"/>
  </r>
  <r>
    <x v="0"/>
    <x v="0"/>
    <x v="0"/>
    <n v="5"/>
    <x v="3"/>
    <s v="11VMB00435"/>
    <m/>
    <x v="0"/>
    <x v="4"/>
    <x v="9"/>
    <s v="TO"/>
    <s v="KN"/>
    <n v="2500"/>
    <m/>
    <n v="0"/>
    <n v="3917.88"/>
    <n v="2500"/>
  </r>
  <r>
    <x v="0"/>
    <x v="0"/>
    <x v="0"/>
    <n v="5"/>
    <x v="3"/>
    <s v="11VMB00436"/>
    <m/>
    <x v="0"/>
    <x v="4"/>
    <x v="9"/>
    <s v="TO"/>
    <s v="KN"/>
    <m/>
    <m/>
    <m/>
    <n v="0"/>
    <n v="0"/>
  </r>
  <r>
    <x v="0"/>
    <x v="0"/>
    <x v="0"/>
    <n v="5"/>
    <x v="3"/>
    <s v="11VMB00437"/>
    <m/>
    <x v="0"/>
    <x v="4"/>
    <x v="9"/>
    <s v="K-"/>
    <s v="KN"/>
    <n v="500"/>
    <m/>
    <n v="0"/>
    <n v="0"/>
    <n v="500"/>
  </r>
  <r>
    <x v="0"/>
    <x v="0"/>
    <x v="0"/>
    <n v="5"/>
    <x v="3"/>
    <s v="11VMB00438"/>
    <m/>
    <x v="0"/>
    <x v="4"/>
    <x v="9"/>
    <s v="K-"/>
    <s v="KN"/>
    <m/>
    <m/>
    <m/>
    <n v="0"/>
    <n v="0"/>
  </r>
  <r>
    <x v="0"/>
    <x v="0"/>
    <x v="0"/>
    <n v="5"/>
    <x v="3"/>
    <s v="11VMB00439"/>
    <m/>
    <x v="0"/>
    <x v="4"/>
    <x v="9"/>
    <s v="Ch"/>
    <s v="KN"/>
    <m/>
    <m/>
    <m/>
    <n v="0"/>
    <n v="0"/>
  </r>
  <r>
    <x v="0"/>
    <x v="0"/>
    <x v="0"/>
    <n v="5"/>
    <x v="3"/>
    <s v="11VMB00440"/>
    <m/>
    <x v="0"/>
    <x v="4"/>
    <x v="9"/>
    <s v="K-"/>
    <s v="KN"/>
    <n v="3000"/>
    <m/>
    <n v="0"/>
    <n v="201"/>
    <n v="3000"/>
  </r>
  <r>
    <x v="0"/>
    <x v="0"/>
    <x v="0"/>
    <n v="5"/>
    <x v="3"/>
    <s v="11VMB00478"/>
    <m/>
    <x v="0"/>
    <x v="4"/>
    <x v="9"/>
    <s v="K-"/>
    <s v="KN"/>
    <n v="10000"/>
    <m/>
    <n v="0"/>
    <n v="6512.88"/>
    <n v="10000"/>
  </r>
  <r>
    <x v="0"/>
    <x v="0"/>
    <x v="0"/>
    <n v="5"/>
    <x v="3"/>
    <s v="11VMB00483"/>
    <m/>
    <x v="0"/>
    <x v="4"/>
    <x v="9"/>
    <s v="K-"/>
    <s v="KN"/>
    <n v="1600"/>
    <m/>
    <n v="0"/>
    <n v="971.88"/>
    <n v="1600"/>
  </r>
  <r>
    <x v="0"/>
    <x v="0"/>
    <x v="0"/>
    <n v="5"/>
    <x v="3"/>
    <s v="11VMB00343"/>
    <m/>
    <x v="0"/>
    <x v="5"/>
    <x v="8"/>
    <s v="Ri"/>
    <s v="KP"/>
    <n v="3255.8017291255255"/>
    <m/>
    <n v="0"/>
    <n v="4048.7999999999997"/>
    <n v="3255.8017291255255"/>
  </r>
  <r>
    <x v="0"/>
    <x v="0"/>
    <x v="0"/>
    <n v="5"/>
    <x v="3"/>
    <s v="11VMB00344"/>
    <m/>
    <x v="0"/>
    <x v="5"/>
    <x v="8"/>
    <s v=""/>
    <s v="KP"/>
    <n v="4324.3000000000029"/>
    <m/>
    <n v="0"/>
    <n v="2007"/>
    <n v="4324.3000000000029"/>
  </r>
  <r>
    <x v="0"/>
    <x v="0"/>
    <x v="0"/>
    <n v="5"/>
    <x v="3"/>
    <s v="11VMB00406"/>
    <m/>
    <x v="0"/>
    <x v="5"/>
    <x v="9"/>
    <s v="Co"/>
    <s v="KN"/>
    <n v="5139.7956528262202"/>
    <m/>
    <n v="0"/>
    <n v="2269"/>
    <n v="5139.7956528262202"/>
  </r>
  <r>
    <x v="0"/>
    <x v="0"/>
    <x v="0"/>
    <n v="5"/>
    <x v="3"/>
    <s v="11VMB00408"/>
    <m/>
    <x v="0"/>
    <x v="5"/>
    <x v="10"/>
    <s v=""/>
    <s v="KN"/>
    <n v="1227.1158201503658"/>
    <m/>
    <n v="0"/>
    <n v="353.92"/>
    <n v="1227.1158201503658"/>
  </r>
  <r>
    <x v="0"/>
    <x v="0"/>
    <x v="0"/>
    <n v="5"/>
    <x v="3"/>
    <s v="11VMB00410"/>
    <m/>
    <x v="0"/>
    <x v="5"/>
    <x v="10"/>
    <s v=""/>
    <s v="KN"/>
    <n v="984.45473684210538"/>
    <m/>
    <n v="0"/>
    <n v="133.92000000000002"/>
    <n v="984.45473684210538"/>
  </r>
  <r>
    <x v="0"/>
    <x v="0"/>
    <x v="0"/>
    <n v="5"/>
    <x v="3"/>
    <s v="11VMB00417"/>
    <m/>
    <x v="0"/>
    <x v="5"/>
    <x v="9"/>
    <s v="Co"/>
    <s v="KN"/>
    <n v="1899.4785239124039"/>
    <m/>
    <n v="0"/>
    <n v="604"/>
    <n v="1899.4785239124039"/>
  </r>
  <r>
    <x v="0"/>
    <x v="0"/>
    <x v="0"/>
    <n v="5"/>
    <x v="3"/>
    <s v="11VMB00445      "/>
    <m/>
    <x v="0"/>
    <x v="5"/>
    <x v="11"/>
    <s v=""/>
    <s v="KN"/>
    <n v="1000"/>
    <m/>
    <n v="0"/>
    <n v="648"/>
    <n v="1000"/>
  </r>
  <r>
    <x v="0"/>
    <x v="0"/>
    <x v="0"/>
    <n v="5"/>
    <x v="3"/>
    <s v="12BUS00013"/>
    <m/>
    <x v="1"/>
    <x v="5"/>
    <x v="8"/>
    <s v=""/>
    <s v="LT"/>
    <n v="36000"/>
    <m/>
    <n v="0"/>
    <n v="14000"/>
    <n v="36000"/>
  </r>
  <r>
    <x v="0"/>
    <x v="0"/>
    <x v="0"/>
    <n v="5"/>
    <x v="3"/>
    <s v="12BUS00016"/>
    <m/>
    <x v="1"/>
    <x v="5"/>
    <x v="8"/>
    <s v=""/>
    <s v="KP"/>
    <n v="2134.44"/>
    <m/>
    <n v="0"/>
    <m/>
    <n v="2134.44"/>
  </r>
  <r>
    <x v="0"/>
    <x v="0"/>
    <x v="0"/>
    <n v="5"/>
    <x v="3"/>
    <s v="12BUS00016      "/>
    <m/>
    <x v="0"/>
    <x v="5"/>
    <x v="9"/>
    <s v="Co"/>
    <s v="KP"/>
    <m/>
    <m/>
    <m/>
    <n v="2032.8"/>
    <n v="0"/>
  </r>
  <r>
    <x v="0"/>
    <x v="0"/>
    <x v="0"/>
    <n v="5"/>
    <x v="3"/>
    <s v="12BUS00018"/>
    <m/>
    <x v="1"/>
    <x v="5"/>
    <x v="8"/>
    <s v=""/>
    <s v="LT"/>
    <n v="5400"/>
    <m/>
    <n v="0"/>
    <m/>
    <n v="5400"/>
  </r>
  <r>
    <x v="0"/>
    <x v="0"/>
    <x v="0"/>
    <n v="5"/>
    <x v="3"/>
    <s v="12CHI00003"/>
    <m/>
    <x v="1"/>
    <x v="5"/>
    <x v="9"/>
    <s v=""/>
    <s v="KN"/>
    <n v="1536"/>
    <m/>
    <n v="0"/>
    <m/>
    <n v="1536"/>
  </r>
  <r>
    <x v="0"/>
    <x v="0"/>
    <x v="0"/>
    <n v="5"/>
    <x v="3"/>
    <s v="12CHI00004"/>
    <m/>
    <x v="1"/>
    <x v="5"/>
    <x v="9"/>
    <s v=""/>
    <s v="KN"/>
    <n v="1536"/>
    <m/>
    <n v="0"/>
    <m/>
    <n v="1536"/>
  </r>
  <r>
    <x v="0"/>
    <x v="0"/>
    <x v="0"/>
    <n v="5"/>
    <x v="3"/>
    <s v="12CHI00005"/>
    <m/>
    <x v="1"/>
    <x v="5"/>
    <x v="9"/>
    <s v=""/>
    <s v="KN"/>
    <n v="1536"/>
    <m/>
    <n v="0"/>
    <m/>
    <n v="1536"/>
  </r>
  <r>
    <x v="0"/>
    <x v="0"/>
    <x v="0"/>
    <n v="5"/>
    <x v="3"/>
    <s v="12CHI00006"/>
    <m/>
    <x v="1"/>
    <x v="5"/>
    <x v="9"/>
    <s v=""/>
    <s v="KN"/>
    <n v="1536"/>
    <m/>
    <n v="0"/>
    <m/>
    <n v="1536"/>
  </r>
  <r>
    <x v="0"/>
    <x v="0"/>
    <x v="0"/>
    <n v="5"/>
    <x v="3"/>
    <s v="12EUR000032"/>
    <m/>
    <x v="1"/>
    <x v="5"/>
    <x v="9"/>
    <s v="Co"/>
    <s v="KN"/>
    <m/>
    <m/>
    <m/>
    <n v="768"/>
    <n v="0"/>
  </r>
  <r>
    <x v="0"/>
    <x v="0"/>
    <x v="0"/>
    <n v="5"/>
    <x v="3"/>
    <s v="12EUR000035"/>
    <m/>
    <x v="1"/>
    <x v="5"/>
    <x v="9"/>
    <s v="Co"/>
    <s v="KN"/>
    <m/>
    <m/>
    <m/>
    <n v="691.2"/>
    <n v="0"/>
  </r>
  <r>
    <x v="0"/>
    <x v="0"/>
    <x v="0"/>
    <n v="5"/>
    <x v="3"/>
    <s v="12EUR00007"/>
    <m/>
    <x v="1"/>
    <x v="5"/>
    <x v="10"/>
    <s v=""/>
    <s v="KN"/>
    <n v="1152"/>
    <m/>
    <n v="0"/>
    <n v="1152"/>
    <n v="1152"/>
  </r>
  <r>
    <x v="0"/>
    <x v="0"/>
    <x v="0"/>
    <n v="5"/>
    <x v="3"/>
    <s v="12EUR00018"/>
    <m/>
    <x v="1"/>
    <x v="5"/>
    <x v="9"/>
    <s v=""/>
    <s v="KN"/>
    <n v="768"/>
    <m/>
    <n v="0"/>
    <n v="768"/>
    <n v="768"/>
  </r>
  <r>
    <x v="0"/>
    <x v="0"/>
    <x v="0"/>
    <n v="5"/>
    <x v="3"/>
    <s v="12EUR00022"/>
    <m/>
    <x v="1"/>
    <x v="5"/>
    <x v="8"/>
    <s v=""/>
    <s v="KP"/>
    <n v="225"/>
    <m/>
    <n v="0"/>
    <n v="225"/>
    <n v="225"/>
  </r>
  <r>
    <x v="0"/>
    <x v="0"/>
    <x v="0"/>
    <n v="5"/>
    <x v="3"/>
    <s v="12EUR00024"/>
    <m/>
    <x v="1"/>
    <x v="5"/>
    <x v="8"/>
    <s v=""/>
    <s v="KP"/>
    <n v="280"/>
    <m/>
    <n v="0"/>
    <n v="280"/>
    <n v="280"/>
  </r>
  <r>
    <x v="0"/>
    <x v="0"/>
    <x v="0"/>
    <n v="5"/>
    <x v="3"/>
    <s v="12EUR00027"/>
    <m/>
    <x v="1"/>
    <x v="5"/>
    <x v="8"/>
    <s v=""/>
    <s v="KP"/>
    <n v="840.00000000000011"/>
    <m/>
    <n v="0"/>
    <n v="840"/>
    <n v="840.00000000000011"/>
  </r>
  <r>
    <x v="0"/>
    <x v="0"/>
    <x v="0"/>
    <n v="5"/>
    <x v="3"/>
    <s v="12EUR00028"/>
    <m/>
    <x v="1"/>
    <x v="5"/>
    <x v="10"/>
    <s v=""/>
    <s v="KN"/>
    <m/>
    <m/>
    <m/>
    <n v="1574"/>
    <n v="0"/>
  </r>
  <r>
    <x v="0"/>
    <x v="0"/>
    <x v="0"/>
    <n v="5"/>
    <x v="3"/>
    <s v="12EUR00029"/>
    <m/>
    <x v="1"/>
    <x v="5"/>
    <x v="10"/>
    <s v=""/>
    <s v="KN"/>
    <m/>
    <m/>
    <m/>
    <n v="1574"/>
    <n v="0"/>
  </r>
  <r>
    <x v="0"/>
    <x v="0"/>
    <x v="0"/>
    <n v="5"/>
    <x v="3"/>
    <s v="12EUR00030"/>
    <m/>
    <x v="1"/>
    <x v="5"/>
    <x v="10"/>
    <s v=""/>
    <s v="KN"/>
    <m/>
    <m/>
    <m/>
    <n v="1574"/>
    <n v="0"/>
  </r>
  <r>
    <x v="0"/>
    <x v="0"/>
    <x v="0"/>
    <n v="5"/>
    <x v="3"/>
    <s v="12EUR00031"/>
    <m/>
    <x v="1"/>
    <x v="5"/>
    <x v="10"/>
    <s v=""/>
    <s v="KN"/>
    <n v="1574.4"/>
    <m/>
    <n v="0"/>
    <n v="1574"/>
    <n v="1574.4"/>
  </r>
  <r>
    <x v="0"/>
    <x v="0"/>
    <x v="0"/>
    <n v="5"/>
    <x v="3"/>
    <s v="TPCECC004"/>
    <m/>
    <x v="0"/>
    <x v="5"/>
    <x v="9"/>
    <s v="Co"/>
    <s v="TP"/>
    <n v="936.87767737448348"/>
    <m/>
    <n v="0"/>
    <n v="835.89"/>
    <n v="936.87767737448348"/>
  </r>
  <r>
    <x v="0"/>
    <x v="0"/>
    <x v="0"/>
    <n v="5"/>
    <x v="3"/>
    <s v="TPCECC005"/>
    <m/>
    <x v="0"/>
    <x v="5"/>
    <x v="9"/>
    <s v="Co"/>
    <s v="TP"/>
    <n v="2249.2162341912554"/>
    <m/>
    <n v="0"/>
    <n v="3645.6"/>
    <n v="2249.2162341912554"/>
  </r>
  <r>
    <x v="0"/>
    <x v="0"/>
    <x v="0"/>
    <n v="5"/>
    <x v="3"/>
    <s v="TPCECC007"/>
    <m/>
    <x v="0"/>
    <x v="5"/>
    <x v="9"/>
    <s v="Co"/>
    <s v="TP"/>
    <n v="483.54077971071564"/>
    <m/>
    <n v="0"/>
    <n v="839.16000000000008"/>
    <n v="483.54077971071564"/>
  </r>
  <r>
    <x v="0"/>
    <x v="0"/>
    <x v="0"/>
    <n v="5"/>
    <x v="3"/>
    <s v="TRCEOL009"/>
    <m/>
    <x v="0"/>
    <x v="6"/>
    <x v="3"/>
    <s v="Te"/>
    <s v="TP"/>
    <m/>
    <m/>
    <m/>
    <n v="0"/>
    <n v="0"/>
  </r>
  <r>
    <x v="0"/>
    <x v="0"/>
    <x v="0"/>
    <n v="5"/>
    <x v="3"/>
    <s v="TRCEOL024"/>
    <m/>
    <x v="0"/>
    <x v="6"/>
    <x v="3"/>
    <s v="Te"/>
    <s v="TP"/>
    <n v="5220"/>
    <m/>
    <n v="0"/>
    <n v="4886.55"/>
    <n v="5220"/>
  </r>
  <r>
    <x v="0"/>
    <x v="0"/>
    <x v="0"/>
    <n v="5"/>
    <x v="3"/>
    <s v="TRCEOL033"/>
    <m/>
    <x v="0"/>
    <x v="6"/>
    <x v="3"/>
    <s v="Te"/>
    <s v="TP"/>
    <m/>
    <m/>
    <m/>
    <n v="0"/>
    <n v="0"/>
  </r>
  <r>
    <x v="0"/>
    <x v="0"/>
    <x v="0"/>
    <n v="5"/>
    <x v="3"/>
    <s v="TRCEOL035"/>
    <m/>
    <x v="0"/>
    <x v="6"/>
    <x v="3"/>
    <s v="Te"/>
    <s v="TP"/>
    <m/>
    <m/>
    <m/>
    <n v="0"/>
    <n v="0"/>
  </r>
  <r>
    <x v="0"/>
    <x v="0"/>
    <x v="0"/>
    <n v="5"/>
    <x v="3"/>
    <s v="TRCEOL039"/>
    <m/>
    <x v="0"/>
    <x v="6"/>
    <x v="3"/>
    <s v="Te"/>
    <s v="TP"/>
    <n v="300"/>
    <m/>
    <n v="0"/>
    <n v="980.00000000000023"/>
    <n v="300"/>
  </r>
  <r>
    <x v="0"/>
    <x v="0"/>
    <x v="0"/>
    <n v="5"/>
    <x v="3"/>
    <s v="193317"/>
    <m/>
    <x v="0"/>
    <x v="7"/>
    <x v="6"/>
    <s v=""/>
    <s v="FM"/>
    <n v="1943.8260643414487"/>
    <m/>
    <n v="0"/>
    <m/>
    <n v="1943.8260643414487"/>
  </r>
  <r>
    <x v="0"/>
    <x v="0"/>
    <x v="0"/>
    <n v="5"/>
    <x v="3"/>
    <s v="197011"/>
    <m/>
    <x v="0"/>
    <x v="7"/>
    <x v="6"/>
    <s v=""/>
    <s v="FM"/>
    <n v="1323.1047287227427"/>
    <m/>
    <n v="0"/>
    <m/>
    <n v="1323.1047287227427"/>
  </r>
  <r>
    <x v="0"/>
    <x v="1"/>
    <x v="0"/>
    <n v="6"/>
    <x v="4"/>
    <s v="41VMB00546"/>
    <m/>
    <x v="0"/>
    <x v="0"/>
    <x v="7"/>
    <s v="BT"/>
    <s v="TP"/>
    <m/>
    <m/>
    <m/>
    <n v="0"/>
    <n v="0"/>
  </r>
  <r>
    <x v="0"/>
    <x v="1"/>
    <x v="0"/>
    <n v="6"/>
    <x v="4"/>
    <s v="41VMB00548"/>
    <m/>
    <x v="0"/>
    <x v="0"/>
    <x v="7"/>
    <s v="BT"/>
    <s v="TP"/>
    <m/>
    <m/>
    <m/>
    <n v="0"/>
    <n v="0"/>
  </r>
  <r>
    <x v="0"/>
    <x v="1"/>
    <x v="0"/>
    <n v="6"/>
    <x v="4"/>
    <s v="11CEBX002"/>
    <m/>
    <x v="0"/>
    <x v="0"/>
    <x v="0"/>
    <s v="Ma"/>
    <s v="KN"/>
    <m/>
    <m/>
    <m/>
    <n v="0"/>
    <n v="0"/>
  </r>
  <r>
    <x v="0"/>
    <x v="1"/>
    <x v="0"/>
    <n v="6"/>
    <x v="4"/>
    <s v="11VMB00466"/>
    <m/>
    <x v="0"/>
    <x v="0"/>
    <x v="0"/>
    <s v="Ma"/>
    <s v="KN"/>
    <m/>
    <m/>
    <m/>
    <n v="3104.8149999999996"/>
    <n v="0"/>
  </r>
  <r>
    <x v="0"/>
    <x v="1"/>
    <x v="0"/>
    <n v="6"/>
    <x v="4"/>
    <s v="11VMB00467"/>
    <m/>
    <x v="0"/>
    <x v="0"/>
    <x v="0"/>
    <s v="Ma"/>
    <s v="KN"/>
    <m/>
    <m/>
    <m/>
    <n v="1011.3599999999999"/>
    <n v="0"/>
  </r>
  <r>
    <x v="0"/>
    <x v="1"/>
    <x v="0"/>
    <n v="6"/>
    <x v="4"/>
    <s v="11VMB00468"/>
    <m/>
    <x v="0"/>
    <x v="0"/>
    <x v="0"/>
    <s v="Ma"/>
    <s v="KN"/>
    <m/>
    <m/>
    <m/>
    <n v="0"/>
    <n v="0"/>
  </r>
  <r>
    <x v="0"/>
    <x v="1"/>
    <x v="0"/>
    <n v="6"/>
    <x v="4"/>
    <s v="11VMB00479"/>
    <m/>
    <x v="0"/>
    <x v="0"/>
    <x v="1"/>
    <s v="Pa"/>
    <s v="TP"/>
    <m/>
    <m/>
    <m/>
    <n v="0"/>
    <n v="0"/>
  </r>
  <r>
    <x v="0"/>
    <x v="1"/>
    <x v="0"/>
    <n v="6"/>
    <x v="4"/>
    <s v="11VMB00495"/>
    <m/>
    <x v="0"/>
    <x v="0"/>
    <x v="1"/>
    <s v="Ri"/>
    <s v="KN"/>
    <m/>
    <m/>
    <m/>
    <n v="0"/>
    <n v="0"/>
  </r>
  <r>
    <x v="0"/>
    <x v="1"/>
    <x v="0"/>
    <n v="6"/>
    <x v="4"/>
    <s v="TPCJKBX001"/>
    <m/>
    <x v="1"/>
    <x v="0"/>
    <x v="0"/>
    <m/>
    <s v="KN"/>
    <m/>
    <m/>
    <m/>
    <n v="0"/>
    <n v="0"/>
  </r>
  <r>
    <x v="0"/>
    <x v="1"/>
    <x v="0"/>
    <n v="6"/>
    <x v="4"/>
    <s v="TPCJKBX002"/>
    <m/>
    <x v="1"/>
    <x v="0"/>
    <x v="0"/>
    <m/>
    <s v="KN"/>
    <m/>
    <m/>
    <m/>
    <n v="0"/>
    <n v="0"/>
  </r>
  <r>
    <x v="0"/>
    <x v="1"/>
    <x v="0"/>
    <n v="6"/>
    <x v="4"/>
    <s v="TPCJKBX004"/>
    <m/>
    <x v="1"/>
    <x v="0"/>
    <x v="0"/>
    <m/>
    <s v="KN"/>
    <m/>
    <m/>
    <m/>
    <n v="0"/>
    <n v="0"/>
  </r>
  <r>
    <x v="0"/>
    <x v="1"/>
    <x v="0"/>
    <n v="6"/>
    <x v="4"/>
    <s v="TPCJKBX005"/>
    <m/>
    <x v="1"/>
    <x v="0"/>
    <x v="0"/>
    <m/>
    <s v="KN"/>
    <m/>
    <m/>
    <m/>
    <n v="0"/>
    <n v="0"/>
  </r>
  <r>
    <x v="0"/>
    <x v="1"/>
    <x v="0"/>
    <n v="6"/>
    <x v="4"/>
    <s v="TPCEBB033"/>
    <m/>
    <x v="0"/>
    <x v="0"/>
    <x v="1"/>
    <s v="So"/>
    <s v="TP"/>
    <m/>
    <m/>
    <m/>
    <n v="0"/>
    <n v="0"/>
  </r>
  <r>
    <x v="0"/>
    <x v="1"/>
    <x v="0"/>
    <n v="6"/>
    <x v="4"/>
    <s v="TPCEBB034"/>
    <m/>
    <x v="0"/>
    <x v="0"/>
    <x v="1"/>
    <s v="So"/>
    <s v="TP"/>
    <m/>
    <m/>
    <m/>
    <n v="0"/>
    <n v="0"/>
  </r>
  <r>
    <x v="0"/>
    <x v="1"/>
    <x v="0"/>
    <n v="6"/>
    <x v="4"/>
    <s v="TPCEBG010"/>
    <m/>
    <x v="0"/>
    <x v="0"/>
    <x v="2"/>
    <s v="Ha"/>
    <s v="TP"/>
    <m/>
    <m/>
    <m/>
    <n v="0"/>
    <n v="0"/>
  </r>
  <r>
    <x v="0"/>
    <x v="1"/>
    <x v="0"/>
    <n v="6"/>
    <x v="4"/>
    <s v="TPCEBX039"/>
    <m/>
    <x v="0"/>
    <x v="0"/>
    <x v="0"/>
    <s v="Ma"/>
    <s v="KN"/>
    <m/>
    <m/>
    <m/>
    <n v="0"/>
    <n v="0"/>
  </r>
  <r>
    <x v="0"/>
    <x v="1"/>
    <x v="0"/>
    <n v="6"/>
    <x v="4"/>
    <s v="TPCEBX040"/>
    <m/>
    <x v="0"/>
    <x v="0"/>
    <x v="0"/>
    <s v="Ma"/>
    <s v="KN"/>
    <m/>
    <m/>
    <m/>
    <n v="7498.7499999999991"/>
    <n v="0"/>
  </r>
  <r>
    <x v="0"/>
    <x v="1"/>
    <x v="0"/>
    <n v="6"/>
    <x v="4"/>
    <s v="TPCEBX041"/>
    <m/>
    <x v="0"/>
    <x v="0"/>
    <x v="0"/>
    <s v="Ma"/>
    <s v="KN"/>
    <m/>
    <m/>
    <m/>
    <n v="11285.75"/>
    <n v="0"/>
  </r>
  <r>
    <x v="0"/>
    <x v="1"/>
    <x v="0"/>
    <n v="6"/>
    <x v="4"/>
    <s v="TPCEBX043"/>
    <m/>
    <x v="0"/>
    <x v="0"/>
    <x v="0"/>
    <s v="Ma"/>
    <s v="KN"/>
    <m/>
    <m/>
    <m/>
    <n v="519.75"/>
    <n v="0"/>
  </r>
  <r>
    <x v="0"/>
    <x v="1"/>
    <x v="0"/>
    <n v="6"/>
    <x v="4"/>
    <s v="TPCEBX044"/>
    <m/>
    <x v="0"/>
    <x v="0"/>
    <x v="0"/>
    <s v="Ma"/>
    <s v="KN"/>
    <m/>
    <m/>
    <m/>
    <n v="1986.249945177349"/>
    <n v="0"/>
  </r>
  <r>
    <x v="0"/>
    <x v="1"/>
    <x v="0"/>
    <n v="6"/>
    <x v="4"/>
    <s v="TPCEBX045"/>
    <m/>
    <x v="0"/>
    <x v="0"/>
    <x v="0"/>
    <s v="Ma"/>
    <s v="KN"/>
    <m/>
    <m/>
    <m/>
    <n v="0"/>
    <n v="0"/>
  </r>
  <r>
    <x v="0"/>
    <x v="1"/>
    <x v="0"/>
    <n v="6"/>
    <x v="4"/>
    <s v="TPCEBX046"/>
    <m/>
    <x v="0"/>
    <x v="0"/>
    <x v="0"/>
    <s v="Ma"/>
    <s v="KN"/>
    <m/>
    <m/>
    <m/>
    <n v="0"/>
    <n v="0"/>
  </r>
  <r>
    <x v="0"/>
    <x v="1"/>
    <x v="0"/>
    <n v="6"/>
    <x v="4"/>
    <s v="TPCEBX061"/>
    <m/>
    <x v="0"/>
    <x v="0"/>
    <x v="0"/>
    <s v="Ma"/>
    <s v="KN"/>
    <m/>
    <m/>
    <m/>
    <n v="0"/>
    <n v="0"/>
  </r>
  <r>
    <x v="0"/>
    <x v="1"/>
    <x v="0"/>
    <n v="6"/>
    <x v="4"/>
    <s v="TPCEBX062"/>
    <m/>
    <x v="0"/>
    <x v="0"/>
    <x v="0"/>
    <s v="Ma"/>
    <s v="KN"/>
    <m/>
    <m/>
    <m/>
    <n v="1528.8"/>
    <n v="0"/>
  </r>
  <r>
    <x v="0"/>
    <x v="1"/>
    <x v="0"/>
    <n v="6"/>
    <x v="4"/>
    <s v="TPCEBX063"/>
    <m/>
    <x v="0"/>
    <x v="0"/>
    <x v="0"/>
    <s v="Ma"/>
    <s v="KN"/>
    <m/>
    <m/>
    <m/>
    <n v="1347.1499999999999"/>
    <n v="0"/>
  </r>
  <r>
    <x v="0"/>
    <x v="1"/>
    <x v="0"/>
    <n v="6"/>
    <x v="4"/>
    <s v="TPCECG056"/>
    <m/>
    <x v="0"/>
    <x v="0"/>
    <x v="1"/>
    <s v="Ri"/>
    <s v="KN"/>
    <m/>
    <m/>
    <m/>
    <n v="0"/>
    <n v="0"/>
  </r>
  <r>
    <x v="0"/>
    <x v="1"/>
    <x v="0"/>
    <n v="6"/>
    <x v="4"/>
    <s v="TPCECG057"/>
    <m/>
    <x v="0"/>
    <x v="0"/>
    <x v="1"/>
    <s v="Ri"/>
    <s v="KN"/>
    <m/>
    <m/>
    <m/>
    <n v="2706.7999999999834"/>
    <n v="0"/>
  </r>
  <r>
    <x v="0"/>
    <x v="1"/>
    <x v="0"/>
    <n v="6"/>
    <x v="4"/>
    <s v="TPCECG062"/>
    <m/>
    <x v="0"/>
    <x v="0"/>
    <x v="1"/>
    <s v="Ri"/>
    <s v="KN"/>
    <m/>
    <m/>
    <m/>
    <n v="2904"/>
    <n v="0"/>
  </r>
  <r>
    <x v="0"/>
    <x v="1"/>
    <x v="0"/>
    <n v="6"/>
    <x v="4"/>
    <s v="TPCECG063"/>
    <m/>
    <x v="0"/>
    <x v="0"/>
    <x v="1"/>
    <s v="Ri"/>
    <s v="KN"/>
    <m/>
    <m/>
    <m/>
    <n v="0"/>
    <n v="0"/>
  </r>
  <r>
    <x v="0"/>
    <x v="1"/>
    <x v="0"/>
    <n v="6"/>
    <x v="4"/>
    <s v="TPCECG063"/>
    <m/>
    <x v="0"/>
    <x v="0"/>
    <x v="1"/>
    <s v="Ri"/>
    <s v="TP"/>
    <m/>
    <m/>
    <m/>
    <n v="0"/>
    <n v="0"/>
  </r>
  <r>
    <x v="0"/>
    <x v="1"/>
    <x v="0"/>
    <n v="6"/>
    <x v="4"/>
    <s v="TPCECG064"/>
    <m/>
    <x v="0"/>
    <x v="0"/>
    <x v="1"/>
    <s v="Ri"/>
    <s v="KN"/>
    <m/>
    <m/>
    <m/>
    <n v="2491"/>
    <n v="0"/>
  </r>
  <r>
    <x v="0"/>
    <x v="1"/>
    <x v="0"/>
    <n v="6"/>
    <x v="4"/>
    <s v="TPCECG065"/>
    <m/>
    <x v="0"/>
    <x v="0"/>
    <x v="1"/>
    <s v="Ri"/>
    <s v="KN"/>
    <m/>
    <m/>
    <m/>
    <n v="0"/>
    <n v="0"/>
  </r>
  <r>
    <x v="0"/>
    <x v="1"/>
    <x v="0"/>
    <n v="6"/>
    <x v="4"/>
    <s v="TPCECG065"/>
    <m/>
    <x v="0"/>
    <x v="0"/>
    <x v="1"/>
    <s v="Ri"/>
    <s v="TP"/>
    <m/>
    <m/>
    <m/>
    <n v="0"/>
    <n v="0"/>
  </r>
  <r>
    <x v="0"/>
    <x v="1"/>
    <x v="0"/>
    <n v="6"/>
    <x v="4"/>
    <s v="TPCECG066"/>
    <m/>
    <x v="0"/>
    <x v="0"/>
    <x v="1"/>
    <s v="Ne"/>
    <s v="TP"/>
    <m/>
    <m/>
    <m/>
    <n v="0"/>
    <n v="0"/>
  </r>
  <r>
    <x v="0"/>
    <x v="1"/>
    <x v="0"/>
    <n v="6"/>
    <x v="4"/>
    <s v="TPCECG067"/>
    <m/>
    <x v="0"/>
    <x v="0"/>
    <x v="1"/>
    <s v="Ne"/>
    <s v="TP"/>
    <m/>
    <m/>
    <m/>
    <n v="0"/>
    <n v="0"/>
  </r>
  <r>
    <x v="0"/>
    <x v="1"/>
    <x v="0"/>
    <n v="6"/>
    <x v="4"/>
    <s v="TPCECG068"/>
    <m/>
    <x v="0"/>
    <x v="0"/>
    <x v="1"/>
    <s v="Ne"/>
    <s v="TP"/>
    <m/>
    <m/>
    <m/>
    <n v="2853.5"/>
    <n v="0"/>
  </r>
  <r>
    <x v="0"/>
    <x v="1"/>
    <x v="0"/>
    <n v="6"/>
    <x v="4"/>
    <s v="TPCECG070"/>
    <m/>
    <x v="0"/>
    <x v="0"/>
    <x v="1"/>
    <s v="Pa"/>
    <s v="TP"/>
    <m/>
    <m/>
    <m/>
    <n v="0"/>
    <n v="0"/>
  </r>
  <r>
    <x v="0"/>
    <x v="1"/>
    <x v="0"/>
    <n v="6"/>
    <x v="4"/>
    <s v="TPCECG073"/>
    <m/>
    <x v="0"/>
    <x v="0"/>
    <x v="1"/>
    <s v="Pa"/>
    <s v="TP"/>
    <m/>
    <m/>
    <m/>
    <n v="0"/>
    <n v="0"/>
  </r>
  <r>
    <x v="0"/>
    <x v="1"/>
    <x v="0"/>
    <n v="6"/>
    <x v="4"/>
    <s v="TPCECG074"/>
    <m/>
    <x v="0"/>
    <x v="0"/>
    <x v="1"/>
    <s v="Pa"/>
    <s v="TP"/>
    <m/>
    <m/>
    <m/>
    <n v="2423.2000000000003"/>
    <n v="0"/>
  </r>
  <r>
    <x v="0"/>
    <x v="1"/>
    <x v="0"/>
    <n v="6"/>
    <x v="4"/>
    <s v="TPCECG076"/>
    <m/>
    <x v="0"/>
    <x v="0"/>
    <x v="1"/>
    <s v="Pa"/>
    <s v="TP"/>
    <m/>
    <m/>
    <m/>
    <n v="0"/>
    <n v="0"/>
  </r>
  <r>
    <x v="0"/>
    <x v="1"/>
    <x v="0"/>
    <n v="6"/>
    <x v="4"/>
    <s v="TPCECG077"/>
    <m/>
    <x v="0"/>
    <x v="0"/>
    <x v="1"/>
    <s v="Pa"/>
    <s v="TP"/>
    <m/>
    <m/>
    <m/>
    <n v="0"/>
    <n v="0"/>
  </r>
  <r>
    <x v="0"/>
    <x v="1"/>
    <x v="0"/>
    <n v="6"/>
    <x v="4"/>
    <s v="TPCEHC021"/>
    <m/>
    <x v="0"/>
    <x v="0"/>
    <x v="2"/>
    <s v="Ha"/>
    <s v="KN"/>
    <m/>
    <m/>
    <m/>
    <n v="0"/>
    <n v="0"/>
  </r>
  <r>
    <x v="0"/>
    <x v="1"/>
    <x v="0"/>
    <n v="6"/>
    <x v="4"/>
    <s v="TPCEHC024"/>
    <m/>
    <x v="0"/>
    <x v="0"/>
    <x v="2"/>
    <s v="Ha"/>
    <s v="KN"/>
    <m/>
    <m/>
    <m/>
    <n v="9237.5"/>
    <n v="0"/>
  </r>
  <r>
    <x v="0"/>
    <x v="1"/>
    <x v="0"/>
    <n v="6"/>
    <x v="4"/>
    <s v="TPCEHC025"/>
    <m/>
    <x v="0"/>
    <x v="0"/>
    <x v="2"/>
    <s v="Ha"/>
    <s v="KN"/>
    <m/>
    <m/>
    <m/>
    <n v="3338"/>
    <n v="0"/>
  </r>
  <r>
    <x v="0"/>
    <x v="1"/>
    <x v="0"/>
    <n v="6"/>
    <x v="4"/>
    <s v="TPCEHC026"/>
    <m/>
    <x v="0"/>
    <x v="0"/>
    <x v="2"/>
    <s v="Ha"/>
    <s v="KN"/>
    <m/>
    <m/>
    <m/>
    <n v="0"/>
    <n v="0"/>
  </r>
  <r>
    <x v="0"/>
    <x v="1"/>
    <x v="0"/>
    <n v="6"/>
    <x v="4"/>
    <s v="TPCEHC027"/>
    <m/>
    <x v="0"/>
    <x v="0"/>
    <x v="2"/>
    <s v="Ha"/>
    <s v="KN"/>
    <m/>
    <m/>
    <m/>
    <n v="4217.5"/>
    <n v="0"/>
  </r>
  <r>
    <x v="0"/>
    <x v="1"/>
    <x v="0"/>
    <n v="6"/>
    <x v="4"/>
    <s v="TPCEHC029"/>
    <m/>
    <x v="0"/>
    <x v="0"/>
    <x v="2"/>
    <s v="Ha"/>
    <s v="KN"/>
    <m/>
    <m/>
    <m/>
    <n v="0"/>
    <n v="0"/>
  </r>
  <r>
    <x v="0"/>
    <x v="1"/>
    <x v="0"/>
    <n v="6"/>
    <x v="4"/>
    <s v="TPCEHC030"/>
    <m/>
    <x v="0"/>
    <x v="0"/>
    <x v="2"/>
    <s v="Ha"/>
    <s v="KN"/>
    <m/>
    <m/>
    <m/>
    <n v="0"/>
    <n v="0"/>
  </r>
  <r>
    <x v="0"/>
    <x v="1"/>
    <x v="0"/>
    <n v="6"/>
    <x v="4"/>
    <s v="TPCEHT004"/>
    <m/>
    <x v="0"/>
    <x v="0"/>
    <x v="2"/>
    <s v="Wo"/>
    <s v="KN"/>
    <m/>
    <m/>
    <m/>
    <n v="0"/>
    <n v="0"/>
  </r>
  <r>
    <x v="0"/>
    <x v="1"/>
    <x v="0"/>
    <n v="6"/>
    <x v="4"/>
    <s v="TPCEME003"/>
    <m/>
    <x v="0"/>
    <x v="0"/>
    <x v="1"/>
    <s v="Ri"/>
    <s v="KN"/>
    <m/>
    <m/>
    <m/>
    <n v="0"/>
    <n v="0"/>
  </r>
  <r>
    <x v="0"/>
    <x v="1"/>
    <x v="0"/>
    <n v="6"/>
    <x v="4"/>
    <s v="TPCEXC004"/>
    <m/>
    <x v="0"/>
    <x v="0"/>
    <x v="2"/>
    <s v="Sh"/>
    <s v="TP"/>
    <m/>
    <m/>
    <m/>
    <n v="1320.8000000000029"/>
    <n v="0"/>
  </r>
  <r>
    <x v="0"/>
    <x v="1"/>
    <x v="0"/>
    <n v="6"/>
    <x v="4"/>
    <s v="TPCEXM005"/>
    <m/>
    <x v="0"/>
    <x v="0"/>
    <x v="2"/>
    <s v="Sh"/>
    <s v="TP"/>
    <m/>
    <m/>
    <m/>
    <n v="0"/>
    <n v="0"/>
  </r>
  <r>
    <x v="0"/>
    <x v="1"/>
    <x v="0"/>
    <n v="6"/>
    <x v="4"/>
    <s v="TPCEXM007"/>
    <m/>
    <x v="0"/>
    <x v="0"/>
    <x v="2"/>
    <s v="Sh"/>
    <s v="TP"/>
    <m/>
    <m/>
    <m/>
    <n v="0"/>
    <n v="0"/>
  </r>
  <r>
    <x v="0"/>
    <x v="1"/>
    <x v="0"/>
    <n v="6"/>
    <x v="4"/>
    <s v="TPMBFCG002"/>
    <m/>
    <x v="1"/>
    <x v="0"/>
    <x v="1"/>
    <s v="Sp"/>
    <s v="KN"/>
    <m/>
    <m/>
    <m/>
    <n v="0"/>
    <n v="0"/>
  </r>
  <r>
    <x v="0"/>
    <x v="1"/>
    <x v="0"/>
    <n v="6"/>
    <x v="4"/>
    <s v="TPTFGBX025"/>
    <m/>
    <x v="1"/>
    <x v="0"/>
    <x v="2"/>
    <s v="Di"/>
    <s v="TP"/>
    <m/>
    <m/>
    <m/>
    <n v="0"/>
    <n v="0"/>
  </r>
  <r>
    <x v="0"/>
    <x v="1"/>
    <x v="0"/>
    <n v="6"/>
    <x v="4"/>
    <s v="TPTFGCG013"/>
    <m/>
    <x v="1"/>
    <x v="0"/>
    <x v="1"/>
    <s v="Sp"/>
    <s v="TP"/>
    <m/>
    <m/>
    <m/>
    <n v="23522.560000000001"/>
    <n v="0"/>
  </r>
  <r>
    <x v="0"/>
    <x v="1"/>
    <x v="0"/>
    <n v="6"/>
    <x v="4"/>
    <s v="TPTFGCG014"/>
    <m/>
    <x v="1"/>
    <x v="0"/>
    <x v="1"/>
    <s v="Sp"/>
    <s v="TP"/>
    <m/>
    <m/>
    <m/>
    <n v="0"/>
    <n v="0"/>
  </r>
  <r>
    <x v="0"/>
    <x v="1"/>
    <x v="0"/>
    <n v="6"/>
    <x v="4"/>
    <s v="TPTFGCG015"/>
    <m/>
    <x v="1"/>
    <x v="0"/>
    <x v="1"/>
    <s v="Pa"/>
    <s v="TP"/>
    <m/>
    <m/>
    <m/>
    <n v="0"/>
    <n v="0"/>
  </r>
  <r>
    <x v="0"/>
    <x v="1"/>
    <x v="0"/>
    <n v="6"/>
    <x v="4"/>
    <s v="TPTFGHT021"/>
    <m/>
    <x v="1"/>
    <x v="0"/>
    <x v="2"/>
    <s v="Di"/>
    <s v="TP"/>
    <m/>
    <m/>
    <m/>
    <n v="4153.6319999999996"/>
    <n v="0"/>
  </r>
  <r>
    <x v="0"/>
    <x v="1"/>
    <x v="0"/>
    <n v="6"/>
    <x v="4"/>
    <s v="TPTTFCG006"/>
    <m/>
    <x v="1"/>
    <x v="0"/>
    <x v="1"/>
    <s v="Sp"/>
    <s v="TP"/>
    <m/>
    <m/>
    <m/>
    <n v="0"/>
    <n v="0"/>
  </r>
  <r>
    <x v="0"/>
    <x v="1"/>
    <x v="0"/>
    <n v="6"/>
    <x v="4"/>
    <s v="TPTTFDS002"/>
    <m/>
    <x v="1"/>
    <x v="0"/>
    <x v="2"/>
    <s v="Di"/>
    <s v="TP"/>
    <m/>
    <m/>
    <m/>
    <n v="0"/>
    <n v="0"/>
  </r>
  <r>
    <x v="0"/>
    <x v="1"/>
    <x v="0"/>
    <n v="6"/>
    <x v="4"/>
    <s v="TPTTFHC005"/>
    <m/>
    <x v="1"/>
    <x v="0"/>
    <x v="2"/>
    <s v="Di"/>
    <s v="TP"/>
    <m/>
    <m/>
    <m/>
    <n v="0"/>
    <n v="0"/>
  </r>
  <r>
    <x v="0"/>
    <x v="1"/>
    <x v="0"/>
    <n v="6"/>
    <x v="4"/>
    <s v="TPTTFXM005"/>
    <m/>
    <x v="1"/>
    <x v="0"/>
    <x v="2"/>
    <s v="Di"/>
    <s v="TP"/>
    <m/>
    <m/>
    <m/>
    <n v="0"/>
    <n v="0"/>
  </r>
  <r>
    <x v="0"/>
    <x v="1"/>
    <x v="0"/>
    <n v="6"/>
    <x v="4"/>
    <s v="11VMB00002"/>
    <m/>
    <x v="0"/>
    <x v="1"/>
    <x v="3"/>
    <s v="TO"/>
    <s v="VN"/>
    <m/>
    <m/>
    <m/>
    <n v="870"/>
    <n v="0"/>
  </r>
  <r>
    <x v="0"/>
    <x v="1"/>
    <x v="0"/>
    <n v="6"/>
    <x v="4"/>
    <s v="11VMB00004"/>
    <m/>
    <x v="0"/>
    <x v="1"/>
    <x v="3"/>
    <s v="TO"/>
    <s v="VN"/>
    <m/>
    <m/>
    <m/>
    <n v="1030"/>
    <n v="0"/>
  </r>
  <r>
    <x v="0"/>
    <x v="1"/>
    <x v="0"/>
    <n v="6"/>
    <x v="4"/>
    <s v="11VMB00005"/>
    <m/>
    <x v="0"/>
    <x v="1"/>
    <x v="3"/>
    <s v="TO"/>
    <s v="VN"/>
    <m/>
    <m/>
    <m/>
    <n v="938"/>
    <n v="0"/>
  </r>
  <r>
    <x v="0"/>
    <x v="1"/>
    <x v="0"/>
    <n v="6"/>
    <x v="4"/>
    <s v="11VMB00006"/>
    <m/>
    <x v="0"/>
    <x v="1"/>
    <x v="3"/>
    <s v="TO"/>
    <s v="VN"/>
    <m/>
    <m/>
    <m/>
    <n v="544"/>
    <n v="0"/>
  </r>
  <r>
    <x v="0"/>
    <x v="1"/>
    <x v="0"/>
    <n v="6"/>
    <x v="4"/>
    <s v="11VMB00042"/>
    <m/>
    <x v="0"/>
    <x v="1"/>
    <x v="4"/>
    <s v="KI"/>
    <s v="KN"/>
    <m/>
    <m/>
    <m/>
    <n v="825"/>
    <n v="0"/>
  </r>
  <r>
    <x v="0"/>
    <x v="1"/>
    <x v="0"/>
    <n v="6"/>
    <x v="4"/>
    <s v="11VMB00045"/>
    <m/>
    <x v="0"/>
    <x v="1"/>
    <x v="4"/>
    <s v="KI"/>
    <s v="KN"/>
    <m/>
    <m/>
    <m/>
    <n v="400"/>
    <n v="0"/>
  </r>
  <r>
    <x v="0"/>
    <x v="1"/>
    <x v="0"/>
    <n v="6"/>
    <x v="4"/>
    <s v="11VMB00275BGG"/>
    <m/>
    <x v="0"/>
    <x v="1"/>
    <x v="4"/>
    <s v="KI"/>
    <s v="KN"/>
    <m/>
    <m/>
    <m/>
    <n v="9500"/>
    <n v="0"/>
  </r>
  <r>
    <x v="0"/>
    <x v="1"/>
    <x v="0"/>
    <n v="6"/>
    <x v="4"/>
    <s v="11VMB00275BGT"/>
    <m/>
    <x v="0"/>
    <x v="1"/>
    <x v="4"/>
    <s v="KI"/>
    <s v="KN"/>
    <m/>
    <m/>
    <m/>
    <n v="860"/>
    <n v="0"/>
  </r>
  <r>
    <x v="0"/>
    <x v="1"/>
    <x v="0"/>
    <n v="6"/>
    <x v="4"/>
    <s v="11VMB00315"/>
    <m/>
    <x v="0"/>
    <x v="1"/>
    <x v="4"/>
    <s v="KI"/>
    <s v="KN"/>
    <m/>
    <m/>
    <m/>
    <n v="9876.6"/>
    <n v="0"/>
  </r>
  <r>
    <x v="0"/>
    <x v="1"/>
    <x v="0"/>
    <n v="6"/>
    <x v="4"/>
    <s v="11VMB00316"/>
    <m/>
    <x v="0"/>
    <x v="1"/>
    <x v="4"/>
    <s v="KI"/>
    <s v="KN"/>
    <m/>
    <m/>
    <m/>
    <n v="0"/>
    <n v="0"/>
  </r>
  <r>
    <x v="0"/>
    <x v="1"/>
    <x v="0"/>
    <n v="6"/>
    <x v="4"/>
    <s v="11VMB00317"/>
    <m/>
    <x v="0"/>
    <x v="1"/>
    <x v="4"/>
    <s v="KI"/>
    <s v="KN"/>
    <m/>
    <m/>
    <m/>
    <n v="900"/>
    <n v="0"/>
  </r>
  <r>
    <x v="0"/>
    <x v="1"/>
    <x v="0"/>
    <n v="6"/>
    <x v="4"/>
    <s v="11VMB00318"/>
    <m/>
    <x v="0"/>
    <x v="1"/>
    <x v="4"/>
    <s v="KI"/>
    <s v="KN"/>
    <m/>
    <m/>
    <m/>
    <n v="3101"/>
    <n v="0"/>
  </r>
  <r>
    <x v="0"/>
    <x v="1"/>
    <x v="0"/>
    <n v="6"/>
    <x v="4"/>
    <s v="11VMB00319"/>
    <m/>
    <x v="0"/>
    <x v="1"/>
    <x v="4"/>
    <s v="KI"/>
    <s v="KN"/>
    <m/>
    <m/>
    <m/>
    <n v="6068.5"/>
    <n v="0"/>
  </r>
  <r>
    <x v="0"/>
    <x v="1"/>
    <x v="0"/>
    <n v="6"/>
    <x v="4"/>
    <s v="11VMB00320"/>
    <m/>
    <x v="0"/>
    <x v="1"/>
    <x v="4"/>
    <s v="KI"/>
    <s v="KN"/>
    <m/>
    <m/>
    <m/>
    <n v="605.5"/>
    <n v="0"/>
  </r>
  <r>
    <x v="0"/>
    <x v="1"/>
    <x v="0"/>
    <n v="6"/>
    <x v="4"/>
    <s v="11VMB00321"/>
    <m/>
    <x v="0"/>
    <x v="1"/>
    <x v="4"/>
    <s v="KI"/>
    <s v="KN"/>
    <m/>
    <m/>
    <m/>
    <n v="1002.5"/>
    <n v="0"/>
  </r>
  <r>
    <x v="0"/>
    <x v="1"/>
    <x v="0"/>
    <n v="6"/>
    <x v="4"/>
    <s v="11VMB00325"/>
    <m/>
    <x v="0"/>
    <x v="1"/>
    <x v="4"/>
    <s v="KI"/>
    <s v="KN"/>
    <m/>
    <m/>
    <m/>
    <n v="0"/>
    <n v="0"/>
  </r>
  <r>
    <x v="0"/>
    <x v="1"/>
    <x v="0"/>
    <n v="6"/>
    <x v="4"/>
    <s v="11VMB00327"/>
    <m/>
    <x v="0"/>
    <x v="1"/>
    <x v="4"/>
    <s v="KI"/>
    <s v="KN"/>
    <m/>
    <m/>
    <m/>
    <n v="1250"/>
    <n v="0"/>
  </r>
  <r>
    <x v="0"/>
    <x v="1"/>
    <x v="0"/>
    <n v="6"/>
    <x v="4"/>
    <s v="11VMB00327GG"/>
    <m/>
    <x v="0"/>
    <x v="1"/>
    <x v="4"/>
    <s v="KI"/>
    <s v="KN"/>
    <m/>
    <m/>
    <m/>
    <n v="0"/>
    <n v="0"/>
  </r>
  <r>
    <x v="0"/>
    <x v="1"/>
    <x v="0"/>
    <n v="6"/>
    <x v="4"/>
    <s v="11VMB00328"/>
    <m/>
    <x v="0"/>
    <x v="1"/>
    <x v="4"/>
    <s v="KI"/>
    <s v="KN"/>
    <m/>
    <m/>
    <m/>
    <n v="0"/>
    <n v="0"/>
  </r>
  <r>
    <x v="0"/>
    <x v="1"/>
    <x v="0"/>
    <n v="6"/>
    <x v="4"/>
    <s v="11VMB00329"/>
    <m/>
    <x v="0"/>
    <x v="1"/>
    <x v="4"/>
    <s v="KI"/>
    <s v="KN"/>
    <m/>
    <m/>
    <m/>
    <n v="1800"/>
    <n v="0"/>
  </r>
  <r>
    <x v="0"/>
    <x v="1"/>
    <x v="0"/>
    <n v="6"/>
    <x v="4"/>
    <s v="11VMB00341"/>
    <m/>
    <x v="0"/>
    <x v="1"/>
    <x v="4"/>
    <s v="KI"/>
    <s v="KN"/>
    <m/>
    <m/>
    <m/>
    <n v="937.5"/>
    <n v="0"/>
  </r>
  <r>
    <x v="0"/>
    <x v="1"/>
    <x v="0"/>
    <n v="6"/>
    <x v="4"/>
    <s v="11VMB00420"/>
    <m/>
    <x v="0"/>
    <x v="1"/>
    <x v="4"/>
    <s v="Ch"/>
    <s v="KN"/>
    <m/>
    <m/>
    <m/>
    <n v="303.75"/>
    <n v="0"/>
  </r>
  <r>
    <x v="0"/>
    <x v="1"/>
    <x v="0"/>
    <n v="6"/>
    <x v="4"/>
    <s v="11VMB00476"/>
    <m/>
    <x v="0"/>
    <x v="1"/>
    <x v="4"/>
    <s v="Ch"/>
    <s v="KN"/>
    <m/>
    <m/>
    <m/>
    <n v="158"/>
    <n v="0"/>
  </r>
  <r>
    <x v="0"/>
    <x v="1"/>
    <x v="0"/>
    <n v="6"/>
    <x v="4"/>
    <s v="12GER00001"/>
    <m/>
    <x v="1"/>
    <x v="1"/>
    <x v="4"/>
    <s v="KI"/>
    <s v="KN"/>
    <m/>
    <m/>
    <m/>
    <n v="0"/>
    <n v="0"/>
  </r>
  <r>
    <x v="0"/>
    <x v="1"/>
    <x v="0"/>
    <n v="6"/>
    <x v="4"/>
    <s v="12GER00002"/>
    <m/>
    <x v="1"/>
    <x v="1"/>
    <x v="4"/>
    <s v="KI"/>
    <s v="KN"/>
    <m/>
    <m/>
    <m/>
    <n v="0"/>
    <n v="0"/>
  </r>
  <r>
    <x v="0"/>
    <x v="1"/>
    <x v="0"/>
    <n v="6"/>
    <x v="4"/>
    <s v="12JBP00009"/>
    <m/>
    <x v="1"/>
    <x v="1"/>
    <x v="4"/>
    <s v="KI"/>
    <s v="KN"/>
    <m/>
    <m/>
    <m/>
    <n v="0"/>
    <n v="0"/>
  </r>
  <r>
    <x v="0"/>
    <x v="1"/>
    <x v="0"/>
    <n v="6"/>
    <x v="4"/>
    <s v="12JBP00011"/>
    <m/>
    <x v="1"/>
    <x v="1"/>
    <x v="4"/>
    <s v="KI"/>
    <s v="KN"/>
    <m/>
    <m/>
    <m/>
    <n v="0"/>
    <n v="0"/>
  </r>
  <r>
    <x v="0"/>
    <x v="1"/>
    <x v="0"/>
    <n v="6"/>
    <x v="4"/>
    <s v="12JBP00012"/>
    <m/>
    <x v="1"/>
    <x v="1"/>
    <x v="4"/>
    <s v="KI"/>
    <s v="KN"/>
    <m/>
    <m/>
    <m/>
    <n v="2160"/>
    <n v="0"/>
  </r>
  <r>
    <x v="0"/>
    <x v="1"/>
    <x v="0"/>
    <n v="6"/>
    <x v="4"/>
    <s v="12SIM00004"/>
    <m/>
    <x v="1"/>
    <x v="1"/>
    <x v="4"/>
    <s v="KI"/>
    <s v="KN"/>
    <m/>
    <m/>
    <m/>
    <n v="0"/>
    <n v="0"/>
  </r>
  <r>
    <x v="0"/>
    <x v="1"/>
    <x v="0"/>
    <n v="6"/>
    <x v="4"/>
    <s v="12SIM00006"/>
    <m/>
    <x v="1"/>
    <x v="1"/>
    <x v="4"/>
    <s v="KI"/>
    <s v="KN"/>
    <m/>
    <m/>
    <m/>
    <n v="0"/>
    <n v="0"/>
  </r>
  <r>
    <x v="0"/>
    <x v="1"/>
    <x v="0"/>
    <n v="6"/>
    <x v="4"/>
    <s v="12THB00006"/>
    <m/>
    <x v="1"/>
    <x v="1"/>
    <x v="4"/>
    <s v="KI"/>
    <s v="KN"/>
    <m/>
    <m/>
    <m/>
    <n v="0"/>
    <n v="0"/>
  </r>
  <r>
    <x v="0"/>
    <x v="1"/>
    <x v="0"/>
    <n v="6"/>
    <x v="4"/>
    <s v="12THB00007"/>
    <m/>
    <x v="1"/>
    <x v="1"/>
    <x v="4"/>
    <s v="KI"/>
    <s v="KN"/>
    <m/>
    <m/>
    <m/>
    <n v="0"/>
    <n v="0"/>
  </r>
  <r>
    <x v="0"/>
    <x v="1"/>
    <x v="0"/>
    <n v="6"/>
    <x v="4"/>
    <s v="12THB00009"/>
    <m/>
    <x v="1"/>
    <x v="1"/>
    <x v="4"/>
    <s v="KI"/>
    <s v="KN"/>
    <m/>
    <m/>
    <m/>
    <n v="0"/>
    <n v="0"/>
  </r>
  <r>
    <x v="0"/>
    <x v="1"/>
    <x v="0"/>
    <n v="6"/>
    <x v="4"/>
    <s v="12THB00013"/>
    <m/>
    <x v="1"/>
    <x v="1"/>
    <x v="4"/>
    <s v="KI"/>
    <s v="KN"/>
    <m/>
    <m/>
    <m/>
    <n v="0"/>
    <n v="0"/>
  </r>
  <r>
    <x v="0"/>
    <x v="1"/>
    <x v="0"/>
    <n v="6"/>
    <x v="4"/>
    <s v="12THB00014"/>
    <m/>
    <x v="1"/>
    <x v="1"/>
    <x v="4"/>
    <s v="KI"/>
    <s v="KN"/>
    <m/>
    <m/>
    <m/>
    <n v="0"/>
    <n v="0"/>
  </r>
  <r>
    <x v="0"/>
    <x v="1"/>
    <x v="0"/>
    <n v="6"/>
    <x v="4"/>
    <s v="41VMB00542"/>
    <m/>
    <x v="0"/>
    <x v="1"/>
    <x v="4"/>
    <s v="KI"/>
    <s v="KN"/>
    <m/>
    <m/>
    <m/>
    <n v="0"/>
    <n v="0"/>
  </r>
  <r>
    <x v="0"/>
    <x v="1"/>
    <x v="0"/>
    <n v="6"/>
    <x v="4"/>
    <s v="11VMB00335"/>
    <m/>
    <x v="0"/>
    <x v="2"/>
    <x v="1"/>
    <s v="Se"/>
    <s v="TP"/>
    <m/>
    <m/>
    <m/>
    <n v="31.416"/>
    <n v="0"/>
  </r>
  <r>
    <x v="0"/>
    <x v="1"/>
    <x v="0"/>
    <n v="6"/>
    <x v="4"/>
    <s v="11VMB00481"/>
    <m/>
    <x v="0"/>
    <x v="2"/>
    <x v="6"/>
    <s v="Fr"/>
    <s v="TP"/>
    <m/>
    <m/>
    <m/>
    <n v="0"/>
    <n v="0"/>
  </r>
  <r>
    <x v="0"/>
    <x v="1"/>
    <x v="0"/>
    <n v="6"/>
    <x v="4"/>
    <s v="11VMB00482"/>
    <m/>
    <x v="0"/>
    <x v="2"/>
    <x v="6"/>
    <s v="Fr"/>
    <s v="TP"/>
    <m/>
    <m/>
    <m/>
    <n v="0"/>
    <n v="0"/>
  </r>
  <r>
    <x v="0"/>
    <x v="1"/>
    <x v="0"/>
    <n v="6"/>
    <x v="4"/>
    <s v="TPCEBB031"/>
    <m/>
    <x v="0"/>
    <x v="2"/>
    <x v="6"/>
    <s v="Fr"/>
    <s v="TP"/>
    <m/>
    <m/>
    <m/>
    <n v="839.28"/>
    <n v="0"/>
  </r>
  <r>
    <x v="0"/>
    <x v="1"/>
    <x v="0"/>
    <n v="6"/>
    <x v="4"/>
    <s v="TPCEMI001"/>
    <m/>
    <x v="0"/>
    <x v="2"/>
    <x v="6"/>
    <s v="Fr"/>
    <s v="TP"/>
    <m/>
    <m/>
    <m/>
    <n v="0"/>
    <n v="0"/>
  </r>
  <r>
    <x v="0"/>
    <x v="1"/>
    <x v="0"/>
    <n v="6"/>
    <x v="4"/>
    <s v="TPCERB001"/>
    <m/>
    <x v="0"/>
    <x v="2"/>
    <x v="1"/>
    <s v="Se"/>
    <s v="TP"/>
    <m/>
    <m/>
    <m/>
    <n v="279.18"/>
    <n v="0"/>
  </r>
  <r>
    <x v="0"/>
    <x v="1"/>
    <x v="0"/>
    <n v="6"/>
    <x v="4"/>
    <s v="TPCERB002"/>
    <m/>
    <x v="0"/>
    <x v="2"/>
    <x v="1"/>
    <s v="Se"/>
    <s v="TP"/>
    <m/>
    <m/>
    <m/>
    <n v="248"/>
    <n v="0"/>
  </r>
  <r>
    <x v="0"/>
    <x v="1"/>
    <x v="0"/>
    <n v="6"/>
    <x v="4"/>
    <s v="11VMB00273"/>
    <m/>
    <x v="0"/>
    <x v="3"/>
    <x v="6"/>
    <s v="Fi"/>
    <s v="TP"/>
    <m/>
    <m/>
    <m/>
    <n v="389.2"/>
    <n v="0"/>
  </r>
  <r>
    <x v="0"/>
    <x v="1"/>
    <x v="0"/>
    <n v="6"/>
    <x v="4"/>
    <s v="11VMB00306"/>
    <m/>
    <x v="0"/>
    <x v="3"/>
    <x v="7"/>
    <s v="BT"/>
    <s v="TP"/>
    <m/>
    <m/>
    <m/>
    <n v="110"/>
    <n v="0"/>
  </r>
  <r>
    <x v="0"/>
    <x v="1"/>
    <x v="0"/>
    <n v="6"/>
    <x v="4"/>
    <s v="11VMB00308"/>
    <m/>
    <x v="0"/>
    <x v="3"/>
    <x v="7"/>
    <s v="BT"/>
    <s v="TP"/>
    <m/>
    <m/>
    <m/>
    <n v="304"/>
    <n v="0"/>
  </r>
  <r>
    <x v="0"/>
    <x v="1"/>
    <x v="0"/>
    <n v="6"/>
    <x v="4"/>
    <s v="11VMB00309"/>
    <m/>
    <x v="0"/>
    <x v="3"/>
    <x v="7"/>
    <s v="BT"/>
    <s v="TP"/>
    <m/>
    <m/>
    <m/>
    <n v="0"/>
    <n v="0"/>
  </r>
  <r>
    <x v="0"/>
    <x v="1"/>
    <x v="0"/>
    <n v="6"/>
    <x v="4"/>
    <s v="11VMB00311"/>
    <m/>
    <x v="0"/>
    <x v="3"/>
    <x v="7"/>
    <s v="BT"/>
    <s v="TP"/>
    <m/>
    <m/>
    <m/>
    <n v="368"/>
    <n v="0"/>
  </r>
  <r>
    <x v="0"/>
    <x v="1"/>
    <x v="0"/>
    <n v="6"/>
    <x v="4"/>
    <s v="11VMB00385"/>
    <m/>
    <x v="0"/>
    <x v="3"/>
    <x v="6"/>
    <s v="Fi"/>
    <s v="TP"/>
    <m/>
    <m/>
    <m/>
    <n v="333"/>
    <n v="0"/>
  </r>
  <r>
    <x v="0"/>
    <x v="1"/>
    <x v="0"/>
    <n v="6"/>
    <x v="4"/>
    <s v="BTPCHCB001"/>
    <m/>
    <x v="0"/>
    <x v="3"/>
    <x v="6"/>
    <s v="BT"/>
    <s v="TP"/>
    <m/>
    <m/>
    <m/>
    <n v="0"/>
    <n v="0"/>
  </r>
  <r>
    <x v="0"/>
    <x v="1"/>
    <x v="0"/>
    <n v="6"/>
    <x v="4"/>
    <s v="BTPOHYBM01"/>
    <m/>
    <x v="0"/>
    <x v="3"/>
    <x v="7"/>
    <s v="BT"/>
    <s v="TP"/>
    <m/>
    <m/>
    <m/>
    <n v="0"/>
    <n v="0"/>
  </r>
  <r>
    <x v="0"/>
    <x v="1"/>
    <x v="0"/>
    <n v="6"/>
    <x v="4"/>
    <s v="HHCEBV004"/>
    <m/>
    <x v="0"/>
    <x v="3"/>
    <x v="7"/>
    <s v="Ba"/>
    <s v="TP"/>
    <m/>
    <m/>
    <m/>
    <n v="200"/>
    <n v="0"/>
  </r>
  <r>
    <x v="0"/>
    <x v="1"/>
    <x v="0"/>
    <n v="6"/>
    <x v="4"/>
    <s v="HHCECV006"/>
    <m/>
    <x v="0"/>
    <x v="3"/>
    <x v="7"/>
    <s v="Ba"/>
    <s v="TP"/>
    <m/>
    <m/>
    <m/>
    <n v="289.5"/>
    <n v="0"/>
  </r>
  <r>
    <x v="0"/>
    <x v="1"/>
    <x v="0"/>
    <n v="6"/>
    <x v="4"/>
    <s v="HHCECV008"/>
    <m/>
    <x v="0"/>
    <x v="3"/>
    <x v="7"/>
    <s v="Ba"/>
    <s v="TP"/>
    <m/>
    <m/>
    <m/>
    <n v="0"/>
    <n v="0"/>
  </r>
  <r>
    <x v="0"/>
    <x v="1"/>
    <x v="0"/>
    <n v="6"/>
    <x v="4"/>
    <s v="HHCEXX001"/>
    <m/>
    <x v="0"/>
    <x v="3"/>
    <x v="1"/>
    <s v="Sa"/>
    <s v="Frz"/>
    <m/>
    <m/>
    <m/>
    <n v="0"/>
    <n v="0"/>
  </r>
  <r>
    <x v="0"/>
    <x v="1"/>
    <x v="0"/>
    <n v="6"/>
    <x v="4"/>
    <s v="HHCEXX003"/>
    <m/>
    <x v="0"/>
    <x v="3"/>
    <x v="1"/>
    <s v="Sa"/>
    <s v="Frz"/>
    <m/>
    <m/>
    <m/>
    <n v="0"/>
    <n v="0"/>
  </r>
  <r>
    <x v="0"/>
    <x v="1"/>
    <x v="0"/>
    <n v="6"/>
    <x v="4"/>
    <s v="HHCEXX010"/>
    <m/>
    <x v="0"/>
    <x v="3"/>
    <x v="1"/>
    <s v="Sa"/>
    <s v="Frz"/>
    <m/>
    <m/>
    <m/>
    <n v="1231"/>
    <n v="0"/>
  </r>
  <r>
    <x v="0"/>
    <x v="1"/>
    <x v="0"/>
    <n v="6"/>
    <x v="4"/>
    <s v="TPCEBV001"/>
    <m/>
    <x v="0"/>
    <x v="3"/>
    <x v="7"/>
    <s v="Ba"/>
    <s v="TP"/>
    <m/>
    <m/>
    <m/>
    <n v="0"/>
    <n v="0"/>
  </r>
  <r>
    <x v="0"/>
    <x v="1"/>
    <x v="0"/>
    <n v="6"/>
    <x v="4"/>
    <s v="TPCEBV017"/>
    <m/>
    <x v="0"/>
    <x v="3"/>
    <x v="7"/>
    <s v="Ba"/>
    <s v="TP"/>
    <m/>
    <m/>
    <m/>
    <n v="319"/>
    <n v="0"/>
  </r>
  <r>
    <x v="0"/>
    <x v="1"/>
    <x v="0"/>
    <n v="6"/>
    <x v="4"/>
    <s v="TPCECB004"/>
    <m/>
    <x v="0"/>
    <x v="3"/>
    <x v="5"/>
    <s v="Vi"/>
    <s v="TP"/>
    <m/>
    <m/>
    <m/>
    <n v="177.5"/>
    <n v="0"/>
  </r>
  <r>
    <x v="0"/>
    <x v="1"/>
    <x v="0"/>
    <n v="6"/>
    <x v="4"/>
    <s v="TPCECC006"/>
    <m/>
    <x v="0"/>
    <x v="3"/>
    <x v="6"/>
    <s v="Fi"/>
    <s v="TP"/>
    <m/>
    <m/>
    <m/>
    <n v="0"/>
    <n v="0"/>
  </r>
  <r>
    <x v="0"/>
    <x v="1"/>
    <x v="0"/>
    <n v="6"/>
    <x v="4"/>
    <s v="TPCECL035"/>
    <m/>
    <x v="0"/>
    <x v="3"/>
    <x v="5"/>
    <s v="Vi"/>
    <s v="TP"/>
    <m/>
    <m/>
    <m/>
    <n v="108.8"/>
    <n v="0"/>
  </r>
  <r>
    <x v="0"/>
    <x v="1"/>
    <x v="0"/>
    <n v="6"/>
    <x v="4"/>
    <s v="TPCECL037"/>
    <m/>
    <x v="0"/>
    <x v="3"/>
    <x v="5"/>
    <s v="Vi"/>
    <s v="TP"/>
    <m/>
    <m/>
    <m/>
    <n v="322"/>
    <n v="0"/>
  </r>
  <r>
    <x v="0"/>
    <x v="1"/>
    <x v="0"/>
    <n v="6"/>
    <x v="4"/>
    <s v="TPCECL038"/>
    <m/>
    <x v="0"/>
    <x v="3"/>
    <x v="5"/>
    <s v="Vi"/>
    <s v="TP"/>
    <m/>
    <m/>
    <m/>
    <n v="2533"/>
    <n v="0"/>
  </r>
  <r>
    <x v="0"/>
    <x v="1"/>
    <x v="0"/>
    <n v="6"/>
    <x v="4"/>
    <s v="TPCECL042"/>
    <m/>
    <x v="0"/>
    <x v="3"/>
    <x v="5"/>
    <s v="Vi"/>
    <s v="TP"/>
    <m/>
    <m/>
    <m/>
    <n v="323"/>
    <n v="0"/>
  </r>
  <r>
    <x v="0"/>
    <x v="1"/>
    <x v="0"/>
    <n v="6"/>
    <x v="4"/>
    <s v="TPCECL043"/>
    <m/>
    <x v="0"/>
    <x v="3"/>
    <x v="5"/>
    <s v="Vi"/>
    <s v="TP"/>
    <m/>
    <m/>
    <m/>
    <n v="45.4"/>
    <n v="0"/>
  </r>
  <r>
    <x v="0"/>
    <x v="1"/>
    <x v="0"/>
    <n v="6"/>
    <x v="4"/>
    <s v="TPCECL044"/>
    <m/>
    <x v="0"/>
    <x v="3"/>
    <x v="5"/>
    <s v="Vi"/>
    <s v="TP"/>
    <m/>
    <m/>
    <m/>
    <n v="44.2"/>
    <n v="0"/>
  </r>
  <r>
    <x v="0"/>
    <x v="1"/>
    <x v="0"/>
    <n v="6"/>
    <x v="4"/>
    <s v="TPCECL045"/>
    <m/>
    <x v="0"/>
    <x v="3"/>
    <x v="5"/>
    <s v="Vi"/>
    <s v="TP"/>
    <m/>
    <m/>
    <m/>
    <n v="68.5"/>
    <n v="0"/>
  </r>
  <r>
    <x v="0"/>
    <x v="1"/>
    <x v="0"/>
    <n v="6"/>
    <x v="4"/>
    <s v="TPCECL046"/>
    <m/>
    <x v="0"/>
    <x v="3"/>
    <x v="5"/>
    <s v="Vi"/>
    <s v="TP"/>
    <m/>
    <m/>
    <m/>
    <n v="202"/>
    <n v="0"/>
  </r>
  <r>
    <x v="0"/>
    <x v="1"/>
    <x v="0"/>
    <n v="6"/>
    <x v="4"/>
    <s v="TPCECLT39"/>
    <m/>
    <x v="0"/>
    <x v="3"/>
    <x v="5"/>
    <s v="Vi"/>
    <s v="TP"/>
    <m/>
    <m/>
    <m/>
    <n v="0"/>
    <n v="0"/>
  </r>
  <r>
    <x v="0"/>
    <x v="1"/>
    <x v="0"/>
    <n v="6"/>
    <x v="4"/>
    <s v="TPCECV001"/>
    <m/>
    <x v="0"/>
    <x v="3"/>
    <x v="7"/>
    <s v="Ba"/>
    <s v="TP"/>
    <m/>
    <m/>
    <m/>
    <n v="0"/>
    <n v="0"/>
  </r>
  <r>
    <x v="0"/>
    <x v="1"/>
    <x v="0"/>
    <n v="6"/>
    <x v="4"/>
    <s v="TPCECV002"/>
    <m/>
    <x v="0"/>
    <x v="3"/>
    <x v="7"/>
    <s v="Ba"/>
    <s v="TP"/>
    <m/>
    <m/>
    <m/>
    <n v="253"/>
    <n v="0"/>
  </r>
  <r>
    <x v="0"/>
    <x v="1"/>
    <x v="0"/>
    <n v="6"/>
    <x v="4"/>
    <s v="TPCECV022"/>
    <m/>
    <x v="0"/>
    <x v="3"/>
    <x v="7"/>
    <s v="Ba"/>
    <s v="TP"/>
    <m/>
    <m/>
    <m/>
    <n v="2003"/>
    <n v="0"/>
  </r>
  <r>
    <x v="0"/>
    <x v="1"/>
    <x v="0"/>
    <n v="6"/>
    <x v="4"/>
    <s v="TPCELT001"/>
    <m/>
    <x v="0"/>
    <x v="3"/>
    <x v="7"/>
    <s v="Ba"/>
    <s v="TP"/>
    <m/>
    <m/>
    <m/>
    <n v="0"/>
    <n v="0"/>
  </r>
  <r>
    <x v="0"/>
    <x v="1"/>
    <x v="0"/>
    <n v="6"/>
    <x v="4"/>
    <s v="TPCEMM001"/>
    <m/>
    <x v="0"/>
    <x v="3"/>
    <x v="0"/>
    <s v="Me"/>
    <s v="TP"/>
    <m/>
    <m/>
    <m/>
    <n v="0"/>
    <n v="0"/>
  </r>
  <r>
    <x v="0"/>
    <x v="1"/>
    <x v="0"/>
    <n v="6"/>
    <x v="4"/>
    <s v="TPCEMM003"/>
    <m/>
    <x v="0"/>
    <x v="3"/>
    <x v="0"/>
    <s v="Me"/>
    <s v="TP"/>
    <m/>
    <m/>
    <m/>
    <n v="1222.2"/>
    <n v="0"/>
  </r>
  <r>
    <x v="0"/>
    <x v="1"/>
    <x v="0"/>
    <n v="6"/>
    <x v="4"/>
    <s v="TPCTOHYB01"/>
    <m/>
    <x v="0"/>
    <x v="3"/>
    <x v="8"/>
    <s v="Re"/>
    <s v="TP"/>
    <m/>
    <m/>
    <m/>
    <n v="0"/>
    <n v="0"/>
  </r>
  <r>
    <x v="0"/>
    <x v="1"/>
    <x v="0"/>
    <n v="6"/>
    <x v="4"/>
    <s v="TPCTOHYB02"/>
    <m/>
    <x v="0"/>
    <x v="3"/>
    <x v="8"/>
    <s v="Re"/>
    <s v="TP"/>
    <m/>
    <m/>
    <m/>
    <n v="0"/>
    <n v="0"/>
  </r>
  <r>
    <x v="0"/>
    <x v="1"/>
    <x v="0"/>
    <n v="6"/>
    <x v="4"/>
    <s v="TPCTOHYB04"/>
    <m/>
    <x v="0"/>
    <x v="3"/>
    <x v="8"/>
    <s v="Re"/>
    <s v="TP"/>
    <m/>
    <m/>
    <m/>
    <n v="0"/>
    <n v="0"/>
  </r>
  <r>
    <x v="0"/>
    <x v="1"/>
    <x v="0"/>
    <n v="6"/>
    <x v="4"/>
    <s v="TPMDBMD001"/>
    <m/>
    <x v="0"/>
    <x v="3"/>
    <x v="6"/>
    <s v="Re"/>
    <s v="TP"/>
    <m/>
    <m/>
    <m/>
    <n v="0"/>
    <n v="0"/>
  </r>
  <r>
    <x v="0"/>
    <x v="1"/>
    <x v="0"/>
    <n v="6"/>
    <x v="4"/>
    <s v="TPMDBXO001"/>
    <m/>
    <x v="0"/>
    <x v="3"/>
    <x v="6"/>
    <s v="Re"/>
    <s v="TP"/>
    <m/>
    <m/>
    <m/>
    <n v="0"/>
    <n v="0"/>
  </r>
  <r>
    <x v="0"/>
    <x v="1"/>
    <x v="0"/>
    <n v="6"/>
    <x v="4"/>
    <s v="11VMB00429"/>
    <m/>
    <x v="0"/>
    <x v="4"/>
    <x v="9"/>
    <s v="Bu"/>
    <s v="KN"/>
    <m/>
    <m/>
    <m/>
    <n v="0"/>
    <n v="0"/>
  </r>
  <r>
    <x v="0"/>
    <x v="1"/>
    <x v="0"/>
    <n v="6"/>
    <x v="4"/>
    <s v="11VMB00430"/>
    <m/>
    <x v="0"/>
    <x v="4"/>
    <x v="9"/>
    <s v="Bu"/>
    <s v="KN"/>
    <m/>
    <m/>
    <m/>
    <n v="0"/>
    <n v="0"/>
  </r>
  <r>
    <x v="0"/>
    <x v="1"/>
    <x v="0"/>
    <n v="6"/>
    <x v="4"/>
    <s v="11VMB00431"/>
    <m/>
    <x v="0"/>
    <x v="4"/>
    <x v="9"/>
    <s v="K-"/>
    <s v="KN"/>
    <m/>
    <m/>
    <m/>
    <n v="0"/>
    <n v="0"/>
  </r>
  <r>
    <x v="0"/>
    <x v="1"/>
    <x v="0"/>
    <n v="6"/>
    <x v="4"/>
    <s v="11VMB00432"/>
    <m/>
    <x v="0"/>
    <x v="4"/>
    <x v="9"/>
    <s v="Bu"/>
    <s v="KN"/>
    <m/>
    <m/>
    <m/>
    <n v="0"/>
    <n v="0"/>
  </r>
  <r>
    <x v="0"/>
    <x v="1"/>
    <x v="0"/>
    <n v="6"/>
    <x v="4"/>
    <s v="11VMB00433"/>
    <m/>
    <x v="0"/>
    <x v="4"/>
    <x v="9"/>
    <s v="Bu"/>
    <s v="KN"/>
    <m/>
    <m/>
    <m/>
    <n v="0"/>
    <n v="0"/>
  </r>
  <r>
    <x v="0"/>
    <x v="1"/>
    <x v="0"/>
    <n v="6"/>
    <x v="4"/>
    <s v="11VMB00434"/>
    <m/>
    <x v="0"/>
    <x v="4"/>
    <x v="9"/>
    <s v="K-"/>
    <s v="KN"/>
    <m/>
    <m/>
    <m/>
    <n v="0"/>
    <n v="0"/>
  </r>
  <r>
    <x v="0"/>
    <x v="1"/>
    <x v="0"/>
    <n v="6"/>
    <x v="4"/>
    <s v="11VMB00435"/>
    <m/>
    <x v="0"/>
    <x v="4"/>
    <x v="9"/>
    <s v="TO"/>
    <s v="KN"/>
    <m/>
    <m/>
    <m/>
    <n v="0"/>
    <n v="0"/>
  </r>
  <r>
    <x v="0"/>
    <x v="1"/>
    <x v="0"/>
    <n v="6"/>
    <x v="4"/>
    <s v="11VMB00436"/>
    <m/>
    <x v="0"/>
    <x v="4"/>
    <x v="9"/>
    <s v="TO"/>
    <s v="KN"/>
    <m/>
    <m/>
    <m/>
    <n v="0"/>
    <n v="0"/>
  </r>
  <r>
    <x v="0"/>
    <x v="1"/>
    <x v="0"/>
    <n v="6"/>
    <x v="4"/>
    <s v="11VMB00437"/>
    <m/>
    <x v="0"/>
    <x v="4"/>
    <x v="9"/>
    <s v="K-"/>
    <s v="KN"/>
    <m/>
    <m/>
    <m/>
    <n v="0"/>
    <n v="0"/>
  </r>
  <r>
    <x v="0"/>
    <x v="1"/>
    <x v="0"/>
    <n v="6"/>
    <x v="4"/>
    <s v="11VMB00438"/>
    <m/>
    <x v="0"/>
    <x v="4"/>
    <x v="9"/>
    <s v="K-"/>
    <s v="KN"/>
    <m/>
    <m/>
    <m/>
    <n v="0"/>
    <n v="0"/>
  </r>
  <r>
    <x v="0"/>
    <x v="1"/>
    <x v="0"/>
    <n v="6"/>
    <x v="4"/>
    <s v="11VMB00439"/>
    <m/>
    <x v="0"/>
    <x v="4"/>
    <x v="9"/>
    <s v="Ch"/>
    <s v="KN"/>
    <m/>
    <m/>
    <m/>
    <n v="0"/>
    <n v="0"/>
  </r>
  <r>
    <x v="0"/>
    <x v="1"/>
    <x v="0"/>
    <n v="6"/>
    <x v="4"/>
    <s v="11VMB00440"/>
    <m/>
    <x v="0"/>
    <x v="4"/>
    <x v="9"/>
    <s v="K-"/>
    <s v="KN"/>
    <m/>
    <m/>
    <m/>
    <n v="0"/>
    <n v="0"/>
  </r>
  <r>
    <x v="0"/>
    <x v="1"/>
    <x v="0"/>
    <n v="6"/>
    <x v="4"/>
    <s v="11VMB00478"/>
    <m/>
    <x v="0"/>
    <x v="4"/>
    <x v="9"/>
    <s v="K-"/>
    <s v="KN"/>
    <m/>
    <m/>
    <m/>
    <n v="0"/>
    <n v="0"/>
  </r>
  <r>
    <x v="0"/>
    <x v="1"/>
    <x v="0"/>
    <n v="6"/>
    <x v="4"/>
    <s v="11VMB00483"/>
    <m/>
    <x v="0"/>
    <x v="4"/>
    <x v="9"/>
    <s v="K-"/>
    <s v="KN"/>
    <m/>
    <m/>
    <m/>
    <n v="1968"/>
    <n v="0"/>
  </r>
  <r>
    <x v="0"/>
    <x v="1"/>
    <x v="0"/>
    <n v="6"/>
    <x v="4"/>
    <s v="11VMB00406"/>
    <m/>
    <x v="0"/>
    <x v="5"/>
    <x v="9"/>
    <s v="Co"/>
    <s v="KN"/>
    <m/>
    <m/>
    <m/>
    <n v="1925"/>
    <n v="0"/>
  </r>
  <r>
    <x v="0"/>
    <x v="1"/>
    <x v="0"/>
    <n v="6"/>
    <x v="4"/>
    <s v="TPCECC004"/>
    <m/>
    <x v="0"/>
    <x v="5"/>
    <x v="9"/>
    <s v="Co"/>
    <s v="TP"/>
    <m/>
    <m/>
    <m/>
    <n v="651.54999999999995"/>
    <n v="0"/>
  </r>
  <r>
    <x v="0"/>
    <x v="1"/>
    <x v="0"/>
    <n v="6"/>
    <x v="4"/>
    <s v="TPCECC005"/>
    <m/>
    <x v="0"/>
    <x v="5"/>
    <x v="9"/>
    <s v="Co"/>
    <s v="TP"/>
    <m/>
    <m/>
    <m/>
    <n v="591"/>
    <n v="0"/>
  </r>
  <r>
    <x v="0"/>
    <x v="1"/>
    <x v="0"/>
    <n v="6"/>
    <x v="4"/>
    <s v="TRCEOL009"/>
    <m/>
    <x v="0"/>
    <x v="6"/>
    <x v="3"/>
    <s v="Te"/>
    <s v="TP"/>
    <m/>
    <m/>
    <m/>
    <n v="0"/>
    <n v="0"/>
  </r>
  <r>
    <x v="0"/>
    <x v="1"/>
    <x v="0"/>
    <n v="6"/>
    <x v="4"/>
    <s v="TRCEOL024"/>
    <m/>
    <x v="0"/>
    <x v="6"/>
    <x v="3"/>
    <s v="Te"/>
    <s v="TP"/>
    <m/>
    <m/>
    <m/>
    <n v="962"/>
    <n v="0"/>
  </r>
  <r>
    <x v="0"/>
    <x v="1"/>
    <x v="0"/>
    <n v="6"/>
    <x v="4"/>
    <s v="TRCEOL033"/>
    <m/>
    <x v="0"/>
    <x v="6"/>
    <x v="3"/>
    <s v="Te"/>
    <s v="TP"/>
    <m/>
    <m/>
    <m/>
    <n v="0"/>
    <n v="0"/>
  </r>
  <r>
    <x v="0"/>
    <x v="1"/>
    <x v="0"/>
    <n v="6"/>
    <x v="4"/>
    <s v="TRCEOL035"/>
    <m/>
    <x v="0"/>
    <x v="6"/>
    <x v="3"/>
    <s v="Te"/>
    <s v="TP"/>
    <m/>
    <m/>
    <m/>
    <n v="450"/>
    <n v="0"/>
  </r>
  <r>
    <x v="0"/>
    <x v="1"/>
    <x v="0"/>
    <n v="6"/>
    <x v="4"/>
    <s v="TRCEOL039"/>
    <m/>
    <x v="0"/>
    <x v="6"/>
    <x v="3"/>
    <s v="Te"/>
    <s v="TP"/>
    <m/>
    <m/>
    <m/>
    <n v="0"/>
    <n v="0"/>
  </r>
</pivotCacheRecords>
</file>

<file path=xl/pivotCache/pivotCacheRecords2.xml><?xml version="1.0" encoding="utf-8"?>
<pivotCacheRecords xmlns="http://schemas.openxmlformats.org/spreadsheetml/2006/main" xmlns:r="http://schemas.openxmlformats.org/officeDocument/2006/relationships" count="4354">
  <r>
    <x v="0"/>
    <x v="0"/>
    <x v="0"/>
    <d v="2022-05-30T00:00:00"/>
    <d v="2022-06-05T00:00:00"/>
    <x v="0"/>
    <x v="0"/>
    <x v="0"/>
    <s v="W23"/>
    <x v="0"/>
    <s v="41VMB00546"/>
    <m/>
    <s v="Domestic"/>
    <x v="0"/>
    <x v="0"/>
    <s v="Semi"/>
    <x v="0"/>
    <n v="0"/>
    <n v="0"/>
    <n v="0"/>
    <n v="0"/>
    <m/>
    <m/>
    <n v="0"/>
    <n v="0"/>
    <n v="0"/>
    <n v="0"/>
    <m/>
    <m/>
  </r>
  <r>
    <x v="0"/>
    <x v="0"/>
    <x v="0"/>
    <d v="2022-05-30T00:00:00"/>
    <d v="2022-06-05T00:00:00"/>
    <x v="0"/>
    <x v="0"/>
    <x v="0"/>
    <s v="W23"/>
    <x v="0"/>
    <s v="41VMB00548"/>
    <m/>
    <s v="Domestic"/>
    <x v="0"/>
    <x v="0"/>
    <s v="Semi"/>
    <x v="0"/>
    <n v="0"/>
    <n v="0"/>
    <n v="0"/>
    <n v="0"/>
    <m/>
    <m/>
    <n v="0"/>
    <n v="0"/>
    <n v="0"/>
    <n v="0"/>
    <m/>
    <m/>
  </r>
  <r>
    <x v="0"/>
    <x v="0"/>
    <x v="0"/>
    <d v="2022-05-30T00:00:00"/>
    <d v="2022-06-05T00:00:00"/>
    <x v="0"/>
    <x v="0"/>
    <x v="0"/>
    <s v="W23"/>
    <x v="0"/>
    <s v="11CEBX002"/>
    <m/>
    <s v="Domestic"/>
    <x v="0"/>
    <x v="1"/>
    <s v="Ma"/>
    <x v="1"/>
    <n v="0"/>
    <n v="0"/>
    <n v="0"/>
    <n v="0"/>
    <m/>
    <m/>
    <n v="0"/>
    <n v="0"/>
    <n v="0"/>
    <n v="0"/>
    <m/>
    <m/>
  </r>
  <r>
    <x v="0"/>
    <x v="0"/>
    <x v="0"/>
    <d v="2022-05-30T00:00:00"/>
    <d v="2022-06-05T00:00:00"/>
    <x v="0"/>
    <x v="0"/>
    <x v="0"/>
    <s v="W23"/>
    <x v="0"/>
    <s v="11VMB00466"/>
    <m/>
    <s v="Domestic"/>
    <x v="0"/>
    <x v="1"/>
    <s v="Ma"/>
    <x v="1"/>
    <n v="3000"/>
    <n v="3104.8149999999996"/>
    <n v="104.8149999999996"/>
    <n v="0.96506166666666682"/>
    <m/>
    <m/>
    <n v="3000"/>
    <n v="3104.8149999999996"/>
    <n v="104.8149999999996"/>
    <n v="0.96506166666666682"/>
    <m/>
    <m/>
  </r>
  <r>
    <x v="0"/>
    <x v="0"/>
    <x v="0"/>
    <d v="2022-05-30T00:00:00"/>
    <d v="2022-06-05T00:00:00"/>
    <x v="0"/>
    <x v="0"/>
    <x v="0"/>
    <s v="W23"/>
    <x v="0"/>
    <s v="11VMB00467"/>
    <m/>
    <s v="Domestic"/>
    <x v="0"/>
    <x v="1"/>
    <s v="Ma"/>
    <x v="1"/>
    <n v="1500"/>
    <n v="1580.25"/>
    <n v="80.25"/>
    <n v="0.94650000000000001"/>
    <m/>
    <m/>
    <n v="1500"/>
    <n v="1580.25"/>
    <n v="80.25"/>
    <n v="0.94650000000000001"/>
    <m/>
    <m/>
  </r>
  <r>
    <x v="0"/>
    <x v="0"/>
    <x v="0"/>
    <d v="2022-05-30T00:00:00"/>
    <d v="2022-06-05T00:00:00"/>
    <x v="0"/>
    <x v="0"/>
    <x v="0"/>
    <s v="W23"/>
    <x v="0"/>
    <s v="11VMB00468"/>
    <m/>
    <s v="Domestic"/>
    <x v="0"/>
    <x v="1"/>
    <s v="Ma"/>
    <x v="1"/>
    <n v="0"/>
    <n v="0"/>
    <n v="0"/>
    <n v="0"/>
    <m/>
    <m/>
    <n v="0"/>
    <n v="0"/>
    <n v="0"/>
    <n v="0"/>
    <m/>
    <m/>
  </r>
  <r>
    <x v="0"/>
    <x v="0"/>
    <x v="0"/>
    <d v="2022-05-30T00:00:00"/>
    <d v="2022-06-05T00:00:00"/>
    <x v="0"/>
    <x v="0"/>
    <x v="0"/>
    <s v="W23"/>
    <x v="0"/>
    <s v="11VMB00479"/>
    <m/>
    <s v="Domestic"/>
    <x v="0"/>
    <x v="2"/>
    <s v="Pa"/>
    <x v="0"/>
    <n v="0"/>
    <n v="0"/>
    <n v="0"/>
    <n v="0"/>
    <m/>
    <m/>
    <n v="0"/>
    <n v="0"/>
    <n v="0"/>
    <n v="0"/>
    <m/>
    <m/>
  </r>
  <r>
    <x v="0"/>
    <x v="0"/>
    <x v="0"/>
    <d v="2022-05-30T00:00:00"/>
    <d v="2022-06-05T00:00:00"/>
    <x v="0"/>
    <x v="0"/>
    <x v="0"/>
    <s v="W23"/>
    <x v="0"/>
    <s v="11VMB00495"/>
    <m/>
    <s v="Domestic"/>
    <x v="0"/>
    <x v="2"/>
    <s v="Ri"/>
    <x v="1"/>
    <n v="0"/>
    <n v="0"/>
    <n v="0"/>
    <n v="0"/>
    <m/>
    <m/>
    <n v="2464"/>
    <n v="0"/>
    <n v="2464"/>
    <n v="0"/>
    <m/>
    <m/>
  </r>
  <r>
    <x v="0"/>
    <x v="0"/>
    <x v="0"/>
    <d v="2022-05-30T00:00:00"/>
    <d v="2022-06-05T00:00:00"/>
    <x v="0"/>
    <x v="0"/>
    <x v="0"/>
    <s v="W23"/>
    <x v="0"/>
    <s v="TPCJKBX001"/>
    <m/>
    <s v="Export"/>
    <x v="0"/>
    <x v="1"/>
    <s v="Ma"/>
    <x v="1"/>
    <m/>
    <n v="0"/>
    <n v="0"/>
    <n v="0"/>
    <m/>
    <m/>
    <m/>
    <n v="0"/>
    <n v="0"/>
    <n v="0"/>
    <m/>
    <m/>
  </r>
  <r>
    <x v="0"/>
    <x v="0"/>
    <x v="0"/>
    <d v="2022-05-30T00:00:00"/>
    <d v="2022-06-05T00:00:00"/>
    <x v="0"/>
    <x v="0"/>
    <x v="0"/>
    <s v="W23"/>
    <x v="0"/>
    <s v="TPCJKBX002"/>
    <m/>
    <s v="Export"/>
    <x v="0"/>
    <x v="1"/>
    <s v="Ma"/>
    <x v="1"/>
    <m/>
    <n v="0"/>
    <n v="0"/>
    <n v="0"/>
    <m/>
    <m/>
    <m/>
    <n v="0"/>
    <n v="0"/>
    <n v="0"/>
    <m/>
    <m/>
  </r>
  <r>
    <x v="0"/>
    <x v="0"/>
    <x v="0"/>
    <d v="2022-05-30T00:00:00"/>
    <d v="2022-06-05T00:00:00"/>
    <x v="0"/>
    <x v="0"/>
    <x v="0"/>
    <s v="W23"/>
    <x v="0"/>
    <s v="TPCJKBX004"/>
    <m/>
    <s v="Export"/>
    <x v="0"/>
    <x v="1"/>
    <s v="Ma"/>
    <x v="1"/>
    <m/>
    <n v="0"/>
    <n v="0"/>
    <n v="0"/>
    <m/>
    <m/>
    <m/>
    <n v="0"/>
    <n v="0"/>
    <n v="0"/>
    <m/>
    <m/>
  </r>
  <r>
    <x v="0"/>
    <x v="0"/>
    <x v="0"/>
    <d v="2022-05-30T00:00:00"/>
    <d v="2022-06-05T00:00:00"/>
    <x v="0"/>
    <x v="0"/>
    <x v="0"/>
    <s v="W23"/>
    <x v="0"/>
    <s v="TPCJKBX005"/>
    <m/>
    <s v="Export"/>
    <x v="0"/>
    <x v="1"/>
    <s v="Ma"/>
    <x v="1"/>
    <n v="1737"/>
    <n v="1825.6"/>
    <n v="88.599999999999909"/>
    <n v="0.94899251583189415"/>
    <m/>
    <m/>
    <n v="1737"/>
    <n v="1825.6"/>
    <n v="88.599999999999909"/>
    <n v="0.94899251583189415"/>
    <m/>
    <m/>
  </r>
  <r>
    <x v="0"/>
    <x v="0"/>
    <x v="0"/>
    <d v="2022-05-30T00:00:00"/>
    <d v="2022-06-05T00:00:00"/>
    <x v="0"/>
    <x v="0"/>
    <x v="0"/>
    <s v="W23"/>
    <x v="0"/>
    <s v="TPCEBB033"/>
    <m/>
    <s v="Domestic"/>
    <x v="0"/>
    <x v="2"/>
    <s v="So"/>
    <x v="0"/>
    <n v="0"/>
    <n v="0"/>
    <n v="0"/>
    <n v="0"/>
    <m/>
    <m/>
    <n v="0"/>
    <n v="0"/>
    <n v="0"/>
    <n v="0"/>
    <m/>
    <m/>
  </r>
  <r>
    <x v="0"/>
    <x v="0"/>
    <x v="0"/>
    <d v="2022-05-30T00:00:00"/>
    <d v="2022-06-05T00:00:00"/>
    <x v="0"/>
    <x v="0"/>
    <x v="0"/>
    <s v="W23"/>
    <x v="0"/>
    <s v="TPCEBB034"/>
    <m/>
    <s v="Domestic"/>
    <x v="0"/>
    <x v="2"/>
    <s v="So"/>
    <x v="0"/>
    <n v="500"/>
    <n v="548.4"/>
    <n v="48.399999999999977"/>
    <n v="0.9032"/>
    <m/>
    <m/>
    <n v="500"/>
    <n v="548.4"/>
    <n v="48.399999999999977"/>
    <n v="0.9032"/>
    <m/>
    <m/>
  </r>
  <r>
    <x v="0"/>
    <x v="0"/>
    <x v="0"/>
    <d v="2022-05-30T00:00:00"/>
    <d v="2022-06-05T00:00:00"/>
    <x v="0"/>
    <x v="0"/>
    <x v="0"/>
    <s v="W23"/>
    <x v="0"/>
    <s v="TPCEBG010"/>
    <m/>
    <s v="Domestic"/>
    <x v="0"/>
    <x v="1"/>
    <s v="Ha"/>
    <x v="0"/>
    <n v="0"/>
    <n v="0"/>
    <n v="0"/>
    <n v="0"/>
    <m/>
    <m/>
    <n v="0"/>
    <n v="0"/>
    <n v="0"/>
    <n v="0"/>
    <m/>
    <m/>
  </r>
  <r>
    <x v="0"/>
    <x v="0"/>
    <x v="0"/>
    <d v="2022-05-30T00:00:00"/>
    <d v="2022-06-05T00:00:00"/>
    <x v="0"/>
    <x v="0"/>
    <x v="0"/>
    <s v="W23"/>
    <x v="0"/>
    <s v="TPCEBX039"/>
    <m/>
    <s v="Domestic"/>
    <x v="0"/>
    <x v="1"/>
    <s v="Ma"/>
    <x v="1"/>
    <n v="0"/>
    <n v="0"/>
    <n v="0"/>
    <n v="0"/>
    <m/>
    <m/>
    <n v="0"/>
    <n v="0"/>
    <n v="0"/>
    <n v="0"/>
    <m/>
    <m/>
  </r>
  <r>
    <x v="0"/>
    <x v="0"/>
    <x v="0"/>
    <d v="2022-05-30T00:00:00"/>
    <d v="2022-06-05T00:00:00"/>
    <x v="0"/>
    <x v="0"/>
    <x v="0"/>
    <s v="W23"/>
    <x v="0"/>
    <s v="TPCEBX040"/>
    <m/>
    <s v="Domestic"/>
    <x v="0"/>
    <x v="1"/>
    <s v="Ma"/>
    <x v="1"/>
    <n v="7500"/>
    <n v="7498.7499999999991"/>
    <n v="1.2500000000009095"/>
    <n v="0.99983333333333324"/>
    <m/>
    <m/>
    <n v="7500"/>
    <n v="7498.7499999999991"/>
    <n v="1.2500000000009095"/>
    <n v="0.99983333333333324"/>
    <m/>
    <m/>
  </r>
  <r>
    <x v="0"/>
    <x v="0"/>
    <x v="0"/>
    <d v="2022-05-30T00:00:00"/>
    <d v="2022-06-05T00:00:00"/>
    <x v="0"/>
    <x v="0"/>
    <x v="0"/>
    <s v="W23"/>
    <x v="0"/>
    <s v="TPCEBX041"/>
    <m/>
    <s v="Domestic"/>
    <x v="0"/>
    <x v="1"/>
    <s v="Ma"/>
    <x v="1"/>
    <n v="9000"/>
    <n v="11285.75"/>
    <n v="2285.75"/>
    <n v="0.74602777777777773"/>
    <m/>
    <m/>
    <n v="9000"/>
    <n v="11285.75"/>
    <n v="2285.75"/>
    <n v="0.74602777777777773"/>
    <m/>
    <m/>
  </r>
  <r>
    <x v="0"/>
    <x v="0"/>
    <x v="0"/>
    <d v="2022-05-30T00:00:00"/>
    <d v="2022-06-05T00:00:00"/>
    <x v="0"/>
    <x v="0"/>
    <x v="0"/>
    <s v="W23"/>
    <x v="0"/>
    <s v="TPCEBX043"/>
    <m/>
    <s v="Domestic"/>
    <x v="0"/>
    <x v="1"/>
    <s v="Ma"/>
    <x v="1"/>
    <n v="500"/>
    <n v="519.75"/>
    <n v="19.75"/>
    <n v="0.96050000000000002"/>
    <m/>
    <m/>
    <n v="500"/>
    <n v="519.75"/>
    <n v="19.75"/>
    <n v="0.96050000000000002"/>
    <m/>
    <m/>
  </r>
  <r>
    <x v="0"/>
    <x v="0"/>
    <x v="0"/>
    <d v="2022-05-30T00:00:00"/>
    <d v="2022-06-05T00:00:00"/>
    <x v="0"/>
    <x v="0"/>
    <x v="0"/>
    <s v="W23"/>
    <x v="0"/>
    <s v="TPCEBX044"/>
    <m/>
    <s v="Domestic"/>
    <x v="0"/>
    <x v="1"/>
    <s v="Ma"/>
    <x v="1"/>
    <n v="9500"/>
    <n v="7932.0497810668303"/>
    <n v="1567.9502189331697"/>
    <n v="0.83495260853335052"/>
    <m/>
    <m/>
    <n v="9500"/>
    <n v="7932.0497810668303"/>
    <n v="1567.9502189331697"/>
    <n v="0.83495260853335052"/>
    <m/>
    <m/>
  </r>
  <r>
    <x v="0"/>
    <x v="0"/>
    <x v="0"/>
    <d v="2022-05-30T00:00:00"/>
    <d v="2022-06-05T00:00:00"/>
    <x v="0"/>
    <x v="0"/>
    <x v="0"/>
    <s v="W23"/>
    <x v="0"/>
    <s v="TPCEBX045"/>
    <m/>
    <s v="Domestic"/>
    <x v="0"/>
    <x v="1"/>
    <s v="Ma"/>
    <x v="1"/>
    <n v="2500"/>
    <n v="2557.1"/>
    <n v="57.099999999999909"/>
    <n v="0.97716000000000003"/>
    <m/>
    <m/>
    <n v="2500"/>
    <n v="2557.1"/>
    <n v="57.099999999999909"/>
    <n v="0.97716000000000003"/>
    <m/>
    <m/>
  </r>
  <r>
    <x v="0"/>
    <x v="0"/>
    <x v="0"/>
    <d v="2022-05-30T00:00:00"/>
    <d v="2022-06-05T00:00:00"/>
    <x v="0"/>
    <x v="0"/>
    <x v="0"/>
    <s v="W23"/>
    <x v="0"/>
    <s v="TPCEBX046"/>
    <m/>
    <s v="Domestic"/>
    <x v="0"/>
    <x v="1"/>
    <s v="Ma"/>
    <x v="1"/>
    <n v="4000"/>
    <n v="4370.45"/>
    <n v="370.44999999999982"/>
    <n v="0.90738750000000001"/>
    <m/>
    <m/>
    <n v="4000"/>
    <n v="4370.45"/>
    <n v="370.44999999999982"/>
    <n v="0.90738750000000001"/>
    <m/>
    <m/>
  </r>
  <r>
    <x v="0"/>
    <x v="0"/>
    <x v="0"/>
    <d v="2022-05-30T00:00:00"/>
    <d v="2022-06-05T00:00:00"/>
    <x v="0"/>
    <x v="0"/>
    <x v="0"/>
    <s v="W23"/>
    <x v="0"/>
    <s v="TPCEBX061"/>
    <m/>
    <s v="Domestic"/>
    <x v="0"/>
    <x v="1"/>
    <s v="Ma"/>
    <x v="1"/>
    <n v="500"/>
    <n v="515.54999999999995"/>
    <n v="15.549999999999955"/>
    <n v="0.96890000000000009"/>
    <m/>
    <m/>
    <n v="500"/>
    <n v="515.54999999999995"/>
    <n v="15.549999999999955"/>
    <n v="0.96890000000000009"/>
    <m/>
    <m/>
  </r>
  <r>
    <x v="0"/>
    <x v="0"/>
    <x v="0"/>
    <d v="2022-05-30T00:00:00"/>
    <d v="2022-06-05T00:00:00"/>
    <x v="0"/>
    <x v="0"/>
    <x v="0"/>
    <s v="W23"/>
    <x v="0"/>
    <s v="TPCEBX062"/>
    <m/>
    <s v="Domestic"/>
    <x v="0"/>
    <x v="1"/>
    <s v="Ma"/>
    <x v="1"/>
    <n v="1500"/>
    <n v="1528.8"/>
    <n v="28.799999999999955"/>
    <n v="0.98080000000000001"/>
    <m/>
    <m/>
    <n v="1500"/>
    <n v="1528.8"/>
    <n v="28.799999999999955"/>
    <n v="0.98080000000000001"/>
    <m/>
    <m/>
  </r>
  <r>
    <x v="0"/>
    <x v="0"/>
    <x v="0"/>
    <d v="2022-05-30T00:00:00"/>
    <d v="2022-06-05T00:00:00"/>
    <x v="0"/>
    <x v="0"/>
    <x v="0"/>
    <s v="W23"/>
    <x v="0"/>
    <s v="TPCEBX063"/>
    <m/>
    <s v="Domestic"/>
    <x v="0"/>
    <x v="1"/>
    <s v="Ma"/>
    <x v="1"/>
    <n v="2500"/>
    <n v="2380.35"/>
    <n v="119.65000000000009"/>
    <n v="0.95213999999999999"/>
    <m/>
    <m/>
    <n v="2500"/>
    <n v="2380.35"/>
    <n v="119.65000000000009"/>
    <n v="0.95213999999999999"/>
    <m/>
    <m/>
  </r>
  <r>
    <x v="0"/>
    <x v="0"/>
    <x v="0"/>
    <d v="2022-05-30T00:00:00"/>
    <d v="2022-06-05T00:00:00"/>
    <x v="0"/>
    <x v="0"/>
    <x v="0"/>
    <s v="W23"/>
    <x v="0"/>
    <s v="TPCECG056"/>
    <m/>
    <s v="Domestic"/>
    <x v="0"/>
    <x v="2"/>
    <s v="Ri"/>
    <x v="1"/>
    <n v="2464"/>
    <n v="2725.9999999999814"/>
    <n v="261.99999999998136"/>
    <n v="0.89366883116883877"/>
    <m/>
    <m/>
    <n v="2464"/>
    <n v="2725.9999999999814"/>
    <n v="261.99999999998136"/>
    <n v="0.89366883116883877"/>
    <m/>
    <m/>
  </r>
  <r>
    <x v="0"/>
    <x v="0"/>
    <x v="0"/>
    <d v="2022-05-30T00:00:00"/>
    <d v="2022-06-05T00:00:00"/>
    <x v="0"/>
    <x v="0"/>
    <x v="0"/>
    <s v="W23"/>
    <x v="0"/>
    <s v="TPCECG057"/>
    <m/>
    <s v="Domestic"/>
    <x v="0"/>
    <x v="2"/>
    <s v="Ri"/>
    <x v="1"/>
    <n v="0"/>
    <n v="2706.7999999999834"/>
    <n v="2706.7999999999834"/>
    <n v="0"/>
    <m/>
    <m/>
    <n v="2464"/>
    <n v="2706.7999999999834"/>
    <n v="242.79999999998336"/>
    <n v="0.90146103896104568"/>
    <m/>
    <m/>
  </r>
  <r>
    <x v="0"/>
    <x v="0"/>
    <x v="0"/>
    <d v="2022-05-30T00:00:00"/>
    <d v="2022-06-05T00:00:00"/>
    <x v="0"/>
    <x v="0"/>
    <x v="0"/>
    <s v="W23"/>
    <x v="0"/>
    <s v="TPCECG062"/>
    <m/>
    <s v="Domestic"/>
    <x v="0"/>
    <x v="2"/>
    <s v="Ri"/>
    <x v="1"/>
    <n v="0"/>
    <n v="2904"/>
    <n v="2904"/>
    <n v="0"/>
    <m/>
    <m/>
    <n v="2464"/>
    <n v="2904"/>
    <n v="440"/>
    <n v="0.8214285714285714"/>
    <m/>
    <m/>
  </r>
  <r>
    <x v="0"/>
    <x v="0"/>
    <x v="0"/>
    <d v="2022-05-30T00:00:00"/>
    <d v="2022-06-05T00:00:00"/>
    <x v="0"/>
    <x v="0"/>
    <x v="0"/>
    <s v="W23"/>
    <x v="0"/>
    <s v="TPCECG063"/>
    <m/>
    <s v="Domestic"/>
    <x v="0"/>
    <x v="2"/>
    <s v="Ri"/>
    <x v="1"/>
    <n v="2464"/>
    <n v="0"/>
    <n v="2464"/>
    <n v="0"/>
    <m/>
    <m/>
    <n v="0"/>
    <n v="0"/>
    <n v="0"/>
    <n v="0"/>
    <m/>
    <m/>
  </r>
  <r>
    <x v="0"/>
    <x v="0"/>
    <x v="0"/>
    <d v="2022-05-30T00:00:00"/>
    <d v="2022-06-05T00:00:00"/>
    <x v="0"/>
    <x v="0"/>
    <x v="0"/>
    <s v="W23"/>
    <x v="0"/>
    <s v="TPCECG063"/>
    <m/>
    <s v="Domestic"/>
    <x v="0"/>
    <x v="2"/>
    <s v="Ri"/>
    <x v="0"/>
    <m/>
    <n v="0"/>
    <n v="0"/>
    <n v="0"/>
    <m/>
    <m/>
    <m/>
    <n v="0"/>
    <n v="0"/>
    <n v="0"/>
    <m/>
    <m/>
  </r>
  <r>
    <x v="0"/>
    <x v="0"/>
    <x v="0"/>
    <d v="2022-05-30T00:00:00"/>
    <d v="2022-06-05T00:00:00"/>
    <x v="0"/>
    <x v="0"/>
    <x v="0"/>
    <s v="W23"/>
    <x v="0"/>
    <s v="TPCECG064"/>
    <m/>
    <s v="Domestic"/>
    <x v="0"/>
    <x v="2"/>
    <s v="Ri"/>
    <x v="1"/>
    <n v="2464"/>
    <n v="5222"/>
    <n v="2758"/>
    <n v="0"/>
    <m/>
    <m/>
    <n v="4928"/>
    <n v="5222"/>
    <n v="294"/>
    <n v="0.94034090909090906"/>
    <m/>
    <m/>
  </r>
  <r>
    <x v="0"/>
    <x v="0"/>
    <x v="0"/>
    <d v="2022-05-30T00:00:00"/>
    <d v="2022-06-05T00:00:00"/>
    <x v="0"/>
    <x v="0"/>
    <x v="0"/>
    <s v="W23"/>
    <x v="0"/>
    <s v="TPCECG065"/>
    <m/>
    <s v="Domestic"/>
    <x v="0"/>
    <x v="2"/>
    <s v="Ri"/>
    <x v="1"/>
    <n v="7392"/>
    <n v="0"/>
    <n v="7392"/>
    <n v="0"/>
    <m/>
    <m/>
    <n v="0"/>
    <n v="0"/>
    <n v="0"/>
    <n v="0"/>
    <m/>
    <m/>
  </r>
  <r>
    <x v="0"/>
    <x v="0"/>
    <x v="0"/>
    <d v="2022-05-30T00:00:00"/>
    <d v="2022-06-05T00:00:00"/>
    <x v="0"/>
    <x v="0"/>
    <x v="0"/>
    <s v="W23"/>
    <x v="0"/>
    <s v="TPCECG065"/>
    <m/>
    <s v="Domestic"/>
    <x v="0"/>
    <x v="2"/>
    <s v="Ri"/>
    <x v="0"/>
    <m/>
    <n v="0"/>
    <n v="0"/>
    <n v="0"/>
    <m/>
    <m/>
    <m/>
    <n v="0"/>
    <n v="0"/>
    <n v="0"/>
    <m/>
    <m/>
  </r>
  <r>
    <x v="0"/>
    <x v="0"/>
    <x v="0"/>
    <d v="2022-05-30T00:00:00"/>
    <d v="2022-06-05T00:00:00"/>
    <x v="0"/>
    <x v="0"/>
    <x v="0"/>
    <s v="W23"/>
    <x v="0"/>
    <s v="TPCECG066"/>
    <m/>
    <s v="Domestic"/>
    <x v="0"/>
    <x v="2"/>
    <s v="Ne"/>
    <x v="0"/>
    <n v="0"/>
    <n v="0"/>
    <n v="0"/>
    <n v="0"/>
    <m/>
    <m/>
    <n v="0"/>
    <n v="0"/>
    <n v="0"/>
    <n v="0"/>
    <m/>
    <m/>
  </r>
  <r>
    <x v="0"/>
    <x v="0"/>
    <x v="0"/>
    <d v="2022-05-30T00:00:00"/>
    <d v="2022-06-05T00:00:00"/>
    <x v="0"/>
    <x v="0"/>
    <x v="0"/>
    <s v="W23"/>
    <x v="0"/>
    <s v="TPCECG067"/>
    <m/>
    <s v="Domestic"/>
    <x v="0"/>
    <x v="2"/>
    <s v="Ne"/>
    <x v="0"/>
    <n v="2300"/>
    <n v="3055"/>
    <n v="755"/>
    <n v="0.67173913043478262"/>
    <m/>
    <m/>
    <n v="2300"/>
    <n v="3055"/>
    <n v="755"/>
    <n v="0.67173913043478262"/>
    <m/>
    <m/>
  </r>
  <r>
    <x v="0"/>
    <x v="0"/>
    <x v="0"/>
    <d v="2022-05-30T00:00:00"/>
    <d v="2022-06-05T00:00:00"/>
    <x v="0"/>
    <x v="0"/>
    <x v="0"/>
    <s v="W23"/>
    <x v="0"/>
    <s v="TPCECG068"/>
    <m/>
    <s v="Domestic"/>
    <x v="0"/>
    <x v="2"/>
    <s v="Ne"/>
    <x v="0"/>
    <n v="11500"/>
    <n v="5686"/>
    <n v="5814"/>
    <n v="0.49443478260869567"/>
    <m/>
    <m/>
    <n v="11200"/>
    <n v="5686"/>
    <n v="5514"/>
    <n v="0.50767857142857142"/>
    <m/>
    <m/>
  </r>
  <r>
    <x v="0"/>
    <x v="0"/>
    <x v="0"/>
    <d v="2022-05-30T00:00:00"/>
    <d v="2022-06-05T00:00:00"/>
    <x v="0"/>
    <x v="0"/>
    <x v="0"/>
    <s v="W23"/>
    <x v="0"/>
    <s v="TPCECG070"/>
    <m/>
    <s v="Domestic"/>
    <x v="0"/>
    <x v="2"/>
    <s v="Pa"/>
    <x v="0"/>
    <n v="10800"/>
    <n v="8208.5"/>
    <n v="2591.5"/>
    <n v="0.76004629629629628"/>
    <m/>
    <m/>
    <n v="10800"/>
    <n v="8208.5"/>
    <n v="2591.5"/>
    <n v="0.76004629629629628"/>
    <m/>
    <m/>
  </r>
  <r>
    <x v="0"/>
    <x v="0"/>
    <x v="0"/>
    <d v="2022-05-30T00:00:00"/>
    <d v="2022-06-05T00:00:00"/>
    <x v="0"/>
    <x v="0"/>
    <x v="0"/>
    <s v="W23"/>
    <x v="0"/>
    <s v="TPCECG073"/>
    <m/>
    <s v="Domestic"/>
    <x v="0"/>
    <x v="2"/>
    <s v="Pa"/>
    <x v="0"/>
    <n v="4800"/>
    <n v="0"/>
    <n v="4800"/>
    <n v="0"/>
    <m/>
    <m/>
    <n v="4800"/>
    <n v="0"/>
    <n v="4800"/>
    <n v="0"/>
    <m/>
    <m/>
  </r>
  <r>
    <x v="0"/>
    <x v="0"/>
    <x v="0"/>
    <d v="2022-05-30T00:00:00"/>
    <d v="2022-06-05T00:00:00"/>
    <x v="0"/>
    <x v="0"/>
    <x v="0"/>
    <s v="W23"/>
    <x v="0"/>
    <s v="TPCECG074"/>
    <m/>
    <s v="Domestic"/>
    <x v="0"/>
    <x v="2"/>
    <s v="Pa"/>
    <x v="0"/>
    <n v="2400"/>
    <n v="2423.2000000000003"/>
    <n v="23.200000000000273"/>
    <n v="0.99033333333333318"/>
    <m/>
    <m/>
    <n v="2400"/>
    <n v="2423.2000000000003"/>
    <n v="23.200000000000273"/>
    <n v="0.99033333333333318"/>
    <m/>
    <m/>
  </r>
  <r>
    <x v="0"/>
    <x v="0"/>
    <x v="0"/>
    <d v="2022-05-30T00:00:00"/>
    <d v="2022-06-05T00:00:00"/>
    <x v="0"/>
    <x v="0"/>
    <x v="0"/>
    <s v="W23"/>
    <x v="0"/>
    <s v="TPCECG076"/>
    <m/>
    <s v="Domestic"/>
    <x v="0"/>
    <x v="2"/>
    <s v="Pa"/>
    <x v="0"/>
    <m/>
    <n v="0"/>
    <n v="0"/>
    <n v="0"/>
    <m/>
    <m/>
    <m/>
    <n v="0"/>
    <n v="0"/>
    <n v="0"/>
    <m/>
    <m/>
  </r>
  <r>
    <x v="0"/>
    <x v="0"/>
    <x v="0"/>
    <d v="2022-05-30T00:00:00"/>
    <d v="2022-06-05T00:00:00"/>
    <x v="0"/>
    <x v="0"/>
    <x v="0"/>
    <s v="W23"/>
    <x v="0"/>
    <s v="TPCECG077"/>
    <m/>
    <s v="Domestic"/>
    <x v="0"/>
    <x v="2"/>
    <s v="Pa"/>
    <x v="0"/>
    <n v="0"/>
    <n v="0"/>
    <n v="0"/>
    <n v="0"/>
    <m/>
    <m/>
    <n v="0"/>
    <n v="0"/>
    <n v="0"/>
    <n v="0"/>
    <m/>
    <m/>
  </r>
  <r>
    <x v="0"/>
    <x v="0"/>
    <x v="0"/>
    <d v="2022-05-30T00:00:00"/>
    <d v="2022-06-05T00:00:00"/>
    <x v="0"/>
    <x v="0"/>
    <x v="0"/>
    <s v="W23"/>
    <x v="0"/>
    <s v="TPCEHC021"/>
    <m/>
    <s v="Domestic"/>
    <x v="0"/>
    <x v="1"/>
    <s v="Ha"/>
    <x v="1"/>
    <n v="0"/>
    <n v="0"/>
    <n v="0"/>
    <n v="0"/>
    <m/>
    <m/>
    <n v="0"/>
    <n v="0"/>
    <n v="0"/>
    <n v="0"/>
    <m/>
    <m/>
  </r>
  <r>
    <x v="0"/>
    <x v="0"/>
    <x v="0"/>
    <d v="2022-05-30T00:00:00"/>
    <d v="2022-06-05T00:00:00"/>
    <x v="0"/>
    <x v="0"/>
    <x v="0"/>
    <s v="W23"/>
    <x v="0"/>
    <s v="TPCEHC024"/>
    <m/>
    <s v="Domestic"/>
    <x v="0"/>
    <x v="1"/>
    <s v="Ha"/>
    <x v="1"/>
    <n v="15000"/>
    <n v="14770"/>
    <n v="230"/>
    <n v="0.98466666666666669"/>
    <m/>
    <m/>
    <n v="13337.5"/>
    <n v="14770"/>
    <n v="1432.5"/>
    <n v="0.89259606373008438"/>
    <m/>
    <m/>
  </r>
  <r>
    <x v="0"/>
    <x v="0"/>
    <x v="0"/>
    <d v="2022-05-30T00:00:00"/>
    <d v="2022-06-05T00:00:00"/>
    <x v="0"/>
    <x v="0"/>
    <x v="0"/>
    <s v="W23"/>
    <x v="0"/>
    <s v="TPCEHC025"/>
    <m/>
    <s v="Domestic"/>
    <x v="0"/>
    <x v="1"/>
    <s v="Ha"/>
    <x v="1"/>
    <n v="5000"/>
    <n v="5615.5"/>
    <n v="615.5"/>
    <n v="0.87690000000000001"/>
    <m/>
    <m/>
    <n v="5002.5"/>
    <n v="5615.5"/>
    <n v="613"/>
    <n v="0.87746126936531732"/>
    <m/>
    <m/>
  </r>
  <r>
    <x v="0"/>
    <x v="0"/>
    <x v="0"/>
    <d v="2022-05-30T00:00:00"/>
    <d v="2022-06-05T00:00:00"/>
    <x v="0"/>
    <x v="0"/>
    <x v="0"/>
    <s v="W23"/>
    <x v="0"/>
    <s v="TPCEHC026"/>
    <m/>
    <s v="Domestic"/>
    <x v="0"/>
    <x v="1"/>
    <s v="Ha"/>
    <x v="1"/>
    <m/>
    <n v="83"/>
    <n v="83"/>
    <n v="0"/>
    <m/>
    <m/>
    <m/>
    <n v="83"/>
    <n v="83"/>
    <n v="0"/>
    <m/>
    <m/>
  </r>
  <r>
    <x v="0"/>
    <x v="0"/>
    <x v="0"/>
    <d v="2022-05-30T00:00:00"/>
    <d v="2022-06-05T00:00:00"/>
    <x v="0"/>
    <x v="0"/>
    <x v="0"/>
    <s v="W23"/>
    <x v="0"/>
    <s v="TPCEHC027"/>
    <m/>
    <s v="Domestic"/>
    <x v="0"/>
    <x v="1"/>
    <s v="Ha"/>
    <x v="1"/>
    <n v="6700"/>
    <n v="6393"/>
    <n v="307"/>
    <n v="0.95417910447761189"/>
    <m/>
    <m/>
    <n v="5583.166666666667"/>
    <n v="6393"/>
    <n v="809.83333333333303"/>
    <n v="0.85495089405653912"/>
    <m/>
    <m/>
  </r>
  <r>
    <x v="0"/>
    <x v="0"/>
    <x v="0"/>
    <d v="2022-05-30T00:00:00"/>
    <d v="2022-06-05T00:00:00"/>
    <x v="0"/>
    <x v="0"/>
    <x v="0"/>
    <s v="W23"/>
    <x v="0"/>
    <s v="TPCEHC029"/>
    <m/>
    <s v="Domestic"/>
    <x v="0"/>
    <x v="1"/>
    <s v="Ha"/>
    <x v="1"/>
    <n v="0"/>
    <n v="0"/>
    <n v="0"/>
    <n v="0"/>
    <m/>
    <m/>
    <n v="0"/>
    <n v="0"/>
    <n v="0"/>
    <n v="0"/>
    <m/>
    <m/>
  </r>
  <r>
    <x v="0"/>
    <x v="0"/>
    <x v="0"/>
    <d v="2022-05-30T00:00:00"/>
    <d v="2022-06-05T00:00:00"/>
    <x v="0"/>
    <x v="0"/>
    <x v="0"/>
    <s v="W23"/>
    <x v="0"/>
    <s v="TPCEHC030"/>
    <m/>
    <s v="Domestic"/>
    <x v="0"/>
    <x v="1"/>
    <s v="Ha"/>
    <x v="1"/>
    <n v="0"/>
    <n v="0"/>
    <n v="0"/>
    <n v="0"/>
    <m/>
    <m/>
    <n v="0"/>
    <n v="0"/>
    <n v="0"/>
    <n v="0"/>
    <m/>
    <m/>
  </r>
  <r>
    <x v="0"/>
    <x v="0"/>
    <x v="0"/>
    <d v="2022-05-30T00:00:00"/>
    <d v="2022-06-05T00:00:00"/>
    <x v="0"/>
    <x v="0"/>
    <x v="0"/>
    <s v="W23"/>
    <x v="0"/>
    <s v="TPCEHT004"/>
    <m/>
    <s v="Domestic"/>
    <x v="0"/>
    <x v="1"/>
    <s v="Wo"/>
    <x v="1"/>
    <n v="0"/>
    <n v="0"/>
    <n v="0"/>
    <n v="0"/>
    <m/>
    <m/>
    <n v="0"/>
    <n v="0"/>
    <n v="0"/>
    <n v="0"/>
    <m/>
    <m/>
  </r>
  <r>
    <x v="0"/>
    <x v="0"/>
    <x v="0"/>
    <d v="2022-05-30T00:00:00"/>
    <d v="2022-06-05T00:00:00"/>
    <x v="0"/>
    <x v="0"/>
    <x v="0"/>
    <s v="W23"/>
    <x v="0"/>
    <s v="TPCEME003"/>
    <m/>
    <s v="Domestic"/>
    <x v="0"/>
    <x v="2"/>
    <s v="Ri"/>
    <x v="1"/>
    <m/>
    <n v="0"/>
    <n v="0"/>
    <n v="0"/>
    <m/>
    <m/>
    <m/>
    <n v="0"/>
    <n v="0"/>
    <n v="0"/>
    <m/>
    <m/>
  </r>
  <r>
    <x v="0"/>
    <x v="0"/>
    <x v="0"/>
    <d v="2022-05-30T00:00:00"/>
    <d v="2022-06-05T00:00:00"/>
    <x v="0"/>
    <x v="0"/>
    <x v="0"/>
    <s v="W23"/>
    <x v="0"/>
    <s v="TPCEXC004"/>
    <m/>
    <s v="Domestic"/>
    <x v="0"/>
    <x v="1"/>
    <s v="Sh"/>
    <x v="0"/>
    <n v="3000"/>
    <n v="2651.8000000000061"/>
    <n v="348.19999999999391"/>
    <n v="0.88393333333333535"/>
    <m/>
    <m/>
    <n v="3000"/>
    <n v="2651.8000000000061"/>
    <n v="348.19999999999391"/>
    <n v="0.88393333333333535"/>
    <m/>
    <m/>
  </r>
  <r>
    <x v="0"/>
    <x v="0"/>
    <x v="0"/>
    <d v="2022-05-30T00:00:00"/>
    <d v="2022-06-05T00:00:00"/>
    <x v="0"/>
    <x v="0"/>
    <x v="0"/>
    <s v="W23"/>
    <x v="0"/>
    <s v="TPCEXM005"/>
    <m/>
    <s v="Domestic"/>
    <x v="0"/>
    <x v="1"/>
    <s v="Sh"/>
    <x v="0"/>
    <n v="0"/>
    <n v="0"/>
    <n v="0"/>
    <n v="0"/>
    <m/>
    <m/>
    <n v="1800"/>
    <n v="0"/>
    <n v="1800"/>
    <n v="0"/>
    <m/>
    <m/>
  </r>
  <r>
    <x v="0"/>
    <x v="0"/>
    <x v="0"/>
    <d v="2022-05-30T00:00:00"/>
    <d v="2022-06-05T00:00:00"/>
    <x v="0"/>
    <x v="0"/>
    <x v="0"/>
    <s v="W23"/>
    <x v="0"/>
    <s v="TPCEXM007"/>
    <m/>
    <s v="Domestic"/>
    <x v="0"/>
    <x v="1"/>
    <s v="Sh"/>
    <x v="0"/>
    <n v="0"/>
    <n v="0"/>
    <n v="0"/>
    <n v="0"/>
    <m/>
    <m/>
    <n v="0"/>
    <n v="0"/>
    <n v="0"/>
    <n v="0"/>
    <m/>
    <m/>
  </r>
  <r>
    <x v="0"/>
    <x v="0"/>
    <x v="0"/>
    <d v="2022-05-30T00:00:00"/>
    <d v="2022-06-05T00:00:00"/>
    <x v="0"/>
    <x v="0"/>
    <x v="0"/>
    <s v="W23"/>
    <x v="0"/>
    <s v="TPMBFCG002"/>
    <m/>
    <s v="Export"/>
    <x v="0"/>
    <x v="2"/>
    <s v="Sp"/>
    <x v="1"/>
    <m/>
    <n v="0"/>
    <n v="0"/>
    <n v="0"/>
    <m/>
    <m/>
    <m/>
    <n v="0"/>
    <n v="0"/>
    <n v="0"/>
    <m/>
    <m/>
  </r>
  <r>
    <x v="0"/>
    <x v="0"/>
    <x v="0"/>
    <d v="2022-05-30T00:00:00"/>
    <d v="2022-06-05T00:00:00"/>
    <x v="0"/>
    <x v="0"/>
    <x v="0"/>
    <s v="W23"/>
    <x v="0"/>
    <s v="TPTFGBX025"/>
    <m/>
    <s v="Export"/>
    <x v="0"/>
    <x v="1"/>
    <s v="Di"/>
    <x v="0"/>
    <m/>
    <n v="0"/>
    <n v="0"/>
    <n v="0"/>
    <m/>
    <m/>
    <n v="4000"/>
    <n v="0"/>
    <n v="4000"/>
    <n v="0"/>
    <m/>
    <m/>
  </r>
  <r>
    <x v="0"/>
    <x v="0"/>
    <x v="0"/>
    <d v="2022-05-30T00:00:00"/>
    <d v="2022-06-05T00:00:00"/>
    <x v="0"/>
    <x v="0"/>
    <x v="0"/>
    <s v="W23"/>
    <x v="0"/>
    <s v="TPTFGCG013"/>
    <m/>
    <s v="Export"/>
    <x v="0"/>
    <x v="2"/>
    <s v="Sp"/>
    <x v="0"/>
    <n v="146000"/>
    <n v="79445.760000000009"/>
    <n v="66554.239999999991"/>
    <n v="0.54414904109589046"/>
    <m/>
    <m/>
    <n v="142000"/>
    <n v="79445.760000000009"/>
    <n v="62554.239999999991"/>
    <n v="0.55947718309859162"/>
    <m/>
    <m/>
  </r>
  <r>
    <x v="0"/>
    <x v="0"/>
    <x v="0"/>
    <d v="2022-05-30T00:00:00"/>
    <d v="2022-06-05T00:00:00"/>
    <x v="0"/>
    <x v="0"/>
    <x v="0"/>
    <s v="W23"/>
    <x v="0"/>
    <s v="TPTFGCG014"/>
    <m/>
    <s v="Export"/>
    <x v="0"/>
    <x v="2"/>
    <s v="Sp"/>
    <x v="0"/>
    <m/>
    <n v="0"/>
    <n v="0"/>
    <n v="0"/>
    <m/>
    <m/>
    <m/>
    <n v="0"/>
    <n v="0"/>
    <n v="0"/>
    <m/>
    <m/>
  </r>
  <r>
    <x v="0"/>
    <x v="0"/>
    <x v="0"/>
    <d v="2022-05-30T00:00:00"/>
    <d v="2022-06-05T00:00:00"/>
    <x v="0"/>
    <x v="0"/>
    <x v="0"/>
    <s v="W23"/>
    <x v="0"/>
    <s v="TPTFGCG015"/>
    <m/>
    <s v="Export"/>
    <x v="0"/>
    <x v="2"/>
    <s v="Pa"/>
    <x v="0"/>
    <m/>
    <n v="0"/>
    <n v="0"/>
    <n v="0"/>
    <m/>
    <m/>
    <m/>
    <n v="0"/>
    <n v="0"/>
    <n v="0"/>
    <m/>
    <m/>
  </r>
  <r>
    <x v="0"/>
    <x v="0"/>
    <x v="0"/>
    <d v="2022-05-30T00:00:00"/>
    <d v="2022-06-05T00:00:00"/>
    <x v="0"/>
    <x v="0"/>
    <x v="0"/>
    <s v="W23"/>
    <x v="0"/>
    <s v="TPTFGHT021"/>
    <m/>
    <s v="Export"/>
    <x v="0"/>
    <x v="1"/>
    <s v="Di"/>
    <x v="0"/>
    <n v="16000"/>
    <n v="4153.6319999999996"/>
    <n v="11846.368"/>
    <n v="0.259602"/>
    <m/>
    <m/>
    <n v="16000"/>
    <n v="4153.6319999999996"/>
    <n v="11846.368"/>
    <n v="0.259602"/>
    <m/>
    <m/>
  </r>
  <r>
    <x v="0"/>
    <x v="0"/>
    <x v="0"/>
    <d v="2022-05-30T00:00:00"/>
    <d v="2022-06-05T00:00:00"/>
    <x v="0"/>
    <x v="0"/>
    <x v="0"/>
    <s v="W23"/>
    <x v="0"/>
    <s v="TPTTFCG006"/>
    <m/>
    <s v="Export"/>
    <x v="0"/>
    <x v="2"/>
    <s v="Sp"/>
    <x v="0"/>
    <m/>
    <n v="0"/>
    <n v="0"/>
    <n v="0"/>
    <m/>
    <m/>
    <m/>
    <n v="0"/>
    <n v="0"/>
    <n v="0"/>
    <m/>
    <m/>
  </r>
  <r>
    <x v="0"/>
    <x v="0"/>
    <x v="0"/>
    <d v="2022-05-30T00:00:00"/>
    <d v="2022-06-05T00:00:00"/>
    <x v="0"/>
    <x v="0"/>
    <x v="0"/>
    <s v="W23"/>
    <x v="0"/>
    <s v="TPTTFDS002"/>
    <m/>
    <s v="Export"/>
    <x v="0"/>
    <x v="1"/>
    <s v="Di"/>
    <x v="0"/>
    <m/>
    <n v="0"/>
    <n v="0"/>
    <n v="0"/>
    <m/>
    <m/>
    <m/>
    <n v="0"/>
    <n v="0"/>
    <n v="0"/>
    <m/>
    <m/>
  </r>
  <r>
    <x v="0"/>
    <x v="0"/>
    <x v="0"/>
    <d v="2022-05-30T00:00:00"/>
    <d v="2022-06-05T00:00:00"/>
    <x v="0"/>
    <x v="0"/>
    <x v="0"/>
    <s v="W23"/>
    <x v="0"/>
    <s v="TPTTFHC005"/>
    <m/>
    <s v="Export"/>
    <x v="0"/>
    <x v="1"/>
    <s v="Di"/>
    <x v="0"/>
    <m/>
    <n v="0"/>
    <n v="0"/>
    <n v="0"/>
    <m/>
    <m/>
    <m/>
    <n v="0"/>
    <n v="0"/>
    <n v="0"/>
    <m/>
    <m/>
  </r>
  <r>
    <x v="0"/>
    <x v="0"/>
    <x v="0"/>
    <d v="2022-05-30T00:00:00"/>
    <d v="2022-06-05T00:00:00"/>
    <x v="0"/>
    <x v="0"/>
    <x v="0"/>
    <s v="W23"/>
    <x v="0"/>
    <s v="TPTTFXM005"/>
    <m/>
    <s v="Export"/>
    <x v="0"/>
    <x v="1"/>
    <s v="Di"/>
    <x v="0"/>
    <m/>
    <n v="0"/>
    <n v="0"/>
    <n v="0"/>
    <m/>
    <m/>
    <m/>
    <n v="0"/>
    <n v="0"/>
    <n v="0"/>
    <m/>
    <m/>
  </r>
  <r>
    <x v="0"/>
    <x v="0"/>
    <x v="0"/>
    <d v="2022-05-30T00:00:00"/>
    <d v="2022-06-05T00:00:00"/>
    <x v="0"/>
    <x v="0"/>
    <x v="0"/>
    <s v="W23"/>
    <x v="0"/>
    <s v="11VMB00002"/>
    <m/>
    <s v="Domestic"/>
    <x v="1"/>
    <x v="3"/>
    <s v="TO"/>
    <x v="2"/>
    <n v="219.0928558346086"/>
    <n v="870"/>
    <n v="650.9071441653914"/>
    <n v="0"/>
    <m/>
    <m/>
    <n v="219.0928558346086"/>
    <n v="870"/>
    <n v="650.9071441653914"/>
    <n v="0"/>
    <m/>
    <m/>
  </r>
  <r>
    <x v="0"/>
    <x v="0"/>
    <x v="0"/>
    <d v="2022-05-30T00:00:00"/>
    <d v="2022-06-05T00:00:00"/>
    <x v="0"/>
    <x v="0"/>
    <x v="0"/>
    <s v="W23"/>
    <x v="0"/>
    <s v="11VMB00004"/>
    <m/>
    <s v="Domestic"/>
    <x v="1"/>
    <x v="3"/>
    <s v="TO"/>
    <x v="2"/>
    <n v="159.97527514817301"/>
    <n v="1030"/>
    <n v="870.02472485182693"/>
    <n v="0"/>
    <m/>
    <m/>
    <n v="159.97527514817301"/>
    <n v="1030"/>
    <n v="870.02472485182693"/>
    <n v="0"/>
    <m/>
    <m/>
  </r>
  <r>
    <x v="0"/>
    <x v="0"/>
    <x v="0"/>
    <d v="2022-05-30T00:00:00"/>
    <d v="2022-06-05T00:00:00"/>
    <x v="0"/>
    <x v="0"/>
    <x v="0"/>
    <s v="W23"/>
    <x v="0"/>
    <s v="11VMB00005"/>
    <m/>
    <s v="Domestic"/>
    <x v="1"/>
    <x v="3"/>
    <s v="TO"/>
    <x v="2"/>
    <n v="135.99608047023767"/>
    <n v="938"/>
    <n v="802.00391952976236"/>
    <n v="0"/>
    <m/>
    <m/>
    <n v="135.99608047023767"/>
    <n v="938"/>
    <n v="802.00391952976236"/>
    <n v="0"/>
    <m/>
    <m/>
  </r>
  <r>
    <x v="0"/>
    <x v="0"/>
    <x v="0"/>
    <d v="2022-05-30T00:00:00"/>
    <d v="2022-06-05T00:00:00"/>
    <x v="0"/>
    <x v="0"/>
    <x v="0"/>
    <s v="W23"/>
    <x v="0"/>
    <s v="11VMB00006"/>
    <m/>
    <s v="Domestic"/>
    <x v="1"/>
    <x v="3"/>
    <s v="TO"/>
    <x v="2"/>
    <n v="78.583274471640706"/>
    <n v="544"/>
    <n v="465.41672552835928"/>
    <n v="0"/>
    <m/>
    <m/>
    <n v="78.583274471640706"/>
    <n v="544"/>
    <n v="465.41672552835928"/>
    <n v="0"/>
    <m/>
    <m/>
  </r>
  <r>
    <x v="0"/>
    <x v="0"/>
    <x v="0"/>
    <d v="2022-05-30T00:00:00"/>
    <d v="2022-06-05T00:00:00"/>
    <x v="0"/>
    <x v="0"/>
    <x v="0"/>
    <s v="W23"/>
    <x v="0"/>
    <s v="11VMB00042"/>
    <m/>
    <s v="Domestic"/>
    <x v="1"/>
    <x v="4"/>
    <s v="KI"/>
    <x v="1"/>
    <n v="1650"/>
    <n v="1650"/>
    <n v="0"/>
    <n v="1"/>
    <m/>
    <m/>
    <n v="1650"/>
    <n v="1650"/>
    <n v="0"/>
    <n v="1"/>
    <m/>
    <m/>
  </r>
  <r>
    <x v="0"/>
    <x v="0"/>
    <x v="0"/>
    <d v="2022-05-30T00:00:00"/>
    <d v="2022-06-05T00:00:00"/>
    <x v="0"/>
    <x v="0"/>
    <x v="0"/>
    <s v="W23"/>
    <x v="0"/>
    <s v="11VMB00045"/>
    <m/>
    <s v="Domestic"/>
    <x v="1"/>
    <x v="4"/>
    <s v="KI"/>
    <x v="1"/>
    <n v="700"/>
    <n v="638"/>
    <n v="62"/>
    <n v="0.91142857142857148"/>
    <m/>
    <m/>
    <n v="600"/>
    <n v="638"/>
    <n v="38"/>
    <n v="0.93666666666666665"/>
    <m/>
    <m/>
  </r>
  <r>
    <x v="0"/>
    <x v="0"/>
    <x v="0"/>
    <d v="2022-05-30T00:00:00"/>
    <d v="2022-06-05T00:00:00"/>
    <x v="0"/>
    <x v="0"/>
    <x v="0"/>
    <s v="W23"/>
    <x v="0"/>
    <s v="11VMB00250"/>
    <m/>
    <s v="Export"/>
    <x v="1"/>
    <x v="4"/>
    <s v="KI"/>
    <x v="1"/>
    <n v="0"/>
    <m/>
    <n v="0"/>
    <n v="0"/>
    <m/>
    <m/>
    <n v="3075"/>
    <n v="0"/>
    <n v="3075"/>
    <n v="0"/>
    <m/>
    <m/>
  </r>
  <r>
    <x v="0"/>
    <x v="0"/>
    <x v="0"/>
    <d v="2022-05-30T00:00:00"/>
    <d v="2022-06-05T00:00:00"/>
    <x v="0"/>
    <x v="0"/>
    <x v="0"/>
    <s v="W23"/>
    <x v="0"/>
    <s v="11VMB00275BGG"/>
    <m/>
    <s v="Domestic"/>
    <x v="1"/>
    <x v="4"/>
    <s v="KI"/>
    <x v="1"/>
    <n v="8700"/>
    <n v="10700"/>
    <n v="2000"/>
    <n v="0.77011494252873569"/>
    <m/>
    <m/>
    <n v="10700"/>
    <n v="10700"/>
    <n v="0"/>
    <n v="1"/>
    <m/>
    <m/>
  </r>
  <r>
    <x v="0"/>
    <x v="0"/>
    <x v="0"/>
    <d v="2022-05-30T00:00:00"/>
    <d v="2022-06-05T00:00:00"/>
    <x v="0"/>
    <x v="0"/>
    <x v="0"/>
    <s v="W23"/>
    <x v="0"/>
    <s v="11VMB00275BGT"/>
    <m/>
    <s v="Domestic"/>
    <x v="1"/>
    <x v="4"/>
    <s v="KI"/>
    <x v="1"/>
    <n v="0"/>
    <n v="1320"/>
    <n v="1320"/>
    <n v="0"/>
    <m/>
    <m/>
    <n v="1570"/>
    <n v="1320"/>
    <n v="250"/>
    <n v="0.84076433121019112"/>
    <m/>
    <m/>
  </r>
  <r>
    <x v="0"/>
    <x v="0"/>
    <x v="0"/>
    <d v="2022-05-30T00:00:00"/>
    <d v="2022-06-05T00:00:00"/>
    <x v="0"/>
    <x v="0"/>
    <x v="0"/>
    <s v="W23"/>
    <x v="0"/>
    <s v="11VMB00315"/>
    <m/>
    <s v="Domestic"/>
    <x v="1"/>
    <x v="4"/>
    <s v="KI"/>
    <x v="1"/>
    <n v="10750"/>
    <n v="10699.400000000001"/>
    <n v="50.599999999998545"/>
    <n v="0.99529302325581404"/>
    <m/>
    <m/>
    <n v="13100"/>
    <n v="10699.400000000001"/>
    <n v="2400.5999999999985"/>
    <n v="0.81674809160305351"/>
    <m/>
    <m/>
  </r>
  <r>
    <x v="0"/>
    <x v="0"/>
    <x v="0"/>
    <d v="2022-05-30T00:00:00"/>
    <d v="2022-06-05T00:00:00"/>
    <x v="0"/>
    <x v="0"/>
    <x v="0"/>
    <s v="W23"/>
    <x v="0"/>
    <s v="11VMB00316"/>
    <m/>
    <s v="Domestic"/>
    <x v="1"/>
    <x v="4"/>
    <s v="KI"/>
    <x v="1"/>
    <n v="25540"/>
    <n v="16554"/>
    <n v="8986"/>
    <n v="0.64815974941268606"/>
    <m/>
    <m/>
    <n v="16695"/>
    <n v="16554"/>
    <n v="141"/>
    <n v="0.99155435759209343"/>
    <m/>
    <m/>
  </r>
  <r>
    <x v="0"/>
    <x v="0"/>
    <x v="0"/>
    <d v="2022-05-30T00:00:00"/>
    <d v="2022-06-05T00:00:00"/>
    <x v="0"/>
    <x v="0"/>
    <x v="0"/>
    <s v="W23"/>
    <x v="0"/>
    <s v="11VMB00317"/>
    <m/>
    <s v="Domestic"/>
    <x v="1"/>
    <x v="4"/>
    <s v="KI"/>
    <x v="1"/>
    <n v="360"/>
    <n v="960"/>
    <n v="600"/>
    <n v="0"/>
    <m/>
    <m/>
    <n v="900"/>
    <n v="960"/>
    <n v="60"/>
    <n v="0.93333333333333335"/>
    <m/>
    <m/>
  </r>
  <r>
    <x v="0"/>
    <x v="0"/>
    <x v="0"/>
    <d v="2022-05-30T00:00:00"/>
    <d v="2022-06-05T00:00:00"/>
    <x v="0"/>
    <x v="0"/>
    <x v="0"/>
    <s v="W23"/>
    <x v="0"/>
    <s v="11VMB00318"/>
    <m/>
    <s v="Domestic"/>
    <x v="1"/>
    <x v="4"/>
    <s v="KI"/>
    <x v="1"/>
    <n v="6500"/>
    <n v="6472"/>
    <n v="28"/>
    <n v="0.99569230769230765"/>
    <m/>
    <m/>
    <n v="7400"/>
    <n v="6472"/>
    <n v="928"/>
    <n v="0.87459459459459454"/>
    <m/>
    <m/>
  </r>
  <r>
    <x v="0"/>
    <x v="0"/>
    <x v="0"/>
    <d v="2022-05-30T00:00:00"/>
    <d v="2022-06-05T00:00:00"/>
    <x v="0"/>
    <x v="0"/>
    <x v="0"/>
    <s v="W23"/>
    <x v="0"/>
    <s v="11VMB00319"/>
    <m/>
    <s v="Domestic"/>
    <x v="1"/>
    <x v="4"/>
    <s v="KI"/>
    <x v="1"/>
    <n v="5500"/>
    <n v="6068.5"/>
    <n v="568.5"/>
    <n v="0.89663636363636368"/>
    <m/>
    <m/>
    <n v="6000"/>
    <n v="6068.5"/>
    <n v="68.5"/>
    <n v="0.98858333333333337"/>
    <m/>
    <m/>
  </r>
  <r>
    <x v="0"/>
    <x v="0"/>
    <x v="0"/>
    <d v="2022-05-30T00:00:00"/>
    <d v="2022-06-05T00:00:00"/>
    <x v="0"/>
    <x v="0"/>
    <x v="0"/>
    <s v="W23"/>
    <x v="0"/>
    <s v="11VMB00320"/>
    <m/>
    <s v="Domestic"/>
    <x v="1"/>
    <x v="4"/>
    <s v="KI"/>
    <x v="1"/>
    <n v="600"/>
    <n v="877.3"/>
    <n v="277.29999999999995"/>
    <n v="0.53783333333333339"/>
    <m/>
    <m/>
    <n v="750"/>
    <n v="877.3"/>
    <n v="127.29999999999995"/>
    <n v="0.83026666666666671"/>
    <m/>
    <m/>
  </r>
  <r>
    <x v="0"/>
    <x v="0"/>
    <x v="0"/>
    <d v="2022-05-30T00:00:00"/>
    <d v="2022-06-05T00:00:00"/>
    <x v="0"/>
    <x v="0"/>
    <x v="0"/>
    <s v="W23"/>
    <x v="0"/>
    <s v="11VMB00321"/>
    <m/>
    <s v="Domestic"/>
    <x v="1"/>
    <x v="4"/>
    <s v="KI"/>
    <x v="1"/>
    <n v="3500"/>
    <n v="2522.5"/>
    <n v="977.5"/>
    <n v="0.72071428571428564"/>
    <m/>
    <m/>
    <n v="2500"/>
    <n v="2522.5"/>
    <n v="22.5"/>
    <n v="0.99099999999999999"/>
    <m/>
    <m/>
  </r>
  <r>
    <x v="0"/>
    <x v="0"/>
    <x v="0"/>
    <d v="2022-05-30T00:00:00"/>
    <d v="2022-06-05T00:00:00"/>
    <x v="0"/>
    <x v="0"/>
    <x v="0"/>
    <s v="W23"/>
    <x v="0"/>
    <s v="11VMB00325"/>
    <m/>
    <s v="Domestic"/>
    <x v="1"/>
    <x v="4"/>
    <s v="KI"/>
    <x v="1"/>
    <n v="0"/>
    <n v="0"/>
    <n v="0"/>
    <n v="0"/>
    <m/>
    <m/>
    <n v="0"/>
    <n v="0"/>
    <n v="0"/>
    <n v="0"/>
    <m/>
    <m/>
  </r>
  <r>
    <x v="0"/>
    <x v="0"/>
    <x v="0"/>
    <d v="2022-05-30T00:00:00"/>
    <d v="2022-06-05T00:00:00"/>
    <x v="0"/>
    <x v="0"/>
    <x v="0"/>
    <s v="W23"/>
    <x v="0"/>
    <s v="11VMB00327"/>
    <m/>
    <s v="Domestic"/>
    <x v="1"/>
    <x v="4"/>
    <s v="KI"/>
    <x v="1"/>
    <n v="2000"/>
    <n v="1250"/>
    <n v="750"/>
    <n v="0.625"/>
    <m/>
    <m/>
    <n v="1250"/>
    <n v="1250"/>
    <n v="0"/>
    <n v="1"/>
    <m/>
    <m/>
  </r>
  <r>
    <x v="0"/>
    <x v="0"/>
    <x v="0"/>
    <d v="2022-05-30T00:00:00"/>
    <d v="2022-06-05T00:00:00"/>
    <x v="0"/>
    <x v="0"/>
    <x v="0"/>
    <s v="W23"/>
    <x v="0"/>
    <s v="11VMB00327GG"/>
    <m/>
    <s v="Domestic"/>
    <x v="1"/>
    <x v="4"/>
    <s v="KI"/>
    <x v="1"/>
    <n v="0"/>
    <n v="250"/>
    <n v="250"/>
    <n v="0"/>
    <m/>
    <m/>
    <n v="250"/>
    <n v="250"/>
    <n v="0"/>
    <n v="1"/>
    <m/>
    <m/>
  </r>
  <r>
    <x v="0"/>
    <x v="0"/>
    <x v="0"/>
    <d v="2022-05-30T00:00:00"/>
    <d v="2022-06-05T00:00:00"/>
    <x v="0"/>
    <x v="0"/>
    <x v="0"/>
    <s v="W23"/>
    <x v="0"/>
    <s v="11VMB00328"/>
    <m/>
    <s v="Domestic"/>
    <x v="1"/>
    <x v="4"/>
    <s v="KI"/>
    <x v="1"/>
    <n v="0"/>
    <n v="0"/>
    <n v="0"/>
    <n v="0"/>
    <m/>
    <m/>
    <n v="0"/>
    <n v="0"/>
    <n v="0"/>
    <n v="0"/>
    <m/>
    <m/>
  </r>
  <r>
    <x v="0"/>
    <x v="0"/>
    <x v="0"/>
    <d v="2022-05-30T00:00:00"/>
    <d v="2022-06-05T00:00:00"/>
    <x v="0"/>
    <x v="0"/>
    <x v="0"/>
    <s v="W23"/>
    <x v="0"/>
    <s v="11VMB00329"/>
    <m/>
    <s v="Domestic"/>
    <x v="1"/>
    <x v="4"/>
    <s v="KI"/>
    <x v="1"/>
    <n v="900"/>
    <n v="1800"/>
    <n v="900"/>
    <n v="0"/>
    <m/>
    <m/>
    <n v="1800"/>
    <n v="1800"/>
    <n v="0"/>
    <n v="1"/>
    <m/>
    <m/>
  </r>
  <r>
    <x v="0"/>
    <x v="0"/>
    <x v="0"/>
    <d v="2022-05-30T00:00:00"/>
    <d v="2022-06-05T00:00:00"/>
    <x v="0"/>
    <x v="0"/>
    <x v="0"/>
    <s v="W23"/>
    <x v="0"/>
    <s v="11VMB00341"/>
    <m/>
    <s v="Domestic"/>
    <x v="1"/>
    <x v="4"/>
    <s v="KI"/>
    <x v="1"/>
    <n v="1800"/>
    <n v="1900.5"/>
    <n v="100.5"/>
    <n v="0.94416666666666671"/>
    <m/>
    <m/>
    <n v="1800"/>
    <n v="1900.5"/>
    <n v="100.5"/>
    <n v="0.94416666666666671"/>
    <m/>
    <m/>
  </r>
  <r>
    <x v="0"/>
    <x v="0"/>
    <x v="0"/>
    <d v="2022-05-30T00:00:00"/>
    <d v="2022-06-05T00:00:00"/>
    <x v="0"/>
    <x v="0"/>
    <x v="0"/>
    <s v="W23"/>
    <x v="0"/>
    <s v="11VMB00420"/>
    <m/>
    <s v="Domestic"/>
    <x v="1"/>
    <x v="4"/>
    <s v="Ch"/>
    <x v="1"/>
    <n v="1125"/>
    <n v="303.75"/>
    <n v="821.25"/>
    <n v="0.27"/>
    <m/>
    <m/>
    <n v="328.5"/>
    <n v="303.75"/>
    <n v="24.75"/>
    <n v="0.92465753424657537"/>
    <m/>
    <m/>
  </r>
  <r>
    <x v="0"/>
    <x v="0"/>
    <x v="0"/>
    <d v="2022-05-30T00:00:00"/>
    <d v="2022-06-05T00:00:00"/>
    <x v="0"/>
    <x v="0"/>
    <x v="0"/>
    <s v="W23"/>
    <x v="0"/>
    <s v="11VMB00476"/>
    <m/>
    <s v="Domestic"/>
    <x v="1"/>
    <x v="4"/>
    <s v="Ch"/>
    <x v="1"/>
    <n v="150"/>
    <n v="158"/>
    <n v="8"/>
    <n v="0.94666666666666666"/>
    <m/>
    <m/>
    <n v="150"/>
    <n v="158"/>
    <n v="8"/>
    <n v="0.94666666666666666"/>
    <m/>
    <m/>
  </r>
  <r>
    <x v="0"/>
    <x v="0"/>
    <x v="0"/>
    <d v="2022-05-30T00:00:00"/>
    <d v="2022-06-05T00:00:00"/>
    <x v="0"/>
    <x v="0"/>
    <x v="0"/>
    <s v="W23"/>
    <x v="0"/>
    <s v="12GER00001"/>
    <m/>
    <s v="Export"/>
    <x v="1"/>
    <x v="4"/>
    <s v="KI"/>
    <x v="1"/>
    <n v="0"/>
    <n v="0"/>
    <n v="0"/>
    <n v="0"/>
    <m/>
    <m/>
    <n v="0"/>
    <n v="0"/>
    <n v="0"/>
    <n v="0"/>
    <m/>
    <m/>
  </r>
  <r>
    <x v="0"/>
    <x v="0"/>
    <x v="0"/>
    <d v="2022-05-30T00:00:00"/>
    <d v="2022-06-05T00:00:00"/>
    <x v="0"/>
    <x v="0"/>
    <x v="0"/>
    <s v="W23"/>
    <x v="0"/>
    <s v="12GER00002"/>
    <m/>
    <s v="Export"/>
    <x v="1"/>
    <x v="4"/>
    <s v="KI"/>
    <x v="1"/>
    <n v="0"/>
    <n v="0"/>
    <n v="0"/>
    <n v="0"/>
    <m/>
    <m/>
    <n v="0"/>
    <n v="0"/>
    <n v="0"/>
    <n v="0"/>
    <m/>
    <m/>
  </r>
  <r>
    <x v="0"/>
    <x v="0"/>
    <x v="0"/>
    <d v="2022-05-30T00:00:00"/>
    <d v="2022-06-05T00:00:00"/>
    <x v="0"/>
    <x v="0"/>
    <x v="0"/>
    <s v="W23"/>
    <x v="0"/>
    <s v="12GER00005"/>
    <m/>
    <s v="Export"/>
    <x v="1"/>
    <x v="4"/>
    <s v="KI"/>
    <x v="1"/>
    <n v="0"/>
    <m/>
    <n v="0"/>
    <n v="0"/>
    <m/>
    <m/>
    <n v="0"/>
    <n v="0"/>
    <n v="0"/>
    <n v="0"/>
    <m/>
    <m/>
  </r>
  <r>
    <x v="0"/>
    <x v="0"/>
    <x v="0"/>
    <d v="2022-05-30T00:00:00"/>
    <d v="2022-06-05T00:00:00"/>
    <x v="0"/>
    <x v="0"/>
    <x v="0"/>
    <s v="W23"/>
    <x v="0"/>
    <s v="12GER00006"/>
    <m/>
    <s v="Export"/>
    <x v="1"/>
    <x v="4"/>
    <s v="KI"/>
    <x v="1"/>
    <n v="0"/>
    <m/>
    <n v="0"/>
    <n v="0"/>
    <m/>
    <m/>
    <n v="0"/>
    <n v="0"/>
    <n v="0"/>
    <n v="0"/>
    <m/>
    <m/>
  </r>
  <r>
    <x v="0"/>
    <x v="0"/>
    <x v="0"/>
    <d v="2022-05-30T00:00:00"/>
    <d v="2022-06-05T00:00:00"/>
    <x v="0"/>
    <x v="0"/>
    <x v="0"/>
    <s v="W23"/>
    <x v="0"/>
    <s v="12JBP00009"/>
    <m/>
    <s v="Export"/>
    <x v="1"/>
    <x v="4"/>
    <s v="KI"/>
    <x v="1"/>
    <n v="0"/>
    <n v="0"/>
    <n v="0"/>
    <n v="0"/>
    <m/>
    <m/>
    <n v="0"/>
    <n v="0"/>
    <n v="0"/>
    <n v="0"/>
    <m/>
    <m/>
  </r>
  <r>
    <x v="0"/>
    <x v="0"/>
    <x v="0"/>
    <d v="2022-05-30T00:00:00"/>
    <d v="2022-06-05T00:00:00"/>
    <x v="0"/>
    <x v="0"/>
    <x v="0"/>
    <s v="W23"/>
    <x v="0"/>
    <s v="12JBP00010"/>
    <m/>
    <s v="Export"/>
    <x v="1"/>
    <x v="4"/>
    <s v="KI"/>
    <x v="1"/>
    <n v="2700"/>
    <m/>
    <n v="2700"/>
    <n v="0"/>
    <m/>
    <m/>
    <m/>
    <n v="0"/>
    <n v="0"/>
    <n v="0"/>
    <m/>
    <m/>
  </r>
  <r>
    <x v="0"/>
    <x v="0"/>
    <x v="0"/>
    <d v="2022-05-30T00:00:00"/>
    <d v="2022-06-05T00:00:00"/>
    <x v="0"/>
    <x v="0"/>
    <x v="0"/>
    <s v="W23"/>
    <x v="0"/>
    <s v="12JBP00011"/>
    <m/>
    <s v="Export"/>
    <x v="1"/>
    <x v="4"/>
    <s v="KI"/>
    <x v="1"/>
    <m/>
    <n v="0"/>
    <n v="0"/>
    <n v="0"/>
    <m/>
    <m/>
    <n v="0"/>
    <n v="0"/>
    <n v="0"/>
    <n v="0"/>
    <m/>
    <m/>
  </r>
  <r>
    <x v="0"/>
    <x v="0"/>
    <x v="0"/>
    <d v="2022-05-30T00:00:00"/>
    <d v="2022-06-05T00:00:00"/>
    <x v="0"/>
    <x v="0"/>
    <x v="0"/>
    <s v="W23"/>
    <x v="0"/>
    <s v="12JBP00012"/>
    <m/>
    <s v="Export"/>
    <x v="1"/>
    <x v="4"/>
    <s v="KI"/>
    <x v="1"/>
    <m/>
    <n v="2160"/>
    <n v="2160"/>
    <n v="0"/>
    <m/>
    <m/>
    <n v="3000"/>
    <n v="2160"/>
    <n v="840"/>
    <n v="0.72"/>
    <m/>
    <m/>
  </r>
  <r>
    <x v="0"/>
    <x v="0"/>
    <x v="0"/>
    <d v="2022-05-30T00:00:00"/>
    <d v="2022-06-05T00:00:00"/>
    <x v="0"/>
    <x v="0"/>
    <x v="0"/>
    <s v="W23"/>
    <x v="0"/>
    <s v="12SIM00004"/>
    <m/>
    <s v="Export"/>
    <x v="1"/>
    <x v="4"/>
    <s v="KI"/>
    <x v="1"/>
    <n v="0"/>
    <n v="0"/>
    <n v="0"/>
    <n v="0"/>
    <m/>
    <m/>
    <n v="0"/>
    <n v="0"/>
    <n v="0"/>
    <n v="0"/>
    <m/>
    <m/>
  </r>
  <r>
    <x v="0"/>
    <x v="0"/>
    <x v="0"/>
    <d v="2022-05-30T00:00:00"/>
    <d v="2022-06-05T00:00:00"/>
    <x v="0"/>
    <x v="0"/>
    <x v="0"/>
    <s v="W23"/>
    <x v="0"/>
    <s v="12SIM00006"/>
    <m/>
    <s v="Export"/>
    <x v="1"/>
    <x v="4"/>
    <s v="KI"/>
    <x v="1"/>
    <n v="0"/>
    <n v="0"/>
    <n v="0"/>
    <n v="0"/>
    <m/>
    <m/>
    <n v="0"/>
    <n v="0"/>
    <n v="0"/>
    <n v="0"/>
    <m/>
    <m/>
  </r>
  <r>
    <x v="0"/>
    <x v="0"/>
    <x v="0"/>
    <d v="2022-05-30T00:00:00"/>
    <d v="2022-06-05T00:00:00"/>
    <x v="0"/>
    <x v="0"/>
    <x v="0"/>
    <s v="W23"/>
    <x v="0"/>
    <s v="12THB00006"/>
    <m/>
    <s v="Export"/>
    <x v="1"/>
    <x v="4"/>
    <s v="KI"/>
    <x v="1"/>
    <n v="0"/>
    <n v="0"/>
    <n v="0"/>
    <n v="0"/>
    <m/>
    <m/>
    <n v="0"/>
    <n v="0"/>
    <n v="0"/>
    <n v="0"/>
    <m/>
    <m/>
  </r>
  <r>
    <x v="0"/>
    <x v="0"/>
    <x v="0"/>
    <d v="2022-05-30T00:00:00"/>
    <d v="2022-06-05T00:00:00"/>
    <x v="0"/>
    <x v="0"/>
    <x v="0"/>
    <s v="W23"/>
    <x v="0"/>
    <s v="12THB00007"/>
    <m/>
    <s v="Export"/>
    <x v="1"/>
    <x v="4"/>
    <s v="KI"/>
    <x v="1"/>
    <n v="0"/>
    <n v="0"/>
    <n v="0"/>
    <n v="0"/>
    <m/>
    <m/>
    <n v="0"/>
    <n v="0"/>
    <n v="0"/>
    <n v="0"/>
    <m/>
    <m/>
  </r>
  <r>
    <x v="0"/>
    <x v="0"/>
    <x v="0"/>
    <d v="2022-05-30T00:00:00"/>
    <d v="2022-06-05T00:00:00"/>
    <x v="0"/>
    <x v="0"/>
    <x v="0"/>
    <s v="W23"/>
    <x v="0"/>
    <s v="12THB00009"/>
    <m/>
    <s v="Export"/>
    <x v="1"/>
    <x v="4"/>
    <s v="KI"/>
    <x v="1"/>
    <n v="0"/>
    <n v="0"/>
    <n v="0"/>
    <n v="0"/>
    <m/>
    <m/>
    <n v="0"/>
    <n v="0"/>
    <n v="0"/>
    <n v="0"/>
    <m/>
    <m/>
  </r>
  <r>
    <x v="0"/>
    <x v="0"/>
    <x v="0"/>
    <d v="2022-05-30T00:00:00"/>
    <d v="2022-06-05T00:00:00"/>
    <x v="0"/>
    <x v="0"/>
    <x v="0"/>
    <s v="W23"/>
    <x v="0"/>
    <s v="12THB00013"/>
    <m/>
    <s v="Export"/>
    <x v="1"/>
    <x v="4"/>
    <s v="KI"/>
    <x v="1"/>
    <n v="0"/>
    <n v="0"/>
    <n v="0"/>
    <n v="0"/>
    <m/>
    <m/>
    <n v="0"/>
    <n v="0"/>
    <n v="0"/>
    <n v="0"/>
    <m/>
    <m/>
  </r>
  <r>
    <x v="0"/>
    <x v="0"/>
    <x v="0"/>
    <d v="2022-05-30T00:00:00"/>
    <d v="2022-06-05T00:00:00"/>
    <x v="0"/>
    <x v="0"/>
    <x v="0"/>
    <s v="W23"/>
    <x v="0"/>
    <s v="12THB00014"/>
    <m/>
    <s v="Export"/>
    <x v="1"/>
    <x v="4"/>
    <s v="KI"/>
    <x v="1"/>
    <n v="0"/>
    <n v="0"/>
    <n v="0"/>
    <n v="0"/>
    <m/>
    <m/>
    <n v="0"/>
    <n v="0"/>
    <n v="0"/>
    <n v="0"/>
    <m/>
    <m/>
  </r>
  <r>
    <x v="0"/>
    <x v="0"/>
    <x v="0"/>
    <d v="2022-05-30T00:00:00"/>
    <d v="2022-06-05T00:00:00"/>
    <x v="0"/>
    <x v="0"/>
    <x v="0"/>
    <s v="W23"/>
    <x v="0"/>
    <s v="41VMB00542"/>
    <m/>
    <s v="Domestic"/>
    <x v="1"/>
    <x v="4"/>
    <s v="KI"/>
    <x v="1"/>
    <n v="0"/>
    <n v="0"/>
    <n v="0"/>
    <n v="0"/>
    <m/>
    <m/>
    <n v="430.05"/>
    <n v="0"/>
    <n v="430.05"/>
    <n v="0"/>
    <m/>
    <m/>
  </r>
  <r>
    <x v="0"/>
    <x v="0"/>
    <x v="0"/>
    <d v="2022-05-30T00:00:00"/>
    <d v="2022-06-05T00:00:00"/>
    <x v="0"/>
    <x v="0"/>
    <x v="0"/>
    <s v="W23"/>
    <x v="0"/>
    <s v="11VMB00335"/>
    <m/>
    <s v="Domestic"/>
    <x v="2"/>
    <x v="5"/>
    <s v="Se"/>
    <x v="0"/>
    <n v="0"/>
    <n v="199.03199999999998"/>
    <n v="199.03199999999998"/>
    <n v="0"/>
    <m/>
    <m/>
    <n v="0"/>
    <n v="199.03199999999998"/>
    <n v="199.03199999999998"/>
    <n v="0"/>
    <m/>
    <m/>
  </r>
  <r>
    <x v="0"/>
    <x v="0"/>
    <x v="0"/>
    <d v="2022-05-30T00:00:00"/>
    <d v="2022-06-05T00:00:00"/>
    <x v="0"/>
    <x v="0"/>
    <x v="0"/>
    <s v="W23"/>
    <x v="0"/>
    <s v="11VMB00481"/>
    <m/>
    <s v="Domestic"/>
    <x v="2"/>
    <x v="6"/>
    <s v="Fr"/>
    <x v="0"/>
    <n v="0"/>
    <n v="0"/>
    <n v="0"/>
    <n v="0"/>
    <m/>
    <m/>
    <n v="0"/>
    <n v="0"/>
    <n v="0"/>
    <n v="0"/>
    <m/>
    <m/>
  </r>
  <r>
    <x v="0"/>
    <x v="0"/>
    <x v="0"/>
    <d v="2022-05-30T00:00:00"/>
    <d v="2022-06-05T00:00:00"/>
    <x v="0"/>
    <x v="0"/>
    <x v="0"/>
    <s v="W23"/>
    <x v="0"/>
    <s v="11VMB00482"/>
    <m/>
    <s v="Domestic"/>
    <x v="2"/>
    <x v="6"/>
    <s v="Fr"/>
    <x v="0"/>
    <n v="0"/>
    <n v="0"/>
    <n v="0"/>
    <n v="0"/>
    <m/>
    <m/>
    <n v="0"/>
    <n v="0"/>
    <n v="0"/>
    <n v="0"/>
    <m/>
    <m/>
  </r>
  <r>
    <x v="0"/>
    <x v="0"/>
    <x v="0"/>
    <d v="2022-05-30T00:00:00"/>
    <d v="2022-06-05T00:00:00"/>
    <x v="0"/>
    <x v="0"/>
    <x v="0"/>
    <s v="W23"/>
    <x v="0"/>
    <s v="TPCEBB031"/>
    <m/>
    <s v="Domestic"/>
    <x v="2"/>
    <x v="6"/>
    <s v="Fr"/>
    <x v="0"/>
    <n v="1200"/>
    <n v="839.28"/>
    <n v="360.72"/>
    <n v="0.69940000000000002"/>
    <m/>
    <m/>
    <n v="800"/>
    <n v="839.28"/>
    <n v="39.279999999999973"/>
    <n v="0.95090000000000008"/>
    <m/>
    <m/>
  </r>
  <r>
    <x v="0"/>
    <x v="0"/>
    <x v="0"/>
    <d v="2022-05-30T00:00:00"/>
    <d v="2022-06-05T00:00:00"/>
    <x v="0"/>
    <x v="0"/>
    <x v="0"/>
    <s v="W23"/>
    <x v="0"/>
    <s v="TPCEMI001"/>
    <m/>
    <s v="Domestic"/>
    <x v="2"/>
    <x v="6"/>
    <s v="Fr"/>
    <x v="0"/>
    <n v="0"/>
    <n v="0"/>
    <n v="0"/>
    <n v="0"/>
    <m/>
    <m/>
    <n v="0"/>
    <n v="0"/>
    <n v="0"/>
    <n v="0"/>
    <m/>
    <m/>
  </r>
  <r>
    <x v="0"/>
    <x v="0"/>
    <x v="0"/>
    <d v="2022-05-30T00:00:00"/>
    <d v="2022-06-05T00:00:00"/>
    <x v="0"/>
    <x v="0"/>
    <x v="0"/>
    <s v="W23"/>
    <x v="0"/>
    <s v="TPCERB001"/>
    <m/>
    <s v="Domestic"/>
    <x v="2"/>
    <x v="5"/>
    <s v="Se"/>
    <x v="0"/>
    <n v="480"/>
    <n v="388.68"/>
    <n v="91.32"/>
    <n v="0.80974999999999997"/>
    <m/>
    <m/>
    <n v="277"/>
    <n v="388.68"/>
    <n v="111.68"/>
    <n v="0.5968231046931407"/>
    <m/>
    <m/>
  </r>
  <r>
    <x v="0"/>
    <x v="0"/>
    <x v="0"/>
    <d v="2022-05-30T00:00:00"/>
    <d v="2022-06-05T00:00:00"/>
    <x v="0"/>
    <x v="0"/>
    <x v="0"/>
    <s v="W23"/>
    <x v="0"/>
    <s v="TPCERB002"/>
    <m/>
    <s v="Domestic"/>
    <x v="2"/>
    <x v="5"/>
    <s v="Se"/>
    <x v="0"/>
    <n v="240"/>
    <n v="248"/>
    <n v="8"/>
    <n v="0.96666666666666667"/>
    <m/>
    <m/>
    <n v="248"/>
    <n v="248"/>
    <n v="0"/>
    <n v="1"/>
    <m/>
    <m/>
  </r>
  <r>
    <x v="0"/>
    <x v="0"/>
    <x v="0"/>
    <d v="2022-05-30T00:00:00"/>
    <d v="2022-06-05T00:00:00"/>
    <x v="0"/>
    <x v="0"/>
    <x v="0"/>
    <s v="W23"/>
    <x v="0"/>
    <s v="11VMB00273"/>
    <m/>
    <s v="Domestic"/>
    <x v="3"/>
    <x v="6"/>
    <s v="Fi"/>
    <x v="0"/>
    <n v="600"/>
    <n v="828.8"/>
    <n v="228.79999999999995"/>
    <n v="0.6186666666666667"/>
    <m/>
    <m/>
    <n v="900"/>
    <n v="828.8"/>
    <n v="71.200000000000045"/>
    <n v="0.92088888888888887"/>
    <m/>
    <m/>
  </r>
  <r>
    <x v="0"/>
    <x v="0"/>
    <x v="0"/>
    <d v="2022-05-30T00:00:00"/>
    <d v="2022-06-05T00:00:00"/>
    <x v="0"/>
    <x v="0"/>
    <x v="0"/>
    <s v="W23"/>
    <x v="0"/>
    <s v="11VMB00306"/>
    <m/>
    <s v="Domestic"/>
    <x v="3"/>
    <x v="0"/>
    <s v="Semi"/>
    <x v="0"/>
    <n v="0"/>
    <n v="110"/>
    <n v="110"/>
    <n v="0"/>
    <m/>
    <m/>
    <n v="350"/>
    <n v="110"/>
    <n v="240"/>
    <n v="0.31428571428571428"/>
    <m/>
    <m/>
  </r>
  <r>
    <x v="0"/>
    <x v="0"/>
    <x v="0"/>
    <d v="2022-05-30T00:00:00"/>
    <d v="2022-06-05T00:00:00"/>
    <x v="0"/>
    <x v="0"/>
    <x v="0"/>
    <s v="W23"/>
    <x v="0"/>
    <s v="11VMB00308"/>
    <m/>
    <s v="Domestic"/>
    <x v="3"/>
    <x v="0"/>
    <s v="Semi"/>
    <x v="0"/>
    <n v="0"/>
    <n v="304"/>
    <n v="304"/>
    <n v="0"/>
    <m/>
    <m/>
    <n v="300"/>
    <n v="304"/>
    <n v="4"/>
    <n v="0.98666666666666669"/>
    <m/>
    <m/>
  </r>
  <r>
    <x v="0"/>
    <x v="0"/>
    <x v="0"/>
    <d v="2022-05-30T00:00:00"/>
    <d v="2022-06-05T00:00:00"/>
    <x v="0"/>
    <x v="0"/>
    <x v="0"/>
    <s v="W23"/>
    <x v="0"/>
    <s v="11VMB00309"/>
    <m/>
    <s v="Domestic"/>
    <x v="3"/>
    <x v="0"/>
    <s v="Semi"/>
    <x v="0"/>
    <n v="0"/>
    <n v="0"/>
    <n v="0"/>
    <n v="0"/>
    <m/>
    <m/>
    <n v="400"/>
    <n v="0"/>
    <n v="400"/>
    <n v="0"/>
    <m/>
    <m/>
  </r>
  <r>
    <x v="0"/>
    <x v="0"/>
    <x v="0"/>
    <d v="2022-05-30T00:00:00"/>
    <d v="2022-06-05T00:00:00"/>
    <x v="0"/>
    <x v="0"/>
    <x v="0"/>
    <s v="W23"/>
    <x v="0"/>
    <s v="11VMB00311"/>
    <m/>
    <s v="Domestic"/>
    <x v="3"/>
    <x v="0"/>
    <s v="Semi"/>
    <x v="0"/>
    <n v="0"/>
    <n v="368"/>
    <n v="368"/>
    <n v="0"/>
    <m/>
    <m/>
    <n v="400"/>
    <n v="368"/>
    <n v="32"/>
    <n v="0.92"/>
    <m/>
    <m/>
  </r>
  <r>
    <x v="0"/>
    <x v="0"/>
    <x v="0"/>
    <d v="2022-05-30T00:00:00"/>
    <d v="2022-06-05T00:00:00"/>
    <x v="0"/>
    <x v="0"/>
    <x v="0"/>
    <s v="W23"/>
    <x v="0"/>
    <s v="11VMB00385"/>
    <m/>
    <s v="Domestic"/>
    <x v="3"/>
    <x v="6"/>
    <s v="Fi"/>
    <x v="0"/>
    <n v="350"/>
    <n v="333"/>
    <n v="17"/>
    <n v="0.9514285714285714"/>
    <m/>
    <m/>
    <n v="350"/>
    <n v="333"/>
    <n v="17"/>
    <n v="0.9514285714285714"/>
    <m/>
    <m/>
  </r>
  <r>
    <x v="0"/>
    <x v="0"/>
    <x v="0"/>
    <d v="2022-05-30T00:00:00"/>
    <d v="2022-06-05T00:00:00"/>
    <x v="0"/>
    <x v="0"/>
    <x v="0"/>
    <s v="W23"/>
    <x v="0"/>
    <s v="BTPCHCB001"/>
    <m/>
    <s v="Domestic"/>
    <x v="3"/>
    <x v="6"/>
    <s v="BT"/>
    <x v="0"/>
    <n v="0"/>
    <n v="0"/>
    <n v="0"/>
    <n v="0"/>
    <m/>
    <m/>
    <n v="0"/>
    <n v="0"/>
    <n v="0"/>
    <n v="0"/>
    <m/>
    <m/>
  </r>
  <r>
    <x v="0"/>
    <x v="0"/>
    <x v="0"/>
    <d v="2022-05-30T00:00:00"/>
    <d v="2022-06-05T00:00:00"/>
    <x v="0"/>
    <x v="0"/>
    <x v="0"/>
    <s v="W23"/>
    <x v="0"/>
    <s v="BTPOHYBM01"/>
    <m/>
    <s v="Domestic"/>
    <x v="3"/>
    <x v="0"/>
    <s v="Semi"/>
    <x v="0"/>
    <n v="0"/>
    <n v="0"/>
    <n v="0"/>
    <n v="0"/>
    <m/>
    <m/>
    <n v="0"/>
    <n v="0"/>
    <n v="0"/>
    <n v="0"/>
    <m/>
    <m/>
  </r>
  <r>
    <x v="0"/>
    <x v="0"/>
    <x v="0"/>
    <d v="2022-05-30T00:00:00"/>
    <d v="2022-06-05T00:00:00"/>
    <x v="0"/>
    <x v="0"/>
    <x v="0"/>
    <s v="W23"/>
    <x v="0"/>
    <s v="HHCEBV004"/>
    <m/>
    <s v="Domestic"/>
    <x v="3"/>
    <x v="7"/>
    <s v="Ba"/>
    <x v="0"/>
    <n v="300"/>
    <n v="300"/>
    <n v="0"/>
    <n v="1"/>
    <m/>
    <m/>
    <n v="300"/>
    <n v="300"/>
    <n v="0"/>
    <n v="1"/>
    <m/>
    <m/>
  </r>
  <r>
    <x v="0"/>
    <x v="0"/>
    <x v="0"/>
    <d v="2022-05-30T00:00:00"/>
    <d v="2022-06-05T00:00:00"/>
    <x v="0"/>
    <x v="0"/>
    <x v="0"/>
    <s v="W23"/>
    <x v="0"/>
    <s v="HHCECV006"/>
    <m/>
    <s v="Domestic"/>
    <x v="3"/>
    <x v="7"/>
    <s v="Ba"/>
    <x v="0"/>
    <n v="0"/>
    <n v="289.5"/>
    <n v="289.5"/>
    <n v="0"/>
    <m/>
    <m/>
    <n v="300"/>
    <n v="289.5"/>
    <n v="10.5"/>
    <n v="0.96499999999999997"/>
    <m/>
    <m/>
  </r>
  <r>
    <x v="0"/>
    <x v="0"/>
    <x v="0"/>
    <d v="2022-05-30T00:00:00"/>
    <d v="2022-06-05T00:00:00"/>
    <x v="0"/>
    <x v="0"/>
    <x v="0"/>
    <s v="W23"/>
    <x v="0"/>
    <s v="HHCECV008"/>
    <m/>
    <s v="Domestic"/>
    <x v="3"/>
    <x v="7"/>
    <s v="Ba"/>
    <x v="0"/>
    <n v="0"/>
    <n v="0"/>
    <n v="0"/>
    <n v="0"/>
    <m/>
    <m/>
    <n v="0"/>
    <n v="0"/>
    <n v="0"/>
    <n v="0"/>
    <m/>
    <m/>
  </r>
  <r>
    <x v="0"/>
    <x v="0"/>
    <x v="0"/>
    <d v="2022-05-30T00:00:00"/>
    <d v="2022-06-05T00:00:00"/>
    <x v="0"/>
    <x v="0"/>
    <x v="0"/>
    <s v="W23"/>
    <x v="0"/>
    <s v="HHCEXX001"/>
    <m/>
    <s v="Domestic"/>
    <x v="3"/>
    <x v="5"/>
    <s v="Sa"/>
    <x v="3"/>
    <n v="0"/>
    <n v="0"/>
    <n v="0"/>
    <n v="0"/>
    <m/>
    <m/>
    <n v="0"/>
    <n v="0"/>
    <n v="0"/>
    <n v="0"/>
    <m/>
    <m/>
  </r>
  <r>
    <x v="0"/>
    <x v="0"/>
    <x v="0"/>
    <d v="2022-05-30T00:00:00"/>
    <d v="2022-06-05T00:00:00"/>
    <x v="0"/>
    <x v="0"/>
    <x v="0"/>
    <s v="W23"/>
    <x v="0"/>
    <s v="HHCEXX003"/>
    <m/>
    <s v="Domestic"/>
    <x v="3"/>
    <x v="5"/>
    <s v="Sa"/>
    <x v="3"/>
    <n v="0"/>
    <n v="0"/>
    <n v="0"/>
    <n v="0"/>
    <m/>
    <m/>
    <n v="0"/>
    <n v="0"/>
    <n v="0"/>
    <n v="0"/>
    <m/>
    <m/>
  </r>
  <r>
    <x v="0"/>
    <x v="0"/>
    <x v="0"/>
    <d v="2022-05-30T00:00:00"/>
    <d v="2022-06-05T00:00:00"/>
    <x v="0"/>
    <x v="0"/>
    <x v="0"/>
    <s v="W23"/>
    <x v="0"/>
    <s v="HHCEXX010"/>
    <m/>
    <s v="Domestic"/>
    <x v="3"/>
    <x v="5"/>
    <s v="Sa"/>
    <x v="3"/>
    <n v="2500"/>
    <n v="2504"/>
    <n v="4"/>
    <n v="0.99839999999999995"/>
    <m/>
    <m/>
    <n v="2504"/>
    <n v="2504"/>
    <n v="0"/>
    <n v="1"/>
    <m/>
    <m/>
  </r>
  <r>
    <x v="0"/>
    <x v="0"/>
    <x v="0"/>
    <d v="2022-05-30T00:00:00"/>
    <d v="2022-06-05T00:00:00"/>
    <x v="0"/>
    <x v="0"/>
    <x v="0"/>
    <s v="W23"/>
    <x v="0"/>
    <s v="TPCEBV001"/>
    <m/>
    <s v="Domestic"/>
    <x v="3"/>
    <x v="7"/>
    <s v="Ba"/>
    <x v="0"/>
    <n v="0"/>
    <n v="0"/>
    <n v="0"/>
    <n v="0"/>
    <m/>
    <m/>
    <n v="0"/>
    <n v="0"/>
    <n v="0"/>
    <n v="0"/>
    <m/>
    <m/>
  </r>
  <r>
    <x v="0"/>
    <x v="0"/>
    <x v="0"/>
    <d v="2022-05-30T00:00:00"/>
    <d v="2022-06-05T00:00:00"/>
    <x v="0"/>
    <x v="0"/>
    <x v="0"/>
    <s v="W23"/>
    <x v="0"/>
    <s v="TPCEBV017"/>
    <m/>
    <s v="Domestic"/>
    <x v="3"/>
    <x v="7"/>
    <s v="Ba"/>
    <x v="0"/>
    <n v="800"/>
    <n v="751"/>
    <n v="49"/>
    <n v="0.93874999999999997"/>
    <m/>
    <m/>
    <n v="700"/>
    <n v="751"/>
    <n v="51"/>
    <n v="0.92714285714285716"/>
    <m/>
    <m/>
  </r>
  <r>
    <x v="0"/>
    <x v="0"/>
    <x v="0"/>
    <d v="2022-05-30T00:00:00"/>
    <d v="2022-06-05T00:00:00"/>
    <x v="0"/>
    <x v="0"/>
    <x v="0"/>
    <s v="W23"/>
    <x v="0"/>
    <s v="TPCECB004"/>
    <m/>
    <s v="Domestic"/>
    <x v="3"/>
    <x v="8"/>
    <s v="Vi"/>
    <x v="0"/>
    <n v="225"/>
    <n v="255.5"/>
    <n v="30.5"/>
    <n v="0.86444444444444446"/>
    <m/>
    <m/>
    <n v="250"/>
    <n v="255.5"/>
    <n v="5.5"/>
    <n v="0.97799999999999998"/>
    <m/>
    <m/>
  </r>
  <r>
    <x v="0"/>
    <x v="0"/>
    <x v="0"/>
    <d v="2022-05-30T00:00:00"/>
    <d v="2022-06-05T00:00:00"/>
    <x v="0"/>
    <x v="0"/>
    <x v="0"/>
    <s v="W23"/>
    <x v="0"/>
    <s v="TPCECC006"/>
    <m/>
    <s v="Domestic"/>
    <x v="3"/>
    <x v="6"/>
    <s v="Fi"/>
    <x v="0"/>
    <n v="0"/>
    <n v="0"/>
    <n v="0"/>
    <n v="0"/>
    <m/>
    <m/>
    <n v="0"/>
    <n v="0"/>
    <n v="0"/>
    <n v="0"/>
    <m/>
    <m/>
  </r>
  <r>
    <x v="0"/>
    <x v="0"/>
    <x v="0"/>
    <d v="2022-05-30T00:00:00"/>
    <d v="2022-06-05T00:00:00"/>
    <x v="0"/>
    <x v="0"/>
    <x v="0"/>
    <s v="W23"/>
    <x v="0"/>
    <s v="TPCECL035"/>
    <m/>
    <s v="Domestic"/>
    <x v="3"/>
    <x v="8"/>
    <s v="Vi"/>
    <x v="0"/>
    <n v="240"/>
    <n v="240.8"/>
    <n v="0.80000000000001137"/>
    <n v="0.99666666666666659"/>
    <m/>
    <m/>
    <n v="240"/>
    <n v="240.8"/>
    <n v="0.80000000000001137"/>
    <n v="0.99666666666666659"/>
    <m/>
    <m/>
  </r>
  <r>
    <x v="0"/>
    <x v="0"/>
    <x v="0"/>
    <d v="2022-05-30T00:00:00"/>
    <d v="2022-06-05T00:00:00"/>
    <x v="0"/>
    <x v="0"/>
    <x v="0"/>
    <s v="W23"/>
    <x v="0"/>
    <s v="TPCECL037"/>
    <m/>
    <s v="Domestic"/>
    <x v="3"/>
    <x v="8"/>
    <s v="Vi"/>
    <x v="0"/>
    <n v="300"/>
    <n v="322"/>
    <n v="22"/>
    <n v="0.92666666666666664"/>
    <m/>
    <m/>
    <n v="300"/>
    <n v="322"/>
    <n v="22"/>
    <n v="0.92666666666666664"/>
    <m/>
    <m/>
  </r>
  <r>
    <x v="0"/>
    <x v="0"/>
    <x v="0"/>
    <d v="2022-05-30T00:00:00"/>
    <d v="2022-06-05T00:00:00"/>
    <x v="0"/>
    <x v="0"/>
    <x v="0"/>
    <s v="W23"/>
    <x v="0"/>
    <s v="TPCECL038"/>
    <m/>
    <s v="Domestic"/>
    <x v="3"/>
    <x v="8"/>
    <s v="Vi"/>
    <x v="0"/>
    <n v="3350"/>
    <n v="3568"/>
    <n v="218"/>
    <n v="0.93492537313432833"/>
    <m/>
    <m/>
    <n v="3450"/>
    <n v="3568"/>
    <n v="118"/>
    <n v="0.96579710144927533"/>
    <m/>
    <m/>
  </r>
  <r>
    <x v="0"/>
    <x v="0"/>
    <x v="0"/>
    <d v="2022-05-30T00:00:00"/>
    <d v="2022-06-05T00:00:00"/>
    <x v="0"/>
    <x v="0"/>
    <x v="0"/>
    <s v="W23"/>
    <x v="0"/>
    <s v="TPCECL042"/>
    <m/>
    <s v="Domestic"/>
    <x v="3"/>
    <x v="8"/>
    <s v="Vi"/>
    <x v="0"/>
    <n v="150"/>
    <n v="323"/>
    <n v="173"/>
    <n v="0"/>
    <m/>
    <m/>
    <n v="300"/>
    <n v="323"/>
    <n v="23"/>
    <n v="0.92333333333333334"/>
    <m/>
    <m/>
  </r>
  <r>
    <x v="0"/>
    <x v="0"/>
    <x v="0"/>
    <d v="2022-05-30T00:00:00"/>
    <d v="2022-06-05T00:00:00"/>
    <x v="0"/>
    <x v="0"/>
    <x v="0"/>
    <s v="W23"/>
    <x v="0"/>
    <s v="TPCECL043"/>
    <m/>
    <s v="Domestic"/>
    <x v="3"/>
    <x v="8"/>
    <s v="Vi"/>
    <x v="0"/>
    <n v="50"/>
    <n v="45.4"/>
    <n v="4.6000000000000014"/>
    <n v="0.90799999999999992"/>
    <m/>
    <m/>
    <n v="50"/>
    <n v="45.4"/>
    <n v="4.6000000000000014"/>
    <n v="0.90799999999999992"/>
    <m/>
    <m/>
  </r>
  <r>
    <x v="0"/>
    <x v="0"/>
    <x v="0"/>
    <d v="2022-05-30T00:00:00"/>
    <d v="2022-06-05T00:00:00"/>
    <x v="0"/>
    <x v="0"/>
    <x v="0"/>
    <s v="W23"/>
    <x v="0"/>
    <s v="TPCECL044"/>
    <m/>
    <s v="Domestic"/>
    <x v="3"/>
    <x v="8"/>
    <s v="Vi"/>
    <x v="0"/>
    <n v="50"/>
    <n v="44.2"/>
    <n v="5.7999999999999972"/>
    <n v="0.88400000000000012"/>
    <m/>
    <m/>
    <n v="50"/>
    <n v="44.2"/>
    <n v="5.7999999999999972"/>
    <n v="0.88400000000000012"/>
    <m/>
    <m/>
  </r>
  <r>
    <x v="0"/>
    <x v="0"/>
    <x v="0"/>
    <d v="2022-05-30T00:00:00"/>
    <d v="2022-06-05T00:00:00"/>
    <x v="0"/>
    <x v="0"/>
    <x v="0"/>
    <s v="W23"/>
    <x v="0"/>
    <s v="TPCECL045"/>
    <m/>
    <s v="Domestic"/>
    <x v="3"/>
    <x v="8"/>
    <s v="Vi"/>
    <x v="0"/>
    <n v="100"/>
    <n v="68.5"/>
    <n v="31.5"/>
    <n v="0.68500000000000005"/>
    <m/>
    <m/>
    <n v="75"/>
    <n v="68.5"/>
    <n v="6.5"/>
    <n v="0.91333333333333333"/>
    <m/>
    <m/>
  </r>
  <r>
    <x v="0"/>
    <x v="0"/>
    <x v="0"/>
    <d v="2022-05-30T00:00:00"/>
    <d v="2022-06-05T00:00:00"/>
    <x v="0"/>
    <x v="0"/>
    <x v="0"/>
    <s v="W23"/>
    <x v="0"/>
    <s v="TPCECL046"/>
    <m/>
    <s v="Domestic"/>
    <x v="3"/>
    <x v="8"/>
    <s v="Vi"/>
    <x v="0"/>
    <n v="220"/>
    <n v="202"/>
    <n v="18"/>
    <n v="0.91818181818181821"/>
    <m/>
    <m/>
    <n v="195"/>
    <n v="202"/>
    <n v="7"/>
    <n v="0.96410256410256412"/>
    <m/>
    <m/>
  </r>
  <r>
    <x v="0"/>
    <x v="0"/>
    <x v="0"/>
    <d v="2022-05-30T00:00:00"/>
    <d v="2022-06-05T00:00:00"/>
    <x v="0"/>
    <x v="0"/>
    <x v="0"/>
    <s v="W23"/>
    <x v="0"/>
    <s v="TPCECLT39"/>
    <m/>
    <s v="Domestic"/>
    <x v="3"/>
    <x v="8"/>
    <s v="Vi"/>
    <x v="0"/>
    <n v="0"/>
    <n v="0"/>
    <n v="0"/>
    <n v="0"/>
    <m/>
    <m/>
    <n v="0"/>
    <n v="0"/>
    <n v="0"/>
    <n v="0"/>
    <m/>
    <m/>
  </r>
  <r>
    <x v="0"/>
    <x v="0"/>
    <x v="0"/>
    <d v="2022-05-30T00:00:00"/>
    <d v="2022-06-05T00:00:00"/>
    <x v="0"/>
    <x v="0"/>
    <x v="0"/>
    <s v="W23"/>
    <x v="0"/>
    <s v="TPCECV001"/>
    <m/>
    <s v="Domestic"/>
    <x v="3"/>
    <x v="7"/>
    <s v="Ba"/>
    <x v="0"/>
    <n v="500"/>
    <n v="226"/>
    <n v="274"/>
    <n v="0.45199999999999996"/>
    <m/>
    <m/>
    <n v="200"/>
    <n v="226"/>
    <n v="26"/>
    <n v="0.87"/>
    <m/>
    <m/>
  </r>
  <r>
    <x v="0"/>
    <x v="0"/>
    <x v="0"/>
    <d v="2022-05-30T00:00:00"/>
    <d v="2022-06-05T00:00:00"/>
    <x v="0"/>
    <x v="0"/>
    <x v="0"/>
    <s v="W23"/>
    <x v="0"/>
    <s v="TPCECV002"/>
    <m/>
    <s v="Domestic"/>
    <x v="3"/>
    <x v="7"/>
    <s v="Ba"/>
    <x v="0"/>
    <n v="500"/>
    <n v="509"/>
    <n v="9"/>
    <n v="0.98199999999999998"/>
    <m/>
    <m/>
    <n v="500"/>
    <n v="509"/>
    <n v="9"/>
    <n v="0.98199999999999998"/>
    <m/>
    <m/>
  </r>
  <r>
    <x v="0"/>
    <x v="0"/>
    <x v="0"/>
    <d v="2022-05-30T00:00:00"/>
    <d v="2022-06-05T00:00:00"/>
    <x v="0"/>
    <x v="0"/>
    <x v="0"/>
    <s v="W23"/>
    <x v="0"/>
    <s v="TPCECV022"/>
    <m/>
    <s v="Domestic"/>
    <x v="3"/>
    <x v="7"/>
    <s v="Ba"/>
    <x v="0"/>
    <n v="3000"/>
    <n v="3234"/>
    <n v="234"/>
    <n v="0.92200000000000004"/>
    <m/>
    <m/>
    <n v="3050"/>
    <n v="3234"/>
    <n v="184"/>
    <n v="0.939672131147541"/>
    <m/>
    <m/>
  </r>
  <r>
    <x v="0"/>
    <x v="0"/>
    <x v="0"/>
    <d v="2022-05-30T00:00:00"/>
    <d v="2022-06-05T00:00:00"/>
    <x v="0"/>
    <x v="0"/>
    <x v="0"/>
    <s v="W23"/>
    <x v="0"/>
    <s v="TPCELT001"/>
    <m/>
    <s v="Domestic"/>
    <x v="3"/>
    <x v="7"/>
    <s v="Ba"/>
    <x v="0"/>
    <n v="0"/>
    <n v="0"/>
    <n v="0"/>
    <n v="0"/>
    <m/>
    <m/>
    <n v="0"/>
    <n v="0"/>
    <n v="0"/>
    <n v="0"/>
    <m/>
    <m/>
  </r>
  <r>
    <x v="0"/>
    <x v="0"/>
    <x v="0"/>
    <d v="2022-05-30T00:00:00"/>
    <d v="2022-06-05T00:00:00"/>
    <x v="0"/>
    <x v="0"/>
    <x v="0"/>
    <s v="W23"/>
    <x v="0"/>
    <s v="TPCEMM001"/>
    <m/>
    <s v="Domestic"/>
    <x v="3"/>
    <x v="9"/>
    <s v="Me"/>
    <x v="0"/>
    <n v="800"/>
    <n v="794"/>
    <n v="6"/>
    <n v="0.99250000000000005"/>
    <m/>
    <m/>
    <n v="800"/>
    <n v="794"/>
    <n v="6"/>
    <n v="0.99250000000000005"/>
    <m/>
    <m/>
  </r>
  <r>
    <x v="0"/>
    <x v="0"/>
    <x v="0"/>
    <d v="2022-05-30T00:00:00"/>
    <d v="2022-06-05T00:00:00"/>
    <x v="0"/>
    <x v="0"/>
    <x v="0"/>
    <s v="W23"/>
    <x v="0"/>
    <s v="TPCEMM003"/>
    <m/>
    <s v="Domestic"/>
    <x v="3"/>
    <x v="9"/>
    <s v="Me"/>
    <x v="0"/>
    <n v="1200"/>
    <n v="1222.2"/>
    <n v="22.200000000000045"/>
    <n v="0.98149999999999993"/>
    <m/>
    <m/>
    <n v="1200"/>
    <n v="1222.2"/>
    <n v="22.200000000000045"/>
    <n v="0.98149999999999993"/>
    <m/>
    <m/>
  </r>
  <r>
    <x v="0"/>
    <x v="0"/>
    <x v="0"/>
    <d v="2022-05-30T00:00:00"/>
    <d v="2022-06-05T00:00:00"/>
    <x v="0"/>
    <x v="0"/>
    <x v="0"/>
    <s v="W23"/>
    <x v="0"/>
    <s v="TPCTOHYB01"/>
    <m/>
    <s v="Domestic"/>
    <x v="3"/>
    <x v="2"/>
    <s v="Re"/>
    <x v="0"/>
    <n v="0"/>
    <n v="0"/>
    <n v="0"/>
    <n v="0"/>
    <m/>
    <m/>
    <n v="0"/>
    <n v="0"/>
    <n v="0"/>
    <n v="0"/>
    <m/>
    <m/>
  </r>
  <r>
    <x v="0"/>
    <x v="0"/>
    <x v="0"/>
    <d v="2022-05-30T00:00:00"/>
    <d v="2022-06-05T00:00:00"/>
    <x v="0"/>
    <x v="0"/>
    <x v="0"/>
    <s v="W23"/>
    <x v="0"/>
    <s v="TPCTOHYB02"/>
    <m/>
    <s v="Domestic"/>
    <x v="3"/>
    <x v="2"/>
    <s v="Re"/>
    <x v="0"/>
    <n v="0"/>
    <n v="0"/>
    <n v="0"/>
    <n v="0"/>
    <m/>
    <m/>
    <n v="0"/>
    <n v="0"/>
    <n v="0"/>
    <n v="0"/>
    <m/>
    <m/>
  </r>
  <r>
    <x v="0"/>
    <x v="0"/>
    <x v="0"/>
    <d v="2022-05-30T00:00:00"/>
    <d v="2022-06-05T00:00:00"/>
    <x v="0"/>
    <x v="0"/>
    <x v="0"/>
    <s v="W23"/>
    <x v="0"/>
    <s v="TPCTOHYB04"/>
    <m/>
    <s v="Domestic"/>
    <x v="3"/>
    <x v="2"/>
    <s v="Re"/>
    <x v="0"/>
    <n v="0"/>
    <n v="0"/>
    <n v="0"/>
    <n v="0"/>
    <m/>
    <m/>
    <n v="0"/>
    <n v="0"/>
    <n v="0"/>
    <n v="0"/>
    <m/>
    <m/>
  </r>
  <r>
    <x v="0"/>
    <x v="0"/>
    <x v="0"/>
    <d v="2022-05-30T00:00:00"/>
    <d v="2022-06-05T00:00:00"/>
    <x v="0"/>
    <x v="0"/>
    <x v="0"/>
    <s v="W23"/>
    <x v="0"/>
    <s v="TPMDBMD001"/>
    <m/>
    <s v="Domestic"/>
    <x v="3"/>
    <x v="6"/>
    <s v="Re"/>
    <x v="0"/>
    <n v="0"/>
    <n v="0"/>
    <n v="0"/>
    <n v="0"/>
    <m/>
    <m/>
    <n v="0"/>
    <n v="0"/>
    <n v="0"/>
    <n v="0"/>
    <m/>
    <m/>
  </r>
  <r>
    <x v="0"/>
    <x v="0"/>
    <x v="0"/>
    <d v="2022-05-30T00:00:00"/>
    <d v="2022-06-05T00:00:00"/>
    <x v="0"/>
    <x v="0"/>
    <x v="0"/>
    <s v="W23"/>
    <x v="0"/>
    <s v="TPMDBXO001"/>
    <m/>
    <s v="Domestic"/>
    <x v="3"/>
    <x v="6"/>
    <s v="Re"/>
    <x v="0"/>
    <n v="0"/>
    <n v="0"/>
    <n v="0"/>
    <n v="0"/>
    <m/>
    <m/>
    <n v="0"/>
    <n v="0"/>
    <n v="0"/>
    <n v="0"/>
    <m/>
    <m/>
  </r>
  <r>
    <x v="0"/>
    <x v="0"/>
    <x v="0"/>
    <d v="2022-05-30T00:00:00"/>
    <d v="2022-06-05T00:00:00"/>
    <x v="0"/>
    <x v="0"/>
    <x v="0"/>
    <s v="W23"/>
    <x v="0"/>
    <s v="11VMB00429"/>
    <m/>
    <s v="Domestic"/>
    <x v="4"/>
    <x v="10"/>
    <s v="Bu"/>
    <x v="1"/>
    <n v="0"/>
    <n v="0"/>
    <n v="0"/>
    <n v="0"/>
    <m/>
    <m/>
    <n v="0"/>
    <n v="0"/>
    <n v="0"/>
    <n v="0"/>
    <m/>
    <m/>
  </r>
  <r>
    <x v="0"/>
    <x v="0"/>
    <x v="0"/>
    <d v="2022-05-30T00:00:00"/>
    <d v="2022-06-05T00:00:00"/>
    <x v="0"/>
    <x v="0"/>
    <x v="0"/>
    <s v="W23"/>
    <x v="0"/>
    <s v="11VMB00430"/>
    <m/>
    <s v="Domestic"/>
    <x v="4"/>
    <x v="10"/>
    <s v="Bu"/>
    <x v="1"/>
    <n v="0"/>
    <n v="0"/>
    <n v="0"/>
    <n v="0"/>
    <m/>
    <m/>
    <n v="0"/>
    <n v="0"/>
    <n v="0"/>
    <n v="0"/>
    <m/>
    <m/>
  </r>
  <r>
    <x v="0"/>
    <x v="0"/>
    <x v="0"/>
    <d v="2022-05-30T00:00:00"/>
    <d v="2022-06-05T00:00:00"/>
    <x v="0"/>
    <x v="0"/>
    <x v="0"/>
    <s v="W23"/>
    <x v="0"/>
    <s v="11VMB00431"/>
    <m/>
    <s v="Domestic"/>
    <x v="4"/>
    <x v="10"/>
    <s v="K-"/>
    <x v="1"/>
    <n v="0"/>
    <n v="0"/>
    <n v="0"/>
    <n v="0"/>
    <m/>
    <m/>
    <n v="0"/>
    <n v="0"/>
    <n v="0"/>
    <n v="0"/>
    <m/>
    <m/>
  </r>
  <r>
    <x v="0"/>
    <x v="0"/>
    <x v="0"/>
    <d v="2022-05-30T00:00:00"/>
    <d v="2022-06-05T00:00:00"/>
    <x v="0"/>
    <x v="0"/>
    <x v="0"/>
    <s v="W23"/>
    <x v="0"/>
    <s v="11VMB00432"/>
    <m/>
    <s v="Domestic"/>
    <x v="4"/>
    <x v="10"/>
    <s v="Bu"/>
    <x v="1"/>
    <n v="1000"/>
    <n v="969.6"/>
    <n v="30.399999999999977"/>
    <n v="0.96960000000000002"/>
    <m/>
    <m/>
    <n v="1000"/>
    <n v="969.6"/>
    <n v="30.399999999999977"/>
    <n v="0.96960000000000002"/>
    <m/>
    <m/>
  </r>
  <r>
    <x v="0"/>
    <x v="0"/>
    <x v="0"/>
    <d v="2022-05-30T00:00:00"/>
    <d v="2022-06-05T00:00:00"/>
    <x v="0"/>
    <x v="0"/>
    <x v="0"/>
    <s v="W23"/>
    <x v="0"/>
    <s v="11VMB00433"/>
    <m/>
    <s v="Domestic"/>
    <x v="4"/>
    <x v="10"/>
    <s v="Bu"/>
    <x v="1"/>
    <n v="0"/>
    <n v="0"/>
    <n v="0"/>
    <n v="0"/>
    <m/>
    <m/>
    <n v="0"/>
    <n v="0"/>
    <n v="0"/>
    <n v="0"/>
    <m/>
    <m/>
  </r>
  <r>
    <x v="0"/>
    <x v="0"/>
    <x v="0"/>
    <d v="2022-05-30T00:00:00"/>
    <d v="2022-06-05T00:00:00"/>
    <x v="0"/>
    <x v="0"/>
    <x v="0"/>
    <s v="W23"/>
    <x v="0"/>
    <s v="11VMB00434"/>
    <m/>
    <s v="Domestic"/>
    <x v="4"/>
    <x v="10"/>
    <s v="K-"/>
    <x v="1"/>
    <n v="0"/>
    <n v="0"/>
    <n v="0"/>
    <n v="0"/>
    <m/>
    <m/>
    <n v="0"/>
    <n v="0"/>
    <n v="0"/>
    <n v="0"/>
    <m/>
    <m/>
  </r>
  <r>
    <x v="0"/>
    <x v="0"/>
    <x v="0"/>
    <d v="2022-05-30T00:00:00"/>
    <d v="2022-06-05T00:00:00"/>
    <x v="0"/>
    <x v="0"/>
    <x v="0"/>
    <s v="W23"/>
    <x v="0"/>
    <s v="11VMB00435"/>
    <m/>
    <s v="Domestic"/>
    <x v="4"/>
    <x v="10"/>
    <s v="TO"/>
    <x v="1"/>
    <n v="1000"/>
    <n v="983.28"/>
    <n v="16.720000000000027"/>
    <n v="0.98327999999999993"/>
    <m/>
    <m/>
    <n v="1500"/>
    <n v="983.28"/>
    <n v="516.72"/>
    <n v="0.65551999999999999"/>
    <m/>
    <m/>
  </r>
  <r>
    <x v="0"/>
    <x v="0"/>
    <x v="0"/>
    <d v="2022-05-30T00:00:00"/>
    <d v="2022-06-05T00:00:00"/>
    <x v="0"/>
    <x v="0"/>
    <x v="0"/>
    <s v="W23"/>
    <x v="0"/>
    <s v="11VMB00436"/>
    <m/>
    <s v="Domestic"/>
    <x v="4"/>
    <x v="10"/>
    <s v="TO"/>
    <x v="1"/>
    <n v="0"/>
    <n v="0"/>
    <n v="0"/>
    <n v="0"/>
    <m/>
    <m/>
    <n v="0"/>
    <n v="0"/>
    <n v="0"/>
    <n v="0"/>
    <m/>
    <m/>
  </r>
  <r>
    <x v="0"/>
    <x v="0"/>
    <x v="0"/>
    <d v="2022-05-30T00:00:00"/>
    <d v="2022-06-05T00:00:00"/>
    <x v="0"/>
    <x v="0"/>
    <x v="0"/>
    <s v="W23"/>
    <x v="0"/>
    <s v="11VMB00437"/>
    <m/>
    <s v="Domestic"/>
    <x v="4"/>
    <x v="10"/>
    <s v="K-"/>
    <x v="1"/>
    <n v="0"/>
    <n v="0"/>
    <n v="0"/>
    <n v="0"/>
    <m/>
    <m/>
    <n v="0"/>
    <n v="0"/>
    <n v="0"/>
    <n v="0"/>
    <m/>
    <m/>
  </r>
  <r>
    <x v="0"/>
    <x v="0"/>
    <x v="0"/>
    <d v="2022-05-30T00:00:00"/>
    <d v="2022-06-05T00:00:00"/>
    <x v="0"/>
    <x v="0"/>
    <x v="0"/>
    <s v="W23"/>
    <x v="0"/>
    <s v="11VMB00438"/>
    <m/>
    <s v="Domestic"/>
    <x v="4"/>
    <x v="10"/>
    <s v="K-"/>
    <x v="1"/>
    <n v="0"/>
    <n v="0"/>
    <n v="0"/>
    <n v="0"/>
    <m/>
    <m/>
    <n v="0"/>
    <n v="0"/>
    <n v="0"/>
    <n v="0"/>
    <m/>
    <m/>
  </r>
  <r>
    <x v="0"/>
    <x v="0"/>
    <x v="0"/>
    <d v="2022-05-30T00:00:00"/>
    <d v="2022-06-05T00:00:00"/>
    <x v="0"/>
    <x v="0"/>
    <x v="0"/>
    <s v="W23"/>
    <x v="0"/>
    <s v="11VMB00439"/>
    <m/>
    <s v="Domestic"/>
    <x v="4"/>
    <x v="10"/>
    <s v="Ch"/>
    <x v="1"/>
    <n v="0"/>
    <n v="0"/>
    <n v="0"/>
    <n v="0"/>
    <m/>
    <m/>
    <n v="0"/>
    <n v="0"/>
    <n v="0"/>
    <n v="0"/>
    <m/>
    <m/>
  </r>
  <r>
    <x v="0"/>
    <x v="0"/>
    <x v="0"/>
    <d v="2022-05-30T00:00:00"/>
    <d v="2022-06-05T00:00:00"/>
    <x v="0"/>
    <x v="0"/>
    <x v="0"/>
    <s v="W23"/>
    <x v="0"/>
    <s v="11VMB00440"/>
    <m/>
    <s v="Domestic"/>
    <x v="4"/>
    <x v="10"/>
    <s v="K-"/>
    <x v="1"/>
    <n v="0"/>
    <n v="0"/>
    <n v="0"/>
    <n v="0"/>
    <m/>
    <m/>
    <n v="0"/>
    <n v="0"/>
    <n v="0"/>
    <n v="0"/>
    <m/>
    <m/>
  </r>
  <r>
    <x v="0"/>
    <x v="0"/>
    <x v="0"/>
    <d v="2022-05-30T00:00:00"/>
    <d v="2022-06-05T00:00:00"/>
    <x v="0"/>
    <x v="0"/>
    <x v="0"/>
    <s v="W23"/>
    <x v="0"/>
    <s v="11VMB00478"/>
    <m/>
    <s v="Domestic"/>
    <x v="4"/>
    <x v="10"/>
    <s v="K-"/>
    <x v="1"/>
    <n v="0"/>
    <n v="0"/>
    <n v="0"/>
    <n v="0"/>
    <m/>
    <m/>
    <n v="0"/>
    <n v="0"/>
    <n v="0"/>
    <n v="0"/>
    <m/>
    <m/>
  </r>
  <r>
    <x v="0"/>
    <x v="0"/>
    <x v="0"/>
    <d v="2022-05-30T00:00:00"/>
    <d v="2022-06-05T00:00:00"/>
    <x v="0"/>
    <x v="0"/>
    <x v="0"/>
    <s v="W23"/>
    <x v="0"/>
    <s v="11VMB00483"/>
    <m/>
    <s v="Domestic"/>
    <x v="4"/>
    <x v="10"/>
    <s v="K-"/>
    <x v="1"/>
    <n v="1900"/>
    <n v="1968"/>
    <n v="68"/>
    <n v="0.96421052631578952"/>
    <m/>
    <m/>
    <n v="1500"/>
    <n v="1968"/>
    <n v="468"/>
    <n v="0.68799999999999994"/>
    <m/>
    <m/>
  </r>
  <r>
    <x v="0"/>
    <x v="0"/>
    <x v="0"/>
    <d v="2022-05-30T00:00:00"/>
    <d v="2022-06-05T00:00:00"/>
    <x v="0"/>
    <x v="0"/>
    <x v="0"/>
    <s v="W23"/>
    <x v="0"/>
    <s v="11VMB00343"/>
    <m/>
    <s v="Domestic"/>
    <x v="5"/>
    <x v="2"/>
    <s v="Ri"/>
    <x v="4"/>
    <n v="2000"/>
    <m/>
    <n v="2000"/>
    <n v="0"/>
    <m/>
    <m/>
    <n v="2000"/>
    <n v="0"/>
    <n v="2000"/>
    <n v="0"/>
    <m/>
    <m/>
  </r>
  <r>
    <x v="0"/>
    <x v="0"/>
    <x v="0"/>
    <d v="2022-05-30T00:00:00"/>
    <d v="2022-06-05T00:00:00"/>
    <x v="0"/>
    <x v="0"/>
    <x v="0"/>
    <s v="W23"/>
    <x v="0"/>
    <s v="11VMB00406"/>
    <m/>
    <s v="Domestic"/>
    <x v="5"/>
    <x v="10"/>
    <s v="Co"/>
    <x v="1"/>
    <n v="1850"/>
    <n v="1925"/>
    <n v="75"/>
    <n v="0.95945945945945943"/>
    <m/>
    <m/>
    <n v="1850"/>
    <n v="1925"/>
    <n v="75"/>
    <n v="0.95945945945945943"/>
    <m/>
    <m/>
  </r>
  <r>
    <x v="0"/>
    <x v="0"/>
    <x v="0"/>
    <d v="2022-05-30T00:00:00"/>
    <d v="2022-06-05T00:00:00"/>
    <x v="0"/>
    <x v="0"/>
    <x v="0"/>
    <s v="W23"/>
    <x v="0"/>
    <s v="11VMB00417"/>
    <m/>
    <s v="Domestic"/>
    <x v="5"/>
    <x v="10"/>
    <s v="Co"/>
    <x v="1"/>
    <n v="1850"/>
    <m/>
    <n v="1850"/>
    <n v="0"/>
    <m/>
    <m/>
    <m/>
    <n v="0"/>
    <n v="0"/>
    <n v="0"/>
    <m/>
    <m/>
  </r>
  <r>
    <x v="0"/>
    <x v="0"/>
    <x v="0"/>
    <d v="2022-05-30T00:00:00"/>
    <d v="2022-06-05T00:00:00"/>
    <x v="0"/>
    <x v="0"/>
    <x v="0"/>
    <s v="W23"/>
    <x v="0"/>
    <s v="TPCECC004"/>
    <m/>
    <s v="Domestic"/>
    <x v="5"/>
    <x v="10"/>
    <s v="Co"/>
    <x v="0"/>
    <n v="300"/>
    <n v="651.54999999999995"/>
    <n v="351.54999999999995"/>
    <n v="0"/>
    <m/>
    <m/>
    <n v="300"/>
    <n v="651.54999999999995"/>
    <n v="351.54999999999995"/>
    <n v="0"/>
    <m/>
    <m/>
  </r>
  <r>
    <x v="0"/>
    <x v="0"/>
    <x v="0"/>
    <d v="2022-05-30T00:00:00"/>
    <d v="2022-06-05T00:00:00"/>
    <x v="0"/>
    <x v="0"/>
    <x v="0"/>
    <s v="W23"/>
    <x v="0"/>
    <s v="TPCECC005"/>
    <m/>
    <s v="Domestic"/>
    <x v="5"/>
    <x v="10"/>
    <s v="Co"/>
    <x v="0"/>
    <n v="1200"/>
    <n v="1155.75"/>
    <n v="44.25"/>
    <n v="0.96312500000000001"/>
    <m/>
    <m/>
    <n v="1200"/>
    <n v="1155.75"/>
    <n v="44.25"/>
    <n v="0.96312500000000001"/>
    <m/>
    <m/>
  </r>
  <r>
    <x v="0"/>
    <x v="0"/>
    <x v="0"/>
    <d v="2022-05-30T00:00:00"/>
    <d v="2022-06-05T00:00:00"/>
    <x v="0"/>
    <x v="0"/>
    <x v="0"/>
    <s v="W23"/>
    <x v="0"/>
    <s v="TPCECC007"/>
    <m/>
    <s v="Domestic"/>
    <x v="5"/>
    <x v="10"/>
    <s v="Co"/>
    <x v="0"/>
    <n v="300"/>
    <m/>
    <n v="300"/>
    <n v="0"/>
    <m/>
    <m/>
    <n v="300"/>
    <n v="0"/>
    <n v="300"/>
    <n v="0"/>
    <m/>
    <m/>
  </r>
  <r>
    <x v="0"/>
    <x v="0"/>
    <x v="0"/>
    <d v="2022-05-30T00:00:00"/>
    <d v="2022-06-05T00:00:00"/>
    <x v="0"/>
    <x v="0"/>
    <x v="0"/>
    <s v="W23"/>
    <x v="0"/>
    <s v="TRCEOL009"/>
    <m/>
    <s v="Domestic"/>
    <x v="6"/>
    <x v="3"/>
    <s v="Te"/>
    <x v="0"/>
    <n v="0"/>
    <n v="0"/>
    <n v="0"/>
    <n v="0"/>
    <m/>
    <m/>
    <n v="0"/>
    <n v="0"/>
    <n v="0"/>
    <n v="0"/>
    <m/>
    <m/>
  </r>
  <r>
    <x v="0"/>
    <x v="0"/>
    <x v="0"/>
    <d v="2022-05-30T00:00:00"/>
    <d v="2022-06-05T00:00:00"/>
    <x v="0"/>
    <x v="0"/>
    <x v="0"/>
    <s v="W23"/>
    <x v="0"/>
    <s v="TRCEOL024"/>
    <m/>
    <s v="Domestic"/>
    <x v="6"/>
    <x v="3"/>
    <s v="Te"/>
    <x v="0"/>
    <n v="1440"/>
    <n v="1490.15"/>
    <n v="50.150000000000091"/>
    <n v="0.965173611111111"/>
    <m/>
    <m/>
    <n v="1540"/>
    <n v="1490.15"/>
    <n v="49.849999999999909"/>
    <n v="0.96762987012987023"/>
    <m/>
    <m/>
  </r>
  <r>
    <x v="0"/>
    <x v="0"/>
    <x v="0"/>
    <d v="2022-05-30T00:00:00"/>
    <d v="2022-06-05T00:00:00"/>
    <x v="0"/>
    <x v="0"/>
    <x v="0"/>
    <s v="W23"/>
    <x v="0"/>
    <s v="TRCEOL033"/>
    <m/>
    <s v="Domestic"/>
    <x v="6"/>
    <x v="3"/>
    <s v="Te"/>
    <x v="0"/>
    <n v="0"/>
    <n v="0"/>
    <n v="0"/>
    <n v="0"/>
    <m/>
    <m/>
    <n v="0"/>
    <n v="0"/>
    <n v="0"/>
    <n v="0"/>
    <m/>
    <m/>
  </r>
  <r>
    <x v="0"/>
    <x v="0"/>
    <x v="0"/>
    <d v="2022-05-30T00:00:00"/>
    <d v="2022-06-05T00:00:00"/>
    <x v="0"/>
    <x v="0"/>
    <x v="0"/>
    <s v="W23"/>
    <x v="0"/>
    <s v="TRCEOL035"/>
    <m/>
    <s v="Domestic"/>
    <x v="6"/>
    <x v="3"/>
    <s v="Te"/>
    <x v="0"/>
    <n v="0"/>
    <n v="450"/>
    <n v="450"/>
    <n v="0"/>
    <m/>
    <m/>
    <n v="450"/>
    <n v="450"/>
    <n v="0"/>
    <n v="1"/>
    <m/>
    <m/>
  </r>
  <r>
    <x v="0"/>
    <x v="0"/>
    <x v="0"/>
    <d v="2022-05-30T00:00:00"/>
    <d v="2022-06-05T00:00:00"/>
    <x v="0"/>
    <x v="0"/>
    <x v="0"/>
    <s v="W23"/>
    <x v="0"/>
    <s v="TRCEOL039"/>
    <m/>
    <s v="Domestic"/>
    <x v="6"/>
    <x v="3"/>
    <s v="Te"/>
    <x v="0"/>
    <n v="0"/>
    <n v="0"/>
    <n v="0"/>
    <n v="0"/>
    <m/>
    <m/>
    <n v="0"/>
    <n v="0"/>
    <n v="0"/>
    <n v="0"/>
    <m/>
    <m/>
  </r>
  <r>
    <x v="0"/>
    <x v="0"/>
    <x v="0"/>
    <d v="2022-05-23T00:00:00"/>
    <d v="2022-05-29T00:00:00"/>
    <x v="0"/>
    <x v="1"/>
    <x v="1"/>
    <s v="W22"/>
    <x v="1"/>
    <s v="11CEBX002"/>
    <m/>
    <s v="Domestic"/>
    <x v="0"/>
    <x v="1"/>
    <s v="Ma"/>
    <x v="1"/>
    <n v="0"/>
    <n v="0"/>
    <n v="0"/>
    <n v="0"/>
    <m/>
    <m/>
    <n v="0"/>
    <n v="0"/>
    <n v="0"/>
    <n v="0"/>
    <m/>
    <m/>
  </r>
  <r>
    <x v="0"/>
    <x v="0"/>
    <x v="0"/>
    <d v="2022-05-23T00:00:00"/>
    <d v="2022-05-29T00:00:00"/>
    <x v="0"/>
    <x v="1"/>
    <x v="1"/>
    <s v="W22"/>
    <x v="1"/>
    <s v="11VMB00466"/>
    <m/>
    <s v="Domestic"/>
    <x v="0"/>
    <x v="1"/>
    <s v="Ma"/>
    <x v="1"/>
    <n v="1000"/>
    <n v="1074.57"/>
    <n v="74.569999999999936"/>
    <n v="0.92543000000000009"/>
    <m/>
    <m/>
    <n v="1000"/>
    <n v="1074.57"/>
    <n v="74.569999999999936"/>
    <n v="0.92543000000000009"/>
    <m/>
    <m/>
  </r>
  <r>
    <x v="0"/>
    <x v="0"/>
    <x v="0"/>
    <d v="2022-05-23T00:00:00"/>
    <d v="2022-05-29T00:00:00"/>
    <x v="0"/>
    <x v="1"/>
    <x v="1"/>
    <s v="W22"/>
    <x v="1"/>
    <s v="11VMB00467"/>
    <m/>
    <s v="Domestic"/>
    <x v="0"/>
    <x v="1"/>
    <s v="Ma"/>
    <x v="1"/>
    <n v="500"/>
    <n v="522.23500000000001"/>
    <n v="22.235000000000014"/>
    <n v="0.95552999999999999"/>
    <m/>
    <m/>
    <n v="500"/>
    <n v="522.23500000000001"/>
    <n v="22.235000000000014"/>
    <n v="0.95552999999999999"/>
    <m/>
    <m/>
  </r>
  <r>
    <x v="0"/>
    <x v="0"/>
    <x v="0"/>
    <d v="2022-05-23T00:00:00"/>
    <d v="2022-05-29T00:00:00"/>
    <x v="0"/>
    <x v="1"/>
    <x v="1"/>
    <s v="W22"/>
    <x v="1"/>
    <s v="11VMB00468"/>
    <m/>
    <s v="Domestic"/>
    <x v="0"/>
    <x v="1"/>
    <s v="Ma"/>
    <x v="1"/>
    <n v="1000"/>
    <n v="1033.9349999999999"/>
    <n v="33.934999999999945"/>
    <n v="0.96606500000000006"/>
    <m/>
    <m/>
    <n v="1000"/>
    <n v="1033.9349999999999"/>
    <n v="33.934999999999945"/>
    <n v="0.96606500000000006"/>
    <m/>
    <m/>
  </r>
  <r>
    <x v="0"/>
    <x v="0"/>
    <x v="0"/>
    <d v="2022-05-23T00:00:00"/>
    <d v="2022-05-29T00:00:00"/>
    <x v="0"/>
    <x v="1"/>
    <x v="1"/>
    <s v="W22"/>
    <x v="1"/>
    <s v="11VMB00479"/>
    <m/>
    <s v="Domestic"/>
    <x v="0"/>
    <x v="2"/>
    <s v="Pa"/>
    <x v="0"/>
    <n v="0"/>
    <n v="0"/>
    <n v="0"/>
    <n v="0"/>
    <m/>
    <m/>
    <n v="0"/>
    <n v="0"/>
    <n v="0"/>
    <n v="0"/>
    <m/>
    <m/>
  </r>
  <r>
    <x v="0"/>
    <x v="0"/>
    <x v="0"/>
    <d v="2022-05-23T00:00:00"/>
    <d v="2022-05-29T00:00:00"/>
    <x v="0"/>
    <x v="1"/>
    <x v="1"/>
    <s v="W22"/>
    <x v="1"/>
    <s v="11VMB00493"/>
    <m/>
    <s v="Domestic"/>
    <x v="0"/>
    <x v="2"/>
    <s v="Ne"/>
    <x v="0"/>
    <n v="0"/>
    <m/>
    <n v="0"/>
    <n v="0"/>
    <m/>
    <m/>
    <m/>
    <n v="0"/>
    <n v="0"/>
    <n v="0"/>
    <m/>
    <m/>
  </r>
  <r>
    <x v="0"/>
    <x v="0"/>
    <x v="0"/>
    <d v="2022-05-23T00:00:00"/>
    <d v="2022-05-29T00:00:00"/>
    <x v="0"/>
    <x v="1"/>
    <x v="1"/>
    <s v="W22"/>
    <x v="1"/>
    <s v="11VMB00494"/>
    <m/>
    <s v="Domestic"/>
    <x v="0"/>
    <x v="2"/>
    <s v="Ri"/>
    <x v="1"/>
    <n v="0"/>
    <m/>
    <n v="0"/>
    <n v="0"/>
    <m/>
    <m/>
    <m/>
    <n v="0"/>
    <n v="0"/>
    <n v="0"/>
    <m/>
    <m/>
  </r>
  <r>
    <x v="0"/>
    <x v="0"/>
    <x v="0"/>
    <d v="2022-05-23T00:00:00"/>
    <d v="2022-05-29T00:00:00"/>
    <x v="0"/>
    <x v="1"/>
    <x v="1"/>
    <s v="W22"/>
    <x v="1"/>
    <s v="11VMB00495"/>
    <m/>
    <s v="Domestic"/>
    <x v="0"/>
    <x v="2"/>
    <s v="Ri"/>
    <x v="1"/>
    <n v="1200"/>
    <n v="1251.25"/>
    <n v="51.25"/>
    <n v="0.95729166666666665"/>
    <m/>
    <m/>
    <n v="1200"/>
    <n v="1251.25"/>
    <n v="51.25"/>
    <n v="0.95729166666666665"/>
    <m/>
    <m/>
  </r>
  <r>
    <x v="0"/>
    <x v="0"/>
    <x v="0"/>
    <d v="2022-05-23T00:00:00"/>
    <d v="2022-05-29T00:00:00"/>
    <x v="0"/>
    <x v="1"/>
    <x v="1"/>
    <s v="W22"/>
    <x v="1"/>
    <s v="HHGCBXE005"/>
    <m/>
    <s v="Domestic"/>
    <x v="0"/>
    <x v="1"/>
    <s v="Ma"/>
    <x v="1"/>
    <n v="0"/>
    <m/>
    <n v="0"/>
    <n v="0"/>
    <m/>
    <m/>
    <m/>
    <n v="0"/>
    <n v="0"/>
    <n v="0"/>
    <m/>
    <m/>
  </r>
  <r>
    <x v="0"/>
    <x v="0"/>
    <x v="0"/>
    <d v="2022-05-23T00:00:00"/>
    <d v="2022-05-29T00:00:00"/>
    <x v="0"/>
    <x v="1"/>
    <x v="1"/>
    <s v="W22"/>
    <x v="1"/>
    <s v="TPCJKBX001"/>
    <m/>
    <s v="Export"/>
    <x v="0"/>
    <x v="1"/>
    <s v="Ma"/>
    <x v="1"/>
    <n v="4128"/>
    <n v="4116"/>
    <n v="12"/>
    <n v="0.99709302325581395"/>
    <m/>
    <m/>
    <n v="4128"/>
    <n v="4116"/>
    <n v="12"/>
    <n v="0.99709302325581395"/>
    <m/>
    <m/>
  </r>
  <r>
    <x v="0"/>
    <x v="0"/>
    <x v="0"/>
    <d v="2022-05-23T00:00:00"/>
    <d v="2022-05-29T00:00:00"/>
    <x v="0"/>
    <x v="1"/>
    <x v="1"/>
    <s v="W22"/>
    <x v="1"/>
    <s v="TPCJKBX002"/>
    <m/>
    <s v="Export"/>
    <x v="0"/>
    <x v="1"/>
    <s v="Ma"/>
    <x v="1"/>
    <n v="4274"/>
    <n v="4262.3999999999996"/>
    <n v="11.600000000000364"/>
    <n v="0.99728591483387918"/>
    <m/>
    <m/>
    <n v="4274"/>
    <n v="4262.3999999999996"/>
    <n v="11.600000000000364"/>
    <n v="0.99728591483387918"/>
    <m/>
    <m/>
  </r>
  <r>
    <x v="0"/>
    <x v="0"/>
    <x v="0"/>
    <d v="2022-05-23T00:00:00"/>
    <d v="2022-05-29T00:00:00"/>
    <x v="0"/>
    <x v="1"/>
    <x v="1"/>
    <s v="W22"/>
    <x v="1"/>
    <s v="TPCJKBX004"/>
    <m/>
    <s v="Export"/>
    <x v="0"/>
    <x v="1"/>
    <s v="Ma"/>
    <x v="1"/>
    <n v="1865"/>
    <n v="1847.9999999999998"/>
    <n v="17.000000000000227"/>
    <n v="0.99088471849865944"/>
    <m/>
    <m/>
    <n v="1865"/>
    <n v="1847.9999999999998"/>
    <n v="17.000000000000227"/>
    <n v="0.99088471849865944"/>
    <m/>
    <m/>
  </r>
  <r>
    <x v="0"/>
    <x v="0"/>
    <x v="0"/>
    <d v="2022-05-23T00:00:00"/>
    <d v="2022-05-29T00:00:00"/>
    <x v="0"/>
    <x v="1"/>
    <x v="1"/>
    <s v="W22"/>
    <x v="1"/>
    <s v="TPCJKBX005"/>
    <m/>
    <s v="Export"/>
    <x v="0"/>
    <x v="1"/>
    <s v="Ma"/>
    <x v="1"/>
    <n v="4072"/>
    <n v="2234.3999999999996"/>
    <n v="1837.6000000000004"/>
    <n v="0.54872298624754412"/>
    <m/>
    <m/>
    <n v="2335"/>
    <n v="2234.3999999999996"/>
    <n v="100.60000000000036"/>
    <n v="0.95691648822269793"/>
    <m/>
    <m/>
  </r>
  <r>
    <x v="0"/>
    <x v="0"/>
    <x v="0"/>
    <d v="2022-05-23T00:00:00"/>
    <d v="2022-05-29T00:00:00"/>
    <x v="0"/>
    <x v="1"/>
    <x v="1"/>
    <s v="W22"/>
    <x v="1"/>
    <s v="TPCEBB033"/>
    <m/>
    <s v="Domestic"/>
    <x v="0"/>
    <x v="2"/>
    <s v="So"/>
    <x v="0"/>
    <n v="500"/>
    <n v="466.79999999999995"/>
    <n v="33.200000000000045"/>
    <n v="0.93359999999999987"/>
    <m/>
    <m/>
    <n v="500"/>
    <n v="466.79999999999995"/>
    <n v="33.200000000000045"/>
    <n v="0.93359999999999987"/>
    <m/>
    <m/>
  </r>
  <r>
    <x v="0"/>
    <x v="0"/>
    <x v="0"/>
    <d v="2022-05-23T00:00:00"/>
    <d v="2022-05-29T00:00:00"/>
    <x v="0"/>
    <x v="1"/>
    <x v="1"/>
    <s v="W22"/>
    <x v="1"/>
    <s v="TPCEBB034"/>
    <m/>
    <s v="Domestic"/>
    <x v="0"/>
    <x v="2"/>
    <s v="So"/>
    <x v="0"/>
    <n v="0"/>
    <n v="0"/>
    <n v="0"/>
    <n v="0"/>
    <m/>
    <m/>
    <n v="0"/>
    <n v="0"/>
    <n v="0"/>
    <n v="0"/>
    <m/>
    <m/>
  </r>
  <r>
    <x v="0"/>
    <x v="0"/>
    <x v="0"/>
    <d v="2022-05-23T00:00:00"/>
    <d v="2022-05-29T00:00:00"/>
    <x v="0"/>
    <x v="1"/>
    <x v="1"/>
    <s v="W22"/>
    <x v="1"/>
    <s v="TPCEBG010"/>
    <m/>
    <s v="Domestic"/>
    <x v="0"/>
    <x v="1"/>
    <s v="Ha"/>
    <x v="0"/>
    <n v="0"/>
    <n v="131.35"/>
    <n v="131.35"/>
    <n v="0"/>
    <m/>
    <m/>
    <n v="0"/>
    <n v="131.35"/>
    <n v="131.35"/>
    <n v="0"/>
    <m/>
    <m/>
  </r>
  <r>
    <x v="0"/>
    <x v="0"/>
    <x v="0"/>
    <d v="2022-05-23T00:00:00"/>
    <d v="2022-05-29T00:00:00"/>
    <x v="0"/>
    <x v="1"/>
    <x v="1"/>
    <s v="W22"/>
    <x v="1"/>
    <s v="TPCEBX039"/>
    <m/>
    <s v="Domestic"/>
    <x v="0"/>
    <x v="1"/>
    <s v="Ma"/>
    <x v="1"/>
    <n v="0"/>
    <n v="0"/>
    <n v="0"/>
    <n v="0"/>
    <m/>
    <m/>
    <n v="0"/>
    <n v="0"/>
    <n v="0"/>
    <n v="0"/>
    <m/>
    <m/>
  </r>
  <r>
    <x v="0"/>
    <x v="0"/>
    <x v="0"/>
    <d v="2022-05-23T00:00:00"/>
    <d v="2022-05-29T00:00:00"/>
    <x v="0"/>
    <x v="1"/>
    <x v="1"/>
    <s v="W22"/>
    <x v="1"/>
    <s v="TPCEBX040"/>
    <m/>
    <s v="Domestic"/>
    <x v="0"/>
    <x v="1"/>
    <s v="Ma"/>
    <x v="1"/>
    <n v="1500"/>
    <n v="1499.05"/>
    <n v="0.95000000000004547"/>
    <n v="0.99936666666666663"/>
    <m/>
    <m/>
    <n v="1500"/>
    <n v="1499.05"/>
    <n v="0.95000000000004547"/>
    <n v="0.99936666666666663"/>
    <m/>
    <m/>
  </r>
  <r>
    <x v="0"/>
    <x v="0"/>
    <x v="0"/>
    <d v="2022-05-23T00:00:00"/>
    <d v="2022-05-29T00:00:00"/>
    <x v="0"/>
    <x v="1"/>
    <x v="1"/>
    <s v="W22"/>
    <x v="1"/>
    <s v="TPCEBX041"/>
    <m/>
    <s v="Domestic"/>
    <x v="0"/>
    <x v="1"/>
    <s v="Ma"/>
    <x v="1"/>
    <n v="4000"/>
    <n v="4311.2999999999993"/>
    <n v="311.29999999999927"/>
    <n v="0.92217500000000019"/>
    <m/>
    <m/>
    <n v="4000"/>
    <n v="4311.2999999999993"/>
    <n v="311.29999999999927"/>
    <n v="0.92217500000000019"/>
    <m/>
    <m/>
  </r>
  <r>
    <x v="0"/>
    <x v="0"/>
    <x v="0"/>
    <d v="2022-05-23T00:00:00"/>
    <d v="2022-05-29T00:00:00"/>
    <x v="0"/>
    <x v="1"/>
    <x v="1"/>
    <s v="W22"/>
    <x v="1"/>
    <s v="TPCEBX043"/>
    <m/>
    <s v="Domestic"/>
    <x v="0"/>
    <x v="1"/>
    <s v="Ma"/>
    <x v="1"/>
    <n v="1000"/>
    <n v="985.59999999999991"/>
    <n v="14.400000000000091"/>
    <n v="0.98559999999999992"/>
    <m/>
    <m/>
    <n v="1000"/>
    <n v="985.59999999999991"/>
    <n v="14.400000000000091"/>
    <n v="0.98559999999999992"/>
    <m/>
    <m/>
  </r>
  <r>
    <x v="0"/>
    <x v="0"/>
    <x v="0"/>
    <d v="2022-05-23T00:00:00"/>
    <d v="2022-05-29T00:00:00"/>
    <x v="0"/>
    <x v="1"/>
    <x v="1"/>
    <s v="W22"/>
    <x v="1"/>
    <s v="TPCEBX044"/>
    <m/>
    <s v="Domestic"/>
    <x v="0"/>
    <x v="1"/>
    <s v="Ma"/>
    <x v="1"/>
    <n v="6000"/>
    <n v="6376.9998239878942"/>
    <n v="376.99982398789416"/>
    <n v="0.93716669600201763"/>
    <m/>
    <m/>
    <n v="6000"/>
    <n v="6376.9998239878942"/>
    <n v="376.99982398789416"/>
    <n v="0.93716669600201763"/>
    <m/>
    <m/>
  </r>
  <r>
    <x v="0"/>
    <x v="0"/>
    <x v="0"/>
    <d v="2022-05-23T00:00:00"/>
    <d v="2022-05-29T00:00:00"/>
    <x v="0"/>
    <x v="1"/>
    <x v="1"/>
    <s v="W22"/>
    <x v="1"/>
    <s v="TPCEBX045"/>
    <m/>
    <s v="Domestic"/>
    <x v="0"/>
    <x v="1"/>
    <s v="Ma"/>
    <x v="1"/>
    <n v="6000"/>
    <n v="6907.4249999999993"/>
    <n v="907.42499999999927"/>
    <n v="0.84876250000000009"/>
    <m/>
    <m/>
    <n v="6000"/>
    <n v="6907.4249999999993"/>
    <n v="907.42499999999927"/>
    <n v="0.84876250000000009"/>
    <m/>
    <m/>
  </r>
  <r>
    <x v="0"/>
    <x v="0"/>
    <x v="0"/>
    <d v="2022-05-23T00:00:00"/>
    <d v="2022-05-29T00:00:00"/>
    <x v="0"/>
    <x v="1"/>
    <x v="1"/>
    <s v="W22"/>
    <x v="1"/>
    <s v="TPCEBX046"/>
    <m/>
    <s v="Domestic"/>
    <x v="0"/>
    <x v="1"/>
    <s v="Ma"/>
    <x v="1"/>
    <n v="7000"/>
    <n v="7550.5499999999993"/>
    <n v="550.54999999999927"/>
    <n v="0.92135000000000011"/>
    <m/>
    <m/>
    <n v="7000"/>
    <n v="7550.5499999999993"/>
    <n v="550.54999999999927"/>
    <n v="0.92135000000000011"/>
    <m/>
    <m/>
  </r>
  <r>
    <x v="0"/>
    <x v="0"/>
    <x v="0"/>
    <d v="2022-05-23T00:00:00"/>
    <d v="2022-05-29T00:00:00"/>
    <x v="0"/>
    <x v="1"/>
    <x v="1"/>
    <s v="W22"/>
    <x v="1"/>
    <s v="TPCEBX061"/>
    <m/>
    <s v="Domestic"/>
    <x v="0"/>
    <x v="1"/>
    <s v="Ma"/>
    <x v="1"/>
    <n v="5000"/>
    <n v="4973.1499999999996"/>
    <n v="26.850000000000364"/>
    <n v="0.9946299999999999"/>
    <m/>
    <m/>
    <n v="5000"/>
    <n v="4973.1499999999996"/>
    <n v="26.850000000000364"/>
    <n v="0.9946299999999999"/>
    <m/>
    <m/>
  </r>
  <r>
    <x v="0"/>
    <x v="0"/>
    <x v="0"/>
    <d v="2022-05-23T00:00:00"/>
    <d v="2022-05-29T00:00:00"/>
    <x v="0"/>
    <x v="1"/>
    <x v="1"/>
    <s v="W22"/>
    <x v="1"/>
    <s v="TPCEBX062"/>
    <m/>
    <s v="Domestic"/>
    <x v="0"/>
    <x v="1"/>
    <s v="Ma"/>
    <x v="1"/>
    <n v="500"/>
    <n v="520.79999999999995"/>
    <n v="20.799999999999955"/>
    <n v="0.95840000000000014"/>
    <m/>
    <m/>
    <n v="500"/>
    <n v="520.79999999999995"/>
    <n v="20.799999999999955"/>
    <n v="0.95840000000000014"/>
    <m/>
    <m/>
  </r>
  <r>
    <x v="0"/>
    <x v="0"/>
    <x v="0"/>
    <d v="2022-05-23T00:00:00"/>
    <d v="2022-05-29T00:00:00"/>
    <x v="0"/>
    <x v="1"/>
    <x v="1"/>
    <s v="W22"/>
    <x v="1"/>
    <s v="TPCEBX063"/>
    <m/>
    <s v="Domestic"/>
    <x v="0"/>
    <x v="1"/>
    <s v="Ma"/>
    <x v="1"/>
    <n v="3500"/>
    <n v="3615.85"/>
    <n v="115.84999999999991"/>
    <n v="0.96689999999999998"/>
    <m/>
    <m/>
    <n v="3500"/>
    <n v="3615.85"/>
    <n v="115.84999999999991"/>
    <n v="0.96689999999999998"/>
    <m/>
    <m/>
  </r>
  <r>
    <x v="0"/>
    <x v="0"/>
    <x v="0"/>
    <d v="2022-05-23T00:00:00"/>
    <d v="2022-05-29T00:00:00"/>
    <x v="0"/>
    <x v="1"/>
    <x v="1"/>
    <s v="W22"/>
    <x v="1"/>
    <s v="TPCECG056"/>
    <m/>
    <s v="Domestic"/>
    <x v="0"/>
    <x v="2"/>
    <s v="Ri"/>
    <x v="1"/>
    <n v="0"/>
    <n v="0"/>
    <n v="0"/>
    <n v="0"/>
    <m/>
    <m/>
    <n v="0"/>
    <n v="0"/>
    <n v="0"/>
    <n v="0"/>
    <m/>
    <m/>
  </r>
  <r>
    <x v="0"/>
    <x v="0"/>
    <x v="0"/>
    <d v="2022-05-23T00:00:00"/>
    <d v="2022-05-29T00:00:00"/>
    <x v="0"/>
    <x v="1"/>
    <x v="1"/>
    <s v="W22"/>
    <x v="1"/>
    <s v="TPCECG057"/>
    <m/>
    <s v="Domestic"/>
    <x v="0"/>
    <x v="2"/>
    <s v="Ri"/>
    <x v="1"/>
    <n v="0"/>
    <n v="0"/>
    <n v="0"/>
    <n v="0"/>
    <m/>
    <m/>
    <n v="0"/>
    <n v="0"/>
    <n v="0"/>
    <n v="0"/>
    <m/>
    <m/>
  </r>
  <r>
    <x v="0"/>
    <x v="0"/>
    <x v="0"/>
    <d v="2022-05-23T00:00:00"/>
    <d v="2022-05-29T00:00:00"/>
    <x v="0"/>
    <x v="1"/>
    <x v="1"/>
    <s v="W22"/>
    <x v="1"/>
    <s v="TPCECG062"/>
    <m/>
    <s v="Domestic"/>
    <x v="0"/>
    <x v="2"/>
    <s v="Ri"/>
    <x v="1"/>
    <n v="8000"/>
    <n v="7554.5"/>
    <n v="445.5"/>
    <n v="0.9443125"/>
    <m/>
    <m/>
    <n v="8000"/>
    <n v="7554.5"/>
    <n v="445.5"/>
    <n v="0.9443125"/>
    <m/>
    <m/>
  </r>
  <r>
    <x v="0"/>
    <x v="0"/>
    <x v="0"/>
    <d v="2022-05-23T00:00:00"/>
    <d v="2022-05-29T00:00:00"/>
    <x v="0"/>
    <x v="1"/>
    <x v="1"/>
    <s v="W22"/>
    <x v="1"/>
    <s v="TPCECG063"/>
    <m/>
    <s v="Domestic"/>
    <x v="0"/>
    <x v="2"/>
    <s v="Ri"/>
    <x v="1"/>
    <n v="0"/>
    <m/>
    <n v="0"/>
    <n v="0"/>
    <m/>
    <m/>
    <n v="0"/>
    <n v="0"/>
    <n v="0"/>
    <n v="0"/>
    <m/>
    <m/>
  </r>
  <r>
    <x v="0"/>
    <x v="0"/>
    <x v="0"/>
    <d v="2022-05-23T00:00:00"/>
    <d v="2022-05-29T00:00:00"/>
    <x v="0"/>
    <x v="1"/>
    <x v="1"/>
    <s v="W22"/>
    <x v="1"/>
    <s v="TPCECG063"/>
    <m/>
    <s v="Domestic"/>
    <x v="0"/>
    <x v="2"/>
    <s v="Ri"/>
    <x v="0"/>
    <m/>
    <n v="0"/>
    <n v="0"/>
    <n v="0"/>
    <m/>
    <m/>
    <m/>
    <n v="0"/>
    <n v="0"/>
    <n v="0"/>
    <m/>
    <m/>
  </r>
  <r>
    <x v="0"/>
    <x v="0"/>
    <x v="0"/>
    <d v="2022-05-23T00:00:00"/>
    <d v="2022-05-29T00:00:00"/>
    <x v="0"/>
    <x v="1"/>
    <x v="1"/>
    <s v="W22"/>
    <x v="1"/>
    <s v="TPCECG064"/>
    <m/>
    <s v="Domestic"/>
    <x v="0"/>
    <x v="2"/>
    <s v="Ri"/>
    <x v="1"/>
    <n v="9800"/>
    <n v="12951"/>
    <n v="3151"/>
    <n v="0.67846938775510202"/>
    <m/>
    <m/>
    <n v="12764"/>
    <n v="12951"/>
    <n v="187"/>
    <n v="0.9853494202444375"/>
    <m/>
    <m/>
  </r>
  <r>
    <x v="0"/>
    <x v="0"/>
    <x v="0"/>
    <d v="2022-05-23T00:00:00"/>
    <d v="2022-05-29T00:00:00"/>
    <x v="0"/>
    <x v="1"/>
    <x v="1"/>
    <s v="W22"/>
    <x v="1"/>
    <s v="TPCECG065"/>
    <m/>
    <s v="Domestic"/>
    <x v="0"/>
    <x v="2"/>
    <s v="Ri"/>
    <x v="1"/>
    <n v="4000"/>
    <m/>
    <n v="4000"/>
    <n v="0"/>
    <m/>
    <m/>
    <n v="0"/>
    <n v="0"/>
    <n v="0"/>
    <n v="0"/>
    <m/>
    <m/>
  </r>
  <r>
    <x v="0"/>
    <x v="0"/>
    <x v="0"/>
    <d v="2022-05-23T00:00:00"/>
    <d v="2022-05-29T00:00:00"/>
    <x v="0"/>
    <x v="1"/>
    <x v="1"/>
    <s v="W22"/>
    <x v="1"/>
    <s v="TPCECG065"/>
    <m/>
    <s v="Domestic"/>
    <x v="0"/>
    <x v="2"/>
    <s v="Ri"/>
    <x v="0"/>
    <m/>
    <n v="0"/>
    <n v="0"/>
    <n v="0"/>
    <m/>
    <m/>
    <m/>
    <n v="0"/>
    <n v="0"/>
    <n v="0"/>
    <m/>
    <m/>
  </r>
  <r>
    <x v="0"/>
    <x v="0"/>
    <x v="0"/>
    <d v="2022-05-23T00:00:00"/>
    <d v="2022-05-29T00:00:00"/>
    <x v="0"/>
    <x v="1"/>
    <x v="1"/>
    <s v="W22"/>
    <x v="1"/>
    <s v="TPCECG066"/>
    <m/>
    <s v="Domestic"/>
    <x v="0"/>
    <x v="2"/>
    <s v="Ne"/>
    <x v="0"/>
    <n v="0"/>
    <n v="0"/>
    <n v="0"/>
    <n v="0"/>
    <m/>
    <m/>
    <n v="0"/>
    <n v="0"/>
    <n v="0"/>
    <n v="0"/>
    <m/>
    <m/>
  </r>
  <r>
    <x v="0"/>
    <x v="0"/>
    <x v="0"/>
    <d v="2022-05-23T00:00:00"/>
    <d v="2022-05-29T00:00:00"/>
    <x v="0"/>
    <x v="1"/>
    <x v="1"/>
    <s v="W22"/>
    <x v="1"/>
    <s v="TPCECG067"/>
    <m/>
    <s v="Domestic"/>
    <x v="0"/>
    <x v="2"/>
    <s v="Ne"/>
    <x v="0"/>
    <n v="5400"/>
    <n v="5827"/>
    <n v="427"/>
    <n v="0.92092592592592593"/>
    <m/>
    <m/>
    <n v="5400"/>
    <n v="5827"/>
    <n v="427"/>
    <n v="0.92092592592592593"/>
    <m/>
    <m/>
  </r>
  <r>
    <x v="0"/>
    <x v="0"/>
    <x v="0"/>
    <d v="2022-05-23T00:00:00"/>
    <d v="2022-05-29T00:00:00"/>
    <x v="0"/>
    <x v="1"/>
    <x v="1"/>
    <s v="W22"/>
    <x v="1"/>
    <s v="TPCECG068"/>
    <m/>
    <s v="Domestic"/>
    <x v="0"/>
    <x v="2"/>
    <s v="Ne"/>
    <x v="0"/>
    <n v="10800"/>
    <n v="11193"/>
    <n v="393"/>
    <n v="0.96361111111111108"/>
    <m/>
    <m/>
    <n v="10800"/>
    <n v="11193"/>
    <n v="393"/>
    <n v="0.96361111111111108"/>
    <m/>
    <m/>
  </r>
  <r>
    <x v="0"/>
    <x v="0"/>
    <x v="0"/>
    <d v="2022-05-23T00:00:00"/>
    <d v="2022-05-29T00:00:00"/>
    <x v="0"/>
    <x v="1"/>
    <x v="1"/>
    <s v="W22"/>
    <x v="1"/>
    <s v="TPCECG070"/>
    <m/>
    <s v="Domestic"/>
    <x v="0"/>
    <x v="2"/>
    <s v="Pa"/>
    <x v="0"/>
    <n v="4800"/>
    <n v="6073"/>
    <n v="1273"/>
    <n v="0.73479166666666673"/>
    <m/>
    <m/>
    <n v="6600"/>
    <n v="6073"/>
    <n v="527"/>
    <n v="0.92015151515151516"/>
    <m/>
    <m/>
  </r>
  <r>
    <x v="0"/>
    <x v="0"/>
    <x v="0"/>
    <d v="2022-05-23T00:00:00"/>
    <d v="2022-05-29T00:00:00"/>
    <x v="0"/>
    <x v="1"/>
    <x v="1"/>
    <s v="W22"/>
    <x v="1"/>
    <s v="TPCECG073"/>
    <m/>
    <s v="Domestic"/>
    <x v="0"/>
    <x v="2"/>
    <s v="Pa"/>
    <x v="0"/>
    <n v="7200"/>
    <n v="10544"/>
    <n v="3344"/>
    <n v="0.53555555555555556"/>
    <m/>
    <m/>
    <n v="10800"/>
    <n v="10544"/>
    <n v="256"/>
    <n v="0.97629629629629633"/>
    <m/>
    <m/>
  </r>
  <r>
    <x v="0"/>
    <x v="0"/>
    <x v="0"/>
    <d v="2022-05-23T00:00:00"/>
    <d v="2022-05-29T00:00:00"/>
    <x v="0"/>
    <x v="1"/>
    <x v="1"/>
    <s v="W22"/>
    <x v="1"/>
    <s v="TPCECG074"/>
    <m/>
    <s v="Domestic"/>
    <x v="0"/>
    <x v="2"/>
    <s v="Pa"/>
    <x v="0"/>
    <n v="2400"/>
    <n v="2320.4"/>
    <n v="79.599999999999909"/>
    <n v="0.96683333333333332"/>
    <m/>
    <m/>
    <n v="2400"/>
    <n v="2320.4"/>
    <n v="79.599999999999909"/>
    <n v="0.96683333333333332"/>
    <m/>
    <m/>
  </r>
  <r>
    <x v="0"/>
    <x v="0"/>
    <x v="0"/>
    <d v="2022-05-23T00:00:00"/>
    <d v="2022-05-29T00:00:00"/>
    <x v="0"/>
    <x v="1"/>
    <x v="1"/>
    <s v="W22"/>
    <x v="1"/>
    <s v="TPCECG076"/>
    <m/>
    <s v="Domestic"/>
    <x v="0"/>
    <x v="2"/>
    <s v="Pa"/>
    <x v="0"/>
    <n v="0"/>
    <n v="0"/>
    <n v="0"/>
    <n v="0"/>
    <m/>
    <m/>
    <n v="0"/>
    <n v="0"/>
    <n v="0"/>
    <n v="0"/>
    <m/>
    <m/>
  </r>
  <r>
    <x v="0"/>
    <x v="0"/>
    <x v="0"/>
    <d v="2022-05-23T00:00:00"/>
    <d v="2022-05-29T00:00:00"/>
    <x v="0"/>
    <x v="1"/>
    <x v="1"/>
    <s v="W22"/>
    <x v="1"/>
    <s v="TPCECG077"/>
    <m/>
    <s v="Domestic"/>
    <x v="0"/>
    <x v="2"/>
    <s v="Pa"/>
    <x v="0"/>
    <n v="1200"/>
    <n v="1217.3999999999999"/>
    <n v="17.399999999999864"/>
    <n v="0.98550000000000015"/>
    <m/>
    <m/>
    <n v="1200"/>
    <n v="1217.3999999999999"/>
    <n v="17.399999999999864"/>
    <n v="0.98550000000000015"/>
    <m/>
    <m/>
  </r>
  <r>
    <x v="0"/>
    <x v="0"/>
    <x v="0"/>
    <d v="2022-05-23T00:00:00"/>
    <d v="2022-05-29T00:00:00"/>
    <x v="0"/>
    <x v="1"/>
    <x v="1"/>
    <s v="W22"/>
    <x v="1"/>
    <s v="TPCEHC021"/>
    <m/>
    <s v="Domestic"/>
    <x v="0"/>
    <x v="1"/>
    <s v="Ha"/>
    <x v="1"/>
    <n v="0"/>
    <n v="0"/>
    <n v="0"/>
    <n v="0"/>
    <m/>
    <m/>
    <n v="0"/>
    <n v="0"/>
    <n v="0"/>
    <n v="0"/>
    <m/>
    <m/>
  </r>
  <r>
    <x v="0"/>
    <x v="0"/>
    <x v="0"/>
    <d v="2022-05-23T00:00:00"/>
    <d v="2022-05-29T00:00:00"/>
    <x v="0"/>
    <x v="1"/>
    <x v="1"/>
    <s v="W22"/>
    <x v="1"/>
    <s v="TPCEHC024"/>
    <m/>
    <s v="Domestic"/>
    <x v="0"/>
    <x v="1"/>
    <s v="Ha"/>
    <x v="1"/>
    <n v="5000"/>
    <n v="2416"/>
    <n v="2584"/>
    <n v="0.48319999999999996"/>
    <m/>
    <m/>
    <n v="2415"/>
    <n v="2416"/>
    <n v="1"/>
    <n v="0.99958592132505175"/>
    <m/>
    <m/>
  </r>
  <r>
    <x v="0"/>
    <x v="0"/>
    <x v="0"/>
    <d v="2022-05-23T00:00:00"/>
    <d v="2022-05-29T00:00:00"/>
    <x v="0"/>
    <x v="1"/>
    <x v="1"/>
    <s v="W22"/>
    <x v="1"/>
    <s v="TPCEHC025"/>
    <m/>
    <s v="Domestic"/>
    <x v="0"/>
    <x v="1"/>
    <s v="Ha"/>
    <x v="1"/>
    <n v="5000"/>
    <n v="2284"/>
    <n v="2716"/>
    <n v="0.45679999999999998"/>
    <m/>
    <m/>
    <n v="2000"/>
    <n v="2284"/>
    <n v="284"/>
    <n v="0.85799999999999998"/>
    <m/>
    <m/>
  </r>
  <r>
    <x v="0"/>
    <x v="0"/>
    <x v="0"/>
    <d v="2022-05-23T00:00:00"/>
    <d v="2022-05-29T00:00:00"/>
    <x v="0"/>
    <x v="1"/>
    <x v="1"/>
    <s v="W22"/>
    <x v="1"/>
    <s v="TPCEHC026"/>
    <m/>
    <s v="Domestic"/>
    <x v="0"/>
    <x v="1"/>
    <s v="Ha"/>
    <x v="1"/>
    <n v="0"/>
    <n v="0"/>
    <n v="0"/>
    <n v="0"/>
    <m/>
    <m/>
    <n v="0"/>
    <n v="0"/>
    <n v="0"/>
    <n v="0"/>
    <m/>
    <m/>
  </r>
  <r>
    <x v="0"/>
    <x v="0"/>
    <x v="0"/>
    <d v="2022-05-23T00:00:00"/>
    <d v="2022-05-29T00:00:00"/>
    <x v="0"/>
    <x v="1"/>
    <x v="1"/>
    <s v="W22"/>
    <x v="1"/>
    <s v="TPCEHC027"/>
    <m/>
    <s v="Domestic"/>
    <x v="0"/>
    <x v="1"/>
    <s v="Ha"/>
    <x v="1"/>
    <n v="6400"/>
    <n v="6214.5"/>
    <n v="185.5"/>
    <n v="0.97101562500000005"/>
    <m/>
    <m/>
    <n v="4620"/>
    <n v="6214.5"/>
    <n v="1594.5"/>
    <n v="0.65487012987012982"/>
    <m/>
    <m/>
  </r>
  <r>
    <x v="0"/>
    <x v="0"/>
    <x v="0"/>
    <d v="2022-05-23T00:00:00"/>
    <d v="2022-05-29T00:00:00"/>
    <x v="0"/>
    <x v="1"/>
    <x v="1"/>
    <s v="W22"/>
    <x v="1"/>
    <s v="TPCEHC029"/>
    <m/>
    <s v="Domestic"/>
    <x v="0"/>
    <x v="1"/>
    <s v="Ha"/>
    <x v="1"/>
    <n v="4500"/>
    <n v="4228.2"/>
    <n v="271.80000000000018"/>
    <n v="0.93959999999999999"/>
    <m/>
    <m/>
    <n v="4450"/>
    <n v="4228.2"/>
    <n v="221.80000000000018"/>
    <n v="0.95015730337078652"/>
    <m/>
    <m/>
  </r>
  <r>
    <x v="0"/>
    <x v="0"/>
    <x v="0"/>
    <d v="2022-05-23T00:00:00"/>
    <d v="2022-05-29T00:00:00"/>
    <x v="0"/>
    <x v="1"/>
    <x v="1"/>
    <s v="W22"/>
    <x v="1"/>
    <s v="TPCEHC030"/>
    <m/>
    <s v="Domestic"/>
    <x v="0"/>
    <x v="1"/>
    <s v="Ha"/>
    <x v="1"/>
    <n v="4000"/>
    <n v="3391.8"/>
    <n v="608.19999999999982"/>
    <n v="0.84794999999999998"/>
    <m/>
    <m/>
    <n v="4000"/>
    <n v="3391.8"/>
    <n v="608.19999999999982"/>
    <n v="0.84794999999999998"/>
    <m/>
    <m/>
  </r>
  <r>
    <x v="0"/>
    <x v="0"/>
    <x v="0"/>
    <d v="2022-05-23T00:00:00"/>
    <d v="2022-05-29T00:00:00"/>
    <x v="0"/>
    <x v="1"/>
    <x v="1"/>
    <s v="W22"/>
    <x v="1"/>
    <s v="TPCEHT004"/>
    <m/>
    <s v="Domestic"/>
    <x v="0"/>
    <x v="1"/>
    <s v="Wo"/>
    <x v="1"/>
    <n v="0"/>
    <n v="0"/>
    <n v="0"/>
    <n v="0"/>
    <m/>
    <m/>
    <n v="0"/>
    <n v="0"/>
    <n v="0"/>
    <n v="0"/>
    <m/>
    <m/>
  </r>
  <r>
    <x v="0"/>
    <x v="0"/>
    <x v="0"/>
    <d v="2022-05-23T00:00:00"/>
    <d v="2022-05-29T00:00:00"/>
    <x v="0"/>
    <x v="1"/>
    <x v="1"/>
    <s v="W22"/>
    <x v="1"/>
    <s v="TPCEME003"/>
    <m/>
    <s v="Domestic"/>
    <x v="0"/>
    <x v="2"/>
    <s v="Ri"/>
    <x v="1"/>
    <n v="0"/>
    <n v="0"/>
    <n v="0"/>
    <n v="0"/>
    <m/>
    <m/>
    <n v="0"/>
    <n v="0"/>
    <n v="0"/>
    <n v="0"/>
    <m/>
    <m/>
  </r>
  <r>
    <x v="0"/>
    <x v="0"/>
    <x v="0"/>
    <d v="2022-05-23T00:00:00"/>
    <d v="2022-05-29T00:00:00"/>
    <x v="0"/>
    <x v="1"/>
    <x v="1"/>
    <s v="W22"/>
    <x v="1"/>
    <s v="TPCEXC004"/>
    <m/>
    <s v="Domestic"/>
    <x v="0"/>
    <x v="1"/>
    <s v="Sh"/>
    <x v="0"/>
    <m/>
    <n v="307.00000000000068"/>
    <n v="307.00000000000068"/>
    <n v="0"/>
    <m/>
    <m/>
    <n v="700"/>
    <n v="307.00000000000068"/>
    <n v="392.99999999999932"/>
    <n v="0.4385714285714295"/>
    <m/>
    <m/>
  </r>
  <r>
    <x v="0"/>
    <x v="0"/>
    <x v="0"/>
    <d v="2022-05-23T00:00:00"/>
    <d v="2022-05-29T00:00:00"/>
    <x v="0"/>
    <x v="1"/>
    <x v="1"/>
    <s v="W22"/>
    <x v="1"/>
    <s v="TPCEXM005"/>
    <m/>
    <s v="Domestic"/>
    <x v="0"/>
    <x v="1"/>
    <s v="Sh"/>
    <x v="0"/>
    <n v="0"/>
    <n v="0"/>
    <n v="0"/>
    <n v="0"/>
    <m/>
    <m/>
    <n v="0"/>
    <n v="0"/>
    <n v="0"/>
    <n v="0"/>
    <m/>
    <m/>
  </r>
  <r>
    <x v="0"/>
    <x v="0"/>
    <x v="0"/>
    <d v="2022-05-23T00:00:00"/>
    <d v="2022-05-29T00:00:00"/>
    <x v="0"/>
    <x v="1"/>
    <x v="1"/>
    <s v="W22"/>
    <x v="1"/>
    <s v="TPCEXM007"/>
    <m/>
    <s v="Domestic"/>
    <x v="0"/>
    <x v="1"/>
    <s v="Sh"/>
    <x v="0"/>
    <n v="0"/>
    <n v="0"/>
    <n v="0"/>
    <n v="0"/>
    <m/>
    <m/>
    <n v="0"/>
    <n v="0"/>
    <n v="0"/>
    <n v="0"/>
    <m/>
    <m/>
  </r>
  <r>
    <x v="0"/>
    <x v="0"/>
    <x v="0"/>
    <d v="2022-05-23T00:00:00"/>
    <d v="2022-05-29T00:00:00"/>
    <x v="0"/>
    <x v="1"/>
    <x v="1"/>
    <s v="W22"/>
    <x v="1"/>
    <s v="TPMBFCG002"/>
    <m/>
    <s v="Export"/>
    <x v="0"/>
    <x v="2"/>
    <s v="Sp"/>
    <x v="1"/>
    <m/>
    <n v="0"/>
    <n v="0"/>
    <n v="0"/>
    <m/>
    <m/>
    <m/>
    <n v="0"/>
    <n v="0"/>
    <n v="0"/>
    <m/>
    <m/>
  </r>
  <r>
    <x v="0"/>
    <x v="0"/>
    <x v="0"/>
    <d v="2022-05-23T00:00:00"/>
    <d v="2022-05-29T00:00:00"/>
    <x v="0"/>
    <x v="1"/>
    <x v="1"/>
    <s v="W22"/>
    <x v="1"/>
    <s v="TPTFGBX025"/>
    <m/>
    <s v="Export"/>
    <x v="0"/>
    <x v="1"/>
    <s v="Di"/>
    <x v="0"/>
    <m/>
    <n v="0"/>
    <n v="0"/>
    <n v="0"/>
    <m/>
    <m/>
    <m/>
    <n v="0"/>
    <n v="0"/>
    <n v="0"/>
    <m/>
    <m/>
  </r>
  <r>
    <x v="0"/>
    <x v="0"/>
    <x v="0"/>
    <d v="2022-05-23T00:00:00"/>
    <d v="2022-05-29T00:00:00"/>
    <x v="0"/>
    <x v="1"/>
    <x v="1"/>
    <s v="W22"/>
    <x v="1"/>
    <s v="TPTFGCG013"/>
    <m/>
    <s v="Export"/>
    <x v="0"/>
    <x v="2"/>
    <s v="Sp"/>
    <x v="0"/>
    <n v="165000"/>
    <n v="174227.20000000001"/>
    <n v="9227.2000000000116"/>
    <n v="0.94407757575757567"/>
    <m/>
    <m/>
    <n v="165000"/>
    <n v="174227.20000000001"/>
    <n v="9227.2000000000116"/>
    <n v="0.94407757575757567"/>
    <m/>
    <m/>
  </r>
  <r>
    <x v="0"/>
    <x v="0"/>
    <x v="0"/>
    <d v="2022-05-23T00:00:00"/>
    <d v="2022-05-29T00:00:00"/>
    <x v="0"/>
    <x v="1"/>
    <x v="1"/>
    <s v="W22"/>
    <x v="1"/>
    <s v="TPTFGCG014"/>
    <m/>
    <s v="Export"/>
    <x v="0"/>
    <x v="2"/>
    <s v="Sp"/>
    <x v="0"/>
    <m/>
    <n v="0"/>
    <n v="0"/>
    <n v="0"/>
    <m/>
    <m/>
    <m/>
    <n v="0"/>
    <n v="0"/>
    <n v="0"/>
    <m/>
    <m/>
  </r>
  <r>
    <x v="0"/>
    <x v="0"/>
    <x v="0"/>
    <d v="2022-05-23T00:00:00"/>
    <d v="2022-05-29T00:00:00"/>
    <x v="0"/>
    <x v="1"/>
    <x v="1"/>
    <s v="W22"/>
    <x v="1"/>
    <s v="TPTFGCG015"/>
    <m/>
    <s v="Export"/>
    <x v="0"/>
    <x v="2"/>
    <s v="Pa"/>
    <x v="0"/>
    <m/>
    <n v="0"/>
    <n v="0"/>
    <n v="0"/>
    <m/>
    <m/>
    <m/>
    <n v="0"/>
    <n v="0"/>
    <n v="0"/>
    <m/>
    <m/>
  </r>
  <r>
    <x v="0"/>
    <x v="0"/>
    <x v="0"/>
    <d v="2022-05-23T00:00:00"/>
    <d v="2022-05-29T00:00:00"/>
    <x v="0"/>
    <x v="1"/>
    <x v="1"/>
    <s v="W22"/>
    <x v="1"/>
    <s v="TPTFGHT021"/>
    <m/>
    <s v="Export"/>
    <x v="0"/>
    <x v="1"/>
    <s v="Di"/>
    <x v="0"/>
    <n v="5000"/>
    <n v="5227.3599999999997"/>
    <n v="227.35999999999967"/>
    <n v="0.95452800000000004"/>
    <m/>
    <m/>
    <n v="5000"/>
    <n v="5227.3599999999997"/>
    <n v="227.35999999999967"/>
    <n v="0.95452800000000004"/>
    <m/>
    <m/>
  </r>
  <r>
    <x v="0"/>
    <x v="0"/>
    <x v="0"/>
    <d v="2022-05-23T00:00:00"/>
    <d v="2022-05-29T00:00:00"/>
    <x v="0"/>
    <x v="1"/>
    <x v="1"/>
    <s v="W22"/>
    <x v="1"/>
    <s v="TPTTFCG006"/>
    <m/>
    <s v="Export"/>
    <x v="0"/>
    <x v="2"/>
    <s v="Sp"/>
    <x v="0"/>
    <n v="0"/>
    <n v="0"/>
    <n v="0"/>
    <n v="0"/>
    <m/>
    <m/>
    <n v="0"/>
    <n v="0"/>
    <n v="0"/>
    <n v="0"/>
    <m/>
    <m/>
  </r>
  <r>
    <x v="0"/>
    <x v="0"/>
    <x v="0"/>
    <d v="2022-05-23T00:00:00"/>
    <d v="2022-05-29T00:00:00"/>
    <x v="0"/>
    <x v="1"/>
    <x v="1"/>
    <s v="W22"/>
    <x v="1"/>
    <s v="TPTTFDS002"/>
    <m/>
    <s v="Export"/>
    <x v="0"/>
    <x v="1"/>
    <s v="Di"/>
    <x v="0"/>
    <m/>
    <n v="0"/>
    <n v="0"/>
    <n v="0"/>
    <m/>
    <m/>
    <m/>
    <n v="0"/>
    <n v="0"/>
    <n v="0"/>
    <m/>
    <m/>
  </r>
  <r>
    <x v="0"/>
    <x v="0"/>
    <x v="0"/>
    <d v="2022-05-23T00:00:00"/>
    <d v="2022-05-29T00:00:00"/>
    <x v="0"/>
    <x v="1"/>
    <x v="1"/>
    <s v="W22"/>
    <x v="1"/>
    <s v="TPTTFHC005"/>
    <m/>
    <s v="Export"/>
    <x v="0"/>
    <x v="1"/>
    <s v="Di"/>
    <x v="0"/>
    <m/>
    <n v="0"/>
    <n v="0"/>
    <n v="0"/>
    <m/>
    <m/>
    <m/>
    <n v="0"/>
    <n v="0"/>
    <n v="0"/>
    <m/>
    <m/>
  </r>
  <r>
    <x v="0"/>
    <x v="0"/>
    <x v="0"/>
    <d v="2022-05-23T00:00:00"/>
    <d v="2022-05-29T00:00:00"/>
    <x v="0"/>
    <x v="1"/>
    <x v="1"/>
    <s v="W22"/>
    <x v="1"/>
    <s v="TPTTFXM005"/>
    <m/>
    <s v="Export"/>
    <x v="0"/>
    <x v="1"/>
    <s v="Di"/>
    <x v="0"/>
    <n v="0"/>
    <n v="0"/>
    <n v="0"/>
    <n v="0"/>
    <m/>
    <m/>
    <n v="0"/>
    <n v="0"/>
    <n v="0"/>
    <n v="0"/>
    <m/>
    <m/>
  </r>
  <r>
    <x v="0"/>
    <x v="0"/>
    <x v="0"/>
    <d v="2022-05-23T00:00:00"/>
    <d v="2022-05-29T00:00:00"/>
    <x v="0"/>
    <x v="1"/>
    <x v="1"/>
    <s v="W22"/>
    <x v="1"/>
    <s v="11VMB00002"/>
    <m/>
    <s v="Domestic"/>
    <x v="1"/>
    <x v="3"/>
    <s v="TO"/>
    <x v="2"/>
    <n v="850"/>
    <n v="299.25"/>
    <n v="550.75"/>
    <n v="0.35205882352941176"/>
    <m/>
    <m/>
    <n v="850"/>
    <n v="299.25"/>
    <n v="550.75"/>
    <n v="0.35205882352941176"/>
    <m/>
    <m/>
  </r>
  <r>
    <x v="0"/>
    <x v="0"/>
    <x v="0"/>
    <d v="2022-05-23T00:00:00"/>
    <d v="2022-05-29T00:00:00"/>
    <x v="0"/>
    <x v="1"/>
    <x v="1"/>
    <s v="W22"/>
    <x v="1"/>
    <s v="11VMB00004"/>
    <m/>
    <s v="Domestic"/>
    <x v="1"/>
    <x v="3"/>
    <s v="TO"/>
    <x v="2"/>
    <n v="880"/>
    <n v="224.25"/>
    <n v="655.75"/>
    <n v="0.2548295454545455"/>
    <m/>
    <m/>
    <n v="880"/>
    <n v="224.25"/>
    <n v="655.75"/>
    <n v="0.2548295454545455"/>
    <m/>
    <m/>
  </r>
  <r>
    <x v="0"/>
    <x v="0"/>
    <x v="0"/>
    <d v="2022-05-23T00:00:00"/>
    <d v="2022-05-29T00:00:00"/>
    <x v="0"/>
    <x v="1"/>
    <x v="1"/>
    <s v="W22"/>
    <x v="1"/>
    <s v="11VMB00005"/>
    <m/>
    <s v="Domestic"/>
    <x v="1"/>
    <x v="3"/>
    <s v="TO"/>
    <x v="2"/>
    <n v="842"/>
    <n v="184.8"/>
    <n v="657.2"/>
    <n v="0.21947743467933489"/>
    <m/>
    <m/>
    <n v="842"/>
    <n v="184.8"/>
    <n v="657.2"/>
    <n v="0.21947743467933489"/>
    <m/>
    <m/>
  </r>
  <r>
    <x v="0"/>
    <x v="0"/>
    <x v="0"/>
    <d v="2022-05-23T00:00:00"/>
    <d v="2022-05-29T00:00:00"/>
    <x v="0"/>
    <x v="1"/>
    <x v="1"/>
    <s v="W22"/>
    <x v="1"/>
    <s v="11VMB00006"/>
    <m/>
    <s v="Domestic"/>
    <x v="1"/>
    <x v="3"/>
    <s v="TO"/>
    <x v="2"/>
    <n v="435"/>
    <n v="106.75"/>
    <n v="328.25"/>
    <n v="0.24540229885057474"/>
    <m/>
    <m/>
    <n v="435"/>
    <n v="106.75"/>
    <n v="328.25"/>
    <n v="0.24540229885057474"/>
    <m/>
    <m/>
  </r>
  <r>
    <x v="0"/>
    <x v="0"/>
    <x v="0"/>
    <d v="2022-05-23T00:00:00"/>
    <d v="2022-05-29T00:00:00"/>
    <x v="0"/>
    <x v="1"/>
    <x v="1"/>
    <s v="W22"/>
    <x v="1"/>
    <s v="11VMB00042"/>
    <m/>
    <s v="Domestic"/>
    <x v="1"/>
    <x v="4"/>
    <s v="KI"/>
    <x v="1"/>
    <n v="1257"/>
    <n v="1257"/>
    <n v="0"/>
    <n v="1"/>
    <m/>
    <m/>
    <n v="1260"/>
    <n v="1257"/>
    <n v="3"/>
    <n v="0.99761904761904763"/>
    <m/>
    <m/>
  </r>
  <r>
    <x v="0"/>
    <x v="0"/>
    <x v="0"/>
    <d v="2022-05-23T00:00:00"/>
    <d v="2022-05-29T00:00:00"/>
    <x v="0"/>
    <x v="1"/>
    <x v="1"/>
    <s v="W22"/>
    <x v="1"/>
    <s v="11VMB00045"/>
    <m/>
    <s v="Domestic"/>
    <x v="1"/>
    <x v="4"/>
    <s v="KI"/>
    <x v="1"/>
    <n v="940"/>
    <n v="896"/>
    <n v="44"/>
    <n v="0.95319148936170217"/>
    <m/>
    <m/>
    <n v="840"/>
    <n v="896"/>
    <n v="56"/>
    <n v="0.93333333333333335"/>
    <m/>
    <m/>
  </r>
  <r>
    <x v="0"/>
    <x v="0"/>
    <x v="0"/>
    <d v="2022-05-23T00:00:00"/>
    <d v="2022-05-29T00:00:00"/>
    <x v="0"/>
    <x v="1"/>
    <x v="1"/>
    <s v="W22"/>
    <x v="1"/>
    <s v="11VMB00250"/>
    <m/>
    <s v="Domestic"/>
    <x v="1"/>
    <x v="4"/>
    <s v="KI"/>
    <x v="1"/>
    <n v="0"/>
    <m/>
    <n v="0"/>
    <n v="0"/>
    <m/>
    <m/>
    <n v="6000"/>
    <n v="0"/>
    <n v="6000"/>
    <n v="0"/>
    <m/>
    <m/>
  </r>
  <r>
    <x v="0"/>
    <x v="0"/>
    <x v="0"/>
    <d v="2022-05-23T00:00:00"/>
    <d v="2022-05-29T00:00:00"/>
    <x v="0"/>
    <x v="1"/>
    <x v="1"/>
    <s v="W22"/>
    <x v="1"/>
    <s v="11VMB00275BGG"/>
    <m/>
    <s v="Domestic"/>
    <x v="1"/>
    <x v="4"/>
    <s v="KI"/>
    <x v="1"/>
    <n v="8470"/>
    <n v="9500"/>
    <n v="1030"/>
    <n v="0.87839433293978753"/>
    <m/>
    <m/>
    <n v="9500"/>
    <n v="9500"/>
    <n v="0"/>
    <n v="1"/>
    <m/>
    <m/>
  </r>
  <r>
    <x v="0"/>
    <x v="0"/>
    <x v="0"/>
    <d v="2022-05-23T00:00:00"/>
    <d v="2022-05-29T00:00:00"/>
    <x v="0"/>
    <x v="1"/>
    <x v="1"/>
    <s v="W22"/>
    <x v="1"/>
    <s v="11VMB00275BGT"/>
    <m/>
    <s v="Domestic"/>
    <x v="1"/>
    <x v="4"/>
    <s v="KI"/>
    <x v="1"/>
    <n v="830"/>
    <n v="1030"/>
    <n v="200"/>
    <n v="0.75903614457831325"/>
    <m/>
    <m/>
    <n v="1030"/>
    <n v="1030"/>
    <n v="0"/>
    <n v="1"/>
    <m/>
    <m/>
  </r>
  <r>
    <x v="0"/>
    <x v="0"/>
    <x v="0"/>
    <d v="2022-05-23T00:00:00"/>
    <d v="2022-05-29T00:00:00"/>
    <x v="0"/>
    <x v="1"/>
    <x v="1"/>
    <s v="W22"/>
    <x v="1"/>
    <s v="11VMB00315"/>
    <m/>
    <s v="Domestic"/>
    <x v="1"/>
    <x v="4"/>
    <s v="KI"/>
    <x v="1"/>
    <n v="9500"/>
    <n v="8840.9"/>
    <n v="659.10000000000036"/>
    <n v="0.9306210526315789"/>
    <m/>
    <m/>
    <n v="7750"/>
    <n v="8840.9"/>
    <n v="1090.8999999999996"/>
    <n v="0.85923870967741944"/>
    <m/>
    <m/>
  </r>
  <r>
    <x v="0"/>
    <x v="0"/>
    <x v="0"/>
    <d v="2022-05-23T00:00:00"/>
    <d v="2022-05-29T00:00:00"/>
    <x v="0"/>
    <x v="1"/>
    <x v="1"/>
    <s v="W22"/>
    <x v="1"/>
    <s v="11VMB00316"/>
    <m/>
    <s v="Domestic"/>
    <x v="1"/>
    <x v="4"/>
    <s v="KI"/>
    <x v="1"/>
    <n v="37613"/>
    <n v="27000"/>
    <n v="10613"/>
    <n v="0.7178369180868317"/>
    <m/>
    <m/>
    <n v="24433"/>
    <n v="27000"/>
    <n v="2567"/>
    <n v="0.89493717513199367"/>
    <m/>
    <m/>
  </r>
  <r>
    <x v="0"/>
    <x v="0"/>
    <x v="0"/>
    <d v="2022-05-23T00:00:00"/>
    <d v="2022-05-29T00:00:00"/>
    <x v="0"/>
    <x v="1"/>
    <x v="1"/>
    <s v="W22"/>
    <x v="1"/>
    <s v="11VMB00317"/>
    <m/>
    <s v="Domestic"/>
    <x v="1"/>
    <x v="4"/>
    <s v="KI"/>
    <x v="1"/>
    <n v="600"/>
    <n v="780"/>
    <n v="180"/>
    <n v="0.7"/>
    <m/>
    <m/>
    <n v="780"/>
    <n v="780"/>
    <n v="0"/>
    <n v="1"/>
    <m/>
    <m/>
  </r>
  <r>
    <x v="0"/>
    <x v="0"/>
    <x v="0"/>
    <d v="2022-05-23T00:00:00"/>
    <d v="2022-05-29T00:00:00"/>
    <x v="0"/>
    <x v="1"/>
    <x v="1"/>
    <s v="W22"/>
    <x v="1"/>
    <s v="11VMB00318"/>
    <m/>
    <s v="Domestic"/>
    <x v="1"/>
    <x v="4"/>
    <s v="KI"/>
    <x v="1"/>
    <n v="6000"/>
    <n v="3700"/>
    <n v="2300"/>
    <n v="0.6166666666666667"/>
    <m/>
    <m/>
    <n v="5200"/>
    <n v="3700"/>
    <n v="1500"/>
    <n v="0.71153846153846156"/>
    <m/>
    <m/>
  </r>
  <r>
    <x v="0"/>
    <x v="0"/>
    <x v="0"/>
    <d v="2022-05-23T00:00:00"/>
    <d v="2022-05-29T00:00:00"/>
    <x v="0"/>
    <x v="1"/>
    <x v="1"/>
    <s v="W22"/>
    <x v="1"/>
    <s v="11VMB00319"/>
    <m/>
    <s v="Domestic"/>
    <x v="1"/>
    <x v="4"/>
    <s v="KI"/>
    <x v="1"/>
    <n v="6500"/>
    <n v="4940"/>
    <n v="1560"/>
    <n v="0.76"/>
    <m/>
    <m/>
    <n v="4500"/>
    <n v="4940"/>
    <n v="440"/>
    <n v="0.90222222222222226"/>
    <m/>
    <m/>
  </r>
  <r>
    <x v="0"/>
    <x v="0"/>
    <x v="0"/>
    <d v="2022-05-23T00:00:00"/>
    <d v="2022-05-29T00:00:00"/>
    <x v="0"/>
    <x v="1"/>
    <x v="1"/>
    <s v="W22"/>
    <x v="1"/>
    <s v="11VMB00320"/>
    <m/>
    <s v="Domestic"/>
    <x v="1"/>
    <x v="4"/>
    <s v="KI"/>
    <x v="1"/>
    <n v="700"/>
    <n v="742.80000000000007"/>
    <n v="42.800000000000068"/>
    <n v="0.93885714285714272"/>
    <m/>
    <m/>
    <n v="650"/>
    <n v="742.80000000000007"/>
    <n v="92.800000000000068"/>
    <n v="0.85723076923076913"/>
    <m/>
    <m/>
  </r>
  <r>
    <x v="0"/>
    <x v="0"/>
    <x v="0"/>
    <d v="2022-05-23T00:00:00"/>
    <d v="2022-05-29T00:00:00"/>
    <x v="0"/>
    <x v="1"/>
    <x v="1"/>
    <s v="W22"/>
    <x v="1"/>
    <s v="11VMB00321"/>
    <m/>
    <s v="Domestic"/>
    <x v="1"/>
    <x v="4"/>
    <s v="KI"/>
    <x v="1"/>
    <n v="3750"/>
    <n v="2785"/>
    <n v="965"/>
    <n v="0.74266666666666659"/>
    <m/>
    <m/>
    <n v="2750"/>
    <n v="2785"/>
    <n v="35"/>
    <n v="0.9872727272727273"/>
    <m/>
    <m/>
  </r>
  <r>
    <x v="0"/>
    <x v="0"/>
    <x v="0"/>
    <d v="2022-05-23T00:00:00"/>
    <d v="2022-05-29T00:00:00"/>
    <x v="0"/>
    <x v="1"/>
    <x v="1"/>
    <s v="W22"/>
    <x v="1"/>
    <s v="11VMB00325"/>
    <m/>
    <s v="Domestic"/>
    <x v="1"/>
    <x v="4"/>
    <s v="KI"/>
    <x v="1"/>
    <n v="0"/>
    <n v="100"/>
    <n v="100"/>
    <n v="0"/>
    <m/>
    <m/>
    <n v="100"/>
    <n v="100"/>
    <n v="0"/>
    <n v="1"/>
    <m/>
    <m/>
  </r>
  <r>
    <x v="0"/>
    <x v="0"/>
    <x v="0"/>
    <d v="2022-05-23T00:00:00"/>
    <d v="2022-05-29T00:00:00"/>
    <x v="0"/>
    <x v="1"/>
    <x v="1"/>
    <s v="W22"/>
    <x v="1"/>
    <s v="11VMB00327"/>
    <m/>
    <s v="Domestic"/>
    <x v="1"/>
    <x v="4"/>
    <s v="KI"/>
    <x v="1"/>
    <n v="2750"/>
    <n v="2450"/>
    <n v="300"/>
    <n v="0.89090909090909087"/>
    <m/>
    <m/>
    <n v="2450"/>
    <n v="2450"/>
    <n v="0"/>
    <n v="1"/>
    <m/>
    <m/>
  </r>
  <r>
    <x v="0"/>
    <x v="0"/>
    <x v="0"/>
    <d v="2022-05-23T00:00:00"/>
    <d v="2022-05-29T00:00:00"/>
    <x v="0"/>
    <x v="1"/>
    <x v="1"/>
    <s v="W22"/>
    <x v="1"/>
    <s v="11VMB00327GG"/>
    <m/>
    <s v="Domestic"/>
    <x v="1"/>
    <x v="4"/>
    <s v="KI"/>
    <x v="1"/>
    <n v="250"/>
    <n v="1000"/>
    <n v="750"/>
    <n v="0"/>
    <m/>
    <m/>
    <n v="1000"/>
    <n v="1000"/>
    <n v="0"/>
    <n v="1"/>
    <m/>
    <m/>
  </r>
  <r>
    <x v="0"/>
    <x v="0"/>
    <x v="0"/>
    <d v="2022-05-23T00:00:00"/>
    <d v="2022-05-29T00:00:00"/>
    <x v="0"/>
    <x v="1"/>
    <x v="1"/>
    <s v="W22"/>
    <x v="1"/>
    <s v="11VMB00328"/>
    <m/>
    <s v="Domestic"/>
    <x v="1"/>
    <x v="4"/>
    <s v="KI"/>
    <x v="1"/>
    <n v="0"/>
    <n v="0"/>
    <n v="0"/>
    <n v="0"/>
    <m/>
    <m/>
    <n v="0"/>
    <n v="0"/>
    <n v="0"/>
    <n v="0"/>
    <m/>
    <m/>
  </r>
  <r>
    <x v="0"/>
    <x v="0"/>
    <x v="0"/>
    <d v="2022-05-23T00:00:00"/>
    <d v="2022-05-29T00:00:00"/>
    <x v="0"/>
    <x v="1"/>
    <x v="1"/>
    <s v="W22"/>
    <x v="1"/>
    <s v="11VMB00329"/>
    <m/>
    <s v="Domestic"/>
    <x v="1"/>
    <x v="4"/>
    <s v="KI"/>
    <x v="1"/>
    <n v="750"/>
    <n v="1500"/>
    <n v="750"/>
    <n v="0"/>
    <m/>
    <m/>
    <n v="1500"/>
    <n v="1500"/>
    <n v="0"/>
    <n v="1"/>
    <m/>
    <m/>
  </r>
  <r>
    <x v="0"/>
    <x v="0"/>
    <x v="0"/>
    <d v="2022-05-23T00:00:00"/>
    <d v="2022-05-29T00:00:00"/>
    <x v="0"/>
    <x v="1"/>
    <x v="1"/>
    <s v="W22"/>
    <x v="1"/>
    <s v="11VMB00341"/>
    <m/>
    <s v="Domestic"/>
    <x v="1"/>
    <x v="4"/>
    <s v="KI"/>
    <x v="1"/>
    <n v="1500"/>
    <n v="1825.5"/>
    <n v="325.5"/>
    <n v="0.78300000000000003"/>
    <m/>
    <m/>
    <n v="1500"/>
    <n v="1825.5"/>
    <n v="325.5"/>
    <n v="0.78300000000000003"/>
    <m/>
    <m/>
  </r>
  <r>
    <x v="0"/>
    <x v="0"/>
    <x v="0"/>
    <d v="2022-05-23T00:00:00"/>
    <d v="2022-05-29T00:00:00"/>
    <x v="0"/>
    <x v="1"/>
    <x v="1"/>
    <s v="W22"/>
    <x v="1"/>
    <s v="11VMB00420"/>
    <m/>
    <s v="Domestic"/>
    <x v="1"/>
    <x v="4"/>
    <s v="Ch"/>
    <x v="1"/>
    <n v="0"/>
    <n v="0"/>
    <n v="0"/>
    <n v="0"/>
    <m/>
    <m/>
    <n v="0"/>
    <n v="0"/>
    <n v="0"/>
    <n v="0"/>
    <m/>
    <m/>
  </r>
  <r>
    <x v="0"/>
    <x v="0"/>
    <x v="0"/>
    <d v="2022-05-23T00:00:00"/>
    <d v="2022-05-29T00:00:00"/>
    <x v="0"/>
    <x v="1"/>
    <x v="1"/>
    <s v="W22"/>
    <x v="1"/>
    <s v="11VMB00476"/>
    <m/>
    <s v="Domestic"/>
    <x v="1"/>
    <x v="4"/>
    <s v="Ch"/>
    <x v="1"/>
    <n v="0"/>
    <n v="0"/>
    <n v="0"/>
    <n v="0"/>
    <m/>
    <m/>
    <n v="0"/>
    <n v="0"/>
    <n v="0"/>
    <n v="0"/>
    <m/>
    <m/>
  </r>
  <r>
    <x v="0"/>
    <x v="0"/>
    <x v="0"/>
    <d v="2022-05-23T00:00:00"/>
    <d v="2022-05-29T00:00:00"/>
    <x v="0"/>
    <x v="1"/>
    <x v="1"/>
    <s v="W22"/>
    <x v="1"/>
    <s v="12GER00001"/>
    <m/>
    <s v="Export"/>
    <x v="1"/>
    <x v="4"/>
    <s v="KI"/>
    <x v="1"/>
    <n v="0"/>
    <n v="0"/>
    <n v="0"/>
    <n v="0"/>
    <m/>
    <m/>
    <n v="0"/>
    <n v="0"/>
    <n v="0"/>
    <n v="0"/>
    <m/>
    <m/>
  </r>
  <r>
    <x v="0"/>
    <x v="0"/>
    <x v="0"/>
    <d v="2022-05-23T00:00:00"/>
    <d v="2022-05-29T00:00:00"/>
    <x v="0"/>
    <x v="1"/>
    <x v="1"/>
    <s v="W22"/>
    <x v="1"/>
    <s v="12GER00002"/>
    <m/>
    <s v="Export"/>
    <x v="1"/>
    <x v="4"/>
    <s v="KI"/>
    <x v="1"/>
    <n v="0"/>
    <n v="0"/>
    <n v="0"/>
    <n v="0"/>
    <m/>
    <m/>
    <n v="1200"/>
    <n v="0"/>
    <n v="1200"/>
    <n v="0"/>
    <m/>
    <m/>
  </r>
  <r>
    <x v="0"/>
    <x v="0"/>
    <x v="0"/>
    <d v="2022-05-23T00:00:00"/>
    <d v="2022-05-29T00:00:00"/>
    <x v="0"/>
    <x v="1"/>
    <x v="1"/>
    <s v="W22"/>
    <x v="1"/>
    <s v="12GER00005"/>
    <m/>
    <s v="Export"/>
    <x v="1"/>
    <x v="4"/>
    <s v="KI"/>
    <x v="1"/>
    <n v="0"/>
    <m/>
    <n v="0"/>
    <n v="0"/>
    <m/>
    <m/>
    <n v="0"/>
    <n v="0"/>
    <n v="0"/>
    <n v="0"/>
    <m/>
    <m/>
  </r>
  <r>
    <x v="0"/>
    <x v="0"/>
    <x v="0"/>
    <d v="2022-05-23T00:00:00"/>
    <d v="2022-05-29T00:00:00"/>
    <x v="0"/>
    <x v="1"/>
    <x v="1"/>
    <s v="W22"/>
    <x v="1"/>
    <s v="12GER00006"/>
    <m/>
    <s v="Export"/>
    <x v="1"/>
    <x v="4"/>
    <s v="KI"/>
    <x v="1"/>
    <n v="0"/>
    <m/>
    <n v="0"/>
    <n v="0"/>
    <m/>
    <m/>
    <n v="0"/>
    <n v="0"/>
    <n v="0"/>
    <n v="0"/>
    <m/>
    <m/>
  </r>
  <r>
    <x v="0"/>
    <x v="0"/>
    <x v="0"/>
    <d v="2022-05-23T00:00:00"/>
    <d v="2022-05-29T00:00:00"/>
    <x v="0"/>
    <x v="1"/>
    <x v="1"/>
    <s v="W22"/>
    <x v="1"/>
    <s v="12JBP00009"/>
    <m/>
    <s v="Export"/>
    <x v="1"/>
    <x v="4"/>
    <s v="KI"/>
    <x v="1"/>
    <n v="0"/>
    <n v="0"/>
    <n v="0"/>
    <n v="0"/>
    <m/>
    <m/>
    <n v="0"/>
    <n v="0"/>
    <n v="0"/>
    <n v="0"/>
    <m/>
    <m/>
  </r>
  <r>
    <x v="0"/>
    <x v="0"/>
    <x v="0"/>
    <d v="2022-05-23T00:00:00"/>
    <d v="2022-05-29T00:00:00"/>
    <x v="0"/>
    <x v="1"/>
    <x v="1"/>
    <s v="W22"/>
    <x v="1"/>
    <s v="12JBP00010"/>
    <m/>
    <s v="Export"/>
    <x v="1"/>
    <x v="4"/>
    <s v="KI"/>
    <x v="1"/>
    <n v="0"/>
    <n v="0"/>
    <n v="0"/>
    <n v="0"/>
    <m/>
    <m/>
    <n v="0"/>
    <n v="0"/>
    <n v="0"/>
    <n v="0"/>
    <m/>
    <m/>
  </r>
  <r>
    <x v="0"/>
    <x v="0"/>
    <x v="0"/>
    <d v="2022-05-23T00:00:00"/>
    <d v="2022-05-29T00:00:00"/>
    <x v="0"/>
    <x v="1"/>
    <x v="1"/>
    <s v="W22"/>
    <x v="1"/>
    <s v="12SIM00004"/>
    <m/>
    <s v="Export"/>
    <x v="1"/>
    <x v="4"/>
    <s v="KI"/>
    <x v="1"/>
    <n v="0"/>
    <n v="0"/>
    <n v="0"/>
    <n v="0"/>
    <m/>
    <m/>
    <n v="0"/>
    <n v="0"/>
    <n v="0"/>
    <n v="0"/>
    <m/>
    <m/>
  </r>
  <r>
    <x v="0"/>
    <x v="0"/>
    <x v="0"/>
    <d v="2022-05-23T00:00:00"/>
    <d v="2022-05-29T00:00:00"/>
    <x v="0"/>
    <x v="1"/>
    <x v="1"/>
    <s v="W22"/>
    <x v="1"/>
    <s v="12SIM00006"/>
    <m/>
    <s v="Export"/>
    <x v="1"/>
    <x v="4"/>
    <s v="KI"/>
    <x v="1"/>
    <n v="0"/>
    <n v="0"/>
    <n v="0"/>
    <n v="0"/>
    <m/>
    <m/>
    <n v="0"/>
    <n v="0"/>
    <n v="0"/>
    <n v="0"/>
    <m/>
    <m/>
  </r>
  <r>
    <x v="0"/>
    <x v="0"/>
    <x v="0"/>
    <d v="2022-05-23T00:00:00"/>
    <d v="2022-05-29T00:00:00"/>
    <x v="0"/>
    <x v="1"/>
    <x v="1"/>
    <s v="W22"/>
    <x v="1"/>
    <s v="12THB00006"/>
    <m/>
    <s v="Export"/>
    <x v="1"/>
    <x v="4"/>
    <s v="KI"/>
    <x v="1"/>
    <n v="0"/>
    <n v="0"/>
    <n v="0"/>
    <n v="0"/>
    <m/>
    <m/>
    <n v="0"/>
    <n v="0"/>
    <n v="0"/>
    <n v="0"/>
    <m/>
    <m/>
  </r>
  <r>
    <x v="0"/>
    <x v="0"/>
    <x v="0"/>
    <d v="2022-05-23T00:00:00"/>
    <d v="2022-05-29T00:00:00"/>
    <x v="0"/>
    <x v="1"/>
    <x v="1"/>
    <s v="W22"/>
    <x v="1"/>
    <s v="12THB00007"/>
    <m/>
    <s v="Export"/>
    <x v="1"/>
    <x v="4"/>
    <s v="KI"/>
    <x v="1"/>
    <n v="0"/>
    <n v="0"/>
    <n v="0"/>
    <n v="0"/>
    <m/>
    <m/>
    <n v="0"/>
    <n v="0"/>
    <n v="0"/>
    <n v="0"/>
    <m/>
    <m/>
  </r>
  <r>
    <x v="0"/>
    <x v="0"/>
    <x v="0"/>
    <d v="2022-05-23T00:00:00"/>
    <d v="2022-05-29T00:00:00"/>
    <x v="0"/>
    <x v="1"/>
    <x v="1"/>
    <s v="W22"/>
    <x v="1"/>
    <s v="12THB00009"/>
    <m/>
    <s v="Export"/>
    <x v="1"/>
    <x v="4"/>
    <s v="KI"/>
    <x v="1"/>
    <n v="0"/>
    <n v="0"/>
    <n v="0"/>
    <n v="0"/>
    <m/>
    <m/>
    <n v="0"/>
    <n v="0"/>
    <n v="0"/>
    <n v="0"/>
    <m/>
    <m/>
  </r>
  <r>
    <x v="0"/>
    <x v="0"/>
    <x v="0"/>
    <d v="2022-05-23T00:00:00"/>
    <d v="2022-05-29T00:00:00"/>
    <x v="0"/>
    <x v="1"/>
    <x v="1"/>
    <s v="W22"/>
    <x v="1"/>
    <s v="12THB00013"/>
    <m/>
    <s v="Export"/>
    <x v="1"/>
    <x v="4"/>
    <s v="KI"/>
    <x v="1"/>
    <n v="0"/>
    <n v="0"/>
    <n v="0"/>
    <n v="0"/>
    <m/>
    <m/>
    <n v="0"/>
    <n v="0"/>
    <n v="0"/>
    <n v="0"/>
    <m/>
    <m/>
  </r>
  <r>
    <x v="0"/>
    <x v="0"/>
    <x v="0"/>
    <d v="2022-05-23T00:00:00"/>
    <d v="2022-05-29T00:00:00"/>
    <x v="0"/>
    <x v="1"/>
    <x v="1"/>
    <s v="W22"/>
    <x v="1"/>
    <s v="12THB00014"/>
    <m/>
    <s v="Export"/>
    <x v="1"/>
    <x v="4"/>
    <s v="KI"/>
    <x v="1"/>
    <n v="0"/>
    <n v="0"/>
    <n v="0"/>
    <n v="0"/>
    <m/>
    <m/>
    <n v="0"/>
    <n v="0"/>
    <n v="0"/>
    <n v="0"/>
    <m/>
    <m/>
  </r>
  <r>
    <x v="0"/>
    <x v="0"/>
    <x v="0"/>
    <d v="2022-05-23T00:00:00"/>
    <d v="2022-05-29T00:00:00"/>
    <x v="0"/>
    <x v="1"/>
    <x v="1"/>
    <s v="W22"/>
    <x v="1"/>
    <s v="41VMB00542"/>
    <m/>
    <s v="Export"/>
    <x v="1"/>
    <x v="4"/>
    <s v="KI"/>
    <x v="1"/>
    <n v="0"/>
    <n v="0"/>
    <n v="0"/>
    <n v="0"/>
    <m/>
    <m/>
    <n v="0"/>
    <n v="0"/>
    <n v="0"/>
    <n v="0"/>
    <m/>
    <m/>
  </r>
  <r>
    <x v="0"/>
    <x v="0"/>
    <x v="0"/>
    <d v="2022-05-23T00:00:00"/>
    <d v="2022-05-29T00:00:00"/>
    <x v="0"/>
    <x v="1"/>
    <x v="1"/>
    <s v="W22"/>
    <x v="1"/>
    <s v="11VMB00335"/>
    <m/>
    <s v="Domestic"/>
    <x v="2"/>
    <x v="5"/>
    <s v="Se"/>
    <x v="0"/>
    <n v="466"/>
    <n v="266.83199999999999"/>
    <n v="199.16800000000001"/>
    <n v="0.57260085836909869"/>
    <m/>
    <m/>
    <n v="466"/>
    <n v="266.83199999999999"/>
    <n v="199.16800000000001"/>
    <n v="0.57260085836909869"/>
    <m/>
    <m/>
  </r>
  <r>
    <x v="0"/>
    <x v="0"/>
    <x v="0"/>
    <d v="2022-05-23T00:00:00"/>
    <d v="2022-05-29T00:00:00"/>
    <x v="0"/>
    <x v="1"/>
    <x v="1"/>
    <s v="W22"/>
    <x v="1"/>
    <s v="11VMB00481"/>
    <m/>
    <s v="Domestic"/>
    <x v="2"/>
    <x v="6"/>
    <s v="Fr"/>
    <x v="0"/>
    <n v="0"/>
    <n v="0"/>
    <n v="0"/>
    <n v="0"/>
    <m/>
    <m/>
    <n v="0"/>
    <n v="0"/>
    <n v="0"/>
    <n v="0"/>
    <m/>
    <m/>
  </r>
  <r>
    <x v="0"/>
    <x v="0"/>
    <x v="0"/>
    <d v="2022-05-23T00:00:00"/>
    <d v="2022-05-29T00:00:00"/>
    <x v="0"/>
    <x v="1"/>
    <x v="1"/>
    <s v="W22"/>
    <x v="1"/>
    <s v="11VMB00482"/>
    <m/>
    <s v="Domestic"/>
    <x v="2"/>
    <x v="6"/>
    <s v="Fr"/>
    <x v="0"/>
    <n v="0"/>
    <n v="0"/>
    <n v="0"/>
    <n v="0"/>
    <m/>
    <m/>
    <n v="0"/>
    <n v="0"/>
    <n v="0"/>
    <n v="0"/>
    <m/>
    <m/>
  </r>
  <r>
    <x v="0"/>
    <x v="0"/>
    <x v="0"/>
    <d v="2022-05-23T00:00:00"/>
    <d v="2022-05-29T00:00:00"/>
    <x v="0"/>
    <x v="1"/>
    <x v="1"/>
    <s v="W22"/>
    <x v="1"/>
    <s v="TPCEBB031"/>
    <m/>
    <s v="Domestic"/>
    <x v="2"/>
    <x v="6"/>
    <s v="Fr"/>
    <x v="0"/>
    <n v="1200"/>
    <n v="556.14"/>
    <n v="643.86"/>
    <n v="0.46345000000000003"/>
    <m/>
    <m/>
    <n v="550"/>
    <n v="556.14"/>
    <n v="6.1399999999999864"/>
    <n v="0.98883636363636362"/>
    <m/>
    <m/>
  </r>
  <r>
    <x v="0"/>
    <x v="0"/>
    <x v="0"/>
    <d v="2022-05-23T00:00:00"/>
    <d v="2022-05-29T00:00:00"/>
    <x v="0"/>
    <x v="1"/>
    <x v="1"/>
    <s v="W22"/>
    <x v="1"/>
    <s v="TPCEMI001"/>
    <m/>
    <s v="Domestic"/>
    <x v="2"/>
    <x v="6"/>
    <s v="Fr"/>
    <x v="0"/>
    <n v="0"/>
    <n v="0"/>
    <n v="0"/>
    <n v="0"/>
    <m/>
    <m/>
    <n v="0"/>
    <n v="0"/>
    <n v="0"/>
    <n v="0"/>
    <m/>
    <m/>
  </r>
  <r>
    <x v="0"/>
    <x v="0"/>
    <x v="0"/>
    <d v="2022-05-23T00:00:00"/>
    <d v="2022-05-29T00:00:00"/>
    <x v="0"/>
    <x v="1"/>
    <x v="1"/>
    <s v="W22"/>
    <x v="1"/>
    <s v="TPCERB001"/>
    <m/>
    <s v="Domestic"/>
    <x v="2"/>
    <x v="5"/>
    <s v="Se"/>
    <x v="0"/>
    <n v="0"/>
    <n v="0"/>
    <n v="0"/>
    <n v="0"/>
    <m/>
    <m/>
    <n v="360"/>
    <n v="0"/>
    <n v="360"/>
    <n v="0"/>
    <m/>
    <m/>
  </r>
  <r>
    <x v="0"/>
    <x v="0"/>
    <x v="0"/>
    <d v="2022-05-23T00:00:00"/>
    <d v="2022-05-29T00:00:00"/>
    <x v="0"/>
    <x v="1"/>
    <x v="1"/>
    <s v="W22"/>
    <x v="1"/>
    <s v="TPCERB002"/>
    <m/>
    <s v="Domestic"/>
    <x v="2"/>
    <x v="5"/>
    <s v="Se"/>
    <x v="0"/>
    <n v="0"/>
    <n v="0"/>
    <n v="0"/>
    <n v="0"/>
    <m/>
    <m/>
    <n v="360"/>
    <n v="0"/>
    <n v="360"/>
    <n v="0"/>
    <m/>
    <m/>
  </r>
  <r>
    <x v="0"/>
    <x v="0"/>
    <x v="0"/>
    <d v="2022-05-23T00:00:00"/>
    <d v="2022-05-29T00:00:00"/>
    <x v="0"/>
    <x v="1"/>
    <x v="1"/>
    <s v="W22"/>
    <x v="1"/>
    <s v="11VMB00273"/>
    <m/>
    <s v="Domestic"/>
    <x v="3"/>
    <x v="6"/>
    <s v="Fi"/>
    <x v="0"/>
    <n v="450"/>
    <n v="315"/>
    <n v="135"/>
    <n v="0.7"/>
    <m/>
    <m/>
    <n v="300"/>
    <n v="315"/>
    <n v="15"/>
    <n v="0.95"/>
    <m/>
    <m/>
  </r>
  <r>
    <x v="0"/>
    <x v="0"/>
    <x v="0"/>
    <d v="2022-05-23T00:00:00"/>
    <d v="2022-05-29T00:00:00"/>
    <x v="0"/>
    <x v="1"/>
    <x v="1"/>
    <s v="W22"/>
    <x v="1"/>
    <s v="11VMB00306"/>
    <m/>
    <s v="Domestic"/>
    <x v="3"/>
    <x v="0"/>
    <s v="Semi"/>
    <x v="0"/>
    <n v="0"/>
    <n v="0"/>
    <n v="0"/>
    <n v="0"/>
    <m/>
    <m/>
    <n v="0"/>
    <n v="0"/>
    <n v="0"/>
    <n v="0"/>
    <m/>
    <m/>
  </r>
  <r>
    <x v="0"/>
    <x v="0"/>
    <x v="0"/>
    <d v="2022-05-23T00:00:00"/>
    <d v="2022-05-29T00:00:00"/>
    <x v="0"/>
    <x v="1"/>
    <x v="1"/>
    <s v="W22"/>
    <x v="1"/>
    <s v="11VMB00308"/>
    <m/>
    <s v="Domestic"/>
    <x v="3"/>
    <x v="0"/>
    <s v="Semi"/>
    <x v="0"/>
    <n v="0"/>
    <n v="0"/>
    <n v="0"/>
    <n v="0"/>
    <m/>
    <m/>
    <n v="0"/>
    <n v="0"/>
    <n v="0"/>
    <n v="0"/>
    <m/>
    <m/>
  </r>
  <r>
    <x v="0"/>
    <x v="0"/>
    <x v="0"/>
    <d v="2022-05-23T00:00:00"/>
    <d v="2022-05-29T00:00:00"/>
    <x v="0"/>
    <x v="1"/>
    <x v="1"/>
    <s v="W22"/>
    <x v="1"/>
    <s v="11VMB00309"/>
    <m/>
    <s v="Domestic"/>
    <x v="3"/>
    <x v="0"/>
    <s v="Semi"/>
    <x v="0"/>
    <n v="0"/>
    <n v="0"/>
    <n v="0"/>
    <n v="0"/>
    <m/>
    <m/>
    <n v="0"/>
    <n v="0"/>
    <n v="0"/>
    <n v="0"/>
    <m/>
    <m/>
  </r>
  <r>
    <x v="0"/>
    <x v="0"/>
    <x v="0"/>
    <d v="2022-05-23T00:00:00"/>
    <d v="2022-05-29T00:00:00"/>
    <x v="0"/>
    <x v="1"/>
    <x v="1"/>
    <s v="W22"/>
    <x v="1"/>
    <s v="11VMB00311"/>
    <m/>
    <s v="Domestic"/>
    <x v="3"/>
    <x v="0"/>
    <s v="Semi"/>
    <x v="0"/>
    <n v="0"/>
    <n v="0"/>
    <n v="0"/>
    <n v="0"/>
    <m/>
    <m/>
    <n v="0"/>
    <n v="0"/>
    <n v="0"/>
    <n v="0"/>
    <m/>
    <m/>
  </r>
  <r>
    <x v="0"/>
    <x v="0"/>
    <x v="0"/>
    <d v="2022-05-23T00:00:00"/>
    <d v="2022-05-29T00:00:00"/>
    <x v="0"/>
    <x v="1"/>
    <x v="1"/>
    <s v="W22"/>
    <x v="1"/>
    <s v="11VMB00385"/>
    <m/>
    <s v="Domestic"/>
    <x v="3"/>
    <x v="6"/>
    <s v="Fi"/>
    <x v="0"/>
    <n v="350"/>
    <n v="330"/>
    <n v="20"/>
    <n v="0.94285714285714284"/>
    <m/>
    <m/>
    <n v="350"/>
    <n v="330"/>
    <n v="20"/>
    <n v="0.94285714285714284"/>
    <m/>
    <m/>
  </r>
  <r>
    <x v="0"/>
    <x v="0"/>
    <x v="0"/>
    <d v="2022-05-23T00:00:00"/>
    <d v="2022-05-29T00:00:00"/>
    <x v="0"/>
    <x v="1"/>
    <x v="1"/>
    <s v="W22"/>
    <x v="1"/>
    <s v="41VMB00546"/>
    <m/>
    <s v="Domestic"/>
    <x v="0"/>
    <x v="0"/>
    <s v="Semi"/>
    <x v="0"/>
    <n v="0"/>
    <n v="0"/>
    <n v="0"/>
    <n v="0"/>
    <m/>
    <m/>
    <n v="0"/>
    <n v="0"/>
    <n v="0"/>
    <n v="0"/>
    <m/>
    <m/>
  </r>
  <r>
    <x v="0"/>
    <x v="0"/>
    <x v="0"/>
    <d v="2022-05-23T00:00:00"/>
    <d v="2022-05-29T00:00:00"/>
    <x v="0"/>
    <x v="1"/>
    <x v="1"/>
    <s v="W22"/>
    <x v="1"/>
    <s v="41VMB00548"/>
    <m/>
    <s v="Domestic"/>
    <x v="0"/>
    <x v="0"/>
    <s v="Semi"/>
    <x v="0"/>
    <n v="0"/>
    <n v="0"/>
    <n v="0"/>
    <n v="0"/>
    <m/>
    <m/>
    <n v="0"/>
    <n v="0"/>
    <n v="0"/>
    <n v="0"/>
    <m/>
    <m/>
  </r>
  <r>
    <x v="0"/>
    <x v="0"/>
    <x v="0"/>
    <d v="2022-05-23T00:00:00"/>
    <d v="2022-05-29T00:00:00"/>
    <x v="0"/>
    <x v="1"/>
    <x v="1"/>
    <s v="W22"/>
    <x v="1"/>
    <s v="BTPCHCB001"/>
    <m/>
    <s v="Domestic"/>
    <x v="3"/>
    <x v="6"/>
    <s v="BT"/>
    <x v="0"/>
    <n v="0"/>
    <n v="0"/>
    <n v="0"/>
    <n v="0"/>
    <m/>
    <m/>
    <n v="0"/>
    <n v="0"/>
    <n v="0"/>
    <n v="0"/>
    <m/>
    <m/>
  </r>
  <r>
    <x v="0"/>
    <x v="0"/>
    <x v="0"/>
    <d v="2022-05-23T00:00:00"/>
    <d v="2022-05-29T00:00:00"/>
    <x v="0"/>
    <x v="1"/>
    <x v="1"/>
    <s v="W22"/>
    <x v="1"/>
    <s v="BTPOHYBM01"/>
    <m/>
    <s v="Domestic"/>
    <x v="3"/>
    <x v="0"/>
    <s v="Semi"/>
    <x v="0"/>
    <n v="0"/>
    <n v="0"/>
    <n v="0"/>
    <n v="0"/>
    <m/>
    <m/>
    <n v="0"/>
    <n v="0"/>
    <n v="0"/>
    <n v="0"/>
    <m/>
    <m/>
  </r>
  <r>
    <x v="0"/>
    <x v="0"/>
    <x v="0"/>
    <d v="2022-05-23T00:00:00"/>
    <d v="2022-05-29T00:00:00"/>
    <x v="0"/>
    <x v="1"/>
    <x v="1"/>
    <s v="W22"/>
    <x v="1"/>
    <s v="HHCEBV004"/>
    <m/>
    <s v="Domestic"/>
    <x v="3"/>
    <x v="7"/>
    <s v="Ba"/>
    <x v="0"/>
    <n v="300"/>
    <n v="300"/>
    <n v="0"/>
    <n v="1"/>
    <m/>
    <m/>
    <n v="300"/>
    <n v="300"/>
    <n v="0"/>
    <n v="1"/>
    <m/>
    <m/>
  </r>
  <r>
    <x v="0"/>
    <x v="0"/>
    <x v="0"/>
    <d v="2022-05-23T00:00:00"/>
    <d v="2022-05-29T00:00:00"/>
    <x v="0"/>
    <x v="1"/>
    <x v="1"/>
    <s v="W22"/>
    <x v="1"/>
    <s v="HHCECV006"/>
    <m/>
    <s v="Domestic"/>
    <x v="3"/>
    <x v="7"/>
    <s v="Ba"/>
    <x v="0"/>
    <n v="300"/>
    <n v="269"/>
    <n v="31"/>
    <n v="0.89666666666666672"/>
    <m/>
    <m/>
    <n v="300"/>
    <n v="269"/>
    <n v="31"/>
    <n v="0.89666666666666672"/>
    <m/>
    <m/>
  </r>
  <r>
    <x v="0"/>
    <x v="0"/>
    <x v="0"/>
    <d v="2022-05-23T00:00:00"/>
    <d v="2022-05-29T00:00:00"/>
    <x v="0"/>
    <x v="1"/>
    <x v="1"/>
    <s v="W22"/>
    <x v="1"/>
    <s v="HHCECV008"/>
    <m/>
    <s v="Domestic"/>
    <x v="3"/>
    <x v="7"/>
    <s v="Ba"/>
    <x v="0"/>
    <n v="0"/>
    <n v="0"/>
    <n v="0"/>
    <n v="0"/>
    <m/>
    <m/>
    <n v="0"/>
    <n v="0"/>
    <n v="0"/>
    <n v="0"/>
    <m/>
    <m/>
  </r>
  <r>
    <x v="0"/>
    <x v="0"/>
    <x v="0"/>
    <d v="2022-05-23T00:00:00"/>
    <d v="2022-05-29T00:00:00"/>
    <x v="0"/>
    <x v="1"/>
    <x v="1"/>
    <s v="W22"/>
    <x v="1"/>
    <s v="HHCEXX001"/>
    <m/>
    <s v="Domestic"/>
    <x v="3"/>
    <x v="5"/>
    <s v="Sa"/>
    <x v="3"/>
    <n v="180"/>
    <n v="163.4"/>
    <n v="16.599999999999994"/>
    <n v="0.90777777777777779"/>
    <m/>
    <m/>
    <n v="180"/>
    <n v="163.4"/>
    <n v="16.599999999999994"/>
    <n v="0.90777777777777779"/>
    <m/>
    <m/>
  </r>
  <r>
    <x v="0"/>
    <x v="0"/>
    <x v="0"/>
    <d v="2022-05-23T00:00:00"/>
    <d v="2022-05-29T00:00:00"/>
    <x v="0"/>
    <x v="1"/>
    <x v="1"/>
    <s v="W22"/>
    <x v="1"/>
    <s v="HHCEXX003"/>
    <m/>
    <s v="Domestic"/>
    <x v="3"/>
    <x v="5"/>
    <s v="Sa"/>
    <x v="3"/>
    <n v="180"/>
    <n v="169"/>
    <n v="11"/>
    <n v="0.93888888888888888"/>
    <m/>
    <m/>
    <n v="180"/>
    <n v="169"/>
    <n v="11"/>
    <n v="0.93888888888888888"/>
    <m/>
    <m/>
  </r>
  <r>
    <x v="0"/>
    <x v="0"/>
    <x v="0"/>
    <d v="2022-05-23T00:00:00"/>
    <d v="2022-05-29T00:00:00"/>
    <x v="0"/>
    <x v="1"/>
    <x v="1"/>
    <s v="W22"/>
    <x v="1"/>
    <s v="HHCEXX010"/>
    <m/>
    <s v="Domestic"/>
    <x v="3"/>
    <x v="5"/>
    <s v="Sa"/>
    <x v="3"/>
    <n v="3000"/>
    <n v="2966"/>
    <n v="34"/>
    <n v="0.98866666666666669"/>
    <m/>
    <m/>
    <n v="3000"/>
    <n v="2966"/>
    <n v="34"/>
    <n v="0.98866666666666669"/>
    <m/>
    <m/>
  </r>
  <r>
    <x v="0"/>
    <x v="0"/>
    <x v="0"/>
    <d v="2022-05-23T00:00:00"/>
    <d v="2022-05-29T00:00:00"/>
    <x v="0"/>
    <x v="1"/>
    <x v="1"/>
    <s v="W22"/>
    <x v="1"/>
    <s v="TPCEBV001"/>
    <m/>
    <s v="Domestic"/>
    <x v="3"/>
    <x v="7"/>
    <s v="Ba"/>
    <x v="0"/>
    <n v="0"/>
    <n v="200"/>
    <n v="200"/>
    <n v="0"/>
    <m/>
    <m/>
    <n v="200"/>
    <n v="200"/>
    <n v="0"/>
    <n v="1"/>
    <m/>
    <m/>
  </r>
  <r>
    <x v="0"/>
    <x v="0"/>
    <x v="0"/>
    <d v="2022-05-23T00:00:00"/>
    <d v="2022-05-29T00:00:00"/>
    <x v="0"/>
    <x v="1"/>
    <x v="1"/>
    <s v="W22"/>
    <x v="1"/>
    <s v="TPCEBV017"/>
    <m/>
    <s v="Domestic"/>
    <x v="3"/>
    <x v="7"/>
    <s v="Ba"/>
    <x v="0"/>
    <n v="1200"/>
    <n v="1567"/>
    <n v="367"/>
    <n v="0.6941666666666666"/>
    <m/>
    <m/>
    <n v="1500"/>
    <n v="1567"/>
    <n v="67"/>
    <n v="0.95533333333333337"/>
    <m/>
    <m/>
  </r>
  <r>
    <x v="0"/>
    <x v="0"/>
    <x v="0"/>
    <d v="2022-05-23T00:00:00"/>
    <d v="2022-05-29T00:00:00"/>
    <x v="0"/>
    <x v="1"/>
    <x v="1"/>
    <s v="W22"/>
    <x v="1"/>
    <s v="TPCECB004"/>
    <m/>
    <s v="Domestic"/>
    <x v="3"/>
    <x v="8"/>
    <s v="Vi"/>
    <x v="0"/>
    <n v="150"/>
    <n v="79"/>
    <n v="71"/>
    <n v="0.52666666666666662"/>
    <m/>
    <m/>
    <n v="75"/>
    <n v="79"/>
    <n v="4"/>
    <n v="0.94666666666666666"/>
    <m/>
    <m/>
  </r>
  <r>
    <x v="0"/>
    <x v="0"/>
    <x v="0"/>
    <d v="2022-05-23T00:00:00"/>
    <d v="2022-05-29T00:00:00"/>
    <x v="0"/>
    <x v="1"/>
    <x v="1"/>
    <s v="W22"/>
    <x v="1"/>
    <s v="TPCECC006"/>
    <m/>
    <s v="Domestic"/>
    <x v="3"/>
    <x v="6"/>
    <s v="Fi"/>
    <x v="0"/>
    <n v="0"/>
    <n v="0"/>
    <n v="0"/>
    <n v="0"/>
    <m/>
    <m/>
    <n v="0"/>
    <n v="0"/>
    <n v="0"/>
    <n v="0"/>
    <m/>
    <m/>
  </r>
  <r>
    <x v="0"/>
    <x v="0"/>
    <x v="0"/>
    <d v="2022-05-23T00:00:00"/>
    <d v="2022-05-29T00:00:00"/>
    <x v="0"/>
    <x v="1"/>
    <x v="1"/>
    <s v="W22"/>
    <x v="1"/>
    <s v="TPCECL035"/>
    <m/>
    <s v="Domestic"/>
    <x v="3"/>
    <x v="8"/>
    <s v="Vi"/>
    <x v="0"/>
    <n v="120"/>
    <n v="0"/>
    <n v="120"/>
    <n v="0"/>
    <m/>
    <m/>
    <n v="0"/>
    <n v="0"/>
    <n v="0"/>
    <n v="0"/>
    <m/>
    <m/>
  </r>
  <r>
    <x v="0"/>
    <x v="0"/>
    <x v="0"/>
    <d v="2022-05-23T00:00:00"/>
    <d v="2022-05-29T00:00:00"/>
    <x v="0"/>
    <x v="1"/>
    <x v="1"/>
    <s v="W22"/>
    <x v="1"/>
    <s v="TPCECL037"/>
    <m/>
    <s v="Domestic"/>
    <x v="3"/>
    <x v="8"/>
    <s v="Vi"/>
    <x v="0"/>
    <n v="200"/>
    <n v="313"/>
    <n v="113"/>
    <n v="0.43500000000000005"/>
    <m/>
    <m/>
    <n v="300"/>
    <n v="313"/>
    <n v="13"/>
    <n v="0.95666666666666667"/>
    <m/>
    <m/>
  </r>
  <r>
    <x v="0"/>
    <x v="0"/>
    <x v="0"/>
    <d v="2022-05-23T00:00:00"/>
    <d v="2022-05-29T00:00:00"/>
    <x v="0"/>
    <x v="1"/>
    <x v="1"/>
    <s v="W22"/>
    <x v="1"/>
    <s v="TPCECL038"/>
    <m/>
    <s v="Domestic"/>
    <x v="3"/>
    <x v="8"/>
    <s v="Vi"/>
    <x v="0"/>
    <n v="3130"/>
    <n v="2644"/>
    <n v="486"/>
    <n v="0.84472843450479229"/>
    <m/>
    <m/>
    <n v="2810"/>
    <n v="2644"/>
    <n v="166"/>
    <n v="0.94092526690391454"/>
    <m/>
    <m/>
  </r>
  <r>
    <x v="0"/>
    <x v="0"/>
    <x v="0"/>
    <d v="2022-05-23T00:00:00"/>
    <d v="2022-05-29T00:00:00"/>
    <x v="0"/>
    <x v="1"/>
    <x v="1"/>
    <s v="W22"/>
    <x v="1"/>
    <s v="TPCECL042"/>
    <m/>
    <s v="Domestic"/>
    <x v="3"/>
    <x v="8"/>
    <s v="Vi"/>
    <x v="0"/>
    <n v="200"/>
    <n v="405"/>
    <n v="205"/>
    <n v="0"/>
    <m/>
    <m/>
    <n v="400"/>
    <n v="405"/>
    <n v="5"/>
    <n v="0.98750000000000004"/>
    <m/>
    <m/>
  </r>
  <r>
    <x v="0"/>
    <x v="0"/>
    <x v="0"/>
    <d v="2022-05-23T00:00:00"/>
    <d v="2022-05-29T00:00:00"/>
    <x v="0"/>
    <x v="1"/>
    <x v="1"/>
    <s v="W22"/>
    <x v="1"/>
    <s v="TPCECL043"/>
    <m/>
    <s v="Domestic"/>
    <x v="3"/>
    <x v="8"/>
    <s v="Vi"/>
    <x v="0"/>
    <n v="100"/>
    <n v="50.7"/>
    <n v="49.3"/>
    <n v="0.50700000000000001"/>
    <m/>
    <m/>
    <n v="100"/>
    <n v="50.7"/>
    <n v="49.3"/>
    <n v="0.50700000000000001"/>
    <m/>
    <m/>
  </r>
  <r>
    <x v="0"/>
    <x v="0"/>
    <x v="0"/>
    <d v="2022-05-23T00:00:00"/>
    <d v="2022-05-29T00:00:00"/>
    <x v="0"/>
    <x v="1"/>
    <x v="1"/>
    <s v="W22"/>
    <x v="1"/>
    <s v="TPCECL044"/>
    <m/>
    <s v="Domestic"/>
    <x v="3"/>
    <x v="8"/>
    <s v="Vi"/>
    <x v="0"/>
    <n v="100"/>
    <n v="50.7"/>
    <n v="49.3"/>
    <n v="0.50700000000000001"/>
    <m/>
    <m/>
    <n v="100"/>
    <n v="50.7"/>
    <n v="49.3"/>
    <n v="0.50700000000000001"/>
    <m/>
    <m/>
  </r>
  <r>
    <x v="0"/>
    <x v="0"/>
    <x v="0"/>
    <d v="2022-05-23T00:00:00"/>
    <d v="2022-05-29T00:00:00"/>
    <x v="0"/>
    <x v="1"/>
    <x v="1"/>
    <s v="W22"/>
    <x v="1"/>
    <s v="TPCECL045"/>
    <m/>
    <s v="Domestic"/>
    <x v="3"/>
    <x v="8"/>
    <s v="Vi"/>
    <x v="0"/>
    <n v="150"/>
    <n v="74.099999999999994"/>
    <n v="75.900000000000006"/>
    <n v="0.49399999999999999"/>
    <m/>
    <m/>
    <n v="150"/>
    <n v="74.099999999999994"/>
    <n v="75.900000000000006"/>
    <n v="0.49399999999999999"/>
    <m/>
    <m/>
  </r>
  <r>
    <x v="0"/>
    <x v="0"/>
    <x v="0"/>
    <d v="2022-05-23T00:00:00"/>
    <d v="2022-05-29T00:00:00"/>
    <x v="0"/>
    <x v="1"/>
    <x v="1"/>
    <s v="W22"/>
    <x v="1"/>
    <s v="TPCECL046"/>
    <m/>
    <s v="Domestic"/>
    <x v="3"/>
    <x v="8"/>
    <s v="Vi"/>
    <x v="0"/>
    <n v="200"/>
    <n v="101"/>
    <n v="99"/>
    <n v="0.505"/>
    <m/>
    <m/>
    <n v="200"/>
    <n v="101"/>
    <n v="99"/>
    <n v="0.505"/>
    <m/>
    <m/>
  </r>
  <r>
    <x v="0"/>
    <x v="0"/>
    <x v="0"/>
    <d v="2022-05-23T00:00:00"/>
    <d v="2022-05-29T00:00:00"/>
    <x v="0"/>
    <x v="1"/>
    <x v="1"/>
    <s v="W22"/>
    <x v="1"/>
    <s v="TPCECLT39"/>
    <m/>
    <s v="Domestic"/>
    <x v="3"/>
    <x v="8"/>
    <s v="Vi"/>
    <x v="0"/>
    <n v="0"/>
    <n v="0"/>
    <n v="0"/>
    <n v="0"/>
    <m/>
    <m/>
    <n v="0"/>
    <n v="0"/>
    <n v="0"/>
    <n v="0"/>
    <m/>
    <m/>
  </r>
  <r>
    <x v="0"/>
    <x v="0"/>
    <x v="0"/>
    <d v="2022-05-23T00:00:00"/>
    <d v="2022-05-29T00:00:00"/>
    <x v="0"/>
    <x v="1"/>
    <x v="1"/>
    <s v="W22"/>
    <x v="1"/>
    <s v="TPCECV001"/>
    <m/>
    <s v="Domestic"/>
    <x v="3"/>
    <x v="7"/>
    <s v="Ba"/>
    <x v="0"/>
    <n v="600"/>
    <n v="202"/>
    <n v="398"/>
    <n v="0.33666666666666667"/>
    <m/>
    <m/>
    <n v="600"/>
    <n v="202"/>
    <n v="398"/>
    <n v="0.33666666666666667"/>
    <m/>
    <m/>
  </r>
  <r>
    <x v="0"/>
    <x v="0"/>
    <x v="0"/>
    <d v="2022-05-23T00:00:00"/>
    <d v="2022-05-29T00:00:00"/>
    <x v="0"/>
    <x v="1"/>
    <x v="1"/>
    <s v="W22"/>
    <x v="1"/>
    <s v="TPCECV002"/>
    <m/>
    <s v="Domestic"/>
    <x v="3"/>
    <x v="7"/>
    <s v="Ba"/>
    <x v="0"/>
    <n v="500"/>
    <n v="253"/>
    <n v="247"/>
    <n v="0.50600000000000001"/>
    <m/>
    <m/>
    <n v="500"/>
    <n v="253"/>
    <n v="247"/>
    <n v="0.50600000000000001"/>
    <m/>
    <m/>
  </r>
  <r>
    <x v="0"/>
    <x v="0"/>
    <x v="0"/>
    <d v="2022-05-23T00:00:00"/>
    <d v="2022-05-29T00:00:00"/>
    <x v="0"/>
    <x v="1"/>
    <x v="1"/>
    <s v="W22"/>
    <x v="1"/>
    <s v="TPCECV022"/>
    <m/>
    <s v="Domestic"/>
    <x v="3"/>
    <x v="7"/>
    <s v="Ba"/>
    <x v="0"/>
    <n v="6800"/>
    <n v="5292"/>
    <n v="1508"/>
    <n v="0.77823529411764703"/>
    <m/>
    <m/>
    <n v="5900"/>
    <n v="5292"/>
    <n v="608"/>
    <n v="0.89694915254237284"/>
    <m/>
    <m/>
  </r>
  <r>
    <x v="0"/>
    <x v="0"/>
    <x v="0"/>
    <d v="2022-05-23T00:00:00"/>
    <d v="2022-05-29T00:00:00"/>
    <x v="0"/>
    <x v="1"/>
    <x v="1"/>
    <s v="W22"/>
    <x v="1"/>
    <s v="TPCELT001"/>
    <m/>
    <s v="Domestic"/>
    <x v="3"/>
    <x v="7"/>
    <s v="Ba"/>
    <x v="0"/>
    <n v="1000"/>
    <n v="1280.5999999999999"/>
    <n v="280.59999999999991"/>
    <n v="0.71940000000000004"/>
    <m/>
    <m/>
    <n v="1200"/>
    <n v="1280.5999999999999"/>
    <n v="80.599999999999909"/>
    <n v="0.9328333333333334"/>
    <m/>
    <m/>
  </r>
  <r>
    <x v="0"/>
    <x v="0"/>
    <x v="0"/>
    <d v="2022-05-23T00:00:00"/>
    <d v="2022-05-29T00:00:00"/>
    <x v="0"/>
    <x v="1"/>
    <x v="1"/>
    <s v="W22"/>
    <x v="1"/>
    <s v="TPCEMM001"/>
    <m/>
    <s v="Domestic"/>
    <x v="3"/>
    <x v="9"/>
    <s v="Me"/>
    <x v="0"/>
    <n v="800"/>
    <n v="814"/>
    <n v="14"/>
    <n v="0.98250000000000004"/>
    <m/>
    <m/>
    <n v="800"/>
    <n v="814"/>
    <n v="14"/>
    <n v="0.98250000000000004"/>
    <m/>
    <m/>
  </r>
  <r>
    <x v="0"/>
    <x v="0"/>
    <x v="0"/>
    <d v="2022-05-23T00:00:00"/>
    <d v="2022-05-29T00:00:00"/>
    <x v="0"/>
    <x v="1"/>
    <x v="1"/>
    <s v="W22"/>
    <x v="1"/>
    <s v="TPCEMM003"/>
    <m/>
    <s v="Domestic"/>
    <x v="3"/>
    <x v="9"/>
    <s v="Me"/>
    <x v="0"/>
    <n v="2400"/>
    <n v="3553.7"/>
    <n v="1153.6999999999998"/>
    <n v="0.51929166666666671"/>
    <m/>
    <m/>
    <n v="3900"/>
    <n v="3553.7"/>
    <n v="346.30000000000018"/>
    <n v="0.91120512820512811"/>
    <m/>
    <m/>
  </r>
  <r>
    <x v="0"/>
    <x v="0"/>
    <x v="0"/>
    <d v="2022-05-23T00:00:00"/>
    <d v="2022-05-29T00:00:00"/>
    <x v="0"/>
    <x v="1"/>
    <x v="1"/>
    <s v="W22"/>
    <x v="1"/>
    <s v="TPCTOHYB01"/>
    <m/>
    <s v="Domestic"/>
    <x v="3"/>
    <x v="2"/>
    <s v="Re"/>
    <x v="0"/>
    <n v="0"/>
    <n v="0"/>
    <n v="0"/>
    <n v="0"/>
    <m/>
    <m/>
    <n v="0"/>
    <n v="0"/>
    <n v="0"/>
    <n v="0"/>
    <m/>
    <m/>
  </r>
  <r>
    <x v="0"/>
    <x v="0"/>
    <x v="0"/>
    <d v="2022-05-23T00:00:00"/>
    <d v="2022-05-29T00:00:00"/>
    <x v="0"/>
    <x v="1"/>
    <x v="1"/>
    <s v="W22"/>
    <x v="1"/>
    <s v="TPCTOHYB02"/>
    <m/>
    <s v="Domestic"/>
    <x v="3"/>
    <x v="2"/>
    <s v="Re"/>
    <x v="0"/>
    <n v="0"/>
    <n v="0"/>
    <n v="0"/>
    <n v="0"/>
    <m/>
    <m/>
    <n v="0"/>
    <n v="0"/>
    <n v="0"/>
    <n v="0"/>
    <m/>
    <m/>
  </r>
  <r>
    <x v="0"/>
    <x v="0"/>
    <x v="0"/>
    <d v="2022-05-23T00:00:00"/>
    <d v="2022-05-29T00:00:00"/>
    <x v="0"/>
    <x v="1"/>
    <x v="1"/>
    <s v="W22"/>
    <x v="1"/>
    <s v="TPCTOHYB04"/>
    <m/>
    <s v="Domestic"/>
    <x v="3"/>
    <x v="2"/>
    <s v="Re"/>
    <x v="0"/>
    <n v="0"/>
    <n v="0"/>
    <n v="0"/>
    <n v="0"/>
    <m/>
    <m/>
    <n v="0"/>
    <n v="0"/>
    <n v="0"/>
    <n v="0"/>
    <m/>
    <m/>
  </r>
  <r>
    <x v="0"/>
    <x v="0"/>
    <x v="0"/>
    <d v="2022-05-23T00:00:00"/>
    <d v="2022-05-29T00:00:00"/>
    <x v="0"/>
    <x v="1"/>
    <x v="1"/>
    <s v="W22"/>
    <x v="1"/>
    <s v="TPMDBMD001"/>
    <m/>
    <s v="Domestic"/>
    <x v="3"/>
    <x v="6"/>
    <s v="Re"/>
    <x v="0"/>
    <n v="0"/>
    <n v="0"/>
    <n v="0"/>
    <n v="0"/>
    <m/>
    <m/>
    <n v="0"/>
    <n v="0"/>
    <n v="0"/>
    <n v="0"/>
    <m/>
    <m/>
  </r>
  <r>
    <x v="0"/>
    <x v="0"/>
    <x v="0"/>
    <d v="2022-05-23T00:00:00"/>
    <d v="2022-05-29T00:00:00"/>
    <x v="0"/>
    <x v="1"/>
    <x v="1"/>
    <s v="W22"/>
    <x v="1"/>
    <s v="TPMDBXO001"/>
    <m/>
    <s v="Domestic"/>
    <x v="3"/>
    <x v="6"/>
    <s v="Re"/>
    <x v="0"/>
    <m/>
    <n v="0"/>
    <n v="0"/>
    <n v="0"/>
    <m/>
    <m/>
    <n v="0"/>
    <n v="0"/>
    <n v="0"/>
    <n v="0"/>
    <m/>
    <m/>
  </r>
  <r>
    <x v="0"/>
    <x v="0"/>
    <x v="0"/>
    <d v="2022-05-23T00:00:00"/>
    <d v="2022-05-29T00:00:00"/>
    <x v="0"/>
    <x v="1"/>
    <x v="1"/>
    <s v="W22"/>
    <x v="1"/>
    <s v="11VMB00429"/>
    <m/>
    <s v="Domestic"/>
    <x v="4"/>
    <x v="10"/>
    <s v="Bu"/>
    <x v="1"/>
    <n v="700"/>
    <n v="692.88"/>
    <n v="7.1200000000000045"/>
    <n v="0.98982857142857139"/>
    <m/>
    <m/>
    <n v="700"/>
    <n v="692.88"/>
    <n v="7.1200000000000045"/>
    <n v="0.98982857142857139"/>
    <m/>
    <m/>
  </r>
  <r>
    <x v="0"/>
    <x v="0"/>
    <x v="0"/>
    <d v="2022-05-23T00:00:00"/>
    <d v="2022-05-29T00:00:00"/>
    <x v="0"/>
    <x v="1"/>
    <x v="1"/>
    <s v="W22"/>
    <x v="1"/>
    <s v="11VMB00430"/>
    <m/>
    <s v="Domestic"/>
    <x v="4"/>
    <x v="10"/>
    <s v="Bu"/>
    <x v="1"/>
    <n v="0"/>
    <n v="0"/>
    <n v="0"/>
    <n v="0"/>
    <m/>
    <m/>
    <n v="0"/>
    <n v="0"/>
    <n v="0"/>
    <n v="0"/>
    <m/>
    <m/>
  </r>
  <r>
    <x v="0"/>
    <x v="0"/>
    <x v="0"/>
    <d v="2022-05-23T00:00:00"/>
    <d v="2022-05-29T00:00:00"/>
    <x v="0"/>
    <x v="1"/>
    <x v="1"/>
    <s v="W22"/>
    <x v="1"/>
    <s v="11VMB00431"/>
    <m/>
    <s v="Domestic"/>
    <x v="4"/>
    <x v="10"/>
    <s v="K-"/>
    <x v="1"/>
    <n v="0"/>
    <n v="0"/>
    <n v="0"/>
    <n v="0"/>
    <m/>
    <m/>
    <n v="0"/>
    <n v="0"/>
    <n v="0"/>
    <n v="0"/>
    <m/>
    <m/>
  </r>
  <r>
    <x v="0"/>
    <x v="0"/>
    <x v="0"/>
    <d v="2022-05-23T00:00:00"/>
    <d v="2022-05-29T00:00:00"/>
    <x v="0"/>
    <x v="1"/>
    <x v="1"/>
    <s v="W22"/>
    <x v="1"/>
    <s v="11VMB00432"/>
    <m/>
    <s v="Domestic"/>
    <x v="4"/>
    <x v="10"/>
    <s v="Bu"/>
    <x v="1"/>
    <n v="2000"/>
    <n v="1935.76"/>
    <n v="64.240000000000009"/>
    <n v="0.96787999999999996"/>
    <m/>
    <m/>
    <n v="2000"/>
    <n v="1935.76"/>
    <n v="64.240000000000009"/>
    <n v="0.96787999999999996"/>
    <m/>
    <m/>
  </r>
  <r>
    <x v="0"/>
    <x v="0"/>
    <x v="0"/>
    <d v="2022-05-23T00:00:00"/>
    <d v="2022-05-29T00:00:00"/>
    <x v="0"/>
    <x v="1"/>
    <x v="1"/>
    <s v="W22"/>
    <x v="1"/>
    <s v="11VMB00433"/>
    <m/>
    <s v="Domestic"/>
    <x v="4"/>
    <x v="10"/>
    <s v="Bu"/>
    <x v="1"/>
    <n v="0"/>
    <n v="0"/>
    <n v="0"/>
    <n v="0"/>
    <m/>
    <m/>
    <n v="0"/>
    <n v="0"/>
    <n v="0"/>
    <n v="0"/>
    <m/>
    <m/>
  </r>
  <r>
    <x v="0"/>
    <x v="0"/>
    <x v="0"/>
    <d v="2022-05-23T00:00:00"/>
    <d v="2022-05-29T00:00:00"/>
    <x v="0"/>
    <x v="1"/>
    <x v="1"/>
    <s v="W22"/>
    <x v="1"/>
    <s v="11VMB00434"/>
    <m/>
    <s v="Domestic"/>
    <x v="4"/>
    <x v="10"/>
    <s v="K-"/>
    <x v="1"/>
    <n v="0"/>
    <n v="0"/>
    <n v="0"/>
    <n v="0"/>
    <m/>
    <m/>
    <n v="0"/>
    <n v="0"/>
    <n v="0"/>
    <n v="0"/>
    <m/>
    <m/>
  </r>
  <r>
    <x v="0"/>
    <x v="0"/>
    <x v="0"/>
    <d v="2022-05-23T00:00:00"/>
    <d v="2022-05-29T00:00:00"/>
    <x v="0"/>
    <x v="1"/>
    <x v="1"/>
    <s v="W22"/>
    <x v="1"/>
    <s v="11VMB00435"/>
    <m/>
    <s v="Domestic"/>
    <x v="4"/>
    <x v="10"/>
    <s v="TO"/>
    <x v="1"/>
    <n v="0"/>
    <n v="0"/>
    <n v="0"/>
    <n v="0"/>
    <m/>
    <m/>
    <n v="0"/>
    <n v="0"/>
    <n v="0"/>
    <n v="0"/>
    <m/>
    <m/>
  </r>
  <r>
    <x v="0"/>
    <x v="0"/>
    <x v="0"/>
    <d v="2022-05-23T00:00:00"/>
    <d v="2022-05-29T00:00:00"/>
    <x v="0"/>
    <x v="1"/>
    <x v="1"/>
    <s v="W22"/>
    <x v="1"/>
    <s v="11VMB00436"/>
    <m/>
    <s v="Domestic"/>
    <x v="4"/>
    <x v="10"/>
    <s v="TO"/>
    <x v="1"/>
    <n v="0"/>
    <n v="0"/>
    <n v="0"/>
    <n v="0"/>
    <m/>
    <m/>
    <n v="0"/>
    <n v="0"/>
    <n v="0"/>
    <n v="0"/>
    <m/>
    <m/>
  </r>
  <r>
    <x v="0"/>
    <x v="0"/>
    <x v="0"/>
    <d v="2022-05-23T00:00:00"/>
    <d v="2022-05-29T00:00:00"/>
    <x v="0"/>
    <x v="1"/>
    <x v="1"/>
    <s v="W22"/>
    <x v="1"/>
    <s v="11VMB00437"/>
    <m/>
    <s v="Domestic"/>
    <x v="4"/>
    <x v="10"/>
    <s v="K-"/>
    <x v="1"/>
    <n v="0"/>
    <n v="0"/>
    <n v="0"/>
    <n v="0"/>
    <m/>
    <m/>
    <n v="0"/>
    <n v="0"/>
    <n v="0"/>
    <n v="0"/>
    <m/>
    <m/>
  </r>
  <r>
    <x v="0"/>
    <x v="0"/>
    <x v="0"/>
    <d v="2022-05-23T00:00:00"/>
    <d v="2022-05-29T00:00:00"/>
    <x v="0"/>
    <x v="1"/>
    <x v="1"/>
    <s v="W22"/>
    <x v="1"/>
    <s v="11VMB00438"/>
    <m/>
    <s v="Domestic"/>
    <x v="4"/>
    <x v="10"/>
    <s v="K-"/>
    <x v="1"/>
    <n v="0"/>
    <n v="0"/>
    <n v="0"/>
    <n v="0"/>
    <m/>
    <m/>
    <n v="0"/>
    <n v="0"/>
    <n v="0"/>
    <n v="0"/>
    <m/>
    <m/>
  </r>
  <r>
    <x v="0"/>
    <x v="0"/>
    <x v="0"/>
    <d v="2022-05-23T00:00:00"/>
    <d v="2022-05-29T00:00:00"/>
    <x v="0"/>
    <x v="1"/>
    <x v="1"/>
    <s v="W22"/>
    <x v="1"/>
    <s v="11VMB00439"/>
    <m/>
    <s v="Domestic"/>
    <x v="4"/>
    <x v="10"/>
    <s v="Ch"/>
    <x v="1"/>
    <n v="0"/>
    <n v="0"/>
    <n v="0"/>
    <n v="0"/>
    <m/>
    <m/>
    <n v="0"/>
    <n v="0"/>
    <n v="0"/>
    <n v="0"/>
    <m/>
    <m/>
  </r>
  <r>
    <x v="0"/>
    <x v="0"/>
    <x v="0"/>
    <d v="2022-05-23T00:00:00"/>
    <d v="2022-05-29T00:00:00"/>
    <x v="0"/>
    <x v="1"/>
    <x v="1"/>
    <s v="W22"/>
    <x v="1"/>
    <s v="11VMB00440"/>
    <m/>
    <s v="Domestic"/>
    <x v="4"/>
    <x v="10"/>
    <s v="K-"/>
    <x v="1"/>
    <n v="200"/>
    <n v="201"/>
    <n v="1"/>
    <n v="0.995"/>
    <m/>
    <m/>
    <n v="200"/>
    <n v="201"/>
    <n v="1"/>
    <n v="0.995"/>
    <m/>
    <m/>
  </r>
  <r>
    <x v="0"/>
    <x v="0"/>
    <x v="0"/>
    <d v="2022-05-23T00:00:00"/>
    <d v="2022-05-29T00:00:00"/>
    <x v="0"/>
    <x v="1"/>
    <x v="1"/>
    <s v="W22"/>
    <x v="1"/>
    <s v="11VMB00478"/>
    <m/>
    <s v="Domestic"/>
    <x v="4"/>
    <x v="10"/>
    <s v="K-"/>
    <x v="1"/>
    <n v="750"/>
    <n v="762.72"/>
    <n v="12.720000000000027"/>
    <n v="0.98303999999999991"/>
    <m/>
    <m/>
    <n v="750"/>
    <n v="762.72"/>
    <n v="12.720000000000027"/>
    <n v="0.98303999999999991"/>
    <m/>
    <m/>
  </r>
  <r>
    <x v="0"/>
    <x v="0"/>
    <x v="0"/>
    <d v="2022-05-23T00:00:00"/>
    <d v="2022-05-29T00:00:00"/>
    <x v="0"/>
    <x v="1"/>
    <x v="1"/>
    <s v="W22"/>
    <x v="1"/>
    <s v="11VMB00483"/>
    <m/>
    <s v="Domestic"/>
    <x v="4"/>
    <x v="10"/>
    <s v="K-"/>
    <x v="1"/>
    <n v="0"/>
    <n v="0"/>
    <n v="0"/>
    <n v="0"/>
    <m/>
    <m/>
    <n v="0"/>
    <n v="0"/>
    <n v="0"/>
    <n v="0"/>
    <m/>
    <m/>
  </r>
  <r>
    <x v="0"/>
    <x v="0"/>
    <x v="0"/>
    <d v="2022-05-23T00:00:00"/>
    <d v="2022-05-29T00:00:00"/>
    <x v="0"/>
    <x v="1"/>
    <x v="1"/>
    <s v="W22"/>
    <x v="1"/>
    <s v="11VMB00343"/>
    <m/>
    <s v="Domestic"/>
    <x v="5"/>
    <x v="2"/>
    <s v="Ri"/>
    <x v="4"/>
    <n v="2000"/>
    <n v="1713.6"/>
    <n v="286.40000000000009"/>
    <n v="0.85680000000000001"/>
    <m/>
    <m/>
    <n v="1600"/>
    <n v="1713.6"/>
    <n v="113.59999999999991"/>
    <n v="0.92900000000000005"/>
    <m/>
    <m/>
  </r>
  <r>
    <x v="0"/>
    <x v="0"/>
    <x v="0"/>
    <d v="2022-05-23T00:00:00"/>
    <d v="2022-05-29T00:00:00"/>
    <x v="0"/>
    <x v="1"/>
    <x v="1"/>
    <s v="W22"/>
    <x v="1"/>
    <s v="11VMB00344"/>
    <m/>
    <s v="Domestic"/>
    <x v="5"/>
    <x v="2"/>
    <s v="Ri"/>
    <x v="4"/>
    <m/>
    <n v="810"/>
    <n v="810"/>
    <n v="0"/>
    <m/>
    <m/>
    <n v="800"/>
    <n v="810"/>
    <n v="10"/>
    <n v="0.98750000000000004"/>
    <m/>
    <m/>
  </r>
  <r>
    <x v="0"/>
    <x v="0"/>
    <x v="0"/>
    <d v="2022-05-23T00:00:00"/>
    <d v="2022-05-29T00:00:00"/>
    <x v="0"/>
    <x v="1"/>
    <x v="1"/>
    <s v="W22"/>
    <x v="1"/>
    <s v="11VMB00417"/>
    <m/>
    <s v="Domestic"/>
    <x v="5"/>
    <x v="10"/>
    <s v="Co"/>
    <x v="1"/>
    <n v="1850"/>
    <m/>
    <n v="1850"/>
    <n v="0"/>
    <m/>
    <m/>
    <m/>
    <n v="0"/>
    <n v="0"/>
    <n v="0"/>
    <m/>
    <m/>
  </r>
  <r>
    <x v="0"/>
    <x v="0"/>
    <x v="0"/>
    <d v="2022-05-23T00:00:00"/>
    <d v="2022-05-29T00:00:00"/>
    <x v="0"/>
    <x v="1"/>
    <x v="1"/>
    <s v="W22"/>
    <x v="1"/>
    <s v="12BUS00013"/>
    <m/>
    <s v="Export"/>
    <x v="5"/>
    <x v="2"/>
    <s v="Ra"/>
    <x v="5"/>
    <m/>
    <n v="14000"/>
    <n v="14000"/>
    <n v="0"/>
    <m/>
    <m/>
    <n v="14000"/>
    <n v="14000"/>
    <n v="0"/>
    <n v="1"/>
    <m/>
    <m/>
  </r>
  <r>
    <x v="0"/>
    <x v="0"/>
    <x v="0"/>
    <d v="2022-05-23T00:00:00"/>
    <d v="2022-05-29T00:00:00"/>
    <x v="0"/>
    <x v="1"/>
    <x v="1"/>
    <s v="W22"/>
    <x v="1"/>
    <s v="12BUS00016      "/>
    <m/>
    <s v="Export"/>
    <x v="5"/>
    <x v="10"/>
    <s v="Co"/>
    <x v="4"/>
    <m/>
    <n v="2032.8"/>
    <n v="2032.8"/>
    <n v="0"/>
    <m/>
    <m/>
    <n v="2032.8"/>
    <n v="2032.8"/>
    <n v="0"/>
    <n v="1"/>
    <m/>
    <m/>
  </r>
  <r>
    <x v="0"/>
    <x v="0"/>
    <x v="0"/>
    <d v="2022-05-23T00:00:00"/>
    <d v="2022-05-29T00:00:00"/>
    <x v="0"/>
    <x v="1"/>
    <x v="1"/>
    <s v="W22"/>
    <x v="1"/>
    <s v="TPCECC004"/>
    <m/>
    <s v="Domestic"/>
    <x v="5"/>
    <x v="10"/>
    <s v="Co"/>
    <x v="0"/>
    <n v="300"/>
    <n v="286.64999999999998"/>
    <n v="13.350000000000023"/>
    <n v="0.9554999999999999"/>
    <m/>
    <m/>
    <n v="300"/>
    <n v="286.64999999999998"/>
    <n v="13.350000000000023"/>
    <n v="0.9554999999999999"/>
    <m/>
    <m/>
  </r>
  <r>
    <x v="0"/>
    <x v="0"/>
    <x v="0"/>
    <d v="2022-05-23T00:00:00"/>
    <d v="2022-05-29T00:00:00"/>
    <x v="0"/>
    <x v="1"/>
    <x v="1"/>
    <s v="W22"/>
    <x v="1"/>
    <s v="TPCECC005"/>
    <m/>
    <s v="Domestic"/>
    <x v="5"/>
    <x v="10"/>
    <s v="Co"/>
    <x v="0"/>
    <n v="1200"/>
    <n v="1111.8"/>
    <n v="88.200000000000045"/>
    <n v="0.92649999999999999"/>
    <m/>
    <m/>
    <n v="1200"/>
    <n v="1111.8"/>
    <n v="88.200000000000045"/>
    <n v="0.92649999999999999"/>
    <m/>
    <m/>
  </r>
  <r>
    <x v="0"/>
    <x v="0"/>
    <x v="0"/>
    <d v="2022-05-23T00:00:00"/>
    <d v="2022-05-29T00:00:00"/>
    <x v="0"/>
    <x v="1"/>
    <x v="1"/>
    <s v="W22"/>
    <x v="1"/>
    <s v="TPCECC007"/>
    <m/>
    <s v="Domestic"/>
    <x v="5"/>
    <x v="10"/>
    <s v="Co"/>
    <x v="0"/>
    <n v="300"/>
    <n v="277.44"/>
    <n v="22.560000000000002"/>
    <n v="0.92479999999999996"/>
    <m/>
    <m/>
    <n v="300"/>
    <n v="277.44"/>
    <n v="22.560000000000002"/>
    <n v="0.92479999999999996"/>
    <m/>
    <m/>
  </r>
  <r>
    <x v="0"/>
    <x v="0"/>
    <x v="0"/>
    <d v="2022-05-23T00:00:00"/>
    <d v="2022-05-29T00:00:00"/>
    <x v="0"/>
    <x v="1"/>
    <x v="1"/>
    <s v="W22"/>
    <x v="1"/>
    <s v="TRCEOL009"/>
    <m/>
    <s v="Domestic"/>
    <x v="6"/>
    <x v="3"/>
    <s v="Te"/>
    <x v="0"/>
    <n v="0"/>
    <n v="0"/>
    <n v="0"/>
    <n v="0"/>
    <m/>
    <m/>
    <n v="0"/>
    <n v="0"/>
    <n v="0"/>
    <n v="0"/>
    <m/>
    <m/>
  </r>
  <r>
    <x v="0"/>
    <x v="0"/>
    <x v="0"/>
    <d v="2022-05-23T00:00:00"/>
    <d v="2022-05-29T00:00:00"/>
    <x v="0"/>
    <x v="1"/>
    <x v="1"/>
    <s v="W22"/>
    <x v="1"/>
    <s v="TRCEOL024"/>
    <m/>
    <s v="Domestic"/>
    <x v="6"/>
    <x v="3"/>
    <s v="Te"/>
    <x v="0"/>
    <n v="1290"/>
    <n v="1128"/>
    <n v="162"/>
    <n v="0.87441860465116283"/>
    <m/>
    <m/>
    <n v="1290"/>
    <n v="1128"/>
    <n v="162"/>
    <n v="0.87441860465116283"/>
    <m/>
    <m/>
  </r>
  <r>
    <x v="0"/>
    <x v="0"/>
    <x v="0"/>
    <d v="2022-05-23T00:00:00"/>
    <d v="2022-05-29T00:00:00"/>
    <x v="0"/>
    <x v="1"/>
    <x v="1"/>
    <s v="W22"/>
    <x v="1"/>
    <s v="TRCEOL033"/>
    <m/>
    <s v="Domestic"/>
    <x v="6"/>
    <x v="3"/>
    <s v="Te"/>
    <x v="0"/>
    <n v="0"/>
    <n v="0"/>
    <n v="0"/>
    <n v="0"/>
    <m/>
    <m/>
    <n v="0"/>
    <n v="0"/>
    <n v="0"/>
    <n v="0"/>
    <m/>
    <m/>
  </r>
  <r>
    <x v="0"/>
    <x v="0"/>
    <x v="0"/>
    <d v="2022-05-23T00:00:00"/>
    <d v="2022-05-29T00:00:00"/>
    <x v="0"/>
    <x v="1"/>
    <x v="1"/>
    <s v="W22"/>
    <x v="1"/>
    <s v="TRCEOL035"/>
    <m/>
    <s v="Domestic"/>
    <x v="6"/>
    <x v="3"/>
    <s v="Te"/>
    <x v="0"/>
    <n v="0"/>
    <n v="0"/>
    <n v="0"/>
    <n v="0"/>
    <m/>
    <m/>
    <n v="0"/>
    <n v="0"/>
    <n v="0"/>
    <n v="0"/>
    <m/>
    <m/>
  </r>
  <r>
    <x v="0"/>
    <x v="0"/>
    <x v="0"/>
    <d v="2022-05-23T00:00:00"/>
    <d v="2022-05-29T00:00:00"/>
    <x v="0"/>
    <x v="1"/>
    <x v="1"/>
    <s v="W22"/>
    <x v="1"/>
    <s v="TRCEOL039"/>
    <m/>
    <s v="Domestic"/>
    <x v="6"/>
    <x v="3"/>
    <s v="Te"/>
    <x v="0"/>
    <n v="150"/>
    <n v="226.4"/>
    <n v="76.400000000000006"/>
    <n v="0.49066666666666658"/>
    <m/>
    <m/>
    <n v="150"/>
    <n v="226.4"/>
    <n v="76.400000000000006"/>
    <n v="0.49066666666666658"/>
    <m/>
    <m/>
  </r>
  <r>
    <x v="0"/>
    <x v="0"/>
    <x v="0"/>
    <d v="2022-05-16T00:00:00"/>
    <d v="2022-05-22T00:00:00"/>
    <x v="0"/>
    <x v="1"/>
    <x v="2"/>
    <s v="W21"/>
    <x v="2"/>
    <s v="11CEBX002"/>
    <m/>
    <s v="Domestic"/>
    <x v="0"/>
    <x v="1"/>
    <s v="Ma"/>
    <x v="1"/>
    <n v="0"/>
    <n v="0"/>
    <n v="0"/>
    <n v="0"/>
    <m/>
    <m/>
    <n v="0"/>
    <n v="0"/>
    <n v="0"/>
    <n v="0"/>
    <m/>
    <m/>
  </r>
  <r>
    <x v="0"/>
    <x v="0"/>
    <x v="0"/>
    <d v="2022-05-16T00:00:00"/>
    <d v="2022-05-22T00:00:00"/>
    <x v="0"/>
    <x v="1"/>
    <x v="2"/>
    <s v="W21"/>
    <x v="2"/>
    <s v="11VMB00466"/>
    <m/>
    <s v="Domestic"/>
    <x v="0"/>
    <x v="1"/>
    <s v="Ma"/>
    <x v="1"/>
    <n v="13000"/>
    <n v="6050.0999999999995"/>
    <n v="6949.9000000000005"/>
    <n v="0.46539230769230766"/>
    <m/>
    <m/>
    <n v="6000"/>
    <n v="6050.0999999999995"/>
    <n v="50.099999999999454"/>
    <n v="0.99165000000000014"/>
    <m/>
    <m/>
  </r>
  <r>
    <x v="0"/>
    <x v="0"/>
    <x v="0"/>
    <d v="2022-05-16T00:00:00"/>
    <d v="2022-05-22T00:00:00"/>
    <x v="0"/>
    <x v="1"/>
    <x v="2"/>
    <s v="W21"/>
    <x v="2"/>
    <s v="11VMB00467"/>
    <m/>
    <s v="Domestic"/>
    <x v="0"/>
    <x v="1"/>
    <s v="Ma"/>
    <x v="1"/>
    <n v="1000"/>
    <n v="2040.7799999999997"/>
    <n v="1040.7799999999997"/>
    <n v="0"/>
    <m/>
    <m/>
    <n v="2000"/>
    <n v="2040.7799999999997"/>
    <n v="40.779999999999745"/>
    <n v="0.97961000000000009"/>
    <m/>
    <m/>
  </r>
  <r>
    <x v="0"/>
    <x v="0"/>
    <x v="0"/>
    <d v="2022-05-16T00:00:00"/>
    <d v="2022-05-22T00:00:00"/>
    <x v="0"/>
    <x v="1"/>
    <x v="2"/>
    <s v="W21"/>
    <x v="2"/>
    <s v="11VMB00468"/>
    <m/>
    <s v="Domestic"/>
    <x v="0"/>
    <x v="1"/>
    <s v="Ma"/>
    <x v="1"/>
    <n v="2000"/>
    <n v="1986.6"/>
    <n v="13.400000000000091"/>
    <n v="0.99329999999999996"/>
    <m/>
    <m/>
    <n v="2000"/>
    <n v="1986.6"/>
    <n v="13.400000000000091"/>
    <n v="0.99329999999999996"/>
    <m/>
    <m/>
  </r>
  <r>
    <x v="0"/>
    <x v="0"/>
    <x v="0"/>
    <d v="2022-05-16T00:00:00"/>
    <d v="2022-05-22T00:00:00"/>
    <x v="0"/>
    <x v="1"/>
    <x v="2"/>
    <s v="W21"/>
    <x v="2"/>
    <s v="11VMB00479"/>
    <m/>
    <s v="Domestic"/>
    <x v="0"/>
    <x v="2"/>
    <s v="Pa"/>
    <x v="0"/>
    <m/>
    <n v="0"/>
    <n v="0"/>
    <n v="0"/>
    <m/>
    <m/>
    <m/>
    <n v="0"/>
    <n v="0"/>
    <n v="0"/>
    <m/>
    <m/>
  </r>
  <r>
    <x v="0"/>
    <x v="0"/>
    <x v="0"/>
    <d v="2022-05-16T00:00:00"/>
    <d v="2022-05-22T00:00:00"/>
    <x v="0"/>
    <x v="1"/>
    <x v="2"/>
    <s v="W21"/>
    <x v="2"/>
    <s v="11VMB00493"/>
    <m/>
    <s v="Domestic"/>
    <x v="0"/>
    <x v="2"/>
    <s v="Ne"/>
    <x v="0"/>
    <m/>
    <n v="0"/>
    <n v="0"/>
    <n v="0"/>
    <m/>
    <m/>
    <m/>
    <n v="0"/>
    <n v="0"/>
    <n v="0"/>
    <m/>
    <m/>
  </r>
  <r>
    <x v="0"/>
    <x v="0"/>
    <x v="0"/>
    <d v="2022-05-16T00:00:00"/>
    <d v="2022-05-22T00:00:00"/>
    <x v="0"/>
    <x v="1"/>
    <x v="2"/>
    <s v="W21"/>
    <x v="2"/>
    <s v="11VMB00494"/>
    <m/>
    <s v="Domestic"/>
    <x v="0"/>
    <x v="2"/>
    <s v="Ri"/>
    <x v="1"/>
    <m/>
    <n v="0"/>
    <n v="0"/>
    <n v="0"/>
    <m/>
    <m/>
    <m/>
    <n v="0"/>
    <n v="0"/>
    <n v="0"/>
    <m/>
    <m/>
  </r>
  <r>
    <x v="0"/>
    <x v="0"/>
    <x v="0"/>
    <d v="2022-05-16T00:00:00"/>
    <d v="2022-05-22T00:00:00"/>
    <x v="0"/>
    <x v="1"/>
    <x v="2"/>
    <s v="W21"/>
    <x v="2"/>
    <s v="11VMB00495"/>
    <m/>
    <s v="Domestic"/>
    <x v="0"/>
    <x v="2"/>
    <s v="Ri"/>
    <x v="1"/>
    <m/>
    <n v="0"/>
    <n v="0"/>
    <n v="0"/>
    <m/>
    <m/>
    <m/>
    <n v="0"/>
    <n v="0"/>
    <n v="0"/>
    <m/>
    <m/>
  </r>
  <r>
    <x v="0"/>
    <x v="0"/>
    <x v="0"/>
    <d v="2022-05-16T00:00:00"/>
    <d v="2022-05-22T00:00:00"/>
    <x v="0"/>
    <x v="1"/>
    <x v="2"/>
    <s v="W21"/>
    <x v="2"/>
    <s v="41VMB00546"/>
    <m/>
    <s v="Domestic"/>
    <x v="0"/>
    <x v="0"/>
    <s v="Semi"/>
    <x v="0"/>
    <n v="50"/>
    <n v="42.650000000000006"/>
    <n v="7.3499999999999943"/>
    <n v="0.85300000000000009"/>
    <m/>
    <m/>
    <n v="50"/>
    <n v="42.650000000000006"/>
    <n v="7.3499999999999943"/>
    <n v="0.85300000000000009"/>
    <m/>
    <m/>
  </r>
  <r>
    <x v="0"/>
    <x v="0"/>
    <x v="0"/>
    <d v="2022-05-16T00:00:00"/>
    <d v="2022-05-22T00:00:00"/>
    <x v="0"/>
    <x v="1"/>
    <x v="2"/>
    <s v="W21"/>
    <x v="2"/>
    <s v="41VMB00548"/>
    <m/>
    <s v="Domestic"/>
    <x v="0"/>
    <x v="0"/>
    <s v="Semi"/>
    <x v="0"/>
    <n v="60"/>
    <n v="44.1"/>
    <n v="15.899999999999999"/>
    <n v="0.7350000000000001"/>
    <m/>
    <m/>
    <n v="60"/>
    <n v="44.1"/>
    <n v="15.899999999999999"/>
    <n v="0.7350000000000001"/>
    <m/>
    <m/>
  </r>
  <r>
    <x v="0"/>
    <x v="0"/>
    <x v="0"/>
    <d v="2022-05-16T00:00:00"/>
    <d v="2022-05-22T00:00:00"/>
    <x v="0"/>
    <x v="1"/>
    <x v="2"/>
    <s v="W21"/>
    <x v="2"/>
    <s v="HHGCBXE005"/>
    <m/>
    <s v="Domestic"/>
    <x v="0"/>
    <x v="1"/>
    <s v="Ma"/>
    <x v="1"/>
    <m/>
    <n v="0"/>
    <n v="0"/>
    <n v="0"/>
    <m/>
    <m/>
    <n v="0"/>
    <n v="0"/>
    <n v="0"/>
    <n v="0"/>
    <m/>
    <m/>
  </r>
  <r>
    <x v="0"/>
    <x v="0"/>
    <x v="0"/>
    <d v="2022-05-16T00:00:00"/>
    <d v="2022-05-22T00:00:00"/>
    <x v="0"/>
    <x v="1"/>
    <x v="2"/>
    <s v="W21"/>
    <x v="2"/>
    <s v="TPCJKBX001"/>
    <m/>
    <s v="Export"/>
    <x v="0"/>
    <x v="1"/>
    <s v=""/>
    <x v="1"/>
    <n v="4128"/>
    <n v="0"/>
    <n v="4128"/>
    <n v="0"/>
    <m/>
    <m/>
    <n v="0"/>
    <n v="0"/>
    <n v="0"/>
    <n v="0"/>
    <m/>
    <m/>
  </r>
  <r>
    <x v="0"/>
    <x v="0"/>
    <x v="0"/>
    <d v="2022-05-16T00:00:00"/>
    <d v="2022-05-22T00:00:00"/>
    <x v="0"/>
    <x v="1"/>
    <x v="2"/>
    <s v="W21"/>
    <x v="2"/>
    <s v="TPCJKBX002"/>
    <m/>
    <s v="Export"/>
    <x v="0"/>
    <x v="1"/>
    <s v=""/>
    <x v="1"/>
    <n v="4274"/>
    <n v="0"/>
    <n v="4274"/>
    <n v="0"/>
    <m/>
    <m/>
    <n v="0"/>
    <n v="0"/>
    <n v="0"/>
    <n v="0"/>
    <m/>
    <m/>
  </r>
  <r>
    <x v="0"/>
    <x v="0"/>
    <x v="0"/>
    <d v="2022-05-16T00:00:00"/>
    <d v="2022-05-22T00:00:00"/>
    <x v="0"/>
    <x v="1"/>
    <x v="2"/>
    <s v="W21"/>
    <x v="2"/>
    <s v="TPCJKBX004"/>
    <m/>
    <s v="Export"/>
    <x v="0"/>
    <x v="1"/>
    <s v=""/>
    <x v="1"/>
    <n v="2201"/>
    <n v="1997.1"/>
    <n v="203.90000000000009"/>
    <n v="0.9073602907769196"/>
    <m/>
    <m/>
    <n v="336"/>
    <n v="1997.1"/>
    <n v="1661.1"/>
    <n v="0"/>
    <m/>
    <m/>
  </r>
  <r>
    <x v="0"/>
    <x v="0"/>
    <x v="0"/>
    <d v="2022-05-16T00:00:00"/>
    <d v="2022-05-22T00:00:00"/>
    <x v="0"/>
    <x v="1"/>
    <x v="2"/>
    <s v="W21"/>
    <x v="2"/>
    <s v="TPCJKBX005"/>
    <m/>
    <s v="Export"/>
    <x v="0"/>
    <x v="1"/>
    <s v=""/>
    <x v="1"/>
    <n v="0"/>
    <n v="0"/>
    <n v="0"/>
    <n v="0"/>
    <m/>
    <m/>
    <n v="0"/>
    <n v="0"/>
    <n v="0"/>
    <n v="0"/>
    <m/>
    <m/>
  </r>
  <r>
    <x v="0"/>
    <x v="0"/>
    <x v="0"/>
    <d v="2022-05-16T00:00:00"/>
    <d v="2022-05-22T00:00:00"/>
    <x v="0"/>
    <x v="1"/>
    <x v="2"/>
    <s v="W21"/>
    <x v="2"/>
    <s v="TPCEBB033"/>
    <m/>
    <s v="Domestic"/>
    <x v="0"/>
    <x v="2"/>
    <s v="So"/>
    <x v="0"/>
    <n v="400"/>
    <n v="419.09999999999997"/>
    <n v="19.099999999999966"/>
    <n v="0.95225000000000004"/>
    <m/>
    <m/>
    <n v="400"/>
    <n v="419.09999999999997"/>
    <n v="19.099999999999966"/>
    <n v="0.95225000000000004"/>
    <m/>
    <m/>
  </r>
  <r>
    <x v="0"/>
    <x v="0"/>
    <x v="0"/>
    <d v="2022-05-16T00:00:00"/>
    <d v="2022-05-22T00:00:00"/>
    <x v="0"/>
    <x v="1"/>
    <x v="2"/>
    <s v="W21"/>
    <x v="2"/>
    <s v="TPCEBB034"/>
    <m/>
    <s v="Domestic"/>
    <x v="0"/>
    <x v="2"/>
    <s v="So"/>
    <x v="0"/>
    <n v="500"/>
    <n v="540.6"/>
    <n v="40.600000000000023"/>
    <n v="0.91879999999999995"/>
    <m/>
    <m/>
    <n v="500"/>
    <n v="540.6"/>
    <n v="40.600000000000023"/>
    <n v="0.91879999999999995"/>
    <m/>
    <m/>
  </r>
  <r>
    <x v="0"/>
    <x v="0"/>
    <x v="0"/>
    <d v="2022-05-16T00:00:00"/>
    <d v="2022-05-22T00:00:00"/>
    <x v="0"/>
    <x v="1"/>
    <x v="2"/>
    <s v="W21"/>
    <x v="2"/>
    <s v="TPCEBX039"/>
    <m/>
    <s v="Domestic"/>
    <x v="0"/>
    <x v="1"/>
    <s v="Ma"/>
    <x v="1"/>
    <n v="2000"/>
    <n v="0"/>
    <n v="2000"/>
    <n v="0"/>
    <m/>
    <m/>
    <n v="0"/>
    <n v="0"/>
    <n v="0"/>
    <n v="0"/>
    <m/>
    <m/>
  </r>
  <r>
    <x v="0"/>
    <x v="0"/>
    <x v="0"/>
    <d v="2022-05-16T00:00:00"/>
    <d v="2022-05-22T00:00:00"/>
    <x v="0"/>
    <x v="1"/>
    <x v="2"/>
    <s v="W21"/>
    <x v="2"/>
    <s v="TPCEBX040"/>
    <m/>
    <s v="Domestic"/>
    <x v="0"/>
    <x v="1"/>
    <s v="Ma"/>
    <x v="1"/>
    <n v="7000"/>
    <n v="4988.8999999999996"/>
    <n v="2011.1000000000004"/>
    <n v="0.71269999999999989"/>
    <m/>
    <m/>
    <n v="4500"/>
    <n v="4988.8999999999996"/>
    <n v="488.89999999999964"/>
    <n v="0.89135555555555568"/>
    <m/>
    <m/>
  </r>
  <r>
    <x v="0"/>
    <x v="0"/>
    <x v="0"/>
    <d v="2022-05-16T00:00:00"/>
    <d v="2022-05-22T00:00:00"/>
    <x v="0"/>
    <x v="1"/>
    <x v="2"/>
    <s v="W21"/>
    <x v="2"/>
    <s v="TPCEBX041"/>
    <m/>
    <s v="Domestic"/>
    <x v="0"/>
    <x v="1"/>
    <s v="Ma"/>
    <x v="1"/>
    <n v="8000"/>
    <n v="9691.4999999999982"/>
    <n v="1691.4999999999982"/>
    <n v="0.78856250000000028"/>
    <m/>
    <m/>
    <n v="8000"/>
    <n v="9691.4999999999982"/>
    <n v="1691.4999999999982"/>
    <n v="0.78856250000000028"/>
    <m/>
    <m/>
  </r>
  <r>
    <x v="0"/>
    <x v="0"/>
    <x v="0"/>
    <d v="2022-05-16T00:00:00"/>
    <d v="2022-05-22T00:00:00"/>
    <x v="0"/>
    <x v="1"/>
    <x v="2"/>
    <s v="W21"/>
    <x v="2"/>
    <s v="TPCEBX043"/>
    <m/>
    <s v="Domestic"/>
    <x v="0"/>
    <x v="1"/>
    <s v="Ma"/>
    <x v="1"/>
    <n v="500"/>
    <n v="0"/>
    <n v="500"/>
    <n v="0"/>
    <m/>
    <m/>
    <n v="0"/>
    <n v="0"/>
    <n v="0"/>
    <n v="0"/>
    <m/>
    <m/>
  </r>
  <r>
    <x v="0"/>
    <x v="0"/>
    <x v="0"/>
    <d v="2022-05-16T00:00:00"/>
    <d v="2022-05-22T00:00:00"/>
    <x v="0"/>
    <x v="1"/>
    <x v="2"/>
    <s v="W21"/>
    <x v="2"/>
    <s v="TPCEBX044"/>
    <m/>
    <s v="Domestic"/>
    <x v="0"/>
    <x v="1"/>
    <s v="Ma"/>
    <x v="1"/>
    <n v="1500"/>
    <n v="5967.8498352808774"/>
    <n v="4467.8498352808774"/>
    <n v="0"/>
    <m/>
    <m/>
    <n v="5000"/>
    <n v="5967.8498352808774"/>
    <n v="967.84983528087741"/>
    <n v="0.80643003294382454"/>
    <m/>
    <m/>
  </r>
  <r>
    <x v="0"/>
    <x v="0"/>
    <x v="0"/>
    <d v="2022-05-16T00:00:00"/>
    <d v="2022-05-22T00:00:00"/>
    <x v="0"/>
    <x v="1"/>
    <x v="2"/>
    <s v="W21"/>
    <x v="2"/>
    <s v="TPCEBX045"/>
    <m/>
    <s v="Domestic"/>
    <x v="0"/>
    <x v="1"/>
    <s v="Ma"/>
    <x v="1"/>
    <n v="3000"/>
    <n v="3917.2"/>
    <n v="917.19999999999982"/>
    <n v="0.69426666666666681"/>
    <m/>
    <m/>
    <n v="3000"/>
    <n v="3917.2"/>
    <n v="917.19999999999982"/>
    <n v="0.69426666666666681"/>
    <m/>
    <m/>
  </r>
  <r>
    <x v="0"/>
    <x v="0"/>
    <x v="0"/>
    <d v="2022-05-16T00:00:00"/>
    <d v="2022-05-22T00:00:00"/>
    <x v="0"/>
    <x v="1"/>
    <x v="2"/>
    <s v="W21"/>
    <x v="2"/>
    <s v="TPCEBX046"/>
    <m/>
    <s v="Domestic"/>
    <x v="0"/>
    <x v="1"/>
    <s v="Ma"/>
    <x v="1"/>
    <n v="3000"/>
    <n v="0"/>
    <n v="3000"/>
    <n v="0"/>
    <m/>
    <m/>
    <n v="0"/>
    <n v="0"/>
    <n v="0"/>
    <n v="0"/>
    <m/>
    <m/>
  </r>
  <r>
    <x v="0"/>
    <x v="0"/>
    <x v="0"/>
    <d v="2022-05-16T00:00:00"/>
    <d v="2022-05-22T00:00:00"/>
    <x v="0"/>
    <x v="1"/>
    <x v="2"/>
    <s v="W21"/>
    <x v="2"/>
    <s v="TPCEBX061"/>
    <m/>
    <s v="Domestic"/>
    <x v="0"/>
    <x v="1"/>
    <s v="Ma"/>
    <x v="1"/>
    <n v="2000"/>
    <n v="3032.3999999999996"/>
    <n v="1032.3999999999996"/>
    <n v="0.48380000000000023"/>
    <m/>
    <m/>
    <n v="3000"/>
    <n v="3032.3999999999996"/>
    <n v="32.399999999999636"/>
    <n v="0.98920000000000008"/>
    <m/>
    <m/>
  </r>
  <r>
    <x v="0"/>
    <x v="0"/>
    <x v="0"/>
    <d v="2022-05-16T00:00:00"/>
    <d v="2022-05-22T00:00:00"/>
    <x v="0"/>
    <x v="1"/>
    <x v="2"/>
    <s v="W21"/>
    <x v="2"/>
    <s v="TPCEBX062"/>
    <m/>
    <s v="Domestic"/>
    <x v="0"/>
    <x v="1"/>
    <s v="Ma"/>
    <x v="1"/>
    <n v="2000"/>
    <n v="503.99999999999994"/>
    <n v="1496"/>
    <n v="0.252"/>
    <m/>
    <m/>
    <n v="500"/>
    <n v="503.99999999999994"/>
    <n v="3.9999999999999432"/>
    <n v="0.9920000000000001"/>
    <m/>
    <m/>
  </r>
  <r>
    <x v="0"/>
    <x v="0"/>
    <x v="0"/>
    <d v="2022-05-16T00:00:00"/>
    <d v="2022-05-22T00:00:00"/>
    <x v="0"/>
    <x v="1"/>
    <x v="2"/>
    <s v="W21"/>
    <x v="2"/>
    <s v="TPCEBX063"/>
    <m/>
    <s v="Domestic"/>
    <x v="0"/>
    <x v="1"/>
    <s v="Ma"/>
    <x v="1"/>
    <n v="0"/>
    <n v="0"/>
    <n v="0"/>
    <n v="0"/>
    <m/>
    <m/>
    <n v="0"/>
    <n v="0"/>
    <n v="0"/>
    <n v="0"/>
    <m/>
    <m/>
  </r>
  <r>
    <x v="0"/>
    <x v="0"/>
    <x v="0"/>
    <d v="2022-05-16T00:00:00"/>
    <d v="2022-05-22T00:00:00"/>
    <x v="0"/>
    <x v="1"/>
    <x v="2"/>
    <s v="W21"/>
    <x v="2"/>
    <s v="TPCECG056"/>
    <m/>
    <s v="Domestic"/>
    <x v="0"/>
    <x v="2"/>
    <s v="Ri"/>
    <x v="1"/>
    <n v="0"/>
    <n v="0"/>
    <n v="0"/>
    <n v="0"/>
    <m/>
    <m/>
    <n v="0"/>
    <n v="0"/>
    <n v="0"/>
    <n v="0"/>
    <m/>
    <m/>
  </r>
  <r>
    <x v="0"/>
    <x v="0"/>
    <x v="0"/>
    <d v="2022-05-16T00:00:00"/>
    <d v="2022-05-22T00:00:00"/>
    <x v="0"/>
    <x v="1"/>
    <x v="2"/>
    <s v="W21"/>
    <x v="2"/>
    <s v="TPCECG057"/>
    <m/>
    <s v="Domestic"/>
    <x v="0"/>
    <x v="2"/>
    <s v="Ri"/>
    <x v="1"/>
    <n v="0"/>
    <n v="0"/>
    <n v="0"/>
    <n v="0"/>
    <m/>
    <m/>
    <n v="0"/>
    <n v="0"/>
    <n v="0"/>
    <n v="0"/>
    <m/>
    <m/>
  </r>
  <r>
    <x v="0"/>
    <x v="0"/>
    <x v="0"/>
    <d v="2022-05-16T00:00:00"/>
    <d v="2022-05-22T00:00:00"/>
    <x v="0"/>
    <x v="1"/>
    <x v="2"/>
    <s v="W21"/>
    <x v="2"/>
    <s v="TPCECG062"/>
    <m/>
    <s v="Domestic"/>
    <x v="0"/>
    <x v="2"/>
    <s v="Ri"/>
    <x v="1"/>
    <n v="3500"/>
    <n v="3620"/>
    <n v="120"/>
    <n v="0.96571428571428575"/>
    <m/>
    <m/>
    <n v="3500"/>
    <n v="3620"/>
    <n v="120"/>
    <n v="0.96571428571428575"/>
    <m/>
    <m/>
  </r>
  <r>
    <x v="0"/>
    <x v="0"/>
    <x v="0"/>
    <d v="2022-05-16T00:00:00"/>
    <d v="2022-05-22T00:00:00"/>
    <x v="0"/>
    <x v="1"/>
    <x v="2"/>
    <s v="W21"/>
    <x v="2"/>
    <s v="TPCECG063"/>
    <m/>
    <s v="Domestic"/>
    <x v="0"/>
    <x v="2"/>
    <s v="Ri"/>
    <x v="0"/>
    <n v="0"/>
    <n v="0"/>
    <n v="0"/>
    <n v="0"/>
    <m/>
    <m/>
    <n v="0"/>
    <n v="0"/>
    <n v="0"/>
    <n v="0"/>
    <m/>
    <m/>
  </r>
  <r>
    <x v="0"/>
    <x v="0"/>
    <x v="0"/>
    <d v="2022-05-16T00:00:00"/>
    <d v="2022-05-22T00:00:00"/>
    <x v="0"/>
    <x v="1"/>
    <x v="2"/>
    <s v="W21"/>
    <x v="2"/>
    <s v="TPCECG063"/>
    <m/>
    <s v="Domestic"/>
    <x v="0"/>
    <x v="2"/>
    <s v="Ri"/>
    <x v="1"/>
    <n v="0"/>
    <m/>
    <n v="0"/>
    <n v="0"/>
    <m/>
    <m/>
    <n v="0"/>
    <n v="0"/>
    <n v="0"/>
    <n v="0"/>
    <m/>
    <m/>
  </r>
  <r>
    <x v="0"/>
    <x v="0"/>
    <x v="0"/>
    <d v="2022-05-16T00:00:00"/>
    <d v="2022-05-22T00:00:00"/>
    <x v="0"/>
    <x v="1"/>
    <x v="2"/>
    <s v="W21"/>
    <x v="2"/>
    <s v="TPCECG064"/>
    <m/>
    <s v="Domestic"/>
    <x v="0"/>
    <x v="2"/>
    <s v="Ri"/>
    <x v="1"/>
    <n v="17000"/>
    <n v="18550.5"/>
    <n v="1550.5"/>
    <n v="0.90879411764705886"/>
    <m/>
    <m/>
    <n v="20500"/>
    <n v="18550.5"/>
    <n v="1949.5"/>
    <n v="0.90490243902439027"/>
    <m/>
    <m/>
  </r>
  <r>
    <x v="0"/>
    <x v="0"/>
    <x v="0"/>
    <d v="2022-05-16T00:00:00"/>
    <d v="2022-05-22T00:00:00"/>
    <x v="0"/>
    <x v="1"/>
    <x v="2"/>
    <s v="W21"/>
    <x v="2"/>
    <s v="TPCECG065"/>
    <m/>
    <s v="Domestic"/>
    <x v="0"/>
    <x v="2"/>
    <s v="Ri"/>
    <x v="0"/>
    <m/>
    <n v="0"/>
    <n v="0"/>
    <n v="0"/>
    <m/>
    <m/>
    <m/>
    <n v="0"/>
    <n v="0"/>
    <n v="0"/>
    <m/>
    <m/>
  </r>
  <r>
    <x v="0"/>
    <x v="0"/>
    <x v="0"/>
    <d v="2022-05-16T00:00:00"/>
    <d v="2022-05-22T00:00:00"/>
    <x v="0"/>
    <x v="1"/>
    <x v="2"/>
    <s v="W21"/>
    <x v="2"/>
    <s v="TPCECG065"/>
    <m/>
    <s v="Domestic"/>
    <x v="0"/>
    <x v="2"/>
    <s v="Ri"/>
    <x v="1"/>
    <n v="3500"/>
    <m/>
    <n v="3500"/>
    <n v="0"/>
    <m/>
    <m/>
    <n v="0"/>
    <n v="0"/>
    <n v="0"/>
    <n v="0"/>
    <m/>
    <m/>
  </r>
  <r>
    <x v="0"/>
    <x v="0"/>
    <x v="0"/>
    <d v="2022-05-16T00:00:00"/>
    <d v="2022-05-22T00:00:00"/>
    <x v="0"/>
    <x v="1"/>
    <x v="2"/>
    <s v="W21"/>
    <x v="2"/>
    <s v="TPCECG066"/>
    <m/>
    <s v="Domestic"/>
    <x v="0"/>
    <x v="2"/>
    <s v="Ne"/>
    <x v="0"/>
    <n v="0"/>
    <n v="0"/>
    <n v="0"/>
    <n v="0"/>
    <m/>
    <m/>
    <n v="0"/>
    <n v="0"/>
    <n v="0"/>
    <n v="0"/>
    <m/>
    <m/>
  </r>
  <r>
    <x v="0"/>
    <x v="0"/>
    <x v="0"/>
    <d v="2022-05-16T00:00:00"/>
    <d v="2022-05-22T00:00:00"/>
    <x v="0"/>
    <x v="1"/>
    <x v="2"/>
    <s v="W21"/>
    <x v="2"/>
    <s v="TPCECG067"/>
    <m/>
    <s v="Domestic"/>
    <x v="0"/>
    <x v="2"/>
    <s v="Ne"/>
    <x v="0"/>
    <n v="3200"/>
    <n v="3211"/>
    <n v="11"/>
    <n v="0.99656250000000002"/>
    <m/>
    <m/>
    <n v="3200"/>
    <n v="3211"/>
    <n v="11"/>
    <n v="0.99656250000000002"/>
    <m/>
    <m/>
  </r>
  <r>
    <x v="0"/>
    <x v="0"/>
    <x v="0"/>
    <d v="2022-05-16T00:00:00"/>
    <d v="2022-05-22T00:00:00"/>
    <x v="0"/>
    <x v="1"/>
    <x v="2"/>
    <s v="W21"/>
    <x v="2"/>
    <s v="TPCECG068"/>
    <m/>
    <s v="Domestic"/>
    <x v="0"/>
    <x v="2"/>
    <s v="Ne"/>
    <x v="0"/>
    <n v="16000"/>
    <n v="15790.5"/>
    <n v="209.5"/>
    <n v="0.98690624999999998"/>
    <m/>
    <m/>
    <n v="16000"/>
    <n v="15790.5"/>
    <n v="209.5"/>
    <n v="0.98690624999999998"/>
    <m/>
    <m/>
  </r>
  <r>
    <x v="0"/>
    <x v="0"/>
    <x v="0"/>
    <d v="2022-05-16T00:00:00"/>
    <d v="2022-05-22T00:00:00"/>
    <x v="0"/>
    <x v="1"/>
    <x v="2"/>
    <s v="W21"/>
    <x v="2"/>
    <s v="TPCECG070"/>
    <m/>
    <s v="Domestic"/>
    <x v="0"/>
    <x v="2"/>
    <s v="Pa"/>
    <x v="0"/>
    <n v="5800"/>
    <n v="4527"/>
    <n v="1273"/>
    <n v="0.78051724137931033"/>
    <m/>
    <m/>
    <n v="4400"/>
    <n v="4527"/>
    <n v="127"/>
    <n v="0.97113636363636369"/>
    <m/>
    <m/>
  </r>
  <r>
    <x v="0"/>
    <x v="0"/>
    <x v="0"/>
    <d v="2022-05-16T00:00:00"/>
    <d v="2022-05-22T00:00:00"/>
    <x v="0"/>
    <x v="1"/>
    <x v="2"/>
    <s v="W21"/>
    <x v="2"/>
    <s v="TPCECG073"/>
    <m/>
    <s v="Domestic"/>
    <x v="0"/>
    <x v="2"/>
    <s v="Pa"/>
    <x v="0"/>
    <n v="10600"/>
    <n v="8270"/>
    <n v="2330"/>
    <n v="0.78018867924528301"/>
    <m/>
    <m/>
    <n v="8800"/>
    <n v="8270"/>
    <n v="530"/>
    <n v="0.93977272727272732"/>
    <m/>
    <m/>
  </r>
  <r>
    <x v="0"/>
    <x v="0"/>
    <x v="0"/>
    <d v="2022-05-16T00:00:00"/>
    <d v="2022-05-22T00:00:00"/>
    <x v="0"/>
    <x v="1"/>
    <x v="2"/>
    <s v="W21"/>
    <x v="2"/>
    <s v="TPCECG074"/>
    <m/>
    <s v="Domestic"/>
    <x v="0"/>
    <x v="2"/>
    <s v="Pa"/>
    <x v="0"/>
    <n v="0"/>
    <n v="0"/>
    <n v="0"/>
    <n v="0"/>
    <m/>
    <m/>
    <n v="0"/>
    <n v="0"/>
    <n v="0"/>
    <n v="0"/>
    <m/>
    <m/>
  </r>
  <r>
    <x v="0"/>
    <x v="0"/>
    <x v="0"/>
    <d v="2022-05-16T00:00:00"/>
    <d v="2022-05-22T00:00:00"/>
    <x v="0"/>
    <x v="1"/>
    <x v="2"/>
    <s v="W21"/>
    <x v="2"/>
    <s v="TPCECG076"/>
    <m/>
    <s v="Domestic"/>
    <x v="0"/>
    <x v="2"/>
    <s v="Pa"/>
    <x v="0"/>
    <n v="0"/>
    <n v="0"/>
    <n v="0"/>
    <n v="0"/>
    <m/>
    <m/>
    <n v="0"/>
    <n v="0"/>
    <n v="0"/>
    <n v="0"/>
    <m/>
    <m/>
  </r>
  <r>
    <x v="0"/>
    <x v="0"/>
    <x v="0"/>
    <d v="2022-05-16T00:00:00"/>
    <d v="2022-05-22T00:00:00"/>
    <x v="0"/>
    <x v="1"/>
    <x v="2"/>
    <s v="W21"/>
    <x v="2"/>
    <s v="TPCECG077"/>
    <m/>
    <s v="Domestic"/>
    <x v="0"/>
    <x v="2"/>
    <s v="Pa"/>
    <x v="0"/>
    <n v="1000"/>
    <n v="903"/>
    <n v="97"/>
    <n v="0.90300000000000002"/>
    <m/>
    <m/>
    <n v="1000"/>
    <n v="903"/>
    <n v="97"/>
    <n v="0.90300000000000002"/>
    <m/>
    <m/>
  </r>
  <r>
    <x v="0"/>
    <x v="0"/>
    <x v="0"/>
    <d v="2022-05-16T00:00:00"/>
    <d v="2022-05-22T00:00:00"/>
    <x v="0"/>
    <x v="1"/>
    <x v="2"/>
    <s v="W21"/>
    <x v="2"/>
    <s v="TPCEHC021"/>
    <m/>
    <s v="Domestic"/>
    <x v="0"/>
    <x v="1"/>
    <s v="Ha"/>
    <x v="1"/>
    <n v="3500"/>
    <n v="3300.5999999999899"/>
    <n v="199.4000000000101"/>
    <n v="0.94302857142856855"/>
    <m/>
    <m/>
    <n v="3500"/>
    <n v="3300.5999999999899"/>
    <n v="199.4000000000101"/>
    <n v="0.94302857142856855"/>
    <m/>
    <m/>
  </r>
  <r>
    <x v="0"/>
    <x v="0"/>
    <x v="0"/>
    <d v="2022-05-16T00:00:00"/>
    <d v="2022-05-22T00:00:00"/>
    <x v="0"/>
    <x v="1"/>
    <x v="2"/>
    <s v="W21"/>
    <x v="2"/>
    <s v="TPCEHC024"/>
    <m/>
    <s v="Domestic"/>
    <x v="0"/>
    <x v="1"/>
    <s v="Ha"/>
    <x v="1"/>
    <n v="5600"/>
    <n v="6945.5"/>
    <n v="1345.5"/>
    <n v="0.75973214285714286"/>
    <m/>
    <m/>
    <n v="7800"/>
    <n v="6945.5"/>
    <n v="854.5"/>
    <n v="0.89044871794871794"/>
    <m/>
    <m/>
  </r>
  <r>
    <x v="0"/>
    <x v="0"/>
    <x v="0"/>
    <d v="2022-05-16T00:00:00"/>
    <d v="2022-05-22T00:00:00"/>
    <x v="0"/>
    <x v="1"/>
    <x v="2"/>
    <s v="W21"/>
    <x v="2"/>
    <s v="TPCEHC025"/>
    <m/>
    <s v="Domestic"/>
    <x v="0"/>
    <x v="1"/>
    <s v="Ha"/>
    <x v="1"/>
    <n v="11200"/>
    <n v="4112"/>
    <n v="7088"/>
    <n v="0.3671428571428571"/>
    <m/>
    <m/>
    <n v="5600"/>
    <n v="4112"/>
    <n v="1488"/>
    <n v="0.73428571428571421"/>
    <m/>
    <m/>
  </r>
  <r>
    <x v="0"/>
    <x v="0"/>
    <x v="0"/>
    <d v="2022-05-16T00:00:00"/>
    <d v="2022-05-22T00:00:00"/>
    <x v="0"/>
    <x v="1"/>
    <x v="2"/>
    <s v="W21"/>
    <x v="2"/>
    <s v="TPCEHC026"/>
    <m/>
    <s v="Domestic"/>
    <x v="0"/>
    <x v="1"/>
    <s v="Ha"/>
    <x v="1"/>
    <n v="5300"/>
    <n v="3880"/>
    <n v="1420"/>
    <n v="0.73207547169811327"/>
    <m/>
    <m/>
    <n v="5300"/>
    <n v="3880"/>
    <n v="1420"/>
    <n v="0.73207547169811327"/>
    <m/>
    <m/>
  </r>
  <r>
    <x v="0"/>
    <x v="0"/>
    <x v="0"/>
    <d v="2022-05-16T00:00:00"/>
    <d v="2022-05-22T00:00:00"/>
    <x v="0"/>
    <x v="1"/>
    <x v="2"/>
    <s v="W21"/>
    <x v="2"/>
    <s v="TPCEHC027"/>
    <m/>
    <s v="Domestic"/>
    <x v="0"/>
    <x v="1"/>
    <s v="Ha"/>
    <x v="1"/>
    <n v="6400"/>
    <n v="5589"/>
    <n v="811"/>
    <n v="0.87328125000000001"/>
    <m/>
    <m/>
    <n v="6400"/>
    <n v="5589"/>
    <n v="811"/>
    <n v="0.87328125000000001"/>
    <m/>
    <m/>
  </r>
  <r>
    <x v="0"/>
    <x v="0"/>
    <x v="0"/>
    <d v="2022-05-16T00:00:00"/>
    <d v="2022-05-22T00:00:00"/>
    <x v="0"/>
    <x v="1"/>
    <x v="2"/>
    <s v="W21"/>
    <x v="2"/>
    <s v="TPCEHC029"/>
    <m/>
    <s v="Domestic"/>
    <x v="0"/>
    <x v="1"/>
    <s v="Ha"/>
    <x v="1"/>
    <n v="0"/>
    <n v="0"/>
    <n v="0"/>
    <n v="0"/>
    <m/>
    <m/>
    <n v="0"/>
    <n v="0"/>
    <n v="0"/>
    <n v="0"/>
    <m/>
    <m/>
  </r>
  <r>
    <x v="0"/>
    <x v="0"/>
    <x v="0"/>
    <d v="2022-05-16T00:00:00"/>
    <d v="2022-05-22T00:00:00"/>
    <x v="0"/>
    <x v="1"/>
    <x v="2"/>
    <s v="W21"/>
    <x v="2"/>
    <s v="TPCEHC030"/>
    <m/>
    <s v="Domestic"/>
    <x v="0"/>
    <x v="1"/>
    <s v="Ha"/>
    <x v="1"/>
    <n v="0"/>
    <n v="0"/>
    <n v="0"/>
    <n v="0"/>
    <m/>
    <m/>
    <n v="0"/>
    <n v="0"/>
    <n v="0"/>
    <n v="0"/>
    <m/>
    <m/>
  </r>
  <r>
    <x v="0"/>
    <x v="0"/>
    <x v="0"/>
    <d v="2022-05-16T00:00:00"/>
    <d v="2022-05-22T00:00:00"/>
    <x v="0"/>
    <x v="1"/>
    <x v="2"/>
    <s v="W21"/>
    <x v="2"/>
    <s v="TPCEHT004"/>
    <m/>
    <s v="Domestic"/>
    <x v="0"/>
    <x v="1"/>
    <s v="Wo"/>
    <x v="1"/>
    <m/>
    <n v="0"/>
    <n v="0"/>
    <n v="0"/>
    <m/>
    <m/>
    <m/>
    <n v="0"/>
    <n v="0"/>
    <n v="0"/>
    <m/>
    <m/>
  </r>
  <r>
    <x v="0"/>
    <x v="0"/>
    <x v="0"/>
    <d v="2022-05-16T00:00:00"/>
    <d v="2022-05-22T00:00:00"/>
    <x v="0"/>
    <x v="1"/>
    <x v="2"/>
    <s v="W21"/>
    <x v="2"/>
    <s v="TPCEME003"/>
    <m/>
    <s v="Domestic"/>
    <x v="0"/>
    <x v="2"/>
    <s v="Ri"/>
    <x v="1"/>
    <n v="0"/>
    <n v="0"/>
    <n v="0"/>
    <n v="0"/>
    <m/>
    <m/>
    <n v="0"/>
    <n v="0"/>
    <n v="0"/>
    <n v="0"/>
    <m/>
    <m/>
  </r>
  <r>
    <x v="0"/>
    <x v="0"/>
    <x v="0"/>
    <d v="2022-05-16T00:00:00"/>
    <d v="2022-05-22T00:00:00"/>
    <x v="0"/>
    <x v="1"/>
    <x v="2"/>
    <s v="W21"/>
    <x v="2"/>
    <s v="TPCEXC004"/>
    <m/>
    <s v="Domestic"/>
    <x v="0"/>
    <x v="1"/>
    <s v="Sh"/>
    <x v="0"/>
    <m/>
    <n v="0"/>
    <n v="0"/>
    <n v="0"/>
    <m/>
    <m/>
    <m/>
    <n v="0"/>
    <n v="0"/>
    <n v="0"/>
    <m/>
    <m/>
  </r>
  <r>
    <x v="0"/>
    <x v="0"/>
    <x v="0"/>
    <d v="2022-05-16T00:00:00"/>
    <d v="2022-05-22T00:00:00"/>
    <x v="0"/>
    <x v="1"/>
    <x v="2"/>
    <s v="W21"/>
    <x v="2"/>
    <s v="TPCEXM005"/>
    <m/>
    <s v="Domestic"/>
    <x v="0"/>
    <x v="1"/>
    <s v="Sh"/>
    <x v="0"/>
    <n v="6600"/>
    <n v="6350.5"/>
    <n v="249.5"/>
    <n v="0.96219696969696966"/>
    <m/>
    <m/>
    <n v="6600"/>
    <n v="6350.5"/>
    <n v="249.5"/>
    <n v="0.96219696969696966"/>
    <m/>
    <m/>
  </r>
  <r>
    <x v="0"/>
    <x v="0"/>
    <x v="0"/>
    <d v="2022-05-16T00:00:00"/>
    <d v="2022-05-22T00:00:00"/>
    <x v="0"/>
    <x v="1"/>
    <x v="2"/>
    <s v="W21"/>
    <x v="2"/>
    <s v="TPCEXM007"/>
    <m/>
    <s v="Domestic"/>
    <x v="0"/>
    <x v="1"/>
    <s v="Sh"/>
    <x v="0"/>
    <m/>
    <n v="0"/>
    <n v="0"/>
    <n v="0"/>
    <m/>
    <m/>
    <m/>
    <n v="0"/>
    <n v="0"/>
    <n v="0"/>
    <m/>
    <m/>
  </r>
  <r>
    <x v="0"/>
    <x v="0"/>
    <x v="0"/>
    <d v="2022-05-16T00:00:00"/>
    <d v="2022-05-22T00:00:00"/>
    <x v="0"/>
    <x v="1"/>
    <x v="2"/>
    <s v="W21"/>
    <x v="2"/>
    <s v="TPMBFCG002"/>
    <m/>
    <s v="Export"/>
    <x v="0"/>
    <x v="2"/>
    <s v="Sp"/>
    <x v="1"/>
    <m/>
    <n v="0"/>
    <n v="0"/>
    <n v="0"/>
    <m/>
    <m/>
    <n v="0"/>
    <n v="0"/>
    <n v="0"/>
    <n v="0"/>
    <m/>
    <m/>
  </r>
  <r>
    <x v="0"/>
    <x v="0"/>
    <x v="0"/>
    <d v="2022-05-16T00:00:00"/>
    <d v="2022-05-22T00:00:00"/>
    <x v="0"/>
    <x v="1"/>
    <x v="2"/>
    <s v="W21"/>
    <x v="2"/>
    <s v="TPTFGBX025"/>
    <m/>
    <s v="Export"/>
    <x v="0"/>
    <x v="1"/>
    <s v="Di"/>
    <x v="0"/>
    <n v="3100"/>
    <n v="3146.4000000000005"/>
    <n v="46.400000000000546"/>
    <n v="0.985032258064516"/>
    <m/>
    <m/>
    <n v="3100"/>
    <n v="3146.4000000000005"/>
    <n v="46.400000000000546"/>
    <n v="0.985032258064516"/>
    <m/>
    <m/>
  </r>
  <r>
    <x v="0"/>
    <x v="0"/>
    <x v="0"/>
    <d v="2022-05-16T00:00:00"/>
    <d v="2022-05-22T00:00:00"/>
    <x v="0"/>
    <x v="1"/>
    <x v="2"/>
    <s v="W21"/>
    <x v="2"/>
    <s v="TPTFGCG013"/>
    <m/>
    <s v="Export"/>
    <x v="0"/>
    <x v="2"/>
    <s v="Sp"/>
    <x v="0"/>
    <n v="163000"/>
    <n v="165043.19999999998"/>
    <n v="2043.1999999999825"/>
    <n v="0.9874650306748467"/>
    <m/>
    <m/>
    <n v="160000"/>
    <n v="165043.19999999998"/>
    <n v="5043.1999999999825"/>
    <n v="0.96848000000000012"/>
    <m/>
    <m/>
  </r>
  <r>
    <x v="0"/>
    <x v="0"/>
    <x v="0"/>
    <d v="2022-05-16T00:00:00"/>
    <d v="2022-05-22T00:00:00"/>
    <x v="0"/>
    <x v="1"/>
    <x v="2"/>
    <s v="W21"/>
    <x v="2"/>
    <s v="TPTFGCG014"/>
    <m/>
    <s v="Export"/>
    <x v="0"/>
    <x v="2"/>
    <s v="Sp"/>
    <x v="0"/>
    <m/>
    <n v="0"/>
    <n v="0"/>
    <n v="0"/>
    <m/>
    <m/>
    <m/>
    <n v="0"/>
    <n v="0"/>
    <n v="0"/>
    <m/>
    <m/>
  </r>
  <r>
    <x v="0"/>
    <x v="0"/>
    <x v="0"/>
    <d v="2022-05-16T00:00:00"/>
    <d v="2022-05-22T00:00:00"/>
    <x v="0"/>
    <x v="1"/>
    <x v="2"/>
    <s v="W21"/>
    <x v="2"/>
    <s v="TPTFGHT021"/>
    <m/>
    <s v="Export"/>
    <x v="0"/>
    <x v="1"/>
    <s v="Di"/>
    <x v="0"/>
    <n v="0"/>
    <n v="4316.1039999999994"/>
    <n v="4316.1039999999994"/>
    <n v="0"/>
    <m/>
    <m/>
    <n v="4000"/>
    <n v="4316.1039999999994"/>
    <n v="316.10399999999936"/>
    <n v="0.92097400000000018"/>
    <m/>
    <m/>
  </r>
  <r>
    <x v="0"/>
    <x v="0"/>
    <x v="0"/>
    <d v="2022-05-16T00:00:00"/>
    <d v="2022-05-22T00:00:00"/>
    <x v="0"/>
    <x v="1"/>
    <x v="2"/>
    <s v="W21"/>
    <x v="2"/>
    <s v="TPTTFCG006"/>
    <m/>
    <s v="Export"/>
    <x v="0"/>
    <x v="2"/>
    <s v="Sp"/>
    <x v="0"/>
    <m/>
    <n v="0"/>
    <n v="0"/>
    <n v="0"/>
    <m/>
    <m/>
    <m/>
    <n v="0"/>
    <n v="0"/>
    <n v="0"/>
    <m/>
    <m/>
  </r>
  <r>
    <x v="0"/>
    <x v="0"/>
    <x v="0"/>
    <d v="2022-05-16T00:00:00"/>
    <d v="2022-05-22T00:00:00"/>
    <x v="0"/>
    <x v="1"/>
    <x v="2"/>
    <s v="W21"/>
    <x v="2"/>
    <s v="TPTTFDS002"/>
    <m/>
    <s v="Export"/>
    <x v="0"/>
    <x v="1"/>
    <s v="Di"/>
    <x v="0"/>
    <m/>
    <n v="0"/>
    <n v="0"/>
    <n v="0"/>
    <m/>
    <m/>
    <m/>
    <n v="0"/>
    <n v="0"/>
    <n v="0"/>
    <m/>
    <m/>
  </r>
  <r>
    <x v="0"/>
    <x v="0"/>
    <x v="0"/>
    <d v="2022-05-16T00:00:00"/>
    <d v="2022-05-22T00:00:00"/>
    <x v="0"/>
    <x v="1"/>
    <x v="2"/>
    <s v="W21"/>
    <x v="2"/>
    <s v="TPTTFHC005"/>
    <m/>
    <s v="Export"/>
    <x v="0"/>
    <x v="1"/>
    <s v="Di"/>
    <x v="0"/>
    <m/>
    <n v="0"/>
    <n v="0"/>
    <n v="0"/>
    <m/>
    <m/>
    <m/>
    <n v="0"/>
    <n v="0"/>
    <n v="0"/>
    <m/>
    <m/>
  </r>
  <r>
    <x v="0"/>
    <x v="0"/>
    <x v="0"/>
    <d v="2022-05-16T00:00:00"/>
    <d v="2022-05-22T00:00:00"/>
    <x v="0"/>
    <x v="1"/>
    <x v="2"/>
    <s v="W21"/>
    <x v="2"/>
    <s v="TPTTFXM005"/>
    <m/>
    <s v="Export"/>
    <x v="0"/>
    <x v="1"/>
    <s v="Di"/>
    <x v="0"/>
    <m/>
    <n v="0"/>
    <n v="0"/>
    <n v="0"/>
    <m/>
    <m/>
    <m/>
    <n v="0"/>
    <n v="0"/>
    <n v="0"/>
    <m/>
    <m/>
  </r>
  <r>
    <x v="0"/>
    <x v="0"/>
    <x v="0"/>
    <d v="2022-05-16T00:00:00"/>
    <d v="2022-05-22T00:00:00"/>
    <x v="0"/>
    <x v="1"/>
    <x v="2"/>
    <s v="W21"/>
    <x v="2"/>
    <s v="11VMB00002"/>
    <m/>
    <s v="Domestic"/>
    <x v="1"/>
    <x v="3"/>
    <s v="TO"/>
    <x v="2"/>
    <n v="850"/>
    <n v="313.60000000000002"/>
    <n v="536.4"/>
    <n v="0.36894117647058822"/>
    <m/>
    <m/>
    <n v="850"/>
    <n v="313.60000000000002"/>
    <n v="536.4"/>
    <n v="0.36894117647058822"/>
    <m/>
    <m/>
  </r>
  <r>
    <x v="0"/>
    <x v="0"/>
    <x v="0"/>
    <d v="2022-05-16T00:00:00"/>
    <d v="2022-05-22T00:00:00"/>
    <x v="0"/>
    <x v="1"/>
    <x v="2"/>
    <s v="W21"/>
    <x v="2"/>
    <s v="11VMB00004"/>
    <m/>
    <s v="Domestic"/>
    <x v="1"/>
    <x v="3"/>
    <s v="TO"/>
    <x v="2"/>
    <n v="880"/>
    <n v="227"/>
    <n v="653"/>
    <n v="0.25795454545454544"/>
    <m/>
    <m/>
    <n v="880"/>
    <n v="227"/>
    <n v="653"/>
    <n v="0.25795454545454544"/>
    <m/>
    <m/>
  </r>
  <r>
    <x v="0"/>
    <x v="0"/>
    <x v="0"/>
    <d v="2022-05-16T00:00:00"/>
    <d v="2022-05-22T00:00:00"/>
    <x v="0"/>
    <x v="1"/>
    <x v="2"/>
    <s v="W21"/>
    <x v="2"/>
    <s v="11VMB00005"/>
    <m/>
    <s v="Domestic"/>
    <x v="1"/>
    <x v="3"/>
    <s v="TO"/>
    <x v="2"/>
    <n v="842"/>
    <n v="183.26"/>
    <n v="658.74"/>
    <n v="0.21764845605700711"/>
    <m/>
    <m/>
    <n v="842"/>
    <n v="183.26"/>
    <n v="658.74"/>
    <n v="0.21764845605700711"/>
    <m/>
    <m/>
  </r>
  <r>
    <x v="0"/>
    <x v="0"/>
    <x v="0"/>
    <d v="2022-05-16T00:00:00"/>
    <d v="2022-05-22T00:00:00"/>
    <x v="0"/>
    <x v="1"/>
    <x v="2"/>
    <s v="W21"/>
    <x v="2"/>
    <s v="11VMB00006"/>
    <m/>
    <s v="Domestic"/>
    <x v="1"/>
    <x v="3"/>
    <s v="TO"/>
    <x v="2"/>
    <n v="435"/>
    <n v="108"/>
    <n v="327"/>
    <n v="0.24827586206896557"/>
    <m/>
    <m/>
    <n v="435"/>
    <n v="108"/>
    <n v="327"/>
    <n v="0.24827586206896557"/>
    <m/>
    <m/>
  </r>
  <r>
    <x v="0"/>
    <x v="0"/>
    <x v="0"/>
    <d v="2022-05-16T00:00:00"/>
    <d v="2022-05-22T00:00:00"/>
    <x v="0"/>
    <x v="1"/>
    <x v="2"/>
    <s v="W21"/>
    <x v="2"/>
    <s v="11VMB00042"/>
    <m/>
    <s v="Domestic"/>
    <x v="1"/>
    <x v="4"/>
    <s v="KI"/>
    <x v="1"/>
    <n v="447"/>
    <n v="447"/>
    <n v="0"/>
    <n v="1"/>
    <m/>
    <m/>
    <n v="447"/>
    <n v="447"/>
    <n v="0"/>
    <n v="1"/>
    <m/>
    <m/>
  </r>
  <r>
    <x v="0"/>
    <x v="0"/>
    <x v="0"/>
    <d v="2022-05-16T00:00:00"/>
    <d v="2022-05-22T00:00:00"/>
    <x v="0"/>
    <x v="1"/>
    <x v="2"/>
    <s v="W21"/>
    <x v="2"/>
    <s v="11VMB00045"/>
    <m/>
    <s v="Domestic"/>
    <x v="1"/>
    <x v="4"/>
    <s v="KI"/>
    <x v="1"/>
    <n v="700"/>
    <n v="751"/>
    <n v="51"/>
    <n v="0.92714285714285716"/>
    <m/>
    <m/>
    <n v="860"/>
    <n v="751"/>
    <n v="109"/>
    <n v="0.87325581395348839"/>
    <m/>
    <m/>
  </r>
  <r>
    <x v="0"/>
    <x v="0"/>
    <x v="0"/>
    <d v="2022-05-16T00:00:00"/>
    <d v="2022-05-22T00:00:00"/>
    <x v="0"/>
    <x v="1"/>
    <x v="2"/>
    <s v="W21"/>
    <x v="2"/>
    <s v="11VMB00250"/>
    <m/>
    <s v="Export"/>
    <x v="1"/>
    <x v="4"/>
    <s v="KI"/>
    <x v="1"/>
    <n v="0"/>
    <n v="0"/>
    <n v="0"/>
    <n v="0"/>
    <m/>
    <m/>
    <n v="0"/>
    <n v="0"/>
    <n v="0"/>
    <n v="0"/>
    <m/>
    <m/>
  </r>
  <r>
    <x v="0"/>
    <x v="0"/>
    <x v="0"/>
    <d v="2022-05-16T00:00:00"/>
    <d v="2022-05-22T00:00:00"/>
    <x v="0"/>
    <x v="1"/>
    <x v="2"/>
    <s v="W21"/>
    <x v="2"/>
    <s v="11VMB00275BGG"/>
    <m/>
    <s v="Domestic"/>
    <x v="1"/>
    <x v="4"/>
    <s v="KI"/>
    <x v="1"/>
    <n v="12500"/>
    <n v="12550"/>
    <n v="50"/>
    <n v="0.996"/>
    <m/>
    <m/>
    <n v="13315"/>
    <n v="12550"/>
    <n v="765"/>
    <n v="0.94254600075103268"/>
    <m/>
    <m/>
  </r>
  <r>
    <x v="0"/>
    <x v="0"/>
    <x v="0"/>
    <d v="2022-05-16T00:00:00"/>
    <d v="2022-05-22T00:00:00"/>
    <x v="0"/>
    <x v="1"/>
    <x v="2"/>
    <s v="W21"/>
    <x v="2"/>
    <s v="11VMB00275BGT"/>
    <m/>
    <s v="Domestic"/>
    <x v="1"/>
    <x v="4"/>
    <s v="KI"/>
    <x v="1"/>
    <n v="650"/>
    <n v="1360"/>
    <n v="710"/>
    <n v="0"/>
    <m/>
    <m/>
    <n v="710"/>
    <n v="1360"/>
    <n v="650"/>
    <n v="8.4507042253521125E-2"/>
    <m/>
    <m/>
  </r>
  <r>
    <x v="0"/>
    <x v="0"/>
    <x v="0"/>
    <d v="2022-05-16T00:00:00"/>
    <d v="2022-05-22T00:00:00"/>
    <x v="0"/>
    <x v="1"/>
    <x v="2"/>
    <s v="W21"/>
    <x v="2"/>
    <s v="11VMB00315"/>
    <m/>
    <s v="Domestic"/>
    <x v="1"/>
    <x v="4"/>
    <s v="KI"/>
    <x v="1"/>
    <n v="11650"/>
    <n v="9835.1"/>
    <n v="1814.8999999999996"/>
    <n v="0.84421459227467821"/>
    <m/>
    <m/>
    <n v="9000"/>
    <n v="9835.1"/>
    <n v="835.10000000000036"/>
    <n v="0.90721111111111108"/>
    <m/>
    <m/>
  </r>
  <r>
    <x v="0"/>
    <x v="0"/>
    <x v="0"/>
    <d v="2022-05-16T00:00:00"/>
    <d v="2022-05-22T00:00:00"/>
    <x v="0"/>
    <x v="1"/>
    <x v="2"/>
    <s v="W21"/>
    <x v="2"/>
    <s v="11VMB00316"/>
    <m/>
    <s v="Domestic"/>
    <x v="1"/>
    <x v="4"/>
    <s v="KI"/>
    <x v="1"/>
    <n v="46709"/>
    <n v="43995"/>
    <n v="2714"/>
    <n v="0.94189556616497894"/>
    <m/>
    <m/>
    <n v="43683"/>
    <n v="43995"/>
    <n v="312"/>
    <n v="0.99285763340429911"/>
    <m/>
    <m/>
  </r>
  <r>
    <x v="0"/>
    <x v="0"/>
    <x v="0"/>
    <d v="2022-05-16T00:00:00"/>
    <d v="2022-05-22T00:00:00"/>
    <x v="0"/>
    <x v="1"/>
    <x v="2"/>
    <s v="W21"/>
    <x v="2"/>
    <s v="11VMB00317"/>
    <m/>
    <s v="Domestic"/>
    <x v="1"/>
    <x v="4"/>
    <s v="KI"/>
    <x v="1"/>
    <n v="480"/>
    <n v="720"/>
    <n v="240"/>
    <n v="0.5"/>
    <m/>
    <m/>
    <n v="720"/>
    <n v="720"/>
    <n v="0"/>
    <n v="1"/>
    <m/>
    <m/>
  </r>
  <r>
    <x v="0"/>
    <x v="0"/>
    <x v="0"/>
    <d v="2022-05-16T00:00:00"/>
    <d v="2022-05-22T00:00:00"/>
    <x v="0"/>
    <x v="1"/>
    <x v="2"/>
    <s v="W21"/>
    <x v="2"/>
    <s v="11VMB00318"/>
    <m/>
    <s v="Domestic"/>
    <x v="1"/>
    <x v="4"/>
    <s v="KI"/>
    <x v="1"/>
    <n v="6500"/>
    <n v="5500"/>
    <n v="1000"/>
    <n v="0.84615384615384615"/>
    <m/>
    <m/>
    <n v="5500"/>
    <n v="5500"/>
    <n v="0"/>
    <n v="1"/>
    <m/>
    <m/>
  </r>
  <r>
    <x v="0"/>
    <x v="0"/>
    <x v="0"/>
    <d v="2022-05-16T00:00:00"/>
    <d v="2022-05-22T00:00:00"/>
    <x v="0"/>
    <x v="1"/>
    <x v="2"/>
    <s v="W21"/>
    <x v="2"/>
    <s v="11VMB00319"/>
    <m/>
    <s v="Export"/>
    <x v="1"/>
    <x v="4"/>
    <s v="KI"/>
    <x v="1"/>
    <n v="8750"/>
    <n v="7602.5"/>
    <n v="1147.5"/>
    <n v="0.86885714285714288"/>
    <m/>
    <m/>
    <n v="7500"/>
    <n v="7602.5"/>
    <n v="102.5"/>
    <n v="0.98633333333333328"/>
    <m/>
    <m/>
  </r>
  <r>
    <x v="0"/>
    <x v="0"/>
    <x v="0"/>
    <d v="2022-05-16T00:00:00"/>
    <d v="2022-05-22T00:00:00"/>
    <x v="0"/>
    <x v="1"/>
    <x v="2"/>
    <s v="W21"/>
    <x v="2"/>
    <s v="11VMB00320"/>
    <m/>
    <s v="Domestic"/>
    <x v="1"/>
    <x v="4"/>
    <s v="KI"/>
    <x v="1"/>
    <n v="350"/>
    <n v="341.5"/>
    <n v="8.5"/>
    <n v="0.97571428571428576"/>
    <m/>
    <m/>
    <n v="300"/>
    <n v="341.5"/>
    <n v="41.5"/>
    <n v="0.86166666666666669"/>
    <m/>
    <m/>
  </r>
  <r>
    <x v="0"/>
    <x v="0"/>
    <x v="0"/>
    <d v="2022-05-16T00:00:00"/>
    <d v="2022-05-22T00:00:00"/>
    <x v="0"/>
    <x v="1"/>
    <x v="2"/>
    <s v="W21"/>
    <x v="2"/>
    <s v="11VMB00321"/>
    <m/>
    <s v="Domestic"/>
    <x v="1"/>
    <x v="4"/>
    <s v="KI"/>
    <x v="1"/>
    <n v="2000"/>
    <n v="2065"/>
    <n v="65"/>
    <n v="0.96750000000000003"/>
    <m/>
    <m/>
    <n v="2000"/>
    <n v="2065"/>
    <n v="65"/>
    <n v="0.96750000000000003"/>
    <m/>
    <m/>
  </r>
  <r>
    <x v="0"/>
    <x v="0"/>
    <x v="0"/>
    <d v="2022-05-16T00:00:00"/>
    <d v="2022-05-22T00:00:00"/>
    <x v="0"/>
    <x v="1"/>
    <x v="2"/>
    <s v="W21"/>
    <x v="2"/>
    <s v="11VMB00325"/>
    <m/>
    <s v="Domestic"/>
    <x v="1"/>
    <x v="4"/>
    <s v="KI"/>
    <x v="1"/>
    <n v="100"/>
    <n v="200"/>
    <n v="100"/>
    <n v="0"/>
    <m/>
    <m/>
    <n v="200"/>
    <n v="200"/>
    <n v="0"/>
    <n v="1"/>
    <m/>
    <m/>
  </r>
  <r>
    <x v="0"/>
    <x v="0"/>
    <x v="0"/>
    <d v="2022-05-16T00:00:00"/>
    <d v="2022-05-22T00:00:00"/>
    <x v="0"/>
    <x v="1"/>
    <x v="2"/>
    <s v="W21"/>
    <x v="2"/>
    <s v="11VMB00327"/>
    <m/>
    <s v="Domestic"/>
    <x v="1"/>
    <x v="4"/>
    <s v="KI"/>
    <x v="1"/>
    <n v="1571.5"/>
    <n v="1600"/>
    <n v="28.5"/>
    <n v="0.98186446070633149"/>
    <m/>
    <m/>
    <n v="1600"/>
    <n v="1600"/>
    <n v="0"/>
    <n v="1"/>
    <m/>
    <m/>
  </r>
  <r>
    <x v="0"/>
    <x v="0"/>
    <x v="0"/>
    <d v="2022-05-16T00:00:00"/>
    <d v="2022-05-22T00:00:00"/>
    <x v="0"/>
    <x v="1"/>
    <x v="2"/>
    <s v="W21"/>
    <x v="2"/>
    <s v="11VMB00327GG"/>
    <m/>
    <s v="Domestic"/>
    <x v="1"/>
    <x v="4"/>
    <s v="KI"/>
    <x v="1"/>
    <n v="0"/>
    <n v="450"/>
    <n v="450"/>
    <n v="0"/>
    <m/>
    <m/>
    <n v="450"/>
    <n v="450"/>
    <n v="0"/>
    <n v="1"/>
    <m/>
    <m/>
  </r>
  <r>
    <x v="0"/>
    <x v="0"/>
    <x v="0"/>
    <d v="2022-05-16T00:00:00"/>
    <d v="2022-05-22T00:00:00"/>
    <x v="0"/>
    <x v="1"/>
    <x v="2"/>
    <s v="W21"/>
    <x v="2"/>
    <s v="11VMB00328"/>
    <m/>
    <s v="Domestic"/>
    <x v="1"/>
    <x v="4"/>
    <s v="KI"/>
    <x v="1"/>
    <n v="0"/>
    <n v="0"/>
    <n v="0"/>
    <n v="0"/>
    <m/>
    <m/>
    <n v="0"/>
    <n v="0"/>
    <n v="0"/>
    <n v="0"/>
    <m/>
    <m/>
  </r>
  <r>
    <x v="0"/>
    <x v="0"/>
    <x v="0"/>
    <d v="2022-05-16T00:00:00"/>
    <d v="2022-05-22T00:00:00"/>
    <x v="0"/>
    <x v="1"/>
    <x v="2"/>
    <s v="W21"/>
    <x v="2"/>
    <s v="11VMB00329"/>
    <m/>
    <s v="Domestic"/>
    <x v="1"/>
    <x v="4"/>
    <s v="KI"/>
    <x v="1"/>
    <n v="592.5"/>
    <n v="780"/>
    <n v="187.5"/>
    <n v="0.68354430379746833"/>
    <m/>
    <m/>
    <n v="780"/>
    <n v="780"/>
    <n v="0"/>
    <n v="1"/>
    <m/>
    <m/>
  </r>
  <r>
    <x v="0"/>
    <x v="0"/>
    <x v="0"/>
    <d v="2022-05-16T00:00:00"/>
    <d v="2022-05-22T00:00:00"/>
    <x v="0"/>
    <x v="1"/>
    <x v="2"/>
    <s v="W21"/>
    <x v="2"/>
    <s v="11VMB00341"/>
    <m/>
    <s v="Domestic"/>
    <x v="1"/>
    <x v="4"/>
    <s v="KI"/>
    <x v="1"/>
    <n v="2700"/>
    <n v="2991"/>
    <n v="291"/>
    <n v="0.89222222222222225"/>
    <m/>
    <m/>
    <n v="3000"/>
    <n v="2991"/>
    <n v="9"/>
    <n v="0.997"/>
    <m/>
    <m/>
  </r>
  <r>
    <x v="0"/>
    <x v="0"/>
    <x v="0"/>
    <d v="2022-05-16T00:00:00"/>
    <d v="2022-05-22T00:00:00"/>
    <x v="0"/>
    <x v="1"/>
    <x v="2"/>
    <s v="W21"/>
    <x v="2"/>
    <s v="11VMB00420"/>
    <m/>
    <s v="Domestic"/>
    <x v="1"/>
    <x v="4"/>
    <s v="Ch"/>
    <x v="1"/>
    <n v="97.2"/>
    <n v="108"/>
    <n v="10.799999999999997"/>
    <n v="0.88888888888888895"/>
    <m/>
    <m/>
    <n v="106"/>
    <n v="108"/>
    <n v="2"/>
    <n v="0.98113207547169812"/>
    <m/>
    <m/>
  </r>
  <r>
    <x v="0"/>
    <x v="0"/>
    <x v="0"/>
    <d v="2022-05-16T00:00:00"/>
    <d v="2022-05-22T00:00:00"/>
    <x v="0"/>
    <x v="1"/>
    <x v="2"/>
    <s v="W21"/>
    <x v="2"/>
    <s v="11VMB00476"/>
    <m/>
    <s v="Domestic"/>
    <x v="1"/>
    <x v="4"/>
    <s v="Ch"/>
    <x v="1"/>
    <n v="25"/>
    <n v="26"/>
    <n v="1"/>
    <n v="0.96"/>
    <m/>
    <m/>
    <n v="25"/>
    <n v="26"/>
    <n v="1"/>
    <n v="0.96"/>
    <m/>
    <m/>
  </r>
  <r>
    <x v="0"/>
    <x v="0"/>
    <x v="0"/>
    <d v="2022-05-16T00:00:00"/>
    <d v="2022-05-22T00:00:00"/>
    <x v="0"/>
    <x v="1"/>
    <x v="2"/>
    <s v="W21"/>
    <x v="2"/>
    <s v="12GER00001"/>
    <m/>
    <s v="Export"/>
    <x v="1"/>
    <x v="4"/>
    <s v="KI"/>
    <x v="1"/>
    <n v="0"/>
    <n v="0"/>
    <n v="0"/>
    <n v="0"/>
    <m/>
    <m/>
    <n v="0"/>
    <n v="0"/>
    <n v="0"/>
    <n v="0"/>
    <m/>
    <m/>
  </r>
  <r>
    <x v="0"/>
    <x v="0"/>
    <x v="0"/>
    <d v="2022-05-16T00:00:00"/>
    <d v="2022-05-22T00:00:00"/>
    <x v="0"/>
    <x v="1"/>
    <x v="2"/>
    <s v="W21"/>
    <x v="2"/>
    <s v="12GER00002"/>
    <m/>
    <s v="Export"/>
    <x v="1"/>
    <x v="4"/>
    <s v="KI"/>
    <x v="1"/>
    <n v="0"/>
    <n v="0"/>
    <n v="0"/>
    <n v="0"/>
    <m/>
    <m/>
    <n v="0"/>
    <n v="0"/>
    <n v="0"/>
    <n v="0"/>
    <m/>
    <m/>
  </r>
  <r>
    <x v="0"/>
    <x v="0"/>
    <x v="0"/>
    <d v="2022-05-16T00:00:00"/>
    <d v="2022-05-22T00:00:00"/>
    <x v="0"/>
    <x v="1"/>
    <x v="2"/>
    <s v="W21"/>
    <x v="2"/>
    <s v="12GER00005"/>
    <m/>
    <s v="Export"/>
    <x v="1"/>
    <x v="4"/>
    <s v="KI"/>
    <x v="1"/>
    <m/>
    <m/>
    <n v="0"/>
    <n v="0"/>
    <m/>
    <m/>
    <n v="0"/>
    <n v="0"/>
    <n v="0"/>
    <n v="0"/>
    <m/>
    <m/>
  </r>
  <r>
    <x v="0"/>
    <x v="0"/>
    <x v="0"/>
    <d v="2022-05-16T00:00:00"/>
    <d v="2022-05-22T00:00:00"/>
    <x v="0"/>
    <x v="1"/>
    <x v="2"/>
    <s v="W21"/>
    <x v="2"/>
    <s v="12GER00006"/>
    <m/>
    <s v="Export"/>
    <x v="1"/>
    <x v="4"/>
    <s v="KI"/>
    <x v="1"/>
    <m/>
    <m/>
    <n v="0"/>
    <n v="0"/>
    <m/>
    <m/>
    <n v="0"/>
    <n v="0"/>
    <n v="0"/>
    <n v="0"/>
    <m/>
    <m/>
  </r>
  <r>
    <x v="0"/>
    <x v="0"/>
    <x v="0"/>
    <d v="2022-05-16T00:00:00"/>
    <d v="2022-05-22T00:00:00"/>
    <x v="0"/>
    <x v="1"/>
    <x v="2"/>
    <s v="W21"/>
    <x v="2"/>
    <s v="12JBP00009"/>
    <m/>
    <s v="Export"/>
    <x v="1"/>
    <x v="4"/>
    <s v="KI"/>
    <x v="1"/>
    <n v="0"/>
    <n v="0"/>
    <n v="0"/>
    <n v="0"/>
    <m/>
    <m/>
    <n v="0"/>
    <n v="0"/>
    <n v="0"/>
    <n v="0"/>
    <m/>
    <m/>
  </r>
  <r>
    <x v="0"/>
    <x v="0"/>
    <x v="0"/>
    <d v="2022-05-16T00:00:00"/>
    <d v="2022-05-22T00:00:00"/>
    <x v="0"/>
    <x v="1"/>
    <x v="2"/>
    <s v="W21"/>
    <x v="2"/>
    <s v="12JBP00010"/>
    <m/>
    <s v="Export"/>
    <x v="1"/>
    <x v="4"/>
    <s v="KI"/>
    <x v="1"/>
    <n v="0"/>
    <n v="0"/>
    <n v="0"/>
    <n v="0"/>
    <m/>
    <m/>
    <n v="0"/>
    <n v="0"/>
    <n v="0"/>
    <n v="0"/>
    <m/>
    <m/>
  </r>
  <r>
    <x v="0"/>
    <x v="0"/>
    <x v="0"/>
    <d v="2022-05-16T00:00:00"/>
    <d v="2022-05-22T00:00:00"/>
    <x v="0"/>
    <x v="1"/>
    <x v="2"/>
    <s v="W21"/>
    <x v="2"/>
    <s v="12SIM00004"/>
    <m/>
    <s v="Export"/>
    <x v="1"/>
    <x v="4"/>
    <s v="KI"/>
    <x v="1"/>
    <n v="0"/>
    <n v="0"/>
    <n v="0"/>
    <n v="0"/>
    <m/>
    <m/>
    <n v="0"/>
    <n v="0"/>
    <n v="0"/>
    <n v="0"/>
    <m/>
    <m/>
  </r>
  <r>
    <x v="0"/>
    <x v="0"/>
    <x v="0"/>
    <d v="2022-05-16T00:00:00"/>
    <d v="2022-05-22T00:00:00"/>
    <x v="0"/>
    <x v="1"/>
    <x v="2"/>
    <s v="W21"/>
    <x v="2"/>
    <s v="12SIM00006"/>
    <m/>
    <s v="Export"/>
    <x v="1"/>
    <x v="4"/>
    <s v="KI"/>
    <x v="1"/>
    <n v="8000"/>
    <n v="7655"/>
    <n v="345"/>
    <n v="0.95687500000000003"/>
    <m/>
    <m/>
    <n v="8125"/>
    <n v="7655"/>
    <n v="470"/>
    <n v="0.94215384615384612"/>
    <m/>
    <m/>
  </r>
  <r>
    <x v="0"/>
    <x v="0"/>
    <x v="0"/>
    <d v="2022-05-16T00:00:00"/>
    <d v="2022-05-22T00:00:00"/>
    <x v="0"/>
    <x v="1"/>
    <x v="2"/>
    <s v="W21"/>
    <x v="2"/>
    <s v="12THB00006"/>
    <m/>
    <s v="Export"/>
    <x v="1"/>
    <x v="4"/>
    <s v="KI"/>
    <x v="1"/>
    <n v="0"/>
    <n v="0"/>
    <n v="0"/>
    <n v="0"/>
    <m/>
    <m/>
    <n v="0"/>
    <n v="0"/>
    <n v="0"/>
    <n v="0"/>
    <m/>
    <m/>
  </r>
  <r>
    <x v="0"/>
    <x v="0"/>
    <x v="0"/>
    <d v="2022-05-16T00:00:00"/>
    <d v="2022-05-22T00:00:00"/>
    <x v="0"/>
    <x v="1"/>
    <x v="2"/>
    <s v="W21"/>
    <x v="2"/>
    <s v="12THB00007"/>
    <m/>
    <s v="Export"/>
    <x v="1"/>
    <x v="4"/>
    <s v="KI"/>
    <x v="1"/>
    <n v="0"/>
    <n v="0"/>
    <n v="0"/>
    <n v="0"/>
    <m/>
    <m/>
    <n v="0"/>
    <n v="0"/>
    <n v="0"/>
    <n v="0"/>
    <m/>
    <m/>
  </r>
  <r>
    <x v="0"/>
    <x v="0"/>
    <x v="0"/>
    <d v="2022-05-16T00:00:00"/>
    <d v="2022-05-22T00:00:00"/>
    <x v="0"/>
    <x v="1"/>
    <x v="2"/>
    <s v="W21"/>
    <x v="2"/>
    <s v="12THB00009"/>
    <m/>
    <s v="Export"/>
    <x v="1"/>
    <x v="4"/>
    <s v="KI"/>
    <x v="1"/>
    <n v="0"/>
    <n v="0"/>
    <n v="0"/>
    <n v="0"/>
    <m/>
    <m/>
    <n v="0"/>
    <n v="0"/>
    <n v="0"/>
    <n v="0"/>
    <m/>
    <m/>
  </r>
  <r>
    <x v="0"/>
    <x v="0"/>
    <x v="0"/>
    <d v="2022-05-16T00:00:00"/>
    <d v="2022-05-22T00:00:00"/>
    <x v="0"/>
    <x v="1"/>
    <x v="2"/>
    <s v="W21"/>
    <x v="2"/>
    <s v="12THB00013"/>
    <m/>
    <s v="Export"/>
    <x v="1"/>
    <x v="4"/>
    <s v="KI"/>
    <x v="1"/>
    <n v="0"/>
    <n v="0"/>
    <n v="0"/>
    <n v="0"/>
    <m/>
    <m/>
    <n v="0"/>
    <n v="0"/>
    <n v="0"/>
    <n v="0"/>
    <m/>
    <m/>
  </r>
  <r>
    <x v="0"/>
    <x v="0"/>
    <x v="0"/>
    <d v="2022-05-16T00:00:00"/>
    <d v="2022-05-22T00:00:00"/>
    <x v="0"/>
    <x v="1"/>
    <x v="2"/>
    <s v="W21"/>
    <x v="2"/>
    <s v="12THB00014"/>
    <m/>
    <s v="Export"/>
    <x v="1"/>
    <x v="4"/>
    <s v="KI"/>
    <x v="1"/>
    <n v="0"/>
    <n v="0"/>
    <n v="0"/>
    <n v="0"/>
    <m/>
    <m/>
    <n v="0"/>
    <n v="0"/>
    <n v="0"/>
    <n v="0"/>
    <m/>
    <m/>
  </r>
  <r>
    <x v="0"/>
    <x v="0"/>
    <x v="0"/>
    <d v="2022-05-16T00:00:00"/>
    <d v="2022-05-22T00:00:00"/>
    <x v="0"/>
    <x v="1"/>
    <x v="2"/>
    <s v="W21"/>
    <x v="2"/>
    <s v="41VMB00542"/>
    <m/>
    <s v="Domestic"/>
    <x v="1"/>
    <x v="4"/>
    <s v="KI"/>
    <x v="1"/>
    <n v="0"/>
    <n v="0"/>
    <n v="0"/>
    <n v="0"/>
    <m/>
    <m/>
    <n v="0"/>
    <n v="0"/>
    <n v="0"/>
    <n v="0"/>
    <m/>
    <m/>
  </r>
  <r>
    <x v="0"/>
    <x v="0"/>
    <x v="0"/>
    <d v="2022-05-16T00:00:00"/>
    <d v="2022-05-22T00:00:00"/>
    <x v="0"/>
    <x v="1"/>
    <x v="2"/>
    <s v="W21"/>
    <x v="2"/>
    <s v="11VMB00335"/>
    <m/>
    <s v="Domestic"/>
    <x v="2"/>
    <x v="5"/>
    <s v="Se"/>
    <x v="0"/>
    <n v="466"/>
    <n v="357.55200000000002"/>
    <n v="108.44799999999998"/>
    <n v="0.76727896995708156"/>
    <m/>
    <m/>
    <n v="466"/>
    <n v="357.55200000000002"/>
    <n v="108.44799999999998"/>
    <n v="0.76727896995708156"/>
    <m/>
    <m/>
  </r>
  <r>
    <x v="0"/>
    <x v="0"/>
    <x v="0"/>
    <d v="2022-05-16T00:00:00"/>
    <d v="2022-05-22T00:00:00"/>
    <x v="0"/>
    <x v="1"/>
    <x v="2"/>
    <s v="W21"/>
    <x v="2"/>
    <s v="11VMB00481"/>
    <m/>
    <s v="Domestic"/>
    <x v="2"/>
    <x v="6"/>
    <s v="Fr"/>
    <x v="0"/>
    <n v="0"/>
    <n v="0"/>
    <n v="0"/>
    <n v="0"/>
    <m/>
    <m/>
    <n v="0"/>
    <n v="0"/>
    <n v="0"/>
    <n v="0"/>
    <m/>
    <m/>
  </r>
  <r>
    <x v="0"/>
    <x v="0"/>
    <x v="0"/>
    <d v="2022-05-16T00:00:00"/>
    <d v="2022-05-22T00:00:00"/>
    <x v="0"/>
    <x v="1"/>
    <x v="2"/>
    <s v="W21"/>
    <x v="2"/>
    <s v="11VMB00482"/>
    <m/>
    <s v="Domestic"/>
    <x v="2"/>
    <x v="6"/>
    <s v="Fr"/>
    <x v="0"/>
    <n v="0"/>
    <n v="0"/>
    <n v="0"/>
    <n v="0"/>
    <m/>
    <m/>
    <n v="0"/>
    <n v="0"/>
    <n v="0"/>
    <n v="0"/>
    <m/>
    <m/>
  </r>
  <r>
    <x v="0"/>
    <x v="0"/>
    <x v="0"/>
    <d v="2022-05-16T00:00:00"/>
    <d v="2022-05-22T00:00:00"/>
    <x v="0"/>
    <x v="1"/>
    <x v="2"/>
    <s v="W21"/>
    <x v="2"/>
    <s v="TPCEBB031"/>
    <m/>
    <s v="Domestic"/>
    <x v="2"/>
    <x v="6"/>
    <s v="Fr"/>
    <x v="0"/>
    <n v="0"/>
    <n v="369.52500000000003"/>
    <n v="369.52500000000003"/>
    <n v="0"/>
    <m/>
    <m/>
    <n v="369"/>
    <n v="369.52500000000003"/>
    <n v="0.52500000000003411"/>
    <n v="0.99857723577235769"/>
    <m/>
    <m/>
  </r>
  <r>
    <x v="0"/>
    <x v="0"/>
    <x v="0"/>
    <d v="2022-05-16T00:00:00"/>
    <d v="2022-05-22T00:00:00"/>
    <x v="0"/>
    <x v="1"/>
    <x v="2"/>
    <s v="W21"/>
    <x v="2"/>
    <s v="TPCEBG010"/>
    <m/>
    <s v="Domestic"/>
    <x v="2"/>
    <x v="1"/>
    <s v="Ha"/>
    <x v="0"/>
    <n v="0"/>
    <n v="0"/>
    <n v="0"/>
    <n v="0"/>
    <m/>
    <m/>
    <n v="0"/>
    <n v="0"/>
    <n v="0"/>
    <n v="0"/>
    <m/>
    <m/>
  </r>
  <r>
    <x v="0"/>
    <x v="0"/>
    <x v="0"/>
    <d v="2022-05-16T00:00:00"/>
    <d v="2022-05-22T00:00:00"/>
    <x v="0"/>
    <x v="1"/>
    <x v="2"/>
    <s v="W21"/>
    <x v="2"/>
    <s v="TPCEMI001"/>
    <m/>
    <s v="Domestic"/>
    <x v="2"/>
    <x v="6"/>
    <s v="Fr"/>
    <x v="0"/>
    <n v="0"/>
    <n v="0"/>
    <n v="0"/>
    <n v="0"/>
    <m/>
    <m/>
    <n v="0"/>
    <n v="0"/>
    <n v="0"/>
    <n v="0"/>
    <m/>
    <m/>
  </r>
  <r>
    <x v="0"/>
    <x v="0"/>
    <x v="0"/>
    <d v="2022-05-16T00:00:00"/>
    <d v="2022-05-22T00:00:00"/>
    <x v="0"/>
    <x v="1"/>
    <x v="2"/>
    <s v="W21"/>
    <x v="2"/>
    <s v="TPCERB001"/>
    <m/>
    <s v="Domestic"/>
    <x v="2"/>
    <x v="5"/>
    <s v="Se"/>
    <x v="0"/>
    <n v="0"/>
    <n v="0"/>
    <n v="0"/>
    <n v="0"/>
    <m/>
    <m/>
    <n v="0"/>
    <n v="0"/>
    <n v="0"/>
    <n v="0"/>
    <m/>
    <m/>
  </r>
  <r>
    <x v="0"/>
    <x v="0"/>
    <x v="0"/>
    <d v="2022-05-16T00:00:00"/>
    <d v="2022-05-22T00:00:00"/>
    <x v="0"/>
    <x v="1"/>
    <x v="2"/>
    <s v="W21"/>
    <x v="2"/>
    <s v="TPCERB002"/>
    <m/>
    <s v="Domestic"/>
    <x v="2"/>
    <x v="5"/>
    <s v="Se"/>
    <x v="0"/>
    <n v="0"/>
    <n v="0"/>
    <n v="0"/>
    <n v="0"/>
    <m/>
    <m/>
    <n v="0"/>
    <n v="0"/>
    <n v="0"/>
    <n v="0"/>
    <m/>
    <m/>
  </r>
  <r>
    <x v="0"/>
    <x v="0"/>
    <x v="0"/>
    <d v="2022-05-16T00:00:00"/>
    <d v="2022-05-22T00:00:00"/>
    <x v="0"/>
    <x v="1"/>
    <x v="2"/>
    <s v="W21"/>
    <x v="2"/>
    <s v="11VMB00273"/>
    <m/>
    <s v="Domestic"/>
    <x v="3"/>
    <x v="6"/>
    <s v="Fi"/>
    <x v="0"/>
    <n v="450"/>
    <n v="320"/>
    <n v="130"/>
    <n v="0.71111111111111114"/>
    <m/>
    <m/>
    <n v="450"/>
    <n v="320"/>
    <n v="130"/>
    <n v="0.71111111111111114"/>
    <m/>
    <m/>
  </r>
  <r>
    <x v="0"/>
    <x v="0"/>
    <x v="0"/>
    <d v="2022-05-16T00:00:00"/>
    <d v="2022-05-22T00:00:00"/>
    <x v="0"/>
    <x v="1"/>
    <x v="2"/>
    <s v="W21"/>
    <x v="2"/>
    <s v="11VMB00306"/>
    <m/>
    <s v="Domestic"/>
    <x v="3"/>
    <x v="0"/>
    <s v="Semi"/>
    <x v="0"/>
    <n v="350"/>
    <n v="336"/>
    <n v="14"/>
    <n v="0.96"/>
    <m/>
    <m/>
    <n v="350"/>
    <n v="336"/>
    <n v="14"/>
    <n v="0.96"/>
    <m/>
    <m/>
  </r>
  <r>
    <x v="0"/>
    <x v="0"/>
    <x v="0"/>
    <d v="2022-05-16T00:00:00"/>
    <d v="2022-05-22T00:00:00"/>
    <x v="0"/>
    <x v="1"/>
    <x v="2"/>
    <s v="W21"/>
    <x v="2"/>
    <s v="11VMB00308"/>
    <m/>
    <s v="Domestic"/>
    <x v="3"/>
    <x v="0"/>
    <s v="Semi"/>
    <x v="0"/>
    <n v="400"/>
    <n v="344"/>
    <n v="56"/>
    <n v="0.86"/>
    <m/>
    <m/>
    <n v="400"/>
    <n v="344"/>
    <n v="56"/>
    <n v="0.86"/>
    <m/>
    <m/>
  </r>
  <r>
    <x v="0"/>
    <x v="0"/>
    <x v="0"/>
    <d v="2022-05-16T00:00:00"/>
    <d v="2022-05-22T00:00:00"/>
    <x v="0"/>
    <x v="1"/>
    <x v="2"/>
    <s v="W21"/>
    <x v="2"/>
    <s v="11VMB00309"/>
    <m/>
    <s v="Domestic"/>
    <x v="3"/>
    <x v="0"/>
    <s v="Semi"/>
    <x v="0"/>
    <n v="400"/>
    <n v="382"/>
    <n v="18"/>
    <n v="0.95499999999999996"/>
    <m/>
    <m/>
    <n v="400"/>
    <n v="382"/>
    <n v="18"/>
    <n v="0.95499999999999996"/>
    <m/>
    <m/>
  </r>
  <r>
    <x v="0"/>
    <x v="0"/>
    <x v="0"/>
    <d v="2022-05-16T00:00:00"/>
    <d v="2022-05-22T00:00:00"/>
    <x v="0"/>
    <x v="1"/>
    <x v="2"/>
    <s v="W21"/>
    <x v="2"/>
    <s v="11VMB00311"/>
    <m/>
    <s v="Domestic"/>
    <x v="3"/>
    <x v="0"/>
    <s v="Semi"/>
    <x v="0"/>
    <n v="400"/>
    <n v="360"/>
    <n v="40"/>
    <n v="0.9"/>
    <m/>
    <m/>
    <n v="400"/>
    <n v="360"/>
    <n v="40"/>
    <n v="0.9"/>
    <m/>
    <m/>
  </r>
  <r>
    <x v="0"/>
    <x v="0"/>
    <x v="0"/>
    <d v="2022-05-16T00:00:00"/>
    <d v="2022-05-22T00:00:00"/>
    <x v="0"/>
    <x v="1"/>
    <x v="2"/>
    <s v="W21"/>
    <x v="2"/>
    <s v="11VMB00385"/>
    <m/>
    <s v="Domestic"/>
    <x v="3"/>
    <x v="6"/>
    <s v="Fi"/>
    <x v="0"/>
    <n v="350"/>
    <n v="292"/>
    <n v="58"/>
    <n v="0.8342857142857143"/>
    <m/>
    <m/>
    <n v="350"/>
    <n v="292"/>
    <n v="58"/>
    <n v="0.8342857142857143"/>
    <m/>
    <m/>
  </r>
  <r>
    <x v="0"/>
    <x v="0"/>
    <x v="0"/>
    <d v="2022-05-16T00:00:00"/>
    <d v="2022-05-22T00:00:00"/>
    <x v="0"/>
    <x v="1"/>
    <x v="2"/>
    <s v="W21"/>
    <x v="2"/>
    <s v="BTPCHCB001"/>
    <m/>
    <s v="Domestic"/>
    <x v="3"/>
    <x v="6"/>
    <s v="BT"/>
    <x v="0"/>
    <n v="0"/>
    <n v="0"/>
    <n v="0"/>
    <n v="0"/>
    <m/>
    <m/>
    <n v="0"/>
    <n v="0"/>
    <n v="0"/>
    <n v="0"/>
    <m/>
    <m/>
  </r>
  <r>
    <x v="0"/>
    <x v="0"/>
    <x v="0"/>
    <d v="2022-05-16T00:00:00"/>
    <d v="2022-05-22T00:00:00"/>
    <x v="0"/>
    <x v="1"/>
    <x v="2"/>
    <s v="W21"/>
    <x v="2"/>
    <s v="BTPOHYBM01"/>
    <m/>
    <s v="Domestic"/>
    <x v="3"/>
    <x v="0"/>
    <s v="Semi"/>
    <x v="0"/>
    <n v="0"/>
    <n v="0"/>
    <n v="0"/>
    <n v="0"/>
    <m/>
    <m/>
    <n v="0"/>
    <n v="0"/>
    <n v="0"/>
    <n v="0"/>
    <m/>
    <m/>
  </r>
  <r>
    <x v="0"/>
    <x v="0"/>
    <x v="0"/>
    <d v="2022-05-16T00:00:00"/>
    <d v="2022-05-22T00:00:00"/>
    <x v="0"/>
    <x v="1"/>
    <x v="2"/>
    <s v="W21"/>
    <x v="2"/>
    <s v="HHCEBV004"/>
    <m/>
    <s v="Domestic"/>
    <x v="3"/>
    <x v="7"/>
    <s v="Ba"/>
    <x v="0"/>
    <n v="300"/>
    <n v="305"/>
    <n v="5"/>
    <n v="0.98333333333333328"/>
    <m/>
    <m/>
    <n v="300"/>
    <n v="305"/>
    <n v="5"/>
    <n v="0.98333333333333328"/>
    <m/>
    <m/>
  </r>
  <r>
    <x v="0"/>
    <x v="0"/>
    <x v="0"/>
    <d v="2022-05-16T00:00:00"/>
    <d v="2022-05-22T00:00:00"/>
    <x v="0"/>
    <x v="1"/>
    <x v="2"/>
    <s v="W21"/>
    <x v="2"/>
    <s v="HHCECV006"/>
    <m/>
    <s v="Domestic"/>
    <x v="3"/>
    <x v="7"/>
    <s v="Ba"/>
    <x v="0"/>
    <n v="300"/>
    <n v="290"/>
    <n v="10"/>
    <n v="0.96666666666666667"/>
    <m/>
    <m/>
    <n v="300"/>
    <n v="290"/>
    <n v="10"/>
    <n v="0.96666666666666667"/>
    <m/>
    <m/>
  </r>
  <r>
    <x v="0"/>
    <x v="0"/>
    <x v="0"/>
    <d v="2022-05-16T00:00:00"/>
    <d v="2022-05-22T00:00:00"/>
    <x v="0"/>
    <x v="1"/>
    <x v="2"/>
    <s v="W21"/>
    <x v="2"/>
    <s v="HHCECV008"/>
    <m/>
    <s v="Domestic"/>
    <x v="3"/>
    <x v="7"/>
    <s v="Ba"/>
    <x v="0"/>
    <m/>
    <n v="0"/>
    <n v="0"/>
    <n v="0"/>
    <m/>
    <m/>
    <n v="0"/>
    <n v="0"/>
    <n v="0"/>
    <n v="0"/>
    <m/>
    <m/>
  </r>
  <r>
    <x v="0"/>
    <x v="0"/>
    <x v="0"/>
    <d v="2022-05-16T00:00:00"/>
    <d v="2022-05-22T00:00:00"/>
    <x v="0"/>
    <x v="1"/>
    <x v="2"/>
    <s v="W21"/>
    <x v="2"/>
    <s v="HHCEXX001"/>
    <m/>
    <s v="Domestic"/>
    <x v="3"/>
    <x v="5"/>
    <s v="Sa"/>
    <x v="3"/>
    <n v="0"/>
    <n v="0"/>
    <n v="0"/>
    <n v="0"/>
    <m/>
    <m/>
    <n v="0"/>
    <n v="0"/>
    <n v="0"/>
    <n v="0"/>
    <m/>
    <m/>
  </r>
  <r>
    <x v="0"/>
    <x v="0"/>
    <x v="0"/>
    <d v="2022-05-16T00:00:00"/>
    <d v="2022-05-22T00:00:00"/>
    <x v="0"/>
    <x v="1"/>
    <x v="2"/>
    <s v="W21"/>
    <x v="2"/>
    <s v="HHCEXX003"/>
    <m/>
    <s v="Domestic"/>
    <x v="3"/>
    <x v="5"/>
    <s v="Sa"/>
    <x v="3"/>
    <n v="0"/>
    <n v="0"/>
    <n v="0"/>
    <n v="0"/>
    <m/>
    <m/>
    <n v="0"/>
    <n v="0"/>
    <n v="0"/>
    <n v="0"/>
    <m/>
    <m/>
  </r>
  <r>
    <x v="0"/>
    <x v="0"/>
    <x v="0"/>
    <d v="2022-05-16T00:00:00"/>
    <d v="2022-05-22T00:00:00"/>
    <x v="0"/>
    <x v="1"/>
    <x v="2"/>
    <s v="W21"/>
    <x v="2"/>
    <s v="HHCEXX010"/>
    <m/>
    <s v="Domestic"/>
    <x v="3"/>
    <x v="5"/>
    <s v="Sa"/>
    <x v="3"/>
    <n v="3000"/>
    <n v="2954"/>
    <n v="46"/>
    <n v="0.98466666666666669"/>
    <m/>
    <m/>
    <n v="3000"/>
    <n v="2954"/>
    <n v="46"/>
    <n v="0.98466666666666669"/>
    <m/>
    <m/>
  </r>
  <r>
    <x v="0"/>
    <x v="0"/>
    <x v="0"/>
    <d v="2022-05-16T00:00:00"/>
    <d v="2022-05-22T00:00:00"/>
    <x v="0"/>
    <x v="1"/>
    <x v="2"/>
    <s v="W21"/>
    <x v="2"/>
    <s v="TPCEBV001"/>
    <m/>
    <s v="Domestic"/>
    <x v="3"/>
    <x v="7"/>
    <s v="Ba"/>
    <x v="0"/>
    <n v="200"/>
    <n v="202"/>
    <n v="2"/>
    <n v="0.99"/>
    <m/>
    <m/>
    <n v="200"/>
    <n v="202"/>
    <n v="2"/>
    <n v="0.99"/>
    <m/>
    <m/>
  </r>
  <r>
    <x v="0"/>
    <x v="0"/>
    <x v="0"/>
    <d v="2022-05-16T00:00:00"/>
    <d v="2022-05-22T00:00:00"/>
    <x v="0"/>
    <x v="1"/>
    <x v="2"/>
    <s v="W21"/>
    <x v="2"/>
    <s v="TPCEBV017"/>
    <m/>
    <s v="Domestic"/>
    <x v="3"/>
    <x v="7"/>
    <s v="Ba"/>
    <x v="0"/>
    <n v="1000"/>
    <n v="1900"/>
    <n v="900"/>
    <n v="9.9999999999999978E-2"/>
    <m/>
    <m/>
    <n v="1800"/>
    <n v="1900"/>
    <n v="100"/>
    <n v="0.94444444444444442"/>
    <m/>
    <m/>
  </r>
  <r>
    <x v="0"/>
    <x v="0"/>
    <x v="0"/>
    <d v="2022-05-16T00:00:00"/>
    <d v="2022-05-22T00:00:00"/>
    <x v="0"/>
    <x v="1"/>
    <x v="2"/>
    <s v="W21"/>
    <x v="2"/>
    <s v="TPCECB004"/>
    <m/>
    <s v="Domestic"/>
    <x v="3"/>
    <x v="8"/>
    <s v="Vi"/>
    <x v="0"/>
    <n v="250"/>
    <n v="237"/>
    <n v="13"/>
    <n v="0.94799999999999995"/>
    <m/>
    <m/>
    <n v="225"/>
    <n v="237"/>
    <n v="12"/>
    <n v="0.94666666666666666"/>
    <m/>
    <m/>
  </r>
  <r>
    <x v="0"/>
    <x v="0"/>
    <x v="0"/>
    <d v="2022-05-16T00:00:00"/>
    <d v="2022-05-22T00:00:00"/>
    <x v="0"/>
    <x v="1"/>
    <x v="2"/>
    <s v="W21"/>
    <x v="2"/>
    <s v="TPCECC006"/>
    <m/>
    <s v="Domestic"/>
    <x v="3"/>
    <x v="6"/>
    <s v="Fi"/>
    <x v="0"/>
    <n v="0"/>
    <n v="0"/>
    <n v="0"/>
    <n v="0"/>
    <m/>
    <m/>
    <n v="0"/>
    <n v="0"/>
    <n v="0"/>
    <n v="0"/>
    <m/>
    <m/>
  </r>
  <r>
    <x v="0"/>
    <x v="0"/>
    <x v="0"/>
    <d v="2022-05-16T00:00:00"/>
    <d v="2022-05-22T00:00:00"/>
    <x v="0"/>
    <x v="1"/>
    <x v="2"/>
    <s v="W21"/>
    <x v="2"/>
    <s v="TPCECL035"/>
    <m/>
    <s v="Domestic"/>
    <x v="3"/>
    <x v="8"/>
    <s v="Vi"/>
    <x v="0"/>
    <n v="150"/>
    <n v="156"/>
    <n v="6"/>
    <n v="0.96"/>
    <m/>
    <m/>
    <n v="150"/>
    <n v="156"/>
    <n v="6"/>
    <n v="0.96"/>
    <m/>
    <m/>
  </r>
  <r>
    <x v="0"/>
    <x v="0"/>
    <x v="0"/>
    <d v="2022-05-16T00:00:00"/>
    <d v="2022-05-22T00:00:00"/>
    <x v="0"/>
    <x v="1"/>
    <x v="2"/>
    <s v="W21"/>
    <x v="2"/>
    <s v="TPCECL037"/>
    <m/>
    <s v="Domestic"/>
    <x v="3"/>
    <x v="8"/>
    <s v="Vi"/>
    <x v="0"/>
    <n v="500"/>
    <n v="405"/>
    <n v="95"/>
    <n v="0.81"/>
    <m/>
    <m/>
    <n v="400"/>
    <n v="405"/>
    <n v="5"/>
    <n v="0.98750000000000004"/>
    <m/>
    <m/>
  </r>
  <r>
    <x v="0"/>
    <x v="0"/>
    <x v="0"/>
    <d v="2022-05-16T00:00:00"/>
    <d v="2022-05-22T00:00:00"/>
    <x v="0"/>
    <x v="1"/>
    <x v="2"/>
    <s v="W21"/>
    <x v="2"/>
    <s v="TPCECL038"/>
    <m/>
    <s v="Domestic"/>
    <x v="3"/>
    <x v="8"/>
    <s v="Vi"/>
    <x v="0"/>
    <n v="4750"/>
    <n v="5229"/>
    <n v="479"/>
    <n v="0.89915789473684216"/>
    <m/>
    <m/>
    <n v="5250"/>
    <n v="5229"/>
    <n v="21"/>
    <n v="0.996"/>
    <m/>
    <m/>
  </r>
  <r>
    <x v="0"/>
    <x v="0"/>
    <x v="0"/>
    <d v="2022-05-16T00:00:00"/>
    <d v="2022-05-22T00:00:00"/>
    <x v="0"/>
    <x v="1"/>
    <x v="2"/>
    <s v="W21"/>
    <x v="2"/>
    <s v="TPCECL042"/>
    <m/>
    <s v="Domestic"/>
    <x v="3"/>
    <x v="8"/>
    <s v="Vi"/>
    <x v="0"/>
    <n v="200"/>
    <n v="0"/>
    <n v="200"/>
    <n v="0"/>
    <m/>
    <m/>
    <n v="0"/>
    <n v="0"/>
    <n v="0"/>
    <n v="0"/>
    <m/>
    <m/>
  </r>
  <r>
    <x v="0"/>
    <x v="0"/>
    <x v="0"/>
    <d v="2022-05-16T00:00:00"/>
    <d v="2022-05-22T00:00:00"/>
    <x v="0"/>
    <x v="1"/>
    <x v="2"/>
    <s v="W21"/>
    <x v="2"/>
    <s v="TPCECL043"/>
    <m/>
    <s v="Domestic"/>
    <x v="3"/>
    <x v="8"/>
    <s v="Vi"/>
    <x v="0"/>
    <n v="50"/>
    <n v="50.7"/>
    <n v="0.70000000000000284"/>
    <n v="0.98599999999999999"/>
    <m/>
    <m/>
    <n v="50"/>
    <n v="50.7"/>
    <n v="0.70000000000000284"/>
    <n v="0.98599999999999999"/>
    <m/>
    <m/>
  </r>
  <r>
    <x v="0"/>
    <x v="0"/>
    <x v="0"/>
    <d v="2022-05-16T00:00:00"/>
    <d v="2022-05-22T00:00:00"/>
    <x v="0"/>
    <x v="1"/>
    <x v="2"/>
    <s v="W21"/>
    <x v="2"/>
    <s v="TPCECL044"/>
    <m/>
    <s v="Domestic"/>
    <x v="3"/>
    <x v="8"/>
    <s v="Vi"/>
    <x v="0"/>
    <n v="100"/>
    <n v="50.7"/>
    <n v="49.3"/>
    <n v="0.50700000000000001"/>
    <m/>
    <m/>
    <n v="50"/>
    <n v="50.7"/>
    <n v="0.70000000000000284"/>
    <n v="0.98599999999999999"/>
    <m/>
    <m/>
  </r>
  <r>
    <x v="0"/>
    <x v="0"/>
    <x v="0"/>
    <d v="2022-05-16T00:00:00"/>
    <d v="2022-05-22T00:00:00"/>
    <x v="0"/>
    <x v="1"/>
    <x v="2"/>
    <s v="W21"/>
    <x v="2"/>
    <s v="TPCECL045"/>
    <m/>
    <s v="Domestic"/>
    <x v="3"/>
    <x v="8"/>
    <s v="Vi"/>
    <x v="0"/>
    <n v="75"/>
    <n v="82"/>
    <n v="7"/>
    <n v="0.90666666666666662"/>
    <m/>
    <m/>
    <n v="75"/>
    <n v="82"/>
    <n v="7"/>
    <n v="0.90666666666666662"/>
    <m/>
    <m/>
  </r>
  <r>
    <x v="0"/>
    <x v="0"/>
    <x v="0"/>
    <d v="2022-05-16T00:00:00"/>
    <d v="2022-05-22T00:00:00"/>
    <x v="0"/>
    <x v="1"/>
    <x v="2"/>
    <s v="W21"/>
    <x v="2"/>
    <s v="TPCECL046"/>
    <m/>
    <s v="Domestic"/>
    <x v="3"/>
    <x v="8"/>
    <s v="Vi"/>
    <x v="0"/>
    <n v="200"/>
    <n v="206"/>
    <n v="6"/>
    <n v="0.97"/>
    <m/>
    <m/>
    <n v="200"/>
    <n v="206"/>
    <n v="6"/>
    <n v="0.97"/>
    <m/>
    <m/>
  </r>
  <r>
    <x v="0"/>
    <x v="0"/>
    <x v="0"/>
    <d v="2022-05-16T00:00:00"/>
    <d v="2022-05-22T00:00:00"/>
    <x v="0"/>
    <x v="1"/>
    <x v="2"/>
    <s v="W21"/>
    <x v="2"/>
    <s v="TPCECLT39"/>
    <m/>
    <s v="Domestic"/>
    <x v="3"/>
    <x v="8"/>
    <s v="Vi"/>
    <x v="0"/>
    <n v="0"/>
    <n v="0"/>
    <n v="0"/>
    <n v="0"/>
    <m/>
    <m/>
    <n v="0"/>
    <n v="0"/>
    <n v="0"/>
    <n v="0"/>
    <m/>
    <m/>
  </r>
  <r>
    <x v="0"/>
    <x v="0"/>
    <x v="0"/>
    <d v="2022-05-16T00:00:00"/>
    <d v="2022-05-22T00:00:00"/>
    <x v="0"/>
    <x v="1"/>
    <x v="2"/>
    <s v="W21"/>
    <x v="2"/>
    <s v="TPCECV001"/>
    <m/>
    <s v="Domestic"/>
    <x v="3"/>
    <x v="7"/>
    <s v="Ba"/>
    <x v="0"/>
    <n v="400"/>
    <n v="820"/>
    <n v="420"/>
    <n v="0"/>
    <m/>
    <m/>
    <n v="800"/>
    <n v="820"/>
    <n v="20"/>
    <n v="0.97499999999999998"/>
    <m/>
    <m/>
  </r>
  <r>
    <x v="0"/>
    <x v="0"/>
    <x v="0"/>
    <d v="2022-05-16T00:00:00"/>
    <d v="2022-05-22T00:00:00"/>
    <x v="0"/>
    <x v="1"/>
    <x v="2"/>
    <s v="W21"/>
    <x v="2"/>
    <s v="TPCECV002"/>
    <m/>
    <s v="Domestic"/>
    <x v="3"/>
    <x v="7"/>
    <s v="Ba"/>
    <x v="0"/>
    <n v="250"/>
    <n v="0"/>
    <n v="250"/>
    <n v="0"/>
    <m/>
    <m/>
    <n v="0"/>
    <n v="0"/>
    <n v="0"/>
    <n v="0"/>
    <m/>
    <m/>
  </r>
  <r>
    <x v="0"/>
    <x v="0"/>
    <x v="0"/>
    <d v="2022-05-16T00:00:00"/>
    <d v="2022-05-22T00:00:00"/>
    <x v="0"/>
    <x v="1"/>
    <x v="2"/>
    <s v="W21"/>
    <x v="2"/>
    <s v="TPCECV022"/>
    <m/>
    <s v="Domestic"/>
    <x v="3"/>
    <x v="7"/>
    <s v="Ba"/>
    <x v="0"/>
    <n v="3800"/>
    <n v="2476"/>
    <n v="1324"/>
    <n v="0.65157894736842104"/>
    <m/>
    <m/>
    <n v="2300"/>
    <n v="2476"/>
    <n v="176"/>
    <n v="0.92347826086956519"/>
    <m/>
    <m/>
  </r>
  <r>
    <x v="0"/>
    <x v="0"/>
    <x v="0"/>
    <d v="2022-05-16T00:00:00"/>
    <d v="2022-05-22T00:00:00"/>
    <x v="0"/>
    <x v="1"/>
    <x v="2"/>
    <s v="W21"/>
    <x v="2"/>
    <s v="TPCELT001"/>
    <m/>
    <s v="Domestic"/>
    <x v="3"/>
    <x v="7"/>
    <s v="Ba"/>
    <x v="0"/>
    <n v="1000"/>
    <n v="64.5"/>
    <n v="935.5"/>
    <n v="6.4500000000000002E-2"/>
    <m/>
    <m/>
    <n v="0"/>
    <n v="64.5"/>
    <n v="64.5"/>
    <n v="0"/>
    <m/>
    <m/>
  </r>
  <r>
    <x v="0"/>
    <x v="0"/>
    <x v="0"/>
    <d v="2022-05-16T00:00:00"/>
    <d v="2022-05-22T00:00:00"/>
    <x v="0"/>
    <x v="1"/>
    <x v="2"/>
    <s v="W21"/>
    <x v="2"/>
    <s v="TPCEMM001"/>
    <m/>
    <s v="Domestic"/>
    <x v="3"/>
    <x v="9"/>
    <s v="Me"/>
    <x v="0"/>
    <n v="800"/>
    <n v="812"/>
    <n v="12"/>
    <n v="0.98499999999999999"/>
    <m/>
    <m/>
    <n v="800"/>
    <n v="812"/>
    <n v="12"/>
    <n v="0.98499999999999999"/>
    <m/>
    <m/>
  </r>
  <r>
    <x v="0"/>
    <x v="0"/>
    <x v="0"/>
    <d v="2022-05-16T00:00:00"/>
    <d v="2022-05-22T00:00:00"/>
    <x v="0"/>
    <x v="1"/>
    <x v="2"/>
    <s v="W21"/>
    <x v="2"/>
    <s v="TPCEMM003"/>
    <m/>
    <s v="Domestic"/>
    <x v="3"/>
    <x v="9"/>
    <s v="Me"/>
    <x v="0"/>
    <n v="3000"/>
    <n v="2438.8000000000002"/>
    <n v="561.19999999999982"/>
    <n v="0.8129333333333334"/>
    <m/>
    <m/>
    <n v="3000"/>
    <n v="2438.8000000000002"/>
    <n v="561.19999999999982"/>
    <n v="0.8129333333333334"/>
    <m/>
    <m/>
  </r>
  <r>
    <x v="0"/>
    <x v="0"/>
    <x v="0"/>
    <d v="2022-05-16T00:00:00"/>
    <d v="2022-05-22T00:00:00"/>
    <x v="0"/>
    <x v="1"/>
    <x v="2"/>
    <s v="W21"/>
    <x v="2"/>
    <s v="TPCTOHYB01"/>
    <m/>
    <s v="Domestic"/>
    <x v="3"/>
    <x v="2"/>
    <s v="Re"/>
    <x v="0"/>
    <n v="0"/>
    <n v="0"/>
    <n v="0"/>
    <n v="0"/>
    <m/>
    <m/>
    <n v="0"/>
    <n v="0"/>
    <n v="0"/>
    <n v="0"/>
    <m/>
    <m/>
  </r>
  <r>
    <x v="0"/>
    <x v="0"/>
    <x v="0"/>
    <d v="2022-05-16T00:00:00"/>
    <d v="2022-05-22T00:00:00"/>
    <x v="0"/>
    <x v="1"/>
    <x v="2"/>
    <s v="W21"/>
    <x v="2"/>
    <s v="TPCTOHYB02"/>
    <m/>
    <s v="Domestic"/>
    <x v="3"/>
    <x v="2"/>
    <s v="Re"/>
    <x v="0"/>
    <n v="0"/>
    <n v="0"/>
    <n v="0"/>
    <n v="0"/>
    <m/>
    <m/>
    <n v="0"/>
    <n v="0"/>
    <n v="0"/>
    <n v="0"/>
    <m/>
    <m/>
  </r>
  <r>
    <x v="0"/>
    <x v="0"/>
    <x v="0"/>
    <d v="2022-05-16T00:00:00"/>
    <d v="2022-05-22T00:00:00"/>
    <x v="0"/>
    <x v="1"/>
    <x v="2"/>
    <s v="W21"/>
    <x v="2"/>
    <s v="TPCTOHYB04"/>
    <m/>
    <s v="Domestic"/>
    <x v="3"/>
    <x v="2"/>
    <s v="Re"/>
    <x v="0"/>
    <n v="0"/>
    <n v="0"/>
    <n v="0"/>
    <n v="0"/>
    <m/>
    <m/>
    <n v="0"/>
    <n v="0"/>
    <n v="0"/>
    <n v="0"/>
    <m/>
    <m/>
  </r>
  <r>
    <x v="0"/>
    <x v="0"/>
    <x v="0"/>
    <d v="2022-05-16T00:00:00"/>
    <d v="2022-05-22T00:00:00"/>
    <x v="0"/>
    <x v="1"/>
    <x v="2"/>
    <s v="W21"/>
    <x v="2"/>
    <s v="TPMDBMD001"/>
    <m/>
    <s v="Domestic"/>
    <x v="3"/>
    <x v="6"/>
    <s v="Re"/>
    <x v="0"/>
    <n v="0"/>
    <n v="0"/>
    <n v="0"/>
    <n v="0"/>
    <m/>
    <m/>
    <n v="0"/>
    <n v="0"/>
    <n v="0"/>
    <n v="0"/>
    <m/>
    <m/>
  </r>
  <r>
    <x v="0"/>
    <x v="0"/>
    <x v="0"/>
    <d v="2022-05-16T00:00:00"/>
    <d v="2022-05-22T00:00:00"/>
    <x v="0"/>
    <x v="1"/>
    <x v="2"/>
    <s v="W21"/>
    <x v="2"/>
    <s v="11VMB00429"/>
    <m/>
    <s v="Domestic"/>
    <x v="4"/>
    <x v="10"/>
    <s v="Bu"/>
    <x v="1"/>
    <n v="2100"/>
    <n v="2082.2400000000002"/>
    <n v="17.759999999999764"/>
    <n v="0.99154285714285728"/>
    <m/>
    <m/>
    <n v="2100"/>
    <n v="2082.2400000000002"/>
    <n v="17.759999999999764"/>
    <n v="0.99154285714285728"/>
    <m/>
    <m/>
  </r>
  <r>
    <x v="0"/>
    <x v="0"/>
    <x v="0"/>
    <d v="2022-05-16T00:00:00"/>
    <d v="2022-05-22T00:00:00"/>
    <x v="0"/>
    <x v="1"/>
    <x v="2"/>
    <s v="W21"/>
    <x v="2"/>
    <s v="11VMB00430"/>
    <m/>
    <s v="Domestic"/>
    <x v="4"/>
    <x v="10"/>
    <s v="Bu"/>
    <x v="1"/>
    <n v="0"/>
    <n v="0"/>
    <n v="0"/>
    <n v="0"/>
    <m/>
    <m/>
    <n v="0"/>
    <n v="0"/>
    <n v="0"/>
    <n v="0"/>
    <m/>
    <m/>
  </r>
  <r>
    <x v="0"/>
    <x v="0"/>
    <x v="0"/>
    <d v="2022-05-16T00:00:00"/>
    <d v="2022-05-22T00:00:00"/>
    <x v="0"/>
    <x v="1"/>
    <x v="2"/>
    <s v="W21"/>
    <x v="2"/>
    <s v="11VMB00431"/>
    <m/>
    <s v="Domestic"/>
    <x v="4"/>
    <x v="10"/>
    <s v="K-"/>
    <x v="1"/>
    <n v="0"/>
    <n v="0"/>
    <n v="0"/>
    <n v="0"/>
    <m/>
    <m/>
    <n v="0"/>
    <n v="0"/>
    <n v="0"/>
    <n v="0"/>
    <m/>
    <m/>
  </r>
  <r>
    <x v="0"/>
    <x v="0"/>
    <x v="0"/>
    <d v="2022-05-16T00:00:00"/>
    <d v="2022-05-22T00:00:00"/>
    <x v="0"/>
    <x v="1"/>
    <x v="2"/>
    <s v="W21"/>
    <x v="2"/>
    <s v="11VMB00432"/>
    <m/>
    <s v="Domestic"/>
    <x v="4"/>
    <x v="10"/>
    <s v="Bu"/>
    <x v="1"/>
    <n v="0"/>
    <n v="0"/>
    <n v="0"/>
    <n v="0"/>
    <m/>
    <m/>
    <n v="0"/>
    <n v="0"/>
    <n v="0"/>
    <n v="0"/>
    <m/>
    <m/>
  </r>
  <r>
    <x v="0"/>
    <x v="0"/>
    <x v="0"/>
    <d v="2022-05-16T00:00:00"/>
    <d v="2022-05-22T00:00:00"/>
    <x v="0"/>
    <x v="1"/>
    <x v="2"/>
    <s v="W21"/>
    <x v="2"/>
    <s v="11VMB00433"/>
    <m/>
    <s v="Domestic"/>
    <x v="4"/>
    <x v="10"/>
    <s v="Bu"/>
    <x v="1"/>
    <n v="0"/>
    <n v="0"/>
    <n v="0"/>
    <n v="0"/>
    <m/>
    <m/>
    <n v="0"/>
    <n v="0"/>
    <n v="0"/>
    <n v="0"/>
    <m/>
    <m/>
  </r>
  <r>
    <x v="0"/>
    <x v="0"/>
    <x v="0"/>
    <d v="2022-05-16T00:00:00"/>
    <d v="2022-05-22T00:00:00"/>
    <x v="0"/>
    <x v="1"/>
    <x v="2"/>
    <s v="W21"/>
    <x v="2"/>
    <s v="11VMB00434"/>
    <m/>
    <s v="Domestic"/>
    <x v="4"/>
    <x v="10"/>
    <s v="K-"/>
    <x v="1"/>
    <n v="0"/>
    <n v="0"/>
    <n v="0"/>
    <n v="0"/>
    <m/>
    <m/>
    <n v="0"/>
    <n v="0"/>
    <n v="0"/>
    <n v="0"/>
    <m/>
    <m/>
  </r>
  <r>
    <x v="0"/>
    <x v="0"/>
    <x v="0"/>
    <d v="2022-05-16T00:00:00"/>
    <d v="2022-05-22T00:00:00"/>
    <x v="0"/>
    <x v="1"/>
    <x v="2"/>
    <s v="W21"/>
    <x v="2"/>
    <s v="11VMB00435"/>
    <m/>
    <s v="Domestic"/>
    <x v="4"/>
    <x v="10"/>
    <s v="TO"/>
    <x v="1"/>
    <n v="0"/>
    <n v="0"/>
    <n v="0"/>
    <n v="0"/>
    <m/>
    <m/>
    <n v="0"/>
    <n v="0"/>
    <n v="0"/>
    <n v="0"/>
    <m/>
    <m/>
  </r>
  <r>
    <x v="0"/>
    <x v="0"/>
    <x v="0"/>
    <d v="2022-05-16T00:00:00"/>
    <d v="2022-05-22T00:00:00"/>
    <x v="0"/>
    <x v="1"/>
    <x v="2"/>
    <s v="W21"/>
    <x v="2"/>
    <s v="11VMB00436"/>
    <m/>
    <s v="Domestic"/>
    <x v="4"/>
    <x v="10"/>
    <s v="TO"/>
    <x v="1"/>
    <n v="0"/>
    <n v="0"/>
    <n v="0"/>
    <n v="0"/>
    <m/>
    <m/>
    <n v="0"/>
    <n v="0"/>
    <n v="0"/>
    <n v="0"/>
    <m/>
    <m/>
  </r>
  <r>
    <x v="0"/>
    <x v="0"/>
    <x v="0"/>
    <d v="2022-05-16T00:00:00"/>
    <d v="2022-05-22T00:00:00"/>
    <x v="0"/>
    <x v="1"/>
    <x v="2"/>
    <s v="W21"/>
    <x v="2"/>
    <s v="11VMB00437"/>
    <m/>
    <s v="Domestic"/>
    <x v="4"/>
    <x v="10"/>
    <s v="K-"/>
    <x v="1"/>
    <n v="0"/>
    <n v="0"/>
    <n v="0"/>
    <n v="0"/>
    <m/>
    <m/>
    <n v="0"/>
    <n v="0"/>
    <n v="0"/>
    <n v="0"/>
    <m/>
    <m/>
  </r>
  <r>
    <x v="0"/>
    <x v="0"/>
    <x v="0"/>
    <d v="2022-05-16T00:00:00"/>
    <d v="2022-05-22T00:00:00"/>
    <x v="0"/>
    <x v="1"/>
    <x v="2"/>
    <s v="W21"/>
    <x v="2"/>
    <s v="11VMB00438"/>
    <m/>
    <s v="Domestic"/>
    <x v="4"/>
    <x v="10"/>
    <s v="K-"/>
    <x v="1"/>
    <n v="0"/>
    <n v="0"/>
    <n v="0"/>
    <n v="0"/>
    <m/>
    <m/>
    <n v="0"/>
    <n v="0"/>
    <n v="0"/>
    <n v="0"/>
    <m/>
    <m/>
  </r>
  <r>
    <x v="0"/>
    <x v="0"/>
    <x v="0"/>
    <d v="2022-05-16T00:00:00"/>
    <d v="2022-05-22T00:00:00"/>
    <x v="0"/>
    <x v="1"/>
    <x v="2"/>
    <s v="W21"/>
    <x v="2"/>
    <s v="11VMB00439"/>
    <m/>
    <s v="Domestic"/>
    <x v="4"/>
    <x v="10"/>
    <s v="Ch"/>
    <x v="1"/>
    <n v="0"/>
    <n v="0"/>
    <n v="0"/>
    <n v="0"/>
    <m/>
    <m/>
    <n v="0"/>
    <n v="0"/>
    <n v="0"/>
    <n v="0"/>
    <m/>
    <m/>
  </r>
  <r>
    <x v="0"/>
    <x v="0"/>
    <x v="0"/>
    <d v="2022-05-16T00:00:00"/>
    <d v="2022-05-22T00:00:00"/>
    <x v="0"/>
    <x v="1"/>
    <x v="2"/>
    <s v="W21"/>
    <x v="2"/>
    <s v="11VMB00440"/>
    <m/>
    <s v="Domestic"/>
    <x v="4"/>
    <x v="10"/>
    <s v="K-"/>
    <x v="1"/>
    <n v="0"/>
    <n v="0"/>
    <n v="0"/>
    <n v="0"/>
    <m/>
    <m/>
    <n v="0"/>
    <n v="0"/>
    <n v="0"/>
    <n v="0"/>
    <m/>
    <m/>
  </r>
  <r>
    <x v="0"/>
    <x v="0"/>
    <x v="0"/>
    <d v="2022-05-16T00:00:00"/>
    <d v="2022-05-22T00:00:00"/>
    <x v="0"/>
    <x v="1"/>
    <x v="2"/>
    <s v="W21"/>
    <x v="2"/>
    <s v="11VMB00478"/>
    <m/>
    <s v="Domestic"/>
    <x v="4"/>
    <x v="10"/>
    <s v="K-"/>
    <x v="1"/>
    <n v="3000"/>
    <n v="2888.52"/>
    <n v="111.48000000000002"/>
    <n v="0.96284000000000003"/>
    <m/>
    <m/>
    <n v="3000"/>
    <n v="2888.52"/>
    <n v="111.48000000000002"/>
    <n v="0.96284000000000003"/>
    <m/>
    <m/>
  </r>
  <r>
    <x v="0"/>
    <x v="0"/>
    <x v="0"/>
    <d v="2022-05-16T00:00:00"/>
    <d v="2022-05-22T00:00:00"/>
    <x v="0"/>
    <x v="1"/>
    <x v="2"/>
    <s v="W21"/>
    <x v="2"/>
    <s v="11VMB00483"/>
    <m/>
    <s v="Domestic"/>
    <x v="4"/>
    <x v="10"/>
    <s v="K-"/>
    <x v="1"/>
    <n v="0"/>
    <n v="0"/>
    <n v="0"/>
    <n v="0"/>
    <m/>
    <m/>
    <n v="0"/>
    <n v="0"/>
    <n v="0"/>
    <n v="0"/>
    <m/>
    <m/>
  </r>
  <r>
    <x v="0"/>
    <x v="0"/>
    <x v="0"/>
    <d v="2022-05-16T00:00:00"/>
    <d v="2022-05-22T00:00:00"/>
    <x v="0"/>
    <x v="1"/>
    <x v="2"/>
    <s v="W21"/>
    <x v="2"/>
    <s v="11VMB00343"/>
    <m/>
    <s v="Domestic"/>
    <x v="5"/>
    <x v="2"/>
    <s v="Ri"/>
    <x v="4"/>
    <n v="2000"/>
    <n v="1960"/>
    <n v="40"/>
    <n v="0.98"/>
    <m/>
    <m/>
    <n v="2000"/>
    <n v="1960"/>
    <n v="40"/>
    <n v="0.98"/>
    <m/>
    <m/>
  </r>
  <r>
    <x v="0"/>
    <x v="0"/>
    <x v="0"/>
    <d v="2022-05-16T00:00:00"/>
    <d v="2022-05-22T00:00:00"/>
    <x v="0"/>
    <x v="1"/>
    <x v="2"/>
    <s v="W21"/>
    <x v="2"/>
    <s v="11VMB00344"/>
    <m/>
    <s v="Export"/>
    <x v="5"/>
    <x v="2"/>
    <s v="Ri"/>
    <x v="4"/>
    <n v="1000"/>
    <m/>
    <n v="1000"/>
    <n v="0"/>
    <m/>
    <m/>
    <n v="1000"/>
    <n v="0"/>
    <n v="1000"/>
    <n v="0"/>
    <m/>
    <m/>
  </r>
  <r>
    <x v="0"/>
    <x v="0"/>
    <x v="0"/>
    <d v="2022-05-16T00:00:00"/>
    <d v="2022-05-22T00:00:00"/>
    <x v="0"/>
    <x v="1"/>
    <x v="2"/>
    <s v="W21"/>
    <x v="2"/>
    <s v="11VMB00406"/>
    <m/>
    <s v="Domestic"/>
    <x v="5"/>
    <x v="10"/>
    <s v="Co"/>
    <x v="1"/>
    <n v="3700"/>
    <n v="1929"/>
    <n v="1771"/>
    <n v="0.52135135135135136"/>
    <m/>
    <m/>
    <n v="3700"/>
    <n v="1929"/>
    <n v="1771"/>
    <n v="0.52135135135135136"/>
    <m/>
    <m/>
  </r>
  <r>
    <x v="0"/>
    <x v="0"/>
    <x v="0"/>
    <d v="2022-05-16T00:00:00"/>
    <d v="2022-05-22T00:00:00"/>
    <x v="0"/>
    <x v="1"/>
    <x v="2"/>
    <s v="W21"/>
    <x v="2"/>
    <s v="11VMB00408"/>
    <m/>
    <s v="Domestic"/>
    <x v="5"/>
    <x v="10"/>
    <s v="Co"/>
    <x v="1"/>
    <n v="275.60000000000008"/>
    <n v="353.92"/>
    <n v="78.319999999999936"/>
    <n v="0.71582002902757647"/>
    <m/>
    <m/>
    <n v="276"/>
    <n v="353.92"/>
    <n v="77.920000000000016"/>
    <n v="0.71768115942028987"/>
    <m/>
    <m/>
  </r>
  <r>
    <x v="0"/>
    <x v="0"/>
    <x v="0"/>
    <d v="2022-05-16T00:00:00"/>
    <d v="2022-05-22T00:00:00"/>
    <x v="0"/>
    <x v="1"/>
    <x v="2"/>
    <s v="W21"/>
    <x v="2"/>
    <s v="11VMB00410"/>
    <m/>
    <s v="Domestic"/>
    <x v="5"/>
    <x v="10"/>
    <s v="Co"/>
    <x v="1"/>
    <n v="275.60000000000008"/>
    <n v="133.92000000000002"/>
    <n v="141.68000000000006"/>
    <n v="0.48592162554426699"/>
    <m/>
    <m/>
    <n v="276"/>
    <n v="133.92000000000002"/>
    <n v="142.07999999999998"/>
    <n v="0.48521739130434793"/>
    <m/>
    <m/>
  </r>
  <r>
    <x v="0"/>
    <x v="0"/>
    <x v="0"/>
    <d v="2022-05-16T00:00:00"/>
    <d v="2022-05-22T00:00:00"/>
    <x v="0"/>
    <x v="1"/>
    <x v="2"/>
    <s v="W21"/>
    <x v="2"/>
    <s v="11VMB00417"/>
    <m/>
    <s v="Domestic"/>
    <x v="5"/>
    <x v="10"/>
    <s v="Co"/>
    <x v="1"/>
    <n v="0"/>
    <m/>
    <n v="0"/>
    <n v="0"/>
    <m/>
    <m/>
    <n v="0"/>
    <n v="0"/>
    <n v="0"/>
    <n v="0"/>
    <m/>
    <m/>
  </r>
  <r>
    <x v="0"/>
    <x v="0"/>
    <x v="0"/>
    <d v="2022-05-16T00:00:00"/>
    <d v="2022-05-22T00:00:00"/>
    <x v="0"/>
    <x v="1"/>
    <x v="2"/>
    <s v="W21"/>
    <x v="2"/>
    <s v="11VMB00445      "/>
    <m/>
    <s v="Domestic"/>
    <x v="5"/>
    <x v="10"/>
    <s v="Po"/>
    <x v="1"/>
    <n v="874"/>
    <n v="648"/>
    <n v="226"/>
    <n v="0.74141876430205955"/>
    <m/>
    <m/>
    <n v="874"/>
    <n v="648"/>
    <n v="226"/>
    <n v="0.74141876430205955"/>
    <m/>
    <m/>
  </r>
  <r>
    <x v="0"/>
    <x v="0"/>
    <x v="0"/>
    <d v="2022-05-16T00:00:00"/>
    <d v="2022-05-22T00:00:00"/>
    <x v="0"/>
    <x v="1"/>
    <x v="2"/>
    <s v="W21"/>
    <x v="2"/>
    <s v="12BUS00013"/>
    <m/>
    <s v="Export"/>
    <x v="5"/>
    <x v="2"/>
    <s v="Ra"/>
    <x v="5"/>
    <n v="14000"/>
    <m/>
    <n v="14000"/>
    <n v="0"/>
    <m/>
    <m/>
    <n v="14000"/>
    <n v="0"/>
    <n v="14000"/>
    <n v="0"/>
    <m/>
    <m/>
  </r>
  <r>
    <x v="0"/>
    <x v="0"/>
    <x v="0"/>
    <d v="2022-05-16T00:00:00"/>
    <d v="2022-05-22T00:00:00"/>
    <x v="0"/>
    <x v="1"/>
    <x v="2"/>
    <s v="W21"/>
    <x v="2"/>
    <s v="12BUS00016      "/>
    <m/>
    <s v="Domestic"/>
    <x v="5"/>
    <x v="10"/>
    <s v="Co"/>
    <x v="4"/>
    <n v="2032.8"/>
    <n v="2032.8"/>
    <n v="0"/>
    <n v="1"/>
    <m/>
    <m/>
    <n v="2033"/>
    <n v="2032.8"/>
    <n v="0.20000000000004547"/>
    <n v="0.99990162321692078"/>
    <m/>
    <m/>
  </r>
  <r>
    <x v="0"/>
    <x v="0"/>
    <x v="0"/>
    <d v="2022-05-16T00:00:00"/>
    <d v="2022-05-22T00:00:00"/>
    <x v="0"/>
    <x v="1"/>
    <x v="2"/>
    <s v="W21"/>
    <x v="2"/>
    <s v="12EUR000032"/>
    <m/>
    <s v="Export"/>
    <x v="5"/>
    <x v="10"/>
    <s v="Co"/>
    <x v="1"/>
    <n v="0"/>
    <m/>
    <n v="0"/>
    <n v="0"/>
    <m/>
    <m/>
    <n v="0"/>
    <n v="0"/>
    <n v="0"/>
    <n v="0"/>
    <m/>
    <m/>
  </r>
  <r>
    <x v="0"/>
    <x v="0"/>
    <x v="0"/>
    <d v="2022-05-16T00:00:00"/>
    <d v="2022-05-22T00:00:00"/>
    <x v="0"/>
    <x v="1"/>
    <x v="2"/>
    <s v="W21"/>
    <x v="2"/>
    <s v="12EUR000034"/>
    <m/>
    <s v="Export"/>
    <x v="5"/>
    <x v="10"/>
    <s v="Co"/>
    <x v="1"/>
    <n v="0"/>
    <m/>
    <n v="0"/>
    <n v="0"/>
    <m/>
    <m/>
    <n v="0"/>
    <n v="0"/>
    <n v="0"/>
    <n v="0"/>
    <m/>
    <m/>
  </r>
  <r>
    <x v="0"/>
    <x v="0"/>
    <x v="0"/>
    <d v="2022-05-16T00:00:00"/>
    <d v="2022-05-22T00:00:00"/>
    <x v="0"/>
    <x v="1"/>
    <x v="2"/>
    <s v="W21"/>
    <x v="2"/>
    <s v="12EUR000035"/>
    <m/>
    <s v="Export"/>
    <x v="5"/>
    <x v="10"/>
    <s v="Co"/>
    <x v="1"/>
    <n v="0"/>
    <m/>
    <n v="0"/>
    <n v="0"/>
    <m/>
    <m/>
    <n v="0"/>
    <n v="0"/>
    <n v="0"/>
    <n v="0"/>
    <m/>
    <m/>
  </r>
  <r>
    <x v="0"/>
    <x v="0"/>
    <x v="0"/>
    <d v="2022-05-16T00:00:00"/>
    <d v="2022-05-22T00:00:00"/>
    <x v="0"/>
    <x v="1"/>
    <x v="2"/>
    <s v="W21"/>
    <x v="2"/>
    <s v="12EUR00007"/>
    <m/>
    <s v="Export"/>
    <x v="5"/>
    <x v="10"/>
    <s v="Co"/>
    <x v="1"/>
    <n v="0"/>
    <m/>
    <n v="0"/>
    <n v="0"/>
    <m/>
    <m/>
    <n v="0"/>
    <n v="0"/>
    <n v="0"/>
    <n v="0"/>
    <m/>
    <m/>
  </r>
  <r>
    <x v="0"/>
    <x v="0"/>
    <x v="0"/>
    <d v="2022-05-16T00:00:00"/>
    <d v="2022-05-22T00:00:00"/>
    <x v="0"/>
    <x v="1"/>
    <x v="2"/>
    <s v="W21"/>
    <x v="2"/>
    <s v="12EUR00008"/>
    <m/>
    <s v="Export"/>
    <x v="5"/>
    <x v="10"/>
    <s v="Co"/>
    <x v="1"/>
    <n v="0"/>
    <m/>
    <n v="0"/>
    <n v="0"/>
    <m/>
    <m/>
    <n v="0"/>
    <n v="0"/>
    <n v="0"/>
    <n v="0"/>
    <m/>
    <m/>
  </r>
  <r>
    <x v="0"/>
    <x v="0"/>
    <x v="0"/>
    <d v="2022-05-16T00:00:00"/>
    <d v="2022-05-22T00:00:00"/>
    <x v="0"/>
    <x v="1"/>
    <x v="2"/>
    <s v="W21"/>
    <x v="2"/>
    <s v="12EUR00018"/>
    <m/>
    <s v="Export"/>
    <x v="5"/>
    <x v="10"/>
    <s v="Co"/>
    <x v="1"/>
    <n v="0"/>
    <m/>
    <n v="0"/>
    <n v="0"/>
    <m/>
    <m/>
    <n v="0"/>
    <n v="0"/>
    <n v="0"/>
    <n v="0"/>
    <m/>
    <m/>
  </r>
  <r>
    <x v="0"/>
    <x v="0"/>
    <x v="0"/>
    <d v="2022-05-16T00:00:00"/>
    <d v="2022-05-22T00:00:00"/>
    <x v="0"/>
    <x v="1"/>
    <x v="2"/>
    <s v="W21"/>
    <x v="2"/>
    <s v="12EUR00019"/>
    <m/>
    <s v="Export"/>
    <x v="5"/>
    <x v="10"/>
    <s v="Co"/>
    <x v="1"/>
    <n v="0"/>
    <m/>
    <n v="0"/>
    <n v="0"/>
    <m/>
    <m/>
    <n v="0"/>
    <n v="0"/>
    <n v="0"/>
    <n v="0"/>
    <m/>
    <m/>
  </r>
  <r>
    <x v="0"/>
    <x v="0"/>
    <x v="0"/>
    <d v="2022-05-16T00:00:00"/>
    <d v="2022-05-22T00:00:00"/>
    <x v="0"/>
    <x v="1"/>
    <x v="2"/>
    <s v="W21"/>
    <x v="2"/>
    <s v="12EUR00028"/>
    <m/>
    <s v="Export"/>
    <x v="5"/>
    <x v="10"/>
    <s v="Co"/>
    <x v="1"/>
    <n v="0"/>
    <m/>
    <n v="0"/>
    <n v="0"/>
    <m/>
    <m/>
    <n v="0"/>
    <n v="0"/>
    <n v="0"/>
    <n v="0"/>
    <m/>
    <m/>
  </r>
  <r>
    <x v="0"/>
    <x v="0"/>
    <x v="0"/>
    <d v="2022-05-16T00:00:00"/>
    <d v="2022-05-22T00:00:00"/>
    <x v="0"/>
    <x v="1"/>
    <x v="2"/>
    <s v="W21"/>
    <x v="2"/>
    <s v="12EUR00029"/>
    <m/>
    <s v="Export"/>
    <x v="5"/>
    <x v="10"/>
    <s v="Co"/>
    <x v="1"/>
    <n v="0"/>
    <m/>
    <n v="0"/>
    <n v="0"/>
    <m/>
    <m/>
    <n v="0"/>
    <n v="0"/>
    <n v="0"/>
    <n v="0"/>
    <m/>
    <m/>
  </r>
  <r>
    <x v="0"/>
    <x v="0"/>
    <x v="0"/>
    <d v="2022-05-16T00:00:00"/>
    <d v="2022-05-22T00:00:00"/>
    <x v="0"/>
    <x v="1"/>
    <x v="2"/>
    <s v="W21"/>
    <x v="2"/>
    <s v="12EUR00030"/>
    <m/>
    <s v="Export"/>
    <x v="5"/>
    <x v="10"/>
    <s v="Co"/>
    <x v="1"/>
    <n v="1574.4"/>
    <n v="1574"/>
    <n v="0.40000000000009095"/>
    <n v="0.99974593495934949"/>
    <m/>
    <m/>
    <n v="1574"/>
    <n v="1574"/>
    <n v="0"/>
    <n v="1"/>
    <m/>
    <m/>
  </r>
  <r>
    <x v="0"/>
    <x v="0"/>
    <x v="0"/>
    <d v="2022-05-16T00:00:00"/>
    <d v="2022-05-22T00:00:00"/>
    <x v="0"/>
    <x v="1"/>
    <x v="2"/>
    <s v="W21"/>
    <x v="2"/>
    <s v="12EUR00031"/>
    <m/>
    <s v="Export"/>
    <x v="5"/>
    <x v="10"/>
    <s v="Co"/>
    <x v="1"/>
    <n v="1574.4"/>
    <n v="1574"/>
    <n v="0.40000000000009095"/>
    <n v="0.99974593495934949"/>
    <m/>
    <m/>
    <n v="1574"/>
    <n v="1574"/>
    <n v="0"/>
    <n v="1"/>
    <m/>
    <m/>
  </r>
  <r>
    <x v="0"/>
    <x v="0"/>
    <x v="0"/>
    <d v="2022-05-16T00:00:00"/>
    <d v="2022-05-22T00:00:00"/>
    <x v="0"/>
    <x v="1"/>
    <x v="2"/>
    <s v="W21"/>
    <x v="2"/>
    <s v="TPCECC004"/>
    <m/>
    <s v="Domestic"/>
    <x v="5"/>
    <x v="10"/>
    <s v="Co"/>
    <x v="0"/>
    <n v="300"/>
    <n v="251.04"/>
    <n v="48.960000000000008"/>
    <n v="0.83679999999999999"/>
    <m/>
    <m/>
    <n v="300"/>
    <n v="251.04"/>
    <n v="48.960000000000008"/>
    <n v="0.83679999999999999"/>
    <m/>
    <m/>
  </r>
  <r>
    <x v="0"/>
    <x v="0"/>
    <x v="0"/>
    <d v="2022-05-16T00:00:00"/>
    <d v="2022-05-22T00:00:00"/>
    <x v="0"/>
    <x v="1"/>
    <x v="2"/>
    <s v="W21"/>
    <x v="2"/>
    <s v="TPCECC005"/>
    <m/>
    <s v="Domestic"/>
    <x v="5"/>
    <x v="10"/>
    <s v="Co"/>
    <x v="0"/>
    <n v="1200"/>
    <n v="1050.5999999999999"/>
    <n v="149.40000000000009"/>
    <n v="0.87549999999999994"/>
    <m/>
    <m/>
    <n v="1200"/>
    <n v="1050.5999999999999"/>
    <n v="149.40000000000009"/>
    <n v="0.87549999999999994"/>
    <m/>
    <m/>
  </r>
  <r>
    <x v="0"/>
    <x v="0"/>
    <x v="0"/>
    <d v="2022-05-16T00:00:00"/>
    <d v="2022-05-22T00:00:00"/>
    <x v="0"/>
    <x v="1"/>
    <x v="2"/>
    <s v="W21"/>
    <x v="2"/>
    <s v="TPCECC007"/>
    <m/>
    <s v="Domestic"/>
    <x v="5"/>
    <x v="10"/>
    <s v="Co"/>
    <x v="0"/>
    <n v="300"/>
    <n v="279"/>
    <n v="21"/>
    <n v="0.92999999999999994"/>
    <m/>
    <m/>
    <n v="300"/>
    <n v="279"/>
    <n v="21"/>
    <n v="0.92999999999999994"/>
    <m/>
    <m/>
  </r>
  <r>
    <x v="0"/>
    <x v="0"/>
    <x v="0"/>
    <d v="2022-05-16T00:00:00"/>
    <d v="2022-05-22T00:00:00"/>
    <x v="0"/>
    <x v="1"/>
    <x v="2"/>
    <s v="W21"/>
    <x v="2"/>
    <s v="TRCEOL009"/>
    <m/>
    <s v="Domestic"/>
    <x v="6"/>
    <x v="3"/>
    <s v="Te"/>
    <x v="0"/>
    <n v="0"/>
    <n v="0"/>
    <n v="0"/>
    <n v="0"/>
    <m/>
    <m/>
    <n v="0"/>
    <n v="0"/>
    <n v="0"/>
    <n v="0"/>
    <m/>
    <m/>
  </r>
  <r>
    <x v="0"/>
    <x v="0"/>
    <x v="0"/>
    <d v="2022-05-16T00:00:00"/>
    <d v="2022-05-22T00:00:00"/>
    <x v="0"/>
    <x v="1"/>
    <x v="2"/>
    <s v="W21"/>
    <x v="2"/>
    <s v="TRCEOL024"/>
    <m/>
    <s v="Domestic"/>
    <x v="6"/>
    <x v="3"/>
    <s v="Te"/>
    <x v="0"/>
    <n v="1140"/>
    <n v="880.8"/>
    <n v="259.20000000000005"/>
    <n v="0.77263157894736834"/>
    <m/>
    <m/>
    <n v="1140"/>
    <n v="880.8"/>
    <n v="259.20000000000005"/>
    <n v="0.77263157894736834"/>
    <m/>
    <m/>
  </r>
  <r>
    <x v="0"/>
    <x v="0"/>
    <x v="0"/>
    <d v="2022-05-16T00:00:00"/>
    <d v="2022-05-22T00:00:00"/>
    <x v="0"/>
    <x v="1"/>
    <x v="2"/>
    <s v="W21"/>
    <x v="2"/>
    <s v="TRCEOL033"/>
    <m/>
    <s v="Domestic"/>
    <x v="6"/>
    <x v="3"/>
    <s v="Te"/>
    <x v="0"/>
    <n v="0"/>
    <n v="0"/>
    <n v="0"/>
    <n v="0"/>
    <m/>
    <m/>
    <n v="0"/>
    <n v="0"/>
    <n v="0"/>
    <n v="0"/>
    <m/>
    <m/>
  </r>
  <r>
    <x v="0"/>
    <x v="0"/>
    <x v="0"/>
    <d v="2022-05-16T00:00:00"/>
    <d v="2022-05-22T00:00:00"/>
    <x v="0"/>
    <x v="1"/>
    <x v="2"/>
    <s v="W21"/>
    <x v="2"/>
    <s v="TRCEOL035"/>
    <m/>
    <s v="Domestic"/>
    <x v="6"/>
    <x v="3"/>
    <s v="Te"/>
    <x v="0"/>
    <n v="0"/>
    <n v="0"/>
    <n v="0"/>
    <n v="0"/>
    <m/>
    <m/>
    <n v="0"/>
    <n v="0"/>
    <n v="0"/>
    <n v="0"/>
    <m/>
    <m/>
  </r>
  <r>
    <x v="0"/>
    <x v="0"/>
    <x v="0"/>
    <d v="2022-05-16T00:00:00"/>
    <d v="2022-05-22T00:00:00"/>
    <x v="0"/>
    <x v="1"/>
    <x v="2"/>
    <s v="W21"/>
    <x v="2"/>
    <s v="TRCEOL039"/>
    <m/>
    <s v="Domestic"/>
    <x v="6"/>
    <x v="3"/>
    <s v="Te"/>
    <x v="0"/>
    <n v="300"/>
    <n v="300"/>
    <n v="0"/>
    <n v="1"/>
    <m/>
    <m/>
    <n v="300"/>
    <n v="300"/>
    <n v="0"/>
    <n v="1"/>
    <m/>
    <m/>
  </r>
  <r>
    <x v="0"/>
    <x v="0"/>
    <x v="0"/>
    <d v="2022-05-09T00:00:00"/>
    <d v="2022-05-15T00:00:00"/>
    <x v="0"/>
    <x v="1"/>
    <x v="3"/>
    <s v="W20"/>
    <x v="3"/>
    <s v="11CEBX002"/>
    <m/>
    <s v="Domestic"/>
    <x v="0"/>
    <x v="1"/>
    <s v="Ma"/>
    <x v="1"/>
    <n v="6000"/>
    <n v="6517.3499999999995"/>
    <n v="517.34999999999945"/>
    <n v="0.91377500000000011"/>
    <m/>
    <m/>
    <n v="6000"/>
    <n v="6517.3499999999995"/>
    <n v="517.34999999999945"/>
    <n v="0.91377500000000011"/>
    <m/>
    <m/>
  </r>
  <r>
    <x v="0"/>
    <x v="0"/>
    <x v="0"/>
    <d v="2022-05-09T00:00:00"/>
    <d v="2022-05-15T00:00:00"/>
    <x v="0"/>
    <x v="1"/>
    <x v="3"/>
    <s v="W20"/>
    <x v="3"/>
    <s v="11VMB00466"/>
    <m/>
    <s v="Domestic"/>
    <x v="0"/>
    <x v="1"/>
    <s v="Ma"/>
    <x v="1"/>
    <n v="7000"/>
    <n v="4366.0050000000001"/>
    <n v="2633.9949999999999"/>
    <n v="0.62371500000000002"/>
    <m/>
    <m/>
    <n v="4400"/>
    <n v="4366.0050000000001"/>
    <n v="33.994999999999891"/>
    <n v="0.99227386363636361"/>
    <m/>
    <m/>
  </r>
  <r>
    <x v="0"/>
    <x v="0"/>
    <x v="0"/>
    <d v="2022-05-09T00:00:00"/>
    <d v="2022-05-15T00:00:00"/>
    <x v="0"/>
    <x v="1"/>
    <x v="3"/>
    <s v="W20"/>
    <x v="3"/>
    <s v="11VMB00467"/>
    <m/>
    <s v="Domestic"/>
    <x v="0"/>
    <x v="1"/>
    <s v="Ma"/>
    <x v="1"/>
    <n v="0"/>
    <n v="0"/>
    <n v="0"/>
    <n v="0"/>
    <m/>
    <m/>
    <n v="0"/>
    <n v="0"/>
    <n v="0"/>
    <n v="0"/>
    <m/>
    <m/>
  </r>
  <r>
    <x v="0"/>
    <x v="0"/>
    <x v="0"/>
    <d v="2022-05-09T00:00:00"/>
    <d v="2022-05-15T00:00:00"/>
    <x v="0"/>
    <x v="1"/>
    <x v="3"/>
    <s v="W20"/>
    <x v="3"/>
    <s v="11VMB00468"/>
    <m/>
    <s v="Domestic"/>
    <x v="0"/>
    <x v="1"/>
    <s v="Ma"/>
    <x v="1"/>
    <n v="0"/>
    <n v="54.179999999999993"/>
    <n v="54.179999999999993"/>
    <n v="0"/>
    <m/>
    <m/>
    <n v="0"/>
    <n v="54.179999999999993"/>
    <n v="54.179999999999993"/>
    <n v="0"/>
    <m/>
    <m/>
  </r>
  <r>
    <x v="0"/>
    <x v="0"/>
    <x v="0"/>
    <d v="2022-05-09T00:00:00"/>
    <d v="2022-05-15T00:00:00"/>
    <x v="0"/>
    <x v="1"/>
    <x v="3"/>
    <s v="W20"/>
    <x v="3"/>
    <s v="11VMB00493"/>
    <m/>
    <s v="Domestic"/>
    <x v="0"/>
    <x v="2"/>
    <s v="Ne"/>
    <x v="0"/>
    <m/>
    <n v="0"/>
    <n v="0"/>
    <n v="0"/>
    <m/>
    <m/>
    <n v="0"/>
    <n v="0"/>
    <n v="0"/>
    <n v="0"/>
    <m/>
    <m/>
  </r>
  <r>
    <x v="0"/>
    <x v="0"/>
    <x v="0"/>
    <d v="2022-05-09T00:00:00"/>
    <d v="2022-05-15T00:00:00"/>
    <x v="0"/>
    <x v="1"/>
    <x v="3"/>
    <s v="W20"/>
    <x v="3"/>
    <s v="11VMB00494"/>
    <m/>
    <s v="Domestic"/>
    <x v="0"/>
    <x v="2"/>
    <s v="Ri"/>
    <x v="1"/>
    <m/>
    <n v="0"/>
    <n v="0"/>
    <n v="0"/>
    <m/>
    <m/>
    <m/>
    <n v="0"/>
    <n v="0"/>
    <n v="0"/>
    <m/>
    <m/>
  </r>
  <r>
    <x v="0"/>
    <x v="0"/>
    <x v="0"/>
    <d v="2022-05-09T00:00:00"/>
    <d v="2022-05-15T00:00:00"/>
    <x v="0"/>
    <x v="1"/>
    <x v="3"/>
    <s v="W20"/>
    <x v="3"/>
    <s v="11VMB00495"/>
    <m/>
    <s v="Domestic"/>
    <x v="0"/>
    <x v="2"/>
    <s v="Ri"/>
    <x v="1"/>
    <m/>
    <n v="0"/>
    <n v="0"/>
    <n v="0"/>
    <m/>
    <m/>
    <m/>
    <n v="0"/>
    <n v="0"/>
    <n v="0"/>
    <m/>
    <m/>
  </r>
  <r>
    <x v="0"/>
    <x v="0"/>
    <x v="0"/>
    <d v="2022-05-09T00:00:00"/>
    <d v="2022-05-15T00:00:00"/>
    <x v="0"/>
    <x v="1"/>
    <x v="3"/>
    <s v="W20"/>
    <x v="3"/>
    <s v="41VMB00546"/>
    <m/>
    <s v="Domestic"/>
    <x v="0"/>
    <x v="0"/>
    <s v="Semi"/>
    <x v="0"/>
    <m/>
    <n v="0"/>
    <n v="0"/>
    <n v="0"/>
    <m/>
    <m/>
    <n v="0"/>
    <n v="0"/>
    <n v="0"/>
    <n v="0"/>
    <m/>
    <m/>
  </r>
  <r>
    <x v="0"/>
    <x v="0"/>
    <x v="0"/>
    <d v="2022-05-09T00:00:00"/>
    <d v="2022-05-15T00:00:00"/>
    <x v="0"/>
    <x v="1"/>
    <x v="3"/>
    <s v="W20"/>
    <x v="3"/>
    <s v="41VMB00548"/>
    <m/>
    <s v="Domestic"/>
    <x v="0"/>
    <x v="0"/>
    <s v="Semi"/>
    <x v="0"/>
    <m/>
    <n v="0"/>
    <n v="0"/>
    <n v="0"/>
    <m/>
    <m/>
    <n v="0"/>
    <n v="0"/>
    <n v="0"/>
    <n v="0"/>
    <m/>
    <m/>
  </r>
  <r>
    <x v="0"/>
    <x v="0"/>
    <x v="0"/>
    <d v="2022-05-09T00:00:00"/>
    <d v="2022-05-15T00:00:00"/>
    <x v="0"/>
    <x v="1"/>
    <x v="3"/>
    <s v="W20"/>
    <x v="3"/>
    <s v="TPCJKBX001"/>
    <m/>
    <s v="Export"/>
    <x v="0"/>
    <x v="1"/>
    <s v=""/>
    <x v="1"/>
    <m/>
    <n v="0"/>
    <n v="0"/>
    <n v="0"/>
    <m/>
    <m/>
    <m/>
    <n v="0"/>
    <n v="0"/>
    <n v="0"/>
    <m/>
    <m/>
  </r>
  <r>
    <x v="0"/>
    <x v="0"/>
    <x v="0"/>
    <d v="2022-05-09T00:00:00"/>
    <d v="2022-05-15T00:00:00"/>
    <x v="0"/>
    <x v="1"/>
    <x v="3"/>
    <s v="W20"/>
    <x v="3"/>
    <s v="TPCJKBX002"/>
    <m/>
    <s v="Export"/>
    <x v="0"/>
    <x v="1"/>
    <s v=""/>
    <x v="1"/>
    <m/>
    <n v="0"/>
    <n v="0"/>
    <n v="0"/>
    <m/>
    <m/>
    <m/>
    <n v="0"/>
    <n v="0"/>
    <n v="0"/>
    <m/>
    <m/>
  </r>
  <r>
    <x v="0"/>
    <x v="0"/>
    <x v="0"/>
    <d v="2022-05-09T00:00:00"/>
    <d v="2022-05-15T00:00:00"/>
    <x v="0"/>
    <x v="1"/>
    <x v="3"/>
    <s v="W20"/>
    <x v="3"/>
    <s v="TPCJKBX004"/>
    <m/>
    <s v="Export"/>
    <x v="0"/>
    <x v="1"/>
    <s v=""/>
    <x v="1"/>
    <m/>
    <n v="0"/>
    <n v="0"/>
    <n v="0"/>
    <m/>
    <m/>
    <m/>
    <n v="0"/>
    <n v="0"/>
    <n v="0"/>
    <m/>
    <m/>
  </r>
  <r>
    <x v="0"/>
    <x v="0"/>
    <x v="0"/>
    <d v="2022-05-09T00:00:00"/>
    <d v="2022-05-15T00:00:00"/>
    <x v="0"/>
    <x v="1"/>
    <x v="3"/>
    <s v="W20"/>
    <x v="3"/>
    <s v="TPCJKBX005"/>
    <m/>
    <s v="Export"/>
    <x v="0"/>
    <x v="1"/>
    <s v=""/>
    <x v="1"/>
    <m/>
    <n v="0"/>
    <n v="0"/>
    <n v="0"/>
    <m/>
    <m/>
    <m/>
    <n v="0"/>
    <n v="0"/>
    <n v="0"/>
    <m/>
    <m/>
  </r>
  <r>
    <x v="0"/>
    <x v="0"/>
    <x v="0"/>
    <d v="2022-05-09T00:00:00"/>
    <d v="2022-05-15T00:00:00"/>
    <x v="0"/>
    <x v="1"/>
    <x v="3"/>
    <s v="W20"/>
    <x v="3"/>
    <s v="TPCEBB033"/>
    <m/>
    <s v="Domestic"/>
    <x v="0"/>
    <x v="2"/>
    <s v="So"/>
    <x v="0"/>
    <n v="0"/>
    <n v="0"/>
    <n v="0"/>
    <n v="0"/>
    <m/>
    <m/>
    <n v="0"/>
    <n v="0"/>
    <n v="0"/>
    <n v="0"/>
    <m/>
    <m/>
  </r>
  <r>
    <x v="0"/>
    <x v="0"/>
    <x v="0"/>
    <d v="2022-05-09T00:00:00"/>
    <d v="2022-05-15T00:00:00"/>
    <x v="0"/>
    <x v="1"/>
    <x v="3"/>
    <s v="W20"/>
    <x v="3"/>
    <s v="TPCEBB034"/>
    <m/>
    <s v="Domestic"/>
    <x v="0"/>
    <x v="2"/>
    <s v="So"/>
    <x v="0"/>
    <n v="0"/>
    <n v="0"/>
    <n v="0"/>
    <n v="0"/>
    <m/>
    <m/>
    <n v="0"/>
    <n v="0"/>
    <n v="0"/>
    <n v="0"/>
    <m/>
    <m/>
  </r>
  <r>
    <x v="0"/>
    <x v="0"/>
    <x v="0"/>
    <d v="2022-05-09T00:00:00"/>
    <d v="2022-05-15T00:00:00"/>
    <x v="0"/>
    <x v="1"/>
    <x v="3"/>
    <s v="W20"/>
    <x v="3"/>
    <s v="TPCEBX039"/>
    <m/>
    <s v="Domestic"/>
    <x v="0"/>
    <x v="1"/>
    <s v="Ma"/>
    <x v="1"/>
    <n v="3000"/>
    <n v="3643.2"/>
    <n v="643.19999999999982"/>
    <n v="0.78560000000000008"/>
    <m/>
    <m/>
    <n v="3000"/>
    <n v="3643.2"/>
    <n v="643.19999999999982"/>
    <n v="0.78560000000000008"/>
    <m/>
    <m/>
  </r>
  <r>
    <x v="0"/>
    <x v="0"/>
    <x v="0"/>
    <d v="2022-05-09T00:00:00"/>
    <d v="2022-05-15T00:00:00"/>
    <x v="0"/>
    <x v="1"/>
    <x v="3"/>
    <s v="W20"/>
    <x v="3"/>
    <s v="TPCEBX040"/>
    <m/>
    <s v="Domestic"/>
    <x v="0"/>
    <x v="1"/>
    <s v="Ma"/>
    <x v="1"/>
    <n v="0"/>
    <n v="0"/>
    <n v="0"/>
    <n v="0"/>
    <m/>
    <m/>
    <n v="0"/>
    <n v="0"/>
    <n v="0"/>
    <n v="0"/>
    <m/>
    <m/>
  </r>
  <r>
    <x v="0"/>
    <x v="0"/>
    <x v="0"/>
    <d v="2022-05-09T00:00:00"/>
    <d v="2022-05-15T00:00:00"/>
    <x v="0"/>
    <x v="1"/>
    <x v="3"/>
    <s v="W20"/>
    <x v="3"/>
    <s v="TPCEBX041"/>
    <m/>
    <s v="Domestic"/>
    <x v="0"/>
    <x v="1"/>
    <s v="Ma"/>
    <x v="1"/>
    <n v="3000"/>
    <n v="3973.5499999999997"/>
    <n v="973.54999999999973"/>
    <n v="0.67548333333333344"/>
    <m/>
    <m/>
    <n v="3600"/>
    <n v="3973.5499999999997"/>
    <n v="373.54999999999973"/>
    <n v="0.89623611111111123"/>
    <m/>
    <m/>
  </r>
  <r>
    <x v="0"/>
    <x v="0"/>
    <x v="0"/>
    <d v="2022-05-09T00:00:00"/>
    <d v="2022-05-15T00:00:00"/>
    <x v="0"/>
    <x v="1"/>
    <x v="3"/>
    <s v="W20"/>
    <x v="3"/>
    <s v="TPCEBX043"/>
    <m/>
    <s v="Domestic"/>
    <x v="0"/>
    <x v="1"/>
    <s v="Ma"/>
    <x v="1"/>
    <n v="2000"/>
    <n v="2001.4749999999999"/>
    <n v="1.4749999999999091"/>
    <n v="0.99926250000000005"/>
    <m/>
    <m/>
    <n v="2000"/>
    <n v="2001.4749999999999"/>
    <n v="1.4749999999999091"/>
    <n v="0.99926250000000005"/>
    <m/>
    <m/>
  </r>
  <r>
    <x v="0"/>
    <x v="0"/>
    <x v="0"/>
    <d v="2022-05-09T00:00:00"/>
    <d v="2022-05-15T00:00:00"/>
    <x v="0"/>
    <x v="1"/>
    <x v="3"/>
    <s v="W20"/>
    <x v="3"/>
    <s v="TPCEBX044"/>
    <m/>
    <s v="Domestic"/>
    <x v="0"/>
    <x v="1"/>
    <s v="Ma"/>
    <x v="1"/>
    <n v="11800"/>
    <n v="10737.299703638893"/>
    <n v="1062.7002963611067"/>
    <n v="0.90994065285075365"/>
    <m/>
    <m/>
    <n v="12300"/>
    <n v="10737.299703638893"/>
    <n v="1562.7002963611067"/>
    <n v="0.8729511954177962"/>
    <m/>
    <m/>
  </r>
  <r>
    <x v="0"/>
    <x v="0"/>
    <x v="0"/>
    <d v="2022-05-09T00:00:00"/>
    <d v="2022-05-15T00:00:00"/>
    <x v="0"/>
    <x v="1"/>
    <x v="3"/>
    <s v="W20"/>
    <x v="3"/>
    <s v="TPCEBX045"/>
    <m/>
    <s v="Domestic"/>
    <x v="0"/>
    <x v="1"/>
    <s v="Ma"/>
    <x v="1"/>
    <n v="5000"/>
    <n v="5823.2999999999993"/>
    <n v="823.29999999999927"/>
    <n v="0.83534000000000019"/>
    <m/>
    <m/>
    <n v="6000"/>
    <n v="5823.2999999999993"/>
    <n v="176.70000000000073"/>
    <n v="0.97054999999999991"/>
    <m/>
    <m/>
  </r>
  <r>
    <x v="0"/>
    <x v="0"/>
    <x v="0"/>
    <d v="2022-05-09T00:00:00"/>
    <d v="2022-05-15T00:00:00"/>
    <x v="0"/>
    <x v="1"/>
    <x v="3"/>
    <s v="W20"/>
    <x v="3"/>
    <s v="TPCEBX046"/>
    <m/>
    <s v="Domestic"/>
    <x v="0"/>
    <x v="1"/>
    <s v="Ma"/>
    <x v="1"/>
    <n v="17000"/>
    <n v="13183.449999999999"/>
    <n v="3816.5500000000011"/>
    <n v="0.77549705882352937"/>
    <m/>
    <m/>
    <n v="13000"/>
    <n v="13183.449999999999"/>
    <n v="183.44999999999891"/>
    <n v="0.98588846153846166"/>
    <m/>
    <m/>
  </r>
  <r>
    <x v="0"/>
    <x v="0"/>
    <x v="0"/>
    <d v="2022-05-09T00:00:00"/>
    <d v="2022-05-15T00:00:00"/>
    <x v="0"/>
    <x v="1"/>
    <x v="3"/>
    <s v="W20"/>
    <x v="3"/>
    <s v="TPCEBX061"/>
    <m/>
    <s v="Domestic"/>
    <x v="0"/>
    <x v="1"/>
    <s v="Ma"/>
    <x v="1"/>
    <n v="2000"/>
    <n v="3024"/>
    <n v="1024"/>
    <n v="0.48799999999999999"/>
    <m/>
    <m/>
    <n v="3000"/>
    <n v="3024"/>
    <n v="24"/>
    <n v="0.99199999999999999"/>
    <m/>
    <m/>
  </r>
  <r>
    <x v="0"/>
    <x v="0"/>
    <x v="0"/>
    <d v="2022-05-09T00:00:00"/>
    <d v="2022-05-15T00:00:00"/>
    <x v="0"/>
    <x v="1"/>
    <x v="3"/>
    <s v="W20"/>
    <x v="3"/>
    <s v="TPCEBX062"/>
    <m/>
    <s v="Domestic"/>
    <x v="0"/>
    <x v="1"/>
    <s v="Ma"/>
    <x v="1"/>
    <n v="2000"/>
    <n v="1959.3"/>
    <n v="40.700000000000045"/>
    <n v="0.97965000000000002"/>
    <m/>
    <m/>
    <n v="2000"/>
    <n v="1959.3"/>
    <n v="40.700000000000045"/>
    <n v="0.97965000000000002"/>
    <m/>
    <m/>
  </r>
  <r>
    <x v="0"/>
    <x v="0"/>
    <x v="0"/>
    <d v="2022-05-09T00:00:00"/>
    <d v="2022-05-15T00:00:00"/>
    <x v="0"/>
    <x v="1"/>
    <x v="3"/>
    <s v="W20"/>
    <x v="3"/>
    <s v="TPCEBX063"/>
    <m/>
    <s v="Domestic"/>
    <x v="0"/>
    <x v="1"/>
    <s v="Ma"/>
    <x v="1"/>
    <n v="4200"/>
    <n v="1712.8999999999999"/>
    <n v="2487.1000000000004"/>
    <n v="0.40783333333333327"/>
    <m/>
    <m/>
    <n v="1700"/>
    <n v="1712.8999999999999"/>
    <n v="12.899999999999864"/>
    <n v="0.99241176470588244"/>
    <m/>
    <m/>
  </r>
  <r>
    <x v="0"/>
    <x v="0"/>
    <x v="0"/>
    <d v="2022-05-09T00:00:00"/>
    <d v="2022-05-15T00:00:00"/>
    <x v="0"/>
    <x v="1"/>
    <x v="3"/>
    <s v="W20"/>
    <x v="3"/>
    <s v="TPCECG056"/>
    <m/>
    <s v="Domestic"/>
    <x v="0"/>
    <x v="2"/>
    <s v="Ri"/>
    <x v="1"/>
    <n v="0"/>
    <n v="0"/>
    <n v="0"/>
    <n v="0"/>
    <m/>
    <m/>
    <n v="0"/>
    <n v="0"/>
    <n v="0"/>
    <n v="0"/>
    <m/>
    <m/>
  </r>
  <r>
    <x v="0"/>
    <x v="0"/>
    <x v="0"/>
    <d v="2022-05-09T00:00:00"/>
    <d v="2022-05-15T00:00:00"/>
    <x v="0"/>
    <x v="1"/>
    <x v="3"/>
    <s v="W20"/>
    <x v="3"/>
    <s v="TPCECG057"/>
    <m/>
    <s v="Domestic"/>
    <x v="0"/>
    <x v="2"/>
    <s v="Ri"/>
    <x v="1"/>
    <n v="2800"/>
    <n v="3847.9999999999764"/>
    <n v="1047.9999999999764"/>
    <n v="0.62571428571429411"/>
    <m/>
    <m/>
    <n v="4500"/>
    <n v="3847.9999999999764"/>
    <n v="652.00000000002365"/>
    <n v="0.85511111111110583"/>
    <m/>
    <m/>
  </r>
  <r>
    <x v="0"/>
    <x v="0"/>
    <x v="0"/>
    <d v="2022-05-09T00:00:00"/>
    <d v="2022-05-15T00:00:00"/>
    <x v="0"/>
    <x v="1"/>
    <x v="3"/>
    <s v="W20"/>
    <x v="3"/>
    <s v="TPCECG062"/>
    <m/>
    <s v="Domestic"/>
    <x v="0"/>
    <x v="2"/>
    <s v="Ri"/>
    <x v="1"/>
    <n v="2000"/>
    <n v="7835.5"/>
    <n v="5835.5"/>
    <n v="0"/>
    <m/>
    <m/>
    <n v="10000"/>
    <n v="7835.5"/>
    <n v="2164.5"/>
    <n v="0.78354999999999997"/>
    <m/>
    <m/>
  </r>
  <r>
    <x v="0"/>
    <x v="0"/>
    <x v="0"/>
    <d v="2022-05-09T00:00:00"/>
    <d v="2022-05-15T00:00:00"/>
    <x v="0"/>
    <x v="1"/>
    <x v="3"/>
    <s v="W20"/>
    <x v="3"/>
    <s v="TPCECG063"/>
    <m/>
    <s v="Domestic"/>
    <x v="0"/>
    <x v="2"/>
    <s v="Ri"/>
    <x v="1"/>
    <n v="0"/>
    <n v="2807"/>
    <n v="2807"/>
    <n v="0"/>
    <m/>
    <m/>
    <n v="0"/>
    <n v="2807"/>
    <n v="2807"/>
    <n v="0"/>
    <m/>
    <m/>
  </r>
  <r>
    <x v="0"/>
    <x v="0"/>
    <x v="0"/>
    <d v="2022-05-09T00:00:00"/>
    <d v="2022-05-15T00:00:00"/>
    <x v="0"/>
    <x v="1"/>
    <x v="3"/>
    <s v="W20"/>
    <x v="3"/>
    <s v="TPCECG063"/>
    <m/>
    <s v="Domestic"/>
    <x v="0"/>
    <x v="2"/>
    <s v="Ri"/>
    <x v="0"/>
    <n v="2800"/>
    <n v="2807"/>
    <n v="7"/>
    <n v="0.99750000000000005"/>
    <m/>
    <m/>
    <n v="2800"/>
    <n v="2807"/>
    <n v="7"/>
    <n v="0.99750000000000005"/>
    <m/>
    <m/>
  </r>
  <r>
    <x v="0"/>
    <x v="0"/>
    <x v="0"/>
    <d v="2022-05-09T00:00:00"/>
    <d v="2022-05-15T00:00:00"/>
    <x v="0"/>
    <x v="1"/>
    <x v="3"/>
    <s v="W20"/>
    <x v="3"/>
    <s v="TPCECG064"/>
    <m/>
    <s v="Domestic"/>
    <x v="0"/>
    <x v="2"/>
    <s v="Ri"/>
    <x v="1"/>
    <n v="5600"/>
    <n v="2660"/>
    <n v="2940"/>
    <n v="0.47499999999999998"/>
    <m/>
    <m/>
    <n v="3100"/>
    <n v="2660"/>
    <n v="440"/>
    <n v="0.85806451612903223"/>
    <m/>
    <m/>
  </r>
  <r>
    <x v="0"/>
    <x v="0"/>
    <x v="0"/>
    <d v="2022-05-09T00:00:00"/>
    <d v="2022-05-15T00:00:00"/>
    <x v="0"/>
    <x v="1"/>
    <x v="3"/>
    <s v="W20"/>
    <x v="3"/>
    <s v="TPCECG065"/>
    <m/>
    <s v="Domestic"/>
    <x v="0"/>
    <x v="2"/>
    <s v="Ri"/>
    <x v="1"/>
    <n v="2000"/>
    <n v="2785"/>
    <n v="785"/>
    <n v="0.60749999999999993"/>
    <m/>
    <m/>
    <n v="0"/>
    <n v="2785"/>
    <n v="2785"/>
    <n v="0"/>
    <m/>
    <m/>
  </r>
  <r>
    <x v="0"/>
    <x v="0"/>
    <x v="0"/>
    <d v="2022-05-09T00:00:00"/>
    <d v="2022-05-15T00:00:00"/>
    <x v="0"/>
    <x v="1"/>
    <x v="3"/>
    <s v="W20"/>
    <x v="3"/>
    <s v="TPCECG065"/>
    <m/>
    <s v="Domestic"/>
    <x v="0"/>
    <x v="2"/>
    <s v="Ri"/>
    <x v="0"/>
    <n v="0"/>
    <n v="2785"/>
    <n v="2785"/>
    <n v="0"/>
    <m/>
    <m/>
    <n v="2600"/>
    <n v="2785"/>
    <n v="185"/>
    <n v="0.92884615384615388"/>
    <m/>
    <m/>
  </r>
  <r>
    <x v="0"/>
    <x v="0"/>
    <x v="0"/>
    <d v="2022-05-09T00:00:00"/>
    <d v="2022-05-15T00:00:00"/>
    <x v="0"/>
    <x v="1"/>
    <x v="3"/>
    <s v="W20"/>
    <x v="3"/>
    <s v="TPCECG066"/>
    <m/>
    <s v="Domestic"/>
    <x v="0"/>
    <x v="2"/>
    <s v="Ne"/>
    <x v="0"/>
    <n v="2500"/>
    <n v="2689.2000000000262"/>
    <n v="189.20000000002619"/>
    <n v="0.92431999999998948"/>
    <m/>
    <m/>
    <n v="2500"/>
    <n v="2689.2000000000262"/>
    <n v="189.20000000002619"/>
    <n v="0.92431999999998948"/>
    <m/>
    <m/>
  </r>
  <r>
    <x v="0"/>
    <x v="0"/>
    <x v="0"/>
    <d v="2022-05-09T00:00:00"/>
    <d v="2022-05-15T00:00:00"/>
    <x v="0"/>
    <x v="1"/>
    <x v="3"/>
    <s v="W20"/>
    <x v="3"/>
    <s v="TPCECG067"/>
    <m/>
    <s v="Domestic"/>
    <x v="0"/>
    <x v="2"/>
    <s v="Ne"/>
    <x v="0"/>
    <n v="2500"/>
    <n v="2738.5"/>
    <n v="238.5"/>
    <n v="0.90459999999999996"/>
    <m/>
    <m/>
    <n v="2500"/>
    <n v="2738.5"/>
    <n v="238.5"/>
    <n v="0.90459999999999996"/>
    <m/>
    <m/>
  </r>
  <r>
    <x v="0"/>
    <x v="0"/>
    <x v="0"/>
    <d v="2022-05-09T00:00:00"/>
    <d v="2022-05-15T00:00:00"/>
    <x v="0"/>
    <x v="1"/>
    <x v="3"/>
    <s v="W20"/>
    <x v="3"/>
    <s v="TPCECG068"/>
    <m/>
    <s v="Domestic"/>
    <x v="0"/>
    <x v="2"/>
    <s v="Ne"/>
    <x v="0"/>
    <n v="7500"/>
    <n v="5045"/>
    <n v="2455"/>
    <n v="0.67266666666666675"/>
    <m/>
    <m/>
    <n v="5000"/>
    <n v="5045"/>
    <n v="45"/>
    <n v="0.99099999999999999"/>
    <m/>
    <m/>
  </r>
  <r>
    <x v="0"/>
    <x v="0"/>
    <x v="0"/>
    <d v="2022-05-09T00:00:00"/>
    <d v="2022-05-15T00:00:00"/>
    <x v="0"/>
    <x v="1"/>
    <x v="3"/>
    <s v="W20"/>
    <x v="3"/>
    <s v="TPCECG070"/>
    <m/>
    <s v="Domestic"/>
    <x v="0"/>
    <x v="2"/>
    <s v="Pa"/>
    <x v="0"/>
    <n v="7200"/>
    <n v="6796.5"/>
    <n v="403.5"/>
    <n v="0.94395833333333334"/>
    <m/>
    <m/>
    <n v="7200"/>
    <n v="6796.5"/>
    <n v="403.5"/>
    <n v="0.94395833333333334"/>
    <m/>
    <m/>
  </r>
  <r>
    <x v="0"/>
    <x v="0"/>
    <x v="0"/>
    <d v="2022-05-09T00:00:00"/>
    <d v="2022-05-15T00:00:00"/>
    <x v="0"/>
    <x v="1"/>
    <x v="3"/>
    <s v="W20"/>
    <x v="3"/>
    <s v="TPCECG073"/>
    <m/>
    <s v="Domestic"/>
    <x v="0"/>
    <x v="2"/>
    <s v="Pa"/>
    <x v="0"/>
    <n v="7200"/>
    <n v="6365.6"/>
    <n v="834.39999999999964"/>
    <n v="0.88411111111111118"/>
    <m/>
    <m/>
    <n v="7200"/>
    <n v="6365.6"/>
    <n v="834.39999999999964"/>
    <n v="0.88411111111111118"/>
    <m/>
    <m/>
  </r>
  <r>
    <x v="0"/>
    <x v="0"/>
    <x v="0"/>
    <d v="2022-05-09T00:00:00"/>
    <d v="2022-05-15T00:00:00"/>
    <x v="0"/>
    <x v="1"/>
    <x v="3"/>
    <s v="W20"/>
    <x v="3"/>
    <s v="TPCECG074"/>
    <m/>
    <s v="Domestic"/>
    <x v="0"/>
    <x v="2"/>
    <s v="Pa"/>
    <x v="0"/>
    <n v="0"/>
    <n v="0"/>
    <n v="0"/>
    <n v="0"/>
    <m/>
    <m/>
    <n v="0"/>
    <n v="0"/>
    <n v="0"/>
    <n v="0"/>
    <m/>
    <m/>
  </r>
  <r>
    <x v="0"/>
    <x v="0"/>
    <x v="0"/>
    <d v="2022-05-09T00:00:00"/>
    <d v="2022-05-15T00:00:00"/>
    <x v="0"/>
    <x v="1"/>
    <x v="3"/>
    <s v="W20"/>
    <x v="3"/>
    <s v="TPCECG076"/>
    <m/>
    <s v="Domestic"/>
    <x v="0"/>
    <x v="2"/>
    <s v="Pa"/>
    <x v="0"/>
    <m/>
    <n v="0"/>
    <n v="0"/>
    <n v="0"/>
    <m/>
    <m/>
    <m/>
    <n v="0"/>
    <n v="0"/>
    <n v="0"/>
    <m/>
    <m/>
  </r>
  <r>
    <x v="0"/>
    <x v="0"/>
    <x v="0"/>
    <d v="2022-05-09T00:00:00"/>
    <d v="2022-05-15T00:00:00"/>
    <x v="0"/>
    <x v="1"/>
    <x v="3"/>
    <s v="W20"/>
    <x v="3"/>
    <s v="TPCECG077"/>
    <m/>
    <s v="Domestic"/>
    <x v="0"/>
    <x v="2"/>
    <s v="Pa"/>
    <x v="0"/>
    <m/>
    <n v="0"/>
    <n v="0"/>
    <n v="0"/>
    <m/>
    <m/>
    <m/>
    <n v="0"/>
    <n v="0"/>
    <n v="0"/>
    <m/>
    <m/>
  </r>
  <r>
    <x v="0"/>
    <x v="0"/>
    <x v="0"/>
    <d v="2022-05-09T00:00:00"/>
    <d v="2022-05-15T00:00:00"/>
    <x v="0"/>
    <x v="1"/>
    <x v="3"/>
    <s v="W20"/>
    <x v="3"/>
    <s v="TPCEHC021"/>
    <m/>
    <s v="Domestic"/>
    <x v="0"/>
    <x v="1"/>
    <s v="Ha"/>
    <x v="1"/>
    <n v="2370"/>
    <n v="0"/>
    <n v="2370"/>
    <n v="0"/>
    <m/>
    <m/>
    <n v="0"/>
    <n v="0"/>
    <n v="0"/>
    <n v="0"/>
    <m/>
    <m/>
  </r>
  <r>
    <x v="0"/>
    <x v="0"/>
    <x v="0"/>
    <d v="2022-05-09T00:00:00"/>
    <d v="2022-05-15T00:00:00"/>
    <x v="0"/>
    <x v="1"/>
    <x v="3"/>
    <s v="W20"/>
    <x v="3"/>
    <s v="TPCEHC024"/>
    <m/>
    <s v="Domestic"/>
    <x v="0"/>
    <x v="1"/>
    <s v="Ha"/>
    <x v="1"/>
    <n v="13200"/>
    <n v="13822"/>
    <n v="622"/>
    <n v="0.95287878787878788"/>
    <m/>
    <m/>
    <n v="11100"/>
    <n v="13822"/>
    <n v="2722"/>
    <n v="0.75477477477477484"/>
    <m/>
    <m/>
  </r>
  <r>
    <x v="0"/>
    <x v="0"/>
    <x v="0"/>
    <d v="2022-05-09T00:00:00"/>
    <d v="2022-05-15T00:00:00"/>
    <x v="0"/>
    <x v="1"/>
    <x v="3"/>
    <s v="W20"/>
    <x v="3"/>
    <s v="TPCEHC025"/>
    <m/>
    <s v="Domestic"/>
    <x v="0"/>
    <x v="1"/>
    <s v="Ha"/>
    <x v="1"/>
    <n v="5600"/>
    <n v="0"/>
    <n v="5600"/>
    <n v="0"/>
    <m/>
    <m/>
    <n v="0"/>
    <n v="0"/>
    <n v="0"/>
    <n v="0"/>
    <m/>
    <m/>
  </r>
  <r>
    <x v="0"/>
    <x v="0"/>
    <x v="0"/>
    <d v="2022-05-09T00:00:00"/>
    <d v="2022-05-15T00:00:00"/>
    <x v="0"/>
    <x v="1"/>
    <x v="3"/>
    <s v="W20"/>
    <x v="3"/>
    <s v="TPCEHC026"/>
    <m/>
    <s v="Domestic"/>
    <x v="0"/>
    <x v="1"/>
    <s v="Ha"/>
    <x v="1"/>
    <n v="0"/>
    <n v="938.5"/>
    <n v="938.5"/>
    <n v="0"/>
    <m/>
    <m/>
    <n v="1000"/>
    <n v="938.5"/>
    <n v="61.5"/>
    <n v="0.9385"/>
    <m/>
    <m/>
  </r>
  <r>
    <x v="0"/>
    <x v="0"/>
    <x v="0"/>
    <d v="2022-05-09T00:00:00"/>
    <d v="2022-05-15T00:00:00"/>
    <x v="0"/>
    <x v="1"/>
    <x v="3"/>
    <s v="W20"/>
    <x v="3"/>
    <s v="TPCEHC027"/>
    <m/>
    <s v="Domestic"/>
    <x v="0"/>
    <x v="1"/>
    <s v="Ha"/>
    <x v="1"/>
    <n v="6400"/>
    <n v="7586"/>
    <n v="1186"/>
    <n v="0.81468750000000001"/>
    <m/>
    <m/>
    <n v="7900"/>
    <n v="7586"/>
    <n v="314"/>
    <n v="0.96025316455696208"/>
    <m/>
    <m/>
  </r>
  <r>
    <x v="0"/>
    <x v="0"/>
    <x v="0"/>
    <d v="2022-05-09T00:00:00"/>
    <d v="2022-05-15T00:00:00"/>
    <x v="0"/>
    <x v="1"/>
    <x v="3"/>
    <s v="W20"/>
    <x v="3"/>
    <s v="TPCEHC029"/>
    <m/>
    <s v="Domestic"/>
    <x v="0"/>
    <x v="1"/>
    <s v="Ha"/>
    <x v="1"/>
    <n v="2800"/>
    <n v="1860.8999999999999"/>
    <n v="939.10000000000014"/>
    <n v="0.66460714285714273"/>
    <m/>
    <m/>
    <n v="2800"/>
    <n v="1860.8999999999999"/>
    <n v="939.10000000000014"/>
    <n v="0.66460714285714273"/>
    <m/>
    <m/>
  </r>
  <r>
    <x v="0"/>
    <x v="0"/>
    <x v="0"/>
    <d v="2022-05-09T00:00:00"/>
    <d v="2022-05-15T00:00:00"/>
    <x v="0"/>
    <x v="1"/>
    <x v="3"/>
    <s v="W20"/>
    <x v="3"/>
    <s v="TPCEHC030"/>
    <m/>
    <s v="Domestic"/>
    <x v="0"/>
    <x v="1"/>
    <s v="Ha"/>
    <x v="1"/>
    <n v="1200"/>
    <n v="984.3"/>
    <n v="215.70000000000005"/>
    <n v="0.82024999999999992"/>
    <m/>
    <m/>
    <n v="1200"/>
    <n v="984.3"/>
    <n v="215.70000000000005"/>
    <n v="0.82024999999999992"/>
    <m/>
    <m/>
  </r>
  <r>
    <x v="0"/>
    <x v="0"/>
    <x v="0"/>
    <d v="2022-05-09T00:00:00"/>
    <d v="2022-05-15T00:00:00"/>
    <x v="0"/>
    <x v="1"/>
    <x v="3"/>
    <s v="W20"/>
    <x v="3"/>
    <s v="TPCEME003"/>
    <m/>
    <s v="Domestic"/>
    <x v="0"/>
    <x v="2"/>
    <s v="Ri"/>
    <x v="1"/>
    <n v="3700"/>
    <n v="3778.56"/>
    <n v="78.559999999999945"/>
    <n v="0.97876756756756755"/>
    <m/>
    <m/>
    <n v="3700"/>
    <n v="3778.56"/>
    <n v="78.559999999999945"/>
    <n v="0.97876756756756755"/>
    <m/>
    <m/>
  </r>
  <r>
    <x v="0"/>
    <x v="0"/>
    <x v="0"/>
    <d v="2022-05-09T00:00:00"/>
    <d v="2022-05-15T00:00:00"/>
    <x v="0"/>
    <x v="1"/>
    <x v="3"/>
    <s v="W20"/>
    <x v="3"/>
    <s v="TPCEXC004"/>
    <m/>
    <s v="Domestic"/>
    <x v="0"/>
    <x v="1"/>
    <s v="Sh"/>
    <x v="0"/>
    <m/>
    <n v="0"/>
    <n v="0"/>
    <n v="0"/>
    <m/>
    <m/>
    <m/>
    <n v="0"/>
    <n v="0"/>
    <n v="0"/>
    <m/>
    <m/>
  </r>
  <r>
    <x v="0"/>
    <x v="0"/>
    <x v="0"/>
    <d v="2022-05-09T00:00:00"/>
    <d v="2022-05-15T00:00:00"/>
    <x v="0"/>
    <x v="1"/>
    <x v="3"/>
    <s v="W20"/>
    <x v="3"/>
    <s v="TPCEXM005"/>
    <m/>
    <s v="Domestic"/>
    <x v="0"/>
    <x v="1"/>
    <s v="Sh"/>
    <x v="0"/>
    <n v="6600"/>
    <n v="6755"/>
    <n v="155"/>
    <n v="0.97651515151515156"/>
    <m/>
    <m/>
    <n v="6600"/>
    <n v="6755"/>
    <n v="155"/>
    <n v="0.97651515151515156"/>
    <m/>
    <m/>
  </r>
  <r>
    <x v="0"/>
    <x v="0"/>
    <x v="0"/>
    <d v="2022-05-09T00:00:00"/>
    <d v="2022-05-15T00:00:00"/>
    <x v="0"/>
    <x v="1"/>
    <x v="3"/>
    <s v="W20"/>
    <x v="3"/>
    <s v="TPTFGBX025"/>
    <m/>
    <s v="Export"/>
    <x v="0"/>
    <x v="1"/>
    <s v="Di"/>
    <x v="0"/>
    <n v="4000"/>
    <n v="1128.2"/>
    <n v="2871.8"/>
    <n v="0.28204999999999991"/>
    <m/>
    <m/>
    <n v="0"/>
    <n v="1128.2"/>
    <n v="1128.2"/>
    <n v="0"/>
    <m/>
    <m/>
  </r>
  <r>
    <x v="0"/>
    <x v="0"/>
    <x v="0"/>
    <d v="2022-05-09T00:00:00"/>
    <d v="2022-05-15T00:00:00"/>
    <x v="0"/>
    <x v="1"/>
    <x v="3"/>
    <s v="W20"/>
    <x v="3"/>
    <s v="TPTFGCG013"/>
    <m/>
    <s v="Export"/>
    <x v="0"/>
    <x v="2"/>
    <s v="Sp"/>
    <x v="0"/>
    <n v="131000"/>
    <n v="158412.79999999999"/>
    <n v="27412.799999999988"/>
    <n v="0.79074198473282453"/>
    <m/>
    <m/>
    <n v="148000"/>
    <n v="158412.79999999999"/>
    <n v="10412.799999999988"/>
    <n v="0.92964324324324332"/>
    <m/>
    <m/>
  </r>
  <r>
    <x v="0"/>
    <x v="0"/>
    <x v="0"/>
    <d v="2022-05-09T00:00:00"/>
    <d v="2022-05-15T00:00:00"/>
    <x v="0"/>
    <x v="1"/>
    <x v="3"/>
    <s v="W20"/>
    <x v="3"/>
    <s v="TPTFGHT021"/>
    <m/>
    <s v="Export"/>
    <x v="0"/>
    <x v="1"/>
    <s v="Di"/>
    <x v="0"/>
    <n v="20000"/>
    <n v="14580.096000000001"/>
    <n v="5419.9039999999986"/>
    <n v="0.72900480000000001"/>
    <m/>
    <m/>
    <n v="15000"/>
    <n v="14580.096000000001"/>
    <n v="419.90399999999863"/>
    <n v="0.97200640000000005"/>
    <m/>
    <m/>
  </r>
  <r>
    <x v="0"/>
    <x v="0"/>
    <x v="0"/>
    <d v="2022-05-09T00:00:00"/>
    <d v="2022-05-15T00:00:00"/>
    <x v="0"/>
    <x v="1"/>
    <x v="3"/>
    <s v="W20"/>
    <x v="3"/>
    <s v="11VMB00002"/>
    <m/>
    <s v="Domestic"/>
    <x v="1"/>
    <x v="3"/>
    <s v="TO"/>
    <x v="2"/>
    <n v="850"/>
    <n v="300.3"/>
    <n v="549.70000000000005"/>
    <n v="0.35329411764705876"/>
    <m/>
    <m/>
    <n v="850"/>
    <n v="300.3"/>
    <n v="549.70000000000005"/>
    <n v="0.35329411764705876"/>
    <m/>
    <m/>
  </r>
  <r>
    <x v="0"/>
    <x v="0"/>
    <x v="0"/>
    <d v="2022-05-09T00:00:00"/>
    <d v="2022-05-15T00:00:00"/>
    <x v="0"/>
    <x v="1"/>
    <x v="3"/>
    <s v="W20"/>
    <x v="3"/>
    <s v="11VMB00004"/>
    <m/>
    <s v="Domestic"/>
    <x v="1"/>
    <x v="3"/>
    <s v="TO"/>
    <x v="2"/>
    <n v="880"/>
    <n v="226.75"/>
    <n v="653.25"/>
    <n v="0.25767045454545456"/>
    <m/>
    <m/>
    <n v="880"/>
    <n v="226.75"/>
    <n v="653.25"/>
    <n v="0.25767045454545456"/>
    <m/>
    <m/>
  </r>
  <r>
    <x v="0"/>
    <x v="0"/>
    <x v="0"/>
    <d v="2022-05-09T00:00:00"/>
    <d v="2022-05-15T00:00:00"/>
    <x v="0"/>
    <x v="1"/>
    <x v="3"/>
    <s v="W20"/>
    <x v="3"/>
    <s v="11VMB00005"/>
    <m/>
    <s v="Domestic"/>
    <x v="1"/>
    <x v="3"/>
    <s v="TO"/>
    <x v="2"/>
    <n v="842"/>
    <n v="182.6"/>
    <n v="659.4"/>
    <n v="0.21686460807600949"/>
    <m/>
    <m/>
    <n v="842"/>
    <n v="182.6"/>
    <n v="659.4"/>
    <n v="0.21686460807600949"/>
    <m/>
    <m/>
  </r>
  <r>
    <x v="0"/>
    <x v="0"/>
    <x v="0"/>
    <d v="2022-05-09T00:00:00"/>
    <d v="2022-05-15T00:00:00"/>
    <x v="0"/>
    <x v="1"/>
    <x v="3"/>
    <s v="W20"/>
    <x v="3"/>
    <s v="11VMB00006"/>
    <m/>
    <s v="Domestic"/>
    <x v="1"/>
    <x v="3"/>
    <s v="TO"/>
    <x v="2"/>
    <n v="435"/>
    <n v="108"/>
    <n v="327"/>
    <n v="0.24827586206896557"/>
    <m/>
    <m/>
    <n v="435"/>
    <n v="108"/>
    <n v="327"/>
    <n v="0.24827586206896557"/>
    <m/>
    <m/>
  </r>
  <r>
    <x v="0"/>
    <x v="0"/>
    <x v="0"/>
    <d v="2022-05-09T00:00:00"/>
    <d v="2022-05-15T00:00:00"/>
    <x v="0"/>
    <x v="1"/>
    <x v="3"/>
    <s v="W20"/>
    <x v="3"/>
    <s v="11VMB00042"/>
    <m/>
    <s v="Domestic"/>
    <x v="1"/>
    <x v="4"/>
    <s v="KI"/>
    <x v="1"/>
    <n v="900"/>
    <n v="900"/>
    <n v="0"/>
    <n v="1"/>
    <m/>
    <m/>
    <n v="900"/>
    <n v="900"/>
    <n v="0"/>
    <n v="1"/>
    <m/>
    <m/>
  </r>
  <r>
    <x v="0"/>
    <x v="0"/>
    <x v="0"/>
    <d v="2022-05-09T00:00:00"/>
    <d v="2022-05-15T00:00:00"/>
    <x v="0"/>
    <x v="1"/>
    <x v="3"/>
    <s v="W20"/>
    <x v="3"/>
    <s v="11VMB00045"/>
    <m/>
    <s v="Domestic"/>
    <x v="1"/>
    <x v="4"/>
    <s v="KI"/>
    <x v="1"/>
    <n v="600"/>
    <n v="912.2"/>
    <n v="312.20000000000005"/>
    <n v="0.47966666666666657"/>
    <m/>
    <m/>
    <n v="900"/>
    <n v="912.2"/>
    <n v="12.200000000000045"/>
    <n v="0.98644444444444435"/>
    <m/>
    <m/>
  </r>
  <r>
    <x v="0"/>
    <x v="0"/>
    <x v="0"/>
    <d v="2022-05-09T00:00:00"/>
    <d v="2022-05-15T00:00:00"/>
    <x v="0"/>
    <x v="1"/>
    <x v="3"/>
    <s v="W20"/>
    <x v="3"/>
    <s v="11VMB00250"/>
    <m/>
    <s v="Export"/>
    <x v="1"/>
    <x v="4"/>
    <s v="KI"/>
    <x v="1"/>
    <n v="0"/>
    <m/>
    <n v="0"/>
    <n v="0"/>
    <m/>
    <m/>
    <n v="150"/>
    <n v="0"/>
    <n v="150"/>
    <n v="0"/>
    <m/>
    <m/>
  </r>
  <r>
    <x v="0"/>
    <x v="0"/>
    <x v="0"/>
    <d v="2022-05-09T00:00:00"/>
    <d v="2022-05-15T00:00:00"/>
    <x v="0"/>
    <x v="1"/>
    <x v="3"/>
    <s v="W20"/>
    <x v="3"/>
    <s v="11VMB00275BGG"/>
    <m/>
    <s v="Domestic"/>
    <x v="1"/>
    <x v="4"/>
    <s v="KI"/>
    <x v="1"/>
    <n v="12250"/>
    <n v="10000"/>
    <n v="2250"/>
    <n v="0.81632653061224492"/>
    <m/>
    <m/>
    <n v="10000"/>
    <n v="10000"/>
    <n v="0"/>
    <n v="1"/>
    <m/>
    <m/>
  </r>
  <r>
    <x v="0"/>
    <x v="0"/>
    <x v="0"/>
    <d v="2022-05-09T00:00:00"/>
    <d v="2022-05-15T00:00:00"/>
    <x v="0"/>
    <x v="1"/>
    <x v="3"/>
    <s v="W20"/>
    <x v="3"/>
    <s v="11VMB00275BGT"/>
    <m/>
    <s v="Domestic"/>
    <x v="1"/>
    <x v="4"/>
    <s v="KI"/>
    <x v="1"/>
    <n v="0"/>
    <n v="530"/>
    <n v="530"/>
    <n v="0"/>
    <m/>
    <m/>
    <n v="530"/>
    <n v="530"/>
    <n v="0"/>
    <n v="1"/>
    <m/>
    <m/>
  </r>
  <r>
    <x v="0"/>
    <x v="0"/>
    <x v="0"/>
    <d v="2022-05-09T00:00:00"/>
    <d v="2022-05-15T00:00:00"/>
    <x v="0"/>
    <x v="1"/>
    <x v="3"/>
    <s v="W20"/>
    <x v="3"/>
    <s v="11VMB00315"/>
    <m/>
    <s v="Domestic"/>
    <x v="1"/>
    <x v="4"/>
    <s v="KI"/>
    <x v="1"/>
    <n v="12300"/>
    <n v="12939.900000000001"/>
    <n v="639.90000000000146"/>
    <n v="0.9479756097560974"/>
    <m/>
    <m/>
    <n v="15845"/>
    <n v="12939.900000000001"/>
    <n v="2905.0999999999985"/>
    <n v="0.81665509624487231"/>
    <m/>
    <m/>
  </r>
  <r>
    <x v="0"/>
    <x v="0"/>
    <x v="0"/>
    <d v="2022-05-09T00:00:00"/>
    <d v="2022-05-15T00:00:00"/>
    <x v="0"/>
    <x v="1"/>
    <x v="3"/>
    <s v="W20"/>
    <x v="3"/>
    <s v="11VMB00316"/>
    <m/>
    <s v="Domestic"/>
    <x v="1"/>
    <x v="4"/>
    <s v="KI"/>
    <x v="1"/>
    <n v="42477.599999999999"/>
    <n v="40315"/>
    <n v="2162.5999999999985"/>
    <n v="0.94908846074166153"/>
    <m/>
    <m/>
    <n v="39706"/>
    <n v="40315"/>
    <n v="609"/>
    <n v="0.9846622676673551"/>
    <m/>
    <m/>
  </r>
  <r>
    <x v="0"/>
    <x v="0"/>
    <x v="0"/>
    <d v="2022-05-09T00:00:00"/>
    <d v="2022-05-15T00:00:00"/>
    <x v="0"/>
    <x v="1"/>
    <x v="3"/>
    <s v="W20"/>
    <x v="3"/>
    <s v="11VMB00317"/>
    <m/>
    <s v="Domestic"/>
    <x v="1"/>
    <x v="4"/>
    <s v="KI"/>
    <x v="1"/>
    <n v="840"/>
    <n v="960"/>
    <n v="120"/>
    <n v="0.85714285714285721"/>
    <m/>
    <m/>
    <n v="960"/>
    <n v="960"/>
    <n v="0"/>
    <n v="1"/>
    <m/>
    <m/>
  </r>
  <r>
    <x v="0"/>
    <x v="0"/>
    <x v="0"/>
    <d v="2022-05-09T00:00:00"/>
    <d v="2022-05-15T00:00:00"/>
    <x v="0"/>
    <x v="1"/>
    <x v="3"/>
    <s v="W20"/>
    <x v="3"/>
    <s v="11VMB00318"/>
    <m/>
    <s v="Domestic"/>
    <x v="1"/>
    <x v="4"/>
    <s v="KI"/>
    <x v="1"/>
    <n v="9100"/>
    <n v="9495"/>
    <n v="395"/>
    <n v="0.95659340659340664"/>
    <m/>
    <m/>
    <n v="9500"/>
    <n v="9495"/>
    <n v="5"/>
    <n v="0.99947368421052629"/>
    <m/>
    <m/>
  </r>
  <r>
    <x v="0"/>
    <x v="0"/>
    <x v="0"/>
    <d v="2022-05-09T00:00:00"/>
    <d v="2022-05-15T00:00:00"/>
    <x v="0"/>
    <x v="1"/>
    <x v="3"/>
    <s v="W20"/>
    <x v="3"/>
    <s v="11VMB00319"/>
    <m/>
    <s v="Export"/>
    <x v="1"/>
    <x v="4"/>
    <s v="KI"/>
    <x v="1"/>
    <n v="5500"/>
    <n v="7240"/>
    <n v="1740"/>
    <n v="0.6836363636363636"/>
    <m/>
    <m/>
    <n v="7000"/>
    <n v="7240"/>
    <n v="240"/>
    <n v="0.96571428571428575"/>
    <m/>
    <m/>
  </r>
  <r>
    <x v="0"/>
    <x v="0"/>
    <x v="0"/>
    <d v="2022-05-09T00:00:00"/>
    <d v="2022-05-15T00:00:00"/>
    <x v="0"/>
    <x v="1"/>
    <x v="3"/>
    <s v="W20"/>
    <x v="3"/>
    <s v="11VMB00320"/>
    <m/>
    <s v="Domestic"/>
    <x v="1"/>
    <x v="4"/>
    <s v="KI"/>
    <x v="1"/>
    <n v="1200"/>
    <n v="1290.4000000000001"/>
    <n v="90.400000000000091"/>
    <n v="0.92466666666666664"/>
    <m/>
    <m/>
    <n v="1305"/>
    <n v="1290.4000000000001"/>
    <n v="14.599999999999909"/>
    <n v="0.98881226053639859"/>
    <m/>
    <m/>
  </r>
  <r>
    <x v="0"/>
    <x v="0"/>
    <x v="0"/>
    <d v="2022-05-09T00:00:00"/>
    <d v="2022-05-15T00:00:00"/>
    <x v="0"/>
    <x v="1"/>
    <x v="3"/>
    <s v="W20"/>
    <x v="3"/>
    <s v="11VMB00321"/>
    <m/>
    <s v="Domestic"/>
    <x v="1"/>
    <x v="4"/>
    <s v="KI"/>
    <x v="1"/>
    <n v="5750"/>
    <n v="7690"/>
    <n v="1940"/>
    <n v="0.66260869565217395"/>
    <m/>
    <m/>
    <n v="7250"/>
    <n v="7690"/>
    <n v="440"/>
    <n v="0.93931034482758624"/>
    <m/>
    <m/>
  </r>
  <r>
    <x v="0"/>
    <x v="0"/>
    <x v="0"/>
    <d v="2022-05-09T00:00:00"/>
    <d v="2022-05-15T00:00:00"/>
    <x v="0"/>
    <x v="1"/>
    <x v="3"/>
    <s v="W20"/>
    <x v="3"/>
    <s v="11VMB00325"/>
    <m/>
    <s v="Domestic"/>
    <x v="1"/>
    <x v="4"/>
    <s v="KI"/>
    <x v="1"/>
    <n v="0"/>
    <n v="0"/>
    <n v="0"/>
    <n v="0"/>
    <m/>
    <m/>
    <n v="0"/>
    <n v="0"/>
    <n v="0"/>
    <n v="0"/>
    <m/>
    <m/>
  </r>
  <r>
    <x v="0"/>
    <x v="0"/>
    <x v="0"/>
    <d v="2022-05-09T00:00:00"/>
    <d v="2022-05-15T00:00:00"/>
    <x v="0"/>
    <x v="1"/>
    <x v="3"/>
    <s v="W20"/>
    <x v="3"/>
    <s v="11VMB00327"/>
    <m/>
    <s v="Domestic"/>
    <x v="1"/>
    <x v="4"/>
    <s v="KI"/>
    <x v="1"/>
    <n v="2000"/>
    <n v="850"/>
    <n v="1150"/>
    <n v="0.42500000000000004"/>
    <m/>
    <m/>
    <n v="850"/>
    <n v="850"/>
    <n v="0"/>
    <n v="1"/>
    <m/>
    <m/>
  </r>
  <r>
    <x v="0"/>
    <x v="0"/>
    <x v="0"/>
    <d v="2022-05-09T00:00:00"/>
    <d v="2022-05-15T00:00:00"/>
    <x v="0"/>
    <x v="1"/>
    <x v="3"/>
    <s v="W20"/>
    <x v="3"/>
    <s v="11VMB00327GG"/>
    <m/>
    <s v="Domestic"/>
    <x v="1"/>
    <x v="4"/>
    <s v="KI"/>
    <x v="1"/>
    <n v="250"/>
    <n v="1050"/>
    <n v="800"/>
    <n v="0"/>
    <m/>
    <m/>
    <n v="1050"/>
    <n v="1050"/>
    <n v="0"/>
    <n v="1"/>
    <m/>
    <m/>
  </r>
  <r>
    <x v="0"/>
    <x v="0"/>
    <x v="0"/>
    <d v="2022-05-09T00:00:00"/>
    <d v="2022-05-15T00:00:00"/>
    <x v="0"/>
    <x v="1"/>
    <x v="3"/>
    <s v="W20"/>
    <x v="3"/>
    <s v="11VMB00328"/>
    <m/>
    <s v="Domestic"/>
    <x v="1"/>
    <x v="4"/>
    <s v="KI"/>
    <x v="1"/>
    <n v="180"/>
    <n v="0"/>
    <n v="180"/>
    <n v="0"/>
    <m/>
    <m/>
    <n v="0"/>
    <n v="0"/>
    <n v="0"/>
    <n v="0"/>
    <m/>
    <m/>
  </r>
  <r>
    <x v="0"/>
    <x v="0"/>
    <x v="0"/>
    <d v="2022-05-09T00:00:00"/>
    <d v="2022-05-15T00:00:00"/>
    <x v="0"/>
    <x v="1"/>
    <x v="3"/>
    <s v="W20"/>
    <x v="3"/>
    <s v="11VMB00329"/>
    <m/>
    <s v="Domestic"/>
    <x v="1"/>
    <x v="4"/>
    <s v="KI"/>
    <x v="1"/>
    <n v="1350"/>
    <n v="1830"/>
    <n v="480"/>
    <n v="0.64444444444444438"/>
    <m/>
    <m/>
    <n v="1830"/>
    <n v="1830"/>
    <n v="0"/>
    <n v="1"/>
    <m/>
    <m/>
  </r>
  <r>
    <x v="0"/>
    <x v="0"/>
    <x v="0"/>
    <d v="2022-05-09T00:00:00"/>
    <d v="2022-05-15T00:00:00"/>
    <x v="0"/>
    <x v="1"/>
    <x v="3"/>
    <s v="W20"/>
    <x v="3"/>
    <s v="11VMB00341"/>
    <m/>
    <s v="Domestic"/>
    <x v="1"/>
    <x v="4"/>
    <s v="KI"/>
    <x v="1"/>
    <n v="2400"/>
    <n v="2490.6"/>
    <n v="90.599999999999909"/>
    <n v="0.96225000000000005"/>
    <m/>
    <m/>
    <n v="2400"/>
    <n v="2490.6"/>
    <n v="90.599999999999909"/>
    <n v="0.96225000000000005"/>
    <m/>
    <m/>
  </r>
  <r>
    <x v="0"/>
    <x v="0"/>
    <x v="0"/>
    <d v="2022-05-09T00:00:00"/>
    <d v="2022-05-15T00:00:00"/>
    <x v="0"/>
    <x v="1"/>
    <x v="3"/>
    <s v="W20"/>
    <x v="3"/>
    <s v="11VMB00420"/>
    <m/>
    <s v="Domestic"/>
    <x v="1"/>
    <x v="4"/>
    <s v="Ch"/>
    <x v="1"/>
    <n v="0"/>
    <n v="0"/>
    <n v="0"/>
    <n v="0"/>
    <m/>
    <m/>
    <n v="0"/>
    <n v="0"/>
    <n v="0"/>
    <n v="0"/>
    <m/>
    <m/>
  </r>
  <r>
    <x v="0"/>
    <x v="0"/>
    <x v="0"/>
    <d v="2022-05-09T00:00:00"/>
    <d v="2022-05-15T00:00:00"/>
    <x v="0"/>
    <x v="1"/>
    <x v="3"/>
    <s v="W20"/>
    <x v="3"/>
    <s v="11VMB00476"/>
    <m/>
    <s v="Domestic"/>
    <x v="1"/>
    <x v="4"/>
    <s v="Ch"/>
    <x v="1"/>
    <n v="0"/>
    <n v="0"/>
    <n v="0"/>
    <n v="0"/>
    <m/>
    <m/>
    <n v="0"/>
    <n v="0"/>
    <n v="0"/>
    <n v="0"/>
    <m/>
    <m/>
  </r>
  <r>
    <x v="0"/>
    <x v="0"/>
    <x v="0"/>
    <d v="2022-05-09T00:00:00"/>
    <d v="2022-05-15T00:00:00"/>
    <x v="0"/>
    <x v="1"/>
    <x v="3"/>
    <s v="W20"/>
    <x v="3"/>
    <s v="12GER00001"/>
    <m/>
    <s v="Export"/>
    <x v="1"/>
    <x v="4"/>
    <s v="KI"/>
    <x v="1"/>
    <n v="0"/>
    <n v="0"/>
    <n v="0"/>
    <n v="0"/>
    <m/>
    <m/>
    <n v="0"/>
    <n v="0"/>
    <n v="0"/>
    <n v="0"/>
    <m/>
    <m/>
  </r>
  <r>
    <x v="0"/>
    <x v="0"/>
    <x v="0"/>
    <d v="2022-05-09T00:00:00"/>
    <d v="2022-05-15T00:00:00"/>
    <x v="0"/>
    <x v="1"/>
    <x v="3"/>
    <s v="W20"/>
    <x v="3"/>
    <s v="12GER00002"/>
    <m/>
    <s v="Export"/>
    <x v="1"/>
    <x v="4"/>
    <s v="KI"/>
    <x v="1"/>
    <n v="0"/>
    <n v="0"/>
    <n v="0"/>
    <n v="0"/>
    <m/>
    <m/>
    <n v="0"/>
    <n v="0"/>
    <n v="0"/>
    <n v="0"/>
    <m/>
    <m/>
  </r>
  <r>
    <x v="0"/>
    <x v="0"/>
    <x v="0"/>
    <d v="2022-05-09T00:00:00"/>
    <d v="2022-05-15T00:00:00"/>
    <x v="0"/>
    <x v="1"/>
    <x v="3"/>
    <s v="W20"/>
    <x v="3"/>
    <s v="12JBP00009"/>
    <m/>
    <s v="Export"/>
    <x v="1"/>
    <x v="4"/>
    <s v="KI"/>
    <x v="1"/>
    <n v="0"/>
    <n v="0"/>
    <n v="0"/>
    <n v="0"/>
    <m/>
    <m/>
    <n v="0"/>
    <n v="0"/>
    <n v="0"/>
    <n v="0"/>
    <m/>
    <m/>
  </r>
  <r>
    <x v="0"/>
    <x v="0"/>
    <x v="0"/>
    <d v="2022-05-09T00:00:00"/>
    <d v="2022-05-15T00:00:00"/>
    <x v="0"/>
    <x v="1"/>
    <x v="3"/>
    <s v="W20"/>
    <x v="3"/>
    <s v="12JBP00010"/>
    <m/>
    <s v="Export"/>
    <x v="1"/>
    <x v="4"/>
    <s v="KI"/>
    <x v="1"/>
    <n v="0"/>
    <n v="0"/>
    <n v="0"/>
    <n v="0"/>
    <m/>
    <m/>
    <n v="0"/>
    <n v="0"/>
    <n v="0"/>
    <n v="0"/>
    <m/>
    <m/>
  </r>
  <r>
    <x v="0"/>
    <x v="0"/>
    <x v="0"/>
    <d v="2022-05-09T00:00:00"/>
    <d v="2022-05-15T00:00:00"/>
    <x v="0"/>
    <x v="1"/>
    <x v="3"/>
    <s v="W20"/>
    <x v="3"/>
    <s v="12SIM00004"/>
    <m/>
    <s v="Export"/>
    <x v="1"/>
    <x v="4"/>
    <s v="KI"/>
    <x v="1"/>
    <n v="2.4"/>
    <n v="576"/>
    <n v="573.6"/>
    <n v="0"/>
    <m/>
    <m/>
    <n v="24"/>
    <n v="576"/>
    <n v="552"/>
    <n v="0"/>
    <m/>
    <m/>
  </r>
  <r>
    <x v="0"/>
    <x v="0"/>
    <x v="0"/>
    <d v="2022-05-09T00:00:00"/>
    <d v="2022-05-15T00:00:00"/>
    <x v="0"/>
    <x v="1"/>
    <x v="3"/>
    <s v="W20"/>
    <x v="3"/>
    <s v="12SIM00006"/>
    <m/>
    <s v="Export"/>
    <x v="1"/>
    <x v="4"/>
    <s v="KI"/>
    <x v="1"/>
    <n v="7000"/>
    <n v="3345"/>
    <n v="3655"/>
    <n v="0.47785714285714287"/>
    <m/>
    <m/>
    <n v="3000"/>
    <n v="3345"/>
    <n v="345"/>
    <n v="0.88500000000000001"/>
    <m/>
    <m/>
  </r>
  <r>
    <x v="0"/>
    <x v="0"/>
    <x v="0"/>
    <d v="2022-05-09T00:00:00"/>
    <d v="2022-05-15T00:00:00"/>
    <x v="0"/>
    <x v="1"/>
    <x v="3"/>
    <s v="W20"/>
    <x v="3"/>
    <s v="12THB00006"/>
    <m/>
    <s v="Export"/>
    <x v="1"/>
    <x v="4"/>
    <s v="KI"/>
    <x v="1"/>
    <n v="0"/>
    <n v="0"/>
    <n v="0"/>
    <n v="0"/>
    <m/>
    <m/>
    <n v="0"/>
    <n v="0"/>
    <n v="0"/>
    <n v="0"/>
    <m/>
    <m/>
  </r>
  <r>
    <x v="0"/>
    <x v="0"/>
    <x v="0"/>
    <d v="2022-05-09T00:00:00"/>
    <d v="2022-05-15T00:00:00"/>
    <x v="0"/>
    <x v="1"/>
    <x v="3"/>
    <s v="W20"/>
    <x v="3"/>
    <s v="12THB00007"/>
    <m/>
    <s v="Export"/>
    <x v="1"/>
    <x v="4"/>
    <s v="KI"/>
    <x v="1"/>
    <n v="0"/>
    <n v="0"/>
    <n v="0"/>
    <n v="0"/>
    <m/>
    <m/>
    <n v="0"/>
    <n v="0"/>
    <n v="0"/>
    <n v="0"/>
    <m/>
    <m/>
  </r>
  <r>
    <x v="0"/>
    <x v="0"/>
    <x v="0"/>
    <d v="2022-05-09T00:00:00"/>
    <d v="2022-05-15T00:00:00"/>
    <x v="0"/>
    <x v="1"/>
    <x v="3"/>
    <s v="W20"/>
    <x v="3"/>
    <s v="12THB00009"/>
    <m/>
    <s v="Export"/>
    <x v="1"/>
    <x v="4"/>
    <s v="KI"/>
    <x v="1"/>
    <n v="0"/>
    <n v="0"/>
    <n v="0"/>
    <n v="0"/>
    <m/>
    <m/>
    <n v="0"/>
    <n v="0"/>
    <n v="0"/>
    <n v="0"/>
    <m/>
    <m/>
  </r>
  <r>
    <x v="0"/>
    <x v="0"/>
    <x v="0"/>
    <d v="2022-05-09T00:00:00"/>
    <d v="2022-05-15T00:00:00"/>
    <x v="0"/>
    <x v="1"/>
    <x v="3"/>
    <s v="W20"/>
    <x v="3"/>
    <s v="12THB00013"/>
    <m/>
    <s v="Export"/>
    <x v="1"/>
    <x v="4"/>
    <s v="KI"/>
    <x v="1"/>
    <n v="0"/>
    <n v="0"/>
    <n v="0"/>
    <n v="0"/>
    <m/>
    <m/>
    <n v="0"/>
    <n v="0"/>
    <n v="0"/>
    <n v="0"/>
    <m/>
    <m/>
  </r>
  <r>
    <x v="0"/>
    <x v="0"/>
    <x v="0"/>
    <d v="2022-05-09T00:00:00"/>
    <d v="2022-05-15T00:00:00"/>
    <x v="0"/>
    <x v="1"/>
    <x v="3"/>
    <s v="W20"/>
    <x v="3"/>
    <s v="12THB00014"/>
    <m/>
    <s v="Export"/>
    <x v="1"/>
    <x v="4"/>
    <s v="KI"/>
    <x v="1"/>
    <n v="0"/>
    <n v="0"/>
    <n v="0"/>
    <n v="0"/>
    <m/>
    <m/>
    <n v="0"/>
    <n v="0"/>
    <n v="0"/>
    <n v="0"/>
    <m/>
    <m/>
  </r>
  <r>
    <x v="0"/>
    <x v="0"/>
    <x v="0"/>
    <d v="2022-05-09T00:00:00"/>
    <d v="2022-05-15T00:00:00"/>
    <x v="0"/>
    <x v="1"/>
    <x v="3"/>
    <s v="W20"/>
    <x v="3"/>
    <s v="41VMB00542"/>
    <m/>
    <s v="Domestic"/>
    <x v="1"/>
    <x v="4"/>
    <s v="KI"/>
    <x v="1"/>
    <m/>
    <n v="450"/>
    <n v="450"/>
    <n v="0"/>
    <m/>
    <m/>
    <n v="0"/>
    <n v="450"/>
    <n v="450"/>
    <n v="0"/>
    <m/>
    <m/>
  </r>
  <r>
    <x v="0"/>
    <x v="0"/>
    <x v="0"/>
    <d v="2022-05-09T00:00:00"/>
    <d v="2022-05-15T00:00:00"/>
    <x v="0"/>
    <x v="1"/>
    <x v="3"/>
    <s v="W20"/>
    <x v="3"/>
    <s v="11VMB00335"/>
    <m/>
    <s v="Domestic"/>
    <x v="2"/>
    <x v="5"/>
    <s v="Se"/>
    <x v="0"/>
    <n v="0"/>
    <n v="0"/>
    <n v="0"/>
    <n v="0"/>
    <m/>
    <m/>
    <n v="0"/>
    <n v="0"/>
    <n v="0"/>
    <n v="0"/>
    <m/>
    <m/>
  </r>
  <r>
    <x v="0"/>
    <x v="0"/>
    <x v="0"/>
    <d v="2022-05-09T00:00:00"/>
    <d v="2022-05-15T00:00:00"/>
    <x v="0"/>
    <x v="1"/>
    <x v="3"/>
    <s v="W20"/>
    <x v="3"/>
    <s v="11VMB00481"/>
    <m/>
    <s v="Domestic"/>
    <x v="2"/>
    <x v="6"/>
    <s v="Fr"/>
    <x v="0"/>
    <n v="0"/>
    <n v="0"/>
    <n v="0"/>
    <n v="0"/>
    <m/>
    <m/>
    <n v="0"/>
    <n v="0"/>
    <n v="0"/>
    <n v="0"/>
    <m/>
    <m/>
  </r>
  <r>
    <x v="0"/>
    <x v="0"/>
    <x v="0"/>
    <d v="2022-05-09T00:00:00"/>
    <d v="2022-05-15T00:00:00"/>
    <x v="0"/>
    <x v="1"/>
    <x v="3"/>
    <s v="W20"/>
    <x v="3"/>
    <s v="11VMB00482"/>
    <m/>
    <s v="Domestic"/>
    <x v="2"/>
    <x v="6"/>
    <s v="Fr"/>
    <x v="0"/>
    <n v="0"/>
    <n v="0"/>
    <n v="0"/>
    <n v="0"/>
    <m/>
    <m/>
    <n v="0"/>
    <n v="0"/>
    <n v="0"/>
    <n v="0"/>
    <m/>
    <m/>
  </r>
  <r>
    <x v="0"/>
    <x v="0"/>
    <x v="0"/>
    <d v="2022-05-09T00:00:00"/>
    <d v="2022-05-15T00:00:00"/>
    <x v="0"/>
    <x v="1"/>
    <x v="3"/>
    <s v="W20"/>
    <x v="3"/>
    <s v="TPCEBB031"/>
    <m/>
    <s v="Domestic"/>
    <x v="2"/>
    <x v="6"/>
    <s v="Fr"/>
    <x v="0"/>
    <n v="0"/>
    <n v="771.22500000000002"/>
    <n v="771.22500000000002"/>
    <n v="0"/>
    <m/>
    <m/>
    <n v="770"/>
    <n v="771.22500000000002"/>
    <n v="1.2250000000000227"/>
    <n v="0.99840909090909091"/>
    <m/>
    <m/>
  </r>
  <r>
    <x v="0"/>
    <x v="0"/>
    <x v="0"/>
    <d v="2022-05-09T00:00:00"/>
    <d v="2022-05-15T00:00:00"/>
    <x v="0"/>
    <x v="1"/>
    <x v="3"/>
    <s v="W20"/>
    <x v="3"/>
    <s v="TPCEBG010"/>
    <m/>
    <s v="Domestic"/>
    <x v="2"/>
    <x v="1"/>
    <s v="Ha"/>
    <x v="0"/>
    <n v="2400"/>
    <n v="3937.75"/>
    <n v="1537.75"/>
    <n v="0.35927083333333332"/>
    <m/>
    <m/>
    <n v="3600"/>
    <n v="3937.75"/>
    <n v="337.75"/>
    <n v="0.90618055555555554"/>
    <m/>
    <m/>
  </r>
  <r>
    <x v="0"/>
    <x v="0"/>
    <x v="0"/>
    <d v="2022-05-09T00:00:00"/>
    <d v="2022-05-15T00:00:00"/>
    <x v="0"/>
    <x v="1"/>
    <x v="3"/>
    <s v="W20"/>
    <x v="3"/>
    <s v="TPCEMI001"/>
    <m/>
    <s v="Domestic"/>
    <x v="2"/>
    <x v="6"/>
    <s v="Fr"/>
    <x v="0"/>
    <n v="0"/>
    <n v="0"/>
    <n v="0"/>
    <n v="0"/>
    <m/>
    <m/>
    <n v="0"/>
    <n v="0"/>
    <n v="0"/>
    <n v="0"/>
    <m/>
    <m/>
  </r>
  <r>
    <x v="0"/>
    <x v="0"/>
    <x v="0"/>
    <d v="2022-05-09T00:00:00"/>
    <d v="2022-05-15T00:00:00"/>
    <x v="0"/>
    <x v="1"/>
    <x v="3"/>
    <s v="W20"/>
    <x v="3"/>
    <s v="TPCERB001"/>
    <m/>
    <s v="Domestic"/>
    <x v="2"/>
    <x v="5"/>
    <s v="Se"/>
    <x v="0"/>
    <n v="360"/>
    <n v="388"/>
    <n v="28"/>
    <n v="0.92222222222222228"/>
    <m/>
    <m/>
    <n v="360"/>
    <n v="388"/>
    <n v="28"/>
    <n v="0.92222222222222228"/>
    <m/>
    <m/>
  </r>
  <r>
    <x v="0"/>
    <x v="0"/>
    <x v="0"/>
    <d v="2022-05-09T00:00:00"/>
    <d v="2022-05-15T00:00:00"/>
    <x v="0"/>
    <x v="1"/>
    <x v="3"/>
    <s v="W20"/>
    <x v="3"/>
    <s v="TPCERB002"/>
    <m/>
    <s v="Domestic"/>
    <x v="2"/>
    <x v="5"/>
    <s v="Se"/>
    <x v="0"/>
    <n v="240"/>
    <n v="387.5"/>
    <n v="147.5"/>
    <n v="0.38541666666666663"/>
    <m/>
    <m/>
    <n v="360"/>
    <n v="387.5"/>
    <n v="27.5"/>
    <n v="0.92361111111111116"/>
    <m/>
    <m/>
  </r>
  <r>
    <x v="0"/>
    <x v="0"/>
    <x v="0"/>
    <d v="2022-05-09T00:00:00"/>
    <d v="2022-05-15T00:00:00"/>
    <x v="0"/>
    <x v="1"/>
    <x v="3"/>
    <s v="W20"/>
    <x v="3"/>
    <s v="11VMB00273"/>
    <m/>
    <s v="Domestic"/>
    <x v="3"/>
    <x v="6"/>
    <s v="Fi"/>
    <x v="0"/>
    <n v="300"/>
    <n v="450"/>
    <n v="150"/>
    <n v="0.5"/>
    <m/>
    <m/>
    <n v="450"/>
    <n v="450"/>
    <n v="0"/>
    <n v="1"/>
    <m/>
    <m/>
  </r>
  <r>
    <x v="0"/>
    <x v="0"/>
    <x v="0"/>
    <d v="2022-05-09T00:00:00"/>
    <d v="2022-05-15T00:00:00"/>
    <x v="0"/>
    <x v="1"/>
    <x v="3"/>
    <s v="W20"/>
    <x v="3"/>
    <s v="11VMB00306"/>
    <m/>
    <s v="Domestic"/>
    <x v="3"/>
    <x v="0"/>
    <s v="Semi"/>
    <x v="0"/>
    <n v="0"/>
    <n v="0"/>
    <n v="0"/>
    <n v="0"/>
    <m/>
    <m/>
    <n v="0"/>
    <n v="0"/>
    <n v="0"/>
    <n v="0"/>
    <m/>
    <m/>
  </r>
  <r>
    <x v="0"/>
    <x v="0"/>
    <x v="0"/>
    <d v="2022-05-09T00:00:00"/>
    <d v="2022-05-15T00:00:00"/>
    <x v="0"/>
    <x v="1"/>
    <x v="3"/>
    <s v="W20"/>
    <x v="3"/>
    <s v="11VMB00308"/>
    <m/>
    <s v="Domestic"/>
    <x v="3"/>
    <x v="0"/>
    <s v="Semi"/>
    <x v="0"/>
    <n v="0"/>
    <n v="0"/>
    <n v="0"/>
    <n v="0"/>
    <m/>
    <m/>
    <n v="0"/>
    <n v="0"/>
    <n v="0"/>
    <n v="0"/>
    <m/>
    <m/>
  </r>
  <r>
    <x v="0"/>
    <x v="0"/>
    <x v="0"/>
    <d v="2022-05-09T00:00:00"/>
    <d v="2022-05-15T00:00:00"/>
    <x v="0"/>
    <x v="1"/>
    <x v="3"/>
    <s v="W20"/>
    <x v="3"/>
    <s v="11VMB00309"/>
    <m/>
    <s v="Domestic"/>
    <x v="3"/>
    <x v="0"/>
    <s v="Semi"/>
    <x v="0"/>
    <n v="0"/>
    <n v="0"/>
    <n v="0"/>
    <n v="0"/>
    <m/>
    <m/>
    <n v="0"/>
    <n v="0"/>
    <n v="0"/>
    <n v="0"/>
    <m/>
    <m/>
  </r>
  <r>
    <x v="0"/>
    <x v="0"/>
    <x v="0"/>
    <d v="2022-05-09T00:00:00"/>
    <d v="2022-05-15T00:00:00"/>
    <x v="0"/>
    <x v="1"/>
    <x v="3"/>
    <s v="W20"/>
    <x v="3"/>
    <s v="11VMB00311"/>
    <m/>
    <s v="Domestic"/>
    <x v="3"/>
    <x v="0"/>
    <s v="Semi"/>
    <x v="0"/>
    <n v="0"/>
    <n v="0"/>
    <n v="0"/>
    <n v="0"/>
    <m/>
    <m/>
    <n v="0"/>
    <n v="0"/>
    <n v="0"/>
    <n v="0"/>
    <m/>
    <m/>
  </r>
  <r>
    <x v="0"/>
    <x v="0"/>
    <x v="0"/>
    <d v="2022-05-09T00:00:00"/>
    <d v="2022-05-15T00:00:00"/>
    <x v="0"/>
    <x v="1"/>
    <x v="3"/>
    <s v="W20"/>
    <x v="3"/>
    <s v="11VMB00385"/>
    <m/>
    <s v="Domestic"/>
    <x v="3"/>
    <x v="6"/>
    <s v="Fi"/>
    <x v="0"/>
    <n v="350"/>
    <n v="0"/>
    <n v="350"/>
    <n v="0"/>
    <m/>
    <m/>
    <n v="0"/>
    <n v="0"/>
    <n v="0"/>
    <n v="0"/>
    <m/>
    <m/>
  </r>
  <r>
    <x v="0"/>
    <x v="0"/>
    <x v="0"/>
    <d v="2022-05-09T00:00:00"/>
    <d v="2022-05-15T00:00:00"/>
    <x v="0"/>
    <x v="1"/>
    <x v="3"/>
    <s v="W20"/>
    <x v="3"/>
    <s v="BTPCHCB001"/>
    <m/>
    <s v="Domestic"/>
    <x v="3"/>
    <x v="6"/>
    <s v="BT"/>
    <x v="0"/>
    <n v="300"/>
    <n v="297"/>
    <n v="3"/>
    <n v="0.99"/>
    <m/>
    <m/>
    <n v="300"/>
    <n v="297"/>
    <n v="3"/>
    <n v="0.99"/>
    <m/>
    <m/>
  </r>
  <r>
    <x v="0"/>
    <x v="0"/>
    <x v="0"/>
    <d v="2022-05-09T00:00:00"/>
    <d v="2022-05-15T00:00:00"/>
    <x v="0"/>
    <x v="1"/>
    <x v="3"/>
    <s v="W20"/>
    <x v="3"/>
    <s v="BTPOHYBM01"/>
    <m/>
    <s v="Domestic"/>
    <x v="3"/>
    <x v="0"/>
    <s v="Semi"/>
    <x v="0"/>
    <n v="0"/>
    <n v="0"/>
    <n v="0"/>
    <n v="0"/>
    <m/>
    <m/>
    <n v="0"/>
    <n v="0"/>
    <n v="0"/>
    <n v="0"/>
    <m/>
    <m/>
  </r>
  <r>
    <x v="0"/>
    <x v="0"/>
    <x v="0"/>
    <d v="2022-05-09T00:00:00"/>
    <d v="2022-05-15T00:00:00"/>
    <x v="0"/>
    <x v="1"/>
    <x v="3"/>
    <s v="W20"/>
    <x v="3"/>
    <s v="HHCEBV004"/>
    <m/>
    <s v="Domestic"/>
    <x v="3"/>
    <x v="7"/>
    <s v="Ba"/>
    <x v="0"/>
    <n v="300"/>
    <n v="306"/>
    <n v="6"/>
    <n v="0.98"/>
    <m/>
    <m/>
    <n v="300"/>
    <n v="306"/>
    <n v="6"/>
    <n v="0.98"/>
    <m/>
    <m/>
  </r>
  <r>
    <x v="0"/>
    <x v="0"/>
    <x v="0"/>
    <d v="2022-05-09T00:00:00"/>
    <d v="2022-05-15T00:00:00"/>
    <x v="0"/>
    <x v="1"/>
    <x v="3"/>
    <s v="W20"/>
    <x v="3"/>
    <s v="HHCECV006"/>
    <m/>
    <s v="Domestic"/>
    <x v="3"/>
    <x v="7"/>
    <s v="Ba"/>
    <x v="0"/>
    <n v="0"/>
    <n v="0"/>
    <n v="0"/>
    <n v="0"/>
    <m/>
    <m/>
    <n v="0"/>
    <n v="0"/>
    <n v="0"/>
    <n v="0"/>
    <m/>
    <m/>
  </r>
  <r>
    <x v="0"/>
    <x v="0"/>
    <x v="0"/>
    <d v="2022-05-09T00:00:00"/>
    <d v="2022-05-15T00:00:00"/>
    <x v="0"/>
    <x v="1"/>
    <x v="3"/>
    <s v="W20"/>
    <x v="3"/>
    <s v="HHCEXX001"/>
    <m/>
    <s v="Domestic"/>
    <x v="3"/>
    <x v="5"/>
    <s v="Sa"/>
    <x v="3"/>
    <n v="180"/>
    <n v="167.4"/>
    <n v="12.599999999999994"/>
    <n v="0.93"/>
    <m/>
    <m/>
    <n v="180"/>
    <n v="167.4"/>
    <n v="12.599999999999994"/>
    <n v="0.93"/>
    <m/>
    <m/>
  </r>
  <r>
    <x v="0"/>
    <x v="0"/>
    <x v="0"/>
    <d v="2022-05-09T00:00:00"/>
    <d v="2022-05-15T00:00:00"/>
    <x v="0"/>
    <x v="1"/>
    <x v="3"/>
    <s v="W20"/>
    <x v="3"/>
    <s v="HHCEXX003"/>
    <m/>
    <s v="Domestic"/>
    <x v="3"/>
    <x v="5"/>
    <s v="Sa"/>
    <x v="3"/>
    <n v="180"/>
    <n v="172.8"/>
    <n v="7.1999999999999886"/>
    <n v="0.96000000000000008"/>
    <m/>
    <m/>
    <n v="180"/>
    <n v="172.8"/>
    <n v="7.1999999999999886"/>
    <n v="0.96000000000000008"/>
    <m/>
    <m/>
  </r>
  <r>
    <x v="0"/>
    <x v="0"/>
    <x v="0"/>
    <d v="2022-05-09T00:00:00"/>
    <d v="2022-05-15T00:00:00"/>
    <x v="0"/>
    <x v="1"/>
    <x v="3"/>
    <s v="W20"/>
    <x v="3"/>
    <s v="HHCEXX010"/>
    <m/>
    <s v="Domestic"/>
    <x v="3"/>
    <x v="5"/>
    <s v="Sa"/>
    <x v="3"/>
    <n v="2480.4"/>
    <n v="2850.5"/>
    <n v="370.09999999999991"/>
    <n v="0.85079019512981779"/>
    <m/>
    <m/>
    <n v="2480"/>
    <n v="2850.5"/>
    <n v="370.5"/>
    <n v="0.8506048387096774"/>
    <m/>
    <m/>
  </r>
  <r>
    <x v="0"/>
    <x v="0"/>
    <x v="0"/>
    <d v="2022-05-09T00:00:00"/>
    <d v="2022-05-15T00:00:00"/>
    <x v="0"/>
    <x v="1"/>
    <x v="3"/>
    <s v="W20"/>
    <x v="3"/>
    <s v="TPCEBV001"/>
    <m/>
    <s v="Domestic"/>
    <x v="3"/>
    <x v="7"/>
    <s v="Ba"/>
    <x v="0"/>
    <n v="400"/>
    <n v="416"/>
    <n v="16"/>
    <n v="0.96"/>
    <m/>
    <m/>
    <n v="400"/>
    <n v="416"/>
    <n v="16"/>
    <n v="0.96"/>
    <m/>
    <m/>
  </r>
  <r>
    <x v="0"/>
    <x v="0"/>
    <x v="0"/>
    <d v="2022-05-09T00:00:00"/>
    <d v="2022-05-15T00:00:00"/>
    <x v="0"/>
    <x v="1"/>
    <x v="3"/>
    <s v="W20"/>
    <x v="3"/>
    <s v="TPCEBV017"/>
    <m/>
    <s v="Domestic"/>
    <x v="3"/>
    <x v="7"/>
    <s v="Ba"/>
    <x v="0"/>
    <n v="1500"/>
    <n v="1970"/>
    <n v="470"/>
    <n v="0.68666666666666665"/>
    <m/>
    <m/>
    <n v="1900"/>
    <n v="1970"/>
    <n v="70"/>
    <n v="0.9631578947368421"/>
    <m/>
    <m/>
  </r>
  <r>
    <x v="0"/>
    <x v="0"/>
    <x v="0"/>
    <d v="2022-05-09T00:00:00"/>
    <d v="2022-05-15T00:00:00"/>
    <x v="0"/>
    <x v="1"/>
    <x v="3"/>
    <s v="W20"/>
    <x v="3"/>
    <s v="TPCECB004"/>
    <m/>
    <s v="Domestic"/>
    <x v="3"/>
    <x v="8"/>
    <s v="Vi"/>
    <x v="0"/>
    <n v="300"/>
    <n v="206"/>
    <n v="94"/>
    <n v="0.68666666666666665"/>
    <m/>
    <m/>
    <n v="200"/>
    <n v="206"/>
    <n v="6"/>
    <n v="0.97"/>
    <m/>
    <m/>
  </r>
  <r>
    <x v="0"/>
    <x v="0"/>
    <x v="0"/>
    <d v="2022-05-09T00:00:00"/>
    <d v="2022-05-15T00:00:00"/>
    <x v="0"/>
    <x v="1"/>
    <x v="3"/>
    <s v="W20"/>
    <x v="3"/>
    <s v="TPCECC006"/>
    <m/>
    <s v="Domestic"/>
    <x v="3"/>
    <x v="6"/>
    <s v="Fi"/>
    <x v="0"/>
    <n v="0"/>
    <n v="0"/>
    <n v="0"/>
    <n v="0"/>
    <m/>
    <m/>
    <n v="0"/>
    <n v="0"/>
    <n v="0"/>
    <n v="0"/>
    <m/>
    <m/>
  </r>
  <r>
    <x v="0"/>
    <x v="0"/>
    <x v="0"/>
    <d v="2022-05-09T00:00:00"/>
    <d v="2022-05-15T00:00:00"/>
    <x v="0"/>
    <x v="1"/>
    <x v="3"/>
    <s v="W20"/>
    <x v="3"/>
    <s v="TPCECL035"/>
    <m/>
    <s v="Domestic"/>
    <x v="3"/>
    <x v="8"/>
    <s v="Vi"/>
    <x v="0"/>
    <n v="120"/>
    <n v="124"/>
    <n v="4"/>
    <n v="0.96666666666666667"/>
    <m/>
    <m/>
    <n v="120"/>
    <n v="124"/>
    <n v="4"/>
    <n v="0.96666666666666667"/>
    <m/>
    <m/>
  </r>
  <r>
    <x v="0"/>
    <x v="0"/>
    <x v="0"/>
    <d v="2022-05-09T00:00:00"/>
    <d v="2022-05-15T00:00:00"/>
    <x v="0"/>
    <x v="1"/>
    <x v="3"/>
    <s v="W20"/>
    <x v="3"/>
    <s v="TPCECL037"/>
    <m/>
    <s v="Domestic"/>
    <x v="3"/>
    <x v="8"/>
    <s v="Vi"/>
    <x v="0"/>
    <n v="400"/>
    <n v="314"/>
    <n v="86"/>
    <n v="0.78500000000000003"/>
    <m/>
    <m/>
    <n v="300"/>
    <n v="314"/>
    <n v="14"/>
    <n v="0.95333333333333337"/>
    <m/>
    <m/>
  </r>
  <r>
    <x v="0"/>
    <x v="0"/>
    <x v="0"/>
    <d v="2022-05-09T00:00:00"/>
    <d v="2022-05-15T00:00:00"/>
    <x v="0"/>
    <x v="1"/>
    <x v="3"/>
    <s v="W20"/>
    <x v="3"/>
    <s v="TPCECL038"/>
    <m/>
    <s v="Domestic"/>
    <x v="3"/>
    <x v="8"/>
    <s v="Vi"/>
    <x v="0"/>
    <n v="3870"/>
    <n v="4529"/>
    <n v="659"/>
    <n v="0.82971576227390176"/>
    <m/>
    <m/>
    <n v="4510"/>
    <n v="4529"/>
    <n v="19"/>
    <n v="0.99578713968957866"/>
    <m/>
    <m/>
  </r>
  <r>
    <x v="0"/>
    <x v="0"/>
    <x v="0"/>
    <d v="2022-05-09T00:00:00"/>
    <d v="2022-05-15T00:00:00"/>
    <x v="0"/>
    <x v="1"/>
    <x v="3"/>
    <s v="W20"/>
    <x v="3"/>
    <s v="TPCECL042"/>
    <m/>
    <s v="Domestic"/>
    <x v="3"/>
    <x v="8"/>
    <s v="Vi"/>
    <x v="0"/>
    <n v="100"/>
    <n v="158"/>
    <n v="58"/>
    <n v="0.42000000000000004"/>
    <m/>
    <m/>
    <n v="170"/>
    <n v="158"/>
    <n v="12"/>
    <n v="0.92941176470588238"/>
    <m/>
    <m/>
  </r>
  <r>
    <x v="0"/>
    <x v="0"/>
    <x v="0"/>
    <d v="2022-05-09T00:00:00"/>
    <d v="2022-05-15T00:00:00"/>
    <x v="0"/>
    <x v="1"/>
    <x v="3"/>
    <s v="W20"/>
    <x v="3"/>
    <s v="TPCECL043"/>
    <m/>
    <s v="Domestic"/>
    <x v="3"/>
    <x v="8"/>
    <s v="Vi"/>
    <x v="0"/>
    <n v="100"/>
    <n v="50.7"/>
    <n v="49.3"/>
    <n v="0.50700000000000001"/>
    <m/>
    <m/>
    <n v="50"/>
    <n v="50.7"/>
    <n v="0.70000000000000284"/>
    <n v="0.98599999999999999"/>
    <m/>
    <m/>
  </r>
  <r>
    <x v="0"/>
    <x v="0"/>
    <x v="0"/>
    <d v="2022-05-09T00:00:00"/>
    <d v="2022-05-15T00:00:00"/>
    <x v="0"/>
    <x v="1"/>
    <x v="3"/>
    <s v="W20"/>
    <x v="3"/>
    <s v="TPCECL044"/>
    <m/>
    <s v="Domestic"/>
    <x v="3"/>
    <x v="8"/>
    <s v="Vi"/>
    <x v="0"/>
    <n v="150"/>
    <n v="101.4"/>
    <n v="48.599999999999994"/>
    <n v="0.67600000000000005"/>
    <m/>
    <m/>
    <n v="100"/>
    <n v="101.4"/>
    <n v="1.4000000000000057"/>
    <n v="0.98599999999999999"/>
    <m/>
    <m/>
  </r>
  <r>
    <x v="0"/>
    <x v="0"/>
    <x v="0"/>
    <d v="2022-05-09T00:00:00"/>
    <d v="2022-05-15T00:00:00"/>
    <x v="0"/>
    <x v="1"/>
    <x v="3"/>
    <s v="W20"/>
    <x v="3"/>
    <s v="TPCECL045"/>
    <m/>
    <s v="Domestic"/>
    <x v="3"/>
    <x v="8"/>
    <s v="Vi"/>
    <x v="0"/>
    <n v="320"/>
    <n v="303.7"/>
    <n v="16.300000000000011"/>
    <n v="0.94906249999999992"/>
    <m/>
    <m/>
    <n v="270"/>
    <n v="303.7"/>
    <n v="33.699999999999989"/>
    <n v="0.87518518518518529"/>
    <m/>
    <m/>
  </r>
  <r>
    <x v="0"/>
    <x v="0"/>
    <x v="0"/>
    <d v="2022-05-09T00:00:00"/>
    <d v="2022-05-15T00:00:00"/>
    <x v="0"/>
    <x v="1"/>
    <x v="3"/>
    <s v="W20"/>
    <x v="3"/>
    <s v="TPCECL046"/>
    <m/>
    <s v="Domestic"/>
    <x v="3"/>
    <x v="8"/>
    <s v="Vi"/>
    <x v="0"/>
    <n v="400"/>
    <n v="416"/>
    <n v="16"/>
    <n v="0.96"/>
    <m/>
    <m/>
    <n v="390"/>
    <n v="416"/>
    <n v="26"/>
    <n v="0.93333333333333335"/>
    <m/>
    <m/>
  </r>
  <r>
    <x v="0"/>
    <x v="0"/>
    <x v="0"/>
    <d v="2022-05-09T00:00:00"/>
    <d v="2022-05-15T00:00:00"/>
    <x v="0"/>
    <x v="1"/>
    <x v="3"/>
    <s v="W20"/>
    <x v="3"/>
    <s v="TPCECLT39"/>
    <m/>
    <s v="Domestic"/>
    <x v="3"/>
    <x v="8"/>
    <s v="Vi"/>
    <x v="0"/>
    <n v="0"/>
    <n v="0"/>
    <n v="0"/>
    <n v="0"/>
    <m/>
    <m/>
    <n v="0"/>
    <n v="0"/>
    <n v="0"/>
    <n v="0"/>
    <m/>
    <m/>
  </r>
  <r>
    <x v="0"/>
    <x v="0"/>
    <x v="0"/>
    <d v="2022-05-09T00:00:00"/>
    <d v="2022-05-15T00:00:00"/>
    <x v="0"/>
    <x v="1"/>
    <x v="3"/>
    <s v="W20"/>
    <x v="3"/>
    <s v="TPCECV001"/>
    <m/>
    <s v="Domestic"/>
    <x v="3"/>
    <x v="7"/>
    <s v="Ba"/>
    <x v="0"/>
    <n v="800"/>
    <n v="907"/>
    <n v="107"/>
    <n v="0.86624999999999996"/>
    <m/>
    <m/>
    <n v="900"/>
    <n v="907"/>
    <n v="7"/>
    <n v="0.99222222222222223"/>
    <m/>
    <m/>
  </r>
  <r>
    <x v="0"/>
    <x v="0"/>
    <x v="0"/>
    <d v="2022-05-09T00:00:00"/>
    <d v="2022-05-15T00:00:00"/>
    <x v="0"/>
    <x v="1"/>
    <x v="3"/>
    <s v="W20"/>
    <x v="3"/>
    <s v="TPCECV002"/>
    <m/>
    <s v="Domestic"/>
    <x v="3"/>
    <x v="7"/>
    <s v="Ba"/>
    <x v="0"/>
    <n v="250"/>
    <n v="255"/>
    <n v="5"/>
    <n v="0.98"/>
    <m/>
    <m/>
    <n v="250"/>
    <n v="255"/>
    <n v="5"/>
    <n v="0.98"/>
    <m/>
    <m/>
  </r>
  <r>
    <x v="0"/>
    <x v="0"/>
    <x v="0"/>
    <d v="2022-05-09T00:00:00"/>
    <d v="2022-05-15T00:00:00"/>
    <x v="0"/>
    <x v="1"/>
    <x v="3"/>
    <s v="W20"/>
    <x v="3"/>
    <s v="TPCECV022"/>
    <m/>
    <s v="Domestic"/>
    <x v="3"/>
    <x v="7"/>
    <s v="Ba"/>
    <x v="0"/>
    <n v="5200"/>
    <n v="6526"/>
    <n v="1326"/>
    <n v="0.745"/>
    <m/>
    <m/>
    <n v="6200"/>
    <n v="6526"/>
    <n v="326"/>
    <n v="0.94741935483870965"/>
    <m/>
    <m/>
  </r>
  <r>
    <x v="0"/>
    <x v="0"/>
    <x v="0"/>
    <d v="2022-05-09T00:00:00"/>
    <d v="2022-05-15T00:00:00"/>
    <x v="0"/>
    <x v="1"/>
    <x v="3"/>
    <s v="W20"/>
    <x v="3"/>
    <s v="TPCELT001"/>
    <m/>
    <s v="Domestic"/>
    <x v="3"/>
    <x v="7"/>
    <s v="Ba"/>
    <x v="0"/>
    <n v="1000"/>
    <n v="1860"/>
    <n v="860"/>
    <n v="0.14000000000000001"/>
    <m/>
    <m/>
    <n v="0"/>
    <n v="1860"/>
    <n v="1860"/>
    <n v="0"/>
    <m/>
    <m/>
  </r>
  <r>
    <x v="0"/>
    <x v="0"/>
    <x v="0"/>
    <d v="2022-05-09T00:00:00"/>
    <d v="2022-05-15T00:00:00"/>
    <x v="0"/>
    <x v="1"/>
    <x v="3"/>
    <s v="W20"/>
    <x v="3"/>
    <s v="TPCEMM001"/>
    <m/>
    <s v="Domestic"/>
    <x v="3"/>
    <x v="9"/>
    <s v="Me"/>
    <x v="0"/>
    <n v="800"/>
    <n v="785"/>
    <n v="15"/>
    <n v="0.98124999999999996"/>
    <m/>
    <m/>
    <n v="800"/>
    <n v="785"/>
    <n v="15"/>
    <n v="0.98124999999999996"/>
    <m/>
    <m/>
  </r>
  <r>
    <x v="0"/>
    <x v="0"/>
    <x v="0"/>
    <d v="2022-05-09T00:00:00"/>
    <d v="2022-05-15T00:00:00"/>
    <x v="0"/>
    <x v="1"/>
    <x v="3"/>
    <s v="W20"/>
    <x v="3"/>
    <s v="TPCEMM003"/>
    <m/>
    <s v="Domestic"/>
    <x v="3"/>
    <x v="9"/>
    <s v="Me"/>
    <x v="0"/>
    <n v="3000"/>
    <n v="3441"/>
    <n v="441"/>
    <n v="0.85299999999999998"/>
    <m/>
    <m/>
    <n v="3000"/>
    <n v="3441"/>
    <n v="441"/>
    <n v="0.85299999999999998"/>
    <m/>
    <m/>
  </r>
  <r>
    <x v="0"/>
    <x v="0"/>
    <x v="0"/>
    <d v="2022-05-09T00:00:00"/>
    <d v="2022-05-15T00:00:00"/>
    <x v="0"/>
    <x v="1"/>
    <x v="3"/>
    <s v="W20"/>
    <x v="3"/>
    <s v="TPCTOHYB01"/>
    <m/>
    <s v="Domestic"/>
    <x v="3"/>
    <x v="2"/>
    <s v="Re"/>
    <x v="0"/>
    <n v="0"/>
    <n v="0"/>
    <n v="0"/>
    <n v="0"/>
    <m/>
    <m/>
    <n v="0"/>
    <n v="0"/>
    <n v="0"/>
    <n v="0"/>
    <m/>
    <m/>
  </r>
  <r>
    <x v="0"/>
    <x v="0"/>
    <x v="0"/>
    <d v="2022-05-09T00:00:00"/>
    <d v="2022-05-15T00:00:00"/>
    <x v="0"/>
    <x v="1"/>
    <x v="3"/>
    <s v="W20"/>
    <x v="3"/>
    <s v="TPCTOHYB02"/>
    <m/>
    <s v="Domestic"/>
    <x v="3"/>
    <x v="2"/>
    <s v="Re"/>
    <x v="0"/>
    <n v="0"/>
    <n v="0"/>
    <n v="0"/>
    <n v="0"/>
    <m/>
    <m/>
    <n v="0"/>
    <n v="0"/>
    <n v="0"/>
    <n v="0"/>
    <m/>
    <m/>
  </r>
  <r>
    <x v="0"/>
    <x v="0"/>
    <x v="0"/>
    <d v="2022-05-09T00:00:00"/>
    <d v="2022-05-15T00:00:00"/>
    <x v="0"/>
    <x v="1"/>
    <x v="3"/>
    <s v="W20"/>
    <x v="3"/>
    <s v="TPCTOHYB04"/>
    <m/>
    <s v="Domestic"/>
    <x v="3"/>
    <x v="2"/>
    <s v="Re"/>
    <x v="0"/>
    <n v="0"/>
    <n v="0"/>
    <n v="0"/>
    <n v="0"/>
    <m/>
    <m/>
    <n v="0"/>
    <n v="0"/>
    <n v="0"/>
    <n v="0"/>
    <m/>
    <m/>
  </r>
  <r>
    <x v="0"/>
    <x v="0"/>
    <x v="0"/>
    <d v="2022-05-09T00:00:00"/>
    <d v="2022-05-15T00:00:00"/>
    <x v="0"/>
    <x v="1"/>
    <x v="3"/>
    <s v="W20"/>
    <x v="3"/>
    <s v="TPMDBMD001"/>
    <m/>
    <s v="Domestic"/>
    <x v="3"/>
    <x v="6"/>
    <s v="Re"/>
    <x v="0"/>
    <n v="560"/>
    <n v="587.52"/>
    <n v="27.519999999999982"/>
    <n v="0.95085714285714285"/>
    <m/>
    <m/>
    <n v="560"/>
    <n v="587.52"/>
    <n v="27.519999999999982"/>
    <n v="0.95085714285714285"/>
    <m/>
    <m/>
  </r>
  <r>
    <x v="0"/>
    <x v="0"/>
    <x v="0"/>
    <d v="2022-05-09T00:00:00"/>
    <d v="2022-05-15T00:00:00"/>
    <x v="0"/>
    <x v="1"/>
    <x v="3"/>
    <s v="W20"/>
    <x v="3"/>
    <s v="11VMB00429"/>
    <m/>
    <s v="Domestic"/>
    <x v="4"/>
    <x v="10"/>
    <s v="Bu"/>
    <x v="1"/>
    <n v="700"/>
    <n v="684.64"/>
    <n v="15.360000000000014"/>
    <n v="0.97805714285714285"/>
    <m/>
    <m/>
    <n v="700"/>
    <n v="684.64"/>
    <n v="15.360000000000014"/>
    <n v="0.97805714285714285"/>
    <m/>
    <m/>
  </r>
  <r>
    <x v="0"/>
    <x v="0"/>
    <x v="0"/>
    <d v="2022-05-09T00:00:00"/>
    <d v="2022-05-15T00:00:00"/>
    <x v="0"/>
    <x v="1"/>
    <x v="3"/>
    <s v="W20"/>
    <x v="3"/>
    <s v="11VMB00430"/>
    <m/>
    <s v="Domestic"/>
    <x v="4"/>
    <x v="10"/>
    <s v="Bu"/>
    <x v="1"/>
    <n v="0"/>
    <n v="0"/>
    <n v="0"/>
    <n v="0"/>
    <m/>
    <m/>
    <n v="0"/>
    <n v="0"/>
    <n v="0"/>
    <n v="0"/>
    <m/>
    <m/>
  </r>
  <r>
    <x v="0"/>
    <x v="0"/>
    <x v="0"/>
    <d v="2022-05-09T00:00:00"/>
    <d v="2022-05-15T00:00:00"/>
    <x v="0"/>
    <x v="1"/>
    <x v="3"/>
    <s v="W20"/>
    <x v="3"/>
    <s v="11VMB00431"/>
    <m/>
    <s v="Domestic"/>
    <x v="4"/>
    <x v="10"/>
    <s v="K-"/>
    <x v="1"/>
    <n v="0"/>
    <n v="0"/>
    <n v="0"/>
    <n v="0"/>
    <m/>
    <m/>
    <n v="0"/>
    <n v="0"/>
    <n v="0"/>
    <n v="0"/>
    <m/>
    <m/>
  </r>
  <r>
    <x v="0"/>
    <x v="0"/>
    <x v="0"/>
    <d v="2022-05-09T00:00:00"/>
    <d v="2022-05-15T00:00:00"/>
    <x v="0"/>
    <x v="1"/>
    <x v="3"/>
    <s v="W20"/>
    <x v="3"/>
    <s v="11VMB00432"/>
    <m/>
    <s v="Domestic"/>
    <x v="4"/>
    <x v="10"/>
    <s v="Bu"/>
    <x v="1"/>
    <n v="1000"/>
    <n v="940"/>
    <n v="60"/>
    <n v="0.94"/>
    <m/>
    <m/>
    <n v="1000"/>
    <n v="940"/>
    <n v="60"/>
    <n v="0.94"/>
    <m/>
    <m/>
  </r>
  <r>
    <x v="0"/>
    <x v="0"/>
    <x v="0"/>
    <d v="2022-05-09T00:00:00"/>
    <d v="2022-05-15T00:00:00"/>
    <x v="0"/>
    <x v="1"/>
    <x v="3"/>
    <s v="W20"/>
    <x v="3"/>
    <s v="11VMB00433"/>
    <m/>
    <s v="Domestic"/>
    <x v="4"/>
    <x v="10"/>
    <s v="Bu"/>
    <x v="1"/>
    <n v="0"/>
    <n v="0"/>
    <n v="0"/>
    <n v="0"/>
    <m/>
    <m/>
    <n v="0"/>
    <n v="0"/>
    <n v="0"/>
    <n v="0"/>
    <m/>
    <m/>
  </r>
  <r>
    <x v="0"/>
    <x v="0"/>
    <x v="0"/>
    <d v="2022-05-09T00:00:00"/>
    <d v="2022-05-15T00:00:00"/>
    <x v="0"/>
    <x v="1"/>
    <x v="3"/>
    <s v="W20"/>
    <x v="3"/>
    <s v="11VMB00434"/>
    <m/>
    <s v="Domestic"/>
    <x v="4"/>
    <x v="10"/>
    <s v="K-"/>
    <x v="1"/>
    <n v="0"/>
    <n v="0"/>
    <n v="0"/>
    <n v="0"/>
    <m/>
    <m/>
    <n v="0"/>
    <n v="0"/>
    <n v="0"/>
    <n v="0"/>
    <m/>
    <m/>
  </r>
  <r>
    <x v="0"/>
    <x v="0"/>
    <x v="0"/>
    <d v="2022-05-09T00:00:00"/>
    <d v="2022-05-15T00:00:00"/>
    <x v="0"/>
    <x v="1"/>
    <x v="3"/>
    <s v="W20"/>
    <x v="3"/>
    <s v="11VMB00435"/>
    <m/>
    <s v="Domestic"/>
    <x v="4"/>
    <x v="10"/>
    <s v="TO"/>
    <x v="1"/>
    <n v="2000"/>
    <n v="1959.6"/>
    <n v="40.400000000000091"/>
    <n v="0.9798"/>
    <m/>
    <m/>
    <n v="2000"/>
    <n v="1959.6"/>
    <n v="40.400000000000091"/>
    <n v="0.9798"/>
    <m/>
    <m/>
  </r>
  <r>
    <x v="0"/>
    <x v="0"/>
    <x v="0"/>
    <d v="2022-05-09T00:00:00"/>
    <d v="2022-05-15T00:00:00"/>
    <x v="0"/>
    <x v="1"/>
    <x v="3"/>
    <s v="W20"/>
    <x v="3"/>
    <s v="11VMB00436"/>
    <m/>
    <s v="Domestic"/>
    <x v="4"/>
    <x v="10"/>
    <s v="TO"/>
    <x v="1"/>
    <n v="0"/>
    <n v="0"/>
    <n v="0"/>
    <n v="0"/>
    <m/>
    <m/>
    <n v="0"/>
    <n v="0"/>
    <n v="0"/>
    <n v="0"/>
    <m/>
    <m/>
  </r>
  <r>
    <x v="0"/>
    <x v="0"/>
    <x v="0"/>
    <d v="2022-05-09T00:00:00"/>
    <d v="2022-05-15T00:00:00"/>
    <x v="0"/>
    <x v="1"/>
    <x v="3"/>
    <s v="W20"/>
    <x v="3"/>
    <s v="11VMB00437"/>
    <m/>
    <s v="Domestic"/>
    <x v="4"/>
    <x v="10"/>
    <s v="K-"/>
    <x v="1"/>
    <n v="0"/>
    <n v="0"/>
    <n v="0"/>
    <n v="0"/>
    <m/>
    <m/>
    <n v="0"/>
    <n v="0"/>
    <n v="0"/>
    <n v="0"/>
    <m/>
    <m/>
  </r>
  <r>
    <x v="0"/>
    <x v="0"/>
    <x v="0"/>
    <d v="2022-05-09T00:00:00"/>
    <d v="2022-05-15T00:00:00"/>
    <x v="0"/>
    <x v="1"/>
    <x v="3"/>
    <s v="W20"/>
    <x v="3"/>
    <s v="11VMB00438"/>
    <m/>
    <s v="Domestic"/>
    <x v="4"/>
    <x v="10"/>
    <s v="K-"/>
    <x v="1"/>
    <n v="0"/>
    <n v="0"/>
    <n v="0"/>
    <n v="0"/>
    <m/>
    <m/>
    <n v="0"/>
    <n v="0"/>
    <n v="0"/>
    <n v="0"/>
    <m/>
    <m/>
  </r>
  <r>
    <x v="0"/>
    <x v="0"/>
    <x v="0"/>
    <d v="2022-05-09T00:00:00"/>
    <d v="2022-05-15T00:00:00"/>
    <x v="0"/>
    <x v="1"/>
    <x v="3"/>
    <s v="W20"/>
    <x v="3"/>
    <s v="11VMB00439"/>
    <m/>
    <s v="Domestic"/>
    <x v="4"/>
    <x v="10"/>
    <s v="Ch"/>
    <x v="1"/>
    <n v="0"/>
    <n v="0"/>
    <n v="0"/>
    <n v="0"/>
    <m/>
    <m/>
    <n v="0"/>
    <n v="0"/>
    <n v="0"/>
    <n v="0"/>
    <m/>
    <m/>
  </r>
  <r>
    <x v="0"/>
    <x v="0"/>
    <x v="0"/>
    <d v="2022-05-09T00:00:00"/>
    <d v="2022-05-15T00:00:00"/>
    <x v="0"/>
    <x v="1"/>
    <x v="3"/>
    <s v="W20"/>
    <x v="3"/>
    <s v="11VMB00440"/>
    <m/>
    <s v="Domestic"/>
    <x v="4"/>
    <x v="10"/>
    <s v="K-"/>
    <x v="1"/>
    <n v="0"/>
    <n v="0"/>
    <n v="0"/>
    <n v="0"/>
    <m/>
    <m/>
    <n v="0"/>
    <n v="0"/>
    <n v="0"/>
    <n v="0"/>
    <m/>
    <m/>
  </r>
  <r>
    <x v="0"/>
    <x v="0"/>
    <x v="0"/>
    <d v="2022-05-09T00:00:00"/>
    <d v="2022-05-15T00:00:00"/>
    <x v="0"/>
    <x v="1"/>
    <x v="3"/>
    <s v="W20"/>
    <x v="3"/>
    <s v="11VMB00478"/>
    <m/>
    <s v="Domestic"/>
    <x v="4"/>
    <x v="10"/>
    <s v="K-"/>
    <x v="1"/>
    <n v="1000"/>
    <n v="969.6"/>
    <n v="30.399999999999977"/>
    <n v="0.96960000000000002"/>
    <m/>
    <m/>
    <n v="1000"/>
    <n v="969.6"/>
    <n v="30.399999999999977"/>
    <n v="0.96960000000000002"/>
    <m/>
    <m/>
  </r>
  <r>
    <x v="0"/>
    <x v="0"/>
    <x v="0"/>
    <d v="2022-05-09T00:00:00"/>
    <d v="2022-05-15T00:00:00"/>
    <x v="0"/>
    <x v="1"/>
    <x v="3"/>
    <s v="W20"/>
    <x v="3"/>
    <s v="11VMB00483"/>
    <m/>
    <s v="Domestic"/>
    <x v="4"/>
    <x v="10"/>
    <s v="K-"/>
    <x v="1"/>
    <n v="1000"/>
    <n v="951.12"/>
    <n v="48.879999999999995"/>
    <n v="0.95111999999999997"/>
    <m/>
    <m/>
    <n v="1000"/>
    <n v="951.12"/>
    <n v="48.879999999999995"/>
    <n v="0.95111999999999997"/>
    <m/>
    <m/>
  </r>
  <r>
    <x v="0"/>
    <x v="0"/>
    <x v="0"/>
    <d v="2022-05-09T00:00:00"/>
    <d v="2022-05-15T00:00:00"/>
    <x v="0"/>
    <x v="1"/>
    <x v="3"/>
    <s v="W20"/>
    <x v="3"/>
    <s v="11VMB00343"/>
    <m/>
    <s v="Domestic"/>
    <x v="5"/>
    <x v="2"/>
    <s v="Ri"/>
    <x v="4"/>
    <n v="1500"/>
    <n v="375.2"/>
    <n v="1124.8"/>
    <n v="0.25013333333333332"/>
    <m/>
    <m/>
    <n v="300"/>
    <n v="375.2"/>
    <n v="75.199999999999989"/>
    <n v="0.74933333333333341"/>
    <m/>
    <m/>
  </r>
  <r>
    <x v="0"/>
    <x v="0"/>
    <x v="0"/>
    <d v="2022-05-09T00:00:00"/>
    <d v="2022-05-15T00:00:00"/>
    <x v="0"/>
    <x v="1"/>
    <x v="3"/>
    <s v="W20"/>
    <x v="3"/>
    <s v="11VMB00344"/>
    <m/>
    <s v="Export"/>
    <x v="5"/>
    <x v="2"/>
    <s v="Ri"/>
    <x v="4"/>
    <n v="1000"/>
    <n v="1197"/>
    <n v="197"/>
    <n v="0.80299999999999994"/>
    <m/>
    <m/>
    <n v="1000"/>
    <n v="1197"/>
    <n v="197"/>
    <n v="0.80299999999999994"/>
    <m/>
    <m/>
  </r>
  <r>
    <x v="0"/>
    <x v="0"/>
    <x v="0"/>
    <d v="2022-05-09T00:00:00"/>
    <d v="2022-05-15T00:00:00"/>
    <x v="0"/>
    <x v="1"/>
    <x v="3"/>
    <s v="W20"/>
    <x v="3"/>
    <s v="11VMB00406"/>
    <m/>
    <s v="Domestic"/>
    <x v="5"/>
    <x v="10"/>
    <s v="Co"/>
    <x v="1"/>
    <n v="0"/>
    <m/>
    <n v="0"/>
    <n v="0"/>
    <m/>
    <m/>
    <n v="0"/>
    <n v="0"/>
    <n v="0"/>
    <n v="0"/>
    <m/>
    <m/>
  </r>
  <r>
    <x v="0"/>
    <x v="0"/>
    <x v="0"/>
    <d v="2022-05-09T00:00:00"/>
    <d v="2022-05-15T00:00:00"/>
    <x v="0"/>
    <x v="1"/>
    <x v="3"/>
    <s v="W20"/>
    <x v="3"/>
    <s v="11VMB00408"/>
    <m/>
    <s v="Domestic"/>
    <x v="5"/>
    <x v="10"/>
    <s v="Co"/>
    <x v="1"/>
    <n v="0"/>
    <m/>
    <n v="0"/>
    <n v="0"/>
    <m/>
    <m/>
    <n v="0"/>
    <n v="0"/>
    <n v="0"/>
    <n v="0"/>
    <m/>
    <m/>
  </r>
  <r>
    <x v="0"/>
    <x v="0"/>
    <x v="0"/>
    <d v="2022-05-09T00:00:00"/>
    <d v="2022-05-15T00:00:00"/>
    <x v="0"/>
    <x v="1"/>
    <x v="3"/>
    <s v="W20"/>
    <x v="3"/>
    <s v="11VMB00410"/>
    <m/>
    <s v="Domestic"/>
    <x v="5"/>
    <x v="10"/>
    <s v="Co"/>
    <x v="1"/>
    <n v="0"/>
    <m/>
    <n v="0"/>
    <n v="0"/>
    <m/>
    <m/>
    <n v="0"/>
    <n v="0"/>
    <n v="0"/>
    <n v="0"/>
    <m/>
    <m/>
  </r>
  <r>
    <x v="0"/>
    <x v="0"/>
    <x v="0"/>
    <d v="2022-05-09T00:00:00"/>
    <d v="2022-05-15T00:00:00"/>
    <x v="0"/>
    <x v="1"/>
    <x v="3"/>
    <s v="W20"/>
    <x v="3"/>
    <s v="11VMB00417"/>
    <m/>
    <s v="Domestic"/>
    <x v="5"/>
    <x v="10"/>
    <s v="Co"/>
    <x v="1"/>
    <n v="0"/>
    <m/>
    <n v="0"/>
    <n v="0"/>
    <m/>
    <m/>
    <n v="0"/>
    <n v="0"/>
    <n v="0"/>
    <n v="0"/>
    <m/>
    <m/>
  </r>
  <r>
    <x v="0"/>
    <x v="0"/>
    <x v="0"/>
    <d v="2022-05-09T00:00:00"/>
    <d v="2022-05-15T00:00:00"/>
    <x v="0"/>
    <x v="1"/>
    <x v="3"/>
    <s v="W20"/>
    <x v="3"/>
    <s v="11VMB00445      "/>
    <m/>
    <s v="Domestic"/>
    <x v="5"/>
    <x v="2"/>
    <s v="Po"/>
    <x v="1"/>
    <m/>
    <m/>
    <n v="0"/>
    <n v="0"/>
    <m/>
    <m/>
    <n v="0"/>
    <n v="0"/>
    <n v="0"/>
    <n v="0"/>
    <m/>
    <m/>
  </r>
  <r>
    <x v="0"/>
    <x v="0"/>
    <x v="0"/>
    <d v="2022-05-09T00:00:00"/>
    <d v="2022-05-15T00:00:00"/>
    <x v="0"/>
    <x v="1"/>
    <x v="3"/>
    <s v="W20"/>
    <x v="3"/>
    <s v="12BUS00013"/>
    <m/>
    <s v="Export"/>
    <x v="5"/>
    <x v="2"/>
    <s v="Ra"/>
    <x v="5"/>
    <n v="14000"/>
    <m/>
    <n v="14000"/>
    <n v="0"/>
    <m/>
    <m/>
    <m/>
    <n v="0"/>
    <n v="0"/>
    <n v="0"/>
    <m/>
    <m/>
  </r>
  <r>
    <x v="0"/>
    <x v="0"/>
    <x v="0"/>
    <d v="2022-05-09T00:00:00"/>
    <d v="2022-05-15T00:00:00"/>
    <x v="0"/>
    <x v="1"/>
    <x v="3"/>
    <s v="W20"/>
    <x v="3"/>
    <s v="12BUS00016      "/>
    <m/>
    <s v="Domestic"/>
    <x v="5"/>
    <x v="10"/>
    <s v="Co"/>
    <x v="4"/>
    <n v="2032.8"/>
    <m/>
    <n v="2032.8"/>
    <n v="0"/>
    <m/>
    <m/>
    <m/>
    <n v="0"/>
    <n v="0"/>
    <n v="0"/>
    <m/>
    <m/>
  </r>
  <r>
    <x v="0"/>
    <x v="0"/>
    <x v="0"/>
    <d v="2022-05-09T00:00:00"/>
    <d v="2022-05-15T00:00:00"/>
    <x v="0"/>
    <x v="1"/>
    <x v="3"/>
    <s v="W20"/>
    <x v="3"/>
    <s v="12EUR000032"/>
    <m/>
    <s v="Export"/>
    <x v="5"/>
    <x v="10"/>
    <s v="Co"/>
    <x v="1"/>
    <n v="0"/>
    <m/>
    <n v="0"/>
    <n v="0"/>
    <m/>
    <m/>
    <n v="0"/>
    <n v="0"/>
    <n v="0"/>
    <n v="0"/>
    <m/>
    <m/>
  </r>
  <r>
    <x v="0"/>
    <x v="0"/>
    <x v="0"/>
    <d v="2022-05-09T00:00:00"/>
    <d v="2022-05-15T00:00:00"/>
    <x v="0"/>
    <x v="1"/>
    <x v="3"/>
    <s v="W20"/>
    <x v="3"/>
    <s v="12EUR000034"/>
    <m/>
    <s v="Export"/>
    <x v="5"/>
    <x v="10"/>
    <s v="Co"/>
    <x v="1"/>
    <n v="0"/>
    <m/>
    <n v="0"/>
    <n v="0"/>
    <m/>
    <m/>
    <n v="0"/>
    <n v="0"/>
    <n v="0"/>
    <n v="0"/>
    <m/>
    <m/>
  </r>
  <r>
    <x v="0"/>
    <x v="0"/>
    <x v="0"/>
    <d v="2022-05-09T00:00:00"/>
    <d v="2022-05-15T00:00:00"/>
    <x v="0"/>
    <x v="1"/>
    <x v="3"/>
    <s v="W20"/>
    <x v="3"/>
    <s v="12EUR000035"/>
    <m/>
    <s v="Export"/>
    <x v="5"/>
    <x v="10"/>
    <s v="Co"/>
    <x v="1"/>
    <n v="0"/>
    <m/>
    <n v="0"/>
    <n v="0"/>
    <m/>
    <m/>
    <n v="0"/>
    <n v="0"/>
    <n v="0"/>
    <n v="0"/>
    <m/>
    <m/>
  </r>
  <r>
    <x v="0"/>
    <x v="0"/>
    <x v="0"/>
    <d v="2022-05-09T00:00:00"/>
    <d v="2022-05-15T00:00:00"/>
    <x v="0"/>
    <x v="1"/>
    <x v="3"/>
    <s v="W20"/>
    <x v="3"/>
    <s v="12EUR00007"/>
    <m/>
    <s v="Export"/>
    <x v="5"/>
    <x v="10"/>
    <s v="Co"/>
    <x v="1"/>
    <n v="0"/>
    <m/>
    <n v="0"/>
    <n v="0"/>
    <m/>
    <m/>
    <n v="0"/>
    <n v="0"/>
    <n v="0"/>
    <n v="0"/>
    <m/>
    <m/>
  </r>
  <r>
    <x v="0"/>
    <x v="0"/>
    <x v="0"/>
    <d v="2022-05-09T00:00:00"/>
    <d v="2022-05-15T00:00:00"/>
    <x v="0"/>
    <x v="1"/>
    <x v="3"/>
    <s v="W20"/>
    <x v="3"/>
    <s v="12EUR00008"/>
    <m/>
    <s v="Export"/>
    <x v="5"/>
    <x v="10"/>
    <s v="Co"/>
    <x v="1"/>
    <n v="0"/>
    <m/>
    <n v="0"/>
    <n v="0"/>
    <m/>
    <m/>
    <n v="0"/>
    <n v="0"/>
    <n v="0"/>
    <n v="0"/>
    <m/>
    <m/>
  </r>
  <r>
    <x v="0"/>
    <x v="0"/>
    <x v="0"/>
    <d v="2022-05-09T00:00:00"/>
    <d v="2022-05-15T00:00:00"/>
    <x v="0"/>
    <x v="1"/>
    <x v="3"/>
    <s v="W20"/>
    <x v="3"/>
    <s v="12EUR00018"/>
    <m/>
    <s v="Export"/>
    <x v="5"/>
    <x v="10"/>
    <s v="Co"/>
    <x v="1"/>
    <n v="0"/>
    <m/>
    <n v="0"/>
    <n v="0"/>
    <m/>
    <m/>
    <n v="0"/>
    <n v="0"/>
    <n v="0"/>
    <n v="0"/>
    <m/>
    <m/>
  </r>
  <r>
    <x v="0"/>
    <x v="0"/>
    <x v="0"/>
    <d v="2022-05-09T00:00:00"/>
    <d v="2022-05-15T00:00:00"/>
    <x v="0"/>
    <x v="1"/>
    <x v="3"/>
    <s v="W20"/>
    <x v="3"/>
    <s v="12EUR00019"/>
    <m/>
    <s v="Export"/>
    <x v="5"/>
    <x v="10"/>
    <s v="Co"/>
    <x v="1"/>
    <n v="0"/>
    <m/>
    <n v="0"/>
    <n v="0"/>
    <m/>
    <m/>
    <n v="0"/>
    <n v="0"/>
    <n v="0"/>
    <n v="0"/>
    <m/>
    <m/>
  </r>
  <r>
    <x v="0"/>
    <x v="0"/>
    <x v="0"/>
    <d v="2022-05-09T00:00:00"/>
    <d v="2022-05-15T00:00:00"/>
    <x v="0"/>
    <x v="1"/>
    <x v="3"/>
    <s v="W20"/>
    <x v="3"/>
    <s v="12EUR00022"/>
    <m/>
    <s v="Export"/>
    <x v="5"/>
    <x v="10"/>
    <s v=""/>
    <x v="4"/>
    <m/>
    <n v="225"/>
    <n v="225"/>
    <n v="0"/>
    <m/>
    <m/>
    <n v="225"/>
    <n v="225"/>
    <n v="0"/>
    <n v="1"/>
    <m/>
    <m/>
  </r>
  <r>
    <x v="0"/>
    <x v="0"/>
    <x v="0"/>
    <d v="2022-05-09T00:00:00"/>
    <d v="2022-05-15T00:00:00"/>
    <x v="0"/>
    <x v="1"/>
    <x v="3"/>
    <s v="W20"/>
    <x v="3"/>
    <s v="12EUR00024"/>
    <m/>
    <s v="Export"/>
    <x v="5"/>
    <x v="10"/>
    <s v=""/>
    <x v="4"/>
    <m/>
    <n v="280"/>
    <n v="280"/>
    <n v="0"/>
    <m/>
    <m/>
    <n v="280"/>
    <n v="280"/>
    <n v="0"/>
    <n v="1"/>
    <m/>
    <m/>
  </r>
  <r>
    <x v="0"/>
    <x v="0"/>
    <x v="0"/>
    <d v="2022-05-09T00:00:00"/>
    <d v="2022-05-15T00:00:00"/>
    <x v="0"/>
    <x v="1"/>
    <x v="3"/>
    <s v="W20"/>
    <x v="3"/>
    <s v="12EUR00027"/>
    <m/>
    <s v="Export"/>
    <x v="5"/>
    <x v="10"/>
    <s v=""/>
    <x v="4"/>
    <m/>
    <n v="840"/>
    <n v="840"/>
    <n v="0"/>
    <m/>
    <m/>
    <n v="840"/>
    <n v="840"/>
    <n v="0"/>
    <n v="1"/>
    <m/>
    <m/>
  </r>
  <r>
    <x v="0"/>
    <x v="0"/>
    <x v="0"/>
    <d v="2022-05-09T00:00:00"/>
    <d v="2022-05-15T00:00:00"/>
    <x v="0"/>
    <x v="1"/>
    <x v="3"/>
    <s v="W20"/>
    <x v="3"/>
    <s v="12EUR00028"/>
    <m/>
    <s v="Export"/>
    <x v="5"/>
    <x v="10"/>
    <s v="Co"/>
    <x v="1"/>
    <n v="0"/>
    <m/>
    <n v="0"/>
    <n v="0"/>
    <m/>
    <m/>
    <n v="0"/>
    <n v="0"/>
    <n v="0"/>
    <n v="0"/>
    <m/>
    <m/>
  </r>
  <r>
    <x v="0"/>
    <x v="0"/>
    <x v="0"/>
    <d v="2022-05-09T00:00:00"/>
    <d v="2022-05-15T00:00:00"/>
    <x v="0"/>
    <x v="1"/>
    <x v="3"/>
    <s v="W20"/>
    <x v="3"/>
    <s v="12EUR00029"/>
    <m/>
    <s v="Export"/>
    <x v="5"/>
    <x v="10"/>
    <s v="Co"/>
    <x v="1"/>
    <n v="0"/>
    <m/>
    <n v="0"/>
    <n v="0"/>
    <m/>
    <m/>
    <n v="0"/>
    <n v="0"/>
    <n v="0"/>
    <n v="0"/>
    <m/>
    <m/>
  </r>
  <r>
    <x v="0"/>
    <x v="0"/>
    <x v="0"/>
    <d v="2022-05-09T00:00:00"/>
    <d v="2022-05-15T00:00:00"/>
    <x v="0"/>
    <x v="1"/>
    <x v="3"/>
    <s v="W20"/>
    <x v="3"/>
    <s v="12EUR00030"/>
    <m/>
    <s v="Export"/>
    <x v="5"/>
    <x v="10"/>
    <s v="Co"/>
    <x v="1"/>
    <n v="0"/>
    <m/>
    <n v="0"/>
    <n v="0"/>
    <m/>
    <m/>
    <n v="0"/>
    <n v="0"/>
    <n v="0"/>
    <n v="0"/>
    <m/>
    <m/>
  </r>
  <r>
    <x v="0"/>
    <x v="0"/>
    <x v="0"/>
    <d v="2022-05-09T00:00:00"/>
    <d v="2022-05-15T00:00:00"/>
    <x v="0"/>
    <x v="1"/>
    <x v="3"/>
    <s v="W20"/>
    <x v="3"/>
    <s v="12EUR00031"/>
    <m/>
    <s v="Export"/>
    <x v="5"/>
    <x v="10"/>
    <s v="Co"/>
    <x v="1"/>
    <n v="0"/>
    <m/>
    <n v="0"/>
    <n v="0"/>
    <m/>
    <m/>
    <n v="0"/>
    <n v="0"/>
    <n v="0"/>
    <n v="0"/>
    <m/>
    <m/>
  </r>
  <r>
    <x v="0"/>
    <x v="0"/>
    <x v="0"/>
    <d v="2022-05-09T00:00:00"/>
    <d v="2022-05-15T00:00:00"/>
    <x v="0"/>
    <x v="1"/>
    <x v="3"/>
    <s v="W20"/>
    <x v="3"/>
    <s v="TPCECC004"/>
    <m/>
    <s v="Domestic"/>
    <x v="5"/>
    <x v="10"/>
    <s v="Co"/>
    <x v="0"/>
    <n v="300"/>
    <n v="298.2"/>
    <n v="1.8000000000000114"/>
    <n v="0.99399999999999999"/>
    <m/>
    <m/>
    <n v="300"/>
    <n v="298.2"/>
    <n v="1.8000000000000114"/>
    <n v="0.99399999999999999"/>
    <m/>
    <m/>
  </r>
  <r>
    <x v="0"/>
    <x v="0"/>
    <x v="0"/>
    <d v="2022-05-09T00:00:00"/>
    <d v="2022-05-15T00:00:00"/>
    <x v="0"/>
    <x v="1"/>
    <x v="3"/>
    <s v="W20"/>
    <x v="3"/>
    <s v="TPCECC005"/>
    <m/>
    <s v="Domestic"/>
    <x v="5"/>
    <x v="10"/>
    <s v="Co"/>
    <x v="0"/>
    <n v="600"/>
    <n v="918.44999999999993"/>
    <n v="318.44999999999993"/>
    <n v="0.46925000000000017"/>
    <m/>
    <m/>
    <n v="1200"/>
    <n v="918.44999999999993"/>
    <n v="281.55000000000007"/>
    <n v="0.76537499999999992"/>
    <m/>
    <m/>
  </r>
  <r>
    <x v="0"/>
    <x v="0"/>
    <x v="0"/>
    <d v="2022-05-09T00:00:00"/>
    <d v="2022-05-15T00:00:00"/>
    <x v="0"/>
    <x v="1"/>
    <x v="3"/>
    <s v="W20"/>
    <x v="3"/>
    <s v="TPCECC007"/>
    <m/>
    <s v="Domestic"/>
    <x v="5"/>
    <x v="10"/>
    <s v="Co"/>
    <x v="0"/>
    <m/>
    <n v="282.72000000000003"/>
    <n v="282.72000000000003"/>
    <n v="0"/>
    <m/>
    <m/>
    <n v="300"/>
    <n v="282.72000000000003"/>
    <n v="17.279999999999973"/>
    <n v="0.94240000000000013"/>
    <m/>
    <m/>
  </r>
  <r>
    <x v="0"/>
    <x v="0"/>
    <x v="0"/>
    <d v="2022-05-09T00:00:00"/>
    <d v="2022-05-15T00:00:00"/>
    <x v="0"/>
    <x v="1"/>
    <x v="3"/>
    <s v="W20"/>
    <x v="3"/>
    <s v="TRCEOL009"/>
    <m/>
    <s v="Domestic"/>
    <x v="6"/>
    <x v="3"/>
    <s v="Te"/>
    <x v="0"/>
    <n v="0"/>
    <n v="0"/>
    <n v="0"/>
    <n v="0"/>
    <m/>
    <m/>
    <n v="0"/>
    <n v="0"/>
    <n v="0"/>
    <n v="0"/>
    <m/>
    <m/>
  </r>
  <r>
    <x v="0"/>
    <x v="0"/>
    <x v="0"/>
    <d v="2022-05-09T00:00:00"/>
    <d v="2022-05-15T00:00:00"/>
    <x v="0"/>
    <x v="1"/>
    <x v="3"/>
    <s v="W20"/>
    <x v="3"/>
    <s v="TRCEOL024"/>
    <m/>
    <s v="Domestic"/>
    <x v="6"/>
    <x v="3"/>
    <s v="Te"/>
    <x v="0"/>
    <n v="1290"/>
    <n v="1123.2"/>
    <n v="166.79999999999995"/>
    <n v="0.87069767441860468"/>
    <m/>
    <m/>
    <n v="1140"/>
    <n v="1123.2"/>
    <n v="16.799999999999955"/>
    <n v="0.98526315789473684"/>
    <m/>
    <m/>
  </r>
  <r>
    <x v="0"/>
    <x v="0"/>
    <x v="0"/>
    <d v="2022-05-09T00:00:00"/>
    <d v="2022-05-15T00:00:00"/>
    <x v="0"/>
    <x v="1"/>
    <x v="3"/>
    <s v="W20"/>
    <x v="3"/>
    <s v="TRCEOL033"/>
    <m/>
    <s v="Domestic"/>
    <x v="6"/>
    <x v="3"/>
    <s v="Te"/>
    <x v="0"/>
    <n v="0"/>
    <n v="0"/>
    <n v="0"/>
    <n v="0"/>
    <m/>
    <m/>
    <n v="0"/>
    <n v="0"/>
    <n v="0"/>
    <n v="0"/>
    <m/>
    <m/>
  </r>
  <r>
    <x v="0"/>
    <x v="0"/>
    <x v="0"/>
    <d v="2022-05-09T00:00:00"/>
    <d v="2022-05-15T00:00:00"/>
    <x v="0"/>
    <x v="1"/>
    <x v="3"/>
    <s v="W20"/>
    <x v="3"/>
    <s v="TRCEOL035"/>
    <m/>
    <s v="Domestic"/>
    <x v="6"/>
    <x v="3"/>
    <s v="Te"/>
    <x v="0"/>
    <n v="0"/>
    <n v="0"/>
    <n v="0"/>
    <n v="0"/>
    <m/>
    <m/>
    <n v="0"/>
    <n v="0"/>
    <n v="0"/>
    <n v="0"/>
    <m/>
    <m/>
  </r>
  <r>
    <x v="0"/>
    <x v="0"/>
    <x v="0"/>
    <d v="2022-05-09T00:00:00"/>
    <d v="2022-05-15T00:00:00"/>
    <x v="0"/>
    <x v="1"/>
    <x v="3"/>
    <s v="W20"/>
    <x v="3"/>
    <s v="TRCEOL039"/>
    <m/>
    <s v="Domestic"/>
    <x v="6"/>
    <x v="3"/>
    <s v="Te"/>
    <x v="0"/>
    <n v="150"/>
    <n v="302.40000000000003"/>
    <n v="152.40000000000003"/>
    <n v="0"/>
    <m/>
    <m/>
    <n v="300"/>
    <n v="302.40000000000003"/>
    <n v="2.4000000000000341"/>
    <n v="0.99199999999999988"/>
    <m/>
    <m/>
  </r>
  <r>
    <x v="0"/>
    <x v="0"/>
    <x v="0"/>
    <d v="2022-05-02T00:00:00"/>
    <d v="2022-05-08T00:00:00"/>
    <x v="0"/>
    <x v="1"/>
    <x v="4"/>
    <s v="W19"/>
    <x v="4"/>
    <s v="11CEBX002"/>
    <m/>
    <s v="Domestic"/>
    <x v="0"/>
    <x v="1"/>
    <s v="Ma"/>
    <x v="1"/>
    <n v="0"/>
    <n v="0"/>
    <n v="0"/>
    <n v="0"/>
    <m/>
    <m/>
    <n v="0"/>
    <n v="0"/>
    <n v="0"/>
    <n v="0"/>
    <m/>
    <m/>
  </r>
  <r>
    <x v="0"/>
    <x v="0"/>
    <x v="0"/>
    <d v="2022-05-02T00:00:00"/>
    <d v="2022-05-08T00:00:00"/>
    <x v="0"/>
    <x v="1"/>
    <x v="4"/>
    <s v="W19"/>
    <x v="4"/>
    <s v="11VMB00466"/>
    <m/>
    <s v="Domestic"/>
    <x v="0"/>
    <x v="1"/>
    <s v="Ma"/>
    <x v="1"/>
    <n v="7000"/>
    <n v="7013.2999999999993"/>
    <n v="13.299999999999272"/>
    <n v="0.9981000000000001"/>
    <m/>
    <m/>
    <n v="7000"/>
    <n v="7013.2999999999993"/>
    <n v="13.299999999999272"/>
    <n v="0.9981000000000001"/>
    <m/>
    <m/>
  </r>
  <r>
    <x v="0"/>
    <x v="0"/>
    <x v="0"/>
    <d v="2022-05-02T00:00:00"/>
    <d v="2022-05-08T00:00:00"/>
    <x v="0"/>
    <x v="1"/>
    <x v="4"/>
    <s v="W19"/>
    <x v="4"/>
    <s v="11VMB00467"/>
    <m/>
    <s v="Domestic"/>
    <x v="0"/>
    <x v="1"/>
    <s v="Ma"/>
    <x v="1"/>
    <n v="4000"/>
    <n v="3955.14"/>
    <n v="44.860000000000127"/>
    <n v="0.98878499999999991"/>
    <m/>
    <m/>
    <n v="4000"/>
    <n v="3955.14"/>
    <n v="44.860000000000127"/>
    <n v="0.98878499999999991"/>
    <m/>
    <m/>
  </r>
  <r>
    <x v="0"/>
    <x v="0"/>
    <x v="0"/>
    <d v="2022-05-02T00:00:00"/>
    <d v="2022-05-08T00:00:00"/>
    <x v="0"/>
    <x v="1"/>
    <x v="4"/>
    <s v="W19"/>
    <x v="4"/>
    <s v="11VMB00468"/>
    <m/>
    <s v="Domestic"/>
    <x v="0"/>
    <x v="1"/>
    <s v="Ma"/>
    <x v="1"/>
    <n v="3000"/>
    <n v="1986.6"/>
    <n v="1013.4000000000001"/>
    <n v="0.6621999999999999"/>
    <m/>
    <m/>
    <n v="2000"/>
    <n v="1986.6"/>
    <n v="13.400000000000091"/>
    <n v="0.99329999999999996"/>
    <m/>
    <m/>
  </r>
  <r>
    <x v="0"/>
    <x v="0"/>
    <x v="0"/>
    <d v="2022-05-02T00:00:00"/>
    <d v="2022-05-08T00:00:00"/>
    <x v="0"/>
    <x v="1"/>
    <x v="4"/>
    <s v="W19"/>
    <x v="4"/>
    <s v="11VMB00479"/>
    <m/>
    <s v="Domestic"/>
    <x v="0"/>
    <x v="2"/>
    <s v="Pa"/>
    <x v="0"/>
    <m/>
    <n v="0"/>
    <n v="0"/>
    <n v="0"/>
    <m/>
    <m/>
    <m/>
    <n v="0"/>
    <n v="0"/>
    <n v="0"/>
    <m/>
    <m/>
  </r>
  <r>
    <x v="0"/>
    <x v="0"/>
    <x v="0"/>
    <d v="2022-05-02T00:00:00"/>
    <d v="2022-05-08T00:00:00"/>
    <x v="0"/>
    <x v="1"/>
    <x v="4"/>
    <s v="W19"/>
    <x v="4"/>
    <s v="TPCJKBX001"/>
    <m/>
    <s v="Export"/>
    <x v="0"/>
    <x v="1"/>
    <s v=""/>
    <x v="1"/>
    <n v="0"/>
    <n v="0"/>
    <n v="0"/>
    <n v="0"/>
    <m/>
    <m/>
    <n v="0"/>
    <n v="0"/>
    <n v="0"/>
    <n v="0"/>
    <m/>
    <m/>
  </r>
  <r>
    <x v="0"/>
    <x v="0"/>
    <x v="0"/>
    <d v="2022-05-02T00:00:00"/>
    <d v="2022-05-08T00:00:00"/>
    <x v="0"/>
    <x v="1"/>
    <x v="4"/>
    <s v="W19"/>
    <x v="4"/>
    <s v="TPCJKBX002"/>
    <m/>
    <s v="Export"/>
    <x v="0"/>
    <x v="1"/>
    <s v=""/>
    <x v="1"/>
    <n v="0"/>
    <n v="0"/>
    <n v="0"/>
    <n v="0"/>
    <m/>
    <m/>
    <n v="0"/>
    <n v="0"/>
    <n v="0"/>
    <n v="0"/>
    <m/>
    <m/>
  </r>
  <r>
    <x v="0"/>
    <x v="0"/>
    <x v="0"/>
    <d v="2022-05-02T00:00:00"/>
    <d v="2022-05-08T00:00:00"/>
    <x v="0"/>
    <x v="1"/>
    <x v="4"/>
    <s v="W19"/>
    <x v="4"/>
    <s v="TPCJKBX004"/>
    <m/>
    <s v="Export"/>
    <x v="0"/>
    <x v="1"/>
    <s v=""/>
    <x v="1"/>
    <n v="0"/>
    <n v="0"/>
    <n v="0"/>
    <n v="0"/>
    <m/>
    <m/>
    <n v="0"/>
    <n v="0"/>
    <n v="0"/>
    <n v="0"/>
    <m/>
    <m/>
  </r>
  <r>
    <x v="0"/>
    <x v="0"/>
    <x v="0"/>
    <d v="2022-05-02T00:00:00"/>
    <d v="2022-05-08T00:00:00"/>
    <x v="0"/>
    <x v="1"/>
    <x v="4"/>
    <s v="W19"/>
    <x v="4"/>
    <s v="TPCJKBX005"/>
    <m/>
    <s v="Export"/>
    <x v="0"/>
    <x v="1"/>
    <s v=""/>
    <x v="1"/>
    <n v="0"/>
    <n v="0"/>
    <n v="0"/>
    <n v="0"/>
    <m/>
    <m/>
    <n v="0"/>
    <n v="0"/>
    <n v="0"/>
    <n v="0"/>
    <m/>
    <m/>
  </r>
  <r>
    <x v="0"/>
    <x v="0"/>
    <x v="0"/>
    <d v="2022-05-02T00:00:00"/>
    <d v="2022-05-08T00:00:00"/>
    <x v="0"/>
    <x v="1"/>
    <x v="4"/>
    <s v="W19"/>
    <x v="4"/>
    <s v="TPCEBB033"/>
    <m/>
    <s v="Domestic"/>
    <x v="0"/>
    <x v="2"/>
    <s v="So"/>
    <x v="0"/>
    <n v="0"/>
    <n v="0"/>
    <n v="0"/>
    <n v="0"/>
    <m/>
    <m/>
    <n v="0"/>
    <n v="0"/>
    <n v="0"/>
    <n v="0"/>
    <m/>
    <m/>
  </r>
  <r>
    <x v="0"/>
    <x v="0"/>
    <x v="0"/>
    <d v="2022-05-02T00:00:00"/>
    <d v="2022-05-08T00:00:00"/>
    <x v="0"/>
    <x v="1"/>
    <x v="4"/>
    <s v="W19"/>
    <x v="4"/>
    <s v="TPCEBB034"/>
    <m/>
    <s v="Domestic"/>
    <x v="0"/>
    <x v="2"/>
    <s v="So"/>
    <x v="0"/>
    <n v="500"/>
    <n v="505.2"/>
    <n v="5.1999999999999886"/>
    <n v="0.98960000000000004"/>
    <m/>
    <m/>
    <n v="500"/>
    <n v="505.2"/>
    <n v="5.1999999999999886"/>
    <n v="0.98960000000000004"/>
    <m/>
    <m/>
  </r>
  <r>
    <x v="0"/>
    <x v="0"/>
    <x v="0"/>
    <d v="2022-05-02T00:00:00"/>
    <d v="2022-05-08T00:00:00"/>
    <x v="0"/>
    <x v="1"/>
    <x v="4"/>
    <s v="W19"/>
    <x v="4"/>
    <s v="TPCEBX039"/>
    <m/>
    <s v="Domestic"/>
    <x v="0"/>
    <x v="1"/>
    <s v="Ma"/>
    <x v="1"/>
    <n v="2000"/>
    <n v="0"/>
    <n v="2000"/>
    <n v="0"/>
    <m/>
    <m/>
    <n v="0"/>
    <n v="0"/>
    <n v="0"/>
    <n v="0"/>
    <m/>
    <m/>
  </r>
  <r>
    <x v="0"/>
    <x v="0"/>
    <x v="0"/>
    <d v="2022-05-02T00:00:00"/>
    <d v="2022-05-08T00:00:00"/>
    <x v="0"/>
    <x v="1"/>
    <x v="4"/>
    <s v="W19"/>
    <x v="4"/>
    <s v="TPCEBX040"/>
    <m/>
    <s v="Domestic"/>
    <x v="0"/>
    <x v="1"/>
    <s v="Ma"/>
    <x v="1"/>
    <n v="1000"/>
    <n v="0"/>
    <n v="1000"/>
    <n v="0"/>
    <m/>
    <m/>
    <n v="0"/>
    <n v="0"/>
    <n v="0"/>
    <n v="0"/>
    <m/>
    <m/>
  </r>
  <r>
    <x v="0"/>
    <x v="0"/>
    <x v="0"/>
    <d v="2022-05-02T00:00:00"/>
    <d v="2022-05-08T00:00:00"/>
    <x v="0"/>
    <x v="1"/>
    <x v="4"/>
    <s v="W19"/>
    <x v="4"/>
    <s v="TPCEBX041"/>
    <m/>
    <s v="Domestic"/>
    <x v="0"/>
    <x v="1"/>
    <s v="Ma"/>
    <x v="1"/>
    <n v="12000"/>
    <n v="18672.849999999999"/>
    <n v="6672.8499999999985"/>
    <n v="0.44392916666666682"/>
    <m/>
    <m/>
    <n v="17000"/>
    <n v="18672.849999999999"/>
    <n v="1672.8499999999985"/>
    <n v="0.90159705882352947"/>
    <m/>
    <m/>
  </r>
  <r>
    <x v="0"/>
    <x v="0"/>
    <x v="0"/>
    <d v="2022-05-02T00:00:00"/>
    <d v="2022-05-08T00:00:00"/>
    <x v="0"/>
    <x v="1"/>
    <x v="4"/>
    <s v="W19"/>
    <x v="4"/>
    <s v="TPCEBX043"/>
    <m/>
    <s v="Domestic"/>
    <x v="0"/>
    <x v="1"/>
    <s v="Ma"/>
    <x v="1"/>
    <n v="2000"/>
    <n v="1056.825"/>
    <n v="943.17499999999995"/>
    <n v="0.52841249999999995"/>
    <m/>
    <m/>
    <n v="1000"/>
    <n v="1056.825"/>
    <n v="56.825000000000045"/>
    <n v="0.94317499999999999"/>
    <m/>
    <m/>
  </r>
  <r>
    <x v="0"/>
    <x v="0"/>
    <x v="0"/>
    <d v="2022-05-02T00:00:00"/>
    <d v="2022-05-08T00:00:00"/>
    <x v="0"/>
    <x v="1"/>
    <x v="4"/>
    <s v="W19"/>
    <x v="4"/>
    <s v="TPCEBX044"/>
    <m/>
    <s v="Domestic"/>
    <x v="0"/>
    <x v="1"/>
    <s v="Ma"/>
    <x v="1"/>
    <n v="5000"/>
    <n v="5923.7498364980847"/>
    <n v="923.74983649808473"/>
    <n v="0.8152500327003831"/>
    <m/>
    <m/>
    <n v="6000"/>
    <n v="5923.7498364980847"/>
    <n v="76.250163501915267"/>
    <n v="0.98729163941634746"/>
    <m/>
    <m/>
  </r>
  <r>
    <x v="0"/>
    <x v="0"/>
    <x v="0"/>
    <d v="2022-05-02T00:00:00"/>
    <d v="2022-05-08T00:00:00"/>
    <x v="0"/>
    <x v="1"/>
    <x v="4"/>
    <s v="W19"/>
    <x v="4"/>
    <s v="TPCEBX045"/>
    <m/>
    <s v="Domestic"/>
    <x v="0"/>
    <x v="1"/>
    <s v="Ma"/>
    <x v="1"/>
    <n v="5000"/>
    <n v="0"/>
    <n v="5000"/>
    <n v="0"/>
    <m/>
    <m/>
    <n v="2000"/>
    <n v="0"/>
    <n v="2000"/>
    <n v="0"/>
    <m/>
    <m/>
  </r>
  <r>
    <x v="0"/>
    <x v="0"/>
    <x v="0"/>
    <d v="2022-05-02T00:00:00"/>
    <d v="2022-05-08T00:00:00"/>
    <x v="0"/>
    <x v="1"/>
    <x v="4"/>
    <s v="W19"/>
    <x v="4"/>
    <s v="TPCEBX046"/>
    <m/>
    <s v="Domestic"/>
    <x v="0"/>
    <x v="1"/>
    <s v="Ma"/>
    <x v="1"/>
    <n v="15000"/>
    <n v="16581.599999999999"/>
    <n v="1581.5999999999985"/>
    <n v="0.89456000000000013"/>
    <m/>
    <m/>
    <n v="13000"/>
    <n v="16581.599999999999"/>
    <n v="3581.5999999999985"/>
    <n v="0.72449230769230777"/>
    <m/>
    <m/>
  </r>
  <r>
    <x v="0"/>
    <x v="0"/>
    <x v="0"/>
    <d v="2022-05-02T00:00:00"/>
    <d v="2022-05-08T00:00:00"/>
    <x v="0"/>
    <x v="1"/>
    <x v="4"/>
    <s v="W19"/>
    <x v="4"/>
    <s v="TPCEBX061"/>
    <m/>
    <s v="Domestic"/>
    <x v="0"/>
    <x v="1"/>
    <s v="Ma"/>
    <x v="1"/>
    <n v="1000"/>
    <n v="1029.7"/>
    <n v="29.700000000000045"/>
    <n v="0.97029999999999994"/>
    <m/>
    <m/>
    <n v="1000"/>
    <n v="1029.7"/>
    <n v="29.700000000000045"/>
    <n v="0.97029999999999994"/>
    <m/>
    <m/>
  </r>
  <r>
    <x v="0"/>
    <x v="0"/>
    <x v="0"/>
    <d v="2022-05-02T00:00:00"/>
    <d v="2022-05-08T00:00:00"/>
    <x v="0"/>
    <x v="1"/>
    <x v="4"/>
    <s v="W19"/>
    <x v="4"/>
    <s v="TPCEBX062"/>
    <m/>
    <s v="Domestic"/>
    <x v="0"/>
    <x v="1"/>
    <s v="Ma"/>
    <x v="1"/>
    <n v="2000"/>
    <n v="0"/>
    <n v="2000"/>
    <n v="0"/>
    <m/>
    <m/>
    <n v="0"/>
    <n v="0"/>
    <n v="0"/>
    <n v="0"/>
    <m/>
    <m/>
  </r>
  <r>
    <x v="0"/>
    <x v="0"/>
    <x v="0"/>
    <d v="2022-05-02T00:00:00"/>
    <d v="2022-05-08T00:00:00"/>
    <x v="0"/>
    <x v="1"/>
    <x v="4"/>
    <s v="W19"/>
    <x v="4"/>
    <s v="TPCEBX063"/>
    <m/>
    <s v="Domestic"/>
    <x v="0"/>
    <x v="1"/>
    <s v="Ma"/>
    <x v="1"/>
    <n v="1000"/>
    <n v="1125.5999999999999"/>
    <n v="125.59999999999991"/>
    <n v="0.87440000000000007"/>
    <m/>
    <m/>
    <n v="1000"/>
    <n v="1125.5999999999999"/>
    <n v="125.59999999999991"/>
    <n v="0.87440000000000007"/>
    <m/>
    <m/>
  </r>
  <r>
    <x v="0"/>
    <x v="0"/>
    <x v="0"/>
    <d v="2022-05-02T00:00:00"/>
    <d v="2022-05-08T00:00:00"/>
    <x v="0"/>
    <x v="1"/>
    <x v="4"/>
    <s v="W19"/>
    <x v="4"/>
    <s v="TPCECG056"/>
    <m/>
    <s v="Domestic"/>
    <x v="0"/>
    <x v="2"/>
    <s v="Ri"/>
    <x v="1"/>
    <n v="3080"/>
    <n v="3253.5999999999776"/>
    <n v="173.59999999997763"/>
    <n v="0.94363636363637093"/>
    <m/>
    <m/>
    <n v="3080"/>
    <n v="3253.5999999999776"/>
    <n v="173.59999999997763"/>
    <n v="0.94363636363637093"/>
    <m/>
    <m/>
  </r>
  <r>
    <x v="0"/>
    <x v="0"/>
    <x v="0"/>
    <d v="2022-05-02T00:00:00"/>
    <d v="2022-05-08T00:00:00"/>
    <x v="0"/>
    <x v="1"/>
    <x v="4"/>
    <s v="W19"/>
    <x v="4"/>
    <s v="TPCECG057"/>
    <m/>
    <s v="Domestic"/>
    <x v="0"/>
    <x v="2"/>
    <s v="Ri"/>
    <x v="1"/>
    <m/>
    <n v="0"/>
    <n v="0"/>
    <n v="0"/>
    <m/>
    <m/>
    <m/>
    <n v="0"/>
    <n v="0"/>
    <n v="0"/>
    <m/>
    <m/>
  </r>
  <r>
    <x v="0"/>
    <x v="0"/>
    <x v="0"/>
    <d v="2022-05-02T00:00:00"/>
    <d v="2022-05-08T00:00:00"/>
    <x v="0"/>
    <x v="1"/>
    <x v="4"/>
    <s v="W19"/>
    <x v="4"/>
    <s v="TPCECG062"/>
    <m/>
    <s v="Domestic"/>
    <x v="0"/>
    <x v="2"/>
    <s v="Ri"/>
    <x v="1"/>
    <n v="3080"/>
    <n v="1549.5"/>
    <n v="1530.5"/>
    <n v="0.50308441558441563"/>
    <m/>
    <m/>
    <n v="3080"/>
    <n v="1549.5"/>
    <n v="1530.5"/>
    <n v="0.50308441558441563"/>
    <m/>
    <m/>
  </r>
  <r>
    <x v="0"/>
    <x v="0"/>
    <x v="0"/>
    <d v="2022-05-02T00:00:00"/>
    <d v="2022-05-08T00:00:00"/>
    <x v="0"/>
    <x v="1"/>
    <x v="4"/>
    <s v="W19"/>
    <x v="4"/>
    <s v="TPCECG063"/>
    <m/>
    <s v="Domestic"/>
    <x v="0"/>
    <x v="2"/>
    <s v="Ri"/>
    <x v="0"/>
    <n v="5600"/>
    <n v="0"/>
    <n v="5600"/>
    <n v="0"/>
    <m/>
    <m/>
    <n v="2800"/>
    <n v="0"/>
    <n v="2800"/>
    <n v="0"/>
    <m/>
    <m/>
  </r>
  <r>
    <x v="0"/>
    <x v="0"/>
    <x v="0"/>
    <d v="2022-05-02T00:00:00"/>
    <d v="2022-05-08T00:00:00"/>
    <x v="0"/>
    <x v="1"/>
    <x v="4"/>
    <s v="W19"/>
    <x v="4"/>
    <s v="TPCECG063"/>
    <m/>
    <s v="Domestic"/>
    <x v="0"/>
    <x v="2"/>
    <s v="Ri"/>
    <x v="1"/>
    <n v="0"/>
    <m/>
    <n v="0"/>
    <n v="0"/>
    <m/>
    <m/>
    <n v="0"/>
    <n v="0"/>
    <n v="0"/>
    <n v="0"/>
    <m/>
    <m/>
  </r>
  <r>
    <x v="0"/>
    <x v="0"/>
    <x v="0"/>
    <d v="2022-05-02T00:00:00"/>
    <d v="2022-05-08T00:00:00"/>
    <x v="0"/>
    <x v="1"/>
    <x v="4"/>
    <s v="W19"/>
    <x v="4"/>
    <s v="TPCECG064"/>
    <m/>
    <s v="Domestic"/>
    <x v="0"/>
    <x v="2"/>
    <s v="Ri"/>
    <x v="1"/>
    <n v="9240"/>
    <n v="8412.5"/>
    <n v="827.5"/>
    <n v="0.910443722943723"/>
    <m/>
    <m/>
    <n v="9240"/>
    <n v="8412.5"/>
    <n v="827.5"/>
    <n v="0.910443722943723"/>
    <m/>
    <m/>
  </r>
  <r>
    <x v="0"/>
    <x v="0"/>
    <x v="0"/>
    <d v="2022-05-02T00:00:00"/>
    <d v="2022-05-08T00:00:00"/>
    <x v="0"/>
    <x v="1"/>
    <x v="4"/>
    <s v="W19"/>
    <x v="4"/>
    <s v="TPCECG065"/>
    <m/>
    <s v="Domestic"/>
    <x v="0"/>
    <x v="2"/>
    <s v="Ri"/>
    <x v="0"/>
    <n v="8900"/>
    <n v="8938.5"/>
    <n v="38.5"/>
    <n v="0.99567415730337083"/>
    <m/>
    <m/>
    <n v="8900"/>
    <n v="8938.5"/>
    <n v="38.5"/>
    <n v="0.99567415730337083"/>
    <m/>
    <m/>
  </r>
  <r>
    <x v="0"/>
    <x v="0"/>
    <x v="0"/>
    <d v="2022-05-02T00:00:00"/>
    <d v="2022-05-08T00:00:00"/>
    <x v="0"/>
    <x v="1"/>
    <x v="4"/>
    <s v="W19"/>
    <x v="4"/>
    <s v="TPCECG065"/>
    <m/>
    <s v="Domestic"/>
    <x v="0"/>
    <x v="2"/>
    <s v="Ri"/>
    <x v="1"/>
    <n v="0"/>
    <m/>
    <n v="0"/>
    <n v="0"/>
    <m/>
    <m/>
    <n v="0"/>
    <n v="0"/>
    <n v="0"/>
    <n v="0"/>
    <m/>
    <m/>
  </r>
  <r>
    <x v="0"/>
    <x v="0"/>
    <x v="0"/>
    <d v="2022-05-02T00:00:00"/>
    <d v="2022-05-08T00:00:00"/>
    <x v="0"/>
    <x v="1"/>
    <x v="4"/>
    <s v="W19"/>
    <x v="4"/>
    <s v="TPCECG066"/>
    <m/>
    <s v="Domestic"/>
    <x v="0"/>
    <x v="2"/>
    <s v="Ne"/>
    <x v="0"/>
    <m/>
    <n v="0"/>
    <n v="0"/>
    <n v="0"/>
    <m/>
    <m/>
    <m/>
    <n v="0"/>
    <n v="0"/>
    <n v="0"/>
    <m/>
    <m/>
  </r>
  <r>
    <x v="0"/>
    <x v="0"/>
    <x v="0"/>
    <d v="2022-05-02T00:00:00"/>
    <d v="2022-05-08T00:00:00"/>
    <x v="0"/>
    <x v="1"/>
    <x v="4"/>
    <s v="W19"/>
    <x v="4"/>
    <s v="TPCECG067"/>
    <m/>
    <s v="Domestic"/>
    <x v="0"/>
    <x v="2"/>
    <s v="Ne"/>
    <x v="0"/>
    <n v="0"/>
    <n v="0"/>
    <n v="0"/>
    <n v="0"/>
    <m/>
    <m/>
    <n v="0"/>
    <n v="0"/>
    <n v="0"/>
    <n v="0"/>
    <m/>
    <m/>
  </r>
  <r>
    <x v="0"/>
    <x v="0"/>
    <x v="0"/>
    <d v="2022-05-02T00:00:00"/>
    <d v="2022-05-08T00:00:00"/>
    <x v="0"/>
    <x v="1"/>
    <x v="4"/>
    <s v="W19"/>
    <x v="4"/>
    <s v="TPCECG068"/>
    <m/>
    <s v="Domestic"/>
    <x v="0"/>
    <x v="2"/>
    <s v="Ne"/>
    <x v="0"/>
    <n v="0"/>
    <n v="0"/>
    <n v="0"/>
    <n v="0"/>
    <m/>
    <m/>
    <n v="0"/>
    <n v="0"/>
    <n v="0"/>
    <n v="0"/>
    <m/>
    <m/>
  </r>
  <r>
    <x v="0"/>
    <x v="0"/>
    <x v="0"/>
    <d v="2022-05-02T00:00:00"/>
    <d v="2022-05-08T00:00:00"/>
    <x v="0"/>
    <x v="1"/>
    <x v="4"/>
    <s v="W19"/>
    <x v="4"/>
    <s v="TPCECG070"/>
    <m/>
    <s v="Domestic"/>
    <x v="0"/>
    <x v="2"/>
    <s v="Pa"/>
    <x v="0"/>
    <n v="4800"/>
    <n v="3891"/>
    <n v="909"/>
    <n v="0.81062500000000004"/>
    <m/>
    <m/>
    <n v="4400"/>
    <n v="3891"/>
    <n v="509"/>
    <n v="0.88431818181818178"/>
    <m/>
    <m/>
  </r>
  <r>
    <x v="0"/>
    <x v="0"/>
    <x v="0"/>
    <d v="2022-05-02T00:00:00"/>
    <d v="2022-05-08T00:00:00"/>
    <x v="0"/>
    <x v="1"/>
    <x v="4"/>
    <s v="W19"/>
    <x v="4"/>
    <s v="TPCECG073"/>
    <m/>
    <s v="Domestic"/>
    <x v="0"/>
    <x v="2"/>
    <s v="Pa"/>
    <x v="0"/>
    <n v="4800"/>
    <n v="1853.2"/>
    <n v="2946.8"/>
    <n v="0.38608333333333333"/>
    <m/>
    <m/>
    <n v="4800"/>
    <n v="1853.2"/>
    <n v="2946.8"/>
    <n v="0.38608333333333333"/>
    <m/>
    <m/>
  </r>
  <r>
    <x v="0"/>
    <x v="0"/>
    <x v="0"/>
    <d v="2022-05-02T00:00:00"/>
    <d v="2022-05-08T00:00:00"/>
    <x v="0"/>
    <x v="1"/>
    <x v="4"/>
    <s v="W19"/>
    <x v="4"/>
    <s v="TPCECG074"/>
    <m/>
    <s v="Domestic"/>
    <x v="0"/>
    <x v="2"/>
    <s v="Pa"/>
    <x v="0"/>
    <n v="2000"/>
    <n v="0"/>
    <n v="2000"/>
    <n v="0"/>
    <m/>
    <m/>
    <n v="0"/>
    <n v="0"/>
    <n v="0"/>
    <n v="0"/>
    <m/>
    <m/>
  </r>
  <r>
    <x v="0"/>
    <x v="0"/>
    <x v="0"/>
    <d v="2022-05-02T00:00:00"/>
    <d v="2022-05-08T00:00:00"/>
    <x v="0"/>
    <x v="1"/>
    <x v="4"/>
    <s v="W19"/>
    <x v="4"/>
    <s v="TPCECG076"/>
    <m/>
    <s v="Domestic"/>
    <x v="0"/>
    <x v="2"/>
    <s v="Pa"/>
    <x v="0"/>
    <n v="400"/>
    <n v="0"/>
    <n v="400"/>
    <n v="0"/>
    <m/>
    <m/>
    <n v="400"/>
    <n v="0"/>
    <n v="400"/>
    <n v="0"/>
    <m/>
    <m/>
  </r>
  <r>
    <x v="0"/>
    <x v="0"/>
    <x v="0"/>
    <d v="2022-05-02T00:00:00"/>
    <d v="2022-05-08T00:00:00"/>
    <x v="0"/>
    <x v="1"/>
    <x v="4"/>
    <s v="W19"/>
    <x v="4"/>
    <s v="TPCECG077"/>
    <m/>
    <s v="Domestic"/>
    <x v="0"/>
    <x v="2"/>
    <s v="Pa"/>
    <x v="0"/>
    <m/>
    <n v="0"/>
    <n v="0"/>
    <n v="0"/>
    <m/>
    <m/>
    <m/>
    <n v="0"/>
    <n v="0"/>
    <n v="0"/>
    <m/>
    <m/>
  </r>
  <r>
    <x v="0"/>
    <x v="0"/>
    <x v="0"/>
    <d v="2022-05-02T00:00:00"/>
    <d v="2022-05-08T00:00:00"/>
    <x v="0"/>
    <x v="1"/>
    <x v="4"/>
    <s v="W19"/>
    <x v="4"/>
    <s v="TPCEHC021"/>
    <m/>
    <s v="Domestic"/>
    <x v="0"/>
    <x v="1"/>
    <s v="Ha"/>
    <x v="1"/>
    <n v="2900"/>
    <n v="1828.7999999999945"/>
    <n v="1071.2000000000055"/>
    <n v="0.63062068965517049"/>
    <m/>
    <m/>
    <n v="2000"/>
    <n v="1828.7999999999945"/>
    <n v="171.2000000000055"/>
    <n v="0.91439999999999722"/>
    <m/>
    <m/>
  </r>
  <r>
    <x v="0"/>
    <x v="0"/>
    <x v="0"/>
    <d v="2022-05-02T00:00:00"/>
    <d v="2022-05-08T00:00:00"/>
    <x v="0"/>
    <x v="1"/>
    <x v="4"/>
    <s v="W19"/>
    <x v="4"/>
    <s v="TPCEHC024"/>
    <m/>
    <s v="Domestic"/>
    <x v="0"/>
    <x v="1"/>
    <s v="Ha"/>
    <x v="1"/>
    <n v="13600"/>
    <n v="9878.5"/>
    <n v="3721.5"/>
    <n v="0.72636029411764702"/>
    <m/>
    <m/>
    <n v="11200"/>
    <n v="9878.5"/>
    <n v="1321.5"/>
    <n v="0.88200892857142854"/>
    <m/>
    <m/>
  </r>
  <r>
    <x v="0"/>
    <x v="0"/>
    <x v="0"/>
    <d v="2022-05-02T00:00:00"/>
    <d v="2022-05-08T00:00:00"/>
    <x v="0"/>
    <x v="1"/>
    <x v="4"/>
    <s v="W19"/>
    <x v="4"/>
    <s v="TPCEHC025"/>
    <m/>
    <s v="Domestic"/>
    <x v="0"/>
    <x v="1"/>
    <s v="Ha"/>
    <x v="1"/>
    <n v="7800"/>
    <n v="2659"/>
    <n v="5141"/>
    <n v="0.34089743589743593"/>
    <m/>
    <m/>
    <n v="2500"/>
    <n v="2659"/>
    <n v="159"/>
    <n v="0.93640000000000001"/>
    <m/>
    <m/>
  </r>
  <r>
    <x v="0"/>
    <x v="0"/>
    <x v="0"/>
    <d v="2022-05-02T00:00:00"/>
    <d v="2022-05-08T00:00:00"/>
    <x v="0"/>
    <x v="1"/>
    <x v="4"/>
    <s v="W19"/>
    <x v="4"/>
    <s v="TPCEHC026"/>
    <m/>
    <s v="Domestic"/>
    <x v="0"/>
    <x v="1"/>
    <s v="Ha"/>
    <x v="1"/>
    <n v="2500"/>
    <n v="1064"/>
    <n v="1436"/>
    <n v="0.42559999999999998"/>
    <m/>
    <m/>
    <n v="2000"/>
    <n v="1064"/>
    <n v="936"/>
    <n v="0.53200000000000003"/>
    <m/>
    <m/>
  </r>
  <r>
    <x v="0"/>
    <x v="0"/>
    <x v="0"/>
    <d v="2022-05-02T00:00:00"/>
    <d v="2022-05-08T00:00:00"/>
    <x v="0"/>
    <x v="1"/>
    <x v="4"/>
    <s v="W19"/>
    <x v="4"/>
    <s v="TPCEHC027"/>
    <m/>
    <s v="Domestic"/>
    <x v="0"/>
    <x v="1"/>
    <s v="Ha"/>
    <x v="1"/>
    <n v="5600"/>
    <n v="4761.5"/>
    <n v="838.5"/>
    <n v="0.85026785714285713"/>
    <m/>
    <m/>
    <n v="5000"/>
    <n v="4761.5"/>
    <n v="238.5"/>
    <n v="0.95230000000000004"/>
    <m/>
    <m/>
  </r>
  <r>
    <x v="0"/>
    <x v="0"/>
    <x v="0"/>
    <d v="2022-05-02T00:00:00"/>
    <d v="2022-05-08T00:00:00"/>
    <x v="0"/>
    <x v="1"/>
    <x v="4"/>
    <s v="W19"/>
    <x v="4"/>
    <s v="TPCEHC029"/>
    <m/>
    <s v="Domestic"/>
    <x v="0"/>
    <x v="1"/>
    <s v="Ha"/>
    <x v="1"/>
    <n v="0"/>
    <n v="108"/>
    <n v="108"/>
    <n v="0"/>
    <m/>
    <m/>
    <n v="0"/>
    <n v="108"/>
    <n v="108"/>
    <n v="0"/>
    <m/>
    <m/>
  </r>
  <r>
    <x v="0"/>
    <x v="0"/>
    <x v="0"/>
    <d v="2022-05-02T00:00:00"/>
    <d v="2022-05-08T00:00:00"/>
    <x v="0"/>
    <x v="1"/>
    <x v="4"/>
    <s v="W19"/>
    <x v="4"/>
    <s v="TPCEHC030"/>
    <m/>
    <s v="Domestic"/>
    <x v="0"/>
    <x v="1"/>
    <s v="Ha"/>
    <x v="1"/>
    <n v="0"/>
    <n v="62.099999999999994"/>
    <n v="62.099999999999994"/>
    <n v="0"/>
    <m/>
    <m/>
    <n v="0"/>
    <n v="62.099999999999994"/>
    <n v="62.099999999999994"/>
    <n v="0"/>
    <m/>
    <m/>
  </r>
  <r>
    <x v="0"/>
    <x v="0"/>
    <x v="0"/>
    <d v="2022-05-02T00:00:00"/>
    <d v="2022-05-08T00:00:00"/>
    <x v="0"/>
    <x v="1"/>
    <x v="4"/>
    <s v="W19"/>
    <x v="4"/>
    <s v="TPCEHT004"/>
    <m/>
    <s v="Domestic"/>
    <x v="0"/>
    <x v="1"/>
    <s v="Wo"/>
    <x v="1"/>
    <m/>
    <n v="0"/>
    <n v="0"/>
    <n v="0"/>
    <m/>
    <m/>
    <m/>
    <n v="0"/>
    <n v="0"/>
    <n v="0"/>
    <m/>
    <m/>
  </r>
  <r>
    <x v="0"/>
    <x v="0"/>
    <x v="0"/>
    <d v="2022-05-02T00:00:00"/>
    <d v="2022-05-08T00:00:00"/>
    <x v="0"/>
    <x v="1"/>
    <x v="4"/>
    <s v="W19"/>
    <x v="4"/>
    <s v="TPCEME003"/>
    <m/>
    <s v="Domestic"/>
    <x v="0"/>
    <x v="2"/>
    <s v="Ri"/>
    <x v="1"/>
    <m/>
    <n v="0"/>
    <n v="0"/>
    <n v="0"/>
    <m/>
    <m/>
    <m/>
    <n v="0"/>
    <n v="0"/>
    <n v="0"/>
    <m/>
    <m/>
  </r>
  <r>
    <x v="0"/>
    <x v="0"/>
    <x v="0"/>
    <d v="2022-05-02T00:00:00"/>
    <d v="2022-05-08T00:00:00"/>
    <x v="0"/>
    <x v="1"/>
    <x v="4"/>
    <s v="W19"/>
    <x v="4"/>
    <s v="TPCEXC004"/>
    <m/>
    <s v="Domestic"/>
    <x v="0"/>
    <x v="1"/>
    <s v="Sh"/>
    <x v="0"/>
    <n v="1600"/>
    <n v="1585.4000000000037"/>
    <n v="14.599999999996271"/>
    <n v="0.99087500000000228"/>
    <m/>
    <m/>
    <n v="1600"/>
    <n v="1585.4000000000037"/>
    <n v="14.599999999996271"/>
    <n v="0.99087500000000228"/>
    <m/>
    <m/>
  </r>
  <r>
    <x v="0"/>
    <x v="0"/>
    <x v="0"/>
    <d v="2022-05-02T00:00:00"/>
    <d v="2022-05-08T00:00:00"/>
    <x v="0"/>
    <x v="1"/>
    <x v="4"/>
    <s v="W19"/>
    <x v="4"/>
    <s v="TPCEXM005"/>
    <m/>
    <s v="Domestic"/>
    <x v="0"/>
    <x v="1"/>
    <s v="Sh"/>
    <x v="0"/>
    <n v="5500"/>
    <n v="4475.5"/>
    <n v="1024.5"/>
    <n v="0.81372727272727274"/>
    <m/>
    <m/>
    <n v="5500"/>
    <n v="4475.5"/>
    <n v="1024.5"/>
    <n v="0.81372727272727274"/>
    <m/>
    <m/>
  </r>
  <r>
    <x v="0"/>
    <x v="0"/>
    <x v="0"/>
    <d v="2022-05-02T00:00:00"/>
    <d v="2022-05-08T00:00:00"/>
    <x v="0"/>
    <x v="1"/>
    <x v="4"/>
    <s v="W19"/>
    <x v="4"/>
    <s v="TPCEXM007"/>
    <m/>
    <s v="Domestic"/>
    <x v="0"/>
    <x v="1"/>
    <s v="Sh"/>
    <x v="0"/>
    <m/>
    <n v="0"/>
    <n v="0"/>
    <n v="0"/>
    <m/>
    <m/>
    <m/>
    <n v="0"/>
    <n v="0"/>
    <n v="0"/>
    <m/>
    <m/>
  </r>
  <r>
    <x v="0"/>
    <x v="0"/>
    <x v="0"/>
    <d v="2022-05-02T00:00:00"/>
    <d v="2022-05-08T00:00:00"/>
    <x v="0"/>
    <x v="1"/>
    <x v="4"/>
    <s v="W19"/>
    <x v="4"/>
    <s v="TPTFGBX025"/>
    <m/>
    <s v="Export"/>
    <x v="0"/>
    <x v="1"/>
    <s v="Di"/>
    <x v="0"/>
    <m/>
    <n v="1944.4"/>
    <n v="1944.4"/>
    <n v="0"/>
    <m/>
    <m/>
    <n v="4000"/>
    <n v="1944.4"/>
    <n v="2055.6"/>
    <n v="0.48609999999999998"/>
    <m/>
    <m/>
  </r>
  <r>
    <x v="0"/>
    <x v="0"/>
    <x v="0"/>
    <d v="2022-05-02T00:00:00"/>
    <d v="2022-05-08T00:00:00"/>
    <x v="0"/>
    <x v="1"/>
    <x v="4"/>
    <s v="W19"/>
    <x v="4"/>
    <s v="TPTFGCG013"/>
    <m/>
    <s v="Export"/>
    <x v="0"/>
    <x v="2"/>
    <s v="Sp"/>
    <x v="0"/>
    <n v="105000"/>
    <n v="104182.39999999999"/>
    <n v="817.60000000000582"/>
    <n v="0.99221333333333328"/>
    <m/>
    <m/>
    <n v="108500"/>
    <n v="104182.39999999999"/>
    <n v="4317.6000000000058"/>
    <n v="0.96020645161290319"/>
    <m/>
    <m/>
  </r>
  <r>
    <x v="0"/>
    <x v="0"/>
    <x v="0"/>
    <d v="2022-05-02T00:00:00"/>
    <d v="2022-05-08T00:00:00"/>
    <x v="0"/>
    <x v="1"/>
    <x v="4"/>
    <s v="W19"/>
    <x v="4"/>
    <s v="TPTFGHT021"/>
    <m/>
    <s v="Export"/>
    <x v="0"/>
    <x v="1"/>
    <s v="Di"/>
    <x v="0"/>
    <n v="20000"/>
    <n v="0"/>
    <n v="20000"/>
    <n v="0"/>
    <m/>
    <m/>
    <n v="0"/>
    <n v="0"/>
    <n v="0"/>
    <n v="0"/>
    <m/>
    <m/>
  </r>
  <r>
    <x v="0"/>
    <x v="0"/>
    <x v="0"/>
    <d v="2022-05-02T00:00:00"/>
    <d v="2022-05-08T00:00:00"/>
    <x v="0"/>
    <x v="1"/>
    <x v="4"/>
    <s v="W19"/>
    <x v="4"/>
    <s v="11VMB00002"/>
    <m/>
    <s v="Domestic"/>
    <x v="1"/>
    <x v="3"/>
    <s v="TO"/>
    <x v="2"/>
    <n v="850"/>
    <n v="302.05"/>
    <n v="547.95000000000005"/>
    <n v="0.35535294117647054"/>
    <m/>
    <m/>
    <n v="850"/>
    <n v="302.05"/>
    <n v="547.95000000000005"/>
    <n v="0.35535294117647054"/>
    <m/>
    <m/>
  </r>
  <r>
    <x v="0"/>
    <x v="0"/>
    <x v="0"/>
    <d v="2022-05-02T00:00:00"/>
    <d v="2022-05-08T00:00:00"/>
    <x v="0"/>
    <x v="1"/>
    <x v="4"/>
    <s v="W19"/>
    <x v="4"/>
    <s v="11VMB00004"/>
    <m/>
    <s v="Domestic"/>
    <x v="1"/>
    <x v="3"/>
    <s v="TO"/>
    <x v="2"/>
    <n v="880"/>
    <n v="215"/>
    <n v="665"/>
    <n v="0.24431818181818177"/>
    <m/>
    <m/>
    <n v="880"/>
    <n v="215"/>
    <n v="665"/>
    <n v="0.24431818181818177"/>
    <m/>
    <m/>
  </r>
  <r>
    <x v="0"/>
    <x v="0"/>
    <x v="0"/>
    <d v="2022-05-02T00:00:00"/>
    <d v="2022-05-08T00:00:00"/>
    <x v="0"/>
    <x v="1"/>
    <x v="4"/>
    <s v="W19"/>
    <x v="4"/>
    <s v="11VMB00005"/>
    <m/>
    <s v="Domestic"/>
    <x v="1"/>
    <x v="3"/>
    <s v="TO"/>
    <x v="2"/>
    <n v="842"/>
    <n v="186.34"/>
    <n v="655.66"/>
    <n v="0.22130641330166279"/>
    <m/>
    <m/>
    <n v="842"/>
    <n v="186.34"/>
    <n v="655.66"/>
    <n v="0.22130641330166279"/>
    <m/>
    <m/>
  </r>
  <r>
    <x v="0"/>
    <x v="0"/>
    <x v="0"/>
    <d v="2022-05-02T00:00:00"/>
    <d v="2022-05-08T00:00:00"/>
    <x v="0"/>
    <x v="1"/>
    <x v="4"/>
    <s v="W19"/>
    <x v="4"/>
    <s v="11VMB00006"/>
    <m/>
    <s v="Domestic"/>
    <x v="1"/>
    <x v="3"/>
    <s v="TO"/>
    <x v="2"/>
    <n v="435"/>
    <n v="104.25"/>
    <n v="330.75"/>
    <n v="0.23965517241379308"/>
    <m/>
    <m/>
    <n v="435"/>
    <n v="104.25"/>
    <n v="330.75"/>
    <n v="0.23965517241379308"/>
    <m/>
    <m/>
  </r>
  <r>
    <x v="0"/>
    <x v="0"/>
    <x v="0"/>
    <d v="2022-05-02T00:00:00"/>
    <d v="2022-05-08T00:00:00"/>
    <x v="0"/>
    <x v="1"/>
    <x v="4"/>
    <s v="W19"/>
    <x v="4"/>
    <s v="11VMB00042"/>
    <m/>
    <s v="Domestic"/>
    <x v="1"/>
    <x v="4"/>
    <s v="KI"/>
    <x v="1"/>
    <n v="2700"/>
    <n v="2700"/>
    <n v="0"/>
    <n v="1"/>
    <m/>
    <m/>
    <n v="2700"/>
    <n v="2700"/>
    <n v="0"/>
    <n v="1"/>
    <m/>
    <m/>
  </r>
  <r>
    <x v="0"/>
    <x v="0"/>
    <x v="0"/>
    <d v="2022-05-02T00:00:00"/>
    <d v="2022-05-08T00:00:00"/>
    <x v="0"/>
    <x v="1"/>
    <x v="4"/>
    <s v="W19"/>
    <x v="4"/>
    <s v="11VMB00045"/>
    <m/>
    <s v="Domestic"/>
    <x v="1"/>
    <x v="4"/>
    <s v="KI"/>
    <x v="1"/>
    <n v="600"/>
    <n v="372.8"/>
    <n v="227.2"/>
    <n v="0.62133333333333329"/>
    <m/>
    <m/>
    <n v="500"/>
    <n v="372.8"/>
    <n v="127.19999999999999"/>
    <n v="0.74560000000000004"/>
    <m/>
    <m/>
  </r>
  <r>
    <x v="0"/>
    <x v="0"/>
    <x v="0"/>
    <d v="2022-05-02T00:00:00"/>
    <d v="2022-05-08T00:00:00"/>
    <x v="0"/>
    <x v="1"/>
    <x v="4"/>
    <s v="W19"/>
    <x v="4"/>
    <s v="11VMB00250"/>
    <m/>
    <s v="Export"/>
    <x v="1"/>
    <x v="4"/>
    <s v="KI"/>
    <x v="1"/>
    <n v="2200"/>
    <n v="2200"/>
    <n v="0"/>
    <n v="1"/>
    <m/>
    <m/>
    <n v="2200"/>
    <n v="2200"/>
    <n v="0"/>
    <n v="1"/>
    <m/>
    <m/>
  </r>
  <r>
    <x v="0"/>
    <x v="0"/>
    <x v="0"/>
    <d v="2022-05-02T00:00:00"/>
    <d v="2022-05-08T00:00:00"/>
    <x v="0"/>
    <x v="1"/>
    <x v="4"/>
    <s v="W19"/>
    <x v="4"/>
    <s v="11VMB00275BGG"/>
    <m/>
    <s v="Domestic"/>
    <x v="1"/>
    <x v="4"/>
    <s v="KI"/>
    <x v="1"/>
    <n v="10700"/>
    <n v="11900"/>
    <n v="1200"/>
    <n v="0.88785046728971961"/>
    <m/>
    <m/>
    <n v="11900"/>
    <n v="11900"/>
    <n v="0"/>
    <n v="1"/>
    <m/>
    <m/>
  </r>
  <r>
    <x v="0"/>
    <x v="0"/>
    <x v="0"/>
    <d v="2022-05-02T00:00:00"/>
    <d v="2022-05-08T00:00:00"/>
    <x v="0"/>
    <x v="1"/>
    <x v="4"/>
    <s v="W19"/>
    <x v="4"/>
    <s v="11VMB00275BGT"/>
    <m/>
    <s v="Domestic"/>
    <x v="1"/>
    <x v="4"/>
    <s v="KI"/>
    <x v="1"/>
    <n v="0"/>
    <n v="450"/>
    <n v="450"/>
    <n v="0"/>
    <m/>
    <m/>
    <n v="450"/>
    <n v="450"/>
    <n v="0"/>
    <n v="1"/>
    <m/>
    <m/>
  </r>
  <r>
    <x v="0"/>
    <x v="0"/>
    <x v="0"/>
    <d v="2022-05-02T00:00:00"/>
    <d v="2022-05-08T00:00:00"/>
    <x v="0"/>
    <x v="1"/>
    <x v="4"/>
    <s v="W19"/>
    <x v="4"/>
    <s v="11VMB00315"/>
    <m/>
    <s v="Domestic"/>
    <x v="1"/>
    <x v="4"/>
    <s v="KI"/>
    <x v="1"/>
    <n v="9700"/>
    <n v="8716.6"/>
    <n v="983.39999999999964"/>
    <n v="0.89861855670103097"/>
    <m/>
    <m/>
    <n v="10500"/>
    <n v="8716.6"/>
    <n v="1783.3999999999996"/>
    <n v="0.83015238095238097"/>
    <m/>
    <m/>
  </r>
  <r>
    <x v="0"/>
    <x v="0"/>
    <x v="0"/>
    <d v="2022-05-02T00:00:00"/>
    <d v="2022-05-08T00:00:00"/>
    <x v="0"/>
    <x v="1"/>
    <x v="4"/>
    <s v="W19"/>
    <x v="4"/>
    <s v="11VMB00316"/>
    <m/>
    <s v="Domestic"/>
    <x v="1"/>
    <x v="4"/>
    <s v="KI"/>
    <x v="1"/>
    <n v="17980"/>
    <n v="14225"/>
    <n v="3755"/>
    <n v="0.79115684093437155"/>
    <m/>
    <m/>
    <n v="11930"/>
    <n v="14225"/>
    <n v="2295"/>
    <n v="0.80762782900251473"/>
    <m/>
    <m/>
  </r>
  <r>
    <x v="0"/>
    <x v="0"/>
    <x v="0"/>
    <d v="2022-05-02T00:00:00"/>
    <d v="2022-05-08T00:00:00"/>
    <x v="0"/>
    <x v="1"/>
    <x v="4"/>
    <s v="W19"/>
    <x v="4"/>
    <s v="11VMB00317"/>
    <m/>
    <s v="Domestic"/>
    <x v="1"/>
    <x v="4"/>
    <s v="KI"/>
    <x v="1"/>
    <n v="600"/>
    <n v="720"/>
    <n v="120"/>
    <n v="0.8"/>
    <m/>
    <m/>
    <n v="720"/>
    <n v="720"/>
    <n v="0"/>
    <n v="1"/>
    <m/>
    <m/>
  </r>
  <r>
    <x v="0"/>
    <x v="0"/>
    <x v="0"/>
    <d v="2022-05-02T00:00:00"/>
    <d v="2022-05-08T00:00:00"/>
    <x v="0"/>
    <x v="1"/>
    <x v="4"/>
    <s v="W19"/>
    <x v="4"/>
    <s v="11VMB00318"/>
    <m/>
    <s v="Domestic"/>
    <x v="1"/>
    <x v="4"/>
    <s v="KI"/>
    <x v="1"/>
    <n v="6800"/>
    <n v="5895"/>
    <n v="905"/>
    <n v="0.86691176470588238"/>
    <m/>
    <m/>
    <n v="6100"/>
    <n v="5895"/>
    <n v="205"/>
    <n v="0.96639344262295079"/>
    <m/>
    <m/>
  </r>
  <r>
    <x v="0"/>
    <x v="0"/>
    <x v="0"/>
    <d v="2022-05-02T00:00:00"/>
    <d v="2022-05-08T00:00:00"/>
    <x v="0"/>
    <x v="1"/>
    <x v="4"/>
    <s v="W19"/>
    <x v="4"/>
    <s v="11VMB00319"/>
    <m/>
    <s v="Export"/>
    <x v="1"/>
    <x v="4"/>
    <s v="KI"/>
    <x v="1"/>
    <n v="6000"/>
    <n v="6645"/>
    <n v="645"/>
    <n v="0.89249999999999996"/>
    <m/>
    <m/>
    <n v="6500"/>
    <n v="6645"/>
    <n v="145"/>
    <n v="0.97769230769230764"/>
    <m/>
    <m/>
  </r>
  <r>
    <x v="0"/>
    <x v="0"/>
    <x v="0"/>
    <d v="2022-05-02T00:00:00"/>
    <d v="2022-05-08T00:00:00"/>
    <x v="0"/>
    <x v="1"/>
    <x v="4"/>
    <s v="W19"/>
    <x v="4"/>
    <s v="11VMB00320"/>
    <m/>
    <s v="Domestic"/>
    <x v="1"/>
    <x v="4"/>
    <s v="KI"/>
    <x v="1"/>
    <n v="800"/>
    <n v="667.2"/>
    <n v="132.79999999999995"/>
    <n v="0.83400000000000007"/>
    <m/>
    <m/>
    <n v="500"/>
    <n v="667.2"/>
    <n v="167.20000000000005"/>
    <n v="0.66559999999999997"/>
    <m/>
    <m/>
  </r>
  <r>
    <x v="0"/>
    <x v="0"/>
    <x v="0"/>
    <d v="2022-05-02T00:00:00"/>
    <d v="2022-05-08T00:00:00"/>
    <x v="0"/>
    <x v="1"/>
    <x v="4"/>
    <s v="W19"/>
    <x v="4"/>
    <s v="11VMB00321"/>
    <m/>
    <s v="Domestic"/>
    <x v="1"/>
    <x v="4"/>
    <s v="KI"/>
    <x v="1"/>
    <n v="2500"/>
    <n v="2651.5"/>
    <n v="151.5"/>
    <n v="0.93940000000000001"/>
    <m/>
    <m/>
    <n v="2500"/>
    <n v="2651.5"/>
    <n v="151.5"/>
    <n v="0.93940000000000001"/>
    <m/>
    <m/>
  </r>
  <r>
    <x v="0"/>
    <x v="0"/>
    <x v="0"/>
    <d v="2022-05-02T00:00:00"/>
    <d v="2022-05-08T00:00:00"/>
    <x v="0"/>
    <x v="1"/>
    <x v="4"/>
    <s v="W19"/>
    <x v="4"/>
    <s v="11VMB00325"/>
    <m/>
    <s v="Domestic"/>
    <x v="1"/>
    <x v="4"/>
    <s v="KI"/>
    <x v="1"/>
    <n v="0"/>
    <n v="100"/>
    <n v="100"/>
    <n v="0"/>
    <m/>
    <m/>
    <n v="100"/>
    <n v="100"/>
    <n v="0"/>
    <n v="1"/>
    <m/>
    <m/>
  </r>
  <r>
    <x v="0"/>
    <x v="0"/>
    <x v="0"/>
    <d v="2022-05-02T00:00:00"/>
    <d v="2022-05-08T00:00:00"/>
    <x v="0"/>
    <x v="1"/>
    <x v="4"/>
    <s v="W19"/>
    <x v="4"/>
    <s v="11VMB00327"/>
    <m/>
    <s v="Domestic"/>
    <x v="1"/>
    <x v="4"/>
    <s v="KI"/>
    <x v="1"/>
    <n v="2000"/>
    <n v="1200"/>
    <n v="800"/>
    <n v="0.6"/>
    <m/>
    <m/>
    <n v="1200"/>
    <n v="1200"/>
    <n v="0"/>
    <n v="1"/>
    <m/>
    <m/>
  </r>
  <r>
    <x v="0"/>
    <x v="0"/>
    <x v="0"/>
    <d v="2022-05-02T00:00:00"/>
    <d v="2022-05-08T00:00:00"/>
    <x v="0"/>
    <x v="1"/>
    <x v="4"/>
    <s v="W19"/>
    <x v="4"/>
    <s v="11VMB00327GG"/>
    <m/>
    <s v="Domestic"/>
    <x v="1"/>
    <x v="4"/>
    <s v="KI"/>
    <x v="1"/>
    <n v="500"/>
    <n v="1560"/>
    <n v="1060"/>
    <n v="0"/>
    <m/>
    <m/>
    <n v="1560"/>
    <n v="1560"/>
    <n v="0"/>
    <n v="1"/>
    <m/>
    <m/>
  </r>
  <r>
    <x v="0"/>
    <x v="0"/>
    <x v="0"/>
    <d v="2022-05-02T00:00:00"/>
    <d v="2022-05-08T00:00:00"/>
    <x v="0"/>
    <x v="1"/>
    <x v="4"/>
    <s v="W19"/>
    <x v="4"/>
    <s v="11VMB00328"/>
    <m/>
    <s v="Domestic"/>
    <x v="1"/>
    <x v="4"/>
    <s v="KI"/>
    <x v="1"/>
    <n v="0"/>
    <n v="0"/>
    <n v="0"/>
    <n v="0"/>
    <m/>
    <m/>
    <n v="0"/>
    <n v="0"/>
    <n v="0"/>
    <n v="0"/>
    <m/>
    <m/>
  </r>
  <r>
    <x v="0"/>
    <x v="0"/>
    <x v="0"/>
    <d v="2022-05-02T00:00:00"/>
    <d v="2022-05-08T00:00:00"/>
    <x v="0"/>
    <x v="1"/>
    <x v="4"/>
    <s v="W19"/>
    <x v="4"/>
    <s v="11VMB00329"/>
    <m/>
    <s v="Domestic"/>
    <x v="1"/>
    <x v="4"/>
    <s v="KI"/>
    <x v="1"/>
    <n v="1350"/>
    <n v="1500"/>
    <n v="150"/>
    <n v="0.88888888888888884"/>
    <m/>
    <m/>
    <n v="1500"/>
    <n v="1500"/>
    <n v="0"/>
    <n v="1"/>
    <m/>
    <m/>
  </r>
  <r>
    <x v="0"/>
    <x v="0"/>
    <x v="0"/>
    <d v="2022-05-02T00:00:00"/>
    <d v="2022-05-08T00:00:00"/>
    <x v="0"/>
    <x v="1"/>
    <x v="4"/>
    <s v="W19"/>
    <x v="4"/>
    <s v="11VMB00341"/>
    <m/>
    <s v="Domestic"/>
    <x v="1"/>
    <x v="4"/>
    <s v="KI"/>
    <x v="1"/>
    <n v="1200"/>
    <n v="3194.1"/>
    <n v="1994.1"/>
    <n v="0"/>
    <m/>
    <m/>
    <n v="3000"/>
    <n v="3194.1"/>
    <n v="194.09999999999991"/>
    <n v="0.93530000000000002"/>
    <m/>
    <m/>
  </r>
  <r>
    <x v="0"/>
    <x v="0"/>
    <x v="0"/>
    <d v="2022-05-02T00:00:00"/>
    <d v="2022-05-08T00:00:00"/>
    <x v="0"/>
    <x v="1"/>
    <x v="4"/>
    <s v="W19"/>
    <x v="4"/>
    <s v="11VMB00420"/>
    <m/>
    <s v="Domestic"/>
    <x v="1"/>
    <x v="4"/>
    <s v="Ch"/>
    <x v="1"/>
    <n v="0"/>
    <n v="0"/>
    <n v="0"/>
    <n v="0"/>
    <m/>
    <m/>
    <n v="0"/>
    <n v="0"/>
    <n v="0"/>
    <n v="0"/>
    <m/>
    <m/>
  </r>
  <r>
    <x v="0"/>
    <x v="0"/>
    <x v="0"/>
    <d v="2022-05-02T00:00:00"/>
    <d v="2022-05-08T00:00:00"/>
    <x v="0"/>
    <x v="1"/>
    <x v="4"/>
    <s v="W19"/>
    <x v="4"/>
    <s v="11VMB00476"/>
    <m/>
    <s v="Domestic"/>
    <x v="1"/>
    <x v="4"/>
    <s v="Ch"/>
    <x v="1"/>
    <n v="0"/>
    <n v="0"/>
    <n v="0"/>
    <n v="0"/>
    <m/>
    <m/>
    <n v="0"/>
    <n v="0"/>
    <n v="0"/>
    <n v="0"/>
    <m/>
    <m/>
  </r>
  <r>
    <x v="0"/>
    <x v="0"/>
    <x v="0"/>
    <d v="2022-05-02T00:00:00"/>
    <d v="2022-05-08T00:00:00"/>
    <x v="0"/>
    <x v="1"/>
    <x v="4"/>
    <s v="W19"/>
    <x v="4"/>
    <s v="12GER00001"/>
    <m/>
    <s v="Export"/>
    <x v="1"/>
    <x v="4"/>
    <s v="KI"/>
    <x v="1"/>
    <n v="0"/>
    <n v="0"/>
    <n v="0"/>
    <n v="0"/>
    <m/>
    <m/>
    <n v="0"/>
    <n v="0"/>
    <n v="0"/>
    <n v="0"/>
    <m/>
    <m/>
  </r>
  <r>
    <x v="0"/>
    <x v="0"/>
    <x v="0"/>
    <d v="2022-05-02T00:00:00"/>
    <d v="2022-05-08T00:00:00"/>
    <x v="0"/>
    <x v="1"/>
    <x v="4"/>
    <s v="W19"/>
    <x v="4"/>
    <s v="12GER00002"/>
    <m/>
    <s v="Export"/>
    <x v="1"/>
    <x v="4"/>
    <s v="KI"/>
    <x v="1"/>
    <n v="0"/>
    <n v="0"/>
    <n v="0"/>
    <n v="0"/>
    <m/>
    <m/>
    <n v="0"/>
    <n v="0"/>
    <n v="0"/>
    <n v="0"/>
    <m/>
    <m/>
  </r>
  <r>
    <x v="0"/>
    <x v="0"/>
    <x v="0"/>
    <d v="2022-05-02T00:00:00"/>
    <d v="2022-05-08T00:00:00"/>
    <x v="0"/>
    <x v="1"/>
    <x v="4"/>
    <s v="W19"/>
    <x v="4"/>
    <s v="12JBP00009"/>
    <m/>
    <s v="Export"/>
    <x v="1"/>
    <x v="4"/>
    <s v="KI"/>
    <x v="1"/>
    <n v="4470"/>
    <n v="4656"/>
    <n v="186"/>
    <n v="0.95838926174496641"/>
    <m/>
    <m/>
    <n v="4740"/>
    <n v="4656"/>
    <n v="84"/>
    <n v="0.98227848101265824"/>
    <m/>
    <m/>
  </r>
  <r>
    <x v="0"/>
    <x v="0"/>
    <x v="0"/>
    <d v="2022-05-02T00:00:00"/>
    <d v="2022-05-08T00:00:00"/>
    <x v="0"/>
    <x v="1"/>
    <x v="4"/>
    <s v="W19"/>
    <x v="4"/>
    <s v="12JBP00010"/>
    <m/>
    <s v="Export"/>
    <x v="1"/>
    <x v="4"/>
    <s v="KI"/>
    <x v="1"/>
    <n v="0"/>
    <n v="0"/>
    <n v="0"/>
    <n v="0"/>
    <m/>
    <m/>
    <n v="0"/>
    <n v="0"/>
    <n v="0"/>
    <n v="0"/>
    <m/>
    <m/>
  </r>
  <r>
    <x v="0"/>
    <x v="0"/>
    <x v="0"/>
    <d v="2022-05-02T00:00:00"/>
    <d v="2022-05-08T00:00:00"/>
    <x v="0"/>
    <x v="1"/>
    <x v="4"/>
    <s v="W19"/>
    <x v="4"/>
    <s v="12SIM00004"/>
    <m/>
    <s v="Export"/>
    <x v="1"/>
    <x v="4"/>
    <s v="KI"/>
    <x v="1"/>
    <n v="0"/>
    <n v="0"/>
    <n v="0"/>
    <n v="0"/>
    <m/>
    <m/>
    <n v="0"/>
    <n v="0"/>
    <n v="0"/>
    <n v="0"/>
    <m/>
    <m/>
  </r>
  <r>
    <x v="0"/>
    <x v="0"/>
    <x v="0"/>
    <d v="2022-05-02T00:00:00"/>
    <d v="2022-05-08T00:00:00"/>
    <x v="0"/>
    <x v="1"/>
    <x v="4"/>
    <s v="W19"/>
    <x v="4"/>
    <s v="12SIM00006"/>
    <m/>
    <s v="Export"/>
    <x v="1"/>
    <x v="4"/>
    <s v="KI"/>
    <x v="1"/>
    <n v="0"/>
    <n v="0"/>
    <n v="0"/>
    <n v="0"/>
    <m/>
    <m/>
    <n v="0"/>
    <n v="0"/>
    <n v="0"/>
    <n v="0"/>
    <m/>
    <m/>
  </r>
  <r>
    <x v="0"/>
    <x v="0"/>
    <x v="0"/>
    <d v="2022-05-02T00:00:00"/>
    <d v="2022-05-08T00:00:00"/>
    <x v="0"/>
    <x v="1"/>
    <x v="4"/>
    <s v="W19"/>
    <x v="4"/>
    <s v="12THB00006"/>
    <m/>
    <s v="Export"/>
    <x v="1"/>
    <x v="4"/>
    <s v="KI"/>
    <x v="1"/>
    <n v="0"/>
    <n v="0"/>
    <n v="0"/>
    <n v="0"/>
    <m/>
    <m/>
    <n v="0"/>
    <n v="0"/>
    <n v="0"/>
    <n v="0"/>
    <m/>
    <m/>
  </r>
  <r>
    <x v="0"/>
    <x v="0"/>
    <x v="0"/>
    <d v="2022-05-02T00:00:00"/>
    <d v="2022-05-08T00:00:00"/>
    <x v="0"/>
    <x v="1"/>
    <x v="4"/>
    <s v="W19"/>
    <x v="4"/>
    <s v="12THB00007"/>
    <m/>
    <s v="Export"/>
    <x v="1"/>
    <x v="4"/>
    <s v="KI"/>
    <x v="1"/>
    <n v="0"/>
    <n v="0"/>
    <n v="0"/>
    <n v="0"/>
    <m/>
    <m/>
    <n v="0"/>
    <n v="0"/>
    <n v="0"/>
    <n v="0"/>
    <m/>
    <m/>
  </r>
  <r>
    <x v="0"/>
    <x v="0"/>
    <x v="0"/>
    <d v="2022-05-02T00:00:00"/>
    <d v="2022-05-08T00:00:00"/>
    <x v="0"/>
    <x v="1"/>
    <x v="4"/>
    <s v="W19"/>
    <x v="4"/>
    <s v="12THB00009"/>
    <m/>
    <s v="Export"/>
    <x v="1"/>
    <x v="4"/>
    <s v="KI"/>
    <x v="1"/>
    <n v="0"/>
    <n v="0"/>
    <n v="0"/>
    <n v="0"/>
    <m/>
    <m/>
    <n v="0"/>
    <n v="0"/>
    <n v="0"/>
    <n v="0"/>
    <m/>
    <m/>
  </r>
  <r>
    <x v="0"/>
    <x v="0"/>
    <x v="0"/>
    <d v="2022-05-02T00:00:00"/>
    <d v="2022-05-08T00:00:00"/>
    <x v="0"/>
    <x v="1"/>
    <x v="4"/>
    <s v="W19"/>
    <x v="4"/>
    <s v="12THB00013"/>
    <m/>
    <s v="Export"/>
    <x v="1"/>
    <x v="4"/>
    <s v="KI"/>
    <x v="1"/>
    <n v="0"/>
    <n v="0"/>
    <n v="0"/>
    <n v="0"/>
    <m/>
    <m/>
    <n v="0"/>
    <n v="0"/>
    <n v="0"/>
    <n v="0"/>
    <m/>
    <m/>
  </r>
  <r>
    <x v="0"/>
    <x v="0"/>
    <x v="0"/>
    <d v="2022-05-02T00:00:00"/>
    <d v="2022-05-08T00:00:00"/>
    <x v="0"/>
    <x v="1"/>
    <x v="4"/>
    <s v="W19"/>
    <x v="4"/>
    <s v="12THB00014"/>
    <m/>
    <s v="Export"/>
    <x v="1"/>
    <x v="4"/>
    <s v="KI"/>
    <x v="1"/>
    <n v="0"/>
    <n v="0"/>
    <n v="0"/>
    <n v="0"/>
    <m/>
    <m/>
    <n v="0"/>
    <n v="0"/>
    <n v="0"/>
    <n v="0"/>
    <m/>
    <m/>
  </r>
  <r>
    <x v="0"/>
    <x v="0"/>
    <x v="0"/>
    <d v="2022-05-02T00:00:00"/>
    <d v="2022-05-08T00:00:00"/>
    <x v="0"/>
    <x v="1"/>
    <x v="4"/>
    <s v="W19"/>
    <x v="4"/>
    <s v="11VMB00335"/>
    <m/>
    <s v="Domestic"/>
    <x v="2"/>
    <x v="5"/>
    <s v="Se"/>
    <x v="0"/>
    <n v="0"/>
    <n v="223.392"/>
    <n v="223.392"/>
    <n v="0"/>
    <m/>
    <m/>
    <n v="0"/>
    <n v="223.392"/>
    <n v="223.392"/>
    <n v="0"/>
    <m/>
    <m/>
  </r>
  <r>
    <x v="0"/>
    <x v="0"/>
    <x v="0"/>
    <d v="2022-05-02T00:00:00"/>
    <d v="2022-05-08T00:00:00"/>
    <x v="0"/>
    <x v="1"/>
    <x v="4"/>
    <s v="W19"/>
    <x v="4"/>
    <s v="11VMB00481"/>
    <m/>
    <s v="Domestic"/>
    <x v="2"/>
    <x v="6"/>
    <s v="Fr"/>
    <x v="0"/>
    <n v="0"/>
    <n v="0"/>
    <n v="0"/>
    <n v="0"/>
    <m/>
    <m/>
    <n v="0"/>
    <n v="0"/>
    <n v="0"/>
    <n v="0"/>
    <m/>
    <m/>
  </r>
  <r>
    <x v="0"/>
    <x v="0"/>
    <x v="0"/>
    <d v="2022-05-02T00:00:00"/>
    <d v="2022-05-08T00:00:00"/>
    <x v="0"/>
    <x v="1"/>
    <x v="4"/>
    <s v="W19"/>
    <x v="4"/>
    <s v="11VMB00482"/>
    <m/>
    <s v="Domestic"/>
    <x v="2"/>
    <x v="6"/>
    <s v="Fr"/>
    <x v="0"/>
    <n v="0"/>
    <n v="0"/>
    <n v="0"/>
    <n v="0"/>
    <m/>
    <m/>
    <n v="0"/>
    <n v="0"/>
    <n v="0"/>
    <n v="0"/>
    <m/>
    <m/>
  </r>
  <r>
    <x v="0"/>
    <x v="0"/>
    <x v="0"/>
    <d v="2022-05-02T00:00:00"/>
    <d v="2022-05-08T00:00:00"/>
    <x v="0"/>
    <x v="1"/>
    <x v="4"/>
    <s v="W19"/>
    <x v="4"/>
    <s v="TPCEBB031"/>
    <m/>
    <s v="Domestic"/>
    <x v="2"/>
    <x v="6"/>
    <s v="Fr"/>
    <x v="0"/>
    <n v="0"/>
    <n v="0"/>
    <n v="0"/>
    <n v="0"/>
    <m/>
    <m/>
    <n v="0"/>
    <n v="0"/>
    <n v="0"/>
    <n v="0"/>
    <m/>
    <m/>
  </r>
  <r>
    <x v="0"/>
    <x v="0"/>
    <x v="0"/>
    <d v="2022-05-02T00:00:00"/>
    <d v="2022-05-08T00:00:00"/>
    <x v="0"/>
    <x v="1"/>
    <x v="4"/>
    <s v="W19"/>
    <x v="4"/>
    <s v="TPCEBG010"/>
    <m/>
    <s v="Domestic"/>
    <x v="2"/>
    <x v="1"/>
    <s v="Ha"/>
    <x v="0"/>
    <n v="1200"/>
    <n v="0"/>
    <n v="1200"/>
    <n v="0"/>
    <m/>
    <m/>
    <n v="0"/>
    <n v="0"/>
    <n v="0"/>
    <n v="0"/>
    <m/>
    <m/>
  </r>
  <r>
    <x v="0"/>
    <x v="0"/>
    <x v="0"/>
    <d v="2022-05-02T00:00:00"/>
    <d v="2022-05-08T00:00:00"/>
    <x v="0"/>
    <x v="1"/>
    <x v="4"/>
    <s v="W19"/>
    <x v="4"/>
    <s v="TPCEMI001"/>
    <m/>
    <s v="Domestic"/>
    <x v="2"/>
    <x v="6"/>
    <s v="Fr"/>
    <x v="0"/>
    <n v="0"/>
    <n v="0"/>
    <n v="0"/>
    <n v="0"/>
    <m/>
    <m/>
    <n v="0"/>
    <n v="0"/>
    <n v="0"/>
    <n v="0"/>
    <m/>
    <m/>
  </r>
  <r>
    <x v="0"/>
    <x v="0"/>
    <x v="0"/>
    <d v="2022-05-02T00:00:00"/>
    <d v="2022-05-08T00:00:00"/>
    <x v="0"/>
    <x v="1"/>
    <x v="4"/>
    <s v="W19"/>
    <x v="4"/>
    <s v="TPCERB001"/>
    <m/>
    <s v="Domestic"/>
    <x v="2"/>
    <x v="5"/>
    <s v="Se"/>
    <x v="0"/>
    <n v="0"/>
    <n v="253"/>
    <n v="253"/>
    <n v="0"/>
    <m/>
    <m/>
    <n v="240"/>
    <n v="253"/>
    <n v="13"/>
    <n v="0.9458333333333333"/>
    <m/>
    <m/>
  </r>
  <r>
    <x v="0"/>
    <x v="0"/>
    <x v="0"/>
    <d v="2022-05-02T00:00:00"/>
    <d v="2022-05-08T00:00:00"/>
    <x v="0"/>
    <x v="1"/>
    <x v="4"/>
    <s v="W19"/>
    <x v="4"/>
    <s v="TPCERB002"/>
    <m/>
    <s v="Domestic"/>
    <x v="2"/>
    <x v="5"/>
    <s v="Se"/>
    <x v="0"/>
    <n v="0"/>
    <n v="245"/>
    <n v="245"/>
    <n v="0"/>
    <m/>
    <m/>
    <n v="240"/>
    <n v="245"/>
    <n v="5"/>
    <n v="0.97916666666666663"/>
    <m/>
    <m/>
  </r>
  <r>
    <x v="0"/>
    <x v="0"/>
    <x v="0"/>
    <d v="2022-05-02T00:00:00"/>
    <d v="2022-05-08T00:00:00"/>
    <x v="0"/>
    <x v="1"/>
    <x v="4"/>
    <s v="W19"/>
    <x v="4"/>
    <s v="11VMB00273"/>
    <m/>
    <s v="Domestic"/>
    <x v="3"/>
    <x v="6"/>
    <s v="Fi"/>
    <x v="0"/>
    <n v="600"/>
    <n v="0"/>
    <n v="600"/>
    <n v="0"/>
    <m/>
    <m/>
    <n v="300"/>
    <n v="0"/>
    <n v="300"/>
    <n v="0"/>
    <m/>
    <m/>
  </r>
  <r>
    <x v="0"/>
    <x v="0"/>
    <x v="0"/>
    <d v="2022-05-02T00:00:00"/>
    <d v="2022-05-08T00:00:00"/>
    <x v="0"/>
    <x v="1"/>
    <x v="4"/>
    <s v="W19"/>
    <x v="4"/>
    <s v="11VMB00306"/>
    <m/>
    <s v="Domestic"/>
    <x v="3"/>
    <x v="0"/>
    <s v="Semi"/>
    <x v="0"/>
    <n v="0"/>
    <n v="0"/>
    <n v="0"/>
    <n v="0"/>
    <m/>
    <m/>
    <n v="0"/>
    <n v="0"/>
    <n v="0"/>
    <n v="0"/>
    <m/>
    <m/>
  </r>
  <r>
    <x v="0"/>
    <x v="0"/>
    <x v="0"/>
    <d v="2022-05-02T00:00:00"/>
    <d v="2022-05-08T00:00:00"/>
    <x v="0"/>
    <x v="1"/>
    <x v="4"/>
    <s v="W19"/>
    <x v="4"/>
    <s v="11VMB00308"/>
    <m/>
    <s v="Domestic"/>
    <x v="3"/>
    <x v="0"/>
    <s v="Semi"/>
    <x v="0"/>
    <n v="0"/>
    <n v="0"/>
    <n v="0"/>
    <n v="0"/>
    <m/>
    <m/>
    <n v="0"/>
    <n v="0"/>
    <n v="0"/>
    <n v="0"/>
    <m/>
    <m/>
  </r>
  <r>
    <x v="0"/>
    <x v="0"/>
    <x v="0"/>
    <d v="2022-05-02T00:00:00"/>
    <d v="2022-05-08T00:00:00"/>
    <x v="0"/>
    <x v="1"/>
    <x v="4"/>
    <s v="W19"/>
    <x v="4"/>
    <s v="11VMB00309"/>
    <m/>
    <s v="Domestic"/>
    <x v="3"/>
    <x v="0"/>
    <s v="Semi"/>
    <x v="0"/>
    <n v="0"/>
    <n v="0"/>
    <n v="0"/>
    <n v="0"/>
    <m/>
    <m/>
    <n v="0"/>
    <n v="0"/>
    <n v="0"/>
    <n v="0"/>
    <m/>
    <m/>
  </r>
  <r>
    <x v="0"/>
    <x v="0"/>
    <x v="0"/>
    <d v="2022-05-02T00:00:00"/>
    <d v="2022-05-08T00:00:00"/>
    <x v="0"/>
    <x v="1"/>
    <x v="4"/>
    <s v="W19"/>
    <x v="4"/>
    <s v="11VMB00311"/>
    <m/>
    <s v="Domestic"/>
    <x v="3"/>
    <x v="0"/>
    <s v="Semi"/>
    <x v="0"/>
    <n v="0"/>
    <n v="0"/>
    <n v="0"/>
    <n v="0"/>
    <m/>
    <m/>
    <n v="0"/>
    <n v="0"/>
    <n v="0"/>
    <n v="0"/>
    <m/>
    <m/>
  </r>
  <r>
    <x v="0"/>
    <x v="0"/>
    <x v="0"/>
    <d v="2022-05-02T00:00:00"/>
    <d v="2022-05-08T00:00:00"/>
    <x v="0"/>
    <x v="1"/>
    <x v="4"/>
    <s v="W19"/>
    <x v="4"/>
    <s v="11VMB00385"/>
    <m/>
    <s v="Domestic"/>
    <x v="3"/>
    <x v="6"/>
    <s v="Fi"/>
    <x v="0"/>
    <n v="350"/>
    <n v="318"/>
    <n v="32"/>
    <n v="0.90857142857142859"/>
    <m/>
    <m/>
    <n v="350"/>
    <n v="318"/>
    <n v="32"/>
    <n v="0.90857142857142859"/>
    <m/>
    <m/>
  </r>
  <r>
    <x v="0"/>
    <x v="0"/>
    <x v="0"/>
    <d v="2022-05-02T00:00:00"/>
    <d v="2022-05-08T00:00:00"/>
    <x v="0"/>
    <x v="1"/>
    <x v="4"/>
    <s v="W19"/>
    <x v="4"/>
    <s v="BTPCHCB001"/>
    <m/>
    <s v="Domestic"/>
    <x v="3"/>
    <x v="6"/>
    <s v="BT"/>
    <x v="0"/>
    <n v="300"/>
    <n v="305"/>
    <n v="5"/>
    <n v="0.98333333333333328"/>
    <m/>
    <m/>
    <n v="300"/>
    <n v="305"/>
    <n v="5"/>
    <n v="0.98333333333333328"/>
    <m/>
    <m/>
  </r>
  <r>
    <x v="0"/>
    <x v="0"/>
    <x v="0"/>
    <d v="2022-05-02T00:00:00"/>
    <d v="2022-05-08T00:00:00"/>
    <x v="0"/>
    <x v="1"/>
    <x v="4"/>
    <s v="W19"/>
    <x v="4"/>
    <s v="BTPOHYBM01"/>
    <m/>
    <s v="Domestic"/>
    <x v="3"/>
    <x v="0"/>
    <s v="Semi"/>
    <x v="0"/>
    <n v="0"/>
    <n v="0"/>
    <n v="0"/>
    <n v="0"/>
    <m/>
    <m/>
    <n v="0"/>
    <n v="0"/>
    <n v="0"/>
    <n v="0"/>
    <m/>
    <m/>
  </r>
  <r>
    <x v="0"/>
    <x v="0"/>
    <x v="0"/>
    <d v="2022-05-02T00:00:00"/>
    <d v="2022-05-08T00:00:00"/>
    <x v="0"/>
    <x v="1"/>
    <x v="4"/>
    <s v="W19"/>
    <x v="4"/>
    <s v="HHCEBV004"/>
    <m/>
    <s v="Domestic"/>
    <x v="3"/>
    <x v="7"/>
    <s v="Ba"/>
    <x v="0"/>
    <n v="300"/>
    <n v="301"/>
    <n v="1"/>
    <n v="0.9966666666666667"/>
    <m/>
    <m/>
    <n v="300"/>
    <n v="301"/>
    <n v="1"/>
    <n v="0.9966666666666667"/>
    <m/>
    <m/>
  </r>
  <r>
    <x v="0"/>
    <x v="0"/>
    <x v="0"/>
    <d v="2022-05-02T00:00:00"/>
    <d v="2022-05-08T00:00:00"/>
    <x v="0"/>
    <x v="1"/>
    <x v="4"/>
    <s v="W19"/>
    <x v="4"/>
    <s v="HHCECV006"/>
    <m/>
    <s v="Domestic"/>
    <x v="3"/>
    <x v="7"/>
    <s v="Ba"/>
    <x v="0"/>
    <n v="300"/>
    <n v="295"/>
    <n v="5"/>
    <n v="0.98333333333333328"/>
    <m/>
    <m/>
    <n v="300"/>
    <n v="295"/>
    <n v="5"/>
    <n v="0.98333333333333328"/>
    <m/>
    <m/>
  </r>
  <r>
    <x v="0"/>
    <x v="0"/>
    <x v="0"/>
    <d v="2022-05-02T00:00:00"/>
    <d v="2022-05-08T00:00:00"/>
    <x v="0"/>
    <x v="1"/>
    <x v="4"/>
    <s v="W19"/>
    <x v="4"/>
    <s v="HHCEXX001"/>
    <m/>
    <s v="Domestic"/>
    <x v="3"/>
    <x v="5"/>
    <s v="Sa"/>
    <x v="3"/>
    <n v="0"/>
    <n v="0"/>
    <n v="0"/>
    <n v="0"/>
    <m/>
    <m/>
    <n v="0"/>
    <n v="0"/>
    <n v="0"/>
    <n v="0"/>
    <m/>
    <m/>
  </r>
  <r>
    <x v="0"/>
    <x v="0"/>
    <x v="0"/>
    <d v="2022-05-02T00:00:00"/>
    <d v="2022-05-08T00:00:00"/>
    <x v="0"/>
    <x v="1"/>
    <x v="4"/>
    <s v="W19"/>
    <x v="4"/>
    <s v="HHCEXX003"/>
    <m/>
    <s v="Domestic"/>
    <x v="3"/>
    <x v="5"/>
    <s v="Sa"/>
    <x v="3"/>
    <n v="0"/>
    <n v="0"/>
    <n v="0"/>
    <n v="0"/>
    <m/>
    <m/>
    <n v="0"/>
    <n v="0"/>
    <n v="0"/>
    <n v="0"/>
    <m/>
    <m/>
  </r>
  <r>
    <x v="0"/>
    <x v="0"/>
    <x v="0"/>
    <d v="2022-05-02T00:00:00"/>
    <d v="2022-05-08T00:00:00"/>
    <x v="0"/>
    <x v="1"/>
    <x v="4"/>
    <s v="W19"/>
    <x v="4"/>
    <s v="HHCEXX010"/>
    <m/>
    <s v="Domestic"/>
    <x v="3"/>
    <x v="5"/>
    <s v="Sa"/>
    <x v="3"/>
    <n v="3200"/>
    <n v="3440.5"/>
    <n v="240.5"/>
    <n v="0.92484374999999996"/>
    <m/>
    <m/>
    <n v="3366"/>
    <n v="3440.5"/>
    <n v="74.5"/>
    <n v="0.97786690433749257"/>
    <m/>
    <m/>
  </r>
  <r>
    <x v="0"/>
    <x v="0"/>
    <x v="0"/>
    <d v="2022-05-02T00:00:00"/>
    <d v="2022-05-08T00:00:00"/>
    <x v="0"/>
    <x v="1"/>
    <x v="4"/>
    <s v="W19"/>
    <x v="4"/>
    <s v="TPCEBV001"/>
    <m/>
    <s v="Domestic"/>
    <x v="3"/>
    <x v="7"/>
    <s v="Ba"/>
    <x v="0"/>
    <n v="500"/>
    <n v="502"/>
    <n v="2"/>
    <n v="0.996"/>
    <m/>
    <m/>
    <n v="500"/>
    <n v="502"/>
    <n v="2"/>
    <n v="0.996"/>
    <m/>
    <m/>
  </r>
  <r>
    <x v="0"/>
    <x v="0"/>
    <x v="0"/>
    <d v="2022-05-02T00:00:00"/>
    <d v="2022-05-08T00:00:00"/>
    <x v="0"/>
    <x v="1"/>
    <x v="4"/>
    <s v="W19"/>
    <x v="4"/>
    <s v="TPCEBV017"/>
    <m/>
    <s v="Domestic"/>
    <x v="3"/>
    <x v="7"/>
    <s v="Ba"/>
    <x v="0"/>
    <n v="1600"/>
    <n v="1699"/>
    <n v="99"/>
    <n v="0.93812499999999999"/>
    <m/>
    <m/>
    <n v="1600"/>
    <n v="1699"/>
    <n v="99"/>
    <n v="0.93812499999999999"/>
    <m/>
    <m/>
  </r>
  <r>
    <x v="0"/>
    <x v="0"/>
    <x v="0"/>
    <d v="2022-05-02T00:00:00"/>
    <d v="2022-05-08T00:00:00"/>
    <x v="0"/>
    <x v="1"/>
    <x v="4"/>
    <s v="W19"/>
    <x v="4"/>
    <s v="TPCECB004"/>
    <m/>
    <s v="Domestic"/>
    <x v="3"/>
    <x v="8"/>
    <s v="Vi"/>
    <x v="0"/>
    <n v="270"/>
    <n v="270"/>
    <n v="0"/>
    <n v="1"/>
    <m/>
    <m/>
    <n v="240"/>
    <n v="270"/>
    <n v="30"/>
    <n v="0.875"/>
    <m/>
    <m/>
  </r>
  <r>
    <x v="0"/>
    <x v="0"/>
    <x v="0"/>
    <d v="2022-05-02T00:00:00"/>
    <d v="2022-05-08T00:00:00"/>
    <x v="0"/>
    <x v="1"/>
    <x v="4"/>
    <s v="W19"/>
    <x v="4"/>
    <s v="TPCECC006"/>
    <m/>
    <s v="Domestic"/>
    <x v="3"/>
    <x v="6"/>
    <s v="Fi"/>
    <x v="0"/>
    <n v="0"/>
    <n v="0"/>
    <n v="0"/>
    <n v="0"/>
    <m/>
    <m/>
    <n v="0"/>
    <n v="0"/>
    <n v="0"/>
    <n v="0"/>
    <m/>
    <m/>
  </r>
  <r>
    <x v="0"/>
    <x v="0"/>
    <x v="0"/>
    <d v="2022-05-02T00:00:00"/>
    <d v="2022-05-08T00:00:00"/>
    <x v="0"/>
    <x v="1"/>
    <x v="4"/>
    <s v="W19"/>
    <x v="4"/>
    <s v="TPCECL035"/>
    <m/>
    <s v="Domestic"/>
    <x v="3"/>
    <x v="8"/>
    <s v="Vi"/>
    <x v="0"/>
    <n v="150"/>
    <n v="163.80000000000001"/>
    <n v="13.800000000000011"/>
    <n v="0.90799999999999992"/>
    <m/>
    <m/>
    <n v="150"/>
    <n v="163.80000000000001"/>
    <n v="13.800000000000011"/>
    <n v="0.90799999999999992"/>
    <m/>
    <m/>
  </r>
  <r>
    <x v="0"/>
    <x v="0"/>
    <x v="0"/>
    <d v="2022-05-02T00:00:00"/>
    <d v="2022-05-08T00:00:00"/>
    <x v="0"/>
    <x v="1"/>
    <x v="4"/>
    <s v="W19"/>
    <x v="4"/>
    <s v="TPCECL037"/>
    <m/>
    <s v="Domestic"/>
    <x v="3"/>
    <x v="8"/>
    <s v="Vi"/>
    <x v="0"/>
    <n v="330"/>
    <n v="355"/>
    <n v="25"/>
    <n v="0.9242424242424242"/>
    <m/>
    <m/>
    <n v="350"/>
    <n v="355"/>
    <n v="5"/>
    <n v="0.98571428571428577"/>
    <m/>
    <m/>
  </r>
  <r>
    <x v="0"/>
    <x v="0"/>
    <x v="0"/>
    <d v="2022-05-02T00:00:00"/>
    <d v="2022-05-08T00:00:00"/>
    <x v="0"/>
    <x v="1"/>
    <x v="4"/>
    <s v="W19"/>
    <x v="4"/>
    <s v="TPCECL038"/>
    <m/>
    <s v="Domestic"/>
    <x v="3"/>
    <x v="8"/>
    <s v="Vi"/>
    <x v="0"/>
    <n v="3700"/>
    <n v="3915.34"/>
    <n v="215.34000000000015"/>
    <n v="0.94179999999999997"/>
    <m/>
    <m/>
    <n v="3700"/>
    <n v="3915.34"/>
    <n v="215.34000000000015"/>
    <n v="0.94179999999999997"/>
    <m/>
    <m/>
  </r>
  <r>
    <x v="0"/>
    <x v="0"/>
    <x v="0"/>
    <d v="2022-05-02T00:00:00"/>
    <d v="2022-05-08T00:00:00"/>
    <x v="0"/>
    <x v="1"/>
    <x v="4"/>
    <s v="W19"/>
    <x v="4"/>
    <s v="TPCECL042"/>
    <m/>
    <s v="Domestic"/>
    <x v="3"/>
    <x v="8"/>
    <s v="Vi"/>
    <x v="0"/>
    <n v="0"/>
    <n v="0"/>
    <n v="0"/>
    <n v="0"/>
    <m/>
    <m/>
    <n v="0"/>
    <n v="0"/>
    <n v="0"/>
    <n v="0"/>
    <m/>
    <m/>
  </r>
  <r>
    <x v="0"/>
    <x v="0"/>
    <x v="0"/>
    <d v="2022-05-02T00:00:00"/>
    <d v="2022-05-08T00:00:00"/>
    <x v="0"/>
    <x v="1"/>
    <x v="4"/>
    <s v="W19"/>
    <x v="4"/>
    <s v="TPCECL043"/>
    <m/>
    <s v="Domestic"/>
    <x v="3"/>
    <x v="8"/>
    <s v="Vi"/>
    <x v="0"/>
    <n v="70"/>
    <n v="50.7"/>
    <n v="19.299999999999997"/>
    <n v="0.72428571428571431"/>
    <m/>
    <m/>
    <n v="50"/>
    <n v="50.7"/>
    <n v="0.70000000000000284"/>
    <n v="0.98599999999999999"/>
    <m/>
    <m/>
  </r>
  <r>
    <x v="0"/>
    <x v="0"/>
    <x v="0"/>
    <d v="2022-05-02T00:00:00"/>
    <d v="2022-05-08T00:00:00"/>
    <x v="0"/>
    <x v="1"/>
    <x v="4"/>
    <s v="W19"/>
    <x v="4"/>
    <s v="TPCECL044"/>
    <m/>
    <s v="Domestic"/>
    <x v="3"/>
    <x v="8"/>
    <s v="Vi"/>
    <x v="0"/>
    <n v="150"/>
    <n v="50.7"/>
    <n v="99.3"/>
    <n v="0.33799999999999997"/>
    <m/>
    <m/>
    <n v="50"/>
    <n v="50.7"/>
    <n v="0.70000000000000284"/>
    <n v="0.98599999999999999"/>
    <m/>
    <m/>
  </r>
  <r>
    <x v="0"/>
    <x v="0"/>
    <x v="0"/>
    <d v="2022-05-02T00:00:00"/>
    <d v="2022-05-08T00:00:00"/>
    <x v="0"/>
    <x v="1"/>
    <x v="4"/>
    <s v="W19"/>
    <x v="4"/>
    <s v="TPCECL045"/>
    <m/>
    <s v="Domestic"/>
    <x v="3"/>
    <x v="8"/>
    <s v="Vi"/>
    <x v="0"/>
    <n v="300"/>
    <n v="226.22"/>
    <n v="73.78"/>
    <n v="0.75406666666666666"/>
    <m/>
    <m/>
    <n v="220"/>
    <n v="226.22"/>
    <n v="6.2199999999999989"/>
    <n v="0.97172727272727277"/>
    <m/>
    <m/>
  </r>
  <r>
    <x v="0"/>
    <x v="0"/>
    <x v="0"/>
    <d v="2022-05-02T00:00:00"/>
    <d v="2022-05-08T00:00:00"/>
    <x v="0"/>
    <x v="1"/>
    <x v="4"/>
    <s v="W19"/>
    <x v="4"/>
    <s v="TPCECL046"/>
    <m/>
    <s v="Domestic"/>
    <x v="3"/>
    <x v="8"/>
    <s v="Vi"/>
    <x v="0"/>
    <n v="350"/>
    <n v="288.39999999999998"/>
    <n v="61.600000000000023"/>
    <n v="0.82399999999999995"/>
    <m/>
    <m/>
    <n v="270"/>
    <n v="288.39999999999998"/>
    <n v="18.399999999999977"/>
    <n v="0.93185185185185193"/>
    <m/>
    <m/>
  </r>
  <r>
    <x v="0"/>
    <x v="0"/>
    <x v="0"/>
    <d v="2022-05-02T00:00:00"/>
    <d v="2022-05-08T00:00:00"/>
    <x v="0"/>
    <x v="1"/>
    <x v="4"/>
    <s v="W19"/>
    <x v="4"/>
    <s v="TPCECLT39"/>
    <m/>
    <s v="Domestic"/>
    <x v="3"/>
    <x v="8"/>
    <s v="Vi"/>
    <x v="0"/>
    <n v="0"/>
    <n v="0"/>
    <n v="0"/>
    <n v="0"/>
    <m/>
    <m/>
    <n v="0"/>
    <n v="0"/>
    <n v="0"/>
    <n v="0"/>
    <m/>
    <m/>
  </r>
  <r>
    <x v="0"/>
    <x v="0"/>
    <x v="0"/>
    <d v="2022-05-02T00:00:00"/>
    <d v="2022-05-08T00:00:00"/>
    <x v="0"/>
    <x v="1"/>
    <x v="4"/>
    <s v="W19"/>
    <x v="4"/>
    <s v="TPCECV001"/>
    <m/>
    <s v="Domestic"/>
    <x v="3"/>
    <x v="7"/>
    <s v="Ba"/>
    <x v="0"/>
    <n v="400"/>
    <n v="406"/>
    <n v="6"/>
    <n v="0.98499999999999999"/>
    <m/>
    <m/>
    <n v="400"/>
    <n v="406"/>
    <n v="6"/>
    <n v="0.98499999999999999"/>
    <m/>
    <m/>
  </r>
  <r>
    <x v="0"/>
    <x v="0"/>
    <x v="0"/>
    <d v="2022-05-02T00:00:00"/>
    <d v="2022-05-08T00:00:00"/>
    <x v="0"/>
    <x v="1"/>
    <x v="4"/>
    <s v="W19"/>
    <x v="4"/>
    <s v="TPCECV002"/>
    <m/>
    <s v="Domestic"/>
    <x v="3"/>
    <x v="7"/>
    <s v="Ba"/>
    <x v="0"/>
    <n v="250"/>
    <n v="511"/>
    <n v="261"/>
    <n v="0"/>
    <m/>
    <m/>
    <n v="500"/>
    <n v="511"/>
    <n v="11"/>
    <n v="0.97799999999999998"/>
    <m/>
    <m/>
  </r>
  <r>
    <x v="0"/>
    <x v="0"/>
    <x v="0"/>
    <d v="2022-05-02T00:00:00"/>
    <d v="2022-05-08T00:00:00"/>
    <x v="0"/>
    <x v="1"/>
    <x v="4"/>
    <s v="W19"/>
    <x v="4"/>
    <s v="TPCECV022"/>
    <m/>
    <s v="Domestic"/>
    <x v="3"/>
    <x v="7"/>
    <s v="Ba"/>
    <x v="0"/>
    <n v="5400"/>
    <n v="5082"/>
    <n v="318"/>
    <n v="0.94111111111111112"/>
    <m/>
    <m/>
    <n v="5050"/>
    <n v="5082"/>
    <n v="32"/>
    <n v="0.99366336633663366"/>
    <m/>
    <m/>
  </r>
  <r>
    <x v="0"/>
    <x v="0"/>
    <x v="0"/>
    <d v="2022-05-02T00:00:00"/>
    <d v="2022-05-08T00:00:00"/>
    <x v="0"/>
    <x v="1"/>
    <x v="4"/>
    <s v="W19"/>
    <x v="4"/>
    <s v="TPCELT001"/>
    <m/>
    <s v="Domestic"/>
    <x v="3"/>
    <x v="7"/>
    <s v="Ba"/>
    <x v="0"/>
    <n v="1000"/>
    <n v="0"/>
    <n v="1000"/>
    <n v="0"/>
    <m/>
    <m/>
    <n v="1000"/>
    <n v="0"/>
    <n v="1000"/>
    <n v="0"/>
    <m/>
    <m/>
  </r>
  <r>
    <x v="0"/>
    <x v="0"/>
    <x v="0"/>
    <d v="2022-05-02T00:00:00"/>
    <d v="2022-05-08T00:00:00"/>
    <x v="0"/>
    <x v="1"/>
    <x v="4"/>
    <s v="W19"/>
    <x v="4"/>
    <s v="TPCEMM001"/>
    <m/>
    <s v="Domestic"/>
    <x v="3"/>
    <x v="9"/>
    <s v="Me"/>
    <x v="0"/>
    <n v="800"/>
    <n v="818.5"/>
    <n v="18.5"/>
    <n v="0.97687500000000005"/>
    <m/>
    <m/>
    <n v="800"/>
    <n v="818.5"/>
    <n v="18.5"/>
    <n v="0.97687500000000005"/>
    <m/>
    <m/>
  </r>
  <r>
    <x v="0"/>
    <x v="0"/>
    <x v="0"/>
    <d v="2022-05-02T00:00:00"/>
    <d v="2022-05-08T00:00:00"/>
    <x v="0"/>
    <x v="1"/>
    <x v="4"/>
    <s v="W19"/>
    <x v="4"/>
    <s v="TPCEMM003"/>
    <m/>
    <s v="Domestic"/>
    <x v="3"/>
    <x v="9"/>
    <s v="Me"/>
    <x v="0"/>
    <n v="3200"/>
    <n v="2985.7"/>
    <n v="214.30000000000018"/>
    <n v="0.93303124999999998"/>
    <m/>
    <m/>
    <n v="3200"/>
    <n v="2985.7"/>
    <n v="214.30000000000018"/>
    <n v="0.93303124999999998"/>
    <m/>
    <m/>
  </r>
  <r>
    <x v="0"/>
    <x v="0"/>
    <x v="0"/>
    <d v="2022-05-02T00:00:00"/>
    <d v="2022-05-08T00:00:00"/>
    <x v="0"/>
    <x v="1"/>
    <x v="4"/>
    <s v="W19"/>
    <x v="4"/>
    <s v="TPCTOHYB01"/>
    <m/>
    <s v="Domestic"/>
    <x v="3"/>
    <x v="2"/>
    <s v="Re"/>
    <x v="0"/>
    <n v="0"/>
    <n v="0"/>
    <n v="0"/>
    <n v="0"/>
    <m/>
    <m/>
    <n v="0"/>
    <n v="0"/>
    <n v="0"/>
    <n v="0"/>
    <m/>
    <m/>
  </r>
  <r>
    <x v="0"/>
    <x v="0"/>
    <x v="0"/>
    <d v="2022-05-02T00:00:00"/>
    <d v="2022-05-08T00:00:00"/>
    <x v="0"/>
    <x v="1"/>
    <x v="4"/>
    <s v="W19"/>
    <x v="4"/>
    <s v="TPCTOHYB02"/>
    <m/>
    <s v="Domestic"/>
    <x v="3"/>
    <x v="2"/>
    <s v="Re"/>
    <x v="0"/>
    <n v="0"/>
    <n v="0"/>
    <n v="0"/>
    <n v="0"/>
    <m/>
    <m/>
    <n v="0"/>
    <n v="0"/>
    <n v="0"/>
    <n v="0"/>
    <m/>
    <m/>
  </r>
  <r>
    <x v="0"/>
    <x v="0"/>
    <x v="0"/>
    <d v="2022-05-02T00:00:00"/>
    <d v="2022-05-08T00:00:00"/>
    <x v="0"/>
    <x v="1"/>
    <x v="4"/>
    <s v="W19"/>
    <x v="4"/>
    <s v="TPCTOHYB04"/>
    <m/>
    <s v="Domestic"/>
    <x v="3"/>
    <x v="2"/>
    <s v="Re"/>
    <x v="0"/>
    <n v="0"/>
    <n v="0"/>
    <n v="0"/>
    <n v="0"/>
    <m/>
    <m/>
    <n v="0"/>
    <n v="0"/>
    <n v="0"/>
    <n v="0"/>
    <m/>
    <m/>
  </r>
  <r>
    <x v="0"/>
    <x v="0"/>
    <x v="0"/>
    <d v="2022-05-02T00:00:00"/>
    <d v="2022-05-08T00:00:00"/>
    <x v="0"/>
    <x v="1"/>
    <x v="4"/>
    <s v="W19"/>
    <x v="4"/>
    <s v="TPMDBMD001"/>
    <m/>
    <s v="Domestic"/>
    <x v="3"/>
    <x v="6"/>
    <s v="Re"/>
    <x v="0"/>
    <n v="0"/>
    <n v="0"/>
    <n v="0"/>
    <n v="0"/>
    <m/>
    <m/>
    <n v="0"/>
    <n v="0"/>
    <n v="0"/>
    <n v="0"/>
    <m/>
    <m/>
  </r>
  <r>
    <x v="0"/>
    <x v="0"/>
    <x v="0"/>
    <d v="2022-05-02T00:00:00"/>
    <d v="2022-05-08T00:00:00"/>
    <x v="0"/>
    <x v="1"/>
    <x v="4"/>
    <s v="W19"/>
    <x v="4"/>
    <s v="TPMDBXO001"/>
    <m/>
    <s v="Domestic"/>
    <x v="3"/>
    <x v="6"/>
    <s v=""/>
    <x v="0"/>
    <n v="0"/>
    <m/>
    <n v="0"/>
    <n v="0"/>
    <m/>
    <m/>
    <m/>
    <n v="0"/>
    <n v="0"/>
    <n v="0"/>
    <m/>
    <m/>
  </r>
  <r>
    <x v="0"/>
    <x v="0"/>
    <x v="0"/>
    <d v="2022-05-02T00:00:00"/>
    <d v="2022-05-08T00:00:00"/>
    <x v="0"/>
    <x v="1"/>
    <x v="4"/>
    <s v="W19"/>
    <x v="4"/>
    <s v="11VMB00429"/>
    <m/>
    <s v="Domestic"/>
    <x v="4"/>
    <x v="10"/>
    <s v="Bu"/>
    <x v="1"/>
    <n v="700"/>
    <n v="682.8"/>
    <n v="17.200000000000045"/>
    <n v="0.97542857142857131"/>
    <m/>
    <m/>
    <n v="700"/>
    <n v="682.8"/>
    <n v="17.200000000000045"/>
    <n v="0.97542857142857131"/>
    <m/>
    <m/>
  </r>
  <r>
    <x v="0"/>
    <x v="0"/>
    <x v="0"/>
    <d v="2022-05-02T00:00:00"/>
    <d v="2022-05-08T00:00:00"/>
    <x v="0"/>
    <x v="1"/>
    <x v="4"/>
    <s v="W19"/>
    <x v="4"/>
    <s v="11VMB00430"/>
    <m/>
    <s v="Domestic"/>
    <x v="4"/>
    <x v="10"/>
    <s v="Bu"/>
    <x v="1"/>
    <n v="0"/>
    <n v="0"/>
    <n v="0"/>
    <n v="0"/>
    <m/>
    <m/>
    <n v="0"/>
    <n v="0"/>
    <n v="0"/>
    <n v="0"/>
    <m/>
    <m/>
  </r>
  <r>
    <x v="0"/>
    <x v="0"/>
    <x v="0"/>
    <d v="2022-05-02T00:00:00"/>
    <d v="2022-05-08T00:00:00"/>
    <x v="0"/>
    <x v="1"/>
    <x v="4"/>
    <s v="W19"/>
    <x v="4"/>
    <s v="11VMB00431"/>
    <m/>
    <s v="Domestic"/>
    <x v="4"/>
    <x v="10"/>
    <s v="K-"/>
    <x v="1"/>
    <n v="0"/>
    <n v="0"/>
    <n v="0"/>
    <n v="0"/>
    <m/>
    <m/>
    <n v="0"/>
    <n v="0"/>
    <n v="0"/>
    <n v="0"/>
    <m/>
    <m/>
  </r>
  <r>
    <x v="0"/>
    <x v="0"/>
    <x v="0"/>
    <d v="2022-05-02T00:00:00"/>
    <d v="2022-05-08T00:00:00"/>
    <x v="0"/>
    <x v="1"/>
    <x v="4"/>
    <s v="W19"/>
    <x v="4"/>
    <s v="11VMB00432"/>
    <m/>
    <s v="Domestic"/>
    <x v="4"/>
    <x v="10"/>
    <s v="Bu"/>
    <x v="1"/>
    <n v="1000"/>
    <n v="962.4"/>
    <n v="37.600000000000023"/>
    <n v="0.96239999999999992"/>
    <m/>
    <m/>
    <n v="1000"/>
    <n v="962.4"/>
    <n v="37.600000000000023"/>
    <n v="0.96239999999999992"/>
    <m/>
    <m/>
  </r>
  <r>
    <x v="0"/>
    <x v="0"/>
    <x v="0"/>
    <d v="2022-05-02T00:00:00"/>
    <d v="2022-05-08T00:00:00"/>
    <x v="0"/>
    <x v="1"/>
    <x v="4"/>
    <s v="W19"/>
    <x v="4"/>
    <s v="11VMB00433"/>
    <m/>
    <s v="Domestic"/>
    <x v="4"/>
    <x v="10"/>
    <s v="Bu"/>
    <x v="1"/>
    <n v="0"/>
    <n v="0"/>
    <n v="0"/>
    <n v="0"/>
    <m/>
    <m/>
    <n v="0"/>
    <n v="0"/>
    <n v="0"/>
    <n v="0"/>
    <m/>
    <m/>
  </r>
  <r>
    <x v="0"/>
    <x v="0"/>
    <x v="0"/>
    <d v="2022-05-02T00:00:00"/>
    <d v="2022-05-08T00:00:00"/>
    <x v="0"/>
    <x v="1"/>
    <x v="4"/>
    <s v="W19"/>
    <x v="4"/>
    <s v="11VMB00434"/>
    <m/>
    <s v="Domestic"/>
    <x v="4"/>
    <x v="10"/>
    <s v="K-"/>
    <x v="1"/>
    <n v="0"/>
    <n v="0"/>
    <n v="0"/>
    <n v="0"/>
    <m/>
    <m/>
    <n v="0"/>
    <n v="0"/>
    <n v="0"/>
    <n v="0"/>
    <m/>
    <m/>
  </r>
  <r>
    <x v="0"/>
    <x v="0"/>
    <x v="0"/>
    <d v="2022-05-02T00:00:00"/>
    <d v="2022-05-08T00:00:00"/>
    <x v="0"/>
    <x v="1"/>
    <x v="4"/>
    <s v="W19"/>
    <x v="4"/>
    <s v="11VMB00435"/>
    <m/>
    <s v="Domestic"/>
    <x v="4"/>
    <x v="10"/>
    <s v="TO"/>
    <x v="1"/>
    <n v="1000"/>
    <n v="975"/>
    <n v="25"/>
    <n v="0.97499999999999998"/>
    <m/>
    <m/>
    <n v="1000"/>
    <n v="975"/>
    <n v="25"/>
    <n v="0.97499999999999998"/>
    <m/>
    <m/>
  </r>
  <r>
    <x v="0"/>
    <x v="0"/>
    <x v="0"/>
    <d v="2022-05-02T00:00:00"/>
    <d v="2022-05-08T00:00:00"/>
    <x v="0"/>
    <x v="1"/>
    <x v="4"/>
    <s v="W19"/>
    <x v="4"/>
    <s v="11VMB00436"/>
    <m/>
    <s v="Domestic"/>
    <x v="4"/>
    <x v="10"/>
    <s v="TO"/>
    <x v="1"/>
    <n v="0"/>
    <n v="0"/>
    <n v="0"/>
    <n v="0"/>
    <m/>
    <m/>
    <n v="0"/>
    <n v="0"/>
    <n v="0"/>
    <n v="0"/>
    <m/>
    <m/>
  </r>
  <r>
    <x v="0"/>
    <x v="0"/>
    <x v="0"/>
    <d v="2022-05-02T00:00:00"/>
    <d v="2022-05-08T00:00:00"/>
    <x v="0"/>
    <x v="1"/>
    <x v="4"/>
    <s v="W19"/>
    <x v="4"/>
    <s v="11VMB00437"/>
    <m/>
    <s v="Domestic"/>
    <x v="4"/>
    <x v="10"/>
    <s v="K-"/>
    <x v="1"/>
    <n v="0"/>
    <n v="0"/>
    <n v="0"/>
    <n v="0"/>
    <m/>
    <m/>
    <n v="0"/>
    <n v="0"/>
    <n v="0"/>
    <n v="0"/>
    <m/>
    <m/>
  </r>
  <r>
    <x v="0"/>
    <x v="0"/>
    <x v="0"/>
    <d v="2022-05-02T00:00:00"/>
    <d v="2022-05-08T00:00:00"/>
    <x v="0"/>
    <x v="1"/>
    <x v="4"/>
    <s v="W19"/>
    <x v="4"/>
    <s v="11VMB00438"/>
    <m/>
    <s v="Domestic"/>
    <x v="4"/>
    <x v="10"/>
    <s v="K-"/>
    <x v="1"/>
    <n v="0"/>
    <n v="0"/>
    <n v="0"/>
    <n v="0"/>
    <m/>
    <m/>
    <n v="0"/>
    <n v="0"/>
    <n v="0"/>
    <n v="0"/>
    <m/>
    <m/>
  </r>
  <r>
    <x v="0"/>
    <x v="0"/>
    <x v="0"/>
    <d v="2022-05-02T00:00:00"/>
    <d v="2022-05-08T00:00:00"/>
    <x v="0"/>
    <x v="1"/>
    <x v="4"/>
    <s v="W19"/>
    <x v="4"/>
    <s v="11VMB00439"/>
    <m/>
    <s v="Domestic"/>
    <x v="4"/>
    <x v="10"/>
    <s v="Ch"/>
    <x v="1"/>
    <n v="0"/>
    <n v="0"/>
    <n v="0"/>
    <n v="0"/>
    <m/>
    <m/>
    <n v="0"/>
    <n v="0"/>
    <n v="0"/>
    <n v="0"/>
    <m/>
    <m/>
  </r>
  <r>
    <x v="0"/>
    <x v="0"/>
    <x v="0"/>
    <d v="2022-05-02T00:00:00"/>
    <d v="2022-05-08T00:00:00"/>
    <x v="0"/>
    <x v="1"/>
    <x v="4"/>
    <s v="W19"/>
    <x v="4"/>
    <s v="11VMB00440"/>
    <m/>
    <s v="Domestic"/>
    <x v="4"/>
    <x v="10"/>
    <s v="K-"/>
    <x v="1"/>
    <n v="0"/>
    <n v="0"/>
    <n v="0"/>
    <n v="0"/>
    <m/>
    <m/>
    <n v="0"/>
    <n v="0"/>
    <n v="0"/>
    <n v="0"/>
    <m/>
    <m/>
  </r>
  <r>
    <x v="0"/>
    <x v="0"/>
    <x v="0"/>
    <d v="2022-05-02T00:00:00"/>
    <d v="2022-05-08T00:00:00"/>
    <x v="0"/>
    <x v="1"/>
    <x v="4"/>
    <s v="W19"/>
    <x v="4"/>
    <s v="11VMB00478"/>
    <m/>
    <s v="Domestic"/>
    <x v="4"/>
    <x v="10"/>
    <s v="K-"/>
    <x v="1"/>
    <n v="2000"/>
    <n v="1892.04"/>
    <n v="107.96000000000004"/>
    <n v="0.94601999999999997"/>
    <m/>
    <m/>
    <n v="2000"/>
    <n v="1892.04"/>
    <n v="107.96000000000004"/>
    <n v="0.94601999999999997"/>
    <m/>
    <m/>
  </r>
  <r>
    <x v="0"/>
    <x v="0"/>
    <x v="0"/>
    <d v="2022-05-02T00:00:00"/>
    <d v="2022-05-08T00:00:00"/>
    <x v="0"/>
    <x v="1"/>
    <x v="4"/>
    <s v="W19"/>
    <x v="4"/>
    <s v="11VMB00483"/>
    <m/>
    <s v="Domestic"/>
    <x v="4"/>
    <x v="10"/>
    <s v="K-"/>
    <x v="1"/>
    <n v="0"/>
    <n v="0"/>
    <n v="0"/>
    <n v="0"/>
    <m/>
    <m/>
    <n v="0"/>
    <n v="0"/>
    <n v="0"/>
    <n v="0"/>
    <m/>
    <m/>
  </r>
  <r>
    <x v="0"/>
    <x v="0"/>
    <x v="0"/>
    <d v="2022-05-02T00:00:00"/>
    <d v="2022-05-08T00:00:00"/>
    <x v="0"/>
    <x v="1"/>
    <x v="4"/>
    <s v="W19"/>
    <x v="4"/>
    <s v="11VMB00406"/>
    <m/>
    <s v="Domestic"/>
    <x v="5"/>
    <x v="10"/>
    <s v="Co"/>
    <x v="1"/>
    <n v="276"/>
    <n v="340"/>
    <n v="64"/>
    <n v="0.76811594202898548"/>
    <m/>
    <m/>
    <n v="276"/>
    <n v="340"/>
    <n v="64"/>
    <n v="0.76811594202898548"/>
    <m/>
    <m/>
  </r>
  <r>
    <x v="0"/>
    <x v="0"/>
    <x v="0"/>
    <d v="2022-05-02T00:00:00"/>
    <d v="2022-05-08T00:00:00"/>
    <x v="0"/>
    <x v="1"/>
    <x v="4"/>
    <s v="W19"/>
    <x v="4"/>
    <s v="11VMB00408"/>
    <m/>
    <s v="Domestic"/>
    <x v="5"/>
    <x v="10"/>
    <s v="Co"/>
    <x v="1"/>
    <n v="0"/>
    <m/>
    <n v="0"/>
    <n v="0"/>
    <m/>
    <m/>
    <n v="0"/>
    <n v="0"/>
    <n v="0"/>
    <n v="0"/>
    <m/>
    <m/>
  </r>
  <r>
    <x v="0"/>
    <x v="0"/>
    <x v="0"/>
    <d v="2022-05-02T00:00:00"/>
    <d v="2022-05-08T00:00:00"/>
    <x v="0"/>
    <x v="1"/>
    <x v="4"/>
    <s v="W19"/>
    <x v="4"/>
    <s v="11VMB00410"/>
    <m/>
    <s v="Domestic"/>
    <x v="5"/>
    <x v="10"/>
    <s v="Co"/>
    <x v="1"/>
    <n v="276"/>
    <m/>
    <n v="276"/>
    <n v="0"/>
    <m/>
    <m/>
    <n v="0"/>
    <n v="0"/>
    <n v="0"/>
    <n v="0"/>
    <m/>
    <m/>
  </r>
  <r>
    <x v="0"/>
    <x v="0"/>
    <x v="0"/>
    <d v="2022-05-02T00:00:00"/>
    <d v="2022-05-08T00:00:00"/>
    <x v="0"/>
    <x v="1"/>
    <x v="4"/>
    <s v="W19"/>
    <x v="4"/>
    <s v="11VMB00417"/>
    <m/>
    <s v="Domestic"/>
    <x v="5"/>
    <x v="10"/>
    <s v="Co"/>
    <x v="1"/>
    <n v="667"/>
    <n v="604"/>
    <n v="63"/>
    <n v="0.90554722638680663"/>
    <m/>
    <m/>
    <n v="666"/>
    <n v="604"/>
    <n v="62"/>
    <n v="0.9069069069069069"/>
    <m/>
    <m/>
  </r>
  <r>
    <x v="0"/>
    <x v="0"/>
    <x v="0"/>
    <d v="2022-05-02T00:00:00"/>
    <d v="2022-05-08T00:00:00"/>
    <x v="0"/>
    <x v="1"/>
    <x v="4"/>
    <s v="W19"/>
    <x v="4"/>
    <s v="12CHI00003"/>
    <m/>
    <s v="Export"/>
    <x v="5"/>
    <x v="10"/>
    <s v=""/>
    <x v="1"/>
    <n v="0"/>
    <m/>
    <n v="0"/>
    <n v="0"/>
    <m/>
    <m/>
    <m/>
    <n v="0"/>
    <n v="0"/>
    <n v="0"/>
    <m/>
    <m/>
  </r>
  <r>
    <x v="0"/>
    <x v="0"/>
    <x v="0"/>
    <d v="2022-05-02T00:00:00"/>
    <d v="2022-05-08T00:00:00"/>
    <x v="0"/>
    <x v="1"/>
    <x v="4"/>
    <s v="W19"/>
    <x v="4"/>
    <s v="12CHI00004"/>
    <m/>
    <s v="Export"/>
    <x v="5"/>
    <x v="10"/>
    <s v=""/>
    <x v="1"/>
    <n v="0"/>
    <m/>
    <n v="0"/>
    <n v="0"/>
    <m/>
    <m/>
    <m/>
    <n v="0"/>
    <n v="0"/>
    <n v="0"/>
    <m/>
    <m/>
  </r>
  <r>
    <x v="0"/>
    <x v="0"/>
    <x v="0"/>
    <d v="2022-05-02T00:00:00"/>
    <d v="2022-05-08T00:00:00"/>
    <x v="0"/>
    <x v="1"/>
    <x v="4"/>
    <s v="W19"/>
    <x v="4"/>
    <s v="12CHI00005"/>
    <m/>
    <s v="Export"/>
    <x v="5"/>
    <x v="10"/>
    <s v=""/>
    <x v="1"/>
    <n v="0"/>
    <m/>
    <n v="0"/>
    <n v="0"/>
    <m/>
    <m/>
    <m/>
    <n v="0"/>
    <n v="0"/>
    <n v="0"/>
    <m/>
    <m/>
  </r>
  <r>
    <x v="0"/>
    <x v="0"/>
    <x v="0"/>
    <d v="2022-05-02T00:00:00"/>
    <d v="2022-05-08T00:00:00"/>
    <x v="0"/>
    <x v="1"/>
    <x v="4"/>
    <s v="W19"/>
    <x v="4"/>
    <s v="12CHI00006"/>
    <m/>
    <s v="Export"/>
    <x v="5"/>
    <x v="10"/>
    <s v=""/>
    <x v="1"/>
    <n v="0"/>
    <m/>
    <n v="0"/>
    <n v="0"/>
    <m/>
    <m/>
    <m/>
    <n v="0"/>
    <n v="0"/>
    <n v="0"/>
    <m/>
    <m/>
  </r>
  <r>
    <x v="0"/>
    <x v="0"/>
    <x v="0"/>
    <d v="2022-05-02T00:00:00"/>
    <d v="2022-05-08T00:00:00"/>
    <x v="0"/>
    <x v="1"/>
    <x v="4"/>
    <s v="W19"/>
    <x v="4"/>
    <s v="12EUR000032"/>
    <m/>
    <s v="Export"/>
    <x v="5"/>
    <x v="10"/>
    <s v="Co"/>
    <x v="1"/>
    <n v="768"/>
    <m/>
    <n v="768"/>
    <n v="0"/>
    <m/>
    <m/>
    <n v="768"/>
    <n v="0"/>
    <n v="768"/>
    <n v="0"/>
    <m/>
    <m/>
  </r>
  <r>
    <x v="0"/>
    <x v="0"/>
    <x v="0"/>
    <d v="2022-05-02T00:00:00"/>
    <d v="2022-05-08T00:00:00"/>
    <x v="0"/>
    <x v="1"/>
    <x v="4"/>
    <s v="W19"/>
    <x v="4"/>
    <s v="12EUR000034"/>
    <m/>
    <s v="Export"/>
    <x v="5"/>
    <x v="10"/>
    <s v="Co"/>
    <x v="1"/>
    <n v="0"/>
    <m/>
    <n v="0"/>
    <n v="0"/>
    <m/>
    <m/>
    <n v="0"/>
    <n v="0"/>
    <n v="0"/>
    <n v="0"/>
    <m/>
    <m/>
  </r>
  <r>
    <x v="0"/>
    <x v="0"/>
    <x v="0"/>
    <d v="2022-05-02T00:00:00"/>
    <d v="2022-05-08T00:00:00"/>
    <x v="0"/>
    <x v="1"/>
    <x v="4"/>
    <s v="W19"/>
    <x v="4"/>
    <s v="12EUR000035"/>
    <m/>
    <s v="Export"/>
    <x v="5"/>
    <x v="10"/>
    <s v="Co"/>
    <x v="1"/>
    <n v="691"/>
    <m/>
    <n v="691"/>
    <n v="0"/>
    <m/>
    <m/>
    <n v="691"/>
    <n v="0"/>
    <n v="691"/>
    <n v="0"/>
    <m/>
    <m/>
  </r>
  <r>
    <x v="0"/>
    <x v="0"/>
    <x v="0"/>
    <d v="2022-05-02T00:00:00"/>
    <d v="2022-05-08T00:00:00"/>
    <x v="0"/>
    <x v="1"/>
    <x v="4"/>
    <s v="W19"/>
    <x v="4"/>
    <s v="12EUR00007"/>
    <m/>
    <s v="Export"/>
    <x v="5"/>
    <x v="10"/>
    <s v="Co"/>
    <x v="1"/>
    <n v="1152"/>
    <m/>
    <n v="1152"/>
    <n v="0"/>
    <m/>
    <m/>
    <n v="1152"/>
    <n v="0"/>
    <n v="1152"/>
    <n v="0"/>
    <m/>
    <m/>
  </r>
  <r>
    <x v="0"/>
    <x v="0"/>
    <x v="0"/>
    <d v="2022-05-02T00:00:00"/>
    <d v="2022-05-08T00:00:00"/>
    <x v="0"/>
    <x v="1"/>
    <x v="4"/>
    <s v="W19"/>
    <x v="4"/>
    <s v="12EUR00008"/>
    <m/>
    <s v="Export"/>
    <x v="5"/>
    <x v="10"/>
    <s v="Co"/>
    <x v="1"/>
    <n v="0"/>
    <m/>
    <n v="0"/>
    <n v="0"/>
    <m/>
    <m/>
    <n v="0"/>
    <n v="0"/>
    <n v="0"/>
    <n v="0"/>
    <m/>
    <m/>
  </r>
  <r>
    <x v="0"/>
    <x v="0"/>
    <x v="0"/>
    <d v="2022-05-02T00:00:00"/>
    <d v="2022-05-08T00:00:00"/>
    <x v="0"/>
    <x v="1"/>
    <x v="4"/>
    <s v="W19"/>
    <x v="4"/>
    <s v="12EUR00018"/>
    <m/>
    <s v="Export"/>
    <x v="5"/>
    <x v="10"/>
    <s v="Co"/>
    <x v="1"/>
    <n v="768"/>
    <m/>
    <n v="768"/>
    <n v="0"/>
    <m/>
    <m/>
    <n v="768"/>
    <n v="0"/>
    <n v="768"/>
    <n v="0"/>
    <m/>
    <m/>
  </r>
  <r>
    <x v="0"/>
    <x v="0"/>
    <x v="0"/>
    <d v="2022-05-02T00:00:00"/>
    <d v="2022-05-08T00:00:00"/>
    <x v="0"/>
    <x v="1"/>
    <x v="4"/>
    <s v="W19"/>
    <x v="4"/>
    <s v="12EUR00019"/>
    <m/>
    <s v="Export"/>
    <x v="5"/>
    <x v="10"/>
    <s v="Co"/>
    <x v="1"/>
    <n v="0"/>
    <m/>
    <n v="0"/>
    <n v="0"/>
    <m/>
    <m/>
    <n v="0"/>
    <n v="0"/>
    <n v="0"/>
    <n v="0"/>
    <m/>
    <m/>
  </r>
  <r>
    <x v="0"/>
    <x v="0"/>
    <x v="0"/>
    <d v="2022-05-02T00:00:00"/>
    <d v="2022-05-08T00:00:00"/>
    <x v="0"/>
    <x v="1"/>
    <x v="4"/>
    <s v="W19"/>
    <x v="4"/>
    <s v="12EUR00028"/>
    <m/>
    <s v="Export"/>
    <x v="5"/>
    <x v="10"/>
    <s v="Co"/>
    <x v="1"/>
    <n v="1574"/>
    <n v="1574"/>
    <n v="0"/>
    <n v="1"/>
    <m/>
    <m/>
    <n v="1574"/>
    <n v="1574"/>
    <n v="0"/>
    <n v="1"/>
    <m/>
    <m/>
  </r>
  <r>
    <x v="0"/>
    <x v="0"/>
    <x v="0"/>
    <d v="2022-05-02T00:00:00"/>
    <d v="2022-05-08T00:00:00"/>
    <x v="0"/>
    <x v="1"/>
    <x v="4"/>
    <s v="W19"/>
    <x v="4"/>
    <s v="12EUR00029"/>
    <m/>
    <s v="Export"/>
    <x v="5"/>
    <x v="10"/>
    <s v="Co"/>
    <x v="1"/>
    <n v="1574"/>
    <n v="1574"/>
    <n v="0"/>
    <n v="1"/>
    <m/>
    <m/>
    <n v="1574"/>
    <n v="1574"/>
    <n v="0"/>
    <n v="1"/>
    <m/>
    <m/>
  </r>
  <r>
    <x v="0"/>
    <x v="0"/>
    <x v="0"/>
    <d v="2022-05-02T00:00:00"/>
    <d v="2022-05-08T00:00:00"/>
    <x v="0"/>
    <x v="1"/>
    <x v="4"/>
    <s v="W19"/>
    <x v="4"/>
    <s v="12EUR00030"/>
    <m/>
    <s v="Export"/>
    <x v="5"/>
    <x v="10"/>
    <s v="Co"/>
    <x v="1"/>
    <n v="1574"/>
    <m/>
    <n v="1574"/>
    <n v="0"/>
    <m/>
    <m/>
    <n v="0"/>
    <n v="0"/>
    <n v="0"/>
    <n v="0"/>
    <m/>
    <m/>
  </r>
  <r>
    <x v="0"/>
    <x v="0"/>
    <x v="0"/>
    <d v="2022-05-02T00:00:00"/>
    <d v="2022-05-08T00:00:00"/>
    <x v="0"/>
    <x v="1"/>
    <x v="4"/>
    <s v="W19"/>
    <x v="4"/>
    <s v="12EUR00031"/>
    <m/>
    <s v="Export"/>
    <x v="5"/>
    <x v="10"/>
    <s v="Co"/>
    <x v="1"/>
    <n v="0"/>
    <m/>
    <n v="0"/>
    <n v="0"/>
    <m/>
    <m/>
    <n v="0"/>
    <n v="0"/>
    <n v="0"/>
    <n v="0"/>
    <m/>
    <m/>
  </r>
  <r>
    <x v="0"/>
    <x v="0"/>
    <x v="0"/>
    <d v="2022-05-02T00:00:00"/>
    <d v="2022-05-08T00:00:00"/>
    <x v="0"/>
    <x v="1"/>
    <x v="4"/>
    <s v="W19"/>
    <x v="4"/>
    <s v="TRCEOL009"/>
    <m/>
    <s v="Domestic"/>
    <x v="6"/>
    <x v="3"/>
    <s v="Te"/>
    <x v="0"/>
    <n v="0"/>
    <n v="0"/>
    <n v="0"/>
    <n v="0"/>
    <m/>
    <m/>
    <n v="0"/>
    <n v="0"/>
    <n v="0"/>
    <n v="0"/>
    <m/>
    <m/>
  </r>
  <r>
    <x v="0"/>
    <x v="0"/>
    <x v="0"/>
    <d v="2022-05-02T00:00:00"/>
    <d v="2022-05-08T00:00:00"/>
    <x v="0"/>
    <x v="1"/>
    <x v="4"/>
    <s v="W19"/>
    <x v="4"/>
    <s v="TRCEOL024"/>
    <m/>
    <s v="Domestic"/>
    <x v="6"/>
    <x v="3"/>
    <s v="Te"/>
    <x v="0"/>
    <n v="1050"/>
    <n v="1010.4"/>
    <n v="39.600000000000023"/>
    <n v="0.9622857142857143"/>
    <m/>
    <m/>
    <n v="1050"/>
    <n v="1010.4"/>
    <n v="39.600000000000023"/>
    <n v="0.9622857142857143"/>
    <m/>
    <m/>
  </r>
  <r>
    <x v="0"/>
    <x v="0"/>
    <x v="0"/>
    <d v="2022-05-02T00:00:00"/>
    <d v="2022-05-08T00:00:00"/>
    <x v="0"/>
    <x v="1"/>
    <x v="4"/>
    <s v="W19"/>
    <x v="4"/>
    <s v="TRCEOL033"/>
    <m/>
    <s v="Domestic"/>
    <x v="6"/>
    <x v="3"/>
    <s v="Te"/>
    <x v="0"/>
    <n v="0"/>
    <n v="0"/>
    <n v="0"/>
    <n v="0"/>
    <m/>
    <m/>
    <n v="0"/>
    <n v="0"/>
    <n v="0"/>
    <n v="0"/>
    <m/>
    <m/>
  </r>
  <r>
    <x v="0"/>
    <x v="0"/>
    <x v="0"/>
    <d v="2022-05-02T00:00:00"/>
    <d v="2022-05-08T00:00:00"/>
    <x v="0"/>
    <x v="1"/>
    <x v="4"/>
    <s v="W19"/>
    <x v="4"/>
    <s v="TRCEOL035"/>
    <m/>
    <s v="Domestic"/>
    <x v="6"/>
    <x v="3"/>
    <s v="Te"/>
    <x v="0"/>
    <n v="0"/>
    <n v="0"/>
    <n v="0"/>
    <n v="0"/>
    <m/>
    <m/>
    <n v="0"/>
    <n v="0"/>
    <n v="0"/>
    <n v="0"/>
    <m/>
    <m/>
  </r>
  <r>
    <x v="0"/>
    <x v="0"/>
    <x v="0"/>
    <d v="2022-05-02T00:00:00"/>
    <d v="2022-05-08T00:00:00"/>
    <x v="0"/>
    <x v="1"/>
    <x v="4"/>
    <s v="W19"/>
    <x v="4"/>
    <s v="TRCEOL039"/>
    <m/>
    <s v="Domestic"/>
    <x v="6"/>
    <x v="3"/>
    <s v="Te"/>
    <x v="0"/>
    <n v="150"/>
    <n v="151.20000000000002"/>
    <n v="1.2000000000000171"/>
    <n v="0.99199999999999988"/>
    <m/>
    <m/>
    <n v="150"/>
    <n v="151.20000000000002"/>
    <n v="1.2000000000000171"/>
    <n v="0.99199999999999988"/>
    <m/>
    <m/>
  </r>
  <r>
    <x v="1"/>
    <x v="0"/>
    <x v="0"/>
    <d v="2022-04-25T00:00:00"/>
    <d v="2022-05-01T00:00:00"/>
    <x v="0"/>
    <x v="2"/>
    <x v="5"/>
    <s v="W18"/>
    <x v="5"/>
    <s v="11CEBX002"/>
    <m/>
    <s v="Domestic"/>
    <x v="0"/>
    <x v="1"/>
    <s v="Ma"/>
    <x v="1"/>
    <n v="3000"/>
    <n v="3191"/>
    <n v="191"/>
    <n v="0.93633333333333335"/>
    <m/>
    <m/>
    <n v="3000"/>
    <n v="3191"/>
    <n v="191"/>
    <n v="0.93633333333333335"/>
    <m/>
    <m/>
  </r>
  <r>
    <x v="1"/>
    <x v="0"/>
    <x v="0"/>
    <d v="2022-04-25T00:00:00"/>
    <d v="2022-05-01T00:00:00"/>
    <x v="0"/>
    <x v="2"/>
    <x v="5"/>
    <s v="W18"/>
    <x v="5"/>
    <s v="11VMB00466"/>
    <m/>
    <s v="Domestic"/>
    <x v="0"/>
    <x v="1"/>
    <s v="Ma"/>
    <x v="1"/>
    <n v="6000"/>
    <n v="5971"/>
    <n v="29"/>
    <n v="0.99516666666666664"/>
    <m/>
    <m/>
    <n v="6000"/>
    <n v="5971"/>
    <n v="29"/>
    <n v="0.99516666666666664"/>
    <m/>
    <m/>
  </r>
  <r>
    <x v="1"/>
    <x v="0"/>
    <x v="0"/>
    <d v="2022-04-25T00:00:00"/>
    <d v="2022-05-01T00:00:00"/>
    <x v="0"/>
    <x v="2"/>
    <x v="5"/>
    <s v="W18"/>
    <x v="5"/>
    <s v="11VMB00467"/>
    <m/>
    <s v="Domestic"/>
    <x v="0"/>
    <x v="1"/>
    <s v="Ma"/>
    <x v="1"/>
    <n v="0"/>
    <n v="0"/>
    <n v="0"/>
    <n v="0"/>
    <m/>
    <m/>
    <n v="0"/>
    <n v="0"/>
    <n v="0"/>
    <n v="0"/>
    <m/>
    <m/>
  </r>
  <r>
    <x v="1"/>
    <x v="0"/>
    <x v="0"/>
    <d v="2022-04-25T00:00:00"/>
    <d v="2022-05-01T00:00:00"/>
    <x v="0"/>
    <x v="2"/>
    <x v="5"/>
    <s v="W18"/>
    <x v="5"/>
    <s v="11VMB00468"/>
    <m/>
    <s v="Domestic"/>
    <x v="0"/>
    <x v="1"/>
    <s v="Ma"/>
    <x v="1"/>
    <n v="1000"/>
    <n v="1029"/>
    <n v="29"/>
    <n v="0.97099999999999997"/>
    <m/>
    <m/>
    <n v="1000"/>
    <n v="1029"/>
    <n v="29"/>
    <n v="0.97099999999999997"/>
    <m/>
    <m/>
  </r>
  <r>
    <x v="1"/>
    <x v="0"/>
    <x v="0"/>
    <d v="2022-04-25T00:00:00"/>
    <d v="2022-05-01T00:00:00"/>
    <x v="0"/>
    <x v="2"/>
    <x v="5"/>
    <s v="W18"/>
    <x v="5"/>
    <s v="11VMB00479"/>
    <m/>
    <s v="Domestic"/>
    <x v="0"/>
    <x v="2"/>
    <s v="Pa"/>
    <x v="0"/>
    <m/>
    <n v="0"/>
    <n v="0"/>
    <n v="0"/>
    <m/>
    <m/>
    <m/>
    <n v="0"/>
    <n v="0"/>
    <n v="0"/>
    <m/>
    <m/>
  </r>
  <r>
    <x v="1"/>
    <x v="0"/>
    <x v="0"/>
    <d v="2022-04-25T00:00:00"/>
    <d v="2022-05-01T00:00:00"/>
    <x v="0"/>
    <x v="2"/>
    <x v="5"/>
    <s v="W18"/>
    <x v="5"/>
    <s v="TPCJKBX001"/>
    <m/>
    <s v="Export"/>
    <x v="0"/>
    <x v="1"/>
    <s v=""/>
    <x v="1"/>
    <m/>
    <n v="0"/>
    <n v="0"/>
    <n v="0"/>
    <m/>
    <m/>
    <n v="0"/>
    <n v="0"/>
    <n v="0"/>
    <n v="0"/>
    <m/>
    <m/>
  </r>
  <r>
    <x v="1"/>
    <x v="0"/>
    <x v="0"/>
    <d v="2022-04-25T00:00:00"/>
    <d v="2022-05-01T00:00:00"/>
    <x v="0"/>
    <x v="2"/>
    <x v="5"/>
    <s v="W18"/>
    <x v="5"/>
    <s v="TPCJKBX002"/>
    <m/>
    <s v="Export"/>
    <x v="0"/>
    <x v="1"/>
    <s v=""/>
    <x v="1"/>
    <m/>
    <n v="0"/>
    <n v="0"/>
    <n v="0"/>
    <m/>
    <m/>
    <n v="0"/>
    <n v="0"/>
    <n v="0"/>
    <n v="0"/>
    <m/>
    <m/>
  </r>
  <r>
    <x v="1"/>
    <x v="0"/>
    <x v="0"/>
    <d v="2022-04-25T00:00:00"/>
    <d v="2022-05-01T00:00:00"/>
    <x v="0"/>
    <x v="2"/>
    <x v="5"/>
    <s v="W18"/>
    <x v="5"/>
    <s v="TPCJKBX004"/>
    <m/>
    <s v="Export"/>
    <x v="0"/>
    <x v="1"/>
    <s v=""/>
    <x v="1"/>
    <m/>
    <n v="0"/>
    <n v="0"/>
    <n v="0"/>
    <m/>
    <m/>
    <n v="0"/>
    <n v="0"/>
    <n v="0"/>
    <n v="0"/>
    <m/>
    <m/>
  </r>
  <r>
    <x v="1"/>
    <x v="0"/>
    <x v="0"/>
    <d v="2022-04-25T00:00:00"/>
    <d v="2022-05-01T00:00:00"/>
    <x v="0"/>
    <x v="2"/>
    <x v="5"/>
    <s v="W18"/>
    <x v="5"/>
    <s v="TPCJKBX005"/>
    <m/>
    <s v="Export"/>
    <x v="0"/>
    <x v="1"/>
    <s v=""/>
    <x v="1"/>
    <m/>
    <n v="0"/>
    <n v="0"/>
    <n v="0"/>
    <m/>
    <m/>
    <n v="0"/>
    <n v="0"/>
    <n v="0"/>
    <n v="0"/>
    <m/>
    <m/>
  </r>
  <r>
    <x v="1"/>
    <x v="0"/>
    <x v="0"/>
    <d v="2022-04-25T00:00:00"/>
    <d v="2022-05-01T00:00:00"/>
    <x v="0"/>
    <x v="2"/>
    <x v="5"/>
    <s v="W18"/>
    <x v="5"/>
    <s v="TPCEBB033"/>
    <m/>
    <s v="Domestic"/>
    <x v="0"/>
    <x v="2"/>
    <s v="So"/>
    <x v="0"/>
    <n v="500"/>
    <n v="490"/>
    <n v="10"/>
    <n v="0.98"/>
    <m/>
    <m/>
    <n v="500"/>
    <n v="490"/>
    <n v="10"/>
    <n v="0.98"/>
    <m/>
    <m/>
  </r>
  <r>
    <x v="1"/>
    <x v="0"/>
    <x v="0"/>
    <d v="2022-04-25T00:00:00"/>
    <d v="2022-05-01T00:00:00"/>
    <x v="0"/>
    <x v="2"/>
    <x v="5"/>
    <s v="W18"/>
    <x v="5"/>
    <s v="TPCEBB034"/>
    <m/>
    <s v="Domestic"/>
    <x v="0"/>
    <x v="2"/>
    <s v="So"/>
    <x v="0"/>
    <n v="500"/>
    <n v="518"/>
    <n v="18"/>
    <n v="0.96399999999999997"/>
    <m/>
    <m/>
    <n v="500"/>
    <n v="518"/>
    <n v="18"/>
    <n v="0.96399999999999997"/>
    <m/>
    <m/>
  </r>
  <r>
    <x v="1"/>
    <x v="0"/>
    <x v="0"/>
    <d v="2022-04-25T00:00:00"/>
    <d v="2022-05-01T00:00:00"/>
    <x v="0"/>
    <x v="2"/>
    <x v="5"/>
    <s v="W18"/>
    <x v="5"/>
    <s v="TPCEBX039"/>
    <m/>
    <s v="Domestic"/>
    <x v="0"/>
    <x v="1"/>
    <s v="Ma"/>
    <x v="1"/>
    <m/>
    <n v="0"/>
    <n v="0"/>
    <n v="0"/>
    <m/>
    <m/>
    <n v="0"/>
    <n v="0"/>
    <n v="0"/>
    <n v="0"/>
    <m/>
    <m/>
  </r>
  <r>
    <x v="1"/>
    <x v="0"/>
    <x v="0"/>
    <d v="2022-04-25T00:00:00"/>
    <d v="2022-05-01T00:00:00"/>
    <x v="0"/>
    <x v="2"/>
    <x v="5"/>
    <s v="W18"/>
    <x v="5"/>
    <s v="TPCEBX040"/>
    <m/>
    <s v="Domestic"/>
    <x v="0"/>
    <x v="1"/>
    <s v="Ma"/>
    <x v="1"/>
    <n v="13000"/>
    <n v="12698"/>
    <n v="302"/>
    <n v="0.97676923076923072"/>
    <m/>
    <m/>
    <n v="13000"/>
    <n v="12698"/>
    <n v="302"/>
    <n v="0.97676923076923072"/>
    <m/>
    <m/>
  </r>
  <r>
    <x v="1"/>
    <x v="0"/>
    <x v="0"/>
    <d v="2022-04-25T00:00:00"/>
    <d v="2022-05-01T00:00:00"/>
    <x v="0"/>
    <x v="2"/>
    <x v="5"/>
    <s v="W18"/>
    <x v="5"/>
    <s v="TPCEBX041"/>
    <m/>
    <s v="Domestic"/>
    <x v="0"/>
    <x v="1"/>
    <s v="Ma"/>
    <x v="1"/>
    <n v="6000"/>
    <n v="7684"/>
    <n v="1684"/>
    <n v="0.71933333333333338"/>
    <m/>
    <m/>
    <n v="6000"/>
    <n v="7684"/>
    <n v="1684"/>
    <n v="0.71933333333333338"/>
    <m/>
    <m/>
  </r>
  <r>
    <x v="1"/>
    <x v="0"/>
    <x v="0"/>
    <d v="2022-04-25T00:00:00"/>
    <d v="2022-05-01T00:00:00"/>
    <x v="0"/>
    <x v="2"/>
    <x v="5"/>
    <s v="W18"/>
    <x v="5"/>
    <s v="TPCEBX043"/>
    <m/>
    <s v="Domestic"/>
    <x v="0"/>
    <x v="1"/>
    <s v="Ma"/>
    <x v="1"/>
    <n v="0"/>
    <n v="0"/>
    <n v="0"/>
    <n v="0"/>
    <m/>
    <m/>
    <n v="0"/>
    <n v="0"/>
    <n v="0"/>
    <n v="0"/>
    <m/>
    <m/>
  </r>
  <r>
    <x v="1"/>
    <x v="0"/>
    <x v="0"/>
    <d v="2022-04-25T00:00:00"/>
    <d v="2022-05-01T00:00:00"/>
    <x v="0"/>
    <x v="2"/>
    <x v="5"/>
    <s v="W18"/>
    <x v="5"/>
    <s v="TPCEBX044"/>
    <m/>
    <s v="Domestic"/>
    <x v="0"/>
    <x v="1"/>
    <s v="Ma"/>
    <x v="1"/>
    <n v="0"/>
    <n v="0"/>
    <n v="0"/>
    <n v="0"/>
    <m/>
    <m/>
    <n v="0"/>
    <n v="0"/>
    <n v="0"/>
    <n v="0"/>
    <m/>
    <m/>
  </r>
  <r>
    <x v="1"/>
    <x v="0"/>
    <x v="0"/>
    <d v="2022-04-25T00:00:00"/>
    <d v="2022-05-01T00:00:00"/>
    <x v="0"/>
    <x v="2"/>
    <x v="5"/>
    <s v="W18"/>
    <x v="5"/>
    <s v="TPCEBX045"/>
    <m/>
    <s v="Domestic"/>
    <x v="0"/>
    <x v="1"/>
    <s v="Ma"/>
    <x v="1"/>
    <n v="8000"/>
    <n v="7578"/>
    <n v="422"/>
    <n v="0.94725000000000004"/>
    <m/>
    <m/>
    <n v="8000"/>
    <n v="7578"/>
    <n v="422"/>
    <n v="0.94725000000000004"/>
    <m/>
    <m/>
  </r>
  <r>
    <x v="1"/>
    <x v="0"/>
    <x v="0"/>
    <d v="2022-04-25T00:00:00"/>
    <d v="2022-05-01T00:00:00"/>
    <x v="0"/>
    <x v="2"/>
    <x v="5"/>
    <s v="W18"/>
    <x v="5"/>
    <s v="TPCEBX046"/>
    <m/>
    <s v="Domestic"/>
    <x v="0"/>
    <x v="1"/>
    <s v="Ma"/>
    <x v="1"/>
    <n v="9000"/>
    <n v="9123"/>
    <n v="123"/>
    <n v="0.98633333333333328"/>
    <m/>
    <m/>
    <n v="9000"/>
    <n v="9123"/>
    <n v="123"/>
    <n v="0.98633333333333328"/>
    <m/>
    <m/>
  </r>
  <r>
    <x v="1"/>
    <x v="0"/>
    <x v="0"/>
    <d v="2022-04-25T00:00:00"/>
    <d v="2022-05-01T00:00:00"/>
    <x v="0"/>
    <x v="2"/>
    <x v="5"/>
    <s v="W18"/>
    <x v="5"/>
    <s v="TPCEBX061"/>
    <m/>
    <s v="Domestic"/>
    <x v="0"/>
    <x v="1"/>
    <s v="Ma"/>
    <x v="1"/>
    <n v="2000"/>
    <n v="2843"/>
    <n v="843"/>
    <n v="0.57850000000000001"/>
    <m/>
    <m/>
    <n v="2000"/>
    <n v="2843"/>
    <n v="843"/>
    <n v="0.57850000000000001"/>
    <m/>
    <m/>
  </r>
  <r>
    <x v="1"/>
    <x v="0"/>
    <x v="0"/>
    <d v="2022-04-25T00:00:00"/>
    <d v="2022-05-01T00:00:00"/>
    <x v="0"/>
    <x v="2"/>
    <x v="5"/>
    <s v="W18"/>
    <x v="5"/>
    <s v="TPCEBX062"/>
    <m/>
    <s v="Domestic"/>
    <x v="0"/>
    <x v="1"/>
    <s v="Ma"/>
    <x v="1"/>
    <n v="2000"/>
    <n v="605"/>
    <n v="1395"/>
    <n v="0.30249999999999999"/>
    <m/>
    <m/>
    <n v="2000"/>
    <n v="605"/>
    <n v="1395"/>
    <n v="0.30249999999999999"/>
    <m/>
    <m/>
  </r>
  <r>
    <x v="1"/>
    <x v="0"/>
    <x v="0"/>
    <d v="2022-04-25T00:00:00"/>
    <d v="2022-05-01T00:00:00"/>
    <x v="0"/>
    <x v="2"/>
    <x v="5"/>
    <s v="W18"/>
    <x v="5"/>
    <s v="TPCEBX063"/>
    <m/>
    <s v="Domestic"/>
    <x v="0"/>
    <x v="1"/>
    <s v="Ma"/>
    <x v="1"/>
    <n v="0"/>
    <n v="0"/>
    <n v="0"/>
    <n v="0"/>
    <m/>
    <m/>
    <n v="0"/>
    <n v="0"/>
    <n v="0"/>
    <n v="0"/>
    <m/>
    <m/>
  </r>
  <r>
    <x v="1"/>
    <x v="0"/>
    <x v="0"/>
    <d v="2022-04-25T00:00:00"/>
    <d v="2022-05-01T00:00:00"/>
    <x v="0"/>
    <x v="2"/>
    <x v="5"/>
    <s v="W18"/>
    <x v="5"/>
    <s v="TPCECG056"/>
    <m/>
    <s v="Domestic"/>
    <x v="0"/>
    <x v="2"/>
    <s v="Ri"/>
    <x v="1"/>
    <n v="0"/>
    <n v="0"/>
    <n v="0"/>
    <n v="0"/>
    <m/>
    <m/>
    <n v="0"/>
    <n v="0"/>
    <n v="0"/>
    <n v="0"/>
    <m/>
    <m/>
  </r>
  <r>
    <x v="1"/>
    <x v="0"/>
    <x v="0"/>
    <d v="2022-04-25T00:00:00"/>
    <d v="2022-05-01T00:00:00"/>
    <x v="0"/>
    <x v="2"/>
    <x v="5"/>
    <s v="W18"/>
    <x v="5"/>
    <s v="TPCECG057"/>
    <m/>
    <s v="Domestic"/>
    <x v="0"/>
    <x v="2"/>
    <s v="Ri"/>
    <x v="1"/>
    <m/>
    <n v="0"/>
    <n v="0"/>
    <n v="0"/>
    <m/>
    <m/>
    <n v="0"/>
    <n v="0"/>
    <n v="0"/>
    <n v="0"/>
    <m/>
    <m/>
  </r>
  <r>
    <x v="1"/>
    <x v="0"/>
    <x v="0"/>
    <d v="2022-04-25T00:00:00"/>
    <d v="2022-05-01T00:00:00"/>
    <x v="0"/>
    <x v="2"/>
    <x v="5"/>
    <s v="W18"/>
    <x v="5"/>
    <s v="TPCECG062"/>
    <m/>
    <s v="Domestic"/>
    <x v="0"/>
    <x v="2"/>
    <s v="Ri"/>
    <x v="1"/>
    <n v="9240"/>
    <n v="8842"/>
    <n v="398"/>
    <n v="0.95692640692640696"/>
    <m/>
    <m/>
    <n v="9240"/>
    <n v="8842"/>
    <n v="398"/>
    <n v="0.95692640692640696"/>
    <m/>
    <m/>
  </r>
  <r>
    <x v="1"/>
    <x v="0"/>
    <x v="0"/>
    <d v="2022-04-25T00:00:00"/>
    <d v="2022-05-01T00:00:00"/>
    <x v="0"/>
    <x v="2"/>
    <x v="5"/>
    <s v="W18"/>
    <x v="5"/>
    <s v="TPCECG063"/>
    <m/>
    <s v="Domestic"/>
    <x v="0"/>
    <x v="2"/>
    <s v="Ri"/>
    <x v="0"/>
    <n v="8400"/>
    <n v="8299"/>
    <n v="101"/>
    <n v="0.98797619047619045"/>
    <m/>
    <m/>
    <n v="8400"/>
    <n v="8299"/>
    <n v="101"/>
    <n v="0.98797619047619045"/>
    <m/>
    <m/>
  </r>
  <r>
    <x v="1"/>
    <x v="0"/>
    <x v="0"/>
    <d v="2022-04-25T00:00:00"/>
    <d v="2022-05-01T00:00:00"/>
    <x v="0"/>
    <x v="2"/>
    <x v="5"/>
    <s v="W18"/>
    <x v="5"/>
    <s v="TPCECG063"/>
    <m/>
    <s v="Domestic"/>
    <x v="0"/>
    <x v="2"/>
    <s v="Ri"/>
    <x v="1"/>
    <m/>
    <m/>
    <n v="0"/>
    <n v="0"/>
    <m/>
    <m/>
    <n v="0"/>
    <n v="0"/>
    <n v="0"/>
    <n v="0"/>
    <m/>
    <m/>
  </r>
  <r>
    <x v="1"/>
    <x v="0"/>
    <x v="0"/>
    <d v="2022-04-25T00:00:00"/>
    <d v="2022-05-01T00:00:00"/>
    <x v="0"/>
    <x v="2"/>
    <x v="5"/>
    <s v="W18"/>
    <x v="5"/>
    <s v="TPCECG064"/>
    <m/>
    <s v="Domestic"/>
    <x v="0"/>
    <x v="2"/>
    <s v="Ri"/>
    <x v="1"/>
    <n v="6160"/>
    <n v="6953"/>
    <n v="793"/>
    <n v="0.8712662337662338"/>
    <m/>
    <m/>
    <n v="6160"/>
    <n v="6953"/>
    <n v="793"/>
    <n v="0.8712662337662338"/>
    <m/>
    <m/>
  </r>
  <r>
    <x v="1"/>
    <x v="0"/>
    <x v="0"/>
    <d v="2022-04-25T00:00:00"/>
    <d v="2022-05-01T00:00:00"/>
    <x v="0"/>
    <x v="2"/>
    <x v="5"/>
    <s v="W18"/>
    <x v="5"/>
    <s v="TPCECG065"/>
    <m/>
    <s v="Domestic"/>
    <x v="0"/>
    <x v="2"/>
    <s v="Ri"/>
    <x v="0"/>
    <n v="2800"/>
    <n v="2775"/>
    <n v="25"/>
    <n v="0.9910714285714286"/>
    <m/>
    <m/>
    <n v="2800"/>
    <n v="2775"/>
    <n v="25"/>
    <n v="0.9910714285714286"/>
    <m/>
    <m/>
  </r>
  <r>
    <x v="1"/>
    <x v="0"/>
    <x v="0"/>
    <d v="2022-04-25T00:00:00"/>
    <d v="2022-05-01T00:00:00"/>
    <x v="0"/>
    <x v="2"/>
    <x v="5"/>
    <s v="W18"/>
    <x v="5"/>
    <s v="TPCECG065"/>
    <m/>
    <s v="Domestic"/>
    <x v="0"/>
    <x v="2"/>
    <s v="Ri"/>
    <x v="1"/>
    <m/>
    <m/>
    <n v="0"/>
    <n v="0"/>
    <m/>
    <m/>
    <n v="0"/>
    <n v="0"/>
    <n v="0"/>
    <n v="0"/>
    <m/>
    <m/>
  </r>
  <r>
    <x v="1"/>
    <x v="0"/>
    <x v="0"/>
    <d v="2022-04-25T00:00:00"/>
    <d v="2022-05-01T00:00:00"/>
    <x v="0"/>
    <x v="2"/>
    <x v="5"/>
    <s v="W18"/>
    <x v="5"/>
    <s v="TPCECG066"/>
    <m/>
    <s v="Domestic"/>
    <x v="0"/>
    <x v="2"/>
    <s v="Ne"/>
    <x v="0"/>
    <n v="0"/>
    <n v="0"/>
    <n v="0"/>
    <n v="0"/>
    <m/>
    <m/>
    <n v="0"/>
    <n v="0"/>
    <n v="0"/>
    <n v="0"/>
    <m/>
    <m/>
  </r>
  <r>
    <x v="1"/>
    <x v="0"/>
    <x v="0"/>
    <d v="2022-04-25T00:00:00"/>
    <d v="2022-05-01T00:00:00"/>
    <x v="0"/>
    <x v="2"/>
    <x v="5"/>
    <s v="W18"/>
    <x v="5"/>
    <s v="TPCECG067"/>
    <m/>
    <s v="Domestic"/>
    <x v="0"/>
    <x v="2"/>
    <s v="Ne"/>
    <x v="0"/>
    <n v="0"/>
    <n v="0"/>
    <n v="0"/>
    <n v="0"/>
    <m/>
    <m/>
    <n v="0"/>
    <n v="0"/>
    <n v="0"/>
    <n v="0"/>
    <m/>
    <m/>
  </r>
  <r>
    <x v="1"/>
    <x v="0"/>
    <x v="0"/>
    <d v="2022-04-25T00:00:00"/>
    <d v="2022-05-01T00:00:00"/>
    <x v="0"/>
    <x v="2"/>
    <x v="5"/>
    <s v="W18"/>
    <x v="5"/>
    <s v="TPCECG068"/>
    <m/>
    <s v="Domestic"/>
    <x v="0"/>
    <x v="2"/>
    <s v="Ne"/>
    <x v="0"/>
    <n v="2800"/>
    <n v="2842"/>
    <n v="42"/>
    <n v="0.98499999999999999"/>
    <m/>
    <m/>
    <n v="2800"/>
    <n v="2842"/>
    <n v="42"/>
    <n v="0.98499999999999999"/>
    <m/>
    <m/>
  </r>
  <r>
    <x v="1"/>
    <x v="0"/>
    <x v="0"/>
    <d v="2022-04-25T00:00:00"/>
    <d v="2022-05-01T00:00:00"/>
    <x v="0"/>
    <x v="2"/>
    <x v="5"/>
    <s v="W18"/>
    <x v="5"/>
    <s v="TPCECG070"/>
    <m/>
    <s v="Domestic"/>
    <x v="0"/>
    <x v="2"/>
    <s v="Pa"/>
    <x v="0"/>
    <n v="2000"/>
    <n v="1928"/>
    <n v="72"/>
    <n v="0.96399999999999997"/>
    <m/>
    <m/>
    <n v="2000"/>
    <n v="1928"/>
    <n v="72"/>
    <n v="0.96399999999999997"/>
    <m/>
    <m/>
  </r>
  <r>
    <x v="1"/>
    <x v="0"/>
    <x v="0"/>
    <d v="2022-04-25T00:00:00"/>
    <d v="2022-05-01T00:00:00"/>
    <x v="0"/>
    <x v="2"/>
    <x v="5"/>
    <s v="W18"/>
    <x v="5"/>
    <s v="TPCECG073"/>
    <m/>
    <s v="Domestic"/>
    <x v="0"/>
    <x v="2"/>
    <s v="Pa"/>
    <x v="0"/>
    <n v="6000"/>
    <n v="5335"/>
    <n v="665"/>
    <n v="0.88916666666666666"/>
    <m/>
    <m/>
    <n v="6000"/>
    <n v="5335"/>
    <n v="665"/>
    <n v="0.88916666666666666"/>
    <m/>
    <m/>
  </r>
  <r>
    <x v="1"/>
    <x v="0"/>
    <x v="0"/>
    <d v="2022-04-25T00:00:00"/>
    <d v="2022-05-01T00:00:00"/>
    <x v="0"/>
    <x v="2"/>
    <x v="5"/>
    <s v="W18"/>
    <x v="5"/>
    <s v="TPCECG074"/>
    <m/>
    <s v="Domestic"/>
    <x v="0"/>
    <x v="2"/>
    <s v="Pa"/>
    <x v="0"/>
    <n v="2000"/>
    <n v="1736"/>
    <n v="264"/>
    <n v="0.86799999999999999"/>
    <m/>
    <m/>
    <n v="2000"/>
    <n v="1736"/>
    <n v="264"/>
    <n v="0.86799999999999999"/>
    <m/>
    <m/>
  </r>
  <r>
    <x v="1"/>
    <x v="0"/>
    <x v="0"/>
    <d v="2022-04-25T00:00:00"/>
    <d v="2022-05-01T00:00:00"/>
    <x v="0"/>
    <x v="2"/>
    <x v="5"/>
    <s v="W18"/>
    <x v="5"/>
    <s v="TPCECG076"/>
    <m/>
    <s v="Domestic"/>
    <x v="0"/>
    <x v="2"/>
    <s v="Pa"/>
    <x v="0"/>
    <n v="0"/>
    <n v="0"/>
    <n v="0"/>
    <n v="0"/>
    <m/>
    <m/>
    <n v="0"/>
    <n v="0"/>
    <n v="0"/>
    <n v="0"/>
    <m/>
    <m/>
  </r>
  <r>
    <x v="1"/>
    <x v="0"/>
    <x v="0"/>
    <d v="2022-04-25T00:00:00"/>
    <d v="2022-05-01T00:00:00"/>
    <x v="0"/>
    <x v="2"/>
    <x v="5"/>
    <s v="W18"/>
    <x v="5"/>
    <s v="TPCECG077"/>
    <m/>
    <s v="Domestic"/>
    <x v="0"/>
    <x v="2"/>
    <s v="Pa"/>
    <x v="0"/>
    <n v="0"/>
    <n v="0"/>
    <n v="0"/>
    <n v="0"/>
    <m/>
    <m/>
    <n v="0"/>
    <n v="0"/>
    <n v="0"/>
    <n v="0"/>
    <m/>
    <m/>
  </r>
  <r>
    <x v="1"/>
    <x v="0"/>
    <x v="0"/>
    <d v="2022-04-25T00:00:00"/>
    <d v="2022-05-01T00:00:00"/>
    <x v="0"/>
    <x v="2"/>
    <x v="5"/>
    <s v="W18"/>
    <x v="5"/>
    <s v="TPCEHC021"/>
    <m/>
    <s v="Domestic"/>
    <x v="0"/>
    <x v="1"/>
    <s v="Ha"/>
    <x v="1"/>
    <n v="0"/>
    <n v="0"/>
    <n v="0"/>
    <n v="0"/>
    <m/>
    <m/>
    <n v="0"/>
    <n v="0"/>
    <n v="0"/>
    <n v="0"/>
    <m/>
    <m/>
  </r>
  <r>
    <x v="1"/>
    <x v="0"/>
    <x v="0"/>
    <d v="2022-04-25T00:00:00"/>
    <d v="2022-05-01T00:00:00"/>
    <x v="0"/>
    <x v="2"/>
    <x v="5"/>
    <s v="W18"/>
    <x v="5"/>
    <s v="TPCEHC024"/>
    <m/>
    <s v="Domestic"/>
    <x v="0"/>
    <x v="1"/>
    <s v="Ha"/>
    <x v="1"/>
    <n v="11600"/>
    <n v="6584"/>
    <n v="5016"/>
    <n v="0.5675862068965517"/>
    <m/>
    <m/>
    <n v="7400"/>
    <n v="6584"/>
    <n v="816"/>
    <n v="0.88972972972972975"/>
    <m/>
    <m/>
  </r>
  <r>
    <x v="1"/>
    <x v="0"/>
    <x v="0"/>
    <d v="2022-04-25T00:00:00"/>
    <d v="2022-05-01T00:00:00"/>
    <x v="0"/>
    <x v="2"/>
    <x v="5"/>
    <s v="W18"/>
    <x v="5"/>
    <s v="TPCEHC025"/>
    <m/>
    <s v="Domestic"/>
    <x v="0"/>
    <x v="1"/>
    <s v="Ha"/>
    <x v="1"/>
    <n v="0"/>
    <n v="0"/>
    <n v="0"/>
    <n v="0"/>
    <m/>
    <m/>
    <n v="0"/>
    <n v="0"/>
    <n v="0"/>
    <n v="0"/>
    <m/>
    <m/>
  </r>
  <r>
    <x v="1"/>
    <x v="0"/>
    <x v="0"/>
    <d v="2022-04-25T00:00:00"/>
    <d v="2022-05-01T00:00:00"/>
    <x v="0"/>
    <x v="2"/>
    <x v="5"/>
    <s v="W18"/>
    <x v="5"/>
    <s v="TPCEHC026"/>
    <m/>
    <s v="Domestic"/>
    <x v="0"/>
    <x v="1"/>
    <s v="Ha"/>
    <x v="1"/>
    <n v="1500"/>
    <n v="1440"/>
    <n v="60"/>
    <n v="0.96"/>
    <m/>
    <m/>
    <n v="1500"/>
    <n v="1440"/>
    <n v="60"/>
    <n v="0.96"/>
    <m/>
    <m/>
  </r>
  <r>
    <x v="1"/>
    <x v="0"/>
    <x v="0"/>
    <d v="2022-04-25T00:00:00"/>
    <d v="2022-05-01T00:00:00"/>
    <x v="0"/>
    <x v="2"/>
    <x v="5"/>
    <s v="W18"/>
    <x v="5"/>
    <s v="TPCEHC027"/>
    <m/>
    <s v="Domestic"/>
    <x v="0"/>
    <x v="1"/>
    <s v="Ha"/>
    <x v="1"/>
    <n v="6500"/>
    <n v="4274"/>
    <n v="2226"/>
    <n v="0.65753846153846152"/>
    <m/>
    <m/>
    <n v="5000"/>
    <n v="4274"/>
    <n v="726"/>
    <n v="0.8548"/>
    <m/>
    <m/>
  </r>
  <r>
    <x v="1"/>
    <x v="0"/>
    <x v="0"/>
    <d v="2022-04-25T00:00:00"/>
    <d v="2022-05-01T00:00:00"/>
    <x v="0"/>
    <x v="2"/>
    <x v="5"/>
    <s v="W18"/>
    <x v="5"/>
    <s v="TPCEHC029"/>
    <m/>
    <s v="Domestic"/>
    <x v="0"/>
    <x v="1"/>
    <s v="Ha"/>
    <x v="1"/>
    <n v="2500"/>
    <n v="2157"/>
    <n v="343"/>
    <n v="0.86280000000000001"/>
    <m/>
    <m/>
    <n v="2500"/>
    <n v="2157"/>
    <n v="343"/>
    <n v="0.86280000000000001"/>
    <m/>
    <m/>
  </r>
  <r>
    <x v="1"/>
    <x v="0"/>
    <x v="0"/>
    <d v="2022-04-25T00:00:00"/>
    <d v="2022-05-01T00:00:00"/>
    <x v="0"/>
    <x v="2"/>
    <x v="5"/>
    <s v="W18"/>
    <x v="5"/>
    <s v="TPCEHC030"/>
    <m/>
    <s v="Domestic"/>
    <x v="0"/>
    <x v="1"/>
    <s v="Ha"/>
    <x v="1"/>
    <n v="1500"/>
    <n v="834"/>
    <n v="666"/>
    <n v="0.55600000000000005"/>
    <m/>
    <m/>
    <n v="1500"/>
    <n v="834"/>
    <n v="666"/>
    <n v="0.55600000000000005"/>
    <m/>
    <m/>
  </r>
  <r>
    <x v="1"/>
    <x v="0"/>
    <x v="0"/>
    <d v="2022-04-25T00:00:00"/>
    <d v="2022-05-01T00:00:00"/>
    <x v="0"/>
    <x v="2"/>
    <x v="5"/>
    <s v="W18"/>
    <x v="5"/>
    <s v="TPCEHT004"/>
    <m/>
    <s v="Domestic"/>
    <x v="0"/>
    <x v="1"/>
    <s v="Wo"/>
    <x v="1"/>
    <m/>
    <n v="0"/>
    <n v="0"/>
    <n v="0"/>
    <m/>
    <m/>
    <m/>
    <n v="0"/>
    <n v="0"/>
    <n v="0"/>
    <m/>
    <m/>
  </r>
  <r>
    <x v="1"/>
    <x v="0"/>
    <x v="0"/>
    <d v="2022-04-25T00:00:00"/>
    <d v="2022-05-01T00:00:00"/>
    <x v="0"/>
    <x v="2"/>
    <x v="5"/>
    <s v="W18"/>
    <x v="5"/>
    <s v="TPCEME003"/>
    <m/>
    <s v="Domestic"/>
    <x v="0"/>
    <x v="2"/>
    <s v="Ri"/>
    <x v="1"/>
    <m/>
    <n v="0"/>
    <n v="0"/>
    <n v="0"/>
    <m/>
    <m/>
    <n v="0"/>
    <n v="0"/>
    <n v="0"/>
    <n v="0"/>
    <m/>
    <m/>
  </r>
  <r>
    <x v="1"/>
    <x v="0"/>
    <x v="0"/>
    <d v="2022-04-25T00:00:00"/>
    <d v="2022-05-01T00:00:00"/>
    <x v="0"/>
    <x v="2"/>
    <x v="5"/>
    <s v="W18"/>
    <x v="5"/>
    <s v="TPCEXC004"/>
    <m/>
    <s v="Domestic"/>
    <x v="0"/>
    <x v="1"/>
    <s v="Sh"/>
    <x v="0"/>
    <n v="0"/>
    <n v="0"/>
    <n v="0"/>
    <n v="0"/>
    <m/>
    <m/>
    <n v="0"/>
    <n v="0"/>
    <n v="0"/>
    <n v="0"/>
    <m/>
    <m/>
  </r>
  <r>
    <x v="1"/>
    <x v="0"/>
    <x v="0"/>
    <d v="2022-04-25T00:00:00"/>
    <d v="2022-05-01T00:00:00"/>
    <x v="0"/>
    <x v="2"/>
    <x v="5"/>
    <s v="W18"/>
    <x v="5"/>
    <s v="TPCEXM005"/>
    <m/>
    <s v="Domestic"/>
    <x v="0"/>
    <x v="1"/>
    <s v="Sh"/>
    <x v="0"/>
    <n v="5500"/>
    <n v="5400"/>
    <n v="100"/>
    <n v="0.98181818181818181"/>
    <m/>
    <m/>
    <n v="5500"/>
    <n v="5400"/>
    <n v="100"/>
    <n v="0.98181818181818181"/>
    <m/>
    <m/>
  </r>
  <r>
    <x v="1"/>
    <x v="0"/>
    <x v="0"/>
    <d v="2022-04-25T00:00:00"/>
    <d v="2022-05-01T00:00:00"/>
    <x v="0"/>
    <x v="2"/>
    <x v="5"/>
    <s v="W18"/>
    <x v="5"/>
    <s v="TPCEXM007"/>
    <m/>
    <s v="Domestic"/>
    <x v="0"/>
    <x v="1"/>
    <s v="Sh"/>
    <x v="0"/>
    <m/>
    <n v="0"/>
    <n v="0"/>
    <n v="0"/>
    <m/>
    <m/>
    <n v="0"/>
    <n v="0"/>
    <n v="0"/>
    <n v="0"/>
    <m/>
    <m/>
  </r>
  <r>
    <x v="1"/>
    <x v="0"/>
    <x v="0"/>
    <d v="2022-04-25T00:00:00"/>
    <d v="2022-05-01T00:00:00"/>
    <x v="0"/>
    <x v="2"/>
    <x v="5"/>
    <s v="W18"/>
    <x v="5"/>
    <s v="TPMBFCG002"/>
    <m/>
    <s v="Export"/>
    <x v="0"/>
    <x v="2"/>
    <s v="Sp"/>
    <x v="0"/>
    <m/>
    <n v="0"/>
    <n v="0"/>
    <n v="0"/>
    <m/>
    <m/>
    <n v="0"/>
    <n v="0"/>
    <n v="0"/>
    <n v="0"/>
    <m/>
    <m/>
  </r>
  <r>
    <x v="1"/>
    <x v="0"/>
    <x v="0"/>
    <d v="2022-04-25T00:00:00"/>
    <d v="2022-05-01T00:00:00"/>
    <x v="0"/>
    <x v="2"/>
    <x v="5"/>
    <s v="W18"/>
    <x v="5"/>
    <s v="TPMTCCG001"/>
    <m/>
    <s v="Export"/>
    <x v="0"/>
    <x v="2"/>
    <s v=""/>
    <x v="0"/>
    <n v="0"/>
    <n v="0"/>
    <n v="0"/>
    <n v="0"/>
    <m/>
    <m/>
    <n v="0"/>
    <n v="0"/>
    <n v="0"/>
    <n v="0"/>
    <m/>
    <m/>
  </r>
  <r>
    <x v="1"/>
    <x v="0"/>
    <x v="0"/>
    <d v="2022-04-25T00:00:00"/>
    <d v="2022-05-01T00:00:00"/>
    <x v="0"/>
    <x v="2"/>
    <x v="5"/>
    <s v="W18"/>
    <x v="5"/>
    <s v="TPMTCCG002"/>
    <m/>
    <s v="Export"/>
    <x v="0"/>
    <x v="2"/>
    <s v=""/>
    <x v="0"/>
    <n v="0"/>
    <n v="0"/>
    <n v="0"/>
    <n v="0"/>
    <m/>
    <m/>
    <n v="0"/>
    <n v="0"/>
    <n v="0"/>
    <n v="0"/>
    <m/>
    <m/>
  </r>
  <r>
    <x v="1"/>
    <x v="0"/>
    <x v="0"/>
    <d v="2022-04-25T00:00:00"/>
    <d v="2022-05-01T00:00:00"/>
    <x v="0"/>
    <x v="2"/>
    <x v="5"/>
    <s v="W18"/>
    <x v="5"/>
    <s v="TPMTCCG003"/>
    <m/>
    <s v="Export"/>
    <x v="0"/>
    <x v="2"/>
    <s v=""/>
    <x v="1"/>
    <n v="0"/>
    <n v="0"/>
    <n v="0"/>
    <n v="0"/>
    <m/>
    <m/>
    <n v="0"/>
    <n v="0"/>
    <n v="0"/>
    <n v="0"/>
    <m/>
    <m/>
  </r>
  <r>
    <x v="1"/>
    <x v="0"/>
    <x v="0"/>
    <d v="2022-04-25T00:00:00"/>
    <d v="2022-05-01T00:00:00"/>
    <x v="0"/>
    <x v="2"/>
    <x v="5"/>
    <s v="W18"/>
    <x v="5"/>
    <s v="TPMTCCG004"/>
    <m/>
    <s v="Export"/>
    <x v="0"/>
    <x v="2"/>
    <s v=""/>
    <x v="1"/>
    <n v="0"/>
    <n v="0"/>
    <n v="0"/>
    <n v="0"/>
    <m/>
    <m/>
    <n v="0"/>
    <n v="0"/>
    <n v="0"/>
    <n v="0"/>
    <m/>
    <m/>
  </r>
  <r>
    <x v="1"/>
    <x v="0"/>
    <x v="0"/>
    <d v="2022-04-25T00:00:00"/>
    <d v="2022-05-01T00:00:00"/>
    <x v="0"/>
    <x v="2"/>
    <x v="5"/>
    <s v="W18"/>
    <x v="5"/>
    <s v="TPMTCCG005"/>
    <m/>
    <s v="Export"/>
    <x v="0"/>
    <x v="2"/>
    <s v=""/>
    <x v="0"/>
    <n v="0"/>
    <n v="0"/>
    <n v="0"/>
    <n v="0"/>
    <m/>
    <m/>
    <n v="0"/>
    <n v="0"/>
    <n v="0"/>
    <n v="0"/>
    <m/>
    <m/>
  </r>
  <r>
    <x v="1"/>
    <x v="0"/>
    <x v="0"/>
    <d v="2022-04-25T00:00:00"/>
    <d v="2022-05-01T00:00:00"/>
    <x v="0"/>
    <x v="2"/>
    <x v="5"/>
    <s v="W18"/>
    <x v="5"/>
    <s v="TPTFGBX025"/>
    <m/>
    <s v="Export"/>
    <x v="0"/>
    <x v="1"/>
    <s v="Di"/>
    <x v="0"/>
    <n v="0"/>
    <n v="0"/>
    <n v="0"/>
    <n v="0"/>
    <m/>
    <m/>
    <n v="0"/>
    <n v="0"/>
    <n v="0"/>
    <n v="0"/>
    <m/>
    <m/>
  </r>
  <r>
    <x v="1"/>
    <x v="0"/>
    <x v="0"/>
    <d v="2022-04-25T00:00:00"/>
    <d v="2022-05-01T00:00:00"/>
    <x v="0"/>
    <x v="2"/>
    <x v="5"/>
    <s v="W18"/>
    <x v="5"/>
    <s v="TPTFGCG013"/>
    <m/>
    <s v="Export"/>
    <x v="0"/>
    <x v="2"/>
    <s v="Sp"/>
    <x v="0"/>
    <n v="141000"/>
    <n v="126628"/>
    <n v="14372"/>
    <n v="0.89807092198581562"/>
    <m/>
    <m/>
    <n v="141000"/>
    <n v="126628"/>
    <n v="14372"/>
    <n v="0.89807092198581562"/>
    <m/>
    <m/>
  </r>
  <r>
    <x v="1"/>
    <x v="0"/>
    <x v="0"/>
    <d v="2022-04-25T00:00:00"/>
    <d v="2022-05-01T00:00:00"/>
    <x v="0"/>
    <x v="2"/>
    <x v="5"/>
    <s v="W18"/>
    <x v="5"/>
    <s v="TPTFGCG014"/>
    <m/>
    <s v="Export"/>
    <x v="0"/>
    <x v="2"/>
    <s v="Sp"/>
    <x v="0"/>
    <n v="0"/>
    <n v="0"/>
    <n v="0"/>
    <n v="0"/>
    <m/>
    <m/>
    <n v="0"/>
    <n v="0"/>
    <n v="0"/>
    <n v="0"/>
    <m/>
    <m/>
  </r>
  <r>
    <x v="1"/>
    <x v="0"/>
    <x v="0"/>
    <d v="2022-04-25T00:00:00"/>
    <d v="2022-05-01T00:00:00"/>
    <x v="0"/>
    <x v="2"/>
    <x v="5"/>
    <s v="W18"/>
    <x v="5"/>
    <s v="TPTFGHT021"/>
    <m/>
    <s v="Export"/>
    <x v="0"/>
    <x v="1"/>
    <s v="Di"/>
    <x v="0"/>
    <n v="9000"/>
    <n v="11585"/>
    <n v="2585"/>
    <n v="0.71277777777777773"/>
    <m/>
    <m/>
    <n v="9000"/>
    <n v="11585"/>
    <n v="2585"/>
    <n v="0.71277777777777773"/>
    <m/>
    <m/>
  </r>
  <r>
    <x v="1"/>
    <x v="0"/>
    <x v="0"/>
    <d v="2022-04-25T00:00:00"/>
    <d v="2022-05-01T00:00:00"/>
    <x v="0"/>
    <x v="2"/>
    <x v="5"/>
    <s v="W18"/>
    <x v="5"/>
    <s v="TPTTFCG006"/>
    <m/>
    <s v="Export"/>
    <x v="0"/>
    <x v="2"/>
    <s v="Sp"/>
    <x v="0"/>
    <m/>
    <n v="0"/>
    <n v="0"/>
    <n v="0"/>
    <m/>
    <m/>
    <n v="0"/>
    <n v="0"/>
    <n v="0"/>
    <n v="0"/>
    <m/>
    <m/>
  </r>
  <r>
    <x v="1"/>
    <x v="0"/>
    <x v="0"/>
    <d v="2022-04-25T00:00:00"/>
    <d v="2022-05-01T00:00:00"/>
    <x v="0"/>
    <x v="2"/>
    <x v="5"/>
    <s v="W18"/>
    <x v="5"/>
    <s v="11VMB00002"/>
    <m/>
    <s v="Domestic"/>
    <x v="1"/>
    <x v="3"/>
    <s v="TO"/>
    <x v="2"/>
    <n v="310.79999999999995"/>
    <n v="314"/>
    <n v="3.2000000000000455"/>
    <n v="0.98970398970398954"/>
    <m/>
    <m/>
    <n v="311"/>
    <n v="314"/>
    <n v="3"/>
    <n v="0.99035369774919613"/>
    <m/>
    <m/>
  </r>
  <r>
    <x v="1"/>
    <x v="0"/>
    <x v="0"/>
    <d v="2022-04-25T00:00:00"/>
    <d v="2022-05-01T00:00:00"/>
    <x v="0"/>
    <x v="2"/>
    <x v="5"/>
    <s v="W18"/>
    <x v="5"/>
    <s v="11VMB00004"/>
    <m/>
    <s v="Domestic"/>
    <x v="1"/>
    <x v="3"/>
    <s v="TO"/>
    <x v="2"/>
    <n v="231.75"/>
    <n v="231"/>
    <n v="0.75"/>
    <n v="0.99676375404530748"/>
    <m/>
    <m/>
    <n v="232"/>
    <n v="231"/>
    <n v="1"/>
    <n v="0.99568965517241381"/>
    <m/>
    <m/>
  </r>
  <r>
    <x v="1"/>
    <x v="0"/>
    <x v="0"/>
    <d v="2022-04-25T00:00:00"/>
    <d v="2022-05-01T00:00:00"/>
    <x v="0"/>
    <x v="2"/>
    <x v="5"/>
    <s v="W18"/>
    <x v="5"/>
    <s v="11VMB00005"/>
    <m/>
    <s v="Domestic"/>
    <x v="1"/>
    <x v="3"/>
    <s v="TO"/>
    <x v="2"/>
    <n v="176"/>
    <n v="175"/>
    <n v="1"/>
    <n v="0.99431818181818177"/>
    <m/>
    <m/>
    <n v="176"/>
    <n v="175"/>
    <n v="1"/>
    <n v="0.99431818181818177"/>
    <m/>
    <m/>
  </r>
  <r>
    <x v="1"/>
    <x v="0"/>
    <x v="0"/>
    <d v="2022-04-25T00:00:00"/>
    <d v="2022-05-01T00:00:00"/>
    <x v="0"/>
    <x v="2"/>
    <x v="5"/>
    <s v="W18"/>
    <x v="5"/>
    <s v="11VMB00006"/>
    <m/>
    <s v="Domestic"/>
    <x v="1"/>
    <x v="3"/>
    <s v="TO"/>
    <x v="2"/>
    <n v="109.25"/>
    <n v="108"/>
    <n v="1.25"/>
    <n v="0.98855835240274603"/>
    <m/>
    <m/>
    <n v="109"/>
    <n v="108"/>
    <n v="1"/>
    <n v="0.99082568807339455"/>
    <m/>
    <m/>
  </r>
  <r>
    <x v="1"/>
    <x v="0"/>
    <x v="0"/>
    <d v="2022-04-25T00:00:00"/>
    <d v="2022-05-01T00:00:00"/>
    <x v="0"/>
    <x v="2"/>
    <x v="5"/>
    <s v="W18"/>
    <x v="5"/>
    <s v="11VMB00042"/>
    <m/>
    <s v="Domestic"/>
    <x v="1"/>
    <x v="4"/>
    <s v="KI"/>
    <x v="1"/>
    <n v="999"/>
    <n v="0"/>
    <n v="999"/>
    <n v="0"/>
    <m/>
    <m/>
    <n v="0"/>
    <n v="0"/>
    <n v="0"/>
    <n v="0"/>
    <m/>
    <m/>
  </r>
  <r>
    <x v="1"/>
    <x v="0"/>
    <x v="0"/>
    <d v="2022-04-25T00:00:00"/>
    <d v="2022-05-01T00:00:00"/>
    <x v="0"/>
    <x v="2"/>
    <x v="5"/>
    <s v="W18"/>
    <x v="5"/>
    <s v="11VMB00045"/>
    <m/>
    <s v="Domestic"/>
    <x v="1"/>
    <x v="4"/>
    <s v="KI"/>
    <x v="1"/>
    <n v="760"/>
    <n v="956"/>
    <n v="196"/>
    <n v="0.74210526315789471"/>
    <m/>
    <m/>
    <n v="760"/>
    <n v="956"/>
    <n v="196"/>
    <n v="0.74210526315789471"/>
    <m/>
    <m/>
  </r>
  <r>
    <x v="1"/>
    <x v="0"/>
    <x v="0"/>
    <d v="2022-04-25T00:00:00"/>
    <d v="2022-05-01T00:00:00"/>
    <x v="0"/>
    <x v="2"/>
    <x v="5"/>
    <s v="W18"/>
    <x v="5"/>
    <s v="11VMB00250"/>
    <m/>
    <s v="Export"/>
    <x v="1"/>
    <x v="4"/>
    <s v="KI"/>
    <x v="1"/>
    <n v="850"/>
    <n v="850"/>
    <n v="0"/>
    <n v="1"/>
    <m/>
    <m/>
    <n v="850"/>
    <n v="850"/>
    <n v="0"/>
    <n v="1"/>
    <m/>
    <m/>
  </r>
  <r>
    <x v="1"/>
    <x v="0"/>
    <x v="0"/>
    <d v="2022-04-25T00:00:00"/>
    <d v="2022-05-01T00:00:00"/>
    <x v="0"/>
    <x v="2"/>
    <x v="5"/>
    <s v="W18"/>
    <x v="5"/>
    <s v="11VMB00275BGG"/>
    <m/>
    <s v="Domestic"/>
    <x v="1"/>
    <x v="4"/>
    <s v="KI"/>
    <x v="1"/>
    <n v="9000"/>
    <n v="10400"/>
    <n v="1400"/>
    <n v="0.84444444444444444"/>
    <m/>
    <m/>
    <n v="10400"/>
    <n v="10400"/>
    <n v="0"/>
    <n v="1"/>
    <m/>
    <m/>
  </r>
  <r>
    <x v="1"/>
    <x v="0"/>
    <x v="0"/>
    <d v="2022-04-25T00:00:00"/>
    <d v="2022-05-01T00:00:00"/>
    <x v="0"/>
    <x v="2"/>
    <x v="5"/>
    <s v="W18"/>
    <x v="5"/>
    <s v="11VMB00275BGT"/>
    <m/>
    <s v="Domestic"/>
    <x v="1"/>
    <x v="4"/>
    <s v="KI"/>
    <x v="1"/>
    <n v="1810"/>
    <n v="2110"/>
    <n v="300"/>
    <n v="0.83425414364640882"/>
    <m/>
    <m/>
    <n v="2110"/>
    <n v="2110"/>
    <n v="0"/>
    <n v="1"/>
    <m/>
    <m/>
  </r>
  <r>
    <x v="1"/>
    <x v="0"/>
    <x v="0"/>
    <d v="2022-04-25T00:00:00"/>
    <d v="2022-05-01T00:00:00"/>
    <x v="0"/>
    <x v="2"/>
    <x v="5"/>
    <s v="W18"/>
    <x v="5"/>
    <s v="11VMB00315"/>
    <m/>
    <s v="Domestic"/>
    <x v="1"/>
    <x v="4"/>
    <s v="KI"/>
    <x v="1"/>
    <n v="8800"/>
    <n v="9414"/>
    <n v="614"/>
    <n v="0.93022727272727268"/>
    <m/>
    <m/>
    <n v="10600"/>
    <n v="9414"/>
    <n v="1186"/>
    <n v="0.88811320754716983"/>
    <m/>
    <m/>
  </r>
  <r>
    <x v="1"/>
    <x v="0"/>
    <x v="0"/>
    <d v="2022-04-25T00:00:00"/>
    <d v="2022-05-01T00:00:00"/>
    <x v="0"/>
    <x v="2"/>
    <x v="5"/>
    <s v="W18"/>
    <x v="5"/>
    <s v="11VMB00316"/>
    <m/>
    <s v="Domestic"/>
    <x v="1"/>
    <x v="4"/>
    <s v="KI"/>
    <x v="1"/>
    <n v="35015"/>
    <n v="35847"/>
    <n v="832"/>
    <n v="0.97623875481936317"/>
    <m/>
    <m/>
    <n v="37014"/>
    <n v="35847"/>
    <n v="1167"/>
    <n v="0.96847138920408493"/>
    <m/>
    <m/>
  </r>
  <r>
    <x v="1"/>
    <x v="0"/>
    <x v="0"/>
    <d v="2022-04-25T00:00:00"/>
    <d v="2022-05-01T00:00:00"/>
    <x v="0"/>
    <x v="2"/>
    <x v="5"/>
    <s v="W18"/>
    <x v="5"/>
    <s v="11VMB00317"/>
    <m/>
    <s v="Domestic"/>
    <x v="1"/>
    <x v="4"/>
    <s v="KI"/>
    <x v="1"/>
    <n v="960"/>
    <n v="960"/>
    <n v="0"/>
    <n v="1"/>
    <m/>
    <m/>
    <n v="960"/>
    <n v="960"/>
    <n v="0"/>
    <n v="1"/>
    <m/>
    <m/>
  </r>
  <r>
    <x v="1"/>
    <x v="0"/>
    <x v="0"/>
    <d v="2022-04-25T00:00:00"/>
    <d v="2022-05-01T00:00:00"/>
    <x v="0"/>
    <x v="2"/>
    <x v="5"/>
    <s v="W18"/>
    <x v="5"/>
    <s v="11VMB00318"/>
    <m/>
    <s v="Domestic"/>
    <x v="1"/>
    <x v="4"/>
    <s v="KI"/>
    <x v="1"/>
    <n v="6600"/>
    <n v="5550"/>
    <n v="1050"/>
    <n v="0.84090909090909094"/>
    <m/>
    <m/>
    <n v="5800"/>
    <n v="5550"/>
    <n v="250"/>
    <n v="0.9568965517241379"/>
    <m/>
    <m/>
  </r>
  <r>
    <x v="1"/>
    <x v="0"/>
    <x v="0"/>
    <d v="2022-04-25T00:00:00"/>
    <d v="2022-05-01T00:00:00"/>
    <x v="0"/>
    <x v="2"/>
    <x v="5"/>
    <s v="W18"/>
    <x v="5"/>
    <s v="11VMB00319"/>
    <m/>
    <s v="Export"/>
    <x v="1"/>
    <x v="4"/>
    <s v="KI"/>
    <x v="1"/>
    <n v="6000"/>
    <n v="6280"/>
    <n v="280"/>
    <n v="0.95333333333333337"/>
    <m/>
    <m/>
    <n v="6000"/>
    <n v="6280"/>
    <n v="280"/>
    <n v="0.95333333333333337"/>
    <m/>
    <m/>
  </r>
  <r>
    <x v="1"/>
    <x v="0"/>
    <x v="0"/>
    <d v="2022-04-25T00:00:00"/>
    <d v="2022-05-01T00:00:00"/>
    <x v="0"/>
    <x v="2"/>
    <x v="5"/>
    <s v="W18"/>
    <x v="5"/>
    <s v="11VMB00320"/>
    <m/>
    <s v="Domestic"/>
    <x v="1"/>
    <x v="4"/>
    <s v="KI"/>
    <x v="1"/>
    <n v="900"/>
    <n v="657"/>
    <n v="243"/>
    <n v="0.73"/>
    <m/>
    <m/>
    <n v="600"/>
    <n v="657"/>
    <n v="57"/>
    <n v="0.90500000000000003"/>
    <m/>
    <m/>
  </r>
  <r>
    <x v="1"/>
    <x v="0"/>
    <x v="0"/>
    <d v="2022-04-25T00:00:00"/>
    <d v="2022-05-01T00:00:00"/>
    <x v="0"/>
    <x v="2"/>
    <x v="5"/>
    <s v="W18"/>
    <x v="5"/>
    <s v="11VMB00321"/>
    <m/>
    <s v="Domestic"/>
    <x v="1"/>
    <x v="4"/>
    <s v="KI"/>
    <x v="1"/>
    <n v="4500"/>
    <n v="3996"/>
    <n v="504"/>
    <n v="0.88800000000000001"/>
    <m/>
    <m/>
    <n v="4000"/>
    <n v="3996"/>
    <n v="4"/>
    <n v="0.999"/>
    <m/>
    <m/>
  </r>
  <r>
    <x v="1"/>
    <x v="0"/>
    <x v="0"/>
    <d v="2022-04-25T00:00:00"/>
    <d v="2022-05-01T00:00:00"/>
    <x v="0"/>
    <x v="2"/>
    <x v="5"/>
    <s v="W18"/>
    <x v="5"/>
    <s v="11VMB00325"/>
    <m/>
    <s v="Domestic"/>
    <x v="1"/>
    <x v="4"/>
    <s v="KI"/>
    <x v="1"/>
    <n v="116"/>
    <n v="116"/>
    <n v="0"/>
    <n v="1"/>
    <m/>
    <m/>
    <n v="116"/>
    <n v="116"/>
    <n v="0"/>
    <n v="1"/>
    <m/>
    <m/>
  </r>
  <r>
    <x v="1"/>
    <x v="0"/>
    <x v="0"/>
    <d v="2022-04-25T00:00:00"/>
    <d v="2022-05-01T00:00:00"/>
    <x v="0"/>
    <x v="2"/>
    <x v="5"/>
    <s v="W18"/>
    <x v="5"/>
    <s v="11VMB00327"/>
    <m/>
    <s v="Domestic"/>
    <x v="1"/>
    <x v="4"/>
    <s v="KI"/>
    <x v="1"/>
    <n v="2350"/>
    <n v="850"/>
    <n v="1500"/>
    <n v="0.36170212765957444"/>
    <m/>
    <m/>
    <n v="850"/>
    <n v="850"/>
    <n v="0"/>
    <n v="1"/>
    <m/>
    <m/>
  </r>
  <r>
    <x v="1"/>
    <x v="0"/>
    <x v="0"/>
    <d v="2022-04-25T00:00:00"/>
    <d v="2022-05-01T00:00:00"/>
    <x v="0"/>
    <x v="2"/>
    <x v="5"/>
    <s v="W18"/>
    <x v="5"/>
    <s v="11VMB00327GG"/>
    <m/>
    <s v="Domestic"/>
    <x v="1"/>
    <x v="4"/>
    <s v="KI"/>
    <x v="1"/>
    <n v="0"/>
    <n v="400"/>
    <n v="400"/>
    <n v="0"/>
    <m/>
    <m/>
    <n v="400"/>
    <n v="400"/>
    <n v="0"/>
    <n v="1"/>
    <m/>
    <m/>
  </r>
  <r>
    <x v="1"/>
    <x v="0"/>
    <x v="0"/>
    <d v="2022-04-25T00:00:00"/>
    <d v="2022-05-01T00:00:00"/>
    <x v="0"/>
    <x v="2"/>
    <x v="5"/>
    <s v="W18"/>
    <x v="5"/>
    <s v="11VMB00328"/>
    <m/>
    <s v="Domestic"/>
    <x v="1"/>
    <x v="4"/>
    <s v="KI"/>
    <x v="1"/>
    <n v="0"/>
    <n v="0"/>
    <n v="0"/>
    <n v="0"/>
    <m/>
    <m/>
    <n v="0"/>
    <n v="0"/>
    <n v="0"/>
    <n v="0"/>
    <m/>
    <m/>
  </r>
  <r>
    <x v="1"/>
    <x v="0"/>
    <x v="0"/>
    <d v="2022-04-25T00:00:00"/>
    <d v="2022-05-01T00:00:00"/>
    <x v="0"/>
    <x v="2"/>
    <x v="5"/>
    <s v="W18"/>
    <x v="5"/>
    <s v="11VMB00329"/>
    <m/>
    <s v="Domestic"/>
    <x v="1"/>
    <x v="4"/>
    <s v="KI"/>
    <x v="1"/>
    <n v="1200"/>
    <n v="600"/>
    <n v="600"/>
    <n v="0.5"/>
    <m/>
    <m/>
    <n v="600"/>
    <n v="600"/>
    <n v="0"/>
    <n v="1"/>
    <m/>
    <m/>
  </r>
  <r>
    <x v="1"/>
    <x v="0"/>
    <x v="0"/>
    <d v="2022-04-25T00:00:00"/>
    <d v="2022-05-01T00:00:00"/>
    <x v="0"/>
    <x v="2"/>
    <x v="5"/>
    <s v="W18"/>
    <x v="5"/>
    <s v="11VMB00341"/>
    <m/>
    <s v="Domestic"/>
    <x v="1"/>
    <x v="4"/>
    <s v="KI"/>
    <x v="1"/>
    <n v="1500"/>
    <n v="1557"/>
    <n v="57"/>
    <n v="0.96199999999999997"/>
    <m/>
    <m/>
    <n v="1500"/>
    <n v="1557"/>
    <n v="57"/>
    <n v="0.96199999999999997"/>
    <m/>
    <m/>
  </r>
  <r>
    <x v="1"/>
    <x v="0"/>
    <x v="0"/>
    <d v="2022-04-25T00:00:00"/>
    <d v="2022-05-01T00:00:00"/>
    <x v="0"/>
    <x v="2"/>
    <x v="5"/>
    <s v="W18"/>
    <x v="5"/>
    <s v="11VMB00420"/>
    <m/>
    <s v="Domestic"/>
    <x v="1"/>
    <x v="4"/>
    <s v="Ch"/>
    <x v="1"/>
    <n v="0"/>
    <n v="0"/>
    <n v="0"/>
    <n v="0"/>
    <m/>
    <m/>
    <n v="0"/>
    <n v="0"/>
    <n v="0"/>
    <n v="0"/>
    <m/>
    <m/>
  </r>
  <r>
    <x v="1"/>
    <x v="0"/>
    <x v="0"/>
    <d v="2022-04-25T00:00:00"/>
    <d v="2022-05-01T00:00:00"/>
    <x v="0"/>
    <x v="2"/>
    <x v="5"/>
    <s v="W18"/>
    <x v="5"/>
    <s v="11VMB00476"/>
    <m/>
    <s v="Domestic"/>
    <x v="1"/>
    <x v="4"/>
    <s v="Ch"/>
    <x v="1"/>
    <n v="0"/>
    <n v="0"/>
    <n v="0"/>
    <n v="0"/>
    <m/>
    <m/>
    <n v="0"/>
    <n v="0"/>
    <n v="0"/>
    <n v="0"/>
    <m/>
    <m/>
  </r>
  <r>
    <x v="1"/>
    <x v="0"/>
    <x v="0"/>
    <d v="2022-04-25T00:00:00"/>
    <d v="2022-05-01T00:00:00"/>
    <x v="0"/>
    <x v="2"/>
    <x v="5"/>
    <s v="W18"/>
    <x v="5"/>
    <s v="12GER00001"/>
    <m/>
    <s v="Export"/>
    <x v="1"/>
    <x v="4"/>
    <s v="KI"/>
    <x v="1"/>
    <n v="0"/>
    <n v="0"/>
    <n v="0"/>
    <n v="0"/>
    <m/>
    <m/>
    <n v="0"/>
    <n v="0"/>
    <n v="0"/>
    <n v="0"/>
    <m/>
    <m/>
  </r>
  <r>
    <x v="1"/>
    <x v="0"/>
    <x v="0"/>
    <d v="2022-04-25T00:00:00"/>
    <d v="2022-05-01T00:00:00"/>
    <x v="0"/>
    <x v="2"/>
    <x v="5"/>
    <s v="W18"/>
    <x v="5"/>
    <s v="12GER00002"/>
    <m/>
    <s v="Export"/>
    <x v="1"/>
    <x v="4"/>
    <s v="KI"/>
    <x v="1"/>
    <n v="0"/>
    <n v="0"/>
    <n v="0"/>
    <n v="0"/>
    <m/>
    <m/>
    <n v="0"/>
    <n v="0"/>
    <n v="0"/>
    <n v="0"/>
    <m/>
    <m/>
  </r>
  <r>
    <x v="1"/>
    <x v="0"/>
    <x v="0"/>
    <d v="2022-04-25T00:00:00"/>
    <d v="2022-05-01T00:00:00"/>
    <x v="0"/>
    <x v="2"/>
    <x v="5"/>
    <s v="W18"/>
    <x v="5"/>
    <s v="12JBP00009"/>
    <m/>
    <s v="Export"/>
    <x v="1"/>
    <x v="4"/>
    <s v="KI"/>
    <x v="1"/>
    <n v="0"/>
    <n v="0"/>
    <n v="0"/>
    <n v="0"/>
    <m/>
    <m/>
    <n v="0"/>
    <n v="0"/>
    <n v="0"/>
    <n v="0"/>
    <m/>
    <m/>
  </r>
  <r>
    <x v="1"/>
    <x v="0"/>
    <x v="0"/>
    <d v="2022-04-25T00:00:00"/>
    <d v="2022-05-01T00:00:00"/>
    <x v="0"/>
    <x v="2"/>
    <x v="5"/>
    <s v="W18"/>
    <x v="5"/>
    <s v="12JBP00010"/>
    <m/>
    <s v="Export"/>
    <x v="1"/>
    <x v="4"/>
    <s v="KI"/>
    <x v="1"/>
    <m/>
    <n v="0"/>
    <n v="0"/>
    <n v="0"/>
    <m/>
    <m/>
    <n v="0"/>
    <n v="0"/>
    <n v="0"/>
    <n v="0"/>
    <m/>
    <m/>
  </r>
  <r>
    <x v="1"/>
    <x v="0"/>
    <x v="0"/>
    <d v="2022-04-25T00:00:00"/>
    <d v="2022-05-01T00:00:00"/>
    <x v="0"/>
    <x v="2"/>
    <x v="5"/>
    <s v="W18"/>
    <x v="5"/>
    <s v="12SIM00004"/>
    <m/>
    <s v="Export"/>
    <x v="1"/>
    <x v="4"/>
    <s v="KI"/>
    <x v="1"/>
    <n v="0"/>
    <n v="0"/>
    <n v="0"/>
    <n v="0"/>
    <m/>
    <m/>
    <n v="0"/>
    <n v="0"/>
    <n v="0"/>
    <n v="0"/>
    <m/>
    <m/>
  </r>
  <r>
    <x v="1"/>
    <x v="0"/>
    <x v="0"/>
    <d v="2022-04-25T00:00:00"/>
    <d v="2022-05-01T00:00:00"/>
    <x v="0"/>
    <x v="2"/>
    <x v="5"/>
    <s v="W18"/>
    <x v="5"/>
    <s v="12SIM00006"/>
    <m/>
    <s v="Export"/>
    <x v="1"/>
    <x v="4"/>
    <s v="KI"/>
    <x v="1"/>
    <n v="0"/>
    <n v="0"/>
    <n v="0"/>
    <n v="0"/>
    <m/>
    <m/>
    <n v="0"/>
    <n v="0"/>
    <n v="0"/>
    <n v="0"/>
    <m/>
    <m/>
  </r>
  <r>
    <x v="1"/>
    <x v="0"/>
    <x v="0"/>
    <d v="2022-04-25T00:00:00"/>
    <d v="2022-05-01T00:00:00"/>
    <x v="0"/>
    <x v="2"/>
    <x v="5"/>
    <s v="W18"/>
    <x v="5"/>
    <s v="12THB00006"/>
    <m/>
    <s v="Export"/>
    <x v="1"/>
    <x v="4"/>
    <s v="KI"/>
    <x v="1"/>
    <n v="0"/>
    <n v="0"/>
    <n v="0"/>
    <n v="0"/>
    <m/>
    <m/>
    <n v="0"/>
    <n v="0"/>
    <n v="0"/>
    <n v="0"/>
    <m/>
    <m/>
  </r>
  <r>
    <x v="1"/>
    <x v="0"/>
    <x v="0"/>
    <d v="2022-04-25T00:00:00"/>
    <d v="2022-05-01T00:00:00"/>
    <x v="0"/>
    <x v="2"/>
    <x v="5"/>
    <s v="W18"/>
    <x v="5"/>
    <s v="12THB00007"/>
    <m/>
    <s v="Export"/>
    <x v="1"/>
    <x v="4"/>
    <s v="KI"/>
    <x v="1"/>
    <n v="0"/>
    <n v="0"/>
    <n v="0"/>
    <n v="0"/>
    <m/>
    <m/>
    <n v="0"/>
    <n v="0"/>
    <n v="0"/>
    <n v="0"/>
    <m/>
    <m/>
  </r>
  <r>
    <x v="1"/>
    <x v="0"/>
    <x v="0"/>
    <d v="2022-04-25T00:00:00"/>
    <d v="2022-05-01T00:00:00"/>
    <x v="0"/>
    <x v="2"/>
    <x v="5"/>
    <s v="W18"/>
    <x v="5"/>
    <s v="12THB00009"/>
    <m/>
    <s v="Export"/>
    <x v="1"/>
    <x v="4"/>
    <s v="KI"/>
    <x v="1"/>
    <n v="0"/>
    <n v="0"/>
    <n v="0"/>
    <n v="0"/>
    <m/>
    <m/>
    <n v="0"/>
    <n v="0"/>
    <n v="0"/>
    <n v="0"/>
    <m/>
    <m/>
  </r>
  <r>
    <x v="1"/>
    <x v="0"/>
    <x v="0"/>
    <d v="2022-04-25T00:00:00"/>
    <d v="2022-05-01T00:00:00"/>
    <x v="0"/>
    <x v="2"/>
    <x v="5"/>
    <s v="W18"/>
    <x v="5"/>
    <s v="12THB00013"/>
    <m/>
    <s v="Export"/>
    <x v="1"/>
    <x v="4"/>
    <s v="KI"/>
    <x v="1"/>
    <n v="0"/>
    <n v="0"/>
    <n v="0"/>
    <n v="0"/>
    <m/>
    <m/>
    <n v="0"/>
    <n v="0"/>
    <n v="0"/>
    <n v="0"/>
    <m/>
    <m/>
  </r>
  <r>
    <x v="1"/>
    <x v="0"/>
    <x v="0"/>
    <d v="2022-04-25T00:00:00"/>
    <d v="2022-05-01T00:00:00"/>
    <x v="0"/>
    <x v="2"/>
    <x v="5"/>
    <s v="W18"/>
    <x v="5"/>
    <s v="12THB00014"/>
    <m/>
    <s v="Export"/>
    <x v="1"/>
    <x v="4"/>
    <s v="KI"/>
    <x v="1"/>
    <n v="0"/>
    <n v="0"/>
    <n v="0"/>
    <n v="0"/>
    <m/>
    <m/>
    <n v="0"/>
    <n v="0"/>
    <n v="0"/>
    <n v="0"/>
    <m/>
    <m/>
  </r>
  <r>
    <x v="1"/>
    <x v="0"/>
    <x v="0"/>
    <d v="2022-04-25T00:00:00"/>
    <d v="2022-05-01T00:00:00"/>
    <x v="0"/>
    <x v="2"/>
    <x v="5"/>
    <s v="W18"/>
    <x v="5"/>
    <s v="11VMB00335"/>
    <m/>
    <s v="Domestic"/>
    <x v="2"/>
    <x v="5"/>
    <s v="Se"/>
    <x v="0"/>
    <n v="466"/>
    <n v="205"/>
    <n v="261"/>
    <n v="0.43991416309012876"/>
    <m/>
    <m/>
    <n v="466"/>
    <n v="205"/>
    <n v="261"/>
    <n v="0.43991416309012876"/>
    <m/>
    <m/>
  </r>
  <r>
    <x v="1"/>
    <x v="0"/>
    <x v="0"/>
    <d v="2022-04-25T00:00:00"/>
    <d v="2022-05-01T00:00:00"/>
    <x v="0"/>
    <x v="2"/>
    <x v="5"/>
    <s v="W18"/>
    <x v="5"/>
    <s v="11VMB00481"/>
    <m/>
    <s v="Domestic"/>
    <x v="2"/>
    <x v="6"/>
    <s v="Fr"/>
    <x v="0"/>
    <m/>
    <m/>
    <n v="0"/>
    <n v="0"/>
    <m/>
    <m/>
    <n v="0"/>
    <n v="0"/>
    <n v="0"/>
    <n v="0"/>
    <m/>
    <m/>
  </r>
  <r>
    <x v="1"/>
    <x v="0"/>
    <x v="0"/>
    <d v="2022-04-25T00:00:00"/>
    <d v="2022-05-01T00:00:00"/>
    <x v="0"/>
    <x v="2"/>
    <x v="5"/>
    <s v="W18"/>
    <x v="5"/>
    <s v="11VMB00482"/>
    <m/>
    <s v="Domestic"/>
    <x v="2"/>
    <x v="6"/>
    <s v="Fr"/>
    <x v="0"/>
    <m/>
    <m/>
    <n v="0"/>
    <n v="0"/>
    <m/>
    <m/>
    <n v="0"/>
    <n v="0"/>
    <n v="0"/>
    <n v="0"/>
    <m/>
    <m/>
  </r>
  <r>
    <x v="1"/>
    <x v="0"/>
    <x v="0"/>
    <d v="2022-04-25T00:00:00"/>
    <d v="2022-05-01T00:00:00"/>
    <x v="0"/>
    <x v="2"/>
    <x v="5"/>
    <s v="W18"/>
    <x v="5"/>
    <s v="TPCEBB031"/>
    <m/>
    <s v="Domestic"/>
    <x v="2"/>
    <x v="6"/>
    <s v="Fr"/>
    <x v="0"/>
    <n v="0"/>
    <n v="0"/>
    <n v="0"/>
    <n v="0"/>
    <m/>
    <m/>
    <n v="0"/>
    <n v="0"/>
    <n v="0"/>
    <n v="0"/>
    <m/>
    <m/>
  </r>
  <r>
    <x v="1"/>
    <x v="0"/>
    <x v="0"/>
    <d v="2022-04-25T00:00:00"/>
    <d v="2022-05-01T00:00:00"/>
    <x v="0"/>
    <x v="2"/>
    <x v="5"/>
    <s v="W18"/>
    <x v="5"/>
    <s v="TPCEBG010"/>
    <m/>
    <s v="Domestic"/>
    <x v="2"/>
    <x v="6"/>
    <s v="Ha"/>
    <x v="0"/>
    <n v="1200"/>
    <n v="0"/>
    <n v="1200"/>
    <n v="0"/>
    <m/>
    <m/>
    <n v="0"/>
    <n v="0"/>
    <n v="0"/>
    <n v="0"/>
    <m/>
    <m/>
  </r>
  <r>
    <x v="1"/>
    <x v="0"/>
    <x v="0"/>
    <d v="2022-04-25T00:00:00"/>
    <d v="2022-05-01T00:00:00"/>
    <x v="0"/>
    <x v="2"/>
    <x v="5"/>
    <s v="W18"/>
    <x v="5"/>
    <s v="TPCEMI001"/>
    <m/>
    <s v="Domestic"/>
    <x v="2"/>
    <x v="6"/>
    <s v="Fr"/>
    <x v="0"/>
    <n v="0"/>
    <n v="0"/>
    <n v="0"/>
    <n v="0"/>
    <m/>
    <m/>
    <n v="0"/>
    <n v="0"/>
    <n v="0"/>
    <n v="0"/>
    <m/>
    <m/>
  </r>
  <r>
    <x v="1"/>
    <x v="0"/>
    <x v="0"/>
    <d v="2022-04-25T00:00:00"/>
    <d v="2022-05-01T00:00:00"/>
    <x v="0"/>
    <x v="2"/>
    <x v="5"/>
    <s v="W18"/>
    <x v="5"/>
    <s v="TPCERB001"/>
    <m/>
    <s v="Domestic"/>
    <x v="2"/>
    <x v="5"/>
    <s v="Se"/>
    <x v="0"/>
    <n v="470"/>
    <n v="504"/>
    <n v="34"/>
    <n v="0.92765957446808511"/>
    <m/>
    <m/>
    <n v="470"/>
    <n v="504"/>
    <n v="34"/>
    <n v="0.92765957446808511"/>
    <m/>
    <m/>
  </r>
  <r>
    <x v="1"/>
    <x v="0"/>
    <x v="0"/>
    <d v="2022-04-25T00:00:00"/>
    <d v="2022-05-01T00:00:00"/>
    <x v="0"/>
    <x v="2"/>
    <x v="5"/>
    <s v="W18"/>
    <x v="5"/>
    <s v="TPCERB002"/>
    <m/>
    <s v="Domestic"/>
    <x v="2"/>
    <x v="5"/>
    <s v="Se"/>
    <x v="0"/>
    <n v="260"/>
    <n v="126"/>
    <n v="134"/>
    <n v="0.48461538461538467"/>
    <m/>
    <m/>
    <n v="260"/>
    <n v="126"/>
    <n v="134"/>
    <n v="0.48461538461538467"/>
    <m/>
    <m/>
  </r>
  <r>
    <x v="1"/>
    <x v="0"/>
    <x v="0"/>
    <d v="2022-04-25T00:00:00"/>
    <d v="2022-05-01T00:00:00"/>
    <x v="0"/>
    <x v="2"/>
    <x v="5"/>
    <s v="W18"/>
    <x v="5"/>
    <s v="11VMB00273"/>
    <m/>
    <s v="Domestic"/>
    <x v="3"/>
    <x v="6"/>
    <s v="Fi"/>
    <x v="0"/>
    <n v="300"/>
    <n v="622"/>
    <n v="322"/>
    <n v="0"/>
    <m/>
    <m/>
    <n v="600"/>
    <n v="622"/>
    <n v="22"/>
    <n v="0.96333333333333337"/>
    <m/>
    <m/>
  </r>
  <r>
    <x v="1"/>
    <x v="0"/>
    <x v="0"/>
    <d v="2022-04-25T00:00:00"/>
    <d v="2022-05-01T00:00:00"/>
    <x v="0"/>
    <x v="2"/>
    <x v="5"/>
    <s v="W18"/>
    <x v="5"/>
    <s v="11VMB00306"/>
    <m/>
    <s v="Domestic"/>
    <x v="3"/>
    <x v="0"/>
    <s v="Semi"/>
    <x v="0"/>
    <n v="0"/>
    <n v="0"/>
    <n v="0"/>
    <n v="0"/>
    <m/>
    <m/>
    <n v="0"/>
    <n v="0"/>
    <n v="0"/>
    <n v="0"/>
    <m/>
    <m/>
  </r>
  <r>
    <x v="1"/>
    <x v="0"/>
    <x v="0"/>
    <d v="2022-04-25T00:00:00"/>
    <d v="2022-05-01T00:00:00"/>
    <x v="0"/>
    <x v="2"/>
    <x v="5"/>
    <s v="W18"/>
    <x v="5"/>
    <s v="11VMB00308"/>
    <m/>
    <s v="Domestic"/>
    <x v="3"/>
    <x v="0"/>
    <s v="Semi"/>
    <x v="0"/>
    <n v="300"/>
    <n v="0"/>
    <n v="300"/>
    <n v="0"/>
    <m/>
    <m/>
    <n v="0"/>
    <n v="0"/>
    <n v="0"/>
    <n v="0"/>
    <m/>
    <m/>
  </r>
  <r>
    <x v="1"/>
    <x v="0"/>
    <x v="0"/>
    <d v="2022-04-25T00:00:00"/>
    <d v="2022-05-01T00:00:00"/>
    <x v="0"/>
    <x v="2"/>
    <x v="5"/>
    <s v="W18"/>
    <x v="5"/>
    <s v="11VMB00309"/>
    <m/>
    <s v="Domestic"/>
    <x v="3"/>
    <x v="0"/>
    <s v="Semi"/>
    <x v="0"/>
    <n v="400"/>
    <n v="0"/>
    <n v="400"/>
    <n v="0"/>
    <m/>
    <m/>
    <n v="0"/>
    <n v="0"/>
    <n v="0"/>
    <n v="0"/>
    <m/>
    <m/>
  </r>
  <r>
    <x v="1"/>
    <x v="0"/>
    <x v="0"/>
    <d v="2022-04-25T00:00:00"/>
    <d v="2022-05-01T00:00:00"/>
    <x v="0"/>
    <x v="2"/>
    <x v="5"/>
    <s v="W18"/>
    <x v="5"/>
    <s v="11VMB00311"/>
    <m/>
    <s v="Domestic"/>
    <x v="3"/>
    <x v="0"/>
    <s v="Semi"/>
    <x v="0"/>
    <n v="0"/>
    <n v="0"/>
    <n v="0"/>
    <n v="0"/>
    <m/>
    <m/>
    <n v="0"/>
    <n v="0"/>
    <n v="0"/>
    <n v="0"/>
    <m/>
    <m/>
  </r>
  <r>
    <x v="1"/>
    <x v="0"/>
    <x v="0"/>
    <d v="2022-04-25T00:00:00"/>
    <d v="2022-05-01T00:00:00"/>
    <x v="0"/>
    <x v="2"/>
    <x v="5"/>
    <s v="W18"/>
    <x v="5"/>
    <s v="11VMB00385"/>
    <m/>
    <s v="Domestic"/>
    <x v="3"/>
    <x v="6"/>
    <s v="Fi"/>
    <x v="0"/>
    <n v="350"/>
    <n v="320"/>
    <n v="30"/>
    <n v="0.91428571428571426"/>
    <m/>
    <m/>
    <n v="350"/>
    <n v="320"/>
    <n v="30"/>
    <n v="0.91428571428571426"/>
    <m/>
    <m/>
  </r>
  <r>
    <x v="1"/>
    <x v="0"/>
    <x v="0"/>
    <d v="2022-04-25T00:00:00"/>
    <d v="2022-05-01T00:00:00"/>
    <x v="0"/>
    <x v="2"/>
    <x v="5"/>
    <s v="W18"/>
    <x v="5"/>
    <s v="BTPCHCB001"/>
    <m/>
    <s v="Domestic"/>
    <x v="3"/>
    <x v="6"/>
    <s v="BT"/>
    <x v="0"/>
    <n v="300"/>
    <n v="305"/>
    <n v="5"/>
    <n v="0.98333333333333328"/>
    <m/>
    <m/>
    <n v="300"/>
    <n v="305"/>
    <n v="5"/>
    <n v="0.98333333333333328"/>
    <m/>
    <m/>
  </r>
  <r>
    <x v="1"/>
    <x v="0"/>
    <x v="0"/>
    <d v="2022-04-25T00:00:00"/>
    <d v="2022-05-01T00:00:00"/>
    <x v="0"/>
    <x v="2"/>
    <x v="5"/>
    <s v="W18"/>
    <x v="5"/>
    <s v="BTPOHYBM01"/>
    <m/>
    <s v="Domestic"/>
    <x v="3"/>
    <x v="0"/>
    <s v="Semi"/>
    <x v="0"/>
    <n v="0"/>
    <n v="0"/>
    <n v="0"/>
    <n v="0"/>
    <m/>
    <m/>
    <n v="0"/>
    <n v="0"/>
    <n v="0"/>
    <n v="0"/>
    <m/>
    <m/>
  </r>
  <r>
    <x v="1"/>
    <x v="0"/>
    <x v="0"/>
    <d v="2022-04-25T00:00:00"/>
    <d v="2022-05-01T00:00:00"/>
    <x v="0"/>
    <x v="2"/>
    <x v="5"/>
    <s v="W18"/>
    <x v="5"/>
    <s v="HHCEBV004"/>
    <m/>
    <s v="Domestic"/>
    <x v="3"/>
    <x v="7"/>
    <s v="Ba"/>
    <x v="0"/>
    <n v="300"/>
    <n v="295"/>
    <n v="5"/>
    <n v="0.98333333333333328"/>
    <m/>
    <m/>
    <n v="300"/>
    <n v="295"/>
    <n v="5"/>
    <n v="0.98333333333333328"/>
    <m/>
    <m/>
  </r>
  <r>
    <x v="1"/>
    <x v="0"/>
    <x v="0"/>
    <d v="2022-04-25T00:00:00"/>
    <d v="2022-05-01T00:00:00"/>
    <x v="0"/>
    <x v="2"/>
    <x v="5"/>
    <s v="W18"/>
    <x v="5"/>
    <s v="HHCECV006"/>
    <m/>
    <s v="Domestic"/>
    <x v="3"/>
    <x v="7"/>
    <s v="Ba"/>
    <x v="0"/>
    <n v="600"/>
    <n v="305"/>
    <n v="295"/>
    <n v="0.5083333333333333"/>
    <m/>
    <m/>
    <n v="300"/>
    <n v="305"/>
    <n v="5"/>
    <n v="0.98333333333333328"/>
    <m/>
    <m/>
  </r>
  <r>
    <x v="1"/>
    <x v="0"/>
    <x v="0"/>
    <d v="2022-04-25T00:00:00"/>
    <d v="2022-05-01T00:00:00"/>
    <x v="0"/>
    <x v="2"/>
    <x v="5"/>
    <s v="W18"/>
    <x v="5"/>
    <s v="HHCEXX001"/>
    <m/>
    <s v="Domestic"/>
    <x v="3"/>
    <x v="5"/>
    <s v="Sa"/>
    <x v="3"/>
    <n v="180"/>
    <n v="160"/>
    <n v="20"/>
    <n v="0.88888888888888884"/>
    <m/>
    <m/>
    <n v="180"/>
    <n v="160"/>
    <n v="20"/>
    <n v="0.88888888888888884"/>
    <m/>
    <m/>
  </r>
  <r>
    <x v="1"/>
    <x v="0"/>
    <x v="0"/>
    <d v="2022-04-25T00:00:00"/>
    <d v="2022-05-01T00:00:00"/>
    <x v="0"/>
    <x v="2"/>
    <x v="5"/>
    <s v="W18"/>
    <x v="5"/>
    <s v="HHCEXX003"/>
    <m/>
    <s v="Domestic"/>
    <x v="3"/>
    <x v="5"/>
    <s v="Sa"/>
    <x v="3"/>
    <n v="180"/>
    <n v="176"/>
    <n v="4"/>
    <n v="0.97777777777777775"/>
    <m/>
    <m/>
    <n v="180"/>
    <n v="176"/>
    <n v="4"/>
    <n v="0.97777777777777775"/>
    <m/>
    <m/>
  </r>
  <r>
    <x v="1"/>
    <x v="0"/>
    <x v="0"/>
    <d v="2022-04-25T00:00:00"/>
    <d v="2022-05-01T00:00:00"/>
    <x v="0"/>
    <x v="2"/>
    <x v="5"/>
    <s v="W18"/>
    <x v="5"/>
    <s v="HHCEXX010"/>
    <m/>
    <s v="Domestic"/>
    <x v="3"/>
    <x v="5"/>
    <s v="Sa"/>
    <x v="3"/>
    <n v="2700"/>
    <n v="3636"/>
    <n v="936"/>
    <n v="0.65333333333333332"/>
    <m/>
    <m/>
    <n v="3543"/>
    <n v="3636"/>
    <n v="93"/>
    <n v="0.97375105842506349"/>
    <m/>
    <m/>
  </r>
  <r>
    <x v="1"/>
    <x v="0"/>
    <x v="0"/>
    <d v="2022-04-25T00:00:00"/>
    <d v="2022-05-01T00:00:00"/>
    <x v="0"/>
    <x v="2"/>
    <x v="5"/>
    <s v="W18"/>
    <x v="5"/>
    <s v="TPCEBV001"/>
    <m/>
    <s v="Domestic"/>
    <x v="3"/>
    <x v="7"/>
    <s v="Ba"/>
    <x v="0"/>
    <n v="400"/>
    <n v="762"/>
    <n v="362"/>
    <n v="9.4999999999999973E-2"/>
    <m/>
    <m/>
    <n v="700"/>
    <n v="762"/>
    <n v="62"/>
    <n v="0.91142857142857148"/>
    <m/>
    <m/>
  </r>
  <r>
    <x v="1"/>
    <x v="0"/>
    <x v="0"/>
    <d v="2022-04-25T00:00:00"/>
    <d v="2022-05-01T00:00:00"/>
    <x v="0"/>
    <x v="2"/>
    <x v="5"/>
    <s v="W18"/>
    <x v="5"/>
    <s v="TPCEBV017"/>
    <m/>
    <s v="Domestic"/>
    <x v="3"/>
    <x v="7"/>
    <s v="Ba"/>
    <x v="0"/>
    <n v="700"/>
    <n v="1135"/>
    <n v="435"/>
    <n v="0.37857142857142856"/>
    <m/>
    <m/>
    <n v="1100"/>
    <n v="1135"/>
    <n v="35"/>
    <n v="0.96818181818181814"/>
    <m/>
    <m/>
  </r>
  <r>
    <x v="1"/>
    <x v="0"/>
    <x v="0"/>
    <d v="2022-04-25T00:00:00"/>
    <d v="2022-05-01T00:00:00"/>
    <x v="0"/>
    <x v="2"/>
    <x v="5"/>
    <s v="W18"/>
    <x v="5"/>
    <s v="TPCECB004"/>
    <m/>
    <s v="Domestic"/>
    <x v="3"/>
    <x v="8"/>
    <s v="Vi"/>
    <x v="0"/>
    <n v="100"/>
    <n v="80"/>
    <n v="20"/>
    <n v="0.8"/>
    <m/>
    <m/>
    <n v="70"/>
    <n v="80"/>
    <n v="10"/>
    <n v="0.85714285714285721"/>
    <m/>
    <m/>
  </r>
  <r>
    <x v="1"/>
    <x v="0"/>
    <x v="0"/>
    <d v="2022-04-25T00:00:00"/>
    <d v="2022-05-01T00:00:00"/>
    <x v="0"/>
    <x v="2"/>
    <x v="5"/>
    <s v="W18"/>
    <x v="5"/>
    <s v="TPCECC006"/>
    <m/>
    <s v="Domestic"/>
    <x v="3"/>
    <x v="6"/>
    <s v="Fi"/>
    <x v="0"/>
    <n v="0"/>
    <n v="0"/>
    <n v="0"/>
    <n v="0"/>
    <m/>
    <m/>
    <n v="0"/>
    <n v="0"/>
    <n v="0"/>
    <n v="0"/>
    <m/>
    <m/>
  </r>
  <r>
    <x v="1"/>
    <x v="0"/>
    <x v="0"/>
    <d v="2022-04-25T00:00:00"/>
    <d v="2022-05-01T00:00:00"/>
    <x v="0"/>
    <x v="2"/>
    <x v="5"/>
    <s v="W18"/>
    <x v="5"/>
    <s v="TPCECL035"/>
    <m/>
    <s v="Domestic"/>
    <x v="3"/>
    <x v="8"/>
    <s v="Vi"/>
    <x v="0"/>
    <n v="120"/>
    <n v="132"/>
    <n v="12"/>
    <n v="0.9"/>
    <m/>
    <m/>
    <n v="120"/>
    <n v="132"/>
    <n v="12"/>
    <n v="0.9"/>
    <m/>
    <m/>
  </r>
  <r>
    <x v="1"/>
    <x v="0"/>
    <x v="0"/>
    <d v="2022-04-25T00:00:00"/>
    <d v="2022-05-01T00:00:00"/>
    <x v="0"/>
    <x v="2"/>
    <x v="5"/>
    <s v="W18"/>
    <x v="5"/>
    <s v="TPCECL037"/>
    <m/>
    <s v="Domestic"/>
    <x v="3"/>
    <x v="8"/>
    <s v="Vi"/>
    <x v="0"/>
    <n v="600"/>
    <n v="413"/>
    <n v="187"/>
    <n v="0.68833333333333335"/>
    <m/>
    <m/>
    <n v="400"/>
    <n v="413"/>
    <n v="13"/>
    <n v="0.96750000000000003"/>
    <m/>
    <m/>
  </r>
  <r>
    <x v="1"/>
    <x v="0"/>
    <x v="0"/>
    <d v="2022-04-25T00:00:00"/>
    <d v="2022-05-01T00:00:00"/>
    <x v="0"/>
    <x v="2"/>
    <x v="5"/>
    <s v="W18"/>
    <x v="5"/>
    <s v="TPCECL038"/>
    <m/>
    <s v="Domestic"/>
    <x v="3"/>
    <x v="8"/>
    <s v="Vi"/>
    <x v="0"/>
    <n v="3270"/>
    <n v="3628"/>
    <n v="358"/>
    <n v="0.89051987767584095"/>
    <m/>
    <m/>
    <n v="3660"/>
    <n v="3628"/>
    <n v="32"/>
    <n v="0.99125683060109293"/>
    <m/>
    <m/>
  </r>
  <r>
    <x v="1"/>
    <x v="0"/>
    <x v="0"/>
    <d v="2022-04-25T00:00:00"/>
    <d v="2022-05-01T00:00:00"/>
    <x v="0"/>
    <x v="2"/>
    <x v="5"/>
    <s v="W18"/>
    <x v="5"/>
    <s v="TPCECL042"/>
    <m/>
    <s v="Domestic"/>
    <x v="3"/>
    <x v="8"/>
    <s v="Vi"/>
    <x v="0"/>
    <n v="0"/>
    <n v="0"/>
    <n v="0"/>
    <n v="0"/>
    <m/>
    <m/>
    <n v="0"/>
    <n v="0"/>
    <n v="0"/>
    <n v="0"/>
    <m/>
    <m/>
  </r>
  <r>
    <x v="1"/>
    <x v="0"/>
    <x v="0"/>
    <d v="2022-04-25T00:00:00"/>
    <d v="2022-05-01T00:00:00"/>
    <x v="0"/>
    <x v="2"/>
    <x v="5"/>
    <s v="W18"/>
    <x v="5"/>
    <s v="TPCECL043"/>
    <m/>
    <s v="Domestic"/>
    <x v="3"/>
    <x v="8"/>
    <s v="Vi"/>
    <x v="0"/>
    <n v="170"/>
    <n v="120"/>
    <n v="50"/>
    <n v="0.70588235294117641"/>
    <m/>
    <m/>
    <n v="120"/>
    <n v="120"/>
    <n v="0"/>
    <n v="1"/>
    <m/>
    <m/>
  </r>
  <r>
    <x v="1"/>
    <x v="0"/>
    <x v="0"/>
    <d v="2022-04-25T00:00:00"/>
    <d v="2022-05-01T00:00:00"/>
    <x v="0"/>
    <x v="2"/>
    <x v="5"/>
    <s v="W18"/>
    <x v="5"/>
    <s v="TPCECL044"/>
    <m/>
    <s v="Domestic"/>
    <x v="3"/>
    <x v="8"/>
    <s v="Vi"/>
    <x v="0"/>
    <n v="190"/>
    <n v="152"/>
    <n v="38"/>
    <n v="0.8"/>
    <m/>
    <m/>
    <n v="140"/>
    <n v="152"/>
    <n v="12"/>
    <n v="0.91428571428571426"/>
    <m/>
    <m/>
  </r>
  <r>
    <x v="1"/>
    <x v="0"/>
    <x v="0"/>
    <d v="2022-04-25T00:00:00"/>
    <d v="2022-05-01T00:00:00"/>
    <x v="0"/>
    <x v="2"/>
    <x v="5"/>
    <s v="W18"/>
    <x v="5"/>
    <s v="TPCECL045"/>
    <m/>
    <s v="Domestic"/>
    <x v="3"/>
    <x v="8"/>
    <s v="Vi"/>
    <x v="0"/>
    <n v="120"/>
    <n v="54"/>
    <n v="66"/>
    <n v="0.44999999999999996"/>
    <m/>
    <m/>
    <n v="50"/>
    <n v="54"/>
    <n v="4"/>
    <n v="0.92"/>
    <m/>
    <m/>
  </r>
  <r>
    <x v="1"/>
    <x v="0"/>
    <x v="0"/>
    <d v="2022-04-25T00:00:00"/>
    <d v="2022-05-01T00:00:00"/>
    <x v="0"/>
    <x v="2"/>
    <x v="5"/>
    <s v="W18"/>
    <x v="5"/>
    <s v="TPCECL046"/>
    <m/>
    <s v="Domestic"/>
    <x v="3"/>
    <x v="8"/>
    <s v="Vi"/>
    <x v="0"/>
    <n v="220"/>
    <n v="154"/>
    <n v="66"/>
    <n v="0.7"/>
    <m/>
    <m/>
    <n v="150"/>
    <n v="154"/>
    <n v="4"/>
    <n v="0.97333333333333338"/>
    <m/>
    <m/>
  </r>
  <r>
    <x v="1"/>
    <x v="0"/>
    <x v="0"/>
    <d v="2022-04-25T00:00:00"/>
    <d v="2022-05-01T00:00:00"/>
    <x v="0"/>
    <x v="2"/>
    <x v="5"/>
    <s v="W18"/>
    <x v="5"/>
    <s v="TPCECLT39"/>
    <m/>
    <s v="Domestic"/>
    <x v="3"/>
    <x v="8"/>
    <s v="Vi"/>
    <x v="0"/>
    <n v="0"/>
    <n v="0"/>
    <n v="0"/>
    <n v="0"/>
    <m/>
    <m/>
    <n v="0"/>
    <n v="0"/>
    <n v="0"/>
    <n v="0"/>
    <m/>
    <m/>
  </r>
  <r>
    <x v="1"/>
    <x v="0"/>
    <x v="0"/>
    <d v="2022-04-25T00:00:00"/>
    <d v="2022-05-01T00:00:00"/>
    <x v="0"/>
    <x v="2"/>
    <x v="5"/>
    <s v="W18"/>
    <x v="5"/>
    <s v="TPCECV001"/>
    <m/>
    <s v="Domestic"/>
    <x v="3"/>
    <x v="7"/>
    <s v="Ba"/>
    <x v="0"/>
    <n v="300"/>
    <n v="311"/>
    <n v="11"/>
    <n v="0.96333333333333337"/>
    <m/>
    <m/>
    <n v="300"/>
    <n v="311"/>
    <n v="11"/>
    <n v="0.96333333333333337"/>
    <m/>
    <m/>
  </r>
  <r>
    <x v="1"/>
    <x v="0"/>
    <x v="0"/>
    <d v="2022-04-25T00:00:00"/>
    <d v="2022-05-01T00:00:00"/>
    <x v="0"/>
    <x v="2"/>
    <x v="5"/>
    <s v="W18"/>
    <x v="5"/>
    <s v="TPCECV002"/>
    <m/>
    <s v="Domestic"/>
    <x v="3"/>
    <x v="7"/>
    <s v="Ba"/>
    <x v="0"/>
    <n v="250"/>
    <n v="557"/>
    <n v="307"/>
    <n v="0"/>
    <m/>
    <m/>
    <n v="500"/>
    <n v="557"/>
    <n v="57"/>
    <n v="0.88600000000000001"/>
    <m/>
    <m/>
  </r>
  <r>
    <x v="1"/>
    <x v="0"/>
    <x v="0"/>
    <d v="2022-04-25T00:00:00"/>
    <d v="2022-05-01T00:00:00"/>
    <x v="0"/>
    <x v="2"/>
    <x v="5"/>
    <s v="W18"/>
    <x v="5"/>
    <s v="TPCECV022"/>
    <m/>
    <s v="Domestic"/>
    <x v="3"/>
    <x v="7"/>
    <s v="Ba"/>
    <x v="0"/>
    <n v="4500"/>
    <n v="4902"/>
    <n v="402"/>
    <n v="0.91066666666666662"/>
    <m/>
    <m/>
    <n v="4800"/>
    <n v="4902"/>
    <n v="102"/>
    <n v="0.97875000000000001"/>
    <m/>
    <m/>
  </r>
  <r>
    <x v="1"/>
    <x v="0"/>
    <x v="0"/>
    <d v="2022-04-25T00:00:00"/>
    <d v="2022-05-01T00:00:00"/>
    <x v="0"/>
    <x v="2"/>
    <x v="5"/>
    <s v="W18"/>
    <x v="5"/>
    <s v="TPCELT001"/>
    <m/>
    <s v="Domestic"/>
    <x v="3"/>
    <x v="7"/>
    <s v="Ba"/>
    <x v="0"/>
    <n v="2000"/>
    <n v="1189"/>
    <n v="811"/>
    <n v="0.59450000000000003"/>
    <m/>
    <m/>
    <n v="0"/>
    <n v="1189"/>
    <n v="1189"/>
    <n v="0"/>
    <m/>
    <m/>
  </r>
  <r>
    <x v="1"/>
    <x v="0"/>
    <x v="0"/>
    <d v="2022-04-25T00:00:00"/>
    <d v="2022-05-01T00:00:00"/>
    <x v="0"/>
    <x v="2"/>
    <x v="5"/>
    <s v="W18"/>
    <x v="5"/>
    <s v="TPCEMM001"/>
    <m/>
    <s v="Domestic"/>
    <x v="3"/>
    <x v="9"/>
    <s v="Me"/>
    <x v="0"/>
    <n v="800"/>
    <n v="798"/>
    <n v="2"/>
    <n v="0.99750000000000005"/>
    <m/>
    <m/>
    <n v="800"/>
    <n v="798"/>
    <n v="2"/>
    <n v="0.99750000000000005"/>
    <m/>
    <m/>
  </r>
  <r>
    <x v="1"/>
    <x v="0"/>
    <x v="0"/>
    <d v="2022-04-25T00:00:00"/>
    <d v="2022-05-01T00:00:00"/>
    <x v="0"/>
    <x v="2"/>
    <x v="5"/>
    <s v="W18"/>
    <x v="5"/>
    <s v="TPCEMM003"/>
    <m/>
    <s v="Domestic"/>
    <x v="3"/>
    <x v="9"/>
    <s v="Me"/>
    <x v="0"/>
    <n v="2400"/>
    <n v="2346"/>
    <n v="54"/>
    <n v="0.97750000000000004"/>
    <m/>
    <m/>
    <n v="2400"/>
    <n v="2346"/>
    <n v="54"/>
    <n v="0.97750000000000004"/>
    <m/>
    <m/>
  </r>
  <r>
    <x v="1"/>
    <x v="0"/>
    <x v="0"/>
    <d v="2022-04-25T00:00:00"/>
    <d v="2022-05-01T00:00:00"/>
    <x v="0"/>
    <x v="2"/>
    <x v="5"/>
    <s v="W18"/>
    <x v="5"/>
    <s v="TPCTOHYB01"/>
    <m/>
    <s v="Domestic"/>
    <x v="3"/>
    <x v="2"/>
    <s v="Re"/>
    <x v="0"/>
    <n v="0"/>
    <n v="0"/>
    <n v="0"/>
    <n v="0"/>
    <m/>
    <m/>
    <n v="0"/>
    <n v="0"/>
    <n v="0"/>
    <n v="0"/>
    <m/>
    <m/>
  </r>
  <r>
    <x v="1"/>
    <x v="0"/>
    <x v="0"/>
    <d v="2022-04-25T00:00:00"/>
    <d v="2022-05-01T00:00:00"/>
    <x v="0"/>
    <x v="2"/>
    <x v="5"/>
    <s v="W18"/>
    <x v="5"/>
    <s v="TPCTOHYB02"/>
    <m/>
    <s v="Domestic"/>
    <x v="3"/>
    <x v="2"/>
    <s v="Re"/>
    <x v="0"/>
    <n v="0"/>
    <n v="0"/>
    <n v="0"/>
    <n v="0"/>
    <m/>
    <m/>
    <n v="0"/>
    <n v="0"/>
    <n v="0"/>
    <n v="0"/>
    <m/>
    <m/>
  </r>
  <r>
    <x v="1"/>
    <x v="0"/>
    <x v="0"/>
    <d v="2022-04-25T00:00:00"/>
    <d v="2022-05-01T00:00:00"/>
    <x v="0"/>
    <x v="2"/>
    <x v="5"/>
    <s v="W18"/>
    <x v="5"/>
    <s v="TPCTOHYB04"/>
    <m/>
    <s v="Domestic"/>
    <x v="3"/>
    <x v="2"/>
    <s v="Re"/>
    <x v="0"/>
    <n v="0"/>
    <n v="0"/>
    <n v="0"/>
    <n v="0"/>
    <m/>
    <m/>
    <n v="0"/>
    <n v="0"/>
    <n v="0"/>
    <n v="0"/>
    <m/>
    <m/>
  </r>
  <r>
    <x v="1"/>
    <x v="0"/>
    <x v="0"/>
    <d v="2022-04-25T00:00:00"/>
    <d v="2022-05-01T00:00:00"/>
    <x v="0"/>
    <x v="2"/>
    <x v="5"/>
    <s v="W18"/>
    <x v="5"/>
    <s v="TPMDBMD001"/>
    <m/>
    <s v="Domestic"/>
    <x v="3"/>
    <x v="6"/>
    <s v="Re"/>
    <x v="0"/>
    <n v="400"/>
    <n v="432"/>
    <n v="32"/>
    <n v="0.92"/>
    <m/>
    <m/>
    <n v="400"/>
    <n v="432"/>
    <n v="32"/>
    <n v="0.92"/>
    <m/>
    <m/>
  </r>
  <r>
    <x v="1"/>
    <x v="0"/>
    <x v="0"/>
    <d v="2022-04-25T00:00:00"/>
    <d v="2022-05-01T00:00:00"/>
    <x v="0"/>
    <x v="2"/>
    <x v="5"/>
    <s v="W18"/>
    <x v="5"/>
    <s v="TPMDBXO001"/>
    <m/>
    <s v="Domestic"/>
    <x v="3"/>
    <x v="6"/>
    <s v=""/>
    <x v="0"/>
    <n v="180"/>
    <n v="162"/>
    <n v="18"/>
    <n v="0.9"/>
    <m/>
    <m/>
    <n v="180"/>
    <n v="162"/>
    <n v="18"/>
    <n v="0.9"/>
    <m/>
    <m/>
  </r>
  <r>
    <x v="1"/>
    <x v="0"/>
    <x v="0"/>
    <d v="2022-04-25T00:00:00"/>
    <d v="2022-05-01T00:00:00"/>
    <x v="0"/>
    <x v="2"/>
    <x v="5"/>
    <s v="W18"/>
    <x v="5"/>
    <s v="11VMB00429"/>
    <m/>
    <s v="Domestic"/>
    <x v="4"/>
    <x v="10"/>
    <s v="Bu"/>
    <x v="1"/>
    <n v="700"/>
    <n v="680"/>
    <n v="20"/>
    <n v="0.97142857142857142"/>
    <m/>
    <m/>
    <n v="700"/>
    <n v="680"/>
    <n v="20"/>
    <n v="0.97142857142857142"/>
    <m/>
    <m/>
  </r>
  <r>
    <x v="1"/>
    <x v="0"/>
    <x v="0"/>
    <d v="2022-04-25T00:00:00"/>
    <d v="2022-05-01T00:00:00"/>
    <x v="0"/>
    <x v="2"/>
    <x v="5"/>
    <s v="W18"/>
    <x v="5"/>
    <s v="11VMB00430"/>
    <m/>
    <s v="Domestic"/>
    <x v="4"/>
    <x v="10"/>
    <s v="Bu"/>
    <x v="1"/>
    <n v="0"/>
    <n v="0"/>
    <n v="0"/>
    <n v="0"/>
    <m/>
    <m/>
    <n v="0"/>
    <n v="0"/>
    <n v="0"/>
    <n v="0"/>
    <m/>
    <m/>
  </r>
  <r>
    <x v="1"/>
    <x v="0"/>
    <x v="0"/>
    <d v="2022-04-25T00:00:00"/>
    <d v="2022-05-01T00:00:00"/>
    <x v="0"/>
    <x v="2"/>
    <x v="5"/>
    <s v="W18"/>
    <x v="5"/>
    <s v="11VMB00431"/>
    <m/>
    <s v="Domestic"/>
    <x v="4"/>
    <x v="10"/>
    <s v="K-"/>
    <x v="1"/>
    <n v="200"/>
    <n v="0"/>
    <n v="200"/>
    <n v="0"/>
    <m/>
    <m/>
    <n v="200"/>
    <n v="0"/>
    <n v="200"/>
    <n v="0"/>
    <m/>
    <m/>
  </r>
  <r>
    <x v="1"/>
    <x v="0"/>
    <x v="0"/>
    <d v="2022-04-25T00:00:00"/>
    <d v="2022-05-01T00:00:00"/>
    <x v="0"/>
    <x v="2"/>
    <x v="5"/>
    <s v="W18"/>
    <x v="5"/>
    <s v="11VMB00432"/>
    <m/>
    <s v="Domestic"/>
    <x v="4"/>
    <x v="10"/>
    <s v="Bu"/>
    <x v="1"/>
    <n v="1800"/>
    <n v="1661"/>
    <n v="139"/>
    <n v="0.92277777777777781"/>
    <m/>
    <m/>
    <n v="1800"/>
    <n v="1661"/>
    <n v="139"/>
    <n v="0.92277777777777781"/>
    <m/>
    <m/>
  </r>
  <r>
    <x v="1"/>
    <x v="0"/>
    <x v="0"/>
    <d v="2022-04-25T00:00:00"/>
    <d v="2022-05-01T00:00:00"/>
    <x v="0"/>
    <x v="2"/>
    <x v="5"/>
    <s v="W18"/>
    <x v="5"/>
    <s v="11VMB00433"/>
    <m/>
    <s v="Domestic"/>
    <x v="4"/>
    <x v="10"/>
    <s v="Bu"/>
    <x v="1"/>
    <n v="0"/>
    <n v="0"/>
    <n v="0"/>
    <n v="0"/>
    <m/>
    <m/>
    <n v="0"/>
    <n v="0"/>
    <n v="0"/>
    <n v="0"/>
    <m/>
    <m/>
  </r>
  <r>
    <x v="1"/>
    <x v="0"/>
    <x v="0"/>
    <d v="2022-04-25T00:00:00"/>
    <d v="2022-05-01T00:00:00"/>
    <x v="0"/>
    <x v="2"/>
    <x v="5"/>
    <s v="W18"/>
    <x v="5"/>
    <s v="11VMB00434"/>
    <m/>
    <s v="Domestic"/>
    <x v="4"/>
    <x v="10"/>
    <s v="K-"/>
    <x v="1"/>
    <n v="0"/>
    <n v="201"/>
    <n v="201"/>
    <n v="0"/>
    <m/>
    <m/>
    <n v="0"/>
    <n v="201"/>
    <n v="201"/>
    <n v="0"/>
    <m/>
    <m/>
  </r>
  <r>
    <x v="1"/>
    <x v="0"/>
    <x v="0"/>
    <d v="2022-04-25T00:00:00"/>
    <d v="2022-05-01T00:00:00"/>
    <x v="0"/>
    <x v="2"/>
    <x v="5"/>
    <s v="W18"/>
    <x v="5"/>
    <s v="11VMB00435"/>
    <m/>
    <s v="Domestic"/>
    <x v="4"/>
    <x v="10"/>
    <s v="TO"/>
    <x v="1"/>
    <n v="1200"/>
    <n v="1143"/>
    <n v="57"/>
    <n v="0.95250000000000001"/>
    <m/>
    <m/>
    <n v="1200"/>
    <n v="1143"/>
    <n v="57"/>
    <n v="0.95250000000000001"/>
    <m/>
    <m/>
  </r>
  <r>
    <x v="1"/>
    <x v="0"/>
    <x v="0"/>
    <d v="2022-04-25T00:00:00"/>
    <d v="2022-05-01T00:00:00"/>
    <x v="0"/>
    <x v="2"/>
    <x v="5"/>
    <s v="W18"/>
    <x v="5"/>
    <s v="11VMB00436"/>
    <m/>
    <s v="Domestic"/>
    <x v="4"/>
    <x v="10"/>
    <s v="TO"/>
    <x v="1"/>
    <n v="0"/>
    <n v="0"/>
    <n v="0"/>
    <n v="0"/>
    <m/>
    <m/>
    <n v="0"/>
    <n v="0"/>
    <n v="0"/>
    <n v="0"/>
    <m/>
    <m/>
  </r>
  <r>
    <x v="1"/>
    <x v="0"/>
    <x v="0"/>
    <d v="2022-04-25T00:00:00"/>
    <d v="2022-05-01T00:00:00"/>
    <x v="0"/>
    <x v="2"/>
    <x v="5"/>
    <s v="W18"/>
    <x v="5"/>
    <s v="11VMB00437"/>
    <m/>
    <s v="Domestic"/>
    <x v="4"/>
    <x v="10"/>
    <s v="K-"/>
    <x v="1"/>
    <n v="0"/>
    <n v="0"/>
    <n v="0"/>
    <n v="0"/>
    <m/>
    <m/>
    <n v="0"/>
    <n v="0"/>
    <n v="0"/>
    <n v="0"/>
    <m/>
    <m/>
  </r>
  <r>
    <x v="1"/>
    <x v="0"/>
    <x v="0"/>
    <d v="2022-04-25T00:00:00"/>
    <d v="2022-05-01T00:00:00"/>
    <x v="0"/>
    <x v="2"/>
    <x v="5"/>
    <s v="W18"/>
    <x v="5"/>
    <s v="11VMB00438"/>
    <m/>
    <s v="Domestic"/>
    <x v="4"/>
    <x v="10"/>
    <s v="K-"/>
    <x v="1"/>
    <n v="0"/>
    <n v="0"/>
    <n v="0"/>
    <n v="0"/>
    <m/>
    <m/>
    <n v="0"/>
    <n v="0"/>
    <n v="0"/>
    <n v="0"/>
    <m/>
    <m/>
  </r>
  <r>
    <x v="1"/>
    <x v="0"/>
    <x v="0"/>
    <d v="2022-04-25T00:00:00"/>
    <d v="2022-05-01T00:00:00"/>
    <x v="0"/>
    <x v="2"/>
    <x v="5"/>
    <s v="W18"/>
    <x v="5"/>
    <s v="11VMB00439"/>
    <m/>
    <s v="Domestic"/>
    <x v="4"/>
    <x v="10"/>
    <s v="Ch"/>
    <x v="1"/>
    <n v="0"/>
    <n v="0"/>
    <n v="0"/>
    <n v="0"/>
    <m/>
    <m/>
    <n v="0"/>
    <n v="0"/>
    <n v="0"/>
    <n v="0"/>
    <m/>
    <m/>
  </r>
  <r>
    <x v="1"/>
    <x v="0"/>
    <x v="0"/>
    <d v="2022-04-25T00:00:00"/>
    <d v="2022-05-01T00:00:00"/>
    <x v="0"/>
    <x v="2"/>
    <x v="5"/>
    <s v="W18"/>
    <x v="5"/>
    <s v="11VMB00440"/>
    <m/>
    <s v="Domestic"/>
    <x v="4"/>
    <x v="10"/>
    <s v="K-"/>
    <x v="1"/>
    <n v="0"/>
    <n v="0"/>
    <n v="0"/>
    <n v="0"/>
    <m/>
    <m/>
    <n v="0"/>
    <n v="0"/>
    <n v="0"/>
    <n v="0"/>
    <m/>
    <m/>
  </r>
  <r>
    <x v="1"/>
    <x v="0"/>
    <x v="0"/>
    <d v="2022-04-25T00:00:00"/>
    <d v="2022-05-01T00:00:00"/>
    <x v="0"/>
    <x v="2"/>
    <x v="5"/>
    <s v="W18"/>
    <x v="5"/>
    <s v="11VMB00478"/>
    <m/>
    <s v="Domestic"/>
    <x v="4"/>
    <x v="10"/>
    <s v="K-"/>
    <x v="1"/>
    <n v="0"/>
    <n v="0"/>
    <n v="0"/>
    <n v="0"/>
    <m/>
    <m/>
    <n v="0"/>
    <n v="0"/>
    <n v="0"/>
    <n v="0"/>
    <m/>
    <m/>
  </r>
  <r>
    <x v="1"/>
    <x v="0"/>
    <x v="0"/>
    <d v="2022-04-25T00:00:00"/>
    <d v="2022-05-01T00:00:00"/>
    <x v="0"/>
    <x v="2"/>
    <x v="5"/>
    <s v="W18"/>
    <x v="5"/>
    <s v="11VMB00483"/>
    <m/>
    <s v="Domestic"/>
    <x v="4"/>
    <x v="10"/>
    <s v="K-"/>
    <x v="1"/>
    <n v="800"/>
    <n v="802"/>
    <n v="2"/>
    <n v="0.99750000000000005"/>
    <m/>
    <m/>
    <n v="800"/>
    <n v="802"/>
    <n v="2"/>
    <n v="0.99750000000000005"/>
    <m/>
    <m/>
  </r>
  <r>
    <x v="1"/>
    <x v="0"/>
    <x v="0"/>
    <d v="2022-04-25T00:00:00"/>
    <d v="2022-05-01T00:00:00"/>
    <x v="0"/>
    <x v="2"/>
    <x v="5"/>
    <s v="W18"/>
    <x v="5"/>
    <s v="11VMB00342"/>
    <m/>
    <s v="Export"/>
    <x v="5"/>
    <x v="2"/>
    <s v=""/>
    <x v="4"/>
    <m/>
    <n v="0"/>
    <n v="0"/>
    <n v="0"/>
    <m/>
    <m/>
    <n v="0"/>
    <n v="0"/>
    <n v="0"/>
    <n v="0"/>
    <m/>
    <m/>
  </r>
  <r>
    <x v="1"/>
    <x v="0"/>
    <x v="0"/>
    <d v="2022-04-25T00:00:00"/>
    <d v="2022-05-01T00:00:00"/>
    <x v="0"/>
    <x v="2"/>
    <x v="5"/>
    <s v="W18"/>
    <x v="5"/>
    <s v="11VMB00343"/>
    <m/>
    <s v="Domestic"/>
    <x v="5"/>
    <x v="2"/>
    <s v="Ri"/>
    <x v="4"/>
    <m/>
    <n v="0"/>
    <n v="0"/>
    <n v="0"/>
    <m/>
    <m/>
    <n v="0"/>
    <n v="0"/>
    <n v="0"/>
    <n v="0"/>
    <m/>
    <m/>
  </r>
  <r>
    <x v="1"/>
    <x v="0"/>
    <x v="0"/>
    <d v="2022-04-25T00:00:00"/>
    <d v="2022-05-01T00:00:00"/>
    <x v="0"/>
    <x v="2"/>
    <x v="5"/>
    <s v="W18"/>
    <x v="5"/>
    <s v="11VMB00344"/>
    <m/>
    <s v="Export"/>
    <x v="5"/>
    <x v="2"/>
    <s v="Ri"/>
    <x v="4"/>
    <n v="750"/>
    <n v="0"/>
    <n v="750"/>
    <n v="0"/>
    <m/>
    <m/>
    <n v="0"/>
    <n v="0"/>
    <n v="0"/>
    <n v="0"/>
    <m/>
    <m/>
  </r>
  <r>
    <x v="1"/>
    <x v="0"/>
    <x v="0"/>
    <d v="2022-04-25T00:00:00"/>
    <d v="2022-05-01T00:00:00"/>
    <x v="0"/>
    <x v="2"/>
    <x v="5"/>
    <s v="W18"/>
    <x v="5"/>
    <s v="11VMB00406"/>
    <m/>
    <s v="Domestic"/>
    <x v="5"/>
    <x v="10"/>
    <s v="Co"/>
    <x v="1"/>
    <n v="314"/>
    <n v="381"/>
    <n v="67"/>
    <n v="0.78662420382165599"/>
    <m/>
    <m/>
    <n v="314"/>
    <n v="381"/>
    <n v="67"/>
    <n v="0.78662420382165599"/>
    <m/>
    <m/>
  </r>
  <r>
    <x v="1"/>
    <x v="0"/>
    <x v="0"/>
    <d v="2022-04-25T00:00:00"/>
    <d v="2022-05-01T00:00:00"/>
    <x v="0"/>
    <x v="2"/>
    <x v="5"/>
    <s v="W18"/>
    <x v="5"/>
    <s v="11VMB00408"/>
    <m/>
    <s v="Domestic"/>
    <x v="5"/>
    <x v="10"/>
    <s v="Co"/>
    <x v="1"/>
    <n v="314"/>
    <n v="370"/>
    <n v="56"/>
    <n v="0.82165605095541405"/>
    <m/>
    <m/>
    <n v="314"/>
    <n v="370"/>
    <n v="56"/>
    <n v="0.82165605095541405"/>
    <m/>
    <m/>
  </r>
  <r>
    <x v="1"/>
    <x v="0"/>
    <x v="0"/>
    <d v="2022-04-25T00:00:00"/>
    <d v="2022-05-01T00:00:00"/>
    <x v="0"/>
    <x v="2"/>
    <x v="5"/>
    <s v="W18"/>
    <x v="5"/>
    <s v="11VMB00410"/>
    <m/>
    <s v="Domestic"/>
    <x v="5"/>
    <x v="10"/>
    <s v="Co"/>
    <x v="1"/>
    <n v="314"/>
    <n v="808"/>
    <n v="494"/>
    <n v="0"/>
    <m/>
    <m/>
    <n v="314"/>
    <n v="808"/>
    <n v="494"/>
    <n v="0"/>
    <m/>
    <m/>
  </r>
  <r>
    <x v="1"/>
    <x v="0"/>
    <x v="0"/>
    <d v="2022-04-25T00:00:00"/>
    <d v="2022-05-01T00:00:00"/>
    <x v="0"/>
    <x v="2"/>
    <x v="5"/>
    <s v="W18"/>
    <x v="5"/>
    <s v="11VMB00417"/>
    <m/>
    <s v="Domestic"/>
    <x v="5"/>
    <x v="10"/>
    <s v="Co"/>
    <x v="1"/>
    <n v="314"/>
    <n v="379"/>
    <n v="65"/>
    <n v="0.79299363057324834"/>
    <m/>
    <m/>
    <n v="314"/>
    <n v="379"/>
    <n v="65"/>
    <n v="0.79299363057324834"/>
    <m/>
    <m/>
  </r>
  <r>
    <x v="1"/>
    <x v="0"/>
    <x v="0"/>
    <d v="2022-04-25T00:00:00"/>
    <d v="2022-05-01T00:00:00"/>
    <x v="0"/>
    <x v="2"/>
    <x v="5"/>
    <s v="W18"/>
    <x v="5"/>
    <s v="12BUS00013"/>
    <m/>
    <s v="Export"/>
    <x v="5"/>
    <x v="10"/>
    <s v="Ra"/>
    <x v="5"/>
    <m/>
    <n v="0"/>
    <n v="0"/>
    <n v="0"/>
    <m/>
    <m/>
    <n v="0"/>
    <n v="0"/>
    <n v="0"/>
    <n v="0"/>
    <m/>
    <m/>
  </r>
  <r>
    <x v="1"/>
    <x v="0"/>
    <x v="0"/>
    <d v="2022-04-25T00:00:00"/>
    <d v="2022-05-01T00:00:00"/>
    <x v="0"/>
    <x v="2"/>
    <x v="5"/>
    <s v="W18"/>
    <x v="5"/>
    <s v="12BUS00016"/>
    <m/>
    <s v="Export"/>
    <x v="5"/>
    <x v="10"/>
    <s v=""/>
    <x v="4"/>
    <m/>
    <n v="0"/>
    <n v="0"/>
    <n v="0"/>
    <m/>
    <m/>
    <n v="0"/>
    <n v="0"/>
    <n v="0"/>
    <n v="0"/>
    <m/>
    <m/>
  </r>
  <r>
    <x v="1"/>
    <x v="0"/>
    <x v="0"/>
    <d v="2022-04-25T00:00:00"/>
    <d v="2022-05-01T00:00:00"/>
    <x v="0"/>
    <x v="2"/>
    <x v="5"/>
    <s v="W18"/>
    <x v="5"/>
    <s v="12BUS00018"/>
    <m/>
    <s v="Export"/>
    <x v="5"/>
    <x v="10"/>
    <s v=""/>
    <x v="5"/>
    <m/>
    <n v="0"/>
    <n v="0"/>
    <n v="0"/>
    <m/>
    <m/>
    <n v="0"/>
    <n v="0"/>
    <n v="0"/>
    <n v="0"/>
    <m/>
    <m/>
  </r>
  <r>
    <x v="1"/>
    <x v="0"/>
    <x v="0"/>
    <d v="2022-04-25T00:00:00"/>
    <d v="2022-05-01T00:00:00"/>
    <x v="0"/>
    <x v="2"/>
    <x v="5"/>
    <s v="W18"/>
    <x v="5"/>
    <s v="12CHI00003"/>
    <m/>
    <s v="Export"/>
    <x v="5"/>
    <x v="10"/>
    <s v=""/>
    <x v="1"/>
    <n v="1536"/>
    <n v="1536"/>
    <n v="0"/>
    <n v="1"/>
    <m/>
    <m/>
    <n v="1536"/>
    <n v="1536"/>
    <n v="0"/>
    <n v="1"/>
    <m/>
    <m/>
  </r>
  <r>
    <x v="1"/>
    <x v="0"/>
    <x v="0"/>
    <d v="2022-04-25T00:00:00"/>
    <d v="2022-05-01T00:00:00"/>
    <x v="0"/>
    <x v="2"/>
    <x v="5"/>
    <s v="W18"/>
    <x v="5"/>
    <s v="12CHI00004"/>
    <m/>
    <s v="Export"/>
    <x v="5"/>
    <x v="10"/>
    <s v=""/>
    <x v="1"/>
    <n v="1536"/>
    <n v="1536"/>
    <n v="0"/>
    <n v="1"/>
    <m/>
    <m/>
    <n v="1536"/>
    <n v="1536"/>
    <n v="0"/>
    <n v="1"/>
    <m/>
    <m/>
  </r>
  <r>
    <x v="1"/>
    <x v="0"/>
    <x v="0"/>
    <d v="2022-04-25T00:00:00"/>
    <d v="2022-05-01T00:00:00"/>
    <x v="0"/>
    <x v="2"/>
    <x v="5"/>
    <s v="W18"/>
    <x v="5"/>
    <s v="12CHI00005"/>
    <m/>
    <s v="Export"/>
    <x v="5"/>
    <x v="10"/>
    <s v=""/>
    <x v="1"/>
    <n v="1536"/>
    <n v="1536"/>
    <n v="0"/>
    <n v="1"/>
    <m/>
    <m/>
    <n v="1536"/>
    <n v="1536"/>
    <n v="0"/>
    <n v="1"/>
    <m/>
    <m/>
  </r>
  <r>
    <x v="1"/>
    <x v="0"/>
    <x v="0"/>
    <d v="2022-04-25T00:00:00"/>
    <d v="2022-05-01T00:00:00"/>
    <x v="0"/>
    <x v="2"/>
    <x v="5"/>
    <s v="W18"/>
    <x v="5"/>
    <s v="12CHI00006"/>
    <m/>
    <s v="Export"/>
    <x v="5"/>
    <x v="10"/>
    <s v=""/>
    <x v="1"/>
    <n v="1536"/>
    <n v="1536"/>
    <n v="0"/>
    <n v="1"/>
    <m/>
    <m/>
    <n v="1536"/>
    <n v="1536"/>
    <n v="0"/>
    <n v="1"/>
    <m/>
    <m/>
  </r>
  <r>
    <x v="1"/>
    <x v="0"/>
    <x v="0"/>
    <d v="2022-04-25T00:00:00"/>
    <d v="2022-05-01T00:00:00"/>
    <x v="0"/>
    <x v="2"/>
    <x v="5"/>
    <s v="W18"/>
    <x v="5"/>
    <s v="12EUR00001"/>
    <m/>
    <s v="Export"/>
    <x v="5"/>
    <x v="2"/>
    <s v=""/>
    <x v="4"/>
    <n v="5520.0000000000036"/>
    <n v="5499"/>
    <n v="21.000000000003638"/>
    <n v="0.99619565217391237"/>
    <m/>
    <m/>
    <n v="5500"/>
    <n v="5499"/>
    <n v="1"/>
    <n v="0.99981818181818183"/>
    <m/>
    <m/>
  </r>
  <r>
    <x v="1"/>
    <x v="0"/>
    <x v="0"/>
    <d v="2022-04-25T00:00:00"/>
    <d v="2022-05-01T00:00:00"/>
    <x v="0"/>
    <x v="2"/>
    <x v="5"/>
    <s v="W18"/>
    <x v="5"/>
    <s v="12EUR000032"/>
    <m/>
    <s v="Export"/>
    <x v="5"/>
    <x v="10"/>
    <s v="Co"/>
    <x v="1"/>
    <m/>
    <n v="0"/>
    <n v="0"/>
    <n v="0"/>
    <m/>
    <m/>
    <n v="0"/>
    <n v="0"/>
    <n v="0"/>
    <n v="0"/>
    <m/>
    <m/>
  </r>
  <r>
    <x v="1"/>
    <x v="0"/>
    <x v="0"/>
    <d v="2022-04-25T00:00:00"/>
    <d v="2022-05-01T00:00:00"/>
    <x v="0"/>
    <x v="2"/>
    <x v="5"/>
    <s v="W18"/>
    <x v="5"/>
    <s v="12EUR000032"/>
    <m/>
    <s v="Export"/>
    <x v="5"/>
    <x v="10"/>
    <s v="Co"/>
    <x v="1"/>
    <n v="768"/>
    <m/>
    <n v="768"/>
    <n v="0"/>
    <m/>
    <m/>
    <m/>
    <n v="0"/>
    <n v="0"/>
    <n v="0"/>
    <m/>
    <m/>
  </r>
  <r>
    <x v="1"/>
    <x v="0"/>
    <x v="0"/>
    <d v="2022-04-25T00:00:00"/>
    <d v="2022-05-01T00:00:00"/>
    <x v="0"/>
    <x v="2"/>
    <x v="5"/>
    <s v="W18"/>
    <x v="5"/>
    <s v="12EUR000034"/>
    <m/>
    <s v="Export"/>
    <x v="5"/>
    <x v="10"/>
    <s v="Co"/>
    <x v="1"/>
    <m/>
    <n v="768"/>
    <n v="768"/>
    <n v="0"/>
    <m/>
    <m/>
    <n v="768"/>
    <n v="768"/>
    <n v="0"/>
    <n v="1"/>
    <m/>
    <m/>
  </r>
  <r>
    <x v="1"/>
    <x v="0"/>
    <x v="0"/>
    <d v="2022-04-25T00:00:00"/>
    <d v="2022-05-01T00:00:00"/>
    <x v="0"/>
    <x v="2"/>
    <x v="5"/>
    <s v="W18"/>
    <x v="5"/>
    <s v="12EUR000035"/>
    <m/>
    <s v="Export"/>
    <x v="5"/>
    <x v="10"/>
    <s v="Co"/>
    <x v="1"/>
    <m/>
    <n v="0"/>
    <n v="0"/>
    <n v="0"/>
    <m/>
    <m/>
    <n v="0"/>
    <n v="0"/>
    <n v="0"/>
    <n v="0"/>
    <m/>
    <m/>
  </r>
  <r>
    <x v="1"/>
    <x v="0"/>
    <x v="0"/>
    <d v="2022-04-25T00:00:00"/>
    <d v="2022-05-01T00:00:00"/>
    <x v="0"/>
    <x v="2"/>
    <x v="5"/>
    <s v="W18"/>
    <x v="5"/>
    <s v="12EUR00007"/>
    <m/>
    <s v="Export"/>
    <x v="5"/>
    <x v="10"/>
    <s v="Co"/>
    <x v="1"/>
    <n v="1152"/>
    <n v="0"/>
    <n v="1152"/>
    <n v="0"/>
    <m/>
    <m/>
    <n v="0"/>
    <n v="0"/>
    <n v="0"/>
    <n v="0"/>
    <m/>
    <m/>
  </r>
  <r>
    <x v="1"/>
    <x v="0"/>
    <x v="0"/>
    <d v="2022-04-25T00:00:00"/>
    <d v="2022-05-01T00:00:00"/>
    <x v="0"/>
    <x v="2"/>
    <x v="5"/>
    <s v="W18"/>
    <x v="5"/>
    <s v="12EUR00008"/>
    <m/>
    <s v="Export"/>
    <x v="5"/>
    <x v="10"/>
    <s v="Co"/>
    <x v="1"/>
    <m/>
    <n v="0"/>
    <n v="0"/>
    <n v="0"/>
    <m/>
    <m/>
    <n v="0"/>
    <n v="0"/>
    <n v="0"/>
    <n v="0"/>
    <m/>
    <m/>
  </r>
  <r>
    <x v="1"/>
    <x v="0"/>
    <x v="0"/>
    <d v="2022-04-25T00:00:00"/>
    <d v="2022-05-01T00:00:00"/>
    <x v="0"/>
    <x v="2"/>
    <x v="5"/>
    <s v="W18"/>
    <x v="5"/>
    <s v="12EUR00018"/>
    <m/>
    <s v="Export"/>
    <x v="5"/>
    <x v="10"/>
    <s v="Co"/>
    <x v="1"/>
    <m/>
    <n v="0"/>
    <n v="0"/>
    <n v="0"/>
    <m/>
    <m/>
    <n v="0"/>
    <n v="0"/>
    <n v="0"/>
    <n v="0"/>
    <m/>
    <m/>
  </r>
  <r>
    <x v="1"/>
    <x v="0"/>
    <x v="0"/>
    <d v="2022-04-25T00:00:00"/>
    <d v="2022-05-01T00:00:00"/>
    <x v="0"/>
    <x v="2"/>
    <x v="5"/>
    <s v="W18"/>
    <x v="5"/>
    <s v="12EUR00019"/>
    <m/>
    <s v="Export"/>
    <x v="5"/>
    <x v="10"/>
    <s v="Co"/>
    <x v="1"/>
    <m/>
    <n v="1152"/>
    <n v="1152"/>
    <n v="0"/>
    <m/>
    <m/>
    <n v="1152"/>
    <n v="1152"/>
    <n v="0"/>
    <n v="1"/>
    <m/>
    <m/>
  </r>
  <r>
    <x v="1"/>
    <x v="0"/>
    <x v="0"/>
    <d v="2022-04-25T00:00:00"/>
    <d v="2022-05-01T00:00:00"/>
    <x v="0"/>
    <x v="2"/>
    <x v="5"/>
    <s v="W18"/>
    <x v="5"/>
    <s v="12EUR00022"/>
    <m/>
    <s v="Export"/>
    <x v="5"/>
    <x v="10"/>
    <s v=""/>
    <x v="4"/>
    <n v="225"/>
    <n v="0"/>
    <n v="225"/>
    <n v="0"/>
    <m/>
    <m/>
    <n v="0"/>
    <n v="0"/>
    <n v="0"/>
    <n v="0"/>
    <m/>
    <m/>
  </r>
  <r>
    <x v="1"/>
    <x v="0"/>
    <x v="0"/>
    <d v="2022-04-25T00:00:00"/>
    <d v="2022-05-01T00:00:00"/>
    <x v="0"/>
    <x v="2"/>
    <x v="5"/>
    <s v="W18"/>
    <x v="5"/>
    <s v="12EUR00024"/>
    <m/>
    <s v="Export"/>
    <x v="5"/>
    <x v="10"/>
    <s v=""/>
    <x v="4"/>
    <n v="280"/>
    <n v="0"/>
    <n v="280"/>
    <n v="0"/>
    <m/>
    <m/>
    <n v="0"/>
    <n v="0"/>
    <n v="0"/>
    <n v="0"/>
    <m/>
    <m/>
  </r>
  <r>
    <x v="1"/>
    <x v="0"/>
    <x v="0"/>
    <d v="2022-04-25T00:00:00"/>
    <d v="2022-05-01T00:00:00"/>
    <x v="0"/>
    <x v="2"/>
    <x v="5"/>
    <s v="W18"/>
    <x v="5"/>
    <s v="12EUR00027"/>
    <m/>
    <s v="Export"/>
    <x v="5"/>
    <x v="10"/>
    <s v=""/>
    <x v="4"/>
    <m/>
    <n v="0"/>
    <n v="0"/>
    <n v="0"/>
    <m/>
    <m/>
    <n v="0"/>
    <n v="0"/>
    <n v="0"/>
    <n v="0"/>
    <m/>
    <m/>
  </r>
  <r>
    <x v="1"/>
    <x v="0"/>
    <x v="0"/>
    <d v="2022-04-25T00:00:00"/>
    <d v="2022-05-01T00:00:00"/>
    <x v="0"/>
    <x v="2"/>
    <x v="5"/>
    <s v="W18"/>
    <x v="5"/>
    <s v="12EUR00028"/>
    <m/>
    <s v="Export"/>
    <x v="5"/>
    <x v="10"/>
    <s v="Co"/>
    <x v="1"/>
    <m/>
    <n v="0"/>
    <n v="0"/>
    <n v="0"/>
    <m/>
    <m/>
    <n v="0"/>
    <n v="0"/>
    <n v="0"/>
    <n v="0"/>
    <m/>
    <m/>
  </r>
  <r>
    <x v="1"/>
    <x v="0"/>
    <x v="0"/>
    <d v="2022-04-25T00:00:00"/>
    <d v="2022-05-01T00:00:00"/>
    <x v="0"/>
    <x v="2"/>
    <x v="5"/>
    <s v="W18"/>
    <x v="5"/>
    <s v="12EUR00029"/>
    <m/>
    <s v="Export"/>
    <x v="5"/>
    <x v="10"/>
    <s v="Co"/>
    <x v="1"/>
    <m/>
    <n v="0"/>
    <n v="0"/>
    <n v="0"/>
    <m/>
    <m/>
    <n v="0"/>
    <n v="0"/>
    <n v="0"/>
    <n v="0"/>
    <m/>
    <m/>
  </r>
  <r>
    <x v="1"/>
    <x v="0"/>
    <x v="0"/>
    <d v="2022-04-25T00:00:00"/>
    <d v="2022-05-01T00:00:00"/>
    <x v="0"/>
    <x v="2"/>
    <x v="5"/>
    <s v="W18"/>
    <x v="5"/>
    <s v="12EUR00030"/>
    <m/>
    <s v="Export"/>
    <x v="5"/>
    <x v="10"/>
    <s v="Co"/>
    <x v="1"/>
    <m/>
    <n v="0"/>
    <n v="0"/>
    <n v="0"/>
    <m/>
    <m/>
    <n v="0"/>
    <n v="0"/>
    <n v="0"/>
    <n v="0"/>
    <m/>
    <m/>
  </r>
  <r>
    <x v="1"/>
    <x v="0"/>
    <x v="0"/>
    <d v="2022-04-25T00:00:00"/>
    <d v="2022-05-01T00:00:00"/>
    <x v="0"/>
    <x v="2"/>
    <x v="5"/>
    <s v="W18"/>
    <x v="5"/>
    <s v="12EUR00031"/>
    <m/>
    <s v="Export"/>
    <x v="5"/>
    <x v="10"/>
    <s v="Co"/>
    <x v="1"/>
    <m/>
    <n v="0"/>
    <n v="0"/>
    <n v="0"/>
    <m/>
    <m/>
    <n v="0"/>
    <n v="0"/>
    <n v="0"/>
    <n v="0"/>
    <m/>
    <m/>
  </r>
  <r>
    <x v="1"/>
    <x v="0"/>
    <x v="0"/>
    <d v="2022-04-25T00:00:00"/>
    <d v="2022-05-01T00:00:00"/>
    <x v="0"/>
    <x v="2"/>
    <x v="5"/>
    <s v="W18"/>
    <x v="5"/>
    <s v="TPCECC004"/>
    <m/>
    <s v="Domestic"/>
    <x v="5"/>
    <x v="10"/>
    <s v="Co"/>
    <x v="0"/>
    <m/>
    <n v="0"/>
    <n v="0"/>
    <n v="0"/>
    <m/>
    <m/>
    <n v="0"/>
    <n v="0"/>
    <n v="0"/>
    <n v="0"/>
    <m/>
    <m/>
  </r>
  <r>
    <x v="1"/>
    <x v="0"/>
    <x v="0"/>
    <d v="2022-04-25T00:00:00"/>
    <d v="2022-05-01T00:00:00"/>
    <x v="0"/>
    <x v="2"/>
    <x v="5"/>
    <s v="W18"/>
    <x v="5"/>
    <s v="TPCECC005"/>
    <m/>
    <s v="Domestic"/>
    <x v="5"/>
    <x v="10"/>
    <s v="Co"/>
    <x v="0"/>
    <m/>
    <n v="0"/>
    <n v="0"/>
    <n v="0"/>
    <m/>
    <m/>
    <n v="0"/>
    <n v="0"/>
    <n v="0"/>
    <n v="0"/>
    <m/>
    <m/>
  </r>
  <r>
    <x v="1"/>
    <x v="0"/>
    <x v="0"/>
    <d v="2022-04-25T00:00:00"/>
    <d v="2022-05-01T00:00:00"/>
    <x v="0"/>
    <x v="2"/>
    <x v="5"/>
    <s v="W18"/>
    <x v="5"/>
    <s v="TPCECC007"/>
    <m/>
    <s v="Domestic"/>
    <x v="5"/>
    <x v="10"/>
    <s v="Co"/>
    <x v="0"/>
    <m/>
    <n v="0"/>
    <n v="0"/>
    <n v="0"/>
    <m/>
    <m/>
    <n v="0"/>
    <n v="0"/>
    <n v="0"/>
    <n v="0"/>
    <m/>
    <m/>
  </r>
  <r>
    <x v="1"/>
    <x v="0"/>
    <x v="0"/>
    <d v="2022-04-25T00:00:00"/>
    <d v="2022-05-01T00:00:00"/>
    <x v="0"/>
    <x v="2"/>
    <x v="5"/>
    <s v="W18"/>
    <x v="5"/>
    <s v="TRCEOL009"/>
    <m/>
    <s v="Domestic"/>
    <x v="6"/>
    <x v="3"/>
    <s v="Te"/>
    <x v="0"/>
    <n v="0"/>
    <n v="0"/>
    <n v="0"/>
    <n v="0"/>
    <m/>
    <m/>
    <n v="0"/>
    <n v="0"/>
    <n v="0"/>
    <n v="0"/>
    <m/>
    <m/>
  </r>
  <r>
    <x v="1"/>
    <x v="0"/>
    <x v="0"/>
    <d v="2022-04-25T00:00:00"/>
    <d v="2022-05-01T00:00:00"/>
    <x v="0"/>
    <x v="2"/>
    <x v="5"/>
    <s v="W18"/>
    <x v="5"/>
    <s v="TRCEOL024"/>
    <m/>
    <s v="Domestic"/>
    <x v="6"/>
    <x v="3"/>
    <s v="Te"/>
    <x v="0"/>
    <n v="1050"/>
    <n v="1030"/>
    <n v="20"/>
    <n v="0.98095238095238091"/>
    <m/>
    <m/>
    <n v="1050"/>
    <n v="1030"/>
    <n v="20"/>
    <n v="0.98095238095238091"/>
    <m/>
    <m/>
  </r>
  <r>
    <x v="1"/>
    <x v="0"/>
    <x v="0"/>
    <d v="2022-04-25T00:00:00"/>
    <d v="2022-05-01T00:00:00"/>
    <x v="0"/>
    <x v="2"/>
    <x v="5"/>
    <s v="W18"/>
    <x v="5"/>
    <s v="TRCEOL033"/>
    <m/>
    <s v="Domestic"/>
    <x v="6"/>
    <x v="3"/>
    <s v="Te"/>
    <x v="0"/>
    <n v="0"/>
    <n v="0"/>
    <n v="0"/>
    <n v="0"/>
    <m/>
    <m/>
    <n v="0"/>
    <n v="0"/>
    <n v="0"/>
    <n v="0"/>
    <m/>
    <m/>
  </r>
  <r>
    <x v="1"/>
    <x v="0"/>
    <x v="0"/>
    <d v="2022-04-25T00:00:00"/>
    <d v="2022-05-01T00:00:00"/>
    <x v="0"/>
    <x v="2"/>
    <x v="5"/>
    <s v="W18"/>
    <x v="5"/>
    <s v="TRCEOL035"/>
    <m/>
    <s v="Domestic"/>
    <x v="6"/>
    <x v="3"/>
    <s v="Te"/>
    <x v="0"/>
    <n v="0"/>
    <n v="0"/>
    <n v="0"/>
    <n v="0"/>
    <m/>
    <m/>
    <n v="0"/>
    <n v="0"/>
    <n v="0"/>
    <n v="0"/>
    <m/>
    <m/>
  </r>
  <r>
    <x v="1"/>
    <x v="0"/>
    <x v="0"/>
    <d v="2022-04-25T00:00:00"/>
    <d v="2022-05-01T00:00:00"/>
    <x v="0"/>
    <x v="2"/>
    <x v="5"/>
    <s v="W18"/>
    <x v="5"/>
    <s v="TRCEOL039"/>
    <m/>
    <s v="Domestic"/>
    <x v="6"/>
    <x v="3"/>
    <s v="Te"/>
    <x v="0"/>
    <n v="150"/>
    <n v="154"/>
    <n v="4"/>
    <n v="0.97333333333333338"/>
    <m/>
    <m/>
    <n v="150"/>
    <n v="154"/>
    <n v="4"/>
    <n v="0.97333333333333338"/>
    <m/>
    <m/>
  </r>
  <r>
    <x v="0"/>
    <x v="0"/>
    <x v="0"/>
    <d v="2022-04-18T00:00:00"/>
    <d v="2022-04-24T00:00:00"/>
    <x v="0"/>
    <x v="2"/>
    <x v="6"/>
    <s v="W17"/>
    <x v="6"/>
    <s v="11CEBX002"/>
    <m/>
    <s v="Domestic"/>
    <x v="0"/>
    <x v="1"/>
    <s v="Ma"/>
    <x v="1"/>
    <n v="0"/>
    <n v="0"/>
    <n v="0"/>
    <n v="0"/>
    <m/>
    <m/>
    <n v="0"/>
    <n v="0"/>
    <n v="0"/>
    <n v="0"/>
    <m/>
    <m/>
  </r>
  <r>
    <x v="0"/>
    <x v="0"/>
    <x v="0"/>
    <d v="2022-04-18T00:00:00"/>
    <d v="2022-04-24T00:00:00"/>
    <x v="0"/>
    <x v="2"/>
    <x v="6"/>
    <s v="W17"/>
    <x v="6"/>
    <s v="11VMB00466"/>
    <m/>
    <s v="Domestic"/>
    <x v="0"/>
    <x v="1"/>
    <s v="Ma"/>
    <x v="1"/>
    <n v="2000"/>
    <n v="1977.57"/>
    <n v="22.430000000000064"/>
    <n v="0.98878499999999991"/>
    <m/>
    <m/>
    <n v="2000"/>
    <n v="1977.57"/>
    <n v="22.430000000000064"/>
    <n v="0.98878499999999991"/>
    <m/>
    <m/>
  </r>
  <r>
    <x v="0"/>
    <x v="0"/>
    <x v="0"/>
    <d v="2022-04-18T00:00:00"/>
    <d v="2022-04-24T00:00:00"/>
    <x v="0"/>
    <x v="2"/>
    <x v="6"/>
    <s v="W17"/>
    <x v="6"/>
    <s v="11VMB00467"/>
    <m/>
    <s v="Domestic"/>
    <x v="0"/>
    <x v="1"/>
    <s v="Ma"/>
    <x v="1"/>
    <n v="2000"/>
    <n v="2051.3150000000001"/>
    <n v="51.315000000000055"/>
    <n v="0.9743425"/>
    <m/>
    <m/>
    <n v="2000"/>
    <n v="2051.3150000000001"/>
    <n v="51.315000000000055"/>
    <n v="0.9743425"/>
    <m/>
    <m/>
  </r>
  <r>
    <x v="0"/>
    <x v="0"/>
    <x v="0"/>
    <d v="2022-04-18T00:00:00"/>
    <d v="2022-04-24T00:00:00"/>
    <x v="0"/>
    <x v="2"/>
    <x v="6"/>
    <s v="W17"/>
    <x v="6"/>
    <s v="11VMB00468"/>
    <m/>
    <s v="Domestic"/>
    <x v="0"/>
    <x v="1"/>
    <s v="Ma"/>
    <x v="1"/>
    <m/>
    <n v="0"/>
    <n v="0"/>
    <n v="0"/>
    <m/>
    <m/>
    <n v="0"/>
    <n v="0"/>
    <n v="0"/>
    <n v="0"/>
    <m/>
    <m/>
  </r>
  <r>
    <x v="0"/>
    <x v="0"/>
    <x v="0"/>
    <d v="2022-04-18T00:00:00"/>
    <d v="2022-04-24T00:00:00"/>
    <x v="0"/>
    <x v="2"/>
    <x v="6"/>
    <s v="W17"/>
    <x v="6"/>
    <s v="TPCEBB033"/>
    <m/>
    <s v="Domestic"/>
    <x v="0"/>
    <x v="2"/>
    <s v="So"/>
    <x v="0"/>
    <n v="0"/>
    <n v="0"/>
    <n v="0"/>
    <n v="0"/>
    <m/>
    <m/>
    <n v="0"/>
    <n v="0"/>
    <n v="0"/>
    <n v="0"/>
    <m/>
    <m/>
  </r>
  <r>
    <x v="0"/>
    <x v="0"/>
    <x v="0"/>
    <d v="2022-04-18T00:00:00"/>
    <d v="2022-04-24T00:00:00"/>
    <x v="0"/>
    <x v="2"/>
    <x v="6"/>
    <s v="W17"/>
    <x v="6"/>
    <s v="TPCEBB034"/>
    <m/>
    <s v="Domestic"/>
    <x v="0"/>
    <x v="2"/>
    <s v="So"/>
    <x v="0"/>
    <n v="0"/>
    <n v="0"/>
    <n v="0"/>
    <n v="0"/>
    <m/>
    <m/>
    <n v="0"/>
    <n v="0"/>
    <n v="0"/>
    <n v="0"/>
    <m/>
    <m/>
  </r>
  <r>
    <x v="0"/>
    <x v="0"/>
    <x v="0"/>
    <d v="2022-04-18T00:00:00"/>
    <d v="2022-04-24T00:00:00"/>
    <x v="0"/>
    <x v="2"/>
    <x v="6"/>
    <s v="W17"/>
    <x v="6"/>
    <s v="TPCEBX039"/>
    <m/>
    <s v="Domestic"/>
    <x v="0"/>
    <x v="1"/>
    <s v="Ma"/>
    <x v="1"/>
    <n v="0"/>
    <m/>
    <n v="0"/>
    <n v="0"/>
    <m/>
    <m/>
    <m/>
    <n v="0"/>
    <n v="0"/>
    <n v="0"/>
    <m/>
    <m/>
  </r>
  <r>
    <x v="0"/>
    <x v="0"/>
    <x v="0"/>
    <d v="2022-04-18T00:00:00"/>
    <d v="2022-04-24T00:00:00"/>
    <x v="0"/>
    <x v="2"/>
    <x v="6"/>
    <s v="W17"/>
    <x v="6"/>
    <s v="TPCEBX040"/>
    <m/>
    <s v="Domestic"/>
    <x v="0"/>
    <x v="1"/>
    <s v="Ma"/>
    <x v="1"/>
    <n v="13000"/>
    <n v="4452"/>
    <n v="8548"/>
    <n v="0.34246153846153848"/>
    <m/>
    <m/>
    <n v="13000"/>
    <n v="4452"/>
    <n v="8548"/>
    <n v="0.34246153846153848"/>
    <m/>
    <m/>
  </r>
  <r>
    <x v="0"/>
    <x v="0"/>
    <x v="0"/>
    <d v="2022-04-18T00:00:00"/>
    <d v="2022-04-24T00:00:00"/>
    <x v="0"/>
    <x v="2"/>
    <x v="6"/>
    <s v="W17"/>
    <x v="6"/>
    <s v="TPCEBX041"/>
    <m/>
    <s v="Domestic"/>
    <x v="0"/>
    <x v="1"/>
    <s v="Ma"/>
    <x v="1"/>
    <n v="5000"/>
    <n v="4737.5999999999995"/>
    <n v="262.40000000000055"/>
    <n v="0.94751999999999992"/>
    <m/>
    <m/>
    <n v="5000"/>
    <n v="4737.5999999999995"/>
    <n v="262.40000000000055"/>
    <n v="0.94751999999999992"/>
    <m/>
    <m/>
  </r>
  <r>
    <x v="0"/>
    <x v="0"/>
    <x v="0"/>
    <d v="2022-04-18T00:00:00"/>
    <d v="2022-04-24T00:00:00"/>
    <x v="0"/>
    <x v="2"/>
    <x v="6"/>
    <s v="W17"/>
    <x v="6"/>
    <s v="TPCEBX043"/>
    <m/>
    <s v="Domestic"/>
    <x v="0"/>
    <x v="1"/>
    <s v="Ma"/>
    <x v="1"/>
    <m/>
    <n v="0"/>
    <n v="0"/>
    <n v="0"/>
    <m/>
    <m/>
    <n v="1000"/>
    <n v="0"/>
    <n v="1000"/>
    <n v="0"/>
    <m/>
    <m/>
  </r>
  <r>
    <x v="0"/>
    <x v="0"/>
    <x v="0"/>
    <d v="2022-04-18T00:00:00"/>
    <d v="2022-04-24T00:00:00"/>
    <x v="0"/>
    <x v="2"/>
    <x v="6"/>
    <s v="W17"/>
    <x v="6"/>
    <s v="TPCEBX044"/>
    <m/>
    <s v="Domestic"/>
    <x v="0"/>
    <x v="1"/>
    <s v="Ma"/>
    <x v="1"/>
    <n v="4000"/>
    <n v="2952.949918495382"/>
    <n v="1047.050081504618"/>
    <n v="0.73823747962384556"/>
    <m/>
    <m/>
    <n v="3000"/>
    <n v="2952.949918495382"/>
    <n v="47.050081504617992"/>
    <n v="0.98431663949846071"/>
    <m/>
    <m/>
  </r>
  <r>
    <x v="0"/>
    <x v="0"/>
    <x v="0"/>
    <d v="2022-04-18T00:00:00"/>
    <d v="2022-04-24T00:00:00"/>
    <x v="0"/>
    <x v="2"/>
    <x v="6"/>
    <s v="W17"/>
    <x v="6"/>
    <s v="TPCEBX045"/>
    <m/>
    <s v="Domestic"/>
    <x v="0"/>
    <x v="1"/>
    <s v="Ma"/>
    <x v="1"/>
    <n v="15000"/>
    <n v="8234.625"/>
    <n v="6765.375"/>
    <n v="0.54897499999999999"/>
    <m/>
    <m/>
    <n v="15000"/>
    <n v="8234.625"/>
    <n v="6765.375"/>
    <n v="0.54897499999999999"/>
    <m/>
    <m/>
  </r>
  <r>
    <x v="0"/>
    <x v="0"/>
    <x v="0"/>
    <d v="2022-04-18T00:00:00"/>
    <d v="2022-04-24T00:00:00"/>
    <x v="0"/>
    <x v="2"/>
    <x v="6"/>
    <s v="W17"/>
    <x v="6"/>
    <s v="TPCEBX046"/>
    <m/>
    <s v="Domestic"/>
    <x v="0"/>
    <x v="1"/>
    <s v="Ma"/>
    <x v="1"/>
    <n v="11000"/>
    <n v="10538.849999999999"/>
    <n v="461.15000000000146"/>
    <n v="0.95807727272727261"/>
    <m/>
    <m/>
    <n v="11000"/>
    <n v="10538.849999999999"/>
    <n v="461.15000000000146"/>
    <n v="0.95807727272727261"/>
    <m/>
    <m/>
  </r>
  <r>
    <x v="0"/>
    <x v="0"/>
    <x v="0"/>
    <d v="2022-04-18T00:00:00"/>
    <d v="2022-04-24T00:00:00"/>
    <x v="0"/>
    <x v="2"/>
    <x v="6"/>
    <s v="W17"/>
    <x v="6"/>
    <s v="TPCEBX061"/>
    <m/>
    <s v="Domestic"/>
    <x v="0"/>
    <x v="1"/>
    <s v="Ma"/>
    <x v="1"/>
    <n v="3000"/>
    <n v="1234.8"/>
    <n v="1765.2"/>
    <n v="0.41159999999999997"/>
    <m/>
    <m/>
    <n v="3000"/>
    <n v="1234.8"/>
    <n v="1765.2"/>
    <n v="0.41159999999999997"/>
    <m/>
    <m/>
  </r>
  <r>
    <x v="0"/>
    <x v="0"/>
    <x v="0"/>
    <d v="2022-04-18T00:00:00"/>
    <d v="2022-04-24T00:00:00"/>
    <x v="0"/>
    <x v="2"/>
    <x v="6"/>
    <s v="W17"/>
    <x v="6"/>
    <s v="TPCEBX062"/>
    <m/>
    <s v="Domestic"/>
    <x v="0"/>
    <x v="1"/>
    <s v="Ma"/>
    <x v="1"/>
    <n v="0"/>
    <n v="0"/>
    <n v="0"/>
    <n v="0"/>
    <m/>
    <m/>
    <n v="0"/>
    <n v="0"/>
    <n v="0"/>
    <n v="0"/>
    <m/>
    <m/>
  </r>
  <r>
    <x v="0"/>
    <x v="0"/>
    <x v="0"/>
    <d v="2022-04-18T00:00:00"/>
    <d v="2022-04-24T00:00:00"/>
    <x v="0"/>
    <x v="2"/>
    <x v="6"/>
    <s v="W17"/>
    <x v="6"/>
    <s v="TPCEBX063"/>
    <m/>
    <s v="Domestic"/>
    <x v="0"/>
    <x v="1"/>
    <s v="Ma"/>
    <x v="1"/>
    <n v="1000"/>
    <n v="1007.3"/>
    <n v="7.2999999999999545"/>
    <n v="0.99270000000000003"/>
    <m/>
    <m/>
    <n v="1000"/>
    <n v="1007.3"/>
    <n v="7.2999999999999545"/>
    <n v="0.99270000000000003"/>
    <m/>
    <m/>
  </r>
  <r>
    <x v="0"/>
    <x v="0"/>
    <x v="0"/>
    <d v="2022-04-18T00:00:00"/>
    <d v="2022-04-24T00:00:00"/>
    <x v="0"/>
    <x v="2"/>
    <x v="6"/>
    <s v="W17"/>
    <x v="6"/>
    <s v="TPCECG056"/>
    <m/>
    <s v="Domestic"/>
    <x v="0"/>
    <x v="2"/>
    <s v="Ri"/>
    <x v="1"/>
    <n v="2464"/>
    <n v="2755.1999999999812"/>
    <n v="291.19999999998117"/>
    <n v="0.88181818181818949"/>
    <m/>
    <m/>
    <n v="2464"/>
    <n v="2755.1999999999812"/>
    <n v="291.19999999998117"/>
    <n v="0.88181818181818949"/>
    <m/>
    <m/>
  </r>
  <r>
    <x v="0"/>
    <x v="0"/>
    <x v="0"/>
    <d v="2022-04-18T00:00:00"/>
    <d v="2022-04-24T00:00:00"/>
    <x v="0"/>
    <x v="2"/>
    <x v="6"/>
    <s v="W17"/>
    <x v="6"/>
    <s v="TPCECG062"/>
    <m/>
    <s v="Domestic"/>
    <x v="0"/>
    <x v="2"/>
    <s v="Ri"/>
    <x v="1"/>
    <n v="0"/>
    <n v="0"/>
    <n v="0"/>
    <n v="0"/>
    <m/>
    <m/>
    <n v="0"/>
    <n v="0"/>
    <n v="0"/>
    <n v="0"/>
    <m/>
    <m/>
  </r>
  <r>
    <x v="0"/>
    <x v="0"/>
    <x v="0"/>
    <d v="2022-04-18T00:00:00"/>
    <d v="2022-04-24T00:00:00"/>
    <x v="0"/>
    <x v="2"/>
    <x v="6"/>
    <s v="W17"/>
    <x v="6"/>
    <s v="TPCECG063"/>
    <m/>
    <s v="Domestic"/>
    <x v="0"/>
    <x v="2"/>
    <s v="Ri"/>
    <x v="0"/>
    <n v="0"/>
    <n v="0"/>
    <n v="0"/>
    <n v="0"/>
    <m/>
    <m/>
    <n v="0"/>
    <n v="0"/>
    <n v="0"/>
    <n v="0"/>
    <m/>
    <m/>
  </r>
  <r>
    <x v="0"/>
    <x v="0"/>
    <x v="0"/>
    <d v="2022-04-18T00:00:00"/>
    <d v="2022-04-24T00:00:00"/>
    <x v="0"/>
    <x v="2"/>
    <x v="6"/>
    <s v="W17"/>
    <x v="6"/>
    <s v="TPCECG064"/>
    <m/>
    <s v="Domestic"/>
    <x v="0"/>
    <x v="2"/>
    <s v="Ri"/>
    <x v="1"/>
    <n v="12320"/>
    <n v="8514.5"/>
    <n v="3805.5"/>
    <n v="0.69111201298701297"/>
    <m/>
    <m/>
    <n v="12320"/>
    <n v="8514.5"/>
    <n v="3805.5"/>
    <n v="0.69111201298701297"/>
    <m/>
    <m/>
  </r>
  <r>
    <x v="0"/>
    <x v="0"/>
    <x v="0"/>
    <d v="2022-04-18T00:00:00"/>
    <d v="2022-04-24T00:00:00"/>
    <x v="0"/>
    <x v="2"/>
    <x v="6"/>
    <s v="W17"/>
    <x v="6"/>
    <s v="TPCECG065"/>
    <m/>
    <s v="Domestic"/>
    <x v="0"/>
    <x v="2"/>
    <s v="Ri"/>
    <x v="0"/>
    <n v="0"/>
    <n v="0"/>
    <n v="0"/>
    <n v="0"/>
    <m/>
    <m/>
    <n v="0"/>
    <n v="0"/>
    <n v="0"/>
    <n v="0"/>
    <m/>
    <m/>
  </r>
  <r>
    <x v="0"/>
    <x v="0"/>
    <x v="0"/>
    <d v="2022-04-18T00:00:00"/>
    <d v="2022-04-24T00:00:00"/>
    <x v="0"/>
    <x v="2"/>
    <x v="6"/>
    <s v="W17"/>
    <x v="6"/>
    <s v="TPCECG066"/>
    <m/>
    <s v="Domestic"/>
    <x v="0"/>
    <x v="2"/>
    <s v="Ne"/>
    <x v="0"/>
    <n v="0"/>
    <n v="0"/>
    <n v="0"/>
    <n v="0"/>
    <m/>
    <m/>
    <n v="0"/>
    <n v="0"/>
    <n v="0"/>
    <n v="0"/>
    <m/>
    <m/>
  </r>
  <r>
    <x v="0"/>
    <x v="0"/>
    <x v="0"/>
    <d v="2022-04-18T00:00:00"/>
    <d v="2022-04-24T00:00:00"/>
    <x v="0"/>
    <x v="2"/>
    <x v="6"/>
    <s v="W17"/>
    <x v="6"/>
    <s v="TPCECG067"/>
    <m/>
    <s v="Domestic"/>
    <x v="0"/>
    <x v="2"/>
    <s v="Ne"/>
    <x v="0"/>
    <n v="0"/>
    <n v="0"/>
    <n v="0"/>
    <n v="0"/>
    <m/>
    <m/>
    <n v="0"/>
    <n v="0"/>
    <n v="0"/>
    <n v="0"/>
    <m/>
    <m/>
  </r>
  <r>
    <x v="0"/>
    <x v="0"/>
    <x v="0"/>
    <d v="2022-04-18T00:00:00"/>
    <d v="2022-04-24T00:00:00"/>
    <x v="0"/>
    <x v="2"/>
    <x v="6"/>
    <s v="W17"/>
    <x v="6"/>
    <s v="TPCECG068"/>
    <m/>
    <s v="Domestic"/>
    <x v="0"/>
    <x v="2"/>
    <s v="Ne"/>
    <x v="0"/>
    <n v="19200"/>
    <n v="19596"/>
    <n v="396"/>
    <n v="0.979375"/>
    <m/>
    <m/>
    <n v="19200"/>
    <n v="19596"/>
    <n v="396"/>
    <n v="0.979375"/>
    <m/>
    <m/>
  </r>
  <r>
    <x v="0"/>
    <x v="0"/>
    <x v="0"/>
    <d v="2022-04-18T00:00:00"/>
    <d v="2022-04-24T00:00:00"/>
    <x v="0"/>
    <x v="2"/>
    <x v="6"/>
    <s v="W17"/>
    <x v="6"/>
    <s v="TPCECG070"/>
    <m/>
    <s v="Domestic"/>
    <x v="0"/>
    <x v="2"/>
    <s v="Pa"/>
    <x v="0"/>
    <n v="4000"/>
    <n v="3915.5"/>
    <n v="84.5"/>
    <n v="0.97887500000000005"/>
    <m/>
    <m/>
    <n v="4000"/>
    <n v="3915.5"/>
    <n v="84.5"/>
    <n v="0.97887500000000005"/>
    <m/>
    <m/>
  </r>
  <r>
    <x v="0"/>
    <x v="0"/>
    <x v="0"/>
    <d v="2022-04-18T00:00:00"/>
    <d v="2022-04-24T00:00:00"/>
    <x v="0"/>
    <x v="2"/>
    <x v="6"/>
    <s v="W17"/>
    <x v="6"/>
    <s v="TPCECG073"/>
    <m/>
    <s v="Domestic"/>
    <x v="0"/>
    <x v="2"/>
    <s v="Pa"/>
    <x v="0"/>
    <n v="8000"/>
    <n v="7489.6"/>
    <n v="510.39999999999964"/>
    <n v="0.93620000000000003"/>
    <m/>
    <m/>
    <n v="8000"/>
    <n v="7489.6"/>
    <n v="510.39999999999964"/>
    <n v="0.93620000000000003"/>
    <m/>
    <m/>
  </r>
  <r>
    <x v="0"/>
    <x v="0"/>
    <x v="0"/>
    <d v="2022-04-18T00:00:00"/>
    <d v="2022-04-24T00:00:00"/>
    <x v="0"/>
    <x v="2"/>
    <x v="6"/>
    <s v="W17"/>
    <x v="6"/>
    <s v="TPCECG074"/>
    <m/>
    <s v="Domestic"/>
    <x v="0"/>
    <x v="2"/>
    <s v="Pa"/>
    <x v="0"/>
    <n v="0"/>
    <n v="0"/>
    <n v="0"/>
    <n v="0"/>
    <m/>
    <m/>
    <n v="0"/>
    <n v="0"/>
    <n v="0"/>
    <n v="0"/>
    <m/>
    <m/>
  </r>
  <r>
    <x v="0"/>
    <x v="0"/>
    <x v="0"/>
    <d v="2022-04-18T00:00:00"/>
    <d v="2022-04-24T00:00:00"/>
    <x v="0"/>
    <x v="2"/>
    <x v="6"/>
    <s v="W17"/>
    <x v="6"/>
    <s v="TPCECG076"/>
    <m/>
    <s v="Domestic"/>
    <x v="0"/>
    <x v="2"/>
    <s v="Pa"/>
    <x v="0"/>
    <n v="400"/>
    <n v="382.8"/>
    <n v="17.199999999999989"/>
    <n v="0.95700000000000007"/>
    <m/>
    <m/>
    <n v="400"/>
    <n v="382.8"/>
    <n v="17.199999999999989"/>
    <n v="0.95700000000000007"/>
    <m/>
    <m/>
  </r>
  <r>
    <x v="0"/>
    <x v="0"/>
    <x v="0"/>
    <d v="2022-04-18T00:00:00"/>
    <d v="2022-04-24T00:00:00"/>
    <x v="0"/>
    <x v="2"/>
    <x v="6"/>
    <s v="W17"/>
    <x v="6"/>
    <s v="TPCECG077"/>
    <m/>
    <s v="Domestic"/>
    <x v="0"/>
    <x v="2"/>
    <s v="Pa"/>
    <x v="0"/>
    <n v="0"/>
    <n v="0"/>
    <n v="0"/>
    <n v="0"/>
    <m/>
    <m/>
    <n v="0"/>
    <n v="0"/>
    <n v="0"/>
    <n v="0"/>
    <m/>
    <m/>
  </r>
  <r>
    <x v="0"/>
    <x v="0"/>
    <x v="0"/>
    <d v="2022-04-18T00:00:00"/>
    <d v="2022-04-24T00:00:00"/>
    <x v="0"/>
    <x v="2"/>
    <x v="6"/>
    <s v="W17"/>
    <x v="6"/>
    <s v="TPCEHC021"/>
    <m/>
    <s v="Domestic"/>
    <x v="0"/>
    <x v="1"/>
    <s v="Ha"/>
    <x v="1"/>
    <n v="1800"/>
    <n v="1580.6999999999953"/>
    <n v="219.30000000000473"/>
    <n v="0.8781666666666641"/>
    <m/>
    <m/>
    <n v="1800"/>
    <n v="1580.6999999999953"/>
    <n v="219.30000000000473"/>
    <n v="0.8781666666666641"/>
    <m/>
    <m/>
  </r>
  <r>
    <x v="0"/>
    <x v="0"/>
    <x v="0"/>
    <d v="2022-04-18T00:00:00"/>
    <d v="2022-04-24T00:00:00"/>
    <x v="0"/>
    <x v="2"/>
    <x v="6"/>
    <s v="W17"/>
    <x v="6"/>
    <s v="TPCEHC024"/>
    <m/>
    <s v="Domestic"/>
    <x v="0"/>
    <x v="1"/>
    <s v="Ha"/>
    <x v="1"/>
    <n v="6100"/>
    <n v="1858.5"/>
    <n v="4241.5"/>
    <n v="0.30467213114754099"/>
    <m/>
    <m/>
    <n v="3800"/>
    <n v="1858.5"/>
    <n v="1941.5"/>
    <n v="0.48907894736842106"/>
    <m/>
    <m/>
  </r>
  <r>
    <x v="0"/>
    <x v="0"/>
    <x v="0"/>
    <d v="2022-04-18T00:00:00"/>
    <d v="2022-04-24T00:00:00"/>
    <x v="0"/>
    <x v="2"/>
    <x v="6"/>
    <s v="W17"/>
    <x v="6"/>
    <s v="TPCEHC025"/>
    <m/>
    <s v="Domestic"/>
    <x v="0"/>
    <x v="1"/>
    <s v="Ha"/>
    <x v="1"/>
    <n v="3800"/>
    <n v="3235"/>
    <n v="565"/>
    <n v="0.85131578947368425"/>
    <m/>
    <m/>
    <n v="3800"/>
    <n v="3235"/>
    <n v="565"/>
    <n v="0.85131578947368425"/>
    <m/>
    <m/>
  </r>
  <r>
    <x v="0"/>
    <x v="0"/>
    <x v="0"/>
    <d v="2022-04-18T00:00:00"/>
    <d v="2022-04-24T00:00:00"/>
    <x v="0"/>
    <x v="2"/>
    <x v="6"/>
    <s v="W17"/>
    <x v="6"/>
    <s v="TPCEHC026"/>
    <m/>
    <s v="Domestic"/>
    <x v="0"/>
    <x v="1"/>
    <s v="Ha"/>
    <x v="1"/>
    <n v="1800"/>
    <n v="0"/>
    <n v="1800"/>
    <n v="0"/>
    <m/>
    <m/>
    <n v="0"/>
    <n v="0"/>
    <n v="0"/>
    <n v="0"/>
    <m/>
    <m/>
  </r>
  <r>
    <x v="0"/>
    <x v="0"/>
    <x v="0"/>
    <d v="2022-04-18T00:00:00"/>
    <d v="2022-04-24T00:00:00"/>
    <x v="0"/>
    <x v="2"/>
    <x v="6"/>
    <s v="W17"/>
    <x v="6"/>
    <s v="TPCEHC027"/>
    <m/>
    <s v="Domestic"/>
    <x v="0"/>
    <x v="1"/>
    <s v="Ha"/>
    <x v="1"/>
    <n v="6000"/>
    <n v="7363.5"/>
    <n v="1363.5"/>
    <n v="0.77275000000000005"/>
    <m/>
    <m/>
    <n v="9000"/>
    <n v="7363.5"/>
    <n v="1636.5"/>
    <n v="0.81816666666666671"/>
    <m/>
    <m/>
  </r>
  <r>
    <x v="0"/>
    <x v="0"/>
    <x v="0"/>
    <d v="2022-04-18T00:00:00"/>
    <d v="2022-04-24T00:00:00"/>
    <x v="0"/>
    <x v="2"/>
    <x v="6"/>
    <s v="W17"/>
    <x v="6"/>
    <s v="TPCEHC029"/>
    <m/>
    <s v="Domestic"/>
    <x v="0"/>
    <x v="1"/>
    <s v="Ha"/>
    <x v="1"/>
    <n v="1800"/>
    <n v="1531.1999999999998"/>
    <n v="268.80000000000018"/>
    <n v="0.85066666666666657"/>
    <m/>
    <m/>
    <n v="1800"/>
    <n v="1531.1999999999998"/>
    <n v="268.80000000000018"/>
    <n v="0.85066666666666657"/>
    <m/>
    <m/>
  </r>
  <r>
    <x v="0"/>
    <x v="0"/>
    <x v="0"/>
    <d v="2022-04-18T00:00:00"/>
    <d v="2022-04-24T00:00:00"/>
    <x v="0"/>
    <x v="2"/>
    <x v="6"/>
    <s v="W17"/>
    <x v="6"/>
    <s v="TPCEHC030"/>
    <m/>
    <s v="Domestic"/>
    <x v="0"/>
    <x v="1"/>
    <s v="Ha"/>
    <x v="1"/>
    <n v="0"/>
    <n v="0"/>
    <n v="0"/>
    <n v="0"/>
    <m/>
    <m/>
    <n v="0"/>
    <n v="0"/>
    <n v="0"/>
    <n v="0"/>
    <m/>
    <m/>
  </r>
  <r>
    <x v="0"/>
    <x v="0"/>
    <x v="0"/>
    <d v="2022-04-18T00:00:00"/>
    <d v="2022-04-24T00:00:00"/>
    <x v="0"/>
    <x v="2"/>
    <x v="6"/>
    <s v="W17"/>
    <x v="6"/>
    <s v="TPCEME003"/>
    <m/>
    <s v="Domestic"/>
    <x v="0"/>
    <x v="2"/>
    <s v="Ri"/>
    <x v="0"/>
    <n v="0"/>
    <m/>
    <n v="0"/>
    <n v="0"/>
    <m/>
    <m/>
    <m/>
    <n v="0"/>
    <n v="0"/>
    <n v="0"/>
    <m/>
    <m/>
  </r>
  <r>
    <x v="0"/>
    <x v="0"/>
    <x v="0"/>
    <d v="2022-04-18T00:00:00"/>
    <d v="2022-04-24T00:00:00"/>
    <x v="0"/>
    <x v="2"/>
    <x v="6"/>
    <s v="W17"/>
    <x v="6"/>
    <s v="TPCEXC004"/>
    <m/>
    <s v="Domestic"/>
    <x v="0"/>
    <x v="1"/>
    <s v="Sh"/>
    <x v="0"/>
    <n v="0"/>
    <n v="0"/>
    <n v="0"/>
    <n v="0"/>
    <m/>
    <m/>
    <n v="0"/>
    <n v="0"/>
    <n v="0"/>
    <n v="0"/>
    <m/>
    <m/>
  </r>
  <r>
    <x v="0"/>
    <x v="0"/>
    <x v="0"/>
    <d v="2022-04-18T00:00:00"/>
    <d v="2022-04-24T00:00:00"/>
    <x v="0"/>
    <x v="2"/>
    <x v="6"/>
    <s v="W17"/>
    <x v="6"/>
    <s v="TPCEXM005"/>
    <m/>
    <s v="Domestic"/>
    <x v="0"/>
    <x v="1"/>
    <s v="Sh"/>
    <x v="0"/>
    <n v="5000"/>
    <n v="5015"/>
    <n v="15"/>
    <n v="0.997"/>
    <m/>
    <m/>
    <n v="5000"/>
    <n v="5015"/>
    <n v="15"/>
    <n v="0.997"/>
    <m/>
    <m/>
  </r>
  <r>
    <x v="0"/>
    <x v="0"/>
    <x v="0"/>
    <d v="2022-04-18T00:00:00"/>
    <d v="2022-04-24T00:00:00"/>
    <x v="0"/>
    <x v="2"/>
    <x v="6"/>
    <s v="W17"/>
    <x v="6"/>
    <s v="TPMTCCG001"/>
    <m/>
    <s v="Export"/>
    <x v="0"/>
    <x v="2"/>
    <s v=""/>
    <x v="0"/>
    <n v="2000"/>
    <n v="2010"/>
    <n v="10"/>
    <n v="0.995"/>
    <m/>
    <m/>
    <n v="2000"/>
    <n v="2010"/>
    <n v="10"/>
    <n v="0.995"/>
    <m/>
    <m/>
  </r>
  <r>
    <x v="0"/>
    <x v="0"/>
    <x v="0"/>
    <d v="2022-04-18T00:00:00"/>
    <d v="2022-04-24T00:00:00"/>
    <x v="0"/>
    <x v="2"/>
    <x v="6"/>
    <s v="W17"/>
    <x v="6"/>
    <s v="TPMTCCG002"/>
    <m/>
    <s v="Export"/>
    <x v="0"/>
    <x v="2"/>
    <s v=""/>
    <x v="0"/>
    <n v="2000"/>
    <n v="2005"/>
    <n v="5"/>
    <n v="0.99750000000000005"/>
    <m/>
    <m/>
    <n v="2000"/>
    <n v="2005"/>
    <n v="5"/>
    <n v="0.99750000000000005"/>
    <m/>
    <m/>
  </r>
  <r>
    <x v="0"/>
    <x v="0"/>
    <x v="0"/>
    <d v="2022-04-18T00:00:00"/>
    <d v="2022-04-24T00:00:00"/>
    <x v="0"/>
    <x v="2"/>
    <x v="6"/>
    <s v="W17"/>
    <x v="6"/>
    <s v="TPMTCCG003"/>
    <m/>
    <s v="Export"/>
    <x v="0"/>
    <x v="2"/>
    <s v=""/>
    <x v="1"/>
    <n v="1920"/>
    <n v="520"/>
    <n v="1400"/>
    <n v="0.27083333333333337"/>
    <m/>
    <m/>
    <n v="1920"/>
    <n v="520"/>
    <n v="1400"/>
    <n v="0.27083333333333337"/>
    <m/>
    <m/>
  </r>
  <r>
    <x v="0"/>
    <x v="0"/>
    <x v="0"/>
    <d v="2022-04-18T00:00:00"/>
    <d v="2022-04-24T00:00:00"/>
    <x v="0"/>
    <x v="2"/>
    <x v="6"/>
    <s v="W17"/>
    <x v="6"/>
    <s v="TPMTCCG004"/>
    <m/>
    <s v="Export"/>
    <x v="0"/>
    <x v="2"/>
    <s v=""/>
    <x v="1"/>
    <n v="960"/>
    <n v="990"/>
    <n v="30"/>
    <n v="0.96875"/>
    <m/>
    <m/>
    <n v="960"/>
    <n v="990"/>
    <n v="30"/>
    <n v="0.96875"/>
    <m/>
    <m/>
  </r>
  <r>
    <x v="0"/>
    <x v="0"/>
    <x v="0"/>
    <d v="2022-04-18T00:00:00"/>
    <d v="2022-04-24T00:00:00"/>
    <x v="0"/>
    <x v="2"/>
    <x v="6"/>
    <s v="W17"/>
    <x v="6"/>
    <s v="TPMTCCG005"/>
    <m/>
    <s v="Export"/>
    <x v="0"/>
    <x v="2"/>
    <s v=""/>
    <x v="0"/>
    <n v="0"/>
    <n v="0"/>
    <n v="0"/>
    <n v="0"/>
    <m/>
    <m/>
    <n v="0"/>
    <n v="0"/>
    <n v="0"/>
    <n v="0"/>
    <m/>
    <m/>
  </r>
  <r>
    <x v="0"/>
    <x v="0"/>
    <x v="0"/>
    <d v="2022-04-18T00:00:00"/>
    <d v="2022-04-24T00:00:00"/>
    <x v="0"/>
    <x v="2"/>
    <x v="6"/>
    <s v="W17"/>
    <x v="6"/>
    <s v="TPTFGBX025"/>
    <m/>
    <s v="Export"/>
    <x v="0"/>
    <x v="1"/>
    <s v="Di"/>
    <x v="0"/>
    <n v="3200"/>
    <n v="2356.1611233414646"/>
    <n v="843.83887665853536"/>
    <n v="0.73630035104420766"/>
    <m/>
    <m/>
    <n v="3200"/>
    <n v="2356.1611233414646"/>
    <n v="843.83887665853536"/>
    <n v="0.73630035104420766"/>
    <m/>
    <m/>
  </r>
  <r>
    <x v="0"/>
    <x v="0"/>
    <x v="0"/>
    <d v="2022-04-18T00:00:00"/>
    <d v="2022-04-24T00:00:00"/>
    <x v="0"/>
    <x v="2"/>
    <x v="6"/>
    <s v="W17"/>
    <x v="6"/>
    <s v="TPTFGCG013"/>
    <m/>
    <s v="Export"/>
    <x v="0"/>
    <x v="2"/>
    <s v="Sp"/>
    <x v="0"/>
    <n v="117000"/>
    <n v="129471.9995856896"/>
    <n v="12471.999585689598"/>
    <n v="0.893401712942824"/>
    <m/>
    <m/>
    <n v="115000"/>
    <n v="129471.9995856896"/>
    <n v="14471.999585689598"/>
    <n v="0.87415652534182953"/>
    <m/>
    <m/>
  </r>
  <r>
    <x v="0"/>
    <x v="0"/>
    <x v="0"/>
    <d v="2022-04-18T00:00:00"/>
    <d v="2022-04-24T00:00:00"/>
    <x v="0"/>
    <x v="2"/>
    <x v="6"/>
    <s v="W17"/>
    <x v="6"/>
    <s v="TPTFGCG014"/>
    <m/>
    <s v="Export"/>
    <x v="0"/>
    <x v="2"/>
    <s v="Sp"/>
    <x v="0"/>
    <n v="32902"/>
    <n v="33874.400000000001"/>
    <n v="972.40000000000146"/>
    <n v="0.97044556561911122"/>
    <m/>
    <m/>
    <n v="32902"/>
    <n v="33874.400000000001"/>
    <n v="972.40000000000146"/>
    <n v="0.97044556561911122"/>
    <m/>
    <m/>
  </r>
  <r>
    <x v="0"/>
    <x v="0"/>
    <x v="0"/>
    <d v="2022-04-18T00:00:00"/>
    <d v="2022-04-24T00:00:00"/>
    <x v="0"/>
    <x v="2"/>
    <x v="6"/>
    <s v="W17"/>
    <x v="6"/>
    <s v="TPTFGHT021"/>
    <m/>
    <s v="Export"/>
    <x v="0"/>
    <x v="1"/>
    <s v="Di"/>
    <x v="0"/>
    <n v="22000"/>
    <n v="21877.262693156732"/>
    <n v="122.73730684326802"/>
    <n v="0.99442103150712413"/>
    <m/>
    <m/>
    <n v="25500"/>
    <n v="21877.262693156732"/>
    <n v="3622.737306843268"/>
    <n v="0.85793187031987184"/>
    <m/>
    <m/>
  </r>
  <r>
    <x v="0"/>
    <x v="0"/>
    <x v="0"/>
    <d v="2022-04-18T00:00:00"/>
    <d v="2022-04-24T00:00:00"/>
    <x v="0"/>
    <x v="2"/>
    <x v="6"/>
    <s v="W17"/>
    <x v="6"/>
    <s v="11VMB00002"/>
    <m/>
    <s v="Domestic"/>
    <x v="1"/>
    <x v="3"/>
    <s v="TO"/>
    <x v="2"/>
    <n v="310.79999999999995"/>
    <n v="311.5"/>
    <n v="0.70000000000004547"/>
    <n v="0.99774774774774755"/>
    <m/>
    <m/>
    <n v="311"/>
    <n v="311.5"/>
    <n v="0.5"/>
    <n v="0.99839228295819937"/>
    <m/>
    <m/>
  </r>
  <r>
    <x v="0"/>
    <x v="0"/>
    <x v="0"/>
    <d v="2022-04-18T00:00:00"/>
    <d v="2022-04-24T00:00:00"/>
    <x v="0"/>
    <x v="2"/>
    <x v="6"/>
    <s v="W17"/>
    <x v="6"/>
    <s v="11VMB00004"/>
    <m/>
    <s v="Domestic"/>
    <x v="1"/>
    <x v="3"/>
    <s v="TO"/>
    <x v="2"/>
    <n v="231.75"/>
    <n v="227.5"/>
    <n v="4.25"/>
    <n v="0.98166127292340888"/>
    <m/>
    <m/>
    <n v="232"/>
    <n v="227.5"/>
    <n v="4.5"/>
    <n v="0.9806034482758621"/>
    <m/>
    <m/>
  </r>
  <r>
    <x v="0"/>
    <x v="0"/>
    <x v="0"/>
    <d v="2022-04-18T00:00:00"/>
    <d v="2022-04-24T00:00:00"/>
    <x v="0"/>
    <x v="2"/>
    <x v="6"/>
    <s v="W17"/>
    <x v="6"/>
    <s v="11VMB00005"/>
    <m/>
    <s v="Domestic"/>
    <x v="1"/>
    <x v="3"/>
    <s v="TO"/>
    <x v="2"/>
    <n v="176"/>
    <n v="191.84"/>
    <n v="15.840000000000003"/>
    <n v="0.90999999999999992"/>
    <m/>
    <m/>
    <n v="176"/>
    <n v="191.84"/>
    <n v="15.840000000000003"/>
    <n v="0.90999999999999992"/>
    <m/>
    <m/>
  </r>
  <r>
    <x v="0"/>
    <x v="0"/>
    <x v="0"/>
    <d v="2022-04-18T00:00:00"/>
    <d v="2022-04-24T00:00:00"/>
    <x v="0"/>
    <x v="2"/>
    <x v="6"/>
    <s v="W17"/>
    <x v="6"/>
    <s v="11VMB00006"/>
    <m/>
    <s v="Domestic"/>
    <x v="1"/>
    <x v="3"/>
    <s v="TO"/>
    <x v="2"/>
    <n v="109.25"/>
    <n v="108.75"/>
    <n v="0.5"/>
    <n v="0.99542334096109841"/>
    <m/>
    <m/>
    <n v="109"/>
    <n v="108.75"/>
    <n v="0.25"/>
    <n v="0.99770642201834858"/>
    <m/>
    <m/>
  </r>
  <r>
    <x v="0"/>
    <x v="0"/>
    <x v="0"/>
    <d v="2022-04-18T00:00:00"/>
    <d v="2022-04-24T00:00:00"/>
    <x v="0"/>
    <x v="2"/>
    <x v="6"/>
    <s v="W17"/>
    <x v="6"/>
    <s v="11VMB00042"/>
    <m/>
    <s v="Domestic"/>
    <x v="1"/>
    <x v="4"/>
    <s v="KI"/>
    <x v="1"/>
    <n v="0"/>
    <n v="0"/>
    <n v="0"/>
    <n v="0"/>
    <m/>
    <m/>
    <n v="0"/>
    <n v="0"/>
    <n v="0"/>
    <n v="0"/>
    <m/>
    <m/>
  </r>
  <r>
    <x v="0"/>
    <x v="0"/>
    <x v="0"/>
    <d v="2022-04-18T00:00:00"/>
    <d v="2022-04-24T00:00:00"/>
    <x v="0"/>
    <x v="2"/>
    <x v="6"/>
    <s v="W17"/>
    <x v="6"/>
    <s v="11VMB00045"/>
    <m/>
    <s v="Domestic"/>
    <x v="1"/>
    <x v="4"/>
    <s v="KI"/>
    <x v="1"/>
    <n v="760"/>
    <n v="832"/>
    <n v="72"/>
    <n v="0.90526315789473688"/>
    <m/>
    <m/>
    <n v="860"/>
    <n v="832"/>
    <n v="28"/>
    <n v="0.96744186046511627"/>
    <m/>
    <m/>
  </r>
  <r>
    <x v="0"/>
    <x v="0"/>
    <x v="0"/>
    <d v="2022-04-18T00:00:00"/>
    <d v="2022-04-24T00:00:00"/>
    <x v="0"/>
    <x v="2"/>
    <x v="6"/>
    <s v="W17"/>
    <x v="6"/>
    <s v="11VMB00250"/>
    <m/>
    <s v="Export"/>
    <x v="1"/>
    <x v="4"/>
    <s v="KI"/>
    <x v="1"/>
    <n v="0"/>
    <m/>
    <n v="0"/>
    <n v="0"/>
    <m/>
    <m/>
    <n v="0"/>
    <n v="0"/>
    <n v="0"/>
    <n v="0"/>
    <m/>
    <m/>
  </r>
  <r>
    <x v="0"/>
    <x v="0"/>
    <x v="0"/>
    <d v="2022-04-18T00:00:00"/>
    <d v="2022-04-24T00:00:00"/>
    <x v="0"/>
    <x v="2"/>
    <x v="6"/>
    <s v="W17"/>
    <x v="6"/>
    <s v="11VMB00275BGG"/>
    <m/>
    <s v="Domestic"/>
    <x v="1"/>
    <x v="4"/>
    <s v="KI"/>
    <x v="1"/>
    <n v="14400"/>
    <n v="19200"/>
    <n v="4800"/>
    <n v="0.66666666666666674"/>
    <m/>
    <m/>
    <n v="19200"/>
    <n v="19200"/>
    <n v="0"/>
    <n v="1"/>
    <m/>
    <m/>
  </r>
  <r>
    <x v="0"/>
    <x v="0"/>
    <x v="0"/>
    <d v="2022-04-18T00:00:00"/>
    <d v="2022-04-24T00:00:00"/>
    <x v="0"/>
    <x v="2"/>
    <x v="6"/>
    <s v="W17"/>
    <x v="6"/>
    <s v="11VMB00275BGT"/>
    <m/>
    <s v="Domestic"/>
    <x v="1"/>
    <x v="4"/>
    <s v="KI"/>
    <x v="1"/>
    <n v="2550"/>
    <n v="2630"/>
    <n v="80"/>
    <n v="0.96862745098039216"/>
    <m/>
    <m/>
    <n v="2630"/>
    <n v="2630"/>
    <n v="0"/>
    <n v="1"/>
    <m/>
    <m/>
  </r>
  <r>
    <x v="0"/>
    <x v="0"/>
    <x v="0"/>
    <d v="2022-04-18T00:00:00"/>
    <d v="2022-04-24T00:00:00"/>
    <x v="0"/>
    <x v="2"/>
    <x v="6"/>
    <s v="W17"/>
    <x v="6"/>
    <s v="11VMB00315"/>
    <m/>
    <s v="Domestic"/>
    <x v="1"/>
    <x v="4"/>
    <s v="KI"/>
    <x v="1"/>
    <n v="8400"/>
    <n v="11768.8"/>
    <n v="3368.7999999999993"/>
    <n v="0.59895238095238101"/>
    <m/>
    <m/>
    <n v="10500"/>
    <n v="11768.8"/>
    <n v="1268.7999999999993"/>
    <n v="0.87916190476190481"/>
    <m/>
    <m/>
  </r>
  <r>
    <x v="0"/>
    <x v="0"/>
    <x v="0"/>
    <d v="2022-04-18T00:00:00"/>
    <d v="2022-04-24T00:00:00"/>
    <x v="0"/>
    <x v="2"/>
    <x v="6"/>
    <s v="W17"/>
    <x v="6"/>
    <s v="11VMB00316"/>
    <m/>
    <s v="Domestic"/>
    <x v="1"/>
    <x v="4"/>
    <s v="KI"/>
    <x v="1"/>
    <n v="36266"/>
    <n v="36745"/>
    <n v="479"/>
    <n v="0.98679203661832016"/>
    <m/>
    <m/>
    <n v="34306"/>
    <n v="36745"/>
    <n v="2439"/>
    <n v="0.9289045647991605"/>
    <m/>
    <m/>
  </r>
  <r>
    <x v="0"/>
    <x v="0"/>
    <x v="0"/>
    <d v="2022-04-18T00:00:00"/>
    <d v="2022-04-24T00:00:00"/>
    <x v="0"/>
    <x v="2"/>
    <x v="6"/>
    <s v="W17"/>
    <x v="6"/>
    <s v="11VMB00317"/>
    <m/>
    <s v="Domestic"/>
    <x v="1"/>
    <x v="4"/>
    <s v="KI"/>
    <x v="1"/>
    <n v="300"/>
    <n v="360"/>
    <n v="60"/>
    <n v="0.8"/>
    <m/>
    <m/>
    <n v="360"/>
    <n v="360"/>
    <n v="0"/>
    <n v="1"/>
    <m/>
    <m/>
  </r>
  <r>
    <x v="0"/>
    <x v="0"/>
    <x v="0"/>
    <d v="2022-04-18T00:00:00"/>
    <d v="2022-04-24T00:00:00"/>
    <x v="0"/>
    <x v="2"/>
    <x v="6"/>
    <s v="W17"/>
    <x v="6"/>
    <s v="11VMB00318"/>
    <m/>
    <s v="Domestic"/>
    <x v="1"/>
    <x v="4"/>
    <s v="KI"/>
    <x v="1"/>
    <n v="4500"/>
    <n v="5000"/>
    <n v="500"/>
    <n v="0.88888888888888884"/>
    <m/>
    <m/>
    <n v="5000"/>
    <n v="5000"/>
    <n v="0"/>
    <n v="1"/>
    <m/>
    <m/>
  </r>
  <r>
    <x v="0"/>
    <x v="0"/>
    <x v="0"/>
    <d v="2022-04-18T00:00:00"/>
    <d v="2022-04-24T00:00:00"/>
    <x v="0"/>
    <x v="2"/>
    <x v="6"/>
    <s v="W17"/>
    <x v="6"/>
    <s v="11VMB00319"/>
    <m/>
    <s v="Export"/>
    <x v="1"/>
    <x v="4"/>
    <s v="KI"/>
    <x v="1"/>
    <n v="3000"/>
    <n v="3925"/>
    <n v="925"/>
    <n v="0.69166666666666665"/>
    <m/>
    <m/>
    <n v="2500"/>
    <n v="3925"/>
    <n v="1425"/>
    <n v="0.43000000000000005"/>
    <m/>
    <m/>
  </r>
  <r>
    <x v="0"/>
    <x v="0"/>
    <x v="0"/>
    <d v="2022-04-18T00:00:00"/>
    <d v="2022-04-24T00:00:00"/>
    <x v="0"/>
    <x v="2"/>
    <x v="6"/>
    <s v="W17"/>
    <x v="6"/>
    <s v="11VMB00320"/>
    <m/>
    <s v="Domestic"/>
    <x v="1"/>
    <x v="4"/>
    <s v="KI"/>
    <x v="1"/>
    <n v="900"/>
    <n v="1264.7"/>
    <n v="364.70000000000005"/>
    <n v="0.59477777777777774"/>
    <m/>
    <m/>
    <n v="900"/>
    <n v="1264.7"/>
    <n v="364.70000000000005"/>
    <n v="0.59477777777777774"/>
    <m/>
    <m/>
  </r>
  <r>
    <x v="0"/>
    <x v="0"/>
    <x v="0"/>
    <d v="2022-04-18T00:00:00"/>
    <d v="2022-04-24T00:00:00"/>
    <x v="0"/>
    <x v="2"/>
    <x v="6"/>
    <s v="W17"/>
    <x v="6"/>
    <s v="11VMB00321"/>
    <m/>
    <s v="Domestic"/>
    <x v="1"/>
    <x v="4"/>
    <s v="KI"/>
    <x v="1"/>
    <n v="3000"/>
    <n v="3072.5"/>
    <n v="72.5"/>
    <n v="0.97583333333333333"/>
    <m/>
    <m/>
    <n v="3000"/>
    <n v="3072.5"/>
    <n v="72.5"/>
    <n v="0.97583333333333333"/>
    <m/>
    <m/>
  </r>
  <r>
    <x v="0"/>
    <x v="0"/>
    <x v="0"/>
    <d v="2022-04-18T00:00:00"/>
    <d v="2022-04-24T00:00:00"/>
    <x v="0"/>
    <x v="2"/>
    <x v="6"/>
    <s v="W17"/>
    <x v="6"/>
    <s v="11VMB00325"/>
    <m/>
    <s v="Domestic"/>
    <x v="1"/>
    <x v="4"/>
    <s v="KI"/>
    <x v="1"/>
    <n v="24"/>
    <n v="24"/>
    <n v="0"/>
    <n v="1"/>
    <m/>
    <m/>
    <n v="24"/>
    <n v="24"/>
    <n v="0"/>
    <n v="1"/>
    <m/>
    <m/>
  </r>
  <r>
    <x v="0"/>
    <x v="0"/>
    <x v="0"/>
    <d v="2022-04-18T00:00:00"/>
    <d v="2022-04-24T00:00:00"/>
    <x v="0"/>
    <x v="2"/>
    <x v="6"/>
    <s v="W17"/>
    <x v="6"/>
    <s v="11VMB00327"/>
    <m/>
    <s v="Domestic"/>
    <x v="1"/>
    <x v="4"/>
    <s v="KI"/>
    <x v="1"/>
    <n v="900"/>
    <n v="2500"/>
    <n v="1600"/>
    <n v="0"/>
    <m/>
    <m/>
    <n v="2500"/>
    <n v="2500"/>
    <n v="0"/>
    <n v="1"/>
    <m/>
    <m/>
  </r>
  <r>
    <x v="0"/>
    <x v="0"/>
    <x v="0"/>
    <d v="2022-04-18T00:00:00"/>
    <d v="2022-04-24T00:00:00"/>
    <x v="0"/>
    <x v="2"/>
    <x v="6"/>
    <s v="W17"/>
    <x v="6"/>
    <s v="11VMB00327GG"/>
    <m/>
    <s v="Domestic"/>
    <x v="1"/>
    <x v="4"/>
    <s v="KI"/>
    <x v="1"/>
    <n v="800"/>
    <n v="1250"/>
    <n v="450"/>
    <n v="0.4375"/>
    <m/>
    <m/>
    <n v="1250"/>
    <n v="1250"/>
    <n v="0"/>
    <n v="1"/>
    <m/>
    <m/>
  </r>
  <r>
    <x v="0"/>
    <x v="0"/>
    <x v="0"/>
    <d v="2022-04-18T00:00:00"/>
    <d v="2022-04-24T00:00:00"/>
    <x v="0"/>
    <x v="2"/>
    <x v="6"/>
    <s v="W17"/>
    <x v="6"/>
    <s v="11VMB00328"/>
    <m/>
    <s v="Domestic"/>
    <x v="1"/>
    <x v="4"/>
    <s v="KI"/>
    <x v="1"/>
    <n v="0"/>
    <n v="0"/>
    <n v="0"/>
    <n v="0"/>
    <m/>
    <m/>
    <n v="0"/>
    <n v="0"/>
    <n v="0"/>
    <n v="0"/>
    <m/>
    <m/>
  </r>
  <r>
    <x v="0"/>
    <x v="0"/>
    <x v="0"/>
    <d v="2022-04-18T00:00:00"/>
    <d v="2022-04-24T00:00:00"/>
    <x v="0"/>
    <x v="2"/>
    <x v="6"/>
    <s v="W17"/>
    <x v="6"/>
    <s v="11VMB00329"/>
    <m/>
    <s v="Domestic"/>
    <x v="1"/>
    <x v="4"/>
    <s v="KI"/>
    <x v="1"/>
    <n v="540"/>
    <n v="1230"/>
    <n v="690"/>
    <n v="0"/>
    <m/>
    <m/>
    <n v="1230"/>
    <n v="1230"/>
    <n v="0"/>
    <n v="1"/>
    <m/>
    <m/>
  </r>
  <r>
    <x v="0"/>
    <x v="0"/>
    <x v="0"/>
    <d v="2022-04-18T00:00:00"/>
    <d v="2022-04-24T00:00:00"/>
    <x v="0"/>
    <x v="2"/>
    <x v="6"/>
    <s v="W17"/>
    <x v="6"/>
    <s v="11VMB00341"/>
    <m/>
    <s v="Domestic"/>
    <x v="1"/>
    <x v="4"/>
    <s v="KI"/>
    <x v="1"/>
    <n v="600"/>
    <n v="712.5"/>
    <n v="112.5"/>
    <n v="0.8125"/>
    <m/>
    <m/>
    <n v="600"/>
    <n v="712.5"/>
    <n v="112.5"/>
    <n v="0.8125"/>
    <m/>
    <m/>
  </r>
  <r>
    <x v="0"/>
    <x v="0"/>
    <x v="0"/>
    <d v="2022-04-18T00:00:00"/>
    <d v="2022-04-24T00:00:00"/>
    <x v="0"/>
    <x v="2"/>
    <x v="6"/>
    <s v="W17"/>
    <x v="6"/>
    <s v="11VMB00420"/>
    <m/>
    <s v="Domestic"/>
    <x v="1"/>
    <x v="4"/>
    <s v="Ch"/>
    <x v="1"/>
    <n v="0"/>
    <m/>
    <n v="0"/>
    <n v="0"/>
    <m/>
    <m/>
    <n v="0"/>
    <n v="0"/>
    <n v="0"/>
    <n v="0"/>
    <m/>
    <m/>
  </r>
  <r>
    <x v="0"/>
    <x v="0"/>
    <x v="0"/>
    <d v="2022-04-18T00:00:00"/>
    <d v="2022-04-24T00:00:00"/>
    <x v="0"/>
    <x v="2"/>
    <x v="6"/>
    <s v="W17"/>
    <x v="6"/>
    <s v="11VMB00476"/>
    <m/>
    <s v="Domestic"/>
    <x v="1"/>
    <x v="4"/>
    <s v="Ch"/>
    <x v="1"/>
    <n v="0"/>
    <m/>
    <n v="0"/>
    <n v="0"/>
    <m/>
    <m/>
    <n v="0"/>
    <n v="0"/>
    <n v="0"/>
    <n v="0"/>
    <m/>
    <m/>
  </r>
  <r>
    <x v="0"/>
    <x v="0"/>
    <x v="0"/>
    <d v="2022-04-18T00:00:00"/>
    <d v="2022-04-24T00:00:00"/>
    <x v="0"/>
    <x v="2"/>
    <x v="6"/>
    <s v="W17"/>
    <x v="6"/>
    <s v="12GER00001"/>
    <m/>
    <s v="Export"/>
    <x v="1"/>
    <x v="4"/>
    <s v="KI"/>
    <x v="1"/>
    <n v="0"/>
    <n v="0"/>
    <n v="0"/>
    <n v="0"/>
    <m/>
    <m/>
    <n v="0"/>
    <n v="0"/>
    <n v="0"/>
    <n v="0"/>
    <m/>
    <m/>
  </r>
  <r>
    <x v="0"/>
    <x v="0"/>
    <x v="0"/>
    <d v="2022-04-18T00:00:00"/>
    <d v="2022-04-24T00:00:00"/>
    <x v="0"/>
    <x v="2"/>
    <x v="6"/>
    <s v="W17"/>
    <x v="6"/>
    <s v="12GER00002"/>
    <m/>
    <s v="Export"/>
    <x v="1"/>
    <x v="4"/>
    <s v="KI"/>
    <x v="1"/>
    <n v="0"/>
    <n v="0"/>
    <n v="0"/>
    <n v="0"/>
    <m/>
    <m/>
    <n v="0"/>
    <n v="0"/>
    <n v="0"/>
    <n v="0"/>
    <m/>
    <m/>
  </r>
  <r>
    <x v="0"/>
    <x v="0"/>
    <x v="0"/>
    <d v="2022-04-18T00:00:00"/>
    <d v="2022-04-24T00:00:00"/>
    <x v="0"/>
    <x v="2"/>
    <x v="6"/>
    <s v="W17"/>
    <x v="6"/>
    <s v="12JBP00009"/>
    <m/>
    <s v="Export"/>
    <x v="1"/>
    <x v="4"/>
    <s v="KI"/>
    <x v="1"/>
    <n v="1320"/>
    <n v="0"/>
    <n v="1320"/>
    <n v="0"/>
    <m/>
    <m/>
    <n v="0"/>
    <n v="0"/>
    <n v="0"/>
    <n v="0"/>
    <m/>
    <m/>
  </r>
  <r>
    <x v="0"/>
    <x v="0"/>
    <x v="0"/>
    <d v="2022-04-18T00:00:00"/>
    <d v="2022-04-24T00:00:00"/>
    <x v="0"/>
    <x v="2"/>
    <x v="6"/>
    <s v="W17"/>
    <x v="6"/>
    <s v="12SIM00004"/>
    <m/>
    <s v="Export"/>
    <x v="1"/>
    <x v="4"/>
    <s v="KI"/>
    <x v="1"/>
    <n v="0"/>
    <n v="0"/>
    <n v="0"/>
    <n v="0"/>
    <m/>
    <m/>
    <n v="0"/>
    <n v="0"/>
    <n v="0"/>
    <n v="0"/>
    <m/>
    <m/>
  </r>
  <r>
    <x v="0"/>
    <x v="0"/>
    <x v="0"/>
    <d v="2022-04-18T00:00:00"/>
    <d v="2022-04-24T00:00:00"/>
    <x v="0"/>
    <x v="2"/>
    <x v="6"/>
    <s v="W17"/>
    <x v="6"/>
    <s v="12SIM00006"/>
    <m/>
    <s v="Export"/>
    <x v="1"/>
    <x v="4"/>
    <s v="KI"/>
    <x v="1"/>
    <n v="0"/>
    <n v="0"/>
    <n v="0"/>
    <n v="0"/>
    <m/>
    <m/>
    <n v="0"/>
    <n v="0"/>
    <n v="0"/>
    <n v="0"/>
    <m/>
    <m/>
  </r>
  <r>
    <x v="0"/>
    <x v="0"/>
    <x v="0"/>
    <d v="2022-04-18T00:00:00"/>
    <d v="2022-04-24T00:00:00"/>
    <x v="0"/>
    <x v="2"/>
    <x v="6"/>
    <s v="W17"/>
    <x v="6"/>
    <s v="12THB00006"/>
    <m/>
    <s v="Export"/>
    <x v="1"/>
    <x v="4"/>
    <s v="KI"/>
    <x v="1"/>
    <n v="0"/>
    <n v="0"/>
    <n v="0"/>
    <n v="0"/>
    <m/>
    <m/>
    <n v="0"/>
    <n v="0"/>
    <n v="0"/>
    <n v="0"/>
    <m/>
    <m/>
  </r>
  <r>
    <x v="0"/>
    <x v="0"/>
    <x v="0"/>
    <d v="2022-04-18T00:00:00"/>
    <d v="2022-04-24T00:00:00"/>
    <x v="0"/>
    <x v="2"/>
    <x v="6"/>
    <s v="W17"/>
    <x v="6"/>
    <s v="12THB00007"/>
    <m/>
    <s v="Export"/>
    <x v="1"/>
    <x v="4"/>
    <s v="KI"/>
    <x v="1"/>
    <n v="0"/>
    <n v="0"/>
    <n v="0"/>
    <n v="0"/>
    <m/>
    <m/>
    <n v="0"/>
    <n v="0"/>
    <n v="0"/>
    <n v="0"/>
    <m/>
    <m/>
  </r>
  <r>
    <x v="0"/>
    <x v="0"/>
    <x v="0"/>
    <d v="2022-04-18T00:00:00"/>
    <d v="2022-04-24T00:00:00"/>
    <x v="0"/>
    <x v="2"/>
    <x v="6"/>
    <s v="W17"/>
    <x v="6"/>
    <s v="12THB00009"/>
    <m/>
    <s v="Export"/>
    <x v="1"/>
    <x v="4"/>
    <s v="KI"/>
    <x v="1"/>
    <n v="0"/>
    <n v="0"/>
    <n v="0"/>
    <n v="0"/>
    <m/>
    <m/>
    <n v="0"/>
    <n v="0"/>
    <n v="0"/>
    <n v="0"/>
    <m/>
    <m/>
  </r>
  <r>
    <x v="0"/>
    <x v="0"/>
    <x v="0"/>
    <d v="2022-04-18T00:00:00"/>
    <d v="2022-04-24T00:00:00"/>
    <x v="0"/>
    <x v="2"/>
    <x v="6"/>
    <s v="W17"/>
    <x v="6"/>
    <s v="12THB00013"/>
    <m/>
    <s v="Export"/>
    <x v="1"/>
    <x v="4"/>
    <s v="KI"/>
    <x v="1"/>
    <n v="0"/>
    <n v="0"/>
    <n v="0"/>
    <n v="0"/>
    <m/>
    <m/>
    <n v="0"/>
    <n v="0"/>
    <n v="0"/>
    <n v="0"/>
    <m/>
    <m/>
  </r>
  <r>
    <x v="0"/>
    <x v="0"/>
    <x v="0"/>
    <d v="2022-04-18T00:00:00"/>
    <d v="2022-04-24T00:00:00"/>
    <x v="0"/>
    <x v="2"/>
    <x v="6"/>
    <s v="W17"/>
    <x v="6"/>
    <s v="12THB00014"/>
    <m/>
    <s v="Export"/>
    <x v="1"/>
    <x v="4"/>
    <s v="KI"/>
    <x v="1"/>
    <n v="0"/>
    <n v="0"/>
    <n v="0"/>
    <n v="0"/>
    <m/>
    <m/>
    <n v="0"/>
    <n v="0"/>
    <n v="0"/>
    <n v="0"/>
    <m/>
    <m/>
  </r>
  <r>
    <x v="0"/>
    <x v="0"/>
    <x v="0"/>
    <d v="2022-04-18T00:00:00"/>
    <d v="2022-04-24T00:00:00"/>
    <x v="0"/>
    <x v="2"/>
    <x v="6"/>
    <s v="W17"/>
    <x v="6"/>
    <s v="11VMB00335"/>
    <m/>
    <s v="Domestic"/>
    <x v="2"/>
    <x v="5"/>
    <s v="Se"/>
    <x v="0"/>
    <n v="466"/>
    <n v="99.816000000000003"/>
    <n v="366.18399999999997"/>
    <n v="0.21419742489270388"/>
    <m/>
    <m/>
    <n v="200"/>
    <n v="99.816000000000003"/>
    <n v="100.184"/>
    <n v="0.49907999999999997"/>
    <m/>
    <m/>
  </r>
  <r>
    <x v="0"/>
    <x v="0"/>
    <x v="0"/>
    <d v="2022-04-18T00:00:00"/>
    <d v="2022-04-24T00:00:00"/>
    <x v="0"/>
    <x v="2"/>
    <x v="6"/>
    <s v="W17"/>
    <x v="6"/>
    <s v="TPCEBB031"/>
    <m/>
    <s v="Domestic"/>
    <x v="2"/>
    <x v="6"/>
    <s v="Fr"/>
    <x v="0"/>
    <n v="0"/>
    <n v="0"/>
    <n v="0"/>
    <n v="0"/>
    <m/>
    <m/>
    <n v="0"/>
    <n v="0"/>
    <n v="0"/>
    <n v="0"/>
    <m/>
    <m/>
  </r>
  <r>
    <x v="0"/>
    <x v="0"/>
    <x v="0"/>
    <d v="2022-04-18T00:00:00"/>
    <d v="2022-04-24T00:00:00"/>
    <x v="0"/>
    <x v="2"/>
    <x v="6"/>
    <s v="W17"/>
    <x v="6"/>
    <s v="TPCEBG010"/>
    <m/>
    <s v="Domestic"/>
    <x v="2"/>
    <x v="1"/>
    <s v="Ha"/>
    <x v="0"/>
    <n v="1200"/>
    <n v="1677.88"/>
    <n v="477.88000000000011"/>
    <n v="0.60176666666666656"/>
    <m/>
    <m/>
    <n v="1600"/>
    <n v="1677.88"/>
    <n v="77.880000000000109"/>
    <n v="0.95132499999999998"/>
    <m/>
    <m/>
  </r>
  <r>
    <x v="0"/>
    <x v="0"/>
    <x v="0"/>
    <d v="2022-04-18T00:00:00"/>
    <d v="2022-04-24T00:00:00"/>
    <x v="0"/>
    <x v="2"/>
    <x v="6"/>
    <s v="W17"/>
    <x v="6"/>
    <s v="TPCEMI001"/>
    <m/>
    <s v="Domestic"/>
    <x v="2"/>
    <x v="6"/>
    <s v="Fr"/>
    <x v="0"/>
    <n v="0"/>
    <n v="0"/>
    <n v="0"/>
    <n v="0"/>
    <m/>
    <m/>
    <n v="0"/>
    <n v="0"/>
    <n v="0"/>
    <n v="0"/>
    <m/>
    <m/>
  </r>
  <r>
    <x v="0"/>
    <x v="0"/>
    <x v="0"/>
    <d v="2022-04-18T00:00:00"/>
    <d v="2022-04-24T00:00:00"/>
    <x v="0"/>
    <x v="2"/>
    <x v="6"/>
    <s v="W17"/>
    <x v="6"/>
    <s v="TPCERB001"/>
    <m/>
    <s v="Domestic"/>
    <x v="2"/>
    <x v="5"/>
    <s v="Se"/>
    <x v="0"/>
    <n v="0"/>
    <n v="0"/>
    <n v="0"/>
    <n v="0"/>
    <m/>
    <m/>
    <n v="0"/>
    <n v="0"/>
    <n v="0"/>
    <n v="0"/>
    <m/>
    <m/>
  </r>
  <r>
    <x v="0"/>
    <x v="0"/>
    <x v="0"/>
    <d v="2022-04-18T00:00:00"/>
    <d v="2022-04-24T00:00:00"/>
    <x v="0"/>
    <x v="2"/>
    <x v="6"/>
    <s v="W17"/>
    <x v="6"/>
    <s v="TPCERB002"/>
    <m/>
    <s v="Domestic"/>
    <x v="2"/>
    <x v="5"/>
    <s v="Se"/>
    <x v="0"/>
    <n v="0"/>
    <n v="136.5"/>
    <n v="136.5"/>
    <n v="0"/>
    <m/>
    <m/>
    <n v="0"/>
    <n v="136.5"/>
    <n v="136.5"/>
    <n v="0"/>
    <m/>
    <m/>
  </r>
  <r>
    <x v="0"/>
    <x v="0"/>
    <x v="0"/>
    <d v="2022-04-18T00:00:00"/>
    <d v="2022-04-24T00:00:00"/>
    <x v="0"/>
    <x v="2"/>
    <x v="6"/>
    <s v="W17"/>
    <x v="6"/>
    <s v="11VMB00273"/>
    <m/>
    <s v="Domestic"/>
    <x v="3"/>
    <x v="6"/>
    <s v="Fi"/>
    <x v="0"/>
    <n v="300"/>
    <n v="446.6"/>
    <n v="146.60000000000002"/>
    <n v="0.5113333333333332"/>
    <m/>
    <m/>
    <n v="300"/>
    <n v="446.6"/>
    <n v="146.60000000000002"/>
    <n v="0.5113333333333332"/>
    <m/>
    <m/>
  </r>
  <r>
    <x v="0"/>
    <x v="0"/>
    <x v="0"/>
    <d v="2022-04-18T00:00:00"/>
    <d v="2022-04-24T00:00:00"/>
    <x v="0"/>
    <x v="2"/>
    <x v="6"/>
    <s v="W17"/>
    <x v="6"/>
    <s v="11VMB00306"/>
    <m/>
    <s v="Domestic"/>
    <x v="3"/>
    <x v="0"/>
    <s v="Semi"/>
    <x v="0"/>
    <n v="700"/>
    <n v="667"/>
    <n v="33"/>
    <n v="0.95285714285714285"/>
    <m/>
    <m/>
    <n v="700"/>
    <n v="667"/>
    <n v="33"/>
    <n v="0.95285714285714285"/>
    <m/>
    <m/>
  </r>
  <r>
    <x v="0"/>
    <x v="0"/>
    <x v="0"/>
    <d v="2022-04-18T00:00:00"/>
    <d v="2022-04-24T00:00:00"/>
    <x v="0"/>
    <x v="2"/>
    <x v="6"/>
    <s v="W17"/>
    <x v="6"/>
    <s v="11VMB00308"/>
    <m/>
    <s v="Domestic"/>
    <x v="3"/>
    <x v="0"/>
    <s v="Semi"/>
    <x v="0"/>
    <n v="600"/>
    <n v="327"/>
    <n v="273"/>
    <n v="0.54499999999999993"/>
    <m/>
    <m/>
    <n v="300"/>
    <n v="327"/>
    <n v="27"/>
    <n v="0.91"/>
    <m/>
    <m/>
  </r>
  <r>
    <x v="0"/>
    <x v="0"/>
    <x v="0"/>
    <d v="2022-04-18T00:00:00"/>
    <d v="2022-04-24T00:00:00"/>
    <x v="0"/>
    <x v="2"/>
    <x v="6"/>
    <s v="W17"/>
    <x v="6"/>
    <s v="11VMB00309"/>
    <m/>
    <s v="Domestic"/>
    <x v="3"/>
    <x v="0"/>
    <s v="Semi"/>
    <x v="0"/>
    <n v="600"/>
    <n v="392"/>
    <n v="208"/>
    <n v="0.65333333333333332"/>
    <m/>
    <m/>
    <n v="400"/>
    <n v="392"/>
    <n v="8"/>
    <n v="0.98"/>
    <m/>
    <m/>
  </r>
  <r>
    <x v="0"/>
    <x v="0"/>
    <x v="0"/>
    <d v="2022-04-18T00:00:00"/>
    <d v="2022-04-24T00:00:00"/>
    <x v="0"/>
    <x v="2"/>
    <x v="6"/>
    <s v="W17"/>
    <x v="6"/>
    <s v="11VMB00311"/>
    <m/>
    <s v="Domestic"/>
    <x v="3"/>
    <x v="0"/>
    <s v="Semi"/>
    <x v="0"/>
    <n v="800"/>
    <n v="747"/>
    <n v="53"/>
    <n v="0.93374999999999997"/>
    <m/>
    <m/>
    <n v="800"/>
    <n v="747"/>
    <n v="53"/>
    <n v="0.93374999999999997"/>
    <m/>
    <m/>
  </r>
  <r>
    <x v="0"/>
    <x v="0"/>
    <x v="0"/>
    <d v="2022-04-18T00:00:00"/>
    <d v="2022-04-24T00:00:00"/>
    <x v="0"/>
    <x v="2"/>
    <x v="6"/>
    <s v="W17"/>
    <x v="6"/>
    <s v="11VMB00385"/>
    <m/>
    <s v="Domestic"/>
    <x v="3"/>
    <x v="6"/>
    <s v="Fi"/>
    <x v="0"/>
    <n v="350"/>
    <n v="330"/>
    <n v="20"/>
    <n v="0.94285714285714284"/>
    <m/>
    <m/>
    <n v="350"/>
    <n v="330"/>
    <n v="20"/>
    <n v="0.94285714285714284"/>
    <m/>
    <m/>
  </r>
  <r>
    <x v="0"/>
    <x v="0"/>
    <x v="0"/>
    <d v="2022-04-18T00:00:00"/>
    <d v="2022-04-24T00:00:00"/>
    <x v="0"/>
    <x v="2"/>
    <x v="6"/>
    <s v="W17"/>
    <x v="6"/>
    <s v="BTPCHCB001"/>
    <m/>
    <s v="Domestic"/>
    <x v="3"/>
    <x v="6"/>
    <s v="BT"/>
    <x v="0"/>
    <n v="300"/>
    <n v="375"/>
    <n v="75"/>
    <n v="0.75"/>
    <m/>
    <m/>
    <n v="400"/>
    <n v="375"/>
    <n v="25"/>
    <n v="0.9375"/>
    <m/>
    <m/>
  </r>
  <r>
    <x v="0"/>
    <x v="0"/>
    <x v="0"/>
    <d v="2022-04-18T00:00:00"/>
    <d v="2022-04-24T00:00:00"/>
    <x v="0"/>
    <x v="2"/>
    <x v="6"/>
    <s v="W17"/>
    <x v="6"/>
    <s v="BTPOHYBM01"/>
    <m/>
    <s v="Domestic"/>
    <x v="3"/>
    <x v="0"/>
    <s v="Semi"/>
    <x v="0"/>
    <n v="0"/>
    <n v="0"/>
    <n v="0"/>
    <n v="0"/>
    <m/>
    <m/>
    <n v="0"/>
    <n v="0"/>
    <n v="0"/>
    <n v="0"/>
    <m/>
    <m/>
  </r>
  <r>
    <x v="0"/>
    <x v="0"/>
    <x v="0"/>
    <d v="2022-04-18T00:00:00"/>
    <d v="2022-04-24T00:00:00"/>
    <x v="0"/>
    <x v="2"/>
    <x v="6"/>
    <s v="W17"/>
    <x v="6"/>
    <s v="HHCEBV004"/>
    <m/>
    <s v="Domestic"/>
    <x v="3"/>
    <x v="7"/>
    <s v="Ba"/>
    <x v="0"/>
    <n v="300"/>
    <n v="300"/>
    <n v="0"/>
    <n v="1"/>
    <m/>
    <m/>
    <n v="300"/>
    <n v="300"/>
    <n v="0"/>
    <n v="1"/>
    <m/>
    <m/>
  </r>
  <r>
    <x v="0"/>
    <x v="0"/>
    <x v="0"/>
    <d v="2022-04-18T00:00:00"/>
    <d v="2022-04-24T00:00:00"/>
    <x v="0"/>
    <x v="2"/>
    <x v="6"/>
    <s v="W17"/>
    <x v="6"/>
    <s v="HHCECV006"/>
    <m/>
    <s v="Domestic"/>
    <x v="3"/>
    <x v="7"/>
    <s v="Ba"/>
    <x v="0"/>
    <n v="300"/>
    <n v="316"/>
    <n v="16"/>
    <n v="0.94666666666666666"/>
    <m/>
    <m/>
    <n v="300"/>
    <n v="316"/>
    <n v="16"/>
    <n v="0.94666666666666666"/>
    <m/>
    <m/>
  </r>
  <r>
    <x v="0"/>
    <x v="0"/>
    <x v="0"/>
    <d v="2022-04-18T00:00:00"/>
    <d v="2022-04-24T00:00:00"/>
    <x v="0"/>
    <x v="2"/>
    <x v="6"/>
    <s v="W17"/>
    <x v="6"/>
    <s v="HHCEXX001"/>
    <m/>
    <s v="Domestic"/>
    <x v="3"/>
    <x v="5"/>
    <s v="Sa"/>
    <x v="3"/>
    <n v="0"/>
    <n v="0"/>
    <n v="0"/>
    <n v="0"/>
    <m/>
    <m/>
    <n v="0"/>
    <n v="0"/>
    <n v="0"/>
    <n v="0"/>
    <m/>
    <m/>
  </r>
  <r>
    <x v="0"/>
    <x v="0"/>
    <x v="0"/>
    <d v="2022-04-18T00:00:00"/>
    <d v="2022-04-24T00:00:00"/>
    <x v="0"/>
    <x v="2"/>
    <x v="6"/>
    <s v="W17"/>
    <x v="6"/>
    <s v="HHCEXX003"/>
    <m/>
    <s v="Domestic"/>
    <x v="3"/>
    <x v="5"/>
    <s v="Sa"/>
    <x v="3"/>
    <n v="0"/>
    <n v="0"/>
    <n v="0"/>
    <n v="0"/>
    <m/>
    <m/>
    <n v="0"/>
    <n v="0"/>
    <n v="0"/>
    <n v="0"/>
    <m/>
    <m/>
  </r>
  <r>
    <x v="0"/>
    <x v="0"/>
    <x v="0"/>
    <d v="2022-04-18T00:00:00"/>
    <d v="2022-04-24T00:00:00"/>
    <x v="0"/>
    <x v="2"/>
    <x v="6"/>
    <s v="W17"/>
    <x v="6"/>
    <s v="HHCEXX010"/>
    <m/>
    <s v="Domestic"/>
    <x v="3"/>
    <x v="5"/>
    <s v="Sa"/>
    <x v="3"/>
    <n v="4800"/>
    <n v="3428"/>
    <n v="1372"/>
    <n v="0.71416666666666662"/>
    <m/>
    <m/>
    <n v="4800"/>
    <n v="3428"/>
    <n v="1372"/>
    <n v="0.71416666666666662"/>
    <m/>
    <m/>
  </r>
  <r>
    <x v="0"/>
    <x v="0"/>
    <x v="0"/>
    <d v="2022-04-18T00:00:00"/>
    <d v="2022-04-24T00:00:00"/>
    <x v="0"/>
    <x v="2"/>
    <x v="6"/>
    <s v="W17"/>
    <x v="6"/>
    <s v="TPCEBV001"/>
    <m/>
    <s v="Domestic"/>
    <x v="3"/>
    <x v="7"/>
    <s v="Ba"/>
    <x v="0"/>
    <n v="200"/>
    <n v="205"/>
    <n v="5"/>
    <n v="0.97499999999999998"/>
    <m/>
    <m/>
    <n v="200"/>
    <n v="205"/>
    <n v="5"/>
    <n v="0.97499999999999998"/>
    <m/>
    <m/>
  </r>
  <r>
    <x v="0"/>
    <x v="0"/>
    <x v="0"/>
    <d v="2022-04-18T00:00:00"/>
    <d v="2022-04-24T00:00:00"/>
    <x v="0"/>
    <x v="2"/>
    <x v="6"/>
    <s v="W17"/>
    <x v="6"/>
    <s v="TPCEBV017"/>
    <m/>
    <s v="Domestic"/>
    <x v="3"/>
    <x v="7"/>
    <s v="Ba"/>
    <x v="0"/>
    <n v="400"/>
    <n v="565"/>
    <n v="165"/>
    <n v="0.58750000000000002"/>
    <m/>
    <m/>
    <n v="500"/>
    <n v="565"/>
    <n v="65"/>
    <n v="0.87"/>
    <m/>
    <m/>
  </r>
  <r>
    <x v="0"/>
    <x v="0"/>
    <x v="0"/>
    <d v="2022-04-18T00:00:00"/>
    <d v="2022-04-24T00:00:00"/>
    <x v="0"/>
    <x v="2"/>
    <x v="6"/>
    <s v="W17"/>
    <x v="6"/>
    <s v="TPCECB004"/>
    <m/>
    <s v="Domestic"/>
    <x v="3"/>
    <x v="8"/>
    <s v="Vi"/>
    <x v="0"/>
    <n v="300"/>
    <n v="211.5"/>
    <n v="88.5"/>
    <n v="0.70500000000000007"/>
    <m/>
    <m/>
    <n v="200"/>
    <n v="211.5"/>
    <n v="11.5"/>
    <n v="0.9425"/>
    <m/>
    <m/>
  </r>
  <r>
    <x v="0"/>
    <x v="0"/>
    <x v="0"/>
    <d v="2022-04-18T00:00:00"/>
    <d v="2022-04-24T00:00:00"/>
    <x v="0"/>
    <x v="2"/>
    <x v="6"/>
    <s v="W17"/>
    <x v="6"/>
    <s v="TPCECC006"/>
    <m/>
    <s v="Domestic"/>
    <x v="3"/>
    <x v="6"/>
    <s v="Fi"/>
    <x v="0"/>
    <n v="0"/>
    <n v="0"/>
    <n v="0"/>
    <n v="0"/>
    <m/>
    <m/>
    <n v="0"/>
    <n v="0"/>
    <n v="0"/>
    <n v="0"/>
    <m/>
    <m/>
  </r>
  <r>
    <x v="0"/>
    <x v="0"/>
    <x v="0"/>
    <d v="2022-04-18T00:00:00"/>
    <d v="2022-04-24T00:00:00"/>
    <x v="0"/>
    <x v="2"/>
    <x v="6"/>
    <s v="W17"/>
    <x v="6"/>
    <s v="TPCECL035"/>
    <m/>
    <s v="Domestic"/>
    <x v="3"/>
    <x v="8"/>
    <s v="Vi"/>
    <x v="0"/>
    <n v="120"/>
    <n v="159.9"/>
    <n v="39.900000000000006"/>
    <n v="0.66749999999999998"/>
    <m/>
    <m/>
    <n v="150"/>
    <n v="159.9"/>
    <n v="9.9000000000000057"/>
    <n v="0.93399999999999994"/>
    <m/>
    <m/>
  </r>
  <r>
    <x v="0"/>
    <x v="0"/>
    <x v="0"/>
    <d v="2022-04-18T00:00:00"/>
    <d v="2022-04-24T00:00:00"/>
    <x v="0"/>
    <x v="2"/>
    <x v="6"/>
    <s v="W17"/>
    <x v="6"/>
    <s v="TPCECL037"/>
    <m/>
    <s v="Domestic"/>
    <x v="3"/>
    <x v="8"/>
    <s v="Vi"/>
    <x v="0"/>
    <n v="400"/>
    <n v="413.25"/>
    <n v="13.25"/>
    <n v="0.96687500000000004"/>
    <m/>
    <m/>
    <n v="400"/>
    <n v="413.25"/>
    <n v="13.25"/>
    <n v="0.96687500000000004"/>
    <m/>
    <m/>
  </r>
  <r>
    <x v="0"/>
    <x v="0"/>
    <x v="0"/>
    <d v="2022-04-18T00:00:00"/>
    <d v="2022-04-24T00:00:00"/>
    <x v="0"/>
    <x v="2"/>
    <x v="6"/>
    <s v="W17"/>
    <x v="6"/>
    <s v="TPCECL038"/>
    <m/>
    <s v="Domestic"/>
    <x v="3"/>
    <x v="8"/>
    <s v="Vi"/>
    <x v="0"/>
    <n v="3100"/>
    <n v="3682.8"/>
    <n v="582.80000000000018"/>
    <n v="0.81199999999999994"/>
    <m/>
    <m/>
    <n v="3380"/>
    <n v="3682.8"/>
    <n v="302.80000000000018"/>
    <n v="0.91041420118343186"/>
    <m/>
    <m/>
  </r>
  <r>
    <x v="0"/>
    <x v="0"/>
    <x v="0"/>
    <d v="2022-04-18T00:00:00"/>
    <d v="2022-04-24T00:00:00"/>
    <x v="0"/>
    <x v="2"/>
    <x v="6"/>
    <s v="W17"/>
    <x v="6"/>
    <s v="TPCECL042"/>
    <m/>
    <s v="Domestic"/>
    <x v="3"/>
    <x v="8"/>
    <s v="Vi"/>
    <x v="0"/>
    <n v="0"/>
    <n v="0"/>
    <n v="0"/>
    <n v="0"/>
    <m/>
    <m/>
    <n v="0"/>
    <n v="0"/>
    <n v="0"/>
    <n v="0"/>
    <m/>
    <m/>
  </r>
  <r>
    <x v="0"/>
    <x v="0"/>
    <x v="0"/>
    <d v="2022-04-18T00:00:00"/>
    <d v="2022-04-24T00:00:00"/>
    <x v="0"/>
    <x v="2"/>
    <x v="6"/>
    <s v="W17"/>
    <x v="6"/>
    <s v="TPCECL043"/>
    <m/>
    <s v="Domestic"/>
    <x v="3"/>
    <x v="8"/>
    <s v="Vi"/>
    <x v="0"/>
    <n v="190"/>
    <n v="124.7"/>
    <n v="65.3"/>
    <n v="0.65631578947368419"/>
    <m/>
    <m/>
    <n v="120"/>
    <n v="124.7"/>
    <n v="4.7000000000000028"/>
    <n v="0.96083333333333332"/>
    <m/>
    <m/>
  </r>
  <r>
    <x v="0"/>
    <x v="0"/>
    <x v="0"/>
    <d v="2022-04-18T00:00:00"/>
    <d v="2022-04-24T00:00:00"/>
    <x v="0"/>
    <x v="2"/>
    <x v="6"/>
    <s v="W17"/>
    <x v="6"/>
    <s v="TPCECL044"/>
    <m/>
    <s v="Domestic"/>
    <x v="3"/>
    <x v="8"/>
    <s v="Vi"/>
    <x v="0"/>
    <n v="190"/>
    <n v="124.7"/>
    <n v="65.3"/>
    <n v="0.65631578947368419"/>
    <m/>
    <m/>
    <n v="120"/>
    <n v="124.7"/>
    <n v="4.7000000000000028"/>
    <n v="0.96083333333333332"/>
    <m/>
    <m/>
  </r>
  <r>
    <x v="0"/>
    <x v="0"/>
    <x v="0"/>
    <d v="2022-04-18T00:00:00"/>
    <d v="2022-04-24T00:00:00"/>
    <x v="0"/>
    <x v="2"/>
    <x v="6"/>
    <s v="W17"/>
    <x v="6"/>
    <s v="TPCECL045"/>
    <m/>
    <s v="Domestic"/>
    <x v="3"/>
    <x v="8"/>
    <s v="Vi"/>
    <x v="0"/>
    <n v="400"/>
    <n v="306"/>
    <n v="94"/>
    <n v="0.76500000000000001"/>
    <m/>
    <m/>
    <n v="300"/>
    <n v="306"/>
    <n v="6"/>
    <n v="0.98"/>
    <m/>
    <m/>
  </r>
  <r>
    <x v="0"/>
    <x v="0"/>
    <x v="0"/>
    <d v="2022-04-18T00:00:00"/>
    <d v="2022-04-24T00:00:00"/>
    <x v="0"/>
    <x v="2"/>
    <x v="6"/>
    <s v="W17"/>
    <x v="6"/>
    <s v="TPCECL046"/>
    <m/>
    <s v="Domestic"/>
    <x v="3"/>
    <x v="8"/>
    <s v="Vi"/>
    <x v="0"/>
    <n v="400"/>
    <n v="306.5"/>
    <n v="93.5"/>
    <n v="0.76624999999999999"/>
    <m/>
    <m/>
    <n v="300"/>
    <n v="306.5"/>
    <n v="6.5"/>
    <n v="0.97833333333333328"/>
    <m/>
    <m/>
  </r>
  <r>
    <x v="0"/>
    <x v="0"/>
    <x v="0"/>
    <d v="2022-04-18T00:00:00"/>
    <d v="2022-04-24T00:00:00"/>
    <x v="0"/>
    <x v="2"/>
    <x v="6"/>
    <s v="W17"/>
    <x v="6"/>
    <s v="TPCECLT39"/>
    <m/>
    <s v="Domestic"/>
    <x v="3"/>
    <x v="8"/>
    <s v="Vi"/>
    <x v="0"/>
    <n v="0"/>
    <n v="0"/>
    <n v="0"/>
    <n v="0"/>
    <m/>
    <m/>
    <n v="0"/>
    <n v="0"/>
    <n v="0"/>
    <n v="0"/>
    <m/>
    <m/>
  </r>
  <r>
    <x v="0"/>
    <x v="0"/>
    <x v="0"/>
    <d v="2022-04-18T00:00:00"/>
    <d v="2022-04-24T00:00:00"/>
    <x v="0"/>
    <x v="2"/>
    <x v="6"/>
    <s v="W17"/>
    <x v="6"/>
    <s v="TPCECV001"/>
    <m/>
    <s v="Domestic"/>
    <x v="3"/>
    <x v="7"/>
    <s v="Ba"/>
    <x v="0"/>
    <n v="500"/>
    <n v="505"/>
    <n v="5"/>
    <n v="0.99"/>
    <m/>
    <m/>
    <n v="500"/>
    <n v="505"/>
    <n v="5"/>
    <n v="0.99"/>
    <m/>
    <m/>
  </r>
  <r>
    <x v="0"/>
    <x v="0"/>
    <x v="0"/>
    <d v="2022-04-18T00:00:00"/>
    <d v="2022-04-24T00:00:00"/>
    <x v="0"/>
    <x v="2"/>
    <x v="6"/>
    <s v="W17"/>
    <x v="6"/>
    <s v="TPCECV002"/>
    <m/>
    <s v="Domestic"/>
    <x v="3"/>
    <x v="7"/>
    <s v="Ba"/>
    <x v="0"/>
    <n v="0"/>
    <n v="251"/>
    <n v="251"/>
    <n v="0"/>
    <m/>
    <m/>
    <n v="250"/>
    <n v="251"/>
    <n v="1"/>
    <n v="0.996"/>
    <m/>
    <m/>
  </r>
  <r>
    <x v="0"/>
    <x v="0"/>
    <x v="0"/>
    <d v="2022-04-18T00:00:00"/>
    <d v="2022-04-24T00:00:00"/>
    <x v="0"/>
    <x v="2"/>
    <x v="6"/>
    <s v="W17"/>
    <x v="6"/>
    <s v="TPCECV022"/>
    <m/>
    <s v="Domestic"/>
    <x v="3"/>
    <x v="7"/>
    <s v="Ba"/>
    <x v="0"/>
    <n v="4700"/>
    <n v="4543"/>
    <n v="157"/>
    <n v="0.96659574468085108"/>
    <m/>
    <m/>
    <n v="4400"/>
    <n v="4543"/>
    <n v="143"/>
    <n v="0.96750000000000003"/>
    <m/>
    <m/>
  </r>
  <r>
    <x v="0"/>
    <x v="0"/>
    <x v="0"/>
    <d v="2022-04-18T00:00:00"/>
    <d v="2022-04-24T00:00:00"/>
    <x v="0"/>
    <x v="2"/>
    <x v="6"/>
    <s v="W17"/>
    <x v="6"/>
    <s v="TPCELT001"/>
    <m/>
    <s v="Domestic"/>
    <x v="3"/>
    <x v="7"/>
    <s v="Ba"/>
    <x v="0"/>
    <n v="2000"/>
    <n v="1682.8"/>
    <n v="317.20000000000005"/>
    <n v="0.84139999999999993"/>
    <m/>
    <m/>
    <n v="900"/>
    <n v="1682.8"/>
    <n v="782.8"/>
    <n v="0.13022222222222224"/>
    <m/>
    <m/>
  </r>
  <r>
    <x v="0"/>
    <x v="0"/>
    <x v="0"/>
    <d v="2022-04-18T00:00:00"/>
    <d v="2022-04-24T00:00:00"/>
    <x v="0"/>
    <x v="2"/>
    <x v="6"/>
    <s v="W17"/>
    <x v="6"/>
    <s v="TPCEMM001"/>
    <m/>
    <s v="Domestic"/>
    <x v="3"/>
    <x v="9"/>
    <s v="Me"/>
    <x v="0"/>
    <n v="600"/>
    <n v="642.25"/>
    <n v="42.25"/>
    <n v="0.92958333333333332"/>
    <m/>
    <m/>
    <n v="600"/>
    <n v="642.25"/>
    <n v="42.25"/>
    <n v="0.92958333333333332"/>
    <m/>
    <m/>
  </r>
  <r>
    <x v="0"/>
    <x v="0"/>
    <x v="0"/>
    <d v="2022-04-18T00:00:00"/>
    <d v="2022-04-24T00:00:00"/>
    <x v="0"/>
    <x v="2"/>
    <x v="6"/>
    <s v="W17"/>
    <x v="6"/>
    <s v="TPCEMM003"/>
    <m/>
    <s v="Domestic"/>
    <x v="3"/>
    <x v="9"/>
    <s v="Me"/>
    <x v="0"/>
    <n v="2000"/>
    <n v="2005.6000000000001"/>
    <n v="5.6000000000001364"/>
    <n v="0.99719999999999998"/>
    <m/>
    <m/>
    <n v="2400"/>
    <n v="2005.6000000000001"/>
    <n v="394.39999999999986"/>
    <n v="0.83566666666666678"/>
    <m/>
    <m/>
  </r>
  <r>
    <x v="0"/>
    <x v="0"/>
    <x v="0"/>
    <d v="2022-04-18T00:00:00"/>
    <d v="2022-04-24T00:00:00"/>
    <x v="0"/>
    <x v="2"/>
    <x v="6"/>
    <s v="W17"/>
    <x v="6"/>
    <s v="TPCTOHYB01"/>
    <m/>
    <s v="Domestic"/>
    <x v="3"/>
    <x v="2"/>
    <s v="Re"/>
    <x v="0"/>
    <n v="0"/>
    <n v="0"/>
    <n v="0"/>
    <n v="0"/>
    <m/>
    <m/>
    <n v="0"/>
    <n v="0"/>
    <n v="0"/>
    <n v="0"/>
    <m/>
    <m/>
  </r>
  <r>
    <x v="0"/>
    <x v="0"/>
    <x v="0"/>
    <d v="2022-04-18T00:00:00"/>
    <d v="2022-04-24T00:00:00"/>
    <x v="0"/>
    <x v="2"/>
    <x v="6"/>
    <s v="W17"/>
    <x v="6"/>
    <s v="TPCTOHYB02"/>
    <m/>
    <s v="Domestic"/>
    <x v="3"/>
    <x v="2"/>
    <s v="Re"/>
    <x v="0"/>
    <n v="0"/>
    <n v="0"/>
    <n v="0"/>
    <n v="0"/>
    <m/>
    <m/>
    <n v="0"/>
    <n v="0"/>
    <n v="0"/>
    <n v="0"/>
    <m/>
    <m/>
  </r>
  <r>
    <x v="0"/>
    <x v="0"/>
    <x v="0"/>
    <d v="2022-04-18T00:00:00"/>
    <d v="2022-04-24T00:00:00"/>
    <x v="0"/>
    <x v="2"/>
    <x v="6"/>
    <s v="W17"/>
    <x v="6"/>
    <s v="TPCTOHYB04"/>
    <m/>
    <s v="Domestic"/>
    <x v="3"/>
    <x v="2"/>
    <s v="Re"/>
    <x v="0"/>
    <n v="0"/>
    <n v="0"/>
    <n v="0"/>
    <n v="0"/>
    <m/>
    <m/>
    <n v="0"/>
    <n v="0"/>
    <n v="0"/>
    <n v="0"/>
    <m/>
    <m/>
  </r>
  <r>
    <x v="0"/>
    <x v="0"/>
    <x v="0"/>
    <d v="2022-04-18T00:00:00"/>
    <d v="2022-04-24T00:00:00"/>
    <x v="0"/>
    <x v="2"/>
    <x v="6"/>
    <s v="W17"/>
    <x v="6"/>
    <s v="TPMDBMD001"/>
    <m/>
    <s v="Domestic"/>
    <x v="3"/>
    <x v="6"/>
    <s v="Re"/>
    <x v="0"/>
    <m/>
    <n v="0"/>
    <n v="0"/>
    <n v="0"/>
    <m/>
    <m/>
    <n v="0"/>
    <n v="0"/>
    <n v="0"/>
    <n v="0"/>
    <m/>
    <m/>
  </r>
  <r>
    <x v="0"/>
    <x v="0"/>
    <x v="0"/>
    <d v="2022-04-18T00:00:00"/>
    <d v="2022-04-24T00:00:00"/>
    <x v="0"/>
    <x v="2"/>
    <x v="6"/>
    <s v="W17"/>
    <x v="6"/>
    <s v="TPMDBXO001"/>
    <m/>
    <s v="Domestic"/>
    <x v="3"/>
    <x v="6"/>
    <s v=""/>
    <x v="0"/>
    <m/>
    <n v="0"/>
    <n v="0"/>
    <n v="0"/>
    <m/>
    <m/>
    <n v="0"/>
    <n v="0"/>
    <n v="0"/>
    <n v="0"/>
    <m/>
    <m/>
  </r>
  <r>
    <x v="0"/>
    <x v="0"/>
    <x v="0"/>
    <d v="2022-04-18T00:00:00"/>
    <d v="2022-04-24T00:00:00"/>
    <x v="0"/>
    <x v="2"/>
    <x v="6"/>
    <s v="W17"/>
    <x v="6"/>
    <s v="11VMB00429"/>
    <m/>
    <s v="Domestic"/>
    <x v="4"/>
    <x v="10"/>
    <s v="Bu"/>
    <x v="1"/>
    <n v="1400"/>
    <n v="1349.12"/>
    <n v="50.880000000000109"/>
    <n v="0.96365714285714277"/>
    <m/>
    <m/>
    <n v="1400"/>
    <n v="1349.12"/>
    <n v="50.880000000000109"/>
    <n v="0.96365714285714277"/>
    <m/>
    <m/>
  </r>
  <r>
    <x v="0"/>
    <x v="0"/>
    <x v="0"/>
    <d v="2022-04-18T00:00:00"/>
    <d v="2022-04-24T00:00:00"/>
    <x v="0"/>
    <x v="2"/>
    <x v="6"/>
    <s v="W17"/>
    <x v="6"/>
    <s v="11VMB00430"/>
    <m/>
    <s v="Domestic"/>
    <x v="4"/>
    <x v="10"/>
    <s v="Bu"/>
    <x v="1"/>
    <n v="0"/>
    <n v="0"/>
    <n v="0"/>
    <n v="0"/>
    <m/>
    <m/>
    <n v="0"/>
    <n v="0"/>
    <n v="0"/>
    <n v="0"/>
    <m/>
    <m/>
  </r>
  <r>
    <x v="0"/>
    <x v="0"/>
    <x v="0"/>
    <d v="2022-04-18T00:00:00"/>
    <d v="2022-04-24T00:00:00"/>
    <x v="0"/>
    <x v="2"/>
    <x v="6"/>
    <s v="W17"/>
    <x v="6"/>
    <s v="11VMB00431"/>
    <m/>
    <s v="Domestic"/>
    <x v="4"/>
    <x v="10"/>
    <s v="K-"/>
    <x v="1"/>
    <n v="0"/>
    <n v="0"/>
    <n v="0"/>
    <n v="0"/>
    <m/>
    <m/>
    <n v="0"/>
    <n v="0"/>
    <n v="0"/>
    <n v="0"/>
    <m/>
    <m/>
  </r>
  <r>
    <x v="0"/>
    <x v="0"/>
    <x v="0"/>
    <d v="2022-04-18T00:00:00"/>
    <d v="2022-04-24T00:00:00"/>
    <x v="0"/>
    <x v="2"/>
    <x v="6"/>
    <s v="W17"/>
    <x v="6"/>
    <s v="11VMB00432"/>
    <m/>
    <s v="Domestic"/>
    <x v="4"/>
    <x v="10"/>
    <s v="Bu"/>
    <x v="1"/>
    <n v="1000"/>
    <n v="0"/>
    <n v="1000"/>
    <n v="0"/>
    <m/>
    <m/>
    <n v="0"/>
    <n v="0"/>
    <n v="0"/>
    <n v="0"/>
    <m/>
    <m/>
  </r>
  <r>
    <x v="0"/>
    <x v="0"/>
    <x v="0"/>
    <d v="2022-04-18T00:00:00"/>
    <d v="2022-04-24T00:00:00"/>
    <x v="0"/>
    <x v="2"/>
    <x v="6"/>
    <s v="W17"/>
    <x v="6"/>
    <s v="11VMB00433"/>
    <m/>
    <s v="Domestic"/>
    <x v="4"/>
    <x v="10"/>
    <s v="Bu"/>
    <x v="1"/>
    <n v="0"/>
    <n v="0"/>
    <n v="0"/>
    <n v="0"/>
    <m/>
    <m/>
    <n v="0"/>
    <n v="0"/>
    <n v="0"/>
    <n v="0"/>
    <m/>
    <m/>
  </r>
  <r>
    <x v="0"/>
    <x v="0"/>
    <x v="0"/>
    <d v="2022-04-18T00:00:00"/>
    <d v="2022-04-24T00:00:00"/>
    <x v="0"/>
    <x v="2"/>
    <x v="6"/>
    <s v="W17"/>
    <x v="6"/>
    <s v="11VMB00434"/>
    <m/>
    <s v="Domestic"/>
    <x v="4"/>
    <x v="10"/>
    <s v="K-"/>
    <x v="1"/>
    <n v="0"/>
    <n v="0"/>
    <n v="0"/>
    <n v="0"/>
    <m/>
    <m/>
    <n v="0"/>
    <n v="0"/>
    <n v="0"/>
    <n v="0"/>
    <m/>
    <m/>
  </r>
  <r>
    <x v="0"/>
    <x v="0"/>
    <x v="0"/>
    <d v="2022-04-18T00:00:00"/>
    <d v="2022-04-24T00:00:00"/>
    <x v="0"/>
    <x v="2"/>
    <x v="6"/>
    <s v="W17"/>
    <x v="6"/>
    <s v="11VMB00435"/>
    <m/>
    <s v="Domestic"/>
    <x v="4"/>
    <x v="10"/>
    <s v="TO"/>
    <x v="1"/>
    <n v="1000"/>
    <n v="514.20000000000005"/>
    <n v="485.79999999999995"/>
    <n v="0.51419999999999999"/>
    <m/>
    <m/>
    <n v="500"/>
    <n v="514.20000000000005"/>
    <n v="14.200000000000045"/>
    <n v="0.97159999999999991"/>
    <m/>
    <m/>
  </r>
  <r>
    <x v="0"/>
    <x v="0"/>
    <x v="0"/>
    <d v="2022-04-18T00:00:00"/>
    <d v="2022-04-24T00:00:00"/>
    <x v="0"/>
    <x v="2"/>
    <x v="6"/>
    <s v="W17"/>
    <x v="6"/>
    <s v="11VMB00436"/>
    <m/>
    <s v="Domestic"/>
    <x v="4"/>
    <x v="10"/>
    <s v="TO"/>
    <x v="1"/>
    <n v="0"/>
    <n v="0"/>
    <n v="0"/>
    <n v="0"/>
    <m/>
    <m/>
    <n v="0"/>
    <n v="0"/>
    <n v="0"/>
    <n v="0"/>
    <m/>
    <m/>
  </r>
  <r>
    <x v="0"/>
    <x v="0"/>
    <x v="0"/>
    <d v="2022-04-18T00:00:00"/>
    <d v="2022-04-24T00:00:00"/>
    <x v="0"/>
    <x v="2"/>
    <x v="6"/>
    <s v="W17"/>
    <x v="6"/>
    <s v="11VMB00437"/>
    <m/>
    <s v="Domestic"/>
    <x v="4"/>
    <x v="10"/>
    <s v="K-"/>
    <x v="1"/>
    <n v="0"/>
    <n v="0"/>
    <n v="0"/>
    <n v="0"/>
    <m/>
    <m/>
    <n v="500"/>
    <n v="0"/>
    <n v="500"/>
    <n v="0"/>
    <m/>
    <m/>
  </r>
  <r>
    <x v="0"/>
    <x v="0"/>
    <x v="0"/>
    <d v="2022-04-18T00:00:00"/>
    <d v="2022-04-24T00:00:00"/>
    <x v="0"/>
    <x v="2"/>
    <x v="6"/>
    <s v="W17"/>
    <x v="6"/>
    <s v="11VMB00438"/>
    <m/>
    <s v="Domestic"/>
    <x v="4"/>
    <x v="10"/>
    <s v="K-"/>
    <x v="1"/>
    <n v="0"/>
    <n v="0"/>
    <n v="0"/>
    <n v="0"/>
    <m/>
    <m/>
    <n v="0"/>
    <n v="0"/>
    <n v="0"/>
    <n v="0"/>
    <m/>
    <m/>
  </r>
  <r>
    <x v="0"/>
    <x v="0"/>
    <x v="0"/>
    <d v="2022-04-18T00:00:00"/>
    <d v="2022-04-24T00:00:00"/>
    <x v="0"/>
    <x v="2"/>
    <x v="6"/>
    <s v="W17"/>
    <x v="6"/>
    <s v="11VMB00439"/>
    <m/>
    <s v="Domestic"/>
    <x v="4"/>
    <x v="10"/>
    <s v="Ch"/>
    <x v="1"/>
    <n v="0"/>
    <n v="0"/>
    <n v="0"/>
    <n v="0"/>
    <m/>
    <m/>
    <n v="0"/>
    <n v="0"/>
    <n v="0"/>
    <n v="0"/>
    <m/>
    <m/>
  </r>
  <r>
    <x v="0"/>
    <x v="0"/>
    <x v="0"/>
    <d v="2022-04-18T00:00:00"/>
    <d v="2022-04-24T00:00:00"/>
    <x v="0"/>
    <x v="2"/>
    <x v="6"/>
    <s v="W17"/>
    <x v="6"/>
    <s v="11VMB00440"/>
    <m/>
    <s v="Domestic"/>
    <x v="4"/>
    <x v="10"/>
    <s v="K-"/>
    <x v="1"/>
    <n v="0"/>
    <n v="0"/>
    <n v="0"/>
    <n v="0"/>
    <m/>
    <m/>
    <n v="200"/>
    <n v="0"/>
    <n v="200"/>
    <n v="0"/>
    <m/>
    <m/>
  </r>
  <r>
    <x v="0"/>
    <x v="0"/>
    <x v="0"/>
    <d v="2022-04-18T00:00:00"/>
    <d v="2022-04-24T00:00:00"/>
    <x v="0"/>
    <x v="2"/>
    <x v="6"/>
    <s v="W17"/>
    <x v="6"/>
    <s v="11VMB00478"/>
    <m/>
    <s v="Domestic"/>
    <x v="4"/>
    <x v="10"/>
    <s v="K-"/>
    <x v="1"/>
    <n v="2000"/>
    <n v="2572.4399999999996"/>
    <n v="572.4399999999996"/>
    <n v="0.71378000000000019"/>
    <m/>
    <m/>
    <n v="2800"/>
    <n v="2572.4399999999996"/>
    <n v="227.5600000000004"/>
    <n v="0.91872857142857134"/>
    <m/>
    <m/>
  </r>
  <r>
    <x v="0"/>
    <x v="0"/>
    <x v="0"/>
    <d v="2022-04-18T00:00:00"/>
    <d v="2022-04-24T00:00:00"/>
    <x v="0"/>
    <x v="2"/>
    <x v="6"/>
    <s v="W17"/>
    <x v="6"/>
    <s v="11VMB00483"/>
    <m/>
    <s v="Domestic"/>
    <x v="4"/>
    <x v="10"/>
    <s v="K-"/>
    <x v="1"/>
    <n v="0"/>
    <n v="0"/>
    <n v="0"/>
    <n v="0"/>
    <m/>
    <m/>
    <n v="0"/>
    <n v="0"/>
    <n v="0"/>
    <n v="0"/>
    <m/>
    <m/>
  </r>
  <r>
    <x v="0"/>
    <x v="0"/>
    <x v="0"/>
    <d v="2022-04-18T00:00:00"/>
    <d v="2022-04-24T00:00:00"/>
    <x v="0"/>
    <x v="2"/>
    <x v="6"/>
    <s v="W17"/>
    <x v="6"/>
    <s v="11VMB00343"/>
    <m/>
    <s v="Domestic"/>
    <x v="5"/>
    <x v="2"/>
    <s v="Ri"/>
    <x v="4"/>
    <n v="1000"/>
    <m/>
    <n v="1000"/>
    <n v="0"/>
    <m/>
    <m/>
    <m/>
    <n v="0"/>
    <n v="0"/>
    <n v="0"/>
    <m/>
    <m/>
  </r>
  <r>
    <x v="0"/>
    <x v="0"/>
    <x v="0"/>
    <d v="2022-04-18T00:00:00"/>
    <d v="2022-04-24T00:00:00"/>
    <x v="0"/>
    <x v="2"/>
    <x v="6"/>
    <s v="W17"/>
    <x v="6"/>
    <s v="11VMB00406"/>
    <m/>
    <s v="Domestic"/>
    <x v="5"/>
    <x v="10"/>
    <s v="Co"/>
    <x v="1"/>
    <n v="1850"/>
    <n v="1915"/>
    <n v="65"/>
    <n v="0.96486486486486489"/>
    <m/>
    <m/>
    <n v="1850"/>
    <n v="1915"/>
    <n v="65"/>
    <n v="0.96486486486486489"/>
    <m/>
    <m/>
  </r>
  <r>
    <x v="0"/>
    <x v="0"/>
    <x v="0"/>
    <d v="2022-04-18T00:00:00"/>
    <d v="2022-04-24T00:00:00"/>
    <x v="0"/>
    <x v="2"/>
    <x v="6"/>
    <s v="W17"/>
    <x v="6"/>
    <s v="11VMB00410"/>
    <m/>
    <s v="Domestic"/>
    <x v="5"/>
    <x v="10"/>
    <s v="Co"/>
    <x v="1"/>
    <n v="1850"/>
    <m/>
    <n v="1850"/>
    <n v="0"/>
    <m/>
    <m/>
    <n v="1850"/>
    <n v="0"/>
    <n v="1850"/>
    <n v="0"/>
    <m/>
    <m/>
  </r>
  <r>
    <x v="0"/>
    <x v="0"/>
    <x v="0"/>
    <d v="2022-04-18T00:00:00"/>
    <d v="2022-04-24T00:00:00"/>
    <x v="0"/>
    <x v="2"/>
    <x v="6"/>
    <s v="W17"/>
    <x v="6"/>
    <s v="11VMB00417"/>
    <m/>
    <s v="Domestic"/>
    <x v="5"/>
    <x v="10"/>
    <s v="Co"/>
    <x v="1"/>
    <m/>
    <n v="1856"/>
    <n v="1856"/>
    <n v="0"/>
    <m/>
    <m/>
    <m/>
    <n v="1856"/>
    <n v="1856"/>
    <n v="0"/>
    <m/>
    <m/>
  </r>
  <r>
    <x v="0"/>
    <x v="0"/>
    <x v="0"/>
    <d v="2022-04-18T00:00:00"/>
    <d v="2022-04-24T00:00:00"/>
    <x v="0"/>
    <x v="2"/>
    <x v="6"/>
    <s v="W17"/>
    <x v="6"/>
    <s v="12EUR00001"/>
    <m/>
    <s v="Export"/>
    <x v="5"/>
    <x v="2"/>
    <s v=""/>
    <x v="4"/>
    <n v="12600"/>
    <n v="14000"/>
    <n v="1400"/>
    <n v="0.88888888888888884"/>
    <m/>
    <m/>
    <n v="14080"/>
    <n v="14000"/>
    <n v="80"/>
    <n v="0.99431818181818177"/>
    <m/>
    <m/>
  </r>
  <r>
    <x v="0"/>
    <x v="0"/>
    <x v="0"/>
    <d v="2022-04-18T00:00:00"/>
    <d v="2022-04-24T00:00:00"/>
    <x v="0"/>
    <x v="2"/>
    <x v="6"/>
    <s v="W17"/>
    <x v="6"/>
    <s v="TPCECC004"/>
    <m/>
    <s v="Domestic"/>
    <x v="5"/>
    <x v="10"/>
    <s v="Co"/>
    <x v="0"/>
    <n v="300"/>
    <n v="294"/>
    <n v="6"/>
    <n v="0.98"/>
    <m/>
    <m/>
    <n v="300"/>
    <n v="294"/>
    <n v="6"/>
    <n v="0.98"/>
    <m/>
    <m/>
  </r>
  <r>
    <x v="0"/>
    <x v="0"/>
    <x v="0"/>
    <d v="2022-04-18T00:00:00"/>
    <d v="2022-04-24T00:00:00"/>
    <x v="0"/>
    <x v="2"/>
    <x v="6"/>
    <s v="W17"/>
    <x v="6"/>
    <s v="TPCECC007"/>
    <m/>
    <s v="Domestic"/>
    <x v="5"/>
    <x v="10"/>
    <s v="Co"/>
    <x v="0"/>
    <n v="300"/>
    <n v="307"/>
    <n v="7"/>
    <n v="0.97666666666666668"/>
    <m/>
    <m/>
    <n v="300"/>
    <n v="307"/>
    <n v="7"/>
    <n v="0.97666666666666668"/>
    <m/>
    <m/>
  </r>
  <r>
    <x v="0"/>
    <x v="0"/>
    <x v="0"/>
    <d v="2022-04-18T00:00:00"/>
    <d v="2022-04-24T00:00:00"/>
    <x v="0"/>
    <x v="2"/>
    <x v="6"/>
    <s v="W17"/>
    <x v="6"/>
    <s v="TRCEOL009"/>
    <m/>
    <s v="Domestic"/>
    <x v="6"/>
    <x v="3"/>
    <s v="Te"/>
    <x v="0"/>
    <n v="0"/>
    <n v="10"/>
    <n v="10"/>
    <n v="0"/>
    <m/>
    <m/>
    <n v="0"/>
    <n v="10"/>
    <n v="10"/>
    <n v="0"/>
    <m/>
    <m/>
  </r>
  <r>
    <x v="0"/>
    <x v="0"/>
    <x v="0"/>
    <d v="2022-04-18T00:00:00"/>
    <d v="2022-04-24T00:00:00"/>
    <x v="0"/>
    <x v="2"/>
    <x v="6"/>
    <s v="W17"/>
    <x v="6"/>
    <s v="TRCEOL024"/>
    <m/>
    <s v="Domestic"/>
    <x v="6"/>
    <x v="3"/>
    <s v="Te"/>
    <x v="0"/>
    <n v="1290"/>
    <n v="1310.7"/>
    <n v="20.700000000000045"/>
    <n v="0.98395348837209295"/>
    <m/>
    <m/>
    <n v="1290"/>
    <n v="1310.7"/>
    <n v="20.700000000000045"/>
    <n v="0.98395348837209295"/>
    <m/>
    <m/>
  </r>
  <r>
    <x v="0"/>
    <x v="0"/>
    <x v="0"/>
    <d v="2022-04-18T00:00:00"/>
    <d v="2022-04-24T00:00:00"/>
    <x v="0"/>
    <x v="2"/>
    <x v="6"/>
    <s v="W17"/>
    <x v="6"/>
    <s v="TRCEOL033"/>
    <m/>
    <s v="Domestic"/>
    <x v="6"/>
    <x v="3"/>
    <s v="Te"/>
    <x v="0"/>
    <n v="0"/>
    <n v="0"/>
    <n v="0"/>
    <n v="0"/>
    <m/>
    <m/>
    <n v="0"/>
    <n v="0"/>
    <n v="0"/>
    <n v="0"/>
    <m/>
    <m/>
  </r>
  <r>
    <x v="0"/>
    <x v="0"/>
    <x v="0"/>
    <d v="2022-04-18T00:00:00"/>
    <d v="2022-04-24T00:00:00"/>
    <x v="0"/>
    <x v="2"/>
    <x v="6"/>
    <s v="W17"/>
    <x v="6"/>
    <s v="TRCEOL035"/>
    <m/>
    <s v="Domestic"/>
    <x v="6"/>
    <x v="3"/>
    <s v="Te"/>
    <x v="0"/>
    <n v="0"/>
    <n v="0"/>
    <n v="0"/>
    <n v="0"/>
    <m/>
    <m/>
    <n v="0"/>
    <n v="0"/>
    <n v="0"/>
    <n v="0"/>
    <m/>
    <m/>
  </r>
  <r>
    <x v="0"/>
    <x v="0"/>
    <x v="0"/>
    <d v="2022-04-18T00:00:00"/>
    <d v="2022-04-24T00:00:00"/>
    <x v="0"/>
    <x v="2"/>
    <x v="6"/>
    <s v="W17"/>
    <x v="6"/>
    <s v="TRCEOL039"/>
    <m/>
    <s v="Domestic"/>
    <x v="6"/>
    <x v="3"/>
    <s v="Te"/>
    <x v="0"/>
    <n v="150"/>
    <n v="151.19999999999999"/>
    <n v="1.1999999999999886"/>
    <n v="0.9920000000000001"/>
    <m/>
    <m/>
    <n v="150"/>
    <n v="151.19999999999999"/>
    <n v="1.1999999999999886"/>
    <n v="0.9920000000000001"/>
    <m/>
    <m/>
  </r>
  <r>
    <x v="0"/>
    <x v="0"/>
    <x v="0"/>
    <d v="2022-04-11T00:00:00"/>
    <d v="2022-04-17T00:00:00"/>
    <x v="0"/>
    <x v="2"/>
    <x v="7"/>
    <s v="W16"/>
    <x v="7"/>
    <s v="11CEBX002"/>
    <m/>
    <s v="Domestic"/>
    <x v="0"/>
    <x v="1"/>
    <s v="Ma"/>
    <x v="1"/>
    <n v="0"/>
    <n v="0"/>
    <n v="0"/>
    <n v="0"/>
    <m/>
    <m/>
    <n v="0"/>
    <n v="0"/>
    <n v="0"/>
    <n v="0"/>
    <m/>
    <m/>
  </r>
  <r>
    <x v="0"/>
    <x v="0"/>
    <x v="0"/>
    <d v="2022-04-11T00:00:00"/>
    <d v="2022-04-17T00:00:00"/>
    <x v="0"/>
    <x v="2"/>
    <x v="7"/>
    <s v="W16"/>
    <x v="7"/>
    <s v="11VMB00466"/>
    <m/>
    <s v="Domestic"/>
    <x v="0"/>
    <x v="1"/>
    <s v="Ma"/>
    <x v="1"/>
    <n v="0"/>
    <n v="4021.3599999999997"/>
    <n v="4021.3599999999997"/>
    <n v="0"/>
    <m/>
    <m/>
    <n v="4000"/>
    <n v="4021.3599999999997"/>
    <n v="21.359999999999673"/>
    <n v="0.9946600000000001"/>
    <m/>
    <m/>
  </r>
  <r>
    <x v="0"/>
    <x v="0"/>
    <x v="0"/>
    <d v="2022-04-11T00:00:00"/>
    <d v="2022-04-17T00:00:00"/>
    <x v="0"/>
    <x v="2"/>
    <x v="7"/>
    <s v="W16"/>
    <x v="7"/>
    <s v="11VMB00467"/>
    <m/>
    <s v="Domestic"/>
    <x v="0"/>
    <x v="1"/>
    <s v="Ma"/>
    <x v="1"/>
    <n v="0"/>
    <n v="0"/>
    <n v="0"/>
    <n v="0"/>
    <m/>
    <m/>
    <n v="0"/>
    <n v="0"/>
    <n v="0"/>
    <n v="0"/>
    <m/>
    <m/>
  </r>
  <r>
    <x v="0"/>
    <x v="0"/>
    <x v="0"/>
    <d v="2022-04-11T00:00:00"/>
    <d v="2022-04-17T00:00:00"/>
    <x v="0"/>
    <x v="2"/>
    <x v="7"/>
    <s v="W16"/>
    <x v="7"/>
    <s v="TPCEBB033"/>
    <m/>
    <s v="Domestic"/>
    <x v="0"/>
    <x v="2"/>
    <s v="So"/>
    <x v="0"/>
    <n v="0"/>
    <n v="0"/>
    <n v="0"/>
    <n v="0"/>
    <m/>
    <m/>
    <n v="0"/>
    <n v="0"/>
    <n v="0"/>
    <n v="0"/>
    <m/>
    <m/>
  </r>
  <r>
    <x v="0"/>
    <x v="0"/>
    <x v="0"/>
    <d v="2022-04-11T00:00:00"/>
    <d v="2022-04-17T00:00:00"/>
    <x v="0"/>
    <x v="2"/>
    <x v="7"/>
    <s v="W16"/>
    <x v="7"/>
    <s v="TPCEBB034"/>
    <m/>
    <s v="Domestic"/>
    <x v="0"/>
    <x v="2"/>
    <s v="So"/>
    <x v="0"/>
    <n v="600"/>
    <n v="587.4"/>
    <n v="12.600000000000023"/>
    <n v="0.97899999999999998"/>
    <m/>
    <m/>
    <n v="600"/>
    <n v="587.4"/>
    <n v="12.600000000000023"/>
    <n v="0.97899999999999998"/>
    <m/>
    <m/>
  </r>
  <r>
    <x v="0"/>
    <x v="0"/>
    <x v="0"/>
    <d v="2022-04-11T00:00:00"/>
    <d v="2022-04-17T00:00:00"/>
    <x v="0"/>
    <x v="2"/>
    <x v="7"/>
    <s v="W16"/>
    <x v="7"/>
    <s v="TPCEBX039"/>
    <m/>
    <s v="Domestic"/>
    <x v="0"/>
    <x v="1"/>
    <s v="Ma"/>
    <x v="1"/>
    <m/>
    <n v="0"/>
    <n v="0"/>
    <n v="0"/>
    <m/>
    <m/>
    <n v="0"/>
    <n v="0"/>
    <n v="0"/>
    <n v="0"/>
    <m/>
    <m/>
  </r>
  <r>
    <x v="0"/>
    <x v="0"/>
    <x v="0"/>
    <d v="2022-04-11T00:00:00"/>
    <d v="2022-04-17T00:00:00"/>
    <x v="0"/>
    <x v="2"/>
    <x v="7"/>
    <s v="W16"/>
    <x v="7"/>
    <s v="TPCEBX040"/>
    <m/>
    <s v="Domestic"/>
    <x v="0"/>
    <x v="1"/>
    <s v="Ma"/>
    <x v="1"/>
    <n v="2000"/>
    <n v="3863.9999999999995"/>
    <n v="1863.9999999999995"/>
    <n v="6.8000000000000282E-2"/>
    <m/>
    <m/>
    <n v="6000"/>
    <n v="3863.9999999999995"/>
    <n v="2136.0000000000005"/>
    <n v="0.64399999999999991"/>
    <m/>
    <m/>
  </r>
  <r>
    <x v="0"/>
    <x v="0"/>
    <x v="0"/>
    <d v="2022-04-11T00:00:00"/>
    <d v="2022-04-17T00:00:00"/>
    <x v="0"/>
    <x v="2"/>
    <x v="7"/>
    <s v="W16"/>
    <x v="7"/>
    <s v="TPCEBX041"/>
    <m/>
    <s v="Domestic"/>
    <x v="0"/>
    <x v="1"/>
    <s v="Ma"/>
    <x v="1"/>
    <n v="5000"/>
    <n v="5521.5999999999995"/>
    <n v="521.59999999999945"/>
    <n v="0.89568000000000014"/>
    <m/>
    <m/>
    <n v="6000"/>
    <n v="5521.5999999999995"/>
    <n v="478.40000000000055"/>
    <n v="0.92026666666666657"/>
    <m/>
    <m/>
  </r>
  <r>
    <x v="0"/>
    <x v="0"/>
    <x v="0"/>
    <d v="2022-04-11T00:00:00"/>
    <d v="2022-04-17T00:00:00"/>
    <x v="0"/>
    <x v="2"/>
    <x v="7"/>
    <s v="W16"/>
    <x v="7"/>
    <s v="TPCEBX044"/>
    <m/>
    <s v="Domestic"/>
    <x v="0"/>
    <x v="1"/>
    <s v="Ma"/>
    <x v="1"/>
    <n v="0"/>
    <n v="0"/>
    <n v="0"/>
    <n v="0"/>
    <m/>
    <m/>
    <n v="0"/>
    <n v="0"/>
    <n v="0"/>
    <n v="0"/>
    <m/>
    <m/>
  </r>
  <r>
    <x v="0"/>
    <x v="0"/>
    <x v="0"/>
    <d v="2022-04-11T00:00:00"/>
    <d v="2022-04-17T00:00:00"/>
    <x v="0"/>
    <x v="2"/>
    <x v="7"/>
    <s v="W16"/>
    <x v="7"/>
    <s v="TPCEBX045"/>
    <m/>
    <s v="Domestic"/>
    <x v="0"/>
    <x v="1"/>
    <s v="Ma"/>
    <x v="1"/>
    <n v="4000"/>
    <n v="4334.3999999999996"/>
    <n v="334.39999999999964"/>
    <n v="0.9164000000000001"/>
    <m/>
    <m/>
    <n v="4000"/>
    <n v="4334.3999999999996"/>
    <n v="334.39999999999964"/>
    <n v="0.9164000000000001"/>
    <m/>
    <m/>
  </r>
  <r>
    <x v="0"/>
    <x v="0"/>
    <x v="0"/>
    <d v="2022-04-11T00:00:00"/>
    <d v="2022-04-17T00:00:00"/>
    <x v="0"/>
    <x v="2"/>
    <x v="7"/>
    <s v="W16"/>
    <x v="7"/>
    <s v="TPCEBX046"/>
    <m/>
    <s v="Domestic"/>
    <x v="0"/>
    <x v="1"/>
    <s v="Ma"/>
    <x v="1"/>
    <n v="3000"/>
    <n v="3018.3999999999996"/>
    <n v="18.399999999999636"/>
    <n v="0.99386666666666679"/>
    <m/>
    <m/>
    <n v="3000"/>
    <n v="3018.3999999999996"/>
    <n v="18.399999999999636"/>
    <n v="0.99386666666666679"/>
    <m/>
    <m/>
  </r>
  <r>
    <x v="0"/>
    <x v="0"/>
    <x v="0"/>
    <d v="2022-04-11T00:00:00"/>
    <d v="2022-04-17T00:00:00"/>
    <x v="0"/>
    <x v="2"/>
    <x v="7"/>
    <s v="W16"/>
    <x v="7"/>
    <s v="TPCEBX061"/>
    <m/>
    <s v="Domestic"/>
    <x v="0"/>
    <x v="1"/>
    <s v="Ma"/>
    <x v="1"/>
    <n v="0"/>
    <n v="0"/>
    <n v="0"/>
    <n v="0"/>
    <m/>
    <m/>
    <n v="0"/>
    <n v="0"/>
    <n v="0"/>
    <n v="0"/>
    <m/>
    <m/>
  </r>
  <r>
    <x v="0"/>
    <x v="0"/>
    <x v="0"/>
    <d v="2022-04-11T00:00:00"/>
    <d v="2022-04-17T00:00:00"/>
    <x v="0"/>
    <x v="2"/>
    <x v="7"/>
    <s v="W16"/>
    <x v="7"/>
    <s v="TPCEBX062"/>
    <m/>
    <s v="Domestic"/>
    <x v="0"/>
    <x v="1"/>
    <s v="Ma"/>
    <x v="1"/>
    <n v="0"/>
    <n v="0"/>
    <n v="0"/>
    <n v="0"/>
    <m/>
    <m/>
    <n v="0"/>
    <n v="0"/>
    <n v="0"/>
    <n v="0"/>
    <m/>
    <m/>
  </r>
  <r>
    <x v="0"/>
    <x v="0"/>
    <x v="0"/>
    <d v="2022-04-11T00:00:00"/>
    <d v="2022-04-17T00:00:00"/>
    <x v="0"/>
    <x v="2"/>
    <x v="7"/>
    <s v="W16"/>
    <x v="7"/>
    <s v="TPCEBX063"/>
    <m/>
    <s v="Domestic"/>
    <x v="0"/>
    <x v="1"/>
    <s v="Ma"/>
    <x v="1"/>
    <n v="0"/>
    <n v="0"/>
    <n v="0"/>
    <n v="0"/>
    <m/>
    <m/>
    <n v="0"/>
    <n v="0"/>
    <n v="0"/>
    <n v="0"/>
    <m/>
    <m/>
  </r>
  <r>
    <x v="0"/>
    <x v="0"/>
    <x v="0"/>
    <d v="2022-04-11T00:00:00"/>
    <d v="2022-04-17T00:00:00"/>
    <x v="0"/>
    <x v="2"/>
    <x v="7"/>
    <s v="W16"/>
    <x v="7"/>
    <s v="TPCECG056"/>
    <m/>
    <s v="Domestic"/>
    <x v="0"/>
    <x v="2"/>
    <s v="Ri"/>
    <x v="1"/>
    <n v="0"/>
    <n v="0"/>
    <n v="0"/>
    <n v="0"/>
    <m/>
    <m/>
    <n v="0"/>
    <n v="0"/>
    <n v="0"/>
    <n v="0"/>
    <m/>
    <m/>
  </r>
  <r>
    <x v="0"/>
    <x v="0"/>
    <x v="0"/>
    <d v="2022-04-11T00:00:00"/>
    <d v="2022-04-17T00:00:00"/>
    <x v="0"/>
    <x v="2"/>
    <x v="7"/>
    <s v="W16"/>
    <x v="7"/>
    <s v="TPCECG062"/>
    <m/>
    <s v="Domestic"/>
    <x v="0"/>
    <x v="2"/>
    <s v="Ri"/>
    <x v="1"/>
    <n v="0"/>
    <n v="0"/>
    <n v="0"/>
    <n v="0"/>
    <m/>
    <m/>
    <n v="0"/>
    <n v="0"/>
    <n v="0"/>
    <n v="0"/>
    <m/>
    <m/>
  </r>
  <r>
    <x v="0"/>
    <x v="0"/>
    <x v="0"/>
    <d v="2022-04-11T00:00:00"/>
    <d v="2022-04-17T00:00:00"/>
    <x v="0"/>
    <x v="2"/>
    <x v="7"/>
    <s v="W16"/>
    <x v="7"/>
    <s v="TPCECG063"/>
    <m/>
    <s v="Domestic"/>
    <x v="0"/>
    <x v="2"/>
    <s v="Ri"/>
    <x v="0"/>
    <n v="0"/>
    <n v="0"/>
    <n v="0"/>
    <n v="0"/>
    <m/>
    <m/>
    <n v="0"/>
    <n v="0"/>
    <n v="0"/>
    <n v="0"/>
    <m/>
    <m/>
  </r>
  <r>
    <x v="0"/>
    <x v="0"/>
    <x v="0"/>
    <d v="2022-04-11T00:00:00"/>
    <d v="2022-04-17T00:00:00"/>
    <x v="0"/>
    <x v="2"/>
    <x v="7"/>
    <s v="W16"/>
    <x v="7"/>
    <s v="TPCECG064"/>
    <m/>
    <s v="Domestic"/>
    <x v="0"/>
    <x v="2"/>
    <s v="Ri"/>
    <x v="1"/>
    <n v="7392"/>
    <n v="7494.5"/>
    <n v="102.5"/>
    <n v="0.98613365800865804"/>
    <m/>
    <m/>
    <n v="7392"/>
    <n v="7494.5"/>
    <n v="102.5"/>
    <n v="0.98613365800865804"/>
    <m/>
    <m/>
  </r>
  <r>
    <x v="0"/>
    <x v="0"/>
    <x v="0"/>
    <d v="2022-04-11T00:00:00"/>
    <d v="2022-04-17T00:00:00"/>
    <x v="0"/>
    <x v="2"/>
    <x v="7"/>
    <s v="W16"/>
    <x v="7"/>
    <s v="TPCECG065"/>
    <m/>
    <s v="Domestic"/>
    <x v="0"/>
    <x v="2"/>
    <s v="Ri"/>
    <x v="0"/>
    <n v="0"/>
    <n v="0"/>
    <n v="0"/>
    <n v="0"/>
    <m/>
    <m/>
    <n v="0"/>
    <n v="0"/>
    <n v="0"/>
    <n v="0"/>
    <m/>
    <m/>
  </r>
  <r>
    <x v="0"/>
    <x v="0"/>
    <x v="0"/>
    <d v="2022-04-11T00:00:00"/>
    <d v="2022-04-17T00:00:00"/>
    <x v="0"/>
    <x v="2"/>
    <x v="7"/>
    <s v="W16"/>
    <x v="7"/>
    <s v="TPCECG066"/>
    <m/>
    <s v="Domestic"/>
    <x v="0"/>
    <x v="2"/>
    <s v="Ne"/>
    <x v="0"/>
    <n v="0"/>
    <n v="0"/>
    <n v="0"/>
    <n v="0"/>
    <m/>
    <m/>
    <n v="0"/>
    <n v="0"/>
    <n v="0"/>
    <n v="0"/>
    <m/>
    <m/>
  </r>
  <r>
    <x v="0"/>
    <x v="0"/>
    <x v="0"/>
    <d v="2022-04-11T00:00:00"/>
    <d v="2022-04-17T00:00:00"/>
    <x v="0"/>
    <x v="2"/>
    <x v="7"/>
    <s v="W16"/>
    <x v="7"/>
    <s v="TPCECG067"/>
    <m/>
    <s v="Domestic"/>
    <x v="0"/>
    <x v="2"/>
    <s v="Ne"/>
    <x v="0"/>
    <n v="0"/>
    <n v="0"/>
    <n v="0"/>
    <n v="0"/>
    <m/>
    <m/>
    <n v="0"/>
    <n v="0"/>
    <n v="0"/>
    <n v="0"/>
    <m/>
    <m/>
  </r>
  <r>
    <x v="0"/>
    <x v="0"/>
    <x v="0"/>
    <d v="2022-04-11T00:00:00"/>
    <d v="2022-04-17T00:00:00"/>
    <x v="0"/>
    <x v="2"/>
    <x v="7"/>
    <s v="W16"/>
    <x v="7"/>
    <s v="TPCECG068"/>
    <m/>
    <s v="Domestic"/>
    <x v="0"/>
    <x v="2"/>
    <s v="Ne"/>
    <x v="0"/>
    <n v="16000"/>
    <n v="16724.5"/>
    <n v="724.5"/>
    <n v="0.95471874999999995"/>
    <m/>
    <m/>
    <n v="16000"/>
    <n v="16724.5"/>
    <n v="724.5"/>
    <n v="0.95471874999999995"/>
    <m/>
    <m/>
  </r>
  <r>
    <x v="0"/>
    <x v="0"/>
    <x v="0"/>
    <d v="2022-04-11T00:00:00"/>
    <d v="2022-04-17T00:00:00"/>
    <x v="0"/>
    <x v="2"/>
    <x v="7"/>
    <s v="W16"/>
    <x v="7"/>
    <s v="TPCECG070"/>
    <m/>
    <s v="Domestic"/>
    <x v="0"/>
    <x v="2"/>
    <s v="Pa"/>
    <x v="0"/>
    <n v="0"/>
    <n v="0"/>
    <n v="0"/>
    <n v="0"/>
    <m/>
    <m/>
    <n v="0"/>
    <n v="0"/>
    <n v="0"/>
    <n v="0"/>
    <m/>
    <m/>
  </r>
  <r>
    <x v="0"/>
    <x v="0"/>
    <x v="0"/>
    <d v="2022-04-11T00:00:00"/>
    <d v="2022-04-17T00:00:00"/>
    <x v="0"/>
    <x v="2"/>
    <x v="7"/>
    <s v="W16"/>
    <x v="7"/>
    <s v="TPCECG073"/>
    <m/>
    <s v="Domestic"/>
    <x v="0"/>
    <x v="2"/>
    <s v="Pa"/>
    <x v="0"/>
    <n v="0"/>
    <n v="0"/>
    <n v="0"/>
    <n v="0"/>
    <m/>
    <m/>
    <n v="0"/>
    <n v="0"/>
    <n v="0"/>
    <n v="0"/>
    <m/>
    <m/>
  </r>
  <r>
    <x v="0"/>
    <x v="0"/>
    <x v="0"/>
    <d v="2022-04-11T00:00:00"/>
    <d v="2022-04-17T00:00:00"/>
    <x v="0"/>
    <x v="2"/>
    <x v="7"/>
    <s v="W16"/>
    <x v="7"/>
    <s v="TPCECG074"/>
    <m/>
    <s v="Domestic"/>
    <x v="0"/>
    <x v="2"/>
    <s v="Pa"/>
    <x v="0"/>
    <n v="0"/>
    <n v="0"/>
    <n v="0"/>
    <n v="0"/>
    <m/>
    <m/>
    <n v="0"/>
    <n v="0"/>
    <n v="0"/>
    <n v="0"/>
    <m/>
    <m/>
  </r>
  <r>
    <x v="0"/>
    <x v="0"/>
    <x v="0"/>
    <d v="2022-04-11T00:00:00"/>
    <d v="2022-04-17T00:00:00"/>
    <x v="0"/>
    <x v="2"/>
    <x v="7"/>
    <s v="W16"/>
    <x v="7"/>
    <s v="TPCECG076"/>
    <m/>
    <s v="Domestic"/>
    <x v="0"/>
    <x v="2"/>
    <s v="Pa"/>
    <x v="0"/>
    <n v="0"/>
    <n v="0"/>
    <n v="0"/>
    <n v="0"/>
    <m/>
    <m/>
    <n v="0"/>
    <n v="0"/>
    <n v="0"/>
    <n v="0"/>
    <m/>
    <m/>
  </r>
  <r>
    <x v="0"/>
    <x v="0"/>
    <x v="0"/>
    <d v="2022-04-11T00:00:00"/>
    <d v="2022-04-17T00:00:00"/>
    <x v="0"/>
    <x v="2"/>
    <x v="7"/>
    <s v="W16"/>
    <x v="7"/>
    <s v="TPCECG077"/>
    <m/>
    <s v="Domestic"/>
    <x v="0"/>
    <x v="2"/>
    <s v="Pa"/>
    <x v="0"/>
    <n v="0"/>
    <n v="0"/>
    <n v="0"/>
    <n v="0"/>
    <m/>
    <m/>
    <n v="0"/>
    <n v="0"/>
    <n v="0"/>
    <n v="0"/>
    <m/>
    <m/>
  </r>
  <r>
    <x v="0"/>
    <x v="0"/>
    <x v="0"/>
    <d v="2022-04-11T00:00:00"/>
    <d v="2022-04-17T00:00:00"/>
    <x v="0"/>
    <x v="2"/>
    <x v="7"/>
    <s v="W16"/>
    <x v="7"/>
    <s v="TPCEHC021"/>
    <m/>
    <s v="Domestic"/>
    <x v="0"/>
    <x v="1"/>
    <s v="Ha"/>
    <x v="1"/>
    <n v="0"/>
    <n v="0"/>
    <n v="0"/>
    <n v="0"/>
    <m/>
    <m/>
    <n v="0"/>
    <n v="0"/>
    <n v="0"/>
    <n v="0"/>
    <m/>
    <m/>
  </r>
  <r>
    <x v="0"/>
    <x v="0"/>
    <x v="0"/>
    <d v="2022-04-11T00:00:00"/>
    <d v="2022-04-17T00:00:00"/>
    <x v="0"/>
    <x v="2"/>
    <x v="7"/>
    <s v="W16"/>
    <x v="7"/>
    <s v="TPCEHC024"/>
    <m/>
    <s v="Domestic"/>
    <x v="0"/>
    <x v="1"/>
    <s v="Ha"/>
    <x v="1"/>
    <n v="6500"/>
    <n v="7444"/>
    <n v="944"/>
    <n v="0.85476923076923073"/>
    <m/>
    <m/>
    <n v="7500"/>
    <n v="7444"/>
    <n v="56"/>
    <n v="0.99253333333333338"/>
    <m/>
    <m/>
  </r>
  <r>
    <x v="0"/>
    <x v="0"/>
    <x v="0"/>
    <d v="2022-04-11T00:00:00"/>
    <d v="2022-04-17T00:00:00"/>
    <x v="0"/>
    <x v="2"/>
    <x v="7"/>
    <s v="W16"/>
    <x v="7"/>
    <s v="TPCEHC025"/>
    <m/>
    <s v="Domestic"/>
    <x v="0"/>
    <x v="1"/>
    <s v="Ha"/>
    <x v="1"/>
    <n v="3300"/>
    <n v="3796"/>
    <n v="496"/>
    <n v="0.84969696969696973"/>
    <m/>
    <m/>
    <n v="3800"/>
    <n v="3796"/>
    <n v="4"/>
    <n v="0.99894736842105258"/>
    <m/>
    <m/>
  </r>
  <r>
    <x v="0"/>
    <x v="0"/>
    <x v="0"/>
    <d v="2022-04-11T00:00:00"/>
    <d v="2022-04-17T00:00:00"/>
    <x v="0"/>
    <x v="2"/>
    <x v="7"/>
    <s v="W16"/>
    <x v="7"/>
    <s v="TPCEHC026"/>
    <m/>
    <s v="Domestic"/>
    <x v="0"/>
    <x v="1"/>
    <s v="Ha"/>
    <x v="1"/>
    <n v="0"/>
    <n v="0"/>
    <n v="0"/>
    <n v="0"/>
    <m/>
    <m/>
    <n v="0"/>
    <n v="0"/>
    <n v="0"/>
    <n v="0"/>
    <m/>
    <m/>
  </r>
  <r>
    <x v="0"/>
    <x v="0"/>
    <x v="0"/>
    <d v="2022-04-11T00:00:00"/>
    <d v="2022-04-17T00:00:00"/>
    <x v="0"/>
    <x v="2"/>
    <x v="7"/>
    <s v="W16"/>
    <x v="7"/>
    <s v="TPCEHC027"/>
    <m/>
    <s v="Domestic"/>
    <x v="0"/>
    <x v="1"/>
    <s v="Ha"/>
    <x v="1"/>
    <n v="2600"/>
    <n v="2036"/>
    <n v="564"/>
    <n v="0.78307692307692311"/>
    <m/>
    <m/>
    <n v="2600"/>
    <n v="2036"/>
    <n v="564"/>
    <n v="0.78307692307692311"/>
    <m/>
    <m/>
  </r>
  <r>
    <x v="0"/>
    <x v="0"/>
    <x v="0"/>
    <d v="2022-04-11T00:00:00"/>
    <d v="2022-04-17T00:00:00"/>
    <x v="0"/>
    <x v="2"/>
    <x v="7"/>
    <s v="W16"/>
    <x v="7"/>
    <s v="TPCEHC029"/>
    <m/>
    <s v="Domestic"/>
    <x v="0"/>
    <x v="1"/>
    <s v="Ha"/>
    <x v="1"/>
    <n v="0"/>
    <n v="0"/>
    <n v="0"/>
    <n v="0"/>
    <m/>
    <m/>
    <n v="0"/>
    <n v="0"/>
    <n v="0"/>
    <n v="0"/>
    <m/>
    <m/>
  </r>
  <r>
    <x v="0"/>
    <x v="0"/>
    <x v="0"/>
    <d v="2022-04-11T00:00:00"/>
    <d v="2022-04-17T00:00:00"/>
    <x v="0"/>
    <x v="2"/>
    <x v="7"/>
    <s v="W16"/>
    <x v="7"/>
    <s v="TPCEHC030"/>
    <m/>
    <s v="Domestic"/>
    <x v="0"/>
    <x v="1"/>
    <s v="Ha"/>
    <x v="1"/>
    <n v="600"/>
    <n v="0"/>
    <n v="600"/>
    <n v="0"/>
    <m/>
    <m/>
    <n v="600"/>
    <n v="0"/>
    <n v="600"/>
    <n v="0"/>
    <m/>
    <m/>
  </r>
  <r>
    <x v="0"/>
    <x v="0"/>
    <x v="0"/>
    <d v="2022-04-11T00:00:00"/>
    <d v="2022-04-17T00:00:00"/>
    <x v="0"/>
    <x v="2"/>
    <x v="7"/>
    <s v="W16"/>
    <x v="7"/>
    <s v="TPCEME003"/>
    <m/>
    <s v="Domestic"/>
    <x v="0"/>
    <x v="2"/>
    <s v="Ri"/>
    <x v="0"/>
    <m/>
    <n v="0"/>
    <n v="0"/>
    <n v="0"/>
    <m/>
    <m/>
    <n v="0"/>
    <n v="0"/>
    <n v="0"/>
    <n v="0"/>
    <m/>
    <m/>
  </r>
  <r>
    <x v="0"/>
    <x v="0"/>
    <x v="0"/>
    <d v="2022-04-11T00:00:00"/>
    <d v="2022-04-17T00:00:00"/>
    <x v="0"/>
    <x v="2"/>
    <x v="7"/>
    <s v="W16"/>
    <x v="7"/>
    <s v="TPCEXC004"/>
    <m/>
    <s v="Domestic"/>
    <x v="0"/>
    <x v="1"/>
    <s v="Sh"/>
    <x v="0"/>
    <n v="0"/>
    <n v="0"/>
    <n v="0"/>
    <n v="0"/>
    <m/>
    <m/>
    <n v="0"/>
    <n v="0"/>
    <n v="0"/>
    <n v="0"/>
    <m/>
    <m/>
  </r>
  <r>
    <x v="0"/>
    <x v="0"/>
    <x v="0"/>
    <d v="2022-04-11T00:00:00"/>
    <d v="2022-04-17T00:00:00"/>
    <x v="0"/>
    <x v="2"/>
    <x v="7"/>
    <s v="W16"/>
    <x v="7"/>
    <s v="TPCEXM005"/>
    <m/>
    <s v="Domestic"/>
    <x v="0"/>
    <x v="1"/>
    <s v="Sh"/>
    <x v="0"/>
    <n v="0"/>
    <n v="0"/>
    <n v="0"/>
    <n v="0"/>
    <m/>
    <m/>
    <n v="0"/>
    <n v="0"/>
    <n v="0"/>
    <n v="0"/>
    <m/>
    <m/>
  </r>
  <r>
    <x v="0"/>
    <x v="0"/>
    <x v="0"/>
    <d v="2022-04-11T00:00:00"/>
    <d v="2022-04-17T00:00:00"/>
    <x v="0"/>
    <x v="2"/>
    <x v="7"/>
    <s v="W16"/>
    <x v="7"/>
    <s v="TPMTCCG001"/>
    <m/>
    <s v="Export"/>
    <x v="0"/>
    <x v="2"/>
    <s v=""/>
    <x v="0"/>
    <n v="0"/>
    <n v="0"/>
    <n v="0"/>
    <n v="0"/>
    <m/>
    <m/>
    <n v="0"/>
    <n v="0"/>
    <n v="0"/>
    <n v="0"/>
    <m/>
    <m/>
  </r>
  <r>
    <x v="0"/>
    <x v="0"/>
    <x v="0"/>
    <d v="2022-04-11T00:00:00"/>
    <d v="2022-04-17T00:00:00"/>
    <x v="0"/>
    <x v="2"/>
    <x v="7"/>
    <s v="W16"/>
    <x v="7"/>
    <s v="TPMTCCG002"/>
    <m/>
    <s v="Export"/>
    <x v="0"/>
    <x v="2"/>
    <s v=""/>
    <x v="0"/>
    <n v="0"/>
    <n v="0"/>
    <n v="0"/>
    <n v="0"/>
    <m/>
    <m/>
    <n v="0"/>
    <n v="0"/>
    <n v="0"/>
    <n v="0"/>
    <m/>
    <m/>
  </r>
  <r>
    <x v="0"/>
    <x v="0"/>
    <x v="0"/>
    <d v="2022-04-11T00:00:00"/>
    <d v="2022-04-17T00:00:00"/>
    <x v="0"/>
    <x v="2"/>
    <x v="7"/>
    <s v="W16"/>
    <x v="7"/>
    <s v="TPMTCCG003"/>
    <m/>
    <s v="Export"/>
    <x v="0"/>
    <x v="2"/>
    <s v=""/>
    <x v="1"/>
    <n v="0"/>
    <n v="0"/>
    <n v="0"/>
    <n v="0"/>
    <m/>
    <m/>
    <n v="0"/>
    <n v="0"/>
    <n v="0"/>
    <n v="0"/>
    <m/>
    <m/>
  </r>
  <r>
    <x v="0"/>
    <x v="0"/>
    <x v="0"/>
    <d v="2022-04-11T00:00:00"/>
    <d v="2022-04-17T00:00:00"/>
    <x v="0"/>
    <x v="2"/>
    <x v="7"/>
    <s v="W16"/>
    <x v="7"/>
    <s v="TPMTCCG004"/>
    <m/>
    <s v="Export"/>
    <x v="0"/>
    <x v="2"/>
    <s v=""/>
    <x v="1"/>
    <n v="0"/>
    <n v="0"/>
    <n v="0"/>
    <n v="0"/>
    <m/>
    <m/>
    <n v="0"/>
    <n v="0"/>
    <n v="0"/>
    <n v="0"/>
    <m/>
    <m/>
  </r>
  <r>
    <x v="0"/>
    <x v="0"/>
    <x v="0"/>
    <d v="2022-04-11T00:00:00"/>
    <d v="2022-04-17T00:00:00"/>
    <x v="0"/>
    <x v="2"/>
    <x v="7"/>
    <s v="W16"/>
    <x v="7"/>
    <s v="TPMTCCG005"/>
    <m/>
    <s v="Export"/>
    <x v="0"/>
    <x v="2"/>
    <s v=""/>
    <x v="0"/>
    <n v="0"/>
    <n v="0"/>
    <n v="0"/>
    <n v="0"/>
    <m/>
    <m/>
    <n v="0"/>
    <n v="0"/>
    <n v="0"/>
    <n v="0"/>
    <m/>
    <m/>
  </r>
  <r>
    <x v="0"/>
    <x v="0"/>
    <x v="0"/>
    <d v="2022-04-11T00:00:00"/>
    <d v="2022-04-17T00:00:00"/>
    <x v="0"/>
    <x v="2"/>
    <x v="7"/>
    <s v="W16"/>
    <x v="7"/>
    <s v="TPTFGBX025"/>
    <m/>
    <s v="Export"/>
    <x v="0"/>
    <x v="1"/>
    <s v="Di"/>
    <x v="0"/>
    <n v="4900"/>
    <n v="5782.2"/>
    <n v="882.19999999999982"/>
    <n v="0.81995918367346943"/>
    <m/>
    <m/>
    <n v="4900"/>
    <n v="5782.2"/>
    <n v="882.19999999999982"/>
    <n v="0.81995918367346943"/>
    <m/>
    <m/>
  </r>
  <r>
    <x v="0"/>
    <x v="0"/>
    <x v="0"/>
    <d v="2022-04-11T00:00:00"/>
    <d v="2022-04-17T00:00:00"/>
    <x v="0"/>
    <x v="2"/>
    <x v="7"/>
    <s v="W16"/>
    <x v="7"/>
    <s v="TPTFGCG013"/>
    <m/>
    <s v="Export"/>
    <x v="0"/>
    <x v="2"/>
    <s v="Sp"/>
    <x v="0"/>
    <n v="126000"/>
    <n v="129203.19999999998"/>
    <n v="3203.1999999999825"/>
    <n v="0.97457777777777788"/>
    <m/>
    <m/>
    <n v="126000"/>
    <n v="129203.19999999998"/>
    <n v="3203.1999999999825"/>
    <n v="0.97457777777777788"/>
    <m/>
    <m/>
  </r>
  <r>
    <x v="0"/>
    <x v="0"/>
    <x v="0"/>
    <d v="2022-04-11T00:00:00"/>
    <d v="2022-04-17T00:00:00"/>
    <x v="0"/>
    <x v="2"/>
    <x v="7"/>
    <s v="W16"/>
    <x v="7"/>
    <s v="TPTFGCG014"/>
    <m/>
    <s v="Export"/>
    <x v="0"/>
    <x v="2"/>
    <s v="Sp"/>
    <x v="0"/>
    <n v="0"/>
    <n v="0"/>
    <n v="0"/>
    <n v="0"/>
    <m/>
    <m/>
    <n v="0"/>
    <n v="0"/>
    <n v="0"/>
    <n v="0"/>
    <m/>
    <m/>
  </r>
  <r>
    <x v="0"/>
    <x v="0"/>
    <x v="0"/>
    <d v="2022-04-11T00:00:00"/>
    <d v="2022-04-17T00:00:00"/>
    <x v="0"/>
    <x v="2"/>
    <x v="7"/>
    <s v="W16"/>
    <x v="7"/>
    <s v="TPTFGHT021"/>
    <m/>
    <s v="Export"/>
    <x v="0"/>
    <x v="1"/>
    <s v="Di"/>
    <x v="0"/>
    <n v="18000"/>
    <n v="18451.168000000001"/>
    <n v="451.16800000000148"/>
    <n v="0.97493511111111109"/>
    <m/>
    <m/>
    <n v="18000"/>
    <n v="18451.168000000001"/>
    <n v="451.16800000000148"/>
    <n v="0.97493511111111109"/>
    <m/>
    <m/>
  </r>
  <r>
    <x v="0"/>
    <x v="0"/>
    <x v="0"/>
    <d v="2022-04-11T00:00:00"/>
    <d v="2022-04-17T00:00:00"/>
    <x v="0"/>
    <x v="2"/>
    <x v="7"/>
    <s v="W16"/>
    <x v="7"/>
    <s v="11VMB00002"/>
    <m/>
    <s v="Domestic"/>
    <x v="1"/>
    <x v="3"/>
    <s v="TO"/>
    <x v="2"/>
    <n v="268.8420180654897"/>
    <n v="313.60000000000002"/>
    <n v="44.757981934510326"/>
    <n v="0.83351567490611789"/>
    <m/>
    <m/>
    <n v="311"/>
    <n v="313.60000000000002"/>
    <n v="2.6000000000000227"/>
    <n v="0.99163987138263654"/>
    <m/>
    <m/>
  </r>
  <r>
    <x v="0"/>
    <x v="0"/>
    <x v="0"/>
    <d v="2022-04-11T00:00:00"/>
    <d v="2022-04-17T00:00:00"/>
    <x v="0"/>
    <x v="2"/>
    <x v="7"/>
    <s v="W16"/>
    <x v="7"/>
    <s v="11VMB00004"/>
    <m/>
    <s v="Domestic"/>
    <x v="1"/>
    <x v="3"/>
    <s v="TO"/>
    <x v="2"/>
    <n v="215.5820106406093"/>
    <n v="230"/>
    <n v="14.417989359390702"/>
    <n v="0.93312062858794587"/>
    <m/>
    <m/>
    <n v="232"/>
    <n v="230"/>
    <n v="2"/>
    <n v="0.99137931034482762"/>
    <m/>
    <m/>
  </r>
  <r>
    <x v="0"/>
    <x v="0"/>
    <x v="0"/>
    <d v="2022-04-11T00:00:00"/>
    <d v="2022-04-17T00:00:00"/>
    <x v="0"/>
    <x v="2"/>
    <x v="7"/>
    <s v="W16"/>
    <x v="7"/>
    <s v="11VMB00005"/>
    <m/>
    <s v="Domestic"/>
    <x v="1"/>
    <x v="3"/>
    <s v="TO"/>
    <x v="2"/>
    <n v="219.48162500436359"/>
    <n v="174.02"/>
    <n v="45.461625004363583"/>
    <n v="0.79286819567032207"/>
    <m/>
    <m/>
    <n v="176"/>
    <n v="174.02"/>
    <n v="1.9799999999999898"/>
    <n v="0.98875000000000002"/>
    <m/>
    <m/>
  </r>
  <r>
    <x v="0"/>
    <x v="0"/>
    <x v="0"/>
    <d v="2022-04-11T00:00:00"/>
    <d v="2022-04-17T00:00:00"/>
    <x v="0"/>
    <x v="2"/>
    <x v="7"/>
    <s v="W16"/>
    <x v="7"/>
    <s v="11VMB00006"/>
    <m/>
    <s v="Domestic"/>
    <x v="1"/>
    <x v="3"/>
    <s v="TO"/>
    <x v="2"/>
    <n v="143.82577602848465"/>
    <n v="104.5"/>
    <n v="39.325776028484654"/>
    <n v="0.72657351752653709"/>
    <m/>
    <m/>
    <n v="109"/>
    <n v="104.5"/>
    <n v="4.5"/>
    <n v="0.95871559633027525"/>
    <m/>
    <m/>
  </r>
  <r>
    <x v="0"/>
    <x v="0"/>
    <x v="0"/>
    <d v="2022-04-11T00:00:00"/>
    <d v="2022-04-17T00:00:00"/>
    <x v="0"/>
    <x v="2"/>
    <x v="7"/>
    <s v="W16"/>
    <x v="7"/>
    <s v="11VMB00042"/>
    <m/>
    <s v="Domestic"/>
    <x v="1"/>
    <x v="4"/>
    <s v="KI"/>
    <x v="1"/>
    <n v="807"/>
    <n v="0"/>
    <n v="807"/>
    <n v="0"/>
    <m/>
    <m/>
    <n v="0"/>
    <n v="0"/>
    <n v="0"/>
    <n v="0"/>
    <m/>
    <m/>
  </r>
  <r>
    <x v="0"/>
    <x v="0"/>
    <x v="0"/>
    <d v="2022-04-11T00:00:00"/>
    <d v="2022-04-17T00:00:00"/>
    <x v="0"/>
    <x v="2"/>
    <x v="7"/>
    <s v="W16"/>
    <x v="7"/>
    <s v="11VMB00045"/>
    <m/>
    <s v="Domestic"/>
    <x v="1"/>
    <x v="4"/>
    <s v="KI"/>
    <x v="1"/>
    <n v="500"/>
    <n v="560"/>
    <n v="60"/>
    <n v="0.88"/>
    <m/>
    <m/>
    <n v="600"/>
    <n v="560"/>
    <n v="40"/>
    <n v="0.93333333333333335"/>
    <m/>
    <m/>
  </r>
  <r>
    <x v="0"/>
    <x v="0"/>
    <x v="0"/>
    <d v="2022-04-11T00:00:00"/>
    <d v="2022-04-17T00:00:00"/>
    <x v="0"/>
    <x v="2"/>
    <x v="7"/>
    <s v="W16"/>
    <x v="7"/>
    <s v="11VMB00250"/>
    <m/>
    <s v="Export"/>
    <x v="1"/>
    <x v="4"/>
    <s v="KI"/>
    <x v="1"/>
    <n v="500"/>
    <m/>
    <n v="500"/>
    <n v="0"/>
    <m/>
    <m/>
    <n v="0"/>
    <n v="0"/>
    <n v="0"/>
    <n v="0"/>
    <m/>
    <m/>
  </r>
  <r>
    <x v="0"/>
    <x v="0"/>
    <x v="0"/>
    <d v="2022-04-11T00:00:00"/>
    <d v="2022-04-17T00:00:00"/>
    <x v="0"/>
    <x v="2"/>
    <x v="7"/>
    <s v="W16"/>
    <x v="7"/>
    <s v="11VMB00275BGG"/>
    <m/>
    <s v="Domestic"/>
    <x v="1"/>
    <x v="4"/>
    <s v="KI"/>
    <x v="1"/>
    <n v="8750"/>
    <n v="9300"/>
    <n v="550"/>
    <n v="0.93714285714285717"/>
    <m/>
    <m/>
    <n v="9300"/>
    <n v="9300"/>
    <n v="0"/>
    <n v="1"/>
    <m/>
    <m/>
  </r>
  <r>
    <x v="0"/>
    <x v="0"/>
    <x v="0"/>
    <d v="2022-04-11T00:00:00"/>
    <d v="2022-04-17T00:00:00"/>
    <x v="0"/>
    <x v="2"/>
    <x v="7"/>
    <s v="W16"/>
    <x v="7"/>
    <s v="11VMB00275BGT"/>
    <m/>
    <s v="Domestic"/>
    <x v="1"/>
    <x v="4"/>
    <s v="KI"/>
    <x v="1"/>
    <n v="0"/>
    <n v="700"/>
    <n v="700"/>
    <n v="0"/>
    <m/>
    <m/>
    <n v="700"/>
    <n v="700"/>
    <n v="0"/>
    <n v="1"/>
    <m/>
    <m/>
  </r>
  <r>
    <x v="0"/>
    <x v="0"/>
    <x v="0"/>
    <d v="2022-04-11T00:00:00"/>
    <d v="2022-04-17T00:00:00"/>
    <x v="0"/>
    <x v="2"/>
    <x v="7"/>
    <s v="W16"/>
    <x v="7"/>
    <s v="11VMB00315"/>
    <m/>
    <s v="Domestic"/>
    <x v="1"/>
    <x v="4"/>
    <s v="KI"/>
    <x v="1"/>
    <n v="7350"/>
    <n v="9056"/>
    <n v="1706"/>
    <n v="0.76789115646258499"/>
    <m/>
    <m/>
    <n v="8650"/>
    <n v="9056"/>
    <n v="406"/>
    <n v="0.95306358381502887"/>
    <m/>
    <m/>
  </r>
  <r>
    <x v="0"/>
    <x v="0"/>
    <x v="0"/>
    <d v="2022-04-11T00:00:00"/>
    <d v="2022-04-17T00:00:00"/>
    <x v="0"/>
    <x v="2"/>
    <x v="7"/>
    <s v="W16"/>
    <x v="7"/>
    <s v="11VMB00316"/>
    <m/>
    <s v="Domestic"/>
    <x v="1"/>
    <x v="4"/>
    <s v="KI"/>
    <x v="1"/>
    <n v="13071"/>
    <n v="20637.5"/>
    <n v="7566.5"/>
    <n v="0.4211230969321399"/>
    <m/>
    <m/>
    <n v="20720"/>
    <n v="20637.5"/>
    <n v="82.5"/>
    <n v="0.99601833976833976"/>
    <m/>
    <m/>
  </r>
  <r>
    <x v="0"/>
    <x v="0"/>
    <x v="0"/>
    <d v="2022-04-11T00:00:00"/>
    <d v="2022-04-17T00:00:00"/>
    <x v="0"/>
    <x v="2"/>
    <x v="7"/>
    <s v="W16"/>
    <x v="7"/>
    <s v="11VMB00317"/>
    <m/>
    <s v="Domestic"/>
    <x v="1"/>
    <x v="4"/>
    <s v="KI"/>
    <x v="1"/>
    <n v="420"/>
    <n v="360"/>
    <n v="60"/>
    <n v="0.85714285714285721"/>
    <m/>
    <m/>
    <n v="360"/>
    <n v="360"/>
    <n v="0"/>
    <n v="1"/>
    <m/>
    <m/>
  </r>
  <r>
    <x v="0"/>
    <x v="0"/>
    <x v="0"/>
    <d v="2022-04-11T00:00:00"/>
    <d v="2022-04-17T00:00:00"/>
    <x v="0"/>
    <x v="2"/>
    <x v="7"/>
    <s v="W16"/>
    <x v="7"/>
    <s v="11VMB00318"/>
    <m/>
    <s v="Domestic"/>
    <x v="1"/>
    <x v="4"/>
    <s v="KI"/>
    <x v="1"/>
    <n v="3200"/>
    <n v="2590"/>
    <n v="610"/>
    <n v="0.80937499999999996"/>
    <m/>
    <m/>
    <n v="2900"/>
    <n v="2590"/>
    <n v="310"/>
    <n v="0.89310344827586208"/>
    <m/>
    <m/>
  </r>
  <r>
    <x v="0"/>
    <x v="0"/>
    <x v="0"/>
    <d v="2022-04-11T00:00:00"/>
    <d v="2022-04-17T00:00:00"/>
    <x v="0"/>
    <x v="2"/>
    <x v="7"/>
    <s v="W16"/>
    <x v="7"/>
    <s v="11VMB00319"/>
    <m/>
    <s v="Export"/>
    <x v="1"/>
    <x v="4"/>
    <s v="KI"/>
    <x v="1"/>
    <n v="2000"/>
    <n v="2572.5"/>
    <n v="572.5"/>
    <n v="0.71375"/>
    <m/>
    <m/>
    <n v="2500"/>
    <n v="2572.5"/>
    <n v="72.5"/>
    <n v="0.97099999999999997"/>
    <m/>
    <m/>
  </r>
  <r>
    <x v="0"/>
    <x v="0"/>
    <x v="0"/>
    <d v="2022-04-11T00:00:00"/>
    <d v="2022-04-17T00:00:00"/>
    <x v="0"/>
    <x v="2"/>
    <x v="7"/>
    <s v="W16"/>
    <x v="7"/>
    <s v="11VMB00320"/>
    <m/>
    <s v="Domestic"/>
    <x v="1"/>
    <x v="4"/>
    <s v="KI"/>
    <x v="1"/>
    <n v="450"/>
    <n v="467"/>
    <n v="17"/>
    <n v="0.9622222222222222"/>
    <m/>
    <m/>
    <n v="450"/>
    <n v="467"/>
    <n v="17"/>
    <n v="0.9622222222222222"/>
    <m/>
    <m/>
  </r>
  <r>
    <x v="0"/>
    <x v="0"/>
    <x v="0"/>
    <d v="2022-04-11T00:00:00"/>
    <d v="2022-04-17T00:00:00"/>
    <x v="0"/>
    <x v="2"/>
    <x v="7"/>
    <s v="W16"/>
    <x v="7"/>
    <s v="11VMB00321"/>
    <m/>
    <s v="Domestic"/>
    <x v="1"/>
    <x v="4"/>
    <s v="KI"/>
    <x v="1"/>
    <n v="1100"/>
    <n v="1511.5"/>
    <n v="411.5"/>
    <n v="0.62590909090909097"/>
    <m/>
    <m/>
    <n v="1100"/>
    <n v="1511.5"/>
    <n v="411.5"/>
    <n v="0.62590909090909097"/>
    <m/>
    <m/>
  </r>
  <r>
    <x v="0"/>
    <x v="0"/>
    <x v="0"/>
    <d v="2022-04-11T00:00:00"/>
    <d v="2022-04-17T00:00:00"/>
    <x v="0"/>
    <x v="2"/>
    <x v="7"/>
    <s v="W16"/>
    <x v="7"/>
    <s v="11VMB00325"/>
    <m/>
    <s v="Domestic"/>
    <x v="1"/>
    <x v="4"/>
    <s v="KI"/>
    <x v="1"/>
    <n v="92"/>
    <n v="60"/>
    <n v="32"/>
    <n v="0.65217391304347827"/>
    <m/>
    <m/>
    <n v="60"/>
    <n v="60"/>
    <n v="0"/>
    <n v="1"/>
    <m/>
    <m/>
  </r>
  <r>
    <x v="0"/>
    <x v="0"/>
    <x v="0"/>
    <d v="2022-04-11T00:00:00"/>
    <d v="2022-04-17T00:00:00"/>
    <x v="0"/>
    <x v="2"/>
    <x v="7"/>
    <s v="W16"/>
    <x v="7"/>
    <s v="11VMB00327"/>
    <m/>
    <s v="Domestic"/>
    <x v="1"/>
    <x v="4"/>
    <s v="KI"/>
    <x v="1"/>
    <n v="850"/>
    <n v="1350"/>
    <n v="500"/>
    <n v="0.41176470588235292"/>
    <m/>
    <m/>
    <n v="1350"/>
    <n v="1350"/>
    <n v="0"/>
    <n v="1"/>
    <m/>
    <m/>
  </r>
  <r>
    <x v="0"/>
    <x v="0"/>
    <x v="0"/>
    <d v="2022-04-11T00:00:00"/>
    <d v="2022-04-17T00:00:00"/>
    <x v="0"/>
    <x v="2"/>
    <x v="7"/>
    <s v="W16"/>
    <x v="7"/>
    <s v="11VMB00327GG"/>
    <m/>
    <s v="Domestic"/>
    <x v="1"/>
    <x v="4"/>
    <s v="KI"/>
    <x v="1"/>
    <n v="150"/>
    <n v="690"/>
    <n v="540"/>
    <n v="0"/>
    <m/>
    <m/>
    <n v="690"/>
    <n v="690"/>
    <n v="0"/>
    <n v="1"/>
    <m/>
    <m/>
  </r>
  <r>
    <x v="0"/>
    <x v="0"/>
    <x v="0"/>
    <d v="2022-04-11T00:00:00"/>
    <d v="2022-04-17T00:00:00"/>
    <x v="0"/>
    <x v="2"/>
    <x v="7"/>
    <s v="W16"/>
    <x v="7"/>
    <s v="11VMB00328"/>
    <m/>
    <s v="Domestic"/>
    <x v="1"/>
    <x v="4"/>
    <s v="KI"/>
    <x v="1"/>
    <n v="0"/>
    <n v="0"/>
    <n v="0"/>
    <n v="0"/>
    <m/>
    <m/>
    <n v="0"/>
    <n v="0"/>
    <n v="0"/>
    <n v="0"/>
    <m/>
    <m/>
  </r>
  <r>
    <x v="0"/>
    <x v="0"/>
    <x v="0"/>
    <d v="2022-04-11T00:00:00"/>
    <d v="2022-04-17T00:00:00"/>
    <x v="0"/>
    <x v="2"/>
    <x v="7"/>
    <s v="W16"/>
    <x v="7"/>
    <s v="11VMB00329"/>
    <m/>
    <s v="Domestic"/>
    <x v="1"/>
    <x v="4"/>
    <s v="KI"/>
    <x v="1"/>
    <n v="360"/>
    <n v="1260"/>
    <n v="900"/>
    <n v="0"/>
    <m/>
    <m/>
    <n v="1260"/>
    <n v="1260"/>
    <n v="0"/>
    <n v="1"/>
    <m/>
    <m/>
  </r>
  <r>
    <x v="0"/>
    <x v="0"/>
    <x v="0"/>
    <d v="2022-04-11T00:00:00"/>
    <d v="2022-04-17T00:00:00"/>
    <x v="0"/>
    <x v="2"/>
    <x v="7"/>
    <s v="W16"/>
    <x v="7"/>
    <s v="11VMB00341"/>
    <m/>
    <s v="Domestic"/>
    <x v="1"/>
    <x v="4"/>
    <s v="KI"/>
    <x v="1"/>
    <n v="0"/>
    <n v="0"/>
    <n v="0"/>
    <n v="0"/>
    <m/>
    <m/>
    <n v="0"/>
    <n v="0"/>
    <n v="0"/>
    <n v="0"/>
    <m/>
    <m/>
  </r>
  <r>
    <x v="0"/>
    <x v="0"/>
    <x v="0"/>
    <d v="2022-04-11T00:00:00"/>
    <d v="2022-04-17T00:00:00"/>
    <x v="0"/>
    <x v="2"/>
    <x v="7"/>
    <s v="W16"/>
    <x v="7"/>
    <s v="11VMB00420"/>
    <m/>
    <s v="Domestic"/>
    <x v="1"/>
    <x v="4"/>
    <s v="Ch"/>
    <x v="1"/>
    <m/>
    <m/>
    <n v="0"/>
    <n v="0"/>
    <m/>
    <m/>
    <n v="0"/>
    <n v="0"/>
    <n v="0"/>
    <n v="0"/>
    <m/>
    <m/>
  </r>
  <r>
    <x v="0"/>
    <x v="0"/>
    <x v="0"/>
    <d v="2022-04-11T00:00:00"/>
    <d v="2022-04-17T00:00:00"/>
    <x v="0"/>
    <x v="2"/>
    <x v="7"/>
    <s v="W16"/>
    <x v="7"/>
    <s v="11VMB00476"/>
    <m/>
    <s v="Domestic"/>
    <x v="1"/>
    <x v="4"/>
    <s v="Ch"/>
    <x v="1"/>
    <m/>
    <m/>
    <n v="0"/>
    <n v="0"/>
    <m/>
    <m/>
    <n v="0"/>
    <n v="0"/>
    <n v="0"/>
    <n v="0"/>
    <m/>
    <m/>
  </r>
  <r>
    <x v="0"/>
    <x v="0"/>
    <x v="0"/>
    <d v="2022-04-11T00:00:00"/>
    <d v="2022-04-17T00:00:00"/>
    <x v="0"/>
    <x v="2"/>
    <x v="7"/>
    <s v="W16"/>
    <x v="7"/>
    <s v="12GER00001"/>
    <m/>
    <s v="Export"/>
    <x v="1"/>
    <x v="4"/>
    <s v="KI"/>
    <x v="1"/>
    <n v="0"/>
    <n v="0"/>
    <n v="0"/>
    <n v="0"/>
    <m/>
    <m/>
    <n v="0"/>
    <n v="0"/>
    <n v="0"/>
    <n v="0"/>
    <m/>
    <m/>
  </r>
  <r>
    <x v="0"/>
    <x v="0"/>
    <x v="0"/>
    <d v="2022-04-11T00:00:00"/>
    <d v="2022-04-17T00:00:00"/>
    <x v="0"/>
    <x v="2"/>
    <x v="7"/>
    <s v="W16"/>
    <x v="7"/>
    <s v="12GER00002"/>
    <m/>
    <s v="Export"/>
    <x v="1"/>
    <x v="4"/>
    <s v="KI"/>
    <x v="1"/>
    <n v="0"/>
    <n v="0"/>
    <n v="0"/>
    <n v="0"/>
    <m/>
    <m/>
    <n v="0"/>
    <n v="0"/>
    <n v="0"/>
    <n v="0"/>
    <m/>
    <m/>
  </r>
  <r>
    <x v="0"/>
    <x v="0"/>
    <x v="0"/>
    <d v="2022-04-11T00:00:00"/>
    <d v="2022-04-17T00:00:00"/>
    <x v="0"/>
    <x v="2"/>
    <x v="7"/>
    <s v="W16"/>
    <x v="7"/>
    <s v="12JBP00009"/>
    <m/>
    <s v="Export"/>
    <x v="1"/>
    <x v="4"/>
    <s v="KI"/>
    <x v="1"/>
    <n v="2700"/>
    <n v="2611.5"/>
    <n v="88.5"/>
    <n v="0.96722222222222221"/>
    <m/>
    <m/>
    <n v="2760"/>
    <n v="2611.5"/>
    <n v="148.5"/>
    <n v="0.94619565217391299"/>
    <m/>
    <m/>
  </r>
  <r>
    <x v="0"/>
    <x v="0"/>
    <x v="0"/>
    <d v="2022-04-11T00:00:00"/>
    <d v="2022-04-17T00:00:00"/>
    <x v="0"/>
    <x v="2"/>
    <x v="7"/>
    <s v="W16"/>
    <x v="7"/>
    <s v="12SIM00004"/>
    <m/>
    <s v="Export"/>
    <x v="1"/>
    <x v="4"/>
    <s v="KI"/>
    <x v="1"/>
    <n v="0"/>
    <n v="0"/>
    <n v="0"/>
    <n v="0"/>
    <m/>
    <m/>
    <n v="0"/>
    <n v="0"/>
    <n v="0"/>
    <n v="0"/>
    <m/>
    <m/>
  </r>
  <r>
    <x v="0"/>
    <x v="0"/>
    <x v="0"/>
    <d v="2022-04-11T00:00:00"/>
    <d v="2022-04-17T00:00:00"/>
    <x v="0"/>
    <x v="2"/>
    <x v="7"/>
    <s v="W16"/>
    <x v="7"/>
    <s v="12SIM00006"/>
    <m/>
    <s v="Export"/>
    <x v="1"/>
    <x v="4"/>
    <s v="KI"/>
    <x v="1"/>
    <n v="0"/>
    <n v="0"/>
    <n v="0"/>
    <n v="0"/>
    <m/>
    <m/>
    <n v="0"/>
    <n v="0"/>
    <n v="0"/>
    <n v="0"/>
    <m/>
    <m/>
  </r>
  <r>
    <x v="0"/>
    <x v="0"/>
    <x v="0"/>
    <d v="2022-04-11T00:00:00"/>
    <d v="2022-04-17T00:00:00"/>
    <x v="0"/>
    <x v="2"/>
    <x v="7"/>
    <s v="W16"/>
    <x v="7"/>
    <s v="12THB00006"/>
    <m/>
    <s v="Export"/>
    <x v="1"/>
    <x v="4"/>
    <s v="KI"/>
    <x v="1"/>
    <n v="0"/>
    <n v="0"/>
    <n v="0"/>
    <n v="0"/>
    <m/>
    <m/>
    <n v="0"/>
    <n v="0"/>
    <n v="0"/>
    <n v="0"/>
    <m/>
    <m/>
  </r>
  <r>
    <x v="0"/>
    <x v="0"/>
    <x v="0"/>
    <d v="2022-04-11T00:00:00"/>
    <d v="2022-04-17T00:00:00"/>
    <x v="0"/>
    <x v="2"/>
    <x v="7"/>
    <s v="W16"/>
    <x v="7"/>
    <s v="12THB00007"/>
    <m/>
    <s v="Export"/>
    <x v="1"/>
    <x v="4"/>
    <s v="KI"/>
    <x v="1"/>
    <n v="0"/>
    <n v="0"/>
    <n v="0"/>
    <n v="0"/>
    <m/>
    <m/>
    <n v="0"/>
    <n v="0"/>
    <n v="0"/>
    <n v="0"/>
    <m/>
    <m/>
  </r>
  <r>
    <x v="0"/>
    <x v="0"/>
    <x v="0"/>
    <d v="2022-04-11T00:00:00"/>
    <d v="2022-04-17T00:00:00"/>
    <x v="0"/>
    <x v="2"/>
    <x v="7"/>
    <s v="W16"/>
    <x v="7"/>
    <s v="12THB00009"/>
    <m/>
    <s v="Export"/>
    <x v="1"/>
    <x v="4"/>
    <s v="KI"/>
    <x v="1"/>
    <n v="0"/>
    <n v="0"/>
    <n v="0"/>
    <n v="0"/>
    <m/>
    <m/>
    <n v="0"/>
    <n v="0"/>
    <n v="0"/>
    <n v="0"/>
    <m/>
    <m/>
  </r>
  <r>
    <x v="0"/>
    <x v="0"/>
    <x v="0"/>
    <d v="2022-04-11T00:00:00"/>
    <d v="2022-04-17T00:00:00"/>
    <x v="0"/>
    <x v="2"/>
    <x v="7"/>
    <s v="W16"/>
    <x v="7"/>
    <s v="12THB00013"/>
    <m/>
    <s v="Export"/>
    <x v="1"/>
    <x v="4"/>
    <s v="KI"/>
    <x v="1"/>
    <n v="0"/>
    <n v="0"/>
    <n v="0"/>
    <n v="0"/>
    <m/>
    <m/>
    <n v="0"/>
    <n v="0"/>
    <n v="0"/>
    <n v="0"/>
    <m/>
    <m/>
  </r>
  <r>
    <x v="0"/>
    <x v="0"/>
    <x v="0"/>
    <d v="2022-04-11T00:00:00"/>
    <d v="2022-04-17T00:00:00"/>
    <x v="0"/>
    <x v="2"/>
    <x v="7"/>
    <s v="W16"/>
    <x v="7"/>
    <s v="12THB00014"/>
    <m/>
    <s v="Export"/>
    <x v="1"/>
    <x v="4"/>
    <s v="KI"/>
    <x v="1"/>
    <n v="0"/>
    <n v="0"/>
    <n v="0"/>
    <n v="0"/>
    <m/>
    <m/>
    <n v="0"/>
    <n v="0"/>
    <n v="0"/>
    <n v="0"/>
    <m/>
    <m/>
  </r>
  <r>
    <x v="0"/>
    <x v="0"/>
    <x v="0"/>
    <d v="2022-04-11T00:00:00"/>
    <d v="2022-04-17T00:00:00"/>
    <x v="0"/>
    <x v="2"/>
    <x v="7"/>
    <s v="W16"/>
    <x v="7"/>
    <s v="11VMB00335"/>
    <m/>
    <s v="Domestic"/>
    <x v="2"/>
    <x v="5"/>
    <s v="Se"/>
    <x v="0"/>
    <n v="411"/>
    <n v="349.2"/>
    <n v="61.800000000000011"/>
    <n v="0.8496350364963503"/>
    <m/>
    <m/>
    <n v="411"/>
    <n v="349.2"/>
    <n v="61.800000000000011"/>
    <n v="0.8496350364963503"/>
    <m/>
    <m/>
  </r>
  <r>
    <x v="0"/>
    <x v="0"/>
    <x v="0"/>
    <d v="2022-04-11T00:00:00"/>
    <d v="2022-04-17T00:00:00"/>
    <x v="0"/>
    <x v="2"/>
    <x v="7"/>
    <s v="W16"/>
    <x v="7"/>
    <s v="TPCEBB031"/>
    <m/>
    <s v="Domestic"/>
    <x v="2"/>
    <x v="6"/>
    <s v="Fr"/>
    <x v="0"/>
    <n v="2000"/>
    <n v="1500.33"/>
    <n v="499.67000000000007"/>
    <n v="0.75016499999999997"/>
    <m/>
    <m/>
    <n v="1600"/>
    <n v="1500.33"/>
    <n v="99.670000000000073"/>
    <n v="0.93770624999999996"/>
    <m/>
    <m/>
  </r>
  <r>
    <x v="0"/>
    <x v="0"/>
    <x v="0"/>
    <d v="2022-04-11T00:00:00"/>
    <d v="2022-04-17T00:00:00"/>
    <x v="0"/>
    <x v="2"/>
    <x v="7"/>
    <s v="W16"/>
    <x v="7"/>
    <s v="TPCEBG010"/>
    <m/>
    <s v="Domestic"/>
    <x v="2"/>
    <x v="1"/>
    <s v="Ha"/>
    <x v="0"/>
    <n v="1200"/>
    <n v="1156.25"/>
    <n v="43.75"/>
    <n v="0.96354166666666663"/>
    <m/>
    <m/>
    <n v="1200"/>
    <n v="1156.25"/>
    <n v="43.75"/>
    <n v="0.96354166666666663"/>
    <m/>
    <m/>
  </r>
  <r>
    <x v="0"/>
    <x v="0"/>
    <x v="0"/>
    <d v="2022-04-11T00:00:00"/>
    <d v="2022-04-17T00:00:00"/>
    <x v="0"/>
    <x v="2"/>
    <x v="7"/>
    <s v="W16"/>
    <x v="7"/>
    <s v="TPCEMI001"/>
    <m/>
    <s v="Domestic"/>
    <x v="2"/>
    <x v="6"/>
    <s v="Fr"/>
    <x v="0"/>
    <n v="0"/>
    <n v="0"/>
    <n v="0"/>
    <n v="0"/>
    <m/>
    <m/>
    <n v="0"/>
    <n v="0"/>
    <n v="0"/>
    <n v="0"/>
    <m/>
    <m/>
  </r>
  <r>
    <x v="0"/>
    <x v="0"/>
    <x v="0"/>
    <d v="2022-04-11T00:00:00"/>
    <d v="2022-04-17T00:00:00"/>
    <x v="0"/>
    <x v="2"/>
    <x v="7"/>
    <s v="W16"/>
    <x v="7"/>
    <s v="TPCERB001"/>
    <m/>
    <s v="Domestic"/>
    <x v="2"/>
    <x v="5"/>
    <s v="Se"/>
    <x v="0"/>
    <n v="350"/>
    <n v="374.5"/>
    <n v="24.5"/>
    <n v="0.92999999999999994"/>
    <m/>
    <m/>
    <n v="350"/>
    <n v="374.5"/>
    <n v="24.5"/>
    <n v="0.92999999999999994"/>
    <m/>
    <m/>
  </r>
  <r>
    <x v="0"/>
    <x v="0"/>
    <x v="0"/>
    <d v="2022-04-11T00:00:00"/>
    <d v="2022-04-17T00:00:00"/>
    <x v="0"/>
    <x v="2"/>
    <x v="7"/>
    <s v="W16"/>
    <x v="7"/>
    <s v="TPCERB002"/>
    <m/>
    <s v="Domestic"/>
    <x v="2"/>
    <x v="5"/>
    <s v="Se"/>
    <x v="0"/>
    <n v="300"/>
    <n v="300.5"/>
    <n v="0.5"/>
    <n v="0.99833333333333329"/>
    <m/>
    <m/>
    <n v="300"/>
    <n v="300.5"/>
    <n v="0.5"/>
    <n v="0.99833333333333329"/>
    <m/>
    <m/>
  </r>
  <r>
    <x v="0"/>
    <x v="0"/>
    <x v="0"/>
    <d v="2022-04-11T00:00:00"/>
    <d v="2022-04-17T00:00:00"/>
    <x v="0"/>
    <x v="2"/>
    <x v="7"/>
    <s v="W16"/>
    <x v="7"/>
    <s v="11VMB00273"/>
    <m/>
    <s v="Domestic"/>
    <x v="3"/>
    <x v="6"/>
    <s v="Fi"/>
    <x v="0"/>
    <n v="300"/>
    <n v="310"/>
    <n v="10"/>
    <n v="0.96666666666666667"/>
    <m/>
    <m/>
    <n v="300"/>
    <n v="310"/>
    <n v="10"/>
    <n v="0.96666666666666667"/>
    <m/>
    <m/>
  </r>
  <r>
    <x v="0"/>
    <x v="0"/>
    <x v="0"/>
    <d v="2022-04-11T00:00:00"/>
    <d v="2022-04-17T00:00:00"/>
    <x v="0"/>
    <x v="2"/>
    <x v="7"/>
    <s v="W16"/>
    <x v="7"/>
    <s v="11VMB00306"/>
    <m/>
    <s v="Domestic"/>
    <x v="3"/>
    <x v="0"/>
    <s v="Semi"/>
    <x v="0"/>
    <n v="350"/>
    <n v="336"/>
    <n v="14"/>
    <n v="0.96"/>
    <m/>
    <m/>
    <n v="350"/>
    <n v="336"/>
    <n v="14"/>
    <n v="0.96"/>
    <m/>
    <m/>
  </r>
  <r>
    <x v="0"/>
    <x v="0"/>
    <x v="0"/>
    <d v="2022-04-11T00:00:00"/>
    <d v="2022-04-17T00:00:00"/>
    <x v="0"/>
    <x v="2"/>
    <x v="7"/>
    <s v="W16"/>
    <x v="7"/>
    <s v="11VMB00308"/>
    <m/>
    <s v="Domestic"/>
    <x v="3"/>
    <x v="0"/>
    <s v="Semi"/>
    <x v="0"/>
    <n v="300"/>
    <n v="616"/>
    <n v="316"/>
    <n v="0"/>
    <m/>
    <m/>
    <n v="300"/>
    <n v="616"/>
    <n v="316"/>
    <n v="0"/>
    <m/>
    <m/>
  </r>
  <r>
    <x v="0"/>
    <x v="0"/>
    <x v="0"/>
    <d v="2022-04-11T00:00:00"/>
    <d v="2022-04-17T00:00:00"/>
    <x v="0"/>
    <x v="2"/>
    <x v="7"/>
    <s v="W16"/>
    <x v="7"/>
    <s v="11VMB00309"/>
    <m/>
    <s v="Domestic"/>
    <x v="3"/>
    <x v="0"/>
    <s v="Semi"/>
    <x v="0"/>
    <n v="400"/>
    <n v="616"/>
    <n v="216"/>
    <n v="0.45999999999999996"/>
    <m/>
    <m/>
    <n v="400"/>
    <n v="616"/>
    <n v="216"/>
    <n v="0.45999999999999996"/>
    <m/>
    <m/>
  </r>
  <r>
    <x v="0"/>
    <x v="0"/>
    <x v="0"/>
    <d v="2022-04-11T00:00:00"/>
    <d v="2022-04-17T00:00:00"/>
    <x v="0"/>
    <x v="2"/>
    <x v="7"/>
    <s v="W16"/>
    <x v="7"/>
    <s v="11VMB00311"/>
    <m/>
    <s v="Domestic"/>
    <x v="3"/>
    <x v="0"/>
    <s v="Semi"/>
    <x v="0"/>
    <n v="400"/>
    <n v="378"/>
    <n v="22"/>
    <n v="0.94499999999999995"/>
    <m/>
    <m/>
    <n v="400"/>
    <n v="378"/>
    <n v="22"/>
    <n v="0.94499999999999995"/>
    <m/>
    <m/>
  </r>
  <r>
    <x v="0"/>
    <x v="0"/>
    <x v="0"/>
    <d v="2022-04-11T00:00:00"/>
    <d v="2022-04-17T00:00:00"/>
    <x v="0"/>
    <x v="2"/>
    <x v="7"/>
    <s v="W16"/>
    <x v="7"/>
    <s v="11VMB00385"/>
    <m/>
    <s v="Domestic"/>
    <x v="3"/>
    <x v="6"/>
    <s v="Fi"/>
    <x v="0"/>
    <n v="350"/>
    <n v="330"/>
    <n v="20"/>
    <n v="0.94285714285714284"/>
    <m/>
    <m/>
    <n v="350"/>
    <n v="330"/>
    <n v="20"/>
    <n v="0.94285714285714284"/>
    <m/>
    <m/>
  </r>
  <r>
    <x v="0"/>
    <x v="0"/>
    <x v="0"/>
    <d v="2022-04-11T00:00:00"/>
    <d v="2022-04-17T00:00:00"/>
    <x v="0"/>
    <x v="2"/>
    <x v="7"/>
    <s v="W16"/>
    <x v="7"/>
    <s v="BTPCHCB001"/>
    <m/>
    <s v="Domestic"/>
    <x v="3"/>
    <x v="6"/>
    <s v="BT"/>
    <x v="0"/>
    <n v="0"/>
    <n v="262"/>
    <n v="262"/>
    <n v="0"/>
    <m/>
    <m/>
    <n v="0"/>
    <n v="262"/>
    <n v="262"/>
    <n v="0"/>
    <m/>
    <m/>
  </r>
  <r>
    <x v="0"/>
    <x v="0"/>
    <x v="0"/>
    <d v="2022-04-11T00:00:00"/>
    <d v="2022-04-17T00:00:00"/>
    <x v="0"/>
    <x v="2"/>
    <x v="7"/>
    <s v="W16"/>
    <x v="7"/>
    <s v="BTPOHYBM01"/>
    <m/>
    <s v="Domestic"/>
    <x v="3"/>
    <x v="0"/>
    <s v="Semi"/>
    <x v="0"/>
    <n v="0"/>
    <n v="0"/>
    <n v="0"/>
    <n v="0"/>
    <m/>
    <m/>
    <n v="0"/>
    <n v="0"/>
    <n v="0"/>
    <n v="0"/>
    <m/>
    <m/>
  </r>
  <r>
    <x v="0"/>
    <x v="0"/>
    <x v="0"/>
    <d v="2022-04-11T00:00:00"/>
    <d v="2022-04-17T00:00:00"/>
    <x v="0"/>
    <x v="2"/>
    <x v="7"/>
    <s v="W16"/>
    <x v="7"/>
    <s v="HHCEBV004"/>
    <m/>
    <s v="Domestic"/>
    <x v="3"/>
    <x v="7"/>
    <s v="Ba"/>
    <x v="0"/>
    <n v="300"/>
    <n v="304"/>
    <n v="4"/>
    <n v="0.98666666666666669"/>
    <m/>
    <m/>
    <n v="300"/>
    <n v="304"/>
    <n v="4"/>
    <n v="0.98666666666666669"/>
    <m/>
    <m/>
  </r>
  <r>
    <x v="0"/>
    <x v="0"/>
    <x v="0"/>
    <d v="2022-04-11T00:00:00"/>
    <d v="2022-04-17T00:00:00"/>
    <x v="0"/>
    <x v="2"/>
    <x v="7"/>
    <s v="W16"/>
    <x v="7"/>
    <s v="HHCECV006"/>
    <m/>
    <s v="Domestic"/>
    <x v="3"/>
    <x v="7"/>
    <s v="Ba"/>
    <x v="0"/>
    <n v="0"/>
    <n v="0"/>
    <n v="0"/>
    <n v="0"/>
    <m/>
    <m/>
    <n v="0"/>
    <n v="0"/>
    <n v="0"/>
    <n v="0"/>
    <m/>
    <m/>
  </r>
  <r>
    <x v="0"/>
    <x v="0"/>
    <x v="0"/>
    <d v="2022-04-11T00:00:00"/>
    <d v="2022-04-17T00:00:00"/>
    <x v="0"/>
    <x v="2"/>
    <x v="7"/>
    <s v="W16"/>
    <x v="7"/>
    <s v="HHCEXX001"/>
    <m/>
    <s v="Domestic"/>
    <x v="3"/>
    <x v="5"/>
    <s v="Sa"/>
    <x v="3"/>
    <n v="0"/>
    <n v="0"/>
    <n v="0"/>
    <n v="0"/>
    <m/>
    <m/>
    <n v="0"/>
    <n v="0"/>
    <n v="0"/>
    <n v="0"/>
    <m/>
    <m/>
  </r>
  <r>
    <x v="0"/>
    <x v="0"/>
    <x v="0"/>
    <d v="2022-04-11T00:00:00"/>
    <d v="2022-04-17T00:00:00"/>
    <x v="0"/>
    <x v="2"/>
    <x v="7"/>
    <s v="W16"/>
    <x v="7"/>
    <s v="HHCEXX003"/>
    <m/>
    <s v="Domestic"/>
    <x v="3"/>
    <x v="5"/>
    <s v="Sa"/>
    <x v="3"/>
    <n v="0"/>
    <n v="0"/>
    <n v="0"/>
    <n v="0"/>
    <m/>
    <m/>
    <n v="0"/>
    <n v="0"/>
    <n v="0"/>
    <n v="0"/>
    <m/>
    <m/>
  </r>
  <r>
    <x v="0"/>
    <x v="0"/>
    <x v="0"/>
    <d v="2022-04-11T00:00:00"/>
    <d v="2022-04-17T00:00:00"/>
    <x v="0"/>
    <x v="2"/>
    <x v="7"/>
    <s v="W16"/>
    <x v="7"/>
    <s v="HHCEXX010"/>
    <m/>
    <s v="Domestic"/>
    <x v="3"/>
    <x v="5"/>
    <s v="Sa"/>
    <x v="3"/>
    <n v="4080"/>
    <n v="4000"/>
    <n v="80"/>
    <n v="0.98039215686274506"/>
    <m/>
    <m/>
    <n v="4080"/>
    <n v="4000"/>
    <n v="80"/>
    <n v="0.98039215686274506"/>
    <m/>
    <m/>
  </r>
  <r>
    <x v="0"/>
    <x v="0"/>
    <x v="0"/>
    <d v="2022-04-11T00:00:00"/>
    <d v="2022-04-17T00:00:00"/>
    <x v="0"/>
    <x v="2"/>
    <x v="7"/>
    <s v="W16"/>
    <x v="7"/>
    <s v="TPCEBV001"/>
    <m/>
    <s v="Domestic"/>
    <x v="3"/>
    <x v="7"/>
    <s v="Ba"/>
    <x v="0"/>
    <n v="400"/>
    <n v="200"/>
    <n v="200"/>
    <n v="0.5"/>
    <m/>
    <m/>
    <n v="400"/>
    <n v="200"/>
    <n v="200"/>
    <n v="0.5"/>
    <m/>
    <m/>
  </r>
  <r>
    <x v="0"/>
    <x v="0"/>
    <x v="0"/>
    <d v="2022-04-11T00:00:00"/>
    <d v="2022-04-17T00:00:00"/>
    <x v="0"/>
    <x v="2"/>
    <x v="7"/>
    <s v="W16"/>
    <x v="7"/>
    <s v="TPCEBV017"/>
    <m/>
    <s v="Domestic"/>
    <x v="3"/>
    <x v="7"/>
    <s v="Ba"/>
    <x v="0"/>
    <n v="400"/>
    <n v="554"/>
    <n v="154"/>
    <n v="0.61499999999999999"/>
    <m/>
    <m/>
    <n v="400"/>
    <n v="554"/>
    <n v="154"/>
    <n v="0.61499999999999999"/>
    <m/>
    <m/>
  </r>
  <r>
    <x v="0"/>
    <x v="0"/>
    <x v="0"/>
    <d v="2022-04-11T00:00:00"/>
    <d v="2022-04-17T00:00:00"/>
    <x v="0"/>
    <x v="2"/>
    <x v="7"/>
    <s v="W16"/>
    <x v="7"/>
    <s v="TPCECB004"/>
    <m/>
    <s v="Domestic"/>
    <x v="3"/>
    <x v="8"/>
    <s v="Vi"/>
    <x v="0"/>
    <n v="200"/>
    <n v="213.5"/>
    <n v="13.5"/>
    <n v="0.9325"/>
    <m/>
    <m/>
    <n v="200"/>
    <n v="213.5"/>
    <n v="13.5"/>
    <n v="0.9325"/>
    <m/>
    <m/>
  </r>
  <r>
    <x v="0"/>
    <x v="0"/>
    <x v="0"/>
    <d v="2022-04-11T00:00:00"/>
    <d v="2022-04-17T00:00:00"/>
    <x v="0"/>
    <x v="2"/>
    <x v="7"/>
    <s v="W16"/>
    <x v="7"/>
    <s v="TPCECC006"/>
    <m/>
    <s v="Domestic"/>
    <x v="3"/>
    <x v="6"/>
    <s v="Fi"/>
    <x v="0"/>
    <n v="0"/>
    <n v="0"/>
    <n v="0"/>
    <n v="0"/>
    <m/>
    <m/>
    <n v="0"/>
    <n v="0"/>
    <n v="0"/>
    <n v="0"/>
    <m/>
    <m/>
  </r>
  <r>
    <x v="0"/>
    <x v="0"/>
    <x v="0"/>
    <d v="2022-04-11T00:00:00"/>
    <d v="2022-04-17T00:00:00"/>
    <x v="0"/>
    <x v="2"/>
    <x v="7"/>
    <s v="W16"/>
    <x v="7"/>
    <s v="TPCECL035"/>
    <m/>
    <s v="Domestic"/>
    <x v="3"/>
    <x v="8"/>
    <s v="Vi"/>
    <x v="0"/>
    <n v="120"/>
    <n v="128"/>
    <n v="8"/>
    <n v="0.93333333333333335"/>
    <m/>
    <m/>
    <n v="120"/>
    <n v="128"/>
    <n v="8"/>
    <n v="0.93333333333333335"/>
    <m/>
    <m/>
  </r>
  <r>
    <x v="0"/>
    <x v="0"/>
    <x v="0"/>
    <d v="2022-04-11T00:00:00"/>
    <d v="2022-04-17T00:00:00"/>
    <x v="0"/>
    <x v="2"/>
    <x v="7"/>
    <s v="W16"/>
    <x v="7"/>
    <s v="TPCECL037"/>
    <m/>
    <s v="Domestic"/>
    <x v="3"/>
    <x v="8"/>
    <s v="Vi"/>
    <x v="0"/>
    <n v="300"/>
    <n v="313.8"/>
    <n v="13.800000000000011"/>
    <n v="0.95399999999999996"/>
    <m/>
    <m/>
    <n v="300"/>
    <n v="313.8"/>
    <n v="13.800000000000011"/>
    <n v="0.95399999999999996"/>
    <m/>
    <m/>
  </r>
  <r>
    <x v="0"/>
    <x v="0"/>
    <x v="0"/>
    <d v="2022-04-11T00:00:00"/>
    <d v="2022-04-17T00:00:00"/>
    <x v="0"/>
    <x v="2"/>
    <x v="7"/>
    <s v="W16"/>
    <x v="7"/>
    <s v="TPCECL038"/>
    <m/>
    <s v="Domestic"/>
    <x v="3"/>
    <x v="8"/>
    <s v="Vi"/>
    <x v="0"/>
    <n v="2750"/>
    <n v="2490"/>
    <n v="260"/>
    <n v="0.90545454545454551"/>
    <m/>
    <m/>
    <n v="2750"/>
    <n v="2490"/>
    <n v="260"/>
    <n v="0.90545454545454551"/>
    <m/>
    <m/>
  </r>
  <r>
    <x v="0"/>
    <x v="0"/>
    <x v="0"/>
    <d v="2022-04-11T00:00:00"/>
    <d v="2022-04-17T00:00:00"/>
    <x v="0"/>
    <x v="2"/>
    <x v="7"/>
    <s v="W16"/>
    <x v="7"/>
    <s v="TPCECL042"/>
    <m/>
    <s v="Domestic"/>
    <x v="3"/>
    <x v="8"/>
    <s v="Vi"/>
    <x v="0"/>
    <n v="0"/>
    <n v="0"/>
    <n v="0"/>
    <n v="0"/>
    <m/>
    <m/>
    <n v="0"/>
    <n v="0"/>
    <n v="0"/>
    <n v="0"/>
    <m/>
    <m/>
  </r>
  <r>
    <x v="0"/>
    <x v="0"/>
    <x v="0"/>
    <d v="2022-04-11T00:00:00"/>
    <d v="2022-04-17T00:00:00"/>
    <x v="0"/>
    <x v="2"/>
    <x v="7"/>
    <s v="W16"/>
    <x v="7"/>
    <s v="TPCECL043"/>
    <m/>
    <s v="Domestic"/>
    <x v="3"/>
    <x v="8"/>
    <s v="Vi"/>
    <x v="0"/>
    <n v="250"/>
    <n v="321"/>
    <n v="71"/>
    <n v="0.71599999999999997"/>
    <m/>
    <m/>
    <n v="250"/>
    <n v="321"/>
    <n v="71"/>
    <n v="0.71599999999999997"/>
    <m/>
    <m/>
  </r>
  <r>
    <x v="0"/>
    <x v="0"/>
    <x v="0"/>
    <d v="2022-04-11T00:00:00"/>
    <d v="2022-04-17T00:00:00"/>
    <x v="0"/>
    <x v="2"/>
    <x v="7"/>
    <s v="W16"/>
    <x v="7"/>
    <s v="TPCECL044"/>
    <m/>
    <s v="Domestic"/>
    <x v="3"/>
    <x v="8"/>
    <s v="Vi"/>
    <x v="0"/>
    <n v="250"/>
    <n v="308"/>
    <n v="58"/>
    <n v="0.76800000000000002"/>
    <m/>
    <m/>
    <n v="250"/>
    <n v="308"/>
    <n v="58"/>
    <n v="0.76800000000000002"/>
    <m/>
    <m/>
  </r>
  <r>
    <x v="0"/>
    <x v="0"/>
    <x v="0"/>
    <d v="2022-04-11T00:00:00"/>
    <d v="2022-04-17T00:00:00"/>
    <x v="0"/>
    <x v="2"/>
    <x v="7"/>
    <s v="W16"/>
    <x v="7"/>
    <s v="TPCECL045"/>
    <m/>
    <s v="Domestic"/>
    <x v="3"/>
    <x v="8"/>
    <s v="Vi"/>
    <x v="0"/>
    <n v="270"/>
    <n v="181"/>
    <n v="89"/>
    <n v="0.67037037037037039"/>
    <m/>
    <m/>
    <n v="270"/>
    <n v="181"/>
    <n v="89"/>
    <n v="0.67037037037037039"/>
    <m/>
    <m/>
  </r>
  <r>
    <x v="0"/>
    <x v="0"/>
    <x v="0"/>
    <d v="2022-04-11T00:00:00"/>
    <d v="2022-04-17T00:00:00"/>
    <x v="0"/>
    <x v="2"/>
    <x v="7"/>
    <s v="W16"/>
    <x v="7"/>
    <s v="TPCECL046"/>
    <m/>
    <s v="Domestic"/>
    <x v="3"/>
    <x v="8"/>
    <s v="Vi"/>
    <x v="0"/>
    <n v="220"/>
    <n v="171"/>
    <n v="49"/>
    <n v="0.77727272727272734"/>
    <m/>
    <m/>
    <n v="220"/>
    <n v="171"/>
    <n v="49"/>
    <n v="0.77727272727272734"/>
    <m/>
    <m/>
  </r>
  <r>
    <x v="0"/>
    <x v="0"/>
    <x v="0"/>
    <d v="2022-04-11T00:00:00"/>
    <d v="2022-04-17T00:00:00"/>
    <x v="0"/>
    <x v="2"/>
    <x v="7"/>
    <s v="W16"/>
    <x v="7"/>
    <s v="TPCECLT39"/>
    <m/>
    <s v="Domestic"/>
    <x v="3"/>
    <x v="8"/>
    <s v="Vi"/>
    <x v="0"/>
    <n v="0"/>
    <n v="0"/>
    <n v="0"/>
    <n v="0"/>
    <m/>
    <m/>
    <n v="0"/>
    <n v="0"/>
    <n v="0"/>
    <n v="0"/>
    <m/>
    <m/>
  </r>
  <r>
    <x v="0"/>
    <x v="0"/>
    <x v="0"/>
    <d v="2022-04-11T00:00:00"/>
    <d v="2022-04-17T00:00:00"/>
    <x v="0"/>
    <x v="2"/>
    <x v="7"/>
    <s v="W16"/>
    <x v="7"/>
    <s v="TPCECV001"/>
    <m/>
    <s v="Domestic"/>
    <x v="3"/>
    <x v="7"/>
    <s v="Ba"/>
    <x v="0"/>
    <n v="700"/>
    <n v="905"/>
    <n v="205"/>
    <n v="0.70714285714285707"/>
    <m/>
    <m/>
    <n v="700"/>
    <n v="905"/>
    <n v="205"/>
    <n v="0.70714285714285707"/>
    <m/>
    <m/>
  </r>
  <r>
    <x v="0"/>
    <x v="0"/>
    <x v="0"/>
    <d v="2022-04-11T00:00:00"/>
    <d v="2022-04-17T00:00:00"/>
    <x v="0"/>
    <x v="2"/>
    <x v="7"/>
    <s v="W16"/>
    <x v="7"/>
    <s v="TPCECV002"/>
    <m/>
    <s v="Domestic"/>
    <x v="3"/>
    <x v="7"/>
    <s v="Ba"/>
    <x v="0"/>
    <n v="250"/>
    <n v="250"/>
    <n v="0"/>
    <n v="1"/>
    <m/>
    <m/>
    <n v="250"/>
    <n v="250"/>
    <n v="0"/>
    <n v="1"/>
    <m/>
    <m/>
  </r>
  <r>
    <x v="0"/>
    <x v="0"/>
    <x v="0"/>
    <d v="2022-04-11T00:00:00"/>
    <d v="2022-04-17T00:00:00"/>
    <x v="0"/>
    <x v="2"/>
    <x v="7"/>
    <s v="W16"/>
    <x v="7"/>
    <s v="TPCECV022"/>
    <m/>
    <s v="Domestic"/>
    <x v="3"/>
    <x v="7"/>
    <s v="Ba"/>
    <x v="0"/>
    <n v="1500"/>
    <n v="1225"/>
    <n v="275"/>
    <n v="0.81666666666666665"/>
    <m/>
    <m/>
    <n v="1500"/>
    <n v="1225"/>
    <n v="275"/>
    <n v="0.81666666666666665"/>
    <m/>
    <m/>
  </r>
  <r>
    <x v="0"/>
    <x v="0"/>
    <x v="0"/>
    <d v="2022-04-11T00:00:00"/>
    <d v="2022-04-17T00:00:00"/>
    <x v="0"/>
    <x v="2"/>
    <x v="7"/>
    <s v="W16"/>
    <x v="7"/>
    <s v="TPCELT001"/>
    <m/>
    <s v="Domestic"/>
    <x v="3"/>
    <x v="7"/>
    <s v="Ba"/>
    <x v="0"/>
    <n v="1000"/>
    <n v="702.3"/>
    <n v="297.70000000000005"/>
    <n v="0.70229999999999992"/>
    <m/>
    <m/>
    <n v="1000"/>
    <n v="702.3"/>
    <n v="297.70000000000005"/>
    <n v="0.70229999999999992"/>
    <m/>
    <m/>
  </r>
  <r>
    <x v="0"/>
    <x v="0"/>
    <x v="0"/>
    <d v="2022-04-11T00:00:00"/>
    <d v="2022-04-17T00:00:00"/>
    <x v="0"/>
    <x v="2"/>
    <x v="7"/>
    <s v="W16"/>
    <x v="7"/>
    <s v="TPCEMM001"/>
    <m/>
    <s v="Domestic"/>
    <x v="3"/>
    <x v="9"/>
    <s v="Me"/>
    <x v="0"/>
    <n v="600"/>
    <n v="607.5"/>
    <n v="7.5"/>
    <n v="0.98750000000000004"/>
    <m/>
    <m/>
    <n v="600"/>
    <n v="607.5"/>
    <n v="7.5"/>
    <n v="0.98750000000000004"/>
    <m/>
    <m/>
  </r>
  <r>
    <x v="0"/>
    <x v="0"/>
    <x v="0"/>
    <d v="2022-04-11T00:00:00"/>
    <d v="2022-04-17T00:00:00"/>
    <x v="0"/>
    <x v="2"/>
    <x v="7"/>
    <s v="W16"/>
    <x v="7"/>
    <s v="TPCEMM003"/>
    <m/>
    <s v="Domestic"/>
    <x v="3"/>
    <x v="9"/>
    <s v="Me"/>
    <x v="0"/>
    <n v="400"/>
    <n v="851.2"/>
    <n v="451.20000000000005"/>
    <n v="0"/>
    <m/>
    <m/>
    <n v="400"/>
    <n v="851.2"/>
    <n v="451.20000000000005"/>
    <n v="0"/>
    <m/>
    <m/>
  </r>
  <r>
    <x v="0"/>
    <x v="0"/>
    <x v="0"/>
    <d v="2022-04-11T00:00:00"/>
    <d v="2022-04-17T00:00:00"/>
    <x v="0"/>
    <x v="2"/>
    <x v="7"/>
    <s v="W16"/>
    <x v="7"/>
    <s v="TPCTOHYB01"/>
    <m/>
    <s v="Domestic"/>
    <x v="3"/>
    <x v="2"/>
    <s v="Re"/>
    <x v="0"/>
    <n v="0"/>
    <n v="0"/>
    <n v="0"/>
    <n v="0"/>
    <m/>
    <m/>
    <n v="0"/>
    <n v="0"/>
    <n v="0"/>
    <n v="0"/>
    <m/>
    <m/>
  </r>
  <r>
    <x v="0"/>
    <x v="0"/>
    <x v="0"/>
    <d v="2022-04-11T00:00:00"/>
    <d v="2022-04-17T00:00:00"/>
    <x v="0"/>
    <x v="2"/>
    <x v="7"/>
    <s v="W16"/>
    <x v="7"/>
    <s v="TPCTOHYB02"/>
    <m/>
    <s v="Domestic"/>
    <x v="3"/>
    <x v="2"/>
    <s v="Re"/>
    <x v="0"/>
    <n v="0"/>
    <n v="0"/>
    <n v="0"/>
    <n v="0"/>
    <m/>
    <m/>
    <n v="0"/>
    <n v="0"/>
    <n v="0"/>
    <n v="0"/>
    <m/>
    <m/>
  </r>
  <r>
    <x v="0"/>
    <x v="0"/>
    <x v="0"/>
    <d v="2022-04-11T00:00:00"/>
    <d v="2022-04-17T00:00:00"/>
    <x v="0"/>
    <x v="2"/>
    <x v="7"/>
    <s v="W16"/>
    <x v="7"/>
    <s v="TPCTOHYB04"/>
    <m/>
    <s v="Domestic"/>
    <x v="3"/>
    <x v="2"/>
    <s v="Re"/>
    <x v="0"/>
    <n v="0"/>
    <n v="0"/>
    <n v="0"/>
    <n v="0"/>
    <m/>
    <m/>
    <n v="0"/>
    <n v="0"/>
    <n v="0"/>
    <n v="0"/>
    <m/>
    <m/>
  </r>
  <r>
    <x v="0"/>
    <x v="0"/>
    <x v="0"/>
    <d v="2022-04-11T00:00:00"/>
    <d v="2022-04-17T00:00:00"/>
    <x v="0"/>
    <x v="2"/>
    <x v="7"/>
    <s v="W16"/>
    <x v="7"/>
    <s v="11VMB00429"/>
    <m/>
    <s v="Domestic"/>
    <x v="4"/>
    <x v="10"/>
    <s v="Bu"/>
    <x v="1"/>
    <n v="1400"/>
    <n v="1340.6399999999999"/>
    <n v="59.360000000000127"/>
    <n v="0.9575999999999999"/>
    <m/>
    <m/>
    <n v="1400"/>
    <n v="1340.6399999999999"/>
    <n v="59.360000000000127"/>
    <n v="0.9575999999999999"/>
    <m/>
    <m/>
  </r>
  <r>
    <x v="0"/>
    <x v="0"/>
    <x v="0"/>
    <d v="2022-04-11T00:00:00"/>
    <d v="2022-04-17T00:00:00"/>
    <x v="0"/>
    <x v="2"/>
    <x v="7"/>
    <s v="W16"/>
    <x v="7"/>
    <s v="11VMB00430"/>
    <m/>
    <s v="Domestic"/>
    <x v="4"/>
    <x v="10"/>
    <s v="Bu"/>
    <x v="1"/>
    <n v="0"/>
    <n v="0"/>
    <n v="0"/>
    <n v="0"/>
    <m/>
    <m/>
    <n v="0"/>
    <n v="0"/>
    <n v="0"/>
    <n v="0"/>
    <m/>
    <m/>
  </r>
  <r>
    <x v="0"/>
    <x v="0"/>
    <x v="0"/>
    <d v="2022-04-11T00:00:00"/>
    <d v="2022-04-17T00:00:00"/>
    <x v="0"/>
    <x v="2"/>
    <x v="7"/>
    <s v="W16"/>
    <x v="7"/>
    <s v="11VMB00431"/>
    <m/>
    <s v="Domestic"/>
    <x v="4"/>
    <x v="10"/>
    <s v="K-"/>
    <x v="1"/>
    <n v="0"/>
    <n v="0"/>
    <n v="0"/>
    <n v="0"/>
    <m/>
    <m/>
    <n v="0"/>
    <n v="0"/>
    <n v="0"/>
    <n v="0"/>
    <m/>
    <m/>
  </r>
  <r>
    <x v="0"/>
    <x v="0"/>
    <x v="0"/>
    <d v="2022-04-11T00:00:00"/>
    <d v="2022-04-17T00:00:00"/>
    <x v="0"/>
    <x v="2"/>
    <x v="7"/>
    <s v="W16"/>
    <x v="7"/>
    <s v="11VMB00432"/>
    <m/>
    <s v="Domestic"/>
    <x v="4"/>
    <x v="10"/>
    <s v="Bu"/>
    <x v="1"/>
    <n v="500"/>
    <n v="844.8"/>
    <n v="344.79999999999995"/>
    <n v="0.31040000000000012"/>
    <m/>
    <m/>
    <n v="500"/>
    <n v="844.8"/>
    <n v="344.79999999999995"/>
    <n v="0.31040000000000012"/>
    <m/>
    <m/>
  </r>
  <r>
    <x v="0"/>
    <x v="0"/>
    <x v="0"/>
    <d v="2022-04-11T00:00:00"/>
    <d v="2022-04-17T00:00:00"/>
    <x v="0"/>
    <x v="2"/>
    <x v="7"/>
    <s v="W16"/>
    <x v="7"/>
    <s v="11VMB00433"/>
    <m/>
    <s v="Domestic"/>
    <x v="4"/>
    <x v="10"/>
    <s v="Bu"/>
    <x v="1"/>
    <n v="0"/>
    <n v="0"/>
    <n v="0"/>
    <n v="0"/>
    <m/>
    <m/>
    <n v="0"/>
    <n v="0"/>
    <n v="0"/>
    <n v="0"/>
    <m/>
    <m/>
  </r>
  <r>
    <x v="0"/>
    <x v="0"/>
    <x v="0"/>
    <d v="2022-04-11T00:00:00"/>
    <d v="2022-04-17T00:00:00"/>
    <x v="0"/>
    <x v="2"/>
    <x v="7"/>
    <s v="W16"/>
    <x v="7"/>
    <s v="11VMB00434"/>
    <m/>
    <s v="Domestic"/>
    <x v="4"/>
    <x v="10"/>
    <s v="K-"/>
    <x v="1"/>
    <n v="0"/>
    <n v="0"/>
    <n v="0"/>
    <n v="0"/>
    <m/>
    <m/>
    <n v="0"/>
    <n v="0"/>
    <n v="0"/>
    <n v="0"/>
    <m/>
    <m/>
  </r>
  <r>
    <x v="0"/>
    <x v="0"/>
    <x v="0"/>
    <d v="2022-04-11T00:00:00"/>
    <d v="2022-04-17T00:00:00"/>
    <x v="0"/>
    <x v="2"/>
    <x v="7"/>
    <s v="W16"/>
    <x v="7"/>
    <s v="11VMB00435"/>
    <m/>
    <s v="Domestic"/>
    <x v="4"/>
    <x v="10"/>
    <s v="TO"/>
    <x v="1"/>
    <n v="0"/>
    <n v="666"/>
    <n v="666"/>
    <n v="0"/>
    <m/>
    <m/>
    <n v="0"/>
    <n v="666"/>
    <n v="666"/>
    <n v="0"/>
    <m/>
    <m/>
  </r>
  <r>
    <x v="0"/>
    <x v="0"/>
    <x v="0"/>
    <d v="2022-04-11T00:00:00"/>
    <d v="2022-04-17T00:00:00"/>
    <x v="0"/>
    <x v="2"/>
    <x v="7"/>
    <s v="W16"/>
    <x v="7"/>
    <s v="11VMB00436"/>
    <m/>
    <s v="Domestic"/>
    <x v="4"/>
    <x v="10"/>
    <s v="TO"/>
    <x v="1"/>
    <n v="0"/>
    <n v="0"/>
    <n v="0"/>
    <n v="0"/>
    <m/>
    <m/>
    <n v="0"/>
    <n v="0"/>
    <n v="0"/>
    <n v="0"/>
    <m/>
    <m/>
  </r>
  <r>
    <x v="0"/>
    <x v="0"/>
    <x v="0"/>
    <d v="2022-04-11T00:00:00"/>
    <d v="2022-04-17T00:00:00"/>
    <x v="0"/>
    <x v="2"/>
    <x v="7"/>
    <s v="W16"/>
    <x v="7"/>
    <s v="11VMB00437"/>
    <m/>
    <s v="Domestic"/>
    <x v="4"/>
    <x v="10"/>
    <s v="K-"/>
    <x v="1"/>
    <n v="0"/>
    <n v="0"/>
    <n v="0"/>
    <n v="0"/>
    <m/>
    <m/>
    <n v="0"/>
    <n v="0"/>
    <n v="0"/>
    <n v="0"/>
    <m/>
    <m/>
  </r>
  <r>
    <x v="0"/>
    <x v="0"/>
    <x v="0"/>
    <d v="2022-04-11T00:00:00"/>
    <d v="2022-04-17T00:00:00"/>
    <x v="0"/>
    <x v="2"/>
    <x v="7"/>
    <s v="W16"/>
    <x v="7"/>
    <s v="11VMB00438"/>
    <m/>
    <s v="Domestic"/>
    <x v="4"/>
    <x v="10"/>
    <s v="K-"/>
    <x v="1"/>
    <n v="0"/>
    <n v="0"/>
    <n v="0"/>
    <n v="0"/>
    <m/>
    <m/>
    <n v="0"/>
    <n v="0"/>
    <n v="0"/>
    <n v="0"/>
    <m/>
    <m/>
  </r>
  <r>
    <x v="0"/>
    <x v="0"/>
    <x v="0"/>
    <d v="2022-04-11T00:00:00"/>
    <d v="2022-04-17T00:00:00"/>
    <x v="0"/>
    <x v="2"/>
    <x v="7"/>
    <s v="W16"/>
    <x v="7"/>
    <s v="11VMB00439"/>
    <m/>
    <s v="Domestic"/>
    <x v="4"/>
    <x v="10"/>
    <s v="Ch"/>
    <x v="1"/>
    <n v="0"/>
    <n v="0"/>
    <n v="0"/>
    <n v="0"/>
    <m/>
    <m/>
    <n v="0"/>
    <n v="0"/>
    <n v="0"/>
    <n v="0"/>
    <m/>
    <m/>
  </r>
  <r>
    <x v="0"/>
    <x v="0"/>
    <x v="0"/>
    <d v="2022-04-11T00:00:00"/>
    <d v="2022-04-17T00:00:00"/>
    <x v="0"/>
    <x v="2"/>
    <x v="7"/>
    <s v="W16"/>
    <x v="7"/>
    <s v="11VMB00440"/>
    <m/>
    <s v="Domestic"/>
    <x v="4"/>
    <x v="10"/>
    <s v="K-"/>
    <x v="1"/>
    <n v="0"/>
    <n v="0"/>
    <n v="0"/>
    <n v="0"/>
    <m/>
    <m/>
    <n v="0"/>
    <n v="0"/>
    <n v="0"/>
    <n v="0"/>
    <m/>
    <m/>
  </r>
  <r>
    <x v="0"/>
    <x v="0"/>
    <x v="0"/>
    <d v="2022-04-11T00:00:00"/>
    <d v="2022-04-17T00:00:00"/>
    <x v="0"/>
    <x v="2"/>
    <x v="7"/>
    <s v="W16"/>
    <x v="7"/>
    <s v="11VMB00478"/>
    <m/>
    <s v="Domestic"/>
    <x v="4"/>
    <x v="10"/>
    <s v="K-"/>
    <x v="1"/>
    <n v="0"/>
    <n v="0"/>
    <n v="0"/>
    <n v="0"/>
    <m/>
    <m/>
    <n v="0"/>
    <n v="0"/>
    <n v="0"/>
    <n v="0"/>
    <m/>
    <m/>
  </r>
  <r>
    <x v="0"/>
    <x v="0"/>
    <x v="0"/>
    <d v="2022-04-11T00:00:00"/>
    <d v="2022-04-17T00:00:00"/>
    <x v="0"/>
    <x v="2"/>
    <x v="7"/>
    <s v="W16"/>
    <x v="7"/>
    <s v="11VMB00483"/>
    <m/>
    <s v="Domestic"/>
    <x v="4"/>
    <x v="10"/>
    <s v="K-"/>
    <x v="1"/>
    <n v="1200"/>
    <n v="0"/>
    <n v="1200"/>
    <n v="0"/>
    <m/>
    <m/>
    <n v="1200"/>
    <n v="0"/>
    <n v="1200"/>
    <n v="0"/>
    <m/>
    <m/>
  </r>
  <r>
    <x v="0"/>
    <x v="0"/>
    <x v="0"/>
    <d v="2022-04-11T00:00:00"/>
    <d v="2022-04-17T00:00:00"/>
    <x v="0"/>
    <x v="2"/>
    <x v="7"/>
    <s v="W16"/>
    <x v="7"/>
    <s v="11VMB00343"/>
    <m/>
    <s v="Domestic"/>
    <x v="5"/>
    <x v="2"/>
    <s v="Ri"/>
    <x v="4"/>
    <n v="3000"/>
    <n v="1579.2"/>
    <n v="1420.8"/>
    <n v="0.52639999999999998"/>
    <m/>
    <m/>
    <n v="1500"/>
    <n v="1579.2"/>
    <n v="79.200000000000045"/>
    <n v="0.94719999999999993"/>
    <m/>
    <m/>
  </r>
  <r>
    <x v="0"/>
    <x v="0"/>
    <x v="0"/>
    <d v="2022-04-11T00:00:00"/>
    <d v="2022-04-17T00:00:00"/>
    <x v="0"/>
    <x v="2"/>
    <x v="7"/>
    <s v="W16"/>
    <x v="7"/>
    <s v="12BUS00013"/>
    <m/>
    <s v="Export"/>
    <x v="5"/>
    <x v="2"/>
    <s v="Ra"/>
    <x v="5"/>
    <n v="14000"/>
    <m/>
    <n v="14000"/>
    <n v="0"/>
    <m/>
    <m/>
    <n v="14000"/>
    <n v="0"/>
    <n v="14000"/>
    <n v="0"/>
    <m/>
    <m/>
  </r>
  <r>
    <x v="0"/>
    <x v="0"/>
    <x v="0"/>
    <d v="2022-04-11T00:00:00"/>
    <d v="2022-04-17T00:00:00"/>
    <x v="0"/>
    <x v="2"/>
    <x v="7"/>
    <s v="W16"/>
    <x v="7"/>
    <s v="TPCECC004"/>
    <m/>
    <s v="Domestic"/>
    <x v="5"/>
    <x v="10"/>
    <s v="Co"/>
    <x v="0"/>
    <n v="600"/>
    <m/>
    <n v="600"/>
    <n v="0"/>
    <m/>
    <m/>
    <n v="600"/>
    <n v="0"/>
    <n v="600"/>
    <n v="0"/>
    <m/>
    <m/>
  </r>
  <r>
    <x v="0"/>
    <x v="0"/>
    <x v="0"/>
    <d v="2022-04-11T00:00:00"/>
    <d v="2022-04-17T00:00:00"/>
    <x v="0"/>
    <x v="2"/>
    <x v="7"/>
    <s v="W16"/>
    <x v="7"/>
    <s v="TPCECC005"/>
    <m/>
    <s v="Domestic"/>
    <x v="5"/>
    <x v="10"/>
    <s v="Co"/>
    <x v="0"/>
    <n v="900"/>
    <n v="1452.2999999999997"/>
    <n v="552.29999999999973"/>
    <n v="0.38633333333333364"/>
    <m/>
    <m/>
    <n v="900"/>
    <n v="1452.2999999999997"/>
    <n v="552.29999999999973"/>
    <n v="0.38633333333333364"/>
    <m/>
    <m/>
  </r>
  <r>
    <x v="0"/>
    <x v="0"/>
    <x v="0"/>
    <d v="2022-04-11T00:00:00"/>
    <d v="2022-04-17T00:00:00"/>
    <x v="0"/>
    <x v="2"/>
    <x v="7"/>
    <s v="W16"/>
    <x v="7"/>
    <s v="TRCEOL009"/>
    <m/>
    <s v="Domestic"/>
    <x v="6"/>
    <x v="3"/>
    <s v="Te"/>
    <x v="0"/>
    <n v="0"/>
    <n v="0"/>
    <n v="0"/>
    <n v="0"/>
    <m/>
    <m/>
    <n v="0"/>
    <n v="0"/>
    <n v="0"/>
    <n v="0"/>
    <m/>
    <m/>
  </r>
  <r>
    <x v="0"/>
    <x v="0"/>
    <x v="0"/>
    <d v="2022-04-11T00:00:00"/>
    <d v="2022-04-17T00:00:00"/>
    <x v="0"/>
    <x v="2"/>
    <x v="7"/>
    <s v="W16"/>
    <x v="7"/>
    <s v="TRCEOL024"/>
    <m/>
    <s v="Domestic"/>
    <x v="6"/>
    <x v="3"/>
    <s v="Te"/>
    <x v="0"/>
    <n v="950"/>
    <n v="979.20000000000016"/>
    <n v="29.200000000000159"/>
    <n v="0.96926315789473672"/>
    <m/>
    <m/>
    <n v="950"/>
    <n v="979.20000000000016"/>
    <n v="29.200000000000159"/>
    <n v="0.96926315789473672"/>
    <m/>
    <m/>
  </r>
  <r>
    <x v="0"/>
    <x v="0"/>
    <x v="0"/>
    <d v="2022-04-11T00:00:00"/>
    <d v="2022-04-17T00:00:00"/>
    <x v="0"/>
    <x v="2"/>
    <x v="7"/>
    <s v="W16"/>
    <x v="7"/>
    <s v="TRCEOL033"/>
    <m/>
    <s v="Domestic"/>
    <x v="6"/>
    <x v="3"/>
    <s v="Te"/>
    <x v="0"/>
    <n v="0"/>
    <n v="0"/>
    <n v="0"/>
    <n v="0"/>
    <m/>
    <m/>
    <n v="0"/>
    <n v="0"/>
    <n v="0"/>
    <n v="0"/>
    <m/>
    <m/>
  </r>
  <r>
    <x v="0"/>
    <x v="0"/>
    <x v="0"/>
    <d v="2022-04-11T00:00:00"/>
    <d v="2022-04-17T00:00:00"/>
    <x v="0"/>
    <x v="2"/>
    <x v="7"/>
    <s v="W16"/>
    <x v="7"/>
    <s v="TRCEOL035"/>
    <m/>
    <s v="Domestic"/>
    <x v="6"/>
    <x v="3"/>
    <s v="Te"/>
    <x v="0"/>
    <n v="0"/>
    <n v="0"/>
    <n v="0"/>
    <n v="0"/>
    <m/>
    <m/>
    <n v="0"/>
    <n v="0"/>
    <n v="0"/>
    <n v="0"/>
    <m/>
    <m/>
  </r>
  <r>
    <x v="0"/>
    <x v="0"/>
    <x v="0"/>
    <d v="2022-04-11T00:00:00"/>
    <d v="2022-04-17T00:00:00"/>
    <x v="0"/>
    <x v="2"/>
    <x v="7"/>
    <s v="W16"/>
    <x v="7"/>
    <s v="TRCEOL039"/>
    <m/>
    <s v="Domestic"/>
    <x v="6"/>
    <x v="3"/>
    <s v="Te"/>
    <x v="0"/>
    <n v="200"/>
    <n v="153.6"/>
    <n v="46.400000000000006"/>
    <n v="0.76800000000000002"/>
    <m/>
    <m/>
    <n v="200"/>
    <n v="153.6"/>
    <n v="46.400000000000006"/>
    <n v="0.76800000000000002"/>
    <m/>
    <m/>
  </r>
  <r>
    <x v="0"/>
    <x v="1"/>
    <x v="0"/>
    <d v="2022-04-04T00:00:00"/>
    <d v="2022-04-10T00:00:00"/>
    <x v="0"/>
    <x v="2"/>
    <x v="8"/>
    <s v="W15"/>
    <x v="8"/>
    <s v="11CEBX002"/>
    <m/>
    <s v="Domestic"/>
    <x v="0"/>
    <x v="1"/>
    <s v="Ma"/>
    <x v="1"/>
    <n v="0"/>
    <n v="0"/>
    <n v="0"/>
    <n v="0"/>
    <m/>
    <m/>
    <n v="0"/>
    <n v="0"/>
    <n v="0"/>
    <n v="0"/>
    <m/>
    <m/>
  </r>
  <r>
    <x v="0"/>
    <x v="1"/>
    <x v="0"/>
    <d v="2022-04-04T00:00:00"/>
    <d v="2022-04-10T00:00:00"/>
    <x v="0"/>
    <x v="2"/>
    <x v="8"/>
    <s v="W15"/>
    <x v="8"/>
    <s v="11VMB00466"/>
    <m/>
    <s v="Domestic"/>
    <x v="0"/>
    <x v="1"/>
    <s v="Ma"/>
    <x v="1"/>
    <n v="2000"/>
    <n v="2013.6899999999998"/>
    <n v="13.689999999999827"/>
    <n v="0.99315500000000012"/>
    <m/>
    <m/>
    <n v="2000"/>
    <n v="2013.6899999999998"/>
    <n v="13.689999999999827"/>
    <n v="0.99315500000000012"/>
    <m/>
    <m/>
  </r>
  <r>
    <x v="0"/>
    <x v="1"/>
    <x v="0"/>
    <d v="2022-04-04T00:00:00"/>
    <d v="2022-04-10T00:00:00"/>
    <x v="0"/>
    <x v="2"/>
    <x v="8"/>
    <s v="W15"/>
    <x v="8"/>
    <s v="11VMB00467"/>
    <m/>
    <s v="Domestic"/>
    <x v="0"/>
    <x v="1"/>
    <s v="Ma"/>
    <x v="1"/>
    <n v="0"/>
    <n v="0"/>
    <n v="0"/>
    <n v="0"/>
    <m/>
    <m/>
    <n v="0"/>
    <n v="0"/>
    <n v="0"/>
    <n v="0"/>
    <m/>
    <m/>
  </r>
  <r>
    <x v="0"/>
    <x v="1"/>
    <x v="0"/>
    <d v="2022-04-04T00:00:00"/>
    <d v="2022-04-10T00:00:00"/>
    <x v="0"/>
    <x v="2"/>
    <x v="8"/>
    <s v="W15"/>
    <x v="8"/>
    <s v="11VMB00468"/>
    <m/>
    <s v="Domestic"/>
    <x v="0"/>
    <x v="1"/>
    <s v="Ma"/>
    <x v="1"/>
    <n v="0"/>
    <m/>
    <n v="0"/>
    <n v="0"/>
    <m/>
    <m/>
    <m/>
    <n v="0"/>
    <n v="0"/>
    <n v="0"/>
    <m/>
    <m/>
  </r>
  <r>
    <x v="0"/>
    <x v="1"/>
    <x v="0"/>
    <d v="2022-04-04T00:00:00"/>
    <d v="2022-04-10T00:00:00"/>
    <x v="0"/>
    <x v="2"/>
    <x v="8"/>
    <s v="W15"/>
    <x v="8"/>
    <s v="TPCEBB033"/>
    <m/>
    <s v="Domestic"/>
    <x v="0"/>
    <x v="2"/>
    <s v="So"/>
    <x v="0"/>
    <n v="0"/>
    <n v="0"/>
    <n v="0"/>
    <n v="0"/>
    <m/>
    <m/>
    <n v="0"/>
    <n v="0"/>
    <n v="0"/>
    <n v="0"/>
    <m/>
    <m/>
  </r>
  <r>
    <x v="0"/>
    <x v="1"/>
    <x v="0"/>
    <d v="2022-04-04T00:00:00"/>
    <d v="2022-04-10T00:00:00"/>
    <x v="0"/>
    <x v="2"/>
    <x v="8"/>
    <s v="W15"/>
    <x v="8"/>
    <s v="TPCEBB034"/>
    <m/>
    <s v="Domestic"/>
    <x v="0"/>
    <x v="2"/>
    <s v="So"/>
    <x v="0"/>
    <n v="0"/>
    <n v="0"/>
    <n v="0"/>
    <n v="0"/>
    <m/>
    <m/>
    <n v="0"/>
    <n v="0"/>
    <n v="0"/>
    <n v="0"/>
    <m/>
    <m/>
  </r>
  <r>
    <x v="0"/>
    <x v="1"/>
    <x v="0"/>
    <d v="2022-04-04T00:00:00"/>
    <d v="2022-04-10T00:00:00"/>
    <x v="0"/>
    <x v="2"/>
    <x v="8"/>
    <s v="W15"/>
    <x v="8"/>
    <s v="TPCEBX039"/>
    <m/>
    <s v="Domestic"/>
    <x v="0"/>
    <x v="1"/>
    <s v="Ma"/>
    <x v="1"/>
    <n v="0"/>
    <m/>
    <n v="0"/>
    <n v="0"/>
    <m/>
    <m/>
    <m/>
    <n v="0"/>
    <n v="0"/>
    <n v="0"/>
    <m/>
    <m/>
  </r>
  <r>
    <x v="0"/>
    <x v="1"/>
    <x v="0"/>
    <d v="2022-04-04T00:00:00"/>
    <d v="2022-04-10T00:00:00"/>
    <x v="0"/>
    <x v="2"/>
    <x v="8"/>
    <s v="W15"/>
    <x v="8"/>
    <s v="TPCEBX040"/>
    <m/>
    <s v="Domestic"/>
    <x v="0"/>
    <x v="1"/>
    <s v="Ma"/>
    <x v="1"/>
    <n v="2000"/>
    <n v="1713.6"/>
    <n v="286.40000000000009"/>
    <n v="0.85680000000000001"/>
    <m/>
    <m/>
    <n v="2000"/>
    <n v="1713.6"/>
    <n v="286.40000000000009"/>
    <n v="0.85680000000000001"/>
    <m/>
    <m/>
  </r>
  <r>
    <x v="0"/>
    <x v="1"/>
    <x v="0"/>
    <d v="2022-04-04T00:00:00"/>
    <d v="2022-04-10T00:00:00"/>
    <x v="0"/>
    <x v="2"/>
    <x v="8"/>
    <s v="W15"/>
    <x v="8"/>
    <s v="TPCEBX041"/>
    <m/>
    <s v="Domestic"/>
    <x v="0"/>
    <x v="1"/>
    <s v="Ma"/>
    <x v="1"/>
    <n v="17000"/>
    <n v="13977.599999999999"/>
    <n v="3022.4000000000015"/>
    <n v="0.82221176470588231"/>
    <m/>
    <m/>
    <n v="17000"/>
    <n v="13977.599999999999"/>
    <n v="3022.4000000000015"/>
    <n v="0.82221176470588231"/>
    <m/>
    <m/>
  </r>
  <r>
    <x v="0"/>
    <x v="1"/>
    <x v="0"/>
    <d v="2022-04-04T00:00:00"/>
    <d v="2022-04-10T00:00:00"/>
    <x v="0"/>
    <x v="2"/>
    <x v="8"/>
    <s v="W15"/>
    <x v="8"/>
    <s v="TPCEBX043"/>
    <m/>
    <s v="Domestic"/>
    <x v="0"/>
    <x v="1"/>
    <s v="Ma"/>
    <x v="1"/>
    <n v="0"/>
    <m/>
    <n v="0"/>
    <n v="0"/>
    <m/>
    <m/>
    <m/>
    <n v="0"/>
    <n v="0"/>
    <n v="0"/>
    <m/>
    <m/>
  </r>
  <r>
    <x v="0"/>
    <x v="1"/>
    <x v="0"/>
    <d v="2022-04-04T00:00:00"/>
    <d v="2022-04-10T00:00:00"/>
    <x v="0"/>
    <x v="2"/>
    <x v="8"/>
    <s v="W15"/>
    <x v="8"/>
    <s v="TPCEBX044"/>
    <m/>
    <s v="Domestic"/>
    <x v="0"/>
    <x v="1"/>
    <s v="Ma"/>
    <x v="1"/>
    <n v="0"/>
    <n v="0"/>
    <n v="0"/>
    <n v="0"/>
    <m/>
    <m/>
    <n v="0"/>
    <n v="0"/>
    <n v="0"/>
    <n v="0"/>
    <m/>
    <m/>
  </r>
  <r>
    <x v="0"/>
    <x v="1"/>
    <x v="0"/>
    <d v="2022-04-04T00:00:00"/>
    <d v="2022-04-10T00:00:00"/>
    <x v="0"/>
    <x v="2"/>
    <x v="8"/>
    <s v="W15"/>
    <x v="8"/>
    <s v="TPCEBX045"/>
    <m/>
    <s v="Domestic"/>
    <x v="0"/>
    <x v="1"/>
    <s v="Ma"/>
    <x v="1"/>
    <n v="4000"/>
    <n v="442.4"/>
    <n v="3557.6"/>
    <n v="0.11060000000000003"/>
    <m/>
    <m/>
    <n v="4000"/>
    <n v="442.4"/>
    <n v="3557.6"/>
    <n v="0.11060000000000003"/>
    <m/>
    <m/>
  </r>
  <r>
    <x v="0"/>
    <x v="1"/>
    <x v="0"/>
    <d v="2022-04-04T00:00:00"/>
    <d v="2022-04-10T00:00:00"/>
    <x v="0"/>
    <x v="2"/>
    <x v="8"/>
    <s v="W15"/>
    <x v="8"/>
    <s v="TPCEBX046"/>
    <m/>
    <s v="Domestic"/>
    <x v="0"/>
    <x v="1"/>
    <s v="Ma"/>
    <x v="1"/>
    <n v="2000"/>
    <n v="1937.6"/>
    <n v="62.400000000000091"/>
    <n v="0.96879999999999999"/>
    <m/>
    <m/>
    <n v="2000"/>
    <n v="1937.6"/>
    <n v="62.400000000000091"/>
    <n v="0.96879999999999999"/>
    <m/>
    <m/>
  </r>
  <r>
    <x v="0"/>
    <x v="1"/>
    <x v="0"/>
    <d v="2022-04-04T00:00:00"/>
    <d v="2022-04-10T00:00:00"/>
    <x v="0"/>
    <x v="2"/>
    <x v="8"/>
    <s v="W15"/>
    <x v="8"/>
    <s v="TPCEBX061"/>
    <m/>
    <s v="Domestic"/>
    <x v="0"/>
    <x v="1"/>
    <s v="Ma"/>
    <x v="1"/>
    <n v="1000"/>
    <n v="999.59999999999991"/>
    <n v="0.40000000000009095"/>
    <n v="0.99959999999999993"/>
    <m/>
    <m/>
    <n v="1000"/>
    <n v="999.59999999999991"/>
    <n v="0.40000000000009095"/>
    <n v="0.99959999999999993"/>
    <m/>
    <m/>
  </r>
  <r>
    <x v="0"/>
    <x v="1"/>
    <x v="0"/>
    <d v="2022-04-04T00:00:00"/>
    <d v="2022-04-10T00:00:00"/>
    <x v="0"/>
    <x v="2"/>
    <x v="8"/>
    <s v="W15"/>
    <x v="8"/>
    <s v="TPCEBX062"/>
    <m/>
    <s v="Domestic"/>
    <x v="0"/>
    <x v="1"/>
    <s v="Ma"/>
    <x v="1"/>
    <n v="0"/>
    <n v="0"/>
    <n v="0"/>
    <n v="0"/>
    <m/>
    <m/>
    <n v="0"/>
    <n v="0"/>
    <n v="0"/>
    <n v="0"/>
    <m/>
    <m/>
  </r>
  <r>
    <x v="0"/>
    <x v="1"/>
    <x v="0"/>
    <d v="2022-04-04T00:00:00"/>
    <d v="2022-04-10T00:00:00"/>
    <x v="0"/>
    <x v="2"/>
    <x v="8"/>
    <s v="W15"/>
    <x v="8"/>
    <s v="TPCEBX063"/>
    <m/>
    <s v="Domestic"/>
    <x v="0"/>
    <x v="1"/>
    <s v="Ma"/>
    <x v="1"/>
    <n v="0"/>
    <n v="0"/>
    <n v="0"/>
    <n v="0"/>
    <m/>
    <m/>
    <n v="0"/>
    <n v="0"/>
    <n v="0"/>
    <n v="0"/>
    <m/>
    <m/>
  </r>
  <r>
    <x v="0"/>
    <x v="1"/>
    <x v="0"/>
    <d v="2022-04-04T00:00:00"/>
    <d v="2022-04-10T00:00:00"/>
    <x v="0"/>
    <x v="2"/>
    <x v="8"/>
    <s v="W15"/>
    <x v="8"/>
    <s v="TPCECG056"/>
    <m/>
    <s v="Domestic"/>
    <x v="0"/>
    <x v="2"/>
    <s v="Ri"/>
    <x v="1"/>
    <n v="0"/>
    <n v="0"/>
    <n v="0"/>
    <n v="0"/>
    <m/>
    <m/>
    <n v="0"/>
    <n v="0"/>
    <n v="0"/>
    <n v="0"/>
    <m/>
    <m/>
  </r>
  <r>
    <x v="0"/>
    <x v="1"/>
    <x v="0"/>
    <d v="2022-04-04T00:00:00"/>
    <d v="2022-04-10T00:00:00"/>
    <x v="0"/>
    <x v="2"/>
    <x v="8"/>
    <s v="W15"/>
    <x v="8"/>
    <s v="TPCECG057"/>
    <m/>
    <s v="Domestic"/>
    <x v="0"/>
    <x v="2"/>
    <s v="Ri"/>
    <x v="1"/>
    <n v="0"/>
    <m/>
    <n v="0"/>
    <n v="0"/>
    <m/>
    <m/>
    <m/>
    <n v="0"/>
    <n v="0"/>
    <n v="0"/>
    <m/>
    <m/>
  </r>
  <r>
    <x v="0"/>
    <x v="1"/>
    <x v="0"/>
    <d v="2022-04-04T00:00:00"/>
    <d v="2022-04-10T00:00:00"/>
    <x v="0"/>
    <x v="2"/>
    <x v="8"/>
    <s v="W15"/>
    <x v="8"/>
    <s v="TPCECG062"/>
    <m/>
    <s v="Domestic"/>
    <x v="0"/>
    <x v="2"/>
    <s v="Ri"/>
    <x v="1"/>
    <n v="4928"/>
    <n v="5256.5"/>
    <n v="328.5"/>
    <n v="0.93334009740259738"/>
    <m/>
    <m/>
    <n v="4928"/>
    <n v="5256.5"/>
    <n v="328.5"/>
    <n v="0.93334009740259738"/>
    <m/>
    <m/>
  </r>
  <r>
    <x v="0"/>
    <x v="1"/>
    <x v="0"/>
    <d v="2022-04-04T00:00:00"/>
    <d v="2022-04-10T00:00:00"/>
    <x v="0"/>
    <x v="2"/>
    <x v="8"/>
    <s v="W15"/>
    <x v="8"/>
    <s v="TPCECG063"/>
    <m/>
    <s v="Domestic"/>
    <x v="0"/>
    <x v="2"/>
    <s v="Ri"/>
    <x v="0"/>
    <n v="0"/>
    <n v="0"/>
    <n v="0"/>
    <n v="0"/>
    <m/>
    <m/>
    <n v="0"/>
    <n v="0"/>
    <n v="0"/>
    <n v="0"/>
    <m/>
    <m/>
  </r>
  <r>
    <x v="0"/>
    <x v="1"/>
    <x v="0"/>
    <d v="2022-04-04T00:00:00"/>
    <d v="2022-04-10T00:00:00"/>
    <x v="0"/>
    <x v="2"/>
    <x v="8"/>
    <s v="W15"/>
    <x v="8"/>
    <s v="TPCECG064"/>
    <m/>
    <s v="Domestic"/>
    <x v="0"/>
    <x v="2"/>
    <s v="Ri"/>
    <x v="1"/>
    <n v="9856"/>
    <n v="8987"/>
    <n v="869"/>
    <n v="0.9118303571428571"/>
    <m/>
    <m/>
    <n v="9856"/>
    <n v="8987"/>
    <n v="869"/>
    <n v="0.9118303571428571"/>
    <m/>
    <m/>
  </r>
  <r>
    <x v="0"/>
    <x v="1"/>
    <x v="0"/>
    <d v="2022-04-04T00:00:00"/>
    <d v="2022-04-10T00:00:00"/>
    <x v="0"/>
    <x v="2"/>
    <x v="8"/>
    <s v="W15"/>
    <x v="8"/>
    <s v="TPCECG065"/>
    <m/>
    <s v="Domestic"/>
    <x v="0"/>
    <x v="2"/>
    <s v="Ri"/>
    <x v="0"/>
    <n v="0"/>
    <n v="0"/>
    <n v="0"/>
    <n v="0"/>
    <m/>
    <m/>
    <n v="0"/>
    <n v="0"/>
    <n v="0"/>
    <n v="0"/>
    <m/>
    <m/>
  </r>
  <r>
    <x v="0"/>
    <x v="1"/>
    <x v="0"/>
    <d v="2022-04-04T00:00:00"/>
    <d v="2022-04-10T00:00:00"/>
    <x v="0"/>
    <x v="2"/>
    <x v="8"/>
    <s v="W15"/>
    <x v="8"/>
    <s v="TPCECG066"/>
    <m/>
    <s v="Domestic"/>
    <x v="0"/>
    <x v="2"/>
    <s v="Ne"/>
    <x v="0"/>
    <n v="4500"/>
    <n v="3985.2000000000389"/>
    <n v="514.79999999996107"/>
    <n v="0.8856000000000086"/>
    <m/>
    <m/>
    <n v="4500"/>
    <n v="3985.2000000000389"/>
    <n v="514.79999999996107"/>
    <n v="0.8856000000000086"/>
    <m/>
    <m/>
  </r>
  <r>
    <x v="0"/>
    <x v="1"/>
    <x v="0"/>
    <d v="2022-04-04T00:00:00"/>
    <d v="2022-04-10T00:00:00"/>
    <x v="0"/>
    <x v="2"/>
    <x v="8"/>
    <s v="W15"/>
    <x v="8"/>
    <s v="TPCECG067"/>
    <m/>
    <s v="Domestic"/>
    <x v="0"/>
    <x v="2"/>
    <s v="Ne"/>
    <x v="0"/>
    <n v="13500"/>
    <n v="14408"/>
    <n v="908"/>
    <n v="0.93274074074074076"/>
    <m/>
    <m/>
    <n v="13500"/>
    <n v="14408"/>
    <n v="908"/>
    <n v="0.93274074074074076"/>
    <m/>
    <m/>
  </r>
  <r>
    <x v="0"/>
    <x v="1"/>
    <x v="0"/>
    <d v="2022-04-04T00:00:00"/>
    <d v="2022-04-10T00:00:00"/>
    <x v="0"/>
    <x v="2"/>
    <x v="8"/>
    <s v="W15"/>
    <x v="8"/>
    <s v="TPCECG068"/>
    <m/>
    <s v="Domestic"/>
    <x v="0"/>
    <x v="2"/>
    <s v="Ne"/>
    <x v="0"/>
    <n v="9000"/>
    <n v="8452.5"/>
    <n v="547.5"/>
    <n v="0.93916666666666671"/>
    <m/>
    <m/>
    <n v="9000"/>
    <n v="8452.5"/>
    <n v="547.5"/>
    <n v="0.93916666666666671"/>
    <m/>
    <m/>
  </r>
  <r>
    <x v="0"/>
    <x v="1"/>
    <x v="0"/>
    <d v="2022-04-04T00:00:00"/>
    <d v="2022-04-10T00:00:00"/>
    <x v="0"/>
    <x v="2"/>
    <x v="8"/>
    <s v="W15"/>
    <x v="8"/>
    <s v="TPCECG070"/>
    <m/>
    <s v="Domestic"/>
    <x v="0"/>
    <x v="2"/>
    <s v="Pa"/>
    <x v="0"/>
    <n v="5040"/>
    <n v="5560.5"/>
    <n v="520.5"/>
    <n v="0.89672619047619051"/>
    <m/>
    <m/>
    <n v="5040"/>
    <n v="5560.5"/>
    <n v="520.5"/>
    <n v="0.89672619047619051"/>
    <m/>
    <m/>
  </r>
  <r>
    <x v="0"/>
    <x v="1"/>
    <x v="0"/>
    <d v="2022-04-04T00:00:00"/>
    <d v="2022-04-10T00:00:00"/>
    <x v="0"/>
    <x v="2"/>
    <x v="8"/>
    <s v="W15"/>
    <x v="8"/>
    <s v="TPCECG073"/>
    <m/>
    <s v="Domestic"/>
    <x v="0"/>
    <x v="2"/>
    <s v="Pa"/>
    <x v="0"/>
    <n v="5040"/>
    <n v="4511.6000000000004"/>
    <n v="528.39999999999964"/>
    <n v="0.89515873015873026"/>
    <m/>
    <m/>
    <n v="5040"/>
    <n v="4511.6000000000004"/>
    <n v="528.39999999999964"/>
    <n v="0.89515873015873026"/>
    <m/>
    <m/>
  </r>
  <r>
    <x v="0"/>
    <x v="1"/>
    <x v="0"/>
    <d v="2022-04-04T00:00:00"/>
    <d v="2022-04-10T00:00:00"/>
    <x v="0"/>
    <x v="2"/>
    <x v="8"/>
    <s v="W15"/>
    <x v="8"/>
    <s v="TPCECG074"/>
    <m/>
    <s v="Domestic"/>
    <x v="0"/>
    <x v="2"/>
    <s v="Pa"/>
    <x v="0"/>
    <n v="0"/>
    <n v="0"/>
    <n v="0"/>
    <n v="0"/>
    <m/>
    <m/>
    <n v="0"/>
    <n v="0"/>
    <n v="0"/>
    <n v="0"/>
    <m/>
    <m/>
  </r>
  <r>
    <x v="0"/>
    <x v="1"/>
    <x v="0"/>
    <d v="2022-04-04T00:00:00"/>
    <d v="2022-04-10T00:00:00"/>
    <x v="0"/>
    <x v="2"/>
    <x v="8"/>
    <s v="W15"/>
    <x v="8"/>
    <s v="TPCECG076"/>
    <m/>
    <s v="Domestic"/>
    <x v="0"/>
    <x v="2"/>
    <s v="Pa"/>
    <x v="0"/>
    <n v="600"/>
    <n v="0"/>
    <n v="600"/>
    <n v="0"/>
    <m/>
    <m/>
    <n v="0"/>
    <n v="0"/>
    <n v="0"/>
    <n v="0"/>
    <m/>
    <m/>
  </r>
  <r>
    <x v="0"/>
    <x v="1"/>
    <x v="0"/>
    <d v="2022-04-04T00:00:00"/>
    <d v="2022-04-10T00:00:00"/>
    <x v="0"/>
    <x v="2"/>
    <x v="8"/>
    <s v="W15"/>
    <x v="8"/>
    <s v="TPCECG077"/>
    <m/>
    <s v="Domestic"/>
    <x v="0"/>
    <x v="2"/>
    <s v="Pa"/>
    <x v="0"/>
    <n v="0"/>
    <n v="0"/>
    <n v="0"/>
    <n v="0"/>
    <m/>
    <m/>
    <n v="0"/>
    <n v="0"/>
    <n v="0"/>
    <n v="0"/>
    <m/>
    <m/>
  </r>
  <r>
    <x v="0"/>
    <x v="1"/>
    <x v="0"/>
    <d v="2022-04-04T00:00:00"/>
    <d v="2022-04-10T00:00:00"/>
    <x v="0"/>
    <x v="2"/>
    <x v="8"/>
    <s v="W15"/>
    <x v="8"/>
    <s v="TPCEHC021"/>
    <m/>
    <s v="Domestic"/>
    <x v="0"/>
    <x v="1"/>
    <s v="Ha"/>
    <x v="1"/>
    <n v="0"/>
    <n v="0"/>
    <n v="0"/>
    <n v="0"/>
    <m/>
    <m/>
    <n v="0"/>
    <n v="0"/>
    <n v="0"/>
    <n v="0"/>
    <m/>
    <m/>
  </r>
  <r>
    <x v="0"/>
    <x v="1"/>
    <x v="0"/>
    <d v="2022-04-04T00:00:00"/>
    <d v="2022-04-10T00:00:00"/>
    <x v="0"/>
    <x v="2"/>
    <x v="8"/>
    <s v="W15"/>
    <x v="8"/>
    <s v="TPCEHC021"/>
    <m/>
    <s v="Domestic"/>
    <x v="0"/>
    <x v="1"/>
    <s v="Ha"/>
    <x v="0"/>
    <n v="0"/>
    <m/>
    <n v="0"/>
    <n v="0"/>
    <m/>
    <m/>
    <m/>
    <n v="0"/>
    <n v="0"/>
    <n v="0"/>
    <m/>
    <m/>
  </r>
  <r>
    <x v="0"/>
    <x v="1"/>
    <x v="0"/>
    <d v="2022-04-04T00:00:00"/>
    <d v="2022-04-10T00:00:00"/>
    <x v="0"/>
    <x v="2"/>
    <x v="8"/>
    <s v="W15"/>
    <x v="8"/>
    <s v="TPCEHC024"/>
    <m/>
    <s v="Domestic"/>
    <x v="0"/>
    <x v="1"/>
    <s v="Ha"/>
    <x v="1"/>
    <n v="6500"/>
    <n v="5516.5"/>
    <n v="983.5"/>
    <n v="0.84869230769230763"/>
    <m/>
    <m/>
    <n v="5200"/>
    <n v="5516.5"/>
    <n v="316.5"/>
    <n v="0.9391346153846154"/>
    <m/>
    <m/>
  </r>
  <r>
    <x v="0"/>
    <x v="1"/>
    <x v="0"/>
    <d v="2022-04-04T00:00:00"/>
    <d v="2022-04-10T00:00:00"/>
    <x v="0"/>
    <x v="2"/>
    <x v="8"/>
    <s v="W15"/>
    <x v="8"/>
    <s v="TPCEHC024"/>
    <m/>
    <s v="Domestic"/>
    <x v="0"/>
    <x v="1"/>
    <s v="Ha"/>
    <x v="0"/>
    <n v="0"/>
    <m/>
    <n v="0"/>
    <n v="0"/>
    <m/>
    <m/>
    <m/>
    <n v="0"/>
    <n v="0"/>
    <n v="0"/>
    <m/>
    <m/>
  </r>
  <r>
    <x v="0"/>
    <x v="1"/>
    <x v="0"/>
    <d v="2022-04-04T00:00:00"/>
    <d v="2022-04-10T00:00:00"/>
    <x v="0"/>
    <x v="2"/>
    <x v="8"/>
    <s v="W15"/>
    <x v="8"/>
    <s v="TPCEHC025"/>
    <m/>
    <s v="Domestic"/>
    <x v="0"/>
    <x v="1"/>
    <s v="Ha"/>
    <x v="1"/>
    <n v="2600"/>
    <n v="2650"/>
    <n v="50"/>
    <n v="0.98076923076923073"/>
    <m/>
    <m/>
    <n v="2600"/>
    <n v="2650"/>
    <n v="50"/>
    <n v="0.98076923076923073"/>
    <m/>
    <m/>
  </r>
  <r>
    <x v="0"/>
    <x v="1"/>
    <x v="0"/>
    <d v="2022-04-04T00:00:00"/>
    <d v="2022-04-10T00:00:00"/>
    <x v="0"/>
    <x v="2"/>
    <x v="8"/>
    <s v="W15"/>
    <x v="8"/>
    <s v="TPCEHC025"/>
    <m/>
    <s v="Domestic"/>
    <x v="0"/>
    <x v="1"/>
    <s v="Ha"/>
    <x v="0"/>
    <n v="0"/>
    <m/>
    <n v="0"/>
    <n v="0"/>
    <m/>
    <m/>
    <m/>
    <n v="0"/>
    <n v="0"/>
    <n v="0"/>
    <m/>
    <m/>
  </r>
  <r>
    <x v="0"/>
    <x v="1"/>
    <x v="0"/>
    <d v="2022-04-04T00:00:00"/>
    <d v="2022-04-10T00:00:00"/>
    <x v="0"/>
    <x v="2"/>
    <x v="8"/>
    <s v="W15"/>
    <x v="8"/>
    <s v="TPCEHC026"/>
    <m/>
    <s v="Domestic"/>
    <x v="0"/>
    <x v="1"/>
    <s v="Ha"/>
    <x v="1"/>
    <n v="0"/>
    <n v="0"/>
    <n v="0"/>
    <n v="0"/>
    <m/>
    <m/>
    <n v="0"/>
    <n v="0"/>
    <n v="0"/>
    <n v="0"/>
    <m/>
    <m/>
  </r>
  <r>
    <x v="0"/>
    <x v="1"/>
    <x v="0"/>
    <d v="2022-04-04T00:00:00"/>
    <d v="2022-04-10T00:00:00"/>
    <x v="0"/>
    <x v="2"/>
    <x v="8"/>
    <s v="W15"/>
    <x v="8"/>
    <s v="TPCEHC026"/>
    <m/>
    <s v="Domestic"/>
    <x v="0"/>
    <x v="1"/>
    <s v="Ha"/>
    <x v="0"/>
    <n v="0"/>
    <m/>
    <n v="0"/>
    <n v="0"/>
    <m/>
    <m/>
    <m/>
    <n v="0"/>
    <n v="0"/>
    <n v="0"/>
    <m/>
    <m/>
  </r>
  <r>
    <x v="0"/>
    <x v="1"/>
    <x v="0"/>
    <d v="2022-04-04T00:00:00"/>
    <d v="2022-04-10T00:00:00"/>
    <x v="0"/>
    <x v="2"/>
    <x v="8"/>
    <s v="W15"/>
    <x v="8"/>
    <s v="TPCEHC027"/>
    <m/>
    <s v="Domestic"/>
    <x v="0"/>
    <x v="1"/>
    <s v="Ha"/>
    <x v="1"/>
    <n v="5200"/>
    <n v="4724.5"/>
    <n v="475.5"/>
    <n v="0.90855769230769234"/>
    <m/>
    <m/>
    <n v="6500"/>
    <n v="4724.5"/>
    <n v="1775.5"/>
    <n v="0.72684615384615392"/>
    <m/>
    <m/>
  </r>
  <r>
    <x v="0"/>
    <x v="1"/>
    <x v="0"/>
    <d v="2022-04-04T00:00:00"/>
    <d v="2022-04-10T00:00:00"/>
    <x v="0"/>
    <x v="2"/>
    <x v="8"/>
    <s v="W15"/>
    <x v="8"/>
    <s v="TPCEHC027"/>
    <m/>
    <s v="Domestic"/>
    <x v="0"/>
    <x v="1"/>
    <s v="Ha"/>
    <x v="0"/>
    <n v="0"/>
    <m/>
    <n v="0"/>
    <n v="0"/>
    <m/>
    <m/>
    <m/>
    <n v="0"/>
    <n v="0"/>
    <n v="0"/>
    <m/>
    <m/>
  </r>
  <r>
    <x v="0"/>
    <x v="1"/>
    <x v="0"/>
    <d v="2022-04-04T00:00:00"/>
    <d v="2022-04-10T00:00:00"/>
    <x v="0"/>
    <x v="2"/>
    <x v="8"/>
    <s v="W15"/>
    <x v="8"/>
    <s v="TPCEHC029"/>
    <m/>
    <s v="Domestic"/>
    <x v="0"/>
    <x v="1"/>
    <s v="Ha"/>
    <x v="1"/>
    <n v="0"/>
    <n v="823.19999999999993"/>
    <n v="823.19999999999993"/>
    <n v="0"/>
    <m/>
    <m/>
    <n v="1300"/>
    <n v="823.19999999999993"/>
    <n v="476.80000000000007"/>
    <n v="0.63323076923076915"/>
    <m/>
    <m/>
  </r>
  <r>
    <x v="0"/>
    <x v="1"/>
    <x v="0"/>
    <d v="2022-04-04T00:00:00"/>
    <d v="2022-04-10T00:00:00"/>
    <x v="0"/>
    <x v="2"/>
    <x v="8"/>
    <s v="W15"/>
    <x v="8"/>
    <s v="TPCEHC029"/>
    <m/>
    <s v="Domestic"/>
    <x v="0"/>
    <x v="1"/>
    <s v="Ha"/>
    <x v="0"/>
    <n v="0"/>
    <m/>
    <n v="0"/>
    <n v="0"/>
    <m/>
    <m/>
    <m/>
    <n v="0"/>
    <n v="0"/>
    <n v="0"/>
    <m/>
    <m/>
  </r>
  <r>
    <x v="0"/>
    <x v="1"/>
    <x v="0"/>
    <d v="2022-04-04T00:00:00"/>
    <d v="2022-04-10T00:00:00"/>
    <x v="0"/>
    <x v="2"/>
    <x v="8"/>
    <s v="W15"/>
    <x v="8"/>
    <s v="TPCEHC030"/>
    <m/>
    <s v="Domestic"/>
    <x v="0"/>
    <x v="1"/>
    <s v="Ha"/>
    <x v="1"/>
    <n v="0"/>
    <n v="0"/>
    <n v="0"/>
    <n v="0"/>
    <m/>
    <m/>
    <n v="0"/>
    <n v="0"/>
    <n v="0"/>
    <n v="0"/>
    <m/>
    <m/>
  </r>
  <r>
    <x v="0"/>
    <x v="1"/>
    <x v="0"/>
    <d v="2022-04-04T00:00:00"/>
    <d v="2022-04-10T00:00:00"/>
    <x v="0"/>
    <x v="2"/>
    <x v="8"/>
    <s v="W15"/>
    <x v="8"/>
    <s v="TPCEHC030"/>
    <m/>
    <s v="Domestic"/>
    <x v="0"/>
    <x v="1"/>
    <s v="Ha"/>
    <x v="0"/>
    <n v="0"/>
    <m/>
    <n v="0"/>
    <n v="0"/>
    <m/>
    <m/>
    <m/>
    <n v="0"/>
    <n v="0"/>
    <n v="0"/>
    <m/>
    <m/>
  </r>
  <r>
    <x v="0"/>
    <x v="1"/>
    <x v="0"/>
    <d v="2022-04-04T00:00:00"/>
    <d v="2022-04-10T00:00:00"/>
    <x v="0"/>
    <x v="2"/>
    <x v="8"/>
    <s v="W15"/>
    <x v="8"/>
    <s v="TPCEME003"/>
    <m/>
    <s v="Domestic"/>
    <x v="0"/>
    <x v="2"/>
    <s v="Ri"/>
    <x v="1"/>
    <n v="0"/>
    <m/>
    <n v="0"/>
    <n v="0"/>
    <m/>
    <m/>
    <m/>
    <n v="0"/>
    <n v="0"/>
    <n v="0"/>
    <m/>
    <m/>
  </r>
  <r>
    <x v="0"/>
    <x v="1"/>
    <x v="0"/>
    <d v="2022-04-04T00:00:00"/>
    <d v="2022-04-10T00:00:00"/>
    <x v="0"/>
    <x v="2"/>
    <x v="8"/>
    <s v="W15"/>
    <x v="8"/>
    <s v="TPCEME003"/>
    <m/>
    <s v="Domestic"/>
    <x v="0"/>
    <x v="2"/>
    <s v="Ri"/>
    <x v="0"/>
    <n v="0"/>
    <m/>
    <n v="0"/>
    <n v="0"/>
    <m/>
    <m/>
    <m/>
    <n v="0"/>
    <n v="0"/>
    <n v="0"/>
    <m/>
    <m/>
  </r>
  <r>
    <x v="0"/>
    <x v="1"/>
    <x v="0"/>
    <d v="2022-04-04T00:00:00"/>
    <d v="2022-04-10T00:00:00"/>
    <x v="0"/>
    <x v="2"/>
    <x v="8"/>
    <s v="W15"/>
    <x v="8"/>
    <s v="TPCEME004"/>
    <m/>
    <s v="Domestic"/>
    <x v="0"/>
    <x v="2"/>
    <s v=""/>
    <x v="0"/>
    <n v="0"/>
    <m/>
    <n v="0"/>
    <n v="0"/>
    <m/>
    <m/>
    <m/>
    <n v="0"/>
    <n v="0"/>
    <n v="0"/>
    <m/>
    <m/>
  </r>
  <r>
    <x v="0"/>
    <x v="1"/>
    <x v="0"/>
    <d v="2022-04-04T00:00:00"/>
    <d v="2022-04-10T00:00:00"/>
    <x v="0"/>
    <x v="2"/>
    <x v="8"/>
    <s v="W15"/>
    <x v="8"/>
    <s v="TPCEXC004"/>
    <m/>
    <s v="Domestic"/>
    <x v="0"/>
    <x v="1"/>
    <s v="Sh"/>
    <x v="0"/>
    <n v="0"/>
    <n v="0"/>
    <n v="0"/>
    <n v="0"/>
    <m/>
    <m/>
    <n v="0"/>
    <n v="0"/>
    <n v="0"/>
    <n v="0"/>
    <m/>
    <m/>
  </r>
  <r>
    <x v="0"/>
    <x v="1"/>
    <x v="0"/>
    <d v="2022-04-04T00:00:00"/>
    <d v="2022-04-10T00:00:00"/>
    <x v="0"/>
    <x v="2"/>
    <x v="8"/>
    <s v="W15"/>
    <x v="8"/>
    <s v="TPCEXM005"/>
    <m/>
    <s v="Domestic"/>
    <x v="0"/>
    <x v="1"/>
    <s v="Sh"/>
    <x v="0"/>
    <n v="0"/>
    <n v="0"/>
    <n v="0"/>
    <n v="0"/>
    <m/>
    <m/>
    <n v="0"/>
    <n v="0"/>
    <n v="0"/>
    <n v="0"/>
    <m/>
    <m/>
  </r>
  <r>
    <x v="0"/>
    <x v="1"/>
    <x v="0"/>
    <d v="2022-04-04T00:00:00"/>
    <d v="2022-04-10T00:00:00"/>
    <x v="0"/>
    <x v="2"/>
    <x v="8"/>
    <s v="W15"/>
    <x v="8"/>
    <s v="TPMTCCG001"/>
    <m/>
    <s v="Export"/>
    <x v="0"/>
    <x v="2"/>
    <s v=""/>
    <x v="0"/>
    <n v="0"/>
    <n v="0"/>
    <n v="0"/>
    <n v="0"/>
    <m/>
    <m/>
    <n v="0"/>
    <n v="0"/>
    <n v="0"/>
    <n v="0"/>
    <m/>
    <m/>
  </r>
  <r>
    <x v="0"/>
    <x v="1"/>
    <x v="0"/>
    <d v="2022-04-04T00:00:00"/>
    <d v="2022-04-10T00:00:00"/>
    <x v="0"/>
    <x v="2"/>
    <x v="8"/>
    <s v="W15"/>
    <x v="8"/>
    <s v="TPMTCCG002"/>
    <m/>
    <s v="Export"/>
    <x v="0"/>
    <x v="2"/>
    <s v=""/>
    <x v="0"/>
    <n v="0"/>
    <n v="0"/>
    <n v="0"/>
    <n v="0"/>
    <m/>
    <m/>
    <n v="0"/>
    <n v="0"/>
    <n v="0"/>
    <n v="0"/>
    <m/>
    <m/>
  </r>
  <r>
    <x v="0"/>
    <x v="1"/>
    <x v="0"/>
    <d v="2022-04-04T00:00:00"/>
    <d v="2022-04-10T00:00:00"/>
    <x v="0"/>
    <x v="2"/>
    <x v="8"/>
    <s v="W15"/>
    <x v="8"/>
    <s v="TPMTCCG003"/>
    <m/>
    <s v="Export"/>
    <x v="0"/>
    <x v="2"/>
    <s v=""/>
    <x v="1"/>
    <n v="0"/>
    <n v="0"/>
    <n v="0"/>
    <n v="0"/>
    <m/>
    <m/>
    <n v="0"/>
    <n v="0"/>
    <n v="0"/>
    <n v="0"/>
    <m/>
    <m/>
  </r>
  <r>
    <x v="0"/>
    <x v="1"/>
    <x v="0"/>
    <d v="2022-04-04T00:00:00"/>
    <d v="2022-04-10T00:00:00"/>
    <x v="0"/>
    <x v="2"/>
    <x v="8"/>
    <s v="W15"/>
    <x v="8"/>
    <s v="TPMTCCG004"/>
    <m/>
    <s v="Export"/>
    <x v="0"/>
    <x v="2"/>
    <s v=""/>
    <x v="1"/>
    <n v="0"/>
    <n v="0"/>
    <n v="0"/>
    <n v="0"/>
    <m/>
    <m/>
    <n v="0"/>
    <n v="0"/>
    <n v="0"/>
    <n v="0"/>
    <m/>
    <m/>
  </r>
  <r>
    <x v="0"/>
    <x v="1"/>
    <x v="0"/>
    <d v="2022-04-04T00:00:00"/>
    <d v="2022-04-10T00:00:00"/>
    <x v="0"/>
    <x v="2"/>
    <x v="8"/>
    <s v="W15"/>
    <x v="8"/>
    <s v="TPMTCCG005"/>
    <m/>
    <s v="Export"/>
    <x v="0"/>
    <x v="2"/>
    <s v=""/>
    <x v="0"/>
    <n v="2808"/>
    <n v="3870"/>
    <n v="1062"/>
    <n v="0.62179487179487181"/>
    <m/>
    <m/>
    <n v="3800"/>
    <n v="3870"/>
    <n v="70"/>
    <n v="0.98157894736842111"/>
    <m/>
    <m/>
  </r>
  <r>
    <x v="0"/>
    <x v="1"/>
    <x v="0"/>
    <d v="2022-04-04T00:00:00"/>
    <d v="2022-04-10T00:00:00"/>
    <x v="0"/>
    <x v="2"/>
    <x v="8"/>
    <s v="W15"/>
    <x v="8"/>
    <s v="TPTFGBX025"/>
    <m/>
    <s v="Export"/>
    <x v="0"/>
    <x v="1"/>
    <s v="Di"/>
    <x v="0"/>
    <n v="9000"/>
    <n v="1941.8000000000002"/>
    <n v="7058.2"/>
    <n v="0.21575555555555559"/>
    <m/>
    <m/>
    <n v="1900"/>
    <n v="1941.8000000000002"/>
    <n v="41.800000000000182"/>
    <n v="0.97799999999999987"/>
    <m/>
    <m/>
  </r>
  <r>
    <x v="0"/>
    <x v="1"/>
    <x v="0"/>
    <d v="2022-04-04T00:00:00"/>
    <d v="2022-04-10T00:00:00"/>
    <x v="0"/>
    <x v="2"/>
    <x v="8"/>
    <s v="W15"/>
    <x v="8"/>
    <s v="TPTFGCG013"/>
    <m/>
    <s v="Export"/>
    <x v="0"/>
    <x v="2"/>
    <s v="Sp"/>
    <x v="0"/>
    <n v="129000"/>
    <n v="146560.4"/>
    <n v="17560.399999999994"/>
    <n v="0.86387286821705433"/>
    <m/>
    <m/>
    <n v="137000"/>
    <n v="146560.4"/>
    <n v="9560.3999999999942"/>
    <n v="0.93021605839416066"/>
    <m/>
    <m/>
  </r>
  <r>
    <x v="0"/>
    <x v="1"/>
    <x v="0"/>
    <d v="2022-04-04T00:00:00"/>
    <d v="2022-04-10T00:00:00"/>
    <x v="0"/>
    <x v="2"/>
    <x v="8"/>
    <s v="W15"/>
    <x v="8"/>
    <s v="TPTFGCG014"/>
    <m/>
    <s v="Export"/>
    <x v="0"/>
    <x v="2"/>
    <s v="Sp"/>
    <x v="0"/>
    <n v="0"/>
    <n v="0"/>
    <n v="0"/>
    <n v="0"/>
    <m/>
    <m/>
    <n v="0"/>
    <n v="0"/>
    <n v="0"/>
    <n v="0"/>
    <m/>
    <m/>
  </r>
  <r>
    <x v="0"/>
    <x v="1"/>
    <x v="0"/>
    <d v="2022-04-04T00:00:00"/>
    <d v="2022-04-10T00:00:00"/>
    <x v="0"/>
    <x v="2"/>
    <x v="8"/>
    <s v="W15"/>
    <x v="8"/>
    <s v="TPTFGHT001"/>
    <m/>
    <s v="Export"/>
    <x v="0"/>
    <x v="1"/>
    <s v=""/>
    <x v="0"/>
    <n v="0"/>
    <m/>
    <n v="0"/>
    <n v="0"/>
    <m/>
    <m/>
    <m/>
    <n v="0"/>
    <n v="0"/>
    <n v="0"/>
    <m/>
    <m/>
  </r>
  <r>
    <x v="0"/>
    <x v="1"/>
    <x v="0"/>
    <d v="2022-04-04T00:00:00"/>
    <d v="2022-04-10T00:00:00"/>
    <x v="0"/>
    <x v="2"/>
    <x v="8"/>
    <s v="W15"/>
    <x v="8"/>
    <s v="TPTFGHT021"/>
    <m/>
    <s v="Export"/>
    <x v="0"/>
    <x v="1"/>
    <s v="Di"/>
    <x v="0"/>
    <n v="12000"/>
    <n v="16218.944"/>
    <n v="4218.9439999999995"/>
    <n v="0.64842133333333329"/>
    <m/>
    <m/>
    <n v="21000"/>
    <n v="16218.944"/>
    <n v="4781.0560000000005"/>
    <n v="0.77233066666666661"/>
    <m/>
    <m/>
  </r>
  <r>
    <x v="0"/>
    <x v="1"/>
    <x v="0"/>
    <d v="2022-04-04T00:00:00"/>
    <d v="2022-04-10T00:00:00"/>
    <x v="0"/>
    <x v="2"/>
    <x v="8"/>
    <s v="W15"/>
    <x v="8"/>
    <s v="11VMB00002"/>
    <m/>
    <s v="Domestic"/>
    <x v="1"/>
    <x v="3"/>
    <s v="TO"/>
    <x v="2"/>
    <n v="376.37882529168553"/>
    <n v="311.85000000000002"/>
    <n v="64.528825291685507"/>
    <n v="0.82855351854165271"/>
    <m/>
    <m/>
    <n v="376"/>
    <n v="311.85000000000002"/>
    <n v="64.149999999999977"/>
    <n v="0.82938829787234047"/>
    <m/>
    <m/>
  </r>
  <r>
    <x v="0"/>
    <x v="1"/>
    <x v="0"/>
    <d v="2022-04-04T00:00:00"/>
    <d v="2022-04-10T00:00:00"/>
    <x v="0"/>
    <x v="2"/>
    <x v="8"/>
    <s v="W15"/>
    <x v="8"/>
    <s v="11VMB00004"/>
    <m/>
    <s v="Domestic"/>
    <x v="1"/>
    <x v="3"/>
    <s v="TO"/>
    <x v="2"/>
    <n v="301.81481489685302"/>
    <n v="230"/>
    <n v="71.814814896853022"/>
    <n v="0.76205669386575292"/>
    <m/>
    <m/>
    <n v="302"/>
    <n v="230"/>
    <n v="72"/>
    <n v="0.76158940397350994"/>
    <m/>
    <m/>
  </r>
  <r>
    <x v="0"/>
    <x v="1"/>
    <x v="0"/>
    <d v="2022-04-04T00:00:00"/>
    <d v="2022-04-10T00:00:00"/>
    <x v="0"/>
    <x v="2"/>
    <x v="8"/>
    <s v="W15"/>
    <x v="8"/>
    <s v="11VMB00005"/>
    <m/>
    <s v="Domestic"/>
    <x v="1"/>
    <x v="3"/>
    <s v="TO"/>
    <x v="2"/>
    <n v="307.27427500610901"/>
    <n v="174.9"/>
    <n v="132.374275006109"/>
    <n v="0.56919831637882079"/>
    <m/>
    <m/>
    <n v="307"/>
    <n v="174.9"/>
    <n v="132.1"/>
    <n v="0.56970684039087949"/>
    <m/>
    <m/>
  </r>
  <r>
    <x v="0"/>
    <x v="1"/>
    <x v="0"/>
    <d v="2022-04-04T00:00:00"/>
    <d v="2022-04-10T00:00:00"/>
    <x v="0"/>
    <x v="2"/>
    <x v="8"/>
    <s v="W15"/>
    <x v="8"/>
    <s v="11VMB00006"/>
    <m/>
    <s v="Domestic"/>
    <x v="1"/>
    <x v="3"/>
    <s v="TO"/>
    <x v="2"/>
    <n v="201.35608643987854"/>
    <n v="109.5"/>
    <n v="91.856086439878538"/>
    <n v="0.54381271475841286"/>
    <m/>
    <m/>
    <n v="201"/>
    <n v="109.5"/>
    <n v="91.5"/>
    <n v="0.54477611940298509"/>
    <m/>
    <m/>
  </r>
  <r>
    <x v="0"/>
    <x v="1"/>
    <x v="0"/>
    <d v="2022-04-04T00:00:00"/>
    <d v="2022-04-10T00:00:00"/>
    <x v="0"/>
    <x v="2"/>
    <x v="8"/>
    <s v="W15"/>
    <x v="8"/>
    <s v="11VMB00042"/>
    <m/>
    <s v="Domestic"/>
    <x v="1"/>
    <x v="4"/>
    <s v="KI"/>
    <x v="1"/>
    <n v="990"/>
    <n v="0"/>
    <n v="990"/>
    <n v="0"/>
    <m/>
    <m/>
    <n v="0"/>
    <n v="0"/>
    <n v="0"/>
    <n v="0"/>
    <m/>
    <m/>
  </r>
  <r>
    <x v="0"/>
    <x v="1"/>
    <x v="0"/>
    <d v="2022-04-04T00:00:00"/>
    <d v="2022-04-10T00:00:00"/>
    <x v="0"/>
    <x v="2"/>
    <x v="8"/>
    <s v="W15"/>
    <x v="8"/>
    <s v="11VMB00045"/>
    <m/>
    <s v="Domestic"/>
    <x v="1"/>
    <x v="4"/>
    <s v="KI"/>
    <x v="1"/>
    <n v="600"/>
    <n v="396"/>
    <n v="204"/>
    <n v="0.65999999999999992"/>
    <m/>
    <m/>
    <n v="400"/>
    <n v="396"/>
    <n v="4"/>
    <n v="0.99"/>
    <m/>
    <m/>
  </r>
  <r>
    <x v="0"/>
    <x v="1"/>
    <x v="0"/>
    <d v="2022-04-04T00:00:00"/>
    <d v="2022-04-10T00:00:00"/>
    <x v="0"/>
    <x v="2"/>
    <x v="8"/>
    <s v="W15"/>
    <x v="8"/>
    <s v="11VMB00250"/>
    <m/>
    <s v="Export"/>
    <x v="1"/>
    <x v="4"/>
    <s v="KI"/>
    <x v="1"/>
    <n v="0"/>
    <m/>
    <n v="0"/>
    <n v="0"/>
    <m/>
    <m/>
    <n v="0"/>
    <n v="0"/>
    <n v="0"/>
    <n v="0"/>
    <m/>
    <m/>
  </r>
  <r>
    <x v="0"/>
    <x v="1"/>
    <x v="0"/>
    <d v="2022-04-04T00:00:00"/>
    <d v="2022-04-10T00:00:00"/>
    <x v="0"/>
    <x v="2"/>
    <x v="8"/>
    <s v="W15"/>
    <x v="8"/>
    <s v="11VMB00275BGG"/>
    <m/>
    <s v="Domestic"/>
    <x v="1"/>
    <x v="4"/>
    <s v="KI"/>
    <x v="1"/>
    <n v="8600"/>
    <n v="12120"/>
    <n v="3520"/>
    <n v="0.59069767441860466"/>
    <m/>
    <m/>
    <n v="12120"/>
    <n v="12120"/>
    <n v="0"/>
    <n v="1"/>
    <m/>
    <m/>
  </r>
  <r>
    <x v="0"/>
    <x v="1"/>
    <x v="0"/>
    <d v="2022-04-04T00:00:00"/>
    <d v="2022-04-10T00:00:00"/>
    <x v="0"/>
    <x v="2"/>
    <x v="8"/>
    <s v="W15"/>
    <x v="8"/>
    <s v="11VMB00275BGT"/>
    <m/>
    <s v="Domestic"/>
    <x v="1"/>
    <x v="4"/>
    <s v="KI"/>
    <x v="1"/>
    <n v="300"/>
    <n v="2130"/>
    <n v="1830"/>
    <n v="0"/>
    <m/>
    <m/>
    <n v="2130"/>
    <n v="2130"/>
    <n v="0"/>
    <n v="1"/>
    <m/>
    <m/>
  </r>
  <r>
    <x v="0"/>
    <x v="1"/>
    <x v="0"/>
    <d v="2022-04-04T00:00:00"/>
    <d v="2022-04-10T00:00:00"/>
    <x v="0"/>
    <x v="2"/>
    <x v="8"/>
    <s v="W15"/>
    <x v="8"/>
    <s v="11VMB00315"/>
    <m/>
    <s v="Domestic"/>
    <x v="1"/>
    <x v="4"/>
    <s v="KI"/>
    <x v="1"/>
    <n v="10200"/>
    <n v="6875"/>
    <n v="3325"/>
    <n v="0.6740196078431373"/>
    <m/>
    <m/>
    <n v="7000"/>
    <n v="6875"/>
    <n v="125"/>
    <n v="0.9821428571428571"/>
    <m/>
    <m/>
  </r>
  <r>
    <x v="0"/>
    <x v="1"/>
    <x v="0"/>
    <d v="2022-04-04T00:00:00"/>
    <d v="2022-04-10T00:00:00"/>
    <x v="0"/>
    <x v="2"/>
    <x v="8"/>
    <s v="W15"/>
    <x v="8"/>
    <s v="11VMB00316"/>
    <m/>
    <s v="Domestic"/>
    <x v="1"/>
    <x v="4"/>
    <s v="KI"/>
    <x v="1"/>
    <n v="6110"/>
    <n v="9970"/>
    <n v="3860"/>
    <n v="0.3682487725040916"/>
    <m/>
    <m/>
    <n v="9860"/>
    <n v="9970"/>
    <n v="110"/>
    <n v="0.98884381338742389"/>
    <m/>
    <m/>
  </r>
  <r>
    <x v="0"/>
    <x v="1"/>
    <x v="0"/>
    <d v="2022-04-04T00:00:00"/>
    <d v="2022-04-10T00:00:00"/>
    <x v="0"/>
    <x v="2"/>
    <x v="8"/>
    <s v="W15"/>
    <x v="8"/>
    <s v="11VMB00317"/>
    <m/>
    <s v="Domestic"/>
    <x v="1"/>
    <x v="4"/>
    <s v="KI"/>
    <x v="1"/>
    <n v="240"/>
    <n v="240"/>
    <n v="0"/>
    <n v="1"/>
    <m/>
    <m/>
    <n v="240"/>
    <n v="240"/>
    <n v="0"/>
    <n v="1"/>
    <m/>
    <m/>
  </r>
  <r>
    <x v="0"/>
    <x v="1"/>
    <x v="0"/>
    <d v="2022-04-04T00:00:00"/>
    <d v="2022-04-10T00:00:00"/>
    <x v="0"/>
    <x v="2"/>
    <x v="8"/>
    <s v="W15"/>
    <x v="8"/>
    <s v="11VMB00318"/>
    <m/>
    <s v="Domestic"/>
    <x v="1"/>
    <x v="4"/>
    <s v="KI"/>
    <x v="1"/>
    <n v="3500"/>
    <n v="2000"/>
    <n v="1500"/>
    <n v="0.5714285714285714"/>
    <m/>
    <m/>
    <n v="2500"/>
    <n v="2000"/>
    <n v="500"/>
    <n v="0.8"/>
    <m/>
    <m/>
  </r>
  <r>
    <x v="0"/>
    <x v="1"/>
    <x v="0"/>
    <d v="2022-04-04T00:00:00"/>
    <d v="2022-04-10T00:00:00"/>
    <x v="0"/>
    <x v="2"/>
    <x v="8"/>
    <s v="W15"/>
    <x v="8"/>
    <s v="11VMB00319"/>
    <m/>
    <s v="Export"/>
    <x v="1"/>
    <x v="4"/>
    <s v="KI"/>
    <x v="1"/>
    <n v="2000"/>
    <n v="1045"/>
    <n v="955"/>
    <n v="0.52249999999999996"/>
    <m/>
    <m/>
    <n v="1000"/>
    <n v="1045"/>
    <n v="45"/>
    <n v="0.95499999999999996"/>
    <m/>
    <m/>
  </r>
  <r>
    <x v="0"/>
    <x v="1"/>
    <x v="0"/>
    <d v="2022-04-04T00:00:00"/>
    <d v="2022-04-10T00:00:00"/>
    <x v="0"/>
    <x v="2"/>
    <x v="8"/>
    <s v="W15"/>
    <x v="8"/>
    <s v="11VMB00320"/>
    <m/>
    <s v="Domestic"/>
    <x v="1"/>
    <x v="4"/>
    <s v="KI"/>
    <x v="1"/>
    <n v="200"/>
    <n v="717.3"/>
    <n v="517.29999999999995"/>
    <n v="0"/>
    <m/>
    <m/>
    <n v="550"/>
    <n v="717.3"/>
    <n v="167.29999999999995"/>
    <n v="0.69581818181818189"/>
    <m/>
    <m/>
  </r>
  <r>
    <x v="0"/>
    <x v="1"/>
    <x v="0"/>
    <d v="2022-04-04T00:00:00"/>
    <d v="2022-04-10T00:00:00"/>
    <x v="0"/>
    <x v="2"/>
    <x v="8"/>
    <s v="W15"/>
    <x v="8"/>
    <s v="11VMB00321"/>
    <m/>
    <s v="Domestic"/>
    <x v="1"/>
    <x v="4"/>
    <s v="KI"/>
    <x v="1"/>
    <n v="1000"/>
    <n v="2779.5"/>
    <n v="1779.5"/>
    <n v="0"/>
    <m/>
    <m/>
    <n v="2750"/>
    <n v="2779.5"/>
    <n v="29.5"/>
    <n v="0.9892727272727273"/>
    <m/>
    <m/>
  </r>
  <r>
    <x v="0"/>
    <x v="1"/>
    <x v="0"/>
    <d v="2022-04-04T00:00:00"/>
    <d v="2022-04-10T00:00:00"/>
    <x v="0"/>
    <x v="2"/>
    <x v="8"/>
    <s v="W15"/>
    <x v="8"/>
    <s v="11VMB00325"/>
    <m/>
    <s v="Domestic"/>
    <x v="1"/>
    <x v="4"/>
    <s v="KI"/>
    <x v="1"/>
    <n v="100"/>
    <n v="100"/>
    <n v="0"/>
    <n v="1"/>
    <m/>
    <m/>
    <n v="100"/>
    <n v="100"/>
    <n v="0"/>
    <n v="1"/>
    <m/>
    <m/>
  </r>
  <r>
    <x v="0"/>
    <x v="1"/>
    <x v="0"/>
    <d v="2022-04-04T00:00:00"/>
    <d v="2022-04-10T00:00:00"/>
    <x v="0"/>
    <x v="2"/>
    <x v="8"/>
    <s v="W15"/>
    <x v="8"/>
    <s v="11VMB00327"/>
    <m/>
    <s v="Domestic"/>
    <x v="1"/>
    <x v="4"/>
    <s v="KI"/>
    <x v="1"/>
    <n v="1000"/>
    <n v="2800"/>
    <n v="1800"/>
    <n v="0"/>
    <m/>
    <m/>
    <n v="2800"/>
    <n v="2800"/>
    <n v="0"/>
    <n v="1"/>
    <m/>
    <m/>
  </r>
  <r>
    <x v="0"/>
    <x v="1"/>
    <x v="0"/>
    <d v="2022-04-04T00:00:00"/>
    <d v="2022-04-10T00:00:00"/>
    <x v="0"/>
    <x v="2"/>
    <x v="8"/>
    <s v="W15"/>
    <x v="8"/>
    <s v="11VMB00327GG"/>
    <m/>
    <s v="Domestic"/>
    <x v="1"/>
    <x v="4"/>
    <s v="KI"/>
    <x v="1"/>
    <n v="650"/>
    <n v="650"/>
    <n v="0"/>
    <n v="1"/>
    <m/>
    <m/>
    <n v="650"/>
    <n v="650"/>
    <n v="0"/>
    <n v="1"/>
    <m/>
    <m/>
  </r>
  <r>
    <x v="0"/>
    <x v="1"/>
    <x v="0"/>
    <d v="2022-04-04T00:00:00"/>
    <d v="2022-04-10T00:00:00"/>
    <x v="0"/>
    <x v="2"/>
    <x v="8"/>
    <s v="W15"/>
    <x v="8"/>
    <s v="11VMB00328"/>
    <m/>
    <s v="Domestic"/>
    <x v="1"/>
    <x v="4"/>
    <s v="KI"/>
    <x v="1"/>
    <n v="0"/>
    <n v="0"/>
    <n v="0"/>
    <n v="0"/>
    <m/>
    <m/>
    <n v="0"/>
    <n v="0"/>
    <n v="0"/>
    <n v="0"/>
    <m/>
    <m/>
  </r>
  <r>
    <x v="0"/>
    <x v="1"/>
    <x v="0"/>
    <d v="2022-04-04T00:00:00"/>
    <d v="2022-04-10T00:00:00"/>
    <x v="0"/>
    <x v="2"/>
    <x v="8"/>
    <s v="W15"/>
    <x v="8"/>
    <s v="11VMB00329"/>
    <m/>
    <s v="Domestic"/>
    <x v="1"/>
    <x v="4"/>
    <s v="KI"/>
    <x v="1"/>
    <n v="750"/>
    <n v="1950"/>
    <n v="1200"/>
    <n v="0"/>
    <m/>
    <m/>
    <n v="1950"/>
    <n v="1950"/>
    <n v="0"/>
    <n v="1"/>
    <m/>
    <m/>
  </r>
  <r>
    <x v="0"/>
    <x v="1"/>
    <x v="0"/>
    <d v="2022-04-04T00:00:00"/>
    <d v="2022-04-10T00:00:00"/>
    <x v="0"/>
    <x v="2"/>
    <x v="8"/>
    <s v="W15"/>
    <x v="8"/>
    <s v="11VMB00341"/>
    <m/>
    <s v="Domestic"/>
    <x v="1"/>
    <x v="4"/>
    <s v="KI"/>
    <x v="1"/>
    <n v="0"/>
    <n v="618"/>
    <n v="618"/>
    <n v="0"/>
    <m/>
    <m/>
    <n v="600"/>
    <n v="618"/>
    <n v="18"/>
    <n v="0.97"/>
    <m/>
    <m/>
  </r>
  <r>
    <x v="0"/>
    <x v="1"/>
    <x v="0"/>
    <d v="2022-04-04T00:00:00"/>
    <d v="2022-04-10T00:00:00"/>
    <x v="0"/>
    <x v="2"/>
    <x v="8"/>
    <s v="W15"/>
    <x v="8"/>
    <s v="12GER00001"/>
    <m/>
    <s v="Export"/>
    <x v="1"/>
    <x v="4"/>
    <s v="KI"/>
    <x v="1"/>
    <n v="0"/>
    <n v="0"/>
    <n v="0"/>
    <n v="0"/>
    <m/>
    <m/>
    <n v="0"/>
    <n v="0"/>
    <n v="0"/>
    <n v="0"/>
    <m/>
    <m/>
  </r>
  <r>
    <x v="0"/>
    <x v="1"/>
    <x v="0"/>
    <d v="2022-04-04T00:00:00"/>
    <d v="2022-04-10T00:00:00"/>
    <x v="0"/>
    <x v="2"/>
    <x v="8"/>
    <s v="W15"/>
    <x v="8"/>
    <s v="12GER00002"/>
    <m/>
    <s v="Export"/>
    <x v="1"/>
    <x v="4"/>
    <s v="KI"/>
    <x v="1"/>
    <n v="0"/>
    <n v="0"/>
    <n v="0"/>
    <n v="0"/>
    <m/>
    <m/>
    <n v="0"/>
    <n v="0"/>
    <n v="0"/>
    <n v="0"/>
    <m/>
    <m/>
  </r>
  <r>
    <x v="0"/>
    <x v="1"/>
    <x v="0"/>
    <d v="2022-04-04T00:00:00"/>
    <d v="2022-04-10T00:00:00"/>
    <x v="0"/>
    <x v="2"/>
    <x v="8"/>
    <s v="W15"/>
    <x v="8"/>
    <s v="12JBP00009"/>
    <m/>
    <s v="Export"/>
    <x v="1"/>
    <x v="4"/>
    <s v="KI"/>
    <x v="1"/>
    <n v="3000"/>
    <n v="2862"/>
    <n v="138"/>
    <n v="0.95399999999999996"/>
    <m/>
    <m/>
    <n v="2760"/>
    <n v="2862"/>
    <n v="102"/>
    <n v="0.96304347826086956"/>
    <m/>
    <m/>
  </r>
  <r>
    <x v="0"/>
    <x v="1"/>
    <x v="0"/>
    <d v="2022-04-04T00:00:00"/>
    <d v="2022-04-10T00:00:00"/>
    <x v="0"/>
    <x v="2"/>
    <x v="8"/>
    <s v="W15"/>
    <x v="8"/>
    <s v="12SIM00004"/>
    <m/>
    <s v="Export"/>
    <x v="1"/>
    <x v="4"/>
    <s v="KI"/>
    <x v="1"/>
    <n v="0"/>
    <n v="0"/>
    <n v="0"/>
    <n v="0"/>
    <m/>
    <m/>
    <n v="0"/>
    <n v="0"/>
    <n v="0"/>
    <n v="0"/>
    <m/>
    <m/>
  </r>
  <r>
    <x v="0"/>
    <x v="1"/>
    <x v="0"/>
    <d v="2022-04-04T00:00:00"/>
    <d v="2022-04-10T00:00:00"/>
    <x v="0"/>
    <x v="2"/>
    <x v="8"/>
    <s v="W15"/>
    <x v="8"/>
    <s v="12SIM00006"/>
    <m/>
    <s v="Export"/>
    <x v="1"/>
    <x v="4"/>
    <s v="KI"/>
    <x v="1"/>
    <n v="0"/>
    <n v="0"/>
    <n v="0"/>
    <n v="0"/>
    <m/>
    <m/>
    <n v="0"/>
    <n v="0"/>
    <n v="0"/>
    <n v="0"/>
    <m/>
    <m/>
  </r>
  <r>
    <x v="0"/>
    <x v="1"/>
    <x v="0"/>
    <d v="2022-04-04T00:00:00"/>
    <d v="2022-04-10T00:00:00"/>
    <x v="0"/>
    <x v="2"/>
    <x v="8"/>
    <s v="W15"/>
    <x v="8"/>
    <s v="12THB00006"/>
    <m/>
    <s v="Export"/>
    <x v="1"/>
    <x v="4"/>
    <s v="KI"/>
    <x v="1"/>
    <n v="0"/>
    <n v="0"/>
    <n v="0"/>
    <n v="0"/>
    <m/>
    <m/>
    <n v="0"/>
    <n v="0"/>
    <n v="0"/>
    <n v="0"/>
    <m/>
    <m/>
  </r>
  <r>
    <x v="0"/>
    <x v="1"/>
    <x v="0"/>
    <d v="2022-04-04T00:00:00"/>
    <d v="2022-04-10T00:00:00"/>
    <x v="0"/>
    <x v="2"/>
    <x v="8"/>
    <s v="W15"/>
    <x v="8"/>
    <s v="12THB00007"/>
    <m/>
    <s v="Export"/>
    <x v="1"/>
    <x v="4"/>
    <s v="KI"/>
    <x v="1"/>
    <n v="0"/>
    <n v="0"/>
    <n v="0"/>
    <n v="0"/>
    <m/>
    <m/>
    <n v="0"/>
    <n v="0"/>
    <n v="0"/>
    <n v="0"/>
    <m/>
    <m/>
  </r>
  <r>
    <x v="0"/>
    <x v="1"/>
    <x v="0"/>
    <d v="2022-04-04T00:00:00"/>
    <d v="2022-04-10T00:00:00"/>
    <x v="0"/>
    <x v="2"/>
    <x v="8"/>
    <s v="W15"/>
    <x v="8"/>
    <s v="12THB00009"/>
    <m/>
    <s v="Export"/>
    <x v="1"/>
    <x v="4"/>
    <s v="KI"/>
    <x v="1"/>
    <n v="0"/>
    <n v="0"/>
    <n v="0"/>
    <n v="0"/>
    <m/>
    <m/>
    <n v="0"/>
    <n v="0"/>
    <n v="0"/>
    <n v="0"/>
    <m/>
    <m/>
  </r>
  <r>
    <x v="0"/>
    <x v="1"/>
    <x v="0"/>
    <d v="2022-04-04T00:00:00"/>
    <d v="2022-04-10T00:00:00"/>
    <x v="0"/>
    <x v="2"/>
    <x v="8"/>
    <s v="W15"/>
    <x v="8"/>
    <s v="12THB00013"/>
    <m/>
    <s v="Export"/>
    <x v="1"/>
    <x v="4"/>
    <s v="KI"/>
    <x v="1"/>
    <n v="0"/>
    <n v="0"/>
    <n v="0"/>
    <n v="0"/>
    <m/>
    <m/>
    <n v="0"/>
    <n v="0"/>
    <n v="0"/>
    <n v="0"/>
    <m/>
    <m/>
  </r>
  <r>
    <x v="0"/>
    <x v="1"/>
    <x v="0"/>
    <d v="2022-04-04T00:00:00"/>
    <d v="2022-04-10T00:00:00"/>
    <x v="0"/>
    <x v="2"/>
    <x v="8"/>
    <s v="W15"/>
    <x v="8"/>
    <s v="12THB00014"/>
    <m/>
    <s v="Export"/>
    <x v="1"/>
    <x v="4"/>
    <s v="KI"/>
    <x v="1"/>
    <n v="0"/>
    <n v="0"/>
    <n v="0"/>
    <n v="0"/>
    <m/>
    <m/>
    <n v="0"/>
    <n v="0"/>
    <n v="0"/>
    <n v="0"/>
    <m/>
    <m/>
  </r>
  <r>
    <x v="0"/>
    <x v="1"/>
    <x v="0"/>
    <d v="2022-04-04T00:00:00"/>
    <d v="2022-04-10T00:00:00"/>
    <x v="0"/>
    <x v="2"/>
    <x v="8"/>
    <s v="W15"/>
    <x v="8"/>
    <s v="11VMB00335"/>
    <m/>
    <s v="Domestic"/>
    <x v="2"/>
    <x v="5"/>
    <s v="Se"/>
    <x v="0"/>
    <n v="0"/>
    <n v="0"/>
    <n v="0"/>
    <n v="0"/>
    <m/>
    <m/>
    <n v="55"/>
    <n v="0"/>
    <n v="55"/>
    <n v="0"/>
    <m/>
    <m/>
  </r>
  <r>
    <x v="0"/>
    <x v="1"/>
    <x v="0"/>
    <d v="2022-04-04T00:00:00"/>
    <d v="2022-04-10T00:00:00"/>
    <x v="0"/>
    <x v="2"/>
    <x v="8"/>
    <s v="W15"/>
    <x v="8"/>
    <s v="TPCEBB031"/>
    <m/>
    <s v="Domestic"/>
    <x v="2"/>
    <x v="6"/>
    <s v="Fr"/>
    <x v="0"/>
    <n v="0"/>
    <n v="0"/>
    <n v="0"/>
    <n v="0"/>
    <m/>
    <m/>
    <n v="0"/>
    <n v="0"/>
    <n v="0"/>
    <n v="0"/>
    <m/>
    <m/>
  </r>
  <r>
    <x v="0"/>
    <x v="1"/>
    <x v="0"/>
    <d v="2022-04-04T00:00:00"/>
    <d v="2022-04-10T00:00:00"/>
    <x v="0"/>
    <x v="2"/>
    <x v="8"/>
    <s v="W15"/>
    <x v="8"/>
    <s v="TPCEBG010"/>
    <m/>
    <s v="Domestic"/>
    <x v="2"/>
    <x v="1"/>
    <s v="Ha"/>
    <x v="0"/>
    <n v="0"/>
    <n v="0"/>
    <n v="0"/>
    <n v="0"/>
    <m/>
    <m/>
    <n v="0"/>
    <n v="0"/>
    <n v="0"/>
    <n v="0"/>
    <m/>
    <m/>
  </r>
  <r>
    <x v="0"/>
    <x v="1"/>
    <x v="0"/>
    <d v="2022-04-04T00:00:00"/>
    <d v="2022-04-10T00:00:00"/>
    <x v="0"/>
    <x v="2"/>
    <x v="8"/>
    <s v="W15"/>
    <x v="8"/>
    <s v="TPCEMI001"/>
    <m/>
    <s v="Domestic"/>
    <x v="2"/>
    <x v="6"/>
    <s v="Fr"/>
    <x v="0"/>
    <n v="0"/>
    <n v="0"/>
    <n v="0"/>
    <n v="0"/>
    <m/>
    <m/>
    <n v="0"/>
    <n v="0"/>
    <n v="0"/>
    <n v="0"/>
    <m/>
    <m/>
  </r>
  <r>
    <x v="0"/>
    <x v="1"/>
    <x v="0"/>
    <d v="2022-04-04T00:00:00"/>
    <d v="2022-04-10T00:00:00"/>
    <x v="0"/>
    <x v="2"/>
    <x v="8"/>
    <s v="W15"/>
    <x v="8"/>
    <s v="TPCERB001"/>
    <m/>
    <s v="Domestic"/>
    <x v="2"/>
    <x v="5"/>
    <s v="Se"/>
    <x v="0"/>
    <n v="260"/>
    <n v="499.5"/>
    <n v="239.5"/>
    <n v="7.8846153846153899E-2"/>
    <m/>
    <m/>
    <n v="520"/>
    <n v="499.5"/>
    <n v="20.5"/>
    <n v="0.96057692307692311"/>
    <m/>
    <m/>
  </r>
  <r>
    <x v="0"/>
    <x v="1"/>
    <x v="0"/>
    <d v="2022-04-04T00:00:00"/>
    <d v="2022-04-10T00:00:00"/>
    <x v="0"/>
    <x v="2"/>
    <x v="8"/>
    <s v="W15"/>
    <x v="8"/>
    <s v="TPCERB002"/>
    <m/>
    <s v="Domestic"/>
    <x v="2"/>
    <x v="5"/>
    <s v="Se"/>
    <x v="0"/>
    <n v="260"/>
    <n v="262.5"/>
    <n v="2.5"/>
    <n v="0.99038461538461542"/>
    <m/>
    <m/>
    <n v="260"/>
    <n v="262.5"/>
    <n v="2.5"/>
    <n v="0.99038461538461542"/>
    <m/>
    <m/>
  </r>
  <r>
    <x v="0"/>
    <x v="1"/>
    <x v="0"/>
    <d v="2022-04-04T00:00:00"/>
    <d v="2022-04-10T00:00:00"/>
    <x v="0"/>
    <x v="2"/>
    <x v="8"/>
    <s v="W15"/>
    <x v="8"/>
    <s v="11VMB00273"/>
    <m/>
    <s v="Domestic"/>
    <x v="3"/>
    <x v="6"/>
    <s v="Fi"/>
    <x v="0"/>
    <n v="300"/>
    <n v="872.2"/>
    <n v="572.20000000000005"/>
    <n v="0"/>
    <m/>
    <m/>
    <n v="600"/>
    <n v="872.2"/>
    <n v="272.20000000000005"/>
    <n v="0.54633333333333334"/>
    <m/>
    <m/>
  </r>
  <r>
    <x v="0"/>
    <x v="1"/>
    <x v="0"/>
    <d v="2022-04-04T00:00:00"/>
    <d v="2022-04-10T00:00:00"/>
    <x v="0"/>
    <x v="2"/>
    <x v="8"/>
    <s v="W15"/>
    <x v="8"/>
    <s v="11VMB00306"/>
    <m/>
    <s v="Domestic"/>
    <x v="3"/>
    <x v="0"/>
    <s v="Semi"/>
    <x v="0"/>
    <n v="350"/>
    <n v="343"/>
    <n v="7"/>
    <n v="0.98"/>
    <m/>
    <m/>
    <n v="350"/>
    <n v="343"/>
    <n v="7"/>
    <n v="0.98"/>
    <m/>
    <m/>
  </r>
  <r>
    <x v="0"/>
    <x v="1"/>
    <x v="0"/>
    <d v="2022-04-04T00:00:00"/>
    <d v="2022-04-10T00:00:00"/>
    <x v="0"/>
    <x v="2"/>
    <x v="8"/>
    <s v="W15"/>
    <x v="8"/>
    <s v="11VMB00308"/>
    <m/>
    <s v="Domestic"/>
    <x v="3"/>
    <x v="0"/>
    <s v="Semi"/>
    <x v="0"/>
    <n v="300"/>
    <n v="338"/>
    <n v="38"/>
    <n v="0.87333333333333329"/>
    <m/>
    <m/>
    <n v="300"/>
    <n v="338"/>
    <n v="38"/>
    <n v="0.87333333333333329"/>
    <m/>
    <m/>
  </r>
  <r>
    <x v="0"/>
    <x v="1"/>
    <x v="0"/>
    <d v="2022-04-04T00:00:00"/>
    <d v="2022-04-10T00:00:00"/>
    <x v="0"/>
    <x v="2"/>
    <x v="8"/>
    <s v="W15"/>
    <x v="8"/>
    <s v="11VMB00309"/>
    <m/>
    <s v="Domestic"/>
    <x v="3"/>
    <x v="0"/>
    <s v="Semi"/>
    <x v="0"/>
    <n v="400"/>
    <n v="460"/>
    <n v="60"/>
    <n v="0.85"/>
    <m/>
    <m/>
    <n v="400"/>
    <n v="460"/>
    <n v="60"/>
    <n v="0.85"/>
    <m/>
    <m/>
  </r>
  <r>
    <x v="0"/>
    <x v="1"/>
    <x v="0"/>
    <d v="2022-04-04T00:00:00"/>
    <d v="2022-04-10T00:00:00"/>
    <x v="0"/>
    <x v="2"/>
    <x v="8"/>
    <s v="W15"/>
    <x v="8"/>
    <s v="11VMB00311"/>
    <m/>
    <s v="Domestic"/>
    <x v="3"/>
    <x v="0"/>
    <s v="Semi"/>
    <x v="0"/>
    <n v="600"/>
    <n v="365"/>
    <n v="235"/>
    <n v="0.60833333333333339"/>
    <m/>
    <m/>
    <n v="400"/>
    <n v="365"/>
    <n v="35"/>
    <n v="0.91249999999999998"/>
    <m/>
    <m/>
  </r>
  <r>
    <x v="0"/>
    <x v="1"/>
    <x v="0"/>
    <d v="2022-04-04T00:00:00"/>
    <d v="2022-04-10T00:00:00"/>
    <x v="0"/>
    <x v="2"/>
    <x v="8"/>
    <s v="W15"/>
    <x v="8"/>
    <s v="11VMB00385"/>
    <m/>
    <s v="Domestic"/>
    <x v="3"/>
    <x v="6"/>
    <s v="Fi"/>
    <x v="0"/>
    <n v="0"/>
    <n v="319"/>
    <n v="319"/>
    <n v="0"/>
    <m/>
    <m/>
    <n v="350"/>
    <n v="319"/>
    <n v="31"/>
    <n v="0.91142857142857148"/>
    <m/>
    <m/>
  </r>
  <r>
    <x v="0"/>
    <x v="1"/>
    <x v="0"/>
    <d v="2022-04-04T00:00:00"/>
    <d v="2022-04-10T00:00:00"/>
    <x v="0"/>
    <x v="2"/>
    <x v="8"/>
    <s v="W15"/>
    <x v="8"/>
    <s v="BTPCHCB001"/>
    <m/>
    <s v="Domestic"/>
    <x v="3"/>
    <x v="6"/>
    <s v="BT"/>
    <x v="0"/>
    <n v="0"/>
    <n v="0"/>
    <n v="0"/>
    <n v="0"/>
    <m/>
    <m/>
    <n v="0"/>
    <n v="0"/>
    <n v="0"/>
    <n v="0"/>
    <m/>
    <m/>
  </r>
  <r>
    <x v="0"/>
    <x v="1"/>
    <x v="0"/>
    <d v="2022-04-04T00:00:00"/>
    <d v="2022-04-10T00:00:00"/>
    <x v="0"/>
    <x v="2"/>
    <x v="8"/>
    <s v="W15"/>
    <x v="8"/>
    <s v="BTPOHYBM01"/>
    <m/>
    <s v="Domestic"/>
    <x v="3"/>
    <x v="0"/>
    <s v="Semi"/>
    <x v="0"/>
    <n v="0"/>
    <n v="0"/>
    <n v="0"/>
    <n v="0"/>
    <m/>
    <m/>
    <n v="0"/>
    <n v="0"/>
    <n v="0"/>
    <n v="0"/>
    <m/>
    <m/>
  </r>
  <r>
    <x v="0"/>
    <x v="1"/>
    <x v="0"/>
    <d v="2022-04-04T00:00:00"/>
    <d v="2022-04-10T00:00:00"/>
    <x v="0"/>
    <x v="2"/>
    <x v="8"/>
    <s v="W15"/>
    <x v="8"/>
    <s v="HHCEBV004"/>
    <m/>
    <s v="Domestic"/>
    <x v="3"/>
    <x v="7"/>
    <s v="Ba"/>
    <x v="0"/>
    <n v="300"/>
    <n v="409"/>
    <n v="109"/>
    <n v="0.63666666666666671"/>
    <m/>
    <m/>
    <n v="300"/>
    <n v="409"/>
    <n v="109"/>
    <n v="0.63666666666666671"/>
    <m/>
    <m/>
  </r>
  <r>
    <x v="0"/>
    <x v="1"/>
    <x v="0"/>
    <d v="2022-04-04T00:00:00"/>
    <d v="2022-04-10T00:00:00"/>
    <x v="0"/>
    <x v="2"/>
    <x v="8"/>
    <s v="W15"/>
    <x v="8"/>
    <s v="HHCECV006"/>
    <m/>
    <s v="Domestic"/>
    <x v="3"/>
    <x v="7"/>
    <s v="Ba"/>
    <x v="0"/>
    <n v="300"/>
    <n v="257"/>
    <n v="43"/>
    <n v="0.85666666666666669"/>
    <m/>
    <m/>
    <n v="0"/>
    <n v="257"/>
    <n v="257"/>
    <n v="0"/>
    <m/>
    <m/>
  </r>
  <r>
    <x v="0"/>
    <x v="1"/>
    <x v="0"/>
    <d v="2022-04-04T00:00:00"/>
    <d v="2022-04-10T00:00:00"/>
    <x v="0"/>
    <x v="2"/>
    <x v="8"/>
    <s v="W15"/>
    <x v="8"/>
    <s v="HHCEXX001"/>
    <m/>
    <s v="Domestic"/>
    <x v="3"/>
    <x v="5"/>
    <s v="Sa"/>
    <x v="3"/>
    <n v="180"/>
    <n v="158.4"/>
    <n v="21.599999999999994"/>
    <n v="0.88"/>
    <m/>
    <m/>
    <n v="200"/>
    <n v="158.4"/>
    <n v="41.599999999999994"/>
    <n v="0.79200000000000004"/>
    <m/>
    <m/>
  </r>
  <r>
    <x v="0"/>
    <x v="1"/>
    <x v="0"/>
    <d v="2022-04-04T00:00:00"/>
    <d v="2022-04-10T00:00:00"/>
    <x v="0"/>
    <x v="2"/>
    <x v="8"/>
    <s v="W15"/>
    <x v="8"/>
    <s v="HHCEXX003"/>
    <m/>
    <s v="Domestic"/>
    <x v="3"/>
    <x v="5"/>
    <s v="Sa"/>
    <x v="3"/>
    <n v="180"/>
    <n v="176"/>
    <n v="4"/>
    <n v="0.97777777777777775"/>
    <m/>
    <m/>
    <n v="200"/>
    <n v="176"/>
    <n v="24"/>
    <n v="0.88"/>
    <m/>
    <m/>
  </r>
  <r>
    <x v="0"/>
    <x v="1"/>
    <x v="0"/>
    <d v="2022-04-04T00:00:00"/>
    <d v="2022-04-10T00:00:00"/>
    <x v="0"/>
    <x v="2"/>
    <x v="8"/>
    <s v="W15"/>
    <x v="8"/>
    <s v="HHCEXX010"/>
    <m/>
    <s v="Domestic"/>
    <x v="3"/>
    <x v="5"/>
    <s v="Sa"/>
    <x v="3"/>
    <n v="1600"/>
    <n v="1627.5"/>
    <n v="27.5"/>
    <n v="0.98281249999999998"/>
    <m/>
    <m/>
    <n v="1600"/>
    <n v="1627.5"/>
    <n v="27.5"/>
    <n v="0.98281249999999998"/>
    <m/>
    <m/>
  </r>
  <r>
    <x v="0"/>
    <x v="1"/>
    <x v="0"/>
    <d v="2022-04-04T00:00:00"/>
    <d v="2022-04-10T00:00:00"/>
    <x v="0"/>
    <x v="2"/>
    <x v="8"/>
    <s v="W15"/>
    <x v="8"/>
    <s v="TPCEBV001"/>
    <m/>
    <s v="Domestic"/>
    <x v="3"/>
    <x v="7"/>
    <s v="Ba"/>
    <x v="0"/>
    <n v="300"/>
    <n v="310"/>
    <n v="10"/>
    <n v="0.96666666666666667"/>
    <m/>
    <m/>
    <n v="300"/>
    <n v="310"/>
    <n v="10"/>
    <n v="0.96666666666666667"/>
    <m/>
    <m/>
  </r>
  <r>
    <x v="0"/>
    <x v="1"/>
    <x v="0"/>
    <d v="2022-04-04T00:00:00"/>
    <d v="2022-04-10T00:00:00"/>
    <x v="0"/>
    <x v="2"/>
    <x v="8"/>
    <s v="W15"/>
    <x v="8"/>
    <s v="TPCEBV017"/>
    <m/>
    <s v="Domestic"/>
    <x v="3"/>
    <x v="7"/>
    <s v="Ba"/>
    <x v="0"/>
    <n v="0"/>
    <n v="0"/>
    <n v="0"/>
    <n v="0"/>
    <m/>
    <m/>
    <n v="0"/>
    <n v="0"/>
    <n v="0"/>
    <n v="0"/>
    <m/>
    <m/>
  </r>
  <r>
    <x v="0"/>
    <x v="1"/>
    <x v="0"/>
    <d v="2022-04-04T00:00:00"/>
    <d v="2022-04-10T00:00:00"/>
    <x v="0"/>
    <x v="2"/>
    <x v="8"/>
    <s v="W15"/>
    <x v="8"/>
    <s v="TPCECB004"/>
    <m/>
    <s v="Domestic"/>
    <x v="3"/>
    <x v="8"/>
    <s v="Vi"/>
    <x v="0"/>
    <n v="160"/>
    <n v="210"/>
    <n v="50"/>
    <n v="0.6875"/>
    <m/>
    <m/>
    <n v="200"/>
    <n v="210"/>
    <n v="10"/>
    <n v="0.95"/>
    <m/>
    <m/>
  </r>
  <r>
    <x v="0"/>
    <x v="1"/>
    <x v="0"/>
    <d v="2022-04-04T00:00:00"/>
    <d v="2022-04-10T00:00:00"/>
    <x v="0"/>
    <x v="2"/>
    <x v="8"/>
    <s v="W15"/>
    <x v="8"/>
    <s v="TPCECC006"/>
    <m/>
    <s v="Domestic"/>
    <x v="3"/>
    <x v="6"/>
    <s v="Fi"/>
    <x v="0"/>
    <n v="0"/>
    <n v="0"/>
    <n v="0"/>
    <n v="0"/>
    <m/>
    <m/>
    <n v="0"/>
    <n v="0"/>
    <n v="0"/>
    <n v="0"/>
    <m/>
    <m/>
  </r>
  <r>
    <x v="0"/>
    <x v="1"/>
    <x v="0"/>
    <d v="2022-04-04T00:00:00"/>
    <d v="2022-04-10T00:00:00"/>
    <x v="0"/>
    <x v="2"/>
    <x v="8"/>
    <s v="W15"/>
    <x v="8"/>
    <s v="TPCECL035"/>
    <m/>
    <s v="Domestic"/>
    <x v="3"/>
    <x v="8"/>
    <s v="Vi"/>
    <x v="0"/>
    <n v="180"/>
    <n v="141"/>
    <n v="39"/>
    <n v="0.78333333333333333"/>
    <m/>
    <m/>
    <n v="0"/>
    <n v="141"/>
    <n v="141"/>
    <n v="0"/>
    <m/>
    <m/>
  </r>
  <r>
    <x v="0"/>
    <x v="1"/>
    <x v="0"/>
    <d v="2022-04-04T00:00:00"/>
    <d v="2022-04-10T00:00:00"/>
    <x v="0"/>
    <x v="2"/>
    <x v="8"/>
    <s v="W15"/>
    <x v="8"/>
    <s v="TPCECL037"/>
    <m/>
    <s v="Domestic"/>
    <x v="3"/>
    <x v="8"/>
    <s v="Vi"/>
    <x v="0"/>
    <n v="300"/>
    <n v="494.5"/>
    <n v="194.5"/>
    <n v="0.35166666666666668"/>
    <m/>
    <m/>
    <n v="480"/>
    <n v="494.5"/>
    <n v="14.5"/>
    <n v="0.96979166666666672"/>
    <m/>
    <m/>
  </r>
  <r>
    <x v="0"/>
    <x v="1"/>
    <x v="0"/>
    <d v="2022-04-04T00:00:00"/>
    <d v="2022-04-10T00:00:00"/>
    <x v="0"/>
    <x v="2"/>
    <x v="8"/>
    <s v="W15"/>
    <x v="8"/>
    <s v="TPCECL038"/>
    <m/>
    <s v="Domestic"/>
    <x v="3"/>
    <x v="8"/>
    <s v="Vi"/>
    <x v="0"/>
    <n v="2100"/>
    <n v="2160"/>
    <n v="60"/>
    <n v="0.97142857142857142"/>
    <m/>
    <m/>
    <n v="2100"/>
    <n v="2160"/>
    <n v="60"/>
    <n v="0.97142857142857142"/>
    <m/>
    <m/>
  </r>
  <r>
    <x v="0"/>
    <x v="1"/>
    <x v="0"/>
    <d v="2022-04-04T00:00:00"/>
    <d v="2022-04-10T00:00:00"/>
    <x v="0"/>
    <x v="2"/>
    <x v="8"/>
    <s v="W15"/>
    <x v="8"/>
    <s v="TPCECL042"/>
    <m/>
    <s v="Domestic"/>
    <x v="3"/>
    <x v="8"/>
    <s v="Vi"/>
    <x v="0"/>
    <n v="0"/>
    <n v="0"/>
    <n v="0"/>
    <n v="0"/>
    <m/>
    <m/>
    <n v="0"/>
    <n v="0"/>
    <n v="0"/>
    <n v="0"/>
    <m/>
    <m/>
  </r>
  <r>
    <x v="0"/>
    <x v="1"/>
    <x v="0"/>
    <d v="2022-04-04T00:00:00"/>
    <d v="2022-04-10T00:00:00"/>
    <x v="0"/>
    <x v="2"/>
    <x v="8"/>
    <s v="W15"/>
    <x v="8"/>
    <s v="TPCECL043"/>
    <m/>
    <s v="Domestic"/>
    <x v="3"/>
    <x v="8"/>
    <s v="Vi"/>
    <x v="0"/>
    <n v="150"/>
    <n v="95.7"/>
    <n v="54.3"/>
    <n v="0.63800000000000001"/>
    <m/>
    <m/>
    <n v="100"/>
    <n v="95.7"/>
    <n v="4.2999999999999972"/>
    <n v="0.95700000000000007"/>
    <m/>
    <m/>
  </r>
  <r>
    <x v="0"/>
    <x v="1"/>
    <x v="0"/>
    <d v="2022-04-04T00:00:00"/>
    <d v="2022-04-10T00:00:00"/>
    <x v="0"/>
    <x v="2"/>
    <x v="8"/>
    <s v="W15"/>
    <x v="8"/>
    <s v="TPCECL044"/>
    <m/>
    <s v="Domestic"/>
    <x v="3"/>
    <x v="8"/>
    <s v="Vi"/>
    <x v="0"/>
    <n v="100"/>
    <n v="101.4"/>
    <n v="1.4000000000000057"/>
    <n v="0.98599999999999999"/>
    <m/>
    <m/>
    <n v="100"/>
    <n v="101.4"/>
    <n v="1.4000000000000057"/>
    <n v="0.98599999999999999"/>
    <m/>
    <m/>
  </r>
  <r>
    <x v="0"/>
    <x v="1"/>
    <x v="0"/>
    <d v="2022-04-04T00:00:00"/>
    <d v="2022-04-10T00:00:00"/>
    <x v="0"/>
    <x v="2"/>
    <x v="8"/>
    <s v="W15"/>
    <x v="8"/>
    <s v="TPCECL045"/>
    <m/>
    <s v="Domestic"/>
    <x v="3"/>
    <x v="8"/>
    <s v="Vi"/>
    <x v="0"/>
    <n v="100"/>
    <n v="90.7"/>
    <n v="9.2999999999999972"/>
    <n v="0.90700000000000003"/>
    <m/>
    <m/>
    <n v="100"/>
    <n v="90.7"/>
    <n v="9.2999999999999972"/>
    <n v="0.90700000000000003"/>
    <m/>
    <m/>
  </r>
  <r>
    <x v="0"/>
    <x v="1"/>
    <x v="0"/>
    <d v="2022-04-04T00:00:00"/>
    <d v="2022-04-10T00:00:00"/>
    <x v="0"/>
    <x v="2"/>
    <x v="8"/>
    <s v="W15"/>
    <x v="8"/>
    <s v="TPCECL046"/>
    <m/>
    <s v="Domestic"/>
    <x v="3"/>
    <x v="8"/>
    <s v="Vi"/>
    <x v="0"/>
    <n v="250"/>
    <n v="107.2"/>
    <n v="142.80000000000001"/>
    <n v="0.42879999999999996"/>
    <m/>
    <m/>
    <n v="100"/>
    <n v="107.2"/>
    <n v="7.2000000000000028"/>
    <n v="0.92799999999999994"/>
    <m/>
    <m/>
  </r>
  <r>
    <x v="0"/>
    <x v="1"/>
    <x v="0"/>
    <d v="2022-04-04T00:00:00"/>
    <d v="2022-04-10T00:00:00"/>
    <x v="0"/>
    <x v="2"/>
    <x v="8"/>
    <s v="W15"/>
    <x v="8"/>
    <s v="TPCECLT39"/>
    <m/>
    <s v="Domestic"/>
    <x v="3"/>
    <x v="8"/>
    <s v="Vi"/>
    <x v="0"/>
    <n v="0"/>
    <n v="0"/>
    <n v="0"/>
    <n v="0"/>
    <m/>
    <m/>
    <n v="0"/>
    <n v="0"/>
    <n v="0"/>
    <n v="0"/>
    <m/>
    <m/>
  </r>
  <r>
    <x v="0"/>
    <x v="1"/>
    <x v="0"/>
    <d v="2022-04-04T00:00:00"/>
    <d v="2022-04-10T00:00:00"/>
    <x v="0"/>
    <x v="2"/>
    <x v="8"/>
    <s v="W15"/>
    <x v="8"/>
    <s v="TPCECV001"/>
    <m/>
    <s v="Domestic"/>
    <x v="3"/>
    <x v="7"/>
    <s v="Ba"/>
    <x v="0"/>
    <n v="800"/>
    <n v="810"/>
    <n v="10"/>
    <n v="0.98750000000000004"/>
    <m/>
    <m/>
    <n v="800"/>
    <n v="810"/>
    <n v="10"/>
    <n v="0.98750000000000004"/>
    <m/>
    <m/>
  </r>
  <r>
    <x v="0"/>
    <x v="1"/>
    <x v="0"/>
    <d v="2022-04-04T00:00:00"/>
    <d v="2022-04-10T00:00:00"/>
    <x v="0"/>
    <x v="2"/>
    <x v="8"/>
    <s v="W15"/>
    <x v="8"/>
    <s v="TPCECV002"/>
    <m/>
    <s v="Domestic"/>
    <x v="3"/>
    <x v="7"/>
    <s v="Ba"/>
    <x v="0"/>
    <n v="250"/>
    <n v="253"/>
    <n v="3"/>
    <n v="0.98799999999999999"/>
    <m/>
    <m/>
    <n v="250"/>
    <n v="253"/>
    <n v="3"/>
    <n v="0.98799999999999999"/>
    <m/>
    <m/>
  </r>
  <r>
    <x v="0"/>
    <x v="1"/>
    <x v="0"/>
    <d v="2022-04-04T00:00:00"/>
    <d v="2022-04-10T00:00:00"/>
    <x v="0"/>
    <x v="2"/>
    <x v="8"/>
    <s v="W15"/>
    <x v="8"/>
    <s v="TPCECV022"/>
    <m/>
    <s v="Domestic"/>
    <x v="3"/>
    <x v="7"/>
    <s v="Ba"/>
    <x v="0"/>
    <n v="4400"/>
    <n v="4987"/>
    <n v="587"/>
    <n v="0.86659090909090908"/>
    <m/>
    <m/>
    <n v="4600"/>
    <n v="4987"/>
    <n v="387"/>
    <n v="0.91586956521739127"/>
    <m/>
    <m/>
  </r>
  <r>
    <x v="0"/>
    <x v="1"/>
    <x v="0"/>
    <d v="2022-04-04T00:00:00"/>
    <d v="2022-04-10T00:00:00"/>
    <x v="0"/>
    <x v="2"/>
    <x v="8"/>
    <s v="W15"/>
    <x v="8"/>
    <s v="TPCELT001"/>
    <m/>
    <s v="Domestic"/>
    <x v="3"/>
    <x v="7"/>
    <s v="Ba"/>
    <x v="0"/>
    <n v="1000"/>
    <n v="0"/>
    <n v="1000"/>
    <n v="0"/>
    <m/>
    <m/>
    <n v="0"/>
    <n v="0"/>
    <n v="0"/>
    <n v="0"/>
    <m/>
    <m/>
  </r>
  <r>
    <x v="0"/>
    <x v="1"/>
    <x v="0"/>
    <d v="2022-04-04T00:00:00"/>
    <d v="2022-04-10T00:00:00"/>
    <x v="0"/>
    <x v="2"/>
    <x v="8"/>
    <s v="W15"/>
    <x v="8"/>
    <s v="TPCEMM001"/>
    <m/>
    <s v="Domestic"/>
    <x v="3"/>
    <x v="9"/>
    <s v="Me"/>
    <x v="0"/>
    <n v="600"/>
    <n v="597"/>
    <n v="3"/>
    <n v="0.995"/>
    <m/>
    <m/>
    <n v="600"/>
    <n v="597"/>
    <n v="3"/>
    <n v="0.995"/>
    <m/>
    <m/>
  </r>
  <r>
    <x v="0"/>
    <x v="1"/>
    <x v="0"/>
    <d v="2022-04-04T00:00:00"/>
    <d v="2022-04-10T00:00:00"/>
    <x v="0"/>
    <x v="2"/>
    <x v="8"/>
    <s v="W15"/>
    <x v="8"/>
    <s v="TPCEMM003"/>
    <m/>
    <s v="Domestic"/>
    <x v="3"/>
    <x v="9"/>
    <s v="Me"/>
    <x v="0"/>
    <n v="2000"/>
    <n v="1968.3"/>
    <n v="31.700000000000045"/>
    <n v="0.98414999999999997"/>
    <m/>
    <m/>
    <n v="2000"/>
    <n v="1968.3"/>
    <n v="31.700000000000045"/>
    <n v="0.98414999999999997"/>
    <m/>
    <m/>
  </r>
  <r>
    <x v="0"/>
    <x v="1"/>
    <x v="0"/>
    <d v="2022-04-04T00:00:00"/>
    <d v="2022-04-10T00:00:00"/>
    <x v="0"/>
    <x v="2"/>
    <x v="8"/>
    <s v="W15"/>
    <x v="8"/>
    <s v="TPCTOHYB01"/>
    <m/>
    <s v="Domestic"/>
    <x v="3"/>
    <x v="2"/>
    <s v="Re"/>
    <x v="0"/>
    <n v="200"/>
    <n v="208"/>
    <n v="8"/>
    <n v="0.96"/>
    <m/>
    <m/>
    <n v="200"/>
    <n v="208"/>
    <n v="8"/>
    <n v="0.96"/>
    <m/>
    <m/>
  </r>
  <r>
    <x v="0"/>
    <x v="1"/>
    <x v="0"/>
    <d v="2022-04-04T00:00:00"/>
    <d v="2022-04-10T00:00:00"/>
    <x v="0"/>
    <x v="2"/>
    <x v="8"/>
    <s v="W15"/>
    <x v="8"/>
    <s v="TPCTOHYB02"/>
    <m/>
    <s v="Domestic"/>
    <x v="3"/>
    <x v="2"/>
    <s v="Re"/>
    <x v="0"/>
    <n v="180"/>
    <n v="187"/>
    <n v="7"/>
    <n v="0.96111111111111114"/>
    <m/>
    <m/>
    <n v="180"/>
    <n v="187"/>
    <n v="7"/>
    <n v="0.96111111111111114"/>
    <m/>
    <m/>
  </r>
  <r>
    <x v="0"/>
    <x v="1"/>
    <x v="0"/>
    <d v="2022-04-04T00:00:00"/>
    <d v="2022-04-10T00:00:00"/>
    <x v="0"/>
    <x v="2"/>
    <x v="8"/>
    <s v="W15"/>
    <x v="8"/>
    <s v="TPCTOHYB04"/>
    <m/>
    <s v="Domestic"/>
    <x v="3"/>
    <x v="2"/>
    <s v="Re"/>
    <x v="0"/>
    <n v="200"/>
    <n v="187"/>
    <n v="13"/>
    <n v="0.93500000000000005"/>
    <m/>
    <m/>
    <n v="200"/>
    <n v="187"/>
    <n v="13"/>
    <n v="0.93500000000000005"/>
    <m/>
    <m/>
  </r>
  <r>
    <x v="0"/>
    <x v="1"/>
    <x v="0"/>
    <d v="2022-04-04T00:00:00"/>
    <d v="2022-04-10T00:00:00"/>
    <x v="0"/>
    <x v="2"/>
    <x v="8"/>
    <s v="W15"/>
    <x v="8"/>
    <s v="TPMDBXO001"/>
    <m/>
    <s v="Domestic"/>
    <x v="3"/>
    <x v="6"/>
    <s v=""/>
    <x v="0"/>
    <n v="0"/>
    <m/>
    <n v="0"/>
    <n v="0"/>
    <m/>
    <m/>
    <m/>
    <n v="0"/>
    <n v="0"/>
    <n v="0"/>
    <m/>
    <m/>
  </r>
  <r>
    <x v="0"/>
    <x v="1"/>
    <x v="0"/>
    <d v="2022-04-04T00:00:00"/>
    <d v="2022-04-10T00:00:00"/>
    <x v="0"/>
    <x v="2"/>
    <x v="8"/>
    <s v="W15"/>
    <x v="8"/>
    <s v="11VMB00429"/>
    <m/>
    <s v="Domestic"/>
    <x v="4"/>
    <x v="10"/>
    <s v="Bu"/>
    <x v="1"/>
    <n v="0"/>
    <n v="610.72"/>
    <n v="610.72"/>
    <n v="0"/>
    <m/>
    <m/>
    <n v="800"/>
    <n v="610.72"/>
    <n v="189.27999999999997"/>
    <n v="0.76340000000000008"/>
    <m/>
    <m/>
  </r>
  <r>
    <x v="0"/>
    <x v="1"/>
    <x v="0"/>
    <d v="2022-04-04T00:00:00"/>
    <d v="2022-04-10T00:00:00"/>
    <x v="0"/>
    <x v="2"/>
    <x v="8"/>
    <s v="W15"/>
    <x v="8"/>
    <s v="11VMB00430"/>
    <m/>
    <s v="Domestic"/>
    <x v="4"/>
    <x v="10"/>
    <s v="Bu"/>
    <x v="1"/>
    <n v="0"/>
    <n v="0"/>
    <n v="0"/>
    <n v="0"/>
    <m/>
    <m/>
    <n v="0"/>
    <n v="0"/>
    <n v="0"/>
    <n v="0"/>
    <m/>
    <m/>
  </r>
  <r>
    <x v="0"/>
    <x v="1"/>
    <x v="0"/>
    <d v="2022-04-04T00:00:00"/>
    <d v="2022-04-10T00:00:00"/>
    <x v="0"/>
    <x v="2"/>
    <x v="8"/>
    <s v="W15"/>
    <x v="8"/>
    <s v="11VMB00431"/>
    <m/>
    <s v="Domestic"/>
    <x v="4"/>
    <x v="10"/>
    <s v="K-"/>
    <x v="1"/>
    <n v="0"/>
    <n v="72"/>
    <n v="72"/>
    <n v="0"/>
    <m/>
    <m/>
    <n v="72"/>
    <n v="72"/>
    <n v="0"/>
    <n v="1"/>
    <m/>
    <m/>
  </r>
  <r>
    <x v="0"/>
    <x v="1"/>
    <x v="0"/>
    <d v="2022-04-04T00:00:00"/>
    <d v="2022-04-10T00:00:00"/>
    <x v="0"/>
    <x v="2"/>
    <x v="8"/>
    <s v="W15"/>
    <x v="8"/>
    <s v="11VMB00432"/>
    <m/>
    <s v="Domestic"/>
    <x v="4"/>
    <x v="10"/>
    <s v="Bu"/>
    <x v="1"/>
    <n v="0"/>
    <n v="788.8"/>
    <n v="788.8"/>
    <n v="0"/>
    <m/>
    <m/>
    <n v="1000"/>
    <n v="788.8"/>
    <n v="211.20000000000005"/>
    <n v="0.78879999999999995"/>
    <m/>
    <m/>
  </r>
  <r>
    <x v="0"/>
    <x v="1"/>
    <x v="0"/>
    <d v="2022-04-04T00:00:00"/>
    <d v="2022-04-10T00:00:00"/>
    <x v="0"/>
    <x v="2"/>
    <x v="8"/>
    <s v="W15"/>
    <x v="8"/>
    <s v="11VMB00433"/>
    <m/>
    <s v="Domestic"/>
    <x v="4"/>
    <x v="10"/>
    <s v="Bu"/>
    <x v="1"/>
    <n v="0"/>
    <n v="0"/>
    <n v="0"/>
    <n v="0"/>
    <m/>
    <m/>
    <n v="0"/>
    <n v="0"/>
    <n v="0"/>
    <n v="0"/>
    <m/>
    <m/>
  </r>
  <r>
    <x v="0"/>
    <x v="1"/>
    <x v="0"/>
    <d v="2022-04-04T00:00:00"/>
    <d v="2022-04-10T00:00:00"/>
    <x v="0"/>
    <x v="2"/>
    <x v="8"/>
    <s v="W15"/>
    <x v="8"/>
    <s v="11VMB00434"/>
    <m/>
    <s v="Domestic"/>
    <x v="4"/>
    <x v="10"/>
    <s v="K-"/>
    <x v="1"/>
    <n v="0"/>
    <n v="72"/>
    <n v="72"/>
    <n v="0"/>
    <m/>
    <m/>
    <n v="72"/>
    <n v="72"/>
    <n v="0"/>
    <n v="1"/>
    <m/>
    <m/>
  </r>
  <r>
    <x v="0"/>
    <x v="1"/>
    <x v="0"/>
    <d v="2022-04-04T00:00:00"/>
    <d v="2022-04-10T00:00:00"/>
    <x v="0"/>
    <x v="2"/>
    <x v="8"/>
    <s v="W15"/>
    <x v="8"/>
    <s v="11VMB00435"/>
    <m/>
    <s v="Domestic"/>
    <x v="4"/>
    <x v="10"/>
    <s v="TO"/>
    <x v="1"/>
    <n v="0"/>
    <n v="1724.88"/>
    <n v="1724.88"/>
    <n v="0"/>
    <m/>
    <m/>
    <n v="2000"/>
    <n v="1724.88"/>
    <n v="275.11999999999989"/>
    <n v="0.8624400000000001"/>
    <m/>
    <m/>
  </r>
  <r>
    <x v="0"/>
    <x v="1"/>
    <x v="0"/>
    <d v="2022-04-04T00:00:00"/>
    <d v="2022-04-10T00:00:00"/>
    <x v="0"/>
    <x v="2"/>
    <x v="8"/>
    <s v="W15"/>
    <x v="8"/>
    <s v="11VMB00436"/>
    <m/>
    <s v="Domestic"/>
    <x v="4"/>
    <x v="10"/>
    <s v="TO"/>
    <x v="1"/>
    <n v="0"/>
    <n v="0"/>
    <n v="0"/>
    <n v="0"/>
    <m/>
    <m/>
    <n v="0"/>
    <n v="0"/>
    <n v="0"/>
    <n v="0"/>
    <m/>
    <m/>
  </r>
  <r>
    <x v="0"/>
    <x v="1"/>
    <x v="0"/>
    <d v="2022-04-04T00:00:00"/>
    <d v="2022-04-10T00:00:00"/>
    <x v="0"/>
    <x v="2"/>
    <x v="8"/>
    <s v="W15"/>
    <x v="8"/>
    <s v="11VMB00437"/>
    <m/>
    <s v="Domestic"/>
    <x v="4"/>
    <x v="10"/>
    <s v="K-"/>
    <x v="1"/>
    <n v="0"/>
    <n v="0"/>
    <n v="0"/>
    <n v="0"/>
    <m/>
    <m/>
    <n v="0"/>
    <n v="0"/>
    <n v="0"/>
    <n v="0"/>
    <m/>
    <m/>
  </r>
  <r>
    <x v="0"/>
    <x v="1"/>
    <x v="0"/>
    <d v="2022-04-04T00:00:00"/>
    <d v="2022-04-10T00:00:00"/>
    <x v="0"/>
    <x v="2"/>
    <x v="8"/>
    <s v="W15"/>
    <x v="8"/>
    <s v="11VMB00438"/>
    <m/>
    <s v="Domestic"/>
    <x v="4"/>
    <x v="10"/>
    <s v="K-"/>
    <x v="1"/>
    <n v="0"/>
    <n v="0"/>
    <n v="0"/>
    <n v="0"/>
    <m/>
    <m/>
    <n v="0"/>
    <n v="0"/>
    <n v="0"/>
    <n v="0"/>
    <m/>
    <m/>
  </r>
  <r>
    <x v="0"/>
    <x v="1"/>
    <x v="0"/>
    <d v="2022-04-04T00:00:00"/>
    <d v="2022-04-10T00:00:00"/>
    <x v="0"/>
    <x v="2"/>
    <x v="8"/>
    <s v="W15"/>
    <x v="8"/>
    <s v="11VMB00439"/>
    <m/>
    <s v="Domestic"/>
    <x v="4"/>
    <x v="10"/>
    <s v="Ch"/>
    <x v="1"/>
    <n v="0"/>
    <n v="0"/>
    <n v="0"/>
    <n v="0"/>
    <m/>
    <m/>
    <n v="0"/>
    <n v="0"/>
    <n v="0"/>
    <n v="0"/>
    <m/>
    <m/>
  </r>
  <r>
    <x v="0"/>
    <x v="1"/>
    <x v="0"/>
    <d v="2022-04-04T00:00:00"/>
    <d v="2022-04-10T00:00:00"/>
    <x v="0"/>
    <x v="2"/>
    <x v="8"/>
    <s v="W15"/>
    <x v="8"/>
    <s v="11VMB00440"/>
    <m/>
    <s v="Domestic"/>
    <x v="4"/>
    <x v="10"/>
    <s v="K-"/>
    <x v="1"/>
    <n v="0"/>
    <n v="0"/>
    <n v="0"/>
    <n v="0"/>
    <m/>
    <m/>
    <n v="0"/>
    <n v="0"/>
    <n v="0"/>
    <n v="0"/>
    <m/>
    <m/>
  </r>
  <r>
    <x v="0"/>
    <x v="1"/>
    <x v="0"/>
    <d v="2022-04-04T00:00:00"/>
    <d v="2022-04-10T00:00:00"/>
    <x v="0"/>
    <x v="2"/>
    <x v="8"/>
    <s v="W15"/>
    <x v="8"/>
    <s v="11VMB00478"/>
    <m/>
    <s v="Domestic"/>
    <x v="4"/>
    <x v="10"/>
    <s v="K-"/>
    <x v="1"/>
    <n v="0"/>
    <n v="0"/>
    <n v="0"/>
    <n v="0"/>
    <m/>
    <m/>
    <n v="0"/>
    <n v="0"/>
    <n v="0"/>
    <n v="0"/>
    <m/>
    <m/>
  </r>
  <r>
    <x v="0"/>
    <x v="1"/>
    <x v="0"/>
    <d v="2022-04-04T00:00:00"/>
    <d v="2022-04-10T00:00:00"/>
    <x v="0"/>
    <x v="2"/>
    <x v="8"/>
    <s v="W15"/>
    <x v="8"/>
    <s v="11VMB00483"/>
    <m/>
    <s v="Domestic"/>
    <x v="4"/>
    <x v="10"/>
    <s v="K-"/>
    <x v="1"/>
    <m/>
    <n v="0"/>
    <n v="0"/>
    <n v="0"/>
    <m/>
    <m/>
    <n v="0"/>
    <n v="0"/>
    <n v="0"/>
    <n v="0"/>
    <m/>
    <m/>
  </r>
  <r>
    <x v="0"/>
    <x v="1"/>
    <x v="0"/>
    <d v="2022-04-04T00:00:00"/>
    <d v="2022-04-10T00:00:00"/>
    <x v="0"/>
    <x v="2"/>
    <x v="8"/>
    <s v="W15"/>
    <x v="8"/>
    <s v="11VMB00342"/>
    <m/>
    <s v="Export"/>
    <x v="5"/>
    <x v="2"/>
    <s v=""/>
    <x v="4"/>
    <n v="2300"/>
    <n v="2368.8000000000002"/>
    <n v="68.800000000000182"/>
    <n v="0.97008695652173904"/>
    <m/>
    <m/>
    <n v="2300"/>
    <n v="2368.8000000000002"/>
    <n v="68.800000000000182"/>
    <n v="0.97008695652173904"/>
    <m/>
    <m/>
  </r>
  <r>
    <x v="0"/>
    <x v="1"/>
    <x v="0"/>
    <d v="2022-04-04T00:00:00"/>
    <d v="2022-04-10T00:00:00"/>
    <x v="0"/>
    <x v="2"/>
    <x v="8"/>
    <s v="W15"/>
    <x v="8"/>
    <s v="11VMB00343"/>
    <m/>
    <s v="Domestic"/>
    <x v="5"/>
    <x v="2"/>
    <s v="Ri"/>
    <x v="4"/>
    <n v="2000"/>
    <n v="1422.4"/>
    <n v="577.59999999999991"/>
    <n v="0.71120000000000005"/>
    <m/>
    <m/>
    <n v="1400"/>
    <n v="1422.4"/>
    <n v="22.400000000000091"/>
    <n v="0.98399999999999999"/>
    <m/>
    <m/>
  </r>
  <r>
    <x v="0"/>
    <x v="1"/>
    <x v="0"/>
    <d v="2022-04-04T00:00:00"/>
    <d v="2022-04-10T00:00:00"/>
    <x v="0"/>
    <x v="2"/>
    <x v="8"/>
    <s v="W15"/>
    <x v="8"/>
    <s v="TPCECC004"/>
    <m/>
    <s v="Domestic"/>
    <x v="5"/>
    <x v="10"/>
    <s v="Co"/>
    <x v="0"/>
    <m/>
    <n v="255.45"/>
    <n v="255.45"/>
    <n v="0"/>
    <m/>
    <m/>
    <m/>
    <n v="255.45"/>
    <n v="255.45"/>
    <n v="0"/>
    <m/>
    <m/>
  </r>
  <r>
    <x v="0"/>
    <x v="1"/>
    <x v="0"/>
    <d v="2022-04-04T00:00:00"/>
    <d v="2022-04-10T00:00:00"/>
    <x v="0"/>
    <x v="2"/>
    <x v="8"/>
    <s v="W15"/>
    <x v="8"/>
    <s v="TPCECC005"/>
    <m/>
    <s v="Domestic"/>
    <x v="5"/>
    <x v="10"/>
    <s v="Co"/>
    <x v="0"/>
    <n v="1200"/>
    <n v="549.9"/>
    <n v="650.1"/>
    <n v="0.45824999999999994"/>
    <m/>
    <m/>
    <n v="900"/>
    <n v="549.9"/>
    <n v="350.1"/>
    <n v="0.61099999999999999"/>
    <m/>
    <m/>
  </r>
  <r>
    <x v="0"/>
    <x v="1"/>
    <x v="0"/>
    <d v="2022-04-04T00:00:00"/>
    <d v="2022-04-10T00:00:00"/>
    <x v="0"/>
    <x v="2"/>
    <x v="8"/>
    <s v="W15"/>
    <x v="8"/>
    <s v="TPCECC007"/>
    <m/>
    <s v="Domestic"/>
    <x v="5"/>
    <x v="10"/>
    <s v="Co"/>
    <x v="0"/>
    <n v="600"/>
    <n v="543.83999999999992"/>
    <n v="56.160000000000082"/>
    <n v="0.90639999999999987"/>
    <m/>
    <m/>
    <n v="600"/>
    <n v="543.83999999999992"/>
    <n v="56.160000000000082"/>
    <n v="0.90639999999999987"/>
    <m/>
    <m/>
  </r>
  <r>
    <x v="0"/>
    <x v="1"/>
    <x v="0"/>
    <d v="2022-04-04T00:00:00"/>
    <d v="2022-04-10T00:00:00"/>
    <x v="0"/>
    <x v="2"/>
    <x v="8"/>
    <s v="W15"/>
    <x v="8"/>
    <s v="TRCEOL009"/>
    <m/>
    <s v="Domestic"/>
    <x v="6"/>
    <x v="3"/>
    <s v="Te"/>
    <x v="0"/>
    <n v="0"/>
    <n v="0"/>
    <n v="0"/>
    <n v="0"/>
    <m/>
    <m/>
    <n v="0"/>
    <n v="0"/>
    <n v="0"/>
    <n v="0"/>
    <m/>
    <m/>
  </r>
  <r>
    <x v="0"/>
    <x v="1"/>
    <x v="0"/>
    <d v="2022-04-04T00:00:00"/>
    <d v="2022-04-10T00:00:00"/>
    <x v="0"/>
    <x v="2"/>
    <x v="8"/>
    <s v="W15"/>
    <x v="8"/>
    <s v="TRCEOL024"/>
    <m/>
    <s v="Domestic"/>
    <x v="6"/>
    <x v="3"/>
    <s v="Te"/>
    <x v="0"/>
    <n v="1350"/>
    <n v="1333.25"/>
    <n v="16.75"/>
    <n v="0.98759259259259258"/>
    <m/>
    <m/>
    <n v="1360"/>
    <n v="1333.25"/>
    <n v="26.75"/>
    <n v="0.98033088235294119"/>
    <m/>
    <m/>
  </r>
  <r>
    <x v="0"/>
    <x v="1"/>
    <x v="0"/>
    <d v="2022-04-04T00:00:00"/>
    <d v="2022-04-10T00:00:00"/>
    <x v="0"/>
    <x v="2"/>
    <x v="8"/>
    <s v="W15"/>
    <x v="8"/>
    <s v="TRCEOL033"/>
    <m/>
    <s v="Domestic"/>
    <x v="6"/>
    <x v="3"/>
    <s v="Te"/>
    <x v="0"/>
    <n v="0"/>
    <n v="0"/>
    <n v="0"/>
    <n v="0"/>
    <m/>
    <m/>
    <n v="0"/>
    <n v="0"/>
    <n v="0"/>
    <n v="0"/>
    <m/>
    <m/>
  </r>
  <r>
    <x v="0"/>
    <x v="1"/>
    <x v="0"/>
    <d v="2022-04-04T00:00:00"/>
    <d v="2022-04-10T00:00:00"/>
    <x v="0"/>
    <x v="2"/>
    <x v="8"/>
    <s v="W15"/>
    <x v="8"/>
    <s v="TRCEOL035"/>
    <m/>
    <s v="Domestic"/>
    <x v="6"/>
    <x v="3"/>
    <s v="Te"/>
    <x v="0"/>
    <n v="0"/>
    <n v="0"/>
    <n v="0"/>
    <n v="0"/>
    <m/>
    <m/>
    <n v="0"/>
    <n v="0"/>
    <n v="0"/>
    <n v="0"/>
    <m/>
    <m/>
  </r>
  <r>
    <x v="0"/>
    <x v="1"/>
    <x v="0"/>
    <d v="2022-04-04T00:00:00"/>
    <d v="2022-04-10T00:00:00"/>
    <x v="0"/>
    <x v="2"/>
    <x v="8"/>
    <s v="W15"/>
    <x v="8"/>
    <s v="TRCEOL039"/>
    <m/>
    <s v="Domestic"/>
    <x v="6"/>
    <x v="3"/>
    <s v="Te"/>
    <x v="0"/>
    <n v="0"/>
    <n v="0"/>
    <n v="0"/>
    <n v="0"/>
    <m/>
    <m/>
    <n v="0"/>
    <n v="0"/>
    <n v="0"/>
    <n v="0"/>
    <m/>
    <m/>
  </r>
  <r>
    <x v="0"/>
    <x v="1"/>
    <x v="0"/>
    <d v="2022-03-28T00:00:00"/>
    <d v="2022-04-03T00:00:00"/>
    <x v="0"/>
    <x v="3"/>
    <x v="9"/>
    <s v="W14"/>
    <x v="9"/>
    <s v="11CEBX002"/>
    <m/>
    <s v="Domestic"/>
    <x v="0"/>
    <x v="1"/>
    <s v="Ma"/>
    <x v="1"/>
    <n v="1940"/>
    <n v="1333.85"/>
    <n v="606.15000000000009"/>
    <n v="0.68755154639175253"/>
    <m/>
    <m/>
    <n v="1940"/>
    <n v="1333.85"/>
    <n v="606.15000000000009"/>
    <n v="0.68755154639175253"/>
    <m/>
    <m/>
  </r>
  <r>
    <x v="0"/>
    <x v="1"/>
    <x v="0"/>
    <d v="2022-03-28T00:00:00"/>
    <d v="2022-04-03T00:00:00"/>
    <x v="0"/>
    <x v="3"/>
    <x v="9"/>
    <s v="W14"/>
    <x v="9"/>
    <s v="11VMB00466"/>
    <m/>
    <s v="Domestic"/>
    <x v="0"/>
    <x v="1"/>
    <s v="Ma"/>
    <x v="1"/>
    <n v="4000"/>
    <n v="3825.7099999999996"/>
    <n v="174.29000000000042"/>
    <n v="0.95642749999999987"/>
    <m/>
    <m/>
    <n v="4000"/>
    <n v="3825.7099999999996"/>
    <n v="174.29000000000042"/>
    <n v="0.95642749999999987"/>
    <m/>
    <m/>
  </r>
  <r>
    <x v="0"/>
    <x v="1"/>
    <x v="0"/>
    <d v="2022-03-28T00:00:00"/>
    <d v="2022-04-03T00:00:00"/>
    <x v="0"/>
    <x v="3"/>
    <x v="9"/>
    <s v="W14"/>
    <x v="9"/>
    <s v="11VMB00467"/>
    <m/>
    <s v="Domestic"/>
    <x v="0"/>
    <x v="1"/>
    <s v="Ma"/>
    <x v="1"/>
    <n v="0"/>
    <n v="2000"/>
    <n v="2000"/>
    <n v="0"/>
    <m/>
    <m/>
    <n v="0"/>
    <n v="2000"/>
    <n v="2000"/>
    <n v="0"/>
    <m/>
    <m/>
  </r>
  <r>
    <x v="0"/>
    <x v="1"/>
    <x v="0"/>
    <d v="2022-03-28T00:00:00"/>
    <d v="2022-04-03T00:00:00"/>
    <x v="0"/>
    <x v="3"/>
    <x v="9"/>
    <s v="W14"/>
    <x v="9"/>
    <s v="11VMB00468"/>
    <m/>
    <s v="Domestic"/>
    <x v="0"/>
    <x v="1"/>
    <s v="Ma"/>
    <x v="1"/>
    <n v="0"/>
    <n v="0"/>
    <n v="0"/>
    <n v="0"/>
    <m/>
    <m/>
    <n v="0"/>
    <n v="0"/>
    <n v="0"/>
    <n v="0"/>
    <m/>
    <m/>
  </r>
  <r>
    <x v="0"/>
    <x v="1"/>
    <x v="0"/>
    <d v="2022-03-28T00:00:00"/>
    <d v="2022-04-03T00:00:00"/>
    <x v="0"/>
    <x v="3"/>
    <x v="9"/>
    <s v="W14"/>
    <x v="9"/>
    <s v="11VMB00469"/>
    <m/>
    <s v="Domestic"/>
    <x v="0"/>
    <x v="2"/>
    <s v=""/>
    <x v="1"/>
    <m/>
    <n v="0"/>
    <n v="0"/>
    <n v="0"/>
    <m/>
    <m/>
    <m/>
    <n v="0"/>
    <n v="0"/>
    <n v="0"/>
    <m/>
    <m/>
  </r>
  <r>
    <x v="0"/>
    <x v="1"/>
    <x v="0"/>
    <d v="2022-03-28T00:00:00"/>
    <d v="2022-04-03T00:00:00"/>
    <x v="0"/>
    <x v="3"/>
    <x v="9"/>
    <s v="W14"/>
    <x v="9"/>
    <s v="11VMB00470"/>
    <m/>
    <s v="Domestic"/>
    <x v="0"/>
    <x v="2"/>
    <s v=""/>
    <x v="1"/>
    <m/>
    <n v="0"/>
    <n v="0"/>
    <n v="0"/>
    <m/>
    <m/>
    <m/>
    <n v="0"/>
    <n v="0"/>
    <n v="0"/>
    <m/>
    <m/>
  </r>
  <r>
    <x v="0"/>
    <x v="1"/>
    <x v="0"/>
    <d v="2022-03-28T00:00:00"/>
    <d v="2022-04-03T00:00:00"/>
    <x v="0"/>
    <x v="3"/>
    <x v="9"/>
    <s v="W14"/>
    <x v="9"/>
    <s v="11VMB00471"/>
    <m/>
    <s v="Domestic"/>
    <x v="0"/>
    <x v="2"/>
    <s v=""/>
    <x v="0"/>
    <m/>
    <n v="0"/>
    <n v="0"/>
    <n v="0"/>
    <m/>
    <m/>
    <m/>
    <n v="0"/>
    <n v="0"/>
    <n v="0"/>
    <m/>
    <m/>
  </r>
  <r>
    <x v="0"/>
    <x v="1"/>
    <x v="0"/>
    <d v="2022-03-28T00:00:00"/>
    <d v="2022-04-03T00:00:00"/>
    <x v="0"/>
    <x v="3"/>
    <x v="9"/>
    <s v="W14"/>
    <x v="9"/>
    <s v="11VMB00472"/>
    <m/>
    <s v="Domestic"/>
    <x v="0"/>
    <x v="2"/>
    <s v=""/>
    <x v="0"/>
    <m/>
    <n v="0"/>
    <n v="0"/>
    <n v="0"/>
    <m/>
    <m/>
    <m/>
    <n v="0"/>
    <n v="0"/>
    <n v="0"/>
    <m/>
    <m/>
  </r>
  <r>
    <x v="0"/>
    <x v="1"/>
    <x v="0"/>
    <d v="2022-03-28T00:00:00"/>
    <d v="2022-04-03T00:00:00"/>
    <x v="0"/>
    <x v="3"/>
    <x v="9"/>
    <s v="W14"/>
    <x v="9"/>
    <s v="TPCEBB033"/>
    <m/>
    <s v="Domestic"/>
    <x v="0"/>
    <x v="2"/>
    <s v="So"/>
    <x v="0"/>
    <n v="600"/>
    <n v="592.5"/>
    <n v="7.5"/>
    <n v="0.98750000000000004"/>
    <m/>
    <m/>
    <n v="600"/>
    <n v="592.5"/>
    <n v="7.5"/>
    <n v="0.98750000000000004"/>
    <m/>
    <m/>
  </r>
  <r>
    <x v="0"/>
    <x v="1"/>
    <x v="0"/>
    <d v="2022-03-28T00:00:00"/>
    <d v="2022-04-03T00:00:00"/>
    <x v="0"/>
    <x v="3"/>
    <x v="9"/>
    <s v="W14"/>
    <x v="9"/>
    <s v="TPCEBB034"/>
    <m/>
    <s v="Domestic"/>
    <x v="0"/>
    <x v="2"/>
    <s v="So"/>
    <x v="0"/>
    <n v="600"/>
    <n v="627.9"/>
    <n v="27.899999999999977"/>
    <n v="0.95350000000000001"/>
    <m/>
    <m/>
    <n v="600"/>
    <n v="627.9"/>
    <n v="27.899999999999977"/>
    <n v="0.95350000000000001"/>
    <m/>
    <m/>
  </r>
  <r>
    <x v="0"/>
    <x v="1"/>
    <x v="0"/>
    <d v="2022-03-28T00:00:00"/>
    <d v="2022-04-03T00:00:00"/>
    <x v="0"/>
    <x v="3"/>
    <x v="9"/>
    <s v="W14"/>
    <x v="9"/>
    <s v="TPCEBX039"/>
    <m/>
    <s v="Domestic"/>
    <x v="0"/>
    <x v="1"/>
    <s v="Ma"/>
    <x v="1"/>
    <n v="2000"/>
    <n v="2253.6"/>
    <n v="253.59999999999991"/>
    <n v="0.87319999999999998"/>
    <m/>
    <m/>
    <n v="2000"/>
    <n v="2253.6"/>
    <n v="253.59999999999991"/>
    <n v="0.87319999999999998"/>
    <m/>
    <m/>
  </r>
  <r>
    <x v="0"/>
    <x v="1"/>
    <x v="0"/>
    <d v="2022-03-28T00:00:00"/>
    <d v="2022-04-03T00:00:00"/>
    <x v="0"/>
    <x v="3"/>
    <x v="9"/>
    <s v="W14"/>
    <x v="9"/>
    <s v="TPCEBX040"/>
    <m/>
    <s v="Domestic"/>
    <x v="0"/>
    <x v="1"/>
    <s v="Ma"/>
    <x v="1"/>
    <n v="0"/>
    <n v="0"/>
    <n v="0"/>
    <n v="0"/>
    <m/>
    <m/>
    <n v="0"/>
    <n v="0"/>
    <n v="0"/>
    <n v="0"/>
    <m/>
    <m/>
  </r>
  <r>
    <x v="0"/>
    <x v="1"/>
    <x v="0"/>
    <d v="2022-03-28T00:00:00"/>
    <d v="2022-04-03T00:00:00"/>
    <x v="0"/>
    <x v="3"/>
    <x v="9"/>
    <s v="W14"/>
    <x v="9"/>
    <s v="TPCEBX041"/>
    <m/>
    <s v="Domestic"/>
    <x v="0"/>
    <x v="1"/>
    <s v="Ma"/>
    <x v="1"/>
    <n v="0"/>
    <n v="0"/>
    <n v="0"/>
    <n v="0"/>
    <m/>
    <m/>
    <n v="0"/>
    <n v="0"/>
    <n v="0"/>
    <n v="0"/>
    <m/>
    <m/>
  </r>
  <r>
    <x v="0"/>
    <x v="1"/>
    <x v="0"/>
    <d v="2022-03-28T00:00:00"/>
    <d v="2022-04-03T00:00:00"/>
    <x v="0"/>
    <x v="3"/>
    <x v="9"/>
    <s v="W14"/>
    <x v="9"/>
    <s v="TPCEBX043"/>
    <m/>
    <s v="Domestic"/>
    <x v="0"/>
    <x v="1"/>
    <s v="Ma"/>
    <x v="1"/>
    <n v="0"/>
    <n v="0"/>
    <n v="0"/>
    <n v="0"/>
    <m/>
    <m/>
    <n v="0"/>
    <n v="0"/>
    <n v="0"/>
    <n v="0"/>
    <m/>
    <m/>
  </r>
  <r>
    <x v="0"/>
    <x v="1"/>
    <x v="0"/>
    <d v="2022-03-28T00:00:00"/>
    <d v="2022-04-03T00:00:00"/>
    <x v="0"/>
    <x v="3"/>
    <x v="9"/>
    <s v="W14"/>
    <x v="9"/>
    <s v="TPCEBX044"/>
    <m/>
    <s v="Domestic"/>
    <x v="0"/>
    <x v="1"/>
    <s v="Ma"/>
    <x v="1"/>
    <n v="0"/>
    <n v="6000"/>
    <n v="6000"/>
    <n v="0"/>
    <m/>
    <m/>
    <n v="0"/>
    <n v="6000"/>
    <n v="6000"/>
    <n v="0"/>
    <m/>
    <m/>
  </r>
  <r>
    <x v="0"/>
    <x v="1"/>
    <x v="0"/>
    <d v="2022-03-28T00:00:00"/>
    <d v="2022-04-03T00:00:00"/>
    <x v="0"/>
    <x v="3"/>
    <x v="9"/>
    <s v="W14"/>
    <x v="9"/>
    <s v="TPCEBX045"/>
    <m/>
    <s v="Domestic"/>
    <x v="0"/>
    <x v="1"/>
    <s v="Ma"/>
    <x v="1"/>
    <n v="0"/>
    <n v="0"/>
    <n v="0"/>
    <n v="0"/>
    <m/>
    <m/>
    <n v="0"/>
    <n v="0"/>
    <n v="0"/>
    <n v="0"/>
    <m/>
    <m/>
  </r>
  <r>
    <x v="0"/>
    <x v="1"/>
    <x v="0"/>
    <d v="2022-03-28T00:00:00"/>
    <d v="2022-04-03T00:00:00"/>
    <x v="0"/>
    <x v="3"/>
    <x v="9"/>
    <s v="W14"/>
    <x v="9"/>
    <s v="TPCEBX046"/>
    <m/>
    <s v="Domestic"/>
    <x v="0"/>
    <x v="1"/>
    <s v="Ma"/>
    <x v="1"/>
    <n v="0"/>
    <n v="0"/>
    <n v="0"/>
    <n v="0"/>
    <m/>
    <m/>
    <n v="0"/>
    <n v="0"/>
    <n v="0"/>
    <n v="0"/>
    <m/>
    <m/>
  </r>
  <r>
    <x v="0"/>
    <x v="1"/>
    <x v="0"/>
    <d v="2022-03-28T00:00:00"/>
    <d v="2022-04-03T00:00:00"/>
    <x v="0"/>
    <x v="3"/>
    <x v="9"/>
    <s v="W14"/>
    <x v="9"/>
    <s v="TPCEBX061"/>
    <m/>
    <s v="Domestic"/>
    <x v="0"/>
    <x v="1"/>
    <s v="Ma"/>
    <x v="1"/>
    <n v="0"/>
    <n v="0"/>
    <n v="0"/>
    <n v="0"/>
    <m/>
    <m/>
    <n v="0"/>
    <n v="0"/>
    <n v="0"/>
    <n v="0"/>
    <m/>
    <m/>
  </r>
  <r>
    <x v="0"/>
    <x v="1"/>
    <x v="0"/>
    <d v="2022-03-28T00:00:00"/>
    <d v="2022-04-03T00:00:00"/>
    <x v="0"/>
    <x v="3"/>
    <x v="9"/>
    <s v="W14"/>
    <x v="9"/>
    <s v="TPCEBX062"/>
    <m/>
    <s v="Domestic"/>
    <x v="0"/>
    <x v="1"/>
    <s v="Ma"/>
    <x v="1"/>
    <n v="0"/>
    <n v="0"/>
    <n v="0"/>
    <n v="0"/>
    <m/>
    <m/>
    <n v="0"/>
    <n v="0"/>
    <n v="0"/>
    <n v="0"/>
    <m/>
    <m/>
  </r>
  <r>
    <x v="0"/>
    <x v="1"/>
    <x v="0"/>
    <d v="2022-03-28T00:00:00"/>
    <d v="2022-04-03T00:00:00"/>
    <x v="0"/>
    <x v="3"/>
    <x v="9"/>
    <s v="W14"/>
    <x v="9"/>
    <s v="TPCEBX063"/>
    <m/>
    <s v="Domestic"/>
    <x v="0"/>
    <x v="1"/>
    <s v="Ma"/>
    <x v="1"/>
    <n v="0"/>
    <n v="3404"/>
    <n v="3404"/>
    <n v="0"/>
    <m/>
    <m/>
    <n v="0"/>
    <n v="3404"/>
    <n v="3404"/>
    <n v="0"/>
    <m/>
    <m/>
  </r>
  <r>
    <x v="0"/>
    <x v="1"/>
    <x v="0"/>
    <d v="2022-03-28T00:00:00"/>
    <d v="2022-04-03T00:00:00"/>
    <x v="0"/>
    <x v="3"/>
    <x v="9"/>
    <s v="W14"/>
    <x v="9"/>
    <s v="TPCECG056"/>
    <m/>
    <s v="Domestic"/>
    <x v="0"/>
    <x v="2"/>
    <s v="Ri"/>
    <x v="1"/>
    <n v="0"/>
    <n v="0"/>
    <n v="0"/>
    <n v="0"/>
    <m/>
    <m/>
    <n v="0"/>
    <n v="0"/>
    <n v="0"/>
    <n v="0"/>
    <m/>
    <m/>
  </r>
  <r>
    <x v="0"/>
    <x v="1"/>
    <x v="0"/>
    <d v="2022-03-28T00:00:00"/>
    <d v="2022-04-03T00:00:00"/>
    <x v="0"/>
    <x v="3"/>
    <x v="9"/>
    <s v="W14"/>
    <x v="9"/>
    <s v="TPCECG057"/>
    <m/>
    <s v="Domestic"/>
    <x v="0"/>
    <x v="2"/>
    <s v="Ri"/>
    <x v="1"/>
    <n v="0"/>
    <n v="0"/>
    <n v="0"/>
    <n v="0"/>
    <m/>
    <m/>
    <n v="0"/>
    <n v="0"/>
    <n v="0"/>
    <n v="0"/>
    <m/>
    <m/>
  </r>
  <r>
    <x v="0"/>
    <x v="1"/>
    <x v="0"/>
    <d v="2022-03-28T00:00:00"/>
    <d v="2022-04-03T00:00:00"/>
    <x v="0"/>
    <x v="3"/>
    <x v="9"/>
    <s v="W14"/>
    <x v="9"/>
    <s v="TPCECG062"/>
    <m/>
    <s v="Domestic"/>
    <x v="0"/>
    <x v="2"/>
    <s v="Ri"/>
    <x v="1"/>
    <n v="9856"/>
    <n v="10602"/>
    <n v="746"/>
    <n v="0.92431006493506496"/>
    <m/>
    <m/>
    <n v="9856"/>
    <n v="10602"/>
    <n v="746"/>
    <n v="0.92431006493506496"/>
    <m/>
    <m/>
  </r>
  <r>
    <x v="0"/>
    <x v="1"/>
    <x v="0"/>
    <d v="2022-03-28T00:00:00"/>
    <d v="2022-04-03T00:00:00"/>
    <x v="0"/>
    <x v="3"/>
    <x v="9"/>
    <s v="W14"/>
    <x v="9"/>
    <s v="TPCECG063"/>
    <m/>
    <s v="Domestic"/>
    <x v="0"/>
    <x v="2"/>
    <s v="Ri"/>
    <x v="0"/>
    <n v="3400"/>
    <n v="3232"/>
    <n v="168"/>
    <n v="0.95058823529411762"/>
    <m/>
    <m/>
    <n v="3400"/>
    <n v="3232"/>
    <n v="168"/>
    <n v="0.95058823529411762"/>
    <m/>
    <m/>
  </r>
  <r>
    <x v="0"/>
    <x v="1"/>
    <x v="0"/>
    <d v="2022-03-28T00:00:00"/>
    <d v="2022-04-03T00:00:00"/>
    <x v="0"/>
    <x v="3"/>
    <x v="9"/>
    <s v="W14"/>
    <x v="9"/>
    <s v="TPCECG063"/>
    <m/>
    <s v="Domestic"/>
    <x v="0"/>
    <x v="2"/>
    <s v="Ri"/>
    <x v="1"/>
    <n v="0"/>
    <m/>
    <n v="0"/>
    <n v="0"/>
    <m/>
    <m/>
    <m/>
    <n v="0"/>
    <n v="0"/>
    <n v="0"/>
    <m/>
    <m/>
  </r>
  <r>
    <x v="0"/>
    <x v="1"/>
    <x v="0"/>
    <d v="2022-03-28T00:00:00"/>
    <d v="2022-04-03T00:00:00"/>
    <x v="0"/>
    <x v="3"/>
    <x v="9"/>
    <s v="W14"/>
    <x v="9"/>
    <s v="TPCECG064"/>
    <m/>
    <s v="Domestic"/>
    <x v="0"/>
    <x v="2"/>
    <s v="Ri"/>
    <x v="1"/>
    <n v="4928"/>
    <n v="5010"/>
    <n v="82"/>
    <n v="0.98336038961038963"/>
    <m/>
    <m/>
    <n v="4928"/>
    <n v="5010"/>
    <n v="82"/>
    <n v="0.98336038961038963"/>
    <m/>
    <m/>
  </r>
  <r>
    <x v="0"/>
    <x v="1"/>
    <x v="0"/>
    <d v="2022-03-28T00:00:00"/>
    <d v="2022-04-03T00:00:00"/>
    <x v="0"/>
    <x v="3"/>
    <x v="9"/>
    <s v="W14"/>
    <x v="9"/>
    <s v="TPCECG065"/>
    <m/>
    <s v="Domestic"/>
    <x v="0"/>
    <x v="2"/>
    <s v="Ri"/>
    <x v="0"/>
    <n v="5800"/>
    <n v="5707.5"/>
    <n v="92.5"/>
    <n v="0.98405172413793107"/>
    <m/>
    <m/>
    <n v="6400"/>
    <n v="5707.5"/>
    <n v="692.5"/>
    <n v="0.89179687500000004"/>
    <m/>
    <m/>
  </r>
  <r>
    <x v="0"/>
    <x v="1"/>
    <x v="0"/>
    <d v="2022-03-28T00:00:00"/>
    <d v="2022-04-03T00:00:00"/>
    <x v="0"/>
    <x v="3"/>
    <x v="9"/>
    <s v="W14"/>
    <x v="9"/>
    <s v="TPCECG066"/>
    <m/>
    <s v="Domestic"/>
    <x v="0"/>
    <x v="2"/>
    <s v="Ne"/>
    <x v="0"/>
    <n v="0"/>
    <n v="1.7999999999999998"/>
    <n v="1.7999999999999998"/>
    <n v="0"/>
    <m/>
    <m/>
    <n v="0"/>
    <n v="1.7999999999999998"/>
    <n v="1.7999999999999998"/>
    <n v="0"/>
    <m/>
    <m/>
  </r>
  <r>
    <x v="0"/>
    <x v="1"/>
    <x v="0"/>
    <d v="2022-03-28T00:00:00"/>
    <d v="2022-04-03T00:00:00"/>
    <x v="0"/>
    <x v="3"/>
    <x v="9"/>
    <s v="W14"/>
    <x v="9"/>
    <s v="TPCECG067"/>
    <m/>
    <s v="Domestic"/>
    <x v="0"/>
    <x v="2"/>
    <s v="Ne"/>
    <x v="0"/>
    <n v="7600"/>
    <n v="8211.5"/>
    <n v="611.5"/>
    <n v="0.91953947368421052"/>
    <m/>
    <m/>
    <n v="6600"/>
    <n v="8211.5"/>
    <n v="1611.5"/>
    <n v="0.75583333333333336"/>
    <m/>
    <m/>
  </r>
  <r>
    <x v="0"/>
    <x v="1"/>
    <x v="0"/>
    <d v="2022-03-28T00:00:00"/>
    <d v="2022-04-03T00:00:00"/>
    <x v="0"/>
    <x v="3"/>
    <x v="9"/>
    <s v="W14"/>
    <x v="9"/>
    <s v="TPCECG068"/>
    <m/>
    <s v="Domestic"/>
    <x v="0"/>
    <x v="2"/>
    <s v="Ne"/>
    <x v="0"/>
    <n v="14600"/>
    <n v="11059"/>
    <n v="3541"/>
    <n v="0.7574657534246575"/>
    <m/>
    <m/>
    <n v="13200"/>
    <n v="11059"/>
    <n v="2141"/>
    <n v="0.83780303030303027"/>
    <m/>
    <m/>
  </r>
  <r>
    <x v="0"/>
    <x v="1"/>
    <x v="0"/>
    <d v="2022-03-28T00:00:00"/>
    <d v="2022-04-03T00:00:00"/>
    <x v="0"/>
    <x v="3"/>
    <x v="9"/>
    <s v="W14"/>
    <x v="9"/>
    <s v="TPCECG070"/>
    <m/>
    <s v="Domestic"/>
    <x v="0"/>
    <x v="2"/>
    <s v="Pa"/>
    <x v="0"/>
    <n v="5460"/>
    <n v="5583"/>
    <n v="123"/>
    <n v="0.97747252747252744"/>
    <m/>
    <m/>
    <n v="3360"/>
    <n v="5583"/>
    <n v="2223"/>
    <n v="0.33839285714285716"/>
    <m/>
    <m/>
  </r>
  <r>
    <x v="0"/>
    <x v="1"/>
    <x v="0"/>
    <d v="2022-03-28T00:00:00"/>
    <d v="2022-04-03T00:00:00"/>
    <x v="0"/>
    <x v="3"/>
    <x v="9"/>
    <s v="W14"/>
    <x v="9"/>
    <s v="TPCECG073"/>
    <m/>
    <s v="Domestic"/>
    <x v="0"/>
    <x v="2"/>
    <s v="Pa"/>
    <x v="0"/>
    <n v="3360"/>
    <n v="5127.6000000000004"/>
    <n v="1767.6000000000004"/>
    <n v="0.47392857142857137"/>
    <m/>
    <m/>
    <n v="5040"/>
    <n v="5127.6000000000004"/>
    <n v="87.600000000000364"/>
    <n v="0.9826190476190475"/>
    <m/>
    <m/>
  </r>
  <r>
    <x v="0"/>
    <x v="1"/>
    <x v="0"/>
    <d v="2022-03-28T00:00:00"/>
    <d v="2022-04-03T00:00:00"/>
    <x v="0"/>
    <x v="3"/>
    <x v="9"/>
    <s v="W14"/>
    <x v="9"/>
    <s v="TPCECG074"/>
    <m/>
    <s v="Domestic"/>
    <x v="0"/>
    <x v="2"/>
    <s v="Pa"/>
    <x v="0"/>
    <n v="2000"/>
    <n v="0"/>
    <n v="2000"/>
    <n v="0"/>
    <m/>
    <m/>
    <n v="1680"/>
    <n v="0"/>
    <n v="1680"/>
    <n v="0"/>
    <m/>
    <m/>
  </r>
  <r>
    <x v="0"/>
    <x v="1"/>
    <x v="0"/>
    <d v="2022-03-28T00:00:00"/>
    <d v="2022-04-03T00:00:00"/>
    <x v="0"/>
    <x v="3"/>
    <x v="9"/>
    <s v="W14"/>
    <x v="9"/>
    <s v="TPCECG076"/>
    <m/>
    <s v="Domestic"/>
    <x v="0"/>
    <x v="2"/>
    <s v="Pa"/>
    <x v="0"/>
    <n v="0"/>
    <n v="0"/>
    <n v="0"/>
    <n v="0"/>
    <m/>
    <m/>
    <n v="0"/>
    <n v="0"/>
    <n v="0"/>
    <n v="0"/>
    <m/>
    <m/>
  </r>
  <r>
    <x v="0"/>
    <x v="1"/>
    <x v="0"/>
    <d v="2022-03-28T00:00:00"/>
    <d v="2022-04-03T00:00:00"/>
    <x v="0"/>
    <x v="3"/>
    <x v="9"/>
    <s v="W14"/>
    <x v="9"/>
    <s v="TPCECG077"/>
    <m/>
    <s v="Domestic"/>
    <x v="0"/>
    <x v="2"/>
    <s v="Pa"/>
    <x v="0"/>
    <n v="1300"/>
    <n v="1316.1"/>
    <n v="16.099999999999909"/>
    <n v="0.98761538461538467"/>
    <m/>
    <m/>
    <n v="1300"/>
    <n v="1316.1"/>
    <n v="16.099999999999909"/>
    <n v="0.98761538461538467"/>
    <m/>
    <m/>
  </r>
  <r>
    <x v="0"/>
    <x v="1"/>
    <x v="0"/>
    <d v="2022-03-28T00:00:00"/>
    <d v="2022-04-03T00:00:00"/>
    <x v="0"/>
    <x v="3"/>
    <x v="9"/>
    <s v="W14"/>
    <x v="9"/>
    <s v="TPCEHC021"/>
    <m/>
    <s v="Domestic"/>
    <x v="0"/>
    <x v="1"/>
    <s v="Ha"/>
    <x v="0"/>
    <n v="0"/>
    <n v="0"/>
    <n v="0"/>
    <n v="0"/>
    <m/>
    <m/>
    <n v="0"/>
    <n v="0"/>
    <n v="0"/>
    <n v="0"/>
    <m/>
    <m/>
  </r>
  <r>
    <x v="0"/>
    <x v="1"/>
    <x v="0"/>
    <d v="2022-03-28T00:00:00"/>
    <d v="2022-04-03T00:00:00"/>
    <x v="0"/>
    <x v="3"/>
    <x v="9"/>
    <s v="W14"/>
    <x v="9"/>
    <s v="TPCEHC021"/>
    <m/>
    <s v="Domestic"/>
    <x v="0"/>
    <x v="1"/>
    <s v="Ha"/>
    <x v="1"/>
    <m/>
    <n v="0"/>
    <n v="0"/>
    <n v="0"/>
    <m/>
    <m/>
    <n v="0"/>
    <n v="0"/>
    <n v="0"/>
    <n v="0"/>
    <m/>
    <m/>
  </r>
  <r>
    <x v="0"/>
    <x v="1"/>
    <x v="0"/>
    <d v="2022-03-28T00:00:00"/>
    <d v="2022-04-03T00:00:00"/>
    <x v="0"/>
    <x v="3"/>
    <x v="9"/>
    <s v="W14"/>
    <x v="9"/>
    <s v="TPCEHC024"/>
    <m/>
    <s v="Domestic"/>
    <x v="0"/>
    <x v="1"/>
    <s v="Ha"/>
    <x v="0"/>
    <n v="0"/>
    <n v="0"/>
    <n v="0"/>
    <n v="0"/>
    <m/>
    <m/>
    <n v="0"/>
    <n v="0"/>
    <n v="0"/>
    <n v="0"/>
    <m/>
    <m/>
  </r>
  <r>
    <x v="0"/>
    <x v="1"/>
    <x v="0"/>
    <d v="2022-03-28T00:00:00"/>
    <d v="2022-04-03T00:00:00"/>
    <x v="0"/>
    <x v="3"/>
    <x v="9"/>
    <s v="W14"/>
    <x v="9"/>
    <s v="TPCEHC024"/>
    <m/>
    <s v="Domestic"/>
    <x v="0"/>
    <x v="1"/>
    <s v="Ha"/>
    <x v="1"/>
    <n v="10400"/>
    <n v="4617"/>
    <n v="5783"/>
    <n v="0.44394230769230769"/>
    <m/>
    <m/>
    <n v="7800"/>
    <n v="4617"/>
    <n v="3183"/>
    <n v="0.591923076923077"/>
    <m/>
    <m/>
  </r>
  <r>
    <x v="0"/>
    <x v="1"/>
    <x v="0"/>
    <d v="2022-03-28T00:00:00"/>
    <d v="2022-04-03T00:00:00"/>
    <x v="0"/>
    <x v="3"/>
    <x v="9"/>
    <s v="W14"/>
    <x v="9"/>
    <s v="TPCEHC025"/>
    <m/>
    <s v="Domestic"/>
    <x v="0"/>
    <x v="1"/>
    <s v="Ha"/>
    <x v="0"/>
    <n v="3900"/>
    <n v="1440"/>
    <n v="2460"/>
    <n v="0.36923076923076925"/>
    <m/>
    <m/>
    <n v="1300"/>
    <n v="1440"/>
    <n v="140"/>
    <n v="0.89230769230769225"/>
    <m/>
    <m/>
  </r>
  <r>
    <x v="0"/>
    <x v="1"/>
    <x v="0"/>
    <d v="2022-03-28T00:00:00"/>
    <d v="2022-04-03T00:00:00"/>
    <x v="0"/>
    <x v="3"/>
    <x v="9"/>
    <s v="W14"/>
    <x v="9"/>
    <s v="TPCEHC025"/>
    <m/>
    <s v="Domestic"/>
    <x v="0"/>
    <x v="1"/>
    <s v="Ha"/>
    <x v="1"/>
    <n v="0"/>
    <n v="0"/>
    <n v="0"/>
    <n v="0"/>
    <m/>
    <m/>
    <n v="0"/>
    <n v="0"/>
    <n v="0"/>
    <n v="0"/>
    <m/>
    <m/>
  </r>
  <r>
    <x v="0"/>
    <x v="1"/>
    <x v="0"/>
    <d v="2022-03-28T00:00:00"/>
    <d v="2022-04-03T00:00:00"/>
    <x v="0"/>
    <x v="3"/>
    <x v="9"/>
    <s v="W14"/>
    <x v="9"/>
    <s v="TPCEHC026"/>
    <m/>
    <s v="Domestic"/>
    <x v="0"/>
    <x v="1"/>
    <s v="Ha"/>
    <x v="0"/>
    <n v="1300"/>
    <n v="1544.5"/>
    <n v="244.5"/>
    <n v="0.81192307692307697"/>
    <m/>
    <m/>
    <n v="1300"/>
    <n v="1544.5"/>
    <n v="244.5"/>
    <n v="0.81192307692307697"/>
    <m/>
    <m/>
  </r>
  <r>
    <x v="0"/>
    <x v="1"/>
    <x v="0"/>
    <d v="2022-03-28T00:00:00"/>
    <d v="2022-04-03T00:00:00"/>
    <x v="0"/>
    <x v="3"/>
    <x v="9"/>
    <s v="W14"/>
    <x v="9"/>
    <s v="TPCEHC026"/>
    <m/>
    <s v="Domestic"/>
    <x v="0"/>
    <x v="1"/>
    <s v="Ha"/>
    <x v="1"/>
    <n v="0"/>
    <n v="0"/>
    <n v="0"/>
    <n v="0"/>
    <m/>
    <m/>
    <n v="0"/>
    <n v="0"/>
    <n v="0"/>
    <n v="0"/>
    <m/>
    <m/>
  </r>
  <r>
    <x v="0"/>
    <x v="1"/>
    <x v="0"/>
    <d v="2022-03-28T00:00:00"/>
    <d v="2022-04-03T00:00:00"/>
    <x v="0"/>
    <x v="3"/>
    <x v="9"/>
    <s v="W14"/>
    <x v="9"/>
    <s v="TPCEHC027"/>
    <m/>
    <s v="Domestic"/>
    <x v="0"/>
    <x v="1"/>
    <s v="Ha"/>
    <x v="0"/>
    <n v="5200"/>
    <n v="5158"/>
    <n v="42"/>
    <n v="0.99192307692307691"/>
    <m/>
    <m/>
    <n v="7800"/>
    <n v="5158"/>
    <n v="2642"/>
    <n v="0.66128205128205131"/>
    <m/>
    <m/>
  </r>
  <r>
    <x v="0"/>
    <x v="1"/>
    <x v="0"/>
    <d v="2022-03-28T00:00:00"/>
    <d v="2022-04-03T00:00:00"/>
    <x v="0"/>
    <x v="3"/>
    <x v="9"/>
    <s v="W14"/>
    <x v="9"/>
    <s v="TPCEHC027"/>
    <m/>
    <s v="Domestic"/>
    <x v="0"/>
    <x v="1"/>
    <s v="Ha"/>
    <x v="1"/>
    <n v="2600"/>
    <n v="0"/>
    <n v="2600"/>
    <n v="0"/>
    <m/>
    <m/>
    <n v="2600"/>
    <n v="0"/>
    <n v="2600"/>
    <n v="0"/>
    <m/>
    <m/>
  </r>
  <r>
    <x v="0"/>
    <x v="1"/>
    <x v="0"/>
    <d v="2022-03-28T00:00:00"/>
    <d v="2022-04-03T00:00:00"/>
    <x v="0"/>
    <x v="3"/>
    <x v="9"/>
    <s v="W14"/>
    <x v="9"/>
    <s v="TPCEHC029"/>
    <m/>
    <s v="Domestic"/>
    <x v="0"/>
    <x v="1"/>
    <s v="Ha"/>
    <x v="0"/>
    <n v="0"/>
    <n v="0"/>
    <n v="0"/>
    <n v="0"/>
    <m/>
    <m/>
    <n v="0"/>
    <n v="0"/>
    <n v="0"/>
    <n v="0"/>
    <m/>
    <m/>
  </r>
  <r>
    <x v="0"/>
    <x v="1"/>
    <x v="0"/>
    <d v="2022-03-28T00:00:00"/>
    <d v="2022-04-03T00:00:00"/>
    <x v="0"/>
    <x v="3"/>
    <x v="9"/>
    <s v="W14"/>
    <x v="9"/>
    <s v="TPCEHC029"/>
    <m/>
    <s v="Domestic"/>
    <x v="0"/>
    <x v="1"/>
    <s v="Ha"/>
    <x v="1"/>
    <n v="0"/>
    <n v="0"/>
    <n v="0"/>
    <n v="0"/>
    <m/>
    <m/>
    <n v="0"/>
    <n v="0"/>
    <n v="0"/>
    <n v="0"/>
    <m/>
    <m/>
  </r>
  <r>
    <x v="0"/>
    <x v="1"/>
    <x v="0"/>
    <d v="2022-03-28T00:00:00"/>
    <d v="2022-04-03T00:00:00"/>
    <x v="0"/>
    <x v="3"/>
    <x v="9"/>
    <s v="W14"/>
    <x v="9"/>
    <s v="TPCEHC030"/>
    <m/>
    <s v="Domestic"/>
    <x v="0"/>
    <x v="1"/>
    <s v="Ha"/>
    <x v="0"/>
    <n v="0"/>
    <n v="0"/>
    <n v="0"/>
    <n v="0"/>
    <m/>
    <m/>
    <n v="0"/>
    <n v="0"/>
    <n v="0"/>
    <n v="0"/>
    <m/>
    <m/>
  </r>
  <r>
    <x v="0"/>
    <x v="1"/>
    <x v="0"/>
    <d v="2022-03-28T00:00:00"/>
    <d v="2022-04-03T00:00:00"/>
    <x v="0"/>
    <x v="3"/>
    <x v="9"/>
    <s v="W14"/>
    <x v="9"/>
    <s v="TPCEHC030"/>
    <m/>
    <s v="Domestic"/>
    <x v="0"/>
    <x v="1"/>
    <s v="Ha"/>
    <x v="1"/>
    <n v="0"/>
    <n v="0"/>
    <n v="0"/>
    <n v="0"/>
    <m/>
    <m/>
    <n v="0"/>
    <n v="0"/>
    <n v="0"/>
    <n v="0"/>
    <m/>
    <m/>
  </r>
  <r>
    <x v="0"/>
    <x v="1"/>
    <x v="0"/>
    <d v="2022-03-28T00:00:00"/>
    <d v="2022-04-03T00:00:00"/>
    <x v="0"/>
    <x v="3"/>
    <x v="9"/>
    <s v="W14"/>
    <x v="9"/>
    <s v="TPCEME003"/>
    <m/>
    <s v="Domestic"/>
    <x v="0"/>
    <x v="2"/>
    <s v="Ri"/>
    <x v="1"/>
    <n v="0"/>
    <n v="0"/>
    <n v="0"/>
    <n v="0"/>
    <m/>
    <m/>
    <n v="0"/>
    <n v="0"/>
    <n v="0"/>
    <n v="0"/>
    <m/>
    <m/>
  </r>
  <r>
    <x v="0"/>
    <x v="1"/>
    <x v="0"/>
    <d v="2022-03-28T00:00:00"/>
    <d v="2022-04-03T00:00:00"/>
    <x v="0"/>
    <x v="3"/>
    <x v="9"/>
    <s v="W14"/>
    <x v="9"/>
    <s v="TPCEME003"/>
    <m/>
    <s v="Domestic"/>
    <x v="0"/>
    <x v="2"/>
    <s v="Ri"/>
    <x v="0"/>
    <n v="800"/>
    <n v="813.59999999999991"/>
    <n v="13.599999999999909"/>
    <n v="0.9830000000000001"/>
    <m/>
    <m/>
    <n v="800"/>
    <n v="813.59999999999991"/>
    <n v="13.599999999999909"/>
    <n v="0.9830000000000001"/>
    <m/>
    <m/>
  </r>
  <r>
    <x v="0"/>
    <x v="1"/>
    <x v="0"/>
    <d v="2022-03-28T00:00:00"/>
    <d v="2022-04-03T00:00:00"/>
    <x v="0"/>
    <x v="3"/>
    <x v="9"/>
    <s v="W14"/>
    <x v="9"/>
    <s v="TPCEME004"/>
    <m/>
    <s v="Domestic"/>
    <x v="0"/>
    <x v="2"/>
    <s v=""/>
    <x v="0"/>
    <n v="0"/>
    <n v="14.04"/>
    <n v="14.04"/>
    <n v="0"/>
    <m/>
    <m/>
    <n v="0"/>
    <n v="14.04"/>
    <n v="14.04"/>
    <n v="0"/>
    <m/>
    <m/>
  </r>
  <r>
    <x v="0"/>
    <x v="1"/>
    <x v="0"/>
    <d v="2022-03-28T00:00:00"/>
    <d v="2022-04-03T00:00:00"/>
    <x v="0"/>
    <x v="3"/>
    <x v="9"/>
    <s v="W14"/>
    <x v="9"/>
    <s v="TPCEXC004"/>
    <m/>
    <s v="Domestic"/>
    <x v="0"/>
    <x v="1"/>
    <s v="Sh"/>
    <x v="0"/>
    <n v="2000"/>
    <n v="1345.8000000000002"/>
    <n v="654.19999999999982"/>
    <n v="0.67290000000000005"/>
    <m/>
    <m/>
    <n v="1500"/>
    <n v="1345.8000000000002"/>
    <n v="154.19999999999982"/>
    <n v="0.89720000000000011"/>
    <m/>
    <m/>
  </r>
  <r>
    <x v="0"/>
    <x v="1"/>
    <x v="0"/>
    <d v="2022-03-28T00:00:00"/>
    <d v="2022-04-03T00:00:00"/>
    <x v="0"/>
    <x v="3"/>
    <x v="9"/>
    <s v="W14"/>
    <x v="9"/>
    <s v="TPCEXM005"/>
    <m/>
    <s v="Domestic"/>
    <x v="0"/>
    <x v="1"/>
    <s v="Sh"/>
    <x v="0"/>
    <n v="0"/>
    <n v="12.5"/>
    <n v="12.5"/>
    <n v="0"/>
    <m/>
    <m/>
    <n v="0"/>
    <n v="12.5"/>
    <n v="12.5"/>
    <n v="0"/>
    <m/>
    <m/>
  </r>
  <r>
    <x v="0"/>
    <x v="1"/>
    <x v="0"/>
    <d v="2022-03-28T00:00:00"/>
    <d v="2022-04-03T00:00:00"/>
    <x v="0"/>
    <x v="3"/>
    <x v="9"/>
    <s v="W14"/>
    <x v="9"/>
    <s v="TPMTCCG001"/>
    <m/>
    <s v="Export"/>
    <x v="0"/>
    <x v="2"/>
    <s v=""/>
    <x v="0"/>
    <n v="0"/>
    <n v="0"/>
    <n v="0"/>
    <n v="0"/>
    <m/>
    <m/>
    <n v="0"/>
    <n v="0"/>
    <n v="0"/>
    <n v="0"/>
    <m/>
    <m/>
  </r>
  <r>
    <x v="0"/>
    <x v="1"/>
    <x v="0"/>
    <d v="2022-03-28T00:00:00"/>
    <d v="2022-04-03T00:00:00"/>
    <x v="0"/>
    <x v="3"/>
    <x v="9"/>
    <s v="W14"/>
    <x v="9"/>
    <s v="TPMTCCG002"/>
    <m/>
    <s v="Export"/>
    <x v="0"/>
    <x v="2"/>
    <s v=""/>
    <x v="0"/>
    <n v="0"/>
    <n v="0"/>
    <n v="0"/>
    <n v="0"/>
    <m/>
    <m/>
    <n v="0"/>
    <n v="0"/>
    <n v="0"/>
    <n v="0"/>
    <m/>
    <m/>
  </r>
  <r>
    <x v="0"/>
    <x v="1"/>
    <x v="0"/>
    <d v="2022-03-28T00:00:00"/>
    <d v="2022-04-03T00:00:00"/>
    <x v="0"/>
    <x v="3"/>
    <x v="9"/>
    <s v="W14"/>
    <x v="9"/>
    <s v="TPMTCCG003"/>
    <m/>
    <s v="Export"/>
    <x v="0"/>
    <x v="2"/>
    <s v=""/>
    <x v="1"/>
    <n v="0"/>
    <n v="0"/>
    <n v="0"/>
    <n v="0"/>
    <m/>
    <m/>
    <n v="0"/>
    <n v="0"/>
    <n v="0"/>
    <n v="0"/>
    <m/>
    <m/>
  </r>
  <r>
    <x v="0"/>
    <x v="1"/>
    <x v="0"/>
    <d v="2022-03-28T00:00:00"/>
    <d v="2022-04-03T00:00:00"/>
    <x v="0"/>
    <x v="3"/>
    <x v="9"/>
    <s v="W14"/>
    <x v="9"/>
    <s v="TPMTCCG004"/>
    <m/>
    <s v="Export"/>
    <x v="0"/>
    <x v="2"/>
    <s v=""/>
    <x v="1"/>
    <n v="0"/>
    <n v="0"/>
    <n v="0"/>
    <n v="0"/>
    <m/>
    <m/>
    <n v="0"/>
    <n v="0"/>
    <n v="0"/>
    <n v="0"/>
    <m/>
    <m/>
  </r>
  <r>
    <x v="0"/>
    <x v="1"/>
    <x v="0"/>
    <d v="2022-03-28T00:00:00"/>
    <d v="2022-04-03T00:00:00"/>
    <x v="0"/>
    <x v="3"/>
    <x v="9"/>
    <s v="W14"/>
    <x v="9"/>
    <s v="TPMTCCG005"/>
    <m/>
    <s v="Export"/>
    <x v="0"/>
    <x v="2"/>
    <s v=""/>
    <x v="0"/>
    <n v="5808"/>
    <n v="0"/>
    <n v="5808"/>
    <n v="0"/>
    <m/>
    <m/>
    <n v="3000"/>
    <n v="0"/>
    <n v="3000"/>
    <n v="0"/>
    <m/>
    <m/>
  </r>
  <r>
    <x v="0"/>
    <x v="1"/>
    <x v="0"/>
    <d v="2022-03-28T00:00:00"/>
    <d v="2022-04-03T00:00:00"/>
    <x v="0"/>
    <x v="3"/>
    <x v="9"/>
    <s v="W14"/>
    <x v="9"/>
    <s v="TPTFGBX025"/>
    <m/>
    <s v="Export"/>
    <x v="0"/>
    <x v="1"/>
    <s v="Di"/>
    <x v="0"/>
    <n v="0"/>
    <n v="0"/>
    <n v="0"/>
    <n v="0"/>
    <m/>
    <m/>
    <n v="0"/>
    <n v="0"/>
    <n v="0"/>
    <n v="0"/>
    <m/>
    <m/>
  </r>
  <r>
    <x v="0"/>
    <x v="1"/>
    <x v="0"/>
    <d v="2022-03-28T00:00:00"/>
    <d v="2022-04-03T00:00:00"/>
    <x v="0"/>
    <x v="3"/>
    <x v="9"/>
    <s v="W14"/>
    <x v="9"/>
    <s v="TPTFGCG013"/>
    <m/>
    <s v="Export"/>
    <x v="0"/>
    <x v="2"/>
    <s v="Sp"/>
    <x v="0"/>
    <n v="144000"/>
    <n v="154365.44000000003"/>
    <n v="10365.440000000031"/>
    <n v="0.92801777777777761"/>
    <m/>
    <m/>
    <n v="151000"/>
    <n v="154365.44000000003"/>
    <n v="3365.4400000000314"/>
    <n v="0.97771231788079449"/>
    <m/>
    <m/>
  </r>
  <r>
    <x v="0"/>
    <x v="1"/>
    <x v="0"/>
    <d v="2022-03-28T00:00:00"/>
    <d v="2022-04-03T00:00:00"/>
    <x v="0"/>
    <x v="3"/>
    <x v="9"/>
    <s v="W14"/>
    <x v="9"/>
    <s v="TPTFGCG014"/>
    <m/>
    <s v="Export"/>
    <x v="0"/>
    <x v="2"/>
    <s v="Sp"/>
    <x v="0"/>
    <m/>
    <n v="0"/>
    <n v="0"/>
    <n v="0"/>
    <m/>
    <m/>
    <n v="0"/>
    <n v="0"/>
    <n v="0"/>
    <n v="0"/>
    <m/>
    <m/>
  </r>
  <r>
    <x v="0"/>
    <x v="1"/>
    <x v="0"/>
    <d v="2022-03-28T00:00:00"/>
    <d v="2022-04-03T00:00:00"/>
    <x v="0"/>
    <x v="3"/>
    <x v="9"/>
    <s v="W14"/>
    <x v="9"/>
    <s v="TPTFGHT001"/>
    <m/>
    <s v="Export"/>
    <x v="0"/>
    <x v="1"/>
    <s v=""/>
    <x v="0"/>
    <n v="0"/>
    <n v="0"/>
    <n v="0"/>
    <n v="0"/>
    <m/>
    <m/>
    <n v="0"/>
    <n v="0"/>
    <n v="0"/>
    <n v="0"/>
    <m/>
    <m/>
  </r>
  <r>
    <x v="0"/>
    <x v="1"/>
    <x v="0"/>
    <d v="2022-03-28T00:00:00"/>
    <d v="2022-04-03T00:00:00"/>
    <x v="0"/>
    <x v="3"/>
    <x v="9"/>
    <s v="W14"/>
    <x v="9"/>
    <s v="TPTFGHT021"/>
    <m/>
    <s v="Export"/>
    <x v="0"/>
    <x v="1"/>
    <s v="Di"/>
    <x v="0"/>
    <n v="6000"/>
    <n v="12524.472000000002"/>
    <n v="6524.4720000000016"/>
    <n v="0"/>
    <m/>
    <m/>
    <n v="9000"/>
    <n v="12524.472000000002"/>
    <n v="3524.4720000000016"/>
    <n v="0.60839199999999982"/>
    <m/>
    <m/>
  </r>
  <r>
    <x v="0"/>
    <x v="1"/>
    <x v="0"/>
    <d v="2022-03-28T00:00:00"/>
    <d v="2022-04-03T00:00:00"/>
    <x v="0"/>
    <x v="3"/>
    <x v="9"/>
    <s v="W14"/>
    <x v="9"/>
    <s v="11VMB00002"/>
    <m/>
    <s v="Domestic"/>
    <x v="1"/>
    <x v="3"/>
    <s v="TO"/>
    <x v="2"/>
    <n v="416.03994946125567"/>
    <n v="317.10000000000002"/>
    <n v="98.939949461255651"/>
    <n v="0.76218642082478771"/>
    <m/>
    <m/>
    <n v="416"/>
    <n v="317.10000000000002"/>
    <n v="98.899999999999977"/>
    <n v="0.76225961538461551"/>
    <m/>
    <m/>
  </r>
  <r>
    <x v="0"/>
    <x v="1"/>
    <x v="0"/>
    <d v="2022-03-28T00:00:00"/>
    <d v="2022-04-03T00:00:00"/>
    <x v="0"/>
    <x v="3"/>
    <x v="9"/>
    <s v="W14"/>
    <x v="9"/>
    <s v="11VMB00004"/>
    <m/>
    <s v="Domestic"/>
    <x v="1"/>
    <x v="3"/>
    <s v="TO"/>
    <x v="2"/>
    <n v="295.25717319741307"/>
    <n v="230.25"/>
    <n v="65.007173197413067"/>
    <n v="0.77982864059343826"/>
    <m/>
    <m/>
    <n v="295"/>
    <n v="230.25"/>
    <n v="64.75"/>
    <n v="0.78050847457627115"/>
    <m/>
    <m/>
  </r>
  <r>
    <x v="0"/>
    <x v="1"/>
    <x v="0"/>
    <d v="2022-03-28T00:00:00"/>
    <d v="2022-04-03T00:00:00"/>
    <x v="0"/>
    <x v="3"/>
    <x v="9"/>
    <s v="W14"/>
    <x v="9"/>
    <s v="11VMB00005"/>
    <m/>
    <s v="Domestic"/>
    <x v="1"/>
    <x v="3"/>
    <s v="TO"/>
    <x v="2"/>
    <n v="281.72913901480416"/>
    <n v="183.26"/>
    <n v="98.469139014804171"/>
    <n v="0.65048294486276104"/>
    <m/>
    <m/>
    <n v="282"/>
    <n v="183.26"/>
    <n v="98.740000000000009"/>
    <n v="0.64985815602836872"/>
    <m/>
    <m/>
  </r>
  <r>
    <x v="0"/>
    <x v="1"/>
    <x v="0"/>
    <d v="2022-03-28T00:00:00"/>
    <d v="2022-04-03T00:00:00"/>
    <x v="0"/>
    <x v="3"/>
    <x v="9"/>
    <s v="W14"/>
    <x v="9"/>
    <s v="11VMB00006"/>
    <m/>
    <s v="Domestic"/>
    <x v="1"/>
    <x v="3"/>
    <s v="TO"/>
    <x v="2"/>
    <n v="158.17729811094995"/>
    <n v="108"/>
    <n v="50.177298110949948"/>
    <n v="0.68277813118444974"/>
    <m/>
    <m/>
    <n v="158"/>
    <n v="108"/>
    <n v="50"/>
    <n v="0.68354430379746833"/>
    <m/>
    <m/>
  </r>
  <r>
    <x v="0"/>
    <x v="1"/>
    <x v="0"/>
    <d v="2022-03-28T00:00:00"/>
    <d v="2022-04-03T00:00:00"/>
    <x v="0"/>
    <x v="3"/>
    <x v="9"/>
    <s v="W14"/>
    <x v="9"/>
    <s v="11VMB00042"/>
    <m/>
    <s v="Domestic"/>
    <x v="1"/>
    <x v="4"/>
    <s v="KI"/>
    <x v="1"/>
    <n v="990"/>
    <n v="990"/>
    <n v="0"/>
    <n v="1"/>
    <m/>
    <m/>
    <n v="990"/>
    <n v="990"/>
    <n v="0"/>
    <n v="1"/>
    <m/>
    <m/>
  </r>
  <r>
    <x v="0"/>
    <x v="1"/>
    <x v="0"/>
    <d v="2022-03-28T00:00:00"/>
    <d v="2022-04-03T00:00:00"/>
    <x v="0"/>
    <x v="3"/>
    <x v="9"/>
    <s v="W14"/>
    <x v="9"/>
    <s v="11VMB00045"/>
    <m/>
    <s v="Domestic"/>
    <x v="1"/>
    <x v="4"/>
    <s v="KI"/>
    <x v="1"/>
    <n v="500"/>
    <n v="587"/>
    <n v="87"/>
    <n v="0.82600000000000007"/>
    <m/>
    <m/>
    <n v="500"/>
    <n v="587"/>
    <n v="87"/>
    <n v="0.82600000000000007"/>
    <m/>
    <m/>
  </r>
  <r>
    <x v="0"/>
    <x v="1"/>
    <x v="0"/>
    <d v="2022-03-28T00:00:00"/>
    <d v="2022-04-03T00:00:00"/>
    <x v="0"/>
    <x v="3"/>
    <x v="9"/>
    <s v="W14"/>
    <x v="9"/>
    <s v="11VMB00250"/>
    <m/>
    <s v="Export"/>
    <x v="1"/>
    <x v="4"/>
    <s v="KI"/>
    <x v="1"/>
    <n v="0"/>
    <m/>
    <n v="0"/>
    <n v="0"/>
    <m/>
    <m/>
    <n v="0"/>
    <n v="0"/>
    <n v="0"/>
    <n v="0"/>
    <m/>
    <m/>
  </r>
  <r>
    <x v="0"/>
    <x v="1"/>
    <x v="0"/>
    <d v="2022-03-28T00:00:00"/>
    <d v="2022-04-03T00:00:00"/>
    <x v="0"/>
    <x v="3"/>
    <x v="9"/>
    <s v="W14"/>
    <x v="9"/>
    <s v="11VMB00275BGG"/>
    <m/>
    <s v="Domestic"/>
    <x v="1"/>
    <x v="4"/>
    <s v="KI"/>
    <x v="1"/>
    <n v="8850"/>
    <n v="8250"/>
    <n v="600"/>
    <n v="0.93220338983050843"/>
    <m/>
    <m/>
    <n v="8250"/>
    <n v="8250"/>
    <n v="0"/>
    <n v="1"/>
    <m/>
    <m/>
  </r>
  <r>
    <x v="0"/>
    <x v="1"/>
    <x v="0"/>
    <d v="2022-03-28T00:00:00"/>
    <d v="2022-04-03T00:00:00"/>
    <x v="0"/>
    <x v="3"/>
    <x v="9"/>
    <s v="W14"/>
    <x v="9"/>
    <s v="11VMB00275BGT"/>
    <m/>
    <s v="Domestic"/>
    <x v="1"/>
    <x v="4"/>
    <s v="KI"/>
    <x v="1"/>
    <n v="0"/>
    <n v="1940"/>
    <n v="1940"/>
    <n v="0"/>
    <m/>
    <m/>
    <n v="1940"/>
    <n v="1940"/>
    <n v="0"/>
    <n v="1"/>
    <m/>
    <m/>
  </r>
  <r>
    <x v="0"/>
    <x v="1"/>
    <x v="0"/>
    <d v="2022-03-28T00:00:00"/>
    <d v="2022-04-03T00:00:00"/>
    <x v="0"/>
    <x v="3"/>
    <x v="9"/>
    <s v="W14"/>
    <x v="9"/>
    <s v="11VMB00315"/>
    <m/>
    <s v="Domestic"/>
    <x v="1"/>
    <x v="4"/>
    <s v="KI"/>
    <x v="1"/>
    <n v="5580"/>
    <n v="3484"/>
    <n v="2096"/>
    <n v="0.62437275985663088"/>
    <m/>
    <m/>
    <n v="3180"/>
    <n v="3484"/>
    <n v="304"/>
    <n v="0.90440251572327046"/>
    <m/>
    <m/>
  </r>
  <r>
    <x v="0"/>
    <x v="1"/>
    <x v="0"/>
    <d v="2022-03-28T00:00:00"/>
    <d v="2022-04-03T00:00:00"/>
    <x v="0"/>
    <x v="3"/>
    <x v="9"/>
    <s v="W14"/>
    <x v="9"/>
    <s v="11VMB00316"/>
    <m/>
    <s v="Domestic"/>
    <x v="1"/>
    <x v="4"/>
    <s v="KI"/>
    <x v="1"/>
    <n v="24750"/>
    <n v="11107.5"/>
    <n v="13642.5"/>
    <n v="0.44878787878787874"/>
    <m/>
    <m/>
    <n v="8670"/>
    <n v="11107.5"/>
    <n v="2437.5"/>
    <n v="0.71885813148788924"/>
    <m/>
    <m/>
  </r>
  <r>
    <x v="0"/>
    <x v="1"/>
    <x v="0"/>
    <d v="2022-03-28T00:00:00"/>
    <d v="2022-04-03T00:00:00"/>
    <x v="0"/>
    <x v="3"/>
    <x v="9"/>
    <s v="W14"/>
    <x v="9"/>
    <s v="11VMB00317"/>
    <m/>
    <s v="Domestic"/>
    <x v="1"/>
    <x v="4"/>
    <s v="KI"/>
    <x v="1"/>
    <n v="600"/>
    <n v="120"/>
    <n v="480"/>
    <n v="0.19999999999999996"/>
    <m/>
    <m/>
    <n v="120"/>
    <n v="120"/>
    <n v="0"/>
    <n v="1"/>
    <m/>
    <m/>
  </r>
  <r>
    <x v="0"/>
    <x v="1"/>
    <x v="0"/>
    <d v="2022-03-28T00:00:00"/>
    <d v="2022-04-03T00:00:00"/>
    <x v="0"/>
    <x v="3"/>
    <x v="9"/>
    <s v="W14"/>
    <x v="9"/>
    <s v="11VMB00318"/>
    <m/>
    <s v="Domestic"/>
    <x v="1"/>
    <x v="4"/>
    <s v="KI"/>
    <x v="1"/>
    <n v="4500"/>
    <n v="1700"/>
    <n v="2800"/>
    <n v="0.37777777777777777"/>
    <m/>
    <m/>
    <n v="1000"/>
    <n v="1700"/>
    <n v="700"/>
    <n v="0.30000000000000004"/>
    <m/>
    <m/>
  </r>
  <r>
    <x v="0"/>
    <x v="1"/>
    <x v="0"/>
    <d v="2022-03-28T00:00:00"/>
    <d v="2022-04-03T00:00:00"/>
    <x v="0"/>
    <x v="3"/>
    <x v="9"/>
    <s v="W14"/>
    <x v="9"/>
    <s v="11VMB00319"/>
    <m/>
    <s v="Export"/>
    <x v="1"/>
    <x v="4"/>
    <s v="KI"/>
    <x v="1"/>
    <n v="4000"/>
    <n v="0"/>
    <n v="4000"/>
    <n v="0"/>
    <m/>
    <m/>
    <n v="0"/>
    <n v="0"/>
    <n v="0"/>
    <n v="0"/>
    <m/>
    <m/>
  </r>
  <r>
    <x v="0"/>
    <x v="1"/>
    <x v="0"/>
    <d v="2022-03-28T00:00:00"/>
    <d v="2022-04-03T00:00:00"/>
    <x v="0"/>
    <x v="3"/>
    <x v="9"/>
    <s v="W14"/>
    <x v="9"/>
    <s v="11VMB00320"/>
    <m/>
    <s v="Domestic"/>
    <x v="1"/>
    <x v="4"/>
    <s v="KI"/>
    <x v="1"/>
    <n v="800"/>
    <n v="308"/>
    <n v="492"/>
    <n v="0.38500000000000001"/>
    <m/>
    <m/>
    <n v="300"/>
    <n v="308"/>
    <n v="8"/>
    <n v="0.97333333333333338"/>
    <m/>
    <m/>
  </r>
  <r>
    <x v="0"/>
    <x v="1"/>
    <x v="0"/>
    <d v="2022-03-28T00:00:00"/>
    <d v="2022-04-03T00:00:00"/>
    <x v="0"/>
    <x v="3"/>
    <x v="9"/>
    <s v="W14"/>
    <x v="9"/>
    <s v="11VMB00321"/>
    <m/>
    <s v="Domestic"/>
    <x v="1"/>
    <x v="4"/>
    <s v="KI"/>
    <x v="1"/>
    <n v="3250"/>
    <n v="1615"/>
    <n v="1635"/>
    <n v="0.49692307692307691"/>
    <m/>
    <m/>
    <n v="1500"/>
    <n v="1615"/>
    <n v="115"/>
    <n v="0.92333333333333334"/>
    <m/>
    <m/>
  </r>
  <r>
    <x v="0"/>
    <x v="1"/>
    <x v="0"/>
    <d v="2022-03-28T00:00:00"/>
    <d v="2022-04-03T00:00:00"/>
    <x v="0"/>
    <x v="3"/>
    <x v="9"/>
    <s v="W14"/>
    <x v="9"/>
    <s v="11VMB00325"/>
    <m/>
    <s v="Domestic"/>
    <x v="1"/>
    <x v="4"/>
    <s v="KI"/>
    <x v="1"/>
    <n v="0"/>
    <n v="0"/>
    <n v="0"/>
    <n v="0"/>
    <m/>
    <m/>
    <n v="0"/>
    <n v="0"/>
    <n v="0"/>
    <n v="0"/>
    <m/>
    <m/>
  </r>
  <r>
    <x v="0"/>
    <x v="1"/>
    <x v="0"/>
    <d v="2022-03-28T00:00:00"/>
    <d v="2022-04-03T00:00:00"/>
    <x v="0"/>
    <x v="3"/>
    <x v="9"/>
    <s v="W14"/>
    <x v="9"/>
    <s v="11VMB00327"/>
    <m/>
    <s v="Domestic"/>
    <x v="1"/>
    <x v="4"/>
    <s v="KI"/>
    <x v="1"/>
    <n v="1750"/>
    <n v="1250"/>
    <n v="500"/>
    <n v="0.7142857142857143"/>
    <m/>
    <m/>
    <n v="1250"/>
    <n v="1250"/>
    <n v="0"/>
    <n v="1"/>
    <m/>
    <m/>
  </r>
  <r>
    <x v="0"/>
    <x v="1"/>
    <x v="0"/>
    <d v="2022-03-28T00:00:00"/>
    <d v="2022-04-03T00:00:00"/>
    <x v="0"/>
    <x v="3"/>
    <x v="9"/>
    <s v="W14"/>
    <x v="9"/>
    <s v="11VMB00327GG"/>
    <m/>
    <s v="Domestic"/>
    <x v="1"/>
    <x v="4"/>
    <s v="KI"/>
    <x v="1"/>
    <n v="0"/>
    <n v="500"/>
    <n v="500"/>
    <n v="0"/>
    <m/>
    <m/>
    <n v="500"/>
    <n v="500"/>
    <n v="0"/>
    <n v="1"/>
    <m/>
    <m/>
  </r>
  <r>
    <x v="0"/>
    <x v="1"/>
    <x v="0"/>
    <d v="2022-03-28T00:00:00"/>
    <d v="2022-04-03T00:00:00"/>
    <x v="0"/>
    <x v="3"/>
    <x v="9"/>
    <s v="W14"/>
    <x v="9"/>
    <s v="11VMB00328"/>
    <m/>
    <s v="Domestic"/>
    <x v="1"/>
    <x v="4"/>
    <s v="KI"/>
    <x v="1"/>
    <n v="0"/>
    <n v="0"/>
    <n v="0"/>
    <n v="0"/>
    <m/>
    <m/>
    <n v="0"/>
    <n v="0"/>
    <n v="0"/>
    <n v="0"/>
    <m/>
    <m/>
  </r>
  <r>
    <x v="0"/>
    <x v="1"/>
    <x v="0"/>
    <d v="2022-03-28T00:00:00"/>
    <d v="2022-04-03T00:00:00"/>
    <x v="0"/>
    <x v="3"/>
    <x v="9"/>
    <s v="W14"/>
    <x v="9"/>
    <s v="11VMB00329"/>
    <m/>
    <s v="Domestic"/>
    <x v="1"/>
    <x v="4"/>
    <s v="KI"/>
    <x v="1"/>
    <n v="300"/>
    <n v="960"/>
    <n v="660"/>
    <n v="0"/>
    <m/>
    <m/>
    <n v="960"/>
    <n v="960"/>
    <n v="0"/>
    <n v="1"/>
    <m/>
    <m/>
  </r>
  <r>
    <x v="0"/>
    <x v="1"/>
    <x v="0"/>
    <d v="2022-03-28T00:00:00"/>
    <d v="2022-04-03T00:00:00"/>
    <x v="0"/>
    <x v="3"/>
    <x v="9"/>
    <s v="W14"/>
    <x v="9"/>
    <s v="11VMB00341"/>
    <m/>
    <s v="Domestic"/>
    <x v="1"/>
    <x v="4"/>
    <s v="KI"/>
    <x v="1"/>
    <n v="2250"/>
    <n v="927"/>
    <n v="1323"/>
    <n v="0.41200000000000003"/>
    <m/>
    <m/>
    <n v="750"/>
    <n v="927"/>
    <n v="177"/>
    <n v="0.76400000000000001"/>
    <m/>
    <m/>
  </r>
  <r>
    <x v="0"/>
    <x v="1"/>
    <x v="0"/>
    <d v="2022-03-28T00:00:00"/>
    <d v="2022-04-03T00:00:00"/>
    <x v="0"/>
    <x v="3"/>
    <x v="9"/>
    <s v="W14"/>
    <x v="9"/>
    <s v="12GER00001"/>
    <m/>
    <s v="Export"/>
    <x v="1"/>
    <x v="4"/>
    <s v="KI"/>
    <x v="1"/>
    <n v="0"/>
    <n v="0"/>
    <n v="0"/>
    <n v="0"/>
    <m/>
    <m/>
    <n v="0"/>
    <n v="0"/>
    <n v="0"/>
    <n v="0"/>
    <m/>
    <m/>
  </r>
  <r>
    <x v="0"/>
    <x v="1"/>
    <x v="0"/>
    <d v="2022-03-28T00:00:00"/>
    <d v="2022-04-03T00:00:00"/>
    <x v="0"/>
    <x v="3"/>
    <x v="9"/>
    <s v="W14"/>
    <x v="9"/>
    <s v="12GER00002"/>
    <m/>
    <s v="Export"/>
    <x v="1"/>
    <x v="4"/>
    <s v="KI"/>
    <x v="1"/>
    <n v="0"/>
    <n v="0"/>
    <n v="0"/>
    <n v="0"/>
    <m/>
    <m/>
    <n v="0"/>
    <n v="0"/>
    <n v="0"/>
    <n v="0"/>
    <m/>
    <m/>
  </r>
  <r>
    <x v="0"/>
    <x v="1"/>
    <x v="0"/>
    <d v="2022-03-28T00:00:00"/>
    <d v="2022-04-03T00:00:00"/>
    <x v="0"/>
    <x v="3"/>
    <x v="9"/>
    <s v="W14"/>
    <x v="9"/>
    <s v="12JBP00009"/>
    <m/>
    <s v="Export"/>
    <x v="1"/>
    <x v="4"/>
    <s v="KI"/>
    <x v="1"/>
    <n v="4380"/>
    <n v="4381.0200000000004"/>
    <n v="1.0200000000004366"/>
    <n v="0.99976712328767114"/>
    <m/>
    <m/>
    <n v="4500"/>
    <n v="4381.0200000000004"/>
    <n v="118.97999999999956"/>
    <n v="0.97356000000000009"/>
    <m/>
    <m/>
  </r>
  <r>
    <x v="0"/>
    <x v="1"/>
    <x v="0"/>
    <d v="2022-03-28T00:00:00"/>
    <d v="2022-04-03T00:00:00"/>
    <x v="0"/>
    <x v="3"/>
    <x v="9"/>
    <s v="W14"/>
    <x v="9"/>
    <s v="12SIM00004"/>
    <m/>
    <s v="Export"/>
    <x v="1"/>
    <x v="4"/>
    <s v="KI"/>
    <x v="1"/>
    <n v="0"/>
    <n v="0"/>
    <n v="0"/>
    <n v="0"/>
    <m/>
    <m/>
    <n v="0"/>
    <n v="0"/>
    <n v="0"/>
    <n v="0"/>
    <m/>
    <m/>
  </r>
  <r>
    <x v="0"/>
    <x v="1"/>
    <x v="0"/>
    <d v="2022-03-28T00:00:00"/>
    <d v="2022-04-03T00:00:00"/>
    <x v="0"/>
    <x v="3"/>
    <x v="9"/>
    <s v="W14"/>
    <x v="9"/>
    <s v="12SIM00006"/>
    <m/>
    <s v="Export"/>
    <x v="1"/>
    <x v="4"/>
    <s v="KI"/>
    <x v="1"/>
    <n v="0"/>
    <n v="0"/>
    <n v="0"/>
    <n v="0"/>
    <m/>
    <m/>
    <n v="0"/>
    <n v="0"/>
    <n v="0"/>
    <n v="0"/>
    <m/>
    <m/>
  </r>
  <r>
    <x v="0"/>
    <x v="1"/>
    <x v="0"/>
    <d v="2022-03-28T00:00:00"/>
    <d v="2022-04-03T00:00:00"/>
    <x v="0"/>
    <x v="3"/>
    <x v="9"/>
    <s v="W14"/>
    <x v="9"/>
    <s v="12THB00006"/>
    <m/>
    <s v="Export"/>
    <x v="1"/>
    <x v="4"/>
    <s v="KI"/>
    <x v="1"/>
    <n v="0"/>
    <n v="0"/>
    <n v="0"/>
    <n v="0"/>
    <m/>
    <m/>
    <n v="0"/>
    <n v="0"/>
    <n v="0"/>
    <n v="0"/>
    <m/>
    <m/>
  </r>
  <r>
    <x v="0"/>
    <x v="1"/>
    <x v="0"/>
    <d v="2022-03-28T00:00:00"/>
    <d v="2022-04-03T00:00:00"/>
    <x v="0"/>
    <x v="3"/>
    <x v="9"/>
    <s v="W14"/>
    <x v="9"/>
    <s v="12THB00007"/>
    <m/>
    <s v="Export"/>
    <x v="1"/>
    <x v="4"/>
    <s v="KI"/>
    <x v="1"/>
    <n v="0"/>
    <n v="0"/>
    <n v="0"/>
    <n v="0"/>
    <m/>
    <m/>
    <n v="0"/>
    <n v="0"/>
    <n v="0"/>
    <n v="0"/>
    <m/>
    <m/>
  </r>
  <r>
    <x v="0"/>
    <x v="1"/>
    <x v="0"/>
    <d v="2022-03-28T00:00:00"/>
    <d v="2022-04-03T00:00:00"/>
    <x v="0"/>
    <x v="3"/>
    <x v="9"/>
    <s v="W14"/>
    <x v="9"/>
    <s v="12THB00009"/>
    <m/>
    <s v="Export"/>
    <x v="1"/>
    <x v="4"/>
    <s v="KI"/>
    <x v="1"/>
    <n v="0"/>
    <n v="0"/>
    <n v="0"/>
    <n v="0"/>
    <m/>
    <m/>
    <n v="0"/>
    <n v="0"/>
    <n v="0"/>
    <n v="0"/>
    <m/>
    <m/>
  </r>
  <r>
    <x v="0"/>
    <x v="1"/>
    <x v="0"/>
    <d v="2022-03-28T00:00:00"/>
    <d v="2022-04-03T00:00:00"/>
    <x v="0"/>
    <x v="3"/>
    <x v="9"/>
    <s v="W14"/>
    <x v="9"/>
    <s v="12THB00013"/>
    <m/>
    <s v="Export"/>
    <x v="1"/>
    <x v="4"/>
    <s v="KI"/>
    <x v="1"/>
    <n v="0"/>
    <n v="0"/>
    <n v="0"/>
    <n v="0"/>
    <m/>
    <m/>
    <n v="0"/>
    <n v="0"/>
    <n v="0"/>
    <n v="0"/>
    <m/>
    <m/>
  </r>
  <r>
    <x v="0"/>
    <x v="1"/>
    <x v="0"/>
    <d v="2022-03-28T00:00:00"/>
    <d v="2022-04-03T00:00:00"/>
    <x v="0"/>
    <x v="3"/>
    <x v="9"/>
    <s v="W14"/>
    <x v="9"/>
    <s v="12THB00014"/>
    <m/>
    <s v="Export"/>
    <x v="1"/>
    <x v="4"/>
    <s v="KI"/>
    <x v="1"/>
    <n v="0"/>
    <n v="0"/>
    <n v="0"/>
    <n v="0"/>
    <m/>
    <m/>
    <n v="0"/>
    <n v="0"/>
    <n v="0"/>
    <n v="0"/>
    <m/>
    <m/>
  </r>
  <r>
    <x v="0"/>
    <x v="1"/>
    <x v="0"/>
    <d v="2022-03-28T00:00:00"/>
    <d v="2022-04-03T00:00:00"/>
    <x v="0"/>
    <x v="3"/>
    <x v="9"/>
    <s v="W14"/>
    <x v="9"/>
    <s v="11VMB00335"/>
    <m/>
    <s v="Domestic"/>
    <x v="2"/>
    <x v="5"/>
    <s v="Se"/>
    <x v="0"/>
    <n v="233"/>
    <n v="169.81200000000001"/>
    <n v="63.187999999999988"/>
    <n v="0.72880686695278973"/>
    <m/>
    <m/>
    <n v="233"/>
    <n v="169.81200000000001"/>
    <n v="63.187999999999988"/>
    <n v="0.72880686695278973"/>
    <m/>
    <m/>
  </r>
  <r>
    <x v="0"/>
    <x v="1"/>
    <x v="0"/>
    <d v="2022-03-28T00:00:00"/>
    <d v="2022-04-03T00:00:00"/>
    <x v="0"/>
    <x v="3"/>
    <x v="9"/>
    <s v="W14"/>
    <x v="9"/>
    <s v="TPCEBB031"/>
    <m/>
    <s v="Domestic"/>
    <x v="2"/>
    <x v="6"/>
    <s v="Fr"/>
    <x v="0"/>
    <n v="0"/>
    <n v="4.0949999999999998"/>
    <n v="4.0949999999999998"/>
    <n v="0"/>
    <m/>
    <m/>
    <n v="0"/>
    <n v="4.0949999999999998"/>
    <n v="4.0949999999999998"/>
    <n v="0"/>
    <m/>
    <m/>
  </r>
  <r>
    <x v="0"/>
    <x v="1"/>
    <x v="0"/>
    <d v="2022-03-28T00:00:00"/>
    <d v="2022-04-03T00:00:00"/>
    <x v="0"/>
    <x v="3"/>
    <x v="9"/>
    <s v="W14"/>
    <x v="9"/>
    <s v="TPCEBG010"/>
    <m/>
    <s v="Domestic"/>
    <x v="2"/>
    <x v="1"/>
    <s v="Ha"/>
    <x v="0"/>
    <n v="600"/>
    <n v="1024.8"/>
    <n v="424.79999999999995"/>
    <n v="0.29200000000000004"/>
    <m/>
    <m/>
    <n v="0"/>
    <n v="1024.8"/>
    <n v="1024.8"/>
    <n v="0"/>
    <m/>
    <m/>
  </r>
  <r>
    <x v="0"/>
    <x v="1"/>
    <x v="0"/>
    <d v="2022-03-28T00:00:00"/>
    <d v="2022-04-03T00:00:00"/>
    <x v="0"/>
    <x v="3"/>
    <x v="9"/>
    <s v="W14"/>
    <x v="9"/>
    <s v="TPCEMI001"/>
    <m/>
    <s v="Domestic"/>
    <x v="2"/>
    <x v="6"/>
    <s v="Fr"/>
    <x v="0"/>
    <n v="0"/>
    <n v="0"/>
    <n v="0"/>
    <n v="0"/>
    <m/>
    <m/>
    <n v="0"/>
    <n v="0"/>
    <n v="0"/>
    <n v="0"/>
    <m/>
    <m/>
  </r>
  <r>
    <x v="0"/>
    <x v="1"/>
    <x v="0"/>
    <d v="2022-03-28T00:00:00"/>
    <d v="2022-04-03T00:00:00"/>
    <x v="0"/>
    <x v="3"/>
    <x v="9"/>
    <s v="W14"/>
    <x v="9"/>
    <s v="TPCERB001"/>
    <m/>
    <s v="Domestic"/>
    <x v="2"/>
    <x v="5"/>
    <s v="Se"/>
    <x v="0"/>
    <n v="0"/>
    <n v="0"/>
    <n v="0"/>
    <n v="0"/>
    <m/>
    <m/>
    <n v="0"/>
    <n v="0"/>
    <n v="0"/>
    <n v="0"/>
    <m/>
    <m/>
  </r>
  <r>
    <x v="0"/>
    <x v="1"/>
    <x v="0"/>
    <d v="2022-03-28T00:00:00"/>
    <d v="2022-04-03T00:00:00"/>
    <x v="0"/>
    <x v="3"/>
    <x v="9"/>
    <s v="W14"/>
    <x v="9"/>
    <s v="TPCERB002"/>
    <m/>
    <s v="Domestic"/>
    <x v="2"/>
    <x v="5"/>
    <s v="Se"/>
    <x v="0"/>
    <n v="0"/>
    <n v="0"/>
    <n v="0"/>
    <n v="0"/>
    <m/>
    <m/>
    <n v="0"/>
    <n v="0"/>
    <n v="0"/>
    <n v="0"/>
    <m/>
    <m/>
  </r>
  <r>
    <x v="0"/>
    <x v="1"/>
    <x v="0"/>
    <d v="2022-03-28T00:00:00"/>
    <d v="2022-04-03T00:00:00"/>
    <x v="0"/>
    <x v="3"/>
    <x v="9"/>
    <s v="W14"/>
    <x v="9"/>
    <s v="11VMB00273"/>
    <m/>
    <s v="Domestic"/>
    <x v="3"/>
    <x v="6"/>
    <s v="Fi"/>
    <x v="0"/>
    <n v="450"/>
    <n v="0"/>
    <n v="450"/>
    <n v="0"/>
    <m/>
    <m/>
    <n v="0"/>
    <n v="0"/>
    <n v="0"/>
    <n v="0"/>
    <m/>
    <m/>
  </r>
  <r>
    <x v="0"/>
    <x v="1"/>
    <x v="0"/>
    <d v="2022-03-28T00:00:00"/>
    <d v="2022-04-03T00:00:00"/>
    <x v="0"/>
    <x v="3"/>
    <x v="9"/>
    <s v="W14"/>
    <x v="9"/>
    <s v="11VMB00306"/>
    <m/>
    <s v="Domestic"/>
    <x v="3"/>
    <x v="0"/>
    <s v="Semi"/>
    <x v="0"/>
    <n v="0"/>
    <n v="0"/>
    <n v="0"/>
    <n v="0"/>
    <m/>
    <m/>
    <n v="0"/>
    <n v="0"/>
    <n v="0"/>
    <n v="0"/>
    <m/>
    <m/>
  </r>
  <r>
    <x v="0"/>
    <x v="1"/>
    <x v="0"/>
    <d v="2022-03-28T00:00:00"/>
    <d v="2022-04-03T00:00:00"/>
    <x v="0"/>
    <x v="3"/>
    <x v="9"/>
    <s v="W14"/>
    <x v="9"/>
    <s v="11VMB00308"/>
    <m/>
    <s v="Domestic"/>
    <x v="3"/>
    <x v="0"/>
    <s v="Semi"/>
    <x v="0"/>
    <n v="0"/>
    <n v="0"/>
    <n v="0"/>
    <n v="0"/>
    <m/>
    <m/>
    <n v="0"/>
    <n v="0"/>
    <n v="0"/>
    <n v="0"/>
    <m/>
    <m/>
  </r>
  <r>
    <x v="0"/>
    <x v="1"/>
    <x v="0"/>
    <d v="2022-03-28T00:00:00"/>
    <d v="2022-04-03T00:00:00"/>
    <x v="0"/>
    <x v="3"/>
    <x v="9"/>
    <s v="W14"/>
    <x v="9"/>
    <s v="11VMB00309"/>
    <m/>
    <s v="Domestic"/>
    <x v="3"/>
    <x v="0"/>
    <s v="Semi"/>
    <x v="0"/>
    <n v="0"/>
    <n v="0"/>
    <n v="0"/>
    <n v="0"/>
    <m/>
    <m/>
    <n v="0"/>
    <n v="0"/>
    <n v="0"/>
    <n v="0"/>
    <m/>
    <m/>
  </r>
  <r>
    <x v="0"/>
    <x v="1"/>
    <x v="0"/>
    <d v="2022-03-28T00:00:00"/>
    <d v="2022-04-03T00:00:00"/>
    <x v="0"/>
    <x v="3"/>
    <x v="9"/>
    <s v="W14"/>
    <x v="9"/>
    <s v="11VMB00311"/>
    <m/>
    <s v="Domestic"/>
    <x v="3"/>
    <x v="0"/>
    <s v="Semi"/>
    <x v="0"/>
    <n v="0"/>
    <n v="0"/>
    <n v="0"/>
    <n v="0"/>
    <m/>
    <m/>
    <n v="0"/>
    <n v="0"/>
    <n v="0"/>
    <n v="0"/>
    <m/>
    <m/>
  </r>
  <r>
    <x v="0"/>
    <x v="1"/>
    <x v="0"/>
    <d v="2022-03-28T00:00:00"/>
    <d v="2022-04-03T00:00:00"/>
    <x v="0"/>
    <x v="3"/>
    <x v="9"/>
    <s v="W14"/>
    <x v="9"/>
    <s v="11VMB00385"/>
    <m/>
    <s v="Domestic"/>
    <x v="3"/>
    <x v="6"/>
    <s v="Fi"/>
    <x v="0"/>
    <n v="350"/>
    <n v="340"/>
    <n v="10"/>
    <n v="0.97142857142857142"/>
    <m/>
    <m/>
    <n v="350"/>
    <n v="340"/>
    <n v="10"/>
    <n v="0.97142857142857142"/>
    <m/>
    <m/>
  </r>
  <r>
    <x v="0"/>
    <x v="1"/>
    <x v="0"/>
    <d v="2022-03-28T00:00:00"/>
    <d v="2022-04-03T00:00:00"/>
    <x v="0"/>
    <x v="3"/>
    <x v="9"/>
    <s v="W14"/>
    <x v="9"/>
    <s v="BTPCHCB001"/>
    <m/>
    <s v="Domestic"/>
    <x v="3"/>
    <x v="6"/>
    <s v="BT"/>
    <x v="0"/>
    <n v="300"/>
    <n v="275"/>
    <n v="25"/>
    <n v="0.91666666666666663"/>
    <m/>
    <m/>
    <n v="300"/>
    <n v="275"/>
    <n v="25"/>
    <n v="0.91666666666666663"/>
    <m/>
    <m/>
  </r>
  <r>
    <x v="0"/>
    <x v="1"/>
    <x v="0"/>
    <d v="2022-03-28T00:00:00"/>
    <d v="2022-04-03T00:00:00"/>
    <x v="0"/>
    <x v="3"/>
    <x v="9"/>
    <s v="W14"/>
    <x v="9"/>
    <s v="BTPOHYBM01"/>
    <m/>
    <s v="Domestic"/>
    <x v="3"/>
    <x v="0"/>
    <s v="Semi"/>
    <x v="0"/>
    <n v="0"/>
    <n v="0"/>
    <n v="0"/>
    <n v="0"/>
    <m/>
    <m/>
    <n v="0"/>
    <n v="0"/>
    <n v="0"/>
    <n v="0"/>
    <m/>
    <m/>
  </r>
  <r>
    <x v="0"/>
    <x v="1"/>
    <x v="0"/>
    <d v="2022-03-28T00:00:00"/>
    <d v="2022-04-03T00:00:00"/>
    <x v="0"/>
    <x v="3"/>
    <x v="9"/>
    <s v="W14"/>
    <x v="9"/>
    <s v="HHCEBV004"/>
    <m/>
    <s v="Domestic"/>
    <x v="3"/>
    <x v="7"/>
    <s v="Ba"/>
    <x v="0"/>
    <n v="100"/>
    <n v="0"/>
    <n v="100"/>
    <n v="0"/>
    <m/>
    <m/>
    <n v="0"/>
    <n v="0"/>
    <n v="0"/>
    <n v="0"/>
    <m/>
    <m/>
  </r>
  <r>
    <x v="0"/>
    <x v="1"/>
    <x v="0"/>
    <d v="2022-03-28T00:00:00"/>
    <d v="2022-04-03T00:00:00"/>
    <x v="0"/>
    <x v="3"/>
    <x v="9"/>
    <s v="W14"/>
    <x v="9"/>
    <s v="HHCECV006"/>
    <m/>
    <s v="Domestic"/>
    <x v="3"/>
    <x v="7"/>
    <s v="Ba"/>
    <x v="0"/>
    <n v="900"/>
    <n v="0"/>
    <n v="900"/>
    <n v="0"/>
    <m/>
    <m/>
    <n v="600"/>
    <n v="0"/>
    <n v="600"/>
    <n v="0"/>
    <m/>
    <m/>
  </r>
  <r>
    <x v="0"/>
    <x v="1"/>
    <x v="0"/>
    <d v="2022-03-28T00:00:00"/>
    <d v="2022-04-03T00:00:00"/>
    <x v="0"/>
    <x v="3"/>
    <x v="9"/>
    <s v="W14"/>
    <x v="9"/>
    <s v="HHCEXX001"/>
    <m/>
    <s v="Domestic"/>
    <x v="3"/>
    <x v="5"/>
    <s v="Sa"/>
    <x v="3"/>
    <n v="0"/>
    <n v="0"/>
    <n v="0"/>
    <n v="0"/>
    <m/>
    <m/>
    <n v="0"/>
    <n v="0"/>
    <n v="0"/>
    <n v="0"/>
    <m/>
    <m/>
  </r>
  <r>
    <x v="0"/>
    <x v="1"/>
    <x v="0"/>
    <d v="2022-03-28T00:00:00"/>
    <d v="2022-04-03T00:00:00"/>
    <x v="0"/>
    <x v="3"/>
    <x v="9"/>
    <s v="W14"/>
    <x v="9"/>
    <s v="HHCEXX003"/>
    <m/>
    <s v="Domestic"/>
    <x v="3"/>
    <x v="5"/>
    <s v="Sa"/>
    <x v="3"/>
    <n v="0"/>
    <n v="0"/>
    <n v="0"/>
    <n v="0"/>
    <m/>
    <m/>
    <n v="0"/>
    <n v="0"/>
    <n v="0"/>
    <n v="0"/>
    <m/>
    <m/>
  </r>
  <r>
    <x v="0"/>
    <x v="1"/>
    <x v="0"/>
    <d v="2022-03-28T00:00:00"/>
    <d v="2022-04-03T00:00:00"/>
    <x v="0"/>
    <x v="3"/>
    <x v="9"/>
    <s v="W14"/>
    <x v="9"/>
    <s v="HHCEXX010"/>
    <m/>
    <s v="Domestic"/>
    <x v="3"/>
    <x v="5"/>
    <s v="Sa"/>
    <x v="3"/>
    <n v="2000"/>
    <n v="2005.5"/>
    <n v="5.5"/>
    <n v="0.99724999999999997"/>
    <m/>
    <m/>
    <n v="2000"/>
    <n v="2005.5"/>
    <n v="5.5"/>
    <n v="0.99724999999999997"/>
    <m/>
    <m/>
  </r>
  <r>
    <x v="0"/>
    <x v="1"/>
    <x v="0"/>
    <d v="2022-03-28T00:00:00"/>
    <d v="2022-04-03T00:00:00"/>
    <x v="0"/>
    <x v="3"/>
    <x v="9"/>
    <s v="W14"/>
    <x v="9"/>
    <s v="TPCEBV001"/>
    <m/>
    <s v="Domestic"/>
    <x v="3"/>
    <x v="7"/>
    <s v="Ba"/>
    <x v="0"/>
    <n v="200"/>
    <n v="309"/>
    <n v="109"/>
    <n v="0.45499999999999996"/>
    <m/>
    <m/>
    <n v="300"/>
    <n v="309"/>
    <n v="9"/>
    <n v="0.97"/>
    <m/>
    <m/>
  </r>
  <r>
    <x v="0"/>
    <x v="1"/>
    <x v="0"/>
    <d v="2022-03-28T00:00:00"/>
    <d v="2022-04-03T00:00:00"/>
    <x v="0"/>
    <x v="3"/>
    <x v="9"/>
    <s v="W14"/>
    <x v="9"/>
    <s v="TPCEBV017"/>
    <m/>
    <s v="Domestic"/>
    <x v="3"/>
    <x v="7"/>
    <s v="Ba"/>
    <x v="0"/>
    <n v="600"/>
    <n v="857"/>
    <n v="257"/>
    <n v="0.57166666666666666"/>
    <m/>
    <m/>
    <n v="800"/>
    <n v="857"/>
    <n v="57"/>
    <n v="0.92874999999999996"/>
    <m/>
    <m/>
  </r>
  <r>
    <x v="0"/>
    <x v="1"/>
    <x v="0"/>
    <d v="2022-03-28T00:00:00"/>
    <d v="2022-04-03T00:00:00"/>
    <x v="0"/>
    <x v="3"/>
    <x v="9"/>
    <s v="W14"/>
    <x v="9"/>
    <s v="TPCECB004"/>
    <m/>
    <s v="Domestic"/>
    <x v="3"/>
    <x v="8"/>
    <s v="Vi"/>
    <x v="0"/>
    <n v="300"/>
    <n v="217"/>
    <n v="83"/>
    <n v="0.72333333333333338"/>
    <m/>
    <m/>
    <n v="300"/>
    <n v="217"/>
    <n v="83"/>
    <n v="0.72333333333333338"/>
    <m/>
    <m/>
  </r>
  <r>
    <x v="0"/>
    <x v="1"/>
    <x v="0"/>
    <d v="2022-03-28T00:00:00"/>
    <d v="2022-04-03T00:00:00"/>
    <x v="0"/>
    <x v="3"/>
    <x v="9"/>
    <s v="W14"/>
    <x v="9"/>
    <s v="TPCECC006"/>
    <m/>
    <s v="Domestic"/>
    <x v="3"/>
    <x v="6"/>
    <s v="Fi"/>
    <x v="0"/>
    <n v="0"/>
    <n v="0"/>
    <n v="0"/>
    <n v="0"/>
    <m/>
    <m/>
    <n v="0"/>
    <n v="0"/>
    <n v="0"/>
    <n v="0"/>
    <m/>
    <m/>
  </r>
  <r>
    <x v="0"/>
    <x v="1"/>
    <x v="0"/>
    <d v="2022-03-28T00:00:00"/>
    <d v="2022-04-03T00:00:00"/>
    <x v="0"/>
    <x v="3"/>
    <x v="9"/>
    <s v="W14"/>
    <x v="9"/>
    <s v="TPCECL035"/>
    <m/>
    <s v="Domestic"/>
    <x v="3"/>
    <x v="8"/>
    <s v="Vi"/>
    <x v="0"/>
    <n v="1320"/>
    <n v="0"/>
    <n v="1320"/>
    <n v="0"/>
    <m/>
    <m/>
    <n v="660"/>
    <n v="0"/>
    <n v="660"/>
    <n v="0"/>
    <m/>
    <m/>
  </r>
  <r>
    <x v="0"/>
    <x v="1"/>
    <x v="0"/>
    <d v="2022-03-28T00:00:00"/>
    <d v="2022-04-03T00:00:00"/>
    <x v="0"/>
    <x v="3"/>
    <x v="9"/>
    <s v="W14"/>
    <x v="9"/>
    <s v="TPCECL037"/>
    <m/>
    <s v="Domestic"/>
    <x v="3"/>
    <x v="8"/>
    <s v="Vi"/>
    <x v="0"/>
    <n v="350"/>
    <n v="209"/>
    <n v="141"/>
    <n v="0.5971428571428572"/>
    <m/>
    <m/>
    <n v="200"/>
    <n v="209"/>
    <n v="9"/>
    <n v="0.95499999999999996"/>
    <m/>
    <m/>
  </r>
  <r>
    <x v="0"/>
    <x v="1"/>
    <x v="0"/>
    <d v="2022-03-28T00:00:00"/>
    <d v="2022-04-03T00:00:00"/>
    <x v="0"/>
    <x v="3"/>
    <x v="9"/>
    <s v="W14"/>
    <x v="9"/>
    <s v="TPCECL038"/>
    <m/>
    <s v="Domestic"/>
    <x v="3"/>
    <x v="8"/>
    <s v="Vi"/>
    <x v="0"/>
    <n v="4400"/>
    <n v="4573"/>
    <n v="173"/>
    <n v="0.96068181818181819"/>
    <m/>
    <m/>
    <n v="4300"/>
    <n v="4573"/>
    <n v="273"/>
    <n v="0.93651162790697673"/>
    <m/>
    <m/>
  </r>
  <r>
    <x v="0"/>
    <x v="1"/>
    <x v="0"/>
    <d v="2022-03-28T00:00:00"/>
    <d v="2022-04-03T00:00:00"/>
    <x v="0"/>
    <x v="3"/>
    <x v="9"/>
    <s v="W14"/>
    <x v="9"/>
    <s v="TPCECL042"/>
    <m/>
    <s v="Domestic"/>
    <x v="3"/>
    <x v="8"/>
    <s v="Vi"/>
    <x v="0"/>
    <n v="0"/>
    <n v="0"/>
    <n v="0"/>
    <n v="0"/>
    <m/>
    <m/>
    <n v="0"/>
    <n v="0"/>
    <n v="0"/>
    <n v="0"/>
    <m/>
    <m/>
  </r>
  <r>
    <x v="0"/>
    <x v="1"/>
    <x v="0"/>
    <d v="2022-03-28T00:00:00"/>
    <d v="2022-04-03T00:00:00"/>
    <x v="0"/>
    <x v="3"/>
    <x v="9"/>
    <s v="W14"/>
    <x v="9"/>
    <s v="TPCECL043"/>
    <m/>
    <s v="Domestic"/>
    <x v="3"/>
    <x v="8"/>
    <s v="Vi"/>
    <x v="0"/>
    <n v="100"/>
    <n v="0"/>
    <n v="100"/>
    <n v="0"/>
    <m/>
    <m/>
    <n v="50"/>
    <n v="0"/>
    <n v="50"/>
    <n v="0"/>
    <m/>
    <m/>
  </r>
  <r>
    <x v="0"/>
    <x v="1"/>
    <x v="0"/>
    <d v="2022-03-28T00:00:00"/>
    <d v="2022-04-03T00:00:00"/>
    <x v="0"/>
    <x v="3"/>
    <x v="9"/>
    <s v="W14"/>
    <x v="9"/>
    <s v="TPCECL044"/>
    <m/>
    <s v="Domestic"/>
    <x v="3"/>
    <x v="8"/>
    <s v="Vi"/>
    <x v="0"/>
    <n v="130"/>
    <n v="0"/>
    <n v="130"/>
    <n v="0"/>
    <m/>
    <m/>
    <n v="50"/>
    <n v="0"/>
    <n v="50"/>
    <n v="0"/>
    <m/>
    <m/>
  </r>
  <r>
    <x v="0"/>
    <x v="1"/>
    <x v="0"/>
    <d v="2022-03-28T00:00:00"/>
    <d v="2022-04-03T00:00:00"/>
    <x v="0"/>
    <x v="3"/>
    <x v="9"/>
    <s v="W14"/>
    <x v="9"/>
    <s v="TPCECL045"/>
    <m/>
    <s v="Domestic"/>
    <x v="3"/>
    <x v="8"/>
    <s v="Vi"/>
    <x v="0"/>
    <n v="150"/>
    <n v="0"/>
    <n v="150"/>
    <n v="0"/>
    <m/>
    <m/>
    <n v="150"/>
    <n v="0"/>
    <n v="150"/>
    <n v="0"/>
    <m/>
    <m/>
  </r>
  <r>
    <x v="0"/>
    <x v="1"/>
    <x v="0"/>
    <d v="2022-03-28T00:00:00"/>
    <d v="2022-04-03T00:00:00"/>
    <x v="0"/>
    <x v="3"/>
    <x v="9"/>
    <s v="W14"/>
    <x v="9"/>
    <s v="TPCECL046"/>
    <m/>
    <s v="Domestic"/>
    <x v="3"/>
    <x v="8"/>
    <s v="Vi"/>
    <x v="0"/>
    <n v="800"/>
    <n v="0"/>
    <n v="800"/>
    <n v="0"/>
    <m/>
    <m/>
    <n v="300"/>
    <n v="0"/>
    <n v="300"/>
    <n v="0"/>
    <m/>
    <m/>
  </r>
  <r>
    <x v="0"/>
    <x v="1"/>
    <x v="0"/>
    <d v="2022-03-28T00:00:00"/>
    <d v="2022-04-03T00:00:00"/>
    <x v="0"/>
    <x v="3"/>
    <x v="9"/>
    <s v="W14"/>
    <x v="9"/>
    <s v="TPCECLT39"/>
    <m/>
    <s v="Domestic"/>
    <x v="3"/>
    <x v="8"/>
    <s v="Vi"/>
    <x v="0"/>
    <n v="0"/>
    <n v="0"/>
    <n v="0"/>
    <n v="0"/>
    <m/>
    <m/>
    <n v="0"/>
    <n v="0"/>
    <n v="0"/>
    <n v="0"/>
    <m/>
    <m/>
  </r>
  <r>
    <x v="0"/>
    <x v="1"/>
    <x v="0"/>
    <d v="2022-03-28T00:00:00"/>
    <d v="2022-04-03T00:00:00"/>
    <x v="0"/>
    <x v="3"/>
    <x v="9"/>
    <s v="W14"/>
    <x v="9"/>
    <s v="TPCECV001"/>
    <m/>
    <s v="Domestic"/>
    <x v="3"/>
    <x v="7"/>
    <s v="Ba"/>
    <x v="0"/>
    <n v="500"/>
    <n v="303"/>
    <n v="197"/>
    <n v="0.60599999999999998"/>
    <m/>
    <m/>
    <n v="300"/>
    <n v="303"/>
    <n v="3"/>
    <n v="0.99"/>
    <m/>
    <m/>
  </r>
  <r>
    <x v="0"/>
    <x v="1"/>
    <x v="0"/>
    <d v="2022-03-28T00:00:00"/>
    <d v="2022-04-03T00:00:00"/>
    <x v="0"/>
    <x v="3"/>
    <x v="9"/>
    <s v="W14"/>
    <x v="9"/>
    <s v="TPCECV002"/>
    <m/>
    <s v="Domestic"/>
    <x v="3"/>
    <x v="7"/>
    <s v="Ba"/>
    <x v="0"/>
    <n v="200"/>
    <n v="254"/>
    <n v="54"/>
    <n v="0.73"/>
    <m/>
    <m/>
    <n v="0"/>
    <n v="254"/>
    <n v="254"/>
    <n v="0"/>
    <m/>
    <m/>
  </r>
  <r>
    <x v="0"/>
    <x v="1"/>
    <x v="0"/>
    <d v="2022-03-28T00:00:00"/>
    <d v="2022-04-03T00:00:00"/>
    <x v="0"/>
    <x v="3"/>
    <x v="9"/>
    <s v="W14"/>
    <x v="9"/>
    <s v="TPCECV022"/>
    <m/>
    <s v="Domestic"/>
    <x v="3"/>
    <x v="7"/>
    <s v="Ba"/>
    <x v="0"/>
    <n v="6500"/>
    <n v="7743"/>
    <n v="1243"/>
    <n v="0.8087692307692308"/>
    <m/>
    <m/>
    <n v="7000"/>
    <n v="7743"/>
    <n v="743"/>
    <n v="0.89385714285714291"/>
    <m/>
    <m/>
  </r>
  <r>
    <x v="0"/>
    <x v="1"/>
    <x v="0"/>
    <d v="2022-03-28T00:00:00"/>
    <d v="2022-04-03T00:00:00"/>
    <x v="0"/>
    <x v="3"/>
    <x v="9"/>
    <s v="W14"/>
    <x v="9"/>
    <s v="TPCELT001"/>
    <m/>
    <s v="Domestic"/>
    <x v="3"/>
    <x v="7"/>
    <s v="Ba"/>
    <x v="0"/>
    <n v="500"/>
    <n v="1296"/>
    <n v="796"/>
    <n v="0"/>
    <m/>
    <m/>
    <n v="500"/>
    <n v="1296"/>
    <n v="796"/>
    <n v="0"/>
    <m/>
    <m/>
  </r>
  <r>
    <x v="0"/>
    <x v="1"/>
    <x v="0"/>
    <d v="2022-03-28T00:00:00"/>
    <d v="2022-04-03T00:00:00"/>
    <x v="0"/>
    <x v="3"/>
    <x v="9"/>
    <s v="W14"/>
    <x v="9"/>
    <s v="TPCEMM001"/>
    <m/>
    <s v="Domestic"/>
    <x v="3"/>
    <x v="9"/>
    <s v="Me"/>
    <x v="0"/>
    <n v="400"/>
    <n v="412"/>
    <n v="12"/>
    <n v="0.97"/>
    <m/>
    <m/>
    <n v="400"/>
    <n v="412"/>
    <n v="12"/>
    <n v="0.97"/>
    <m/>
    <m/>
  </r>
  <r>
    <x v="0"/>
    <x v="1"/>
    <x v="0"/>
    <d v="2022-03-28T00:00:00"/>
    <d v="2022-04-03T00:00:00"/>
    <x v="0"/>
    <x v="3"/>
    <x v="9"/>
    <s v="W14"/>
    <x v="9"/>
    <s v="TPCEMM003"/>
    <m/>
    <s v="Domestic"/>
    <x v="3"/>
    <x v="9"/>
    <s v="Me"/>
    <x v="0"/>
    <n v="2400"/>
    <n v="2010.2"/>
    <n v="389.79999999999995"/>
    <n v="0.83758333333333335"/>
    <m/>
    <m/>
    <n v="2000"/>
    <n v="2010.2"/>
    <n v="10.200000000000045"/>
    <n v="0.99490000000000001"/>
    <m/>
    <m/>
  </r>
  <r>
    <x v="0"/>
    <x v="1"/>
    <x v="0"/>
    <d v="2022-03-28T00:00:00"/>
    <d v="2022-04-03T00:00:00"/>
    <x v="0"/>
    <x v="3"/>
    <x v="9"/>
    <s v="W14"/>
    <x v="9"/>
    <s v="TPCTOHYB01"/>
    <m/>
    <s v="Domestic"/>
    <x v="3"/>
    <x v="2"/>
    <s v="Re"/>
    <x v="0"/>
    <n v="200"/>
    <n v="187"/>
    <n v="13"/>
    <n v="0.93500000000000005"/>
    <m/>
    <m/>
    <n v="200"/>
    <n v="187"/>
    <n v="13"/>
    <n v="0.93500000000000005"/>
    <m/>
    <m/>
  </r>
  <r>
    <x v="0"/>
    <x v="1"/>
    <x v="0"/>
    <d v="2022-03-28T00:00:00"/>
    <d v="2022-04-03T00:00:00"/>
    <x v="0"/>
    <x v="3"/>
    <x v="9"/>
    <s v="W14"/>
    <x v="9"/>
    <s v="TPCTOHYB02"/>
    <m/>
    <s v="Domestic"/>
    <x v="3"/>
    <x v="2"/>
    <s v="Re"/>
    <x v="0"/>
    <n v="90"/>
    <n v="92"/>
    <n v="2"/>
    <n v="0.97777777777777775"/>
    <m/>
    <m/>
    <n v="90"/>
    <n v="92"/>
    <n v="2"/>
    <n v="0.97777777777777775"/>
    <m/>
    <m/>
  </r>
  <r>
    <x v="0"/>
    <x v="1"/>
    <x v="0"/>
    <d v="2022-03-28T00:00:00"/>
    <d v="2022-04-03T00:00:00"/>
    <x v="0"/>
    <x v="3"/>
    <x v="9"/>
    <s v="W14"/>
    <x v="9"/>
    <s v="TPCTOHYB04"/>
    <m/>
    <s v="Domestic"/>
    <x v="3"/>
    <x v="2"/>
    <s v="Re"/>
    <x v="0"/>
    <n v="200"/>
    <n v="181"/>
    <n v="19"/>
    <n v="0.90500000000000003"/>
    <m/>
    <m/>
    <n v="200"/>
    <n v="181"/>
    <n v="19"/>
    <n v="0.90500000000000003"/>
    <m/>
    <m/>
  </r>
  <r>
    <x v="0"/>
    <x v="1"/>
    <x v="0"/>
    <d v="2022-03-28T00:00:00"/>
    <d v="2022-04-03T00:00:00"/>
    <x v="0"/>
    <x v="3"/>
    <x v="9"/>
    <s v="W14"/>
    <x v="9"/>
    <s v="TPMDBXO001"/>
    <m/>
    <s v="Domestic"/>
    <x v="3"/>
    <x v="6"/>
    <s v=""/>
    <x v="0"/>
    <n v="0"/>
    <n v="0"/>
    <n v="0"/>
    <n v="0"/>
    <m/>
    <m/>
    <n v="0"/>
    <n v="0"/>
    <n v="0"/>
    <n v="0"/>
    <m/>
    <m/>
  </r>
  <r>
    <x v="0"/>
    <x v="1"/>
    <x v="0"/>
    <d v="2022-03-28T00:00:00"/>
    <d v="2022-04-03T00:00:00"/>
    <x v="0"/>
    <x v="3"/>
    <x v="9"/>
    <s v="W14"/>
    <x v="9"/>
    <s v="11VMB00429"/>
    <m/>
    <s v="Domestic"/>
    <x v="4"/>
    <x v="10"/>
    <s v="Bu"/>
    <x v="1"/>
    <n v="0"/>
    <n v="0"/>
    <n v="0"/>
    <n v="0"/>
    <m/>
    <m/>
    <n v="0"/>
    <n v="0"/>
    <n v="0"/>
    <n v="0"/>
    <m/>
    <m/>
  </r>
  <r>
    <x v="0"/>
    <x v="1"/>
    <x v="0"/>
    <d v="2022-03-28T00:00:00"/>
    <d v="2022-04-03T00:00:00"/>
    <x v="0"/>
    <x v="3"/>
    <x v="9"/>
    <s v="W14"/>
    <x v="9"/>
    <s v="11VMB00430"/>
    <m/>
    <s v="Domestic"/>
    <x v="4"/>
    <x v="10"/>
    <s v="Bu"/>
    <x v="1"/>
    <n v="0"/>
    <n v="0"/>
    <n v="0"/>
    <n v="0"/>
    <m/>
    <m/>
    <n v="0"/>
    <n v="0"/>
    <n v="0"/>
    <n v="0"/>
    <m/>
    <m/>
  </r>
  <r>
    <x v="0"/>
    <x v="1"/>
    <x v="0"/>
    <d v="2022-03-28T00:00:00"/>
    <d v="2022-04-03T00:00:00"/>
    <x v="0"/>
    <x v="3"/>
    <x v="9"/>
    <s v="W14"/>
    <x v="9"/>
    <s v="11VMB00431"/>
    <m/>
    <s v="Domestic"/>
    <x v="4"/>
    <x v="10"/>
    <s v="K-"/>
    <x v="1"/>
    <n v="0"/>
    <n v="0"/>
    <n v="0"/>
    <n v="0"/>
    <m/>
    <m/>
    <n v="0"/>
    <n v="0"/>
    <n v="0"/>
    <n v="0"/>
    <m/>
    <m/>
  </r>
  <r>
    <x v="0"/>
    <x v="1"/>
    <x v="0"/>
    <d v="2022-03-28T00:00:00"/>
    <d v="2022-04-03T00:00:00"/>
    <x v="0"/>
    <x v="3"/>
    <x v="9"/>
    <s v="W14"/>
    <x v="9"/>
    <s v="11VMB00432"/>
    <m/>
    <s v="Domestic"/>
    <x v="4"/>
    <x v="10"/>
    <s v="Bu"/>
    <x v="1"/>
    <n v="0"/>
    <n v="0"/>
    <n v="0"/>
    <n v="0"/>
    <m/>
    <m/>
    <n v="0"/>
    <n v="0"/>
    <n v="0"/>
    <n v="0"/>
    <m/>
    <m/>
  </r>
  <r>
    <x v="0"/>
    <x v="1"/>
    <x v="0"/>
    <d v="2022-03-28T00:00:00"/>
    <d v="2022-04-03T00:00:00"/>
    <x v="0"/>
    <x v="3"/>
    <x v="9"/>
    <s v="W14"/>
    <x v="9"/>
    <s v="11VMB00433"/>
    <m/>
    <s v="Domestic"/>
    <x v="4"/>
    <x v="10"/>
    <s v="Bu"/>
    <x v="1"/>
    <n v="0"/>
    <n v="0"/>
    <n v="0"/>
    <n v="0"/>
    <m/>
    <m/>
    <n v="0"/>
    <n v="0"/>
    <n v="0"/>
    <n v="0"/>
    <m/>
    <m/>
  </r>
  <r>
    <x v="0"/>
    <x v="1"/>
    <x v="0"/>
    <d v="2022-03-28T00:00:00"/>
    <d v="2022-04-03T00:00:00"/>
    <x v="0"/>
    <x v="3"/>
    <x v="9"/>
    <s v="W14"/>
    <x v="9"/>
    <s v="11VMB00434"/>
    <m/>
    <s v="Domestic"/>
    <x v="4"/>
    <x v="10"/>
    <s v="K-"/>
    <x v="1"/>
    <n v="0"/>
    <n v="0"/>
    <n v="0"/>
    <n v="0"/>
    <m/>
    <m/>
    <n v="0"/>
    <n v="0"/>
    <n v="0"/>
    <n v="0"/>
    <m/>
    <m/>
  </r>
  <r>
    <x v="0"/>
    <x v="1"/>
    <x v="0"/>
    <d v="2022-03-28T00:00:00"/>
    <d v="2022-04-03T00:00:00"/>
    <x v="0"/>
    <x v="3"/>
    <x v="9"/>
    <s v="W14"/>
    <x v="9"/>
    <s v="11VMB00435"/>
    <m/>
    <s v="Domestic"/>
    <x v="4"/>
    <x v="10"/>
    <s v="TO"/>
    <x v="1"/>
    <n v="300"/>
    <n v="166.2"/>
    <n v="133.80000000000001"/>
    <n v="0.55399999999999994"/>
    <m/>
    <m/>
    <n v="300"/>
    <n v="166.2"/>
    <n v="133.80000000000001"/>
    <n v="0.55399999999999994"/>
    <m/>
    <m/>
  </r>
  <r>
    <x v="0"/>
    <x v="1"/>
    <x v="0"/>
    <d v="2022-03-28T00:00:00"/>
    <d v="2022-04-03T00:00:00"/>
    <x v="0"/>
    <x v="3"/>
    <x v="9"/>
    <s v="W14"/>
    <x v="9"/>
    <s v="11VMB00436"/>
    <m/>
    <s v="Domestic"/>
    <x v="4"/>
    <x v="10"/>
    <s v="TO"/>
    <x v="1"/>
    <n v="0"/>
    <n v="0"/>
    <n v="0"/>
    <n v="0"/>
    <m/>
    <m/>
    <n v="0"/>
    <n v="0"/>
    <n v="0"/>
    <n v="0"/>
    <m/>
    <m/>
  </r>
  <r>
    <x v="0"/>
    <x v="1"/>
    <x v="0"/>
    <d v="2022-03-28T00:00:00"/>
    <d v="2022-04-03T00:00:00"/>
    <x v="0"/>
    <x v="3"/>
    <x v="9"/>
    <s v="W14"/>
    <x v="9"/>
    <s v="11VMB00437"/>
    <m/>
    <s v="Domestic"/>
    <x v="4"/>
    <x v="10"/>
    <s v="K-"/>
    <x v="1"/>
    <n v="200"/>
    <n v="201"/>
    <n v="1"/>
    <n v="0.995"/>
    <m/>
    <m/>
    <n v="200"/>
    <n v="201"/>
    <n v="1"/>
    <n v="0.995"/>
    <m/>
    <m/>
  </r>
  <r>
    <x v="0"/>
    <x v="1"/>
    <x v="0"/>
    <d v="2022-03-28T00:00:00"/>
    <d v="2022-04-03T00:00:00"/>
    <x v="0"/>
    <x v="3"/>
    <x v="9"/>
    <s v="W14"/>
    <x v="9"/>
    <s v="11VMB00438"/>
    <m/>
    <s v="Domestic"/>
    <x v="4"/>
    <x v="10"/>
    <s v="K-"/>
    <x v="1"/>
    <n v="0"/>
    <n v="0"/>
    <n v="0"/>
    <n v="0"/>
    <m/>
    <m/>
    <n v="0"/>
    <n v="0"/>
    <n v="0"/>
    <n v="0"/>
    <m/>
    <m/>
  </r>
  <r>
    <x v="0"/>
    <x v="1"/>
    <x v="0"/>
    <d v="2022-03-28T00:00:00"/>
    <d v="2022-04-03T00:00:00"/>
    <x v="0"/>
    <x v="3"/>
    <x v="9"/>
    <s v="W14"/>
    <x v="9"/>
    <s v="11VMB00439"/>
    <m/>
    <s v="Domestic"/>
    <x v="4"/>
    <x v="10"/>
    <s v="Ch"/>
    <x v="1"/>
    <n v="0"/>
    <n v="0"/>
    <n v="0"/>
    <n v="0"/>
    <m/>
    <m/>
    <n v="0"/>
    <n v="0"/>
    <n v="0"/>
    <n v="0"/>
    <m/>
    <m/>
  </r>
  <r>
    <x v="0"/>
    <x v="1"/>
    <x v="0"/>
    <d v="2022-03-28T00:00:00"/>
    <d v="2022-04-03T00:00:00"/>
    <x v="0"/>
    <x v="3"/>
    <x v="9"/>
    <s v="W14"/>
    <x v="9"/>
    <s v="11VMB00440"/>
    <m/>
    <s v="Domestic"/>
    <x v="4"/>
    <x v="10"/>
    <s v="K-"/>
    <x v="1"/>
    <n v="0"/>
    <n v="0"/>
    <n v="0"/>
    <n v="0"/>
    <m/>
    <m/>
    <n v="0"/>
    <n v="0"/>
    <n v="0"/>
    <n v="0"/>
    <m/>
    <m/>
  </r>
  <r>
    <x v="0"/>
    <x v="1"/>
    <x v="0"/>
    <d v="2022-03-28T00:00:00"/>
    <d v="2022-04-03T00:00:00"/>
    <x v="0"/>
    <x v="3"/>
    <x v="9"/>
    <s v="W14"/>
    <x v="9"/>
    <s v="11VMB00478"/>
    <m/>
    <s v="Domestic"/>
    <x v="4"/>
    <x v="10"/>
    <s v="K-"/>
    <x v="1"/>
    <n v="0"/>
    <n v="0"/>
    <n v="0"/>
    <n v="0"/>
    <m/>
    <m/>
    <n v="0"/>
    <n v="0"/>
    <n v="0"/>
    <n v="0"/>
    <m/>
    <m/>
  </r>
  <r>
    <x v="0"/>
    <x v="1"/>
    <x v="0"/>
    <d v="2022-03-28T00:00:00"/>
    <d v="2022-04-03T00:00:00"/>
    <x v="0"/>
    <x v="3"/>
    <x v="9"/>
    <s v="W14"/>
    <x v="9"/>
    <s v="TRCEOL009"/>
    <m/>
    <s v="Domestic"/>
    <x v="6"/>
    <x v="3"/>
    <s v="Te"/>
    <x v="0"/>
    <n v="0"/>
    <n v="2.4000000000000004"/>
    <n v="2.4000000000000004"/>
    <n v="0"/>
    <m/>
    <m/>
    <n v="0"/>
    <n v="2.4000000000000004"/>
    <n v="2.4000000000000004"/>
    <n v="0"/>
    <m/>
    <m/>
  </r>
  <r>
    <x v="0"/>
    <x v="1"/>
    <x v="0"/>
    <d v="2022-03-28T00:00:00"/>
    <d v="2022-04-03T00:00:00"/>
    <x v="0"/>
    <x v="3"/>
    <x v="9"/>
    <s v="W14"/>
    <x v="9"/>
    <s v="TRCEOL024"/>
    <m/>
    <s v="Domestic"/>
    <x v="6"/>
    <x v="3"/>
    <s v="Te"/>
    <x v="0"/>
    <n v="1500"/>
    <n v="1020"/>
    <n v="480"/>
    <n v="0.67999999999999994"/>
    <m/>
    <m/>
    <n v="1500"/>
    <n v="1020"/>
    <n v="480"/>
    <n v="0.67999999999999994"/>
    <m/>
    <m/>
  </r>
  <r>
    <x v="0"/>
    <x v="1"/>
    <x v="0"/>
    <d v="2022-03-28T00:00:00"/>
    <d v="2022-04-03T00:00:00"/>
    <x v="0"/>
    <x v="3"/>
    <x v="9"/>
    <s v="W14"/>
    <x v="9"/>
    <s v="TRCEOL033"/>
    <m/>
    <s v="Domestic"/>
    <x v="6"/>
    <x v="3"/>
    <s v="Te"/>
    <x v="0"/>
    <n v="0"/>
    <n v="0"/>
    <n v="0"/>
    <n v="0"/>
    <m/>
    <m/>
    <n v="0"/>
    <n v="0"/>
    <n v="0"/>
    <n v="0"/>
    <m/>
    <m/>
  </r>
  <r>
    <x v="0"/>
    <x v="1"/>
    <x v="0"/>
    <d v="2022-03-28T00:00:00"/>
    <d v="2022-04-03T00:00:00"/>
    <x v="0"/>
    <x v="3"/>
    <x v="9"/>
    <s v="W14"/>
    <x v="9"/>
    <s v="TRCEOL035"/>
    <m/>
    <s v="Domestic"/>
    <x v="6"/>
    <x v="3"/>
    <s v="Te"/>
    <x v="0"/>
    <n v="0"/>
    <n v="0"/>
    <n v="0"/>
    <n v="0"/>
    <m/>
    <m/>
    <n v="0"/>
    <n v="0"/>
    <n v="0"/>
    <n v="0"/>
    <m/>
    <m/>
  </r>
  <r>
    <x v="0"/>
    <x v="1"/>
    <x v="0"/>
    <d v="2022-03-28T00:00:00"/>
    <d v="2022-04-03T00:00:00"/>
    <x v="0"/>
    <x v="3"/>
    <x v="9"/>
    <s v="W14"/>
    <x v="9"/>
    <s v="TRCEOL039"/>
    <m/>
    <s v="Domestic"/>
    <x v="6"/>
    <x v="3"/>
    <s v="Te"/>
    <x v="0"/>
    <n v="0"/>
    <n v="0"/>
    <n v="0"/>
    <n v="0"/>
    <m/>
    <m/>
    <n v="0"/>
    <n v="0"/>
    <n v="0"/>
    <n v="0"/>
    <m/>
    <m/>
  </r>
  <r>
    <x v="0"/>
    <x v="1"/>
    <x v="0"/>
    <d v="2022-03-21T00:00:00"/>
    <d v="2022-03-27T00:00:00"/>
    <x v="0"/>
    <x v="3"/>
    <x v="10"/>
    <s v="W13"/>
    <x v="10"/>
    <s v="11CEBX002"/>
    <m/>
    <s v="Domestic"/>
    <x v="0"/>
    <x v="1"/>
    <s v="Ma"/>
    <x v="1"/>
    <n v="0"/>
    <n v="0"/>
    <n v="0"/>
    <n v="0"/>
    <m/>
    <m/>
    <n v="0"/>
    <n v="0"/>
    <n v="0"/>
    <n v="0"/>
    <m/>
    <m/>
  </r>
  <r>
    <x v="0"/>
    <x v="1"/>
    <x v="0"/>
    <d v="2022-03-21T00:00:00"/>
    <d v="2022-03-27T00:00:00"/>
    <x v="0"/>
    <x v="3"/>
    <x v="10"/>
    <s v="W13"/>
    <x v="10"/>
    <s v="11VMB00466"/>
    <m/>
    <s v="Domestic"/>
    <x v="0"/>
    <x v="1"/>
    <s v="Ma"/>
    <x v="1"/>
    <n v="0"/>
    <n v="0"/>
    <n v="0"/>
    <n v="0"/>
    <m/>
    <m/>
    <n v="0"/>
    <n v="0"/>
    <n v="0"/>
    <n v="0"/>
    <m/>
    <m/>
  </r>
  <r>
    <x v="0"/>
    <x v="1"/>
    <x v="0"/>
    <d v="2022-03-21T00:00:00"/>
    <d v="2022-03-27T00:00:00"/>
    <x v="0"/>
    <x v="3"/>
    <x v="10"/>
    <s v="W13"/>
    <x v="10"/>
    <s v="11VMB00467"/>
    <m/>
    <s v="Domestic"/>
    <x v="0"/>
    <x v="1"/>
    <s v="Ma"/>
    <x v="1"/>
    <n v="0"/>
    <n v="0"/>
    <n v="0"/>
    <n v="0"/>
    <m/>
    <m/>
    <n v="0"/>
    <n v="0"/>
    <n v="0"/>
    <n v="0"/>
    <m/>
    <m/>
  </r>
  <r>
    <x v="0"/>
    <x v="1"/>
    <x v="0"/>
    <d v="2022-03-21T00:00:00"/>
    <d v="2022-03-27T00:00:00"/>
    <x v="0"/>
    <x v="3"/>
    <x v="10"/>
    <s v="W13"/>
    <x v="10"/>
    <s v="11VMB00468"/>
    <m/>
    <s v="Domestic"/>
    <x v="0"/>
    <x v="1"/>
    <s v="Ma"/>
    <x v="1"/>
    <n v="0"/>
    <n v="0"/>
    <n v="0"/>
    <n v="0"/>
    <m/>
    <m/>
    <n v="0"/>
    <n v="0"/>
    <n v="0"/>
    <n v="0"/>
    <m/>
    <m/>
  </r>
  <r>
    <x v="0"/>
    <x v="1"/>
    <x v="0"/>
    <d v="2022-03-21T00:00:00"/>
    <d v="2022-03-27T00:00:00"/>
    <x v="0"/>
    <x v="3"/>
    <x v="10"/>
    <s v="W13"/>
    <x v="10"/>
    <s v="11VMB00469"/>
    <m/>
    <s v="Domestic"/>
    <x v="0"/>
    <x v="2"/>
    <s v=""/>
    <x v="1"/>
    <n v="600"/>
    <n v="0"/>
    <n v="600"/>
    <n v="0"/>
    <m/>
    <m/>
    <m/>
    <n v="0"/>
    <n v="0"/>
    <n v="0"/>
    <m/>
    <m/>
  </r>
  <r>
    <x v="0"/>
    <x v="1"/>
    <x v="0"/>
    <d v="2022-03-21T00:00:00"/>
    <d v="2022-03-27T00:00:00"/>
    <x v="0"/>
    <x v="3"/>
    <x v="10"/>
    <s v="W13"/>
    <x v="10"/>
    <s v="11VMB00470"/>
    <m/>
    <s v="Domestic"/>
    <x v="0"/>
    <x v="2"/>
    <s v=""/>
    <x v="1"/>
    <n v="3640"/>
    <n v="1864"/>
    <n v="1776"/>
    <n v="0.51208791208791204"/>
    <m/>
    <m/>
    <n v="1864"/>
    <n v="1864"/>
    <n v="0"/>
    <n v="1"/>
    <m/>
    <m/>
  </r>
  <r>
    <x v="0"/>
    <x v="1"/>
    <x v="0"/>
    <d v="2022-03-21T00:00:00"/>
    <d v="2022-03-27T00:00:00"/>
    <x v="0"/>
    <x v="3"/>
    <x v="10"/>
    <s v="W13"/>
    <x v="10"/>
    <s v="11VMB00471"/>
    <m/>
    <s v="Domestic"/>
    <x v="0"/>
    <x v="2"/>
    <s v=""/>
    <x v="0"/>
    <n v="1500"/>
    <n v="0"/>
    <n v="1500"/>
    <n v="0"/>
    <m/>
    <m/>
    <m/>
    <n v="0"/>
    <n v="0"/>
    <n v="0"/>
    <m/>
    <m/>
  </r>
  <r>
    <x v="0"/>
    <x v="1"/>
    <x v="0"/>
    <d v="2022-03-21T00:00:00"/>
    <d v="2022-03-27T00:00:00"/>
    <x v="0"/>
    <x v="3"/>
    <x v="10"/>
    <s v="W13"/>
    <x v="10"/>
    <s v="11VMB00472"/>
    <m/>
    <s v="Domestic"/>
    <x v="0"/>
    <x v="2"/>
    <s v=""/>
    <x v="0"/>
    <m/>
    <n v="0"/>
    <n v="0"/>
    <n v="0"/>
    <m/>
    <m/>
    <m/>
    <n v="0"/>
    <n v="0"/>
    <n v="0"/>
    <m/>
    <m/>
  </r>
  <r>
    <x v="0"/>
    <x v="1"/>
    <x v="0"/>
    <d v="2022-03-21T00:00:00"/>
    <d v="2022-03-27T00:00:00"/>
    <x v="0"/>
    <x v="3"/>
    <x v="10"/>
    <s v="W13"/>
    <x v="10"/>
    <s v="BTPOHYBC01"/>
    <m/>
    <s v="Domestic"/>
    <x v="0"/>
    <x v="2"/>
    <s v=""/>
    <x v="0"/>
    <n v="0"/>
    <m/>
    <n v="0"/>
    <n v="0"/>
    <m/>
    <m/>
    <m/>
    <n v="0"/>
    <n v="0"/>
    <n v="0"/>
    <m/>
    <m/>
  </r>
  <r>
    <x v="0"/>
    <x v="1"/>
    <x v="0"/>
    <d v="2022-03-21T00:00:00"/>
    <d v="2022-03-27T00:00:00"/>
    <x v="0"/>
    <x v="3"/>
    <x v="10"/>
    <s v="W13"/>
    <x v="10"/>
    <s v="HHGCBXE005"/>
    <m/>
    <s v="Domestic"/>
    <x v="0"/>
    <x v="1"/>
    <s v="Ma"/>
    <x v="1"/>
    <n v="0"/>
    <m/>
    <n v="0"/>
    <n v="0"/>
    <m/>
    <m/>
    <m/>
    <n v="0"/>
    <n v="0"/>
    <n v="0"/>
    <m/>
    <m/>
  </r>
  <r>
    <x v="0"/>
    <x v="1"/>
    <x v="0"/>
    <d v="2022-03-21T00:00:00"/>
    <d v="2022-03-27T00:00:00"/>
    <x v="0"/>
    <x v="3"/>
    <x v="10"/>
    <s v="W13"/>
    <x v="10"/>
    <s v="TPCEBB033"/>
    <m/>
    <s v="Domestic"/>
    <x v="0"/>
    <x v="2"/>
    <s v="So"/>
    <x v="0"/>
    <n v="0"/>
    <n v="0"/>
    <n v="0"/>
    <n v="0"/>
    <m/>
    <m/>
    <n v="0"/>
    <n v="0"/>
    <n v="0"/>
    <n v="0"/>
    <m/>
    <m/>
  </r>
  <r>
    <x v="0"/>
    <x v="1"/>
    <x v="0"/>
    <d v="2022-03-21T00:00:00"/>
    <d v="2022-03-27T00:00:00"/>
    <x v="0"/>
    <x v="3"/>
    <x v="10"/>
    <s v="W13"/>
    <x v="10"/>
    <s v="TPCEBB034"/>
    <m/>
    <s v="Domestic"/>
    <x v="0"/>
    <x v="2"/>
    <s v="So"/>
    <x v="0"/>
    <n v="600"/>
    <n v="233.1"/>
    <n v="366.9"/>
    <n v="0.38850000000000007"/>
    <m/>
    <m/>
    <n v="600"/>
    <n v="233.1"/>
    <n v="366.9"/>
    <n v="0.38850000000000007"/>
    <m/>
    <m/>
  </r>
  <r>
    <x v="0"/>
    <x v="1"/>
    <x v="0"/>
    <d v="2022-03-21T00:00:00"/>
    <d v="2022-03-27T00:00:00"/>
    <x v="0"/>
    <x v="3"/>
    <x v="10"/>
    <s v="W13"/>
    <x v="10"/>
    <s v="TPCEBX039"/>
    <m/>
    <s v="Domestic"/>
    <x v="0"/>
    <x v="1"/>
    <s v="Ma"/>
    <x v="1"/>
    <n v="0"/>
    <n v="0"/>
    <n v="0"/>
    <n v="0"/>
    <m/>
    <m/>
    <n v="0"/>
    <n v="0"/>
    <n v="0"/>
    <n v="0"/>
    <m/>
    <m/>
  </r>
  <r>
    <x v="0"/>
    <x v="1"/>
    <x v="0"/>
    <d v="2022-03-21T00:00:00"/>
    <d v="2022-03-27T00:00:00"/>
    <x v="0"/>
    <x v="3"/>
    <x v="10"/>
    <s v="W13"/>
    <x v="10"/>
    <s v="TPCEBX040"/>
    <m/>
    <s v="Domestic"/>
    <x v="0"/>
    <x v="1"/>
    <s v="Ma"/>
    <x v="1"/>
    <n v="0"/>
    <n v="0"/>
    <n v="0"/>
    <n v="0"/>
    <m/>
    <m/>
    <n v="0"/>
    <n v="0"/>
    <n v="0"/>
    <n v="0"/>
    <m/>
    <m/>
  </r>
  <r>
    <x v="0"/>
    <x v="1"/>
    <x v="0"/>
    <d v="2022-03-21T00:00:00"/>
    <d v="2022-03-27T00:00:00"/>
    <x v="0"/>
    <x v="3"/>
    <x v="10"/>
    <s v="W13"/>
    <x v="10"/>
    <s v="TPCEBX041"/>
    <m/>
    <s v="Domestic"/>
    <x v="0"/>
    <x v="1"/>
    <s v="Ma"/>
    <x v="1"/>
    <n v="0"/>
    <n v="0"/>
    <n v="0"/>
    <n v="0"/>
    <m/>
    <m/>
    <n v="0"/>
    <n v="0"/>
    <n v="0"/>
    <n v="0"/>
    <m/>
    <m/>
  </r>
  <r>
    <x v="0"/>
    <x v="1"/>
    <x v="0"/>
    <d v="2022-03-21T00:00:00"/>
    <d v="2022-03-27T00:00:00"/>
    <x v="0"/>
    <x v="3"/>
    <x v="10"/>
    <s v="W13"/>
    <x v="10"/>
    <s v="TPCEBX043"/>
    <m/>
    <s v="Domestic"/>
    <x v="0"/>
    <x v="1"/>
    <s v="Ma"/>
    <x v="1"/>
    <n v="0"/>
    <n v="0"/>
    <n v="0"/>
    <n v="0"/>
    <m/>
    <m/>
    <n v="0"/>
    <n v="0"/>
    <n v="0"/>
    <n v="0"/>
    <m/>
    <m/>
  </r>
  <r>
    <x v="0"/>
    <x v="1"/>
    <x v="0"/>
    <d v="2022-03-21T00:00:00"/>
    <d v="2022-03-27T00:00:00"/>
    <x v="0"/>
    <x v="3"/>
    <x v="10"/>
    <s v="W13"/>
    <x v="10"/>
    <s v="TPCEBX044"/>
    <m/>
    <s v="Domestic"/>
    <x v="0"/>
    <x v="1"/>
    <s v="Ma"/>
    <x v="1"/>
    <n v="0"/>
    <n v="0"/>
    <n v="0"/>
    <n v="0"/>
    <m/>
    <m/>
    <n v="0"/>
    <n v="0"/>
    <n v="0"/>
    <n v="0"/>
    <m/>
    <m/>
  </r>
  <r>
    <x v="0"/>
    <x v="1"/>
    <x v="0"/>
    <d v="2022-03-21T00:00:00"/>
    <d v="2022-03-27T00:00:00"/>
    <x v="0"/>
    <x v="3"/>
    <x v="10"/>
    <s v="W13"/>
    <x v="10"/>
    <s v="TPCEBX045"/>
    <m/>
    <s v="Domestic"/>
    <x v="0"/>
    <x v="1"/>
    <s v="Ma"/>
    <x v="1"/>
    <n v="0"/>
    <n v="0"/>
    <n v="0"/>
    <n v="0"/>
    <m/>
    <m/>
    <n v="0"/>
    <n v="0"/>
    <n v="0"/>
    <n v="0"/>
    <m/>
    <m/>
  </r>
  <r>
    <x v="0"/>
    <x v="1"/>
    <x v="0"/>
    <d v="2022-03-21T00:00:00"/>
    <d v="2022-03-27T00:00:00"/>
    <x v="0"/>
    <x v="3"/>
    <x v="10"/>
    <s v="W13"/>
    <x v="10"/>
    <s v="TPCEBX046"/>
    <m/>
    <s v="Domestic"/>
    <x v="0"/>
    <x v="1"/>
    <s v="Ma"/>
    <x v="1"/>
    <n v="0"/>
    <n v="0"/>
    <n v="0"/>
    <n v="0"/>
    <m/>
    <m/>
    <n v="0"/>
    <n v="0"/>
    <n v="0"/>
    <n v="0"/>
    <m/>
    <m/>
  </r>
  <r>
    <x v="0"/>
    <x v="1"/>
    <x v="0"/>
    <d v="2022-03-21T00:00:00"/>
    <d v="2022-03-27T00:00:00"/>
    <x v="0"/>
    <x v="3"/>
    <x v="10"/>
    <s v="W13"/>
    <x v="10"/>
    <s v="TPCEBX061"/>
    <m/>
    <s v="Domestic"/>
    <x v="0"/>
    <x v="1"/>
    <s v="Ma"/>
    <x v="1"/>
    <n v="0"/>
    <n v="0"/>
    <n v="0"/>
    <n v="0"/>
    <m/>
    <m/>
    <n v="0"/>
    <n v="0"/>
    <n v="0"/>
    <n v="0"/>
    <m/>
    <m/>
  </r>
  <r>
    <x v="0"/>
    <x v="1"/>
    <x v="0"/>
    <d v="2022-03-21T00:00:00"/>
    <d v="2022-03-27T00:00:00"/>
    <x v="0"/>
    <x v="3"/>
    <x v="10"/>
    <s v="W13"/>
    <x v="10"/>
    <s v="TPCEBX062"/>
    <m/>
    <s v="Domestic"/>
    <x v="0"/>
    <x v="1"/>
    <s v="Ma"/>
    <x v="1"/>
    <n v="0"/>
    <n v="0"/>
    <n v="0"/>
    <n v="0"/>
    <m/>
    <m/>
    <n v="0"/>
    <n v="0"/>
    <n v="0"/>
    <n v="0"/>
    <m/>
    <m/>
  </r>
  <r>
    <x v="0"/>
    <x v="1"/>
    <x v="0"/>
    <d v="2022-03-21T00:00:00"/>
    <d v="2022-03-27T00:00:00"/>
    <x v="0"/>
    <x v="3"/>
    <x v="10"/>
    <s v="W13"/>
    <x v="10"/>
    <s v="TPCEBX063"/>
    <m/>
    <s v="Domestic"/>
    <x v="0"/>
    <x v="1"/>
    <s v="Ma"/>
    <x v="1"/>
    <n v="0"/>
    <n v="0"/>
    <n v="0"/>
    <n v="0"/>
    <m/>
    <m/>
    <n v="0"/>
    <n v="0"/>
    <n v="0"/>
    <n v="0"/>
    <m/>
    <m/>
  </r>
  <r>
    <x v="0"/>
    <x v="1"/>
    <x v="0"/>
    <d v="2022-03-21T00:00:00"/>
    <d v="2022-03-27T00:00:00"/>
    <x v="0"/>
    <x v="3"/>
    <x v="10"/>
    <s v="W13"/>
    <x v="10"/>
    <s v="TPCECG056"/>
    <m/>
    <s v="Domestic"/>
    <x v="0"/>
    <x v="2"/>
    <s v="Ri"/>
    <x v="1"/>
    <n v="3600"/>
    <n v="4360"/>
    <n v="760"/>
    <n v="0.78888888888888886"/>
    <m/>
    <m/>
    <n v="4200"/>
    <n v="4360"/>
    <n v="160"/>
    <n v="0.96190476190476193"/>
    <m/>
    <m/>
  </r>
  <r>
    <x v="0"/>
    <x v="1"/>
    <x v="0"/>
    <d v="2022-03-21T00:00:00"/>
    <d v="2022-03-27T00:00:00"/>
    <x v="0"/>
    <x v="3"/>
    <x v="10"/>
    <s v="W13"/>
    <x v="10"/>
    <s v="TPCECG057"/>
    <m/>
    <s v="Domestic"/>
    <x v="0"/>
    <x v="2"/>
    <s v="Ri"/>
    <x v="1"/>
    <n v="4760"/>
    <n v="7090.8"/>
    <n v="2330.8000000000002"/>
    <n v="0.51033613445378145"/>
    <m/>
    <m/>
    <n v="6536"/>
    <n v="7090.8"/>
    <n v="554.80000000000018"/>
    <n v="0.91511627906976745"/>
    <m/>
    <m/>
  </r>
  <r>
    <x v="0"/>
    <x v="1"/>
    <x v="0"/>
    <d v="2022-03-21T00:00:00"/>
    <d v="2022-03-27T00:00:00"/>
    <x v="0"/>
    <x v="3"/>
    <x v="10"/>
    <s v="W13"/>
    <x v="10"/>
    <s v="TPCECG062"/>
    <m/>
    <s v="Domestic"/>
    <x v="0"/>
    <x v="2"/>
    <s v="Ri"/>
    <x v="1"/>
    <n v="4200"/>
    <n v="4381"/>
    <n v="181"/>
    <n v="0.95690476190476192"/>
    <m/>
    <m/>
    <n v="4200"/>
    <n v="4381"/>
    <n v="181"/>
    <n v="0.95690476190476192"/>
    <m/>
    <m/>
  </r>
  <r>
    <x v="0"/>
    <x v="1"/>
    <x v="0"/>
    <d v="2022-03-21T00:00:00"/>
    <d v="2022-03-27T00:00:00"/>
    <x v="0"/>
    <x v="3"/>
    <x v="10"/>
    <s v="W13"/>
    <x v="10"/>
    <s v="TPCECG063"/>
    <m/>
    <s v="Domestic"/>
    <x v="0"/>
    <x v="2"/>
    <s v="Ri"/>
    <x v="0"/>
    <n v="4500"/>
    <n v="6819"/>
    <n v="2319"/>
    <n v="0.48466666666666669"/>
    <m/>
    <m/>
    <n v="7500"/>
    <n v="6819"/>
    <n v="681"/>
    <n v="0.90920000000000001"/>
    <m/>
    <m/>
  </r>
  <r>
    <x v="0"/>
    <x v="1"/>
    <x v="0"/>
    <d v="2022-03-21T00:00:00"/>
    <d v="2022-03-27T00:00:00"/>
    <x v="0"/>
    <x v="3"/>
    <x v="10"/>
    <s v="W13"/>
    <x v="10"/>
    <s v="TPCECG063"/>
    <m/>
    <s v="Domestic"/>
    <x v="0"/>
    <x v="2"/>
    <s v="Ri"/>
    <x v="1"/>
    <m/>
    <m/>
    <n v="0"/>
    <n v="0"/>
    <m/>
    <m/>
    <n v="0"/>
    <n v="0"/>
    <n v="0"/>
    <n v="0"/>
    <m/>
    <m/>
  </r>
  <r>
    <x v="0"/>
    <x v="1"/>
    <x v="0"/>
    <d v="2022-03-21T00:00:00"/>
    <d v="2022-03-27T00:00:00"/>
    <x v="0"/>
    <x v="3"/>
    <x v="10"/>
    <s v="W13"/>
    <x v="10"/>
    <s v="TPCECG064"/>
    <m/>
    <s v="Domestic"/>
    <x v="0"/>
    <x v="2"/>
    <s v="Ri"/>
    <x v="1"/>
    <n v="8400"/>
    <n v="9048"/>
    <n v="648"/>
    <n v="0.92285714285714282"/>
    <m/>
    <m/>
    <n v="8400"/>
    <n v="9048"/>
    <n v="648"/>
    <n v="0.92285714285714282"/>
    <m/>
    <m/>
  </r>
  <r>
    <x v="0"/>
    <x v="1"/>
    <x v="0"/>
    <d v="2022-03-21T00:00:00"/>
    <d v="2022-03-27T00:00:00"/>
    <x v="0"/>
    <x v="3"/>
    <x v="10"/>
    <s v="W13"/>
    <x v="10"/>
    <s v="TPCECG065"/>
    <m/>
    <s v="Domestic"/>
    <x v="0"/>
    <x v="2"/>
    <s v="Ri"/>
    <x v="0"/>
    <n v="4500"/>
    <n v="4731.5"/>
    <n v="231.5"/>
    <n v="0.9485555555555556"/>
    <m/>
    <m/>
    <n v="4500"/>
    <n v="4731.5"/>
    <n v="231.5"/>
    <n v="0.9485555555555556"/>
    <m/>
    <m/>
  </r>
  <r>
    <x v="0"/>
    <x v="1"/>
    <x v="0"/>
    <d v="2022-03-21T00:00:00"/>
    <d v="2022-03-27T00:00:00"/>
    <x v="0"/>
    <x v="3"/>
    <x v="10"/>
    <s v="W13"/>
    <x v="10"/>
    <s v="TPCECG066"/>
    <m/>
    <s v="Domestic"/>
    <x v="0"/>
    <x v="2"/>
    <s v="Ne"/>
    <x v="0"/>
    <n v="3500"/>
    <n v="2882.1"/>
    <n v="617.90000000000009"/>
    <n v="0.82345714285714289"/>
    <m/>
    <m/>
    <n v="3500"/>
    <n v="2882.1"/>
    <n v="617.90000000000009"/>
    <n v="0.82345714285714289"/>
    <m/>
    <m/>
  </r>
  <r>
    <x v="0"/>
    <x v="1"/>
    <x v="0"/>
    <d v="2022-03-21T00:00:00"/>
    <d v="2022-03-27T00:00:00"/>
    <x v="0"/>
    <x v="3"/>
    <x v="10"/>
    <s v="W13"/>
    <x v="10"/>
    <s v="TPCECG067"/>
    <m/>
    <s v="Domestic"/>
    <x v="0"/>
    <x v="2"/>
    <s v="Ne"/>
    <x v="0"/>
    <n v="7000"/>
    <n v="4471.5"/>
    <n v="2528.5"/>
    <n v="0.63878571428571429"/>
    <m/>
    <m/>
    <n v="3500"/>
    <n v="4471.5"/>
    <n v="971.5"/>
    <n v="0.72242857142857142"/>
    <m/>
    <m/>
  </r>
  <r>
    <x v="0"/>
    <x v="1"/>
    <x v="0"/>
    <d v="2022-03-21T00:00:00"/>
    <d v="2022-03-27T00:00:00"/>
    <x v="0"/>
    <x v="3"/>
    <x v="10"/>
    <s v="W13"/>
    <x v="10"/>
    <s v="TPCECG068"/>
    <m/>
    <s v="Domestic"/>
    <x v="0"/>
    <x v="2"/>
    <s v="Ne"/>
    <x v="0"/>
    <n v="10500"/>
    <n v="9289.5"/>
    <n v="1210.5"/>
    <n v="0.88471428571428568"/>
    <m/>
    <m/>
    <n v="10500"/>
    <n v="9289.5"/>
    <n v="1210.5"/>
    <n v="0.88471428571428568"/>
    <m/>
    <m/>
  </r>
  <r>
    <x v="0"/>
    <x v="1"/>
    <x v="0"/>
    <d v="2022-03-21T00:00:00"/>
    <d v="2022-03-27T00:00:00"/>
    <x v="0"/>
    <x v="3"/>
    <x v="10"/>
    <s v="W13"/>
    <x v="10"/>
    <s v="TPCECG070"/>
    <m/>
    <s v="Domestic"/>
    <x v="0"/>
    <x v="2"/>
    <s v="Pa"/>
    <x v="0"/>
    <n v="5700"/>
    <n v="6146"/>
    <n v="446"/>
    <n v="0.92175438596491233"/>
    <m/>
    <m/>
    <n v="7200"/>
    <n v="6146"/>
    <n v="1054"/>
    <n v="0.8536111111111111"/>
    <m/>
    <m/>
  </r>
  <r>
    <x v="0"/>
    <x v="1"/>
    <x v="0"/>
    <d v="2022-03-21T00:00:00"/>
    <d v="2022-03-27T00:00:00"/>
    <x v="0"/>
    <x v="3"/>
    <x v="10"/>
    <s v="W13"/>
    <x v="10"/>
    <s v="TPCECG073"/>
    <m/>
    <s v="Domestic"/>
    <x v="0"/>
    <x v="2"/>
    <s v="Pa"/>
    <x v="0"/>
    <n v="4400"/>
    <n v="3961.6000000000004"/>
    <n v="438.39999999999964"/>
    <n v="0.90036363636363648"/>
    <m/>
    <m/>
    <n v="4400"/>
    <n v="3961.6000000000004"/>
    <n v="438.39999999999964"/>
    <n v="0.90036363636363648"/>
    <m/>
    <m/>
  </r>
  <r>
    <x v="0"/>
    <x v="1"/>
    <x v="0"/>
    <d v="2022-03-21T00:00:00"/>
    <d v="2022-03-27T00:00:00"/>
    <x v="0"/>
    <x v="3"/>
    <x v="10"/>
    <s v="W13"/>
    <x v="10"/>
    <s v="TPCECG074"/>
    <m/>
    <s v="Domestic"/>
    <x v="0"/>
    <x v="2"/>
    <s v="Pa"/>
    <x v="0"/>
    <n v="2200"/>
    <n v="1985.2"/>
    <n v="214.79999999999995"/>
    <n v="0.90236363636363637"/>
    <m/>
    <m/>
    <n v="2200"/>
    <n v="1985.2"/>
    <n v="214.79999999999995"/>
    <n v="0.90236363636363637"/>
    <m/>
    <m/>
  </r>
  <r>
    <x v="0"/>
    <x v="1"/>
    <x v="0"/>
    <d v="2022-03-21T00:00:00"/>
    <d v="2022-03-27T00:00:00"/>
    <x v="0"/>
    <x v="3"/>
    <x v="10"/>
    <s v="W13"/>
    <x v="10"/>
    <s v="TPCECG076"/>
    <m/>
    <s v="Domestic"/>
    <x v="0"/>
    <x v="2"/>
    <s v="Pa"/>
    <x v="0"/>
    <n v="1000"/>
    <n v="544.79999999999995"/>
    <n v="455.20000000000005"/>
    <n v="0.54479999999999995"/>
    <m/>
    <m/>
    <n v="600"/>
    <n v="544.79999999999995"/>
    <n v="55.200000000000045"/>
    <n v="0.90799999999999992"/>
    <m/>
    <m/>
  </r>
  <r>
    <x v="0"/>
    <x v="1"/>
    <x v="0"/>
    <d v="2022-03-21T00:00:00"/>
    <d v="2022-03-27T00:00:00"/>
    <x v="0"/>
    <x v="3"/>
    <x v="10"/>
    <s v="W13"/>
    <x v="10"/>
    <s v="TPCECG077"/>
    <m/>
    <s v="Domestic"/>
    <x v="0"/>
    <x v="2"/>
    <s v="Pa"/>
    <x v="0"/>
    <n v="0"/>
    <n v="0"/>
    <n v="0"/>
    <n v="0"/>
    <m/>
    <m/>
    <n v="0"/>
    <n v="0"/>
    <n v="0"/>
    <n v="0"/>
    <m/>
    <m/>
  </r>
  <r>
    <x v="0"/>
    <x v="1"/>
    <x v="0"/>
    <d v="2022-03-21T00:00:00"/>
    <d v="2022-03-27T00:00:00"/>
    <x v="0"/>
    <x v="3"/>
    <x v="10"/>
    <s v="W13"/>
    <x v="10"/>
    <s v="TPCEHC021"/>
    <m/>
    <s v="Domestic"/>
    <x v="0"/>
    <x v="1"/>
    <s v="Ha"/>
    <x v="0"/>
    <n v="0"/>
    <n v="0"/>
    <n v="0"/>
    <n v="0"/>
    <m/>
    <m/>
    <n v="0"/>
    <n v="0"/>
    <n v="0"/>
    <n v="0"/>
    <m/>
    <m/>
  </r>
  <r>
    <x v="0"/>
    <x v="1"/>
    <x v="0"/>
    <d v="2022-03-21T00:00:00"/>
    <d v="2022-03-27T00:00:00"/>
    <x v="0"/>
    <x v="3"/>
    <x v="10"/>
    <s v="W13"/>
    <x v="10"/>
    <s v="TPCEHC021"/>
    <m/>
    <s v="Domestic"/>
    <x v="0"/>
    <x v="1"/>
    <s v="Ha"/>
    <x v="1"/>
    <n v="0"/>
    <m/>
    <n v="0"/>
    <n v="0"/>
    <m/>
    <m/>
    <m/>
    <n v="0"/>
    <n v="0"/>
    <n v="0"/>
    <m/>
    <m/>
  </r>
  <r>
    <x v="0"/>
    <x v="1"/>
    <x v="0"/>
    <d v="2022-03-21T00:00:00"/>
    <d v="2022-03-27T00:00:00"/>
    <x v="0"/>
    <x v="3"/>
    <x v="10"/>
    <s v="W13"/>
    <x v="10"/>
    <s v="TPCEHC024"/>
    <m/>
    <s v="Domestic"/>
    <x v="0"/>
    <x v="1"/>
    <s v="Ha"/>
    <x v="0"/>
    <n v="10400"/>
    <n v="11094"/>
    <n v="694"/>
    <n v="0.93326923076923074"/>
    <m/>
    <m/>
    <n v="10400"/>
    <n v="11094"/>
    <n v="694"/>
    <n v="0.93326923076923074"/>
    <m/>
    <m/>
  </r>
  <r>
    <x v="0"/>
    <x v="1"/>
    <x v="0"/>
    <d v="2022-03-21T00:00:00"/>
    <d v="2022-03-27T00:00:00"/>
    <x v="0"/>
    <x v="3"/>
    <x v="10"/>
    <s v="W13"/>
    <x v="10"/>
    <s v="TPCEHC024"/>
    <m/>
    <s v="Domestic"/>
    <x v="0"/>
    <x v="1"/>
    <s v="Ha"/>
    <x v="1"/>
    <n v="0"/>
    <m/>
    <n v="0"/>
    <n v="0"/>
    <m/>
    <m/>
    <n v="0"/>
    <n v="0"/>
    <n v="0"/>
    <n v="0"/>
    <m/>
    <m/>
  </r>
  <r>
    <x v="0"/>
    <x v="1"/>
    <x v="0"/>
    <d v="2022-03-21T00:00:00"/>
    <d v="2022-03-27T00:00:00"/>
    <x v="0"/>
    <x v="3"/>
    <x v="10"/>
    <s v="W13"/>
    <x v="10"/>
    <s v="TPCEHC025"/>
    <m/>
    <s v="Domestic"/>
    <x v="0"/>
    <x v="1"/>
    <s v="Ha"/>
    <x v="0"/>
    <n v="1300"/>
    <n v="1403"/>
    <n v="103"/>
    <n v="0.92076923076923078"/>
    <m/>
    <m/>
    <n v="1300"/>
    <n v="1403"/>
    <n v="103"/>
    <n v="0.92076923076923078"/>
    <m/>
    <m/>
  </r>
  <r>
    <x v="0"/>
    <x v="1"/>
    <x v="0"/>
    <d v="2022-03-21T00:00:00"/>
    <d v="2022-03-27T00:00:00"/>
    <x v="0"/>
    <x v="3"/>
    <x v="10"/>
    <s v="W13"/>
    <x v="10"/>
    <s v="TPCEHC025"/>
    <m/>
    <s v="Domestic"/>
    <x v="0"/>
    <x v="1"/>
    <s v="Ha"/>
    <x v="1"/>
    <n v="0"/>
    <m/>
    <n v="0"/>
    <n v="0"/>
    <m/>
    <m/>
    <n v="0"/>
    <n v="0"/>
    <n v="0"/>
    <n v="0"/>
    <m/>
    <m/>
  </r>
  <r>
    <x v="0"/>
    <x v="1"/>
    <x v="0"/>
    <d v="2022-03-21T00:00:00"/>
    <d v="2022-03-27T00:00:00"/>
    <x v="0"/>
    <x v="3"/>
    <x v="10"/>
    <s v="W13"/>
    <x v="10"/>
    <s v="TPCEHC026"/>
    <m/>
    <s v="Domestic"/>
    <x v="0"/>
    <x v="1"/>
    <s v="Ha"/>
    <x v="0"/>
    <n v="0"/>
    <n v="0"/>
    <n v="0"/>
    <n v="0"/>
    <m/>
    <m/>
    <n v="0"/>
    <n v="0"/>
    <n v="0"/>
    <n v="0"/>
    <m/>
    <m/>
  </r>
  <r>
    <x v="0"/>
    <x v="1"/>
    <x v="0"/>
    <d v="2022-03-21T00:00:00"/>
    <d v="2022-03-27T00:00:00"/>
    <x v="0"/>
    <x v="3"/>
    <x v="10"/>
    <s v="W13"/>
    <x v="10"/>
    <s v="TPCEHC026"/>
    <m/>
    <s v="Domestic"/>
    <x v="0"/>
    <x v="1"/>
    <s v="Ha"/>
    <x v="1"/>
    <n v="0"/>
    <m/>
    <n v="0"/>
    <n v="0"/>
    <m/>
    <m/>
    <n v="0"/>
    <n v="0"/>
    <n v="0"/>
    <n v="0"/>
    <m/>
    <m/>
  </r>
  <r>
    <x v="0"/>
    <x v="1"/>
    <x v="0"/>
    <d v="2022-03-21T00:00:00"/>
    <d v="2022-03-27T00:00:00"/>
    <x v="0"/>
    <x v="3"/>
    <x v="10"/>
    <s v="W13"/>
    <x v="10"/>
    <s v="TPCEHC027"/>
    <m/>
    <s v="Domestic"/>
    <x v="0"/>
    <x v="1"/>
    <s v="Ha"/>
    <x v="0"/>
    <n v="3900"/>
    <n v="3429.5"/>
    <n v="470.5"/>
    <n v="0.87935897435897437"/>
    <m/>
    <m/>
    <n v="3900"/>
    <n v="3429.5"/>
    <n v="470.5"/>
    <n v="0.87935897435897437"/>
    <m/>
    <m/>
  </r>
  <r>
    <x v="0"/>
    <x v="1"/>
    <x v="0"/>
    <d v="2022-03-21T00:00:00"/>
    <d v="2022-03-27T00:00:00"/>
    <x v="0"/>
    <x v="3"/>
    <x v="10"/>
    <s v="W13"/>
    <x v="10"/>
    <s v="TPCEHC027"/>
    <m/>
    <s v="Domestic"/>
    <x v="0"/>
    <x v="1"/>
    <s v="Ha"/>
    <x v="1"/>
    <n v="0"/>
    <m/>
    <n v="0"/>
    <n v="0"/>
    <m/>
    <m/>
    <n v="0"/>
    <n v="0"/>
    <n v="0"/>
    <n v="0"/>
    <m/>
    <m/>
  </r>
  <r>
    <x v="0"/>
    <x v="1"/>
    <x v="0"/>
    <d v="2022-03-21T00:00:00"/>
    <d v="2022-03-27T00:00:00"/>
    <x v="0"/>
    <x v="3"/>
    <x v="10"/>
    <s v="W13"/>
    <x v="10"/>
    <s v="TPCEHC029"/>
    <m/>
    <s v="Domestic"/>
    <x v="0"/>
    <x v="1"/>
    <s v="Ha"/>
    <x v="0"/>
    <n v="0"/>
    <n v="0"/>
    <n v="0"/>
    <n v="0"/>
    <m/>
    <m/>
    <n v="0"/>
    <n v="0"/>
    <n v="0"/>
    <n v="0"/>
    <m/>
    <m/>
  </r>
  <r>
    <x v="0"/>
    <x v="1"/>
    <x v="0"/>
    <d v="2022-03-21T00:00:00"/>
    <d v="2022-03-27T00:00:00"/>
    <x v="0"/>
    <x v="3"/>
    <x v="10"/>
    <s v="W13"/>
    <x v="10"/>
    <s v="TPCEHC029"/>
    <m/>
    <s v="Domestic"/>
    <x v="0"/>
    <x v="1"/>
    <s v="Ha"/>
    <x v="1"/>
    <n v="0"/>
    <m/>
    <n v="0"/>
    <n v="0"/>
    <m/>
    <m/>
    <n v="0"/>
    <n v="0"/>
    <n v="0"/>
    <n v="0"/>
    <m/>
    <m/>
  </r>
  <r>
    <x v="0"/>
    <x v="1"/>
    <x v="0"/>
    <d v="2022-03-21T00:00:00"/>
    <d v="2022-03-27T00:00:00"/>
    <x v="0"/>
    <x v="3"/>
    <x v="10"/>
    <s v="W13"/>
    <x v="10"/>
    <s v="TPCEHC030"/>
    <m/>
    <s v="Domestic"/>
    <x v="0"/>
    <x v="1"/>
    <s v="Ha"/>
    <x v="0"/>
    <n v="0"/>
    <n v="0"/>
    <n v="0"/>
    <n v="0"/>
    <m/>
    <m/>
    <n v="0"/>
    <n v="0"/>
    <n v="0"/>
    <n v="0"/>
    <m/>
    <m/>
  </r>
  <r>
    <x v="0"/>
    <x v="1"/>
    <x v="0"/>
    <d v="2022-03-21T00:00:00"/>
    <d v="2022-03-27T00:00:00"/>
    <x v="0"/>
    <x v="3"/>
    <x v="10"/>
    <s v="W13"/>
    <x v="10"/>
    <s v="TPCEHC030"/>
    <m/>
    <s v="Domestic"/>
    <x v="0"/>
    <x v="1"/>
    <s v="Ha"/>
    <x v="1"/>
    <n v="0"/>
    <m/>
    <n v="0"/>
    <n v="0"/>
    <m/>
    <m/>
    <n v="0"/>
    <n v="0"/>
    <n v="0"/>
    <n v="0"/>
    <m/>
    <m/>
  </r>
  <r>
    <x v="0"/>
    <x v="1"/>
    <x v="0"/>
    <d v="2022-03-21T00:00:00"/>
    <d v="2022-03-27T00:00:00"/>
    <x v="0"/>
    <x v="3"/>
    <x v="10"/>
    <s v="W13"/>
    <x v="10"/>
    <s v="TPCEME003"/>
    <m/>
    <s v="Domestic"/>
    <x v="0"/>
    <x v="2"/>
    <s v="Ri"/>
    <x v="0"/>
    <n v="4800"/>
    <n v="5099.0399999999991"/>
    <n v="299.03999999999905"/>
    <n v="0.9377000000000002"/>
    <m/>
    <m/>
    <n v="4800"/>
    <n v="5099.0399999999991"/>
    <n v="299.03999999999905"/>
    <n v="0.9377000000000002"/>
    <m/>
    <m/>
  </r>
  <r>
    <x v="0"/>
    <x v="1"/>
    <x v="0"/>
    <d v="2022-03-21T00:00:00"/>
    <d v="2022-03-27T00:00:00"/>
    <x v="0"/>
    <x v="3"/>
    <x v="10"/>
    <s v="W13"/>
    <x v="10"/>
    <s v="TPCEME003"/>
    <m/>
    <s v="Domestic"/>
    <x v="0"/>
    <x v="2"/>
    <s v="Ri"/>
    <x v="1"/>
    <m/>
    <m/>
    <n v="0"/>
    <n v="0"/>
    <m/>
    <m/>
    <n v="0"/>
    <n v="0"/>
    <n v="0"/>
    <n v="0"/>
    <m/>
    <m/>
  </r>
  <r>
    <x v="0"/>
    <x v="1"/>
    <x v="0"/>
    <d v="2022-03-21T00:00:00"/>
    <d v="2022-03-27T00:00:00"/>
    <x v="0"/>
    <x v="3"/>
    <x v="10"/>
    <s v="W13"/>
    <x v="10"/>
    <s v="TPCEME004"/>
    <m/>
    <s v="Domestic"/>
    <x v="0"/>
    <x v="2"/>
    <s v=""/>
    <x v="0"/>
    <n v="0"/>
    <n v="0"/>
    <n v="0"/>
    <n v="0"/>
    <m/>
    <m/>
    <n v="0"/>
    <n v="0"/>
    <n v="0"/>
    <n v="0"/>
    <m/>
    <m/>
  </r>
  <r>
    <x v="0"/>
    <x v="1"/>
    <x v="0"/>
    <d v="2022-03-21T00:00:00"/>
    <d v="2022-03-27T00:00:00"/>
    <x v="0"/>
    <x v="3"/>
    <x v="10"/>
    <s v="W13"/>
    <x v="10"/>
    <s v="TPCEXC004"/>
    <m/>
    <s v="Domestic"/>
    <x v="0"/>
    <x v="1"/>
    <s v="Sh"/>
    <x v="0"/>
    <n v="3000"/>
    <n v="3279.2"/>
    <n v="279.19999999999982"/>
    <n v="0.90693333333333337"/>
    <m/>
    <m/>
    <n v="3000"/>
    <n v="3279.2"/>
    <n v="279.19999999999982"/>
    <n v="0.90693333333333337"/>
    <m/>
    <m/>
  </r>
  <r>
    <x v="0"/>
    <x v="1"/>
    <x v="0"/>
    <d v="2022-03-21T00:00:00"/>
    <d v="2022-03-27T00:00:00"/>
    <x v="0"/>
    <x v="3"/>
    <x v="10"/>
    <s v="W13"/>
    <x v="10"/>
    <s v="TPCEXM005"/>
    <m/>
    <s v="Domestic"/>
    <x v="0"/>
    <x v="1"/>
    <s v="Sh"/>
    <x v="0"/>
    <n v="0"/>
    <n v="0"/>
    <n v="0"/>
    <n v="0"/>
    <m/>
    <m/>
    <n v="0"/>
    <n v="0"/>
    <n v="0"/>
    <n v="0"/>
    <m/>
    <m/>
  </r>
  <r>
    <x v="0"/>
    <x v="1"/>
    <x v="0"/>
    <d v="2022-03-21T00:00:00"/>
    <d v="2022-03-27T00:00:00"/>
    <x v="0"/>
    <x v="3"/>
    <x v="10"/>
    <s v="W13"/>
    <x v="10"/>
    <s v="TPCEXM007"/>
    <m/>
    <s v="Domestic"/>
    <x v="0"/>
    <x v="1"/>
    <s v="Sh"/>
    <x v="0"/>
    <n v="0"/>
    <m/>
    <n v="0"/>
    <n v="0"/>
    <m/>
    <m/>
    <m/>
    <n v="0"/>
    <n v="0"/>
    <n v="0"/>
    <m/>
    <m/>
  </r>
  <r>
    <x v="0"/>
    <x v="1"/>
    <x v="0"/>
    <d v="2022-03-21T00:00:00"/>
    <d v="2022-03-27T00:00:00"/>
    <x v="0"/>
    <x v="3"/>
    <x v="10"/>
    <s v="W13"/>
    <x v="10"/>
    <s v="TPMBFCG002"/>
    <m/>
    <s v="Export"/>
    <x v="0"/>
    <x v="2"/>
    <s v="Sp"/>
    <x v="0"/>
    <n v="0"/>
    <m/>
    <n v="0"/>
    <n v="0"/>
    <m/>
    <m/>
    <m/>
    <n v="0"/>
    <n v="0"/>
    <n v="0"/>
    <m/>
    <m/>
  </r>
  <r>
    <x v="0"/>
    <x v="1"/>
    <x v="0"/>
    <d v="2022-03-21T00:00:00"/>
    <d v="2022-03-27T00:00:00"/>
    <x v="0"/>
    <x v="3"/>
    <x v="10"/>
    <s v="W13"/>
    <x v="10"/>
    <s v="TPMTCCG001"/>
    <m/>
    <s v="Export"/>
    <x v="0"/>
    <x v="2"/>
    <s v=""/>
    <x v="0"/>
    <n v="0"/>
    <n v="0"/>
    <n v="0"/>
    <n v="0"/>
    <m/>
    <m/>
    <n v="0"/>
    <n v="0"/>
    <n v="0"/>
    <n v="0"/>
    <m/>
    <m/>
  </r>
  <r>
    <x v="0"/>
    <x v="1"/>
    <x v="0"/>
    <d v="2022-03-21T00:00:00"/>
    <d v="2022-03-27T00:00:00"/>
    <x v="0"/>
    <x v="3"/>
    <x v="10"/>
    <s v="W13"/>
    <x v="10"/>
    <s v="TPMTCCG002"/>
    <m/>
    <s v="Export"/>
    <x v="0"/>
    <x v="2"/>
    <s v=""/>
    <x v="0"/>
    <n v="0"/>
    <n v="0"/>
    <n v="0"/>
    <n v="0"/>
    <m/>
    <m/>
    <n v="0"/>
    <n v="0"/>
    <n v="0"/>
    <n v="0"/>
    <m/>
    <m/>
  </r>
  <r>
    <x v="0"/>
    <x v="1"/>
    <x v="0"/>
    <d v="2022-03-21T00:00:00"/>
    <d v="2022-03-27T00:00:00"/>
    <x v="0"/>
    <x v="3"/>
    <x v="10"/>
    <s v="W13"/>
    <x v="10"/>
    <s v="TPMTCCG003"/>
    <m/>
    <s v="Export"/>
    <x v="0"/>
    <x v="2"/>
    <s v=""/>
    <x v="1"/>
    <n v="0"/>
    <n v="0"/>
    <n v="0"/>
    <n v="0"/>
    <m/>
    <m/>
    <n v="0"/>
    <n v="0"/>
    <n v="0"/>
    <n v="0"/>
    <m/>
    <m/>
  </r>
  <r>
    <x v="0"/>
    <x v="1"/>
    <x v="0"/>
    <d v="2022-03-21T00:00:00"/>
    <d v="2022-03-27T00:00:00"/>
    <x v="0"/>
    <x v="3"/>
    <x v="10"/>
    <s v="W13"/>
    <x v="10"/>
    <s v="TPMTCCG004"/>
    <m/>
    <s v="Export"/>
    <x v="0"/>
    <x v="2"/>
    <s v=""/>
    <x v="1"/>
    <n v="0"/>
    <n v="0"/>
    <n v="0"/>
    <n v="0"/>
    <m/>
    <m/>
    <n v="0"/>
    <n v="0"/>
    <n v="0"/>
    <n v="0"/>
    <m/>
    <m/>
  </r>
  <r>
    <x v="0"/>
    <x v="1"/>
    <x v="0"/>
    <d v="2022-03-21T00:00:00"/>
    <d v="2022-03-27T00:00:00"/>
    <x v="0"/>
    <x v="3"/>
    <x v="10"/>
    <s v="W13"/>
    <x v="10"/>
    <s v="TPMTCCG005"/>
    <m/>
    <s v="Export"/>
    <x v="0"/>
    <x v="2"/>
    <s v=""/>
    <x v="0"/>
    <n v="0"/>
    <n v="0"/>
    <n v="0"/>
    <n v="0"/>
    <m/>
    <m/>
    <n v="0"/>
    <n v="0"/>
    <n v="0"/>
    <n v="0"/>
    <m/>
    <m/>
  </r>
  <r>
    <x v="0"/>
    <x v="1"/>
    <x v="0"/>
    <d v="2022-03-21T00:00:00"/>
    <d v="2022-03-27T00:00:00"/>
    <x v="0"/>
    <x v="3"/>
    <x v="10"/>
    <s v="W13"/>
    <x v="10"/>
    <s v="TPMTCCG006"/>
    <m/>
    <s v="Export"/>
    <x v="0"/>
    <x v="2"/>
    <s v=""/>
    <x v="0"/>
    <n v="0"/>
    <m/>
    <n v="0"/>
    <n v="0"/>
    <m/>
    <m/>
    <m/>
    <n v="0"/>
    <n v="0"/>
    <n v="0"/>
    <m/>
    <m/>
  </r>
  <r>
    <x v="0"/>
    <x v="1"/>
    <x v="0"/>
    <d v="2022-03-21T00:00:00"/>
    <d v="2022-03-27T00:00:00"/>
    <x v="0"/>
    <x v="3"/>
    <x v="10"/>
    <s v="W13"/>
    <x v="10"/>
    <s v="TPTFGBB003"/>
    <m/>
    <s v="Export"/>
    <x v="0"/>
    <x v="1"/>
    <s v=""/>
    <x v="0"/>
    <n v="0"/>
    <m/>
    <n v="0"/>
    <n v="0"/>
    <m/>
    <m/>
    <m/>
    <n v="0"/>
    <n v="0"/>
    <n v="0"/>
    <m/>
    <m/>
  </r>
  <r>
    <x v="0"/>
    <x v="1"/>
    <x v="0"/>
    <d v="2022-03-21T00:00:00"/>
    <d v="2022-03-27T00:00:00"/>
    <x v="0"/>
    <x v="3"/>
    <x v="10"/>
    <s v="W13"/>
    <x v="10"/>
    <s v="TPTFGBX007"/>
    <m/>
    <s v="Export"/>
    <x v="0"/>
    <x v="1"/>
    <s v=""/>
    <x v="0"/>
    <n v="0"/>
    <m/>
    <n v="0"/>
    <n v="0"/>
    <m/>
    <m/>
    <m/>
    <n v="0"/>
    <n v="0"/>
    <n v="0"/>
    <m/>
    <m/>
  </r>
  <r>
    <x v="0"/>
    <x v="1"/>
    <x v="0"/>
    <d v="2022-03-21T00:00:00"/>
    <d v="2022-03-27T00:00:00"/>
    <x v="0"/>
    <x v="3"/>
    <x v="10"/>
    <s v="W13"/>
    <x v="10"/>
    <s v="TPTFGBX017"/>
    <m/>
    <s v="Export"/>
    <x v="0"/>
    <x v="1"/>
    <s v=""/>
    <x v="0"/>
    <n v="0"/>
    <m/>
    <n v="0"/>
    <n v="0"/>
    <m/>
    <m/>
    <m/>
    <n v="0"/>
    <n v="0"/>
    <n v="0"/>
    <m/>
    <m/>
  </r>
  <r>
    <x v="0"/>
    <x v="1"/>
    <x v="0"/>
    <d v="2022-03-21T00:00:00"/>
    <d v="2022-03-27T00:00:00"/>
    <x v="0"/>
    <x v="3"/>
    <x v="10"/>
    <s v="W13"/>
    <x v="10"/>
    <s v="TPTFGBX021"/>
    <m/>
    <s v="Export"/>
    <x v="0"/>
    <x v="1"/>
    <s v=""/>
    <x v="0"/>
    <n v="0"/>
    <m/>
    <n v="0"/>
    <n v="0"/>
    <m/>
    <m/>
    <m/>
    <n v="0"/>
    <n v="0"/>
    <n v="0"/>
    <m/>
    <m/>
  </r>
  <r>
    <x v="0"/>
    <x v="1"/>
    <x v="0"/>
    <d v="2022-03-21T00:00:00"/>
    <d v="2022-03-27T00:00:00"/>
    <x v="0"/>
    <x v="3"/>
    <x v="10"/>
    <s v="W13"/>
    <x v="10"/>
    <s v="TPTFGBX025"/>
    <m/>
    <s v="Export"/>
    <x v="0"/>
    <x v="1"/>
    <s v="Di"/>
    <x v="0"/>
    <n v="0"/>
    <n v="0"/>
    <n v="0"/>
    <n v="0"/>
    <m/>
    <m/>
    <n v="0"/>
    <n v="0"/>
    <n v="0"/>
    <n v="0"/>
    <m/>
    <m/>
  </r>
  <r>
    <x v="0"/>
    <x v="1"/>
    <x v="0"/>
    <d v="2022-03-21T00:00:00"/>
    <d v="2022-03-27T00:00:00"/>
    <x v="0"/>
    <x v="3"/>
    <x v="10"/>
    <s v="W13"/>
    <x v="10"/>
    <s v="TPTFGBX028"/>
    <m/>
    <s v="Export"/>
    <x v="0"/>
    <x v="1"/>
    <s v=""/>
    <x v="0"/>
    <n v="0"/>
    <m/>
    <n v="0"/>
    <n v="0"/>
    <m/>
    <m/>
    <m/>
    <n v="0"/>
    <n v="0"/>
    <n v="0"/>
    <m/>
    <m/>
  </r>
  <r>
    <x v="0"/>
    <x v="1"/>
    <x v="0"/>
    <d v="2022-03-21T00:00:00"/>
    <d v="2022-03-27T00:00:00"/>
    <x v="0"/>
    <x v="3"/>
    <x v="10"/>
    <s v="W13"/>
    <x v="10"/>
    <s v="TPTFGCG009"/>
    <m/>
    <s v="Export"/>
    <x v="0"/>
    <x v="1"/>
    <s v=""/>
    <x v="0"/>
    <n v="0"/>
    <m/>
    <n v="0"/>
    <n v="0"/>
    <m/>
    <m/>
    <m/>
    <n v="0"/>
    <n v="0"/>
    <n v="0"/>
    <m/>
    <m/>
  </r>
  <r>
    <x v="0"/>
    <x v="1"/>
    <x v="0"/>
    <d v="2022-03-21T00:00:00"/>
    <d v="2022-03-27T00:00:00"/>
    <x v="0"/>
    <x v="3"/>
    <x v="10"/>
    <s v="W13"/>
    <x v="10"/>
    <s v="TPTFGCG013"/>
    <m/>
    <s v="Export"/>
    <x v="0"/>
    <x v="2"/>
    <s v="Sp"/>
    <x v="0"/>
    <n v="126000"/>
    <n v="131104"/>
    <n v="5104"/>
    <n v="0.95949206349206351"/>
    <m/>
    <m/>
    <n v="132000"/>
    <n v="131104"/>
    <n v="896"/>
    <n v="0.99321212121212121"/>
    <m/>
    <m/>
  </r>
  <r>
    <x v="0"/>
    <x v="1"/>
    <x v="0"/>
    <d v="2022-03-21T00:00:00"/>
    <d v="2022-03-27T00:00:00"/>
    <x v="0"/>
    <x v="3"/>
    <x v="10"/>
    <s v="W13"/>
    <x v="10"/>
    <s v="TPTFGCG014"/>
    <m/>
    <s v="Export"/>
    <x v="0"/>
    <x v="2"/>
    <s v="Sp"/>
    <x v="0"/>
    <n v="0"/>
    <m/>
    <n v="0"/>
    <n v="0"/>
    <m/>
    <m/>
    <m/>
    <n v="0"/>
    <n v="0"/>
    <n v="0"/>
    <m/>
    <m/>
  </r>
  <r>
    <x v="0"/>
    <x v="1"/>
    <x v="0"/>
    <d v="2022-03-21T00:00:00"/>
    <d v="2022-03-27T00:00:00"/>
    <x v="0"/>
    <x v="3"/>
    <x v="10"/>
    <s v="W13"/>
    <x v="10"/>
    <s v="TPTFGHT001"/>
    <m/>
    <s v="Export"/>
    <x v="0"/>
    <x v="1"/>
    <s v=""/>
    <x v="0"/>
    <n v="0"/>
    <n v="0"/>
    <n v="0"/>
    <n v="0"/>
    <m/>
    <m/>
    <n v="0"/>
    <n v="0"/>
    <n v="0"/>
    <n v="0"/>
    <m/>
    <m/>
  </r>
  <r>
    <x v="0"/>
    <x v="1"/>
    <x v="0"/>
    <d v="2022-03-21T00:00:00"/>
    <d v="2022-03-27T00:00:00"/>
    <x v="0"/>
    <x v="3"/>
    <x v="10"/>
    <s v="W13"/>
    <x v="10"/>
    <s v="TPTFGHT017"/>
    <m/>
    <s v="Export"/>
    <x v="0"/>
    <x v="1"/>
    <s v=""/>
    <x v="0"/>
    <n v="0"/>
    <m/>
    <n v="0"/>
    <n v="0"/>
    <m/>
    <m/>
    <m/>
    <n v="0"/>
    <n v="0"/>
    <n v="0"/>
    <m/>
    <m/>
  </r>
  <r>
    <x v="0"/>
    <x v="1"/>
    <x v="0"/>
    <d v="2022-03-21T00:00:00"/>
    <d v="2022-03-27T00:00:00"/>
    <x v="0"/>
    <x v="3"/>
    <x v="10"/>
    <s v="W13"/>
    <x v="10"/>
    <s v="TPTFGHT021"/>
    <m/>
    <s v="Export"/>
    <x v="0"/>
    <x v="1"/>
    <s v="Di"/>
    <x v="0"/>
    <n v="27000"/>
    <n v="27083.376"/>
    <n v="83.376000000000204"/>
    <n v="0.99691200000000002"/>
    <m/>
    <m/>
    <n v="27000"/>
    <n v="27083.376"/>
    <n v="83.376000000000204"/>
    <n v="0.99691200000000002"/>
    <m/>
    <m/>
  </r>
  <r>
    <x v="0"/>
    <x v="1"/>
    <x v="0"/>
    <d v="2022-03-21T00:00:00"/>
    <d v="2022-03-27T00:00:00"/>
    <x v="0"/>
    <x v="3"/>
    <x v="10"/>
    <s v="W13"/>
    <x v="10"/>
    <s v="TPTFGHT027"/>
    <m/>
    <s v="Export"/>
    <x v="0"/>
    <x v="1"/>
    <s v=""/>
    <x v="0"/>
    <n v="0"/>
    <m/>
    <n v="0"/>
    <n v="0"/>
    <m/>
    <m/>
    <m/>
    <n v="0"/>
    <n v="0"/>
    <n v="0"/>
    <m/>
    <m/>
  </r>
  <r>
    <x v="0"/>
    <x v="1"/>
    <x v="0"/>
    <d v="2022-03-21T00:00:00"/>
    <d v="2022-03-27T00:00:00"/>
    <x v="0"/>
    <x v="3"/>
    <x v="10"/>
    <s v="W13"/>
    <x v="10"/>
    <s v="TPTTFCG006"/>
    <m/>
    <s v="Export"/>
    <x v="0"/>
    <x v="2"/>
    <s v="Sp"/>
    <x v="0"/>
    <n v="0"/>
    <m/>
    <n v="0"/>
    <n v="0"/>
    <m/>
    <m/>
    <m/>
    <n v="0"/>
    <n v="0"/>
    <n v="0"/>
    <m/>
    <m/>
  </r>
  <r>
    <x v="0"/>
    <x v="1"/>
    <x v="0"/>
    <d v="2022-03-21T00:00:00"/>
    <d v="2022-03-27T00:00:00"/>
    <x v="0"/>
    <x v="3"/>
    <x v="10"/>
    <s v="W13"/>
    <x v="10"/>
    <s v="TPTTFDS002"/>
    <m/>
    <s v="Export"/>
    <x v="0"/>
    <x v="1"/>
    <s v="Di"/>
    <x v="0"/>
    <n v="0"/>
    <m/>
    <n v="0"/>
    <n v="0"/>
    <m/>
    <m/>
    <m/>
    <n v="0"/>
    <n v="0"/>
    <n v="0"/>
    <m/>
    <m/>
  </r>
  <r>
    <x v="0"/>
    <x v="1"/>
    <x v="0"/>
    <d v="2022-03-21T00:00:00"/>
    <d v="2022-03-27T00:00:00"/>
    <x v="0"/>
    <x v="3"/>
    <x v="10"/>
    <s v="W13"/>
    <x v="10"/>
    <s v="TPTTFHC005"/>
    <m/>
    <s v="Export"/>
    <x v="0"/>
    <x v="1"/>
    <s v="Di"/>
    <x v="0"/>
    <n v="0"/>
    <m/>
    <n v="0"/>
    <n v="0"/>
    <m/>
    <m/>
    <m/>
    <n v="0"/>
    <n v="0"/>
    <n v="0"/>
    <m/>
    <m/>
  </r>
  <r>
    <x v="0"/>
    <x v="1"/>
    <x v="0"/>
    <d v="2022-03-21T00:00:00"/>
    <d v="2022-03-27T00:00:00"/>
    <x v="0"/>
    <x v="3"/>
    <x v="10"/>
    <s v="W13"/>
    <x v="10"/>
    <s v="TPTTFXM005"/>
    <m/>
    <s v="Export"/>
    <x v="0"/>
    <x v="1"/>
    <s v="Di"/>
    <x v="0"/>
    <n v="0"/>
    <m/>
    <n v="0"/>
    <n v="0"/>
    <m/>
    <m/>
    <m/>
    <n v="0"/>
    <n v="0"/>
    <n v="0"/>
    <m/>
    <m/>
  </r>
  <r>
    <x v="0"/>
    <x v="1"/>
    <x v="0"/>
    <d v="2022-03-21T00:00:00"/>
    <d v="2022-03-27T00:00:00"/>
    <x v="0"/>
    <x v="3"/>
    <x v="10"/>
    <s v="W13"/>
    <x v="10"/>
    <s v="11VMB00002"/>
    <m/>
    <s v="Domestic"/>
    <x v="1"/>
    <x v="3"/>
    <s v="TO"/>
    <x v="2"/>
    <n v="281.6670819970264"/>
    <n v="312.2"/>
    <n v="30.532918002973588"/>
    <n v="0.89159926752357976"/>
    <m/>
    <m/>
    <n v="282"/>
    <n v="312.2"/>
    <n v="30.199999999999989"/>
    <n v="0.89290780141843973"/>
    <m/>
    <m/>
  </r>
  <r>
    <x v="0"/>
    <x v="1"/>
    <x v="0"/>
    <d v="2022-03-21T00:00:00"/>
    <d v="2022-03-27T00:00:00"/>
    <x v="0"/>
    <x v="3"/>
    <x v="10"/>
    <s v="W13"/>
    <x v="10"/>
    <s v="11VMB00004"/>
    <m/>
    <s v="Domestic"/>
    <x v="1"/>
    <x v="3"/>
    <s v="TO"/>
    <x v="2"/>
    <n v="193.42520112696431"/>
    <n v="232.25"/>
    <n v="38.824798873035689"/>
    <n v="0.7992774537814693"/>
    <m/>
    <m/>
    <n v="193"/>
    <n v="232.25"/>
    <n v="39.25"/>
    <n v="0.79663212435233155"/>
    <m/>
    <m/>
  </r>
  <r>
    <x v="0"/>
    <x v="1"/>
    <x v="0"/>
    <d v="2022-03-21T00:00:00"/>
    <d v="2022-03-27T00:00:00"/>
    <x v="0"/>
    <x v="3"/>
    <x v="10"/>
    <s v="W13"/>
    <x v="10"/>
    <s v="11VMB00005"/>
    <m/>
    <s v="Domestic"/>
    <x v="1"/>
    <x v="3"/>
    <s v="TO"/>
    <x v="2"/>
    <n v="167.24696042565878"/>
    <n v="176"/>
    <n v="8.7530395743412157"/>
    <n v="0.94766398413421726"/>
    <m/>
    <m/>
    <n v="167"/>
    <n v="176"/>
    <n v="9"/>
    <n v="0.94610778443113774"/>
    <m/>
    <m/>
  </r>
  <r>
    <x v="0"/>
    <x v="1"/>
    <x v="0"/>
    <d v="2022-03-21T00:00:00"/>
    <d v="2022-03-27T00:00:00"/>
    <x v="0"/>
    <x v="3"/>
    <x v="10"/>
    <s v="W13"/>
    <x v="10"/>
    <s v="11VMB00006"/>
    <m/>
    <s v="Domestic"/>
    <x v="1"/>
    <x v="3"/>
    <s v="TO"/>
    <x v="2"/>
    <n v="103.82823791406557"/>
    <n v="109.25"/>
    <n v="5.4217620859344322"/>
    <n v="0.94778143022689254"/>
    <m/>
    <m/>
    <n v="104"/>
    <n v="109.25"/>
    <n v="5.25"/>
    <n v="0.94951923076923073"/>
    <m/>
    <m/>
  </r>
  <r>
    <x v="0"/>
    <x v="1"/>
    <x v="0"/>
    <d v="2022-03-21T00:00:00"/>
    <d v="2022-03-27T00:00:00"/>
    <x v="0"/>
    <x v="3"/>
    <x v="10"/>
    <s v="W13"/>
    <x v="10"/>
    <s v="11VMB00042"/>
    <m/>
    <s v="Domestic"/>
    <x v="1"/>
    <x v="4"/>
    <s v="KI"/>
    <x v="1"/>
    <n v="516"/>
    <n v="1452"/>
    <n v="936"/>
    <n v="0"/>
    <m/>
    <m/>
    <n v="1506"/>
    <n v="1452"/>
    <n v="54"/>
    <n v="0.96414342629482075"/>
    <m/>
    <m/>
  </r>
  <r>
    <x v="0"/>
    <x v="1"/>
    <x v="0"/>
    <d v="2022-03-21T00:00:00"/>
    <d v="2022-03-27T00:00:00"/>
    <x v="0"/>
    <x v="3"/>
    <x v="10"/>
    <s v="W13"/>
    <x v="10"/>
    <s v="11VMB00045"/>
    <m/>
    <s v="Domestic"/>
    <x v="1"/>
    <x v="4"/>
    <s v="KI"/>
    <x v="1"/>
    <n v="800"/>
    <n v="780"/>
    <n v="20"/>
    <n v="0.97499999999999998"/>
    <m/>
    <m/>
    <n v="800"/>
    <n v="780"/>
    <n v="20"/>
    <n v="0.97499999999999998"/>
    <m/>
    <m/>
  </r>
  <r>
    <x v="0"/>
    <x v="1"/>
    <x v="0"/>
    <d v="2022-03-21T00:00:00"/>
    <d v="2022-03-27T00:00:00"/>
    <x v="0"/>
    <x v="3"/>
    <x v="10"/>
    <s v="W13"/>
    <x v="10"/>
    <s v="11VMB00250"/>
    <m/>
    <s v="Export"/>
    <x v="1"/>
    <x v="4"/>
    <s v="KI"/>
    <x v="1"/>
    <n v="0"/>
    <m/>
    <n v="0"/>
    <n v="0"/>
    <m/>
    <m/>
    <n v="600"/>
    <n v="0"/>
    <n v="600"/>
    <n v="0"/>
    <m/>
    <m/>
  </r>
  <r>
    <x v="0"/>
    <x v="1"/>
    <x v="0"/>
    <d v="2022-03-21T00:00:00"/>
    <d v="2022-03-27T00:00:00"/>
    <x v="0"/>
    <x v="3"/>
    <x v="10"/>
    <s v="W13"/>
    <x v="10"/>
    <s v="11VMB00275BGG"/>
    <m/>
    <s v="Domestic"/>
    <x v="1"/>
    <x v="4"/>
    <s v="KI"/>
    <x v="1"/>
    <n v="8100"/>
    <n v="6500"/>
    <n v="1600"/>
    <n v="0.80246913580246915"/>
    <m/>
    <m/>
    <n v="6500"/>
    <n v="6500"/>
    <n v="0"/>
    <n v="1"/>
    <m/>
    <m/>
  </r>
  <r>
    <x v="0"/>
    <x v="1"/>
    <x v="0"/>
    <d v="2022-03-21T00:00:00"/>
    <d v="2022-03-27T00:00:00"/>
    <x v="0"/>
    <x v="3"/>
    <x v="10"/>
    <s v="W13"/>
    <x v="10"/>
    <s v="11VMB00275BGT"/>
    <m/>
    <s v="Domestic"/>
    <x v="1"/>
    <x v="4"/>
    <s v="KI"/>
    <x v="1"/>
    <n v="0"/>
    <n v="760"/>
    <n v="760"/>
    <n v="0"/>
    <m/>
    <m/>
    <n v="760"/>
    <n v="760"/>
    <n v="0"/>
    <n v="1"/>
    <m/>
    <m/>
  </r>
  <r>
    <x v="0"/>
    <x v="1"/>
    <x v="0"/>
    <d v="2022-03-21T00:00:00"/>
    <d v="2022-03-27T00:00:00"/>
    <x v="0"/>
    <x v="3"/>
    <x v="10"/>
    <s v="W13"/>
    <x v="10"/>
    <s v="11VMB00315"/>
    <m/>
    <s v="Domestic"/>
    <x v="1"/>
    <x v="4"/>
    <s v="KI"/>
    <x v="1"/>
    <n v="8150"/>
    <n v="8061.5"/>
    <n v="88.5"/>
    <n v="0.98914110429447855"/>
    <m/>
    <m/>
    <n v="8230"/>
    <n v="8061.5"/>
    <n v="168.5"/>
    <n v="0.97952612393681648"/>
    <m/>
    <m/>
  </r>
  <r>
    <x v="0"/>
    <x v="1"/>
    <x v="0"/>
    <d v="2022-03-21T00:00:00"/>
    <d v="2022-03-27T00:00:00"/>
    <x v="0"/>
    <x v="3"/>
    <x v="10"/>
    <s v="W13"/>
    <x v="10"/>
    <s v="11VMB00316"/>
    <m/>
    <s v="Domestic"/>
    <x v="1"/>
    <x v="4"/>
    <s v="KI"/>
    <x v="1"/>
    <n v="14780"/>
    <n v="8647.5"/>
    <n v="6132.5"/>
    <n v="0.58508119079837617"/>
    <m/>
    <m/>
    <n v="8610"/>
    <n v="8647.5"/>
    <n v="37.5"/>
    <n v="0.99564459930313587"/>
    <m/>
    <m/>
  </r>
  <r>
    <x v="0"/>
    <x v="1"/>
    <x v="0"/>
    <d v="2022-03-21T00:00:00"/>
    <d v="2022-03-27T00:00:00"/>
    <x v="0"/>
    <x v="3"/>
    <x v="10"/>
    <s v="W13"/>
    <x v="10"/>
    <s v="11VMB00317"/>
    <m/>
    <s v="Domestic"/>
    <x v="1"/>
    <x v="4"/>
    <s v="KI"/>
    <x v="1"/>
    <n v="960"/>
    <n v="960"/>
    <n v="0"/>
    <n v="1"/>
    <m/>
    <m/>
    <n v="960"/>
    <n v="960"/>
    <n v="0"/>
    <n v="1"/>
    <m/>
    <m/>
  </r>
  <r>
    <x v="0"/>
    <x v="1"/>
    <x v="0"/>
    <d v="2022-03-21T00:00:00"/>
    <d v="2022-03-27T00:00:00"/>
    <x v="0"/>
    <x v="3"/>
    <x v="10"/>
    <s v="W13"/>
    <x v="10"/>
    <s v="11VMB00318"/>
    <m/>
    <s v="Domestic"/>
    <x v="1"/>
    <x v="4"/>
    <s v="KI"/>
    <x v="1"/>
    <n v="5600"/>
    <n v="5832"/>
    <n v="232"/>
    <n v="0.95857142857142863"/>
    <m/>
    <m/>
    <n v="5400"/>
    <n v="5832"/>
    <n v="432"/>
    <n v="0.92"/>
    <m/>
    <m/>
  </r>
  <r>
    <x v="0"/>
    <x v="1"/>
    <x v="0"/>
    <d v="2022-03-21T00:00:00"/>
    <d v="2022-03-27T00:00:00"/>
    <x v="0"/>
    <x v="3"/>
    <x v="10"/>
    <s v="W13"/>
    <x v="10"/>
    <s v="11VMB00319"/>
    <m/>
    <s v="Export"/>
    <x v="1"/>
    <x v="4"/>
    <s v="KI"/>
    <x v="1"/>
    <n v="4500"/>
    <n v="5722.5"/>
    <n v="1222.5"/>
    <n v="0.72833333333333328"/>
    <m/>
    <m/>
    <n v="5500"/>
    <n v="5722.5"/>
    <n v="222.5"/>
    <n v="0.95954545454545459"/>
    <m/>
    <m/>
  </r>
  <r>
    <x v="0"/>
    <x v="1"/>
    <x v="0"/>
    <d v="2022-03-21T00:00:00"/>
    <d v="2022-03-27T00:00:00"/>
    <x v="0"/>
    <x v="3"/>
    <x v="10"/>
    <s v="W13"/>
    <x v="10"/>
    <s v="11VMB00320"/>
    <m/>
    <s v="Domestic"/>
    <x v="1"/>
    <x v="4"/>
    <s v="KI"/>
    <x v="1"/>
    <n v="1250"/>
    <n v="1371.6"/>
    <n v="121.59999999999991"/>
    <n v="0.90272000000000008"/>
    <m/>
    <m/>
    <n v="1250"/>
    <n v="1371.6"/>
    <n v="121.59999999999991"/>
    <n v="0.90272000000000008"/>
    <m/>
    <m/>
  </r>
  <r>
    <x v="0"/>
    <x v="1"/>
    <x v="0"/>
    <d v="2022-03-21T00:00:00"/>
    <d v="2022-03-27T00:00:00"/>
    <x v="0"/>
    <x v="3"/>
    <x v="10"/>
    <s v="W13"/>
    <x v="10"/>
    <s v="11VMB00321"/>
    <m/>
    <s v="Domestic"/>
    <x v="1"/>
    <x v="4"/>
    <s v="KI"/>
    <x v="1"/>
    <n v="3250"/>
    <n v="1227.5"/>
    <n v="2022.5"/>
    <n v="0.37769230769230766"/>
    <m/>
    <m/>
    <n v="1250"/>
    <n v="1227.5"/>
    <n v="22.5"/>
    <n v="0.98199999999999998"/>
    <m/>
    <m/>
  </r>
  <r>
    <x v="0"/>
    <x v="1"/>
    <x v="0"/>
    <d v="2022-03-21T00:00:00"/>
    <d v="2022-03-27T00:00:00"/>
    <x v="0"/>
    <x v="3"/>
    <x v="10"/>
    <s v="W13"/>
    <x v="10"/>
    <s v="11VMB00325"/>
    <m/>
    <s v="Domestic"/>
    <x v="1"/>
    <x v="4"/>
    <s v="KI"/>
    <x v="1"/>
    <n v="0"/>
    <n v="100"/>
    <n v="100"/>
    <n v="0"/>
    <m/>
    <m/>
    <n v="100"/>
    <n v="100"/>
    <n v="0"/>
    <n v="1"/>
    <m/>
    <m/>
  </r>
  <r>
    <x v="0"/>
    <x v="1"/>
    <x v="0"/>
    <d v="2022-03-21T00:00:00"/>
    <d v="2022-03-27T00:00:00"/>
    <x v="0"/>
    <x v="3"/>
    <x v="10"/>
    <s v="W13"/>
    <x v="10"/>
    <s v="11VMB00327"/>
    <m/>
    <s v="Domestic"/>
    <x v="1"/>
    <x v="4"/>
    <s v="KI"/>
    <x v="1"/>
    <n v="2135"/>
    <n v="1685"/>
    <n v="450"/>
    <n v="0.78922716627634659"/>
    <m/>
    <m/>
    <n v="1685"/>
    <n v="1685"/>
    <n v="0"/>
    <n v="1"/>
    <m/>
    <m/>
  </r>
  <r>
    <x v="0"/>
    <x v="1"/>
    <x v="0"/>
    <d v="2022-03-21T00:00:00"/>
    <d v="2022-03-27T00:00:00"/>
    <x v="0"/>
    <x v="3"/>
    <x v="10"/>
    <s v="W13"/>
    <x v="10"/>
    <s v="11VMB00327GG"/>
    <m/>
    <s v="Domestic"/>
    <x v="1"/>
    <x v="4"/>
    <s v="KI"/>
    <x v="1"/>
    <n v="0"/>
    <n v="500"/>
    <n v="500"/>
    <n v="0"/>
    <m/>
    <m/>
    <n v="500"/>
    <n v="500"/>
    <n v="0"/>
    <n v="1"/>
    <m/>
    <m/>
  </r>
  <r>
    <x v="0"/>
    <x v="1"/>
    <x v="0"/>
    <d v="2022-03-21T00:00:00"/>
    <d v="2022-03-27T00:00:00"/>
    <x v="0"/>
    <x v="3"/>
    <x v="10"/>
    <s v="W13"/>
    <x v="10"/>
    <s v="11VMB00328"/>
    <m/>
    <s v="Domestic"/>
    <x v="1"/>
    <x v="4"/>
    <s v="KI"/>
    <x v="1"/>
    <n v="0"/>
    <n v="0"/>
    <n v="0"/>
    <n v="0"/>
    <m/>
    <m/>
    <n v="0"/>
    <n v="0"/>
    <n v="0"/>
    <n v="0"/>
    <m/>
    <m/>
  </r>
  <r>
    <x v="0"/>
    <x v="1"/>
    <x v="0"/>
    <d v="2022-03-21T00:00:00"/>
    <d v="2022-03-27T00:00:00"/>
    <x v="0"/>
    <x v="3"/>
    <x v="10"/>
    <s v="W13"/>
    <x v="10"/>
    <s v="11VMB00329"/>
    <m/>
    <s v="Domestic"/>
    <x v="1"/>
    <x v="4"/>
    <s v="KI"/>
    <x v="1"/>
    <n v="510"/>
    <n v="1320"/>
    <n v="810"/>
    <n v="0"/>
    <m/>
    <m/>
    <n v="1320"/>
    <n v="1320"/>
    <n v="0"/>
    <n v="1"/>
    <m/>
    <m/>
  </r>
  <r>
    <x v="0"/>
    <x v="1"/>
    <x v="0"/>
    <d v="2022-03-21T00:00:00"/>
    <d v="2022-03-27T00:00:00"/>
    <x v="0"/>
    <x v="3"/>
    <x v="10"/>
    <s v="W13"/>
    <x v="10"/>
    <s v="11VMB00341"/>
    <m/>
    <s v="Domestic"/>
    <x v="1"/>
    <x v="4"/>
    <s v="KI"/>
    <x v="1"/>
    <n v="2550"/>
    <n v="2323.5"/>
    <n v="226.5"/>
    <n v="0.91117647058823525"/>
    <m/>
    <m/>
    <n v="2250"/>
    <n v="2323.5"/>
    <n v="73.5"/>
    <n v="0.96733333333333338"/>
    <m/>
    <m/>
  </r>
  <r>
    <x v="0"/>
    <x v="1"/>
    <x v="0"/>
    <d v="2022-03-21T00:00:00"/>
    <d v="2022-03-27T00:00:00"/>
    <x v="0"/>
    <x v="3"/>
    <x v="10"/>
    <s v="W13"/>
    <x v="10"/>
    <s v="12GER00001"/>
    <m/>
    <s v="Export"/>
    <x v="1"/>
    <x v="4"/>
    <s v="KI"/>
    <x v="1"/>
    <n v="0"/>
    <n v="0"/>
    <n v="0"/>
    <n v="0"/>
    <m/>
    <m/>
    <n v="0"/>
    <n v="0"/>
    <n v="0"/>
    <n v="0"/>
    <m/>
    <m/>
  </r>
  <r>
    <x v="0"/>
    <x v="1"/>
    <x v="0"/>
    <d v="2022-03-21T00:00:00"/>
    <d v="2022-03-27T00:00:00"/>
    <x v="0"/>
    <x v="3"/>
    <x v="10"/>
    <s v="W13"/>
    <x v="10"/>
    <s v="12GER00002"/>
    <m/>
    <s v="Export"/>
    <x v="1"/>
    <x v="4"/>
    <s v="KI"/>
    <x v="1"/>
    <n v="0"/>
    <n v="0"/>
    <n v="0"/>
    <n v="0"/>
    <m/>
    <m/>
    <n v="0"/>
    <n v="0"/>
    <n v="0"/>
    <n v="0"/>
    <m/>
    <m/>
  </r>
  <r>
    <x v="0"/>
    <x v="1"/>
    <x v="0"/>
    <d v="2022-03-21T00:00:00"/>
    <d v="2022-03-27T00:00:00"/>
    <x v="0"/>
    <x v="3"/>
    <x v="10"/>
    <s v="W13"/>
    <x v="10"/>
    <s v="12JBP00009"/>
    <m/>
    <s v="Export"/>
    <x v="1"/>
    <x v="4"/>
    <s v="KI"/>
    <x v="1"/>
    <n v="0"/>
    <n v="0"/>
    <n v="0"/>
    <n v="0"/>
    <m/>
    <m/>
    <n v="0"/>
    <n v="0"/>
    <n v="0"/>
    <n v="0"/>
    <m/>
    <m/>
  </r>
  <r>
    <x v="0"/>
    <x v="1"/>
    <x v="0"/>
    <d v="2022-03-21T00:00:00"/>
    <d v="2022-03-27T00:00:00"/>
    <x v="0"/>
    <x v="3"/>
    <x v="10"/>
    <s v="W13"/>
    <x v="10"/>
    <s v="12SIM00004"/>
    <m/>
    <s v="Export"/>
    <x v="1"/>
    <x v="4"/>
    <s v="KI"/>
    <x v="1"/>
    <n v="0"/>
    <n v="0"/>
    <n v="0"/>
    <n v="0"/>
    <m/>
    <m/>
    <n v="0"/>
    <n v="0"/>
    <n v="0"/>
    <n v="0"/>
    <m/>
    <m/>
  </r>
  <r>
    <x v="0"/>
    <x v="1"/>
    <x v="0"/>
    <d v="2022-03-21T00:00:00"/>
    <d v="2022-03-27T00:00:00"/>
    <x v="0"/>
    <x v="3"/>
    <x v="10"/>
    <s v="W13"/>
    <x v="10"/>
    <s v="12SIM00006"/>
    <m/>
    <s v="Export"/>
    <x v="1"/>
    <x v="4"/>
    <s v="KI"/>
    <x v="1"/>
    <n v="0"/>
    <n v="0"/>
    <n v="0"/>
    <n v="0"/>
    <m/>
    <m/>
    <n v="0"/>
    <n v="0"/>
    <n v="0"/>
    <n v="0"/>
    <m/>
    <m/>
  </r>
  <r>
    <x v="0"/>
    <x v="1"/>
    <x v="0"/>
    <d v="2022-03-21T00:00:00"/>
    <d v="2022-03-27T00:00:00"/>
    <x v="0"/>
    <x v="3"/>
    <x v="10"/>
    <s v="W13"/>
    <x v="10"/>
    <s v="12THB00006"/>
    <m/>
    <s v="Export"/>
    <x v="1"/>
    <x v="4"/>
    <s v="KI"/>
    <x v="1"/>
    <n v="7920"/>
    <n v="7200.5"/>
    <n v="719.5"/>
    <n v="0.90915404040404035"/>
    <m/>
    <m/>
    <n v="7200"/>
    <n v="7200.5"/>
    <n v="0.5"/>
    <n v="0.99993055555555554"/>
    <m/>
    <m/>
  </r>
  <r>
    <x v="0"/>
    <x v="1"/>
    <x v="0"/>
    <d v="2022-03-21T00:00:00"/>
    <d v="2022-03-27T00:00:00"/>
    <x v="0"/>
    <x v="3"/>
    <x v="10"/>
    <s v="W13"/>
    <x v="10"/>
    <s v="12THB00007"/>
    <m/>
    <s v="Export"/>
    <x v="1"/>
    <x v="4"/>
    <s v="KI"/>
    <x v="1"/>
    <n v="1920"/>
    <n v="1926"/>
    <n v="6"/>
    <n v="0.99687499999999996"/>
    <m/>
    <m/>
    <n v="1920"/>
    <n v="1926"/>
    <n v="6"/>
    <n v="0.99687499999999996"/>
    <m/>
    <m/>
  </r>
  <r>
    <x v="0"/>
    <x v="1"/>
    <x v="0"/>
    <d v="2022-03-21T00:00:00"/>
    <d v="2022-03-27T00:00:00"/>
    <x v="0"/>
    <x v="3"/>
    <x v="10"/>
    <s v="W13"/>
    <x v="10"/>
    <s v="12THB00009"/>
    <m/>
    <s v="Export"/>
    <x v="1"/>
    <x v="4"/>
    <s v="KI"/>
    <x v="1"/>
    <n v="0"/>
    <n v="0"/>
    <n v="0"/>
    <n v="0"/>
    <m/>
    <m/>
    <n v="0"/>
    <n v="0"/>
    <n v="0"/>
    <n v="0"/>
    <m/>
    <m/>
  </r>
  <r>
    <x v="0"/>
    <x v="1"/>
    <x v="0"/>
    <d v="2022-03-21T00:00:00"/>
    <d v="2022-03-27T00:00:00"/>
    <x v="0"/>
    <x v="3"/>
    <x v="10"/>
    <s v="W13"/>
    <x v="10"/>
    <s v="12THB00013"/>
    <m/>
    <s v="Export"/>
    <x v="1"/>
    <x v="4"/>
    <s v="KI"/>
    <x v="1"/>
    <n v="100"/>
    <n v="300"/>
    <n v="200"/>
    <n v="0"/>
    <m/>
    <m/>
    <n v="300"/>
    <n v="300"/>
    <n v="0"/>
    <n v="1"/>
    <m/>
    <m/>
  </r>
  <r>
    <x v="0"/>
    <x v="1"/>
    <x v="0"/>
    <d v="2022-03-21T00:00:00"/>
    <d v="2022-03-27T00:00:00"/>
    <x v="0"/>
    <x v="3"/>
    <x v="10"/>
    <s v="W13"/>
    <x v="10"/>
    <s v="12THB00014"/>
    <m/>
    <s v="Export"/>
    <x v="1"/>
    <x v="4"/>
    <s v="KI"/>
    <x v="1"/>
    <n v="0"/>
    <n v="0"/>
    <n v="0"/>
    <n v="0"/>
    <m/>
    <m/>
    <n v="0"/>
    <n v="0"/>
    <n v="0"/>
    <n v="0"/>
    <m/>
    <m/>
  </r>
  <r>
    <x v="0"/>
    <x v="1"/>
    <x v="0"/>
    <d v="2022-03-21T00:00:00"/>
    <d v="2022-03-27T00:00:00"/>
    <x v="0"/>
    <x v="3"/>
    <x v="10"/>
    <s v="W13"/>
    <x v="10"/>
    <s v="11VMB00335"/>
    <m/>
    <s v="Domestic"/>
    <x v="2"/>
    <x v="5"/>
    <s v="Se"/>
    <x v="0"/>
    <n v="0"/>
    <n v="8.9280000000000008"/>
    <n v="8.9280000000000008"/>
    <n v="0"/>
    <m/>
    <m/>
    <n v="0"/>
    <n v="8.9280000000000008"/>
    <n v="8.9280000000000008"/>
    <n v="0"/>
    <m/>
    <m/>
  </r>
  <r>
    <x v="0"/>
    <x v="1"/>
    <x v="0"/>
    <d v="2022-03-21T00:00:00"/>
    <d v="2022-03-27T00:00:00"/>
    <x v="0"/>
    <x v="3"/>
    <x v="10"/>
    <s v="W13"/>
    <x v="10"/>
    <s v="TPCEBB031"/>
    <m/>
    <s v="Domestic"/>
    <x v="2"/>
    <x v="6"/>
    <s v="Fr"/>
    <x v="0"/>
    <n v="1570"/>
    <n v="1518.4650000000001"/>
    <n v="51.534999999999854"/>
    <n v="0.96717515923566888"/>
    <m/>
    <m/>
    <n v="1570"/>
    <n v="1518.4650000000001"/>
    <n v="51.534999999999854"/>
    <n v="0.96717515923566888"/>
    <m/>
    <m/>
  </r>
  <r>
    <x v="0"/>
    <x v="1"/>
    <x v="0"/>
    <d v="2022-03-21T00:00:00"/>
    <d v="2022-03-27T00:00:00"/>
    <x v="0"/>
    <x v="3"/>
    <x v="10"/>
    <s v="W13"/>
    <x v="10"/>
    <s v="TPCEBG010"/>
    <m/>
    <s v="Domestic"/>
    <x v="2"/>
    <x v="1"/>
    <s v="Ha"/>
    <x v="0"/>
    <n v="1000"/>
    <n v="1419.47"/>
    <n v="419.47"/>
    <n v="0.58052999999999999"/>
    <m/>
    <m/>
    <n v="2000"/>
    <n v="1419.47"/>
    <n v="580.53"/>
    <n v="0.709735"/>
    <m/>
    <m/>
  </r>
  <r>
    <x v="0"/>
    <x v="1"/>
    <x v="0"/>
    <d v="2022-03-21T00:00:00"/>
    <d v="2022-03-27T00:00:00"/>
    <x v="0"/>
    <x v="3"/>
    <x v="10"/>
    <s v="W13"/>
    <x v="10"/>
    <s v="TPCEMI001"/>
    <m/>
    <s v="Domestic"/>
    <x v="2"/>
    <x v="6"/>
    <s v="Fr"/>
    <x v="0"/>
    <n v="0"/>
    <n v="0"/>
    <n v="0"/>
    <n v="0"/>
    <m/>
    <m/>
    <n v="0"/>
    <n v="0"/>
    <n v="0"/>
    <n v="0"/>
    <m/>
    <m/>
  </r>
  <r>
    <x v="0"/>
    <x v="1"/>
    <x v="0"/>
    <d v="2022-03-21T00:00:00"/>
    <d v="2022-03-27T00:00:00"/>
    <x v="0"/>
    <x v="3"/>
    <x v="10"/>
    <s v="W13"/>
    <x v="10"/>
    <s v="TPCERB001"/>
    <m/>
    <s v="Domestic"/>
    <x v="2"/>
    <x v="5"/>
    <s v="Se"/>
    <x v="0"/>
    <n v="320"/>
    <n v="305"/>
    <n v="15"/>
    <n v="0.953125"/>
    <m/>
    <m/>
    <n v="320"/>
    <n v="305"/>
    <n v="15"/>
    <n v="0.953125"/>
    <m/>
    <m/>
  </r>
  <r>
    <x v="0"/>
    <x v="1"/>
    <x v="0"/>
    <d v="2022-03-21T00:00:00"/>
    <d v="2022-03-27T00:00:00"/>
    <x v="0"/>
    <x v="3"/>
    <x v="10"/>
    <s v="W13"/>
    <x v="10"/>
    <s v="TPCERB002"/>
    <m/>
    <s v="Domestic"/>
    <x v="2"/>
    <x v="5"/>
    <s v="Se"/>
    <x v="0"/>
    <n v="160"/>
    <n v="320.5"/>
    <n v="160.5"/>
    <n v="0"/>
    <m/>
    <m/>
    <n v="160"/>
    <n v="320.5"/>
    <n v="160.5"/>
    <n v="0"/>
    <m/>
    <m/>
  </r>
  <r>
    <x v="0"/>
    <x v="1"/>
    <x v="0"/>
    <d v="2022-03-21T00:00:00"/>
    <d v="2022-03-27T00:00:00"/>
    <x v="0"/>
    <x v="3"/>
    <x v="10"/>
    <s v="W13"/>
    <x v="10"/>
    <s v="TPCERB003"/>
    <m/>
    <s v="Domestic"/>
    <x v="2"/>
    <x v="5"/>
    <s v=""/>
    <x v="0"/>
    <n v="0"/>
    <m/>
    <n v="0"/>
    <n v="0"/>
    <m/>
    <m/>
    <m/>
    <n v="0"/>
    <n v="0"/>
    <n v="0"/>
    <m/>
    <m/>
  </r>
  <r>
    <x v="0"/>
    <x v="1"/>
    <x v="0"/>
    <d v="2022-03-21T00:00:00"/>
    <d v="2022-03-27T00:00:00"/>
    <x v="0"/>
    <x v="3"/>
    <x v="10"/>
    <s v="W13"/>
    <x v="10"/>
    <s v="11VMB00273"/>
    <m/>
    <s v="Domestic"/>
    <x v="3"/>
    <x v="6"/>
    <s v="Fi"/>
    <x v="0"/>
    <n v="900"/>
    <n v="320"/>
    <n v="580"/>
    <n v="0.35555555555555551"/>
    <m/>
    <m/>
    <n v="300"/>
    <n v="320"/>
    <n v="20"/>
    <n v="0.93333333333333335"/>
    <m/>
    <m/>
  </r>
  <r>
    <x v="0"/>
    <x v="1"/>
    <x v="0"/>
    <d v="2022-03-21T00:00:00"/>
    <d v="2022-03-27T00:00:00"/>
    <x v="0"/>
    <x v="3"/>
    <x v="10"/>
    <s v="W13"/>
    <x v="10"/>
    <s v="11VMB00306"/>
    <m/>
    <s v="Domestic"/>
    <x v="3"/>
    <x v="0"/>
    <s v="Semi"/>
    <x v="0"/>
    <n v="350"/>
    <n v="300"/>
    <n v="50"/>
    <n v="0.85714285714285721"/>
    <m/>
    <m/>
    <n v="350"/>
    <n v="300"/>
    <n v="50"/>
    <n v="0.85714285714285721"/>
    <m/>
    <m/>
  </r>
  <r>
    <x v="0"/>
    <x v="1"/>
    <x v="0"/>
    <d v="2022-03-21T00:00:00"/>
    <d v="2022-03-27T00:00:00"/>
    <x v="0"/>
    <x v="3"/>
    <x v="10"/>
    <s v="W13"/>
    <x v="10"/>
    <s v="11VMB00308"/>
    <m/>
    <s v="Domestic"/>
    <x v="3"/>
    <x v="0"/>
    <s v="Semi"/>
    <x v="0"/>
    <n v="0"/>
    <n v="0"/>
    <n v="0"/>
    <n v="0"/>
    <m/>
    <m/>
    <n v="0"/>
    <n v="0"/>
    <n v="0"/>
    <n v="0"/>
    <m/>
    <m/>
  </r>
  <r>
    <x v="0"/>
    <x v="1"/>
    <x v="0"/>
    <d v="2022-03-21T00:00:00"/>
    <d v="2022-03-27T00:00:00"/>
    <x v="0"/>
    <x v="3"/>
    <x v="10"/>
    <s v="W13"/>
    <x v="10"/>
    <s v="11VMB00309"/>
    <m/>
    <s v="Domestic"/>
    <x v="3"/>
    <x v="0"/>
    <s v="Semi"/>
    <x v="0"/>
    <n v="400"/>
    <n v="0"/>
    <n v="400"/>
    <n v="0"/>
    <m/>
    <m/>
    <n v="0"/>
    <n v="0"/>
    <n v="0"/>
    <n v="0"/>
    <m/>
    <m/>
  </r>
  <r>
    <x v="0"/>
    <x v="1"/>
    <x v="0"/>
    <d v="2022-03-21T00:00:00"/>
    <d v="2022-03-27T00:00:00"/>
    <x v="0"/>
    <x v="3"/>
    <x v="10"/>
    <s v="W13"/>
    <x v="10"/>
    <s v="11VMB00311"/>
    <m/>
    <s v="Domestic"/>
    <x v="3"/>
    <x v="0"/>
    <s v="Semi"/>
    <x v="0"/>
    <n v="0"/>
    <n v="0"/>
    <n v="0"/>
    <n v="0"/>
    <m/>
    <m/>
    <n v="0"/>
    <n v="0"/>
    <n v="0"/>
    <n v="0"/>
    <m/>
    <m/>
  </r>
  <r>
    <x v="0"/>
    <x v="1"/>
    <x v="0"/>
    <d v="2022-03-21T00:00:00"/>
    <d v="2022-03-27T00:00:00"/>
    <x v="0"/>
    <x v="3"/>
    <x v="10"/>
    <s v="W13"/>
    <x v="10"/>
    <s v="11VMB00385"/>
    <m/>
    <s v="Domestic"/>
    <x v="3"/>
    <x v="6"/>
    <s v="Fi"/>
    <x v="0"/>
    <n v="350"/>
    <n v="0"/>
    <n v="350"/>
    <n v="0"/>
    <m/>
    <m/>
    <n v="0"/>
    <n v="0"/>
    <n v="0"/>
    <n v="0"/>
    <m/>
    <m/>
  </r>
  <r>
    <x v="0"/>
    <x v="1"/>
    <x v="0"/>
    <d v="2022-03-21T00:00:00"/>
    <d v="2022-03-27T00:00:00"/>
    <x v="0"/>
    <x v="3"/>
    <x v="10"/>
    <s v="W13"/>
    <x v="10"/>
    <s v="BTPCHCB001"/>
    <m/>
    <s v="Domestic"/>
    <x v="3"/>
    <x v="6"/>
    <s v="BT"/>
    <x v="0"/>
    <n v="900"/>
    <n v="908"/>
    <n v="8"/>
    <n v="0.99111111111111116"/>
    <m/>
    <m/>
    <n v="900"/>
    <n v="908"/>
    <n v="8"/>
    <n v="0.99111111111111116"/>
    <m/>
    <m/>
  </r>
  <r>
    <x v="0"/>
    <x v="1"/>
    <x v="0"/>
    <d v="2022-03-21T00:00:00"/>
    <d v="2022-03-27T00:00:00"/>
    <x v="0"/>
    <x v="3"/>
    <x v="10"/>
    <s v="W13"/>
    <x v="10"/>
    <s v="BTPOHYBM01"/>
    <m/>
    <s v="Domestic"/>
    <x v="3"/>
    <x v="0"/>
    <s v="Semi"/>
    <x v="0"/>
    <n v="0"/>
    <n v="0"/>
    <n v="0"/>
    <n v="0"/>
    <m/>
    <m/>
    <n v="0"/>
    <n v="0"/>
    <n v="0"/>
    <n v="0"/>
    <m/>
    <m/>
  </r>
  <r>
    <x v="0"/>
    <x v="1"/>
    <x v="0"/>
    <d v="2022-03-21T00:00:00"/>
    <d v="2022-03-27T00:00:00"/>
    <x v="0"/>
    <x v="3"/>
    <x v="10"/>
    <s v="W13"/>
    <x v="10"/>
    <s v="HHCEBV004"/>
    <m/>
    <s v="Domestic"/>
    <x v="3"/>
    <x v="7"/>
    <s v="Ba"/>
    <x v="0"/>
    <n v="200"/>
    <n v="0"/>
    <n v="200"/>
    <n v="0"/>
    <m/>
    <m/>
    <n v="0"/>
    <n v="0"/>
    <n v="0"/>
    <n v="0"/>
    <m/>
    <m/>
  </r>
  <r>
    <x v="0"/>
    <x v="1"/>
    <x v="0"/>
    <d v="2022-03-21T00:00:00"/>
    <d v="2022-03-27T00:00:00"/>
    <x v="0"/>
    <x v="3"/>
    <x v="10"/>
    <s v="W13"/>
    <x v="10"/>
    <s v="HHCECV006"/>
    <m/>
    <s v="Domestic"/>
    <x v="3"/>
    <x v="7"/>
    <s v="Ba"/>
    <x v="0"/>
    <n v="600"/>
    <n v="0"/>
    <n v="600"/>
    <n v="0"/>
    <m/>
    <m/>
    <n v="0"/>
    <n v="0"/>
    <n v="0"/>
    <n v="0"/>
    <m/>
    <m/>
  </r>
  <r>
    <x v="0"/>
    <x v="1"/>
    <x v="0"/>
    <d v="2022-03-21T00:00:00"/>
    <d v="2022-03-27T00:00:00"/>
    <x v="0"/>
    <x v="3"/>
    <x v="10"/>
    <s v="W13"/>
    <x v="10"/>
    <s v="HHCEXX001"/>
    <m/>
    <s v="Domestic"/>
    <x v="3"/>
    <x v="5"/>
    <s v="Sa"/>
    <x v="3"/>
    <n v="0"/>
    <n v="0"/>
    <n v="0"/>
    <n v="0"/>
    <m/>
    <m/>
    <n v="0"/>
    <n v="0"/>
    <n v="0"/>
    <n v="0"/>
    <m/>
    <m/>
  </r>
  <r>
    <x v="0"/>
    <x v="1"/>
    <x v="0"/>
    <d v="2022-03-21T00:00:00"/>
    <d v="2022-03-27T00:00:00"/>
    <x v="0"/>
    <x v="3"/>
    <x v="10"/>
    <s v="W13"/>
    <x v="10"/>
    <s v="HHCEXX003"/>
    <m/>
    <s v="Domestic"/>
    <x v="3"/>
    <x v="5"/>
    <s v="Sa"/>
    <x v="3"/>
    <n v="0"/>
    <n v="0"/>
    <n v="0"/>
    <n v="0"/>
    <m/>
    <m/>
    <n v="0"/>
    <n v="0"/>
    <n v="0"/>
    <n v="0"/>
    <m/>
    <m/>
  </r>
  <r>
    <x v="0"/>
    <x v="1"/>
    <x v="0"/>
    <d v="2022-03-21T00:00:00"/>
    <d v="2022-03-27T00:00:00"/>
    <x v="0"/>
    <x v="3"/>
    <x v="10"/>
    <s v="W13"/>
    <x v="10"/>
    <s v="HHCEXX010"/>
    <m/>
    <s v="Domestic"/>
    <x v="3"/>
    <x v="5"/>
    <s v="Sa"/>
    <x v="3"/>
    <n v="984"/>
    <n v="900"/>
    <n v="84"/>
    <n v="0.91463414634146345"/>
    <m/>
    <m/>
    <n v="900"/>
    <n v="900"/>
    <n v="0"/>
    <n v="1"/>
    <m/>
    <m/>
  </r>
  <r>
    <x v="0"/>
    <x v="1"/>
    <x v="0"/>
    <d v="2022-03-21T00:00:00"/>
    <d v="2022-03-27T00:00:00"/>
    <x v="0"/>
    <x v="3"/>
    <x v="10"/>
    <s v="W13"/>
    <x v="10"/>
    <s v="MLPLXOT004"/>
    <m/>
    <s v="Domestic"/>
    <x v="3"/>
    <x v="2"/>
    <s v=""/>
    <x v="0"/>
    <n v="0"/>
    <m/>
    <n v="0"/>
    <n v="0"/>
    <m/>
    <m/>
    <m/>
    <n v="0"/>
    <n v="0"/>
    <n v="0"/>
    <m/>
    <m/>
  </r>
  <r>
    <x v="0"/>
    <x v="1"/>
    <x v="0"/>
    <d v="2022-03-21T00:00:00"/>
    <d v="2022-03-27T00:00:00"/>
    <x v="0"/>
    <x v="3"/>
    <x v="10"/>
    <s v="W13"/>
    <x v="10"/>
    <s v="TPCEBG004"/>
    <m/>
    <s v="Domestic"/>
    <x v="3"/>
    <x v="9"/>
    <s v=""/>
    <x v="0"/>
    <n v="0"/>
    <m/>
    <n v="0"/>
    <n v="0"/>
    <m/>
    <m/>
    <m/>
    <n v="0"/>
    <n v="0"/>
    <n v="0"/>
    <m/>
    <m/>
  </r>
  <r>
    <x v="0"/>
    <x v="1"/>
    <x v="0"/>
    <d v="2022-03-21T00:00:00"/>
    <d v="2022-03-27T00:00:00"/>
    <x v="0"/>
    <x v="3"/>
    <x v="10"/>
    <s v="W13"/>
    <x v="10"/>
    <s v="TPCEBV001"/>
    <m/>
    <s v="Domestic"/>
    <x v="3"/>
    <x v="7"/>
    <s v="Ba"/>
    <x v="0"/>
    <n v="400"/>
    <n v="407"/>
    <n v="7"/>
    <n v="0.98250000000000004"/>
    <m/>
    <m/>
    <n v="400"/>
    <n v="407"/>
    <n v="7"/>
    <n v="0.98250000000000004"/>
    <m/>
    <m/>
  </r>
  <r>
    <x v="0"/>
    <x v="1"/>
    <x v="0"/>
    <d v="2022-03-21T00:00:00"/>
    <d v="2022-03-27T00:00:00"/>
    <x v="0"/>
    <x v="3"/>
    <x v="10"/>
    <s v="W13"/>
    <x v="10"/>
    <s v="TPCEBV017"/>
    <m/>
    <s v="Domestic"/>
    <x v="3"/>
    <x v="7"/>
    <s v="Ba"/>
    <x v="0"/>
    <n v="900"/>
    <n v="994"/>
    <n v="94"/>
    <n v="0.89555555555555555"/>
    <m/>
    <m/>
    <n v="900"/>
    <n v="994"/>
    <n v="94"/>
    <n v="0.89555555555555555"/>
    <m/>
    <m/>
  </r>
  <r>
    <x v="0"/>
    <x v="1"/>
    <x v="0"/>
    <d v="2022-03-21T00:00:00"/>
    <d v="2022-03-27T00:00:00"/>
    <x v="0"/>
    <x v="3"/>
    <x v="10"/>
    <s v="W13"/>
    <x v="10"/>
    <s v="TPCECB004"/>
    <m/>
    <s v="Domestic"/>
    <x v="3"/>
    <x v="8"/>
    <s v="Vi"/>
    <x v="0"/>
    <n v="200"/>
    <n v="209.5"/>
    <n v="9.5"/>
    <n v="0.95250000000000001"/>
    <m/>
    <m/>
    <n v="200"/>
    <n v="209.5"/>
    <n v="9.5"/>
    <n v="0.95250000000000001"/>
    <m/>
    <m/>
  </r>
  <r>
    <x v="0"/>
    <x v="1"/>
    <x v="0"/>
    <d v="2022-03-21T00:00:00"/>
    <d v="2022-03-27T00:00:00"/>
    <x v="0"/>
    <x v="3"/>
    <x v="10"/>
    <s v="W13"/>
    <x v="10"/>
    <s v="TPCECC006"/>
    <m/>
    <s v="Domestic"/>
    <x v="3"/>
    <x v="6"/>
    <s v="Fi"/>
    <x v="0"/>
    <n v="0"/>
    <n v="0"/>
    <n v="0"/>
    <n v="0"/>
    <m/>
    <m/>
    <n v="0"/>
    <n v="0"/>
    <n v="0"/>
    <n v="0"/>
    <m/>
    <m/>
  </r>
  <r>
    <x v="0"/>
    <x v="1"/>
    <x v="0"/>
    <d v="2022-03-21T00:00:00"/>
    <d v="2022-03-27T00:00:00"/>
    <x v="0"/>
    <x v="3"/>
    <x v="10"/>
    <s v="W13"/>
    <x v="10"/>
    <s v="TPCECL035"/>
    <m/>
    <s v="Domestic"/>
    <x v="3"/>
    <x v="8"/>
    <s v="Vi"/>
    <x v="0"/>
    <n v="1320"/>
    <n v="651"/>
    <n v="669"/>
    <n v="0.49318181818181817"/>
    <m/>
    <m/>
    <n v="660"/>
    <n v="651"/>
    <n v="9"/>
    <n v="0.98636363636363633"/>
    <m/>
    <m/>
  </r>
  <r>
    <x v="0"/>
    <x v="1"/>
    <x v="0"/>
    <d v="2022-03-21T00:00:00"/>
    <d v="2022-03-27T00:00:00"/>
    <x v="0"/>
    <x v="3"/>
    <x v="10"/>
    <s v="W13"/>
    <x v="10"/>
    <s v="TPCECL037"/>
    <m/>
    <s v="Domestic"/>
    <x v="3"/>
    <x v="8"/>
    <s v="Vi"/>
    <x v="0"/>
    <n v="0"/>
    <n v="0"/>
    <n v="0"/>
    <n v="0"/>
    <m/>
    <m/>
    <n v="0"/>
    <n v="0"/>
    <n v="0"/>
    <n v="0"/>
    <m/>
    <m/>
  </r>
  <r>
    <x v="0"/>
    <x v="1"/>
    <x v="0"/>
    <d v="2022-03-21T00:00:00"/>
    <d v="2022-03-27T00:00:00"/>
    <x v="0"/>
    <x v="3"/>
    <x v="10"/>
    <s v="W13"/>
    <x v="10"/>
    <s v="TPCECL038"/>
    <m/>
    <s v="Domestic"/>
    <x v="3"/>
    <x v="8"/>
    <s v="Vi"/>
    <x v="0"/>
    <n v="0"/>
    <n v="0"/>
    <n v="0"/>
    <n v="0"/>
    <m/>
    <m/>
    <n v="0"/>
    <n v="0"/>
    <n v="0"/>
    <n v="0"/>
    <m/>
    <m/>
  </r>
  <r>
    <x v="0"/>
    <x v="1"/>
    <x v="0"/>
    <d v="2022-03-21T00:00:00"/>
    <d v="2022-03-27T00:00:00"/>
    <x v="0"/>
    <x v="3"/>
    <x v="10"/>
    <s v="W13"/>
    <x v="10"/>
    <s v="TPCECL042"/>
    <m/>
    <s v="Domestic"/>
    <x v="3"/>
    <x v="8"/>
    <s v="Vi"/>
    <x v="0"/>
    <n v="0"/>
    <n v="0"/>
    <n v="0"/>
    <n v="0"/>
    <m/>
    <m/>
    <n v="0"/>
    <n v="0"/>
    <n v="0"/>
    <n v="0"/>
    <m/>
    <m/>
  </r>
  <r>
    <x v="0"/>
    <x v="1"/>
    <x v="0"/>
    <d v="2022-03-21T00:00:00"/>
    <d v="2022-03-27T00:00:00"/>
    <x v="0"/>
    <x v="3"/>
    <x v="10"/>
    <s v="W13"/>
    <x v="10"/>
    <s v="TPCECL043"/>
    <m/>
    <s v="Domestic"/>
    <x v="3"/>
    <x v="8"/>
    <s v="Vi"/>
    <x v="0"/>
    <n v="120"/>
    <n v="101.4"/>
    <n v="18.599999999999994"/>
    <n v="0.84500000000000008"/>
    <m/>
    <m/>
    <n v="100"/>
    <n v="101.4"/>
    <n v="1.4000000000000057"/>
    <n v="0.98599999999999999"/>
    <m/>
    <m/>
  </r>
  <r>
    <x v="0"/>
    <x v="1"/>
    <x v="0"/>
    <d v="2022-03-21T00:00:00"/>
    <d v="2022-03-27T00:00:00"/>
    <x v="0"/>
    <x v="3"/>
    <x v="10"/>
    <s v="W13"/>
    <x v="10"/>
    <s v="TPCECL044"/>
    <m/>
    <s v="Domestic"/>
    <x v="3"/>
    <x v="8"/>
    <s v="Vi"/>
    <x v="0"/>
    <n v="170"/>
    <n v="155.9"/>
    <n v="14.099999999999994"/>
    <n v="0.91705882352941182"/>
    <m/>
    <m/>
    <n v="150"/>
    <n v="155.9"/>
    <n v="5.9000000000000057"/>
    <n v="0.96066666666666667"/>
    <m/>
    <m/>
  </r>
  <r>
    <x v="0"/>
    <x v="1"/>
    <x v="0"/>
    <d v="2022-03-21T00:00:00"/>
    <d v="2022-03-27T00:00:00"/>
    <x v="0"/>
    <x v="3"/>
    <x v="10"/>
    <s v="W13"/>
    <x v="10"/>
    <s v="TPCECL045"/>
    <m/>
    <s v="Domestic"/>
    <x v="3"/>
    <x v="8"/>
    <s v="Vi"/>
    <x v="0"/>
    <n v="410"/>
    <n v="369.8"/>
    <n v="40.199999999999989"/>
    <n v="0.90195121951219515"/>
    <m/>
    <m/>
    <n v="370"/>
    <n v="369.8"/>
    <n v="0.19999999999998863"/>
    <n v="0.99945945945945946"/>
    <m/>
    <m/>
  </r>
  <r>
    <x v="0"/>
    <x v="1"/>
    <x v="0"/>
    <d v="2022-03-21T00:00:00"/>
    <d v="2022-03-27T00:00:00"/>
    <x v="0"/>
    <x v="3"/>
    <x v="10"/>
    <s v="W13"/>
    <x v="10"/>
    <s v="TPCECL046"/>
    <m/>
    <s v="Domestic"/>
    <x v="3"/>
    <x v="8"/>
    <s v="Vi"/>
    <x v="0"/>
    <n v="1020"/>
    <n v="1033"/>
    <n v="13"/>
    <n v="0.98725490196078436"/>
    <m/>
    <m/>
    <n v="1020"/>
    <n v="1033"/>
    <n v="13"/>
    <n v="0.98725490196078436"/>
    <m/>
    <m/>
  </r>
  <r>
    <x v="0"/>
    <x v="1"/>
    <x v="0"/>
    <d v="2022-03-21T00:00:00"/>
    <d v="2022-03-27T00:00:00"/>
    <x v="0"/>
    <x v="3"/>
    <x v="10"/>
    <s v="W13"/>
    <x v="10"/>
    <s v="TPCECLT39"/>
    <m/>
    <s v="Domestic"/>
    <x v="3"/>
    <x v="8"/>
    <s v="Vi"/>
    <x v="0"/>
    <n v="0"/>
    <n v="0"/>
    <n v="0"/>
    <n v="0"/>
    <m/>
    <m/>
    <n v="0"/>
    <n v="0"/>
    <n v="0"/>
    <n v="0"/>
    <m/>
    <m/>
  </r>
  <r>
    <x v="0"/>
    <x v="1"/>
    <x v="0"/>
    <d v="2022-03-21T00:00:00"/>
    <d v="2022-03-27T00:00:00"/>
    <x v="0"/>
    <x v="3"/>
    <x v="10"/>
    <s v="W13"/>
    <x v="10"/>
    <s v="TPCECV001"/>
    <m/>
    <s v="Domestic"/>
    <x v="3"/>
    <x v="7"/>
    <s v="Ba"/>
    <x v="0"/>
    <n v="200"/>
    <n v="0"/>
    <n v="200"/>
    <n v="0"/>
    <m/>
    <m/>
    <n v="0"/>
    <n v="0"/>
    <n v="0"/>
    <n v="0"/>
    <m/>
    <m/>
  </r>
  <r>
    <x v="0"/>
    <x v="1"/>
    <x v="0"/>
    <d v="2022-03-21T00:00:00"/>
    <d v="2022-03-27T00:00:00"/>
    <x v="0"/>
    <x v="3"/>
    <x v="10"/>
    <s v="W13"/>
    <x v="10"/>
    <s v="TPCECV002"/>
    <m/>
    <s v="Domestic"/>
    <x v="3"/>
    <x v="7"/>
    <s v="Ba"/>
    <x v="0"/>
    <n v="200"/>
    <n v="305"/>
    <n v="105"/>
    <n v="0.47499999999999998"/>
    <m/>
    <m/>
    <n v="250"/>
    <n v="305"/>
    <n v="55"/>
    <n v="0.78"/>
    <m/>
    <m/>
  </r>
  <r>
    <x v="0"/>
    <x v="1"/>
    <x v="0"/>
    <d v="2022-03-21T00:00:00"/>
    <d v="2022-03-27T00:00:00"/>
    <x v="0"/>
    <x v="3"/>
    <x v="10"/>
    <s v="W13"/>
    <x v="10"/>
    <s v="TPCECV022"/>
    <m/>
    <s v="Domestic"/>
    <x v="3"/>
    <x v="7"/>
    <s v="Ba"/>
    <x v="0"/>
    <n v="9700"/>
    <n v="10575"/>
    <n v="875"/>
    <n v="0.90979381443298968"/>
    <m/>
    <m/>
    <n v="10000"/>
    <n v="10575"/>
    <n v="575"/>
    <n v="0.9425"/>
    <m/>
    <m/>
  </r>
  <r>
    <x v="0"/>
    <x v="1"/>
    <x v="0"/>
    <d v="2022-03-21T00:00:00"/>
    <d v="2022-03-27T00:00:00"/>
    <x v="0"/>
    <x v="3"/>
    <x v="10"/>
    <s v="W13"/>
    <x v="10"/>
    <s v="TPCELT001"/>
    <m/>
    <s v="Domestic"/>
    <x v="3"/>
    <x v="7"/>
    <s v="Ba"/>
    <x v="0"/>
    <n v="1500"/>
    <n v="2458"/>
    <n v="958"/>
    <n v="0.36133333333333328"/>
    <m/>
    <m/>
    <n v="1000"/>
    <n v="2458"/>
    <n v="1458"/>
    <n v="0"/>
    <m/>
    <m/>
  </r>
  <r>
    <x v="0"/>
    <x v="1"/>
    <x v="0"/>
    <d v="2022-03-21T00:00:00"/>
    <d v="2022-03-27T00:00:00"/>
    <x v="0"/>
    <x v="3"/>
    <x v="10"/>
    <s v="W13"/>
    <x v="10"/>
    <s v="TPCEMM001"/>
    <m/>
    <s v="Domestic"/>
    <x v="3"/>
    <x v="9"/>
    <s v="Me"/>
    <x v="0"/>
    <n v="600"/>
    <n v="618"/>
    <n v="18"/>
    <n v="0.97"/>
    <m/>
    <m/>
    <n v="600"/>
    <n v="618"/>
    <n v="18"/>
    <n v="0.97"/>
    <m/>
    <m/>
  </r>
  <r>
    <x v="0"/>
    <x v="1"/>
    <x v="0"/>
    <d v="2022-03-21T00:00:00"/>
    <d v="2022-03-27T00:00:00"/>
    <x v="0"/>
    <x v="3"/>
    <x v="10"/>
    <s v="W13"/>
    <x v="10"/>
    <s v="TPCEMM003"/>
    <m/>
    <s v="Domestic"/>
    <x v="3"/>
    <x v="9"/>
    <s v="Me"/>
    <x v="0"/>
    <n v="2500"/>
    <n v="1377"/>
    <n v="1123"/>
    <n v="0.55079999999999996"/>
    <m/>
    <m/>
    <n v="1500"/>
    <n v="1377"/>
    <n v="123"/>
    <n v="0.91800000000000004"/>
    <m/>
    <m/>
  </r>
  <r>
    <x v="0"/>
    <x v="1"/>
    <x v="0"/>
    <d v="2022-03-21T00:00:00"/>
    <d v="2022-03-27T00:00:00"/>
    <x v="0"/>
    <x v="3"/>
    <x v="10"/>
    <s v="W13"/>
    <x v="10"/>
    <s v="TPCTOHYB01"/>
    <m/>
    <s v="Domestic"/>
    <x v="3"/>
    <x v="2"/>
    <s v="Re"/>
    <x v="0"/>
    <n v="300"/>
    <n v="270"/>
    <n v="30"/>
    <n v="0.9"/>
    <m/>
    <m/>
    <n v="300"/>
    <n v="270"/>
    <n v="30"/>
    <n v="0.9"/>
    <m/>
    <m/>
  </r>
  <r>
    <x v="0"/>
    <x v="1"/>
    <x v="0"/>
    <d v="2022-03-21T00:00:00"/>
    <d v="2022-03-27T00:00:00"/>
    <x v="0"/>
    <x v="3"/>
    <x v="10"/>
    <s v="W13"/>
    <x v="10"/>
    <s v="TPCTOHYB02"/>
    <m/>
    <s v="Domestic"/>
    <x v="3"/>
    <x v="2"/>
    <s v="Re"/>
    <x v="0"/>
    <n v="180"/>
    <n v="183"/>
    <n v="3"/>
    <n v="0.98333333333333328"/>
    <m/>
    <m/>
    <n v="180"/>
    <n v="183"/>
    <n v="3"/>
    <n v="0.98333333333333328"/>
    <m/>
    <m/>
  </r>
  <r>
    <x v="0"/>
    <x v="1"/>
    <x v="0"/>
    <d v="2022-03-21T00:00:00"/>
    <d v="2022-03-27T00:00:00"/>
    <x v="0"/>
    <x v="3"/>
    <x v="10"/>
    <s v="W13"/>
    <x v="10"/>
    <s v="TPCTOHYB04"/>
    <m/>
    <s v="Domestic"/>
    <x v="3"/>
    <x v="2"/>
    <s v="Re"/>
    <x v="0"/>
    <n v="100"/>
    <n v="82"/>
    <n v="18"/>
    <n v="0.82000000000000006"/>
    <m/>
    <m/>
    <n v="100"/>
    <n v="82"/>
    <n v="18"/>
    <n v="0.82000000000000006"/>
    <m/>
    <m/>
  </r>
  <r>
    <x v="0"/>
    <x v="1"/>
    <x v="0"/>
    <d v="2022-03-21T00:00:00"/>
    <d v="2022-03-27T00:00:00"/>
    <x v="0"/>
    <x v="3"/>
    <x v="10"/>
    <s v="W13"/>
    <x v="10"/>
    <s v="TPMDBMD001"/>
    <m/>
    <s v="Domestic"/>
    <x v="3"/>
    <x v="6"/>
    <s v="Re"/>
    <x v="0"/>
    <n v="0"/>
    <m/>
    <n v="0"/>
    <n v="0"/>
    <m/>
    <m/>
    <m/>
    <n v="0"/>
    <n v="0"/>
    <n v="0"/>
    <m/>
    <m/>
  </r>
  <r>
    <x v="0"/>
    <x v="1"/>
    <x v="0"/>
    <d v="2022-03-21T00:00:00"/>
    <d v="2022-03-27T00:00:00"/>
    <x v="0"/>
    <x v="3"/>
    <x v="10"/>
    <s v="W13"/>
    <x v="10"/>
    <s v="TPMDBMD003"/>
    <m/>
    <s v="Domestic"/>
    <x v="3"/>
    <x v="6"/>
    <s v=""/>
    <x v="0"/>
    <n v="0"/>
    <m/>
    <n v="0"/>
    <n v="0"/>
    <m/>
    <m/>
    <m/>
    <n v="0"/>
    <n v="0"/>
    <n v="0"/>
    <m/>
    <m/>
  </r>
  <r>
    <x v="0"/>
    <x v="1"/>
    <x v="0"/>
    <d v="2022-03-21T00:00:00"/>
    <d v="2022-03-27T00:00:00"/>
    <x v="0"/>
    <x v="3"/>
    <x v="10"/>
    <s v="W13"/>
    <x v="10"/>
    <s v="TPMDBXO001"/>
    <m/>
    <s v="Domestic"/>
    <x v="3"/>
    <x v="6"/>
    <s v=""/>
    <x v="0"/>
    <n v="0"/>
    <n v="0"/>
    <n v="0"/>
    <n v="0"/>
    <m/>
    <m/>
    <n v="0"/>
    <n v="0"/>
    <n v="0"/>
    <n v="0"/>
    <m/>
    <m/>
  </r>
  <r>
    <x v="0"/>
    <x v="1"/>
    <x v="0"/>
    <d v="2022-03-21T00:00:00"/>
    <d v="2022-03-27T00:00:00"/>
    <x v="0"/>
    <x v="3"/>
    <x v="10"/>
    <s v="W13"/>
    <x v="10"/>
    <s v="11VMB00429"/>
    <m/>
    <s v="Domestic"/>
    <x v="4"/>
    <x v="10"/>
    <s v="Bu"/>
    <x v="1"/>
    <n v="470"/>
    <n v="424.96"/>
    <n v="45.04000000000002"/>
    <n v="0.90417021276595744"/>
    <m/>
    <m/>
    <n v="470"/>
    <n v="424.96"/>
    <n v="45.04000000000002"/>
    <n v="0.90417021276595744"/>
    <m/>
    <m/>
  </r>
  <r>
    <x v="0"/>
    <x v="1"/>
    <x v="0"/>
    <d v="2022-03-21T00:00:00"/>
    <d v="2022-03-27T00:00:00"/>
    <x v="0"/>
    <x v="3"/>
    <x v="10"/>
    <s v="W13"/>
    <x v="10"/>
    <s v="11VMB00430"/>
    <m/>
    <s v="Domestic"/>
    <x v="4"/>
    <x v="10"/>
    <s v="Bu"/>
    <x v="1"/>
    <n v="0"/>
    <n v="0"/>
    <n v="0"/>
    <n v="0"/>
    <m/>
    <m/>
    <n v="0"/>
    <n v="0"/>
    <n v="0"/>
    <n v="0"/>
    <m/>
    <m/>
  </r>
  <r>
    <x v="0"/>
    <x v="1"/>
    <x v="0"/>
    <d v="2022-03-21T00:00:00"/>
    <d v="2022-03-27T00:00:00"/>
    <x v="0"/>
    <x v="3"/>
    <x v="10"/>
    <s v="W13"/>
    <x v="10"/>
    <s v="11VMB00431"/>
    <m/>
    <s v="Domestic"/>
    <x v="4"/>
    <x v="10"/>
    <s v="K-"/>
    <x v="1"/>
    <n v="30"/>
    <n v="30"/>
    <n v="0"/>
    <n v="1"/>
    <m/>
    <m/>
    <n v="30"/>
    <n v="30"/>
    <n v="0"/>
    <n v="1"/>
    <m/>
    <m/>
  </r>
  <r>
    <x v="0"/>
    <x v="1"/>
    <x v="0"/>
    <d v="2022-03-21T00:00:00"/>
    <d v="2022-03-27T00:00:00"/>
    <x v="0"/>
    <x v="3"/>
    <x v="10"/>
    <s v="W13"/>
    <x v="10"/>
    <s v="11VMB00432"/>
    <m/>
    <s v="Domestic"/>
    <x v="4"/>
    <x v="10"/>
    <s v="Bu"/>
    <x v="1"/>
    <n v="0"/>
    <n v="0"/>
    <n v="0"/>
    <n v="0"/>
    <m/>
    <m/>
    <n v="0"/>
    <n v="0"/>
    <n v="0"/>
    <n v="0"/>
    <m/>
    <m/>
  </r>
  <r>
    <x v="0"/>
    <x v="1"/>
    <x v="0"/>
    <d v="2022-03-21T00:00:00"/>
    <d v="2022-03-27T00:00:00"/>
    <x v="0"/>
    <x v="3"/>
    <x v="10"/>
    <s v="W13"/>
    <x v="10"/>
    <s v="11VMB00433"/>
    <m/>
    <s v="Domestic"/>
    <x v="4"/>
    <x v="10"/>
    <s v="Bu"/>
    <x v="1"/>
    <n v="0"/>
    <n v="0"/>
    <n v="0"/>
    <n v="0"/>
    <m/>
    <m/>
    <n v="0"/>
    <n v="0"/>
    <n v="0"/>
    <n v="0"/>
    <m/>
    <m/>
  </r>
  <r>
    <x v="0"/>
    <x v="1"/>
    <x v="0"/>
    <d v="2022-03-21T00:00:00"/>
    <d v="2022-03-27T00:00:00"/>
    <x v="0"/>
    <x v="3"/>
    <x v="10"/>
    <s v="W13"/>
    <x v="10"/>
    <s v="11VMB00434"/>
    <m/>
    <s v="Domestic"/>
    <x v="4"/>
    <x v="10"/>
    <s v="K-"/>
    <x v="1"/>
    <n v="0"/>
    <n v="0"/>
    <n v="0"/>
    <n v="0"/>
    <m/>
    <m/>
    <n v="0"/>
    <n v="0"/>
    <n v="0"/>
    <n v="0"/>
    <m/>
    <m/>
  </r>
  <r>
    <x v="0"/>
    <x v="1"/>
    <x v="0"/>
    <d v="2022-03-21T00:00:00"/>
    <d v="2022-03-27T00:00:00"/>
    <x v="0"/>
    <x v="3"/>
    <x v="10"/>
    <s v="W13"/>
    <x v="10"/>
    <s v="11VMB00435"/>
    <m/>
    <s v="Domestic"/>
    <x v="4"/>
    <x v="10"/>
    <s v="TO"/>
    <x v="1"/>
    <n v="0"/>
    <n v="0"/>
    <n v="0"/>
    <n v="0"/>
    <m/>
    <m/>
    <n v="0"/>
    <n v="0"/>
    <n v="0"/>
    <n v="0"/>
    <m/>
    <m/>
  </r>
  <r>
    <x v="0"/>
    <x v="1"/>
    <x v="0"/>
    <d v="2022-03-21T00:00:00"/>
    <d v="2022-03-27T00:00:00"/>
    <x v="0"/>
    <x v="3"/>
    <x v="10"/>
    <s v="W13"/>
    <x v="10"/>
    <s v="11VMB00436"/>
    <m/>
    <s v="Domestic"/>
    <x v="4"/>
    <x v="10"/>
    <s v="TO"/>
    <x v="1"/>
    <n v="0"/>
    <n v="0"/>
    <n v="0"/>
    <n v="0"/>
    <m/>
    <m/>
    <n v="0"/>
    <n v="0"/>
    <n v="0"/>
    <n v="0"/>
    <m/>
    <m/>
  </r>
  <r>
    <x v="0"/>
    <x v="1"/>
    <x v="0"/>
    <d v="2022-03-21T00:00:00"/>
    <d v="2022-03-27T00:00:00"/>
    <x v="0"/>
    <x v="3"/>
    <x v="10"/>
    <s v="W13"/>
    <x v="10"/>
    <s v="11VMB00437"/>
    <m/>
    <s v="Domestic"/>
    <x v="4"/>
    <x v="10"/>
    <s v="K-"/>
    <x v="1"/>
    <n v="0"/>
    <n v="0"/>
    <n v="0"/>
    <n v="0"/>
    <m/>
    <m/>
    <n v="0"/>
    <n v="0"/>
    <n v="0"/>
    <n v="0"/>
    <m/>
    <m/>
  </r>
  <r>
    <x v="0"/>
    <x v="1"/>
    <x v="0"/>
    <d v="2022-03-21T00:00:00"/>
    <d v="2022-03-27T00:00:00"/>
    <x v="0"/>
    <x v="3"/>
    <x v="10"/>
    <s v="W13"/>
    <x v="10"/>
    <s v="11VMB00438"/>
    <m/>
    <s v="Domestic"/>
    <x v="4"/>
    <x v="10"/>
    <s v="K-"/>
    <x v="1"/>
    <n v="0"/>
    <n v="0"/>
    <n v="0"/>
    <n v="0"/>
    <m/>
    <m/>
    <n v="0"/>
    <n v="0"/>
    <n v="0"/>
    <n v="0"/>
    <m/>
    <m/>
  </r>
  <r>
    <x v="0"/>
    <x v="1"/>
    <x v="0"/>
    <d v="2022-03-21T00:00:00"/>
    <d v="2022-03-27T00:00:00"/>
    <x v="0"/>
    <x v="3"/>
    <x v="10"/>
    <s v="W13"/>
    <x v="10"/>
    <s v="11VMB00439"/>
    <m/>
    <s v="Domestic"/>
    <x v="4"/>
    <x v="10"/>
    <s v="Ch"/>
    <x v="1"/>
    <n v="0"/>
    <n v="0"/>
    <n v="0"/>
    <n v="0"/>
    <m/>
    <m/>
    <n v="0"/>
    <n v="0"/>
    <n v="0"/>
    <n v="0"/>
    <m/>
    <m/>
  </r>
  <r>
    <x v="0"/>
    <x v="1"/>
    <x v="0"/>
    <d v="2022-03-21T00:00:00"/>
    <d v="2022-03-27T00:00:00"/>
    <x v="0"/>
    <x v="3"/>
    <x v="10"/>
    <s v="W13"/>
    <x v="10"/>
    <s v="11VMB00440"/>
    <m/>
    <s v="Domestic"/>
    <x v="4"/>
    <x v="10"/>
    <s v="K-"/>
    <x v="1"/>
    <n v="0"/>
    <n v="0"/>
    <n v="0"/>
    <n v="0"/>
    <m/>
    <m/>
    <n v="0"/>
    <n v="0"/>
    <n v="0"/>
    <n v="0"/>
    <m/>
    <m/>
  </r>
  <r>
    <x v="0"/>
    <x v="1"/>
    <x v="0"/>
    <d v="2022-03-21T00:00:00"/>
    <d v="2022-03-27T00:00:00"/>
    <x v="0"/>
    <x v="3"/>
    <x v="10"/>
    <s v="W13"/>
    <x v="10"/>
    <s v="11VMB00478"/>
    <m/>
    <s v="Domestic"/>
    <x v="4"/>
    <x v="10"/>
    <s v="K-"/>
    <x v="1"/>
    <n v="0"/>
    <n v="0"/>
    <n v="0"/>
    <n v="0"/>
    <m/>
    <m/>
    <n v="0"/>
    <n v="0"/>
    <n v="0"/>
    <n v="0"/>
    <m/>
    <m/>
  </r>
  <r>
    <x v="0"/>
    <x v="1"/>
    <x v="0"/>
    <d v="2022-03-21T00:00:00"/>
    <d v="2022-03-27T00:00:00"/>
    <x v="0"/>
    <x v="3"/>
    <x v="10"/>
    <s v="W13"/>
    <x v="10"/>
    <s v="11VMB00342"/>
    <m/>
    <s v="Export"/>
    <x v="5"/>
    <x v="2"/>
    <s v=""/>
    <x v="4"/>
    <n v="3000"/>
    <m/>
    <n v="3000"/>
    <n v="0"/>
    <m/>
    <m/>
    <n v="1500"/>
    <n v="0"/>
    <n v="1500"/>
    <n v="0"/>
    <m/>
    <m/>
  </r>
  <r>
    <x v="0"/>
    <x v="1"/>
    <x v="0"/>
    <d v="2022-03-21T00:00:00"/>
    <d v="2022-03-27T00:00:00"/>
    <x v="0"/>
    <x v="3"/>
    <x v="10"/>
    <s v="W13"/>
    <x v="10"/>
    <s v="11VMB00343"/>
    <m/>
    <s v="Domestic"/>
    <x v="5"/>
    <x v="2"/>
    <s v="Ri"/>
    <x v="4"/>
    <n v="4000"/>
    <m/>
    <n v="4000"/>
    <n v="0"/>
    <m/>
    <m/>
    <n v="2000"/>
    <n v="0"/>
    <n v="2000"/>
    <n v="0"/>
    <m/>
    <m/>
  </r>
  <r>
    <x v="0"/>
    <x v="1"/>
    <x v="0"/>
    <d v="2022-03-21T00:00:00"/>
    <d v="2022-03-27T00:00:00"/>
    <x v="0"/>
    <x v="3"/>
    <x v="10"/>
    <s v="W13"/>
    <x v="10"/>
    <s v="12EUR00001"/>
    <m/>
    <s v="Export"/>
    <x v="5"/>
    <x v="2"/>
    <s v=""/>
    <x v="4"/>
    <n v="16520"/>
    <n v="15534.4"/>
    <n v="985.60000000000036"/>
    <n v="0.9403389830508474"/>
    <m/>
    <m/>
    <n v="15534"/>
    <n v="15534.4"/>
    <n v="0.3999999999996362"/>
    <n v="0.99997425003218743"/>
    <m/>
    <m/>
  </r>
  <r>
    <x v="0"/>
    <x v="1"/>
    <x v="0"/>
    <d v="2022-03-21T00:00:00"/>
    <d v="2022-03-27T00:00:00"/>
    <x v="0"/>
    <x v="3"/>
    <x v="10"/>
    <s v="W13"/>
    <x v="10"/>
    <s v="TRCEOL009"/>
    <m/>
    <s v="Domestic"/>
    <x v="6"/>
    <x v="3"/>
    <s v="Te"/>
    <x v="0"/>
    <n v="0"/>
    <n v="0"/>
    <n v="0"/>
    <n v="0"/>
    <m/>
    <m/>
    <n v="0"/>
    <n v="0"/>
    <n v="0"/>
    <n v="0"/>
    <m/>
    <m/>
  </r>
  <r>
    <x v="0"/>
    <x v="1"/>
    <x v="0"/>
    <d v="2022-03-21T00:00:00"/>
    <d v="2022-03-27T00:00:00"/>
    <x v="0"/>
    <x v="3"/>
    <x v="10"/>
    <s v="W13"/>
    <x v="10"/>
    <s v="TRCEOL024"/>
    <m/>
    <s v="Domestic"/>
    <x v="6"/>
    <x v="3"/>
    <s v="Te"/>
    <x v="0"/>
    <n v="1360"/>
    <n v="1308"/>
    <n v="52"/>
    <n v="0.96176470588235297"/>
    <m/>
    <m/>
    <n v="1360"/>
    <n v="1308"/>
    <n v="52"/>
    <n v="0.96176470588235297"/>
    <m/>
    <m/>
  </r>
  <r>
    <x v="0"/>
    <x v="1"/>
    <x v="0"/>
    <d v="2022-03-21T00:00:00"/>
    <d v="2022-03-27T00:00:00"/>
    <x v="0"/>
    <x v="3"/>
    <x v="10"/>
    <s v="W13"/>
    <x v="10"/>
    <s v="TRCEOL032"/>
    <m/>
    <s v="Domestic"/>
    <x v="6"/>
    <x v="3"/>
    <s v=""/>
    <x v="0"/>
    <n v="0"/>
    <m/>
    <n v="0"/>
    <n v="0"/>
    <m/>
    <m/>
    <m/>
    <n v="0"/>
    <n v="0"/>
    <n v="0"/>
    <m/>
    <m/>
  </r>
  <r>
    <x v="0"/>
    <x v="1"/>
    <x v="0"/>
    <d v="2022-03-21T00:00:00"/>
    <d v="2022-03-27T00:00:00"/>
    <x v="0"/>
    <x v="3"/>
    <x v="10"/>
    <s v="W13"/>
    <x v="10"/>
    <s v="TRCEOL033"/>
    <m/>
    <s v="Domestic"/>
    <x v="6"/>
    <x v="3"/>
    <s v="Te"/>
    <x v="0"/>
    <n v="0"/>
    <n v="0"/>
    <n v="0"/>
    <n v="0"/>
    <m/>
    <m/>
    <n v="0"/>
    <n v="0"/>
    <n v="0"/>
    <n v="0"/>
    <m/>
    <m/>
  </r>
  <r>
    <x v="0"/>
    <x v="1"/>
    <x v="0"/>
    <d v="2022-03-21T00:00:00"/>
    <d v="2022-03-27T00:00:00"/>
    <x v="0"/>
    <x v="3"/>
    <x v="10"/>
    <s v="W13"/>
    <x v="10"/>
    <s v="TRCEOL035"/>
    <m/>
    <s v="Domestic"/>
    <x v="6"/>
    <x v="3"/>
    <s v="Te"/>
    <x v="0"/>
    <n v="0"/>
    <n v="0"/>
    <n v="0"/>
    <n v="0"/>
    <m/>
    <m/>
    <n v="0"/>
    <n v="0"/>
    <n v="0"/>
    <n v="0"/>
    <m/>
    <m/>
  </r>
  <r>
    <x v="0"/>
    <x v="1"/>
    <x v="0"/>
    <d v="2022-03-21T00:00:00"/>
    <d v="2022-03-27T00:00:00"/>
    <x v="0"/>
    <x v="3"/>
    <x v="10"/>
    <s v="W13"/>
    <x v="10"/>
    <s v="TRCEOL037"/>
    <m/>
    <s v="Domestic"/>
    <x v="6"/>
    <x v="3"/>
    <s v=""/>
    <x v="0"/>
    <n v="0"/>
    <m/>
    <n v="0"/>
    <n v="0"/>
    <m/>
    <m/>
    <m/>
    <n v="0"/>
    <n v="0"/>
    <n v="0"/>
    <m/>
    <m/>
  </r>
  <r>
    <x v="0"/>
    <x v="1"/>
    <x v="0"/>
    <d v="2022-03-21T00:00:00"/>
    <d v="2022-03-27T00:00:00"/>
    <x v="0"/>
    <x v="3"/>
    <x v="10"/>
    <s v="W13"/>
    <x v="10"/>
    <s v="TRCEOL039"/>
    <m/>
    <s v="Domestic"/>
    <x v="6"/>
    <x v="3"/>
    <s v="Te"/>
    <x v="0"/>
    <n v="140"/>
    <n v="0"/>
    <n v="140"/>
    <n v="0"/>
    <m/>
    <m/>
    <n v="140"/>
    <n v="0"/>
    <n v="140"/>
    <n v="0"/>
    <m/>
    <m/>
  </r>
  <r>
    <x v="0"/>
    <x v="1"/>
    <x v="0"/>
    <d v="2022-03-21T00:00:00"/>
    <d v="2022-03-27T00:00:00"/>
    <x v="0"/>
    <x v="3"/>
    <x v="10"/>
    <s v="W13"/>
    <x v="10"/>
    <s v="TPCESO003"/>
    <m/>
    <s v="Domestic"/>
    <x v="7"/>
    <x v="5"/>
    <s v=""/>
    <x v="0"/>
    <n v="0"/>
    <m/>
    <n v="0"/>
    <n v="0"/>
    <m/>
    <m/>
    <m/>
    <n v="0"/>
    <n v="0"/>
    <n v="0"/>
    <m/>
    <m/>
  </r>
  <r>
    <x v="0"/>
    <x v="1"/>
    <x v="0"/>
    <d v="2022-03-21T00:00:00"/>
    <d v="2022-03-27T00:00:00"/>
    <x v="0"/>
    <x v="3"/>
    <x v="10"/>
    <s v="W13"/>
    <x v="10"/>
    <s v="TPCESO004"/>
    <m/>
    <s v="Domestic"/>
    <x v="7"/>
    <x v="5"/>
    <s v=""/>
    <x v="0"/>
    <n v="0"/>
    <m/>
    <n v="0"/>
    <n v="0"/>
    <m/>
    <m/>
    <m/>
    <n v="0"/>
    <n v="0"/>
    <n v="0"/>
    <m/>
    <m/>
  </r>
  <r>
    <x v="0"/>
    <x v="1"/>
    <x v="0"/>
    <d v="2022-03-14T00:00:00"/>
    <d v="2022-03-20T00:00:00"/>
    <x v="0"/>
    <x v="3"/>
    <x v="11"/>
    <s v="W12"/>
    <x v="11"/>
    <s v="11CEBX002"/>
    <m/>
    <s v="Domestic"/>
    <x v="0"/>
    <x v="1"/>
    <s v="Ma"/>
    <x v="1"/>
    <n v="0"/>
    <n v="0"/>
    <n v="0"/>
    <n v="0"/>
    <m/>
    <m/>
    <n v="0"/>
    <n v="0"/>
    <n v="0"/>
    <n v="0"/>
    <m/>
    <m/>
  </r>
  <r>
    <x v="0"/>
    <x v="1"/>
    <x v="0"/>
    <d v="2022-03-14T00:00:00"/>
    <d v="2022-03-20T00:00:00"/>
    <x v="0"/>
    <x v="3"/>
    <x v="11"/>
    <s v="W12"/>
    <x v="11"/>
    <s v="11VMB00466"/>
    <m/>
    <s v="Domestic"/>
    <x v="0"/>
    <x v="1"/>
    <s v="Ma"/>
    <x v="1"/>
    <n v="7000"/>
    <n v="7716.1350000000002"/>
    <n v="716.13500000000022"/>
    <n v="0.89769499999999991"/>
    <m/>
    <m/>
    <n v="7000"/>
    <n v="7716.1350000000002"/>
    <n v="716.13500000000022"/>
    <n v="0.89769499999999991"/>
    <m/>
    <m/>
  </r>
  <r>
    <x v="0"/>
    <x v="1"/>
    <x v="0"/>
    <d v="2022-03-14T00:00:00"/>
    <d v="2022-03-20T00:00:00"/>
    <x v="0"/>
    <x v="3"/>
    <x v="11"/>
    <s v="W12"/>
    <x v="11"/>
    <s v="11VMB00467"/>
    <m/>
    <s v="Domestic"/>
    <x v="0"/>
    <x v="1"/>
    <s v="Ma"/>
    <x v="1"/>
    <n v="0"/>
    <n v="0"/>
    <n v="0"/>
    <n v="0"/>
    <m/>
    <m/>
    <n v="0"/>
    <n v="0"/>
    <n v="0"/>
    <n v="0"/>
    <m/>
    <m/>
  </r>
  <r>
    <x v="0"/>
    <x v="1"/>
    <x v="0"/>
    <d v="2022-03-14T00:00:00"/>
    <d v="2022-03-20T00:00:00"/>
    <x v="0"/>
    <x v="3"/>
    <x v="11"/>
    <s v="W12"/>
    <x v="11"/>
    <s v="11VMB00468"/>
    <m/>
    <s v="Domestic"/>
    <x v="0"/>
    <x v="1"/>
    <s v="Ma"/>
    <x v="1"/>
    <n v="0"/>
    <n v="0"/>
    <n v="0"/>
    <n v="0"/>
    <m/>
    <m/>
    <n v="0"/>
    <n v="0"/>
    <n v="0"/>
    <n v="0"/>
    <m/>
    <m/>
  </r>
  <r>
    <x v="0"/>
    <x v="1"/>
    <x v="0"/>
    <d v="2022-03-14T00:00:00"/>
    <d v="2022-03-20T00:00:00"/>
    <x v="0"/>
    <x v="3"/>
    <x v="11"/>
    <s v="W12"/>
    <x v="11"/>
    <s v="11VMB00469"/>
    <m/>
    <s v="Domestic"/>
    <x v="0"/>
    <x v="2"/>
    <s v=""/>
    <x v="1"/>
    <n v="600"/>
    <n v="600"/>
    <n v="0"/>
    <n v="1"/>
    <m/>
    <m/>
    <n v="0"/>
    <n v="600"/>
    <n v="600"/>
    <n v="0"/>
    <m/>
    <m/>
  </r>
  <r>
    <x v="0"/>
    <x v="1"/>
    <x v="0"/>
    <d v="2022-03-14T00:00:00"/>
    <d v="2022-03-20T00:00:00"/>
    <x v="0"/>
    <x v="3"/>
    <x v="11"/>
    <s v="W12"/>
    <x v="11"/>
    <s v="11VMB00470"/>
    <m/>
    <s v="Domestic"/>
    <x v="0"/>
    <x v="2"/>
    <s v=""/>
    <x v="1"/>
    <n v="3100"/>
    <n v="1776"/>
    <n v="1324"/>
    <n v="0.57290322580645159"/>
    <m/>
    <m/>
    <n v="0"/>
    <n v="1776"/>
    <n v="1776"/>
    <n v="0"/>
    <m/>
    <m/>
  </r>
  <r>
    <x v="0"/>
    <x v="1"/>
    <x v="0"/>
    <d v="2022-03-14T00:00:00"/>
    <d v="2022-03-20T00:00:00"/>
    <x v="0"/>
    <x v="3"/>
    <x v="11"/>
    <s v="W12"/>
    <x v="11"/>
    <s v="11VMB00471"/>
    <m/>
    <s v="Domestic"/>
    <x v="0"/>
    <x v="2"/>
    <s v=""/>
    <x v="0"/>
    <n v="1500"/>
    <n v="0"/>
    <n v="1500"/>
    <n v="0"/>
    <m/>
    <m/>
    <m/>
    <n v="0"/>
    <n v="0"/>
    <n v="0"/>
    <m/>
    <m/>
  </r>
  <r>
    <x v="0"/>
    <x v="1"/>
    <x v="0"/>
    <d v="2022-03-14T00:00:00"/>
    <d v="2022-03-20T00:00:00"/>
    <x v="0"/>
    <x v="3"/>
    <x v="11"/>
    <s v="W12"/>
    <x v="11"/>
    <s v="11VMB00472"/>
    <m/>
    <s v="Domestic"/>
    <x v="0"/>
    <x v="2"/>
    <s v=""/>
    <x v="0"/>
    <m/>
    <n v="0"/>
    <n v="0"/>
    <n v="0"/>
    <m/>
    <m/>
    <m/>
    <n v="0"/>
    <n v="0"/>
    <n v="0"/>
    <m/>
    <m/>
  </r>
  <r>
    <x v="0"/>
    <x v="1"/>
    <x v="0"/>
    <d v="2022-03-14T00:00:00"/>
    <d v="2022-03-20T00:00:00"/>
    <x v="0"/>
    <x v="3"/>
    <x v="11"/>
    <s v="W12"/>
    <x v="11"/>
    <s v="BTPOHYBC01"/>
    <m/>
    <s v="Domestic"/>
    <x v="0"/>
    <x v="2"/>
    <s v=""/>
    <x v="0"/>
    <n v="0"/>
    <n v="0"/>
    <n v="0"/>
    <n v="0"/>
    <m/>
    <m/>
    <n v="0"/>
    <n v="0"/>
    <n v="0"/>
    <n v="0"/>
    <m/>
    <m/>
  </r>
  <r>
    <x v="0"/>
    <x v="1"/>
    <x v="0"/>
    <d v="2022-03-14T00:00:00"/>
    <d v="2022-03-20T00:00:00"/>
    <x v="0"/>
    <x v="3"/>
    <x v="11"/>
    <s v="W12"/>
    <x v="11"/>
    <s v="HHGCBXE005"/>
    <m/>
    <s v="Domestic"/>
    <x v="0"/>
    <x v="1"/>
    <s v="Ma"/>
    <x v="1"/>
    <n v="0"/>
    <n v="0"/>
    <n v="0"/>
    <n v="0"/>
    <m/>
    <m/>
    <n v="0"/>
    <n v="0"/>
    <n v="0"/>
    <n v="0"/>
    <m/>
    <m/>
  </r>
  <r>
    <x v="0"/>
    <x v="1"/>
    <x v="0"/>
    <d v="2022-03-14T00:00:00"/>
    <d v="2022-03-20T00:00:00"/>
    <x v="0"/>
    <x v="3"/>
    <x v="11"/>
    <s v="W12"/>
    <x v="11"/>
    <s v="TPCEBB033"/>
    <m/>
    <s v="Domestic"/>
    <x v="0"/>
    <x v="2"/>
    <s v="So"/>
    <x v="0"/>
    <n v="0"/>
    <n v="0"/>
    <n v="0"/>
    <n v="0"/>
    <m/>
    <m/>
    <n v="0"/>
    <n v="0"/>
    <n v="0"/>
    <n v="0"/>
    <m/>
    <m/>
  </r>
  <r>
    <x v="0"/>
    <x v="1"/>
    <x v="0"/>
    <d v="2022-03-14T00:00:00"/>
    <d v="2022-03-20T00:00:00"/>
    <x v="0"/>
    <x v="3"/>
    <x v="11"/>
    <s v="W12"/>
    <x v="11"/>
    <s v="TPCEBB034"/>
    <m/>
    <s v="Domestic"/>
    <x v="0"/>
    <x v="2"/>
    <s v="So"/>
    <x v="0"/>
    <n v="600"/>
    <n v="0"/>
    <n v="600"/>
    <n v="0"/>
    <m/>
    <m/>
    <n v="0"/>
    <n v="0"/>
    <n v="0"/>
    <n v="0"/>
    <m/>
    <m/>
  </r>
  <r>
    <x v="0"/>
    <x v="1"/>
    <x v="0"/>
    <d v="2022-03-14T00:00:00"/>
    <d v="2022-03-20T00:00:00"/>
    <x v="0"/>
    <x v="3"/>
    <x v="11"/>
    <s v="W12"/>
    <x v="11"/>
    <s v="TPCEBX039"/>
    <m/>
    <s v="Domestic"/>
    <x v="0"/>
    <x v="1"/>
    <s v="Ma"/>
    <x v="1"/>
    <n v="0"/>
    <n v="0"/>
    <n v="0"/>
    <n v="0"/>
    <m/>
    <m/>
    <n v="0"/>
    <n v="0"/>
    <n v="0"/>
    <n v="0"/>
    <m/>
    <m/>
  </r>
  <r>
    <x v="0"/>
    <x v="1"/>
    <x v="0"/>
    <d v="2022-03-14T00:00:00"/>
    <d v="2022-03-20T00:00:00"/>
    <x v="0"/>
    <x v="3"/>
    <x v="11"/>
    <s v="W12"/>
    <x v="11"/>
    <s v="TPCEBX040"/>
    <m/>
    <s v="Domestic"/>
    <x v="0"/>
    <x v="1"/>
    <s v="Ma"/>
    <x v="1"/>
    <n v="0"/>
    <n v="0"/>
    <n v="0"/>
    <n v="0"/>
    <m/>
    <m/>
    <n v="0"/>
    <n v="0"/>
    <n v="0"/>
    <n v="0"/>
    <m/>
    <m/>
  </r>
  <r>
    <x v="0"/>
    <x v="1"/>
    <x v="0"/>
    <d v="2022-03-14T00:00:00"/>
    <d v="2022-03-20T00:00:00"/>
    <x v="0"/>
    <x v="3"/>
    <x v="11"/>
    <s v="W12"/>
    <x v="11"/>
    <s v="TPCEBX041"/>
    <m/>
    <s v="Domestic"/>
    <x v="0"/>
    <x v="1"/>
    <s v="Ma"/>
    <x v="1"/>
    <n v="14000"/>
    <n v="14662.55"/>
    <n v="662.54999999999927"/>
    <n v="0.95267500000000005"/>
    <m/>
    <m/>
    <n v="14000"/>
    <n v="14662.55"/>
    <n v="662.54999999999927"/>
    <n v="0.95267500000000005"/>
    <m/>
    <m/>
  </r>
  <r>
    <x v="0"/>
    <x v="1"/>
    <x v="0"/>
    <d v="2022-03-14T00:00:00"/>
    <d v="2022-03-20T00:00:00"/>
    <x v="0"/>
    <x v="3"/>
    <x v="11"/>
    <s v="W12"/>
    <x v="11"/>
    <s v="TPCEBX043"/>
    <m/>
    <s v="Domestic"/>
    <x v="0"/>
    <x v="1"/>
    <s v="Ma"/>
    <x v="1"/>
    <n v="2000"/>
    <n v="0"/>
    <n v="2000"/>
    <n v="0"/>
    <m/>
    <m/>
    <n v="1000"/>
    <n v="0"/>
    <n v="1000"/>
    <n v="0"/>
    <m/>
    <m/>
  </r>
  <r>
    <x v="0"/>
    <x v="1"/>
    <x v="0"/>
    <d v="2022-03-14T00:00:00"/>
    <d v="2022-03-20T00:00:00"/>
    <x v="0"/>
    <x v="3"/>
    <x v="11"/>
    <s v="W12"/>
    <x v="11"/>
    <s v="TPCEBX044"/>
    <m/>
    <s v="Domestic"/>
    <x v="0"/>
    <x v="1"/>
    <s v="Ma"/>
    <x v="1"/>
    <n v="10000"/>
    <n v="0"/>
    <n v="10000"/>
    <n v="0"/>
    <m/>
    <m/>
    <n v="10000"/>
    <n v="0"/>
    <n v="10000"/>
    <n v="0"/>
    <m/>
    <m/>
  </r>
  <r>
    <x v="0"/>
    <x v="1"/>
    <x v="0"/>
    <d v="2022-03-14T00:00:00"/>
    <d v="2022-03-20T00:00:00"/>
    <x v="0"/>
    <x v="3"/>
    <x v="11"/>
    <s v="W12"/>
    <x v="11"/>
    <s v="TPCEBX045"/>
    <m/>
    <s v="Domestic"/>
    <x v="0"/>
    <x v="1"/>
    <s v="Ma"/>
    <x v="1"/>
    <n v="0"/>
    <n v="0"/>
    <n v="0"/>
    <n v="0"/>
    <m/>
    <m/>
    <n v="0"/>
    <n v="0"/>
    <n v="0"/>
    <n v="0"/>
    <m/>
    <m/>
  </r>
  <r>
    <x v="0"/>
    <x v="1"/>
    <x v="0"/>
    <d v="2022-03-14T00:00:00"/>
    <d v="2022-03-20T00:00:00"/>
    <x v="0"/>
    <x v="3"/>
    <x v="11"/>
    <s v="W12"/>
    <x v="11"/>
    <s v="TPCEBX046"/>
    <m/>
    <s v="Domestic"/>
    <x v="0"/>
    <x v="1"/>
    <s v="Ma"/>
    <x v="1"/>
    <n v="7000"/>
    <n v="7722.4"/>
    <n v="722.39999999999964"/>
    <n v="0.89680000000000004"/>
    <m/>
    <m/>
    <n v="7000"/>
    <n v="7722.4"/>
    <n v="722.39999999999964"/>
    <n v="0.89680000000000004"/>
    <m/>
    <m/>
  </r>
  <r>
    <x v="0"/>
    <x v="1"/>
    <x v="0"/>
    <d v="2022-03-14T00:00:00"/>
    <d v="2022-03-20T00:00:00"/>
    <x v="0"/>
    <x v="3"/>
    <x v="11"/>
    <s v="W12"/>
    <x v="11"/>
    <s v="TPCEBX061"/>
    <m/>
    <s v="Domestic"/>
    <x v="0"/>
    <x v="1"/>
    <s v="Ma"/>
    <x v="1"/>
    <n v="0"/>
    <n v="0"/>
    <n v="0"/>
    <n v="0"/>
    <m/>
    <m/>
    <n v="0"/>
    <n v="0"/>
    <n v="0"/>
    <n v="0"/>
    <m/>
    <m/>
  </r>
  <r>
    <x v="0"/>
    <x v="1"/>
    <x v="0"/>
    <d v="2022-03-14T00:00:00"/>
    <d v="2022-03-20T00:00:00"/>
    <x v="0"/>
    <x v="3"/>
    <x v="11"/>
    <s v="W12"/>
    <x v="11"/>
    <s v="TPCEBX062"/>
    <m/>
    <s v="Domestic"/>
    <x v="0"/>
    <x v="1"/>
    <s v="Ma"/>
    <x v="1"/>
    <n v="0"/>
    <n v="0"/>
    <n v="0"/>
    <n v="0"/>
    <m/>
    <m/>
    <n v="0"/>
    <n v="0"/>
    <n v="0"/>
    <n v="0"/>
    <m/>
    <m/>
  </r>
  <r>
    <x v="0"/>
    <x v="1"/>
    <x v="0"/>
    <d v="2022-03-14T00:00:00"/>
    <d v="2022-03-20T00:00:00"/>
    <x v="0"/>
    <x v="3"/>
    <x v="11"/>
    <s v="W12"/>
    <x v="11"/>
    <s v="TPCEBX063"/>
    <m/>
    <s v="Domestic"/>
    <x v="0"/>
    <x v="1"/>
    <s v="Ma"/>
    <x v="1"/>
    <n v="2000"/>
    <n v="0"/>
    <n v="2000"/>
    <n v="0"/>
    <m/>
    <m/>
    <n v="3000"/>
    <n v="0"/>
    <n v="3000"/>
    <n v="0"/>
    <m/>
    <m/>
  </r>
  <r>
    <x v="0"/>
    <x v="1"/>
    <x v="0"/>
    <d v="2022-03-14T00:00:00"/>
    <d v="2022-03-20T00:00:00"/>
    <x v="0"/>
    <x v="3"/>
    <x v="11"/>
    <s v="W12"/>
    <x v="11"/>
    <s v="TPCECG056"/>
    <m/>
    <s v="Domestic"/>
    <x v="0"/>
    <x v="2"/>
    <s v="Ri"/>
    <x v="1"/>
    <n v="2500"/>
    <n v="2717.6000000000004"/>
    <n v="217.60000000000036"/>
    <n v="0.91295999999999988"/>
    <m/>
    <m/>
    <n v="3100"/>
    <n v="2717.6000000000004"/>
    <n v="382.39999999999964"/>
    <n v="0.87664516129032266"/>
    <m/>
    <m/>
  </r>
  <r>
    <x v="0"/>
    <x v="1"/>
    <x v="0"/>
    <d v="2022-03-14T00:00:00"/>
    <d v="2022-03-20T00:00:00"/>
    <x v="0"/>
    <x v="3"/>
    <x v="11"/>
    <s v="W12"/>
    <x v="11"/>
    <s v="TPCECG057"/>
    <m/>
    <s v="Domestic"/>
    <x v="0"/>
    <x v="2"/>
    <s v="Ri"/>
    <x v="1"/>
    <n v="0"/>
    <n v="1442"/>
    <n v="1442"/>
    <n v="0"/>
    <m/>
    <m/>
    <n v="3100"/>
    <n v="1442"/>
    <n v="1658"/>
    <n v="0.46516129032258069"/>
    <m/>
    <m/>
  </r>
  <r>
    <x v="0"/>
    <x v="1"/>
    <x v="0"/>
    <d v="2022-03-14T00:00:00"/>
    <d v="2022-03-20T00:00:00"/>
    <x v="0"/>
    <x v="3"/>
    <x v="11"/>
    <s v="W12"/>
    <x v="11"/>
    <s v="TPCECG062"/>
    <m/>
    <s v="Domestic"/>
    <x v="0"/>
    <x v="2"/>
    <s v="Ri"/>
    <x v="1"/>
    <n v="0"/>
    <n v="0"/>
    <n v="0"/>
    <n v="0"/>
    <m/>
    <m/>
    <n v="0"/>
    <n v="0"/>
    <n v="0"/>
    <n v="0"/>
    <m/>
    <m/>
  </r>
  <r>
    <x v="0"/>
    <x v="1"/>
    <x v="0"/>
    <d v="2022-03-14T00:00:00"/>
    <d v="2022-03-20T00:00:00"/>
    <x v="0"/>
    <x v="3"/>
    <x v="11"/>
    <s v="W12"/>
    <x v="11"/>
    <s v="TPCECG063"/>
    <m/>
    <s v="Domestic"/>
    <x v="0"/>
    <x v="2"/>
    <s v="Ri"/>
    <x v="0"/>
    <n v="6800"/>
    <n v="3010.5"/>
    <n v="3789.5"/>
    <n v="0.44272058823529414"/>
    <m/>
    <m/>
    <n v="3400"/>
    <n v="3010.5"/>
    <n v="389.5"/>
    <n v="0.88544117647058829"/>
    <m/>
    <m/>
  </r>
  <r>
    <x v="0"/>
    <x v="1"/>
    <x v="0"/>
    <d v="2022-03-14T00:00:00"/>
    <d v="2022-03-20T00:00:00"/>
    <x v="0"/>
    <x v="3"/>
    <x v="11"/>
    <s v="W12"/>
    <x v="11"/>
    <s v="TPCECG064"/>
    <m/>
    <s v="Domestic"/>
    <x v="0"/>
    <x v="2"/>
    <s v="Ri"/>
    <x v="1"/>
    <n v="12400"/>
    <n v="13013.5"/>
    <n v="613.5"/>
    <n v="0.95052419354838713"/>
    <m/>
    <m/>
    <n v="12400"/>
    <n v="13013.5"/>
    <n v="613.5"/>
    <n v="0.95052419354838713"/>
    <m/>
    <m/>
  </r>
  <r>
    <x v="0"/>
    <x v="1"/>
    <x v="0"/>
    <d v="2022-03-14T00:00:00"/>
    <d v="2022-03-20T00:00:00"/>
    <x v="0"/>
    <x v="3"/>
    <x v="11"/>
    <s v="W12"/>
    <x v="11"/>
    <s v="TPCECG065"/>
    <m/>
    <s v="Domestic"/>
    <x v="0"/>
    <x v="2"/>
    <s v="Ri"/>
    <x v="0"/>
    <n v="3400"/>
    <n v="1403.5"/>
    <n v="1996.5"/>
    <n v="0.41279411764705887"/>
    <m/>
    <m/>
    <n v="1700"/>
    <n v="1403.5"/>
    <n v="296.5"/>
    <n v="0.82558823529411762"/>
    <m/>
    <m/>
  </r>
  <r>
    <x v="0"/>
    <x v="1"/>
    <x v="0"/>
    <d v="2022-03-14T00:00:00"/>
    <d v="2022-03-20T00:00:00"/>
    <x v="0"/>
    <x v="3"/>
    <x v="11"/>
    <s v="W12"/>
    <x v="11"/>
    <s v="TPCECG066"/>
    <m/>
    <s v="Domestic"/>
    <x v="0"/>
    <x v="2"/>
    <s v="Ne"/>
    <x v="0"/>
    <n v="0"/>
    <n v="0"/>
    <n v="0"/>
    <n v="0"/>
    <m/>
    <m/>
    <n v="0"/>
    <n v="0"/>
    <n v="0"/>
    <n v="0"/>
    <m/>
    <m/>
  </r>
  <r>
    <x v="0"/>
    <x v="1"/>
    <x v="0"/>
    <d v="2022-03-14T00:00:00"/>
    <d v="2022-03-20T00:00:00"/>
    <x v="0"/>
    <x v="3"/>
    <x v="11"/>
    <s v="W12"/>
    <x v="11"/>
    <s v="TPCECG067"/>
    <m/>
    <s v="Domestic"/>
    <x v="0"/>
    <x v="2"/>
    <s v="Ne"/>
    <x v="0"/>
    <n v="6400"/>
    <n v="7633"/>
    <n v="1233"/>
    <n v="0.80734375000000003"/>
    <m/>
    <m/>
    <n v="6400"/>
    <n v="7633"/>
    <n v="1233"/>
    <n v="0.80734375000000003"/>
    <m/>
    <m/>
  </r>
  <r>
    <x v="0"/>
    <x v="1"/>
    <x v="0"/>
    <d v="2022-03-14T00:00:00"/>
    <d v="2022-03-20T00:00:00"/>
    <x v="0"/>
    <x v="3"/>
    <x v="11"/>
    <s v="W12"/>
    <x v="11"/>
    <s v="TPCECG068"/>
    <m/>
    <s v="Domestic"/>
    <x v="0"/>
    <x v="2"/>
    <s v="Ne"/>
    <x v="0"/>
    <n v="12800"/>
    <n v="15929.5"/>
    <n v="3129.5"/>
    <n v="0.75550781249999999"/>
    <m/>
    <m/>
    <n v="18200"/>
    <n v="15929.5"/>
    <n v="2270.5"/>
    <n v="0.87524725274725279"/>
    <m/>
    <m/>
  </r>
  <r>
    <x v="0"/>
    <x v="1"/>
    <x v="0"/>
    <d v="2022-03-14T00:00:00"/>
    <d v="2022-03-20T00:00:00"/>
    <x v="0"/>
    <x v="3"/>
    <x v="11"/>
    <s v="W12"/>
    <x v="11"/>
    <s v="TPCECG070"/>
    <m/>
    <s v="Domestic"/>
    <x v="0"/>
    <x v="2"/>
    <s v="Pa"/>
    <x v="0"/>
    <n v="3300"/>
    <n v="4700"/>
    <n v="1400"/>
    <n v="0.57575757575757569"/>
    <m/>
    <m/>
    <n v="4800"/>
    <n v="4700"/>
    <n v="100"/>
    <n v="0.97916666666666663"/>
    <m/>
    <m/>
  </r>
  <r>
    <x v="0"/>
    <x v="1"/>
    <x v="0"/>
    <d v="2022-03-14T00:00:00"/>
    <d v="2022-03-20T00:00:00"/>
    <x v="0"/>
    <x v="3"/>
    <x v="11"/>
    <s v="W12"/>
    <x v="11"/>
    <s v="TPCECG073"/>
    <m/>
    <s v="Domestic"/>
    <x v="0"/>
    <x v="2"/>
    <s v="Pa"/>
    <x v="0"/>
    <n v="6600"/>
    <n v="6370"/>
    <n v="230"/>
    <n v="0.96515151515151509"/>
    <m/>
    <m/>
    <n v="6600"/>
    <n v="6370"/>
    <n v="230"/>
    <n v="0.96515151515151509"/>
    <m/>
    <m/>
  </r>
  <r>
    <x v="0"/>
    <x v="1"/>
    <x v="0"/>
    <d v="2022-03-14T00:00:00"/>
    <d v="2022-03-20T00:00:00"/>
    <x v="0"/>
    <x v="3"/>
    <x v="11"/>
    <s v="W12"/>
    <x v="11"/>
    <s v="TPCECG074"/>
    <m/>
    <s v="Domestic"/>
    <x v="0"/>
    <x v="2"/>
    <s v="Pa"/>
    <x v="0"/>
    <n v="2200"/>
    <n v="1884.8000000000002"/>
    <n v="315.19999999999982"/>
    <n v="0.85672727272727278"/>
    <m/>
    <m/>
    <n v="2200"/>
    <n v="1884.8000000000002"/>
    <n v="315.19999999999982"/>
    <n v="0.85672727272727278"/>
    <m/>
    <m/>
  </r>
  <r>
    <x v="0"/>
    <x v="1"/>
    <x v="0"/>
    <d v="2022-03-14T00:00:00"/>
    <d v="2022-03-20T00:00:00"/>
    <x v="0"/>
    <x v="3"/>
    <x v="11"/>
    <s v="W12"/>
    <x v="11"/>
    <s v="TPCECG076"/>
    <m/>
    <s v="Domestic"/>
    <x v="0"/>
    <x v="2"/>
    <s v="Pa"/>
    <x v="0"/>
    <n v="0"/>
    <n v="0"/>
    <n v="0"/>
    <n v="0"/>
    <m/>
    <m/>
    <n v="0"/>
    <n v="0"/>
    <n v="0"/>
    <n v="0"/>
    <m/>
    <m/>
  </r>
  <r>
    <x v="0"/>
    <x v="1"/>
    <x v="0"/>
    <d v="2022-03-14T00:00:00"/>
    <d v="2022-03-20T00:00:00"/>
    <x v="0"/>
    <x v="3"/>
    <x v="11"/>
    <s v="W12"/>
    <x v="11"/>
    <s v="TPCECG077"/>
    <m/>
    <s v="Domestic"/>
    <x v="0"/>
    <x v="2"/>
    <s v="Pa"/>
    <x v="0"/>
    <n v="1300"/>
    <n v="1427.3999999999999"/>
    <n v="127.39999999999986"/>
    <n v="0.90200000000000014"/>
    <m/>
    <m/>
    <n v="1300"/>
    <n v="1427.3999999999999"/>
    <n v="127.39999999999986"/>
    <n v="0.90200000000000014"/>
    <m/>
    <m/>
  </r>
  <r>
    <x v="0"/>
    <x v="1"/>
    <x v="0"/>
    <d v="2022-03-14T00:00:00"/>
    <d v="2022-03-20T00:00:00"/>
    <x v="0"/>
    <x v="3"/>
    <x v="11"/>
    <s v="W12"/>
    <x v="11"/>
    <s v="TPCEHC021"/>
    <m/>
    <s v="Domestic"/>
    <x v="0"/>
    <x v="1"/>
    <s v="Ha"/>
    <x v="0"/>
    <n v="2600"/>
    <n v="3794.7"/>
    <n v="1194.6999999999998"/>
    <n v="0.54050000000000009"/>
    <m/>
    <m/>
    <n v="2600"/>
    <n v="3794.7"/>
    <n v="1194.6999999999998"/>
    <n v="0.54050000000000009"/>
    <m/>
    <m/>
  </r>
  <r>
    <x v="0"/>
    <x v="1"/>
    <x v="0"/>
    <d v="2022-03-14T00:00:00"/>
    <d v="2022-03-20T00:00:00"/>
    <x v="0"/>
    <x v="3"/>
    <x v="11"/>
    <s v="W12"/>
    <x v="11"/>
    <s v="TPCEHC021"/>
    <m/>
    <s v="Domestic"/>
    <x v="0"/>
    <x v="1"/>
    <s v="Ha"/>
    <x v="1"/>
    <n v="0"/>
    <n v="3794.7"/>
    <n v="3794.7"/>
    <n v="0"/>
    <m/>
    <m/>
    <n v="0"/>
    <n v="3794.7"/>
    <n v="3794.7"/>
    <n v="0"/>
    <m/>
    <m/>
  </r>
  <r>
    <x v="0"/>
    <x v="1"/>
    <x v="0"/>
    <d v="2022-03-14T00:00:00"/>
    <d v="2022-03-20T00:00:00"/>
    <x v="0"/>
    <x v="3"/>
    <x v="11"/>
    <s v="W12"/>
    <x v="11"/>
    <s v="TPCEHC024"/>
    <m/>
    <s v="Domestic"/>
    <x v="0"/>
    <x v="1"/>
    <s v="Ha"/>
    <x v="0"/>
    <n v="7800"/>
    <n v="8503"/>
    <n v="703"/>
    <n v="0.90987179487179493"/>
    <m/>
    <m/>
    <n v="7800"/>
    <n v="8503"/>
    <n v="703"/>
    <n v="0.90987179487179493"/>
    <m/>
    <m/>
  </r>
  <r>
    <x v="0"/>
    <x v="1"/>
    <x v="0"/>
    <d v="2022-03-14T00:00:00"/>
    <d v="2022-03-20T00:00:00"/>
    <x v="0"/>
    <x v="3"/>
    <x v="11"/>
    <s v="W12"/>
    <x v="11"/>
    <s v="TPCEHC024"/>
    <m/>
    <s v="Domestic"/>
    <x v="0"/>
    <x v="1"/>
    <s v="Ha"/>
    <x v="1"/>
    <n v="0"/>
    <n v="8503"/>
    <n v="8503"/>
    <n v="0"/>
    <m/>
    <m/>
    <n v="0"/>
    <n v="8503"/>
    <n v="8503"/>
    <n v="0"/>
    <m/>
    <m/>
  </r>
  <r>
    <x v="0"/>
    <x v="1"/>
    <x v="0"/>
    <d v="2022-03-14T00:00:00"/>
    <d v="2022-03-20T00:00:00"/>
    <x v="0"/>
    <x v="3"/>
    <x v="11"/>
    <s v="W12"/>
    <x v="11"/>
    <s v="TPCEHC025"/>
    <m/>
    <s v="Domestic"/>
    <x v="0"/>
    <x v="1"/>
    <s v="Ha"/>
    <x v="0"/>
    <n v="1300"/>
    <n v="1511"/>
    <n v="211"/>
    <n v="0.83769230769230774"/>
    <m/>
    <m/>
    <n v="1300"/>
    <n v="1511"/>
    <n v="211"/>
    <n v="0.83769230769230774"/>
    <m/>
    <m/>
  </r>
  <r>
    <x v="0"/>
    <x v="1"/>
    <x v="0"/>
    <d v="2022-03-14T00:00:00"/>
    <d v="2022-03-20T00:00:00"/>
    <x v="0"/>
    <x v="3"/>
    <x v="11"/>
    <s v="W12"/>
    <x v="11"/>
    <s v="TPCEHC025"/>
    <m/>
    <s v="Domestic"/>
    <x v="0"/>
    <x v="1"/>
    <s v="Ha"/>
    <x v="1"/>
    <n v="0"/>
    <n v="1511"/>
    <n v="1511"/>
    <n v="0"/>
    <m/>
    <m/>
    <n v="0"/>
    <n v="1511"/>
    <n v="1511"/>
    <n v="0"/>
    <m/>
    <m/>
  </r>
  <r>
    <x v="0"/>
    <x v="1"/>
    <x v="0"/>
    <d v="2022-03-14T00:00:00"/>
    <d v="2022-03-20T00:00:00"/>
    <x v="0"/>
    <x v="3"/>
    <x v="11"/>
    <s v="W12"/>
    <x v="11"/>
    <s v="TPCEHC026"/>
    <m/>
    <s v="Domestic"/>
    <x v="0"/>
    <x v="1"/>
    <s v="Ha"/>
    <x v="0"/>
    <n v="1300"/>
    <n v="0"/>
    <n v="1300"/>
    <n v="0"/>
    <m/>
    <m/>
    <n v="0"/>
    <n v="0"/>
    <n v="0"/>
    <n v="0"/>
    <m/>
    <m/>
  </r>
  <r>
    <x v="0"/>
    <x v="1"/>
    <x v="0"/>
    <d v="2022-03-14T00:00:00"/>
    <d v="2022-03-20T00:00:00"/>
    <x v="0"/>
    <x v="3"/>
    <x v="11"/>
    <s v="W12"/>
    <x v="11"/>
    <s v="TPCEHC026"/>
    <m/>
    <s v="Domestic"/>
    <x v="0"/>
    <x v="1"/>
    <s v="Ha"/>
    <x v="1"/>
    <n v="0"/>
    <n v="0"/>
    <n v="0"/>
    <n v="0"/>
    <m/>
    <m/>
    <n v="0"/>
    <n v="0"/>
    <n v="0"/>
    <n v="0"/>
    <m/>
    <m/>
  </r>
  <r>
    <x v="0"/>
    <x v="1"/>
    <x v="0"/>
    <d v="2022-03-14T00:00:00"/>
    <d v="2022-03-20T00:00:00"/>
    <x v="0"/>
    <x v="3"/>
    <x v="11"/>
    <s v="W12"/>
    <x v="11"/>
    <s v="TPCEHC027"/>
    <m/>
    <s v="Domestic"/>
    <x v="0"/>
    <x v="1"/>
    <s v="Ha"/>
    <x v="0"/>
    <n v="2600"/>
    <n v="2493.5"/>
    <n v="106.5"/>
    <n v="0.95903846153846151"/>
    <m/>
    <m/>
    <n v="3900"/>
    <n v="2493.5"/>
    <n v="1406.5"/>
    <n v="0.63935897435897437"/>
    <m/>
    <m/>
  </r>
  <r>
    <x v="0"/>
    <x v="1"/>
    <x v="0"/>
    <d v="2022-03-14T00:00:00"/>
    <d v="2022-03-20T00:00:00"/>
    <x v="0"/>
    <x v="3"/>
    <x v="11"/>
    <s v="W12"/>
    <x v="11"/>
    <s v="TPCEHC027"/>
    <m/>
    <s v="Domestic"/>
    <x v="0"/>
    <x v="1"/>
    <s v="Ha"/>
    <x v="1"/>
    <n v="0"/>
    <n v="2493.5"/>
    <n v="2493.5"/>
    <n v="0"/>
    <m/>
    <m/>
    <n v="0"/>
    <n v="2493.5"/>
    <n v="2493.5"/>
    <n v="0"/>
    <m/>
    <m/>
  </r>
  <r>
    <x v="0"/>
    <x v="1"/>
    <x v="0"/>
    <d v="2022-03-14T00:00:00"/>
    <d v="2022-03-20T00:00:00"/>
    <x v="0"/>
    <x v="3"/>
    <x v="11"/>
    <s v="W12"/>
    <x v="11"/>
    <s v="TPCEHC029"/>
    <m/>
    <s v="Domestic"/>
    <x v="0"/>
    <x v="1"/>
    <s v="Ha"/>
    <x v="0"/>
    <n v="0"/>
    <n v="0"/>
    <n v="0"/>
    <n v="0"/>
    <m/>
    <m/>
    <n v="0"/>
    <n v="0"/>
    <n v="0"/>
    <n v="0"/>
    <m/>
    <m/>
  </r>
  <r>
    <x v="0"/>
    <x v="1"/>
    <x v="0"/>
    <d v="2022-03-14T00:00:00"/>
    <d v="2022-03-20T00:00:00"/>
    <x v="0"/>
    <x v="3"/>
    <x v="11"/>
    <s v="W12"/>
    <x v="11"/>
    <s v="TPCEHC029"/>
    <m/>
    <s v="Domestic"/>
    <x v="0"/>
    <x v="1"/>
    <s v="Ha"/>
    <x v="1"/>
    <n v="0"/>
    <n v="0"/>
    <n v="0"/>
    <n v="0"/>
    <m/>
    <m/>
    <n v="0"/>
    <n v="0"/>
    <n v="0"/>
    <n v="0"/>
    <m/>
    <m/>
  </r>
  <r>
    <x v="0"/>
    <x v="1"/>
    <x v="0"/>
    <d v="2022-03-14T00:00:00"/>
    <d v="2022-03-20T00:00:00"/>
    <x v="0"/>
    <x v="3"/>
    <x v="11"/>
    <s v="W12"/>
    <x v="11"/>
    <s v="TPCEHC030"/>
    <m/>
    <s v="Domestic"/>
    <x v="0"/>
    <x v="1"/>
    <s v="Ha"/>
    <x v="0"/>
    <n v="0"/>
    <n v="0"/>
    <n v="0"/>
    <n v="0"/>
    <m/>
    <m/>
    <n v="0"/>
    <n v="0"/>
    <n v="0"/>
    <n v="0"/>
    <m/>
    <m/>
  </r>
  <r>
    <x v="0"/>
    <x v="1"/>
    <x v="0"/>
    <d v="2022-03-14T00:00:00"/>
    <d v="2022-03-20T00:00:00"/>
    <x v="0"/>
    <x v="3"/>
    <x v="11"/>
    <s v="W12"/>
    <x v="11"/>
    <s v="TPCEHC030"/>
    <m/>
    <s v="Domestic"/>
    <x v="0"/>
    <x v="1"/>
    <s v="Ha"/>
    <x v="1"/>
    <n v="0"/>
    <n v="0"/>
    <n v="0"/>
    <n v="0"/>
    <m/>
    <m/>
    <n v="0"/>
    <n v="0"/>
    <n v="0"/>
    <n v="0"/>
    <m/>
    <m/>
  </r>
  <r>
    <x v="0"/>
    <x v="1"/>
    <x v="0"/>
    <d v="2022-03-14T00:00:00"/>
    <d v="2022-03-20T00:00:00"/>
    <x v="0"/>
    <x v="3"/>
    <x v="11"/>
    <s v="W12"/>
    <x v="11"/>
    <s v="TPCEME003"/>
    <m/>
    <s v="Domestic"/>
    <x v="0"/>
    <x v="2"/>
    <s v="Ri"/>
    <x v="0"/>
    <n v="4800"/>
    <n v="4648.6799999999994"/>
    <n v="151.32000000000062"/>
    <n v="0.96847499999999986"/>
    <m/>
    <m/>
    <n v="4000"/>
    <n v="4648.6799999999994"/>
    <n v="648.67999999999938"/>
    <n v="0.83783000000000019"/>
    <m/>
    <m/>
  </r>
  <r>
    <x v="0"/>
    <x v="1"/>
    <x v="0"/>
    <d v="2022-03-14T00:00:00"/>
    <d v="2022-03-20T00:00:00"/>
    <x v="0"/>
    <x v="3"/>
    <x v="11"/>
    <s v="W12"/>
    <x v="11"/>
    <s v="TPCEME004"/>
    <m/>
    <s v="Domestic"/>
    <x v="0"/>
    <x v="2"/>
    <s v=""/>
    <x v="0"/>
    <n v="0"/>
    <n v="895.31999999999994"/>
    <n v="895.31999999999994"/>
    <n v="0"/>
    <m/>
    <m/>
    <n v="800"/>
    <n v="895.31999999999994"/>
    <n v="95.319999999999936"/>
    <n v="0.88085000000000013"/>
    <m/>
    <m/>
  </r>
  <r>
    <x v="0"/>
    <x v="1"/>
    <x v="0"/>
    <d v="2022-03-14T00:00:00"/>
    <d v="2022-03-20T00:00:00"/>
    <x v="0"/>
    <x v="3"/>
    <x v="11"/>
    <s v="W12"/>
    <x v="11"/>
    <s v="TPCEXC004"/>
    <m/>
    <s v="Domestic"/>
    <x v="0"/>
    <x v="1"/>
    <s v="Sh"/>
    <x v="0"/>
    <n v="3000"/>
    <n v="1111"/>
    <n v="1889"/>
    <n v="0.37033333333333329"/>
    <m/>
    <m/>
    <n v="1000"/>
    <n v="1111"/>
    <n v="111"/>
    <n v="0.88900000000000001"/>
    <m/>
    <m/>
  </r>
  <r>
    <x v="0"/>
    <x v="1"/>
    <x v="0"/>
    <d v="2022-03-14T00:00:00"/>
    <d v="2022-03-20T00:00:00"/>
    <x v="0"/>
    <x v="3"/>
    <x v="11"/>
    <s v="W12"/>
    <x v="11"/>
    <s v="TPCEXM005"/>
    <m/>
    <s v="Domestic"/>
    <x v="0"/>
    <x v="1"/>
    <s v="Sh"/>
    <x v="0"/>
    <n v="3300"/>
    <n v="5026.5"/>
    <n v="1726.5"/>
    <n v="0.47681818181818181"/>
    <m/>
    <m/>
    <n v="5500"/>
    <n v="5026.5"/>
    <n v="473.5"/>
    <n v="0.91390909090909089"/>
    <m/>
    <m/>
  </r>
  <r>
    <x v="0"/>
    <x v="1"/>
    <x v="0"/>
    <d v="2022-03-14T00:00:00"/>
    <d v="2022-03-20T00:00:00"/>
    <x v="0"/>
    <x v="3"/>
    <x v="11"/>
    <s v="W12"/>
    <x v="11"/>
    <s v="TPCEXM007"/>
    <m/>
    <s v="Domestic"/>
    <x v="0"/>
    <x v="1"/>
    <s v="Sh"/>
    <x v="0"/>
    <n v="0"/>
    <n v="0"/>
    <n v="0"/>
    <n v="0"/>
    <m/>
    <m/>
    <n v="0"/>
    <n v="0"/>
    <n v="0"/>
    <n v="0"/>
    <m/>
    <m/>
  </r>
  <r>
    <x v="0"/>
    <x v="1"/>
    <x v="0"/>
    <d v="2022-03-14T00:00:00"/>
    <d v="2022-03-20T00:00:00"/>
    <x v="0"/>
    <x v="3"/>
    <x v="11"/>
    <s v="W12"/>
    <x v="11"/>
    <s v="TPMBFCG002"/>
    <m/>
    <s v="Export"/>
    <x v="0"/>
    <x v="2"/>
    <s v="Sp"/>
    <x v="0"/>
    <n v="0"/>
    <n v="0"/>
    <n v="0"/>
    <n v="0"/>
    <m/>
    <m/>
    <n v="0"/>
    <n v="0"/>
    <n v="0"/>
    <n v="0"/>
    <m/>
    <m/>
  </r>
  <r>
    <x v="0"/>
    <x v="1"/>
    <x v="0"/>
    <d v="2022-03-14T00:00:00"/>
    <d v="2022-03-20T00:00:00"/>
    <x v="0"/>
    <x v="3"/>
    <x v="11"/>
    <s v="W12"/>
    <x v="11"/>
    <s v="TPMTCCG001"/>
    <m/>
    <s v="Export"/>
    <x v="0"/>
    <x v="2"/>
    <s v=""/>
    <x v="0"/>
    <n v="0"/>
    <n v="0"/>
    <n v="0"/>
    <n v="0"/>
    <m/>
    <m/>
    <n v="0"/>
    <n v="0"/>
    <n v="0"/>
    <n v="0"/>
    <m/>
    <m/>
  </r>
  <r>
    <x v="0"/>
    <x v="1"/>
    <x v="0"/>
    <d v="2022-03-14T00:00:00"/>
    <d v="2022-03-20T00:00:00"/>
    <x v="0"/>
    <x v="3"/>
    <x v="11"/>
    <s v="W12"/>
    <x v="11"/>
    <s v="TPMTCCG002"/>
    <m/>
    <s v="Export"/>
    <x v="0"/>
    <x v="2"/>
    <s v=""/>
    <x v="0"/>
    <n v="0"/>
    <n v="0"/>
    <n v="0"/>
    <n v="0"/>
    <m/>
    <m/>
    <n v="0"/>
    <n v="0"/>
    <n v="0"/>
    <n v="0"/>
    <m/>
    <m/>
  </r>
  <r>
    <x v="0"/>
    <x v="1"/>
    <x v="0"/>
    <d v="2022-03-14T00:00:00"/>
    <d v="2022-03-20T00:00:00"/>
    <x v="0"/>
    <x v="3"/>
    <x v="11"/>
    <s v="W12"/>
    <x v="11"/>
    <s v="TPMTCCG003"/>
    <m/>
    <s v="Export"/>
    <x v="0"/>
    <x v="2"/>
    <s v=""/>
    <x v="1"/>
    <n v="0"/>
    <n v="0"/>
    <n v="0"/>
    <n v="0"/>
    <m/>
    <m/>
    <n v="0"/>
    <n v="0"/>
    <n v="0"/>
    <n v="0"/>
    <m/>
    <m/>
  </r>
  <r>
    <x v="0"/>
    <x v="1"/>
    <x v="0"/>
    <d v="2022-03-14T00:00:00"/>
    <d v="2022-03-20T00:00:00"/>
    <x v="0"/>
    <x v="3"/>
    <x v="11"/>
    <s v="W12"/>
    <x v="11"/>
    <s v="TPMTCCG004"/>
    <m/>
    <s v="Export"/>
    <x v="0"/>
    <x v="2"/>
    <s v=""/>
    <x v="1"/>
    <n v="0"/>
    <n v="0"/>
    <n v="0"/>
    <n v="0"/>
    <m/>
    <m/>
    <n v="0"/>
    <n v="0"/>
    <n v="0"/>
    <n v="0"/>
    <m/>
    <m/>
  </r>
  <r>
    <x v="0"/>
    <x v="1"/>
    <x v="0"/>
    <d v="2022-03-14T00:00:00"/>
    <d v="2022-03-20T00:00:00"/>
    <x v="0"/>
    <x v="3"/>
    <x v="11"/>
    <s v="W12"/>
    <x v="11"/>
    <s v="TPMTCCG005"/>
    <m/>
    <s v="Export"/>
    <x v="0"/>
    <x v="2"/>
    <s v=""/>
    <x v="0"/>
    <n v="0"/>
    <n v="0"/>
    <n v="0"/>
    <n v="0"/>
    <m/>
    <m/>
    <n v="0"/>
    <n v="0"/>
    <n v="0"/>
    <n v="0"/>
    <m/>
    <m/>
  </r>
  <r>
    <x v="0"/>
    <x v="1"/>
    <x v="0"/>
    <d v="2022-03-14T00:00:00"/>
    <d v="2022-03-20T00:00:00"/>
    <x v="0"/>
    <x v="3"/>
    <x v="11"/>
    <s v="W12"/>
    <x v="11"/>
    <s v="TPMTCCG006"/>
    <m/>
    <s v="Export"/>
    <x v="0"/>
    <x v="2"/>
    <s v=""/>
    <x v="0"/>
    <n v="0"/>
    <n v="0"/>
    <n v="0"/>
    <n v="0"/>
    <m/>
    <m/>
    <n v="0"/>
    <n v="0"/>
    <n v="0"/>
    <n v="0"/>
    <m/>
    <m/>
  </r>
  <r>
    <x v="0"/>
    <x v="1"/>
    <x v="0"/>
    <d v="2022-03-14T00:00:00"/>
    <d v="2022-03-20T00:00:00"/>
    <x v="0"/>
    <x v="3"/>
    <x v="11"/>
    <s v="W12"/>
    <x v="11"/>
    <s v="TPTFGBB003"/>
    <m/>
    <s v="Export"/>
    <x v="0"/>
    <x v="1"/>
    <s v=""/>
    <x v="0"/>
    <n v="0"/>
    <n v="0"/>
    <n v="0"/>
    <n v="0"/>
    <m/>
    <m/>
    <n v="0"/>
    <n v="0"/>
    <n v="0"/>
    <n v="0"/>
    <m/>
    <m/>
  </r>
  <r>
    <x v="0"/>
    <x v="1"/>
    <x v="0"/>
    <d v="2022-03-14T00:00:00"/>
    <d v="2022-03-20T00:00:00"/>
    <x v="0"/>
    <x v="3"/>
    <x v="11"/>
    <s v="W12"/>
    <x v="11"/>
    <s v="TPTFGBX007"/>
    <m/>
    <s v="Export"/>
    <x v="0"/>
    <x v="1"/>
    <s v=""/>
    <x v="0"/>
    <n v="0"/>
    <n v="0"/>
    <n v="0"/>
    <n v="0"/>
    <m/>
    <m/>
    <n v="0"/>
    <n v="0"/>
    <n v="0"/>
    <n v="0"/>
    <m/>
    <m/>
  </r>
  <r>
    <x v="0"/>
    <x v="1"/>
    <x v="0"/>
    <d v="2022-03-14T00:00:00"/>
    <d v="2022-03-20T00:00:00"/>
    <x v="0"/>
    <x v="3"/>
    <x v="11"/>
    <s v="W12"/>
    <x v="11"/>
    <s v="TPTFGBX017"/>
    <m/>
    <s v="Export"/>
    <x v="0"/>
    <x v="1"/>
    <s v=""/>
    <x v="0"/>
    <n v="0"/>
    <n v="0"/>
    <n v="0"/>
    <n v="0"/>
    <m/>
    <m/>
    <n v="0"/>
    <n v="0"/>
    <n v="0"/>
    <n v="0"/>
    <m/>
    <m/>
  </r>
  <r>
    <x v="0"/>
    <x v="1"/>
    <x v="0"/>
    <d v="2022-03-14T00:00:00"/>
    <d v="2022-03-20T00:00:00"/>
    <x v="0"/>
    <x v="3"/>
    <x v="11"/>
    <s v="W12"/>
    <x v="11"/>
    <s v="TPTFGBX021"/>
    <m/>
    <s v="Export"/>
    <x v="0"/>
    <x v="1"/>
    <s v=""/>
    <x v="0"/>
    <n v="0"/>
    <n v="0"/>
    <n v="0"/>
    <n v="0"/>
    <m/>
    <m/>
    <n v="0"/>
    <n v="0"/>
    <n v="0"/>
    <n v="0"/>
    <m/>
    <m/>
  </r>
  <r>
    <x v="0"/>
    <x v="1"/>
    <x v="0"/>
    <d v="2022-03-14T00:00:00"/>
    <d v="2022-03-20T00:00:00"/>
    <x v="0"/>
    <x v="3"/>
    <x v="11"/>
    <s v="W12"/>
    <x v="11"/>
    <s v="TPTFGBX024"/>
    <m/>
    <s v="Export"/>
    <x v="0"/>
    <x v="2"/>
    <s v=""/>
    <x v="0"/>
    <n v="0"/>
    <n v="0"/>
    <n v="0"/>
    <n v="0"/>
    <m/>
    <m/>
    <n v="0"/>
    <n v="0"/>
    <n v="0"/>
    <n v="0"/>
    <m/>
    <m/>
  </r>
  <r>
    <x v="0"/>
    <x v="1"/>
    <x v="0"/>
    <d v="2022-03-14T00:00:00"/>
    <d v="2022-03-20T00:00:00"/>
    <x v="0"/>
    <x v="3"/>
    <x v="11"/>
    <s v="W12"/>
    <x v="11"/>
    <s v="TPTFGBX025"/>
    <m/>
    <s v="Export"/>
    <x v="0"/>
    <x v="1"/>
    <s v="Di"/>
    <x v="0"/>
    <n v="0"/>
    <n v="0"/>
    <n v="0"/>
    <n v="0"/>
    <m/>
    <m/>
    <n v="0"/>
    <n v="0"/>
    <n v="0"/>
    <n v="0"/>
    <m/>
    <m/>
  </r>
  <r>
    <x v="0"/>
    <x v="1"/>
    <x v="0"/>
    <d v="2022-03-14T00:00:00"/>
    <d v="2022-03-20T00:00:00"/>
    <x v="0"/>
    <x v="3"/>
    <x v="11"/>
    <s v="W12"/>
    <x v="11"/>
    <s v="TPTFGBX028"/>
    <m/>
    <s v="Export"/>
    <x v="0"/>
    <x v="1"/>
    <s v=""/>
    <x v="0"/>
    <n v="0"/>
    <n v="0"/>
    <n v="0"/>
    <n v="0"/>
    <m/>
    <m/>
    <n v="0"/>
    <n v="0"/>
    <n v="0"/>
    <n v="0"/>
    <m/>
    <m/>
  </r>
  <r>
    <x v="0"/>
    <x v="1"/>
    <x v="0"/>
    <d v="2022-03-14T00:00:00"/>
    <d v="2022-03-20T00:00:00"/>
    <x v="0"/>
    <x v="3"/>
    <x v="11"/>
    <s v="W12"/>
    <x v="11"/>
    <s v="TPTFGCG009"/>
    <m/>
    <s v="Export"/>
    <x v="0"/>
    <x v="1"/>
    <s v=""/>
    <x v="0"/>
    <n v="0"/>
    <n v="0"/>
    <n v="0"/>
    <n v="0"/>
    <m/>
    <m/>
    <n v="0"/>
    <n v="0"/>
    <n v="0"/>
    <n v="0"/>
    <m/>
    <m/>
  </r>
  <r>
    <x v="0"/>
    <x v="1"/>
    <x v="0"/>
    <d v="2022-03-14T00:00:00"/>
    <d v="2022-03-20T00:00:00"/>
    <x v="0"/>
    <x v="3"/>
    <x v="11"/>
    <s v="W12"/>
    <x v="11"/>
    <s v="TPTFGCG013"/>
    <m/>
    <s v="Export"/>
    <x v="0"/>
    <x v="2"/>
    <s v="Sp"/>
    <x v="0"/>
    <n v="162000"/>
    <n v="167160.32000000001"/>
    <n v="5160.320000000007"/>
    <n v="0.9681461728395061"/>
    <m/>
    <m/>
    <n v="162000"/>
    <n v="167160.32000000001"/>
    <n v="5160.320000000007"/>
    <n v="0.9681461728395061"/>
    <m/>
    <m/>
  </r>
  <r>
    <x v="0"/>
    <x v="1"/>
    <x v="0"/>
    <d v="2022-03-14T00:00:00"/>
    <d v="2022-03-20T00:00:00"/>
    <x v="0"/>
    <x v="3"/>
    <x v="11"/>
    <s v="W12"/>
    <x v="11"/>
    <s v="TPTFGCG014"/>
    <m/>
    <s v="Export"/>
    <x v="0"/>
    <x v="2"/>
    <s v="Sp"/>
    <x v="0"/>
    <n v="0"/>
    <n v="0"/>
    <n v="0"/>
    <n v="0"/>
    <m/>
    <m/>
    <n v="0"/>
    <n v="0"/>
    <n v="0"/>
    <n v="0"/>
    <m/>
    <m/>
  </r>
  <r>
    <x v="0"/>
    <x v="1"/>
    <x v="0"/>
    <d v="2022-03-14T00:00:00"/>
    <d v="2022-03-20T00:00:00"/>
    <x v="0"/>
    <x v="3"/>
    <x v="11"/>
    <s v="W12"/>
    <x v="11"/>
    <s v="TPTFGHT001"/>
    <m/>
    <s v="Export"/>
    <x v="0"/>
    <x v="1"/>
    <s v=""/>
    <x v="0"/>
    <n v="0"/>
    <n v="0"/>
    <n v="0"/>
    <n v="0"/>
    <m/>
    <m/>
    <n v="0"/>
    <n v="0"/>
    <n v="0"/>
    <n v="0"/>
    <m/>
    <m/>
  </r>
  <r>
    <x v="0"/>
    <x v="1"/>
    <x v="0"/>
    <d v="2022-03-14T00:00:00"/>
    <d v="2022-03-20T00:00:00"/>
    <x v="0"/>
    <x v="3"/>
    <x v="11"/>
    <s v="W12"/>
    <x v="11"/>
    <s v="TPTFGHT017"/>
    <m/>
    <s v="Export"/>
    <x v="0"/>
    <x v="1"/>
    <s v=""/>
    <x v="0"/>
    <n v="0"/>
    <n v="0"/>
    <n v="0"/>
    <n v="0"/>
    <m/>
    <m/>
    <n v="0"/>
    <n v="0"/>
    <n v="0"/>
    <n v="0"/>
    <m/>
    <m/>
  </r>
  <r>
    <x v="0"/>
    <x v="1"/>
    <x v="0"/>
    <d v="2022-03-14T00:00:00"/>
    <d v="2022-03-20T00:00:00"/>
    <x v="0"/>
    <x v="3"/>
    <x v="11"/>
    <s v="W12"/>
    <x v="11"/>
    <s v="TPTFGHT021"/>
    <m/>
    <s v="Export"/>
    <x v="0"/>
    <x v="1"/>
    <s v="Di"/>
    <x v="0"/>
    <n v="24000"/>
    <n v="28460.856"/>
    <n v="4460.8559999999998"/>
    <n v="0.81413100000000005"/>
    <m/>
    <m/>
    <n v="26500"/>
    <n v="28460.856"/>
    <n v="1960.8559999999998"/>
    <n v="0.9260054339622642"/>
    <m/>
    <m/>
  </r>
  <r>
    <x v="0"/>
    <x v="1"/>
    <x v="0"/>
    <d v="2022-03-14T00:00:00"/>
    <d v="2022-03-20T00:00:00"/>
    <x v="0"/>
    <x v="3"/>
    <x v="11"/>
    <s v="W12"/>
    <x v="11"/>
    <s v="TPTFGHT027"/>
    <m/>
    <s v="Export"/>
    <x v="0"/>
    <x v="1"/>
    <s v=""/>
    <x v="0"/>
    <n v="0"/>
    <n v="0"/>
    <n v="0"/>
    <n v="0"/>
    <m/>
    <m/>
    <n v="0"/>
    <n v="0"/>
    <n v="0"/>
    <n v="0"/>
    <m/>
    <m/>
  </r>
  <r>
    <x v="0"/>
    <x v="1"/>
    <x v="0"/>
    <d v="2022-03-14T00:00:00"/>
    <d v="2022-03-20T00:00:00"/>
    <x v="0"/>
    <x v="3"/>
    <x v="11"/>
    <s v="W12"/>
    <x v="11"/>
    <s v="TPTTFCG006"/>
    <m/>
    <s v="Export"/>
    <x v="0"/>
    <x v="2"/>
    <s v="Sp"/>
    <x v="0"/>
    <n v="0"/>
    <n v="0"/>
    <n v="0"/>
    <n v="0"/>
    <m/>
    <m/>
    <n v="0"/>
    <n v="0"/>
    <n v="0"/>
    <n v="0"/>
    <m/>
    <m/>
  </r>
  <r>
    <x v="0"/>
    <x v="1"/>
    <x v="0"/>
    <d v="2022-03-14T00:00:00"/>
    <d v="2022-03-20T00:00:00"/>
    <x v="0"/>
    <x v="3"/>
    <x v="11"/>
    <s v="W12"/>
    <x v="11"/>
    <s v="TPTTFDS002"/>
    <m/>
    <s v="Export"/>
    <x v="0"/>
    <x v="1"/>
    <s v="Di"/>
    <x v="0"/>
    <n v="0"/>
    <n v="0"/>
    <n v="0"/>
    <n v="0"/>
    <m/>
    <m/>
    <n v="0"/>
    <n v="0"/>
    <n v="0"/>
    <n v="0"/>
    <m/>
    <m/>
  </r>
  <r>
    <x v="0"/>
    <x v="1"/>
    <x v="0"/>
    <d v="2022-03-14T00:00:00"/>
    <d v="2022-03-20T00:00:00"/>
    <x v="0"/>
    <x v="3"/>
    <x v="11"/>
    <s v="W12"/>
    <x v="11"/>
    <s v="TPTTFHC005"/>
    <m/>
    <s v="Export"/>
    <x v="0"/>
    <x v="1"/>
    <s v="Di"/>
    <x v="0"/>
    <n v="0"/>
    <n v="0"/>
    <n v="0"/>
    <n v="0"/>
    <m/>
    <m/>
    <n v="0"/>
    <n v="0"/>
    <n v="0"/>
    <n v="0"/>
    <m/>
    <m/>
  </r>
  <r>
    <x v="0"/>
    <x v="1"/>
    <x v="0"/>
    <d v="2022-03-14T00:00:00"/>
    <d v="2022-03-20T00:00:00"/>
    <x v="0"/>
    <x v="3"/>
    <x v="11"/>
    <s v="W12"/>
    <x v="11"/>
    <s v="TPTTFXM005"/>
    <m/>
    <s v="Export"/>
    <x v="0"/>
    <x v="1"/>
    <s v="Di"/>
    <x v="0"/>
    <n v="0"/>
    <n v="0"/>
    <n v="0"/>
    <n v="0"/>
    <m/>
    <m/>
    <n v="0"/>
    <n v="0"/>
    <n v="0"/>
    <n v="0"/>
    <m/>
    <m/>
  </r>
  <r>
    <x v="0"/>
    <x v="1"/>
    <x v="0"/>
    <d v="2022-03-14T00:00:00"/>
    <d v="2022-03-20T00:00:00"/>
    <x v="0"/>
    <x v="3"/>
    <x v="11"/>
    <s v="W12"/>
    <x v="11"/>
    <s v="11VMB00002"/>
    <m/>
    <s v="Domestic"/>
    <x v="1"/>
    <x v="3"/>
    <s v="TO"/>
    <x v="2"/>
    <n v="281.6670819970264"/>
    <n v="317.45"/>
    <n v="35.782918002973588"/>
    <n v="0.87296024175323639"/>
    <m/>
    <m/>
    <n v="282"/>
    <n v="317.45"/>
    <n v="35.449999999999989"/>
    <n v="0.87429078014184403"/>
    <m/>
    <m/>
  </r>
  <r>
    <x v="0"/>
    <x v="1"/>
    <x v="0"/>
    <d v="2022-03-14T00:00:00"/>
    <d v="2022-03-20T00:00:00"/>
    <x v="0"/>
    <x v="3"/>
    <x v="11"/>
    <s v="W12"/>
    <x v="11"/>
    <s v="11VMB00004"/>
    <m/>
    <s v="Domestic"/>
    <x v="1"/>
    <x v="3"/>
    <s v="TO"/>
    <x v="2"/>
    <n v="193.42520112696431"/>
    <n v="227"/>
    <n v="33.574798873035689"/>
    <n v="0.82641972877672132"/>
    <m/>
    <m/>
    <n v="193"/>
    <n v="227"/>
    <n v="34"/>
    <n v="0.82383419689119175"/>
    <m/>
    <m/>
  </r>
  <r>
    <x v="0"/>
    <x v="1"/>
    <x v="0"/>
    <d v="2022-03-14T00:00:00"/>
    <d v="2022-03-20T00:00:00"/>
    <x v="0"/>
    <x v="3"/>
    <x v="11"/>
    <s v="W12"/>
    <x v="11"/>
    <s v="11VMB00005"/>
    <m/>
    <s v="Domestic"/>
    <x v="1"/>
    <x v="3"/>
    <s v="TO"/>
    <x v="2"/>
    <n v="167.24696042565878"/>
    <n v="174.9"/>
    <n v="7.6530395743412214"/>
    <n v="0.95424108423337839"/>
    <m/>
    <m/>
    <n v="167"/>
    <n v="174.9"/>
    <n v="7.9000000000000057"/>
    <n v="0.95269461077844309"/>
    <m/>
    <m/>
  </r>
  <r>
    <x v="0"/>
    <x v="1"/>
    <x v="0"/>
    <d v="2022-03-14T00:00:00"/>
    <d v="2022-03-20T00:00:00"/>
    <x v="0"/>
    <x v="3"/>
    <x v="11"/>
    <s v="W12"/>
    <x v="11"/>
    <s v="11VMB00006"/>
    <m/>
    <s v="Domestic"/>
    <x v="1"/>
    <x v="3"/>
    <s v="TO"/>
    <x v="2"/>
    <n v="103.82823791406557"/>
    <n v="108.75"/>
    <n v="4.9217620859344322"/>
    <n v="0.95259707585514475"/>
    <m/>
    <m/>
    <n v="104"/>
    <n v="108.75"/>
    <n v="4.75"/>
    <n v="0.95432692307692313"/>
    <m/>
    <m/>
  </r>
  <r>
    <x v="0"/>
    <x v="1"/>
    <x v="0"/>
    <d v="2022-03-14T00:00:00"/>
    <d v="2022-03-20T00:00:00"/>
    <x v="0"/>
    <x v="3"/>
    <x v="11"/>
    <s v="W12"/>
    <x v="11"/>
    <s v="11VMB00042"/>
    <m/>
    <s v="Domestic"/>
    <x v="1"/>
    <x v="4"/>
    <s v="KI"/>
    <x v="1"/>
    <n v="1038"/>
    <n v="2130"/>
    <n v="1092"/>
    <n v="0"/>
    <m/>
    <m/>
    <n v="2130"/>
    <n v="2130"/>
    <n v="0"/>
    <n v="1"/>
    <m/>
    <m/>
  </r>
  <r>
    <x v="0"/>
    <x v="1"/>
    <x v="0"/>
    <d v="2022-03-14T00:00:00"/>
    <d v="2022-03-20T00:00:00"/>
    <x v="0"/>
    <x v="3"/>
    <x v="11"/>
    <s v="W12"/>
    <x v="11"/>
    <s v="11VMB00045"/>
    <m/>
    <s v="Domestic"/>
    <x v="1"/>
    <x v="4"/>
    <s v="KI"/>
    <x v="1"/>
    <n v="1000"/>
    <n v="484"/>
    <n v="516"/>
    <n v="0.48399999999999999"/>
    <m/>
    <m/>
    <n v="700"/>
    <n v="484"/>
    <n v="216"/>
    <n v="0.6914285714285715"/>
    <m/>
    <m/>
  </r>
  <r>
    <x v="0"/>
    <x v="1"/>
    <x v="0"/>
    <d v="2022-03-14T00:00:00"/>
    <d v="2022-03-20T00:00:00"/>
    <x v="0"/>
    <x v="3"/>
    <x v="11"/>
    <s v="W12"/>
    <x v="11"/>
    <s v="11VMB00250"/>
    <m/>
    <s v="Export"/>
    <x v="1"/>
    <x v="4"/>
    <s v="KI"/>
    <x v="1"/>
    <m/>
    <n v="130"/>
    <n v="130"/>
    <n v="0"/>
    <m/>
    <m/>
    <n v="0"/>
    <n v="130"/>
    <n v="130"/>
    <n v="0"/>
    <m/>
    <m/>
  </r>
  <r>
    <x v="0"/>
    <x v="1"/>
    <x v="0"/>
    <d v="2022-03-14T00:00:00"/>
    <d v="2022-03-20T00:00:00"/>
    <x v="0"/>
    <x v="3"/>
    <x v="11"/>
    <s v="W12"/>
    <x v="11"/>
    <s v="11VMB00275BGG"/>
    <m/>
    <s v="Domestic"/>
    <x v="1"/>
    <x v="4"/>
    <s v="KI"/>
    <x v="1"/>
    <n v="9300"/>
    <n v="5300"/>
    <n v="4000"/>
    <n v="0.56989247311827951"/>
    <m/>
    <m/>
    <n v="6400"/>
    <n v="5300"/>
    <n v="1100"/>
    <n v="0.828125"/>
    <m/>
    <m/>
  </r>
  <r>
    <x v="0"/>
    <x v="1"/>
    <x v="0"/>
    <d v="2022-03-14T00:00:00"/>
    <d v="2022-03-20T00:00:00"/>
    <x v="0"/>
    <x v="3"/>
    <x v="11"/>
    <s v="W12"/>
    <x v="11"/>
    <s v="11VMB00275BGT"/>
    <m/>
    <s v="Domestic"/>
    <x v="1"/>
    <x v="4"/>
    <s v="KI"/>
    <x v="1"/>
    <n v="0"/>
    <n v="1100"/>
    <n v="1100"/>
    <n v="0"/>
    <m/>
    <m/>
    <n v="0"/>
    <n v="1100"/>
    <n v="1100"/>
    <n v="0"/>
    <m/>
    <m/>
  </r>
  <r>
    <x v="0"/>
    <x v="1"/>
    <x v="0"/>
    <d v="2022-03-14T00:00:00"/>
    <d v="2022-03-20T00:00:00"/>
    <x v="0"/>
    <x v="3"/>
    <x v="11"/>
    <s v="W12"/>
    <x v="11"/>
    <s v="11VMB00315"/>
    <m/>
    <s v="Domestic"/>
    <x v="1"/>
    <x v="4"/>
    <s v="KI"/>
    <x v="1"/>
    <n v="10193.4"/>
    <n v="10224.1"/>
    <n v="30.700000000000728"/>
    <n v="0.99698824729727076"/>
    <m/>
    <m/>
    <n v="9920"/>
    <n v="10224.1"/>
    <n v="304.10000000000036"/>
    <n v="0.96934475806451614"/>
    <m/>
    <m/>
  </r>
  <r>
    <x v="0"/>
    <x v="1"/>
    <x v="0"/>
    <d v="2022-03-14T00:00:00"/>
    <d v="2022-03-20T00:00:00"/>
    <x v="0"/>
    <x v="3"/>
    <x v="11"/>
    <s v="W12"/>
    <x v="11"/>
    <s v="11VMB00316"/>
    <m/>
    <s v="Domestic"/>
    <x v="1"/>
    <x v="4"/>
    <s v="KI"/>
    <x v="1"/>
    <n v="9220"/>
    <n v="11619"/>
    <n v="2399"/>
    <n v="0.73980477223427332"/>
    <m/>
    <m/>
    <n v="7673"/>
    <n v="11619"/>
    <n v="3946"/>
    <n v="0.48572918024240841"/>
    <m/>
    <m/>
  </r>
  <r>
    <x v="0"/>
    <x v="1"/>
    <x v="0"/>
    <d v="2022-03-14T00:00:00"/>
    <d v="2022-03-20T00:00:00"/>
    <x v="0"/>
    <x v="3"/>
    <x v="11"/>
    <s v="W12"/>
    <x v="11"/>
    <s v="11VMB00317"/>
    <m/>
    <s v="Domestic"/>
    <x v="1"/>
    <x v="4"/>
    <s v="KI"/>
    <x v="1"/>
    <n v="600"/>
    <n v="600"/>
    <n v="0"/>
    <n v="1"/>
    <m/>
    <m/>
    <n v="600"/>
    <n v="600"/>
    <n v="0"/>
    <n v="1"/>
    <m/>
    <m/>
  </r>
  <r>
    <x v="0"/>
    <x v="1"/>
    <x v="0"/>
    <d v="2022-03-14T00:00:00"/>
    <d v="2022-03-20T00:00:00"/>
    <x v="0"/>
    <x v="3"/>
    <x v="11"/>
    <s v="W12"/>
    <x v="11"/>
    <s v="11VMB00318"/>
    <m/>
    <s v="Domestic"/>
    <x v="1"/>
    <x v="4"/>
    <s v="KI"/>
    <x v="1"/>
    <n v="7000"/>
    <n v="5000"/>
    <n v="2000"/>
    <n v="0.7142857142857143"/>
    <m/>
    <m/>
    <n v="6500"/>
    <n v="5000"/>
    <n v="1500"/>
    <n v="0.76923076923076916"/>
    <m/>
    <m/>
  </r>
  <r>
    <x v="0"/>
    <x v="1"/>
    <x v="0"/>
    <d v="2022-03-14T00:00:00"/>
    <d v="2022-03-20T00:00:00"/>
    <x v="0"/>
    <x v="3"/>
    <x v="11"/>
    <s v="W12"/>
    <x v="11"/>
    <s v="11VMB00319"/>
    <m/>
    <s v="Export"/>
    <x v="1"/>
    <x v="4"/>
    <s v="KI"/>
    <x v="1"/>
    <n v="7000"/>
    <n v="7282.5"/>
    <n v="282.5"/>
    <n v="0.95964285714285713"/>
    <m/>
    <m/>
    <n v="7000"/>
    <n v="7282.5"/>
    <n v="282.5"/>
    <n v="0.95964285714285713"/>
    <m/>
    <m/>
  </r>
  <r>
    <x v="0"/>
    <x v="1"/>
    <x v="0"/>
    <d v="2022-03-14T00:00:00"/>
    <d v="2022-03-20T00:00:00"/>
    <x v="0"/>
    <x v="3"/>
    <x v="11"/>
    <s v="W12"/>
    <x v="11"/>
    <s v="11VMB00320"/>
    <m/>
    <s v="Domestic"/>
    <x v="1"/>
    <x v="4"/>
    <s v="KI"/>
    <x v="1"/>
    <n v="800"/>
    <n v="815"/>
    <n v="15"/>
    <n v="0.98124999999999996"/>
    <m/>
    <m/>
    <n v="800"/>
    <n v="815"/>
    <n v="15"/>
    <n v="0.98124999999999996"/>
    <m/>
    <m/>
  </r>
  <r>
    <x v="0"/>
    <x v="1"/>
    <x v="0"/>
    <d v="2022-03-14T00:00:00"/>
    <d v="2022-03-20T00:00:00"/>
    <x v="0"/>
    <x v="3"/>
    <x v="11"/>
    <s v="W12"/>
    <x v="11"/>
    <s v="11VMB00321"/>
    <m/>
    <s v="Domestic"/>
    <x v="1"/>
    <x v="4"/>
    <s v="KI"/>
    <x v="1"/>
    <n v="3500"/>
    <n v="4137.5"/>
    <n v="637.5"/>
    <n v="0.81785714285714284"/>
    <m/>
    <m/>
    <n v="4000"/>
    <n v="4137.5"/>
    <n v="137.5"/>
    <n v="0.96562499999999996"/>
    <m/>
    <m/>
  </r>
  <r>
    <x v="0"/>
    <x v="1"/>
    <x v="0"/>
    <d v="2022-03-14T00:00:00"/>
    <d v="2022-03-20T00:00:00"/>
    <x v="0"/>
    <x v="3"/>
    <x v="11"/>
    <s v="W12"/>
    <x v="11"/>
    <s v="11VMB00325"/>
    <m/>
    <s v="Domestic"/>
    <x v="1"/>
    <x v="4"/>
    <s v="KI"/>
    <x v="1"/>
    <n v="0"/>
    <n v="0"/>
    <n v="0"/>
    <n v="0"/>
    <m/>
    <m/>
    <n v="0"/>
    <n v="0"/>
    <n v="0"/>
    <n v="0"/>
    <m/>
    <m/>
  </r>
  <r>
    <x v="0"/>
    <x v="1"/>
    <x v="0"/>
    <d v="2022-03-14T00:00:00"/>
    <d v="2022-03-20T00:00:00"/>
    <x v="0"/>
    <x v="3"/>
    <x v="11"/>
    <s v="W12"/>
    <x v="11"/>
    <s v="11VMB00327"/>
    <m/>
    <s v="Domestic"/>
    <x v="1"/>
    <x v="4"/>
    <s v="KI"/>
    <x v="1"/>
    <n v="2500"/>
    <n v="1350"/>
    <n v="1150"/>
    <n v="0.54"/>
    <m/>
    <m/>
    <n v="1350"/>
    <n v="1350"/>
    <n v="0"/>
    <n v="1"/>
    <m/>
    <m/>
  </r>
  <r>
    <x v="0"/>
    <x v="1"/>
    <x v="0"/>
    <d v="2022-03-14T00:00:00"/>
    <d v="2022-03-20T00:00:00"/>
    <x v="0"/>
    <x v="3"/>
    <x v="11"/>
    <s v="W12"/>
    <x v="11"/>
    <s v="11VMB00327GG"/>
    <m/>
    <s v="Domestic"/>
    <x v="1"/>
    <x v="4"/>
    <s v="KI"/>
    <x v="1"/>
    <n v="0"/>
    <n v="650"/>
    <n v="650"/>
    <n v="0"/>
    <m/>
    <m/>
    <n v="650"/>
    <n v="650"/>
    <n v="0"/>
    <n v="1"/>
    <m/>
    <m/>
  </r>
  <r>
    <x v="0"/>
    <x v="1"/>
    <x v="0"/>
    <d v="2022-03-14T00:00:00"/>
    <d v="2022-03-20T00:00:00"/>
    <x v="0"/>
    <x v="3"/>
    <x v="11"/>
    <s v="W12"/>
    <x v="11"/>
    <s v="11VMB00328"/>
    <m/>
    <s v="Domestic"/>
    <x v="1"/>
    <x v="4"/>
    <s v="KI"/>
    <x v="1"/>
    <n v="0"/>
    <n v="0"/>
    <n v="0"/>
    <n v="0"/>
    <m/>
    <m/>
    <n v="0"/>
    <n v="0"/>
    <n v="0"/>
    <n v="0"/>
    <m/>
    <m/>
  </r>
  <r>
    <x v="0"/>
    <x v="1"/>
    <x v="0"/>
    <d v="2022-03-14T00:00:00"/>
    <d v="2022-03-20T00:00:00"/>
    <x v="0"/>
    <x v="3"/>
    <x v="11"/>
    <s v="W12"/>
    <x v="11"/>
    <s v="11VMB00329"/>
    <m/>
    <s v="Domestic"/>
    <x v="1"/>
    <x v="4"/>
    <s v="KI"/>
    <x v="1"/>
    <n v="0"/>
    <n v="360"/>
    <n v="360"/>
    <n v="0"/>
    <m/>
    <m/>
    <n v="360"/>
    <n v="360"/>
    <n v="0"/>
    <n v="1"/>
    <m/>
    <m/>
  </r>
  <r>
    <x v="0"/>
    <x v="1"/>
    <x v="0"/>
    <d v="2022-03-14T00:00:00"/>
    <d v="2022-03-20T00:00:00"/>
    <x v="0"/>
    <x v="3"/>
    <x v="11"/>
    <s v="W12"/>
    <x v="11"/>
    <s v="11VMB00341"/>
    <m/>
    <s v="Domestic"/>
    <x v="1"/>
    <x v="4"/>
    <s v="KI"/>
    <x v="1"/>
    <n v="900"/>
    <n v="1248"/>
    <n v="348"/>
    <n v="0.61333333333333329"/>
    <m/>
    <m/>
    <n v="1200"/>
    <n v="1248"/>
    <n v="48"/>
    <n v="0.96"/>
    <m/>
    <m/>
  </r>
  <r>
    <x v="0"/>
    <x v="1"/>
    <x v="0"/>
    <d v="2022-03-14T00:00:00"/>
    <d v="2022-03-20T00:00:00"/>
    <x v="0"/>
    <x v="3"/>
    <x v="11"/>
    <s v="W12"/>
    <x v="11"/>
    <s v="12GER00001"/>
    <m/>
    <s v="Export"/>
    <x v="1"/>
    <x v="4"/>
    <s v="KI"/>
    <x v="1"/>
    <n v="0"/>
    <n v="0"/>
    <n v="0"/>
    <n v="0"/>
    <m/>
    <m/>
    <n v="0"/>
    <n v="0"/>
    <n v="0"/>
    <n v="0"/>
    <m/>
    <m/>
  </r>
  <r>
    <x v="0"/>
    <x v="1"/>
    <x v="0"/>
    <d v="2022-03-14T00:00:00"/>
    <d v="2022-03-20T00:00:00"/>
    <x v="0"/>
    <x v="3"/>
    <x v="11"/>
    <s v="W12"/>
    <x v="11"/>
    <s v="12GER00002"/>
    <m/>
    <s v="Export"/>
    <x v="1"/>
    <x v="4"/>
    <s v="KI"/>
    <x v="1"/>
    <n v="0"/>
    <n v="0"/>
    <n v="0"/>
    <n v="0"/>
    <m/>
    <m/>
    <n v="0"/>
    <n v="0"/>
    <n v="0"/>
    <n v="0"/>
    <m/>
    <m/>
  </r>
  <r>
    <x v="0"/>
    <x v="1"/>
    <x v="0"/>
    <d v="2022-03-14T00:00:00"/>
    <d v="2022-03-20T00:00:00"/>
    <x v="0"/>
    <x v="3"/>
    <x v="11"/>
    <s v="W12"/>
    <x v="11"/>
    <s v="12JBP00009"/>
    <m/>
    <s v="Export"/>
    <x v="1"/>
    <x v="4"/>
    <s v="KI"/>
    <x v="1"/>
    <n v="0"/>
    <n v="0"/>
    <n v="0"/>
    <n v="0"/>
    <m/>
    <m/>
    <n v="0"/>
    <n v="0"/>
    <n v="0"/>
    <n v="0"/>
    <m/>
    <m/>
  </r>
  <r>
    <x v="0"/>
    <x v="1"/>
    <x v="0"/>
    <d v="2022-03-14T00:00:00"/>
    <d v="2022-03-20T00:00:00"/>
    <x v="0"/>
    <x v="3"/>
    <x v="11"/>
    <s v="W12"/>
    <x v="11"/>
    <s v="12SIM00004"/>
    <m/>
    <s v="Export"/>
    <x v="1"/>
    <x v="4"/>
    <s v="KI"/>
    <x v="1"/>
    <n v="0"/>
    <n v="0"/>
    <n v="0"/>
    <n v="0"/>
    <m/>
    <m/>
    <n v="0"/>
    <n v="0"/>
    <n v="0"/>
    <n v="0"/>
    <m/>
    <m/>
  </r>
  <r>
    <x v="0"/>
    <x v="1"/>
    <x v="0"/>
    <d v="2022-03-14T00:00:00"/>
    <d v="2022-03-20T00:00:00"/>
    <x v="0"/>
    <x v="3"/>
    <x v="11"/>
    <s v="W12"/>
    <x v="11"/>
    <s v="12SIM00006"/>
    <m/>
    <s v="Export"/>
    <x v="1"/>
    <x v="4"/>
    <s v="KI"/>
    <x v="1"/>
    <n v="0"/>
    <n v="0"/>
    <n v="0"/>
    <n v="0"/>
    <m/>
    <m/>
    <n v="0"/>
    <n v="0"/>
    <n v="0"/>
    <n v="0"/>
    <m/>
    <m/>
  </r>
  <r>
    <x v="0"/>
    <x v="1"/>
    <x v="0"/>
    <d v="2022-03-14T00:00:00"/>
    <d v="2022-03-20T00:00:00"/>
    <x v="0"/>
    <x v="3"/>
    <x v="11"/>
    <s v="W12"/>
    <x v="11"/>
    <s v="12THB00006"/>
    <m/>
    <s v="Export"/>
    <x v="1"/>
    <x v="4"/>
    <s v="KI"/>
    <x v="1"/>
    <n v="4426.6000000000004"/>
    <n v="4376"/>
    <n v="50.600000000000364"/>
    <n v="0.98856910495639982"/>
    <m/>
    <m/>
    <n v="4427"/>
    <n v="4376"/>
    <n v="51"/>
    <n v="0.98847978314885931"/>
    <m/>
    <m/>
  </r>
  <r>
    <x v="0"/>
    <x v="1"/>
    <x v="0"/>
    <d v="2022-03-14T00:00:00"/>
    <d v="2022-03-20T00:00:00"/>
    <x v="0"/>
    <x v="3"/>
    <x v="11"/>
    <s v="W12"/>
    <x v="11"/>
    <s v="12THB00007"/>
    <m/>
    <s v="Export"/>
    <x v="1"/>
    <x v="4"/>
    <s v="KI"/>
    <x v="1"/>
    <n v="2280"/>
    <n v="2293"/>
    <n v="13"/>
    <n v="0.99429824561403513"/>
    <m/>
    <m/>
    <n v="2280"/>
    <n v="2293"/>
    <n v="13"/>
    <n v="0.99429824561403513"/>
    <m/>
    <m/>
  </r>
  <r>
    <x v="0"/>
    <x v="1"/>
    <x v="0"/>
    <d v="2022-03-14T00:00:00"/>
    <d v="2022-03-20T00:00:00"/>
    <x v="0"/>
    <x v="3"/>
    <x v="11"/>
    <s v="W12"/>
    <x v="11"/>
    <s v="12THB00009"/>
    <m/>
    <s v="Export"/>
    <x v="1"/>
    <x v="4"/>
    <s v="KI"/>
    <x v="1"/>
    <n v="0"/>
    <n v="0"/>
    <n v="0"/>
    <n v="0"/>
    <m/>
    <m/>
    <n v="0"/>
    <n v="0"/>
    <n v="0"/>
    <n v="0"/>
    <m/>
    <m/>
  </r>
  <r>
    <x v="0"/>
    <x v="1"/>
    <x v="0"/>
    <d v="2022-03-14T00:00:00"/>
    <d v="2022-03-20T00:00:00"/>
    <x v="0"/>
    <x v="3"/>
    <x v="11"/>
    <s v="W12"/>
    <x v="11"/>
    <s v="12THB00013"/>
    <m/>
    <s v="Export"/>
    <x v="1"/>
    <x v="4"/>
    <s v="KI"/>
    <x v="1"/>
    <n v="0"/>
    <n v="0"/>
    <n v="0"/>
    <n v="0"/>
    <m/>
    <m/>
    <n v="0"/>
    <n v="0"/>
    <n v="0"/>
    <n v="0"/>
    <m/>
    <m/>
  </r>
  <r>
    <x v="0"/>
    <x v="1"/>
    <x v="0"/>
    <d v="2022-03-14T00:00:00"/>
    <d v="2022-03-20T00:00:00"/>
    <x v="0"/>
    <x v="3"/>
    <x v="11"/>
    <s v="W12"/>
    <x v="11"/>
    <s v="12THB00014"/>
    <m/>
    <s v="Export"/>
    <x v="1"/>
    <x v="4"/>
    <s v="KI"/>
    <x v="1"/>
    <n v="0"/>
    <n v="0"/>
    <n v="0"/>
    <n v="0"/>
    <m/>
    <m/>
    <n v="0"/>
    <n v="0"/>
    <n v="0"/>
    <n v="0"/>
    <m/>
    <m/>
  </r>
  <r>
    <x v="0"/>
    <x v="1"/>
    <x v="0"/>
    <d v="2022-03-14T00:00:00"/>
    <d v="2022-03-20T00:00:00"/>
    <x v="0"/>
    <x v="3"/>
    <x v="11"/>
    <s v="W12"/>
    <x v="11"/>
    <s v="11VMB00335"/>
    <m/>
    <s v="Domestic"/>
    <x v="2"/>
    <x v="5"/>
    <s v="Se"/>
    <x v="0"/>
    <n v="465"/>
    <n v="27.528000000000002"/>
    <n v="437.47199999999998"/>
    <n v="5.920000000000003E-2"/>
    <m/>
    <m/>
    <n v="465"/>
    <n v="27.528000000000002"/>
    <n v="437.47199999999998"/>
    <n v="5.920000000000003E-2"/>
    <m/>
    <m/>
  </r>
  <r>
    <x v="0"/>
    <x v="1"/>
    <x v="0"/>
    <d v="2022-03-14T00:00:00"/>
    <d v="2022-03-20T00:00:00"/>
    <x v="0"/>
    <x v="3"/>
    <x v="11"/>
    <s v="W12"/>
    <x v="11"/>
    <s v="TPCEBB031"/>
    <m/>
    <s v="Domestic"/>
    <x v="2"/>
    <x v="6"/>
    <s v="Fr"/>
    <x v="0"/>
    <n v="0"/>
    <n v="0"/>
    <n v="0"/>
    <n v="0"/>
    <m/>
    <m/>
    <n v="0"/>
    <n v="0"/>
    <n v="0"/>
    <n v="0"/>
    <m/>
    <m/>
  </r>
  <r>
    <x v="0"/>
    <x v="1"/>
    <x v="0"/>
    <d v="2022-03-14T00:00:00"/>
    <d v="2022-03-20T00:00:00"/>
    <x v="0"/>
    <x v="3"/>
    <x v="11"/>
    <s v="W12"/>
    <x v="11"/>
    <s v="TPCEBG010"/>
    <m/>
    <s v="Domestic"/>
    <x v="2"/>
    <x v="1"/>
    <s v="Ha"/>
    <x v="0"/>
    <n v="4800"/>
    <n v="4436.8099999999995"/>
    <n v="363.19000000000051"/>
    <n v="0.92433541666666652"/>
    <m/>
    <m/>
    <n v="4500"/>
    <n v="4436.8099999999995"/>
    <n v="63.190000000000509"/>
    <n v="0.98595777777777771"/>
    <m/>
    <m/>
  </r>
  <r>
    <x v="0"/>
    <x v="1"/>
    <x v="0"/>
    <d v="2022-03-14T00:00:00"/>
    <d v="2022-03-20T00:00:00"/>
    <x v="0"/>
    <x v="3"/>
    <x v="11"/>
    <s v="W12"/>
    <x v="11"/>
    <s v="TPCEMI001"/>
    <m/>
    <s v="Domestic"/>
    <x v="2"/>
    <x v="6"/>
    <s v="Fr"/>
    <x v="0"/>
    <n v="0"/>
    <n v="0"/>
    <n v="0"/>
    <n v="0"/>
    <m/>
    <m/>
    <n v="0"/>
    <n v="0"/>
    <n v="0"/>
    <n v="0"/>
    <m/>
    <m/>
  </r>
  <r>
    <x v="0"/>
    <x v="1"/>
    <x v="0"/>
    <d v="2022-03-14T00:00:00"/>
    <d v="2022-03-20T00:00:00"/>
    <x v="0"/>
    <x v="3"/>
    <x v="11"/>
    <s v="W12"/>
    <x v="11"/>
    <s v="TPCERB001"/>
    <m/>
    <s v="Domestic"/>
    <x v="2"/>
    <x v="5"/>
    <s v="Se"/>
    <x v="0"/>
    <n v="0"/>
    <n v="0"/>
    <n v="0"/>
    <n v="0"/>
    <m/>
    <m/>
    <n v="0"/>
    <n v="0"/>
    <n v="0"/>
    <n v="0"/>
    <m/>
    <m/>
  </r>
  <r>
    <x v="0"/>
    <x v="1"/>
    <x v="0"/>
    <d v="2022-03-14T00:00:00"/>
    <d v="2022-03-20T00:00:00"/>
    <x v="0"/>
    <x v="3"/>
    <x v="11"/>
    <s v="W12"/>
    <x v="11"/>
    <s v="TPCERB002"/>
    <m/>
    <s v="Domestic"/>
    <x v="2"/>
    <x v="5"/>
    <s v="Se"/>
    <x v="0"/>
    <n v="0"/>
    <n v="0"/>
    <n v="0"/>
    <n v="0"/>
    <m/>
    <m/>
    <n v="0"/>
    <n v="0"/>
    <n v="0"/>
    <n v="0"/>
    <m/>
    <m/>
  </r>
  <r>
    <x v="0"/>
    <x v="1"/>
    <x v="0"/>
    <d v="2022-03-14T00:00:00"/>
    <d v="2022-03-20T00:00:00"/>
    <x v="0"/>
    <x v="3"/>
    <x v="11"/>
    <s v="W12"/>
    <x v="11"/>
    <s v="TPCERB003"/>
    <m/>
    <s v="Domestic"/>
    <x v="2"/>
    <x v="5"/>
    <s v=""/>
    <x v="0"/>
    <n v="0"/>
    <n v="0"/>
    <n v="0"/>
    <n v="0"/>
    <m/>
    <m/>
    <n v="0"/>
    <n v="0"/>
    <n v="0"/>
    <n v="0"/>
    <m/>
    <m/>
  </r>
  <r>
    <x v="0"/>
    <x v="1"/>
    <x v="0"/>
    <d v="2022-03-14T00:00:00"/>
    <d v="2022-03-20T00:00:00"/>
    <x v="0"/>
    <x v="3"/>
    <x v="11"/>
    <s v="W12"/>
    <x v="11"/>
    <s v="11VMB00273"/>
    <m/>
    <s v="Domestic"/>
    <x v="3"/>
    <x v="6"/>
    <s v="Fi"/>
    <x v="0"/>
    <n v="840.00000000000011"/>
    <n v="840"/>
    <n v="1.1368683772161603E-13"/>
    <n v="0.99999999999999989"/>
    <m/>
    <m/>
    <n v="900"/>
    <n v="840"/>
    <n v="60"/>
    <n v="0.93333333333333335"/>
    <m/>
    <m/>
  </r>
  <r>
    <x v="0"/>
    <x v="1"/>
    <x v="0"/>
    <d v="2022-03-14T00:00:00"/>
    <d v="2022-03-20T00:00:00"/>
    <x v="0"/>
    <x v="3"/>
    <x v="11"/>
    <s v="W12"/>
    <x v="11"/>
    <s v="11VMB00306"/>
    <m/>
    <s v="Domestic"/>
    <x v="3"/>
    <x v="0"/>
    <s v="Semi"/>
    <x v="0"/>
    <n v="350"/>
    <n v="416"/>
    <n v="66"/>
    <n v="0.81142857142857139"/>
    <m/>
    <m/>
    <n v="350"/>
    <n v="416"/>
    <n v="66"/>
    <n v="0.81142857142857139"/>
    <m/>
    <m/>
  </r>
  <r>
    <x v="0"/>
    <x v="1"/>
    <x v="0"/>
    <d v="2022-03-14T00:00:00"/>
    <d v="2022-03-20T00:00:00"/>
    <x v="0"/>
    <x v="3"/>
    <x v="11"/>
    <s v="W12"/>
    <x v="11"/>
    <s v="11VMB00308"/>
    <m/>
    <s v="Domestic"/>
    <x v="3"/>
    <x v="0"/>
    <s v="Semi"/>
    <x v="0"/>
    <n v="300"/>
    <n v="405"/>
    <n v="105"/>
    <n v="0.65"/>
    <m/>
    <m/>
    <n v="300"/>
    <n v="405"/>
    <n v="105"/>
    <n v="0.65"/>
    <m/>
    <m/>
  </r>
  <r>
    <x v="0"/>
    <x v="1"/>
    <x v="0"/>
    <d v="2022-03-14T00:00:00"/>
    <d v="2022-03-20T00:00:00"/>
    <x v="0"/>
    <x v="3"/>
    <x v="11"/>
    <s v="W12"/>
    <x v="11"/>
    <s v="11VMB00309"/>
    <m/>
    <s v="Domestic"/>
    <x v="3"/>
    <x v="0"/>
    <s v="Semi"/>
    <x v="0"/>
    <n v="400"/>
    <n v="374"/>
    <n v="26"/>
    <n v="0.93500000000000005"/>
    <m/>
    <m/>
    <n v="400"/>
    <n v="374"/>
    <n v="26"/>
    <n v="0.93500000000000005"/>
    <m/>
    <m/>
  </r>
  <r>
    <x v="0"/>
    <x v="1"/>
    <x v="0"/>
    <d v="2022-03-14T00:00:00"/>
    <d v="2022-03-20T00:00:00"/>
    <x v="0"/>
    <x v="3"/>
    <x v="11"/>
    <s v="W12"/>
    <x v="11"/>
    <s v="11VMB00311"/>
    <m/>
    <s v="Domestic"/>
    <x v="3"/>
    <x v="0"/>
    <s v="Semi"/>
    <x v="0"/>
    <n v="400"/>
    <n v="350"/>
    <n v="50"/>
    <n v="0.875"/>
    <m/>
    <m/>
    <n v="400"/>
    <n v="350"/>
    <n v="50"/>
    <n v="0.875"/>
    <m/>
    <m/>
  </r>
  <r>
    <x v="0"/>
    <x v="1"/>
    <x v="0"/>
    <d v="2022-03-14T00:00:00"/>
    <d v="2022-03-20T00:00:00"/>
    <x v="0"/>
    <x v="3"/>
    <x v="11"/>
    <s v="W12"/>
    <x v="11"/>
    <s v="11VMB00385"/>
    <m/>
    <s v="Domestic"/>
    <x v="3"/>
    <x v="6"/>
    <s v="Fi"/>
    <x v="0"/>
    <n v="0"/>
    <n v="315"/>
    <n v="315"/>
    <n v="0"/>
    <m/>
    <m/>
    <n v="350"/>
    <n v="315"/>
    <n v="35"/>
    <n v="0.9"/>
    <m/>
    <m/>
  </r>
  <r>
    <x v="0"/>
    <x v="1"/>
    <x v="0"/>
    <d v="2022-03-14T00:00:00"/>
    <d v="2022-03-20T00:00:00"/>
    <x v="0"/>
    <x v="3"/>
    <x v="11"/>
    <s v="W12"/>
    <x v="11"/>
    <s v="BTPCHCB001"/>
    <m/>
    <s v="Domestic"/>
    <x v="3"/>
    <x v="6"/>
    <s v="BT"/>
    <x v="0"/>
    <n v="1200"/>
    <n v="1094"/>
    <n v="106"/>
    <n v="0.91166666666666663"/>
    <m/>
    <m/>
    <n v="1200"/>
    <n v="1094"/>
    <n v="106"/>
    <n v="0.91166666666666663"/>
    <m/>
    <m/>
  </r>
  <r>
    <x v="0"/>
    <x v="1"/>
    <x v="0"/>
    <d v="2022-03-14T00:00:00"/>
    <d v="2022-03-20T00:00:00"/>
    <x v="0"/>
    <x v="3"/>
    <x v="11"/>
    <s v="W12"/>
    <x v="11"/>
    <s v="BTPOHYBM01"/>
    <m/>
    <s v="Domestic"/>
    <x v="3"/>
    <x v="0"/>
    <s v="Semi"/>
    <x v="0"/>
    <n v="0"/>
    <n v="0"/>
    <n v="0"/>
    <n v="0"/>
    <m/>
    <m/>
    <n v="0"/>
    <n v="0"/>
    <n v="0"/>
    <n v="0"/>
    <m/>
    <m/>
  </r>
  <r>
    <x v="0"/>
    <x v="1"/>
    <x v="0"/>
    <d v="2022-03-14T00:00:00"/>
    <d v="2022-03-20T00:00:00"/>
    <x v="0"/>
    <x v="3"/>
    <x v="11"/>
    <s v="W12"/>
    <x v="11"/>
    <s v="HHCEBV004"/>
    <m/>
    <s v="Domestic"/>
    <x v="3"/>
    <x v="7"/>
    <s v="Ba"/>
    <x v="0"/>
    <n v="400"/>
    <n v="402"/>
    <n v="2"/>
    <n v="0.995"/>
    <m/>
    <m/>
    <n v="400"/>
    <n v="402"/>
    <n v="2"/>
    <n v="0.995"/>
    <m/>
    <m/>
  </r>
  <r>
    <x v="0"/>
    <x v="1"/>
    <x v="0"/>
    <d v="2022-03-14T00:00:00"/>
    <d v="2022-03-20T00:00:00"/>
    <x v="0"/>
    <x v="3"/>
    <x v="11"/>
    <s v="W12"/>
    <x v="11"/>
    <s v="HHCECV006"/>
    <m/>
    <s v="Domestic"/>
    <x v="3"/>
    <x v="7"/>
    <s v="Ba"/>
    <x v="0"/>
    <n v="600"/>
    <n v="0"/>
    <n v="600"/>
    <n v="0"/>
    <m/>
    <m/>
    <n v="0"/>
    <n v="0"/>
    <n v="0"/>
    <n v="0"/>
    <m/>
    <m/>
  </r>
  <r>
    <x v="0"/>
    <x v="1"/>
    <x v="0"/>
    <d v="2022-03-14T00:00:00"/>
    <d v="2022-03-20T00:00:00"/>
    <x v="0"/>
    <x v="3"/>
    <x v="11"/>
    <s v="W12"/>
    <x v="11"/>
    <s v="HHCEXX001"/>
    <m/>
    <s v="Domestic"/>
    <x v="3"/>
    <x v="5"/>
    <s v="Sa"/>
    <x v="3"/>
    <n v="200"/>
    <n v="161.6"/>
    <n v="38.400000000000006"/>
    <n v="0.80799999999999994"/>
    <m/>
    <m/>
    <n v="200"/>
    <n v="161.6"/>
    <n v="38.400000000000006"/>
    <n v="0.80799999999999994"/>
    <m/>
    <m/>
  </r>
  <r>
    <x v="0"/>
    <x v="1"/>
    <x v="0"/>
    <d v="2022-03-14T00:00:00"/>
    <d v="2022-03-20T00:00:00"/>
    <x v="0"/>
    <x v="3"/>
    <x v="11"/>
    <s v="W12"/>
    <x v="11"/>
    <s v="HHCEXX003"/>
    <m/>
    <s v="Domestic"/>
    <x v="3"/>
    <x v="5"/>
    <s v="Sa"/>
    <x v="3"/>
    <n v="200"/>
    <n v="182.6"/>
    <n v="17.400000000000006"/>
    <n v="0.91300000000000003"/>
    <m/>
    <m/>
    <n v="200"/>
    <n v="182.6"/>
    <n v="17.400000000000006"/>
    <n v="0.91300000000000003"/>
    <m/>
    <m/>
  </r>
  <r>
    <x v="0"/>
    <x v="1"/>
    <x v="0"/>
    <d v="2022-03-14T00:00:00"/>
    <d v="2022-03-20T00:00:00"/>
    <x v="0"/>
    <x v="3"/>
    <x v="11"/>
    <s v="W12"/>
    <x v="11"/>
    <s v="HHCEXX010"/>
    <m/>
    <s v="Domestic"/>
    <x v="3"/>
    <x v="5"/>
    <s v="Sa"/>
    <x v="3"/>
    <n v="3542"/>
    <n v="3260"/>
    <n v="282"/>
    <n v="0.92038396386222476"/>
    <m/>
    <m/>
    <n v="3542"/>
    <n v="3260"/>
    <n v="282"/>
    <n v="0.92038396386222476"/>
    <m/>
    <m/>
  </r>
  <r>
    <x v="0"/>
    <x v="1"/>
    <x v="0"/>
    <d v="2022-03-14T00:00:00"/>
    <d v="2022-03-20T00:00:00"/>
    <x v="0"/>
    <x v="3"/>
    <x v="11"/>
    <s v="W12"/>
    <x v="11"/>
    <s v="MLPLXOT004"/>
    <m/>
    <s v="Domestic"/>
    <x v="3"/>
    <x v="2"/>
    <s v=""/>
    <x v="0"/>
    <n v="0"/>
    <n v="0"/>
    <n v="0"/>
    <n v="0"/>
    <m/>
    <m/>
    <n v="0"/>
    <n v="0"/>
    <n v="0"/>
    <n v="0"/>
    <m/>
    <m/>
  </r>
  <r>
    <x v="0"/>
    <x v="1"/>
    <x v="0"/>
    <d v="2022-03-14T00:00:00"/>
    <d v="2022-03-20T00:00:00"/>
    <x v="0"/>
    <x v="3"/>
    <x v="11"/>
    <s v="W12"/>
    <x v="11"/>
    <s v="TPCEBG004"/>
    <m/>
    <s v="Domestic"/>
    <x v="3"/>
    <x v="9"/>
    <s v=""/>
    <x v="0"/>
    <n v="0"/>
    <n v="0"/>
    <n v="0"/>
    <n v="0"/>
    <m/>
    <m/>
    <n v="0"/>
    <n v="0"/>
    <n v="0"/>
    <n v="0"/>
    <m/>
    <m/>
  </r>
  <r>
    <x v="0"/>
    <x v="1"/>
    <x v="0"/>
    <d v="2022-03-14T00:00:00"/>
    <d v="2022-03-20T00:00:00"/>
    <x v="0"/>
    <x v="3"/>
    <x v="11"/>
    <s v="W12"/>
    <x v="11"/>
    <s v="TPCEBV001"/>
    <m/>
    <s v="Domestic"/>
    <x v="3"/>
    <x v="7"/>
    <s v="Ba"/>
    <x v="0"/>
    <n v="900"/>
    <n v="905"/>
    <n v="5"/>
    <n v="0.99444444444444446"/>
    <m/>
    <m/>
    <n v="900"/>
    <n v="905"/>
    <n v="5"/>
    <n v="0.99444444444444446"/>
    <m/>
    <m/>
  </r>
  <r>
    <x v="0"/>
    <x v="1"/>
    <x v="0"/>
    <d v="2022-03-14T00:00:00"/>
    <d v="2022-03-20T00:00:00"/>
    <x v="0"/>
    <x v="3"/>
    <x v="11"/>
    <s v="W12"/>
    <x v="11"/>
    <s v="TPCEBV017"/>
    <m/>
    <s v="Domestic"/>
    <x v="3"/>
    <x v="7"/>
    <s v="Ba"/>
    <x v="0"/>
    <n v="3300"/>
    <n v="3735"/>
    <n v="435"/>
    <n v="0.86818181818181817"/>
    <m/>
    <m/>
    <n v="3400"/>
    <n v="3735"/>
    <n v="335"/>
    <n v="0.90147058823529413"/>
    <m/>
    <m/>
  </r>
  <r>
    <x v="0"/>
    <x v="1"/>
    <x v="0"/>
    <d v="2022-03-14T00:00:00"/>
    <d v="2022-03-20T00:00:00"/>
    <x v="0"/>
    <x v="3"/>
    <x v="11"/>
    <s v="W12"/>
    <x v="11"/>
    <s v="TPCECB004"/>
    <m/>
    <s v="Domestic"/>
    <x v="3"/>
    <x v="8"/>
    <s v="Vi"/>
    <x v="0"/>
    <n v="100"/>
    <n v="109.5"/>
    <n v="9.5"/>
    <n v="0.90500000000000003"/>
    <m/>
    <m/>
    <n v="100"/>
    <n v="109.5"/>
    <n v="9.5"/>
    <n v="0.90500000000000003"/>
    <m/>
    <m/>
  </r>
  <r>
    <x v="0"/>
    <x v="1"/>
    <x v="0"/>
    <d v="2022-03-14T00:00:00"/>
    <d v="2022-03-20T00:00:00"/>
    <x v="0"/>
    <x v="3"/>
    <x v="11"/>
    <s v="W12"/>
    <x v="11"/>
    <s v="TPCECC006"/>
    <m/>
    <s v="Domestic"/>
    <x v="3"/>
    <x v="6"/>
    <s v="Fi"/>
    <x v="0"/>
    <n v="0"/>
    <n v="0"/>
    <n v="0"/>
    <n v="0"/>
    <m/>
    <m/>
    <n v="0"/>
    <n v="0"/>
    <n v="0"/>
    <n v="0"/>
    <m/>
    <m/>
  </r>
  <r>
    <x v="0"/>
    <x v="1"/>
    <x v="0"/>
    <d v="2022-03-14T00:00:00"/>
    <d v="2022-03-20T00:00:00"/>
    <x v="0"/>
    <x v="3"/>
    <x v="11"/>
    <s v="W12"/>
    <x v="11"/>
    <s v="TPCECL035"/>
    <m/>
    <s v="Domestic"/>
    <x v="3"/>
    <x v="8"/>
    <s v="Vi"/>
    <x v="0"/>
    <n v="1320"/>
    <n v="1306"/>
    <n v="14"/>
    <n v="0.98939393939393938"/>
    <m/>
    <m/>
    <n v="1320"/>
    <n v="1306"/>
    <n v="14"/>
    <n v="0.98939393939393938"/>
    <m/>
    <m/>
  </r>
  <r>
    <x v="0"/>
    <x v="1"/>
    <x v="0"/>
    <d v="2022-03-14T00:00:00"/>
    <d v="2022-03-20T00:00:00"/>
    <x v="0"/>
    <x v="3"/>
    <x v="11"/>
    <s v="W12"/>
    <x v="11"/>
    <s v="TPCECL037"/>
    <m/>
    <s v="Domestic"/>
    <x v="3"/>
    <x v="8"/>
    <s v="Vi"/>
    <x v="0"/>
    <n v="300"/>
    <n v="485.75"/>
    <n v="185.75"/>
    <n v="0.38083333333333336"/>
    <m/>
    <m/>
    <n v="490"/>
    <n v="485.75"/>
    <n v="4.25"/>
    <n v="0.99132653061224485"/>
    <m/>
    <m/>
  </r>
  <r>
    <x v="0"/>
    <x v="1"/>
    <x v="0"/>
    <d v="2022-03-14T00:00:00"/>
    <d v="2022-03-20T00:00:00"/>
    <x v="0"/>
    <x v="3"/>
    <x v="11"/>
    <s v="W12"/>
    <x v="11"/>
    <s v="TPCECL038"/>
    <m/>
    <s v="Domestic"/>
    <x v="3"/>
    <x v="8"/>
    <s v="Vi"/>
    <x v="0"/>
    <n v="0"/>
    <n v="0"/>
    <n v="0"/>
    <n v="0"/>
    <m/>
    <m/>
    <n v="0"/>
    <n v="0"/>
    <n v="0"/>
    <n v="0"/>
    <m/>
    <m/>
  </r>
  <r>
    <x v="0"/>
    <x v="1"/>
    <x v="0"/>
    <d v="2022-03-14T00:00:00"/>
    <d v="2022-03-20T00:00:00"/>
    <x v="0"/>
    <x v="3"/>
    <x v="11"/>
    <s v="W12"/>
    <x v="11"/>
    <s v="TPCECL042"/>
    <m/>
    <s v="Domestic"/>
    <x v="3"/>
    <x v="8"/>
    <s v="Vi"/>
    <x v="0"/>
    <n v="0"/>
    <n v="0"/>
    <n v="0"/>
    <n v="0"/>
    <m/>
    <m/>
    <n v="0"/>
    <n v="0"/>
    <n v="0"/>
    <n v="0"/>
    <m/>
    <m/>
  </r>
  <r>
    <x v="0"/>
    <x v="1"/>
    <x v="0"/>
    <d v="2022-03-14T00:00:00"/>
    <d v="2022-03-20T00:00:00"/>
    <x v="0"/>
    <x v="3"/>
    <x v="11"/>
    <s v="W12"/>
    <x v="11"/>
    <s v="TPCECL043"/>
    <m/>
    <s v="Domestic"/>
    <x v="3"/>
    <x v="8"/>
    <s v="Vi"/>
    <x v="0"/>
    <n v="100"/>
    <n v="85.8"/>
    <n v="14.200000000000003"/>
    <n v="0.85799999999999998"/>
    <m/>
    <m/>
    <n v="100"/>
    <n v="85.8"/>
    <n v="14.200000000000003"/>
    <n v="0.85799999999999998"/>
    <m/>
    <m/>
  </r>
  <r>
    <x v="0"/>
    <x v="1"/>
    <x v="0"/>
    <d v="2022-03-14T00:00:00"/>
    <d v="2022-03-20T00:00:00"/>
    <x v="0"/>
    <x v="3"/>
    <x v="11"/>
    <s v="W12"/>
    <x v="11"/>
    <s v="TPCECL044"/>
    <m/>
    <s v="Domestic"/>
    <x v="3"/>
    <x v="8"/>
    <s v="Vi"/>
    <x v="0"/>
    <n v="170"/>
    <n v="124.7"/>
    <n v="45.3"/>
    <n v="0.73352941176470587"/>
    <m/>
    <m/>
    <n v="120"/>
    <n v="124.7"/>
    <n v="4.7000000000000028"/>
    <n v="0.96083333333333332"/>
    <m/>
    <m/>
  </r>
  <r>
    <x v="0"/>
    <x v="1"/>
    <x v="0"/>
    <d v="2022-03-14T00:00:00"/>
    <d v="2022-03-20T00:00:00"/>
    <x v="0"/>
    <x v="3"/>
    <x v="11"/>
    <s v="W12"/>
    <x v="11"/>
    <s v="TPCECL045"/>
    <m/>
    <s v="Domestic"/>
    <x v="3"/>
    <x v="8"/>
    <s v="Vi"/>
    <x v="0"/>
    <n v="400"/>
    <n v="477.72"/>
    <n v="77.720000000000027"/>
    <n v="0.80569999999999997"/>
    <m/>
    <m/>
    <n v="470"/>
    <n v="477.72"/>
    <n v="7.7200000000000273"/>
    <n v="0.98357446808510629"/>
    <m/>
    <m/>
  </r>
  <r>
    <x v="0"/>
    <x v="1"/>
    <x v="0"/>
    <d v="2022-03-14T00:00:00"/>
    <d v="2022-03-20T00:00:00"/>
    <x v="0"/>
    <x v="3"/>
    <x v="11"/>
    <s v="W12"/>
    <x v="11"/>
    <s v="TPCECL046"/>
    <m/>
    <s v="Domestic"/>
    <x v="3"/>
    <x v="8"/>
    <s v="Vi"/>
    <x v="0"/>
    <n v="1450"/>
    <n v="1417"/>
    <n v="33"/>
    <n v="0.97724137931034483"/>
    <m/>
    <m/>
    <n v="1380"/>
    <n v="1417"/>
    <n v="37"/>
    <n v="0.97318840579710142"/>
    <m/>
    <m/>
  </r>
  <r>
    <x v="0"/>
    <x v="1"/>
    <x v="0"/>
    <d v="2022-03-14T00:00:00"/>
    <d v="2022-03-20T00:00:00"/>
    <x v="0"/>
    <x v="3"/>
    <x v="11"/>
    <s v="W12"/>
    <x v="11"/>
    <s v="TPCECLT39"/>
    <m/>
    <s v="Domestic"/>
    <x v="3"/>
    <x v="8"/>
    <s v="Vi"/>
    <x v="0"/>
    <n v="0"/>
    <n v="0"/>
    <n v="0"/>
    <n v="0"/>
    <m/>
    <m/>
    <n v="0"/>
    <n v="0"/>
    <n v="0"/>
    <n v="0"/>
    <m/>
    <m/>
  </r>
  <r>
    <x v="0"/>
    <x v="1"/>
    <x v="0"/>
    <d v="2022-03-14T00:00:00"/>
    <d v="2022-03-20T00:00:00"/>
    <x v="0"/>
    <x v="3"/>
    <x v="11"/>
    <s v="W12"/>
    <x v="11"/>
    <s v="TPCECV001"/>
    <m/>
    <s v="Domestic"/>
    <x v="3"/>
    <x v="7"/>
    <s v="Ba"/>
    <x v="0"/>
    <n v="800"/>
    <n v="1210"/>
    <n v="410"/>
    <n v="0.48750000000000004"/>
    <m/>
    <m/>
    <n v="1200"/>
    <n v="1210"/>
    <n v="10"/>
    <n v="0.9916666666666667"/>
    <m/>
    <m/>
  </r>
  <r>
    <x v="0"/>
    <x v="1"/>
    <x v="0"/>
    <d v="2022-03-14T00:00:00"/>
    <d v="2022-03-20T00:00:00"/>
    <x v="0"/>
    <x v="3"/>
    <x v="11"/>
    <s v="W12"/>
    <x v="11"/>
    <s v="TPCECV002"/>
    <m/>
    <s v="Domestic"/>
    <x v="3"/>
    <x v="7"/>
    <s v="Ba"/>
    <x v="0"/>
    <n v="500"/>
    <n v="503"/>
    <n v="3"/>
    <n v="0.99399999999999999"/>
    <m/>
    <m/>
    <n v="500"/>
    <n v="503"/>
    <n v="3"/>
    <n v="0.99399999999999999"/>
    <m/>
    <m/>
  </r>
  <r>
    <x v="0"/>
    <x v="1"/>
    <x v="0"/>
    <d v="2022-03-14T00:00:00"/>
    <d v="2022-03-20T00:00:00"/>
    <x v="0"/>
    <x v="3"/>
    <x v="11"/>
    <s v="W12"/>
    <x v="11"/>
    <s v="TPCECV022"/>
    <m/>
    <s v="Domestic"/>
    <x v="3"/>
    <x v="7"/>
    <s v="Ba"/>
    <x v="0"/>
    <n v="8200"/>
    <n v="9497"/>
    <n v="1297"/>
    <n v="0.8418292682926829"/>
    <m/>
    <m/>
    <n v="8000"/>
    <n v="9497"/>
    <n v="1497"/>
    <n v="0.81287500000000001"/>
    <m/>
    <m/>
  </r>
  <r>
    <x v="0"/>
    <x v="1"/>
    <x v="0"/>
    <d v="2022-03-14T00:00:00"/>
    <d v="2022-03-20T00:00:00"/>
    <x v="0"/>
    <x v="3"/>
    <x v="11"/>
    <s v="W12"/>
    <x v="11"/>
    <s v="TPCECV022"/>
    <m/>
    <s v="Domestic"/>
    <x v="3"/>
    <x v="7"/>
    <s v="Ba"/>
    <x v="6"/>
    <n v="0"/>
    <m/>
    <n v="0"/>
    <n v="0"/>
    <m/>
    <m/>
    <m/>
    <n v="0"/>
    <n v="0"/>
    <n v="0"/>
    <m/>
    <m/>
  </r>
  <r>
    <x v="0"/>
    <x v="1"/>
    <x v="0"/>
    <d v="2022-03-14T00:00:00"/>
    <d v="2022-03-20T00:00:00"/>
    <x v="0"/>
    <x v="3"/>
    <x v="11"/>
    <s v="W12"/>
    <x v="11"/>
    <s v="TPCELT001"/>
    <m/>
    <s v="Domestic"/>
    <x v="3"/>
    <x v="7"/>
    <s v="Ba"/>
    <x v="0"/>
    <n v="1500"/>
    <n v="415.8"/>
    <n v="1084.2"/>
    <n v="0.2772"/>
    <m/>
    <m/>
    <n v="1500"/>
    <n v="415.8"/>
    <n v="1084.2"/>
    <n v="0.2772"/>
    <m/>
    <m/>
  </r>
  <r>
    <x v="0"/>
    <x v="1"/>
    <x v="0"/>
    <d v="2022-03-14T00:00:00"/>
    <d v="2022-03-20T00:00:00"/>
    <x v="0"/>
    <x v="3"/>
    <x v="11"/>
    <s v="W12"/>
    <x v="11"/>
    <s v="TPCEMM001"/>
    <m/>
    <s v="Domestic"/>
    <x v="3"/>
    <x v="9"/>
    <s v="Me"/>
    <x v="0"/>
    <n v="0"/>
    <n v="0"/>
    <n v="0"/>
    <n v="0"/>
    <m/>
    <m/>
    <n v="0"/>
    <n v="0"/>
    <n v="0"/>
    <n v="0"/>
    <m/>
    <m/>
  </r>
  <r>
    <x v="0"/>
    <x v="1"/>
    <x v="0"/>
    <d v="2022-03-14T00:00:00"/>
    <d v="2022-03-20T00:00:00"/>
    <x v="0"/>
    <x v="3"/>
    <x v="11"/>
    <s v="W12"/>
    <x v="11"/>
    <s v="TPCEMM003"/>
    <m/>
    <s v="Domestic"/>
    <x v="3"/>
    <x v="9"/>
    <s v="Me"/>
    <x v="0"/>
    <n v="3200"/>
    <n v="2792.4"/>
    <n v="407.59999999999991"/>
    <n v="0.87262499999999998"/>
    <m/>
    <m/>
    <n v="2600"/>
    <n v="2792.4"/>
    <n v="192.40000000000009"/>
    <n v="0.92599999999999993"/>
    <m/>
    <m/>
  </r>
  <r>
    <x v="0"/>
    <x v="1"/>
    <x v="0"/>
    <d v="2022-03-14T00:00:00"/>
    <d v="2022-03-20T00:00:00"/>
    <x v="0"/>
    <x v="3"/>
    <x v="11"/>
    <s v="W12"/>
    <x v="11"/>
    <s v="TPCTOHYB01"/>
    <m/>
    <s v="Domestic"/>
    <x v="3"/>
    <x v="2"/>
    <s v="Re"/>
    <x v="0"/>
    <n v="0"/>
    <n v="159"/>
    <n v="159"/>
    <n v="0"/>
    <m/>
    <m/>
    <n v="200"/>
    <n v="159"/>
    <n v="41"/>
    <n v="0.79500000000000004"/>
    <m/>
    <m/>
  </r>
  <r>
    <x v="0"/>
    <x v="1"/>
    <x v="0"/>
    <d v="2022-03-14T00:00:00"/>
    <d v="2022-03-20T00:00:00"/>
    <x v="0"/>
    <x v="3"/>
    <x v="11"/>
    <s v="W12"/>
    <x v="11"/>
    <s v="TPCTOHYB02"/>
    <m/>
    <s v="Domestic"/>
    <x v="3"/>
    <x v="2"/>
    <s v="Re"/>
    <x v="0"/>
    <n v="0"/>
    <n v="180"/>
    <n v="180"/>
    <n v="0"/>
    <m/>
    <m/>
    <n v="190"/>
    <n v="180"/>
    <n v="10"/>
    <n v="0.94736842105263164"/>
    <m/>
    <m/>
  </r>
  <r>
    <x v="0"/>
    <x v="1"/>
    <x v="0"/>
    <d v="2022-03-14T00:00:00"/>
    <d v="2022-03-20T00:00:00"/>
    <x v="0"/>
    <x v="3"/>
    <x v="11"/>
    <s v="W12"/>
    <x v="11"/>
    <s v="TPCTOHYB04"/>
    <m/>
    <s v="Domestic"/>
    <x v="3"/>
    <x v="2"/>
    <s v="Re"/>
    <x v="0"/>
    <n v="0"/>
    <n v="180"/>
    <n v="180"/>
    <n v="0"/>
    <m/>
    <m/>
    <n v="200"/>
    <n v="180"/>
    <n v="20"/>
    <n v="0.9"/>
    <m/>
    <m/>
  </r>
  <r>
    <x v="0"/>
    <x v="1"/>
    <x v="0"/>
    <d v="2022-03-14T00:00:00"/>
    <d v="2022-03-20T00:00:00"/>
    <x v="0"/>
    <x v="3"/>
    <x v="11"/>
    <s v="W12"/>
    <x v="11"/>
    <s v="TPMDBMD001"/>
    <m/>
    <s v="Domestic"/>
    <x v="3"/>
    <x v="6"/>
    <s v="Re"/>
    <x v="0"/>
    <n v="0"/>
    <n v="0"/>
    <n v="0"/>
    <n v="0"/>
    <m/>
    <m/>
    <n v="0"/>
    <n v="0"/>
    <n v="0"/>
    <n v="0"/>
    <m/>
    <m/>
  </r>
  <r>
    <x v="0"/>
    <x v="1"/>
    <x v="0"/>
    <d v="2022-03-14T00:00:00"/>
    <d v="2022-03-20T00:00:00"/>
    <x v="0"/>
    <x v="3"/>
    <x v="11"/>
    <s v="W12"/>
    <x v="11"/>
    <s v="TPMDBMD003"/>
    <m/>
    <s v="Domestic"/>
    <x v="3"/>
    <x v="6"/>
    <s v=""/>
    <x v="0"/>
    <n v="0"/>
    <n v="0"/>
    <n v="0"/>
    <n v="0"/>
    <m/>
    <m/>
    <n v="0"/>
    <n v="0"/>
    <n v="0"/>
    <n v="0"/>
    <m/>
    <m/>
  </r>
  <r>
    <x v="0"/>
    <x v="1"/>
    <x v="0"/>
    <d v="2022-03-14T00:00:00"/>
    <d v="2022-03-20T00:00:00"/>
    <x v="0"/>
    <x v="3"/>
    <x v="11"/>
    <s v="W12"/>
    <x v="11"/>
    <s v="TPMDBXO001"/>
    <m/>
    <s v="Domestic"/>
    <x v="3"/>
    <x v="6"/>
    <s v=""/>
    <x v="0"/>
    <n v="0"/>
    <n v="0"/>
    <n v="0"/>
    <n v="0"/>
    <m/>
    <m/>
    <n v="0"/>
    <n v="0"/>
    <n v="0"/>
    <n v="0"/>
    <m/>
    <m/>
  </r>
  <r>
    <x v="0"/>
    <x v="1"/>
    <x v="0"/>
    <d v="2022-03-14T00:00:00"/>
    <d v="2022-03-20T00:00:00"/>
    <x v="0"/>
    <x v="3"/>
    <x v="11"/>
    <s v="W12"/>
    <x v="11"/>
    <s v="11VMB00429"/>
    <m/>
    <s v="Domestic"/>
    <x v="4"/>
    <x v="10"/>
    <s v="Bu"/>
    <x v="1"/>
    <n v="0"/>
    <n v="0"/>
    <n v="0"/>
    <n v="0"/>
    <m/>
    <m/>
    <n v="0"/>
    <n v="0"/>
    <n v="0"/>
    <n v="0"/>
    <m/>
    <m/>
  </r>
  <r>
    <x v="0"/>
    <x v="1"/>
    <x v="0"/>
    <d v="2022-03-14T00:00:00"/>
    <d v="2022-03-20T00:00:00"/>
    <x v="0"/>
    <x v="3"/>
    <x v="11"/>
    <s v="W12"/>
    <x v="11"/>
    <s v="11VMB00430"/>
    <m/>
    <s v="Domestic"/>
    <x v="4"/>
    <x v="10"/>
    <s v="Bu"/>
    <x v="1"/>
    <n v="0"/>
    <n v="0"/>
    <n v="0"/>
    <n v="0"/>
    <m/>
    <m/>
    <n v="0"/>
    <n v="0"/>
    <n v="0"/>
    <n v="0"/>
    <m/>
    <m/>
  </r>
  <r>
    <x v="0"/>
    <x v="1"/>
    <x v="0"/>
    <d v="2022-03-14T00:00:00"/>
    <d v="2022-03-20T00:00:00"/>
    <x v="0"/>
    <x v="3"/>
    <x v="11"/>
    <s v="W12"/>
    <x v="11"/>
    <s v="11VMB00431"/>
    <m/>
    <s v="Domestic"/>
    <x v="4"/>
    <x v="10"/>
    <s v="K-"/>
    <x v="1"/>
    <n v="0"/>
    <n v="0"/>
    <n v="0"/>
    <n v="0"/>
    <m/>
    <m/>
    <n v="0"/>
    <n v="0"/>
    <n v="0"/>
    <n v="0"/>
    <m/>
    <m/>
  </r>
  <r>
    <x v="0"/>
    <x v="1"/>
    <x v="0"/>
    <d v="2022-03-14T00:00:00"/>
    <d v="2022-03-20T00:00:00"/>
    <x v="0"/>
    <x v="3"/>
    <x v="11"/>
    <s v="W12"/>
    <x v="11"/>
    <s v="11VMB00432"/>
    <m/>
    <s v="Domestic"/>
    <x v="4"/>
    <x v="10"/>
    <s v="Bu"/>
    <x v="1"/>
    <n v="470"/>
    <n v="480"/>
    <n v="10"/>
    <n v="0.97872340425531912"/>
    <m/>
    <m/>
    <n v="470"/>
    <n v="480"/>
    <n v="10"/>
    <n v="0.97872340425531912"/>
    <m/>
    <m/>
  </r>
  <r>
    <x v="0"/>
    <x v="1"/>
    <x v="0"/>
    <d v="2022-03-14T00:00:00"/>
    <d v="2022-03-20T00:00:00"/>
    <x v="0"/>
    <x v="3"/>
    <x v="11"/>
    <s v="W12"/>
    <x v="11"/>
    <s v="11VMB00433"/>
    <m/>
    <s v="Domestic"/>
    <x v="4"/>
    <x v="10"/>
    <s v="Bu"/>
    <x v="1"/>
    <n v="0"/>
    <n v="0"/>
    <n v="0"/>
    <n v="0"/>
    <m/>
    <m/>
    <n v="0"/>
    <n v="0"/>
    <n v="0"/>
    <n v="0"/>
    <m/>
    <m/>
  </r>
  <r>
    <x v="0"/>
    <x v="1"/>
    <x v="0"/>
    <d v="2022-03-14T00:00:00"/>
    <d v="2022-03-20T00:00:00"/>
    <x v="0"/>
    <x v="3"/>
    <x v="11"/>
    <s v="W12"/>
    <x v="11"/>
    <s v="11VMB00434"/>
    <m/>
    <s v="Domestic"/>
    <x v="4"/>
    <x v="10"/>
    <s v="K-"/>
    <x v="1"/>
    <n v="30"/>
    <n v="30"/>
    <n v="0"/>
    <n v="1"/>
    <m/>
    <m/>
    <n v="30"/>
    <n v="30"/>
    <n v="0"/>
    <n v="1"/>
    <m/>
    <m/>
  </r>
  <r>
    <x v="0"/>
    <x v="1"/>
    <x v="0"/>
    <d v="2022-03-14T00:00:00"/>
    <d v="2022-03-20T00:00:00"/>
    <x v="0"/>
    <x v="3"/>
    <x v="11"/>
    <s v="W12"/>
    <x v="11"/>
    <s v="11VMB00435"/>
    <m/>
    <s v="Domestic"/>
    <x v="4"/>
    <x v="10"/>
    <s v="TO"/>
    <x v="1"/>
    <n v="970"/>
    <n v="869.28"/>
    <n v="100.72000000000003"/>
    <n v="0.89616494845360828"/>
    <m/>
    <m/>
    <n v="970"/>
    <n v="869.28"/>
    <n v="100.72000000000003"/>
    <n v="0.89616494845360828"/>
    <m/>
    <m/>
  </r>
  <r>
    <x v="0"/>
    <x v="1"/>
    <x v="0"/>
    <d v="2022-03-14T00:00:00"/>
    <d v="2022-03-20T00:00:00"/>
    <x v="0"/>
    <x v="3"/>
    <x v="11"/>
    <s v="W12"/>
    <x v="11"/>
    <s v="11VMB00436"/>
    <m/>
    <s v="Domestic"/>
    <x v="4"/>
    <x v="10"/>
    <s v="TO"/>
    <x v="1"/>
    <n v="0"/>
    <n v="0"/>
    <n v="0"/>
    <n v="0"/>
    <m/>
    <m/>
    <n v="0"/>
    <n v="0"/>
    <n v="0"/>
    <n v="0"/>
    <m/>
    <m/>
  </r>
  <r>
    <x v="0"/>
    <x v="1"/>
    <x v="0"/>
    <d v="2022-03-14T00:00:00"/>
    <d v="2022-03-20T00:00:00"/>
    <x v="0"/>
    <x v="3"/>
    <x v="11"/>
    <s v="W12"/>
    <x v="11"/>
    <s v="11VMB00437"/>
    <m/>
    <s v="Domestic"/>
    <x v="4"/>
    <x v="10"/>
    <s v="K-"/>
    <x v="1"/>
    <n v="30"/>
    <n v="30"/>
    <n v="0"/>
    <n v="1"/>
    <m/>
    <m/>
    <n v="30"/>
    <n v="30"/>
    <n v="0"/>
    <n v="1"/>
    <m/>
    <m/>
  </r>
  <r>
    <x v="0"/>
    <x v="1"/>
    <x v="0"/>
    <d v="2022-03-14T00:00:00"/>
    <d v="2022-03-20T00:00:00"/>
    <x v="0"/>
    <x v="3"/>
    <x v="11"/>
    <s v="W12"/>
    <x v="11"/>
    <s v="11VMB00438"/>
    <m/>
    <s v="Domestic"/>
    <x v="4"/>
    <x v="10"/>
    <s v="K-"/>
    <x v="1"/>
    <n v="0"/>
    <n v="0"/>
    <n v="0"/>
    <n v="0"/>
    <m/>
    <m/>
    <n v="0"/>
    <n v="0"/>
    <n v="0"/>
    <n v="0"/>
    <m/>
    <m/>
  </r>
  <r>
    <x v="0"/>
    <x v="1"/>
    <x v="0"/>
    <d v="2022-03-14T00:00:00"/>
    <d v="2022-03-20T00:00:00"/>
    <x v="0"/>
    <x v="3"/>
    <x v="11"/>
    <s v="W12"/>
    <x v="11"/>
    <s v="11VMB00439"/>
    <m/>
    <s v="Domestic"/>
    <x v="4"/>
    <x v="10"/>
    <s v="Ch"/>
    <x v="1"/>
    <n v="0"/>
    <n v="0"/>
    <n v="0"/>
    <n v="0"/>
    <m/>
    <m/>
    <n v="0"/>
    <n v="0"/>
    <n v="0"/>
    <n v="0"/>
    <m/>
    <m/>
  </r>
  <r>
    <x v="0"/>
    <x v="1"/>
    <x v="0"/>
    <d v="2022-03-14T00:00:00"/>
    <d v="2022-03-20T00:00:00"/>
    <x v="0"/>
    <x v="3"/>
    <x v="11"/>
    <s v="W12"/>
    <x v="11"/>
    <s v="11VMB00440"/>
    <m/>
    <s v="Domestic"/>
    <x v="4"/>
    <x v="10"/>
    <s v="K-"/>
    <x v="1"/>
    <n v="0"/>
    <n v="0"/>
    <n v="0"/>
    <n v="0"/>
    <m/>
    <m/>
    <n v="0"/>
    <n v="0"/>
    <n v="0"/>
    <n v="0"/>
    <m/>
    <m/>
  </r>
  <r>
    <x v="0"/>
    <x v="1"/>
    <x v="0"/>
    <d v="2022-03-14T00:00:00"/>
    <d v="2022-03-20T00:00:00"/>
    <x v="0"/>
    <x v="3"/>
    <x v="11"/>
    <s v="W12"/>
    <x v="11"/>
    <s v="11VMB00478"/>
    <m/>
    <s v="Domestic"/>
    <x v="4"/>
    <x v="10"/>
    <s v="K-"/>
    <x v="1"/>
    <n v="4000"/>
    <n v="3763.8"/>
    <n v="236.19999999999982"/>
    <n v="0.94095000000000006"/>
    <m/>
    <m/>
    <n v="4000"/>
    <n v="3763.8"/>
    <n v="236.19999999999982"/>
    <n v="0.94095000000000006"/>
    <m/>
    <m/>
  </r>
  <r>
    <x v="0"/>
    <x v="1"/>
    <x v="0"/>
    <d v="2022-03-14T00:00:00"/>
    <d v="2022-03-20T00:00:00"/>
    <x v="0"/>
    <x v="3"/>
    <x v="11"/>
    <s v="W12"/>
    <x v="11"/>
    <s v="11VMB00342"/>
    <m/>
    <s v="Export"/>
    <x v="5"/>
    <x v="2"/>
    <s v=""/>
    <x v="4"/>
    <m/>
    <n v="1344"/>
    <n v="1344"/>
    <n v="0"/>
    <m/>
    <m/>
    <n v="1300"/>
    <n v="1344"/>
    <n v="44"/>
    <n v="0.96615384615384614"/>
    <m/>
    <m/>
  </r>
  <r>
    <x v="0"/>
    <x v="1"/>
    <x v="0"/>
    <d v="2022-03-14T00:00:00"/>
    <d v="2022-03-20T00:00:00"/>
    <x v="0"/>
    <x v="3"/>
    <x v="11"/>
    <s v="W12"/>
    <x v="11"/>
    <s v="11VMB00342"/>
    <m/>
    <s v="Export"/>
    <x v="5"/>
    <x v="2"/>
    <s v=""/>
    <x v="4"/>
    <n v="1200"/>
    <m/>
    <n v="1200"/>
    <n v="0"/>
    <m/>
    <m/>
    <m/>
    <n v="0"/>
    <n v="0"/>
    <n v="0"/>
    <m/>
    <m/>
  </r>
  <r>
    <x v="0"/>
    <x v="1"/>
    <x v="0"/>
    <d v="2022-03-14T00:00:00"/>
    <d v="2022-03-20T00:00:00"/>
    <x v="0"/>
    <x v="3"/>
    <x v="11"/>
    <s v="W12"/>
    <x v="11"/>
    <s v="11VMB00343"/>
    <m/>
    <s v="Domestic"/>
    <x v="5"/>
    <x v="2"/>
    <s v="Ri"/>
    <x v="4"/>
    <n v="1000"/>
    <m/>
    <n v="1000"/>
    <n v="0"/>
    <m/>
    <m/>
    <m/>
    <n v="0"/>
    <n v="0"/>
    <n v="0"/>
    <m/>
    <m/>
  </r>
  <r>
    <x v="0"/>
    <x v="1"/>
    <x v="0"/>
    <d v="2022-03-14T00:00:00"/>
    <d v="2022-03-20T00:00:00"/>
    <x v="0"/>
    <x v="3"/>
    <x v="11"/>
    <s v="W12"/>
    <x v="11"/>
    <s v="11VMB00344"/>
    <m/>
    <s v="Export"/>
    <x v="5"/>
    <x v="2"/>
    <s v="Ri"/>
    <x v="4"/>
    <m/>
    <n v="301.5"/>
    <n v="301.5"/>
    <n v="0"/>
    <m/>
    <m/>
    <n v="300"/>
    <n v="301.5"/>
    <n v="1.5"/>
    <n v="0.995"/>
    <m/>
    <m/>
  </r>
  <r>
    <x v="0"/>
    <x v="1"/>
    <x v="0"/>
    <d v="2022-03-14T00:00:00"/>
    <d v="2022-03-20T00:00:00"/>
    <x v="0"/>
    <x v="3"/>
    <x v="11"/>
    <s v="W12"/>
    <x v="11"/>
    <s v="11VMB00406"/>
    <m/>
    <s v="Domestic"/>
    <x v="5"/>
    <x v="10"/>
    <s v="Co"/>
    <x v="1"/>
    <n v="5550"/>
    <n v="3809"/>
    <n v="1741"/>
    <n v="0.68630630630630629"/>
    <m/>
    <m/>
    <n v="3700"/>
    <n v="3809"/>
    <n v="109"/>
    <n v="0.97054054054054051"/>
    <m/>
    <m/>
  </r>
  <r>
    <x v="0"/>
    <x v="1"/>
    <x v="0"/>
    <d v="2022-03-14T00:00:00"/>
    <d v="2022-03-20T00:00:00"/>
    <x v="0"/>
    <x v="3"/>
    <x v="11"/>
    <s v="W12"/>
    <x v="11"/>
    <s v="11VMB00408"/>
    <m/>
    <s v="Domestic"/>
    <x v="5"/>
    <x v="10"/>
    <s v="Co"/>
    <x v="1"/>
    <n v="0"/>
    <m/>
    <n v="0"/>
    <n v="0"/>
    <m/>
    <m/>
    <n v="0"/>
    <n v="0"/>
    <n v="0"/>
    <n v="0"/>
    <m/>
    <m/>
  </r>
  <r>
    <x v="0"/>
    <x v="1"/>
    <x v="0"/>
    <d v="2022-03-14T00:00:00"/>
    <d v="2022-03-20T00:00:00"/>
    <x v="0"/>
    <x v="3"/>
    <x v="11"/>
    <s v="W12"/>
    <x v="11"/>
    <s v="11VMB00410"/>
    <m/>
    <s v="Domestic"/>
    <x v="5"/>
    <x v="10"/>
    <s v="Co"/>
    <x v="1"/>
    <n v="0"/>
    <m/>
    <n v="0"/>
    <n v="0"/>
    <m/>
    <m/>
    <n v="0"/>
    <n v="0"/>
    <n v="0"/>
    <n v="0"/>
    <m/>
    <m/>
  </r>
  <r>
    <x v="0"/>
    <x v="1"/>
    <x v="0"/>
    <d v="2022-03-14T00:00:00"/>
    <d v="2022-03-20T00:00:00"/>
    <x v="0"/>
    <x v="3"/>
    <x v="11"/>
    <s v="W12"/>
    <x v="11"/>
    <s v="11VMB00417"/>
    <m/>
    <s v="Domestic"/>
    <x v="5"/>
    <x v="10"/>
    <s v="Co"/>
    <x v="1"/>
    <n v="1850"/>
    <n v="1850"/>
    <n v="0"/>
    <n v="1"/>
    <m/>
    <m/>
    <n v="1850"/>
    <n v="1850"/>
    <n v="0"/>
    <n v="1"/>
    <m/>
    <m/>
  </r>
  <r>
    <x v="0"/>
    <x v="1"/>
    <x v="0"/>
    <d v="2022-03-14T00:00:00"/>
    <d v="2022-03-20T00:00:00"/>
    <x v="0"/>
    <x v="3"/>
    <x v="11"/>
    <s v="W12"/>
    <x v="11"/>
    <s v="12EUR00001"/>
    <m/>
    <s v="Export"/>
    <x v="5"/>
    <x v="2"/>
    <s v=""/>
    <x v="4"/>
    <m/>
    <n v="2520"/>
    <n v="2520"/>
    <n v="0"/>
    <m/>
    <m/>
    <n v="2520"/>
    <n v="2520"/>
    <n v="0"/>
    <n v="1"/>
    <m/>
    <m/>
  </r>
  <r>
    <x v="0"/>
    <x v="1"/>
    <x v="0"/>
    <d v="2022-03-14T00:00:00"/>
    <d v="2022-03-20T00:00:00"/>
    <x v="0"/>
    <x v="3"/>
    <x v="11"/>
    <s v="W12"/>
    <x v="11"/>
    <s v="TPCECC005"/>
    <m/>
    <s v="Domestic"/>
    <x v="5"/>
    <x v="10"/>
    <s v="Co"/>
    <x v="0"/>
    <n v="900"/>
    <n v="1732.1999999999998"/>
    <n v="832.19999999999982"/>
    <n v="7.5333333333333585E-2"/>
    <m/>
    <m/>
    <n v="1800"/>
    <n v="1732.1999999999998"/>
    <n v="67.800000000000182"/>
    <n v="0.96233333333333326"/>
    <m/>
    <m/>
  </r>
  <r>
    <x v="0"/>
    <x v="1"/>
    <x v="0"/>
    <d v="2022-03-14T00:00:00"/>
    <d v="2022-03-20T00:00:00"/>
    <x v="0"/>
    <x v="3"/>
    <x v="11"/>
    <s v="W12"/>
    <x v="11"/>
    <s v="TPCECC007"/>
    <m/>
    <s v="Domestic"/>
    <x v="5"/>
    <x v="10"/>
    <s v="Co"/>
    <x v="0"/>
    <n v="900"/>
    <m/>
    <n v="900"/>
    <n v="0"/>
    <m/>
    <m/>
    <m/>
    <n v="0"/>
    <n v="0"/>
    <n v="0"/>
    <m/>
    <m/>
  </r>
  <r>
    <x v="0"/>
    <x v="1"/>
    <x v="0"/>
    <d v="2022-03-14T00:00:00"/>
    <d v="2022-03-20T00:00:00"/>
    <x v="0"/>
    <x v="3"/>
    <x v="11"/>
    <s v="W12"/>
    <x v="11"/>
    <s v="TRCEOL009"/>
    <m/>
    <s v="Domestic"/>
    <x v="6"/>
    <x v="3"/>
    <s v="Te"/>
    <x v="0"/>
    <n v="0"/>
    <n v="0"/>
    <n v="0"/>
    <n v="0"/>
    <m/>
    <m/>
    <n v="0"/>
    <n v="0"/>
    <n v="0"/>
    <n v="0"/>
    <m/>
    <m/>
  </r>
  <r>
    <x v="0"/>
    <x v="1"/>
    <x v="0"/>
    <d v="2022-03-14T00:00:00"/>
    <d v="2022-03-20T00:00:00"/>
    <x v="0"/>
    <x v="3"/>
    <x v="11"/>
    <s v="W12"/>
    <x v="11"/>
    <s v="TRCEOL024"/>
    <m/>
    <s v="Domestic"/>
    <x v="6"/>
    <x v="3"/>
    <s v="Te"/>
    <x v="0"/>
    <n v="1360"/>
    <n v="1380"/>
    <n v="20"/>
    <n v="0.98529411764705888"/>
    <m/>
    <m/>
    <n v="1360"/>
    <n v="1380"/>
    <n v="20"/>
    <n v="0.98529411764705888"/>
    <m/>
    <m/>
  </r>
  <r>
    <x v="0"/>
    <x v="1"/>
    <x v="0"/>
    <d v="2022-03-14T00:00:00"/>
    <d v="2022-03-20T00:00:00"/>
    <x v="0"/>
    <x v="3"/>
    <x v="11"/>
    <s v="W12"/>
    <x v="11"/>
    <s v="TRCEOL032"/>
    <m/>
    <s v="Domestic"/>
    <x v="6"/>
    <x v="3"/>
    <s v=""/>
    <x v="0"/>
    <n v="0"/>
    <n v="0"/>
    <n v="0"/>
    <n v="0"/>
    <m/>
    <m/>
    <n v="0"/>
    <n v="0"/>
    <n v="0"/>
    <n v="0"/>
    <m/>
    <m/>
  </r>
  <r>
    <x v="0"/>
    <x v="1"/>
    <x v="0"/>
    <d v="2022-03-14T00:00:00"/>
    <d v="2022-03-20T00:00:00"/>
    <x v="0"/>
    <x v="3"/>
    <x v="11"/>
    <s v="W12"/>
    <x v="11"/>
    <s v="TRCEOL033"/>
    <m/>
    <s v="Domestic"/>
    <x v="6"/>
    <x v="3"/>
    <s v="Te"/>
    <x v="0"/>
    <n v="0"/>
    <n v="0"/>
    <n v="0"/>
    <n v="0"/>
    <m/>
    <m/>
    <n v="0"/>
    <n v="0"/>
    <n v="0"/>
    <n v="0"/>
    <m/>
    <m/>
  </r>
  <r>
    <x v="0"/>
    <x v="1"/>
    <x v="0"/>
    <d v="2022-03-14T00:00:00"/>
    <d v="2022-03-20T00:00:00"/>
    <x v="0"/>
    <x v="3"/>
    <x v="11"/>
    <s v="W12"/>
    <x v="11"/>
    <s v="TRCEOL035"/>
    <m/>
    <s v="Domestic"/>
    <x v="6"/>
    <x v="3"/>
    <s v="Te"/>
    <x v="0"/>
    <n v="0"/>
    <n v="0"/>
    <n v="0"/>
    <n v="0"/>
    <m/>
    <m/>
    <n v="0"/>
    <n v="0"/>
    <n v="0"/>
    <n v="0"/>
    <m/>
    <m/>
  </r>
  <r>
    <x v="0"/>
    <x v="1"/>
    <x v="0"/>
    <d v="2022-03-14T00:00:00"/>
    <d v="2022-03-20T00:00:00"/>
    <x v="0"/>
    <x v="3"/>
    <x v="11"/>
    <s v="W12"/>
    <x v="11"/>
    <s v="TRCEOL037"/>
    <m/>
    <s v="Domestic"/>
    <x v="6"/>
    <x v="3"/>
    <s v=""/>
    <x v="0"/>
    <n v="0"/>
    <n v="0"/>
    <n v="0"/>
    <n v="0"/>
    <m/>
    <m/>
    <n v="0"/>
    <n v="0"/>
    <n v="0"/>
    <n v="0"/>
    <m/>
    <m/>
  </r>
  <r>
    <x v="0"/>
    <x v="1"/>
    <x v="0"/>
    <d v="2022-03-14T00:00:00"/>
    <d v="2022-03-20T00:00:00"/>
    <x v="0"/>
    <x v="3"/>
    <x v="11"/>
    <s v="W12"/>
    <x v="11"/>
    <s v="TRCEOL039"/>
    <m/>
    <s v="Domestic"/>
    <x v="6"/>
    <x v="3"/>
    <s v="Te"/>
    <x v="0"/>
    <n v="140"/>
    <n v="153.60000000000002"/>
    <n v="13.600000000000023"/>
    <n v="0.90285714285714269"/>
    <m/>
    <m/>
    <n v="140"/>
    <n v="153.60000000000002"/>
    <n v="13.600000000000023"/>
    <n v="0.90285714285714269"/>
    <m/>
    <m/>
  </r>
  <r>
    <x v="0"/>
    <x v="1"/>
    <x v="0"/>
    <d v="2022-03-14T00:00:00"/>
    <d v="2022-03-20T00:00:00"/>
    <x v="0"/>
    <x v="3"/>
    <x v="11"/>
    <s v="W12"/>
    <x v="11"/>
    <s v="TPCESO003"/>
    <m/>
    <s v="Domestic"/>
    <x v="7"/>
    <x v="5"/>
    <s v=""/>
    <x v="0"/>
    <n v="0"/>
    <n v="0"/>
    <n v="0"/>
    <n v="0"/>
    <m/>
    <m/>
    <n v="0"/>
    <n v="0"/>
    <n v="0"/>
    <n v="0"/>
    <m/>
    <m/>
  </r>
  <r>
    <x v="0"/>
    <x v="1"/>
    <x v="0"/>
    <d v="2022-03-14T00:00:00"/>
    <d v="2022-03-20T00:00:00"/>
    <x v="0"/>
    <x v="3"/>
    <x v="11"/>
    <s v="W12"/>
    <x v="11"/>
    <s v="TPCESO004"/>
    <m/>
    <s v="Domestic"/>
    <x v="7"/>
    <x v="5"/>
    <s v=""/>
    <x v="0"/>
    <n v="0"/>
    <n v="0"/>
    <n v="0"/>
    <n v="0"/>
    <m/>
    <m/>
    <n v="0"/>
    <n v="0"/>
    <n v="0"/>
    <n v="0"/>
    <m/>
    <m/>
  </r>
  <r>
    <x v="0"/>
    <x v="1"/>
    <x v="0"/>
    <d v="2022-03-07T00:00:00"/>
    <d v="2022-03-13T00:00:00"/>
    <x v="0"/>
    <x v="3"/>
    <x v="12"/>
    <s v="W11"/>
    <x v="12"/>
    <s v="11CEBX002"/>
    <m/>
    <s v="Domestic"/>
    <x v="0"/>
    <x v="1"/>
    <s v="Ma"/>
    <x v="1"/>
    <n v="0"/>
    <n v="0"/>
    <n v="0"/>
    <n v="0"/>
    <m/>
    <m/>
    <n v="0"/>
    <n v="0"/>
    <n v="0"/>
    <n v="0"/>
    <m/>
    <m/>
  </r>
  <r>
    <x v="0"/>
    <x v="1"/>
    <x v="0"/>
    <d v="2022-03-07T00:00:00"/>
    <d v="2022-03-13T00:00:00"/>
    <x v="0"/>
    <x v="3"/>
    <x v="12"/>
    <s v="W11"/>
    <x v="12"/>
    <s v="11VMB00466"/>
    <m/>
    <s v="Domestic"/>
    <x v="0"/>
    <x v="1"/>
    <s v="Ma"/>
    <x v="1"/>
    <n v="0"/>
    <n v="0"/>
    <n v="0"/>
    <n v="0"/>
    <m/>
    <m/>
    <n v="0"/>
    <n v="0"/>
    <n v="0"/>
    <n v="0"/>
    <m/>
    <m/>
  </r>
  <r>
    <x v="0"/>
    <x v="1"/>
    <x v="0"/>
    <d v="2022-03-07T00:00:00"/>
    <d v="2022-03-13T00:00:00"/>
    <x v="0"/>
    <x v="3"/>
    <x v="12"/>
    <s v="W11"/>
    <x v="12"/>
    <s v="11VMB00467"/>
    <m/>
    <s v="Domestic"/>
    <x v="0"/>
    <x v="1"/>
    <s v="Ma"/>
    <x v="1"/>
    <n v="3000"/>
    <n v="2997.9599999999996"/>
    <n v="2.0400000000004184"/>
    <n v="0.99931999999999988"/>
    <m/>
    <m/>
    <n v="3000"/>
    <n v="2997.9599999999996"/>
    <n v="2.0400000000004184"/>
    <n v="0.99931999999999988"/>
    <m/>
    <m/>
  </r>
  <r>
    <x v="0"/>
    <x v="1"/>
    <x v="0"/>
    <d v="2022-03-07T00:00:00"/>
    <d v="2022-03-13T00:00:00"/>
    <x v="0"/>
    <x v="3"/>
    <x v="12"/>
    <s v="W11"/>
    <x v="12"/>
    <s v="11VMB00468"/>
    <m/>
    <s v="Domestic"/>
    <x v="0"/>
    <x v="1"/>
    <s v="Ma"/>
    <x v="1"/>
    <n v="0"/>
    <n v="0"/>
    <n v="0"/>
    <n v="0"/>
    <m/>
    <m/>
    <n v="0"/>
    <n v="0"/>
    <n v="0"/>
    <n v="0"/>
    <m/>
    <m/>
  </r>
  <r>
    <x v="0"/>
    <x v="1"/>
    <x v="0"/>
    <d v="2022-03-07T00:00:00"/>
    <d v="2022-03-13T00:00:00"/>
    <x v="0"/>
    <x v="3"/>
    <x v="12"/>
    <s v="W11"/>
    <x v="12"/>
    <s v="11VMB00469"/>
    <m/>
    <s v="Domestic"/>
    <x v="0"/>
    <x v="2"/>
    <s v=""/>
    <x v="1"/>
    <m/>
    <n v="0"/>
    <n v="0"/>
    <n v="0"/>
    <m/>
    <m/>
    <n v="0"/>
    <n v="0"/>
    <n v="0"/>
    <n v="0"/>
    <m/>
    <m/>
  </r>
  <r>
    <x v="0"/>
    <x v="1"/>
    <x v="0"/>
    <d v="2022-03-07T00:00:00"/>
    <d v="2022-03-13T00:00:00"/>
    <x v="0"/>
    <x v="3"/>
    <x v="12"/>
    <s v="W11"/>
    <x v="12"/>
    <s v="11VMB00470"/>
    <m/>
    <s v="Domestic"/>
    <x v="0"/>
    <x v="2"/>
    <s v=""/>
    <x v="1"/>
    <n v="1800"/>
    <n v="644.40000000000009"/>
    <n v="1155.5999999999999"/>
    <n v="0.3580000000000001"/>
    <m/>
    <m/>
    <n v="760"/>
    <n v="644.40000000000009"/>
    <n v="115.59999999999991"/>
    <n v="0.84789473684210537"/>
    <m/>
    <m/>
  </r>
  <r>
    <x v="0"/>
    <x v="1"/>
    <x v="0"/>
    <d v="2022-03-07T00:00:00"/>
    <d v="2022-03-13T00:00:00"/>
    <x v="0"/>
    <x v="3"/>
    <x v="12"/>
    <s v="W11"/>
    <x v="12"/>
    <s v="11VMB00471"/>
    <m/>
    <s v="Domestic"/>
    <x v="0"/>
    <x v="2"/>
    <s v=""/>
    <x v="0"/>
    <n v="4000"/>
    <n v="3740"/>
    <n v="260"/>
    <n v="0.93500000000000005"/>
    <m/>
    <m/>
    <n v="4000"/>
    <n v="3740"/>
    <n v="260"/>
    <n v="0.93500000000000005"/>
    <m/>
    <m/>
  </r>
  <r>
    <x v="0"/>
    <x v="1"/>
    <x v="0"/>
    <d v="2022-03-07T00:00:00"/>
    <d v="2022-03-13T00:00:00"/>
    <x v="0"/>
    <x v="3"/>
    <x v="12"/>
    <s v="W11"/>
    <x v="12"/>
    <s v="11VMB00472"/>
    <m/>
    <s v="Domestic"/>
    <x v="0"/>
    <x v="2"/>
    <s v=""/>
    <x v="0"/>
    <m/>
    <n v="0"/>
    <n v="0"/>
    <n v="0"/>
    <m/>
    <m/>
    <m/>
    <n v="0"/>
    <n v="0"/>
    <n v="0"/>
    <m/>
    <m/>
  </r>
  <r>
    <x v="0"/>
    <x v="1"/>
    <x v="0"/>
    <d v="2022-03-07T00:00:00"/>
    <d v="2022-03-13T00:00:00"/>
    <x v="0"/>
    <x v="3"/>
    <x v="12"/>
    <s v="W11"/>
    <x v="12"/>
    <s v="BTPOHYBC01"/>
    <m/>
    <s v="Domestic"/>
    <x v="0"/>
    <x v="2"/>
    <s v=""/>
    <x v="0"/>
    <n v="0"/>
    <n v="0"/>
    <n v="0"/>
    <n v="0"/>
    <m/>
    <m/>
    <n v="0"/>
    <n v="0"/>
    <n v="0"/>
    <n v="0"/>
    <m/>
    <m/>
  </r>
  <r>
    <x v="0"/>
    <x v="1"/>
    <x v="0"/>
    <d v="2022-03-07T00:00:00"/>
    <d v="2022-03-13T00:00:00"/>
    <x v="0"/>
    <x v="3"/>
    <x v="12"/>
    <s v="W11"/>
    <x v="12"/>
    <s v="HHGCBXE005"/>
    <m/>
    <s v="Domestic"/>
    <x v="0"/>
    <x v="1"/>
    <s v="Ma"/>
    <x v="1"/>
    <n v="0"/>
    <n v="0"/>
    <n v="0"/>
    <n v="0"/>
    <m/>
    <m/>
    <n v="0"/>
    <n v="0"/>
    <n v="0"/>
    <n v="0"/>
    <m/>
    <m/>
  </r>
  <r>
    <x v="0"/>
    <x v="1"/>
    <x v="0"/>
    <d v="2022-03-07T00:00:00"/>
    <d v="2022-03-13T00:00:00"/>
    <x v="0"/>
    <x v="3"/>
    <x v="12"/>
    <s v="W11"/>
    <x v="12"/>
    <s v="TPCEBB033"/>
    <m/>
    <s v="Domestic"/>
    <x v="0"/>
    <x v="2"/>
    <s v="So"/>
    <x v="0"/>
    <n v="600"/>
    <n v="0"/>
    <n v="600"/>
    <n v="0"/>
    <m/>
    <m/>
    <n v="0"/>
    <n v="0"/>
    <n v="0"/>
    <n v="0"/>
    <m/>
    <m/>
  </r>
  <r>
    <x v="0"/>
    <x v="1"/>
    <x v="0"/>
    <d v="2022-03-07T00:00:00"/>
    <d v="2022-03-13T00:00:00"/>
    <x v="0"/>
    <x v="3"/>
    <x v="12"/>
    <s v="W11"/>
    <x v="12"/>
    <s v="TPCEBB034"/>
    <m/>
    <s v="Domestic"/>
    <x v="0"/>
    <x v="2"/>
    <s v="So"/>
    <x v="0"/>
    <n v="600"/>
    <n v="0"/>
    <n v="600"/>
    <n v="0"/>
    <m/>
    <m/>
    <n v="0"/>
    <n v="0"/>
    <n v="0"/>
    <n v="0"/>
    <m/>
    <m/>
  </r>
  <r>
    <x v="0"/>
    <x v="1"/>
    <x v="0"/>
    <d v="2022-03-07T00:00:00"/>
    <d v="2022-03-13T00:00:00"/>
    <x v="0"/>
    <x v="3"/>
    <x v="12"/>
    <s v="W11"/>
    <x v="12"/>
    <s v="TPCEBX039"/>
    <m/>
    <s v="Domestic"/>
    <x v="0"/>
    <x v="1"/>
    <s v="Ma"/>
    <x v="1"/>
    <n v="0"/>
    <n v="0"/>
    <n v="0"/>
    <n v="0"/>
    <m/>
    <m/>
    <n v="0"/>
    <n v="0"/>
    <n v="0"/>
    <n v="0"/>
    <m/>
    <m/>
  </r>
  <r>
    <x v="0"/>
    <x v="1"/>
    <x v="0"/>
    <d v="2022-03-07T00:00:00"/>
    <d v="2022-03-13T00:00:00"/>
    <x v="0"/>
    <x v="3"/>
    <x v="12"/>
    <s v="W11"/>
    <x v="12"/>
    <s v="TPCEBX040"/>
    <m/>
    <s v="Domestic"/>
    <x v="0"/>
    <x v="1"/>
    <s v="Ma"/>
    <x v="1"/>
    <n v="0"/>
    <n v="0"/>
    <n v="0"/>
    <n v="0"/>
    <m/>
    <m/>
    <n v="0"/>
    <n v="0"/>
    <n v="0"/>
    <n v="0"/>
    <m/>
    <m/>
  </r>
  <r>
    <x v="0"/>
    <x v="1"/>
    <x v="0"/>
    <d v="2022-03-07T00:00:00"/>
    <d v="2022-03-13T00:00:00"/>
    <x v="0"/>
    <x v="3"/>
    <x v="12"/>
    <s v="W11"/>
    <x v="12"/>
    <s v="TPCEBX041"/>
    <m/>
    <s v="Domestic"/>
    <x v="0"/>
    <x v="1"/>
    <s v="Ma"/>
    <x v="1"/>
    <n v="7000"/>
    <n v="6848.7999999999993"/>
    <n v="151.20000000000073"/>
    <n v="0.97839999999999994"/>
    <m/>
    <m/>
    <n v="7000"/>
    <n v="6848.7999999999993"/>
    <n v="151.20000000000073"/>
    <n v="0.97839999999999994"/>
    <m/>
    <m/>
  </r>
  <r>
    <x v="0"/>
    <x v="1"/>
    <x v="0"/>
    <d v="2022-03-07T00:00:00"/>
    <d v="2022-03-13T00:00:00"/>
    <x v="0"/>
    <x v="3"/>
    <x v="12"/>
    <s v="W11"/>
    <x v="12"/>
    <s v="TPCEBX043"/>
    <m/>
    <s v="Domestic"/>
    <x v="0"/>
    <x v="1"/>
    <s v="Ma"/>
    <x v="1"/>
    <n v="4000"/>
    <n v="3998.3999999999996"/>
    <n v="1.6000000000003638"/>
    <n v="0.99959999999999993"/>
    <m/>
    <m/>
    <n v="4000"/>
    <n v="3998.3999999999996"/>
    <n v="1.6000000000003638"/>
    <n v="0.99959999999999993"/>
    <m/>
    <m/>
  </r>
  <r>
    <x v="0"/>
    <x v="1"/>
    <x v="0"/>
    <d v="2022-03-07T00:00:00"/>
    <d v="2022-03-13T00:00:00"/>
    <x v="0"/>
    <x v="3"/>
    <x v="12"/>
    <s v="W11"/>
    <x v="12"/>
    <s v="TPCEBX044"/>
    <m/>
    <s v="Domestic"/>
    <x v="0"/>
    <x v="1"/>
    <s v="Ma"/>
    <x v="1"/>
    <n v="18000"/>
    <n v="17830.400000000001"/>
    <n v="169.59999999999854"/>
    <n v="0.99057777777777789"/>
    <m/>
    <m/>
    <n v="18000"/>
    <n v="17830.400000000001"/>
    <n v="169.59999999999854"/>
    <n v="0.99057777777777789"/>
    <m/>
    <m/>
  </r>
  <r>
    <x v="0"/>
    <x v="1"/>
    <x v="0"/>
    <d v="2022-03-07T00:00:00"/>
    <d v="2022-03-13T00:00:00"/>
    <x v="0"/>
    <x v="3"/>
    <x v="12"/>
    <s v="W11"/>
    <x v="12"/>
    <s v="TPCEBX045"/>
    <m/>
    <s v="Domestic"/>
    <x v="0"/>
    <x v="1"/>
    <s v="Ma"/>
    <x v="1"/>
    <n v="0"/>
    <n v="0"/>
    <n v="0"/>
    <n v="0"/>
    <m/>
    <m/>
    <n v="0"/>
    <n v="0"/>
    <n v="0"/>
    <n v="0"/>
    <m/>
    <m/>
  </r>
  <r>
    <x v="0"/>
    <x v="1"/>
    <x v="0"/>
    <d v="2022-03-07T00:00:00"/>
    <d v="2022-03-13T00:00:00"/>
    <x v="0"/>
    <x v="3"/>
    <x v="12"/>
    <s v="W11"/>
    <x v="12"/>
    <s v="TPCEBX046"/>
    <m/>
    <s v="Domestic"/>
    <x v="0"/>
    <x v="1"/>
    <s v="Ma"/>
    <x v="1"/>
    <n v="7000"/>
    <n v="8044.7499999999991"/>
    <n v="1044.7499999999991"/>
    <n v="0.85075000000000012"/>
    <m/>
    <m/>
    <n v="7000"/>
    <n v="8044.7499999999991"/>
    <n v="1044.7499999999991"/>
    <n v="0.85075000000000012"/>
    <m/>
    <m/>
  </r>
  <r>
    <x v="0"/>
    <x v="1"/>
    <x v="0"/>
    <d v="2022-03-07T00:00:00"/>
    <d v="2022-03-13T00:00:00"/>
    <x v="0"/>
    <x v="3"/>
    <x v="12"/>
    <s v="W11"/>
    <x v="12"/>
    <s v="TPCEBX061"/>
    <m/>
    <s v="Domestic"/>
    <x v="0"/>
    <x v="1"/>
    <s v="Ma"/>
    <x v="1"/>
    <n v="0"/>
    <n v="0"/>
    <n v="0"/>
    <n v="0"/>
    <m/>
    <m/>
    <n v="0"/>
    <n v="0"/>
    <n v="0"/>
    <n v="0"/>
    <m/>
    <m/>
  </r>
  <r>
    <x v="0"/>
    <x v="1"/>
    <x v="0"/>
    <d v="2022-03-07T00:00:00"/>
    <d v="2022-03-13T00:00:00"/>
    <x v="0"/>
    <x v="3"/>
    <x v="12"/>
    <s v="W11"/>
    <x v="12"/>
    <s v="TPCEBX062"/>
    <m/>
    <s v="Domestic"/>
    <x v="0"/>
    <x v="1"/>
    <s v="Ma"/>
    <x v="1"/>
    <n v="0"/>
    <n v="0"/>
    <n v="0"/>
    <n v="0"/>
    <m/>
    <m/>
    <n v="0"/>
    <n v="0"/>
    <n v="0"/>
    <n v="0"/>
    <m/>
    <m/>
  </r>
  <r>
    <x v="0"/>
    <x v="1"/>
    <x v="0"/>
    <d v="2022-03-07T00:00:00"/>
    <d v="2022-03-13T00:00:00"/>
    <x v="0"/>
    <x v="3"/>
    <x v="12"/>
    <s v="W11"/>
    <x v="12"/>
    <s v="TPCEBX063"/>
    <m/>
    <s v="Domestic"/>
    <x v="0"/>
    <x v="1"/>
    <s v="Ma"/>
    <x v="1"/>
    <n v="3000"/>
    <n v="2998.7999999999997"/>
    <n v="1.2000000000002728"/>
    <n v="0.99959999999999993"/>
    <m/>
    <m/>
    <n v="3000"/>
    <n v="2998.7999999999997"/>
    <n v="1.2000000000002728"/>
    <n v="0.99959999999999993"/>
    <m/>
    <m/>
  </r>
  <r>
    <x v="0"/>
    <x v="1"/>
    <x v="0"/>
    <d v="2022-03-07T00:00:00"/>
    <d v="2022-03-13T00:00:00"/>
    <x v="0"/>
    <x v="3"/>
    <x v="12"/>
    <s v="W11"/>
    <x v="12"/>
    <s v="TPCECG056"/>
    <m/>
    <s v="Domestic"/>
    <x v="0"/>
    <x v="2"/>
    <s v="Ri"/>
    <x v="1"/>
    <n v="0"/>
    <n v="0"/>
    <n v="0"/>
    <n v="0"/>
    <m/>
    <m/>
    <n v="0"/>
    <n v="0"/>
    <n v="0"/>
    <n v="0"/>
    <m/>
    <m/>
  </r>
  <r>
    <x v="0"/>
    <x v="1"/>
    <x v="0"/>
    <d v="2022-03-07T00:00:00"/>
    <d v="2022-03-13T00:00:00"/>
    <x v="0"/>
    <x v="3"/>
    <x v="12"/>
    <s v="W11"/>
    <x v="12"/>
    <s v="TPCECG057"/>
    <m/>
    <s v="Domestic"/>
    <x v="0"/>
    <x v="2"/>
    <s v="Ri"/>
    <x v="1"/>
    <n v="4400"/>
    <n v="2535.6000000000004"/>
    <n v="1864.3999999999996"/>
    <n v="0.57627272727272738"/>
    <m/>
    <m/>
    <n v="2340"/>
    <n v="2535.6000000000004"/>
    <n v="195.60000000000036"/>
    <n v="0.91641025641025631"/>
    <m/>
    <m/>
  </r>
  <r>
    <x v="0"/>
    <x v="1"/>
    <x v="0"/>
    <d v="2022-03-07T00:00:00"/>
    <d v="2022-03-13T00:00:00"/>
    <x v="0"/>
    <x v="3"/>
    <x v="12"/>
    <s v="W11"/>
    <x v="12"/>
    <s v="TPCECG062"/>
    <m/>
    <s v="Domestic"/>
    <x v="0"/>
    <x v="2"/>
    <s v="Ri"/>
    <x v="1"/>
    <n v="3100"/>
    <n v="3460"/>
    <n v="360"/>
    <n v="0.88387096774193552"/>
    <m/>
    <m/>
    <n v="3100"/>
    <n v="3460"/>
    <n v="360"/>
    <n v="0.88387096774193552"/>
    <m/>
    <m/>
  </r>
  <r>
    <x v="0"/>
    <x v="1"/>
    <x v="0"/>
    <d v="2022-03-07T00:00:00"/>
    <d v="2022-03-13T00:00:00"/>
    <x v="0"/>
    <x v="3"/>
    <x v="12"/>
    <s v="W11"/>
    <x v="12"/>
    <s v="TPCECG063"/>
    <m/>
    <s v="Domestic"/>
    <x v="0"/>
    <x v="2"/>
    <s v="Ri"/>
    <x v="0"/>
    <n v="5100"/>
    <n v="5031.5"/>
    <n v="68.5"/>
    <n v="0.9865686274509804"/>
    <m/>
    <m/>
    <n v="5100"/>
    <n v="5031.5"/>
    <n v="68.5"/>
    <n v="0.9865686274509804"/>
    <m/>
    <m/>
  </r>
  <r>
    <x v="0"/>
    <x v="1"/>
    <x v="0"/>
    <d v="2022-03-07T00:00:00"/>
    <d v="2022-03-13T00:00:00"/>
    <x v="0"/>
    <x v="3"/>
    <x v="12"/>
    <s v="W11"/>
    <x v="12"/>
    <s v="TPCECG064"/>
    <m/>
    <s v="Domestic"/>
    <x v="0"/>
    <x v="2"/>
    <s v="Ri"/>
    <x v="1"/>
    <n v="9300"/>
    <n v="13098"/>
    <n v="3798"/>
    <n v="0.5916129032258064"/>
    <m/>
    <m/>
    <n v="12400"/>
    <n v="13098"/>
    <n v="698"/>
    <n v="0.94370967741935485"/>
    <m/>
    <m/>
  </r>
  <r>
    <x v="0"/>
    <x v="1"/>
    <x v="0"/>
    <d v="2022-03-07T00:00:00"/>
    <d v="2022-03-13T00:00:00"/>
    <x v="0"/>
    <x v="3"/>
    <x v="12"/>
    <s v="W11"/>
    <x v="12"/>
    <s v="TPCECG065"/>
    <m/>
    <s v="Domestic"/>
    <x v="0"/>
    <x v="2"/>
    <s v="Ri"/>
    <x v="0"/>
    <n v="5100"/>
    <n v="4972"/>
    <n v="128"/>
    <n v="0.97490196078431368"/>
    <m/>
    <m/>
    <n v="5100"/>
    <n v="4972"/>
    <n v="128"/>
    <n v="0.97490196078431368"/>
    <m/>
    <m/>
  </r>
  <r>
    <x v="0"/>
    <x v="1"/>
    <x v="0"/>
    <d v="2022-03-07T00:00:00"/>
    <d v="2022-03-13T00:00:00"/>
    <x v="0"/>
    <x v="3"/>
    <x v="12"/>
    <s v="W11"/>
    <x v="12"/>
    <s v="TPCECG066"/>
    <m/>
    <s v="Domestic"/>
    <x v="0"/>
    <x v="2"/>
    <s v="Ne"/>
    <x v="0"/>
    <n v="3200"/>
    <n v="1774.5"/>
    <n v="1425.5"/>
    <n v="0.55453124999999992"/>
    <m/>
    <m/>
    <n v="3200"/>
    <n v="1774.5"/>
    <n v="1425.5"/>
    <n v="0.55453124999999992"/>
    <m/>
    <m/>
  </r>
  <r>
    <x v="0"/>
    <x v="1"/>
    <x v="0"/>
    <d v="2022-03-07T00:00:00"/>
    <d v="2022-03-13T00:00:00"/>
    <x v="0"/>
    <x v="3"/>
    <x v="12"/>
    <s v="W11"/>
    <x v="12"/>
    <s v="TPCECG067"/>
    <m/>
    <s v="Domestic"/>
    <x v="0"/>
    <x v="2"/>
    <s v="Ne"/>
    <x v="0"/>
    <n v="6400"/>
    <n v="3924"/>
    <n v="2476"/>
    <n v="0.61312499999999992"/>
    <m/>
    <m/>
    <n v="2500"/>
    <n v="3924"/>
    <n v="1424"/>
    <n v="0.4304"/>
    <m/>
    <m/>
  </r>
  <r>
    <x v="0"/>
    <x v="1"/>
    <x v="0"/>
    <d v="2022-03-07T00:00:00"/>
    <d v="2022-03-13T00:00:00"/>
    <x v="0"/>
    <x v="3"/>
    <x v="12"/>
    <s v="W11"/>
    <x v="12"/>
    <s v="TPCECG068"/>
    <m/>
    <s v="Domestic"/>
    <x v="0"/>
    <x v="2"/>
    <s v="Ne"/>
    <x v="0"/>
    <n v="9600"/>
    <n v="12634"/>
    <n v="3034"/>
    <n v="0.68395833333333333"/>
    <m/>
    <m/>
    <n v="13800"/>
    <n v="12634"/>
    <n v="1166"/>
    <n v="0.91550724637681158"/>
    <m/>
    <m/>
  </r>
  <r>
    <x v="0"/>
    <x v="1"/>
    <x v="0"/>
    <d v="2022-03-07T00:00:00"/>
    <d v="2022-03-13T00:00:00"/>
    <x v="0"/>
    <x v="3"/>
    <x v="12"/>
    <s v="W11"/>
    <x v="12"/>
    <s v="TPCECG070"/>
    <m/>
    <s v="Domestic"/>
    <x v="0"/>
    <x v="2"/>
    <s v="Pa"/>
    <x v="0"/>
    <n v="3200"/>
    <n v="2825"/>
    <n v="375"/>
    <n v="0.8828125"/>
    <m/>
    <m/>
    <n v="3200"/>
    <n v="2825"/>
    <n v="375"/>
    <n v="0.8828125"/>
    <m/>
    <m/>
  </r>
  <r>
    <x v="0"/>
    <x v="1"/>
    <x v="0"/>
    <d v="2022-03-07T00:00:00"/>
    <d v="2022-03-13T00:00:00"/>
    <x v="0"/>
    <x v="3"/>
    <x v="12"/>
    <s v="W11"/>
    <x v="12"/>
    <s v="TPCECG073"/>
    <m/>
    <s v="Domestic"/>
    <x v="0"/>
    <x v="2"/>
    <s v="Pa"/>
    <x v="0"/>
    <n v="4600"/>
    <n v="4471.6000000000004"/>
    <n v="128.39999999999964"/>
    <n v="0.97208695652173915"/>
    <m/>
    <m/>
    <n v="4600"/>
    <n v="4471.6000000000004"/>
    <n v="128.39999999999964"/>
    <n v="0.97208695652173915"/>
    <m/>
    <m/>
  </r>
  <r>
    <x v="0"/>
    <x v="1"/>
    <x v="0"/>
    <d v="2022-03-07T00:00:00"/>
    <d v="2022-03-13T00:00:00"/>
    <x v="0"/>
    <x v="3"/>
    <x v="12"/>
    <s v="W11"/>
    <x v="12"/>
    <s v="TPCECG074"/>
    <m/>
    <s v="Domestic"/>
    <x v="0"/>
    <x v="2"/>
    <s v="Pa"/>
    <x v="0"/>
    <n v="2200"/>
    <n v="2117.6"/>
    <n v="82.400000000000091"/>
    <n v="0.96254545454545448"/>
    <m/>
    <m/>
    <n v="2200"/>
    <n v="2117.6"/>
    <n v="82.400000000000091"/>
    <n v="0.96254545454545448"/>
    <m/>
    <m/>
  </r>
  <r>
    <x v="0"/>
    <x v="1"/>
    <x v="0"/>
    <d v="2022-03-07T00:00:00"/>
    <d v="2022-03-13T00:00:00"/>
    <x v="0"/>
    <x v="3"/>
    <x v="12"/>
    <s v="W11"/>
    <x v="12"/>
    <s v="TPCECG076"/>
    <m/>
    <s v="Domestic"/>
    <x v="0"/>
    <x v="2"/>
    <s v="Pa"/>
    <x v="0"/>
    <n v="0"/>
    <n v="0"/>
    <n v="0"/>
    <n v="0"/>
    <m/>
    <m/>
    <n v="0"/>
    <n v="0"/>
    <n v="0"/>
    <n v="0"/>
    <m/>
    <m/>
  </r>
  <r>
    <x v="0"/>
    <x v="1"/>
    <x v="0"/>
    <d v="2022-03-07T00:00:00"/>
    <d v="2022-03-13T00:00:00"/>
    <x v="0"/>
    <x v="3"/>
    <x v="12"/>
    <s v="W11"/>
    <x v="12"/>
    <s v="TPCECG077"/>
    <m/>
    <s v="Domestic"/>
    <x v="0"/>
    <x v="2"/>
    <s v="Pa"/>
    <x v="0"/>
    <n v="1300"/>
    <n v="1134.3"/>
    <n v="165.70000000000005"/>
    <n v="0.87253846153846149"/>
    <m/>
    <m/>
    <n v="1300"/>
    <n v="1134.3"/>
    <n v="165.70000000000005"/>
    <n v="0.87253846153846149"/>
    <m/>
    <m/>
  </r>
  <r>
    <x v="0"/>
    <x v="1"/>
    <x v="0"/>
    <d v="2022-03-07T00:00:00"/>
    <d v="2022-03-13T00:00:00"/>
    <x v="0"/>
    <x v="3"/>
    <x v="12"/>
    <s v="W11"/>
    <x v="12"/>
    <s v="TPCEHC021"/>
    <m/>
    <s v="Domestic"/>
    <x v="0"/>
    <x v="1"/>
    <s v="Ha"/>
    <x v="0"/>
    <n v="2600"/>
    <n v="2532.9"/>
    <n v="67.099999999999909"/>
    <n v="0.97419230769230769"/>
    <m/>
    <m/>
    <n v="2600"/>
    <n v="2532.9"/>
    <n v="67.099999999999909"/>
    <n v="0.97419230769230769"/>
    <m/>
    <m/>
  </r>
  <r>
    <x v="0"/>
    <x v="1"/>
    <x v="0"/>
    <d v="2022-03-07T00:00:00"/>
    <d v="2022-03-13T00:00:00"/>
    <x v="0"/>
    <x v="3"/>
    <x v="12"/>
    <s v="W11"/>
    <x v="12"/>
    <s v="TPCEHC021"/>
    <m/>
    <s v="Domestic"/>
    <x v="0"/>
    <x v="1"/>
    <s v="Ha"/>
    <x v="1"/>
    <n v="0"/>
    <m/>
    <n v="0"/>
    <n v="0"/>
    <m/>
    <m/>
    <n v="0"/>
    <n v="0"/>
    <n v="0"/>
    <n v="0"/>
    <m/>
    <m/>
  </r>
  <r>
    <x v="0"/>
    <x v="1"/>
    <x v="0"/>
    <d v="2022-03-07T00:00:00"/>
    <d v="2022-03-13T00:00:00"/>
    <x v="0"/>
    <x v="3"/>
    <x v="12"/>
    <s v="W11"/>
    <x v="12"/>
    <s v="TPCEHC024"/>
    <m/>
    <s v="Domestic"/>
    <x v="0"/>
    <x v="1"/>
    <s v="Ha"/>
    <x v="0"/>
    <n v="10300"/>
    <n v="13728"/>
    <n v="3428"/>
    <n v="0.6671844660194175"/>
    <m/>
    <m/>
    <n v="10300"/>
    <n v="13728"/>
    <n v="3428"/>
    <n v="0.6671844660194175"/>
    <m/>
    <m/>
  </r>
  <r>
    <x v="0"/>
    <x v="1"/>
    <x v="0"/>
    <d v="2022-03-07T00:00:00"/>
    <d v="2022-03-13T00:00:00"/>
    <x v="0"/>
    <x v="3"/>
    <x v="12"/>
    <s v="W11"/>
    <x v="12"/>
    <s v="TPCEHC024"/>
    <m/>
    <s v="Domestic"/>
    <x v="0"/>
    <x v="1"/>
    <s v="Ha"/>
    <x v="1"/>
    <n v="0"/>
    <m/>
    <n v="0"/>
    <n v="0"/>
    <m/>
    <m/>
    <n v="0"/>
    <n v="0"/>
    <n v="0"/>
    <n v="0"/>
    <m/>
    <m/>
  </r>
  <r>
    <x v="0"/>
    <x v="1"/>
    <x v="0"/>
    <d v="2022-03-07T00:00:00"/>
    <d v="2022-03-13T00:00:00"/>
    <x v="0"/>
    <x v="3"/>
    <x v="12"/>
    <s v="W11"/>
    <x v="12"/>
    <s v="TPCEHC025"/>
    <m/>
    <s v="Domestic"/>
    <x v="0"/>
    <x v="1"/>
    <s v="Ha"/>
    <x v="0"/>
    <n v="9000"/>
    <n v="8711.5"/>
    <n v="288.5"/>
    <n v="0.9679444444444445"/>
    <m/>
    <m/>
    <n v="9000"/>
    <n v="8711.5"/>
    <n v="288.5"/>
    <n v="0.9679444444444445"/>
    <m/>
    <m/>
  </r>
  <r>
    <x v="0"/>
    <x v="1"/>
    <x v="0"/>
    <d v="2022-03-07T00:00:00"/>
    <d v="2022-03-13T00:00:00"/>
    <x v="0"/>
    <x v="3"/>
    <x v="12"/>
    <s v="W11"/>
    <x v="12"/>
    <s v="TPCEHC025"/>
    <m/>
    <s v="Domestic"/>
    <x v="0"/>
    <x v="1"/>
    <s v="Ha"/>
    <x v="1"/>
    <n v="0"/>
    <m/>
    <n v="0"/>
    <n v="0"/>
    <m/>
    <m/>
    <n v="0"/>
    <n v="0"/>
    <n v="0"/>
    <n v="0"/>
    <m/>
    <m/>
  </r>
  <r>
    <x v="0"/>
    <x v="1"/>
    <x v="0"/>
    <d v="2022-03-07T00:00:00"/>
    <d v="2022-03-13T00:00:00"/>
    <x v="0"/>
    <x v="3"/>
    <x v="12"/>
    <s v="W11"/>
    <x v="12"/>
    <s v="TPCEHC026"/>
    <m/>
    <s v="Domestic"/>
    <x v="0"/>
    <x v="1"/>
    <s v="Ha"/>
    <x v="0"/>
    <n v="1300"/>
    <n v="0"/>
    <n v="1300"/>
    <n v="0"/>
    <m/>
    <m/>
    <n v="1300"/>
    <n v="0"/>
    <n v="1300"/>
    <n v="0"/>
    <m/>
    <m/>
  </r>
  <r>
    <x v="0"/>
    <x v="1"/>
    <x v="0"/>
    <d v="2022-03-07T00:00:00"/>
    <d v="2022-03-13T00:00:00"/>
    <x v="0"/>
    <x v="3"/>
    <x v="12"/>
    <s v="W11"/>
    <x v="12"/>
    <s v="TPCEHC026"/>
    <m/>
    <s v="Domestic"/>
    <x v="0"/>
    <x v="1"/>
    <s v="Ha"/>
    <x v="1"/>
    <n v="0"/>
    <m/>
    <n v="0"/>
    <n v="0"/>
    <m/>
    <m/>
    <n v="0"/>
    <n v="0"/>
    <n v="0"/>
    <n v="0"/>
    <m/>
    <m/>
  </r>
  <r>
    <x v="0"/>
    <x v="1"/>
    <x v="0"/>
    <d v="2022-03-07T00:00:00"/>
    <d v="2022-03-13T00:00:00"/>
    <x v="0"/>
    <x v="3"/>
    <x v="12"/>
    <s v="W11"/>
    <x v="12"/>
    <s v="TPCEHC027"/>
    <m/>
    <s v="Domestic"/>
    <x v="0"/>
    <x v="1"/>
    <s v="Ha"/>
    <x v="0"/>
    <n v="1300"/>
    <n v="2450.5"/>
    <n v="1150.5"/>
    <n v="0.11499999999999999"/>
    <m/>
    <m/>
    <n v="1300"/>
    <n v="2450.5"/>
    <n v="1150.5"/>
    <n v="0.11499999999999999"/>
    <m/>
    <m/>
  </r>
  <r>
    <x v="0"/>
    <x v="1"/>
    <x v="0"/>
    <d v="2022-03-07T00:00:00"/>
    <d v="2022-03-13T00:00:00"/>
    <x v="0"/>
    <x v="3"/>
    <x v="12"/>
    <s v="W11"/>
    <x v="12"/>
    <s v="TPCEHC027"/>
    <m/>
    <s v="Domestic"/>
    <x v="0"/>
    <x v="1"/>
    <s v="Ha"/>
    <x v="1"/>
    <n v="0"/>
    <m/>
    <n v="0"/>
    <n v="0"/>
    <m/>
    <m/>
    <n v="0"/>
    <n v="0"/>
    <n v="0"/>
    <n v="0"/>
    <m/>
    <m/>
  </r>
  <r>
    <x v="0"/>
    <x v="1"/>
    <x v="0"/>
    <d v="2022-03-07T00:00:00"/>
    <d v="2022-03-13T00:00:00"/>
    <x v="0"/>
    <x v="3"/>
    <x v="12"/>
    <s v="W11"/>
    <x v="12"/>
    <s v="TPCEHC029"/>
    <m/>
    <s v="Domestic"/>
    <x v="0"/>
    <x v="1"/>
    <s v="Ha"/>
    <x v="0"/>
    <n v="0"/>
    <n v="0"/>
    <n v="0"/>
    <n v="0"/>
    <m/>
    <m/>
    <n v="0"/>
    <n v="0"/>
    <n v="0"/>
    <n v="0"/>
    <m/>
    <m/>
  </r>
  <r>
    <x v="0"/>
    <x v="1"/>
    <x v="0"/>
    <d v="2022-03-07T00:00:00"/>
    <d v="2022-03-13T00:00:00"/>
    <x v="0"/>
    <x v="3"/>
    <x v="12"/>
    <s v="W11"/>
    <x v="12"/>
    <s v="TPCEHC029"/>
    <m/>
    <s v="Domestic"/>
    <x v="0"/>
    <x v="1"/>
    <s v="Ha"/>
    <x v="1"/>
    <n v="0"/>
    <m/>
    <n v="0"/>
    <n v="0"/>
    <m/>
    <m/>
    <n v="0"/>
    <n v="0"/>
    <n v="0"/>
    <n v="0"/>
    <m/>
    <m/>
  </r>
  <r>
    <x v="0"/>
    <x v="1"/>
    <x v="0"/>
    <d v="2022-03-07T00:00:00"/>
    <d v="2022-03-13T00:00:00"/>
    <x v="0"/>
    <x v="3"/>
    <x v="12"/>
    <s v="W11"/>
    <x v="12"/>
    <s v="TPCEHC030"/>
    <m/>
    <s v="Domestic"/>
    <x v="0"/>
    <x v="1"/>
    <s v="Ha"/>
    <x v="0"/>
    <n v="1300"/>
    <n v="1323.8999999999999"/>
    <n v="23.899999999999864"/>
    <n v="0.98161538461538467"/>
    <m/>
    <m/>
    <n v="1300"/>
    <n v="1323.8999999999999"/>
    <n v="23.899999999999864"/>
    <n v="0.98161538461538467"/>
    <m/>
    <m/>
  </r>
  <r>
    <x v="0"/>
    <x v="1"/>
    <x v="0"/>
    <d v="2022-03-07T00:00:00"/>
    <d v="2022-03-13T00:00:00"/>
    <x v="0"/>
    <x v="3"/>
    <x v="12"/>
    <s v="W11"/>
    <x v="12"/>
    <s v="TPCEHC030"/>
    <m/>
    <s v="Domestic"/>
    <x v="0"/>
    <x v="1"/>
    <s v="Ha"/>
    <x v="1"/>
    <n v="0"/>
    <m/>
    <n v="0"/>
    <n v="0"/>
    <m/>
    <m/>
    <n v="0"/>
    <n v="0"/>
    <n v="0"/>
    <n v="0"/>
    <m/>
    <m/>
  </r>
  <r>
    <x v="0"/>
    <x v="1"/>
    <x v="0"/>
    <d v="2022-03-07T00:00:00"/>
    <d v="2022-03-13T00:00:00"/>
    <x v="0"/>
    <x v="3"/>
    <x v="12"/>
    <s v="W11"/>
    <x v="12"/>
    <s v="TPCEME003"/>
    <m/>
    <s v="Domestic"/>
    <x v="0"/>
    <x v="2"/>
    <s v="Ri"/>
    <x v="0"/>
    <n v="0"/>
    <n v="0"/>
    <n v="0"/>
    <n v="0"/>
    <m/>
    <m/>
    <n v="0"/>
    <n v="0"/>
    <n v="0"/>
    <n v="0"/>
    <m/>
    <m/>
  </r>
  <r>
    <x v="0"/>
    <x v="1"/>
    <x v="0"/>
    <d v="2022-03-07T00:00:00"/>
    <d v="2022-03-13T00:00:00"/>
    <x v="0"/>
    <x v="3"/>
    <x v="12"/>
    <s v="W11"/>
    <x v="12"/>
    <s v="TPCEME004"/>
    <m/>
    <s v="Domestic"/>
    <x v="0"/>
    <x v="2"/>
    <s v=""/>
    <x v="0"/>
    <n v="4800"/>
    <n v="4200.8399999999992"/>
    <n v="599.16000000000076"/>
    <n v="0.87517499999999981"/>
    <m/>
    <m/>
    <n v="4800"/>
    <n v="4200.8399999999992"/>
    <n v="599.16000000000076"/>
    <n v="0.87517499999999981"/>
    <m/>
    <m/>
  </r>
  <r>
    <x v="0"/>
    <x v="1"/>
    <x v="0"/>
    <d v="2022-03-07T00:00:00"/>
    <d v="2022-03-13T00:00:00"/>
    <x v="0"/>
    <x v="3"/>
    <x v="12"/>
    <s v="W11"/>
    <x v="12"/>
    <s v="TPCEXC004"/>
    <m/>
    <s v="Domestic"/>
    <x v="0"/>
    <x v="1"/>
    <s v="Sh"/>
    <x v="0"/>
    <n v="3000"/>
    <n v="1874"/>
    <n v="1126"/>
    <n v="0.6246666666666667"/>
    <m/>
    <m/>
    <n v="3000"/>
    <n v="1874"/>
    <n v="1126"/>
    <n v="0.6246666666666667"/>
    <m/>
    <m/>
  </r>
  <r>
    <x v="0"/>
    <x v="1"/>
    <x v="0"/>
    <d v="2022-03-07T00:00:00"/>
    <d v="2022-03-13T00:00:00"/>
    <x v="0"/>
    <x v="3"/>
    <x v="12"/>
    <s v="W11"/>
    <x v="12"/>
    <s v="TPCEXM005"/>
    <m/>
    <s v="Domestic"/>
    <x v="0"/>
    <x v="1"/>
    <s v="Sh"/>
    <x v="0"/>
    <n v="6600"/>
    <n v="4644.5"/>
    <n v="1955.5"/>
    <n v="0.70371212121212123"/>
    <m/>
    <m/>
    <n v="6600"/>
    <n v="4644.5"/>
    <n v="1955.5"/>
    <n v="0.70371212121212123"/>
    <m/>
    <m/>
  </r>
  <r>
    <x v="0"/>
    <x v="1"/>
    <x v="0"/>
    <d v="2022-03-07T00:00:00"/>
    <d v="2022-03-13T00:00:00"/>
    <x v="0"/>
    <x v="3"/>
    <x v="12"/>
    <s v="W11"/>
    <x v="12"/>
    <s v="TPCEXM007"/>
    <m/>
    <s v="Domestic"/>
    <x v="0"/>
    <x v="1"/>
    <s v="Sh"/>
    <x v="0"/>
    <n v="0"/>
    <n v="0"/>
    <n v="0"/>
    <n v="0"/>
    <m/>
    <m/>
    <n v="0"/>
    <n v="0"/>
    <n v="0"/>
    <n v="0"/>
    <m/>
    <m/>
  </r>
  <r>
    <x v="0"/>
    <x v="1"/>
    <x v="0"/>
    <d v="2022-03-07T00:00:00"/>
    <d v="2022-03-13T00:00:00"/>
    <x v="0"/>
    <x v="3"/>
    <x v="12"/>
    <s v="W11"/>
    <x v="12"/>
    <s v="TPMBFCG002"/>
    <m/>
    <s v="Export"/>
    <x v="0"/>
    <x v="2"/>
    <s v="Sp"/>
    <x v="0"/>
    <n v="0"/>
    <n v="0"/>
    <n v="0"/>
    <n v="0"/>
    <m/>
    <m/>
    <n v="0"/>
    <n v="0"/>
    <n v="0"/>
    <n v="0"/>
    <m/>
    <m/>
  </r>
  <r>
    <x v="0"/>
    <x v="1"/>
    <x v="0"/>
    <d v="2022-03-07T00:00:00"/>
    <d v="2022-03-13T00:00:00"/>
    <x v="0"/>
    <x v="3"/>
    <x v="12"/>
    <s v="W11"/>
    <x v="12"/>
    <s v="TPMTCCG001"/>
    <m/>
    <s v="Export"/>
    <x v="0"/>
    <x v="2"/>
    <s v=""/>
    <x v="0"/>
    <n v="0"/>
    <n v="0"/>
    <n v="0"/>
    <n v="0"/>
    <m/>
    <m/>
    <n v="0"/>
    <n v="0"/>
    <n v="0"/>
    <n v="0"/>
    <m/>
    <m/>
  </r>
  <r>
    <x v="0"/>
    <x v="1"/>
    <x v="0"/>
    <d v="2022-03-07T00:00:00"/>
    <d v="2022-03-13T00:00:00"/>
    <x v="0"/>
    <x v="3"/>
    <x v="12"/>
    <s v="W11"/>
    <x v="12"/>
    <s v="TPMTCCG002"/>
    <m/>
    <s v="Export"/>
    <x v="0"/>
    <x v="2"/>
    <s v=""/>
    <x v="0"/>
    <n v="0"/>
    <n v="0"/>
    <n v="0"/>
    <n v="0"/>
    <m/>
    <m/>
    <n v="0"/>
    <n v="0"/>
    <n v="0"/>
    <n v="0"/>
    <m/>
    <m/>
  </r>
  <r>
    <x v="0"/>
    <x v="1"/>
    <x v="0"/>
    <d v="2022-03-07T00:00:00"/>
    <d v="2022-03-13T00:00:00"/>
    <x v="0"/>
    <x v="3"/>
    <x v="12"/>
    <s v="W11"/>
    <x v="12"/>
    <s v="TPMTCCG003"/>
    <m/>
    <s v="Export"/>
    <x v="0"/>
    <x v="2"/>
    <s v=""/>
    <x v="1"/>
    <n v="0"/>
    <n v="0"/>
    <n v="0"/>
    <n v="0"/>
    <m/>
    <m/>
    <n v="0"/>
    <n v="0"/>
    <n v="0"/>
    <n v="0"/>
    <m/>
    <m/>
  </r>
  <r>
    <x v="0"/>
    <x v="1"/>
    <x v="0"/>
    <d v="2022-03-07T00:00:00"/>
    <d v="2022-03-13T00:00:00"/>
    <x v="0"/>
    <x v="3"/>
    <x v="12"/>
    <s v="W11"/>
    <x v="12"/>
    <s v="TPMTCCG004"/>
    <m/>
    <s v="Export"/>
    <x v="0"/>
    <x v="2"/>
    <s v=""/>
    <x v="1"/>
    <n v="0"/>
    <n v="0"/>
    <n v="0"/>
    <n v="0"/>
    <m/>
    <m/>
    <n v="0"/>
    <n v="0"/>
    <n v="0"/>
    <n v="0"/>
    <m/>
    <m/>
  </r>
  <r>
    <x v="0"/>
    <x v="1"/>
    <x v="0"/>
    <d v="2022-03-07T00:00:00"/>
    <d v="2022-03-13T00:00:00"/>
    <x v="0"/>
    <x v="3"/>
    <x v="12"/>
    <s v="W11"/>
    <x v="12"/>
    <s v="TPMTCCG005"/>
    <m/>
    <s v="Export"/>
    <x v="0"/>
    <x v="2"/>
    <s v=""/>
    <x v="0"/>
    <n v="0"/>
    <n v="0"/>
    <n v="0"/>
    <n v="0"/>
    <m/>
    <m/>
    <n v="0"/>
    <n v="0"/>
    <n v="0"/>
    <n v="0"/>
    <m/>
    <m/>
  </r>
  <r>
    <x v="0"/>
    <x v="1"/>
    <x v="0"/>
    <d v="2022-03-07T00:00:00"/>
    <d v="2022-03-13T00:00:00"/>
    <x v="0"/>
    <x v="3"/>
    <x v="12"/>
    <s v="W11"/>
    <x v="12"/>
    <s v="TPMTCCG006"/>
    <m/>
    <s v="Export"/>
    <x v="0"/>
    <x v="2"/>
    <s v=""/>
    <x v="0"/>
    <n v="0"/>
    <n v="0"/>
    <n v="0"/>
    <n v="0"/>
    <m/>
    <m/>
    <n v="0"/>
    <n v="0"/>
    <n v="0"/>
    <n v="0"/>
    <m/>
    <m/>
  </r>
  <r>
    <x v="0"/>
    <x v="1"/>
    <x v="0"/>
    <d v="2022-03-07T00:00:00"/>
    <d v="2022-03-13T00:00:00"/>
    <x v="0"/>
    <x v="3"/>
    <x v="12"/>
    <s v="W11"/>
    <x v="12"/>
    <s v="TPTFGBB003"/>
    <m/>
    <s v="Export"/>
    <x v="0"/>
    <x v="1"/>
    <s v=""/>
    <x v="0"/>
    <n v="0"/>
    <n v="0"/>
    <n v="0"/>
    <n v="0"/>
    <m/>
    <m/>
    <n v="0"/>
    <n v="0"/>
    <n v="0"/>
    <n v="0"/>
    <m/>
    <m/>
  </r>
  <r>
    <x v="0"/>
    <x v="1"/>
    <x v="0"/>
    <d v="2022-03-07T00:00:00"/>
    <d v="2022-03-13T00:00:00"/>
    <x v="0"/>
    <x v="3"/>
    <x v="12"/>
    <s v="W11"/>
    <x v="12"/>
    <s v="TPTFGBX007"/>
    <m/>
    <s v="Export"/>
    <x v="0"/>
    <x v="1"/>
    <s v=""/>
    <x v="0"/>
    <n v="0"/>
    <n v="0"/>
    <n v="0"/>
    <n v="0"/>
    <m/>
    <m/>
    <n v="0"/>
    <n v="0"/>
    <n v="0"/>
    <n v="0"/>
    <m/>
    <m/>
  </r>
  <r>
    <x v="0"/>
    <x v="1"/>
    <x v="0"/>
    <d v="2022-03-07T00:00:00"/>
    <d v="2022-03-13T00:00:00"/>
    <x v="0"/>
    <x v="3"/>
    <x v="12"/>
    <s v="W11"/>
    <x v="12"/>
    <s v="TPTFGBX017"/>
    <m/>
    <s v="Export"/>
    <x v="0"/>
    <x v="1"/>
    <s v=""/>
    <x v="0"/>
    <n v="0"/>
    <n v="0"/>
    <n v="0"/>
    <n v="0"/>
    <m/>
    <m/>
    <n v="0"/>
    <n v="0"/>
    <n v="0"/>
    <n v="0"/>
    <m/>
    <m/>
  </r>
  <r>
    <x v="0"/>
    <x v="1"/>
    <x v="0"/>
    <d v="2022-03-07T00:00:00"/>
    <d v="2022-03-13T00:00:00"/>
    <x v="0"/>
    <x v="3"/>
    <x v="12"/>
    <s v="W11"/>
    <x v="12"/>
    <s v="TPTFGBX021"/>
    <m/>
    <s v="Export"/>
    <x v="0"/>
    <x v="1"/>
    <s v=""/>
    <x v="0"/>
    <n v="0"/>
    <n v="0"/>
    <n v="0"/>
    <n v="0"/>
    <m/>
    <m/>
    <n v="0"/>
    <n v="0"/>
    <n v="0"/>
    <n v="0"/>
    <m/>
    <m/>
  </r>
  <r>
    <x v="0"/>
    <x v="1"/>
    <x v="0"/>
    <d v="2022-03-07T00:00:00"/>
    <d v="2022-03-13T00:00:00"/>
    <x v="0"/>
    <x v="3"/>
    <x v="12"/>
    <s v="W11"/>
    <x v="12"/>
    <s v="TPTFGBX024"/>
    <m/>
    <s v="Export"/>
    <x v="0"/>
    <x v="2"/>
    <s v=""/>
    <x v="0"/>
    <n v="0"/>
    <n v="0"/>
    <n v="0"/>
    <n v="0"/>
    <m/>
    <m/>
    <n v="0"/>
    <n v="0"/>
    <n v="0"/>
    <n v="0"/>
    <m/>
    <m/>
  </r>
  <r>
    <x v="0"/>
    <x v="1"/>
    <x v="0"/>
    <d v="2022-03-07T00:00:00"/>
    <d v="2022-03-13T00:00:00"/>
    <x v="0"/>
    <x v="3"/>
    <x v="12"/>
    <s v="W11"/>
    <x v="12"/>
    <s v="TPTFGBX025"/>
    <m/>
    <s v="Export"/>
    <x v="0"/>
    <x v="1"/>
    <s v="Di"/>
    <x v="0"/>
    <n v="0"/>
    <n v="0"/>
    <n v="0"/>
    <n v="0"/>
    <m/>
    <m/>
    <n v="0"/>
    <n v="0"/>
    <n v="0"/>
    <n v="0"/>
    <m/>
    <m/>
  </r>
  <r>
    <x v="0"/>
    <x v="1"/>
    <x v="0"/>
    <d v="2022-03-07T00:00:00"/>
    <d v="2022-03-13T00:00:00"/>
    <x v="0"/>
    <x v="3"/>
    <x v="12"/>
    <s v="W11"/>
    <x v="12"/>
    <s v="TPTFGBX028"/>
    <m/>
    <s v="Export"/>
    <x v="0"/>
    <x v="1"/>
    <s v=""/>
    <x v="0"/>
    <n v="0"/>
    <n v="0"/>
    <n v="0"/>
    <n v="0"/>
    <m/>
    <m/>
    <n v="0"/>
    <n v="0"/>
    <n v="0"/>
    <n v="0"/>
    <m/>
    <m/>
  </r>
  <r>
    <x v="0"/>
    <x v="1"/>
    <x v="0"/>
    <d v="2022-03-07T00:00:00"/>
    <d v="2022-03-13T00:00:00"/>
    <x v="0"/>
    <x v="3"/>
    <x v="12"/>
    <s v="W11"/>
    <x v="12"/>
    <s v="TPTFGCG009"/>
    <m/>
    <s v="Export"/>
    <x v="0"/>
    <x v="1"/>
    <s v=""/>
    <x v="0"/>
    <n v="0"/>
    <n v="0"/>
    <n v="0"/>
    <n v="0"/>
    <m/>
    <m/>
    <n v="0"/>
    <n v="0"/>
    <n v="0"/>
    <n v="0"/>
    <m/>
    <m/>
  </r>
  <r>
    <x v="0"/>
    <x v="1"/>
    <x v="0"/>
    <d v="2022-03-07T00:00:00"/>
    <d v="2022-03-13T00:00:00"/>
    <x v="0"/>
    <x v="3"/>
    <x v="12"/>
    <s v="W11"/>
    <x v="12"/>
    <s v="TPTFGCG013"/>
    <m/>
    <s v="Export"/>
    <x v="0"/>
    <x v="2"/>
    <s v="Sp"/>
    <x v="0"/>
    <n v="180000"/>
    <n v="183980.80000000002"/>
    <n v="3980.8000000000175"/>
    <n v="0.97788444444444433"/>
    <m/>
    <m/>
    <n v="180000"/>
    <n v="183980.80000000002"/>
    <n v="3980.8000000000175"/>
    <n v="0.97788444444444433"/>
    <m/>
    <m/>
  </r>
  <r>
    <x v="0"/>
    <x v="1"/>
    <x v="0"/>
    <d v="2022-03-07T00:00:00"/>
    <d v="2022-03-13T00:00:00"/>
    <x v="0"/>
    <x v="3"/>
    <x v="12"/>
    <s v="W11"/>
    <x v="12"/>
    <s v="TPTFGCG014"/>
    <m/>
    <s v="Export"/>
    <x v="0"/>
    <x v="2"/>
    <s v="Sp"/>
    <x v="0"/>
    <n v="0"/>
    <n v="0"/>
    <n v="0"/>
    <n v="0"/>
    <m/>
    <m/>
    <n v="0"/>
    <n v="0"/>
    <n v="0"/>
    <n v="0"/>
    <m/>
    <m/>
  </r>
  <r>
    <x v="0"/>
    <x v="1"/>
    <x v="0"/>
    <d v="2022-03-07T00:00:00"/>
    <d v="2022-03-13T00:00:00"/>
    <x v="0"/>
    <x v="3"/>
    <x v="12"/>
    <s v="W11"/>
    <x v="12"/>
    <s v="TPTFGHT001"/>
    <m/>
    <s v="Export"/>
    <x v="0"/>
    <x v="1"/>
    <s v=""/>
    <x v="0"/>
    <n v="0"/>
    <n v="0"/>
    <n v="0"/>
    <n v="0"/>
    <m/>
    <m/>
    <n v="0"/>
    <n v="0"/>
    <n v="0"/>
    <n v="0"/>
    <m/>
    <m/>
  </r>
  <r>
    <x v="0"/>
    <x v="1"/>
    <x v="0"/>
    <d v="2022-03-07T00:00:00"/>
    <d v="2022-03-13T00:00:00"/>
    <x v="0"/>
    <x v="3"/>
    <x v="12"/>
    <s v="W11"/>
    <x v="12"/>
    <s v="TPTFGHT017"/>
    <m/>
    <s v="Export"/>
    <x v="0"/>
    <x v="1"/>
    <s v=""/>
    <x v="0"/>
    <n v="0"/>
    <n v="0"/>
    <n v="0"/>
    <n v="0"/>
    <m/>
    <m/>
    <n v="0"/>
    <n v="0"/>
    <n v="0"/>
    <n v="0"/>
    <m/>
    <m/>
  </r>
  <r>
    <x v="0"/>
    <x v="1"/>
    <x v="0"/>
    <d v="2022-03-07T00:00:00"/>
    <d v="2022-03-13T00:00:00"/>
    <x v="0"/>
    <x v="3"/>
    <x v="12"/>
    <s v="W11"/>
    <x v="12"/>
    <s v="TPTFGHT021"/>
    <m/>
    <s v="Export"/>
    <x v="0"/>
    <x v="1"/>
    <s v="Di"/>
    <x v="0"/>
    <n v="12000"/>
    <n v="9239.7119999999995"/>
    <n v="2760.2880000000005"/>
    <n v="0.76997599999999999"/>
    <m/>
    <m/>
    <n v="12000"/>
    <n v="9239.7119999999995"/>
    <n v="2760.2880000000005"/>
    <n v="0.76997599999999999"/>
    <m/>
    <m/>
  </r>
  <r>
    <x v="0"/>
    <x v="1"/>
    <x v="0"/>
    <d v="2022-03-07T00:00:00"/>
    <d v="2022-03-13T00:00:00"/>
    <x v="0"/>
    <x v="3"/>
    <x v="12"/>
    <s v="W11"/>
    <x v="12"/>
    <s v="TPTFGHT027"/>
    <m/>
    <s v="Export"/>
    <x v="0"/>
    <x v="1"/>
    <s v=""/>
    <x v="0"/>
    <n v="0"/>
    <n v="0"/>
    <n v="0"/>
    <n v="0"/>
    <m/>
    <m/>
    <n v="0"/>
    <n v="0"/>
    <n v="0"/>
    <n v="0"/>
    <m/>
    <m/>
  </r>
  <r>
    <x v="0"/>
    <x v="1"/>
    <x v="0"/>
    <d v="2022-03-07T00:00:00"/>
    <d v="2022-03-13T00:00:00"/>
    <x v="0"/>
    <x v="3"/>
    <x v="12"/>
    <s v="W11"/>
    <x v="12"/>
    <s v="TPTTFCG006"/>
    <m/>
    <s v="Export"/>
    <x v="0"/>
    <x v="2"/>
    <s v="Sp"/>
    <x v="0"/>
    <n v="0"/>
    <n v="0"/>
    <n v="0"/>
    <n v="0"/>
    <m/>
    <m/>
    <n v="0"/>
    <n v="0"/>
    <n v="0"/>
    <n v="0"/>
    <m/>
    <m/>
  </r>
  <r>
    <x v="0"/>
    <x v="1"/>
    <x v="0"/>
    <d v="2022-03-07T00:00:00"/>
    <d v="2022-03-13T00:00:00"/>
    <x v="0"/>
    <x v="3"/>
    <x v="12"/>
    <s v="W11"/>
    <x v="12"/>
    <s v="TPTTFDS002"/>
    <m/>
    <s v="Export"/>
    <x v="0"/>
    <x v="1"/>
    <s v="Di"/>
    <x v="0"/>
    <n v="0"/>
    <n v="0"/>
    <n v="0"/>
    <n v="0"/>
    <m/>
    <m/>
    <n v="0"/>
    <n v="0"/>
    <n v="0"/>
    <n v="0"/>
    <m/>
    <m/>
  </r>
  <r>
    <x v="0"/>
    <x v="1"/>
    <x v="0"/>
    <d v="2022-03-07T00:00:00"/>
    <d v="2022-03-13T00:00:00"/>
    <x v="0"/>
    <x v="3"/>
    <x v="12"/>
    <s v="W11"/>
    <x v="12"/>
    <s v="TPTTFHC005"/>
    <m/>
    <s v="Export"/>
    <x v="0"/>
    <x v="1"/>
    <s v="Di"/>
    <x v="0"/>
    <n v="0"/>
    <n v="0"/>
    <n v="0"/>
    <n v="0"/>
    <m/>
    <m/>
    <n v="0"/>
    <n v="0"/>
    <n v="0"/>
    <n v="0"/>
    <m/>
    <m/>
  </r>
  <r>
    <x v="0"/>
    <x v="1"/>
    <x v="0"/>
    <d v="2022-03-07T00:00:00"/>
    <d v="2022-03-13T00:00:00"/>
    <x v="0"/>
    <x v="3"/>
    <x v="12"/>
    <s v="W11"/>
    <x v="12"/>
    <s v="TPTTFXM005"/>
    <m/>
    <s v="Export"/>
    <x v="0"/>
    <x v="1"/>
    <s v="Di"/>
    <x v="0"/>
    <n v="0"/>
    <n v="0"/>
    <n v="0"/>
    <n v="0"/>
    <m/>
    <m/>
    <n v="0"/>
    <n v="0"/>
    <n v="0"/>
    <n v="0"/>
    <m/>
    <m/>
  </r>
  <r>
    <x v="0"/>
    <x v="1"/>
    <x v="0"/>
    <d v="2022-03-07T00:00:00"/>
    <d v="2022-03-13T00:00:00"/>
    <x v="0"/>
    <x v="3"/>
    <x v="12"/>
    <s v="W11"/>
    <x v="12"/>
    <s v="11VMB00002"/>
    <m/>
    <s v="Domestic"/>
    <x v="1"/>
    <x v="3"/>
    <s v="TO"/>
    <x v="2"/>
    <n v="281.6670819970264"/>
    <n v="281.05"/>
    <n v="0.61708199702638922"/>
    <n v="0.99780917957238291"/>
    <m/>
    <m/>
    <n v="282"/>
    <n v="281.05"/>
    <n v="0.94999999999998863"/>
    <n v="0.99663120567375896"/>
    <m/>
    <m/>
  </r>
  <r>
    <x v="0"/>
    <x v="1"/>
    <x v="0"/>
    <d v="2022-03-07T00:00:00"/>
    <d v="2022-03-13T00:00:00"/>
    <x v="0"/>
    <x v="3"/>
    <x v="12"/>
    <s v="W11"/>
    <x v="12"/>
    <s v="11VMB00004"/>
    <m/>
    <s v="Domestic"/>
    <x v="1"/>
    <x v="3"/>
    <s v="TO"/>
    <x v="2"/>
    <n v="193.42520112696431"/>
    <n v="195.25"/>
    <n v="1.8247988730356894"/>
    <n v="0.99056586803372182"/>
    <m/>
    <m/>
    <n v="193"/>
    <n v="195.25"/>
    <n v="2.25"/>
    <n v="0.98834196891191706"/>
    <m/>
    <m/>
  </r>
  <r>
    <x v="0"/>
    <x v="1"/>
    <x v="0"/>
    <d v="2022-03-07T00:00:00"/>
    <d v="2022-03-13T00:00:00"/>
    <x v="0"/>
    <x v="3"/>
    <x v="12"/>
    <s v="W11"/>
    <x v="12"/>
    <s v="11VMB00005"/>
    <m/>
    <s v="Domestic"/>
    <x v="1"/>
    <x v="3"/>
    <s v="TO"/>
    <x v="2"/>
    <n v="167.24696042565878"/>
    <n v="176"/>
    <n v="8.7530395743412157"/>
    <n v="0.94766398413421726"/>
    <m/>
    <m/>
    <n v="167"/>
    <n v="176"/>
    <n v="9"/>
    <n v="0.94610778443113774"/>
    <m/>
    <m/>
  </r>
  <r>
    <x v="0"/>
    <x v="1"/>
    <x v="0"/>
    <d v="2022-03-07T00:00:00"/>
    <d v="2022-03-13T00:00:00"/>
    <x v="0"/>
    <x v="3"/>
    <x v="12"/>
    <s v="W11"/>
    <x v="12"/>
    <s v="11VMB00006"/>
    <m/>
    <s v="Domestic"/>
    <x v="1"/>
    <x v="3"/>
    <s v="TO"/>
    <x v="2"/>
    <n v="103.82823791406557"/>
    <n v="106.25"/>
    <n v="2.4217620859344322"/>
    <n v="0.97667530399640579"/>
    <m/>
    <m/>
    <n v="104"/>
    <n v="106.25"/>
    <n v="2.25"/>
    <n v="0.97836538461538458"/>
    <m/>
    <m/>
  </r>
  <r>
    <x v="0"/>
    <x v="1"/>
    <x v="0"/>
    <d v="2022-03-07T00:00:00"/>
    <d v="2022-03-13T00:00:00"/>
    <x v="0"/>
    <x v="3"/>
    <x v="12"/>
    <s v="W11"/>
    <x v="12"/>
    <s v="11VMB00042"/>
    <m/>
    <s v="Domestic"/>
    <x v="1"/>
    <x v="4"/>
    <s v="KI"/>
    <x v="1"/>
    <n v="2076"/>
    <n v="1038"/>
    <n v="1038"/>
    <n v="0.5"/>
    <m/>
    <m/>
    <n v="1038"/>
    <n v="1038"/>
    <n v="0"/>
    <n v="1"/>
    <m/>
    <m/>
  </r>
  <r>
    <x v="0"/>
    <x v="1"/>
    <x v="0"/>
    <d v="2022-03-07T00:00:00"/>
    <d v="2022-03-13T00:00:00"/>
    <x v="0"/>
    <x v="3"/>
    <x v="12"/>
    <s v="W11"/>
    <x v="12"/>
    <s v="11VMB00045"/>
    <m/>
    <s v="Domestic"/>
    <x v="1"/>
    <x v="4"/>
    <s v="KI"/>
    <x v="1"/>
    <n v="400"/>
    <n v="186"/>
    <n v="214"/>
    <n v="0.46499999999999997"/>
    <m/>
    <m/>
    <n v="180"/>
    <n v="186"/>
    <n v="6"/>
    <n v="0.96666666666666667"/>
    <m/>
    <m/>
  </r>
  <r>
    <x v="0"/>
    <x v="1"/>
    <x v="0"/>
    <d v="2022-03-07T00:00:00"/>
    <d v="2022-03-13T00:00:00"/>
    <x v="0"/>
    <x v="3"/>
    <x v="12"/>
    <s v="W11"/>
    <x v="12"/>
    <s v="11VMB00275BGG"/>
    <m/>
    <s v="Domestic"/>
    <x v="1"/>
    <x v="4"/>
    <s v="KI"/>
    <x v="1"/>
    <n v="7800"/>
    <n v="8430"/>
    <n v="630"/>
    <n v="0.91923076923076918"/>
    <m/>
    <m/>
    <n v="8100"/>
    <n v="8430"/>
    <n v="330"/>
    <n v="0.95925925925925926"/>
    <m/>
    <m/>
  </r>
  <r>
    <x v="0"/>
    <x v="1"/>
    <x v="0"/>
    <d v="2022-03-07T00:00:00"/>
    <d v="2022-03-13T00:00:00"/>
    <x v="0"/>
    <x v="3"/>
    <x v="12"/>
    <s v="W11"/>
    <x v="12"/>
    <s v="11VMB00275BGT"/>
    <m/>
    <s v="Domestic"/>
    <x v="1"/>
    <x v="4"/>
    <s v="KI"/>
    <x v="1"/>
    <n v="0"/>
    <n v="60"/>
    <n v="60"/>
    <n v="0"/>
    <m/>
    <m/>
    <n v="390"/>
    <n v="60"/>
    <n v="330"/>
    <n v="0.15384615384615385"/>
    <m/>
    <m/>
  </r>
  <r>
    <x v="0"/>
    <x v="1"/>
    <x v="0"/>
    <d v="2022-03-07T00:00:00"/>
    <d v="2022-03-13T00:00:00"/>
    <x v="0"/>
    <x v="3"/>
    <x v="12"/>
    <s v="W11"/>
    <x v="12"/>
    <s v="11VMB00315"/>
    <m/>
    <s v="Domestic"/>
    <x v="1"/>
    <x v="4"/>
    <s v="KI"/>
    <x v="1"/>
    <n v="3500"/>
    <n v="3932.8"/>
    <n v="432.80000000000018"/>
    <n v="0.87634285714285709"/>
    <m/>
    <m/>
    <n v="6100"/>
    <n v="3932.8"/>
    <n v="2167.1999999999998"/>
    <n v="0.64472131147540979"/>
    <m/>
    <m/>
  </r>
  <r>
    <x v="0"/>
    <x v="1"/>
    <x v="0"/>
    <d v="2022-03-07T00:00:00"/>
    <d v="2022-03-13T00:00:00"/>
    <x v="0"/>
    <x v="3"/>
    <x v="12"/>
    <s v="W11"/>
    <x v="12"/>
    <s v="11VMB00316"/>
    <m/>
    <s v="Domestic"/>
    <x v="1"/>
    <x v="4"/>
    <s v="KI"/>
    <x v="1"/>
    <n v="16404"/>
    <n v="14385"/>
    <n v="2019"/>
    <n v="0.8769202633504023"/>
    <m/>
    <m/>
    <n v="15634"/>
    <n v="14385"/>
    <n v="1249"/>
    <n v="0.92011001663042091"/>
    <m/>
    <m/>
  </r>
  <r>
    <x v="0"/>
    <x v="1"/>
    <x v="0"/>
    <d v="2022-03-07T00:00:00"/>
    <d v="2022-03-13T00:00:00"/>
    <x v="0"/>
    <x v="3"/>
    <x v="12"/>
    <s v="W11"/>
    <x v="12"/>
    <s v="11VMB00317"/>
    <m/>
    <s v="Domestic"/>
    <x v="1"/>
    <x v="4"/>
    <s v="KI"/>
    <x v="1"/>
    <n v="840"/>
    <n v="840"/>
    <n v="0"/>
    <n v="1"/>
    <m/>
    <m/>
    <n v="840"/>
    <n v="840"/>
    <n v="0"/>
    <n v="1"/>
    <m/>
    <m/>
  </r>
  <r>
    <x v="0"/>
    <x v="1"/>
    <x v="0"/>
    <d v="2022-03-07T00:00:00"/>
    <d v="2022-03-13T00:00:00"/>
    <x v="0"/>
    <x v="3"/>
    <x v="12"/>
    <s v="W11"/>
    <x v="12"/>
    <s v="11VMB00318"/>
    <m/>
    <s v="Domestic"/>
    <x v="1"/>
    <x v="4"/>
    <s v="KI"/>
    <x v="1"/>
    <n v="4000"/>
    <n v="3020"/>
    <n v="980"/>
    <n v="0.755"/>
    <m/>
    <m/>
    <n v="4010"/>
    <n v="3020"/>
    <n v="990"/>
    <n v="0.75311720698254359"/>
    <m/>
    <m/>
  </r>
  <r>
    <x v="0"/>
    <x v="1"/>
    <x v="0"/>
    <d v="2022-03-07T00:00:00"/>
    <d v="2022-03-13T00:00:00"/>
    <x v="0"/>
    <x v="3"/>
    <x v="12"/>
    <s v="W11"/>
    <x v="12"/>
    <s v="11VMB00319"/>
    <m/>
    <s v="Export"/>
    <x v="1"/>
    <x v="4"/>
    <s v="KI"/>
    <x v="1"/>
    <n v="4500"/>
    <n v="6485"/>
    <n v="1985"/>
    <n v="0.55888888888888888"/>
    <m/>
    <m/>
    <n v="6250"/>
    <n v="6485"/>
    <n v="235"/>
    <n v="0.96240000000000003"/>
    <m/>
    <m/>
  </r>
  <r>
    <x v="0"/>
    <x v="1"/>
    <x v="0"/>
    <d v="2022-03-07T00:00:00"/>
    <d v="2022-03-13T00:00:00"/>
    <x v="0"/>
    <x v="3"/>
    <x v="12"/>
    <s v="W11"/>
    <x v="12"/>
    <s v="11VMB00320"/>
    <m/>
    <s v="Domestic"/>
    <x v="1"/>
    <x v="4"/>
    <s v="KI"/>
    <x v="1"/>
    <n v="700"/>
    <n v="869"/>
    <n v="169"/>
    <n v="0.75857142857142856"/>
    <m/>
    <m/>
    <n v="800"/>
    <n v="869"/>
    <n v="69"/>
    <n v="0.91375000000000006"/>
    <m/>
    <m/>
  </r>
  <r>
    <x v="0"/>
    <x v="1"/>
    <x v="0"/>
    <d v="2022-03-07T00:00:00"/>
    <d v="2022-03-13T00:00:00"/>
    <x v="0"/>
    <x v="3"/>
    <x v="12"/>
    <s v="W11"/>
    <x v="12"/>
    <s v="11VMB00321"/>
    <m/>
    <s v="Domestic"/>
    <x v="1"/>
    <x v="4"/>
    <s v="KI"/>
    <x v="1"/>
    <n v="3250"/>
    <n v="3555"/>
    <n v="305"/>
    <n v="0.9061538461538462"/>
    <m/>
    <m/>
    <n v="3500"/>
    <n v="3555"/>
    <n v="55"/>
    <n v="0.98428571428571432"/>
    <m/>
    <m/>
  </r>
  <r>
    <x v="0"/>
    <x v="1"/>
    <x v="0"/>
    <d v="2022-03-07T00:00:00"/>
    <d v="2022-03-13T00:00:00"/>
    <x v="0"/>
    <x v="3"/>
    <x v="12"/>
    <s v="W11"/>
    <x v="12"/>
    <s v="11VMB00325"/>
    <m/>
    <s v="Domestic"/>
    <x v="1"/>
    <x v="4"/>
    <s v="KI"/>
    <x v="1"/>
    <n v="0"/>
    <n v="160"/>
    <n v="160"/>
    <n v="0"/>
    <m/>
    <m/>
    <n v="160"/>
    <n v="160"/>
    <n v="0"/>
    <n v="1"/>
    <m/>
    <m/>
  </r>
  <r>
    <x v="0"/>
    <x v="1"/>
    <x v="0"/>
    <d v="2022-03-07T00:00:00"/>
    <d v="2022-03-13T00:00:00"/>
    <x v="0"/>
    <x v="3"/>
    <x v="12"/>
    <s v="W11"/>
    <x v="12"/>
    <s v="11VMB00327"/>
    <m/>
    <s v="Domestic"/>
    <x v="1"/>
    <x v="4"/>
    <s v="KI"/>
    <x v="1"/>
    <n v="1750"/>
    <n v="850"/>
    <n v="900"/>
    <n v="0.48571428571428577"/>
    <m/>
    <m/>
    <n v="500"/>
    <n v="850"/>
    <n v="350"/>
    <n v="0.30000000000000004"/>
    <m/>
    <m/>
  </r>
  <r>
    <x v="0"/>
    <x v="1"/>
    <x v="0"/>
    <d v="2022-03-07T00:00:00"/>
    <d v="2022-03-13T00:00:00"/>
    <x v="0"/>
    <x v="3"/>
    <x v="12"/>
    <s v="W11"/>
    <x v="12"/>
    <s v="11VMB00327GG"/>
    <m/>
    <s v="Domestic"/>
    <x v="1"/>
    <x v="4"/>
    <s v="KI"/>
    <x v="1"/>
    <n v="0"/>
    <n v="700"/>
    <n v="700"/>
    <n v="0"/>
    <m/>
    <m/>
    <n v="700"/>
    <n v="700"/>
    <n v="0"/>
    <n v="1"/>
    <m/>
    <m/>
  </r>
  <r>
    <x v="0"/>
    <x v="1"/>
    <x v="0"/>
    <d v="2022-03-07T00:00:00"/>
    <d v="2022-03-13T00:00:00"/>
    <x v="0"/>
    <x v="3"/>
    <x v="12"/>
    <s v="W11"/>
    <x v="12"/>
    <s v="11VMB00328"/>
    <m/>
    <s v="Domestic"/>
    <x v="1"/>
    <x v="4"/>
    <s v="KI"/>
    <x v="1"/>
    <n v="0"/>
    <n v="0"/>
    <n v="0"/>
    <n v="0"/>
    <m/>
    <m/>
    <n v="0"/>
    <n v="0"/>
    <n v="0"/>
    <n v="0"/>
    <m/>
    <m/>
  </r>
  <r>
    <x v="0"/>
    <x v="1"/>
    <x v="0"/>
    <d v="2022-03-07T00:00:00"/>
    <d v="2022-03-13T00:00:00"/>
    <x v="0"/>
    <x v="3"/>
    <x v="12"/>
    <s v="W11"/>
    <x v="12"/>
    <s v="11VMB00329"/>
    <m/>
    <s v="Domestic"/>
    <x v="1"/>
    <x v="4"/>
    <s v="KI"/>
    <x v="1"/>
    <n v="1800"/>
    <n v="1470"/>
    <n v="330"/>
    <n v="0.81666666666666665"/>
    <m/>
    <m/>
    <n v="1470"/>
    <n v="1470"/>
    <n v="0"/>
    <n v="1"/>
    <m/>
    <m/>
  </r>
  <r>
    <x v="0"/>
    <x v="1"/>
    <x v="0"/>
    <d v="2022-03-07T00:00:00"/>
    <d v="2022-03-13T00:00:00"/>
    <x v="0"/>
    <x v="3"/>
    <x v="12"/>
    <s v="W11"/>
    <x v="12"/>
    <s v="11VMB00341"/>
    <m/>
    <s v="Domestic"/>
    <x v="1"/>
    <x v="4"/>
    <s v="KI"/>
    <x v="1"/>
    <n v="2400"/>
    <n v="1257"/>
    <n v="1143"/>
    <n v="0.52374999999999994"/>
    <m/>
    <m/>
    <n v="1200"/>
    <n v="1257"/>
    <n v="57"/>
    <n v="0.95250000000000001"/>
    <m/>
    <m/>
  </r>
  <r>
    <x v="0"/>
    <x v="1"/>
    <x v="0"/>
    <d v="2022-03-07T00:00:00"/>
    <d v="2022-03-13T00:00:00"/>
    <x v="0"/>
    <x v="3"/>
    <x v="12"/>
    <s v="W11"/>
    <x v="12"/>
    <s v="12GER00001"/>
    <m/>
    <s v="Export"/>
    <x v="1"/>
    <x v="4"/>
    <s v="KI"/>
    <x v="1"/>
    <n v="0"/>
    <n v="0"/>
    <n v="0"/>
    <n v="0"/>
    <m/>
    <m/>
    <n v="0"/>
    <n v="0"/>
    <n v="0"/>
    <n v="0"/>
    <m/>
    <m/>
  </r>
  <r>
    <x v="0"/>
    <x v="1"/>
    <x v="0"/>
    <d v="2022-03-07T00:00:00"/>
    <d v="2022-03-13T00:00:00"/>
    <x v="0"/>
    <x v="3"/>
    <x v="12"/>
    <s v="W11"/>
    <x v="12"/>
    <s v="12GER00002"/>
    <m/>
    <s v="Export"/>
    <x v="1"/>
    <x v="4"/>
    <s v="KI"/>
    <x v="1"/>
    <n v="0"/>
    <n v="0"/>
    <n v="0"/>
    <n v="0"/>
    <m/>
    <m/>
    <n v="0"/>
    <n v="0"/>
    <n v="0"/>
    <n v="0"/>
    <m/>
    <m/>
  </r>
  <r>
    <x v="0"/>
    <x v="1"/>
    <x v="0"/>
    <d v="2022-03-07T00:00:00"/>
    <d v="2022-03-13T00:00:00"/>
    <x v="0"/>
    <x v="3"/>
    <x v="12"/>
    <s v="W11"/>
    <x v="12"/>
    <s v="12JBP00009"/>
    <m/>
    <s v="Export"/>
    <x v="1"/>
    <x v="4"/>
    <s v="KI"/>
    <x v="1"/>
    <n v="1500"/>
    <n v="1069.8"/>
    <n v="430.20000000000005"/>
    <n v="0.71319999999999995"/>
    <m/>
    <m/>
    <n v="1500"/>
    <n v="1069.8"/>
    <n v="430.20000000000005"/>
    <n v="0.71319999999999995"/>
    <m/>
    <m/>
  </r>
  <r>
    <x v="0"/>
    <x v="1"/>
    <x v="0"/>
    <d v="2022-03-07T00:00:00"/>
    <d v="2022-03-13T00:00:00"/>
    <x v="0"/>
    <x v="3"/>
    <x v="12"/>
    <s v="W11"/>
    <x v="12"/>
    <s v="12SIM00004"/>
    <m/>
    <s v="Export"/>
    <x v="1"/>
    <x v="4"/>
    <s v="KI"/>
    <x v="1"/>
    <n v="0"/>
    <n v="0"/>
    <n v="0"/>
    <n v="0"/>
    <m/>
    <m/>
    <n v="0"/>
    <n v="0"/>
    <n v="0"/>
    <n v="0"/>
    <m/>
    <m/>
  </r>
  <r>
    <x v="0"/>
    <x v="1"/>
    <x v="0"/>
    <d v="2022-03-07T00:00:00"/>
    <d v="2022-03-13T00:00:00"/>
    <x v="0"/>
    <x v="3"/>
    <x v="12"/>
    <s v="W11"/>
    <x v="12"/>
    <s v="12SIM00006"/>
    <m/>
    <s v="Export"/>
    <x v="1"/>
    <x v="4"/>
    <s v="KI"/>
    <x v="1"/>
    <n v="0"/>
    <n v="0"/>
    <n v="0"/>
    <n v="0"/>
    <m/>
    <m/>
    <n v="0"/>
    <n v="0"/>
    <n v="0"/>
    <n v="0"/>
    <m/>
    <m/>
  </r>
  <r>
    <x v="0"/>
    <x v="1"/>
    <x v="0"/>
    <d v="2022-03-07T00:00:00"/>
    <d v="2022-03-13T00:00:00"/>
    <x v="0"/>
    <x v="3"/>
    <x v="12"/>
    <s v="W11"/>
    <x v="12"/>
    <s v="12THB00006"/>
    <m/>
    <s v="Export"/>
    <x v="1"/>
    <x v="4"/>
    <s v="KI"/>
    <x v="1"/>
    <n v="6200"/>
    <n v="3937.4"/>
    <n v="2262.6"/>
    <n v="0.63506451612903225"/>
    <m/>
    <m/>
    <n v="4528"/>
    <n v="3937.4"/>
    <n v="590.59999999999991"/>
    <n v="0.86956713780918726"/>
    <m/>
    <m/>
  </r>
  <r>
    <x v="0"/>
    <x v="1"/>
    <x v="0"/>
    <d v="2022-03-07T00:00:00"/>
    <d v="2022-03-13T00:00:00"/>
    <x v="0"/>
    <x v="3"/>
    <x v="12"/>
    <s v="W11"/>
    <x v="12"/>
    <s v="12THB00007"/>
    <m/>
    <s v="Export"/>
    <x v="1"/>
    <x v="4"/>
    <s v="KI"/>
    <x v="1"/>
    <n v="2280"/>
    <n v="0"/>
    <n v="2280"/>
    <n v="0"/>
    <m/>
    <m/>
    <n v="2280"/>
    <n v="0"/>
    <n v="2280"/>
    <n v="0"/>
    <m/>
    <m/>
  </r>
  <r>
    <x v="0"/>
    <x v="1"/>
    <x v="0"/>
    <d v="2022-03-07T00:00:00"/>
    <d v="2022-03-13T00:00:00"/>
    <x v="0"/>
    <x v="3"/>
    <x v="12"/>
    <s v="W11"/>
    <x v="12"/>
    <s v="12THB00009"/>
    <m/>
    <s v="Export"/>
    <x v="1"/>
    <x v="4"/>
    <s v="KI"/>
    <x v="1"/>
    <n v="0"/>
    <n v="0"/>
    <n v="0"/>
    <n v="0"/>
    <m/>
    <m/>
    <n v="0"/>
    <n v="0"/>
    <n v="0"/>
    <n v="0"/>
    <m/>
    <m/>
  </r>
  <r>
    <x v="0"/>
    <x v="1"/>
    <x v="0"/>
    <d v="2022-03-07T00:00:00"/>
    <d v="2022-03-13T00:00:00"/>
    <x v="0"/>
    <x v="3"/>
    <x v="12"/>
    <s v="W11"/>
    <x v="12"/>
    <s v="12THB00013"/>
    <m/>
    <s v="Export"/>
    <x v="1"/>
    <x v="4"/>
    <s v="KI"/>
    <x v="1"/>
    <n v="0"/>
    <n v="0"/>
    <n v="0"/>
    <n v="0"/>
    <m/>
    <m/>
    <n v="0"/>
    <n v="0"/>
    <n v="0"/>
    <n v="0"/>
    <m/>
    <m/>
  </r>
  <r>
    <x v="0"/>
    <x v="1"/>
    <x v="0"/>
    <d v="2022-03-07T00:00:00"/>
    <d v="2022-03-13T00:00:00"/>
    <x v="0"/>
    <x v="3"/>
    <x v="12"/>
    <s v="W11"/>
    <x v="12"/>
    <s v="12THB00014"/>
    <m/>
    <s v="Export"/>
    <x v="1"/>
    <x v="4"/>
    <s v="KI"/>
    <x v="1"/>
    <n v="0"/>
    <n v="0"/>
    <n v="0"/>
    <n v="0"/>
    <m/>
    <m/>
    <n v="0"/>
    <n v="0"/>
    <n v="0"/>
    <n v="0"/>
    <m/>
    <m/>
  </r>
  <r>
    <x v="0"/>
    <x v="1"/>
    <x v="0"/>
    <d v="2022-03-07T00:00:00"/>
    <d v="2022-03-13T00:00:00"/>
    <x v="0"/>
    <x v="3"/>
    <x v="12"/>
    <s v="W11"/>
    <x v="12"/>
    <s v="11VMB00335"/>
    <m/>
    <s v="Domestic"/>
    <x v="2"/>
    <x v="5"/>
    <s v="Se"/>
    <x v="0"/>
    <n v="465"/>
    <n v="451.72800000000001"/>
    <n v="13.271999999999991"/>
    <n v="0.97145806451612904"/>
    <m/>
    <m/>
    <n v="465"/>
    <n v="451.72800000000001"/>
    <n v="13.271999999999991"/>
    <n v="0.97145806451612904"/>
    <m/>
    <m/>
  </r>
  <r>
    <x v="0"/>
    <x v="1"/>
    <x v="0"/>
    <d v="2022-03-07T00:00:00"/>
    <d v="2022-03-13T00:00:00"/>
    <x v="0"/>
    <x v="3"/>
    <x v="12"/>
    <s v="W11"/>
    <x v="12"/>
    <s v="TPCEBB031"/>
    <m/>
    <s v="Domestic"/>
    <x v="2"/>
    <x v="6"/>
    <s v="Fr"/>
    <x v="0"/>
    <n v="0"/>
    <n v="0"/>
    <n v="0"/>
    <n v="0"/>
    <m/>
    <m/>
    <n v="0"/>
    <n v="0"/>
    <n v="0"/>
    <n v="0"/>
    <m/>
    <m/>
  </r>
  <r>
    <x v="0"/>
    <x v="1"/>
    <x v="0"/>
    <d v="2022-03-07T00:00:00"/>
    <d v="2022-03-13T00:00:00"/>
    <x v="0"/>
    <x v="3"/>
    <x v="12"/>
    <s v="W11"/>
    <x v="12"/>
    <s v="TPCEBG010"/>
    <m/>
    <s v="Domestic"/>
    <x v="2"/>
    <x v="6"/>
    <s v="Ha"/>
    <x v="0"/>
    <n v="1000"/>
    <n v="0"/>
    <n v="1000"/>
    <n v="0"/>
    <m/>
    <m/>
    <n v="0"/>
    <n v="0"/>
    <n v="0"/>
    <n v="0"/>
    <m/>
    <m/>
  </r>
  <r>
    <x v="0"/>
    <x v="1"/>
    <x v="0"/>
    <d v="2022-03-07T00:00:00"/>
    <d v="2022-03-13T00:00:00"/>
    <x v="0"/>
    <x v="3"/>
    <x v="12"/>
    <s v="W11"/>
    <x v="12"/>
    <s v="TPCEMI001"/>
    <m/>
    <s v="Domestic"/>
    <x v="2"/>
    <x v="6"/>
    <s v="Fr"/>
    <x v="0"/>
    <n v="0"/>
    <n v="0"/>
    <n v="0"/>
    <n v="0"/>
    <m/>
    <m/>
    <n v="0"/>
    <n v="0"/>
    <n v="0"/>
    <n v="0"/>
    <m/>
    <m/>
  </r>
  <r>
    <x v="0"/>
    <x v="1"/>
    <x v="0"/>
    <d v="2022-03-07T00:00:00"/>
    <d v="2022-03-13T00:00:00"/>
    <x v="0"/>
    <x v="3"/>
    <x v="12"/>
    <s v="W11"/>
    <x v="12"/>
    <s v="TPCERB001"/>
    <m/>
    <s v="Domestic"/>
    <x v="2"/>
    <x v="5"/>
    <s v="Se"/>
    <x v="0"/>
    <n v="480"/>
    <n v="450"/>
    <n v="30"/>
    <n v="0.9375"/>
    <m/>
    <m/>
    <n v="480"/>
    <n v="450"/>
    <n v="30"/>
    <n v="0.9375"/>
    <m/>
    <m/>
  </r>
  <r>
    <x v="0"/>
    <x v="1"/>
    <x v="0"/>
    <d v="2022-03-07T00:00:00"/>
    <d v="2022-03-13T00:00:00"/>
    <x v="0"/>
    <x v="3"/>
    <x v="12"/>
    <s v="W11"/>
    <x v="12"/>
    <s v="TPCERB002"/>
    <m/>
    <s v="Domestic"/>
    <x v="2"/>
    <x v="5"/>
    <s v="Se"/>
    <x v="0"/>
    <n v="320"/>
    <n v="452.2"/>
    <n v="132.19999999999999"/>
    <n v="0.58687500000000004"/>
    <m/>
    <m/>
    <n v="320"/>
    <n v="452.2"/>
    <n v="132.19999999999999"/>
    <n v="0.58687500000000004"/>
    <m/>
    <m/>
  </r>
  <r>
    <x v="0"/>
    <x v="1"/>
    <x v="0"/>
    <d v="2022-03-07T00:00:00"/>
    <d v="2022-03-13T00:00:00"/>
    <x v="0"/>
    <x v="3"/>
    <x v="12"/>
    <s v="W11"/>
    <x v="12"/>
    <s v="TPCERB003"/>
    <m/>
    <s v="Domestic"/>
    <x v="2"/>
    <x v="5"/>
    <s v=""/>
    <x v="0"/>
    <n v="0"/>
    <n v="0"/>
    <n v="0"/>
    <n v="0"/>
    <m/>
    <m/>
    <n v="0"/>
    <n v="0"/>
    <n v="0"/>
    <n v="0"/>
    <m/>
    <m/>
  </r>
  <r>
    <x v="0"/>
    <x v="1"/>
    <x v="0"/>
    <d v="2022-03-07T00:00:00"/>
    <d v="2022-03-13T00:00:00"/>
    <x v="0"/>
    <x v="3"/>
    <x v="12"/>
    <s v="W11"/>
    <x v="12"/>
    <s v="11VMB00273"/>
    <m/>
    <s v="Domestic"/>
    <x v="3"/>
    <x v="6"/>
    <s v="Fi"/>
    <x v="0"/>
    <n v="900"/>
    <n v="417.20000000000005"/>
    <n v="482.79999999999995"/>
    <n v="0.46355555555555561"/>
    <m/>
    <m/>
    <n v="420"/>
    <n v="417.20000000000005"/>
    <n v="2.7999999999999545"/>
    <n v="0.9933333333333334"/>
    <m/>
    <m/>
  </r>
  <r>
    <x v="0"/>
    <x v="1"/>
    <x v="0"/>
    <d v="2022-03-07T00:00:00"/>
    <d v="2022-03-13T00:00:00"/>
    <x v="0"/>
    <x v="3"/>
    <x v="12"/>
    <s v="W11"/>
    <x v="12"/>
    <s v="11VMB00306"/>
    <m/>
    <s v="Domestic"/>
    <x v="3"/>
    <x v="0"/>
    <s v="Semi"/>
    <x v="0"/>
    <n v="1050"/>
    <n v="932"/>
    <n v="118"/>
    <n v="0.88761904761904764"/>
    <m/>
    <m/>
    <n v="1050"/>
    <n v="932"/>
    <n v="118"/>
    <n v="0.88761904761904764"/>
    <m/>
    <m/>
  </r>
  <r>
    <x v="0"/>
    <x v="1"/>
    <x v="0"/>
    <d v="2022-03-07T00:00:00"/>
    <d v="2022-03-13T00:00:00"/>
    <x v="0"/>
    <x v="3"/>
    <x v="12"/>
    <s v="W11"/>
    <x v="12"/>
    <s v="11VMB00308"/>
    <m/>
    <s v="Domestic"/>
    <x v="3"/>
    <x v="0"/>
    <s v="Semi"/>
    <x v="0"/>
    <n v="400"/>
    <n v="591"/>
    <n v="191"/>
    <n v="0.52249999999999996"/>
    <m/>
    <m/>
    <n v="700"/>
    <n v="591"/>
    <n v="109"/>
    <n v="0.84428571428571431"/>
    <m/>
    <m/>
  </r>
  <r>
    <x v="0"/>
    <x v="1"/>
    <x v="0"/>
    <d v="2022-03-07T00:00:00"/>
    <d v="2022-03-13T00:00:00"/>
    <x v="0"/>
    <x v="3"/>
    <x v="12"/>
    <s v="W11"/>
    <x v="12"/>
    <s v="11VMB00309"/>
    <m/>
    <s v="Domestic"/>
    <x v="3"/>
    <x v="0"/>
    <s v="Semi"/>
    <x v="0"/>
    <n v="800"/>
    <n v="791"/>
    <n v="9"/>
    <n v="0.98875000000000002"/>
    <m/>
    <m/>
    <n v="800"/>
    <n v="791"/>
    <n v="9"/>
    <n v="0.98875000000000002"/>
    <m/>
    <m/>
  </r>
  <r>
    <x v="0"/>
    <x v="1"/>
    <x v="0"/>
    <d v="2022-03-07T00:00:00"/>
    <d v="2022-03-13T00:00:00"/>
    <x v="0"/>
    <x v="3"/>
    <x v="12"/>
    <s v="W11"/>
    <x v="12"/>
    <s v="11VMB00311"/>
    <m/>
    <s v="Domestic"/>
    <x v="3"/>
    <x v="0"/>
    <s v="Semi"/>
    <x v="0"/>
    <n v="800"/>
    <n v="731"/>
    <n v="69"/>
    <n v="0.91375000000000006"/>
    <m/>
    <m/>
    <n v="800"/>
    <n v="731"/>
    <n v="69"/>
    <n v="0.91375000000000006"/>
    <m/>
    <m/>
  </r>
  <r>
    <x v="0"/>
    <x v="1"/>
    <x v="0"/>
    <d v="2022-03-07T00:00:00"/>
    <d v="2022-03-13T00:00:00"/>
    <x v="0"/>
    <x v="3"/>
    <x v="12"/>
    <s v="W11"/>
    <x v="12"/>
    <s v="11VMB00385"/>
    <m/>
    <s v="Domestic"/>
    <x v="3"/>
    <x v="6"/>
    <s v="Fi"/>
    <x v="0"/>
    <n v="350"/>
    <n v="333.5"/>
    <n v="16.5"/>
    <n v="0.95285714285714285"/>
    <m/>
    <m/>
    <n v="350"/>
    <n v="333.5"/>
    <n v="16.5"/>
    <n v="0.95285714285714285"/>
    <m/>
    <m/>
  </r>
  <r>
    <x v="0"/>
    <x v="1"/>
    <x v="0"/>
    <d v="2022-03-07T00:00:00"/>
    <d v="2022-03-13T00:00:00"/>
    <x v="0"/>
    <x v="3"/>
    <x v="12"/>
    <s v="W11"/>
    <x v="12"/>
    <s v="BTPCHCB001"/>
    <m/>
    <s v="Domestic"/>
    <x v="3"/>
    <x v="6"/>
    <s v="BT"/>
    <x v="0"/>
    <n v="0"/>
    <n v="0"/>
    <n v="0"/>
    <n v="0"/>
    <m/>
    <m/>
    <n v="0"/>
    <n v="0"/>
    <n v="0"/>
    <n v="0"/>
    <m/>
    <m/>
  </r>
  <r>
    <x v="0"/>
    <x v="1"/>
    <x v="0"/>
    <d v="2022-03-07T00:00:00"/>
    <d v="2022-03-13T00:00:00"/>
    <x v="0"/>
    <x v="3"/>
    <x v="12"/>
    <s v="W11"/>
    <x v="12"/>
    <s v="BTPOHYBM01"/>
    <m/>
    <s v="Domestic"/>
    <x v="3"/>
    <x v="0"/>
    <s v="Semi"/>
    <x v="0"/>
    <n v="0"/>
    <n v="0"/>
    <n v="0"/>
    <n v="0"/>
    <m/>
    <m/>
    <n v="0"/>
    <n v="0"/>
    <n v="0"/>
    <n v="0"/>
    <m/>
    <m/>
  </r>
  <r>
    <x v="0"/>
    <x v="1"/>
    <x v="0"/>
    <d v="2022-03-07T00:00:00"/>
    <d v="2022-03-13T00:00:00"/>
    <x v="0"/>
    <x v="3"/>
    <x v="12"/>
    <s v="W11"/>
    <x v="12"/>
    <s v="HHCEBV004"/>
    <m/>
    <s v="Domestic"/>
    <x v="3"/>
    <x v="7"/>
    <s v="Ba"/>
    <x v="0"/>
    <n v="300"/>
    <n v="202"/>
    <n v="98"/>
    <n v="0.67333333333333334"/>
    <m/>
    <m/>
    <n v="200"/>
    <n v="202"/>
    <n v="2"/>
    <n v="0.99"/>
    <m/>
    <m/>
  </r>
  <r>
    <x v="0"/>
    <x v="1"/>
    <x v="0"/>
    <d v="2022-03-07T00:00:00"/>
    <d v="2022-03-13T00:00:00"/>
    <x v="0"/>
    <x v="3"/>
    <x v="12"/>
    <s v="W11"/>
    <x v="12"/>
    <s v="HHCECV006"/>
    <m/>
    <s v="Domestic"/>
    <x v="3"/>
    <x v="7"/>
    <s v="Ba"/>
    <x v="0"/>
    <n v="1200"/>
    <n v="1173"/>
    <n v="27"/>
    <n v="0.97750000000000004"/>
    <m/>
    <m/>
    <n v="1200"/>
    <n v="1173"/>
    <n v="27"/>
    <n v="0.97750000000000004"/>
    <m/>
    <m/>
  </r>
  <r>
    <x v="0"/>
    <x v="1"/>
    <x v="0"/>
    <d v="2022-03-07T00:00:00"/>
    <d v="2022-03-13T00:00:00"/>
    <x v="0"/>
    <x v="3"/>
    <x v="12"/>
    <s v="W11"/>
    <x v="12"/>
    <s v="HHCEXX001"/>
    <m/>
    <s v="Domestic"/>
    <x v="3"/>
    <x v="5"/>
    <s v="Sa"/>
    <x v="3"/>
    <n v="0"/>
    <n v="0"/>
    <n v="0"/>
    <n v="0"/>
    <m/>
    <m/>
    <n v="0"/>
    <n v="0"/>
    <n v="0"/>
    <n v="0"/>
    <m/>
    <m/>
  </r>
  <r>
    <x v="0"/>
    <x v="1"/>
    <x v="0"/>
    <d v="2022-03-07T00:00:00"/>
    <d v="2022-03-13T00:00:00"/>
    <x v="0"/>
    <x v="3"/>
    <x v="12"/>
    <s v="W11"/>
    <x v="12"/>
    <s v="HHCEXX003"/>
    <m/>
    <s v="Domestic"/>
    <x v="3"/>
    <x v="5"/>
    <s v="Sa"/>
    <x v="3"/>
    <n v="0"/>
    <n v="0"/>
    <n v="0"/>
    <n v="0"/>
    <m/>
    <m/>
    <n v="0"/>
    <n v="0"/>
    <n v="0"/>
    <n v="0"/>
    <m/>
    <m/>
  </r>
  <r>
    <x v="0"/>
    <x v="1"/>
    <x v="0"/>
    <d v="2022-03-07T00:00:00"/>
    <d v="2022-03-13T00:00:00"/>
    <x v="0"/>
    <x v="3"/>
    <x v="12"/>
    <s v="W11"/>
    <x v="12"/>
    <s v="HHCEXX010"/>
    <m/>
    <s v="Domestic"/>
    <x v="3"/>
    <x v="5"/>
    <s v="Sa"/>
    <x v="3"/>
    <n v="8167.2"/>
    <n v="5547"/>
    <n v="2620.1999999999998"/>
    <n v="0.67918013517484577"/>
    <m/>
    <m/>
    <n v="6101"/>
    <n v="5547"/>
    <n v="554"/>
    <n v="0.90919521389936075"/>
    <m/>
    <m/>
  </r>
  <r>
    <x v="0"/>
    <x v="1"/>
    <x v="0"/>
    <d v="2022-03-07T00:00:00"/>
    <d v="2022-03-13T00:00:00"/>
    <x v="0"/>
    <x v="3"/>
    <x v="12"/>
    <s v="W11"/>
    <x v="12"/>
    <s v="MLPLXOT004"/>
    <m/>
    <s v="Domestic"/>
    <x v="3"/>
    <x v="2"/>
    <s v=""/>
    <x v="0"/>
    <n v="0"/>
    <n v="0"/>
    <n v="0"/>
    <n v="0"/>
    <m/>
    <m/>
    <n v="0"/>
    <n v="0"/>
    <n v="0"/>
    <n v="0"/>
    <m/>
    <m/>
  </r>
  <r>
    <x v="0"/>
    <x v="1"/>
    <x v="0"/>
    <d v="2022-03-07T00:00:00"/>
    <d v="2022-03-13T00:00:00"/>
    <x v="0"/>
    <x v="3"/>
    <x v="12"/>
    <s v="W11"/>
    <x v="12"/>
    <s v="TPCEBG004"/>
    <m/>
    <s v="Domestic"/>
    <x v="3"/>
    <x v="9"/>
    <s v=""/>
    <x v="0"/>
    <n v="0"/>
    <n v="0"/>
    <n v="0"/>
    <n v="0"/>
    <m/>
    <m/>
    <n v="0"/>
    <n v="0"/>
    <n v="0"/>
    <n v="0"/>
    <m/>
    <m/>
  </r>
  <r>
    <x v="0"/>
    <x v="1"/>
    <x v="0"/>
    <d v="2022-03-07T00:00:00"/>
    <d v="2022-03-13T00:00:00"/>
    <x v="0"/>
    <x v="3"/>
    <x v="12"/>
    <s v="W11"/>
    <x v="12"/>
    <s v="TPCEBV001"/>
    <m/>
    <s v="Domestic"/>
    <x v="3"/>
    <x v="7"/>
    <s v="Ba"/>
    <x v="0"/>
    <n v="1500"/>
    <n v="709"/>
    <n v="791"/>
    <n v="0.47266666666666668"/>
    <m/>
    <m/>
    <n v="700"/>
    <n v="709"/>
    <n v="9"/>
    <n v="0.9871428571428571"/>
    <m/>
    <m/>
  </r>
  <r>
    <x v="0"/>
    <x v="1"/>
    <x v="0"/>
    <d v="2022-03-07T00:00:00"/>
    <d v="2022-03-13T00:00:00"/>
    <x v="0"/>
    <x v="3"/>
    <x v="12"/>
    <s v="W11"/>
    <x v="12"/>
    <s v="TPCEBV017"/>
    <m/>
    <s v="Domestic"/>
    <x v="3"/>
    <x v="7"/>
    <s v="Ba"/>
    <x v="0"/>
    <n v="4500"/>
    <n v="2575"/>
    <n v="1925"/>
    <n v="0.57222222222222219"/>
    <m/>
    <m/>
    <n v="2500"/>
    <n v="2575"/>
    <n v="75"/>
    <n v="0.97"/>
    <m/>
    <m/>
  </r>
  <r>
    <x v="0"/>
    <x v="1"/>
    <x v="0"/>
    <d v="2022-03-07T00:00:00"/>
    <d v="2022-03-13T00:00:00"/>
    <x v="0"/>
    <x v="3"/>
    <x v="12"/>
    <s v="W11"/>
    <x v="12"/>
    <s v="TPCECB004"/>
    <m/>
    <s v="Domestic"/>
    <x v="3"/>
    <x v="8"/>
    <s v="Vi"/>
    <x v="0"/>
    <n v="200"/>
    <n v="106.5"/>
    <n v="93.5"/>
    <n v="0.53249999999999997"/>
    <m/>
    <m/>
    <n v="100"/>
    <n v="106.5"/>
    <n v="6.5"/>
    <n v="0.93500000000000005"/>
    <m/>
    <m/>
  </r>
  <r>
    <x v="0"/>
    <x v="1"/>
    <x v="0"/>
    <d v="2022-03-07T00:00:00"/>
    <d v="2022-03-13T00:00:00"/>
    <x v="0"/>
    <x v="3"/>
    <x v="12"/>
    <s v="W11"/>
    <x v="12"/>
    <s v="TPCECC006"/>
    <m/>
    <s v="Domestic"/>
    <x v="3"/>
    <x v="6"/>
    <s v="Fi"/>
    <x v="0"/>
    <n v="0"/>
    <n v="0"/>
    <n v="0"/>
    <n v="0"/>
    <m/>
    <m/>
    <n v="0"/>
    <n v="0"/>
    <n v="0"/>
    <n v="0"/>
    <m/>
    <m/>
  </r>
  <r>
    <x v="0"/>
    <x v="1"/>
    <x v="0"/>
    <d v="2022-03-07T00:00:00"/>
    <d v="2022-03-13T00:00:00"/>
    <x v="0"/>
    <x v="3"/>
    <x v="12"/>
    <s v="W11"/>
    <x v="12"/>
    <s v="TPCECL035"/>
    <m/>
    <s v="Domestic"/>
    <x v="3"/>
    <x v="8"/>
    <s v="Vi"/>
    <x v="0"/>
    <n v="1320"/>
    <n v="1278.5999999999999"/>
    <n v="41.400000000000091"/>
    <n v="0.96863636363636352"/>
    <m/>
    <m/>
    <n v="1320"/>
    <n v="1278.5999999999999"/>
    <n v="41.400000000000091"/>
    <n v="0.96863636363636352"/>
    <m/>
    <m/>
  </r>
  <r>
    <x v="0"/>
    <x v="1"/>
    <x v="0"/>
    <d v="2022-03-07T00:00:00"/>
    <d v="2022-03-13T00:00:00"/>
    <x v="0"/>
    <x v="3"/>
    <x v="12"/>
    <s v="W11"/>
    <x v="12"/>
    <s v="TPCECL037"/>
    <m/>
    <s v="Domestic"/>
    <x v="3"/>
    <x v="8"/>
    <s v="Vi"/>
    <x v="0"/>
    <n v="300"/>
    <n v="102.5"/>
    <n v="197.5"/>
    <n v="0.34166666666666667"/>
    <m/>
    <m/>
    <n v="100"/>
    <n v="102.5"/>
    <n v="2.5"/>
    <n v="0.97499999999999998"/>
    <m/>
    <m/>
  </r>
  <r>
    <x v="0"/>
    <x v="1"/>
    <x v="0"/>
    <d v="2022-03-07T00:00:00"/>
    <d v="2022-03-13T00:00:00"/>
    <x v="0"/>
    <x v="3"/>
    <x v="12"/>
    <s v="W11"/>
    <x v="12"/>
    <s v="TPCECL038"/>
    <m/>
    <s v="Domestic"/>
    <x v="3"/>
    <x v="8"/>
    <s v="Vi"/>
    <x v="0"/>
    <n v="0"/>
    <n v="0"/>
    <n v="0"/>
    <n v="0"/>
    <m/>
    <m/>
    <n v="0"/>
    <n v="0"/>
    <n v="0"/>
    <n v="0"/>
    <m/>
    <m/>
  </r>
  <r>
    <x v="0"/>
    <x v="1"/>
    <x v="0"/>
    <d v="2022-03-07T00:00:00"/>
    <d v="2022-03-13T00:00:00"/>
    <x v="0"/>
    <x v="3"/>
    <x v="12"/>
    <s v="W11"/>
    <x v="12"/>
    <s v="TPCECL042"/>
    <m/>
    <s v="Domestic"/>
    <x v="3"/>
    <x v="8"/>
    <s v="Vi"/>
    <x v="0"/>
    <n v="0"/>
    <n v="0"/>
    <n v="0"/>
    <n v="0"/>
    <m/>
    <m/>
    <n v="0"/>
    <n v="0"/>
    <n v="0"/>
    <n v="0"/>
    <m/>
    <m/>
  </r>
  <r>
    <x v="0"/>
    <x v="1"/>
    <x v="0"/>
    <d v="2022-03-07T00:00:00"/>
    <d v="2022-03-13T00:00:00"/>
    <x v="0"/>
    <x v="3"/>
    <x v="12"/>
    <s v="W11"/>
    <x v="12"/>
    <s v="TPCECL043"/>
    <m/>
    <s v="Domestic"/>
    <x v="3"/>
    <x v="8"/>
    <s v="Vi"/>
    <x v="0"/>
    <n v="50"/>
    <n v="89.699999999999989"/>
    <n v="39.699999999999989"/>
    <n v="0.20600000000000018"/>
    <m/>
    <m/>
    <n v="100"/>
    <n v="89.699999999999989"/>
    <n v="10.300000000000011"/>
    <n v="0.89699999999999991"/>
    <m/>
    <m/>
  </r>
  <r>
    <x v="0"/>
    <x v="1"/>
    <x v="0"/>
    <d v="2022-03-07T00:00:00"/>
    <d v="2022-03-13T00:00:00"/>
    <x v="0"/>
    <x v="3"/>
    <x v="12"/>
    <s v="W11"/>
    <x v="12"/>
    <s v="TPCECL044"/>
    <m/>
    <s v="Domestic"/>
    <x v="3"/>
    <x v="8"/>
    <s v="Vi"/>
    <x v="0"/>
    <n v="190"/>
    <n v="179.4"/>
    <n v="10.599999999999994"/>
    <n v="0.9442105263157895"/>
    <m/>
    <m/>
    <n v="170"/>
    <n v="179.4"/>
    <n v="9.4000000000000057"/>
    <n v="0.94470588235294117"/>
    <m/>
    <m/>
  </r>
  <r>
    <x v="0"/>
    <x v="1"/>
    <x v="0"/>
    <d v="2022-03-07T00:00:00"/>
    <d v="2022-03-13T00:00:00"/>
    <x v="0"/>
    <x v="3"/>
    <x v="12"/>
    <s v="W11"/>
    <x v="12"/>
    <s v="TPCECL045"/>
    <m/>
    <s v="Domestic"/>
    <x v="3"/>
    <x v="8"/>
    <s v="Vi"/>
    <x v="0"/>
    <n v="350"/>
    <n v="489.3"/>
    <n v="139.30000000000001"/>
    <n v="0.60199999999999998"/>
    <m/>
    <m/>
    <n v="500"/>
    <n v="489.3"/>
    <n v="10.699999999999989"/>
    <n v="0.97860000000000003"/>
    <m/>
    <m/>
  </r>
  <r>
    <x v="0"/>
    <x v="1"/>
    <x v="0"/>
    <d v="2022-03-07T00:00:00"/>
    <d v="2022-03-13T00:00:00"/>
    <x v="0"/>
    <x v="3"/>
    <x v="12"/>
    <s v="W11"/>
    <x v="12"/>
    <s v="TPCECL046"/>
    <m/>
    <s v="Domestic"/>
    <x v="3"/>
    <x v="8"/>
    <s v="Vi"/>
    <x v="0"/>
    <n v="880"/>
    <n v="284"/>
    <n v="596"/>
    <n v="0.32272727272727275"/>
    <m/>
    <m/>
    <n v="280"/>
    <n v="284"/>
    <n v="4"/>
    <n v="0.98571428571428577"/>
    <m/>
    <m/>
  </r>
  <r>
    <x v="0"/>
    <x v="1"/>
    <x v="0"/>
    <d v="2022-03-07T00:00:00"/>
    <d v="2022-03-13T00:00:00"/>
    <x v="0"/>
    <x v="3"/>
    <x v="12"/>
    <s v="W11"/>
    <x v="12"/>
    <s v="TPCECLT39"/>
    <m/>
    <s v="Domestic"/>
    <x v="3"/>
    <x v="8"/>
    <s v="Vi"/>
    <x v="0"/>
    <n v="0"/>
    <n v="0"/>
    <n v="0"/>
    <n v="0"/>
    <m/>
    <m/>
    <n v="0"/>
    <n v="0"/>
    <n v="0"/>
    <n v="0"/>
    <m/>
    <m/>
  </r>
  <r>
    <x v="0"/>
    <x v="1"/>
    <x v="0"/>
    <d v="2022-03-07T00:00:00"/>
    <d v="2022-03-13T00:00:00"/>
    <x v="0"/>
    <x v="3"/>
    <x v="12"/>
    <s v="W11"/>
    <x v="12"/>
    <s v="TPCECV001"/>
    <m/>
    <s v="Domestic"/>
    <x v="3"/>
    <x v="7"/>
    <s v="Ba"/>
    <x v="0"/>
    <n v="500"/>
    <n v="205"/>
    <n v="295"/>
    <n v="0.41000000000000003"/>
    <m/>
    <m/>
    <n v="500"/>
    <n v="205"/>
    <n v="295"/>
    <n v="0.41000000000000003"/>
    <m/>
    <m/>
  </r>
  <r>
    <x v="0"/>
    <x v="1"/>
    <x v="0"/>
    <d v="2022-03-07T00:00:00"/>
    <d v="2022-03-13T00:00:00"/>
    <x v="0"/>
    <x v="3"/>
    <x v="12"/>
    <s v="W11"/>
    <x v="12"/>
    <s v="TPCECV002"/>
    <m/>
    <s v="Domestic"/>
    <x v="3"/>
    <x v="7"/>
    <s v="Ba"/>
    <x v="0"/>
    <n v="300"/>
    <n v="105"/>
    <n v="195"/>
    <n v="0.35"/>
    <m/>
    <m/>
    <n v="300"/>
    <n v="105"/>
    <n v="195"/>
    <n v="0.35"/>
    <m/>
    <m/>
  </r>
  <r>
    <x v="0"/>
    <x v="1"/>
    <x v="0"/>
    <d v="2022-03-07T00:00:00"/>
    <d v="2022-03-13T00:00:00"/>
    <x v="0"/>
    <x v="3"/>
    <x v="12"/>
    <s v="W11"/>
    <x v="12"/>
    <s v="TPCECV022"/>
    <m/>
    <s v="Domestic"/>
    <x v="3"/>
    <x v="7"/>
    <s v="Ba"/>
    <x v="0"/>
    <n v="7000"/>
    <n v="6195"/>
    <n v="805"/>
    <n v="0.88500000000000001"/>
    <m/>
    <m/>
    <n v="6600"/>
    <n v="6195"/>
    <n v="405"/>
    <n v="0.9386363636363636"/>
    <m/>
    <m/>
  </r>
  <r>
    <x v="0"/>
    <x v="1"/>
    <x v="0"/>
    <d v="2022-03-07T00:00:00"/>
    <d v="2022-03-13T00:00:00"/>
    <x v="0"/>
    <x v="3"/>
    <x v="12"/>
    <s v="W11"/>
    <x v="12"/>
    <s v="TPCECV022"/>
    <m/>
    <s v="Domestic"/>
    <x v="3"/>
    <x v="7"/>
    <s v="Ba"/>
    <x v="6"/>
    <m/>
    <n v="0"/>
    <n v="0"/>
    <n v="0"/>
    <m/>
    <m/>
    <n v="0"/>
    <n v="0"/>
    <n v="0"/>
    <n v="0"/>
    <m/>
    <m/>
  </r>
  <r>
    <x v="0"/>
    <x v="1"/>
    <x v="0"/>
    <d v="2022-03-07T00:00:00"/>
    <d v="2022-03-13T00:00:00"/>
    <x v="0"/>
    <x v="3"/>
    <x v="12"/>
    <s v="W11"/>
    <x v="12"/>
    <s v="TPCELT001"/>
    <m/>
    <s v="Domestic"/>
    <x v="3"/>
    <x v="7"/>
    <s v="Ba"/>
    <x v="0"/>
    <n v="3000"/>
    <n v="1593.8"/>
    <n v="1406.2"/>
    <n v="0.53126666666666666"/>
    <m/>
    <m/>
    <n v="2500"/>
    <n v="1593.8"/>
    <n v="906.2"/>
    <n v="0.63751999999999998"/>
    <m/>
    <m/>
  </r>
  <r>
    <x v="0"/>
    <x v="1"/>
    <x v="0"/>
    <d v="2022-03-07T00:00:00"/>
    <d v="2022-03-13T00:00:00"/>
    <x v="0"/>
    <x v="3"/>
    <x v="12"/>
    <s v="W11"/>
    <x v="12"/>
    <s v="TPCEMM001"/>
    <m/>
    <s v="Domestic"/>
    <x v="3"/>
    <x v="9"/>
    <s v="Me"/>
    <x v="0"/>
    <n v="600"/>
    <n v="1209"/>
    <n v="609"/>
    <n v="0"/>
    <m/>
    <m/>
    <n v="1200"/>
    <n v="1209"/>
    <n v="9"/>
    <n v="0.99250000000000005"/>
    <m/>
    <m/>
  </r>
  <r>
    <x v="0"/>
    <x v="1"/>
    <x v="0"/>
    <d v="2022-03-07T00:00:00"/>
    <d v="2022-03-13T00:00:00"/>
    <x v="0"/>
    <x v="3"/>
    <x v="12"/>
    <s v="W11"/>
    <x v="12"/>
    <s v="TPCEMM003"/>
    <m/>
    <s v="Domestic"/>
    <x v="3"/>
    <x v="9"/>
    <s v="Me"/>
    <x v="0"/>
    <n v="4000"/>
    <n v="2326.3000000000002"/>
    <n v="1673.6999999999998"/>
    <n v="0.58157500000000006"/>
    <m/>
    <m/>
    <n v="3400"/>
    <n v="2326.3000000000002"/>
    <n v="1073.6999999999998"/>
    <n v="0.68420588235294122"/>
    <m/>
    <m/>
  </r>
  <r>
    <x v="0"/>
    <x v="1"/>
    <x v="0"/>
    <d v="2022-03-07T00:00:00"/>
    <d v="2022-03-13T00:00:00"/>
    <x v="0"/>
    <x v="3"/>
    <x v="12"/>
    <s v="W11"/>
    <x v="12"/>
    <s v="TPCTOHYB01"/>
    <m/>
    <s v="Domestic"/>
    <x v="3"/>
    <x v="2"/>
    <s v="Re"/>
    <x v="0"/>
    <n v="200"/>
    <n v="0"/>
    <n v="200"/>
    <n v="0"/>
    <m/>
    <m/>
    <n v="200"/>
    <n v="0"/>
    <n v="200"/>
    <n v="0"/>
    <m/>
    <m/>
  </r>
  <r>
    <x v="0"/>
    <x v="1"/>
    <x v="0"/>
    <d v="2022-03-07T00:00:00"/>
    <d v="2022-03-13T00:00:00"/>
    <x v="0"/>
    <x v="3"/>
    <x v="12"/>
    <s v="W11"/>
    <x v="12"/>
    <s v="TPCTOHYB02"/>
    <m/>
    <s v="Domestic"/>
    <x v="3"/>
    <x v="2"/>
    <s v="Re"/>
    <x v="0"/>
    <n v="190"/>
    <n v="0"/>
    <n v="190"/>
    <n v="0"/>
    <m/>
    <m/>
    <n v="190"/>
    <n v="0"/>
    <n v="190"/>
    <n v="0"/>
    <m/>
    <m/>
  </r>
  <r>
    <x v="0"/>
    <x v="1"/>
    <x v="0"/>
    <d v="2022-03-07T00:00:00"/>
    <d v="2022-03-13T00:00:00"/>
    <x v="0"/>
    <x v="3"/>
    <x v="12"/>
    <s v="W11"/>
    <x v="12"/>
    <s v="TPCTOHYB04"/>
    <m/>
    <s v="Domestic"/>
    <x v="3"/>
    <x v="2"/>
    <s v="Re"/>
    <x v="0"/>
    <n v="200"/>
    <n v="0"/>
    <n v="200"/>
    <n v="0"/>
    <m/>
    <m/>
    <n v="200"/>
    <n v="0"/>
    <n v="200"/>
    <n v="0"/>
    <m/>
    <m/>
  </r>
  <r>
    <x v="0"/>
    <x v="1"/>
    <x v="0"/>
    <d v="2022-03-07T00:00:00"/>
    <d v="2022-03-13T00:00:00"/>
    <x v="0"/>
    <x v="3"/>
    <x v="12"/>
    <s v="W11"/>
    <x v="12"/>
    <s v="TPMDBMD001"/>
    <m/>
    <s v="Domestic"/>
    <x v="3"/>
    <x v="6"/>
    <s v="Re"/>
    <x v="0"/>
    <n v="0"/>
    <n v="0"/>
    <n v="0"/>
    <n v="0"/>
    <m/>
    <m/>
    <n v="0"/>
    <n v="0"/>
    <n v="0"/>
    <n v="0"/>
    <m/>
    <m/>
  </r>
  <r>
    <x v="0"/>
    <x v="1"/>
    <x v="0"/>
    <d v="2022-03-07T00:00:00"/>
    <d v="2022-03-13T00:00:00"/>
    <x v="0"/>
    <x v="3"/>
    <x v="12"/>
    <s v="W11"/>
    <x v="12"/>
    <s v="TPMDBMD003"/>
    <m/>
    <s v="Domestic"/>
    <x v="3"/>
    <x v="6"/>
    <s v=""/>
    <x v="0"/>
    <n v="0"/>
    <n v="0"/>
    <n v="0"/>
    <n v="0"/>
    <m/>
    <m/>
    <n v="0"/>
    <n v="0"/>
    <n v="0"/>
    <n v="0"/>
    <m/>
    <m/>
  </r>
  <r>
    <x v="0"/>
    <x v="1"/>
    <x v="0"/>
    <d v="2022-03-07T00:00:00"/>
    <d v="2022-03-13T00:00:00"/>
    <x v="0"/>
    <x v="3"/>
    <x v="12"/>
    <s v="W11"/>
    <x v="12"/>
    <s v="TPMDBXO001"/>
    <m/>
    <s v="Domestic"/>
    <x v="3"/>
    <x v="6"/>
    <s v=""/>
    <x v="0"/>
    <n v="504"/>
    <n v="446.04"/>
    <n v="57.95999999999998"/>
    <n v="0.88500000000000001"/>
    <m/>
    <m/>
    <n v="504"/>
    <n v="446.04"/>
    <n v="57.95999999999998"/>
    <n v="0.88500000000000001"/>
    <m/>
    <m/>
  </r>
  <r>
    <x v="0"/>
    <x v="1"/>
    <x v="0"/>
    <d v="2022-03-07T00:00:00"/>
    <d v="2022-03-13T00:00:00"/>
    <x v="0"/>
    <x v="3"/>
    <x v="12"/>
    <s v="W11"/>
    <x v="12"/>
    <s v="11VMB00429"/>
    <m/>
    <s v="Domestic"/>
    <x v="4"/>
    <x v="10"/>
    <s v="Bu"/>
    <x v="1"/>
    <m/>
    <n v="0"/>
    <n v="0"/>
    <n v="0"/>
    <m/>
    <m/>
    <n v="0"/>
    <n v="0"/>
    <n v="0"/>
    <n v="0"/>
    <m/>
    <m/>
  </r>
  <r>
    <x v="0"/>
    <x v="1"/>
    <x v="0"/>
    <d v="2022-03-07T00:00:00"/>
    <d v="2022-03-13T00:00:00"/>
    <x v="0"/>
    <x v="3"/>
    <x v="12"/>
    <s v="W11"/>
    <x v="12"/>
    <s v="11VMB00430"/>
    <m/>
    <s v="Domestic"/>
    <x v="4"/>
    <x v="10"/>
    <s v="Bu"/>
    <x v="1"/>
    <m/>
    <n v="0"/>
    <n v="0"/>
    <n v="0"/>
    <m/>
    <m/>
    <n v="0"/>
    <n v="0"/>
    <n v="0"/>
    <n v="0"/>
    <m/>
    <m/>
  </r>
  <r>
    <x v="0"/>
    <x v="1"/>
    <x v="0"/>
    <d v="2022-03-07T00:00:00"/>
    <d v="2022-03-13T00:00:00"/>
    <x v="0"/>
    <x v="3"/>
    <x v="12"/>
    <s v="W11"/>
    <x v="12"/>
    <s v="11VMB00431"/>
    <m/>
    <s v="Domestic"/>
    <x v="4"/>
    <x v="10"/>
    <s v="K-"/>
    <x v="1"/>
    <n v="0"/>
    <n v="0"/>
    <n v="0"/>
    <n v="0"/>
    <m/>
    <m/>
    <n v="0"/>
    <n v="0"/>
    <n v="0"/>
    <n v="0"/>
    <m/>
    <m/>
  </r>
  <r>
    <x v="0"/>
    <x v="1"/>
    <x v="0"/>
    <d v="2022-03-07T00:00:00"/>
    <d v="2022-03-13T00:00:00"/>
    <x v="0"/>
    <x v="3"/>
    <x v="12"/>
    <s v="W11"/>
    <x v="12"/>
    <s v="11VMB00432"/>
    <m/>
    <s v="Domestic"/>
    <x v="4"/>
    <x v="10"/>
    <s v="Bu"/>
    <x v="1"/>
    <m/>
    <n v="0"/>
    <n v="0"/>
    <n v="0"/>
    <m/>
    <m/>
    <n v="0"/>
    <n v="0"/>
    <n v="0"/>
    <n v="0"/>
    <m/>
    <m/>
  </r>
  <r>
    <x v="0"/>
    <x v="1"/>
    <x v="0"/>
    <d v="2022-03-07T00:00:00"/>
    <d v="2022-03-13T00:00:00"/>
    <x v="0"/>
    <x v="3"/>
    <x v="12"/>
    <s v="W11"/>
    <x v="12"/>
    <s v="11VMB00433"/>
    <m/>
    <s v="Domestic"/>
    <x v="4"/>
    <x v="10"/>
    <s v="Bu"/>
    <x v="1"/>
    <m/>
    <n v="0"/>
    <n v="0"/>
    <n v="0"/>
    <m/>
    <m/>
    <n v="0"/>
    <n v="0"/>
    <n v="0"/>
    <n v="0"/>
    <m/>
    <m/>
  </r>
  <r>
    <x v="0"/>
    <x v="1"/>
    <x v="0"/>
    <d v="2022-03-07T00:00:00"/>
    <d v="2022-03-13T00:00:00"/>
    <x v="0"/>
    <x v="3"/>
    <x v="12"/>
    <s v="W11"/>
    <x v="12"/>
    <s v="11VMB00434"/>
    <m/>
    <s v="Domestic"/>
    <x v="4"/>
    <x v="10"/>
    <s v="K-"/>
    <x v="1"/>
    <n v="0"/>
    <n v="0"/>
    <n v="0"/>
    <n v="0"/>
    <m/>
    <m/>
    <n v="0"/>
    <n v="0"/>
    <n v="0"/>
    <n v="0"/>
    <m/>
    <m/>
  </r>
  <r>
    <x v="0"/>
    <x v="1"/>
    <x v="0"/>
    <d v="2022-03-07T00:00:00"/>
    <d v="2022-03-13T00:00:00"/>
    <x v="0"/>
    <x v="3"/>
    <x v="12"/>
    <s v="W11"/>
    <x v="12"/>
    <s v="11VMB00435"/>
    <m/>
    <s v="Domestic"/>
    <x v="4"/>
    <x v="10"/>
    <s v="TO"/>
    <x v="1"/>
    <m/>
    <n v="0"/>
    <n v="0"/>
    <n v="0"/>
    <m/>
    <m/>
    <n v="0"/>
    <n v="0"/>
    <n v="0"/>
    <n v="0"/>
    <m/>
    <m/>
  </r>
  <r>
    <x v="0"/>
    <x v="1"/>
    <x v="0"/>
    <d v="2022-03-07T00:00:00"/>
    <d v="2022-03-13T00:00:00"/>
    <x v="0"/>
    <x v="3"/>
    <x v="12"/>
    <s v="W11"/>
    <x v="12"/>
    <s v="11VMB00436"/>
    <m/>
    <s v="Domestic"/>
    <x v="4"/>
    <x v="10"/>
    <s v="TO"/>
    <x v="1"/>
    <m/>
    <n v="0"/>
    <n v="0"/>
    <n v="0"/>
    <m/>
    <m/>
    <n v="0"/>
    <n v="0"/>
    <n v="0"/>
    <n v="0"/>
    <m/>
    <m/>
  </r>
  <r>
    <x v="0"/>
    <x v="1"/>
    <x v="0"/>
    <d v="2022-03-07T00:00:00"/>
    <d v="2022-03-13T00:00:00"/>
    <x v="0"/>
    <x v="3"/>
    <x v="12"/>
    <s v="W11"/>
    <x v="12"/>
    <s v="11VMB00437"/>
    <m/>
    <s v="Domestic"/>
    <x v="4"/>
    <x v="10"/>
    <s v="K-"/>
    <x v="1"/>
    <n v="0"/>
    <n v="0"/>
    <n v="0"/>
    <n v="0"/>
    <m/>
    <m/>
    <n v="0"/>
    <n v="0"/>
    <n v="0"/>
    <n v="0"/>
    <m/>
    <m/>
  </r>
  <r>
    <x v="0"/>
    <x v="1"/>
    <x v="0"/>
    <d v="2022-03-07T00:00:00"/>
    <d v="2022-03-13T00:00:00"/>
    <x v="0"/>
    <x v="3"/>
    <x v="12"/>
    <s v="W11"/>
    <x v="12"/>
    <s v="11VMB00438"/>
    <m/>
    <s v="Domestic"/>
    <x v="4"/>
    <x v="10"/>
    <s v="K-"/>
    <x v="1"/>
    <n v="0"/>
    <n v="667.68"/>
    <n v="667.68"/>
    <n v="0"/>
    <m/>
    <m/>
    <n v="955"/>
    <n v="667.68"/>
    <n v="287.32000000000005"/>
    <n v="0.69914136125654447"/>
    <m/>
    <m/>
  </r>
  <r>
    <x v="0"/>
    <x v="1"/>
    <x v="0"/>
    <d v="2022-03-07T00:00:00"/>
    <d v="2022-03-13T00:00:00"/>
    <x v="0"/>
    <x v="3"/>
    <x v="12"/>
    <s v="W11"/>
    <x v="12"/>
    <s v="11VMB00439"/>
    <m/>
    <s v="Domestic"/>
    <x v="4"/>
    <x v="10"/>
    <s v="Ch"/>
    <x v="1"/>
    <m/>
    <n v="0"/>
    <n v="0"/>
    <n v="0"/>
    <m/>
    <m/>
    <n v="0"/>
    <n v="0"/>
    <n v="0"/>
    <n v="0"/>
    <m/>
    <m/>
  </r>
  <r>
    <x v="0"/>
    <x v="1"/>
    <x v="0"/>
    <d v="2022-03-07T00:00:00"/>
    <d v="2022-03-13T00:00:00"/>
    <x v="0"/>
    <x v="3"/>
    <x v="12"/>
    <s v="W11"/>
    <x v="12"/>
    <s v="11VMB00440"/>
    <m/>
    <s v="Domestic"/>
    <x v="4"/>
    <x v="10"/>
    <s v="K-"/>
    <x v="1"/>
    <n v="0"/>
    <n v="256"/>
    <n v="256"/>
    <n v="0"/>
    <m/>
    <m/>
    <n v="45"/>
    <n v="256"/>
    <n v="211"/>
    <n v="0"/>
    <m/>
    <m/>
  </r>
  <r>
    <x v="0"/>
    <x v="1"/>
    <x v="0"/>
    <d v="2022-03-07T00:00:00"/>
    <d v="2022-03-13T00:00:00"/>
    <x v="0"/>
    <x v="3"/>
    <x v="12"/>
    <s v="W11"/>
    <x v="12"/>
    <s v="11VMB00478"/>
    <m/>
    <s v="Domestic"/>
    <x v="4"/>
    <x v="10"/>
    <s v="K-"/>
    <x v="1"/>
    <m/>
    <n v="0"/>
    <n v="0"/>
    <n v="0"/>
    <m/>
    <m/>
    <n v="0"/>
    <n v="0"/>
    <n v="0"/>
    <n v="0"/>
    <m/>
    <m/>
  </r>
  <r>
    <x v="0"/>
    <x v="1"/>
    <x v="0"/>
    <d v="2022-03-07T00:00:00"/>
    <d v="2022-03-13T00:00:00"/>
    <x v="0"/>
    <x v="3"/>
    <x v="12"/>
    <s v="W11"/>
    <x v="12"/>
    <s v="11VMB00342"/>
    <m/>
    <s v="Export"/>
    <x v="5"/>
    <x v="2"/>
    <s v=""/>
    <x v="4"/>
    <m/>
    <n v="1288"/>
    <n v="1288"/>
    <n v="0"/>
    <m/>
    <m/>
    <n v="1300"/>
    <n v="1288"/>
    <n v="12"/>
    <n v="0.99076923076923074"/>
    <m/>
    <m/>
  </r>
  <r>
    <x v="0"/>
    <x v="1"/>
    <x v="0"/>
    <d v="2022-03-07T00:00:00"/>
    <d v="2022-03-13T00:00:00"/>
    <x v="0"/>
    <x v="3"/>
    <x v="12"/>
    <s v="W11"/>
    <x v="12"/>
    <s v="11VMB00343"/>
    <m/>
    <s v="Domestic"/>
    <x v="5"/>
    <x v="2"/>
    <s v="Ri"/>
    <x v="4"/>
    <m/>
    <n v="1154"/>
    <n v="1154"/>
    <n v="0"/>
    <m/>
    <m/>
    <n v="1150"/>
    <n v="1154"/>
    <n v="4"/>
    <n v="0.99652173913043474"/>
    <m/>
    <m/>
  </r>
  <r>
    <x v="0"/>
    <x v="1"/>
    <x v="0"/>
    <d v="2022-03-07T00:00:00"/>
    <d v="2022-03-13T00:00:00"/>
    <x v="0"/>
    <x v="3"/>
    <x v="12"/>
    <s v="W11"/>
    <x v="12"/>
    <s v="11VMB00344"/>
    <m/>
    <s v="Export"/>
    <x v="5"/>
    <x v="2"/>
    <s v="Ri"/>
    <x v="4"/>
    <m/>
    <n v="751.5"/>
    <n v="751.5"/>
    <n v="0"/>
    <m/>
    <m/>
    <n v="750"/>
    <n v="751.5"/>
    <n v="1.5"/>
    <n v="0.998"/>
    <m/>
    <m/>
  </r>
  <r>
    <x v="0"/>
    <x v="1"/>
    <x v="0"/>
    <d v="2022-03-07T00:00:00"/>
    <d v="2022-03-13T00:00:00"/>
    <x v="0"/>
    <x v="3"/>
    <x v="12"/>
    <s v="W11"/>
    <x v="12"/>
    <s v="11VMB00344"/>
    <m/>
    <s v="Export"/>
    <x v="5"/>
    <x v="2"/>
    <s v="Ri"/>
    <x v="4"/>
    <n v="1000"/>
    <m/>
    <n v="1000"/>
    <n v="0"/>
    <m/>
    <m/>
    <m/>
    <n v="0"/>
    <n v="0"/>
    <n v="0"/>
    <m/>
    <m/>
  </r>
  <r>
    <x v="0"/>
    <x v="1"/>
    <x v="0"/>
    <d v="2022-03-07T00:00:00"/>
    <d v="2022-03-13T00:00:00"/>
    <x v="0"/>
    <x v="3"/>
    <x v="12"/>
    <s v="W11"/>
    <x v="12"/>
    <s v="11VMB00406"/>
    <m/>
    <s v="Domestic"/>
    <x v="5"/>
    <x v="10"/>
    <s v="Co"/>
    <x v="1"/>
    <n v="1850"/>
    <m/>
    <n v="1850"/>
    <n v="0"/>
    <m/>
    <m/>
    <n v="0"/>
    <n v="0"/>
    <n v="0"/>
    <n v="0"/>
    <m/>
    <m/>
  </r>
  <r>
    <x v="0"/>
    <x v="1"/>
    <x v="0"/>
    <d v="2022-03-07T00:00:00"/>
    <d v="2022-03-13T00:00:00"/>
    <x v="0"/>
    <x v="3"/>
    <x v="12"/>
    <s v="W11"/>
    <x v="12"/>
    <s v="11VMB00408"/>
    <m/>
    <s v="Domestic"/>
    <x v="5"/>
    <x v="10"/>
    <s v="Co"/>
    <x v="1"/>
    <n v="1850"/>
    <n v="5659"/>
    <n v="3809"/>
    <n v="0"/>
    <m/>
    <m/>
    <n v="5550"/>
    <n v="5659"/>
    <n v="109"/>
    <n v="0.98036036036036034"/>
    <m/>
    <m/>
  </r>
  <r>
    <x v="0"/>
    <x v="1"/>
    <x v="0"/>
    <d v="2022-03-07T00:00:00"/>
    <d v="2022-03-13T00:00:00"/>
    <x v="0"/>
    <x v="3"/>
    <x v="12"/>
    <s v="W11"/>
    <x v="12"/>
    <s v="11VMB00410"/>
    <m/>
    <s v="Domestic"/>
    <x v="5"/>
    <x v="10"/>
    <s v="Co"/>
    <x v="1"/>
    <n v="1583.9999999999998"/>
    <n v="1285"/>
    <n v="298.99999999999977"/>
    <n v="0.81123737373737381"/>
    <m/>
    <m/>
    <n v="1850"/>
    <n v="1285"/>
    <n v="565"/>
    <n v="0.69459459459459461"/>
    <m/>
    <m/>
  </r>
  <r>
    <x v="0"/>
    <x v="1"/>
    <x v="0"/>
    <d v="2022-03-07T00:00:00"/>
    <d v="2022-03-13T00:00:00"/>
    <x v="0"/>
    <x v="3"/>
    <x v="12"/>
    <s v="W11"/>
    <x v="12"/>
    <s v="11VMB00417"/>
    <m/>
    <s v="Domestic"/>
    <x v="5"/>
    <x v="10"/>
    <s v="Co"/>
    <x v="1"/>
    <n v="3700"/>
    <n v="4011"/>
    <n v="311"/>
    <n v="0.91594594594594592"/>
    <m/>
    <m/>
    <n v="3700"/>
    <n v="4011"/>
    <n v="311"/>
    <n v="0.91594594594594592"/>
    <m/>
    <m/>
  </r>
  <r>
    <x v="0"/>
    <x v="1"/>
    <x v="0"/>
    <d v="2022-03-07T00:00:00"/>
    <d v="2022-03-13T00:00:00"/>
    <x v="0"/>
    <x v="3"/>
    <x v="12"/>
    <s v="W11"/>
    <x v="12"/>
    <s v="TRCEOL009"/>
    <m/>
    <s v="Domestic"/>
    <x v="6"/>
    <x v="3"/>
    <s v="Te"/>
    <x v="0"/>
    <n v="0"/>
    <n v="0"/>
    <n v="0"/>
    <n v="0"/>
    <m/>
    <m/>
    <n v="0"/>
    <n v="0"/>
    <n v="0"/>
    <n v="0"/>
    <m/>
    <m/>
  </r>
  <r>
    <x v="0"/>
    <x v="1"/>
    <x v="0"/>
    <d v="2022-03-07T00:00:00"/>
    <d v="2022-03-13T00:00:00"/>
    <x v="0"/>
    <x v="3"/>
    <x v="12"/>
    <s v="W11"/>
    <x v="12"/>
    <s v="TRCEOL024"/>
    <m/>
    <s v="Domestic"/>
    <x v="6"/>
    <x v="3"/>
    <s v="Te"/>
    <x v="0"/>
    <n v="1300"/>
    <n v="1139.2"/>
    <n v="160.79999999999995"/>
    <n v="0.87630769230769234"/>
    <m/>
    <m/>
    <n v="1300"/>
    <n v="1139.2"/>
    <n v="160.79999999999995"/>
    <n v="0.87630769230769234"/>
    <m/>
    <m/>
  </r>
  <r>
    <x v="0"/>
    <x v="1"/>
    <x v="0"/>
    <d v="2022-03-07T00:00:00"/>
    <d v="2022-03-13T00:00:00"/>
    <x v="0"/>
    <x v="3"/>
    <x v="12"/>
    <s v="W11"/>
    <x v="12"/>
    <s v="TRCEOL032"/>
    <m/>
    <s v="Domestic"/>
    <x v="6"/>
    <x v="3"/>
    <s v=""/>
    <x v="0"/>
    <n v="0"/>
    <n v="0"/>
    <n v="0"/>
    <n v="0"/>
    <m/>
    <m/>
    <n v="0"/>
    <n v="0"/>
    <n v="0"/>
    <n v="0"/>
    <m/>
    <m/>
  </r>
  <r>
    <x v="0"/>
    <x v="1"/>
    <x v="0"/>
    <d v="2022-03-07T00:00:00"/>
    <d v="2022-03-13T00:00:00"/>
    <x v="0"/>
    <x v="3"/>
    <x v="12"/>
    <s v="W11"/>
    <x v="12"/>
    <s v="TRCEOL033"/>
    <m/>
    <s v="Domestic"/>
    <x v="6"/>
    <x v="3"/>
    <s v="Te"/>
    <x v="0"/>
    <n v="0"/>
    <n v="0"/>
    <n v="0"/>
    <n v="0"/>
    <m/>
    <m/>
    <n v="0"/>
    <n v="0"/>
    <n v="0"/>
    <n v="0"/>
    <m/>
    <m/>
  </r>
  <r>
    <x v="0"/>
    <x v="1"/>
    <x v="0"/>
    <d v="2022-03-07T00:00:00"/>
    <d v="2022-03-13T00:00:00"/>
    <x v="0"/>
    <x v="3"/>
    <x v="12"/>
    <s v="W11"/>
    <x v="12"/>
    <s v="TRCEOL035"/>
    <m/>
    <s v="Domestic"/>
    <x v="6"/>
    <x v="3"/>
    <s v="Te"/>
    <x v="0"/>
    <n v="0"/>
    <n v="0"/>
    <n v="0"/>
    <n v="0"/>
    <m/>
    <m/>
    <n v="0"/>
    <n v="0"/>
    <n v="0"/>
    <n v="0"/>
    <m/>
    <m/>
  </r>
  <r>
    <x v="0"/>
    <x v="1"/>
    <x v="0"/>
    <d v="2022-03-07T00:00:00"/>
    <d v="2022-03-13T00:00:00"/>
    <x v="0"/>
    <x v="3"/>
    <x v="12"/>
    <s v="W11"/>
    <x v="12"/>
    <s v="TRCEOL037"/>
    <m/>
    <s v="Domestic"/>
    <x v="6"/>
    <x v="3"/>
    <s v=""/>
    <x v="0"/>
    <n v="0"/>
    <n v="0"/>
    <n v="0"/>
    <n v="0"/>
    <m/>
    <m/>
    <n v="0"/>
    <n v="0"/>
    <n v="0"/>
    <n v="0"/>
    <m/>
    <m/>
  </r>
  <r>
    <x v="0"/>
    <x v="1"/>
    <x v="0"/>
    <d v="2022-03-07T00:00:00"/>
    <d v="2022-03-13T00:00:00"/>
    <x v="0"/>
    <x v="3"/>
    <x v="12"/>
    <s v="W11"/>
    <x v="12"/>
    <s v="TRCEOL039"/>
    <m/>
    <s v="Domestic"/>
    <x v="6"/>
    <x v="3"/>
    <s v="Te"/>
    <x v="0"/>
    <n v="200"/>
    <n v="201.6"/>
    <n v="1.5999999999999943"/>
    <n v="0.99199999999999999"/>
    <m/>
    <m/>
    <n v="200"/>
    <n v="201.6"/>
    <n v="1.5999999999999943"/>
    <n v="0.99199999999999999"/>
    <m/>
    <m/>
  </r>
  <r>
    <x v="0"/>
    <x v="1"/>
    <x v="0"/>
    <d v="2022-03-07T00:00:00"/>
    <d v="2022-03-13T00:00:00"/>
    <x v="0"/>
    <x v="3"/>
    <x v="12"/>
    <s v="W11"/>
    <x v="12"/>
    <s v="TPCESO003"/>
    <m/>
    <s v="Domestic"/>
    <x v="7"/>
    <x v="5"/>
    <s v=""/>
    <x v="0"/>
    <n v="0"/>
    <n v="0"/>
    <n v="0"/>
    <n v="0"/>
    <m/>
    <m/>
    <n v="0"/>
    <n v="0"/>
    <n v="0"/>
    <n v="0"/>
    <m/>
    <m/>
  </r>
  <r>
    <x v="0"/>
    <x v="1"/>
    <x v="0"/>
    <d v="2022-03-07T00:00:00"/>
    <d v="2022-03-13T00:00:00"/>
    <x v="0"/>
    <x v="3"/>
    <x v="12"/>
    <s v="W11"/>
    <x v="12"/>
    <s v="TPCESO004"/>
    <m/>
    <s v="Domestic"/>
    <x v="7"/>
    <x v="5"/>
    <s v=""/>
    <x v="0"/>
    <n v="0"/>
    <n v="0"/>
    <n v="0"/>
    <n v="0"/>
    <m/>
    <m/>
    <n v="0"/>
    <n v="0"/>
    <n v="0"/>
    <n v="0"/>
    <m/>
    <m/>
  </r>
  <r>
    <x v="0"/>
    <x v="1"/>
    <x v="0"/>
    <d v="2022-02-28T00:00:00"/>
    <d v="2022-03-06T00:00:00"/>
    <x v="0"/>
    <x v="3"/>
    <x v="13"/>
    <s v="W10"/>
    <x v="13"/>
    <s v="11CEBX002"/>
    <m/>
    <s v="Domestic"/>
    <x v="0"/>
    <x v="9"/>
    <s v="Ma"/>
    <x v="1"/>
    <n v="0"/>
    <n v="0"/>
    <n v="0"/>
    <n v="0"/>
    <m/>
    <m/>
    <n v="0"/>
    <n v="0"/>
    <n v="0"/>
    <n v="0"/>
    <m/>
    <m/>
  </r>
  <r>
    <x v="0"/>
    <x v="1"/>
    <x v="0"/>
    <d v="2022-02-28T00:00:00"/>
    <d v="2022-03-06T00:00:00"/>
    <x v="0"/>
    <x v="3"/>
    <x v="13"/>
    <s v="W10"/>
    <x v="13"/>
    <s v="11VMB00466"/>
    <m/>
    <s v="Domestic"/>
    <x v="0"/>
    <x v="9"/>
    <s v="Ma"/>
    <x v="1"/>
    <m/>
    <n v="0"/>
    <n v="0"/>
    <n v="0"/>
    <m/>
    <m/>
    <n v="0"/>
    <n v="0"/>
    <n v="0"/>
    <n v="0"/>
    <m/>
    <m/>
  </r>
  <r>
    <x v="0"/>
    <x v="1"/>
    <x v="0"/>
    <d v="2022-02-28T00:00:00"/>
    <d v="2022-03-06T00:00:00"/>
    <x v="0"/>
    <x v="3"/>
    <x v="13"/>
    <s v="W10"/>
    <x v="13"/>
    <s v="11VMB00467"/>
    <m/>
    <s v="Domestic"/>
    <x v="0"/>
    <x v="9"/>
    <s v="Ma"/>
    <x v="1"/>
    <m/>
    <n v="0"/>
    <n v="0"/>
    <n v="0"/>
    <m/>
    <m/>
    <n v="3000"/>
    <n v="0"/>
    <n v="3000"/>
    <n v="0"/>
    <m/>
    <m/>
  </r>
  <r>
    <x v="0"/>
    <x v="1"/>
    <x v="0"/>
    <d v="2022-02-28T00:00:00"/>
    <d v="2022-03-06T00:00:00"/>
    <x v="0"/>
    <x v="3"/>
    <x v="13"/>
    <s v="W10"/>
    <x v="13"/>
    <s v="11VMB00468"/>
    <m/>
    <s v="Domestic"/>
    <x v="0"/>
    <x v="9"/>
    <s v="Ma"/>
    <x v="1"/>
    <m/>
    <n v="0"/>
    <n v="0"/>
    <n v="0"/>
    <m/>
    <m/>
    <n v="0"/>
    <n v="0"/>
    <n v="0"/>
    <n v="0"/>
    <m/>
    <m/>
  </r>
  <r>
    <x v="0"/>
    <x v="1"/>
    <x v="0"/>
    <d v="2022-02-28T00:00:00"/>
    <d v="2022-03-06T00:00:00"/>
    <x v="0"/>
    <x v="3"/>
    <x v="13"/>
    <s v="W10"/>
    <x v="13"/>
    <s v="11VMB00470"/>
    <m/>
    <s v="Domestic"/>
    <x v="0"/>
    <x v="9"/>
    <s v=""/>
    <x v="1"/>
    <n v="6200"/>
    <n v="6315.6"/>
    <n v="115.60000000000036"/>
    <n v="0.98135483870967732"/>
    <m/>
    <m/>
    <n v="6200"/>
    <n v="6315.6"/>
    <n v="115.60000000000036"/>
    <n v="0.98135483870967732"/>
    <m/>
    <m/>
  </r>
  <r>
    <x v="0"/>
    <x v="1"/>
    <x v="0"/>
    <d v="2022-02-28T00:00:00"/>
    <d v="2022-03-06T00:00:00"/>
    <x v="0"/>
    <x v="3"/>
    <x v="13"/>
    <s v="W10"/>
    <x v="13"/>
    <s v="11VMB00471"/>
    <m/>
    <s v="Domestic"/>
    <x v="0"/>
    <x v="9"/>
    <s v=""/>
    <x v="0"/>
    <n v="2400"/>
    <n v="2865.5"/>
    <n v="465.5"/>
    <n v="0.80604166666666666"/>
    <m/>
    <m/>
    <n v="3000"/>
    <n v="2865.5"/>
    <n v="134.5"/>
    <n v="0.95516666666666672"/>
    <m/>
    <m/>
  </r>
  <r>
    <x v="0"/>
    <x v="1"/>
    <x v="0"/>
    <d v="2022-02-28T00:00:00"/>
    <d v="2022-03-06T00:00:00"/>
    <x v="0"/>
    <x v="3"/>
    <x v="13"/>
    <s v="W10"/>
    <x v="13"/>
    <s v="11VMB00472"/>
    <m/>
    <s v="Domestic"/>
    <x v="0"/>
    <x v="9"/>
    <s v=""/>
    <x v="0"/>
    <n v="1000"/>
    <n v="998"/>
    <n v="2"/>
    <n v="0.998"/>
    <m/>
    <m/>
    <n v="1000"/>
    <n v="998"/>
    <n v="2"/>
    <n v="0.998"/>
    <m/>
    <m/>
  </r>
  <r>
    <x v="0"/>
    <x v="1"/>
    <x v="0"/>
    <d v="2022-02-28T00:00:00"/>
    <d v="2022-03-06T00:00:00"/>
    <x v="0"/>
    <x v="3"/>
    <x v="13"/>
    <s v="W10"/>
    <x v="13"/>
    <s v="11VMB00473"/>
    <m/>
    <s v="Domestic"/>
    <x v="0"/>
    <x v="9"/>
    <s v=""/>
    <x v="0"/>
    <n v="5950"/>
    <m/>
    <n v="5950"/>
    <n v="0"/>
    <m/>
    <m/>
    <m/>
    <n v="0"/>
    <n v="0"/>
    <n v="0"/>
    <m/>
    <m/>
  </r>
  <r>
    <x v="0"/>
    <x v="1"/>
    <x v="0"/>
    <d v="2022-02-28T00:00:00"/>
    <d v="2022-03-06T00:00:00"/>
    <x v="0"/>
    <x v="3"/>
    <x v="13"/>
    <s v="W10"/>
    <x v="13"/>
    <s v="11VMB00474"/>
    <m/>
    <s v="Domestic"/>
    <x v="0"/>
    <x v="9"/>
    <s v=""/>
    <x v="0"/>
    <n v="438"/>
    <m/>
    <n v="438"/>
    <n v="0"/>
    <m/>
    <m/>
    <m/>
    <n v="0"/>
    <n v="0"/>
    <n v="0"/>
    <m/>
    <m/>
  </r>
  <r>
    <x v="0"/>
    <x v="1"/>
    <x v="0"/>
    <d v="2022-02-28T00:00:00"/>
    <d v="2022-03-06T00:00:00"/>
    <x v="0"/>
    <x v="3"/>
    <x v="13"/>
    <s v="W10"/>
    <x v="13"/>
    <s v="BTPOHYBC01"/>
    <m/>
    <s v="Domestic"/>
    <x v="0"/>
    <x v="9"/>
    <s v=""/>
    <x v="0"/>
    <n v="0"/>
    <n v="0"/>
    <n v="0"/>
    <n v="0"/>
    <m/>
    <m/>
    <n v="0"/>
    <n v="0"/>
    <n v="0"/>
    <n v="0"/>
    <m/>
    <m/>
  </r>
  <r>
    <x v="0"/>
    <x v="1"/>
    <x v="0"/>
    <d v="2022-02-28T00:00:00"/>
    <d v="2022-03-06T00:00:00"/>
    <x v="0"/>
    <x v="3"/>
    <x v="13"/>
    <s v="W10"/>
    <x v="13"/>
    <s v="HHGCBXE001"/>
    <m/>
    <s v="Domestic"/>
    <x v="0"/>
    <x v="9"/>
    <s v=""/>
    <x v="1"/>
    <n v="0"/>
    <m/>
    <n v="0"/>
    <n v="0"/>
    <m/>
    <m/>
    <m/>
    <n v="0"/>
    <n v="0"/>
    <n v="0"/>
    <m/>
    <m/>
  </r>
  <r>
    <x v="0"/>
    <x v="1"/>
    <x v="0"/>
    <d v="2022-02-28T00:00:00"/>
    <d v="2022-03-06T00:00:00"/>
    <x v="0"/>
    <x v="3"/>
    <x v="13"/>
    <s v="W10"/>
    <x v="13"/>
    <s v="HHGCBXE002"/>
    <m/>
    <s v="Domestic"/>
    <x v="0"/>
    <x v="9"/>
    <s v=""/>
    <x v="1"/>
    <n v="3000"/>
    <m/>
    <n v="3000"/>
    <n v="0"/>
    <m/>
    <m/>
    <m/>
    <n v="0"/>
    <n v="0"/>
    <n v="0"/>
    <m/>
    <m/>
  </r>
  <r>
    <x v="0"/>
    <x v="1"/>
    <x v="0"/>
    <d v="2022-02-28T00:00:00"/>
    <d v="2022-03-06T00:00:00"/>
    <x v="0"/>
    <x v="3"/>
    <x v="13"/>
    <s v="W10"/>
    <x v="13"/>
    <s v="HHGCBXE003"/>
    <m/>
    <s v="Domestic"/>
    <x v="0"/>
    <x v="9"/>
    <s v=""/>
    <x v="1"/>
    <n v="0"/>
    <m/>
    <n v="0"/>
    <n v="0"/>
    <m/>
    <m/>
    <m/>
    <n v="0"/>
    <n v="0"/>
    <n v="0"/>
    <m/>
    <m/>
  </r>
  <r>
    <x v="0"/>
    <x v="1"/>
    <x v="0"/>
    <d v="2022-02-28T00:00:00"/>
    <d v="2022-03-06T00:00:00"/>
    <x v="0"/>
    <x v="3"/>
    <x v="13"/>
    <s v="W10"/>
    <x v="13"/>
    <s v="HHGCBXE005"/>
    <m/>
    <s v="Domestic"/>
    <x v="0"/>
    <x v="9"/>
    <s v="Ma"/>
    <x v="1"/>
    <n v="0"/>
    <n v="0"/>
    <n v="0"/>
    <n v="0"/>
    <m/>
    <m/>
    <n v="0"/>
    <n v="0"/>
    <n v="0"/>
    <n v="0"/>
    <m/>
    <m/>
  </r>
  <r>
    <x v="0"/>
    <x v="1"/>
    <x v="0"/>
    <d v="2022-02-28T00:00:00"/>
    <d v="2022-03-06T00:00:00"/>
    <x v="0"/>
    <x v="3"/>
    <x v="13"/>
    <s v="W10"/>
    <x v="13"/>
    <s v="TPCEBB033"/>
    <m/>
    <s v="Domestic"/>
    <x v="0"/>
    <x v="5"/>
    <s v="So"/>
    <x v="0"/>
    <n v="600"/>
    <n v="615.6"/>
    <n v="15.600000000000023"/>
    <n v="0.97399999999999998"/>
    <m/>
    <m/>
    <n v="0"/>
    <n v="615.6"/>
    <n v="615.6"/>
    <n v="0"/>
    <m/>
    <m/>
  </r>
  <r>
    <x v="0"/>
    <x v="1"/>
    <x v="0"/>
    <d v="2022-02-28T00:00:00"/>
    <d v="2022-03-06T00:00:00"/>
    <x v="0"/>
    <x v="3"/>
    <x v="13"/>
    <s v="W10"/>
    <x v="13"/>
    <s v="TPCEBB034"/>
    <m/>
    <s v="Domestic"/>
    <x v="0"/>
    <x v="5"/>
    <s v="So"/>
    <x v="0"/>
    <n v="600"/>
    <n v="0"/>
    <n v="600"/>
    <n v="0"/>
    <m/>
    <m/>
    <n v="0"/>
    <n v="0"/>
    <n v="0"/>
    <n v="0"/>
    <m/>
    <m/>
  </r>
  <r>
    <x v="0"/>
    <x v="1"/>
    <x v="0"/>
    <d v="2022-02-28T00:00:00"/>
    <d v="2022-03-06T00:00:00"/>
    <x v="0"/>
    <x v="3"/>
    <x v="13"/>
    <s v="W10"/>
    <x v="13"/>
    <s v="TPCEBX039"/>
    <m/>
    <s v="Domestic"/>
    <x v="0"/>
    <x v="9"/>
    <s v="Ma"/>
    <x v="1"/>
    <n v="0"/>
    <n v="0"/>
    <n v="0"/>
    <n v="0"/>
    <m/>
    <m/>
    <n v="0"/>
    <n v="0"/>
    <n v="0"/>
    <n v="0"/>
    <m/>
    <m/>
  </r>
  <r>
    <x v="0"/>
    <x v="1"/>
    <x v="0"/>
    <d v="2022-02-28T00:00:00"/>
    <d v="2022-03-06T00:00:00"/>
    <x v="0"/>
    <x v="3"/>
    <x v="13"/>
    <s v="W10"/>
    <x v="13"/>
    <s v="TPCEBX040"/>
    <m/>
    <s v="Domestic"/>
    <x v="0"/>
    <x v="9"/>
    <s v="Ma"/>
    <x v="1"/>
    <n v="0"/>
    <n v="5.6"/>
    <n v="5.6"/>
    <n v="0"/>
    <m/>
    <m/>
    <n v="0"/>
    <n v="5.6"/>
    <n v="5.6"/>
    <n v="0"/>
    <m/>
    <m/>
  </r>
  <r>
    <x v="0"/>
    <x v="1"/>
    <x v="0"/>
    <d v="2022-02-28T00:00:00"/>
    <d v="2022-03-06T00:00:00"/>
    <x v="0"/>
    <x v="3"/>
    <x v="13"/>
    <s v="W10"/>
    <x v="13"/>
    <s v="TPCEBX041"/>
    <m/>
    <s v="Domestic"/>
    <x v="0"/>
    <x v="9"/>
    <s v="Ma"/>
    <x v="1"/>
    <n v="19000"/>
    <n v="9413.25"/>
    <n v="9586.75"/>
    <n v="0.49543421052631575"/>
    <m/>
    <m/>
    <n v="15000"/>
    <n v="9413.25"/>
    <n v="5586.75"/>
    <n v="0.62755000000000005"/>
    <m/>
    <m/>
  </r>
  <r>
    <x v="0"/>
    <x v="1"/>
    <x v="0"/>
    <d v="2022-02-28T00:00:00"/>
    <d v="2022-03-06T00:00:00"/>
    <x v="0"/>
    <x v="3"/>
    <x v="13"/>
    <s v="W10"/>
    <x v="13"/>
    <s v="TPCEBX043"/>
    <m/>
    <s v="Domestic"/>
    <x v="0"/>
    <x v="9"/>
    <s v="Ma"/>
    <x v="1"/>
    <n v="3000"/>
    <n v="5.6"/>
    <n v="2994.4"/>
    <n v="1.8666666666666831E-3"/>
    <m/>
    <m/>
    <n v="3000"/>
    <n v="5.6"/>
    <n v="2994.4"/>
    <n v="1.8666666666666831E-3"/>
    <m/>
    <m/>
  </r>
  <r>
    <x v="0"/>
    <x v="1"/>
    <x v="0"/>
    <d v="2022-02-28T00:00:00"/>
    <d v="2022-03-06T00:00:00"/>
    <x v="0"/>
    <x v="3"/>
    <x v="13"/>
    <s v="W10"/>
    <x v="13"/>
    <s v="TPCEBX044"/>
    <m/>
    <s v="Domestic"/>
    <x v="0"/>
    <x v="9"/>
    <s v="Ma"/>
    <x v="1"/>
    <n v="11000"/>
    <n v="4198.95"/>
    <n v="6801.05"/>
    <n v="0.38172272727272727"/>
    <m/>
    <m/>
    <n v="11000"/>
    <n v="4198.95"/>
    <n v="6801.05"/>
    <n v="0.38172272727272727"/>
    <m/>
    <m/>
  </r>
  <r>
    <x v="0"/>
    <x v="1"/>
    <x v="0"/>
    <d v="2022-02-28T00:00:00"/>
    <d v="2022-03-06T00:00:00"/>
    <x v="0"/>
    <x v="3"/>
    <x v="13"/>
    <s v="W10"/>
    <x v="13"/>
    <s v="TPCEBX045"/>
    <m/>
    <s v="Domestic"/>
    <x v="0"/>
    <x v="9"/>
    <s v="Ma"/>
    <x v="1"/>
    <n v="0"/>
    <n v="5.6"/>
    <n v="5.6"/>
    <n v="0"/>
    <m/>
    <m/>
    <n v="0"/>
    <n v="5.6"/>
    <n v="5.6"/>
    <n v="0"/>
    <m/>
    <m/>
  </r>
  <r>
    <x v="0"/>
    <x v="1"/>
    <x v="0"/>
    <d v="2022-02-28T00:00:00"/>
    <d v="2022-03-06T00:00:00"/>
    <x v="0"/>
    <x v="3"/>
    <x v="13"/>
    <s v="W10"/>
    <x v="13"/>
    <s v="TPCEBX046"/>
    <m/>
    <s v="Domestic"/>
    <x v="0"/>
    <x v="9"/>
    <s v="Ma"/>
    <x v="1"/>
    <n v="0"/>
    <n v="3998.3999999999996"/>
    <n v="3998.3999999999996"/>
    <n v="0"/>
    <m/>
    <m/>
    <n v="4000"/>
    <n v="3998.3999999999996"/>
    <n v="1.6000000000003638"/>
    <n v="0.99959999999999993"/>
    <m/>
    <m/>
  </r>
  <r>
    <x v="0"/>
    <x v="1"/>
    <x v="0"/>
    <d v="2022-02-28T00:00:00"/>
    <d v="2022-03-06T00:00:00"/>
    <x v="0"/>
    <x v="3"/>
    <x v="13"/>
    <s v="W10"/>
    <x v="13"/>
    <s v="TPCEBX061"/>
    <m/>
    <s v="Domestic"/>
    <x v="0"/>
    <x v="9"/>
    <s v="Ma"/>
    <x v="1"/>
    <n v="3000"/>
    <n v="2528.3999999999996"/>
    <n v="471.60000000000036"/>
    <n v="0.84279999999999988"/>
    <m/>
    <m/>
    <n v="3000"/>
    <n v="2528.3999999999996"/>
    <n v="471.60000000000036"/>
    <n v="0.84279999999999988"/>
    <m/>
    <m/>
  </r>
  <r>
    <x v="0"/>
    <x v="1"/>
    <x v="0"/>
    <d v="2022-02-28T00:00:00"/>
    <d v="2022-03-06T00:00:00"/>
    <x v="0"/>
    <x v="3"/>
    <x v="13"/>
    <s v="W10"/>
    <x v="13"/>
    <s v="TPCEBX062"/>
    <m/>
    <s v="Domestic"/>
    <x v="0"/>
    <x v="9"/>
    <s v="Ma"/>
    <x v="1"/>
    <n v="2000"/>
    <n v="0"/>
    <n v="2000"/>
    <n v="0"/>
    <m/>
    <m/>
    <n v="2000"/>
    <n v="0"/>
    <n v="2000"/>
    <n v="0"/>
    <m/>
    <m/>
  </r>
  <r>
    <x v="0"/>
    <x v="1"/>
    <x v="0"/>
    <d v="2022-02-28T00:00:00"/>
    <d v="2022-03-06T00:00:00"/>
    <x v="0"/>
    <x v="3"/>
    <x v="13"/>
    <s v="W10"/>
    <x v="13"/>
    <s v="TPCEBX063"/>
    <m/>
    <s v="Domestic"/>
    <x v="0"/>
    <x v="9"/>
    <s v="Ma"/>
    <x v="1"/>
    <n v="1000"/>
    <n v="0"/>
    <n v="1000"/>
    <n v="0"/>
    <m/>
    <m/>
    <n v="1000"/>
    <n v="0"/>
    <n v="1000"/>
    <n v="0"/>
    <m/>
    <m/>
  </r>
  <r>
    <x v="0"/>
    <x v="1"/>
    <x v="0"/>
    <d v="2022-02-28T00:00:00"/>
    <d v="2022-03-06T00:00:00"/>
    <x v="0"/>
    <x v="3"/>
    <x v="13"/>
    <s v="W10"/>
    <x v="13"/>
    <s v="TPCECG056"/>
    <m/>
    <s v="Domestic"/>
    <x v="0"/>
    <x v="2"/>
    <s v="Ri"/>
    <x v="1"/>
    <n v="0"/>
    <n v="0"/>
    <n v="0"/>
    <n v="0"/>
    <m/>
    <m/>
    <n v="0"/>
    <n v="0"/>
    <n v="0"/>
    <n v="0"/>
    <m/>
    <m/>
  </r>
  <r>
    <x v="0"/>
    <x v="1"/>
    <x v="0"/>
    <d v="2022-02-28T00:00:00"/>
    <d v="2022-03-06T00:00:00"/>
    <x v="0"/>
    <x v="3"/>
    <x v="13"/>
    <s v="W10"/>
    <x v="13"/>
    <s v="TPCECG056"/>
    <m/>
    <s v="Domestic"/>
    <x v="0"/>
    <x v="2"/>
    <s v="Ri"/>
    <x v="0"/>
    <n v="0"/>
    <m/>
    <n v="0"/>
    <n v="0"/>
    <m/>
    <m/>
    <m/>
    <n v="0"/>
    <n v="0"/>
    <n v="0"/>
    <m/>
    <m/>
  </r>
  <r>
    <x v="0"/>
    <x v="1"/>
    <x v="0"/>
    <d v="2022-02-28T00:00:00"/>
    <d v="2022-03-06T00:00:00"/>
    <x v="0"/>
    <x v="3"/>
    <x v="13"/>
    <s v="W10"/>
    <x v="13"/>
    <s v="TPCECG057"/>
    <m/>
    <s v="Domestic"/>
    <x v="0"/>
    <x v="2"/>
    <s v="Ri"/>
    <x v="1"/>
    <n v="0"/>
    <n v="3177.2000000000003"/>
    <n v="3177.2000000000003"/>
    <n v="0"/>
    <m/>
    <m/>
    <n v="3100"/>
    <n v="3177.2000000000003"/>
    <n v="77.200000000000273"/>
    <n v="0.97509677419354834"/>
    <m/>
    <m/>
  </r>
  <r>
    <x v="0"/>
    <x v="1"/>
    <x v="0"/>
    <d v="2022-02-28T00:00:00"/>
    <d v="2022-03-06T00:00:00"/>
    <x v="0"/>
    <x v="3"/>
    <x v="13"/>
    <s v="W10"/>
    <x v="13"/>
    <s v="TPCECG057"/>
    <m/>
    <s v="Domestic"/>
    <x v="0"/>
    <x v="2"/>
    <s v="Ri"/>
    <x v="0"/>
    <n v="0"/>
    <m/>
    <n v="0"/>
    <n v="0"/>
    <m/>
    <m/>
    <m/>
    <n v="0"/>
    <n v="0"/>
    <n v="0"/>
    <m/>
    <m/>
  </r>
  <r>
    <x v="0"/>
    <x v="1"/>
    <x v="0"/>
    <d v="2022-02-28T00:00:00"/>
    <d v="2022-03-06T00:00:00"/>
    <x v="0"/>
    <x v="3"/>
    <x v="13"/>
    <s v="W10"/>
    <x v="13"/>
    <s v="TPCECG062"/>
    <m/>
    <s v="Domestic"/>
    <x v="0"/>
    <x v="2"/>
    <s v="Ri"/>
    <x v="1"/>
    <n v="3100"/>
    <n v="2925"/>
    <n v="175"/>
    <n v="0.94354838709677424"/>
    <m/>
    <m/>
    <n v="3100"/>
    <n v="2925"/>
    <n v="175"/>
    <n v="0.94354838709677424"/>
    <m/>
    <m/>
  </r>
  <r>
    <x v="0"/>
    <x v="1"/>
    <x v="0"/>
    <d v="2022-02-28T00:00:00"/>
    <d v="2022-03-06T00:00:00"/>
    <x v="0"/>
    <x v="3"/>
    <x v="13"/>
    <s v="W10"/>
    <x v="13"/>
    <s v="TPCECG062"/>
    <m/>
    <s v="Domestic"/>
    <x v="0"/>
    <x v="2"/>
    <s v="Ri"/>
    <x v="0"/>
    <n v="0"/>
    <m/>
    <n v="0"/>
    <n v="0"/>
    <m/>
    <m/>
    <m/>
    <n v="0"/>
    <n v="0"/>
    <n v="0"/>
    <m/>
    <m/>
  </r>
  <r>
    <x v="0"/>
    <x v="1"/>
    <x v="0"/>
    <d v="2022-02-28T00:00:00"/>
    <d v="2022-03-06T00:00:00"/>
    <x v="0"/>
    <x v="3"/>
    <x v="13"/>
    <s v="W10"/>
    <x v="13"/>
    <s v="TPCECG063"/>
    <m/>
    <s v="Domestic"/>
    <x v="0"/>
    <x v="2"/>
    <s v="Ri"/>
    <x v="0"/>
    <n v="6800"/>
    <n v="6119.5"/>
    <n v="680.5"/>
    <n v="0.89992647058823527"/>
    <m/>
    <m/>
    <n v="6800"/>
    <n v="6119.5"/>
    <n v="680.5"/>
    <n v="0.89992647058823527"/>
    <m/>
    <m/>
  </r>
  <r>
    <x v="0"/>
    <x v="1"/>
    <x v="0"/>
    <d v="2022-02-28T00:00:00"/>
    <d v="2022-03-06T00:00:00"/>
    <x v="0"/>
    <x v="3"/>
    <x v="13"/>
    <s v="W10"/>
    <x v="13"/>
    <s v="TPCECG064"/>
    <m/>
    <s v="Domestic"/>
    <x v="0"/>
    <x v="2"/>
    <s v="Ri"/>
    <x v="1"/>
    <n v="9300"/>
    <n v="6223.5"/>
    <n v="3076.5"/>
    <n v="0.66919354838709677"/>
    <m/>
    <m/>
    <n v="6200"/>
    <n v="6223.5"/>
    <n v="23.5"/>
    <n v="0.99620967741935484"/>
    <m/>
    <m/>
  </r>
  <r>
    <x v="0"/>
    <x v="1"/>
    <x v="0"/>
    <d v="2022-02-28T00:00:00"/>
    <d v="2022-03-06T00:00:00"/>
    <x v="0"/>
    <x v="3"/>
    <x v="13"/>
    <s v="W10"/>
    <x v="13"/>
    <s v="TPCECG065"/>
    <m/>
    <s v="Domestic"/>
    <x v="0"/>
    <x v="2"/>
    <s v="Ri"/>
    <x v="0"/>
    <n v="3400"/>
    <n v="2949"/>
    <n v="451"/>
    <n v="0.86735294117647055"/>
    <m/>
    <m/>
    <n v="3400"/>
    <n v="2949"/>
    <n v="451"/>
    <n v="0.86735294117647055"/>
    <m/>
    <m/>
  </r>
  <r>
    <x v="0"/>
    <x v="1"/>
    <x v="0"/>
    <d v="2022-02-28T00:00:00"/>
    <d v="2022-03-06T00:00:00"/>
    <x v="0"/>
    <x v="3"/>
    <x v="13"/>
    <s v="W10"/>
    <x v="13"/>
    <s v="TPCECG066"/>
    <m/>
    <s v="Domestic"/>
    <x v="0"/>
    <x v="11"/>
    <s v="Ne"/>
    <x v="0"/>
    <n v="3200"/>
    <n v="2817.9"/>
    <n v="382.09999999999991"/>
    <n v="0.88059375000000006"/>
    <m/>
    <m/>
    <n v="3200"/>
    <n v="2817.9"/>
    <n v="382.09999999999991"/>
    <n v="0.88059375000000006"/>
    <m/>
    <m/>
  </r>
  <r>
    <x v="0"/>
    <x v="1"/>
    <x v="0"/>
    <d v="2022-02-28T00:00:00"/>
    <d v="2022-03-06T00:00:00"/>
    <x v="0"/>
    <x v="3"/>
    <x v="13"/>
    <s v="W10"/>
    <x v="13"/>
    <s v="TPCECG067"/>
    <m/>
    <s v="Domestic"/>
    <x v="0"/>
    <x v="11"/>
    <s v="Ne"/>
    <x v="0"/>
    <n v="9600"/>
    <n v="10938.5"/>
    <n v="1338.5"/>
    <n v="0.86057291666666669"/>
    <m/>
    <m/>
    <n v="9600"/>
    <n v="10938.5"/>
    <n v="1338.5"/>
    <n v="0.86057291666666669"/>
    <m/>
    <m/>
  </r>
  <r>
    <x v="0"/>
    <x v="1"/>
    <x v="0"/>
    <d v="2022-02-28T00:00:00"/>
    <d v="2022-03-06T00:00:00"/>
    <x v="0"/>
    <x v="3"/>
    <x v="13"/>
    <s v="W10"/>
    <x v="13"/>
    <s v="TPCECG068"/>
    <m/>
    <s v="Domestic"/>
    <x v="0"/>
    <x v="11"/>
    <s v="Ne"/>
    <x v="0"/>
    <n v="6500"/>
    <n v="6406.5"/>
    <n v="93.5"/>
    <n v="0.98561538461538456"/>
    <m/>
    <m/>
    <n v="6500"/>
    <n v="6406.5"/>
    <n v="93.5"/>
    <n v="0.98561538461538456"/>
    <m/>
    <m/>
  </r>
  <r>
    <x v="0"/>
    <x v="1"/>
    <x v="0"/>
    <d v="2022-02-28T00:00:00"/>
    <d v="2022-03-06T00:00:00"/>
    <x v="0"/>
    <x v="3"/>
    <x v="13"/>
    <s v="W10"/>
    <x v="13"/>
    <s v="TPCECG070"/>
    <m/>
    <s v="Domestic"/>
    <x v="0"/>
    <x v="12"/>
    <s v="Pa"/>
    <x v="0"/>
    <n v="0"/>
    <n v="2865.5"/>
    <n v="2865.5"/>
    <n v="0"/>
    <m/>
    <m/>
    <n v="0"/>
    <n v="2865.5"/>
    <n v="2865.5"/>
    <n v="0"/>
    <m/>
    <m/>
  </r>
  <r>
    <x v="0"/>
    <x v="1"/>
    <x v="0"/>
    <d v="2022-02-28T00:00:00"/>
    <d v="2022-03-06T00:00:00"/>
    <x v="0"/>
    <x v="3"/>
    <x v="13"/>
    <s v="W10"/>
    <x v="13"/>
    <s v="TPCECG073"/>
    <m/>
    <s v="Domestic"/>
    <x v="0"/>
    <x v="12"/>
    <s v="Pa"/>
    <x v="0"/>
    <n v="5600"/>
    <n v="448.40000000000009"/>
    <n v="5151.6000000000004"/>
    <n v="8.007142857142846E-2"/>
    <m/>
    <m/>
    <n v="500"/>
    <n v="448.40000000000009"/>
    <n v="51.599999999999909"/>
    <n v="0.89680000000000015"/>
    <m/>
    <m/>
  </r>
  <r>
    <x v="0"/>
    <x v="1"/>
    <x v="0"/>
    <d v="2022-02-28T00:00:00"/>
    <d v="2022-03-06T00:00:00"/>
    <x v="0"/>
    <x v="3"/>
    <x v="13"/>
    <s v="W10"/>
    <x v="13"/>
    <s v="TPCECG074"/>
    <m/>
    <s v="Domestic"/>
    <x v="0"/>
    <x v="12"/>
    <s v="Pa"/>
    <x v="0"/>
    <n v="4400"/>
    <n v="1350.8000000000002"/>
    <n v="3049.2"/>
    <n v="0.30700000000000005"/>
    <m/>
    <m/>
    <n v="2200"/>
    <n v="1350.8000000000002"/>
    <n v="849.19999999999982"/>
    <n v="0.6140000000000001"/>
    <m/>
    <m/>
  </r>
  <r>
    <x v="0"/>
    <x v="1"/>
    <x v="0"/>
    <d v="2022-02-28T00:00:00"/>
    <d v="2022-03-06T00:00:00"/>
    <x v="0"/>
    <x v="3"/>
    <x v="13"/>
    <s v="W10"/>
    <x v="13"/>
    <s v="TPCECG076"/>
    <m/>
    <s v="Domestic"/>
    <x v="0"/>
    <x v="12"/>
    <s v="Pa"/>
    <x v="0"/>
    <n v="0"/>
    <n v="0"/>
    <n v="0"/>
    <n v="0"/>
    <m/>
    <m/>
    <n v="0"/>
    <n v="0"/>
    <n v="0"/>
    <n v="0"/>
    <m/>
    <m/>
  </r>
  <r>
    <x v="0"/>
    <x v="1"/>
    <x v="0"/>
    <d v="2022-02-28T00:00:00"/>
    <d v="2022-03-06T00:00:00"/>
    <x v="0"/>
    <x v="3"/>
    <x v="13"/>
    <s v="W10"/>
    <x v="13"/>
    <s v="TPCECG077"/>
    <m/>
    <s v="Domestic"/>
    <x v="0"/>
    <x v="12"/>
    <s v="Pa"/>
    <x v="0"/>
    <n v="0"/>
    <n v="0"/>
    <n v="0"/>
    <n v="0"/>
    <m/>
    <m/>
    <n v="0"/>
    <n v="0"/>
    <n v="0"/>
    <n v="0"/>
    <m/>
    <m/>
  </r>
  <r>
    <x v="0"/>
    <x v="1"/>
    <x v="0"/>
    <d v="2022-02-28T00:00:00"/>
    <d v="2022-03-06T00:00:00"/>
    <x v="0"/>
    <x v="3"/>
    <x v="13"/>
    <s v="W10"/>
    <x v="13"/>
    <s v="TPCEHC021"/>
    <m/>
    <s v="Domestic"/>
    <x v="0"/>
    <x v="13"/>
    <s v="Ha"/>
    <x v="0"/>
    <n v="1200"/>
    <n v="29.7"/>
    <n v="1170.3"/>
    <n v="2.475000000000005E-2"/>
    <m/>
    <m/>
    <n v="0"/>
    <n v="29.7"/>
    <n v="29.7"/>
    <n v="0"/>
    <m/>
    <m/>
  </r>
  <r>
    <x v="0"/>
    <x v="1"/>
    <x v="0"/>
    <d v="2022-02-28T00:00:00"/>
    <d v="2022-03-06T00:00:00"/>
    <x v="0"/>
    <x v="3"/>
    <x v="13"/>
    <s v="W10"/>
    <x v="13"/>
    <s v="TPCEHC021"/>
    <m/>
    <s v="Domestic"/>
    <x v="0"/>
    <x v="13"/>
    <s v="Ha"/>
    <x v="1"/>
    <n v="0"/>
    <m/>
    <n v="0"/>
    <n v="0"/>
    <m/>
    <m/>
    <n v="0"/>
    <n v="0"/>
    <n v="0"/>
    <n v="0"/>
    <m/>
    <m/>
  </r>
  <r>
    <x v="0"/>
    <x v="1"/>
    <x v="0"/>
    <d v="2022-02-28T00:00:00"/>
    <d v="2022-03-06T00:00:00"/>
    <x v="0"/>
    <x v="3"/>
    <x v="13"/>
    <s v="W10"/>
    <x v="13"/>
    <s v="TPCEHC024"/>
    <m/>
    <s v="Domestic"/>
    <x v="0"/>
    <x v="13"/>
    <s v="Ha"/>
    <x v="0"/>
    <n v="5200"/>
    <n v="4337"/>
    <n v="863"/>
    <n v="0.83403846153846151"/>
    <m/>
    <m/>
    <n v="3900"/>
    <n v="4337"/>
    <n v="437"/>
    <n v="0.88794871794871799"/>
    <m/>
    <m/>
  </r>
  <r>
    <x v="0"/>
    <x v="1"/>
    <x v="0"/>
    <d v="2022-02-28T00:00:00"/>
    <d v="2022-03-06T00:00:00"/>
    <x v="0"/>
    <x v="3"/>
    <x v="13"/>
    <s v="W10"/>
    <x v="13"/>
    <s v="TPCEHC024"/>
    <m/>
    <s v="Domestic"/>
    <x v="0"/>
    <x v="13"/>
    <s v="Ha"/>
    <x v="1"/>
    <n v="0"/>
    <m/>
    <n v="0"/>
    <n v="0"/>
    <m/>
    <m/>
    <n v="0"/>
    <n v="0"/>
    <n v="0"/>
    <n v="0"/>
    <m/>
    <m/>
  </r>
  <r>
    <x v="0"/>
    <x v="1"/>
    <x v="0"/>
    <d v="2022-02-28T00:00:00"/>
    <d v="2022-03-06T00:00:00"/>
    <x v="0"/>
    <x v="3"/>
    <x v="13"/>
    <s v="W10"/>
    <x v="13"/>
    <s v="TPCEHC025"/>
    <m/>
    <s v="Domestic"/>
    <x v="0"/>
    <x v="13"/>
    <s v="Ha"/>
    <x v="0"/>
    <n v="2600"/>
    <n v="5794.5"/>
    <n v="3194.5"/>
    <n v="0"/>
    <m/>
    <m/>
    <n v="5200"/>
    <n v="5794.5"/>
    <n v="594.5"/>
    <n v="0.88567307692307695"/>
    <m/>
    <m/>
  </r>
  <r>
    <x v="0"/>
    <x v="1"/>
    <x v="0"/>
    <d v="2022-02-28T00:00:00"/>
    <d v="2022-03-06T00:00:00"/>
    <x v="0"/>
    <x v="3"/>
    <x v="13"/>
    <s v="W10"/>
    <x v="13"/>
    <s v="TPCEHC025"/>
    <m/>
    <s v="Domestic"/>
    <x v="0"/>
    <x v="13"/>
    <s v="Ha"/>
    <x v="1"/>
    <n v="0"/>
    <m/>
    <n v="0"/>
    <n v="0"/>
    <m/>
    <m/>
    <n v="0"/>
    <n v="0"/>
    <n v="0"/>
    <n v="0"/>
    <m/>
    <m/>
  </r>
  <r>
    <x v="0"/>
    <x v="1"/>
    <x v="0"/>
    <d v="2022-02-28T00:00:00"/>
    <d v="2022-03-06T00:00:00"/>
    <x v="0"/>
    <x v="3"/>
    <x v="13"/>
    <s v="W10"/>
    <x v="13"/>
    <s v="TPCEHC026"/>
    <m/>
    <s v="Domestic"/>
    <x v="0"/>
    <x v="13"/>
    <s v="Ha"/>
    <x v="0"/>
    <n v="1300"/>
    <n v="1397.5"/>
    <n v="97.5"/>
    <n v="0.92500000000000004"/>
    <m/>
    <m/>
    <n v="1300"/>
    <n v="1397.5"/>
    <n v="97.5"/>
    <n v="0.92500000000000004"/>
    <m/>
    <m/>
  </r>
  <r>
    <x v="0"/>
    <x v="1"/>
    <x v="0"/>
    <d v="2022-02-28T00:00:00"/>
    <d v="2022-03-06T00:00:00"/>
    <x v="0"/>
    <x v="3"/>
    <x v="13"/>
    <s v="W10"/>
    <x v="13"/>
    <s v="TPCEHC026"/>
    <m/>
    <s v="Domestic"/>
    <x v="0"/>
    <x v="13"/>
    <s v="Ha"/>
    <x v="1"/>
    <n v="0"/>
    <m/>
    <n v="0"/>
    <n v="0"/>
    <m/>
    <m/>
    <n v="0"/>
    <n v="0"/>
    <n v="0"/>
    <n v="0"/>
    <m/>
    <m/>
  </r>
  <r>
    <x v="0"/>
    <x v="1"/>
    <x v="0"/>
    <d v="2022-02-28T00:00:00"/>
    <d v="2022-03-06T00:00:00"/>
    <x v="0"/>
    <x v="3"/>
    <x v="13"/>
    <s v="W10"/>
    <x v="13"/>
    <s v="TPCEHC027"/>
    <m/>
    <s v="Domestic"/>
    <x v="0"/>
    <x v="13"/>
    <s v="Ha"/>
    <x v="0"/>
    <n v="3900"/>
    <n v="3822.5"/>
    <n v="77.5"/>
    <n v="0.98012820512820509"/>
    <m/>
    <m/>
    <n v="3900"/>
    <n v="3822.5"/>
    <n v="77.5"/>
    <n v="0.98012820512820509"/>
    <m/>
    <m/>
  </r>
  <r>
    <x v="0"/>
    <x v="1"/>
    <x v="0"/>
    <d v="2022-02-28T00:00:00"/>
    <d v="2022-03-06T00:00:00"/>
    <x v="0"/>
    <x v="3"/>
    <x v="13"/>
    <s v="W10"/>
    <x v="13"/>
    <s v="TPCEHC027"/>
    <m/>
    <s v="Domestic"/>
    <x v="0"/>
    <x v="13"/>
    <s v="Ha"/>
    <x v="1"/>
    <n v="0"/>
    <m/>
    <n v="0"/>
    <n v="0"/>
    <m/>
    <m/>
    <n v="0"/>
    <n v="0"/>
    <n v="0"/>
    <n v="0"/>
    <m/>
    <m/>
  </r>
  <r>
    <x v="0"/>
    <x v="1"/>
    <x v="0"/>
    <d v="2022-02-28T00:00:00"/>
    <d v="2022-03-06T00:00:00"/>
    <x v="0"/>
    <x v="3"/>
    <x v="13"/>
    <s v="W10"/>
    <x v="13"/>
    <s v="TPCEHC029"/>
    <m/>
    <s v="Domestic"/>
    <x v="0"/>
    <x v="13"/>
    <s v="Ha"/>
    <x v="0"/>
    <n v="1300"/>
    <n v="1188.5999999999999"/>
    <n v="111.40000000000009"/>
    <n v="0.91430769230769227"/>
    <m/>
    <m/>
    <n v="1300"/>
    <n v="1188.5999999999999"/>
    <n v="111.40000000000009"/>
    <n v="0.91430769230769227"/>
    <m/>
    <m/>
  </r>
  <r>
    <x v="0"/>
    <x v="1"/>
    <x v="0"/>
    <d v="2022-02-28T00:00:00"/>
    <d v="2022-03-06T00:00:00"/>
    <x v="0"/>
    <x v="3"/>
    <x v="13"/>
    <s v="W10"/>
    <x v="13"/>
    <s v="TPCEHC029"/>
    <m/>
    <s v="Domestic"/>
    <x v="0"/>
    <x v="13"/>
    <s v="Ha"/>
    <x v="1"/>
    <n v="0"/>
    <m/>
    <n v="0"/>
    <n v="0"/>
    <m/>
    <m/>
    <n v="0"/>
    <n v="0"/>
    <n v="0"/>
    <n v="0"/>
    <m/>
    <m/>
  </r>
  <r>
    <x v="0"/>
    <x v="1"/>
    <x v="0"/>
    <d v="2022-02-28T00:00:00"/>
    <d v="2022-03-06T00:00:00"/>
    <x v="0"/>
    <x v="3"/>
    <x v="13"/>
    <s v="W10"/>
    <x v="13"/>
    <s v="TPCEHC030"/>
    <m/>
    <s v="Domestic"/>
    <x v="0"/>
    <x v="13"/>
    <s v="Ha"/>
    <x v="0"/>
    <n v="0"/>
    <n v="0"/>
    <n v="0"/>
    <n v="0"/>
    <m/>
    <m/>
    <n v="0"/>
    <n v="0"/>
    <n v="0"/>
    <n v="0"/>
    <m/>
    <m/>
  </r>
  <r>
    <x v="0"/>
    <x v="1"/>
    <x v="0"/>
    <d v="2022-02-28T00:00:00"/>
    <d v="2022-03-06T00:00:00"/>
    <x v="0"/>
    <x v="3"/>
    <x v="13"/>
    <s v="W10"/>
    <x v="13"/>
    <s v="TPCEHC030"/>
    <m/>
    <s v="Domestic"/>
    <x v="0"/>
    <x v="13"/>
    <s v="Ha"/>
    <x v="1"/>
    <n v="0"/>
    <m/>
    <n v="0"/>
    <n v="0"/>
    <m/>
    <m/>
    <n v="0"/>
    <n v="0"/>
    <n v="0"/>
    <n v="0"/>
    <m/>
    <m/>
  </r>
  <r>
    <x v="0"/>
    <x v="1"/>
    <x v="0"/>
    <d v="2022-02-28T00:00:00"/>
    <d v="2022-03-06T00:00:00"/>
    <x v="0"/>
    <x v="3"/>
    <x v="13"/>
    <s v="W10"/>
    <x v="13"/>
    <s v="TPCEME003"/>
    <m/>
    <s v="Domestic"/>
    <x v="0"/>
    <x v="2"/>
    <s v="Ri"/>
    <x v="0"/>
    <n v="0"/>
    <n v="0"/>
    <n v="0"/>
    <n v="0"/>
    <m/>
    <m/>
    <n v="0"/>
    <n v="0"/>
    <n v="0"/>
    <n v="0"/>
    <m/>
    <m/>
  </r>
  <r>
    <x v="0"/>
    <x v="1"/>
    <x v="0"/>
    <d v="2022-02-28T00:00:00"/>
    <d v="2022-03-06T00:00:00"/>
    <x v="0"/>
    <x v="3"/>
    <x v="13"/>
    <s v="W10"/>
    <x v="13"/>
    <s v="TPCEME003"/>
    <m/>
    <s v="Domestic"/>
    <x v="0"/>
    <x v="2"/>
    <s v="Ri"/>
    <x v="1"/>
    <n v="0"/>
    <m/>
    <n v="0"/>
    <n v="0"/>
    <m/>
    <m/>
    <m/>
    <n v="0"/>
    <n v="0"/>
    <n v="0"/>
    <m/>
    <m/>
  </r>
  <r>
    <x v="0"/>
    <x v="1"/>
    <x v="0"/>
    <d v="2022-02-28T00:00:00"/>
    <d v="2022-03-06T00:00:00"/>
    <x v="0"/>
    <x v="3"/>
    <x v="13"/>
    <s v="W10"/>
    <x v="13"/>
    <s v="TPCEME004"/>
    <m/>
    <s v="Domestic"/>
    <x v="0"/>
    <x v="2"/>
    <s v=""/>
    <x v="0"/>
    <n v="4800"/>
    <n v="5184.7199999999993"/>
    <n v="384.71999999999935"/>
    <n v="0.91985000000000017"/>
    <m/>
    <m/>
    <n v="4800"/>
    <n v="5184.7199999999993"/>
    <n v="384.71999999999935"/>
    <n v="0.91985000000000017"/>
    <m/>
    <m/>
  </r>
  <r>
    <x v="0"/>
    <x v="1"/>
    <x v="0"/>
    <d v="2022-02-28T00:00:00"/>
    <d v="2022-03-06T00:00:00"/>
    <x v="0"/>
    <x v="3"/>
    <x v="13"/>
    <s v="W10"/>
    <x v="13"/>
    <s v="TPCEME004"/>
    <m/>
    <s v="Domestic"/>
    <x v="0"/>
    <x v="2"/>
    <s v=""/>
    <x v="1"/>
    <n v="0"/>
    <m/>
    <n v="0"/>
    <n v="0"/>
    <m/>
    <m/>
    <m/>
    <n v="0"/>
    <n v="0"/>
    <n v="0"/>
    <m/>
    <m/>
  </r>
  <r>
    <x v="0"/>
    <x v="1"/>
    <x v="0"/>
    <d v="2022-02-28T00:00:00"/>
    <d v="2022-03-06T00:00:00"/>
    <x v="0"/>
    <x v="3"/>
    <x v="13"/>
    <s v="W10"/>
    <x v="13"/>
    <s v="TPCEXC004"/>
    <m/>
    <s v="Domestic"/>
    <x v="0"/>
    <x v="5"/>
    <s v="Sh"/>
    <x v="0"/>
    <n v="3000"/>
    <n v="2097.6000000000004"/>
    <n v="902.39999999999964"/>
    <n v="0.69920000000000004"/>
    <m/>
    <m/>
    <n v="3000"/>
    <n v="2097.6000000000004"/>
    <n v="902.39999999999964"/>
    <n v="0.69920000000000004"/>
    <m/>
    <m/>
  </r>
  <r>
    <x v="0"/>
    <x v="1"/>
    <x v="0"/>
    <d v="2022-02-28T00:00:00"/>
    <d v="2022-03-06T00:00:00"/>
    <x v="0"/>
    <x v="3"/>
    <x v="13"/>
    <s v="W10"/>
    <x v="13"/>
    <s v="TPCEXM005"/>
    <m/>
    <s v="Domestic"/>
    <x v="0"/>
    <x v="5"/>
    <s v="Sh"/>
    <x v="0"/>
    <n v="6600"/>
    <n v="6732"/>
    <n v="132"/>
    <n v="0.98"/>
    <m/>
    <m/>
    <n v="6600"/>
    <n v="6732"/>
    <n v="132"/>
    <n v="0.98"/>
    <m/>
    <m/>
  </r>
  <r>
    <x v="0"/>
    <x v="1"/>
    <x v="0"/>
    <d v="2022-02-28T00:00:00"/>
    <d v="2022-03-06T00:00:00"/>
    <x v="0"/>
    <x v="3"/>
    <x v="13"/>
    <s v="W10"/>
    <x v="13"/>
    <s v="TPCEXM007"/>
    <m/>
    <s v="Domestic"/>
    <x v="0"/>
    <x v="5"/>
    <s v="Sh"/>
    <x v="0"/>
    <n v="0"/>
    <n v="0"/>
    <n v="0"/>
    <n v="0"/>
    <m/>
    <m/>
    <n v="0"/>
    <n v="0"/>
    <n v="0"/>
    <n v="0"/>
    <m/>
    <m/>
  </r>
  <r>
    <x v="0"/>
    <x v="1"/>
    <x v="0"/>
    <d v="2022-02-28T00:00:00"/>
    <d v="2022-03-06T00:00:00"/>
    <x v="0"/>
    <x v="3"/>
    <x v="13"/>
    <s v="W10"/>
    <x v="13"/>
    <s v="TPMBFCG002"/>
    <m/>
    <s v="Export"/>
    <x v="0"/>
    <x v="5"/>
    <s v="Sp"/>
    <x v="0"/>
    <n v="0"/>
    <n v="0"/>
    <n v="0"/>
    <n v="0"/>
    <m/>
    <m/>
    <n v="0"/>
    <n v="0"/>
    <n v="0"/>
    <n v="0"/>
    <m/>
    <m/>
  </r>
  <r>
    <x v="0"/>
    <x v="1"/>
    <x v="0"/>
    <d v="2022-02-28T00:00:00"/>
    <d v="2022-03-06T00:00:00"/>
    <x v="0"/>
    <x v="3"/>
    <x v="13"/>
    <s v="W10"/>
    <x v="13"/>
    <s v="TPMTCCG001"/>
    <m/>
    <s v="Export"/>
    <x v="0"/>
    <x v="5"/>
    <s v=""/>
    <x v="0"/>
    <n v="0"/>
    <n v="0"/>
    <n v="0"/>
    <n v="0"/>
    <m/>
    <m/>
    <n v="0"/>
    <n v="0"/>
    <n v="0"/>
    <n v="0"/>
    <m/>
    <m/>
  </r>
  <r>
    <x v="0"/>
    <x v="1"/>
    <x v="0"/>
    <d v="2022-02-28T00:00:00"/>
    <d v="2022-03-06T00:00:00"/>
    <x v="0"/>
    <x v="3"/>
    <x v="13"/>
    <s v="W10"/>
    <x v="13"/>
    <s v="TPMTCCG002"/>
    <m/>
    <s v="Export"/>
    <x v="0"/>
    <x v="5"/>
    <s v=""/>
    <x v="0"/>
    <n v="0"/>
    <n v="0"/>
    <n v="0"/>
    <n v="0"/>
    <m/>
    <m/>
    <n v="0"/>
    <n v="0"/>
    <n v="0"/>
    <n v="0"/>
    <m/>
    <m/>
  </r>
  <r>
    <x v="0"/>
    <x v="1"/>
    <x v="0"/>
    <d v="2022-02-28T00:00:00"/>
    <d v="2022-03-06T00:00:00"/>
    <x v="0"/>
    <x v="3"/>
    <x v="13"/>
    <s v="W10"/>
    <x v="13"/>
    <s v="TPMTCCG003"/>
    <m/>
    <s v="Export"/>
    <x v="0"/>
    <x v="5"/>
    <s v=""/>
    <x v="1"/>
    <n v="0"/>
    <n v="0"/>
    <n v="0"/>
    <n v="0"/>
    <m/>
    <m/>
    <n v="0"/>
    <n v="0"/>
    <n v="0"/>
    <n v="0"/>
    <m/>
    <m/>
  </r>
  <r>
    <x v="0"/>
    <x v="1"/>
    <x v="0"/>
    <d v="2022-02-28T00:00:00"/>
    <d v="2022-03-06T00:00:00"/>
    <x v="0"/>
    <x v="3"/>
    <x v="13"/>
    <s v="W10"/>
    <x v="13"/>
    <s v="TPMTCCG004"/>
    <m/>
    <s v="Export"/>
    <x v="0"/>
    <x v="5"/>
    <s v=""/>
    <x v="1"/>
    <n v="0"/>
    <n v="0"/>
    <n v="0"/>
    <n v="0"/>
    <m/>
    <m/>
    <n v="0"/>
    <n v="0"/>
    <n v="0"/>
    <n v="0"/>
    <m/>
    <m/>
  </r>
  <r>
    <x v="0"/>
    <x v="1"/>
    <x v="0"/>
    <d v="2022-02-28T00:00:00"/>
    <d v="2022-03-06T00:00:00"/>
    <x v="0"/>
    <x v="3"/>
    <x v="13"/>
    <s v="W10"/>
    <x v="13"/>
    <s v="TPMTCCG005"/>
    <m/>
    <s v="Export"/>
    <x v="0"/>
    <x v="5"/>
    <s v=""/>
    <x v="0"/>
    <n v="0"/>
    <n v="0"/>
    <n v="0"/>
    <n v="0"/>
    <m/>
    <m/>
    <n v="0"/>
    <n v="0"/>
    <n v="0"/>
    <n v="0"/>
    <m/>
    <m/>
  </r>
  <r>
    <x v="0"/>
    <x v="1"/>
    <x v="0"/>
    <d v="2022-02-28T00:00:00"/>
    <d v="2022-03-06T00:00:00"/>
    <x v="0"/>
    <x v="3"/>
    <x v="13"/>
    <s v="W10"/>
    <x v="13"/>
    <s v="TPMTCCG006"/>
    <m/>
    <s v="Export"/>
    <x v="0"/>
    <x v="5"/>
    <s v=""/>
    <x v="0"/>
    <n v="0"/>
    <n v="0"/>
    <n v="0"/>
    <n v="0"/>
    <m/>
    <m/>
    <n v="0"/>
    <n v="0"/>
    <n v="0"/>
    <n v="0"/>
    <m/>
    <m/>
  </r>
  <r>
    <x v="0"/>
    <x v="1"/>
    <x v="0"/>
    <d v="2022-02-28T00:00:00"/>
    <d v="2022-03-06T00:00:00"/>
    <x v="0"/>
    <x v="3"/>
    <x v="13"/>
    <s v="W10"/>
    <x v="13"/>
    <s v="TPTFGBB003"/>
    <m/>
    <s v="Export"/>
    <x v="0"/>
    <x v="5"/>
    <s v=""/>
    <x v="0"/>
    <n v="0"/>
    <n v="0"/>
    <n v="0"/>
    <n v="0"/>
    <m/>
    <m/>
    <n v="0"/>
    <n v="0"/>
    <n v="0"/>
    <n v="0"/>
    <m/>
    <m/>
  </r>
  <r>
    <x v="0"/>
    <x v="1"/>
    <x v="0"/>
    <d v="2022-02-28T00:00:00"/>
    <d v="2022-03-06T00:00:00"/>
    <x v="0"/>
    <x v="3"/>
    <x v="13"/>
    <s v="W10"/>
    <x v="13"/>
    <s v="TPTFGBX007"/>
    <m/>
    <s v="Export"/>
    <x v="0"/>
    <x v="5"/>
    <s v=""/>
    <x v="0"/>
    <n v="0"/>
    <n v="0"/>
    <n v="0"/>
    <n v="0"/>
    <m/>
    <m/>
    <n v="0"/>
    <n v="0"/>
    <n v="0"/>
    <n v="0"/>
    <m/>
    <m/>
  </r>
  <r>
    <x v="0"/>
    <x v="1"/>
    <x v="0"/>
    <d v="2022-02-28T00:00:00"/>
    <d v="2022-03-06T00:00:00"/>
    <x v="0"/>
    <x v="3"/>
    <x v="13"/>
    <s v="W10"/>
    <x v="13"/>
    <s v="TPTFGBX017"/>
    <m/>
    <s v="Export"/>
    <x v="0"/>
    <x v="5"/>
    <s v=""/>
    <x v="0"/>
    <n v="0"/>
    <n v="0"/>
    <n v="0"/>
    <n v="0"/>
    <m/>
    <m/>
    <n v="0"/>
    <n v="0"/>
    <n v="0"/>
    <n v="0"/>
    <m/>
    <m/>
  </r>
  <r>
    <x v="0"/>
    <x v="1"/>
    <x v="0"/>
    <d v="2022-02-28T00:00:00"/>
    <d v="2022-03-06T00:00:00"/>
    <x v="0"/>
    <x v="3"/>
    <x v="13"/>
    <s v="W10"/>
    <x v="13"/>
    <s v="TPTFGBX021"/>
    <m/>
    <s v="Export"/>
    <x v="0"/>
    <x v="5"/>
    <s v=""/>
    <x v="0"/>
    <n v="0"/>
    <n v="0"/>
    <n v="0"/>
    <n v="0"/>
    <m/>
    <m/>
    <n v="0"/>
    <n v="0"/>
    <n v="0"/>
    <n v="0"/>
    <m/>
    <m/>
  </r>
  <r>
    <x v="0"/>
    <x v="1"/>
    <x v="0"/>
    <d v="2022-02-28T00:00:00"/>
    <d v="2022-03-06T00:00:00"/>
    <x v="0"/>
    <x v="3"/>
    <x v="13"/>
    <s v="W10"/>
    <x v="13"/>
    <s v="TPTFGBX024"/>
    <m/>
    <s v="Export"/>
    <x v="0"/>
    <x v="5"/>
    <s v=""/>
    <x v="0"/>
    <n v="0"/>
    <n v="0"/>
    <n v="0"/>
    <n v="0"/>
    <m/>
    <m/>
    <n v="0"/>
    <n v="0"/>
    <n v="0"/>
    <n v="0"/>
    <m/>
    <m/>
  </r>
  <r>
    <x v="0"/>
    <x v="1"/>
    <x v="0"/>
    <d v="2022-02-28T00:00:00"/>
    <d v="2022-03-06T00:00:00"/>
    <x v="0"/>
    <x v="3"/>
    <x v="13"/>
    <s v="W10"/>
    <x v="13"/>
    <s v="TPTFGBX025"/>
    <m/>
    <s v="Export"/>
    <x v="0"/>
    <x v="1"/>
    <s v="Di"/>
    <x v="0"/>
    <n v="0"/>
    <n v="0"/>
    <n v="0"/>
    <n v="0"/>
    <m/>
    <m/>
    <n v="0"/>
    <n v="0"/>
    <n v="0"/>
    <n v="0"/>
    <m/>
    <m/>
  </r>
  <r>
    <x v="0"/>
    <x v="1"/>
    <x v="0"/>
    <d v="2022-02-28T00:00:00"/>
    <d v="2022-03-06T00:00:00"/>
    <x v="0"/>
    <x v="3"/>
    <x v="13"/>
    <s v="W10"/>
    <x v="13"/>
    <s v="TPTFGBX028"/>
    <m/>
    <s v="Export"/>
    <x v="0"/>
    <x v="1"/>
    <s v=""/>
    <x v="0"/>
    <n v="0"/>
    <n v="0"/>
    <n v="0"/>
    <n v="0"/>
    <m/>
    <m/>
    <n v="0"/>
    <n v="0"/>
    <n v="0"/>
    <n v="0"/>
    <m/>
    <m/>
  </r>
  <r>
    <x v="0"/>
    <x v="1"/>
    <x v="0"/>
    <d v="2022-02-28T00:00:00"/>
    <d v="2022-03-06T00:00:00"/>
    <x v="0"/>
    <x v="3"/>
    <x v="13"/>
    <s v="W10"/>
    <x v="13"/>
    <s v="TPTFGCG009"/>
    <m/>
    <s v="Export"/>
    <x v="0"/>
    <x v="1"/>
    <s v=""/>
    <x v="0"/>
    <n v="0"/>
    <n v="0"/>
    <n v="0"/>
    <n v="0"/>
    <m/>
    <m/>
    <n v="0"/>
    <n v="0"/>
    <n v="0"/>
    <n v="0"/>
    <m/>
    <m/>
  </r>
  <r>
    <x v="0"/>
    <x v="1"/>
    <x v="0"/>
    <d v="2022-02-28T00:00:00"/>
    <d v="2022-03-06T00:00:00"/>
    <x v="0"/>
    <x v="3"/>
    <x v="13"/>
    <s v="W10"/>
    <x v="13"/>
    <s v="TPTFGCG013"/>
    <m/>
    <s v="Export"/>
    <x v="0"/>
    <x v="5"/>
    <s v="Sp"/>
    <x v="0"/>
    <n v="178000"/>
    <n v="190878.72000000003"/>
    <n v="12878.72000000003"/>
    <n v="0.92764764044943804"/>
    <m/>
    <m/>
    <n v="178000"/>
    <n v="190878.72000000003"/>
    <n v="12878.72000000003"/>
    <n v="0.92764764044943804"/>
    <m/>
    <m/>
  </r>
  <r>
    <x v="0"/>
    <x v="1"/>
    <x v="0"/>
    <d v="2022-02-28T00:00:00"/>
    <d v="2022-03-06T00:00:00"/>
    <x v="0"/>
    <x v="3"/>
    <x v="13"/>
    <s v="W10"/>
    <x v="13"/>
    <s v="TPTFGCG014"/>
    <m/>
    <s v="Export"/>
    <x v="0"/>
    <x v="5"/>
    <s v="Sp"/>
    <x v="0"/>
    <n v="0"/>
    <n v="0"/>
    <n v="0"/>
    <n v="0"/>
    <m/>
    <m/>
    <n v="0"/>
    <n v="0"/>
    <n v="0"/>
    <n v="0"/>
    <m/>
    <m/>
  </r>
  <r>
    <x v="0"/>
    <x v="1"/>
    <x v="0"/>
    <d v="2022-02-28T00:00:00"/>
    <d v="2022-03-06T00:00:00"/>
    <x v="0"/>
    <x v="3"/>
    <x v="13"/>
    <s v="W10"/>
    <x v="13"/>
    <s v="TPTFGHT001"/>
    <m/>
    <s v="Export"/>
    <x v="0"/>
    <x v="5"/>
    <s v=""/>
    <x v="0"/>
    <n v="9970"/>
    <n v="9940.2400000000016"/>
    <n v="29.759999999998399"/>
    <n v="0.9970150451354064"/>
    <m/>
    <m/>
    <n v="9970"/>
    <n v="9940.2400000000016"/>
    <n v="29.759999999998399"/>
    <n v="0.9970150451354064"/>
    <m/>
    <m/>
  </r>
  <r>
    <x v="0"/>
    <x v="1"/>
    <x v="0"/>
    <d v="2022-02-28T00:00:00"/>
    <d v="2022-03-06T00:00:00"/>
    <x v="0"/>
    <x v="3"/>
    <x v="13"/>
    <s v="W10"/>
    <x v="13"/>
    <s v="TPTFGHT017"/>
    <m/>
    <s v="Export"/>
    <x v="0"/>
    <x v="5"/>
    <s v=""/>
    <x v="0"/>
    <n v="0"/>
    <n v="0"/>
    <n v="0"/>
    <n v="0"/>
    <m/>
    <m/>
    <n v="0"/>
    <n v="0"/>
    <n v="0"/>
    <n v="0"/>
    <m/>
    <m/>
  </r>
  <r>
    <x v="0"/>
    <x v="1"/>
    <x v="0"/>
    <d v="2022-02-28T00:00:00"/>
    <d v="2022-03-06T00:00:00"/>
    <x v="0"/>
    <x v="3"/>
    <x v="13"/>
    <s v="W10"/>
    <x v="13"/>
    <s v="TPTFGHT021"/>
    <m/>
    <s v="Export"/>
    <x v="0"/>
    <x v="1"/>
    <s v="Di"/>
    <x v="0"/>
    <n v="0"/>
    <n v="0"/>
    <n v="0"/>
    <n v="0"/>
    <m/>
    <m/>
    <n v="0"/>
    <n v="0"/>
    <n v="0"/>
    <n v="0"/>
    <m/>
    <m/>
  </r>
  <r>
    <x v="0"/>
    <x v="1"/>
    <x v="0"/>
    <d v="2022-02-28T00:00:00"/>
    <d v="2022-03-06T00:00:00"/>
    <x v="0"/>
    <x v="3"/>
    <x v="13"/>
    <s v="W10"/>
    <x v="13"/>
    <s v="TPTFGHT027"/>
    <m/>
    <s v="Export"/>
    <x v="0"/>
    <x v="1"/>
    <s v=""/>
    <x v="0"/>
    <n v="0"/>
    <n v="0"/>
    <n v="0"/>
    <n v="0"/>
    <m/>
    <m/>
    <n v="0"/>
    <n v="0"/>
    <n v="0"/>
    <n v="0"/>
    <m/>
    <m/>
  </r>
  <r>
    <x v="0"/>
    <x v="1"/>
    <x v="0"/>
    <d v="2022-02-28T00:00:00"/>
    <d v="2022-03-06T00:00:00"/>
    <x v="0"/>
    <x v="3"/>
    <x v="13"/>
    <s v="W10"/>
    <x v="13"/>
    <s v="TPTTFCG006"/>
    <m/>
    <s v="Export"/>
    <x v="0"/>
    <x v="5"/>
    <s v="Sp"/>
    <x v="0"/>
    <n v="0"/>
    <n v="0"/>
    <n v="0"/>
    <n v="0"/>
    <m/>
    <m/>
    <n v="0"/>
    <n v="0"/>
    <n v="0"/>
    <n v="0"/>
    <m/>
    <m/>
  </r>
  <r>
    <x v="0"/>
    <x v="1"/>
    <x v="0"/>
    <d v="2022-02-28T00:00:00"/>
    <d v="2022-03-06T00:00:00"/>
    <x v="0"/>
    <x v="3"/>
    <x v="13"/>
    <s v="W10"/>
    <x v="13"/>
    <s v="TPTTFDS002"/>
    <m/>
    <s v="Export"/>
    <x v="0"/>
    <x v="1"/>
    <s v="Di"/>
    <x v="0"/>
    <n v="0"/>
    <n v="0"/>
    <n v="0"/>
    <n v="0"/>
    <m/>
    <m/>
    <n v="0"/>
    <n v="0"/>
    <n v="0"/>
    <n v="0"/>
    <m/>
    <m/>
  </r>
  <r>
    <x v="0"/>
    <x v="1"/>
    <x v="0"/>
    <d v="2022-02-28T00:00:00"/>
    <d v="2022-03-06T00:00:00"/>
    <x v="0"/>
    <x v="3"/>
    <x v="13"/>
    <s v="W10"/>
    <x v="13"/>
    <s v="TPTTFHC005"/>
    <m/>
    <s v="Export"/>
    <x v="0"/>
    <x v="1"/>
    <s v="Di"/>
    <x v="0"/>
    <n v="0"/>
    <n v="0"/>
    <n v="0"/>
    <n v="0"/>
    <m/>
    <m/>
    <n v="0"/>
    <n v="0"/>
    <n v="0"/>
    <n v="0"/>
    <m/>
    <m/>
  </r>
  <r>
    <x v="0"/>
    <x v="1"/>
    <x v="0"/>
    <d v="2022-02-28T00:00:00"/>
    <d v="2022-03-06T00:00:00"/>
    <x v="0"/>
    <x v="3"/>
    <x v="13"/>
    <s v="W10"/>
    <x v="13"/>
    <s v="TPTTFXM005"/>
    <m/>
    <s v="Export"/>
    <x v="0"/>
    <x v="1"/>
    <s v="Di"/>
    <x v="0"/>
    <n v="0"/>
    <n v="0"/>
    <n v="0"/>
    <n v="0"/>
    <m/>
    <m/>
    <n v="0"/>
    <n v="0"/>
    <n v="0"/>
    <n v="0"/>
    <m/>
    <m/>
  </r>
  <r>
    <x v="0"/>
    <x v="1"/>
    <x v="0"/>
    <d v="2022-02-28T00:00:00"/>
    <d v="2022-03-06T00:00:00"/>
    <x v="0"/>
    <x v="3"/>
    <x v="13"/>
    <s v="W10"/>
    <x v="13"/>
    <s v="11VMB00002"/>
    <m/>
    <s v="Domestic"/>
    <x v="1"/>
    <x v="3"/>
    <s v="TO"/>
    <x v="2"/>
    <n v="281.6670819970264"/>
    <n v="284.89999999999998"/>
    <n v="3.2329180029735767"/>
    <n v="0.98852220152936543"/>
    <m/>
    <m/>
    <n v="282"/>
    <n v="284.89999999999998"/>
    <n v="2.8999999999999773"/>
    <n v="0.98971631205673771"/>
    <m/>
    <m/>
  </r>
  <r>
    <x v="0"/>
    <x v="1"/>
    <x v="0"/>
    <d v="2022-02-28T00:00:00"/>
    <d v="2022-03-06T00:00:00"/>
    <x v="0"/>
    <x v="3"/>
    <x v="13"/>
    <s v="W10"/>
    <x v="13"/>
    <s v="11VMB00004"/>
    <m/>
    <s v="Domestic"/>
    <x v="1"/>
    <x v="3"/>
    <s v="TO"/>
    <x v="2"/>
    <n v="193.42520112696431"/>
    <n v="194"/>
    <n v="0.57479887303568944"/>
    <n v="0.99702831446116269"/>
    <m/>
    <m/>
    <n v="193"/>
    <n v="194"/>
    <n v="1"/>
    <n v="0.99481865284974091"/>
    <m/>
    <m/>
  </r>
  <r>
    <x v="0"/>
    <x v="1"/>
    <x v="0"/>
    <d v="2022-02-28T00:00:00"/>
    <d v="2022-03-06T00:00:00"/>
    <x v="0"/>
    <x v="3"/>
    <x v="13"/>
    <s v="W10"/>
    <x v="13"/>
    <s v="11VMB00005"/>
    <m/>
    <s v="Domestic"/>
    <x v="1"/>
    <x v="3"/>
    <s v="TO"/>
    <x v="2"/>
    <n v="167.24696042565878"/>
    <n v="176"/>
    <n v="8.7530395743412157"/>
    <n v="0.94766398413421726"/>
    <m/>
    <m/>
    <n v="167"/>
    <n v="176"/>
    <n v="9"/>
    <n v="0.94610778443113774"/>
    <m/>
    <m/>
  </r>
  <r>
    <x v="0"/>
    <x v="1"/>
    <x v="0"/>
    <d v="2022-02-28T00:00:00"/>
    <d v="2022-03-06T00:00:00"/>
    <x v="0"/>
    <x v="3"/>
    <x v="13"/>
    <s v="W10"/>
    <x v="13"/>
    <s v="11VMB00006"/>
    <m/>
    <s v="Domestic"/>
    <x v="1"/>
    <x v="3"/>
    <s v="TO"/>
    <x v="2"/>
    <n v="103.82823791406557"/>
    <n v="105.5"/>
    <n v="1.6717620859344322"/>
    <n v="0.9838987724387841"/>
    <m/>
    <m/>
    <n v="104"/>
    <n v="105.5"/>
    <n v="1.5"/>
    <n v="0.98557692307692313"/>
    <m/>
    <m/>
  </r>
  <r>
    <x v="0"/>
    <x v="1"/>
    <x v="0"/>
    <d v="2022-02-28T00:00:00"/>
    <d v="2022-03-06T00:00:00"/>
    <x v="0"/>
    <x v="3"/>
    <x v="13"/>
    <s v="W10"/>
    <x v="13"/>
    <s v="11VMB00042"/>
    <m/>
    <s v="Domestic"/>
    <x v="1"/>
    <x v="4"/>
    <s v="KI"/>
    <x v="1"/>
    <n v="1038"/>
    <n v="1038"/>
    <n v="0"/>
    <n v="1"/>
    <m/>
    <m/>
    <n v="1038"/>
    <n v="1038"/>
    <n v="0"/>
    <n v="1"/>
    <m/>
    <m/>
  </r>
  <r>
    <x v="0"/>
    <x v="1"/>
    <x v="0"/>
    <d v="2022-02-28T00:00:00"/>
    <d v="2022-03-06T00:00:00"/>
    <x v="0"/>
    <x v="3"/>
    <x v="13"/>
    <s v="W10"/>
    <x v="13"/>
    <s v="11VMB00045"/>
    <m/>
    <s v="Domestic"/>
    <x v="1"/>
    <x v="4"/>
    <s v="KI"/>
    <x v="1"/>
    <n v="740"/>
    <n v="794.40000000000009"/>
    <n v="54.400000000000091"/>
    <n v="0.92648648648648635"/>
    <m/>
    <m/>
    <n v="800"/>
    <n v="794.40000000000009"/>
    <n v="5.5999999999999091"/>
    <n v="0.9930000000000001"/>
    <m/>
    <m/>
  </r>
  <r>
    <x v="0"/>
    <x v="1"/>
    <x v="0"/>
    <d v="2022-02-28T00:00:00"/>
    <d v="2022-03-06T00:00:00"/>
    <x v="0"/>
    <x v="3"/>
    <x v="13"/>
    <s v="W10"/>
    <x v="13"/>
    <s v="11VMB00275BGG"/>
    <m/>
    <s v="Domestic"/>
    <x v="1"/>
    <x v="4"/>
    <s v="KI"/>
    <x v="1"/>
    <n v="9500"/>
    <n v="8400"/>
    <n v="1100"/>
    <n v="0.88421052631578945"/>
    <m/>
    <m/>
    <n v="8400"/>
    <n v="8400"/>
    <n v="0"/>
    <n v="1"/>
    <m/>
    <m/>
  </r>
  <r>
    <x v="0"/>
    <x v="1"/>
    <x v="0"/>
    <d v="2022-02-28T00:00:00"/>
    <d v="2022-03-06T00:00:00"/>
    <x v="0"/>
    <x v="3"/>
    <x v="13"/>
    <s v="W10"/>
    <x v="13"/>
    <s v="11VMB00275BGT"/>
    <m/>
    <s v="Domestic"/>
    <x v="1"/>
    <x v="4"/>
    <s v="KI"/>
    <x v="1"/>
    <n v="500"/>
    <n v="2120"/>
    <n v="1620"/>
    <n v="0"/>
    <m/>
    <m/>
    <n v="2120"/>
    <n v="2120"/>
    <n v="0"/>
    <n v="1"/>
    <m/>
    <m/>
  </r>
  <r>
    <x v="0"/>
    <x v="1"/>
    <x v="0"/>
    <d v="2022-02-28T00:00:00"/>
    <d v="2022-03-06T00:00:00"/>
    <x v="0"/>
    <x v="3"/>
    <x v="13"/>
    <s v="W10"/>
    <x v="13"/>
    <s v="11VMB00315"/>
    <m/>
    <s v="Domestic"/>
    <x v="1"/>
    <x v="4"/>
    <s v="KI"/>
    <x v="1"/>
    <n v="7350"/>
    <n v="7217.2"/>
    <n v="132.80000000000018"/>
    <n v="0.98193197278911559"/>
    <m/>
    <m/>
    <n v="6100"/>
    <n v="7217.2"/>
    <n v="1117.1999999999998"/>
    <n v="0.81685245901639347"/>
    <m/>
    <m/>
  </r>
  <r>
    <x v="0"/>
    <x v="1"/>
    <x v="0"/>
    <d v="2022-02-28T00:00:00"/>
    <d v="2022-03-06T00:00:00"/>
    <x v="0"/>
    <x v="3"/>
    <x v="13"/>
    <s v="W10"/>
    <x v="13"/>
    <s v="11VMB00316"/>
    <m/>
    <s v="Domestic"/>
    <x v="1"/>
    <x v="4"/>
    <s v="KI"/>
    <x v="1"/>
    <n v="12652"/>
    <n v="23020"/>
    <n v="10368"/>
    <n v="0.18052481821055955"/>
    <m/>
    <m/>
    <n v="20275"/>
    <n v="23020"/>
    <n v="2745"/>
    <n v="0.86461159062885329"/>
    <m/>
    <m/>
  </r>
  <r>
    <x v="0"/>
    <x v="1"/>
    <x v="0"/>
    <d v="2022-02-28T00:00:00"/>
    <d v="2022-03-06T00:00:00"/>
    <x v="0"/>
    <x v="3"/>
    <x v="13"/>
    <s v="W10"/>
    <x v="13"/>
    <s v="11VMB00317"/>
    <m/>
    <s v="Domestic"/>
    <x v="1"/>
    <x v="4"/>
    <s v="KI"/>
    <x v="1"/>
    <n v="360"/>
    <n v="360"/>
    <n v="0"/>
    <n v="1"/>
    <m/>
    <m/>
    <n v="720"/>
    <n v="360"/>
    <n v="360"/>
    <n v="0.5"/>
    <m/>
    <m/>
  </r>
  <r>
    <x v="0"/>
    <x v="1"/>
    <x v="0"/>
    <d v="2022-02-28T00:00:00"/>
    <d v="2022-03-06T00:00:00"/>
    <x v="0"/>
    <x v="3"/>
    <x v="13"/>
    <s v="W10"/>
    <x v="13"/>
    <s v="11VMB00318"/>
    <m/>
    <s v="Domestic"/>
    <x v="1"/>
    <x v="4"/>
    <s v="KI"/>
    <x v="1"/>
    <n v="5000"/>
    <n v="4885"/>
    <n v="115"/>
    <n v="0.97699999999999998"/>
    <m/>
    <m/>
    <n v="5900"/>
    <n v="4885"/>
    <n v="1015"/>
    <n v="0.82796610169491525"/>
    <m/>
    <m/>
  </r>
  <r>
    <x v="0"/>
    <x v="1"/>
    <x v="0"/>
    <d v="2022-02-28T00:00:00"/>
    <d v="2022-03-06T00:00:00"/>
    <x v="0"/>
    <x v="3"/>
    <x v="13"/>
    <s v="W10"/>
    <x v="13"/>
    <s v="11VMB00319"/>
    <m/>
    <s v="Export"/>
    <x v="1"/>
    <x v="4"/>
    <s v="KI"/>
    <x v="1"/>
    <n v="6000"/>
    <n v="6296"/>
    <n v="296"/>
    <n v="0.95066666666666666"/>
    <m/>
    <m/>
    <n v="6000"/>
    <n v="6296"/>
    <n v="296"/>
    <n v="0.95066666666666666"/>
    <m/>
    <m/>
  </r>
  <r>
    <x v="0"/>
    <x v="1"/>
    <x v="0"/>
    <d v="2022-02-28T00:00:00"/>
    <d v="2022-03-06T00:00:00"/>
    <x v="0"/>
    <x v="3"/>
    <x v="13"/>
    <s v="W10"/>
    <x v="13"/>
    <s v="11VMB00320"/>
    <m/>
    <s v="Domestic"/>
    <x v="1"/>
    <x v="4"/>
    <s v="KI"/>
    <x v="1"/>
    <n v="650"/>
    <n v="950.5"/>
    <n v="300.5"/>
    <n v="0.53769230769230769"/>
    <m/>
    <m/>
    <n v="850"/>
    <n v="950.5"/>
    <n v="100.5"/>
    <n v="0.88176470588235289"/>
    <m/>
    <m/>
  </r>
  <r>
    <x v="0"/>
    <x v="1"/>
    <x v="0"/>
    <d v="2022-02-28T00:00:00"/>
    <d v="2022-03-06T00:00:00"/>
    <x v="0"/>
    <x v="3"/>
    <x v="13"/>
    <s v="W10"/>
    <x v="13"/>
    <s v="11VMB00321"/>
    <m/>
    <s v="Domestic"/>
    <x v="1"/>
    <x v="4"/>
    <s v="KI"/>
    <x v="1"/>
    <n v="2000"/>
    <n v="3740"/>
    <n v="1740"/>
    <n v="0.13"/>
    <m/>
    <m/>
    <n v="3750"/>
    <n v="3740"/>
    <n v="10"/>
    <n v="0.99733333333333329"/>
    <m/>
    <m/>
  </r>
  <r>
    <x v="0"/>
    <x v="1"/>
    <x v="0"/>
    <d v="2022-02-28T00:00:00"/>
    <d v="2022-03-06T00:00:00"/>
    <x v="0"/>
    <x v="3"/>
    <x v="13"/>
    <s v="W10"/>
    <x v="13"/>
    <s v="11VMB00325"/>
    <m/>
    <s v="Domestic"/>
    <x v="1"/>
    <x v="4"/>
    <s v="KI"/>
    <x v="1"/>
    <n v="0"/>
    <n v="72"/>
    <n v="72"/>
    <n v="0"/>
    <m/>
    <m/>
    <n v="72"/>
    <n v="72"/>
    <n v="0"/>
    <n v="1"/>
    <m/>
    <m/>
  </r>
  <r>
    <x v="0"/>
    <x v="1"/>
    <x v="0"/>
    <d v="2022-02-28T00:00:00"/>
    <d v="2022-03-06T00:00:00"/>
    <x v="0"/>
    <x v="3"/>
    <x v="13"/>
    <s v="W10"/>
    <x v="13"/>
    <s v="11VMB00327"/>
    <m/>
    <s v="Domestic"/>
    <x v="1"/>
    <x v="4"/>
    <s v="KI"/>
    <x v="1"/>
    <n v="2100"/>
    <n v="1100"/>
    <n v="1000"/>
    <n v="0.52380952380952384"/>
    <m/>
    <m/>
    <n v="1100"/>
    <n v="1100"/>
    <n v="0"/>
    <n v="1"/>
    <m/>
    <m/>
  </r>
  <r>
    <x v="0"/>
    <x v="1"/>
    <x v="0"/>
    <d v="2022-02-28T00:00:00"/>
    <d v="2022-03-06T00:00:00"/>
    <x v="0"/>
    <x v="3"/>
    <x v="13"/>
    <s v="W10"/>
    <x v="13"/>
    <s v="11VMB00327GG"/>
    <m/>
    <s v="Domestic"/>
    <x v="1"/>
    <x v="4"/>
    <s v="KI"/>
    <x v="1"/>
    <n v="200"/>
    <n v="800"/>
    <n v="600"/>
    <n v="0"/>
    <m/>
    <m/>
    <n v="800"/>
    <n v="800"/>
    <n v="0"/>
    <n v="1"/>
    <m/>
    <m/>
  </r>
  <r>
    <x v="0"/>
    <x v="1"/>
    <x v="0"/>
    <d v="2022-02-28T00:00:00"/>
    <d v="2022-03-06T00:00:00"/>
    <x v="0"/>
    <x v="3"/>
    <x v="13"/>
    <s v="W10"/>
    <x v="13"/>
    <s v="11VMB00328"/>
    <m/>
    <s v="Domestic"/>
    <x v="1"/>
    <x v="4"/>
    <s v="KI"/>
    <x v="1"/>
    <n v="0"/>
    <n v="0"/>
    <n v="0"/>
    <n v="0"/>
    <m/>
    <m/>
    <n v="0"/>
    <n v="0"/>
    <n v="0"/>
    <n v="0"/>
    <m/>
    <m/>
  </r>
  <r>
    <x v="0"/>
    <x v="1"/>
    <x v="0"/>
    <d v="2022-02-28T00:00:00"/>
    <d v="2022-03-06T00:00:00"/>
    <x v="0"/>
    <x v="3"/>
    <x v="13"/>
    <s v="W10"/>
    <x v="13"/>
    <s v="11VMB00329"/>
    <m/>
    <s v="Domestic"/>
    <x v="1"/>
    <x v="4"/>
    <s v="KI"/>
    <x v="1"/>
    <n v="1200"/>
    <n v="960"/>
    <n v="240"/>
    <n v="0.8"/>
    <m/>
    <m/>
    <n v="960"/>
    <n v="960"/>
    <n v="0"/>
    <n v="1"/>
    <m/>
    <m/>
  </r>
  <r>
    <x v="0"/>
    <x v="1"/>
    <x v="0"/>
    <d v="2022-02-28T00:00:00"/>
    <d v="2022-03-06T00:00:00"/>
    <x v="0"/>
    <x v="3"/>
    <x v="13"/>
    <s v="W10"/>
    <x v="13"/>
    <s v="11VMB00341"/>
    <m/>
    <s v="Domestic"/>
    <x v="1"/>
    <x v="4"/>
    <s v="KI"/>
    <x v="1"/>
    <n v="1650"/>
    <n v="1399.2"/>
    <n v="250.79999999999995"/>
    <n v="0.84800000000000009"/>
    <m/>
    <m/>
    <n v="1350"/>
    <n v="1399.2"/>
    <n v="49.200000000000045"/>
    <n v="0.9635555555555555"/>
    <m/>
    <m/>
  </r>
  <r>
    <x v="0"/>
    <x v="1"/>
    <x v="0"/>
    <d v="2022-02-28T00:00:00"/>
    <d v="2022-03-06T00:00:00"/>
    <x v="0"/>
    <x v="3"/>
    <x v="13"/>
    <s v="W10"/>
    <x v="13"/>
    <s v="12GER00001"/>
    <m/>
    <s v="Export"/>
    <x v="1"/>
    <x v="4"/>
    <s v="KI"/>
    <x v="1"/>
    <n v="0"/>
    <n v="0"/>
    <n v="0"/>
    <n v="0"/>
    <m/>
    <m/>
    <n v="0"/>
    <n v="0"/>
    <n v="0"/>
    <n v="0"/>
    <m/>
    <m/>
  </r>
  <r>
    <x v="0"/>
    <x v="1"/>
    <x v="0"/>
    <d v="2022-02-28T00:00:00"/>
    <d v="2022-03-06T00:00:00"/>
    <x v="0"/>
    <x v="3"/>
    <x v="13"/>
    <s v="W10"/>
    <x v="13"/>
    <s v="12GER00002"/>
    <m/>
    <s v="Export"/>
    <x v="1"/>
    <x v="4"/>
    <s v="KI"/>
    <x v="1"/>
    <n v="0"/>
    <n v="0"/>
    <n v="0"/>
    <n v="0"/>
    <m/>
    <m/>
    <n v="0"/>
    <n v="0"/>
    <n v="0"/>
    <n v="0"/>
    <m/>
    <m/>
  </r>
  <r>
    <x v="0"/>
    <x v="1"/>
    <x v="0"/>
    <d v="2022-02-28T00:00:00"/>
    <d v="2022-03-06T00:00:00"/>
    <x v="0"/>
    <x v="3"/>
    <x v="13"/>
    <s v="W10"/>
    <x v="13"/>
    <s v="12JBP00009"/>
    <m/>
    <s v="Export"/>
    <x v="1"/>
    <x v="4"/>
    <s v="KI"/>
    <x v="1"/>
    <n v="7200"/>
    <n v="6013.5"/>
    <n v="1186.5"/>
    <n v="0.83520833333333333"/>
    <m/>
    <m/>
    <n v="5700"/>
    <n v="6013.5"/>
    <n v="313.5"/>
    <n v="0.94499999999999995"/>
    <m/>
    <m/>
  </r>
  <r>
    <x v="0"/>
    <x v="1"/>
    <x v="0"/>
    <d v="2022-02-28T00:00:00"/>
    <d v="2022-03-06T00:00:00"/>
    <x v="0"/>
    <x v="3"/>
    <x v="13"/>
    <s v="W10"/>
    <x v="13"/>
    <s v="12SIM00004"/>
    <m/>
    <s v="Export"/>
    <x v="1"/>
    <x v="4"/>
    <s v="KI"/>
    <x v="1"/>
    <n v="0"/>
    <n v="0"/>
    <n v="0"/>
    <n v="0"/>
    <m/>
    <m/>
    <n v="0"/>
    <n v="0"/>
    <n v="0"/>
    <n v="0"/>
    <m/>
    <m/>
  </r>
  <r>
    <x v="0"/>
    <x v="1"/>
    <x v="0"/>
    <d v="2022-02-28T00:00:00"/>
    <d v="2022-03-06T00:00:00"/>
    <x v="0"/>
    <x v="3"/>
    <x v="13"/>
    <s v="W10"/>
    <x v="13"/>
    <s v="12SIM00006"/>
    <m/>
    <s v="Export"/>
    <x v="1"/>
    <x v="4"/>
    <s v="KI"/>
    <x v="1"/>
    <n v="0"/>
    <n v="0"/>
    <n v="0"/>
    <n v="0"/>
    <m/>
    <m/>
    <n v="0"/>
    <n v="0"/>
    <n v="0"/>
    <n v="0"/>
    <m/>
    <m/>
  </r>
  <r>
    <x v="0"/>
    <x v="1"/>
    <x v="0"/>
    <d v="2022-02-28T00:00:00"/>
    <d v="2022-03-06T00:00:00"/>
    <x v="0"/>
    <x v="3"/>
    <x v="13"/>
    <s v="W10"/>
    <x v="13"/>
    <s v="12THB00001"/>
    <m/>
    <s v="Export"/>
    <x v="1"/>
    <x v="4"/>
    <s v=""/>
    <x v="1"/>
    <n v="0"/>
    <m/>
    <n v="0"/>
    <n v="0"/>
    <m/>
    <m/>
    <m/>
    <n v="0"/>
    <n v="0"/>
    <n v="0"/>
    <m/>
    <m/>
  </r>
  <r>
    <x v="0"/>
    <x v="1"/>
    <x v="0"/>
    <d v="2022-02-28T00:00:00"/>
    <d v="2022-03-06T00:00:00"/>
    <x v="0"/>
    <x v="3"/>
    <x v="13"/>
    <s v="W10"/>
    <x v="13"/>
    <s v="12THB00002"/>
    <m/>
    <s v="Export"/>
    <x v="1"/>
    <x v="4"/>
    <s v=""/>
    <x v="1"/>
    <n v="0"/>
    <m/>
    <n v="0"/>
    <n v="0"/>
    <m/>
    <m/>
    <m/>
    <n v="0"/>
    <n v="0"/>
    <n v="0"/>
    <m/>
    <m/>
  </r>
  <r>
    <x v="0"/>
    <x v="1"/>
    <x v="0"/>
    <d v="2022-02-28T00:00:00"/>
    <d v="2022-03-06T00:00:00"/>
    <x v="0"/>
    <x v="3"/>
    <x v="13"/>
    <s v="W10"/>
    <x v="13"/>
    <s v="12THB00006"/>
    <m/>
    <s v="Export"/>
    <x v="1"/>
    <x v="4"/>
    <s v="KI"/>
    <x v="1"/>
    <n v="0"/>
    <n v="0"/>
    <n v="0"/>
    <n v="0"/>
    <m/>
    <m/>
    <n v="0"/>
    <n v="0"/>
    <n v="0"/>
    <n v="0"/>
    <m/>
    <m/>
  </r>
  <r>
    <x v="0"/>
    <x v="1"/>
    <x v="0"/>
    <d v="2022-02-28T00:00:00"/>
    <d v="2022-03-06T00:00:00"/>
    <x v="0"/>
    <x v="3"/>
    <x v="13"/>
    <s v="W10"/>
    <x v="13"/>
    <s v="12THB00007"/>
    <m/>
    <s v="Export"/>
    <x v="1"/>
    <x v="4"/>
    <s v="KI"/>
    <x v="1"/>
    <n v="0"/>
    <n v="0"/>
    <n v="0"/>
    <n v="0"/>
    <m/>
    <m/>
    <n v="0"/>
    <n v="0"/>
    <n v="0"/>
    <n v="0"/>
    <m/>
    <m/>
  </r>
  <r>
    <x v="0"/>
    <x v="1"/>
    <x v="0"/>
    <d v="2022-02-28T00:00:00"/>
    <d v="2022-03-06T00:00:00"/>
    <x v="0"/>
    <x v="3"/>
    <x v="13"/>
    <s v="W10"/>
    <x v="13"/>
    <s v="12THB00009"/>
    <m/>
    <s v="Export"/>
    <x v="1"/>
    <x v="4"/>
    <s v="KI"/>
    <x v="1"/>
    <n v="0"/>
    <n v="0"/>
    <n v="0"/>
    <n v="0"/>
    <m/>
    <m/>
    <n v="0"/>
    <n v="0"/>
    <n v="0"/>
    <n v="0"/>
    <m/>
    <m/>
  </r>
  <r>
    <x v="0"/>
    <x v="1"/>
    <x v="0"/>
    <d v="2022-02-28T00:00:00"/>
    <d v="2022-03-06T00:00:00"/>
    <x v="0"/>
    <x v="3"/>
    <x v="13"/>
    <s v="W10"/>
    <x v="13"/>
    <s v="12THB00013"/>
    <m/>
    <s v="Export"/>
    <x v="1"/>
    <x v="4"/>
    <s v="KI"/>
    <x v="1"/>
    <n v="0"/>
    <n v="0"/>
    <n v="0"/>
    <n v="0"/>
    <m/>
    <m/>
    <n v="0"/>
    <n v="0"/>
    <n v="0"/>
    <n v="0"/>
    <m/>
    <m/>
  </r>
  <r>
    <x v="0"/>
    <x v="1"/>
    <x v="0"/>
    <d v="2022-02-28T00:00:00"/>
    <d v="2022-03-06T00:00:00"/>
    <x v="0"/>
    <x v="3"/>
    <x v="13"/>
    <s v="W10"/>
    <x v="13"/>
    <s v="12THB00014"/>
    <m/>
    <s v="Export"/>
    <x v="1"/>
    <x v="4"/>
    <s v="KI"/>
    <x v="1"/>
    <n v="0"/>
    <n v="0"/>
    <n v="0"/>
    <n v="0"/>
    <m/>
    <m/>
    <n v="0"/>
    <n v="0"/>
    <n v="0"/>
    <n v="0"/>
    <m/>
    <m/>
  </r>
  <r>
    <x v="0"/>
    <x v="1"/>
    <x v="0"/>
    <d v="2022-02-28T00:00:00"/>
    <d v="2022-03-06T00:00:00"/>
    <x v="0"/>
    <x v="3"/>
    <x v="13"/>
    <s v="W10"/>
    <x v="13"/>
    <s v="11VMB00335"/>
    <m/>
    <s v="Domestic"/>
    <x v="2"/>
    <x v="5"/>
    <s v="Se"/>
    <x v="0"/>
    <n v="0"/>
    <n v="0"/>
    <n v="0"/>
    <n v="0"/>
    <m/>
    <m/>
    <n v="0"/>
    <n v="0"/>
    <n v="0"/>
    <n v="0"/>
    <m/>
    <m/>
  </r>
  <r>
    <x v="0"/>
    <x v="1"/>
    <x v="0"/>
    <d v="2022-02-28T00:00:00"/>
    <d v="2022-03-06T00:00:00"/>
    <x v="0"/>
    <x v="3"/>
    <x v="13"/>
    <s v="W10"/>
    <x v="13"/>
    <s v="TPCEBB031"/>
    <m/>
    <s v="Domestic"/>
    <x v="2"/>
    <x v="6"/>
    <s v="Fr"/>
    <x v="0"/>
    <n v="1570"/>
    <n v="1544.0100000000002"/>
    <n v="25.989999999999782"/>
    <n v="0.98344585987261157"/>
    <m/>
    <m/>
    <n v="1570"/>
    <n v="1544.0100000000002"/>
    <n v="25.989999999999782"/>
    <n v="0.98344585987261157"/>
    <m/>
    <m/>
  </r>
  <r>
    <x v="0"/>
    <x v="1"/>
    <x v="0"/>
    <d v="2022-02-28T00:00:00"/>
    <d v="2022-03-06T00:00:00"/>
    <x v="0"/>
    <x v="3"/>
    <x v="13"/>
    <s v="W10"/>
    <x v="13"/>
    <s v="TPCEBG010"/>
    <m/>
    <s v="Domestic"/>
    <x v="2"/>
    <x v="13"/>
    <s v="Ha"/>
    <x v="0"/>
    <n v="500"/>
    <n v="1265.4000000000001"/>
    <n v="765.40000000000009"/>
    <n v="0"/>
    <m/>
    <m/>
    <n v="1000"/>
    <n v="1265.4000000000001"/>
    <n v="265.40000000000009"/>
    <n v="0.73459999999999992"/>
    <m/>
    <m/>
  </r>
  <r>
    <x v="0"/>
    <x v="1"/>
    <x v="0"/>
    <d v="2022-02-28T00:00:00"/>
    <d v="2022-03-06T00:00:00"/>
    <x v="0"/>
    <x v="3"/>
    <x v="13"/>
    <s v="W10"/>
    <x v="13"/>
    <s v="TPCEMI001"/>
    <m/>
    <s v="Domestic"/>
    <x v="2"/>
    <x v="6"/>
    <s v="Fr"/>
    <x v="0"/>
    <n v="0"/>
    <n v="0"/>
    <n v="0"/>
    <n v="0"/>
    <m/>
    <m/>
    <n v="0"/>
    <n v="0"/>
    <n v="0"/>
    <n v="0"/>
    <m/>
    <m/>
  </r>
  <r>
    <x v="0"/>
    <x v="1"/>
    <x v="0"/>
    <d v="2022-02-28T00:00:00"/>
    <d v="2022-03-06T00:00:00"/>
    <x v="0"/>
    <x v="3"/>
    <x v="13"/>
    <s v="W10"/>
    <x v="13"/>
    <s v="TPCERB001"/>
    <m/>
    <s v="Domestic"/>
    <x v="2"/>
    <x v="5"/>
    <s v="Se"/>
    <x v="0"/>
    <n v="0"/>
    <n v="0"/>
    <n v="0"/>
    <n v="0"/>
    <m/>
    <m/>
    <n v="0"/>
    <n v="0"/>
    <n v="0"/>
    <n v="0"/>
    <m/>
    <m/>
  </r>
  <r>
    <x v="0"/>
    <x v="1"/>
    <x v="0"/>
    <d v="2022-02-28T00:00:00"/>
    <d v="2022-03-06T00:00:00"/>
    <x v="0"/>
    <x v="3"/>
    <x v="13"/>
    <s v="W10"/>
    <x v="13"/>
    <s v="TPCERB002"/>
    <m/>
    <s v="Domestic"/>
    <x v="2"/>
    <x v="5"/>
    <s v="Se"/>
    <x v="0"/>
    <n v="0"/>
    <n v="0"/>
    <n v="0"/>
    <n v="0"/>
    <m/>
    <m/>
    <n v="0"/>
    <n v="0"/>
    <n v="0"/>
    <n v="0"/>
    <m/>
    <m/>
  </r>
  <r>
    <x v="0"/>
    <x v="1"/>
    <x v="0"/>
    <d v="2022-02-28T00:00:00"/>
    <d v="2022-03-06T00:00:00"/>
    <x v="0"/>
    <x v="3"/>
    <x v="13"/>
    <s v="W10"/>
    <x v="13"/>
    <s v="TPCERB003"/>
    <m/>
    <s v="Domestic"/>
    <x v="2"/>
    <x v="5"/>
    <s v=""/>
    <x v="0"/>
    <n v="0"/>
    <n v="0"/>
    <n v="0"/>
    <n v="0"/>
    <m/>
    <m/>
    <n v="0"/>
    <n v="0"/>
    <n v="0"/>
    <n v="0"/>
    <m/>
    <m/>
  </r>
  <r>
    <x v="0"/>
    <x v="1"/>
    <x v="0"/>
    <d v="2022-02-28T00:00:00"/>
    <d v="2022-03-06T00:00:00"/>
    <x v="0"/>
    <x v="3"/>
    <x v="13"/>
    <s v="W10"/>
    <x v="13"/>
    <s v="11VMB00273"/>
    <m/>
    <s v="Domestic"/>
    <x v="3"/>
    <x v="6"/>
    <s v="Fi"/>
    <x v="0"/>
    <n v="0"/>
    <n v="0"/>
    <n v="0"/>
    <n v="0"/>
    <m/>
    <m/>
    <n v="0"/>
    <n v="0"/>
    <n v="0"/>
    <n v="0"/>
    <m/>
    <m/>
  </r>
  <r>
    <x v="0"/>
    <x v="1"/>
    <x v="0"/>
    <d v="2022-02-28T00:00:00"/>
    <d v="2022-03-06T00:00:00"/>
    <x v="0"/>
    <x v="3"/>
    <x v="13"/>
    <s v="W10"/>
    <x v="13"/>
    <s v="11VMB00306"/>
    <m/>
    <s v="Domestic"/>
    <x v="3"/>
    <x v="7"/>
    <s v="BT"/>
    <x v="0"/>
    <n v="700"/>
    <n v="663"/>
    <n v="37"/>
    <n v="0.94714285714285718"/>
    <m/>
    <m/>
    <n v="700"/>
    <n v="663"/>
    <n v="37"/>
    <n v="0.94714285714285718"/>
    <m/>
    <m/>
  </r>
  <r>
    <x v="0"/>
    <x v="1"/>
    <x v="0"/>
    <d v="2022-02-28T00:00:00"/>
    <d v="2022-03-06T00:00:00"/>
    <x v="0"/>
    <x v="3"/>
    <x v="13"/>
    <s v="W10"/>
    <x v="13"/>
    <s v="11VMB00308"/>
    <m/>
    <s v="Domestic"/>
    <x v="3"/>
    <x v="7"/>
    <s v="BT"/>
    <x v="0"/>
    <n v="300"/>
    <n v="325"/>
    <n v="25"/>
    <n v="0.91666666666666663"/>
    <m/>
    <m/>
    <n v="300"/>
    <n v="325"/>
    <n v="25"/>
    <n v="0.91666666666666663"/>
    <m/>
    <m/>
  </r>
  <r>
    <x v="0"/>
    <x v="1"/>
    <x v="0"/>
    <d v="2022-02-28T00:00:00"/>
    <d v="2022-03-06T00:00:00"/>
    <x v="0"/>
    <x v="3"/>
    <x v="13"/>
    <s v="W10"/>
    <x v="13"/>
    <s v="11VMB00309"/>
    <m/>
    <s v="Domestic"/>
    <x v="3"/>
    <x v="7"/>
    <s v="BT"/>
    <x v="0"/>
    <n v="800"/>
    <n v="782"/>
    <n v="18"/>
    <n v="0.97750000000000004"/>
    <m/>
    <m/>
    <n v="600"/>
    <n v="782"/>
    <n v="182"/>
    <n v="0.69666666666666666"/>
    <m/>
    <m/>
  </r>
  <r>
    <x v="0"/>
    <x v="1"/>
    <x v="0"/>
    <d v="2022-02-28T00:00:00"/>
    <d v="2022-03-06T00:00:00"/>
    <x v="0"/>
    <x v="3"/>
    <x v="13"/>
    <s v="W10"/>
    <x v="13"/>
    <s v="11VMB00311"/>
    <m/>
    <s v="Domestic"/>
    <x v="3"/>
    <x v="7"/>
    <s v="BT"/>
    <x v="0"/>
    <n v="800"/>
    <n v="728"/>
    <n v="72"/>
    <n v="0.91"/>
    <m/>
    <m/>
    <n v="800"/>
    <n v="728"/>
    <n v="72"/>
    <n v="0.91"/>
    <m/>
    <m/>
  </r>
  <r>
    <x v="0"/>
    <x v="1"/>
    <x v="0"/>
    <d v="2022-02-28T00:00:00"/>
    <d v="2022-03-06T00:00:00"/>
    <x v="0"/>
    <x v="3"/>
    <x v="13"/>
    <s v="W10"/>
    <x v="13"/>
    <s v="11VMB00385"/>
    <m/>
    <s v="Domestic"/>
    <x v="3"/>
    <x v="6"/>
    <s v="Fi"/>
    <x v="0"/>
    <n v="350"/>
    <n v="309"/>
    <n v="41"/>
    <n v="0.8828571428571429"/>
    <m/>
    <m/>
    <n v="350"/>
    <n v="309"/>
    <n v="41"/>
    <n v="0.8828571428571429"/>
    <m/>
    <m/>
  </r>
  <r>
    <x v="0"/>
    <x v="1"/>
    <x v="0"/>
    <d v="2022-02-28T00:00:00"/>
    <d v="2022-03-06T00:00:00"/>
    <x v="0"/>
    <x v="3"/>
    <x v="13"/>
    <s v="W10"/>
    <x v="13"/>
    <s v="BTPCHCB001"/>
    <m/>
    <s v="Domestic"/>
    <x v="3"/>
    <x v="7"/>
    <s v="BT"/>
    <x v="0"/>
    <n v="0"/>
    <n v="0"/>
    <n v="0"/>
    <n v="0"/>
    <m/>
    <m/>
    <n v="0"/>
    <n v="0"/>
    <n v="0"/>
    <n v="0"/>
    <m/>
    <m/>
  </r>
  <r>
    <x v="0"/>
    <x v="1"/>
    <x v="0"/>
    <d v="2022-02-28T00:00:00"/>
    <d v="2022-03-06T00:00:00"/>
    <x v="0"/>
    <x v="3"/>
    <x v="13"/>
    <s v="W10"/>
    <x v="13"/>
    <s v="BTPOHYBM01"/>
    <m/>
    <s v="Domestic"/>
    <x v="3"/>
    <x v="7"/>
    <s v="BT"/>
    <x v="0"/>
    <n v="0"/>
    <n v="0"/>
    <n v="0"/>
    <n v="0"/>
    <m/>
    <m/>
    <n v="0"/>
    <n v="0"/>
    <n v="0"/>
    <n v="0"/>
    <m/>
    <m/>
  </r>
  <r>
    <x v="0"/>
    <x v="1"/>
    <x v="0"/>
    <d v="2022-02-28T00:00:00"/>
    <d v="2022-03-06T00:00:00"/>
    <x v="0"/>
    <x v="3"/>
    <x v="13"/>
    <s v="W10"/>
    <x v="13"/>
    <s v="HHCEBV004"/>
    <m/>
    <s v="Domestic"/>
    <x v="3"/>
    <x v="7"/>
    <s v="Ba"/>
    <x v="0"/>
    <n v="300"/>
    <n v="306"/>
    <n v="6"/>
    <n v="0.98"/>
    <m/>
    <m/>
    <n v="300"/>
    <n v="306"/>
    <n v="6"/>
    <n v="0.98"/>
    <m/>
    <m/>
  </r>
  <r>
    <x v="0"/>
    <x v="1"/>
    <x v="0"/>
    <d v="2022-02-28T00:00:00"/>
    <d v="2022-03-06T00:00:00"/>
    <x v="0"/>
    <x v="3"/>
    <x v="13"/>
    <s v="W10"/>
    <x v="13"/>
    <s v="HHCECV006"/>
    <m/>
    <s v="Domestic"/>
    <x v="3"/>
    <x v="7"/>
    <s v="Ba"/>
    <x v="0"/>
    <n v="3650"/>
    <n v="3568"/>
    <n v="82"/>
    <n v="0.97753424657534249"/>
    <m/>
    <m/>
    <n v="3700"/>
    <n v="3568"/>
    <n v="132"/>
    <n v="0.96432432432432436"/>
    <m/>
    <m/>
  </r>
  <r>
    <x v="0"/>
    <x v="1"/>
    <x v="0"/>
    <d v="2022-02-28T00:00:00"/>
    <d v="2022-03-06T00:00:00"/>
    <x v="0"/>
    <x v="3"/>
    <x v="13"/>
    <s v="W10"/>
    <x v="13"/>
    <s v="HHCEXX001"/>
    <m/>
    <s v="Domestic"/>
    <x v="3"/>
    <x v="5"/>
    <s v="Sa"/>
    <x v="3"/>
    <n v="200"/>
    <n v="153.80000000000001"/>
    <n v="46.199999999999989"/>
    <n v="0.76900000000000002"/>
    <m/>
    <m/>
    <n v="200"/>
    <n v="153.80000000000001"/>
    <n v="46.199999999999989"/>
    <n v="0.76900000000000002"/>
    <m/>
    <m/>
  </r>
  <r>
    <x v="0"/>
    <x v="1"/>
    <x v="0"/>
    <d v="2022-02-28T00:00:00"/>
    <d v="2022-03-06T00:00:00"/>
    <x v="0"/>
    <x v="3"/>
    <x v="13"/>
    <s v="W10"/>
    <x v="13"/>
    <s v="HHCEXX003"/>
    <m/>
    <s v="Domestic"/>
    <x v="3"/>
    <x v="5"/>
    <s v="Sa"/>
    <x v="3"/>
    <n v="200"/>
    <n v="182.2"/>
    <n v="17.800000000000011"/>
    <n v="0.91099999999999992"/>
    <m/>
    <m/>
    <n v="200"/>
    <n v="182.2"/>
    <n v="17.800000000000011"/>
    <n v="0.91099999999999992"/>
    <m/>
    <m/>
  </r>
  <r>
    <x v="0"/>
    <x v="1"/>
    <x v="0"/>
    <d v="2022-02-28T00:00:00"/>
    <d v="2022-03-06T00:00:00"/>
    <x v="0"/>
    <x v="3"/>
    <x v="13"/>
    <s v="W10"/>
    <x v="13"/>
    <s v="HHCEXX010"/>
    <m/>
    <s v="Domestic"/>
    <x v="3"/>
    <x v="5"/>
    <s v="Sa"/>
    <x v="3"/>
    <n v="4920"/>
    <n v="5150.5"/>
    <n v="230.5"/>
    <n v="0.95315040650406502"/>
    <m/>
    <m/>
    <n v="6101"/>
    <n v="5150.5"/>
    <n v="950.5"/>
    <n v="0.84420586789050978"/>
    <m/>
    <m/>
  </r>
  <r>
    <x v="0"/>
    <x v="1"/>
    <x v="0"/>
    <d v="2022-02-28T00:00:00"/>
    <d v="2022-03-06T00:00:00"/>
    <x v="0"/>
    <x v="3"/>
    <x v="13"/>
    <s v="W10"/>
    <x v="13"/>
    <s v="MLPLXOT004"/>
    <m/>
    <s v="Domestic"/>
    <x v="3"/>
    <x v="5"/>
    <s v=""/>
    <x v="0"/>
    <n v="0"/>
    <n v="0"/>
    <n v="0"/>
    <n v="0"/>
    <m/>
    <m/>
    <n v="0"/>
    <n v="0"/>
    <n v="0"/>
    <n v="0"/>
    <m/>
    <m/>
  </r>
  <r>
    <x v="0"/>
    <x v="1"/>
    <x v="0"/>
    <d v="2022-02-28T00:00:00"/>
    <d v="2022-03-06T00:00:00"/>
    <x v="0"/>
    <x v="3"/>
    <x v="13"/>
    <s v="W10"/>
    <x v="13"/>
    <s v="TPCEBG004"/>
    <m/>
    <s v="Domestic"/>
    <x v="3"/>
    <x v="5"/>
    <s v=""/>
    <x v="0"/>
    <n v="0"/>
    <n v="0"/>
    <n v="0"/>
    <n v="0"/>
    <m/>
    <m/>
    <n v="0"/>
    <n v="0"/>
    <n v="0"/>
    <n v="0"/>
    <m/>
    <m/>
  </r>
  <r>
    <x v="0"/>
    <x v="1"/>
    <x v="0"/>
    <d v="2022-02-28T00:00:00"/>
    <d v="2022-03-06T00:00:00"/>
    <x v="0"/>
    <x v="3"/>
    <x v="13"/>
    <s v="W10"/>
    <x v="13"/>
    <s v="TPCEBV001"/>
    <m/>
    <s v="Domestic"/>
    <x v="3"/>
    <x v="7"/>
    <s v="Ba"/>
    <x v="0"/>
    <n v="900"/>
    <n v="1308"/>
    <n v="408"/>
    <n v="0.54666666666666663"/>
    <m/>
    <m/>
    <n v="1300"/>
    <n v="1308"/>
    <n v="8"/>
    <n v="0.99384615384615382"/>
    <m/>
    <m/>
  </r>
  <r>
    <x v="0"/>
    <x v="1"/>
    <x v="0"/>
    <d v="2022-02-28T00:00:00"/>
    <d v="2022-03-06T00:00:00"/>
    <x v="0"/>
    <x v="3"/>
    <x v="13"/>
    <s v="W10"/>
    <x v="13"/>
    <s v="TPCEBV017"/>
    <m/>
    <s v="Domestic"/>
    <x v="3"/>
    <x v="7"/>
    <s v="Ba"/>
    <x v="0"/>
    <n v="4300"/>
    <n v="4289"/>
    <n v="11"/>
    <n v="0.99744186046511629"/>
    <m/>
    <m/>
    <n v="4200"/>
    <n v="4289"/>
    <n v="89"/>
    <n v="0.9788095238095238"/>
    <m/>
    <m/>
  </r>
  <r>
    <x v="0"/>
    <x v="1"/>
    <x v="0"/>
    <d v="2022-02-28T00:00:00"/>
    <d v="2022-03-06T00:00:00"/>
    <x v="0"/>
    <x v="3"/>
    <x v="13"/>
    <s v="W10"/>
    <x v="13"/>
    <s v="TPCECB004"/>
    <m/>
    <s v="Domestic"/>
    <x v="3"/>
    <x v="8"/>
    <s v="Vi"/>
    <x v="0"/>
    <n v="250"/>
    <n v="103"/>
    <n v="147"/>
    <n v="0.41200000000000003"/>
    <m/>
    <m/>
    <n v="100"/>
    <n v="103"/>
    <n v="3"/>
    <n v="0.97"/>
    <m/>
    <m/>
  </r>
  <r>
    <x v="0"/>
    <x v="1"/>
    <x v="0"/>
    <d v="2022-02-28T00:00:00"/>
    <d v="2022-03-06T00:00:00"/>
    <x v="0"/>
    <x v="3"/>
    <x v="13"/>
    <s v="W10"/>
    <x v="13"/>
    <s v="TPCECC006"/>
    <m/>
    <s v="Domestic"/>
    <x v="3"/>
    <x v="6"/>
    <s v="Fi"/>
    <x v="0"/>
    <n v="0"/>
    <n v="0"/>
    <n v="0"/>
    <n v="0"/>
    <m/>
    <m/>
    <n v="0"/>
    <n v="0"/>
    <n v="0"/>
    <n v="0"/>
    <m/>
    <m/>
  </r>
  <r>
    <x v="0"/>
    <x v="1"/>
    <x v="0"/>
    <d v="2022-02-28T00:00:00"/>
    <d v="2022-03-06T00:00:00"/>
    <x v="0"/>
    <x v="3"/>
    <x v="13"/>
    <s v="W10"/>
    <x v="13"/>
    <s v="TPCECL035"/>
    <m/>
    <s v="Domestic"/>
    <x v="3"/>
    <x v="8"/>
    <s v="Vi"/>
    <x v="0"/>
    <n v="1320"/>
    <n v="1626.3000000000002"/>
    <n v="306.30000000000018"/>
    <n v="0.76795454545454533"/>
    <m/>
    <m/>
    <n v="1650"/>
    <n v="1626.3000000000002"/>
    <n v="23.699999999999818"/>
    <n v="0.98563636363636375"/>
    <m/>
    <m/>
  </r>
  <r>
    <x v="0"/>
    <x v="1"/>
    <x v="0"/>
    <d v="2022-02-28T00:00:00"/>
    <d v="2022-03-06T00:00:00"/>
    <x v="0"/>
    <x v="3"/>
    <x v="13"/>
    <s v="W10"/>
    <x v="13"/>
    <s v="TPCECL037"/>
    <m/>
    <s v="Domestic"/>
    <x v="3"/>
    <x v="8"/>
    <s v="Vi"/>
    <x v="0"/>
    <n v="200"/>
    <n v="262"/>
    <n v="62"/>
    <n v="0.69"/>
    <m/>
    <m/>
    <n v="250"/>
    <n v="262"/>
    <n v="12"/>
    <n v="0.95199999999999996"/>
    <m/>
    <m/>
  </r>
  <r>
    <x v="0"/>
    <x v="1"/>
    <x v="0"/>
    <d v="2022-02-28T00:00:00"/>
    <d v="2022-03-06T00:00:00"/>
    <x v="0"/>
    <x v="3"/>
    <x v="13"/>
    <s v="W10"/>
    <x v="13"/>
    <s v="TPCECL038"/>
    <m/>
    <s v="Domestic"/>
    <x v="3"/>
    <x v="8"/>
    <s v="Vi"/>
    <x v="0"/>
    <n v="0"/>
    <n v="0"/>
    <n v="0"/>
    <n v="0"/>
    <m/>
    <m/>
    <n v="0"/>
    <n v="0"/>
    <n v="0"/>
    <n v="0"/>
    <m/>
    <m/>
  </r>
  <r>
    <x v="0"/>
    <x v="1"/>
    <x v="0"/>
    <d v="2022-02-28T00:00:00"/>
    <d v="2022-03-06T00:00:00"/>
    <x v="0"/>
    <x v="3"/>
    <x v="13"/>
    <s v="W10"/>
    <x v="13"/>
    <s v="TPCECL042"/>
    <m/>
    <s v="Domestic"/>
    <x v="3"/>
    <x v="8"/>
    <s v="Vi"/>
    <x v="0"/>
    <n v="0"/>
    <n v="1412.22"/>
    <n v="1412.22"/>
    <n v="0"/>
    <m/>
    <m/>
    <n v="1420"/>
    <n v="1412.22"/>
    <n v="7.7799999999999727"/>
    <n v="0.99452112676056337"/>
    <m/>
    <m/>
  </r>
  <r>
    <x v="0"/>
    <x v="1"/>
    <x v="0"/>
    <d v="2022-02-28T00:00:00"/>
    <d v="2022-03-06T00:00:00"/>
    <x v="0"/>
    <x v="3"/>
    <x v="13"/>
    <s v="W10"/>
    <x v="13"/>
    <s v="TPCECL043"/>
    <m/>
    <s v="Domestic"/>
    <x v="3"/>
    <x v="8"/>
    <s v="Vi"/>
    <x v="0"/>
    <n v="100"/>
    <n v="50.6"/>
    <n v="49.4"/>
    <n v="0.50600000000000001"/>
    <m/>
    <m/>
    <n v="50"/>
    <n v="50.6"/>
    <n v="0.60000000000000142"/>
    <n v="0.98799999999999999"/>
    <m/>
    <m/>
  </r>
  <r>
    <x v="0"/>
    <x v="1"/>
    <x v="0"/>
    <d v="2022-02-28T00:00:00"/>
    <d v="2022-03-06T00:00:00"/>
    <x v="0"/>
    <x v="3"/>
    <x v="13"/>
    <s v="W10"/>
    <x v="13"/>
    <s v="TPCECL044"/>
    <m/>
    <s v="Domestic"/>
    <x v="3"/>
    <x v="8"/>
    <s v="Vi"/>
    <x v="0"/>
    <n v="120"/>
    <n v="74.099999999999994"/>
    <n v="45.900000000000006"/>
    <n v="0.61749999999999994"/>
    <m/>
    <m/>
    <n v="70"/>
    <n v="74.099999999999994"/>
    <n v="4.0999999999999943"/>
    <n v="0.9414285714285715"/>
    <m/>
    <m/>
  </r>
  <r>
    <x v="0"/>
    <x v="1"/>
    <x v="0"/>
    <d v="2022-02-28T00:00:00"/>
    <d v="2022-03-06T00:00:00"/>
    <x v="0"/>
    <x v="3"/>
    <x v="13"/>
    <s v="W10"/>
    <x v="13"/>
    <s v="TPCECL045"/>
    <m/>
    <s v="Domestic"/>
    <x v="3"/>
    <x v="8"/>
    <s v="Vi"/>
    <x v="0"/>
    <n v="600"/>
    <n v="302.39999999999998"/>
    <n v="297.60000000000002"/>
    <n v="0.504"/>
    <m/>
    <m/>
    <n v="300"/>
    <n v="302.39999999999998"/>
    <n v="2.3999999999999773"/>
    <n v="0.9920000000000001"/>
    <m/>
    <m/>
  </r>
  <r>
    <x v="0"/>
    <x v="1"/>
    <x v="0"/>
    <d v="2022-02-28T00:00:00"/>
    <d v="2022-03-06T00:00:00"/>
    <x v="0"/>
    <x v="3"/>
    <x v="13"/>
    <s v="W10"/>
    <x v="13"/>
    <s v="TPCECL046"/>
    <m/>
    <s v="Domestic"/>
    <x v="3"/>
    <x v="8"/>
    <s v="Vi"/>
    <x v="0"/>
    <n v="500"/>
    <n v="0"/>
    <n v="500"/>
    <n v="0"/>
    <m/>
    <m/>
    <n v="0"/>
    <n v="0"/>
    <n v="0"/>
    <n v="0"/>
    <m/>
    <m/>
  </r>
  <r>
    <x v="0"/>
    <x v="1"/>
    <x v="0"/>
    <d v="2022-02-28T00:00:00"/>
    <d v="2022-03-06T00:00:00"/>
    <x v="0"/>
    <x v="3"/>
    <x v="13"/>
    <s v="W10"/>
    <x v="13"/>
    <s v="TPCECLT39"/>
    <m/>
    <s v="Domestic"/>
    <x v="3"/>
    <x v="8"/>
    <s v="Vi"/>
    <x v="0"/>
    <n v="0"/>
    <n v="0"/>
    <n v="0"/>
    <n v="0"/>
    <m/>
    <m/>
    <n v="0"/>
    <n v="0"/>
    <n v="0"/>
    <n v="0"/>
    <m/>
    <m/>
  </r>
  <r>
    <x v="0"/>
    <x v="1"/>
    <x v="0"/>
    <d v="2022-02-28T00:00:00"/>
    <d v="2022-03-06T00:00:00"/>
    <x v="0"/>
    <x v="3"/>
    <x v="13"/>
    <s v="W10"/>
    <x v="13"/>
    <s v="TPCECV001"/>
    <m/>
    <s v="Domestic"/>
    <x v="3"/>
    <x v="7"/>
    <s v="Ba"/>
    <x v="0"/>
    <n v="200"/>
    <n v="414"/>
    <n v="214"/>
    <n v="0"/>
    <m/>
    <m/>
    <n v="400"/>
    <n v="414"/>
    <n v="14"/>
    <n v="0.96499999999999997"/>
    <m/>
    <m/>
  </r>
  <r>
    <x v="0"/>
    <x v="1"/>
    <x v="0"/>
    <d v="2022-02-28T00:00:00"/>
    <d v="2022-03-06T00:00:00"/>
    <x v="0"/>
    <x v="3"/>
    <x v="13"/>
    <s v="W10"/>
    <x v="13"/>
    <s v="TPCECV002"/>
    <m/>
    <s v="Domestic"/>
    <x v="3"/>
    <x v="7"/>
    <s v="Ba"/>
    <x v="0"/>
    <n v="200"/>
    <n v="205"/>
    <n v="5"/>
    <n v="0.97499999999999998"/>
    <m/>
    <m/>
    <n v="200"/>
    <n v="205"/>
    <n v="5"/>
    <n v="0.97499999999999998"/>
    <m/>
    <m/>
  </r>
  <r>
    <x v="0"/>
    <x v="1"/>
    <x v="0"/>
    <d v="2022-02-28T00:00:00"/>
    <d v="2022-03-06T00:00:00"/>
    <x v="0"/>
    <x v="3"/>
    <x v="13"/>
    <s v="W10"/>
    <x v="13"/>
    <s v="TPCECV022"/>
    <m/>
    <s v="Domestic"/>
    <x v="3"/>
    <x v="7"/>
    <s v="Ba"/>
    <x v="0"/>
    <n v="4700"/>
    <n v="5098"/>
    <n v="398"/>
    <n v="0.91531914893617017"/>
    <m/>
    <m/>
    <n v="4800"/>
    <n v="5098"/>
    <n v="298"/>
    <n v="0.93791666666666662"/>
    <m/>
    <m/>
  </r>
  <r>
    <x v="0"/>
    <x v="1"/>
    <x v="0"/>
    <d v="2022-02-28T00:00:00"/>
    <d v="2022-03-06T00:00:00"/>
    <x v="0"/>
    <x v="3"/>
    <x v="13"/>
    <s v="W10"/>
    <x v="13"/>
    <s v="TPCELT001"/>
    <m/>
    <s v="Domestic"/>
    <x v="3"/>
    <x v="7"/>
    <s v="Ba"/>
    <x v="0"/>
    <n v="2500"/>
    <n v="2813"/>
    <n v="313"/>
    <n v="0.87480000000000002"/>
    <m/>
    <m/>
    <n v="2000"/>
    <n v="2813"/>
    <n v="813"/>
    <n v="0.59350000000000003"/>
    <m/>
    <m/>
  </r>
  <r>
    <x v="0"/>
    <x v="1"/>
    <x v="0"/>
    <d v="2022-02-28T00:00:00"/>
    <d v="2022-03-06T00:00:00"/>
    <x v="0"/>
    <x v="3"/>
    <x v="13"/>
    <s v="W10"/>
    <x v="13"/>
    <s v="TPCEMM001"/>
    <m/>
    <s v="Domestic"/>
    <x v="3"/>
    <x v="9"/>
    <s v="Me"/>
    <x v="0"/>
    <n v="0"/>
    <n v="0"/>
    <n v="0"/>
    <n v="0"/>
    <m/>
    <m/>
    <n v="0"/>
    <n v="0"/>
    <n v="0"/>
    <n v="0"/>
    <m/>
    <m/>
  </r>
  <r>
    <x v="0"/>
    <x v="1"/>
    <x v="0"/>
    <d v="2022-02-28T00:00:00"/>
    <d v="2022-03-06T00:00:00"/>
    <x v="0"/>
    <x v="3"/>
    <x v="13"/>
    <s v="W10"/>
    <x v="13"/>
    <s v="TPCEMM003"/>
    <m/>
    <s v="Domestic"/>
    <x v="3"/>
    <x v="9"/>
    <s v="Me"/>
    <x v="0"/>
    <n v="3500"/>
    <n v="3871.5"/>
    <n v="371.5"/>
    <n v="0.89385714285714291"/>
    <m/>
    <m/>
    <n v="3800"/>
    <n v="3871.5"/>
    <n v="71.5"/>
    <n v="0.98118421052631577"/>
    <m/>
    <m/>
  </r>
  <r>
    <x v="0"/>
    <x v="1"/>
    <x v="0"/>
    <d v="2022-02-28T00:00:00"/>
    <d v="2022-03-06T00:00:00"/>
    <x v="0"/>
    <x v="3"/>
    <x v="13"/>
    <s v="W10"/>
    <x v="13"/>
    <s v="TPCTOHYB01"/>
    <m/>
    <s v="Domestic"/>
    <x v="3"/>
    <x v="2"/>
    <s v="Re"/>
    <x v="0"/>
    <n v="0"/>
    <n v="0"/>
    <n v="0"/>
    <n v="0"/>
    <m/>
    <m/>
    <n v="0"/>
    <n v="0"/>
    <n v="0"/>
    <n v="0"/>
    <m/>
    <m/>
  </r>
  <r>
    <x v="0"/>
    <x v="1"/>
    <x v="0"/>
    <d v="2022-02-28T00:00:00"/>
    <d v="2022-03-06T00:00:00"/>
    <x v="0"/>
    <x v="3"/>
    <x v="13"/>
    <s v="W10"/>
    <x v="13"/>
    <s v="TPCTOHYB02"/>
    <m/>
    <s v="Domestic"/>
    <x v="3"/>
    <x v="2"/>
    <s v="Re"/>
    <x v="0"/>
    <n v="0"/>
    <n v="0"/>
    <n v="0"/>
    <n v="0"/>
    <m/>
    <m/>
    <n v="0"/>
    <n v="0"/>
    <n v="0"/>
    <n v="0"/>
    <m/>
    <m/>
  </r>
  <r>
    <x v="0"/>
    <x v="1"/>
    <x v="0"/>
    <d v="2022-02-28T00:00:00"/>
    <d v="2022-03-06T00:00:00"/>
    <x v="0"/>
    <x v="3"/>
    <x v="13"/>
    <s v="W10"/>
    <x v="13"/>
    <s v="TPCTOHYB04"/>
    <m/>
    <s v="Domestic"/>
    <x v="3"/>
    <x v="2"/>
    <s v="Re"/>
    <x v="0"/>
    <n v="0"/>
    <n v="0"/>
    <n v="0"/>
    <n v="0"/>
    <m/>
    <m/>
    <n v="0"/>
    <n v="0"/>
    <n v="0"/>
    <n v="0"/>
    <m/>
    <m/>
  </r>
  <r>
    <x v="0"/>
    <x v="1"/>
    <x v="0"/>
    <d v="2022-02-28T00:00:00"/>
    <d v="2022-03-06T00:00:00"/>
    <x v="0"/>
    <x v="3"/>
    <x v="13"/>
    <s v="W10"/>
    <x v="13"/>
    <s v="TPMDBMD001"/>
    <m/>
    <s v="Domestic"/>
    <x v="3"/>
    <x v="2"/>
    <s v="Re"/>
    <x v="0"/>
    <n v="0"/>
    <n v="0"/>
    <n v="0"/>
    <n v="0"/>
    <m/>
    <m/>
    <n v="0"/>
    <n v="0"/>
    <n v="0"/>
    <n v="0"/>
    <m/>
    <m/>
  </r>
  <r>
    <x v="0"/>
    <x v="1"/>
    <x v="0"/>
    <d v="2022-02-28T00:00:00"/>
    <d v="2022-03-06T00:00:00"/>
    <x v="0"/>
    <x v="3"/>
    <x v="13"/>
    <s v="W10"/>
    <x v="13"/>
    <s v="TPMDBMD003"/>
    <m/>
    <s v="Domestic"/>
    <x v="3"/>
    <x v="2"/>
    <s v=""/>
    <x v="0"/>
    <n v="0"/>
    <n v="0"/>
    <n v="0"/>
    <n v="0"/>
    <m/>
    <m/>
    <n v="0"/>
    <n v="0"/>
    <n v="0"/>
    <n v="0"/>
    <m/>
    <m/>
  </r>
  <r>
    <x v="0"/>
    <x v="1"/>
    <x v="0"/>
    <d v="2022-02-28T00:00:00"/>
    <d v="2022-03-06T00:00:00"/>
    <x v="0"/>
    <x v="3"/>
    <x v="13"/>
    <s v="W10"/>
    <x v="13"/>
    <s v="TPMDBXO001"/>
    <m/>
    <s v="Domestic"/>
    <x v="3"/>
    <x v="2"/>
    <s v=""/>
    <x v="0"/>
    <n v="0"/>
    <n v="0"/>
    <n v="0"/>
    <n v="0"/>
    <m/>
    <m/>
    <n v="0"/>
    <n v="0"/>
    <n v="0"/>
    <n v="0"/>
    <m/>
    <m/>
  </r>
  <r>
    <x v="0"/>
    <x v="1"/>
    <x v="0"/>
    <d v="2022-02-28T00:00:00"/>
    <d v="2022-03-06T00:00:00"/>
    <x v="0"/>
    <x v="3"/>
    <x v="13"/>
    <s v="W10"/>
    <x v="13"/>
    <s v="11VMB00431"/>
    <m/>
    <s v="Domestic"/>
    <x v="4"/>
    <x v="4"/>
    <s v="K-"/>
    <x v="1"/>
    <n v="0"/>
    <n v="0"/>
    <n v="0"/>
    <n v="0"/>
    <m/>
    <m/>
    <n v="0"/>
    <n v="0"/>
    <n v="0"/>
    <n v="0"/>
    <m/>
    <m/>
  </r>
  <r>
    <x v="0"/>
    <x v="1"/>
    <x v="0"/>
    <d v="2022-02-28T00:00:00"/>
    <d v="2022-03-06T00:00:00"/>
    <x v="0"/>
    <x v="3"/>
    <x v="13"/>
    <s v="W10"/>
    <x v="13"/>
    <s v="11VMB00434"/>
    <m/>
    <s v="Domestic"/>
    <x v="4"/>
    <x v="4"/>
    <s v="K-"/>
    <x v="1"/>
    <n v="0"/>
    <n v="0"/>
    <n v="0"/>
    <n v="0"/>
    <m/>
    <m/>
    <n v="0"/>
    <n v="0"/>
    <n v="0"/>
    <n v="0"/>
    <m/>
    <m/>
  </r>
  <r>
    <x v="0"/>
    <x v="1"/>
    <x v="0"/>
    <d v="2022-02-28T00:00:00"/>
    <d v="2022-03-06T00:00:00"/>
    <x v="0"/>
    <x v="3"/>
    <x v="13"/>
    <s v="W10"/>
    <x v="13"/>
    <s v="11VMB00437"/>
    <m/>
    <s v="Domestic"/>
    <x v="4"/>
    <x v="4"/>
    <s v="K-"/>
    <x v="1"/>
    <n v="0"/>
    <n v="0"/>
    <n v="0"/>
    <n v="0"/>
    <m/>
    <m/>
    <n v="0"/>
    <n v="0"/>
    <n v="0"/>
    <n v="0"/>
    <m/>
    <m/>
  </r>
  <r>
    <x v="0"/>
    <x v="1"/>
    <x v="0"/>
    <d v="2022-02-28T00:00:00"/>
    <d v="2022-03-06T00:00:00"/>
    <x v="0"/>
    <x v="3"/>
    <x v="13"/>
    <s v="W10"/>
    <x v="13"/>
    <s v="11VMB00438"/>
    <m/>
    <s v="Domestic"/>
    <x v="4"/>
    <x v="4"/>
    <s v="K-"/>
    <x v="1"/>
    <n v="0"/>
    <n v="0"/>
    <n v="0"/>
    <n v="0"/>
    <m/>
    <m/>
    <n v="0"/>
    <n v="0"/>
    <n v="0"/>
    <n v="0"/>
    <m/>
    <m/>
  </r>
  <r>
    <x v="0"/>
    <x v="1"/>
    <x v="0"/>
    <d v="2022-02-28T00:00:00"/>
    <d v="2022-03-06T00:00:00"/>
    <x v="0"/>
    <x v="3"/>
    <x v="13"/>
    <s v="W10"/>
    <x v="13"/>
    <s v="11VMB00440"/>
    <m/>
    <s v="Domestic"/>
    <x v="4"/>
    <x v="4"/>
    <s v="K-"/>
    <x v="1"/>
    <n v="0"/>
    <n v="0"/>
    <n v="0"/>
    <n v="0"/>
    <m/>
    <m/>
    <n v="0"/>
    <n v="0"/>
    <n v="0"/>
    <n v="0"/>
    <m/>
    <m/>
  </r>
  <r>
    <x v="0"/>
    <x v="1"/>
    <x v="0"/>
    <d v="2022-02-28T00:00:00"/>
    <d v="2022-03-06T00:00:00"/>
    <x v="0"/>
    <x v="3"/>
    <x v="13"/>
    <s v="W10"/>
    <x v="13"/>
    <s v="11VMB00342"/>
    <m/>
    <s v="Export"/>
    <x v="5"/>
    <x v="2"/>
    <s v=""/>
    <x v="4"/>
    <n v="1500"/>
    <n v="3998.4"/>
    <n v="2498.4"/>
    <n v="0"/>
    <m/>
    <m/>
    <n v="1500"/>
    <n v="3998.4"/>
    <n v="2498.4"/>
    <n v="0"/>
    <m/>
    <m/>
  </r>
  <r>
    <x v="0"/>
    <x v="1"/>
    <x v="0"/>
    <d v="2022-02-28T00:00:00"/>
    <d v="2022-03-06T00:00:00"/>
    <x v="0"/>
    <x v="3"/>
    <x v="13"/>
    <s v="W10"/>
    <x v="13"/>
    <s v="11VMB00343"/>
    <m/>
    <s v="Domestic"/>
    <x v="5"/>
    <x v="2"/>
    <s v="Ri"/>
    <x v="4"/>
    <n v="2000"/>
    <n v="1394.4"/>
    <n v="605.59999999999991"/>
    <n v="0.69720000000000004"/>
    <m/>
    <m/>
    <n v="2000"/>
    <n v="1394.4"/>
    <n v="605.59999999999991"/>
    <n v="0.69720000000000004"/>
    <m/>
    <m/>
  </r>
  <r>
    <x v="0"/>
    <x v="1"/>
    <x v="0"/>
    <d v="2022-02-28T00:00:00"/>
    <d v="2022-03-06T00:00:00"/>
    <x v="0"/>
    <x v="3"/>
    <x v="13"/>
    <s v="W10"/>
    <x v="13"/>
    <s v="11VMB00344"/>
    <m/>
    <s v="Export"/>
    <x v="5"/>
    <x v="2"/>
    <s v="Ri"/>
    <x v="4"/>
    <m/>
    <n v="0"/>
    <n v="0"/>
    <n v="0"/>
    <m/>
    <m/>
    <m/>
    <n v="0"/>
    <n v="0"/>
    <n v="0"/>
    <m/>
    <m/>
  </r>
  <r>
    <x v="0"/>
    <x v="1"/>
    <x v="0"/>
    <d v="2022-02-28T00:00:00"/>
    <d v="2022-03-06T00:00:00"/>
    <x v="0"/>
    <x v="3"/>
    <x v="13"/>
    <s v="W10"/>
    <x v="13"/>
    <s v="11VMB00345"/>
    <m/>
    <s v="Domestic"/>
    <x v="5"/>
    <x v="2"/>
    <s v=""/>
    <x v="4"/>
    <m/>
    <n v="0"/>
    <n v="0"/>
    <n v="0"/>
    <m/>
    <m/>
    <m/>
    <n v="0"/>
    <n v="0"/>
    <n v="0"/>
    <m/>
    <m/>
  </r>
  <r>
    <x v="0"/>
    <x v="1"/>
    <x v="0"/>
    <d v="2022-02-28T00:00:00"/>
    <d v="2022-03-06T00:00:00"/>
    <x v="0"/>
    <x v="3"/>
    <x v="13"/>
    <s v="W10"/>
    <x v="13"/>
    <s v="11VMB00406"/>
    <m/>
    <s v="Domestic"/>
    <x v="5"/>
    <x v="10"/>
    <s v="Co"/>
    <x v="1"/>
    <n v="3312"/>
    <n v="2224"/>
    <n v="1088"/>
    <n v="0.67149758454106279"/>
    <m/>
    <m/>
    <n v="2590"/>
    <n v="2224"/>
    <n v="366"/>
    <n v="0.8586872586872587"/>
    <m/>
    <m/>
  </r>
  <r>
    <x v="0"/>
    <x v="1"/>
    <x v="0"/>
    <d v="2022-02-28T00:00:00"/>
    <d v="2022-03-06T00:00:00"/>
    <x v="0"/>
    <x v="3"/>
    <x v="13"/>
    <s v="W10"/>
    <x v="13"/>
    <s v="11VMB00408"/>
    <m/>
    <s v="Domestic"/>
    <x v="5"/>
    <x v="10"/>
    <s v="Co"/>
    <x v="1"/>
    <m/>
    <m/>
    <n v="0"/>
    <n v="0"/>
    <m/>
    <m/>
    <n v="0"/>
    <n v="0"/>
    <n v="0"/>
    <n v="0"/>
    <m/>
    <m/>
  </r>
  <r>
    <x v="0"/>
    <x v="1"/>
    <x v="0"/>
    <d v="2022-02-28T00:00:00"/>
    <d v="2022-03-06T00:00:00"/>
    <x v="0"/>
    <x v="3"/>
    <x v="13"/>
    <s v="W10"/>
    <x v="13"/>
    <s v="11VMB00410"/>
    <m/>
    <s v="Domestic"/>
    <x v="5"/>
    <x v="10"/>
    <s v="Co"/>
    <x v="1"/>
    <m/>
    <m/>
    <n v="0"/>
    <n v="0"/>
    <m/>
    <m/>
    <n v="0"/>
    <n v="0"/>
    <n v="0"/>
    <n v="0"/>
    <m/>
    <m/>
  </r>
  <r>
    <x v="0"/>
    <x v="1"/>
    <x v="0"/>
    <d v="2022-02-28T00:00:00"/>
    <d v="2022-03-06T00:00:00"/>
    <x v="0"/>
    <x v="3"/>
    <x v="13"/>
    <s v="W10"/>
    <x v="13"/>
    <s v="11VMB00417"/>
    <m/>
    <s v="Domestic"/>
    <x v="5"/>
    <x v="10"/>
    <s v="Co"/>
    <x v="1"/>
    <m/>
    <m/>
    <n v="0"/>
    <n v="0"/>
    <m/>
    <m/>
    <n v="0"/>
    <n v="0"/>
    <n v="0"/>
    <n v="0"/>
    <m/>
    <m/>
  </r>
  <r>
    <x v="0"/>
    <x v="1"/>
    <x v="0"/>
    <d v="2022-02-28T00:00:00"/>
    <d v="2022-03-06T00:00:00"/>
    <x v="0"/>
    <x v="3"/>
    <x v="13"/>
    <s v="W10"/>
    <x v="13"/>
    <s v="TRCEOL009"/>
    <m/>
    <s v="Domestic"/>
    <x v="6"/>
    <x v="3"/>
    <s v="Te"/>
    <x v="0"/>
    <n v="0"/>
    <n v="0"/>
    <n v="0"/>
    <n v="0"/>
    <m/>
    <m/>
    <n v="0"/>
    <n v="0"/>
    <n v="0"/>
    <n v="0"/>
    <m/>
    <m/>
  </r>
  <r>
    <x v="0"/>
    <x v="1"/>
    <x v="0"/>
    <d v="2022-02-28T00:00:00"/>
    <d v="2022-03-06T00:00:00"/>
    <x v="0"/>
    <x v="3"/>
    <x v="13"/>
    <s v="W10"/>
    <x v="13"/>
    <s v="TRCEOL024"/>
    <m/>
    <s v="Domestic"/>
    <x v="6"/>
    <x v="3"/>
    <s v="Te"/>
    <x v="0"/>
    <n v="1500"/>
    <n v="1394"/>
    <n v="106"/>
    <n v="0.92933333333333334"/>
    <m/>
    <m/>
    <n v="1500"/>
    <n v="1394"/>
    <n v="106"/>
    <n v="0.92933333333333334"/>
    <m/>
    <m/>
  </r>
  <r>
    <x v="0"/>
    <x v="1"/>
    <x v="0"/>
    <d v="2022-02-28T00:00:00"/>
    <d v="2022-03-06T00:00:00"/>
    <x v="0"/>
    <x v="3"/>
    <x v="13"/>
    <s v="W10"/>
    <x v="13"/>
    <s v="TRCEOL032"/>
    <m/>
    <s v="Domestic"/>
    <x v="6"/>
    <x v="3"/>
    <s v=""/>
    <x v="0"/>
    <n v="0"/>
    <n v="0"/>
    <n v="0"/>
    <n v="0"/>
    <m/>
    <m/>
    <n v="0"/>
    <n v="0"/>
    <n v="0"/>
    <n v="0"/>
    <m/>
    <m/>
  </r>
  <r>
    <x v="0"/>
    <x v="1"/>
    <x v="0"/>
    <d v="2022-02-28T00:00:00"/>
    <d v="2022-03-06T00:00:00"/>
    <x v="0"/>
    <x v="3"/>
    <x v="13"/>
    <s v="W10"/>
    <x v="13"/>
    <s v="TRCEOL033"/>
    <m/>
    <s v="Domestic"/>
    <x v="6"/>
    <x v="3"/>
    <s v="Te"/>
    <x v="0"/>
    <n v="0"/>
    <n v="0"/>
    <n v="0"/>
    <n v="0"/>
    <m/>
    <m/>
    <n v="0"/>
    <n v="0"/>
    <n v="0"/>
    <n v="0"/>
    <m/>
    <m/>
  </r>
  <r>
    <x v="0"/>
    <x v="1"/>
    <x v="0"/>
    <d v="2022-02-28T00:00:00"/>
    <d v="2022-03-06T00:00:00"/>
    <x v="0"/>
    <x v="3"/>
    <x v="13"/>
    <s v="W10"/>
    <x v="13"/>
    <s v="TRCEOL035"/>
    <m/>
    <s v="Domestic"/>
    <x v="6"/>
    <x v="3"/>
    <s v="Te"/>
    <x v="0"/>
    <n v="0"/>
    <n v="0"/>
    <n v="0"/>
    <n v="0"/>
    <m/>
    <m/>
    <n v="0"/>
    <n v="0"/>
    <n v="0"/>
    <n v="0"/>
    <m/>
    <m/>
  </r>
  <r>
    <x v="0"/>
    <x v="1"/>
    <x v="0"/>
    <d v="2022-02-28T00:00:00"/>
    <d v="2022-03-06T00:00:00"/>
    <x v="0"/>
    <x v="3"/>
    <x v="13"/>
    <s v="W10"/>
    <x v="13"/>
    <s v="TRCEOL037"/>
    <m/>
    <s v="Domestic"/>
    <x v="6"/>
    <x v="3"/>
    <s v=""/>
    <x v="0"/>
    <n v="0"/>
    <n v="0"/>
    <n v="0"/>
    <n v="0"/>
    <m/>
    <m/>
    <n v="0"/>
    <n v="0"/>
    <n v="0"/>
    <n v="0"/>
    <m/>
    <m/>
  </r>
  <r>
    <x v="0"/>
    <x v="1"/>
    <x v="0"/>
    <d v="2022-02-28T00:00:00"/>
    <d v="2022-03-06T00:00:00"/>
    <x v="0"/>
    <x v="3"/>
    <x v="13"/>
    <s v="W10"/>
    <x v="13"/>
    <s v="TRCEOL039"/>
    <m/>
    <s v="Domestic"/>
    <x v="6"/>
    <x v="3"/>
    <s v="Te"/>
    <x v="0"/>
    <n v="0"/>
    <n v="0"/>
    <n v="0"/>
    <n v="0"/>
    <m/>
    <m/>
    <n v="0"/>
    <n v="0"/>
    <n v="0"/>
    <n v="0"/>
    <m/>
    <m/>
  </r>
  <r>
    <x v="0"/>
    <x v="1"/>
    <x v="0"/>
    <d v="2022-02-28T00:00:00"/>
    <d v="2022-03-06T00:00:00"/>
    <x v="0"/>
    <x v="3"/>
    <x v="13"/>
    <s v="W10"/>
    <x v="13"/>
    <s v="170116"/>
    <m/>
    <s v="Domestic"/>
    <x v="7"/>
    <x v="6"/>
    <s v=""/>
    <x v="7"/>
    <m/>
    <n v="0"/>
    <n v="0"/>
    <n v="0"/>
    <m/>
    <m/>
    <m/>
    <n v="0"/>
    <n v="0"/>
    <n v="0"/>
    <m/>
    <m/>
  </r>
  <r>
    <x v="0"/>
    <x v="1"/>
    <x v="0"/>
    <d v="2022-02-28T00:00:00"/>
    <d v="2022-03-06T00:00:00"/>
    <x v="0"/>
    <x v="3"/>
    <x v="13"/>
    <s v="W10"/>
    <x v="13"/>
    <s v="174609"/>
    <m/>
    <s v="Domestic"/>
    <x v="7"/>
    <x v="6"/>
    <s v=""/>
    <x v="7"/>
    <m/>
    <n v="0"/>
    <n v="0"/>
    <n v="0"/>
    <m/>
    <m/>
    <m/>
    <n v="0"/>
    <n v="0"/>
    <n v="0"/>
    <m/>
    <m/>
  </r>
  <r>
    <x v="0"/>
    <x v="1"/>
    <x v="0"/>
    <d v="2022-02-28T00:00:00"/>
    <d v="2022-03-06T00:00:00"/>
    <x v="0"/>
    <x v="3"/>
    <x v="13"/>
    <s v="W10"/>
    <x v="13"/>
    <s v="175223"/>
    <m/>
    <s v="Domestic"/>
    <x v="7"/>
    <x v="6"/>
    <s v=""/>
    <x v="7"/>
    <m/>
    <n v="0"/>
    <n v="0"/>
    <n v="0"/>
    <m/>
    <m/>
    <m/>
    <n v="0"/>
    <n v="0"/>
    <n v="0"/>
    <m/>
    <m/>
  </r>
  <r>
    <x v="0"/>
    <x v="1"/>
    <x v="0"/>
    <d v="2022-02-28T00:00:00"/>
    <d v="2022-03-06T00:00:00"/>
    <x v="0"/>
    <x v="3"/>
    <x v="13"/>
    <s v="W10"/>
    <x v="13"/>
    <s v="180817"/>
    <m/>
    <s v="Domestic"/>
    <x v="7"/>
    <x v="6"/>
    <s v=""/>
    <x v="7"/>
    <m/>
    <n v="0"/>
    <n v="0"/>
    <n v="0"/>
    <m/>
    <m/>
    <m/>
    <n v="0"/>
    <n v="0"/>
    <n v="0"/>
    <m/>
    <m/>
  </r>
  <r>
    <x v="0"/>
    <x v="1"/>
    <x v="0"/>
    <d v="2022-02-28T00:00:00"/>
    <d v="2022-03-06T00:00:00"/>
    <x v="0"/>
    <x v="3"/>
    <x v="13"/>
    <s v="W10"/>
    <x v="13"/>
    <s v="193317"/>
    <m/>
    <s v="Domestic"/>
    <x v="7"/>
    <x v="6"/>
    <s v=""/>
    <x v="7"/>
    <m/>
    <n v="0"/>
    <n v="0"/>
    <n v="0"/>
    <m/>
    <m/>
    <m/>
    <n v="0"/>
    <n v="0"/>
    <n v="0"/>
    <m/>
    <m/>
  </r>
  <r>
    <x v="0"/>
    <x v="1"/>
    <x v="0"/>
    <d v="2022-02-28T00:00:00"/>
    <d v="2022-03-06T00:00:00"/>
    <x v="0"/>
    <x v="3"/>
    <x v="13"/>
    <s v="W10"/>
    <x v="13"/>
    <s v="197011"/>
    <m/>
    <s v="Domestic"/>
    <x v="7"/>
    <x v="6"/>
    <s v=""/>
    <x v="7"/>
    <n v="1000"/>
    <n v="1000"/>
    <n v="0"/>
    <n v="1"/>
    <m/>
    <m/>
    <n v="1000"/>
    <n v="1000"/>
    <n v="0"/>
    <n v="1"/>
    <m/>
    <m/>
  </r>
  <r>
    <x v="0"/>
    <x v="1"/>
    <x v="0"/>
    <d v="2022-02-28T00:00:00"/>
    <d v="2022-03-06T00:00:00"/>
    <x v="0"/>
    <x v="3"/>
    <x v="13"/>
    <s v="W10"/>
    <x v="13"/>
    <s v="TPCESO003"/>
    <m/>
    <s v="Domestic"/>
    <x v="7"/>
    <x v="6"/>
    <s v=""/>
    <x v="0"/>
    <n v="0"/>
    <n v="0"/>
    <n v="0"/>
    <n v="0"/>
    <m/>
    <m/>
    <n v="0"/>
    <n v="0"/>
    <n v="0"/>
    <n v="0"/>
    <m/>
    <m/>
  </r>
  <r>
    <x v="0"/>
    <x v="1"/>
    <x v="0"/>
    <d v="2022-02-28T00:00:00"/>
    <d v="2022-03-06T00:00:00"/>
    <x v="0"/>
    <x v="3"/>
    <x v="13"/>
    <s v="W10"/>
    <x v="13"/>
    <s v="TPCESO004"/>
    <m/>
    <s v="Domestic"/>
    <x v="7"/>
    <x v="6"/>
    <s v=""/>
    <x v="0"/>
    <n v="0"/>
    <n v="0"/>
    <n v="0"/>
    <n v="0"/>
    <m/>
    <m/>
    <n v="0"/>
    <n v="0"/>
    <n v="0"/>
    <n v="0"/>
    <m/>
    <m/>
  </r>
  <r>
    <x v="0"/>
    <x v="1"/>
    <x v="0"/>
    <d v="2022-02-21T00:00:00"/>
    <d v="2022-02-27T00:00:00"/>
    <x v="0"/>
    <x v="4"/>
    <x v="14"/>
    <s v="W9"/>
    <x v="14"/>
    <s v="11CEBX002"/>
    <m/>
    <s v="Domestic"/>
    <x v="0"/>
    <x v="9"/>
    <s v="Ma"/>
    <x v="1"/>
    <n v="0"/>
    <n v="0"/>
    <n v="0"/>
    <n v="0"/>
    <m/>
    <m/>
    <n v="0"/>
    <n v="0"/>
    <n v="0"/>
    <n v="0"/>
    <m/>
    <m/>
  </r>
  <r>
    <x v="0"/>
    <x v="1"/>
    <x v="0"/>
    <d v="2022-02-21T00:00:00"/>
    <d v="2022-02-27T00:00:00"/>
    <x v="0"/>
    <x v="4"/>
    <x v="14"/>
    <s v="W9"/>
    <x v="14"/>
    <s v="11VMB00470"/>
    <m/>
    <s v="Domestic"/>
    <x v="0"/>
    <x v="9"/>
    <s v=""/>
    <x v="1"/>
    <n v="0"/>
    <n v="0"/>
    <n v="0"/>
    <n v="0"/>
    <m/>
    <m/>
    <n v="0"/>
    <n v="0"/>
    <n v="0"/>
    <n v="0"/>
    <m/>
    <m/>
  </r>
  <r>
    <x v="0"/>
    <x v="1"/>
    <x v="0"/>
    <d v="2022-02-21T00:00:00"/>
    <d v="2022-02-27T00:00:00"/>
    <x v="0"/>
    <x v="4"/>
    <x v="14"/>
    <s v="W9"/>
    <x v="14"/>
    <s v="11VMB00471"/>
    <m/>
    <s v="Domestic"/>
    <x v="0"/>
    <x v="9"/>
    <s v=""/>
    <x v="0"/>
    <n v="0"/>
    <n v="0"/>
    <n v="0"/>
    <n v="0"/>
    <m/>
    <m/>
    <n v="0"/>
    <n v="0"/>
    <n v="0"/>
    <n v="0"/>
    <m/>
    <m/>
  </r>
  <r>
    <x v="0"/>
    <x v="1"/>
    <x v="0"/>
    <d v="2022-02-21T00:00:00"/>
    <d v="2022-02-27T00:00:00"/>
    <x v="0"/>
    <x v="4"/>
    <x v="14"/>
    <s v="W9"/>
    <x v="14"/>
    <s v="11VMB00472"/>
    <m/>
    <s v="Domestic"/>
    <x v="0"/>
    <x v="9"/>
    <s v=""/>
    <x v="0"/>
    <n v="0"/>
    <n v="0"/>
    <n v="0"/>
    <n v="0"/>
    <m/>
    <m/>
    <n v="0"/>
    <n v="0"/>
    <n v="0"/>
    <n v="0"/>
    <m/>
    <m/>
  </r>
  <r>
    <x v="0"/>
    <x v="1"/>
    <x v="0"/>
    <d v="2022-02-21T00:00:00"/>
    <d v="2022-02-27T00:00:00"/>
    <x v="0"/>
    <x v="4"/>
    <x v="14"/>
    <s v="W9"/>
    <x v="14"/>
    <s v="11VMB00473"/>
    <m/>
    <s v="Domestic"/>
    <x v="0"/>
    <x v="9"/>
    <s v=""/>
    <x v="0"/>
    <n v="0"/>
    <n v="0"/>
    <n v="0"/>
    <n v="0"/>
    <m/>
    <m/>
    <n v="0"/>
    <n v="0"/>
    <n v="0"/>
    <n v="0"/>
    <m/>
    <m/>
  </r>
  <r>
    <x v="0"/>
    <x v="1"/>
    <x v="0"/>
    <d v="2022-02-21T00:00:00"/>
    <d v="2022-02-27T00:00:00"/>
    <x v="0"/>
    <x v="4"/>
    <x v="14"/>
    <s v="W9"/>
    <x v="14"/>
    <s v="11VMB00474"/>
    <m/>
    <s v="Domestic"/>
    <x v="0"/>
    <x v="9"/>
    <s v=""/>
    <x v="0"/>
    <n v="0"/>
    <n v="0"/>
    <n v="0"/>
    <n v="0"/>
    <m/>
    <m/>
    <n v="0"/>
    <n v="0"/>
    <n v="0"/>
    <n v="0"/>
    <m/>
    <m/>
  </r>
  <r>
    <x v="0"/>
    <x v="1"/>
    <x v="0"/>
    <d v="2022-02-21T00:00:00"/>
    <d v="2022-02-27T00:00:00"/>
    <x v="0"/>
    <x v="4"/>
    <x v="14"/>
    <s v="W9"/>
    <x v="14"/>
    <s v="BTPOHYBC01"/>
    <m/>
    <s v="Domestic"/>
    <x v="0"/>
    <x v="9"/>
    <s v=""/>
    <x v="0"/>
    <n v="0"/>
    <n v="0"/>
    <n v="0"/>
    <n v="0"/>
    <m/>
    <m/>
    <n v="0"/>
    <n v="0"/>
    <n v="0"/>
    <n v="0"/>
    <m/>
    <m/>
  </r>
  <r>
    <x v="0"/>
    <x v="1"/>
    <x v="0"/>
    <d v="2022-02-21T00:00:00"/>
    <d v="2022-02-27T00:00:00"/>
    <x v="0"/>
    <x v="4"/>
    <x v="14"/>
    <s v="W9"/>
    <x v="14"/>
    <s v="HHGCBXE001"/>
    <m/>
    <s v="Domestic"/>
    <x v="0"/>
    <x v="9"/>
    <s v=""/>
    <x v="1"/>
    <n v="0"/>
    <n v="0"/>
    <n v="0"/>
    <n v="0"/>
    <m/>
    <m/>
    <n v="0"/>
    <n v="0"/>
    <n v="0"/>
    <n v="0"/>
    <m/>
    <m/>
  </r>
  <r>
    <x v="0"/>
    <x v="1"/>
    <x v="0"/>
    <d v="2022-02-21T00:00:00"/>
    <d v="2022-02-27T00:00:00"/>
    <x v="0"/>
    <x v="4"/>
    <x v="14"/>
    <s v="W9"/>
    <x v="14"/>
    <s v="HHGCBXE002"/>
    <m/>
    <s v="Domestic"/>
    <x v="0"/>
    <x v="9"/>
    <s v=""/>
    <x v="1"/>
    <n v="0"/>
    <n v="0"/>
    <n v="0"/>
    <n v="0"/>
    <m/>
    <m/>
    <n v="0"/>
    <n v="0"/>
    <n v="0"/>
    <n v="0"/>
    <m/>
    <m/>
  </r>
  <r>
    <x v="0"/>
    <x v="1"/>
    <x v="0"/>
    <d v="2022-02-21T00:00:00"/>
    <d v="2022-02-27T00:00:00"/>
    <x v="0"/>
    <x v="4"/>
    <x v="14"/>
    <s v="W9"/>
    <x v="14"/>
    <s v="HHGCBXE003"/>
    <m/>
    <s v="Domestic"/>
    <x v="0"/>
    <x v="9"/>
    <s v=""/>
    <x v="1"/>
    <n v="3000"/>
    <n v="0"/>
    <n v="3000"/>
    <n v="0"/>
    <m/>
    <m/>
    <n v="3000"/>
    <n v="0"/>
    <n v="3000"/>
    <n v="0"/>
    <m/>
    <m/>
  </r>
  <r>
    <x v="0"/>
    <x v="1"/>
    <x v="0"/>
    <d v="2022-02-21T00:00:00"/>
    <d v="2022-02-27T00:00:00"/>
    <x v="0"/>
    <x v="4"/>
    <x v="14"/>
    <s v="W9"/>
    <x v="14"/>
    <s v="HHGCBXE005"/>
    <m/>
    <s v="Domestic"/>
    <x v="0"/>
    <x v="9"/>
    <s v="Ma"/>
    <x v="1"/>
    <n v="0"/>
    <n v="0"/>
    <n v="0"/>
    <n v="0"/>
    <m/>
    <m/>
    <n v="0"/>
    <n v="0"/>
    <n v="0"/>
    <n v="0"/>
    <m/>
    <m/>
  </r>
  <r>
    <x v="0"/>
    <x v="1"/>
    <x v="0"/>
    <d v="2022-02-21T00:00:00"/>
    <d v="2022-02-27T00:00:00"/>
    <x v="0"/>
    <x v="4"/>
    <x v="14"/>
    <s v="W9"/>
    <x v="14"/>
    <s v="TPCEBB033"/>
    <m/>
    <s v="Domestic"/>
    <x v="0"/>
    <x v="5"/>
    <s v="So"/>
    <x v="0"/>
    <n v="0"/>
    <n v="0"/>
    <n v="0"/>
    <n v="0"/>
    <m/>
    <m/>
    <n v="0"/>
    <n v="0"/>
    <n v="0"/>
    <n v="0"/>
    <m/>
    <m/>
  </r>
  <r>
    <x v="0"/>
    <x v="1"/>
    <x v="0"/>
    <d v="2022-02-21T00:00:00"/>
    <d v="2022-02-27T00:00:00"/>
    <x v="0"/>
    <x v="4"/>
    <x v="14"/>
    <s v="W9"/>
    <x v="14"/>
    <s v="TPCEBB034"/>
    <m/>
    <s v="Domestic"/>
    <x v="0"/>
    <x v="5"/>
    <s v="So"/>
    <x v="0"/>
    <n v="0"/>
    <n v="0"/>
    <n v="0"/>
    <n v="0"/>
    <m/>
    <m/>
    <n v="0"/>
    <n v="0"/>
    <n v="0"/>
    <n v="0"/>
    <m/>
    <m/>
  </r>
  <r>
    <x v="0"/>
    <x v="1"/>
    <x v="0"/>
    <d v="2022-02-21T00:00:00"/>
    <d v="2022-02-27T00:00:00"/>
    <x v="0"/>
    <x v="4"/>
    <x v="14"/>
    <s v="W9"/>
    <x v="14"/>
    <s v="TPCEBX039"/>
    <m/>
    <s v="Domestic"/>
    <x v="0"/>
    <x v="9"/>
    <s v="Ma"/>
    <x v="1"/>
    <n v="0"/>
    <n v="0"/>
    <n v="0"/>
    <n v="0"/>
    <m/>
    <m/>
    <n v="0"/>
    <n v="0"/>
    <n v="0"/>
    <n v="0"/>
    <m/>
    <m/>
  </r>
  <r>
    <x v="0"/>
    <x v="1"/>
    <x v="0"/>
    <d v="2022-02-21T00:00:00"/>
    <d v="2022-02-27T00:00:00"/>
    <x v="0"/>
    <x v="4"/>
    <x v="14"/>
    <s v="W9"/>
    <x v="14"/>
    <s v="TPCEBX040"/>
    <m/>
    <s v="Domestic"/>
    <x v="0"/>
    <x v="9"/>
    <s v="Ma"/>
    <x v="1"/>
    <n v="0"/>
    <n v="0"/>
    <n v="0"/>
    <n v="0"/>
    <m/>
    <m/>
    <n v="0"/>
    <n v="0"/>
    <n v="0"/>
    <n v="0"/>
    <m/>
    <m/>
  </r>
  <r>
    <x v="0"/>
    <x v="1"/>
    <x v="0"/>
    <d v="2022-02-21T00:00:00"/>
    <d v="2022-02-27T00:00:00"/>
    <x v="0"/>
    <x v="4"/>
    <x v="14"/>
    <s v="W9"/>
    <x v="14"/>
    <s v="TPCEBX041"/>
    <m/>
    <s v="Domestic"/>
    <x v="0"/>
    <x v="9"/>
    <s v="Ma"/>
    <x v="1"/>
    <n v="6000"/>
    <n v="6621.65"/>
    <n v="621.64999999999964"/>
    <n v="0.8963916666666667"/>
    <m/>
    <m/>
    <n v="7000"/>
    <n v="6621.65"/>
    <n v="378.35000000000036"/>
    <n v="0.94594999999999996"/>
    <m/>
    <m/>
  </r>
  <r>
    <x v="0"/>
    <x v="1"/>
    <x v="0"/>
    <d v="2022-02-21T00:00:00"/>
    <d v="2022-02-27T00:00:00"/>
    <x v="0"/>
    <x v="4"/>
    <x v="14"/>
    <s v="W9"/>
    <x v="14"/>
    <s v="TPCEBX043"/>
    <m/>
    <s v="Domestic"/>
    <x v="0"/>
    <x v="9"/>
    <s v="Ma"/>
    <x v="1"/>
    <n v="4000"/>
    <n v="3942.3999999999996"/>
    <n v="57.600000000000364"/>
    <n v="0.98559999999999992"/>
    <m/>
    <m/>
    <n v="5000"/>
    <n v="3942.3999999999996"/>
    <n v="1057.6000000000004"/>
    <n v="0.78847999999999996"/>
    <m/>
    <m/>
  </r>
  <r>
    <x v="0"/>
    <x v="1"/>
    <x v="0"/>
    <d v="2022-02-21T00:00:00"/>
    <d v="2022-02-27T00:00:00"/>
    <x v="0"/>
    <x v="4"/>
    <x v="14"/>
    <s v="W9"/>
    <x v="14"/>
    <s v="TPCEBX044"/>
    <m/>
    <s v="Domestic"/>
    <x v="0"/>
    <x v="9"/>
    <s v="Ma"/>
    <x v="1"/>
    <n v="4000"/>
    <n v="6274.0999999999995"/>
    <n v="2274.0999999999995"/>
    <n v="0.43147500000000016"/>
    <m/>
    <m/>
    <n v="4000"/>
    <n v="6274.0999999999995"/>
    <n v="2274.0999999999995"/>
    <n v="0.43147500000000016"/>
    <m/>
    <m/>
  </r>
  <r>
    <x v="0"/>
    <x v="1"/>
    <x v="0"/>
    <d v="2022-02-21T00:00:00"/>
    <d v="2022-02-27T00:00:00"/>
    <x v="0"/>
    <x v="4"/>
    <x v="14"/>
    <s v="W9"/>
    <x v="14"/>
    <s v="TPCEBX045"/>
    <m/>
    <s v="Domestic"/>
    <x v="0"/>
    <x v="9"/>
    <s v="Ma"/>
    <x v="1"/>
    <n v="0"/>
    <n v="0"/>
    <n v="0"/>
    <n v="0"/>
    <m/>
    <m/>
    <n v="0"/>
    <n v="0"/>
    <n v="0"/>
    <n v="0"/>
    <m/>
    <m/>
  </r>
  <r>
    <x v="0"/>
    <x v="1"/>
    <x v="0"/>
    <d v="2022-02-21T00:00:00"/>
    <d v="2022-02-27T00:00:00"/>
    <x v="0"/>
    <x v="4"/>
    <x v="14"/>
    <s v="W9"/>
    <x v="14"/>
    <s v="TPCEBX046"/>
    <m/>
    <s v="Domestic"/>
    <x v="0"/>
    <x v="9"/>
    <s v="Ma"/>
    <x v="1"/>
    <n v="13000"/>
    <n v="4037.6"/>
    <n v="8962.4"/>
    <n v="0.31058461538461546"/>
    <m/>
    <m/>
    <n v="15000"/>
    <n v="4037.6"/>
    <n v="10962.4"/>
    <n v="0.26917333333333338"/>
    <m/>
    <m/>
  </r>
  <r>
    <x v="0"/>
    <x v="1"/>
    <x v="0"/>
    <d v="2022-02-21T00:00:00"/>
    <d v="2022-02-27T00:00:00"/>
    <x v="0"/>
    <x v="4"/>
    <x v="14"/>
    <s v="W9"/>
    <x v="14"/>
    <s v="TPCEBX061"/>
    <m/>
    <s v="Domestic"/>
    <x v="0"/>
    <x v="9"/>
    <s v="Ma"/>
    <x v="1"/>
    <n v="2000"/>
    <n v="2588.6"/>
    <n v="588.59999999999991"/>
    <n v="0.70569999999999999"/>
    <m/>
    <m/>
    <n v="2000"/>
    <n v="2588.6"/>
    <n v="588.59999999999991"/>
    <n v="0.70569999999999999"/>
    <m/>
    <m/>
  </r>
  <r>
    <x v="0"/>
    <x v="1"/>
    <x v="0"/>
    <d v="2022-02-21T00:00:00"/>
    <d v="2022-02-27T00:00:00"/>
    <x v="0"/>
    <x v="4"/>
    <x v="14"/>
    <s v="W9"/>
    <x v="14"/>
    <s v="TPCEBX062"/>
    <m/>
    <s v="Domestic"/>
    <x v="0"/>
    <x v="9"/>
    <s v="Ma"/>
    <x v="1"/>
    <n v="0"/>
    <n v="0"/>
    <n v="0"/>
    <n v="0"/>
    <m/>
    <m/>
    <n v="0"/>
    <n v="0"/>
    <n v="0"/>
    <n v="0"/>
    <m/>
    <m/>
  </r>
  <r>
    <x v="0"/>
    <x v="1"/>
    <x v="0"/>
    <d v="2022-02-21T00:00:00"/>
    <d v="2022-02-27T00:00:00"/>
    <x v="0"/>
    <x v="4"/>
    <x v="14"/>
    <s v="W9"/>
    <x v="14"/>
    <s v="TPCEBX063"/>
    <m/>
    <s v="Domestic"/>
    <x v="0"/>
    <x v="9"/>
    <s v="Ma"/>
    <x v="1"/>
    <n v="4000"/>
    <n v="3029.95"/>
    <n v="970.05000000000018"/>
    <n v="0.75748749999999998"/>
    <m/>
    <m/>
    <n v="4000"/>
    <n v="3029.95"/>
    <n v="970.05000000000018"/>
    <n v="0.75748749999999998"/>
    <m/>
    <m/>
  </r>
  <r>
    <x v="0"/>
    <x v="1"/>
    <x v="0"/>
    <d v="2022-02-21T00:00:00"/>
    <d v="2022-02-27T00:00:00"/>
    <x v="0"/>
    <x v="4"/>
    <x v="14"/>
    <s v="W9"/>
    <x v="14"/>
    <s v="TPCECG056"/>
    <m/>
    <s v="Domestic"/>
    <x v="0"/>
    <x v="2"/>
    <s v="Ri"/>
    <x v="1"/>
    <n v="6200"/>
    <n v="6547.6"/>
    <n v="347.60000000000036"/>
    <n v="0.94393548387096771"/>
    <m/>
    <m/>
    <n v="6200"/>
    <n v="6547.6"/>
    <n v="347.60000000000036"/>
    <n v="0.94393548387096771"/>
    <m/>
    <m/>
  </r>
  <r>
    <x v="0"/>
    <x v="1"/>
    <x v="0"/>
    <d v="2022-02-21T00:00:00"/>
    <d v="2022-02-27T00:00:00"/>
    <x v="0"/>
    <x v="4"/>
    <x v="14"/>
    <s v="W9"/>
    <x v="14"/>
    <s v="TPCECG056"/>
    <m/>
    <s v="Domestic"/>
    <x v="0"/>
    <x v="2"/>
    <s v="Ri"/>
    <x v="0"/>
    <n v="0"/>
    <n v="320"/>
    <n v="320"/>
    <n v="0"/>
    <m/>
    <m/>
    <n v="0"/>
    <n v="320"/>
    <n v="320"/>
    <n v="0"/>
    <m/>
    <m/>
  </r>
  <r>
    <x v="0"/>
    <x v="1"/>
    <x v="0"/>
    <d v="2022-02-21T00:00:00"/>
    <d v="2022-02-27T00:00:00"/>
    <x v="0"/>
    <x v="4"/>
    <x v="14"/>
    <s v="W9"/>
    <x v="14"/>
    <s v="TPCECG057"/>
    <m/>
    <s v="Domestic"/>
    <x v="0"/>
    <x v="2"/>
    <s v="Ri"/>
    <x v="0"/>
    <n v="0"/>
    <n v="0"/>
    <n v="0"/>
    <n v="0"/>
    <m/>
    <m/>
    <n v="0"/>
    <n v="0"/>
    <n v="0"/>
    <n v="0"/>
    <m/>
    <m/>
  </r>
  <r>
    <x v="0"/>
    <x v="1"/>
    <x v="0"/>
    <d v="2022-02-21T00:00:00"/>
    <d v="2022-02-27T00:00:00"/>
    <x v="0"/>
    <x v="4"/>
    <x v="14"/>
    <s v="W9"/>
    <x v="14"/>
    <s v="TPCECG057"/>
    <m/>
    <s v="Domestic"/>
    <x v="0"/>
    <x v="2"/>
    <s v="Ri"/>
    <x v="1"/>
    <n v="6200"/>
    <n v="6365.6"/>
    <n v="165.60000000000036"/>
    <n v="0.97329032258064507"/>
    <m/>
    <m/>
    <n v="6200"/>
    <n v="6365.6"/>
    <n v="165.60000000000036"/>
    <n v="0.97329032258064507"/>
    <m/>
    <m/>
  </r>
  <r>
    <x v="0"/>
    <x v="1"/>
    <x v="0"/>
    <d v="2022-02-21T00:00:00"/>
    <d v="2022-02-27T00:00:00"/>
    <x v="0"/>
    <x v="4"/>
    <x v="14"/>
    <s v="W9"/>
    <x v="14"/>
    <s v="TPCECG062"/>
    <m/>
    <s v="Domestic"/>
    <x v="0"/>
    <x v="2"/>
    <s v="Ri"/>
    <x v="0"/>
    <n v="0"/>
    <n v="0"/>
    <n v="0"/>
    <n v="0"/>
    <m/>
    <m/>
    <n v="0"/>
    <n v="0"/>
    <n v="0"/>
    <n v="0"/>
    <m/>
    <m/>
  </r>
  <r>
    <x v="0"/>
    <x v="1"/>
    <x v="0"/>
    <d v="2022-02-21T00:00:00"/>
    <d v="2022-02-27T00:00:00"/>
    <x v="0"/>
    <x v="4"/>
    <x v="14"/>
    <s v="W9"/>
    <x v="14"/>
    <s v="TPCECG062"/>
    <m/>
    <s v="Domestic"/>
    <x v="0"/>
    <x v="2"/>
    <s v="Ri"/>
    <x v="1"/>
    <n v="0"/>
    <n v="0"/>
    <n v="0"/>
    <n v="0"/>
    <m/>
    <m/>
    <n v="0"/>
    <n v="0"/>
    <n v="0"/>
    <n v="0"/>
    <m/>
    <m/>
  </r>
  <r>
    <x v="0"/>
    <x v="1"/>
    <x v="0"/>
    <d v="2022-02-21T00:00:00"/>
    <d v="2022-02-27T00:00:00"/>
    <x v="0"/>
    <x v="4"/>
    <x v="14"/>
    <s v="W9"/>
    <x v="14"/>
    <s v="TPCECG063"/>
    <m/>
    <s v="Domestic"/>
    <x v="0"/>
    <x v="2"/>
    <s v="Ri"/>
    <x v="0"/>
    <n v="3400"/>
    <n v="2942.5"/>
    <n v="457.5"/>
    <n v="0.86544117647058827"/>
    <m/>
    <m/>
    <n v="3400"/>
    <n v="2942.5"/>
    <n v="457.5"/>
    <n v="0.86544117647058827"/>
    <m/>
    <m/>
  </r>
  <r>
    <x v="0"/>
    <x v="1"/>
    <x v="0"/>
    <d v="2022-02-21T00:00:00"/>
    <d v="2022-02-27T00:00:00"/>
    <x v="0"/>
    <x v="4"/>
    <x v="14"/>
    <s v="W9"/>
    <x v="14"/>
    <s v="TPCECG064"/>
    <m/>
    <s v="Domestic"/>
    <x v="0"/>
    <x v="2"/>
    <s v="Ri"/>
    <x v="0"/>
    <n v="0"/>
    <n v="0"/>
    <n v="0"/>
    <n v="0"/>
    <m/>
    <m/>
    <n v="0"/>
    <n v="0"/>
    <n v="0"/>
    <n v="0"/>
    <m/>
    <m/>
  </r>
  <r>
    <x v="0"/>
    <x v="1"/>
    <x v="0"/>
    <d v="2022-02-21T00:00:00"/>
    <d v="2022-02-27T00:00:00"/>
    <x v="0"/>
    <x v="4"/>
    <x v="14"/>
    <s v="W9"/>
    <x v="14"/>
    <s v="TPCECG064"/>
    <m/>
    <s v="Domestic"/>
    <x v="0"/>
    <x v="2"/>
    <s v="Ri"/>
    <x v="1"/>
    <n v="6200"/>
    <n v="6580"/>
    <n v="380"/>
    <n v="0.93870967741935485"/>
    <m/>
    <m/>
    <n v="6200"/>
    <n v="6580"/>
    <n v="380"/>
    <n v="0.93870967741935485"/>
    <m/>
    <m/>
  </r>
  <r>
    <x v="0"/>
    <x v="1"/>
    <x v="0"/>
    <d v="2022-02-21T00:00:00"/>
    <d v="2022-02-27T00:00:00"/>
    <x v="0"/>
    <x v="4"/>
    <x v="14"/>
    <s v="W9"/>
    <x v="14"/>
    <s v="TPCECG065"/>
    <m/>
    <s v="Domestic"/>
    <x v="0"/>
    <x v="2"/>
    <s v="Ri"/>
    <x v="0"/>
    <n v="6800"/>
    <n v="6613"/>
    <n v="187"/>
    <n v="0.97250000000000003"/>
    <m/>
    <m/>
    <n v="6800"/>
    <n v="6613"/>
    <n v="187"/>
    <n v="0.97250000000000003"/>
    <m/>
    <m/>
  </r>
  <r>
    <x v="0"/>
    <x v="1"/>
    <x v="0"/>
    <d v="2022-02-21T00:00:00"/>
    <d v="2022-02-27T00:00:00"/>
    <x v="0"/>
    <x v="4"/>
    <x v="14"/>
    <s v="W9"/>
    <x v="14"/>
    <s v="TPCECG066"/>
    <m/>
    <s v="Domestic"/>
    <x v="0"/>
    <x v="11"/>
    <s v="Ne"/>
    <x v="0"/>
    <n v="3300"/>
    <n v="2857.2"/>
    <n v="442.80000000000018"/>
    <n v="0.86581818181818182"/>
    <m/>
    <m/>
    <n v="3300"/>
    <n v="2857.2"/>
    <n v="442.80000000000018"/>
    <n v="0.86581818181818182"/>
    <m/>
    <m/>
  </r>
  <r>
    <x v="0"/>
    <x v="1"/>
    <x v="0"/>
    <d v="2022-02-21T00:00:00"/>
    <d v="2022-02-27T00:00:00"/>
    <x v="0"/>
    <x v="4"/>
    <x v="14"/>
    <s v="W9"/>
    <x v="14"/>
    <s v="TPCECG067"/>
    <m/>
    <s v="Domestic"/>
    <x v="0"/>
    <x v="11"/>
    <s v="Ne"/>
    <x v="0"/>
    <n v="6600"/>
    <n v="3838"/>
    <n v="2762"/>
    <n v="0.58151515151515154"/>
    <m/>
    <m/>
    <n v="3300"/>
    <n v="3838"/>
    <n v="538"/>
    <n v="0.83696969696969692"/>
    <m/>
    <m/>
  </r>
  <r>
    <x v="0"/>
    <x v="1"/>
    <x v="0"/>
    <d v="2022-02-21T00:00:00"/>
    <d v="2022-02-27T00:00:00"/>
    <x v="0"/>
    <x v="4"/>
    <x v="14"/>
    <s v="W9"/>
    <x v="14"/>
    <s v="TPCECG068"/>
    <m/>
    <s v="Domestic"/>
    <x v="0"/>
    <x v="11"/>
    <s v="Ne"/>
    <x v="0"/>
    <n v="9900"/>
    <n v="12798"/>
    <n v="2898"/>
    <n v="0.70727272727272728"/>
    <m/>
    <m/>
    <n v="13200"/>
    <n v="12798"/>
    <n v="402"/>
    <n v="0.9695454545454546"/>
    <m/>
    <m/>
  </r>
  <r>
    <x v="0"/>
    <x v="1"/>
    <x v="0"/>
    <d v="2022-02-21T00:00:00"/>
    <d v="2022-02-27T00:00:00"/>
    <x v="0"/>
    <x v="4"/>
    <x v="14"/>
    <s v="W9"/>
    <x v="14"/>
    <s v="TPCECG070"/>
    <m/>
    <s v="Domestic"/>
    <x v="0"/>
    <x v="12"/>
    <s v="Pa"/>
    <x v="0"/>
    <n v="3360"/>
    <n v="3308"/>
    <n v="52"/>
    <n v="0.98452380952380958"/>
    <m/>
    <m/>
    <n v="3360"/>
    <n v="3308"/>
    <n v="52"/>
    <n v="0.98452380952380958"/>
    <m/>
    <m/>
  </r>
  <r>
    <x v="0"/>
    <x v="1"/>
    <x v="0"/>
    <d v="2022-02-21T00:00:00"/>
    <d v="2022-02-27T00:00:00"/>
    <x v="0"/>
    <x v="4"/>
    <x v="14"/>
    <s v="W9"/>
    <x v="14"/>
    <s v="TPCECG073"/>
    <m/>
    <s v="Domestic"/>
    <x v="0"/>
    <x v="12"/>
    <s v="Pa"/>
    <x v="0"/>
    <n v="1680"/>
    <n v="1574.4"/>
    <n v="105.59999999999991"/>
    <n v="0.93714285714285717"/>
    <m/>
    <m/>
    <n v="1680"/>
    <n v="1574.4"/>
    <n v="105.59999999999991"/>
    <n v="0.93714285714285717"/>
    <m/>
    <m/>
  </r>
  <r>
    <x v="0"/>
    <x v="1"/>
    <x v="0"/>
    <d v="2022-02-21T00:00:00"/>
    <d v="2022-02-27T00:00:00"/>
    <x v="0"/>
    <x v="4"/>
    <x v="14"/>
    <s v="W9"/>
    <x v="14"/>
    <s v="TPCECG074"/>
    <m/>
    <s v="Domestic"/>
    <x v="0"/>
    <x v="12"/>
    <s v="Pa"/>
    <x v="0"/>
    <n v="5040"/>
    <n v="3799.6000000000004"/>
    <n v="1240.3999999999996"/>
    <n v="0.75388888888888894"/>
    <m/>
    <m/>
    <n v="5040"/>
    <n v="3799.6000000000004"/>
    <n v="1240.3999999999996"/>
    <n v="0.75388888888888894"/>
    <m/>
    <m/>
  </r>
  <r>
    <x v="0"/>
    <x v="1"/>
    <x v="0"/>
    <d v="2022-02-21T00:00:00"/>
    <d v="2022-02-27T00:00:00"/>
    <x v="0"/>
    <x v="4"/>
    <x v="14"/>
    <s v="W9"/>
    <x v="14"/>
    <s v="TPCECG076"/>
    <m/>
    <s v="Domestic"/>
    <x v="0"/>
    <x v="12"/>
    <s v="Pa"/>
    <x v="0"/>
    <n v="800"/>
    <n v="745.8"/>
    <n v="54.200000000000045"/>
    <n v="0.93224999999999991"/>
    <m/>
    <m/>
    <n v="800"/>
    <n v="745.8"/>
    <n v="54.200000000000045"/>
    <n v="0.93224999999999991"/>
    <m/>
    <m/>
  </r>
  <r>
    <x v="0"/>
    <x v="1"/>
    <x v="0"/>
    <d v="2022-02-21T00:00:00"/>
    <d v="2022-02-27T00:00:00"/>
    <x v="0"/>
    <x v="4"/>
    <x v="14"/>
    <s v="W9"/>
    <x v="14"/>
    <s v="TPCECG077"/>
    <m/>
    <s v="Domestic"/>
    <x v="0"/>
    <x v="12"/>
    <s v="Pa"/>
    <x v="0"/>
    <n v="1300"/>
    <n v="1164.5999999999999"/>
    <n v="135.40000000000009"/>
    <n v="0.89584615384615374"/>
    <m/>
    <m/>
    <n v="1300"/>
    <n v="1164.5999999999999"/>
    <n v="135.40000000000009"/>
    <n v="0.89584615384615374"/>
    <m/>
    <m/>
  </r>
  <r>
    <x v="0"/>
    <x v="1"/>
    <x v="0"/>
    <d v="2022-02-21T00:00:00"/>
    <d v="2022-02-27T00:00:00"/>
    <x v="0"/>
    <x v="4"/>
    <x v="14"/>
    <s v="W9"/>
    <x v="14"/>
    <s v="TPCEHC021"/>
    <m/>
    <s v="Domestic"/>
    <x v="0"/>
    <x v="13"/>
    <s v="Ha"/>
    <x v="1"/>
    <n v="0"/>
    <n v="1341.3"/>
    <n v="1341.3"/>
    <n v="0"/>
    <m/>
    <m/>
    <n v="0"/>
    <n v="1341.3"/>
    <n v="1341.3"/>
    <n v="0"/>
    <m/>
    <m/>
  </r>
  <r>
    <x v="0"/>
    <x v="1"/>
    <x v="0"/>
    <d v="2022-02-21T00:00:00"/>
    <d v="2022-02-27T00:00:00"/>
    <x v="0"/>
    <x v="4"/>
    <x v="14"/>
    <s v="W9"/>
    <x v="14"/>
    <s v="TPCEHC021"/>
    <m/>
    <s v="Domestic"/>
    <x v="0"/>
    <x v="13"/>
    <s v="Ha"/>
    <x v="0"/>
    <n v="1200"/>
    <n v="1341.3"/>
    <n v="141.29999999999995"/>
    <n v="0.88224999999999998"/>
    <m/>
    <m/>
    <n v="1200"/>
    <n v="1341.3"/>
    <n v="141.29999999999995"/>
    <n v="0.88224999999999998"/>
    <m/>
    <m/>
  </r>
  <r>
    <x v="0"/>
    <x v="1"/>
    <x v="0"/>
    <d v="2022-02-21T00:00:00"/>
    <d v="2022-02-27T00:00:00"/>
    <x v="0"/>
    <x v="4"/>
    <x v="14"/>
    <s v="W9"/>
    <x v="14"/>
    <s v="TPCEHC024"/>
    <m/>
    <s v="Domestic"/>
    <x v="0"/>
    <x v="13"/>
    <s v="Ha"/>
    <x v="1"/>
    <n v="0"/>
    <n v="15491"/>
    <n v="15491"/>
    <n v="0"/>
    <m/>
    <m/>
    <n v="0"/>
    <n v="15491"/>
    <n v="15491"/>
    <n v="0"/>
    <m/>
    <m/>
  </r>
  <r>
    <x v="0"/>
    <x v="1"/>
    <x v="0"/>
    <d v="2022-02-21T00:00:00"/>
    <d v="2022-02-27T00:00:00"/>
    <x v="0"/>
    <x v="4"/>
    <x v="14"/>
    <s v="W9"/>
    <x v="14"/>
    <s v="TPCEHC024"/>
    <m/>
    <s v="Domestic"/>
    <x v="0"/>
    <x v="13"/>
    <s v="Ha"/>
    <x v="0"/>
    <n v="15000"/>
    <n v="15491"/>
    <n v="491"/>
    <n v="0.96726666666666672"/>
    <m/>
    <m/>
    <n v="15000"/>
    <n v="15491"/>
    <n v="491"/>
    <n v="0.96726666666666672"/>
    <m/>
    <m/>
  </r>
  <r>
    <x v="0"/>
    <x v="1"/>
    <x v="0"/>
    <d v="2022-02-21T00:00:00"/>
    <d v="2022-02-27T00:00:00"/>
    <x v="0"/>
    <x v="4"/>
    <x v="14"/>
    <s v="W9"/>
    <x v="14"/>
    <s v="TPCEHC025"/>
    <m/>
    <s v="Domestic"/>
    <x v="0"/>
    <x v="13"/>
    <s v="Ha"/>
    <x v="1"/>
    <n v="0"/>
    <n v="8778"/>
    <n v="8778"/>
    <n v="0"/>
    <m/>
    <m/>
    <n v="0"/>
    <n v="8778"/>
    <n v="8778"/>
    <n v="0"/>
    <m/>
    <m/>
  </r>
  <r>
    <x v="0"/>
    <x v="1"/>
    <x v="0"/>
    <d v="2022-02-21T00:00:00"/>
    <d v="2022-02-27T00:00:00"/>
    <x v="0"/>
    <x v="4"/>
    <x v="14"/>
    <s v="W9"/>
    <x v="14"/>
    <s v="TPCEHC025"/>
    <m/>
    <s v="Domestic"/>
    <x v="0"/>
    <x v="13"/>
    <s v="Ha"/>
    <x v="0"/>
    <n v="9000"/>
    <n v="8778"/>
    <n v="222"/>
    <n v="0.97533333333333339"/>
    <m/>
    <m/>
    <n v="9000"/>
    <n v="8778"/>
    <n v="222"/>
    <n v="0.97533333333333339"/>
    <m/>
    <m/>
  </r>
  <r>
    <x v="0"/>
    <x v="1"/>
    <x v="0"/>
    <d v="2022-02-21T00:00:00"/>
    <d v="2022-02-27T00:00:00"/>
    <x v="0"/>
    <x v="4"/>
    <x v="14"/>
    <s v="W9"/>
    <x v="14"/>
    <s v="TPCEHC026"/>
    <m/>
    <s v="Domestic"/>
    <x v="0"/>
    <x v="13"/>
    <s v="Ha"/>
    <x v="1"/>
    <n v="0"/>
    <n v="1448"/>
    <n v="1448"/>
    <n v="0"/>
    <m/>
    <m/>
    <n v="0"/>
    <n v="1448"/>
    <n v="1448"/>
    <n v="0"/>
    <m/>
    <m/>
  </r>
  <r>
    <x v="0"/>
    <x v="1"/>
    <x v="0"/>
    <d v="2022-02-21T00:00:00"/>
    <d v="2022-02-27T00:00:00"/>
    <x v="0"/>
    <x v="4"/>
    <x v="14"/>
    <s v="W9"/>
    <x v="14"/>
    <s v="TPCEHC026"/>
    <m/>
    <s v="Domestic"/>
    <x v="0"/>
    <x v="13"/>
    <s v="Ha"/>
    <x v="0"/>
    <n v="1500"/>
    <n v="1448"/>
    <n v="52"/>
    <n v="0.96533333333333338"/>
    <m/>
    <m/>
    <n v="1500"/>
    <n v="1448"/>
    <n v="52"/>
    <n v="0.96533333333333338"/>
    <m/>
    <m/>
  </r>
  <r>
    <x v="0"/>
    <x v="1"/>
    <x v="0"/>
    <d v="2022-02-21T00:00:00"/>
    <d v="2022-02-27T00:00:00"/>
    <x v="0"/>
    <x v="4"/>
    <x v="14"/>
    <s v="W9"/>
    <x v="14"/>
    <s v="TPCEHC027"/>
    <m/>
    <s v="Domestic"/>
    <x v="0"/>
    <x v="13"/>
    <s v="Ha"/>
    <x v="1"/>
    <n v="0"/>
    <n v="7341"/>
    <n v="7341"/>
    <n v="0"/>
    <m/>
    <m/>
    <n v="0"/>
    <n v="7341"/>
    <n v="7341"/>
    <n v="0"/>
    <m/>
    <m/>
  </r>
  <r>
    <x v="0"/>
    <x v="1"/>
    <x v="0"/>
    <d v="2022-02-21T00:00:00"/>
    <d v="2022-02-27T00:00:00"/>
    <x v="0"/>
    <x v="4"/>
    <x v="14"/>
    <s v="W9"/>
    <x v="14"/>
    <s v="TPCEHC027"/>
    <m/>
    <s v="Domestic"/>
    <x v="0"/>
    <x v="13"/>
    <s v="Ha"/>
    <x v="0"/>
    <n v="7800"/>
    <n v="7341"/>
    <n v="459"/>
    <n v="0.94115384615384612"/>
    <m/>
    <m/>
    <n v="7800"/>
    <n v="7341"/>
    <n v="459"/>
    <n v="0.94115384615384612"/>
    <m/>
    <m/>
  </r>
  <r>
    <x v="0"/>
    <x v="1"/>
    <x v="0"/>
    <d v="2022-02-21T00:00:00"/>
    <d v="2022-02-27T00:00:00"/>
    <x v="0"/>
    <x v="4"/>
    <x v="14"/>
    <s v="W9"/>
    <x v="14"/>
    <s v="TPCEHC029"/>
    <m/>
    <s v="Domestic"/>
    <x v="0"/>
    <x v="13"/>
    <s v="Ha"/>
    <x v="0"/>
    <n v="0"/>
    <n v="0"/>
    <n v="0"/>
    <n v="0"/>
    <m/>
    <m/>
    <n v="0"/>
    <n v="0"/>
    <n v="0"/>
    <n v="0"/>
    <m/>
    <m/>
  </r>
  <r>
    <x v="0"/>
    <x v="1"/>
    <x v="0"/>
    <d v="2022-02-21T00:00:00"/>
    <d v="2022-02-27T00:00:00"/>
    <x v="0"/>
    <x v="4"/>
    <x v="14"/>
    <s v="W9"/>
    <x v="14"/>
    <s v="TPCEHC029"/>
    <m/>
    <s v="Domestic"/>
    <x v="0"/>
    <x v="13"/>
    <s v="Ha"/>
    <x v="1"/>
    <n v="0"/>
    <n v="0"/>
    <n v="0"/>
    <n v="0"/>
    <m/>
    <m/>
    <n v="0"/>
    <n v="0"/>
    <n v="0"/>
    <n v="0"/>
    <m/>
    <m/>
  </r>
  <r>
    <x v="0"/>
    <x v="1"/>
    <x v="0"/>
    <d v="2022-02-21T00:00:00"/>
    <d v="2022-02-27T00:00:00"/>
    <x v="0"/>
    <x v="4"/>
    <x v="14"/>
    <s v="W9"/>
    <x v="14"/>
    <s v="TPCEHC030"/>
    <m/>
    <s v="Domestic"/>
    <x v="0"/>
    <x v="13"/>
    <s v="Ha"/>
    <x v="0"/>
    <n v="0"/>
    <n v="0"/>
    <n v="0"/>
    <n v="0"/>
    <m/>
    <m/>
    <n v="0"/>
    <n v="0"/>
    <n v="0"/>
    <n v="0"/>
    <m/>
    <m/>
  </r>
  <r>
    <x v="0"/>
    <x v="1"/>
    <x v="0"/>
    <d v="2022-02-21T00:00:00"/>
    <d v="2022-02-27T00:00:00"/>
    <x v="0"/>
    <x v="4"/>
    <x v="14"/>
    <s v="W9"/>
    <x v="14"/>
    <s v="TPCEHC030"/>
    <m/>
    <s v="Domestic"/>
    <x v="0"/>
    <x v="13"/>
    <s v="Ha"/>
    <x v="1"/>
    <n v="0"/>
    <n v="0"/>
    <n v="0"/>
    <n v="0"/>
    <m/>
    <m/>
    <n v="0"/>
    <n v="0"/>
    <n v="0"/>
    <n v="0"/>
    <m/>
    <m/>
  </r>
  <r>
    <x v="0"/>
    <x v="1"/>
    <x v="0"/>
    <d v="2022-02-21T00:00:00"/>
    <d v="2022-02-27T00:00:00"/>
    <x v="0"/>
    <x v="4"/>
    <x v="14"/>
    <s v="W9"/>
    <x v="14"/>
    <s v="TPCEME003"/>
    <m/>
    <s v="Domestic"/>
    <x v="0"/>
    <x v="2"/>
    <s v="Ri"/>
    <x v="1"/>
    <n v="0"/>
    <n v="0"/>
    <n v="0"/>
    <n v="0"/>
    <m/>
    <m/>
    <n v="0"/>
    <n v="0"/>
    <n v="0"/>
    <n v="0"/>
    <m/>
    <m/>
  </r>
  <r>
    <x v="0"/>
    <x v="1"/>
    <x v="0"/>
    <d v="2022-02-21T00:00:00"/>
    <d v="2022-02-27T00:00:00"/>
    <x v="0"/>
    <x v="4"/>
    <x v="14"/>
    <s v="W9"/>
    <x v="14"/>
    <s v="TPCEME003"/>
    <m/>
    <s v="Domestic"/>
    <x v="0"/>
    <x v="2"/>
    <s v="Ri"/>
    <x v="0"/>
    <n v="4000"/>
    <n v="4059.72"/>
    <n v="59.7199999999998"/>
    <n v="0.98507"/>
    <m/>
    <m/>
    <n v="4000"/>
    <n v="4059.72"/>
    <n v="59.7199999999998"/>
    <n v="0.98507"/>
    <m/>
    <m/>
  </r>
  <r>
    <x v="0"/>
    <x v="1"/>
    <x v="0"/>
    <d v="2022-02-21T00:00:00"/>
    <d v="2022-02-27T00:00:00"/>
    <x v="0"/>
    <x v="4"/>
    <x v="14"/>
    <s v="W9"/>
    <x v="14"/>
    <s v="TPCEME004"/>
    <m/>
    <s v="Domestic"/>
    <x v="0"/>
    <x v="2"/>
    <s v=""/>
    <x v="1"/>
    <n v="0"/>
    <n v="0"/>
    <n v="0"/>
    <n v="0"/>
    <m/>
    <m/>
    <n v="0"/>
    <n v="0"/>
    <n v="0"/>
    <n v="0"/>
    <m/>
    <m/>
  </r>
  <r>
    <x v="0"/>
    <x v="1"/>
    <x v="0"/>
    <d v="2022-02-21T00:00:00"/>
    <d v="2022-02-27T00:00:00"/>
    <x v="0"/>
    <x v="4"/>
    <x v="14"/>
    <s v="W9"/>
    <x v="14"/>
    <s v="TPCEME004"/>
    <m/>
    <s v="Domestic"/>
    <x v="0"/>
    <x v="2"/>
    <s v=""/>
    <x v="0"/>
    <n v="800"/>
    <n v="870.83999999999992"/>
    <n v="70.839999999999918"/>
    <n v="0.91145000000000009"/>
    <m/>
    <m/>
    <n v="800"/>
    <n v="870.83999999999992"/>
    <n v="70.839999999999918"/>
    <n v="0.91145000000000009"/>
    <m/>
    <m/>
  </r>
  <r>
    <x v="0"/>
    <x v="1"/>
    <x v="0"/>
    <d v="2022-02-21T00:00:00"/>
    <d v="2022-02-27T00:00:00"/>
    <x v="0"/>
    <x v="4"/>
    <x v="14"/>
    <s v="W9"/>
    <x v="14"/>
    <s v="TPCEXC004"/>
    <m/>
    <s v="Domestic"/>
    <x v="0"/>
    <x v="5"/>
    <s v="Sh"/>
    <x v="0"/>
    <n v="0"/>
    <n v="0"/>
    <n v="0"/>
    <n v="0"/>
    <m/>
    <m/>
    <n v="0"/>
    <n v="0"/>
    <n v="0"/>
    <n v="0"/>
    <m/>
    <m/>
  </r>
  <r>
    <x v="0"/>
    <x v="1"/>
    <x v="0"/>
    <d v="2022-02-21T00:00:00"/>
    <d v="2022-02-27T00:00:00"/>
    <x v="0"/>
    <x v="4"/>
    <x v="14"/>
    <s v="W9"/>
    <x v="14"/>
    <s v="TPCEXM005"/>
    <m/>
    <s v="Domestic"/>
    <x v="0"/>
    <x v="5"/>
    <s v="Sh"/>
    <x v="0"/>
    <n v="5100"/>
    <n v="5480"/>
    <n v="380"/>
    <n v="0.92549019607843142"/>
    <m/>
    <m/>
    <n v="5100"/>
    <n v="5480"/>
    <n v="380"/>
    <n v="0.92549019607843142"/>
    <m/>
    <m/>
  </r>
  <r>
    <x v="0"/>
    <x v="1"/>
    <x v="0"/>
    <d v="2022-02-21T00:00:00"/>
    <d v="2022-02-27T00:00:00"/>
    <x v="0"/>
    <x v="4"/>
    <x v="14"/>
    <s v="W9"/>
    <x v="14"/>
    <s v="TPCEXM007"/>
    <m/>
    <s v="Domestic"/>
    <x v="0"/>
    <x v="5"/>
    <s v="Sh"/>
    <x v="0"/>
    <n v="0"/>
    <n v="0"/>
    <n v="0"/>
    <n v="0"/>
    <m/>
    <m/>
    <n v="0"/>
    <n v="0"/>
    <n v="0"/>
    <n v="0"/>
    <m/>
    <m/>
  </r>
  <r>
    <x v="0"/>
    <x v="1"/>
    <x v="0"/>
    <d v="2022-02-21T00:00:00"/>
    <d v="2022-02-27T00:00:00"/>
    <x v="0"/>
    <x v="4"/>
    <x v="14"/>
    <s v="W9"/>
    <x v="14"/>
    <s v="TPMBFCG002"/>
    <m/>
    <s v="Export"/>
    <x v="0"/>
    <x v="5"/>
    <s v="Sp"/>
    <x v="0"/>
    <n v="0"/>
    <n v="0"/>
    <n v="0"/>
    <n v="0"/>
    <m/>
    <m/>
    <n v="0"/>
    <n v="0"/>
    <n v="0"/>
    <n v="0"/>
    <m/>
    <m/>
  </r>
  <r>
    <x v="0"/>
    <x v="1"/>
    <x v="0"/>
    <d v="2022-02-21T00:00:00"/>
    <d v="2022-02-27T00:00:00"/>
    <x v="0"/>
    <x v="4"/>
    <x v="14"/>
    <s v="W9"/>
    <x v="14"/>
    <s v="TPMTCCG001"/>
    <m/>
    <s v="Export"/>
    <x v="0"/>
    <x v="5"/>
    <s v=""/>
    <x v="0"/>
    <n v="0"/>
    <n v="0"/>
    <n v="0"/>
    <n v="0"/>
    <m/>
    <m/>
    <n v="0"/>
    <n v="0"/>
    <n v="0"/>
    <n v="0"/>
    <m/>
    <m/>
  </r>
  <r>
    <x v="0"/>
    <x v="1"/>
    <x v="0"/>
    <d v="2022-02-21T00:00:00"/>
    <d v="2022-02-27T00:00:00"/>
    <x v="0"/>
    <x v="4"/>
    <x v="14"/>
    <s v="W9"/>
    <x v="14"/>
    <s v="TPMTCCG002"/>
    <m/>
    <s v="Export"/>
    <x v="0"/>
    <x v="5"/>
    <s v=""/>
    <x v="0"/>
    <n v="0"/>
    <n v="0"/>
    <n v="0"/>
    <n v="0"/>
    <m/>
    <m/>
    <n v="0"/>
    <n v="0"/>
    <n v="0"/>
    <n v="0"/>
    <m/>
    <m/>
  </r>
  <r>
    <x v="0"/>
    <x v="1"/>
    <x v="0"/>
    <d v="2022-02-21T00:00:00"/>
    <d v="2022-02-27T00:00:00"/>
    <x v="0"/>
    <x v="4"/>
    <x v="14"/>
    <s v="W9"/>
    <x v="14"/>
    <s v="TPMTCCG003"/>
    <m/>
    <s v="Export"/>
    <x v="0"/>
    <x v="5"/>
    <s v=""/>
    <x v="1"/>
    <n v="0"/>
    <n v="0"/>
    <n v="0"/>
    <n v="0"/>
    <m/>
    <m/>
    <n v="0"/>
    <n v="0"/>
    <n v="0"/>
    <n v="0"/>
    <m/>
    <m/>
  </r>
  <r>
    <x v="0"/>
    <x v="1"/>
    <x v="0"/>
    <d v="2022-02-21T00:00:00"/>
    <d v="2022-02-27T00:00:00"/>
    <x v="0"/>
    <x v="4"/>
    <x v="14"/>
    <s v="W9"/>
    <x v="14"/>
    <s v="TPMTCCG004"/>
    <m/>
    <s v="Export"/>
    <x v="0"/>
    <x v="5"/>
    <s v=""/>
    <x v="1"/>
    <n v="0"/>
    <n v="0"/>
    <n v="0"/>
    <n v="0"/>
    <m/>
    <m/>
    <n v="0"/>
    <n v="0"/>
    <n v="0"/>
    <n v="0"/>
    <m/>
    <m/>
  </r>
  <r>
    <x v="0"/>
    <x v="1"/>
    <x v="0"/>
    <d v="2022-02-21T00:00:00"/>
    <d v="2022-02-27T00:00:00"/>
    <x v="0"/>
    <x v="4"/>
    <x v="14"/>
    <s v="W9"/>
    <x v="14"/>
    <s v="TPMTCCG005"/>
    <m/>
    <s v="Export"/>
    <x v="0"/>
    <x v="5"/>
    <s v=""/>
    <x v="0"/>
    <n v="0"/>
    <n v="0"/>
    <n v="0"/>
    <n v="0"/>
    <m/>
    <m/>
    <n v="0"/>
    <n v="0"/>
    <n v="0"/>
    <n v="0"/>
    <m/>
    <m/>
  </r>
  <r>
    <x v="0"/>
    <x v="1"/>
    <x v="0"/>
    <d v="2022-02-21T00:00:00"/>
    <d v="2022-02-27T00:00:00"/>
    <x v="0"/>
    <x v="4"/>
    <x v="14"/>
    <s v="W9"/>
    <x v="14"/>
    <s v="TPMTCCG006"/>
    <m/>
    <s v="Export"/>
    <x v="0"/>
    <x v="5"/>
    <s v=""/>
    <x v="0"/>
    <n v="0"/>
    <n v="0"/>
    <n v="0"/>
    <n v="0"/>
    <m/>
    <m/>
    <n v="0"/>
    <n v="0"/>
    <n v="0"/>
    <n v="0"/>
    <m/>
    <m/>
  </r>
  <r>
    <x v="0"/>
    <x v="1"/>
    <x v="0"/>
    <d v="2022-02-21T00:00:00"/>
    <d v="2022-02-27T00:00:00"/>
    <x v="0"/>
    <x v="4"/>
    <x v="14"/>
    <s v="W9"/>
    <x v="14"/>
    <s v="TPTFGBB003"/>
    <m/>
    <s v="Export"/>
    <x v="0"/>
    <x v="5"/>
    <s v=""/>
    <x v="0"/>
    <n v="0"/>
    <n v="0"/>
    <n v="0"/>
    <n v="0"/>
    <m/>
    <m/>
    <n v="0"/>
    <n v="0"/>
    <n v="0"/>
    <n v="0"/>
    <m/>
    <m/>
  </r>
  <r>
    <x v="0"/>
    <x v="1"/>
    <x v="0"/>
    <d v="2022-02-21T00:00:00"/>
    <d v="2022-02-27T00:00:00"/>
    <x v="0"/>
    <x v="4"/>
    <x v="14"/>
    <s v="W9"/>
    <x v="14"/>
    <s v="TPTFGBX007"/>
    <m/>
    <s v="Export"/>
    <x v="0"/>
    <x v="5"/>
    <s v=""/>
    <x v="0"/>
    <n v="0"/>
    <n v="0"/>
    <n v="0"/>
    <n v="0"/>
    <m/>
    <m/>
    <n v="0"/>
    <n v="0"/>
    <n v="0"/>
    <n v="0"/>
    <m/>
    <m/>
  </r>
  <r>
    <x v="0"/>
    <x v="1"/>
    <x v="0"/>
    <d v="2022-02-21T00:00:00"/>
    <d v="2022-02-27T00:00:00"/>
    <x v="0"/>
    <x v="4"/>
    <x v="14"/>
    <s v="W9"/>
    <x v="14"/>
    <s v="TPTFGBX017"/>
    <m/>
    <s v="Export"/>
    <x v="0"/>
    <x v="5"/>
    <s v=""/>
    <x v="0"/>
    <n v="0"/>
    <n v="0"/>
    <n v="0"/>
    <n v="0"/>
    <m/>
    <m/>
    <n v="0"/>
    <n v="0"/>
    <n v="0"/>
    <n v="0"/>
    <m/>
    <m/>
  </r>
  <r>
    <x v="0"/>
    <x v="1"/>
    <x v="0"/>
    <d v="2022-02-21T00:00:00"/>
    <d v="2022-02-27T00:00:00"/>
    <x v="0"/>
    <x v="4"/>
    <x v="14"/>
    <s v="W9"/>
    <x v="14"/>
    <s v="TPTFGBX021"/>
    <m/>
    <s v="Export"/>
    <x v="0"/>
    <x v="5"/>
    <s v=""/>
    <x v="0"/>
    <n v="0"/>
    <n v="0"/>
    <n v="0"/>
    <n v="0"/>
    <m/>
    <m/>
    <n v="0"/>
    <n v="0"/>
    <n v="0"/>
    <n v="0"/>
    <m/>
    <m/>
  </r>
  <r>
    <x v="0"/>
    <x v="1"/>
    <x v="0"/>
    <d v="2022-02-21T00:00:00"/>
    <d v="2022-02-27T00:00:00"/>
    <x v="0"/>
    <x v="4"/>
    <x v="14"/>
    <s v="W9"/>
    <x v="14"/>
    <s v="TPTFGBX021"/>
    <m/>
    <s v="Export"/>
    <x v="0"/>
    <x v="5"/>
    <s v=""/>
    <x v="0"/>
    <n v="0"/>
    <n v="0"/>
    <n v="0"/>
    <n v="0"/>
    <m/>
    <m/>
    <n v="0"/>
    <n v="0"/>
    <n v="0"/>
    <n v="0"/>
    <m/>
    <m/>
  </r>
  <r>
    <x v="0"/>
    <x v="1"/>
    <x v="0"/>
    <d v="2022-02-21T00:00:00"/>
    <d v="2022-02-27T00:00:00"/>
    <x v="0"/>
    <x v="4"/>
    <x v="14"/>
    <s v="W9"/>
    <x v="14"/>
    <s v="TPTFGBX024"/>
    <m/>
    <s v="Export"/>
    <x v="0"/>
    <x v="5"/>
    <s v=""/>
    <x v="0"/>
    <n v="0"/>
    <n v="0"/>
    <n v="0"/>
    <n v="0"/>
    <m/>
    <m/>
    <n v="0"/>
    <n v="0"/>
    <n v="0"/>
    <n v="0"/>
    <m/>
    <m/>
  </r>
  <r>
    <x v="0"/>
    <x v="1"/>
    <x v="0"/>
    <d v="2022-02-21T00:00:00"/>
    <d v="2022-02-27T00:00:00"/>
    <x v="0"/>
    <x v="4"/>
    <x v="14"/>
    <s v="W9"/>
    <x v="14"/>
    <s v="TPTFGBX025"/>
    <m/>
    <s v="Export"/>
    <x v="0"/>
    <x v="1"/>
    <s v="Di"/>
    <x v="0"/>
    <n v="0"/>
    <n v="0"/>
    <n v="0"/>
    <n v="0"/>
    <m/>
    <m/>
    <n v="0"/>
    <n v="0"/>
    <n v="0"/>
    <n v="0"/>
    <m/>
    <m/>
  </r>
  <r>
    <x v="0"/>
    <x v="1"/>
    <x v="0"/>
    <d v="2022-02-21T00:00:00"/>
    <d v="2022-02-27T00:00:00"/>
    <x v="0"/>
    <x v="4"/>
    <x v="14"/>
    <s v="W9"/>
    <x v="14"/>
    <s v="TPTFGBX028"/>
    <m/>
    <s v="Export"/>
    <x v="0"/>
    <x v="1"/>
    <s v=""/>
    <x v="0"/>
    <n v="0"/>
    <n v="0"/>
    <n v="0"/>
    <n v="0"/>
    <m/>
    <m/>
    <n v="0"/>
    <n v="0"/>
    <n v="0"/>
    <n v="0"/>
    <m/>
    <m/>
  </r>
  <r>
    <x v="0"/>
    <x v="1"/>
    <x v="0"/>
    <d v="2022-02-21T00:00:00"/>
    <d v="2022-02-27T00:00:00"/>
    <x v="0"/>
    <x v="4"/>
    <x v="14"/>
    <s v="W9"/>
    <x v="14"/>
    <s v="TPTFGCG009"/>
    <m/>
    <s v="Export"/>
    <x v="0"/>
    <x v="1"/>
    <s v=""/>
    <x v="0"/>
    <n v="0"/>
    <n v="0"/>
    <n v="0"/>
    <n v="0"/>
    <m/>
    <m/>
    <n v="0"/>
    <n v="0"/>
    <n v="0"/>
    <n v="0"/>
    <m/>
    <m/>
  </r>
  <r>
    <x v="0"/>
    <x v="1"/>
    <x v="0"/>
    <d v="2022-02-21T00:00:00"/>
    <d v="2022-02-27T00:00:00"/>
    <x v="0"/>
    <x v="4"/>
    <x v="14"/>
    <s v="W9"/>
    <x v="14"/>
    <s v="TPTFGCG013"/>
    <m/>
    <s v="Export"/>
    <x v="0"/>
    <x v="5"/>
    <s v="Sp"/>
    <x v="0"/>
    <n v="192000"/>
    <n v="197058.56000000006"/>
    <n v="5058.5600000000559"/>
    <n v="0.97365333333333304"/>
    <m/>
    <m/>
    <n v="192000"/>
    <n v="197058.56000000006"/>
    <n v="5058.5600000000559"/>
    <n v="0.97365333333333304"/>
    <m/>
    <m/>
  </r>
  <r>
    <x v="0"/>
    <x v="1"/>
    <x v="0"/>
    <d v="2022-02-21T00:00:00"/>
    <d v="2022-02-27T00:00:00"/>
    <x v="0"/>
    <x v="4"/>
    <x v="14"/>
    <s v="W9"/>
    <x v="14"/>
    <s v="TPTFGCG014"/>
    <m/>
    <s v="Export"/>
    <x v="0"/>
    <x v="5"/>
    <s v="Sp"/>
    <x v="0"/>
    <n v="0"/>
    <n v="0"/>
    <n v="0"/>
    <n v="0"/>
    <m/>
    <m/>
    <n v="0"/>
    <n v="0"/>
    <n v="0"/>
    <n v="0"/>
    <m/>
    <m/>
  </r>
  <r>
    <x v="0"/>
    <x v="1"/>
    <x v="0"/>
    <d v="2022-02-21T00:00:00"/>
    <d v="2022-02-27T00:00:00"/>
    <x v="0"/>
    <x v="4"/>
    <x v="14"/>
    <s v="W9"/>
    <x v="14"/>
    <s v="TPTFGHT001"/>
    <m/>
    <s v="Export"/>
    <x v="0"/>
    <x v="5"/>
    <s v=""/>
    <x v="0"/>
    <n v="0"/>
    <n v="0"/>
    <n v="0"/>
    <n v="0"/>
    <m/>
    <m/>
    <n v="0"/>
    <n v="0"/>
    <n v="0"/>
    <n v="0"/>
    <m/>
    <m/>
  </r>
  <r>
    <x v="0"/>
    <x v="1"/>
    <x v="0"/>
    <d v="2022-02-21T00:00:00"/>
    <d v="2022-02-27T00:00:00"/>
    <x v="0"/>
    <x v="4"/>
    <x v="14"/>
    <s v="W9"/>
    <x v="14"/>
    <s v="TPTFGHT017"/>
    <m/>
    <s v="Export"/>
    <x v="0"/>
    <x v="5"/>
    <s v=""/>
    <x v="0"/>
    <n v="0"/>
    <n v="0"/>
    <n v="0"/>
    <n v="0"/>
    <m/>
    <m/>
    <n v="0"/>
    <n v="0"/>
    <n v="0"/>
    <n v="0"/>
    <m/>
    <m/>
  </r>
  <r>
    <x v="0"/>
    <x v="1"/>
    <x v="0"/>
    <d v="2022-02-21T00:00:00"/>
    <d v="2022-02-27T00:00:00"/>
    <x v="0"/>
    <x v="4"/>
    <x v="14"/>
    <s v="W9"/>
    <x v="14"/>
    <s v="TPTFGHT021"/>
    <m/>
    <s v="Export"/>
    <x v="0"/>
    <x v="1"/>
    <s v="Di"/>
    <x v="0"/>
    <n v="0"/>
    <n v="0"/>
    <n v="0"/>
    <n v="0"/>
    <m/>
    <m/>
    <n v="0"/>
    <n v="0"/>
    <n v="0"/>
    <n v="0"/>
    <m/>
    <m/>
  </r>
  <r>
    <x v="0"/>
    <x v="1"/>
    <x v="0"/>
    <d v="2022-02-21T00:00:00"/>
    <d v="2022-02-27T00:00:00"/>
    <x v="0"/>
    <x v="4"/>
    <x v="14"/>
    <s v="W9"/>
    <x v="14"/>
    <s v="TPTFGHT027"/>
    <m/>
    <s v="Export"/>
    <x v="0"/>
    <x v="1"/>
    <s v=""/>
    <x v="0"/>
    <n v="0"/>
    <n v="0"/>
    <n v="0"/>
    <n v="0"/>
    <m/>
    <m/>
    <n v="0"/>
    <n v="0"/>
    <n v="0"/>
    <n v="0"/>
    <m/>
    <m/>
  </r>
  <r>
    <x v="0"/>
    <x v="1"/>
    <x v="0"/>
    <d v="2022-02-21T00:00:00"/>
    <d v="2022-02-27T00:00:00"/>
    <x v="0"/>
    <x v="4"/>
    <x v="14"/>
    <s v="W9"/>
    <x v="14"/>
    <s v="TPTTFCG006"/>
    <m/>
    <s v="Export"/>
    <x v="0"/>
    <x v="5"/>
    <s v="Sp"/>
    <x v="0"/>
    <n v="0"/>
    <n v="0"/>
    <n v="0"/>
    <n v="0"/>
    <m/>
    <m/>
    <n v="0"/>
    <n v="0"/>
    <n v="0"/>
    <n v="0"/>
    <m/>
    <m/>
  </r>
  <r>
    <x v="0"/>
    <x v="1"/>
    <x v="0"/>
    <d v="2022-02-21T00:00:00"/>
    <d v="2022-02-27T00:00:00"/>
    <x v="0"/>
    <x v="4"/>
    <x v="14"/>
    <s v="W9"/>
    <x v="14"/>
    <s v="TPTTFDS002"/>
    <m/>
    <s v="Export"/>
    <x v="0"/>
    <x v="1"/>
    <s v="Di"/>
    <x v="0"/>
    <n v="0"/>
    <n v="0"/>
    <n v="0"/>
    <n v="0"/>
    <m/>
    <m/>
    <n v="0"/>
    <n v="0"/>
    <n v="0"/>
    <n v="0"/>
    <m/>
    <m/>
  </r>
  <r>
    <x v="0"/>
    <x v="1"/>
    <x v="0"/>
    <d v="2022-02-21T00:00:00"/>
    <d v="2022-02-27T00:00:00"/>
    <x v="0"/>
    <x v="4"/>
    <x v="14"/>
    <s v="W9"/>
    <x v="14"/>
    <s v="TPTTFHC005"/>
    <m/>
    <s v="Export"/>
    <x v="0"/>
    <x v="1"/>
    <s v="Di"/>
    <x v="0"/>
    <n v="0"/>
    <n v="0"/>
    <n v="0"/>
    <n v="0"/>
    <m/>
    <m/>
    <n v="0"/>
    <n v="0"/>
    <n v="0"/>
    <n v="0"/>
    <m/>
    <m/>
  </r>
  <r>
    <x v="0"/>
    <x v="1"/>
    <x v="0"/>
    <d v="2022-02-21T00:00:00"/>
    <d v="2022-02-27T00:00:00"/>
    <x v="0"/>
    <x v="4"/>
    <x v="14"/>
    <s v="W9"/>
    <x v="14"/>
    <s v="TPTTFXM005"/>
    <m/>
    <s v="Export"/>
    <x v="0"/>
    <x v="1"/>
    <s v="Di"/>
    <x v="0"/>
    <n v="0"/>
    <n v="0"/>
    <n v="0"/>
    <n v="0"/>
    <m/>
    <m/>
    <n v="0"/>
    <n v="0"/>
    <n v="0"/>
    <n v="0"/>
    <m/>
    <m/>
  </r>
  <r>
    <x v="0"/>
    <x v="1"/>
    <x v="0"/>
    <d v="2022-02-21T00:00:00"/>
    <d v="2022-02-27T00:00:00"/>
    <x v="0"/>
    <x v="4"/>
    <x v="14"/>
    <s v="W9"/>
    <x v="14"/>
    <s v="11VMB00002"/>
    <m/>
    <s v="Domestic"/>
    <x v="1"/>
    <x v="3"/>
    <s v="TO"/>
    <x v="2"/>
    <n v="281"/>
    <n v="282.8"/>
    <n v="1.8000000000000114"/>
    <n v="0.99359430604982202"/>
    <m/>
    <m/>
    <n v="281"/>
    <n v="282.8"/>
    <n v="1.8000000000000114"/>
    <n v="0.99359430604982202"/>
    <m/>
    <m/>
  </r>
  <r>
    <x v="0"/>
    <x v="1"/>
    <x v="0"/>
    <d v="2022-02-21T00:00:00"/>
    <d v="2022-02-27T00:00:00"/>
    <x v="0"/>
    <x v="4"/>
    <x v="14"/>
    <s v="W9"/>
    <x v="14"/>
    <s v="11VMB00004"/>
    <m/>
    <s v="Domestic"/>
    <x v="1"/>
    <x v="3"/>
    <s v="TO"/>
    <x v="2"/>
    <n v="193"/>
    <n v="195"/>
    <n v="2"/>
    <n v="0.98963730569948183"/>
    <m/>
    <m/>
    <n v="193"/>
    <n v="195"/>
    <n v="2"/>
    <n v="0.98963730569948183"/>
    <m/>
    <m/>
  </r>
  <r>
    <x v="0"/>
    <x v="1"/>
    <x v="0"/>
    <d v="2022-02-21T00:00:00"/>
    <d v="2022-02-27T00:00:00"/>
    <x v="0"/>
    <x v="4"/>
    <x v="14"/>
    <s v="W9"/>
    <x v="14"/>
    <s v="11VMB00005"/>
    <m/>
    <s v="Domestic"/>
    <x v="1"/>
    <x v="3"/>
    <s v="TO"/>
    <x v="2"/>
    <n v="167"/>
    <n v="172.26"/>
    <n v="5.2599999999999909"/>
    <n v="0.96850299401197615"/>
    <m/>
    <m/>
    <n v="167"/>
    <n v="172.26"/>
    <n v="5.2599999999999909"/>
    <n v="0.96850299401197615"/>
    <m/>
    <m/>
  </r>
  <r>
    <x v="0"/>
    <x v="1"/>
    <x v="0"/>
    <d v="2022-02-21T00:00:00"/>
    <d v="2022-02-27T00:00:00"/>
    <x v="0"/>
    <x v="4"/>
    <x v="14"/>
    <s v="W9"/>
    <x v="14"/>
    <s v="11VMB00006"/>
    <m/>
    <s v="Domestic"/>
    <x v="1"/>
    <x v="3"/>
    <s v="TO"/>
    <x v="2"/>
    <n v="103"/>
    <n v="108"/>
    <n v="5"/>
    <n v="0.95145631067961167"/>
    <m/>
    <m/>
    <n v="103"/>
    <n v="108"/>
    <n v="5"/>
    <n v="0.95145631067961167"/>
    <m/>
    <m/>
  </r>
  <r>
    <x v="0"/>
    <x v="1"/>
    <x v="0"/>
    <d v="2022-02-21T00:00:00"/>
    <d v="2022-02-27T00:00:00"/>
    <x v="0"/>
    <x v="4"/>
    <x v="14"/>
    <s v="W9"/>
    <x v="14"/>
    <s v="11VMB00042"/>
    <m/>
    <s v="Domestic"/>
    <x v="1"/>
    <x v="4"/>
    <s v="KI"/>
    <x v="1"/>
    <n v="900"/>
    <n v="0"/>
    <n v="900"/>
    <n v="0"/>
    <m/>
    <m/>
    <n v="0"/>
    <n v="0"/>
    <n v="0"/>
    <n v="0"/>
    <m/>
    <m/>
  </r>
  <r>
    <x v="0"/>
    <x v="1"/>
    <x v="0"/>
    <d v="2022-02-21T00:00:00"/>
    <d v="2022-02-27T00:00:00"/>
    <x v="0"/>
    <x v="4"/>
    <x v="14"/>
    <s v="W9"/>
    <x v="14"/>
    <s v="11VMB00045"/>
    <m/>
    <s v="Domestic"/>
    <x v="1"/>
    <x v="4"/>
    <s v="KI"/>
    <x v="1"/>
    <n v="0"/>
    <n v="0"/>
    <n v="0"/>
    <n v="0"/>
    <m/>
    <m/>
    <n v="0"/>
    <n v="0"/>
    <n v="0"/>
    <n v="0"/>
    <m/>
    <m/>
  </r>
  <r>
    <x v="0"/>
    <x v="1"/>
    <x v="0"/>
    <d v="2022-02-21T00:00:00"/>
    <d v="2022-02-27T00:00:00"/>
    <x v="0"/>
    <x v="4"/>
    <x v="14"/>
    <s v="W9"/>
    <x v="14"/>
    <s v="11VMB00275BGG"/>
    <m/>
    <s v="Domestic"/>
    <x v="1"/>
    <x v="4"/>
    <s v="KI"/>
    <x v="1"/>
    <n v="10700"/>
    <n v="10900"/>
    <n v="200"/>
    <n v="0.98130841121495327"/>
    <m/>
    <m/>
    <n v="11100"/>
    <n v="10900"/>
    <n v="200"/>
    <n v="0.98198198198198194"/>
    <m/>
    <m/>
  </r>
  <r>
    <x v="0"/>
    <x v="1"/>
    <x v="0"/>
    <d v="2022-02-21T00:00:00"/>
    <d v="2022-02-27T00:00:00"/>
    <x v="0"/>
    <x v="4"/>
    <x v="14"/>
    <s v="W9"/>
    <x v="14"/>
    <s v="11VMB00275BGT"/>
    <m/>
    <s v="Domestic"/>
    <x v="1"/>
    <x v="4"/>
    <s v="KI"/>
    <x v="1"/>
    <n v="0"/>
    <n v="880"/>
    <n v="880"/>
    <n v="0"/>
    <m/>
    <m/>
    <n v="880"/>
    <n v="880"/>
    <n v="0"/>
    <n v="1"/>
    <m/>
    <m/>
  </r>
  <r>
    <x v="0"/>
    <x v="1"/>
    <x v="0"/>
    <d v="2022-02-21T00:00:00"/>
    <d v="2022-02-27T00:00:00"/>
    <x v="0"/>
    <x v="4"/>
    <x v="14"/>
    <s v="W9"/>
    <x v="14"/>
    <s v="11VMB00315"/>
    <m/>
    <s v="Domestic"/>
    <x v="1"/>
    <x v="4"/>
    <s v="KI"/>
    <x v="1"/>
    <n v="9600"/>
    <n v="10798.2"/>
    <n v="1198.2000000000007"/>
    <n v="0.8751874999999999"/>
    <m/>
    <m/>
    <n v="10300"/>
    <n v="10798.2"/>
    <n v="498.20000000000073"/>
    <n v="0.95163106796116503"/>
    <m/>
    <m/>
  </r>
  <r>
    <x v="0"/>
    <x v="1"/>
    <x v="0"/>
    <d v="2022-02-21T00:00:00"/>
    <d v="2022-02-27T00:00:00"/>
    <x v="0"/>
    <x v="4"/>
    <x v="14"/>
    <s v="W9"/>
    <x v="14"/>
    <s v="11VMB00316"/>
    <m/>
    <s v="Domestic"/>
    <x v="1"/>
    <x v="4"/>
    <s v="KI"/>
    <x v="1"/>
    <n v="34388.666666666664"/>
    <n v="37912.5"/>
    <n v="3523.8333333333358"/>
    <n v="0.8975292247445863"/>
    <m/>
    <m/>
    <n v="34058"/>
    <n v="37912.5"/>
    <n v="3854.5"/>
    <n v="0.88682541546773153"/>
    <m/>
    <m/>
  </r>
  <r>
    <x v="0"/>
    <x v="1"/>
    <x v="0"/>
    <d v="2022-02-21T00:00:00"/>
    <d v="2022-02-27T00:00:00"/>
    <x v="0"/>
    <x v="4"/>
    <x v="14"/>
    <s v="W9"/>
    <x v="14"/>
    <s v="11VMB00317"/>
    <m/>
    <s v="Domestic"/>
    <x v="1"/>
    <x v="4"/>
    <s v="KI"/>
    <x v="1"/>
    <n v="480"/>
    <n v="1020"/>
    <n v="540"/>
    <n v="0"/>
    <m/>
    <m/>
    <n v="1020"/>
    <n v="1020"/>
    <n v="0"/>
    <n v="1"/>
    <m/>
    <m/>
  </r>
  <r>
    <x v="0"/>
    <x v="1"/>
    <x v="0"/>
    <d v="2022-02-21T00:00:00"/>
    <d v="2022-02-27T00:00:00"/>
    <x v="0"/>
    <x v="4"/>
    <x v="14"/>
    <s v="W9"/>
    <x v="14"/>
    <s v="11VMB00318"/>
    <m/>
    <s v="Domestic"/>
    <x v="1"/>
    <x v="4"/>
    <s v="KI"/>
    <x v="1"/>
    <n v="6200"/>
    <n v="4390"/>
    <n v="1810"/>
    <n v="0.70806451612903221"/>
    <m/>
    <m/>
    <n v="6700"/>
    <n v="4390"/>
    <n v="2310"/>
    <n v="0.65522388059701497"/>
    <m/>
    <m/>
  </r>
  <r>
    <x v="0"/>
    <x v="1"/>
    <x v="0"/>
    <d v="2022-02-21T00:00:00"/>
    <d v="2022-02-27T00:00:00"/>
    <x v="0"/>
    <x v="4"/>
    <x v="14"/>
    <s v="W9"/>
    <x v="14"/>
    <s v="11VMB00319"/>
    <m/>
    <s v="Export"/>
    <x v="1"/>
    <x v="4"/>
    <s v="KI"/>
    <x v="1"/>
    <n v="4000"/>
    <n v="4075"/>
    <n v="75"/>
    <n v="0.98124999999999996"/>
    <m/>
    <m/>
    <n v="3750"/>
    <n v="4075"/>
    <n v="325"/>
    <n v="0.91333333333333333"/>
    <m/>
    <m/>
  </r>
  <r>
    <x v="0"/>
    <x v="1"/>
    <x v="0"/>
    <d v="2022-02-21T00:00:00"/>
    <d v="2022-02-27T00:00:00"/>
    <x v="0"/>
    <x v="4"/>
    <x v="14"/>
    <s v="W9"/>
    <x v="14"/>
    <s v="11VMB00320"/>
    <m/>
    <s v="Domestic"/>
    <x v="1"/>
    <x v="4"/>
    <s v="KI"/>
    <x v="1"/>
    <n v="1200"/>
    <n v="748.4"/>
    <n v="451.6"/>
    <n v="0.62366666666666659"/>
    <m/>
    <m/>
    <n v="800"/>
    <n v="748.4"/>
    <n v="51.600000000000023"/>
    <n v="0.9355"/>
    <m/>
    <m/>
  </r>
  <r>
    <x v="0"/>
    <x v="1"/>
    <x v="0"/>
    <d v="2022-02-21T00:00:00"/>
    <d v="2022-02-27T00:00:00"/>
    <x v="0"/>
    <x v="4"/>
    <x v="14"/>
    <s v="W9"/>
    <x v="14"/>
    <s v="11VMB00321"/>
    <m/>
    <s v="Domestic"/>
    <x v="1"/>
    <x v="4"/>
    <s v="KI"/>
    <x v="1"/>
    <n v="1500"/>
    <n v="1640"/>
    <n v="140"/>
    <n v="0.90666666666666662"/>
    <m/>
    <m/>
    <n v="1500"/>
    <n v="1640"/>
    <n v="140"/>
    <n v="0.90666666666666662"/>
    <m/>
    <m/>
  </r>
  <r>
    <x v="0"/>
    <x v="1"/>
    <x v="0"/>
    <d v="2022-02-21T00:00:00"/>
    <d v="2022-02-27T00:00:00"/>
    <x v="0"/>
    <x v="4"/>
    <x v="14"/>
    <s v="W9"/>
    <x v="14"/>
    <s v="11VMB00325"/>
    <m/>
    <s v="Domestic"/>
    <x v="1"/>
    <x v="4"/>
    <s v="KI"/>
    <x v="1"/>
    <n v="0"/>
    <n v="242"/>
    <n v="242"/>
    <n v="0"/>
    <m/>
    <m/>
    <n v="242"/>
    <n v="242"/>
    <n v="0"/>
    <n v="1"/>
    <m/>
    <m/>
  </r>
  <r>
    <x v="0"/>
    <x v="1"/>
    <x v="0"/>
    <d v="2022-02-21T00:00:00"/>
    <d v="2022-02-27T00:00:00"/>
    <x v="0"/>
    <x v="4"/>
    <x v="14"/>
    <s v="W9"/>
    <x v="14"/>
    <s v="11VMB00327"/>
    <m/>
    <s v="Domestic"/>
    <x v="1"/>
    <x v="4"/>
    <s v="KI"/>
    <x v="1"/>
    <n v="500"/>
    <n v="1850"/>
    <n v="1350"/>
    <n v="0"/>
    <m/>
    <m/>
    <n v="1850"/>
    <n v="1850"/>
    <n v="0"/>
    <n v="1"/>
    <m/>
    <m/>
  </r>
  <r>
    <x v="0"/>
    <x v="1"/>
    <x v="0"/>
    <d v="2022-02-21T00:00:00"/>
    <d v="2022-02-27T00:00:00"/>
    <x v="0"/>
    <x v="4"/>
    <x v="14"/>
    <s v="W9"/>
    <x v="14"/>
    <s v="11VMB00327GG"/>
    <m/>
    <s v="Domestic"/>
    <x v="1"/>
    <x v="4"/>
    <s v="KI"/>
    <x v="1"/>
    <n v="1131.3333333333333"/>
    <n v="500"/>
    <n v="631.33333333333326"/>
    <n v="0.44195639363582795"/>
    <m/>
    <m/>
    <n v="500"/>
    <n v="500"/>
    <n v="0"/>
    <n v="1"/>
    <m/>
    <m/>
  </r>
  <r>
    <x v="0"/>
    <x v="1"/>
    <x v="0"/>
    <d v="2022-02-21T00:00:00"/>
    <d v="2022-02-27T00:00:00"/>
    <x v="0"/>
    <x v="4"/>
    <x v="14"/>
    <s v="W9"/>
    <x v="14"/>
    <s v="11VMB00328"/>
    <m/>
    <s v="Domestic"/>
    <x v="1"/>
    <x v="4"/>
    <s v="KI"/>
    <x v="1"/>
    <n v="0"/>
    <n v="0"/>
    <n v="0"/>
    <n v="0"/>
    <m/>
    <m/>
    <n v="0"/>
    <n v="0"/>
    <n v="0"/>
    <n v="0"/>
    <m/>
    <m/>
  </r>
  <r>
    <x v="0"/>
    <x v="1"/>
    <x v="0"/>
    <d v="2022-02-21T00:00:00"/>
    <d v="2022-02-27T00:00:00"/>
    <x v="0"/>
    <x v="4"/>
    <x v="14"/>
    <s v="W9"/>
    <x v="14"/>
    <s v="11VMB00329"/>
    <m/>
    <s v="Domestic"/>
    <x v="1"/>
    <x v="4"/>
    <s v="KI"/>
    <x v="1"/>
    <n v="1500"/>
    <n v="600"/>
    <n v="900"/>
    <n v="0.4"/>
    <m/>
    <m/>
    <n v="600"/>
    <n v="600"/>
    <n v="0"/>
    <n v="1"/>
    <m/>
    <m/>
  </r>
  <r>
    <x v="0"/>
    <x v="1"/>
    <x v="0"/>
    <d v="2022-02-21T00:00:00"/>
    <d v="2022-02-27T00:00:00"/>
    <x v="0"/>
    <x v="4"/>
    <x v="14"/>
    <s v="W9"/>
    <x v="14"/>
    <s v="11VMB00341"/>
    <m/>
    <s v="Domestic"/>
    <x v="1"/>
    <x v="4"/>
    <s v="KI"/>
    <x v="1"/>
    <n v="3900"/>
    <n v="2779.5"/>
    <n v="1120.5"/>
    <n v="0.71269230769230774"/>
    <m/>
    <m/>
    <n v="2700"/>
    <n v="2779.5"/>
    <n v="79.5"/>
    <n v="0.9705555555555555"/>
    <m/>
    <m/>
  </r>
  <r>
    <x v="0"/>
    <x v="1"/>
    <x v="0"/>
    <d v="2022-02-21T00:00:00"/>
    <d v="2022-02-27T00:00:00"/>
    <x v="0"/>
    <x v="4"/>
    <x v="14"/>
    <s v="W9"/>
    <x v="14"/>
    <s v="12GER00001"/>
    <m/>
    <s v="Export"/>
    <x v="1"/>
    <x v="4"/>
    <s v="KI"/>
    <x v="1"/>
    <n v="0"/>
    <n v="0"/>
    <n v="0"/>
    <n v="0"/>
    <m/>
    <m/>
    <n v="0"/>
    <n v="0"/>
    <n v="0"/>
    <n v="0"/>
    <m/>
    <m/>
  </r>
  <r>
    <x v="0"/>
    <x v="1"/>
    <x v="0"/>
    <d v="2022-02-21T00:00:00"/>
    <d v="2022-02-27T00:00:00"/>
    <x v="0"/>
    <x v="4"/>
    <x v="14"/>
    <s v="W9"/>
    <x v="14"/>
    <s v="12GER00002"/>
    <m/>
    <s v="Export"/>
    <x v="1"/>
    <x v="4"/>
    <s v="KI"/>
    <x v="1"/>
    <n v="0"/>
    <n v="0"/>
    <n v="0"/>
    <n v="0"/>
    <m/>
    <m/>
    <n v="0"/>
    <n v="0"/>
    <n v="0"/>
    <n v="0"/>
    <m/>
    <m/>
  </r>
  <r>
    <x v="0"/>
    <x v="1"/>
    <x v="0"/>
    <d v="2022-02-21T00:00:00"/>
    <d v="2022-02-27T00:00:00"/>
    <x v="0"/>
    <x v="4"/>
    <x v="14"/>
    <s v="W9"/>
    <x v="14"/>
    <s v="12JBP00009"/>
    <m/>
    <s v="Export"/>
    <x v="1"/>
    <x v="4"/>
    <s v="KI"/>
    <x v="1"/>
    <n v="0"/>
    <n v="0"/>
    <n v="0"/>
    <n v="0"/>
    <m/>
    <m/>
    <n v="0"/>
    <n v="0"/>
    <n v="0"/>
    <n v="0"/>
    <m/>
    <m/>
  </r>
  <r>
    <x v="0"/>
    <x v="1"/>
    <x v="0"/>
    <d v="2022-02-21T00:00:00"/>
    <d v="2022-02-27T00:00:00"/>
    <x v="0"/>
    <x v="4"/>
    <x v="14"/>
    <s v="W9"/>
    <x v="14"/>
    <s v="12SIM00004"/>
    <m/>
    <s v="Export"/>
    <x v="1"/>
    <x v="4"/>
    <s v="KI"/>
    <x v="1"/>
    <n v="0"/>
    <n v="0"/>
    <n v="0"/>
    <n v="0"/>
    <m/>
    <m/>
    <n v="0"/>
    <n v="0"/>
    <n v="0"/>
    <n v="0"/>
    <m/>
    <m/>
  </r>
  <r>
    <x v="0"/>
    <x v="1"/>
    <x v="0"/>
    <d v="2022-02-21T00:00:00"/>
    <d v="2022-02-27T00:00:00"/>
    <x v="0"/>
    <x v="4"/>
    <x v="14"/>
    <s v="W9"/>
    <x v="14"/>
    <s v="12SIM00006"/>
    <m/>
    <s v="Export"/>
    <x v="1"/>
    <x v="4"/>
    <s v="KI"/>
    <x v="1"/>
    <n v="0"/>
    <n v="0"/>
    <n v="0"/>
    <n v="0"/>
    <m/>
    <m/>
    <n v="0"/>
    <n v="0"/>
    <n v="0"/>
    <n v="0"/>
    <m/>
    <m/>
  </r>
  <r>
    <x v="0"/>
    <x v="1"/>
    <x v="0"/>
    <d v="2022-02-21T00:00:00"/>
    <d v="2022-02-27T00:00:00"/>
    <x v="0"/>
    <x v="4"/>
    <x v="14"/>
    <s v="W9"/>
    <x v="14"/>
    <s v="12THB00001"/>
    <m/>
    <s v="Export"/>
    <x v="1"/>
    <x v="4"/>
    <s v=""/>
    <x v="1"/>
    <n v="0"/>
    <n v="0"/>
    <n v="0"/>
    <n v="0"/>
    <m/>
    <m/>
    <n v="0"/>
    <n v="0"/>
    <n v="0"/>
    <n v="0"/>
    <m/>
    <m/>
  </r>
  <r>
    <x v="0"/>
    <x v="1"/>
    <x v="0"/>
    <d v="2022-02-21T00:00:00"/>
    <d v="2022-02-27T00:00:00"/>
    <x v="0"/>
    <x v="4"/>
    <x v="14"/>
    <s v="W9"/>
    <x v="14"/>
    <s v="12THB00002"/>
    <m/>
    <s v="Export"/>
    <x v="1"/>
    <x v="4"/>
    <s v=""/>
    <x v="1"/>
    <n v="0"/>
    <n v="0"/>
    <n v="0"/>
    <n v="0"/>
    <m/>
    <m/>
    <n v="0"/>
    <n v="0"/>
    <n v="0"/>
    <n v="0"/>
    <m/>
    <m/>
  </r>
  <r>
    <x v="0"/>
    <x v="1"/>
    <x v="0"/>
    <d v="2022-02-21T00:00:00"/>
    <d v="2022-02-27T00:00:00"/>
    <x v="0"/>
    <x v="4"/>
    <x v="14"/>
    <s v="W9"/>
    <x v="14"/>
    <s v="12THB00006"/>
    <m/>
    <s v="Export"/>
    <x v="1"/>
    <x v="4"/>
    <s v="KI"/>
    <x v="1"/>
    <n v="2000"/>
    <n v="1917"/>
    <n v="83"/>
    <n v="0.95850000000000002"/>
    <m/>
    <m/>
    <n v="2000"/>
    <n v="1917"/>
    <n v="83"/>
    <n v="0.95850000000000002"/>
    <m/>
    <m/>
  </r>
  <r>
    <x v="0"/>
    <x v="1"/>
    <x v="0"/>
    <d v="2022-02-21T00:00:00"/>
    <d v="2022-02-27T00:00:00"/>
    <x v="0"/>
    <x v="4"/>
    <x v="14"/>
    <s v="W9"/>
    <x v="14"/>
    <s v="12THB00007"/>
    <m/>
    <s v="Export"/>
    <x v="1"/>
    <x v="4"/>
    <s v="KI"/>
    <x v="1"/>
    <n v="0"/>
    <n v="0"/>
    <n v="0"/>
    <n v="0"/>
    <m/>
    <m/>
    <n v="0"/>
    <n v="0"/>
    <n v="0"/>
    <n v="0"/>
    <m/>
    <m/>
  </r>
  <r>
    <x v="0"/>
    <x v="1"/>
    <x v="0"/>
    <d v="2022-02-21T00:00:00"/>
    <d v="2022-02-27T00:00:00"/>
    <x v="0"/>
    <x v="4"/>
    <x v="14"/>
    <s v="W9"/>
    <x v="14"/>
    <s v="12THB00009"/>
    <m/>
    <s v="Export"/>
    <x v="1"/>
    <x v="4"/>
    <s v="KI"/>
    <x v="1"/>
    <n v="0"/>
    <n v="0"/>
    <n v="0"/>
    <n v="0"/>
    <m/>
    <m/>
    <n v="0"/>
    <n v="0"/>
    <n v="0"/>
    <n v="0"/>
    <m/>
    <m/>
  </r>
  <r>
    <x v="0"/>
    <x v="1"/>
    <x v="0"/>
    <d v="2022-02-21T00:00:00"/>
    <d v="2022-02-27T00:00:00"/>
    <x v="0"/>
    <x v="4"/>
    <x v="14"/>
    <s v="W9"/>
    <x v="14"/>
    <s v="12THB00013"/>
    <m/>
    <s v="Export"/>
    <x v="1"/>
    <x v="4"/>
    <s v="KI"/>
    <x v="1"/>
    <n v="0"/>
    <n v="0"/>
    <n v="0"/>
    <n v="0"/>
    <m/>
    <m/>
    <n v="0"/>
    <n v="0"/>
    <n v="0"/>
    <n v="0"/>
    <m/>
    <m/>
  </r>
  <r>
    <x v="0"/>
    <x v="1"/>
    <x v="0"/>
    <d v="2022-02-21T00:00:00"/>
    <d v="2022-02-27T00:00:00"/>
    <x v="0"/>
    <x v="4"/>
    <x v="14"/>
    <s v="W9"/>
    <x v="14"/>
    <s v="12THB00014"/>
    <m/>
    <s v="Export"/>
    <x v="1"/>
    <x v="4"/>
    <s v="KI"/>
    <x v="1"/>
    <n v="0"/>
    <n v="0"/>
    <n v="0"/>
    <n v="0"/>
    <m/>
    <m/>
    <n v="0"/>
    <n v="0"/>
    <n v="0"/>
    <n v="0"/>
    <m/>
    <m/>
  </r>
  <r>
    <x v="0"/>
    <x v="1"/>
    <x v="0"/>
    <d v="2022-02-21T00:00:00"/>
    <d v="2022-02-27T00:00:00"/>
    <x v="0"/>
    <x v="4"/>
    <x v="14"/>
    <s v="W9"/>
    <x v="14"/>
    <s v="11VMB00335"/>
    <m/>
    <s v="Domestic"/>
    <x v="2"/>
    <x v="5"/>
    <s v="Se"/>
    <x v="0"/>
    <n v="465"/>
    <n v="0"/>
    <n v="465"/>
    <n v="0"/>
    <m/>
    <m/>
    <n v="465"/>
    <n v="0"/>
    <n v="465"/>
    <n v="0"/>
    <m/>
    <m/>
  </r>
  <r>
    <x v="0"/>
    <x v="1"/>
    <x v="0"/>
    <d v="2022-02-21T00:00:00"/>
    <d v="2022-02-27T00:00:00"/>
    <x v="0"/>
    <x v="4"/>
    <x v="14"/>
    <s v="W9"/>
    <x v="14"/>
    <s v="TPCEBB031"/>
    <m/>
    <s v="Domestic"/>
    <x v="2"/>
    <x v="6"/>
    <s v="Fr"/>
    <x v="0"/>
    <n v="0"/>
    <n v="0"/>
    <n v="0"/>
    <n v="0"/>
    <m/>
    <m/>
    <n v="0"/>
    <n v="0"/>
    <n v="0"/>
    <n v="0"/>
    <m/>
    <m/>
  </r>
  <r>
    <x v="0"/>
    <x v="1"/>
    <x v="0"/>
    <d v="2022-02-21T00:00:00"/>
    <d v="2022-02-27T00:00:00"/>
    <x v="0"/>
    <x v="4"/>
    <x v="14"/>
    <s v="W9"/>
    <x v="14"/>
    <s v="TPCEBG010"/>
    <m/>
    <s v="Domestic"/>
    <x v="2"/>
    <x v="13"/>
    <s v="Ha"/>
    <x v="0"/>
    <n v="3000"/>
    <n v="364.08"/>
    <n v="2635.92"/>
    <n v="0.12136000000000002"/>
    <m/>
    <m/>
    <n v="1850"/>
    <n v="364.08"/>
    <n v="1485.92"/>
    <n v="0.19679999999999997"/>
    <m/>
    <m/>
  </r>
  <r>
    <x v="0"/>
    <x v="1"/>
    <x v="0"/>
    <d v="2022-02-21T00:00:00"/>
    <d v="2022-02-27T00:00:00"/>
    <x v="0"/>
    <x v="4"/>
    <x v="14"/>
    <s v="W9"/>
    <x v="14"/>
    <s v="TPCEMI001"/>
    <m/>
    <s v="Domestic"/>
    <x v="2"/>
    <x v="6"/>
    <s v="Fr"/>
    <x v="0"/>
    <n v="0"/>
    <n v="0"/>
    <n v="0"/>
    <n v="0"/>
    <m/>
    <m/>
    <n v="0"/>
    <n v="0"/>
    <n v="0"/>
    <n v="0"/>
    <m/>
    <m/>
  </r>
  <r>
    <x v="0"/>
    <x v="1"/>
    <x v="0"/>
    <d v="2022-02-21T00:00:00"/>
    <d v="2022-02-27T00:00:00"/>
    <x v="0"/>
    <x v="4"/>
    <x v="14"/>
    <s v="W9"/>
    <x v="14"/>
    <s v="TPCEMI001"/>
    <m/>
    <s v="Domestic"/>
    <x v="2"/>
    <x v="6"/>
    <s v="Fr"/>
    <x v="0"/>
    <n v="0"/>
    <n v="0"/>
    <n v="0"/>
    <n v="0"/>
    <m/>
    <m/>
    <n v="0"/>
    <n v="0"/>
    <n v="0"/>
    <n v="0"/>
    <m/>
    <m/>
  </r>
  <r>
    <x v="0"/>
    <x v="1"/>
    <x v="0"/>
    <d v="2022-02-21T00:00:00"/>
    <d v="2022-02-27T00:00:00"/>
    <x v="0"/>
    <x v="4"/>
    <x v="14"/>
    <s v="W9"/>
    <x v="14"/>
    <s v="TPCERB001"/>
    <m/>
    <s v="Domestic"/>
    <x v="2"/>
    <x v="5"/>
    <s v="Se"/>
    <x v="0"/>
    <n v="460"/>
    <n v="520.5"/>
    <n v="60.5"/>
    <n v="0.86847826086956526"/>
    <m/>
    <m/>
    <n v="460"/>
    <n v="520.5"/>
    <n v="60.5"/>
    <n v="0.86847826086956526"/>
    <m/>
    <m/>
  </r>
  <r>
    <x v="0"/>
    <x v="1"/>
    <x v="0"/>
    <d v="2022-02-21T00:00:00"/>
    <d v="2022-02-27T00:00:00"/>
    <x v="0"/>
    <x v="4"/>
    <x v="14"/>
    <s v="W9"/>
    <x v="14"/>
    <s v="TPCERB002"/>
    <m/>
    <s v="Domestic"/>
    <x v="2"/>
    <x v="5"/>
    <s v="Se"/>
    <x v="0"/>
    <n v="380"/>
    <n v="380"/>
    <n v="0"/>
    <n v="1"/>
    <m/>
    <m/>
    <n v="380"/>
    <n v="380"/>
    <n v="0"/>
    <n v="1"/>
    <m/>
    <m/>
  </r>
  <r>
    <x v="0"/>
    <x v="1"/>
    <x v="0"/>
    <d v="2022-02-21T00:00:00"/>
    <d v="2022-02-27T00:00:00"/>
    <x v="0"/>
    <x v="4"/>
    <x v="14"/>
    <s v="W9"/>
    <x v="14"/>
    <s v="TPCERB003"/>
    <m/>
    <s v="Domestic"/>
    <x v="2"/>
    <x v="5"/>
    <s v=""/>
    <x v="0"/>
    <n v="0"/>
    <n v="0"/>
    <n v="0"/>
    <n v="0"/>
    <m/>
    <m/>
    <n v="0"/>
    <n v="0"/>
    <n v="0"/>
    <n v="0"/>
    <m/>
    <m/>
  </r>
  <r>
    <x v="0"/>
    <x v="1"/>
    <x v="0"/>
    <d v="2022-02-21T00:00:00"/>
    <d v="2022-02-27T00:00:00"/>
    <x v="0"/>
    <x v="4"/>
    <x v="14"/>
    <s v="W9"/>
    <x v="14"/>
    <s v="11VMB00273"/>
    <m/>
    <s v="Domestic"/>
    <x v="3"/>
    <x v="6"/>
    <s v="Fi"/>
    <x v="0"/>
    <n v="2200"/>
    <n v="1475"/>
    <n v="725"/>
    <n v="0.67045454545454541"/>
    <m/>
    <m/>
    <n v="1400"/>
    <n v="1475"/>
    <n v="75"/>
    <n v="0.9464285714285714"/>
    <m/>
    <m/>
  </r>
  <r>
    <x v="0"/>
    <x v="1"/>
    <x v="0"/>
    <d v="2022-02-21T00:00:00"/>
    <d v="2022-02-27T00:00:00"/>
    <x v="0"/>
    <x v="4"/>
    <x v="14"/>
    <s v="W9"/>
    <x v="14"/>
    <s v="11VMB00306"/>
    <m/>
    <s v="Domestic"/>
    <x v="3"/>
    <x v="7"/>
    <s v="BT"/>
    <x v="0"/>
    <n v="1050"/>
    <n v="1025"/>
    <n v="25"/>
    <n v="0.97619047619047616"/>
    <m/>
    <m/>
    <n v="1050"/>
    <n v="1025"/>
    <n v="25"/>
    <n v="0.97619047619047616"/>
    <m/>
    <m/>
  </r>
  <r>
    <x v="0"/>
    <x v="1"/>
    <x v="0"/>
    <d v="2022-02-21T00:00:00"/>
    <d v="2022-02-27T00:00:00"/>
    <x v="0"/>
    <x v="4"/>
    <x v="14"/>
    <s v="W9"/>
    <x v="14"/>
    <s v="11VMB00308"/>
    <m/>
    <s v="Domestic"/>
    <x v="3"/>
    <x v="7"/>
    <s v="BT"/>
    <x v="0"/>
    <n v="1100"/>
    <n v="1148"/>
    <n v="48"/>
    <n v="0.9563636363636363"/>
    <m/>
    <m/>
    <n v="1100"/>
    <n v="1148"/>
    <n v="48"/>
    <n v="0.9563636363636363"/>
    <m/>
    <m/>
  </r>
  <r>
    <x v="0"/>
    <x v="1"/>
    <x v="0"/>
    <d v="2022-02-21T00:00:00"/>
    <d v="2022-02-27T00:00:00"/>
    <x v="0"/>
    <x v="4"/>
    <x v="14"/>
    <s v="W9"/>
    <x v="14"/>
    <s v="11VMB00309"/>
    <m/>
    <s v="Domestic"/>
    <x v="3"/>
    <x v="7"/>
    <s v="BT"/>
    <x v="0"/>
    <n v="1000"/>
    <n v="808"/>
    <n v="192"/>
    <n v="0.80800000000000005"/>
    <m/>
    <m/>
    <n v="800"/>
    <n v="808"/>
    <n v="8"/>
    <n v="0.99"/>
    <m/>
    <m/>
  </r>
  <r>
    <x v="0"/>
    <x v="1"/>
    <x v="0"/>
    <d v="2022-02-21T00:00:00"/>
    <d v="2022-02-27T00:00:00"/>
    <x v="0"/>
    <x v="4"/>
    <x v="14"/>
    <s v="W9"/>
    <x v="14"/>
    <s v="11VMB00311"/>
    <m/>
    <s v="Domestic"/>
    <x v="3"/>
    <x v="7"/>
    <s v="BT"/>
    <x v="0"/>
    <n v="1200"/>
    <n v="1073"/>
    <n v="127"/>
    <n v="0.89416666666666667"/>
    <m/>
    <m/>
    <n v="1200"/>
    <n v="1073"/>
    <n v="127"/>
    <n v="0.89416666666666667"/>
    <m/>
    <m/>
  </r>
  <r>
    <x v="0"/>
    <x v="1"/>
    <x v="0"/>
    <d v="2022-02-21T00:00:00"/>
    <d v="2022-02-27T00:00:00"/>
    <x v="0"/>
    <x v="4"/>
    <x v="14"/>
    <s v="W9"/>
    <x v="14"/>
    <s v="11VMB00385"/>
    <m/>
    <s v="Domestic"/>
    <x v="3"/>
    <x v="6"/>
    <s v="Fi"/>
    <x v="0"/>
    <n v="700"/>
    <n v="317"/>
    <n v="383"/>
    <n v="0.45285714285714285"/>
    <m/>
    <m/>
    <n v="350"/>
    <n v="317"/>
    <n v="33"/>
    <n v="0.90571428571428569"/>
    <m/>
    <m/>
  </r>
  <r>
    <x v="0"/>
    <x v="1"/>
    <x v="0"/>
    <d v="2022-02-21T00:00:00"/>
    <d v="2022-02-27T00:00:00"/>
    <x v="0"/>
    <x v="4"/>
    <x v="14"/>
    <s v="W9"/>
    <x v="14"/>
    <s v="BTPCHCB001"/>
    <m/>
    <s v="Domestic"/>
    <x v="3"/>
    <x v="7"/>
    <s v="BT"/>
    <x v="0"/>
    <n v="0"/>
    <n v="363.6"/>
    <n v="363.6"/>
    <n v="0"/>
    <m/>
    <m/>
    <n v="0"/>
    <n v="363.6"/>
    <n v="363.6"/>
    <n v="0"/>
    <m/>
    <m/>
  </r>
  <r>
    <x v="0"/>
    <x v="1"/>
    <x v="0"/>
    <d v="2022-02-21T00:00:00"/>
    <d v="2022-02-27T00:00:00"/>
    <x v="0"/>
    <x v="4"/>
    <x v="14"/>
    <s v="W9"/>
    <x v="14"/>
    <s v="BTPOHYBM01"/>
    <m/>
    <s v="Domestic"/>
    <x v="3"/>
    <x v="7"/>
    <s v="BT"/>
    <x v="0"/>
    <n v="0"/>
    <n v="0"/>
    <n v="0"/>
    <n v="0"/>
    <m/>
    <m/>
    <n v="0"/>
    <n v="0"/>
    <n v="0"/>
    <n v="0"/>
    <m/>
    <m/>
  </r>
  <r>
    <x v="0"/>
    <x v="1"/>
    <x v="0"/>
    <d v="2022-02-21T00:00:00"/>
    <d v="2022-02-27T00:00:00"/>
    <x v="0"/>
    <x v="4"/>
    <x v="14"/>
    <s v="W9"/>
    <x v="14"/>
    <s v="HHCEBV004"/>
    <m/>
    <s v="Domestic"/>
    <x v="3"/>
    <x v="7"/>
    <s v="Ba"/>
    <x v="0"/>
    <n v="300"/>
    <n v="306"/>
    <n v="6"/>
    <n v="0.98"/>
    <m/>
    <m/>
    <n v="300"/>
    <n v="306"/>
    <n v="6"/>
    <n v="0.98"/>
    <m/>
    <m/>
  </r>
  <r>
    <x v="0"/>
    <x v="1"/>
    <x v="0"/>
    <d v="2022-02-21T00:00:00"/>
    <d v="2022-02-27T00:00:00"/>
    <x v="0"/>
    <x v="4"/>
    <x v="14"/>
    <s v="W9"/>
    <x v="14"/>
    <s v="HHCECV006"/>
    <m/>
    <s v="Domestic"/>
    <x v="3"/>
    <x v="7"/>
    <s v="Ba"/>
    <x v="0"/>
    <n v="2300"/>
    <n v="2108"/>
    <n v="192"/>
    <n v="0.91652173913043478"/>
    <m/>
    <m/>
    <n v="1700"/>
    <n v="2108"/>
    <n v="408"/>
    <n v="0.76"/>
    <m/>
    <m/>
  </r>
  <r>
    <x v="0"/>
    <x v="1"/>
    <x v="0"/>
    <d v="2022-02-21T00:00:00"/>
    <d v="2022-02-27T00:00:00"/>
    <x v="0"/>
    <x v="4"/>
    <x v="14"/>
    <s v="W9"/>
    <x v="14"/>
    <s v="HHCEXX001"/>
    <m/>
    <s v="Domestic"/>
    <x v="3"/>
    <x v="5"/>
    <s v="Sa"/>
    <x v="3"/>
    <n v="0"/>
    <n v="0"/>
    <n v="0"/>
    <n v="0"/>
    <m/>
    <m/>
    <n v="0"/>
    <n v="0"/>
    <n v="0"/>
    <n v="0"/>
    <m/>
    <m/>
  </r>
  <r>
    <x v="0"/>
    <x v="1"/>
    <x v="0"/>
    <d v="2022-02-21T00:00:00"/>
    <d v="2022-02-27T00:00:00"/>
    <x v="0"/>
    <x v="4"/>
    <x v="14"/>
    <s v="W9"/>
    <x v="14"/>
    <s v="HHCEXX003"/>
    <m/>
    <s v="Domestic"/>
    <x v="3"/>
    <x v="5"/>
    <s v="Sa"/>
    <x v="3"/>
    <n v="0"/>
    <n v="0"/>
    <n v="0"/>
    <n v="0"/>
    <m/>
    <m/>
    <n v="0"/>
    <n v="0"/>
    <n v="0"/>
    <n v="0"/>
    <m/>
    <m/>
  </r>
  <r>
    <x v="0"/>
    <x v="1"/>
    <x v="0"/>
    <d v="2022-02-21T00:00:00"/>
    <d v="2022-02-27T00:00:00"/>
    <x v="0"/>
    <x v="4"/>
    <x v="14"/>
    <s v="W9"/>
    <x v="14"/>
    <s v="HHCEXX010"/>
    <m/>
    <s v="Domestic"/>
    <x v="3"/>
    <x v="5"/>
    <s v="Sa"/>
    <x v="3"/>
    <n v="5700"/>
    <n v="6008.5"/>
    <n v="308.5"/>
    <n v="0.94587719298245609"/>
    <m/>
    <m/>
    <n v="5700"/>
    <n v="6008.5"/>
    <n v="308.5"/>
    <n v="0.94587719298245609"/>
    <m/>
    <m/>
  </r>
  <r>
    <x v="0"/>
    <x v="1"/>
    <x v="0"/>
    <d v="2022-02-21T00:00:00"/>
    <d v="2022-02-27T00:00:00"/>
    <x v="0"/>
    <x v="4"/>
    <x v="14"/>
    <s v="W9"/>
    <x v="14"/>
    <s v="MLPLXOT004"/>
    <m/>
    <s v="Domestic"/>
    <x v="3"/>
    <x v="5"/>
    <s v=""/>
    <x v="0"/>
    <n v="0"/>
    <n v="0"/>
    <n v="0"/>
    <n v="0"/>
    <m/>
    <m/>
    <n v="0"/>
    <n v="0"/>
    <n v="0"/>
    <n v="0"/>
    <m/>
    <m/>
  </r>
  <r>
    <x v="0"/>
    <x v="1"/>
    <x v="0"/>
    <d v="2022-02-21T00:00:00"/>
    <d v="2022-02-27T00:00:00"/>
    <x v="0"/>
    <x v="4"/>
    <x v="14"/>
    <s v="W9"/>
    <x v="14"/>
    <s v="TPCEBG004"/>
    <m/>
    <s v="Domestic"/>
    <x v="3"/>
    <x v="5"/>
    <s v=""/>
    <x v="0"/>
    <n v="0"/>
    <n v="0"/>
    <n v="0"/>
    <n v="0"/>
    <m/>
    <m/>
    <n v="0"/>
    <n v="0"/>
    <n v="0"/>
    <n v="0"/>
    <m/>
    <m/>
  </r>
  <r>
    <x v="0"/>
    <x v="1"/>
    <x v="0"/>
    <d v="2022-02-21T00:00:00"/>
    <d v="2022-02-27T00:00:00"/>
    <x v="0"/>
    <x v="4"/>
    <x v="14"/>
    <s v="W9"/>
    <x v="14"/>
    <s v="TPCEBV001"/>
    <m/>
    <s v="Domestic"/>
    <x v="3"/>
    <x v="7"/>
    <s v="Ba"/>
    <x v="0"/>
    <n v="900"/>
    <n v="915"/>
    <n v="15"/>
    <n v="0.98333333333333328"/>
    <m/>
    <m/>
    <n v="900"/>
    <n v="915"/>
    <n v="15"/>
    <n v="0.98333333333333328"/>
    <m/>
    <m/>
  </r>
  <r>
    <x v="0"/>
    <x v="1"/>
    <x v="0"/>
    <d v="2022-02-21T00:00:00"/>
    <d v="2022-02-27T00:00:00"/>
    <x v="0"/>
    <x v="4"/>
    <x v="14"/>
    <s v="W9"/>
    <x v="14"/>
    <s v="TPCEBV017"/>
    <m/>
    <s v="Domestic"/>
    <x v="3"/>
    <x v="7"/>
    <s v="Ba"/>
    <x v="0"/>
    <n v="2300"/>
    <n v="2280"/>
    <n v="20"/>
    <n v="0.99130434782608701"/>
    <m/>
    <m/>
    <n v="2300"/>
    <n v="2280"/>
    <n v="20"/>
    <n v="0.99130434782608701"/>
    <m/>
    <m/>
  </r>
  <r>
    <x v="0"/>
    <x v="1"/>
    <x v="0"/>
    <d v="2022-02-21T00:00:00"/>
    <d v="2022-02-27T00:00:00"/>
    <x v="0"/>
    <x v="4"/>
    <x v="14"/>
    <s v="W9"/>
    <x v="14"/>
    <s v="TPCECB004"/>
    <m/>
    <s v="Domestic"/>
    <x v="3"/>
    <x v="8"/>
    <s v="Vi"/>
    <x v="0"/>
    <n v="300"/>
    <n v="263.5"/>
    <n v="36.5"/>
    <n v="0.8783333333333333"/>
    <m/>
    <m/>
    <n v="250"/>
    <n v="263.5"/>
    <n v="13.5"/>
    <n v="0.94599999999999995"/>
    <m/>
    <m/>
  </r>
  <r>
    <x v="0"/>
    <x v="1"/>
    <x v="0"/>
    <d v="2022-02-21T00:00:00"/>
    <d v="2022-02-27T00:00:00"/>
    <x v="0"/>
    <x v="4"/>
    <x v="14"/>
    <s v="W9"/>
    <x v="14"/>
    <s v="TPCECC006"/>
    <m/>
    <s v="Domestic"/>
    <x v="3"/>
    <x v="6"/>
    <s v="Fi"/>
    <x v="0"/>
    <n v="0"/>
    <n v="0"/>
    <n v="0"/>
    <n v="0"/>
    <m/>
    <m/>
    <n v="0"/>
    <n v="0"/>
    <n v="0"/>
    <n v="0"/>
    <m/>
    <m/>
  </r>
  <r>
    <x v="0"/>
    <x v="1"/>
    <x v="0"/>
    <d v="2022-02-21T00:00:00"/>
    <d v="2022-02-27T00:00:00"/>
    <x v="0"/>
    <x v="4"/>
    <x v="14"/>
    <s v="W9"/>
    <x v="14"/>
    <s v="TPCECL035"/>
    <m/>
    <s v="Domestic"/>
    <x v="3"/>
    <x v="8"/>
    <s v="Vi"/>
    <x v="0"/>
    <n v="1440"/>
    <n v="1679.7"/>
    <n v="239.70000000000005"/>
    <n v="0.83354166666666663"/>
    <m/>
    <m/>
    <n v="1650"/>
    <n v="1679.7"/>
    <n v="29.700000000000045"/>
    <n v="0.98199999999999998"/>
    <m/>
    <m/>
  </r>
  <r>
    <x v="0"/>
    <x v="1"/>
    <x v="0"/>
    <d v="2022-02-21T00:00:00"/>
    <d v="2022-02-27T00:00:00"/>
    <x v="0"/>
    <x v="4"/>
    <x v="14"/>
    <s v="W9"/>
    <x v="14"/>
    <s v="TPCECL037"/>
    <m/>
    <s v="Domestic"/>
    <x v="3"/>
    <x v="8"/>
    <s v="Vi"/>
    <x v="0"/>
    <n v="300"/>
    <n v="203.8"/>
    <n v="96.199999999999989"/>
    <n v="0.67933333333333334"/>
    <m/>
    <m/>
    <n v="200"/>
    <n v="203.8"/>
    <n v="3.8000000000000114"/>
    <n v="0.98099999999999998"/>
    <m/>
    <m/>
  </r>
  <r>
    <x v="0"/>
    <x v="1"/>
    <x v="0"/>
    <d v="2022-02-21T00:00:00"/>
    <d v="2022-02-27T00:00:00"/>
    <x v="0"/>
    <x v="4"/>
    <x v="14"/>
    <s v="W9"/>
    <x v="14"/>
    <s v="TPCECL038"/>
    <m/>
    <s v="Domestic"/>
    <x v="3"/>
    <x v="8"/>
    <s v="Vi"/>
    <x v="0"/>
    <n v="6050"/>
    <n v="7282.2"/>
    <n v="1232.1999999999998"/>
    <n v="0.79633057851239675"/>
    <m/>
    <m/>
    <n v="7230"/>
    <n v="7282.2"/>
    <n v="52.199999999999818"/>
    <n v="0.99278008298755194"/>
    <m/>
    <m/>
  </r>
  <r>
    <x v="0"/>
    <x v="1"/>
    <x v="0"/>
    <d v="2022-02-21T00:00:00"/>
    <d v="2022-02-27T00:00:00"/>
    <x v="0"/>
    <x v="4"/>
    <x v="14"/>
    <s v="W9"/>
    <x v="14"/>
    <s v="TPCECL042"/>
    <m/>
    <s v="Domestic"/>
    <x v="3"/>
    <x v="8"/>
    <s v="Vi"/>
    <x v="0"/>
    <n v="200"/>
    <n v="515"/>
    <n v="315"/>
    <n v="0"/>
    <m/>
    <m/>
    <n v="500"/>
    <n v="515"/>
    <n v="15"/>
    <n v="0.97"/>
    <m/>
    <m/>
  </r>
  <r>
    <x v="0"/>
    <x v="1"/>
    <x v="0"/>
    <d v="2022-02-21T00:00:00"/>
    <d v="2022-02-27T00:00:00"/>
    <x v="0"/>
    <x v="4"/>
    <x v="14"/>
    <s v="W9"/>
    <x v="14"/>
    <s v="TPCECL043"/>
    <m/>
    <s v="Domestic"/>
    <x v="3"/>
    <x v="8"/>
    <s v="Vi"/>
    <x v="0"/>
    <n v="100"/>
    <n v="46.8"/>
    <n v="53.2"/>
    <n v="0.46799999999999997"/>
    <m/>
    <m/>
    <n v="50"/>
    <n v="46.8"/>
    <n v="3.2000000000000028"/>
    <n v="0.93599999999999994"/>
    <m/>
    <m/>
  </r>
  <r>
    <x v="0"/>
    <x v="1"/>
    <x v="0"/>
    <d v="2022-02-21T00:00:00"/>
    <d v="2022-02-27T00:00:00"/>
    <x v="0"/>
    <x v="4"/>
    <x v="14"/>
    <s v="W9"/>
    <x v="14"/>
    <s v="TPCECL044"/>
    <m/>
    <s v="Domestic"/>
    <x v="3"/>
    <x v="8"/>
    <s v="Vi"/>
    <x v="0"/>
    <n v="100"/>
    <n v="109.2"/>
    <n v="9.2000000000000028"/>
    <n v="0.90799999999999992"/>
    <m/>
    <m/>
    <n v="100"/>
    <n v="109.2"/>
    <n v="9.2000000000000028"/>
    <n v="0.90799999999999992"/>
    <m/>
    <m/>
  </r>
  <r>
    <x v="0"/>
    <x v="1"/>
    <x v="0"/>
    <d v="2022-02-21T00:00:00"/>
    <d v="2022-02-27T00:00:00"/>
    <x v="0"/>
    <x v="4"/>
    <x v="14"/>
    <s v="W9"/>
    <x v="14"/>
    <s v="TPCECL045"/>
    <m/>
    <s v="Domestic"/>
    <x v="3"/>
    <x v="8"/>
    <s v="Vi"/>
    <x v="0"/>
    <n v="600"/>
    <n v="201"/>
    <n v="399"/>
    <n v="0.33499999999999996"/>
    <m/>
    <m/>
    <n v="200"/>
    <n v="201"/>
    <n v="1"/>
    <n v="0.995"/>
    <m/>
    <m/>
  </r>
  <r>
    <x v="0"/>
    <x v="1"/>
    <x v="0"/>
    <d v="2022-02-21T00:00:00"/>
    <d v="2022-02-27T00:00:00"/>
    <x v="0"/>
    <x v="4"/>
    <x v="14"/>
    <s v="W9"/>
    <x v="14"/>
    <s v="TPCECL046"/>
    <m/>
    <s v="Domestic"/>
    <x v="3"/>
    <x v="8"/>
    <s v="Vi"/>
    <x v="0"/>
    <n v="3880"/>
    <n v="2960"/>
    <n v="920"/>
    <n v="0.76288659793814428"/>
    <m/>
    <m/>
    <n v="2980"/>
    <n v="2960"/>
    <n v="20"/>
    <n v="0.99328859060402686"/>
    <m/>
    <m/>
  </r>
  <r>
    <x v="0"/>
    <x v="1"/>
    <x v="0"/>
    <d v="2022-02-21T00:00:00"/>
    <d v="2022-02-27T00:00:00"/>
    <x v="0"/>
    <x v="4"/>
    <x v="14"/>
    <s v="W9"/>
    <x v="14"/>
    <s v="TPCECLT39"/>
    <m/>
    <s v="Domestic"/>
    <x v="3"/>
    <x v="8"/>
    <s v="Vi"/>
    <x v="0"/>
    <n v="0"/>
    <n v="0"/>
    <n v="0"/>
    <n v="0"/>
    <m/>
    <m/>
    <n v="0"/>
    <n v="0"/>
    <n v="0"/>
    <n v="0"/>
    <m/>
    <m/>
  </r>
  <r>
    <x v="0"/>
    <x v="1"/>
    <x v="0"/>
    <d v="2022-02-21T00:00:00"/>
    <d v="2022-02-27T00:00:00"/>
    <x v="0"/>
    <x v="4"/>
    <x v="14"/>
    <s v="W9"/>
    <x v="14"/>
    <s v="TPCECV001"/>
    <m/>
    <s v="Domestic"/>
    <x v="3"/>
    <x v="7"/>
    <s v="Ba"/>
    <x v="0"/>
    <n v="1500"/>
    <n v="1200"/>
    <n v="300"/>
    <n v="0.8"/>
    <m/>
    <m/>
    <n v="1100"/>
    <n v="1200"/>
    <n v="100"/>
    <n v="0.90909090909090906"/>
    <m/>
    <m/>
  </r>
  <r>
    <x v="0"/>
    <x v="1"/>
    <x v="0"/>
    <d v="2022-02-21T00:00:00"/>
    <d v="2022-02-27T00:00:00"/>
    <x v="0"/>
    <x v="4"/>
    <x v="14"/>
    <s v="W9"/>
    <x v="14"/>
    <s v="TPCECV002"/>
    <m/>
    <s v="Domestic"/>
    <x v="3"/>
    <x v="7"/>
    <s v="Ba"/>
    <x v="0"/>
    <n v="0"/>
    <n v="0"/>
    <n v="0"/>
    <n v="0"/>
    <m/>
    <m/>
    <n v="0"/>
    <n v="0"/>
    <n v="0"/>
    <n v="0"/>
    <m/>
    <m/>
  </r>
  <r>
    <x v="0"/>
    <x v="1"/>
    <x v="0"/>
    <d v="2022-02-21T00:00:00"/>
    <d v="2022-02-27T00:00:00"/>
    <x v="0"/>
    <x v="4"/>
    <x v="14"/>
    <s v="W9"/>
    <x v="14"/>
    <s v="TPCECV022"/>
    <m/>
    <s v="Domestic"/>
    <x v="3"/>
    <x v="7"/>
    <s v="Ba"/>
    <x v="0"/>
    <n v="3100"/>
    <n v="4660"/>
    <n v="1560"/>
    <n v="0.49677419354838714"/>
    <m/>
    <m/>
    <n v="3900"/>
    <n v="4660"/>
    <n v="760"/>
    <n v="0.80512820512820515"/>
    <m/>
    <m/>
  </r>
  <r>
    <x v="0"/>
    <x v="1"/>
    <x v="0"/>
    <d v="2022-02-21T00:00:00"/>
    <d v="2022-02-27T00:00:00"/>
    <x v="0"/>
    <x v="4"/>
    <x v="14"/>
    <s v="W9"/>
    <x v="14"/>
    <s v="TPCELT001"/>
    <m/>
    <s v="Domestic"/>
    <x v="3"/>
    <x v="7"/>
    <s v="Ba"/>
    <x v="0"/>
    <n v="3000"/>
    <n v="2305.2000000000003"/>
    <n v="694.79999999999973"/>
    <n v="0.76840000000000008"/>
    <m/>
    <m/>
    <n v="3000"/>
    <n v="2305.2000000000003"/>
    <n v="694.79999999999973"/>
    <n v="0.76840000000000008"/>
    <m/>
    <m/>
  </r>
  <r>
    <x v="0"/>
    <x v="1"/>
    <x v="0"/>
    <d v="2022-02-21T00:00:00"/>
    <d v="2022-02-27T00:00:00"/>
    <x v="0"/>
    <x v="4"/>
    <x v="14"/>
    <s v="W9"/>
    <x v="14"/>
    <s v="TPCEMM001"/>
    <m/>
    <s v="Domestic"/>
    <x v="3"/>
    <x v="9"/>
    <s v="Me"/>
    <x v="0"/>
    <n v="2400"/>
    <n v="2474"/>
    <n v="74"/>
    <n v="0.96916666666666662"/>
    <m/>
    <m/>
    <n v="2400"/>
    <n v="2474"/>
    <n v="74"/>
    <n v="0.96916666666666662"/>
    <m/>
    <m/>
  </r>
  <r>
    <x v="0"/>
    <x v="1"/>
    <x v="0"/>
    <d v="2022-02-21T00:00:00"/>
    <d v="2022-02-27T00:00:00"/>
    <x v="0"/>
    <x v="4"/>
    <x v="14"/>
    <s v="W9"/>
    <x v="14"/>
    <s v="TPCEMM003"/>
    <m/>
    <s v="Domestic"/>
    <x v="3"/>
    <x v="9"/>
    <s v="Me"/>
    <x v="0"/>
    <n v="1200"/>
    <n v="1608.4"/>
    <n v="408.40000000000009"/>
    <n v="0.65966666666666662"/>
    <m/>
    <m/>
    <n v="1600"/>
    <n v="1608.4"/>
    <n v="8.4000000000000909"/>
    <n v="0.99474999999999991"/>
    <m/>
    <m/>
  </r>
  <r>
    <x v="0"/>
    <x v="1"/>
    <x v="0"/>
    <d v="2022-02-21T00:00:00"/>
    <d v="2022-02-27T00:00:00"/>
    <x v="0"/>
    <x v="4"/>
    <x v="14"/>
    <s v="W9"/>
    <x v="14"/>
    <s v="TPCTOHYB01"/>
    <m/>
    <s v="Domestic"/>
    <x v="3"/>
    <x v="2"/>
    <s v="Re"/>
    <x v="0"/>
    <n v="0"/>
    <n v="0"/>
    <n v="0"/>
    <n v="0"/>
    <m/>
    <m/>
    <n v="0"/>
    <n v="0"/>
    <n v="0"/>
    <n v="0"/>
    <m/>
    <m/>
  </r>
  <r>
    <x v="0"/>
    <x v="1"/>
    <x v="0"/>
    <d v="2022-02-21T00:00:00"/>
    <d v="2022-02-27T00:00:00"/>
    <x v="0"/>
    <x v="4"/>
    <x v="14"/>
    <s v="W9"/>
    <x v="14"/>
    <s v="TPCTOHYB02"/>
    <m/>
    <s v="Domestic"/>
    <x v="3"/>
    <x v="2"/>
    <s v="Re"/>
    <x v="0"/>
    <n v="0"/>
    <n v="0"/>
    <n v="0"/>
    <n v="0"/>
    <m/>
    <m/>
    <n v="0"/>
    <n v="0"/>
    <n v="0"/>
    <n v="0"/>
    <m/>
    <m/>
  </r>
  <r>
    <x v="0"/>
    <x v="1"/>
    <x v="0"/>
    <d v="2022-02-21T00:00:00"/>
    <d v="2022-02-27T00:00:00"/>
    <x v="0"/>
    <x v="4"/>
    <x v="14"/>
    <s v="W9"/>
    <x v="14"/>
    <s v="TPCTOHYB04"/>
    <m/>
    <s v="Domestic"/>
    <x v="3"/>
    <x v="2"/>
    <s v="Re"/>
    <x v="0"/>
    <n v="0"/>
    <n v="0"/>
    <n v="0"/>
    <n v="0"/>
    <m/>
    <m/>
    <n v="0"/>
    <n v="0"/>
    <n v="0"/>
    <n v="0"/>
    <m/>
    <m/>
  </r>
  <r>
    <x v="0"/>
    <x v="1"/>
    <x v="0"/>
    <d v="2022-02-21T00:00:00"/>
    <d v="2022-02-27T00:00:00"/>
    <x v="0"/>
    <x v="4"/>
    <x v="14"/>
    <s v="W9"/>
    <x v="14"/>
    <s v="TPMDBMD001"/>
    <m/>
    <s v="Domestic"/>
    <x v="3"/>
    <x v="2"/>
    <s v="Re"/>
    <x v="0"/>
    <n v="1600"/>
    <n v="1648"/>
    <n v="48"/>
    <n v="0.97"/>
    <m/>
    <m/>
    <n v="1600"/>
    <n v="1648"/>
    <n v="48"/>
    <n v="0.97"/>
    <m/>
    <m/>
  </r>
  <r>
    <x v="0"/>
    <x v="1"/>
    <x v="0"/>
    <d v="2022-02-21T00:00:00"/>
    <d v="2022-02-27T00:00:00"/>
    <x v="0"/>
    <x v="4"/>
    <x v="14"/>
    <s v="W9"/>
    <x v="14"/>
    <s v="TPMDBMD003"/>
    <m/>
    <s v="Domestic"/>
    <x v="3"/>
    <x v="2"/>
    <s v=""/>
    <x v="0"/>
    <n v="0"/>
    <n v="0"/>
    <n v="0"/>
    <n v="0"/>
    <m/>
    <m/>
    <n v="0"/>
    <n v="0"/>
    <n v="0"/>
    <n v="0"/>
    <m/>
    <m/>
  </r>
  <r>
    <x v="0"/>
    <x v="1"/>
    <x v="0"/>
    <d v="2022-02-21T00:00:00"/>
    <d v="2022-02-27T00:00:00"/>
    <x v="0"/>
    <x v="4"/>
    <x v="14"/>
    <s v="W9"/>
    <x v="14"/>
    <s v="TPMDBXO001"/>
    <m/>
    <s v="Domestic"/>
    <x v="3"/>
    <x v="2"/>
    <s v=""/>
    <x v="0"/>
    <n v="126"/>
    <n v="113.15500000000002"/>
    <n v="12.844999999999985"/>
    <n v="0.89805555555555572"/>
    <m/>
    <m/>
    <n v="126"/>
    <n v="113.15500000000002"/>
    <n v="12.844999999999985"/>
    <n v="0.89805555555555572"/>
    <m/>
    <m/>
  </r>
  <r>
    <x v="0"/>
    <x v="1"/>
    <x v="0"/>
    <d v="2022-02-21T00:00:00"/>
    <d v="2022-02-27T00:00:00"/>
    <x v="0"/>
    <x v="4"/>
    <x v="14"/>
    <s v="W9"/>
    <x v="14"/>
    <s v="11VMB00431"/>
    <m/>
    <s v="Domestic"/>
    <x v="4"/>
    <x v="4"/>
    <s v="K-"/>
    <x v="1"/>
    <n v="0"/>
    <n v="0"/>
    <n v="0"/>
    <n v="0"/>
    <m/>
    <m/>
    <n v="0"/>
    <n v="0"/>
    <n v="0"/>
    <n v="0"/>
    <m/>
    <m/>
  </r>
  <r>
    <x v="0"/>
    <x v="1"/>
    <x v="0"/>
    <d v="2022-02-21T00:00:00"/>
    <d v="2022-02-27T00:00:00"/>
    <x v="0"/>
    <x v="4"/>
    <x v="14"/>
    <s v="W9"/>
    <x v="14"/>
    <s v="11VMB00434"/>
    <m/>
    <s v="Domestic"/>
    <x v="4"/>
    <x v="4"/>
    <s v="K-"/>
    <x v="1"/>
    <n v="0"/>
    <n v="0"/>
    <n v="0"/>
    <n v="0"/>
    <m/>
    <m/>
    <n v="0"/>
    <n v="0"/>
    <n v="0"/>
    <n v="0"/>
    <m/>
    <m/>
  </r>
  <r>
    <x v="0"/>
    <x v="1"/>
    <x v="0"/>
    <d v="2022-02-21T00:00:00"/>
    <d v="2022-02-27T00:00:00"/>
    <x v="0"/>
    <x v="4"/>
    <x v="14"/>
    <s v="W9"/>
    <x v="14"/>
    <s v="11VMB00437"/>
    <m/>
    <s v="Domestic"/>
    <x v="4"/>
    <x v="4"/>
    <s v="K-"/>
    <x v="1"/>
    <n v="0"/>
    <n v="0"/>
    <n v="0"/>
    <n v="0"/>
    <m/>
    <m/>
    <n v="0"/>
    <n v="0"/>
    <n v="0"/>
    <n v="0"/>
    <m/>
    <m/>
  </r>
  <r>
    <x v="0"/>
    <x v="1"/>
    <x v="0"/>
    <d v="2022-02-21T00:00:00"/>
    <d v="2022-02-27T00:00:00"/>
    <x v="0"/>
    <x v="4"/>
    <x v="14"/>
    <s v="W9"/>
    <x v="14"/>
    <s v="11VMB00438"/>
    <m/>
    <s v="Domestic"/>
    <x v="4"/>
    <x v="4"/>
    <s v="K-"/>
    <x v="1"/>
    <n v="0"/>
    <n v="421"/>
    <n v="421"/>
    <n v="0"/>
    <m/>
    <m/>
    <n v="700"/>
    <n v="421"/>
    <n v="279"/>
    <n v="0.60142857142857142"/>
    <m/>
    <m/>
  </r>
  <r>
    <x v="0"/>
    <x v="1"/>
    <x v="0"/>
    <d v="2022-02-21T00:00:00"/>
    <d v="2022-02-27T00:00:00"/>
    <x v="0"/>
    <x v="4"/>
    <x v="14"/>
    <s v="W9"/>
    <x v="14"/>
    <s v="11VMB00440"/>
    <m/>
    <s v="Domestic"/>
    <x v="4"/>
    <x v="4"/>
    <s v="K-"/>
    <x v="1"/>
    <n v="0"/>
    <n v="0"/>
    <n v="0"/>
    <n v="0"/>
    <m/>
    <m/>
    <n v="0"/>
    <n v="0"/>
    <n v="0"/>
    <n v="0"/>
    <m/>
    <m/>
  </r>
  <r>
    <x v="0"/>
    <x v="1"/>
    <x v="0"/>
    <d v="2022-02-21T00:00:00"/>
    <d v="2022-02-27T00:00:00"/>
    <x v="0"/>
    <x v="4"/>
    <x v="14"/>
    <s v="W9"/>
    <x v="14"/>
    <s v="11VMB00342"/>
    <m/>
    <s v="Export"/>
    <x v="5"/>
    <x v="2"/>
    <s v=""/>
    <x v="4"/>
    <n v="1500"/>
    <n v="0"/>
    <n v="1500"/>
    <n v="0"/>
    <m/>
    <m/>
    <n v="1500"/>
    <n v="0"/>
    <n v="1500"/>
    <n v="0"/>
    <m/>
    <m/>
  </r>
  <r>
    <x v="0"/>
    <x v="1"/>
    <x v="0"/>
    <d v="2022-02-21T00:00:00"/>
    <d v="2022-02-27T00:00:00"/>
    <x v="0"/>
    <x v="4"/>
    <x v="14"/>
    <s v="W9"/>
    <x v="14"/>
    <s v="11VMB00343"/>
    <m/>
    <s v="Domestic"/>
    <x v="5"/>
    <x v="2"/>
    <s v="Ri"/>
    <x v="4"/>
    <n v="1000"/>
    <n v="2256.8000000000002"/>
    <n v="1256.8000000000002"/>
    <n v="0"/>
    <m/>
    <m/>
    <n v="1000"/>
    <n v="2256.8000000000002"/>
    <n v="1256.8000000000002"/>
    <n v="0"/>
    <m/>
    <m/>
  </r>
  <r>
    <x v="0"/>
    <x v="1"/>
    <x v="0"/>
    <d v="2022-02-21T00:00:00"/>
    <d v="2022-02-27T00:00:00"/>
    <x v="0"/>
    <x v="4"/>
    <x v="14"/>
    <s v="W9"/>
    <x v="14"/>
    <s v="11VMB00344"/>
    <m/>
    <s v="Export"/>
    <x v="5"/>
    <x v="2"/>
    <s v="Ri"/>
    <x v="4"/>
    <n v="0"/>
    <n v="0"/>
    <n v="0"/>
    <n v="0"/>
    <m/>
    <m/>
    <n v="0"/>
    <n v="0"/>
    <n v="0"/>
    <n v="0"/>
    <m/>
    <m/>
  </r>
  <r>
    <x v="0"/>
    <x v="1"/>
    <x v="0"/>
    <d v="2022-02-21T00:00:00"/>
    <d v="2022-02-27T00:00:00"/>
    <x v="0"/>
    <x v="4"/>
    <x v="14"/>
    <s v="W9"/>
    <x v="14"/>
    <s v="11VMB00345"/>
    <m/>
    <s v="Domestic"/>
    <x v="5"/>
    <x v="2"/>
    <s v=""/>
    <x v="4"/>
    <n v="0"/>
    <n v="0"/>
    <n v="0"/>
    <n v="0"/>
    <m/>
    <m/>
    <n v="0"/>
    <n v="0"/>
    <n v="0"/>
    <n v="0"/>
    <m/>
    <m/>
  </r>
  <r>
    <x v="0"/>
    <x v="1"/>
    <x v="0"/>
    <d v="2022-02-21T00:00:00"/>
    <d v="2022-02-27T00:00:00"/>
    <x v="0"/>
    <x v="4"/>
    <x v="14"/>
    <s v="W9"/>
    <x v="14"/>
    <s v="11VMB00405"/>
    <m/>
    <s v="Domestic"/>
    <x v="5"/>
    <x v="2"/>
    <s v=""/>
    <x v="1"/>
    <n v="0"/>
    <n v="0"/>
    <n v="0"/>
    <n v="0"/>
    <m/>
    <m/>
    <n v="0"/>
    <n v="0"/>
    <n v="0"/>
    <n v="0"/>
    <m/>
    <m/>
  </r>
  <r>
    <x v="0"/>
    <x v="1"/>
    <x v="0"/>
    <d v="2022-02-21T00:00:00"/>
    <d v="2022-02-27T00:00:00"/>
    <x v="0"/>
    <x v="4"/>
    <x v="14"/>
    <s v="W9"/>
    <x v="14"/>
    <s v="11VMB00406"/>
    <m/>
    <s v="Domestic"/>
    <x v="5"/>
    <x v="10"/>
    <s v="Co"/>
    <x v="1"/>
    <n v="0"/>
    <n v="3616"/>
    <n v="3616"/>
    <n v="0"/>
    <m/>
    <m/>
    <n v="3312"/>
    <n v="3616"/>
    <n v="304"/>
    <n v="0.90821256038647347"/>
    <m/>
    <m/>
  </r>
  <r>
    <x v="0"/>
    <x v="1"/>
    <x v="0"/>
    <d v="2022-02-21T00:00:00"/>
    <d v="2022-02-27T00:00:00"/>
    <x v="0"/>
    <x v="4"/>
    <x v="14"/>
    <s v="W9"/>
    <x v="14"/>
    <s v="11VMB00408"/>
    <m/>
    <s v="Domestic"/>
    <x v="5"/>
    <x v="10"/>
    <s v="Co"/>
    <x v="1"/>
    <n v="0"/>
    <n v="0"/>
    <n v="0"/>
    <n v="0"/>
    <m/>
    <m/>
    <n v="0"/>
    <n v="0"/>
    <n v="0"/>
    <n v="0"/>
    <m/>
    <m/>
  </r>
  <r>
    <x v="0"/>
    <x v="1"/>
    <x v="0"/>
    <d v="2022-02-21T00:00:00"/>
    <d v="2022-02-27T00:00:00"/>
    <x v="0"/>
    <x v="4"/>
    <x v="14"/>
    <s v="W9"/>
    <x v="14"/>
    <s v="11VMB00410"/>
    <m/>
    <s v="Domestic"/>
    <x v="5"/>
    <x v="10"/>
    <s v="Co"/>
    <x v="1"/>
    <n v="0"/>
    <n v="0"/>
    <n v="0"/>
    <n v="0"/>
    <m/>
    <m/>
    <n v="0"/>
    <n v="0"/>
    <n v="0"/>
    <n v="0"/>
    <m/>
    <m/>
  </r>
  <r>
    <x v="0"/>
    <x v="1"/>
    <x v="0"/>
    <d v="2022-02-21T00:00:00"/>
    <d v="2022-02-27T00:00:00"/>
    <x v="0"/>
    <x v="4"/>
    <x v="14"/>
    <s v="W9"/>
    <x v="14"/>
    <s v="11VMB00417"/>
    <m/>
    <s v="Domestic"/>
    <x v="5"/>
    <x v="10"/>
    <s v="Co"/>
    <x v="1"/>
    <n v="0"/>
    <n v="0"/>
    <n v="0"/>
    <n v="0"/>
    <m/>
    <m/>
    <n v="0"/>
    <n v="0"/>
    <n v="0"/>
    <n v="0"/>
    <m/>
    <m/>
  </r>
  <r>
    <x v="0"/>
    <x v="1"/>
    <x v="0"/>
    <d v="2022-02-21T00:00:00"/>
    <d v="2022-02-27T00:00:00"/>
    <x v="0"/>
    <x v="4"/>
    <x v="14"/>
    <s v="W9"/>
    <x v="14"/>
    <s v="TPCECC004"/>
    <m/>
    <s v="Domestic"/>
    <x v="5"/>
    <x v="10"/>
    <s v="Co"/>
    <x v="0"/>
    <n v="0"/>
    <n v="0"/>
    <n v="0"/>
    <n v="0"/>
    <m/>
    <m/>
    <n v="0"/>
    <n v="0"/>
    <n v="0"/>
    <n v="0"/>
    <m/>
    <m/>
  </r>
  <r>
    <x v="0"/>
    <x v="1"/>
    <x v="0"/>
    <d v="2022-02-21T00:00:00"/>
    <d v="2022-02-27T00:00:00"/>
    <x v="0"/>
    <x v="4"/>
    <x v="14"/>
    <s v="W9"/>
    <x v="14"/>
    <s v="TPCECC005"/>
    <m/>
    <s v="Domestic"/>
    <x v="5"/>
    <x v="10"/>
    <s v="Co"/>
    <x v="0"/>
    <n v="0"/>
    <n v="0"/>
    <n v="0"/>
    <n v="0"/>
    <m/>
    <m/>
    <n v="0"/>
    <n v="0"/>
    <n v="0"/>
    <n v="0"/>
    <m/>
    <m/>
  </r>
  <r>
    <x v="0"/>
    <x v="1"/>
    <x v="0"/>
    <d v="2022-02-21T00:00:00"/>
    <d v="2022-02-27T00:00:00"/>
    <x v="0"/>
    <x v="4"/>
    <x v="14"/>
    <s v="W9"/>
    <x v="14"/>
    <s v="TPCECC005"/>
    <m/>
    <s v="Domestic"/>
    <x v="5"/>
    <x v="10"/>
    <s v="Co"/>
    <x v="0"/>
    <n v="0"/>
    <n v="0"/>
    <n v="0"/>
    <n v="0"/>
    <m/>
    <m/>
    <n v="0"/>
    <n v="0"/>
    <n v="0"/>
    <n v="0"/>
    <m/>
    <m/>
  </r>
  <r>
    <x v="0"/>
    <x v="1"/>
    <x v="0"/>
    <d v="2022-02-21T00:00:00"/>
    <d v="2022-02-27T00:00:00"/>
    <x v="0"/>
    <x v="4"/>
    <x v="14"/>
    <s v="W9"/>
    <x v="14"/>
    <s v="TPCECC007"/>
    <m/>
    <s v="Domestic"/>
    <x v="5"/>
    <x v="10"/>
    <s v="Co"/>
    <x v="0"/>
    <n v="0"/>
    <n v="0"/>
    <n v="0"/>
    <n v="0"/>
    <m/>
    <m/>
    <n v="0"/>
    <n v="0"/>
    <n v="0"/>
    <n v="0"/>
    <m/>
    <m/>
  </r>
  <r>
    <x v="0"/>
    <x v="1"/>
    <x v="0"/>
    <d v="2022-02-21T00:00:00"/>
    <d v="2022-02-27T00:00:00"/>
    <x v="0"/>
    <x v="4"/>
    <x v="14"/>
    <s v="W9"/>
    <x v="14"/>
    <s v="TPCECC007"/>
    <m/>
    <s v="Domestic"/>
    <x v="5"/>
    <x v="10"/>
    <s v="Co"/>
    <x v="0"/>
    <n v="0"/>
    <n v="0"/>
    <n v="0"/>
    <n v="0"/>
    <m/>
    <m/>
    <n v="0"/>
    <n v="0"/>
    <n v="0"/>
    <n v="0"/>
    <m/>
    <m/>
  </r>
  <r>
    <x v="0"/>
    <x v="1"/>
    <x v="0"/>
    <d v="2022-02-21T00:00:00"/>
    <d v="2022-02-27T00:00:00"/>
    <x v="0"/>
    <x v="4"/>
    <x v="14"/>
    <s v="W9"/>
    <x v="14"/>
    <s v="TRCEOL009"/>
    <m/>
    <s v="Domestic"/>
    <x v="6"/>
    <x v="3"/>
    <s v="Te"/>
    <x v="0"/>
    <n v="0"/>
    <n v="0"/>
    <n v="0"/>
    <n v="0"/>
    <m/>
    <m/>
    <n v="0"/>
    <n v="0"/>
    <n v="0"/>
    <n v="0"/>
    <m/>
    <m/>
  </r>
  <r>
    <x v="0"/>
    <x v="1"/>
    <x v="0"/>
    <d v="2022-02-21T00:00:00"/>
    <d v="2022-02-27T00:00:00"/>
    <x v="0"/>
    <x v="4"/>
    <x v="14"/>
    <s v="W9"/>
    <x v="14"/>
    <s v="TRCEOL024"/>
    <m/>
    <s v="Domestic"/>
    <x v="6"/>
    <x v="3"/>
    <s v="Te"/>
    <x v="0"/>
    <n v="1000"/>
    <n v="768"/>
    <n v="232"/>
    <n v="0.76800000000000002"/>
    <m/>
    <m/>
    <n v="1000"/>
    <n v="768"/>
    <n v="232"/>
    <n v="0.76800000000000002"/>
    <m/>
    <m/>
  </r>
  <r>
    <x v="0"/>
    <x v="1"/>
    <x v="0"/>
    <d v="2022-02-21T00:00:00"/>
    <d v="2022-02-27T00:00:00"/>
    <x v="0"/>
    <x v="4"/>
    <x v="14"/>
    <s v="W9"/>
    <x v="14"/>
    <s v="TRCEOL032"/>
    <m/>
    <s v="Domestic"/>
    <x v="6"/>
    <x v="3"/>
    <s v=""/>
    <x v="0"/>
    <n v="0"/>
    <n v="0"/>
    <n v="0"/>
    <n v="0"/>
    <m/>
    <m/>
    <n v="0"/>
    <n v="0"/>
    <n v="0"/>
    <n v="0"/>
    <m/>
    <m/>
  </r>
  <r>
    <x v="0"/>
    <x v="1"/>
    <x v="0"/>
    <d v="2022-02-21T00:00:00"/>
    <d v="2022-02-27T00:00:00"/>
    <x v="0"/>
    <x v="4"/>
    <x v="14"/>
    <s v="W9"/>
    <x v="14"/>
    <s v="TRCEOL033"/>
    <m/>
    <s v="Domestic"/>
    <x v="6"/>
    <x v="3"/>
    <s v="Te"/>
    <x v="0"/>
    <n v="0"/>
    <n v="0"/>
    <n v="0"/>
    <n v="0"/>
    <m/>
    <m/>
    <n v="0"/>
    <n v="0"/>
    <n v="0"/>
    <n v="0"/>
    <m/>
    <m/>
  </r>
  <r>
    <x v="0"/>
    <x v="1"/>
    <x v="0"/>
    <d v="2022-02-21T00:00:00"/>
    <d v="2022-02-27T00:00:00"/>
    <x v="0"/>
    <x v="4"/>
    <x v="14"/>
    <s v="W9"/>
    <x v="14"/>
    <s v="TRCEOL035"/>
    <m/>
    <s v="Domestic"/>
    <x v="6"/>
    <x v="3"/>
    <s v="Te"/>
    <x v="0"/>
    <n v="0"/>
    <n v="0"/>
    <n v="0"/>
    <n v="0"/>
    <m/>
    <m/>
    <n v="0"/>
    <n v="0"/>
    <n v="0"/>
    <n v="0"/>
    <m/>
    <m/>
  </r>
  <r>
    <x v="0"/>
    <x v="1"/>
    <x v="0"/>
    <d v="2022-02-21T00:00:00"/>
    <d v="2022-02-27T00:00:00"/>
    <x v="0"/>
    <x v="4"/>
    <x v="14"/>
    <s v="W9"/>
    <x v="14"/>
    <s v="TRCEOL037"/>
    <m/>
    <s v="Domestic"/>
    <x v="6"/>
    <x v="3"/>
    <s v=""/>
    <x v="0"/>
    <n v="0"/>
    <n v="0"/>
    <n v="0"/>
    <n v="0"/>
    <m/>
    <m/>
    <n v="0"/>
    <n v="0"/>
    <n v="0"/>
    <n v="0"/>
    <m/>
    <m/>
  </r>
  <r>
    <x v="0"/>
    <x v="1"/>
    <x v="0"/>
    <d v="2022-02-21T00:00:00"/>
    <d v="2022-02-27T00:00:00"/>
    <x v="0"/>
    <x v="4"/>
    <x v="14"/>
    <s v="W9"/>
    <x v="14"/>
    <s v="TRCEOL039"/>
    <m/>
    <s v="Domestic"/>
    <x v="6"/>
    <x v="3"/>
    <s v="Te"/>
    <x v="0"/>
    <n v="0"/>
    <n v="0"/>
    <n v="0"/>
    <n v="0"/>
    <m/>
    <m/>
    <n v="0"/>
    <n v="0"/>
    <n v="0"/>
    <n v="0"/>
    <m/>
    <m/>
  </r>
  <r>
    <x v="0"/>
    <x v="1"/>
    <x v="0"/>
    <d v="2022-02-21T00:00:00"/>
    <d v="2022-02-27T00:00:00"/>
    <x v="0"/>
    <x v="4"/>
    <x v="14"/>
    <s v="W9"/>
    <x v="14"/>
    <s v="170116"/>
    <m/>
    <s v="Domestic"/>
    <x v="7"/>
    <x v="6"/>
    <s v=""/>
    <x v="7"/>
    <n v="0"/>
    <n v="0"/>
    <n v="0"/>
    <n v="0"/>
    <m/>
    <m/>
    <n v="0"/>
    <n v="0"/>
    <n v="0"/>
    <n v="0"/>
    <m/>
    <m/>
  </r>
  <r>
    <x v="0"/>
    <x v="1"/>
    <x v="0"/>
    <d v="2022-02-21T00:00:00"/>
    <d v="2022-02-27T00:00:00"/>
    <x v="0"/>
    <x v="4"/>
    <x v="14"/>
    <s v="W9"/>
    <x v="14"/>
    <s v="174609"/>
    <m/>
    <s v="Domestic"/>
    <x v="7"/>
    <x v="6"/>
    <s v=""/>
    <x v="7"/>
    <n v="0"/>
    <n v="0"/>
    <n v="0"/>
    <n v="0"/>
    <m/>
    <m/>
    <n v="0"/>
    <n v="0"/>
    <n v="0"/>
    <n v="0"/>
    <m/>
    <m/>
  </r>
  <r>
    <x v="0"/>
    <x v="1"/>
    <x v="0"/>
    <d v="2022-02-21T00:00:00"/>
    <d v="2022-02-27T00:00:00"/>
    <x v="0"/>
    <x v="4"/>
    <x v="14"/>
    <s v="W9"/>
    <x v="14"/>
    <s v="175223"/>
    <m/>
    <s v="Domestic"/>
    <x v="7"/>
    <x v="6"/>
    <s v=""/>
    <x v="7"/>
    <n v="0"/>
    <n v="0"/>
    <n v="0"/>
    <n v="0"/>
    <m/>
    <m/>
    <n v="0"/>
    <n v="0"/>
    <n v="0"/>
    <n v="0"/>
    <m/>
    <m/>
  </r>
  <r>
    <x v="0"/>
    <x v="1"/>
    <x v="0"/>
    <d v="2022-02-21T00:00:00"/>
    <d v="2022-02-27T00:00:00"/>
    <x v="0"/>
    <x v="4"/>
    <x v="14"/>
    <s v="W9"/>
    <x v="14"/>
    <s v="180817"/>
    <m/>
    <s v="Domestic"/>
    <x v="7"/>
    <x v="6"/>
    <s v=""/>
    <x v="7"/>
    <n v="0"/>
    <n v="0"/>
    <n v="0"/>
    <n v="0"/>
    <m/>
    <m/>
    <n v="0"/>
    <n v="0"/>
    <n v="0"/>
    <n v="0"/>
    <m/>
    <m/>
  </r>
  <r>
    <x v="0"/>
    <x v="1"/>
    <x v="0"/>
    <d v="2022-02-21T00:00:00"/>
    <d v="2022-02-27T00:00:00"/>
    <x v="0"/>
    <x v="4"/>
    <x v="14"/>
    <s v="W9"/>
    <x v="14"/>
    <s v="193317"/>
    <m/>
    <s v="Domestic"/>
    <x v="7"/>
    <x v="6"/>
    <s v=""/>
    <x v="7"/>
    <n v="2000"/>
    <n v="1413"/>
    <n v="587"/>
    <n v="0.70650000000000002"/>
    <m/>
    <m/>
    <n v="2000"/>
    <n v="1413"/>
    <n v="587"/>
    <n v="0.70650000000000002"/>
    <m/>
    <m/>
  </r>
  <r>
    <x v="0"/>
    <x v="1"/>
    <x v="0"/>
    <d v="2022-02-21T00:00:00"/>
    <d v="2022-02-27T00:00:00"/>
    <x v="0"/>
    <x v="4"/>
    <x v="14"/>
    <s v="W9"/>
    <x v="14"/>
    <s v="197011"/>
    <m/>
    <s v="Domestic"/>
    <x v="7"/>
    <x v="6"/>
    <s v=""/>
    <x v="7"/>
    <n v="0"/>
    <n v="0"/>
    <n v="0"/>
    <n v="0"/>
    <m/>
    <m/>
    <n v="0"/>
    <n v="0"/>
    <n v="0"/>
    <n v="0"/>
    <m/>
    <m/>
  </r>
  <r>
    <x v="0"/>
    <x v="1"/>
    <x v="0"/>
    <d v="2022-02-21T00:00:00"/>
    <d v="2022-02-27T00:00:00"/>
    <x v="0"/>
    <x v="4"/>
    <x v="14"/>
    <s v="W9"/>
    <x v="14"/>
    <s v="TPCESO003"/>
    <m/>
    <s v="Domestic"/>
    <x v="7"/>
    <x v="6"/>
    <s v=""/>
    <x v="0"/>
    <n v="0"/>
    <n v="0"/>
    <n v="0"/>
    <n v="0"/>
    <m/>
    <m/>
    <n v="0"/>
    <n v="0"/>
    <n v="0"/>
    <n v="0"/>
    <m/>
    <m/>
  </r>
  <r>
    <x v="0"/>
    <x v="1"/>
    <x v="0"/>
    <d v="2022-02-21T00:00:00"/>
    <d v="2022-02-27T00:00:00"/>
    <x v="0"/>
    <x v="4"/>
    <x v="14"/>
    <s v="W9"/>
    <x v="14"/>
    <s v="TPCESO004"/>
    <m/>
    <s v="Domestic"/>
    <x v="7"/>
    <x v="6"/>
    <s v=""/>
    <x v="0"/>
    <n v="0"/>
    <n v="0"/>
    <n v="0"/>
    <n v="0"/>
    <m/>
    <m/>
    <n v="0"/>
    <n v="0"/>
    <n v="0"/>
    <n v="0"/>
    <m/>
    <m/>
  </r>
  <r>
    <x v="0"/>
    <x v="1"/>
    <x v="0"/>
    <d v="2022-02-14T00:00:00"/>
    <d v="2022-02-20T00:00:00"/>
    <x v="0"/>
    <x v="4"/>
    <x v="15"/>
    <s v="W8"/>
    <x v="15"/>
    <s v="BTPOHYBC01"/>
    <m/>
    <s v="Domestic"/>
    <x v="0"/>
    <x v="9"/>
    <s v=""/>
    <x v="0"/>
    <n v="0"/>
    <n v="0"/>
    <n v="0"/>
    <n v="0"/>
    <m/>
    <m/>
    <n v="0"/>
    <n v="0"/>
    <n v="0"/>
    <n v="0"/>
    <m/>
    <m/>
  </r>
  <r>
    <x v="0"/>
    <x v="1"/>
    <x v="0"/>
    <d v="2022-02-14T00:00:00"/>
    <d v="2022-02-20T00:00:00"/>
    <x v="0"/>
    <x v="4"/>
    <x v="15"/>
    <s v="W8"/>
    <x v="15"/>
    <s v="HHGCBXE001"/>
    <m/>
    <s v="Domestic"/>
    <x v="0"/>
    <x v="9"/>
    <s v=""/>
    <x v="1"/>
    <n v="0"/>
    <n v="0"/>
    <n v="0"/>
    <n v="0"/>
    <m/>
    <m/>
    <n v="0"/>
    <n v="0"/>
    <n v="0"/>
    <n v="0"/>
    <m/>
    <m/>
  </r>
  <r>
    <x v="0"/>
    <x v="1"/>
    <x v="0"/>
    <d v="2022-02-14T00:00:00"/>
    <d v="2022-02-20T00:00:00"/>
    <x v="0"/>
    <x v="4"/>
    <x v="15"/>
    <s v="W8"/>
    <x v="15"/>
    <s v="HHGCBXE002"/>
    <m/>
    <s v="Domestic"/>
    <x v="0"/>
    <x v="9"/>
    <s v=""/>
    <x v="1"/>
    <n v="0"/>
    <n v="0"/>
    <n v="0"/>
    <n v="0"/>
    <m/>
    <m/>
    <n v="0"/>
    <n v="0"/>
    <n v="0"/>
    <n v="0"/>
    <m/>
    <m/>
  </r>
  <r>
    <x v="0"/>
    <x v="1"/>
    <x v="0"/>
    <d v="2022-02-14T00:00:00"/>
    <d v="2022-02-20T00:00:00"/>
    <x v="0"/>
    <x v="4"/>
    <x v="15"/>
    <s v="W8"/>
    <x v="15"/>
    <s v="HHGCBXE003"/>
    <m/>
    <s v="Domestic"/>
    <x v="0"/>
    <x v="9"/>
    <s v=""/>
    <x v="1"/>
    <n v="0"/>
    <n v="0"/>
    <n v="0"/>
    <n v="0"/>
    <m/>
    <m/>
    <n v="0"/>
    <n v="0"/>
    <n v="0"/>
    <n v="0"/>
    <m/>
    <m/>
  </r>
  <r>
    <x v="0"/>
    <x v="1"/>
    <x v="0"/>
    <d v="2022-02-14T00:00:00"/>
    <d v="2022-02-20T00:00:00"/>
    <x v="0"/>
    <x v="4"/>
    <x v="15"/>
    <s v="W8"/>
    <x v="15"/>
    <s v="HHGCBXE005"/>
    <m/>
    <s v="Domestic"/>
    <x v="0"/>
    <x v="9"/>
    <s v="Ma"/>
    <x v="1"/>
    <n v="0"/>
    <n v="0"/>
    <n v="0"/>
    <n v="0"/>
    <m/>
    <m/>
    <n v="0"/>
    <n v="0"/>
    <n v="0"/>
    <n v="0"/>
    <m/>
    <m/>
  </r>
  <r>
    <x v="0"/>
    <x v="1"/>
    <x v="0"/>
    <d v="2022-02-14T00:00:00"/>
    <d v="2022-02-20T00:00:00"/>
    <x v="0"/>
    <x v="4"/>
    <x v="15"/>
    <s v="W8"/>
    <x v="15"/>
    <s v="TPCEBB033"/>
    <m/>
    <s v="Domestic"/>
    <x v="0"/>
    <x v="5"/>
    <s v="So"/>
    <x v="0"/>
    <n v="600"/>
    <n v="582"/>
    <n v="18"/>
    <n v="0.97"/>
    <m/>
    <m/>
    <n v="600"/>
    <n v="582"/>
    <n v="18"/>
    <n v="0.97"/>
    <m/>
    <m/>
  </r>
  <r>
    <x v="0"/>
    <x v="1"/>
    <x v="0"/>
    <d v="2022-02-14T00:00:00"/>
    <d v="2022-02-20T00:00:00"/>
    <x v="0"/>
    <x v="4"/>
    <x v="15"/>
    <s v="W8"/>
    <x v="15"/>
    <s v="TPCEBB034"/>
    <m/>
    <s v="Domestic"/>
    <x v="0"/>
    <x v="5"/>
    <s v="So"/>
    <x v="0"/>
    <n v="0"/>
    <n v="0"/>
    <n v="0"/>
    <n v="0"/>
    <m/>
    <m/>
    <n v="0"/>
    <n v="0"/>
    <n v="0"/>
    <n v="0"/>
    <m/>
    <m/>
  </r>
  <r>
    <x v="0"/>
    <x v="1"/>
    <x v="0"/>
    <d v="2022-02-14T00:00:00"/>
    <d v="2022-02-20T00:00:00"/>
    <x v="0"/>
    <x v="4"/>
    <x v="15"/>
    <s v="W8"/>
    <x v="15"/>
    <s v="TPCEBX039"/>
    <m/>
    <s v="Domestic"/>
    <x v="0"/>
    <x v="9"/>
    <s v="Ma"/>
    <x v="1"/>
    <n v="0"/>
    <n v="0"/>
    <n v="0"/>
    <n v="0"/>
    <m/>
    <m/>
    <n v="0"/>
    <n v="0"/>
    <n v="0"/>
    <n v="0"/>
    <m/>
    <m/>
  </r>
  <r>
    <x v="0"/>
    <x v="1"/>
    <x v="0"/>
    <d v="2022-02-14T00:00:00"/>
    <d v="2022-02-20T00:00:00"/>
    <x v="0"/>
    <x v="4"/>
    <x v="15"/>
    <s v="W8"/>
    <x v="15"/>
    <s v="TPCEBX040"/>
    <m/>
    <s v="Domestic"/>
    <x v="0"/>
    <x v="9"/>
    <s v="Ma"/>
    <x v="0"/>
    <n v="0"/>
    <n v="0"/>
    <n v="0"/>
    <n v="0"/>
    <m/>
    <m/>
    <n v="0"/>
    <n v="0"/>
    <n v="0"/>
    <n v="0"/>
    <m/>
    <m/>
  </r>
  <r>
    <x v="0"/>
    <x v="1"/>
    <x v="0"/>
    <d v="2022-02-14T00:00:00"/>
    <d v="2022-02-20T00:00:00"/>
    <x v="0"/>
    <x v="4"/>
    <x v="15"/>
    <s v="W8"/>
    <x v="15"/>
    <s v="TPCEBX040"/>
    <m/>
    <s v="Domestic"/>
    <x v="0"/>
    <x v="9"/>
    <s v="Ma"/>
    <x v="1"/>
    <n v="0"/>
    <n v="0"/>
    <n v="0"/>
    <n v="0"/>
    <m/>
    <m/>
    <n v="0"/>
    <n v="0"/>
    <n v="0"/>
    <n v="0"/>
    <m/>
    <m/>
  </r>
  <r>
    <x v="0"/>
    <x v="1"/>
    <x v="0"/>
    <d v="2022-02-14T00:00:00"/>
    <d v="2022-02-20T00:00:00"/>
    <x v="0"/>
    <x v="4"/>
    <x v="15"/>
    <s v="W8"/>
    <x v="15"/>
    <s v="TPCEBX041"/>
    <m/>
    <s v="Domestic"/>
    <x v="0"/>
    <x v="9"/>
    <s v="Ma"/>
    <x v="1"/>
    <n v="10000"/>
    <n v="9301.25"/>
    <n v="698.75"/>
    <n v="0.93012499999999998"/>
    <m/>
    <m/>
    <n v="10000"/>
    <n v="9301.25"/>
    <n v="698.75"/>
    <n v="0.93012499999999998"/>
    <m/>
    <m/>
  </r>
  <r>
    <x v="0"/>
    <x v="1"/>
    <x v="0"/>
    <d v="2022-02-14T00:00:00"/>
    <d v="2022-02-20T00:00:00"/>
    <x v="0"/>
    <x v="4"/>
    <x v="15"/>
    <s v="W8"/>
    <x v="15"/>
    <s v="TPCEBX043"/>
    <m/>
    <s v="Domestic"/>
    <x v="0"/>
    <x v="9"/>
    <s v="Ma"/>
    <x v="0"/>
    <n v="2000"/>
    <n v="0"/>
    <n v="2000"/>
    <n v="0"/>
    <m/>
    <m/>
    <n v="0"/>
    <n v="0"/>
    <n v="0"/>
    <n v="0"/>
    <m/>
    <m/>
  </r>
  <r>
    <x v="0"/>
    <x v="1"/>
    <x v="0"/>
    <d v="2022-02-14T00:00:00"/>
    <d v="2022-02-20T00:00:00"/>
    <x v="0"/>
    <x v="4"/>
    <x v="15"/>
    <s v="W8"/>
    <x v="15"/>
    <s v="TPCEBX043"/>
    <m/>
    <s v="Domestic"/>
    <x v="0"/>
    <x v="9"/>
    <s v="Ma"/>
    <x v="1"/>
    <n v="2000"/>
    <n v="0"/>
    <n v="2000"/>
    <n v="0"/>
    <m/>
    <m/>
    <n v="0"/>
    <n v="0"/>
    <n v="0"/>
    <n v="0"/>
    <m/>
    <m/>
  </r>
  <r>
    <x v="0"/>
    <x v="1"/>
    <x v="0"/>
    <d v="2022-02-14T00:00:00"/>
    <d v="2022-02-20T00:00:00"/>
    <x v="0"/>
    <x v="4"/>
    <x v="15"/>
    <s v="W8"/>
    <x v="15"/>
    <s v="TPCEBX044"/>
    <m/>
    <s v="Domestic"/>
    <x v="0"/>
    <x v="9"/>
    <s v="Ma"/>
    <x v="1"/>
    <n v="2000"/>
    <n v="0"/>
    <n v="2000"/>
    <n v="0"/>
    <m/>
    <m/>
    <n v="0"/>
    <n v="0"/>
    <n v="0"/>
    <n v="0"/>
    <m/>
    <m/>
  </r>
  <r>
    <x v="0"/>
    <x v="1"/>
    <x v="0"/>
    <d v="2022-02-14T00:00:00"/>
    <d v="2022-02-20T00:00:00"/>
    <x v="0"/>
    <x v="4"/>
    <x v="15"/>
    <s v="W8"/>
    <x v="15"/>
    <s v="TPCEBX045"/>
    <m/>
    <s v="Domestic"/>
    <x v="0"/>
    <x v="9"/>
    <s v="Ma"/>
    <x v="0"/>
    <n v="0"/>
    <n v="0"/>
    <n v="0"/>
    <n v="0"/>
    <m/>
    <m/>
    <n v="0"/>
    <n v="0"/>
    <n v="0"/>
    <n v="0"/>
    <m/>
    <m/>
  </r>
  <r>
    <x v="0"/>
    <x v="1"/>
    <x v="0"/>
    <d v="2022-02-14T00:00:00"/>
    <d v="2022-02-20T00:00:00"/>
    <x v="0"/>
    <x v="4"/>
    <x v="15"/>
    <s v="W8"/>
    <x v="15"/>
    <s v="TPCEBX045"/>
    <m/>
    <s v="Domestic"/>
    <x v="0"/>
    <x v="9"/>
    <s v="Ma"/>
    <x v="1"/>
    <n v="0"/>
    <n v="0"/>
    <n v="0"/>
    <n v="0"/>
    <m/>
    <m/>
    <n v="0"/>
    <n v="0"/>
    <n v="0"/>
    <n v="0"/>
    <m/>
    <m/>
  </r>
  <r>
    <x v="0"/>
    <x v="1"/>
    <x v="0"/>
    <d v="2022-02-14T00:00:00"/>
    <d v="2022-02-20T00:00:00"/>
    <x v="0"/>
    <x v="4"/>
    <x v="15"/>
    <s v="W8"/>
    <x v="15"/>
    <s v="TPCEBX046"/>
    <m/>
    <s v="Domestic"/>
    <x v="0"/>
    <x v="9"/>
    <s v="Ma"/>
    <x v="1"/>
    <n v="0"/>
    <n v="0"/>
    <n v="0"/>
    <n v="0"/>
    <m/>
    <m/>
    <n v="0"/>
    <n v="0"/>
    <n v="0"/>
    <n v="0"/>
    <m/>
    <m/>
  </r>
  <r>
    <x v="0"/>
    <x v="1"/>
    <x v="0"/>
    <d v="2022-02-14T00:00:00"/>
    <d v="2022-02-20T00:00:00"/>
    <x v="0"/>
    <x v="4"/>
    <x v="15"/>
    <s v="W8"/>
    <x v="15"/>
    <s v="TPCEBX061"/>
    <m/>
    <s v="Domestic"/>
    <x v="0"/>
    <x v="9"/>
    <s v="Ma"/>
    <x v="0"/>
    <n v="0"/>
    <n v="0"/>
    <n v="0"/>
    <n v="0"/>
    <m/>
    <m/>
    <n v="0"/>
    <n v="0"/>
    <n v="0"/>
    <n v="0"/>
    <m/>
    <m/>
  </r>
  <r>
    <x v="0"/>
    <x v="1"/>
    <x v="0"/>
    <d v="2022-02-14T00:00:00"/>
    <d v="2022-02-20T00:00:00"/>
    <x v="0"/>
    <x v="4"/>
    <x v="15"/>
    <s v="W8"/>
    <x v="15"/>
    <s v="TPCEBX061"/>
    <m/>
    <s v="Domestic"/>
    <x v="0"/>
    <x v="9"/>
    <s v="Ma"/>
    <x v="1"/>
    <n v="0"/>
    <n v="0"/>
    <n v="0"/>
    <n v="0"/>
    <m/>
    <m/>
    <n v="0"/>
    <n v="0"/>
    <n v="0"/>
    <n v="0"/>
    <m/>
    <m/>
  </r>
  <r>
    <x v="0"/>
    <x v="1"/>
    <x v="0"/>
    <d v="2022-02-14T00:00:00"/>
    <d v="2022-02-20T00:00:00"/>
    <x v="0"/>
    <x v="4"/>
    <x v="15"/>
    <s v="W8"/>
    <x v="15"/>
    <s v="TPCEBX062"/>
    <m/>
    <s v="Domestic"/>
    <x v="0"/>
    <x v="9"/>
    <s v="Ma"/>
    <x v="0"/>
    <n v="0"/>
    <n v="0"/>
    <n v="0"/>
    <n v="0"/>
    <m/>
    <m/>
    <n v="0"/>
    <n v="0"/>
    <n v="0"/>
    <n v="0"/>
    <m/>
    <m/>
  </r>
  <r>
    <x v="0"/>
    <x v="1"/>
    <x v="0"/>
    <d v="2022-02-14T00:00:00"/>
    <d v="2022-02-20T00:00:00"/>
    <x v="0"/>
    <x v="4"/>
    <x v="15"/>
    <s v="W8"/>
    <x v="15"/>
    <s v="TPCEBX062"/>
    <m/>
    <s v="Domestic"/>
    <x v="0"/>
    <x v="9"/>
    <s v="Ma"/>
    <x v="1"/>
    <n v="0"/>
    <n v="0"/>
    <n v="0"/>
    <n v="0"/>
    <m/>
    <m/>
    <n v="0"/>
    <n v="0"/>
    <n v="0"/>
    <n v="0"/>
    <m/>
    <m/>
  </r>
  <r>
    <x v="0"/>
    <x v="1"/>
    <x v="0"/>
    <d v="2022-02-14T00:00:00"/>
    <d v="2022-02-20T00:00:00"/>
    <x v="0"/>
    <x v="4"/>
    <x v="15"/>
    <s v="W8"/>
    <x v="15"/>
    <s v="TPCEBX063"/>
    <m/>
    <s v="Domestic"/>
    <x v="0"/>
    <x v="9"/>
    <s v="Ma"/>
    <x v="0"/>
    <n v="2000"/>
    <n v="0"/>
    <n v="2000"/>
    <n v="0"/>
    <m/>
    <m/>
    <n v="0"/>
    <n v="0"/>
    <n v="0"/>
    <n v="0"/>
    <m/>
    <m/>
  </r>
  <r>
    <x v="0"/>
    <x v="1"/>
    <x v="0"/>
    <d v="2022-02-14T00:00:00"/>
    <d v="2022-02-20T00:00:00"/>
    <x v="0"/>
    <x v="4"/>
    <x v="15"/>
    <s v="W8"/>
    <x v="15"/>
    <s v="TPCEBX063"/>
    <m/>
    <s v="Domestic"/>
    <x v="0"/>
    <x v="9"/>
    <s v="Ma"/>
    <x v="1"/>
    <n v="2000"/>
    <n v="0"/>
    <n v="2000"/>
    <n v="0"/>
    <m/>
    <m/>
    <n v="0"/>
    <n v="0"/>
    <n v="0"/>
    <n v="0"/>
    <m/>
    <m/>
  </r>
  <r>
    <x v="0"/>
    <x v="1"/>
    <x v="0"/>
    <d v="2022-02-14T00:00:00"/>
    <d v="2022-02-20T00:00:00"/>
    <x v="0"/>
    <x v="4"/>
    <x v="15"/>
    <s v="W8"/>
    <x v="15"/>
    <s v="TPCECG056"/>
    <m/>
    <s v="Domestic"/>
    <x v="0"/>
    <x v="2"/>
    <s v="Ri"/>
    <x v="0"/>
    <n v="5400"/>
    <n v="5489.2"/>
    <n v="89.199999999999818"/>
    <n v="0.98348148148148151"/>
    <m/>
    <m/>
    <n v="5400"/>
    <n v="5489.2"/>
    <n v="89.199999999999818"/>
    <n v="0.98348148148148151"/>
    <m/>
    <m/>
  </r>
  <r>
    <x v="0"/>
    <x v="1"/>
    <x v="0"/>
    <d v="2022-02-14T00:00:00"/>
    <d v="2022-02-20T00:00:00"/>
    <x v="0"/>
    <x v="4"/>
    <x v="15"/>
    <s v="W8"/>
    <x v="15"/>
    <s v="TPCECG056"/>
    <m/>
    <s v="Domestic"/>
    <x v="0"/>
    <x v="2"/>
    <s v="Ri"/>
    <x v="1"/>
    <n v="0"/>
    <n v="0"/>
    <n v="0"/>
    <n v="0"/>
    <m/>
    <m/>
    <n v="0"/>
    <n v="0"/>
    <n v="0"/>
    <n v="0"/>
    <m/>
    <m/>
  </r>
  <r>
    <x v="0"/>
    <x v="1"/>
    <x v="0"/>
    <d v="2022-02-14T00:00:00"/>
    <d v="2022-02-20T00:00:00"/>
    <x v="0"/>
    <x v="4"/>
    <x v="15"/>
    <s v="W8"/>
    <x v="15"/>
    <s v="TPCECG057"/>
    <m/>
    <s v="Domestic"/>
    <x v="0"/>
    <x v="2"/>
    <s v="Ri"/>
    <x v="0"/>
    <n v="0"/>
    <n v="0"/>
    <n v="0"/>
    <n v="0"/>
    <m/>
    <m/>
    <n v="0"/>
    <n v="0"/>
    <n v="0"/>
    <n v="0"/>
    <m/>
    <m/>
  </r>
  <r>
    <x v="0"/>
    <x v="1"/>
    <x v="0"/>
    <d v="2022-02-14T00:00:00"/>
    <d v="2022-02-20T00:00:00"/>
    <x v="0"/>
    <x v="4"/>
    <x v="15"/>
    <s v="W8"/>
    <x v="15"/>
    <s v="TPCECG057"/>
    <m/>
    <s v="Domestic"/>
    <x v="0"/>
    <x v="2"/>
    <s v="Ri"/>
    <x v="1"/>
    <n v="7060"/>
    <n v="0"/>
    <n v="7060"/>
    <n v="0"/>
    <m/>
    <m/>
    <n v="0"/>
    <n v="0"/>
    <n v="0"/>
    <n v="0"/>
    <m/>
    <m/>
  </r>
  <r>
    <x v="0"/>
    <x v="1"/>
    <x v="0"/>
    <d v="2022-02-14T00:00:00"/>
    <d v="2022-02-20T00:00:00"/>
    <x v="0"/>
    <x v="4"/>
    <x v="15"/>
    <s v="W8"/>
    <x v="15"/>
    <s v="TPCECG062"/>
    <m/>
    <s v="Domestic"/>
    <x v="0"/>
    <x v="2"/>
    <s v="Ri"/>
    <x v="0"/>
    <n v="0"/>
    <n v="0"/>
    <n v="0"/>
    <n v="0"/>
    <m/>
    <m/>
    <n v="0"/>
    <n v="0"/>
    <n v="0"/>
    <n v="0"/>
    <m/>
    <m/>
  </r>
  <r>
    <x v="0"/>
    <x v="1"/>
    <x v="0"/>
    <d v="2022-02-14T00:00:00"/>
    <d v="2022-02-20T00:00:00"/>
    <x v="0"/>
    <x v="4"/>
    <x v="15"/>
    <s v="W8"/>
    <x v="15"/>
    <s v="TPCECG062"/>
    <m/>
    <s v="Domestic"/>
    <x v="0"/>
    <x v="2"/>
    <s v="Ri"/>
    <x v="1"/>
    <n v="6200"/>
    <n v="14482"/>
    <n v="8282"/>
    <n v="0"/>
    <m/>
    <m/>
    <n v="14120"/>
    <n v="14482"/>
    <n v="362"/>
    <n v="0.97436260623229465"/>
    <m/>
    <m/>
  </r>
  <r>
    <x v="0"/>
    <x v="1"/>
    <x v="0"/>
    <d v="2022-02-14T00:00:00"/>
    <d v="2022-02-20T00:00:00"/>
    <x v="0"/>
    <x v="4"/>
    <x v="15"/>
    <s v="W8"/>
    <x v="15"/>
    <s v="TPCECG063"/>
    <m/>
    <s v="Domestic"/>
    <x v="0"/>
    <x v="2"/>
    <s v="Ri"/>
    <x v="0"/>
    <n v="3400"/>
    <n v="3294"/>
    <n v="106"/>
    <n v="0.96882352941176475"/>
    <m/>
    <m/>
    <n v="3400"/>
    <n v="3294"/>
    <n v="106"/>
    <n v="0.96882352941176475"/>
    <m/>
    <m/>
  </r>
  <r>
    <x v="0"/>
    <x v="1"/>
    <x v="0"/>
    <d v="2022-02-14T00:00:00"/>
    <d v="2022-02-20T00:00:00"/>
    <x v="0"/>
    <x v="4"/>
    <x v="15"/>
    <s v="W8"/>
    <x v="15"/>
    <s v="TPCECG064"/>
    <m/>
    <s v="Domestic"/>
    <x v="0"/>
    <x v="2"/>
    <s v="Ri"/>
    <x v="0"/>
    <n v="0"/>
    <n v="0"/>
    <n v="0"/>
    <n v="0"/>
    <m/>
    <m/>
    <n v="0"/>
    <n v="0"/>
    <n v="0"/>
    <n v="0"/>
    <m/>
    <m/>
  </r>
  <r>
    <x v="0"/>
    <x v="1"/>
    <x v="0"/>
    <d v="2022-02-14T00:00:00"/>
    <d v="2022-02-20T00:00:00"/>
    <x v="0"/>
    <x v="4"/>
    <x v="15"/>
    <s v="W8"/>
    <x v="15"/>
    <s v="TPCECG064"/>
    <m/>
    <s v="Domestic"/>
    <x v="0"/>
    <x v="2"/>
    <s v="Ri"/>
    <x v="1"/>
    <n v="7920"/>
    <n v="7188"/>
    <n v="732"/>
    <n v="0.90757575757575759"/>
    <m/>
    <m/>
    <n v="7920"/>
    <n v="7188"/>
    <n v="732"/>
    <n v="0.90757575757575759"/>
    <m/>
    <m/>
  </r>
  <r>
    <x v="0"/>
    <x v="1"/>
    <x v="0"/>
    <d v="2022-02-14T00:00:00"/>
    <d v="2022-02-20T00:00:00"/>
    <x v="0"/>
    <x v="4"/>
    <x v="15"/>
    <s v="W8"/>
    <x v="15"/>
    <s v="TPCECG065"/>
    <m/>
    <s v="Domestic"/>
    <x v="0"/>
    <x v="2"/>
    <s v="Ri"/>
    <x v="0"/>
    <n v="6800"/>
    <n v="6732"/>
    <n v="68"/>
    <n v="0.99"/>
    <m/>
    <m/>
    <n v="6800"/>
    <n v="6732"/>
    <n v="68"/>
    <n v="0.99"/>
    <m/>
    <m/>
  </r>
  <r>
    <x v="0"/>
    <x v="1"/>
    <x v="0"/>
    <d v="2022-02-14T00:00:00"/>
    <d v="2022-02-20T00:00:00"/>
    <x v="0"/>
    <x v="4"/>
    <x v="15"/>
    <s v="W8"/>
    <x v="15"/>
    <s v="TPCECG066"/>
    <m/>
    <s v="Domestic"/>
    <x v="0"/>
    <x v="11"/>
    <s v="Ne"/>
    <x v="0"/>
    <n v="0"/>
    <n v="0"/>
    <n v="0"/>
    <n v="0"/>
    <m/>
    <m/>
    <n v="0"/>
    <n v="0"/>
    <n v="0"/>
    <n v="0"/>
    <m/>
    <m/>
  </r>
  <r>
    <x v="0"/>
    <x v="1"/>
    <x v="0"/>
    <d v="2022-02-14T00:00:00"/>
    <d v="2022-02-20T00:00:00"/>
    <x v="0"/>
    <x v="4"/>
    <x v="15"/>
    <s v="W8"/>
    <x v="15"/>
    <s v="TPCECG067"/>
    <m/>
    <s v="Domestic"/>
    <x v="0"/>
    <x v="11"/>
    <s v="Ne"/>
    <x v="0"/>
    <n v="3000"/>
    <n v="3800.5"/>
    <n v="800.5"/>
    <n v="0.73316666666666674"/>
    <m/>
    <m/>
    <n v="3300"/>
    <n v="3800.5"/>
    <n v="500.5"/>
    <n v="0.84833333333333338"/>
    <m/>
    <m/>
  </r>
  <r>
    <x v="0"/>
    <x v="1"/>
    <x v="0"/>
    <d v="2022-02-14T00:00:00"/>
    <d v="2022-02-20T00:00:00"/>
    <x v="0"/>
    <x v="4"/>
    <x v="15"/>
    <s v="W8"/>
    <x v="15"/>
    <s v="TPCECG068"/>
    <m/>
    <s v="Domestic"/>
    <x v="0"/>
    <x v="11"/>
    <s v="Ne"/>
    <x v="0"/>
    <n v="15000"/>
    <n v="15503.5"/>
    <n v="503.5"/>
    <n v="0.96643333333333337"/>
    <m/>
    <m/>
    <n v="15900"/>
    <n v="15503.5"/>
    <n v="396.5"/>
    <n v="0.97506289308176097"/>
    <m/>
    <m/>
  </r>
  <r>
    <x v="0"/>
    <x v="1"/>
    <x v="0"/>
    <d v="2022-02-14T00:00:00"/>
    <d v="2022-02-20T00:00:00"/>
    <x v="0"/>
    <x v="4"/>
    <x v="15"/>
    <s v="W8"/>
    <x v="15"/>
    <s v="TPCECG070"/>
    <m/>
    <s v="Domestic"/>
    <x v="0"/>
    <x v="12"/>
    <s v="Pa"/>
    <x v="0"/>
    <n v="0"/>
    <n v="0"/>
    <n v="0"/>
    <n v="0"/>
    <m/>
    <m/>
    <n v="0"/>
    <n v="0"/>
    <n v="0"/>
    <n v="0"/>
    <m/>
    <m/>
  </r>
  <r>
    <x v="0"/>
    <x v="1"/>
    <x v="0"/>
    <d v="2022-02-14T00:00:00"/>
    <d v="2022-02-20T00:00:00"/>
    <x v="0"/>
    <x v="4"/>
    <x v="15"/>
    <s v="W8"/>
    <x v="15"/>
    <s v="TPCECG073"/>
    <m/>
    <s v="Domestic"/>
    <x v="0"/>
    <x v="12"/>
    <s v="Pa"/>
    <x v="0"/>
    <n v="0"/>
    <n v="0"/>
    <n v="0"/>
    <n v="0"/>
    <m/>
    <m/>
    <n v="0"/>
    <n v="0"/>
    <n v="0"/>
    <n v="0"/>
    <m/>
    <m/>
  </r>
  <r>
    <x v="0"/>
    <x v="1"/>
    <x v="0"/>
    <d v="2022-02-14T00:00:00"/>
    <d v="2022-02-20T00:00:00"/>
    <x v="0"/>
    <x v="4"/>
    <x v="15"/>
    <s v="W8"/>
    <x v="15"/>
    <s v="TPCECG074"/>
    <m/>
    <s v="Domestic"/>
    <x v="0"/>
    <x v="12"/>
    <s v="Pa"/>
    <x v="0"/>
    <n v="0"/>
    <n v="0"/>
    <n v="0"/>
    <n v="0"/>
    <m/>
    <m/>
    <n v="0"/>
    <n v="0"/>
    <n v="0"/>
    <n v="0"/>
    <m/>
    <m/>
  </r>
  <r>
    <x v="0"/>
    <x v="1"/>
    <x v="0"/>
    <d v="2022-02-14T00:00:00"/>
    <d v="2022-02-20T00:00:00"/>
    <x v="0"/>
    <x v="4"/>
    <x v="15"/>
    <s v="W8"/>
    <x v="15"/>
    <s v="TPCECG076"/>
    <m/>
    <s v="Domestic"/>
    <x v="0"/>
    <x v="12"/>
    <s v="Pa"/>
    <x v="0"/>
    <n v="0"/>
    <n v="0"/>
    <n v="0"/>
    <n v="0"/>
    <m/>
    <m/>
    <n v="0"/>
    <n v="0"/>
    <n v="0"/>
    <n v="0"/>
    <m/>
    <m/>
  </r>
  <r>
    <x v="0"/>
    <x v="1"/>
    <x v="0"/>
    <d v="2022-02-14T00:00:00"/>
    <d v="2022-02-20T00:00:00"/>
    <x v="0"/>
    <x v="4"/>
    <x v="15"/>
    <s v="W8"/>
    <x v="15"/>
    <s v="TPCECG077"/>
    <m/>
    <s v="Domestic"/>
    <x v="0"/>
    <x v="12"/>
    <s v="Pa"/>
    <x v="0"/>
    <n v="0"/>
    <n v="0"/>
    <n v="0"/>
    <n v="0"/>
    <m/>
    <m/>
    <n v="0"/>
    <n v="0"/>
    <n v="0"/>
    <n v="0"/>
    <m/>
    <m/>
  </r>
  <r>
    <x v="0"/>
    <x v="1"/>
    <x v="0"/>
    <d v="2022-02-14T00:00:00"/>
    <d v="2022-02-20T00:00:00"/>
    <x v="0"/>
    <x v="4"/>
    <x v="15"/>
    <s v="W8"/>
    <x v="15"/>
    <s v="TPCEHC021"/>
    <m/>
    <s v="Domestic"/>
    <x v="0"/>
    <x v="13"/>
    <s v="Ha"/>
    <x v="0"/>
    <n v="1200"/>
    <n v="926.4"/>
    <n v="273.60000000000002"/>
    <n v="0.77200000000000002"/>
    <m/>
    <m/>
    <n v="1200"/>
    <n v="926.4"/>
    <n v="273.60000000000002"/>
    <n v="0.77200000000000002"/>
    <m/>
    <m/>
  </r>
  <r>
    <x v="0"/>
    <x v="1"/>
    <x v="0"/>
    <d v="2022-02-14T00:00:00"/>
    <d v="2022-02-20T00:00:00"/>
    <x v="0"/>
    <x v="4"/>
    <x v="15"/>
    <s v="W8"/>
    <x v="15"/>
    <s v="TPCEHC024"/>
    <m/>
    <s v="Domestic"/>
    <x v="0"/>
    <x v="13"/>
    <s v="Ha"/>
    <x v="0"/>
    <n v="3000"/>
    <n v="3056"/>
    <n v="56"/>
    <n v="0.98133333333333328"/>
    <m/>
    <m/>
    <n v="3000"/>
    <n v="3056"/>
    <n v="56"/>
    <n v="0.98133333333333328"/>
    <m/>
    <m/>
  </r>
  <r>
    <x v="0"/>
    <x v="1"/>
    <x v="0"/>
    <d v="2022-02-14T00:00:00"/>
    <d v="2022-02-20T00:00:00"/>
    <x v="0"/>
    <x v="4"/>
    <x v="15"/>
    <s v="W8"/>
    <x v="15"/>
    <s v="TPCEHC025"/>
    <m/>
    <s v="Domestic"/>
    <x v="0"/>
    <x v="13"/>
    <s v="Ha"/>
    <x v="0"/>
    <n v="3000"/>
    <n v="3039"/>
    <n v="39"/>
    <n v="0.98699999999999999"/>
    <m/>
    <m/>
    <n v="3000"/>
    <n v="3039"/>
    <n v="39"/>
    <n v="0.98699999999999999"/>
    <m/>
    <m/>
  </r>
  <r>
    <x v="0"/>
    <x v="1"/>
    <x v="0"/>
    <d v="2022-02-14T00:00:00"/>
    <d v="2022-02-20T00:00:00"/>
    <x v="0"/>
    <x v="4"/>
    <x v="15"/>
    <s v="W8"/>
    <x v="15"/>
    <s v="TPCEHC026"/>
    <m/>
    <s v="Domestic"/>
    <x v="0"/>
    <x v="13"/>
    <s v="Ha"/>
    <x v="0"/>
    <n v="1500"/>
    <n v="1512"/>
    <n v="12"/>
    <n v="0.99199999999999999"/>
    <m/>
    <m/>
    <n v="1500"/>
    <n v="1512"/>
    <n v="12"/>
    <n v="0.99199999999999999"/>
    <m/>
    <m/>
  </r>
  <r>
    <x v="0"/>
    <x v="1"/>
    <x v="0"/>
    <d v="2022-02-14T00:00:00"/>
    <d v="2022-02-20T00:00:00"/>
    <x v="0"/>
    <x v="4"/>
    <x v="15"/>
    <s v="W8"/>
    <x v="15"/>
    <s v="TPCEHC027"/>
    <m/>
    <s v="Domestic"/>
    <x v="0"/>
    <x v="13"/>
    <s v="Ha"/>
    <x v="0"/>
    <n v="7800"/>
    <n v="7654.5"/>
    <n v="145.5"/>
    <n v="0.98134615384615387"/>
    <m/>
    <m/>
    <n v="7800"/>
    <n v="7654.5"/>
    <n v="145.5"/>
    <n v="0.98134615384615387"/>
    <m/>
    <m/>
  </r>
  <r>
    <x v="0"/>
    <x v="1"/>
    <x v="0"/>
    <d v="2022-02-14T00:00:00"/>
    <d v="2022-02-20T00:00:00"/>
    <x v="0"/>
    <x v="4"/>
    <x v="15"/>
    <s v="W8"/>
    <x v="15"/>
    <s v="TPCEHC029"/>
    <m/>
    <s v="Domestic"/>
    <x v="0"/>
    <x v="13"/>
    <s v="Ha"/>
    <x v="0"/>
    <n v="0"/>
    <n v="0"/>
    <n v="0"/>
    <n v="0"/>
    <m/>
    <m/>
    <n v="0"/>
    <n v="0"/>
    <n v="0"/>
    <n v="0"/>
    <m/>
    <m/>
  </r>
  <r>
    <x v="0"/>
    <x v="1"/>
    <x v="0"/>
    <d v="2022-02-14T00:00:00"/>
    <d v="2022-02-20T00:00:00"/>
    <x v="0"/>
    <x v="4"/>
    <x v="15"/>
    <s v="W8"/>
    <x v="15"/>
    <s v="TPCEHC030"/>
    <m/>
    <s v="Domestic"/>
    <x v="0"/>
    <x v="13"/>
    <s v="Ha"/>
    <x v="0"/>
    <n v="0"/>
    <n v="0"/>
    <n v="0"/>
    <n v="0"/>
    <m/>
    <m/>
    <n v="0"/>
    <n v="0"/>
    <n v="0"/>
    <n v="0"/>
    <m/>
    <m/>
  </r>
  <r>
    <x v="0"/>
    <x v="1"/>
    <x v="0"/>
    <d v="2022-02-14T00:00:00"/>
    <d v="2022-02-20T00:00:00"/>
    <x v="0"/>
    <x v="4"/>
    <x v="15"/>
    <s v="W8"/>
    <x v="15"/>
    <s v="TPCEME003"/>
    <m/>
    <s v="Domestic"/>
    <x v="0"/>
    <x v="2"/>
    <s v="Ri"/>
    <x v="0"/>
    <n v="0"/>
    <n v="0"/>
    <n v="0"/>
    <n v="0"/>
    <m/>
    <m/>
    <n v="0"/>
    <n v="0"/>
    <n v="0"/>
    <n v="0"/>
    <m/>
    <m/>
  </r>
  <r>
    <x v="0"/>
    <x v="1"/>
    <x v="0"/>
    <d v="2022-02-14T00:00:00"/>
    <d v="2022-02-20T00:00:00"/>
    <x v="0"/>
    <x v="4"/>
    <x v="15"/>
    <s v="W8"/>
    <x v="15"/>
    <s v="TPCEME004"/>
    <m/>
    <s v="Domestic"/>
    <x v="0"/>
    <x v="2"/>
    <s v=""/>
    <x v="0"/>
    <n v="1600"/>
    <n v="0"/>
    <n v="1600"/>
    <n v="0"/>
    <m/>
    <m/>
    <n v="0"/>
    <n v="0"/>
    <n v="0"/>
    <n v="0"/>
    <m/>
    <m/>
  </r>
  <r>
    <x v="0"/>
    <x v="1"/>
    <x v="0"/>
    <d v="2022-02-14T00:00:00"/>
    <d v="2022-02-20T00:00:00"/>
    <x v="0"/>
    <x v="4"/>
    <x v="15"/>
    <s v="W8"/>
    <x v="15"/>
    <s v="TPCEXC004"/>
    <m/>
    <s v="Domestic"/>
    <x v="0"/>
    <x v="5"/>
    <s v="Sh"/>
    <x v="0"/>
    <n v="1800"/>
    <n v="1850.2000000000003"/>
    <n v="50.200000000000273"/>
    <n v="0.97211111111111093"/>
    <m/>
    <m/>
    <n v="1800"/>
    <n v="1850.2000000000003"/>
    <n v="50.200000000000273"/>
    <n v="0.97211111111111093"/>
    <m/>
    <m/>
  </r>
  <r>
    <x v="0"/>
    <x v="1"/>
    <x v="0"/>
    <d v="2022-02-14T00:00:00"/>
    <d v="2022-02-20T00:00:00"/>
    <x v="0"/>
    <x v="4"/>
    <x v="15"/>
    <s v="W8"/>
    <x v="15"/>
    <s v="TPCEXM005"/>
    <m/>
    <s v="Domestic"/>
    <x v="0"/>
    <x v="5"/>
    <s v="Sh"/>
    <x v="0"/>
    <n v="6000"/>
    <n v="5141.5"/>
    <n v="858.5"/>
    <n v="0.85691666666666666"/>
    <m/>
    <m/>
    <n v="5100"/>
    <n v="5141.5"/>
    <n v="41.5"/>
    <n v="0.99186274509803918"/>
    <m/>
    <m/>
  </r>
  <r>
    <x v="0"/>
    <x v="1"/>
    <x v="0"/>
    <d v="2022-02-14T00:00:00"/>
    <d v="2022-02-20T00:00:00"/>
    <x v="0"/>
    <x v="4"/>
    <x v="15"/>
    <s v="W8"/>
    <x v="15"/>
    <s v="TPCEXM007"/>
    <m/>
    <s v="Domestic"/>
    <x v="0"/>
    <x v="5"/>
    <s v="Sh"/>
    <x v="0"/>
    <n v="0"/>
    <n v="0"/>
    <n v="0"/>
    <n v="0"/>
    <m/>
    <m/>
    <n v="0"/>
    <n v="0"/>
    <n v="0"/>
    <n v="0"/>
    <m/>
    <m/>
  </r>
  <r>
    <x v="0"/>
    <x v="1"/>
    <x v="0"/>
    <d v="2022-02-14T00:00:00"/>
    <d v="2022-02-20T00:00:00"/>
    <x v="0"/>
    <x v="4"/>
    <x v="15"/>
    <s v="W8"/>
    <x v="15"/>
    <s v="TPMBFCG002"/>
    <m/>
    <s v="Export"/>
    <x v="0"/>
    <x v="5"/>
    <s v="Sp"/>
    <x v="0"/>
    <n v="0"/>
    <n v="0"/>
    <n v="0"/>
    <n v="0"/>
    <m/>
    <m/>
    <n v="0"/>
    <n v="0"/>
    <n v="0"/>
    <n v="0"/>
    <m/>
    <m/>
  </r>
  <r>
    <x v="0"/>
    <x v="1"/>
    <x v="0"/>
    <d v="2022-02-14T00:00:00"/>
    <d v="2022-02-20T00:00:00"/>
    <x v="0"/>
    <x v="4"/>
    <x v="15"/>
    <s v="W8"/>
    <x v="15"/>
    <s v="TPMTCCG005"/>
    <m/>
    <s v="Export"/>
    <x v="0"/>
    <x v="5"/>
    <s v=""/>
    <x v="0"/>
    <n v="0"/>
    <n v="0"/>
    <n v="0"/>
    <n v="0"/>
    <m/>
    <m/>
    <n v="0"/>
    <n v="0"/>
    <n v="0"/>
    <n v="0"/>
    <m/>
    <m/>
  </r>
  <r>
    <x v="0"/>
    <x v="1"/>
    <x v="0"/>
    <d v="2022-02-14T00:00:00"/>
    <d v="2022-02-20T00:00:00"/>
    <x v="0"/>
    <x v="4"/>
    <x v="15"/>
    <s v="W8"/>
    <x v="15"/>
    <s v="TPMTCCG006"/>
    <m/>
    <s v="Export"/>
    <x v="0"/>
    <x v="5"/>
    <s v=""/>
    <x v="0"/>
    <n v="0"/>
    <n v="0"/>
    <n v="0"/>
    <n v="0"/>
    <m/>
    <m/>
    <n v="0"/>
    <n v="0"/>
    <n v="0"/>
    <n v="0"/>
    <m/>
    <m/>
  </r>
  <r>
    <x v="0"/>
    <x v="1"/>
    <x v="0"/>
    <d v="2022-02-14T00:00:00"/>
    <d v="2022-02-20T00:00:00"/>
    <x v="0"/>
    <x v="4"/>
    <x v="15"/>
    <s v="W8"/>
    <x v="15"/>
    <s v="TPTFGBB003"/>
    <m/>
    <s v="Export"/>
    <x v="0"/>
    <x v="5"/>
    <s v=""/>
    <x v="0"/>
    <n v="0"/>
    <n v="0"/>
    <n v="0"/>
    <n v="0"/>
    <m/>
    <m/>
    <n v="0"/>
    <n v="0"/>
    <n v="0"/>
    <n v="0"/>
    <m/>
    <m/>
  </r>
  <r>
    <x v="0"/>
    <x v="1"/>
    <x v="0"/>
    <d v="2022-02-14T00:00:00"/>
    <d v="2022-02-20T00:00:00"/>
    <x v="0"/>
    <x v="4"/>
    <x v="15"/>
    <s v="W8"/>
    <x v="15"/>
    <s v="TPTFGBX007"/>
    <m/>
    <s v="Export"/>
    <x v="0"/>
    <x v="5"/>
    <s v=""/>
    <x v="0"/>
    <n v="0"/>
    <n v="0"/>
    <n v="0"/>
    <n v="0"/>
    <m/>
    <m/>
    <n v="0"/>
    <n v="0"/>
    <n v="0"/>
    <n v="0"/>
    <m/>
    <m/>
  </r>
  <r>
    <x v="0"/>
    <x v="1"/>
    <x v="0"/>
    <d v="2022-02-14T00:00:00"/>
    <d v="2022-02-20T00:00:00"/>
    <x v="0"/>
    <x v="4"/>
    <x v="15"/>
    <s v="W8"/>
    <x v="15"/>
    <s v="TPTFGBX017"/>
    <m/>
    <s v="Export"/>
    <x v="0"/>
    <x v="5"/>
    <s v=""/>
    <x v="0"/>
    <n v="0"/>
    <n v="0"/>
    <n v="0"/>
    <n v="0"/>
    <m/>
    <m/>
    <n v="0"/>
    <n v="0"/>
    <n v="0"/>
    <n v="0"/>
    <m/>
    <m/>
  </r>
  <r>
    <x v="0"/>
    <x v="1"/>
    <x v="0"/>
    <d v="2022-02-14T00:00:00"/>
    <d v="2022-02-20T00:00:00"/>
    <x v="0"/>
    <x v="4"/>
    <x v="15"/>
    <s v="W8"/>
    <x v="15"/>
    <s v="TPTFGBX021"/>
    <m/>
    <s v="Export"/>
    <x v="0"/>
    <x v="5"/>
    <s v=""/>
    <x v="0"/>
    <n v="0"/>
    <n v="0"/>
    <n v="0"/>
    <n v="0"/>
    <m/>
    <m/>
    <n v="0"/>
    <n v="0"/>
    <n v="0"/>
    <n v="0"/>
    <m/>
    <m/>
  </r>
  <r>
    <x v="0"/>
    <x v="1"/>
    <x v="0"/>
    <d v="2022-02-14T00:00:00"/>
    <d v="2022-02-20T00:00:00"/>
    <x v="0"/>
    <x v="4"/>
    <x v="15"/>
    <s v="W8"/>
    <x v="15"/>
    <s v="TPTFGBX024"/>
    <m/>
    <s v="Export"/>
    <x v="0"/>
    <x v="5"/>
    <s v=""/>
    <x v="0"/>
    <n v="0"/>
    <n v="0"/>
    <n v="0"/>
    <n v="0"/>
    <m/>
    <m/>
    <n v="0"/>
    <n v="0"/>
    <n v="0"/>
    <n v="0"/>
    <m/>
    <m/>
  </r>
  <r>
    <x v="0"/>
    <x v="1"/>
    <x v="0"/>
    <d v="2022-02-14T00:00:00"/>
    <d v="2022-02-20T00:00:00"/>
    <x v="0"/>
    <x v="4"/>
    <x v="15"/>
    <s v="W8"/>
    <x v="15"/>
    <s v="TPTFGBX025"/>
    <m/>
    <s v="Export"/>
    <x v="0"/>
    <x v="1"/>
    <s v="Di"/>
    <x v="0"/>
    <n v="0"/>
    <n v="0"/>
    <n v="0"/>
    <n v="0"/>
    <m/>
    <m/>
    <n v="0"/>
    <n v="0"/>
    <n v="0"/>
    <n v="0"/>
    <m/>
    <m/>
  </r>
  <r>
    <x v="0"/>
    <x v="1"/>
    <x v="0"/>
    <d v="2022-02-14T00:00:00"/>
    <d v="2022-02-20T00:00:00"/>
    <x v="0"/>
    <x v="4"/>
    <x v="15"/>
    <s v="W8"/>
    <x v="15"/>
    <s v="TPTFGBX028"/>
    <m/>
    <s v="Export"/>
    <x v="0"/>
    <x v="1"/>
    <s v=""/>
    <x v="0"/>
    <n v="0"/>
    <n v="0"/>
    <n v="0"/>
    <n v="0"/>
    <m/>
    <m/>
    <n v="0"/>
    <n v="0"/>
    <n v="0"/>
    <n v="0"/>
    <m/>
    <m/>
  </r>
  <r>
    <x v="0"/>
    <x v="1"/>
    <x v="0"/>
    <d v="2022-02-14T00:00:00"/>
    <d v="2022-02-20T00:00:00"/>
    <x v="0"/>
    <x v="4"/>
    <x v="15"/>
    <s v="W8"/>
    <x v="15"/>
    <s v="TPTFGCG009"/>
    <m/>
    <s v="Export"/>
    <x v="0"/>
    <x v="1"/>
    <s v=""/>
    <x v="0"/>
    <n v="0"/>
    <n v="0"/>
    <n v="0"/>
    <n v="0"/>
    <m/>
    <m/>
    <n v="0"/>
    <n v="0"/>
    <n v="0"/>
    <n v="0"/>
    <m/>
    <m/>
  </r>
  <r>
    <x v="0"/>
    <x v="1"/>
    <x v="0"/>
    <d v="2022-02-14T00:00:00"/>
    <d v="2022-02-20T00:00:00"/>
    <x v="0"/>
    <x v="4"/>
    <x v="15"/>
    <s v="W8"/>
    <x v="15"/>
    <s v="TPTFGCG013"/>
    <m/>
    <s v="Export"/>
    <x v="0"/>
    <x v="5"/>
    <s v="Sp"/>
    <x v="0"/>
    <n v="192000"/>
    <n v="197210.88"/>
    <n v="5210.8800000000047"/>
    <n v="0.97285999999999995"/>
    <m/>
    <m/>
    <n v="192000"/>
    <n v="197210.88"/>
    <n v="5210.8800000000047"/>
    <n v="0.97285999999999995"/>
    <m/>
    <m/>
  </r>
  <r>
    <x v="0"/>
    <x v="1"/>
    <x v="0"/>
    <d v="2022-02-14T00:00:00"/>
    <d v="2022-02-20T00:00:00"/>
    <x v="0"/>
    <x v="4"/>
    <x v="15"/>
    <s v="W8"/>
    <x v="15"/>
    <s v="TPTFGCG014"/>
    <m/>
    <s v="Export"/>
    <x v="0"/>
    <x v="5"/>
    <s v="Sp"/>
    <x v="0"/>
    <n v="0"/>
    <n v="0"/>
    <n v="0"/>
    <n v="0"/>
    <m/>
    <m/>
    <n v="0"/>
    <n v="0"/>
    <n v="0"/>
    <n v="0"/>
    <m/>
    <m/>
  </r>
  <r>
    <x v="0"/>
    <x v="1"/>
    <x v="0"/>
    <d v="2022-02-14T00:00:00"/>
    <d v="2022-02-20T00:00:00"/>
    <x v="0"/>
    <x v="4"/>
    <x v="15"/>
    <s v="W8"/>
    <x v="15"/>
    <s v="TPTFGHT001"/>
    <m/>
    <s v="Export"/>
    <x v="0"/>
    <x v="5"/>
    <s v=""/>
    <x v="0"/>
    <n v="0"/>
    <n v="0"/>
    <n v="0"/>
    <n v="0"/>
    <m/>
    <m/>
    <n v="0"/>
    <n v="0"/>
    <n v="0"/>
    <n v="0"/>
    <m/>
    <m/>
  </r>
  <r>
    <x v="0"/>
    <x v="1"/>
    <x v="0"/>
    <d v="2022-02-14T00:00:00"/>
    <d v="2022-02-20T00:00:00"/>
    <x v="0"/>
    <x v="4"/>
    <x v="15"/>
    <s v="W8"/>
    <x v="15"/>
    <s v="TPTFGHT017"/>
    <m/>
    <s v="Export"/>
    <x v="0"/>
    <x v="5"/>
    <s v=""/>
    <x v="0"/>
    <n v="0"/>
    <n v="0"/>
    <n v="0"/>
    <n v="0"/>
    <m/>
    <m/>
    <n v="0"/>
    <n v="0"/>
    <n v="0"/>
    <n v="0"/>
    <m/>
    <m/>
  </r>
  <r>
    <x v="0"/>
    <x v="1"/>
    <x v="0"/>
    <d v="2022-02-14T00:00:00"/>
    <d v="2022-02-20T00:00:00"/>
    <x v="0"/>
    <x v="4"/>
    <x v="15"/>
    <s v="W8"/>
    <x v="15"/>
    <s v="TPTFGHT021"/>
    <m/>
    <s v="Export"/>
    <x v="0"/>
    <x v="1"/>
    <s v="Di"/>
    <x v="0"/>
    <n v="0"/>
    <n v="0"/>
    <n v="0"/>
    <n v="0"/>
    <m/>
    <m/>
    <n v="0"/>
    <n v="0"/>
    <n v="0"/>
    <n v="0"/>
    <m/>
    <m/>
  </r>
  <r>
    <x v="0"/>
    <x v="1"/>
    <x v="0"/>
    <d v="2022-02-14T00:00:00"/>
    <d v="2022-02-20T00:00:00"/>
    <x v="0"/>
    <x v="4"/>
    <x v="15"/>
    <s v="W8"/>
    <x v="15"/>
    <s v="TPTFGHT027"/>
    <m/>
    <s v="Export"/>
    <x v="0"/>
    <x v="1"/>
    <s v=""/>
    <x v="0"/>
    <n v="0"/>
    <n v="0"/>
    <n v="0"/>
    <n v="0"/>
    <m/>
    <m/>
    <n v="0"/>
    <n v="0"/>
    <n v="0"/>
    <n v="0"/>
    <m/>
    <m/>
  </r>
  <r>
    <x v="0"/>
    <x v="1"/>
    <x v="0"/>
    <d v="2022-02-14T00:00:00"/>
    <d v="2022-02-20T00:00:00"/>
    <x v="0"/>
    <x v="4"/>
    <x v="15"/>
    <s v="W8"/>
    <x v="15"/>
    <s v="TPTTFCG006"/>
    <m/>
    <s v="Export"/>
    <x v="0"/>
    <x v="5"/>
    <s v="Sp"/>
    <x v="0"/>
    <n v="0"/>
    <n v="0"/>
    <n v="0"/>
    <n v="0"/>
    <m/>
    <m/>
    <n v="0"/>
    <n v="0"/>
    <n v="0"/>
    <n v="0"/>
    <m/>
    <m/>
  </r>
  <r>
    <x v="0"/>
    <x v="1"/>
    <x v="0"/>
    <d v="2022-02-14T00:00:00"/>
    <d v="2022-02-20T00:00:00"/>
    <x v="0"/>
    <x v="4"/>
    <x v="15"/>
    <s v="W8"/>
    <x v="15"/>
    <s v="TPTTFDS002"/>
    <m/>
    <s v="Export"/>
    <x v="0"/>
    <x v="1"/>
    <s v="Di"/>
    <x v="0"/>
    <n v="0"/>
    <n v="0"/>
    <n v="0"/>
    <n v="0"/>
    <m/>
    <m/>
    <n v="0"/>
    <n v="0"/>
    <n v="0"/>
    <n v="0"/>
    <m/>
    <m/>
  </r>
  <r>
    <x v="0"/>
    <x v="1"/>
    <x v="0"/>
    <d v="2022-02-14T00:00:00"/>
    <d v="2022-02-20T00:00:00"/>
    <x v="0"/>
    <x v="4"/>
    <x v="15"/>
    <s v="W8"/>
    <x v="15"/>
    <s v="TPTTFHC005"/>
    <m/>
    <s v="Export"/>
    <x v="0"/>
    <x v="1"/>
    <s v="Di"/>
    <x v="0"/>
    <n v="0"/>
    <n v="0"/>
    <n v="0"/>
    <n v="0"/>
    <m/>
    <m/>
    <n v="0"/>
    <n v="0"/>
    <n v="0"/>
    <n v="0"/>
    <m/>
    <m/>
  </r>
  <r>
    <x v="0"/>
    <x v="1"/>
    <x v="0"/>
    <d v="2022-02-14T00:00:00"/>
    <d v="2022-02-20T00:00:00"/>
    <x v="0"/>
    <x v="4"/>
    <x v="15"/>
    <s v="W8"/>
    <x v="15"/>
    <s v="TPTTFXM005"/>
    <m/>
    <s v="Export"/>
    <x v="0"/>
    <x v="1"/>
    <s v="Di"/>
    <x v="0"/>
    <n v="0"/>
    <n v="0"/>
    <n v="0"/>
    <n v="0"/>
    <m/>
    <m/>
    <n v="0"/>
    <n v="0"/>
    <n v="0"/>
    <n v="0"/>
    <m/>
    <m/>
  </r>
  <r>
    <x v="0"/>
    <x v="1"/>
    <x v="0"/>
    <d v="2022-02-14T00:00:00"/>
    <d v="2022-02-20T00:00:00"/>
    <x v="0"/>
    <x v="4"/>
    <x v="15"/>
    <s v="W8"/>
    <x v="15"/>
    <s v="11VMB00002"/>
    <m/>
    <s v="Domestic"/>
    <x v="1"/>
    <x v="3"/>
    <s v="TO"/>
    <x v="2"/>
    <n v="190"/>
    <n v="202.65"/>
    <n v="12.650000000000006"/>
    <n v="0.93342105263157893"/>
    <m/>
    <m/>
    <n v="190"/>
    <n v="202.65"/>
    <n v="12.650000000000006"/>
    <n v="0.93342105263157893"/>
    <m/>
    <m/>
  </r>
  <r>
    <x v="0"/>
    <x v="1"/>
    <x v="0"/>
    <d v="2022-02-14T00:00:00"/>
    <d v="2022-02-20T00:00:00"/>
    <x v="0"/>
    <x v="4"/>
    <x v="15"/>
    <s v="W8"/>
    <x v="15"/>
    <s v="11VMB00004"/>
    <m/>
    <s v="Domestic"/>
    <x v="1"/>
    <x v="3"/>
    <s v="TO"/>
    <x v="2"/>
    <n v="143"/>
    <n v="159.75"/>
    <n v="16.75"/>
    <n v="0.88286713286713292"/>
    <m/>
    <m/>
    <n v="143"/>
    <n v="159.75"/>
    <n v="16.75"/>
    <n v="0.88286713286713292"/>
    <m/>
    <m/>
  </r>
  <r>
    <x v="0"/>
    <x v="1"/>
    <x v="0"/>
    <d v="2022-02-14T00:00:00"/>
    <d v="2022-02-20T00:00:00"/>
    <x v="0"/>
    <x v="4"/>
    <x v="15"/>
    <s v="W8"/>
    <x v="15"/>
    <s v="11VMB00005"/>
    <m/>
    <s v="Domestic"/>
    <x v="1"/>
    <x v="3"/>
    <s v="TO"/>
    <x v="2"/>
    <n v="167"/>
    <n v="184.58"/>
    <n v="17.580000000000013"/>
    <n v="0.89473053892215559"/>
    <m/>
    <m/>
    <n v="167"/>
    <n v="184.58"/>
    <n v="17.580000000000013"/>
    <n v="0.89473053892215559"/>
    <m/>
    <m/>
  </r>
  <r>
    <x v="0"/>
    <x v="1"/>
    <x v="0"/>
    <d v="2022-02-14T00:00:00"/>
    <d v="2022-02-20T00:00:00"/>
    <x v="0"/>
    <x v="4"/>
    <x v="15"/>
    <s v="W8"/>
    <x v="15"/>
    <s v="11VMB00006"/>
    <m/>
    <s v="Domestic"/>
    <x v="1"/>
    <x v="3"/>
    <s v="TO"/>
    <x v="2"/>
    <n v="103"/>
    <n v="108"/>
    <n v="5"/>
    <n v="0.95145631067961167"/>
    <m/>
    <m/>
    <n v="103"/>
    <n v="108"/>
    <n v="5"/>
    <n v="0.95145631067961167"/>
    <m/>
    <m/>
  </r>
  <r>
    <x v="0"/>
    <x v="1"/>
    <x v="0"/>
    <d v="2022-02-14T00:00:00"/>
    <d v="2022-02-20T00:00:00"/>
    <x v="0"/>
    <x v="4"/>
    <x v="15"/>
    <s v="W8"/>
    <x v="15"/>
    <s v="11VMB00042"/>
    <m/>
    <s v="Domestic"/>
    <x v="1"/>
    <x v="4"/>
    <s v="KI"/>
    <x v="1"/>
    <n v="1500"/>
    <n v="3000"/>
    <n v="1500"/>
    <n v="0"/>
    <m/>
    <m/>
    <n v="3000"/>
    <n v="3000"/>
    <n v="0"/>
    <n v="1"/>
    <m/>
    <m/>
  </r>
  <r>
    <x v="0"/>
    <x v="1"/>
    <x v="0"/>
    <d v="2022-02-14T00:00:00"/>
    <d v="2022-02-20T00:00:00"/>
    <x v="0"/>
    <x v="4"/>
    <x v="15"/>
    <s v="W8"/>
    <x v="15"/>
    <s v="11VMB00045"/>
    <m/>
    <s v="Domestic"/>
    <x v="1"/>
    <x v="4"/>
    <s v="KI"/>
    <x v="1"/>
    <n v="300"/>
    <n v="648.40000000000009"/>
    <n v="348.40000000000009"/>
    <n v="0"/>
    <m/>
    <m/>
    <n v="300"/>
    <n v="648.40000000000009"/>
    <n v="348.40000000000009"/>
    <n v="0"/>
    <m/>
    <m/>
  </r>
  <r>
    <x v="0"/>
    <x v="1"/>
    <x v="0"/>
    <d v="2022-02-14T00:00:00"/>
    <d v="2022-02-20T00:00:00"/>
    <x v="0"/>
    <x v="4"/>
    <x v="15"/>
    <s v="W8"/>
    <x v="15"/>
    <s v="11VMB00250"/>
    <m/>
    <s v="Export"/>
    <x v="1"/>
    <x v="4"/>
    <s v="KI"/>
    <x v="1"/>
    <n v="0"/>
    <n v="0"/>
    <n v="0"/>
    <n v="0"/>
    <m/>
    <m/>
    <n v="0"/>
    <n v="0"/>
    <n v="0"/>
    <n v="0"/>
    <m/>
    <m/>
  </r>
  <r>
    <x v="0"/>
    <x v="1"/>
    <x v="0"/>
    <d v="2022-02-14T00:00:00"/>
    <d v="2022-02-20T00:00:00"/>
    <x v="0"/>
    <x v="4"/>
    <x v="15"/>
    <s v="W8"/>
    <x v="15"/>
    <s v="11VMB00275BGG"/>
    <m/>
    <s v="Domestic"/>
    <x v="1"/>
    <x v="4"/>
    <s v="KI"/>
    <x v="1"/>
    <n v="9100"/>
    <n v="8500"/>
    <n v="600"/>
    <n v="0.93406593406593408"/>
    <m/>
    <m/>
    <n v="8500"/>
    <n v="8500"/>
    <n v="0"/>
    <n v="1"/>
    <m/>
    <m/>
  </r>
  <r>
    <x v="0"/>
    <x v="1"/>
    <x v="0"/>
    <d v="2022-02-14T00:00:00"/>
    <d v="2022-02-20T00:00:00"/>
    <x v="0"/>
    <x v="4"/>
    <x v="15"/>
    <s v="W8"/>
    <x v="15"/>
    <s v="11VMB00275BGT"/>
    <m/>
    <s v="Domestic"/>
    <x v="1"/>
    <x v="4"/>
    <s v="KI"/>
    <x v="1"/>
    <n v="150"/>
    <n v="1140"/>
    <n v="990"/>
    <n v="0"/>
    <m/>
    <m/>
    <n v="940"/>
    <n v="1140"/>
    <n v="200"/>
    <n v="0.78723404255319152"/>
    <m/>
    <m/>
  </r>
  <r>
    <x v="0"/>
    <x v="1"/>
    <x v="0"/>
    <d v="2022-02-14T00:00:00"/>
    <d v="2022-02-20T00:00:00"/>
    <x v="0"/>
    <x v="4"/>
    <x v="15"/>
    <s v="W8"/>
    <x v="15"/>
    <s v="11VMB00315"/>
    <m/>
    <s v="Domestic"/>
    <x v="1"/>
    <x v="4"/>
    <s v="KI"/>
    <x v="1"/>
    <n v="9520"/>
    <n v="6922"/>
    <n v="2598"/>
    <n v="0.72710084033613454"/>
    <m/>
    <m/>
    <n v="6950"/>
    <n v="6922"/>
    <n v="28"/>
    <n v="0.9959712230215827"/>
    <m/>
    <m/>
  </r>
  <r>
    <x v="0"/>
    <x v="1"/>
    <x v="0"/>
    <d v="2022-02-14T00:00:00"/>
    <d v="2022-02-20T00:00:00"/>
    <x v="0"/>
    <x v="4"/>
    <x v="15"/>
    <s v="W8"/>
    <x v="15"/>
    <s v="11VMB00316"/>
    <m/>
    <s v="Domestic"/>
    <x v="1"/>
    <x v="4"/>
    <s v="KI"/>
    <x v="1"/>
    <n v="39347"/>
    <n v="49362.5"/>
    <n v="10015.5"/>
    <n v="0.74545708694436685"/>
    <m/>
    <m/>
    <n v="51229.5"/>
    <n v="49362.5"/>
    <n v="1867"/>
    <n v="0.96355615416898466"/>
    <m/>
    <m/>
  </r>
  <r>
    <x v="0"/>
    <x v="1"/>
    <x v="0"/>
    <d v="2022-02-14T00:00:00"/>
    <d v="2022-02-20T00:00:00"/>
    <x v="0"/>
    <x v="4"/>
    <x v="15"/>
    <s v="W8"/>
    <x v="15"/>
    <s v="11VMB00317"/>
    <m/>
    <s v="Domestic"/>
    <x v="1"/>
    <x v="4"/>
    <s v="KI"/>
    <x v="1"/>
    <n v="1193"/>
    <n v="1320"/>
    <n v="127"/>
    <n v="0.89354568315171834"/>
    <m/>
    <m/>
    <n v="1316.5"/>
    <n v="1320"/>
    <n v="3.5"/>
    <n v="0.99734143562476263"/>
    <m/>
    <m/>
  </r>
  <r>
    <x v="0"/>
    <x v="1"/>
    <x v="0"/>
    <d v="2022-02-14T00:00:00"/>
    <d v="2022-02-20T00:00:00"/>
    <x v="0"/>
    <x v="4"/>
    <x v="15"/>
    <s v="W8"/>
    <x v="15"/>
    <s v="11VMB00318"/>
    <m/>
    <s v="Domestic"/>
    <x v="1"/>
    <x v="4"/>
    <s v="KI"/>
    <x v="1"/>
    <n v="8800"/>
    <n v="10596"/>
    <n v="1796"/>
    <n v="0.7959090909090909"/>
    <m/>
    <m/>
    <n v="9500"/>
    <n v="10596"/>
    <n v="1096"/>
    <n v="0.88463157894736844"/>
    <m/>
    <m/>
  </r>
  <r>
    <x v="0"/>
    <x v="1"/>
    <x v="0"/>
    <d v="2022-02-14T00:00:00"/>
    <d v="2022-02-20T00:00:00"/>
    <x v="0"/>
    <x v="4"/>
    <x v="15"/>
    <s v="W8"/>
    <x v="15"/>
    <s v="11VMB00319"/>
    <m/>
    <s v="Export"/>
    <x v="1"/>
    <x v="4"/>
    <s v="KI"/>
    <x v="1"/>
    <n v="10000"/>
    <n v="6810"/>
    <n v="3190"/>
    <n v="0.68100000000000005"/>
    <m/>
    <m/>
    <n v="6500"/>
    <n v="6810"/>
    <n v="310"/>
    <n v="0.9523076923076923"/>
    <m/>
    <m/>
  </r>
  <r>
    <x v="0"/>
    <x v="1"/>
    <x v="0"/>
    <d v="2022-02-14T00:00:00"/>
    <d v="2022-02-20T00:00:00"/>
    <x v="0"/>
    <x v="4"/>
    <x v="15"/>
    <s v="W8"/>
    <x v="15"/>
    <s v="11VMB00320"/>
    <m/>
    <s v="Domestic"/>
    <x v="1"/>
    <x v="4"/>
    <s v="KI"/>
    <x v="1"/>
    <n v="1600"/>
    <n v="1065.5999999999999"/>
    <n v="534.40000000000009"/>
    <n v="0.66599999999999993"/>
    <m/>
    <m/>
    <n v="900"/>
    <n v="1065.5999999999999"/>
    <n v="165.59999999999991"/>
    <n v="0.81600000000000006"/>
    <m/>
    <m/>
  </r>
  <r>
    <x v="0"/>
    <x v="1"/>
    <x v="0"/>
    <d v="2022-02-14T00:00:00"/>
    <d v="2022-02-20T00:00:00"/>
    <x v="0"/>
    <x v="4"/>
    <x v="15"/>
    <s v="W8"/>
    <x v="15"/>
    <s v="11VMB00321"/>
    <m/>
    <s v="Domestic"/>
    <x v="1"/>
    <x v="4"/>
    <s v="KI"/>
    <x v="1"/>
    <n v="8000"/>
    <n v="5635"/>
    <n v="2365"/>
    <n v="0.70437499999999997"/>
    <m/>
    <m/>
    <n v="5000"/>
    <n v="5635"/>
    <n v="635"/>
    <n v="0.873"/>
    <m/>
    <m/>
  </r>
  <r>
    <x v="0"/>
    <x v="1"/>
    <x v="0"/>
    <d v="2022-02-14T00:00:00"/>
    <d v="2022-02-20T00:00:00"/>
    <x v="0"/>
    <x v="4"/>
    <x v="15"/>
    <s v="W8"/>
    <x v="15"/>
    <s v="11VMB00325"/>
    <m/>
    <s v="Domestic"/>
    <x v="1"/>
    <x v="4"/>
    <s v="KI"/>
    <x v="1"/>
    <n v="0"/>
    <n v="44"/>
    <n v="44"/>
    <n v="0"/>
    <m/>
    <m/>
    <n v="44"/>
    <n v="44"/>
    <n v="0"/>
    <n v="1"/>
    <m/>
    <m/>
  </r>
  <r>
    <x v="0"/>
    <x v="1"/>
    <x v="0"/>
    <d v="2022-02-14T00:00:00"/>
    <d v="2022-02-20T00:00:00"/>
    <x v="0"/>
    <x v="4"/>
    <x v="15"/>
    <s v="W8"/>
    <x v="15"/>
    <s v="11VMB00327"/>
    <m/>
    <s v="Domestic"/>
    <x v="1"/>
    <x v="4"/>
    <s v="KI"/>
    <x v="1"/>
    <n v="250"/>
    <n v="1350"/>
    <n v="1100"/>
    <n v="0"/>
    <m/>
    <m/>
    <n v="1350"/>
    <n v="1350"/>
    <n v="0"/>
    <n v="1"/>
    <m/>
    <m/>
  </r>
  <r>
    <x v="0"/>
    <x v="1"/>
    <x v="0"/>
    <d v="2022-02-14T00:00:00"/>
    <d v="2022-02-20T00:00:00"/>
    <x v="0"/>
    <x v="4"/>
    <x v="15"/>
    <s v="W8"/>
    <x v="15"/>
    <s v="11VMB00327GG"/>
    <m/>
    <s v="Domestic"/>
    <x v="1"/>
    <x v="4"/>
    <s v="KI"/>
    <x v="1"/>
    <n v="1281.3333333333333"/>
    <n v="800"/>
    <n v="481.33333333333326"/>
    <n v="0.62434963579604585"/>
    <m/>
    <m/>
    <n v="800"/>
    <n v="800"/>
    <n v="0"/>
    <n v="1"/>
    <m/>
    <m/>
  </r>
  <r>
    <x v="0"/>
    <x v="1"/>
    <x v="0"/>
    <d v="2022-02-14T00:00:00"/>
    <d v="2022-02-20T00:00:00"/>
    <x v="0"/>
    <x v="4"/>
    <x v="15"/>
    <s v="W8"/>
    <x v="15"/>
    <s v="11VMB00328"/>
    <m/>
    <s v="Domestic"/>
    <x v="1"/>
    <x v="4"/>
    <s v="KI"/>
    <x v="1"/>
    <n v="0"/>
    <n v="0"/>
    <n v="0"/>
    <n v="0"/>
    <m/>
    <m/>
    <n v="0"/>
    <n v="0"/>
    <n v="0"/>
    <n v="0"/>
    <m/>
    <m/>
  </r>
  <r>
    <x v="0"/>
    <x v="1"/>
    <x v="0"/>
    <d v="2022-02-14T00:00:00"/>
    <d v="2022-02-20T00:00:00"/>
    <x v="0"/>
    <x v="4"/>
    <x v="15"/>
    <s v="W8"/>
    <x v="15"/>
    <s v="11VMB00329"/>
    <m/>
    <s v="Domestic"/>
    <x v="1"/>
    <x v="4"/>
    <s v="KI"/>
    <x v="1"/>
    <n v="1878.666666666667"/>
    <n v="1920"/>
    <n v="41.33333333333303"/>
    <n v="0.97799858055358424"/>
    <m/>
    <m/>
    <n v="1920"/>
    <n v="1920"/>
    <n v="0"/>
    <n v="1"/>
    <m/>
    <m/>
  </r>
  <r>
    <x v="0"/>
    <x v="1"/>
    <x v="0"/>
    <d v="2022-02-14T00:00:00"/>
    <d v="2022-02-20T00:00:00"/>
    <x v="0"/>
    <x v="4"/>
    <x v="15"/>
    <s v="W8"/>
    <x v="15"/>
    <s v="11VMB00341"/>
    <m/>
    <s v="Domestic"/>
    <x v="1"/>
    <x v="4"/>
    <s v="KI"/>
    <x v="1"/>
    <n v="4500"/>
    <n v="4458"/>
    <n v="42"/>
    <n v="0.9906666666666667"/>
    <m/>
    <m/>
    <n v="4200"/>
    <n v="4458"/>
    <n v="258"/>
    <n v="0.93857142857142861"/>
    <m/>
    <m/>
  </r>
  <r>
    <x v="0"/>
    <x v="1"/>
    <x v="0"/>
    <d v="2022-02-14T00:00:00"/>
    <d v="2022-02-20T00:00:00"/>
    <x v="0"/>
    <x v="4"/>
    <x v="15"/>
    <s v="W8"/>
    <x v="15"/>
    <s v="12GER00001"/>
    <m/>
    <s v="Export"/>
    <x v="1"/>
    <x v="4"/>
    <s v="KI"/>
    <x v="1"/>
    <n v="0"/>
    <n v="0"/>
    <n v="0"/>
    <n v="0"/>
    <m/>
    <m/>
    <n v="0"/>
    <n v="0"/>
    <n v="0"/>
    <n v="0"/>
    <m/>
    <m/>
  </r>
  <r>
    <x v="0"/>
    <x v="1"/>
    <x v="0"/>
    <d v="2022-02-14T00:00:00"/>
    <d v="2022-02-20T00:00:00"/>
    <x v="0"/>
    <x v="4"/>
    <x v="15"/>
    <s v="W8"/>
    <x v="15"/>
    <s v="12GER00002"/>
    <m/>
    <s v="Export"/>
    <x v="1"/>
    <x v="4"/>
    <s v="KI"/>
    <x v="1"/>
    <n v="0"/>
    <n v="0"/>
    <n v="0"/>
    <n v="0"/>
    <m/>
    <m/>
    <n v="0"/>
    <n v="0"/>
    <n v="0"/>
    <n v="0"/>
    <m/>
    <m/>
  </r>
  <r>
    <x v="0"/>
    <x v="1"/>
    <x v="0"/>
    <d v="2022-02-14T00:00:00"/>
    <d v="2022-02-20T00:00:00"/>
    <x v="0"/>
    <x v="4"/>
    <x v="15"/>
    <s v="W8"/>
    <x v="15"/>
    <s v="12JBP00009"/>
    <m/>
    <s v="Export"/>
    <x v="1"/>
    <x v="4"/>
    <s v="KI"/>
    <x v="1"/>
    <n v="0"/>
    <n v="0"/>
    <n v="0"/>
    <n v="0"/>
    <m/>
    <m/>
    <n v="0"/>
    <n v="0"/>
    <n v="0"/>
    <n v="0"/>
    <m/>
    <m/>
  </r>
  <r>
    <x v="0"/>
    <x v="1"/>
    <x v="0"/>
    <d v="2022-02-14T00:00:00"/>
    <d v="2022-02-20T00:00:00"/>
    <x v="0"/>
    <x v="4"/>
    <x v="15"/>
    <s v="W8"/>
    <x v="15"/>
    <s v="12SIM00004"/>
    <m/>
    <s v="Export"/>
    <x v="1"/>
    <x v="4"/>
    <s v="KI"/>
    <x v="1"/>
    <n v="0"/>
    <n v="0"/>
    <n v="0"/>
    <n v="0"/>
    <m/>
    <m/>
    <n v="0"/>
    <n v="0"/>
    <n v="0"/>
    <n v="0"/>
    <m/>
    <m/>
  </r>
  <r>
    <x v="0"/>
    <x v="1"/>
    <x v="0"/>
    <d v="2022-02-14T00:00:00"/>
    <d v="2022-02-20T00:00:00"/>
    <x v="0"/>
    <x v="4"/>
    <x v="15"/>
    <s v="W8"/>
    <x v="15"/>
    <s v="12SIM00006"/>
    <m/>
    <s v="Export"/>
    <x v="1"/>
    <x v="4"/>
    <s v="KI"/>
    <x v="1"/>
    <n v="0"/>
    <n v="0"/>
    <n v="0"/>
    <n v="0"/>
    <m/>
    <m/>
    <n v="0"/>
    <n v="0"/>
    <n v="0"/>
    <n v="0"/>
    <m/>
    <m/>
  </r>
  <r>
    <x v="0"/>
    <x v="1"/>
    <x v="0"/>
    <d v="2022-02-14T00:00:00"/>
    <d v="2022-02-20T00:00:00"/>
    <x v="0"/>
    <x v="4"/>
    <x v="15"/>
    <s v="W8"/>
    <x v="15"/>
    <s v="12THB00001"/>
    <m/>
    <s v="Export"/>
    <x v="1"/>
    <x v="4"/>
    <s v=""/>
    <x v="1"/>
    <n v="0"/>
    <n v="0"/>
    <n v="0"/>
    <n v="0"/>
    <m/>
    <m/>
    <n v="0"/>
    <n v="0"/>
    <n v="0"/>
    <n v="0"/>
    <m/>
    <m/>
  </r>
  <r>
    <x v="0"/>
    <x v="1"/>
    <x v="0"/>
    <d v="2022-02-14T00:00:00"/>
    <d v="2022-02-20T00:00:00"/>
    <x v="0"/>
    <x v="4"/>
    <x v="15"/>
    <s v="W8"/>
    <x v="15"/>
    <s v="12THB00002"/>
    <m/>
    <s v="Export"/>
    <x v="1"/>
    <x v="4"/>
    <s v=""/>
    <x v="1"/>
    <n v="0"/>
    <n v="0"/>
    <n v="0"/>
    <n v="0"/>
    <m/>
    <m/>
    <n v="0"/>
    <n v="0"/>
    <n v="0"/>
    <n v="0"/>
    <m/>
    <m/>
  </r>
  <r>
    <x v="0"/>
    <x v="1"/>
    <x v="0"/>
    <d v="2022-02-14T00:00:00"/>
    <d v="2022-02-20T00:00:00"/>
    <x v="0"/>
    <x v="4"/>
    <x v="15"/>
    <s v="W8"/>
    <x v="15"/>
    <s v="12THB00006"/>
    <m/>
    <s v="Export"/>
    <x v="1"/>
    <x v="4"/>
    <s v="KI"/>
    <x v="1"/>
    <n v="5600"/>
    <n v="6483"/>
    <n v="883"/>
    <n v="0.84232142857142855"/>
    <m/>
    <m/>
    <n v="6520"/>
    <n v="6483"/>
    <n v="37"/>
    <n v="0.99432515337423311"/>
    <m/>
    <m/>
  </r>
  <r>
    <x v="0"/>
    <x v="1"/>
    <x v="0"/>
    <d v="2022-02-14T00:00:00"/>
    <d v="2022-02-20T00:00:00"/>
    <x v="0"/>
    <x v="4"/>
    <x v="15"/>
    <s v="W8"/>
    <x v="15"/>
    <s v="12THB00007"/>
    <m/>
    <s v="Export"/>
    <x v="1"/>
    <x v="4"/>
    <s v="KI"/>
    <x v="1"/>
    <n v="2280"/>
    <n v="2280"/>
    <n v="0"/>
    <n v="1"/>
    <m/>
    <m/>
    <n v="2280"/>
    <n v="2280"/>
    <n v="0"/>
    <n v="1"/>
    <m/>
    <m/>
  </r>
  <r>
    <x v="0"/>
    <x v="1"/>
    <x v="0"/>
    <d v="2022-02-14T00:00:00"/>
    <d v="2022-02-20T00:00:00"/>
    <x v="0"/>
    <x v="4"/>
    <x v="15"/>
    <s v="W8"/>
    <x v="15"/>
    <s v="12THB00009"/>
    <m/>
    <s v="Export"/>
    <x v="1"/>
    <x v="4"/>
    <s v="KI"/>
    <x v="1"/>
    <n v="0"/>
    <n v="0"/>
    <n v="0"/>
    <n v="0"/>
    <m/>
    <m/>
    <n v="0"/>
    <n v="0"/>
    <n v="0"/>
    <n v="0"/>
    <m/>
    <m/>
  </r>
  <r>
    <x v="0"/>
    <x v="1"/>
    <x v="0"/>
    <d v="2022-02-14T00:00:00"/>
    <d v="2022-02-20T00:00:00"/>
    <x v="0"/>
    <x v="4"/>
    <x v="15"/>
    <s v="W8"/>
    <x v="15"/>
    <s v="12THB00013"/>
    <m/>
    <s v="Export"/>
    <x v="1"/>
    <x v="4"/>
    <s v="KI"/>
    <x v="1"/>
    <n v="0"/>
    <n v="0"/>
    <n v="0"/>
    <n v="0"/>
    <m/>
    <m/>
    <n v="0"/>
    <n v="0"/>
    <n v="0"/>
    <n v="0"/>
    <m/>
    <m/>
  </r>
  <r>
    <x v="0"/>
    <x v="1"/>
    <x v="0"/>
    <d v="2022-02-14T00:00:00"/>
    <d v="2022-02-20T00:00:00"/>
    <x v="0"/>
    <x v="4"/>
    <x v="15"/>
    <s v="W8"/>
    <x v="15"/>
    <s v="12THB00014"/>
    <m/>
    <s v="Export"/>
    <x v="1"/>
    <x v="4"/>
    <s v="KI"/>
    <x v="1"/>
    <n v="0"/>
    <n v="0"/>
    <n v="0"/>
    <n v="0"/>
    <m/>
    <m/>
    <n v="0"/>
    <n v="0"/>
    <n v="0"/>
    <n v="0"/>
    <m/>
    <m/>
  </r>
  <r>
    <x v="0"/>
    <x v="1"/>
    <x v="0"/>
    <d v="2022-02-14T00:00:00"/>
    <d v="2022-02-20T00:00:00"/>
    <x v="0"/>
    <x v="4"/>
    <x v="15"/>
    <s v="W8"/>
    <x v="15"/>
    <s v="11VMB00335"/>
    <m/>
    <s v="Domestic"/>
    <x v="2"/>
    <x v="5"/>
    <s v="Se"/>
    <x v="0"/>
    <n v="465"/>
    <n v="331.20000000000005"/>
    <n v="133.79999999999995"/>
    <n v="0.71225806451612916"/>
    <m/>
    <m/>
    <n v="465"/>
    <n v="331.20000000000005"/>
    <n v="133.79999999999995"/>
    <n v="0.71225806451612916"/>
    <m/>
    <m/>
  </r>
  <r>
    <x v="0"/>
    <x v="1"/>
    <x v="0"/>
    <d v="2022-02-14T00:00:00"/>
    <d v="2022-02-20T00:00:00"/>
    <x v="0"/>
    <x v="4"/>
    <x v="15"/>
    <s v="W8"/>
    <x v="15"/>
    <s v="TPCEBB031"/>
    <m/>
    <s v="Domestic"/>
    <x v="2"/>
    <x v="6"/>
    <s v="Fr"/>
    <x v="0"/>
    <n v="500"/>
    <n v="0"/>
    <n v="500"/>
    <n v="0"/>
    <m/>
    <m/>
    <n v="500"/>
    <n v="0"/>
    <n v="500"/>
    <n v="0"/>
    <m/>
    <m/>
  </r>
  <r>
    <x v="0"/>
    <x v="1"/>
    <x v="0"/>
    <d v="2022-02-14T00:00:00"/>
    <d v="2022-02-20T00:00:00"/>
    <x v="0"/>
    <x v="4"/>
    <x v="15"/>
    <s v="W8"/>
    <x v="15"/>
    <s v="TPCEBG010"/>
    <m/>
    <s v="Domestic"/>
    <x v="2"/>
    <x v="13"/>
    <s v="Ha"/>
    <x v="0"/>
    <n v="2500"/>
    <n v="0"/>
    <n v="2500"/>
    <n v="0"/>
    <m/>
    <m/>
    <n v="0"/>
    <n v="0"/>
    <n v="0"/>
    <n v="0"/>
    <m/>
    <m/>
  </r>
  <r>
    <x v="0"/>
    <x v="1"/>
    <x v="0"/>
    <d v="2022-02-14T00:00:00"/>
    <d v="2022-02-20T00:00:00"/>
    <x v="0"/>
    <x v="4"/>
    <x v="15"/>
    <s v="W8"/>
    <x v="15"/>
    <s v="TPCEMI001"/>
    <m/>
    <s v="Domestic"/>
    <x v="2"/>
    <x v="6"/>
    <s v="Fr"/>
    <x v="0"/>
    <n v="0"/>
    <n v="0"/>
    <n v="0"/>
    <n v="0"/>
    <m/>
    <m/>
    <n v="0"/>
    <n v="0"/>
    <n v="0"/>
    <n v="0"/>
    <m/>
    <m/>
  </r>
  <r>
    <x v="0"/>
    <x v="1"/>
    <x v="0"/>
    <d v="2022-02-14T00:00:00"/>
    <d v="2022-02-20T00:00:00"/>
    <x v="0"/>
    <x v="4"/>
    <x v="15"/>
    <s v="W8"/>
    <x v="15"/>
    <s v="TPCEMI001"/>
    <m/>
    <s v="Domestic"/>
    <x v="2"/>
    <x v="6"/>
    <s v="Fr"/>
    <x v="0"/>
    <n v="0"/>
    <n v="0"/>
    <n v="0"/>
    <n v="0"/>
    <m/>
    <m/>
    <n v="0"/>
    <n v="0"/>
    <n v="0"/>
    <n v="0"/>
    <m/>
    <m/>
  </r>
  <r>
    <x v="0"/>
    <x v="1"/>
    <x v="0"/>
    <d v="2022-02-14T00:00:00"/>
    <d v="2022-02-20T00:00:00"/>
    <x v="0"/>
    <x v="4"/>
    <x v="15"/>
    <s v="W8"/>
    <x v="15"/>
    <s v="TPCERB001"/>
    <m/>
    <s v="Domestic"/>
    <x v="2"/>
    <x v="5"/>
    <s v="Se"/>
    <x v="0"/>
    <n v="0"/>
    <n v="0"/>
    <n v="0"/>
    <n v="0"/>
    <m/>
    <m/>
    <n v="0"/>
    <n v="0"/>
    <n v="0"/>
    <n v="0"/>
    <m/>
    <m/>
  </r>
  <r>
    <x v="0"/>
    <x v="1"/>
    <x v="0"/>
    <d v="2022-02-14T00:00:00"/>
    <d v="2022-02-20T00:00:00"/>
    <x v="0"/>
    <x v="4"/>
    <x v="15"/>
    <s v="W8"/>
    <x v="15"/>
    <s v="TPCERB002"/>
    <m/>
    <s v="Domestic"/>
    <x v="2"/>
    <x v="5"/>
    <s v="Se"/>
    <x v="0"/>
    <n v="0"/>
    <n v="0"/>
    <n v="0"/>
    <n v="0"/>
    <m/>
    <m/>
    <n v="0"/>
    <n v="0"/>
    <n v="0"/>
    <n v="0"/>
    <m/>
    <m/>
  </r>
  <r>
    <x v="0"/>
    <x v="1"/>
    <x v="0"/>
    <d v="2022-02-14T00:00:00"/>
    <d v="2022-02-20T00:00:00"/>
    <x v="0"/>
    <x v="4"/>
    <x v="15"/>
    <s v="W8"/>
    <x v="15"/>
    <s v="TPCERB003"/>
    <m/>
    <s v="Domestic"/>
    <x v="2"/>
    <x v="5"/>
    <s v=""/>
    <x v="0"/>
    <n v="0"/>
    <n v="0"/>
    <n v="0"/>
    <n v="0"/>
    <m/>
    <m/>
    <n v="0"/>
    <n v="0"/>
    <n v="0"/>
    <n v="0"/>
    <m/>
    <m/>
  </r>
  <r>
    <x v="0"/>
    <x v="1"/>
    <x v="0"/>
    <d v="2022-02-14T00:00:00"/>
    <d v="2022-02-20T00:00:00"/>
    <x v="0"/>
    <x v="4"/>
    <x v="15"/>
    <s v="W8"/>
    <x v="15"/>
    <s v="11VMB00273"/>
    <m/>
    <s v="Domestic"/>
    <x v="3"/>
    <x v="6"/>
    <s v="Fi"/>
    <x v="0"/>
    <n v="1900"/>
    <n v="2678"/>
    <n v="778"/>
    <n v="0.59052631578947368"/>
    <m/>
    <m/>
    <n v="3100"/>
    <n v="2678"/>
    <n v="422"/>
    <n v="0.8638709677419355"/>
    <m/>
    <m/>
  </r>
  <r>
    <x v="0"/>
    <x v="1"/>
    <x v="0"/>
    <d v="2022-02-14T00:00:00"/>
    <d v="2022-02-20T00:00:00"/>
    <x v="0"/>
    <x v="4"/>
    <x v="15"/>
    <s v="W8"/>
    <x v="15"/>
    <s v="11VMB00306"/>
    <m/>
    <s v="Domestic"/>
    <x v="3"/>
    <x v="7"/>
    <s v="BT"/>
    <x v="0"/>
    <n v="350"/>
    <n v="283"/>
    <n v="67"/>
    <n v="0.80857142857142861"/>
    <m/>
    <m/>
    <n v="350"/>
    <n v="283"/>
    <n v="67"/>
    <n v="0.80857142857142861"/>
    <m/>
    <m/>
  </r>
  <r>
    <x v="0"/>
    <x v="1"/>
    <x v="0"/>
    <d v="2022-02-14T00:00:00"/>
    <d v="2022-02-20T00:00:00"/>
    <x v="0"/>
    <x v="4"/>
    <x v="15"/>
    <s v="W8"/>
    <x v="15"/>
    <s v="11VMB00308"/>
    <m/>
    <s v="Domestic"/>
    <x v="3"/>
    <x v="7"/>
    <s v="BT"/>
    <x v="0"/>
    <n v="300"/>
    <n v="646"/>
    <n v="346"/>
    <n v="0"/>
    <m/>
    <m/>
    <n v="300"/>
    <n v="646"/>
    <n v="346"/>
    <n v="0"/>
    <m/>
    <m/>
  </r>
  <r>
    <x v="0"/>
    <x v="1"/>
    <x v="0"/>
    <d v="2022-02-14T00:00:00"/>
    <d v="2022-02-20T00:00:00"/>
    <x v="0"/>
    <x v="4"/>
    <x v="15"/>
    <s v="W8"/>
    <x v="15"/>
    <s v="11VMB00309"/>
    <m/>
    <s v="Domestic"/>
    <x v="3"/>
    <x v="7"/>
    <s v="BT"/>
    <x v="0"/>
    <n v="400"/>
    <n v="418"/>
    <n v="18"/>
    <n v="0.95499999999999996"/>
    <m/>
    <m/>
    <n v="600"/>
    <n v="418"/>
    <n v="182"/>
    <n v="0.69666666666666666"/>
    <m/>
    <m/>
  </r>
  <r>
    <x v="0"/>
    <x v="1"/>
    <x v="0"/>
    <d v="2022-02-14T00:00:00"/>
    <d v="2022-02-20T00:00:00"/>
    <x v="0"/>
    <x v="4"/>
    <x v="15"/>
    <s v="W8"/>
    <x v="15"/>
    <s v="11VMB00311"/>
    <m/>
    <s v="Domestic"/>
    <x v="3"/>
    <x v="7"/>
    <s v="BT"/>
    <x v="0"/>
    <n v="300"/>
    <n v="277"/>
    <n v="23"/>
    <n v="0.92333333333333334"/>
    <m/>
    <m/>
    <n v="300"/>
    <n v="277"/>
    <n v="23"/>
    <n v="0.92333333333333334"/>
    <m/>
    <m/>
  </r>
  <r>
    <x v="0"/>
    <x v="1"/>
    <x v="0"/>
    <d v="2022-02-14T00:00:00"/>
    <d v="2022-02-20T00:00:00"/>
    <x v="0"/>
    <x v="4"/>
    <x v="15"/>
    <s v="W8"/>
    <x v="15"/>
    <s v="11VMB00385"/>
    <m/>
    <s v="Domestic"/>
    <x v="3"/>
    <x v="6"/>
    <s v="Fi"/>
    <x v="0"/>
    <n v="350"/>
    <n v="312"/>
    <n v="38"/>
    <n v="0.89142857142857146"/>
    <m/>
    <m/>
    <n v="350"/>
    <n v="312"/>
    <n v="38"/>
    <n v="0.89142857142857146"/>
    <m/>
    <m/>
  </r>
  <r>
    <x v="0"/>
    <x v="1"/>
    <x v="0"/>
    <d v="2022-02-14T00:00:00"/>
    <d v="2022-02-20T00:00:00"/>
    <x v="0"/>
    <x v="4"/>
    <x v="15"/>
    <s v="W8"/>
    <x v="15"/>
    <s v="BTPCHCB001"/>
    <m/>
    <s v="Domestic"/>
    <x v="3"/>
    <x v="7"/>
    <s v="BT"/>
    <x v="0"/>
    <n v="0"/>
    <n v="0"/>
    <n v="0"/>
    <n v="0"/>
    <m/>
    <m/>
    <n v="400"/>
    <n v="0"/>
    <n v="400"/>
    <n v="0"/>
    <m/>
    <m/>
  </r>
  <r>
    <x v="0"/>
    <x v="1"/>
    <x v="0"/>
    <d v="2022-02-14T00:00:00"/>
    <d v="2022-02-20T00:00:00"/>
    <x v="0"/>
    <x v="4"/>
    <x v="15"/>
    <s v="W8"/>
    <x v="15"/>
    <s v="BTPOHYBM01"/>
    <m/>
    <s v="Domestic"/>
    <x v="3"/>
    <x v="7"/>
    <s v="BT"/>
    <x v="0"/>
    <n v="0"/>
    <n v="0"/>
    <n v="0"/>
    <n v="0"/>
    <m/>
    <m/>
    <n v="0"/>
    <n v="0"/>
    <n v="0"/>
    <n v="0"/>
    <m/>
    <m/>
  </r>
  <r>
    <x v="0"/>
    <x v="1"/>
    <x v="0"/>
    <d v="2022-02-14T00:00:00"/>
    <d v="2022-02-20T00:00:00"/>
    <x v="0"/>
    <x v="4"/>
    <x v="15"/>
    <s v="W8"/>
    <x v="15"/>
    <s v="HHCEBV004"/>
    <m/>
    <s v="Domestic"/>
    <x v="3"/>
    <x v="7"/>
    <s v="Ba"/>
    <x v="0"/>
    <n v="300"/>
    <n v="301"/>
    <n v="1"/>
    <n v="0.9966666666666667"/>
    <m/>
    <m/>
    <n v="300"/>
    <n v="301"/>
    <n v="1"/>
    <n v="0.9966666666666667"/>
    <m/>
    <m/>
  </r>
  <r>
    <x v="0"/>
    <x v="1"/>
    <x v="0"/>
    <d v="2022-02-14T00:00:00"/>
    <d v="2022-02-20T00:00:00"/>
    <x v="0"/>
    <x v="4"/>
    <x v="15"/>
    <s v="W8"/>
    <x v="15"/>
    <s v="HHCECV006"/>
    <m/>
    <s v="Domestic"/>
    <x v="3"/>
    <x v="7"/>
    <s v="Ba"/>
    <x v="0"/>
    <n v="2100"/>
    <n v="2665"/>
    <n v="565"/>
    <n v="0.73095238095238102"/>
    <m/>
    <m/>
    <n v="2800"/>
    <n v="2665"/>
    <n v="135"/>
    <n v="0.95178571428571423"/>
    <m/>
    <m/>
  </r>
  <r>
    <x v="0"/>
    <x v="1"/>
    <x v="0"/>
    <d v="2022-02-14T00:00:00"/>
    <d v="2022-02-20T00:00:00"/>
    <x v="0"/>
    <x v="4"/>
    <x v="15"/>
    <s v="W8"/>
    <x v="15"/>
    <s v="HHCEXX001"/>
    <m/>
    <s v="Domestic"/>
    <x v="3"/>
    <x v="5"/>
    <s v="Sa"/>
    <x v="3"/>
    <n v="180"/>
    <n v="0"/>
    <n v="180"/>
    <n v="0"/>
    <m/>
    <m/>
    <n v="180"/>
    <n v="0"/>
    <n v="180"/>
    <n v="0"/>
    <m/>
    <m/>
  </r>
  <r>
    <x v="0"/>
    <x v="1"/>
    <x v="0"/>
    <d v="2022-02-14T00:00:00"/>
    <d v="2022-02-20T00:00:00"/>
    <x v="0"/>
    <x v="4"/>
    <x v="15"/>
    <s v="W8"/>
    <x v="15"/>
    <s v="HHCEXX003"/>
    <m/>
    <s v="Domestic"/>
    <x v="3"/>
    <x v="5"/>
    <s v="Sa"/>
    <x v="3"/>
    <n v="180"/>
    <n v="0"/>
    <n v="180"/>
    <n v="0"/>
    <m/>
    <m/>
    <n v="180"/>
    <n v="0"/>
    <n v="180"/>
    <n v="0"/>
    <m/>
    <m/>
  </r>
  <r>
    <x v="0"/>
    <x v="1"/>
    <x v="0"/>
    <d v="2022-02-14T00:00:00"/>
    <d v="2022-02-20T00:00:00"/>
    <x v="0"/>
    <x v="4"/>
    <x v="15"/>
    <s v="W8"/>
    <x v="15"/>
    <s v="HHCEXX010"/>
    <m/>
    <s v="Domestic"/>
    <x v="3"/>
    <x v="5"/>
    <s v="Sa"/>
    <x v="3"/>
    <n v="7250"/>
    <n v="5966"/>
    <n v="1284"/>
    <n v="0.82289655172413789"/>
    <m/>
    <m/>
    <n v="7000"/>
    <n v="5966"/>
    <n v="1034"/>
    <n v="0.85228571428571431"/>
    <m/>
    <m/>
  </r>
  <r>
    <x v="0"/>
    <x v="1"/>
    <x v="0"/>
    <d v="2022-02-14T00:00:00"/>
    <d v="2022-02-20T00:00:00"/>
    <x v="0"/>
    <x v="4"/>
    <x v="15"/>
    <s v="W8"/>
    <x v="15"/>
    <s v="TPCEBV001"/>
    <m/>
    <s v="Domestic"/>
    <x v="3"/>
    <x v="7"/>
    <s v="Ba"/>
    <x v="0"/>
    <n v="700"/>
    <n v="510"/>
    <n v="190"/>
    <n v="0.72857142857142865"/>
    <m/>
    <m/>
    <n v="500"/>
    <n v="510"/>
    <n v="10"/>
    <n v="0.98"/>
    <m/>
    <m/>
  </r>
  <r>
    <x v="0"/>
    <x v="1"/>
    <x v="0"/>
    <d v="2022-02-14T00:00:00"/>
    <d v="2022-02-20T00:00:00"/>
    <x v="0"/>
    <x v="4"/>
    <x v="15"/>
    <s v="W8"/>
    <x v="15"/>
    <s v="TPCEBV017"/>
    <m/>
    <s v="Domestic"/>
    <x v="3"/>
    <x v="7"/>
    <s v="Ba"/>
    <x v="0"/>
    <n v="1400"/>
    <n v="1771"/>
    <n v="371"/>
    <n v="0.73499999999999999"/>
    <m/>
    <m/>
    <n v="1700"/>
    <n v="1771"/>
    <n v="71"/>
    <n v="0.95823529411764707"/>
    <m/>
    <m/>
  </r>
  <r>
    <x v="0"/>
    <x v="1"/>
    <x v="0"/>
    <d v="2022-02-14T00:00:00"/>
    <d v="2022-02-20T00:00:00"/>
    <x v="0"/>
    <x v="4"/>
    <x v="15"/>
    <s v="W8"/>
    <x v="15"/>
    <s v="TPCECB004"/>
    <m/>
    <s v="Domestic"/>
    <x v="3"/>
    <x v="8"/>
    <s v="Vi"/>
    <x v="0"/>
    <n v="250"/>
    <n v="476.5"/>
    <n v="226.5"/>
    <n v="9.3999999999999972E-2"/>
    <m/>
    <m/>
    <n v="450"/>
    <n v="476.5"/>
    <n v="26.5"/>
    <n v="0.94111111111111112"/>
    <m/>
    <m/>
  </r>
  <r>
    <x v="0"/>
    <x v="1"/>
    <x v="0"/>
    <d v="2022-02-14T00:00:00"/>
    <d v="2022-02-20T00:00:00"/>
    <x v="0"/>
    <x v="4"/>
    <x v="15"/>
    <s v="W8"/>
    <x v="15"/>
    <s v="TPCECC006"/>
    <m/>
    <s v="Domestic"/>
    <x v="3"/>
    <x v="6"/>
    <s v="Fi"/>
    <x v="0"/>
    <n v="0"/>
    <n v="0"/>
    <n v="0"/>
    <n v="0"/>
    <m/>
    <m/>
    <n v="0"/>
    <n v="0"/>
    <n v="0"/>
    <n v="0"/>
    <m/>
    <m/>
  </r>
  <r>
    <x v="0"/>
    <x v="1"/>
    <x v="0"/>
    <d v="2022-02-14T00:00:00"/>
    <d v="2022-02-20T00:00:00"/>
    <x v="0"/>
    <x v="4"/>
    <x v="15"/>
    <s v="W8"/>
    <x v="15"/>
    <s v="TPCECL035"/>
    <m/>
    <s v="Domestic"/>
    <x v="3"/>
    <x v="8"/>
    <s v="Vi"/>
    <x v="0"/>
    <n v="420"/>
    <n v="124.8"/>
    <n v="295.2"/>
    <n v="0.29714285714285715"/>
    <m/>
    <m/>
    <n v="120"/>
    <n v="124.8"/>
    <n v="4.7999999999999972"/>
    <n v="0.96000000000000008"/>
    <m/>
    <m/>
  </r>
  <r>
    <x v="0"/>
    <x v="1"/>
    <x v="0"/>
    <d v="2022-02-14T00:00:00"/>
    <d v="2022-02-20T00:00:00"/>
    <x v="0"/>
    <x v="4"/>
    <x v="15"/>
    <s v="W8"/>
    <x v="15"/>
    <s v="TPCECL037"/>
    <m/>
    <s v="Domestic"/>
    <x v="3"/>
    <x v="8"/>
    <s v="Vi"/>
    <x v="0"/>
    <n v="500"/>
    <n v="298.8"/>
    <n v="201.2"/>
    <n v="0.59760000000000002"/>
    <m/>
    <m/>
    <n v="300"/>
    <n v="298.8"/>
    <n v="1.1999999999999886"/>
    <n v="0.996"/>
    <m/>
    <m/>
  </r>
  <r>
    <x v="0"/>
    <x v="1"/>
    <x v="0"/>
    <d v="2022-02-14T00:00:00"/>
    <d v="2022-02-20T00:00:00"/>
    <x v="0"/>
    <x v="4"/>
    <x v="15"/>
    <s v="W8"/>
    <x v="15"/>
    <s v="TPCECL038"/>
    <m/>
    <s v="Domestic"/>
    <x v="3"/>
    <x v="8"/>
    <s v="Vi"/>
    <x v="0"/>
    <n v="10110"/>
    <n v="11468"/>
    <n v="1358"/>
    <n v="0.865677546983185"/>
    <m/>
    <m/>
    <n v="10610"/>
    <n v="11468"/>
    <n v="858"/>
    <n v="0.91913289349670124"/>
    <m/>
    <m/>
  </r>
  <r>
    <x v="0"/>
    <x v="1"/>
    <x v="0"/>
    <d v="2022-02-14T00:00:00"/>
    <d v="2022-02-20T00:00:00"/>
    <x v="0"/>
    <x v="4"/>
    <x v="15"/>
    <s v="W8"/>
    <x v="15"/>
    <s v="TPCECL042"/>
    <m/>
    <s v="Domestic"/>
    <x v="3"/>
    <x v="8"/>
    <s v="Vi"/>
    <x v="0"/>
    <n v="300"/>
    <n v="319.2"/>
    <n v="19.199999999999989"/>
    <n v="0.93600000000000005"/>
    <m/>
    <m/>
    <n v="300"/>
    <n v="319.2"/>
    <n v="19.199999999999989"/>
    <n v="0.93600000000000005"/>
    <m/>
    <m/>
  </r>
  <r>
    <x v="0"/>
    <x v="1"/>
    <x v="0"/>
    <d v="2022-02-14T00:00:00"/>
    <d v="2022-02-20T00:00:00"/>
    <x v="0"/>
    <x v="4"/>
    <x v="15"/>
    <s v="W8"/>
    <x v="15"/>
    <s v="TPCECL043"/>
    <m/>
    <s v="Domestic"/>
    <x v="3"/>
    <x v="8"/>
    <s v="Vi"/>
    <x v="0"/>
    <n v="120"/>
    <n v="0"/>
    <n v="120"/>
    <n v="0"/>
    <m/>
    <m/>
    <n v="0"/>
    <n v="0"/>
    <n v="0"/>
    <n v="0"/>
    <m/>
    <m/>
  </r>
  <r>
    <x v="0"/>
    <x v="1"/>
    <x v="0"/>
    <d v="2022-02-14T00:00:00"/>
    <d v="2022-02-20T00:00:00"/>
    <x v="0"/>
    <x v="4"/>
    <x v="15"/>
    <s v="W8"/>
    <x v="15"/>
    <s v="TPCECL044"/>
    <m/>
    <s v="Domestic"/>
    <x v="3"/>
    <x v="8"/>
    <s v="Vi"/>
    <x v="0"/>
    <n v="100"/>
    <n v="0"/>
    <n v="100"/>
    <n v="0"/>
    <m/>
    <m/>
    <n v="0"/>
    <n v="0"/>
    <n v="0"/>
    <n v="0"/>
    <m/>
    <m/>
  </r>
  <r>
    <x v="0"/>
    <x v="1"/>
    <x v="0"/>
    <d v="2022-02-14T00:00:00"/>
    <d v="2022-02-20T00:00:00"/>
    <x v="0"/>
    <x v="4"/>
    <x v="15"/>
    <s v="W8"/>
    <x v="15"/>
    <s v="TPCECL045"/>
    <m/>
    <s v="Domestic"/>
    <x v="3"/>
    <x v="8"/>
    <s v="Vi"/>
    <x v="0"/>
    <n v="400"/>
    <n v="291.89999999999998"/>
    <n v="108.10000000000002"/>
    <n v="0.7297499999999999"/>
    <m/>
    <m/>
    <n v="0"/>
    <n v="291.89999999999998"/>
    <n v="291.89999999999998"/>
    <n v="0"/>
    <m/>
    <m/>
  </r>
  <r>
    <x v="0"/>
    <x v="1"/>
    <x v="0"/>
    <d v="2022-02-14T00:00:00"/>
    <d v="2022-02-20T00:00:00"/>
    <x v="0"/>
    <x v="4"/>
    <x v="15"/>
    <s v="W8"/>
    <x v="15"/>
    <s v="TPCECL046"/>
    <m/>
    <s v="Domestic"/>
    <x v="3"/>
    <x v="8"/>
    <s v="Vi"/>
    <x v="0"/>
    <n v="3620"/>
    <n v="3663.9"/>
    <n v="43.900000000000091"/>
    <n v="0.98787292817679551"/>
    <m/>
    <m/>
    <n v="3720"/>
    <n v="3663.9"/>
    <n v="56.099999999999909"/>
    <n v="0.98491935483870974"/>
    <m/>
    <m/>
  </r>
  <r>
    <x v="0"/>
    <x v="1"/>
    <x v="0"/>
    <d v="2022-02-14T00:00:00"/>
    <d v="2022-02-20T00:00:00"/>
    <x v="0"/>
    <x v="4"/>
    <x v="15"/>
    <s v="W8"/>
    <x v="15"/>
    <s v="TPCECLT39"/>
    <m/>
    <s v="Domestic"/>
    <x v="3"/>
    <x v="8"/>
    <s v="Vi"/>
    <x v="0"/>
    <n v="0"/>
    <n v="0"/>
    <n v="0"/>
    <n v="0"/>
    <m/>
    <m/>
    <n v="0"/>
    <n v="0"/>
    <n v="0"/>
    <n v="0"/>
    <m/>
    <m/>
  </r>
  <r>
    <x v="0"/>
    <x v="1"/>
    <x v="0"/>
    <d v="2022-02-14T00:00:00"/>
    <d v="2022-02-20T00:00:00"/>
    <x v="0"/>
    <x v="4"/>
    <x v="15"/>
    <s v="W8"/>
    <x v="15"/>
    <s v="TPCECV001"/>
    <m/>
    <s v="Domestic"/>
    <x v="3"/>
    <x v="7"/>
    <s v="Ba"/>
    <x v="0"/>
    <n v="400"/>
    <n v="405"/>
    <n v="5"/>
    <n v="0.98750000000000004"/>
    <m/>
    <m/>
    <n v="400"/>
    <n v="405"/>
    <n v="5"/>
    <n v="0.98750000000000004"/>
    <m/>
    <m/>
  </r>
  <r>
    <x v="0"/>
    <x v="1"/>
    <x v="0"/>
    <d v="2022-02-14T00:00:00"/>
    <d v="2022-02-20T00:00:00"/>
    <x v="0"/>
    <x v="4"/>
    <x v="15"/>
    <s v="W8"/>
    <x v="15"/>
    <s v="TPCECV002"/>
    <m/>
    <s v="Domestic"/>
    <x v="3"/>
    <x v="7"/>
    <s v="Ba"/>
    <x v="0"/>
    <n v="200"/>
    <n v="203"/>
    <n v="3"/>
    <n v="0.98499999999999999"/>
    <m/>
    <m/>
    <n v="200"/>
    <n v="203"/>
    <n v="3"/>
    <n v="0.98499999999999999"/>
    <m/>
    <m/>
  </r>
  <r>
    <x v="0"/>
    <x v="1"/>
    <x v="0"/>
    <d v="2022-02-14T00:00:00"/>
    <d v="2022-02-20T00:00:00"/>
    <x v="0"/>
    <x v="4"/>
    <x v="15"/>
    <s v="W8"/>
    <x v="15"/>
    <s v="TPCECV022"/>
    <m/>
    <s v="Domestic"/>
    <x v="3"/>
    <x v="7"/>
    <s v="Ba"/>
    <x v="0"/>
    <n v="3000"/>
    <n v="1535"/>
    <n v="1465"/>
    <n v="0.51166666666666671"/>
    <m/>
    <m/>
    <n v="2400"/>
    <n v="1535"/>
    <n v="865"/>
    <n v="0.63958333333333339"/>
    <m/>
    <m/>
  </r>
  <r>
    <x v="0"/>
    <x v="1"/>
    <x v="0"/>
    <d v="2022-02-14T00:00:00"/>
    <d v="2022-02-20T00:00:00"/>
    <x v="0"/>
    <x v="4"/>
    <x v="15"/>
    <s v="W8"/>
    <x v="15"/>
    <s v="TPCELT001"/>
    <m/>
    <s v="Domestic"/>
    <x v="3"/>
    <x v="7"/>
    <s v="Ba"/>
    <x v="0"/>
    <n v="1500"/>
    <n v="2245.8000000000002"/>
    <n v="745.80000000000018"/>
    <n v="0.50279999999999991"/>
    <m/>
    <m/>
    <n v="1500"/>
    <n v="2245.8000000000002"/>
    <n v="745.80000000000018"/>
    <n v="0.50279999999999991"/>
    <m/>
    <m/>
  </r>
  <r>
    <x v="0"/>
    <x v="1"/>
    <x v="0"/>
    <d v="2022-02-14T00:00:00"/>
    <d v="2022-02-20T00:00:00"/>
    <x v="0"/>
    <x v="4"/>
    <x v="15"/>
    <s v="W8"/>
    <x v="15"/>
    <s v="TPCEMM001"/>
    <m/>
    <s v="Domestic"/>
    <x v="3"/>
    <x v="9"/>
    <s v="Me"/>
    <x v="0"/>
    <n v="1800"/>
    <n v="2393.8000000000002"/>
    <n v="593.80000000000018"/>
    <n v="0.67011111111111099"/>
    <m/>
    <m/>
    <n v="2400"/>
    <n v="2393.8000000000002"/>
    <n v="6.1999999999998181"/>
    <n v="0.99741666666666673"/>
    <m/>
    <m/>
  </r>
  <r>
    <x v="0"/>
    <x v="1"/>
    <x v="0"/>
    <d v="2022-02-14T00:00:00"/>
    <d v="2022-02-20T00:00:00"/>
    <x v="0"/>
    <x v="4"/>
    <x v="15"/>
    <s v="W8"/>
    <x v="15"/>
    <s v="TPCEMM003"/>
    <m/>
    <s v="Domestic"/>
    <x v="3"/>
    <x v="9"/>
    <s v="Me"/>
    <x v="0"/>
    <n v="1000"/>
    <n v="0"/>
    <n v="1000"/>
    <n v="0"/>
    <m/>
    <m/>
    <n v="0"/>
    <n v="0"/>
    <n v="0"/>
    <n v="0"/>
    <m/>
    <m/>
  </r>
  <r>
    <x v="0"/>
    <x v="1"/>
    <x v="0"/>
    <d v="2022-02-14T00:00:00"/>
    <d v="2022-02-20T00:00:00"/>
    <x v="0"/>
    <x v="4"/>
    <x v="15"/>
    <s v="W8"/>
    <x v="15"/>
    <s v="TPCTOHYB01"/>
    <m/>
    <s v="Domestic"/>
    <x v="3"/>
    <x v="2"/>
    <s v="Re"/>
    <x v="0"/>
    <n v="0"/>
    <n v="0"/>
    <n v="0"/>
    <n v="0"/>
    <m/>
    <m/>
    <n v="0"/>
    <n v="0"/>
    <n v="0"/>
    <n v="0"/>
    <m/>
    <m/>
  </r>
  <r>
    <x v="0"/>
    <x v="1"/>
    <x v="0"/>
    <d v="2022-02-14T00:00:00"/>
    <d v="2022-02-20T00:00:00"/>
    <x v="0"/>
    <x v="4"/>
    <x v="15"/>
    <s v="W8"/>
    <x v="15"/>
    <s v="TPCTOHYB02"/>
    <m/>
    <s v="Domestic"/>
    <x v="3"/>
    <x v="2"/>
    <s v="Re"/>
    <x v="0"/>
    <n v="0"/>
    <n v="0"/>
    <n v="0"/>
    <n v="0"/>
    <m/>
    <m/>
    <n v="0"/>
    <n v="0"/>
    <n v="0"/>
    <n v="0"/>
    <m/>
    <m/>
  </r>
  <r>
    <x v="0"/>
    <x v="1"/>
    <x v="0"/>
    <d v="2022-02-14T00:00:00"/>
    <d v="2022-02-20T00:00:00"/>
    <x v="0"/>
    <x v="4"/>
    <x v="15"/>
    <s v="W8"/>
    <x v="15"/>
    <s v="TPCTOHYB04"/>
    <m/>
    <s v="Domestic"/>
    <x v="3"/>
    <x v="2"/>
    <s v="Re"/>
    <x v="0"/>
    <n v="0"/>
    <n v="0"/>
    <n v="0"/>
    <n v="0"/>
    <m/>
    <m/>
    <n v="0"/>
    <n v="0"/>
    <n v="0"/>
    <n v="0"/>
    <m/>
    <m/>
  </r>
  <r>
    <x v="0"/>
    <x v="1"/>
    <x v="0"/>
    <d v="2022-02-14T00:00:00"/>
    <d v="2022-02-20T00:00:00"/>
    <x v="0"/>
    <x v="4"/>
    <x v="15"/>
    <s v="W8"/>
    <x v="15"/>
    <s v="TPMDBMD001"/>
    <m/>
    <s v="Domestic"/>
    <x v="3"/>
    <x v="2"/>
    <s v="Re"/>
    <x v="0"/>
    <n v="0"/>
    <n v="0"/>
    <n v="0"/>
    <n v="0"/>
    <m/>
    <m/>
    <n v="0"/>
    <n v="0"/>
    <n v="0"/>
    <n v="0"/>
    <m/>
    <m/>
  </r>
  <r>
    <x v="0"/>
    <x v="1"/>
    <x v="0"/>
    <d v="2022-02-14T00:00:00"/>
    <d v="2022-02-20T00:00:00"/>
    <x v="0"/>
    <x v="4"/>
    <x v="15"/>
    <s v="W8"/>
    <x v="15"/>
    <s v="TPMDBXO001"/>
    <m/>
    <s v="Domestic"/>
    <x v="3"/>
    <x v="2"/>
    <s v=""/>
    <x v="0"/>
    <n v="0"/>
    <n v="0"/>
    <n v="0"/>
    <n v="0"/>
    <m/>
    <m/>
    <n v="0"/>
    <n v="0"/>
    <n v="0"/>
    <n v="0"/>
    <m/>
    <m/>
  </r>
  <r>
    <x v="0"/>
    <x v="1"/>
    <x v="0"/>
    <d v="2022-02-14T00:00:00"/>
    <d v="2022-02-20T00:00:00"/>
    <x v="0"/>
    <x v="4"/>
    <x v="15"/>
    <s v="W8"/>
    <x v="15"/>
    <s v="11VMB00431"/>
    <m/>
    <s v="Domestic"/>
    <x v="4"/>
    <x v="4"/>
    <s v="K-"/>
    <x v="1"/>
    <n v="0"/>
    <n v="0"/>
    <n v="0"/>
    <n v="0"/>
    <m/>
    <m/>
    <n v="0"/>
    <n v="0"/>
    <n v="0"/>
    <n v="0"/>
    <m/>
    <m/>
  </r>
  <r>
    <x v="0"/>
    <x v="1"/>
    <x v="0"/>
    <d v="2022-02-14T00:00:00"/>
    <d v="2022-02-20T00:00:00"/>
    <x v="0"/>
    <x v="4"/>
    <x v="15"/>
    <s v="W8"/>
    <x v="15"/>
    <s v="11VMB00434"/>
    <m/>
    <s v="Domestic"/>
    <x v="4"/>
    <x v="4"/>
    <s v="K-"/>
    <x v="1"/>
    <n v="0"/>
    <n v="0"/>
    <n v="0"/>
    <n v="0"/>
    <m/>
    <m/>
    <n v="700"/>
    <n v="0"/>
    <n v="700"/>
    <n v="0"/>
    <m/>
    <m/>
  </r>
  <r>
    <x v="0"/>
    <x v="1"/>
    <x v="0"/>
    <d v="2022-02-14T00:00:00"/>
    <d v="2022-02-20T00:00:00"/>
    <x v="0"/>
    <x v="4"/>
    <x v="15"/>
    <s v="W8"/>
    <x v="15"/>
    <s v="11VMB00437"/>
    <m/>
    <s v="Domestic"/>
    <x v="4"/>
    <x v="4"/>
    <s v="K-"/>
    <x v="1"/>
    <n v="0"/>
    <n v="0"/>
    <n v="0"/>
    <n v="0"/>
    <m/>
    <m/>
    <n v="0"/>
    <n v="0"/>
    <n v="0"/>
    <n v="0"/>
    <m/>
    <m/>
  </r>
  <r>
    <x v="0"/>
    <x v="1"/>
    <x v="0"/>
    <d v="2022-02-14T00:00:00"/>
    <d v="2022-02-20T00:00:00"/>
    <x v="0"/>
    <x v="4"/>
    <x v="15"/>
    <s v="W8"/>
    <x v="15"/>
    <s v="11VMB00438"/>
    <m/>
    <s v="Domestic"/>
    <x v="4"/>
    <x v="4"/>
    <s v="K-"/>
    <x v="1"/>
    <n v="0"/>
    <n v="0"/>
    <n v="0"/>
    <n v="0"/>
    <m/>
    <m/>
    <n v="0"/>
    <n v="0"/>
    <n v="0"/>
    <n v="0"/>
    <m/>
    <m/>
  </r>
  <r>
    <x v="0"/>
    <x v="1"/>
    <x v="0"/>
    <d v="2022-02-14T00:00:00"/>
    <d v="2022-02-20T00:00:00"/>
    <x v="0"/>
    <x v="4"/>
    <x v="15"/>
    <s v="W8"/>
    <x v="15"/>
    <s v="11VMB00440"/>
    <m/>
    <s v="Domestic"/>
    <x v="4"/>
    <x v="4"/>
    <s v="K-"/>
    <x v="1"/>
    <n v="0"/>
    <n v="0"/>
    <n v="0"/>
    <n v="0"/>
    <m/>
    <m/>
    <n v="0"/>
    <n v="0"/>
    <n v="0"/>
    <n v="0"/>
    <m/>
    <m/>
  </r>
  <r>
    <x v="0"/>
    <x v="1"/>
    <x v="0"/>
    <d v="2022-02-14T00:00:00"/>
    <d v="2022-02-20T00:00:00"/>
    <x v="0"/>
    <x v="4"/>
    <x v="15"/>
    <s v="W8"/>
    <x v="15"/>
    <s v="11VMB00342"/>
    <m/>
    <s v="Export"/>
    <x v="5"/>
    <x v="2"/>
    <s v=""/>
    <x v="4"/>
    <n v="1500"/>
    <n v="1086.4000000000001"/>
    <n v="413.59999999999991"/>
    <n v="0.72426666666666673"/>
    <m/>
    <m/>
    <n v="1500"/>
    <n v="1086.4000000000001"/>
    <n v="413.59999999999991"/>
    <n v="0.72426666666666673"/>
    <m/>
    <m/>
  </r>
  <r>
    <x v="0"/>
    <x v="1"/>
    <x v="0"/>
    <d v="2022-02-14T00:00:00"/>
    <d v="2022-02-20T00:00:00"/>
    <x v="0"/>
    <x v="4"/>
    <x v="15"/>
    <s v="W8"/>
    <x v="15"/>
    <s v="11VMB00343"/>
    <m/>
    <s v="Domestic"/>
    <x v="5"/>
    <x v="2"/>
    <s v="Ri"/>
    <x v="4"/>
    <n v="1000"/>
    <n v="1120"/>
    <n v="120"/>
    <n v="0.88"/>
    <m/>
    <m/>
    <n v="1000"/>
    <n v="1120"/>
    <n v="120"/>
    <n v="0.88"/>
    <m/>
    <m/>
  </r>
  <r>
    <x v="0"/>
    <x v="1"/>
    <x v="0"/>
    <d v="2022-02-14T00:00:00"/>
    <d v="2022-02-20T00:00:00"/>
    <x v="0"/>
    <x v="4"/>
    <x v="15"/>
    <s v="W8"/>
    <x v="15"/>
    <s v="11VMB00344"/>
    <m/>
    <s v="Export"/>
    <x v="5"/>
    <x v="2"/>
    <s v="Ri"/>
    <x v="4"/>
    <n v="0"/>
    <n v="0"/>
    <n v="0"/>
    <n v="0"/>
    <m/>
    <m/>
    <n v="0"/>
    <n v="0"/>
    <n v="0"/>
    <n v="0"/>
    <m/>
    <m/>
  </r>
  <r>
    <x v="0"/>
    <x v="1"/>
    <x v="0"/>
    <d v="2022-02-14T00:00:00"/>
    <d v="2022-02-20T00:00:00"/>
    <x v="0"/>
    <x v="4"/>
    <x v="15"/>
    <s v="W8"/>
    <x v="15"/>
    <s v="11VMB00345"/>
    <m/>
    <s v="Domestic"/>
    <x v="5"/>
    <x v="2"/>
    <s v=""/>
    <x v="4"/>
    <n v="0"/>
    <n v="0"/>
    <n v="0"/>
    <n v="0"/>
    <m/>
    <m/>
    <n v="0"/>
    <n v="0"/>
    <n v="0"/>
    <n v="0"/>
    <m/>
    <m/>
  </r>
  <r>
    <x v="0"/>
    <x v="1"/>
    <x v="0"/>
    <d v="2022-02-14T00:00:00"/>
    <d v="2022-02-20T00:00:00"/>
    <x v="0"/>
    <x v="4"/>
    <x v="15"/>
    <s v="W8"/>
    <x v="15"/>
    <s v="11VMB00405"/>
    <m/>
    <s v="Domestic"/>
    <x v="5"/>
    <x v="2"/>
    <s v=""/>
    <x v="1"/>
    <n v="0"/>
    <n v="0"/>
    <n v="0"/>
    <n v="0"/>
    <m/>
    <m/>
    <n v="0"/>
    <n v="0"/>
    <n v="0"/>
    <n v="0"/>
    <m/>
    <m/>
  </r>
  <r>
    <x v="0"/>
    <x v="1"/>
    <x v="0"/>
    <d v="2022-02-14T00:00:00"/>
    <d v="2022-02-20T00:00:00"/>
    <x v="0"/>
    <x v="4"/>
    <x v="15"/>
    <s v="W8"/>
    <x v="15"/>
    <s v="11VMB00406"/>
    <m/>
    <s v="Domestic"/>
    <x v="5"/>
    <x v="10"/>
    <s v="Co"/>
    <x v="1"/>
    <n v="0"/>
    <n v="368"/>
    <n v="368"/>
    <n v="0"/>
    <m/>
    <m/>
    <n v="370"/>
    <n v="368"/>
    <n v="2"/>
    <n v="0.99459459459459465"/>
    <m/>
    <m/>
  </r>
  <r>
    <x v="0"/>
    <x v="1"/>
    <x v="0"/>
    <d v="2022-02-14T00:00:00"/>
    <d v="2022-02-20T00:00:00"/>
    <x v="0"/>
    <x v="4"/>
    <x v="15"/>
    <s v="W8"/>
    <x v="15"/>
    <s v="11VMB00408"/>
    <m/>
    <s v="Domestic"/>
    <x v="5"/>
    <x v="10"/>
    <s v="Co"/>
    <x v="1"/>
    <n v="0"/>
    <n v="0"/>
    <n v="0"/>
    <n v="0"/>
    <m/>
    <m/>
    <n v="0"/>
    <n v="0"/>
    <n v="0"/>
    <n v="0"/>
    <m/>
    <m/>
  </r>
  <r>
    <x v="0"/>
    <x v="1"/>
    <x v="0"/>
    <d v="2022-02-14T00:00:00"/>
    <d v="2022-02-20T00:00:00"/>
    <x v="0"/>
    <x v="4"/>
    <x v="15"/>
    <s v="W8"/>
    <x v="15"/>
    <s v="11VMB00417"/>
    <m/>
    <s v="Domestic"/>
    <x v="5"/>
    <x v="10"/>
    <s v="Co"/>
    <x v="1"/>
    <n v="0"/>
    <n v="0"/>
    <n v="0"/>
    <n v="0"/>
    <m/>
    <m/>
    <n v="0"/>
    <n v="0"/>
    <n v="0"/>
    <n v="0"/>
    <m/>
    <m/>
  </r>
  <r>
    <x v="0"/>
    <x v="1"/>
    <x v="0"/>
    <d v="2022-02-14T00:00:00"/>
    <d v="2022-02-20T00:00:00"/>
    <x v="0"/>
    <x v="4"/>
    <x v="15"/>
    <s v="W8"/>
    <x v="15"/>
    <s v="12EUR00003"/>
    <m/>
    <s v="Export"/>
    <x v="5"/>
    <x v="10"/>
    <s v=""/>
    <x v="1"/>
    <n v="0"/>
    <n v="0"/>
    <n v="0"/>
    <n v="0"/>
    <m/>
    <m/>
    <n v="0"/>
    <n v="0"/>
    <n v="0"/>
    <n v="0"/>
    <m/>
    <m/>
  </r>
  <r>
    <x v="0"/>
    <x v="1"/>
    <x v="0"/>
    <d v="2022-02-14T00:00:00"/>
    <d v="2022-02-20T00:00:00"/>
    <x v="0"/>
    <x v="4"/>
    <x v="15"/>
    <s v="W8"/>
    <x v="15"/>
    <s v="12EUR00004"/>
    <m/>
    <s v="Export"/>
    <x v="5"/>
    <x v="10"/>
    <s v=""/>
    <x v="1"/>
    <n v="0"/>
    <n v="0"/>
    <n v="0"/>
    <n v="0"/>
    <m/>
    <m/>
    <n v="0"/>
    <n v="0"/>
    <n v="0"/>
    <n v="0"/>
    <m/>
    <m/>
  </r>
  <r>
    <x v="0"/>
    <x v="1"/>
    <x v="0"/>
    <d v="2022-02-14T00:00:00"/>
    <d v="2022-02-20T00:00:00"/>
    <x v="0"/>
    <x v="4"/>
    <x v="15"/>
    <s v="W8"/>
    <x v="15"/>
    <s v="12EUR00005"/>
    <m/>
    <s v="Export"/>
    <x v="5"/>
    <x v="10"/>
    <s v=""/>
    <x v="1"/>
    <n v="0"/>
    <n v="0"/>
    <n v="0"/>
    <n v="0"/>
    <m/>
    <m/>
    <n v="0"/>
    <n v="0"/>
    <n v="0"/>
    <n v="0"/>
    <m/>
    <m/>
  </r>
  <r>
    <x v="0"/>
    <x v="1"/>
    <x v="0"/>
    <d v="2022-02-14T00:00:00"/>
    <d v="2022-02-20T00:00:00"/>
    <x v="0"/>
    <x v="4"/>
    <x v="15"/>
    <s v="W8"/>
    <x v="15"/>
    <s v="12EUR00006"/>
    <m/>
    <s v="Export"/>
    <x v="5"/>
    <x v="10"/>
    <s v=""/>
    <x v="1"/>
    <n v="0"/>
    <n v="0"/>
    <n v="0"/>
    <n v="0"/>
    <m/>
    <m/>
    <n v="0"/>
    <n v="0"/>
    <n v="0"/>
    <n v="0"/>
    <m/>
    <m/>
  </r>
  <r>
    <x v="0"/>
    <x v="1"/>
    <x v="0"/>
    <d v="2022-02-14T00:00:00"/>
    <d v="2022-02-20T00:00:00"/>
    <x v="0"/>
    <x v="4"/>
    <x v="15"/>
    <s v="W8"/>
    <x v="15"/>
    <s v="TPCECC004"/>
    <m/>
    <s v="Domestic"/>
    <x v="5"/>
    <x v="10"/>
    <s v="Co"/>
    <x v="0"/>
    <n v="0"/>
    <n v="0"/>
    <n v="0"/>
    <n v="0"/>
    <m/>
    <m/>
    <n v="0"/>
    <n v="0"/>
    <n v="0"/>
    <n v="0"/>
    <m/>
    <m/>
  </r>
  <r>
    <x v="0"/>
    <x v="1"/>
    <x v="0"/>
    <d v="2022-02-14T00:00:00"/>
    <d v="2022-02-20T00:00:00"/>
    <x v="0"/>
    <x v="4"/>
    <x v="15"/>
    <s v="W8"/>
    <x v="15"/>
    <s v="TPCECC005"/>
    <m/>
    <s v="Domestic"/>
    <x v="5"/>
    <x v="10"/>
    <s v="Co"/>
    <x v="0"/>
    <n v="1800"/>
    <n v="1848.3"/>
    <n v="48.299999999999955"/>
    <n v="0.97316666666666674"/>
    <m/>
    <m/>
    <n v="1800"/>
    <n v="1848.3"/>
    <n v="48.299999999999955"/>
    <n v="0.97316666666666674"/>
    <m/>
    <m/>
  </r>
  <r>
    <x v="0"/>
    <x v="1"/>
    <x v="0"/>
    <d v="2022-02-14T00:00:00"/>
    <d v="2022-02-20T00:00:00"/>
    <x v="0"/>
    <x v="4"/>
    <x v="15"/>
    <s v="W8"/>
    <x v="15"/>
    <s v="TPCECC007"/>
    <m/>
    <s v="Domestic"/>
    <x v="5"/>
    <x v="10"/>
    <s v="Co"/>
    <x v="0"/>
    <n v="0"/>
    <n v="0"/>
    <n v="0"/>
    <n v="0"/>
    <m/>
    <m/>
    <n v="0"/>
    <n v="0"/>
    <n v="0"/>
    <n v="0"/>
    <m/>
    <m/>
  </r>
  <r>
    <x v="0"/>
    <x v="1"/>
    <x v="0"/>
    <d v="2022-02-14T00:00:00"/>
    <d v="2022-02-20T00:00:00"/>
    <x v="0"/>
    <x v="4"/>
    <x v="15"/>
    <s v="W8"/>
    <x v="15"/>
    <s v="TRCEOL009"/>
    <m/>
    <s v="Domestic"/>
    <x v="6"/>
    <x v="3"/>
    <s v="Te"/>
    <x v="0"/>
    <n v="0"/>
    <n v="0"/>
    <n v="0"/>
    <n v="0"/>
    <m/>
    <m/>
    <n v="0"/>
    <n v="0"/>
    <n v="0"/>
    <n v="0"/>
    <m/>
    <m/>
  </r>
  <r>
    <x v="0"/>
    <x v="1"/>
    <x v="0"/>
    <d v="2022-02-14T00:00:00"/>
    <d v="2022-02-20T00:00:00"/>
    <x v="0"/>
    <x v="4"/>
    <x v="15"/>
    <s v="W8"/>
    <x v="15"/>
    <s v="TRCEOL024"/>
    <m/>
    <s v="Domestic"/>
    <x v="6"/>
    <x v="3"/>
    <s v="Te"/>
    <x v="0"/>
    <n v="1300"/>
    <n v="1161.5999999999999"/>
    <n v="138.40000000000009"/>
    <n v="0.8935384615384615"/>
    <m/>
    <m/>
    <n v="1300"/>
    <n v="1161.5999999999999"/>
    <n v="138.40000000000009"/>
    <n v="0.8935384615384615"/>
    <m/>
    <m/>
  </r>
  <r>
    <x v="0"/>
    <x v="1"/>
    <x v="0"/>
    <d v="2022-02-14T00:00:00"/>
    <d v="2022-02-20T00:00:00"/>
    <x v="0"/>
    <x v="4"/>
    <x v="15"/>
    <s v="W8"/>
    <x v="15"/>
    <s v="TRCEOL032"/>
    <m/>
    <s v="Domestic"/>
    <x v="6"/>
    <x v="3"/>
    <s v=""/>
    <x v="0"/>
    <n v="0"/>
    <n v="0"/>
    <n v="0"/>
    <n v="0"/>
    <m/>
    <m/>
    <n v="0"/>
    <n v="0"/>
    <n v="0"/>
    <n v="0"/>
    <m/>
    <m/>
  </r>
  <r>
    <x v="0"/>
    <x v="1"/>
    <x v="0"/>
    <d v="2022-02-14T00:00:00"/>
    <d v="2022-02-20T00:00:00"/>
    <x v="0"/>
    <x v="4"/>
    <x v="15"/>
    <s v="W8"/>
    <x v="15"/>
    <s v="TRCEOL033"/>
    <m/>
    <s v="Domestic"/>
    <x v="6"/>
    <x v="3"/>
    <s v="Te"/>
    <x v="0"/>
    <n v="0"/>
    <n v="0"/>
    <n v="0"/>
    <n v="0"/>
    <m/>
    <m/>
    <n v="0"/>
    <n v="0"/>
    <n v="0"/>
    <n v="0"/>
    <m/>
    <m/>
  </r>
  <r>
    <x v="0"/>
    <x v="1"/>
    <x v="0"/>
    <d v="2022-02-14T00:00:00"/>
    <d v="2022-02-20T00:00:00"/>
    <x v="0"/>
    <x v="4"/>
    <x v="15"/>
    <s v="W8"/>
    <x v="15"/>
    <s v="TRCEOL035"/>
    <m/>
    <s v="Domestic"/>
    <x v="6"/>
    <x v="3"/>
    <s v="Te"/>
    <x v="0"/>
    <n v="0"/>
    <n v="0"/>
    <n v="0"/>
    <n v="0"/>
    <m/>
    <m/>
    <n v="0"/>
    <n v="0"/>
    <n v="0"/>
    <n v="0"/>
    <m/>
    <m/>
  </r>
  <r>
    <x v="0"/>
    <x v="1"/>
    <x v="0"/>
    <d v="2022-02-14T00:00:00"/>
    <d v="2022-02-20T00:00:00"/>
    <x v="0"/>
    <x v="4"/>
    <x v="15"/>
    <s v="W8"/>
    <x v="15"/>
    <s v="TRCEOL037"/>
    <m/>
    <s v="Domestic"/>
    <x v="6"/>
    <x v="3"/>
    <s v=""/>
    <x v="0"/>
    <n v="0"/>
    <n v="0"/>
    <n v="0"/>
    <n v="0"/>
    <m/>
    <m/>
    <n v="0"/>
    <n v="0"/>
    <n v="0"/>
    <n v="0"/>
    <m/>
    <m/>
  </r>
  <r>
    <x v="0"/>
    <x v="1"/>
    <x v="0"/>
    <d v="2022-02-14T00:00:00"/>
    <d v="2022-02-20T00:00:00"/>
    <x v="0"/>
    <x v="4"/>
    <x v="15"/>
    <s v="W8"/>
    <x v="15"/>
    <s v="TRCEOL039"/>
    <m/>
    <s v="Domestic"/>
    <x v="6"/>
    <x v="3"/>
    <s v="Te"/>
    <x v="0"/>
    <n v="200"/>
    <n v="201.6"/>
    <n v="1.5999999999999943"/>
    <n v="0.99199999999999999"/>
    <m/>
    <m/>
    <n v="200"/>
    <n v="201.6"/>
    <n v="1.5999999999999943"/>
    <n v="0.99199999999999999"/>
    <m/>
    <m/>
  </r>
  <r>
    <x v="0"/>
    <x v="1"/>
    <x v="0"/>
    <d v="2022-02-14T00:00:00"/>
    <d v="2022-02-20T00:00:00"/>
    <x v="0"/>
    <x v="4"/>
    <x v="15"/>
    <s v="W8"/>
    <x v="15"/>
    <s v="170116"/>
    <m/>
    <s v="Domestic"/>
    <x v="7"/>
    <x v="6"/>
    <s v=""/>
    <x v="7"/>
    <n v="0"/>
    <n v="0"/>
    <n v="0"/>
    <n v="0"/>
    <m/>
    <m/>
    <n v="0"/>
    <n v="0"/>
    <n v="0"/>
    <n v="0"/>
    <m/>
    <m/>
  </r>
  <r>
    <x v="0"/>
    <x v="1"/>
    <x v="0"/>
    <d v="2022-02-14T00:00:00"/>
    <d v="2022-02-20T00:00:00"/>
    <x v="0"/>
    <x v="4"/>
    <x v="15"/>
    <s v="W8"/>
    <x v="15"/>
    <s v="174609"/>
    <m/>
    <s v="Domestic"/>
    <x v="7"/>
    <x v="6"/>
    <s v=""/>
    <x v="7"/>
    <n v="0"/>
    <n v="0"/>
    <n v="0"/>
    <n v="0"/>
    <m/>
    <m/>
    <n v="0"/>
    <n v="0"/>
    <n v="0"/>
    <n v="0"/>
    <m/>
    <m/>
  </r>
  <r>
    <x v="0"/>
    <x v="1"/>
    <x v="0"/>
    <d v="2022-02-14T00:00:00"/>
    <d v="2022-02-20T00:00:00"/>
    <x v="0"/>
    <x v="4"/>
    <x v="15"/>
    <s v="W8"/>
    <x v="15"/>
    <s v="175223"/>
    <m/>
    <s v="Domestic"/>
    <x v="7"/>
    <x v="6"/>
    <s v=""/>
    <x v="7"/>
    <n v="0"/>
    <n v="0"/>
    <n v="0"/>
    <n v="0"/>
    <m/>
    <m/>
    <n v="0"/>
    <n v="0"/>
    <n v="0"/>
    <n v="0"/>
    <m/>
    <m/>
  </r>
  <r>
    <x v="0"/>
    <x v="1"/>
    <x v="0"/>
    <d v="2022-02-14T00:00:00"/>
    <d v="2022-02-20T00:00:00"/>
    <x v="0"/>
    <x v="4"/>
    <x v="15"/>
    <s v="W8"/>
    <x v="15"/>
    <s v="180817"/>
    <m/>
    <s v="Domestic"/>
    <x v="7"/>
    <x v="6"/>
    <s v=""/>
    <x v="7"/>
    <n v="0"/>
    <n v="0"/>
    <n v="0"/>
    <n v="0"/>
    <m/>
    <m/>
    <n v="0"/>
    <n v="0"/>
    <n v="0"/>
    <n v="0"/>
    <m/>
    <m/>
  </r>
  <r>
    <x v="0"/>
    <x v="1"/>
    <x v="0"/>
    <d v="2022-02-14T00:00:00"/>
    <d v="2022-02-20T00:00:00"/>
    <x v="0"/>
    <x v="4"/>
    <x v="15"/>
    <s v="W8"/>
    <x v="15"/>
    <s v="193317"/>
    <m/>
    <s v="Domestic"/>
    <x v="7"/>
    <x v="6"/>
    <s v=""/>
    <x v="7"/>
    <n v="0"/>
    <n v="0"/>
    <n v="0"/>
    <n v="0"/>
    <m/>
    <m/>
    <n v="0"/>
    <n v="0"/>
    <n v="0"/>
    <n v="0"/>
    <m/>
    <m/>
  </r>
  <r>
    <x v="0"/>
    <x v="1"/>
    <x v="0"/>
    <d v="2022-02-14T00:00:00"/>
    <d v="2022-02-20T00:00:00"/>
    <x v="0"/>
    <x v="4"/>
    <x v="15"/>
    <s v="W8"/>
    <x v="15"/>
    <s v="197011"/>
    <m/>
    <s v="Domestic"/>
    <x v="7"/>
    <x v="6"/>
    <s v=""/>
    <x v="7"/>
    <n v="0"/>
    <n v="0"/>
    <n v="0"/>
    <n v="0"/>
    <m/>
    <m/>
    <n v="0"/>
    <n v="0"/>
    <n v="0"/>
    <n v="0"/>
    <m/>
    <m/>
  </r>
  <r>
    <x v="0"/>
    <x v="1"/>
    <x v="0"/>
    <d v="2022-02-14T00:00:00"/>
    <d v="2022-02-20T00:00:00"/>
    <x v="0"/>
    <x v="4"/>
    <x v="15"/>
    <s v="W8"/>
    <x v="15"/>
    <s v="TPCESO003"/>
    <m/>
    <s v="Domestic"/>
    <x v="7"/>
    <x v="6"/>
    <s v=""/>
    <x v="0"/>
    <n v="0"/>
    <n v="0"/>
    <n v="0"/>
    <n v="0"/>
    <m/>
    <m/>
    <n v="0"/>
    <n v="0"/>
    <n v="0"/>
    <n v="0"/>
    <m/>
    <m/>
  </r>
  <r>
    <x v="0"/>
    <x v="1"/>
    <x v="0"/>
    <d v="2022-02-14T00:00:00"/>
    <d v="2022-02-20T00:00:00"/>
    <x v="0"/>
    <x v="4"/>
    <x v="15"/>
    <s v="W8"/>
    <x v="15"/>
    <s v="TPCESO004"/>
    <m/>
    <s v="Domestic"/>
    <x v="7"/>
    <x v="6"/>
    <s v=""/>
    <x v="0"/>
    <n v="0"/>
    <n v="0"/>
    <n v="0"/>
    <n v="0"/>
    <m/>
    <m/>
    <n v="0"/>
    <n v="0"/>
    <n v="0"/>
    <n v="0"/>
    <m/>
    <m/>
  </r>
  <r>
    <x v="0"/>
    <x v="1"/>
    <x v="0"/>
    <d v="2022-02-07T00:00:00"/>
    <d v="2022-02-13T00:00:00"/>
    <x v="0"/>
    <x v="4"/>
    <x v="16"/>
    <s v="W7"/>
    <x v="16"/>
    <s v="BTPOHYBC01"/>
    <m/>
    <s v="Domestic"/>
    <x v="0"/>
    <x v="9"/>
    <s v=""/>
    <x v="0"/>
    <n v="0"/>
    <n v="0"/>
    <n v="0"/>
    <n v="0"/>
    <m/>
    <m/>
    <n v="0"/>
    <n v="0"/>
    <n v="0"/>
    <n v="0"/>
    <m/>
    <m/>
  </r>
  <r>
    <x v="0"/>
    <x v="1"/>
    <x v="0"/>
    <d v="2022-02-07T00:00:00"/>
    <d v="2022-02-13T00:00:00"/>
    <x v="0"/>
    <x v="4"/>
    <x v="16"/>
    <s v="W7"/>
    <x v="16"/>
    <s v="HHGCBXE001"/>
    <m/>
    <s v="Domestic"/>
    <x v="0"/>
    <x v="9"/>
    <s v=""/>
    <x v="1"/>
    <n v="0"/>
    <n v="0"/>
    <n v="0"/>
    <n v="0"/>
    <m/>
    <m/>
    <n v="0"/>
    <n v="0"/>
    <n v="0"/>
    <n v="0"/>
    <m/>
    <m/>
  </r>
  <r>
    <x v="0"/>
    <x v="1"/>
    <x v="0"/>
    <d v="2022-02-07T00:00:00"/>
    <d v="2022-02-13T00:00:00"/>
    <x v="0"/>
    <x v="4"/>
    <x v="16"/>
    <s v="W7"/>
    <x v="16"/>
    <s v="HHGCBXE002"/>
    <m/>
    <s v="Domestic"/>
    <x v="0"/>
    <x v="9"/>
    <s v=""/>
    <x v="1"/>
    <n v="0"/>
    <n v="0"/>
    <n v="0"/>
    <n v="0"/>
    <m/>
    <m/>
    <n v="0"/>
    <n v="0"/>
    <n v="0"/>
    <n v="0"/>
    <m/>
    <m/>
  </r>
  <r>
    <x v="0"/>
    <x v="1"/>
    <x v="0"/>
    <d v="2022-02-07T00:00:00"/>
    <d v="2022-02-13T00:00:00"/>
    <x v="0"/>
    <x v="4"/>
    <x v="16"/>
    <s v="W7"/>
    <x v="16"/>
    <s v="HHGCBXE003"/>
    <m/>
    <s v="Domestic"/>
    <x v="0"/>
    <x v="9"/>
    <s v=""/>
    <x v="1"/>
    <n v="0"/>
    <n v="0"/>
    <n v="0"/>
    <n v="0"/>
    <m/>
    <m/>
    <n v="0"/>
    <n v="0"/>
    <n v="0"/>
    <n v="0"/>
    <m/>
    <m/>
  </r>
  <r>
    <x v="0"/>
    <x v="1"/>
    <x v="0"/>
    <d v="2022-02-07T00:00:00"/>
    <d v="2022-02-13T00:00:00"/>
    <x v="0"/>
    <x v="4"/>
    <x v="16"/>
    <s v="W7"/>
    <x v="16"/>
    <s v="HHGCBXE005"/>
    <m/>
    <s v="Domestic"/>
    <x v="0"/>
    <x v="9"/>
    <s v="Ma"/>
    <x v="1"/>
    <n v="0"/>
    <n v="0"/>
    <n v="0"/>
    <n v="0"/>
    <m/>
    <m/>
    <n v="0"/>
    <n v="0"/>
    <n v="0"/>
    <n v="0"/>
    <m/>
    <m/>
  </r>
  <r>
    <x v="0"/>
    <x v="1"/>
    <x v="0"/>
    <d v="2022-02-07T00:00:00"/>
    <d v="2022-02-13T00:00:00"/>
    <x v="0"/>
    <x v="4"/>
    <x v="16"/>
    <s v="W7"/>
    <x v="16"/>
    <s v="TPCEBB033"/>
    <m/>
    <s v="Domestic"/>
    <x v="0"/>
    <x v="5"/>
    <s v="So"/>
    <x v="0"/>
    <n v="0"/>
    <n v="0"/>
    <n v="0"/>
    <n v="0"/>
    <m/>
    <m/>
    <n v="0"/>
    <n v="0"/>
    <n v="0"/>
    <n v="0"/>
    <m/>
    <m/>
  </r>
  <r>
    <x v="0"/>
    <x v="1"/>
    <x v="0"/>
    <d v="2022-02-07T00:00:00"/>
    <d v="2022-02-13T00:00:00"/>
    <x v="0"/>
    <x v="4"/>
    <x v="16"/>
    <s v="W7"/>
    <x v="16"/>
    <s v="TPCEBB034"/>
    <m/>
    <s v="Domestic"/>
    <x v="0"/>
    <x v="5"/>
    <s v="So"/>
    <x v="0"/>
    <n v="0"/>
    <n v="0"/>
    <n v="0"/>
    <n v="0"/>
    <m/>
    <m/>
    <n v="0"/>
    <n v="0"/>
    <n v="0"/>
    <n v="0"/>
    <m/>
    <m/>
  </r>
  <r>
    <x v="0"/>
    <x v="1"/>
    <x v="0"/>
    <d v="2022-02-07T00:00:00"/>
    <d v="2022-02-13T00:00:00"/>
    <x v="0"/>
    <x v="4"/>
    <x v="16"/>
    <s v="W7"/>
    <x v="16"/>
    <s v="TPCEBX039"/>
    <m/>
    <s v="Domestic"/>
    <x v="0"/>
    <x v="9"/>
    <s v="Ma"/>
    <x v="1"/>
    <n v="0"/>
    <n v="0"/>
    <n v="0"/>
    <n v="0"/>
    <m/>
    <m/>
    <n v="0"/>
    <n v="0"/>
    <n v="0"/>
    <n v="0"/>
    <m/>
    <m/>
  </r>
  <r>
    <x v="0"/>
    <x v="1"/>
    <x v="0"/>
    <d v="2022-02-07T00:00:00"/>
    <d v="2022-02-13T00:00:00"/>
    <x v="0"/>
    <x v="4"/>
    <x v="16"/>
    <s v="W7"/>
    <x v="16"/>
    <s v="TPCEBX040"/>
    <m/>
    <s v="Domestic"/>
    <x v="0"/>
    <x v="9"/>
    <s v="Ma"/>
    <x v="0"/>
    <n v="0"/>
    <n v="0"/>
    <n v="0"/>
    <n v="0"/>
    <m/>
    <m/>
    <n v="0"/>
    <n v="0"/>
    <n v="0"/>
    <n v="0"/>
    <m/>
    <m/>
  </r>
  <r>
    <x v="0"/>
    <x v="1"/>
    <x v="0"/>
    <d v="2022-02-07T00:00:00"/>
    <d v="2022-02-13T00:00:00"/>
    <x v="0"/>
    <x v="4"/>
    <x v="16"/>
    <s v="W7"/>
    <x v="16"/>
    <s v="TPCEBX040"/>
    <m/>
    <s v="Domestic"/>
    <x v="0"/>
    <x v="9"/>
    <s v="Ma"/>
    <x v="1"/>
    <n v="0"/>
    <n v="0"/>
    <n v="0"/>
    <n v="0"/>
    <m/>
    <m/>
    <n v="0"/>
    <n v="0"/>
    <n v="0"/>
    <n v="0"/>
    <m/>
    <m/>
  </r>
  <r>
    <x v="0"/>
    <x v="1"/>
    <x v="0"/>
    <d v="2022-02-07T00:00:00"/>
    <d v="2022-02-13T00:00:00"/>
    <x v="0"/>
    <x v="4"/>
    <x v="16"/>
    <s v="W7"/>
    <x v="16"/>
    <s v="TPCEBX041"/>
    <m/>
    <s v="Domestic"/>
    <x v="0"/>
    <x v="9"/>
    <s v="Ma"/>
    <x v="1"/>
    <n v="0"/>
    <n v="0"/>
    <n v="0"/>
    <n v="0"/>
    <m/>
    <m/>
    <n v="0"/>
    <n v="0"/>
    <n v="0"/>
    <n v="0"/>
    <m/>
    <m/>
  </r>
  <r>
    <x v="0"/>
    <x v="1"/>
    <x v="0"/>
    <d v="2022-02-07T00:00:00"/>
    <d v="2022-02-13T00:00:00"/>
    <x v="0"/>
    <x v="4"/>
    <x v="16"/>
    <s v="W7"/>
    <x v="16"/>
    <s v="TPCEBX043"/>
    <m/>
    <s v="Domestic"/>
    <x v="0"/>
    <x v="9"/>
    <s v="Ma"/>
    <x v="0"/>
    <n v="0"/>
    <n v="0"/>
    <n v="0"/>
    <n v="0"/>
    <m/>
    <m/>
    <n v="0"/>
    <n v="0"/>
    <n v="0"/>
    <n v="0"/>
    <m/>
    <m/>
  </r>
  <r>
    <x v="0"/>
    <x v="1"/>
    <x v="0"/>
    <d v="2022-02-07T00:00:00"/>
    <d v="2022-02-13T00:00:00"/>
    <x v="0"/>
    <x v="4"/>
    <x v="16"/>
    <s v="W7"/>
    <x v="16"/>
    <s v="TPCEBX043"/>
    <m/>
    <s v="Domestic"/>
    <x v="0"/>
    <x v="9"/>
    <s v="Ma"/>
    <x v="1"/>
    <n v="0"/>
    <n v="0"/>
    <n v="0"/>
    <n v="0"/>
    <m/>
    <m/>
    <n v="0"/>
    <n v="0"/>
    <n v="0"/>
    <n v="0"/>
    <m/>
    <m/>
  </r>
  <r>
    <x v="0"/>
    <x v="1"/>
    <x v="0"/>
    <d v="2022-02-07T00:00:00"/>
    <d v="2022-02-13T00:00:00"/>
    <x v="0"/>
    <x v="4"/>
    <x v="16"/>
    <s v="W7"/>
    <x v="16"/>
    <s v="TPCEBX044"/>
    <m/>
    <s v="Domestic"/>
    <x v="0"/>
    <x v="9"/>
    <s v="Ma"/>
    <x v="1"/>
    <n v="0"/>
    <n v="0"/>
    <n v="0"/>
    <n v="0"/>
    <m/>
    <m/>
    <n v="0"/>
    <n v="0"/>
    <n v="0"/>
    <n v="0"/>
    <m/>
    <m/>
  </r>
  <r>
    <x v="0"/>
    <x v="1"/>
    <x v="0"/>
    <d v="2022-02-07T00:00:00"/>
    <d v="2022-02-13T00:00:00"/>
    <x v="0"/>
    <x v="4"/>
    <x v="16"/>
    <s v="W7"/>
    <x v="16"/>
    <s v="TPCEBX045"/>
    <m/>
    <s v="Domestic"/>
    <x v="0"/>
    <x v="9"/>
    <s v="Ma"/>
    <x v="0"/>
    <n v="0"/>
    <n v="0"/>
    <n v="0"/>
    <n v="0"/>
    <m/>
    <m/>
    <n v="0"/>
    <n v="0"/>
    <n v="0"/>
    <n v="0"/>
    <m/>
    <m/>
  </r>
  <r>
    <x v="0"/>
    <x v="1"/>
    <x v="0"/>
    <d v="2022-02-07T00:00:00"/>
    <d v="2022-02-13T00:00:00"/>
    <x v="0"/>
    <x v="4"/>
    <x v="16"/>
    <s v="W7"/>
    <x v="16"/>
    <s v="TPCEBX045"/>
    <m/>
    <s v="Domestic"/>
    <x v="0"/>
    <x v="9"/>
    <s v="Ma"/>
    <x v="1"/>
    <n v="0"/>
    <n v="0"/>
    <n v="0"/>
    <n v="0"/>
    <m/>
    <m/>
    <n v="0"/>
    <n v="0"/>
    <n v="0"/>
    <n v="0"/>
    <m/>
    <m/>
  </r>
  <r>
    <x v="0"/>
    <x v="1"/>
    <x v="0"/>
    <d v="2022-02-07T00:00:00"/>
    <d v="2022-02-13T00:00:00"/>
    <x v="0"/>
    <x v="4"/>
    <x v="16"/>
    <s v="W7"/>
    <x v="16"/>
    <s v="TPCEBX046"/>
    <m/>
    <s v="Domestic"/>
    <x v="0"/>
    <x v="9"/>
    <s v="Ma"/>
    <x v="1"/>
    <n v="0"/>
    <n v="0"/>
    <n v="0"/>
    <n v="0"/>
    <m/>
    <m/>
    <n v="0"/>
    <n v="0"/>
    <n v="0"/>
    <n v="0"/>
    <m/>
    <m/>
  </r>
  <r>
    <x v="0"/>
    <x v="1"/>
    <x v="0"/>
    <d v="2022-02-07T00:00:00"/>
    <d v="2022-02-13T00:00:00"/>
    <x v="0"/>
    <x v="4"/>
    <x v="16"/>
    <s v="W7"/>
    <x v="16"/>
    <s v="TPCEBX061"/>
    <m/>
    <s v="Domestic"/>
    <x v="0"/>
    <x v="9"/>
    <s v="Ma"/>
    <x v="0"/>
    <n v="0"/>
    <n v="0"/>
    <n v="0"/>
    <n v="0"/>
    <m/>
    <m/>
    <n v="0"/>
    <n v="0"/>
    <n v="0"/>
    <n v="0"/>
    <m/>
    <m/>
  </r>
  <r>
    <x v="0"/>
    <x v="1"/>
    <x v="0"/>
    <d v="2022-02-07T00:00:00"/>
    <d v="2022-02-13T00:00:00"/>
    <x v="0"/>
    <x v="4"/>
    <x v="16"/>
    <s v="W7"/>
    <x v="16"/>
    <s v="TPCEBX061"/>
    <m/>
    <s v="Domestic"/>
    <x v="0"/>
    <x v="9"/>
    <s v="Ma"/>
    <x v="1"/>
    <n v="0"/>
    <n v="0"/>
    <n v="0"/>
    <n v="0"/>
    <m/>
    <m/>
    <n v="0"/>
    <n v="0"/>
    <n v="0"/>
    <n v="0"/>
    <m/>
    <m/>
  </r>
  <r>
    <x v="0"/>
    <x v="1"/>
    <x v="0"/>
    <d v="2022-02-07T00:00:00"/>
    <d v="2022-02-13T00:00:00"/>
    <x v="0"/>
    <x v="4"/>
    <x v="16"/>
    <s v="W7"/>
    <x v="16"/>
    <s v="TPCEBX062"/>
    <m/>
    <s v="Domestic"/>
    <x v="0"/>
    <x v="9"/>
    <s v="Ma"/>
    <x v="0"/>
    <n v="0"/>
    <n v="0"/>
    <n v="0"/>
    <n v="0"/>
    <m/>
    <m/>
    <n v="0"/>
    <n v="0"/>
    <n v="0"/>
    <n v="0"/>
    <m/>
    <m/>
  </r>
  <r>
    <x v="0"/>
    <x v="1"/>
    <x v="0"/>
    <d v="2022-02-07T00:00:00"/>
    <d v="2022-02-13T00:00:00"/>
    <x v="0"/>
    <x v="4"/>
    <x v="16"/>
    <s v="W7"/>
    <x v="16"/>
    <s v="TPCEBX062"/>
    <m/>
    <s v="Domestic"/>
    <x v="0"/>
    <x v="9"/>
    <s v="Ma"/>
    <x v="1"/>
    <n v="0"/>
    <n v="0"/>
    <n v="0"/>
    <n v="0"/>
    <m/>
    <m/>
    <n v="0"/>
    <n v="0"/>
    <n v="0"/>
    <n v="0"/>
    <m/>
    <m/>
  </r>
  <r>
    <x v="0"/>
    <x v="1"/>
    <x v="0"/>
    <d v="2022-02-07T00:00:00"/>
    <d v="2022-02-13T00:00:00"/>
    <x v="0"/>
    <x v="4"/>
    <x v="16"/>
    <s v="W7"/>
    <x v="16"/>
    <s v="TPCEBX063"/>
    <m/>
    <s v="Domestic"/>
    <x v="0"/>
    <x v="9"/>
    <s v="Ma"/>
    <x v="0"/>
    <n v="0"/>
    <n v="0"/>
    <n v="0"/>
    <n v="0"/>
    <m/>
    <m/>
    <n v="0"/>
    <n v="0"/>
    <n v="0"/>
    <n v="0"/>
    <m/>
    <m/>
  </r>
  <r>
    <x v="0"/>
    <x v="1"/>
    <x v="0"/>
    <d v="2022-02-07T00:00:00"/>
    <d v="2022-02-13T00:00:00"/>
    <x v="0"/>
    <x v="4"/>
    <x v="16"/>
    <s v="W7"/>
    <x v="16"/>
    <s v="TPCEBX063"/>
    <m/>
    <s v="Domestic"/>
    <x v="0"/>
    <x v="9"/>
    <s v="Ma"/>
    <x v="1"/>
    <n v="0"/>
    <n v="0"/>
    <n v="0"/>
    <n v="0"/>
    <m/>
    <m/>
    <n v="0"/>
    <n v="0"/>
    <n v="0"/>
    <n v="0"/>
    <m/>
    <m/>
  </r>
  <r>
    <x v="0"/>
    <x v="1"/>
    <x v="0"/>
    <d v="2022-02-07T00:00:00"/>
    <d v="2022-02-13T00:00:00"/>
    <x v="0"/>
    <x v="4"/>
    <x v="16"/>
    <s v="W7"/>
    <x v="16"/>
    <s v="TPCECG056"/>
    <m/>
    <s v="Domestic"/>
    <x v="0"/>
    <x v="2"/>
    <s v="Ri"/>
    <x v="0"/>
    <n v="0"/>
    <n v="0"/>
    <n v="0"/>
    <n v="0"/>
    <m/>
    <m/>
    <n v="0"/>
    <n v="0"/>
    <n v="0"/>
    <n v="0"/>
    <m/>
    <m/>
  </r>
  <r>
    <x v="0"/>
    <x v="1"/>
    <x v="0"/>
    <d v="2022-02-07T00:00:00"/>
    <d v="2022-02-13T00:00:00"/>
    <x v="0"/>
    <x v="4"/>
    <x v="16"/>
    <s v="W7"/>
    <x v="16"/>
    <s v="TPCECG056"/>
    <m/>
    <s v="Domestic"/>
    <x v="0"/>
    <x v="2"/>
    <s v="Ri"/>
    <x v="1"/>
    <n v="0"/>
    <n v="0"/>
    <n v="0"/>
    <n v="0"/>
    <m/>
    <m/>
    <n v="0"/>
    <n v="0"/>
    <n v="0"/>
    <n v="0"/>
    <m/>
    <m/>
  </r>
  <r>
    <x v="0"/>
    <x v="1"/>
    <x v="0"/>
    <d v="2022-02-07T00:00:00"/>
    <d v="2022-02-13T00:00:00"/>
    <x v="0"/>
    <x v="4"/>
    <x v="16"/>
    <s v="W7"/>
    <x v="16"/>
    <s v="TPCECG057"/>
    <m/>
    <s v="Domestic"/>
    <x v="0"/>
    <x v="2"/>
    <s v="Ri"/>
    <x v="0"/>
    <n v="0"/>
    <n v="0"/>
    <n v="0"/>
    <n v="0"/>
    <m/>
    <m/>
    <n v="0"/>
    <n v="0"/>
    <n v="0"/>
    <n v="0"/>
    <m/>
    <m/>
  </r>
  <r>
    <x v="0"/>
    <x v="1"/>
    <x v="0"/>
    <d v="2022-02-07T00:00:00"/>
    <d v="2022-02-13T00:00:00"/>
    <x v="0"/>
    <x v="4"/>
    <x v="16"/>
    <s v="W7"/>
    <x v="16"/>
    <s v="TPCECG057"/>
    <m/>
    <s v="Domestic"/>
    <x v="0"/>
    <x v="2"/>
    <s v="Ri"/>
    <x v="1"/>
    <n v="0"/>
    <n v="12099.600000000002"/>
    <n v="12099.600000000002"/>
    <n v="0"/>
    <m/>
    <m/>
    <n v="11880"/>
    <n v="12099.600000000002"/>
    <n v="219.60000000000218"/>
    <n v="0.98151515151515134"/>
    <m/>
    <m/>
  </r>
  <r>
    <x v="0"/>
    <x v="1"/>
    <x v="0"/>
    <d v="2022-02-07T00:00:00"/>
    <d v="2022-02-13T00:00:00"/>
    <x v="0"/>
    <x v="4"/>
    <x v="16"/>
    <s v="W7"/>
    <x v="16"/>
    <s v="TPCECG062"/>
    <m/>
    <s v="Domestic"/>
    <x v="0"/>
    <x v="2"/>
    <s v="Ri"/>
    <x v="0"/>
    <n v="0"/>
    <n v="0"/>
    <n v="0"/>
    <n v="0"/>
    <m/>
    <m/>
    <n v="0"/>
    <n v="0"/>
    <n v="0"/>
    <n v="0"/>
    <m/>
    <m/>
  </r>
  <r>
    <x v="0"/>
    <x v="1"/>
    <x v="0"/>
    <d v="2022-02-07T00:00:00"/>
    <d v="2022-02-13T00:00:00"/>
    <x v="0"/>
    <x v="4"/>
    <x v="16"/>
    <s v="W7"/>
    <x v="16"/>
    <s v="TPCECG062"/>
    <m/>
    <s v="Domestic"/>
    <x v="0"/>
    <x v="2"/>
    <s v="Ri"/>
    <x v="1"/>
    <n v="0"/>
    <n v="4545.5"/>
    <n v="4545.5"/>
    <n v="0"/>
    <m/>
    <m/>
    <n v="3960"/>
    <n v="4545.5"/>
    <n v="585.5"/>
    <n v="0.85214646464646471"/>
    <m/>
    <m/>
  </r>
  <r>
    <x v="0"/>
    <x v="1"/>
    <x v="0"/>
    <d v="2022-02-07T00:00:00"/>
    <d v="2022-02-13T00:00:00"/>
    <x v="0"/>
    <x v="4"/>
    <x v="16"/>
    <s v="W7"/>
    <x v="16"/>
    <s v="TPCECG063"/>
    <m/>
    <s v="Domestic"/>
    <x v="0"/>
    <x v="2"/>
    <s v="Ri"/>
    <x v="0"/>
    <n v="0"/>
    <n v="0"/>
    <n v="0"/>
    <n v="0"/>
    <m/>
    <m/>
    <n v="0"/>
    <n v="0"/>
    <n v="0"/>
    <n v="0"/>
    <m/>
    <m/>
  </r>
  <r>
    <x v="0"/>
    <x v="1"/>
    <x v="0"/>
    <d v="2022-02-07T00:00:00"/>
    <d v="2022-02-13T00:00:00"/>
    <x v="0"/>
    <x v="4"/>
    <x v="16"/>
    <s v="W7"/>
    <x v="16"/>
    <s v="TPCECG064"/>
    <m/>
    <s v="Domestic"/>
    <x v="0"/>
    <x v="2"/>
    <s v="Ri"/>
    <x v="0"/>
    <n v="0"/>
    <n v="0"/>
    <n v="0"/>
    <n v="0"/>
    <m/>
    <m/>
    <n v="0"/>
    <n v="0"/>
    <n v="0"/>
    <n v="0"/>
    <m/>
    <m/>
  </r>
  <r>
    <x v="0"/>
    <x v="1"/>
    <x v="0"/>
    <d v="2022-02-07T00:00:00"/>
    <d v="2022-02-13T00:00:00"/>
    <x v="0"/>
    <x v="4"/>
    <x v="16"/>
    <s v="W7"/>
    <x v="16"/>
    <s v="TPCECG064"/>
    <m/>
    <s v="Domestic"/>
    <x v="0"/>
    <x v="2"/>
    <s v="Ri"/>
    <x v="1"/>
    <n v="0"/>
    <n v="5208"/>
    <n v="5208"/>
    <n v="0"/>
    <m/>
    <m/>
    <n v="5940"/>
    <n v="5208"/>
    <n v="732"/>
    <n v="0.87676767676767675"/>
    <m/>
    <m/>
  </r>
  <r>
    <x v="0"/>
    <x v="1"/>
    <x v="0"/>
    <d v="2022-02-07T00:00:00"/>
    <d v="2022-02-13T00:00:00"/>
    <x v="0"/>
    <x v="4"/>
    <x v="16"/>
    <s v="W7"/>
    <x v="16"/>
    <s v="TPCECG065"/>
    <m/>
    <s v="Domestic"/>
    <x v="0"/>
    <x v="2"/>
    <s v="Ri"/>
    <x v="0"/>
    <n v="6800"/>
    <n v="7373"/>
    <n v="573"/>
    <n v="0.91573529411764709"/>
    <m/>
    <m/>
    <n v="6800"/>
    <n v="7373"/>
    <n v="573"/>
    <n v="0.91573529411764709"/>
    <m/>
    <m/>
  </r>
  <r>
    <x v="0"/>
    <x v="1"/>
    <x v="0"/>
    <d v="2022-02-07T00:00:00"/>
    <d v="2022-02-13T00:00:00"/>
    <x v="0"/>
    <x v="4"/>
    <x v="16"/>
    <s v="W7"/>
    <x v="16"/>
    <s v="TPCECG066"/>
    <m/>
    <s v="Domestic"/>
    <x v="0"/>
    <x v="11"/>
    <s v="Ne"/>
    <x v="0"/>
    <n v="2000"/>
    <n v="1992.6"/>
    <n v="7.4000000000000909"/>
    <n v="0.99629999999999996"/>
    <m/>
    <m/>
    <n v="2000"/>
    <n v="1992.6"/>
    <n v="7.4000000000000909"/>
    <n v="0.99629999999999996"/>
    <m/>
    <m/>
  </r>
  <r>
    <x v="0"/>
    <x v="1"/>
    <x v="0"/>
    <d v="2022-02-07T00:00:00"/>
    <d v="2022-02-13T00:00:00"/>
    <x v="0"/>
    <x v="4"/>
    <x v="16"/>
    <s v="W7"/>
    <x v="16"/>
    <s v="TPCECG067"/>
    <m/>
    <s v="Domestic"/>
    <x v="0"/>
    <x v="11"/>
    <s v="Ne"/>
    <x v="0"/>
    <n v="4000"/>
    <n v="5917"/>
    <n v="1917"/>
    <n v="0.52075000000000005"/>
    <m/>
    <m/>
    <n v="5000"/>
    <n v="5917"/>
    <n v="917"/>
    <n v="0.81659999999999999"/>
    <m/>
    <m/>
  </r>
  <r>
    <x v="0"/>
    <x v="1"/>
    <x v="0"/>
    <d v="2022-02-07T00:00:00"/>
    <d v="2022-02-13T00:00:00"/>
    <x v="0"/>
    <x v="4"/>
    <x v="16"/>
    <s v="W7"/>
    <x v="16"/>
    <s v="TPCECG068"/>
    <m/>
    <s v="Domestic"/>
    <x v="0"/>
    <x v="11"/>
    <s v="Ne"/>
    <x v="0"/>
    <n v="4000"/>
    <n v="4903"/>
    <n v="903"/>
    <n v="0.77424999999999999"/>
    <m/>
    <m/>
    <n v="5000"/>
    <n v="4903"/>
    <n v="97"/>
    <n v="0.98060000000000003"/>
    <m/>
    <m/>
  </r>
  <r>
    <x v="0"/>
    <x v="1"/>
    <x v="0"/>
    <d v="2022-02-07T00:00:00"/>
    <d v="2022-02-13T00:00:00"/>
    <x v="0"/>
    <x v="4"/>
    <x v="16"/>
    <s v="W7"/>
    <x v="16"/>
    <s v="TPCECG070"/>
    <m/>
    <s v="Domestic"/>
    <x v="0"/>
    <x v="12"/>
    <s v="Pa"/>
    <x v="0"/>
    <n v="0"/>
    <n v="0"/>
    <n v="0"/>
    <n v="0"/>
    <m/>
    <m/>
    <n v="0"/>
    <n v="0"/>
    <n v="0"/>
    <n v="0"/>
    <m/>
    <m/>
  </r>
  <r>
    <x v="0"/>
    <x v="1"/>
    <x v="0"/>
    <d v="2022-02-07T00:00:00"/>
    <d v="2022-02-13T00:00:00"/>
    <x v="0"/>
    <x v="4"/>
    <x v="16"/>
    <s v="W7"/>
    <x v="16"/>
    <s v="TPCECG073"/>
    <m/>
    <s v="Domestic"/>
    <x v="0"/>
    <x v="12"/>
    <s v="Pa"/>
    <x v="0"/>
    <n v="0"/>
    <n v="0"/>
    <n v="0"/>
    <n v="0"/>
    <m/>
    <m/>
    <n v="0"/>
    <n v="0"/>
    <n v="0"/>
    <n v="0"/>
    <m/>
    <m/>
  </r>
  <r>
    <x v="0"/>
    <x v="1"/>
    <x v="0"/>
    <d v="2022-02-07T00:00:00"/>
    <d v="2022-02-13T00:00:00"/>
    <x v="0"/>
    <x v="4"/>
    <x v="16"/>
    <s v="W7"/>
    <x v="16"/>
    <s v="TPCECG074"/>
    <m/>
    <s v="Domestic"/>
    <x v="0"/>
    <x v="12"/>
    <s v="Pa"/>
    <x v="0"/>
    <n v="0"/>
    <n v="0"/>
    <n v="0"/>
    <n v="0"/>
    <m/>
    <m/>
    <n v="0"/>
    <n v="0"/>
    <n v="0"/>
    <n v="0"/>
    <m/>
    <m/>
  </r>
  <r>
    <x v="0"/>
    <x v="1"/>
    <x v="0"/>
    <d v="2022-02-07T00:00:00"/>
    <d v="2022-02-13T00:00:00"/>
    <x v="0"/>
    <x v="4"/>
    <x v="16"/>
    <s v="W7"/>
    <x v="16"/>
    <s v="TPCECG076"/>
    <m/>
    <s v="Domestic"/>
    <x v="0"/>
    <x v="12"/>
    <s v="Pa"/>
    <x v="0"/>
    <n v="0"/>
    <n v="0"/>
    <n v="0"/>
    <n v="0"/>
    <m/>
    <m/>
    <n v="0"/>
    <n v="0"/>
    <n v="0"/>
    <n v="0"/>
    <m/>
    <m/>
  </r>
  <r>
    <x v="0"/>
    <x v="1"/>
    <x v="0"/>
    <d v="2022-02-07T00:00:00"/>
    <d v="2022-02-13T00:00:00"/>
    <x v="0"/>
    <x v="4"/>
    <x v="16"/>
    <s v="W7"/>
    <x v="16"/>
    <s v="TPCECG077"/>
    <m/>
    <s v="Domestic"/>
    <x v="0"/>
    <x v="12"/>
    <s v="Pa"/>
    <x v="0"/>
    <n v="0"/>
    <n v="0"/>
    <n v="0"/>
    <n v="0"/>
    <m/>
    <m/>
    <n v="0"/>
    <n v="0"/>
    <n v="0"/>
    <n v="0"/>
    <m/>
    <m/>
  </r>
  <r>
    <x v="0"/>
    <x v="1"/>
    <x v="0"/>
    <d v="2022-02-07T00:00:00"/>
    <d v="2022-02-13T00:00:00"/>
    <x v="0"/>
    <x v="4"/>
    <x v="16"/>
    <s v="W7"/>
    <x v="16"/>
    <s v="TPCEHC021"/>
    <m/>
    <s v="Domestic"/>
    <x v="0"/>
    <x v="13"/>
    <s v="Ha"/>
    <x v="0"/>
    <n v="1920"/>
    <n v="2242.1999999999998"/>
    <n v="322.19999999999982"/>
    <n v="0.83218750000000008"/>
    <m/>
    <m/>
    <n v="1920"/>
    <n v="2242.1999999999998"/>
    <n v="322.19999999999982"/>
    <n v="0.83218750000000008"/>
    <m/>
    <m/>
  </r>
  <r>
    <x v="0"/>
    <x v="1"/>
    <x v="0"/>
    <d v="2022-02-07T00:00:00"/>
    <d v="2022-02-13T00:00:00"/>
    <x v="0"/>
    <x v="4"/>
    <x v="16"/>
    <s v="W7"/>
    <x v="16"/>
    <s v="TPCEHC024"/>
    <m/>
    <s v="Domestic"/>
    <x v="0"/>
    <x v="13"/>
    <s v="Ha"/>
    <x v="0"/>
    <n v="4500"/>
    <n v="4633"/>
    <n v="133"/>
    <n v="0.97044444444444444"/>
    <m/>
    <m/>
    <n v="4500"/>
    <n v="4633"/>
    <n v="133"/>
    <n v="0.97044444444444444"/>
    <m/>
    <m/>
  </r>
  <r>
    <x v="0"/>
    <x v="1"/>
    <x v="0"/>
    <d v="2022-02-07T00:00:00"/>
    <d v="2022-02-13T00:00:00"/>
    <x v="0"/>
    <x v="4"/>
    <x v="16"/>
    <s v="W7"/>
    <x v="16"/>
    <s v="TPCEHC025"/>
    <m/>
    <s v="Domestic"/>
    <x v="0"/>
    <x v="13"/>
    <s v="Ha"/>
    <x v="0"/>
    <n v="3300"/>
    <n v="3810.5"/>
    <n v="510.5"/>
    <n v="0.84530303030303033"/>
    <m/>
    <m/>
    <n v="3300"/>
    <n v="3810.5"/>
    <n v="510.5"/>
    <n v="0.84530303030303033"/>
    <m/>
    <m/>
  </r>
  <r>
    <x v="0"/>
    <x v="1"/>
    <x v="0"/>
    <d v="2022-02-07T00:00:00"/>
    <d v="2022-02-13T00:00:00"/>
    <x v="0"/>
    <x v="4"/>
    <x v="16"/>
    <s v="W7"/>
    <x v="16"/>
    <s v="TPCEHC026"/>
    <m/>
    <s v="Domestic"/>
    <x v="0"/>
    <x v="13"/>
    <s v="Ha"/>
    <x v="0"/>
    <n v="3300"/>
    <n v="3523"/>
    <n v="223"/>
    <n v="0.93242424242424238"/>
    <m/>
    <m/>
    <n v="3300"/>
    <n v="3523"/>
    <n v="223"/>
    <n v="0.93242424242424238"/>
    <m/>
    <m/>
  </r>
  <r>
    <x v="0"/>
    <x v="1"/>
    <x v="0"/>
    <d v="2022-02-07T00:00:00"/>
    <d v="2022-02-13T00:00:00"/>
    <x v="0"/>
    <x v="4"/>
    <x v="16"/>
    <s v="W7"/>
    <x v="16"/>
    <s v="TPCEHC027"/>
    <m/>
    <s v="Domestic"/>
    <x v="0"/>
    <x v="13"/>
    <s v="Ha"/>
    <x v="0"/>
    <n v="0"/>
    <n v="0"/>
    <n v="0"/>
    <n v="0"/>
    <m/>
    <m/>
    <n v="0"/>
    <n v="0"/>
    <n v="0"/>
    <n v="0"/>
    <m/>
    <m/>
  </r>
  <r>
    <x v="0"/>
    <x v="1"/>
    <x v="0"/>
    <d v="2022-02-07T00:00:00"/>
    <d v="2022-02-13T00:00:00"/>
    <x v="0"/>
    <x v="4"/>
    <x v="16"/>
    <s v="W7"/>
    <x v="16"/>
    <s v="TPCEHC029"/>
    <m/>
    <s v="Domestic"/>
    <x v="0"/>
    <x v="13"/>
    <s v="Ha"/>
    <x v="0"/>
    <n v="0"/>
    <n v="0"/>
    <n v="0"/>
    <n v="0"/>
    <m/>
    <m/>
    <n v="0"/>
    <n v="0"/>
    <n v="0"/>
    <n v="0"/>
    <m/>
    <m/>
  </r>
  <r>
    <x v="0"/>
    <x v="1"/>
    <x v="0"/>
    <d v="2022-02-07T00:00:00"/>
    <d v="2022-02-13T00:00:00"/>
    <x v="0"/>
    <x v="4"/>
    <x v="16"/>
    <s v="W7"/>
    <x v="16"/>
    <s v="TPCEHC030"/>
    <m/>
    <s v="Domestic"/>
    <x v="0"/>
    <x v="13"/>
    <s v="Ha"/>
    <x v="0"/>
    <n v="0"/>
    <n v="0"/>
    <n v="0"/>
    <n v="0"/>
    <m/>
    <m/>
    <n v="0"/>
    <n v="0"/>
    <n v="0"/>
    <n v="0"/>
    <m/>
    <m/>
  </r>
  <r>
    <x v="0"/>
    <x v="1"/>
    <x v="0"/>
    <d v="2022-02-07T00:00:00"/>
    <d v="2022-02-13T00:00:00"/>
    <x v="0"/>
    <x v="4"/>
    <x v="16"/>
    <s v="W7"/>
    <x v="16"/>
    <s v="TPCEME003"/>
    <m/>
    <s v="Domestic"/>
    <x v="0"/>
    <x v="2"/>
    <s v="Ri"/>
    <x v="0"/>
    <n v="0"/>
    <n v="0"/>
    <n v="0"/>
    <n v="0"/>
    <m/>
    <m/>
    <n v="0"/>
    <n v="0"/>
    <n v="0"/>
    <n v="0"/>
    <m/>
    <m/>
  </r>
  <r>
    <x v="0"/>
    <x v="1"/>
    <x v="0"/>
    <d v="2022-02-07T00:00:00"/>
    <d v="2022-02-13T00:00:00"/>
    <x v="0"/>
    <x v="4"/>
    <x v="16"/>
    <s v="W7"/>
    <x v="16"/>
    <s v="TPCEME004"/>
    <m/>
    <s v="Domestic"/>
    <x v="0"/>
    <x v="14"/>
    <s v=""/>
    <x v="0"/>
    <n v="1600"/>
    <n v="0"/>
    <n v="1600"/>
    <n v="0"/>
    <m/>
    <m/>
    <n v="0"/>
    <n v="0"/>
    <n v="0"/>
    <n v="0"/>
    <m/>
    <m/>
  </r>
  <r>
    <x v="0"/>
    <x v="1"/>
    <x v="0"/>
    <d v="2022-02-07T00:00:00"/>
    <d v="2022-02-13T00:00:00"/>
    <x v="0"/>
    <x v="4"/>
    <x v="16"/>
    <s v="W7"/>
    <x v="16"/>
    <s v="TPCEXC004"/>
    <m/>
    <s v="Domestic"/>
    <x v="0"/>
    <x v="5"/>
    <s v="Sh"/>
    <x v="0"/>
    <n v="1800"/>
    <n v="1696.0000000000002"/>
    <n v="103.99999999999977"/>
    <n v="0.94222222222222229"/>
    <m/>
    <m/>
    <n v="1800"/>
    <n v="1696.0000000000002"/>
    <n v="103.99999999999977"/>
    <n v="0.94222222222222229"/>
    <m/>
    <m/>
  </r>
  <r>
    <x v="0"/>
    <x v="1"/>
    <x v="0"/>
    <d v="2022-02-07T00:00:00"/>
    <d v="2022-02-13T00:00:00"/>
    <x v="0"/>
    <x v="4"/>
    <x v="16"/>
    <s v="W7"/>
    <x v="16"/>
    <s v="TPCEXM005"/>
    <m/>
    <s v="Domestic"/>
    <x v="0"/>
    <x v="5"/>
    <s v="Sh"/>
    <x v="0"/>
    <n v="6000"/>
    <n v="4351"/>
    <n v="1649"/>
    <n v="0.72516666666666674"/>
    <m/>
    <m/>
    <n v="6000"/>
    <n v="4351"/>
    <n v="1649"/>
    <n v="0.72516666666666674"/>
    <m/>
    <m/>
  </r>
  <r>
    <x v="0"/>
    <x v="1"/>
    <x v="0"/>
    <d v="2022-02-07T00:00:00"/>
    <d v="2022-02-13T00:00:00"/>
    <x v="0"/>
    <x v="4"/>
    <x v="16"/>
    <s v="W7"/>
    <x v="16"/>
    <s v="TPCEXM007"/>
    <m/>
    <s v="Domestic"/>
    <x v="0"/>
    <x v="5"/>
    <s v="Sh"/>
    <x v="0"/>
    <n v="0"/>
    <n v="0"/>
    <n v="0"/>
    <n v="0"/>
    <m/>
    <m/>
    <n v="0"/>
    <n v="0"/>
    <n v="0"/>
    <n v="0"/>
    <m/>
    <m/>
  </r>
  <r>
    <x v="0"/>
    <x v="1"/>
    <x v="0"/>
    <d v="2022-02-07T00:00:00"/>
    <d v="2022-02-13T00:00:00"/>
    <x v="0"/>
    <x v="4"/>
    <x v="16"/>
    <s v="W7"/>
    <x v="16"/>
    <s v="TPMBFCG002"/>
    <m/>
    <s v="Export"/>
    <x v="0"/>
    <x v="5"/>
    <s v="Sp"/>
    <x v="0"/>
    <n v="0"/>
    <n v="0"/>
    <n v="0"/>
    <n v="0"/>
    <m/>
    <m/>
    <n v="0"/>
    <n v="0"/>
    <n v="0"/>
    <n v="0"/>
    <m/>
    <m/>
  </r>
  <r>
    <x v="0"/>
    <x v="1"/>
    <x v="0"/>
    <d v="2022-02-07T00:00:00"/>
    <d v="2022-02-13T00:00:00"/>
    <x v="0"/>
    <x v="4"/>
    <x v="16"/>
    <s v="W7"/>
    <x v="16"/>
    <s v="TPMTCCG005"/>
    <m/>
    <s v="Export"/>
    <x v="0"/>
    <x v="5"/>
    <s v=""/>
    <x v="0"/>
    <n v="0"/>
    <n v="0"/>
    <n v="0"/>
    <n v="0"/>
    <m/>
    <m/>
    <n v="0"/>
    <n v="0"/>
    <n v="0"/>
    <n v="0"/>
    <m/>
    <m/>
  </r>
  <r>
    <x v="0"/>
    <x v="1"/>
    <x v="0"/>
    <d v="2022-02-07T00:00:00"/>
    <d v="2022-02-13T00:00:00"/>
    <x v="0"/>
    <x v="4"/>
    <x v="16"/>
    <s v="W7"/>
    <x v="16"/>
    <s v="TPMTCCG006"/>
    <m/>
    <s v="Export"/>
    <x v="0"/>
    <x v="5"/>
    <s v=""/>
    <x v="0"/>
    <n v="0"/>
    <n v="0"/>
    <n v="0"/>
    <n v="0"/>
    <m/>
    <m/>
    <n v="0"/>
    <n v="0"/>
    <n v="0"/>
    <n v="0"/>
    <m/>
    <m/>
  </r>
  <r>
    <x v="0"/>
    <x v="1"/>
    <x v="0"/>
    <d v="2022-02-07T00:00:00"/>
    <d v="2022-02-13T00:00:00"/>
    <x v="0"/>
    <x v="4"/>
    <x v="16"/>
    <s v="W7"/>
    <x v="16"/>
    <s v="TPTFGBB003"/>
    <m/>
    <s v="Export"/>
    <x v="0"/>
    <x v="5"/>
    <s v=""/>
    <x v="0"/>
    <n v="0"/>
    <n v="0"/>
    <n v="0"/>
    <n v="0"/>
    <m/>
    <m/>
    <n v="0"/>
    <n v="0"/>
    <n v="0"/>
    <n v="0"/>
    <m/>
    <m/>
  </r>
  <r>
    <x v="0"/>
    <x v="1"/>
    <x v="0"/>
    <d v="2022-02-07T00:00:00"/>
    <d v="2022-02-13T00:00:00"/>
    <x v="0"/>
    <x v="4"/>
    <x v="16"/>
    <s v="W7"/>
    <x v="16"/>
    <s v="TPTFGBX007"/>
    <m/>
    <s v="Export"/>
    <x v="0"/>
    <x v="5"/>
    <s v=""/>
    <x v="0"/>
    <n v="0"/>
    <n v="0"/>
    <n v="0"/>
    <n v="0"/>
    <m/>
    <m/>
    <n v="0"/>
    <n v="0"/>
    <n v="0"/>
    <n v="0"/>
    <m/>
    <m/>
  </r>
  <r>
    <x v="0"/>
    <x v="1"/>
    <x v="0"/>
    <d v="2022-02-07T00:00:00"/>
    <d v="2022-02-13T00:00:00"/>
    <x v="0"/>
    <x v="4"/>
    <x v="16"/>
    <s v="W7"/>
    <x v="16"/>
    <s v="TPTFGBX017"/>
    <m/>
    <s v="Export"/>
    <x v="0"/>
    <x v="5"/>
    <s v=""/>
    <x v="0"/>
    <n v="0"/>
    <n v="0"/>
    <n v="0"/>
    <n v="0"/>
    <m/>
    <m/>
    <n v="0"/>
    <n v="0"/>
    <n v="0"/>
    <n v="0"/>
    <m/>
    <m/>
  </r>
  <r>
    <x v="0"/>
    <x v="1"/>
    <x v="0"/>
    <d v="2022-02-07T00:00:00"/>
    <d v="2022-02-13T00:00:00"/>
    <x v="0"/>
    <x v="4"/>
    <x v="16"/>
    <s v="W7"/>
    <x v="16"/>
    <s v="TPTFGBX021"/>
    <m/>
    <s v="Export"/>
    <x v="0"/>
    <x v="5"/>
    <s v=""/>
    <x v="0"/>
    <n v="0"/>
    <n v="0"/>
    <n v="0"/>
    <n v="0"/>
    <m/>
    <m/>
    <n v="0"/>
    <n v="0"/>
    <n v="0"/>
    <n v="0"/>
    <m/>
    <m/>
  </r>
  <r>
    <x v="0"/>
    <x v="1"/>
    <x v="0"/>
    <d v="2022-02-07T00:00:00"/>
    <d v="2022-02-13T00:00:00"/>
    <x v="0"/>
    <x v="4"/>
    <x v="16"/>
    <s v="W7"/>
    <x v="16"/>
    <s v="TPTFGBX024"/>
    <m/>
    <s v="Export"/>
    <x v="0"/>
    <x v="5"/>
    <s v=""/>
    <x v="0"/>
    <n v="0"/>
    <n v="0"/>
    <n v="0"/>
    <n v="0"/>
    <m/>
    <m/>
    <n v="0"/>
    <n v="0"/>
    <n v="0"/>
    <n v="0"/>
    <m/>
    <m/>
  </r>
  <r>
    <x v="0"/>
    <x v="1"/>
    <x v="0"/>
    <d v="2022-02-07T00:00:00"/>
    <d v="2022-02-13T00:00:00"/>
    <x v="0"/>
    <x v="4"/>
    <x v="16"/>
    <s v="W7"/>
    <x v="16"/>
    <s v="TPTFGBX025"/>
    <m/>
    <s v="Export"/>
    <x v="0"/>
    <x v="1"/>
    <s v="Di"/>
    <x v="0"/>
    <n v="0"/>
    <n v="0"/>
    <n v="0"/>
    <n v="0"/>
    <m/>
    <m/>
    <n v="0"/>
    <n v="0"/>
    <n v="0"/>
    <n v="0"/>
    <m/>
    <m/>
  </r>
  <r>
    <x v="0"/>
    <x v="1"/>
    <x v="0"/>
    <d v="2022-02-07T00:00:00"/>
    <d v="2022-02-13T00:00:00"/>
    <x v="0"/>
    <x v="4"/>
    <x v="16"/>
    <s v="W7"/>
    <x v="16"/>
    <s v="TPTFGBX028"/>
    <m/>
    <s v="Export"/>
    <x v="0"/>
    <x v="1"/>
    <s v=""/>
    <x v="0"/>
    <n v="0"/>
    <n v="0"/>
    <n v="0"/>
    <n v="0"/>
    <m/>
    <m/>
    <n v="0"/>
    <n v="0"/>
    <n v="0"/>
    <n v="0"/>
    <m/>
    <m/>
  </r>
  <r>
    <x v="0"/>
    <x v="1"/>
    <x v="0"/>
    <d v="2022-02-07T00:00:00"/>
    <d v="2022-02-13T00:00:00"/>
    <x v="0"/>
    <x v="4"/>
    <x v="16"/>
    <s v="W7"/>
    <x v="16"/>
    <s v="TPTFGCG009"/>
    <m/>
    <s v="Export"/>
    <x v="0"/>
    <x v="1"/>
    <s v=""/>
    <x v="0"/>
    <n v="0"/>
    <n v="0"/>
    <n v="0"/>
    <n v="0"/>
    <m/>
    <m/>
    <n v="0"/>
    <n v="0"/>
    <n v="0"/>
    <n v="0"/>
    <m/>
    <m/>
  </r>
  <r>
    <x v="0"/>
    <x v="1"/>
    <x v="0"/>
    <d v="2022-02-07T00:00:00"/>
    <d v="2022-02-13T00:00:00"/>
    <x v="0"/>
    <x v="4"/>
    <x v="16"/>
    <s v="W7"/>
    <x v="16"/>
    <s v="TPTFGCG013"/>
    <m/>
    <s v="Export"/>
    <x v="0"/>
    <x v="5"/>
    <s v="Sp"/>
    <x v="0"/>
    <n v="150400"/>
    <n v="147837.44"/>
    <n v="2562.5599999999977"/>
    <n v="0.98296170212765954"/>
    <m/>
    <m/>
    <n v="150400"/>
    <n v="147837.44"/>
    <n v="2562.5599999999977"/>
    <n v="0.98296170212765954"/>
    <m/>
    <m/>
  </r>
  <r>
    <x v="0"/>
    <x v="1"/>
    <x v="0"/>
    <d v="2022-02-07T00:00:00"/>
    <d v="2022-02-13T00:00:00"/>
    <x v="0"/>
    <x v="4"/>
    <x v="16"/>
    <s v="W7"/>
    <x v="16"/>
    <s v="TPTFGCG014"/>
    <m/>
    <s v="Export"/>
    <x v="0"/>
    <x v="5"/>
    <s v="Sp"/>
    <x v="0"/>
    <n v="0"/>
    <n v="16450.560000000001"/>
    <n v="16450.560000000001"/>
    <n v="0"/>
    <m/>
    <m/>
    <n v="0"/>
    <n v="16450.560000000001"/>
    <n v="16450.560000000001"/>
    <n v="0"/>
    <m/>
    <m/>
  </r>
  <r>
    <x v="0"/>
    <x v="1"/>
    <x v="0"/>
    <d v="2022-02-07T00:00:00"/>
    <d v="2022-02-13T00:00:00"/>
    <x v="0"/>
    <x v="4"/>
    <x v="16"/>
    <s v="W7"/>
    <x v="16"/>
    <s v="TPTFGHT001"/>
    <m/>
    <s v="Export"/>
    <x v="0"/>
    <x v="5"/>
    <s v=""/>
    <x v="0"/>
    <n v="0"/>
    <n v="0"/>
    <n v="0"/>
    <n v="0"/>
    <m/>
    <m/>
    <n v="0"/>
    <n v="0"/>
    <n v="0"/>
    <n v="0"/>
    <m/>
    <m/>
  </r>
  <r>
    <x v="0"/>
    <x v="1"/>
    <x v="0"/>
    <d v="2022-02-07T00:00:00"/>
    <d v="2022-02-13T00:00:00"/>
    <x v="0"/>
    <x v="4"/>
    <x v="16"/>
    <s v="W7"/>
    <x v="16"/>
    <s v="TPTFGHT017"/>
    <m/>
    <s v="Export"/>
    <x v="0"/>
    <x v="5"/>
    <s v=""/>
    <x v="0"/>
    <n v="0"/>
    <n v="0"/>
    <n v="0"/>
    <n v="0"/>
    <m/>
    <m/>
    <n v="0"/>
    <n v="0"/>
    <n v="0"/>
    <n v="0"/>
    <m/>
    <m/>
  </r>
  <r>
    <x v="0"/>
    <x v="1"/>
    <x v="0"/>
    <d v="2022-02-07T00:00:00"/>
    <d v="2022-02-13T00:00:00"/>
    <x v="0"/>
    <x v="4"/>
    <x v="16"/>
    <s v="W7"/>
    <x v="16"/>
    <s v="TPTFGHT021"/>
    <m/>
    <s v="Export"/>
    <x v="0"/>
    <x v="1"/>
    <s v="Di"/>
    <x v="0"/>
    <n v="0"/>
    <n v="0"/>
    <n v="0"/>
    <n v="0"/>
    <m/>
    <m/>
    <n v="0"/>
    <n v="0"/>
    <n v="0"/>
    <n v="0"/>
    <m/>
    <m/>
  </r>
  <r>
    <x v="0"/>
    <x v="1"/>
    <x v="0"/>
    <d v="2022-02-07T00:00:00"/>
    <d v="2022-02-13T00:00:00"/>
    <x v="0"/>
    <x v="4"/>
    <x v="16"/>
    <s v="W7"/>
    <x v="16"/>
    <s v="TPTFGHT027"/>
    <m/>
    <s v="Export"/>
    <x v="0"/>
    <x v="1"/>
    <s v=""/>
    <x v="0"/>
    <n v="0"/>
    <n v="0"/>
    <n v="0"/>
    <n v="0"/>
    <m/>
    <m/>
    <n v="0"/>
    <n v="0"/>
    <n v="0"/>
    <n v="0"/>
    <m/>
    <m/>
  </r>
  <r>
    <x v="0"/>
    <x v="1"/>
    <x v="0"/>
    <d v="2022-02-07T00:00:00"/>
    <d v="2022-02-13T00:00:00"/>
    <x v="0"/>
    <x v="4"/>
    <x v="16"/>
    <s v="W7"/>
    <x v="16"/>
    <s v="TPTTFCG006"/>
    <m/>
    <s v="Export"/>
    <x v="0"/>
    <x v="5"/>
    <s v="Sp"/>
    <x v="0"/>
    <n v="0"/>
    <n v="0"/>
    <n v="0"/>
    <n v="0"/>
    <m/>
    <m/>
    <n v="0"/>
    <n v="0"/>
    <n v="0"/>
    <n v="0"/>
    <m/>
    <m/>
  </r>
  <r>
    <x v="0"/>
    <x v="1"/>
    <x v="0"/>
    <d v="2022-02-07T00:00:00"/>
    <d v="2022-02-13T00:00:00"/>
    <x v="0"/>
    <x v="4"/>
    <x v="16"/>
    <s v="W7"/>
    <x v="16"/>
    <s v="TPTTFDS002"/>
    <m/>
    <s v="Export"/>
    <x v="0"/>
    <x v="1"/>
    <s v="Di"/>
    <x v="0"/>
    <n v="0"/>
    <n v="0"/>
    <n v="0"/>
    <n v="0"/>
    <m/>
    <m/>
    <n v="0"/>
    <n v="0"/>
    <n v="0"/>
    <n v="0"/>
    <m/>
    <m/>
  </r>
  <r>
    <x v="0"/>
    <x v="1"/>
    <x v="0"/>
    <d v="2022-02-07T00:00:00"/>
    <d v="2022-02-13T00:00:00"/>
    <x v="0"/>
    <x v="4"/>
    <x v="16"/>
    <s v="W7"/>
    <x v="16"/>
    <s v="TPTTFHC005"/>
    <m/>
    <s v="Export"/>
    <x v="0"/>
    <x v="1"/>
    <s v="Di"/>
    <x v="0"/>
    <n v="0"/>
    <n v="0"/>
    <n v="0"/>
    <n v="0"/>
    <m/>
    <m/>
    <n v="0"/>
    <n v="0"/>
    <n v="0"/>
    <n v="0"/>
    <m/>
    <m/>
  </r>
  <r>
    <x v="0"/>
    <x v="1"/>
    <x v="0"/>
    <d v="2022-02-07T00:00:00"/>
    <d v="2022-02-13T00:00:00"/>
    <x v="0"/>
    <x v="4"/>
    <x v="16"/>
    <s v="W7"/>
    <x v="16"/>
    <s v="TPTTFXM005"/>
    <m/>
    <s v="Export"/>
    <x v="0"/>
    <x v="1"/>
    <s v="Di"/>
    <x v="0"/>
    <n v="0"/>
    <n v="0"/>
    <n v="0"/>
    <n v="0"/>
    <m/>
    <m/>
    <n v="0"/>
    <n v="0"/>
    <n v="0"/>
    <n v="0"/>
    <m/>
    <m/>
  </r>
  <r>
    <x v="0"/>
    <x v="1"/>
    <x v="0"/>
    <d v="2022-02-07T00:00:00"/>
    <d v="2022-02-13T00:00:00"/>
    <x v="0"/>
    <x v="4"/>
    <x v="16"/>
    <s v="W7"/>
    <x v="16"/>
    <s v="11VMB00002"/>
    <m/>
    <s v="Domestic"/>
    <x v="1"/>
    <x v="3"/>
    <s v="TO"/>
    <x v="2"/>
    <n v="190"/>
    <n v="184.8"/>
    <n v="5.1999999999999886"/>
    <n v="0.97263157894736851"/>
    <m/>
    <m/>
    <n v="190"/>
    <n v="184.8"/>
    <n v="5.1999999999999886"/>
    <n v="0.97263157894736851"/>
    <m/>
    <m/>
  </r>
  <r>
    <x v="0"/>
    <x v="1"/>
    <x v="0"/>
    <d v="2022-02-07T00:00:00"/>
    <d v="2022-02-13T00:00:00"/>
    <x v="0"/>
    <x v="4"/>
    <x v="16"/>
    <s v="W7"/>
    <x v="16"/>
    <s v="11VMB00004"/>
    <m/>
    <s v="Domestic"/>
    <x v="1"/>
    <x v="3"/>
    <s v="TO"/>
    <x v="2"/>
    <n v="143"/>
    <n v="159.5"/>
    <n v="16.5"/>
    <n v="0.88461538461538458"/>
    <m/>
    <m/>
    <n v="143"/>
    <n v="159.5"/>
    <n v="16.5"/>
    <n v="0.88461538461538458"/>
    <m/>
    <m/>
  </r>
  <r>
    <x v="0"/>
    <x v="1"/>
    <x v="0"/>
    <d v="2022-02-07T00:00:00"/>
    <d v="2022-02-13T00:00:00"/>
    <x v="0"/>
    <x v="4"/>
    <x v="16"/>
    <s v="W7"/>
    <x v="16"/>
    <s v="11VMB00005"/>
    <m/>
    <s v="Domestic"/>
    <x v="1"/>
    <x v="3"/>
    <s v="TO"/>
    <x v="2"/>
    <n v="167"/>
    <n v="169.4"/>
    <n v="2.4000000000000057"/>
    <n v="0.98562874251497001"/>
    <m/>
    <m/>
    <n v="167"/>
    <n v="169.4"/>
    <n v="2.4000000000000057"/>
    <n v="0.98562874251497001"/>
    <m/>
    <m/>
  </r>
  <r>
    <x v="0"/>
    <x v="1"/>
    <x v="0"/>
    <d v="2022-02-07T00:00:00"/>
    <d v="2022-02-13T00:00:00"/>
    <x v="0"/>
    <x v="4"/>
    <x v="16"/>
    <s v="W7"/>
    <x v="16"/>
    <s v="11VMB00006"/>
    <m/>
    <s v="Domestic"/>
    <x v="1"/>
    <x v="3"/>
    <s v="TO"/>
    <x v="2"/>
    <n v="103"/>
    <n v="121.5"/>
    <n v="18.5"/>
    <n v="0.82038834951456308"/>
    <m/>
    <m/>
    <n v="103"/>
    <n v="121.5"/>
    <n v="18.5"/>
    <n v="0.82038834951456308"/>
    <m/>
    <m/>
  </r>
  <r>
    <x v="0"/>
    <x v="1"/>
    <x v="0"/>
    <d v="2022-02-07T00:00:00"/>
    <d v="2022-02-13T00:00:00"/>
    <x v="0"/>
    <x v="4"/>
    <x v="16"/>
    <s v="W7"/>
    <x v="16"/>
    <s v="11VMB00042"/>
    <m/>
    <s v="Domestic"/>
    <x v="1"/>
    <x v="4"/>
    <s v="KI"/>
    <x v="1"/>
    <n v="1557"/>
    <n v="1557"/>
    <n v="0"/>
    <n v="1"/>
    <m/>
    <m/>
    <n v="1557"/>
    <n v="1557"/>
    <n v="0"/>
    <n v="1"/>
    <m/>
    <m/>
  </r>
  <r>
    <x v="0"/>
    <x v="1"/>
    <x v="0"/>
    <d v="2022-02-07T00:00:00"/>
    <d v="2022-02-13T00:00:00"/>
    <x v="0"/>
    <x v="4"/>
    <x v="16"/>
    <s v="W7"/>
    <x v="16"/>
    <s v="11VMB00045"/>
    <m/>
    <s v="Domestic"/>
    <x v="1"/>
    <x v="4"/>
    <s v="KI"/>
    <x v="1"/>
    <n v="600"/>
    <n v="390"/>
    <n v="210"/>
    <n v="0.65"/>
    <m/>
    <m/>
    <n v="400"/>
    <n v="390"/>
    <n v="10"/>
    <n v="0.97499999999999998"/>
    <m/>
    <m/>
  </r>
  <r>
    <x v="0"/>
    <x v="1"/>
    <x v="0"/>
    <d v="2022-02-07T00:00:00"/>
    <d v="2022-02-13T00:00:00"/>
    <x v="0"/>
    <x v="4"/>
    <x v="16"/>
    <s v="W7"/>
    <x v="16"/>
    <s v="11VMB00250"/>
    <m/>
    <s v="Export"/>
    <x v="1"/>
    <x v="4"/>
    <s v="KI"/>
    <x v="1"/>
    <n v="0"/>
    <n v="0"/>
    <n v="0"/>
    <n v="0"/>
    <m/>
    <m/>
    <n v="0"/>
    <n v="0"/>
    <n v="0"/>
    <n v="0"/>
    <m/>
    <m/>
  </r>
  <r>
    <x v="0"/>
    <x v="1"/>
    <x v="0"/>
    <d v="2022-02-07T00:00:00"/>
    <d v="2022-02-13T00:00:00"/>
    <x v="0"/>
    <x v="4"/>
    <x v="16"/>
    <s v="W7"/>
    <x v="16"/>
    <s v="11VMB00275BGG"/>
    <m/>
    <s v="Domestic"/>
    <x v="1"/>
    <x v="4"/>
    <s v="KI"/>
    <x v="1"/>
    <n v="16000"/>
    <n v="9955"/>
    <n v="6045"/>
    <n v="0.6221875"/>
    <m/>
    <m/>
    <n v="10535"/>
    <n v="9955"/>
    <n v="580"/>
    <n v="0.94494542002847648"/>
    <m/>
    <m/>
  </r>
  <r>
    <x v="0"/>
    <x v="1"/>
    <x v="0"/>
    <d v="2022-02-07T00:00:00"/>
    <d v="2022-02-13T00:00:00"/>
    <x v="0"/>
    <x v="4"/>
    <x v="16"/>
    <s v="W7"/>
    <x v="16"/>
    <s v="11VMB00275BGT"/>
    <m/>
    <s v="Domestic"/>
    <x v="1"/>
    <x v="4"/>
    <s v="KI"/>
    <x v="1"/>
    <n v="0"/>
    <n v="580"/>
    <n v="580"/>
    <n v="0"/>
    <m/>
    <m/>
    <n v="0"/>
    <n v="580"/>
    <n v="580"/>
    <n v="0"/>
    <m/>
    <m/>
  </r>
  <r>
    <x v="0"/>
    <x v="1"/>
    <x v="0"/>
    <d v="2022-02-07T00:00:00"/>
    <d v="2022-02-13T00:00:00"/>
    <x v="0"/>
    <x v="4"/>
    <x v="16"/>
    <s v="W7"/>
    <x v="16"/>
    <s v="11VMB00315"/>
    <m/>
    <s v="Domestic"/>
    <x v="1"/>
    <x v="4"/>
    <s v="KI"/>
    <x v="1"/>
    <n v="14000"/>
    <n v="14733"/>
    <n v="733"/>
    <n v="0.94764285714285712"/>
    <m/>
    <m/>
    <n v="16700"/>
    <n v="14733"/>
    <n v="1967"/>
    <n v="0.88221556886227548"/>
    <m/>
    <m/>
  </r>
  <r>
    <x v="0"/>
    <x v="1"/>
    <x v="0"/>
    <d v="2022-02-07T00:00:00"/>
    <d v="2022-02-13T00:00:00"/>
    <x v="0"/>
    <x v="4"/>
    <x v="16"/>
    <s v="W7"/>
    <x v="16"/>
    <s v="11VMB00316"/>
    <m/>
    <s v="Domestic"/>
    <x v="1"/>
    <x v="4"/>
    <s v="KI"/>
    <x v="1"/>
    <n v="7803"/>
    <n v="22737.5"/>
    <n v="14934.5"/>
    <n v="0"/>
    <m/>
    <m/>
    <n v="20868"/>
    <n v="22737.5"/>
    <n v="1869.5"/>
    <n v="0.91041307264711524"/>
    <m/>
    <m/>
  </r>
  <r>
    <x v="0"/>
    <x v="1"/>
    <x v="0"/>
    <d v="2022-02-07T00:00:00"/>
    <d v="2022-02-13T00:00:00"/>
    <x v="0"/>
    <x v="4"/>
    <x v="16"/>
    <s v="W7"/>
    <x v="16"/>
    <s v="11VMB00317"/>
    <m/>
    <s v="Domestic"/>
    <x v="1"/>
    <x v="4"/>
    <s v="KI"/>
    <x v="1"/>
    <n v="1062"/>
    <n v="1182"/>
    <n v="120"/>
    <n v="0.88700564971751417"/>
    <m/>
    <m/>
    <n v="1182"/>
    <n v="1182"/>
    <n v="0"/>
    <n v="1"/>
    <m/>
    <m/>
  </r>
  <r>
    <x v="0"/>
    <x v="1"/>
    <x v="0"/>
    <d v="2022-02-07T00:00:00"/>
    <d v="2022-02-13T00:00:00"/>
    <x v="0"/>
    <x v="4"/>
    <x v="16"/>
    <s v="W7"/>
    <x v="16"/>
    <s v="11VMB00318"/>
    <m/>
    <s v="Domestic"/>
    <x v="1"/>
    <x v="4"/>
    <s v="KI"/>
    <x v="1"/>
    <n v="9000"/>
    <n v="10364"/>
    <n v="1364"/>
    <n v="0.84844444444444445"/>
    <m/>
    <m/>
    <n v="14000"/>
    <n v="10364"/>
    <n v="3636"/>
    <n v="0.74028571428571421"/>
    <m/>
    <m/>
  </r>
  <r>
    <x v="0"/>
    <x v="1"/>
    <x v="0"/>
    <d v="2022-02-07T00:00:00"/>
    <d v="2022-02-13T00:00:00"/>
    <x v="0"/>
    <x v="4"/>
    <x v="16"/>
    <s v="W7"/>
    <x v="16"/>
    <s v="11VMB00319"/>
    <m/>
    <s v="Export"/>
    <x v="1"/>
    <x v="4"/>
    <s v="KI"/>
    <x v="1"/>
    <n v="10000"/>
    <n v="11772.5"/>
    <n v="1772.5"/>
    <n v="0.82274999999999998"/>
    <m/>
    <m/>
    <n v="11250"/>
    <n v="11772.5"/>
    <n v="522.5"/>
    <n v="0.9535555555555556"/>
    <m/>
    <m/>
  </r>
  <r>
    <x v="0"/>
    <x v="1"/>
    <x v="0"/>
    <d v="2022-02-07T00:00:00"/>
    <d v="2022-02-13T00:00:00"/>
    <x v="0"/>
    <x v="4"/>
    <x v="16"/>
    <s v="W7"/>
    <x v="16"/>
    <s v="11VMB00320"/>
    <m/>
    <s v="Domestic"/>
    <x v="1"/>
    <x v="4"/>
    <s v="KI"/>
    <x v="1"/>
    <n v="1700"/>
    <n v="1948.8000000000002"/>
    <n v="248.80000000000018"/>
    <n v="0.85364705882352931"/>
    <m/>
    <m/>
    <n v="1900"/>
    <n v="1948.8000000000002"/>
    <n v="48.800000000000182"/>
    <n v="0.97431578947368414"/>
    <m/>
    <m/>
  </r>
  <r>
    <x v="0"/>
    <x v="1"/>
    <x v="0"/>
    <d v="2022-02-07T00:00:00"/>
    <d v="2022-02-13T00:00:00"/>
    <x v="0"/>
    <x v="4"/>
    <x v="16"/>
    <s v="W7"/>
    <x v="16"/>
    <s v="11VMB00321"/>
    <m/>
    <s v="Domestic"/>
    <x v="1"/>
    <x v="4"/>
    <s v="KI"/>
    <x v="1"/>
    <n v="4500"/>
    <n v="7702.5"/>
    <n v="3202.5"/>
    <n v="0.28833333333333333"/>
    <m/>
    <m/>
    <n v="7500"/>
    <n v="7702.5"/>
    <n v="202.5"/>
    <n v="0.97299999999999998"/>
    <m/>
    <m/>
  </r>
  <r>
    <x v="0"/>
    <x v="1"/>
    <x v="0"/>
    <d v="2022-02-07T00:00:00"/>
    <d v="2022-02-13T00:00:00"/>
    <x v="0"/>
    <x v="4"/>
    <x v="16"/>
    <s v="W7"/>
    <x v="16"/>
    <s v="11VMB00325"/>
    <m/>
    <s v="Domestic"/>
    <x v="1"/>
    <x v="4"/>
    <s v="KI"/>
    <x v="1"/>
    <n v="0"/>
    <n v="100"/>
    <n v="100"/>
    <n v="0"/>
    <m/>
    <m/>
    <n v="100"/>
    <n v="100"/>
    <n v="0"/>
    <n v="1"/>
    <m/>
    <m/>
  </r>
  <r>
    <x v="0"/>
    <x v="1"/>
    <x v="0"/>
    <d v="2022-02-07T00:00:00"/>
    <d v="2022-02-13T00:00:00"/>
    <x v="0"/>
    <x v="4"/>
    <x v="16"/>
    <s v="W7"/>
    <x v="16"/>
    <s v="11VMB00327"/>
    <m/>
    <s v="Domestic"/>
    <x v="1"/>
    <x v="4"/>
    <s v="KI"/>
    <x v="1"/>
    <n v="985"/>
    <n v="950"/>
    <n v="35"/>
    <n v="0.96446700507614214"/>
    <m/>
    <m/>
    <n v="1700"/>
    <n v="950"/>
    <n v="750"/>
    <n v="0.55882352941176472"/>
    <m/>
    <m/>
  </r>
  <r>
    <x v="0"/>
    <x v="1"/>
    <x v="0"/>
    <d v="2022-02-07T00:00:00"/>
    <d v="2022-02-13T00:00:00"/>
    <x v="0"/>
    <x v="4"/>
    <x v="16"/>
    <s v="W7"/>
    <x v="16"/>
    <s v="11VMB00327GG"/>
    <m/>
    <s v="Domestic"/>
    <x v="1"/>
    <x v="4"/>
    <s v="KI"/>
    <x v="1"/>
    <n v="500"/>
    <n v="1150"/>
    <n v="650"/>
    <n v="0"/>
    <m/>
    <m/>
    <n v="650"/>
    <n v="1150"/>
    <n v="500"/>
    <n v="0.23076923076923073"/>
    <m/>
    <m/>
  </r>
  <r>
    <x v="0"/>
    <x v="1"/>
    <x v="0"/>
    <d v="2022-02-07T00:00:00"/>
    <d v="2022-02-13T00:00:00"/>
    <x v="0"/>
    <x v="4"/>
    <x v="16"/>
    <s v="W7"/>
    <x v="16"/>
    <s v="11VMB00328"/>
    <m/>
    <s v="Domestic"/>
    <x v="1"/>
    <x v="4"/>
    <s v="KI"/>
    <x v="1"/>
    <n v="0"/>
    <n v="0"/>
    <n v="0"/>
    <n v="0"/>
    <m/>
    <m/>
    <n v="0"/>
    <n v="0"/>
    <n v="0"/>
    <n v="0"/>
    <m/>
    <m/>
  </r>
  <r>
    <x v="0"/>
    <x v="1"/>
    <x v="0"/>
    <d v="2022-02-07T00:00:00"/>
    <d v="2022-02-13T00:00:00"/>
    <x v="0"/>
    <x v="4"/>
    <x v="16"/>
    <s v="W7"/>
    <x v="16"/>
    <s v="11VMB00329"/>
    <m/>
    <s v="Domestic"/>
    <x v="1"/>
    <x v="4"/>
    <s v="KI"/>
    <x v="1"/>
    <n v="1560"/>
    <n v="2190"/>
    <n v="630"/>
    <n v="0.59615384615384615"/>
    <m/>
    <m/>
    <n v="2190"/>
    <n v="2190"/>
    <n v="0"/>
    <n v="1"/>
    <m/>
    <m/>
  </r>
  <r>
    <x v="0"/>
    <x v="1"/>
    <x v="0"/>
    <d v="2022-02-07T00:00:00"/>
    <d v="2022-02-13T00:00:00"/>
    <x v="0"/>
    <x v="4"/>
    <x v="16"/>
    <s v="W7"/>
    <x v="16"/>
    <s v="11VMB00341"/>
    <m/>
    <s v="Domestic"/>
    <x v="1"/>
    <x v="4"/>
    <s v="KI"/>
    <x v="1"/>
    <n v="1052.0999999999999"/>
    <n v="4492.5"/>
    <n v="3440.4"/>
    <n v="0"/>
    <m/>
    <m/>
    <n v="4052.1"/>
    <n v="4492.5"/>
    <n v="440.40000000000009"/>
    <n v="0.89131561412600868"/>
    <m/>
    <m/>
  </r>
  <r>
    <x v="0"/>
    <x v="1"/>
    <x v="0"/>
    <d v="2022-02-07T00:00:00"/>
    <d v="2022-02-13T00:00:00"/>
    <x v="0"/>
    <x v="4"/>
    <x v="16"/>
    <s v="W7"/>
    <x v="16"/>
    <s v="12GER00001"/>
    <m/>
    <s v="Export"/>
    <x v="1"/>
    <x v="4"/>
    <s v="KI"/>
    <x v="1"/>
    <n v="0"/>
    <n v="0"/>
    <n v="0"/>
    <n v="0"/>
    <m/>
    <m/>
    <n v="0"/>
    <n v="0"/>
    <n v="0"/>
    <n v="0"/>
    <m/>
    <m/>
  </r>
  <r>
    <x v="0"/>
    <x v="1"/>
    <x v="0"/>
    <d v="2022-02-07T00:00:00"/>
    <d v="2022-02-13T00:00:00"/>
    <x v="0"/>
    <x v="4"/>
    <x v="16"/>
    <s v="W7"/>
    <x v="16"/>
    <s v="12GER00002"/>
    <m/>
    <s v="Export"/>
    <x v="1"/>
    <x v="4"/>
    <s v="KI"/>
    <x v="1"/>
    <n v="0"/>
    <n v="0"/>
    <n v="0"/>
    <n v="0"/>
    <m/>
    <m/>
    <n v="0"/>
    <n v="0"/>
    <n v="0"/>
    <n v="0"/>
    <m/>
    <m/>
  </r>
  <r>
    <x v="0"/>
    <x v="1"/>
    <x v="0"/>
    <d v="2022-02-07T00:00:00"/>
    <d v="2022-02-13T00:00:00"/>
    <x v="0"/>
    <x v="4"/>
    <x v="16"/>
    <s v="W7"/>
    <x v="16"/>
    <s v="12JBP00009"/>
    <m/>
    <s v="Export"/>
    <x v="1"/>
    <x v="4"/>
    <s v="KI"/>
    <x v="1"/>
    <n v="0"/>
    <n v="0"/>
    <n v="0"/>
    <n v="0"/>
    <m/>
    <m/>
    <n v="0"/>
    <n v="0"/>
    <n v="0"/>
    <n v="0"/>
    <m/>
    <m/>
  </r>
  <r>
    <x v="0"/>
    <x v="1"/>
    <x v="0"/>
    <d v="2022-02-07T00:00:00"/>
    <d v="2022-02-13T00:00:00"/>
    <x v="0"/>
    <x v="4"/>
    <x v="16"/>
    <s v="W7"/>
    <x v="16"/>
    <s v="12SIM00004"/>
    <m/>
    <s v="Export"/>
    <x v="1"/>
    <x v="4"/>
    <s v="KI"/>
    <x v="1"/>
    <n v="0"/>
    <n v="0"/>
    <n v="0"/>
    <n v="0"/>
    <m/>
    <m/>
    <n v="0"/>
    <n v="0"/>
    <n v="0"/>
    <n v="0"/>
    <m/>
    <m/>
  </r>
  <r>
    <x v="0"/>
    <x v="1"/>
    <x v="0"/>
    <d v="2022-02-07T00:00:00"/>
    <d v="2022-02-13T00:00:00"/>
    <x v="0"/>
    <x v="4"/>
    <x v="16"/>
    <s v="W7"/>
    <x v="16"/>
    <s v="12SIM00006"/>
    <m/>
    <s v="Export"/>
    <x v="1"/>
    <x v="4"/>
    <s v="KI"/>
    <x v="1"/>
    <n v="0"/>
    <n v="0"/>
    <n v="0"/>
    <n v="0"/>
    <m/>
    <m/>
    <n v="0"/>
    <n v="0"/>
    <n v="0"/>
    <n v="0"/>
    <m/>
    <m/>
  </r>
  <r>
    <x v="0"/>
    <x v="1"/>
    <x v="0"/>
    <d v="2022-02-07T00:00:00"/>
    <d v="2022-02-13T00:00:00"/>
    <x v="0"/>
    <x v="4"/>
    <x v="16"/>
    <s v="W7"/>
    <x v="16"/>
    <s v="12THB00001"/>
    <m/>
    <s v="Export"/>
    <x v="1"/>
    <x v="4"/>
    <s v=""/>
    <x v="1"/>
    <n v="0"/>
    <n v="0"/>
    <n v="0"/>
    <n v="0"/>
    <m/>
    <m/>
    <n v="0"/>
    <n v="0"/>
    <n v="0"/>
    <n v="0"/>
    <m/>
    <m/>
  </r>
  <r>
    <x v="0"/>
    <x v="1"/>
    <x v="0"/>
    <d v="2022-02-07T00:00:00"/>
    <d v="2022-02-13T00:00:00"/>
    <x v="0"/>
    <x v="4"/>
    <x v="16"/>
    <s v="W7"/>
    <x v="16"/>
    <s v="12THB00002"/>
    <m/>
    <s v="Export"/>
    <x v="1"/>
    <x v="4"/>
    <s v=""/>
    <x v="1"/>
    <n v="0"/>
    <n v="0"/>
    <n v="0"/>
    <n v="0"/>
    <m/>
    <m/>
    <n v="0"/>
    <n v="0"/>
    <n v="0"/>
    <n v="0"/>
    <m/>
    <m/>
  </r>
  <r>
    <x v="0"/>
    <x v="1"/>
    <x v="0"/>
    <d v="2022-02-07T00:00:00"/>
    <d v="2022-02-13T00:00:00"/>
    <x v="0"/>
    <x v="4"/>
    <x v="16"/>
    <s v="W7"/>
    <x v="16"/>
    <s v="12THB00006"/>
    <m/>
    <s v="Export"/>
    <x v="1"/>
    <x v="4"/>
    <s v="KI"/>
    <x v="1"/>
    <n v="0"/>
    <n v="0"/>
    <n v="0"/>
    <n v="0"/>
    <m/>
    <m/>
    <n v="0"/>
    <n v="0"/>
    <n v="0"/>
    <n v="0"/>
    <m/>
    <m/>
  </r>
  <r>
    <x v="0"/>
    <x v="1"/>
    <x v="0"/>
    <d v="2022-02-07T00:00:00"/>
    <d v="2022-02-13T00:00:00"/>
    <x v="0"/>
    <x v="4"/>
    <x v="16"/>
    <s v="W7"/>
    <x v="16"/>
    <s v="12THB00007"/>
    <m/>
    <s v="Export"/>
    <x v="1"/>
    <x v="4"/>
    <s v="KI"/>
    <x v="1"/>
    <n v="0"/>
    <n v="0"/>
    <n v="0"/>
    <n v="0"/>
    <m/>
    <m/>
    <n v="0"/>
    <n v="0"/>
    <n v="0"/>
    <n v="0"/>
    <m/>
    <m/>
  </r>
  <r>
    <x v="0"/>
    <x v="1"/>
    <x v="0"/>
    <d v="2022-02-07T00:00:00"/>
    <d v="2022-02-13T00:00:00"/>
    <x v="0"/>
    <x v="4"/>
    <x v="16"/>
    <s v="W7"/>
    <x v="16"/>
    <s v="12THB00009"/>
    <m/>
    <s v="Export"/>
    <x v="1"/>
    <x v="4"/>
    <s v="KI"/>
    <x v="1"/>
    <n v="0"/>
    <n v="0"/>
    <n v="0"/>
    <n v="0"/>
    <m/>
    <m/>
    <n v="0"/>
    <n v="0"/>
    <n v="0"/>
    <n v="0"/>
    <m/>
    <m/>
  </r>
  <r>
    <x v="0"/>
    <x v="1"/>
    <x v="0"/>
    <d v="2022-02-07T00:00:00"/>
    <d v="2022-02-13T00:00:00"/>
    <x v="0"/>
    <x v="4"/>
    <x v="16"/>
    <s v="W7"/>
    <x v="16"/>
    <s v="12THB00013"/>
    <m/>
    <s v="Export"/>
    <x v="1"/>
    <x v="4"/>
    <s v="KI"/>
    <x v="1"/>
    <n v="0"/>
    <n v="0"/>
    <n v="0"/>
    <n v="0"/>
    <m/>
    <m/>
    <n v="0"/>
    <n v="0"/>
    <n v="0"/>
    <n v="0"/>
    <m/>
    <m/>
  </r>
  <r>
    <x v="0"/>
    <x v="1"/>
    <x v="0"/>
    <d v="2022-02-07T00:00:00"/>
    <d v="2022-02-13T00:00:00"/>
    <x v="0"/>
    <x v="4"/>
    <x v="16"/>
    <s v="W7"/>
    <x v="16"/>
    <s v="12THB00014"/>
    <m/>
    <s v="Export"/>
    <x v="1"/>
    <x v="4"/>
    <s v="KI"/>
    <x v="1"/>
    <n v="0"/>
    <n v="0"/>
    <n v="0"/>
    <n v="0"/>
    <m/>
    <m/>
    <n v="0"/>
    <n v="0"/>
    <n v="0"/>
    <n v="0"/>
    <m/>
    <m/>
  </r>
  <r>
    <x v="0"/>
    <x v="1"/>
    <x v="0"/>
    <d v="2022-02-07T00:00:00"/>
    <d v="2022-02-13T00:00:00"/>
    <x v="0"/>
    <x v="4"/>
    <x v="16"/>
    <s v="W7"/>
    <x v="16"/>
    <s v="11VMB00335"/>
    <m/>
    <s v="Domestic"/>
    <x v="2"/>
    <x v="5"/>
    <s v="Se"/>
    <x v="0"/>
    <n v="465"/>
    <n v="0"/>
    <n v="465"/>
    <n v="0"/>
    <m/>
    <m/>
    <n v="0"/>
    <n v="0"/>
    <n v="0"/>
    <n v="0"/>
    <m/>
    <m/>
  </r>
  <r>
    <x v="0"/>
    <x v="1"/>
    <x v="0"/>
    <d v="2022-02-07T00:00:00"/>
    <d v="2022-02-13T00:00:00"/>
    <x v="0"/>
    <x v="4"/>
    <x v="16"/>
    <s v="W7"/>
    <x v="16"/>
    <s v="TPCEBB031"/>
    <m/>
    <s v="Domestic"/>
    <x v="2"/>
    <x v="6"/>
    <s v="Fr"/>
    <x v="0"/>
    <n v="2200"/>
    <n v="2552.7449999999999"/>
    <n v="352.74499999999989"/>
    <n v="0.83966136363636368"/>
    <m/>
    <m/>
    <n v="2200"/>
    <n v="2552.7449999999999"/>
    <n v="352.74499999999989"/>
    <n v="0.83966136363636368"/>
    <m/>
    <m/>
  </r>
  <r>
    <x v="0"/>
    <x v="1"/>
    <x v="0"/>
    <d v="2022-02-07T00:00:00"/>
    <d v="2022-02-13T00:00:00"/>
    <x v="0"/>
    <x v="4"/>
    <x v="16"/>
    <s v="W7"/>
    <x v="16"/>
    <s v="TPCEBG010"/>
    <m/>
    <s v="Domestic"/>
    <x v="2"/>
    <x v="13"/>
    <s v="Ha"/>
    <x v="0"/>
    <n v="1500"/>
    <n v="0"/>
    <n v="1500"/>
    <n v="0"/>
    <m/>
    <m/>
    <n v="740"/>
    <n v="0"/>
    <n v="740"/>
    <n v="0"/>
    <m/>
    <m/>
  </r>
  <r>
    <x v="0"/>
    <x v="1"/>
    <x v="0"/>
    <d v="2022-02-07T00:00:00"/>
    <d v="2022-02-13T00:00:00"/>
    <x v="0"/>
    <x v="4"/>
    <x v="16"/>
    <s v="W7"/>
    <x v="16"/>
    <s v="TPCEMI001"/>
    <m/>
    <s v="Domestic"/>
    <x v="2"/>
    <x v="6"/>
    <s v="Fr"/>
    <x v="0"/>
    <n v="0"/>
    <n v="0"/>
    <n v="0"/>
    <n v="0"/>
    <m/>
    <m/>
    <n v="0"/>
    <n v="0"/>
    <n v="0"/>
    <n v="0"/>
    <m/>
    <m/>
  </r>
  <r>
    <x v="0"/>
    <x v="1"/>
    <x v="0"/>
    <d v="2022-02-07T00:00:00"/>
    <d v="2022-02-13T00:00:00"/>
    <x v="0"/>
    <x v="4"/>
    <x v="16"/>
    <s v="W7"/>
    <x v="16"/>
    <s v="TPCEMI001"/>
    <m/>
    <s v="Domestic"/>
    <x v="2"/>
    <x v="6"/>
    <s v="Fr"/>
    <x v="0"/>
    <n v="0"/>
    <n v="0"/>
    <n v="0"/>
    <n v="0"/>
    <m/>
    <m/>
    <n v="0"/>
    <n v="0"/>
    <n v="0"/>
    <n v="0"/>
    <m/>
    <m/>
  </r>
  <r>
    <x v="0"/>
    <x v="1"/>
    <x v="0"/>
    <d v="2022-02-07T00:00:00"/>
    <d v="2022-02-13T00:00:00"/>
    <x v="0"/>
    <x v="4"/>
    <x v="16"/>
    <s v="W7"/>
    <x v="16"/>
    <s v="TPCERB001"/>
    <m/>
    <s v="Domestic"/>
    <x v="2"/>
    <x v="5"/>
    <s v="Se"/>
    <x v="0"/>
    <n v="320"/>
    <n v="364.6"/>
    <n v="44.600000000000023"/>
    <n v="0.86062499999999997"/>
    <m/>
    <m/>
    <n v="320"/>
    <n v="364.6"/>
    <n v="44.600000000000023"/>
    <n v="0.86062499999999997"/>
    <m/>
    <m/>
  </r>
  <r>
    <x v="0"/>
    <x v="1"/>
    <x v="0"/>
    <d v="2022-02-07T00:00:00"/>
    <d v="2022-02-13T00:00:00"/>
    <x v="0"/>
    <x v="4"/>
    <x v="16"/>
    <s v="W7"/>
    <x v="16"/>
    <s v="TPCERB002"/>
    <m/>
    <s v="Domestic"/>
    <x v="2"/>
    <x v="5"/>
    <s v="Se"/>
    <x v="0"/>
    <n v="320"/>
    <n v="321"/>
    <n v="1"/>
    <n v="0.99687499999999996"/>
    <m/>
    <m/>
    <n v="320"/>
    <n v="321"/>
    <n v="1"/>
    <n v="0.99687499999999996"/>
    <m/>
    <m/>
  </r>
  <r>
    <x v="0"/>
    <x v="1"/>
    <x v="0"/>
    <d v="2022-02-07T00:00:00"/>
    <d v="2022-02-13T00:00:00"/>
    <x v="0"/>
    <x v="4"/>
    <x v="16"/>
    <s v="W7"/>
    <x v="16"/>
    <s v="TPCERB003"/>
    <m/>
    <s v="Domestic"/>
    <x v="2"/>
    <x v="5"/>
    <s v=""/>
    <x v="0"/>
    <n v="0"/>
    <n v="0"/>
    <n v="0"/>
    <n v="0"/>
    <m/>
    <m/>
    <n v="0"/>
    <n v="0"/>
    <n v="0"/>
    <n v="0"/>
    <m/>
    <m/>
  </r>
  <r>
    <x v="0"/>
    <x v="1"/>
    <x v="0"/>
    <d v="2022-02-07T00:00:00"/>
    <d v="2022-02-13T00:00:00"/>
    <x v="0"/>
    <x v="4"/>
    <x v="16"/>
    <s v="W7"/>
    <x v="16"/>
    <s v="11VMB00273"/>
    <m/>
    <s v="Domestic"/>
    <x v="3"/>
    <x v="6"/>
    <s v="Fi"/>
    <x v="0"/>
    <n v="600"/>
    <n v="1010"/>
    <n v="410"/>
    <n v="0.31666666666666665"/>
    <m/>
    <m/>
    <n v="1000"/>
    <n v="1010"/>
    <n v="10"/>
    <n v="0.99"/>
    <m/>
    <m/>
  </r>
  <r>
    <x v="0"/>
    <x v="1"/>
    <x v="0"/>
    <d v="2022-02-07T00:00:00"/>
    <d v="2022-02-13T00:00:00"/>
    <x v="0"/>
    <x v="4"/>
    <x v="16"/>
    <s v="W7"/>
    <x v="16"/>
    <s v="11VMB00306"/>
    <m/>
    <s v="Domestic"/>
    <x v="3"/>
    <x v="7"/>
    <s v="BT"/>
    <x v="0"/>
    <n v="350"/>
    <n v="335"/>
    <n v="15"/>
    <n v="0.95714285714285718"/>
    <m/>
    <m/>
    <n v="350"/>
    <n v="335"/>
    <n v="15"/>
    <n v="0.95714285714285718"/>
    <m/>
    <m/>
  </r>
  <r>
    <x v="0"/>
    <x v="1"/>
    <x v="0"/>
    <d v="2022-02-07T00:00:00"/>
    <d v="2022-02-13T00:00:00"/>
    <x v="0"/>
    <x v="4"/>
    <x v="16"/>
    <s v="W7"/>
    <x v="16"/>
    <s v="11VMB00308"/>
    <m/>
    <s v="Domestic"/>
    <x v="3"/>
    <x v="7"/>
    <s v="BT"/>
    <x v="0"/>
    <n v="300"/>
    <n v="0"/>
    <n v="300"/>
    <n v="0"/>
    <m/>
    <m/>
    <n v="300"/>
    <n v="0"/>
    <n v="300"/>
    <n v="0"/>
    <m/>
    <m/>
  </r>
  <r>
    <x v="0"/>
    <x v="1"/>
    <x v="0"/>
    <d v="2022-02-07T00:00:00"/>
    <d v="2022-02-13T00:00:00"/>
    <x v="0"/>
    <x v="4"/>
    <x v="16"/>
    <s v="W7"/>
    <x v="16"/>
    <s v="11VMB00309"/>
    <m/>
    <s v="Domestic"/>
    <x v="3"/>
    <x v="7"/>
    <s v="BT"/>
    <x v="0"/>
    <n v="200"/>
    <n v="201"/>
    <n v="1"/>
    <n v="0.995"/>
    <m/>
    <m/>
    <n v="200"/>
    <n v="201"/>
    <n v="1"/>
    <n v="0.995"/>
    <m/>
    <m/>
  </r>
  <r>
    <x v="0"/>
    <x v="1"/>
    <x v="0"/>
    <d v="2022-02-07T00:00:00"/>
    <d v="2022-02-13T00:00:00"/>
    <x v="0"/>
    <x v="4"/>
    <x v="16"/>
    <s v="W7"/>
    <x v="16"/>
    <s v="11VMB00311"/>
    <m/>
    <s v="Domestic"/>
    <x v="3"/>
    <x v="7"/>
    <s v="BT"/>
    <x v="0"/>
    <n v="300"/>
    <n v="264"/>
    <n v="36"/>
    <n v="0.88"/>
    <m/>
    <m/>
    <n v="300"/>
    <n v="264"/>
    <n v="36"/>
    <n v="0.88"/>
    <m/>
    <m/>
  </r>
  <r>
    <x v="0"/>
    <x v="1"/>
    <x v="0"/>
    <d v="2022-02-07T00:00:00"/>
    <d v="2022-02-13T00:00:00"/>
    <x v="0"/>
    <x v="4"/>
    <x v="16"/>
    <s v="W7"/>
    <x v="16"/>
    <s v="11VMB00385"/>
    <m/>
    <s v="Domestic"/>
    <x v="3"/>
    <x v="6"/>
    <s v="Fi"/>
    <x v="0"/>
    <n v="700"/>
    <n v="636"/>
    <n v="64"/>
    <n v="0.90857142857142859"/>
    <m/>
    <m/>
    <n v="700"/>
    <n v="636"/>
    <n v="64"/>
    <n v="0.90857142857142859"/>
    <m/>
    <m/>
  </r>
  <r>
    <x v="0"/>
    <x v="1"/>
    <x v="0"/>
    <d v="2022-02-07T00:00:00"/>
    <d v="2022-02-13T00:00:00"/>
    <x v="0"/>
    <x v="4"/>
    <x v="16"/>
    <s v="W7"/>
    <x v="16"/>
    <s v="BTPCHCB001"/>
    <m/>
    <s v="Domestic"/>
    <x v="3"/>
    <x v="7"/>
    <s v="BT"/>
    <x v="0"/>
    <n v="400"/>
    <n v="512"/>
    <n v="112"/>
    <n v="0.72"/>
    <m/>
    <m/>
    <n v="600"/>
    <n v="512"/>
    <n v="88"/>
    <n v="0.85333333333333328"/>
    <m/>
    <m/>
  </r>
  <r>
    <x v="0"/>
    <x v="1"/>
    <x v="0"/>
    <d v="2022-02-07T00:00:00"/>
    <d v="2022-02-13T00:00:00"/>
    <x v="0"/>
    <x v="4"/>
    <x v="16"/>
    <s v="W7"/>
    <x v="16"/>
    <s v="BTPOHYBM01"/>
    <m/>
    <s v="Domestic"/>
    <x v="3"/>
    <x v="7"/>
    <s v="BT"/>
    <x v="0"/>
    <n v="300"/>
    <n v="259"/>
    <n v="41"/>
    <n v="0.86333333333333329"/>
    <m/>
    <m/>
    <n v="300"/>
    <n v="259"/>
    <n v="41"/>
    <n v="0.86333333333333329"/>
    <m/>
    <m/>
  </r>
  <r>
    <x v="0"/>
    <x v="1"/>
    <x v="0"/>
    <d v="2022-02-07T00:00:00"/>
    <d v="2022-02-13T00:00:00"/>
    <x v="0"/>
    <x v="4"/>
    <x v="16"/>
    <s v="W7"/>
    <x v="16"/>
    <s v="HHCEBV004"/>
    <m/>
    <s v="Domestic"/>
    <x v="3"/>
    <x v="7"/>
    <s v="Ba"/>
    <x v="0"/>
    <n v="300"/>
    <n v="300"/>
    <n v="0"/>
    <n v="1"/>
    <m/>
    <m/>
    <n v="300"/>
    <n v="300"/>
    <n v="0"/>
    <n v="1"/>
    <m/>
    <m/>
  </r>
  <r>
    <x v="0"/>
    <x v="1"/>
    <x v="0"/>
    <d v="2022-02-07T00:00:00"/>
    <d v="2022-02-13T00:00:00"/>
    <x v="0"/>
    <x v="4"/>
    <x v="16"/>
    <s v="W7"/>
    <x v="16"/>
    <s v="HHCECV006"/>
    <m/>
    <s v="Domestic"/>
    <x v="3"/>
    <x v="7"/>
    <s v="Ba"/>
    <x v="0"/>
    <n v="1200"/>
    <n v="1164"/>
    <n v="36"/>
    <n v="0.97"/>
    <m/>
    <m/>
    <n v="1250"/>
    <n v="1164"/>
    <n v="86"/>
    <n v="0.93120000000000003"/>
    <m/>
    <m/>
  </r>
  <r>
    <x v="0"/>
    <x v="1"/>
    <x v="0"/>
    <d v="2022-02-07T00:00:00"/>
    <d v="2022-02-13T00:00:00"/>
    <x v="0"/>
    <x v="4"/>
    <x v="16"/>
    <s v="W7"/>
    <x v="16"/>
    <s v="HHCEXX001"/>
    <m/>
    <s v="Domestic"/>
    <x v="3"/>
    <x v="5"/>
    <s v="Sa"/>
    <x v="3"/>
    <n v="170"/>
    <n v="179.4"/>
    <n v="9.4000000000000057"/>
    <n v="0.94470588235294117"/>
    <m/>
    <m/>
    <n v="180"/>
    <n v="179.4"/>
    <n v="0.59999999999999432"/>
    <n v="0.9966666666666667"/>
    <m/>
    <m/>
  </r>
  <r>
    <x v="0"/>
    <x v="1"/>
    <x v="0"/>
    <d v="2022-02-07T00:00:00"/>
    <d v="2022-02-13T00:00:00"/>
    <x v="0"/>
    <x v="4"/>
    <x v="16"/>
    <s v="W7"/>
    <x v="16"/>
    <s v="HHCEXX003"/>
    <m/>
    <s v="Domestic"/>
    <x v="3"/>
    <x v="5"/>
    <s v="Sa"/>
    <x v="3"/>
    <n v="170"/>
    <n v="143.6"/>
    <n v="26.400000000000006"/>
    <n v="0.8447058823529412"/>
    <m/>
    <m/>
    <n v="180"/>
    <n v="143.6"/>
    <n v="36.400000000000006"/>
    <n v="0.7977777777777777"/>
    <m/>
    <m/>
  </r>
  <r>
    <x v="0"/>
    <x v="1"/>
    <x v="0"/>
    <d v="2022-02-07T00:00:00"/>
    <d v="2022-02-13T00:00:00"/>
    <x v="0"/>
    <x v="4"/>
    <x v="16"/>
    <s v="W7"/>
    <x v="16"/>
    <s v="HHCEXX010"/>
    <m/>
    <s v="Domestic"/>
    <x v="3"/>
    <x v="5"/>
    <s v="Sa"/>
    <x v="3"/>
    <n v="3600"/>
    <n v="4331.5"/>
    <n v="731.5"/>
    <n v="0.79680555555555554"/>
    <m/>
    <m/>
    <n v="4200"/>
    <n v="4331.5"/>
    <n v="131.5"/>
    <n v="0.96869047619047621"/>
    <m/>
    <m/>
  </r>
  <r>
    <x v="0"/>
    <x v="1"/>
    <x v="0"/>
    <d v="2022-02-07T00:00:00"/>
    <d v="2022-02-13T00:00:00"/>
    <x v="0"/>
    <x v="4"/>
    <x v="16"/>
    <s v="W7"/>
    <x v="16"/>
    <s v="TPCEBV001"/>
    <m/>
    <s v="Domestic"/>
    <x v="3"/>
    <x v="7"/>
    <s v="Ba"/>
    <x v="0"/>
    <n v="200"/>
    <n v="332"/>
    <n v="132"/>
    <n v="0.33999999999999997"/>
    <m/>
    <m/>
    <n v="300"/>
    <n v="332"/>
    <n v="32"/>
    <n v="0.89333333333333331"/>
    <m/>
    <m/>
  </r>
  <r>
    <x v="0"/>
    <x v="1"/>
    <x v="0"/>
    <d v="2022-02-07T00:00:00"/>
    <d v="2022-02-13T00:00:00"/>
    <x v="0"/>
    <x v="4"/>
    <x v="16"/>
    <s v="W7"/>
    <x v="16"/>
    <s v="TPCEBV017"/>
    <m/>
    <s v="Domestic"/>
    <x v="3"/>
    <x v="7"/>
    <s v="Ba"/>
    <x v="0"/>
    <n v="500"/>
    <n v="392"/>
    <n v="108"/>
    <n v="0.78400000000000003"/>
    <m/>
    <m/>
    <n v="400"/>
    <n v="392"/>
    <n v="8"/>
    <n v="0.98"/>
    <m/>
    <m/>
  </r>
  <r>
    <x v="0"/>
    <x v="1"/>
    <x v="0"/>
    <d v="2022-02-07T00:00:00"/>
    <d v="2022-02-13T00:00:00"/>
    <x v="0"/>
    <x v="4"/>
    <x v="16"/>
    <s v="W7"/>
    <x v="16"/>
    <s v="TPCECB004"/>
    <m/>
    <s v="Domestic"/>
    <x v="3"/>
    <x v="8"/>
    <s v="Vi"/>
    <x v="0"/>
    <n v="300"/>
    <n v="319.5"/>
    <n v="19.5"/>
    <n v="0.93500000000000005"/>
    <m/>
    <m/>
    <n v="300"/>
    <n v="319.5"/>
    <n v="19.5"/>
    <n v="0.93500000000000005"/>
    <m/>
    <m/>
  </r>
  <r>
    <x v="0"/>
    <x v="1"/>
    <x v="0"/>
    <d v="2022-02-07T00:00:00"/>
    <d v="2022-02-13T00:00:00"/>
    <x v="0"/>
    <x v="4"/>
    <x v="16"/>
    <s v="W7"/>
    <x v="16"/>
    <s v="TPCECC006"/>
    <m/>
    <s v="Domestic"/>
    <x v="3"/>
    <x v="6"/>
    <s v="Fi"/>
    <x v="0"/>
    <n v="0"/>
    <n v="0"/>
    <n v="0"/>
    <n v="0"/>
    <m/>
    <m/>
    <n v="0"/>
    <n v="0"/>
    <n v="0"/>
    <n v="0"/>
    <m/>
    <m/>
  </r>
  <r>
    <x v="0"/>
    <x v="1"/>
    <x v="0"/>
    <d v="2022-02-07T00:00:00"/>
    <d v="2022-02-13T00:00:00"/>
    <x v="0"/>
    <x v="4"/>
    <x v="16"/>
    <s v="W7"/>
    <x v="16"/>
    <s v="TPCECL035"/>
    <m/>
    <s v="Domestic"/>
    <x v="3"/>
    <x v="8"/>
    <s v="Vi"/>
    <x v="0"/>
    <n v="0"/>
    <n v="0"/>
    <n v="0"/>
    <n v="0"/>
    <m/>
    <m/>
    <n v="0"/>
    <n v="0"/>
    <n v="0"/>
    <n v="0"/>
    <m/>
    <m/>
  </r>
  <r>
    <x v="0"/>
    <x v="1"/>
    <x v="0"/>
    <d v="2022-02-07T00:00:00"/>
    <d v="2022-02-13T00:00:00"/>
    <x v="0"/>
    <x v="4"/>
    <x v="16"/>
    <s v="W7"/>
    <x v="16"/>
    <s v="TPCECL037"/>
    <m/>
    <s v="Domestic"/>
    <x v="3"/>
    <x v="8"/>
    <s v="Vi"/>
    <x v="0"/>
    <n v="600"/>
    <n v="506.3"/>
    <n v="93.699999999999989"/>
    <n v="0.84383333333333332"/>
    <m/>
    <m/>
    <n v="500"/>
    <n v="506.3"/>
    <n v="6.3000000000000114"/>
    <n v="0.98739999999999994"/>
    <m/>
    <m/>
  </r>
  <r>
    <x v="0"/>
    <x v="1"/>
    <x v="0"/>
    <d v="2022-02-07T00:00:00"/>
    <d v="2022-02-13T00:00:00"/>
    <x v="0"/>
    <x v="4"/>
    <x v="16"/>
    <s v="W7"/>
    <x v="16"/>
    <s v="TPCECL038"/>
    <m/>
    <s v="Domestic"/>
    <x v="3"/>
    <x v="8"/>
    <s v="Vi"/>
    <x v="0"/>
    <n v="3550"/>
    <n v="4350.5"/>
    <n v="800.5"/>
    <n v="0.77450704225352118"/>
    <m/>
    <m/>
    <n v="5580"/>
    <n v="4350.5"/>
    <n v="1229.5"/>
    <n v="0.77965949820788527"/>
    <m/>
    <m/>
  </r>
  <r>
    <x v="0"/>
    <x v="1"/>
    <x v="0"/>
    <d v="2022-02-07T00:00:00"/>
    <d v="2022-02-13T00:00:00"/>
    <x v="0"/>
    <x v="4"/>
    <x v="16"/>
    <s v="W7"/>
    <x v="16"/>
    <s v="TPCECL042"/>
    <m/>
    <s v="Domestic"/>
    <x v="3"/>
    <x v="8"/>
    <s v="Vi"/>
    <x v="0"/>
    <n v="200"/>
    <n v="0"/>
    <n v="200"/>
    <n v="0"/>
    <m/>
    <m/>
    <n v="0"/>
    <n v="0"/>
    <n v="0"/>
    <n v="0"/>
    <m/>
    <m/>
  </r>
  <r>
    <x v="0"/>
    <x v="1"/>
    <x v="0"/>
    <d v="2022-02-07T00:00:00"/>
    <d v="2022-02-13T00:00:00"/>
    <x v="0"/>
    <x v="4"/>
    <x v="16"/>
    <s v="W7"/>
    <x v="16"/>
    <s v="TPCECL043"/>
    <m/>
    <s v="Domestic"/>
    <x v="3"/>
    <x v="8"/>
    <s v="Vi"/>
    <x v="0"/>
    <n v="450"/>
    <n v="434.9"/>
    <n v="15.100000000000023"/>
    <n v="0.96644444444444444"/>
    <m/>
    <m/>
    <n v="430"/>
    <n v="434.9"/>
    <n v="4.8999999999999773"/>
    <n v="0.98860465116279073"/>
    <m/>
    <m/>
  </r>
  <r>
    <x v="0"/>
    <x v="1"/>
    <x v="0"/>
    <d v="2022-02-07T00:00:00"/>
    <d v="2022-02-13T00:00:00"/>
    <x v="0"/>
    <x v="4"/>
    <x v="16"/>
    <s v="W7"/>
    <x v="16"/>
    <s v="TPCECL044"/>
    <m/>
    <s v="Domestic"/>
    <x v="3"/>
    <x v="8"/>
    <s v="Vi"/>
    <x v="0"/>
    <n v="450"/>
    <n v="451.9"/>
    <n v="1.8999999999999773"/>
    <n v="0.99577777777777787"/>
    <m/>
    <m/>
    <n v="450"/>
    <n v="451.9"/>
    <n v="1.8999999999999773"/>
    <n v="0.99577777777777787"/>
    <m/>
    <m/>
  </r>
  <r>
    <x v="0"/>
    <x v="1"/>
    <x v="0"/>
    <d v="2022-02-07T00:00:00"/>
    <d v="2022-02-13T00:00:00"/>
    <x v="0"/>
    <x v="4"/>
    <x v="16"/>
    <s v="W7"/>
    <x v="16"/>
    <s v="TPCECL045"/>
    <m/>
    <s v="Domestic"/>
    <x v="3"/>
    <x v="8"/>
    <s v="Vi"/>
    <x v="0"/>
    <n v="1100"/>
    <n v="953"/>
    <n v="147"/>
    <n v="0.86636363636363634"/>
    <m/>
    <m/>
    <n v="1250"/>
    <n v="953"/>
    <n v="297"/>
    <n v="0.76239999999999997"/>
    <m/>
    <m/>
  </r>
  <r>
    <x v="0"/>
    <x v="1"/>
    <x v="0"/>
    <d v="2022-02-07T00:00:00"/>
    <d v="2022-02-13T00:00:00"/>
    <x v="0"/>
    <x v="4"/>
    <x v="16"/>
    <s v="W7"/>
    <x v="16"/>
    <s v="TPCECL046"/>
    <m/>
    <s v="Domestic"/>
    <x v="3"/>
    <x v="8"/>
    <s v="Vi"/>
    <x v="0"/>
    <n v="1330"/>
    <n v="1633"/>
    <n v="303"/>
    <n v="0.77218045112781952"/>
    <m/>
    <m/>
    <n v="1630"/>
    <n v="1633"/>
    <n v="3"/>
    <n v="0.998159509202454"/>
    <m/>
    <m/>
  </r>
  <r>
    <x v="0"/>
    <x v="1"/>
    <x v="0"/>
    <d v="2022-02-07T00:00:00"/>
    <d v="2022-02-13T00:00:00"/>
    <x v="0"/>
    <x v="4"/>
    <x v="16"/>
    <s v="W7"/>
    <x v="16"/>
    <s v="TPCECLT39"/>
    <m/>
    <s v="Domestic"/>
    <x v="3"/>
    <x v="8"/>
    <s v="Vi"/>
    <x v="0"/>
    <n v="0"/>
    <n v="0"/>
    <n v="0"/>
    <n v="0"/>
    <m/>
    <m/>
    <n v="0"/>
    <n v="0"/>
    <n v="0"/>
    <n v="0"/>
    <m/>
    <m/>
  </r>
  <r>
    <x v="0"/>
    <x v="1"/>
    <x v="0"/>
    <d v="2022-02-07T00:00:00"/>
    <d v="2022-02-13T00:00:00"/>
    <x v="0"/>
    <x v="4"/>
    <x v="16"/>
    <s v="W7"/>
    <x v="16"/>
    <s v="TPCECV001"/>
    <m/>
    <s v="Domestic"/>
    <x v="3"/>
    <x v="7"/>
    <s v="Ba"/>
    <x v="0"/>
    <n v="300"/>
    <n v="560"/>
    <n v="260"/>
    <n v="0.1333333333333333"/>
    <m/>
    <m/>
    <n v="500"/>
    <n v="560"/>
    <n v="60"/>
    <n v="0.88"/>
    <m/>
    <m/>
  </r>
  <r>
    <x v="0"/>
    <x v="1"/>
    <x v="0"/>
    <d v="2022-02-07T00:00:00"/>
    <d v="2022-02-13T00:00:00"/>
    <x v="0"/>
    <x v="4"/>
    <x v="16"/>
    <s v="W7"/>
    <x v="16"/>
    <s v="TPCECV002"/>
    <m/>
    <s v="Domestic"/>
    <x v="3"/>
    <x v="7"/>
    <s v="Ba"/>
    <x v="0"/>
    <n v="400"/>
    <n v="523"/>
    <n v="123"/>
    <n v="0.6925"/>
    <m/>
    <m/>
    <n v="500"/>
    <n v="523"/>
    <n v="23"/>
    <n v="0.95399999999999996"/>
    <m/>
    <m/>
  </r>
  <r>
    <x v="0"/>
    <x v="1"/>
    <x v="0"/>
    <d v="2022-02-07T00:00:00"/>
    <d v="2022-02-13T00:00:00"/>
    <x v="0"/>
    <x v="4"/>
    <x v="16"/>
    <s v="W7"/>
    <x v="16"/>
    <s v="TPCECV022"/>
    <m/>
    <s v="Domestic"/>
    <x v="3"/>
    <x v="7"/>
    <s v="Ba"/>
    <x v="0"/>
    <n v="2500"/>
    <n v="0"/>
    <n v="2500"/>
    <n v="0"/>
    <m/>
    <m/>
    <n v="0"/>
    <n v="0"/>
    <n v="0"/>
    <n v="0"/>
    <m/>
    <m/>
  </r>
  <r>
    <x v="0"/>
    <x v="1"/>
    <x v="0"/>
    <d v="2022-02-07T00:00:00"/>
    <d v="2022-02-13T00:00:00"/>
    <x v="0"/>
    <x v="4"/>
    <x v="16"/>
    <s v="W7"/>
    <x v="16"/>
    <s v="TPCELT001"/>
    <m/>
    <s v="Domestic"/>
    <x v="3"/>
    <x v="7"/>
    <s v="Ba"/>
    <x v="0"/>
    <n v="1000"/>
    <n v="1198.5"/>
    <n v="198.5"/>
    <n v="0.80149999999999999"/>
    <m/>
    <m/>
    <n v="1000"/>
    <n v="1198.5"/>
    <n v="198.5"/>
    <n v="0.80149999999999999"/>
    <m/>
    <m/>
  </r>
  <r>
    <x v="0"/>
    <x v="1"/>
    <x v="0"/>
    <d v="2022-02-07T00:00:00"/>
    <d v="2022-02-13T00:00:00"/>
    <x v="0"/>
    <x v="4"/>
    <x v="16"/>
    <s v="W7"/>
    <x v="16"/>
    <s v="TPCEMM001"/>
    <m/>
    <s v="Domestic"/>
    <x v="3"/>
    <x v="9"/>
    <s v="Me"/>
    <x v="0"/>
    <n v="0"/>
    <n v="0"/>
    <n v="0"/>
    <n v="0"/>
    <m/>
    <m/>
    <n v="0"/>
    <n v="0"/>
    <n v="0"/>
    <n v="0"/>
    <m/>
    <m/>
  </r>
  <r>
    <x v="0"/>
    <x v="1"/>
    <x v="0"/>
    <d v="2022-02-07T00:00:00"/>
    <d v="2022-02-13T00:00:00"/>
    <x v="0"/>
    <x v="4"/>
    <x v="16"/>
    <s v="W7"/>
    <x v="16"/>
    <s v="TPCEMM003"/>
    <m/>
    <s v="Domestic"/>
    <x v="3"/>
    <x v="9"/>
    <s v="Me"/>
    <x v="0"/>
    <n v="0"/>
    <n v="0"/>
    <n v="0"/>
    <n v="0"/>
    <m/>
    <m/>
    <n v="0"/>
    <n v="0"/>
    <n v="0"/>
    <n v="0"/>
    <m/>
    <m/>
  </r>
  <r>
    <x v="0"/>
    <x v="1"/>
    <x v="0"/>
    <d v="2022-02-07T00:00:00"/>
    <d v="2022-02-13T00:00:00"/>
    <x v="0"/>
    <x v="4"/>
    <x v="16"/>
    <s v="W7"/>
    <x v="16"/>
    <s v="TPCTOHYB01"/>
    <m/>
    <s v="Domestic"/>
    <x v="3"/>
    <x v="2"/>
    <s v="Re"/>
    <x v="0"/>
    <n v="0"/>
    <n v="0"/>
    <n v="0"/>
    <n v="0"/>
    <m/>
    <m/>
    <n v="0"/>
    <n v="0"/>
    <n v="0"/>
    <n v="0"/>
    <m/>
    <m/>
  </r>
  <r>
    <x v="0"/>
    <x v="1"/>
    <x v="0"/>
    <d v="2022-02-07T00:00:00"/>
    <d v="2022-02-13T00:00:00"/>
    <x v="0"/>
    <x v="4"/>
    <x v="16"/>
    <s v="W7"/>
    <x v="16"/>
    <s v="TPCTOHYB02"/>
    <m/>
    <s v="Domestic"/>
    <x v="3"/>
    <x v="2"/>
    <s v="Re"/>
    <x v="0"/>
    <n v="0"/>
    <n v="0"/>
    <n v="0"/>
    <n v="0"/>
    <m/>
    <m/>
    <n v="0"/>
    <n v="0"/>
    <n v="0"/>
    <n v="0"/>
    <m/>
    <m/>
  </r>
  <r>
    <x v="0"/>
    <x v="1"/>
    <x v="0"/>
    <d v="2022-02-07T00:00:00"/>
    <d v="2022-02-13T00:00:00"/>
    <x v="0"/>
    <x v="4"/>
    <x v="16"/>
    <s v="W7"/>
    <x v="16"/>
    <s v="TPCTOHYB04"/>
    <m/>
    <s v="Domestic"/>
    <x v="3"/>
    <x v="2"/>
    <s v="Re"/>
    <x v="0"/>
    <n v="0"/>
    <n v="0"/>
    <n v="0"/>
    <n v="0"/>
    <m/>
    <m/>
    <n v="0"/>
    <n v="0"/>
    <n v="0"/>
    <n v="0"/>
    <m/>
    <m/>
  </r>
  <r>
    <x v="0"/>
    <x v="1"/>
    <x v="0"/>
    <d v="2022-02-07T00:00:00"/>
    <d v="2022-02-13T00:00:00"/>
    <x v="0"/>
    <x v="4"/>
    <x v="16"/>
    <s v="W7"/>
    <x v="16"/>
    <s v="11VMB00431"/>
    <m/>
    <s v="Domestic"/>
    <x v="4"/>
    <x v="4"/>
    <s v="K-"/>
    <x v="1"/>
    <n v="0"/>
    <n v="0"/>
    <n v="0"/>
    <n v="0"/>
    <m/>
    <m/>
    <n v="0"/>
    <n v="0"/>
    <n v="0"/>
    <n v="0"/>
    <m/>
    <m/>
  </r>
  <r>
    <x v="0"/>
    <x v="1"/>
    <x v="0"/>
    <d v="2022-02-07T00:00:00"/>
    <d v="2022-02-13T00:00:00"/>
    <x v="0"/>
    <x v="4"/>
    <x v="16"/>
    <s v="W7"/>
    <x v="16"/>
    <s v="11VMB00434"/>
    <m/>
    <s v="Domestic"/>
    <x v="4"/>
    <x v="4"/>
    <s v="K-"/>
    <x v="1"/>
    <n v="0"/>
    <n v="0"/>
    <n v="0"/>
    <n v="0"/>
    <m/>
    <m/>
    <n v="0"/>
    <n v="0"/>
    <n v="0"/>
    <n v="0"/>
    <m/>
    <m/>
  </r>
  <r>
    <x v="0"/>
    <x v="1"/>
    <x v="0"/>
    <d v="2022-02-07T00:00:00"/>
    <d v="2022-02-13T00:00:00"/>
    <x v="0"/>
    <x v="4"/>
    <x v="16"/>
    <s v="W7"/>
    <x v="16"/>
    <s v="11VMB00437"/>
    <m/>
    <s v="Domestic"/>
    <x v="4"/>
    <x v="4"/>
    <s v="K-"/>
    <x v="1"/>
    <n v="0"/>
    <n v="0"/>
    <n v="0"/>
    <n v="0"/>
    <m/>
    <m/>
    <n v="0"/>
    <n v="0"/>
    <n v="0"/>
    <n v="0"/>
    <m/>
    <m/>
  </r>
  <r>
    <x v="0"/>
    <x v="1"/>
    <x v="0"/>
    <d v="2022-02-07T00:00:00"/>
    <d v="2022-02-13T00:00:00"/>
    <x v="0"/>
    <x v="4"/>
    <x v="16"/>
    <s v="W7"/>
    <x v="16"/>
    <s v="11VMB00438"/>
    <m/>
    <s v="Domestic"/>
    <x v="4"/>
    <x v="4"/>
    <s v="K-"/>
    <x v="1"/>
    <n v="0"/>
    <n v="0"/>
    <n v="0"/>
    <n v="0"/>
    <m/>
    <m/>
    <n v="0"/>
    <n v="0"/>
    <n v="0"/>
    <n v="0"/>
    <m/>
    <m/>
  </r>
  <r>
    <x v="0"/>
    <x v="1"/>
    <x v="0"/>
    <d v="2022-02-07T00:00:00"/>
    <d v="2022-02-13T00:00:00"/>
    <x v="0"/>
    <x v="4"/>
    <x v="16"/>
    <s v="W7"/>
    <x v="16"/>
    <s v="11VMB00440"/>
    <m/>
    <s v="Domestic"/>
    <x v="4"/>
    <x v="4"/>
    <s v="K-"/>
    <x v="1"/>
    <n v="0"/>
    <n v="0"/>
    <n v="0"/>
    <n v="0"/>
    <m/>
    <m/>
    <n v="0"/>
    <n v="0"/>
    <n v="0"/>
    <n v="0"/>
    <m/>
    <m/>
  </r>
  <r>
    <x v="0"/>
    <x v="1"/>
    <x v="0"/>
    <d v="2022-02-07T00:00:00"/>
    <d v="2022-02-13T00:00:00"/>
    <x v="0"/>
    <x v="4"/>
    <x v="16"/>
    <s v="W7"/>
    <x v="16"/>
    <s v="11VMB00342"/>
    <m/>
    <s v="Export"/>
    <x v="5"/>
    <x v="2"/>
    <s v=""/>
    <x v="4"/>
    <n v="0"/>
    <n v="1915.2"/>
    <n v="1915.2"/>
    <n v="0"/>
    <m/>
    <m/>
    <n v="0"/>
    <n v="1915.2"/>
    <n v="1915.2"/>
    <n v="0"/>
    <m/>
    <m/>
  </r>
  <r>
    <x v="0"/>
    <x v="1"/>
    <x v="0"/>
    <d v="2022-02-07T00:00:00"/>
    <d v="2022-02-13T00:00:00"/>
    <x v="0"/>
    <x v="4"/>
    <x v="16"/>
    <s v="W7"/>
    <x v="16"/>
    <s v="11VMB00343"/>
    <m/>
    <s v="Domestic"/>
    <x v="5"/>
    <x v="2"/>
    <s v="Ri"/>
    <x v="4"/>
    <n v="1000"/>
    <n v="744.8"/>
    <n v="255.20000000000005"/>
    <n v="0.74479999999999991"/>
    <m/>
    <m/>
    <n v="1000"/>
    <n v="744.8"/>
    <n v="255.20000000000005"/>
    <n v="0.74479999999999991"/>
    <m/>
    <m/>
  </r>
  <r>
    <x v="0"/>
    <x v="1"/>
    <x v="0"/>
    <d v="2022-02-07T00:00:00"/>
    <d v="2022-02-13T00:00:00"/>
    <x v="0"/>
    <x v="4"/>
    <x v="16"/>
    <s v="W7"/>
    <x v="16"/>
    <s v="11VMB00344"/>
    <m/>
    <s v="Export"/>
    <x v="5"/>
    <x v="2"/>
    <s v="Ri"/>
    <x v="4"/>
    <n v="0"/>
    <n v="0"/>
    <n v="0"/>
    <n v="0"/>
    <m/>
    <m/>
    <n v="0"/>
    <n v="0"/>
    <n v="0"/>
    <n v="0"/>
    <m/>
    <m/>
  </r>
  <r>
    <x v="0"/>
    <x v="1"/>
    <x v="0"/>
    <d v="2022-02-07T00:00:00"/>
    <d v="2022-02-13T00:00:00"/>
    <x v="0"/>
    <x v="4"/>
    <x v="16"/>
    <s v="W7"/>
    <x v="16"/>
    <s v="11VMB00345"/>
    <m/>
    <s v="Domestic"/>
    <x v="5"/>
    <x v="2"/>
    <s v=""/>
    <x v="4"/>
    <n v="0"/>
    <n v="0"/>
    <n v="0"/>
    <n v="0"/>
    <m/>
    <m/>
    <n v="0"/>
    <n v="0"/>
    <n v="0"/>
    <n v="0"/>
    <m/>
    <m/>
  </r>
  <r>
    <x v="0"/>
    <x v="1"/>
    <x v="0"/>
    <d v="2022-02-07T00:00:00"/>
    <d v="2022-02-13T00:00:00"/>
    <x v="0"/>
    <x v="4"/>
    <x v="16"/>
    <s v="W7"/>
    <x v="16"/>
    <s v="11VMB00405"/>
    <m/>
    <s v="Domestic"/>
    <x v="5"/>
    <x v="2"/>
    <s v=""/>
    <x v="1"/>
    <n v="0"/>
    <n v="0"/>
    <n v="0"/>
    <n v="0"/>
    <m/>
    <m/>
    <n v="0"/>
    <n v="0"/>
    <n v="0"/>
    <n v="0"/>
    <m/>
    <m/>
  </r>
  <r>
    <x v="0"/>
    <x v="1"/>
    <x v="0"/>
    <d v="2022-02-07T00:00:00"/>
    <d v="2022-02-13T00:00:00"/>
    <x v="0"/>
    <x v="4"/>
    <x v="16"/>
    <s v="W7"/>
    <x v="16"/>
    <s v="11VMB00406"/>
    <m/>
    <s v="Domestic"/>
    <x v="5"/>
    <x v="10"/>
    <s v="Co"/>
    <x v="1"/>
    <n v="0"/>
    <n v="0"/>
    <n v="0"/>
    <n v="0"/>
    <m/>
    <m/>
    <n v="0"/>
    <n v="0"/>
    <n v="0"/>
    <n v="0"/>
    <m/>
    <m/>
  </r>
  <r>
    <x v="0"/>
    <x v="1"/>
    <x v="0"/>
    <d v="2022-02-07T00:00:00"/>
    <d v="2022-02-13T00:00:00"/>
    <x v="0"/>
    <x v="4"/>
    <x v="16"/>
    <s v="W7"/>
    <x v="16"/>
    <s v="11VMB00408"/>
    <m/>
    <s v="Domestic"/>
    <x v="5"/>
    <x v="10"/>
    <s v="Co"/>
    <x v="1"/>
    <n v="0"/>
    <n v="0"/>
    <n v="0"/>
    <n v="0"/>
    <m/>
    <m/>
    <n v="0"/>
    <n v="0"/>
    <n v="0"/>
    <n v="0"/>
    <m/>
    <m/>
  </r>
  <r>
    <x v="0"/>
    <x v="1"/>
    <x v="0"/>
    <d v="2022-02-07T00:00:00"/>
    <d v="2022-02-13T00:00:00"/>
    <x v="0"/>
    <x v="4"/>
    <x v="16"/>
    <s v="W7"/>
    <x v="16"/>
    <s v="11VMB00417"/>
    <m/>
    <s v="Domestic"/>
    <x v="5"/>
    <x v="10"/>
    <s v="Co"/>
    <x v="1"/>
    <n v="0"/>
    <n v="0"/>
    <n v="0"/>
    <n v="0"/>
    <m/>
    <m/>
    <n v="0"/>
    <n v="0"/>
    <n v="0"/>
    <n v="0"/>
    <m/>
    <m/>
  </r>
  <r>
    <x v="0"/>
    <x v="1"/>
    <x v="0"/>
    <d v="2022-02-07T00:00:00"/>
    <d v="2022-02-13T00:00:00"/>
    <x v="0"/>
    <x v="4"/>
    <x v="16"/>
    <s v="W7"/>
    <x v="16"/>
    <s v="12EUR00003"/>
    <m/>
    <s v="Export"/>
    <x v="5"/>
    <x v="10"/>
    <s v=""/>
    <x v="1"/>
    <n v="0"/>
    <n v="0"/>
    <n v="0"/>
    <n v="0"/>
    <m/>
    <m/>
    <n v="0"/>
    <n v="0"/>
    <n v="0"/>
    <n v="0"/>
    <m/>
    <m/>
  </r>
  <r>
    <x v="0"/>
    <x v="1"/>
    <x v="0"/>
    <d v="2022-02-07T00:00:00"/>
    <d v="2022-02-13T00:00:00"/>
    <x v="0"/>
    <x v="4"/>
    <x v="16"/>
    <s v="W7"/>
    <x v="16"/>
    <s v="12EUR00004"/>
    <m/>
    <s v="Export"/>
    <x v="5"/>
    <x v="10"/>
    <s v=""/>
    <x v="1"/>
    <n v="0"/>
    <n v="0"/>
    <n v="0"/>
    <n v="0"/>
    <m/>
    <m/>
    <n v="0"/>
    <n v="0"/>
    <n v="0"/>
    <n v="0"/>
    <m/>
    <m/>
  </r>
  <r>
    <x v="0"/>
    <x v="1"/>
    <x v="0"/>
    <d v="2022-02-07T00:00:00"/>
    <d v="2022-02-13T00:00:00"/>
    <x v="0"/>
    <x v="4"/>
    <x v="16"/>
    <s v="W7"/>
    <x v="16"/>
    <s v="12EUR00005"/>
    <m/>
    <s v="Export"/>
    <x v="5"/>
    <x v="10"/>
    <s v=""/>
    <x v="1"/>
    <n v="0"/>
    <n v="0"/>
    <n v="0"/>
    <n v="0"/>
    <m/>
    <m/>
    <n v="0"/>
    <n v="0"/>
    <n v="0"/>
    <n v="0"/>
    <m/>
    <m/>
  </r>
  <r>
    <x v="0"/>
    <x v="1"/>
    <x v="0"/>
    <d v="2022-02-07T00:00:00"/>
    <d v="2022-02-13T00:00:00"/>
    <x v="0"/>
    <x v="4"/>
    <x v="16"/>
    <s v="W7"/>
    <x v="16"/>
    <s v="12EUR00006"/>
    <m/>
    <s v="Export"/>
    <x v="5"/>
    <x v="10"/>
    <s v=""/>
    <x v="1"/>
    <n v="0"/>
    <n v="0"/>
    <n v="0"/>
    <n v="0"/>
    <m/>
    <m/>
    <n v="0"/>
    <n v="0"/>
    <n v="0"/>
    <n v="0"/>
    <m/>
    <m/>
  </r>
  <r>
    <x v="0"/>
    <x v="1"/>
    <x v="0"/>
    <d v="2022-02-07T00:00:00"/>
    <d v="2022-02-13T00:00:00"/>
    <x v="0"/>
    <x v="4"/>
    <x v="16"/>
    <s v="W7"/>
    <x v="16"/>
    <s v="TPCECC004"/>
    <m/>
    <s v="Domestic"/>
    <x v="5"/>
    <x v="10"/>
    <s v="Co"/>
    <x v="0"/>
    <n v="0"/>
    <n v="0"/>
    <n v="0"/>
    <n v="0"/>
    <m/>
    <m/>
    <n v="0"/>
    <n v="0"/>
    <n v="0"/>
    <n v="0"/>
    <m/>
    <m/>
  </r>
  <r>
    <x v="0"/>
    <x v="1"/>
    <x v="0"/>
    <d v="2022-02-07T00:00:00"/>
    <d v="2022-02-13T00:00:00"/>
    <x v="0"/>
    <x v="4"/>
    <x v="16"/>
    <s v="W7"/>
    <x v="16"/>
    <s v="TPCECC005"/>
    <m/>
    <s v="Domestic"/>
    <x v="5"/>
    <x v="10"/>
    <s v="Co"/>
    <x v="0"/>
    <n v="0"/>
    <n v="0"/>
    <n v="0"/>
    <n v="0"/>
    <m/>
    <m/>
    <n v="0"/>
    <n v="0"/>
    <n v="0"/>
    <n v="0"/>
    <m/>
    <m/>
  </r>
  <r>
    <x v="0"/>
    <x v="1"/>
    <x v="0"/>
    <d v="2022-02-07T00:00:00"/>
    <d v="2022-02-13T00:00:00"/>
    <x v="0"/>
    <x v="4"/>
    <x v="16"/>
    <s v="W7"/>
    <x v="16"/>
    <s v="TPCECC007"/>
    <m/>
    <s v="Domestic"/>
    <x v="5"/>
    <x v="10"/>
    <s v="Co"/>
    <x v="0"/>
    <n v="600"/>
    <n v="1100.6400000000001"/>
    <n v="500.6400000000001"/>
    <n v="0.16559999999999986"/>
    <m/>
    <m/>
    <n v="1200"/>
    <n v="1100.6400000000001"/>
    <n v="99.3599999999999"/>
    <n v="0.91720000000000013"/>
    <m/>
    <m/>
  </r>
  <r>
    <x v="0"/>
    <x v="1"/>
    <x v="0"/>
    <d v="2022-02-07T00:00:00"/>
    <d v="2022-02-13T00:00:00"/>
    <x v="0"/>
    <x v="4"/>
    <x v="16"/>
    <s v="W7"/>
    <x v="16"/>
    <s v="TRCEOL009"/>
    <m/>
    <s v="Domestic"/>
    <x v="6"/>
    <x v="3"/>
    <s v="Te"/>
    <x v="0"/>
    <n v="0"/>
    <n v="0"/>
    <n v="0"/>
    <n v="0"/>
    <m/>
    <m/>
    <n v="0"/>
    <n v="0"/>
    <n v="0"/>
    <n v="0"/>
    <m/>
    <m/>
  </r>
  <r>
    <x v="0"/>
    <x v="1"/>
    <x v="0"/>
    <d v="2022-02-07T00:00:00"/>
    <d v="2022-02-13T00:00:00"/>
    <x v="0"/>
    <x v="4"/>
    <x v="16"/>
    <s v="W7"/>
    <x v="16"/>
    <s v="TRCEOL024"/>
    <m/>
    <s v="Domestic"/>
    <x v="6"/>
    <x v="3"/>
    <s v="Te"/>
    <x v="0"/>
    <n v="1240"/>
    <n v="1082"/>
    <n v="158"/>
    <n v="0.8725806451612903"/>
    <m/>
    <m/>
    <n v="1300"/>
    <n v="1082"/>
    <n v="218"/>
    <n v="0.8323076923076923"/>
    <m/>
    <m/>
  </r>
  <r>
    <x v="0"/>
    <x v="1"/>
    <x v="0"/>
    <d v="2022-02-07T00:00:00"/>
    <d v="2022-02-13T00:00:00"/>
    <x v="0"/>
    <x v="4"/>
    <x v="16"/>
    <s v="W7"/>
    <x v="16"/>
    <s v="TRCEOL032"/>
    <m/>
    <s v="Domestic"/>
    <x v="6"/>
    <x v="3"/>
    <s v=""/>
    <x v="0"/>
    <n v="0"/>
    <n v="0"/>
    <n v="0"/>
    <n v="0"/>
    <m/>
    <m/>
    <n v="0"/>
    <n v="0"/>
    <n v="0"/>
    <n v="0"/>
    <m/>
    <m/>
  </r>
  <r>
    <x v="0"/>
    <x v="1"/>
    <x v="0"/>
    <d v="2022-02-07T00:00:00"/>
    <d v="2022-02-13T00:00:00"/>
    <x v="0"/>
    <x v="4"/>
    <x v="16"/>
    <s v="W7"/>
    <x v="16"/>
    <s v="TRCEOL033"/>
    <m/>
    <s v="Domestic"/>
    <x v="6"/>
    <x v="3"/>
    <s v="Te"/>
    <x v="0"/>
    <n v="0"/>
    <n v="0"/>
    <n v="0"/>
    <n v="0"/>
    <m/>
    <m/>
    <n v="0"/>
    <n v="0"/>
    <n v="0"/>
    <n v="0"/>
    <m/>
    <m/>
  </r>
  <r>
    <x v="0"/>
    <x v="1"/>
    <x v="0"/>
    <d v="2022-02-07T00:00:00"/>
    <d v="2022-02-13T00:00:00"/>
    <x v="0"/>
    <x v="4"/>
    <x v="16"/>
    <s v="W7"/>
    <x v="16"/>
    <s v="TRCEOL035"/>
    <m/>
    <s v="Domestic"/>
    <x v="6"/>
    <x v="3"/>
    <s v="Te"/>
    <x v="0"/>
    <n v="0"/>
    <n v="0"/>
    <n v="0"/>
    <n v="0"/>
    <m/>
    <m/>
    <n v="0"/>
    <n v="0"/>
    <n v="0"/>
    <n v="0"/>
    <m/>
    <m/>
  </r>
  <r>
    <x v="0"/>
    <x v="1"/>
    <x v="0"/>
    <d v="2022-02-07T00:00:00"/>
    <d v="2022-02-13T00:00:00"/>
    <x v="0"/>
    <x v="4"/>
    <x v="16"/>
    <s v="W7"/>
    <x v="16"/>
    <s v="TRCEOL037"/>
    <m/>
    <s v="Domestic"/>
    <x v="6"/>
    <x v="3"/>
    <s v=""/>
    <x v="0"/>
    <n v="0"/>
    <n v="0"/>
    <n v="0"/>
    <n v="0"/>
    <m/>
    <m/>
    <n v="0"/>
    <n v="0"/>
    <n v="0"/>
    <n v="0"/>
    <m/>
    <m/>
  </r>
  <r>
    <x v="0"/>
    <x v="1"/>
    <x v="0"/>
    <d v="2022-02-07T00:00:00"/>
    <d v="2022-02-13T00:00:00"/>
    <x v="0"/>
    <x v="4"/>
    <x v="16"/>
    <s v="W7"/>
    <x v="16"/>
    <s v="TRCEOL039"/>
    <m/>
    <s v="Domestic"/>
    <x v="6"/>
    <x v="3"/>
    <s v="Te"/>
    <x v="0"/>
    <n v="200"/>
    <n v="292.60000000000002"/>
    <n v="92.600000000000023"/>
    <n v="0.53699999999999992"/>
    <m/>
    <m/>
    <n v="200"/>
    <n v="292.60000000000002"/>
    <n v="92.600000000000023"/>
    <n v="0.53699999999999992"/>
    <m/>
    <m/>
  </r>
  <r>
    <x v="0"/>
    <x v="1"/>
    <x v="0"/>
    <d v="2022-02-07T00:00:00"/>
    <d v="2022-02-13T00:00:00"/>
    <x v="0"/>
    <x v="4"/>
    <x v="16"/>
    <s v="W7"/>
    <x v="16"/>
    <s v="170116"/>
    <m/>
    <s v="Domestic"/>
    <x v="7"/>
    <x v="6"/>
    <s v=""/>
    <x v="7"/>
    <n v="0"/>
    <n v="0"/>
    <n v="0"/>
    <n v="0"/>
    <m/>
    <m/>
    <n v="0"/>
    <n v="0"/>
    <n v="0"/>
    <n v="0"/>
    <m/>
    <m/>
  </r>
  <r>
    <x v="0"/>
    <x v="1"/>
    <x v="0"/>
    <d v="2022-02-07T00:00:00"/>
    <d v="2022-02-13T00:00:00"/>
    <x v="0"/>
    <x v="4"/>
    <x v="16"/>
    <s v="W7"/>
    <x v="16"/>
    <s v="174609"/>
    <m/>
    <s v="Domestic"/>
    <x v="7"/>
    <x v="6"/>
    <s v=""/>
    <x v="7"/>
    <n v="0"/>
    <n v="0"/>
    <n v="0"/>
    <n v="0"/>
    <m/>
    <m/>
    <n v="0"/>
    <n v="0"/>
    <n v="0"/>
    <n v="0"/>
    <m/>
    <m/>
  </r>
  <r>
    <x v="0"/>
    <x v="1"/>
    <x v="0"/>
    <d v="2022-02-07T00:00:00"/>
    <d v="2022-02-13T00:00:00"/>
    <x v="0"/>
    <x v="4"/>
    <x v="16"/>
    <s v="W7"/>
    <x v="16"/>
    <s v="175223"/>
    <m/>
    <s v="Domestic"/>
    <x v="7"/>
    <x v="6"/>
    <s v=""/>
    <x v="7"/>
    <n v="0"/>
    <n v="0"/>
    <n v="0"/>
    <n v="0"/>
    <m/>
    <m/>
    <n v="0"/>
    <n v="0"/>
    <n v="0"/>
    <n v="0"/>
    <m/>
    <m/>
  </r>
  <r>
    <x v="0"/>
    <x v="1"/>
    <x v="0"/>
    <d v="2022-02-07T00:00:00"/>
    <d v="2022-02-13T00:00:00"/>
    <x v="0"/>
    <x v="4"/>
    <x v="16"/>
    <s v="W7"/>
    <x v="16"/>
    <s v="180817"/>
    <m/>
    <s v="Domestic"/>
    <x v="7"/>
    <x v="6"/>
    <s v=""/>
    <x v="7"/>
    <n v="0"/>
    <n v="0"/>
    <n v="0"/>
    <n v="0"/>
    <m/>
    <m/>
    <n v="0"/>
    <n v="0"/>
    <n v="0"/>
    <n v="0"/>
    <m/>
    <m/>
  </r>
  <r>
    <x v="0"/>
    <x v="1"/>
    <x v="0"/>
    <d v="2022-02-07T00:00:00"/>
    <d v="2022-02-13T00:00:00"/>
    <x v="0"/>
    <x v="4"/>
    <x v="16"/>
    <s v="W7"/>
    <x v="16"/>
    <s v="193317"/>
    <m/>
    <s v="Domestic"/>
    <x v="7"/>
    <x v="6"/>
    <s v=""/>
    <x v="7"/>
    <n v="0"/>
    <n v="0"/>
    <n v="0"/>
    <n v="0"/>
    <m/>
    <m/>
    <n v="0"/>
    <n v="0"/>
    <n v="0"/>
    <n v="0"/>
    <m/>
    <m/>
  </r>
  <r>
    <x v="0"/>
    <x v="1"/>
    <x v="0"/>
    <d v="2022-02-07T00:00:00"/>
    <d v="2022-02-13T00:00:00"/>
    <x v="0"/>
    <x v="4"/>
    <x v="16"/>
    <s v="W7"/>
    <x v="16"/>
    <s v="197011"/>
    <m/>
    <s v="Domestic"/>
    <x v="7"/>
    <x v="6"/>
    <s v=""/>
    <x v="7"/>
    <n v="0"/>
    <n v="0"/>
    <n v="0"/>
    <n v="0"/>
    <m/>
    <m/>
    <n v="0"/>
    <n v="0"/>
    <n v="0"/>
    <n v="0"/>
    <m/>
    <m/>
  </r>
  <r>
    <x v="0"/>
    <x v="1"/>
    <x v="0"/>
    <d v="2022-02-07T00:00:00"/>
    <d v="2022-02-13T00:00:00"/>
    <x v="0"/>
    <x v="4"/>
    <x v="16"/>
    <s v="W7"/>
    <x v="16"/>
    <s v="TPCESO003"/>
    <m/>
    <s v="Domestic"/>
    <x v="7"/>
    <x v="6"/>
    <s v=""/>
    <x v="0"/>
    <n v="0"/>
    <n v="0"/>
    <n v="0"/>
    <n v="0"/>
    <m/>
    <m/>
    <n v="0"/>
    <n v="0"/>
    <n v="0"/>
    <n v="0"/>
    <m/>
    <m/>
  </r>
  <r>
    <x v="0"/>
    <x v="1"/>
    <x v="0"/>
    <d v="2022-02-07T00:00:00"/>
    <d v="2022-02-13T00:00:00"/>
    <x v="0"/>
    <x v="4"/>
    <x v="16"/>
    <s v="W7"/>
    <x v="16"/>
    <s v="TPCESO004"/>
    <m/>
    <s v="Domestic"/>
    <x v="7"/>
    <x v="6"/>
    <s v=""/>
    <x v="0"/>
    <n v="0"/>
    <n v="0"/>
    <n v="0"/>
    <n v="0"/>
    <m/>
    <m/>
    <n v="0"/>
    <n v="0"/>
    <n v="0"/>
    <n v="0"/>
    <m/>
    <m/>
  </r>
  <r>
    <x v="0"/>
    <x v="1"/>
    <x v="0"/>
    <d v="2022-01-24T00:00:00"/>
    <d v="2022-01-30T00:00:00"/>
    <x v="0"/>
    <x v="5"/>
    <x v="17"/>
    <s v="W5"/>
    <x v="17"/>
    <s v="BTPOHYBC01"/>
    <m/>
    <s v="Domestic"/>
    <x v="0"/>
    <x v="2"/>
    <s v=""/>
    <x v="0"/>
    <n v="0"/>
    <n v="0"/>
    <n v="0"/>
    <n v="0"/>
    <m/>
    <m/>
    <n v="0"/>
    <n v="0"/>
    <n v="0"/>
    <n v="0"/>
    <m/>
    <m/>
  </r>
  <r>
    <x v="0"/>
    <x v="1"/>
    <x v="0"/>
    <d v="2022-01-24T00:00:00"/>
    <d v="2022-01-30T00:00:00"/>
    <x v="0"/>
    <x v="5"/>
    <x v="17"/>
    <s v="W5"/>
    <x v="17"/>
    <s v="HHGCBXE005"/>
    <m/>
    <s v="Domestic"/>
    <x v="0"/>
    <x v="1"/>
    <s v="Ma"/>
    <x v="1"/>
    <n v="0"/>
    <n v="0"/>
    <n v="0"/>
    <n v="0"/>
    <m/>
    <m/>
    <n v="0"/>
    <n v="0"/>
    <n v="0"/>
    <n v="0"/>
    <m/>
    <m/>
  </r>
  <r>
    <x v="0"/>
    <x v="1"/>
    <x v="0"/>
    <d v="2022-01-24T00:00:00"/>
    <d v="2022-01-30T00:00:00"/>
    <x v="0"/>
    <x v="5"/>
    <x v="17"/>
    <s v="W5"/>
    <x v="17"/>
    <s v="TPCEBB033"/>
    <m/>
    <s v="Domestic"/>
    <x v="0"/>
    <x v="2"/>
    <s v="So"/>
    <x v="0"/>
    <n v="400"/>
    <n v="381"/>
    <n v="19"/>
    <n v="0.95250000000000001"/>
    <m/>
    <m/>
    <n v="400"/>
    <n v="381"/>
    <n v="19"/>
    <n v="0.95250000000000001"/>
    <m/>
    <m/>
  </r>
  <r>
    <x v="0"/>
    <x v="1"/>
    <x v="0"/>
    <d v="2022-01-24T00:00:00"/>
    <d v="2022-01-30T00:00:00"/>
    <x v="0"/>
    <x v="5"/>
    <x v="17"/>
    <s v="W5"/>
    <x v="17"/>
    <s v="TPCEBB034"/>
    <m/>
    <s v="Domestic"/>
    <x v="0"/>
    <x v="2"/>
    <s v="So"/>
    <x v="0"/>
    <n v="433"/>
    <n v="521.4"/>
    <n v="88.399999999999977"/>
    <n v="0.79584295612009237"/>
    <m/>
    <m/>
    <n v="433"/>
    <n v="521.4"/>
    <n v="88.399999999999977"/>
    <n v="0.79584295612009237"/>
    <m/>
    <m/>
  </r>
  <r>
    <x v="0"/>
    <x v="1"/>
    <x v="0"/>
    <d v="2022-01-24T00:00:00"/>
    <d v="2022-01-30T00:00:00"/>
    <x v="0"/>
    <x v="5"/>
    <x v="17"/>
    <s v="W5"/>
    <x v="17"/>
    <s v="TPCEBX039"/>
    <m/>
    <s v="Domestic"/>
    <x v="0"/>
    <x v="1"/>
    <s v="Ma"/>
    <x v="1"/>
    <n v="0"/>
    <n v="0"/>
    <n v="0"/>
    <n v="0"/>
    <m/>
    <m/>
    <n v="0"/>
    <n v="0"/>
    <n v="0"/>
    <n v="0"/>
    <m/>
    <m/>
  </r>
  <r>
    <x v="0"/>
    <x v="1"/>
    <x v="0"/>
    <d v="2022-01-24T00:00:00"/>
    <d v="2022-01-30T00:00:00"/>
    <x v="0"/>
    <x v="5"/>
    <x v="17"/>
    <s v="W5"/>
    <x v="17"/>
    <s v="TPCEBX040"/>
    <m/>
    <s v="Domestic"/>
    <x v="0"/>
    <x v="1"/>
    <s v="Ma"/>
    <x v="0"/>
    <n v="0"/>
    <n v="0"/>
    <n v="0"/>
    <n v="0"/>
    <m/>
    <m/>
    <n v="0"/>
    <n v="0"/>
    <n v="0"/>
    <n v="0"/>
    <m/>
    <m/>
  </r>
  <r>
    <x v="0"/>
    <x v="1"/>
    <x v="0"/>
    <d v="2022-01-24T00:00:00"/>
    <d v="2022-01-30T00:00:00"/>
    <x v="0"/>
    <x v="5"/>
    <x v="17"/>
    <s v="W5"/>
    <x v="17"/>
    <s v="TPCEBX043"/>
    <m/>
    <s v="Domestic"/>
    <x v="0"/>
    <x v="1"/>
    <s v="Ma"/>
    <x v="0"/>
    <n v="1500"/>
    <n v="1500"/>
    <n v="0"/>
    <n v="1"/>
    <m/>
    <m/>
    <n v="1500"/>
    <n v="1500"/>
    <n v="0"/>
    <n v="1"/>
    <m/>
    <m/>
  </r>
  <r>
    <x v="0"/>
    <x v="1"/>
    <x v="0"/>
    <d v="2022-01-24T00:00:00"/>
    <d v="2022-01-30T00:00:00"/>
    <x v="0"/>
    <x v="5"/>
    <x v="17"/>
    <s v="W5"/>
    <x v="17"/>
    <s v="TPCEBX045"/>
    <m/>
    <s v="Domestic"/>
    <x v="0"/>
    <x v="1"/>
    <s v="Ma"/>
    <x v="0"/>
    <n v="0"/>
    <n v="0"/>
    <n v="0"/>
    <n v="0"/>
    <m/>
    <m/>
    <n v="0"/>
    <n v="0"/>
    <n v="0"/>
    <n v="0"/>
    <m/>
    <m/>
  </r>
  <r>
    <x v="0"/>
    <x v="1"/>
    <x v="0"/>
    <d v="2022-01-24T00:00:00"/>
    <d v="2022-01-30T00:00:00"/>
    <x v="0"/>
    <x v="5"/>
    <x v="17"/>
    <s v="W5"/>
    <x v="17"/>
    <s v="TPCEBX061"/>
    <m/>
    <s v="Domestic"/>
    <x v="0"/>
    <x v="1"/>
    <s v="Ma"/>
    <x v="0"/>
    <n v="0"/>
    <n v="0"/>
    <n v="0"/>
    <n v="0"/>
    <m/>
    <m/>
    <n v="0"/>
    <n v="0"/>
    <n v="0"/>
    <n v="0"/>
    <m/>
    <m/>
  </r>
  <r>
    <x v="0"/>
    <x v="1"/>
    <x v="0"/>
    <d v="2022-01-24T00:00:00"/>
    <d v="2022-01-30T00:00:00"/>
    <x v="0"/>
    <x v="5"/>
    <x v="17"/>
    <s v="W5"/>
    <x v="17"/>
    <s v="TPCEBX062"/>
    <m/>
    <s v="Domestic"/>
    <x v="0"/>
    <x v="1"/>
    <s v="Ma"/>
    <x v="0"/>
    <n v="0"/>
    <n v="0"/>
    <n v="0"/>
    <n v="0"/>
    <m/>
    <m/>
    <n v="0"/>
    <n v="0"/>
    <n v="0"/>
    <n v="0"/>
    <m/>
    <m/>
  </r>
  <r>
    <x v="0"/>
    <x v="1"/>
    <x v="0"/>
    <d v="2022-01-24T00:00:00"/>
    <d v="2022-01-30T00:00:00"/>
    <x v="0"/>
    <x v="5"/>
    <x v="17"/>
    <s v="W5"/>
    <x v="17"/>
    <s v="TPCEBX063"/>
    <m/>
    <s v="Domestic"/>
    <x v="0"/>
    <x v="1"/>
    <s v="Ma"/>
    <x v="0"/>
    <n v="0"/>
    <n v="0"/>
    <n v="0"/>
    <n v="0"/>
    <m/>
    <m/>
    <n v="0"/>
    <n v="0"/>
    <n v="0"/>
    <n v="0"/>
    <m/>
    <m/>
  </r>
  <r>
    <x v="0"/>
    <x v="1"/>
    <x v="0"/>
    <d v="2022-01-24T00:00:00"/>
    <d v="2022-01-30T00:00:00"/>
    <x v="0"/>
    <x v="5"/>
    <x v="17"/>
    <s v="W5"/>
    <x v="17"/>
    <s v="TPCECG056"/>
    <m/>
    <s v="Domestic"/>
    <x v="0"/>
    <x v="2"/>
    <s v="Ri"/>
    <x v="0"/>
    <n v="0"/>
    <n v="16"/>
    <n v="16"/>
    <n v="0"/>
    <m/>
    <m/>
    <n v="0"/>
    <n v="16"/>
    <n v="16"/>
    <n v="0"/>
    <m/>
    <m/>
  </r>
  <r>
    <x v="0"/>
    <x v="1"/>
    <x v="0"/>
    <d v="2022-01-24T00:00:00"/>
    <d v="2022-01-30T00:00:00"/>
    <x v="0"/>
    <x v="5"/>
    <x v="17"/>
    <s v="W5"/>
    <x v="17"/>
    <s v="TPCECG057"/>
    <m/>
    <s v="Domestic"/>
    <x v="0"/>
    <x v="2"/>
    <s v="Ri"/>
    <x v="0"/>
    <n v="0"/>
    <n v="255.60000000000002"/>
    <n v="255.60000000000002"/>
    <n v="0"/>
    <m/>
    <m/>
    <n v="0"/>
    <n v="255.60000000000002"/>
    <n v="255.60000000000002"/>
    <n v="0"/>
    <m/>
    <m/>
  </r>
  <r>
    <x v="0"/>
    <x v="1"/>
    <x v="0"/>
    <d v="2022-01-24T00:00:00"/>
    <d v="2022-01-30T00:00:00"/>
    <x v="0"/>
    <x v="5"/>
    <x v="17"/>
    <s v="W5"/>
    <x v="17"/>
    <s v="TPCECG062"/>
    <m/>
    <s v="Domestic"/>
    <x v="0"/>
    <x v="2"/>
    <s v="Ri"/>
    <x v="0"/>
    <n v="0"/>
    <n v="0"/>
    <n v="0"/>
    <n v="0"/>
    <m/>
    <m/>
    <n v="0"/>
    <n v="0"/>
    <n v="0"/>
    <n v="0"/>
    <m/>
    <m/>
  </r>
  <r>
    <x v="0"/>
    <x v="1"/>
    <x v="0"/>
    <d v="2022-01-24T00:00:00"/>
    <d v="2022-01-30T00:00:00"/>
    <x v="0"/>
    <x v="5"/>
    <x v="17"/>
    <s v="W5"/>
    <x v="17"/>
    <s v="TPCECG062"/>
    <m/>
    <s v="Domestic"/>
    <x v="0"/>
    <x v="2"/>
    <s v="Ri"/>
    <x v="1"/>
    <n v="3960"/>
    <n v="4439.5"/>
    <n v="479.5"/>
    <n v="0.87891414141414137"/>
    <m/>
    <m/>
    <n v="0"/>
    <n v="4439.5"/>
    <n v="4439.5"/>
    <n v="0"/>
    <m/>
    <m/>
  </r>
  <r>
    <x v="0"/>
    <x v="1"/>
    <x v="0"/>
    <d v="2022-01-24T00:00:00"/>
    <d v="2022-01-30T00:00:00"/>
    <x v="0"/>
    <x v="5"/>
    <x v="17"/>
    <s v="W5"/>
    <x v="17"/>
    <s v="TPCECG063"/>
    <m/>
    <s v="Domestic"/>
    <x v="0"/>
    <x v="2"/>
    <s v="Ri"/>
    <x v="0"/>
    <n v="1200"/>
    <n v="1136.5"/>
    <n v="63.5"/>
    <n v="0.94708333333333328"/>
    <m/>
    <m/>
    <n v="1200"/>
    <n v="1136.5"/>
    <n v="63.5"/>
    <n v="0.94708333333333328"/>
    <m/>
    <m/>
  </r>
  <r>
    <x v="0"/>
    <x v="1"/>
    <x v="0"/>
    <d v="2022-01-24T00:00:00"/>
    <d v="2022-01-30T00:00:00"/>
    <x v="0"/>
    <x v="5"/>
    <x v="17"/>
    <s v="W5"/>
    <x v="17"/>
    <s v="TPCECG064"/>
    <m/>
    <s v="Domestic"/>
    <x v="0"/>
    <x v="2"/>
    <s v="Ri"/>
    <x v="0"/>
    <n v="0"/>
    <n v="0"/>
    <n v="0"/>
    <n v="0"/>
    <m/>
    <m/>
    <n v="0"/>
    <n v="0"/>
    <n v="0"/>
    <n v="0"/>
    <m/>
    <m/>
  </r>
  <r>
    <x v="0"/>
    <x v="1"/>
    <x v="0"/>
    <d v="2022-01-24T00:00:00"/>
    <d v="2022-01-30T00:00:00"/>
    <x v="0"/>
    <x v="5"/>
    <x v="17"/>
    <s v="W5"/>
    <x v="17"/>
    <s v="TPCECG064"/>
    <m/>
    <s v="Domestic"/>
    <x v="0"/>
    <x v="2"/>
    <s v="Ri"/>
    <x v="1"/>
    <n v="7920"/>
    <n v="8502"/>
    <n v="582"/>
    <n v="0.92651515151515151"/>
    <m/>
    <m/>
    <n v="0"/>
    <n v="8502"/>
    <n v="8502"/>
    <n v="0"/>
    <m/>
    <m/>
  </r>
  <r>
    <x v="0"/>
    <x v="1"/>
    <x v="0"/>
    <d v="2022-01-24T00:00:00"/>
    <d v="2022-01-30T00:00:00"/>
    <x v="0"/>
    <x v="5"/>
    <x v="17"/>
    <s v="W5"/>
    <x v="17"/>
    <s v="TPCECG065"/>
    <m/>
    <s v="Domestic"/>
    <x v="0"/>
    <x v="2"/>
    <s v="Ri"/>
    <x v="0"/>
    <n v="1200"/>
    <n v="1140"/>
    <n v="60"/>
    <n v="0.95"/>
    <m/>
    <m/>
    <n v="1200"/>
    <n v="1140"/>
    <n v="60"/>
    <n v="0.95"/>
    <m/>
    <m/>
  </r>
  <r>
    <x v="0"/>
    <x v="1"/>
    <x v="0"/>
    <d v="2022-01-24T00:00:00"/>
    <d v="2022-01-30T00:00:00"/>
    <x v="0"/>
    <x v="5"/>
    <x v="17"/>
    <s v="W5"/>
    <x v="17"/>
    <s v="TPCECG066"/>
    <m/>
    <s v="Domestic"/>
    <x v="0"/>
    <x v="2"/>
    <s v="Ne"/>
    <x v="0"/>
    <n v="0"/>
    <n v="0"/>
    <n v="0"/>
    <n v="0"/>
    <m/>
    <m/>
    <n v="0"/>
    <n v="0"/>
    <n v="0"/>
    <n v="0"/>
    <m/>
    <m/>
  </r>
  <r>
    <x v="0"/>
    <x v="1"/>
    <x v="0"/>
    <d v="2022-01-24T00:00:00"/>
    <d v="2022-01-30T00:00:00"/>
    <x v="0"/>
    <x v="5"/>
    <x v="17"/>
    <s v="W5"/>
    <x v="17"/>
    <s v="TPCECG067"/>
    <m/>
    <s v="Domestic"/>
    <x v="0"/>
    <x v="2"/>
    <s v="Ne"/>
    <x v="0"/>
    <n v="4200"/>
    <n v="4664.5"/>
    <n v="464.5"/>
    <n v="0.88940476190476192"/>
    <m/>
    <m/>
    <n v="4200"/>
    <n v="4664.5"/>
    <n v="464.5"/>
    <n v="0.88940476190476192"/>
    <m/>
    <m/>
  </r>
  <r>
    <x v="0"/>
    <x v="1"/>
    <x v="0"/>
    <d v="2022-01-24T00:00:00"/>
    <d v="2022-01-30T00:00:00"/>
    <x v="0"/>
    <x v="5"/>
    <x v="17"/>
    <s v="W5"/>
    <x v="17"/>
    <s v="TPCECG068"/>
    <m/>
    <s v="Domestic"/>
    <x v="0"/>
    <x v="2"/>
    <s v="Ne"/>
    <x v="0"/>
    <n v="8400"/>
    <n v="7527.5"/>
    <n v="872.5"/>
    <n v="0.89613095238095242"/>
    <m/>
    <m/>
    <n v="8400"/>
    <n v="7527.5"/>
    <n v="872.5"/>
    <n v="0.89613095238095242"/>
    <m/>
    <m/>
  </r>
  <r>
    <x v="0"/>
    <x v="1"/>
    <x v="0"/>
    <d v="2022-01-24T00:00:00"/>
    <d v="2022-01-30T00:00:00"/>
    <x v="0"/>
    <x v="5"/>
    <x v="17"/>
    <s v="W5"/>
    <x v="17"/>
    <s v="TPCECG070"/>
    <m/>
    <s v="Domestic"/>
    <x v="0"/>
    <x v="2"/>
    <s v="Pa"/>
    <x v="0"/>
    <n v="0"/>
    <n v="0"/>
    <n v="0"/>
    <n v="0"/>
    <m/>
    <m/>
    <n v="0"/>
    <n v="0"/>
    <n v="0"/>
    <n v="0"/>
    <m/>
    <m/>
  </r>
  <r>
    <x v="0"/>
    <x v="1"/>
    <x v="0"/>
    <d v="2022-01-24T00:00:00"/>
    <d v="2022-01-30T00:00:00"/>
    <x v="0"/>
    <x v="5"/>
    <x v="17"/>
    <s v="W5"/>
    <x v="17"/>
    <s v="TPCECG073"/>
    <m/>
    <s v="Domestic"/>
    <x v="0"/>
    <x v="2"/>
    <s v="Pa"/>
    <x v="0"/>
    <n v="0"/>
    <n v="0"/>
    <n v="0"/>
    <n v="0"/>
    <m/>
    <m/>
    <n v="0"/>
    <n v="0"/>
    <n v="0"/>
    <n v="0"/>
    <m/>
    <m/>
  </r>
  <r>
    <x v="0"/>
    <x v="1"/>
    <x v="0"/>
    <d v="2022-01-24T00:00:00"/>
    <d v="2022-01-30T00:00:00"/>
    <x v="0"/>
    <x v="5"/>
    <x v="17"/>
    <s v="W5"/>
    <x v="17"/>
    <s v="TPCECG074"/>
    <m/>
    <s v="Domestic"/>
    <x v="0"/>
    <x v="2"/>
    <s v="Pa"/>
    <x v="0"/>
    <n v="0"/>
    <n v="0"/>
    <n v="0"/>
    <n v="0"/>
    <m/>
    <m/>
    <n v="0"/>
    <n v="0"/>
    <n v="0"/>
    <n v="0"/>
    <m/>
    <m/>
  </r>
  <r>
    <x v="0"/>
    <x v="1"/>
    <x v="0"/>
    <d v="2022-01-24T00:00:00"/>
    <d v="2022-01-30T00:00:00"/>
    <x v="0"/>
    <x v="5"/>
    <x v="17"/>
    <s v="W5"/>
    <x v="17"/>
    <s v="TPCECG076"/>
    <m/>
    <s v="Domestic"/>
    <x v="0"/>
    <x v="2"/>
    <s v="Pa"/>
    <x v="0"/>
    <n v="0"/>
    <n v="0"/>
    <n v="0"/>
    <n v="0"/>
    <m/>
    <m/>
    <n v="0"/>
    <n v="0"/>
    <n v="0"/>
    <n v="0"/>
    <m/>
    <m/>
  </r>
  <r>
    <x v="0"/>
    <x v="1"/>
    <x v="0"/>
    <d v="2022-01-24T00:00:00"/>
    <d v="2022-01-30T00:00:00"/>
    <x v="0"/>
    <x v="5"/>
    <x v="17"/>
    <s v="W5"/>
    <x v="17"/>
    <s v="TPCECG077"/>
    <m/>
    <s v="Domestic"/>
    <x v="0"/>
    <x v="2"/>
    <s v="Pa"/>
    <x v="0"/>
    <n v="0"/>
    <n v="0"/>
    <n v="0"/>
    <n v="0"/>
    <m/>
    <m/>
    <n v="0"/>
    <n v="0"/>
    <n v="0"/>
    <n v="0"/>
    <m/>
    <m/>
  </r>
  <r>
    <x v="0"/>
    <x v="1"/>
    <x v="0"/>
    <d v="2022-01-24T00:00:00"/>
    <d v="2022-01-30T00:00:00"/>
    <x v="0"/>
    <x v="5"/>
    <x v="17"/>
    <s v="W5"/>
    <x v="17"/>
    <s v="TPCEHC021"/>
    <m/>
    <s v="Domestic"/>
    <x v="0"/>
    <x v="1"/>
    <s v="Ha"/>
    <x v="0"/>
    <n v="0"/>
    <n v="0"/>
    <n v="0"/>
    <n v="0"/>
    <m/>
    <m/>
    <n v="0"/>
    <n v="0"/>
    <n v="0"/>
    <n v="0"/>
    <m/>
    <m/>
  </r>
  <r>
    <x v="0"/>
    <x v="1"/>
    <x v="0"/>
    <d v="2022-01-24T00:00:00"/>
    <d v="2022-01-30T00:00:00"/>
    <x v="0"/>
    <x v="5"/>
    <x v="17"/>
    <s v="W5"/>
    <x v="17"/>
    <s v="TPCEHC024"/>
    <m/>
    <s v="Domestic"/>
    <x v="0"/>
    <x v="1"/>
    <s v="Ha"/>
    <x v="0"/>
    <n v="0"/>
    <n v="0"/>
    <n v="0"/>
    <n v="0"/>
    <m/>
    <m/>
    <n v="0"/>
    <n v="0"/>
    <n v="0"/>
    <n v="0"/>
    <m/>
    <m/>
  </r>
  <r>
    <x v="0"/>
    <x v="1"/>
    <x v="0"/>
    <d v="2022-01-24T00:00:00"/>
    <d v="2022-01-30T00:00:00"/>
    <x v="0"/>
    <x v="5"/>
    <x v="17"/>
    <s v="W5"/>
    <x v="17"/>
    <s v="TPCEHC025"/>
    <m/>
    <s v="Domestic"/>
    <x v="0"/>
    <x v="1"/>
    <s v="Ha"/>
    <x v="0"/>
    <n v="0"/>
    <n v="0"/>
    <n v="0"/>
    <n v="0"/>
    <m/>
    <m/>
    <n v="0"/>
    <n v="0"/>
    <n v="0"/>
    <n v="0"/>
    <m/>
    <m/>
  </r>
  <r>
    <x v="0"/>
    <x v="1"/>
    <x v="0"/>
    <d v="2022-01-24T00:00:00"/>
    <d v="2022-01-30T00:00:00"/>
    <x v="0"/>
    <x v="5"/>
    <x v="17"/>
    <s v="W5"/>
    <x v="17"/>
    <s v="TPCEHC026"/>
    <m/>
    <s v="Domestic"/>
    <x v="0"/>
    <x v="1"/>
    <s v="Ha"/>
    <x v="0"/>
    <n v="0"/>
    <n v="0"/>
    <n v="0"/>
    <n v="0"/>
    <m/>
    <m/>
    <n v="0"/>
    <n v="0"/>
    <n v="0"/>
    <n v="0"/>
    <m/>
    <m/>
  </r>
  <r>
    <x v="0"/>
    <x v="1"/>
    <x v="0"/>
    <d v="2022-01-24T00:00:00"/>
    <d v="2022-01-30T00:00:00"/>
    <x v="0"/>
    <x v="5"/>
    <x v="17"/>
    <s v="W5"/>
    <x v="17"/>
    <s v="TPCEHC027"/>
    <m/>
    <s v="Domestic"/>
    <x v="0"/>
    <x v="1"/>
    <s v="Ha"/>
    <x v="0"/>
    <n v="0"/>
    <n v="0"/>
    <n v="0"/>
    <n v="0"/>
    <m/>
    <m/>
    <n v="0"/>
    <n v="0"/>
    <n v="0"/>
    <n v="0"/>
    <m/>
    <m/>
  </r>
  <r>
    <x v="0"/>
    <x v="1"/>
    <x v="0"/>
    <d v="2022-01-24T00:00:00"/>
    <d v="2022-01-30T00:00:00"/>
    <x v="0"/>
    <x v="5"/>
    <x v="17"/>
    <s v="W5"/>
    <x v="17"/>
    <s v="TPCEHC029"/>
    <m/>
    <s v="Domestic"/>
    <x v="0"/>
    <x v="1"/>
    <s v="Ha"/>
    <x v="0"/>
    <n v="0"/>
    <n v="0"/>
    <n v="0"/>
    <n v="0"/>
    <m/>
    <m/>
    <n v="0"/>
    <n v="0"/>
    <n v="0"/>
    <n v="0"/>
    <m/>
    <m/>
  </r>
  <r>
    <x v="0"/>
    <x v="1"/>
    <x v="0"/>
    <d v="2022-01-24T00:00:00"/>
    <d v="2022-01-30T00:00:00"/>
    <x v="0"/>
    <x v="5"/>
    <x v="17"/>
    <s v="W5"/>
    <x v="17"/>
    <s v="TPCEHC030"/>
    <m/>
    <s v="Domestic"/>
    <x v="0"/>
    <x v="1"/>
    <s v="Ha"/>
    <x v="0"/>
    <n v="0"/>
    <n v="0"/>
    <n v="0"/>
    <n v="0"/>
    <m/>
    <m/>
    <n v="0"/>
    <n v="0"/>
    <n v="0"/>
    <n v="0"/>
    <m/>
    <m/>
  </r>
  <r>
    <x v="0"/>
    <x v="1"/>
    <x v="0"/>
    <d v="2022-01-24T00:00:00"/>
    <d v="2022-01-30T00:00:00"/>
    <x v="0"/>
    <x v="5"/>
    <x v="17"/>
    <s v="W5"/>
    <x v="17"/>
    <s v="TPCEME003"/>
    <m/>
    <s v="Domestic"/>
    <x v="0"/>
    <x v="2"/>
    <s v="Ri"/>
    <x v="0"/>
    <n v="700"/>
    <n v="735.83999999999992"/>
    <n v="35.839999999999918"/>
    <n v="0.94880000000000009"/>
    <m/>
    <m/>
    <n v="700"/>
    <n v="735.83999999999992"/>
    <n v="35.839999999999918"/>
    <n v="0.94880000000000009"/>
    <m/>
    <m/>
  </r>
  <r>
    <x v="0"/>
    <x v="1"/>
    <x v="0"/>
    <d v="2022-01-24T00:00:00"/>
    <d v="2022-01-30T00:00:00"/>
    <x v="0"/>
    <x v="5"/>
    <x v="17"/>
    <s v="W5"/>
    <x v="17"/>
    <s v="TPCEME004"/>
    <m/>
    <s v="Domestic"/>
    <x v="0"/>
    <x v="2"/>
    <s v=""/>
    <x v="0"/>
    <n v="0"/>
    <n v="0"/>
    <n v="0"/>
    <n v="0"/>
    <m/>
    <m/>
    <n v="0"/>
    <n v="0"/>
    <n v="0"/>
    <n v="0"/>
    <m/>
    <m/>
  </r>
  <r>
    <x v="0"/>
    <x v="1"/>
    <x v="0"/>
    <d v="2022-01-24T00:00:00"/>
    <d v="2022-01-30T00:00:00"/>
    <x v="0"/>
    <x v="5"/>
    <x v="17"/>
    <s v="W5"/>
    <x v="17"/>
    <s v="TPCEXC004"/>
    <m/>
    <s v="Domestic"/>
    <x v="0"/>
    <x v="1"/>
    <s v="Sh"/>
    <x v="0"/>
    <n v="1200"/>
    <n v="1464.8000000000002"/>
    <n v="264.80000000000018"/>
    <n v="0.77933333333333321"/>
    <m/>
    <m/>
    <n v="1200"/>
    <n v="1464.8000000000002"/>
    <n v="264.80000000000018"/>
    <n v="0.77933333333333321"/>
    <m/>
    <m/>
  </r>
  <r>
    <x v="0"/>
    <x v="1"/>
    <x v="0"/>
    <d v="2022-01-24T00:00:00"/>
    <d v="2022-01-30T00:00:00"/>
    <x v="0"/>
    <x v="5"/>
    <x v="17"/>
    <s v="W5"/>
    <x v="17"/>
    <s v="TPCEXM005"/>
    <m/>
    <s v="Domestic"/>
    <x v="0"/>
    <x v="1"/>
    <s v="Sh"/>
    <x v="0"/>
    <n v="5500"/>
    <n v="5191.5"/>
    <n v="308.5"/>
    <n v="0.94390909090909092"/>
    <m/>
    <m/>
    <n v="5500"/>
    <n v="5191.5"/>
    <n v="308.5"/>
    <n v="0.94390909090909092"/>
    <m/>
    <m/>
  </r>
  <r>
    <x v="0"/>
    <x v="1"/>
    <x v="0"/>
    <d v="2022-01-24T00:00:00"/>
    <d v="2022-01-30T00:00:00"/>
    <x v="0"/>
    <x v="5"/>
    <x v="17"/>
    <s v="W5"/>
    <x v="17"/>
    <s v="TPCEXM007"/>
    <m/>
    <s v="Domestic"/>
    <x v="0"/>
    <x v="1"/>
    <s v="Sh"/>
    <x v="0"/>
    <n v="0"/>
    <n v="0"/>
    <n v="0"/>
    <n v="0"/>
    <m/>
    <m/>
    <n v="0"/>
    <n v="0"/>
    <n v="0"/>
    <n v="0"/>
    <m/>
    <m/>
  </r>
  <r>
    <x v="0"/>
    <x v="1"/>
    <x v="0"/>
    <d v="2022-01-24T00:00:00"/>
    <d v="2022-01-30T00:00:00"/>
    <x v="0"/>
    <x v="5"/>
    <x v="17"/>
    <s v="W5"/>
    <x v="17"/>
    <s v="TPMBFCG002"/>
    <m/>
    <s v="Export"/>
    <x v="0"/>
    <x v="2"/>
    <s v="Sp"/>
    <x v="0"/>
    <n v="0"/>
    <n v="0"/>
    <n v="0"/>
    <n v="0"/>
    <m/>
    <m/>
    <n v="0"/>
    <n v="0"/>
    <n v="0"/>
    <n v="0"/>
    <m/>
    <m/>
  </r>
  <r>
    <x v="0"/>
    <x v="1"/>
    <x v="0"/>
    <d v="2022-01-24T00:00:00"/>
    <d v="2022-01-30T00:00:00"/>
    <x v="0"/>
    <x v="5"/>
    <x v="17"/>
    <s v="W5"/>
    <x v="17"/>
    <s v="TPMTCCG005"/>
    <m/>
    <s v="Export"/>
    <x v="0"/>
    <x v="2"/>
    <s v=""/>
    <x v="0"/>
    <n v="0"/>
    <n v="0"/>
    <n v="0"/>
    <n v="0"/>
    <m/>
    <m/>
    <n v="0"/>
    <n v="0"/>
    <n v="0"/>
    <n v="0"/>
    <m/>
    <m/>
  </r>
  <r>
    <x v="0"/>
    <x v="1"/>
    <x v="0"/>
    <d v="2022-01-24T00:00:00"/>
    <d v="2022-01-30T00:00:00"/>
    <x v="0"/>
    <x v="5"/>
    <x v="17"/>
    <s v="W5"/>
    <x v="17"/>
    <s v="TPMTCCG006"/>
    <m/>
    <s v="Export"/>
    <x v="0"/>
    <x v="2"/>
    <s v=""/>
    <x v="0"/>
    <n v="0"/>
    <n v="0"/>
    <n v="0"/>
    <n v="0"/>
    <m/>
    <m/>
    <n v="0"/>
    <n v="0"/>
    <n v="0"/>
    <n v="0"/>
    <m/>
    <m/>
  </r>
  <r>
    <x v="0"/>
    <x v="1"/>
    <x v="0"/>
    <d v="2022-01-24T00:00:00"/>
    <d v="2022-01-30T00:00:00"/>
    <x v="0"/>
    <x v="5"/>
    <x v="17"/>
    <s v="W5"/>
    <x v="17"/>
    <s v="TPTFGBB003"/>
    <m/>
    <s v="Export"/>
    <x v="0"/>
    <x v="1"/>
    <s v=""/>
    <x v="0"/>
    <n v="0"/>
    <n v="0"/>
    <n v="0"/>
    <n v="0"/>
    <m/>
    <m/>
    <n v="0"/>
    <n v="0"/>
    <n v="0"/>
    <n v="0"/>
    <m/>
    <m/>
  </r>
  <r>
    <x v="0"/>
    <x v="1"/>
    <x v="0"/>
    <d v="2022-01-24T00:00:00"/>
    <d v="2022-01-30T00:00:00"/>
    <x v="0"/>
    <x v="5"/>
    <x v="17"/>
    <s v="W5"/>
    <x v="17"/>
    <s v="TPTFGBX007"/>
    <m/>
    <s v="Export"/>
    <x v="0"/>
    <x v="1"/>
    <s v=""/>
    <x v="0"/>
    <n v="0"/>
    <n v="0"/>
    <n v="0"/>
    <n v="0"/>
    <m/>
    <m/>
    <n v="0"/>
    <n v="0"/>
    <n v="0"/>
    <n v="0"/>
    <m/>
    <m/>
  </r>
  <r>
    <x v="0"/>
    <x v="1"/>
    <x v="0"/>
    <d v="2022-01-24T00:00:00"/>
    <d v="2022-01-30T00:00:00"/>
    <x v="0"/>
    <x v="5"/>
    <x v="17"/>
    <s v="W5"/>
    <x v="17"/>
    <s v="TPTFGBX017"/>
    <m/>
    <s v="Export"/>
    <x v="0"/>
    <x v="1"/>
    <s v=""/>
    <x v="0"/>
    <n v="0"/>
    <n v="0"/>
    <n v="0"/>
    <n v="0"/>
    <m/>
    <m/>
    <n v="0"/>
    <n v="0"/>
    <n v="0"/>
    <n v="0"/>
    <m/>
    <m/>
  </r>
  <r>
    <x v="0"/>
    <x v="1"/>
    <x v="0"/>
    <d v="2022-01-24T00:00:00"/>
    <d v="2022-01-30T00:00:00"/>
    <x v="0"/>
    <x v="5"/>
    <x v="17"/>
    <s v="W5"/>
    <x v="17"/>
    <s v="TPTFGBX021"/>
    <m/>
    <s v="Export"/>
    <x v="0"/>
    <x v="1"/>
    <s v=""/>
    <x v="0"/>
    <n v="0"/>
    <n v="0"/>
    <n v="0"/>
    <n v="0"/>
    <m/>
    <m/>
    <n v="0"/>
    <n v="0"/>
    <n v="0"/>
    <n v="0"/>
    <m/>
    <m/>
  </r>
  <r>
    <x v="0"/>
    <x v="1"/>
    <x v="0"/>
    <d v="2022-01-24T00:00:00"/>
    <d v="2022-01-30T00:00:00"/>
    <x v="0"/>
    <x v="5"/>
    <x v="17"/>
    <s v="W5"/>
    <x v="17"/>
    <s v="TPTFGBX024"/>
    <m/>
    <s v="Export"/>
    <x v="0"/>
    <x v="2"/>
    <s v=""/>
    <x v="0"/>
    <n v="0"/>
    <n v="0"/>
    <n v="0"/>
    <n v="0"/>
    <m/>
    <m/>
    <n v="0"/>
    <n v="0"/>
    <n v="0"/>
    <n v="0"/>
    <m/>
    <m/>
  </r>
  <r>
    <x v="0"/>
    <x v="1"/>
    <x v="0"/>
    <d v="2022-01-24T00:00:00"/>
    <d v="2022-01-30T00:00:00"/>
    <x v="0"/>
    <x v="5"/>
    <x v="17"/>
    <s v="W5"/>
    <x v="17"/>
    <s v="TPTFGBX025"/>
    <m/>
    <s v="Export"/>
    <x v="0"/>
    <x v="1"/>
    <s v="Di"/>
    <x v="0"/>
    <n v="0"/>
    <n v="0"/>
    <n v="0"/>
    <n v="0"/>
    <m/>
    <m/>
    <n v="0"/>
    <n v="0"/>
    <n v="0"/>
    <n v="0"/>
    <m/>
    <m/>
  </r>
  <r>
    <x v="0"/>
    <x v="1"/>
    <x v="0"/>
    <d v="2022-01-24T00:00:00"/>
    <d v="2022-01-30T00:00:00"/>
    <x v="0"/>
    <x v="5"/>
    <x v="17"/>
    <s v="W5"/>
    <x v="17"/>
    <s v="TPTFGBX028"/>
    <m/>
    <s v="Export"/>
    <x v="0"/>
    <x v="1"/>
    <s v=""/>
    <x v="0"/>
    <n v="0"/>
    <n v="0"/>
    <n v="0"/>
    <n v="0"/>
    <m/>
    <m/>
    <n v="0"/>
    <n v="0"/>
    <n v="0"/>
    <n v="0"/>
    <m/>
    <m/>
  </r>
  <r>
    <x v="0"/>
    <x v="1"/>
    <x v="0"/>
    <d v="2022-01-24T00:00:00"/>
    <d v="2022-01-30T00:00:00"/>
    <x v="0"/>
    <x v="5"/>
    <x v="17"/>
    <s v="W5"/>
    <x v="17"/>
    <s v="TPTFGCG005"/>
    <m/>
    <s v="Export"/>
    <x v="0"/>
    <x v="2"/>
    <s v=""/>
    <x v="0"/>
    <n v="0"/>
    <n v="0"/>
    <n v="0"/>
    <n v="0"/>
    <m/>
    <m/>
    <n v="0"/>
    <n v="0"/>
    <n v="0"/>
    <n v="0"/>
    <m/>
    <m/>
  </r>
  <r>
    <x v="0"/>
    <x v="1"/>
    <x v="0"/>
    <d v="2022-01-24T00:00:00"/>
    <d v="2022-01-30T00:00:00"/>
    <x v="0"/>
    <x v="5"/>
    <x v="17"/>
    <s v="W5"/>
    <x v="17"/>
    <s v="TPTFGCG009"/>
    <m/>
    <s v="Export"/>
    <x v="0"/>
    <x v="1"/>
    <s v=""/>
    <x v="0"/>
    <n v="0"/>
    <n v="0"/>
    <n v="0"/>
    <n v="0"/>
    <m/>
    <m/>
    <n v="0"/>
    <n v="0"/>
    <n v="0"/>
    <n v="0"/>
    <m/>
    <m/>
  </r>
  <r>
    <x v="0"/>
    <x v="1"/>
    <x v="0"/>
    <d v="2022-01-24T00:00:00"/>
    <d v="2022-01-30T00:00:00"/>
    <x v="0"/>
    <x v="5"/>
    <x v="17"/>
    <s v="W5"/>
    <x v="17"/>
    <s v="TPTFGCG013"/>
    <m/>
    <s v="Export"/>
    <x v="0"/>
    <x v="2"/>
    <s v="Sp"/>
    <x v="0"/>
    <n v="151800"/>
    <n v="157498.88"/>
    <n v="5698.8800000000047"/>
    <n v="0.96245797101449271"/>
    <m/>
    <m/>
    <n v="151800"/>
    <n v="157498.88"/>
    <n v="5698.8800000000047"/>
    <n v="0.96245797101449271"/>
    <m/>
    <m/>
  </r>
  <r>
    <x v="0"/>
    <x v="1"/>
    <x v="0"/>
    <d v="2022-01-24T00:00:00"/>
    <d v="2022-01-30T00:00:00"/>
    <x v="0"/>
    <x v="5"/>
    <x v="17"/>
    <s v="W5"/>
    <x v="17"/>
    <s v="TPTFGHT001"/>
    <m/>
    <s v="Export"/>
    <x v="0"/>
    <x v="1"/>
    <s v=""/>
    <x v="0"/>
    <n v="0"/>
    <n v="0"/>
    <n v="0"/>
    <n v="0"/>
    <m/>
    <m/>
    <n v="0"/>
    <n v="0"/>
    <n v="0"/>
    <n v="0"/>
    <m/>
    <m/>
  </r>
  <r>
    <x v="0"/>
    <x v="1"/>
    <x v="0"/>
    <d v="2022-01-24T00:00:00"/>
    <d v="2022-01-30T00:00:00"/>
    <x v="0"/>
    <x v="5"/>
    <x v="17"/>
    <s v="W5"/>
    <x v="17"/>
    <s v="TPTFGHT017"/>
    <m/>
    <s v="Export"/>
    <x v="0"/>
    <x v="1"/>
    <s v=""/>
    <x v="0"/>
    <n v="0"/>
    <n v="0"/>
    <n v="0"/>
    <n v="0"/>
    <m/>
    <m/>
    <n v="0"/>
    <n v="0"/>
    <n v="0"/>
    <n v="0"/>
    <m/>
    <m/>
  </r>
  <r>
    <x v="0"/>
    <x v="1"/>
    <x v="0"/>
    <d v="2022-01-24T00:00:00"/>
    <d v="2022-01-30T00:00:00"/>
    <x v="0"/>
    <x v="5"/>
    <x v="17"/>
    <s v="W5"/>
    <x v="17"/>
    <s v="TPTFGHT021"/>
    <m/>
    <s v="Export"/>
    <x v="0"/>
    <x v="1"/>
    <s v="Di"/>
    <x v="0"/>
    <n v="0"/>
    <n v="0"/>
    <n v="0"/>
    <n v="0"/>
    <m/>
    <m/>
    <n v="0"/>
    <n v="0"/>
    <n v="0"/>
    <n v="0"/>
    <m/>
    <m/>
  </r>
  <r>
    <x v="0"/>
    <x v="1"/>
    <x v="0"/>
    <d v="2022-01-24T00:00:00"/>
    <d v="2022-01-30T00:00:00"/>
    <x v="0"/>
    <x v="5"/>
    <x v="17"/>
    <s v="W5"/>
    <x v="17"/>
    <s v="TPTFGHT027"/>
    <m/>
    <s v="Export"/>
    <x v="0"/>
    <x v="1"/>
    <s v=""/>
    <x v="0"/>
    <n v="0"/>
    <n v="0"/>
    <n v="0"/>
    <n v="0"/>
    <m/>
    <m/>
    <n v="0"/>
    <n v="0"/>
    <n v="0"/>
    <n v="0"/>
    <m/>
    <m/>
  </r>
  <r>
    <x v="0"/>
    <x v="1"/>
    <x v="0"/>
    <d v="2022-01-24T00:00:00"/>
    <d v="2022-01-30T00:00:00"/>
    <x v="0"/>
    <x v="5"/>
    <x v="17"/>
    <s v="W5"/>
    <x v="17"/>
    <s v="TPTTFCG006"/>
    <m/>
    <s v="Export"/>
    <x v="0"/>
    <x v="2"/>
    <s v="Sp"/>
    <x v="0"/>
    <n v="0"/>
    <n v="0"/>
    <n v="0"/>
    <n v="0"/>
    <m/>
    <m/>
    <n v="0"/>
    <n v="0"/>
    <n v="0"/>
    <n v="0"/>
    <m/>
    <m/>
  </r>
  <r>
    <x v="0"/>
    <x v="1"/>
    <x v="0"/>
    <d v="2022-01-24T00:00:00"/>
    <d v="2022-01-30T00:00:00"/>
    <x v="0"/>
    <x v="5"/>
    <x v="17"/>
    <s v="W5"/>
    <x v="17"/>
    <s v="TPTTFDS002"/>
    <m/>
    <s v="Export"/>
    <x v="0"/>
    <x v="1"/>
    <s v="Di"/>
    <x v="0"/>
    <n v="0"/>
    <n v="0"/>
    <n v="0"/>
    <n v="0"/>
    <m/>
    <m/>
    <n v="0"/>
    <n v="0"/>
    <n v="0"/>
    <n v="0"/>
    <m/>
    <m/>
  </r>
  <r>
    <x v="0"/>
    <x v="1"/>
    <x v="0"/>
    <d v="2022-01-24T00:00:00"/>
    <d v="2022-01-30T00:00:00"/>
    <x v="0"/>
    <x v="5"/>
    <x v="17"/>
    <s v="W5"/>
    <x v="17"/>
    <s v="TPTTFHC005"/>
    <m/>
    <s v="Export"/>
    <x v="0"/>
    <x v="1"/>
    <s v="Di"/>
    <x v="0"/>
    <n v="0"/>
    <n v="0"/>
    <n v="0"/>
    <n v="0"/>
    <m/>
    <m/>
    <n v="0"/>
    <n v="0"/>
    <n v="0"/>
    <n v="0"/>
    <m/>
    <m/>
  </r>
  <r>
    <x v="0"/>
    <x v="1"/>
    <x v="0"/>
    <d v="2022-01-24T00:00:00"/>
    <d v="2022-01-30T00:00:00"/>
    <x v="0"/>
    <x v="5"/>
    <x v="17"/>
    <s v="W5"/>
    <x v="17"/>
    <s v="TPTTFXM005"/>
    <m/>
    <s v="Export"/>
    <x v="0"/>
    <x v="1"/>
    <s v="Di"/>
    <x v="0"/>
    <n v="0"/>
    <n v="0"/>
    <n v="0"/>
    <n v="0"/>
    <m/>
    <m/>
    <n v="0"/>
    <n v="0"/>
    <n v="0"/>
    <n v="0"/>
    <m/>
    <m/>
  </r>
  <r>
    <x v="0"/>
    <x v="1"/>
    <x v="0"/>
    <d v="2022-01-24T00:00:00"/>
    <d v="2022-01-30T00:00:00"/>
    <x v="0"/>
    <x v="5"/>
    <x v="17"/>
    <s v="W5"/>
    <x v="17"/>
    <s v="11VMB00002"/>
    <m/>
    <s v="Domestic"/>
    <x v="1"/>
    <x v="3"/>
    <s v="TO"/>
    <x v="2"/>
    <n v="0"/>
    <n v="104.3"/>
    <n v="104.3"/>
    <n v="0"/>
    <m/>
    <m/>
    <n v="100"/>
    <n v="104.3"/>
    <n v="4.2999999999999972"/>
    <n v="0.95700000000000007"/>
    <m/>
    <m/>
  </r>
  <r>
    <x v="0"/>
    <x v="1"/>
    <x v="0"/>
    <d v="2022-01-24T00:00:00"/>
    <d v="2022-01-30T00:00:00"/>
    <x v="0"/>
    <x v="5"/>
    <x v="17"/>
    <s v="W5"/>
    <x v="17"/>
    <s v="11VMB00004"/>
    <m/>
    <s v="Domestic"/>
    <x v="1"/>
    <x v="3"/>
    <s v="TO"/>
    <x v="2"/>
    <n v="0"/>
    <n v="105.75"/>
    <n v="105.75"/>
    <n v="0"/>
    <m/>
    <m/>
    <n v="100"/>
    <n v="105.75"/>
    <n v="5.75"/>
    <n v="0.9425"/>
    <m/>
    <m/>
  </r>
  <r>
    <x v="0"/>
    <x v="1"/>
    <x v="0"/>
    <d v="2022-01-24T00:00:00"/>
    <d v="2022-01-30T00:00:00"/>
    <x v="0"/>
    <x v="5"/>
    <x v="17"/>
    <s v="W5"/>
    <x v="17"/>
    <s v="11VMB00005"/>
    <m/>
    <s v="Domestic"/>
    <x v="1"/>
    <x v="3"/>
    <s v="TO"/>
    <x v="2"/>
    <n v="0"/>
    <n v="115.06"/>
    <n v="115.06"/>
    <n v="0"/>
    <m/>
    <m/>
    <n v="100"/>
    <n v="115.06"/>
    <n v="15.060000000000002"/>
    <n v="0.84939999999999993"/>
    <m/>
    <m/>
  </r>
  <r>
    <x v="0"/>
    <x v="1"/>
    <x v="0"/>
    <d v="2022-01-24T00:00:00"/>
    <d v="2022-01-30T00:00:00"/>
    <x v="0"/>
    <x v="5"/>
    <x v="17"/>
    <s v="W5"/>
    <x v="17"/>
    <s v="11VMB00006"/>
    <m/>
    <s v="Domestic"/>
    <x v="1"/>
    <x v="3"/>
    <s v="TO"/>
    <x v="2"/>
    <n v="0"/>
    <n v="79"/>
    <n v="79"/>
    <n v="0"/>
    <m/>
    <m/>
    <n v="62.499999999999993"/>
    <n v="79"/>
    <n v="16.500000000000007"/>
    <n v="0.73599999999999988"/>
    <m/>
    <m/>
  </r>
  <r>
    <x v="0"/>
    <x v="1"/>
    <x v="0"/>
    <d v="2022-01-24T00:00:00"/>
    <d v="2022-01-30T00:00:00"/>
    <x v="0"/>
    <x v="5"/>
    <x v="17"/>
    <s v="W5"/>
    <x v="17"/>
    <s v="11VMB00042"/>
    <m/>
    <s v="Domestic"/>
    <x v="1"/>
    <x v="4"/>
    <s v="KI"/>
    <x v="1"/>
    <n v="1557"/>
    <n v="1557"/>
    <n v="0"/>
    <n v="1"/>
    <m/>
    <m/>
    <n v="1557"/>
    <n v="1557"/>
    <n v="0"/>
    <n v="1"/>
    <m/>
    <m/>
  </r>
  <r>
    <x v="0"/>
    <x v="1"/>
    <x v="0"/>
    <d v="2022-01-24T00:00:00"/>
    <d v="2022-01-30T00:00:00"/>
    <x v="0"/>
    <x v="5"/>
    <x v="17"/>
    <s v="W5"/>
    <x v="17"/>
    <s v="11VMB00045"/>
    <m/>
    <s v="Domestic"/>
    <x v="1"/>
    <x v="4"/>
    <s v="KI"/>
    <x v="1"/>
    <n v="0"/>
    <n v="0"/>
    <n v="0"/>
    <n v="0"/>
    <m/>
    <m/>
    <n v="0"/>
    <n v="0"/>
    <n v="0"/>
    <n v="0"/>
    <m/>
    <m/>
  </r>
  <r>
    <x v="0"/>
    <x v="1"/>
    <x v="0"/>
    <d v="2022-01-24T00:00:00"/>
    <d v="2022-01-30T00:00:00"/>
    <x v="0"/>
    <x v="5"/>
    <x v="17"/>
    <s v="W5"/>
    <x v="17"/>
    <s v="11VMB00250"/>
    <m/>
    <s v="Export"/>
    <x v="1"/>
    <x v="4"/>
    <s v="KI"/>
    <x v="1"/>
    <n v="0"/>
    <n v="0"/>
    <n v="0"/>
    <n v="0"/>
    <m/>
    <m/>
    <n v="0"/>
    <n v="0"/>
    <n v="0"/>
    <n v="0"/>
    <m/>
    <m/>
  </r>
  <r>
    <x v="0"/>
    <x v="1"/>
    <x v="0"/>
    <d v="2022-01-24T00:00:00"/>
    <d v="2022-01-30T00:00:00"/>
    <x v="0"/>
    <x v="5"/>
    <x v="17"/>
    <s v="W5"/>
    <x v="17"/>
    <s v="11VMB00275BGG"/>
    <m/>
    <s v="Domestic"/>
    <x v="1"/>
    <x v="4"/>
    <s v="KI"/>
    <x v="1"/>
    <n v="16980"/>
    <n v="13245"/>
    <n v="3735"/>
    <n v="0.78003533568904593"/>
    <m/>
    <m/>
    <n v="16980"/>
    <n v="13245"/>
    <n v="3735"/>
    <n v="0.78003533568904593"/>
    <m/>
    <m/>
  </r>
  <r>
    <x v="0"/>
    <x v="1"/>
    <x v="0"/>
    <d v="2022-01-24T00:00:00"/>
    <d v="2022-01-30T00:00:00"/>
    <x v="0"/>
    <x v="5"/>
    <x v="17"/>
    <s v="W5"/>
    <x v="17"/>
    <s v="11VMB00275BGT"/>
    <m/>
    <s v="Domestic"/>
    <x v="1"/>
    <x v="4"/>
    <s v="KI"/>
    <x v="1"/>
    <n v="900"/>
    <n v="4930"/>
    <n v="4030"/>
    <n v="0"/>
    <m/>
    <m/>
    <n v="900"/>
    <n v="4930"/>
    <n v="4030"/>
    <n v="0"/>
    <m/>
    <m/>
  </r>
  <r>
    <x v="0"/>
    <x v="1"/>
    <x v="0"/>
    <d v="2022-01-24T00:00:00"/>
    <d v="2022-01-30T00:00:00"/>
    <x v="0"/>
    <x v="5"/>
    <x v="17"/>
    <s v="W5"/>
    <x v="17"/>
    <s v="11VMB00315"/>
    <m/>
    <s v="Domestic"/>
    <x v="1"/>
    <x v="4"/>
    <s v="KI"/>
    <x v="1"/>
    <n v="6040"/>
    <n v="6097.5000000000009"/>
    <n v="57.500000000000909"/>
    <n v="0.99048013245033095"/>
    <m/>
    <m/>
    <n v="6040"/>
    <n v="6097.5000000000009"/>
    <n v="57.500000000000909"/>
    <n v="0.99048013245033095"/>
    <m/>
    <m/>
  </r>
  <r>
    <x v="0"/>
    <x v="1"/>
    <x v="0"/>
    <d v="2022-01-24T00:00:00"/>
    <d v="2022-01-30T00:00:00"/>
    <x v="0"/>
    <x v="5"/>
    <x v="17"/>
    <s v="W5"/>
    <x v="17"/>
    <s v="11VMB00316"/>
    <m/>
    <s v="Domestic"/>
    <x v="1"/>
    <x v="4"/>
    <s v="KI"/>
    <x v="1"/>
    <n v="19624"/>
    <n v="29581"/>
    <n v="9957"/>
    <n v="0.49261108846310642"/>
    <m/>
    <m/>
    <n v="19624"/>
    <n v="29581"/>
    <n v="9957"/>
    <n v="0.49261108846310642"/>
    <m/>
    <m/>
  </r>
  <r>
    <x v="0"/>
    <x v="1"/>
    <x v="0"/>
    <d v="2022-01-24T00:00:00"/>
    <d v="2022-01-30T00:00:00"/>
    <x v="0"/>
    <x v="5"/>
    <x v="17"/>
    <s v="W5"/>
    <x v="17"/>
    <s v="11VMB00317"/>
    <m/>
    <s v="Domestic"/>
    <x v="1"/>
    <x v="4"/>
    <s v="KI"/>
    <x v="1"/>
    <n v="0"/>
    <n v="262.79999999999995"/>
    <n v="262.79999999999995"/>
    <n v="0"/>
    <m/>
    <m/>
    <n v="0"/>
    <n v="262.79999999999995"/>
    <n v="262.79999999999995"/>
    <n v="0"/>
    <m/>
    <m/>
  </r>
  <r>
    <x v="0"/>
    <x v="1"/>
    <x v="0"/>
    <d v="2022-01-24T00:00:00"/>
    <d v="2022-01-30T00:00:00"/>
    <x v="0"/>
    <x v="5"/>
    <x v="17"/>
    <s v="W5"/>
    <x v="17"/>
    <s v="11VMB00318"/>
    <m/>
    <s v="Domestic"/>
    <x v="1"/>
    <x v="4"/>
    <s v="KI"/>
    <x v="1"/>
    <n v="6959"/>
    <n v="3720"/>
    <n v="3239"/>
    <n v="0.53455956315562581"/>
    <m/>
    <m/>
    <n v="6959"/>
    <n v="3720"/>
    <n v="3239"/>
    <n v="0.53455956315562581"/>
    <m/>
    <m/>
  </r>
  <r>
    <x v="0"/>
    <x v="1"/>
    <x v="0"/>
    <d v="2022-01-24T00:00:00"/>
    <d v="2022-01-30T00:00:00"/>
    <x v="0"/>
    <x v="5"/>
    <x v="17"/>
    <s v="W5"/>
    <x v="17"/>
    <s v="11VMB00319"/>
    <m/>
    <s v="Export"/>
    <x v="1"/>
    <x v="4"/>
    <s v="KI"/>
    <x v="1"/>
    <n v="1200"/>
    <n v="0"/>
    <n v="1200"/>
    <n v="0"/>
    <m/>
    <m/>
    <n v="1200"/>
    <n v="0"/>
    <n v="1200"/>
    <n v="0"/>
    <m/>
    <m/>
  </r>
  <r>
    <x v="0"/>
    <x v="1"/>
    <x v="0"/>
    <d v="2022-01-24T00:00:00"/>
    <d v="2022-01-30T00:00:00"/>
    <x v="0"/>
    <x v="5"/>
    <x v="17"/>
    <s v="W5"/>
    <x v="17"/>
    <s v="11VMB00320"/>
    <m/>
    <s v="Domestic"/>
    <x v="1"/>
    <x v="4"/>
    <s v="KI"/>
    <x v="1"/>
    <n v="240"/>
    <n v="0"/>
    <n v="240"/>
    <n v="0"/>
    <m/>
    <m/>
    <n v="240"/>
    <n v="0"/>
    <n v="240"/>
    <n v="0"/>
    <m/>
    <m/>
  </r>
  <r>
    <x v="0"/>
    <x v="1"/>
    <x v="0"/>
    <d v="2022-01-24T00:00:00"/>
    <d v="2022-01-30T00:00:00"/>
    <x v="0"/>
    <x v="5"/>
    <x v="17"/>
    <s v="W5"/>
    <x v="17"/>
    <s v="11VMB00321"/>
    <m/>
    <s v="Domestic"/>
    <x v="1"/>
    <x v="4"/>
    <s v="KI"/>
    <x v="1"/>
    <n v="600"/>
    <n v="0"/>
    <n v="600"/>
    <n v="0"/>
    <m/>
    <m/>
    <n v="600"/>
    <n v="0"/>
    <n v="600"/>
    <n v="0"/>
    <m/>
    <m/>
  </r>
  <r>
    <x v="0"/>
    <x v="1"/>
    <x v="0"/>
    <d v="2022-01-24T00:00:00"/>
    <d v="2022-01-30T00:00:00"/>
    <x v="0"/>
    <x v="5"/>
    <x v="17"/>
    <s v="W5"/>
    <x v="17"/>
    <s v="11VMB00325"/>
    <m/>
    <s v="Domestic"/>
    <x v="1"/>
    <x v="4"/>
    <s v="KI"/>
    <x v="1"/>
    <n v="0"/>
    <n v="100"/>
    <n v="100"/>
    <n v="0"/>
    <m/>
    <m/>
    <n v="0"/>
    <n v="100"/>
    <n v="100"/>
    <n v="0"/>
    <m/>
    <m/>
  </r>
  <r>
    <x v="0"/>
    <x v="1"/>
    <x v="0"/>
    <d v="2022-01-24T00:00:00"/>
    <d v="2022-01-30T00:00:00"/>
    <x v="0"/>
    <x v="5"/>
    <x v="17"/>
    <s v="W5"/>
    <x v="17"/>
    <s v="11VMB00327"/>
    <m/>
    <s v="Domestic"/>
    <x v="1"/>
    <x v="4"/>
    <s v="KI"/>
    <x v="1"/>
    <n v="0"/>
    <n v="1700"/>
    <n v="1700"/>
    <n v="0"/>
    <m/>
    <m/>
    <n v="0"/>
    <n v="1700"/>
    <n v="1700"/>
    <n v="0"/>
    <m/>
    <m/>
  </r>
  <r>
    <x v="0"/>
    <x v="1"/>
    <x v="0"/>
    <d v="2022-01-24T00:00:00"/>
    <d v="2022-01-30T00:00:00"/>
    <x v="0"/>
    <x v="5"/>
    <x v="17"/>
    <s v="W5"/>
    <x v="17"/>
    <s v="11VMB00327GG"/>
    <m/>
    <s v="Domestic"/>
    <x v="1"/>
    <x v="4"/>
    <s v="KI"/>
    <x v="1"/>
    <n v="0"/>
    <n v="0"/>
    <n v="0"/>
    <n v="0"/>
    <m/>
    <m/>
    <n v="0"/>
    <n v="0"/>
    <n v="0"/>
    <n v="0"/>
    <m/>
    <m/>
  </r>
  <r>
    <x v="0"/>
    <x v="1"/>
    <x v="0"/>
    <d v="2022-01-24T00:00:00"/>
    <d v="2022-01-30T00:00:00"/>
    <x v="0"/>
    <x v="5"/>
    <x v="17"/>
    <s v="W5"/>
    <x v="17"/>
    <s v="11VMB00328"/>
    <m/>
    <s v="Domestic"/>
    <x v="1"/>
    <x v="4"/>
    <s v="KI"/>
    <x v="1"/>
    <n v="0"/>
    <n v="0"/>
    <n v="0"/>
    <n v="0"/>
    <m/>
    <m/>
    <n v="0"/>
    <n v="0"/>
    <n v="0"/>
    <n v="0"/>
    <m/>
    <m/>
  </r>
  <r>
    <x v="0"/>
    <x v="1"/>
    <x v="0"/>
    <d v="2022-01-24T00:00:00"/>
    <d v="2022-01-30T00:00:00"/>
    <x v="0"/>
    <x v="5"/>
    <x v="17"/>
    <s v="W5"/>
    <x v="17"/>
    <s v="11VMB00329"/>
    <m/>
    <s v="Domestic"/>
    <x v="1"/>
    <x v="4"/>
    <s v="KI"/>
    <x v="1"/>
    <n v="300"/>
    <n v="750"/>
    <n v="450"/>
    <n v="0"/>
    <m/>
    <m/>
    <n v="300"/>
    <n v="750"/>
    <n v="450"/>
    <n v="0"/>
    <m/>
    <m/>
  </r>
  <r>
    <x v="0"/>
    <x v="1"/>
    <x v="0"/>
    <d v="2022-01-24T00:00:00"/>
    <d v="2022-01-30T00:00:00"/>
    <x v="0"/>
    <x v="5"/>
    <x v="17"/>
    <s v="W5"/>
    <x v="17"/>
    <s v="11VMB00341"/>
    <m/>
    <s v="Domestic"/>
    <x v="1"/>
    <x v="4"/>
    <s v="KI"/>
    <x v="1"/>
    <n v="0"/>
    <n v="0"/>
    <n v="0"/>
    <n v="0"/>
    <m/>
    <m/>
    <n v="0"/>
    <n v="0"/>
    <n v="0"/>
    <n v="0"/>
    <m/>
    <m/>
  </r>
  <r>
    <x v="0"/>
    <x v="1"/>
    <x v="0"/>
    <d v="2022-01-24T00:00:00"/>
    <d v="2022-01-30T00:00:00"/>
    <x v="0"/>
    <x v="5"/>
    <x v="17"/>
    <s v="W5"/>
    <x v="17"/>
    <s v="12GER00001"/>
    <m/>
    <s v="Export"/>
    <x v="1"/>
    <x v="4"/>
    <s v="KI"/>
    <x v="1"/>
    <n v="0"/>
    <n v="0"/>
    <n v="0"/>
    <n v="0"/>
    <m/>
    <m/>
    <n v="0"/>
    <n v="0"/>
    <n v="0"/>
    <n v="0"/>
    <m/>
    <m/>
  </r>
  <r>
    <x v="0"/>
    <x v="1"/>
    <x v="0"/>
    <d v="2022-01-24T00:00:00"/>
    <d v="2022-01-30T00:00:00"/>
    <x v="0"/>
    <x v="5"/>
    <x v="17"/>
    <s v="W5"/>
    <x v="17"/>
    <s v="12GER00002"/>
    <m/>
    <s v="Export"/>
    <x v="1"/>
    <x v="4"/>
    <s v="KI"/>
    <x v="1"/>
    <n v="0"/>
    <n v="0"/>
    <n v="0"/>
    <n v="0"/>
    <m/>
    <m/>
    <n v="0"/>
    <n v="0"/>
    <n v="0"/>
    <n v="0"/>
    <m/>
    <m/>
  </r>
  <r>
    <x v="0"/>
    <x v="1"/>
    <x v="0"/>
    <d v="2022-01-24T00:00:00"/>
    <d v="2022-01-30T00:00:00"/>
    <x v="0"/>
    <x v="5"/>
    <x v="17"/>
    <s v="W5"/>
    <x v="17"/>
    <s v="12JBP00009"/>
    <m/>
    <s v="Export"/>
    <x v="1"/>
    <x v="4"/>
    <s v="KI"/>
    <x v="1"/>
    <n v="0"/>
    <n v="0"/>
    <n v="0"/>
    <n v="0"/>
    <m/>
    <m/>
    <n v="0"/>
    <n v="0"/>
    <n v="0"/>
    <n v="0"/>
    <m/>
    <m/>
  </r>
  <r>
    <x v="0"/>
    <x v="1"/>
    <x v="0"/>
    <d v="2022-01-24T00:00:00"/>
    <d v="2022-01-30T00:00:00"/>
    <x v="0"/>
    <x v="5"/>
    <x v="17"/>
    <s v="W5"/>
    <x v="17"/>
    <s v="12SIM00004"/>
    <m/>
    <s v="Export"/>
    <x v="1"/>
    <x v="4"/>
    <s v="KI"/>
    <x v="1"/>
    <n v="0"/>
    <n v="0"/>
    <n v="0"/>
    <n v="0"/>
    <m/>
    <m/>
    <n v="0"/>
    <n v="0"/>
    <n v="0"/>
    <n v="0"/>
    <m/>
    <m/>
  </r>
  <r>
    <x v="0"/>
    <x v="1"/>
    <x v="0"/>
    <d v="2022-01-24T00:00:00"/>
    <d v="2022-01-30T00:00:00"/>
    <x v="0"/>
    <x v="5"/>
    <x v="17"/>
    <s v="W5"/>
    <x v="17"/>
    <s v="12SIM00006"/>
    <m/>
    <s v="Export"/>
    <x v="1"/>
    <x v="4"/>
    <s v="KI"/>
    <x v="1"/>
    <n v="0"/>
    <n v="0"/>
    <n v="0"/>
    <n v="0"/>
    <m/>
    <m/>
    <n v="0"/>
    <n v="0"/>
    <n v="0"/>
    <n v="0"/>
    <m/>
    <m/>
  </r>
  <r>
    <x v="0"/>
    <x v="1"/>
    <x v="0"/>
    <d v="2022-01-24T00:00:00"/>
    <d v="2022-01-30T00:00:00"/>
    <x v="0"/>
    <x v="5"/>
    <x v="17"/>
    <s v="W5"/>
    <x v="17"/>
    <s v="12THB00001"/>
    <m/>
    <s v="Export"/>
    <x v="1"/>
    <x v="4"/>
    <s v=""/>
    <x v="1"/>
    <n v="0"/>
    <n v="0"/>
    <n v="0"/>
    <n v="0"/>
    <m/>
    <m/>
    <n v="0"/>
    <n v="0"/>
    <n v="0"/>
    <n v="0"/>
    <m/>
    <m/>
  </r>
  <r>
    <x v="0"/>
    <x v="1"/>
    <x v="0"/>
    <d v="2022-01-24T00:00:00"/>
    <d v="2022-01-30T00:00:00"/>
    <x v="0"/>
    <x v="5"/>
    <x v="17"/>
    <s v="W5"/>
    <x v="17"/>
    <s v="12THB00002"/>
    <m/>
    <s v="Export"/>
    <x v="1"/>
    <x v="4"/>
    <s v=""/>
    <x v="1"/>
    <n v="0"/>
    <n v="0"/>
    <n v="0"/>
    <n v="0"/>
    <m/>
    <m/>
    <n v="0"/>
    <n v="0"/>
    <n v="0"/>
    <n v="0"/>
    <m/>
    <m/>
  </r>
  <r>
    <x v="0"/>
    <x v="1"/>
    <x v="0"/>
    <d v="2022-01-24T00:00:00"/>
    <d v="2022-01-30T00:00:00"/>
    <x v="0"/>
    <x v="5"/>
    <x v="17"/>
    <s v="W5"/>
    <x v="17"/>
    <s v="12THB00006"/>
    <m/>
    <s v="Export"/>
    <x v="1"/>
    <x v="4"/>
    <s v="KI"/>
    <x v="1"/>
    <n v="0"/>
    <n v="0"/>
    <n v="0"/>
    <n v="0"/>
    <m/>
    <m/>
    <n v="0"/>
    <n v="0"/>
    <n v="0"/>
    <n v="0"/>
    <m/>
    <m/>
  </r>
  <r>
    <x v="0"/>
    <x v="1"/>
    <x v="0"/>
    <d v="2022-01-24T00:00:00"/>
    <d v="2022-01-30T00:00:00"/>
    <x v="0"/>
    <x v="5"/>
    <x v="17"/>
    <s v="W5"/>
    <x v="17"/>
    <s v="12THB00007"/>
    <m/>
    <s v="Export"/>
    <x v="1"/>
    <x v="4"/>
    <s v="KI"/>
    <x v="1"/>
    <n v="0"/>
    <n v="0"/>
    <n v="0"/>
    <n v="0"/>
    <m/>
    <m/>
    <n v="0"/>
    <n v="0"/>
    <n v="0"/>
    <n v="0"/>
    <m/>
    <m/>
  </r>
  <r>
    <x v="0"/>
    <x v="1"/>
    <x v="0"/>
    <d v="2022-01-24T00:00:00"/>
    <d v="2022-01-30T00:00:00"/>
    <x v="0"/>
    <x v="5"/>
    <x v="17"/>
    <s v="W5"/>
    <x v="17"/>
    <s v="12THB00009"/>
    <m/>
    <s v="Export"/>
    <x v="1"/>
    <x v="4"/>
    <s v="KI"/>
    <x v="1"/>
    <n v="0"/>
    <n v="0"/>
    <n v="0"/>
    <n v="0"/>
    <m/>
    <m/>
    <n v="0"/>
    <n v="0"/>
    <n v="0"/>
    <n v="0"/>
    <m/>
    <m/>
  </r>
  <r>
    <x v="0"/>
    <x v="1"/>
    <x v="0"/>
    <d v="2022-01-24T00:00:00"/>
    <d v="2022-01-30T00:00:00"/>
    <x v="0"/>
    <x v="5"/>
    <x v="17"/>
    <s v="W5"/>
    <x v="17"/>
    <s v="12THB00013"/>
    <m/>
    <s v="Export"/>
    <x v="1"/>
    <x v="4"/>
    <s v="KI"/>
    <x v="1"/>
    <n v="0"/>
    <n v="0"/>
    <n v="0"/>
    <n v="0"/>
    <m/>
    <m/>
    <n v="0"/>
    <n v="0"/>
    <n v="0"/>
    <n v="0"/>
    <m/>
    <m/>
  </r>
  <r>
    <x v="0"/>
    <x v="1"/>
    <x v="0"/>
    <d v="2022-01-24T00:00:00"/>
    <d v="2022-01-30T00:00:00"/>
    <x v="0"/>
    <x v="5"/>
    <x v="17"/>
    <s v="W5"/>
    <x v="17"/>
    <s v="12THB00014"/>
    <m/>
    <s v="Export"/>
    <x v="1"/>
    <x v="4"/>
    <s v="KI"/>
    <x v="1"/>
    <n v="0"/>
    <n v="0"/>
    <n v="0"/>
    <n v="0"/>
    <m/>
    <m/>
    <n v="0"/>
    <n v="0"/>
    <n v="0"/>
    <n v="0"/>
    <m/>
    <m/>
  </r>
  <r>
    <x v="0"/>
    <x v="1"/>
    <x v="0"/>
    <d v="2022-01-24T00:00:00"/>
    <d v="2022-01-30T00:00:00"/>
    <x v="0"/>
    <x v="5"/>
    <x v="17"/>
    <s v="W5"/>
    <x v="17"/>
    <s v="11VMB00335"/>
    <m/>
    <s v="Domestic"/>
    <x v="2"/>
    <x v="5"/>
    <s v="Se"/>
    <x v="0"/>
    <n v="465"/>
    <n v="123.264"/>
    <n v="341.73599999999999"/>
    <n v="0.265083870967742"/>
    <m/>
    <m/>
    <n v="465"/>
    <n v="123.264"/>
    <n v="341.73599999999999"/>
    <n v="0.265083870967742"/>
    <m/>
    <m/>
  </r>
  <r>
    <x v="0"/>
    <x v="1"/>
    <x v="0"/>
    <d v="2022-01-24T00:00:00"/>
    <d v="2022-01-30T00:00:00"/>
    <x v="0"/>
    <x v="5"/>
    <x v="17"/>
    <s v="W5"/>
    <x v="17"/>
    <s v="TPCEBB031"/>
    <m/>
    <s v="Domestic"/>
    <x v="2"/>
    <x v="6"/>
    <s v="Fr"/>
    <x v="0"/>
    <n v="400"/>
    <n v="401.7"/>
    <n v="1.6999999999999886"/>
    <n v="0.99575000000000002"/>
    <m/>
    <m/>
    <n v="400"/>
    <n v="401.7"/>
    <n v="1.6999999999999886"/>
    <n v="0.99575000000000002"/>
    <m/>
    <m/>
  </r>
  <r>
    <x v="0"/>
    <x v="1"/>
    <x v="0"/>
    <d v="2022-01-24T00:00:00"/>
    <d v="2022-01-30T00:00:00"/>
    <x v="0"/>
    <x v="5"/>
    <x v="17"/>
    <s v="W5"/>
    <x v="17"/>
    <s v="TPCEBG010"/>
    <m/>
    <s v="Domestic"/>
    <x v="2"/>
    <x v="6"/>
    <s v="Ha"/>
    <x v="0"/>
    <n v="1000"/>
    <n v="1980.98"/>
    <n v="980.98"/>
    <n v="1.9020000000000037E-2"/>
    <m/>
    <m/>
    <n v="1000"/>
    <n v="1980.98"/>
    <n v="980.98"/>
    <n v="1.9020000000000037E-2"/>
    <m/>
    <m/>
  </r>
  <r>
    <x v="0"/>
    <x v="1"/>
    <x v="0"/>
    <d v="2022-01-24T00:00:00"/>
    <d v="2022-01-30T00:00:00"/>
    <x v="0"/>
    <x v="5"/>
    <x v="17"/>
    <s v="W5"/>
    <x v="17"/>
    <s v="TPCEMI001"/>
    <m/>
    <s v="Domestic"/>
    <x v="2"/>
    <x v="6"/>
    <s v="Fr"/>
    <x v="0"/>
    <n v="0"/>
    <n v="0"/>
    <n v="0"/>
    <n v="0"/>
    <m/>
    <m/>
    <n v="0"/>
    <n v="0"/>
    <n v="0"/>
    <n v="0"/>
    <m/>
    <m/>
  </r>
  <r>
    <x v="0"/>
    <x v="1"/>
    <x v="0"/>
    <d v="2022-01-24T00:00:00"/>
    <d v="2022-01-30T00:00:00"/>
    <x v="0"/>
    <x v="5"/>
    <x v="17"/>
    <s v="W5"/>
    <x v="17"/>
    <s v="TPCERB001"/>
    <m/>
    <s v="Domestic"/>
    <x v="2"/>
    <x v="5"/>
    <s v="Se"/>
    <x v="0"/>
    <n v="0"/>
    <n v="0"/>
    <n v="0"/>
    <n v="0"/>
    <m/>
    <m/>
    <n v="0"/>
    <n v="0"/>
    <n v="0"/>
    <n v="0"/>
    <m/>
    <m/>
  </r>
  <r>
    <x v="0"/>
    <x v="1"/>
    <x v="0"/>
    <d v="2022-01-24T00:00:00"/>
    <d v="2022-01-30T00:00:00"/>
    <x v="0"/>
    <x v="5"/>
    <x v="17"/>
    <s v="W5"/>
    <x v="17"/>
    <s v="TPCERB002"/>
    <m/>
    <s v="Domestic"/>
    <x v="2"/>
    <x v="5"/>
    <s v="Se"/>
    <x v="0"/>
    <n v="0"/>
    <n v="0"/>
    <n v="0"/>
    <n v="0"/>
    <m/>
    <m/>
    <n v="0"/>
    <n v="0"/>
    <n v="0"/>
    <n v="0"/>
    <m/>
    <m/>
  </r>
  <r>
    <x v="0"/>
    <x v="1"/>
    <x v="0"/>
    <d v="2022-01-24T00:00:00"/>
    <d v="2022-01-30T00:00:00"/>
    <x v="0"/>
    <x v="5"/>
    <x v="17"/>
    <s v="W5"/>
    <x v="17"/>
    <s v="TPCERB003"/>
    <m/>
    <s v="Domestic"/>
    <x v="2"/>
    <x v="5"/>
    <s v=""/>
    <x v="0"/>
    <n v="0"/>
    <n v="0"/>
    <n v="0"/>
    <n v="0"/>
    <m/>
    <m/>
    <n v="0"/>
    <n v="0"/>
    <n v="0"/>
    <n v="0"/>
    <m/>
    <m/>
  </r>
  <r>
    <x v="0"/>
    <x v="1"/>
    <x v="0"/>
    <d v="2022-01-24T00:00:00"/>
    <d v="2022-01-30T00:00:00"/>
    <x v="0"/>
    <x v="5"/>
    <x v="17"/>
    <s v="W5"/>
    <x v="17"/>
    <s v="11VMB00273"/>
    <m/>
    <s v="Domestic"/>
    <x v="3"/>
    <x v="6"/>
    <s v="Fi"/>
    <x v="0"/>
    <n v="0"/>
    <n v="0"/>
    <n v="0"/>
    <n v="0"/>
    <m/>
    <m/>
    <n v="0"/>
    <n v="0"/>
    <n v="0"/>
    <n v="0"/>
    <m/>
    <m/>
  </r>
  <r>
    <x v="0"/>
    <x v="1"/>
    <x v="0"/>
    <d v="2022-01-24T00:00:00"/>
    <d v="2022-01-30T00:00:00"/>
    <x v="0"/>
    <x v="5"/>
    <x v="17"/>
    <s v="W5"/>
    <x v="17"/>
    <s v="11VMB00306"/>
    <m/>
    <s v="Domestic"/>
    <x v="3"/>
    <x v="0"/>
    <s v="Semi"/>
    <x v="0"/>
    <n v="350"/>
    <n v="333"/>
    <n v="17"/>
    <n v="0.9514285714285714"/>
    <m/>
    <m/>
    <n v="350"/>
    <n v="333"/>
    <n v="17"/>
    <n v="0.9514285714285714"/>
    <m/>
    <m/>
  </r>
  <r>
    <x v="0"/>
    <x v="1"/>
    <x v="0"/>
    <d v="2022-01-24T00:00:00"/>
    <d v="2022-01-30T00:00:00"/>
    <x v="0"/>
    <x v="5"/>
    <x v="17"/>
    <s v="W5"/>
    <x v="17"/>
    <s v="11VMB00308"/>
    <m/>
    <s v="Domestic"/>
    <x v="3"/>
    <x v="0"/>
    <s v="Semi"/>
    <x v="0"/>
    <n v="300"/>
    <n v="311"/>
    <n v="11"/>
    <n v="0.96333333333333337"/>
    <m/>
    <m/>
    <n v="300"/>
    <n v="311"/>
    <n v="11"/>
    <n v="0.96333333333333337"/>
    <m/>
    <m/>
  </r>
  <r>
    <x v="0"/>
    <x v="1"/>
    <x v="0"/>
    <d v="2022-01-24T00:00:00"/>
    <d v="2022-01-30T00:00:00"/>
    <x v="0"/>
    <x v="5"/>
    <x v="17"/>
    <s v="W5"/>
    <x v="17"/>
    <s v="11VMB00309"/>
    <m/>
    <s v="Domestic"/>
    <x v="3"/>
    <x v="0"/>
    <s v="Semi"/>
    <x v="0"/>
    <n v="200"/>
    <n v="200"/>
    <n v="0"/>
    <n v="1"/>
    <m/>
    <m/>
    <n v="200"/>
    <n v="200"/>
    <n v="0"/>
    <n v="1"/>
    <m/>
    <m/>
  </r>
  <r>
    <x v="0"/>
    <x v="1"/>
    <x v="0"/>
    <d v="2022-01-24T00:00:00"/>
    <d v="2022-01-30T00:00:00"/>
    <x v="0"/>
    <x v="5"/>
    <x v="17"/>
    <s v="W5"/>
    <x v="17"/>
    <s v="11VMB00311"/>
    <m/>
    <s v="Domestic"/>
    <x v="3"/>
    <x v="0"/>
    <s v="Semi"/>
    <x v="0"/>
    <n v="300"/>
    <n v="264"/>
    <n v="36"/>
    <n v="0.88"/>
    <m/>
    <m/>
    <n v="300"/>
    <n v="264"/>
    <n v="36"/>
    <n v="0.88"/>
    <m/>
    <m/>
  </r>
  <r>
    <x v="0"/>
    <x v="1"/>
    <x v="0"/>
    <d v="2022-01-24T00:00:00"/>
    <d v="2022-01-30T00:00:00"/>
    <x v="0"/>
    <x v="5"/>
    <x v="17"/>
    <s v="W5"/>
    <x v="17"/>
    <s v="11VMB00385"/>
    <m/>
    <s v="Domestic"/>
    <x v="3"/>
    <x v="6"/>
    <s v="Fi"/>
    <x v="0"/>
    <n v="0"/>
    <n v="0"/>
    <n v="0"/>
    <n v="0"/>
    <m/>
    <m/>
    <n v="0"/>
    <n v="0"/>
    <n v="0"/>
    <n v="0"/>
    <m/>
    <m/>
  </r>
  <r>
    <x v="0"/>
    <x v="1"/>
    <x v="0"/>
    <d v="2022-01-24T00:00:00"/>
    <d v="2022-01-30T00:00:00"/>
    <x v="0"/>
    <x v="5"/>
    <x v="17"/>
    <s v="W5"/>
    <x v="17"/>
    <s v="BTPCHCB001"/>
    <m/>
    <s v="Domestic"/>
    <x v="3"/>
    <x v="6"/>
    <s v="BT"/>
    <x v="0"/>
    <n v="400"/>
    <n v="434"/>
    <n v="34"/>
    <n v="0.91500000000000004"/>
    <m/>
    <m/>
    <n v="400"/>
    <n v="434"/>
    <n v="34"/>
    <n v="0.91500000000000004"/>
    <m/>
    <m/>
  </r>
  <r>
    <x v="0"/>
    <x v="1"/>
    <x v="0"/>
    <d v="2022-01-24T00:00:00"/>
    <d v="2022-01-30T00:00:00"/>
    <x v="0"/>
    <x v="5"/>
    <x v="17"/>
    <s v="W5"/>
    <x v="17"/>
    <s v="BTPOHYBM01"/>
    <m/>
    <s v="Domestic"/>
    <x v="3"/>
    <x v="0"/>
    <s v="Semi"/>
    <x v="0"/>
    <n v="0"/>
    <n v="0"/>
    <n v="0"/>
    <n v="0"/>
    <m/>
    <m/>
    <n v="0"/>
    <n v="0"/>
    <n v="0"/>
    <n v="0"/>
    <m/>
    <m/>
  </r>
  <r>
    <x v="0"/>
    <x v="1"/>
    <x v="0"/>
    <d v="2022-01-24T00:00:00"/>
    <d v="2022-01-30T00:00:00"/>
    <x v="0"/>
    <x v="5"/>
    <x v="17"/>
    <s v="W5"/>
    <x v="17"/>
    <s v="HHCEBV004"/>
    <m/>
    <s v="Domestic"/>
    <x v="3"/>
    <x v="7"/>
    <s v="Ba"/>
    <x v="0"/>
    <n v="0"/>
    <n v="0"/>
    <n v="0"/>
    <n v="0"/>
    <m/>
    <m/>
    <n v="0"/>
    <n v="0"/>
    <n v="0"/>
    <n v="0"/>
    <m/>
    <m/>
  </r>
  <r>
    <x v="0"/>
    <x v="1"/>
    <x v="0"/>
    <d v="2022-01-24T00:00:00"/>
    <d v="2022-01-30T00:00:00"/>
    <x v="0"/>
    <x v="5"/>
    <x v="17"/>
    <s v="W5"/>
    <x v="17"/>
    <s v="HHCECV006"/>
    <m/>
    <s v="Domestic"/>
    <x v="3"/>
    <x v="7"/>
    <s v="Ba"/>
    <x v="0"/>
    <n v="0"/>
    <n v="0"/>
    <n v="0"/>
    <n v="0"/>
    <m/>
    <m/>
    <n v="0"/>
    <n v="0"/>
    <n v="0"/>
    <n v="0"/>
    <m/>
    <m/>
  </r>
  <r>
    <x v="0"/>
    <x v="1"/>
    <x v="0"/>
    <d v="2022-01-24T00:00:00"/>
    <d v="2022-01-30T00:00:00"/>
    <x v="0"/>
    <x v="5"/>
    <x v="17"/>
    <s v="W5"/>
    <x v="17"/>
    <s v="HHCEXX001"/>
    <m/>
    <s v="Domestic"/>
    <x v="3"/>
    <x v="5"/>
    <s v="Sa"/>
    <x v="3"/>
    <n v="0"/>
    <n v="0"/>
    <n v="0"/>
    <n v="0"/>
    <m/>
    <m/>
    <n v="0"/>
    <n v="0"/>
    <n v="0"/>
    <n v="0"/>
    <m/>
    <m/>
  </r>
  <r>
    <x v="0"/>
    <x v="1"/>
    <x v="0"/>
    <d v="2022-01-24T00:00:00"/>
    <d v="2022-01-30T00:00:00"/>
    <x v="0"/>
    <x v="5"/>
    <x v="17"/>
    <s v="W5"/>
    <x v="17"/>
    <s v="HHCEXX003"/>
    <m/>
    <s v="Domestic"/>
    <x v="3"/>
    <x v="5"/>
    <s v="Sa"/>
    <x v="3"/>
    <n v="0"/>
    <n v="0"/>
    <n v="0"/>
    <n v="0"/>
    <m/>
    <m/>
    <n v="0"/>
    <n v="0"/>
    <n v="0"/>
    <n v="0"/>
    <m/>
    <m/>
  </r>
  <r>
    <x v="0"/>
    <x v="1"/>
    <x v="0"/>
    <d v="2022-01-24T00:00:00"/>
    <d v="2022-01-30T00:00:00"/>
    <x v="0"/>
    <x v="5"/>
    <x v="17"/>
    <s v="W5"/>
    <x v="17"/>
    <s v="HHCEXX010"/>
    <m/>
    <s v="Domestic"/>
    <x v="3"/>
    <x v="5"/>
    <s v="Sa"/>
    <x v="3"/>
    <n v="900"/>
    <n v="0"/>
    <n v="900"/>
    <n v="0"/>
    <m/>
    <m/>
    <n v="0"/>
    <n v="0"/>
    <n v="0"/>
    <n v="0"/>
    <m/>
    <m/>
  </r>
  <r>
    <x v="0"/>
    <x v="1"/>
    <x v="0"/>
    <d v="2022-01-24T00:00:00"/>
    <d v="2022-01-30T00:00:00"/>
    <x v="0"/>
    <x v="5"/>
    <x v="17"/>
    <s v="W5"/>
    <x v="17"/>
    <s v="TPCEBV001"/>
    <m/>
    <s v="Domestic"/>
    <x v="3"/>
    <x v="7"/>
    <s v="Ba"/>
    <x v="0"/>
    <n v="600"/>
    <n v="820"/>
    <n v="220"/>
    <n v="0.6333333333333333"/>
    <m/>
    <m/>
    <n v="800"/>
    <n v="820"/>
    <n v="20"/>
    <n v="0.97499999999999998"/>
    <m/>
    <m/>
  </r>
  <r>
    <x v="0"/>
    <x v="1"/>
    <x v="0"/>
    <d v="2022-01-24T00:00:00"/>
    <d v="2022-01-30T00:00:00"/>
    <x v="0"/>
    <x v="5"/>
    <x v="17"/>
    <s v="W5"/>
    <x v="17"/>
    <s v="TPCEBV017"/>
    <m/>
    <s v="Domestic"/>
    <x v="3"/>
    <x v="7"/>
    <s v="Ba"/>
    <x v="0"/>
    <n v="2200"/>
    <n v="2295"/>
    <n v="95"/>
    <n v="0.95681818181818179"/>
    <m/>
    <m/>
    <n v="2300"/>
    <n v="2295"/>
    <n v="5"/>
    <n v="0.99782608695652175"/>
    <m/>
    <m/>
  </r>
  <r>
    <x v="0"/>
    <x v="1"/>
    <x v="0"/>
    <d v="2022-01-24T00:00:00"/>
    <d v="2022-01-30T00:00:00"/>
    <x v="0"/>
    <x v="5"/>
    <x v="17"/>
    <s v="W5"/>
    <x v="17"/>
    <s v="TPCECB004"/>
    <m/>
    <s v="Domestic"/>
    <x v="3"/>
    <x v="8"/>
    <s v="Vi"/>
    <x v="0"/>
    <n v="0"/>
    <n v="0"/>
    <n v="0"/>
    <n v="0"/>
    <m/>
    <m/>
    <n v="0"/>
    <n v="0"/>
    <n v="0"/>
    <n v="0"/>
    <m/>
    <m/>
  </r>
  <r>
    <x v="0"/>
    <x v="1"/>
    <x v="0"/>
    <d v="2022-01-24T00:00:00"/>
    <d v="2022-01-30T00:00:00"/>
    <x v="0"/>
    <x v="5"/>
    <x v="17"/>
    <s v="W5"/>
    <x v="17"/>
    <s v="TPCECC006"/>
    <m/>
    <s v="Domestic"/>
    <x v="3"/>
    <x v="6"/>
    <s v="Fi"/>
    <x v="0"/>
    <n v="0"/>
    <n v="0"/>
    <n v="0"/>
    <n v="0"/>
    <m/>
    <m/>
    <n v="0"/>
    <n v="0"/>
    <n v="0"/>
    <n v="0"/>
    <m/>
    <m/>
  </r>
  <r>
    <x v="0"/>
    <x v="1"/>
    <x v="0"/>
    <d v="2022-01-24T00:00:00"/>
    <d v="2022-01-30T00:00:00"/>
    <x v="0"/>
    <x v="5"/>
    <x v="17"/>
    <s v="W5"/>
    <x v="17"/>
    <s v="TPCECL035"/>
    <m/>
    <s v="Domestic"/>
    <x v="3"/>
    <x v="8"/>
    <s v="Vi"/>
    <x v="0"/>
    <n v="0"/>
    <n v="0"/>
    <n v="0"/>
    <n v="0"/>
    <m/>
    <m/>
    <n v="0"/>
    <n v="0"/>
    <n v="0"/>
    <n v="0"/>
    <m/>
    <m/>
  </r>
  <r>
    <x v="0"/>
    <x v="1"/>
    <x v="0"/>
    <d v="2022-01-24T00:00:00"/>
    <d v="2022-01-30T00:00:00"/>
    <x v="0"/>
    <x v="5"/>
    <x v="17"/>
    <s v="W5"/>
    <x v="17"/>
    <s v="TPCECL037"/>
    <m/>
    <s v="Domestic"/>
    <x v="3"/>
    <x v="8"/>
    <s v="Vi"/>
    <x v="0"/>
    <n v="200"/>
    <n v="208.8"/>
    <n v="8.8000000000000114"/>
    <n v="0.95599999999999996"/>
    <m/>
    <m/>
    <n v="200"/>
    <n v="208.8"/>
    <n v="8.8000000000000114"/>
    <n v="0.95599999999999996"/>
    <m/>
    <m/>
  </r>
  <r>
    <x v="0"/>
    <x v="1"/>
    <x v="0"/>
    <d v="2022-01-24T00:00:00"/>
    <d v="2022-01-30T00:00:00"/>
    <x v="0"/>
    <x v="5"/>
    <x v="17"/>
    <s v="W5"/>
    <x v="17"/>
    <s v="TPCECL038"/>
    <m/>
    <s v="Domestic"/>
    <x v="3"/>
    <x v="8"/>
    <s v="Vi"/>
    <x v="0"/>
    <n v="2450"/>
    <n v="2489.8000000000002"/>
    <n v="39.800000000000182"/>
    <n v="0.98375510204081629"/>
    <m/>
    <m/>
    <n v="2450"/>
    <n v="2489.8000000000002"/>
    <n v="39.800000000000182"/>
    <n v="0.98375510204081629"/>
    <m/>
    <m/>
  </r>
  <r>
    <x v="0"/>
    <x v="1"/>
    <x v="0"/>
    <d v="2022-01-24T00:00:00"/>
    <d v="2022-01-30T00:00:00"/>
    <x v="0"/>
    <x v="5"/>
    <x v="17"/>
    <s v="W5"/>
    <x v="17"/>
    <s v="TPCECL042"/>
    <m/>
    <s v="Domestic"/>
    <x v="3"/>
    <x v="8"/>
    <s v="Vi"/>
    <x v="0"/>
    <n v="0"/>
    <n v="0"/>
    <n v="0"/>
    <n v="0"/>
    <m/>
    <m/>
    <n v="0"/>
    <n v="0"/>
    <n v="0"/>
    <n v="0"/>
    <m/>
    <m/>
  </r>
  <r>
    <x v="0"/>
    <x v="1"/>
    <x v="0"/>
    <d v="2022-01-24T00:00:00"/>
    <d v="2022-01-30T00:00:00"/>
    <x v="0"/>
    <x v="5"/>
    <x v="17"/>
    <s v="W5"/>
    <x v="17"/>
    <s v="TPCECL043"/>
    <m/>
    <s v="Domestic"/>
    <x v="3"/>
    <x v="8"/>
    <s v="Vi"/>
    <x v="0"/>
    <n v="0"/>
    <n v="0"/>
    <n v="0"/>
    <n v="0"/>
    <m/>
    <m/>
    <n v="0"/>
    <n v="0"/>
    <n v="0"/>
    <n v="0"/>
    <m/>
    <m/>
  </r>
  <r>
    <x v="0"/>
    <x v="1"/>
    <x v="0"/>
    <d v="2022-01-24T00:00:00"/>
    <d v="2022-01-30T00:00:00"/>
    <x v="0"/>
    <x v="5"/>
    <x v="17"/>
    <s v="W5"/>
    <x v="17"/>
    <s v="TPCECL044"/>
    <m/>
    <s v="Domestic"/>
    <x v="3"/>
    <x v="8"/>
    <s v="Vi"/>
    <x v="0"/>
    <n v="0"/>
    <n v="0"/>
    <n v="0"/>
    <n v="0"/>
    <m/>
    <m/>
    <n v="0"/>
    <n v="0"/>
    <n v="0"/>
    <n v="0"/>
    <m/>
    <m/>
  </r>
  <r>
    <x v="0"/>
    <x v="1"/>
    <x v="0"/>
    <d v="2022-01-24T00:00:00"/>
    <d v="2022-01-30T00:00:00"/>
    <x v="0"/>
    <x v="5"/>
    <x v="17"/>
    <s v="W5"/>
    <x v="17"/>
    <s v="TPCECL045"/>
    <m/>
    <s v="Domestic"/>
    <x v="3"/>
    <x v="8"/>
    <s v="Vi"/>
    <x v="0"/>
    <n v="0"/>
    <n v="0"/>
    <n v="0"/>
    <n v="0"/>
    <m/>
    <m/>
    <n v="0"/>
    <n v="0"/>
    <n v="0"/>
    <n v="0"/>
    <m/>
    <m/>
  </r>
  <r>
    <x v="0"/>
    <x v="1"/>
    <x v="0"/>
    <d v="2022-01-24T00:00:00"/>
    <d v="2022-01-30T00:00:00"/>
    <x v="0"/>
    <x v="5"/>
    <x v="17"/>
    <s v="W5"/>
    <x v="17"/>
    <s v="TPCECL046"/>
    <m/>
    <s v="Domestic"/>
    <x v="3"/>
    <x v="8"/>
    <s v="Vi"/>
    <x v="0"/>
    <n v="0"/>
    <n v="0"/>
    <n v="0"/>
    <n v="0"/>
    <m/>
    <m/>
    <n v="0"/>
    <n v="0"/>
    <n v="0"/>
    <n v="0"/>
    <m/>
    <m/>
  </r>
  <r>
    <x v="0"/>
    <x v="1"/>
    <x v="0"/>
    <d v="2022-01-24T00:00:00"/>
    <d v="2022-01-30T00:00:00"/>
    <x v="0"/>
    <x v="5"/>
    <x v="17"/>
    <s v="W5"/>
    <x v="17"/>
    <s v="TPCECLT39"/>
    <m/>
    <s v="Domestic"/>
    <x v="3"/>
    <x v="8"/>
    <s v="Vi"/>
    <x v="0"/>
    <n v="0"/>
    <n v="0"/>
    <n v="0"/>
    <n v="0"/>
    <m/>
    <m/>
    <n v="0"/>
    <n v="0"/>
    <n v="0"/>
    <n v="0"/>
    <m/>
    <m/>
  </r>
  <r>
    <x v="0"/>
    <x v="1"/>
    <x v="0"/>
    <d v="2022-01-24T00:00:00"/>
    <d v="2022-01-30T00:00:00"/>
    <x v="0"/>
    <x v="5"/>
    <x v="17"/>
    <s v="W5"/>
    <x v="17"/>
    <s v="TPCECV001"/>
    <m/>
    <s v="Domestic"/>
    <x v="3"/>
    <x v="7"/>
    <s v="Ba"/>
    <x v="0"/>
    <n v="700"/>
    <n v="0"/>
    <n v="700"/>
    <n v="0"/>
    <m/>
    <m/>
    <n v="800"/>
    <n v="0"/>
    <n v="800"/>
    <n v="0"/>
    <m/>
    <m/>
  </r>
  <r>
    <x v="0"/>
    <x v="1"/>
    <x v="0"/>
    <d v="2022-01-24T00:00:00"/>
    <d v="2022-01-30T00:00:00"/>
    <x v="0"/>
    <x v="5"/>
    <x v="17"/>
    <s v="W5"/>
    <x v="17"/>
    <s v="TPCECV002"/>
    <m/>
    <s v="Domestic"/>
    <x v="3"/>
    <x v="7"/>
    <s v="Ba"/>
    <x v="0"/>
    <n v="1000"/>
    <n v="0"/>
    <n v="1000"/>
    <n v="0"/>
    <m/>
    <m/>
    <n v="1000"/>
    <n v="0"/>
    <n v="1000"/>
    <n v="0"/>
    <m/>
    <m/>
  </r>
  <r>
    <x v="0"/>
    <x v="1"/>
    <x v="0"/>
    <d v="2022-01-24T00:00:00"/>
    <d v="2022-01-30T00:00:00"/>
    <x v="0"/>
    <x v="5"/>
    <x v="17"/>
    <s v="W5"/>
    <x v="17"/>
    <s v="TPCECV022"/>
    <m/>
    <s v="Domestic"/>
    <x v="3"/>
    <x v="7"/>
    <s v="Ba"/>
    <x v="0"/>
    <n v="9800"/>
    <n v="0"/>
    <n v="9800"/>
    <n v="0"/>
    <m/>
    <m/>
    <n v="9600"/>
    <n v="0"/>
    <n v="9600"/>
    <n v="0"/>
    <m/>
    <m/>
  </r>
  <r>
    <x v="0"/>
    <x v="1"/>
    <x v="0"/>
    <d v="2022-01-24T00:00:00"/>
    <d v="2022-01-30T00:00:00"/>
    <x v="0"/>
    <x v="5"/>
    <x v="17"/>
    <s v="W5"/>
    <x v="17"/>
    <s v="TPCELT001"/>
    <m/>
    <s v="Domestic"/>
    <x v="3"/>
    <x v="7"/>
    <s v="Ba"/>
    <x v="0"/>
    <n v="0"/>
    <n v="2321.1"/>
    <n v="2321.1"/>
    <n v="0"/>
    <m/>
    <m/>
    <n v="0"/>
    <n v="2321.1"/>
    <n v="2321.1"/>
    <n v="0"/>
    <m/>
    <m/>
  </r>
  <r>
    <x v="0"/>
    <x v="1"/>
    <x v="0"/>
    <d v="2022-01-24T00:00:00"/>
    <d v="2022-01-30T00:00:00"/>
    <x v="0"/>
    <x v="5"/>
    <x v="17"/>
    <s v="W5"/>
    <x v="17"/>
    <s v="TPCEMM001"/>
    <m/>
    <s v="Domestic"/>
    <x v="3"/>
    <x v="9"/>
    <s v="Me"/>
    <x v="0"/>
    <n v="800"/>
    <n v="873.8"/>
    <n v="73.799999999999955"/>
    <n v="0.90775000000000006"/>
    <m/>
    <m/>
    <n v="800"/>
    <n v="873.8"/>
    <n v="73.799999999999955"/>
    <n v="0.90775000000000006"/>
    <m/>
    <m/>
  </r>
  <r>
    <x v="0"/>
    <x v="1"/>
    <x v="0"/>
    <d v="2022-01-24T00:00:00"/>
    <d v="2022-01-30T00:00:00"/>
    <x v="0"/>
    <x v="5"/>
    <x v="17"/>
    <s v="W5"/>
    <x v="17"/>
    <s v="TPCEMM003"/>
    <m/>
    <s v="Domestic"/>
    <x v="3"/>
    <x v="9"/>
    <s v="Me"/>
    <x v="0"/>
    <n v="2400"/>
    <n v="2390.8000000000002"/>
    <n v="9.1999999999998181"/>
    <n v="0.99616666666666676"/>
    <m/>
    <m/>
    <n v="2400"/>
    <n v="2390.8000000000002"/>
    <n v="9.1999999999998181"/>
    <n v="0.99616666666666676"/>
    <m/>
    <m/>
  </r>
  <r>
    <x v="0"/>
    <x v="1"/>
    <x v="0"/>
    <d v="2022-01-24T00:00:00"/>
    <d v="2022-01-30T00:00:00"/>
    <x v="0"/>
    <x v="5"/>
    <x v="17"/>
    <s v="W5"/>
    <x v="17"/>
    <s v="TPCTOHYB01"/>
    <m/>
    <s v="Domestic"/>
    <x v="3"/>
    <x v="2"/>
    <s v="Re"/>
    <x v="0"/>
    <n v="0"/>
    <n v="0"/>
    <n v="0"/>
    <n v="0"/>
    <m/>
    <m/>
    <n v="0"/>
    <n v="0"/>
    <n v="0"/>
    <n v="0"/>
    <m/>
    <m/>
  </r>
  <r>
    <x v="0"/>
    <x v="1"/>
    <x v="0"/>
    <d v="2022-01-24T00:00:00"/>
    <d v="2022-01-30T00:00:00"/>
    <x v="0"/>
    <x v="5"/>
    <x v="17"/>
    <s v="W5"/>
    <x v="17"/>
    <s v="TPCTOHYB02"/>
    <m/>
    <s v="Domestic"/>
    <x v="3"/>
    <x v="2"/>
    <s v="Re"/>
    <x v="0"/>
    <n v="0"/>
    <n v="0"/>
    <n v="0"/>
    <n v="0"/>
    <m/>
    <m/>
    <n v="0"/>
    <n v="0"/>
    <n v="0"/>
    <n v="0"/>
    <m/>
    <m/>
  </r>
  <r>
    <x v="0"/>
    <x v="1"/>
    <x v="0"/>
    <d v="2022-01-24T00:00:00"/>
    <d v="2022-01-30T00:00:00"/>
    <x v="0"/>
    <x v="5"/>
    <x v="17"/>
    <s v="W5"/>
    <x v="17"/>
    <s v="TPCTOHYB04"/>
    <m/>
    <s v="Domestic"/>
    <x v="3"/>
    <x v="2"/>
    <s v="Re"/>
    <x v="0"/>
    <n v="0"/>
    <n v="0"/>
    <n v="0"/>
    <n v="0"/>
    <m/>
    <m/>
    <n v="0"/>
    <n v="0"/>
    <n v="0"/>
    <n v="0"/>
    <m/>
    <m/>
  </r>
  <r>
    <x v="0"/>
    <x v="1"/>
    <x v="0"/>
    <d v="2022-01-24T00:00:00"/>
    <d v="2022-01-30T00:00:00"/>
    <x v="0"/>
    <x v="5"/>
    <x v="17"/>
    <s v="W5"/>
    <x v="17"/>
    <s v="11VMB00431"/>
    <m/>
    <s v="Domestic"/>
    <x v="4"/>
    <x v="10"/>
    <s v="K-"/>
    <x v="1"/>
    <n v="0"/>
    <n v="0"/>
    <n v="0"/>
    <n v="0"/>
    <m/>
    <m/>
    <n v="0"/>
    <n v="0"/>
    <n v="0"/>
    <n v="0"/>
    <m/>
    <m/>
  </r>
  <r>
    <x v="0"/>
    <x v="1"/>
    <x v="0"/>
    <d v="2022-01-24T00:00:00"/>
    <d v="2022-01-30T00:00:00"/>
    <x v="0"/>
    <x v="5"/>
    <x v="17"/>
    <s v="W5"/>
    <x v="17"/>
    <s v="11VMB00434"/>
    <m/>
    <s v="Domestic"/>
    <x v="4"/>
    <x v="10"/>
    <s v="K-"/>
    <x v="1"/>
    <n v="0"/>
    <n v="0"/>
    <n v="0"/>
    <n v="0"/>
    <m/>
    <m/>
    <n v="0"/>
    <n v="0"/>
    <n v="0"/>
    <n v="0"/>
    <m/>
    <m/>
  </r>
  <r>
    <x v="0"/>
    <x v="1"/>
    <x v="0"/>
    <d v="2022-01-24T00:00:00"/>
    <d v="2022-01-30T00:00:00"/>
    <x v="0"/>
    <x v="5"/>
    <x v="17"/>
    <s v="W5"/>
    <x v="17"/>
    <s v="11VMB00437"/>
    <m/>
    <s v="Domestic"/>
    <x v="4"/>
    <x v="10"/>
    <s v="K-"/>
    <x v="1"/>
    <n v="0"/>
    <n v="0"/>
    <n v="0"/>
    <n v="0"/>
    <m/>
    <m/>
    <n v="0"/>
    <n v="0"/>
    <n v="0"/>
    <n v="0"/>
    <m/>
    <m/>
  </r>
  <r>
    <x v="0"/>
    <x v="1"/>
    <x v="0"/>
    <d v="2022-01-24T00:00:00"/>
    <d v="2022-01-30T00:00:00"/>
    <x v="0"/>
    <x v="5"/>
    <x v="17"/>
    <s v="W5"/>
    <x v="17"/>
    <s v="11VMB00438"/>
    <m/>
    <s v="Domestic"/>
    <x v="4"/>
    <x v="10"/>
    <s v="K-"/>
    <x v="1"/>
    <n v="0"/>
    <n v="0"/>
    <n v="0"/>
    <n v="0"/>
    <m/>
    <m/>
    <n v="0"/>
    <n v="0"/>
    <n v="0"/>
    <n v="0"/>
    <m/>
    <m/>
  </r>
  <r>
    <x v="0"/>
    <x v="1"/>
    <x v="0"/>
    <d v="2022-01-24T00:00:00"/>
    <d v="2022-01-30T00:00:00"/>
    <x v="0"/>
    <x v="5"/>
    <x v="17"/>
    <s v="W5"/>
    <x v="17"/>
    <s v="11VMB00440"/>
    <m/>
    <s v="Domestic"/>
    <x v="4"/>
    <x v="10"/>
    <s v="K-"/>
    <x v="1"/>
    <n v="0"/>
    <n v="0"/>
    <n v="0"/>
    <n v="0"/>
    <m/>
    <m/>
    <n v="0"/>
    <n v="0"/>
    <n v="0"/>
    <n v="0"/>
    <m/>
    <m/>
  </r>
  <r>
    <x v="0"/>
    <x v="1"/>
    <x v="0"/>
    <d v="2022-01-24T00:00:00"/>
    <d v="2022-01-30T00:00:00"/>
    <x v="0"/>
    <x v="5"/>
    <x v="17"/>
    <s v="W5"/>
    <x v="17"/>
    <s v="11VMB00342"/>
    <m/>
    <s v="Export"/>
    <x v="5"/>
    <x v="2"/>
    <s v=""/>
    <x v="4"/>
    <n v="0"/>
    <n v="0"/>
    <n v="0"/>
    <n v="0"/>
    <m/>
    <m/>
    <n v="0"/>
    <n v="0"/>
    <n v="0"/>
    <n v="0"/>
    <m/>
    <m/>
  </r>
  <r>
    <x v="0"/>
    <x v="1"/>
    <x v="0"/>
    <d v="2022-01-24T00:00:00"/>
    <d v="2022-01-30T00:00:00"/>
    <x v="0"/>
    <x v="5"/>
    <x v="17"/>
    <s v="W5"/>
    <x v="17"/>
    <s v="11VMB00343"/>
    <m/>
    <s v="Domestic"/>
    <x v="5"/>
    <x v="2"/>
    <s v="Ri"/>
    <x v="4"/>
    <n v="0"/>
    <n v="0"/>
    <n v="0"/>
    <n v="0"/>
    <m/>
    <m/>
    <n v="0"/>
    <n v="0"/>
    <n v="0"/>
    <n v="0"/>
    <m/>
    <m/>
  </r>
  <r>
    <x v="0"/>
    <x v="1"/>
    <x v="0"/>
    <d v="2022-01-24T00:00:00"/>
    <d v="2022-01-30T00:00:00"/>
    <x v="0"/>
    <x v="5"/>
    <x v="17"/>
    <s v="W5"/>
    <x v="17"/>
    <s v="11VMB00344"/>
    <m/>
    <s v="Export"/>
    <x v="5"/>
    <x v="2"/>
    <s v="Ri"/>
    <x v="4"/>
    <n v="0"/>
    <n v="0"/>
    <n v="0"/>
    <n v="0"/>
    <m/>
    <m/>
    <n v="0"/>
    <n v="0"/>
    <n v="0"/>
    <n v="0"/>
    <m/>
    <m/>
  </r>
  <r>
    <x v="0"/>
    <x v="1"/>
    <x v="0"/>
    <d v="2022-01-24T00:00:00"/>
    <d v="2022-01-30T00:00:00"/>
    <x v="0"/>
    <x v="5"/>
    <x v="17"/>
    <s v="W5"/>
    <x v="17"/>
    <s v="11VMB00345"/>
    <m/>
    <s v="Domestic"/>
    <x v="5"/>
    <x v="2"/>
    <s v=""/>
    <x v="4"/>
    <n v="0"/>
    <n v="0"/>
    <n v="0"/>
    <n v="0"/>
    <m/>
    <m/>
    <n v="0"/>
    <n v="0"/>
    <n v="0"/>
    <n v="0"/>
    <m/>
    <m/>
  </r>
  <r>
    <x v="0"/>
    <x v="1"/>
    <x v="0"/>
    <d v="2022-01-24T00:00:00"/>
    <d v="2022-01-30T00:00:00"/>
    <x v="0"/>
    <x v="5"/>
    <x v="17"/>
    <s v="W5"/>
    <x v="17"/>
    <s v="11VMB00405"/>
    <m/>
    <s v="Domestic"/>
    <x v="5"/>
    <x v="10"/>
    <s v=""/>
    <x v="1"/>
    <n v="0"/>
    <n v="0"/>
    <n v="0"/>
    <n v="0"/>
    <m/>
    <m/>
    <n v="0"/>
    <n v="0"/>
    <n v="0"/>
    <n v="0"/>
    <m/>
    <m/>
  </r>
  <r>
    <x v="0"/>
    <x v="1"/>
    <x v="0"/>
    <d v="2022-01-24T00:00:00"/>
    <d v="2022-01-30T00:00:00"/>
    <x v="0"/>
    <x v="5"/>
    <x v="17"/>
    <s v="W5"/>
    <x v="17"/>
    <s v="11VMB00406"/>
    <m/>
    <s v="Domestic"/>
    <x v="5"/>
    <x v="10"/>
    <s v="Co"/>
    <x v="1"/>
    <n v="0"/>
    <n v="0"/>
    <n v="0"/>
    <n v="0"/>
    <m/>
    <m/>
    <n v="0"/>
    <n v="0"/>
    <n v="0"/>
    <n v="0"/>
    <m/>
    <m/>
  </r>
  <r>
    <x v="0"/>
    <x v="1"/>
    <x v="0"/>
    <d v="2022-01-24T00:00:00"/>
    <d v="2022-01-30T00:00:00"/>
    <x v="0"/>
    <x v="5"/>
    <x v="17"/>
    <s v="W5"/>
    <x v="17"/>
    <s v="11VMB00408"/>
    <m/>
    <s v="Domestic"/>
    <x v="5"/>
    <x v="10"/>
    <s v="Co"/>
    <x v="1"/>
    <n v="0"/>
    <n v="0"/>
    <n v="0"/>
    <n v="0"/>
    <m/>
    <m/>
    <n v="0"/>
    <n v="0"/>
    <n v="0"/>
    <n v="0"/>
    <m/>
    <m/>
  </r>
  <r>
    <x v="0"/>
    <x v="1"/>
    <x v="0"/>
    <d v="2022-01-24T00:00:00"/>
    <d v="2022-01-30T00:00:00"/>
    <x v="0"/>
    <x v="5"/>
    <x v="17"/>
    <s v="W5"/>
    <x v="17"/>
    <s v="11VMB00409"/>
    <m/>
    <s v="Domestic"/>
    <x v="5"/>
    <x v="10"/>
    <s v=""/>
    <x v="1"/>
    <n v="0"/>
    <n v="0"/>
    <n v="0"/>
    <n v="0"/>
    <m/>
    <m/>
    <n v="0"/>
    <n v="0"/>
    <n v="0"/>
    <n v="0"/>
    <m/>
    <m/>
  </r>
  <r>
    <x v="0"/>
    <x v="1"/>
    <x v="0"/>
    <d v="2022-01-24T00:00:00"/>
    <d v="2022-01-30T00:00:00"/>
    <x v="0"/>
    <x v="5"/>
    <x v="17"/>
    <s v="W5"/>
    <x v="17"/>
    <s v="12EUR00003"/>
    <m/>
    <s v="Export"/>
    <x v="5"/>
    <x v="10"/>
    <s v=""/>
    <x v="1"/>
    <n v="0"/>
    <n v="0"/>
    <n v="0"/>
    <n v="0"/>
    <m/>
    <m/>
    <n v="0"/>
    <n v="0"/>
    <n v="0"/>
    <n v="0"/>
    <m/>
    <m/>
  </r>
  <r>
    <x v="0"/>
    <x v="1"/>
    <x v="0"/>
    <d v="2022-01-24T00:00:00"/>
    <d v="2022-01-30T00:00:00"/>
    <x v="0"/>
    <x v="5"/>
    <x v="17"/>
    <s v="W5"/>
    <x v="17"/>
    <s v="12EUR00004"/>
    <m/>
    <s v="Export"/>
    <x v="5"/>
    <x v="10"/>
    <s v=""/>
    <x v="1"/>
    <n v="0"/>
    <n v="0"/>
    <n v="0"/>
    <n v="0"/>
    <m/>
    <m/>
    <n v="0"/>
    <n v="0"/>
    <n v="0"/>
    <n v="0"/>
    <m/>
    <m/>
  </r>
  <r>
    <x v="0"/>
    <x v="1"/>
    <x v="0"/>
    <d v="2022-01-24T00:00:00"/>
    <d v="2022-01-30T00:00:00"/>
    <x v="0"/>
    <x v="5"/>
    <x v="17"/>
    <s v="W5"/>
    <x v="17"/>
    <s v="12EUR00005"/>
    <m/>
    <s v="Export"/>
    <x v="5"/>
    <x v="10"/>
    <s v=""/>
    <x v="1"/>
    <n v="0"/>
    <n v="0"/>
    <n v="0"/>
    <n v="0"/>
    <m/>
    <m/>
    <n v="0"/>
    <n v="0"/>
    <n v="0"/>
    <n v="0"/>
    <m/>
    <m/>
  </r>
  <r>
    <x v="0"/>
    <x v="1"/>
    <x v="0"/>
    <d v="2022-01-24T00:00:00"/>
    <d v="2022-01-30T00:00:00"/>
    <x v="0"/>
    <x v="5"/>
    <x v="17"/>
    <s v="W5"/>
    <x v="17"/>
    <s v="12EUR00006"/>
    <m/>
    <s v="Export"/>
    <x v="5"/>
    <x v="10"/>
    <s v=""/>
    <x v="1"/>
    <n v="0"/>
    <n v="0"/>
    <n v="0"/>
    <n v="0"/>
    <m/>
    <m/>
    <n v="0"/>
    <n v="0"/>
    <n v="0"/>
    <n v="0"/>
    <m/>
    <m/>
  </r>
  <r>
    <x v="0"/>
    <x v="1"/>
    <x v="0"/>
    <d v="2022-01-24T00:00:00"/>
    <d v="2022-01-30T00:00:00"/>
    <x v="0"/>
    <x v="5"/>
    <x v="17"/>
    <s v="W5"/>
    <x v="17"/>
    <s v="TPCECC004"/>
    <m/>
    <s v="Domestic"/>
    <x v="5"/>
    <x v="10"/>
    <s v="Co"/>
    <x v="0"/>
    <n v="0"/>
    <n v="0"/>
    <n v="0"/>
    <n v="0"/>
    <m/>
    <m/>
    <n v="0"/>
    <n v="0"/>
    <n v="0"/>
    <n v="0"/>
    <m/>
    <m/>
  </r>
  <r>
    <x v="0"/>
    <x v="1"/>
    <x v="0"/>
    <d v="2022-01-24T00:00:00"/>
    <d v="2022-01-30T00:00:00"/>
    <x v="0"/>
    <x v="5"/>
    <x v="17"/>
    <s v="W5"/>
    <x v="17"/>
    <s v="TPCECC005"/>
    <m/>
    <s v="Domestic"/>
    <x v="5"/>
    <x v="10"/>
    <s v="Co"/>
    <x v="0"/>
    <n v="0"/>
    <n v="0"/>
    <n v="0"/>
    <n v="0"/>
    <m/>
    <m/>
    <n v="0"/>
    <n v="0"/>
    <n v="0"/>
    <n v="0"/>
    <m/>
    <m/>
  </r>
  <r>
    <x v="0"/>
    <x v="1"/>
    <x v="0"/>
    <d v="2022-01-24T00:00:00"/>
    <d v="2022-01-30T00:00:00"/>
    <x v="0"/>
    <x v="5"/>
    <x v="17"/>
    <s v="W5"/>
    <x v="17"/>
    <s v="TPCECC007"/>
    <m/>
    <s v="Domestic"/>
    <x v="5"/>
    <x v="10"/>
    <s v="Co"/>
    <x v="0"/>
    <n v="0"/>
    <n v="0"/>
    <n v="0"/>
    <n v="0"/>
    <m/>
    <m/>
    <n v="0"/>
    <n v="0"/>
    <n v="0"/>
    <n v="0"/>
    <m/>
    <m/>
  </r>
  <r>
    <x v="0"/>
    <x v="1"/>
    <x v="0"/>
    <d v="2022-01-24T00:00:00"/>
    <d v="2022-01-30T00:00:00"/>
    <x v="0"/>
    <x v="5"/>
    <x v="17"/>
    <s v="W5"/>
    <x v="17"/>
    <s v="TRCEOL009"/>
    <m/>
    <s v="Domestic"/>
    <x v="6"/>
    <x v="3"/>
    <s v="Te"/>
    <x v="0"/>
    <n v="300"/>
    <n v="0"/>
    <n v="300"/>
    <n v="0"/>
    <m/>
    <m/>
    <n v="300"/>
    <n v="0"/>
    <n v="300"/>
    <n v="0"/>
    <m/>
    <m/>
  </r>
  <r>
    <x v="0"/>
    <x v="1"/>
    <x v="0"/>
    <d v="2022-01-24T00:00:00"/>
    <d v="2022-01-30T00:00:00"/>
    <x v="0"/>
    <x v="5"/>
    <x v="17"/>
    <s v="W5"/>
    <x v="17"/>
    <s v="TRCEOL024"/>
    <m/>
    <s v="Domestic"/>
    <x v="6"/>
    <x v="3"/>
    <s v="Te"/>
    <x v="0"/>
    <n v="1200"/>
    <n v="1257.5999999999999"/>
    <n v="57.599999999999909"/>
    <n v="0.95200000000000007"/>
    <m/>
    <m/>
    <n v="1200"/>
    <n v="1257.5999999999999"/>
    <n v="57.599999999999909"/>
    <n v="0.95200000000000007"/>
    <m/>
    <m/>
  </r>
  <r>
    <x v="0"/>
    <x v="1"/>
    <x v="0"/>
    <d v="2022-01-24T00:00:00"/>
    <d v="2022-01-30T00:00:00"/>
    <x v="0"/>
    <x v="5"/>
    <x v="17"/>
    <s v="W5"/>
    <x v="17"/>
    <s v="TRCEOL032"/>
    <m/>
    <s v="Domestic"/>
    <x v="6"/>
    <x v="3"/>
    <s v=""/>
    <x v="0"/>
    <n v="0"/>
    <n v="0"/>
    <n v="0"/>
    <n v="0"/>
    <m/>
    <m/>
    <n v="0"/>
    <n v="0"/>
    <n v="0"/>
    <n v="0"/>
    <m/>
    <m/>
  </r>
  <r>
    <x v="0"/>
    <x v="1"/>
    <x v="0"/>
    <d v="2022-01-24T00:00:00"/>
    <d v="2022-01-30T00:00:00"/>
    <x v="0"/>
    <x v="5"/>
    <x v="17"/>
    <s v="W5"/>
    <x v="17"/>
    <s v="TRCEOL033"/>
    <m/>
    <s v="Domestic"/>
    <x v="6"/>
    <x v="3"/>
    <s v="Te"/>
    <x v="0"/>
    <n v="0"/>
    <n v="0"/>
    <n v="0"/>
    <n v="0"/>
    <m/>
    <m/>
    <n v="0"/>
    <n v="0"/>
    <n v="0"/>
    <n v="0"/>
    <m/>
    <m/>
  </r>
  <r>
    <x v="0"/>
    <x v="1"/>
    <x v="0"/>
    <d v="2022-01-24T00:00:00"/>
    <d v="2022-01-30T00:00:00"/>
    <x v="0"/>
    <x v="5"/>
    <x v="17"/>
    <s v="W5"/>
    <x v="17"/>
    <s v="TRCEOL035"/>
    <m/>
    <s v="Domestic"/>
    <x v="6"/>
    <x v="3"/>
    <s v="Te"/>
    <x v="0"/>
    <n v="0"/>
    <n v="0"/>
    <n v="0"/>
    <n v="0"/>
    <m/>
    <m/>
    <n v="0"/>
    <n v="0"/>
    <n v="0"/>
    <n v="0"/>
    <m/>
    <m/>
  </r>
  <r>
    <x v="0"/>
    <x v="1"/>
    <x v="0"/>
    <d v="2022-01-24T00:00:00"/>
    <d v="2022-01-30T00:00:00"/>
    <x v="0"/>
    <x v="5"/>
    <x v="17"/>
    <s v="W5"/>
    <x v="17"/>
    <s v="TRCEOL037"/>
    <m/>
    <s v="Domestic"/>
    <x v="6"/>
    <x v="3"/>
    <s v=""/>
    <x v="0"/>
    <n v="0"/>
    <n v="0"/>
    <n v="0"/>
    <n v="0"/>
    <m/>
    <m/>
    <n v="0"/>
    <n v="0"/>
    <n v="0"/>
    <n v="0"/>
    <m/>
    <m/>
  </r>
  <r>
    <x v="0"/>
    <x v="1"/>
    <x v="0"/>
    <d v="2022-01-24T00:00:00"/>
    <d v="2022-01-30T00:00:00"/>
    <x v="0"/>
    <x v="5"/>
    <x v="17"/>
    <s v="W5"/>
    <x v="17"/>
    <s v="TRCEOL039"/>
    <m/>
    <s v="Domestic"/>
    <x v="6"/>
    <x v="3"/>
    <s v="Te"/>
    <x v="0"/>
    <n v="150"/>
    <n v="110.4"/>
    <n v="39.599999999999994"/>
    <n v="0.73599999999999999"/>
    <m/>
    <m/>
    <n v="150"/>
    <n v="110.4"/>
    <n v="39.599999999999994"/>
    <n v="0.73599999999999999"/>
    <m/>
    <m/>
  </r>
  <r>
    <x v="0"/>
    <x v="1"/>
    <x v="0"/>
    <d v="2022-01-24T00:00:00"/>
    <d v="2022-01-30T00:00:00"/>
    <x v="0"/>
    <x v="5"/>
    <x v="17"/>
    <s v="W5"/>
    <x v="17"/>
    <s v="TPCESO003"/>
    <m/>
    <s v="Domestic"/>
    <x v="7"/>
    <x v="5"/>
    <s v=""/>
    <x v="0"/>
    <n v="0"/>
    <n v="0"/>
    <n v="0"/>
    <n v="0"/>
    <m/>
    <m/>
    <n v="0"/>
    <n v="0"/>
    <n v="0"/>
    <n v="0"/>
    <m/>
    <m/>
  </r>
  <r>
    <x v="0"/>
    <x v="1"/>
    <x v="0"/>
    <d v="2022-01-24T00:00:00"/>
    <d v="2022-01-30T00:00:00"/>
    <x v="0"/>
    <x v="5"/>
    <x v="17"/>
    <s v="W5"/>
    <x v="17"/>
    <s v="TPCESO004"/>
    <m/>
    <s v="Domestic"/>
    <x v="7"/>
    <x v="5"/>
    <s v=""/>
    <x v="0"/>
    <n v="0"/>
    <n v="0"/>
    <n v="0"/>
    <n v="0"/>
    <m/>
    <m/>
    <n v="0"/>
    <n v="0"/>
    <n v="0"/>
    <n v="0"/>
    <m/>
    <m/>
  </r>
  <r>
    <x v="0"/>
    <x v="1"/>
    <x v="0"/>
    <d v="2022-01-17T00:00:00"/>
    <d v="2022-01-23T00:00:00"/>
    <x v="0"/>
    <x v="5"/>
    <x v="18"/>
    <s v="W4"/>
    <x v="18"/>
    <s v="BTPOHYBC01"/>
    <m/>
    <s v="Domestic"/>
    <x v="0"/>
    <x v="2"/>
    <s v=""/>
    <x v="0"/>
    <n v="0"/>
    <n v="0"/>
    <n v="0"/>
    <n v="0"/>
    <m/>
    <m/>
    <n v="0"/>
    <n v="0"/>
    <n v="0"/>
    <n v="0"/>
    <m/>
    <m/>
  </r>
  <r>
    <x v="0"/>
    <x v="1"/>
    <x v="0"/>
    <d v="2022-01-17T00:00:00"/>
    <d v="2022-01-23T00:00:00"/>
    <x v="0"/>
    <x v="5"/>
    <x v="18"/>
    <s v="W4"/>
    <x v="18"/>
    <s v="HHGCBXE005"/>
    <m/>
    <s v="Domestic"/>
    <x v="0"/>
    <x v="1"/>
    <s v="Ma"/>
    <x v="1"/>
    <n v="3500"/>
    <n v="3500"/>
    <n v="0"/>
    <n v="1"/>
    <m/>
    <m/>
    <n v="3500"/>
    <n v="3500"/>
    <n v="0"/>
    <n v="1"/>
    <m/>
    <m/>
  </r>
  <r>
    <x v="0"/>
    <x v="1"/>
    <x v="0"/>
    <d v="2022-01-17T00:00:00"/>
    <d v="2022-01-23T00:00:00"/>
    <x v="0"/>
    <x v="5"/>
    <x v="18"/>
    <s v="W4"/>
    <x v="18"/>
    <s v="TPCEBB033"/>
    <m/>
    <s v="Domestic"/>
    <x v="0"/>
    <x v="2"/>
    <s v="So"/>
    <x v="0"/>
    <n v="0"/>
    <n v="0"/>
    <n v="0"/>
    <n v="0"/>
    <m/>
    <m/>
    <n v="0"/>
    <n v="0"/>
    <n v="0"/>
    <n v="0"/>
    <m/>
    <m/>
  </r>
  <r>
    <x v="0"/>
    <x v="1"/>
    <x v="0"/>
    <d v="2022-01-17T00:00:00"/>
    <d v="2022-01-23T00:00:00"/>
    <x v="0"/>
    <x v="5"/>
    <x v="18"/>
    <s v="W4"/>
    <x v="18"/>
    <s v="TPCEBB034"/>
    <m/>
    <s v="Domestic"/>
    <x v="0"/>
    <x v="2"/>
    <s v="So"/>
    <x v="0"/>
    <n v="0"/>
    <n v="0"/>
    <n v="0"/>
    <n v="0"/>
    <m/>
    <m/>
    <n v="0"/>
    <n v="0"/>
    <n v="0"/>
    <n v="0"/>
    <m/>
    <m/>
  </r>
  <r>
    <x v="0"/>
    <x v="1"/>
    <x v="0"/>
    <d v="2022-01-17T00:00:00"/>
    <d v="2022-01-23T00:00:00"/>
    <x v="0"/>
    <x v="5"/>
    <x v="18"/>
    <s v="W4"/>
    <x v="18"/>
    <s v="TPCEBX039"/>
    <m/>
    <s v="Domestic"/>
    <x v="0"/>
    <x v="1"/>
    <s v="Ma"/>
    <x v="1"/>
    <n v="0"/>
    <n v="0"/>
    <n v="0"/>
    <n v="0"/>
    <m/>
    <m/>
    <n v="0"/>
    <n v="0"/>
    <n v="0"/>
    <n v="0"/>
    <m/>
    <m/>
  </r>
  <r>
    <x v="0"/>
    <x v="1"/>
    <x v="0"/>
    <d v="2022-01-17T00:00:00"/>
    <d v="2022-01-23T00:00:00"/>
    <x v="0"/>
    <x v="5"/>
    <x v="18"/>
    <s v="W4"/>
    <x v="18"/>
    <s v="TPCEBX040"/>
    <m/>
    <s v="Domestic"/>
    <x v="0"/>
    <x v="1"/>
    <s v="Ma"/>
    <x v="0"/>
    <n v="0"/>
    <n v="0"/>
    <n v="0"/>
    <n v="0"/>
    <m/>
    <m/>
    <n v="0"/>
    <n v="0"/>
    <n v="0"/>
    <n v="0"/>
    <m/>
    <m/>
  </r>
  <r>
    <x v="0"/>
    <x v="1"/>
    <x v="0"/>
    <d v="2022-01-17T00:00:00"/>
    <d v="2022-01-23T00:00:00"/>
    <x v="0"/>
    <x v="5"/>
    <x v="18"/>
    <s v="W4"/>
    <x v="18"/>
    <s v="TPCEBX043"/>
    <m/>
    <s v="Domestic"/>
    <x v="0"/>
    <x v="1"/>
    <s v="Ma"/>
    <x v="0"/>
    <n v="0"/>
    <n v="0"/>
    <n v="0"/>
    <n v="0"/>
    <m/>
    <m/>
    <n v="0"/>
    <n v="0"/>
    <n v="0"/>
    <n v="0"/>
    <m/>
    <m/>
  </r>
  <r>
    <x v="0"/>
    <x v="1"/>
    <x v="0"/>
    <d v="2022-01-17T00:00:00"/>
    <d v="2022-01-23T00:00:00"/>
    <x v="0"/>
    <x v="5"/>
    <x v="18"/>
    <s v="W4"/>
    <x v="18"/>
    <s v="TPCEBX045"/>
    <m/>
    <s v="Domestic"/>
    <x v="0"/>
    <x v="1"/>
    <s v="Ma"/>
    <x v="0"/>
    <n v="0"/>
    <n v="0"/>
    <n v="0"/>
    <n v="0"/>
    <m/>
    <m/>
    <n v="0"/>
    <n v="0"/>
    <n v="0"/>
    <n v="0"/>
    <m/>
    <m/>
  </r>
  <r>
    <x v="0"/>
    <x v="1"/>
    <x v="0"/>
    <d v="2022-01-17T00:00:00"/>
    <d v="2022-01-23T00:00:00"/>
    <x v="0"/>
    <x v="5"/>
    <x v="18"/>
    <s v="W4"/>
    <x v="18"/>
    <s v="TPCEBX061"/>
    <m/>
    <s v="Domestic"/>
    <x v="0"/>
    <x v="1"/>
    <s v="Ma"/>
    <x v="0"/>
    <n v="0"/>
    <n v="0"/>
    <n v="0"/>
    <n v="0"/>
    <m/>
    <m/>
    <n v="0"/>
    <n v="0"/>
    <n v="0"/>
    <n v="0"/>
    <m/>
    <m/>
  </r>
  <r>
    <x v="0"/>
    <x v="1"/>
    <x v="0"/>
    <d v="2022-01-17T00:00:00"/>
    <d v="2022-01-23T00:00:00"/>
    <x v="0"/>
    <x v="5"/>
    <x v="18"/>
    <s v="W4"/>
    <x v="18"/>
    <s v="TPCEBX062"/>
    <m/>
    <s v="Domestic"/>
    <x v="0"/>
    <x v="1"/>
    <s v="Ma"/>
    <x v="0"/>
    <n v="0"/>
    <n v="0"/>
    <n v="0"/>
    <n v="0"/>
    <m/>
    <m/>
    <n v="0"/>
    <n v="0"/>
    <n v="0"/>
    <n v="0"/>
    <m/>
    <m/>
  </r>
  <r>
    <x v="0"/>
    <x v="1"/>
    <x v="0"/>
    <d v="2022-01-17T00:00:00"/>
    <d v="2022-01-23T00:00:00"/>
    <x v="0"/>
    <x v="5"/>
    <x v="18"/>
    <s v="W4"/>
    <x v="18"/>
    <s v="TPCEBX063"/>
    <m/>
    <s v="Domestic"/>
    <x v="0"/>
    <x v="1"/>
    <s v="Ma"/>
    <x v="0"/>
    <n v="0"/>
    <n v="0"/>
    <n v="0"/>
    <n v="0"/>
    <m/>
    <m/>
    <n v="0"/>
    <n v="0"/>
    <n v="0"/>
    <n v="0"/>
    <m/>
    <m/>
  </r>
  <r>
    <x v="0"/>
    <x v="1"/>
    <x v="0"/>
    <d v="2022-01-17T00:00:00"/>
    <d v="2022-01-23T00:00:00"/>
    <x v="0"/>
    <x v="5"/>
    <x v="18"/>
    <s v="W4"/>
    <x v="18"/>
    <s v="TPCECG056"/>
    <m/>
    <s v="Domestic"/>
    <x v="0"/>
    <x v="2"/>
    <s v="Ri"/>
    <x v="0"/>
    <n v="3600"/>
    <n v="3600"/>
    <n v="0"/>
    <n v="1"/>
    <m/>
    <m/>
    <n v="3600"/>
    <n v="3600"/>
    <n v="0"/>
    <n v="1"/>
    <m/>
    <m/>
  </r>
  <r>
    <x v="0"/>
    <x v="1"/>
    <x v="0"/>
    <d v="2022-01-17T00:00:00"/>
    <d v="2022-01-23T00:00:00"/>
    <x v="0"/>
    <x v="5"/>
    <x v="18"/>
    <s v="W4"/>
    <x v="18"/>
    <s v="TPCECG057"/>
    <m/>
    <s v="Domestic"/>
    <x v="0"/>
    <x v="2"/>
    <s v="Ri"/>
    <x v="0"/>
    <n v="9000"/>
    <n v="9000"/>
    <n v="0"/>
    <n v="1"/>
    <m/>
    <m/>
    <n v="9000"/>
    <n v="9000"/>
    <n v="0"/>
    <n v="1"/>
    <m/>
    <m/>
  </r>
  <r>
    <x v="0"/>
    <x v="1"/>
    <x v="0"/>
    <d v="2022-01-17T00:00:00"/>
    <d v="2022-01-23T00:00:00"/>
    <x v="0"/>
    <x v="5"/>
    <x v="18"/>
    <s v="W4"/>
    <x v="18"/>
    <s v="TPCECG062"/>
    <m/>
    <s v="Domestic"/>
    <x v="0"/>
    <x v="2"/>
    <s v="Ri"/>
    <x v="0"/>
    <n v="0"/>
    <n v="0"/>
    <n v="0"/>
    <n v="0"/>
    <m/>
    <m/>
    <n v="0"/>
    <n v="0"/>
    <n v="0"/>
    <n v="0"/>
    <m/>
    <m/>
  </r>
  <r>
    <x v="0"/>
    <x v="1"/>
    <x v="0"/>
    <d v="2022-01-17T00:00:00"/>
    <d v="2022-01-23T00:00:00"/>
    <x v="0"/>
    <x v="5"/>
    <x v="18"/>
    <s v="W4"/>
    <x v="18"/>
    <s v="TPCECG062"/>
    <m/>
    <s v="Domestic"/>
    <x v="0"/>
    <x v="2"/>
    <s v="Ri"/>
    <x v="1"/>
    <n v="7920"/>
    <n v="7920"/>
    <n v="0"/>
    <n v="1"/>
    <m/>
    <m/>
    <n v="0"/>
    <n v="7920"/>
    <n v="7920"/>
    <n v="0"/>
    <m/>
    <m/>
  </r>
  <r>
    <x v="0"/>
    <x v="1"/>
    <x v="0"/>
    <d v="2022-01-17T00:00:00"/>
    <d v="2022-01-23T00:00:00"/>
    <x v="0"/>
    <x v="5"/>
    <x v="18"/>
    <s v="W4"/>
    <x v="18"/>
    <s v="TPCECG063"/>
    <m/>
    <s v="Domestic"/>
    <x v="0"/>
    <x v="2"/>
    <s v="Ri"/>
    <x v="0"/>
    <n v="10800"/>
    <n v="10800"/>
    <n v="0"/>
    <n v="1"/>
    <m/>
    <m/>
    <n v="10800"/>
    <n v="10800"/>
    <n v="0"/>
    <n v="1"/>
    <m/>
    <m/>
  </r>
  <r>
    <x v="0"/>
    <x v="1"/>
    <x v="0"/>
    <d v="2022-01-17T00:00:00"/>
    <d v="2022-01-23T00:00:00"/>
    <x v="0"/>
    <x v="5"/>
    <x v="18"/>
    <s v="W4"/>
    <x v="18"/>
    <s v="TPCECG064"/>
    <m/>
    <s v="Domestic"/>
    <x v="0"/>
    <x v="2"/>
    <s v="Ri"/>
    <x v="0"/>
    <n v="0"/>
    <n v="0"/>
    <n v="0"/>
    <n v="0"/>
    <m/>
    <m/>
    <n v="0"/>
    <n v="0"/>
    <n v="0"/>
    <n v="0"/>
    <m/>
    <m/>
  </r>
  <r>
    <x v="0"/>
    <x v="1"/>
    <x v="0"/>
    <d v="2022-01-17T00:00:00"/>
    <d v="2022-01-23T00:00:00"/>
    <x v="0"/>
    <x v="5"/>
    <x v="18"/>
    <s v="W4"/>
    <x v="18"/>
    <s v="TPCECG064"/>
    <m/>
    <s v="Domestic"/>
    <x v="0"/>
    <x v="2"/>
    <s v="Ri"/>
    <x v="1"/>
    <n v="15840"/>
    <n v="15840"/>
    <n v="0"/>
    <n v="1"/>
    <m/>
    <m/>
    <n v="0"/>
    <n v="15840"/>
    <n v="15840"/>
    <n v="0"/>
    <m/>
    <m/>
  </r>
  <r>
    <x v="0"/>
    <x v="1"/>
    <x v="0"/>
    <d v="2022-01-17T00:00:00"/>
    <d v="2022-01-23T00:00:00"/>
    <x v="0"/>
    <x v="5"/>
    <x v="18"/>
    <s v="W4"/>
    <x v="18"/>
    <s v="TPCECG065"/>
    <m/>
    <s v="Domestic"/>
    <x v="0"/>
    <x v="2"/>
    <s v="Ri"/>
    <x v="0"/>
    <n v="5400"/>
    <n v="5400"/>
    <n v="0"/>
    <n v="1"/>
    <m/>
    <m/>
    <n v="5400"/>
    <n v="5400"/>
    <n v="0"/>
    <n v="1"/>
    <m/>
    <m/>
  </r>
  <r>
    <x v="0"/>
    <x v="1"/>
    <x v="0"/>
    <d v="2022-01-17T00:00:00"/>
    <d v="2022-01-23T00:00:00"/>
    <x v="0"/>
    <x v="5"/>
    <x v="18"/>
    <s v="W4"/>
    <x v="18"/>
    <s v="TPCECG066"/>
    <m/>
    <s v="Domestic"/>
    <x v="0"/>
    <x v="2"/>
    <s v="Ne"/>
    <x v="0"/>
    <n v="3000"/>
    <n v="3000"/>
    <n v="0"/>
    <n v="1"/>
    <m/>
    <m/>
    <n v="3000"/>
    <n v="3000"/>
    <n v="0"/>
    <n v="1"/>
    <m/>
    <m/>
  </r>
  <r>
    <x v="0"/>
    <x v="1"/>
    <x v="0"/>
    <d v="2022-01-17T00:00:00"/>
    <d v="2022-01-23T00:00:00"/>
    <x v="0"/>
    <x v="5"/>
    <x v="18"/>
    <s v="W4"/>
    <x v="18"/>
    <s v="TPCECG067"/>
    <m/>
    <s v="Domestic"/>
    <x v="0"/>
    <x v="2"/>
    <s v="Ne"/>
    <x v="0"/>
    <n v="6000"/>
    <n v="6000"/>
    <n v="0"/>
    <n v="1"/>
    <m/>
    <m/>
    <n v="6000"/>
    <n v="6000"/>
    <n v="0"/>
    <n v="1"/>
    <m/>
    <m/>
  </r>
  <r>
    <x v="0"/>
    <x v="1"/>
    <x v="0"/>
    <d v="2022-01-17T00:00:00"/>
    <d v="2022-01-23T00:00:00"/>
    <x v="0"/>
    <x v="5"/>
    <x v="18"/>
    <s v="W4"/>
    <x v="18"/>
    <s v="TPCECG068"/>
    <m/>
    <s v="Domestic"/>
    <x v="0"/>
    <x v="2"/>
    <s v="Ne"/>
    <x v="0"/>
    <n v="9000"/>
    <n v="9000"/>
    <n v="0"/>
    <n v="1"/>
    <m/>
    <m/>
    <n v="9000"/>
    <n v="9000"/>
    <n v="0"/>
    <n v="1"/>
    <m/>
    <m/>
  </r>
  <r>
    <x v="0"/>
    <x v="1"/>
    <x v="0"/>
    <d v="2022-01-17T00:00:00"/>
    <d v="2022-01-23T00:00:00"/>
    <x v="0"/>
    <x v="5"/>
    <x v="18"/>
    <s v="W4"/>
    <x v="18"/>
    <s v="TPCECG070"/>
    <m/>
    <s v="Domestic"/>
    <x v="0"/>
    <x v="2"/>
    <s v="Pa"/>
    <x v="0"/>
    <n v="0"/>
    <n v="0"/>
    <n v="0"/>
    <n v="0"/>
    <m/>
    <m/>
    <n v="0"/>
    <n v="0"/>
    <n v="0"/>
    <n v="0"/>
    <m/>
    <m/>
  </r>
  <r>
    <x v="0"/>
    <x v="1"/>
    <x v="0"/>
    <d v="2022-01-17T00:00:00"/>
    <d v="2022-01-23T00:00:00"/>
    <x v="0"/>
    <x v="5"/>
    <x v="18"/>
    <s v="W4"/>
    <x v="18"/>
    <s v="TPCECG073"/>
    <m/>
    <s v="Domestic"/>
    <x v="0"/>
    <x v="2"/>
    <s v="Pa"/>
    <x v="0"/>
    <n v="0"/>
    <n v="0"/>
    <n v="0"/>
    <n v="0"/>
    <m/>
    <m/>
    <n v="0"/>
    <n v="0"/>
    <n v="0"/>
    <n v="0"/>
    <m/>
    <m/>
  </r>
  <r>
    <x v="0"/>
    <x v="1"/>
    <x v="0"/>
    <d v="2022-01-17T00:00:00"/>
    <d v="2022-01-23T00:00:00"/>
    <x v="0"/>
    <x v="5"/>
    <x v="18"/>
    <s v="W4"/>
    <x v="18"/>
    <s v="TPCECG074"/>
    <m/>
    <s v="Domestic"/>
    <x v="0"/>
    <x v="2"/>
    <s v="Pa"/>
    <x v="0"/>
    <n v="0"/>
    <n v="0"/>
    <n v="0"/>
    <n v="0"/>
    <m/>
    <m/>
    <n v="0"/>
    <n v="0"/>
    <n v="0"/>
    <n v="0"/>
    <m/>
    <m/>
  </r>
  <r>
    <x v="0"/>
    <x v="1"/>
    <x v="0"/>
    <d v="2022-01-17T00:00:00"/>
    <d v="2022-01-23T00:00:00"/>
    <x v="0"/>
    <x v="5"/>
    <x v="18"/>
    <s v="W4"/>
    <x v="18"/>
    <s v="TPCECG076"/>
    <m/>
    <s v="Domestic"/>
    <x v="0"/>
    <x v="2"/>
    <s v="Pa"/>
    <x v="0"/>
    <n v="0"/>
    <n v="0"/>
    <n v="0"/>
    <n v="0"/>
    <m/>
    <m/>
    <n v="0"/>
    <n v="0"/>
    <n v="0"/>
    <n v="0"/>
    <m/>
    <m/>
  </r>
  <r>
    <x v="0"/>
    <x v="1"/>
    <x v="0"/>
    <d v="2022-01-17T00:00:00"/>
    <d v="2022-01-23T00:00:00"/>
    <x v="0"/>
    <x v="5"/>
    <x v="18"/>
    <s v="W4"/>
    <x v="18"/>
    <s v="TPCECG077"/>
    <m/>
    <s v="Domestic"/>
    <x v="0"/>
    <x v="2"/>
    <s v="Pa"/>
    <x v="0"/>
    <n v="1300"/>
    <n v="1300"/>
    <n v="0"/>
    <n v="1"/>
    <m/>
    <m/>
    <n v="1300"/>
    <n v="1300"/>
    <n v="0"/>
    <n v="1"/>
    <m/>
    <m/>
  </r>
  <r>
    <x v="0"/>
    <x v="1"/>
    <x v="0"/>
    <d v="2022-01-17T00:00:00"/>
    <d v="2022-01-23T00:00:00"/>
    <x v="0"/>
    <x v="5"/>
    <x v="18"/>
    <s v="W4"/>
    <x v="18"/>
    <s v="TPCEHC021"/>
    <m/>
    <s v="Domestic"/>
    <x v="0"/>
    <x v="1"/>
    <s v="Ha"/>
    <x v="0"/>
    <n v="3600"/>
    <n v="3600"/>
    <n v="0"/>
    <n v="1"/>
    <m/>
    <m/>
    <n v="3600"/>
    <n v="3600"/>
    <n v="0"/>
    <n v="1"/>
    <m/>
    <m/>
  </r>
  <r>
    <x v="0"/>
    <x v="1"/>
    <x v="0"/>
    <d v="2022-01-17T00:00:00"/>
    <d v="2022-01-23T00:00:00"/>
    <x v="0"/>
    <x v="5"/>
    <x v="18"/>
    <s v="W4"/>
    <x v="18"/>
    <s v="TPCEHC024"/>
    <m/>
    <s v="Domestic"/>
    <x v="0"/>
    <x v="1"/>
    <s v="Ha"/>
    <x v="0"/>
    <n v="4500"/>
    <n v="3000"/>
    <n v="1500"/>
    <n v="0.66666666666666674"/>
    <m/>
    <m/>
    <n v="3000"/>
    <n v="3000"/>
    <n v="0"/>
    <n v="1"/>
    <m/>
    <m/>
  </r>
  <r>
    <x v="0"/>
    <x v="1"/>
    <x v="0"/>
    <d v="2022-01-17T00:00:00"/>
    <d v="2022-01-23T00:00:00"/>
    <x v="0"/>
    <x v="5"/>
    <x v="18"/>
    <s v="W4"/>
    <x v="18"/>
    <s v="TPCEHC025"/>
    <m/>
    <s v="Domestic"/>
    <x v="0"/>
    <x v="1"/>
    <s v="Ha"/>
    <x v="0"/>
    <n v="1500"/>
    <n v="3000"/>
    <n v="1500"/>
    <n v="0"/>
    <m/>
    <m/>
    <n v="3000"/>
    <n v="3000"/>
    <n v="0"/>
    <n v="1"/>
    <m/>
    <m/>
  </r>
  <r>
    <x v="0"/>
    <x v="1"/>
    <x v="0"/>
    <d v="2022-01-17T00:00:00"/>
    <d v="2022-01-23T00:00:00"/>
    <x v="0"/>
    <x v="5"/>
    <x v="18"/>
    <s v="W4"/>
    <x v="18"/>
    <s v="TPCEHC026"/>
    <m/>
    <s v="Domestic"/>
    <x v="0"/>
    <x v="1"/>
    <s v="Ha"/>
    <x v="0"/>
    <n v="1500"/>
    <n v="1500"/>
    <n v="0"/>
    <n v="1"/>
    <m/>
    <m/>
    <n v="1500"/>
    <n v="1500"/>
    <n v="0"/>
    <n v="1"/>
    <m/>
    <m/>
  </r>
  <r>
    <x v="0"/>
    <x v="1"/>
    <x v="0"/>
    <d v="2022-01-17T00:00:00"/>
    <d v="2022-01-23T00:00:00"/>
    <x v="0"/>
    <x v="5"/>
    <x v="18"/>
    <s v="W4"/>
    <x v="18"/>
    <s v="TPCEHC027"/>
    <m/>
    <s v="Domestic"/>
    <x v="0"/>
    <x v="1"/>
    <s v="Ha"/>
    <x v="0"/>
    <n v="7200"/>
    <n v="6000"/>
    <n v="1200"/>
    <n v="0.83333333333333337"/>
    <m/>
    <m/>
    <n v="6000"/>
    <n v="6000"/>
    <n v="0"/>
    <n v="1"/>
    <m/>
    <m/>
  </r>
  <r>
    <x v="0"/>
    <x v="1"/>
    <x v="0"/>
    <d v="2022-01-17T00:00:00"/>
    <d v="2022-01-23T00:00:00"/>
    <x v="0"/>
    <x v="5"/>
    <x v="18"/>
    <s v="W4"/>
    <x v="18"/>
    <s v="TPCEHC029"/>
    <m/>
    <s v="Domestic"/>
    <x v="0"/>
    <x v="1"/>
    <s v="Ha"/>
    <x v="0"/>
    <n v="0"/>
    <n v="0"/>
    <n v="0"/>
    <n v="0"/>
    <m/>
    <m/>
    <n v="0"/>
    <n v="0"/>
    <n v="0"/>
    <n v="0"/>
    <m/>
    <m/>
  </r>
  <r>
    <x v="0"/>
    <x v="1"/>
    <x v="0"/>
    <d v="2022-01-17T00:00:00"/>
    <d v="2022-01-23T00:00:00"/>
    <x v="0"/>
    <x v="5"/>
    <x v="18"/>
    <s v="W4"/>
    <x v="18"/>
    <s v="TPCEHC030"/>
    <m/>
    <s v="Domestic"/>
    <x v="0"/>
    <x v="1"/>
    <s v="Ha"/>
    <x v="0"/>
    <n v="0"/>
    <n v="0"/>
    <n v="0"/>
    <n v="0"/>
    <m/>
    <m/>
    <n v="0"/>
    <n v="0"/>
    <n v="0"/>
    <n v="0"/>
    <m/>
    <m/>
  </r>
  <r>
    <x v="0"/>
    <x v="1"/>
    <x v="0"/>
    <d v="2022-01-17T00:00:00"/>
    <d v="2022-01-23T00:00:00"/>
    <x v="0"/>
    <x v="5"/>
    <x v="18"/>
    <s v="W4"/>
    <x v="18"/>
    <s v="TPCEME003"/>
    <m/>
    <s v="Domestic"/>
    <x v="0"/>
    <x v="2"/>
    <s v="Ri"/>
    <x v="0"/>
    <n v="6600"/>
    <n v="6600"/>
    <n v="0"/>
    <n v="1"/>
    <m/>
    <m/>
    <n v="6600"/>
    <n v="6600"/>
    <n v="0"/>
    <n v="1"/>
    <m/>
    <m/>
  </r>
  <r>
    <x v="0"/>
    <x v="1"/>
    <x v="0"/>
    <d v="2022-01-17T00:00:00"/>
    <d v="2022-01-23T00:00:00"/>
    <x v="0"/>
    <x v="5"/>
    <x v="18"/>
    <s v="W4"/>
    <x v="18"/>
    <s v="TPCEME004"/>
    <m/>
    <s v="Domestic"/>
    <x v="0"/>
    <x v="2"/>
    <s v=""/>
    <x v="0"/>
    <n v="4400"/>
    <n v="4400"/>
    <n v="0"/>
    <n v="1"/>
    <m/>
    <m/>
    <n v="4400"/>
    <n v="4400"/>
    <n v="0"/>
    <n v="1"/>
    <m/>
    <m/>
  </r>
  <r>
    <x v="0"/>
    <x v="1"/>
    <x v="0"/>
    <d v="2022-01-17T00:00:00"/>
    <d v="2022-01-23T00:00:00"/>
    <x v="0"/>
    <x v="5"/>
    <x v="18"/>
    <s v="W4"/>
    <x v="18"/>
    <s v="TPCEXC004"/>
    <m/>
    <s v="Domestic"/>
    <x v="0"/>
    <x v="1"/>
    <s v="Sh"/>
    <x v="0"/>
    <n v="1500"/>
    <n v="1500"/>
    <n v="0"/>
    <n v="1"/>
    <m/>
    <m/>
    <n v="1500"/>
    <n v="1500"/>
    <n v="0"/>
    <n v="1"/>
    <m/>
    <m/>
  </r>
  <r>
    <x v="0"/>
    <x v="1"/>
    <x v="0"/>
    <d v="2022-01-17T00:00:00"/>
    <d v="2022-01-23T00:00:00"/>
    <x v="0"/>
    <x v="5"/>
    <x v="18"/>
    <s v="W4"/>
    <x v="18"/>
    <s v="TPCEXM005"/>
    <m/>
    <s v="Domestic"/>
    <x v="0"/>
    <x v="1"/>
    <s v="Sh"/>
    <x v="0"/>
    <n v="6600"/>
    <n v="6600"/>
    <n v="0"/>
    <n v="1"/>
    <m/>
    <m/>
    <n v="6600"/>
    <n v="6600"/>
    <n v="0"/>
    <n v="1"/>
    <m/>
    <m/>
  </r>
  <r>
    <x v="0"/>
    <x v="1"/>
    <x v="0"/>
    <d v="2022-01-17T00:00:00"/>
    <d v="2022-01-23T00:00:00"/>
    <x v="0"/>
    <x v="5"/>
    <x v="18"/>
    <s v="W4"/>
    <x v="18"/>
    <s v="TPCEXM007"/>
    <m/>
    <s v="Domestic"/>
    <x v="0"/>
    <x v="1"/>
    <s v="Sh"/>
    <x v="0"/>
    <n v="0"/>
    <n v="0"/>
    <n v="0"/>
    <n v="0"/>
    <m/>
    <m/>
    <n v="0"/>
    <n v="0"/>
    <n v="0"/>
    <n v="0"/>
    <m/>
    <m/>
  </r>
  <r>
    <x v="0"/>
    <x v="1"/>
    <x v="0"/>
    <d v="2022-01-17T00:00:00"/>
    <d v="2022-01-23T00:00:00"/>
    <x v="0"/>
    <x v="5"/>
    <x v="18"/>
    <s v="W4"/>
    <x v="18"/>
    <s v="TPMBFCG002"/>
    <m/>
    <s v="Export"/>
    <x v="0"/>
    <x v="2"/>
    <s v="Sp"/>
    <x v="0"/>
    <n v="0"/>
    <n v="0"/>
    <n v="0"/>
    <n v="0"/>
    <m/>
    <m/>
    <n v="0"/>
    <n v="0"/>
    <n v="0"/>
    <n v="0"/>
    <m/>
    <m/>
  </r>
  <r>
    <x v="0"/>
    <x v="1"/>
    <x v="0"/>
    <d v="2022-01-17T00:00:00"/>
    <d v="2022-01-23T00:00:00"/>
    <x v="0"/>
    <x v="5"/>
    <x v="18"/>
    <s v="W4"/>
    <x v="18"/>
    <s v="TPMTCCG005"/>
    <m/>
    <s v="Export"/>
    <x v="0"/>
    <x v="2"/>
    <s v=""/>
    <x v="0"/>
    <n v="0"/>
    <n v="0"/>
    <n v="0"/>
    <n v="0"/>
    <m/>
    <m/>
    <n v="0"/>
    <n v="0"/>
    <n v="0"/>
    <n v="0"/>
    <m/>
    <m/>
  </r>
  <r>
    <x v="0"/>
    <x v="1"/>
    <x v="0"/>
    <d v="2022-01-17T00:00:00"/>
    <d v="2022-01-23T00:00:00"/>
    <x v="0"/>
    <x v="5"/>
    <x v="18"/>
    <s v="W4"/>
    <x v="18"/>
    <s v="TPMTCCG006"/>
    <m/>
    <s v="Export"/>
    <x v="0"/>
    <x v="2"/>
    <s v=""/>
    <x v="0"/>
    <n v="0"/>
    <n v="0"/>
    <n v="0"/>
    <n v="0"/>
    <m/>
    <m/>
    <n v="0"/>
    <n v="0"/>
    <n v="0"/>
    <n v="0"/>
    <m/>
    <m/>
  </r>
  <r>
    <x v="0"/>
    <x v="1"/>
    <x v="0"/>
    <d v="2022-01-17T00:00:00"/>
    <d v="2022-01-23T00:00:00"/>
    <x v="0"/>
    <x v="5"/>
    <x v="18"/>
    <s v="W4"/>
    <x v="18"/>
    <s v="TPTFGBB003"/>
    <m/>
    <s v="Export"/>
    <x v="0"/>
    <x v="1"/>
    <s v=""/>
    <x v="0"/>
    <n v="0"/>
    <n v="0"/>
    <n v="0"/>
    <n v="0"/>
    <m/>
    <m/>
    <n v="0"/>
    <n v="0"/>
    <n v="0"/>
    <n v="0"/>
    <m/>
    <m/>
  </r>
  <r>
    <x v="0"/>
    <x v="1"/>
    <x v="0"/>
    <d v="2022-01-17T00:00:00"/>
    <d v="2022-01-23T00:00:00"/>
    <x v="0"/>
    <x v="5"/>
    <x v="18"/>
    <s v="W4"/>
    <x v="18"/>
    <s v="TPTFGBX007"/>
    <m/>
    <s v="Export"/>
    <x v="0"/>
    <x v="1"/>
    <s v=""/>
    <x v="0"/>
    <n v="0"/>
    <n v="0"/>
    <n v="0"/>
    <n v="0"/>
    <m/>
    <m/>
    <n v="0"/>
    <n v="0"/>
    <n v="0"/>
    <n v="0"/>
    <m/>
    <m/>
  </r>
  <r>
    <x v="0"/>
    <x v="1"/>
    <x v="0"/>
    <d v="2022-01-17T00:00:00"/>
    <d v="2022-01-23T00:00:00"/>
    <x v="0"/>
    <x v="5"/>
    <x v="18"/>
    <s v="W4"/>
    <x v="18"/>
    <s v="TPTFGBX017"/>
    <m/>
    <s v="Export"/>
    <x v="0"/>
    <x v="1"/>
    <s v=""/>
    <x v="0"/>
    <n v="0"/>
    <n v="0"/>
    <n v="0"/>
    <n v="0"/>
    <m/>
    <m/>
    <n v="0"/>
    <n v="0"/>
    <n v="0"/>
    <n v="0"/>
    <m/>
    <m/>
  </r>
  <r>
    <x v="0"/>
    <x v="1"/>
    <x v="0"/>
    <d v="2022-01-17T00:00:00"/>
    <d v="2022-01-23T00:00:00"/>
    <x v="0"/>
    <x v="5"/>
    <x v="18"/>
    <s v="W4"/>
    <x v="18"/>
    <s v="TPTFGBX021"/>
    <m/>
    <s v="Export"/>
    <x v="0"/>
    <x v="1"/>
    <s v=""/>
    <x v="0"/>
    <n v="0"/>
    <n v="0"/>
    <n v="0"/>
    <n v="0"/>
    <m/>
    <m/>
    <n v="0"/>
    <n v="0"/>
    <n v="0"/>
    <n v="0"/>
    <m/>
    <m/>
  </r>
  <r>
    <x v="0"/>
    <x v="1"/>
    <x v="0"/>
    <d v="2022-01-17T00:00:00"/>
    <d v="2022-01-23T00:00:00"/>
    <x v="0"/>
    <x v="5"/>
    <x v="18"/>
    <s v="W4"/>
    <x v="18"/>
    <s v="TPTFGBX024"/>
    <m/>
    <s v="Export"/>
    <x v="0"/>
    <x v="2"/>
    <s v=""/>
    <x v="0"/>
    <n v="0"/>
    <n v="0"/>
    <n v="0"/>
    <n v="0"/>
    <m/>
    <m/>
    <n v="0"/>
    <n v="0"/>
    <n v="0"/>
    <n v="0"/>
    <m/>
    <m/>
  </r>
  <r>
    <x v="0"/>
    <x v="1"/>
    <x v="0"/>
    <d v="2022-01-17T00:00:00"/>
    <d v="2022-01-23T00:00:00"/>
    <x v="0"/>
    <x v="5"/>
    <x v="18"/>
    <s v="W4"/>
    <x v="18"/>
    <s v="TPTFGBX025"/>
    <m/>
    <s v="Export"/>
    <x v="0"/>
    <x v="1"/>
    <s v="Di"/>
    <x v="0"/>
    <n v="0"/>
    <n v="0"/>
    <n v="0"/>
    <n v="0"/>
    <m/>
    <m/>
    <n v="0"/>
    <n v="0"/>
    <n v="0"/>
    <n v="0"/>
    <m/>
    <m/>
  </r>
  <r>
    <x v="0"/>
    <x v="1"/>
    <x v="0"/>
    <d v="2022-01-17T00:00:00"/>
    <d v="2022-01-23T00:00:00"/>
    <x v="0"/>
    <x v="5"/>
    <x v="18"/>
    <s v="W4"/>
    <x v="18"/>
    <s v="TPTFGBX028"/>
    <m/>
    <s v="Export"/>
    <x v="0"/>
    <x v="1"/>
    <s v=""/>
    <x v="0"/>
    <n v="0"/>
    <n v="0"/>
    <n v="0"/>
    <n v="0"/>
    <m/>
    <m/>
    <n v="0"/>
    <n v="0"/>
    <n v="0"/>
    <n v="0"/>
    <m/>
    <m/>
  </r>
  <r>
    <x v="0"/>
    <x v="1"/>
    <x v="0"/>
    <d v="2022-01-17T00:00:00"/>
    <d v="2022-01-23T00:00:00"/>
    <x v="0"/>
    <x v="5"/>
    <x v="18"/>
    <s v="W4"/>
    <x v="18"/>
    <s v="TPTFGCG005"/>
    <m/>
    <s v="Export"/>
    <x v="0"/>
    <x v="2"/>
    <s v=""/>
    <x v="0"/>
    <n v="0"/>
    <n v="0"/>
    <n v="0"/>
    <n v="0"/>
    <m/>
    <m/>
    <n v="0"/>
    <n v="0"/>
    <n v="0"/>
    <n v="0"/>
    <m/>
    <m/>
  </r>
  <r>
    <x v="0"/>
    <x v="1"/>
    <x v="0"/>
    <d v="2022-01-17T00:00:00"/>
    <d v="2022-01-23T00:00:00"/>
    <x v="0"/>
    <x v="5"/>
    <x v="18"/>
    <s v="W4"/>
    <x v="18"/>
    <s v="TPTFGCG009"/>
    <m/>
    <s v="Export"/>
    <x v="0"/>
    <x v="1"/>
    <s v=""/>
    <x v="0"/>
    <n v="0"/>
    <n v="0"/>
    <n v="0"/>
    <n v="0"/>
    <m/>
    <m/>
    <n v="0"/>
    <n v="0"/>
    <n v="0"/>
    <n v="0"/>
    <m/>
    <m/>
  </r>
  <r>
    <x v="0"/>
    <x v="1"/>
    <x v="0"/>
    <d v="2022-01-17T00:00:00"/>
    <d v="2022-01-23T00:00:00"/>
    <x v="0"/>
    <x v="5"/>
    <x v="18"/>
    <s v="W4"/>
    <x v="18"/>
    <s v="TPTFGCG013"/>
    <m/>
    <s v="Export"/>
    <x v="0"/>
    <x v="2"/>
    <s v="Sp"/>
    <x v="0"/>
    <n v="213000"/>
    <n v="213000"/>
    <n v="0"/>
    <n v="1"/>
    <m/>
    <m/>
    <n v="213000"/>
    <n v="213000"/>
    <n v="0"/>
    <n v="1"/>
    <m/>
    <m/>
  </r>
  <r>
    <x v="0"/>
    <x v="1"/>
    <x v="0"/>
    <d v="2022-01-17T00:00:00"/>
    <d v="2022-01-23T00:00:00"/>
    <x v="0"/>
    <x v="5"/>
    <x v="18"/>
    <s v="W4"/>
    <x v="18"/>
    <s v="TPTFGHT001"/>
    <m/>
    <s v="Export"/>
    <x v="0"/>
    <x v="1"/>
    <s v=""/>
    <x v="0"/>
    <n v="0"/>
    <n v="0"/>
    <n v="0"/>
    <n v="0"/>
    <m/>
    <m/>
    <n v="0"/>
    <n v="0"/>
    <n v="0"/>
    <n v="0"/>
    <m/>
    <m/>
  </r>
  <r>
    <x v="0"/>
    <x v="1"/>
    <x v="0"/>
    <d v="2022-01-17T00:00:00"/>
    <d v="2022-01-23T00:00:00"/>
    <x v="0"/>
    <x v="5"/>
    <x v="18"/>
    <s v="W4"/>
    <x v="18"/>
    <s v="TPTFGHT017"/>
    <m/>
    <s v="Export"/>
    <x v="0"/>
    <x v="1"/>
    <s v=""/>
    <x v="0"/>
    <n v="0"/>
    <n v="0"/>
    <n v="0"/>
    <n v="0"/>
    <m/>
    <m/>
    <n v="0"/>
    <n v="0"/>
    <n v="0"/>
    <n v="0"/>
    <m/>
    <m/>
  </r>
  <r>
    <x v="0"/>
    <x v="1"/>
    <x v="0"/>
    <d v="2022-01-17T00:00:00"/>
    <d v="2022-01-23T00:00:00"/>
    <x v="0"/>
    <x v="5"/>
    <x v="18"/>
    <s v="W4"/>
    <x v="18"/>
    <s v="TPTFGHT021"/>
    <m/>
    <s v="Export"/>
    <x v="0"/>
    <x v="1"/>
    <s v="Di"/>
    <x v="0"/>
    <n v="0"/>
    <n v="0"/>
    <n v="0"/>
    <n v="0"/>
    <m/>
    <m/>
    <n v="0"/>
    <n v="0"/>
    <n v="0"/>
    <n v="0"/>
    <m/>
    <m/>
  </r>
  <r>
    <x v="0"/>
    <x v="1"/>
    <x v="0"/>
    <d v="2022-01-17T00:00:00"/>
    <d v="2022-01-23T00:00:00"/>
    <x v="0"/>
    <x v="5"/>
    <x v="18"/>
    <s v="W4"/>
    <x v="18"/>
    <s v="TPTFGHT027"/>
    <m/>
    <s v="Export"/>
    <x v="0"/>
    <x v="1"/>
    <s v=""/>
    <x v="0"/>
    <n v="0"/>
    <n v="0"/>
    <n v="0"/>
    <n v="0"/>
    <m/>
    <m/>
    <n v="0"/>
    <n v="0"/>
    <n v="0"/>
    <n v="0"/>
    <m/>
    <m/>
  </r>
  <r>
    <x v="0"/>
    <x v="1"/>
    <x v="0"/>
    <d v="2022-01-17T00:00:00"/>
    <d v="2022-01-23T00:00:00"/>
    <x v="0"/>
    <x v="5"/>
    <x v="18"/>
    <s v="W4"/>
    <x v="18"/>
    <s v="TPTTFCG006"/>
    <m/>
    <s v="Export"/>
    <x v="0"/>
    <x v="2"/>
    <s v="Sp"/>
    <x v="0"/>
    <n v="0"/>
    <n v="0"/>
    <n v="0"/>
    <n v="0"/>
    <m/>
    <m/>
    <n v="0"/>
    <n v="0"/>
    <n v="0"/>
    <n v="0"/>
    <m/>
    <m/>
  </r>
  <r>
    <x v="0"/>
    <x v="1"/>
    <x v="0"/>
    <d v="2022-01-17T00:00:00"/>
    <d v="2022-01-23T00:00:00"/>
    <x v="0"/>
    <x v="5"/>
    <x v="18"/>
    <s v="W4"/>
    <x v="18"/>
    <s v="TPTTFDS002"/>
    <m/>
    <s v="Export"/>
    <x v="0"/>
    <x v="1"/>
    <s v="Di"/>
    <x v="0"/>
    <n v="0"/>
    <n v="0"/>
    <n v="0"/>
    <n v="0"/>
    <m/>
    <m/>
    <n v="0"/>
    <n v="0"/>
    <n v="0"/>
    <n v="0"/>
    <m/>
    <m/>
  </r>
  <r>
    <x v="0"/>
    <x v="1"/>
    <x v="0"/>
    <d v="2022-01-17T00:00:00"/>
    <d v="2022-01-23T00:00:00"/>
    <x v="0"/>
    <x v="5"/>
    <x v="18"/>
    <s v="W4"/>
    <x v="18"/>
    <s v="TPTTFHC005"/>
    <m/>
    <s v="Export"/>
    <x v="0"/>
    <x v="1"/>
    <s v="Di"/>
    <x v="0"/>
    <n v="0"/>
    <n v="0"/>
    <n v="0"/>
    <n v="0"/>
    <m/>
    <m/>
    <n v="0"/>
    <n v="0"/>
    <n v="0"/>
    <n v="0"/>
    <m/>
    <m/>
  </r>
  <r>
    <x v="0"/>
    <x v="1"/>
    <x v="0"/>
    <d v="2022-01-17T00:00:00"/>
    <d v="2022-01-23T00:00:00"/>
    <x v="0"/>
    <x v="5"/>
    <x v="18"/>
    <s v="W4"/>
    <x v="18"/>
    <s v="TPTTFXM005"/>
    <m/>
    <s v="Export"/>
    <x v="0"/>
    <x v="1"/>
    <s v="Di"/>
    <x v="0"/>
    <n v="0"/>
    <n v="0"/>
    <n v="0"/>
    <n v="0"/>
    <m/>
    <m/>
    <n v="0"/>
    <n v="0"/>
    <n v="0"/>
    <n v="0"/>
    <m/>
    <m/>
  </r>
  <r>
    <x v="0"/>
    <x v="1"/>
    <x v="0"/>
    <d v="2022-01-17T00:00:00"/>
    <d v="2022-01-23T00:00:00"/>
    <x v="0"/>
    <x v="5"/>
    <x v="18"/>
    <s v="W4"/>
    <x v="18"/>
    <s v="11VMB00002"/>
    <m/>
    <s v="Domestic"/>
    <x v="1"/>
    <x v="3"/>
    <s v="TO"/>
    <x v="2"/>
    <n v="194"/>
    <n v="193.2"/>
    <n v="0.80000000000001137"/>
    <n v="0.99587628865979372"/>
    <m/>
    <m/>
    <n v="194"/>
    <n v="193.2"/>
    <n v="0.80000000000001137"/>
    <n v="0.99587628865979372"/>
    <m/>
    <m/>
  </r>
  <r>
    <x v="0"/>
    <x v="1"/>
    <x v="0"/>
    <d v="2022-01-17T00:00:00"/>
    <d v="2022-01-23T00:00:00"/>
    <x v="0"/>
    <x v="5"/>
    <x v="18"/>
    <s v="W4"/>
    <x v="18"/>
    <s v="11VMB00004"/>
    <m/>
    <s v="Domestic"/>
    <x v="1"/>
    <x v="3"/>
    <s v="TO"/>
    <x v="2"/>
    <n v="155"/>
    <n v="159.25"/>
    <n v="4.25"/>
    <n v="0.97258064516129028"/>
    <m/>
    <m/>
    <n v="155"/>
    <n v="159.25"/>
    <n v="4.25"/>
    <n v="0.97258064516129028"/>
    <m/>
    <m/>
  </r>
  <r>
    <x v="0"/>
    <x v="1"/>
    <x v="0"/>
    <d v="2022-01-17T00:00:00"/>
    <d v="2022-01-23T00:00:00"/>
    <x v="0"/>
    <x v="5"/>
    <x v="18"/>
    <s v="W4"/>
    <x v="18"/>
    <s v="11VMB00005"/>
    <m/>
    <s v="Domestic"/>
    <x v="1"/>
    <x v="3"/>
    <s v="TO"/>
    <x v="2"/>
    <n v="174"/>
    <n v="182.6"/>
    <n v="8.5999999999999943"/>
    <n v="0.95057471264367821"/>
    <m/>
    <m/>
    <n v="174"/>
    <n v="182.6"/>
    <n v="8.5999999999999943"/>
    <n v="0.95057471264367821"/>
    <m/>
    <m/>
  </r>
  <r>
    <x v="0"/>
    <x v="1"/>
    <x v="0"/>
    <d v="2022-01-17T00:00:00"/>
    <d v="2022-01-23T00:00:00"/>
    <x v="0"/>
    <x v="5"/>
    <x v="18"/>
    <s v="W4"/>
    <x v="18"/>
    <s v="11VMB00006"/>
    <m/>
    <s v="Domestic"/>
    <x v="1"/>
    <x v="3"/>
    <s v="TO"/>
    <x v="2"/>
    <n v="63"/>
    <n v="79.5"/>
    <n v="16.5"/>
    <n v="0.73809523809523814"/>
    <m/>
    <m/>
    <n v="63"/>
    <n v="79.5"/>
    <n v="16.5"/>
    <n v="0.73809523809523814"/>
    <m/>
    <m/>
  </r>
  <r>
    <x v="0"/>
    <x v="1"/>
    <x v="0"/>
    <d v="2022-01-17T00:00:00"/>
    <d v="2022-01-23T00:00:00"/>
    <x v="0"/>
    <x v="5"/>
    <x v="18"/>
    <s v="W4"/>
    <x v="18"/>
    <s v="11VMB00042"/>
    <m/>
    <s v="Domestic"/>
    <x v="1"/>
    <x v="4"/>
    <s v="KI"/>
    <x v="1"/>
    <n v="0"/>
    <n v="0"/>
    <n v="0"/>
    <n v="0"/>
    <m/>
    <m/>
    <n v="0"/>
    <n v="0"/>
    <n v="0"/>
    <n v="0"/>
    <m/>
    <m/>
  </r>
  <r>
    <x v="0"/>
    <x v="1"/>
    <x v="0"/>
    <d v="2022-01-17T00:00:00"/>
    <d v="2022-01-23T00:00:00"/>
    <x v="0"/>
    <x v="5"/>
    <x v="18"/>
    <s v="W4"/>
    <x v="18"/>
    <s v="11VMB00045"/>
    <m/>
    <s v="Domestic"/>
    <x v="1"/>
    <x v="4"/>
    <s v="KI"/>
    <x v="1"/>
    <n v="1700"/>
    <n v="2400"/>
    <n v="700"/>
    <n v="0.58823529411764708"/>
    <m/>
    <m/>
    <n v="2400"/>
    <n v="2400"/>
    <n v="0"/>
    <n v="1"/>
    <m/>
    <m/>
  </r>
  <r>
    <x v="0"/>
    <x v="1"/>
    <x v="0"/>
    <d v="2022-01-17T00:00:00"/>
    <d v="2022-01-23T00:00:00"/>
    <x v="0"/>
    <x v="5"/>
    <x v="18"/>
    <s v="W4"/>
    <x v="18"/>
    <s v="11VMB00250"/>
    <m/>
    <s v="Export"/>
    <x v="1"/>
    <x v="4"/>
    <s v="KI"/>
    <x v="1"/>
    <n v="0"/>
    <n v="0"/>
    <n v="0"/>
    <n v="0"/>
    <m/>
    <m/>
    <n v="0"/>
    <n v="0"/>
    <n v="0"/>
    <n v="0"/>
    <m/>
    <m/>
  </r>
  <r>
    <x v="0"/>
    <x v="1"/>
    <x v="0"/>
    <d v="2022-01-17T00:00:00"/>
    <d v="2022-01-23T00:00:00"/>
    <x v="0"/>
    <x v="5"/>
    <x v="18"/>
    <s v="W4"/>
    <x v="18"/>
    <s v="11VMB00275BGG"/>
    <m/>
    <s v="Domestic"/>
    <x v="1"/>
    <x v="4"/>
    <s v="KI"/>
    <x v="1"/>
    <n v="18500"/>
    <n v="16400"/>
    <n v="2100"/>
    <n v="0.88648648648648654"/>
    <m/>
    <m/>
    <n v="16400"/>
    <n v="16400"/>
    <n v="0"/>
    <n v="1"/>
    <m/>
    <m/>
  </r>
  <r>
    <x v="0"/>
    <x v="1"/>
    <x v="0"/>
    <d v="2022-01-17T00:00:00"/>
    <d v="2022-01-23T00:00:00"/>
    <x v="0"/>
    <x v="5"/>
    <x v="18"/>
    <s v="W4"/>
    <x v="18"/>
    <s v="11VMB00275BGT"/>
    <m/>
    <s v="Domestic"/>
    <x v="1"/>
    <x v="4"/>
    <s v="KI"/>
    <x v="1"/>
    <n v="0"/>
    <n v="2015"/>
    <n v="2015"/>
    <n v="0"/>
    <m/>
    <m/>
    <n v="2015"/>
    <n v="2015"/>
    <n v="0"/>
    <n v="1"/>
    <m/>
    <m/>
  </r>
  <r>
    <x v="0"/>
    <x v="1"/>
    <x v="0"/>
    <d v="2022-01-17T00:00:00"/>
    <d v="2022-01-23T00:00:00"/>
    <x v="0"/>
    <x v="5"/>
    <x v="18"/>
    <s v="W4"/>
    <x v="18"/>
    <s v="11VMB00315"/>
    <m/>
    <s v="Domestic"/>
    <x v="1"/>
    <x v="4"/>
    <s v="KI"/>
    <x v="1"/>
    <n v="9550"/>
    <n v="6440"/>
    <n v="3110"/>
    <n v="0.67434554973821992"/>
    <m/>
    <m/>
    <n v="6440"/>
    <n v="6440"/>
    <n v="0"/>
    <n v="1"/>
    <m/>
    <m/>
  </r>
  <r>
    <x v="0"/>
    <x v="1"/>
    <x v="0"/>
    <d v="2022-01-17T00:00:00"/>
    <d v="2022-01-23T00:00:00"/>
    <x v="0"/>
    <x v="5"/>
    <x v="18"/>
    <s v="W4"/>
    <x v="18"/>
    <s v="11VMB00316"/>
    <m/>
    <s v="Domestic"/>
    <x v="1"/>
    <x v="4"/>
    <s v="KI"/>
    <x v="1"/>
    <n v="17870.8"/>
    <n v="5116.2000000000007"/>
    <n v="12754.599999999999"/>
    <n v="0.28628824674888653"/>
    <m/>
    <m/>
    <n v="5116.2000000000007"/>
    <n v="5116.2000000000007"/>
    <n v="0"/>
    <n v="1"/>
    <m/>
    <m/>
  </r>
  <r>
    <x v="0"/>
    <x v="1"/>
    <x v="0"/>
    <d v="2022-01-17T00:00:00"/>
    <d v="2022-01-23T00:00:00"/>
    <x v="0"/>
    <x v="5"/>
    <x v="18"/>
    <s v="W4"/>
    <x v="18"/>
    <s v="11VMB00317"/>
    <m/>
    <s v="Domestic"/>
    <x v="1"/>
    <x v="4"/>
    <s v="KI"/>
    <x v="1"/>
    <n v="679.2"/>
    <n v="1084.8"/>
    <n v="405.59999999999991"/>
    <n v="0.40282685512367511"/>
    <m/>
    <m/>
    <n v="1084.8"/>
    <n v="1084.8"/>
    <n v="0"/>
    <n v="1"/>
    <m/>
    <m/>
  </r>
  <r>
    <x v="0"/>
    <x v="1"/>
    <x v="0"/>
    <d v="2022-01-17T00:00:00"/>
    <d v="2022-01-23T00:00:00"/>
    <x v="0"/>
    <x v="5"/>
    <x v="18"/>
    <s v="W4"/>
    <x v="18"/>
    <s v="11VMB00318"/>
    <m/>
    <s v="Domestic"/>
    <x v="1"/>
    <x v="4"/>
    <s v="KI"/>
    <x v="1"/>
    <n v="7500"/>
    <n v="3652"/>
    <n v="3848"/>
    <n v="0.48693333333333333"/>
    <m/>
    <m/>
    <n v="3652"/>
    <n v="3652"/>
    <n v="0"/>
    <n v="1"/>
    <m/>
    <m/>
  </r>
  <r>
    <x v="0"/>
    <x v="1"/>
    <x v="0"/>
    <d v="2022-01-17T00:00:00"/>
    <d v="2022-01-23T00:00:00"/>
    <x v="0"/>
    <x v="5"/>
    <x v="18"/>
    <s v="W4"/>
    <x v="18"/>
    <s v="11VMB00319"/>
    <m/>
    <s v="Export"/>
    <x v="1"/>
    <x v="4"/>
    <s v="KI"/>
    <x v="1"/>
    <n v="3500"/>
    <n v="7650"/>
    <n v="4150"/>
    <n v="0"/>
    <m/>
    <m/>
    <n v="7650"/>
    <n v="7650"/>
    <n v="0"/>
    <n v="1"/>
    <m/>
    <m/>
  </r>
  <r>
    <x v="0"/>
    <x v="1"/>
    <x v="0"/>
    <d v="2022-01-17T00:00:00"/>
    <d v="2022-01-23T00:00:00"/>
    <x v="0"/>
    <x v="5"/>
    <x v="18"/>
    <s v="W4"/>
    <x v="18"/>
    <s v="11VMB00320"/>
    <m/>
    <s v="Domestic"/>
    <x v="1"/>
    <x v="4"/>
    <s v="KI"/>
    <x v="1"/>
    <n v="400"/>
    <n v="570"/>
    <n v="170"/>
    <n v="0.57499999999999996"/>
    <m/>
    <m/>
    <n v="570"/>
    <n v="570"/>
    <n v="0"/>
    <n v="1"/>
    <m/>
    <m/>
  </r>
  <r>
    <x v="0"/>
    <x v="1"/>
    <x v="0"/>
    <d v="2022-01-17T00:00:00"/>
    <d v="2022-01-23T00:00:00"/>
    <x v="0"/>
    <x v="5"/>
    <x v="18"/>
    <s v="W4"/>
    <x v="18"/>
    <s v="11VMB00321"/>
    <m/>
    <s v="Domestic"/>
    <x v="1"/>
    <x v="4"/>
    <s v="KI"/>
    <x v="1"/>
    <n v="1500"/>
    <n v="2950"/>
    <n v="1450"/>
    <n v="3.3333333333333326E-2"/>
    <m/>
    <m/>
    <n v="2950"/>
    <n v="2950"/>
    <n v="0"/>
    <n v="1"/>
    <m/>
    <m/>
  </r>
  <r>
    <x v="0"/>
    <x v="1"/>
    <x v="0"/>
    <d v="2022-01-17T00:00:00"/>
    <d v="2022-01-23T00:00:00"/>
    <x v="0"/>
    <x v="5"/>
    <x v="18"/>
    <s v="W4"/>
    <x v="18"/>
    <s v="11VMB00325"/>
    <m/>
    <s v="Domestic"/>
    <x v="1"/>
    <x v="4"/>
    <s v="KI"/>
    <x v="1"/>
    <n v="0"/>
    <n v="680"/>
    <n v="680"/>
    <n v="0"/>
    <m/>
    <m/>
    <n v="680"/>
    <n v="680"/>
    <n v="0"/>
    <n v="1"/>
    <m/>
    <m/>
  </r>
  <r>
    <x v="0"/>
    <x v="1"/>
    <x v="0"/>
    <d v="2022-01-17T00:00:00"/>
    <d v="2022-01-23T00:00:00"/>
    <x v="0"/>
    <x v="5"/>
    <x v="18"/>
    <s v="W4"/>
    <x v="18"/>
    <s v="11VMB00327"/>
    <m/>
    <s v="Domestic"/>
    <x v="1"/>
    <x v="4"/>
    <s v="KI"/>
    <x v="1"/>
    <n v="0"/>
    <n v="2100"/>
    <n v="2100"/>
    <n v="0"/>
    <m/>
    <m/>
    <n v="2100"/>
    <n v="2100"/>
    <n v="0"/>
    <n v="1"/>
    <m/>
    <m/>
  </r>
  <r>
    <x v="0"/>
    <x v="1"/>
    <x v="0"/>
    <d v="2022-01-17T00:00:00"/>
    <d v="2022-01-23T00:00:00"/>
    <x v="0"/>
    <x v="5"/>
    <x v="18"/>
    <s v="W4"/>
    <x v="18"/>
    <s v="11VMB00327GG"/>
    <m/>
    <s v="Domestic"/>
    <x v="1"/>
    <x v="4"/>
    <s v="KI"/>
    <x v="1"/>
    <n v="0"/>
    <n v="450"/>
    <n v="450"/>
    <n v="0"/>
    <m/>
    <m/>
    <n v="450"/>
    <n v="450"/>
    <n v="0"/>
    <n v="1"/>
    <m/>
    <m/>
  </r>
  <r>
    <x v="0"/>
    <x v="1"/>
    <x v="0"/>
    <d v="2022-01-17T00:00:00"/>
    <d v="2022-01-23T00:00:00"/>
    <x v="0"/>
    <x v="5"/>
    <x v="18"/>
    <s v="W4"/>
    <x v="18"/>
    <s v="11VMB00328"/>
    <m/>
    <s v="Domestic"/>
    <x v="1"/>
    <x v="4"/>
    <s v="KI"/>
    <x v="1"/>
    <n v="0"/>
    <n v="0"/>
    <n v="0"/>
    <n v="0"/>
    <m/>
    <m/>
    <n v="0"/>
    <n v="0"/>
    <n v="0"/>
    <n v="0"/>
    <m/>
    <m/>
  </r>
  <r>
    <x v="0"/>
    <x v="1"/>
    <x v="0"/>
    <d v="2022-01-17T00:00:00"/>
    <d v="2022-01-23T00:00:00"/>
    <x v="0"/>
    <x v="5"/>
    <x v="18"/>
    <s v="W4"/>
    <x v="18"/>
    <s v="11VMB00329"/>
    <m/>
    <s v="Domestic"/>
    <x v="1"/>
    <x v="4"/>
    <s v="KI"/>
    <x v="1"/>
    <n v="1500"/>
    <n v="1080"/>
    <n v="420"/>
    <n v="0.72"/>
    <m/>
    <m/>
    <n v="1080"/>
    <n v="1080"/>
    <n v="0"/>
    <n v="1"/>
    <m/>
    <m/>
  </r>
  <r>
    <x v="0"/>
    <x v="1"/>
    <x v="0"/>
    <d v="2022-01-17T00:00:00"/>
    <d v="2022-01-23T00:00:00"/>
    <x v="0"/>
    <x v="5"/>
    <x v="18"/>
    <s v="W4"/>
    <x v="18"/>
    <s v="11VMB00341"/>
    <m/>
    <s v="Domestic"/>
    <x v="1"/>
    <x v="4"/>
    <s v="KI"/>
    <x v="1"/>
    <n v="1800"/>
    <n v="2112"/>
    <n v="312"/>
    <n v="0.82666666666666666"/>
    <m/>
    <m/>
    <n v="2112"/>
    <n v="2112"/>
    <n v="0"/>
    <n v="1"/>
    <m/>
    <m/>
  </r>
  <r>
    <x v="0"/>
    <x v="1"/>
    <x v="0"/>
    <d v="2022-01-17T00:00:00"/>
    <d v="2022-01-23T00:00:00"/>
    <x v="0"/>
    <x v="5"/>
    <x v="18"/>
    <s v="W4"/>
    <x v="18"/>
    <s v="12GER00001"/>
    <m/>
    <s v="Export"/>
    <x v="1"/>
    <x v="4"/>
    <s v="KI"/>
    <x v="1"/>
    <n v="0"/>
    <n v="0"/>
    <n v="0"/>
    <n v="0"/>
    <m/>
    <m/>
    <n v="0"/>
    <n v="0"/>
    <n v="0"/>
    <n v="0"/>
    <m/>
    <m/>
  </r>
  <r>
    <x v="0"/>
    <x v="1"/>
    <x v="0"/>
    <d v="2022-01-17T00:00:00"/>
    <d v="2022-01-23T00:00:00"/>
    <x v="0"/>
    <x v="5"/>
    <x v="18"/>
    <s v="W4"/>
    <x v="18"/>
    <s v="12GER00002"/>
    <m/>
    <s v="Export"/>
    <x v="1"/>
    <x v="4"/>
    <s v="KI"/>
    <x v="1"/>
    <n v="0"/>
    <n v="0"/>
    <n v="0"/>
    <n v="0"/>
    <m/>
    <m/>
    <n v="0"/>
    <n v="0"/>
    <n v="0"/>
    <n v="0"/>
    <m/>
    <m/>
  </r>
  <r>
    <x v="0"/>
    <x v="1"/>
    <x v="0"/>
    <d v="2022-01-17T00:00:00"/>
    <d v="2022-01-23T00:00:00"/>
    <x v="0"/>
    <x v="5"/>
    <x v="18"/>
    <s v="W4"/>
    <x v="18"/>
    <s v="12JBP00009"/>
    <m/>
    <s v="Export"/>
    <x v="1"/>
    <x v="4"/>
    <s v="KI"/>
    <x v="1"/>
    <n v="0"/>
    <n v="0"/>
    <n v="0"/>
    <n v="0"/>
    <m/>
    <m/>
    <n v="0"/>
    <n v="0"/>
    <n v="0"/>
    <n v="0"/>
    <m/>
    <m/>
  </r>
  <r>
    <x v="0"/>
    <x v="1"/>
    <x v="0"/>
    <d v="2022-01-17T00:00:00"/>
    <d v="2022-01-23T00:00:00"/>
    <x v="0"/>
    <x v="5"/>
    <x v="18"/>
    <s v="W4"/>
    <x v="18"/>
    <s v="12SIM00004"/>
    <m/>
    <s v="Export"/>
    <x v="1"/>
    <x v="4"/>
    <s v="KI"/>
    <x v="1"/>
    <n v="0"/>
    <n v="0"/>
    <n v="0"/>
    <n v="0"/>
    <m/>
    <m/>
    <n v="0"/>
    <n v="0"/>
    <n v="0"/>
    <n v="0"/>
    <m/>
    <m/>
  </r>
  <r>
    <x v="0"/>
    <x v="1"/>
    <x v="0"/>
    <d v="2022-01-17T00:00:00"/>
    <d v="2022-01-23T00:00:00"/>
    <x v="0"/>
    <x v="5"/>
    <x v="18"/>
    <s v="W4"/>
    <x v="18"/>
    <s v="12SIM00006"/>
    <m/>
    <s v="Export"/>
    <x v="1"/>
    <x v="4"/>
    <s v="KI"/>
    <x v="1"/>
    <n v="0"/>
    <n v="0"/>
    <n v="0"/>
    <n v="0"/>
    <m/>
    <m/>
    <n v="0"/>
    <n v="0"/>
    <n v="0"/>
    <n v="0"/>
    <m/>
    <m/>
  </r>
  <r>
    <x v="0"/>
    <x v="1"/>
    <x v="0"/>
    <d v="2022-01-17T00:00:00"/>
    <d v="2022-01-23T00:00:00"/>
    <x v="0"/>
    <x v="5"/>
    <x v="18"/>
    <s v="W4"/>
    <x v="18"/>
    <s v="12THB00001"/>
    <m/>
    <s v="Export"/>
    <x v="1"/>
    <x v="4"/>
    <s v=""/>
    <x v="1"/>
    <n v="0"/>
    <n v="0"/>
    <n v="0"/>
    <n v="0"/>
    <m/>
    <m/>
    <n v="0"/>
    <n v="0"/>
    <n v="0"/>
    <n v="0"/>
    <m/>
    <m/>
  </r>
  <r>
    <x v="0"/>
    <x v="1"/>
    <x v="0"/>
    <d v="2022-01-17T00:00:00"/>
    <d v="2022-01-23T00:00:00"/>
    <x v="0"/>
    <x v="5"/>
    <x v="18"/>
    <s v="W4"/>
    <x v="18"/>
    <s v="12THB00002"/>
    <m/>
    <s v="Export"/>
    <x v="1"/>
    <x v="4"/>
    <s v=""/>
    <x v="1"/>
    <n v="0"/>
    <n v="0"/>
    <n v="0"/>
    <n v="0"/>
    <m/>
    <m/>
    <n v="0"/>
    <n v="0"/>
    <n v="0"/>
    <n v="0"/>
    <m/>
    <m/>
  </r>
  <r>
    <x v="0"/>
    <x v="1"/>
    <x v="0"/>
    <d v="2022-01-17T00:00:00"/>
    <d v="2022-01-23T00:00:00"/>
    <x v="0"/>
    <x v="5"/>
    <x v="18"/>
    <s v="W4"/>
    <x v="18"/>
    <s v="12THB00006"/>
    <m/>
    <s v="Export"/>
    <x v="1"/>
    <x v="4"/>
    <s v="KI"/>
    <x v="1"/>
    <n v="0"/>
    <n v="0"/>
    <n v="0"/>
    <n v="0"/>
    <m/>
    <m/>
    <n v="0"/>
    <n v="0"/>
    <n v="0"/>
    <n v="0"/>
    <m/>
    <m/>
  </r>
  <r>
    <x v="0"/>
    <x v="1"/>
    <x v="0"/>
    <d v="2022-01-17T00:00:00"/>
    <d v="2022-01-23T00:00:00"/>
    <x v="0"/>
    <x v="5"/>
    <x v="18"/>
    <s v="W4"/>
    <x v="18"/>
    <s v="12THB00007"/>
    <m/>
    <s v="Export"/>
    <x v="1"/>
    <x v="4"/>
    <s v="KI"/>
    <x v="1"/>
    <n v="1200"/>
    <n v="1200"/>
    <n v="0"/>
    <n v="1"/>
    <m/>
    <m/>
    <n v="1200"/>
    <n v="1200"/>
    <n v="0"/>
    <n v="1"/>
    <m/>
    <m/>
  </r>
  <r>
    <x v="0"/>
    <x v="1"/>
    <x v="0"/>
    <d v="2022-01-17T00:00:00"/>
    <d v="2022-01-23T00:00:00"/>
    <x v="0"/>
    <x v="5"/>
    <x v="18"/>
    <s v="W4"/>
    <x v="18"/>
    <s v="12THB00009"/>
    <m/>
    <s v="Export"/>
    <x v="1"/>
    <x v="4"/>
    <s v="KI"/>
    <x v="1"/>
    <n v="0"/>
    <n v="0"/>
    <n v="0"/>
    <n v="0"/>
    <m/>
    <m/>
    <n v="0"/>
    <n v="0"/>
    <n v="0"/>
    <n v="0"/>
    <m/>
    <m/>
  </r>
  <r>
    <x v="0"/>
    <x v="1"/>
    <x v="0"/>
    <d v="2022-01-17T00:00:00"/>
    <d v="2022-01-23T00:00:00"/>
    <x v="0"/>
    <x v="5"/>
    <x v="18"/>
    <s v="W4"/>
    <x v="18"/>
    <s v="12THB00013"/>
    <m/>
    <s v="Export"/>
    <x v="1"/>
    <x v="4"/>
    <s v="KI"/>
    <x v="1"/>
    <n v="0"/>
    <n v="0"/>
    <n v="0"/>
    <n v="0"/>
    <m/>
    <m/>
    <n v="0"/>
    <n v="0"/>
    <n v="0"/>
    <n v="0"/>
    <m/>
    <m/>
  </r>
  <r>
    <x v="0"/>
    <x v="1"/>
    <x v="0"/>
    <d v="2022-01-17T00:00:00"/>
    <d v="2022-01-23T00:00:00"/>
    <x v="0"/>
    <x v="5"/>
    <x v="18"/>
    <s v="W4"/>
    <x v="18"/>
    <s v="12THB00014"/>
    <m/>
    <s v="Export"/>
    <x v="1"/>
    <x v="4"/>
    <s v="KI"/>
    <x v="1"/>
    <n v="0"/>
    <n v="0"/>
    <n v="0"/>
    <n v="0"/>
    <m/>
    <m/>
    <n v="0"/>
    <n v="0"/>
    <n v="0"/>
    <n v="0"/>
    <m/>
    <m/>
  </r>
  <r>
    <x v="0"/>
    <x v="1"/>
    <x v="0"/>
    <d v="2022-01-17T00:00:00"/>
    <d v="2022-01-23T00:00:00"/>
    <x v="0"/>
    <x v="5"/>
    <x v="18"/>
    <s v="W4"/>
    <x v="18"/>
    <s v="11VMB00335"/>
    <m/>
    <s v="Domestic"/>
    <x v="2"/>
    <x v="5"/>
    <s v="Se"/>
    <x v="0"/>
    <n v="465"/>
    <n v="465"/>
    <n v="0"/>
    <n v="1"/>
    <m/>
    <m/>
    <n v="465"/>
    <n v="465"/>
    <n v="0"/>
    <n v="1"/>
    <m/>
    <m/>
  </r>
  <r>
    <x v="0"/>
    <x v="1"/>
    <x v="0"/>
    <d v="2022-01-17T00:00:00"/>
    <d v="2022-01-23T00:00:00"/>
    <x v="0"/>
    <x v="5"/>
    <x v="18"/>
    <s v="W4"/>
    <x v="18"/>
    <s v="TPCEBB031"/>
    <m/>
    <s v="Domestic"/>
    <x v="2"/>
    <x v="6"/>
    <s v="Fr"/>
    <x v="0"/>
    <n v="1500"/>
    <n v="0"/>
    <n v="1500"/>
    <n v="0"/>
    <m/>
    <m/>
    <n v="0"/>
    <n v="0"/>
    <n v="0"/>
    <n v="0"/>
    <m/>
    <m/>
  </r>
  <r>
    <x v="0"/>
    <x v="1"/>
    <x v="0"/>
    <d v="2022-01-17T00:00:00"/>
    <d v="2022-01-23T00:00:00"/>
    <x v="0"/>
    <x v="5"/>
    <x v="18"/>
    <s v="W4"/>
    <x v="18"/>
    <s v="TPCEBG010"/>
    <m/>
    <s v="Domestic"/>
    <x v="2"/>
    <x v="6"/>
    <s v="Ha"/>
    <x v="0"/>
    <n v="3000"/>
    <n v="2000"/>
    <n v="1000"/>
    <n v="0.66666666666666674"/>
    <m/>
    <m/>
    <n v="2000"/>
    <n v="2000"/>
    <n v="0"/>
    <n v="1"/>
    <m/>
    <m/>
  </r>
  <r>
    <x v="0"/>
    <x v="1"/>
    <x v="0"/>
    <d v="2022-01-17T00:00:00"/>
    <d v="2022-01-23T00:00:00"/>
    <x v="0"/>
    <x v="5"/>
    <x v="18"/>
    <s v="W4"/>
    <x v="18"/>
    <s v="TPCEMI001"/>
    <m/>
    <s v="Domestic"/>
    <x v="2"/>
    <x v="6"/>
    <s v="Fr"/>
    <x v="0"/>
    <n v="0"/>
    <n v="0"/>
    <n v="0"/>
    <n v="0"/>
    <m/>
    <m/>
    <n v="0"/>
    <n v="0"/>
    <n v="0"/>
    <n v="0"/>
    <m/>
    <m/>
  </r>
  <r>
    <x v="0"/>
    <x v="1"/>
    <x v="0"/>
    <d v="2022-01-17T00:00:00"/>
    <d v="2022-01-23T00:00:00"/>
    <x v="0"/>
    <x v="5"/>
    <x v="18"/>
    <s v="W4"/>
    <x v="18"/>
    <s v="TPCERB001"/>
    <m/>
    <s v="Domestic"/>
    <x v="2"/>
    <x v="5"/>
    <s v="Se"/>
    <x v="0"/>
    <n v="320"/>
    <n v="320"/>
    <n v="0"/>
    <n v="1"/>
    <m/>
    <m/>
    <n v="320"/>
    <n v="320"/>
    <n v="0"/>
    <n v="1"/>
    <m/>
    <m/>
  </r>
  <r>
    <x v="0"/>
    <x v="1"/>
    <x v="0"/>
    <d v="2022-01-17T00:00:00"/>
    <d v="2022-01-23T00:00:00"/>
    <x v="0"/>
    <x v="5"/>
    <x v="18"/>
    <s v="W4"/>
    <x v="18"/>
    <s v="TPCERB002"/>
    <m/>
    <s v="Domestic"/>
    <x v="2"/>
    <x v="5"/>
    <s v="Se"/>
    <x v="0"/>
    <n v="320"/>
    <n v="320"/>
    <n v="0"/>
    <n v="1"/>
    <m/>
    <m/>
    <n v="320"/>
    <n v="320"/>
    <n v="0"/>
    <n v="1"/>
    <m/>
    <m/>
  </r>
  <r>
    <x v="0"/>
    <x v="1"/>
    <x v="0"/>
    <d v="2022-01-17T00:00:00"/>
    <d v="2022-01-23T00:00:00"/>
    <x v="0"/>
    <x v="5"/>
    <x v="18"/>
    <s v="W4"/>
    <x v="18"/>
    <s v="TPCERB003"/>
    <m/>
    <s v="Domestic"/>
    <x v="2"/>
    <x v="5"/>
    <s v=""/>
    <x v="0"/>
    <n v="0"/>
    <n v="0"/>
    <n v="0"/>
    <n v="0"/>
    <m/>
    <m/>
    <n v="0"/>
    <n v="0"/>
    <n v="0"/>
    <n v="0"/>
    <m/>
    <m/>
  </r>
  <r>
    <x v="0"/>
    <x v="1"/>
    <x v="0"/>
    <d v="2022-01-17T00:00:00"/>
    <d v="2022-01-23T00:00:00"/>
    <x v="0"/>
    <x v="5"/>
    <x v="18"/>
    <s v="W4"/>
    <x v="18"/>
    <s v="11VMB00273"/>
    <m/>
    <s v="Domestic"/>
    <x v="3"/>
    <x v="6"/>
    <s v="Fi"/>
    <x v="0"/>
    <n v="0"/>
    <n v="300"/>
    <n v="300"/>
    <n v="0"/>
    <m/>
    <m/>
    <n v="300"/>
    <n v="300"/>
    <n v="0"/>
    <n v="1"/>
    <m/>
    <m/>
  </r>
  <r>
    <x v="0"/>
    <x v="1"/>
    <x v="0"/>
    <d v="2022-01-17T00:00:00"/>
    <d v="2022-01-23T00:00:00"/>
    <x v="0"/>
    <x v="5"/>
    <x v="18"/>
    <s v="W4"/>
    <x v="18"/>
    <s v="11VMB00306"/>
    <m/>
    <s v="Domestic"/>
    <x v="3"/>
    <x v="0"/>
    <s v="Semi"/>
    <x v="0"/>
    <n v="700"/>
    <n v="700"/>
    <n v="0"/>
    <n v="1"/>
    <m/>
    <m/>
    <n v="700"/>
    <n v="700"/>
    <n v="0"/>
    <n v="1"/>
    <m/>
    <m/>
  </r>
  <r>
    <x v="0"/>
    <x v="1"/>
    <x v="0"/>
    <d v="2022-01-17T00:00:00"/>
    <d v="2022-01-23T00:00:00"/>
    <x v="0"/>
    <x v="5"/>
    <x v="18"/>
    <s v="W4"/>
    <x v="18"/>
    <s v="11VMB00308"/>
    <m/>
    <s v="Domestic"/>
    <x v="3"/>
    <x v="0"/>
    <s v="Semi"/>
    <x v="0"/>
    <n v="800"/>
    <n v="400"/>
    <n v="400"/>
    <n v="0.5"/>
    <m/>
    <m/>
    <n v="400"/>
    <n v="400"/>
    <n v="0"/>
    <n v="1"/>
    <m/>
    <m/>
  </r>
  <r>
    <x v="0"/>
    <x v="1"/>
    <x v="0"/>
    <d v="2022-01-17T00:00:00"/>
    <d v="2022-01-23T00:00:00"/>
    <x v="0"/>
    <x v="5"/>
    <x v="18"/>
    <s v="W4"/>
    <x v="18"/>
    <s v="11VMB00309"/>
    <m/>
    <s v="Domestic"/>
    <x v="3"/>
    <x v="0"/>
    <s v="Semi"/>
    <x v="0"/>
    <n v="800"/>
    <n v="600"/>
    <n v="200"/>
    <n v="0.75"/>
    <m/>
    <m/>
    <n v="600"/>
    <n v="600"/>
    <n v="0"/>
    <n v="1"/>
    <m/>
    <m/>
  </r>
  <r>
    <x v="0"/>
    <x v="1"/>
    <x v="0"/>
    <d v="2022-01-17T00:00:00"/>
    <d v="2022-01-23T00:00:00"/>
    <x v="0"/>
    <x v="5"/>
    <x v="18"/>
    <s v="W4"/>
    <x v="18"/>
    <s v="11VMB00311"/>
    <m/>
    <s v="Domestic"/>
    <x v="3"/>
    <x v="0"/>
    <s v="Semi"/>
    <x v="0"/>
    <n v="800"/>
    <n v="600"/>
    <n v="200"/>
    <n v="0.75"/>
    <m/>
    <m/>
    <n v="600"/>
    <n v="600"/>
    <n v="0"/>
    <n v="1"/>
    <m/>
    <m/>
  </r>
  <r>
    <x v="0"/>
    <x v="1"/>
    <x v="0"/>
    <d v="2022-01-17T00:00:00"/>
    <d v="2022-01-23T00:00:00"/>
    <x v="0"/>
    <x v="5"/>
    <x v="18"/>
    <s v="W4"/>
    <x v="18"/>
    <s v="11VMB00385"/>
    <m/>
    <s v="Domestic"/>
    <x v="3"/>
    <x v="6"/>
    <s v="Fi"/>
    <x v="0"/>
    <n v="350"/>
    <n v="350"/>
    <n v="0"/>
    <n v="1"/>
    <m/>
    <m/>
    <n v="350"/>
    <n v="350"/>
    <n v="0"/>
    <n v="1"/>
    <m/>
    <m/>
  </r>
  <r>
    <x v="0"/>
    <x v="1"/>
    <x v="0"/>
    <d v="2022-01-17T00:00:00"/>
    <d v="2022-01-23T00:00:00"/>
    <x v="0"/>
    <x v="5"/>
    <x v="18"/>
    <s v="W4"/>
    <x v="18"/>
    <s v="BTPCHCB001"/>
    <m/>
    <s v="Domestic"/>
    <x v="3"/>
    <x v="6"/>
    <s v="BT"/>
    <x v="0"/>
    <n v="300"/>
    <n v="0"/>
    <n v="300"/>
    <n v="0"/>
    <m/>
    <m/>
    <n v="0"/>
    <n v="0"/>
    <n v="0"/>
    <n v="0"/>
    <m/>
    <m/>
  </r>
  <r>
    <x v="0"/>
    <x v="1"/>
    <x v="0"/>
    <d v="2022-01-17T00:00:00"/>
    <d v="2022-01-23T00:00:00"/>
    <x v="0"/>
    <x v="5"/>
    <x v="18"/>
    <s v="W4"/>
    <x v="18"/>
    <s v="BTPOHYBM01"/>
    <m/>
    <s v="Domestic"/>
    <x v="3"/>
    <x v="0"/>
    <s v="Semi"/>
    <x v="0"/>
    <n v="0"/>
    <n v="0"/>
    <n v="0"/>
    <n v="0"/>
    <m/>
    <m/>
    <n v="0"/>
    <n v="0"/>
    <n v="0"/>
    <n v="0"/>
    <m/>
    <m/>
  </r>
  <r>
    <x v="0"/>
    <x v="1"/>
    <x v="0"/>
    <d v="2022-01-17T00:00:00"/>
    <d v="2022-01-23T00:00:00"/>
    <x v="0"/>
    <x v="5"/>
    <x v="18"/>
    <s v="W4"/>
    <x v="18"/>
    <s v="HHCEBV004"/>
    <m/>
    <s v="Domestic"/>
    <x v="3"/>
    <x v="7"/>
    <s v="Ba"/>
    <x v="0"/>
    <n v="400"/>
    <n v="500"/>
    <n v="100"/>
    <n v="0.75"/>
    <m/>
    <m/>
    <n v="500"/>
    <n v="500"/>
    <n v="0"/>
    <n v="1"/>
    <m/>
    <m/>
  </r>
  <r>
    <x v="0"/>
    <x v="1"/>
    <x v="0"/>
    <d v="2022-01-17T00:00:00"/>
    <d v="2022-01-23T00:00:00"/>
    <x v="0"/>
    <x v="5"/>
    <x v="18"/>
    <s v="W4"/>
    <x v="18"/>
    <s v="HHCECV006"/>
    <m/>
    <s v="Domestic"/>
    <x v="3"/>
    <x v="7"/>
    <s v="Ba"/>
    <x v="0"/>
    <n v="0"/>
    <n v="0"/>
    <n v="0"/>
    <n v="0"/>
    <m/>
    <m/>
    <n v="0"/>
    <n v="0"/>
    <n v="0"/>
    <n v="0"/>
    <m/>
    <m/>
  </r>
  <r>
    <x v="0"/>
    <x v="1"/>
    <x v="0"/>
    <d v="2022-01-17T00:00:00"/>
    <d v="2022-01-23T00:00:00"/>
    <x v="0"/>
    <x v="5"/>
    <x v="18"/>
    <s v="W4"/>
    <x v="18"/>
    <s v="HHCEXX001"/>
    <m/>
    <s v="Domestic"/>
    <x v="3"/>
    <x v="5"/>
    <s v="Sa"/>
    <x v="3"/>
    <n v="0"/>
    <n v="0"/>
    <n v="0"/>
    <n v="0"/>
    <m/>
    <m/>
    <n v="0"/>
    <n v="0"/>
    <n v="0"/>
    <n v="0"/>
    <m/>
    <m/>
  </r>
  <r>
    <x v="0"/>
    <x v="1"/>
    <x v="0"/>
    <d v="2022-01-17T00:00:00"/>
    <d v="2022-01-23T00:00:00"/>
    <x v="0"/>
    <x v="5"/>
    <x v="18"/>
    <s v="W4"/>
    <x v="18"/>
    <s v="HHCEXX003"/>
    <m/>
    <s v="Domestic"/>
    <x v="3"/>
    <x v="5"/>
    <s v="Sa"/>
    <x v="3"/>
    <n v="0"/>
    <n v="0"/>
    <n v="0"/>
    <n v="0"/>
    <m/>
    <m/>
    <n v="0"/>
    <n v="0"/>
    <n v="0"/>
    <n v="0"/>
    <m/>
    <m/>
  </r>
  <r>
    <x v="0"/>
    <x v="1"/>
    <x v="0"/>
    <d v="2022-01-17T00:00:00"/>
    <d v="2022-01-23T00:00:00"/>
    <x v="0"/>
    <x v="5"/>
    <x v="18"/>
    <s v="W4"/>
    <x v="18"/>
    <s v="HHCEXX010"/>
    <m/>
    <s v="Domestic"/>
    <x v="3"/>
    <x v="5"/>
    <s v="Sa"/>
    <x v="3"/>
    <n v="3600"/>
    <n v="3600"/>
    <n v="0"/>
    <n v="1"/>
    <m/>
    <m/>
    <n v="3600"/>
    <n v="3600"/>
    <n v="0"/>
    <n v="1"/>
    <m/>
    <m/>
  </r>
  <r>
    <x v="0"/>
    <x v="1"/>
    <x v="0"/>
    <d v="2022-01-17T00:00:00"/>
    <d v="2022-01-23T00:00:00"/>
    <x v="0"/>
    <x v="5"/>
    <x v="18"/>
    <s v="W4"/>
    <x v="18"/>
    <s v="TPCEBV001"/>
    <m/>
    <s v="Domestic"/>
    <x v="3"/>
    <x v="7"/>
    <s v="Ba"/>
    <x v="0"/>
    <n v="700"/>
    <n v="700"/>
    <n v="0"/>
    <n v="1"/>
    <m/>
    <m/>
    <n v="700"/>
    <n v="700"/>
    <n v="0"/>
    <n v="1"/>
    <m/>
    <m/>
  </r>
  <r>
    <x v="0"/>
    <x v="1"/>
    <x v="0"/>
    <d v="2022-01-17T00:00:00"/>
    <d v="2022-01-23T00:00:00"/>
    <x v="0"/>
    <x v="5"/>
    <x v="18"/>
    <s v="W4"/>
    <x v="18"/>
    <s v="TPCEBV017"/>
    <m/>
    <s v="Domestic"/>
    <x v="3"/>
    <x v="7"/>
    <s v="Ba"/>
    <x v="0"/>
    <n v="3400"/>
    <n v="3300"/>
    <n v="100"/>
    <n v="0.97058823529411764"/>
    <m/>
    <m/>
    <n v="3300"/>
    <n v="3300"/>
    <n v="0"/>
    <n v="1"/>
    <m/>
    <m/>
  </r>
  <r>
    <x v="0"/>
    <x v="1"/>
    <x v="0"/>
    <d v="2022-01-17T00:00:00"/>
    <d v="2022-01-23T00:00:00"/>
    <x v="0"/>
    <x v="5"/>
    <x v="18"/>
    <s v="W4"/>
    <x v="18"/>
    <s v="TPCECB004"/>
    <m/>
    <s v="Domestic"/>
    <x v="3"/>
    <x v="8"/>
    <s v="Vi"/>
    <x v="0"/>
    <n v="600"/>
    <n v="750"/>
    <n v="150"/>
    <n v="0.75"/>
    <m/>
    <m/>
    <n v="750"/>
    <n v="750"/>
    <n v="0"/>
    <n v="1"/>
    <m/>
    <m/>
  </r>
  <r>
    <x v="0"/>
    <x v="1"/>
    <x v="0"/>
    <d v="2022-01-17T00:00:00"/>
    <d v="2022-01-23T00:00:00"/>
    <x v="0"/>
    <x v="5"/>
    <x v="18"/>
    <s v="W4"/>
    <x v="18"/>
    <s v="TPCECC006"/>
    <m/>
    <s v="Domestic"/>
    <x v="3"/>
    <x v="6"/>
    <s v="Fi"/>
    <x v="0"/>
    <n v="300"/>
    <n v="300"/>
    <n v="0"/>
    <n v="1"/>
    <m/>
    <m/>
    <n v="300"/>
    <n v="300"/>
    <n v="0"/>
    <n v="1"/>
    <m/>
    <m/>
  </r>
  <r>
    <x v="0"/>
    <x v="1"/>
    <x v="0"/>
    <d v="2022-01-17T00:00:00"/>
    <d v="2022-01-23T00:00:00"/>
    <x v="0"/>
    <x v="5"/>
    <x v="18"/>
    <s v="W4"/>
    <x v="18"/>
    <s v="TPCECL035"/>
    <m/>
    <s v="Domestic"/>
    <x v="3"/>
    <x v="8"/>
    <s v="Vi"/>
    <x v="0"/>
    <n v="200"/>
    <n v="0"/>
    <n v="200"/>
    <n v="0"/>
    <m/>
    <m/>
    <n v="0"/>
    <n v="0"/>
    <n v="0"/>
    <n v="0"/>
    <m/>
    <m/>
  </r>
  <r>
    <x v="0"/>
    <x v="1"/>
    <x v="0"/>
    <d v="2022-01-17T00:00:00"/>
    <d v="2022-01-23T00:00:00"/>
    <x v="0"/>
    <x v="5"/>
    <x v="18"/>
    <s v="W4"/>
    <x v="18"/>
    <s v="TPCECL037"/>
    <m/>
    <s v="Domestic"/>
    <x v="3"/>
    <x v="8"/>
    <s v="Vi"/>
    <x v="0"/>
    <n v="700"/>
    <n v="700"/>
    <n v="0"/>
    <n v="1"/>
    <m/>
    <m/>
    <n v="700"/>
    <n v="700"/>
    <n v="0"/>
    <n v="1"/>
    <m/>
    <m/>
  </r>
  <r>
    <x v="0"/>
    <x v="1"/>
    <x v="0"/>
    <d v="2022-01-17T00:00:00"/>
    <d v="2022-01-23T00:00:00"/>
    <x v="0"/>
    <x v="5"/>
    <x v="18"/>
    <s v="W4"/>
    <x v="18"/>
    <s v="TPCECL038"/>
    <m/>
    <s v="Domestic"/>
    <x v="3"/>
    <x v="8"/>
    <s v="Vi"/>
    <x v="0"/>
    <n v="6840"/>
    <n v="3770"/>
    <n v="3070"/>
    <n v="0.55116959064327486"/>
    <m/>
    <m/>
    <n v="3770"/>
    <n v="3770"/>
    <n v="0"/>
    <n v="1"/>
    <m/>
    <m/>
  </r>
  <r>
    <x v="0"/>
    <x v="1"/>
    <x v="0"/>
    <d v="2022-01-17T00:00:00"/>
    <d v="2022-01-23T00:00:00"/>
    <x v="0"/>
    <x v="5"/>
    <x v="18"/>
    <s v="W4"/>
    <x v="18"/>
    <s v="TPCECL042"/>
    <m/>
    <s v="Domestic"/>
    <x v="3"/>
    <x v="8"/>
    <s v="Vi"/>
    <x v="0"/>
    <n v="700"/>
    <n v="1300"/>
    <n v="600"/>
    <n v="0.1428571428571429"/>
    <m/>
    <m/>
    <n v="1300"/>
    <n v="1300"/>
    <n v="0"/>
    <n v="1"/>
    <m/>
    <m/>
  </r>
  <r>
    <x v="0"/>
    <x v="1"/>
    <x v="0"/>
    <d v="2022-01-17T00:00:00"/>
    <d v="2022-01-23T00:00:00"/>
    <x v="0"/>
    <x v="5"/>
    <x v="18"/>
    <s v="W4"/>
    <x v="18"/>
    <s v="TPCECL043"/>
    <m/>
    <s v="Domestic"/>
    <x v="3"/>
    <x v="8"/>
    <s v="Vi"/>
    <x v="0"/>
    <n v="120"/>
    <n v="60"/>
    <n v="60"/>
    <n v="0.5"/>
    <m/>
    <m/>
    <n v="60"/>
    <n v="60"/>
    <n v="0"/>
    <n v="1"/>
    <m/>
    <m/>
  </r>
  <r>
    <x v="0"/>
    <x v="1"/>
    <x v="0"/>
    <d v="2022-01-17T00:00:00"/>
    <d v="2022-01-23T00:00:00"/>
    <x v="0"/>
    <x v="5"/>
    <x v="18"/>
    <s v="W4"/>
    <x v="18"/>
    <s v="TPCECL044"/>
    <m/>
    <s v="Domestic"/>
    <x v="3"/>
    <x v="8"/>
    <s v="Vi"/>
    <x v="0"/>
    <n v="270"/>
    <n v="250"/>
    <n v="20"/>
    <n v="0.92592592592592593"/>
    <m/>
    <m/>
    <n v="250"/>
    <n v="250"/>
    <n v="0"/>
    <n v="1"/>
    <m/>
    <m/>
  </r>
  <r>
    <x v="0"/>
    <x v="1"/>
    <x v="0"/>
    <d v="2022-01-17T00:00:00"/>
    <d v="2022-01-23T00:00:00"/>
    <x v="0"/>
    <x v="5"/>
    <x v="18"/>
    <s v="W4"/>
    <x v="18"/>
    <s v="TPCECL045"/>
    <m/>
    <s v="Domestic"/>
    <x v="3"/>
    <x v="8"/>
    <s v="Vi"/>
    <x v="0"/>
    <n v="1150"/>
    <n v="1050"/>
    <n v="100"/>
    <n v="0.91304347826086962"/>
    <m/>
    <m/>
    <n v="1050"/>
    <n v="1050"/>
    <n v="0"/>
    <n v="1"/>
    <m/>
    <m/>
  </r>
  <r>
    <x v="0"/>
    <x v="1"/>
    <x v="0"/>
    <d v="2022-01-17T00:00:00"/>
    <d v="2022-01-23T00:00:00"/>
    <x v="0"/>
    <x v="5"/>
    <x v="18"/>
    <s v="W4"/>
    <x v="18"/>
    <s v="TPCECL046"/>
    <m/>
    <s v="Domestic"/>
    <x v="3"/>
    <x v="8"/>
    <s v="Vi"/>
    <x v="0"/>
    <n v="1900"/>
    <n v="2620"/>
    <n v="720"/>
    <n v="0.6210526315789473"/>
    <m/>
    <m/>
    <n v="2620"/>
    <n v="2620"/>
    <n v="0"/>
    <n v="1"/>
    <m/>
    <m/>
  </r>
  <r>
    <x v="0"/>
    <x v="1"/>
    <x v="0"/>
    <d v="2022-01-17T00:00:00"/>
    <d v="2022-01-23T00:00:00"/>
    <x v="0"/>
    <x v="5"/>
    <x v="18"/>
    <s v="W4"/>
    <x v="18"/>
    <s v="TPCECLT39"/>
    <m/>
    <s v="Domestic"/>
    <x v="3"/>
    <x v="8"/>
    <s v="Vi"/>
    <x v="0"/>
    <n v="700"/>
    <n v="700"/>
    <n v="0"/>
    <n v="1"/>
    <m/>
    <m/>
    <n v="700"/>
    <n v="700"/>
    <n v="0"/>
    <n v="1"/>
    <m/>
    <m/>
  </r>
  <r>
    <x v="0"/>
    <x v="1"/>
    <x v="0"/>
    <d v="2022-01-17T00:00:00"/>
    <d v="2022-01-23T00:00:00"/>
    <x v="0"/>
    <x v="5"/>
    <x v="18"/>
    <s v="W4"/>
    <x v="18"/>
    <s v="TPCECV001"/>
    <m/>
    <s v="Domestic"/>
    <x v="3"/>
    <x v="7"/>
    <s v="Ba"/>
    <x v="6"/>
    <n v="1400"/>
    <n v="0"/>
    <n v="1400"/>
    <n v="0"/>
    <m/>
    <m/>
    <n v="1400"/>
    <n v="0"/>
    <n v="1400"/>
    <n v="0"/>
    <m/>
    <m/>
  </r>
  <r>
    <x v="0"/>
    <x v="1"/>
    <x v="0"/>
    <d v="2022-01-17T00:00:00"/>
    <d v="2022-01-23T00:00:00"/>
    <x v="0"/>
    <x v="5"/>
    <x v="18"/>
    <s v="W4"/>
    <x v="18"/>
    <s v="TPCECV002"/>
    <m/>
    <s v="Domestic"/>
    <x v="3"/>
    <x v="7"/>
    <s v="Ba"/>
    <x v="6"/>
    <n v="800"/>
    <n v="0"/>
    <n v="800"/>
    <n v="0"/>
    <m/>
    <m/>
    <n v="1000"/>
    <n v="0"/>
    <n v="1000"/>
    <n v="0"/>
    <m/>
    <m/>
  </r>
  <r>
    <x v="0"/>
    <x v="1"/>
    <x v="0"/>
    <d v="2022-01-17T00:00:00"/>
    <d v="2022-01-23T00:00:00"/>
    <x v="0"/>
    <x v="5"/>
    <x v="18"/>
    <s v="W4"/>
    <x v="18"/>
    <s v="TPCECV022"/>
    <m/>
    <s v="Domestic"/>
    <x v="3"/>
    <x v="7"/>
    <s v="Ba"/>
    <x v="6"/>
    <n v="10500"/>
    <n v="0"/>
    <n v="10500"/>
    <n v="0"/>
    <m/>
    <m/>
    <n v="9300"/>
    <n v="0"/>
    <n v="9300"/>
    <n v="0"/>
    <m/>
    <m/>
  </r>
  <r>
    <x v="0"/>
    <x v="1"/>
    <x v="0"/>
    <d v="2022-01-17T00:00:00"/>
    <d v="2022-01-23T00:00:00"/>
    <x v="0"/>
    <x v="5"/>
    <x v="18"/>
    <s v="W4"/>
    <x v="18"/>
    <s v="TPCELT001"/>
    <m/>
    <s v="Domestic"/>
    <x v="3"/>
    <x v="7"/>
    <s v="Ba"/>
    <x v="0"/>
    <n v="3000"/>
    <n v="3000"/>
    <n v="0"/>
    <n v="1"/>
    <m/>
    <m/>
    <n v="3000"/>
    <n v="3000"/>
    <n v="0"/>
    <n v="1"/>
    <m/>
    <m/>
  </r>
  <r>
    <x v="0"/>
    <x v="1"/>
    <x v="0"/>
    <d v="2022-01-17T00:00:00"/>
    <d v="2022-01-23T00:00:00"/>
    <x v="0"/>
    <x v="5"/>
    <x v="18"/>
    <s v="W4"/>
    <x v="18"/>
    <s v="TPCEMM001"/>
    <m/>
    <s v="Domestic"/>
    <x v="3"/>
    <x v="9"/>
    <s v="Me"/>
    <x v="0"/>
    <n v="0"/>
    <n v="0"/>
    <n v="0"/>
    <n v="0"/>
    <m/>
    <m/>
    <n v="0"/>
    <n v="0"/>
    <n v="0"/>
    <n v="0"/>
    <m/>
    <m/>
  </r>
  <r>
    <x v="0"/>
    <x v="1"/>
    <x v="0"/>
    <d v="2022-01-17T00:00:00"/>
    <d v="2022-01-23T00:00:00"/>
    <x v="0"/>
    <x v="5"/>
    <x v="18"/>
    <s v="W4"/>
    <x v="18"/>
    <s v="TPCEMM003"/>
    <m/>
    <s v="Domestic"/>
    <x v="3"/>
    <x v="9"/>
    <s v="Me"/>
    <x v="0"/>
    <n v="3800"/>
    <n v="3000"/>
    <n v="800"/>
    <n v="0.78947368421052633"/>
    <m/>
    <m/>
    <n v="3000"/>
    <n v="3000"/>
    <n v="0"/>
    <n v="1"/>
    <m/>
    <m/>
  </r>
  <r>
    <x v="0"/>
    <x v="1"/>
    <x v="0"/>
    <d v="2022-01-17T00:00:00"/>
    <d v="2022-01-23T00:00:00"/>
    <x v="0"/>
    <x v="5"/>
    <x v="18"/>
    <s v="W4"/>
    <x v="18"/>
    <s v="TPCTOHYB01"/>
    <m/>
    <s v="Domestic"/>
    <x v="3"/>
    <x v="2"/>
    <s v="Re"/>
    <x v="0"/>
    <n v="0"/>
    <n v="0"/>
    <n v="0"/>
    <n v="0"/>
    <m/>
    <m/>
    <n v="0"/>
    <n v="0"/>
    <n v="0"/>
    <n v="0"/>
    <m/>
    <m/>
  </r>
  <r>
    <x v="0"/>
    <x v="1"/>
    <x v="0"/>
    <d v="2022-01-17T00:00:00"/>
    <d v="2022-01-23T00:00:00"/>
    <x v="0"/>
    <x v="5"/>
    <x v="18"/>
    <s v="W4"/>
    <x v="18"/>
    <s v="TPCTOHYB02"/>
    <m/>
    <s v="Domestic"/>
    <x v="3"/>
    <x v="2"/>
    <s v="Re"/>
    <x v="0"/>
    <n v="0"/>
    <n v="0"/>
    <n v="0"/>
    <n v="0"/>
    <m/>
    <m/>
    <n v="0"/>
    <n v="0"/>
    <n v="0"/>
    <n v="0"/>
    <m/>
    <m/>
  </r>
  <r>
    <x v="0"/>
    <x v="1"/>
    <x v="0"/>
    <d v="2022-01-17T00:00:00"/>
    <d v="2022-01-23T00:00:00"/>
    <x v="0"/>
    <x v="5"/>
    <x v="18"/>
    <s v="W4"/>
    <x v="18"/>
    <s v="TPCTOHYB04"/>
    <m/>
    <s v="Domestic"/>
    <x v="3"/>
    <x v="2"/>
    <s v="Re"/>
    <x v="0"/>
    <n v="0"/>
    <n v="0"/>
    <n v="0"/>
    <n v="0"/>
    <m/>
    <m/>
    <n v="0"/>
    <n v="0"/>
    <n v="0"/>
    <n v="0"/>
    <m/>
    <m/>
  </r>
  <r>
    <x v="0"/>
    <x v="1"/>
    <x v="0"/>
    <d v="2022-01-17T00:00:00"/>
    <d v="2022-01-23T00:00:00"/>
    <x v="0"/>
    <x v="5"/>
    <x v="18"/>
    <s v="W4"/>
    <x v="18"/>
    <s v="11VMB00431"/>
    <m/>
    <s v="Domestic"/>
    <x v="4"/>
    <x v="10"/>
    <s v="K-"/>
    <x v="1"/>
    <n v="0"/>
    <n v="0"/>
    <n v="0"/>
    <n v="0"/>
    <m/>
    <m/>
    <n v="0"/>
    <n v="0"/>
    <n v="0"/>
    <n v="0"/>
    <m/>
    <m/>
  </r>
  <r>
    <x v="0"/>
    <x v="1"/>
    <x v="0"/>
    <d v="2022-01-17T00:00:00"/>
    <d v="2022-01-23T00:00:00"/>
    <x v="0"/>
    <x v="5"/>
    <x v="18"/>
    <s v="W4"/>
    <x v="18"/>
    <s v="11VMB00434"/>
    <m/>
    <s v="Domestic"/>
    <x v="4"/>
    <x v="10"/>
    <s v="K-"/>
    <x v="1"/>
    <n v="0"/>
    <n v="0"/>
    <n v="0"/>
    <n v="0"/>
    <m/>
    <m/>
    <n v="0"/>
    <n v="0"/>
    <n v="0"/>
    <n v="0"/>
    <m/>
    <m/>
  </r>
  <r>
    <x v="0"/>
    <x v="1"/>
    <x v="0"/>
    <d v="2022-01-17T00:00:00"/>
    <d v="2022-01-23T00:00:00"/>
    <x v="0"/>
    <x v="5"/>
    <x v="18"/>
    <s v="W4"/>
    <x v="18"/>
    <s v="11VMB00437"/>
    <m/>
    <s v="Domestic"/>
    <x v="4"/>
    <x v="10"/>
    <s v="K-"/>
    <x v="1"/>
    <n v="0"/>
    <n v="0"/>
    <n v="0"/>
    <n v="0"/>
    <m/>
    <m/>
    <n v="0"/>
    <n v="0"/>
    <n v="0"/>
    <n v="0"/>
    <m/>
    <m/>
  </r>
  <r>
    <x v="0"/>
    <x v="1"/>
    <x v="0"/>
    <d v="2022-01-17T00:00:00"/>
    <d v="2022-01-23T00:00:00"/>
    <x v="0"/>
    <x v="5"/>
    <x v="18"/>
    <s v="W4"/>
    <x v="18"/>
    <s v="11VMB00438"/>
    <m/>
    <s v="Domestic"/>
    <x v="4"/>
    <x v="10"/>
    <s v="K-"/>
    <x v="1"/>
    <n v="0"/>
    <n v="0"/>
    <n v="0"/>
    <n v="0"/>
    <m/>
    <m/>
    <n v="0"/>
    <n v="0"/>
    <n v="0"/>
    <n v="0"/>
    <m/>
    <m/>
  </r>
  <r>
    <x v="0"/>
    <x v="1"/>
    <x v="0"/>
    <d v="2022-01-17T00:00:00"/>
    <d v="2022-01-23T00:00:00"/>
    <x v="0"/>
    <x v="5"/>
    <x v="18"/>
    <s v="W4"/>
    <x v="18"/>
    <s v="11VMB00440"/>
    <m/>
    <s v="Domestic"/>
    <x v="4"/>
    <x v="10"/>
    <s v="K-"/>
    <x v="1"/>
    <n v="0"/>
    <n v="0"/>
    <n v="0"/>
    <n v="0"/>
    <m/>
    <m/>
    <n v="0"/>
    <n v="0"/>
    <n v="0"/>
    <n v="0"/>
    <m/>
    <m/>
  </r>
  <r>
    <x v="0"/>
    <x v="1"/>
    <x v="0"/>
    <d v="2022-01-17T00:00:00"/>
    <d v="2022-01-23T00:00:00"/>
    <x v="0"/>
    <x v="5"/>
    <x v="18"/>
    <s v="W4"/>
    <x v="18"/>
    <s v="11VMB00342"/>
    <m/>
    <s v="Export"/>
    <x v="5"/>
    <x v="2"/>
    <s v=""/>
    <x v="4"/>
    <n v="2000"/>
    <n v="1988.56"/>
    <n v="11.440000000000055"/>
    <n v="0.99427999999999994"/>
    <m/>
    <m/>
    <n v="2000"/>
    <n v="1988.56"/>
    <n v="11.440000000000055"/>
    <n v="0.99427999999999994"/>
    <m/>
    <m/>
  </r>
  <r>
    <x v="0"/>
    <x v="1"/>
    <x v="0"/>
    <d v="2022-01-17T00:00:00"/>
    <d v="2022-01-23T00:00:00"/>
    <x v="0"/>
    <x v="5"/>
    <x v="18"/>
    <s v="W4"/>
    <x v="18"/>
    <s v="11VMB00343"/>
    <m/>
    <s v="Domestic"/>
    <x v="5"/>
    <x v="2"/>
    <s v="Ri"/>
    <x v="4"/>
    <n v="0"/>
    <n v="0"/>
    <n v="0"/>
    <n v="0"/>
    <m/>
    <m/>
    <n v="330"/>
    <n v="0"/>
    <n v="330"/>
    <n v="0"/>
    <m/>
    <m/>
  </r>
  <r>
    <x v="0"/>
    <x v="1"/>
    <x v="0"/>
    <d v="2022-01-17T00:00:00"/>
    <d v="2022-01-23T00:00:00"/>
    <x v="0"/>
    <x v="5"/>
    <x v="18"/>
    <s v="W4"/>
    <x v="18"/>
    <s v="11VMB00344"/>
    <m/>
    <s v="Export"/>
    <x v="5"/>
    <x v="2"/>
    <s v="Ri"/>
    <x v="4"/>
    <n v="0"/>
    <n v="0"/>
    <n v="0"/>
    <n v="0"/>
    <m/>
    <m/>
    <n v="0"/>
    <n v="0"/>
    <n v="0"/>
    <n v="0"/>
    <m/>
    <m/>
  </r>
  <r>
    <x v="0"/>
    <x v="1"/>
    <x v="0"/>
    <d v="2022-01-17T00:00:00"/>
    <d v="2022-01-23T00:00:00"/>
    <x v="0"/>
    <x v="5"/>
    <x v="18"/>
    <s v="W4"/>
    <x v="18"/>
    <s v="11VMB00345"/>
    <m/>
    <s v="Domestic"/>
    <x v="5"/>
    <x v="2"/>
    <s v=""/>
    <x v="4"/>
    <n v="0"/>
    <n v="0"/>
    <n v="0"/>
    <n v="0"/>
    <m/>
    <m/>
    <n v="0"/>
    <n v="0"/>
    <n v="0"/>
    <n v="0"/>
    <m/>
    <m/>
  </r>
  <r>
    <x v="0"/>
    <x v="1"/>
    <x v="0"/>
    <d v="2022-01-17T00:00:00"/>
    <d v="2022-01-23T00:00:00"/>
    <x v="0"/>
    <x v="5"/>
    <x v="18"/>
    <s v="W4"/>
    <x v="18"/>
    <s v="11VMB00405"/>
    <m/>
    <s v="Domestic"/>
    <x v="5"/>
    <x v="10"/>
    <s v=""/>
    <x v="1"/>
    <n v="0"/>
    <n v="0"/>
    <n v="0"/>
    <n v="0"/>
    <m/>
    <m/>
    <n v="0"/>
    <n v="0"/>
    <n v="0"/>
    <n v="0"/>
    <m/>
    <m/>
  </r>
  <r>
    <x v="0"/>
    <x v="1"/>
    <x v="0"/>
    <d v="2022-01-17T00:00:00"/>
    <d v="2022-01-23T00:00:00"/>
    <x v="0"/>
    <x v="5"/>
    <x v="18"/>
    <s v="W4"/>
    <x v="18"/>
    <s v="11VMB00406"/>
    <m/>
    <s v="Domestic"/>
    <x v="5"/>
    <x v="10"/>
    <s v="Co"/>
    <x v="1"/>
    <n v="0"/>
    <n v="0"/>
    <n v="0"/>
    <n v="0"/>
    <m/>
    <m/>
    <n v="0"/>
    <n v="0"/>
    <n v="0"/>
    <n v="0"/>
    <m/>
    <m/>
  </r>
  <r>
    <x v="0"/>
    <x v="1"/>
    <x v="0"/>
    <d v="2022-01-17T00:00:00"/>
    <d v="2022-01-23T00:00:00"/>
    <x v="0"/>
    <x v="5"/>
    <x v="18"/>
    <s v="W4"/>
    <x v="18"/>
    <s v="11VMB00408"/>
    <m/>
    <s v="Domestic"/>
    <x v="5"/>
    <x v="10"/>
    <s v="Co"/>
    <x v="1"/>
    <n v="0"/>
    <n v="0"/>
    <n v="0"/>
    <n v="0"/>
    <m/>
    <m/>
    <n v="0"/>
    <n v="0"/>
    <n v="0"/>
    <n v="0"/>
    <m/>
    <m/>
  </r>
  <r>
    <x v="0"/>
    <x v="1"/>
    <x v="0"/>
    <d v="2022-01-17T00:00:00"/>
    <d v="2022-01-23T00:00:00"/>
    <x v="0"/>
    <x v="5"/>
    <x v="18"/>
    <s v="W4"/>
    <x v="18"/>
    <s v="11VMB00409"/>
    <m/>
    <s v="Domestic"/>
    <x v="5"/>
    <x v="10"/>
    <s v=""/>
    <x v="1"/>
    <n v="0"/>
    <n v="0"/>
    <n v="0"/>
    <n v="0"/>
    <m/>
    <m/>
    <n v="0"/>
    <n v="0"/>
    <n v="0"/>
    <n v="0"/>
    <m/>
    <m/>
  </r>
  <r>
    <x v="0"/>
    <x v="1"/>
    <x v="0"/>
    <d v="2022-01-17T00:00:00"/>
    <d v="2022-01-23T00:00:00"/>
    <x v="0"/>
    <x v="5"/>
    <x v="18"/>
    <s v="W4"/>
    <x v="18"/>
    <s v="12EUR00003"/>
    <m/>
    <s v="Export"/>
    <x v="5"/>
    <x v="10"/>
    <s v=""/>
    <x v="1"/>
    <n v="0"/>
    <n v="0"/>
    <n v="0"/>
    <n v="0"/>
    <m/>
    <m/>
    <n v="0"/>
    <n v="0"/>
    <n v="0"/>
    <n v="0"/>
    <m/>
    <m/>
  </r>
  <r>
    <x v="0"/>
    <x v="1"/>
    <x v="0"/>
    <d v="2022-01-17T00:00:00"/>
    <d v="2022-01-23T00:00:00"/>
    <x v="0"/>
    <x v="5"/>
    <x v="18"/>
    <s v="W4"/>
    <x v="18"/>
    <s v="12EUR00004"/>
    <m/>
    <s v="Export"/>
    <x v="5"/>
    <x v="10"/>
    <s v=""/>
    <x v="1"/>
    <n v="0"/>
    <n v="0"/>
    <n v="0"/>
    <n v="0"/>
    <m/>
    <m/>
    <n v="0"/>
    <n v="0"/>
    <n v="0"/>
    <n v="0"/>
    <m/>
    <m/>
  </r>
  <r>
    <x v="0"/>
    <x v="1"/>
    <x v="0"/>
    <d v="2022-01-17T00:00:00"/>
    <d v="2022-01-23T00:00:00"/>
    <x v="0"/>
    <x v="5"/>
    <x v="18"/>
    <s v="W4"/>
    <x v="18"/>
    <s v="12EUR00005"/>
    <m/>
    <s v="Export"/>
    <x v="5"/>
    <x v="10"/>
    <s v=""/>
    <x v="1"/>
    <n v="0"/>
    <n v="0"/>
    <n v="0"/>
    <n v="0"/>
    <m/>
    <m/>
    <n v="0"/>
    <n v="0"/>
    <n v="0"/>
    <n v="0"/>
    <m/>
    <m/>
  </r>
  <r>
    <x v="0"/>
    <x v="1"/>
    <x v="0"/>
    <d v="2022-01-17T00:00:00"/>
    <d v="2022-01-23T00:00:00"/>
    <x v="0"/>
    <x v="5"/>
    <x v="18"/>
    <s v="W4"/>
    <x v="18"/>
    <s v="12EUR00006"/>
    <m/>
    <s v="Export"/>
    <x v="5"/>
    <x v="10"/>
    <s v=""/>
    <x v="1"/>
    <n v="0"/>
    <n v="0"/>
    <n v="0"/>
    <n v="0"/>
    <m/>
    <m/>
    <n v="0"/>
    <n v="0"/>
    <n v="0"/>
    <n v="0"/>
    <m/>
    <m/>
  </r>
  <r>
    <x v="0"/>
    <x v="1"/>
    <x v="0"/>
    <d v="2022-01-17T00:00:00"/>
    <d v="2022-01-23T00:00:00"/>
    <x v="0"/>
    <x v="5"/>
    <x v="18"/>
    <s v="W4"/>
    <x v="18"/>
    <s v="TPCECC004"/>
    <m/>
    <s v="Domestic"/>
    <x v="5"/>
    <x v="10"/>
    <s v="Co"/>
    <x v="0"/>
    <n v="0"/>
    <n v="600"/>
    <n v="600"/>
    <n v="0"/>
    <m/>
    <m/>
    <n v="600"/>
    <n v="600"/>
    <n v="0"/>
    <n v="1"/>
    <m/>
    <m/>
  </r>
  <r>
    <x v="0"/>
    <x v="1"/>
    <x v="0"/>
    <d v="2022-01-17T00:00:00"/>
    <d v="2022-01-23T00:00:00"/>
    <x v="0"/>
    <x v="5"/>
    <x v="18"/>
    <s v="W4"/>
    <x v="18"/>
    <s v="TPCECC005"/>
    <m/>
    <s v="Domestic"/>
    <x v="5"/>
    <x v="10"/>
    <s v="Co"/>
    <x v="0"/>
    <n v="1200"/>
    <n v="1200"/>
    <n v="0"/>
    <n v="1"/>
    <m/>
    <m/>
    <n v="1200"/>
    <n v="1200"/>
    <n v="0"/>
    <n v="1"/>
    <m/>
    <m/>
  </r>
  <r>
    <x v="0"/>
    <x v="1"/>
    <x v="0"/>
    <d v="2022-01-17T00:00:00"/>
    <d v="2022-01-23T00:00:00"/>
    <x v="0"/>
    <x v="5"/>
    <x v="18"/>
    <s v="W4"/>
    <x v="18"/>
    <s v="TPCECC007"/>
    <m/>
    <s v="Domestic"/>
    <x v="5"/>
    <x v="10"/>
    <s v="Co"/>
    <x v="0"/>
    <n v="0"/>
    <n v="0"/>
    <n v="0"/>
    <n v="0"/>
    <m/>
    <m/>
    <n v="0"/>
    <n v="0"/>
    <n v="0"/>
    <n v="0"/>
    <m/>
    <m/>
  </r>
  <r>
    <x v="0"/>
    <x v="1"/>
    <x v="0"/>
    <d v="2022-01-17T00:00:00"/>
    <d v="2022-01-23T00:00:00"/>
    <x v="0"/>
    <x v="5"/>
    <x v="18"/>
    <s v="W4"/>
    <x v="18"/>
    <s v="TRCEOL009"/>
    <m/>
    <s v="Domestic"/>
    <x v="6"/>
    <x v="3"/>
    <s v="Te"/>
    <x v="0"/>
    <n v="0"/>
    <n v="0"/>
    <n v="0"/>
    <n v="0"/>
    <m/>
    <m/>
    <n v="0"/>
    <n v="0"/>
    <n v="0"/>
    <n v="0"/>
    <m/>
    <m/>
  </r>
  <r>
    <x v="0"/>
    <x v="1"/>
    <x v="0"/>
    <d v="2022-01-17T00:00:00"/>
    <d v="2022-01-23T00:00:00"/>
    <x v="0"/>
    <x v="5"/>
    <x v="18"/>
    <s v="W4"/>
    <x v="18"/>
    <s v="TRCEOL024"/>
    <m/>
    <s v="Domestic"/>
    <x v="6"/>
    <x v="3"/>
    <s v="Te"/>
    <x v="0"/>
    <n v="1200"/>
    <n v="1200"/>
    <n v="0"/>
    <n v="1"/>
    <m/>
    <m/>
    <n v="1200"/>
    <n v="1200"/>
    <n v="0"/>
    <n v="1"/>
    <m/>
    <m/>
  </r>
  <r>
    <x v="0"/>
    <x v="1"/>
    <x v="0"/>
    <d v="2022-01-17T00:00:00"/>
    <d v="2022-01-23T00:00:00"/>
    <x v="0"/>
    <x v="5"/>
    <x v="18"/>
    <s v="W4"/>
    <x v="18"/>
    <s v="TRCEOL032"/>
    <m/>
    <s v="Domestic"/>
    <x v="6"/>
    <x v="3"/>
    <s v=""/>
    <x v="0"/>
    <n v="0"/>
    <n v="0"/>
    <n v="0"/>
    <n v="0"/>
    <m/>
    <m/>
    <n v="0"/>
    <n v="0"/>
    <n v="0"/>
    <n v="0"/>
    <m/>
    <m/>
  </r>
  <r>
    <x v="0"/>
    <x v="1"/>
    <x v="0"/>
    <d v="2022-01-17T00:00:00"/>
    <d v="2022-01-23T00:00:00"/>
    <x v="0"/>
    <x v="5"/>
    <x v="18"/>
    <s v="W4"/>
    <x v="18"/>
    <s v="TRCEOL033"/>
    <m/>
    <s v="Domestic"/>
    <x v="6"/>
    <x v="3"/>
    <s v="Te"/>
    <x v="0"/>
    <n v="0"/>
    <n v="0"/>
    <n v="0"/>
    <n v="0"/>
    <m/>
    <m/>
    <n v="0"/>
    <n v="0"/>
    <n v="0"/>
    <n v="0"/>
    <m/>
    <m/>
  </r>
  <r>
    <x v="0"/>
    <x v="1"/>
    <x v="0"/>
    <d v="2022-01-17T00:00:00"/>
    <d v="2022-01-23T00:00:00"/>
    <x v="0"/>
    <x v="5"/>
    <x v="18"/>
    <s v="W4"/>
    <x v="18"/>
    <s v="TRCEOL035"/>
    <m/>
    <s v="Domestic"/>
    <x v="6"/>
    <x v="3"/>
    <s v="Te"/>
    <x v="0"/>
    <n v="0"/>
    <n v="0"/>
    <n v="0"/>
    <n v="0"/>
    <m/>
    <m/>
    <n v="0"/>
    <n v="0"/>
    <n v="0"/>
    <n v="0"/>
    <m/>
    <m/>
  </r>
  <r>
    <x v="0"/>
    <x v="1"/>
    <x v="0"/>
    <d v="2022-01-17T00:00:00"/>
    <d v="2022-01-23T00:00:00"/>
    <x v="0"/>
    <x v="5"/>
    <x v="18"/>
    <s v="W4"/>
    <x v="18"/>
    <s v="TRCEOL037"/>
    <m/>
    <s v="Domestic"/>
    <x v="6"/>
    <x v="3"/>
    <s v=""/>
    <x v="0"/>
    <n v="0"/>
    <n v="0"/>
    <n v="0"/>
    <n v="0"/>
    <m/>
    <m/>
    <n v="0"/>
    <n v="0"/>
    <n v="0"/>
    <n v="0"/>
    <m/>
    <m/>
  </r>
  <r>
    <x v="0"/>
    <x v="1"/>
    <x v="0"/>
    <d v="2022-01-17T00:00:00"/>
    <d v="2022-01-23T00:00:00"/>
    <x v="0"/>
    <x v="5"/>
    <x v="18"/>
    <s v="W4"/>
    <x v="18"/>
    <s v="TRCEOL039"/>
    <m/>
    <s v="Domestic"/>
    <x v="6"/>
    <x v="3"/>
    <s v="Te"/>
    <x v="0"/>
    <n v="150"/>
    <n v="150"/>
    <n v="0"/>
    <n v="1"/>
    <m/>
    <m/>
    <n v="150"/>
    <n v="150"/>
    <n v="0"/>
    <n v="1"/>
    <m/>
    <m/>
  </r>
  <r>
    <x v="0"/>
    <x v="1"/>
    <x v="0"/>
    <d v="2022-01-17T00:00:00"/>
    <d v="2022-01-23T00:00:00"/>
    <x v="0"/>
    <x v="5"/>
    <x v="18"/>
    <s v="W4"/>
    <x v="18"/>
    <s v="TPCESO003"/>
    <m/>
    <s v="Domestic"/>
    <x v="7"/>
    <x v="5"/>
    <s v=""/>
    <x v="0"/>
    <n v="0"/>
    <n v="0"/>
    <n v="0"/>
    <n v="0"/>
    <m/>
    <m/>
    <n v="0"/>
    <n v="0"/>
    <n v="0"/>
    <n v="0"/>
    <m/>
    <m/>
  </r>
  <r>
    <x v="0"/>
    <x v="1"/>
    <x v="0"/>
    <d v="2022-01-17T00:00:00"/>
    <d v="2022-01-23T00:00:00"/>
    <x v="0"/>
    <x v="5"/>
    <x v="18"/>
    <s v="W4"/>
    <x v="18"/>
    <s v="TPCESO004"/>
    <m/>
    <s v="Domestic"/>
    <x v="7"/>
    <x v="5"/>
    <s v=""/>
    <x v="0"/>
    <n v="0"/>
    <n v="0"/>
    <n v="0"/>
    <n v="0"/>
    <m/>
    <m/>
    <n v="0"/>
    <n v="0"/>
    <n v="0"/>
    <n v="0"/>
    <m/>
    <m/>
  </r>
  <r>
    <x v="0"/>
    <x v="1"/>
    <x v="0"/>
    <d v="2022-01-10T00:00:00"/>
    <d v="2022-01-16T00:00:00"/>
    <x v="0"/>
    <x v="5"/>
    <x v="19"/>
    <s v="W3"/>
    <x v="19"/>
    <s v="BTPOHYBC01"/>
    <m/>
    <s v="Domestic"/>
    <x v="0"/>
    <x v="2"/>
    <s v=""/>
    <x v="0"/>
    <n v="0"/>
    <n v="0"/>
    <n v="0"/>
    <n v="0"/>
    <m/>
    <m/>
    <n v="0"/>
    <n v="0"/>
    <n v="0"/>
    <n v="0"/>
    <m/>
    <m/>
  </r>
  <r>
    <x v="0"/>
    <x v="1"/>
    <x v="0"/>
    <d v="2022-01-10T00:00:00"/>
    <d v="2022-01-16T00:00:00"/>
    <x v="0"/>
    <x v="5"/>
    <x v="19"/>
    <s v="W3"/>
    <x v="19"/>
    <s v="TPCEBB033"/>
    <m/>
    <s v="Domestic"/>
    <x v="0"/>
    <x v="2"/>
    <s v="So"/>
    <x v="0"/>
    <n v="600"/>
    <n v="586.19999999999993"/>
    <n v="13.800000000000068"/>
    <n v="0.97699999999999987"/>
    <m/>
    <m/>
    <n v="600"/>
    <n v="586.19999999999993"/>
    <n v="13.800000000000068"/>
    <n v="0.97699999999999987"/>
    <m/>
    <m/>
  </r>
  <r>
    <x v="0"/>
    <x v="1"/>
    <x v="0"/>
    <d v="2022-01-10T00:00:00"/>
    <d v="2022-01-16T00:00:00"/>
    <x v="0"/>
    <x v="5"/>
    <x v="19"/>
    <s v="W3"/>
    <x v="19"/>
    <s v="TPCEBB034"/>
    <m/>
    <s v="Domestic"/>
    <x v="0"/>
    <x v="2"/>
    <s v="So"/>
    <x v="0"/>
    <n v="1200"/>
    <n v="1189.8"/>
    <n v="10.200000000000045"/>
    <n v="0.99149999999999994"/>
    <m/>
    <m/>
    <n v="1200"/>
    <n v="1189.8"/>
    <n v="10.200000000000045"/>
    <n v="0.99149999999999994"/>
    <m/>
    <m/>
  </r>
  <r>
    <x v="0"/>
    <x v="1"/>
    <x v="0"/>
    <d v="2022-01-10T00:00:00"/>
    <d v="2022-01-16T00:00:00"/>
    <x v="0"/>
    <x v="5"/>
    <x v="19"/>
    <s v="W3"/>
    <x v="19"/>
    <s v="TPCEBX040"/>
    <m/>
    <s v="Domestic"/>
    <x v="0"/>
    <x v="1"/>
    <s v="Ma"/>
    <x v="0"/>
    <n v="0"/>
    <n v="0"/>
    <n v="0"/>
    <n v="0"/>
    <m/>
    <m/>
    <n v="0"/>
    <n v="0"/>
    <n v="0"/>
    <n v="0"/>
    <m/>
    <m/>
  </r>
  <r>
    <x v="0"/>
    <x v="1"/>
    <x v="0"/>
    <d v="2022-01-10T00:00:00"/>
    <d v="2022-01-16T00:00:00"/>
    <x v="0"/>
    <x v="5"/>
    <x v="19"/>
    <s v="W3"/>
    <x v="19"/>
    <s v="TPCEBX043"/>
    <m/>
    <s v="Domestic"/>
    <x v="0"/>
    <x v="1"/>
    <s v="Ma"/>
    <x v="0"/>
    <n v="0"/>
    <n v="0"/>
    <n v="0"/>
    <n v="0"/>
    <m/>
    <m/>
    <n v="3000"/>
    <n v="0"/>
    <n v="3000"/>
    <n v="0"/>
    <m/>
    <m/>
  </r>
  <r>
    <x v="0"/>
    <x v="1"/>
    <x v="0"/>
    <d v="2022-01-10T00:00:00"/>
    <d v="2022-01-16T00:00:00"/>
    <x v="0"/>
    <x v="5"/>
    <x v="19"/>
    <s v="W3"/>
    <x v="19"/>
    <s v="TPCEBX045"/>
    <m/>
    <s v="Domestic"/>
    <x v="0"/>
    <x v="1"/>
    <s v="Ma"/>
    <x v="0"/>
    <n v="0"/>
    <n v="0"/>
    <n v="0"/>
    <n v="0"/>
    <m/>
    <m/>
    <n v="0"/>
    <n v="0"/>
    <n v="0"/>
    <n v="0"/>
    <m/>
    <m/>
  </r>
  <r>
    <x v="0"/>
    <x v="1"/>
    <x v="0"/>
    <d v="2022-01-10T00:00:00"/>
    <d v="2022-01-16T00:00:00"/>
    <x v="0"/>
    <x v="5"/>
    <x v="19"/>
    <s v="W3"/>
    <x v="19"/>
    <s v="TPCEBX061"/>
    <m/>
    <s v="Domestic"/>
    <x v="0"/>
    <x v="1"/>
    <s v="Ma"/>
    <x v="0"/>
    <n v="3000"/>
    <n v="0"/>
    <n v="3000"/>
    <n v="0"/>
    <m/>
    <m/>
    <n v="4494"/>
    <n v="0"/>
    <n v="4494"/>
    <n v="0"/>
    <m/>
    <m/>
  </r>
  <r>
    <x v="0"/>
    <x v="1"/>
    <x v="0"/>
    <d v="2022-01-10T00:00:00"/>
    <d v="2022-01-16T00:00:00"/>
    <x v="0"/>
    <x v="5"/>
    <x v="19"/>
    <s v="W3"/>
    <x v="19"/>
    <s v="TPCEBX062"/>
    <m/>
    <s v="Domestic"/>
    <x v="0"/>
    <x v="1"/>
    <s v="Ma"/>
    <x v="0"/>
    <n v="0"/>
    <n v="0"/>
    <n v="0"/>
    <n v="0"/>
    <m/>
    <m/>
    <n v="0"/>
    <n v="0"/>
    <n v="0"/>
    <n v="0"/>
    <m/>
    <m/>
  </r>
  <r>
    <x v="0"/>
    <x v="1"/>
    <x v="0"/>
    <d v="2022-01-10T00:00:00"/>
    <d v="2022-01-16T00:00:00"/>
    <x v="0"/>
    <x v="5"/>
    <x v="19"/>
    <s v="W3"/>
    <x v="19"/>
    <s v="TPCEBX063"/>
    <m/>
    <s v="Domestic"/>
    <x v="0"/>
    <x v="1"/>
    <s v="Ma"/>
    <x v="0"/>
    <n v="0"/>
    <n v="0"/>
    <n v="0"/>
    <n v="0"/>
    <m/>
    <m/>
    <n v="1500"/>
    <n v="0"/>
    <n v="1500"/>
    <n v="0"/>
    <m/>
    <m/>
  </r>
  <r>
    <x v="0"/>
    <x v="1"/>
    <x v="0"/>
    <d v="2022-01-10T00:00:00"/>
    <d v="2022-01-16T00:00:00"/>
    <x v="0"/>
    <x v="5"/>
    <x v="19"/>
    <s v="W3"/>
    <x v="19"/>
    <s v="TPCECG056"/>
    <m/>
    <s v="Domestic"/>
    <x v="0"/>
    <x v="2"/>
    <s v="Ri"/>
    <x v="0"/>
    <n v="10800"/>
    <n v="10653.2"/>
    <n v="146.79999999999927"/>
    <n v="0.98640740740740751"/>
    <m/>
    <m/>
    <n v="10800"/>
    <n v="10653.2"/>
    <n v="146.79999999999927"/>
    <n v="0.98640740740740751"/>
    <m/>
    <m/>
  </r>
  <r>
    <x v="0"/>
    <x v="1"/>
    <x v="0"/>
    <d v="2022-01-10T00:00:00"/>
    <d v="2022-01-16T00:00:00"/>
    <x v="0"/>
    <x v="5"/>
    <x v="19"/>
    <s v="W3"/>
    <x v="19"/>
    <s v="TPCECG057"/>
    <m/>
    <s v="Domestic"/>
    <x v="0"/>
    <x v="2"/>
    <s v="Ri"/>
    <x v="0"/>
    <n v="1800"/>
    <n v="1684.4"/>
    <n v="115.59999999999991"/>
    <n v="0.93577777777777782"/>
    <m/>
    <m/>
    <n v="1800"/>
    <n v="1684.4"/>
    <n v="115.59999999999991"/>
    <n v="0.93577777777777782"/>
    <m/>
    <m/>
  </r>
  <r>
    <x v="0"/>
    <x v="1"/>
    <x v="0"/>
    <d v="2022-01-10T00:00:00"/>
    <d v="2022-01-16T00:00:00"/>
    <x v="0"/>
    <x v="5"/>
    <x v="19"/>
    <s v="W3"/>
    <x v="19"/>
    <s v="TPCECG062"/>
    <m/>
    <s v="Domestic"/>
    <x v="0"/>
    <x v="2"/>
    <s v="Ri"/>
    <x v="0"/>
    <n v="0"/>
    <n v="0"/>
    <n v="0"/>
    <n v="0"/>
    <m/>
    <m/>
    <n v="0"/>
    <n v="0"/>
    <n v="0"/>
    <n v="0"/>
    <m/>
    <m/>
  </r>
  <r>
    <x v="0"/>
    <x v="1"/>
    <x v="0"/>
    <d v="2022-01-10T00:00:00"/>
    <d v="2022-01-16T00:00:00"/>
    <x v="0"/>
    <x v="5"/>
    <x v="19"/>
    <s v="W3"/>
    <x v="19"/>
    <s v="TPCECG062"/>
    <m/>
    <s v="Domestic"/>
    <x v="0"/>
    <x v="2"/>
    <s v="Ri"/>
    <x v="1"/>
    <n v="7920"/>
    <n v="6613.5"/>
    <n v="1306.5"/>
    <n v="0.83503787878787883"/>
    <m/>
    <m/>
    <n v="0"/>
    <n v="6613.5"/>
    <n v="6613.5"/>
    <n v="0"/>
    <m/>
    <m/>
  </r>
  <r>
    <x v="0"/>
    <x v="1"/>
    <x v="0"/>
    <d v="2022-01-10T00:00:00"/>
    <d v="2022-01-16T00:00:00"/>
    <x v="0"/>
    <x v="5"/>
    <x v="19"/>
    <s v="W3"/>
    <x v="19"/>
    <s v="TPCECG063"/>
    <m/>
    <s v="Domestic"/>
    <x v="0"/>
    <x v="2"/>
    <s v="Ri"/>
    <x v="0"/>
    <n v="13100"/>
    <n v="12284.5"/>
    <n v="815.5"/>
    <n v="0.93774809160305339"/>
    <m/>
    <m/>
    <n v="10600"/>
    <n v="12284.5"/>
    <n v="1684.5"/>
    <n v="0.8410849056603773"/>
    <m/>
    <m/>
  </r>
  <r>
    <x v="0"/>
    <x v="1"/>
    <x v="0"/>
    <d v="2022-01-10T00:00:00"/>
    <d v="2022-01-16T00:00:00"/>
    <x v="0"/>
    <x v="5"/>
    <x v="19"/>
    <s v="W3"/>
    <x v="19"/>
    <s v="TPCECG064"/>
    <m/>
    <s v="Domestic"/>
    <x v="0"/>
    <x v="2"/>
    <s v="Ri"/>
    <x v="0"/>
    <n v="10400"/>
    <n v="10849"/>
    <n v="449"/>
    <n v="0.95682692307692307"/>
    <m/>
    <m/>
    <n v="10400"/>
    <n v="10849"/>
    <n v="449"/>
    <n v="0.95682692307692307"/>
    <m/>
    <m/>
  </r>
  <r>
    <x v="0"/>
    <x v="1"/>
    <x v="0"/>
    <d v="2022-01-10T00:00:00"/>
    <d v="2022-01-16T00:00:00"/>
    <x v="0"/>
    <x v="5"/>
    <x v="19"/>
    <s v="W3"/>
    <x v="19"/>
    <s v="TPCECG064"/>
    <m/>
    <s v="Domestic"/>
    <x v="0"/>
    <x v="2"/>
    <s v="Ri"/>
    <x v="1"/>
    <n v="15840"/>
    <n v="15780"/>
    <n v="60"/>
    <n v="0.99621212121212122"/>
    <m/>
    <m/>
    <n v="10400"/>
    <n v="15780"/>
    <n v="5380"/>
    <n v="0.48269230769230764"/>
    <m/>
    <m/>
  </r>
  <r>
    <x v="0"/>
    <x v="1"/>
    <x v="0"/>
    <d v="2022-01-10T00:00:00"/>
    <d v="2022-01-16T00:00:00"/>
    <x v="0"/>
    <x v="5"/>
    <x v="19"/>
    <s v="W3"/>
    <x v="19"/>
    <s v="TPCECG065"/>
    <m/>
    <s v="Domestic"/>
    <x v="0"/>
    <x v="2"/>
    <s v="Ri"/>
    <x v="0"/>
    <n v="5200"/>
    <n v="2756.5"/>
    <n v="2443.5"/>
    <n v="0.53009615384615383"/>
    <m/>
    <m/>
    <n v="2700"/>
    <n v="2756.5"/>
    <n v="56.5"/>
    <n v="0.9790740740740741"/>
    <m/>
    <m/>
  </r>
  <r>
    <x v="0"/>
    <x v="1"/>
    <x v="0"/>
    <d v="2022-01-10T00:00:00"/>
    <d v="2022-01-16T00:00:00"/>
    <x v="0"/>
    <x v="5"/>
    <x v="19"/>
    <s v="W3"/>
    <x v="19"/>
    <s v="TPCECG066"/>
    <m/>
    <s v="Domestic"/>
    <x v="0"/>
    <x v="2"/>
    <s v="Ne"/>
    <x v="0"/>
    <n v="3000"/>
    <n v="2115.6"/>
    <n v="884.40000000000009"/>
    <n v="0.70520000000000005"/>
    <m/>
    <m/>
    <n v="3000"/>
    <n v="2115.6"/>
    <n v="884.40000000000009"/>
    <n v="0.70520000000000005"/>
    <m/>
    <m/>
  </r>
  <r>
    <x v="0"/>
    <x v="1"/>
    <x v="0"/>
    <d v="2022-01-10T00:00:00"/>
    <d v="2022-01-16T00:00:00"/>
    <x v="0"/>
    <x v="5"/>
    <x v="19"/>
    <s v="W3"/>
    <x v="19"/>
    <s v="TPCECG067"/>
    <m/>
    <s v="Domestic"/>
    <x v="0"/>
    <x v="2"/>
    <s v="Ne"/>
    <x v="0"/>
    <n v="10240"/>
    <n v="7911"/>
    <n v="2329"/>
    <n v="0.77255859375000002"/>
    <m/>
    <m/>
    <n v="8120"/>
    <n v="7911"/>
    <n v="209"/>
    <n v="0.97426108374384235"/>
    <m/>
    <m/>
  </r>
  <r>
    <x v="0"/>
    <x v="1"/>
    <x v="0"/>
    <d v="2022-01-10T00:00:00"/>
    <d v="2022-01-16T00:00:00"/>
    <x v="0"/>
    <x v="5"/>
    <x v="19"/>
    <s v="W3"/>
    <x v="19"/>
    <s v="TPCECG068"/>
    <m/>
    <s v="Domestic"/>
    <x v="0"/>
    <x v="2"/>
    <s v="Ne"/>
    <x v="0"/>
    <n v="15360"/>
    <n v="10272.5"/>
    <n v="5087.5"/>
    <n v="0.66878255208333326"/>
    <m/>
    <m/>
    <n v="13240"/>
    <n v="10272.5"/>
    <n v="2967.5"/>
    <n v="0.77586858006042303"/>
    <m/>
    <m/>
  </r>
  <r>
    <x v="0"/>
    <x v="1"/>
    <x v="0"/>
    <d v="2022-01-10T00:00:00"/>
    <d v="2022-01-16T00:00:00"/>
    <x v="0"/>
    <x v="5"/>
    <x v="19"/>
    <s v="W3"/>
    <x v="19"/>
    <s v="TPCECG070"/>
    <m/>
    <s v="Domestic"/>
    <x v="0"/>
    <x v="2"/>
    <s v="Pa"/>
    <x v="0"/>
    <n v="11000"/>
    <n v="7549.5"/>
    <n v="3450.5"/>
    <n v="0.68631818181818183"/>
    <m/>
    <m/>
    <n v="11000"/>
    <n v="7549.5"/>
    <n v="3450.5"/>
    <n v="0.68631818181818183"/>
    <m/>
    <m/>
  </r>
  <r>
    <x v="0"/>
    <x v="1"/>
    <x v="0"/>
    <d v="2022-01-10T00:00:00"/>
    <d v="2022-01-16T00:00:00"/>
    <x v="0"/>
    <x v="5"/>
    <x v="19"/>
    <s v="W3"/>
    <x v="19"/>
    <s v="TPCECG073"/>
    <m/>
    <s v="Domestic"/>
    <x v="0"/>
    <x v="2"/>
    <s v="Pa"/>
    <x v="0"/>
    <n v="2100"/>
    <n v="2396.7999999999997"/>
    <n v="296.79999999999973"/>
    <n v="0.8586666666666668"/>
    <m/>
    <m/>
    <n v="2100"/>
    <n v="2396.7999999999997"/>
    <n v="296.79999999999973"/>
    <n v="0.8586666666666668"/>
    <m/>
    <m/>
  </r>
  <r>
    <x v="0"/>
    <x v="1"/>
    <x v="0"/>
    <d v="2022-01-10T00:00:00"/>
    <d v="2022-01-16T00:00:00"/>
    <x v="0"/>
    <x v="5"/>
    <x v="19"/>
    <s v="W3"/>
    <x v="19"/>
    <s v="TPCECG074"/>
    <m/>
    <s v="Domestic"/>
    <x v="0"/>
    <x v="2"/>
    <s v="Pa"/>
    <x v="0"/>
    <n v="12800"/>
    <n v="7118.4000000000005"/>
    <n v="5681.5999999999995"/>
    <n v="0.55612499999999998"/>
    <m/>
    <m/>
    <n v="12800"/>
    <n v="7118.4000000000005"/>
    <n v="5681.5999999999995"/>
    <n v="0.55612499999999998"/>
    <m/>
    <m/>
  </r>
  <r>
    <x v="0"/>
    <x v="1"/>
    <x v="0"/>
    <d v="2022-01-10T00:00:00"/>
    <d v="2022-01-16T00:00:00"/>
    <x v="0"/>
    <x v="5"/>
    <x v="19"/>
    <s v="W3"/>
    <x v="19"/>
    <s v="TPCECG076"/>
    <m/>
    <s v="Domestic"/>
    <x v="0"/>
    <x v="2"/>
    <s v="Pa"/>
    <x v="0"/>
    <n v="0"/>
    <n v="0"/>
    <n v="0"/>
    <n v="0"/>
    <m/>
    <m/>
    <n v="0"/>
    <n v="0"/>
    <n v="0"/>
    <n v="0"/>
    <m/>
    <m/>
  </r>
  <r>
    <x v="0"/>
    <x v="1"/>
    <x v="0"/>
    <d v="2022-01-10T00:00:00"/>
    <d v="2022-01-16T00:00:00"/>
    <x v="0"/>
    <x v="5"/>
    <x v="19"/>
    <s v="W3"/>
    <x v="19"/>
    <s v="TPCECG077"/>
    <m/>
    <s v="Domestic"/>
    <x v="0"/>
    <x v="2"/>
    <s v="Pa"/>
    <x v="0"/>
    <n v="0"/>
    <n v="0"/>
    <n v="0"/>
    <n v="0"/>
    <m/>
    <m/>
    <n v="0"/>
    <n v="0"/>
    <n v="0"/>
    <n v="0"/>
    <m/>
    <m/>
  </r>
  <r>
    <x v="0"/>
    <x v="1"/>
    <x v="0"/>
    <d v="2022-01-10T00:00:00"/>
    <d v="2022-01-16T00:00:00"/>
    <x v="0"/>
    <x v="5"/>
    <x v="19"/>
    <s v="W3"/>
    <x v="19"/>
    <s v="TPCEHC021"/>
    <m/>
    <s v="Domestic"/>
    <x v="0"/>
    <x v="1"/>
    <s v="Ha"/>
    <x v="0"/>
    <n v="2400"/>
    <n v="2339.6999999999998"/>
    <n v="60.300000000000182"/>
    <n v="0.97487499999999994"/>
    <m/>
    <m/>
    <n v="2400"/>
    <n v="2339.6999999999998"/>
    <n v="60.300000000000182"/>
    <n v="0.97487499999999994"/>
    <m/>
    <m/>
  </r>
  <r>
    <x v="0"/>
    <x v="1"/>
    <x v="0"/>
    <d v="2022-01-10T00:00:00"/>
    <d v="2022-01-16T00:00:00"/>
    <x v="0"/>
    <x v="5"/>
    <x v="19"/>
    <s v="W3"/>
    <x v="19"/>
    <s v="TPCEHC024"/>
    <m/>
    <s v="Domestic"/>
    <x v="0"/>
    <x v="2"/>
    <s v="Ha"/>
    <x v="0"/>
    <n v="10500"/>
    <n v="10980"/>
    <n v="480"/>
    <n v="0.95428571428571429"/>
    <m/>
    <m/>
    <n v="10500"/>
    <n v="10980"/>
    <n v="480"/>
    <n v="0.95428571428571429"/>
    <m/>
    <m/>
  </r>
  <r>
    <x v="0"/>
    <x v="1"/>
    <x v="0"/>
    <d v="2022-01-10T00:00:00"/>
    <d v="2022-01-16T00:00:00"/>
    <x v="0"/>
    <x v="5"/>
    <x v="19"/>
    <s v="W3"/>
    <x v="19"/>
    <s v="TPCEHC025"/>
    <m/>
    <s v="Domestic"/>
    <x v="0"/>
    <x v="2"/>
    <s v="Ha"/>
    <x v="0"/>
    <n v="4500"/>
    <n v="4792.5"/>
    <n v="292.5"/>
    <n v="0.93500000000000005"/>
    <m/>
    <m/>
    <n v="4500"/>
    <n v="4792.5"/>
    <n v="292.5"/>
    <n v="0.93500000000000005"/>
    <m/>
    <m/>
  </r>
  <r>
    <x v="0"/>
    <x v="1"/>
    <x v="0"/>
    <d v="2022-01-10T00:00:00"/>
    <d v="2022-01-16T00:00:00"/>
    <x v="0"/>
    <x v="5"/>
    <x v="19"/>
    <s v="W3"/>
    <x v="19"/>
    <s v="TPCEHC026"/>
    <m/>
    <s v="Domestic"/>
    <x v="0"/>
    <x v="2"/>
    <s v="Ha"/>
    <x v="0"/>
    <n v="3000"/>
    <n v="4775.5"/>
    <n v="1775.5"/>
    <n v="0.40816666666666668"/>
    <m/>
    <m/>
    <n v="3000"/>
    <n v="4775.5"/>
    <n v="1775.5"/>
    <n v="0.40816666666666668"/>
    <m/>
    <m/>
  </r>
  <r>
    <x v="0"/>
    <x v="1"/>
    <x v="0"/>
    <d v="2022-01-10T00:00:00"/>
    <d v="2022-01-16T00:00:00"/>
    <x v="0"/>
    <x v="5"/>
    <x v="19"/>
    <s v="W3"/>
    <x v="19"/>
    <s v="TPCEHC027"/>
    <m/>
    <s v="Domestic"/>
    <x v="0"/>
    <x v="2"/>
    <s v="Ha"/>
    <x v="0"/>
    <n v="10800"/>
    <n v="10249.5"/>
    <n v="550.5"/>
    <n v="0.9490277777777778"/>
    <m/>
    <m/>
    <n v="9600"/>
    <n v="10249.5"/>
    <n v="649.5"/>
    <n v="0.93234375000000003"/>
    <m/>
    <m/>
  </r>
  <r>
    <x v="0"/>
    <x v="1"/>
    <x v="0"/>
    <d v="2022-01-10T00:00:00"/>
    <d v="2022-01-16T00:00:00"/>
    <x v="0"/>
    <x v="5"/>
    <x v="19"/>
    <s v="W3"/>
    <x v="19"/>
    <s v="TPCEHC029"/>
    <m/>
    <s v="Domestic"/>
    <x v="0"/>
    <x v="1"/>
    <s v="Ha"/>
    <x v="0"/>
    <n v="0"/>
    <n v="0"/>
    <n v="0"/>
    <n v="0"/>
    <m/>
    <m/>
    <n v="0"/>
    <n v="0"/>
    <n v="0"/>
    <n v="0"/>
    <m/>
    <m/>
  </r>
  <r>
    <x v="0"/>
    <x v="1"/>
    <x v="0"/>
    <d v="2022-01-10T00:00:00"/>
    <d v="2022-01-16T00:00:00"/>
    <x v="0"/>
    <x v="5"/>
    <x v="19"/>
    <s v="W3"/>
    <x v="19"/>
    <s v="TPCEHC030"/>
    <m/>
    <s v="Domestic"/>
    <x v="0"/>
    <x v="1"/>
    <s v="Ha"/>
    <x v="0"/>
    <n v="1500"/>
    <n v="1399.2"/>
    <n v="100.79999999999995"/>
    <n v="0.93280000000000007"/>
    <m/>
    <m/>
    <n v="1500"/>
    <n v="1399.2"/>
    <n v="100.79999999999995"/>
    <n v="0.93280000000000007"/>
    <m/>
    <m/>
  </r>
  <r>
    <x v="0"/>
    <x v="1"/>
    <x v="0"/>
    <d v="2022-01-10T00:00:00"/>
    <d v="2022-01-16T00:00:00"/>
    <x v="0"/>
    <x v="5"/>
    <x v="19"/>
    <s v="W3"/>
    <x v="19"/>
    <s v="TPCEME003"/>
    <m/>
    <s v="Domestic"/>
    <x v="0"/>
    <x v="2"/>
    <s v="Ri"/>
    <x v="0"/>
    <n v="6600"/>
    <n v="6873.12"/>
    <n v="273.11999999999989"/>
    <n v="0.95861818181818181"/>
    <m/>
    <m/>
    <n v="6600"/>
    <n v="6873.12"/>
    <n v="273.11999999999989"/>
    <n v="0.95861818181818181"/>
    <m/>
    <m/>
  </r>
  <r>
    <x v="0"/>
    <x v="1"/>
    <x v="0"/>
    <d v="2022-01-10T00:00:00"/>
    <d v="2022-01-16T00:00:00"/>
    <x v="0"/>
    <x v="5"/>
    <x v="19"/>
    <s v="W3"/>
    <x v="19"/>
    <s v="TPCEME004"/>
    <m/>
    <s v="Domestic"/>
    <x v="0"/>
    <x v="2"/>
    <s v=""/>
    <x v="0"/>
    <n v="4400"/>
    <n v="4154.76"/>
    <n v="245.23999999999978"/>
    <n v="0.94426363636363642"/>
    <m/>
    <m/>
    <n v="4400"/>
    <n v="4154.76"/>
    <n v="245.23999999999978"/>
    <n v="0.94426363636363642"/>
    <m/>
    <m/>
  </r>
  <r>
    <x v="0"/>
    <x v="1"/>
    <x v="0"/>
    <d v="2022-01-10T00:00:00"/>
    <d v="2022-01-16T00:00:00"/>
    <x v="0"/>
    <x v="5"/>
    <x v="19"/>
    <s v="W3"/>
    <x v="19"/>
    <s v="TPCEXC004"/>
    <m/>
    <s v="Domestic"/>
    <x v="0"/>
    <x v="1"/>
    <s v="Sh"/>
    <x v="0"/>
    <n v="1860"/>
    <n v="1137.8000000000002"/>
    <n v="722.19999999999982"/>
    <n v="0.61172043010752697"/>
    <m/>
    <m/>
    <n v="1860"/>
    <n v="1137.8000000000002"/>
    <n v="722.19999999999982"/>
    <n v="0.61172043010752697"/>
    <m/>
    <m/>
  </r>
  <r>
    <x v="0"/>
    <x v="1"/>
    <x v="0"/>
    <d v="2022-01-10T00:00:00"/>
    <d v="2022-01-16T00:00:00"/>
    <x v="0"/>
    <x v="5"/>
    <x v="19"/>
    <s v="W3"/>
    <x v="19"/>
    <s v="TPCEXM005"/>
    <m/>
    <s v="Domestic"/>
    <x v="0"/>
    <x v="1"/>
    <s v="Sh"/>
    <x v="0"/>
    <n v="6600"/>
    <n v="6151"/>
    <n v="449"/>
    <n v="0.931969696969697"/>
    <m/>
    <m/>
    <n v="6600"/>
    <n v="6151"/>
    <n v="449"/>
    <n v="0.931969696969697"/>
    <m/>
    <m/>
  </r>
  <r>
    <x v="0"/>
    <x v="1"/>
    <x v="0"/>
    <d v="2022-01-10T00:00:00"/>
    <d v="2022-01-16T00:00:00"/>
    <x v="0"/>
    <x v="5"/>
    <x v="19"/>
    <s v="W3"/>
    <x v="19"/>
    <s v="TPCEXM007"/>
    <m/>
    <s v="Domestic"/>
    <x v="0"/>
    <x v="1"/>
    <s v="Sh"/>
    <x v="0"/>
    <n v="0"/>
    <n v="0"/>
    <n v="0"/>
    <n v="0"/>
    <m/>
    <m/>
    <n v="0"/>
    <n v="0"/>
    <n v="0"/>
    <n v="0"/>
    <m/>
    <m/>
  </r>
  <r>
    <x v="0"/>
    <x v="1"/>
    <x v="0"/>
    <d v="2022-01-10T00:00:00"/>
    <d v="2022-01-16T00:00:00"/>
    <x v="0"/>
    <x v="5"/>
    <x v="19"/>
    <s v="W3"/>
    <x v="19"/>
    <s v="TPMBFCG002"/>
    <m/>
    <s v="Export"/>
    <x v="0"/>
    <x v="2"/>
    <s v="Sp"/>
    <x v="0"/>
    <n v="0"/>
    <n v="0"/>
    <n v="0"/>
    <n v="0"/>
    <m/>
    <m/>
    <n v="0"/>
    <n v="0"/>
    <n v="0"/>
    <n v="0"/>
    <m/>
    <m/>
  </r>
  <r>
    <x v="0"/>
    <x v="1"/>
    <x v="0"/>
    <d v="2022-01-10T00:00:00"/>
    <d v="2022-01-16T00:00:00"/>
    <x v="0"/>
    <x v="5"/>
    <x v="19"/>
    <s v="W3"/>
    <x v="19"/>
    <s v="TPMTCCG005"/>
    <m/>
    <s v="Export"/>
    <x v="0"/>
    <x v="1"/>
    <s v=""/>
    <x v="0"/>
    <n v="0"/>
    <n v="0"/>
    <n v="0"/>
    <n v="0"/>
    <m/>
    <m/>
    <n v="0"/>
    <n v="0"/>
    <n v="0"/>
    <n v="0"/>
    <m/>
    <m/>
  </r>
  <r>
    <x v="0"/>
    <x v="1"/>
    <x v="0"/>
    <d v="2022-01-10T00:00:00"/>
    <d v="2022-01-16T00:00:00"/>
    <x v="0"/>
    <x v="5"/>
    <x v="19"/>
    <s v="W3"/>
    <x v="19"/>
    <s v="TPMTCCG006"/>
    <m/>
    <s v="Export"/>
    <x v="0"/>
    <x v="1"/>
    <s v=""/>
    <x v="0"/>
    <n v="0"/>
    <n v="0"/>
    <n v="0"/>
    <n v="0"/>
    <m/>
    <m/>
    <n v="0"/>
    <n v="0"/>
    <n v="0"/>
    <n v="0"/>
    <m/>
    <m/>
  </r>
  <r>
    <x v="0"/>
    <x v="1"/>
    <x v="0"/>
    <d v="2022-01-10T00:00:00"/>
    <d v="2022-01-16T00:00:00"/>
    <x v="0"/>
    <x v="5"/>
    <x v="19"/>
    <s v="W3"/>
    <x v="19"/>
    <s v="TPTFGBB003"/>
    <m/>
    <s v="Export"/>
    <x v="0"/>
    <x v="1"/>
    <s v=""/>
    <x v="0"/>
    <n v="0"/>
    <n v="0"/>
    <n v="0"/>
    <n v="0"/>
    <m/>
    <m/>
    <n v="0"/>
    <n v="0"/>
    <n v="0"/>
    <n v="0"/>
    <m/>
    <m/>
  </r>
  <r>
    <x v="0"/>
    <x v="1"/>
    <x v="0"/>
    <d v="2022-01-10T00:00:00"/>
    <d v="2022-01-16T00:00:00"/>
    <x v="0"/>
    <x v="5"/>
    <x v="19"/>
    <s v="W3"/>
    <x v="19"/>
    <s v="TPTFGBX007"/>
    <m/>
    <s v="Export"/>
    <x v="0"/>
    <x v="1"/>
    <s v=""/>
    <x v="0"/>
    <n v="0"/>
    <n v="0"/>
    <n v="0"/>
    <n v="0"/>
    <m/>
    <m/>
    <n v="0"/>
    <n v="0"/>
    <n v="0"/>
    <n v="0"/>
    <m/>
    <m/>
  </r>
  <r>
    <x v="0"/>
    <x v="1"/>
    <x v="0"/>
    <d v="2022-01-10T00:00:00"/>
    <d v="2022-01-16T00:00:00"/>
    <x v="0"/>
    <x v="5"/>
    <x v="19"/>
    <s v="W3"/>
    <x v="19"/>
    <s v="TPTFGBX017"/>
    <m/>
    <s v="Export"/>
    <x v="0"/>
    <x v="2"/>
    <s v=""/>
    <x v="0"/>
    <n v="0"/>
    <n v="0"/>
    <n v="0"/>
    <n v="0"/>
    <m/>
    <m/>
    <n v="0"/>
    <n v="0"/>
    <n v="0"/>
    <n v="0"/>
    <m/>
    <m/>
  </r>
  <r>
    <x v="0"/>
    <x v="1"/>
    <x v="0"/>
    <d v="2022-01-10T00:00:00"/>
    <d v="2022-01-16T00:00:00"/>
    <x v="0"/>
    <x v="5"/>
    <x v="19"/>
    <s v="W3"/>
    <x v="19"/>
    <s v="TPTFGBX021"/>
    <m/>
    <s v="Export"/>
    <x v="0"/>
    <x v="1"/>
    <s v=""/>
    <x v="0"/>
    <n v="0"/>
    <n v="0"/>
    <n v="0"/>
    <n v="0"/>
    <m/>
    <m/>
    <n v="0"/>
    <n v="0"/>
    <n v="0"/>
    <n v="0"/>
    <m/>
    <m/>
  </r>
  <r>
    <x v="0"/>
    <x v="1"/>
    <x v="0"/>
    <d v="2022-01-10T00:00:00"/>
    <d v="2022-01-16T00:00:00"/>
    <x v="0"/>
    <x v="5"/>
    <x v="19"/>
    <s v="W3"/>
    <x v="19"/>
    <s v="TPTFGBX024"/>
    <m/>
    <s v="Export"/>
    <x v="0"/>
    <x v="2"/>
    <s v=""/>
    <x v="0"/>
    <n v="0"/>
    <n v="0"/>
    <n v="0"/>
    <n v="0"/>
    <m/>
    <m/>
    <n v="0"/>
    <n v="0"/>
    <n v="0"/>
    <n v="0"/>
    <m/>
    <m/>
  </r>
  <r>
    <x v="0"/>
    <x v="1"/>
    <x v="0"/>
    <d v="2022-01-10T00:00:00"/>
    <d v="2022-01-16T00:00:00"/>
    <x v="0"/>
    <x v="5"/>
    <x v="19"/>
    <s v="W3"/>
    <x v="19"/>
    <s v="TPTFGBX025"/>
    <m/>
    <s v="Export"/>
    <x v="0"/>
    <x v="2"/>
    <s v="Di"/>
    <x v="0"/>
    <n v="0"/>
    <n v="0"/>
    <n v="0"/>
    <n v="0"/>
    <m/>
    <m/>
    <n v="0"/>
    <n v="0"/>
    <n v="0"/>
    <n v="0"/>
    <m/>
    <m/>
  </r>
  <r>
    <x v="0"/>
    <x v="1"/>
    <x v="0"/>
    <d v="2022-01-10T00:00:00"/>
    <d v="2022-01-16T00:00:00"/>
    <x v="0"/>
    <x v="5"/>
    <x v="19"/>
    <s v="W3"/>
    <x v="19"/>
    <s v="TPTFGBX028"/>
    <m/>
    <s v="Export"/>
    <x v="0"/>
    <x v="2"/>
    <s v=""/>
    <x v="0"/>
    <n v="0"/>
    <n v="0"/>
    <n v="0"/>
    <n v="0"/>
    <m/>
    <m/>
    <n v="0"/>
    <n v="0"/>
    <n v="0"/>
    <n v="0"/>
    <m/>
    <m/>
  </r>
  <r>
    <x v="0"/>
    <x v="1"/>
    <x v="0"/>
    <d v="2022-01-10T00:00:00"/>
    <d v="2022-01-16T00:00:00"/>
    <x v="0"/>
    <x v="5"/>
    <x v="19"/>
    <s v="W3"/>
    <x v="19"/>
    <s v="TPTFGCG005"/>
    <m/>
    <s v="Export"/>
    <x v="0"/>
    <x v="1"/>
    <s v=""/>
    <x v="0"/>
    <n v="0"/>
    <n v="0"/>
    <n v="0"/>
    <n v="0"/>
    <m/>
    <m/>
    <n v="0"/>
    <n v="0"/>
    <n v="0"/>
    <n v="0"/>
    <m/>
    <m/>
  </r>
  <r>
    <x v="0"/>
    <x v="1"/>
    <x v="0"/>
    <d v="2022-01-10T00:00:00"/>
    <d v="2022-01-16T00:00:00"/>
    <x v="0"/>
    <x v="5"/>
    <x v="19"/>
    <s v="W3"/>
    <x v="19"/>
    <s v="TPTFGCG009"/>
    <m/>
    <s v="Export"/>
    <x v="0"/>
    <x v="2"/>
    <s v=""/>
    <x v="0"/>
    <n v="0"/>
    <n v="0"/>
    <n v="0"/>
    <n v="0"/>
    <m/>
    <m/>
    <n v="0"/>
    <n v="0"/>
    <n v="0"/>
    <n v="0"/>
    <m/>
    <m/>
  </r>
  <r>
    <x v="0"/>
    <x v="1"/>
    <x v="0"/>
    <d v="2022-01-10T00:00:00"/>
    <d v="2022-01-16T00:00:00"/>
    <x v="0"/>
    <x v="5"/>
    <x v="19"/>
    <s v="W3"/>
    <x v="19"/>
    <s v="TPTFGCG013"/>
    <m/>
    <s v="Export"/>
    <x v="0"/>
    <x v="1"/>
    <s v="Sp"/>
    <x v="0"/>
    <n v="165500"/>
    <n v="177561.60000000003"/>
    <n v="12061.600000000035"/>
    <n v="0.92712024169184271"/>
    <m/>
    <m/>
    <n v="184500"/>
    <n v="177561.60000000003"/>
    <n v="6938.3999999999651"/>
    <n v="0.9623934959349596"/>
    <m/>
    <m/>
  </r>
  <r>
    <x v="0"/>
    <x v="1"/>
    <x v="0"/>
    <d v="2022-01-10T00:00:00"/>
    <d v="2022-01-16T00:00:00"/>
    <x v="0"/>
    <x v="5"/>
    <x v="19"/>
    <s v="W3"/>
    <x v="19"/>
    <s v="TPTFGHT001"/>
    <m/>
    <s v="Export"/>
    <x v="0"/>
    <x v="1"/>
    <s v=""/>
    <x v="0"/>
    <n v="0"/>
    <n v="0"/>
    <n v="0"/>
    <n v="0"/>
    <m/>
    <m/>
    <n v="0"/>
    <n v="0"/>
    <n v="0"/>
    <n v="0"/>
    <m/>
    <m/>
  </r>
  <r>
    <x v="0"/>
    <x v="1"/>
    <x v="0"/>
    <d v="2022-01-10T00:00:00"/>
    <d v="2022-01-16T00:00:00"/>
    <x v="0"/>
    <x v="5"/>
    <x v="19"/>
    <s v="W3"/>
    <x v="19"/>
    <s v="TPTFGHT017"/>
    <m/>
    <s v="Export"/>
    <x v="0"/>
    <x v="1"/>
    <s v=""/>
    <x v="0"/>
    <n v="0"/>
    <n v="0"/>
    <n v="0"/>
    <n v="0"/>
    <m/>
    <m/>
    <n v="0"/>
    <n v="0"/>
    <n v="0"/>
    <n v="0"/>
    <m/>
    <m/>
  </r>
  <r>
    <x v="0"/>
    <x v="1"/>
    <x v="0"/>
    <d v="2022-01-10T00:00:00"/>
    <d v="2022-01-16T00:00:00"/>
    <x v="0"/>
    <x v="5"/>
    <x v="19"/>
    <s v="W3"/>
    <x v="19"/>
    <s v="TPTFGHT021"/>
    <m/>
    <s v="Export"/>
    <x v="0"/>
    <x v="1"/>
    <s v="Di"/>
    <x v="0"/>
    <n v="0"/>
    <n v="0"/>
    <n v="0"/>
    <n v="0"/>
    <m/>
    <m/>
    <n v="0"/>
    <n v="0"/>
    <n v="0"/>
    <n v="0"/>
    <m/>
    <m/>
  </r>
  <r>
    <x v="0"/>
    <x v="1"/>
    <x v="0"/>
    <d v="2022-01-10T00:00:00"/>
    <d v="2022-01-16T00:00:00"/>
    <x v="0"/>
    <x v="5"/>
    <x v="19"/>
    <s v="W3"/>
    <x v="19"/>
    <s v="TPTFGHT027"/>
    <m/>
    <s v="Export"/>
    <x v="0"/>
    <x v="1"/>
    <s v=""/>
    <x v="0"/>
    <n v="0"/>
    <n v="5099.3280000000004"/>
    <n v="5099.3280000000004"/>
    <n v="0"/>
    <m/>
    <m/>
    <n v="3448.0319999999992"/>
    <n v="5099.3280000000004"/>
    <n v="1651.2960000000012"/>
    <n v="0.52109029150541475"/>
    <m/>
    <m/>
  </r>
  <r>
    <x v="0"/>
    <x v="1"/>
    <x v="0"/>
    <d v="2022-01-10T00:00:00"/>
    <d v="2022-01-16T00:00:00"/>
    <x v="0"/>
    <x v="5"/>
    <x v="19"/>
    <s v="W3"/>
    <x v="19"/>
    <s v="TPTTFCG006"/>
    <m/>
    <s v="Export"/>
    <x v="0"/>
    <x v="2"/>
    <s v="Sp"/>
    <x v="0"/>
    <n v="0"/>
    <n v="0"/>
    <n v="0"/>
    <n v="0"/>
    <m/>
    <m/>
    <n v="0"/>
    <n v="0"/>
    <n v="0"/>
    <n v="0"/>
    <m/>
    <m/>
  </r>
  <r>
    <x v="0"/>
    <x v="1"/>
    <x v="0"/>
    <d v="2022-01-10T00:00:00"/>
    <d v="2022-01-16T00:00:00"/>
    <x v="0"/>
    <x v="5"/>
    <x v="19"/>
    <s v="W3"/>
    <x v="19"/>
    <s v="TPTTFDS002"/>
    <m/>
    <s v="Export"/>
    <x v="0"/>
    <x v="1"/>
    <s v="Di"/>
    <x v="0"/>
    <n v="0"/>
    <n v="0"/>
    <n v="0"/>
    <n v="0"/>
    <m/>
    <m/>
    <n v="0"/>
    <n v="0"/>
    <n v="0"/>
    <n v="0"/>
    <m/>
    <m/>
  </r>
  <r>
    <x v="0"/>
    <x v="1"/>
    <x v="0"/>
    <d v="2022-01-10T00:00:00"/>
    <d v="2022-01-16T00:00:00"/>
    <x v="0"/>
    <x v="5"/>
    <x v="19"/>
    <s v="W3"/>
    <x v="19"/>
    <s v="TPTTFHC005"/>
    <m/>
    <s v="Export"/>
    <x v="0"/>
    <x v="1"/>
    <s v="Di"/>
    <x v="0"/>
    <n v="0"/>
    <n v="0"/>
    <n v="0"/>
    <n v="0"/>
    <m/>
    <m/>
    <n v="0"/>
    <n v="0"/>
    <n v="0"/>
    <n v="0"/>
    <m/>
    <m/>
  </r>
  <r>
    <x v="0"/>
    <x v="1"/>
    <x v="0"/>
    <d v="2022-01-10T00:00:00"/>
    <d v="2022-01-16T00:00:00"/>
    <x v="0"/>
    <x v="5"/>
    <x v="19"/>
    <s v="W3"/>
    <x v="19"/>
    <s v="TPTTFXM005"/>
    <m/>
    <s v="Export"/>
    <x v="0"/>
    <x v="1"/>
    <s v="Di"/>
    <x v="0"/>
    <n v="0"/>
    <n v="0"/>
    <n v="0"/>
    <n v="0"/>
    <m/>
    <m/>
    <n v="0"/>
    <n v="0"/>
    <n v="0"/>
    <n v="0"/>
    <m/>
    <m/>
  </r>
  <r>
    <x v="0"/>
    <x v="1"/>
    <x v="0"/>
    <d v="2022-01-10T00:00:00"/>
    <d v="2022-01-16T00:00:00"/>
    <x v="0"/>
    <x v="5"/>
    <x v="19"/>
    <s v="W3"/>
    <x v="19"/>
    <s v="11VMB00002"/>
    <m/>
    <s v="Domestic"/>
    <x v="1"/>
    <x v="3"/>
    <s v="TO"/>
    <x v="2"/>
    <n v="388"/>
    <n v="401.45"/>
    <n v="13.449999999999989"/>
    <n v="0.96533505154639176"/>
    <m/>
    <m/>
    <n v="388"/>
    <n v="401.45"/>
    <n v="13.449999999999989"/>
    <n v="0.96533505154639176"/>
    <m/>
    <m/>
  </r>
  <r>
    <x v="0"/>
    <x v="1"/>
    <x v="0"/>
    <d v="2022-01-10T00:00:00"/>
    <d v="2022-01-16T00:00:00"/>
    <x v="0"/>
    <x v="5"/>
    <x v="19"/>
    <s v="W3"/>
    <x v="19"/>
    <s v="11VMB00004"/>
    <m/>
    <s v="Domestic"/>
    <x v="1"/>
    <x v="3"/>
    <s v="TO"/>
    <x v="2"/>
    <n v="309"/>
    <n v="306.75"/>
    <n v="2.25"/>
    <n v="0.99271844660194175"/>
    <m/>
    <m/>
    <n v="309"/>
    <n v="306.75"/>
    <n v="2.25"/>
    <n v="0.99271844660194175"/>
    <m/>
    <m/>
  </r>
  <r>
    <x v="0"/>
    <x v="1"/>
    <x v="0"/>
    <d v="2022-01-10T00:00:00"/>
    <d v="2022-01-16T00:00:00"/>
    <x v="0"/>
    <x v="5"/>
    <x v="19"/>
    <s v="W3"/>
    <x v="19"/>
    <s v="11VMB00005"/>
    <m/>
    <s v="Domestic"/>
    <x v="1"/>
    <x v="3"/>
    <s v="TO"/>
    <x v="2"/>
    <n v="348"/>
    <n v="353.32"/>
    <n v="5.3199999999999932"/>
    <n v="0.98471264367816091"/>
    <m/>
    <m/>
    <n v="348"/>
    <n v="353.32"/>
    <n v="5.3199999999999932"/>
    <n v="0.98471264367816091"/>
    <m/>
    <m/>
  </r>
  <r>
    <x v="0"/>
    <x v="1"/>
    <x v="0"/>
    <d v="2022-01-10T00:00:00"/>
    <d v="2022-01-16T00:00:00"/>
    <x v="0"/>
    <x v="5"/>
    <x v="19"/>
    <s v="W3"/>
    <x v="19"/>
    <s v="11VMB00006"/>
    <m/>
    <s v="Domestic"/>
    <x v="1"/>
    <x v="3"/>
    <s v="TO"/>
    <x v="2"/>
    <n v="124.99999999999999"/>
    <n v="133.75"/>
    <n v="8.7500000000000142"/>
    <n v="0.92999999999999994"/>
    <m/>
    <m/>
    <n v="124.99999999999999"/>
    <n v="133.75"/>
    <n v="8.7500000000000142"/>
    <n v="0.92999999999999994"/>
    <m/>
    <m/>
  </r>
  <r>
    <x v="0"/>
    <x v="1"/>
    <x v="0"/>
    <d v="2022-01-10T00:00:00"/>
    <d v="2022-01-16T00:00:00"/>
    <x v="0"/>
    <x v="5"/>
    <x v="19"/>
    <s v="W3"/>
    <x v="19"/>
    <s v="11VMB00042"/>
    <m/>
    <s v="Domestic"/>
    <x v="1"/>
    <x v="4"/>
    <s v="KI"/>
    <x v="1"/>
    <n v="0"/>
    <n v="870"/>
    <n v="870"/>
    <n v="0"/>
    <m/>
    <m/>
    <n v="888"/>
    <n v="870"/>
    <n v="18"/>
    <n v="0.97972972972972971"/>
    <m/>
    <m/>
  </r>
  <r>
    <x v="0"/>
    <x v="1"/>
    <x v="0"/>
    <d v="2022-01-10T00:00:00"/>
    <d v="2022-01-16T00:00:00"/>
    <x v="0"/>
    <x v="5"/>
    <x v="19"/>
    <s v="W3"/>
    <x v="19"/>
    <s v="11VMB00045"/>
    <m/>
    <s v="Domestic"/>
    <x v="1"/>
    <x v="4"/>
    <s v="KI"/>
    <x v="1"/>
    <n v="3000"/>
    <n v="1642"/>
    <n v="1358"/>
    <n v="0.54733333333333334"/>
    <m/>
    <m/>
    <n v="3000"/>
    <n v="1642"/>
    <n v="1358"/>
    <n v="0.54733333333333334"/>
    <m/>
    <m/>
  </r>
  <r>
    <x v="0"/>
    <x v="1"/>
    <x v="0"/>
    <d v="2022-01-10T00:00:00"/>
    <d v="2022-01-16T00:00:00"/>
    <x v="0"/>
    <x v="5"/>
    <x v="19"/>
    <s v="W3"/>
    <x v="19"/>
    <s v="11VMB00250"/>
    <m/>
    <s v="Export"/>
    <x v="1"/>
    <x v="4"/>
    <s v="KI"/>
    <x v="1"/>
    <n v="500"/>
    <n v="0"/>
    <n v="500"/>
    <n v="0"/>
    <m/>
    <m/>
    <n v="500"/>
    <n v="0"/>
    <n v="500"/>
    <n v="0"/>
    <m/>
    <m/>
  </r>
  <r>
    <x v="0"/>
    <x v="1"/>
    <x v="0"/>
    <d v="2022-01-10T00:00:00"/>
    <d v="2022-01-16T00:00:00"/>
    <x v="0"/>
    <x v="5"/>
    <x v="19"/>
    <s v="W3"/>
    <x v="19"/>
    <s v="11VMB00275BGG"/>
    <m/>
    <s v="Domestic"/>
    <x v="1"/>
    <x v="4"/>
    <s v="KI"/>
    <x v="1"/>
    <n v="9550"/>
    <n v="10800"/>
    <n v="1250"/>
    <n v="0.86910994764397909"/>
    <m/>
    <m/>
    <n v="11350"/>
    <n v="10800"/>
    <n v="550"/>
    <n v="0.95154185022026427"/>
    <m/>
    <m/>
  </r>
  <r>
    <x v="0"/>
    <x v="1"/>
    <x v="0"/>
    <d v="2022-01-10T00:00:00"/>
    <d v="2022-01-16T00:00:00"/>
    <x v="0"/>
    <x v="5"/>
    <x v="19"/>
    <s v="W3"/>
    <x v="19"/>
    <s v="11VMB00275BGT"/>
    <m/>
    <s v="Domestic"/>
    <x v="1"/>
    <x v="4"/>
    <s v="KI"/>
    <x v="1"/>
    <n v="700"/>
    <n v="1250"/>
    <n v="550"/>
    <n v="0.2142857142857143"/>
    <m/>
    <m/>
    <n v="700"/>
    <n v="1250"/>
    <n v="550"/>
    <n v="0.2142857142857143"/>
    <m/>
    <m/>
  </r>
  <r>
    <x v="0"/>
    <x v="1"/>
    <x v="0"/>
    <d v="2022-01-10T00:00:00"/>
    <d v="2022-01-16T00:00:00"/>
    <x v="0"/>
    <x v="5"/>
    <x v="19"/>
    <s v="W3"/>
    <x v="19"/>
    <s v="11VMB00315"/>
    <m/>
    <s v="Domestic"/>
    <x v="1"/>
    <x v="4"/>
    <s v="KI"/>
    <x v="1"/>
    <n v="11300"/>
    <n v="7706.5"/>
    <n v="3593.5"/>
    <n v="0.68199115044247782"/>
    <m/>
    <m/>
    <n v="10900"/>
    <n v="7706.5"/>
    <n v="3193.5"/>
    <n v="0.70701834862385327"/>
    <m/>
    <m/>
  </r>
  <r>
    <x v="0"/>
    <x v="1"/>
    <x v="0"/>
    <d v="2022-01-10T00:00:00"/>
    <d v="2022-01-16T00:00:00"/>
    <x v="0"/>
    <x v="5"/>
    <x v="19"/>
    <s v="W3"/>
    <x v="19"/>
    <s v="11VMB00316"/>
    <m/>
    <s v="Domestic"/>
    <x v="1"/>
    <x v="4"/>
    <s v="KI"/>
    <x v="1"/>
    <n v="32090"/>
    <n v="24042.5"/>
    <n v="8047.5"/>
    <n v="0.74922094110314741"/>
    <m/>
    <m/>
    <n v="31462"/>
    <n v="24042.5"/>
    <n v="7419.5"/>
    <n v="0.76417583116140109"/>
    <m/>
    <m/>
  </r>
  <r>
    <x v="0"/>
    <x v="1"/>
    <x v="0"/>
    <d v="2022-01-10T00:00:00"/>
    <d v="2022-01-16T00:00:00"/>
    <x v="0"/>
    <x v="5"/>
    <x v="19"/>
    <s v="W3"/>
    <x v="19"/>
    <s v="11VMB00317"/>
    <m/>
    <s v="Domestic"/>
    <x v="1"/>
    <x v="4"/>
    <s v="KI"/>
    <x v="1"/>
    <n v="1800"/>
    <n v="1980"/>
    <n v="180"/>
    <n v="0.9"/>
    <m/>
    <m/>
    <n v="1980"/>
    <n v="1980"/>
    <n v="0"/>
    <n v="1"/>
    <m/>
    <m/>
  </r>
  <r>
    <x v="0"/>
    <x v="1"/>
    <x v="0"/>
    <d v="2022-01-10T00:00:00"/>
    <d v="2022-01-16T00:00:00"/>
    <x v="0"/>
    <x v="5"/>
    <x v="19"/>
    <s v="W3"/>
    <x v="19"/>
    <s v="11VMB00318"/>
    <m/>
    <s v="Domestic"/>
    <x v="1"/>
    <x v="4"/>
    <s v="KI"/>
    <x v="1"/>
    <n v="9500"/>
    <n v="9220"/>
    <n v="280"/>
    <n v="0.97052631578947368"/>
    <m/>
    <m/>
    <n v="9000"/>
    <n v="9220"/>
    <n v="220"/>
    <n v="0.97555555555555551"/>
    <m/>
    <m/>
  </r>
  <r>
    <x v="0"/>
    <x v="1"/>
    <x v="0"/>
    <d v="2022-01-10T00:00:00"/>
    <d v="2022-01-16T00:00:00"/>
    <x v="0"/>
    <x v="5"/>
    <x v="19"/>
    <s v="W3"/>
    <x v="19"/>
    <s v="11VMB00319"/>
    <m/>
    <s v="Export"/>
    <x v="1"/>
    <x v="4"/>
    <s v="KI"/>
    <x v="1"/>
    <n v="13000"/>
    <n v="9913"/>
    <n v="3087"/>
    <n v="0.7625384615384615"/>
    <m/>
    <m/>
    <n v="8500"/>
    <n v="9913"/>
    <n v="1413"/>
    <n v="0.83376470588235296"/>
    <m/>
    <m/>
  </r>
  <r>
    <x v="0"/>
    <x v="1"/>
    <x v="0"/>
    <d v="2022-01-10T00:00:00"/>
    <d v="2022-01-16T00:00:00"/>
    <x v="0"/>
    <x v="5"/>
    <x v="19"/>
    <s v="W3"/>
    <x v="19"/>
    <s v="11VMB00320"/>
    <m/>
    <s v="Domestic"/>
    <x v="1"/>
    <x v="4"/>
    <s v="KI"/>
    <x v="1"/>
    <n v="1400"/>
    <n v="983"/>
    <n v="417"/>
    <n v="0.70214285714285718"/>
    <m/>
    <m/>
    <n v="1100"/>
    <n v="983"/>
    <n v="117"/>
    <n v="0.89363636363636367"/>
    <m/>
    <m/>
  </r>
  <r>
    <x v="0"/>
    <x v="1"/>
    <x v="0"/>
    <d v="2022-01-10T00:00:00"/>
    <d v="2022-01-16T00:00:00"/>
    <x v="0"/>
    <x v="5"/>
    <x v="19"/>
    <s v="W3"/>
    <x v="19"/>
    <s v="11VMB00321"/>
    <m/>
    <s v="Domestic"/>
    <x v="1"/>
    <x v="4"/>
    <s v="KI"/>
    <x v="1"/>
    <n v="6500"/>
    <n v="6561"/>
    <n v="61"/>
    <n v="0.99061538461538456"/>
    <m/>
    <m/>
    <n v="6500"/>
    <n v="6561"/>
    <n v="61"/>
    <n v="0.99061538461538456"/>
    <m/>
    <m/>
  </r>
  <r>
    <x v="0"/>
    <x v="1"/>
    <x v="0"/>
    <d v="2022-01-10T00:00:00"/>
    <d v="2022-01-16T00:00:00"/>
    <x v="0"/>
    <x v="5"/>
    <x v="19"/>
    <s v="W3"/>
    <x v="19"/>
    <s v="11VMB00325"/>
    <m/>
    <s v="Domestic"/>
    <x v="1"/>
    <x v="4"/>
    <s v="KI"/>
    <x v="1"/>
    <n v="60"/>
    <n v="220"/>
    <n v="160"/>
    <n v="0"/>
    <m/>
    <m/>
    <n v="60"/>
    <n v="220"/>
    <n v="160"/>
    <n v="0"/>
    <m/>
    <m/>
  </r>
  <r>
    <x v="0"/>
    <x v="1"/>
    <x v="0"/>
    <d v="2022-01-10T00:00:00"/>
    <d v="2022-01-16T00:00:00"/>
    <x v="0"/>
    <x v="5"/>
    <x v="19"/>
    <s v="W3"/>
    <x v="19"/>
    <s v="11VMB00327"/>
    <m/>
    <s v="Domestic"/>
    <x v="1"/>
    <x v="4"/>
    <s v="KI"/>
    <x v="1"/>
    <n v="2250"/>
    <n v="1800"/>
    <n v="450"/>
    <n v="0.8"/>
    <m/>
    <m/>
    <n v="2250"/>
    <n v="1800"/>
    <n v="450"/>
    <n v="0.8"/>
    <m/>
    <m/>
  </r>
  <r>
    <x v="0"/>
    <x v="1"/>
    <x v="0"/>
    <d v="2022-01-10T00:00:00"/>
    <d v="2022-01-16T00:00:00"/>
    <x v="0"/>
    <x v="5"/>
    <x v="19"/>
    <s v="W3"/>
    <x v="19"/>
    <s v="11VMB00327GG"/>
    <m/>
    <s v="Domestic"/>
    <x v="1"/>
    <x v="4"/>
    <s v="KI"/>
    <x v="1"/>
    <n v="100"/>
    <n v="350"/>
    <n v="250"/>
    <n v="0"/>
    <m/>
    <m/>
    <n v="350"/>
    <n v="350"/>
    <n v="0"/>
    <n v="1"/>
    <m/>
    <m/>
  </r>
  <r>
    <x v="0"/>
    <x v="1"/>
    <x v="0"/>
    <d v="2022-01-10T00:00:00"/>
    <d v="2022-01-16T00:00:00"/>
    <x v="0"/>
    <x v="5"/>
    <x v="19"/>
    <s v="W3"/>
    <x v="19"/>
    <s v="11VMB00328"/>
    <m/>
    <s v="Domestic"/>
    <x v="1"/>
    <x v="4"/>
    <s v="KI"/>
    <x v="1"/>
    <n v="0"/>
    <n v="0"/>
    <n v="0"/>
    <n v="0"/>
    <m/>
    <m/>
    <n v="0"/>
    <n v="0"/>
    <n v="0"/>
    <n v="0"/>
    <m/>
    <m/>
  </r>
  <r>
    <x v="0"/>
    <x v="1"/>
    <x v="0"/>
    <d v="2022-01-10T00:00:00"/>
    <d v="2022-01-16T00:00:00"/>
    <x v="0"/>
    <x v="5"/>
    <x v="19"/>
    <s v="W3"/>
    <x v="19"/>
    <s v="11VMB00329"/>
    <m/>
    <s v="Domestic"/>
    <x v="1"/>
    <x v="4"/>
    <s v="KI"/>
    <x v="1"/>
    <n v="2250"/>
    <n v="2220"/>
    <n v="30"/>
    <n v="0.98666666666666669"/>
    <m/>
    <m/>
    <n v="1260"/>
    <n v="2220"/>
    <n v="960"/>
    <n v="0.23809523809523814"/>
    <m/>
    <m/>
  </r>
  <r>
    <x v="0"/>
    <x v="1"/>
    <x v="0"/>
    <d v="2022-01-10T00:00:00"/>
    <d v="2022-01-16T00:00:00"/>
    <x v="0"/>
    <x v="5"/>
    <x v="19"/>
    <s v="W3"/>
    <x v="19"/>
    <s v="11VMB00341"/>
    <m/>
    <s v="Domestic"/>
    <x v="1"/>
    <x v="4"/>
    <s v="KI"/>
    <x v="1"/>
    <n v="3000"/>
    <n v="3111"/>
    <n v="111"/>
    <n v="0.96299999999999997"/>
    <m/>
    <m/>
    <n v="3000"/>
    <n v="3111"/>
    <n v="111"/>
    <n v="0.96299999999999997"/>
    <m/>
    <m/>
  </r>
  <r>
    <x v="0"/>
    <x v="1"/>
    <x v="0"/>
    <d v="2022-01-10T00:00:00"/>
    <d v="2022-01-16T00:00:00"/>
    <x v="0"/>
    <x v="5"/>
    <x v="19"/>
    <s v="W3"/>
    <x v="19"/>
    <s v="12GER00001"/>
    <m/>
    <s v="Export"/>
    <x v="1"/>
    <x v="4"/>
    <s v="KI"/>
    <x v="1"/>
    <n v="0"/>
    <n v="0"/>
    <n v="0"/>
    <n v="0"/>
    <m/>
    <m/>
    <n v="0"/>
    <n v="0"/>
    <n v="0"/>
    <n v="0"/>
    <m/>
    <m/>
  </r>
  <r>
    <x v="0"/>
    <x v="1"/>
    <x v="0"/>
    <d v="2022-01-10T00:00:00"/>
    <d v="2022-01-16T00:00:00"/>
    <x v="0"/>
    <x v="5"/>
    <x v="19"/>
    <s v="W3"/>
    <x v="19"/>
    <s v="12GER00002"/>
    <m/>
    <s v="Export"/>
    <x v="1"/>
    <x v="4"/>
    <s v="KI"/>
    <x v="1"/>
    <n v="0"/>
    <n v="0"/>
    <n v="0"/>
    <n v="0"/>
    <m/>
    <m/>
    <n v="0"/>
    <n v="0"/>
    <n v="0"/>
    <n v="0"/>
    <m/>
    <m/>
  </r>
  <r>
    <x v="0"/>
    <x v="1"/>
    <x v="0"/>
    <d v="2022-01-10T00:00:00"/>
    <d v="2022-01-16T00:00:00"/>
    <x v="0"/>
    <x v="5"/>
    <x v="19"/>
    <s v="W3"/>
    <x v="19"/>
    <s v="12JBP00009"/>
    <m/>
    <s v="Export"/>
    <x v="1"/>
    <x v="4"/>
    <s v="KI"/>
    <x v="1"/>
    <n v="0"/>
    <n v="0"/>
    <n v="0"/>
    <n v="0"/>
    <m/>
    <m/>
    <n v="0"/>
    <n v="0"/>
    <n v="0"/>
    <n v="0"/>
    <m/>
    <m/>
  </r>
  <r>
    <x v="0"/>
    <x v="1"/>
    <x v="0"/>
    <d v="2022-01-10T00:00:00"/>
    <d v="2022-01-16T00:00:00"/>
    <x v="0"/>
    <x v="5"/>
    <x v="19"/>
    <s v="W3"/>
    <x v="19"/>
    <s v="12SIM00004"/>
    <m/>
    <s v="Export"/>
    <x v="1"/>
    <x v="4"/>
    <s v="KI"/>
    <x v="1"/>
    <n v="0"/>
    <n v="0"/>
    <n v="0"/>
    <n v="0"/>
    <m/>
    <m/>
    <n v="0"/>
    <n v="0"/>
    <n v="0"/>
    <n v="0"/>
    <m/>
    <m/>
  </r>
  <r>
    <x v="0"/>
    <x v="1"/>
    <x v="0"/>
    <d v="2022-01-10T00:00:00"/>
    <d v="2022-01-16T00:00:00"/>
    <x v="0"/>
    <x v="5"/>
    <x v="19"/>
    <s v="W3"/>
    <x v="19"/>
    <s v="12SIM00006"/>
    <m/>
    <s v="Export"/>
    <x v="1"/>
    <x v="4"/>
    <s v="KI"/>
    <x v="1"/>
    <n v="0"/>
    <n v="0"/>
    <n v="0"/>
    <n v="0"/>
    <m/>
    <m/>
    <n v="0"/>
    <n v="0"/>
    <n v="0"/>
    <n v="0"/>
    <m/>
    <m/>
  </r>
  <r>
    <x v="0"/>
    <x v="1"/>
    <x v="0"/>
    <d v="2022-01-10T00:00:00"/>
    <d v="2022-01-16T00:00:00"/>
    <x v="0"/>
    <x v="5"/>
    <x v="19"/>
    <s v="W3"/>
    <x v="19"/>
    <s v="12THB00001"/>
    <m/>
    <s v="Export"/>
    <x v="1"/>
    <x v="4"/>
    <s v=""/>
    <x v="1"/>
    <n v="0"/>
    <n v="0"/>
    <n v="0"/>
    <n v="0"/>
    <m/>
    <m/>
    <n v="0"/>
    <n v="0"/>
    <n v="0"/>
    <n v="0"/>
    <m/>
    <m/>
  </r>
  <r>
    <x v="0"/>
    <x v="1"/>
    <x v="0"/>
    <d v="2022-01-10T00:00:00"/>
    <d v="2022-01-16T00:00:00"/>
    <x v="0"/>
    <x v="5"/>
    <x v="19"/>
    <s v="W3"/>
    <x v="19"/>
    <s v="12THB00002"/>
    <m/>
    <s v="Export"/>
    <x v="1"/>
    <x v="4"/>
    <s v=""/>
    <x v="1"/>
    <n v="0"/>
    <n v="0"/>
    <n v="0"/>
    <n v="0"/>
    <m/>
    <m/>
    <n v="0"/>
    <n v="0"/>
    <n v="0"/>
    <n v="0"/>
    <m/>
    <m/>
  </r>
  <r>
    <x v="0"/>
    <x v="1"/>
    <x v="0"/>
    <d v="2022-01-10T00:00:00"/>
    <d v="2022-01-16T00:00:00"/>
    <x v="0"/>
    <x v="5"/>
    <x v="19"/>
    <s v="W3"/>
    <x v="19"/>
    <s v="12THB00006"/>
    <m/>
    <s v="Export"/>
    <x v="1"/>
    <x v="4"/>
    <s v="KI"/>
    <x v="1"/>
    <n v="2000"/>
    <n v="4398.6000000000004"/>
    <n v="2398.6000000000004"/>
    <n v="0"/>
    <m/>
    <m/>
    <n v="3200"/>
    <n v="4398.6000000000004"/>
    <n v="1198.6000000000004"/>
    <n v="0.62543749999999987"/>
    <m/>
    <m/>
  </r>
  <r>
    <x v="0"/>
    <x v="1"/>
    <x v="0"/>
    <d v="2022-01-10T00:00:00"/>
    <d v="2022-01-16T00:00:00"/>
    <x v="0"/>
    <x v="5"/>
    <x v="19"/>
    <s v="W3"/>
    <x v="19"/>
    <s v="12THB00007"/>
    <m/>
    <s v="Export"/>
    <x v="1"/>
    <x v="4"/>
    <s v="KI"/>
    <x v="1"/>
    <n v="0"/>
    <n v="0"/>
    <n v="0"/>
    <n v="0"/>
    <m/>
    <m/>
    <n v="0"/>
    <n v="0"/>
    <n v="0"/>
    <n v="0"/>
    <m/>
    <m/>
  </r>
  <r>
    <x v="0"/>
    <x v="1"/>
    <x v="0"/>
    <d v="2022-01-10T00:00:00"/>
    <d v="2022-01-16T00:00:00"/>
    <x v="0"/>
    <x v="5"/>
    <x v="19"/>
    <s v="W3"/>
    <x v="19"/>
    <s v="12THB00009"/>
    <m/>
    <s v="Export"/>
    <x v="1"/>
    <x v="4"/>
    <s v="KI"/>
    <x v="1"/>
    <n v="0"/>
    <n v="0"/>
    <n v="0"/>
    <n v="0"/>
    <m/>
    <m/>
    <n v="0"/>
    <n v="0"/>
    <n v="0"/>
    <n v="0"/>
    <m/>
    <m/>
  </r>
  <r>
    <x v="0"/>
    <x v="1"/>
    <x v="0"/>
    <d v="2022-01-10T00:00:00"/>
    <d v="2022-01-16T00:00:00"/>
    <x v="0"/>
    <x v="5"/>
    <x v="19"/>
    <s v="W3"/>
    <x v="19"/>
    <s v="12THB00013"/>
    <m/>
    <s v="Export"/>
    <x v="1"/>
    <x v="4"/>
    <s v="KI"/>
    <x v="1"/>
    <n v="0"/>
    <n v="242.5"/>
    <n v="242.5"/>
    <n v="0"/>
    <m/>
    <m/>
    <n v="0"/>
    <n v="242.5"/>
    <n v="242.5"/>
    <n v="0"/>
    <m/>
    <m/>
  </r>
  <r>
    <x v="0"/>
    <x v="1"/>
    <x v="0"/>
    <d v="2022-01-10T00:00:00"/>
    <d v="2022-01-16T00:00:00"/>
    <x v="0"/>
    <x v="5"/>
    <x v="19"/>
    <s v="W3"/>
    <x v="19"/>
    <s v="12THB00014"/>
    <m/>
    <s v="Export"/>
    <x v="1"/>
    <x v="4"/>
    <s v="KI"/>
    <x v="1"/>
    <n v="0"/>
    <n v="0"/>
    <n v="0"/>
    <n v="0"/>
    <m/>
    <m/>
    <n v="0"/>
    <n v="0"/>
    <n v="0"/>
    <n v="0"/>
    <m/>
    <m/>
  </r>
  <r>
    <x v="0"/>
    <x v="1"/>
    <x v="0"/>
    <d v="2022-01-10T00:00:00"/>
    <d v="2022-01-16T00:00:00"/>
    <x v="0"/>
    <x v="5"/>
    <x v="19"/>
    <s v="W3"/>
    <x v="19"/>
    <s v="11VMB00335"/>
    <m/>
    <s v="Domestic"/>
    <x v="2"/>
    <x v="5"/>
    <s v="Se"/>
    <x v="0"/>
    <n v="465"/>
    <n v="292.89599999999996"/>
    <n v="172.10400000000004"/>
    <n v="0.6298838709677419"/>
    <m/>
    <m/>
    <n v="465"/>
    <n v="292.89599999999996"/>
    <n v="172.10400000000004"/>
    <n v="0.6298838709677419"/>
    <m/>
    <m/>
  </r>
  <r>
    <x v="0"/>
    <x v="1"/>
    <x v="0"/>
    <d v="2022-01-10T00:00:00"/>
    <d v="2022-01-16T00:00:00"/>
    <x v="0"/>
    <x v="5"/>
    <x v="19"/>
    <s v="W3"/>
    <x v="19"/>
    <s v="TPCEBB031"/>
    <m/>
    <s v="Domestic"/>
    <x v="2"/>
    <x v="6"/>
    <s v="Fr"/>
    <x v="0"/>
    <n v="0"/>
    <n v="0"/>
    <n v="0"/>
    <n v="0"/>
    <m/>
    <m/>
    <n v="0"/>
    <n v="0"/>
    <n v="0"/>
    <n v="0"/>
    <m/>
    <m/>
  </r>
  <r>
    <x v="0"/>
    <x v="1"/>
    <x v="0"/>
    <d v="2022-01-10T00:00:00"/>
    <d v="2022-01-16T00:00:00"/>
    <x v="0"/>
    <x v="5"/>
    <x v="19"/>
    <s v="W3"/>
    <x v="19"/>
    <s v="TPCEBG010"/>
    <m/>
    <s v="Domestic"/>
    <x v="2"/>
    <x v="6"/>
    <s v="Ha"/>
    <x v="0"/>
    <n v="1000"/>
    <n v="1640.1200000000001"/>
    <n v="640.12000000000012"/>
    <n v="0.35987999999999987"/>
    <m/>
    <m/>
    <n v="1000"/>
    <n v="1640.1200000000001"/>
    <n v="640.12000000000012"/>
    <n v="0.35987999999999987"/>
    <m/>
    <m/>
  </r>
  <r>
    <x v="0"/>
    <x v="1"/>
    <x v="0"/>
    <d v="2022-01-10T00:00:00"/>
    <d v="2022-01-16T00:00:00"/>
    <x v="0"/>
    <x v="5"/>
    <x v="19"/>
    <s v="W3"/>
    <x v="19"/>
    <s v="TPCEMI001"/>
    <m/>
    <s v="Domestic"/>
    <x v="2"/>
    <x v="6"/>
    <s v="Fr"/>
    <x v="0"/>
    <n v="0"/>
    <n v="0"/>
    <n v="0"/>
    <n v="0"/>
    <m/>
    <m/>
    <n v="0"/>
    <n v="0"/>
    <n v="0"/>
    <n v="0"/>
    <m/>
    <m/>
  </r>
  <r>
    <x v="0"/>
    <x v="1"/>
    <x v="0"/>
    <d v="2022-01-10T00:00:00"/>
    <d v="2022-01-16T00:00:00"/>
    <x v="0"/>
    <x v="5"/>
    <x v="19"/>
    <s v="W3"/>
    <x v="19"/>
    <s v="TPCERB001"/>
    <m/>
    <s v="Domestic"/>
    <x v="2"/>
    <x v="5"/>
    <s v="Se"/>
    <x v="0"/>
    <n v="0"/>
    <n v="321.5"/>
    <n v="321.5"/>
    <n v="0"/>
    <m/>
    <m/>
    <n v="0"/>
    <n v="321.5"/>
    <n v="321.5"/>
    <n v="0"/>
    <m/>
    <m/>
  </r>
  <r>
    <x v="0"/>
    <x v="1"/>
    <x v="0"/>
    <d v="2022-01-10T00:00:00"/>
    <d v="2022-01-16T00:00:00"/>
    <x v="0"/>
    <x v="5"/>
    <x v="19"/>
    <s v="W3"/>
    <x v="19"/>
    <s v="TPCERB002"/>
    <m/>
    <s v="Domestic"/>
    <x v="2"/>
    <x v="5"/>
    <s v="Se"/>
    <x v="0"/>
    <n v="0"/>
    <n v="321.5"/>
    <n v="321.5"/>
    <n v="0"/>
    <m/>
    <m/>
    <n v="0"/>
    <n v="321.5"/>
    <n v="321.5"/>
    <n v="0"/>
    <m/>
    <m/>
  </r>
  <r>
    <x v="0"/>
    <x v="1"/>
    <x v="0"/>
    <d v="2022-01-10T00:00:00"/>
    <d v="2022-01-16T00:00:00"/>
    <x v="0"/>
    <x v="5"/>
    <x v="19"/>
    <s v="W3"/>
    <x v="19"/>
    <s v="TPCERB003"/>
    <m/>
    <s v="Domestic"/>
    <x v="2"/>
    <x v="5"/>
    <s v=""/>
    <x v="0"/>
    <n v="0"/>
    <n v="0"/>
    <n v="0"/>
    <n v="0"/>
    <m/>
    <m/>
    <n v="0"/>
    <n v="0"/>
    <n v="0"/>
    <n v="0"/>
    <m/>
    <m/>
  </r>
  <r>
    <x v="0"/>
    <x v="1"/>
    <x v="0"/>
    <d v="2022-01-10T00:00:00"/>
    <d v="2022-01-16T00:00:00"/>
    <x v="0"/>
    <x v="5"/>
    <x v="19"/>
    <s v="W3"/>
    <x v="19"/>
    <s v="11VMB00273"/>
    <m/>
    <s v="Domestic"/>
    <x v="3"/>
    <x v="5"/>
    <s v="Fi"/>
    <x v="0"/>
    <n v="100"/>
    <n v="0"/>
    <n v="100"/>
    <n v="0"/>
    <m/>
    <m/>
    <n v="100"/>
    <n v="0"/>
    <n v="100"/>
    <n v="0"/>
    <m/>
    <m/>
  </r>
  <r>
    <x v="0"/>
    <x v="1"/>
    <x v="0"/>
    <d v="2022-01-10T00:00:00"/>
    <d v="2022-01-16T00:00:00"/>
    <x v="0"/>
    <x v="5"/>
    <x v="19"/>
    <s v="W3"/>
    <x v="19"/>
    <s v="11VMB00306"/>
    <m/>
    <s v="Domestic"/>
    <x v="3"/>
    <x v="6"/>
    <s v="BT"/>
    <x v="0"/>
    <n v="700"/>
    <n v="323"/>
    <n v="377"/>
    <n v="0.46142857142857141"/>
    <m/>
    <m/>
    <n v="350"/>
    <n v="323"/>
    <n v="27"/>
    <n v="0.92285714285714282"/>
    <m/>
    <m/>
  </r>
  <r>
    <x v="0"/>
    <x v="1"/>
    <x v="0"/>
    <d v="2022-01-10T00:00:00"/>
    <d v="2022-01-16T00:00:00"/>
    <x v="0"/>
    <x v="5"/>
    <x v="19"/>
    <s v="W3"/>
    <x v="19"/>
    <s v="11VMB00308"/>
    <m/>
    <s v="Domestic"/>
    <x v="3"/>
    <x v="9"/>
    <s v="BT"/>
    <x v="0"/>
    <n v="800"/>
    <n v="828"/>
    <n v="28"/>
    <n v="0.96499999999999997"/>
    <m/>
    <m/>
    <n v="800"/>
    <n v="828"/>
    <n v="28"/>
    <n v="0.96499999999999997"/>
    <m/>
    <m/>
  </r>
  <r>
    <x v="0"/>
    <x v="1"/>
    <x v="0"/>
    <d v="2022-01-10T00:00:00"/>
    <d v="2022-01-16T00:00:00"/>
    <x v="0"/>
    <x v="5"/>
    <x v="19"/>
    <s v="W3"/>
    <x v="19"/>
    <s v="11VMB00309"/>
    <m/>
    <s v="Domestic"/>
    <x v="3"/>
    <x v="9"/>
    <s v="BT"/>
    <x v="0"/>
    <n v="400"/>
    <n v="800"/>
    <n v="400"/>
    <n v="0"/>
    <m/>
    <m/>
    <n v="800"/>
    <n v="800"/>
    <n v="0"/>
    <n v="1"/>
    <m/>
    <m/>
  </r>
  <r>
    <x v="0"/>
    <x v="1"/>
    <x v="0"/>
    <d v="2022-01-10T00:00:00"/>
    <d v="2022-01-16T00:00:00"/>
    <x v="0"/>
    <x v="5"/>
    <x v="19"/>
    <s v="W3"/>
    <x v="19"/>
    <s v="11VMB00311"/>
    <m/>
    <s v="Domestic"/>
    <x v="3"/>
    <x v="6"/>
    <s v="BT"/>
    <x v="0"/>
    <n v="800"/>
    <n v="542"/>
    <n v="258"/>
    <n v="0.67749999999999999"/>
    <m/>
    <m/>
    <n v="800"/>
    <n v="542"/>
    <n v="258"/>
    <n v="0.67749999999999999"/>
    <m/>
    <m/>
  </r>
  <r>
    <x v="0"/>
    <x v="1"/>
    <x v="0"/>
    <d v="2022-01-10T00:00:00"/>
    <d v="2022-01-16T00:00:00"/>
    <x v="0"/>
    <x v="5"/>
    <x v="19"/>
    <s v="W3"/>
    <x v="19"/>
    <s v="11VMB00385"/>
    <m/>
    <s v="Domestic"/>
    <x v="3"/>
    <x v="5"/>
    <s v="Fi"/>
    <x v="0"/>
    <n v="350"/>
    <n v="305"/>
    <n v="45"/>
    <n v="0.87142857142857144"/>
    <m/>
    <m/>
    <n v="350"/>
    <n v="305"/>
    <n v="45"/>
    <n v="0.87142857142857144"/>
    <m/>
    <m/>
  </r>
  <r>
    <x v="0"/>
    <x v="1"/>
    <x v="0"/>
    <d v="2022-01-10T00:00:00"/>
    <d v="2022-01-16T00:00:00"/>
    <x v="0"/>
    <x v="5"/>
    <x v="19"/>
    <s v="W3"/>
    <x v="19"/>
    <s v="BTPCHCB001"/>
    <m/>
    <s v="Domestic"/>
    <x v="3"/>
    <x v="8"/>
    <s v="BT"/>
    <x v="0"/>
    <n v="600"/>
    <n v="550"/>
    <n v="50"/>
    <n v="0.91666666666666663"/>
    <m/>
    <m/>
    <n v="600"/>
    <n v="550"/>
    <n v="50"/>
    <n v="0.91666666666666663"/>
    <m/>
    <m/>
  </r>
  <r>
    <x v="0"/>
    <x v="1"/>
    <x v="0"/>
    <d v="2022-01-10T00:00:00"/>
    <d v="2022-01-16T00:00:00"/>
    <x v="0"/>
    <x v="5"/>
    <x v="19"/>
    <s v="W3"/>
    <x v="19"/>
    <s v="BTPOHYBM01"/>
    <m/>
    <s v="Domestic"/>
    <x v="3"/>
    <x v="8"/>
    <s v="BT"/>
    <x v="0"/>
    <n v="0"/>
    <n v="0"/>
    <n v="0"/>
    <n v="0"/>
    <m/>
    <m/>
    <n v="0"/>
    <n v="0"/>
    <n v="0"/>
    <n v="0"/>
    <m/>
    <m/>
  </r>
  <r>
    <x v="0"/>
    <x v="1"/>
    <x v="0"/>
    <d v="2022-01-10T00:00:00"/>
    <d v="2022-01-16T00:00:00"/>
    <x v="0"/>
    <x v="5"/>
    <x v="19"/>
    <s v="W3"/>
    <x v="19"/>
    <s v="HHCEBV004"/>
    <m/>
    <s v="Domestic"/>
    <x v="3"/>
    <x v="7"/>
    <s v="Ba"/>
    <x v="0"/>
    <n v="400"/>
    <n v="502"/>
    <n v="102"/>
    <n v="0.745"/>
    <m/>
    <m/>
    <n v="400"/>
    <n v="502"/>
    <n v="102"/>
    <n v="0.745"/>
    <m/>
    <m/>
  </r>
  <r>
    <x v="0"/>
    <x v="1"/>
    <x v="0"/>
    <d v="2022-01-10T00:00:00"/>
    <d v="2022-01-16T00:00:00"/>
    <x v="0"/>
    <x v="5"/>
    <x v="19"/>
    <s v="W3"/>
    <x v="19"/>
    <s v="HHCECV006"/>
    <m/>
    <s v="Domestic"/>
    <x v="3"/>
    <x v="7"/>
    <s v="Ba"/>
    <x v="0"/>
    <n v="2500"/>
    <n v="1125"/>
    <n v="1375"/>
    <n v="0.44999999999999996"/>
    <m/>
    <m/>
    <n v="1250"/>
    <n v="1125"/>
    <n v="125"/>
    <n v="0.9"/>
    <m/>
    <m/>
  </r>
  <r>
    <x v="0"/>
    <x v="1"/>
    <x v="0"/>
    <d v="2022-01-10T00:00:00"/>
    <d v="2022-01-16T00:00:00"/>
    <x v="0"/>
    <x v="5"/>
    <x v="19"/>
    <s v="W3"/>
    <x v="19"/>
    <s v="HHCEXX001"/>
    <m/>
    <s v="Domestic"/>
    <x v="3"/>
    <x v="7"/>
    <s v="Sa"/>
    <x v="3"/>
    <n v="0"/>
    <n v="0"/>
    <n v="0"/>
    <n v="0"/>
    <m/>
    <m/>
    <n v="0"/>
    <n v="0"/>
    <n v="0"/>
    <n v="0"/>
    <m/>
    <m/>
  </r>
  <r>
    <x v="0"/>
    <x v="1"/>
    <x v="0"/>
    <d v="2022-01-10T00:00:00"/>
    <d v="2022-01-16T00:00:00"/>
    <x v="0"/>
    <x v="5"/>
    <x v="19"/>
    <s v="W3"/>
    <x v="19"/>
    <s v="HHCEXX003"/>
    <m/>
    <s v="Domestic"/>
    <x v="3"/>
    <x v="7"/>
    <s v="Sa"/>
    <x v="3"/>
    <n v="0"/>
    <n v="0"/>
    <n v="0"/>
    <n v="0"/>
    <m/>
    <m/>
    <n v="0"/>
    <n v="0"/>
    <n v="0"/>
    <n v="0"/>
    <m/>
    <m/>
  </r>
  <r>
    <x v="0"/>
    <x v="1"/>
    <x v="0"/>
    <d v="2022-01-10T00:00:00"/>
    <d v="2022-01-16T00:00:00"/>
    <x v="0"/>
    <x v="5"/>
    <x v="19"/>
    <s v="W3"/>
    <x v="19"/>
    <s v="HHCEXX010"/>
    <m/>
    <s v="Domestic"/>
    <x v="3"/>
    <x v="7"/>
    <s v="Sa"/>
    <x v="3"/>
    <n v="4500"/>
    <n v="4535"/>
    <n v="35"/>
    <n v="0.99222222222222223"/>
    <m/>
    <m/>
    <n v="4500"/>
    <n v="4535"/>
    <n v="35"/>
    <n v="0.99222222222222223"/>
    <m/>
    <m/>
  </r>
  <r>
    <x v="0"/>
    <x v="1"/>
    <x v="0"/>
    <d v="2022-01-10T00:00:00"/>
    <d v="2022-01-16T00:00:00"/>
    <x v="0"/>
    <x v="5"/>
    <x v="19"/>
    <s v="W3"/>
    <x v="19"/>
    <s v="TPCEBV001"/>
    <m/>
    <s v="Domestic"/>
    <x v="3"/>
    <x v="7"/>
    <s v="Ba"/>
    <x v="0"/>
    <n v="700"/>
    <n v="714"/>
    <n v="14"/>
    <n v="0.98"/>
    <m/>
    <m/>
    <n v="700"/>
    <n v="714"/>
    <n v="14"/>
    <n v="0.98"/>
    <m/>
    <m/>
  </r>
  <r>
    <x v="0"/>
    <x v="1"/>
    <x v="0"/>
    <d v="2022-01-10T00:00:00"/>
    <d v="2022-01-16T00:00:00"/>
    <x v="0"/>
    <x v="5"/>
    <x v="19"/>
    <s v="W3"/>
    <x v="19"/>
    <s v="TPCEBV017"/>
    <m/>
    <s v="Domestic"/>
    <x v="3"/>
    <x v="7"/>
    <s v="Ba"/>
    <x v="0"/>
    <n v="1400"/>
    <n v="1365"/>
    <n v="35"/>
    <n v="0.97499999999999998"/>
    <m/>
    <m/>
    <n v="1400"/>
    <n v="1365"/>
    <n v="35"/>
    <n v="0.97499999999999998"/>
    <m/>
    <m/>
  </r>
  <r>
    <x v="0"/>
    <x v="1"/>
    <x v="0"/>
    <d v="2022-01-10T00:00:00"/>
    <d v="2022-01-16T00:00:00"/>
    <x v="0"/>
    <x v="5"/>
    <x v="19"/>
    <s v="W3"/>
    <x v="19"/>
    <s v="TPCECB004"/>
    <m/>
    <s v="Domestic"/>
    <x v="3"/>
    <x v="2"/>
    <s v="Vi"/>
    <x v="0"/>
    <n v="500"/>
    <n v="515.5"/>
    <n v="15.5"/>
    <n v="0.96899999999999997"/>
    <m/>
    <m/>
    <n v="500"/>
    <n v="515.5"/>
    <n v="15.5"/>
    <n v="0.96899999999999997"/>
    <m/>
    <m/>
  </r>
  <r>
    <x v="0"/>
    <x v="1"/>
    <x v="0"/>
    <d v="2022-01-10T00:00:00"/>
    <d v="2022-01-16T00:00:00"/>
    <x v="0"/>
    <x v="5"/>
    <x v="19"/>
    <s v="W3"/>
    <x v="19"/>
    <s v="TPCECC006"/>
    <m/>
    <s v="Domestic"/>
    <x v="3"/>
    <x v="8"/>
    <s v="Fi"/>
    <x v="0"/>
    <n v="500"/>
    <n v="740"/>
    <n v="240"/>
    <n v="0.52"/>
    <m/>
    <m/>
    <n v="500"/>
    <n v="740"/>
    <n v="240"/>
    <n v="0.52"/>
    <m/>
    <m/>
  </r>
  <r>
    <x v="0"/>
    <x v="1"/>
    <x v="0"/>
    <d v="2022-01-10T00:00:00"/>
    <d v="2022-01-16T00:00:00"/>
    <x v="0"/>
    <x v="5"/>
    <x v="19"/>
    <s v="W3"/>
    <x v="19"/>
    <s v="TPCECL035"/>
    <m/>
    <s v="Domestic"/>
    <x v="3"/>
    <x v="0"/>
    <s v="Semi"/>
    <x v="0"/>
    <n v="660"/>
    <n v="643.5"/>
    <n v="16.5"/>
    <n v="0.97499999999999998"/>
    <m/>
    <m/>
    <n v="660"/>
    <n v="643.5"/>
    <n v="16.5"/>
    <n v="0.97499999999999998"/>
    <m/>
    <m/>
  </r>
  <r>
    <x v="0"/>
    <x v="1"/>
    <x v="0"/>
    <d v="2022-01-10T00:00:00"/>
    <d v="2022-01-16T00:00:00"/>
    <x v="0"/>
    <x v="5"/>
    <x v="19"/>
    <s v="W3"/>
    <x v="19"/>
    <s v="TPCECL037"/>
    <m/>
    <s v="Domestic"/>
    <x v="3"/>
    <x v="2"/>
    <s v="Vi"/>
    <x v="0"/>
    <n v="700"/>
    <n v="718.3"/>
    <n v="18.299999999999955"/>
    <n v="0.97385714285714298"/>
    <m/>
    <m/>
    <n v="700"/>
    <n v="718.3"/>
    <n v="18.299999999999955"/>
    <n v="0.97385714285714298"/>
    <m/>
    <m/>
  </r>
  <r>
    <x v="0"/>
    <x v="1"/>
    <x v="0"/>
    <d v="2022-01-10T00:00:00"/>
    <d v="2022-01-16T00:00:00"/>
    <x v="0"/>
    <x v="5"/>
    <x v="19"/>
    <s v="W3"/>
    <x v="19"/>
    <s v="TPCECL038"/>
    <m/>
    <s v="Domestic"/>
    <x v="3"/>
    <x v="2"/>
    <s v="Vi"/>
    <x v="0"/>
    <n v="5750"/>
    <n v="6993"/>
    <n v="1243"/>
    <n v="0.78382608695652167"/>
    <m/>
    <m/>
    <n v="6750"/>
    <n v="6993"/>
    <n v="243"/>
    <n v="0.96399999999999997"/>
    <m/>
    <m/>
  </r>
  <r>
    <x v="0"/>
    <x v="1"/>
    <x v="0"/>
    <d v="2022-01-10T00:00:00"/>
    <d v="2022-01-16T00:00:00"/>
    <x v="0"/>
    <x v="5"/>
    <x v="19"/>
    <s v="W3"/>
    <x v="19"/>
    <s v="TPCECL042"/>
    <m/>
    <s v="Domestic"/>
    <x v="3"/>
    <x v="8"/>
    <s v="Vi"/>
    <x v="0"/>
    <n v="200"/>
    <n v="216.3"/>
    <n v="16.300000000000011"/>
    <n v="0.91849999999999998"/>
    <m/>
    <m/>
    <n v="200"/>
    <n v="216.3"/>
    <n v="16.300000000000011"/>
    <n v="0.91849999999999998"/>
    <m/>
    <m/>
  </r>
  <r>
    <x v="0"/>
    <x v="1"/>
    <x v="0"/>
    <d v="2022-01-10T00:00:00"/>
    <d v="2022-01-16T00:00:00"/>
    <x v="0"/>
    <x v="5"/>
    <x v="19"/>
    <s v="W3"/>
    <x v="19"/>
    <s v="TPCECL043"/>
    <m/>
    <s v="Domestic"/>
    <x v="3"/>
    <x v="8"/>
    <s v="Vi"/>
    <x v="0"/>
    <n v="330"/>
    <n v="336"/>
    <n v="6"/>
    <n v="0.98181818181818181"/>
    <m/>
    <m/>
    <n v="330"/>
    <n v="336"/>
    <n v="6"/>
    <n v="0.98181818181818181"/>
    <m/>
    <m/>
  </r>
  <r>
    <x v="0"/>
    <x v="1"/>
    <x v="0"/>
    <d v="2022-01-10T00:00:00"/>
    <d v="2022-01-16T00:00:00"/>
    <x v="0"/>
    <x v="5"/>
    <x v="19"/>
    <s v="W3"/>
    <x v="19"/>
    <s v="TPCECL044"/>
    <m/>
    <s v="Domestic"/>
    <x v="3"/>
    <x v="8"/>
    <s v="Vi"/>
    <x v="0"/>
    <n v="420"/>
    <n v="434"/>
    <n v="14"/>
    <n v="0.96666666666666667"/>
    <m/>
    <m/>
    <n v="420"/>
    <n v="434"/>
    <n v="14"/>
    <n v="0.96666666666666667"/>
    <m/>
    <m/>
  </r>
  <r>
    <x v="0"/>
    <x v="1"/>
    <x v="0"/>
    <d v="2022-01-10T00:00:00"/>
    <d v="2022-01-16T00:00:00"/>
    <x v="0"/>
    <x v="5"/>
    <x v="19"/>
    <s v="W3"/>
    <x v="19"/>
    <s v="TPCECL045"/>
    <m/>
    <s v="Domestic"/>
    <x v="3"/>
    <x v="8"/>
    <s v="Vi"/>
    <x v="0"/>
    <n v="1100"/>
    <n v="1093.7"/>
    <n v="6.2999999999999545"/>
    <n v="0.99427272727272731"/>
    <m/>
    <m/>
    <n v="1100"/>
    <n v="1093.7"/>
    <n v="6.2999999999999545"/>
    <n v="0.99427272727272731"/>
    <m/>
    <m/>
  </r>
  <r>
    <x v="0"/>
    <x v="1"/>
    <x v="0"/>
    <d v="2022-01-10T00:00:00"/>
    <d v="2022-01-16T00:00:00"/>
    <x v="0"/>
    <x v="5"/>
    <x v="19"/>
    <s v="W3"/>
    <x v="19"/>
    <s v="TPCECL046"/>
    <m/>
    <s v="Domestic"/>
    <x v="3"/>
    <x v="6"/>
    <s v="Vi"/>
    <x v="0"/>
    <n v="2900"/>
    <n v="779"/>
    <n v="2121"/>
    <n v="0.26862068965517238"/>
    <m/>
    <m/>
    <n v="800"/>
    <n v="779"/>
    <n v="21"/>
    <n v="0.97375"/>
    <m/>
    <m/>
  </r>
  <r>
    <x v="0"/>
    <x v="1"/>
    <x v="0"/>
    <d v="2022-01-10T00:00:00"/>
    <d v="2022-01-16T00:00:00"/>
    <x v="0"/>
    <x v="5"/>
    <x v="19"/>
    <s v="W3"/>
    <x v="19"/>
    <s v="TPCECLT39"/>
    <m/>
    <s v="Domestic"/>
    <x v="3"/>
    <x v="8"/>
    <s v="Vi"/>
    <x v="0"/>
    <n v="1500"/>
    <n v="1500"/>
    <n v="0"/>
    <n v="1"/>
    <m/>
    <m/>
    <n v="1500"/>
    <n v="1500"/>
    <n v="0"/>
    <n v="1"/>
    <m/>
    <m/>
  </r>
  <r>
    <x v="0"/>
    <x v="1"/>
    <x v="0"/>
    <d v="2022-01-10T00:00:00"/>
    <d v="2022-01-16T00:00:00"/>
    <x v="0"/>
    <x v="5"/>
    <x v="19"/>
    <s v="W3"/>
    <x v="19"/>
    <s v="TPCECV001"/>
    <m/>
    <s v="Domestic"/>
    <x v="3"/>
    <x v="7"/>
    <s v="Ba"/>
    <x v="0"/>
    <n v="600"/>
    <n v="0"/>
    <n v="600"/>
    <n v="0"/>
    <m/>
    <m/>
    <n v="600"/>
    <n v="0"/>
    <n v="600"/>
    <n v="0"/>
    <m/>
    <m/>
  </r>
  <r>
    <x v="0"/>
    <x v="1"/>
    <x v="0"/>
    <d v="2022-01-10T00:00:00"/>
    <d v="2022-01-16T00:00:00"/>
    <x v="0"/>
    <x v="5"/>
    <x v="19"/>
    <s v="W3"/>
    <x v="19"/>
    <s v="TPCECV002"/>
    <m/>
    <s v="Domestic"/>
    <x v="3"/>
    <x v="7"/>
    <s v="Ba"/>
    <x v="0"/>
    <n v="800"/>
    <n v="0"/>
    <n v="800"/>
    <n v="0"/>
    <m/>
    <m/>
    <n v="800"/>
    <n v="0"/>
    <n v="800"/>
    <n v="0"/>
    <m/>
    <m/>
  </r>
  <r>
    <x v="0"/>
    <x v="1"/>
    <x v="0"/>
    <d v="2022-01-10T00:00:00"/>
    <d v="2022-01-16T00:00:00"/>
    <x v="0"/>
    <x v="5"/>
    <x v="19"/>
    <s v="W3"/>
    <x v="19"/>
    <s v="TPCECV022"/>
    <m/>
    <s v="Domestic"/>
    <x v="3"/>
    <x v="7"/>
    <s v="Ba"/>
    <x v="0"/>
    <n v="10900"/>
    <n v="0"/>
    <n v="10900"/>
    <n v="0"/>
    <m/>
    <m/>
    <n v="11200"/>
    <n v="0"/>
    <n v="11200"/>
    <n v="0"/>
    <m/>
    <m/>
  </r>
  <r>
    <x v="0"/>
    <x v="1"/>
    <x v="0"/>
    <d v="2022-01-10T00:00:00"/>
    <d v="2022-01-16T00:00:00"/>
    <x v="0"/>
    <x v="5"/>
    <x v="19"/>
    <s v="W3"/>
    <x v="19"/>
    <s v="TPCELT001"/>
    <m/>
    <s v="Domestic"/>
    <x v="3"/>
    <x v="7"/>
    <s v="Ba"/>
    <x v="0"/>
    <n v="2000"/>
    <n v="1534.8"/>
    <n v="465.20000000000005"/>
    <n v="0.76739999999999997"/>
    <m/>
    <m/>
    <n v="2000"/>
    <n v="1534.8"/>
    <n v="465.20000000000005"/>
    <n v="0.76739999999999997"/>
    <m/>
    <m/>
  </r>
  <r>
    <x v="0"/>
    <x v="1"/>
    <x v="0"/>
    <d v="2022-01-10T00:00:00"/>
    <d v="2022-01-16T00:00:00"/>
    <x v="0"/>
    <x v="5"/>
    <x v="19"/>
    <s v="W3"/>
    <x v="19"/>
    <s v="TPCEMM001"/>
    <m/>
    <s v="Domestic"/>
    <x v="3"/>
    <x v="7"/>
    <s v="Me"/>
    <x v="0"/>
    <n v="300"/>
    <n v="265"/>
    <n v="35"/>
    <n v="0.8833333333333333"/>
    <m/>
    <m/>
    <n v="300"/>
    <n v="265"/>
    <n v="35"/>
    <n v="0.8833333333333333"/>
    <m/>
    <m/>
  </r>
  <r>
    <x v="0"/>
    <x v="1"/>
    <x v="0"/>
    <d v="2022-01-10T00:00:00"/>
    <d v="2022-01-16T00:00:00"/>
    <x v="0"/>
    <x v="5"/>
    <x v="19"/>
    <s v="W3"/>
    <x v="19"/>
    <s v="TPCEMM003"/>
    <m/>
    <s v="Domestic"/>
    <x v="3"/>
    <x v="5"/>
    <s v="Me"/>
    <x v="0"/>
    <n v="5000"/>
    <n v="3267.4"/>
    <n v="1732.6"/>
    <n v="0.65348000000000006"/>
    <m/>
    <m/>
    <n v="4000"/>
    <n v="3267.4"/>
    <n v="732.59999999999991"/>
    <n v="0.81685000000000008"/>
    <m/>
    <m/>
  </r>
  <r>
    <x v="0"/>
    <x v="1"/>
    <x v="0"/>
    <d v="2022-01-10T00:00:00"/>
    <d v="2022-01-16T00:00:00"/>
    <x v="0"/>
    <x v="5"/>
    <x v="19"/>
    <s v="W3"/>
    <x v="19"/>
    <s v="TPCTOHYB01"/>
    <m/>
    <s v="Domestic"/>
    <x v="3"/>
    <x v="0"/>
    <s v="Semi"/>
    <x v="0"/>
    <n v="0"/>
    <n v="0"/>
    <n v="0"/>
    <n v="0"/>
    <m/>
    <m/>
    <n v="0"/>
    <n v="0"/>
    <n v="0"/>
    <n v="0"/>
    <m/>
    <m/>
  </r>
  <r>
    <x v="0"/>
    <x v="1"/>
    <x v="0"/>
    <d v="2022-01-10T00:00:00"/>
    <d v="2022-01-16T00:00:00"/>
    <x v="0"/>
    <x v="5"/>
    <x v="19"/>
    <s v="W3"/>
    <x v="19"/>
    <s v="TPCTOHYB02"/>
    <m/>
    <s v="Domestic"/>
    <x v="3"/>
    <x v="0"/>
    <s v="Semi"/>
    <x v="0"/>
    <n v="0"/>
    <n v="0"/>
    <n v="0"/>
    <n v="0"/>
    <m/>
    <m/>
    <n v="0"/>
    <n v="0"/>
    <n v="0"/>
    <n v="0"/>
    <m/>
    <m/>
  </r>
  <r>
    <x v="0"/>
    <x v="1"/>
    <x v="0"/>
    <d v="2022-01-10T00:00:00"/>
    <d v="2022-01-16T00:00:00"/>
    <x v="0"/>
    <x v="5"/>
    <x v="19"/>
    <s v="W3"/>
    <x v="19"/>
    <s v="TPCTOHYB04"/>
    <m/>
    <s v="Domestic"/>
    <x v="3"/>
    <x v="0"/>
    <s v="Semi"/>
    <x v="0"/>
    <n v="0"/>
    <n v="0"/>
    <n v="0"/>
    <n v="0"/>
    <m/>
    <m/>
    <n v="0"/>
    <n v="0"/>
    <n v="0"/>
    <n v="0"/>
    <m/>
    <m/>
  </r>
  <r>
    <x v="0"/>
    <x v="1"/>
    <x v="0"/>
    <d v="2022-01-10T00:00:00"/>
    <d v="2022-01-16T00:00:00"/>
    <x v="0"/>
    <x v="5"/>
    <x v="19"/>
    <s v="W3"/>
    <x v="19"/>
    <s v="11VMB00431"/>
    <m/>
    <s v="Domestic"/>
    <x v="4"/>
    <x v="10"/>
    <s v="K-"/>
    <x v="1"/>
    <n v="0"/>
    <n v="0"/>
    <n v="0"/>
    <n v="0"/>
    <m/>
    <m/>
    <n v="0"/>
    <n v="0"/>
    <n v="0"/>
    <n v="0"/>
    <m/>
    <m/>
  </r>
  <r>
    <x v="0"/>
    <x v="1"/>
    <x v="0"/>
    <d v="2022-01-10T00:00:00"/>
    <d v="2022-01-16T00:00:00"/>
    <x v="0"/>
    <x v="5"/>
    <x v="19"/>
    <s v="W3"/>
    <x v="19"/>
    <s v="11VMB00434"/>
    <m/>
    <s v="Domestic"/>
    <x v="4"/>
    <x v="10"/>
    <s v="K-"/>
    <x v="1"/>
    <n v="0"/>
    <n v="0"/>
    <n v="0"/>
    <n v="0"/>
    <m/>
    <m/>
    <n v="0"/>
    <n v="0"/>
    <n v="0"/>
    <n v="0"/>
    <m/>
    <m/>
  </r>
  <r>
    <x v="0"/>
    <x v="1"/>
    <x v="0"/>
    <d v="2022-01-10T00:00:00"/>
    <d v="2022-01-16T00:00:00"/>
    <x v="0"/>
    <x v="5"/>
    <x v="19"/>
    <s v="W3"/>
    <x v="19"/>
    <s v="11VMB00437"/>
    <m/>
    <s v="Domestic"/>
    <x v="4"/>
    <x v="10"/>
    <s v="K-"/>
    <x v="1"/>
    <n v="0"/>
    <n v="0"/>
    <n v="0"/>
    <n v="0"/>
    <m/>
    <m/>
    <n v="0"/>
    <n v="0"/>
    <n v="0"/>
    <n v="0"/>
    <m/>
    <m/>
  </r>
  <r>
    <x v="0"/>
    <x v="1"/>
    <x v="0"/>
    <d v="2022-01-10T00:00:00"/>
    <d v="2022-01-16T00:00:00"/>
    <x v="0"/>
    <x v="5"/>
    <x v="19"/>
    <s v="W3"/>
    <x v="19"/>
    <s v="11VMB00438"/>
    <m/>
    <s v="Domestic"/>
    <x v="4"/>
    <x v="10"/>
    <s v="K-"/>
    <x v="1"/>
    <n v="0"/>
    <n v="0"/>
    <n v="0"/>
    <n v="0"/>
    <m/>
    <m/>
    <n v="0"/>
    <n v="0"/>
    <n v="0"/>
    <n v="0"/>
    <m/>
    <m/>
  </r>
  <r>
    <x v="0"/>
    <x v="1"/>
    <x v="0"/>
    <d v="2022-01-10T00:00:00"/>
    <d v="2022-01-16T00:00:00"/>
    <x v="0"/>
    <x v="5"/>
    <x v="19"/>
    <s v="W3"/>
    <x v="19"/>
    <s v="11VMB00440"/>
    <m/>
    <s v="Domestic"/>
    <x v="4"/>
    <x v="10"/>
    <s v="K-"/>
    <x v="1"/>
    <n v="0"/>
    <n v="0"/>
    <n v="0"/>
    <n v="0"/>
    <m/>
    <m/>
    <n v="0"/>
    <n v="0"/>
    <n v="0"/>
    <n v="0"/>
    <m/>
    <m/>
  </r>
  <r>
    <x v="0"/>
    <x v="1"/>
    <x v="0"/>
    <d v="2022-01-10T00:00:00"/>
    <d v="2022-01-16T00:00:00"/>
    <x v="0"/>
    <x v="5"/>
    <x v="19"/>
    <s v="W3"/>
    <x v="19"/>
    <s v="11VMB00342"/>
    <m/>
    <s v="Export"/>
    <x v="5"/>
    <x v="10"/>
    <s v=""/>
    <x v="4"/>
    <n v="2000"/>
    <n v="2016"/>
    <n v="16"/>
    <n v="0.99199999999999999"/>
    <m/>
    <m/>
    <n v="2000"/>
    <n v="2016"/>
    <n v="16"/>
    <n v="0.99199999999999999"/>
    <m/>
    <m/>
  </r>
  <r>
    <x v="0"/>
    <x v="1"/>
    <x v="0"/>
    <d v="2022-01-10T00:00:00"/>
    <d v="2022-01-16T00:00:00"/>
    <x v="0"/>
    <x v="5"/>
    <x v="19"/>
    <s v="W3"/>
    <x v="19"/>
    <s v="11VMB00343"/>
    <m/>
    <s v="Domestic"/>
    <x v="5"/>
    <x v="10"/>
    <s v="Ri"/>
    <x v="4"/>
    <n v="1000"/>
    <n v="2284.8000000000002"/>
    <n v="1284.8000000000002"/>
    <n v="0"/>
    <m/>
    <m/>
    <n v="2000"/>
    <n v="2284.8000000000002"/>
    <n v="284.80000000000018"/>
    <n v="0.85759999999999992"/>
    <m/>
    <m/>
  </r>
  <r>
    <x v="0"/>
    <x v="1"/>
    <x v="0"/>
    <d v="2022-01-10T00:00:00"/>
    <d v="2022-01-16T00:00:00"/>
    <x v="0"/>
    <x v="5"/>
    <x v="19"/>
    <s v="W3"/>
    <x v="19"/>
    <s v="11VMB00344"/>
    <m/>
    <s v="Export"/>
    <x v="5"/>
    <x v="10"/>
    <s v="Ri"/>
    <x v="4"/>
    <n v="0"/>
    <n v="0"/>
    <n v="0"/>
    <n v="0"/>
    <m/>
    <m/>
    <n v="0"/>
    <n v="0"/>
    <n v="0"/>
    <n v="0"/>
    <m/>
    <m/>
  </r>
  <r>
    <x v="0"/>
    <x v="1"/>
    <x v="0"/>
    <d v="2022-01-10T00:00:00"/>
    <d v="2022-01-16T00:00:00"/>
    <x v="0"/>
    <x v="5"/>
    <x v="19"/>
    <s v="W3"/>
    <x v="19"/>
    <s v="11VMB00345"/>
    <m/>
    <s v="Domestic"/>
    <x v="5"/>
    <x v="10"/>
    <s v=""/>
    <x v="4"/>
    <n v="0"/>
    <n v="0"/>
    <n v="0"/>
    <n v="0"/>
    <m/>
    <m/>
    <n v="0"/>
    <n v="0"/>
    <n v="0"/>
    <n v="0"/>
    <m/>
    <m/>
  </r>
  <r>
    <x v="0"/>
    <x v="1"/>
    <x v="0"/>
    <d v="2022-01-10T00:00:00"/>
    <d v="2022-01-16T00:00:00"/>
    <x v="0"/>
    <x v="5"/>
    <x v="19"/>
    <s v="W3"/>
    <x v="19"/>
    <s v="11VMB00405"/>
    <m/>
    <s v="Domestic"/>
    <x v="5"/>
    <x v="10"/>
    <s v=""/>
    <x v="1"/>
    <n v="0"/>
    <n v="0"/>
    <n v="0"/>
    <n v="0"/>
    <m/>
    <m/>
    <n v="0"/>
    <n v="0"/>
    <n v="0"/>
    <n v="0"/>
    <m/>
    <m/>
  </r>
  <r>
    <x v="0"/>
    <x v="1"/>
    <x v="0"/>
    <d v="2022-01-10T00:00:00"/>
    <d v="2022-01-16T00:00:00"/>
    <x v="0"/>
    <x v="5"/>
    <x v="19"/>
    <s v="W3"/>
    <x v="19"/>
    <s v="11VMB00406"/>
    <m/>
    <s v="Domestic"/>
    <x v="5"/>
    <x v="10"/>
    <s v="Co"/>
    <x v="1"/>
    <n v="0"/>
    <n v="0"/>
    <n v="0"/>
    <n v="0"/>
    <m/>
    <m/>
    <n v="0"/>
    <n v="0"/>
    <n v="0"/>
    <n v="0"/>
    <m/>
    <m/>
  </r>
  <r>
    <x v="0"/>
    <x v="1"/>
    <x v="0"/>
    <d v="2022-01-10T00:00:00"/>
    <d v="2022-01-16T00:00:00"/>
    <x v="0"/>
    <x v="5"/>
    <x v="19"/>
    <s v="W3"/>
    <x v="19"/>
    <s v="11VMB00408"/>
    <m/>
    <s v="Domestic"/>
    <x v="5"/>
    <x v="10"/>
    <s v="Co"/>
    <x v="1"/>
    <n v="0"/>
    <n v="0"/>
    <n v="0"/>
    <n v="0"/>
    <m/>
    <m/>
    <n v="0"/>
    <n v="0"/>
    <n v="0"/>
    <n v="0"/>
    <m/>
    <m/>
  </r>
  <r>
    <x v="0"/>
    <x v="1"/>
    <x v="0"/>
    <d v="2022-01-10T00:00:00"/>
    <d v="2022-01-16T00:00:00"/>
    <x v="0"/>
    <x v="5"/>
    <x v="19"/>
    <s v="W3"/>
    <x v="19"/>
    <s v="11VMB00409"/>
    <m/>
    <s v="Domestic"/>
    <x v="5"/>
    <x v="10"/>
    <s v=""/>
    <x v="1"/>
    <n v="0"/>
    <n v="0"/>
    <n v="0"/>
    <n v="0"/>
    <m/>
    <m/>
    <n v="0"/>
    <n v="0"/>
    <n v="0"/>
    <n v="0"/>
    <m/>
    <m/>
  </r>
  <r>
    <x v="0"/>
    <x v="1"/>
    <x v="0"/>
    <d v="2022-01-10T00:00:00"/>
    <d v="2022-01-16T00:00:00"/>
    <x v="0"/>
    <x v="5"/>
    <x v="19"/>
    <s v="W3"/>
    <x v="19"/>
    <s v="12EUR00003"/>
    <m/>
    <s v="Export"/>
    <x v="5"/>
    <x v="10"/>
    <s v=""/>
    <x v="1"/>
    <n v="0"/>
    <n v="0"/>
    <n v="0"/>
    <n v="0"/>
    <m/>
    <m/>
    <n v="0"/>
    <n v="0"/>
    <n v="0"/>
    <n v="0"/>
    <m/>
    <m/>
  </r>
  <r>
    <x v="0"/>
    <x v="1"/>
    <x v="0"/>
    <d v="2022-01-10T00:00:00"/>
    <d v="2022-01-16T00:00:00"/>
    <x v="0"/>
    <x v="5"/>
    <x v="19"/>
    <s v="W3"/>
    <x v="19"/>
    <s v="12EUR00004"/>
    <m/>
    <s v="Export"/>
    <x v="5"/>
    <x v="10"/>
    <s v=""/>
    <x v="1"/>
    <n v="0"/>
    <n v="0"/>
    <n v="0"/>
    <n v="0"/>
    <m/>
    <m/>
    <n v="0"/>
    <n v="0"/>
    <n v="0"/>
    <n v="0"/>
    <m/>
    <m/>
  </r>
  <r>
    <x v="0"/>
    <x v="1"/>
    <x v="0"/>
    <d v="2022-01-10T00:00:00"/>
    <d v="2022-01-16T00:00:00"/>
    <x v="0"/>
    <x v="5"/>
    <x v="19"/>
    <s v="W3"/>
    <x v="19"/>
    <s v="12EUR00005"/>
    <m/>
    <s v="Export"/>
    <x v="5"/>
    <x v="10"/>
    <s v=""/>
    <x v="1"/>
    <n v="0"/>
    <n v="0"/>
    <n v="0"/>
    <n v="0"/>
    <m/>
    <m/>
    <n v="0"/>
    <n v="0"/>
    <n v="0"/>
    <n v="0"/>
    <m/>
    <m/>
  </r>
  <r>
    <x v="0"/>
    <x v="1"/>
    <x v="0"/>
    <d v="2022-01-10T00:00:00"/>
    <d v="2022-01-16T00:00:00"/>
    <x v="0"/>
    <x v="5"/>
    <x v="19"/>
    <s v="W3"/>
    <x v="19"/>
    <s v="12EUR00006"/>
    <m/>
    <s v="Export"/>
    <x v="5"/>
    <x v="10"/>
    <s v=""/>
    <x v="1"/>
    <n v="0"/>
    <n v="0"/>
    <n v="0"/>
    <n v="0"/>
    <m/>
    <m/>
    <n v="0"/>
    <n v="0"/>
    <n v="0"/>
    <n v="0"/>
    <m/>
    <m/>
  </r>
  <r>
    <x v="0"/>
    <x v="1"/>
    <x v="0"/>
    <d v="2022-01-10T00:00:00"/>
    <d v="2022-01-16T00:00:00"/>
    <x v="0"/>
    <x v="5"/>
    <x v="19"/>
    <s v="W3"/>
    <x v="19"/>
    <s v="TPCECC004"/>
    <m/>
    <s v="Domestic"/>
    <x v="5"/>
    <x v="10"/>
    <s v="Co"/>
    <x v="0"/>
    <n v="1500"/>
    <n v="1887.15"/>
    <n v="387.15000000000009"/>
    <n v="0.7419"/>
    <m/>
    <m/>
    <n v="1800"/>
    <n v="1887.15"/>
    <n v="87.150000000000091"/>
    <n v="0.95158333333333323"/>
    <m/>
    <m/>
  </r>
  <r>
    <x v="0"/>
    <x v="1"/>
    <x v="0"/>
    <d v="2022-01-10T00:00:00"/>
    <d v="2022-01-16T00:00:00"/>
    <x v="0"/>
    <x v="5"/>
    <x v="19"/>
    <s v="W3"/>
    <x v="19"/>
    <s v="TPCECC005"/>
    <m/>
    <s v="Domestic"/>
    <x v="5"/>
    <x v="10"/>
    <s v="Co"/>
    <x v="0"/>
    <n v="600"/>
    <n v="639.6"/>
    <n v="39.600000000000023"/>
    <n v="0.93399999999999994"/>
    <m/>
    <m/>
    <n v="600"/>
    <n v="639.6"/>
    <n v="39.600000000000023"/>
    <n v="0.93399999999999994"/>
    <m/>
    <m/>
  </r>
  <r>
    <x v="0"/>
    <x v="1"/>
    <x v="0"/>
    <d v="2022-01-10T00:00:00"/>
    <d v="2022-01-16T00:00:00"/>
    <x v="0"/>
    <x v="5"/>
    <x v="19"/>
    <s v="W3"/>
    <x v="19"/>
    <s v="TPCECC007"/>
    <m/>
    <s v="Domestic"/>
    <x v="5"/>
    <x v="10"/>
    <s v="Co"/>
    <x v="0"/>
    <n v="1200"/>
    <n v="413.76"/>
    <n v="786.24"/>
    <n v="0.3448"/>
    <m/>
    <m/>
    <n v="1200"/>
    <n v="413.76"/>
    <n v="786.24"/>
    <n v="0.3448"/>
    <m/>
    <m/>
  </r>
  <r>
    <x v="0"/>
    <x v="1"/>
    <x v="0"/>
    <d v="2022-01-10T00:00:00"/>
    <d v="2022-01-16T00:00:00"/>
    <x v="0"/>
    <x v="5"/>
    <x v="19"/>
    <s v="W3"/>
    <x v="19"/>
    <s v="TRCEOL009"/>
    <m/>
    <s v="Domestic"/>
    <x v="6"/>
    <x v="3"/>
    <s v="Te"/>
    <x v="0"/>
    <n v="0"/>
    <n v="0"/>
    <n v="0"/>
    <n v="0"/>
    <m/>
    <m/>
    <n v="0"/>
    <n v="0"/>
    <n v="0"/>
    <n v="0"/>
    <m/>
    <m/>
  </r>
  <r>
    <x v="0"/>
    <x v="1"/>
    <x v="0"/>
    <d v="2022-01-10T00:00:00"/>
    <d v="2022-01-16T00:00:00"/>
    <x v="0"/>
    <x v="5"/>
    <x v="19"/>
    <s v="W3"/>
    <x v="19"/>
    <s v="TRCEOL024"/>
    <m/>
    <s v="Domestic"/>
    <x v="6"/>
    <x v="3"/>
    <s v="Te"/>
    <x v="0"/>
    <n v="825"/>
    <n v="1322.4"/>
    <n v="497.40000000000009"/>
    <n v="0.39709090909090894"/>
    <m/>
    <m/>
    <n v="1200"/>
    <n v="1322.4"/>
    <n v="122.40000000000009"/>
    <n v="0.89799999999999991"/>
    <m/>
    <m/>
  </r>
  <r>
    <x v="0"/>
    <x v="1"/>
    <x v="0"/>
    <d v="2022-01-10T00:00:00"/>
    <d v="2022-01-16T00:00:00"/>
    <x v="0"/>
    <x v="5"/>
    <x v="19"/>
    <s v="W3"/>
    <x v="19"/>
    <s v="TRCEOL032"/>
    <m/>
    <s v="Domestic"/>
    <x v="6"/>
    <x v="3"/>
    <s v=""/>
    <x v="0"/>
    <n v="0"/>
    <n v="0"/>
    <n v="0"/>
    <n v="0"/>
    <m/>
    <m/>
    <n v="0"/>
    <n v="0"/>
    <n v="0"/>
    <n v="0"/>
    <m/>
    <m/>
  </r>
  <r>
    <x v="0"/>
    <x v="1"/>
    <x v="0"/>
    <d v="2022-01-10T00:00:00"/>
    <d v="2022-01-16T00:00:00"/>
    <x v="0"/>
    <x v="5"/>
    <x v="19"/>
    <s v="W3"/>
    <x v="19"/>
    <s v="TRCEOL033"/>
    <m/>
    <s v="Domestic"/>
    <x v="6"/>
    <x v="3"/>
    <s v="Te"/>
    <x v="0"/>
    <n v="0"/>
    <n v="0"/>
    <n v="0"/>
    <n v="0"/>
    <m/>
    <m/>
    <n v="0"/>
    <n v="0"/>
    <n v="0"/>
    <n v="0"/>
    <m/>
    <m/>
  </r>
  <r>
    <x v="0"/>
    <x v="1"/>
    <x v="0"/>
    <d v="2022-01-10T00:00:00"/>
    <d v="2022-01-16T00:00:00"/>
    <x v="0"/>
    <x v="5"/>
    <x v="19"/>
    <s v="W3"/>
    <x v="19"/>
    <s v="TRCEOL035"/>
    <m/>
    <s v="Domestic"/>
    <x v="6"/>
    <x v="3"/>
    <s v="Te"/>
    <x v="0"/>
    <n v="0"/>
    <n v="0"/>
    <n v="0"/>
    <n v="0"/>
    <m/>
    <m/>
    <n v="0"/>
    <n v="0"/>
    <n v="0"/>
    <n v="0"/>
    <m/>
    <m/>
  </r>
  <r>
    <x v="0"/>
    <x v="1"/>
    <x v="0"/>
    <d v="2022-01-10T00:00:00"/>
    <d v="2022-01-16T00:00:00"/>
    <x v="0"/>
    <x v="5"/>
    <x v="19"/>
    <s v="W3"/>
    <x v="19"/>
    <s v="TRCEOL037"/>
    <m/>
    <s v="Domestic"/>
    <x v="6"/>
    <x v="3"/>
    <s v=""/>
    <x v="0"/>
    <n v="0"/>
    <n v="0"/>
    <n v="0"/>
    <n v="0"/>
    <m/>
    <m/>
    <n v="0"/>
    <n v="0"/>
    <n v="0"/>
    <n v="0"/>
    <m/>
    <m/>
  </r>
  <r>
    <x v="0"/>
    <x v="1"/>
    <x v="0"/>
    <d v="2022-01-10T00:00:00"/>
    <d v="2022-01-16T00:00:00"/>
    <x v="0"/>
    <x v="5"/>
    <x v="19"/>
    <s v="W3"/>
    <x v="19"/>
    <s v="TRCEOL039"/>
    <m/>
    <s v="Domestic"/>
    <x v="6"/>
    <x v="3"/>
    <s v="Te"/>
    <x v="0"/>
    <n v="150"/>
    <n v="156"/>
    <n v="6"/>
    <n v="0.96"/>
    <m/>
    <m/>
    <n v="150"/>
    <n v="156"/>
    <n v="6"/>
    <n v="0.96"/>
    <m/>
    <m/>
  </r>
  <r>
    <x v="0"/>
    <x v="1"/>
    <x v="0"/>
    <d v="2022-01-10T00:00:00"/>
    <d v="2022-01-16T00:00:00"/>
    <x v="0"/>
    <x v="5"/>
    <x v="19"/>
    <s v="W3"/>
    <x v="19"/>
    <s v="TPCESO003"/>
    <m/>
    <s v="Domestic"/>
    <x v="7"/>
    <x v="5"/>
    <s v=""/>
    <x v="0"/>
    <n v="0"/>
    <n v="0"/>
    <n v="0"/>
    <n v="0"/>
    <m/>
    <m/>
    <n v="0"/>
    <n v="0"/>
    <n v="0"/>
    <n v="0"/>
    <m/>
    <m/>
  </r>
  <r>
    <x v="0"/>
    <x v="1"/>
    <x v="0"/>
    <d v="2022-01-10T00:00:00"/>
    <d v="2022-01-16T00:00:00"/>
    <x v="0"/>
    <x v="5"/>
    <x v="19"/>
    <s v="W3"/>
    <x v="19"/>
    <s v="TPCESO004"/>
    <m/>
    <s v="Domestic"/>
    <x v="7"/>
    <x v="5"/>
    <s v=""/>
    <x v="0"/>
    <n v="0"/>
    <n v="0"/>
    <n v="0"/>
    <n v="0"/>
    <m/>
    <m/>
    <n v="0"/>
    <n v="0"/>
    <n v="0"/>
    <n v="0"/>
    <m/>
    <m/>
  </r>
  <r>
    <x v="0"/>
    <x v="1"/>
    <x v="0"/>
    <d v="2022-01-03T00:00:00"/>
    <d v="2022-01-09T00:00:00"/>
    <x v="0"/>
    <x v="5"/>
    <x v="20"/>
    <s v="W2"/>
    <x v="20"/>
    <s v="91VMB00039"/>
    <m/>
    <s v="Domestic"/>
    <x v="0"/>
    <x v="2"/>
    <s v=""/>
    <x v="0"/>
    <n v="0"/>
    <n v="0"/>
    <n v="0"/>
    <n v="0"/>
    <m/>
    <m/>
    <n v="0"/>
    <n v="0"/>
    <n v="0"/>
    <n v="0"/>
    <m/>
    <m/>
  </r>
  <r>
    <x v="0"/>
    <x v="1"/>
    <x v="0"/>
    <d v="2022-01-03T00:00:00"/>
    <d v="2022-01-09T00:00:00"/>
    <x v="0"/>
    <x v="5"/>
    <x v="20"/>
    <s v="W2"/>
    <x v="20"/>
    <s v="91VMB00040"/>
    <m/>
    <s v="Domestic"/>
    <x v="0"/>
    <x v="2"/>
    <s v=""/>
    <x v="0"/>
    <n v="0"/>
    <n v="0"/>
    <n v="0"/>
    <n v="0"/>
    <m/>
    <m/>
    <n v="0"/>
    <n v="0"/>
    <n v="0"/>
    <n v="0"/>
    <m/>
    <m/>
  </r>
  <r>
    <x v="0"/>
    <x v="1"/>
    <x v="0"/>
    <d v="2022-01-03T00:00:00"/>
    <d v="2022-01-09T00:00:00"/>
    <x v="0"/>
    <x v="5"/>
    <x v="20"/>
    <s v="W2"/>
    <x v="20"/>
    <s v="91VMB00041"/>
    <m/>
    <s v="Domestic"/>
    <x v="0"/>
    <x v="1"/>
    <s v=""/>
    <x v="0"/>
    <n v="0"/>
    <n v="0"/>
    <n v="0"/>
    <n v="0"/>
    <m/>
    <m/>
    <n v="0"/>
    <n v="0"/>
    <n v="0"/>
    <n v="0"/>
    <m/>
    <m/>
  </r>
  <r>
    <x v="0"/>
    <x v="1"/>
    <x v="0"/>
    <d v="2022-01-03T00:00:00"/>
    <d v="2022-01-09T00:00:00"/>
    <x v="0"/>
    <x v="5"/>
    <x v="20"/>
    <s v="W2"/>
    <x v="20"/>
    <s v="91VMB00042"/>
    <m/>
    <s v="Domestic"/>
    <x v="0"/>
    <x v="1"/>
    <s v=""/>
    <x v="0"/>
    <n v="0"/>
    <n v="0"/>
    <n v="0"/>
    <n v="0"/>
    <m/>
    <m/>
    <n v="0"/>
    <n v="0"/>
    <n v="0"/>
    <n v="0"/>
    <m/>
    <m/>
  </r>
  <r>
    <x v="0"/>
    <x v="1"/>
    <x v="0"/>
    <d v="2022-01-03T00:00:00"/>
    <d v="2022-01-09T00:00:00"/>
    <x v="0"/>
    <x v="5"/>
    <x v="20"/>
    <s v="W2"/>
    <x v="20"/>
    <s v="BTPOHYBC01"/>
    <m/>
    <s v="Domestic"/>
    <x v="0"/>
    <x v="2"/>
    <s v=""/>
    <x v="0"/>
    <n v="0"/>
    <n v="0"/>
    <n v="0"/>
    <n v="0"/>
    <m/>
    <m/>
    <n v="0"/>
    <n v="0"/>
    <n v="0"/>
    <n v="0"/>
    <m/>
    <m/>
  </r>
  <r>
    <x v="0"/>
    <x v="1"/>
    <x v="0"/>
    <d v="2022-01-03T00:00:00"/>
    <d v="2022-01-09T00:00:00"/>
    <x v="0"/>
    <x v="5"/>
    <x v="20"/>
    <s v="W2"/>
    <x v="20"/>
    <s v="TPCEBB033"/>
    <m/>
    <s v="Domestic"/>
    <x v="0"/>
    <x v="2"/>
    <s v="So"/>
    <x v="0"/>
    <n v="0"/>
    <n v="0"/>
    <n v="0"/>
    <n v="0"/>
    <m/>
    <m/>
    <n v="0"/>
    <n v="0"/>
    <n v="0"/>
    <n v="0"/>
    <m/>
    <m/>
  </r>
  <r>
    <x v="0"/>
    <x v="1"/>
    <x v="0"/>
    <d v="2022-01-03T00:00:00"/>
    <d v="2022-01-09T00:00:00"/>
    <x v="0"/>
    <x v="5"/>
    <x v="20"/>
    <s v="W2"/>
    <x v="20"/>
    <s v="TPCEBB034"/>
    <m/>
    <s v="Domestic"/>
    <x v="0"/>
    <x v="2"/>
    <s v="So"/>
    <x v="0"/>
    <n v="0"/>
    <n v="0"/>
    <n v="0"/>
    <n v="0"/>
    <m/>
    <m/>
    <n v="0"/>
    <n v="0"/>
    <n v="0"/>
    <n v="0"/>
    <m/>
    <m/>
  </r>
  <r>
    <x v="0"/>
    <x v="1"/>
    <x v="0"/>
    <d v="2022-01-03T00:00:00"/>
    <d v="2022-01-09T00:00:00"/>
    <x v="0"/>
    <x v="5"/>
    <x v="20"/>
    <s v="W2"/>
    <x v="20"/>
    <s v="TPCEBB038"/>
    <m/>
    <s v="Domestic"/>
    <x v="0"/>
    <x v="2"/>
    <s v=""/>
    <x v="0"/>
    <n v="0"/>
    <n v="0"/>
    <n v="0"/>
    <n v="0"/>
    <m/>
    <m/>
    <n v="0"/>
    <n v="0"/>
    <n v="0"/>
    <n v="0"/>
    <m/>
    <m/>
  </r>
  <r>
    <x v="0"/>
    <x v="1"/>
    <x v="0"/>
    <d v="2022-01-03T00:00:00"/>
    <d v="2022-01-09T00:00:00"/>
    <x v="0"/>
    <x v="5"/>
    <x v="20"/>
    <s v="W2"/>
    <x v="20"/>
    <s v="TPCEBB039"/>
    <m/>
    <s v="Domestic"/>
    <x v="0"/>
    <x v="2"/>
    <s v=""/>
    <x v="0"/>
    <n v="0"/>
    <n v="0"/>
    <n v="0"/>
    <n v="0"/>
    <m/>
    <m/>
    <n v="0"/>
    <n v="0"/>
    <n v="0"/>
    <n v="0"/>
    <m/>
    <m/>
  </r>
  <r>
    <x v="0"/>
    <x v="1"/>
    <x v="0"/>
    <d v="2022-01-03T00:00:00"/>
    <d v="2022-01-09T00:00:00"/>
    <x v="0"/>
    <x v="5"/>
    <x v="20"/>
    <s v="W2"/>
    <x v="20"/>
    <s v="TPCEBX040"/>
    <m/>
    <s v="Domestic"/>
    <x v="0"/>
    <x v="1"/>
    <s v="Ma"/>
    <x v="0"/>
    <n v="0"/>
    <n v="0"/>
    <n v="0"/>
    <n v="0"/>
    <m/>
    <m/>
    <n v="0"/>
    <n v="0"/>
    <n v="0"/>
    <n v="0"/>
    <m/>
    <m/>
  </r>
  <r>
    <x v="0"/>
    <x v="1"/>
    <x v="0"/>
    <d v="2022-01-03T00:00:00"/>
    <d v="2022-01-09T00:00:00"/>
    <x v="0"/>
    <x v="5"/>
    <x v="20"/>
    <s v="W2"/>
    <x v="20"/>
    <s v="TPCEBX043"/>
    <m/>
    <s v="Domestic"/>
    <x v="0"/>
    <x v="1"/>
    <s v="Ma"/>
    <x v="0"/>
    <n v="0"/>
    <n v="0"/>
    <n v="0"/>
    <n v="0"/>
    <m/>
    <m/>
    <n v="0"/>
    <n v="0"/>
    <n v="0"/>
    <n v="0"/>
    <m/>
    <m/>
  </r>
  <r>
    <x v="0"/>
    <x v="1"/>
    <x v="0"/>
    <d v="2022-01-03T00:00:00"/>
    <d v="2022-01-09T00:00:00"/>
    <x v="0"/>
    <x v="5"/>
    <x v="20"/>
    <s v="W2"/>
    <x v="20"/>
    <s v="TPCEBX045"/>
    <m/>
    <s v="Domestic"/>
    <x v="0"/>
    <x v="1"/>
    <s v="Ma"/>
    <x v="0"/>
    <n v="0"/>
    <n v="0"/>
    <n v="0"/>
    <n v="0"/>
    <m/>
    <m/>
    <n v="0"/>
    <n v="0"/>
    <n v="0"/>
    <n v="0"/>
    <m/>
    <m/>
  </r>
  <r>
    <x v="0"/>
    <x v="1"/>
    <x v="0"/>
    <d v="2022-01-03T00:00:00"/>
    <d v="2022-01-09T00:00:00"/>
    <x v="0"/>
    <x v="5"/>
    <x v="20"/>
    <s v="W2"/>
    <x v="20"/>
    <s v="TPCEBX061"/>
    <m/>
    <s v="Domestic"/>
    <x v="0"/>
    <x v="1"/>
    <s v="Ma"/>
    <x v="0"/>
    <n v="0"/>
    <n v="0"/>
    <n v="0"/>
    <n v="0"/>
    <m/>
    <m/>
    <n v="0"/>
    <n v="0"/>
    <n v="0"/>
    <n v="0"/>
    <m/>
    <m/>
  </r>
  <r>
    <x v="0"/>
    <x v="1"/>
    <x v="0"/>
    <d v="2022-01-03T00:00:00"/>
    <d v="2022-01-09T00:00:00"/>
    <x v="0"/>
    <x v="5"/>
    <x v="20"/>
    <s v="W2"/>
    <x v="20"/>
    <s v="TPCEBX062"/>
    <m/>
    <s v="Domestic"/>
    <x v="0"/>
    <x v="1"/>
    <s v="Ma"/>
    <x v="0"/>
    <n v="0"/>
    <n v="0"/>
    <n v="0"/>
    <n v="0"/>
    <m/>
    <m/>
    <n v="0"/>
    <n v="0"/>
    <n v="0"/>
    <n v="0"/>
    <m/>
    <m/>
  </r>
  <r>
    <x v="0"/>
    <x v="1"/>
    <x v="0"/>
    <d v="2022-01-03T00:00:00"/>
    <d v="2022-01-09T00:00:00"/>
    <x v="0"/>
    <x v="5"/>
    <x v="20"/>
    <s v="W2"/>
    <x v="20"/>
    <s v="TPCEBX063"/>
    <m/>
    <s v="Domestic"/>
    <x v="0"/>
    <x v="1"/>
    <s v="Ma"/>
    <x v="0"/>
    <n v="0"/>
    <n v="0"/>
    <n v="0"/>
    <n v="0"/>
    <m/>
    <m/>
    <n v="0"/>
    <n v="0"/>
    <n v="0"/>
    <n v="0"/>
    <m/>
    <m/>
  </r>
  <r>
    <x v="0"/>
    <x v="1"/>
    <x v="0"/>
    <d v="2022-01-03T00:00:00"/>
    <d v="2022-01-09T00:00:00"/>
    <x v="0"/>
    <x v="5"/>
    <x v="20"/>
    <s v="W2"/>
    <x v="20"/>
    <s v="TPCECG056"/>
    <m/>
    <s v="Domestic"/>
    <x v="0"/>
    <x v="2"/>
    <s v="Ri"/>
    <x v="0"/>
    <n v="9720"/>
    <n v="10432.800000000001"/>
    <n v="712.80000000000109"/>
    <n v="0.92666666666666653"/>
    <m/>
    <m/>
    <n v="9720"/>
    <n v="10432.800000000001"/>
    <n v="712.80000000000109"/>
    <n v="0.92666666666666653"/>
    <m/>
    <m/>
  </r>
  <r>
    <x v="0"/>
    <x v="1"/>
    <x v="0"/>
    <d v="2022-01-03T00:00:00"/>
    <d v="2022-01-09T00:00:00"/>
    <x v="0"/>
    <x v="5"/>
    <x v="20"/>
    <s v="W2"/>
    <x v="20"/>
    <s v="TPCECG057"/>
    <m/>
    <s v="Domestic"/>
    <x v="0"/>
    <x v="2"/>
    <s v="Ri"/>
    <x v="0"/>
    <n v="0"/>
    <n v="0"/>
    <n v="0"/>
    <n v="0"/>
    <m/>
    <m/>
    <n v="0"/>
    <n v="0"/>
    <n v="0"/>
    <n v="0"/>
    <m/>
    <m/>
  </r>
  <r>
    <x v="0"/>
    <x v="1"/>
    <x v="0"/>
    <d v="2022-01-03T00:00:00"/>
    <d v="2022-01-09T00:00:00"/>
    <x v="0"/>
    <x v="5"/>
    <x v="20"/>
    <s v="W2"/>
    <x v="20"/>
    <s v="TPCECG062"/>
    <m/>
    <s v="Domestic"/>
    <x v="0"/>
    <x v="2"/>
    <s v="Ri"/>
    <x v="0"/>
    <n v="8320"/>
    <n v="9063.5"/>
    <n v="743.5"/>
    <n v="0.91063701923076923"/>
    <m/>
    <m/>
    <n v="8320"/>
    <n v="9063.5"/>
    <n v="743.5"/>
    <n v="0.91063701923076923"/>
    <m/>
    <m/>
  </r>
  <r>
    <x v="0"/>
    <x v="1"/>
    <x v="0"/>
    <d v="2022-01-03T00:00:00"/>
    <d v="2022-01-09T00:00:00"/>
    <x v="0"/>
    <x v="5"/>
    <x v="20"/>
    <s v="W2"/>
    <x v="20"/>
    <s v="TPCECG062"/>
    <m/>
    <s v="Domestic"/>
    <x v="0"/>
    <x v="2"/>
    <s v="Ri"/>
    <x v="1"/>
    <n v="6160"/>
    <n v="8107.5"/>
    <n v="1947.5"/>
    <n v="0.68384740259740262"/>
    <m/>
    <m/>
    <n v="8320"/>
    <n v="8107.5"/>
    <n v="212.5"/>
    <n v="0.97445913461538458"/>
    <m/>
    <m/>
  </r>
  <r>
    <x v="0"/>
    <x v="1"/>
    <x v="0"/>
    <d v="2022-01-03T00:00:00"/>
    <d v="2022-01-09T00:00:00"/>
    <x v="0"/>
    <x v="5"/>
    <x v="20"/>
    <s v="W2"/>
    <x v="20"/>
    <s v="TPCECG063"/>
    <m/>
    <s v="Domestic"/>
    <x v="0"/>
    <x v="2"/>
    <s v="Ri"/>
    <x v="0"/>
    <n v="8320"/>
    <n v="9453"/>
    <n v="1133"/>
    <n v="0.8638221153846154"/>
    <m/>
    <m/>
    <n v="8320"/>
    <n v="9453"/>
    <n v="1133"/>
    <n v="0.8638221153846154"/>
    <m/>
    <m/>
  </r>
  <r>
    <x v="0"/>
    <x v="1"/>
    <x v="0"/>
    <d v="2022-01-03T00:00:00"/>
    <d v="2022-01-09T00:00:00"/>
    <x v="0"/>
    <x v="5"/>
    <x v="20"/>
    <s v="W2"/>
    <x v="20"/>
    <s v="TPCECG064"/>
    <m/>
    <s v="Domestic"/>
    <x v="0"/>
    <x v="2"/>
    <s v="Ri"/>
    <x v="0"/>
    <n v="4860"/>
    <n v="5537"/>
    <n v="677"/>
    <n v="0.86069958847736627"/>
    <m/>
    <m/>
    <n v="4860"/>
    <n v="5537"/>
    <n v="677"/>
    <n v="0.86069958847736627"/>
    <m/>
    <m/>
  </r>
  <r>
    <x v="0"/>
    <x v="1"/>
    <x v="0"/>
    <d v="2022-01-03T00:00:00"/>
    <d v="2022-01-09T00:00:00"/>
    <x v="0"/>
    <x v="5"/>
    <x v="20"/>
    <s v="W2"/>
    <x v="20"/>
    <s v="TPCECG064"/>
    <m/>
    <s v="Domestic"/>
    <x v="0"/>
    <x v="2"/>
    <s v="Ri"/>
    <x v="1"/>
    <n v="12320"/>
    <n v="6988"/>
    <n v="5332"/>
    <n v="0.56720779220779227"/>
    <m/>
    <m/>
    <n v="4860"/>
    <n v="6988"/>
    <n v="2128"/>
    <n v="0.56213991769547322"/>
    <m/>
    <m/>
  </r>
  <r>
    <x v="0"/>
    <x v="1"/>
    <x v="0"/>
    <d v="2022-01-03T00:00:00"/>
    <d v="2022-01-09T00:00:00"/>
    <x v="0"/>
    <x v="5"/>
    <x v="20"/>
    <s v="W2"/>
    <x v="20"/>
    <s v="TPCECG065"/>
    <m/>
    <s v="Domestic"/>
    <x v="0"/>
    <x v="2"/>
    <s v="Ri"/>
    <x v="0"/>
    <n v="8320"/>
    <n v="9126.5"/>
    <n v="806.5"/>
    <n v="0.90306490384615379"/>
    <m/>
    <m/>
    <n v="8320"/>
    <n v="9126.5"/>
    <n v="806.5"/>
    <n v="0.90306490384615379"/>
    <m/>
    <m/>
  </r>
  <r>
    <x v="0"/>
    <x v="1"/>
    <x v="0"/>
    <d v="2022-01-03T00:00:00"/>
    <d v="2022-01-09T00:00:00"/>
    <x v="0"/>
    <x v="5"/>
    <x v="20"/>
    <s v="W2"/>
    <x v="20"/>
    <s v="TPCECG066"/>
    <m/>
    <s v="Domestic"/>
    <x v="0"/>
    <x v="2"/>
    <s v="Ne"/>
    <x v="0"/>
    <n v="5120"/>
    <n v="2968.5"/>
    <n v="2151.5"/>
    <n v="0.57978515625000004"/>
    <m/>
    <m/>
    <n v="5120"/>
    <n v="2968.5"/>
    <n v="2151.5"/>
    <n v="0.57978515625000004"/>
    <m/>
    <m/>
  </r>
  <r>
    <x v="0"/>
    <x v="1"/>
    <x v="0"/>
    <d v="2022-01-03T00:00:00"/>
    <d v="2022-01-09T00:00:00"/>
    <x v="0"/>
    <x v="5"/>
    <x v="20"/>
    <s v="W2"/>
    <x v="20"/>
    <s v="TPCECG067"/>
    <m/>
    <s v="Domestic"/>
    <x v="0"/>
    <x v="2"/>
    <s v="Ne"/>
    <x v="0"/>
    <n v="10240"/>
    <n v="10647"/>
    <n v="407"/>
    <n v="0.96025390624999996"/>
    <m/>
    <m/>
    <n v="10240"/>
    <n v="10647"/>
    <n v="407"/>
    <n v="0.96025390624999996"/>
    <m/>
    <m/>
  </r>
  <r>
    <x v="0"/>
    <x v="1"/>
    <x v="0"/>
    <d v="2022-01-03T00:00:00"/>
    <d v="2022-01-09T00:00:00"/>
    <x v="0"/>
    <x v="5"/>
    <x v="20"/>
    <s v="W2"/>
    <x v="20"/>
    <s v="TPCECG068"/>
    <m/>
    <s v="Domestic"/>
    <x v="0"/>
    <x v="2"/>
    <s v="Ne"/>
    <x v="0"/>
    <n v="15360"/>
    <n v="13816.5"/>
    <n v="1543.5"/>
    <n v="0.89951171875000002"/>
    <m/>
    <m/>
    <n v="15360"/>
    <n v="13816.5"/>
    <n v="1543.5"/>
    <n v="0.89951171875000002"/>
    <m/>
    <m/>
  </r>
  <r>
    <x v="0"/>
    <x v="1"/>
    <x v="0"/>
    <d v="2022-01-03T00:00:00"/>
    <d v="2022-01-09T00:00:00"/>
    <x v="0"/>
    <x v="5"/>
    <x v="20"/>
    <s v="W2"/>
    <x v="20"/>
    <s v="TPCECG070"/>
    <m/>
    <s v="Domestic"/>
    <x v="0"/>
    <x v="2"/>
    <s v="Pa"/>
    <x v="0"/>
    <n v="13860"/>
    <n v="14043.5"/>
    <n v="183.5"/>
    <n v="0.98676046176046173"/>
    <m/>
    <m/>
    <n v="11880"/>
    <n v="14043.5"/>
    <n v="2163.5"/>
    <n v="0.81788720538720538"/>
    <m/>
    <m/>
  </r>
  <r>
    <x v="0"/>
    <x v="1"/>
    <x v="0"/>
    <d v="2022-01-03T00:00:00"/>
    <d v="2022-01-09T00:00:00"/>
    <x v="0"/>
    <x v="5"/>
    <x v="20"/>
    <s v="W2"/>
    <x v="20"/>
    <s v="TPCECG073"/>
    <m/>
    <s v="Domestic"/>
    <x v="0"/>
    <x v="2"/>
    <s v="Pa"/>
    <x v="0"/>
    <n v="8400"/>
    <n v="4436.3999999999996"/>
    <n v="3963.6000000000004"/>
    <n v="0.52814285714285703"/>
    <m/>
    <m/>
    <n v="4200"/>
    <n v="4436.3999999999996"/>
    <n v="236.39999999999964"/>
    <n v="0.94371428571428584"/>
    <m/>
    <m/>
  </r>
  <r>
    <x v="0"/>
    <x v="1"/>
    <x v="0"/>
    <d v="2022-01-03T00:00:00"/>
    <d v="2022-01-09T00:00:00"/>
    <x v="0"/>
    <x v="5"/>
    <x v="20"/>
    <s v="W2"/>
    <x v="20"/>
    <s v="TPCECG074"/>
    <m/>
    <s v="Domestic"/>
    <x v="0"/>
    <x v="2"/>
    <s v="Pa"/>
    <x v="0"/>
    <n v="1980"/>
    <n v="2148"/>
    <n v="168"/>
    <n v="0.91515151515151516"/>
    <m/>
    <m/>
    <n v="1980"/>
    <n v="2148"/>
    <n v="168"/>
    <n v="0.91515151515151516"/>
    <m/>
    <m/>
  </r>
  <r>
    <x v="0"/>
    <x v="1"/>
    <x v="0"/>
    <d v="2022-01-03T00:00:00"/>
    <d v="2022-01-09T00:00:00"/>
    <x v="0"/>
    <x v="5"/>
    <x v="20"/>
    <s v="W2"/>
    <x v="20"/>
    <s v="TPCECG076"/>
    <m/>
    <s v="Domestic"/>
    <x v="0"/>
    <x v="2"/>
    <s v="Pa"/>
    <x v="0"/>
    <n v="1000"/>
    <n v="918.3"/>
    <n v="81.700000000000045"/>
    <n v="0.91829999999999989"/>
    <m/>
    <m/>
    <n v="1000"/>
    <n v="918.3"/>
    <n v="81.700000000000045"/>
    <n v="0.91829999999999989"/>
    <m/>
    <m/>
  </r>
  <r>
    <x v="0"/>
    <x v="1"/>
    <x v="0"/>
    <d v="2022-01-03T00:00:00"/>
    <d v="2022-01-09T00:00:00"/>
    <x v="0"/>
    <x v="5"/>
    <x v="20"/>
    <s v="W2"/>
    <x v="20"/>
    <s v="TPCECG077"/>
    <m/>
    <s v="Domestic"/>
    <x v="0"/>
    <x v="2"/>
    <s v="Pa"/>
    <x v="0"/>
    <n v="2600"/>
    <n v="2100.6"/>
    <n v="499.40000000000009"/>
    <n v="0.80792307692307685"/>
    <m/>
    <m/>
    <n v="2600"/>
    <n v="2100.6"/>
    <n v="499.40000000000009"/>
    <n v="0.80792307692307685"/>
    <m/>
    <m/>
  </r>
  <r>
    <x v="0"/>
    <x v="1"/>
    <x v="0"/>
    <d v="2022-01-03T00:00:00"/>
    <d v="2022-01-09T00:00:00"/>
    <x v="0"/>
    <x v="5"/>
    <x v="20"/>
    <s v="W2"/>
    <x v="20"/>
    <s v="TPCECG088"/>
    <m/>
    <s v="Domestic"/>
    <x v="0"/>
    <x v="2"/>
    <s v=""/>
    <x v="0"/>
    <n v="0"/>
    <n v="0"/>
    <n v="0"/>
    <n v="0"/>
    <m/>
    <m/>
    <n v="0"/>
    <n v="0"/>
    <n v="0"/>
    <n v="0"/>
    <m/>
    <m/>
  </r>
  <r>
    <x v="0"/>
    <x v="1"/>
    <x v="0"/>
    <d v="2022-01-03T00:00:00"/>
    <d v="2022-01-09T00:00:00"/>
    <x v="0"/>
    <x v="5"/>
    <x v="20"/>
    <s v="W2"/>
    <x v="20"/>
    <s v="TPCECG091"/>
    <m/>
    <s v="Domestic"/>
    <x v="0"/>
    <x v="2"/>
    <s v=""/>
    <x v="0"/>
    <n v="0"/>
    <n v="0"/>
    <n v="0"/>
    <n v="0"/>
    <m/>
    <m/>
    <n v="0"/>
    <n v="0"/>
    <n v="0"/>
    <n v="0"/>
    <m/>
    <m/>
  </r>
  <r>
    <x v="0"/>
    <x v="1"/>
    <x v="0"/>
    <d v="2022-01-03T00:00:00"/>
    <d v="2022-01-09T00:00:00"/>
    <x v="0"/>
    <x v="5"/>
    <x v="20"/>
    <s v="W2"/>
    <x v="20"/>
    <s v="TPCEHC021"/>
    <m/>
    <s v="Domestic"/>
    <x v="0"/>
    <x v="1"/>
    <s v="Ha"/>
    <x v="0"/>
    <n v="2400"/>
    <n v="2395.8000000000002"/>
    <n v="4.1999999999998181"/>
    <n v="0.99825000000000008"/>
    <m/>
    <m/>
    <n v="2400"/>
    <n v="2395.8000000000002"/>
    <n v="4.1999999999998181"/>
    <n v="0.99825000000000008"/>
    <m/>
    <m/>
  </r>
  <r>
    <x v="0"/>
    <x v="1"/>
    <x v="0"/>
    <d v="2022-01-03T00:00:00"/>
    <d v="2022-01-09T00:00:00"/>
    <x v="0"/>
    <x v="5"/>
    <x v="20"/>
    <s v="W2"/>
    <x v="20"/>
    <s v="TPCEHC024"/>
    <m/>
    <s v="Domestic"/>
    <x v="0"/>
    <x v="1"/>
    <s v="Ha"/>
    <x v="0"/>
    <n v="9000"/>
    <n v="10114"/>
    <n v="1114"/>
    <n v="0.87622222222222224"/>
    <m/>
    <m/>
    <n v="9000"/>
    <n v="10114"/>
    <n v="1114"/>
    <n v="0.87622222222222224"/>
    <m/>
    <m/>
  </r>
  <r>
    <x v="0"/>
    <x v="1"/>
    <x v="0"/>
    <d v="2022-01-03T00:00:00"/>
    <d v="2022-01-09T00:00:00"/>
    <x v="0"/>
    <x v="5"/>
    <x v="20"/>
    <s v="W2"/>
    <x v="20"/>
    <s v="TPCEHC025"/>
    <m/>
    <s v="Domestic"/>
    <x v="0"/>
    <x v="1"/>
    <s v="Ha"/>
    <x v="0"/>
    <n v="9000"/>
    <n v="9413.5"/>
    <n v="413.5"/>
    <n v="0.95405555555555555"/>
    <m/>
    <m/>
    <n v="9000"/>
    <n v="9413.5"/>
    <n v="413.5"/>
    <n v="0.95405555555555555"/>
    <m/>
    <m/>
  </r>
  <r>
    <x v="0"/>
    <x v="1"/>
    <x v="0"/>
    <d v="2022-01-03T00:00:00"/>
    <d v="2022-01-09T00:00:00"/>
    <x v="0"/>
    <x v="5"/>
    <x v="20"/>
    <s v="W2"/>
    <x v="20"/>
    <s v="TPCEHC026"/>
    <m/>
    <s v="Domestic"/>
    <x v="0"/>
    <x v="1"/>
    <s v="Ha"/>
    <x v="0"/>
    <n v="3000"/>
    <n v="4981"/>
    <n v="1981"/>
    <n v="0.33966666666666667"/>
    <m/>
    <m/>
    <n v="4500"/>
    <n v="4981"/>
    <n v="481"/>
    <n v="0.89311111111111108"/>
    <m/>
    <m/>
  </r>
  <r>
    <x v="0"/>
    <x v="1"/>
    <x v="0"/>
    <d v="2022-01-03T00:00:00"/>
    <d v="2022-01-09T00:00:00"/>
    <x v="0"/>
    <x v="5"/>
    <x v="20"/>
    <s v="W2"/>
    <x v="20"/>
    <s v="TPCEHC027"/>
    <m/>
    <s v="Domestic"/>
    <x v="0"/>
    <x v="1"/>
    <s v="Ha"/>
    <x v="0"/>
    <n v="7200"/>
    <n v="7502"/>
    <n v="302"/>
    <n v="0.95805555555555555"/>
    <m/>
    <m/>
    <n v="7200"/>
    <n v="7502"/>
    <n v="302"/>
    <n v="0.95805555555555555"/>
    <m/>
    <m/>
  </r>
  <r>
    <x v="0"/>
    <x v="1"/>
    <x v="0"/>
    <d v="2022-01-03T00:00:00"/>
    <d v="2022-01-09T00:00:00"/>
    <x v="0"/>
    <x v="5"/>
    <x v="20"/>
    <s v="W2"/>
    <x v="20"/>
    <s v="TPCEHC029"/>
    <m/>
    <s v="Domestic"/>
    <x v="0"/>
    <x v="1"/>
    <s v="Ha"/>
    <x v="0"/>
    <n v="1500"/>
    <n v="1376.7"/>
    <n v="123.29999999999995"/>
    <n v="0.91780000000000006"/>
    <m/>
    <m/>
    <n v="1500"/>
    <n v="1376.7"/>
    <n v="123.29999999999995"/>
    <n v="0.91780000000000006"/>
    <m/>
    <m/>
  </r>
  <r>
    <x v="0"/>
    <x v="1"/>
    <x v="0"/>
    <d v="2022-01-03T00:00:00"/>
    <d v="2022-01-09T00:00:00"/>
    <x v="0"/>
    <x v="5"/>
    <x v="20"/>
    <s v="W2"/>
    <x v="20"/>
    <s v="TPCEHC030"/>
    <m/>
    <s v="Domestic"/>
    <x v="0"/>
    <x v="1"/>
    <s v="Ha"/>
    <x v="0"/>
    <n v="1500"/>
    <n v="0"/>
    <n v="1500"/>
    <n v="0"/>
    <m/>
    <m/>
    <n v="0"/>
    <n v="0"/>
    <n v="0"/>
    <n v="0"/>
    <m/>
    <m/>
  </r>
  <r>
    <x v="0"/>
    <x v="1"/>
    <x v="0"/>
    <d v="2022-01-03T00:00:00"/>
    <d v="2022-01-09T00:00:00"/>
    <x v="0"/>
    <x v="5"/>
    <x v="20"/>
    <s v="W2"/>
    <x v="20"/>
    <s v="TPCEME003"/>
    <m/>
    <s v="Domestic"/>
    <x v="0"/>
    <x v="2"/>
    <s v="Ri"/>
    <x v="0"/>
    <n v="6600"/>
    <n v="6360.119999999999"/>
    <n v="239.88000000000102"/>
    <n v="0.96365454545454532"/>
    <m/>
    <m/>
    <n v="6600"/>
    <n v="6360.119999999999"/>
    <n v="239.88000000000102"/>
    <n v="0.96365454545454532"/>
    <m/>
    <m/>
  </r>
  <r>
    <x v="0"/>
    <x v="1"/>
    <x v="0"/>
    <d v="2022-01-03T00:00:00"/>
    <d v="2022-01-09T00:00:00"/>
    <x v="0"/>
    <x v="5"/>
    <x v="20"/>
    <s v="W2"/>
    <x v="20"/>
    <s v="TPCEXC004"/>
    <m/>
    <s v="Domestic"/>
    <x v="0"/>
    <x v="1"/>
    <s v="Sh"/>
    <x v="0"/>
    <n v="3860"/>
    <n v="3680.8000000000006"/>
    <n v="179.19999999999936"/>
    <n v="0.95357512953367896"/>
    <m/>
    <m/>
    <n v="3000"/>
    <n v="3680.8000000000006"/>
    <n v="680.80000000000064"/>
    <n v="0.77306666666666646"/>
    <m/>
    <m/>
  </r>
  <r>
    <x v="0"/>
    <x v="1"/>
    <x v="0"/>
    <d v="2022-01-03T00:00:00"/>
    <d v="2022-01-09T00:00:00"/>
    <x v="0"/>
    <x v="5"/>
    <x v="20"/>
    <s v="W2"/>
    <x v="20"/>
    <s v="TPCEXM005"/>
    <m/>
    <s v="Domestic"/>
    <x v="0"/>
    <x v="1"/>
    <s v="Sh"/>
    <x v="0"/>
    <n v="6000"/>
    <n v="5936.5"/>
    <n v="63.5"/>
    <n v="0.98941666666666661"/>
    <m/>
    <m/>
    <n v="6600"/>
    <n v="5936.5"/>
    <n v="663.5"/>
    <n v="0.89946969696969692"/>
    <m/>
    <m/>
  </r>
  <r>
    <x v="0"/>
    <x v="1"/>
    <x v="0"/>
    <d v="2022-01-03T00:00:00"/>
    <d v="2022-01-09T00:00:00"/>
    <x v="0"/>
    <x v="5"/>
    <x v="20"/>
    <s v="W2"/>
    <x v="20"/>
    <s v="TPCEXM007"/>
    <m/>
    <s v="Domestic"/>
    <x v="0"/>
    <x v="1"/>
    <s v="Sh"/>
    <x v="0"/>
    <n v="0"/>
    <n v="0"/>
    <n v="0"/>
    <n v="0"/>
    <m/>
    <m/>
    <n v="0"/>
    <n v="0"/>
    <n v="0"/>
    <n v="0"/>
    <m/>
    <m/>
  </r>
  <r>
    <x v="0"/>
    <x v="1"/>
    <x v="0"/>
    <d v="2022-01-03T00:00:00"/>
    <d v="2022-01-09T00:00:00"/>
    <x v="0"/>
    <x v="5"/>
    <x v="20"/>
    <s v="W2"/>
    <x v="20"/>
    <s v="TPMBFCG002"/>
    <m/>
    <s v="Export"/>
    <x v="0"/>
    <x v="2"/>
    <s v="Sp"/>
    <x v="0"/>
    <n v="0"/>
    <n v="0"/>
    <n v="0"/>
    <n v="0"/>
    <m/>
    <m/>
    <n v="0"/>
    <n v="0"/>
    <n v="0"/>
    <n v="0"/>
    <m/>
    <m/>
  </r>
  <r>
    <x v="0"/>
    <x v="1"/>
    <x v="0"/>
    <d v="2022-01-03T00:00:00"/>
    <d v="2022-01-09T00:00:00"/>
    <x v="0"/>
    <x v="5"/>
    <x v="20"/>
    <s v="W2"/>
    <x v="20"/>
    <s v="TPMTCCG005"/>
    <m/>
    <s v="Export"/>
    <x v="0"/>
    <x v="2"/>
    <s v=""/>
    <x v="0"/>
    <n v="0"/>
    <n v="0"/>
    <n v="0"/>
    <n v="0"/>
    <m/>
    <m/>
    <n v="0"/>
    <n v="0"/>
    <n v="0"/>
    <n v="0"/>
    <m/>
    <m/>
  </r>
  <r>
    <x v="0"/>
    <x v="1"/>
    <x v="0"/>
    <d v="2022-01-03T00:00:00"/>
    <d v="2022-01-09T00:00:00"/>
    <x v="0"/>
    <x v="5"/>
    <x v="20"/>
    <s v="W2"/>
    <x v="20"/>
    <s v="TPMTCCG006"/>
    <m/>
    <s v="Export"/>
    <x v="0"/>
    <x v="2"/>
    <s v=""/>
    <x v="0"/>
    <n v="0"/>
    <n v="0"/>
    <n v="0"/>
    <n v="0"/>
    <m/>
    <m/>
    <n v="0"/>
    <n v="0"/>
    <n v="0"/>
    <n v="0"/>
    <m/>
    <m/>
  </r>
  <r>
    <x v="0"/>
    <x v="1"/>
    <x v="0"/>
    <d v="2022-01-03T00:00:00"/>
    <d v="2022-01-09T00:00:00"/>
    <x v="0"/>
    <x v="5"/>
    <x v="20"/>
    <s v="W2"/>
    <x v="20"/>
    <s v="TPTFGBB003"/>
    <m/>
    <s v="Export"/>
    <x v="0"/>
    <x v="1"/>
    <s v=""/>
    <x v="0"/>
    <n v="0"/>
    <n v="0"/>
    <n v="0"/>
    <n v="0"/>
    <m/>
    <m/>
    <n v="0"/>
    <n v="0"/>
    <n v="0"/>
    <n v="0"/>
    <m/>
    <m/>
  </r>
  <r>
    <x v="0"/>
    <x v="1"/>
    <x v="0"/>
    <d v="2022-01-03T00:00:00"/>
    <d v="2022-01-09T00:00:00"/>
    <x v="0"/>
    <x v="5"/>
    <x v="20"/>
    <s v="W2"/>
    <x v="20"/>
    <s v="TPTFGBX007"/>
    <m/>
    <s v="Export"/>
    <x v="0"/>
    <x v="1"/>
    <s v=""/>
    <x v="0"/>
    <n v="0"/>
    <n v="0"/>
    <n v="0"/>
    <n v="0"/>
    <m/>
    <m/>
    <n v="0"/>
    <n v="0"/>
    <n v="0"/>
    <n v="0"/>
    <m/>
    <m/>
  </r>
  <r>
    <x v="0"/>
    <x v="1"/>
    <x v="0"/>
    <d v="2022-01-03T00:00:00"/>
    <d v="2022-01-09T00:00:00"/>
    <x v="0"/>
    <x v="5"/>
    <x v="20"/>
    <s v="W2"/>
    <x v="20"/>
    <s v="TPTFGBX017"/>
    <m/>
    <s v="Export"/>
    <x v="0"/>
    <x v="1"/>
    <s v=""/>
    <x v="0"/>
    <n v="0"/>
    <n v="0"/>
    <n v="0"/>
    <n v="0"/>
    <m/>
    <m/>
    <n v="0"/>
    <n v="0"/>
    <n v="0"/>
    <n v="0"/>
    <m/>
    <m/>
  </r>
  <r>
    <x v="0"/>
    <x v="1"/>
    <x v="0"/>
    <d v="2022-01-03T00:00:00"/>
    <d v="2022-01-09T00:00:00"/>
    <x v="0"/>
    <x v="5"/>
    <x v="20"/>
    <s v="W2"/>
    <x v="20"/>
    <s v="TPTFGBX021"/>
    <m/>
    <s v="Export"/>
    <x v="0"/>
    <x v="1"/>
    <s v=""/>
    <x v="0"/>
    <n v="0"/>
    <n v="0"/>
    <n v="0"/>
    <n v="0"/>
    <m/>
    <m/>
    <n v="0"/>
    <n v="0"/>
    <n v="0"/>
    <n v="0"/>
    <m/>
    <m/>
  </r>
  <r>
    <x v="0"/>
    <x v="1"/>
    <x v="0"/>
    <d v="2022-01-03T00:00:00"/>
    <d v="2022-01-09T00:00:00"/>
    <x v="0"/>
    <x v="5"/>
    <x v="20"/>
    <s v="W2"/>
    <x v="20"/>
    <s v="TPTFGBX024"/>
    <m/>
    <s v="Export"/>
    <x v="0"/>
    <x v="2"/>
    <s v=""/>
    <x v="0"/>
    <n v="0"/>
    <n v="0"/>
    <n v="0"/>
    <n v="0"/>
    <m/>
    <m/>
    <n v="0"/>
    <n v="0"/>
    <n v="0"/>
    <n v="0"/>
    <m/>
    <m/>
  </r>
  <r>
    <x v="0"/>
    <x v="1"/>
    <x v="0"/>
    <d v="2022-01-03T00:00:00"/>
    <d v="2022-01-09T00:00:00"/>
    <x v="0"/>
    <x v="5"/>
    <x v="20"/>
    <s v="W2"/>
    <x v="20"/>
    <s v="TPTFGBX025"/>
    <m/>
    <s v="Export"/>
    <x v="0"/>
    <x v="1"/>
    <s v="Di"/>
    <x v="0"/>
    <n v="0"/>
    <n v="0"/>
    <n v="0"/>
    <n v="0"/>
    <m/>
    <m/>
    <n v="0"/>
    <n v="0"/>
    <n v="0"/>
    <n v="0"/>
    <m/>
    <m/>
  </r>
  <r>
    <x v="0"/>
    <x v="1"/>
    <x v="0"/>
    <d v="2022-01-03T00:00:00"/>
    <d v="2022-01-09T00:00:00"/>
    <x v="0"/>
    <x v="5"/>
    <x v="20"/>
    <s v="W2"/>
    <x v="20"/>
    <s v="TPTFGBX028"/>
    <m/>
    <s v="Export"/>
    <x v="0"/>
    <x v="1"/>
    <s v=""/>
    <x v="0"/>
    <n v="0"/>
    <n v="0"/>
    <n v="0"/>
    <n v="0"/>
    <m/>
    <m/>
    <n v="0"/>
    <n v="0"/>
    <n v="0"/>
    <n v="0"/>
    <m/>
    <m/>
  </r>
  <r>
    <x v="0"/>
    <x v="1"/>
    <x v="0"/>
    <d v="2022-01-03T00:00:00"/>
    <d v="2022-01-09T00:00:00"/>
    <x v="0"/>
    <x v="5"/>
    <x v="20"/>
    <s v="W2"/>
    <x v="20"/>
    <s v="TPTFGCG005"/>
    <m/>
    <s v="Export"/>
    <x v="0"/>
    <x v="2"/>
    <s v=""/>
    <x v="0"/>
    <n v="0"/>
    <n v="0"/>
    <n v="0"/>
    <n v="0"/>
    <m/>
    <m/>
    <n v="0"/>
    <n v="0"/>
    <n v="0"/>
    <n v="0"/>
    <m/>
    <m/>
  </r>
  <r>
    <x v="0"/>
    <x v="1"/>
    <x v="0"/>
    <d v="2022-01-03T00:00:00"/>
    <d v="2022-01-09T00:00:00"/>
    <x v="0"/>
    <x v="5"/>
    <x v="20"/>
    <s v="W2"/>
    <x v="20"/>
    <s v="TPTFGCG009"/>
    <m/>
    <s v="Export"/>
    <x v="0"/>
    <x v="1"/>
    <s v=""/>
    <x v="0"/>
    <n v="0"/>
    <n v="0"/>
    <n v="0"/>
    <n v="0"/>
    <m/>
    <m/>
    <n v="0"/>
    <n v="0"/>
    <n v="0"/>
    <n v="0"/>
    <m/>
    <m/>
  </r>
  <r>
    <x v="0"/>
    <x v="1"/>
    <x v="0"/>
    <d v="2022-01-03T00:00:00"/>
    <d v="2022-01-09T00:00:00"/>
    <x v="0"/>
    <x v="5"/>
    <x v="20"/>
    <s v="W2"/>
    <x v="20"/>
    <s v="TPTFGCG013"/>
    <m/>
    <s v="Export"/>
    <x v="0"/>
    <x v="2"/>
    <s v="Sp"/>
    <x v="0"/>
    <n v="130500"/>
    <n v="128362.24000000001"/>
    <n v="2137.7599999999948"/>
    <n v="0.98361869731800766"/>
    <m/>
    <m/>
    <n v="130500"/>
    <n v="128362.24000000001"/>
    <n v="2137.7599999999948"/>
    <n v="0.98361869731800766"/>
    <m/>
    <m/>
  </r>
  <r>
    <x v="0"/>
    <x v="1"/>
    <x v="0"/>
    <d v="2022-01-03T00:00:00"/>
    <d v="2022-01-09T00:00:00"/>
    <x v="0"/>
    <x v="5"/>
    <x v="20"/>
    <s v="W2"/>
    <x v="20"/>
    <s v="TPTFGHT001"/>
    <m/>
    <s v="Export"/>
    <x v="0"/>
    <x v="1"/>
    <s v=""/>
    <x v="0"/>
    <n v="0"/>
    <n v="0"/>
    <n v="0"/>
    <n v="0"/>
    <m/>
    <m/>
    <n v="0"/>
    <n v="0"/>
    <n v="0"/>
    <n v="0"/>
    <m/>
    <m/>
  </r>
  <r>
    <x v="0"/>
    <x v="1"/>
    <x v="0"/>
    <d v="2022-01-03T00:00:00"/>
    <d v="2022-01-09T00:00:00"/>
    <x v="0"/>
    <x v="5"/>
    <x v="20"/>
    <s v="W2"/>
    <x v="20"/>
    <s v="TPTFGHT017"/>
    <m/>
    <s v="Export"/>
    <x v="0"/>
    <x v="1"/>
    <s v=""/>
    <x v="0"/>
    <n v="0"/>
    <n v="0"/>
    <n v="0"/>
    <n v="0"/>
    <m/>
    <m/>
    <n v="0"/>
    <n v="0"/>
    <n v="0"/>
    <n v="0"/>
    <m/>
    <m/>
  </r>
  <r>
    <x v="0"/>
    <x v="1"/>
    <x v="0"/>
    <d v="2022-01-03T00:00:00"/>
    <d v="2022-01-09T00:00:00"/>
    <x v="0"/>
    <x v="5"/>
    <x v="20"/>
    <s v="W2"/>
    <x v="20"/>
    <s v="TPTFGHT019"/>
    <m/>
    <s v="Export"/>
    <x v="0"/>
    <x v="1"/>
    <s v=""/>
    <x v="0"/>
    <n v="10890"/>
    <n v="0"/>
    <n v="10890"/>
    <n v="0"/>
    <m/>
    <m/>
    <n v="0"/>
    <n v="0"/>
    <n v="0"/>
    <n v="0"/>
    <m/>
    <m/>
  </r>
  <r>
    <x v="0"/>
    <x v="1"/>
    <x v="0"/>
    <d v="2022-01-03T00:00:00"/>
    <d v="2022-01-09T00:00:00"/>
    <x v="0"/>
    <x v="5"/>
    <x v="20"/>
    <s v="W2"/>
    <x v="20"/>
    <s v="TPTFGHT021"/>
    <m/>
    <s v="Export"/>
    <x v="0"/>
    <x v="1"/>
    <s v="Di"/>
    <x v="0"/>
    <n v="0"/>
    <n v="0"/>
    <n v="0"/>
    <n v="0"/>
    <m/>
    <m/>
    <n v="0"/>
    <n v="0"/>
    <n v="0"/>
    <n v="0"/>
    <m/>
    <m/>
  </r>
  <r>
    <x v="0"/>
    <x v="1"/>
    <x v="0"/>
    <d v="2022-01-03T00:00:00"/>
    <d v="2022-01-09T00:00:00"/>
    <x v="0"/>
    <x v="5"/>
    <x v="20"/>
    <s v="W2"/>
    <x v="20"/>
    <s v="TPTTFCG006"/>
    <m/>
    <s v="Export"/>
    <x v="0"/>
    <x v="2"/>
    <s v="Sp"/>
    <x v="0"/>
    <n v="0"/>
    <n v="0"/>
    <n v="0"/>
    <n v="0"/>
    <m/>
    <m/>
    <n v="0"/>
    <n v="0"/>
    <n v="0"/>
    <n v="0"/>
    <m/>
    <m/>
  </r>
  <r>
    <x v="0"/>
    <x v="1"/>
    <x v="0"/>
    <d v="2022-01-03T00:00:00"/>
    <d v="2022-01-09T00:00:00"/>
    <x v="0"/>
    <x v="5"/>
    <x v="20"/>
    <s v="W2"/>
    <x v="20"/>
    <s v="TPTTFDS002"/>
    <m/>
    <s v="Export"/>
    <x v="0"/>
    <x v="1"/>
    <s v="Di"/>
    <x v="0"/>
    <n v="0"/>
    <n v="0"/>
    <n v="0"/>
    <n v="0"/>
    <m/>
    <m/>
    <n v="0"/>
    <n v="0"/>
    <n v="0"/>
    <n v="0"/>
    <m/>
    <m/>
  </r>
  <r>
    <x v="0"/>
    <x v="1"/>
    <x v="0"/>
    <d v="2022-01-03T00:00:00"/>
    <d v="2022-01-09T00:00:00"/>
    <x v="0"/>
    <x v="5"/>
    <x v="20"/>
    <s v="W2"/>
    <x v="20"/>
    <s v="TPTTFHC005"/>
    <m/>
    <s v="Export"/>
    <x v="0"/>
    <x v="1"/>
    <s v="Di"/>
    <x v="0"/>
    <n v="0"/>
    <n v="0"/>
    <n v="0"/>
    <n v="0"/>
    <m/>
    <m/>
    <n v="0"/>
    <n v="0"/>
    <n v="0"/>
    <n v="0"/>
    <m/>
    <m/>
  </r>
  <r>
    <x v="0"/>
    <x v="1"/>
    <x v="0"/>
    <d v="2022-01-03T00:00:00"/>
    <d v="2022-01-09T00:00:00"/>
    <x v="0"/>
    <x v="5"/>
    <x v="20"/>
    <s v="W2"/>
    <x v="20"/>
    <s v="TPTTFXM005"/>
    <m/>
    <s v="Export"/>
    <x v="0"/>
    <x v="1"/>
    <s v="Di"/>
    <x v="0"/>
    <n v="0"/>
    <n v="0"/>
    <n v="0"/>
    <n v="0"/>
    <m/>
    <m/>
    <n v="0"/>
    <n v="0"/>
    <n v="0"/>
    <n v="0"/>
    <m/>
    <m/>
  </r>
  <r>
    <x v="0"/>
    <x v="1"/>
    <x v="0"/>
    <d v="2022-01-03T00:00:00"/>
    <d v="2022-01-09T00:00:00"/>
    <x v="0"/>
    <x v="5"/>
    <x v="20"/>
    <s v="W2"/>
    <x v="20"/>
    <s v="11VMB00002"/>
    <m/>
    <s v="Domestic"/>
    <x v="1"/>
    <x v="3"/>
    <s v="TO"/>
    <x v="2"/>
    <n v="388"/>
    <n v="407.05"/>
    <n v="19.050000000000011"/>
    <n v="0.95090206185567006"/>
    <m/>
    <m/>
    <n v="388"/>
    <n v="407.05"/>
    <n v="19.050000000000011"/>
    <n v="0.95090206185567006"/>
    <m/>
    <m/>
  </r>
  <r>
    <x v="0"/>
    <x v="1"/>
    <x v="0"/>
    <d v="2022-01-03T00:00:00"/>
    <d v="2022-01-09T00:00:00"/>
    <x v="0"/>
    <x v="5"/>
    <x v="20"/>
    <s v="W2"/>
    <x v="20"/>
    <s v="11VMB00004"/>
    <m/>
    <s v="Domestic"/>
    <x v="1"/>
    <x v="3"/>
    <s v="TO"/>
    <x v="2"/>
    <n v="309"/>
    <n v="307.25"/>
    <n v="1.75"/>
    <n v="0.99433656957928807"/>
    <m/>
    <m/>
    <n v="309"/>
    <n v="307.25"/>
    <n v="1.75"/>
    <n v="0.99433656957928807"/>
    <m/>
    <m/>
  </r>
  <r>
    <x v="0"/>
    <x v="1"/>
    <x v="0"/>
    <d v="2022-01-03T00:00:00"/>
    <d v="2022-01-09T00:00:00"/>
    <x v="0"/>
    <x v="5"/>
    <x v="20"/>
    <s v="W2"/>
    <x v="20"/>
    <s v="11VMB00005"/>
    <m/>
    <s v="Domestic"/>
    <x v="1"/>
    <x v="3"/>
    <s v="TO"/>
    <x v="2"/>
    <n v="348"/>
    <n v="354.64"/>
    <n v="6.6399999999999864"/>
    <n v="0.98091954022988515"/>
    <m/>
    <m/>
    <n v="348"/>
    <n v="354.64"/>
    <n v="6.6399999999999864"/>
    <n v="0.98091954022988515"/>
    <m/>
    <m/>
  </r>
  <r>
    <x v="0"/>
    <x v="1"/>
    <x v="0"/>
    <d v="2022-01-03T00:00:00"/>
    <d v="2022-01-09T00:00:00"/>
    <x v="0"/>
    <x v="5"/>
    <x v="20"/>
    <s v="W2"/>
    <x v="20"/>
    <s v="11VMB00006"/>
    <m/>
    <s v="Domestic"/>
    <x v="1"/>
    <x v="3"/>
    <s v="TO"/>
    <x v="2"/>
    <n v="124.99999999999999"/>
    <n v="129.5"/>
    <n v="4.5000000000000142"/>
    <n v="0.96399999999999986"/>
    <m/>
    <m/>
    <n v="124.99999999999999"/>
    <n v="129.5"/>
    <n v="4.5000000000000142"/>
    <n v="0.96399999999999986"/>
    <m/>
    <m/>
  </r>
  <r>
    <x v="0"/>
    <x v="1"/>
    <x v="0"/>
    <d v="2022-01-03T00:00:00"/>
    <d v="2022-01-09T00:00:00"/>
    <x v="0"/>
    <x v="5"/>
    <x v="20"/>
    <s v="W2"/>
    <x v="20"/>
    <s v="11VMB00042"/>
    <m/>
    <s v="Domestic"/>
    <x v="1"/>
    <x v="4"/>
    <s v="KI"/>
    <x v="1"/>
    <n v="945"/>
    <n v="945"/>
    <n v="0"/>
    <n v="1"/>
    <m/>
    <m/>
    <n v="945"/>
    <n v="945"/>
    <n v="0"/>
    <n v="1"/>
    <m/>
    <m/>
  </r>
  <r>
    <x v="0"/>
    <x v="1"/>
    <x v="0"/>
    <d v="2022-01-03T00:00:00"/>
    <d v="2022-01-09T00:00:00"/>
    <x v="0"/>
    <x v="5"/>
    <x v="20"/>
    <s v="W2"/>
    <x v="20"/>
    <s v="11VMB00045"/>
    <m/>
    <s v="Domestic"/>
    <x v="1"/>
    <x v="4"/>
    <s v="KI"/>
    <x v="1"/>
    <n v="540"/>
    <n v="587.6"/>
    <n v="47.600000000000023"/>
    <n v="0.9118518518518518"/>
    <m/>
    <m/>
    <n v="840"/>
    <n v="587.6"/>
    <n v="252.39999999999998"/>
    <n v="0.69952380952380955"/>
    <m/>
    <m/>
  </r>
  <r>
    <x v="0"/>
    <x v="1"/>
    <x v="0"/>
    <d v="2022-01-03T00:00:00"/>
    <d v="2022-01-09T00:00:00"/>
    <x v="0"/>
    <x v="5"/>
    <x v="20"/>
    <s v="W2"/>
    <x v="20"/>
    <s v="11VMB00250"/>
    <m/>
    <s v="Export"/>
    <x v="1"/>
    <x v="4"/>
    <s v="KI"/>
    <x v="1"/>
    <n v="500"/>
    <n v="0"/>
    <n v="500"/>
    <n v="0"/>
    <m/>
    <m/>
    <n v="500"/>
    <n v="0"/>
    <n v="500"/>
    <n v="0"/>
    <m/>
    <m/>
  </r>
  <r>
    <x v="0"/>
    <x v="1"/>
    <x v="0"/>
    <d v="2022-01-03T00:00:00"/>
    <d v="2022-01-09T00:00:00"/>
    <x v="0"/>
    <x v="5"/>
    <x v="20"/>
    <s v="W2"/>
    <x v="20"/>
    <s v="11VMB00275BGG"/>
    <m/>
    <s v="Domestic"/>
    <x v="1"/>
    <x v="4"/>
    <s v="KI"/>
    <x v="1"/>
    <n v="7500"/>
    <n v="6000"/>
    <n v="1500"/>
    <n v="0.8"/>
    <m/>
    <m/>
    <n v="6000"/>
    <n v="6000"/>
    <n v="0"/>
    <n v="1"/>
    <m/>
    <m/>
  </r>
  <r>
    <x v="0"/>
    <x v="1"/>
    <x v="0"/>
    <d v="2022-01-03T00:00:00"/>
    <d v="2022-01-09T00:00:00"/>
    <x v="0"/>
    <x v="5"/>
    <x v="20"/>
    <s v="W2"/>
    <x v="20"/>
    <s v="11VMB00275BGT"/>
    <m/>
    <s v="Domestic"/>
    <x v="1"/>
    <x v="4"/>
    <s v="KI"/>
    <x v="1"/>
    <n v="680"/>
    <n v="1470"/>
    <n v="790"/>
    <n v="0"/>
    <m/>
    <m/>
    <n v="1470"/>
    <n v="1470"/>
    <n v="0"/>
    <n v="1"/>
    <m/>
    <m/>
  </r>
  <r>
    <x v="0"/>
    <x v="1"/>
    <x v="0"/>
    <d v="2022-01-03T00:00:00"/>
    <d v="2022-01-09T00:00:00"/>
    <x v="0"/>
    <x v="5"/>
    <x v="20"/>
    <s v="W2"/>
    <x v="20"/>
    <s v="11VMB00315"/>
    <m/>
    <s v="Domestic"/>
    <x v="1"/>
    <x v="4"/>
    <s v="KI"/>
    <x v="1"/>
    <n v="8500"/>
    <n v="8956.6"/>
    <n v="456.60000000000036"/>
    <n v="0.94628235294117646"/>
    <m/>
    <m/>
    <n v="9900"/>
    <n v="8956.6"/>
    <n v="943.39999999999964"/>
    <n v="0.90470707070707079"/>
    <m/>
    <m/>
  </r>
  <r>
    <x v="0"/>
    <x v="1"/>
    <x v="0"/>
    <d v="2022-01-03T00:00:00"/>
    <d v="2022-01-09T00:00:00"/>
    <x v="0"/>
    <x v="5"/>
    <x v="20"/>
    <s v="W2"/>
    <x v="20"/>
    <s v="11VMB00316"/>
    <m/>
    <s v="Domestic"/>
    <x v="1"/>
    <x v="4"/>
    <s v="KI"/>
    <x v="1"/>
    <n v="39205"/>
    <n v="38185"/>
    <n v="1020"/>
    <n v="0.9739829103430685"/>
    <m/>
    <m/>
    <n v="38918.199999999997"/>
    <n v="38185"/>
    <n v="733.19999999999709"/>
    <n v="0.98116048532563183"/>
    <m/>
    <m/>
  </r>
  <r>
    <x v="0"/>
    <x v="1"/>
    <x v="0"/>
    <d v="2022-01-03T00:00:00"/>
    <d v="2022-01-09T00:00:00"/>
    <x v="0"/>
    <x v="5"/>
    <x v="20"/>
    <s v="W2"/>
    <x v="20"/>
    <s v="11VMB00317"/>
    <m/>
    <s v="Domestic"/>
    <x v="1"/>
    <x v="4"/>
    <s v="KI"/>
    <x v="1"/>
    <n v="1320"/>
    <n v="1996.8000000000002"/>
    <n v="676.80000000000018"/>
    <n v="0.48727272727272708"/>
    <m/>
    <m/>
    <n v="1996.8000000000002"/>
    <n v="1996.8000000000002"/>
    <n v="0"/>
    <n v="1"/>
    <m/>
    <m/>
  </r>
  <r>
    <x v="0"/>
    <x v="1"/>
    <x v="0"/>
    <d v="2022-01-03T00:00:00"/>
    <d v="2022-01-09T00:00:00"/>
    <x v="0"/>
    <x v="5"/>
    <x v="20"/>
    <s v="W2"/>
    <x v="20"/>
    <s v="11VMB00318"/>
    <m/>
    <s v="Domestic"/>
    <x v="1"/>
    <x v="4"/>
    <s v="KI"/>
    <x v="1"/>
    <n v="10400"/>
    <n v="11015"/>
    <n v="615"/>
    <n v="0.9408653846153846"/>
    <m/>
    <m/>
    <n v="10400"/>
    <n v="11015"/>
    <n v="615"/>
    <n v="0.9408653846153846"/>
    <m/>
    <m/>
  </r>
  <r>
    <x v="0"/>
    <x v="1"/>
    <x v="0"/>
    <d v="2022-01-03T00:00:00"/>
    <d v="2022-01-09T00:00:00"/>
    <x v="0"/>
    <x v="5"/>
    <x v="20"/>
    <s v="W2"/>
    <x v="20"/>
    <s v="11VMB00319"/>
    <m/>
    <s v="Export"/>
    <x v="1"/>
    <x v="4"/>
    <s v="KI"/>
    <x v="1"/>
    <n v="9500"/>
    <n v="7086"/>
    <n v="2414"/>
    <n v="0.74589473684210528"/>
    <m/>
    <m/>
    <n v="8500"/>
    <n v="7086"/>
    <n v="1414"/>
    <n v="0.83364705882352941"/>
    <m/>
    <m/>
  </r>
  <r>
    <x v="0"/>
    <x v="1"/>
    <x v="0"/>
    <d v="2022-01-03T00:00:00"/>
    <d v="2022-01-09T00:00:00"/>
    <x v="0"/>
    <x v="5"/>
    <x v="20"/>
    <s v="W2"/>
    <x v="20"/>
    <s v="11VMB00320"/>
    <m/>
    <s v="Domestic"/>
    <x v="1"/>
    <x v="4"/>
    <s v="KI"/>
    <x v="1"/>
    <n v="1600"/>
    <n v="1540.6"/>
    <n v="59.400000000000091"/>
    <n v="0.96287499999999993"/>
    <m/>
    <m/>
    <n v="1400"/>
    <n v="1540.6"/>
    <n v="140.59999999999991"/>
    <n v="0.89957142857142869"/>
    <m/>
    <m/>
  </r>
  <r>
    <x v="0"/>
    <x v="1"/>
    <x v="0"/>
    <d v="2022-01-03T00:00:00"/>
    <d v="2022-01-09T00:00:00"/>
    <x v="0"/>
    <x v="5"/>
    <x v="20"/>
    <s v="W2"/>
    <x v="20"/>
    <s v="11VMB00321"/>
    <m/>
    <s v="Domestic"/>
    <x v="1"/>
    <x v="4"/>
    <s v="KI"/>
    <x v="1"/>
    <n v="4000"/>
    <n v="4894"/>
    <n v="894"/>
    <n v="0.77649999999999997"/>
    <m/>
    <m/>
    <n v="4750"/>
    <n v="4894"/>
    <n v="144"/>
    <n v="0.96968421052631582"/>
    <m/>
    <m/>
  </r>
  <r>
    <x v="0"/>
    <x v="1"/>
    <x v="0"/>
    <d v="2022-01-03T00:00:00"/>
    <d v="2022-01-09T00:00:00"/>
    <x v="0"/>
    <x v="5"/>
    <x v="20"/>
    <s v="W2"/>
    <x v="20"/>
    <s v="11VMB00325"/>
    <m/>
    <s v="Domestic"/>
    <x v="1"/>
    <x v="4"/>
    <s v="KI"/>
    <x v="1"/>
    <n v="110"/>
    <n v="430"/>
    <n v="320"/>
    <n v="0"/>
    <m/>
    <m/>
    <n v="430"/>
    <n v="430"/>
    <n v="0"/>
    <n v="1"/>
    <m/>
    <m/>
  </r>
  <r>
    <x v="0"/>
    <x v="1"/>
    <x v="0"/>
    <d v="2022-01-03T00:00:00"/>
    <d v="2022-01-09T00:00:00"/>
    <x v="0"/>
    <x v="5"/>
    <x v="20"/>
    <s v="W2"/>
    <x v="20"/>
    <s v="11VMB00327"/>
    <m/>
    <s v="Domestic"/>
    <x v="1"/>
    <x v="4"/>
    <s v="KI"/>
    <x v="1"/>
    <n v="1000"/>
    <n v="1500"/>
    <n v="500"/>
    <n v="0.5"/>
    <m/>
    <m/>
    <n v="1500"/>
    <n v="1500"/>
    <n v="0"/>
    <n v="1"/>
    <m/>
    <m/>
  </r>
  <r>
    <x v="0"/>
    <x v="1"/>
    <x v="0"/>
    <d v="2022-01-03T00:00:00"/>
    <d v="2022-01-09T00:00:00"/>
    <x v="0"/>
    <x v="5"/>
    <x v="20"/>
    <s v="W2"/>
    <x v="20"/>
    <s v="11VMB00327GG"/>
    <m/>
    <s v="Domestic"/>
    <x v="1"/>
    <x v="4"/>
    <s v="KI"/>
    <x v="1"/>
    <n v="1500"/>
    <n v="500"/>
    <n v="1000"/>
    <n v="0.33333333333333337"/>
    <m/>
    <m/>
    <n v="500"/>
    <n v="500"/>
    <n v="0"/>
    <n v="1"/>
    <m/>
    <m/>
  </r>
  <r>
    <x v="0"/>
    <x v="1"/>
    <x v="0"/>
    <d v="2022-01-03T00:00:00"/>
    <d v="2022-01-09T00:00:00"/>
    <x v="0"/>
    <x v="5"/>
    <x v="20"/>
    <s v="W2"/>
    <x v="20"/>
    <s v="11VMB00328"/>
    <m/>
    <s v="Domestic"/>
    <x v="1"/>
    <x v="4"/>
    <s v="KI"/>
    <x v="1"/>
    <n v="0"/>
    <n v="0"/>
    <n v="0"/>
    <n v="0"/>
    <m/>
    <m/>
    <n v="0"/>
    <n v="0"/>
    <n v="0"/>
    <n v="0"/>
    <m/>
    <m/>
  </r>
  <r>
    <x v="0"/>
    <x v="1"/>
    <x v="0"/>
    <d v="2022-01-03T00:00:00"/>
    <d v="2022-01-09T00:00:00"/>
    <x v="0"/>
    <x v="5"/>
    <x v="20"/>
    <s v="W2"/>
    <x v="20"/>
    <s v="11VMB00329"/>
    <m/>
    <s v="Domestic"/>
    <x v="1"/>
    <x v="4"/>
    <s v="KI"/>
    <x v="1"/>
    <n v="1860"/>
    <n v="1110"/>
    <n v="750"/>
    <n v="0.59677419354838712"/>
    <m/>
    <m/>
    <n v="1110"/>
    <n v="1110"/>
    <n v="0"/>
    <n v="1"/>
    <m/>
    <m/>
  </r>
  <r>
    <x v="0"/>
    <x v="1"/>
    <x v="0"/>
    <d v="2022-01-03T00:00:00"/>
    <d v="2022-01-09T00:00:00"/>
    <x v="0"/>
    <x v="5"/>
    <x v="20"/>
    <s v="W2"/>
    <x v="20"/>
    <s v="11VMB00341"/>
    <m/>
    <s v="Domestic"/>
    <x v="1"/>
    <x v="4"/>
    <s v="KI"/>
    <x v="1"/>
    <n v="3600"/>
    <n v="4036.5"/>
    <n v="436.5"/>
    <n v="0.87875000000000003"/>
    <m/>
    <m/>
    <n v="3900"/>
    <n v="4036.5"/>
    <n v="136.5"/>
    <n v="0.96499999999999997"/>
    <m/>
    <m/>
  </r>
  <r>
    <x v="0"/>
    <x v="1"/>
    <x v="0"/>
    <d v="2022-01-03T00:00:00"/>
    <d v="2022-01-09T00:00:00"/>
    <x v="0"/>
    <x v="5"/>
    <x v="20"/>
    <s v="W2"/>
    <x v="20"/>
    <s v="12GER00001"/>
    <m/>
    <s v="Export"/>
    <x v="1"/>
    <x v="4"/>
    <s v="KI"/>
    <x v="1"/>
    <n v="0"/>
    <n v="0"/>
    <n v="0"/>
    <n v="0"/>
    <m/>
    <m/>
    <n v="0"/>
    <n v="0"/>
    <n v="0"/>
    <n v="0"/>
    <m/>
    <m/>
  </r>
  <r>
    <x v="0"/>
    <x v="1"/>
    <x v="0"/>
    <d v="2022-01-03T00:00:00"/>
    <d v="2022-01-09T00:00:00"/>
    <x v="0"/>
    <x v="5"/>
    <x v="20"/>
    <s v="W2"/>
    <x v="20"/>
    <s v="12GER00002"/>
    <m/>
    <s v="Export"/>
    <x v="1"/>
    <x v="4"/>
    <s v="KI"/>
    <x v="1"/>
    <n v="0"/>
    <n v="0"/>
    <n v="0"/>
    <n v="0"/>
    <m/>
    <m/>
    <n v="0"/>
    <n v="0"/>
    <n v="0"/>
    <n v="0"/>
    <m/>
    <m/>
  </r>
  <r>
    <x v="0"/>
    <x v="1"/>
    <x v="0"/>
    <d v="2022-01-03T00:00:00"/>
    <d v="2022-01-09T00:00:00"/>
    <x v="0"/>
    <x v="5"/>
    <x v="20"/>
    <s v="W2"/>
    <x v="20"/>
    <s v="12JBP00009"/>
    <m/>
    <s v="Export"/>
    <x v="1"/>
    <x v="4"/>
    <s v="KI"/>
    <x v="1"/>
    <n v="0"/>
    <n v="0"/>
    <n v="0"/>
    <n v="0"/>
    <m/>
    <m/>
    <n v="0"/>
    <n v="0"/>
    <n v="0"/>
    <n v="0"/>
    <m/>
    <m/>
  </r>
  <r>
    <x v="0"/>
    <x v="1"/>
    <x v="0"/>
    <d v="2022-01-03T00:00:00"/>
    <d v="2022-01-09T00:00:00"/>
    <x v="0"/>
    <x v="5"/>
    <x v="20"/>
    <s v="W2"/>
    <x v="20"/>
    <s v="12SIM00004"/>
    <m/>
    <s v="Export"/>
    <x v="1"/>
    <x v="4"/>
    <s v="KI"/>
    <x v="1"/>
    <n v="0"/>
    <n v="0"/>
    <n v="0"/>
    <n v="0"/>
    <m/>
    <m/>
    <n v="0"/>
    <n v="0"/>
    <n v="0"/>
    <n v="0"/>
    <m/>
    <m/>
  </r>
  <r>
    <x v="0"/>
    <x v="1"/>
    <x v="0"/>
    <d v="2022-01-03T00:00:00"/>
    <d v="2022-01-09T00:00:00"/>
    <x v="0"/>
    <x v="5"/>
    <x v="20"/>
    <s v="W2"/>
    <x v="20"/>
    <s v="12SIM00006"/>
    <m/>
    <s v="Export"/>
    <x v="1"/>
    <x v="4"/>
    <s v="KI"/>
    <x v="1"/>
    <n v="0"/>
    <n v="0"/>
    <n v="0"/>
    <n v="0"/>
    <m/>
    <m/>
    <n v="0"/>
    <n v="0"/>
    <n v="0"/>
    <n v="0"/>
    <m/>
    <m/>
  </r>
  <r>
    <x v="0"/>
    <x v="1"/>
    <x v="0"/>
    <d v="2022-01-03T00:00:00"/>
    <d v="2022-01-09T00:00:00"/>
    <x v="0"/>
    <x v="5"/>
    <x v="20"/>
    <s v="W2"/>
    <x v="20"/>
    <s v="12THB00001"/>
    <m/>
    <s v="Export"/>
    <x v="1"/>
    <x v="4"/>
    <s v=""/>
    <x v="1"/>
    <n v="0"/>
    <n v="0"/>
    <n v="0"/>
    <n v="0"/>
    <m/>
    <m/>
    <n v="0"/>
    <n v="0"/>
    <n v="0"/>
    <n v="0"/>
    <m/>
    <m/>
  </r>
  <r>
    <x v="0"/>
    <x v="1"/>
    <x v="0"/>
    <d v="2022-01-03T00:00:00"/>
    <d v="2022-01-09T00:00:00"/>
    <x v="0"/>
    <x v="5"/>
    <x v="20"/>
    <s v="W2"/>
    <x v="20"/>
    <s v="12THB00002"/>
    <m/>
    <s v="Export"/>
    <x v="1"/>
    <x v="4"/>
    <s v=""/>
    <x v="1"/>
    <n v="0"/>
    <n v="0"/>
    <n v="0"/>
    <n v="0"/>
    <m/>
    <m/>
    <n v="0"/>
    <n v="0"/>
    <n v="0"/>
    <n v="0"/>
    <m/>
    <m/>
  </r>
  <r>
    <x v="0"/>
    <x v="1"/>
    <x v="0"/>
    <d v="2022-01-03T00:00:00"/>
    <d v="2022-01-09T00:00:00"/>
    <x v="0"/>
    <x v="5"/>
    <x v="20"/>
    <s v="W2"/>
    <x v="20"/>
    <s v="12THB00006"/>
    <m/>
    <s v="Export"/>
    <x v="1"/>
    <x v="4"/>
    <s v="KI"/>
    <x v="1"/>
    <n v="4000"/>
    <n v="1605.06"/>
    <n v="2394.94"/>
    <n v="0.40126499999999998"/>
    <m/>
    <m/>
    <n v="4000"/>
    <n v="1605.06"/>
    <n v="2394.94"/>
    <n v="0.40126499999999998"/>
    <m/>
    <m/>
  </r>
  <r>
    <x v="0"/>
    <x v="1"/>
    <x v="0"/>
    <d v="2022-01-03T00:00:00"/>
    <d v="2022-01-09T00:00:00"/>
    <x v="0"/>
    <x v="5"/>
    <x v="20"/>
    <s v="W2"/>
    <x v="20"/>
    <s v="12THB00007"/>
    <m/>
    <s v="Export"/>
    <x v="1"/>
    <x v="4"/>
    <s v="KI"/>
    <x v="1"/>
    <n v="1080"/>
    <n v="1093.6000000000001"/>
    <n v="13.600000000000136"/>
    <n v="0.98740740740740729"/>
    <m/>
    <m/>
    <n v="1080"/>
    <n v="1093.6000000000001"/>
    <n v="13.600000000000136"/>
    <n v="0.98740740740740729"/>
    <m/>
    <m/>
  </r>
  <r>
    <x v="0"/>
    <x v="1"/>
    <x v="0"/>
    <d v="2022-01-03T00:00:00"/>
    <d v="2022-01-09T00:00:00"/>
    <x v="0"/>
    <x v="5"/>
    <x v="20"/>
    <s v="W2"/>
    <x v="20"/>
    <s v="12THB00009"/>
    <m/>
    <s v="Export"/>
    <x v="1"/>
    <x v="4"/>
    <s v="KI"/>
    <x v="1"/>
    <n v="0"/>
    <n v="0"/>
    <n v="0"/>
    <n v="0"/>
    <m/>
    <m/>
    <n v="0"/>
    <n v="0"/>
    <n v="0"/>
    <n v="0"/>
    <m/>
    <m/>
  </r>
  <r>
    <x v="0"/>
    <x v="1"/>
    <x v="0"/>
    <d v="2022-01-03T00:00:00"/>
    <d v="2022-01-09T00:00:00"/>
    <x v="0"/>
    <x v="5"/>
    <x v="20"/>
    <s v="W2"/>
    <x v="20"/>
    <s v="12THB00013"/>
    <m/>
    <s v="Export"/>
    <x v="1"/>
    <x v="4"/>
    <s v="KI"/>
    <x v="1"/>
    <n v="1500"/>
    <n v="251.5"/>
    <n v="1248.5"/>
    <n v="0.16766666666666663"/>
    <m/>
    <m/>
    <n v="1500"/>
    <n v="251.5"/>
    <n v="1248.5"/>
    <n v="0.16766666666666663"/>
    <m/>
    <m/>
  </r>
  <r>
    <x v="0"/>
    <x v="1"/>
    <x v="0"/>
    <d v="2022-01-03T00:00:00"/>
    <d v="2022-01-09T00:00:00"/>
    <x v="0"/>
    <x v="5"/>
    <x v="20"/>
    <s v="W2"/>
    <x v="20"/>
    <s v="12THB00014"/>
    <m/>
    <s v="Export"/>
    <x v="1"/>
    <x v="4"/>
    <s v="KI"/>
    <x v="1"/>
    <n v="200"/>
    <n v="0"/>
    <n v="200"/>
    <n v="0"/>
    <m/>
    <m/>
    <n v="200"/>
    <n v="0"/>
    <n v="200"/>
    <n v="0"/>
    <m/>
    <m/>
  </r>
  <r>
    <x v="0"/>
    <x v="1"/>
    <x v="0"/>
    <d v="2022-01-03T00:00:00"/>
    <d v="2022-01-09T00:00:00"/>
    <x v="0"/>
    <x v="5"/>
    <x v="20"/>
    <s v="W2"/>
    <x v="20"/>
    <s v="11VMB00335"/>
    <m/>
    <s v="Domestic"/>
    <x v="2"/>
    <x v="5"/>
    <s v="Se"/>
    <x v="0"/>
    <n v="465"/>
    <n v="229.68"/>
    <n v="235.32"/>
    <n v="0.49393548387096775"/>
    <m/>
    <m/>
    <n v="465"/>
    <n v="229.68"/>
    <n v="235.32"/>
    <n v="0.49393548387096775"/>
    <m/>
    <m/>
  </r>
  <r>
    <x v="0"/>
    <x v="1"/>
    <x v="0"/>
    <d v="2022-01-03T00:00:00"/>
    <d v="2022-01-09T00:00:00"/>
    <x v="0"/>
    <x v="5"/>
    <x v="20"/>
    <s v="W2"/>
    <x v="20"/>
    <s v="TPCEBG010"/>
    <m/>
    <s v="Domestic"/>
    <x v="2"/>
    <x v="6"/>
    <s v="Ha"/>
    <x v="0"/>
    <n v="0"/>
    <n v="0"/>
    <n v="0"/>
    <n v="0"/>
    <m/>
    <m/>
    <n v="0"/>
    <n v="0"/>
    <n v="0"/>
    <n v="0"/>
    <m/>
    <m/>
  </r>
  <r>
    <x v="0"/>
    <x v="1"/>
    <x v="0"/>
    <d v="2022-01-03T00:00:00"/>
    <d v="2022-01-09T00:00:00"/>
    <x v="0"/>
    <x v="5"/>
    <x v="20"/>
    <s v="W2"/>
    <x v="20"/>
    <s v="TPCEMI001"/>
    <m/>
    <s v="Domestic"/>
    <x v="2"/>
    <x v="6"/>
    <s v="Fr"/>
    <x v="0"/>
    <n v="0"/>
    <n v="0"/>
    <n v="0"/>
    <n v="0"/>
    <m/>
    <m/>
    <n v="0"/>
    <n v="0"/>
    <n v="0"/>
    <n v="0"/>
    <m/>
    <m/>
  </r>
  <r>
    <x v="0"/>
    <x v="1"/>
    <x v="0"/>
    <d v="2022-01-03T00:00:00"/>
    <d v="2022-01-09T00:00:00"/>
    <x v="0"/>
    <x v="5"/>
    <x v="20"/>
    <s v="W2"/>
    <x v="20"/>
    <s v="TPCERB001"/>
    <m/>
    <s v="Domestic"/>
    <x v="2"/>
    <x v="5"/>
    <s v="Se"/>
    <x v="0"/>
    <n v="0"/>
    <n v="0"/>
    <n v="0"/>
    <n v="0"/>
    <m/>
    <m/>
    <n v="0"/>
    <n v="0"/>
    <n v="0"/>
    <n v="0"/>
    <m/>
    <m/>
  </r>
  <r>
    <x v="0"/>
    <x v="1"/>
    <x v="0"/>
    <d v="2022-01-03T00:00:00"/>
    <d v="2022-01-09T00:00:00"/>
    <x v="0"/>
    <x v="5"/>
    <x v="20"/>
    <s v="W2"/>
    <x v="20"/>
    <s v="TPCERB001"/>
    <m/>
    <s v="Domestic"/>
    <x v="2"/>
    <x v="5"/>
    <s v="Se"/>
    <x v="0"/>
    <n v="0"/>
    <n v="0"/>
    <n v="0"/>
    <n v="0"/>
    <m/>
    <m/>
    <n v="0"/>
    <n v="0"/>
    <n v="0"/>
    <n v="0"/>
    <m/>
    <m/>
  </r>
  <r>
    <x v="0"/>
    <x v="1"/>
    <x v="0"/>
    <d v="2022-01-03T00:00:00"/>
    <d v="2022-01-09T00:00:00"/>
    <x v="0"/>
    <x v="5"/>
    <x v="20"/>
    <s v="W2"/>
    <x v="20"/>
    <s v="TPCERB002"/>
    <m/>
    <s v="Domestic"/>
    <x v="2"/>
    <x v="5"/>
    <s v="Se"/>
    <x v="0"/>
    <n v="0"/>
    <n v="0"/>
    <n v="0"/>
    <n v="0"/>
    <m/>
    <m/>
    <n v="0"/>
    <n v="0"/>
    <n v="0"/>
    <n v="0"/>
    <m/>
    <m/>
  </r>
  <r>
    <x v="0"/>
    <x v="1"/>
    <x v="0"/>
    <d v="2022-01-03T00:00:00"/>
    <d v="2022-01-09T00:00:00"/>
    <x v="0"/>
    <x v="5"/>
    <x v="20"/>
    <s v="W2"/>
    <x v="20"/>
    <s v="TPCERB002"/>
    <m/>
    <s v="Domestic"/>
    <x v="2"/>
    <x v="5"/>
    <s v="Se"/>
    <x v="0"/>
    <n v="0"/>
    <n v="0"/>
    <n v="0"/>
    <n v="0"/>
    <m/>
    <m/>
    <n v="0"/>
    <n v="0"/>
    <n v="0"/>
    <n v="0"/>
    <m/>
    <m/>
  </r>
  <r>
    <x v="0"/>
    <x v="1"/>
    <x v="0"/>
    <d v="2022-01-03T00:00:00"/>
    <d v="2022-01-09T00:00:00"/>
    <x v="0"/>
    <x v="5"/>
    <x v="20"/>
    <s v="W2"/>
    <x v="20"/>
    <s v="TPCERB003"/>
    <m/>
    <s v="Domestic"/>
    <x v="2"/>
    <x v="5"/>
    <s v=""/>
    <x v="0"/>
    <n v="0"/>
    <n v="0"/>
    <n v="0"/>
    <n v="0"/>
    <m/>
    <m/>
    <n v="0"/>
    <n v="0"/>
    <n v="0"/>
    <n v="0"/>
    <m/>
    <m/>
  </r>
  <r>
    <x v="0"/>
    <x v="1"/>
    <x v="0"/>
    <d v="2022-01-03T00:00:00"/>
    <d v="2022-01-09T00:00:00"/>
    <x v="0"/>
    <x v="5"/>
    <x v="20"/>
    <s v="W2"/>
    <x v="20"/>
    <s v="TPCERB003"/>
    <m/>
    <s v="Domestic"/>
    <x v="2"/>
    <x v="5"/>
    <s v=""/>
    <x v="0"/>
    <n v="0"/>
    <n v="0"/>
    <n v="0"/>
    <n v="0"/>
    <m/>
    <m/>
    <n v="0"/>
    <n v="0"/>
    <n v="0"/>
    <n v="0"/>
    <m/>
    <m/>
  </r>
  <r>
    <x v="0"/>
    <x v="1"/>
    <x v="0"/>
    <d v="2022-01-03T00:00:00"/>
    <d v="2022-01-09T00:00:00"/>
    <x v="0"/>
    <x v="5"/>
    <x v="20"/>
    <s v="W2"/>
    <x v="20"/>
    <s v="11VMB00273"/>
    <m/>
    <s v="Domestic"/>
    <x v="3"/>
    <x v="6"/>
    <s v="Fi"/>
    <x v="0"/>
    <n v="800"/>
    <n v="417"/>
    <n v="383"/>
    <n v="0.52124999999999999"/>
    <m/>
    <m/>
    <n v="400"/>
    <n v="417"/>
    <n v="17"/>
    <n v="0.95750000000000002"/>
    <m/>
    <m/>
  </r>
  <r>
    <x v="0"/>
    <x v="1"/>
    <x v="0"/>
    <d v="2022-01-03T00:00:00"/>
    <d v="2022-01-09T00:00:00"/>
    <x v="0"/>
    <x v="5"/>
    <x v="20"/>
    <s v="W2"/>
    <x v="20"/>
    <s v="11VMB00306"/>
    <m/>
    <s v="Domestic"/>
    <x v="3"/>
    <x v="0"/>
    <s v="Semi"/>
    <x v="0"/>
    <n v="0"/>
    <n v="338"/>
    <n v="338"/>
    <n v="0"/>
    <m/>
    <m/>
    <n v="350"/>
    <n v="338"/>
    <n v="12"/>
    <n v="0.96571428571428575"/>
    <m/>
    <m/>
  </r>
  <r>
    <x v="0"/>
    <x v="1"/>
    <x v="0"/>
    <d v="2022-01-03T00:00:00"/>
    <d v="2022-01-09T00:00:00"/>
    <x v="0"/>
    <x v="5"/>
    <x v="20"/>
    <s v="W2"/>
    <x v="20"/>
    <s v="11VMB00308"/>
    <m/>
    <s v="Domestic"/>
    <x v="3"/>
    <x v="0"/>
    <s v="Semi"/>
    <x v="0"/>
    <n v="400"/>
    <n v="416"/>
    <n v="16"/>
    <n v="0.96"/>
    <m/>
    <m/>
    <n v="400"/>
    <n v="416"/>
    <n v="16"/>
    <n v="0.96"/>
    <m/>
    <m/>
  </r>
  <r>
    <x v="0"/>
    <x v="1"/>
    <x v="0"/>
    <d v="2022-01-03T00:00:00"/>
    <d v="2022-01-09T00:00:00"/>
    <x v="0"/>
    <x v="5"/>
    <x v="20"/>
    <s v="W2"/>
    <x v="20"/>
    <s v="11VMB00309"/>
    <m/>
    <s v="Domestic"/>
    <x v="3"/>
    <x v="0"/>
    <s v="Semi"/>
    <x v="0"/>
    <n v="0"/>
    <n v="0"/>
    <n v="0"/>
    <n v="0"/>
    <m/>
    <m/>
    <n v="0"/>
    <n v="0"/>
    <n v="0"/>
    <n v="0"/>
    <m/>
    <m/>
  </r>
  <r>
    <x v="0"/>
    <x v="1"/>
    <x v="0"/>
    <d v="2022-01-03T00:00:00"/>
    <d v="2022-01-09T00:00:00"/>
    <x v="0"/>
    <x v="5"/>
    <x v="20"/>
    <s v="W2"/>
    <x v="20"/>
    <s v="11VMB00311"/>
    <m/>
    <s v="Domestic"/>
    <x v="3"/>
    <x v="0"/>
    <s v="Semi"/>
    <x v="0"/>
    <n v="0"/>
    <n v="0"/>
    <n v="0"/>
    <n v="0"/>
    <m/>
    <m/>
    <n v="0"/>
    <n v="0"/>
    <n v="0"/>
    <n v="0"/>
    <m/>
    <m/>
  </r>
  <r>
    <x v="0"/>
    <x v="1"/>
    <x v="0"/>
    <d v="2022-01-03T00:00:00"/>
    <d v="2022-01-09T00:00:00"/>
    <x v="0"/>
    <x v="5"/>
    <x v="20"/>
    <s v="W2"/>
    <x v="20"/>
    <s v="11VMB00385"/>
    <m/>
    <s v="Domestic"/>
    <x v="3"/>
    <x v="6"/>
    <s v="Fi"/>
    <x v="0"/>
    <n v="350"/>
    <n v="310"/>
    <n v="40"/>
    <n v="0.88571428571428568"/>
    <m/>
    <m/>
    <n v="350"/>
    <n v="310"/>
    <n v="40"/>
    <n v="0.88571428571428568"/>
    <m/>
    <m/>
  </r>
  <r>
    <x v="0"/>
    <x v="1"/>
    <x v="0"/>
    <d v="2022-01-03T00:00:00"/>
    <d v="2022-01-09T00:00:00"/>
    <x v="0"/>
    <x v="5"/>
    <x v="20"/>
    <s v="W2"/>
    <x v="20"/>
    <s v="BTPCHCB001"/>
    <m/>
    <s v="Domestic"/>
    <x v="3"/>
    <x v="6"/>
    <s v="BT"/>
    <x v="0"/>
    <n v="500"/>
    <n v="0"/>
    <n v="500"/>
    <n v="0"/>
    <m/>
    <m/>
    <n v="0"/>
    <n v="0"/>
    <n v="0"/>
    <n v="0"/>
    <m/>
    <m/>
  </r>
  <r>
    <x v="0"/>
    <x v="1"/>
    <x v="0"/>
    <d v="2022-01-03T00:00:00"/>
    <d v="2022-01-09T00:00:00"/>
    <x v="0"/>
    <x v="5"/>
    <x v="20"/>
    <s v="W2"/>
    <x v="20"/>
    <s v="BTPOHYBM01"/>
    <m/>
    <s v="Domestic"/>
    <x v="3"/>
    <x v="0"/>
    <s v="Semi"/>
    <x v="0"/>
    <n v="0"/>
    <n v="0"/>
    <n v="0"/>
    <n v="0"/>
    <m/>
    <m/>
    <n v="0"/>
    <n v="0"/>
    <n v="0"/>
    <n v="0"/>
    <m/>
    <m/>
  </r>
  <r>
    <x v="0"/>
    <x v="1"/>
    <x v="0"/>
    <d v="2022-01-03T00:00:00"/>
    <d v="2022-01-09T00:00:00"/>
    <x v="0"/>
    <x v="5"/>
    <x v="20"/>
    <s v="W2"/>
    <x v="20"/>
    <s v="HHCEBV004"/>
    <m/>
    <s v="Domestic"/>
    <x v="3"/>
    <x v="7"/>
    <s v="Ba"/>
    <x v="0"/>
    <n v="400"/>
    <n v="402"/>
    <n v="2"/>
    <n v="0.995"/>
    <m/>
    <m/>
    <n v="400"/>
    <n v="402"/>
    <n v="2"/>
    <n v="0.995"/>
    <m/>
    <m/>
  </r>
  <r>
    <x v="0"/>
    <x v="1"/>
    <x v="0"/>
    <d v="2022-01-03T00:00:00"/>
    <d v="2022-01-09T00:00:00"/>
    <x v="0"/>
    <x v="5"/>
    <x v="20"/>
    <s v="W2"/>
    <x v="20"/>
    <s v="HHCECV006"/>
    <m/>
    <s v="Domestic"/>
    <x v="3"/>
    <x v="7"/>
    <s v="Ba"/>
    <x v="0"/>
    <n v="4300"/>
    <n v="4039"/>
    <n v="261"/>
    <n v="0.93930232558139537"/>
    <m/>
    <m/>
    <n v="4300"/>
    <n v="4039"/>
    <n v="261"/>
    <n v="0.93930232558139537"/>
    <m/>
    <m/>
  </r>
  <r>
    <x v="0"/>
    <x v="1"/>
    <x v="0"/>
    <d v="2022-01-03T00:00:00"/>
    <d v="2022-01-09T00:00:00"/>
    <x v="0"/>
    <x v="5"/>
    <x v="20"/>
    <s v="W2"/>
    <x v="20"/>
    <s v="HHCEXX001"/>
    <m/>
    <s v="Domestic"/>
    <x v="3"/>
    <x v="5"/>
    <s v="Sa"/>
    <x v="3"/>
    <n v="170"/>
    <n v="162.19999999999999"/>
    <n v="7.8000000000000114"/>
    <n v="0.95411764705882351"/>
    <m/>
    <m/>
    <n v="180"/>
    <n v="162.19999999999999"/>
    <n v="17.800000000000011"/>
    <n v="0.90111111111111108"/>
    <m/>
    <m/>
  </r>
  <r>
    <x v="0"/>
    <x v="1"/>
    <x v="0"/>
    <d v="2022-01-03T00:00:00"/>
    <d v="2022-01-09T00:00:00"/>
    <x v="0"/>
    <x v="5"/>
    <x v="20"/>
    <s v="W2"/>
    <x v="20"/>
    <s v="HHCEXX003"/>
    <m/>
    <s v="Domestic"/>
    <x v="3"/>
    <x v="5"/>
    <s v="Sa"/>
    <x v="3"/>
    <n v="170"/>
    <n v="159"/>
    <n v="11"/>
    <n v="0.93529411764705883"/>
    <m/>
    <m/>
    <n v="180"/>
    <n v="159"/>
    <n v="21"/>
    <n v="0.8833333333333333"/>
    <m/>
    <m/>
  </r>
  <r>
    <x v="0"/>
    <x v="1"/>
    <x v="0"/>
    <d v="2022-01-03T00:00:00"/>
    <d v="2022-01-09T00:00:00"/>
    <x v="0"/>
    <x v="5"/>
    <x v="20"/>
    <s v="W2"/>
    <x v="20"/>
    <s v="HHCEXX010"/>
    <m/>
    <s v="Domestic"/>
    <x v="3"/>
    <x v="5"/>
    <s v="Sa"/>
    <x v="3"/>
    <n v="5000"/>
    <n v="3622"/>
    <n v="1378"/>
    <n v="0.72439999999999993"/>
    <m/>
    <m/>
    <n v="2700"/>
    <n v="3622"/>
    <n v="922"/>
    <n v="0.6585185185185185"/>
    <m/>
    <m/>
  </r>
  <r>
    <x v="0"/>
    <x v="1"/>
    <x v="0"/>
    <d v="2022-01-03T00:00:00"/>
    <d v="2022-01-09T00:00:00"/>
    <x v="0"/>
    <x v="5"/>
    <x v="20"/>
    <s v="W2"/>
    <x v="20"/>
    <s v="TPCEBV001"/>
    <m/>
    <s v="Domestic"/>
    <x v="3"/>
    <x v="7"/>
    <s v="Ba"/>
    <x v="0"/>
    <n v="500"/>
    <n v="604"/>
    <n v="104"/>
    <n v="0.79200000000000004"/>
    <m/>
    <m/>
    <n v="600"/>
    <n v="604"/>
    <n v="4"/>
    <n v="0.99333333333333329"/>
    <m/>
    <m/>
  </r>
  <r>
    <x v="0"/>
    <x v="1"/>
    <x v="0"/>
    <d v="2022-01-03T00:00:00"/>
    <d v="2022-01-09T00:00:00"/>
    <x v="0"/>
    <x v="5"/>
    <x v="20"/>
    <s v="W2"/>
    <x v="20"/>
    <s v="TPCEBV017"/>
    <m/>
    <s v="Domestic"/>
    <x v="3"/>
    <x v="7"/>
    <s v="Ba"/>
    <x v="0"/>
    <n v="700"/>
    <n v="826"/>
    <n v="126"/>
    <n v="0.82000000000000006"/>
    <m/>
    <m/>
    <n v="800"/>
    <n v="826"/>
    <n v="26"/>
    <n v="0.96750000000000003"/>
    <m/>
    <m/>
  </r>
  <r>
    <x v="0"/>
    <x v="1"/>
    <x v="0"/>
    <d v="2022-01-03T00:00:00"/>
    <d v="2022-01-09T00:00:00"/>
    <x v="0"/>
    <x v="5"/>
    <x v="20"/>
    <s v="W2"/>
    <x v="20"/>
    <s v="TPCECB004"/>
    <m/>
    <s v="Domestic"/>
    <x v="3"/>
    <x v="8"/>
    <s v="Vi"/>
    <x v="0"/>
    <n v="300"/>
    <n v="439"/>
    <n v="139"/>
    <n v="0.53666666666666663"/>
    <m/>
    <m/>
    <n v="450"/>
    <n v="439"/>
    <n v="11"/>
    <n v="0.97555555555555551"/>
    <m/>
    <m/>
  </r>
  <r>
    <x v="0"/>
    <x v="1"/>
    <x v="0"/>
    <d v="2022-01-03T00:00:00"/>
    <d v="2022-01-09T00:00:00"/>
    <x v="0"/>
    <x v="5"/>
    <x v="20"/>
    <s v="W2"/>
    <x v="20"/>
    <s v="TPCECC006"/>
    <m/>
    <s v="Domestic"/>
    <x v="3"/>
    <x v="6"/>
    <s v="Fi"/>
    <x v="0"/>
    <n v="500"/>
    <n v="479"/>
    <n v="21"/>
    <n v="0.95799999999999996"/>
    <m/>
    <m/>
    <n v="500"/>
    <n v="479"/>
    <n v="21"/>
    <n v="0.95799999999999996"/>
    <m/>
    <m/>
  </r>
  <r>
    <x v="0"/>
    <x v="1"/>
    <x v="0"/>
    <d v="2022-01-03T00:00:00"/>
    <d v="2022-01-09T00:00:00"/>
    <x v="0"/>
    <x v="5"/>
    <x v="20"/>
    <s v="W2"/>
    <x v="20"/>
    <s v="TPCECL035"/>
    <m/>
    <s v="Domestic"/>
    <x v="3"/>
    <x v="8"/>
    <s v="Vi"/>
    <x v="0"/>
    <n v="2780"/>
    <n v="1957.8"/>
    <n v="822.2"/>
    <n v="0.70424460431654667"/>
    <m/>
    <m/>
    <n v="1980"/>
    <n v="1957.8"/>
    <n v="22.200000000000045"/>
    <n v="0.98878787878787877"/>
    <m/>
    <m/>
  </r>
  <r>
    <x v="0"/>
    <x v="1"/>
    <x v="0"/>
    <d v="2022-01-03T00:00:00"/>
    <d v="2022-01-09T00:00:00"/>
    <x v="0"/>
    <x v="5"/>
    <x v="20"/>
    <s v="W2"/>
    <x v="20"/>
    <s v="TPCECL037"/>
    <m/>
    <s v="Domestic"/>
    <x v="3"/>
    <x v="8"/>
    <s v="Vi"/>
    <x v="0"/>
    <n v="400"/>
    <n v="200"/>
    <n v="200"/>
    <n v="0.5"/>
    <m/>
    <m/>
    <n v="200"/>
    <n v="200"/>
    <n v="0"/>
    <n v="1"/>
    <m/>
    <m/>
  </r>
  <r>
    <x v="0"/>
    <x v="1"/>
    <x v="0"/>
    <d v="2022-01-03T00:00:00"/>
    <d v="2022-01-09T00:00:00"/>
    <x v="0"/>
    <x v="5"/>
    <x v="20"/>
    <s v="W2"/>
    <x v="20"/>
    <s v="TPCECL038"/>
    <m/>
    <s v="Domestic"/>
    <x v="3"/>
    <x v="8"/>
    <s v="Vi"/>
    <x v="0"/>
    <n v="8770"/>
    <n v="7448"/>
    <n v="1322"/>
    <n v="0.84925883694412774"/>
    <m/>
    <m/>
    <n v="8520"/>
    <n v="7448"/>
    <n v="1072"/>
    <n v="0.87417840375586853"/>
    <m/>
    <m/>
  </r>
  <r>
    <x v="0"/>
    <x v="1"/>
    <x v="0"/>
    <d v="2022-01-03T00:00:00"/>
    <d v="2022-01-09T00:00:00"/>
    <x v="0"/>
    <x v="5"/>
    <x v="20"/>
    <s v="W2"/>
    <x v="20"/>
    <s v="TPCECL042"/>
    <m/>
    <s v="Domestic"/>
    <x v="3"/>
    <x v="8"/>
    <s v="Vi"/>
    <x v="0"/>
    <n v="0"/>
    <n v="210"/>
    <n v="210"/>
    <n v="0"/>
    <m/>
    <m/>
    <n v="200"/>
    <n v="210"/>
    <n v="10"/>
    <n v="0.95"/>
    <m/>
    <m/>
  </r>
  <r>
    <x v="0"/>
    <x v="1"/>
    <x v="0"/>
    <d v="2022-01-03T00:00:00"/>
    <d v="2022-01-09T00:00:00"/>
    <x v="0"/>
    <x v="5"/>
    <x v="20"/>
    <s v="W2"/>
    <x v="20"/>
    <s v="TPCECL043"/>
    <m/>
    <s v="Domestic"/>
    <x v="3"/>
    <x v="8"/>
    <s v="Vi"/>
    <x v="0"/>
    <n v="250"/>
    <n v="136"/>
    <n v="114"/>
    <n v="0.54400000000000004"/>
    <m/>
    <m/>
    <n v="150"/>
    <n v="136"/>
    <n v="14"/>
    <n v="0.90666666666666662"/>
    <m/>
    <m/>
  </r>
  <r>
    <x v="0"/>
    <x v="1"/>
    <x v="0"/>
    <d v="2022-01-03T00:00:00"/>
    <d v="2022-01-09T00:00:00"/>
    <x v="0"/>
    <x v="5"/>
    <x v="20"/>
    <s v="W2"/>
    <x v="20"/>
    <s v="TPCECL044"/>
    <m/>
    <s v="Domestic"/>
    <x v="3"/>
    <x v="8"/>
    <s v="Vi"/>
    <x v="0"/>
    <n v="200"/>
    <n v="195"/>
    <n v="5"/>
    <n v="0.97499999999999998"/>
    <m/>
    <m/>
    <n v="200"/>
    <n v="195"/>
    <n v="5"/>
    <n v="0.97499999999999998"/>
    <m/>
    <m/>
  </r>
  <r>
    <x v="0"/>
    <x v="1"/>
    <x v="0"/>
    <d v="2022-01-03T00:00:00"/>
    <d v="2022-01-09T00:00:00"/>
    <x v="0"/>
    <x v="5"/>
    <x v="20"/>
    <s v="W2"/>
    <x v="20"/>
    <s v="TPCECL045"/>
    <m/>
    <s v="Domestic"/>
    <x v="3"/>
    <x v="8"/>
    <s v="Vi"/>
    <x v="0"/>
    <n v="1300"/>
    <n v="506"/>
    <n v="794"/>
    <n v="0.38923076923076927"/>
    <m/>
    <m/>
    <n v="500"/>
    <n v="506"/>
    <n v="6"/>
    <n v="0.98799999999999999"/>
    <m/>
    <m/>
  </r>
  <r>
    <x v="0"/>
    <x v="1"/>
    <x v="0"/>
    <d v="2022-01-03T00:00:00"/>
    <d v="2022-01-09T00:00:00"/>
    <x v="0"/>
    <x v="5"/>
    <x v="20"/>
    <s v="W2"/>
    <x v="20"/>
    <s v="TPCECL046"/>
    <m/>
    <s v="Domestic"/>
    <x v="3"/>
    <x v="8"/>
    <s v="Vi"/>
    <x v="0"/>
    <n v="6225"/>
    <n v="5419.8"/>
    <n v="805.19999999999982"/>
    <n v="0.87065060240963854"/>
    <m/>
    <m/>
    <n v="5600"/>
    <n v="5419.8"/>
    <n v="180.19999999999982"/>
    <n v="0.96782142857142861"/>
    <m/>
    <m/>
  </r>
  <r>
    <x v="0"/>
    <x v="1"/>
    <x v="0"/>
    <d v="2022-01-03T00:00:00"/>
    <d v="2022-01-09T00:00:00"/>
    <x v="0"/>
    <x v="5"/>
    <x v="20"/>
    <s v="W2"/>
    <x v="20"/>
    <s v="TPCECLT39"/>
    <m/>
    <s v="Domestic"/>
    <x v="3"/>
    <x v="8"/>
    <s v="Vi"/>
    <x v="0"/>
    <n v="1500"/>
    <n v="1500"/>
    <n v="0"/>
    <n v="1"/>
    <m/>
    <m/>
    <n v="1500"/>
    <n v="1500"/>
    <n v="0"/>
    <n v="1"/>
    <m/>
    <m/>
  </r>
  <r>
    <x v="0"/>
    <x v="1"/>
    <x v="0"/>
    <d v="2022-01-03T00:00:00"/>
    <d v="2022-01-09T00:00:00"/>
    <x v="0"/>
    <x v="5"/>
    <x v="20"/>
    <s v="W2"/>
    <x v="20"/>
    <s v="TPCECV001"/>
    <m/>
    <s v="Domestic"/>
    <x v="3"/>
    <x v="7"/>
    <s v="Ba"/>
    <x v="0"/>
    <n v="1000"/>
    <n v="0"/>
    <n v="1000"/>
    <n v="0"/>
    <m/>
    <m/>
    <n v="1000"/>
    <n v="0"/>
    <n v="1000"/>
    <n v="0"/>
    <m/>
    <m/>
  </r>
  <r>
    <x v="0"/>
    <x v="1"/>
    <x v="0"/>
    <d v="2022-01-03T00:00:00"/>
    <d v="2022-01-09T00:00:00"/>
    <x v="0"/>
    <x v="5"/>
    <x v="20"/>
    <s v="W2"/>
    <x v="20"/>
    <s v="TPCECV002"/>
    <m/>
    <s v="Domestic"/>
    <x v="3"/>
    <x v="7"/>
    <s v="Ba"/>
    <x v="0"/>
    <n v="600"/>
    <n v="0"/>
    <n v="600"/>
    <n v="0"/>
    <m/>
    <m/>
    <n v="600"/>
    <n v="0"/>
    <n v="600"/>
    <n v="0"/>
    <m/>
    <m/>
  </r>
  <r>
    <x v="0"/>
    <x v="1"/>
    <x v="0"/>
    <d v="2022-01-03T00:00:00"/>
    <d v="2022-01-09T00:00:00"/>
    <x v="0"/>
    <x v="5"/>
    <x v="20"/>
    <s v="W2"/>
    <x v="20"/>
    <s v="TPCECV022"/>
    <m/>
    <s v="Domestic"/>
    <x v="3"/>
    <x v="7"/>
    <s v="Ba"/>
    <x v="0"/>
    <n v="10600"/>
    <n v="0"/>
    <n v="10600"/>
    <n v="0"/>
    <m/>
    <m/>
    <n v="9600"/>
    <n v="0"/>
    <n v="9600"/>
    <n v="0"/>
    <m/>
    <m/>
  </r>
  <r>
    <x v="0"/>
    <x v="1"/>
    <x v="0"/>
    <d v="2022-01-03T00:00:00"/>
    <d v="2022-01-09T00:00:00"/>
    <x v="0"/>
    <x v="5"/>
    <x v="20"/>
    <s v="W2"/>
    <x v="20"/>
    <s v="TPCELT001"/>
    <m/>
    <s v="Domestic"/>
    <x v="3"/>
    <x v="7"/>
    <s v="Ba"/>
    <x v="0"/>
    <n v="0"/>
    <n v="0"/>
    <n v="0"/>
    <n v="0"/>
    <m/>
    <m/>
    <n v="0"/>
    <n v="0"/>
    <n v="0"/>
    <n v="0"/>
    <m/>
    <m/>
  </r>
  <r>
    <x v="0"/>
    <x v="1"/>
    <x v="0"/>
    <d v="2022-01-03T00:00:00"/>
    <d v="2022-01-09T00:00:00"/>
    <x v="0"/>
    <x v="5"/>
    <x v="20"/>
    <s v="W2"/>
    <x v="20"/>
    <s v="TPCEMM001"/>
    <m/>
    <s v="Domestic"/>
    <x v="3"/>
    <x v="9"/>
    <s v="Me"/>
    <x v="0"/>
    <n v="0"/>
    <n v="0"/>
    <n v="0"/>
    <n v="0"/>
    <m/>
    <m/>
    <n v="0"/>
    <n v="0"/>
    <n v="0"/>
    <n v="0"/>
    <m/>
    <m/>
  </r>
  <r>
    <x v="0"/>
    <x v="1"/>
    <x v="0"/>
    <d v="2022-01-03T00:00:00"/>
    <d v="2022-01-09T00:00:00"/>
    <x v="0"/>
    <x v="5"/>
    <x v="20"/>
    <s v="W2"/>
    <x v="20"/>
    <s v="TPCEMM003"/>
    <m/>
    <s v="Domestic"/>
    <x v="3"/>
    <x v="9"/>
    <s v="Me"/>
    <x v="0"/>
    <n v="3100"/>
    <n v="3374"/>
    <n v="274"/>
    <n v="0.91161290322580646"/>
    <m/>
    <m/>
    <n v="3300"/>
    <n v="3374"/>
    <n v="74"/>
    <n v="0.97757575757575754"/>
    <m/>
    <m/>
  </r>
  <r>
    <x v="0"/>
    <x v="1"/>
    <x v="0"/>
    <d v="2022-01-03T00:00:00"/>
    <d v="2022-01-09T00:00:00"/>
    <x v="0"/>
    <x v="5"/>
    <x v="20"/>
    <s v="W2"/>
    <x v="20"/>
    <s v="TPCTOHYB01"/>
    <m/>
    <s v="Domestic"/>
    <x v="3"/>
    <x v="2"/>
    <s v="Re"/>
    <x v="0"/>
    <n v="0"/>
    <n v="0"/>
    <n v="0"/>
    <n v="0"/>
    <m/>
    <m/>
    <n v="0"/>
    <n v="0"/>
    <n v="0"/>
    <n v="0"/>
    <m/>
    <m/>
  </r>
  <r>
    <x v="0"/>
    <x v="1"/>
    <x v="0"/>
    <d v="2022-01-03T00:00:00"/>
    <d v="2022-01-09T00:00:00"/>
    <x v="0"/>
    <x v="5"/>
    <x v="20"/>
    <s v="W2"/>
    <x v="20"/>
    <s v="TPCTOHYB02"/>
    <m/>
    <s v="Domestic"/>
    <x v="3"/>
    <x v="2"/>
    <s v="Re"/>
    <x v="0"/>
    <n v="0"/>
    <n v="0"/>
    <n v="0"/>
    <n v="0"/>
    <m/>
    <m/>
    <n v="0"/>
    <n v="0"/>
    <n v="0"/>
    <n v="0"/>
    <m/>
    <m/>
  </r>
  <r>
    <x v="0"/>
    <x v="1"/>
    <x v="0"/>
    <d v="2022-01-03T00:00:00"/>
    <d v="2022-01-09T00:00:00"/>
    <x v="0"/>
    <x v="5"/>
    <x v="20"/>
    <s v="W2"/>
    <x v="20"/>
    <s v="TPCTOHYB04"/>
    <m/>
    <s v="Domestic"/>
    <x v="3"/>
    <x v="2"/>
    <s v="Re"/>
    <x v="0"/>
    <n v="0"/>
    <n v="0"/>
    <n v="0"/>
    <n v="0"/>
    <m/>
    <m/>
    <n v="0"/>
    <n v="0"/>
    <n v="0"/>
    <n v="0"/>
    <m/>
    <m/>
  </r>
  <r>
    <x v="0"/>
    <x v="1"/>
    <x v="0"/>
    <d v="2022-01-03T00:00:00"/>
    <d v="2022-01-09T00:00:00"/>
    <x v="0"/>
    <x v="5"/>
    <x v="20"/>
    <s v="W2"/>
    <x v="20"/>
    <s v="11VMB00431"/>
    <m/>
    <s v="Domestic"/>
    <x v="4"/>
    <x v="10"/>
    <s v="K-"/>
    <x v="1"/>
    <n v="0"/>
    <n v="0"/>
    <n v="0"/>
    <n v="0"/>
    <m/>
    <m/>
    <n v="0"/>
    <n v="0"/>
    <n v="0"/>
    <n v="0"/>
    <m/>
    <m/>
  </r>
  <r>
    <x v="0"/>
    <x v="1"/>
    <x v="0"/>
    <d v="2022-01-03T00:00:00"/>
    <d v="2022-01-09T00:00:00"/>
    <x v="0"/>
    <x v="5"/>
    <x v="20"/>
    <s v="W2"/>
    <x v="20"/>
    <s v="11VMB00434"/>
    <m/>
    <s v="Domestic"/>
    <x v="4"/>
    <x v="10"/>
    <s v="K-"/>
    <x v="1"/>
    <n v="0"/>
    <n v="0"/>
    <n v="0"/>
    <n v="0"/>
    <m/>
    <m/>
    <n v="0"/>
    <n v="0"/>
    <n v="0"/>
    <n v="0"/>
    <m/>
    <m/>
  </r>
  <r>
    <x v="0"/>
    <x v="1"/>
    <x v="0"/>
    <d v="2022-01-03T00:00:00"/>
    <d v="2022-01-09T00:00:00"/>
    <x v="0"/>
    <x v="5"/>
    <x v="20"/>
    <s v="W2"/>
    <x v="20"/>
    <s v="11VMB00437"/>
    <m/>
    <s v="Domestic"/>
    <x v="4"/>
    <x v="10"/>
    <s v="K-"/>
    <x v="1"/>
    <n v="0"/>
    <n v="0"/>
    <n v="0"/>
    <n v="0"/>
    <m/>
    <m/>
    <n v="0"/>
    <n v="0"/>
    <n v="0"/>
    <n v="0"/>
    <m/>
    <m/>
  </r>
  <r>
    <x v="0"/>
    <x v="1"/>
    <x v="0"/>
    <d v="2022-01-03T00:00:00"/>
    <d v="2022-01-09T00:00:00"/>
    <x v="0"/>
    <x v="5"/>
    <x v="20"/>
    <s v="W2"/>
    <x v="20"/>
    <s v="11VMB00440"/>
    <m/>
    <s v="Domestic"/>
    <x v="4"/>
    <x v="10"/>
    <s v="K-"/>
    <x v="1"/>
    <n v="0"/>
    <n v="0"/>
    <n v="0"/>
    <n v="0"/>
    <m/>
    <m/>
    <n v="0"/>
    <n v="0"/>
    <n v="0"/>
    <n v="0"/>
    <m/>
    <m/>
  </r>
  <r>
    <x v="0"/>
    <x v="1"/>
    <x v="0"/>
    <d v="2022-01-03T00:00:00"/>
    <d v="2022-01-09T00:00:00"/>
    <x v="0"/>
    <x v="5"/>
    <x v="20"/>
    <s v="W2"/>
    <x v="20"/>
    <s v="11VMB00342"/>
    <m/>
    <s v="Export"/>
    <x v="5"/>
    <x v="2"/>
    <s v=""/>
    <x v="4"/>
    <n v="1120"/>
    <n v="3690.4"/>
    <n v="2570.4"/>
    <n v="0"/>
    <m/>
    <m/>
    <n v="1120"/>
    <n v="3690.4"/>
    <n v="2570.4"/>
    <n v="0"/>
    <m/>
    <m/>
  </r>
  <r>
    <x v="0"/>
    <x v="1"/>
    <x v="0"/>
    <d v="2022-01-03T00:00:00"/>
    <d v="2022-01-09T00:00:00"/>
    <x v="0"/>
    <x v="5"/>
    <x v="20"/>
    <s v="W2"/>
    <x v="20"/>
    <s v="11VMB00343"/>
    <m/>
    <s v="Domestic"/>
    <x v="5"/>
    <x v="2"/>
    <s v="Ri"/>
    <x v="4"/>
    <n v="1232"/>
    <n v="1512"/>
    <n v="280"/>
    <n v="0.77272727272727271"/>
    <m/>
    <m/>
    <n v="1232"/>
    <n v="1512"/>
    <n v="280"/>
    <n v="0.77272727272727271"/>
    <m/>
    <m/>
  </r>
  <r>
    <x v="0"/>
    <x v="1"/>
    <x v="0"/>
    <d v="2022-01-03T00:00:00"/>
    <d v="2022-01-09T00:00:00"/>
    <x v="0"/>
    <x v="5"/>
    <x v="20"/>
    <s v="W2"/>
    <x v="20"/>
    <s v="11VMB00344"/>
    <m/>
    <s v="Export"/>
    <x v="5"/>
    <x v="2"/>
    <s v="Ri"/>
    <x v="4"/>
    <n v="0"/>
    <n v="0"/>
    <n v="0"/>
    <n v="0"/>
    <m/>
    <m/>
    <n v="0"/>
    <n v="0"/>
    <n v="0"/>
    <n v="0"/>
    <m/>
    <m/>
  </r>
  <r>
    <x v="0"/>
    <x v="1"/>
    <x v="0"/>
    <d v="2022-01-03T00:00:00"/>
    <d v="2022-01-09T00:00:00"/>
    <x v="0"/>
    <x v="5"/>
    <x v="20"/>
    <s v="W2"/>
    <x v="20"/>
    <s v="11VMB00345"/>
    <m/>
    <s v="Domestic"/>
    <x v="5"/>
    <x v="2"/>
    <s v=""/>
    <x v="4"/>
    <n v="0"/>
    <n v="0"/>
    <n v="0"/>
    <n v="0"/>
    <m/>
    <m/>
    <n v="0"/>
    <n v="0"/>
    <n v="0"/>
    <n v="0"/>
    <m/>
    <m/>
  </r>
  <r>
    <x v="0"/>
    <x v="1"/>
    <x v="0"/>
    <d v="2022-01-03T00:00:00"/>
    <d v="2022-01-09T00:00:00"/>
    <x v="0"/>
    <x v="5"/>
    <x v="20"/>
    <s v="W2"/>
    <x v="20"/>
    <s v="11VMB00405"/>
    <m/>
    <s v="Domestic"/>
    <x v="5"/>
    <x v="10"/>
    <s v=""/>
    <x v="1"/>
    <n v="0"/>
    <n v="0"/>
    <n v="0"/>
    <n v="0"/>
    <m/>
    <m/>
    <n v="0"/>
    <n v="0"/>
    <n v="0"/>
    <n v="0"/>
    <m/>
    <m/>
  </r>
  <r>
    <x v="0"/>
    <x v="1"/>
    <x v="0"/>
    <d v="2022-01-03T00:00:00"/>
    <d v="2022-01-09T00:00:00"/>
    <x v="0"/>
    <x v="5"/>
    <x v="20"/>
    <s v="W2"/>
    <x v="20"/>
    <s v="11VMB00406"/>
    <m/>
    <s v="Domestic"/>
    <x v="5"/>
    <x v="10"/>
    <s v="Co"/>
    <x v="1"/>
    <n v="0"/>
    <n v="0"/>
    <n v="0"/>
    <n v="0"/>
    <m/>
    <m/>
    <n v="0"/>
    <n v="0"/>
    <n v="0"/>
    <n v="0"/>
    <m/>
    <m/>
  </r>
  <r>
    <x v="0"/>
    <x v="1"/>
    <x v="0"/>
    <d v="2022-01-03T00:00:00"/>
    <d v="2022-01-09T00:00:00"/>
    <x v="0"/>
    <x v="5"/>
    <x v="20"/>
    <s v="W2"/>
    <x v="20"/>
    <s v="11VMB00408"/>
    <m/>
    <s v="Domestic"/>
    <x v="5"/>
    <x v="10"/>
    <s v="Co"/>
    <x v="1"/>
    <n v="0"/>
    <n v="0"/>
    <n v="0"/>
    <n v="0"/>
    <m/>
    <m/>
    <n v="0"/>
    <n v="0"/>
    <n v="0"/>
    <n v="0"/>
    <m/>
    <m/>
  </r>
  <r>
    <x v="0"/>
    <x v="1"/>
    <x v="0"/>
    <d v="2022-01-03T00:00:00"/>
    <d v="2022-01-09T00:00:00"/>
    <x v="0"/>
    <x v="5"/>
    <x v="20"/>
    <s v="W2"/>
    <x v="20"/>
    <s v="11VMB00409"/>
    <m/>
    <s v="Domestic"/>
    <x v="5"/>
    <x v="10"/>
    <s v=""/>
    <x v="1"/>
    <n v="0"/>
    <n v="0"/>
    <n v="0"/>
    <n v="0"/>
    <m/>
    <m/>
    <n v="0"/>
    <n v="0"/>
    <n v="0"/>
    <n v="0"/>
    <m/>
    <m/>
  </r>
  <r>
    <x v="0"/>
    <x v="1"/>
    <x v="0"/>
    <d v="2022-01-03T00:00:00"/>
    <d v="2022-01-09T00:00:00"/>
    <x v="0"/>
    <x v="5"/>
    <x v="20"/>
    <s v="W2"/>
    <x v="20"/>
    <s v="12EUR00003"/>
    <m/>
    <s v="Export"/>
    <x v="5"/>
    <x v="10"/>
    <s v=""/>
    <x v="1"/>
    <n v="0"/>
    <n v="0"/>
    <n v="0"/>
    <n v="0"/>
    <m/>
    <m/>
    <n v="0"/>
    <n v="0"/>
    <n v="0"/>
    <n v="0"/>
    <m/>
    <m/>
  </r>
  <r>
    <x v="0"/>
    <x v="1"/>
    <x v="0"/>
    <d v="2022-01-03T00:00:00"/>
    <d v="2022-01-09T00:00:00"/>
    <x v="0"/>
    <x v="5"/>
    <x v="20"/>
    <s v="W2"/>
    <x v="20"/>
    <s v="12EUR00004"/>
    <m/>
    <s v="Export"/>
    <x v="5"/>
    <x v="10"/>
    <s v=""/>
    <x v="1"/>
    <n v="0"/>
    <n v="0"/>
    <n v="0"/>
    <n v="0"/>
    <m/>
    <m/>
    <n v="0"/>
    <n v="0"/>
    <n v="0"/>
    <n v="0"/>
    <m/>
    <m/>
  </r>
  <r>
    <x v="0"/>
    <x v="1"/>
    <x v="0"/>
    <d v="2022-01-03T00:00:00"/>
    <d v="2022-01-09T00:00:00"/>
    <x v="0"/>
    <x v="5"/>
    <x v="20"/>
    <s v="W2"/>
    <x v="20"/>
    <s v="12EUR00005"/>
    <m/>
    <s v="Export"/>
    <x v="5"/>
    <x v="10"/>
    <s v=""/>
    <x v="1"/>
    <n v="0"/>
    <n v="0"/>
    <n v="0"/>
    <n v="0"/>
    <m/>
    <m/>
    <n v="0"/>
    <n v="0"/>
    <n v="0"/>
    <n v="0"/>
    <m/>
    <m/>
  </r>
  <r>
    <x v="0"/>
    <x v="1"/>
    <x v="0"/>
    <d v="2022-01-03T00:00:00"/>
    <d v="2022-01-09T00:00:00"/>
    <x v="0"/>
    <x v="5"/>
    <x v="20"/>
    <s v="W2"/>
    <x v="20"/>
    <s v="12EUR00006"/>
    <m/>
    <s v="Export"/>
    <x v="5"/>
    <x v="10"/>
    <s v=""/>
    <x v="1"/>
    <n v="0"/>
    <n v="0"/>
    <n v="0"/>
    <n v="0"/>
    <m/>
    <m/>
    <n v="0"/>
    <n v="0"/>
    <n v="0"/>
    <n v="0"/>
    <m/>
    <m/>
  </r>
  <r>
    <x v="0"/>
    <x v="1"/>
    <x v="0"/>
    <d v="2022-01-03T00:00:00"/>
    <d v="2022-01-09T00:00:00"/>
    <x v="0"/>
    <x v="5"/>
    <x v="20"/>
    <s v="W2"/>
    <x v="20"/>
    <s v="TPCECC004"/>
    <m/>
    <s v="Domestic"/>
    <x v="5"/>
    <x v="10"/>
    <s v="Co"/>
    <x v="0"/>
    <n v="0"/>
    <n v="0"/>
    <n v="0"/>
    <n v="0"/>
    <m/>
    <m/>
    <n v="0"/>
    <n v="0"/>
    <n v="0"/>
    <n v="0"/>
    <m/>
    <m/>
  </r>
  <r>
    <x v="0"/>
    <x v="1"/>
    <x v="0"/>
    <d v="2022-01-03T00:00:00"/>
    <d v="2022-01-09T00:00:00"/>
    <x v="0"/>
    <x v="5"/>
    <x v="20"/>
    <s v="W2"/>
    <x v="20"/>
    <s v="TPCECC005"/>
    <m/>
    <s v="Domestic"/>
    <x v="5"/>
    <x v="10"/>
    <s v="Co"/>
    <x v="0"/>
    <n v="1800"/>
    <n v="1816.1999999999998"/>
    <n v="16.199999999999818"/>
    <n v="0.9910000000000001"/>
    <m/>
    <m/>
    <n v="1800"/>
    <n v="1816.1999999999998"/>
    <n v="16.199999999999818"/>
    <n v="0.9910000000000001"/>
    <m/>
    <m/>
  </r>
  <r>
    <x v="0"/>
    <x v="1"/>
    <x v="0"/>
    <d v="2022-01-03T00:00:00"/>
    <d v="2022-01-09T00:00:00"/>
    <x v="0"/>
    <x v="5"/>
    <x v="20"/>
    <s v="W2"/>
    <x v="20"/>
    <s v="TPCECC007"/>
    <m/>
    <s v="Domestic"/>
    <x v="5"/>
    <x v="10"/>
    <s v="Co"/>
    <x v="0"/>
    <n v="600"/>
    <n v="617.04"/>
    <n v="17.039999999999964"/>
    <n v="0.97160000000000002"/>
    <m/>
    <m/>
    <n v="600"/>
    <n v="617.04"/>
    <n v="17.039999999999964"/>
    <n v="0.97160000000000002"/>
    <m/>
    <m/>
  </r>
  <r>
    <x v="0"/>
    <x v="1"/>
    <x v="0"/>
    <d v="2022-01-03T00:00:00"/>
    <d v="2022-01-09T00:00:00"/>
    <x v="0"/>
    <x v="5"/>
    <x v="20"/>
    <s v="W2"/>
    <x v="20"/>
    <s v="TRCEOL009"/>
    <m/>
    <s v="Domestic"/>
    <x v="6"/>
    <x v="3"/>
    <s v="Te"/>
    <x v="0"/>
    <n v="400"/>
    <n v="196.8"/>
    <n v="203.2"/>
    <n v="0.49199999999999999"/>
    <m/>
    <m/>
    <n v="400"/>
    <n v="196.8"/>
    <n v="203.2"/>
    <n v="0.49199999999999999"/>
    <m/>
    <m/>
  </r>
  <r>
    <x v="0"/>
    <x v="1"/>
    <x v="0"/>
    <d v="2022-01-03T00:00:00"/>
    <d v="2022-01-09T00:00:00"/>
    <x v="0"/>
    <x v="5"/>
    <x v="20"/>
    <s v="W2"/>
    <x v="20"/>
    <s v="TRCEOL024"/>
    <m/>
    <s v="Domestic"/>
    <x v="6"/>
    <x v="3"/>
    <s v="Te"/>
    <x v="0"/>
    <n v="825"/>
    <n v="998.4"/>
    <n v="173.39999999999998"/>
    <n v="0.78981818181818186"/>
    <m/>
    <m/>
    <n v="996"/>
    <n v="998.4"/>
    <n v="2.3999999999999773"/>
    <n v="0.99759036144578317"/>
    <m/>
    <m/>
  </r>
  <r>
    <x v="0"/>
    <x v="1"/>
    <x v="0"/>
    <d v="2022-01-03T00:00:00"/>
    <d v="2022-01-09T00:00:00"/>
    <x v="0"/>
    <x v="5"/>
    <x v="20"/>
    <s v="W2"/>
    <x v="20"/>
    <s v="TRCEOL032"/>
    <m/>
    <s v="Domestic"/>
    <x v="6"/>
    <x v="3"/>
    <s v=""/>
    <x v="0"/>
    <n v="0"/>
    <n v="0"/>
    <n v="0"/>
    <n v="0"/>
    <m/>
    <m/>
    <n v="0"/>
    <n v="0"/>
    <n v="0"/>
    <n v="0"/>
    <m/>
    <m/>
  </r>
  <r>
    <x v="0"/>
    <x v="1"/>
    <x v="0"/>
    <d v="2022-01-03T00:00:00"/>
    <d v="2022-01-09T00:00:00"/>
    <x v="0"/>
    <x v="5"/>
    <x v="20"/>
    <s v="W2"/>
    <x v="20"/>
    <s v="TRCEOL033"/>
    <m/>
    <s v="Domestic"/>
    <x v="6"/>
    <x v="3"/>
    <s v="Te"/>
    <x v="0"/>
    <n v="0"/>
    <n v="0"/>
    <n v="0"/>
    <n v="0"/>
    <m/>
    <m/>
    <n v="0"/>
    <n v="0"/>
    <n v="0"/>
    <n v="0"/>
    <m/>
    <m/>
  </r>
  <r>
    <x v="0"/>
    <x v="1"/>
    <x v="0"/>
    <d v="2022-01-03T00:00:00"/>
    <d v="2022-01-09T00:00:00"/>
    <x v="0"/>
    <x v="5"/>
    <x v="20"/>
    <s v="W2"/>
    <x v="20"/>
    <s v="TRCEOL035"/>
    <m/>
    <s v="Domestic"/>
    <x v="6"/>
    <x v="3"/>
    <s v="Te"/>
    <x v="0"/>
    <n v="0"/>
    <n v="56"/>
    <n v="56"/>
    <n v="0"/>
    <m/>
    <m/>
    <n v="0"/>
    <n v="56"/>
    <n v="56"/>
    <n v="0"/>
    <m/>
    <m/>
  </r>
  <r>
    <x v="0"/>
    <x v="1"/>
    <x v="0"/>
    <d v="2022-01-03T00:00:00"/>
    <d v="2022-01-09T00:00:00"/>
    <x v="0"/>
    <x v="5"/>
    <x v="20"/>
    <s v="W2"/>
    <x v="20"/>
    <s v="TRCEOL037"/>
    <m/>
    <s v="Domestic"/>
    <x v="6"/>
    <x v="3"/>
    <s v=""/>
    <x v="0"/>
    <n v="0"/>
    <n v="0"/>
    <n v="0"/>
    <n v="0"/>
    <m/>
    <m/>
    <n v="0"/>
    <n v="0"/>
    <n v="0"/>
    <n v="0"/>
    <m/>
    <m/>
  </r>
  <r>
    <x v="0"/>
    <x v="1"/>
    <x v="0"/>
    <d v="2022-01-03T00:00:00"/>
    <d v="2022-01-09T00:00:00"/>
    <x v="0"/>
    <x v="5"/>
    <x v="20"/>
    <s v="W2"/>
    <x v="20"/>
    <s v="TRCEOL039"/>
    <m/>
    <s v="Domestic"/>
    <x v="6"/>
    <x v="3"/>
    <s v="Te"/>
    <x v="0"/>
    <n v="150"/>
    <n v="151.19999999999999"/>
    <n v="1.1999999999999886"/>
    <n v="0.9920000000000001"/>
    <m/>
    <m/>
    <n v="150"/>
    <n v="151.19999999999999"/>
    <n v="1.1999999999999886"/>
    <n v="0.9920000000000001"/>
    <m/>
    <m/>
  </r>
  <r>
    <x v="0"/>
    <x v="1"/>
    <x v="0"/>
    <d v="2022-01-03T00:00:00"/>
    <d v="2022-01-09T00:00:00"/>
    <x v="0"/>
    <x v="5"/>
    <x v="20"/>
    <s v="W2"/>
    <x v="20"/>
    <s v="TPCESO003"/>
    <m/>
    <s v="Domestic"/>
    <x v="7"/>
    <x v="5"/>
    <s v=""/>
    <x v="0"/>
    <n v="0"/>
    <n v="0"/>
    <n v="0"/>
    <n v="0"/>
    <m/>
    <m/>
    <n v="0"/>
    <n v="0"/>
    <n v="0"/>
    <n v="0"/>
    <m/>
    <m/>
  </r>
  <r>
    <x v="0"/>
    <x v="1"/>
    <x v="0"/>
    <d v="2022-01-03T00:00:00"/>
    <d v="2022-01-09T00:00:00"/>
    <x v="0"/>
    <x v="5"/>
    <x v="20"/>
    <s v="W2"/>
    <x v="20"/>
    <s v="TPCESO004"/>
    <m/>
    <s v="Domestic"/>
    <x v="7"/>
    <x v="5"/>
    <s v=""/>
    <x v="0"/>
    <n v="0"/>
    <n v="0"/>
    <n v="0"/>
    <n v="0"/>
    <m/>
    <m/>
    <n v="0"/>
    <n v="0"/>
    <n v="0"/>
    <n v="0"/>
    <m/>
    <m/>
  </r>
  <r>
    <x v="0"/>
    <x v="1"/>
    <x v="0"/>
    <d v="2021-12-27T00:00:00"/>
    <d v="2021-12-31T00:00:00"/>
    <x v="1"/>
    <x v="6"/>
    <x v="21"/>
    <s v="W53"/>
    <x v="21"/>
    <s v="91VMB00039"/>
    <m/>
    <s v="Domestic"/>
    <x v="0"/>
    <x v="2"/>
    <s v=""/>
    <x v="0"/>
    <n v="0"/>
    <n v="0"/>
    <n v="0"/>
    <n v="0"/>
    <m/>
    <m/>
    <n v="0"/>
    <n v="0"/>
    <n v="0"/>
    <n v="0"/>
    <m/>
    <m/>
  </r>
  <r>
    <x v="0"/>
    <x v="1"/>
    <x v="0"/>
    <d v="2021-12-27T00:00:00"/>
    <d v="2021-12-31T00:00:00"/>
    <x v="1"/>
    <x v="6"/>
    <x v="21"/>
    <s v="W53"/>
    <x v="21"/>
    <s v="91VMB00040"/>
    <m/>
    <s v="Domestic"/>
    <x v="0"/>
    <x v="2"/>
    <s v=""/>
    <x v="0"/>
    <n v="0"/>
    <n v="0"/>
    <n v="0"/>
    <n v="0"/>
    <m/>
    <m/>
    <n v="0"/>
    <n v="0"/>
    <n v="0"/>
    <n v="0"/>
    <m/>
    <m/>
  </r>
  <r>
    <x v="0"/>
    <x v="1"/>
    <x v="0"/>
    <d v="2021-12-27T00:00:00"/>
    <d v="2021-12-31T00:00:00"/>
    <x v="1"/>
    <x v="6"/>
    <x v="21"/>
    <s v="W53"/>
    <x v="21"/>
    <s v="91VMB00041"/>
    <m/>
    <s v="Domestic"/>
    <x v="0"/>
    <x v="1"/>
    <s v=""/>
    <x v="0"/>
    <n v="0"/>
    <n v="0"/>
    <n v="0"/>
    <n v="0"/>
    <m/>
    <m/>
    <n v="0"/>
    <n v="0"/>
    <n v="0"/>
    <n v="0"/>
    <m/>
    <m/>
  </r>
  <r>
    <x v="0"/>
    <x v="1"/>
    <x v="0"/>
    <d v="2021-12-27T00:00:00"/>
    <d v="2021-12-31T00:00:00"/>
    <x v="1"/>
    <x v="6"/>
    <x v="21"/>
    <s v="W53"/>
    <x v="21"/>
    <s v="91VMB00042"/>
    <m/>
    <s v="Domestic"/>
    <x v="0"/>
    <x v="1"/>
    <s v=""/>
    <x v="0"/>
    <n v="0"/>
    <n v="0"/>
    <n v="0"/>
    <n v="0"/>
    <m/>
    <m/>
    <n v="0"/>
    <n v="0"/>
    <n v="0"/>
    <n v="0"/>
    <m/>
    <m/>
  </r>
  <r>
    <x v="0"/>
    <x v="1"/>
    <x v="0"/>
    <d v="2021-12-27T00:00:00"/>
    <d v="2021-12-31T00:00:00"/>
    <x v="1"/>
    <x v="6"/>
    <x v="21"/>
    <s v="W53"/>
    <x v="21"/>
    <s v="BTPOHYBC01"/>
    <m/>
    <s v="Domestic"/>
    <x v="0"/>
    <x v="2"/>
    <s v=""/>
    <x v="0"/>
    <n v="0"/>
    <n v="0"/>
    <n v="0"/>
    <n v="0"/>
    <m/>
    <m/>
    <n v="0"/>
    <n v="0"/>
    <n v="0"/>
    <n v="0"/>
    <m/>
    <m/>
  </r>
  <r>
    <x v="0"/>
    <x v="1"/>
    <x v="0"/>
    <d v="2021-12-27T00:00:00"/>
    <d v="2021-12-31T00:00:00"/>
    <x v="1"/>
    <x v="6"/>
    <x v="21"/>
    <s v="W53"/>
    <x v="21"/>
    <s v="TPCEBB033"/>
    <m/>
    <s v="Domestic"/>
    <x v="0"/>
    <x v="2"/>
    <s v="So"/>
    <x v="0"/>
    <n v="600"/>
    <n v="600.00000599999998"/>
    <n v="5.9999999848514562E-6"/>
    <n v="0.99999999000000006"/>
    <m/>
    <m/>
    <n v="600"/>
    <n v="600.00000599999998"/>
    <n v="5.9999999848514562E-6"/>
    <n v="0.99999999000000006"/>
    <m/>
    <m/>
  </r>
  <r>
    <x v="0"/>
    <x v="1"/>
    <x v="0"/>
    <d v="2021-12-27T00:00:00"/>
    <d v="2021-12-31T00:00:00"/>
    <x v="1"/>
    <x v="6"/>
    <x v="21"/>
    <s v="W53"/>
    <x v="21"/>
    <s v="TPCEBB034"/>
    <m/>
    <s v="Domestic"/>
    <x v="0"/>
    <x v="2"/>
    <s v="So"/>
    <x v="0"/>
    <n v="1200"/>
    <n v="1195.200012"/>
    <n v="4.7999879999999848"/>
    <n v="0.99600001000000005"/>
    <m/>
    <m/>
    <n v="1200"/>
    <n v="1195.200012"/>
    <n v="4.7999879999999848"/>
    <n v="0.99600001000000005"/>
    <m/>
    <m/>
  </r>
  <r>
    <x v="0"/>
    <x v="1"/>
    <x v="0"/>
    <d v="2021-12-27T00:00:00"/>
    <d v="2021-12-31T00:00:00"/>
    <x v="1"/>
    <x v="6"/>
    <x v="21"/>
    <s v="W53"/>
    <x v="21"/>
    <s v="TPCEBB038"/>
    <m/>
    <s v="Domestic"/>
    <x v="0"/>
    <x v="2"/>
    <s v=""/>
    <x v="0"/>
    <n v="0"/>
    <n v="0"/>
    <n v="0"/>
    <n v="0"/>
    <m/>
    <m/>
    <n v="0"/>
    <n v="0"/>
    <n v="0"/>
    <n v="0"/>
    <m/>
    <m/>
  </r>
  <r>
    <x v="0"/>
    <x v="1"/>
    <x v="0"/>
    <d v="2021-12-27T00:00:00"/>
    <d v="2021-12-31T00:00:00"/>
    <x v="1"/>
    <x v="6"/>
    <x v="21"/>
    <s v="W53"/>
    <x v="21"/>
    <s v="TPCEBB039"/>
    <m/>
    <s v="Domestic"/>
    <x v="0"/>
    <x v="2"/>
    <s v=""/>
    <x v="0"/>
    <n v="0"/>
    <n v="0"/>
    <n v="0"/>
    <n v="0"/>
    <m/>
    <m/>
    <n v="0"/>
    <n v="0"/>
    <n v="0"/>
    <n v="0"/>
    <m/>
    <m/>
  </r>
  <r>
    <x v="0"/>
    <x v="1"/>
    <x v="0"/>
    <d v="2021-12-27T00:00:00"/>
    <d v="2021-12-31T00:00:00"/>
    <x v="1"/>
    <x v="6"/>
    <x v="21"/>
    <s v="W53"/>
    <x v="21"/>
    <s v="TPCEBX040"/>
    <m/>
    <s v="Domestic"/>
    <x v="0"/>
    <x v="1"/>
    <s v="Ma"/>
    <x v="0"/>
    <n v="0"/>
    <n v="0"/>
    <n v="0"/>
    <n v="0"/>
    <m/>
    <m/>
    <n v="0"/>
    <n v="0"/>
    <n v="0"/>
    <n v="0"/>
    <m/>
    <m/>
  </r>
  <r>
    <x v="0"/>
    <x v="1"/>
    <x v="0"/>
    <d v="2021-12-27T00:00:00"/>
    <d v="2021-12-31T00:00:00"/>
    <x v="1"/>
    <x v="6"/>
    <x v="21"/>
    <s v="W53"/>
    <x v="21"/>
    <s v="TPCEBX043"/>
    <m/>
    <s v="Domestic"/>
    <x v="0"/>
    <x v="1"/>
    <s v="Ma"/>
    <x v="0"/>
    <n v="0"/>
    <n v="0"/>
    <n v="0"/>
    <n v="0"/>
    <m/>
    <m/>
    <n v="0"/>
    <n v="0"/>
    <n v="0"/>
    <n v="0"/>
    <m/>
    <m/>
  </r>
  <r>
    <x v="0"/>
    <x v="1"/>
    <x v="0"/>
    <d v="2021-12-27T00:00:00"/>
    <d v="2021-12-31T00:00:00"/>
    <x v="1"/>
    <x v="6"/>
    <x v="21"/>
    <s v="W53"/>
    <x v="21"/>
    <s v="TPCEBX045"/>
    <m/>
    <s v="Domestic"/>
    <x v="0"/>
    <x v="1"/>
    <s v="Ma"/>
    <x v="0"/>
    <n v="632.09999999999991"/>
    <n v="0"/>
    <n v="632.09999999999991"/>
    <n v="0"/>
    <m/>
    <m/>
    <n v="0"/>
    <n v="0"/>
    <n v="0"/>
    <n v="0"/>
    <m/>
    <m/>
  </r>
  <r>
    <x v="0"/>
    <x v="1"/>
    <x v="0"/>
    <d v="2021-12-27T00:00:00"/>
    <d v="2021-12-31T00:00:00"/>
    <x v="1"/>
    <x v="6"/>
    <x v="21"/>
    <s v="W53"/>
    <x v="21"/>
    <s v="TPCEBX061"/>
    <m/>
    <s v="Domestic"/>
    <x v="0"/>
    <x v="1"/>
    <s v="Ma"/>
    <x v="0"/>
    <n v="0"/>
    <n v="0"/>
    <n v="0"/>
    <n v="0"/>
    <m/>
    <m/>
    <n v="0"/>
    <n v="0"/>
    <n v="0"/>
    <n v="0"/>
    <m/>
    <m/>
  </r>
  <r>
    <x v="0"/>
    <x v="1"/>
    <x v="0"/>
    <d v="2021-12-27T00:00:00"/>
    <d v="2021-12-31T00:00:00"/>
    <x v="1"/>
    <x v="6"/>
    <x v="21"/>
    <s v="W53"/>
    <x v="21"/>
    <s v="TPCEBX062"/>
    <m/>
    <s v="Domestic"/>
    <x v="0"/>
    <x v="1"/>
    <s v="Ma"/>
    <x v="0"/>
    <n v="0"/>
    <n v="0"/>
    <n v="0"/>
    <n v="0"/>
    <m/>
    <m/>
    <n v="0"/>
    <n v="0"/>
    <n v="0"/>
    <n v="0"/>
    <m/>
    <m/>
  </r>
  <r>
    <x v="0"/>
    <x v="1"/>
    <x v="0"/>
    <d v="2021-12-27T00:00:00"/>
    <d v="2021-12-31T00:00:00"/>
    <x v="1"/>
    <x v="6"/>
    <x v="21"/>
    <s v="W53"/>
    <x v="21"/>
    <s v="TPCEBX063"/>
    <m/>
    <s v="Domestic"/>
    <x v="0"/>
    <x v="1"/>
    <s v="Ma"/>
    <x v="0"/>
    <n v="0"/>
    <n v="0"/>
    <n v="0"/>
    <n v="0"/>
    <m/>
    <m/>
    <n v="0"/>
    <n v="0"/>
    <n v="0"/>
    <n v="0"/>
    <m/>
    <m/>
  </r>
  <r>
    <x v="0"/>
    <x v="1"/>
    <x v="0"/>
    <d v="2021-12-27T00:00:00"/>
    <d v="2021-12-31T00:00:00"/>
    <x v="1"/>
    <x v="6"/>
    <x v="21"/>
    <s v="W53"/>
    <x v="21"/>
    <s v="TPCECG056"/>
    <m/>
    <s v="Domestic"/>
    <x v="0"/>
    <x v="2"/>
    <s v="Ri"/>
    <x v="0"/>
    <n v="10800"/>
    <n v="4210.3999999999996"/>
    <n v="6589.6"/>
    <n v="0.38985185185185178"/>
    <m/>
    <m/>
    <n v="3600"/>
    <n v="4210.3999999999996"/>
    <n v="610.39999999999964"/>
    <n v="0.83044444444444454"/>
    <m/>
    <m/>
  </r>
  <r>
    <x v="0"/>
    <x v="1"/>
    <x v="0"/>
    <d v="2021-12-27T00:00:00"/>
    <d v="2021-12-31T00:00:00"/>
    <x v="1"/>
    <x v="6"/>
    <x v="21"/>
    <s v="W53"/>
    <x v="21"/>
    <s v="TPCECG057"/>
    <m/>
    <s v="Domestic"/>
    <x v="0"/>
    <x v="2"/>
    <s v="Ri"/>
    <x v="0"/>
    <n v="1800"/>
    <n v="2794.4"/>
    <n v="994.40000000000009"/>
    <n v="0.44755555555555548"/>
    <m/>
    <m/>
    <n v="1800"/>
    <n v="2794.4"/>
    <n v="994.40000000000009"/>
    <n v="0.44755555555555548"/>
    <m/>
    <m/>
  </r>
  <r>
    <x v="0"/>
    <x v="1"/>
    <x v="0"/>
    <d v="2021-12-27T00:00:00"/>
    <d v="2021-12-31T00:00:00"/>
    <x v="1"/>
    <x v="6"/>
    <x v="21"/>
    <s v="W53"/>
    <x v="21"/>
    <s v="TPCECG062"/>
    <m/>
    <s v="Domestic"/>
    <x v="0"/>
    <x v="2"/>
    <s v="Ri"/>
    <x v="0"/>
    <n v="8200"/>
    <n v="8116.5"/>
    <n v="83.5"/>
    <n v="0.98981707317073175"/>
    <m/>
    <m/>
    <n v="8200"/>
    <n v="8116.5"/>
    <n v="83.5"/>
    <n v="0.98981707317073175"/>
    <m/>
    <m/>
  </r>
  <r>
    <x v="0"/>
    <x v="1"/>
    <x v="0"/>
    <d v="2021-12-27T00:00:00"/>
    <d v="2021-12-31T00:00:00"/>
    <x v="1"/>
    <x v="6"/>
    <x v="21"/>
    <s v="W53"/>
    <x v="21"/>
    <s v="TPCECG062"/>
    <m/>
    <s v="Domestic"/>
    <x v="0"/>
    <x v="2"/>
    <s v="Ri"/>
    <x v="1"/>
    <n v="0"/>
    <n v="0"/>
    <n v="0"/>
    <n v="0"/>
    <m/>
    <m/>
    <n v="8200"/>
    <n v="0"/>
    <n v="8200"/>
    <n v="0"/>
    <m/>
    <m/>
  </r>
  <r>
    <x v="0"/>
    <x v="1"/>
    <x v="0"/>
    <d v="2021-12-27T00:00:00"/>
    <d v="2021-12-31T00:00:00"/>
    <x v="1"/>
    <x v="6"/>
    <x v="21"/>
    <s v="W53"/>
    <x v="21"/>
    <s v="TPCECG063"/>
    <m/>
    <s v="Domestic"/>
    <x v="0"/>
    <x v="2"/>
    <s v="Ri"/>
    <x v="0"/>
    <n v="8400"/>
    <n v="10858.5"/>
    <n v="2458.5"/>
    <n v="0.70732142857142855"/>
    <m/>
    <m/>
    <n v="10200"/>
    <n v="10858.5"/>
    <n v="658.5"/>
    <n v="0.93544117647058822"/>
    <m/>
    <m/>
  </r>
  <r>
    <x v="0"/>
    <x v="1"/>
    <x v="0"/>
    <d v="2021-12-27T00:00:00"/>
    <d v="2021-12-31T00:00:00"/>
    <x v="1"/>
    <x v="6"/>
    <x v="21"/>
    <s v="W53"/>
    <x v="21"/>
    <s v="TPCECG064"/>
    <m/>
    <s v="Domestic"/>
    <x v="0"/>
    <x v="2"/>
    <s v="Ri"/>
    <x v="0"/>
    <n v="5400"/>
    <n v="5706.5"/>
    <n v="306.5"/>
    <n v="0.94324074074074071"/>
    <m/>
    <m/>
    <n v="5400"/>
    <n v="5706.5"/>
    <n v="306.5"/>
    <n v="0.94324074074074071"/>
    <m/>
    <m/>
  </r>
  <r>
    <x v="0"/>
    <x v="1"/>
    <x v="0"/>
    <d v="2021-12-27T00:00:00"/>
    <d v="2021-12-31T00:00:00"/>
    <x v="1"/>
    <x v="6"/>
    <x v="21"/>
    <s v="W53"/>
    <x v="21"/>
    <s v="TPCECG064"/>
    <m/>
    <s v="Domestic"/>
    <x v="0"/>
    <x v="2"/>
    <s v="Ri"/>
    <x v="1"/>
    <n v="3080"/>
    <n v="0"/>
    <n v="3080"/>
    <n v="0"/>
    <m/>
    <m/>
    <n v="5400"/>
    <n v="0"/>
    <n v="5400"/>
    <n v="0"/>
    <m/>
    <m/>
  </r>
  <r>
    <x v="0"/>
    <x v="1"/>
    <x v="0"/>
    <d v="2021-12-27T00:00:00"/>
    <d v="2021-12-31T00:00:00"/>
    <x v="1"/>
    <x v="6"/>
    <x v="21"/>
    <s v="W53"/>
    <x v="21"/>
    <s v="TPCECG065"/>
    <m/>
    <s v="Domestic"/>
    <x v="0"/>
    <x v="2"/>
    <s v="Ri"/>
    <x v="0"/>
    <n v="7200"/>
    <n v="9522.5"/>
    <n v="2322.5"/>
    <n v="0.67743055555555554"/>
    <m/>
    <m/>
    <n v="9300"/>
    <n v="9522.5"/>
    <n v="222.5"/>
    <n v="0.9760752688172043"/>
    <m/>
    <m/>
  </r>
  <r>
    <x v="0"/>
    <x v="1"/>
    <x v="0"/>
    <d v="2021-12-27T00:00:00"/>
    <d v="2021-12-31T00:00:00"/>
    <x v="1"/>
    <x v="6"/>
    <x v="21"/>
    <s v="W53"/>
    <x v="21"/>
    <s v="TPCECG066"/>
    <m/>
    <s v="Domestic"/>
    <x v="0"/>
    <x v="2"/>
    <s v="Ne"/>
    <x v="0"/>
    <n v="2800"/>
    <n v="2603.1000020000001"/>
    <n v="196.89999799999987"/>
    <n v="0.92967857214285721"/>
    <m/>
    <m/>
    <n v="2800"/>
    <n v="2603.1000020000001"/>
    <n v="196.89999799999987"/>
    <n v="0.92967857214285721"/>
    <m/>
    <m/>
  </r>
  <r>
    <x v="0"/>
    <x v="1"/>
    <x v="0"/>
    <d v="2021-12-27T00:00:00"/>
    <d v="2021-12-31T00:00:00"/>
    <x v="1"/>
    <x v="6"/>
    <x v="21"/>
    <s v="W53"/>
    <x v="21"/>
    <s v="TPCECG067"/>
    <m/>
    <s v="Domestic"/>
    <x v="0"/>
    <x v="2"/>
    <s v="Ne"/>
    <x v="0"/>
    <n v="0"/>
    <n v="0"/>
    <n v="0"/>
    <n v="0"/>
    <m/>
    <m/>
    <n v="0"/>
    <n v="0"/>
    <n v="0"/>
    <n v="0"/>
    <m/>
    <m/>
  </r>
  <r>
    <x v="0"/>
    <x v="1"/>
    <x v="0"/>
    <d v="2021-12-27T00:00:00"/>
    <d v="2021-12-31T00:00:00"/>
    <x v="1"/>
    <x v="6"/>
    <x v="21"/>
    <s v="W53"/>
    <x v="21"/>
    <s v="TPCECG068"/>
    <m/>
    <s v="Domestic"/>
    <x v="0"/>
    <x v="2"/>
    <s v="Ne"/>
    <x v="0"/>
    <n v="17800"/>
    <n v="15428.5"/>
    <n v="2371.5"/>
    <n v="0.86676966292134838"/>
    <m/>
    <m/>
    <n v="17800"/>
    <n v="15428.5"/>
    <n v="2371.5"/>
    <n v="0.86676966292134838"/>
    <m/>
    <m/>
  </r>
  <r>
    <x v="0"/>
    <x v="1"/>
    <x v="0"/>
    <d v="2021-12-27T00:00:00"/>
    <d v="2021-12-31T00:00:00"/>
    <x v="1"/>
    <x v="6"/>
    <x v="21"/>
    <s v="W53"/>
    <x v="21"/>
    <s v="TPCECG070"/>
    <m/>
    <s v="Domestic"/>
    <x v="0"/>
    <x v="2"/>
    <s v="Pa"/>
    <x v="0"/>
    <n v="10900"/>
    <n v="12319"/>
    <n v="1419"/>
    <n v="0.86981651376146796"/>
    <m/>
    <m/>
    <n v="10900"/>
    <n v="12319"/>
    <n v="1419"/>
    <n v="0.86981651376146796"/>
    <m/>
    <m/>
  </r>
  <r>
    <x v="0"/>
    <x v="1"/>
    <x v="0"/>
    <d v="2021-12-27T00:00:00"/>
    <d v="2021-12-31T00:00:00"/>
    <x v="1"/>
    <x v="6"/>
    <x v="21"/>
    <s v="W53"/>
    <x v="21"/>
    <s v="TPCECG073"/>
    <m/>
    <s v="Domestic"/>
    <x v="0"/>
    <x v="2"/>
    <s v="Pa"/>
    <x v="0"/>
    <n v="4200"/>
    <n v="4564"/>
    <n v="364"/>
    <n v="0.91333333333333333"/>
    <m/>
    <m/>
    <n v="4200"/>
    <n v="4564"/>
    <n v="364"/>
    <n v="0.91333333333333333"/>
    <m/>
    <m/>
  </r>
  <r>
    <x v="0"/>
    <x v="1"/>
    <x v="0"/>
    <d v="2021-12-27T00:00:00"/>
    <d v="2021-12-31T00:00:00"/>
    <x v="1"/>
    <x v="6"/>
    <x v="21"/>
    <s v="W53"/>
    <x v="21"/>
    <s v="TPCECG074"/>
    <m/>
    <s v="Domestic"/>
    <x v="0"/>
    <x v="2"/>
    <s v="Pa"/>
    <x v="0"/>
    <n v="6300"/>
    <n v="6556.4"/>
    <n v="256.39999999999964"/>
    <n v="0.95930158730158732"/>
    <m/>
    <m/>
    <n v="6300"/>
    <n v="6556.4"/>
    <n v="256.39999999999964"/>
    <n v="0.95930158730158732"/>
    <m/>
    <m/>
  </r>
  <r>
    <x v="0"/>
    <x v="1"/>
    <x v="0"/>
    <d v="2021-12-27T00:00:00"/>
    <d v="2021-12-31T00:00:00"/>
    <x v="1"/>
    <x v="6"/>
    <x v="21"/>
    <s v="W53"/>
    <x v="21"/>
    <s v="TPCECG076"/>
    <m/>
    <s v="Domestic"/>
    <x v="0"/>
    <x v="2"/>
    <s v="Pa"/>
    <x v="0"/>
    <n v="0"/>
    <n v="0"/>
    <n v="0"/>
    <n v="0"/>
    <m/>
    <m/>
    <n v="0"/>
    <n v="0"/>
    <n v="0"/>
    <n v="0"/>
    <m/>
    <m/>
  </r>
  <r>
    <x v="0"/>
    <x v="1"/>
    <x v="0"/>
    <d v="2021-12-27T00:00:00"/>
    <d v="2021-12-31T00:00:00"/>
    <x v="1"/>
    <x v="6"/>
    <x v="21"/>
    <s v="W53"/>
    <x v="21"/>
    <s v="TPCECG077"/>
    <m/>
    <s v="Domestic"/>
    <x v="0"/>
    <x v="2"/>
    <s v="Pa"/>
    <x v="0"/>
    <n v="0"/>
    <n v="0"/>
    <n v="0"/>
    <n v="0"/>
    <m/>
    <m/>
    <n v="0"/>
    <n v="0"/>
    <n v="0"/>
    <n v="0"/>
    <m/>
    <m/>
  </r>
  <r>
    <x v="0"/>
    <x v="1"/>
    <x v="0"/>
    <d v="2021-12-27T00:00:00"/>
    <d v="2021-12-31T00:00:00"/>
    <x v="1"/>
    <x v="6"/>
    <x v="21"/>
    <s v="W53"/>
    <x v="21"/>
    <s v="TPCECG078"/>
    <m/>
    <s v="Domestic"/>
    <x v="0"/>
    <x v="2"/>
    <s v=""/>
    <x v="6"/>
    <n v="0"/>
    <n v="0"/>
    <n v="0"/>
    <n v="0"/>
    <m/>
    <m/>
    <n v="0"/>
    <n v="0"/>
    <n v="0"/>
    <n v="0"/>
    <m/>
    <m/>
  </r>
  <r>
    <x v="0"/>
    <x v="1"/>
    <x v="0"/>
    <d v="2021-12-27T00:00:00"/>
    <d v="2021-12-31T00:00:00"/>
    <x v="1"/>
    <x v="6"/>
    <x v="21"/>
    <s v="W53"/>
    <x v="21"/>
    <s v="TPCECG079"/>
    <m/>
    <s v="Domestic"/>
    <x v="0"/>
    <x v="2"/>
    <s v=""/>
    <x v="6"/>
    <n v="0"/>
    <n v="0"/>
    <n v="0"/>
    <n v="0"/>
    <m/>
    <m/>
    <n v="0"/>
    <n v="0"/>
    <n v="0"/>
    <n v="0"/>
    <m/>
    <m/>
  </r>
  <r>
    <x v="0"/>
    <x v="1"/>
    <x v="0"/>
    <d v="2021-12-27T00:00:00"/>
    <d v="2021-12-31T00:00:00"/>
    <x v="1"/>
    <x v="6"/>
    <x v="21"/>
    <s v="W53"/>
    <x v="21"/>
    <s v="TPCECG088"/>
    <m/>
    <s v="Domestic"/>
    <x v="0"/>
    <x v="2"/>
    <s v=""/>
    <x v="0"/>
    <n v="0"/>
    <n v="0"/>
    <n v="0"/>
    <n v="0"/>
    <m/>
    <m/>
    <n v="0"/>
    <n v="0"/>
    <n v="0"/>
    <n v="0"/>
    <m/>
    <m/>
  </r>
  <r>
    <x v="0"/>
    <x v="1"/>
    <x v="0"/>
    <d v="2021-12-27T00:00:00"/>
    <d v="2021-12-31T00:00:00"/>
    <x v="1"/>
    <x v="6"/>
    <x v="21"/>
    <s v="W53"/>
    <x v="21"/>
    <s v="TPCECG091"/>
    <m/>
    <s v="Domestic"/>
    <x v="0"/>
    <x v="2"/>
    <s v=""/>
    <x v="0"/>
    <n v="0"/>
    <n v="0"/>
    <n v="0"/>
    <n v="0"/>
    <m/>
    <m/>
    <n v="0"/>
    <n v="0"/>
    <n v="0"/>
    <n v="0"/>
    <m/>
    <m/>
  </r>
  <r>
    <x v="0"/>
    <x v="1"/>
    <x v="0"/>
    <d v="2021-12-27T00:00:00"/>
    <d v="2021-12-31T00:00:00"/>
    <x v="1"/>
    <x v="6"/>
    <x v="21"/>
    <s v="W53"/>
    <x v="21"/>
    <s v="TPCEHC021"/>
    <m/>
    <s v="Domestic"/>
    <x v="0"/>
    <x v="1"/>
    <s v="Ha"/>
    <x v="0"/>
    <n v="2400"/>
    <n v="2171.9171919999999"/>
    <n v="228.08280800000011"/>
    <n v="0.90496549666666659"/>
    <m/>
    <m/>
    <n v="2400"/>
    <n v="2171.9171919999999"/>
    <n v="228.08280800000011"/>
    <n v="0.90496549666666659"/>
    <m/>
    <m/>
  </r>
  <r>
    <x v="0"/>
    <x v="1"/>
    <x v="0"/>
    <d v="2021-12-27T00:00:00"/>
    <d v="2021-12-31T00:00:00"/>
    <x v="1"/>
    <x v="6"/>
    <x v="21"/>
    <s v="W53"/>
    <x v="21"/>
    <s v="TPCEHC024"/>
    <m/>
    <s v="Domestic"/>
    <x v="0"/>
    <x v="1"/>
    <s v="Ha"/>
    <x v="0"/>
    <n v="3000"/>
    <n v="1627"/>
    <n v="1373"/>
    <n v="0.54233333333333333"/>
    <m/>
    <m/>
    <n v="3000"/>
    <n v="1627"/>
    <n v="1373"/>
    <n v="0.54233333333333333"/>
    <m/>
    <m/>
  </r>
  <r>
    <x v="0"/>
    <x v="1"/>
    <x v="0"/>
    <d v="2021-12-27T00:00:00"/>
    <d v="2021-12-31T00:00:00"/>
    <x v="1"/>
    <x v="6"/>
    <x v="21"/>
    <s v="W53"/>
    <x v="21"/>
    <s v="TPCEHC025"/>
    <m/>
    <s v="Domestic"/>
    <x v="0"/>
    <x v="1"/>
    <s v="Ha"/>
    <x v="0"/>
    <n v="6000"/>
    <n v="4937"/>
    <n v="1063"/>
    <n v="0.82283333333333331"/>
    <m/>
    <m/>
    <n v="6000"/>
    <n v="4937"/>
    <n v="1063"/>
    <n v="0.82283333333333331"/>
    <m/>
    <m/>
  </r>
  <r>
    <x v="0"/>
    <x v="1"/>
    <x v="0"/>
    <d v="2021-12-27T00:00:00"/>
    <d v="2021-12-31T00:00:00"/>
    <x v="1"/>
    <x v="6"/>
    <x v="21"/>
    <s v="W53"/>
    <x v="21"/>
    <s v="TPCEHC026"/>
    <m/>
    <s v="Domestic"/>
    <x v="0"/>
    <x v="1"/>
    <s v="Ha"/>
    <x v="0"/>
    <n v="0"/>
    <n v="0"/>
    <n v="0"/>
    <n v="0"/>
    <m/>
    <m/>
    <n v="0"/>
    <n v="0"/>
    <n v="0"/>
    <n v="0"/>
    <m/>
    <m/>
  </r>
  <r>
    <x v="0"/>
    <x v="1"/>
    <x v="0"/>
    <d v="2021-12-27T00:00:00"/>
    <d v="2021-12-31T00:00:00"/>
    <x v="1"/>
    <x v="6"/>
    <x v="21"/>
    <s v="W53"/>
    <x v="21"/>
    <s v="TPCEHC027"/>
    <m/>
    <s v="Domestic"/>
    <x v="0"/>
    <x v="1"/>
    <s v="Ha"/>
    <x v="0"/>
    <n v="12000"/>
    <n v="11546"/>
    <n v="454"/>
    <n v="0.96216666666666661"/>
    <m/>
    <m/>
    <n v="12000"/>
    <n v="11546"/>
    <n v="454"/>
    <n v="0.96216666666666661"/>
    <m/>
    <m/>
  </r>
  <r>
    <x v="0"/>
    <x v="1"/>
    <x v="0"/>
    <d v="2021-12-27T00:00:00"/>
    <d v="2021-12-31T00:00:00"/>
    <x v="1"/>
    <x v="6"/>
    <x v="21"/>
    <s v="W53"/>
    <x v="21"/>
    <s v="TPCEHC029"/>
    <m/>
    <s v="Domestic"/>
    <x v="0"/>
    <x v="1"/>
    <s v="Ha"/>
    <x v="0"/>
    <n v="1500"/>
    <n v="1308.0000010000001"/>
    <n v="191.99999899999989"/>
    <n v="0.87200000066666672"/>
    <m/>
    <m/>
    <n v="1500"/>
    <n v="1308.0000010000001"/>
    <n v="191.99999899999989"/>
    <n v="0.87200000066666672"/>
    <m/>
    <m/>
  </r>
  <r>
    <x v="0"/>
    <x v="1"/>
    <x v="0"/>
    <d v="2021-12-27T00:00:00"/>
    <d v="2021-12-31T00:00:00"/>
    <x v="1"/>
    <x v="6"/>
    <x v="21"/>
    <s v="W53"/>
    <x v="21"/>
    <s v="TPCEHC030"/>
    <m/>
    <s v="Domestic"/>
    <x v="0"/>
    <x v="1"/>
    <s v="Ha"/>
    <x v="0"/>
    <n v="1500"/>
    <n v="1282.2000009999999"/>
    <n v="217.79999900000007"/>
    <n v="0.85480000066666662"/>
    <m/>
    <m/>
    <n v="1500"/>
    <n v="1282.2000009999999"/>
    <n v="217.79999900000007"/>
    <n v="0.85480000066666662"/>
    <m/>
    <m/>
  </r>
  <r>
    <x v="0"/>
    <x v="1"/>
    <x v="0"/>
    <d v="2021-12-27T00:00:00"/>
    <d v="2021-12-31T00:00:00"/>
    <x v="1"/>
    <x v="6"/>
    <x v="21"/>
    <s v="W53"/>
    <x v="21"/>
    <s v="TPCEME003"/>
    <m/>
    <s v="Domestic"/>
    <x v="0"/>
    <x v="2"/>
    <s v="Ri"/>
    <x v="0"/>
    <n v="0"/>
    <n v="0"/>
    <n v="0"/>
    <n v="0"/>
    <m/>
    <m/>
    <n v="0"/>
    <n v="0"/>
    <n v="0"/>
    <n v="0"/>
    <m/>
    <m/>
  </r>
  <r>
    <x v="0"/>
    <x v="1"/>
    <x v="0"/>
    <d v="2021-12-27T00:00:00"/>
    <d v="2021-12-31T00:00:00"/>
    <x v="1"/>
    <x v="6"/>
    <x v="21"/>
    <s v="W53"/>
    <x v="21"/>
    <s v="TPCEXC004"/>
    <m/>
    <s v="Domestic"/>
    <x v="0"/>
    <x v="1"/>
    <s v="Sh"/>
    <x v="0"/>
    <n v="0"/>
    <n v="0"/>
    <n v="0"/>
    <n v="0"/>
    <m/>
    <m/>
    <n v="0"/>
    <n v="0"/>
    <n v="0"/>
    <n v="0"/>
    <m/>
    <m/>
  </r>
  <r>
    <x v="0"/>
    <x v="1"/>
    <x v="0"/>
    <d v="2021-12-27T00:00:00"/>
    <d v="2021-12-31T00:00:00"/>
    <x v="1"/>
    <x v="6"/>
    <x v="21"/>
    <s v="W53"/>
    <x v="21"/>
    <s v="TPCEXM005"/>
    <m/>
    <s v="Domestic"/>
    <x v="0"/>
    <x v="1"/>
    <s v="Sh"/>
    <x v="0"/>
    <n v="1200"/>
    <n v="1083.5"/>
    <n v="116.5"/>
    <n v="0.9029166666666667"/>
    <m/>
    <m/>
    <n v="1200"/>
    <n v="1083.5"/>
    <n v="116.5"/>
    <n v="0.9029166666666667"/>
    <m/>
    <m/>
  </r>
  <r>
    <x v="0"/>
    <x v="1"/>
    <x v="0"/>
    <d v="2021-12-27T00:00:00"/>
    <d v="2021-12-31T00:00:00"/>
    <x v="1"/>
    <x v="6"/>
    <x v="21"/>
    <s v="W53"/>
    <x v="21"/>
    <s v="TPCEXM007"/>
    <m/>
    <s v="Domestic"/>
    <x v="0"/>
    <x v="1"/>
    <s v="Sh"/>
    <x v="0"/>
    <n v="0"/>
    <n v="0"/>
    <n v="0"/>
    <n v="0"/>
    <m/>
    <m/>
    <n v="0"/>
    <n v="0"/>
    <n v="0"/>
    <n v="0"/>
    <m/>
    <m/>
  </r>
  <r>
    <x v="0"/>
    <x v="1"/>
    <x v="0"/>
    <d v="2021-12-27T00:00:00"/>
    <d v="2021-12-31T00:00:00"/>
    <x v="1"/>
    <x v="6"/>
    <x v="21"/>
    <s v="W53"/>
    <x v="21"/>
    <s v="TPMBFCG002"/>
    <m/>
    <s v="Export"/>
    <x v="0"/>
    <x v="2"/>
    <s v="Sp"/>
    <x v="0"/>
    <n v="0"/>
    <n v="0"/>
    <n v="0"/>
    <n v="0"/>
    <m/>
    <m/>
    <n v="0"/>
    <n v="0"/>
    <n v="0"/>
    <n v="0"/>
    <m/>
    <m/>
  </r>
  <r>
    <x v="0"/>
    <x v="1"/>
    <x v="0"/>
    <d v="2021-12-27T00:00:00"/>
    <d v="2021-12-31T00:00:00"/>
    <x v="1"/>
    <x v="6"/>
    <x v="21"/>
    <s v="W53"/>
    <x v="21"/>
    <s v="TPMTCCG005"/>
    <m/>
    <s v="Export"/>
    <x v="0"/>
    <x v="2"/>
    <s v=""/>
    <x v="0"/>
    <n v="0"/>
    <n v="0"/>
    <n v="0"/>
    <n v="0"/>
    <m/>
    <m/>
    <n v="0"/>
    <n v="0"/>
    <n v="0"/>
    <n v="0"/>
    <m/>
    <m/>
  </r>
  <r>
    <x v="0"/>
    <x v="1"/>
    <x v="0"/>
    <d v="2021-12-27T00:00:00"/>
    <d v="2021-12-31T00:00:00"/>
    <x v="1"/>
    <x v="6"/>
    <x v="21"/>
    <s v="W53"/>
    <x v="21"/>
    <s v="TPMTCCG006"/>
    <m/>
    <s v="Export"/>
    <x v="0"/>
    <x v="2"/>
    <s v=""/>
    <x v="0"/>
    <n v="0"/>
    <n v="0"/>
    <n v="0"/>
    <n v="0"/>
    <m/>
    <m/>
    <n v="0"/>
    <n v="0"/>
    <n v="0"/>
    <n v="0"/>
    <m/>
    <m/>
  </r>
  <r>
    <x v="0"/>
    <x v="1"/>
    <x v="0"/>
    <d v="2021-12-27T00:00:00"/>
    <d v="2021-12-31T00:00:00"/>
    <x v="1"/>
    <x v="6"/>
    <x v="21"/>
    <s v="W53"/>
    <x v="21"/>
    <s v="TPTFGBB003"/>
    <m/>
    <s v="Export"/>
    <x v="0"/>
    <x v="1"/>
    <s v=""/>
    <x v="0"/>
    <n v="0"/>
    <n v="0"/>
    <n v="0"/>
    <n v="0"/>
    <m/>
    <m/>
    <n v="0"/>
    <n v="0"/>
    <n v="0"/>
    <n v="0"/>
    <m/>
    <m/>
  </r>
  <r>
    <x v="0"/>
    <x v="1"/>
    <x v="0"/>
    <d v="2021-12-27T00:00:00"/>
    <d v="2021-12-31T00:00:00"/>
    <x v="1"/>
    <x v="6"/>
    <x v="21"/>
    <s v="W53"/>
    <x v="21"/>
    <s v="TPTFGBX007"/>
    <m/>
    <s v="Export"/>
    <x v="0"/>
    <x v="1"/>
    <s v=""/>
    <x v="0"/>
    <n v="0"/>
    <n v="0"/>
    <n v="0"/>
    <n v="0"/>
    <m/>
    <m/>
    <n v="0"/>
    <n v="0"/>
    <n v="0"/>
    <n v="0"/>
    <m/>
    <m/>
  </r>
  <r>
    <x v="0"/>
    <x v="1"/>
    <x v="0"/>
    <d v="2021-12-27T00:00:00"/>
    <d v="2021-12-31T00:00:00"/>
    <x v="1"/>
    <x v="6"/>
    <x v="21"/>
    <s v="W53"/>
    <x v="21"/>
    <s v="TPTFGBX017"/>
    <m/>
    <s v="Export"/>
    <x v="0"/>
    <x v="1"/>
    <s v=""/>
    <x v="0"/>
    <n v="0"/>
    <n v="0"/>
    <n v="0"/>
    <n v="0"/>
    <m/>
    <m/>
    <n v="0"/>
    <n v="0"/>
    <n v="0"/>
    <n v="0"/>
    <m/>
    <m/>
  </r>
  <r>
    <x v="0"/>
    <x v="1"/>
    <x v="0"/>
    <d v="2021-12-27T00:00:00"/>
    <d v="2021-12-31T00:00:00"/>
    <x v="1"/>
    <x v="6"/>
    <x v="21"/>
    <s v="W53"/>
    <x v="21"/>
    <s v="TPTFGBX021"/>
    <m/>
    <s v="Export"/>
    <x v="0"/>
    <x v="1"/>
    <s v=""/>
    <x v="0"/>
    <n v="0"/>
    <n v="0"/>
    <n v="0"/>
    <n v="0"/>
    <m/>
    <m/>
    <n v="0"/>
    <n v="0"/>
    <n v="0"/>
    <n v="0"/>
    <m/>
    <m/>
  </r>
  <r>
    <x v="0"/>
    <x v="1"/>
    <x v="0"/>
    <d v="2021-12-27T00:00:00"/>
    <d v="2021-12-31T00:00:00"/>
    <x v="1"/>
    <x v="6"/>
    <x v="21"/>
    <s v="W53"/>
    <x v="21"/>
    <s v="TPTFGBX024"/>
    <m/>
    <s v="Export"/>
    <x v="0"/>
    <x v="2"/>
    <s v=""/>
    <x v="0"/>
    <n v="0"/>
    <n v="0"/>
    <n v="0"/>
    <n v="0"/>
    <m/>
    <m/>
    <n v="0"/>
    <n v="0"/>
    <n v="0"/>
    <n v="0"/>
    <m/>
    <m/>
  </r>
  <r>
    <x v="0"/>
    <x v="1"/>
    <x v="0"/>
    <d v="2021-12-27T00:00:00"/>
    <d v="2021-12-31T00:00:00"/>
    <x v="1"/>
    <x v="6"/>
    <x v="21"/>
    <s v="W53"/>
    <x v="21"/>
    <s v="TPTFGBX025"/>
    <m/>
    <s v="Export"/>
    <x v="0"/>
    <x v="1"/>
    <s v="Di"/>
    <x v="0"/>
    <n v="0"/>
    <n v="0"/>
    <n v="0"/>
    <n v="0"/>
    <m/>
    <m/>
    <n v="0"/>
    <n v="0"/>
    <n v="0"/>
    <n v="0"/>
    <m/>
    <m/>
  </r>
  <r>
    <x v="0"/>
    <x v="1"/>
    <x v="0"/>
    <d v="2021-12-27T00:00:00"/>
    <d v="2021-12-31T00:00:00"/>
    <x v="1"/>
    <x v="6"/>
    <x v="21"/>
    <s v="W53"/>
    <x v="21"/>
    <s v="TPTFGBX028"/>
    <m/>
    <s v="Export"/>
    <x v="0"/>
    <x v="1"/>
    <s v=""/>
    <x v="0"/>
    <n v="0"/>
    <n v="0"/>
    <n v="0"/>
    <n v="0"/>
    <m/>
    <m/>
    <n v="0"/>
    <n v="0"/>
    <n v="0"/>
    <n v="0"/>
    <m/>
    <m/>
  </r>
  <r>
    <x v="0"/>
    <x v="1"/>
    <x v="0"/>
    <d v="2021-12-27T00:00:00"/>
    <d v="2021-12-31T00:00:00"/>
    <x v="1"/>
    <x v="6"/>
    <x v="21"/>
    <s v="W53"/>
    <x v="21"/>
    <s v="TPTFGCG005"/>
    <m/>
    <s v="Export"/>
    <x v="0"/>
    <x v="2"/>
    <s v=""/>
    <x v="0"/>
    <n v="143000"/>
    <n v="135543.03956800001"/>
    <n v="7456.9604319999926"/>
    <n v="0.94785342355244762"/>
    <m/>
    <m/>
    <n v="143000"/>
    <n v="135543.03956800001"/>
    <n v="7456.9604319999926"/>
    <n v="0.94785342355244762"/>
    <m/>
    <m/>
  </r>
  <r>
    <x v="0"/>
    <x v="1"/>
    <x v="0"/>
    <d v="2021-12-27T00:00:00"/>
    <d v="2021-12-31T00:00:00"/>
    <x v="1"/>
    <x v="6"/>
    <x v="21"/>
    <s v="W53"/>
    <x v="21"/>
    <s v="TPTFGCG009"/>
    <m/>
    <s v="Export"/>
    <x v="0"/>
    <x v="1"/>
    <s v=""/>
    <x v="0"/>
    <n v="0"/>
    <n v="0"/>
    <n v="0"/>
    <n v="0"/>
    <m/>
    <m/>
    <n v="0"/>
    <n v="0"/>
    <n v="0"/>
    <n v="0"/>
    <m/>
    <m/>
  </r>
  <r>
    <x v="0"/>
    <x v="1"/>
    <x v="0"/>
    <d v="2021-12-27T00:00:00"/>
    <d v="2021-12-31T00:00:00"/>
    <x v="1"/>
    <x v="6"/>
    <x v="21"/>
    <s v="W53"/>
    <x v="21"/>
    <s v="TPTFGHT001"/>
    <m/>
    <s v="Export"/>
    <x v="0"/>
    <x v="1"/>
    <s v=""/>
    <x v="0"/>
    <n v="0"/>
    <n v="0"/>
    <n v="0"/>
    <n v="0"/>
    <m/>
    <m/>
    <n v="0"/>
    <n v="0"/>
    <n v="0"/>
    <n v="0"/>
    <m/>
    <m/>
  </r>
  <r>
    <x v="0"/>
    <x v="1"/>
    <x v="0"/>
    <d v="2021-12-27T00:00:00"/>
    <d v="2021-12-31T00:00:00"/>
    <x v="1"/>
    <x v="6"/>
    <x v="21"/>
    <s v="W53"/>
    <x v="21"/>
    <s v="TPTFGHT017"/>
    <m/>
    <s v="Export"/>
    <x v="0"/>
    <x v="1"/>
    <s v=""/>
    <x v="0"/>
    <n v="0"/>
    <n v="0"/>
    <n v="0"/>
    <n v="0"/>
    <m/>
    <m/>
    <n v="0"/>
    <n v="0"/>
    <n v="0"/>
    <n v="0"/>
    <m/>
    <m/>
  </r>
  <r>
    <x v="0"/>
    <x v="1"/>
    <x v="0"/>
    <d v="2021-12-27T00:00:00"/>
    <d v="2021-12-31T00:00:00"/>
    <x v="1"/>
    <x v="6"/>
    <x v="21"/>
    <s v="W53"/>
    <x v="21"/>
    <s v="TPTFGHT019"/>
    <m/>
    <s v="Export"/>
    <x v="0"/>
    <x v="1"/>
    <s v=""/>
    <x v="0"/>
    <n v="0"/>
    <n v="0"/>
    <n v="0"/>
    <n v="0"/>
    <m/>
    <m/>
    <n v="0"/>
    <n v="0"/>
    <n v="0"/>
    <n v="0"/>
    <m/>
    <m/>
  </r>
  <r>
    <x v="0"/>
    <x v="1"/>
    <x v="0"/>
    <d v="2021-12-27T00:00:00"/>
    <d v="2021-12-31T00:00:00"/>
    <x v="1"/>
    <x v="6"/>
    <x v="21"/>
    <s v="W53"/>
    <x v="21"/>
    <s v="TPTFGHT021"/>
    <m/>
    <s v="Export"/>
    <x v="0"/>
    <x v="1"/>
    <s v="Di"/>
    <x v="0"/>
    <n v="0"/>
    <n v="0"/>
    <n v="0"/>
    <n v="0"/>
    <m/>
    <m/>
    <n v="0"/>
    <n v="0"/>
    <n v="0"/>
    <n v="0"/>
    <m/>
    <m/>
  </r>
  <r>
    <x v="0"/>
    <x v="1"/>
    <x v="0"/>
    <d v="2021-12-27T00:00:00"/>
    <d v="2021-12-31T00:00:00"/>
    <x v="1"/>
    <x v="6"/>
    <x v="21"/>
    <s v="W53"/>
    <x v="21"/>
    <s v="TPTTFCG006"/>
    <m/>
    <s v="Export"/>
    <x v="0"/>
    <x v="2"/>
    <s v="Sp"/>
    <x v="0"/>
    <n v="0"/>
    <n v="0"/>
    <n v="0"/>
    <n v="0"/>
    <m/>
    <m/>
    <n v="0"/>
    <n v="0"/>
    <n v="0"/>
    <n v="0"/>
    <m/>
    <m/>
  </r>
  <r>
    <x v="0"/>
    <x v="1"/>
    <x v="0"/>
    <d v="2021-12-27T00:00:00"/>
    <d v="2021-12-31T00:00:00"/>
    <x v="1"/>
    <x v="6"/>
    <x v="21"/>
    <s v="W53"/>
    <x v="21"/>
    <s v="TPTTFDS002"/>
    <m/>
    <s v="Export"/>
    <x v="0"/>
    <x v="1"/>
    <s v="Di"/>
    <x v="0"/>
    <n v="0"/>
    <n v="0"/>
    <n v="0"/>
    <n v="0"/>
    <m/>
    <m/>
    <n v="0"/>
    <n v="0"/>
    <n v="0"/>
    <n v="0"/>
    <m/>
    <m/>
  </r>
  <r>
    <x v="0"/>
    <x v="1"/>
    <x v="0"/>
    <d v="2021-12-27T00:00:00"/>
    <d v="2021-12-31T00:00:00"/>
    <x v="1"/>
    <x v="6"/>
    <x v="21"/>
    <s v="W53"/>
    <x v="21"/>
    <s v="TPTTFHC005"/>
    <m/>
    <s v="Export"/>
    <x v="0"/>
    <x v="1"/>
    <s v="Di"/>
    <x v="0"/>
    <n v="0"/>
    <n v="0"/>
    <n v="0"/>
    <n v="0"/>
    <m/>
    <m/>
    <n v="0"/>
    <n v="0"/>
    <n v="0"/>
    <n v="0"/>
    <m/>
    <m/>
  </r>
  <r>
    <x v="0"/>
    <x v="1"/>
    <x v="0"/>
    <d v="2021-12-27T00:00:00"/>
    <d v="2021-12-31T00:00:00"/>
    <x v="1"/>
    <x v="6"/>
    <x v="21"/>
    <s v="W53"/>
    <x v="21"/>
    <s v="TPTTFXM005"/>
    <m/>
    <s v="Export"/>
    <x v="0"/>
    <x v="1"/>
    <s v="Di"/>
    <x v="0"/>
    <n v="0"/>
    <n v="0"/>
    <n v="0"/>
    <n v="0"/>
    <m/>
    <m/>
    <n v="0"/>
    <n v="0"/>
    <n v="0"/>
    <n v="0"/>
    <m/>
    <m/>
  </r>
  <r>
    <x v="0"/>
    <x v="1"/>
    <x v="0"/>
    <d v="2021-12-27T00:00:00"/>
    <d v="2021-12-31T00:00:00"/>
    <x v="1"/>
    <x v="6"/>
    <x v="21"/>
    <s v="W53"/>
    <x v="21"/>
    <s v="11VMB00002"/>
    <m/>
    <s v="Domestic"/>
    <x v="1"/>
    <x v="3"/>
    <s v="TO"/>
    <x v="2"/>
    <n v="475"/>
    <n v="0"/>
    <n v="475"/>
    <n v="0"/>
    <m/>
    <m/>
    <n v="475"/>
    <n v="0"/>
    <n v="475"/>
    <n v="0"/>
    <m/>
    <m/>
  </r>
  <r>
    <x v="0"/>
    <x v="1"/>
    <x v="0"/>
    <d v="2021-12-27T00:00:00"/>
    <d v="2021-12-31T00:00:00"/>
    <x v="1"/>
    <x v="6"/>
    <x v="21"/>
    <s v="W53"/>
    <x v="21"/>
    <s v="11VMB00004"/>
    <m/>
    <s v="Domestic"/>
    <x v="1"/>
    <x v="3"/>
    <s v="TO"/>
    <x v="2"/>
    <n v="372"/>
    <n v="0"/>
    <n v="372"/>
    <n v="0"/>
    <m/>
    <m/>
    <n v="372"/>
    <n v="0"/>
    <n v="372"/>
    <n v="0"/>
    <m/>
    <m/>
  </r>
  <r>
    <x v="0"/>
    <x v="1"/>
    <x v="0"/>
    <d v="2021-12-27T00:00:00"/>
    <d v="2021-12-31T00:00:00"/>
    <x v="1"/>
    <x v="6"/>
    <x v="21"/>
    <s v="W53"/>
    <x v="21"/>
    <s v="11VMB00005"/>
    <m/>
    <s v="Domestic"/>
    <x v="1"/>
    <x v="3"/>
    <s v="TO"/>
    <x v="2"/>
    <n v="348"/>
    <n v="0"/>
    <n v="348"/>
    <n v="0"/>
    <m/>
    <m/>
    <n v="348"/>
    <n v="0"/>
    <n v="348"/>
    <n v="0"/>
    <m/>
    <m/>
  </r>
  <r>
    <x v="0"/>
    <x v="1"/>
    <x v="0"/>
    <d v="2021-12-27T00:00:00"/>
    <d v="2021-12-31T00:00:00"/>
    <x v="1"/>
    <x v="6"/>
    <x v="21"/>
    <s v="W53"/>
    <x v="21"/>
    <s v="11VMB00006"/>
    <m/>
    <s v="Domestic"/>
    <x v="1"/>
    <x v="3"/>
    <s v="TO"/>
    <x v="2"/>
    <n v="125"/>
    <n v="0"/>
    <n v="125"/>
    <n v="0"/>
    <m/>
    <m/>
    <n v="125"/>
    <n v="0"/>
    <n v="125"/>
    <n v="0"/>
    <m/>
    <m/>
  </r>
  <r>
    <x v="0"/>
    <x v="1"/>
    <x v="0"/>
    <d v="2021-12-27T00:00:00"/>
    <d v="2021-12-31T00:00:00"/>
    <x v="1"/>
    <x v="6"/>
    <x v="21"/>
    <s v="W53"/>
    <x v="21"/>
    <s v="11VMB00042"/>
    <m/>
    <s v="Domestic"/>
    <x v="1"/>
    <x v="4"/>
    <s v="KI"/>
    <x v="1"/>
    <n v="945"/>
    <n v="933"/>
    <n v="12"/>
    <n v="0.98730158730158735"/>
    <m/>
    <m/>
    <n v="945"/>
    <n v="933"/>
    <n v="12"/>
    <n v="0.98730158730158735"/>
    <m/>
    <m/>
  </r>
  <r>
    <x v="0"/>
    <x v="1"/>
    <x v="0"/>
    <d v="2021-12-27T00:00:00"/>
    <d v="2021-12-31T00:00:00"/>
    <x v="1"/>
    <x v="6"/>
    <x v="21"/>
    <s v="W53"/>
    <x v="21"/>
    <s v="11VMB00045"/>
    <m/>
    <s v="Domestic"/>
    <x v="1"/>
    <x v="4"/>
    <s v="KI"/>
    <x v="1"/>
    <n v="200"/>
    <n v="388"/>
    <n v="188"/>
    <n v="6.0000000000000053E-2"/>
    <m/>
    <m/>
    <n v="200"/>
    <n v="388"/>
    <n v="188"/>
    <n v="6.0000000000000053E-2"/>
    <m/>
    <m/>
  </r>
  <r>
    <x v="0"/>
    <x v="1"/>
    <x v="0"/>
    <d v="2021-12-27T00:00:00"/>
    <d v="2021-12-31T00:00:00"/>
    <x v="1"/>
    <x v="6"/>
    <x v="21"/>
    <s v="W53"/>
    <x v="21"/>
    <s v="11VMB00275BGG"/>
    <m/>
    <s v="Domestic"/>
    <x v="1"/>
    <x v="4"/>
    <s v="KI"/>
    <x v="1"/>
    <n v="12175"/>
    <n v="13475"/>
    <n v="1300"/>
    <n v="0.89322381930184802"/>
    <m/>
    <m/>
    <n v="13725"/>
    <n v="13475"/>
    <n v="250"/>
    <n v="0.98178506375227692"/>
    <m/>
    <m/>
  </r>
  <r>
    <x v="0"/>
    <x v="1"/>
    <x v="0"/>
    <d v="2021-12-27T00:00:00"/>
    <d v="2021-12-31T00:00:00"/>
    <x v="1"/>
    <x v="6"/>
    <x v="21"/>
    <s v="W53"/>
    <x v="21"/>
    <s v="11VMB00275BGT"/>
    <m/>
    <s v="Domestic"/>
    <x v="1"/>
    <x v="4"/>
    <s v="KI"/>
    <x v="1"/>
    <n v="1415"/>
    <n v="1845"/>
    <n v="430"/>
    <n v="0.69611307420494706"/>
    <m/>
    <m/>
    <n v="1595"/>
    <n v="1845"/>
    <n v="250"/>
    <n v="0.84326018808777425"/>
    <m/>
    <m/>
  </r>
  <r>
    <x v="0"/>
    <x v="1"/>
    <x v="0"/>
    <d v="2021-12-27T00:00:00"/>
    <d v="2021-12-31T00:00:00"/>
    <x v="1"/>
    <x v="6"/>
    <x v="21"/>
    <s v="W53"/>
    <x v="21"/>
    <s v="11VMB00315"/>
    <m/>
    <s v="Domestic"/>
    <x v="1"/>
    <x v="4"/>
    <s v="KI"/>
    <x v="1"/>
    <n v="11300"/>
    <n v="10166.4"/>
    <n v="1133.6000000000004"/>
    <n v="0.89968141592920348"/>
    <m/>
    <m/>
    <n v="11900"/>
    <n v="10166.4"/>
    <n v="1733.6000000000004"/>
    <n v="0.85431932773109243"/>
    <m/>
    <m/>
  </r>
  <r>
    <x v="0"/>
    <x v="1"/>
    <x v="0"/>
    <d v="2021-12-27T00:00:00"/>
    <d v="2021-12-31T00:00:00"/>
    <x v="1"/>
    <x v="6"/>
    <x v="21"/>
    <s v="W53"/>
    <x v="21"/>
    <s v="11VMB00316"/>
    <m/>
    <s v="Domestic"/>
    <x v="1"/>
    <x v="4"/>
    <s v="KI"/>
    <x v="1"/>
    <n v="43665"/>
    <n v="38951.5"/>
    <n v="4713.5"/>
    <n v="0.89205313179892365"/>
    <m/>
    <m/>
    <n v="38905"/>
    <n v="38951.5"/>
    <n v="46.5"/>
    <n v="0.99880478087649405"/>
    <m/>
    <m/>
  </r>
  <r>
    <x v="0"/>
    <x v="1"/>
    <x v="0"/>
    <d v="2021-12-27T00:00:00"/>
    <d v="2021-12-31T00:00:00"/>
    <x v="1"/>
    <x v="6"/>
    <x v="21"/>
    <s v="W53"/>
    <x v="21"/>
    <s v="11VMB00317"/>
    <m/>
    <s v="Domestic"/>
    <x v="1"/>
    <x v="4"/>
    <s v="KI"/>
    <x v="1"/>
    <n v="360"/>
    <n v="840"/>
    <n v="480"/>
    <n v="0"/>
    <m/>
    <m/>
    <n v="840"/>
    <n v="840"/>
    <n v="0"/>
    <n v="1"/>
    <m/>
    <m/>
  </r>
  <r>
    <x v="0"/>
    <x v="1"/>
    <x v="0"/>
    <d v="2021-12-27T00:00:00"/>
    <d v="2021-12-31T00:00:00"/>
    <x v="1"/>
    <x v="6"/>
    <x v="21"/>
    <s v="W53"/>
    <x v="21"/>
    <s v="11VMB00318"/>
    <m/>
    <s v="Domestic"/>
    <x v="1"/>
    <x v="4"/>
    <s v="KI"/>
    <x v="1"/>
    <n v="9900"/>
    <n v="10255"/>
    <n v="355"/>
    <n v="0.96414141414141419"/>
    <m/>
    <m/>
    <n v="11100"/>
    <n v="10255"/>
    <n v="845"/>
    <n v="0.92387387387387387"/>
    <m/>
    <m/>
  </r>
  <r>
    <x v="0"/>
    <x v="1"/>
    <x v="0"/>
    <d v="2021-12-27T00:00:00"/>
    <d v="2021-12-31T00:00:00"/>
    <x v="1"/>
    <x v="6"/>
    <x v="21"/>
    <s v="W53"/>
    <x v="21"/>
    <s v="11VMB00319"/>
    <m/>
    <s v="Export"/>
    <x v="1"/>
    <x v="4"/>
    <s v="KI"/>
    <x v="1"/>
    <n v="10000"/>
    <n v="11145"/>
    <n v="1145"/>
    <n v="0.88549999999999995"/>
    <m/>
    <m/>
    <n v="11000"/>
    <n v="11145"/>
    <n v="145"/>
    <n v="0.98681818181818182"/>
    <m/>
    <m/>
  </r>
  <r>
    <x v="0"/>
    <x v="1"/>
    <x v="0"/>
    <d v="2021-12-27T00:00:00"/>
    <d v="2021-12-31T00:00:00"/>
    <x v="1"/>
    <x v="6"/>
    <x v="21"/>
    <s v="W53"/>
    <x v="21"/>
    <s v="11VMB00320"/>
    <m/>
    <s v="Domestic"/>
    <x v="1"/>
    <x v="4"/>
    <s v="KI"/>
    <x v="1"/>
    <n v="1200"/>
    <n v="751.8"/>
    <n v="448.20000000000005"/>
    <n v="0.62649999999999995"/>
    <m/>
    <m/>
    <n v="600"/>
    <n v="751.8"/>
    <n v="151.79999999999995"/>
    <n v="0.74700000000000011"/>
    <m/>
    <m/>
  </r>
  <r>
    <x v="0"/>
    <x v="1"/>
    <x v="0"/>
    <d v="2021-12-27T00:00:00"/>
    <d v="2021-12-31T00:00:00"/>
    <x v="1"/>
    <x v="6"/>
    <x v="21"/>
    <s v="W53"/>
    <x v="21"/>
    <s v="11VMB00321"/>
    <m/>
    <s v="Domestic"/>
    <x v="1"/>
    <x v="4"/>
    <s v="KI"/>
    <x v="1"/>
    <n v="5000"/>
    <n v="7550"/>
    <n v="2550"/>
    <n v="0.49"/>
    <m/>
    <m/>
    <n v="4500"/>
    <n v="7550"/>
    <n v="3050"/>
    <n v="0.32222222222222219"/>
    <m/>
    <m/>
  </r>
  <r>
    <x v="0"/>
    <x v="1"/>
    <x v="0"/>
    <d v="2021-12-27T00:00:00"/>
    <d v="2021-12-31T00:00:00"/>
    <x v="1"/>
    <x v="6"/>
    <x v="21"/>
    <s v="W53"/>
    <x v="21"/>
    <s v="11VMB00325"/>
    <m/>
    <s v="Domestic"/>
    <x v="1"/>
    <x v="4"/>
    <s v="KI"/>
    <x v="1"/>
    <n v="0"/>
    <n v="100"/>
    <n v="100"/>
    <n v="0"/>
    <m/>
    <m/>
    <n v="100"/>
    <n v="100"/>
    <n v="0"/>
    <n v="1"/>
    <m/>
    <m/>
  </r>
  <r>
    <x v="0"/>
    <x v="1"/>
    <x v="0"/>
    <d v="2021-12-27T00:00:00"/>
    <d v="2021-12-31T00:00:00"/>
    <x v="1"/>
    <x v="6"/>
    <x v="21"/>
    <s v="W53"/>
    <x v="21"/>
    <s v="11VMB00327"/>
    <m/>
    <s v="Domestic"/>
    <x v="1"/>
    <x v="4"/>
    <s v="KI"/>
    <x v="1"/>
    <n v="400"/>
    <n v="1150"/>
    <n v="750"/>
    <n v="0"/>
    <m/>
    <m/>
    <n v="400"/>
    <n v="1150"/>
    <n v="750"/>
    <n v="0"/>
    <m/>
    <m/>
  </r>
  <r>
    <x v="0"/>
    <x v="1"/>
    <x v="0"/>
    <d v="2021-12-27T00:00:00"/>
    <d v="2021-12-31T00:00:00"/>
    <x v="1"/>
    <x v="6"/>
    <x v="21"/>
    <s v="W53"/>
    <x v="21"/>
    <s v="11VMB00327GG"/>
    <m/>
    <s v="Domestic"/>
    <x v="1"/>
    <x v="4"/>
    <s v="KI"/>
    <x v="1"/>
    <n v="1000"/>
    <n v="1000"/>
    <n v="0"/>
    <n v="1"/>
    <m/>
    <m/>
    <n v="1750"/>
    <n v="1000"/>
    <n v="750"/>
    <n v="0.5714285714285714"/>
    <m/>
    <m/>
  </r>
  <r>
    <x v="0"/>
    <x v="1"/>
    <x v="0"/>
    <d v="2021-12-27T00:00:00"/>
    <d v="2021-12-31T00:00:00"/>
    <x v="1"/>
    <x v="6"/>
    <x v="21"/>
    <s v="W53"/>
    <x v="21"/>
    <s v="11VMB00328"/>
    <m/>
    <s v="Domestic"/>
    <x v="1"/>
    <x v="4"/>
    <s v="KI"/>
    <x v="1"/>
    <n v="0"/>
    <n v="0"/>
    <n v="0"/>
    <n v="0"/>
    <m/>
    <m/>
    <n v="0"/>
    <n v="0"/>
    <n v="0"/>
    <n v="0"/>
    <m/>
    <m/>
  </r>
  <r>
    <x v="0"/>
    <x v="1"/>
    <x v="0"/>
    <d v="2021-12-27T00:00:00"/>
    <d v="2021-12-31T00:00:00"/>
    <x v="1"/>
    <x v="6"/>
    <x v="21"/>
    <s v="W53"/>
    <x v="21"/>
    <s v="11VMB00329"/>
    <m/>
    <s v="Domestic"/>
    <x v="1"/>
    <x v="4"/>
    <s v="KI"/>
    <x v="1"/>
    <n v="240"/>
    <n v="240"/>
    <n v="0"/>
    <n v="1"/>
    <m/>
    <m/>
    <n v="240"/>
    <n v="240"/>
    <n v="0"/>
    <n v="1"/>
    <m/>
    <m/>
  </r>
  <r>
    <x v="0"/>
    <x v="1"/>
    <x v="0"/>
    <d v="2021-12-27T00:00:00"/>
    <d v="2021-12-31T00:00:00"/>
    <x v="1"/>
    <x v="6"/>
    <x v="21"/>
    <s v="W53"/>
    <x v="21"/>
    <s v="11VMB00341"/>
    <m/>
    <s v="Domestic"/>
    <x v="1"/>
    <x v="4"/>
    <s v="KI"/>
    <x v="1"/>
    <n v="2400"/>
    <n v="2450.6999999999998"/>
    <n v="50.699999999999818"/>
    <n v="0.97887500000000005"/>
    <m/>
    <m/>
    <n v="2400"/>
    <n v="2450.6999999999998"/>
    <n v="50.699999999999818"/>
    <n v="0.97887500000000005"/>
    <m/>
    <m/>
  </r>
  <r>
    <x v="0"/>
    <x v="1"/>
    <x v="0"/>
    <d v="2021-12-27T00:00:00"/>
    <d v="2021-12-31T00:00:00"/>
    <x v="1"/>
    <x v="6"/>
    <x v="21"/>
    <s v="W53"/>
    <x v="21"/>
    <s v="12GER00001"/>
    <m/>
    <s v="Export"/>
    <x v="1"/>
    <x v="4"/>
    <s v="KI"/>
    <x v="1"/>
    <n v="0"/>
    <n v="0"/>
    <n v="0"/>
    <n v="0"/>
    <m/>
    <m/>
    <n v="0"/>
    <n v="0"/>
    <n v="0"/>
    <n v="0"/>
    <m/>
    <m/>
  </r>
  <r>
    <x v="0"/>
    <x v="1"/>
    <x v="0"/>
    <d v="2021-12-27T00:00:00"/>
    <d v="2021-12-31T00:00:00"/>
    <x v="1"/>
    <x v="6"/>
    <x v="21"/>
    <s v="W53"/>
    <x v="21"/>
    <s v="12GER00002"/>
    <m/>
    <s v="Export"/>
    <x v="1"/>
    <x v="4"/>
    <s v="KI"/>
    <x v="1"/>
    <n v="0"/>
    <n v="0"/>
    <n v="0"/>
    <n v="0"/>
    <m/>
    <m/>
    <n v="0"/>
    <n v="0"/>
    <n v="0"/>
    <n v="0"/>
    <m/>
    <m/>
  </r>
  <r>
    <x v="0"/>
    <x v="1"/>
    <x v="0"/>
    <d v="2021-12-27T00:00:00"/>
    <d v="2021-12-31T00:00:00"/>
    <x v="1"/>
    <x v="6"/>
    <x v="21"/>
    <s v="W53"/>
    <x v="21"/>
    <s v="12JBP00009"/>
    <m/>
    <s v="Export"/>
    <x v="1"/>
    <x v="4"/>
    <s v="KI"/>
    <x v="1"/>
    <n v="0"/>
    <n v="0"/>
    <n v="0"/>
    <n v="0"/>
    <m/>
    <m/>
    <n v="0"/>
    <n v="0"/>
    <n v="0"/>
    <n v="0"/>
    <m/>
    <m/>
  </r>
  <r>
    <x v="0"/>
    <x v="1"/>
    <x v="0"/>
    <d v="2021-12-27T00:00:00"/>
    <d v="2021-12-31T00:00:00"/>
    <x v="1"/>
    <x v="6"/>
    <x v="21"/>
    <s v="W53"/>
    <x v="21"/>
    <s v="12SIM00004"/>
    <m/>
    <s v="Export"/>
    <x v="1"/>
    <x v="4"/>
    <s v="KI"/>
    <x v="1"/>
    <n v="0"/>
    <n v="0"/>
    <n v="0"/>
    <n v="0"/>
    <m/>
    <m/>
    <n v="0"/>
    <n v="0"/>
    <n v="0"/>
    <n v="0"/>
    <m/>
    <m/>
  </r>
  <r>
    <x v="0"/>
    <x v="1"/>
    <x v="0"/>
    <d v="2021-12-27T00:00:00"/>
    <d v="2021-12-31T00:00:00"/>
    <x v="1"/>
    <x v="6"/>
    <x v="21"/>
    <s v="W53"/>
    <x v="21"/>
    <s v="12SIM00006"/>
    <m/>
    <s v="Export"/>
    <x v="1"/>
    <x v="4"/>
    <s v="KI"/>
    <x v="1"/>
    <n v="0"/>
    <n v="0"/>
    <n v="0"/>
    <n v="0"/>
    <m/>
    <m/>
    <n v="0"/>
    <n v="0"/>
    <n v="0"/>
    <n v="0"/>
    <m/>
    <m/>
  </r>
  <r>
    <x v="0"/>
    <x v="1"/>
    <x v="0"/>
    <d v="2021-12-27T00:00:00"/>
    <d v="2021-12-31T00:00:00"/>
    <x v="1"/>
    <x v="6"/>
    <x v="21"/>
    <s v="W53"/>
    <x v="21"/>
    <s v="12THB00001"/>
    <m/>
    <s v="Export"/>
    <x v="1"/>
    <x v="4"/>
    <s v=""/>
    <x v="1"/>
    <n v="0"/>
    <n v="0"/>
    <n v="0"/>
    <n v="0"/>
    <m/>
    <m/>
    <n v="0"/>
    <n v="0"/>
    <n v="0"/>
    <n v="0"/>
    <m/>
    <m/>
  </r>
  <r>
    <x v="0"/>
    <x v="1"/>
    <x v="0"/>
    <d v="2021-12-27T00:00:00"/>
    <d v="2021-12-31T00:00:00"/>
    <x v="1"/>
    <x v="6"/>
    <x v="21"/>
    <s v="W53"/>
    <x v="21"/>
    <s v="12THB00002"/>
    <m/>
    <s v="Export"/>
    <x v="1"/>
    <x v="4"/>
    <s v=""/>
    <x v="1"/>
    <n v="0"/>
    <n v="0"/>
    <n v="0"/>
    <n v="0"/>
    <m/>
    <m/>
    <n v="0"/>
    <n v="0"/>
    <n v="0"/>
    <n v="0"/>
    <m/>
    <m/>
  </r>
  <r>
    <x v="0"/>
    <x v="1"/>
    <x v="0"/>
    <d v="2021-12-27T00:00:00"/>
    <d v="2021-12-31T00:00:00"/>
    <x v="1"/>
    <x v="6"/>
    <x v="21"/>
    <s v="W53"/>
    <x v="21"/>
    <s v="12THB00006"/>
    <m/>
    <s v="Export"/>
    <x v="1"/>
    <x v="4"/>
    <s v="KI"/>
    <x v="1"/>
    <n v="0"/>
    <n v="0"/>
    <n v="0"/>
    <n v="0"/>
    <m/>
    <m/>
    <n v="0"/>
    <n v="0"/>
    <n v="0"/>
    <n v="0"/>
    <m/>
    <m/>
  </r>
  <r>
    <x v="0"/>
    <x v="1"/>
    <x v="0"/>
    <d v="2021-12-27T00:00:00"/>
    <d v="2021-12-31T00:00:00"/>
    <x v="1"/>
    <x v="6"/>
    <x v="21"/>
    <s v="W53"/>
    <x v="21"/>
    <s v="12THB00007"/>
    <m/>
    <s v="Export"/>
    <x v="1"/>
    <x v="4"/>
    <s v="KI"/>
    <x v="1"/>
    <n v="0"/>
    <n v="0"/>
    <n v="0"/>
    <n v="0"/>
    <m/>
    <m/>
    <n v="0"/>
    <n v="0"/>
    <n v="0"/>
    <n v="0"/>
    <m/>
    <m/>
  </r>
  <r>
    <x v="0"/>
    <x v="1"/>
    <x v="0"/>
    <d v="2021-12-27T00:00:00"/>
    <d v="2021-12-31T00:00:00"/>
    <x v="1"/>
    <x v="6"/>
    <x v="21"/>
    <s v="W53"/>
    <x v="21"/>
    <s v="12THB00009"/>
    <m/>
    <s v="Export"/>
    <x v="1"/>
    <x v="4"/>
    <s v="KI"/>
    <x v="1"/>
    <n v="0"/>
    <n v="0"/>
    <n v="0"/>
    <n v="0"/>
    <m/>
    <m/>
    <n v="0"/>
    <n v="0"/>
    <n v="0"/>
    <n v="0"/>
    <m/>
    <m/>
  </r>
  <r>
    <x v="0"/>
    <x v="1"/>
    <x v="0"/>
    <d v="2021-12-27T00:00:00"/>
    <d v="2021-12-31T00:00:00"/>
    <x v="1"/>
    <x v="6"/>
    <x v="21"/>
    <s v="W53"/>
    <x v="21"/>
    <s v="12THB00013"/>
    <m/>
    <s v="Export"/>
    <x v="1"/>
    <x v="4"/>
    <s v="KI"/>
    <x v="1"/>
    <n v="0"/>
    <n v="0"/>
    <n v="0"/>
    <n v="0"/>
    <m/>
    <m/>
    <n v="0"/>
    <n v="0"/>
    <n v="0"/>
    <n v="0"/>
    <m/>
    <m/>
  </r>
  <r>
    <x v="0"/>
    <x v="1"/>
    <x v="0"/>
    <d v="2021-12-27T00:00:00"/>
    <d v="2021-12-31T00:00:00"/>
    <x v="1"/>
    <x v="6"/>
    <x v="21"/>
    <s v="W53"/>
    <x v="21"/>
    <s v="11VMB00335"/>
    <m/>
    <s v="Domestic"/>
    <x v="2"/>
    <x v="5"/>
    <s v="Se"/>
    <x v="0"/>
    <n v="390"/>
    <n v="0"/>
    <n v="390"/>
    <n v="0"/>
    <m/>
    <m/>
    <n v="390"/>
    <n v="0"/>
    <n v="390"/>
    <n v="0"/>
    <m/>
    <m/>
  </r>
  <r>
    <x v="0"/>
    <x v="1"/>
    <x v="0"/>
    <d v="2021-12-27T00:00:00"/>
    <d v="2021-12-31T00:00:00"/>
    <x v="1"/>
    <x v="6"/>
    <x v="21"/>
    <s v="W53"/>
    <x v="21"/>
    <s v="TPCEBG010"/>
    <m/>
    <s v="Domestic"/>
    <x v="2"/>
    <x v="6"/>
    <s v="Ha"/>
    <x v="0"/>
    <n v="3000"/>
    <n v="2152.6000000000004"/>
    <n v="847.39999999999964"/>
    <n v="0.71753333333333347"/>
    <m/>
    <m/>
    <n v="3000"/>
    <n v="2152.6000000000004"/>
    <n v="847.39999999999964"/>
    <n v="0.71753333333333347"/>
    <m/>
    <m/>
  </r>
  <r>
    <x v="0"/>
    <x v="1"/>
    <x v="0"/>
    <d v="2021-12-27T00:00:00"/>
    <d v="2021-12-31T00:00:00"/>
    <x v="1"/>
    <x v="6"/>
    <x v="21"/>
    <s v="W53"/>
    <x v="21"/>
    <s v="TPCEMI001"/>
    <m/>
    <s v="Domestic"/>
    <x v="2"/>
    <x v="6"/>
    <s v="Fr"/>
    <x v="0"/>
    <n v="0"/>
    <n v="0"/>
    <n v="0"/>
    <n v="0"/>
    <m/>
    <m/>
    <n v="0"/>
    <n v="0"/>
    <n v="0"/>
    <n v="0"/>
    <m/>
    <m/>
  </r>
  <r>
    <x v="0"/>
    <x v="1"/>
    <x v="0"/>
    <d v="2021-12-27T00:00:00"/>
    <d v="2021-12-31T00:00:00"/>
    <x v="1"/>
    <x v="6"/>
    <x v="21"/>
    <s v="W53"/>
    <x v="21"/>
    <s v="TPCERB001"/>
    <m/>
    <s v="Domestic"/>
    <x v="2"/>
    <x v="5"/>
    <s v="Se"/>
    <x v="0"/>
    <n v="640"/>
    <n v="806.5"/>
    <n v="166.5"/>
    <n v="0.73984375000000002"/>
    <m/>
    <m/>
    <n v="640"/>
    <n v="806.5"/>
    <n v="166.5"/>
    <n v="0.73984375000000002"/>
    <m/>
    <m/>
  </r>
  <r>
    <x v="0"/>
    <x v="1"/>
    <x v="0"/>
    <d v="2021-12-27T00:00:00"/>
    <d v="2021-12-31T00:00:00"/>
    <x v="1"/>
    <x v="6"/>
    <x v="21"/>
    <s v="W53"/>
    <x v="21"/>
    <s v="TPCERB001"/>
    <m/>
    <s v="Domestic"/>
    <x v="2"/>
    <x v="5"/>
    <s v="Se"/>
    <x v="0"/>
    <n v="0"/>
    <n v="806.5"/>
    <n v="806.5"/>
    <n v="0"/>
    <m/>
    <m/>
    <n v="640"/>
    <n v="806.5"/>
    <n v="166.5"/>
    <n v="0.73984375000000002"/>
    <m/>
    <m/>
  </r>
  <r>
    <x v="0"/>
    <x v="1"/>
    <x v="0"/>
    <d v="2021-12-27T00:00:00"/>
    <d v="2021-12-31T00:00:00"/>
    <x v="1"/>
    <x v="6"/>
    <x v="21"/>
    <s v="W53"/>
    <x v="21"/>
    <s v="TPCERB002"/>
    <m/>
    <s v="Domestic"/>
    <x v="2"/>
    <x v="5"/>
    <s v="Se"/>
    <x v="0"/>
    <n v="0"/>
    <n v="0"/>
    <n v="0"/>
    <n v="0"/>
    <m/>
    <m/>
    <n v="0"/>
    <n v="0"/>
    <n v="0"/>
    <n v="0"/>
    <m/>
    <m/>
  </r>
  <r>
    <x v="0"/>
    <x v="1"/>
    <x v="0"/>
    <d v="2021-12-27T00:00:00"/>
    <d v="2021-12-31T00:00:00"/>
    <x v="1"/>
    <x v="6"/>
    <x v="21"/>
    <s v="W53"/>
    <x v="21"/>
    <s v="TPCERB002"/>
    <m/>
    <s v="Domestic"/>
    <x v="2"/>
    <x v="5"/>
    <s v="Se"/>
    <x v="0"/>
    <n v="0"/>
    <n v="0"/>
    <n v="0"/>
    <n v="0"/>
    <m/>
    <m/>
    <n v="0"/>
    <n v="0"/>
    <n v="0"/>
    <n v="0"/>
    <m/>
    <m/>
  </r>
  <r>
    <x v="0"/>
    <x v="1"/>
    <x v="0"/>
    <d v="2021-12-27T00:00:00"/>
    <d v="2021-12-31T00:00:00"/>
    <x v="1"/>
    <x v="6"/>
    <x v="21"/>
    <s v="W53"/>
    <x v="21"/>
    <s v="TPCERB003"/>
    <m/>
    <s v="Domestic"/>
    <x v="2"/>
    <x v="5"/>
    <s v=""/>
    <x v="0"/>
    <n v="0"/>
    <n v="0"/>
    <n v="0"/>
    <n v="0"/>
    <m/>
    <m/>
    <n v="0"/>
    <n v="0"/>
    <n v="0"/>
    <n v="0"/>
    <m/>
    <m/>
  </r>
  <r>
    <x v="0"/>
    <x v="1"/>
    <x v="0"/>
    <d v="2021-12-27T00:00:00"/>
    <d v="2021-12-31T00:00:00"/>
    <x v="1"/>
    <x v="6"/>
    <x v="21"/>
    <s v="W53"/>
    <x v="21"/>
    <s v="TPCERB003"/>
    <m/>
    <s v="Domestic"/>
    <x v="2"/>
    <x v="5"/>
    <s v=""/>
    <x v="0"/>
    <n v="0"/>
    <n v="0"/>
    <n v="0"/>
    <n v="0"/>
    <m/>
    <m/>
    <n v="0"/>
    <n v="0"/>
    <n v="0"/>
    <n v="0"/>
    <m/>
    <m/>
  </r>
  <r>
    <x v="0"/>
    <x v="1"/>
    <x v="0"/>
    <d v="2021-12-27T00:00:00"/>
    <d v="2021-12-31T00:00:00"/>
    <x v="1"/>
    <x v="6"/>
    <x v="21"/>
    <s v="W53"/>
    <x v="21"/>
    <s v="11VMB00273"/>
    <m/>
    <s v="Domestic"/>
    <x v="3"/>
    <x v="6"/>
    <s v="Fi"/>
    <x v="0"/>
    <n v="1000"/>
    <n v="1040"/>
    <n v="40"/>
    <n v="0.96"/>
    <m/>
    <m/>
    <n v="1000"/>
    <n v="1040"/>
    <n v="40"/>
    <n v="0.96"/>
    <m/>
    <m/>
  </r>
  <r>
    <x v="0"/>
    <x v="1"/>
    <x v="0"/>
    <d v="2021-12-27T00:00:00"/>
    <d v="2021-12-31T00:00:00"/>
    <x v="1"/>
    <x v="6"/>
    <x v="21"/>
    <s v="W53"/>
    <x v="21"/>
    <s v="11VMB00306"/>
    <m/>
    <s v="Domestic"/>
    <x v="3"/>
    <x v="0"/>
    <s v="Semi"/>
    <x v="0"/>
    <n v="0"/>
    <n v="0"/>
    <n v="0"/>
    <n v="0"/>
    <m/>
    <m/>
    <n v="0"/>
    <n v="0"/>
    <n v="0"/>
    <n v="0"/>
    <m/>
    <m/>
  </r>
  <r>
    <x v="0"/>
    <x v="1"/>
    <x v="0"/>
    <d v="2021-12-27T00:00:00"/>
    <d v="2021-12-31T00:00:00"/>
    <x v="1"/>
    <x v="6"/>
    <x v="21"/>
    <s v="W53"/>
    <x v="21"/>
    <s v="11VMB00308"/>
    <m/>
    <s v="Domestic"/>
    <x v="3"/>
    <x v="0"/>
    <s v="Semi"/>
    <x v="0"/>
    <n v="0"/>
    <n v="0"/>
    <n v="0"/>
    <n v="0"/>
    <m/>
    <m/>
    <n v="0"/>
    <n v="0"/>
    <n v="0"/>
    <n v="0"/>
    <m/>
    <m/>
  </r>
  <r>
    <x v="0"/>
    <x v="1"/>
    <x v="0"/>
    <d v="2021-12-27T00:00:00"/>
    <d v="2021-12-31T00:00:00"/>
    <x v="1"/>
    <x v="6"/>
    <x v="21"/>
    <s v="W53"/>
    <x v="21"/>
    <s v="11VMB00309"/>
    <m/>
    <s v="Domestic"/>
    <x v="3"/>
    <x v="0"/>
    <s v="Semi"/>
    <x v="0"/>
    <n v="0"/>
    <n v="0"/>
    <n v="0"/>
    <n v="0"/>
    <m/>
    <m/>
    <n v="0"/>
    <n v="0"/>
    <n v="0"/>
    <n v="0"/>
    <m/>
    <m/>
  </r>
  <r>
    <x v="0"/>
    <x v="1"/>
    <x v="0"/>
    <d v="2021-12-27T00:00:00"/>
    <d v="2021-12-31T00:00:00"/>
    <x v="1"/>
    <x v="6"/>
    <x v="21"/>
    <s v="W53"/>
    <x v="21"/>
    <s v="11VMB00311"/>
    <m/>
    <s v="Domestic"/>
    <x v="3"/>
    <x v="0"/>
    <s v="Semi"/>
    <x v="0"/>
    <n v="0"/>
    <n v="0"/>
    <n v="0"/>
    <n v="0"/>
    <m/>
    <m/>
    <n v="0"/>
    <n v="0"/>
    <n v="0"/>
    <n v="0"/>
    <m/>
    <m/>
  </r>
  <r>
    <x v="0"/>
    <x v="1"/>
    <x v="0"/>
    <d v="2021-12-27T00:00:00"/>
    <d v="2021-12-31T00:00:00"/>
    <x v="1"/>
    <x v="6"/>
    <x v="21"/>
    <s v="W53"/>
    <x v="21"/>
    <s v="11VMB00385"/>
    <m/>
    <s v="Domestic"/>
    <x v="3"/>
    <x v="6"/>
    <s v="Fi"/>
    <x v="0"/>
    <n v="350"/>
    <n v="320"/>
    <n v="30"/>
    <n v="0.91428571428571426"/>
    <m/>
    <m/>
    <n v="350"/>
    <n v="320"/>
    <n v="30"/>
    <n v="0.91428571428571426"/>
    <m/>
    <m/>
  </r>
  <r>
    <x v="0"/>
    <x v="1"/>
    <x v="0"/>
    <d v="2021-12-27T00:00:00"/>
    <d v="2021-12-31T00:00:00"/>
    <x v="1"/>
    <x v="6"/>
    <x v="21"/>
    <s v="W53"/>
    <x v="21"/>
    <s v="BTPCHCB001"/>
    <m/>
    <s v="Domestic"/>
    <x v="3"/>
    <x v="6"/>
    <s v="BT"/>
    <x v="0"/>
    <n v="0"/>
    <n v="0"/>
    <n v="0"/>
    <n v="0"/>
    <m/>
    <m/>
    <n v="0"/>
    <n v="0"/>
    <n v="0"/>
    <n v="0"/>
    <m/>
    <m/>
  </r>
  <r>
    <x v="0"/>
    <x v="1"/>
    <x v="0"/>
    <d v="2021-12-27T00:00:00"/>
    <d v="2021-12-31T00:00:00"/>
    <x v="1"/>
    <x v="6"/>
    <x v="21"/>
    <s v="W53"/>
    <x v="21"/>
    <s v="BTPOHYBM01"/>
    <m/>
    <s v="Domestic"/>
    <x v="3"/>
    <x v="0"/>
    <s v="Semi"/>
    <x v="0"/>
    <n v="0"/>
    <n v="0"/>
    <n v="0"/>
    <n v="0"/>
    <m/>
    <m/>
    <n v="0"/>
    <n v="0"/>
    <n v="0"/>
    <n v="0"/>
    <m/>
    <m/>
  </r>
  <r>
    <x v="0"/>
    <x v="1"/>
    <x v="0"/>
    <d v="2021-12-27T00:00:00"/>
    <d v="2021-12-31T00:00:00"/>
    <x v="1"/>
    <x v="6"/>
    <x v="21"/>
    <s v="W53"/>
    <x v="21"/>
    <s v="HHCEBV004"/>
    <m/>
    <s v="Domestic"/>
    <x v="3"/>
    <x v="7"/>
    <s v="Ba"/>
    <x v="0"/>
    <n v="300"/>
    <n v="293"/>
    <n v="7"/>
    <n v="0.97666666666666668"/>
    <m/>
    <m/>
    <n v="300"/>
    <n v="293"/>
    <n v="7"/>
    <n v="0.97666666666666668"/>
    <m/>
    <m/>
  </r>
  <r>
    <x v="0"/>
    <x v="1"/>
    <x v="0"/>
    <d v="2021-12-27T00:00:00"/>
    <d v="2021-12-31T00:00:00"/>
    <x v="1"/>
    <x v="6"/>
    <x v="21"/>
    <s v="W53"/>
    <x v="21"/>
    <s v="HHCECV006"/>
    <m/>
    <s v="Domestic"/>
    <x v="3"/>
    <x v="7"/>
    <s v="Ba"/>
    <x v="0"/>
    <n v="2050"/>
    <n v="1996"/>
    <n v="54"/>
    <n v="0.97365853658536583"/>
    <m/>
    <m/>
    <n v="2050"/>
    <n v="1996"/>
    <n v="54"/>
    <n v="0.97365853658536583"/>
    <m/>
    <m/>
  </r>
  <r>
    <x v="0"/>
    <x v="1"/>
    <x v="0"/>
    <d v="2021-12-27T00:00:00"/>
    <d v="2021-12-31T00:00:00"/>
    <x v="1"/>
    <x v="6"/>
    <x v="21"/>
    <s v="W53"/>
    <x v="21"/>
    <s v="HHCEXX001"/>
    <m/>
    <s v="Domestic"/>
    <x v="3"/>
    <x v="5"/>
    <s v="Sa"/>
    <x v="3"/>
    <n v="4920"/>
    <n v="0"/>
    <n v="4920"/>
    <n v="0"/>
    <m/>
    <m/>
    <n v="170"/>
    <n v="0"/>
    <n v="170"/>
    <n v="0"/>
    <m/>
    <m/>
  </r>
  <r>
    <x v="0"/>
    <x v="1"/>
    <x v="0"/>
    <d v="2021-12-27T00:00:00"/>
    <d v="2021-12-31T00:00:00"/>
    <x v="1"/>
    <x v="6"/>
    <x v="21"/>
    <s v="W53"/>
    <x v="21"/>
    <s v="HHCEXX003"/>
    <m/>
    <s v="Domestic"/>
    <x v="3"/>
    <x v="5"/>
    <s v="Sa"/>
    <x v="3"/>
    <n v="0"/>
    <n v="0"/>
    <n v="0"/>
    <n v="0"/>
    <m/>
    <m/>
    <n v="170"/>
    <n v="0"/>
    <n v="170"/>
    <n v="0"/>
    <m/>
    <m/>
  </r>
  <r>
    <x v="0"/>
    <x v="1"/>
    <x v="0"/>
    <d v="2021-12-27T00:00:00"/>
    <d v="2021-12-31T00:00:00"/>
    <x v="1"/>
    <x v="6"/>
    <x v="21"/>
    <s v="W53"/>
    <x v="21"/>
    <s v="HHCEXX010"/>
    <m/>
    <s v="Domestic"/>
    <x v="3"/>
    <x v="5"/>
    <s v="Sa"/>
    <x v="3"/>
    <n v="0"/>
    <n v="4558"/>
    <n v="4558"/>
    <n v="0"/>
    <m/>
    <m/>
    <n v="4000"/>
    <n v="4558"/>
    <n v="558"/>
    <n v="0.86050000000000004"/>
    <m/>
    <m/>
  </r>
  <r>
    <x v="0"/>
    <x v="1"/>
    <x v="0"/>
    <d v="2021-12-27T00:00:00"/>
    <d v="2021-12-31T00:00:00"/>
    <x v="1"/>
    <x v="6"/>
    <x v="21"/>
    <s v="W53"/>
    <x v="21"/>
    <s v="TPCEBV001"/>
    <m/>
    <s v="Domestic"/>
    <x v="3"/>
    <x v="7"/>
    <s v="Ba"/>
    <x v="0"/>
    <n v="500"/>
    <n v="503"/>
    <n v="3"/>
    <n v="0.99399999999999999"/>
    <m/>
    <m/>
    <n v="500"/>
    <n v="503"/>
    <n v="3"/>
    <n v="0.99399999999999999"/>
    <m/>
    <m/>
  </r>
  <r>
    <x v="0"/>
    <x v="1"/>
    <x v="0"/>
    <d v="2021-12-27T00:00:00"/>
    <d v="2021-12-31T00:00:00"/>
    <x v="1"/>
    <x v="6"/>
    <x v="21"/>
    <s v="W53"/>
    <x v="21"/>
    <s v="TPCEBV017"/>
    <m/>
    <s v="Domestic"/>
    <x v="3"/>
    <x v="7"/>
    <s v="Ba"/>
    <x v="0"/>
    <n v="800"/>
    <n v="832"/>
    <n v="32"/>
    <n v="0.96"/>
    <m/>
    <m/>
    <n v="800"/>
    <n v="832"/>
    <n v="32"/>
    <n v="0.96"/>
    <m/>
    <m/>
  </r>
  <r>
    <x v="0"/>
    <x v="1"/>
    <x v="0"/>
    <d v="2021-12-27T00:00:00"/>
    <d v="2021-12-31T00:00:00"/>
    <x v="1"/>
    <x v="6"/>
    <x v="21"/>
    <s v="W53"/>
    <x v="21"/>
    <s v="TPCECB004"/>
    <m/>
    <s v="Domestic"/>
    <x v="3"/>
    <x v="8"/>
    <s v="Vi"/>
    <x v="0"/>
    <n v="250"/>
    <n v="254"/>
    <n v="4"/>
    <n v="0.98399999999999999"/>
    <m/>
    <m/>
    <n v="250"/>
    <n v="254"/>
    <n v="4"/>
    <n v="0.98399999999999999"/>
    <m/>
    <m/>
  </r>
  <r>
    <x v="0"/>
    <x v="1"/>
    <x v="0"/>
    <d v="2021-12-27T00:00:00"/>
    <d v="2021-12-31T00:00:00"/>
    <x v="1"/>
    <x v="6"/>
    <x v="21"/>
    <s v="W53"/>
    <x v="21"/>
    <s v="TPCECC006"/>
    <m/>
    <s v="Domestic"/>
    <x v="3"/>
    <x v="6"/>
    <s v="Fi"/>
    <x v="0"/>
    <n v="0"/>
    <n v="0"/>
    <n v="0"/>
    <n v="0"/>
    <m/>
    <m/>
    <n v="0"/>
    <n v="0"/>
    <n v="0"/>
    <n v="0"/>
    <m/>
    <m/>
  </r>
  <r>
    <x v="0"/>
    <x v="1"/>
    <x v="0"/>
    <d v="2021-12-27T00:00:00"/>
    <d v="2021-12-31T00:00:00"/>
    <x v="1"/>
    <x v="6"/>
    <x v="21"/>
    <s v="W53"/>
    <x v="21"/>
    <s v="TPCECL035"/>
    <m/>
    <s v="Domestic"/>
    <x v="3"/>
    <x v="8"/>
    <s v="Vi"/>
    <x v="0"/>
    <n v="1320"/>
    <n v="1291"/>
    <n v="29"/>
    <n v="0.97803030303030303"/>
    <m/>
    <m/>
    <n v="1320"/>
    <n v="1291"/>
    <n v="29"/>
    <n v="0.97803030303030303"/>
    <m/>
    <m/>
  </r>
  <r>
    <x v="0"/>
    <x v="1"/>
    <x v="0"/>
    <d v="2021-12-27T00:00:00"/>
    <d v="2021-12-31T00:00:00"/>
    <x v="1"/>
    <x v="6"/>
    <x v="21"/>
    <s v="W53"/>
    <x v="21"/>
    <s v="TPCECL037"/>
    <m/>
    <s v="Domestic"/>
    <x v="3"/>
    <x v="8"/>
    <s v="Vi"/>
    <x v="0"/>
    <n v="200"/>
    <n v="201"/>
    <n v="1"/>
    <n v="0.995"/>
    <m/>
    <m/>
    <n v="200"/>
    <n v="201"/>
    <n v="1"/>
    <n v="0.995"/>
    <m/>
    <m/>
  </r>
  <r>
    <x v="0"/>
    <x v="1"/>
    <x v="0"/>
    <d v="2021-12-27T00:00:00"/>
    <d v="2021-12-31T00:00:00"/>
    <x v="1"/>
    <x v="6"/>
    <x v="21"/>
    <s v="W53"/>
    <x v="21"/>
    <s v="TPCECL038"/>
    <m/>
    <s v="Domestic"/>
    <x v="3"/>
    <x v="8"/>
    <s v="Vi"/>
    <x v="0"/>
    <n v="3400"/>
    <n v="3885"/>
    <n v="485"/>
    <n v="0.85735294117647065"/>
    <m/>
    <m/>
    <n v="3900"/>
    <n v="3885"/>
    <n v="15"/>
    <n v="0.99615384615384617"/>
    <m/>
    <m/>
  </r>
  <r>
    <x v="0"/>
    <x v="1"/>
    <x v="0"/>
    <d v="2021-12-27T00:00:00"/>
    <d v="2021-12-31T00:00:00"/>
    <x v="1"/>
    <x v="6"/>
    <x v="21"/>
    <s v="W53"/>
    <x v="21"/>
    <s v="TPCECL042"/>
    <m/>
    <s v="Domestic"/>
    <x v="3"/>
    <x v="8"/>
    <s v="Vi"/>
    <x v="0"/>
    <n v="0"/>
    <n v="215"/>
    <n v="215"/>
    <n v="0"/>
    <m/>
    <m/>
    <n v="200"/>
    <n v="215"/>
    <n v="15"/>
    <n v="0.92500000000000004"/>
    <m/>
    <m/>
  </r>
  <r>
    <x v="0"/>
    <x v="1"/>
    <x v="0"/>
    <d v="2021-12-27T00:00:00"/>
    <d v="2021-12-31T00:00:00"/>
    <x v="1"/>
    <x v="6"/>
    <x v="21"/>
    <s v="W53"/>
    <x v="21"/>
    <s v="TPCECL043"/>
    <m/>
    <s v="Domestic"/>
    <x v="3"/>
    <x v="8"/>
    <s v="Vi"/>
    <x v="0"/>
    <n v="100"/>
    <n v="104"/>
    <n v="4"/>
    <n v="0.96"/>
    <m/>
    <m/>
    <n v="100"/>
    <n v="104"/>
    <n v="4"/>
    <n v="0.96"/>
    <m/>
    <m/>
  </r>
  <r>
    <x v="0"/>
    <x v="1"/>
    <x v="0"/>
    <d v="2021-12-27T00:00:00"/>
    <d v="2021-12-31T00:00:00"/>
    <x v="1"/>
    <x v="6"/>
    <x v="21"/>
    <s v="W53"/>
    <x v="21"/>
    <s v="TPCECL044"/>
    <m/>
    <s v="Domestic"/>
    <x v="3"/>
    <x v="8"/>
    <s v="Vi"/>
    <x v="0"/>
    <n v="250"/>
    <n v="256"/>
    <n v="6"/>
    <n v="0.97599999999999998"/>
    <m/>
    <m/>
    <n v="250"/>
    <n v="256"/>
    <n v="6"/>
    <n v="0.97599999999999998"/>
    <m/>
    <m/>
  </r>
  <r>
    <x v="0"/>
    <x v="1"/>
    <x v="0"/>
    <d v="2021-12-27T00:00:00"/>
    <d v="2021-12-31T00:00:00"/>
    <x v="1"/>
    <x v="6"/>
    <x v="21"/>
    <s v="W53"/>
    <x v="21"/>
    <s v="TPCECL045"/>
    <m/>
    <s v="Domestic"/>
    <x v="3"/>
    <x v="8"/>
    <s v="Vi"/>
    <x v="0"/>
    <n v="1050"/>
    <n v="1990"/>
    <n v="940"/>
    <n v="0.10476190476190472"/>
    <m/>
    <m/>
    <n v="1050"/>
    <n v="1990"/>
    <n v="940"/>
    <n v="0.10476190476190472"/>
    <m/>
    <m/>
  </r>
  <r>
    <x v="0"/>
    <x v="1"/>
    <x v="0"/>
    <d v="2021-12-27T00:00:00"/>
    <d v="2021-12-31T00:00:00"/>
    <x v="1"/>
    <x v="6"/>
    <x v="21"/>
    <s v="W53"/>
    <x v="21"/>
    <s v="TPCECL046"/>
    <m/>
    <s v="Domestic"/>
    <x v="3"/>
    <x v="8"/>
    <s v="Vi"/>
    <x v="0"/>
    <n v="2800"/>
    <n v="2727"/>
    <n v="73"/>
    <n v="0.97392857142857148"/>
    <m/>
    <m/>
    <n v="2800"/>
    <n v="2727"/>
    <n v="73"/>
    <n v="0.97392857142857148"/>
    <m/>
    <m/>
  </r>
  <r>
    <x v="0"/>
    <x v="1"/>
    <x v="0"/>
    <d v="2021-12-27T00:00:00"/>
    <d v="2021-12-31T00:00:00"/>
    <x v="1"/>
    <x v="6"/>
    <x v="21"/>
    <s v="W53"/>
    <x v="21"/>
    <s v="TPCECLT39"/>
    <m/>
    <s v="Domestic"/>
    <x v="3"/>
    <x v="8"/>
    <s v="Vi"/>
    <x v="0"/>
    <n v="0"/>
    <n v="0"/>
    <n v="0"/>
    <n v="0"/>
    <m/>
    <m/>
    <n v="0"/>
    <n v="0"/>
    <n v="0"/>
    <n v="0"/>
    <m/>
    <m/>
  </r>
  <r>
    <x v="0"/>
    <x v="1"/>
    <x v="0"/>
    <d v="2021-12-27T00:00:00"/>
    <d v="2021-12-31T00:00:00"/>
    <x v="1"/>
    <x v="6"/>
    <x v="21"/>
    <s v="W53"/>
    <x v="21"/>
    <s v="TPCECV001"/>
    <m/>
    <s v="Domestic"/>
    <x v="3"/>
    <x v="7"/>
    <s v="Ba"/>
    <x v="0"/>
    <n v="800"/>
    <n v="0"/>
    <n v="800"/>
    <n v="0"/>
    <m/>
    <m/>
    <n v="800"/>
    <n v="0"/>
    <n v="800"/>
    <n v="0"/>
    <m/>
    <m/>
  </r>
  <r>
    <x v="0"/>
    <x v="1"/>
    <x v="0"/>
    <d v="2021-12-27T00:00:00"/>
    <d v="2021-12-31T00:00:00"/>
    <x v="1"/>
    <x v="6"/>
    <x v="21"/>
    <s v="W53"/>
    <x v="21"/>
    <s v="TPCECV002"/>
    <m/>
    <s v="Domestic"/>
    <x v="3"/>
    <x v="7"/>
    <s v="Ba"/>
    <x v="0"/>
    <n v="500"/>
    <n v="0"/>
    <n v="500"/>
    <n v="0"/>
    <m/>
    <m/>
    <n v="500"/>
    <n v="0"/>
    <n v="500"/>
    <n v="0"/>
    <m/>
    <m/>
  </r>
  <r>
    <x v="0"/>
    <x v="1"/>
    <x v="0"/>
    <d v="2021-12-27T00:00:00"/>
    <d v="2021-12-31T00:00:00"/>
    <x v="1"/>
    <x v="6"/>
    <x v="21"/>
    <s v="W53"/>
    <x v="21"/>
    <s v="TPCECV022"/>
    <m/>
    <s v="Domestic"/>
    <x v="3"/>
    <x v="7"/>
    <s v="Ba"/>
    <x v="0"/>
    <n v="2000"/>
    <n v="0"/>
    <n v="2000"/>
    <n v="0"/>
    <m/>
    <m/>
    <n v="2000"/>
    <n v="0"/>
    <n v="2000"/>
    <n v="0"/>
    <m/>
    <m/>
  </r>
  <r>
    <x v="0"/>
    <x v="1"/>
    <x v="0"/>
    <d v="2021-12-27T00:00:00"/>
    <d v="2021-12-31T00:00:00"/>
    <x v="1"/>
    <x v="6"/>
    <x v="21"/>
    <s v="W53"/>
    <x v="21"/>
    <s v="TPCELT001"/>
    <m/>
    <s v="Domestic"/>
    <x v="3"/>
    <x v="7"/>
    <s v="Ba"/>
    <x v="0"/>
    <n v="1500"/>
    <n v="1213.8"/>
    <n v="286.20000000000005"/>
    <n v="0.80919999999999992"/>
    <m/>
    <m/>
    <n v="1500"/>
    <n v="1213.8"/>
    <n v="286.20000000000005"/>
    <n v="0.80919999999999992"/>
    <m/>
    <m/>
  </r>
  <r>
    <x v="0"/>
    <x v="1"/>
    <x v="0"/>
    <d v="2021-12-27T00:00:00"/>
    <d v="2021-12-31T00:00:00"/>
    <x v="1"/>
    <x v="6"/>
    <x v="21"/>
    <s v="W53"/>
    <x v="21"/>
    <s v="TPCEMM001"/>
    <m/>
    <s v="Domestic"/>
    <x v="3"/>
    <x v="9"/>
    <s v="Me"/>
    <x v="0"/>
    <n v="4000"/>
    <n v="3977.8"/>
    <n v="22.199999999999818"/>
    <n v="0.99445000000000006"/>
    <m/>
    <m/>
    <n v="4000"/>
    <n v="3977.8"/>
    <n v="22.199999999999818"/>
    <n v="0.99445000000000006"/>
    <m/>
    <m/>
  </r>
  <r>
    <x v="0"/>
    <x v="1"/>
    <x v="0"/>
    <d v="2021-12-27T00:00:00"/>
    <d v="2021-12-31T00:00:00"/>
    <x v="1"/>
    <x v="6"/>
    <x v="21"/>
    <s v="W53"/>
    <x v="21"/>
    <s v="TPCEMM003"/>
    <m/>
    <s v="Domestic"/>
    <x v="3"/>
    <x v="9"/>
    <s v="Me"/>
    <x v="0"/>
    <n v="1200"/>
    <n v="814.4"/>
    <n v="385.6"/>
    <n v="0.67866666666666664"/>
    <m/>
    <m/>
    <n v="800"/>
    <n v="814.4"/>
    <n v="14.399999999999977"/>
    <n v="0.98199999999999998"/>
    <m/>
    <m/>
  </r>
  <r>
    <x v="0"/>
    <x v="1"/>
    <x v="0"/>
    <d v="2021-12-27T00:00:00"/>
    <d v="2021-12-31T00:00:00"/>
    <x v="1"/>
    <x v="6"/>
    <x v="21"/>
    <s v="W53"/>
    <x v="21"/>
    <s v="TPCTOHYB01"/>
    <m/>
    <s v="Domestic"/>
    <x v="3"/>
    <x v="2"/>
    <s v="Re"/>
    <x v="0"/>
    <n v="0"/>
    <n v="0"/>
    <n v="0"/>
    <n v="0"/>
    <m/>
    <m/>
    <n v="0"/>
    <n v="0"/>
    <n v="0"/>
    <n v="0"/>
    <m/>
    <m/>
  </r>
  <r>
    <x v="0"/>
    <x v="1"/>
    <x v="0"/>
    <d v="2021-12-27T00:00:00"/>
    <d v="2021-12-31T00:00:00"/>
    <x v="1"/>
    <x v="6"/>
    <x v="21"/>
    <s v="W53"/>
    <x v="21"/>
    <s v="TPCTOHYB02"/>
    <m/>
    <s v="Domestic"/>
    <x v="3"/>
    <x v="2"/>
    <s v="Re"/>
    <x v="0"/>
    <n v="0"/>
    <n v="0"/>
    <n v="0"/>
    <n v="0"/>
    <m/>
    <m/>
    <n v="0"/>
    <n v="0"/>
    <n v="0"/>
    <n v="0"/>
    <m/>
    <m/>
  </r>
  <r>
    <x v="0"/>
    <x v="1"/>
    <x v="0"/>
    <d v="2021-12-27T00:00:00"/>
    <d v="2021-12-31T00:00:00"/>
    <x v="1"/>
    <x v="6"/>
    <x v="21"/>
    <s v="W53"/>
    <x v="21"/>
    <s v="TPCTOHYB04"/>
    <m/>
    <s v="Domestic"/>
    <x v="3"/>
    <x v="2"/>
    <s v="Re"/>
    <x v="0"/>
    <n v="0"/>
    <n v="0"/>
    <n v="0"/>
    <n v="0"/>
    <m/>
    <m/>
    <n v="0"/>
    <n v="0"/>
    <n v="0"/>
    <n v="0"/>
    <m/>
    <m/>
  </r>
  <r>
    <x v="0"/>
    <x v="1"/>
    <x v="0"/>
    <d v="2021-12-27T00:00:00"/>
    <d v="2021-12-31T00:00:00"/>
    <x v="1"/>
    <x v="6"/>
    <x v="21"/>
    <s v="W53"/>
    <x v="21"/>
    <s v="11VMB00431"/>
    <m/>
    <s v="Domestic"/>
    <x v="4"/>
    <x v="10"/>
    <s v="K-"/>
    <x v="1"/>
    <n v="0"/>
    <n v="0"/>
    <n v="0"/>
    <n v="0"/>
    <m/>
    <m/>
    <n v="0"/>
    <n v="0"/>
    <n v="0"/>
    <n v="0"/>
    <m/>
    <m/>
  </r>
  <r>
    <x v="0"/>
    <x v="1"/>
    <x v="0"/>
    <d v="2021-12-27T00:00:00"/>
    <d v="2021-12-31T00:00:00"/>
    <x v="1"/>
    <x v="6"/>
    <x v="21"/>
    <s v="W53"/>
    <x v="21"/>
    <s v="11VMB00434"/>
    <m/>
    <s v="Domestic"/>
    <x v="4"/>
    <x v="10"/>
    <s v="K-"/>
    <x v="1"/>
    <n v="0"/>
    <n v="0"/>
    <n v="0"/>
    <n v="0"/>
    <m/>
    <m/>
    <n v="0"/>
    <n v="0"/>
    <n v="0"/>
    <n v="0"/>
    <m/>
    <m/>
  </r>
  <r>
    <x v="0"/>
    <x v="1"/>
    <x v="0"/>
    <d v="2021-12-27T00:00:00"/>
    <d v="2021-12-31T00:00:00"/>
    <x v="1"/>
    <x v="6"/>
    <x v="21"/>
    <s v="W53"/>
    <x v="21"/>
    <s v="11VMB00437"/>
    <m/>
    <s v="Domestic"/>
    <x v="4"/>
    <x v="10"/>
    <s v="K-"/>
    <x v="1"/>
    <n v="0"/>
    <n v="0"/>
    <n v="0"/>
    <n v="0"/>
    <m/>
    <m/>
    <n v="0"/>
    <n v="0"/>
    <n v="0"/>
    <n v="0"/>
    <m/>
    <m/>
  </r>
  <r>
    <x v="0"/>
    <x v="1"/>
    <x v="0"/>
    <d v="2021-12-27T00:00:00"/>
    <d v="2021-12-31T00:00:00"/>
    <x v="1"/>
    <x v="6"/>
    <x v="21"/>
    <s v="W53"/>
    <x v="21"/>
    <s v="11VMB00440"/>
    <m/>
    <s v="Domestic"/>
    <x v="4"/>
    <x v="10"/>
    <s v="K-"/>
    <x v="1"/>
    <n v="0"/>
    <n v="0"/>
    <n v="0"/>
    <n v="0"/>
    <m/>
    <m/>
    <n v="0"/>
    <n v="0"/>
    <n v="0"/>
    <n v="0"/>
    <m/>
    <m/>
  </r>
  <r>
    <x v="0"/>
    <x v="1"/>
    <x v="0"/>
    <d v="2021-12-27T00:00:00"/>
    <d v="2021-12-31T00:00:00"/>
    <x v="1"/>
    <x v="6"/>
    <x v="21"/>
    <s v="W53"/>
    <x v="21"/>
    <s v="11VMB00342"/>
    <m/>
    <s v="Export"/>
    <x v="5"/>
    <x v="2"/>
    <s v=""/>
    <x v="4"/>
    <n v="10000"/>
    <n v="6277.4"/>
    <n v="3722.6000000000004"/>
    <n v="0.62773999999999996"/>
    <m/>
    <m/>
    <n v="6500"/>
    <n v="6277.4"/>
    <n v="222.60000000000036"/>
    <n v="0.96575384615384607"/>
    <m/>
    <m/>
  </r>
  <r>
    <x v="0"/>
    <x v="1"/>
    <x v="0"/>
    <d v="2021-12-27T00:00:00"/>
    <d v="2021-12-31T00:00:00"/>
    <x v="1"/>
    <x v="6"/>
    <x v="21"/>
    <s v="W53"/>
    <x v="21"/>
    <s v="11VMB00343"/>
    <m/>
    <s v="Domestic"/>
    <x v="5"/>
    <x v="2"/>
    <s v="Ri"/>
    <x v="4"/>
    <n v="5000"/>
    <n v="3046.4"/>
    <n v="1953.6"/>
    <n v="0.60928000000000004"/>
    <m/>
    <m/>
    <n v="4500"/>
    <n v="3046.4"/>
    <n v="1453.6"/>
    <n v="0.67697777777777779"/>
    <m/>
    <m/>
  </r>
  <r>
    <x v="0"/>
    <x v="1"/>
    <x v="0"/>
    <d v="2021-12-27T00:00:00"/>
    <d v="2021-12-31T00:00:00"/>
    <x v="1"/>
    <x v="6"/>
    <x v="21"/>
    <s v="W53"/>
    <x v="21"/>
    <s v="11VMB00344"/>
    <m/>
    <s v="Export"/>
    <x v="5"/>
    <x v="2"/>
    <s v="Ri"/>
    <x v="4"/>
    <n v="5000"/>
    <n v="5715"/>
    <n v="715"/>
    <n v="0.85699999999999998"/>
    <m/>
    <m/>
    <n v="5500"/>
    <n v="5715"/>
    <n v="215"/>
    <n v="0.96090909090909093"/>
    <m/>
    <m/>
  </r>
  <r>
    <x v="0"/>
    <x v="1"/>
    <x v="0"/>
    <d v="2021-12-27T00:00:00"/>
    <d v="2021-12-31T00:00:00"/>
    <x v="1"/>
    <x v="6"/>
    <x v="21"/>
    <s v="W53"/>
    <x v="21"/>
    <s v="11VMB00345"/>
    <m/>
    <s v="Domestic"/>
    <x v="5"/>
    <x v="2"/>
    <s v=""/>
    <x v="4"/>
    <n v="0"/>
    <n v="0"/>
    <n v="0"/>
    <n v="0"/>
    <m/>
    <m/>
    <n v="0"/>
    <n v="0"/>
    <n v="0"/>
    <n v="0"/>
    <m/>
    <m/>
  </r>
  <r>
    <x v="0"/>
    <x v="1"/>
    <x v="0"/>
    <d v="2021-12-27T00:00:00"/>
    <d v="2021-12-31T00:00:00"/>
    <x v="1"/>
    <x v="6"/>
    <x v="21"/>
    <s v="W53"/>
    <x v="21"/>
    <s v="11VMB00405"/>
    <m/>
    <s v="Domestic"/>
    <x v="5"/>
    <x v="10"/>
    <s v=""/>
    <x v="1"/>
    <n v="0"/>
    <n v="0"/>
    <n v="0"/>
    <n v="0"/>
    <m/>
    <m/>
    <n v="0"/>
    <n v="0"/>
    <n v="0"/>
    <n v="0"/>
    <m/>
    <m/>
  </r>
  <r>
    <x v="0"/>
    <x v="1"/>
    <x v="0"/>
    <d v="2021-12-27T00:00:00"/>
    <d v="2021-12-31T00:00:00"/>
    <x v="1"/>
    <x v="6"/>
    <x v="21"/>
    <s v="W53"/>
    <x v="21"/>
    <s v="11VMB00406"/>
    <m/>
    <s v="Domestic"/>
    <x v="5"/>
    <x v="10"/>
    <s v="Co"/>
    <x v="1"/>
    <n v="0"/>
    <n v="0"/>
    <n v="0"/>
    <n v="0"/>
    <m/>
    <m/>
    <n v="0"/>
    <n v="0"/>
    <n v="0"/>
    <n v="0"/>
    <m/>
    <m/>
  </r>
  <r>
    <x v="0"/>
    <x v="1"/>
    <x v="0"/>
    <d v="2021-12-27T00:00:00"/>
    <d v="2021-12-31T00:00:00"/>
    <x v="1"/>
    <x v="6"/>
    <x v="21"/>
    <s v="W53"/>
    <x v="21"/>
    <s v="11VMB00408"/>
    <m/>
    <s v="Domestic"/>
    <x v="5"/>
    <x v="10"/>
    <s v="Co"/>
    <x v="1"/>
    <n v="0"/>
    <n v="0"/>
    <n v="0"/>
    <n v="0"/>
    <m/>
    <m/>
    <n v="0"/>
    <n v="0"/>
    <n v="0"/>
    <n v="0"/>
    <m/>
    <m/>
  </r>
  <r>
    <x v="0"/>
    <x v="1"/>
    <x v="0"/>
    <d v="2021-12-27T00:00:00"/>
    <d v="2021-12-31T00:00:00"/>
    <x v="1"/>
    <x v="6"/>
    <x v="21"/>
    <s v="W53"/>
    <x v="21"/>
    <s v="11VMB00409"/>
    <m/>
    <s v="Domestic"/>
    <x v="5"/>
    <x v="10"/>
    <s v=""/>
    <x v="1"/>
    <n v="0"/>
    <n v="0"/>
    <n v="0"/>
    <n v="0"/>
    <m/>
    <m/>
    <n v="0"/>
    <n v="0"/>
    <n v="0"/>
    <n v="0"/>
    <m/>
    <m/>
  </r>
  <r>
    <x v="0"/>
    <x v="1"/>
    <x v="0"/>
    <d v="2021-12-27T00:00:00"/>
    <d v="2021-12-31T00:00:00"/>
    <x v="1"/>
    <x v="6"/>
    <x v="21"/>
    <s v="W53"/>
    <x v="21"/>
    <s v="12EUR00003"/>
    <m/>
    <s v="Export"/>
    <x v="5"/>
    <x v="10"/>
    <s v=""/>
    <x v="1"/>
    <n v="0"/>
    <n v="0"/>
    <n v="0"/>
    <n v="0"/>
    <m/>
    <m/>
    <n v="0"/>
    <n v="0"/>
    <n v="0"/>
    <n v="0"/>
    <m/>
    <m/>
  </r>
  <r>
    <x v="0"/>
    <x v="1"/>
    <x v="0"/>
    <d v="2021-12-27T00:00:00"/>
    <d v="2021-12-31T00:00:00"/>
    <x v="1"/>
    <x v="6"/>
    <x v="21"/>
    <s v="W53"/>
    <x v="21"/>
    <s v="12EUR00004"/>
    <m/>
    <s v="Export"/>
    <x v="5"/>
    <x v="10"/>
    <s v=""/>
    <x v="1"/>
    <n v="0"/>
    <n v="0"/>
    <n v="0"/>
    <n v="0"/>
    <m/>
    <m/>
    <n v="0"/>
    <n v="0"/>
    <n v="0"/>
    <n v="0"/>
    <m/>
    <m/>
  </r>
  <r>
    <x v="0"/>
    <x v="1"/>
    <x v="0"/>
    <d v="2021-12-27T00:00:00"/>
    <d v="2021-12-31T00:00:00"/>
    <x v="1"/>
    <x v="6"/>
    <x v="21"/>
    <s v="W53"/>
    <x v="21"/>
    <s v="12EUR00005"/>
    <m/>
    <s v="Export"/>
    <x v="5"/>
    <x v="10"/>
    <s v=""/>
    <x v="1"/>
    <n v="0"/>
    <n v="0"/>
    <n v="0"/>
    <n v="0"/>
    <m/>
    <m/>
    <n v="0"/>
    <n v="0"/>
    <n v="0"/>
    <n v="0"/>
    <m/>
    <m/>
  </r>
  <r>
    <x v="0"/>
    <x v="1"/>
    <x v="0"/>
    <d v="2021-12-27T00:00:00"/>
    <d v="2021-12-31T00:00:00"/>
    <x v="1"/>
    <x v="6"/>
    <x v="21"/>
    <s v="W53"/>
    <x v="21"/>
    <s v="12EUR00006"/>
    <m/>
    <s v="Export"/>
    <x v="5"/>
    <x v="10"/>
    <s v=""/>
    <x v="1"/>
    <n v="0"/>
    <n v="0"/>
    <n v="0"/>
    <n v="0"/>
    <m/>
    <m/>
    <n v="0"/>
    <n v="0"/>
    <n v="0"/>
    <n v="0"/>
    <m/>
    <m/>
  </r>
  <r>
    <x v="0"/>
    <x v="1"/>
    <x v="0"/>
    <d v="2021-12-27T00:00:00"/>
    <d v="2021-12-31T00:00:00"/>
    <x v="1"/>
    <x v="6"/>
    <x v="21"/>
    <s v="W53"/>
    <x v="21"/>
    <s v="TPCECC004"/>
    <m/>
    <s v="Domestic"/>
    <x v="5"/>
    <x v="10"/>
    <s v="Co"/>
    <x v="0"/>
    <n v="1200"/>
    <n v="1135.500002"/>
    <n v="64.499998000000005"/>
    <n v="0.94625000166666662"/>
    <m/>
    <m/>
    <n v="1200"/>
    <n v="1135.500002"/>
    <n v="64.499998000000005"/>
    <n v="0.94625000166666662"/>
    <m/>
    <m/>
  </r>
  <r>
    <x v="0"/>
    <x v="1"/>
    <x v="0"/>
    <d v="2021-12-27T00:00:00"/>
    <d v="2021-12-31T00:00:00"/>
    <x v="1"/>
    <x v="6"/>
    <x v="21"/>
    <s v="W53"/>
    <x v="21"/>
    <s v="TPCECC005"/>
    <m/>
    <s v="Domestic"/>
    <x v="5"/>
    <x v="10"/>
    <s v="Co"/>
    <x v="0"/>
    <n v="1800"/>
    <n v="558.000001"/>
    <n v="1241.9999990000001"/>
    <n v="0.31000000055555554"/>
    <m/>
    <m/>
    <n v="1800"/>
    <n v="558.000001"/>
    <n v="1241.9999990000001"/>
    <n v="0.31000000055555554"/>
    <m/>
    <m/>
  </r>
  <r>
    <x v="0"/>
    <x v="1"/>
    <x v="0"/>
    <d v="2021-12-27T00:00:00"/>
    <d v="2021-12-31T00:00:00"/>
    <x v="1"/>
    <x v="6"/>
    <x v="21"/>
    <s v="W53"/>
    <x v="21"/>
    <s v="TPCECC007"/>
    <m/>
    <s v="Domestic"/>
    <x v="5"/>
    <x v="10"/>
    <s v="Co"/>
    <x v="0"/>
    <n v="0"/>
    <n v="0"/>
    <n v="0"/>
    <n v="0"/>
    <m/>
    <m/>
    <n v="0"/>
    <n v="0"/>
    <n v="0"/>
    <n v="0"/>
    <m/>
    <m/>
  </r>
  <r>
    <x v="0"/>
    <x v="1"/>
    <x v="0"/>
    <d v="2021-12-27T00:00:00"/>
    <d v="2021-12-31T00:00:00"/>
    <x v="1"/>
    <x v="6"/>
    <x v="21"/>
    <s v="W53"/>
    <x v="21"/>
    <s v="TRCEOL009"/>
    <m/>
    <s v="Domestic"/>
    <x v="6"/>
    <x v="3"/>
    <s v="Te"/>
    <x v="0"/>
    <n v="0"/>
    <n v="0"/>
    <n v="0"/>
    <n v="0"/>
    <m/>
    <m/>
    <n v="0"/>
    <n v="0"/>
    <n v="0"/>
    <n v="0"/>
    <m/>
    <m/>
  </r>
  <r>
    <x v="0"/>
    <x v="1"/>
    <x v="0"/>
    <d v="2021-12-27T00:00:00"/>
    <d v="2021-12-31T00:00:00"/>
    <x v="1"/>
    <x v="6"/>
    <x v="21"/>
    <s v="W53"/>
    <x v="21"/>
    <s v="TRCEOL024"/>
    <m/>
    <s v="Domestic"/>
    <x v="6"/>
    <x v="3"/>
    <s v="Te"/>
    <x v="0"/>
    <n v="560"/>
    <n v="187.2"/>
    <n v="372.8"/>
    <n v="0.3342857142857143"/>
    <m/>
    <m/>
    <n v="560"/>
    <n v="187.2"/>
    <n v="372.8"/>
    <n v="0.3342857142857143"/>
    <m/>
    <m/>
  </r>
  <r>
    <x v="0"/>
    <x v="1"/>
    <x v="0"/>
    <d v="2021-12-27T00:00:00"/>
    <d v="2021-12-31T00:00:00"/>
    <x v="1"/>
    <x v="6"/>
    <x v="21"/>
    <s v="W53"/>
    <x v="21"/>
    <s v="TRCEOL032"/>
    <m/>
    <s v="Domestic"/>
    <x v="6"/>
    <x v="3"/>
    <s v=""/>
    <x v="0"/>
    <n v="0"/>
    <n v="0"/>
    <n v="0"/>
    <n v="0"/>
    <m/>
    <m/>
    <n v="0"/>
    <n v="0"/>
    <n v="0"/>
    <n v="0"/>
    <m/>
    <m/>
  </r>
  <r>
    <x v="0"/>
    <x v="1"/>
    <x v="0"/>
    <d v="2021-12-27T00:00:00"/>
    <d v="2021-12-31T00:00:00"/>
    <x v="1"/>
    <x v="6"/>
    <x v="21"/>
    <s v="W53"/>
    <x v="21"/>
    <s v="TRCEOL033"/>
    <m/>
    <s v="Domestic"/>
    <x v="6"/>
    <x v="3"/>
    <s v="Te"/>
    <x v="0"/>
    <n v="0"/>
    <n v="0"/>
    <n v="0"/>
    <n v="0"/>
    <m/>
    <m/>
    <n v="0"/>
    <n v="0"/>
    <n v="0"/>
    <n v="0"/>
    <m/>
    <m/>
  </r>
  <r>
    <x v="0"/>
    <x v="1"/>
    <x v="0"/>
    <d v="2021-12-27T00:00:00"/>
    <d v="2021-12-31T00:00:00"/>
    <x v="1"/>
    <x v="6"/>
    <x v="21"/>
    <s v="W53"/>
    <x v="21"/>
    <s v="TRCEOL035"/>
    <m/>
    <s v="Domestic"/>
    <x v="6"/>
    <x v="3"/>
    <s v="Te"/>
    <x v="0"/>
    <n v="0"/>
    <n v="225"/>
    <n v="225"/>
    <n v="0"/>
    <m/>
    <m/>
    <n v="0"/>
    <n v="225"/>
    <n v="225"/>
    <n v="0"/>
    <m/>
    <m/>
  </r>
  <r>
    <x v="0"/>
    <x v="1"/>
    <x v="0"/>
    <d v="2021-12-27T00:00:00"/>
    <d v="2021-12-31T00:00:00"/>
    <x v="1"/>
    <x v="6"/>
    <x v="21"/>
    <s v="W53"/>
    <x v="21"/>
    <s v="TRCEOL037"/>
    <m/>
    <s v="Domestic"/>
    <x v="6"/>
    <x v="3"/>
    <s v=""/>
    <x v="0"/>
    <n v="0"/>
    <n v="0"/>
    <n v="0"/>
    <n v="0"/>
    <m/>
    <m/>
    <n v="0"/>
    <n v="0"/>
    <n v="0"/>
    <n v="0"/>
    <m/>
    <m/>
  </r>
  <r>
    <x v="0"/>
    <x v="1"/>
    <x v="0"/>
    <d v="2021-12-27T00:00:00"/>
    <d v="2021-12-31T00:00:00"/>
    <x v="1"/>
    <x v="6"/>
    <x v="21"/>
    <s v="W53"/>
    <x v="21"/>
    <s v="TRCEOL039"/>
    <m/>
    <s v="Domestic"/>
    <x v="6"/>
    <x v="3"/>
    <s v="Te"/>
    <x v="0"/>
    <n v="140"/>
    <n v="0"/>
    <n v="140"/>
    <n v="0"/>
    <m/>
    <m/>
    <n v="140"/>
    <n v="0"/>
    <n v="140"/>
    <n v="0"/>
    <m/>
    <m/>
  </r>
  <r>
    <x v="0"/>
    <x v="1"/>
    <x v="0"/>
    <d v="2021-12-27T00:00:00"/>
    <d v="2021-12-31T00:00:00"/>
    <x v="1"/>
    <x v="6"/>
    <x v="21"/>
    <s v="W53"/>
    <x v="21"/>
    <s v="TPCESO003"/>
    <m/>
    <s v="Domestic"/>
    <x v="7"/>
    <x v="5"/>
    <s v=""/>
    <x v="0"/>
    <n v="0"/>
    <n v="0"/>
    <n v="0"/>
    <n v="0"/>
    <m/>
    <m/>
    <n v="0"/>
    <n v="0"/>
    <n v="0"/>
    <n v="0"/>
    <m/>
    <m/>
  </r>
  <r>
    <x v="0"/>
    <x v="1"/>
    <x v="0"/>
    <d v="2021-12-27T00:00:00"/>
    <d v="2021-12-31T00:00:00"/>
    <x v="1"/>
    <x v="6"/>
    <x v="21"/>
    <s v="W53"/>
    <x v="21"/>
    <s v="TPCESO004"/>
    <m/>
    <s v="Domestic"/>
    <x v="7"/>
    <x v="5"/>
    <s v=""/>
    <x v="0"/>
    <n v="0"/>
    <n v="0"/>
    <n v="0"/>
    <n v="0"/>
    <m/>
    <m/>
    <n v="0"/>
    <n v="0"/>
    <n v="0"/>
    <n v="0"/>
    <m/>
    <m/>
  </r>
  <r>
    <x v="0"/>
    <x v="1"/>
    <x v="0"/>
    <d v="2021-12-20T00:00:00"/>
    <d v="2021-12-26T00:00:00"/>
    <x v="1"/>
    <x v="6"/>
    <x v="22"/>
    <s v="W52"/>
    <x v="22"/>
    <s v="91VMB00039"/>
    <m/>
    <s v="Domestic"/>
    <x v="0"/>
    <x v="2"/>
    <s v=""/>
    <x v="0"/>
    <n v="0"/>
    <n v="0"/>
    <n v="0"/>
    <n v="0"/>
    <m/>
    <m/>
    <n v="0"/>
    <n v="0"/>
    <n v="0"/>
    <n v="0"/>
    <m/>
    <m/>
  </r>
  <r>
    <x v="0"/>
    <x v="1"/>
    <x v="0"/>
    <d v="2021-12-20T00:00:00"/>
    <d v="2021-12-26T00:00:00"/>
    <x v="1"/>
    <x v="6"/>
    <x v="22"/>
    <s v="W52"/>
    <x v="22"/>
    <s v="91VMB00040"/>
    <m/>
    <s v="Domestic"/>
    <x v="0"/>
    <x v="2"/>
    <s v=""/>
    <x v="0"/>
    <n v="0"/>
    <n v="0"/>
    <n v="0"/>
    <n v="0"/>
    <m/>
    <m/>
    <n v="0"/>
    <n v="0"/>
    <n v="0"/>
    <n v="0"/>
    <m/>
    <m/>
  </r>
  <r>
    <x v="0"/>
    <x v="1"/>
    <x v="0"/>
    <d v="2021-12-20T00:00:00"/>
    <d v="2021-12-26T00:00:00"/>
    <x v="1"/>
    <x v="6"/>
    <x v="22"/>
    <s v="W52"/>
    <x v="22"/>
    <s v="91VMB00041"/>
    <m/>
    <s v="Domestic"/>
    <x v="0"/>
    <x v="1"/>
    <s v=""/>
    <x v="0"/>
    <n v="0"/>
    <n v="0"/>
    <n v="0"/>
    <n v="0"/>
    <m/>
    <m/>
    <n v="0"/>
    <n v="0"/>
    <n v="0"/>
    <n v="0"/>
    <m/>
    <m/>
  </r>
  <r>
    <x v="0"/>
    <x v="1"/>
    <x v="0"/>
    <d v="2021-12-20T00:00:00"/>
    <d v="2021-12-26T00:00:00"/>
    <x v="1"/>
    <x v="6"/>
    <x v="22"/>
    <s v="W52"/>
    <x v="22"/>
    <s v="91VMB00042"/>
    <m/>
    <s v="Domestic"/>
    <x v="0"/>
    <x v="1"/>
    <s v=""/>
    <x v="0"/>
    <n v="0"/>
    <n v="0"/>
    <n v="0"/>
    <n v="0"/>
    <m/>
    <m/>
    <n v="0"/>
    <n v="0"/>
    <n v="0"/>
    <n v="0"/>
    <m/>
    <m/>
  </r>
  <r>
    <x v="0"/>
    <x v="1"/>
    <x v="0"/>
    <d v="2021-12-20T00:00:00"/>
    <d v="2021-12-26T00:00:00"/>
    <x v="1"/>
    <x v="6"/>
    <x v="22"/>
    <s v="W52"/>
    <x v="22"/>
    <s v="BTPOHYBC01"/>
    <m/>
    <s v="Domestic"/>
    <x v="0"/>
    <x v="2"/>
    <s v=""/>
    <x v="0"/>
    <n v="0"/>
    <n v="0"/>
    <n v="0"/>
    <n v="0"/>
    <m/>
    <m/>
    <n v="0"/>
    <n v="0"/>
    <n v="0"/>
    <n v="0"/>
    <m/>
    <m/>
  </r>
  <r>
    <x v="0"/>
    <x v="1"/>
    <x v="0"/>
    <d v="2021-12-20T00:00:00"/>
    <d v="2021-12-26T00:00:00"/>
    <x v="1"/>
    <x v="6"/>
    <x v="22"/>
    <s v="W52"/>
    <x v="22"/>
    <s v="TPCEBB033"/>
    <m/>
    <s v="Domestic"/>
    <x v="0"/>
    <x v="2"/>
    <s v="So"/>
    <x v="0"/>
    <n v="0"/>
    <n v="0"/>
    <n v="0"/>
    <n v="0"/>
    <m/>
    <m/>
    <n v="0"/>
    <n v="0"/>
    <n v="0"/>
    <n v="0"/>
    <m/>
    <m/>
  </r>
  <r>
    <x v="0"/>
    <x v="1"/>
    <x v="0"/>
    <d v="2021-12-20T00:00:00"/>
    <d v="2021-12-26T00:00:00"/>
    <x v="1"/>
    <x v="6"/>
    <x v="22"/>
    <s v="W52"/>
    <x v="22"/>
    <s v="TPCEBB034"/>
    <m/>
    <s v="Domestic"/>
    <x v="0"/>
    <x v="2"/>
    <s v="So"/>
    <x v="0"/>
    <n v="0"/>
    <n v="0"/>
    <n v="0"/>
    <n v="0"/>
    <m/>
    <m/>
    <n v="0"/>
    <n v="0"/>
    <n v="0"/>
    <n v="0"/>
    <m/>
    <m/>
  </r>
  <r>
    <x v="0"/>
    <x v="1"/>
    <x v="0"/>
    <d v="2021-12-20T00:00:00"/>
    <d v="2021-12-26T00:00:00"/>
    <x v="1"/>
    <x v="6"/>
    <x v="22"/>
    <s v="W52"/>
    <x v="22"/>
    <s v="TPCEBB038"/>
    <m/>
    <s v="Domestic"/>
    <x v="0"/>
    <x v="2"/>
    <s v=""/>
    <x v="0"/>
    <n v="0"/>
    <n v="0"/>
    <n v="0"/>
    <n v="0"/>
    <m/>
    <m/>
    <n v="0"/>
    <n v="0"/>
    <n v="0"/>
    <n v="0"/>
    <m/>
    <m/>
  </r>
  <r>
    <x v="0"/>
    <x v="1"/>
    <x v="0"/>
    <d v="2021-12-20T00:00:00"/>
    <d v="2021-12-26T00:00:00"/>
    <x v="1"/>
    <x v="6"/>
    <x v="22"/>
    <s v="W52"/>
    <x v="22"/>
    <s v="TPCEBB039"/>
    <m/>
    <s v="Domestic"/>
    <x v="0"/>
    <x v="2"/>
    <s v=""/>
    <x v="0"/>
    <n v="0"/>
    <n v="0"/>
    <n v="0"/>
    <n v="0"/>
    <m/>
    <m/>
    <n v="0"/>
    <n v="0"/>
    <n v="0"/>
    <n v="0"/>
    <m/>
    <m/>
  </r>
  <r>
    <x v="0"/>
    <x v="1"/>
    <x v="0"/>
    <d v="2021-12-20T00:00:00"/>
    <d v="2021-12-26T00:00:00"/>
    <x v="1"/>
    <x v="6"/>
    <x v="22"/>
    <s v="W52"/>
    <x v="22"/>
    <s v="TPCEBX040"/>
    <m/>
    <s v="Domestic"/>
    <x v="0"/>
    <x v="1"/>
    <s v="Ma"/>
    <x v="0"/>
    <n v="6000"/>
    <n v="5980.8000039999997"/>
    <n v="19.199996000000283"/>
    <n v="0.99680000066666663"/>
    <m/>
    <m/>
    <n v="0"/>
    <n v="5980.8000039999997"/>
    <n v="5980.8000039999997"/>
    <n v="0"/>
    <m/>
    <m/>
  </r>
  <r>
    <x v="0"/>
    <x v="1"/>
    <x v="0"/>
    <d v="2021-12-20T00:00:00"/>
    <d v="2021-12-26T00:00:00"/>
    <x v="1"/>
    <x v="6"/>
    <x v="22"/>
    <s v="W52"/>
    <x v="22"/>
    <s v="TPCEBX043"/>
    <m/>
    <s v="Domestic"/>
    <x v="0"/>
    <x v="1"/>
    <s v="Ma"/>
    <x v="0"/>
    <n v="0"/>
    <n v="0"/>
    <n v="0"/>
    <n v="0"/>
    <m/>
    <m/>
    <n v="0"/>
    <n v="0"/>
    <n v="0"/>
    <n v="0"/>
    <m/>
    <m/>
  </r>
  <r>
    <x v="0"/>
    <x v="1"/>
    <x v="0"/>
    <d v="2021-12-20T00:00:00"/>
    <d v="2021-12-26T00:00:00"/>
    <x v="1"/>
    <x v="6"/>
    <x v="22"/>
    <s v="W52"/>
    <x v="22"/>
    <s v="TPCEBX045"/>
    <m/>
    <s v="Domestic"/>
    <x v="0"/>
    <x v="1"/>
    <s v="Ma"/>
    <x v="0"/>
    <n v="12109.23"/>
    <n v="12664.225009"/>
    <n v="554.99500900000021"/>
    <n v="0.95416760528951883"/>
    <m/>
    <m/>
    <n v="0"/>
    <n v="12664.225009"/>
    <n v="12664.225009"/>
    <n v="0"/>
    <m/>
    <m/>
  </r>
  <r>
    <x v="0"/>
    <x v="1"/>
    <x v="0"/>
    <d v="2021-12-20T00:00:00"/>
    <d v="2021-12-26T00:00:00"/>
    <x v="1"/>
    <x v="6"/>
    <x v="22"/>
    <s v="W52"/>
    <x v="22"/>
    <s v="TPCEBX061"/>
    <m/>
    <s v="Domestic"/>
    <x v="0"/>
    <x v="1"/>
    <s v="Ma"/>
    <x v="0"/>
    <n v="0"/>
    <n v="0"/>
    <n v="0"/>
    <n v="0"/>
    <m/>
    <m/>
    <n v="0"/>
    <n v="0"/>
    <n v="0"/>
    <n v="0"/>
    <m/>
    <m/>
  </r>
  <r>
    <x v="0"/>
    <x v="1"/>
    <x v="0"/>
    <d v="2021-12-20T00:00:00"/>
    <d v="2021-12-26T00:00:00"/>
    <x v="1"/>
    <x v="6"/>
    <x v="22"/>
    <s v="W52"/>
    <x v="22"/>
    <s v="TPCEBX062"/>
    <m/>
    <s v="Domestic"/>
    <x v="0"/>
    <x v="1"/>
    <s v="Ma"/>
    <x v="0"/>
    <n v="0"/>
    <n v="0"/>
    <n v="0"/>
    <n v="0"/>
    <m/>
    <m/>
    <n v="0"/>
    <n v="0"/>
    <n v="0"/>
    <n v="0"/>
    <m/>
    <m/>
  </r>
  <r>
    <x v="0"/>
    <x v="1"/>
    <x v="0"/>
    <d v="2021-12-20T00:00:00"/>
    <d v="2021-12-26T00:00:00"/>
    <x v="1"/>
    <x v="6"/>
    <x v="22"/>
    <s v="W52"/>
    <x v="22"/>
    <s v="TPCEBX063"/>
    <m/>
    <s v="Domestic"/>
    <x v="0"/>
    <x v="1"/>
    <s v="Ma"/>
    <x v="0"/>
    <n v="0"/>
    <n v="0"/>
    <n v="0"/>
    <n v="0"/>
    <m/>
    <m/>
    <n v="0"/>
    <n v="0"/>
    <n v="0"/>
    <n v="0"/>
    <m/>
    <m/>
  </r>
  <r>
    <x v="0"/>
    <x v="1"/>
    <x v="0"/>
    <d v="2021-12-20T00:00:00"/>
    <d v="2021-12-26T00:00:00"/>
    <x v="1"/>
    <x v="6"/>
    <x v="22"/>
    <s v="W52"/>
    <x v="22"/>
    <s v="TPCECG056"/>
    <m/>
    <s v="Domestic"/>
    <x v="0"/>
    <x v="2"/>
    <s v="Ri"/>
    <x v="0"/>
    <n v="3600"/>
    <n v="3149.6"/>
    <n v="450.40000000000009"/>
    <n v="0.87488888888888883"/>
    <m/>
    <m/>
    <n v="3600"/>
    <n v="3149.6"/>
    <n v="450.40000000000009"/>
    <n v="0.87488888888888883"/>
    <m/>
    <m/>
  </r>
  <r>
    <x v="0"/>
    <x v="1"/>
    <x v="0"/>
    <d v="2021-12-20T00:00:00"/>
    <d v="2021-12-26T00:00:00"/>
    <x v="1"/>
    <x v="6"/>
    <x v="22"/>
    <s v="W52"/>
    <x v="22"/>
    <s v="TPCECG057"/>
    <m/>
    <s v="Domestic"/>
    <x v="0"/>
    <x v="2"/>
    <s v="Ri"/>
    <x v="0"/>
    <n v="15840"/>
    <n v="15921.200000000003"/>
    <n v="81.200000000002547"/>
    <n v="0.99487373737373719"/>
    <m/>
    <m/>
    <n v="15840"/>
    <n v="15921.200000000003"/>
    <n v="81.200000000002547"/>
    <n v="0.99487373737373719"/>
    <m/>
    <m/>
  </r>
  <r>
    <x v="0"/>
    <x v="1"/>
    <x v="0"/>
    <d v="2021-12-20T00:00:00"/>
    <d v="2021-12-26T00:00:00"/>
    <x v="1"/>
    <x v="6"/>
    <x v="22"/>
    <s v="W52"/>
    <x v="22"/>
    <s v="TPCECG062"/>
    <m/>
    <s v="Domestic"/>
    <x v="0"/>
    <x v="2"/>
    <s v="Ri"/>
    <x v="0"/>
    <n v="8800"/>
    <n v="6417.5"/>
    <n v="2382.5"/>
    <n v="0.72926136363636362"/>
    <m/>
    <m/>
    <n v="8800"/>
    <n v="6417.5"/>
    <n v="2382.5"/>
    <n v="0.72926136363636362"/>
    <m/>
    <m/>
  </r>
  <r>
    <x v="0"/>
    <x v="1"/>
    <x v="0"/>
    <d v="2021-12-20T00:00:00"/>
    <d v="2021-12-26T00:00:00"/>
    <x v="1"/>
    <x v="6"/>
    <x v="22"/>
    <s v="W52"/>
    <x v="22"/>
    <s v="TPCECG063"/>
    <m/>
    <s v="Domestic"/>
    <x v="0"/>
    <x v="2"/>
    <s v="Ri"/>
    <x v="0"/>
    <n v="3800"/>
    <n v="1772"/>
    <n v="2028"/>
    <n v="0.46631578947368424"/>
    <m/>
    <m/>
    <n v="3800"/>
    <n v="1772"/>
    <n v="2028"/>
    <n v="0.46631578947368424"/>
    <m/>
    <m/>
  </r>
  <r>
    <x v="0"/>
    <x v="1"/>
    <x v="0"/>
    <d v="2021-12-20T00:00:00"/>
    <d v="2021-12-26T00:00:00"/>
    <x v="1"/>
    <x v="6"/>
    <x v="22"/>
    <s v="W52"/>
    <x v="22"/>
    <s v="TPCECG064"/>
    <m/>
    <s v="Domestic"/>
    <x v="0"/>
    <x v="2"/>
    <s v="Ri"/>
    <x v="0"/>
    <n v="8800"/>
    <n v="9014"/>
    <n v="214"/>
    <n v="0.97568181818181821"/>
    <m/>
    <m/>
    <n v="8800"/>
    <n v="9014"/>
    <n v="214"/>
    <n v="0.97568181818181821"/>
    <m/>
    <m/>
  </r>
  <r>
    <x v="0"/>
    <x v="1"/>
    <x v="0"/>
    <d v="2021-12-20T00:00:00"/>
    <d v="2021-12-26T00:00:00"/>
    <x v="1"/>
    <x v="6"/>
    <x v="22"/>
    <s v="W52"/>
    <x v="22"/>
    <s v="TPCECG065"/>
    <m/>
    <s v="Domestic"/>
    <x v="0"/>
    <x v="2"/>
    <s v="Ri"/>
    <x v="0"/>
    <n v="6300"/>
    <n v="4054"/>
    <n v="2246"/>
    <n v="0.64349206349206356"/>
    <m/>
    <m/>
    <n v="6300"/>
    <n v="4054"/>
    <n v="2246"/>
    <n v="0.64349206349206356"/>
    <m/>
    <m/>
  </r>
  <r>
    <x v="0"/>
    <x v="1"/>
    <x v="0"/>
    <d v="2021-12-20T00:00:00"/>
    <d v="2021-12-26T00:00:00"/>
    <x v="1"/>
    <x v="6"/>
    <x v="22"/>
    <s v="W52"/>
    <x v="22"/>
    <s v="TPCECG066"/>
    <m/>
    <s v="Domestic"/>
    <x v="0"/>
    <x v="2"/>
    <s v="Ne"/>
    <x v="0"/>
    <n v="0"/>
    <n v="0"/>
    <n v="0"/>
    <n v="0"/>
    <m/>
    <m/>
    <n v="0"/>
    <n v="0"/>
    <n v="0"/>
    <n v="0"/>
    <m/>
    <m/>
  </r>
  <r>
    <x v="0"/>
    <x v="1"/>
    <x v="0"/>
    <d v="2021-12-20T00:00:00"/>
    <d v="2021-12-26T00:00:00"/>
    <x v="1"/>
    <x v="6"/>
    <x v="22"/>
    <s v="W52"/>
    <x v="22"/>
    <s v="TPCECG067"/>
    <m/>
    <s v="Domestic"/>
    <x v="0"/>
    <x v="2"/>
    <s v="Ne"/>
    <x v="0"/>
    <n v="8500"/>
    <n v="7002.5"/>
    <n v="1497.5"/>
    <n v="0.82382352941176473"/>
    <m/>
    <m/>
    <n v="8500"/>
    <n v="7002.5"/>
    <n v="1497.5"/>
    <n v="0.82382352941176473"/>
    <m/>
    <m/>
  </r>
  <r>
    <x v="0"/>
    <x v="1"/>
    <x v="0"/>
    <d v="2021-12-20T00:00:00"/>
    <d v="2021-12-26T00:00:00"/>
    <x v="1"/>
    <x v="6"/>
    <x v="22"/>
    <s v="W52"/>
    <x v="22"/>
    <s v="TPCECG068"/>
    <m/>
    <s v="Domestic"/>
    <x v="0"/>
    <x v="2"/>
    <s v="Ne"/>
    <x v="0"/>
    <n v="15900"/>
    <n v="12218.5"/>
    <n v="3681.5"/>
    <n v="0.7684591194968553"/>
    <m/>
    <m/>
    <n v="15900"/>
    <n v="12218.5"/>
    <n v="3681.5"/>
    <n v="0.7684591194968553"/>
    <m/>
    <m/>
  </r>
  <r>
    <x v="0"/>
    <x v="1"/>
    <x v="0"/>
    <d v="2021-12-20T00:00:00"/>
    <d v="2021-12-26T00:00:00"/>
    <x v="1"/>
    <x v="6"/>
    <x v="22"/>
    <s v="W52"/>
    <x v="22"/>
    <s v="TPCECG070"/>
    <m/>
    <s v="Domestic"/>
    <x v="0"/>
    <x v="2"/>
    <s v="Pa"/>
    <x v="0"/>
    <n v="4400"/>
    <n v="6851.5"/>
    <n v="2451.5"/>
    <n v="0.44284090909090912"/>
    <m/>
    <m/>
    <n v="4400"/>
    <n v="6851.5"/>
    <n v="2451.5"/>
    <n v="0.44284090909090912"/>
    <m/>
    <m/>
  </r>
  <r>
    <x v="0"/>
    <x v="1"/>
    <x v="0"/>
    <d v="2021-12-20T00:00:00"/>
    <d v="2021-12-26T00:00:00"/>
    <x v="1"/>
    <x v="6"/>
    <x v="22"/>
    <s v="W52"/>
    <x v="22"/>
    <s v="TPCECG073"/>
    <m/>
    <s v="Domestic"/>
    <x v="0"/>
    <x v="2"/>
    <s v="Pa"/>
    <x v="0"/>
    <n v="22760"/>
    <n v="21156.400000000001"/>
    <n v="1603.5999999999985"/>
    <n v="0.92954305799648518"/>
    <m/>
    <m/>
    <n v="22760"/>
    <n v="21156.400000000001"/>
    <n v="1603.5999999999985"/>
    <n v="0.92954305799648518"/>
    <m/>
    <m/>
  </r>
  <r>
    <x v="0"/>
    <x v="1"/>
    <x v="0"/>
    <d v="2021-12-20T00:00:00"/>
    <d v="2021-12-26T00:00:00"/>
    <x v="1"/>
    <x v="6"/>
    <x v="22"/>
    <s v="W52"/>
    <x v="22"/>
    <s v="TPCECG074"/>
    <m/>
    <s v="Domestic"/>
    <x v="0"/>
    <x v="2"/>
    <s v="Pa"/>
    <x v="0"/>
    <n v="0"/>
    <n v="0"/>
    <n v="0"/>
    <n v="0"/>
    <m/>
    <m/>
    <n v="0"/>
    <n v="0"/>
    <n v="0"/>
    <n v="0"/>
    <m/>
    <m/>
  </r>
  <r>
    <x v="0"/>
    <x v="1"/>
    <x v="0"/>
    <d v="2021-12-20T00:00:00"/>
    <d v="2021-12-26T00:00:00"/>
    <x v="1"/>
    <x v="6"/>
    <x v="22"/>
    <s v="W52"/>
    <x v="22"/>
    <s v="TPCECG076"/>
    <m/>
    <s v="Domestic"/>
    <x v="0"/>
    <x v="2"/>
    <s v="Pa"/>
    <x v="0"/>
    <n v="0"/>
    <n v="0"/>
    <n v="0"/>
    <n v="0"/>
    <m/>
    <m/>
    <n v="0"/>
    <n v="0"/>
    <n v="0"/>
    <n v="0"/>
    <m/>
    <m/>
  </r>
  <r>
    <x v="0"/>
    <x v="1"/>
    <x v="0"/>
    <d v="2021-12-20T00:00:00"/>
    <d v="2021-12-26T00:00:00"/>
    <x v="1"/>
    <x v="6"/>
    <x v="22"/>
    <s v="W52"/>
    <x v="22"/>
    <s v="TPCECG077"/>
    <m/>
    <s v="Domestic"/>
    <x v="0"/>
    <x v="2"/>
    <s v="Pa"/>
    <x v="0"/>
    <n v="2600"/>
    <n v="2484.0000020000002"/>
    <n v="115.99999799999978"/>
    <n v="0.95538461615384629"/>
    <m/>
    <m/>
    <n v="2600"/>
    <n v="2484.0000020000002"/>
    <n v="115.99999799999978"/>
    <n v="0.95538461615384629"/>
    <m/>
    <m/>
  </r>
  <r>
    <x v="0"/>
    <x v="1"/>
    <x v="0"/>
    <d v="2021-12-20T00:00:00"/>
    <d v="2021-12-26T00:00:00"/>
    <x v="1"/>
    <x v="6"/>
    <x v="22"/>
    <s v="W52"/>
    <x v="22"/>
    <s v="TPCECG078"/>
    <m/>
    <s v="Domestic"/>
    <x v="0"/>
    <x v="2"/>
    <s v=""/>
    <x v="6"/>
    <n v="0"/>
    <n v="0"/>
    <n v="0"/>
    <n v="0"/>
    <m/>
    <m/>
    <n v="0"/>
    <n v="0"/>
    <n v="0"/>
    <n v="0"/>
    <m/>
    <m/>
  </r>
  <r>
    <x v="0"/>
    <x v="1"/>
    <x v="0"/>
    <d v="2021-12-20T00:00:00"/>
    <d v="2021-12-26T00:00:00"/>
    <x v="1"/>
    <x v="6"/>
    <x v="22"/>
    <s v="W52"/>
    <x v="22"/>
    <s v="TPCECG079"/>
    <m/>
    <s v="Domestic"/>
    <x v="0"/>
    <x v="2"/>
    <s v=""/>
    <x v="6"/>
    <n v="0"/>
    <n v="0"/>
    <n v="0"/>
    <n v="0"/>
    <m/>
    <m/>
    <n v="0"/>
    <n v="0"/>
    <n v="0"/>
    <n v="0"/>
    <m/>
    <m/>
  </r>
  <r>
    <x v="0"/>
    <x v="1"/>
    <x v="0"/>
    <d v="2021-12-20T00:00:00"/>
    <d v="2021-12-26T00:00:00"/>
    <x v="1"/>
    <x v="6"/>
    <x v="22"/>
    <s v="W52"/>
    <x v="22"/>
    <s v="TPCECG088"/>
    <m/>
    <s v="Domestic"/>
    <x v="0"/>
    <x v="2"/>
    <s v=""/>
    <x v="0"/>
    <n v="0"/>
    <n v="0"/>
    <n v="0"/>
    <n v="0"/>
    <m/>
    <m/>
    <n v="0"/>
    <n v="0"/>
    <n v="0"/>
    <n v="0"/>
    <m/>
    <m/>
  </r>
  <r>
    <x v="0"/>
    <x v="1"/>
    <x v="0"/>
    <d v="2021-12-20T00:00:00"/>
    <d v="2021-12-26T00:00:00"/>
    <x v="1"/>
    <x v="6"/>
    <x v="22"/>
    <s v="W52"/>
    <x v="22"/>
    <s v="TPCECG091"/>
    <m/>
    <s v="Domestic"/>
    <x v="0"/>
    <x v="2"/>
    <s v=""/>
    <x v="0"/>
    <n v="0"/>
    <n v="0"/>
    <n v="0"/>
    <n v="0"/>
    <m/>
    <m/>
    <n v="0"/>
    <n v="0"/>
    <n v="0"/>
    <n v="0"/>
    <m/>
    <m/>
  </r>
  <r>
    <x v="0"/>
    <x v="1"/>
    <x v="0"/>
    <d v="2021-12-20T00:00:00"/>
    <d v="2021-12-26T00:00:00"/>
    <x v="1"/>
    <x v="6"/>
    <x v="22"/>
    <s v="W52"/>
    <x v="22"/>
    <s v="TPCEHC021"/>
    <m/>
    <s v="Domestic"/>
    <x v="0"/>
    <x v="1"/>
    <s v="Ha"/>
    <x v="0"/>
    <n v="0"/>
    <n v="0"/>
    <n v="0"/>
    <n v="0"/>
    <m/>
    <m/>
    <n v="0"/>
    <n v="0"/>
    <n v="0"/>
    <n v="0"/>
    <m/>
    <m/>
  </r>
  <r>
    <x v="0"/>
    <x v="1"/>
    <x v="0"/>
    <d v="2021-12-20T00:00:00"/>
    <d v="2021-12-26T00:00:00"/>
    <x v="1"/>
    <x v="6"/>
    <x v="22"/>
    <s v="W52"/>
    <x v="22"/>
    <s v="TPCEHC024"/>
    <m/>
    <s v="Domestic"/>
    <x v="0"/>
    <x v="1"/>
    <s v="Ha"/>
    <x v="0"/>
    <n v="6000"/>
    <n v="7016.5"/>
    <n v="1016.5"/>
    <n v="0.83058333333333334"/>
    <m/>
    <m/>
    <n v="6000"/>
    <n v="7016.5"/>
    <n v="1016.5"/>
    <n v="0.83058333333333334"/>
    <m/>
    <m/>
  </r>
  <r>
    <x v="0"/>
    <x v="1"/>
    <x v="0"/>
    <d v="2021-12-20T00:00:00"/>
    <d v="2021-12-26T00:00:00"/>
    <x v="1"/>
    <x v="6"/>
    <x v="22"/>
    <s v="W52"/>
    <x v="22"/>
    <s v="TPCEHC025"/>
    <m/>
    <s v="Domestic"/>
    <x v="0"/>
    <x v="1"/>
    <s v="Ha"/>
    <x v="0"/>
    <n v="3000"/>
    <n v="3379.5"/>
    <n v="379.5"/>
    <n v="0.87349999999999994"/>
    <m/>
    <m/>
    <n v="3000"/>
    <n v="3379.5"/>
    <n v="379.5"/>
    <n v="0.87349999999999994"/>
    <m/>
    <m/>
  </r>
  <r>
    <x v="0"/>
    <x v="1"/>
    <x v="0"/>
    <d v="2021-12-20T00:00:00"/>
    <d v="2021-12-26T00:00:00"/>
    <x v="1"/>
    <x v="6"/>
    <x v="22"/>
    <s v="W52"/>
    <x v="22"/>
    <s v="TPCEHC026"/>
    <m/>
    <s v="Domestic"/>
    <x v="0"/>
    <x v="1"/>
    <s v="Ha"/>
    <x v="0"/>
    <n v="0"/>
    <n v="0"/>
    <n v="0"/>
    <n v="0"/>
    <m/>
    <m/>
    <n v="0"/>
    <n v="0"/>
    <n v="0"/>
    <n v="0"/>
    <m/>
    <m/>
  </r>
  <r>
    <x v="0"/>
    <x v="1"/>
    <x v="0"/>
    <d v="2021-12-20T00:00:00"/>
    <d v="2021-12-26T00:00:00"/>
    <x v="1"/>
    <x v="6"/>
    <x v="22"/>
    <s v="W52"/>
    <x v="22"/>
    <s v="TPCEHC027"/>
    <m/>
    <s v="Domestic"/>
    <x v="0"/>
    <x v="1"/>
    <s v="Ha"/>
    <x v="0"/>
    <n v="4800"/>
    <n v="5764.5"/>
    <n v="964.5"/>
    <n v="0.79906250000000001"/>
    <m/>
    <m/>
    <n v="4800"/>
    <n v="5764.5"/>
    <n v="964.5"/>
    <n v="0.79906250000000001"/>
    <m/>
    <m/>
  </r>
  <r>
    <x v="0"/>
    <x v="1"/>
    <x v="0"/>
    <d v="2021-12-20T00:00:00"/>
    <d v="2021-12-26T00:00:00"/>
    <x v="1"/>
    <x v="6"/>
    <x v="22"/>
    <s v="W52"/>
    <x v="22"/>
    <s v="TPCEHC029"/>
    <m/>
    <s v="Domestic"/>
    <x v="0"/>
    <x v="1"/>
    <s v="Ha"/>
    <x v="0"/>
    <n v="3000"/>
    <n v="2665.5000019999998"/>
    <n v="334.49999800000023"/>
    <n v="0.88850000066666657"/>
    <m/>
    <m/>
    <n v="3000"/>
    <n v="2665.5000019999998"/>
    <n v="334.49999800000023"/>
    <n v="0.88850000066666657"/>
    <m/>
    <m/>
  </r>
  <r>
    <x v="0"/>
    <x v="1"/>
    <x v="0"/>
    <d v="2021-12-20T00:00:00"/>
    <d v="2021-12-26T00:00:00"/>
    <x v="1"/>
    <x v="6"/>
    <x v="22"/>
    <s v="W52"/>
    <x v="22"/>
    <s v="TPCEHC030"/>
    <m/>
    <s v="Domestic"/>
    <x v="0"/>
    <x v="1"/>
    <s v="Ha"/>
    <x v="0"/>
    <n v="0"/>
    <n v="0"/>
    <n v="0"/>
    <n v="0"/>
    <m/>
    <m/>
    <n v="0"/>
    <n v="0"/>
    <n v="0"/>
    <n v="0"/>
    <m/>
    <m/>
  </r>
  <r>
    <x v="0"/>
    <x v="1"/>
    <x v="0"/>
    <d v="2021-12-20T00:00:00"/>
    <d v="2021-12-26T00:00:00"/>
    <x v="1"/>
    <x v="6"/>
    <x v="22"/>
    <s v="W52"/>
    <x v="22"/>
    <s v="TPCEME003"/>
    <m/>
    <s v="Domestic"/>
    <x v="0"/>
    <x v="2"/>
    <s v="Ri"/>
    <x v="0"/>
    <n v="0"/>
    <n v="686.16000199999996"/>
    <n v="686.16000199999996"/>
    <n v="0"/>
    <m/>
    <m/>
    <n v="0"/>
    <n v="686.16000199999996"/>
    <n v="686.16000199999996"/>
    <n v="0"/>
    <m/>
    <m/>
  </r>
  <r>
    <x v="0"/>
    <x v="1"/>
    <x v="0"/>
    <d v="2021-12-20T00:00:00"/>
    <d v="2021-12-26T00:00:00"/>
    <x v="1"/>
    <x v="6"/>
    <x v="22"/>
    <s v="W52"/>
    <x v="22"/>
    <s v="TPCEXC004"/>
    <m/>
    <s v="Domestic"/>
    <x v="0"/>
    <x v="1"/>
    <s v="Sh"/>
    <x v="0"/>
    <n v="0"/>
    <n v="0"/>
    <n v="0"/>
    <n v="0"/>
    <m/>
    <m/>
    <n v="0"/>
    <n v="0"/>
    <n v="0"/>
    <n v="0"/>
    <m/>
    <m/>
  </r>
  <r>
    <x v="0"/>
    <x v="1"/>
    <x v="0"/>
    <d v="2021-12-20T00:00:00"/>
    <d v="2021-12-26T00:00:00"/>
    <x v="1"/>
    <x v="6"/>
    <x v="22"/>
    <s v="W52"/>
    <x v="22"/>
    <s v="TPCEXM005"/>
    <m/>
    <s v="Domestic"/>
    <x v="0"/>
    <x v="1"/>
    <s v="Sh"/>
    <x v="0"/>
    <n v="7200"/>
    <n v="6827.5"/>
    <n v="372.5"/>
    <n v="0.94826388888888891"/>
    <m/>
    <m/>
    <n v="7200"/>
    <n v="6827.5"/>
    <n v="372.5"/>
    <n v="0.94826388888888891"/>
    <m/>
    <m/>
  </r>
  <r>
    <x v="0"/>
    <x v="1"/>
    <x v="0"/>
    <d v="2021-12-20T00:00:00"/>
    <d v="2021-12-26T00:00:00"/>
    <x v="1"/>
    <x v="6"/>
    <x v="22"/>
    <s v="W52"/>
    <x v="22"/>
    <s v="TPCEXM007"/>
    <m/>
    <s v="Domestic"/>
    <x v="0"/>
    <x v="1"/>
    <s v="Sh"/>
    <x v="0"/>
    <n v="0"/>
    <n v="0"/>
    <n v="0"/>
    <n v="0"/>
    <m/>
    <m/>
    <n v="0"/>
    <n v="0"/>
    <n v="0"/>
    <n v="0"/>
    <m/>
    <m/>
  </r>
  <r>
    <x v="0"/>
    <x v="1"/>
    <x v="0"/>
    <d v="2021-12-20T00:00:00"/>
    <d v="2021-12-26T00:00:00"/>
    <x v="1"/>
    <x v="6"/>
    <x v="22"/>
    <s v="W52"/>
    <x v="22"/>
    <s v="TPMBFCG002"/>
    <m/>
    <s v="Export"/>
    <x v="0"/>
    <x v="2"/>
    <s v="Sp"/>
    <x v="0"/>
    <n v="0"/>
    <n v="0"/>
    <n v="0"/>
    <n v="0"/>
    <m/>
    <m/>
    <n v="0"/>
    <n v="0"/>
    <n v="0"/>
    <n v="0"/>
    <m/>
    <m/>
  </r>
  <r>
    <x v="0"/>
    <x v="1"/>
    <x v="0"/>
    <d v="2021-12-20T00:00:00"/>
    <d v="2021-12-26T00:00:00"/>
    <x v="1"/>
    <x v="6"/>
    <x v="22"/>
    <s v="W52"/>
    <x v="22"/>
    <s v="TPMTCCG005"/>
    <m/>
    <s v="Export"/>
    <x v="0"/>
    <x v="2"/>
    <s v=""/>
    <x v="0"/>
    <n v="0"/>
    <n v="0"/>
    <n v="0"/>
    <n v="0"/>
    <m/>
    <m/>
    <n v="0"/>
    <n v="0"/>
    <n v="0"/>
    <n v="0"/>
    <m/>
    <m/>
  </r>
  <r>
    <x v="0"/>
    <x v="1"/>
    <x v="0"/>
    <d v="2021-12-20T00:00:00"/>
    <d v="2021-12-26T00:00:00"/>
    <x v="1"/>
    <x v="6"/>
    <x v="22"/>
    <s v="W52"/>
    <x v="22"/>
    <s v="TPMTCCG006"/>
    <m/>
    <s v="Export"/>
    <x v="0"/>
    <x v="2"/>
    <s v=""/>
    <x v="0"/>
    <n v="0"/>
    <n v="0"/>
    <n v="0"/>
    <n v="0"/>
    <m/>
    <m/>
    <n v="0"/>
    <n v="0"/>
    <n v="0"/>
    <n v="0"/>
    <m/>
    <m/>
  </r>
  <r>
    <x v="0"/>
    <x v="1"/>
    <x v="0"/>
    <d v="2021-12-20T00:00:00"/>
    <d v="2021-12-26T00:00:00"/>
    <x v="1"/>
    <x v="6"/>
    <x v="22"/>
    <s v="W52"/>
    <x v="22"/>
    <s v="TPTFGBB003"/>
    <m/>
    <s v="Export"/>
    <x v="0"/>
    <x v="1"/>
    <s v=""/>
    <x v="0"/>
    <n v="0"/>
    <n v="0"/>
    <n v="0"/>
    <n v="0"/>
    <m/>
    <m/>
    <n v="0"/>
    <n v="0"/>
    <n v="0"/>
    <n v="0"/>
    <m/>
    <m/>
  </r>
  <r>
    <x v="0"/>
    <x v="1"/>
    <x v="0"/>
    <d v="2021-12-20T00:00:00"/>
    <d v="2021-12-26T00:00:00"/>
    <x v="1"/>
    <x v="6"/>
    <x v="22"/>
    <s v="W52"/>
    <x v="22"/>
    <s v="TPTFGBX007"/>
    <m/>
    <s v="Export"/>
    <x v="0"/>
    <x v="1"/>
    <s v=""/>
    <x v="0"/>
    <n v="0"/>
    <n v="0"/>
    <n v="0"/>
    <n v="0"/>
    <m/>
    <m/>
    <n v="0"/>
    <n v="0"/>
    <n v="0"/>
    <n v="0"/>
    <m/>
    <m/>
  </r>
  <r>
    <x v="0"/>
    <x v="1"/>
    <x v="0"/>
    <d v="2021-12-20T00:00:00"/>
    <d v="2021-12-26T00:00:00"/>
    <x v="1"/>
    <x v="6"/>
    <x v="22"/>
    <s v="W52"/>
    <x v="22"/>
    <s v="TPTFGBX017"/>
    <m/>
    <s v="Export"/>
    <x v="0"/>
    <x v="1"/>
    <s v=""/>
    <x v="0"/>
    <n v="0"/>
    <n v="0"/>
    <n v="0"/>
    <n v="0"/>
    <m/>
    <m/>
    <n v="0"/>
    <n v="0"/>
    <n v="0"/>
    <n v="0"/>
    <m/>
    <m/>
  </r>
  <r>
    <x v="0"/>
    <x v="1"/>
    <x v="0"/>
    <d v="2021-12-20T00:00:00"/>
    <d v="2021-12-26T00:00:00"/>
    <x v="1"/>
    <x v="6"/>
    <x v="22"/>
    <s v="W52"/>
    <x v="22"/>
    <s v="TPTFGBX021"/>
    <m/>
    <s v="Export"/>
    <x v="0"/>
    <x v="1"/>
    <s v=""/>
    <x v="0"/>
    <n v="0"/>
    <n v="0"/>
    <n v="0"/>
    <n v="0"/>
    <m/>
    <m/>
    <n v="0"/>
    <n v="0"/>
    <n v="0"/>
    <n v="0"/>
    <m/>
    <m/>
  </r>
  <r>
    <x v="0"/>
    <x v="1"/>
    <x v="0"/>
    <d v="2021-12-20T00:00:00"/>
    <d v="2021-12-26T00:00:00"/>
    <x v="1"/>
    <x v="6"/>
    <x v="22"/>
    <s v="W52"/>
    <x v="22"/>
    <s v="TPTFGBX024"/>
    <m/>
    <s v="Export"/>
    <x v="0"/>
    <x v="2"/>
    <s v=""/>
    <x v="0"/>
    <n v="0"/>
    <n v="0"/>
    <n v="0"/>
    <n v="0"/>
    <m/>
    <m/>
    <n v="0"/>
    <n v="0"/>
    <n v="0"/>
    <n v="0"/>
    <m/>
    <m/>
  </r>
  <r>
    <x v="0"/>
    <x v="1"/>
    <x v="0"/>
    <d v="2021-12-20T00:00:00"/>
    <d v="2021-12-26T00:00:00"/>
    <x v="1"/>
    <x v="6"/>
    <x v="22"/>
    <s v="W52"/>
    <x v="22"/>
    <s v="TPTFGBX025"/>
    <m/>
    <s v="Export"/>
    <x v="0"/>
    <x v="1"/>
    <s v="Di"/>
    <x v="0"/>
    <n v="0"/>
    <n v="0"/>
    <n v="0"/>
    <n v="0"/>
    <m/>
    <m/>
    <n v="0"/>
    <n v="0"/>
    <n v="0"/>
    <n v="0"/>
    <m/>
    <m/>
  </r>
  <r>
    <x v="0"/>
    <x v="1"/>
    <x v="0"/>
    <d v="2021-12-20T00:00:00"/>
    <d v="2021-12-26T00:00:00"/>
    <x v="1"/>
    <x v="6"/>
    <x v="22"/>
    <s v="W52"/>
    <x v="22"/>
    <s v="TPTFGBX028"/>
    <m/>
    <s v="Export"/>
    <x v="0"/>
    <x v="1"/>
    <s v=""/>
    <x v="0"/>
    <n v="0"/>
    <n v="0"/>
    <n v="0"/>
    <n v="0"/>
    <m/>
    <m/>
    <n v="0"/>
    <n v="0"/>
    <n v="0"/>
    <n v="0"/>
    <m/>
    <m/>
  </r>
  <r>
    <x v="0"/>
    <x v="1"/>
    <x v="0"/>
    <d v="2021-12-20T00:00:00"/>
    <d v="2021-12-26T00:00:00"/>
    <x v="1"/>
    <x v="6"/>
    <x v="22"/>
    <s v="W52"/>
    <x v="22"/>
    <s v="TPTFGCG005"/>
    <m/>
    <s v="Export"/>
    <x v="0"/>
    <x v="2"/>
    <s v=""/>
    <x v="0"/>
    <n v="192000"/>
    <n v="211115.519325"/>
    <n v="19115.519325000001"/>
    <n v="0.90044000351562503"/>
    <m/>
    <m/>
    <n v="211200"/>
    <n v="211115.519325"/>
    <n v="84.480674999998882"/>
    <n v="0.99959999680397726"/>
    <m/>
    <m/>
  </r>
  <r>
    <x v="0"/>
    <x v="1"/>
    <x v="0"/>
    <d v="2021-12-20T00:00:00"/>
    <d v="2021-12-26T00:00:00"/>
    <x v="1"/>
    <x v="6"/>
    <x v="22"/>
    <s v="W52"/>
    <x v="22"/>
    <s v="TPTFGCG009"/>
    <m/>
    <s v="Export"/>
    <x v="0"/>
    <x v="1"/>
    <s v=""/>
    <x v="0"/>
    <n v="0"/>
    <n v="0"/>
    <n v="0"/>
    <n v="0"/>
    <m/>
    <m/>
    <n v="0"/>
    <n v="0"/>
    <n v="0"/>
    <n v="0"/>
    <m/>
    <m/>
  </r>
  <r>
    <x v="0"/>
    <x v="1"/>
    <x v="0"/>
    <d v="2021-12-20T00:00:00"/>
    <d v="2021-12-26T00:00:00"/>
    <x v="1"/>
    <x v="6"/>
    <x v="22"/>
    <s v="W52"/>
    <x v="22"/>
    <s v="TPTFGHT001"/>
    <m/>
    <s v="Export"/>
    <x v="0"/>
    <x v="1"/>
    <s v=""/>
    <x v="0"/>
    <n v="0"/>
    <n v="0"/>
    <n v="0"/>
    <n v="0"/>
    <m/>
    <m/>
    <n v="0"/>
    <n v="0"/>
    <n v="0"/>
    <n v="0"/>
    <m/>
    <m/>
  </r>
  <r>
    <x v="0"/>
    <x v="1"/>
    <x v="0"/>
    <d v="2021-12-20T00:00:00"/>
    <d v="2021-12-26T00:00:00"/>
    <x v="1"/>
    <x v="6"/>
    <x v="22"/>
    <s v="W52"/>
    <x v="22"/>
    <s v="TPTFGHT017"/>
    <m/>
    <s v="Export"/>
    <x v="0"/>
    <x v="1"/>
    <s v=""/>
    <x v="0"/>
    <n v="0"/>
    <n v="0"/>
    <n v="0"/>
    <n v="0"/>
    <m/>
    <m/>
    <n v="0"/>
    <n v="0"/>
    <n v="0"/>
    <n v="0"/>
    <m/>
    <m/>
  </r>
  <r>
    <x v="0"/>
    <x v="1"/>
    <x v="0"/>
    <d v="2021-12-20T00:00:00"/>
    <d v="2021-12-26T00:00:00"/>
    <x v="1"/>
    <x v="6"/>
    <x v="22"/>
    <s v="W52"/>
    <x v="22"/>
    <s v="TPTFGHT019"/>
    <m/>
    <s v="Export"/>
    <x v="0"/>
    <x v="1"/>
    <s v=""/>
    <x v="0"/>
    <n v="0"/>
    <n v="2.27"/>
    <n v="2.27"/>
    <n v="0"/>
    <m/>
    <m/>
    <n v="0"/>
    <n v="2.27"/>
    <n v="2.27"/>
    <n v="0"/>
    <m/>
    <m/>
  </r>
  <r>
    <x v="0"/>
    <x v="1"/>
    <x v="0"/>
    <d v="2021-12-20T00:00:00"/>
    <d v="2021-12-26T00:00:00"/>
    <x v="1"/>
    <x v="6"/>
    <x v="22"/>
    <s v="W52"/>
    <x v="22"/>
    <s v="TPTFGHT021"/>
    <m/>
    <s v="Export"/>
    <x v="0"/>
    <x v="1"/>
    <s v="Di"/>
    <x v="0"/>
    <n v="0"/>
    <n v="0"/>
    <n v="0"/>
    <n v="0"/>
    <m/>
    <m/>
    <n v="0"/>
    <n v="0"/>
    <n v="0"/>
    <n v="0"/>
    <m/>
    <m/>
  </r>
  <r>
    <x v="0"/>
    <x v="1"/>
    <x v="0"/>
    <d v="2021-12-20T00:00:00"/>
    <d v="2021-12-26T00:00:00"/>
    <x v="1"/>
    <x v="6"/>
    <x v="22"/>
    <s v="W52"/>
    <x v="22"/>
    <s v="TPTTFCG006"/>
    <m/>
    <s v="Export"/>
    <x v="0"/>
    <x v="2"/>
    <s v="Sp"/>
    <x v="0"/>
    <n v="0"/>
    <n v="0"/>
    <n v="0"/>
    <n v="0"/>
    <m/>
    <m/>
    <n v="0"/>
    <n v="0"/>
    <n v="0"/>
    <n v="0"/>
    <m/>
    <m/>
  </r>
  <r>
    <x v="0"/>
    <x v="1"/>
    <x v="0"/>
    <d v="2021-12-20T00:00:00"/>
    <d v="2021-12-26T00:00:00"/>
    <x v="1"/>
    <x v="6"/>
    <x v="22"/>
    <s v="W52"/>
    <x v="22"/>
    <s v="TPTTFDS002"/>
    <m/>
    <s v="Export"/>
    <x v="0"/>
    <x v="1"/>
    <s v="Di"/>
    <x v="0"/>
    <n v="0"/>
    <n v="0"/>
    <n v="0"/>
    <n v="0"/>
    <m/>
    <m/>
    <n v="0"/>
    <n v="0"/>
    <n v="0"/>
    <n v="0"/>
    <m/>
    <m/>
  </r>
  <r>
    <x v="0"/>
    <x v="1"/>
    <x v="0"/>
    <d v="2021-12-20T00:00:00"/>
    <d v="2021-12-26T00:00:00"/>
    <x v="1"/>
    <x v="6"/>
    <x v="22"/>
    <s v="W52"/>
    <x v="22"/>
    <s v="TPTTFHC005"/>
    <m/>
    <s v="Export"/>
    <x v="0"/>
    <x v="1"/>
    <s v="Di"/>
    <x v="0"/>
    <n v="0"/>
    <n v="0"/>
    <n v="0"/>
    <n v="0"/>
    <m/>
    <m/>
    <n v="0"/>
    <n v="0"/>
    <n v="0"/>
    <n v="0"/>
    <m/>
    <m/>
  </r>
  <r>
    <x v="0"/>
    <x v="1"/>
    <x v="0"/>
    <d v="2021-12-20T00:00:00"/>
    <d v="2021-12-26T00:00:00"/>
    <x v="1"/>
    <x v="6"/>
    <x v="22"/>
    <s v="W52"/>
    <x v="22"/>
    <s v="TPTTFXM005"/>
    <m/>
    <s v="Export"/>
    <x v="0"/>
    <x v="1"/>
    <s v="Di"/>
    <x v="0"/>
    <n v="0"/>
    <n v="0"/>
    <n v="0"/>
    <n v="0"/>
    <m/>
    <m/>
    <n v="0"/>
    <n v="0"/>
    <n v="0"/>
    <n v="0"/>
    <m/>
    <m/>
  </r>
  <r>
    <x v="0"/>
    <x v="1"/>
    <x v="0"/>
    <d v="2021-12-20T00:00:00"/>
    <d v="2021-12-26T00:00:00"/>
    <x v="1"/>
    <x v="6"/>
    <x v="22"/>
    <s v="W52"/>
    <x v="22"/>
    <s v="11VMB00002"/>
    <m/>
    <s v="Domestic"/>
    <x v="1"/>
    <x v="3"/>
    <s v="TO"/>
    <x v="2"/>
    <n v="475"/>
    <n v="394.8"/>
    <n v="80.199999999999989"/>
    <n v="0.8311578947368421"/>
    <m/>
    <m/>
    <n v="475"/>
    <n v="394.8"/>
    <n v="80.199999999999989"/>
    <n v="0.8311578947368421"/>
    <m/>
    <m/>
  </r>
  <r>
    <x v="0"/>
    <x v="1"/>
    <x v="0"/>
    <d v="2021-12-20T00:00:00"/>
    <d v="2021-12-26T00:00:00"/>
    <x v="1"/>
    <x v="6"/>
    <x v="22"/>
    <s v="W52"/>
    <x v="22"/>
    <s v="11VMB00004"/>
    <m/>
    <s v="Domestic"/>
    <x v="1"/>
    <x v="3"/>
    <s v="TO"/>
    <x v="2"/>
    <n v="372"/>
    <n v="311"/>
    <n v="61"/>
    <n v="0.83602150537634412"/>
    <m/>
    <m/>
    <n v="372"/>
    <n v="311"/>
    <n v="61"/>
    <n v="0.83602150537634412"/>
    <m/>
    <m/>
  </r>
  <r>
    <x v="0"/>
    <x v="1"/>
    <x v="0"/>
    <d v="2021-12-20T00:00:00"/>
    <d v="2021-12-26T00:00:00"/>
    <x v="1"/>
    <x v="6"/>
    <x v="22"/>
    <s v="W52"/>
    <x v="22"/>
    <s v="11VMB00005"/>
    <m/>
    <s v="Domestic"/>
    <x v="1"/>
    <x v="3"/>
    <s v="TO"/>
    <x v="2"/>
    <n v="348"/>
    <n v="355.96"/>
    <n v="7.9599999999999795"/>
    <n v="0.97712643678160926"/>
    <m/>
    <m/>
    <n v="348"/>
    <n v="355.96"/>
    <n v="7.9599999999999795"/>
    <n v="0.97712643678160926"/>
    <m/>
    <m/>
  </r>
  <r>
    <x v="0"/>
    <x v="1"/>
    <x v="0"/>
    <d v="2021-12-20T00:00:00"/>
    <d v="2021-12-26T00:00:00"/>
    <x v="1"/>
    <x v="6"/>
    <x v="22"/>
    <s v="W52"/>
    <x v="22"/>
    <s v="11VMB00006"/>
    <m/>
    <s v="Domestic"/>
    <x v="1"/>
    <x v="3"/>
    <s v="TO"/>
    <x v="2"/>
    <n v="125"/>
    <n v="137.75"/>
    <n v="12.75"/>
    <n v="0.89800000000000002"/>
    <m/>
    <m/>
    <n v="125"/>
    <n v="137.75"/>
    <n v="12.75"/>
    <n v="0.89800000000000002"/>
    <m/>
    <m/>
  </r>
  <r>
    <x v="0"/>
    <x v="1"/>
    <x v="0"/>
    <d v="2021-12-20T00:00:00"/>
    <d v="2021-12-26T00:00:00"/>
    <x v="1"/>
    <x v="6"/>
    <x v="22"/>
    <s v="W52"/>
    <x v="22"/>
    <s v="11VMB00042"/>
    <m/>
    <s v="Domestic"/>
    <x v="1"/>
    <x v="4"/>
    <s v="KI"/>
    <x v="1"/>
    <n v="1998"/>
    <n v="1998"/>
    <n v="0"/>
    <n v="1"/>
    <m/>
    <m/>
    <n v="1998"/>
    <n v="1998"/>
    <n v="0"/>
    <n v="1"/>
    <m/>
    <m/>
  </r>
  <r>
    <x v="0"/>
    <x v="1"/>
    <x v="0"/>
    <d v="2021-12-20T00:00:00"/>
    <d v="2021-12-26T00:00:00"/>
    <x v="1"/>
    <x v="6"/>
    <x v="22"/>
    <s v="W52"/>
    <x v="22"/>
    <s v="11VMB00045"/>
    <m/>
    <s v="Domestic"/>
    <x v="1"/>
    <x v="4"/>
    <s v="KI"/>
    <x v="1"/>
    <n v="680"/>
    <n v="1038.8"/>
    <n v="358.79999999999995"/>
    <n v="0.47235294117647064"/>
    <m/>
    <m/>
    <n v="480"/>
    <n v="1038.8"/>
    <n v="558.79999999999995"/>
    <n v="0"/>
    <m/>
    <m/>
  </r>
  <r>
    <x v="0"/>
    <x v="1"/>
    <x v="0"/>
    <d v="2021-12-20T00:00:00"/>
    <d v="2021-12-26T00:00:00"/>
    <x v="1"/>
    <x v="6"/>
    <x v="22"/>
    <s v="W52"/>
    <x v="22"/>
    <s v="11VMB00275BGG"/>
    <m/>
    <s v="Domestic"/>
    <x v="1"/>
    <x v="4"/>
    <s v="KI"/>
    <x v="1"/>
    <n v="14500"/>
    <n v="12225"/>
    <n v="2275"/>
    <n v="0.84310344827586203"/>
    <m/>
    <m/>
    <n v="12500"/>
    <n v="12225"/>
    <n v="275"/>
    <n v="0.97799999999999998"/>
    <m/>
    <m/>
  </r>
  <r>
    <x v="0"/>
    <x v="1"/>
    <x v="0"/>
    <d v="2021-12-20T00:00:00"/>
    <d v="2021-12-26T00:00:00"/>
    <x v="1"/>
    <x v="6"/>
    <x v="22"/>
    <s v="W52"/>
    <x v="22"/>
    <s v="11VMB00275BGT"/>
    <m/>
    <s v="Domestic"/>
    <x v="1"/>
    <x v="4"/>
    <s v="KI"/>
    <x v="1"/>
    <n v="1470"/>
    <n v="2245"/>
    <n v="775"/>
    <n v="0.47278911564625847"/>
    <m/>
    <m/>
    <n v="2245"/>
    <n v="2245"/>
    <n v="0"/>
    <n v="1"/>
    <m/>
    <m/>
  </r>
  <r>
    <x v="0"/>
    <x v="1"/>
    <x v="0"/>
    <d v="2021-12-20T00:00:00"/>
    <d v="2021-12-26T00:00:00"/>
    <x v="1"/>
    <x v="6"/>
    <x v="22"/>
    <s v="W52"/>
    <x v="22"/>
    <s v="11VMB00315"/>
    <m/>
    <s v="Domestic"/>
    <x v="1"/>
    <x v="4"/>
    <s v="KI"/>
    <x v="1"/>
    <n v="11650"/>
    <n v="11160.6"/>
    <n v="489.39999999999964"/>
    <n v="0.95799141630901286"/>
    <m/>
    <m/>
    <n v="11050"/>
    <n v="11160.6"/>
    <n v="110.60000000000036"/>
    <n v="0.98999095022624428"/>
    <m/>
    <m/>
  </r>
  <r>
    <x v="0"/>
    <x v="1"/>
    <x v="0"/>
    <d v="2021-12-20T00:00:00"/>
    <d v="2021-12-26T00:00:00"/>
    <x v="1"/>
    <x v="6"/>
    <x v="22"/>
    <s v="W52"/>
    <x v="22"/>
    <s v="11VMB00316"/>
    <m/>
    <s v="Domestic"/>
    <x v="1"/>
    <x v="4"/>
    <s v="KI"/>
    <x v="1"/>
    <n v="45032"/>
    <n v="37185"/>
    <n v="7847"/>
    <n v="0.825746136081009"/>
    <m/>
    <m/>
    <n v="34105"/>
    <n v="37185"/>
    <n v="3080"/>
    <n v="0.90969066119337338"/>
    <m/>
    <m/>
  </r>
  <r>
    <x v="0"/>
    <x v="1"/>
    <x v="0"/>
    <d v="2021-12-20T00:00:00"/>
    <d v="2021-12-26T00:00:00"/>
    <x v="1"/>
    <x v="6"/>
    <x v="22"/>
    <s v="W52"/>
    <x v="22"/>
    <s v="11VMB00317"/>
    <m/>
    <s v="Domestic"/>
    <x v="1"/>
    <x v="4"/>
    <s v="KI"/>
    <x v="1"/>
    <n v="900"/>
    <n v="1572"/>
    <n v="672"/>
    <n v="0.2533333333333333"/>
    <m/>
    <m/>
    <n v="1572"/>
    <n v="1572"/>
    <n v="0"/>
    <n v="1"/>
    <m/>
    <m/>
  </r>
  <r>
    <x v="0"/>
    <x v="1"/>
    <x v="0"/>
    <d v="2021-12-20T00:00:00"/>
    <d v="2021-12-26T00:00:00"/>
    <x v="1"/>
    <x v="6"/>
    <x v="22"/>
    <s v="W52"/>
    <x v="22"/>
    <s v="11VMB00318"/>
    <m/>
    <s v="Domestic"/>
    <x v="1"/>
    <x v="4"/>
    <s v="KI"/>
    <x v="1"/>
    <n v="9000"/>
    <n v="7975"/>
    <n v="1025"/>
    <n v="0.88611111111111107"/>
    <m/>
    <m/>
    <n v="8000"/>
    <n v="7975"/>
    <n v="25"/>
    <n v="0.99687499999999996"/>
    <m/>
    <m/>
  </r>
  <r>
    <x v="0"/>
    <x v="1"/>
    <x v="0"/>
    <d v="2021-12-20T00:00:00"/>
    <d v="2021-12-26T00:00:00"/>
    <x v="1"/>
    <x v="6"/>
    <x v="22"/>
    <s v="W52"/>
    <x v="22"/>
    <s v="11VMB00319"/>
    <m/>
    <s v="Export"/>
    <x v="1"/>
    <x v="4"/>
    <s v="KI"/>
    <x v="1"/>
    <n v="7000"/>
    <n v="10705"/>
    <n v="3705"/>
    <n v="0.47071428571428575"/>
    <m/>
    <m/>
    <n v="7000"/>
    <n v="10705"/>
    <n v="3705"/>
    <n v="0.47071428571428575"/>
    <m/>
    <m/>
  </r>
  <r>
    <x v="0"/>
    <x v="1"/>
    <x v="0"/>
    <d v="2021-12-20T00:00:00"/>
    <d v="2021-12-26T00:00:00"/>
    <x v="1"/>
    <x v="6"/>
    <x v="22"/>
    <s v="W52"/>
    <x v="22"/>
    <s v="11VMB00320"/>
    <m/>
    <s v="Domestic"/>
    <x v="1"/>
    <x v="4"/>
    <s v="KI"/>
    <x v="1"/>
    <n v="1550"/>
    <n v="2156.1000000000004"/>
    <n v="606.10000000000036"/>
    <n v="0.60896774193548364"/>
    <m/>
    <m/>
    <n v="1850"/>
    <n v="2156.1000000000004"/>
    <n v="306.10000000000036"/>
    <n v="0.83454054054054039"/>
    <m/>
    <m/>
  </r>
  <r>
    <x v="0"/>
    <x v="1"/>
    <x v="0"/>
    <d v="2021-12-20T00:00:00"/>
    <d v="2021-12-26T00:00:00"/>
    <x v="1"/>
    <x v="6"/>
    <x v="22"/>
    <s v="W52"/>
    <x v="22"/>
    <s v="11VMB00321"/>
    <m/>
    <s v="Domestic"/>
    <x v="1"/>
    <x v="4"/>
    <s v="KI"/>
    <x v="1"/>
    <n v="5750"/>
    <n v="3297.5"/>
    <n v="2452.5"/>
    <n v="0.57347826086956522"/>
    <m/>
    <m/>
    <n v="6250"/>
    <n v="3297.5"/>
    <n v="2952.5"/>
    <n v="0.52760000000000007"/>
    <m/>
    <m/>
  </r>
  <r>
    <x v="0"/>
    <x v="1"/>
    <x v="0"/>
    <d v="2021-12-20T00:00:00"/>
    <d v="2021-12-26T00:00:00"/>
    <x v="1"/>
    <x v="6"/>
    <x v="22"/>
    <s v="W52"/>
    <x v="22"/>
    <s v="11VMB00325"/>
    <m/>
    <s v="Domestic"/>
    <x v="1"/>
    <x v="4"/>
    <s v="KI"/>
    <x v="1"/>
    <n v="180"/>
    <n v="120"/>
    <n v="60"/>
    <n v="0.66666666666666674"/>
    <m/>
    <m/>
    <n v="120"/>
    <n v="120"/>
    <n v="0"/>
    <n v="1"/>
    <m/>
    <m/>
  </r>
  <r>
    <x v="0"/>
    <x v="1"/>
    <x v="0"/>
    <d v="2021-12-20T00:00:00"/>
    <d v="2021-12-26T00:00:00"/>
    <x v="1"/>
    <x v="6"/>
    <x v="22"/>
    <s v="W52"/>
    <x v="22"/>
    <s v="11VMB00327"/>
    <m/>
    <s v="Domestic"/>
    <x v="1"/>
    <x v="4"/>
    <s v="KI"/>
    <x v="1"/>
    <n v="1350"/>
    <n v="1350"/>
    <n v="0"/>
    <n v="1"/>
    <m/>
    <m/>
    <n v="1350"/>
    <n v="1350"/>
    <n v="0"/>
    <n v="1"/>
    <m/>
    <m/>
  </r>
  <r>
    <x v="0"/>
    <x v="1"/>
    <x v="0"/>
    <d v="2021-12-20T00:00:00"/>
    <d v="2021-12-26T00:00:00"/>
    <x v="1"/>
    <x v="6"/>
    <x v="22"/>
    <s v="W52"/>
    <x v="22"/>
    <s v="11VMB00327GG"/>
    <m/>
    <s v="Domestic"/>
    <x v="1"/>
    <x v="4"/>
    <s v="KI"/>
    <x v="1"/>
    <n v="1270"/>
    <n v="1280"/>
    <n v="10"/>
    <n v="0.99212598425196852"/>
    <m/>
    <m/>
    <n v="1280"/>
    <n v="1280"/>
    <n v="0"/>
    <n v="1"/>
    <m/>
    <m/>
  </r>
  <r>
    <x v="0"/>
    <x v="1"/>
    <x v="0"/>
    <d v="2021-12-20T00:00:00"/>
    <d v="2021-12-26T00:00:00"/>
    <x v="1"/>
    <x v="6"/>
    <x v="22"/>
    <s v="W52"/>
    <x v="22"/>
    <s v="11VMB00328"/>
    <m/>
    <s v="Domestic"/>
    <x v="1"/>
    <x v="4"/>
    <s v="KI"/>
    <x v="1"/>
    <n v="0"/>
    <n v="0"/>
    <n v="0"/>
    <n v="0"/>
    <m/>
    <m/>
    <n v="0"/>
    <n v="0"/>
    <n v="0"/>
    <n v="0"/>
    <m/>
    <m/>
  </r>
  <r>
    <x v="0"/>
    <x v="1"/>
    <x v="0"/>
    <d v="2021-12-20T00:00:00"/>
    <d v="2021-12-26T00:00:00"/>
    <x v="1"/>
    <x v="6"/>
    <x v="22"/>
    <s v="W52"/>
    <x v="22"/>
    <s v="11VMB00329"/>
    <m/>
    <s v="Domestic"/>
    <x v="1"/>
    <x v="4"/>
    <s v="KI"/>
    <x v="1"/>
    <n v="2250"/>
    <n v="2370"/>
    <n v="120"/>
    <n v="0.94666666666666666"/>
    <m/>
    <m/>
    <n v="2310"/>
    <n v="2370"/>
    <n v="60"/>
    <n v="0.97402597402597402"/>
    <m/>
    <m/>
  </r>
  <r>
    <x v="0"/>
    <x v="1"/>
    <x v="0"/>
    <d v="2021-12-20T00:00:00"/>
    <d v="2021-12-26T00:00:00"/>
    <x v="1"/>
    <x v="6"/>
    <x v="22"/>
    <s v="W52"/>
    <x v="22"/>
    <s v="11VMB00341"/>
    <m/>
    <s v="Domestic"/>
    <x v="1"/>
    <x v="4"/>
    <s v="KI"/>
    <x v="1"/>
    <n v="2100"/>
    <n v="3142.5"/>
    <n v="1042.5"/>
    <n v="0.50357142857142856"/>
    <m/>
    <m/>
    <n v="3300"/>
    <n v="3142.5"/>
    <n v="157.5"/>
    <n v="0.95227272727272727"/>
    <m/>
    <m/>
  </r>
  <r>
    <x v="0"/>
    <x v="1"/>
    <x v="0"/>
    <d v="2021-12-20T00:00:00"/>
    <d v="2021-12-26T00:00:00"/>
    <x v="1"/>
    <x v="6"/>
    <x v="22"/>
    <s v="W52"/>
    <x v="22"/>
    <s v="12GER00001"/>
    <m/>
    <s v="Export"/>
    <x v="1"/>
    <x v="4"/>
    <s v="KI"/>
    <x v="1"/>
    <n v="0"/>
    <n v="0"/>
    <n v="0"/>
    <n v="0"/>
    <m/>
    <m/>
    <n v="0"/>
    <n v="0"/>
    <n v="0"/>
    <n v="0"/>
    <m/>
    <m/>
  </r>
  <r>
    <x v="0"/>
    <x v="1"/>
    <x v="0"/>
    <d v="2021-12-20T00:00:00"/>
    <d v="2021-12-26T00:00:00"/>
    <x v="1"/>
    <x v="6"/>
    <x v="22"/>
    <s v="W52"/>
    <x v="22"/>
    <s v="12GER00002"/>
    <m/>
    <s v="Export"/>
    <x v="1"/>
    <x v="4"/>
    <s v="KI"/>
    <x v="1"/>
    <n v="0"/>
    <n v="0"/>
    <n v="0"/>
    <n v="0"/>
    <m/>
    <m/>
    <n v="0"/>
    <n v="0"/>
    <n v="0"/>
    <n v="0"/>
    <m/>
    <m/>
  </r>
  <r>
    <x v="0"/>
    <x v="1"/>
    <x v="0"/>
    <d v="2021-12-20T00:00:00"/>
    <d v="2021-12-26T00:00:00"/>
    <x v="1"/>
    <x v="6"/>
    <x v="22"/>
    <s v="W52"/>
    <x v="22"/>
    <s v="12JBP00009"/>
    <m/>
    <s v="Export"/>
    <x v="1"/>
    <x v="4"/>
    <s v="KI"/>
    <x v="1"/>
    <n v="0"/>
    <n v="0"/>
    <n v="0"/>
    <n v="0"/>
    <m/>
    <m/>
    <n v="0"/>
    <n v="0"/>
    <n v="0"/>
    <n v="0"/>
    <m/>
    <m/>
  </r>
  <r>
    <x v="0"/>
    <x v="1"/>
    <x v="0"/>
    <d v="2021-12-20T00:00:00"/>
    <d v="2021-12-26T00:00:00"/>
    <x v="1"/>
    <x v="6"/>
    <x v="22"/>
    <s v="W52"/>
    <x v="22"/>
    <s v="12SIM00004"/>
    <m/>
    <s v="Export"/>
    <x v="1"/>
    <x v="4"/>
    <s v="KI"/>
    <x v="1"/>
    <n v="0"/>
    <n v="0"/>
    <n v="0"/>
    <n v="0"/>
    <m/>
    <m/>
    <n v="0"/>
    <n v="0"/>
    <n v="0"/>
    <n v="0"/>
    <m/>
    <m/>
  </r>
  <r>
    <x v="0"/>
    <x v="1"/>
    <x v="0"/>
    <d v="2021-12-20T00:00:00"/>
    <d v="2021-12-26T00:00:00"/>
    <x v="1"/>
    <x v="6"/>
    <x v="22"/>
    <s v="W52"/>
    <x v="22"/>
    <s v="12SIM00006"/>
    <m/>
    <s v="Export"/>
    <x v="1"/>
    <x v="4"/>
    <s v="KI"/>
    <x v="1"/>
    <n v="0"/>
    <n v="0"/>
    <n v="0"/>
    <n v="0"/>
    <m/>
    <m/>
    <n v="0"/>
    <n v="0"/>
    <n v="0"/>
    <n v="0"/>
    <m/>
    <m/>
  </r>
  <r>
    <x v="0"/>
    <x v="1"/>
    <x v="0"/>
    <d v="2021-12-20T00:00:00"/>
    <d v="2021-12-26T00:00:00"/>
    <x v="1"/>
    <x v="6"/>
    <x v="22"/>
    <s v="W52"/>
    <x v="22"/>
    <s v="12THB00001"/>
    <m/>
    <s v="Export"/>
    <x v="1"/>
    <x v="4"/>
    <s v=""/>
    <x v="1"/>
    <n v="0"/>
    <n v="0"/>
    <n v="0"/>
    <n v="0"/>
    <m/>
    <m/>
    <n v="0"/>
    <n v="0"/>
    <n v="0"/>
    <n v="0"/>
    <m/>
    <m/>
  </r>
  <r>
    <x v="0"/>
    <x v="1"/>
    <x v="0"/>
    <d v="2021-12-20T00:00:00"/>
    <d v="2021-12-26T00:00:00"/>
    <x v="1"/>
    <x v="6"/>
    <x v="22"/>
    <s v="W52"/>
    <x v="22"/>
    <s v="12THB00002"/>
    <m/>
    <s v="Export"/>
    <x v="1"/>
    <x v="4"/>
    <s v=""/>
    <x v="1"/>
    <n v="0"/>
    <n v="0"/>
    <n v="0"/>
    <n v="0"/>
    <m/>
    <m/>
    <n v="0"/>
    <n v="0"/>
    <n v="0"/>
    <n v="0"/>
    <m/>
    <m/>
  </r>
  <r>
    <x v="0"/>
    <x v="1"/>
    <x v="0"/>
    <d v="2021-12-20T00:00:00"/>
    <d v="2021-12-26T00:00:00"/>
    <x v="1"/>
    <x v="6"/>
    <x v="22"/>
    <s v="W52"/>
    <x v="22"/>
    <s v="12THB00006"/>
    <m/>
    <s v="Export"/>
    <x v="1"/>
    <x v="4"/>
    <s v="KI"/>
    <x v="1"/>
    <n v="0"/>
    <n v="861"/>
    <n v="861"/>
    <n v="0"/>
    <m/>
    <m/>
    <n v="0"/>
    <n v="861"/>
    <n v="861"/>
    <n v="0"/>
    <m/>
    <m/>
  </r>
  <r>
    <x v="0"/>
    <x v="1"/>
    <x v="0"/>
    <d v="2021-12-20T00:00:00"/>
    <d v="2021-12-26T00:00:00"/>
    <x v="1"/>
    <x v="6"/>
    <x v="22"/>
    <s v="W52"/>
    <x v="22"/>
    <s v="12THB00007"/>
    <m/>
    <s v="Export"/>
    <x v="1"/>
    <x v="4"/>
    <s v="KI"/>
    <x v="1"/>
    <n v="0"/>
    <n v="0"/>
    <n v="0"/>
    <n v="0"/>
    <m/>
    <m/>
    <n v="0"/>
    <n v="0"/>
    <n v="0"/>
    <n v="0"/>
    <m/>
    <m/>
  </r>
  <r>
    <x v="0"/>
    <x v="1"/>
    <x v="0"/>
    <d v="2021-12-20T00:00:00"/>
    <d v="2021-12-26T00:00:00"/>
    <x v="1"/>
    <x v="6"/>
    <x v="22"/>
    <s v="W52"/>
    <x v="22"/>
    <s v="12THB00009"/>
    <m/>
    <s v="Export"/>
    <x v="1"/>
    <x v="4"/>
    <s v="KI"/>
    <x v="1"/>
    <n v="0"/>
    <n v="0"/>
    <n v="0"/>
    <n v="0"/>
    <m/>
    <m/>
    <n v="0"/>
    <n v="0"/>
    <n v="0"/>
    <n v="0"/>
    <m/>
    <m/>
  </r>
  <r>
    <x v="0"/>
    <x v="1"/>
    <x v="0"/>
    <d v="2021-12-20T00:00:00"/>
    <d v="2021-12-26T00:00:00"/>
    <x v="1"/>
    <x v="6"/>
    <x v="22"/>
    <s v="W52"/>
    <x v="22"/>
    <s v="12THB00013"/>
    <m/>
    <s v="Export"/>
    <x v="1"/>
    <x v="4"/>
    <s v="KI"/>
    <x v="1"/>
    <n v="0"/>
    <n v="0"/>
    <n v="0"/>
    <n v="0"/>
    <m/>
    <m/>
    <n v="0"/>
    <n v="0"/>
    <n v="0"/>
    <n v="0"/>
    <m/>
    <m/>
  </r>
  <r>
    <x v="0"/>
    <x v="1"/>
    <x v="0"/>
    <d v="2021-12-20T00:00:00"/>
    <d v="2021-12-26T00:00:00"/>
    <x v="1"/>
    <x v="6"/>
    <x v="22"/>
    <s v="W52"/>
    <x v="22"/>
    <s v="11VMB00335"/>
    <m/>
    <s v="Domestic"/>
    <x v="2"/>
    <x v="5"/>
    <s v="Se"/>
    <x v="0"/>
    <n v="468"/>
    <n v="465.71600000000007"/>
    <n v="2.283999999999935"/>
    <n v="0.9951196581196583"/>
    <m/>
    <m/>
    <n v="468"/>
    <n v="465.71600000000007"/>
    <n v="2.283999999999935"/>
    <n v="0.9951196581196583"/>
    <m/>
    <m/>
  </r>
  <r>
    <x v="0"/>
    <x v="1"/>
    <x v="0"/>
    <d v="2021-12-20T00:00:00"/>
    <d v="2021-12-26T00:00:00"/>
    <x v="1"/>
    <x v="6"/>
    <x v="22"/>
    <s v="W52"/>
    <x v="22"/>
    <s v="TPCEBG010"/>
    <m/>
    <s v="Domestic"/>
    <x v="2"/>
    <x v="6"/>
    <s v="Ha"/>
    <x v="0"/>
    <n v="3000"/>
    <n v="1436"/>
    <n v="1564"/>
    <n v="0.47866666666666668"/>
    <m/>
    <m/>
    <n v="1000"/>
    <n v="1436"/>
    <n v="436"/>
    <n v="0.56400000000000006"/>
    <m/>
    <m/>
  </r>
  <r>
    <x v="0"/>
    <x v="1"/>
    <x v="0"/>
    <d v="2021-12-20T00:00:00"/>
    <d v="2021-12-26T00:00:00"/>
    <x v="1"/>
    <x v="6"/>
    <x v="22"/>
    <s v="W52"/>
    <x v="22"/>
    <s v="TPCEMI001"/>
    <m/>
    <s v="Domestic"/>
    <x v="2"/>
    <x v="6"/>
    <s v="Fr"/>
    <x v="0"/>
    <n v="0"/>
    <n v="0"/>
    <n v="0"/>
    <n v="0"/>
    <m/>
    <m/>
    <n v="0"/>
    <n v="0"/>
    <n v="0"/>
    <n v="0"/>
    <m/>
    <m/>
  </r>
  <r>
    <x v="0"/>
    <x v="1"/>
    <x v="0"/>
    <d v="2021-12-20T00:00:00"/>
    <d v="2021-12-26T00:00:00"/>
    <x v="1"/>
    <x v="6"/>
    <x v="22"/>
    <s v="W52"/>
    <x v="22"/>
    <s v="TPCERB001"/>
    <m/>
    <s v="Domestic"/>
    <x v="2"/>
    <x v="5"/>
    <s v="Se"/>
    <x v="0"/>
    <n v="0"/>
    <n v="0"/>
    <n v="0"/>
    <n v="0"/>
    <m/>
    <m/>
    <n v="0"/>
    <n v="0"/>
    <n v="0"/>
    <n v="0"/>
    <m/>
    <m/>
  </r>
  <r>
    <x v="0"/>
    <x v="1"/>
    <x v="0"/>
    <d v="2021-12-20T00:00:00"/>
    <d v="2021-12-26T00:00:00"/>
    <x v="1"/>
    <x v="6"/>
    <x v="22"/>
    <s v="W52"/>
    <x v="22"/>
    <s v="TPCERB001"/>
    <m/>
    <s v="Domestic"/>
    <x v="2"/>
    <x v="5"/>
    <s v="Se"/>
    <x v="0"/>
    <n v="0"/>
    <n v="0"/>
    <n v="0"/>
    <n v="0"/>
    <m/>
    <m/>
    <n v="0"/>
    <n v="0"/>
    <n v="0"/>
    <n v="0"/>
    <m/>
    <m/>
  </r>
  <r>
    <x v="0"/>
    <x v="1"/>
    <x v="0"/>
    <d v="2021-12-20T00:00:00"/>
    <d v="2021-12-26T00:00:00"/>
    <x v="1"/>
    <x v="6"/>
    <x v="22"/>
    <s v="W52"/>
    <x v="22"/>
    <s v="TPCERB002"/>
    <m/>
    <s v="Domestic"/>
    <x v="2"/>
    <x v="5"/>
    <s v="Se"/>
    <x v="0"/>
    <n v="0"/>
    <n v="0"/>
    <n v="0"/>
    <n v="0"/>
    <m/>
    <m/>
    <n v="0"/>
    <n v="0"/>
    <n v="0"/>
    <n v="0"/>
    <m/>
    <m/>
  </r>
  <r>
    <x v="0"/>
    <x v="1"/>
    <x v="0"/>
    <d v="2021-12-20T00:00:00"/>
    <d v="2021-12-26T00:00:00"/>
    <x v="1"/>
    <x v="6"/>
    <x v="22"/>
    <s v="W52"/>
    <x v="22"/>
    <s v="TPCERB002"/>
    <m/>
    <s v="Domestic"/>
    <x v="2"/>
    <x v="5"/>
    <s v="Se"/>
    <x v="0"/>
    <n v="0"/>
    <n v="0"/>
    <n v="0"/>
    <n v="0"/>
    <m/>
    <m/>
    <n v="0"/>
    <n v="0"/>
    <n v="0"/>
    <n v="0"/>
    <m/>
    <m/>
  </r>
  <r>
    <x v="0"/>
    <x v="1"/>
    <x v="0"/>
    <d v="2021-12-20T00:00:00"/>
    <d v="2021-12-26T00:00:00"/>
    <x v="1"/>
    <x v="6"/>
    <x v="22"/>
    <s v="W52"/>
    <x v="22"/>
    <s v="TPCERB003"/>
    <m/>
    <s v="Domestic"/>
    <x v="2"/>
    <x v="5"/>
    <s v=""/>
    <x v="0"/>
    <n v="0"/>
    <n v="0"/>
    <n v="0"/>
    <n v="0"/>
    <m/>
    <m/>
    <n v="0"/>
    <n v="0"/>
    <n v="0"/>
    <n v="0"/>
    <m/>
    <m/>
  </r>
  <r>
    <x v="0"/>
    <x v="1"/>
    <x v="0"/>
    <d v="2021-12-20T00:00:00"/>
    <d v="2021-12-26T00:00:00"/>
    <x v="1"/>
    <x v="6"/>
    <x v="22"/>
    <s v="W52"/>
    <x v="22"/>
    <s v="TPCERB003"/>
    <m/>
    <s v="Domestic"/>
    <x v="2"/>
    <x v="5"/>
    <s v=""/>
    <x v="0"/>
    <n v="0"/>
    <n v="0"/>
    <n v="0"/>
    <n v="0"/>
    <m/>
    <m/>
    <n v="0"/>
    <n v="0"/>
    <n v="0"/>
    <n v="0"/>
    <m/>
    <m/>
  </r>
  <r>
    <x v="0"/>
    <x v="1"/>
    <x v="0"/>
    <d v="2021-12-20T00:00:00"/>
    <d v="2021-12-26T00:00:00"/>
    <x v="1"/>
    <x v="6"/>
    <x v="22"/>
    <s v="W52"/>
    <x v="22"/>
    <s v="11VMB00273"/>
    <m/>
    <s v="Domestic"/>
    <x v="3"/>
    <x v="6"/>
    <s v="Fi"/>
    <x v="0"/>
    <n v="1400"/>
    <n v="1034"/>
    <n v="366"/>
    <n v="0.73857142857142855"/>
    <m/>
    <m/>
    <n v="1000"/>
    <n v="1034"/>
    <n v="34"/>
    <n v="0.96599999999999997"/>
    <m/>
    <m/>
  </r>
  <r>
    <x v="0"/>
    <x v="1"/>
    <x v="0"/>
    <d v="2021-12-20T00:00:00"/>
    <d v="2021-12-26T00:00:00"/>
    <x v="1"/>
    <x v="6"/>
    <x v="22"/>
    <s v="W52"/>
    <x v="22"/>
    <s v="11VMB00306"/>
    <m/>
    <s v="Domestic"/>
    <x v="3"/>
    <x v="0"/>
    <s v="Semi"/>
    <x v="0"/>
    <n v="700"/>
    <n v="686"/>
    <n v="14"/>
    <n v="0.98"/>
    <m/>
    <m/>
    <n v="700"/>
    <n v="686"/>
    <n v="14"/>
    <n v="0.98"/>
    <m/>
    <m/>
  </r>
  <r>
    <x v="0"/>
    <x v="1"/>
    <x v="0"/>
    <d v="2021-12-20T00:00:00"/>
    <d v="2021-12-26T00:00:00"/>
    <x v="1"/>
    <x v="6"/>
    <x v="22"/>
    <s v="W52"/>
    <x v="22"/>
    <s v="11VMB00308"/>
    <m/>
    <s v="Domestic"/>
    <x v="3"/>
    <x v="0"/>
    <s v="Semi"/>
    <x v="0"/>
    <n v="0"/>
    <n v="0"/>
    <n v="0"/>
    <n v="0"/>
    <m/>
    <m/>
    <n v="0"/>
    <n v="0"/>
    <n v="0"/>
    <n v="0"/>
    <m/>
    <m/>
  </r>
  <r>
    <x v="0"/>
    <x v="1"/>
    <x v="0"/>
    <d v="2021-12-20T00:00:00"/>
    <d v="2021-12-26T00:00:00"/>
    <x v="1"/>
    <x v="6"/>
    <x v="22"/>
    <s v="W52"/>
    <x v="22"/>
    <s v="11VMB00309"/>
    <m/>
    <s v="Domestic"/>
    <x v="3"/>
    <x v="0"/>
    <s v="Semi"/>
    <x v="0"/>
    <n v="400"/>
    <n v="401"/>
    <n v="1"/>
    <n v="0.99750000000000005"/>
    <m/>
    <m/>
    <n v="400"/>
    <n v="401"/>
    <n v="1"/>
    <n v="0.99750000000000005"/>
    <m/>
    <m/>
  </r>
  <r>
    <x v="0"/>
    <x v="1"/>
    <x v="0"/>
    <d v="2021-12-20T00:00:00"/>
    <d v="2021-12-26T00:00:00"/>
    <x v="1"/>
    <x v="6"/>
    <x v="22"/>
    <s v="W52"/>
    <x v="22"/>
    <s v="11VMB00311"/>
    <m/>
    <s v="Domestic"/>
    <x v="3"/>
    <x v="0"/>
    <s v="Semi"/>
    <x v="0"/>
    <n v="400"/>
    <n v="362"/>
    <n v="38"/>
    <n v="0.90500000000000003"/>
    <m/>
    <m/>
    <n v="400"/>
    <n v="362"/>
    <n v="38"/>
    <n v="0.90500000000000003"/>
    <m/>
    <m/>
  </r>
  <r>
    <x v="0"/>
    <x v="1"/>
    <x v="0"/>
    <d v="2021-12-20T00:00:00"/>
    <d v="2021-12-26T00:00:00"/>
    <x v="1"/>
    <x v="6"/>
    <x v="22"/>
    <s v="W52"/>
    <x v="22"/>
    <s v="11VMB00385"/>
    <m/>
    <s v="Domestic"/>
    <x v="3"/>
    <x v="6"/>
    <s v="Fi"/>
    <x v="0"/>
    <n v="700"/>
    <n v="301.10000000000002"/>
    <n v="398.9"/>
    <n v="0.43014285714285716"/>
    <m/>
    <m/>
    <n v="350"/>
    <n v="301.10000000000002"/>
    <n v="48.899999999999977"/>
    <n v="0.86028571428571432"/>
    <m/>
    <m/>
  </r>
  <r>
    <x v="0"/>
    <x v="1"/>
    <x v="0"/>
    <d v="2021-12-20T00:00:00"/>
    <d v="2021-12-26T00:00:00"/>
    <x v="1"/>
    <x v="6"/>
    <x v="22"/>
    <s v="W52"/>
    <x v="22"/>
    <s v="BTPCHCB001"/>
    <m/>
    <s v="Domestic"/>
    <x v="3"/>
    <x v="6"/>
    <s v="BT"/>
    <x v="0"/>
    <n v="1200"/>
    <n v="2286.9"/>
    <n v="1086.9000000000001"/>
    <n v="9.4249999999999945E-2"/>
    <m/>
    <m/>
    <n v="1200"/>
    <n v="2286.9"/>
    <n v="1086.9000000000001"/>
    <n v="9.4249999999999945E-2"/>
    <m/>
    <m/>
  </r>
  <r>
    <x v="0"/>
    <x v="1"/>
    <x v="0"/>
    <d v="2021-12-20T00:00:00"/>
    <d v="2021-12-26T00:00:00"/>
    <x v="1"/>
    <x v="6"/>
    <x v="22"/>
    <s v="W52"/>
    <x v="22"/>
    <s v="BTPOHYBM01"/>
    <m/>
    <s v="Domestic"/>
    <x v="3"/>
    <x v="0"/>
    <s v="Semi"/>
    <x v="0"/>
    <n v="0"/>
    <n v="0"/>
    <n v="0"/>
    <n v="0"/>
    <m/>
    <m/>
    <n v="0"/>
    <n v="0"/>
    <n v="0"/>
    <n v="0"/>
    <m/>
    <m/>
  </r>
  <r>
    <x v="0"/>
    <x v="1"/>
    <x v="0"/>
    <d v="2021-12-20T00:00:00"/>
    <d v="2021-12-26T00:00:00"/>
    <x v="1"/>
    <x v="6"/>
    <x v="22"/>
    <s v="W52"/>
    <x v="22"/>
    <s v="HHCEBV004"/>
    <m/>
    <s v="Domestic"/>
    <x v="3"/>
    <x v="7"/>
    <s v="Ba"/>
    <x v="0"/>
    <n v="300"/>
    <n v="302"/>
    <n v="2"/>
    <n v="0.99333333333333329"/>
    <m/>
    <m/>
    <n v="300"/>
    <n v="302"/>
    <n v="2"/>
    <n v="0.99333333333333329"/>
    <m/>
    <m/>
  </r>
  <r>
    <x v="0"/>
    <x v="1"/>
    <x v="0"/>
    <d v="2021-12-20T00:00:00"/>
    <d v="2021-12-26T00:00:00"/>
    <x v="1"/>
    <x v="6"/>
    <x v="22"/>
    <s v="W52"/>
    <x v="22"/>
    <s v="HHCECV006"/>
    <m/>
    <s v="Domestic"/>
    <x v="3"/>
    <x v="7"/>
    <s v="Ba"/>
    <x v="0"/>
    <n v="1850"/>
    <n v="1459"/>
    <n v="391"/>
    <n v="0.78864864864864859"/>
    <m/>
    <m/>
    <n v="1250"/>
    <n v="1459"/>
    <n v="209"/>
    <n v="0.83279999999999998"/>
    <m/>
    <m/>
  </r>
  <r>
    <x v="0"/>
    <x v="1"/>
    <x v="0"/>
    <d v="2021-12-20T00:00:00"/>
    <d v="2021-12-26T00:00:00"/>
    <x v="1"/>
    <x v="6"/>
    <x v="22"/>
    <s v="W52"/>
    <x v="22"/>
    <s v="HHCEXX001"/>
    <m/>
    <s v="Domestic"/>
    <x v="3"/>
    <x v="5"/>
    <s v="Sa"/>
    <x v="3"/>
    <n v="0"/>
    <n v="0"/>
    <n v="0"/>
    <n v="0"/>
    <m/>
    <m/>
    <n v="0"/>
    <n v="0"/>
    <n v="0"/>
    <n v="0"/>
    <m/>
    <m/>
  </r>
  <r>
    <x v="0"/>
    <x v="1"/>
    <x v="0"/>
    <d v="2021-12-20T00:00:00"/>
    <d v="2021-12-26T00:00:00"/>
    <x v="1"/>
    <x v="6"/>
    <x v="22"/>
    <s v="W52"/>
    <x v="22"/>
    <s v="HHCEXX003"/>
    <m/>
    <s v="Domestic"/>
    <x v="3"/>
    <x v="5"/>
    <s v="Sa"/>
    <x v="3"/>
    <n v="0"/>
    <n v="0"/>
    <n v="0"/>
    <n v="0"/>
    <m/>
    <m/>
    <n v="0"/>
    <n v="0"/>
    <n v="0"/>
    <n v="0"/>
    <m/>
    <m/>
  </r>
  <r>
    <x v="0"/>
    <x v="1"/>
    <x v="0"/>
    <d v="2021-12-20T00:00:00"/>
    <d v="2021-12-26T00:00:00"/>
    <x v="1"/>
    <x v="6"/>
    <x v="22"/>
    <s v="W52"/>
    <x v="22"/>
    <s v="HHCEXX010"/>
    <m/>
    <s v="Domestic"/>
    <x v="3"/>
    <x v="5"/>
    <s v="Sa"/>
    <x v="3"/>
    <n v="4723"/>
    <n v="912.5"/>
    <n v="3810.5"/>
    <n v="0.19320347236925683"/>
    <m/>
    <m/>
    <n v="5000"/>
    <n v="912.5"/>
    <n v="4087.5"/>
    <n v="0.1825"/>
    <m/>
    <m/>
  </r>
  <r>
    <x v="0"/>
    <x v="1"/>
    <x v="0"/>
    <d v="2021-12-20T00:00:00"/>
    <d v="2021-12-26T00:00:00"/>
    <x v="1"/>
    <x v="6"/>
    <x v="22"/>
    <s v="W52"/>
    <x v="22"/>
    <s v="TPCEBV001"/>
    <m/>
    <s v="Domestic"/>
    <x v="3"/>
    <x v="7"/>
    <s v="Ba"/>
    <x v="0"/>
    <n v="700"/>
    <n v="705"/>
    <n v="5"/>
    <n v="0.99285714285714288"/>
    <m/>
    <m/>
    <n v="700"/>
    <n v="705"/>
    <n v="5"/>
    <n v="0.99285714285714288"/>
    <m/>
    <m/>
  </r>
  <r>
    <x v="0"/>
    <x v="1"/>
    <x v="0"/>
    <d v="2021-12-20T00:00:00"/>
    <d v="2021-12-26T00:00:00"/>
    <x v="1"/>
    <x v="6"/>
    <x v="22"/>
    <s v="W52"/>
    <x v="22"/>
    <s v="TPCEBV017"/>
    <m/>
    <s v="Domestic"/>
    <x v="3"/>
    <x v="7"/>
    <s v="Ba"/>
    <x v="0"/>
    <n v="2800"/>
    <n v="2936.5"/>
    <n v="136.5"/>
    <n v="0.95125000000000004"/>
    <m/>
    <m/>
    <n v="2800"/>
    <n v="2936.5"/>
    <n v="136.5"/>
    <n v="0.95125000000000004"/>
    <m/>
    <m/>
  </r>
  <r>
    <x v="0"/>
    <x v="1"/>
    <x v="0"/>
    <d v="2021-12-20T00:00:00"/>
    <d v="2021-12-26T00:00:00"/>
    <x v="1"/>
    <x v="6"/>
    <x v="22"/>
    <s v="W52"/>
    <x v="22"/>
    <s v="TPCECB004"/>
    <m/>
    <s v="Domestic"/>
    <x v="3"/>
    <x v="8"/>
    <s v="Vi"/>
    <x v="0"/>
    <n v="150"/>
    <n v="312.5"/>
    <n v="162.5"/>
    <n v="0"/>
    <m/>
    <m/>
    <n v="300"/>
    <n v="312.5"/>
    <n v="12.5"/>
    <n v="0.95833333333333337"/>
    <m/>
    <m/>
  </r>
  <r>
    <x v="0"/>
    <x v="1"/>
    <x v="0"/>
    <d v="2021-12-20T00:00:00"/>
    <d v="2021-12-26T00:00:00"/>
    <x v="1"/>
    <x v="6"/>
    <x v="22"/>
    <s v="W52"/>
    <x v="22"/>
    <s v="TPCECC006"/>
    <m/>
    <s v="Domestic"/>
    <x v="3"/>
    <x v="6"/>
    <s v="Fi"/>
    <x v="0"/>
    <n v="0"/>
    <n v="0"/>
    <n v="0"/>
    <n v="0"/>
    <m/>
    <m/>
    <n v="0"/>
    <n v="0"/>
    <n v="0"/>
    <n v="0"/>
    <m/>
    <m/>
  </r>
  <r>
    <x v="0"/>
    <x v="1"/>
    <x v="0"/>
    <d v="2021-12-20T00:00:00"/>
    <d v="2021-12-26T00:00:00"/>
    <x v="1"/>
    <x v="6"/>
    <x v="22"/>
    <s v="W52"/>
    <x v="22"/>
    <s v="TPCECL035"/>
    <m/>
    <s v="Domestic"/>
    <x v="3"/>
    <x v="8"/>
    <s v="Vi"/>
    <x v="0"/>
    <n v="1980"/>
    <n v="2164.5"/>
    <n v="184.5"/>
    <n v="0.90681818181818186"/>
    <m/>
    <m/>
    <n v="1980"/>
    <n v="2164.5"/>
    <n v="184.5"/>
    <n v="0.90681818181818186"/>
    <m/>
    <m/>
  </r>
  <r>
    <x v="0"/>
    <x v="1"/>
    <x v="0"/>
    <d v="2021-12-20T00:00:00"/>
    <d v="2021-12-26T00:00:00"/>
    <x v="1"/>
    <x v="6"/>
    <x v="22"/>
    <s v="W52"/>
    <x v="22"/>
    <s v="TPCECL037"/>
    <m/>
    <s v="Domestic"/>
    <x v="3"/>
    <x v="8"/>
    <s v="Vi"/>
    <x v="0"/>
    <n v="700"/>
    <n v="715.8"/>
    <n v="15.799999999999955"/>
    <n v="0.97742857142857154"/>
    <m/>
    <m/>
    <n v="720"/>
    <n v="715.8"/>
    <n v="4.2000000000000455"/>
    <n v="0.99416666666666664"/>
    <m/>
    <m/>
  </r>
  <r>
    <x v="0"/>
    <x v="1"/>
    <x v="0"/>
    <d v="2021-12-20T00:00:00"/>
    <d v="2021-12-26T00:00:00"/>
    <x v="1"/>
    <x v="6"/>
    <x v="22"/>
    <s v="W52"/>
    <x v="22"/>
    <s v="TPCECL038"/>
    <m/>
    <s v="Domestic"/>
    <x v="3"/>
    <x v="8"/>
    <s v="Vi"/>
    <x v="0"/>
    <n v="7630"/>
    <n v="7060"/>
    <n v="570"/>
    <n v="0.92529488859764086"/>
    <m/>
    <m/>
    <n v="7180"/>
    <n v="7060"/>
    <n v="120"/>
    <n v="0.98328690807799446"/>
    <m/>
    <m/>
  </r>
  <r>
    <x v="0"/>
    <x v="1"/>
    <x v="0"/>
    <d v="2021-12-20T00:00:00"/>
    <d v="2021-12-26T00:00:00"/>
    <x v="1"/>
    <x v="6"/>
    <x v="22"/>
    <s v="W52"/>
    <x v="22"/>
    <s v="TPCECL042"/>
    <m/>
    <s v="Domestic"/>
    <x v="3"/>
    <x v="8"/>
    <s v="Vi"/>
    <x v="0"/>
    <n v="0"/>
    <n v="0"/>
    <n v="0"/>
    <n v="0"/>
    <m/>
    <m/>
    <n v="0"/>
    <n v="0"/>
    <n v="0"/>
    <n v="0"/>
    <m/>
    <m/>
  </r>
  <r>
    <x v="0"/>
    <x v="1"/>
    <x v="0"/>
    <d v="2021-12-20T00:00:00"/>
    <d v="2021-12-26T00:00:00"/>
    <x v="1"/>
    <x v="6"/>
    <x v="22"/>
    <s v="W52"/>
    <x v="22"/>
    <s v="TPCECL043"/>
    <m/>
    <s v="Domestic"/>
    <x v="3"/>
    <x v="8"/>
    <s v="Vi"/>
    <x v="0"/>
    <n v="270"/>
    <n v="253.5"/>
    <n v="16.5"/>
    <n v="0.93888888888888888"/>
    <m/>
    <m/>
    <n v="270"/>
    <n v="253.5"/>
    <n v="16.5"/>
    <n v="0.93888888888888888"/>
    <m/>
    <m/>
  </r>
  <r>
    <x v="0"/>
    <x v="1"/>
    <x v="0"/>
    <d v="2021-12-20T00:00:00"/>
    <d v="2021-12-26T00:00:00"/>
    <x v="1"/>
    <x v="6"/>
    <x v="22"/>
    <s v="W52"/>
    <x v="22"/>
    <s v="TPCECL044"/>
    <m/>
    <s v="Domestic"/>
    <x v="3"/>
    <x v="8"/>
    <s v="Vi"/>
    <x v="0"/>
    <n v="680"/>
    <n v="666"/>
    <n v="14"/>
    <n v="0.97941176470588232"/>
    <m/>
    <m/>
    <n v="680"/>
    <n v="666"/>
    <n v="14"/>
    <n v="0.97941176470588232"/>
    <m/>
    <m/>
  </r>
  <r>
    <x v="0"/>
    <x v="1"/>
    <x v="0"/>
    <d v="2021-12-20T00:00:00"/>
    <d v="2021-12-26T00:00:00"/>
    <x v="1"/>
    <x v="6"/>
    <x v="22"/>
    <s v="W52"/>
    <x v="22"/>
    <s v="TPCECL045"/>
    <m/>
    <s v="Domestic"/>
    <x v="3"/>
    <x v="8"/>
    <s v="Vi"/>
    <x v="0"/>
    <n v="3350"/>
    <n v="2498"/>
    <n v="852"/>
    <n v="0.74567164179104473"/>
    <m/>
    <m/>
    <n v="3570"/>
    <n v="2498"/>
    <n v="1072"/>
    <n v="0.69971988795518203"/>
    <m/>
    <m/>
  </r>
  <r>
    <x v="0"/>
    <x v="1"/>
    <x v="0"/>
    <d v="2021-12-20T00:00:00"/>
    <d v="2021-12-26T00:00:00"/>
    <x v="1"/>
    <x v="6"/>
    <x v="22"/>
    <s v="W52"/>
    <x v="22"/>
    <s v="TPCECL046"/>
    <m/>
    <s v="Domestic"/>
    <x v="3"/>
    <x v="8"/>
    <s v="Vi"/>
    <x v="0"/>
    <n v="2100"/>
    <n v="2649"/>
    <n v="549"/>
    <n v="0.73857142857142855"/>
    <m/>
    <m/>
    <n v="2700"/>
    <n v="2649"/>
    <n v="51"/>
    <n v="0.98111111111111116"/>
    <m/>
    <m/>
  </r>
  <r>
    <x v="0"/>
    <x v="1"/>
    <x v="0"/>
    <d v="2021-12-20T00:00:00"/>
    <d v="2021-12-26T00:00:00"/>
    <x v="1"/>
    <x v="6"/>
    <x v="22"/>
    <s v="W52"/>
    <x v="22"/>
    <s v="TPCECLT39"/>
    <m/>
    <s v="Domestic"/>
    <x v="3"/>
    <x v="8"/>
    <s v="Vi"/>
    <x v="0"/>
    <n v="0"/>
    <n v="0"/>
    <n v="0"/>
    <n v="0"/>
    <m/>
    <m/>
    <n v="0"/>
    <n v="0"/>
    <n v="0"/>
    <n v="0"/>
    <m/>
    <m/>
  </r>
  <r>
    <x v="0"/>
    <x v="1"/>
    <x v="0"/>
    <d v="2021-12-20T00:00:00"/>
    <d v="2021-12-26T00:00:00"/>
    <x v="1"/>
    <x v="6"/>
    <x v="22"/>
    <s v="W52"/>
    <x v="22"/>
    <s v="TPCECV001"/>
    <m/>
    <s v="Domestic"/>
    <x v="3"/>
    <x v="7"/>
    <s v="Ba"/>
    <x v="0"/>
    <n v="500"/>
    <n v="0"/>
    <n v="500"/>
    <n v="0"/>
    <m/>
    <m/>
    <n v="500"/>
    <n v="0"/>
    <n v="500"/>
    <n v="0"/>
    <m/>
    <m/>
  </r>
  <r>
    <x v="0"/>
    <x v="1"/>
    <x v="0"/>
    <d v="2021-12-20T00:00:00"/>
    <d v="2021-12-26T00:00:00"/>
    <x v="1"/>
    <x v="6"/>
    <x v="22"/>
    <s v="W52"/>
    <x v="22"/>
    <s v="TPCECV002"/>
    <m/>
    <s v="Domestic"/>
    <x v="3"/>
    <x v="7"/>
    <s v="Ba"/>
    <x v="0"/>
    <n v="800"/>
    <n v="0"/>
    <n v="800"/>
    <n v="0"/>
    <m/>
    <m/>
    <n v="800"/>
    <n v="0"/>
    <n v="800"/>
    <n v="0"/>
    <m/>
    <m/>
  </r>
  <r>
    <x v="0"/>
    <x v="1"/>
    <x v="0"/>
    <d v="2021-12-20T00:00:00"/>
    <d v="2021-12-26T00:00:00"/>
    <x v="1"/>
    <x v="6"/>
    <x v="22"/>
    <s v="W52"/>
    <x v="22"/>
    <s v="TPCECV022"/>
    <m/>
    <s v="Domestic"/>
    <x v="3"/>
    <x v="7"/>
    <s v="Ba"/>
    <x v="0"/>
    <n v="7100"/>
    <n v="0"/>
    <n v="7100"/>
    <n v="0"/>
    <m/>
    <m/>
    <n v="7500"/>
    <n v="0"/>
    <n v="7500"/>
    <n v="0"/>
    <m/>
    <m/>
  </r>
  <r>
    <x v="0"/>
    <x v="1"/>
    <x v="0"/>
    <d v="2021-12-20T00:00:00"/>
    <d v="2021-12-26T00:00:00"/>
    <x v="1"/>
    <x v="6"/>
    <x v="22"/>
    <s v="W52"/>
    <x v="22"/>
    <s v="TPCELT001"/>
    <m/>
    <s v="Domestic"/>
    <x v="3"/>
    <x v="7"/>
    <s v="Ba"/>
    <x v="0"/>
    <n v="0"/>
    <n v="401"/>
    <n v="401"/>
    <n v="0"/>
    <m/>
    <m/>
    <n v="0"/>
    <n v="401"/>
    <n v="401"/>
    <n v="0"/>
    <m/>
    <m/>
  </r>
  <r>
    <x v="0"/>
    <x v="1"/>
    <x v="0"/>
    <d v="2021-12-20T00:00:00"/>
    <d v="2021-12-26T00:00:00"/>
    <x v="1"/>
    <x v="6"/>
    <x v="22"/>
    <s v="W52"/>
    <x v="22"/>
    <s v="TPCEMM001"/>
    <m/>
    <s v="Domestic"/>
    <x v="3"/>
    <x v="9"/>
    <s v="Me"/>
    <x v="0"/>
    <n v="3600"/>
    <n v="3007.1"/>
    <n v="592.90000000000009"/>
    <n v="0.83530555555555552"/>
    <m/>
    <m/>
    <n v="3600"/>
    <n v="3007.1"/>
    <n v="592.90000000000009"/>
    <n v="0.83530555555555552"/>
    <m/>
    <m/>
  </r>
  <r>
    <x v="0"/>
    <x v="1"/>
    <x v="0"/>
    <d v="2021-12-20T00:00:00"/>
    <d v="2021-12-26T00:00:00"/>
    <x v="1"/>
    <x v="6"/>
    <x v="22"/>
    <s v="W52"/>
    <x v="22"/>
    <s v="TPCEMM003"/>
    <m/>
    <s v="Domestic"/>
    <x v="3"/>
    <x v="9"/>
    <s v="Me"/>
    <x v="0"/>
    <n v="0"/>
    <n v="0"/>
    <n v="0"/>
    <n v="0"/>
    <m/>
    <m/>
    <n v="0"/>
    <n v="0"/>
    <n v="0"/>
    <n v="0"/>
    <m/>
    <m/>
  </r>
  <r>
    <x v="0"/>
    <x v="1"/>
    <x v="0"/>
    <d v="2021-12-20T00:00:00"/>
    <d v="2021-12-26T00:00:00"/>
    <x v="1"/>
    <x v="6"/>
    <x v="22"/>
    <s v="W52"/>
    <x v="22"/>
    <s v="TPCTOHYB01"/>
    <m/>
    <s v="Domestic"/>
    <x v="3"/>
    <x v="2"/>
    <s v="Re"/>
    <x v="0"/>
    <n v="0"/>
    <n v="0"/>
    <n v="0"/>
    <n v="0"/>
    <m/>
    <m/>
    <n v="0"/>
    <n v="0"/>
    <n v="0"/>
    <n v="0"/>
    <m/>
    <m/>
  </r>
  <r>
    <x v="0"/>
    <x v="1"/>
    <x v="0"/>
    <d v="2021-12-20T00:00:00"/>
    <d v="2021-12-26T00:00:00"/>
    <x v="1"/>
    <x v="6"/>
    <x v="22"/>
    <s v="W52"/>
    <x v="22"/>
    <s v="TPCTOHYB02"/>
    <m/>
    <s v="Domestic"/>
    <x v="3"/>
    <x v="2"/>
    <s v="Re"/>
    <x v="0"/>
    <n v="0"/>
    <n v="0"/>
    <n v="0"/>
    <n v="0"/>
    <m/>
    <m/>
    <n v="0"/>
    <n v="0"/>
    <n v="0"/>
    <n v="0"/>
    <m/>
    <m/>
  </r>
  <r>
    <x v="0"/>
    <x v="1"/>
    <x v="0"/>
    <d v="2021-12-20T00:00:00"/>
    <d v="2021-12-26T00:00:00"/>
    <x v="1"/>
    <x v="6"/>
    <x v="22"/>
    <s v="W52"/>
    <x v="22"/>
    <s v="TPCTOHYB04"/>
    <m/>
    <s v="Domestic"/>
    <x v="3"/>
    <x v="2"/>
    <s v="Re"/>
    <x v="0"/>
    <n v="0"/>
    <n v="0"/>
    <n v="0"/>
    <n v="0"/>
    <m/>
    <m/>
    <n v="0"/>
    <n v="0"/>
    <n v="0"/>
    <n v="0"/>
    <m/>
    <m/>
  </r>
  <r>
    <x v="0"/>
    <x v="1"/>
    <x v="0"/>
    <d v="2021-12-20T00:00:00"/>
    <d v="2021-12-26T00:00:00"/>
    <x v="1"/>
    <x v="6"/>
    <x v="22"/>
    <s v="W52"/>
    <x v="22"/>
    <s v="11VMB00342"/>
    <m/>
    <s v="Export"/>
    <x v="5"/>
    <x v="2"/>
    <s v=""/>
    <x v="4"/>
    <n v="3000"/>
    <n v="1937.6"/>
    <n v="1062.4000000000001"/>
    <n v="0.64586666666666659"/>
    <m/>
    <m/>
    <n v="3000"/>
    <n v="1937.6"/>
    <n v="1062.4000000000001"/>
    <n v="0.64586666666666659"/>
    <m/>
    <m/>
  </r>
  <r>
    <x v="0"/>
    <x v="1"/>
    <x v="0"/>
    <d v="2021-12-20T00:00:00"/>
    <d v="2021-12-26T00:00:00"/>
    <x v="1"/>
    <x v="6"/>
    <x v="22"/>
    <s v="W52"/>
    <x v="22"/>
    <s v="11VMB00343"/>
    <m/>
    <s v="Domestic"/>
    <x v="5"/>
    <x v="2"/>
    <s v="Ri"/>
    <x v="4"/>
    <n v="1000"/>
    <n v="806.4"/>
    <n v="193.60000000000002"/>
    <n v="0.80640000000000001"/>
    <m/>
    <n v="0.85"/>
    <n v="560"/>
    <n v="806.4"/>
    <n v="246.39999999999998"/>
    <n v="0.56000000000000005"/>
    <m/>
    <n v="0.85"/>
  </r>
  <r>
    <x v="0"/>
    <x v="1"/>
    <x v="0"/>
    <d v="2021-12-20T00:00:00"/>
    <d v="2021-12-26T00:00:00"/>
    <x v="1"/>
    <x v="6"/>
    <x v="22"/>
    <s v="W52"/>
    <x v="22"/>
    <s v="11VMB00344"/>
    <m/>
    <s v="Export"/>
    <x v="5"/>
    <x v="2"/>
    <s v="Ri"/>
    <x v="4"/>
    <n v="5000"/>
    <n v="6322.5"/>
    <n v="1322.5"/>
    <n v="0.73550000000000004"/>
    <m/>
    <m/>
    <n v="7000"/>
    <n v="6322.5"/>
    <n v="677.5"/>
    <n v="0.90321428571428575"/>
    <m/>
    <m/>
  </r>
  <r>
    <x v="0"/>
    <x v="1"/>
    <x v="0"/>
    <d v="2021-12-20T00:00:00"/>
    <d v="2021-12-26T00:00:00"/>
    <x v="1"/>
    <x v="6"/>
    <x v="22"/>
    <s v="W52"/>
    <x v="22"/>
    <s v="11VMB00345"/>
    <m/>
    <s v="Domestic"/>
    <x v="5"/>
    <x v="2"/>
    <s v=""/>
    <x v="4"/>
    <n v="500"/>
    <n v="0"/>
    <n v="500"/>
    <n v="0"/>
    <m/>
    <m/>
    <n v="0"/>
    <n v="0"/>
    <n v="0"/>
    <n v="0"/>
    <m/>
    <m/>
  </r>
  <r>
    <x v="0"/>
    <x v="1"/>
    <x v="0"/>
    <d v="2021-12-20T00:00:00"/>
    <d v="2021-12-26T00:00:00"/>
    <x v="1"/>
    <x v="6"/>
    <x v="22"/>
    <s v="W52"/>
    <x v="22"/>
    <s v="11VMB00405"/>
    <m/>
    <s v="Domestic"/>
    <x v="5"/>
    <x v="10"/>
    <s v=""/>
    <x v="1"/>
    <n v="0"/>
    <n v="0"/>
    <n v="0"/>
    <n v="0"/>
    <m/>
    <m/>
    <n v="0"/>
    <n v="0"/>
    <n v="0"/>
    <n v="0"/>
    <m/>
    <m/>
  </r>
  <r>
    <x v="0"/>
    <x v="1"/>
    <x v="0"/>
    <d v="2021-12-20T00:00:00"/>
    <d v="2021-12-26T00:00:00"/>
    <x v="1"/>
    <x v="6"/>
    <x v="22"/>
    <s v="W52"/>
    <x v="22"/>
    <s v="11VMB00406"/>
    <m/>
    <s v="Domestic"/>
    <x v="5"/>
    <x v="10"/>
    <s v="Co"/>
    <x v="1"/>
    <n v="1850"/>
    <n v="1912"/>
    <n v="62"/>
    <n v="0.9664864864864865"/>
    <m/>
    <m/>
    <n v="3000"/>
    <n v="1912"/>
    <n v="1088"/>
    <n v="0.63733333333333331"/>
    <m/>
    <m/>
  </r>
  <r>
    <x v="0"/>
    <x v="1"/>
    <x v="0"/>
    <d v="2021-12-20T00:00:00"/>
    <d v="2021-12-26T00:00:00"/>
    <x v="1"/>
    <x v="6"/>
    <x v="22"/>
    <s v="W52"/>
    <x v="22"/>
    <s v="11VMB00408"/>
    <m/>
    <s v="Domestic"/>
    <x v="5"/>
    <x v="10"/>
    <s v="Co"/>
    <x v="1"/>
    <n v="1850"/>
    <n v="2266"/>
    <n v="416"/>
    <n v="0.7751351351351351"/>
    <m/>
    <m/>
    <n v="1500"/>
    <n v="2266"/>
    <n v="766"/>
    <n v="0.48933333333333329"/>
    <m/>
    <m/>
  </r>
  <r>
    <x v="0"/>
    <x v="1"/>
    <x v="0"/>
    <d v="2021-12-20T00:00:00"/>
    <d v="2021-12-26T00:00:00"/>
    <x v="1"/>
    <x v="6"/>
    <x v="22"/>
    <s v="W52"/>
    <x v="22"/>
    <s v="11VMB00409"/>
    <m/>
    <s v="Domestic"/>
    <x v="5"/>
    <x v="10"/>
    <s v=""/>
    <x v="1"/>
    <n v="0"/>
    <n v="0"/>
    <n v="0"/>
    <n v="0"/>
    <m/>
    <m/>
    <n v="0"/>
    <n v="0"/>
    <n v="0"/>
    <n v="0"/>
    <m/>
    <m/>
  </r>
  <r>
    <x v="0"/>
    <x v="1"/>
    <x v="0"/>
    <d v="2021-12-20T00:00:00"/>
    <d v="2021-12-26T00:00:00"/>
    <x v="1"/>
    <x v="6"/>
    <x v="22"/>
    <s v="W52"/>
    <x v="22"/>
    <s v="12EUR00003"/>
    <m/>
    <s v="Export"/>
    <x v="5"/>
    <x v="10"/>
    <s v=""/>
    <x v="1"/>
    <n v="0"/>
    <n v="0"/>
    <n v="0"/>
    <n v="0"/>
    <m/>
    <m/>
    <n v="0"/>
    <n v="0"/>
    <n v="0"/>
    <n v="0"/>
    <m/>
    <m/>
  </r>
  <r>
    <x v="0"/>
    <x v="1"/>
    <x v="0"/>
    <d v="2021-12-20T00:00:00"/>
    <d v="2021-12-26T00:00:00"/>
    <x v="1"/>
    <x v="6"/>
    <x v="22"/>
    <s v="W52"/>
    <x v="22"/>
    <s v="12EUR00004"/>
    <m/>
    <s v="Export"/>
    <x v="5"/>
    <x v="10"/>
    <s v=""/>
    <x v="1"/>
    <n v="1574"/>
    <n v="1592"/>
    <n v="18"/>
    <n v="0.98856416772554001"/>
    <m/>
    <m/>
    <n v="1574"/>
    <n v="1592"/>
    <n v="18"/>
    <n v="0.98856416772554001"/>
    <m/>
    <m/>
  </r>
  <r>
    <x v="0"/>
    <x v="1"/>
    <x v="0"/>
    <d v="2021-12-20T00:00:00"/>
    <d v="2021-12-26T00:00:00"/>
    <x v="1"/>
    <x v="6"/>
    <x v="22"/>
    <s v="W52"/>
    <x v="22"/>
    <s v="12EUR00005"/>
    <m/>
    <s v="Export"/>
    <x v="5"/>
    <x v="10"/>
    <s v=""/>
    <x v="1"/>
    <n v="0"/>
    <n v="0"/>
    <n v="0"/>
    <n v="0"/>
    <m/>
    <m/>
    <n v="0"/>
    <n v="0"/>
    <n v="0"/>
    <n v="0"/>
    <m/>
    <m/>
  </r>
  <r>
    <x v="0"/>
    <x v="1"/>
    <x v="0"/>
    <d v="2021-12-20T00:00:00"/>
    <d v="2021-12-26T00:00:00"/>
    <x v="1"/>
    <x v="6"/>
    <x v="22"/>
    <s v="W52"/>
    <x v="22"/>
    <s v="12EUR00006"/>
    <m/>
    <s v="Export"/>
    <x v="5"/>
    <x v="10"/>
    <s v=""/>
    <x v="1"/>
    <n v="0"/>
    <n v="0"/>
    <n v="0"/>
    <n v="0"/>
    <m/>
    <m/>
    <n v="0"/>
    <n v="0"/>
    <n v="0"/>
    <n v="0"/>
    <m/>
    <m/>
  </r>
  <r>
    <x v="0"/>
    <x v="1"/>
    <x v="0"/>
    <d v="2021-12-20T00:00:00"/>
    <d v="2021-12-26T00:00:00"/>
    <x v="1"/>
    <x v="6"/>
    <x v="22"/>
    <s v="W52"/>
    <x v="22"/>
    <s v="TPCECC004"/>
    <m/>
    <s v="Domestic"/>
    <x v="5"/>
    <x v="10"/>
    <s v="Co"/>
    <x v="0"/>
    <n v="0"/>
    <n v="0"/>
    <n v="0"/>
    <n v="0"/>
    <m/>
    <m/>
    <n v="0"/>
    <n v="0"/>
    <n v="0"/>
    <n v="0"/>
    <m/>
    <m/>
  </r>
  <r>
    <x v="0"/>
    <x v="1"/>
    <x v="0"/>
    <d v="2021-12-20T00:00:00"/>
    <d v="2021-12-26T00:00:00"/>
    <x v="1"/>
    <x v="6"/>
    <x v="22"/>
    <s v="W52"/>
    <x v="22"/>
    <s v="TPCECC005"/>
    <m/>
    <s v="Domestic"/>
    <x v="5"/>
    <x v="10"/>
    <s v="Co"/>
    <x v="0"/>
    <n v="3000"/>
    <n v="1615.950002"/>
    <n v="1384.049998"/>
    <n v="0.53865000066666668"/>
    <m/>
    <m/>
    <n v="3000"/>
    <n v="1615.950002"/>
    <n v="1384.049998"/>
    <n v="0.53865000066666668"/>
    <m/>
    <m/>
  </r>
  <r>
    <x v="0"/>
    <x v="1"/>
    <x v="0"/>
    <d v="2021-12-20T00:00:00"/>
    <d v="2021-12-26T00:00:00"/>
    <x v="1"/>
    <x v="6"/>
    <x v="22"/>
    <s v="W52"/>
    <x v="22"/>
    <s v="TPCECC007"/>
    <m/>
    <s v="Domestic"/>
    <x v="5"/>
    <x v="10"/>
    <s v="Co"/>
    <x v="0"/>
    <n v="1200"/>
    <n v="1029.8400019999999"/>
    <n v="170.15999800000009"/>
    <n v="0.85820000166666666"/>
    <m/>
    <m/>
    <n v="1200"/>
    <n v="1029.8400019999999"/>
    <n v="170.15999800000009"/>
    <n v="0.85820000166666666"/>
    <m/>
    <m/>
  </r>
  <r>
    <x v="0"/>
    <x v="1"/>
    <x v="0"/>
    <d v="2021-12-20T00:00:00"/>
    <d v="2021-12-26T00:00:00"/>
    <x v="1"/>
    <x v="6"/>
    <x v="22"/>
    <s v="W52"/>
    <x v="22"/>
    <s v="TRCEOL009"/>
    <m/>
    <s v="Domestic"/>
    <x v="6"/>
    <x v="3"/>
    <s v="Te"/>
    <x v="0"/>
    <n v="0"/>
    <n v="240"/>
    <n v="240"/>
    <n v="0"/>
    <m/>
    <m/>
    <n v="0"/>
    <n v="240"/>
    <n v="240"/>
    <n v="0"/>
    <m/>
    <m/>
  </r>
  <r>
    <x v="0"/>
    <x v="1"/>
    <x v="0"/>
    <d v="2021-12-20T00:00:00"/>
    <d v="2021-12-26T00:00:00"/>
    <x v="1"/>
    <x v="6"/>
    <x v="22"/>
    <s v="W52"/>
    <x v="22"/>
    <s v="TRCEOL024"/>
    <m/>
    <s v="Domestic"/>
    <x v="6"/>
    <x v="3"/>
    <s v="Te"/>
    <x v="0"/>
    <n v="700"/>
    <n v="739.2"/>
    <n v="39.200000000000045"/>
    <n v="0.94399999999999995"/>
    <m/>
    <m/>
    <n v="700"/>
    <n v="739.2"/>
    <n v="39.200000000000045"/>
    <n v="0.94399999999999995"/>
    <m/>
    <m/>
  </r>
  <r>
    <x v="0"/>
    <x v="1"/>
    <x v="0"/>
    <d v="2021-12-20T00:00:00"/>
    <d v="2021-12-26T00:00:00"/>
    <x v="1"/>
    <x v="6"/>
    <x v="22"/>
    <s v="W52"/>
    <x v="22"/>
    <s v="TRCEOL032"/>
    <m/>
    <s v="Domestic"/>
    <x v="6"/>
    <x v="3"/>
    <s v=""/>
    <x v="0"/>
    <n v="0"/>
    <n v="0"/>
    <n v="0"/>
    <n v="0"/>
    <m/>
    <m/>
    <n v="0"/>
    <n v="0"/>
    <n v="0"/>
    <n v="0"/>
    <m/>
    <m/>
  </r>
  <r>
    <x v="0"/>
    <x v="1"/>
    <x v="0"/>
    <d v="2021-12-20T00:00:00"/>
    <d v="2021-12-26T00:00:00"/>
    <x v="1"/>
    <x v="6"/>
    <x v="22"/>
    <s v="W52"/>
    <x v="22"/>
    <s v="TRCEOL033"/>
    <m/>
    <s v="Domestic"/>
    <x v="6"/>
    <x v="3"/>
    <s v="Te"/>
    <x v="0"/>
    <n v="0"/>
    <n v="148"/>
    <n v="148"/>
    <n v="0"/>
    <m/>
    <m/>
    <n v="0"/>
    <n v="148"/>
    <n v="148"/>
    <n v="0"/>
    <m/>
    <m/>
  </r>
  <r>
    <x v="0"/>
    <x v="1"/>
    <x v="0"/>
    <d v="2021-12-20T00:00:00"/>
    <d v="2021-12-26T00:00:00"/>
    <x v="1"/>
    <x v="6"/>
    <x v="22"/>
    <s v="W52"/>
    <x v="22"/>
    <s v="TRCEOL035"/>
    <m/>
    <s v="Domestic"/>
    <x v="6"/>
    <x v="3"/>
    <s v="Te"/>
    <x v="0"/>
    <n v="1800"/>
    <n v="945"/>
    <n v="855"/>
    <n v="0.52500000000000002"/>
    <m/>
    <m/>
    <n v="1800"/>
    <n v="945"/>
    <n v="855"/>
    <n v="0.52500000000000002"/>
    <m/>
    <m/>
  </r>
  <r>
    <x v="0"/>
    <x v="1"/>
    <x v="0"/>
    <d v="2021-12-20T00:00:00"/>
    <d v="2021-12-26T00:00:00"/>
    <x v="1"/>
    <x v="6"/>
    <x v="22"/>
    <s v="W52"/>
    <x v="22"/>
    <s v="TRCEOL037"/>
    <m/>
    <s v="Domestic"/>
    <x v="6"/>
    <x v="3"/>
    <s v=""/>
    <x v="0"/>
    <n v="0"/>
    <n v="0"/>
    <n v="0"/>
    <n v="0"/>
    <m/>
    <m/>
    <n v="0"/>
    <n v="0"/>
    <n v="0"/>
    <n v="0"/>
    <m/>
    <m/>
  </r>
  <r>
    <x v="0"/>
    <x v="1"/>
    <x v="0"/>
    <d v="2021-12-20T00:00:00"/>
    <d v="2021-12-26T00:00:00"/>
    <x v="1"/>
    <x v="6"/>
    <x v="22"/>
    <s v="W52"/>
    <x v="22"/>
    <s v="TRCEOL039"/>
    <m/>
    <s v="Domestic"/>
    <x v="6"/>
    <x v="3"/>
    <s v="Te"/>
    <x v="0"/>
    <n v="280"/>
    <n v="96"/>
    <n v="184"/>
    <n v="0.34285714285714286"/>
    <m/>
    <m/>
    <n v="280"/>
    <n v="96"/>
    <n v="184"/>
    <n v="0.34285714285714286"/>
    <m/>
    <m/>
  </r>
  <r>
    <x v="0"/>
    <x v="1"/>
    <x v="0"/>
    <d v="2021-12-20T00:00:00"/>
    <d v="2021-12-26T00:00:00"/>
    <x v="1"/>
    <x v="6"/>
    <x v="22"/>
    <s v="W52"/>
    <x v="22"/>
    <s v="TPCESO003"/>
    <m/>
    <s v="Domestic"/>
    <x v="7"/>
    <x v="5"/>
    <s v=""/>
    <x v="0"/>
    <n v="0"/>
    <n v="0"/>
    <n v="0"/>
    <n v="0"/>
    <m/>
    <m/>
    <n v="0"/>
    <n v="0"/>
    <n v="0"/>
    <n v="0"/>
    <m/>
    <m/>
  </r>
  <r>
    <x v="0"/>
    <x v="1"/>
    <x v="0"/>
    <d v="2021-12-20T00:00:00"/>
    <d v="2021-12-26T00:00:00"/>
    <x v="1"/>
    <x v="6"/>
    <x v="22"/>
    <s v="W52"/>
    <x v="22"/>
    <s v="TPCESO004"/>
    <m/>
    <s v="Domestic"/>
    <x v="7"/>
    <x v="5"/>
    <s v=""/>
    <x v="0"/>
    <n v="0"/>
    <n v="0"/>
    <n v="0"/>
    <n v="0"/>
    <m/>
    <m/>
    <n v="0"/>
    <n v="0"/>
    <n v="0"/>
    <n v="0"/>
    <m/>
    <m/>
  </r>
  <r>
    <x v="0"/>
    <x v="1"/>
    <x v="0"/>
    <d v="2021-12-13T00:00:00"/>
    <d v="2021-12-19T00:00:00"/>
    <x v="1"/>
    <x v="6"/>
    <x v="23"/>
    <s v="W51"/>
    <x v="23"/>
    <s v="91VMB00039"/>
    <m/>
    <s v="Domestic"/>
    <x v="0"/>
    <x v="2"/>
    <s v=""/>
    <x v="0"/>
    <n v="0"/>
    <n v="0"/>
    <n v="0"/>
    <n v="0"/>
    <m/>
    <m/>
    <n v="0"/>
    <n v="0"/>
    <n v="0"/>
    <n v="0"/>
    <m/>
    <m/>
  </r>
  <r>
    <x v="0"/>
    <x v="1"/>
    <x v="0"/>
    <d v="2021-12-13T00:00:00"/>
    <d v="2021-12-19T00:00:00"/>
    <x v="1"/>
    <x v="6"/>
    <x v="23"/>
    <s v="W51"/>
    <x v="23"/>
    <s v="91VMB00040"/>
    <m/>
    <s v="Domestic"/>
    <x v="0"/>
    <x v="2"/>
    <s v=""/>
    <x v="0"/>
    <n v="0"/>
    <n v="0"/>
    <n v="0"/>
    <n v="0"/>
    <m/>
    <m/>
    <n v="0"/>
    <n v="0"/>
    <n v="0"/>
    <n v="0"/>
    <m/>
    <m/>
  </r>
  <r>
    <x v="0"/>
    <x v="1"/>
    <x v="0"/>
    <d v="2021-12-13T00:00:00"/>
    <d v="2021-12-19T00:00:00"/>
    <x v="1"/>
    <x v="6"/>
    <x v="23"/>
    <s v="W51"/>
    <x v="23"/>
    <s v="91VMB00041"/>
    <m/>
    <s v="Domestic"/>
    <x v="0"/>
    <x v="1"/>
    <s v=""/>
    <x v="0"/>
    <n v="0"/>
    <n v="0"/>
    <n v="0"/>
    <n v="0"/>
    <m/>
    <m/>
    <n v="0"/>
    <n v="0"/>
    <n v="0"/>
    <n v="0"/>
    <m/>
    <m/>
  </r>
  <r>
    <x v="0"/>
    <x v="1"/>
    <x v="0"/>
    <d v="2021-12-13T00:00:00"/>
    <d v="2021-12-19T00:00:00"/>
    <x v="1"/>
    <x v="6"/>
    <x v="23"/>
    <s v="W51"/>
    <x v="23"/>
    <s v="91VMB00042"/>
    <m/>
    <s v="Domestic"/>
    <x v="0"/>
    <x v="1"/>
    <s v=""/>
    <x v="0"/>
    <n v="0"/>
    <n v="0"/>
    <n v="0"/>
    <n v="0"/>
    <m/>
    <m/>
    <n v="0"/>
    <n v="0"/>
    <n v="0"/>
    <n v="0"/>
    <m/>
    <m/>
  </r>
  <r>
    <x v="0"/>
    <x v="1"/>
    <x v="0"/>
    <d v="2021-12-13T00:00:00"/>
    <d v="2021-12-19T00:00:00"/>
    <x v="1"/>
    <x v="6"/>
    <x v="23"/>
    <s v="W51"/>
    <x v="23"/>
    <s v="BTPOHYBC01"/>
    <m/>
    <s v="Domestic"/>
    <x v="0"/>
    <x v="2"/>
    <s v=""/>
    <x v="0"/>
    <n v="0"/>
    <n v="0"/>
    <n v="0"/>
    <n v="0"/>
    <m/>
    <m/>
    <n v="0"/>
    <n v="0"/>
    <n v="0"/>
    <n v="0"/>
    <m/>
    <m/>
  </r>
  <r>
    <x v="0"/>
    <x v="1"/>
    <x v="0"/>
    <d v="2021-12-13T00:00:00"/>
    <d v="2021-12-19T00:00:00"/>
    <x v="1"/>
    <x v="6"/>
    <x v="23"/>
    <s v="W51"/>
    <x v="23"/>
    <s v="TPCEBB033"/>
    <m/>
    <s v="Domestic"/>
    <x v="0"/>
    <x v="2"/>
    <s v="So"/>
    <x v="0"/>
    <n v="0"/>
    <n v="0"/>
    <n v="0"/>
    <n v="0"/>
    <m/>
    <m/>
    <n v="0"/>
    <n v="0"/>
    <n v="0"/>
    <n v="0"/>
    <m/>
    <m/>
  </r>
  <r>
    <x v="0"/>
    <x v="1"/>
    <x v="0"/>
    <d v="2021-12-13T00:00:00"/>
    <d v="2021-12-19T00:00:00"/>
    <x v="1"/>
    <x v="6"/>
    <x v="23"/>
    <s v="W51"/>
    <x v="23"/>
    <s v="TPCEBB034"/>
    <m/>
    <s v="Domestic"/>
    <x v="0"/>
    <x v="2"/>
    <s v="So"/>
    <x v="0"/>
    <n v="0"/>
    <n v="0"/>
    <n v="0"/>
    <n v="0"/>
    <m/>
    <m/>
    <n v="0"/>
    <n v="0"/>
    <n v="0"/>
    <n v="0"/>
    <m/>
    <m/>
  </r>
  <r>
    <x v="0"/>
    <x v="1"/>
    <x v="0"/>
    <d v="2021-12-13T00:00:00"/>
    <d v="2021-12-19T00:00:00"/>
    <x v="1"/>
    <x v="6"/>
    <x v="23"/>
    <s v="W51"/>
    <x v="23"/>
    <s v="TPCEBB038"/>
    <m/>
    <s v="Domestic"/>
    <x v="0"/>
    <x v="2"/>
    <s v=""/>
    <x v="0"/>
    <n v="0"/>
    <n v="0"/>
    <n v="0"/>
    <n v="0"/>
    <m/>
    <m/>
    <n v="0"/>
    <n v="0"/>
    <n v="0"/>
    <n v="0"/>
    <m/>
    <m/>
  </r>
  <r>
    <x v="0"/>
    <x v="1"/>
    <x v="0"/>
    <d v="2021-12-13T00:00:00"/>
    <d v="2021-12-19T00:00:00"/>
    <x v="1"/>
    <x v="6"/>
    <x v="23"/>
    <s v="W51"/>
    <x v="23"/>
    <s v="TPCEBB039"/>
    <m/>
    <s v="Domestic"/>
    <x v="0"/>
    <x v="2"/>
    <s v=""/>
    <x v="0"/>
    <n v="0"/>
    <n v="0"/>
    <n v="0"/>
    <n v="0"/>
    <m/>
    <m/>
    <n v="0"/>
    <n v="0"/>
    <n v="0"/>
    <n v="0"/>
    <m/>
    <m/>
  </r>
  <r>
    <x v="0"/>
    <x v="1"/>
    <x v="0"/>
    <d v="2021-12-13T00:00:00"/>
    <d v="2021-12-19T00:00:00"/>
    <x v="1"/>
    <x v="6"/>
    <x v="23"/>
    <s v="W51"/>
    <x v="23"/>
    <s v="TPCEBX040"/>
    <m/>
    <s v="Domestic"/>
    <x v="0"/>
    <x v="1"/>
    <s v="Ma"/>
    <x v="0"/>
    <n v="6000"/>
    <n v="12499.200009"/>
    <n v="6499.2000090000001"/>
    <n v="0"/>
    <m/>
    <m/>
    <n v="0"/>
    <n v="12499.200009"/>
    <n v="12499.200009"/>
    <n v="0"/>
    <m/>
    <m/>
  </r>
  <r>
    <x v="0"/>
    <x v="1"/>
    <x v="0"/>
    <d v="2021-12-13T00:00:00"/>
    <d v="2021-12-19T00:00:00"/>
    <x v="1"/>
    <x v="6"/>
    <x v="23"/>
    <s v="W51"/>
    <x v="23"/>
    <s v="TPCEBX043"/>
    <m/>
    <s v="Domestic"/>
    <x v="0"/>
    <x v="1"/>
    <s v="Ma"/>
    <x v="0"/>
    <n v="0"/>
    <n v="4995.2000029999999"/>
    <n v="4995.2000029999999"/>
    <n v="0"/>
    <m/>
    <m/>
    <n v="0"/>
    <n v="4995.2000029999999"/>
    <n v="4995.2000029999999"/>
    <n v="0"/>
    <m/>
    <m/>
  </r>
  <r>
    <x v="0"/>
    <x v="1"/>
    <x v="0"/>
    <d v="2021-12-13T00:00:00"/>
    <d v="2021-12-19T00:00:00"/>
    <x v="1"/>
    <x v="6"/>
    <x v="23"/>
    <s v="W51"/>
    <x v="23"/>
    <s v="TPCEBX045"/>
    <m/>
    <s v="Domestic"/>
    <x v="0"/>
    <x v="1"/>
    <s v="Ma"/>
    <x v="0"/>
    <n v="3000"/>
    <n v="0"/>
    <n v="3000"/>
    <n v="0"/>
    <m/>
    <m/>
    <n v="0"/>
    <n v="0"/>
    <n v="0"/>
    <n v="0"/>
    <m/>
    <m/>
  </r>
  <r>
    <x v="0"/>
    <x v="1"/>
    <x v="0"/>
    <d v="2021-12-13T00:00:00"/>
    <d v="2021-12-19T00:00:00"/>
    <x v="1"/>
    <x v="6"/>
    <x v="23"/>
    <s v="W51"/>
    <x v="23"/>
    <s v="TPCEBX061"/>
    <m/>
    <s v="Domestic"/>
    <x v="0"/>
    <x v="1"/>
    <s v="Ma"/>
    <x v="0"/>
    <n v="900"/>
    <n v="7132.6500180000003"/>
    <n v="6232.6500180000003"/>
    <n v="0"/>
    <m/>
    <m/>
    <n v="0"/>
    <n v="7132.6500180000003"/>
    <n v="7132.6500180000003"/>
    <n v="0"/>
    <m/>
    <m/>
  </r>
  <r>
    <x v="0"/>
    <x v="1"/>
    <x v="0"/>
    <d v="2021-12-13T00:00:00"/>
    <d v="2021-12-19T00:00:00"/>
    <x v="1"/>
    <x v="6"/>
    <x v="23"/>
    <s v="W51"/>
    <x v="23"/>
    <s v="TPCEBX062"/>
    <m/>
    <s v="Domestic"/>
    <x v="0"/>
    <x v="1"/>
    <s v="Ma"/>
    <x v="0"/>
    <n v="0"/>
    <n v="0"/>
    <n v="0"/>
    <n v="0"/>
    <m/>
    <m/>
    <n v="0"/>
    <n v="0"/>
    <n v="0"/>
    <n v="0"/>
    <m/>
    <m/>
  </r>
  <r>
    <x v="0"/>
    <x v="1"/>
    <x v="0"/>
    <d v="2021-12-13T00:00:00"/>
    <d v="2021-12-19T00:00:00"/>
    <x v="1"/>
    <x v="6"/>
    <x v="23"/>
    <s v="W51"/>
    <x v="23"/>
    <s v="TPCEBX063"/>
    <m/>
    <s v="Domestic"/>
    <x v="0"/>
    <x v="1"/>
    <s v="Ma"/>
    <x v="0"/>
    <n v="0"/>
    <n v="0"/>
    <n v="0"/>
    <n v="0"/>
    <m/>
    <m/>
    <n v="0"/>
    <n v="0"/>
    <n v="0"/>
    <n v="0"/>
    <m/>
    <m/>
  </r>
  <r>
    <x v="0"/>
    <x v="1"/>
    <x v="0"/>
    <d v="2021-12-13T00:00:00"/>
    <d v="2021-12-19T00:00:00"/>
    <x v="1"/>
    <x v="6"/>
    <x v="23"/>
    <s v="W51"/>
    <x v="23"/>
    <s v="TPCECG056"/>
    <m/>
    <s v="Domestic"/>
    <x v="0"/>
    <x v="2"/>
    <s v="Ri"/>
    <x v="0"/>
    <n v="5400"/>
    <n v="6751.2"/>
    <n v="1351.1999999999998"/>
    <n v="0.74977777777777788"/>
    <m/>
    <m/>
    <n v="5400"/>
    <n v="6751.2"/>
    <n v="1351.1999999999998"/>
    <n v="0.74977777777777788"/>
    <m/>
    <m/>
  </r>
  <r>
    <x v="0"/>
    <x v="1"/>
    <x v="0"/>
    <d v="2021-12-13T00:00:00"/>
    <d v="2021-12-19T00:00:00"/>
    <x v="1"/>
    <x v="6"/>
    <x v="23"/>
    <s v="W51"/>
    <x v="23"/>
    <s v="TPCECG057"/>
    <m/>
    <s v="Domestic"/>
    <x v="0"/>
    <x v="2"/>
    <s v="Ri"/>
    <x v="0"/>
    <n v="7200"/>
    <n v="8263.2000000000007"/>
    <n v="1063.2000000000007"/>
    <n v="0.85233333333333317"/>
    <m/>
    <m/>
    <n v="7200"/>
    <n v="8263.2000000000007"/>
    <n v="1063.2000000000007"/>
    <n v="0.85233333333333317"/>
    <m/>
    <m/>
  </r>
  <r>
    <x v="0"/>
    <x v="1"/>
    <x v="0"/>
    <d v="2021-12-13T00:00:00"/>
    <d v="2021-12-19T00:00:00"/>
    <x v="1"/>
    <x v="6"/>
    <x v="23"/>
    <s v="W51"/>
    <x v="23"/>
    <s v="TPCECG062"/>
    <m/>
    <s v="Domestic"/>
    <x v="0"/>
    <x v="2"/>
    <s v="Ri"/>
    <x v="0"/>
    <n v="8100"/>
    <n v="7072"/>
    <n v="1028"/>
    <n v="0.87308641975308643"/>
    <m/>
    <m/>
    <n v="8100"/>
    <n v="7072"/>
    <n v="1028"/>
    <n v="0.87308641975308643"/>
    <m/>
    <m/>
  </r>
  <r>
    <x v="0"/>
    <x v="1"/>
    <x v="0"/>
    <d v="2021-12-13T00:00:00"/>
    <d v="2021-12-19T00:00:00"/>
    <x v="1"/>
    <x v="6"/>
    <x v="23"/>
    <s v="W51"/>
    <x v="23"/>
    <s v="TPCECG063"/>
    <m/>
    <s v="Domestic"/>
    <x v="0"/>
    <x v="2"/>
    <s v="Ri"/>
    <x v="0"/>
    <n v="5000"/>
    <n v="4364.5"/>
    <n v="635.5"/>
    <n v="0.87290000000000001"/>
    <m/>
    <m/>
    <n v="5000"/>
    <n v="4364.5"/>
    <n v="635.5"/>
    <n v="0.87290000000000001"/>
    <m/>
    <m/>
  </r>
  <r>
    <x v="0"/>
    <x v="1"/>
    <x v="0"/>
    <d v="2021-12-13T00:00:00"/>
    <d v="2021-12-19T00:00:00"/>
    <x v="1"/>
    <x v="6"/>
    <x v="23"/>
    <s v="W51"/>
    <x v="23"/>
    <s v="TPCECG064"/>
    <m/>
    <s v="Domestic"/>
    <x v="0"/>
    <x v="2"/>
    <s v="Ri"/>
    <x v="0"/>
    <n v="8600"/>
    <n v="8242"/>
    <n v="358"/>
    <n v="0.95837209302325577"/>
    <m/>
    <m/>
    <n v="8600"/>
    <n v="8242"/>
    <n v="358"/>
    <n v="0.95837209302325577"/>
    <m/>
    <m/>
  </r>
  <r>
    <x v="0"/>
    <x v="1"/>
    <x v="0"/>
    <d v="2021-12-13T00:00:00"/>
    <d v="2021-12-19T00:00:00"/>
    <x v="1"/>
    <x v="6"/>
    <x v="23"/>
    <s v="W51"/>
    <x v="23"/>
    <s v="TPCECG065"/>
    <m/>
    <s v="Domestic"/>
    <x v="0"/>
    <x v="2"/>
    <s v="Ri"/>
    <x v="0"/>
    <n v="8100"/>
    <n v="7790"/>
    <n v="310"/>
    <n v="0.96172839506172836"/>
    <m/>
    <m/>
    <n v="8100"/>
    <n v="7790"/>
    <n v="310"/>
    <n v="0.96172839506172836"/>
    <m/>
    <m/>
  </r>
  <r>
    <x v="0"/>
    <x v="1"/>
    <x v="0"/>
    <d v="2021-12-13T00:00:00"/>
    <d v="2021-12-19T00:00:00"/>
    <x v="1"/>
    <x v="6"/>
    <x v="23"/>
    <s v="W51"/>
    <x v="23"/>
    <s v="TPCECG066"/>
    <m/>
    <s v="Domestic"/>
    <x v="0"/>
    <x v="2"/>
    <s v="Ne"/>
    <x v="0"/>
    <n v="0"/>
    <n v="0"/>
    <n v="0"/>
    <n v="0"/>
    <m/>
    <m/>
    <n v="0"/>
    <n v="0"/>
    <n v="0"/>
    <n v="0"/>
    <m/>
    <m/>
  </r>
  <r>
    <x v="0"/>
    <x v="1"/>
    <x v="0"/>
    <d v="2021-12-13T00:00:00"/>
    <d v="2021-12-19T00:00:00"/>
    <x v="1"/>
    <x v="6"/>
    <x v="23"/>
    <s v="W51"/>
    <x v="23"/>
    <s v="TPCECG067"/>
    <m/>
    <s v="Domestic"/>
    <x v="0"/>
    <x v="2"/>
    <s v="Ne"/>
    <x v="0"/>
    <n v="11200"/>
    <n v="9243"/>
    <n v="1957"/>
    <n v="0.82526785714285711"/>
    <m/>
    <m/>
    <n v="8000"/>
    <n v="9243"/>
    <n v="1243"/>
    <n v="0.84462499999999996"/>
    <m/>
    <m/>
  </r>
  <r>
    <x v="0"/>
    <x v="1"/>
    <x v="0"/>
    <d v="2021-12-13T00:00:00"/>
    <d v="2021-12-19T00:00:00"/>
    <x v="1"/>
    <x v="6"/>
    <x v="23"/>
    <s v="W51"/>
    <x v="23"/>
    <s v="TPCECG068"/>
    <m/>
    <s v="Domestic"/>
    <x v="0"/>
    <x v="2"/>
    <s v="Ne"/>
    <x v="0"/>
    <n v="16000"/>
    <n v="12683"/>
    <n v="3317"/>
    <n v="0.79268749999999999"/>
    <m/>
    <m/>
    <n v="12500"/>
    <n v="12683"/>
    <n v="183"/>
    <n v="0.98536000000000001"/>
    <m/>
    <m/>
  </r>
  <r>
    <x v="0"/>
    <x v="1"/>
    <x v="0"/>
    <d v="2021-12-13T00:00:00"/>
    <d v="2021-12-19T00:00:00"/>
    <x v="1"/>
    <x v="6"/>
    <x v="23"/>
    <s v="W51"/>
    <x v="23"/>
    <s v="TPCECG070"/>
    <m/>
    <s v="Domestic"/>
    <x v="0"/>
    <x v="2"/>
    <s v="Pa"/>
    <x v="0"/>
    <n v="14360"/>
    <n v="16469.5"/>
    <n v="2109.5"/>
    <n v="0.85309888579387183"/>
    <m/>
    <m/>
    <n v="14960"/>
    <n v="16469.5"/>
    <n v="1509.5"/>
    <n v="0.89909759358288766"/>
    <m/>
    <m/>
  </r>
  <r>
    <x v="0"/>
    <x v="1"/>
    <x v="0"/>
    <d v="2021-12-13T00:00:00"/>
    <d v="2021-12-19T00:00:00"/>
    <x v="1"/>
    <x v="6"/>
    <x v="23"/>
    <s v="W51"/>
    <x v="23"/>
    <s v="TPCECG073"/>
    <m/>
    <s v="Domestic"/>
    <x v="0"/>
    <x v="2"/>
    <s v="Pa"/>
    <x v="0"/>
    <n v="7600"/>
    <n v="8728.4000000000015"/>
    <n v="1128.4000000000015"/>
    <n v="0.85152631578947346"/>
    <m/>
    <m/>
    <n v="8400"/>
    <n v="8728.4000000000015"/>
    <n v="328.40000000000146"/>
    <n v="0.96090476190476171"/>
    <m/>
    <m/>
  </r>
  <r>
    <x v="0"/>
    <x v="1"/>
    <x v="0"/>
    <d v="2021-12-13T00:00:00"/>
    <d v="2021-12-19T00:00:00"/>
    <x v="1"/>
    <x v="6"/>
    <x v="23"/>
    <s v="W51"/>
    <x v="23"/>
    <s v="TPCECG074"/>
    <m/>
    <s v="Domestic"/>
    <x v="0"/>
    <x v="2"/>
    <s v="Pa"/>
    <x v="0"/>
    <n v="3800"/>
    <n v="4309.6000000000004"/>
    <n v="509.60000000000036"/>
    <n v="0.86589473684210516"/>
    <m/>
    <m/>
    <n v="3800"/>
    <n v="4309.6000000000004"/>
    <n v="509.60000000000036"/>
    <n v="0.86589473684210516"/>
    <m/>
    <m/>
  </r>
  <r>
    <x v="0"/>
    <x v="1"/>
    <x v="0"/>
    <d v="2021-12-13T00:00:00"/>
    <d v="2021-12-19T00:00:00"/>
    <x v="1"/>
    <x v="6"/>
    <x v="23"/>
    <s v="W51"/>
    <x v="23"/>
    <s v="TPCECG076"/>
    <m/>
    <s v="Domestic"/>
    <x v="0"/>
    <x v="2"/>
    <s v="Pa"/>
    <x v="0"/>
    <n v="0"/>
    <n v="0"/>
    <n v="0"/>
    <n v="0"/>
    <m/>
    <m/>
    <n v="0"/>
    <n v="0"/>
    <n v="0"/>
    <n v="0"/>
    <m/>
    <m/>
  </r>
  <r>
    <x v="0"/>
    <x v="1"/>
    <x v="0"/>
    <d v="2021-12-13T00:00:00"/>
    <d v="2021-12-19T00:00:00"/>
    <x v="1"/>
    <x v="6"/>
    <x v="23"/>
    <s v="W51"/>
    <x v="23"/>
    <s v="TPCECG077"/>
    <m/>
    <s v="Domestic"/>
    <x v="0"/>
    <x v="2"/>
    <s v="Pa"/>
    <x v="0"/>
    <n v="0"/>
    <n v="0"/>
    <n v="0"/>
    <n v="0"/>
    <m/>
    <m/>
    <n v="0"/>
    <n v="0"/>
    <n v="0"/>
    <n v="0"/>
    <m/>
    <m/>
  </r>
  <r>
    <x v="0"/>
    <x v="1"/>
    <x v="0"/>
    <d v="2021-12-13T00:00:00"/>
    <d v="2021-12-19T00:00:00"/>
    <x v="1"/>
    <x v="6"/>
    <x v="23"/>
    <s v="W51"/>
    <x v="23"/>
    <s v="TPCECG078"/>
    <m/>
    <s v="Domestic"/>
    <x v="0"/>
    <x v="2"/>
    <s v=""/>
    <x v="6"/>
    <n v="0"/>
    <n v="0"/>
    <n v="0"/>
    <n v="0"/>
    <m/>
    <m/>
    <n v="0"/>
    <n v="0"/>
    <n v="0"/>
    <n v="0"/>
    <m/>
    <m/>
  </r>
  <r>
    <x v="0"/>
    <x v="1"/>
    <x v="0"/>
    <d v="2021-12-13T00:00:00"/>
    <d v="2021-12-19T00:00:00"/>
    <x v="1"/>
    <x v="6"/>
    <x v="23"/>
    <s v="W51"/>
    <x v="23"/>
    <s v="TPCECG079"/>
    <m/>
    <s v="Domestic"/>
    <x v="0"/>
    <x v="2"/>
    <s v=""/>
    <x v="6"/>
    <n v="0"/>
    <n v="0"/>
    <n v="0"/>
    <n v="0"/>
    <m/>
    <m/>
    <n v="0"/>
    <n v="0"/>
    <n v="0"/>
    <n v="0"/>
    <m/>
    <m/>
  </r>
  <r>
    <x v="0"/>
    <x v="1"/>
    <x v="0"/>
    <d v="2021-12-13T00:00:00"/>
    <d v="2021-12-19T00:00:00"/>
    <x v="1"/>
    <x v="6"/>
    <x v="23"/>
    <s v="W51"/>
    <x v="23"/>
    <s v="TPCECG088"/>
    <m/>
    <s v="Domestic"/>
    <x v="0"/>
    <x v="2"/>
    <s v=""/>
    <x v="0"/>
    <n v="0"/>
    <n v="0"/>
    <n v="0"/>
    <n v="0"/>
    <m/>
    <m/>
    <n v="0"/>
    <n v="0"/>
    <n v="0"/>
    <n v="0"/>
    <m/>
    <m/>
  </r>
  <r>
    <x v="0"/>
    <x v="1"/>
    <x v="0"/>
    <d v="2021-12-13T00:00:00"/>
    <d v="2021-12-19T00:00:00"/>
    <x v="1"/>
    <x v="6"/>
    <x v="23"/>
    <s v="W51"/>
    <x v="23"/>
    <s v="TPCECG091"/>
    <m/>
    <s v="Domestic"/>
    <x v="0"/>
    <x v="2"/>
    <s v=""/>
    <x v="0"/>
    <n v="0"/>
    <n v="0"/>
    <n v="0"/>
    <n v="0"/>
    <m/>
    <m/>
    <n v="0"/>
    <n v="0"/>
    <n v="0"/>
    <n v="0"/>
    <m/>
    <m/>
  </r>
  <r>
    <x v="0"/>
    <x v="1"/>
    <x v="0"/>
    <d v="2021-12-13T00:00:00"/>
    <d v="2021-12-19T00:00:00"/>
    <x v="1"/>
    <x v="6"/>
    <x v="23"/>
    <s v="W51"/>
    <x v="23"/>
    <s v="TPCEHC021"/>
    <m/>
    <s v="Domestic"/>
    <x v="0"/>
    <x v="1"/>
    <s v="Ha"/>
    <x v="0"/>
    <n v="1200"/>
    <n v="1565.556556"/>
    <n v="365.556556"/>
    <n v="0.69536953666666668"/>
    <m/>
    <m/>
    <n v="1200"/>
    <n v="1565.556556"/>
    <n v="365.556556"/>
    <n v="0.69536953666666668"/>
    <m/>
    <m/>
  </r>
  <r>
    <x v="0"/>
    <x v="1"/>
    <x v="0"/>
    <d v="2021-12-13T00:00:00"/>
    <d v="2021-12-19T00:00:00"/>
    <x v="1"/>
    <x v="6"/>
    <x v="23"/>
    <s v="W51"/>
    <x v="23"/>
    <s v="TPCEHC024"/>
    <m/>
    <s v="Domestic"/>
    <x v="0"/>
    <x v="1"/>
    <s v="Ha"/>
    <x v="0"/>
    <n v="4500"/>
    <n v="6254.5"/>
    <n v="1754.5"/>
    <n v="0.61011111111111105"/>
    <m/>
    <m/>
    <n v="4500"/>
    <n v="6254.5"/>
    <n v="1754.5"/>
    <n v="0.61011111111111105"/>
    <m/>
    <m/>
  </r>
  <r>
    <x v="0"/>
    <x v="1"/>
    <x v="0"/>
    <d v="2021-12-13T00:00:00"/>
    <d v="2021-12-19T00:00:00"/>
    <x v="1"/>
    <x v="6"/>
    <x v="23"/>
    <s v="W51"/>
    <x v="23"/>
    <s v="TPCEHC025"/>
    <m/>
    <s v="Domestic"/>
    <x v="0"/>
    <x v="1"/>
    <s v="Ha"/>
    <x v="0"/>
    <n v="3000"/>
    <n v="1689"/>
    <n v="1311"/>
    <n v="0.56299999999999994"/>
    <m/>
    <m/>
    <n v="3000"/>
    <n v="1689"/>
    <n v="1311"/>
    <n v="0.56299999999999994"/>
    <m/>
    <m/>
  </r>
  <r>
    <x v="0"/>
    <x v="1"/>
    <x v="0"/>
    <d v="2021-12-13T00:00:00"/>
    <d v="2021-12-19T00:00:00"/>
    <x v="1"/>
    <x v="6"/>
    <x v="23"/>
    <s v="W51"/>
    <x v="23"/>
    <s v="TPCEHC026"/>
    <m/>
    <s v="Domestic"/>
    <x v="0"/>
    <x v="1"/>
    <s v="Ha"/>
    <x v="0"/>
    <n v="1500"/>
    <n v="1628"/>
    <n v="128"/>
    <n v="0.91466666666666663"/>
    <m/>
    <m/>
    <n v="1500"/>
    <n v="1628"/>
    <n v="128"/>
    <n v="0.91466666666666663"/>
    <m/>
    <m/>
  </r>
  <r>
    <x v="0"/>
    <x v="1"/>
    <x v="0"/>
    <d v="2021-12-13T00:00:00"/>
    <d v="2021-12-19T00:00:00"/>
    <x v="1"/>
    <x v="6"/>
    <x v="23"/>
    <s v="W51"/>
    <x v="23"/>
    <s v="TPCEHC027"/>
    <m/>
    <s v="Domestic"/>
    <x v="0"/>
    <x v="1"/>
    <s v="Ha"/>
    <x v="0"/>
    <n v="1200"/>
    <n v="1323"/>
    <n v="123"/>
    <n v="0.89749999999999996"/>
    <m/>
    <m/>
    <n v="1200"/>
    <n v="1323"/>
    <n v="123"/>
    <n v="0.89749999999999996"/>
    <m/>
    <m/>
  </r>
  <r>
    <x v="0"/>
    <x v="1"/>
    <x v="0"/>
    <d v="2021-12-13T00:00:00"/>
    <d v="2021-12-19T00:00:00"/>
    <x v="1"/>
    <x v="6"/>
    <x v="23"/>
    <s v="W51"/>
    <x v="23"/>
    <s v="TPCEHC029"/>
    <m/>
    <s v="Domestic"/>
    <x v="0"/>
    <x v="1"/>
    <s v="Ha"/>
    <x v="0"/>
    <n v="1500"/>
    <n v="1373.400001"/>
    <n v="126.59999900000003"/>
    <n v="0.91560000066666669"/>
    <m/>
    <m/>
    <n v="1500"/>
    <n v="1373.400001"/>
    <n v="126.59999900000003"/>
    <n v="0.91560000066666669"/>
    <m/>
    <m/>
  </r>
  <r>
    <x v="0"/>
    <x v="1"/>
    <x v="0"/>
    <d v="2021-12-13T00:00:00"/>
    <d v="2021-12-19T00:00:00"/>
    <x v="1"/>
    <x v="6"/>
    <x v="23"/>
    <s v="W51"/>
    <x v="23"/>
    <s v="TPCEHC030"/>
    <m/>
    <s v="Domestic"/>
    <x v="0"/>
    <x v="1"/>
    <s v="Ha"/>
    <x v="0"/>
    <n v="6000"/>
    <n v="4461.3000030000003"/>
    <n v="1538.6999969999997"/>
    <n v="0.74355000049999997"/>
    <m/>
    <m/>
    <n v="6000"/>
    <n v="4461.3000030000003"/>
    <n v="1538.6999969999997"/>
    <n v="0.74355000049999997"/>
    <m/>
    <m/>
  </r>
  <r>
    <x v="0"/>
    <x v="1"/>
    <x v="0"/>
    <d v="2021-12-13T00:00:00"/>
    <d v="2021-12-19T00:00:00"/>
    <x v="1"/>
    <x v="6"/>
    <x v="23"/>
    <s v="W51"/>
    <x v="23"/>
    <s v="TPCEME003"/>
    <m/>
    <s v="Domestic"/>
    <x v="0"/>
    <x v="2"/>
    <s v="Ri"/>
    <x v="0"/>
    <n v="6600"/>
    <n v="6117.8400170000004"/>
    <n v="482.15998299999956"/>
    <n v="0.92694545712121224"/>
    <m/>
    <m/>
    <n v="6600"/>
    <n v="6117.8400170000004"/>
    <n v="482.15998299999956"/>
    <n v="0.92694545712121224"/>
    <m/>
    <m/>
  </r>
  <r>
    <x v="0"/>
    <x v="1"/>
    <x v="0"/>
    <d v="2021-12-13T00:00:00"/>
    <d v="2021-12-19T00:00:00"/>
    <x v="1"/>
    <x v="6"/>
    <x v="23"/>
    <s v="W51"/>
    <x v="23"/>
    <s v="TPCEXC004"/>
    <m/>
    <s v="Domestic"/>
    <x v="0"/>
    <x v="1"/>
    <s v="Sh"/>
    <x v="0"/>
    <n v="0"/>
    <n v="0"/>
    <n v="0"/>
    <n v="0"/>
    <m/>
    <m/>
    <n v="0"/>
    <n v="0"/>
    <n v="0"/>
    <n v="0"/>
    <m/>
    <m/>
  </r>
  <r>
    <x v="0"/>
    <x v="1"/>
    <x v="0"/>
    <d v="2021-12-13T00:00:00"/>
    <d v="2021-12-19T00:00:00"/>
    <x v="1"/>
    <x v="6"/>
    <x v="23"/>
    <s v="W51"/>
    <x v="23"/>
    <s v="TPCEXM005"/>
    <m/>
    <s v="Domestic"/>
    <x v="0"/>
    <x v="1"/>
    <s v="Sh"/>
    <x v="0"/>
    <n v="0"/>
    <n v="0"/>
    <n v="0"/>
    <n v="0"/>
    <m/>
    <m/>
    <n v="0"/>
    <n v="0"/>
    <n v="0"/>
    <n v="0"/>
    <m/>
    <m/>
  </r>
  <r>
    <x v="0"/>
    <x v="1"/>
    <x v="0"/>
    <d v="2021-12-13T00:00:00"/>
    <d v="2021-12-19T00:00:00"/>
    <x v="1"/>
    <x v="6"/>
    <x v="23"/>
    <s v="W51"/>
    <x v="23"/>
    <s v="TPCEXM007"/>
    <m/>
    <s v="Domestic"/>
    <x v="0"/>
    <x v="1"/>
    <s v="Sh"/>
    <x v="0"/>
    <n v="0"/>
    <n v="0"/>
    <n v="0"/>
    <n v="0"/>
    <m/>
    <m/>
    <n v="0"/>
    <n v="0"/>
    <n v="0"/>
    <n v="0"/>
    <m/>
    <m/>
  </r>
  <r>
    <x v="0"/>
    <x v="1"/>
    <x v="0"/>
    <d v="2021-12-13T00:00:00"/>
    <d v="2021-12-19T00:00:00"/>
    <x v="1"/>
    <x v="6"/>
    <x v="23"/>
    <s v="W51"/>
    <x v="23"/>
    <s v="TPMBFCG002"/>
    <m/>
    <s v="Export"/>
    <x v="0"/>
    <x v="2"/>
    <s v="Sp"/>
    <x v="0"/>
    <n v="0"/>
    <n v="0"/>
    <n v="0"/>
    <n v="0"/>
    <m/>
    <m/>
    <n v="0"/>
    <n v="0"/>
    <n v="0"/>
    <n v="0"/>
    <m/>
    <m/>
  </r>
  <r>
    <x v="0"/>
    <x v="1"/>
    <x v="0"/>
    <d v="2021-12-13T00:00:00"/>
    <d v="2021-12-19T00:00:00"/>
    <x v="1"/>
    <x v="6"/>
    <x v="23"/>
    <s v="W51"/>
    <x v="23"/>
    <s v="TPMTCCG005"/>
    <m/>
    <s v="Export"/>
    <x v="0"/>
    <x v="2"/>
    <s v=""/>
    <x v="0"/>
    <n v="0"/>
    <n v="0"/>
    <n v="0"/>
    <n v="0"/>
    <m/>
    <m/>
    <n v="0"/>
    <n v="0"/>
    <n v="0"/>
    <n v="0"/>
    <m/>
    <m/>
  </r>
  <r>
    <x v="0"/>
    <x v="1"/>
    <x v="0"/>
    <d v="2021-12-13T00:00:00"/>
    <d v="2021-12-19T00:00:00"/>
    <x v="1"/>
    <x v="6"/>
    <x v="23"/>
    <s v="W51"/>
    <x v="23"/>
    <s v="TPMTCCG006"/>
    <m/>
    <s v="Export"/>
    <x v="0"/>
    <x v="2"/>
    <s v=""/>
    <x v="0"/>
    <n v="0"/>
    <n v="0"/>
    <n v="0"/>
    <n v="0"/>
    <m/>
    <m/>
    <n v="0"/>
    <n v="0"/>
    <n v="0"/>
    <n v="0"/>
    <m/>
    <m/>
  </r>
  <r>
    <x v="0"/>
    <x v="1"/>
    <x v="0"/>
    <d v="2021-12-13T00:00:00"/>
    <d v="2021-12-19T00:00:00"/>
    <x v="1"/>
    <x v="6"/>
    <x v="23"/>
    <s v="W51"/>
    <x v="23"/>
    <s v="TPTFGBB003"/>
    <m/>
    <s v="Export"/>
    <x v="0"/>
    <x v="1"/>
    <s v=""/>
    <x v="0"/>
    <n v="0"/>
    <n v="0"/>
    <n v="0"/>
    <n v="0"/>
    <m/>
    <m/>
    <n v="0"/>
    <n v="0"/>
    <n v="0"/>
    <n v="0"/>
    <m/>
    <m/>
  </r>
  <r>
    <x v="0"/>
    <x v="1"/>
    <x v="0"/>
    <d v="2021-12-13T00:00:00"/>
    <d v="2021-12-19T00:00:00"/>
    <x v="1"/>
    <x v="6"/>
    <x v="23"/>
    <s v="W51"/>
    <x v="23"/>
    <s v="TPTFGBX007"/>
    <m/>
    <s v="Export"/>
    <x v="0"/>
    <x v="1"/>
    <s v=""/>
    <x v="0"/>
    <n v="0"/>
    <n v="0"/>
    <n v="0"/>
    <n v="0"/>
    <m/>
    <m/>
    <n v="0"/>
    <n v="0"/>
    <n v="0"/>
    <n v="0"/>
    <m/>
    <m/>
  </r>
  <r>
    <x v="0"/>
    <x v="1"/>
    <x v="0"/>
    <d v="2021-12-13T00:00:00"/>
    <d v="2021-12-19T00:00:00"/>
    <x v="1"/>
    <x v="6"/>
    <x v="23"/>
    <s v="W51"/>
    <x v="23"/>
    <s v="TPTFGBX017"/>
    <m/>
    <s v="Export"/>
    <x v="0"/>
    <x v="1"/>
    <s v=""/>
    <x v="0"/>
    <n v="0"/>
    <n v="0"/>
    <n v="0"/>
    <n v="0"/>
    <m/>
    <m/>
    <n v="0"/>
    <n v="0"/>
    <n v="0"/>
    <n v="0"/>
    <m/>
    <m/>
  </r>
  <r>
    <x v="0"/>
    <x v="1"/>
    <x v="0"/>
    <d v="2021-12-13T00:00:00"/>
    <d v="2021-12-19T00:00:00"/>
    <x v="1"/>
    <x v="6"/>
    <x v="23"/>
    <s v="W51"/>
    <x v="23"/>
    <s v="TPTFGBX021"/>
    <m/>
    <s v="Export"/>
    <x v="0"/>
    <x v="1"/>
    <s v=""/>
    <x v="0"/>
    <n v="0"/>
    <n v="0"/>
    <n v="0"/>
    <n v="0"/>
    <m/>
    <m/>
    <n v="0"/>
    <n v="0"/>
    <n v="0"/>
    <n v="0"/>
    <m/>
    <m/>
  </r>
  <r>
    <x v="0"/>
    <x v="1"/>
    <x v="0"/>
    <d v="2021-12-13T00:00:00"/>
    <d v="2021-12-19T00:00:00"/>
    <x v="1"/>
    <x v="6"/>
    <x v="23"/>
    <s v="W51"/>
    <x v="23"/>
    <s v="TPTFGBX024"/>
    <m/>
    <s v="Export"/>
    <x v="0"/>
    <x v="2"/>
    <s v=""/>
    <x v="0"/>
    <n v="0"/>
    <n v="0"/>
    <n v="0"/>
    <n v="0"/>
    <m/>
    <m/>
    <n v="0"/>
    <n v="0"/>
    <n v="0"/>
    <n v="0"/>
    <m/>
    <m/>
  </r>
  <r>
    <x v="0"/>
    <x v="1"/>
    <x v="0"/>
    <d v="2021-12-13T00:00:00"/>
    <d v="2021-12-19T00:00:00"/>
    <x v="1"/>
    <x v="6"/>
    <x v="23"/>
    <s v="W51"/>
    <x v="23"/>
    <s v="TPTFGBX025"/>
    <m/>
    <s v="Export"/>
    <x v="0"/>
    <x v="1"/>
    <s v="Di"/>
    <x v="0"/>
    <n v="0"/>
    <n v="0"/>
    <n v="0"/>
    <n v="0"/>
    <m/>
    <m/>
    <n v="0"/>
    <n v="0"/>
    <n v="0"/>
    <n v="0"/>
    <m/>
    <m/>
  </r>
  <r>
    <x v="0"/>
    <x v="1"/>
    <x v="0"/>
    <d v="2021-12-13T00:00:00"/>
    <d v="2021-12-19T00:00:00"/>
    <x v="1"/>
    <x v="6"/>
    <x v="23"/>
    <s v="W51"/>
    <x v="23"/>
    <s v="TPTFGBX028"/>
    <m/>
    <s v="Export"/>
    <x v="0"/>
    <x v="1"/>
    <s v=""/>
    <x v="0"/>
    <n v="0"/>
    <n v="0"/>
    <n v="0"/>
    <n v="0"/>
    <m/>
    <m/>
    <n v="0"/>
    <n v="0"/>
    <n v="0"/>
    <n v="0"/>
    <m/>
    <m/>
  </r>
  <r>
    <x v="0"/>
    <x v="1"/>
    <x v="0"/>
    <d v="2021-12-13T00:00:00"/>
    <d v="2021-12-19T00:00:00"/>
    <x v="1"/>
    <x v="6"/>
    <x v="23"/>
    <s v="W51"/>
    <x v="23"/>
    <s v="TPTFGCG005"/>
    <m/>
    <s v="Export"/>
    <x v="0"/>
    <x v="2"/>
    <s v=""/>
    <x v="0"/>
    <n v="172800"/>
    <n v="208961.27933199998"/>
    <n v="36161.279331999976"/>
    <n v="0.79073333719907424"/>
    <m/>
    <m/>
    <n v="211200"/>
    <n v="208961.27933199998"/>
    <n v="2238.7206680000236"/>
    <n v="0.9893999968371211"/>
    <m/>
    <m/>
  </r>
  <r>
    <x v="0"/>
    <x v="1"/>
    <x v="0"/>
    <d v="2021-12-13T00:00:00"/>
    <d v="2021-12-19T00:00:00"/>
    <x v="1"/>
    <x v="6"/>
    <x v="23"/>
    <s v="W51"/>
    <x v="23"/>
    <s v="TPTFGCG009"/>
    <m/>
    <s v="Export"/>
    <x v="0"/>
    <x v="1"/>
    <s v=""/>
    <x v="0"/>
    <n v="0"/>
    <n v="0"/>
    <n v="0"/>
    <n v="0"/>
    <m/>
    <m/>
    <n v="0"/>
    <n v="0"/>
    <n v="0"/>
    <n v="0"/>
    <m/>
    <m/>
  </r>
  <r>
    <x v="0"/>
    <x v="1"/>
    <x v="0"/>
    <d v="2021-12-13T00:00:00"/>
    <d v="2021-12-19T00:00:00"/>
    <x v="1"/>
    <x v="6"/>
    <x v="23"/>
    <s v="W51"/>
    <x v="23"/>
    <s v="TPTFGHT001"/>
    <m/>
    <s v="Export"/>
    <x v="0"/>
    <x v="1"/>
    <s v=""/>
    <x v="0"/>
    <n v="0"/>
    <n v="0"/>
    <n v="0"/>
    <n v="0"/>
    <m/>
    <m/>
    <n v="0"/>
    <n v="0"/>
    <n v="0"/>
    <n v="0"/>
    <m/>
    <m/>
  </r>
  <r>
    <x v="0"/>
    <x v="1"/>
    <x v="0"/>
    <d v="2021-12-13T00:00:00"/>
    <d v="2021-12-19T00:00:00"/>
    <x v="1"/>
    <x v="6"/>
    <x v="23"/>
    <s v="W51"/>
    <x v="23"/>
    <s v="TPTFGHT017"/>
    <m/>
    <s v="Export"/>
    <x v="0"/>
    <x v="1"/>
    <s v=""/>
    <x v="0"/>
    <n v="0"/>
    <n v="0"/>
    <n v="0"/>
    <n v="0"/>
    <m/>
    <m/>
    <n v="0"/>
    <n v="0"/>
    <n v="0"/>
    <n v="0"/>
    <m/>
    <m/>
  </r>
  <r>
    <x v="0"/>
    <x v="1"/>
    <x v="0"/>
    <d v="2021-12-13T00:00:00"/>
    <d v="2021-12-19T00:00:00"/>
    <x v="1"/>
    <x v="6"/>
    <x v="23"/>
    <s v="W51"/>
    <x v="23"/>
    <s v="TPTFGHT019"/>
    <m/>
    <s v="Export"/>
    <x v="0"/>
    <x v="1"/>
    <s v=""/>
    <x v="0"/>
    <n v="0"/>
    <n v="0"/>
    <n v="0"/>
    <n v="0"/>
    <m/>
    <m/>
    <n v="0"/>
    <n v="0"/>
    <n v="0"/>
    <n v="0"/>
    <m/>
    <m/>
  </r>
  <r>
    <x v="0"/>
    <x v="1"/>
    <x v="0"/>
    <d v="2021-12-13T00:00:00"/>
    <d v="2021-12-19T00:00:00"/>
    <x v="1"/>
    <x v="6"/>
    <x v="23"/>
    <s v="W51"/>
    <x v="23"/>
    <s v="TPTFGHT021"/>
    <m/>
    <s v="Export"/>
    <x v="0"/>
    <x v="1"/>
    <s v="Di"/>
    <x v="0"/>
    <n v="0"/>
    <n v="0"/>
    <n v="0"/>
    <n v="0"/>
    <m/>
    <m/>
    <n v="0"/>
    <n v="0"/>
    <n v="0"/>
    <n v="0"/>
    <m/>
    <m/>
  </r>
  <r>
    <x v="0"/>
    <x v="1"/>
    <x v="0"/>
    <d v="2021-12-13T00:00:00"/>
    <d v="2021-12-19T00:00:00"/>
    <x v="1"/>
    <x v="6"/>
    <x v="23"/>
    <s v="W51"/>
    <x v="23"/>
    <s v="TPTTFCG006"/>
    <m/>
    <s v="Export"/>
    <x v="0"/>
    <x v="2"/>
    <s v="Sp"/>
    <x v="0"/>
    <n v="0"/>
    <n v="0"/>
    <n v="0"/>
    <n v="0"/>
    <m/>
    <m/>
    <n v="0"/>
    <n v="0"/>
    <n v="0"/>
    <n v="0"/>
    <m/>
    <m/>
  </r>
  <r>
    <x v="0"/>
    <x v="1"/>
    <x v="0"/>
    <d v="2021-12-13T00:00:00"/>
    <d v="2021-12-19T00:00:00"/>
    <x v="1"/>
    <x v="6"/>
    <x v="23"/>
    <s v="W51"/>
    <x v="23"/>
    <s v="TPTTFDS002"/>
    <m/>
    <s v="Export"/>
    <x v="0"/>
    <x v="1"/>
    <s v="Di"/>
    <x v="0"/>
    <n v="0"/>
    <n v="0"/>
    <n v="0"/>
    <n v="0"/>
    <m/>
    <m/>
    <n v="0"/>
    <n v="0"/>
    <n v="0"/>
    <n v="0"/>
    <m/>
    <m/>
  </r>
  <r>
    <x v="0"/>
    <x v="1"/>
    <x v="0"/>
    <d v="2021-12-13T00:00:00"/>
    <d v="2021-12-19T00:00:00"/>
    <x v="1"/>
    <x v="6"/>
    <x v="23"/>
    <s v="W51"/>
    <x v="23"/>
    <s v="TPTTFHC005"/>
    <m/>
    <s v="Export"/>
    <x v="0"/>
    <x v="1"/>
    <s v="Di"/>
    <x v="0"/>
    <n v="0"/>
    <n v="0"/>
    <n v="0"/>
    <n v="0"/>
    <m/>
    <m/>
    <n v="0"/>
    <n v="0"/>
    <n v="0"/>
    <n v="0"/>
    <m/>
    <m/>
  </r>
  <r>
    <x v="0"/>
    <x v="1"/>
    <x v="0"/>
    <d v="2021-12-13T00:00:00"/>
    <d v="2021-12-19T00:00:00"/>
    <x v="1"/>
    <x v="6"/>
    <x v="23"/>
    <s v="W51"/>
    <x v="23"/>
    <s v="TPTTFXM005"/>
    <m/>
    <s v="Export"/>
    <x v="0"/>
    <x v="1"/>
    <s v="Di"/>
    <x v="0"/>
    <n v="0"/>
    <n v="0"/>
    <n v="0"/>
    <n v="0"/>
    <m/>
    <m/>
    <n v="0"/>
    <n v="0"/>
    <n v="0"/>
    <n v="0"/>
    <m/>
    <m/>
  </r>
  <r>
    <x v="0"/>
    <x v="1"/>
    <x v="0"/>
    <d v="2021-12-13T00:00:00"/>
    <d v="2021-12-19T00:00:00"/>
    <x v="1"/>
    <x v="6"/>
    <x v="23"/>
    <s v="W51"/>
    <x v="23"/>
    <s v="11VMB00002"/>
    <m/>
    <s v="Domestic"/>
    <x v="1"/>
    <x v="3"/>
    <s v="TO"/>
    <x v="2"/>
    <n v="475"/>
    <n v="394.1"/>
    <n v="80.899999999999977"/>
    <n v="0.8296842105263158"/>
    <m/>
    <m/>
    <n v="475"/>
    <n v="394.1"/>
    <n v="80.899999999999977"/>
    <n v="0.8296842105263158"/>
    <m/>
    <m/>
  </r>
  <r>
    <x v="0"/>
    <x v="1"/>
    <x v="0"/>
    <d v="2021-12-13T00:00:00"/>
    <d v="2021-12-19T00:00:00"/>
    <x v="1"/>
    <x v="6"/>
    <x v="23"/>
    <s v="W51"/>
    <x v="23"/>
    <s v="11VMB00004"/>
    <m/>
    <s v="Domestic"/>
    <x v="1"/>
    <x v="3"/>
    <s v="TO"/>
    <x v="2"/>
    <n v="372"/>
    <n v="318.5"/>
    <n v="53.5"/>
    <n v="0.85618279569892475"/>
    <m/>
    <m/>
    <n v="372"/>
    <n v="318.5"/>
    <n v="53.5"/>
    <n v="0.85618279569892475"/>
    <m/>
    <m/>
  </r>
  <r>
    <x v="0"/>
    <x v="1"/>
    <x v="0"/>
    <d v="2021-12-13T00:00:00"/>
    <d v="2021-12-19T00:00:00"/>
    <x v="1"/>
    <x v="6"/>
    <x v="23"/>
    <s v="W51"/>
    <x v="23"/>
    <s v="11VMB00005"/>
    <m/>
    <s v="Domestic"/>
    <x v="1"/>
    <x v="3"/>
    <s v="TO"/>
    <x v="2"/>
    <n v="348"/>
    <n v="357.06"/>
    <n v="9.0600000000000023"/>
    <n v="0.97396551724137925"/>
    <m/>
    <m/>
    <n v="348"/>
    <n v="357.06"/>
    <n v="9.0600000000000023"/>
    <n v="0.97396551724137925"/>
    <m/>
    <m/>
  </r>
  <r>
    <x v="0"/>
    <x v="1"/>
    <x v="0"/>
    <d v="2021-12-13T00:00:00"/>
    <d v="2021-12-19T00:00:00"/>
    <x v="1"/>
    <x v="6"/>
    <x v="23"/>
    <s v="W51"/>
    <x v="23"/>
    <s v="11VMB00006"/>
    <m/>
    <s v="Domestic"/>
    <x v="1"/>
    <x v="3"/>
    <s v="TO"/>
    <x v="2"/>
    <n v="125"/>
    <n v="137"/>
    <n v="12"/>
    <n v="0.90400000000000003"/>
    <m/>
    <m/>
    <n v="125"/>
    <n v="137"/>
    <n v="12"/>
    <n v="0.90400000000000003"/>
    <m/>
    <m/>
  </r>
  <r>
    <x v="0"/>
    <x v="1"/>
    <x v="0"/>
    <d v="2021-12-13T00:00:00"/>
    <d v="2021-12-19T00:00:00"/>
    <x v="1"/>
    <x v="6"/>
    <x v="23"/>
    <s v="W51"/>
    <x v="23"/>
    <s v="11VMB00042"/>
    <m/>
    <s v="Domestic"/>
    <x v="1"/>
    <x v="4"/>
    <s v="KI"/>
    <x v="1"/>
    <n v="1125"/>
    <n v="945"/>
    <n v="180"/>
    <n v="0.84"/>
    <m/>
    <m/>
    <n v="1035"/>
    <n v="945"/>
    <n v="90"/>
    <n v="0.91304347826086962"/>
    <m/>
    <m/>
  </r>
  <r>
    <x v="0"/>
    <x v="1"/>
    <x v="0"/>
    <d v="2021-12-13T00:00:00"/>
    <d v="2021-12-19T00:00:00"/>
    <x v="1"/>
    <x v="6"/>
    <x v="23"/>
    <s v="W51"/>
    <x v="23"/>
    <s v="11VMB00045"/>
    <m/>
    <s v="Domestic"/>
    <x v="1"/>
    <x v="4"/>
    <s v="KI"/>
    <x v="1"/>
    <n v="300"/>
    <n v="856"/>
    <n v="556"/>
    <n v="0"/>
    <m/>
    <m/>
    <n v="1060"/>
    <n v="856"/>
    <n v="204"/>
    <n v="0.8075471698113208"/>
    <m/>
    <m/>
  </r>
  <r>
    <x v="0"/>
    <x v="1"/>
    <x v="0"/>
    <d v="2021-12-13T00:00:00"/>
    <d v="2021-12-19T00:00:00"/>
    <x v="1"/>
    <x v="6"/>
    <x v="23"/>
    <s v="W51"/>
    <x v="23"/>
    <s v="11VMB00275BGG"/>
    <m/>
    <s v="Domestic"/>
    <x v="1"/>
    <x v="4"/>
    <s v="KI"/>
    <x v="1"/>
    <n v="7100"/>
    <n v="6900"/>
    <n v="200"/>
    <n v="0.971830985915493"/>
    <m/>
    <m/>
    <n v="6900"/>
    <n v="6900"/>
    <n v="0"/>
    <n v="1"/>
    <m/>
    <m/>
  </r>
  <r>
    <x v="0"/>
    <x v="1"/>
    <x v="0"/>
    <d v="2021-12-13T00:00:00"/>
    <d v="2021-12-19T00:00:00"/>
    <x v="1"/>
    <x v="6"/>
    <x v="23"/>
    <s v="W51"/>
    <x v="23"/>
    <s v="11VMB00275BGT"/>
    <m/>
    <s v="Domestic"/>
    <x v="1"/>
    <x v="4"/>
    <s v="KI"/>
    <x v="1"/>
    <n v="530"/>
    <n v="580"/>
    <n v="50"/>
    <n v="0.90566037735849059"/>
    <m/>
    <m/>
    <n v="580"/>
    <n v="580"/>
    <n v="0"/>
    <n v="1"/>
    <m/>
    <m/>
  </r>
  <r>
    <x v="0"/>
    <x v="1"/>
    <x v="0"/>
    <d v="2021-12-13T00:00:00"/>
    <d v="2021-12-19T00:00:00"/>
    <x v="1"/>
    <x v="6"/>
    <x v="23"/>
    <s v="W51"/>
    <x v="23"/>
    <s v="11VMB00315"/>
    <m/>
    <s v="Domestic"/>
    <x v="1"/>
    <x v="4"/>
    <s v="KI"/>
    <x v="1"/>
    <n v="500"/>
    <n v="61"/>
    <n v="439"/>
    <n v="0.122"/>
    <m/>
    <m/>
    <n v="0"/>
    <n v="61"/>
    <n v="61"/>
    <n v="0"/>
    <m/>
    <m/>
  </r>
  <r>
    <x v="0"/>
    <x v="1"/>
    <x v="0"/>
    <d v="2021-12-13T00:00:00"/>
    <d v="2021-12-19T00:00:00"/>
    <x v="1"/>
    <x v="6"/>
    <x v="23"/>
    <s v="W51"/>
    <x v="23"/>
    <s v="11VMB00316"/>
    <m/>
    <s v="Domestic"/>
    <x v="1"/>
    <x v="4"/>
    <s v="KI"/>
    <x v="1"/>
    <n v="8920"/>
    <n v="13455"/>
    <n v="4535"/>
    <n v="0.49159192825112108"/>
    <m/>
    <m/>
    <n v="12940"/>
    <n v="13455"/>
    <n v="515"/>
    <n v="0.96020092735703244"/>
    <m/>
    <m/>
  </r>
  <r>
    <x v="0"/>
    <x v="1"/>
    <x v="0"/>
    <d v="2021-12-13T00:00:00"/>
    <d v="2021-12-19T00:00:00"/>
    <x v="1"/>
    <x v="6"/>
    <x v="23"/>
    <s v="W51"/>
    <x v="23"/>
    <s v="11VMB00317"/>
    <m/>
    <s v="Domestic"/>
    <x v="1"/>
    <x v="4"/>
    <s v="KI"/>
    <x v="1"/>
    <n v="0"/>
    <n v="480"/>
    <n v="480"/>
    <n v="0"/>
    <m/>
    <m/>
    <n v="480"/>
    <n v="480"/>
    <n v="0"/>
    <n v="1"/>
    <m/>
    <m/>
  </r>
  <r>
    <x v="0"/>
    <x v="1"/>
    <x v="0"/>
    <d v="2021-12-13T00:00:00"/>
    <d v="2021-12-19T00:00:00"/>
    <x v="1"/>
    <x v="6"/>
    <x v="23"/>
    <s v="W51"/>
    <x v="23"/>
    <s v="11VMB00318"/>
    <m/>
    <s v="Domestic"/>
    <x v="1"/>
    <x v="4"/>
    <s v="KI"/>
    <x v="1"/>
    <n v="2800"/>
    <n v="2494"/>
    <n v="306"/>
    <n v="0.89071428571428568"/>
    <m/>
    <m/>
    <n v="3700"/>
    <n v="2494"/>
    <n v="1206"/>
    <n v="0.67405405405405405"/>
    <m/>
    <m/>
  </r>
  <r>
    <x v="0"/>
    <x v="1"/>
    <x v="0"/>
    <d v="2021-12-13T00:00:00"/>
    <d v="2021-12-19T00:00:00"/>
    <x v="1"/>
    <x v="6"/>
    <x v="23"/>
    <s v="W51"/>
    <x v="23"/>
    <s v="11VMB00319"/>
    <m/>
    <s v="Export"/>
    <x v="1"/>
    <x v="4"/>
    <s v="KI"/>
    <x v="1"/>
    <n v="2000"/>
    <n v="0"/>
    <n v="2000"/>
    <n v="0"/>
    <m/>
    <m/>
    <n v="3500"/>
    <n v="0"/>
    <n v="3500"/>
    <n v="0"/>
    <m/>
    <m/>
  </r>
  <r>
    <x v="0"/>
    <x v="1"/>
    <x v="0"/>
    <d v="2021-12-13T00:00:00"/>
    <d v="2021-12-19T00:00:00"/>
    <x v="1"/>
    <x v="6"/>
    <x v="23"/>
    <s v="W51"/>
    <x v="23"/>
    <s v="11VMB00320"/>
    <m/>
    <s v="Domestic"/>
    <x v="1"/>
    <x v="4"/>
    <s v="KI"/>
    <x v="1"/>
    <n v="600"/>
    <n v="0"/>
    <n v="600"/>
    <n v="0"/>
    <m/>
    <m/>
    <n v="0"/>
    <n v="0"/>
    <n v="0"/>
    <n v="0"/>
    <m/>
    <m/>
  </r>
  <r>
    <x v="0"/>
    <x v="1"/>
    <x v="0"/>
    <d v="2021-12-13T00:00:00"/>
    <d v="2021-12-19T00:00:00"/>
    <x v="1"/>
    <x v="6"/>
    <x v="23"/>
    <s v="W51"/>
    <x v="23"/>
    <s v="11VMB00321"/>
    <m/>
    <s v="Domestic"/>
    <x v="1"/>
    <x v="4"/>
    <s v="KI"/>
    <x v="1"/>
    <n v="2000"/>
    <n v="0"/>
    <n v="2000"/>
    <n v="0"/>
    <m/>
    <m/>
    <n v="0"/>
    <n v="0"/>
    <n v="0"/>
    <n v="0"/>
    <m/>
    <m/>
  </r>
  <r>
    <x v="0"/>
    <x v="1"/>
    <x v="0"/>
    <d v="2021-12-13T00:00:00"/>
    <d v="2021-12-19T00:00:00"/>
    <x v="1"/>
    <x v="6"/>
    <x v="23"/>
    <s v="W51"/>
    <x v="23"/>
    <s v="11VMB00325"/>
    <m/>
    <s v="Domestic"/>
    <x v="1"/>
    <x v="4"/>
    <s v="KI"/>
    <x v="1"/>
    <n v="130"/>
    <n v="130"/>
    <n v="0"/>
    <n v="1"/>
    <m/>
    <m/>
    <n v="130"/>
    <n v="130"/>
    <n v="0"/>
    <n v="1"/>
    <m/>
    <m/>
  </r>
  <r>
    <x v="0"/>
    <x v="1"/>
    <x v="0"/>
    <d v="2021-12-13T00:00:00"/>
    <d v="2021-12-19T00:00:00"/>
    <x v="1"/>
    <x v="6"/>
    <x v="23"/>
    <s v="W51"/>
    <x v="23"/>
    <s v="11VMB00327"/>
    <m/>
    <s v="Domestic"/>
    <x v="1"/>
    <x v="4"/>
    <s v="KI"/>
    <x v="1"/>
    <n v="1550"/>
    <n v="1000"/>
    <n v="550"/>
    <n v="0.64516129032258063"/>
    <m/>
    <m/>
    <n v="1000"/>
    <n v="1000"/>
    <n v="0"/>
    <n v="1"/>
    <m/>
    <m/>
  </r>
  <r>
    <x v="0"/>
    <x v="1"/>
    <x v="0"/>
    <d v="2021-12-13T00:00:00"/>
    <d v="2021-12-19T00:00:00"/>
    <x v="1"/>
    <x v="6"/>
    <x v="23"/>
    <s v="W51"/>
    <x v="23"/>
    <s v="11VMB00327GG"/>
    <m/>
    <s v="Domestic"/>
    <x v="1"/>
    <x v="4"/>
    <s v="KI"/>
    <x v="1"/>
    <n v="310"/>
    <n v="310"/>
    <n v="0"/>
    <n v="1"/>
    <m/>
    <m/>
    <n v="310"/>
    <n v="310"/>
    <n v="0"/>
    <n v="1"/>
    <m/>
    <m/>
  </r>
  <r>
    <x v="0"/>
    <x v="1"/>
    <x v="0"/>
    <d v="2021-12-13T00:00:00"/>
    <d v="2021-12-19T00:00:00"/>
    <x v="1"/>
    <x v="6"/>
    <x v="23"/>
    <s v="W51"/>
    <x v="23"/>
    <s v="11VMB00328"/>
    <m/>
    <s v="Domestic"/>
    <x v="1"/>
    <x v="4"/>
    <s v="KI"/>
    <x v="1"/>
    <n v="0"/>
    <n v="0"/>
    <n v="0"/>
    <n v="0"/>
    <m/>
    <m/>
    <n v="0"/>
    <n v="0"/>
    <n v="0"/>
    <n v="0"/>
    <m/>
    <m/>
  </r>
  <r>
    <x v="0"/>
    <x v="1"/>
    <x v="0"/>
    <d v="2021-12-13T00:00:00"/>
    <d v="2021-12-19T00:00:00"/>
    <x v="1"/>
    <x v="6"/>
    <x v="23"/>
    <s v="W51"/>
    <x v="23"/>
    <s v="11VMB00329"/>
    <m/>
    <s v="Domestic"/>
    <x v="1"/>
    <x v="4"/>
    <s v="KI"/>
    <x v="1"/>
    <n v="1425"/>
    <n v="1425"/>
    <n v="0"/>
    <n v="1"/>
    <m/>
    <m/>
    <n v="1425"/>
    <n v="1425"/>
    <n v="0"/>
    <n v="1"/>
    <m/>
    <m/>
  </r>
  <r>
    <x v="0"/>
    <x v="1"/>
    <x v="0"/>
    <d v="2021-12-13T00:00:00"/>
    <d v="2021-12-19T00:00:00"/>
    <x v="1"/>
    <x v="6"/>
    <x v="23"/>
    <s v="W51"/>
    <x v="23"/>
    <s v="11VMB00341"/>
    <m/>
    <s v="Domestic"/>
    <x v="1"/>
    <x v="4"/>
    <s v="KI"/>
    <x v="1"/>
    <n v="1200"/>
    <n v="963"/>
    <n v="237"/>
    <n v="0.80249999999999999"/>
    <m/>
    <m/>
    <n v="900"/>
    <n v="963"/>
    <n v="63"/>
    <n v="0.92999999999999994"/>
    <m/>
    <m/>
  </r>
  <r>
    <x v="0"/>
    <x v="1"/>
    <x v="0"/>
    <d v="2021-12-13T00:00:00"/>
    <d v="2021-12-19T00:00:00"/>
    <x v="1"/>
    <x v="6"/>
    <x v="23"/>
    <s v="W51"/>
    <x v="23"/>
    <s v="12GER00001"/>
    <m/>
    <s v="Export"/>
    <x v="1"/>
    <x v="4"/>
    <s v="KI"/>
    <x v="1"/>
    <n v="0"/>
    <n v="0"/>
    <n v="0"/>
    <n v="0"/>
    <m/>
    <m/>
    <n v="0"/>
    <n v="0"/>
    <n v="0"/>
    <n v="0"/>
    <m/>
    <m/>
  </r>
  <r>
    <x v="0"/>
    <x v="1"/>
    <x v="0"/>
    <d v="2021-12-13T00:00:00"/>
    <d v="2021-12-19T00:00:00"/>
    <x v="1"/>
    <x v="6"/>
    <x v="23"/>
    <s v="W51"/>
    <x v="23"/>
    <s v="12GER00002"/>
    <m/>
    <s v="Export"/>
    <x v="1"/>
    <x v="4"/>
    <s v="KI"/>
    <x v="1"/>
    <n v="0"/>
    <n v="0"/>
    <n v="0"/>
    <n v="0"/>
    <m/>
    <m/>
    <n v="0"/>
    <n v="0"/>
    <n v="0"/>
    <n v="0"/>
    <m/>
    <m/>
  </r>
  <r>
    <x v="0"/>
    <x v="1"/>
    <x v="0"/>
    <d v="2021-12-13T00:00:00"/>
    <d v="2021-12-19T00:00:00"/>
    <x v="1"/>
    <x v="6"/>
    <x v="23"/>
    <s v="W51"/>
    <x v="23"/>
    <s v="12JBP00009"/>
    <m/>
    <s v="Export"/>
    <x v="1"/>
    <x v="4"/>
    <s v="KI"/>
    <x v="1"/>
    <n v="1800"/>
    <n v="1605.66"/>
    <n v="194.33999999999992"/>
    <n v="0.89203333333333334"/>
    <m/>
    <m/>
    <n v="1800"/>
    <n v="1605.66"/>
    <n v="194.33999999999992"/>
    <n v="0.89203333333333334"/>
    <m/>
    <m/>
  </r>
  <r>
    <x v="0"/>
    <x v="1"/>
    <x v="0"/>
    <d v="2021-12-13T00:00:00"/>
    <d v="2021-12-19T00:00:00"/>
    <x v="1"/>
    <x v="6"/>
    <x v="23"/>
    <s v="W51"/>
    <x v="23"/>
    <s v="12SIM00004"/>
    <m/>
    <s v="Export"/>
    <x v="1"/>
    <x v="4"/>
    <s v="KI"/>
    <x v="1"/>
    <n v="0"/>
    <n v="576"/>
    <n v="576"/>
    <n v="0"/>
    <m/>
    <m/>
    <n v="576"/>
    <n v="576"/>
    <n v="0"/>
    <n v="1"/>
    <m/>
    <m/>
  </r>
  <r>
    <x v="0"/>
    <x v="1"/>
    <x v="0"/>
    <d v="2021-12-13T00:00:00"/>
    <d v="2021-12-19T00:00:00"/>
    <x v="1"/>
    <x v="6"/>
    <x v="23"/>
    <s v="W51"/>
    <x v="23"/>
    <s v="12SIM00006"/>
    <m/>
    <s v="Export"/>
    <x v="1"/>
    <x v="4"/>
    <s v="KI"/>
    <x v="1"/>
    <n v="2240"/>
    <n v="2240"/>
    <n v="0"/>
    <n v="1"/>
    <m/>
    <m/>
    <n v="2240"/>
    <n v="2240"/>
    <n v="0"/>
    <n v="1"/>
    <m/>
    <m/>
  </r>
  <r>
    <x v="0"/>
    <x v="1"/>
    <x v="0"/>
    <d v="2021-12-13T00:00:00"/>
    <d v="2021-12-19T00:00:00"/>
    <x v="1"/>
    <x v="6"/>
    <x v="23"/>
    <s v="W51"/>
    <x v="23"/>
    <s v="12THB00001"/>
    <m/>
    <s v="Export"/>
    <x v="1"/>
    <x v="4"/>
    <s v=""/>
    <x v="1"/>
    <n v="0"/>
    <n v="0"/>
    <n v="0"/>
    <n v="0"/>
    <m/>
    <m/>
    <n v="0"/>
    <n v="0"/>
    <n v="0"/>
    <n v="0"/>
    <m/>
    <m/>
  </r>
  <r>
    <x v="0"/>
    <x v="1"/>
    <x v="0"/>
    <d v="2021-12-13T00:00:00"/>
    <d v="2021-12-19T00:00:00"/>
    <x v="1"/>
    <x v="6"/>
    <x v="23"/>
    <s v="W51"/>
    <x v="23"/>
    <s v="12THB00002"/>
    <m/>
    <s v="Export"/>
    <x v="1"/>
    <x v="4"/>
    <s v=""/>
    <x v="1"/>
    <n v="0"/>
    <n v="0"/>
    <n v="0"/>
    <n v="0"/>
    <m/>
    <m/>
    <n v="0"/>
    <n v="0"/>
    <n v="0"/>
    <n v="0"/>
    <m/>
    <m/>
  </r>
  <r>
    <x v="0"/>
    <x v="1"/>
    <x v="0"/>
    <d v="2021-12-13T00:00:00"/>
    <d v="2021-12-19T00:00:00"/>
    <x v="1"/>
    <x v="6"/>
    <x v="23"/>
    <s v="W51"/>
    <x v="23"/>
    <s v="12THB00006"/>
    <m/>
    <s v="Export"/>
    <x v="1"/>
    <x v="4"/>
    <s v="KI"/>
    <x v="1"/>
    <n v="4000"/>
    <n v="5139"/>
    <n v="1139"/>
    <n v="0.71524999999999994"/>
    <m/>
    <m/>
    <n v="6000"/>
    <n v="5139"/>
    <n v="861"/>
    <n v="0.85650000000000004"/>
    <m/>
    <m/>
  </r>
  <r>
    <x v="0"/>
    <x v="1"/>
    <x v="0"/>
    <d v="2021-12-13T00:00:00"/>
    <d v="2021-12-19T00:00:00"/>
    <x v="1"/>
    <x v="6"/>
    <x v="23"/>
    <s v="W51"/>
    <x v="23"/>
    <s v="12THB00007"/>
    <m/>
    <s v="Export"/>
    <x v="1"/>
    <x v="4"/>
    <s v="KI"/>
    <x v="1"/>
    <n v="1080"/>
    <n v="1090"/>
    <n v="10"/>
    <n v="0.9907407407407407"/>
    <m/>
    <m/>
    <n v="1080"/>
    <n v="1090"/>
    <n v="10"/>
    <n v="0.9907407407407407"/>
    <m/>
    <m/>
  </r>
  <r>
    <x v="0"/>
    <x v="1"/>
    <x v="0"/>
    <d v="2021-12-13T00:00:00"/>
    <d v="2021-12-19T00:00:00"/>
    <x v="1"/>
    <x v="6"/>
    <x v="23"/>
    <s v="W51"/>
    <x v="23"/>
    <s v="12THB00009"/>
    <m/>
    <s v="Export"/>
    <x v="1"/>
    <x v="4"/>
    <s v="KI"/>
    <x v="1"/>
    <n v="0"/>
    <n v="0"/>
    <n v="0"/>
    <n v="0"/>
    <m/>
    <m/>
    <n v="0"/>
    <n v="0"/>
    <n v="0"/>
    <n v="0"/>
    <m/>
    <m/>
  </r>
  <r>
    <x v="0"/>
    <x v="1"/>
    <x v="0"/>
    <d v="2021-12-13T00:00:00"/>
    <d v="2021-12-19T00:00:00"/>
    <x v="1"/>
    <x v="6"/>
    <x v="23"/>
    <s v="W51"/>
    <x v="23"/>
    <s v="12THB00013"/>
    <m/>
    <s v="Export"/>
    <x v="1"/>
    <x v="4"/>
    <s v="KI"/>
    <x v="1"/>
    <n v="1500"/>
    <n v="1035"/>
    <n v="465"/>
    <n v="0.69"/>
    <m/>
    <m/>
    <n v="1500"/>
    <n v="1035"/>
    <n v="465"/>
    <n v="0.69"/>
    <m/>
    <m/>
  </r>
  <r>
    <x v="0"/>
    <x v="1"/>
    <x v="0"/>
    <d v="2021-12-13T00:00:00"/>
    <d v="2021-12-19T00:00:00"/>
    <x v="1"/>
    <x v="6"/>
    <x v="23"/>
    <s v="W51"/>
    <x v="23"/>
    <s v="11VMB00335"/>
    <m/>
    <s v="Domestic"/>
    <x v="2"/>
    <x v="5"/>
    <s v="Se"/>
    <x v="0"/>
    <n v="468"/>
    <n v="594.99199999999996"/>
    <n v="126.99199999999996"/>
    <n v="0.72864957264957275"/>
    <m/>
    <m/>
    <n v="468"/>
    <n v="594.99199999999996"/>
    <n v="126.99199999999996"/>
    <n v="0.72864957264957275"/>
    <m/>
    <m/>
  </r>
  <r>
    <x v="0"/>
    <x v="1"/>
    <x v="0"/>
    <d v="2021-12-13T00:00:00"/>
    <d v="2021-12-19T00:00:00"/>
    <x v="1"/>
    <x v="6"/>
    <x v="23"/>
    <s v="W51"/>
    <x v="23"/>
    <s v="TPCEBG010"/>
    <m/>
    <s v="Domestic"/>
    <x v="2"/>
    <x v="6"/>
    <s v="Ha"/>
    <x v="0"/>
    <n v="0"/>
    <n v="663"/>
    <n v="663"/>
    <n v="0"/>
    <m/>
    <m/>
    <n v="0"/>
    <n v="663"/>
    <n v="663"/>
    <n v="0"/>
    <m/>
    <m/>
  </r>
  <r>
    <x v="0"/>
    <x v="1"/>
    <x v="0"/>
    <d v="2021-12-13T00:00:00"/>
    <d v="2021-12-19T00:00:00"/>
    <x v="1"/>
    <x v="6"/>
    <x v="23"/>
    <s v="W51"/>
    <x v="23"/>
    <s v="TPCEMI001"/>
    <m/>
    <s v="Domestic"/>
    <x v="2"/>
    <x v="6"/>
    <s v="Fr"/>
    <x v="0"/>
    <n v="2700"/>
    <n v="1702"/>
    <n v="998"/>
    <n v="0.63037037037037036"/>
    <m/>
    <m/>
    <n v="0"/>
    <n v="1702"/>
    <n v="1702"/>
    <n v="0"/>
    <m/>
    <m/>
  </r>
  <r>
    <x v="0"/>
    <x v="1"/>
    <x v="0"/>
    <d v="2021-12-13T00:00:00"/>
    <d v="2021-12-19T00:00:00"/>
    <x v="1"/>
    <x v="6"/>
    <x v="23"/>
    <s v="W51"/>
    <x v="23"/>
    <s v="TPCERB001"/>
    <m/>
    <s v="Domestic"/>
    <x v="2"/>
    <x v="5"/>
    <s v="Se"/>
    <x v="0"/>
    <n v="0"/>
    <n v="0"/>
    <n v="0"/>
    <n v="0"/>
    <m/>
    <m/>
    <n v="0"/>
    <n v="0"/>
    <n v="0"/>
    <n v="0"/>
    <m/>
    <m/>
  </r>
  <r>
    <x v="0"/>
    <x v="1"/>
    <x v="0"/>
    <d v="2021-12-13T00:00:00"/>
    <d v="2021-12-19T00:00:00"/>
    <x v="1"/>
    <x v="6"/>
    <x v="23"/>
    <s v="W51"/>
    <x v="23"/>
    <s v="TPCERB001"/>
    <m/>
    <s v="Domestic"/>
    <x v="2"/>
    <x v="5"/>
    <s v="Se"/>
    <x v="0"/>
    <n v="0"/>
    <n v="0"/>
    <n v="0"/>
    <n v="0"/>
    <m/>
    <m/>
    <n v="0"/>
    <n v="0"/>
    <n v="0"/>
    <n v="0"/>
    <m/>
    <m/>
  </r>
  <r>
    <x v="0"/>
    <x v="1"/>
    <x v="0"/>
    <d v="2021-12-13T00:00:00"/>
    <d v="2021-12-19T00:00:00"/>
    <x v="1"/>
    <x v="6"/>
    <x v="23"/>
    <s v="W51"/>
    <x v="23"/>
    <s v="TPCERB002"/>
    <m/>
    <s v="Domestic"/>
    <x v="2"/>
    <x v="5"/>
    <s v="Se"/>
    <x v="0"/>
    <n v="0"/>
    <n v="0"/>
    <n v="0"/>
    <n v="0"/>
    <m/>
    <m/>
    <n v="0"/>
    <n v="0"/>
    <n v="0"/>
    <n v="0"/>
    <m/>
    <m/>
  </r>
  <r>
    <x v="0"/>
    <x v="1"/>
    <x v="0"/>
    <d v="2021-12-13T00:00:00"/>
    <d v="2021-12-19T00:00:00"/>
    <x v="1"/>
    <x v="6"/>
    <x v="23"/>
    <s v="W51"/>
    <x v="23"/>
    <s v="TPCERB002"/>
    <m/>
    <s v="Domestic"/>
    <x v="2"/>
    <x v="5"/>
    <s v="Se"/>
    <x v="0"/>
    <n v="0"/>
    <n v="0"/>
    <n v="0"/>
    <n v="0"/>
    <m/>
    <m/>
    <n v="0"/>
    <n v="0"/>
    <n v="0"/>
    <n v="0"/>
    <m/>
    <m/>
  </r>
  <r>
    <x v="0"/>
    <x v="1"/>
    <x v="0"/>
    <d v="2021-12-13T00:00:00"/>
    <d v="2021-12-19T00:00:00"/>
    <x v="1"/>
    <x v="6"/>
    <x v="23"/>
    <s v="W51"/>
    <x v="23"/>
    <s v="TPCERB003"/>
    <m/>
    <s v="Domestic"/>
    <x v="2"/>
    <x v="5"/>
    <s v=""/>
    <x v="0"/>
    <n v="0"/>
    <n v="0"/>
    <n v="0"/>
    <n v="0"/>
    <m/>
    <m/>
    <n v="0"/>
    <n v="0"/>
    <n v="0"/>
    <n v="0"/>
    <m/>
    <m/>
  </r>
  <r>
    <x v="0"/>
    <x v="1"/>
    <x v="0"/>
    <d v="2021-12-13T00:00:00"/>
    <d v="2021-12-19T00:00:00"/>
    <x v="1"/>
    <x v="6"/>
    <x v="23"/>
    <s v="W51"/>
    <x v="23"/>
    <s v="TPCERB003"/>
    <m/>
    <s v="Domestic"/>
    <x v="2"/>
    <x v="5"/>
    <s v=""/>
    <x v="0"/>
    <n v="0"/>
    <n v="0"/>
    <n v="0"/>
    <n v="0"/>
    <m/>
    <m/>
    <n v="0"/>
    <n v="0"/>
    <n v="0"/>
    <n v="0"/>
    <m/>
    <m/>
  </r>
  <r>
    <x v="0"/>
    <x v="1"/>
    <x v="0"/>
    <d v="2021-12-13T00:00:00"/>
    <d v="2021-12-19T00:00:00"/>
    <x v="1"/>
    <x v="6"/>
    <x v="23"/>
    <s v="W51"/>
    <x v="23"/>
    <s v="11VMB00273"/>
    <m/>
    <s v="Domestic"/>
    <x v="3"/>
    <x v="6"/>
    <s v="Fi"/>
    <x v="0"/>
    <n v="1000"/>
    <n v="2076.1999999999998"/>
    <n v="1076.1999999999998"/>
    <n v="0"/>
    <m/>
    <m/>
    <n v="1400"/>
    <n v="2076.1999999999998"/>
    <n v="676.19999999999982"/>
    <n v="0.51700000000000013"/>
    <m/>
    <m/>
  </r>
  <r>
    <x v="0"/>
    <x v="1"/>
    <x v="0"/>
    <d v="2021-12-13T00:00:00"/>
    <d v="2021-12-19T00:00:00"/>
    <x v="1"/>
    <x v="6"/>
    <x v="23"/>
    <s v="W51"/>
    <x v="23"/>
    <s v="11VMB00306"/>
    <m/>
    <s v="Domestic"/>
    <x v="3"/>
    <x v="0"/>
    <s v="Semi"/>
    <x v="0"/>
    <n v="350"/>
    <n v="336"/>
    <n v="14"/>
    <n v="0.96"/>
    <m/>
    <m/>
    <n v="350"/>
    <n v="336"/>
    <n v="14"/>
    <n v="0.96"/>
    <m/>
    <m/>
  </r>
  <r>
    <x v="0"/>
    <x v="1"/>
    <x v="0"/>
    <d v="2021-12-13T00:00:00"/>
    <d v="2021-12-19T00:00:00"/>
    <x v="1"/>
    <x v="6"/>
    <x v="23"/>
    <s v="W51"/>
    <x v="23"/>
    <s v="11VMB00308"/>
    <m/>
    <s v="Domestic"/>
    <x v="3"/>
    <x v="0"/>
    <s v="Semi"/>
    <x v="0"/>
    <n v="400"/>
    <n v="426"/>
    <n v="26"/>
    <n v="0.93500000000000005"/>
    <m/>
    <m/>
    <n v="400"/>
    <n v="426"/>
    <n v="26"/>
    <n v="0.93500000000000005"/>
    <m/>
    <m/>
  </r>
  <r>
    <x v="0"/>
    <x v="1"/>
    <x v="0"/>
    <d v="2021-12-13T00:00:00"/>
    <d v="2021-12-19T00:00:00"/>
    <x v="1"/>
    <x v="6"/>
    <x v="23"/>
    <s v="W51"/>
    <x v="23"/>
    <s v="11VMB00309"/>
    <m/>
    <s v="Domestic"/>
    <x v="3"/>
    <x v="0"/>
    <s v="Semi"/>
    <x v="0"/>
    <n v="0"/>
    <n v="377"/>
    <n v="377"/>
    <n v="0"/>
    <m/>
    <m/>
    <n v="400"/>
    <n v="377"/>
    <n v="23"/>
    <n v="0.9425"/>
    <m/>
    <m/>
  </r>
  <r>
    <x v="0"/>
    <x v="1"/>
    <x v="0"/>
    <d v="2021-12-13T00:00:00"/>
    <d v="2021-12-19T00:00:00"/>
    <x v="1"/>
    <x v="6"/>
    <x v="23"/>
    <s v="W51"/>
    <x v="23"/>
    <s v="11VMB00311"/>
    <m/>
    <s v="Domestic"/>
    <x v="3"/>
    <x v="0"/>
    <s v="Semi"/>
    <x v="0"/>
    <n v="0"/>
    <n v="377"/>
    <n v="377"/>
    <n v="0"/>
    <m/>
    <m/>
    <n v="300"/>
    <n v="377"/>
    <n v="77"/>
    <n v="0.7433333333333334"/>
    <m/>
    <m/>
  </r>
  <r>
    <x v="0"/>
    <x v="1"/>
    <x v="0"/>
    <d v="2021-12-13T00:00:00"/>
    <d v="2021-12-19T00:00:00"/>
    <x v="1"/>
    <x v="6"/>
    <x v="23"/>
    <s v="W51"/>
    <x v="23"/>
    <s v="11VMB00385"/>
    <m/>
    <s v="Domestic"/>
    <x v="3"/>
    <x v="6"/>
    <s v="Fi"/>
    <x v="0"/>
    <n v="350"/>
    <n v="295"/>
    <n v="55"/>
    <n v="0.84285714285714286"/>
    <m/>
    <m/>
    <n v="350"/>
    <n v="295"/>
    <n v="55"/>
    <n v="0.84285714285714286"/>
    <m/>
    <m/>
  </r>
  <r>
    <x v="0"/>
    <x v="1"/>
    <x v="0"/>
    <d v="2021-12-13T00:00:00"/>
    <d v="2021-12-19T00:00:00"/>
    <x v="1"/>
    <x v="6"/>
    <x v="23"/>
    <s v="W51"/>
    <x v="23"/>
    <s v="BTPCHCB001"/>
    <m/>
    <s v="Domestic"/>
    <x v="3"/>
    <x v="6"/>
    <s v="BT"/>
    <x v="0"/>
    <n v="600"/>
    <n v="385"/>
    <n v="215"/>
    <n v="0.64166666666666661"/>
    <m/>
    <m/>
    <n v="400"/>
    <n v="385"/>
    <n v="15"/>
    <n v="0.96250000000000002"/>
    <m/>
    <m/>
  </r>
  <r>
    <x v="0"/>
    <x v="1"/>
    <x v="0"/>
    <d v="2021-12-13T00:00:00"/>
    <d v="2021-12-19T00:00:00"/>
    <x v="1"/>
    <x v="6"/>
    <x v="23"/>
    <s v="W51"/>
    <x v="23"/>
    <s v="BTPOHYBM01"/>
    <m/>
    <s v="Domestic"/>
    <x v="3"/>
    <x v="0"/>
    <s v="Semi"/>
    <x v="0"/>
    <n v="0"/>
    <n v="0"/>
    <n v="0"/>
    <n v="0"/>
    <m/>
    <m/>
    <n v="0"/>
    <n v="0"/>
    <n v="0"/>
    <n v="0"/>
    <m/>
    <m/>
  </r>
  <r>
    <x v="0"/>
    <x v="1"/>
    <x v="0"/>
    <d v="2021-12-13T00:00:00"/>
    <d v="2021-12-19T00:00:00"/>
    <x v="1"/>
    <x v="6"/>
    <x v="23"/>
    <s v="W51"/>
    <x v="23"/>
    <s v="HHCEBV004"/>
    <m/>
    <s v="Domestic"/>
    <x v="3"/>
    <x v="7"/>
    <s v="Ba"/>
    <x v="0"/>
    <n v="400"/>
    <n v="403"/>
    <n v="3"/>
    <n v="0.99250000000000005"/>
    <m/>
    <m/>
    <n v="400"/>
    <n v="403"/>
    <n v="3"/>
    <n v="0.99250000000000005"/>
    <m/>
    <m/>
  </r>
  <r>
    <x v="0"/>
    <x v="1"/>
    <x v="0"/>
    <d v="2021-12-13T00:00:00"/>
    <d v="2021-12-19T00:00:00"/>
    <x v="1"/>
    <x v="6"/>
    <x v="23"/>
    <s v="W51"/>
    <x v="23"/>
    <s v="HHCECV006"/>
    <m/>
    <s v="Domestic"/>
    <x v="3"/>
    <x v="7"/>
    <s v="Ba"/>
    <x v="0"/>
    <n v="500"/>
    <n v="480"/>
    <n v="20"/>
    <n v="0.96"/>
    <m/>
    <m/>
    <n v="900"/>
    <n v="480"/>
    <n v="420"/>
    <n v="0.53333333333333333"/>
    <m/>
    <m/>
  </r>
  <r>
    <x v="0"/>
    <x v="1"/>
    <x v="0"/>
    <d v="2021-12-13T00:00:00"/>
    <d v="2021-12-19T00:00:00"/>
    <x v="1"/>
    <x v="6"/>
    <x v="23"/>
    <s v="W51"/>
    <x v="23"/>
    <s v="HHCEXX001"/>
    <m/>
    <s v="Domestic"/>
    <x v="3"/>
    <x v="5"/>
    <s v="Sa"/>
    <x v="3"/>
    <n v="200"/>
    <n v="161.80000000000001"/>
    <n v="38.199999999999989"/>
    <n v="0.80900000000000005"/>
    <m/>
    <m/>
    <n v="200"/>
    <n v="161.80000000000001"/>
    <n v="38.199999999999989"/>
    <n v="0.80900000000000005"/>
    <m/>
    <m/>
  </r>
  <r>
    <x v="0"/>
    <x v="1"/>
    <x v="0"/>
    <d v="2021-12-13T00:00:00"/>
    <d v="2021-12-19T00:00:00"/>
    <x v="1"/>
    <x v="6"/>
    <x v="23"/>
    <s v="W51"/>
    <x v="23"/>
    <s v="HHCEXX003"/>
    <m/>
    <s v="Domestic"/>
    <x v="3"/>
    <x v="5"/>
    <s v="Sa"/>
    <x v="3"/>
    <n v="200"/>
    <n v="168.8"/>
    <n v="31.199999999999989"/>
    <n v="0.84400000000000008"/>
    <m/>
    <m/>
    <n v="200"/>
    <n v="168.8"/>
    <n v="31.199999999999989"/>
    <n v="0.84400000000000008"/>
    <m/>
    <m/>
  </r>
  <r>
    <x v="0"/>
    <x v="1"/>
    <x v="0"/>
    <d v="2021-12-13T00:00:00"/>
    <d v="2021-12-19T00:00:00"/>
    <x v="1"/>
    <x v="6"/>
    <x v="23"/>
    <s v="W51"/>
    <x v="23"/>
    <s v="HHCEXX010"/>
    <m/>
    <s v="Domestic"/>
    <x v="3"/>
    <x v="5"/>
    <s v="Sa"/>
    <x v="3"/>
    <n v="1968"/>
    <n v="996.5"/>
    <n v="971.5"/>
    <n v="0.50635162601626016"/>
    <m/>
    <m/>
    <n v="1968"/>
    <n v="996.5"/>
    <n v="971.5"/>
    <n v="0.50635162601626016"/>
    <m/>
    <m/>
  </r>
  <r>
    <x v="0"/>
    <x v="1"/>
    <x v="0"/>
    <d v="2021-12-13T00:00:00"/>
    <d v="2021-12-19T00:00:00"/>
    <x v="1"/>
    <x v="6"/>
    <x v="23"/>
    <s v="W51"/>
    <x v="23"/>
    <s v="TPCEBV001"/>
    <m/>
    <s v="Domestic"/>
    <x v="3"/>
    <x v="7"/>
    <s v="Ba"/>
    <x v="0"/>
    <n v="500"/>
    <n v="505"/>
    <n v="5"/>
    <n v="0.99"/>
    <m/>
    <m/>
    <n v="500"/>
    <n v="505"/>
    <n v="5"/>
    <n v="0.99"/>
    <m/>
    <m/>
  </r>
  <r>
    <x v="0"/>
    <x v="1"/>
    <x v="0"/>
    <d v="2021-12-13T00:00:00"/>
    <d v="2021-12-19T00:00:00"/>
    <x v="1"/>
    <x v="6"/>
    <x v="23"/>
    <s v="W51"/>
    <x v="23"/>
    <s v="TPCEBV017"/>
    <m/>
    <s v="Domestic"/>
    <x v="3"/>
    <x v="7"/>
    <s v="Ba"/>
    <x v="0"/>
    <n v="2500"/>
    <n v="2615"/>
    <n v="115"/>
    <n v="0.95399999999999996"/>
    <m/>
    <m/>
    <n v="2500"/>
    <n v="2615"/>
    <n v="115"/>
    <n v="0.95399999999999996"/>
    <m/>
    <m/>
  </r>
  <r>
    <x v="0"/>
    <x v="1"/>
    <x v="0"/>
    <d v="2021-12-13T00:00:00"/>
    <d v="2021-12-19T00:00:00"/>
    <x v="1"/>
    <x v="6"/>
    <x v="23"/>
    <s v="W51"/>
    <x v="23"/>
    <s v="TPCECB004"/>
    <m/>
    <s v="Domestic"/>
    <x v="3"/>
    <x v="8"/>
    <s v="Vi"/>
    <x v="0"/>
    <n v="200"/>
    <n v="369"/>
    <n v="169"/>
    <n v="0.15500000000000003"/>
    <m/>
    <m/>
    <n v="350"/>
    <n v="369"/>
    <n v="19"/>
    <n v="0.94571428571428573"/>
    <m/>
    <m/>
  </r>
  <r>
    <x v="0"/>
    <x v="1"/>
    <x v="0"/>
    <d v="2021-12-13T00:00:00"/>
    <d v="2021-12-19T00:00:00"/>
    <x v="1"/>
    <x v="6"/>
    <x v="23"/>
    <s v="W51"/>
    <x v="23"/>
    <s v="TPCECC006"/>
    <m/>
    <s v="Domestic"/>
    <x v="3"/>
    <x v="6"/>
    <s v="Fi"/>
    <x v="0"/>
    <n v="0"/>
    <n v="0"/>
    <n v="0"/>
    <n v="0"/>
    <m/>
    <m/>
    <n v="0"/>
    <n v="0"/>
    <n v="0"/>
    <n v="0"/>
    <m/>
    <m/>
  </r>
  <r>
    <x v="0"/>
    <x v="1"/>
    <x v="0"/>
    <d v="2021-12-13T00:00:00"/>
    <d v="2021-12-19T00:00:00"/>
    <x v="1"/>
    <x v="6"/>
    <x v="23"/>
    <s v="W51"/>
    <x v="23"/>
    <s v="TPCECL035"/>
    <m/>
    <s v="Domestic"/>
    <x v="3"/>
    <x v="8"/>
    <s v="Vi"/>
    <x v="0"/>
    <n v="960"/>
    <n v="1541"/>
    <n v="581"/>
    <n v="0.39479166666666665"/>
    <m/>
    <m/>
    <n v="1620"/>
    <n v="1541"/>
    <n v="79"/>
    <n v="0.95123456790123462"/>
    <m/>
    <m/>
  </r>
  <r>
    <x v="0"/>
    <x v="1"/>
    <x v="0"/>
    <d v="2021-12-13T00:00:00"/>
    <d v="2021-12-19T00:00:00"/>
    <x v="1"/>
    <x v="6"/>
    <x v="23"/>
    <s v="W51"/>
    <x v="23"/>
    <s v="TPCECL037"/>
    <m/>
    <s v="Domestic"/>
    <x v="3"/>
    <x v="8"/>
    <s v="Vi"/>
    <x v="0"/>
    <n v="200"/>
    <n v="522"/>
    <n v="322"/>
    <n v="0"/>
    <m/>
    <m/>
    <n v="500"/>
    <n v="522"/>
    <n v="22"/>
    <n v="0.95599999999999996"/>
    <m/>
    <m/>
  </r>
  <r>
    <x v="0"/>
    <x v="1"/>
    <x v="0"/>
    <d v="2021-12-13T00:00:00"/>
    <d v="2021-12-19T00:00:00"/>
    <x v="1"/>
    <x v="6"/>
    <x v="23"/>
    <s v="W51"/>
    <x v="23"/>
    <s v="TPCECL038"/>
    <m/>
    <s v="Domestic"/>
    <x v="3"/>
    <x v="8"/>
    <s v="Vi"/>
    <x v="0"/>
    <n v="1680"/>
    <n v="2471"/>
    <n v="791"/>
    <n v="0.52916666666666667"/>
    <m/>
    <m/>
    <n v="2330"/>
    <n v="2471"/>
    <n v="141"/>
    <n v="0.93948497854077251"/>
    <m/>
    <m/>
  </r>
  <r>
    <x v="0"/>
    <x v="1"/>
    <x v="0"/>
    <d v="2021-12-13T00:00:00"/>
    <d v="2021-12-19T00:00:00"/>
    <x v="1"/>
    <x v="6"/>
    <x v="23"/>
    <s v="W51"/>
    <x v="23"/>
    <s v="TPCECL042"/>
    <m/>
    <s v="Domestic"/>
    <x v="3"/>
    <x v="8"/>
    <s v="Vi"/>
    <x v="0"/>
    <n v="0"/>
    <n v="0"/>
    <n v="0"/>
    <n v="0"/>
    <m/>
    <m/>
    <n v="0"/>
    <n v="0"/>
    <n v="0"/>
    <n v="0"/>
    <m/>
    <m/>
  </r>
  <r>
    <x v="0"/>
    <x v="1"/>
    <x v="0"/>
    <d v="2021-12-13T00:00:00"/>
    <d v="2021-12-19T00:00:00"/>
    <x v="1"/>
    <x v="6"/>
    <x v="23"/>
    <s v="W51"/>
    <x v="23"/>
    <s v="TPCECL043"/>
    <m/>
    <s v="Domestic"/>
    <x v="3"/>
    <x v="8"/>
    <s v="Vi"/>
    <x v="0"/>
    <n v="200"/>
    <n v="164"/>
    <n v="36"/>
    <n v="0.82000000000000006"/>
    <m/>
    <m/>
    <n v="200"/>
    <n v="164"/>
    <n v="36"/>
    <n v="0.82000000000000006"/>
    <m/>
    <m/>
  </r>
  <r>
    <x v="0"/>
    <x v="1"/>
    <x v="0"/>
    <d v="2021-12-13T00:00:00"/>
    <d v="2021-12-19T00:00:00"/>
    <x v="1"/>
    <x v="6"/>
    <x v="23"/>
    <s v="W51"/>
    <x v="23"/>
    <s v="TPCECL044"/>
    <m/>
    <s v="Domestic"/>
    <x v="3"/>
    <x v="8"/>
    <s v="Vi"/>
    <x v="0"/>
    <n v="200"/>
    <n v="412"/>
    <n v="212"/>
    <n v="0"/>
    <m/>
    <m/>
    <n v="400"/>
    <n v="412"/>
    <n v="12"/>
    <n v="0.97"/>
    <m/>
    <m/>
  </r>
  <r>
    <x v="0"/>
    <x v="1"/>
    <x v="0"/>
    <d v="2021-12-13T00:00:00"/>
    <d v="2021-12-19T00:00:00"/>
    <x v="1"/>
    <x v="6"/>
    <x v="23"/>
    <s v="W51"/>
    <x v="23"/>
    <s v="TPCECL045"/>
    <m/>
    <s v="Domestic"/>
    <x v="3"/>
    <x v="8"/>
    <s v="Vi"/>
    <x v="0"/>
    <n v="1070"/>
    <n v="1026"/>
    <n v="44"/>
    <n v="0.95887850467289715"/>
    <m/>
    <m/>
    <n v="1070"/>
    <n v="1026"/>
    <n v="44"/>
    <n v="0.95887850467289715"/>
    <m/>
    <m/>
  </r>
  <r>
    <x v="0"/>
    <x v="1"/>
    <x v="0"/>
    <d v="2021-12-13T00:00:00"/>
    <d v="2021-12-19T00:00:00"/>
    <x v="1"/>
    <x v="6"/>
    <x v="23"/>
    <s v="W51"/>
    <x v="23"/>
    <s v="TPCECL046"/>
    <m/>
    <s v="Domestic"/>
    <x v="3"/>
    <x v="8"/>
    <s v="Vi"/>
    <x v="0"/>
    <n v="1070"/>
    <n v="1060"/>
    <n v="10"/>
    <n v="0.99065420560747663"/>
    <m/>
    <m/>
    <n v="1070"/>
    <n v="1060"/>
    <n v="10"/>
    <n v="0.99065420560747663"/>
    <m/>
    <m/>
  </r>
  <r>
    <x v="0"/>
    <x v="1"/>
    <x v="0"/>
    <d v="2021-12-13T00:00:00"/>
    <d v="2021-12-19T00:00:00"/>
    <x v="1"/>
    <x v="6"/>
    <x v="23"/>
    <s v="W51"/>
    <x v="23"/>
    <s v="TPCECLT39"/>
    <m/>
    <s v="Domestic"/>
    <x v="3"/>
    <x v="8"/>
    <s v="Vi"/>
    <x v="0"/>
    <n v="0"/>
    <n v="0"/>
    <n v="0"/>
    <n v="0"/>
    <m/>
    <m/>
    <n v="0"/>
    <n v="0"/>
    <n v="0"/>
    <n v="0"/>
    <m/>
    <m/>
  </r>
  <r>
    <x v="0"/>
    <x v="1"/>
    <x v="0"/>
    <d v="2021-12-13T00:00:00"/>
    <d v="2021-12-19T00:00:00"/>
    <x v="1"/>
    <x v="6"/>
    <x v="23"/>
    <s v="W51"/>
    <x v="23"/>
    <s v="TPCECV001"/>
    <m/>
    <s v="Domestic"/>
    <x v="3"/>
    <x v="7"/>
    <s v="Ba"/>
    <x v="0"/>
    <n v="500"/>
    <n v="1517"/>
    <n v="1017"/>
    <n v="0"/>
    <m/>
    <m/>
    <n v="1500"/>
    <n v="1517"/>
    <n v="17"/>
    <n v="0.98866666666666669"/>
    <m/>
    <m/>
  </r>
  <r>
    <x v="0"/>
    <x v="1"/>
    <x v="0"/>
    <d v="2021-12-13T00:00:00"/>
    <d v="2021-12-19T00:00:00"/>
    <x v="1"/>
    <x v="6"/>
    <x v="23"/>
    <s v="W51"/>
    <x v="23"/>
    <s v="TPCECV002"/>
    <m/>
    <s v="Domestic"/>
    <x v="3"/>
    <x v="7"/>
    <s v="Ba"/>
    <x v="0"/>
    <n v="300"/>
    <n v="230"/>
    <n v="70"/>
    <n v="0.76666666666666661"/>
    <m/>
    <m/>
    <n v="300"/>
    <n v="230"/>
    <n v="70"/>
    <n v="0.76666666666666661"/>
    <m/>
    <m/>
  </r>
  <r>
    <x v="0"/>
    <x v="1"/>
    <x v="0"/>
    <d v="2021-12-13T00:00:00"/>
    <d v="2021-12-19T00:00:00"/>
    <x v="1"/>
    <x v="6"/>
    <x v="23"/>
    <s v="W51"/>
    <x v="23"/>
    <s v="TPCECV022"/>
    <m/>
    <s v="Domestic"/>
    <x v="3"/>
    <x v="7"/>
    <s v="Ba"/>
    <x v="0"/>
    <n v="9500"/>
    <n v="8475"/>
    <n v="1025"/>
    <n v="0.89210526315789473"/>
    <m/>
    <m/>
    <n v="8000"/>
    <n v="8475"/>
    <n v="475"/>
    <n v="0.94062500000000004"/>
    <m/>
    <m/>
  </r>
  <r>
    <x v="0"/>
    <x v="1"/>
    <x v="0"/>
    <d v="2021-12-13T00:00:00"/>
    <d v="2021-12-19T00:00:00"/>
    <x v="1"/>
    <x v="6"/>
    <x v="23"/>
    <s v="W51"/>
    <x v="23"/>
    <s v="TPCELT001"/>
    <m/>
    <s v="Domestic"/>
    <x v="3"/>
    <x v="7"/>
    <s v="Ba"/>
    <x v="0"/>
    <n v="500"/>
    <n v="2244.9"/>
    <n v="1744.9"/>
    <n v="0"/>
    <m/>
    <m/>
    <n v="0"/>
    <n v="2244.9"/>
    <n v="2244.9"/>
    <n v="0"/>
    <m/>
    <m/>
  </r>
  <r>
    <x v="0"/>
    <x v="1"/>
    <x v="0"/>
    <d v="2021-12-13T00:00:00"/>
    <d v="2021-12-19T00:00:00"/>
    <x v="1"/>
    <x v="6"/>
    <x v="23"/>
    <s v="W51"/>
    <x v="23"/>
    <s v="TPCEMM001"/>
    <m/>
    <s v="Domestic"/>
    <x v="3"/>
    <x v="9"/>
    <s v="Me"/>
    <x v="0"/>
    <n v="2100"/>
    <n v="2422"/>
    <n v="322"/>
    <n v="0.84666666666666668"/>
    <m/>
    <m/>
    <n v="2100"/>
    <n v="2422"/>
    <n v="322"/>
    <n v="0.84666666666666668"/>
    <m/>
    <m/>
  </r>
  <r>
    <x v="0"/>
    <x v="1"/>
    <x v="0"/>
    <d v="2021-12-13T00:00:00"/>
    <d v="2021-12-19T00:00:00"/>
    <x v="1"/>
    <x v="6"/>
    <x v="23"/>
    <s v="W51"/>
    <x v="23"/>
    <s v="TPCEMM003"/>
    <m/>
    <s v="Domestic"/>
    <x v="3"/>
    <x v="9"/>
    <s v="Me"/>
    <x v="0"/>
    <n v="300"/>
    <n v="257"/>
    <n v="43"/>
    <n v="0.85666666666666669"/>
    <m/>
    <m/>
    <n v="300"/>
    <n v="257"/>
    <n v="43"/>
    <n v="0.85666666666666669"/>
    <m/>
    <m/>
  </r>
  <r>
    <x v="0"/>
    <x v="1"/>
    <x v="0"/>
    <d v="2021-12-13T00:00:00"/>
    <d v="2021-12-19T00:00:00"/>
    <x v="1"/>
    <x v="6"/>
    <x v="23"/>
    <s v="W51"/>
    <x v="23"/>
    <s v="TPCTOHYB01"/>
    <m/>
    <s v="Domestic"/>
    <x v="3"/>
    <x v="2"/>
    <s v="Re"/>
    <x v="0"/>
    <n v="1800"/>
    <n v="2234"/>
    <n v="434"/>
    <n v="0.75888888888888895"/>
    <m/>
    <m/>
    <n v="1800"/>
    <n v="2234"/>
    <n v="434"/>
    <n v="0.75888888888888895"/>
    <m/>
    <m/>
  </r>
  <r>
    <x v="0"/>
    <x v="1"/>
    <x v="0"/>
    <d v="2021-12-13T00:00:00"/>
    <d v="2021-12-19T00:00:00"/>
    <x v="1"/>
    <x v="6"/>
    <x v="23"/>
    <s v="W51"/>
    <x v="23"/>
    <s v="TPCTOHYB02"/>
    <m/>
    <s v="Domestic"/>
    <x v="3"/>
    <x v="2"/>
    <s v="Re"/>
    <x v="0"/>
    <n v="2640"/>
    <n v="2283"/>
    <n v="357"/>
    <n v="0.86477272727272725"/>
    <m/>
    <m/>
    <n v="2640"/>
    <n v="2283"/>
    <n v="357"/>
    <n v="0.86477272727272725"/>
    <m/>
    <m/>
  </r>
  <r>
    <x v="0"/>
    <x v="1"/>
    <x v="0"/>
    <d v="2021-12-13T00:00:00"/>
    <d v="2021-12-19T00:00:00"/>
    <x v="1"/>
    <x v="6"/>
    <x v="23"/>
    <s v="W51"/>
    <x v="23"/>
    <s v="TPCTOHYB04"/>
    <m/>
    <s v="Domestic"/>
    <x v="3"/>
    <x v="2"/>
    <s v="Re"/>
    <x v="0"/>
    <n v="1500"/>
    <n v="0"/>
    <n v="1500"/>
    <n v="0"/>
    <m/>
    <m/>
    <n v="0"/>
    <n v="0"/>
    <n v="0"/>
    <n v="0"/>
    <m/>
    <m/>
  </r>
  <r>
    <x v="0"/>
    <x v="1"/>
    <x v="0"/>
    <d v="2021-12-13T00:00:00"/>
    <d v="2021-12-19T00:00:00"/>
    <x v="1"/>
    <x v="6"/>
    <x v="23"/>
    <s v="W51"/>
    <x v="23"/>
    <s v="11VMB00342"/>
    <m/>
    <s v="Export"/>
    <x v="5"/>
    <x v="2"/>
    <s v=""/>
    <x v="4"/>
    <n v="3000"/>
    <n v="621.6"/>
    <n v="2378.4"/>
    <n v="0.20719999999999994"/>
    <m/>
    <m/>
    <n v="3000"/>
    <n v="621.6"/>
    <n v="2378.4"/>
    <n v="0.20719999999999994"/>
    <m/>
    <m/>
  </r>
  <r>
    <x v="0"/>
    <x v="1"/>
    <x v="0"/>
    <d v="2021-12-13T00:00:00"/>
    <d v="2021-12-19T00:00:00"/>
    <x v="1"/>
    <x v="6"/>
    <x v="23"/>
    <s v="W51"/>
    <x v="23"/>
    <s v="11VMB00343"/>
    <m/>
    <s v="Domestic"/>
    <x v="5"/>
    <x v="2"/>
    <s v="Ri"/>
    <x v="4"/>
    <n v="1500"/>
    <n v="0"/>
    <n v="1500"/>
    <n v="0"/>
    <m/>
    <m/>
    <n v="1500"/>
    <n v="0"/>
    <n v="1500"/>
    <n v="0"/>
    <m/>
    <m/>
  </r>
  <r>
    <x v="0"/>
    <x v="1"/>
    <x v="0"/>
    <d v="2021-12-13T00:00:00"/>
    <d v="2021-12-19T00:00:00"/>
    <x v="1"/>
    <x v="6"/>
    <x v="23"/>
    <s v="W51"/>
    <x v="23"/>
    <s v="11VMB00344"/>
    <m/>
    <s v="Export"/>
    <x v="5"/>
    <x v="2"/>
    <s v="Ri"/>
    <x v="4"/>
    <n v="5000"/>
    <n v="2992.5"/>
    <n v="2007.5"/>
    <n v="0.59850000000000003"/>
    <m/>
    <m/>
    <n v="8000"/>
    <n v="2992.5"/>
    <n v="5007.5"/>
    <n v="0.37406249999999996"/>
    <m/>
    <m/>
  </r>
  <r>
    <x v="0"/>
    <x v="1"/>
    <x v="0"/>
    <d v="2021-12-13T00:00:00"/>
    <d v="2021-12-19T00:00:00"/>
    <x v="1"/>
    <x v="6"/>
    <x v="23"/>
    <s v="W51"/>
    <x v="23"/>
    <s v="11VMB00345"/>
    <m/>
    <s v="Domestic"/>
    <x v="5"/>
    <x v="2"/>
    <s v=""/>
    <x v="4"/>
    <n v="500"/>
    <n v="0"/>
    <n v="500"/>
    <n v="0"/>
    <m/>
    <m/>
    <n v="500"/>
    <n v="0"/>
    <n v="500"/>
    <n v="0"/>
    <m/>
    <m/>
  </r>
  <r>
    <x v="0"/>
    <x v="1"/>
    <x v="0"/>
    <d v="2021-12-13T00:00:00"/>
    <d v="2021-12-19T00:00:00"/>
    <x v="1"/>
    <x v="6"/>
    <x v="23"/>
    <s v="W51"/>
    <x v="23"/>
    <s v="11VMB00405"/>
    <m/>
    <s v="Domestic"/>
    <x v="5"/>
    <x v="10"/>
    <s v=""/>
    <x v="1"/>
    <n v="0"/>
    <n v="0"/>
    <n v="0"/>
    <n v="0"/>
    <m/>
    <m/>
    <n v="0"/>
    <n v="0"/>
    <n v="0"/>
    <n v="0"/>
    <m/>
    <m/>
  </r>
  <r>
    <x v="0"/>
    <x v="1"/>
    <x v="0"/>
    <d v="2021-12-13T00:00:00"/>
    <d v="2021-12-19T00:00:00"/>
    <x v="1"/>
    <x v="6"/>
    <x v="23"/>
    <s v="W51"/>
    <x v="23"/>
    <s v="11VMB00406"/>
    <m/>
    <s v="Domestic"/>
    <x v="5"/>
    <x v="10"/>
    <s v="Co"/>
    <x v="1"/>
    <n v="0"/>
    <n v="320"/>
    <n v="320"/>
    <n v="0"/>
    <m/>
    <m/>
    <n v="0"/>
    <n v="320"/>
    <n v="320"/>
    <n v="0"/>
    <m/>
    <m/>
  </r>
  <r>
    <x v="0"/>
    <x v="1"/>
    <x v="0"/>
    <d v="2021-12-13T00:00:00"/>
    <d v="2021-12-19T00:00:00"/>
    <x v="1"/>
    <x v="6"/>
    <x v="23"/>
    <s v="W51"/>
    <x v="23"/>
    <s v="11VMB00408"/>
    <m/>
    <s v="Domestic"/>
    <x v="5"/>
    <x v="10"/>
    <s v="Co"/>
    <x v="1"/>
    <n v="0"/>
    <n v="0"/>
    <n v="0"/>
    <n v="0"/>
    <m/>
    <m/>
    <n v="0"/>
    <n v="0"/>
    <n v="0"/>
    <n v="0"/>
    <m/>
    <m/>
  </r>
  <r>
    <x v="0"/>
    <x v="1"/>
    <x v="0"/>
    <d v="2021-12-13T00:00:00"/>
    <d v="2021-12-19T00:00:00"/>
    <x v="1"/>
    <x v="6"/>
    <x v="23"/>
    <s v="W51"/>
    <x v="23"/>
    <s v="11VMB00409"/>
    <m/>
    <s v="Domestic"/>
    <x v="5"/>
    <x v="10"/>
    <s v=""/>
    <x v="1"/>
    <n v="1500"/>
    <n v="2296"/>
    <n v="796"/>
    <n v="0.46933333333333338"/>
    <m/>
    <m/>
    <n v="1500"/>
    <n v="2296"/>
    <n v="796"/>
    <n v="0.46933333333333338"/>
    <m/>
    <m/>
  </r>
  <r>
    <x v="0"/>
    <x v="1"/>
    <x v="0"/>
    <d v="2021-12-13T00:00:00"/>
    <d v="2021-12-19T00:00:00"/>
    <x v="1"/>
    <x v="6"/>
    <x v="23"/>
    <s v="W51"/>
    <x v="23"/>
    <s v="12EUR00003"/>
    <m/>
    <s v="Export"/>
    <x v="5"/>
    <x v="10"/>
    <s v=""/>
    <x v="1"/>
    <n v="1574"/>
    <n v="1632"/>
    <n v="58"/>
    <n v="0.96315120711562896"/>
    <m/>
    <m/>
    <n v="1574"/>
    <n v="1632"/>
    <n v="58"/>
    <n v="0.96315120711562896"/>
    <m/>
    <m/>
  </r>
  <r>
    <x v="0"/>
    <x v="1"/>
    <x v="0"/>
    <d v="2021-12-13T00:00:00"/>
    <d v="2021-12-19T00:00:00"/>
    <x v="1"/>
    <x v="6"/>
    <x v="23"/>
    <s v="W51"/>
    <x v="23"/>
    <s v="12EUR00004"/>
    <m/>
    <s v="Export"/>
    <x v="5"/>
    <x v="10"/>
    <s v=""/>
    <x v="1"/>
    <n v="0"/>
    <n v="0"/>
    <n v="0"/>
    <n v="0"/>
    <m/>
    <m/>
    <n v="0"/>
    <n v="0"/>
    <n v="0"/>
    <n v="0"/>
    <m/>
    <m/>
  </r>
  <r>
    <x v="0"/>
    <x v="1"/>
    <x v="0"/>
    <d v="2021-12-13T00:00:00"/>
    <d v="2021-12-19T00:00:00"/>
    <x v="1"/>
    <x v="6"/>
    <x v="23"/>
    <s v="W51"/>
    <x v="23"/>
    <s v="12EUR00005"/>
    <m/>
    <s v="Export"/>
    <x v="5"/>
    <x v="10"/>
    <s v=""/>
    <x v="1"/>
    <n v="1574"/>
    <n v="1696"/>
    <n v="122"/>
    <n v="0.92249047013977126"/>
    <m/>
    <m/>
    <n v="1574"/>
    <n v="1696"/>
    <n v="122"/>
    <n v="0.92249047013977126"/>
    <m/>
    <m/>
  </r>
  <r>
    <x v="0"/>
    <x v="1"/>
    <x v="0"/>
    <d v="2021-12-13T00:00:00"/>
    <d v="2021-12-19T00:00:00"/>
    <x v="1"/>
    <x v="6"/>
    <x v="23"/>
    <s v="W51"/>
    <x v="23"/>
    <s v="12EUR00006"/>
    <m/>
    <s v="Export"/>
    <x v="5"/>
    <x v="10"/>
    <s v=""/>
    <x v="1"/>
    <n v="1574"/>
    <n v="1584"/>
    <n v="10"/>
    <n v="0.99364675984752227"/>
    <m/>
    <m/>
    <n v="1574"/>
    <n v="1584"/>
    <n v="10"/>
    <n v="0.99364675984752227"/>
    <m/>
    <m/>
  </r>
  <r>
    <x v="0"/>
    <x v="1"/>
    <x v="0"/>
    <d v="2021-12-13T00:00:00"/>
    <d v="2021-12-19T00:00:00"/>
    <x v="1"/>
    <x v="6"/>
    <x v="23"/>
    <s v="W51"/>
    <x v="23"/>
    <s v="TPCECC004"/>
    <m/>
    <s v="Domestic"/>
    <x v="5"/>
    <x v="10"/>
    <s v="Co"/>
    <x v="0"/>
    <n v="1800"/>
    <n v="546.75"/>
    <n v="1253.25"/>
    <n v="0.30374999999999996"/>
    <m/>
    <m/>
    <n v="1800"/>
    <n v="546.75"/>
    <n v="1253.25"/>
    <n v="0.30374999999999996"/>
    <m/>
    <m/>
  </r>
  <r>
    <x v="0"/>
    <x v="1"/>
    <x v="0"/>
    <d v="2021-12-13T00:00:00"/>
    <d v="2021-12-19T00:00:00"/>
    <x v="1"/>
    <x v="6"/>
    <x v="23"/>
    <s v="W51"/>
    <x v="23"/>
    <s v="TPCECC005"/>
    <m/>
    <s v="Domestic"/>
    <x v="5"/>
    <x v="10"/>
    <s v="Co"/>
    <x v="0"/>
    <n v="1200"/>
    <n v="915.15000000000009"/>
    <n v="284.84999999999991"/>
    <n v="0.76262500000000011"/>
    <m/>
    <m/>
    <n v="1200"/>
    <n v="915.15000000000009"/>
    <n v="284.84999999999991"/>
    <n v="0.76262500000000011"/>
    <m/>
    <m/>
  </r>
  <r>
    <x v="0"/>
    <x v="1"/>
    <x v="0"/>
    <d v="2021-12-13T00:00:00"/>
    <d v="2021-12-19T00:00:00"/>
    <x v="1"/>
    <x v="6"/>
    <x v="23"/>
    <s v="W51"/>
    <x v="23"/>
    <s v="TPCECC007"/>
    <m/>
    <s v="Domestic"/>
    <x v="5"/>
    <x v="10"/>
    <s v="Co"/>
    <x v="0"/>
    <n v="1200"/>
    <n v="0"/>
    <n v="1200"/>
    <n v="0"/>
    <m/>
    <m/>
    <n v="1200"/>
    <n v="0"/>
    <n v="1200"/>
    <n v="0"/>
    <m/>
    <m/>
  </r>
  <r>
    <x v="0"/>
    <x v="1"/>
    <x v="0"/>
    <d v="2021-12-13T00:00:00"/>
    <d v="2021-12-19T00:00:00"/>
    <x v="1"/>
    <x v="6"/>
    <x v="23"/>
    <s v="W51"/>
    <x v="23"/>
    <s v="TRCEOL009"/>
    <m/>
    <s v="Domestic"/>
    <x v="6"/>
    <x v="3"/>
    <s v="Te"/>
    <x v="0"/>
    <n v="0"/>
    <n v="0"/>
    <n v="0"/>
    <n v="0"/>
    <m/>
    <m/>
    <n v="0"/>
    <n v="0"/>
    <n v="0"/>
    <n v="0"/>
    <m/>
    <m/>
  </r>
  <r>
    <x v="0"/>
    <x v="1"/>
    <x v="0"/>
    <d v="2021-12-13T00:00:00"/>
    <d v="2021-12-19T00:00:00"/>
    <x v="1"/>
    <x v="6"/>
    <x v="23"/>
    <s v="W51"/>
    <x v="23"/>
    <s v="TRCEOL024"/>
    <m/>
    <s v="Domestic"/>
    <x v="6"/>
    <x v="3"/>
    <s v="Te"/>
    <x v="0"/>
    <n v="840"/>
    <n v="672"/>
    <n v="168"/>
    <n v="0.8"/>
    <m/>
    <m/>
    <n v="840"/>
    <n v="672"/>
    <n v="168"/>
    <n v="0.8"/>
    <m/>
    <m/>
  </r>
  <r>
    <x v="0"/>
    <x v="1"/>
    <x v="0"/>
    <d v="2021-12-13T00:00:00"/>
    <d v="2021-12-19T00:00:00"/>
    <x v="1"/>
    <x v="6"/>
    <x v="23"/>
    <s v="W51"/>
    <x v="23"/>
    <s v="TRCEOL032"/>
    <m/>
    <s v="Domestic"/>
    <x v="6"/>
    <x v="3"/>
    <s v=""/>
    <x v="0"/>
    <n v="0"/>
    <n v="0"/>
    <n v="0"/>
    <n v="0"/>
    <m/>
    <m/>
    <n v="0"/>
    <n v="0"/>
    <n v="0"/>
    <n v="0"/>
    <m/>
    <m/>
  </r>
  <r>
    <x v="0"/>
    <x v="1"/>
    <x v="0"/>
    <d v="2021-12-13T00:00:00"/>
    <d v="2021-12-19T00:00:00"/>
    <x v="1"/>
    <x v="6"/>
    <x v="23"/>
    <s v="W51"/>
    <x v="23"/>
    <s v="TRCEOL033"/>
    <m/>
    <s v="Domestic"/>
    <x v="6"/>
    <x v="3"/>
    <s v="Te"/>
    <x v="0"/>
    <n v="500"/>
    <n v="1760"/>
    <n v="1260"/>
    <n v="0"/>
    <m/>
    <m/>
    <n v="500"/>
    <n v="1760"/>
    <n v="1260"/>
    <n v="0"/>
    <m/>
    <m/>
  </r>
  <r>
    <x v="0"/>
    <x v="1"/>
    <x v="0"/>
    <d v="2021-12-13T00:00:00"/>
    <d v="2021-12-19T00:00:00"/>
    <x v="1"/>
    <x v="6"/>
    <x v="23"/>
    <s v="W51"/>
    <x v="23"/>
    <s v="TRCEOL035"/>
    <m/>
    <s v="Domestic"/>
    <x v="6"/>
    <x v="3"/>
    <s v="Te"/>
    <x v="0"/>
    <n v="1300"/>
    <n v="517.5"/>
    <n v="782.5"/>
    <n v="0.39807692307692311"/>
    <m/>
    <m/>
    <n v="1300"/>
    <n v="517.5"/>
    <n v="782.5"/>
    <n v="0.39807692307692311"/>
    <m/>
    <m/>
  </r>
  <r>
    <x v="0"/>
    <x v="1"/>
    <x v="0"/>
    <d v="2021-12-13T00:00:00"/>
    <d v="2021-12-19T00:00:00"/>
    <x v="1"/>
    <x v="6"/>
    <x v="23"/>
    <s v="W51"/>
    <x v="23"/>
    <s v="TRCEOL037"/>
    <m/>
    <s v="Domestic"/>
    <x v="6"/>
    <x v="3"/>
    <s v=""/>
    <x v="0"/>
    <n v="0"/>
    <n v="0"/>
    <n v="0"/>
    <n v="0"/>
    <m/>
    <m/>
    <n v="0"/>
    <n v="0"/>
    <n v="0"/>
    <n v="0"/>
    <m/>
    <m/>
  </r>
  <r>
    <x v="0"/>
    <x v="1"/>
    <x v="0"/>
    <d v="2021-12-13T00:00:00"/>
    <d v="2021-12-19T00:00:00"/>
    <x v="1"/>
    <x v="6"/>
    <x v="23"/>
    <s v="W51"/>
    <x v="23"/>
    <s v="TRCEOL039"/>
    <m/>
    <s v="Domestic"/>
    <x v="6"/>
    <x v="3"/>
    <s v="Te"/>
    <x v="0"/>
    <n v="140"/>
    <n v="172.79999999999998"/>
    <n v="32.799999999999983"/>
    <n v="0.76571428571428579"/>
    <m/>
    <m/>
    <n v="140"/>
    <n v="172.79999999999998"/>
    <n v="32.799999999999983"/>
    <n v="0.76571428571428579"/>
    <m/>
    <m/>
  </r>
  <r>
    <x v="0"/>
    <x v="1"/>
    <x v="0"/>
    <d v="2021-12-13T00:00:00"/>
    <d v="2021-12-19T00:00:00"/>
    <x v="1"/>
    <x v="6"/>
    <x v="23"/>
    <s v="W51"/>
    <x v="23"/>
    <s v="TPCESO003"/>
    <m/>
    <s v="Domestic"/>
    <x v="7"/>
    <x v="5"/>
    <s v=""/>
    <x v="0"/>
    <n v="0"/>
    <n v="0"/>
    <n v="0"/>
    <n v="0"/>
    <m/>
    <m/>
    <n v="0"/>
    <n v="0"/>
    <n v="0"/>
    <n v="0"/>
    <m/>
    <m/>
  </r>
  <r>
    <x v="0"/>
    <x v="1"/>
    <x v="0"/>
    <d v="2021-12-13T00:00:00"/>
    <d v="2021-12-19T00:00:00"/>
    <x v="1"/>
    <x v="6"/>
    <x v="23"/>
    <s v="W51"/>
    <x v="23"/>
    <s v="TPCESO004"/>
    <m/>
    <s v="Domestic"/>
    <x v="7"/>
    <x v="5"/>
    <s v=""/>
    <x v="0"/>
    <n v="0"/>
    <n v="0"/>
    <n v="0"/>
    <n v="0"/>
    <m/>
    <m/>
    <n v="0"/>
    <n v="0"/>
    <n v="0"/>
    <n v="0"/>
    <m/>
    <m/>
  </r>
  <r>
    <x v="0"/>
    <x v="1"/>
    <x v="0"/>
    <d v="2021-12-06T00:00:00"/>
    <d v="2021-12-12T00:00:00"/>
    <x v="1"/>
    <x v="6"/>
    <x v="24"/>
    <s v="W50"/>
    <x v="24"/>
    <s v="91VMB00039"/>
    <m/>
    <s v="Domestic"/>
    <x v="0"/>
    <x v="2"/>
    <s v=""/>
    <x v="0"/>
    <n v="0"/>
    <n v="0"/>
    <n v="0"/>
    <n v="0"/>
    <m/>
    <m/>
    <n v="0"/>
    <n v="0"/>
    <n v="0"/>
    <n v="0"/>
    <m/>
    <m/>
  </r>
  <r>
    <x v="0"/>
    <x v="1"/>
    <x v="0"/>
    <d v="2021-12-06T00:00:00"/>
    <d v="2021-12-12T00:00:00"/>
    <x v="1"/>
    <x v="6"/>
    <x v="24"/>
    <s v="W50"/>
    <x v="24"/>
    <s v="91VMB00040"/>
    <m/>
    <s v="Domestic"/>
    <x v="0"/>
    <x v="2"/>
    <s v=""/>
    <x v="0"/>
    <n v="0"/>
    <n v="0"/>
    <n v="0"/>
    <n v="0"/>
    <m/>
    <m/>
    <n v="0"/>
    <n v="0"/>
    <n v="0"/>
    <n v="0"/>
    <m/>
    <m/>
  </r>
  <r>
    <x v="0"/>
    <x v="1"/>
    <x v="0"/>
    <d v="2021-12-06T00:00:00"/>
    <d v="2021-12-12T00:00:00"/>
    <x v="1"/>
    <x v="6"/>
    <x v="24"/>
    <s v="W50"/>
    <x v="24"/>
    <s v="91VMB00041"/>
    <m/>
    <s v="Domestic"/>
    <x v="0"/>
    <x v="1"/>
    <s v=""/>
    <x v="0"/>
    <n v="0"/>
    <n v="0"/>
    <n v="0"/>
    <n v="0"/>
    <m/>
    <m/>
    <n v="0"/>
    <n v="0"/>
    <n v="0"/>
    <n v="0"/>
    <m/>
    <m/>
  </r>
  <r>
    <x v="0"/>
    <x v="1"/>
    <x v="0"/>
    <d v="2021-12-06T00:00:00"/>
    <d v="2021-12-12T00:00:00"/>
    <x v="1"/>
    <x v="6"/>
    <x v="24"/>
    <s v="W50"/>
    <x v="24"/>
    <s v="91VMB00042"/>
    <m/>
    <s v="Domestic"/>
    <x v="0"/>
    <x v="1"/>
    <s v=""/>
    <x v="0"/>
    <n v="0"/>
    <n v="0"/>
    <n v="0"/>
    <n v="0"/>
    <m/>
    <m/>
    <n v="0"/>
    <n v="0"/>
    <n v="0"/>
    <n v="0"/>
    <m/>
    <m/>
  </r>
  <r>
    <x v="0"/>
    <x v="1"/>
    <x v="0"/>
    <d v="2021-12-06T00:00:00"/>
    <d v="2021-12-12T00:00:00"/>
    <x v="1"/>
    <x v="6"/>
    <x v="24"/>
    <s v="W50"/>
    <x v="24"/>
    <s v="BTPOHYBC01"/>
    <m/>
    <s v="Domestic"/>
    <x v="0"/>
    <x v="2"/>
    <s v=""/>
    <x v="0"/>
    <n v="0"/>
    <n v="0"/>
    <n v="0"/>
    <n v="0"/>
    <m/>
    <m/>
    <n v="0"/>
    <n v="0"/>
    <n v="0"/>
    <n v="0"/>
    <m/>
    <m/>
  </r>
  <r>
    <x v="0"/>
    <x v="1"/>
    <x v="0"/>
    <d v="2021-12-06T00:00:00"/>
    <d v="2021-12-12T00:00:00"/>
    <x v="1"/>
    <x v="6"/>
    <x v="24"/>
    <s v="W50"/>
    <x v="24"/>
    <s v="TPCEBB033"/>
    <m/>
    <s v="Domestic"/>
    <x v="0"/>
    <x v="2"/>
    <s v="So"/>
    <x v="0"/>
    <n v="600"/>
    <n v="630.00000599999998"/>
    <n v="30.000005999999985"/>
    <n v="0.94999999000000002"/>
    <m/>
    <m/>
    <n v="600"/>
    <n v="630.00000599999998"/>
    <n v="30.000005999999985"/>
    <n v="0.94999999000000002"/>
    <m/>
    <m/>
  </r>
  <r>
    <x v="0"/>
    <x v="1"/>
    <x v="0"/>
    <d v="2021-12-06T00:00:00"/>
    <d v="2021-12-12T00:00:00"/>
    <x v="1"/>
    <x v="6"/>
    <x v="24"/>
    <s v="W50"/>
    <x v="24"/>
    <s v="TPCEBB034"/>
    <m/>
    <s v="Domestic"/>
    <x v="0"/>
    <x v="2"/>
    <s v="So"/>
    <x v="0"/>
    <n v="1200"/>
    <n v="1287.0000129999999"/>
    <n v="87.000012999999853"/>
    <n v="0.92749998916666676"/>
    <m/>
    <m/>
    <n v="1200"/>
    <n v="1287.0000129999999"/>
    <n v="87.000012999999853"/>
    <n v="0.92749998916666676"/>
    <m/>
    <m/>
  </r>
  <r>
    <x v="0"/>
    <x v="1"/>
    <x v="0"/>
    <d v="2021-12-06T00:00:00"/>
    <d v="2021-12-12T00:00:00"/>
    <x v="1"/>
    <x v="6"/>
    <x v="24"/>
    <s v="W50"/>
    <x v="24"/>
    <s v="TPCEBB038"/>
    <m/>
    <s v="Domestic"/>
    <x v="0"/>
    <x v="2"/>
    <s v=""/>
    <x v="0"/>
    <n v="0"/>
    <n v="0"/>
    <n v="0"/>
    <n v="0"/>
    <m/>
    <m/>
    <n v="0"/>
    <n v="0"/>
    <n v="0"/>
    <n v="0"/>
    <m/>
    <m/>
  </r>
  <r>
    <x v="0"/>
    <x v="1"/>
    <x v="0"/>
    <d v="2021-12-06T00:00:00"/>
    <d v="2021-12-12T00:00:00"/>
    <x v="1"/>
    <x v="6"/>
    <x v="24"/>
    <s v="W50"/>
    <x v="24"/>
    <s v="TPCEBB039"/>
    <m/>
    <s v="Domestic"/>
    <x v="0"/>
    <x v="2"/>
    <s v=""/>
    <x v="0"/>
    <n v="0"/>
    <n v="0"/>
    <n v="0"/>
    <n v="0"/>
    <m/>
    <m/>
    <n v="0"/>
    <n v="0"/>
    <n v="0"/>
    <n v="0"/>
    <m/>
    <m/>
  </r>
  <r>
    <x v="0"/>
    <x v="1"/>
    <x v="0"/>
    <d v="2021-12-06T00:00:00"/>
    <d v="2021-12-12T00:00:00"/>
    <x v="1"/>
    <x v="6"/>
    <x v="24"/>
    <s v="W50"/>
    <x v="24"/>
    <s v="TPCEBX040"/>
    <m/>
    <s v="Domestic"/>
    <x v="0"/>
    <x v="1"/>
    <s v="Ma"/>
    <x v="0"/>
    <n v="0"/>
    <n v="0"/>
    <n v="0"/>
    <n v="0"/>
    <m/>
    <m/>
    <n v="0"/>
    <n v="0"/>
    <n v="0"/>
    <n v="0"/>
    <m/>
    <m/>
  </r>
  <r>
    <x v="0"/>
    <x v="1"/>
    <x v="0"/>
    <d v="2021-12-06T00:00:00"/>
    <d v="2021-12-12T00:00:00"/>
    <x v="1"/>
    <x v="6"/>
    <x v="24"/>
    <s v="W50"/>
    <x v="24"/>
    <s v="TPCEBX043"/>
    <m/>
    <s v="Domestic"/>
    <x v="0"/>
    <x v="1"/>
    <s v="Ma"/>
    <x v="0"/>
    <n v="5000"/>
    <n v="0"/>
    <n v="5000"/>
    <n v="0"/>
    <m/>
    <m/>
    <n v="0"/>
    <n v="0"/>
    <n v="0"/>
    <n v="0"/>
    <m/>
    <m/>
  </r>
  <r>
    <x v="0"/>
    <x v="1"/>
    <x v="0"/>
    <d v="2021-12-06T00:00:00"/>
    <d v="2021-12-12T00:00:00"/>
    <x v="1"/>
    <x v="6"/>
    <x v="24"/>
    <s v="W50"/>
    <x v="24"/>
    <s v="TPCEBX045"/>
    <m/>
    <s v="Domestic"/>
    <x v="0"/>
    <x v="1"/>
    <s v="Ma"/>
    <x v="0"/>
    <n v="7434"/>
    <n v="15394.400011999998"/>
    <n v="7960.4000119999982"/>
    <n v="0"/>
    <m/>
    <m/>
    <n v="0"/>
    <n v="15394.400011999998"/>
    <n v="15394.400011999998"/>
    <n v="0"/>
    <m/>
    <m/>
  </r>
  <r>
    <x v="0"/>
    <x v="1"/>
    <x v="0"/>
    <d v="2021-12-06T00:00:00"/>
    <d v="2021-12-12T00:00:00"/>
    <x v="1"/>
    <x v="6"/>
    <x v="24"/>
    <s v="W50"/>
    <x v="24"/>
    <s v="TPCEBX052"/>
    <m/>
    <s v="Domestic"/>
    <x v="0"/>
    <x v="1"/>
    <s v=""/>
    <x v="0"/>
    <n v="0"/>
    <n v="0"/>
    <n v="0"/>
    <n v="0"/>
    <m/>
    <m/>
    <n v="0"/>
    <n v="0"/>
    <n v="0"/>
    <n v="0"/>
    <m/>
    <m/>
  </r>
  <r>
    <x v="0"/>
    <x v="1"/>
    <x v="0"/>
    <d v="2021-12-06T00:00:00"/>
    <d v="2021-12-12T00:00:00"/>
    <x v="1"/>
    <x v="6"/>
    <x v="24"/>
    <s v="W50"/>
    <x v="24"/>
    <s v="TPCEBX061"/>
    <m/>
    <s v="Domestic"/>
    <x v="0"/>
    <x v="1"/>
    <s v="Ma"/>
    <x v="0"/>
    <n v="5000"/>
    <n v="3138.1000080000003"/>
    <n v="1861.8999919999997"/>
    <n v="0.62762000160000009"/>
    <m/>
    <m/>
    <n v="0"/>
    <n v="3138.1000080000003"/>
    <n v="3138.1000080000003"/>
    <n v="0"/>
    <m/>
    <m/>
  </r>
  <r>
    <x v="0"/>
    <x v="1"/>
    <x v="0"/>
    <d v="2021-12-06T00:00:00"/>
    <d v="2021-12-12T00:00:00"/>
    <x v="1"/>
    <x v="6"/>
    <x v="24"/>
    <s v="W50"/>
    <x v="24"/>
    <s v="TPCEBX062"/>
    <m/>
    <s v="Domestic"/>
    <x v="0"/>
    <x v="1"/>
    <s v="Ma"/>
    <x v="0"/>
    <n v="0"/>
    <n v="12582.500032"/>
    <n v="12582.500032"/>
    <n v="0"/>
    <m/>
    <m/>
    <n v="0"/>
    <n v="12582.500032"/>
    <n v="12582.500032"/>
    <n v="0"/>
    <m/>
    <m/>
  </r>
  <r>
    <x v="0"/>
    <x v="1"/>
    <x v="0"/>
    <d v="2021-12-06T00:00:00"/>
    <d v="2021-12-12T00:00:00"/>
    <x v="1"/>
    <x v="6"/>
    <x v="24"/>
    <s v="W50"/>
    <x v="24"/>
    <s v="TPCECG056"/>
    <m/>
    <s v="Domestic"/>
    <x v="0"/>
    <x v="2"/>
    <s v="Ri"/>
    <x v="0"/>
    <n v="1320"/>
    <n v="1544.8"/>
    <n v="224.79999999999995"/>
    <n v="0.82969696969696971"/>
    <m/>
    <m/>
    <n v="1320"/>
    <n v="1544.8"/>
    <n v="224.79999999999995"/>
    <n v="0.82969696969696971"/>
    <m/>
    <m/>
  </r>
  <r>
    <x v="0"/>
    <x v="1"/>
    <x v="0"/>
    <d v="2021-12-06T00:00:00"/>
    <d v="2021-12-12T00:00:00"/>
    <x v="1"/>
    <x v="6"/>
    <x v="24"/>
    <s v="W50"/>
    <x v="24"/>
    <s v="TPCECG057"/>
    <m/>
    <s v="Domestic"/>
    <x v="0"/>
    <x v="2"/>
    <s v="Ri"/>
    <x v="0"/>
    <n v="5040"/>
    <n v="4575.2"/>
    <n v="464.80000000000018"/>
    <n v="0.90777777777777779"/>
    <m/>
    <m/>
    <n v="5040"/>
    <n v="4575.2"/>
    <n v="464.80000000000018"/>
    <n v="0.90777777777777779"/>
    <m/>
    <m/>
  </r>
  <r>
    <x v="0"/>
    <x v="1"/>
    <x v="0"/>
    <d v="2021-12-06T00:00:00"/>
    <d v="2021-12-12T00:00:00"/>
    <x v="1"/>
    <x v="6"/>
    <x v="24"/>
    <s v="W50"/>
    <x v="24"/>
    <s v="TPCECG062"/>
    <m/>
    <s v="Domestic"/>
    <x v="0"/>
    <x v="2"/>
    <s v="Ri"/>
    <x v="0"/>
    <n v="6200"/>
    <n v="8301"/>
    <n v="2101"/>
    <n v="0.66112903225806452"/>
    <m/>
    <m/>
    <n v="6200"/>
    <n v="8301"/>
    <n v="2101"/>
    <n v="0.66112903225806452"/>
    <m/>
    <m/>
  </r>
  <r>
    <x v="0"/>
    <x v="1"/>
    <x v="0"/>
    <d v="2021-12-06T00:00:00"/>
    <d v="2021-12-12T00:00:00"/>
    <x v="1"/>
    <x v="6"/>
    <x v="24"/>
    <s v="W50"/>
    <x v="24"/>
    <s v="TPCECG063"/>
    <m/>
    <s v="Domestic"/>
    <x v="0"/>
    <x v="2"/>
    <s v="Ri"/>
    <x v="0"/>
    <n v="6200"/>
    <n v="8904.5"/>
    <n v="2704.5"/>
    <n v="0.5637903225806451"/>
    <m/>
    <m/>
    <n v="6200"/>
    <n v="8904.5"/>
    <n v="2704.5"/>
    <n v="0.5637903225806451"/>
    <m/>
    <m/>
  </r>
  <r>
    <x v="0"/>
    <x v="1"/>
    <x v="0"/>
    <d v="2021-12-06T00:00:00"/>
    <d v="2021-12-12T00:00:00"/>
    <x v="1"/>
    <x v="6"/>
    <x v="24"/>
    <s v="W50"/>
    <x v="24"/>
    <s v="TPCECG064"/>
    <m/>
    <s v="Domestic"/>
    <x v="0"/>
    <x v="2"/>
    <s v="Ri"/>
    <x v="0"/>
    <n v="18180"/>
    <n v="22986.5"/>
    <n v="4806.5"/>
    <n v="0.73561606160616066"/>
    <m/>
    <m/>
    <n v="18180"/>
    <n v="22986.5"/>
    <n v="4806.5"/>
    <n v="0.73561606160616066"/>
    <m/>
    <m/>
  </r>
  <r>
    <x v="0"/>
    <x v="1"/>
    <x v="0"/>
    <d v="2021-12-06T00:00:00"/>
    <d v="2021-12-12T00:00:00"/>
    <x v="1"/>
    <x v="6"/>
    <x v="24"/>
    <s v="W50"/>
    <x v="24"/>
    <s v="TPCECG065"/>
    <m/>
    <s v="Domestic"/>
    <x v="0"/>
    <x v="2"/>
    <s v="Ri"/>
    <x v="0"/>
    <n v="3100"/>
    <n v="4046"/>
    <n v="946"/>
    <n v="0.69483870967741934"/>
    <m/>
    <m/>
    <n v="3100"/>
    <n v="4046"/>
    <n v="946"/>
    <n v="0.69483870967741934"/>
    <m/>
    <m/>
  </r>
  <r>
    <x v="0"/>
    <x v="1"/>
    <x v="0"/>
    <d v="2021-12-06T00:00:00"/>
    <d v="2021-12-12T00:00:00"/>
    <x v="1"/>
    <x v="6"/>
    <x v="24"/>
    <s v="W50"/>
    <x v="24"/>
    <s v="TPCECG066"/>
    <m/>
    <s v="Domestic"/>
    <x v="0"/>
    <x v="2"/>
    <s v="Ne"/>
    <x v="0"/>
    <n v="0"/>
    <n v="0"/>
    <n v="0"/>
    <n v="0"/>
    <m/>
    <m/>
    <n v="0"/>
    <n v="0"/>
    <n v="0"/>
    <n v="0"/>
    <m/>
    <m/>
  </r>
  <r>
    <x v="0"/>
    <x v="1"/>
    <x v="0"/>
    <d v="2021-12-06T00:00:00"/>
    <d v="2021-12-12T00:00:00"/>
    <x v="1"/>
    <x v="6"/>
    <x v="24"/>
    <s v="W50"/>
    <x v="24"/>
    <s v="TPCECG067"/>
    <m/>
    <s v="Domestic"/>
    <x v="0"/>
    <x v="2"/>
    <s v="Ne"/>
    <x v="0"/>
    <n v="5600"/>
    <n v="5799.5"/>
    <n v="199.5"/>
    <n v="0.96437499999999998"/>
    <m/>
    <m/>
    <n v="5600"/>
    <n v="5799.5"/>
    <n v="199.5"/>
    <n v="0.96437499999999998"/>
    <m/>
    <m/>
  </r>
  <r>
    <x v="0"/>
    <x v="1"/>
    <x v="0"/>
    <d v="2021-12-06T00:00:00"/>
    <d v="2021-12-12T00:00:00"/>
    <x v="1"/>
    <x v="6"/>
    <x v="24"/>
    <s v="W50"/>
    <x v="24"/>
    <s v="TPCECG068"/>
    <m/>
    <s v="Domestic"/>
    <x v="0"/>
    <x v="2"/>
    <s v="Ne"/>
    <x v="0"/>
    <n v="11200"/>
    <n v="8969"/>
    <n v="2231"/>
    <n v="0.80080357142857139"/>
    <m/>
    <m/>
    <n v="9200"/>
    <n v="8969"/>
    <n v="231"/>
    <n v="0.97489130434782612"/>
    <m/>
    <m/>
  </r>
  <r>
    <x v="0"/>
    <x v="1"/>
    <x v="0"/>
    <d v="2021-12-06T00:00:00"/>
    <d v="2021-12-12T00:00:00"/>
    <x v="1"/>
    <x v="6"/>
    <x v="24"/>
    <s v="W50"/>
    <x v="24"/>
    <s v="TPCECG070"/>
    <m/>
    <s v="Domestic"/>
    <x v="0"/>
    <x v="2"/>
    <s v="Pa"/>
    <x v="0"/>
    <n v="10160"/>
    <n v="10962.5"/>
    <n v="802.5"/>
    <n v="0.92101377952755903"/>
    <m/>
    <m/>
    <n v="10560"/>
    <n v="10962.5"/>
    <n v="402.5"/>
    <n v="0.96188446969696972"/>
    <m/>
    <m/>
  </r>
  <r>
    <x v="0"/>
    <x v="1"/>
    <x v="0"/>
    <d v="2021-12-06T00:00:00"/>
    <d v="2021-12-12T00:00:00"/>
    <x v="1"/>
    <x v="6"/>
    <x v="24"/>
    <s v="W50"/>
    <x v="24"/>
    <s v="TPCECG073"/>
    <m/>
    <s v="Domestic"/>
    <x v="0"/>
    <x v="2"/>
    <s v="Pa"/>
    <x v="0"/>
    <n v="11400"/>
    <n v="12114"/>
    <n v="714"/>
    <n v="0.93736842105263163"/>
    <m/>
    <m/>
    <n v="12200"/>
    <n v="12114"/>
    <n v="86"/>
    <n v="0.99295081967213117"/>
    <m/>
    <m/>
  </r>
  <r>
    <x v="0"/>
    <x v="1"/>
    <x v="0"/>
    <d v="2021-12-06T00:00:00"/>
    <d v="2021-12-12T00:00:00"/>
    <x v="1"/>
    <x v="6"/>
    <x v="24"/>
    <s v="W50"/>
    <x v="24"/>
    <s v="TPCECG074"/>
    <m/>
    <s v="Domestic"/>
    <x v="0"/>
    <x v="2"/>
    <s v="Pa"/>
    <x v="0"/>
    <n v="3600"/>
    <n v="4440.3999999999996"/>
    <n v="840.39999999999964"/>
    <n v="0.76655555555555566"/>
    <m/>
    <m/>
    <n v="3600"/>
    <n v="4440.3999999999996"/>
    <n v="840.39999999999964"/>
    <n v="0.76655555555555566"/>
    <m/>
    <m/>
  </r>
  <r>
    <x v="0"/>
    <x v="1"/>
    <x v="0"/>
    <d v="2021-12-06T00:00:00"/>
    <d v="2021-12-12T00:00:00"/>
    <x v="1"/>
    <x v="6"/>
    <x v="24"/>
    <s v="W50"/>
    <x v="24"/>
    <s v="TPCECG076"/>
    <m/>
    <s v="Domestic"/>
    <x v="0"/>
    <x v="2"/>
    <s v="Pa"/>
    <x v="0"/>
    <n v="0"/>
    <n v="0"/>
    <n v="0"/>
    <n v="0"/>
    <m/>
    <m/>
    <n v="0"/>
    <n v="0"/>
    <n v="0"/>
    <n v="0"/>
    <m/>
    <m/>
  </r>
  <r>
    <x v="0"/>
    <x v="1"/>
    <x v="0"/>
    <d v="2021-12-06T00:00:00"/>
    <d v="2021-12-12T00:00:00"/>
    <x v="1"/>
    <x v="6"/>
    <x v="24"/>
    <s v="W50"/>
    <x v="24"/>
    <s v="TPCECG077"/>
    <m/>
    <s v="Domestic"/>
    <x v="0"/>
    <x v="2"/>
    <s v="Pa"/>
    <x v="0"/>
    <n v="0"/>
    <n v="0"/>
    <n v="0"/>
    <n v="0"/>
    <m/>
    <m/>
    <n v="0"/>
    <n v="0"/>
    <n v="0"/>
    <n v="0"/>
    <m/>
    <m/>
  </r>
  <r>
    <x v="0"/>
    <x v="1"/>
    <x v="0"/>
    <d v="2021-12-06T00:00:00"/>
    <d v="2021-12-12T00:00:00"/>
    <x v="1"/>
    <x v="6"/>
    <x v="24"/>
    <s v="W50"/>
    <x v="24"/>
    <s v="TPCECG078"/>
    <m/>
    <s v="Domestic"/>
    <x v="0"/>
    <x v="2"/>
    <s v=""/>
    <x v="6"/>
    <n v="0"/>
    <n v="0"/>
    <n v="0"/>
    <n v="0"/>
    <m/>
    <m/>
    <n v="0"/>
    <n v="0"/>
    <n v="0"/>
    <n v="0"/>
    <m/>
    <m/>
  </r>
  <r>
    <x v="0"/>
    <x v="1"/>
    <x v="0"/>
    <d v="2021-12-06T00:00:00"/>
    <d v="2021-12-12T00:00:00"/>
    <x v="1"/>
    <x v="6"/>
    <x v="24"/>
    <s v="W50"/>
    <x v="24"/>
    <s v="TPCECG079"/>
    <m/>
    <s v="Domestic"/>
    <x v="0"/>
    <x v="2"/>
    <s v=""/>
    <x v="6"/>
    <n v="0"/>
    <n v="0"/>
    <n v="0"/>
    <n v="0"/>
    <m/>
    <m/>
    <n v="0"/>
    <n v="0"/>
    <n v="0"/>
    <n v="0"/>
    <m/>
    <m/>
  </r>
  <r>
    <x v="0"/>
    <x v="1"/>
    <x v="0"/>
    <d v="2021-12-06T00:00:00"/>
    <d v="2021-12-12T00:00:00"/>
    <x v="1"/>
    <x v="6"/>
    <x v="24"/>
    <s v="W50"/>
    <x v="24"/>
    <s v="TPCECG088"/>
    <m/>
    <s v="Domestic"/>
    <x v="0"/>
    <x v="2"/>
    <s v=""/>
    <x v="0"/>
    <n v="0"/>
    <n v="0"/>
    <n v="0"/>
    <n v="0"/>
    <m/>
    <m/>
    <n v="0"/>
    <n v="0"/>
    <n v="0"/>
    <n v="0"/>
    <m/>
    <m/>
  </r>
  <r>
    <x v="0"/>
    <x v="1"/>
    <x v="0"/>
    <d v="2021-12-06T00:00:00"/>
    <d v="2021-12-12T00:00:00"/>
    <x v="1"/>
    <x v="6"/>
    <x v="24"/>
    <s v="W50"/>
    <x v="24"/>
    <s v="TPCECG091"/>
    <m/>
    <s v="Domestic"/>
    <x v="0"/>
    <x v="2"/>
    <s v=""/>
    <x v="0"/>
    <n v="0"/>
    <n v="0"/>
    <n v="0"/>
    <n v="0"/>
    <m/>
    <m/>
    <n v="0"/>
    <n v="0"/>
    <n v="0"/>
    <n v="0"/>
    <m/>
    <m/>
  </r>
  <r>
    <x v="0"/>
    <x v="1"/>
    <x v="0"/>
    <d v="2021-12-06T00:00:00"/>
    <d v="2021-12-12T00:00:00"/>
    <x v="1"/>
    <x v="6"/>
    <x v="24"/>
    <s v="W50"/>
    <x v="24"/>
    <s v="TPCEHC021"/>
    <m/>
    <s v="Domestic"/>
    <x v="0"/>
    <x v="1"/>
    <s v="Ha"/>
    <x v="0"/>
    <n v="1200"/>
    <n v="1375.0375039999999"/>
    <n v="175.0375039999999"/>
    <n v="0.85413541333333343"/>
    <m/>
    <m/>
    <n v="1200"/>
    <n v="1375.0375039999999"/>
    <n v="175.0375039999999"/>
    <n v="0.85413541333333343"/>
    <m/>
    <m/>
  </r>
  <r>
    <x v="0"/>
    <x v="1"/>
    <x v="0"/>
    <d v="2021-12-06T00:00:00"/>
    <d v="2021-12-12T00:00:00"/>
    <x v="1"/>
    <x v="6"/>
    <x v="24"/>
    <s v="W50"/>
    <x v="24"/>
    <s v="TPCEHC024"/>
    <m/>
    <s v="Domestic"/>
    <x v="0"/>
    <x v="1"/>
    <s v="Ha"/>
    <x v="0"/>
    <n v="4500"/>
    <n v="4834"/>
    <n v="334"/>
    <n v="0.92577777777777781"/>
    <m/>
    <m/>
    <n v="4500"/>
    <n v="4834"/>
    <n v="334"/>
    <n v="0.92577777777777781"/>
    <m/>
    <m/>
  </r>
  <r>
    <x v="0"/>
    <x v="1"/>
    <x v="0"/>
    <d v="2021-12-06T00:00:00"/>
    <d v="2021-12-12T00:00:00"/>
    <x v="1"/>
    <x v="6"/>
    <x v="24"/>
    <s v="W50"/>
    <x v="24"/>
    <s v="TPCEHC025"/>
    <m/>
    <s v="Domestic"/>
    <x v="0"/>
    <x v="1"/>
    <s v="Ha"/>
    <x v="0"/>
    <n v="3000"/>
    <n v="3127.5"/>
    <n v="127.5"/>
    <n v="0.95750000000000002"/>
    <m/>
    <m/>
    <n v="3000"/>
    <n v="3127.5"/>
    <n v="127.5"/>
    <n v="0.95750000000000002"/>
    <m/>
    <m/>
  </r>
  <r>
    <x v="0"/>
    <x v="1"/>
    <x v="0"/>
    <d v="2021-12-06T00:00:00"/>
    <d v="2021-12-12T00:00:00"/>
    <x v="1"/>
    <x v="6"/>
    <x v="24"/>
    <s v="W50"/>
    <x v="24"/>
    <s v="TPCEHC026"/>
    <m/>
    <s v="Domestic"/>
    <x v="0"/>
    <x v="1"/>
    <s v="Ha"/>
    <x v="0"/>
    <n v="0"/>
    <n v="0"/>
    <n v="0"/>
    <n v="0"/>
    <m/>
    <m/>
    <n v="0"/>
    <n v="0"/>
    <n v="0"/>
    <n v="0"/>
    <m/>
    <m/>
  </r>
  <r>
    <x v="0"/>
    <x v="1"/>
    <x v="0"/>
    <d v="2021-12-06T00:00:00"/>
    <d v="2021-12-12T00:00:00"/>
    <x v="1"/>
    <x v="6"/>
    <x v="24"/>
    <s v="W50"/>
    <x v="24"/>
    <s v="TPCEHC027"/>
    <m/>
    <s v="Domestic"/>
    <x v="0"/>
    <x v="1"/>
    <s v="Ha"/>
    <x v="0"/>
    <n v="2400"/>
    <n v="2433.5"/>
    <n v="33.5"/>
    <n v="0.98604166666666671"/>
    <m/>
    <m/>
    <n v="2400"/>
    <n v="2433.5"/>
    <n v="33.5"/>
    <n v="0.98604166666666671"/>
    <m/>
    <m/>
  </r>
  <r>
    <x v="0"/>
    <x v="1"/>
    <x v="0"/>
    <d v="2021-12-06T00:00:00"/>
    <d v="2021-12-12T00:00:00"/>
    <x v="1"/>
    <x v="6"/>
    <x v="24"/>
    <s v="W50"/>
    <x v="24"/>
    <s v="TPCEHC029"/>
    <m/>
    <s v="Domestic"/>
    <x v="0"/>
    <x v="1"/>
    <s v="Ha"/>
    <x v="0"/>
    <n v="3000"/>
    <n v="2733.6000020000001"/>
    <n v="266.39999799999987"/>
    <n v="0.91120000066666673"/>
    <m/>
    <m/>
    <n v="3000"/>
    <n v="2733.6000020000001"/>
    <n v="266.39999799999987"/>
    <n v="0.91120000066666673"/>
    <m/>
    <m/>
  </r>
  <r>
    <x v="0"/>
    <x v="1"/>
    <x v="0"/>
    <d v="2021-12-06T00:00:00"/>
    <d v="2021-12-12T00:00:00"/>
    <x v="1"/>
    <x v="6"/>
    <x v="24"/>
    <s v="W50"/>
    <x v="24"/>
    <s v="TPCEHC030"/>
    <m/>
    <s v="Domestic"/>
    <x v="0"/>
    <x v="1"/>
    <s v="Ha"/>
    <x v="0"/>
    <n v="3000"/>
    <n v="2590.8000019999999"/>
    <n v="409.19999800000005"/>
    <n v="0.86360000066666665"/>
    <m/>
    <m/>
    <n v="3000"/>
    <n v="2590.8000019999999"/>
    <n v="409.19999800000005"/>
    <n v="0.86360000066666665"/>
    <m/>
    <m/>
  </r>
  <r>
    <x v="0"/>
    <x v="1"/>
    <x v="0"/>
    <d v="2021-12-06T00:00:00"/>
    <d v="2021-12-12T00:00:00"/>
    <x v="1"/>
    <x v="6"/>
    <x v="24"/>
    <s v="W50"/>
    <x v="24"/>
    <s v="TPCEME003"/>
    <m/>
    <s v="Domestic"/>
    <x v="0"/>
    <x v="2"/>
    <s v="Ri"/>
    <x v="0"/>
    <n v="0"/>
    <n v="0"/>
    <n v="0"/>
    <n v="0"/>
    <m/>
    <m/>
    <n v="0"/>
    <n v="0"/>
    <n v="0"/>
    <n v="0"/>
    <m/>
    <m/>
  </r>
  <r>
    <x v="0"/>
    <x v="1"/>
    <x v="0"/>
    <d v="2021-12-06T00:00:00"/>
    <d v="2021-12-12T00:00:00"/>
    <x v="1"/>
    <x v="6"/>
    <x v="24"/>
    <s v="W50"/>
    <x v="24"/>
    <s v="TPCEXC004"/>
    <m/>
    <s v="Domestic"/>
    <x v="0"/>
    <x v="1"/>
    <s v="Sh"/>
    <x v="0"/>
    <n v="0"/>
    <n v="0"/>
    <n v="0"/>
    <n v="0"/>
    <m/>
    <m/>
    <n v="0"/>
    <n v="0"/>
    <n v="0"/>
    <n v="0"/>
    <m/>
    <m/>
  </r>
  <r>
    <x v="0"/>
    <x v="1"/>
    <x v="0"/>
    <d v="2021-12-06T00:00:00"/>
    <d v="2021-12-12T00:00:00"/>
    <x v="1"/>
    <x v="6"/>
    <x v="24"/>
    <s v="W50"/>
    <x v="24"/>
    <s v="TPCEXM005"/>
    <m/>
    <s v="Domestic"/>
    <x v="0"/>
    <x v="1"/>
    <s v="Sh"/>
    <x v="0"/>
    <n v="6800"/>
    <n v="7369"/>
    <n v="569"/>
    <n v="0.91632352941176465"/>
    <m/>
    <m/>
    <n v="6800"/>
    <n v="7369"/>
    <n v="569"/>
    <n v="0.91632352941176465"/>
    <m/>
    <m/>
  </r>
  <r>
    <x v="0"/>
    <x v="1"/>
    <x v="0"/>
    <d v="2021-12-06T00:00:00"/>
    <d v="2021-12-12T00:00:00"/>
    <x v="1"/>
    <x v="6"/>
    <x v="24"/>
    <s v="W50"/>
    <x v="24"/>
    <s v="TPCEXM007"/>
    <m/>
    <s v="Domestic"/>
    <x v="0"/>
    <x v="1"/>
    <s v="Sh"/>
    <x v="0"/>
    <n v="0"/>
    <n v="0"/>
    <n v="0"/>
    <n v="0"/>
    <m/>
    <m/>
    <n v="0"/>
    <n v="0"/>
    <n v="0"/>
    <n v="0"/>
    <m/>
    <m/>
  </r>
  <r>
    <x v="0"/>
    <x v="1"/>
    <x v="0"/>
    <d v="2021-12-06T00:00:00"/>
    <d v="2021-12-12T00:00:00"/>
    <x v="1"/>
    <x v="6"/>
    <x v="24"/>
    <s v="W50"/>
    <x v="24"/>
    <s v="TPMBFCG002"/>
    <m/>
    <s v="Export"/>
    <x v="0"/>
    <x v="2"/>
    <s v="Sp"/>
    <x v="0"/>
    <n v="0"/>
    <n v="0"/>
    <n v="0"/>
    <n v="0"/>
    <m/>
    <m/>
    <n v="0"/>
    <n v="0"/>
    <n v="0"/>
    <n v="0"/>
    <m/>
    <m/>
  </r>
  <r>
    <x v="0"/>
    <x v="1"/>
    <x v="0"/>
    <d v="2021-12-06T00:00:00"/>
    <d v="2021-12-12T00:00:00"/>
    <x v="1"/>
    <x v="6"/>
    <x v="24"/>
    <s v="W50"/>
    <x v="24"/>
    <s v="TPMTCCG005"/>
    <m/>
    <s v="Export"/>
    <x v="0"/>
    <x v="2"/>
    <s v=""/>
    <x v="0"/>
    <n v="0"/>
    <n v="0"/>
    <n v="0"/>
    <n v="0"/>
    <m/>
    <m/>
    <n v="0"/>
    <n v="0"/>
    <n v="0"/>
    <n v="0"/>
    <m/>
    <m/>
  </r>
  <r>
    <x v="0"/>
    <x v="1"/>
    <x v="0"/>
    <d v="2021-12-06T00:00:00"/>
    <d v="2021-12-12T00:00:00"/>
    <x v="1"/>
    <x v="6"/>
    <x v="24"/>
    <s v="W50"/>
    <x v="24"/>
    <s v="TPMTCCG006"/>
    <m/>
    <s v="Export"/>
    <x v="0"/>
    <x v="2"/>
    <s v=""/>
    <x v="0"/>
    <n v="0"/>
    <n v="0"/>
    <n v="0"/>
    <n v="0"/>
    <m/>
    <m/>
    <n v="0"/>
    <n v="0"/>
    <n v="0"/>
    <n v="0"/>
    <m/>
    <m/>
  </r>
  <r>
    <x v="0"/>
    <x v="1"/>
    <x v="0"/>
    <d v="2021-12-06T00:00:00"/>
    <d v="2021-12-12T00:00:00"/>
    <x v="1"/>
    <x v="6"/>
    <x v="24"/>
    <s v="W50"/>
    <x v="24"/>
    <s v="TPTFGBB003"/>
    <m/>
    <s v="Export"/>
    <x v="0"/>
    <x v="1"/>
    <s v=""/>
    <x v="0"/>
    <n v="0"/>
    <n v="0"/>
    <n v="0"/>
    <n v="0"/>
    <m/>
    <m/>
    <n v="0"/>
    <n v="0"/>
    <n v="0"/>
    <n v="0"/>
    <m/>
    <m/>
  </r>
  <r>
    <x v="0"/>
    <x v="1"/>
    <x v="0"/>
    <d v="2021-12-06T00:00:00"/>
    <d v="2021-12-12T00:00:00"/>
    <x v="1"/>
    <x v="6"/>
    <x v="24"/>
    <s v="W50"/>
    <x v="24"/>
    <s v="TPTFGBX007"/>
    <m/>
    <s v="Export"/>
    <x v="0"/>
    <x v="1"/>
    <s v=""/>
    <x v="0"/>
    <n v="0"/>
    <n v="0"/>
    <n v="0"/>
    <n v="0"/>
    <m/>
    <m/>
    <n v="0"/>
    <n v="0"/>
    <n v="0"/>
    <n v="0"/>
    <m/>
    <m/>
  </r>
  <r>
    <x v="0"/>
    <x v="1"/>
    <x v="0"/>
    <d v="2021-12-06T00:00:00"/>
    <d v="2021-12-12T00:00:00"/>
    <x v="1"/>
    <x v="6"/>
    <x v="24"/>
    <s v="W50"/>
    <x v="24"/>
    <s v="TPTFGBX017"/>
    <m/>
    <s v="Export"/>
    <x v="0"/>
    <x v="1"/>
    <s v=""/>
    <x v="0"/>
    <n v="0"/>
    <n v="0"/>
    <n v="0"/>
    <n v="0"/>
    <m/>
    <m/>
    <n v="0"/>
    <n v="0"/>
    <n v="0"/>
    <n v="0"/>
    <m/>
    <m/>
  </r>
  <r>
    <x v="0"/>
    <x v="1"/>
    <x v="0"/>
    <d v="2021-12-06T00:00:00"/>
    <d v="2021-12-12T00:00:00"/>
    <x v="1"/>
    <x v="6"/>
    <x v="24"/>
    <s v="W50"/>
    <x v="24"/>
    <s v="TPTFGBX021"/>
    <m/>
    <s v="Export"/>
    <x v="0"/>
    <x v="1"/>
    <s v=""/>
    <x v="0"/>
    <n v="0"/>
    <n v="0"/>
    <n v="0"/>
    <n v="0"/>
    <m/>
    <m/>
    <n v="0"/>
    <n v="0"/>
    <n v="0"/>
    <n v="0"/>
    <m/>
    <m/>
  </r>
  <r>
    <x v="0"/>
    <x v="1"/>
    <x v="0"/>
    <d v="2021-12-06T00:00:00"/>
    <d v="2021-12-12T00:00:00"/>
    <x v="1"/>
    <x v="6"/>
    <x v="24"/>
    <s v="W50"/>
    <x v="24"/>
    <s v="TPTFGBX024"/>
    <m/>
    <s v="Export"/>
    <x v="0"/>
    <x v="2"/>
    <s v=""/>
    <x v="0"/>
    <n v="0"/>
    <n v="0"/>
    <n v="0"/>
    <n v="0"/>
    <m/>
    <m/>
    <n v="0"/>
    <n v="0"/>
    <n v="0"/>
    <n v="0"/>
    <m/>
    <m/>
  </r>
  <r>
    <x v="0"/>
    <x v="1"/>
    <x v="0"/>
    <d v="2021-12-06T00:00:00"/>
    <d v="2021-12-12T00:00:00"/>
    <x v="1"/>
    <x v="6"/>
    <x v="24"/>
    <s v="W50"/>
    <x v="24"/>
    <s v="TPTFGBX025"/>
    <m/>
    <s v="Export"/>
    <x v="0"/>
    <x v="1"/>
    <s v="Di"/>
    <x v="0"/>
    <n v="0"/>
    <n v="0"/>
    <n v="0"/>
    <n v="0"/>
    <m/>
    <m/>
    <n v="0"/>
    <n v="0"/>
    <n v="0"/>
    <n v="0"/>
    <m/>
    <m/>
  </r>
  <r>
    <x v="0"/>
    <x v="1"/>
    <x v="0"/>
    <d v="2021-12-06T00:00:00"/>
    <d v="2021-12-12T00:00:00"/>
    <x v="1"/>
    <x v="6"/>
    <x v="24"/>
    <s v="W50"/>
    <x v="24"/>
    <s v="TPTFGBX028"/>
    <m/>
    <s v="Export"/>
    <x v="0"/>
    <x v="1"/>
    <s v=""/>
    <x v="0"/>
    <n v="0"/>
    <n v="0"/>
    <n v="0"/>
    <n v="0"/>
    <m/>
    <m/>
    <n v="0"/>
    <n v="0"/>
    <n v="0"/>
    <n v="0"/>
    <m/>
    <m/>
  </r>
  <r>
    <x v="0"/>
    <x v="1"/>
    <x v="0"/>
    <d v="2021-12-06T00:00:00"/>
    <d v="2021-12-12T00:00:00"/>
    <x v="1"/>
    <x v="6"/>
    <x v="24"/>
    <s v="W50"/>
    <x v="24"/>
    <s v="TPTFGCG005"/>
    <m/>
    <s v="Export"/>
    <x v="0"/>
    <x v="2"/>
    <s v=""/>
    <x v="0"/>
    <n v="172800"/>
    <n v="197754.87936799999"/>
    <n v="24954.879367999994"/>
    <n v="0.8555851888425926"/>
    <m/>
    <m/>
    <n v="193200"/>
    <n v="197754.87936799999"/>
    <n v="4554.8793679999944"/>
    <n v="0.97642401983436855"/>
    <m/>
    <m/>
  </r>
  <r>
    <x v="0"/>
    <x v="1"/>
    <x v="0"/>
    <d v="2021-12-06T00:00:00"/>
    <d v="2021-12-12T00:00:00"/>
    <x v="1"/>
    <x v="6"/>
    <x v="24"/>
    <s v="W50"/>
    <x v="24"/>
    <s v="TPTFGCG009"/>
    <m/>
    <s v="Export"/>
    <x v="0"/>
    <x v="1"/>
    <s v=""/>
    <x v="0"/>
    <n v="0"/>
    <n v="0"/>
    <n v="0"/>
    <n v="0"/>
    <m/>
    <m/>
    <n v="0"/>
    <n v="0"/>
    <n v="0"/>
    <n v="0"/>
    <m/>
    <m/>
  </r>
  <r>
    <x v="0"/>
    <x v="1"/>
    <x v="0"/>
    <d v="2021-12-06T00:00:00"/>
    <d v="2021-12-12T00:00:00"/>
    <x v="1"/>
    <x v="6"/>
    <x v="24"/>
    <s v="W50"/>
    <x v="24"/>
    <s v="TPTFGHT001"/>
    <m/>
    <s v="Export"/>
    <x v="0"/>
    <x v="1"/>
    <s v=""/>
    <x v="0"/>
    <n v="0"/>
    <n v="0"/>
    <n v="0"/>
    <n v="0"/>
    <m/>
    <m/>
    <n v="0"/>
    <n v="0"/>
    <n v="0"/>
    <n v="0"/>
    <m/>
    <m/>
  </r>
  <r>
    <x v="0"/>
    <x v="1"/>
    <x v="0"/>
    <d v="2021-12-06T00:00:00"/>
    <d v="2021-12-12T00:00:00"/>
    <x v="1"/>
    <x v="6"/>
    <x v="24"/>
    <s v="W50"/>
    <x v="24"/>
    <s v="TPTFGHT017"/>
    <m/>
    <s v="Export"/>
    <x v="0"/>
    <x v="1"/>
    <s v=""/>
    <x v="0"/>
    <n v="5000"/>
    <n v="4948.1280050000005"/>
    <n v="51.871994999999515"/>
    <n v="0.98962560100000008"/>
    <m/>
    <m/>
    <n v="5000"/>
    <n v="4948.1280050000005"/>
    <n v="51.871994999999515"/>
    <n v="0.98962560100000008"/>
    <m/>
    <m/>
  </r>
  <r>
    <x v="0"/>
    <x v="1"/>
    <x v="0"/>
    <d v="2021-12-06T00:00:00"/>
    <d v="2021-12-12T00:00:00"/>
    <x v="1"/>
    <x v="6"/>
    <x v="24"/>
    <s v="W50"/>
    <x v="24"/>
    <s v="TPTFGHT019"/>
    <m/>
    <s v="Export"/>
    <x v="0"/>
    <x v="1"/>
    <s v=""/>
    <x v="0"/>
    <n v="7000"/>
    <n v="3911.6640029999999"/>
    <n v="3088.3359970000001"/>
    <n v="0.55880914328571429"/>
    <m/>
    <m/>
    <n v="7000"/>
    <n v="3911.6640029999999"/>
    <n v="3088.3359970000001"/>
    <n v="0.55880914328571429"/>
    <m/>
    <m/>
  </r>
  <r>
    <x v="0"/>
    <x v="1"/>
    <x v="0"/>
    <d v="2021-12-06T00:00:00"/>
    <d v="2021-12-12T00:00:00"/>
    <x v="1"/>
    <x v="6"/>
    <x v="24"/>
    <s v="W50"/>
    <x v="24"/>
    <s v="TPTFGHT021"/>
    <m/>
    <s v="Export"/>
    <x v="0"/>
    <x v="1"/>
    <s v="Di"/>
    <x v="0"/>
    <n v="0"/>
    <n v="0"/>
    <n v="0"/>
    <n v="0"/>
    <m/>
    <m/>
    <n v="0"/>
    <n v="0"/>
    <n v="0"/>
    <n v="0"/>
    <m/>
    <m/>
  </r>
  <r>
    <x v="0"/>
    <x v="1"/>
    <x v="0"/>
    <d v="2021-12-06T00:00:00"/>
    <d v="2021-12-12T00:00:00"/>
    <x v="1"/>
    <x v="6"/>
    <x v="24"/>
    <s v="W50"/>
    <x v="24"/>
    <s v="TPTTFCG006"/>
    <m/>
    <s v="Export"/>
    <x v="0"/>
    <x v="2"/>
    <s v="Sp"/>
    <x v="0"/>
    <n v="0"/>
    <n v="0"/>
    <n v="0"/>
    <n v="0"/>
    <m/>
    <m/>
    <n v="0"/>
    <n v="0"/>
    <n v="0"/>
    <n v="0"/>
    <m/>
    <m/>
  </r>
  <r>
    <x v="0"/>
    <x v="1"/>
    <x v="0"/>
    <d v="2021-12-06T00:00:00"/>
    <d v="2021-12-12T00:00:00"/>
    <x v="1"/>
    <x v="6"/>
    <x v="24"/>
    <s v="W50"/>
    <x v="24"/>
    <s v="TPTTFDS002"/>
    <m/>
    <s v="Export"/>
    <x v="0"/>
    <x v="1"/>
    <s v="Di"/>
    <x v="0"/>
    <n v="0"/>
    <n v="0"/>
    <n v="0"/>
    <n v="0"/>
    <m/>
    <m/>
    <n v="0"/>
    <n v="0"/>
    <n v="0"/>
    <n v="0"/>
    <m/>
    <m/>
  </r>
  <r>
    <x v="0"/>
    <x v="1"/>
    <x v="0"/>
    <d v="2021-12-06T00:00:00"/>
    <d v="2021-12-12T00:00:00"/>
    <x v="1"/>
    <x v="6"/>
    <x v="24"/>
    <s v="W50"/>
    <x v="24"/>
    <s v="TPTTFHC005"/>
    <m/>
    <s v="Export"/>
    <x v="0"/>
    <x v="1"/>
    <s v="Di"/>
    <x v="0"/>
    <n v="0"/>
    <n v="0"/>
    <n v="0"/>
    <n v="0"/>
    <m/>
    <m/>
    <n v="0"/>
    <n v="0"/>
    <n v="0"/>
    <n v="0"/>
    <m/>
    <m/>
  </r>
  <r>
    <x v="0"/>
    <x v="1"/>
    <x v="0"/>
    <d v="2021-12-06T00:00:00"/>
    <d v="2021-12-12T00:00:00"/>
    <x v="1"/>
    <x v="6"/>
    <x v="24"/>
    <s v="W50"/>
    <x v="24"/>
    <s v="TPTTFXM005"/>
    <m/>
    <s v="Export"/>
    <x v="0"/>
    <x v="1"/>
    <s v="Di"/>
    <x v="0"/>
    <n v="0"/>
    <n v="0"/>
    <n v="0"/>
    <n v="0"/>
    <m/>
    <m/>
    <n v="0"/>
    <n v="0"/>
    <n v="0"/>
    <n v="0"/>
    <m/>
    <m/>
  </r>
  <r>
    <x v="0"/>
    <x v="1"/>
    <x v="0"/>
    <d v="2021-12-06T00:00:00"/>
    <d v="2021-12-12T00:00:00"/>
    <x v="1"/>
    <x v="6"/>
    <x v="24"/>
    <s v="W50"/>
    <x v="24"/>
    <s v="11VMB00002"/>
    <m/>
    <s v="Domestic"/>
    <x v="1"/>
    <x v="3"/>
    <s v="TO"/>
    <x v="2"/>
    <n v="475"/>
    <n v="474.95"/>
    <n v="5.0000000000011369E-2"/>
    <n v="0.99989473684210528"/>
    <m/>
    <m/>
    <n v="475"/>
    <n v="474.95"/>
    <n v="5.0000000000011369E-2"/>
    <n v="0.99989473684210528"/>
    <m/>
    <m/>
  </r>
  <r>
    <x v="0"/>
    <x v="1"/>
    <x v="0"/>
    <d v="2021-12-06T00:00:00"/>
    <d v="2021-12-12T00:00:00"/>
    <x v="1"/>
    <x v="6"/>
    <x v="24"/>
    <s v="W50"/>
    <x v="24"/>
    <s v="11VMB00004"/>
    <m/>
    <s v="Domestic"/>
    <x v="1"/>
    <x v="3"/>
    <s v="TO"/>
    <x v="2"/>
    <n v="372"/>
    <n v="354.25"/>
    <n v="17.75"/>
    <n v="0.95228494623655913"/>
    <m/>
    <m/>
    <n v="372"/>
    <n v="354.25"/>
    <n v="17.75"/>
    <n v="0.95228494623655913"/>
    <m/>
    <m/>
  </r>
  <r>
    <x v="0"/>
    <x v="1"/>
    <x v="0"/>
    <d v="2021-12-06T00:00:00"/>
    <d v="2021-12-12T00:00:00"/>
    <x v="1"/>
    <x v="6"/>
    <x v="24"/>
    <s v="W50"/>
    <x v="24"/>
    <s v="11VMB00005"/>
    <m/>
    <s v="Domestic"/>
    <x v="1"/>
    <x v="3"/>
    <s v="TO"/>
    <x v="2"/>
    <n v="348"/>
    <n v="350.68"/>
    <n v="2.6800000000000068"/>
    <n v="0.99229885057471268"/>
    <m/>
    <m/>
    <n v="348"/>
    <n v="350.68"/>
    <n v="2.6800000000000068"/>
    <n v="0.99229885057471268"/>
    <m/>
    <m/>
  </r>
  <r>
    <x v="0"/>
    <x v="1"/>
    <x v="0"/>
    <d v="2021-12-06T00:00:00"/>
    <d v="2021-12-12T00:00:00"/>
    <x v="1"/>
    <x v="6"/>
    <x v="24"/>
    <s v="W50"/>
    <x v="24"/>
    <s v="11VMB00006"/>
    <m/>
    <s v="Domestic"/>
    <x v="1"/>
    <x v="3"/>
    <s v="TO"/>
    <x v="2"/>
    <n v="125"/>
    <n v="133.25"/>
    <n v="8.25"/>
    <n v="0.93399999999999994"/>
    <m/>
    <m/>
    <n v="125"/>
    <n v="133.25"/>
    <n v="8.25"/>
    <n v="0.93399999999999994"/>
    <m/>
    <m/>
  </r>
  <r>
    <x v="0"/>
    <x v="1"/>
    <x v="0"/>
    <d v="2021-12-06T00:00:00"/>
    <d v="2021-12-12T00:00:00"/>
    <x v="1"/>
    <x v="6"/>
    <x v="24"/>
    <s v="W50"/>
    <x v="24"/>
    <s v="11VMB00042"/>
    <m/>
    <s v="Domestic"/>
    <x v="1"/>
    <x v="4"/>
    <s v="KI"/>
    <x v="1"/>
    <n v="870"/>
    <n v="870"/>
    <n v="0"/>
    <n v="1"/>
    <m/>
    <m/>
    <n v="870"/>
    <n v="870"/>
    <n v="0"/>
    <n v="1"/>
    <m/>
    <m/>
  </r>
  <r>
    <x v="0"/>
    <x v="1"/>
    <x v="0"/>
    <d v="2021-12-06T00:00:00"/>
    <d v="2021-12-12T00:00:00"/>
    <x v="1"/>
    <x v="6"/>
    <x v="24"/>
    <s v="W50"/>
    <x v="24"/>
    <s v="11VMB00045"/>
    <m/>
    <s v="Domestic"/>
    <x v="1"/>
    <x v="4"/>
    <s v="KI"/>
    <x v="1"/>
    <n v="1130"/>
    <n v="1086"/>
    <n v="44"/>
    <n v="0.9610619469026549"/>
    <m/>
    <m/>
    <n v="1130"/>
    <n v="1086"/>
    <n v="44"/>
    <n v="0.9610619469026549"/>
    <m/>
    <m/>
  </r>
  <r>
    <x v="0"/>
    <x v="1"/>
    <x v="0"/>
    <d v="2021-12-06T00:00:00"/>
    <d v="2021-12-12T00:00:00"/>
    <x v="1"/>
    <x v="6"/>
    <x v="24"/>
    <s v="W50"/>
    <x v="24"/>
    <s v="11VMB00275BGG"/>
    <m/>
    <s v="Domestic"/>
    <x v="1"/>
    <x v="4"/>
    <s v="KI"/>
    <x v="1"/>
    <n v="5940"/>
    <n v="7440"/>
    <n v="1500"/>
    <n v="0.7474747474747474"/>
    <m/>
    <m/>
    <n v="7440"/>
    <n v="7440"/>
    <n v="0"/>
    <n v="1"/>
    <m/>
    <m/>
  </r>
  <r>
    <x v="0"/>
    <x v="1"/>
    <x v="0"/>
    <d v="2021-12-06T00:00:00"/>
    <d v="2021-12-12T00:00:00"/>
    <x v="1"/>
    <x v="6"/>
    <x v="24"/>
    <s v="W50"/>
    <x v="24"/>
    <s v="11VMB00275BGT"/>
    <m/>
    <s v="Domestic"/>
    <x v="1"/>
    <x v="4"/>
    <s v="KI"/>
    <x v="1"/>
    <n v="460"/>
    <n v="530"/>
    <n v="70"/>
    <n v="0.84782608695652173"/>
    <m/>
    <m/>
    <n v="530"/>
    <n v="530"/>
    <n v="0"/>
    <n v="1"/>
    <m/>
    <m/>
  </r>
  <r>
    <x v="0"/>
    <x v="1"/>
    <x v="0"/>
    <d v="2021-12-06T00:00:00"/>
    <d v="2021-12-12T00:00:00"/>
    <x v="1"/>
    <x v="6"/>
    <x v="24"/>
    <s v="W50"/>
    <x v="24"/>
    <s v="11VMB00315"/>
    <m/>
    <s v="Domestic"/>
    <x v="1"/>
    <x v="4"/>
    <s v="KI"/>
    <x v="1"/>
    <n v="6400"/>
    <n v="9177.7000000000007"/>
    <n v="2777.7000000000007"/>
    <n v="0.56598437499999987"/>
    <m/>
    <m/>
    <n v="7200"/>
    <n v="9177.7000000000007"/>
    <n v="1977.7000000000007"/>
    <n v="0.72531944444444441"/>
    <m/>
    <m/>
  </r>
  <r>
    <x v="0"/>
    <x v="1"/>
    <x v="0"/>
    <d v="2021-12-06T00:00:00"/>
    <d v="2021-12-12T00:00:00"/>
    <x v="1"/>
    <x v="6"/>
    <x v="24"/>
    <s v="W50"/>
    <x v="24"/>
    <s v="11VMB00316"/>
    <m/>
    <s v="Domestic"/>
    <x v="1"/>
    <x v="4"/>
    <s v="KI"/>
    <x v="1"/>
    <n v="12874"/>
    <n v="6771.5"/>
    <n v="6102.5"/>
    <n v="0.52598260059033719"/>
    <m/>
    <m/>
    <n v="7670"/>
    <n v="6771.5"/>
    <n v="898.5"/>
    <n v="0.88285528031290739"/>
    <m/>
    <m/>
  </r>
  <r>
    <x v="0"/>
    <x v="1"/>
    <x v="0"/>
    <d v="2021-12-06T00:00:00"/>
    <d v="2021-12-12T00:00:00"/>
    <x v="1"/>
    <x v="6"/>
    <x v="24"/>
    <s v="W50"/>
    <x v="24"/>
    <s v="11VMB00317"/>
    <m/>
    <s v="Domestic"/>
    <x v="1"/>
    <x v="4"/>
    <s v="KI"/>
    <x v="1"/>
    <n v="480"/>
    <n v="480"/>
    <n v="0"/>
    <n v="1"/>
    <m/>
    <m/>
    <n v="480"/>
    <n v="480"/>
    <n v="0"/>
    <n v="1"/>
    <m/>
    <m/>
  </r>
  <r>
    <x v="0"/>
    <x v="1"/>
    <x v="0"/>
    <d v="2021-12-06T00:00:00"/>
    <d v="2021-12-12T00:00:00"/>
    <x v="1"/>
    <x v="6"/>
    <x v="24"/>
    <s v="W50"/>
    <x v="24"/>
    <s v="11VMB00318"/>
    <m/>
    <s v="Domestic"/>
    <x v="1"/>
    <x v="4"/>
    <s v="KI"/>
    <x v="1"/>
    <n v="5500"/>
    <n v="6660"/>
    <n v="1160"/>
    <n v="0.78909090909090907"/>
    <m/>
    <m/>
    <n v="4500"/>
    <n v="6660"/>
    <n v="2160"/>
    <n v="0.52"/>
    <m/>
    <m/>
  </r>
  <r>
    <x v="0"/>
    <x v="1"/>
    <x v="0"/>
    <d v="2021-12-06T00:00:00"/>
    <d v="2021-12-12T00:00:00"/>
    <x v="1"/>
    <x v="6"/>
    <x v="24"/>
    <s v="W50"/>
    <x v="24"/>
    <s v="11VMB00319"/>
    <m/>
    <s v="Export"/>
    <x v="1"/>
    <x v="4"/>
    <s v="KI"/>
    <x v="1"/>
    <n v="4000"/>
    <n v="4174"/>
    <n v="174"/>
    <n v="0.95650000000000002"/>
    <m/>
    <m/>
    <n v="4000"/>
    <n v="4174"/>
    <n v="174"/>
    <n v="0.95650000000000002"/>
    <m/>
    <m/>
  </r>
  <r>
    <x v="0"/>
    <x v="1"/>
    <x v="0"/>
    <d v="2021-12-06T00:00:00"/>
    <d v="2021-12-12T00:00:00"/>
    <x v="1"/>
    <x v="6"/>
    <x v="24"/>
    <s v="W50"/>
    <x v="24"/>
    <s v="11VMB00320"/>
    <m/>
    <s v="Domestic"/>
    <x v="1"/>
    <x v="4"/>
    <s v="KI"/>
    <x v="1"/>
    <n v="400"/>
    <n v="487"/>
    <n v="87"/>
    <n v="0.78249999999999997"/>
    <m/>
    <m/>
    <n v="600"/>
    <n v="487"/>
    <n v="113"/>
    <n v="0.81166666666666665"/>
    <m/>
    <m/>
  </r>
  <r>
    <x v="0"/>
    <x v="1"/>
    <x v="0"/>
    <d v="2021-12-06T00:00:00"/>
    <d v="2021-12-12T00:00:00"/>
    <x v="1"/>
    <x v="6"/>
    <x v="24"/>
    <s v="W50"/>
    <x v="24"/>
    <s v="11VMB00321"/>
    <m/>
    <s v="Domestic"/>
    <x v="1"/>
    <x v="4"/>
    <s v="KI"/>
    <x v="1"/>
    <n v="3500"/>
    <n v="3580"/>
    <n v="80"/>
    <n v="0.97714285714285709"/>
    <m/>
    <m/>
    <n v="3500"/>
    <n v="3580"/>
    <n v="80"/>
    <n v="0.97714285714285709"/>
    <m/>
    <m/>
  </r>
  <r>
    <x v="0"/>
    <x v="1"/>
    <x v="0"/>
    <d v="2021-12-06T00:00:00"/>
    <d v="2021-12-12T00:00:00"/>
    <x v="1"/>
    <x v="6"/>
    <x v="24"/>
    <s v="W50"/>
    <x v="24"/>
    <s v="11VMB00325"/>
    <m/>
    <s v="Domestic"/>
    <x v="1"/>
    <x v="4"/>
    <s v="KI"/>
    <x v="1"/>
    <n v="0"/>
    <n v="160"/>
    <n v="160"/>
    <n v="0"/>
    <m/>
    <m/>
    <n v="160"/>
    <n v="160"/>
    <n v="0"/>
    <n v="1"/>
    <m/>
    <m/>
  </r>
  <r>
    <x v="0"/>
    <x v="1"/>
    <x v="0"/>
    <d v="2021-12-06T00:00:00"/>
    <d v="2021-12-12T00:00:00"/>
    <x v="1"/>
    <x v="6"/>
    <x v="24"/>
    <s v="W50"/>
    <x v="24"/>
    <s v="11VMB00327"/>
    <m/>
    <s v="Domestic"/>
    <x v="1"/>
    <x v="4"/>
    <s v="KI"/>
    <x v="1"/>
    <n v="0"/>
    <n v="800"/>
    <n v="800"/>
    <n v="0"/>
    <m/>
    <m/>
    <n v="800"/>
    <n v="800"/>
    <n v="0"/>
    <n v="1"/>
    <m/>
    <m/>
  </r>
  <r>
    <x v="0"/>
    <x v="1"/>
    <x v="0"/>
    <d v="2021-12-06T00:00:00"/>
    <d v="2021-12-12T00:00:00"/>
    <x v="1"/>
    <x v="6"/>
    <x v="24"/>
    <s v="W50"/>
    <x v="24"/>
    <s v="11VMB00327GG"/>
    <m/>
    <s v="Domestic"/>
    <x v="1"/>
    <x v="4"/>
    <s v="KI"/>
    <x v="1"/>
    <n v="600"/>
    <n v="850"/>
    <n v="250"/>
    <n v="0.58333333333333326"/>
    <m/>
    <m/>
    <n v="600"/>
    <n v="850"/>
    <n v="250"/>
    <n v="0.58333333333333326"/>
    <m/>
    <m/>
  </r>
  <r>
    <x v="0"/>
    <x v="1"/>
    <x v="0"/>
    <d v="2021-12-06T00:00:00"/>
    <d v="2021-12-12T00:00:00"/>
    <x v="1"/>
    <x v="6"/>
    <x v="24"/>
    <s v="W50"/>
    <x v="24"/>
    <s v="11VMB00328"/>
    <m/>
    <s v="Domestic"/>
    <x v="1"/>
    <x v="4"/>
    <s v="KI"/>
    <x v="1"/>
    <n v="0"/>
    <n v="0"/>
    <n v="0"/>
    <n v="0"/>
    <m/>
    <m/>
    <n v="0"/>
    <n v="0"/>
    <n v="0"/>
    <n v="0"/>
    <m/>
    <m/>
  </r>
  <r>
    <x v="0"/>
    <x v="1"/>
    <x v="0"/>
    <d v="2021-12-06T00:00:00"/>
    <d v="2021-12-12T00:00:00"/>
    <x v="1"/>
    <x v="6"/>
    <x v="24"/>
    <s v="W50"/>
    <x v="24"/>
    <s v="11VMB00329"/>
    <m/>
    <s v="Domestic"/>
    <x v="1"/>
    <x v="4"/>
    <s v="KI"/>
    <x v="1"/>
    <n v="30"/>
    <n v="480"/>
    <n v="450"/>
    <n v="0"/>
    <m/>
    <m/>
    <n v="480"/>
    <n v="480"/>
    <n v="0"/>
    <n v="1"/>
    <m/>
    <m/>
  </r>
  <r>
    <x v="0"/>
    <x v="1"/>
    <x v="0"/>
    <d v="2021-12-06T00:00:00"/>
    <d v="2021-12-12T00:00:00"/>
    <x v="1"/>
    <x v="6"/>
    <x v="24"/>
    <s v="W50"/>
    <x v="24"/>
    <s v="11VMB00341"/>
    <m/>
    <s v="Domestic"/>
    <x v="1"/>
    <x v="4"/>
    <s v="KI"/>
    <x v="1"/>
    <n v="3000"/>
    <n v="3010.5"/>
    <n v="10.5"/>
    <n v="0.99650000000000005"/>
    <m/>
    <m/>
    <n v="2100"/>
    <n v="3010.5"/>
    <n v="910.5"/>
    <n v="0.5664285714285715"/>
    <m/>
    <m/>
  </r>
  <r>
    <x v="0"/>
    <x v="1"/>
    <x v="0"/>
    <d v="2021-12-06T00:00:00"/>
    <d v="2021-12-12T00:00:00"/>
    <x v="1"/>
    <x v="6"/>
    <x v="24"/>
    <s v="W50"/>
    <x v="24"/>
    <s v="12GER00001"/>
    <m/>
    <s v="Export"/>
    <x v="1"/>
    <x v="4"/>
    <s v="KI"/>
    <x v="1"/>
    <n v="0"/>
    <n v="0"/>
    <n v="0"/>
    <n v="0"/>
    <m/>
    <m/>
    <n v="0"/>
    <n v="0"/>
    <n v="0"/>
    <n v="0"/>
    <m/>
    <m/>
  </r>
  <r>
    <x v="0"/>
    <x v="1"/>
    <x v="0"/>
    <d v="2021-12-06T00:00:00"/>
    <d v="2021-12-12T00:00:00"/>
    <x v="1"/>
    <x v="6"/>
    <x v="24"/>
    <s v="W50"/>
    <x v="24"/>
    <s v="12GER00002"/>
    <m/>
    <s v="Export"/>
    <x v="1"/>
    <x v="4"/>
    <s v="KI"/>
    <x v="1"/>
    <n v="0"/>
    <n v="0"/>
    <n v="0"/>
    <n v="0"/>
    <m/>
    <m/>
    <n v="0"/>
    <n v="0"/>
    <n v="0"/>
    <n v="0"/>
    <m/>
    <m/>
  </r>
  <r>
    <x v="0"/>
    <x v="1"/>
    <x v="0"/>
    <d v="2021-12-06T00:00:00"/>
    <d v="2021-12-12T00:00:00"/>
    <x v="1"/>
    <x v="6"/>
    <x v="24"/>
    <s v="W50"/>
    <x v="24"/>
    <s v="12JBP00009"/>
    <m/>
    <s v="Export"/>
    <x v="1"/>
    <x v="4"/>
    <s v="KI"/>
    <x v="1"/>
    <n v="0"/>
    <n v="1826.1599999999999"/>
    <n v="1826.1599999999999"/>
    <n v="0"/>
    <m/>
    <m/>
    <n v="1800"/>
    <n v="1826.1599999999999"/>
    <n v="26.159999999999854"/>
    <n v="0.98546666666666671"/>
    <m/>
    <m/>
  </r>
  <r>
    <x v="0"/>
    <x v="1"/>
    <x v="0"/>
    <d v="2021-12-06T00:00:00"/>
    <d v="2021-12-12T00:00:00"/>
    <x v="1"/>
    <x v="6"/>
    <x v="24"/>
    <s v="W50"/>
    <x v="24"/>
    <s v="12SIM00004"/>
    <m/>
    <s v="Export"/>
    <x v="1"/>
    <x v="4"/>
    <s v="KI"/>
    <x v="1"/>
    <n v="576"/>
    <n v="0"/>
    <n v="576"/>
    <n v="0"/>
    <m/>
    <m/>
    <n v="0"/>
    <n v="0"/>
    <n v="0"/>
    <n v="0"/>
    <m/>
    <m/>
  </r>
  <r>
    <x v="0"/>
    <x v="1"/>
    <x v="0"/>
    <d v="2021-12-06T00:00:00"/>
    <d v="2021-12-12T00:00:00"/>
    <x v="1"/>
    <x v="6"/>
    <x v="24"/>
    <s v="W50"/>
    <x v="24"/>
    <s v="12SIM00006"/>
    <m/>
    <s v="Export"/>
    <x v="1"/>
    <x v="4"/>
    <s v="KI"/>
    <x v="1"/>
    <n v="8000"/>
    <n v="9760"/>
    <n v="1760"/>
    <n v="0.78"/>
    <m/>
    <m/>
    <n v="7600"/>
    <n v="9760"/>
    <n v="2160"/>
    <n v="0.71578947368421053"/>
    <m/>
    <m/>
  </r>
  <r>
    <x v="0"/>
    <x v="1"/>
    <x v="0"/>
    <d v="2021-12-06T00:00:00"/>
    <d v="2021-12-12T00:00:00"/>
    <x v="1"/>
    <x v="6"/>
    <x v="24"/>
    <s v="W50"/>
    <x v="24"/>
    <s v="12THB00001"/>
    <m/>
    <s v="Export"/>
    <x v="1"/>
    <x v="4"/>
    <s v=""/>
    <x v="1"/>
    <n v="0"/>
    <n v="0"/>
    <n v="0"/>
    <n v="0"/>
    <m/>
    <m/>
    <n v="0"/>
    <n v="0"/>
    <n v="0"/>
    <n v="0"/>
    <m/>
    <m/>
  </r>
  <r>
    <x v="0"/>
    <x v="1"/>
    <x v="0"/>
    <d v="2021-12-06T00:00:00"/>
    <d v="2021-12-12T00:00:00"/>
    <x v="1"/>
    <x v="6"/>
    <x v="24"/>
    <s v="W50"/>
    <x v="24"/>
    <s v="12THB00002"/>
    <m/>
    <s v="Export"/>
    <x v="1"/>
    <x v="4"/>
    <s v=""/>
    <x v="1"/>
    <n v="0"/>
    <n v="0"/>
    <n v="0"/>
    <n v="0"/>
    <m/>
    <m/>
    <n v="0"/>
    <n v="0"/>
    <n v="0"/>
    <n v="0"/>
    <m/>
    <m/>
  </r>
  <r>
    <x v="0"/>
    <x v="1"/>
    <x v="0"/>
    <d v="2021-12-06T00:00:00"/>
    <d v="2021-12-12T00:00:00"/>
    <x v="1"/>
    <x v="6"/>
    <x v="24"/>
    <s v="W50"/>
    <x v="24"/>
    <s v="12THB00006"/>
    <m/>
    <s v="Export"/>
    <x v="1"/>
    <x v="4"/>
    <s v="KI"/>
    <x v="1"/>
    <n v="0"/>
    <n v="0"/>
    <n v="0"/>
    <n v="0"/>
    <m/>
    <m/>
    <n v="0"/>
    <n v="0"/>
    <n v="0"/>
    <n v="0"/>
    <m/>
    <m/>
  </r>
  <r>
    <x v="0"/>
    <x v="1"/>
    <x v="0"/>
    <d v="2021-12-06T00:00:00"/>
    <d v="2021-12-12T00:00:00"/>
    <x v="1"/>
    <x v="6"/>
    <x v="24"/>
    <s v="W50"/>
    <x v="24"/>
    <s v="12THB00007"/>
    <m/>
    <s v="Export"/>
    <x v="1"/>
    <x v="4"/>
    <s v="KI"/>
    <x v="1"/>
    <n v="0"/>
    <n v="0"/>
    <n v="0"/>
    <n v="0"/>
    <m/>
    <m/>
    <n v="0"/>
    <n v="0"/>
    <n v="0"/>
    <n v="0"/>
    <m/>
    <m/>
  </r>
  <r>
    <x v="0"/>
    <x v="1"/>
    <x v="0"/>
    <d v="2021-12-06T00:00:00"/>
    <d v="2021-12-12T00:00:00"/>
    <x v="1"/>
    <x v="6"/>
    <x v="24"/>
    <s v="W50"/>
    <x v="24"/>
    <s v="12THB00009"/>
    <m/>
    <s v="Export"/>
    <x v="1"/>
    <x v="4"/>
    <s v="KI"/>
    <x v="1"/>
    <n v="0"/>
    <n v="0"/>
    <n v="0"/>
    <n v="0"/>
    <m/>
    <m/>
    <n v="0"/>
    <n v="0"/>
    <n v="0"/>
    <n v="0"/>
    <m/>
    <m/>
  </r>
  <r>
    <x v="0"/>
    <x v="1"/>
    <x v="0"/>
    <d v="2021-12-06T00:00:00"/>
    <d v="2021-12-12T00:00:00"/>
    <x v="1"/>
    <x v="6"/>
    <x v="24"/>
    <s v="W50"/>
    <x v="24"/>
    <s v="12THB00013"/>
    <m/>
    <s v="Export"/>
    <x v="1"/>
    <x v="4"/>
    <s v="KI"/>
    <x v="1"/>
    <n v="0"/>
    <n v="0"/>
    <n v="0"/>
    <n v="0"/>
    <m/>
    <m/>
    <n v="0"/>
    <n v="0"/>
    <n v="0"/>
    <n v="0"/>
    <m/>
    <m/>
  </r>
  <r>
    <x v="0"/>
    <x v="1"/>
    <x v="0"/>
    <d v="2021-12-06T00:00:00"/>
    <d v="2021-12-12T00:00:00"/>
    <x v="1"/>
    <x v="6"/>
    <x v="24"/>
    <s v="W50"/>
    <x v="24"/>
    <s v="11VMB00335"/>
    <m/>
    <s v="Domestic"/>
    <x v="2"/>
    <x v="5"/>
    <s v="Se"/>
    <x v="0"/>
    <n v="470"/>
    <n v="336.27"/>
    <n v="133.73000000000002"/>
    <n v="0.71546808510638293"/>
    <m/>
    <m/>
    <n v="470"/>
    <n v="336.27"/>
    <n v="133.73000000000002"/>
    <n v="0.71546808510638293"/>
    <m/>
    <m/>
  </r>
  <r>
    <x v="0"/>
    <x v="1"/>
    <x v="0"/>
    <d v="2021-12-06T00:00:00"/>
    <d v="2021-12-12T00:00:00"/>
    <x v="1"/>
    <x v="6"/>
    <x v="24"/>
    <s v="W50"/>
    <x v="24"/>
    <s v="TPCEBG010"/>
    <m/>
    <s v="Domestic"/>
    <x v="2"/>
    <x v="6"/>
    <s v="Ha"/>
    <x v="0"/>
    <n v="2200"/>
    <n v="2199"/>
    <n v="1"/>
    <n v="0.99954545454545451"/>
    <m/>
    <m/>
    <n v="2800"/>
    <n v="2199"/>
    <n v="601"/>
    <n v="0.78535714285714286"/>
    <m/>
    <m/>
  </r>
  <r>
    <x v="0"/>
    <x v="1"/>
    <x v="0"/>
    <d v="2021-12-06T00:00:00"/>
    <d v="2021-12-12T00:00:00"/>
    <x v="1"/>
    <x v="6"/>
    <x v="24"/>
    <s v="W50"/>
    <x v="24"/>
    <s v="TPCEMI001"/>
    <m/>
    <s v="Domestic"/>
    <x v="2"/>
    <x v="6"/>
    <s v="Fr"/>
    <x v="0"/>
    <n v="0"/>
    <n v="0"/>
    <n v="0"/>
    <n v="0"/>
    <m/>
    <m/>
    <n v="0"/>
    <n v="0"/>
    <n v="0"/>
    <n v="0"/>
    <m/>
    <m/>
  </r>
  <r>
    <x v="0"/>
    <x v="1"/>
    <x v="0"/>
    <d v="2021-12-06T00:00:00"/>
    <d v="2021-12-12T00:00:00"/>
    <x v="1"/>
    <x v="6"/>
    <x v="24"/>
    <s v="W50"/>
    <x v="24"/>
    <s v="TPCERB001"/>
    <m/>
    <s v="Domestic"/>
    <x v="2"/>
    <x v="5"/>
    <s v="Se"/>
    <x v="0"/>
    <n v="0"/>
    <n v="0"/>
    <n v="0"/>
    <n v="0"/>
    <m/>
    <m/>
    <n v="0"/>
    <n v="0"/>
    <n v="0"/>
    <n v="0"/>
    <m/>
    <m/>
  </r>
  <r>
    <x v="0"/>
    <x v="1"/>
    <x v="0"/>
    <d v="2021-12-06T00:00:00"/>
    <d v="2021-12-12T00:00:00"/>
    <x v="1"/>
    <x v="6"/>
    <x v="24"/>
    <s v="W50"/>
    <x v="24"/>
    <s v="TPCERB001"/>
    <m/>
    <s v="Domestic"/>
    <x v="2"/>
    <x v="5"/>
    <s v="Se"/>
    <x v="0"/>
    <n v="0"/>
    <n v="0"/>
    <n v="0"/>
    <n v="0"/>
    <m/>
    <m/>
    <n v="0"/>
    <n v="0"/>
    <n v="0"/>
    <n v="0"/>
    <m/>
    <m/>
  </r>
  <r>
    <x v="0"/>
    <x v="1"/>
    <x v="0"/>
    <d v="2021-12-06T00:00:00"/>
    <d v="2021-12-12T00:00:00"/>
    <x v="1"/>
    <x v="6"/>
    <x v="24"/>
    <s v="W50"/>
    <x v="24"/>
    <s v="TPCERB002"/>
    <m/>
    <s v="Domestic"/>
    <x v="2"/>
    <x v="5"/>
    <s v="Se"/>
    <x v="0"/>
    <n v="0"/>
    <n v="0"/>
    <n v="0"/>
    <n v="0"/>
    <m/>
    <m/>
    <n v="0"/>
    <n v="0"/>
    <n v="0"/>
    <n v="0"/>
    <m/>
    <m/>
  </r>
  <r>
    <x v="0"/>
    <x v="1"/>
    <x v="0"/>
    <d v="2021-12-06T00:00:00"/>
    <d v="2021-12-12T00:00:00"/>
    <x v="1"/>
    <x v="6"/>
    <x v="24"/>
    <s v="W50"/>
    <x v="24"/>
    <s v="TPCERB002"/>
    <m/>
    <s v="Domestic"/>
    <x v="2"/>
    <x v="5"/>
    <s v="Se"/>
    <x v="0"/>
    <n v="0"/>
    <n v="0"/>
    <n v="0"/>
    <n v="0"/>
    <m/>
    <m/>
    <n v="0"/>
    <n v="0"/>
    <n v="0"/>
    <n v="0"/>
    <m/>
    <m/>
  </r>
  <r>
    <x v="0"/>
    <x v="1"/>
    <x v="0"/>
    <d v="2021-12-06T00:00:00"/>
    <d v="2021-12-12T00:00:00"/>
    <x v="1"/>
    <x v="6"/>
    <x v="24"/>
    <s v="W50"/>
    <x v="24"/>
    <s v="TPCERB003"/>
    <m/>
    <s v="Domestic"/>
    <x v="2"/>
    <x v="5"/>
    <s v=""/>
    <x v="0"/>
    <n v="0"/>
    <n v="0"/>
    <n v="0"/>
    <n v="0"/>
    <m/>
    <m/>
    <n v="0"/>
    <n v="0"/>
    <n v="0"/>
    <n v="0"/>
    <m/>
    <m/>
  </r>
  <r>
    <x v="0"/>
    <x v="1"/>
    <x v="0"/>
    <d v="2021-12-06T00:00:00"/>
    <d v="2021-12-12T00:00:00"/>
    <x v="1"/>
    <x v="6"/>
    <x v="24"/>
    <s v="W50"/>
    <x v="24"/>
    <s v="TPCERB003"/>
    <m/>
    <s v="Domestic"/>
    <x v="2"/>
    <x v="5"/>
    <s v=""/>
    <x v="0"/>
    <n v="0"/>
    <n v="0"/>
    <n v="0"/>
    <n v="0"/>
    <m/>
    <m/>
    <n v="0"/>
    <n v="0"/>
    <n v="0"/>
    <n v="0"/>
    <m/>
    <m/>
  </r>
  <r>
    <x v="0"/>
    <x v="1"/>
    <x v="0"/>
    <d v="2021-12-06T00:00:00"/>
    <d v="2021-12-12T00:00:00"/>
    <x v="1"/>
    <x v="6"/>
    <x v="24"/>
    <s v="W50"/>
    <x v="24"/>
    <s v="11VMB00273"/>
    <m/>
    <s v="Domestic"/>
    <x v="3"/>
    <x v="6"/>
    <s v="Fi"/>
    <x v="0"/>
    <n v="1200"/>
    <n v="586"/>
    <n v="614"/>
    <n v="0.48833333333333329"/>
    <m/>
    <m/>
    <n v="600"/>
    <n v="586"/>
    <n v="14"/>
    <n v="0.97666666666666668"/>
    <m/>
    <m/>
  </r>
  <r>
    <x v="0"/>
    <x v="1"/>
    <x v="0"/>
    <d v="2021-12-06T00:00:00"/>
    <d v="2021-12-12T00:00:00"/>
    <x v="1"/>
    <x v="6"/>
    <x v="24"/>
    <s v="W50"/>
    <x v="24"/>
    <s v="11VMB00306"/>
    <m/>
    <s v="Domestic"/>
    <x v="3"/>
    <x v="0"/>
    <s v="Semi"/>
    <x v="0"/>
    <n v="700"/>
    <n v="647"/>
    <n v="53"/>
    <n v="0.92428571428571427"/>
    <m/>
    <m/>
    <n v="700"/>
    <n v="647"/>
    <n v="53"/>
    <n v="0.92428571428571427"/>
    <m/>
    <m/>
  </r>
  <r>
    <x v="0"/>
    <x v="1"/>
    <x v="0"/>
    <d v="2021-12-06T00:00:00"/>
    <d v="2021-12-12T00:00:00"/>
    <x v="1"/>
    <x v="6"/>
    <x v="24"/>
    <s v="W50"/>
    <x v="24"/>
    <s v="11VMB00308"/>
    <m/>
    <s v="Domestic"/>
    <x v="3"/>
    <x v="0"/>
    <s v="Semi"/>
    <x v="0"/>
    <n v="400"/>
    <n v="0"/>
    <n v="400"/>
    <n v="0"/>
    <m/>
    <m/>
    <n v="0"/>
    <n v="0"/>
    <n v="0"/>
    <n v="0"/>
    <m/>
    <m/>
  </r>
  <r>
    <x v="0"/>
    <x v="1"/>
    <x v="0"/>
    <d v="2021-12-06T00:00:00"/>
    <d v="2021-12-12T00:00:00"/>
    <x v="1"/>
    <x v="6"/>
    <x v="24"/>
    <s v="W50"/>
    <x v="24"/>
    <s v="11VMB00309"/>
    <m/>
    <s v="Domestic"/>
    <x v="3"/>
    <x v="0"/>
    <s v="Semi"/>
    <x v="0"/>
    <n v="0"/>
    <n v="0"/>
    <n v="0"/>
    <n v="0"/>
    <m/>
    <m/>
    <n v="0"/>
    <n v="0"/>
    <n v="0"/>
    <n v="0"/>
    <m/>
    <m/>
  </r>
  <r>
    <x v="0"/>
    <x v="1"/>
    <x v="0"/>
    <d v="2021-12-06T00:00:00"/>
    <d v="2021-12-12T00:00:00"/>
    <x v="1"/>
    <x v="6"/>
    <x v="24"/>
    <s v="W50"/>
    <x v="24"/>
    <s v="11VMB00311"/>
    <m/>
    <s v="Domestic"/>
    <x v="3"/>
    <x v="0"/>
    <s v="Semi"/>
    <x v="0"/>
    <n v="800"/>
    <n v="627"/>
    <n v="173"/>
    <n v="0.78374999999999995"/>
    <m/>
    <m/>
    <n v="800"/>
    <n v="627"/>
    <n v="173"/>
    <n v="0.78374999999999995"/>
    <m/>
    <m/>
  </r>
  <r>
    <x v="0"/>
    <x v="1"/>
    <x v="0"/>
    <d v="2021-12-06T00:00:00"/>
    <d v="2021-12-12T00:00:00"/>
    <x v="1"/>
    <x v="6"/>
    <x v="24"/>
    <s v="W50"/>
    <x v="24"/>
    <s v="11VMB00385"/>
    <m/>
    <s v="Domestic"/>
    <x v="3"/>
    <x v="6"/>
    <s v="Fi"/>
    <x v="0"/>
    <n v="700"/>
    <n v="349"/>
    <n v="351"/>
    <n v="0.49857142857142855"/>
    <m/>
    <m/>
    <n v="350"/>
    <n v="349"/>
    <n v="1"/>
    <n v="0.99714285714285711"/>
    <m/>
    <m/>
  </r>
  <r>
    <x v="0"/>
    <x v="1"/>
    <x v="0"/>
    <d v="2021-12-06T00:00:00"/>
    <d v="2021-12-12T00:00:00"/>
    <x v="1"/>
    <x v="6"/>
    <x v="24"/>
    <s v="W50"/>
    <x v="24"/>
    <s v="BTPCHCB001"/>
    <m/>
    <s v="Domestic"/>
    <x v="3"/>
    <x v="6"/>
    <s v="BT"/>
    <x v="0"/>
    <n v="900"/>
    <n v="714"/>
    <n v="186"/>
    <n v="0.79333333333333333"/>
    <m/>
    <m/>
    <n v="900"/>
    <n v="714"/>
    <n v="186"/>
    <n v="0.79333333333333333"/>
    <m/>
    <m/>
  </r>
  <r>
    <x v="0"/>
    <x v="1"/>
    <x v="0"/>
    <d v="2021-12-06T00:00:00"/>
    <d v="2021-12-12T00:00:00"/>
    <x v="1"/>
    <x v="6"/>
    <x v="24"/>
    <s v="W50"/>
    <x v="24"/>
    <s v="BTPOHYBM01"/>
    <m/>
    <s v="Domestic"/>
    <x v="3"/>
    <x v="0"/>
    <s v="Semi"/>
    <x v="0"/>
    <n v="400"/>
    <n v="342"/>
    <n v="58"/>
    <n v="0.85499999999999998"/>
    <m/>
    <m/>
    <n v="400"/>
    <n v="342"/>
    <n v="58"/>
    <n v="0.85499999999999998"/>
    <m/>
    <m/>
  </r>
  <r>
    <x v="0"/>
    <x v="1"/>
    <x v="0"/>
    <d v="2021-12-06T00:00:00"/>
    <d v="2021-12-12T00:00:00"/>
    <x v="1"/>
    <x v="6"/>
    <x v="24"/>
    <s v="W50"/>
    <x v="24"/>
    <s v="HHCEBV004"/>
    <m/>
    <s v="Domestic"/>
    <x v="3"/>
    <x v="7"/>
    <s v="Ba"/>
    <x v="0"/>
    <n v="100"/>
    <n v="105"/>
    <n v="5"/>
    <n v="0.95"/>
    <m/>
    <m/>
    <n v="100"/>
    <n v="105"/>
    <n v="5"/>
    <n v="0.95"/>
    <m/>
    <m/>
  </r>
  <r>
    <x v="0"/>
    <x v="1"/>
    <x v="0"/>
    <d v="2021-12-06T00:00:00"/>
    <d v="2021-12-12T00:00:00"/>
    <x v="1"/>
    <x v="6"/>
    <x v="24"/>
    <s v="W50"/>
    <x v="24"/>
    <s v="HHCECV006"/>
    <m/>
    <s v="Domestic"/>
    <x v="3"/>
    <x v="7"/>
    <s v="Ba"/>
    <x v="0"/>
    <n v="0"/>
    <n v="0"/>
    <n v="0"/>
    <n v="0"/>
    <m/>
    <m/>
    <n v="0"/>
    <n v="0"/>
    <n v="0"/>
    <n v="0"/>
    <m/>
    <m/>
  </r>
  <r>
    <x v="0"/>
    <x v="1"/>
    <x v="0"/>
    <d v="2021-12-06T00:00:00"/>
    <d v="2021-12-12T00:00:00"/>
    <x v="1"/>
    <x v="6"/>
    <x v="24"/>
    <s v="W50"/>
    <x v="24"/>
    <s v="HHCEXX001"/>
    <m/>
    <s v="Domestic"/>
    <x v="3"/>
    <x v="5"/>
    <s v="Sa"/>
    <x v="3"/>
    <n v="170"/>
    <n v="170"/>
    <n v="0"/>
    <n v="1"/>
    <m/>
    <m/>
    <n v="200"/>
    <n v="170"/>
    <n v="30"/>
    <n v="0.85"/>
    <m/>
    <m/>
  </r>
  <r>
    <x v="0"/>
    <x v="1"/>
    <x v="0"/>
    <d v="2021-12-06T00:00:00"/>
    <d v="2021-12-12T00:00:00"/>
    <x v="1"/>
    <x v="6"/>
    <x v="24"/>
    <s v="W50"/>
    <x v="24"/>
    <s v="HHCEXX003"/>
    <m/>
    <s v="Domestic"/>
    <x v="3"/>
    <x v="5"/>
    <s v="Sa"/>
    <x v="3"/>
    <n v="170"/>
    <n v="170"/>
    <n v="0"/>
    <n v="1"/>
    <m/>
    <m/>
    <n v="200"/>
    <n v="170"/>
    <n v="30"/>
    <n v="0.85"/>
    <m/>
    <m/>
  </r>
  <r>
    <x v="0"/>
    <x v="1"/>
    <x v="0"/>
    <d v="2021-12-06T00:00:00"/>
    <d v="2021-12-12T00:00:00"/>
    <x v="1"/>
    <x v="6"/>
    <x v="24"/>
    <s v="W50"/>
    <x v="24"/>
    <s v="HHCEXX010"/>
    <m/>
    <s v="Domestic"/>
    <x v="3"/>
    <x v="5"/>
    <s v="Sa"/>
    <x v="3"/>
    <n v="0"/>
    <n v="0"/>
    <n v="0"/>
    <n v="0"/>
    <m/>
    <m/>
    <n v="0"/>
    <n v="0"/>
    <n v="0"/>
    <n v="0"/>
    <m/>
    <m/>
  </r>
  <r>
    <x v="0"/>
    <x v="1"/>
    <x v="0"/>
    <d v="2021-12-06T00:00:00"/>
    <d v="2021-12-12T00:00:00"/>
    <x v="1"/>
    <x v="6"/>
    <x v="24"/>
    <s v="W50"/>
    <x v="24"/>
    <s v="TPCEBV001"/>
    <m/>
    <s v="Domestic"/>
    <x v="3"/>
    <x v="7"/>
    <s v="Ba"/>
    <x v="0"/>
    <n v="900"/>
    <n v="920"/>
    <n v="20"/>
    <n v="0.97777777777777775"/>
    <m/>
    <m/>
    <n v="900"/>
    <n v="920"/>
    <n v="20"/>
    <n v="0.97777777777777775"/>
    <m/>
    <m/>
  </r>
  <r>
    <x v="0"/>
    <x v="1"/>
    <x v="0"/>
    <d v="2021-12-06T00:00:00"/>
    <d v="2021-12-12T00:00:00"/>
    <x v="1"/>
    <x v="6"/>
    <x v="24"/>
    <s v="W50"/>
    <x v="24"/>
    <s v="TPCEBV017"/>
    <m/>
    <s v="Domestic"/>
    <x v="3"/>
    <x v="7"/>
    <s v="Ba"/>
    <x v="0"/>
    <n v="2600"/>
    <n v="2718"/>
    <n v="118"/>
    <n v="0.95461538461538464"/>
    <m/>
    <m/>
    <n v="2600"/>
    <n v="2718"/>
    <n v="118"/>
    <n v="0.95461538461538464"/>
    <m/>
    <m/>
  </r>
  <r>
    <x v="0"/>
    <x v="1"/>
    <x v="0"/>
    <d v="2021-12-06T00:00:00"/>
    <d v="2021-12-12T00:00:00"/>
    <x v="1"/>
    <x v="6"/>
    <x v="24"/>
    <s v="W50"/>
    <x v="24"/>
    <s v="TPCECB004"/>
    <m/>
    <s v="Domestic"/>
    <x v="3"/>
    <x v="8"/>
    <s v="Vi"/>
    <x v="0"/>
    <n v="250"/>
    <n v="370"/>
    <n v="120"/>
    <n v="0.52"/>
    <m/>
    <m/>
    <n v="350"/>
    <n v="370"/>
    <n v="20"/>
    <n v="0.94285714285714284"/>
    <m/>
    <m/>
  </r>
  <r>
    <x v="0"/>
    <x v="1"/>
    <x v="0"/>
    <d v="2021-12-06T00:00:00"/>
    <d v="2021-12-12T00:00:00"/>
    <x v="1"/>
    <x v="6"/>
    <x v="24"/>
    <s v="W50"/>
    <x v="24"/>
    <s v="TPCECC006"/>
    <m/>
    <s v="Domestic"/>
    <x v="3"/>
    <x v="6"/>
    <s v="Fi"/>
    <x v="0"/>
    <n v="0"/>
    <n v="0"/>
    <n v="0"/>
    <n v="0"/>
    <m/>
    <m/>
    <n v="0"/>
    <n v="0"/>
    <n v="0"/>
    <n v="0"/>
    <m/>
    <m/>
  </r>
  <r>
    <x v="0"/>
    <x v="1"/>
    <x v="0"/>
    <d v="2021-12-06T00:00:00"/>
    <d v="2021-12-12T00:00:00"/>
    <x v="1"/>
    <x v="6"/>
    <x v="24"/>
    <s v="W50"/>
    <x v="24"/>
    <s v="TPCECL035"/>
    <m/>
    <s v="Domestic"/>
    <x v="3"/>
    <x v="8"/>
    <s v="Vi"/>
    <x v="0"/>
    <n v="400"/>
    <n v="748.1"/>
    <n v="348.1"/>
    <n v="0.12974999999999992"/>
    <m/>
    <m/>
    <n v="730"/>
    <n v="748.1"/>
    <n v="18.100000000000023"/>
    <n v="0.97520547945205471"/>
    <m/>
    <m/>
  </r>
  <r>
    <x v="0"/>
    <x v="1"/>
    <x v="0"/>
    <d v="2021-12-06T00:00:00"/>
    <d v="2021-12-12T00:00:00"/>
    <x v="1"/>
    <x v="6"/>
    <x v="24"/>
    <s v="W50"/>
    <x v="24"/>
    <s v="TPCECL037"/>
    <m/>
    <s v="Domestic"/>
    <x v="3"/>
    <x v="8"/>
    <s v="Vi"/>
    <x v="0"/>
    <n v="630"/>
    <n v="592.29999999999995"/>
    <n v="37.700000000000045"/>
    <n v="0.94015873015873008"/>
    <m/>
    <m/>
    <n v="580"/>
    <n v="592.29999999999995"/>
    <n v="12.299999999999955"/>
    <n v="0.97879310344827597"/>
    <m/>
    <m/>
  </r>
  <r>
    <x v="0"/>
    <x v="1"/>
    <x v="0"/>
    <d v="2021-12-06T00:00:00"/>
    <d v="2021-12-12T00:00:00"/>
    <x v="1"/>
    <x v="6"/>
    <x v="24"/>
    <s v="W50"/>
    <x v="24"/>
    <s v="TPCECL038"/>
    <m/>
    <s v="Domestic"/>
    <x v="3"/>
    <x v="8"/>
    <s v="Vi"/>
    <x v="0"/>
    <n v="0"/>
    <n v="1500"/>
    <n v="1500"/>
    <n v="0"/>
    <m/>
    <m/>
    <n v="1610"/>
    <n v="1500"/>
    <n v="110"/>
    <n v="0.93167701863354035"/>
    <m/>
    <m/>
  </r>
  <r>
    <x v="0"/>
    <x v="1"/>
    <x v="0"/>
    <d v="2021-12-06T00:00:00"/>
    <d v="2021-12-12T00:00:00"/>
    <x v="1"/>
    <x v="6"/>
    <x v="24"/>
    <s v="W50"/>
    <x v="24"/>
    <s v="TPCECL042"/>
    <m/>
    <s v="Domestic"/>
    <x v="3"/>
    <x v="8"/>
    <s v="Vi"/>
    <x v="0"/>
    <n v="300"/>
    <n v="300"/>
    <n v="0"/>
    <n v="1"/>
    <m/>
    <m/>
    <n v="300"/>
    <n v="300"/>
    <n v="0"/>
    <n v="1"/>
    <m/>
    <m/>
  </r>
  <r>
    <x v="0"/>
    <x v="1"/>
    <x v="0"/>
    <d v="2021-12-06T00:00:00"/>
    <d v="2021-12-12T00:00:00"/>
    <x v="1"/>
    <x v="6"/>
    <x v="24"/>
    <s v="W50"/>
    <x v="24"/>
    <s v="TPCECL043"/>
    <m/>
    <s v="Domestic"/>
    <x v="3"/>
    <x v="8"/>
    <s v="Vi"/>
    <x v="0"/>
    <n v="0"/>
    <n v="0"/>
    <n v="0"/>
    <n v="0"/>
    <m/>
    <m/>
    <n v="0"/>
    <n v="0"/>
    <n v="0"/>
    <n v="0"/>
    <m/>
    <m/>
  </r>
  <r>
    <x v="0"/>
    <x v="1"/>
    <x v="0"/>
    <d v="2021-12-06T00:00:00"/>
    <d v="2021-12-12T00:00:00"/>
    <x v="1"/>
    <x v="6"/>
    <x v="24"/>
    <s v="W50"/>
    <x v="24"/>
    <s v="TPCECL044"/>
    <m/>
    <s v="Domestic"/>
    <x v="3"/>
    <x v="8"/>
    <s v="Vi"/>
    <x v="0"/>
    <n v="479"/>
    <n v="483"/>
    <n v="4"/>
    <n v="0.99164926931106467"/>
    <m/>
    <m/>
    <n v="479"/>
    <n v="483"/>
    <n v="4"/>
    <n v="0.99164926931106467"/>
    <m/>
    <m/>
  </r>
  <r>
    <x v="0"/>
    <x v="1"/>
    <x v="0"/>
    <d v="2021-12-06T00:00:00"/>
    <d v="2021-12-12T00:00:00"/>
    <x v="1"/>
    <x v="6"/>
    <x v="24"/>
    <s v="W50"/>
    <x v="24"/>
    <s v="TPCECL045"/>
    <m/>
    <s v="Domestic"/>
    <x v="3"/>
    <x v="8"/>
    <s v="Vi"/>
    <x v="0"/>
    <n v="0"/>
    <n v="0"/>
    <n v="0"/>
    <n v="0"/>
    <m/>
    <m/>
    <n v="0"/>
    <n v="0"/>
    <n v="0"/>
    <n v="0"/>
    <m/>
    <m/>
  </r>
  <r>
    <x v="0"/>
    <x v="1"/>
    <x v="0"/>
    <d v="2021-12-06T00:00:00"/>
    <d v="2021-12-12T00:00:00"/>
    <x v="1"/>
    <x v="6"/>
    <x v="24"/>
    <s v="W50"/>
    <x v="24"/>
    <s v="TPCECL046"/>
    <m/>
    <s v="Domestic"/>
    <x v="3"/>
    <x v="8"/>
    <s v="Vi"/>
    <x v="0"/>
    <n v="976"/>
    <n v="947"/>
    <n v="29"/>
    <n v="0.97028688524590168"/>
    <m/>
    <m/>
    <n v="976"/>
    <n v="947"/>
    <n v="29"/>
    <n v="0.97028688524590168"/>
    <m/>
    <m/>
  </r>
  <r>
    <x v="0"/>
    <x v="1"/>
    <x v="0"/>
    <d v="2021-12-06T00:00:00"/>
    <d v="2021-12-12T00:00:00"/>
    <x v="1"/>
    <x v="6"/>
    <x v="24"/>
    <s v="W50"/>
    <x v="24"/>
    <s v="TPCECLT39"/>
    <m/>
    <s v="Domestic"/>
    <x v="3"/>
    <x v="8"/>
    <s v="Vi"/>
    <x v="0"/>
    <n v="3250"/>
    <n v="1189"/>
    <n v="2061"/>
    <n v="0.36584615384615382"/>
    <m/>
    <m/>
    <n v="1200"/>
    <n v="1189"/>
    <n v="11"/>
    <n v="0.99083333333333334"/>
    <m/>
    <m/>
  </r>
  <r>
    <x v="0"/>
    <x v="1"/>
    <x v="0"/>
    <d v="2021-12-06T00:00:00"/>
    <d v="2021-12-12T00:00:00"/>
    <x v="1"/>
    <x v="6"/>
    <x v="24"/>
    <s v="W50"/>
    <x v="24"/>
    <s v="TPCECV001"/>
    <m/>
    <s v="Domestic"/>
    <x v="3"/>
    <x v="7"/>
    <s v="Ba"/>
    <x v="6"/>
    <n v="500"/>
    <n v="1020"/>
    <n v="520"/>
    <n v="0"/>
    <m/>
    <m/>
    <n v="1000"/>
    <n v="1020"/>
    <n v="20"/>
    <n v="0.98"/>
    <m/>
    <m/>
  </r>
  <r>
    <x v="0"/>
    <x v="1"/>
    <x v="0"/>
    <d v="2021-12-06T00:00:00"/>
    <d v="2021-12-12T00:00:00"/>
    <x v="1"/>
    <x v="6"/>
    <x v="24"/>
    <s v="W50"/>
    <x v="24"/>
    <s v="TPCECV002"/>
    <m/>
    <s v="Domestic"/>
    <x v="3"/>
    <x v="7"/>
    <s v="Ba"/>
    <x v="6"/>
    <n v="200"/>
    <n v="521"/>
    <n v="321"/>
    <n v="0"/>
    <m/>
    <m/>
    <n v="400"/>
    <n v="521"/>
    <n v="121"/>
    <n v="0.69750000000000001"/>
    <m/>
    <m/>
  </r>
  <r>
    <x v="0"/>
    <x v="1"/>
    <x v="0"/>
    <d v="2021-12-06T00:00:00"/>
    <d v="2021-12-12T00:00:00"/>
    <x v="1"/>
    <x v="6"/>
    <x v="24"/>
    <s v="W50"/>
    <x v="24"/>
    <s v="TPCECV022"/>
    <m/>
    <s v="Domestic"/>
    <x v="3"/>
    <x v="7"/>
    <s v="Ba"/>
    <x v="6"/>
    <n v="8000"/>
    <n v="7769"/>
    <n v="231"/>
    <n v="0.97112500000000002"/>
    <m/>
    <m/>
    <n v="7300"/>
    <n v="7769"/>
    <n v="469"/>
    <n v="0.93575342465753431"/>
    <m/>
    <m/>
  </r>
  <r>
    <x v="0"/>
    <x v="1"/>
    <x v="0"/>
    <d v="2021-12-06T00:00:00"/>
    <d v="2021-12-12T00:00:00"/>
    <x v="1"/>
    <x v="6"/>
    <x v="24"/>
    <s v="W50"/>
    <x v="24"/>
    <s v="TPCELT001"/>
    <m/>
    <s v="Domestic"/>
    <x v="3"/>
    <x v="7"/>
    <s v="Ba"/>
    <x v="0"/>
    <n v="1300"/>
    <n v="0"/>
    <n v="1300"/>
    <n v="0"/>
    <m/>
    <m/>
    <n v="800"/>
    <n v="0"/>
    <n v="800"/>
    <n v="0"/>
    <m/>
    <m/>
  </r>
  <r>
    <x v="0"/>
    <x v="1"/>
    <x v="0"/>
    <d v="2021-12-06T00:00:00"/>
    <d v="2021-12-12T00:00:00"/>
    <x v="1"/>
    <x v="6"/>
    <x v="24"/>
    <s v="W50"/>
    <x v="24"/>
    <s v="TPCEMM001"/>
    <m/>
    <s v="Domestic"/>
    <x v="3"/>
    <x v="9"/>
    <s v="Me"/>
    <x v="0"/>
    <n v="600"/>
    <n v="611"/>
    <n v="11"/>
    <n v="0.98166666666666669"/>
    <m/>
    <m/>
    <n v="600"/>
    <n v="611"/>
    <n v="11"/>
    <n v="0.98166666666666669"/>
    <m/>
    <m/>
  </r>
  <r>
    <x v="0"/>
    <x v="1"/>
    <x v="0"/>
    <d v="2021-12-06T00:00:00"/>
    <d v="2021-12-12T00:00:00"/>
    <x v="1"/>
    <x v="6"/>
    <x v="24"/>
    <s v="W50"/>
    <x v="24"/>
    <s v="TPCEMM003"/>
    <m/>
    <s v="Domestic"/>
    <x v="3"/>
    <x v="9"/>
    <s v="Me"/>
    <x v="0"/>
    <n v="0"/>
    <n v="0"/>
    <n v="0"/>
    <n v="0"/>
    <m/>
    <m/>
    <n v="0"/>
    <n v="0"/>
    <n v="0"/>
    <n v="0"/>
    <m/>
    <m/>
  </r>
  <r>
    <x v="0"/>
    <x v="1"/>
    <x v="0"/>
    <d v="2021-12-06T00:00:00"/>
    <d v="2021-12-12T00:00:00"/>
    <x v="1"/>
    <x v="6"/>
    <x v="24"/>
    <s v="W50"/>
    <x v="24"/>
    <s v="TPCTOHYB01"/>
    <m/>
    <s v="Domestic"/>
    <x v="3"/>
    <x v="2"/>
    <s v="Re"/>
    <x v="0"/>
    <n v="2600"/>
    <n v="760"/>
    <n v="1840"/>
    <n v="0.29230769230769227"/>
    <m/>
    <m/>
    <n v="1400"/>
    <n v="760"/>
    <n v="640"/>
    <n v="0.54285714285714293"/>
    <m/>
    <m/>
  </r>
  <r>
    <x v="0"/>
    <x v="1"/>
    <x v="0"/>
    <d v="2021-12-06T00:00:00"/>
    <d v="2021-12-12T00:00:00"/>
    <x v="1"/>
    <x v="6"/>
    <x v="24"/>
    <s v="W50"/>
    <x v="24"/>
    <s v="TPCTOHYB02"/>
    <m/>
    <s v="Domestic"/>
    <x v="3"/>
    <x v="2"/>
    <s v="Re"/>
    <x v="0"/>
    <n v="2380"/>
    <n v="2357"/>
    <n v="23"/>
    <n v="0.99033613445378155"/>
    <m/>
    <m/>
    <n v="2380"/>
    <n v="2357"/>
    <n v="23"/>
    <n v="0.99033613445378155"/>
    <m/>
    <m/>
  </r>
  <r>
    <x v="0"/>
    <x v="1"/>
    <x v="0"/>
    <d v="2021-12-06T00:00:00"/>
    <d v="2021-12-12T00:00:00"/>
    <x v="1"/>
    <x v="6"/>
    <x v="24"/>
    <s v="W50"/>
    <x v="24"/>
    <s v="TPCTOHYB04"/>
    <m/>
    <s v="Domestic"/>
    <x v="3"/>
    <x v="2"/>
    <s v="Re"/>
    <x v="0"/>
    <n v="0"/>
    <n v="1689.2"/>
    <n v="1689.2"/>
    <n v="0"/>
    <m/>
    <m/>
    <n v="1800"/>
    <n v="1689.2"/>
    <n v="110.79999999999995"/>
    <n v="0.93844444444444441"/>
    <m/>
    <m/>
  </r>
  <r>
    <x v="0"/>
    <x v="1"/>
    <x v="0"/>
    <d v="2021-12-06T00:00:00"/>
    <d v="2021-12-12T00:00:00"/>
    <x v="1"/>
    <x v="6"/>
    <x v="24"/>
    <s v="W50"/>
    <x v="24"/>
    <s v="11VMB00342"/>
    <m/>
    <s v="Export"/>
    <x v="5"/>
    <x v="2"/>
    <s v=""/>
    <x v="4"/>
    <n v="3000"/>
    <n v="1663.2"/>
    <n v="1336.8"/>
    <n v="0.5544"/>
    <m/>
    <m/>
    <n v="3000"/>
    <n v="1663.2"/>
    <n v="1336.8"/>
    <n v="0.5544"/>
    <m/>
    <m/>
  </r>
  <r>
    <x v="0"/>
    <x v="1"/>
    <x v="0"/>
    <d v="2021-12-06T00:00:00"/>
    <d v="2021-12-12T00:00:00"/>
    <x v="1"/>
    <x v="6"/>
    <x v="24"/>
    <s v="W50"/>
    <x v="24"/>
    <s v="11VMB00343"/>
    <m/>
    <s v="Domestic"/>
    <x v="5"/>
    <x v="2"/>
    <s v="Ri"/>
    <x v="4"/>
    <n v="1000"/>
    <n v="790"/>
    <n v="210"/>
    <n v="0.79"/>
    <m/>
    <m/>
    <n v="1000"/>
    <n v="790"/>
    <n v="210"/>
    <n v="0.79"/>
    <m/>
    <m/>
  </r>
  <r>
    <x v="0"/>
    <x v="1"/>
    <x v="0"/>
    <d v="2021-12-06T00:00:00"/>
    <d v="2021-12-12T00:00:00"/>
    <x v="1"/>
    <x v="6"/>
    <x v="24"/>
    <s v="W50"/>
    <x v="24"/>
    <s v="11VMB00344"/>
    <m/>
    <s v="Export"/>
    <x v="5"/>
    <x v="2"/>
    <s v="Ri"/>
    <x v="4"/>
    <n v="5000"/>
    <n v="0"/>
    <n v="5000"/>
    <n v="0"/>
    <m/>
    <m/>
    <n v="5000"/>
    <n v="0"/>
    <n v="5000"/>
    <n v="0"/>
    <m/>
    <m/>
  </r>
  <r>
    <x v="0"/>
    <x v="1"/>
    <x v="0"/>
    <d v="2021-12-06T00:00:00"/>
    <d v="2021-12-12T00:00:00"/>
    <x v="1"/>
    <x v="6"/>
    <x v="24"/>
    <s v="W50"/>
    <x v="24"/>
    <s v="11VMB00345"/>
    <m/>
    <s v="Domestic"/>
    <x v="5"/>
    <x v="2"/>
    <s v=""/>
    <x v="4"/>
    <n v="500"/>
    <n v="0"/>
    <n v="500"/>
    <n v="0"/>
    <m/>
    <m/>
    <n v="500"/>
    <n v="0"/>
    <n v="500"/>
    <n v="0"/>
    <m/>
    <m/>
  </r>
  <r>
    <x v="0"/>
    <x v="1"/>
    <x v="0"/>
    <d v="2021-12-06T00:00:00"/>
    <d v="2021-12-12T00:00:00"/>
    <x v="1"/>
    <x v="6"/>
    <x v="24"/>
    <s v="W50"/>
    <x v="24"/>
    <s v="11VMB00405"/>
    <m/>
    <s v="Domestic"/>
    <x v="5"/>
    <x v="10"/>
    <s v=""/>
    <x v="1"/>
    <n v="0"/>
    <n v="0"/>
    <n v="0"/>
    <n v="0"/>
    <m/>
    <m/>
    <n v="0"/>
    <n v="0"/>
    <n v="0"/>
    <n v="0"/>
    <m/>
    <m/>
  </r>
  <r>
    <x v="0"/>
    <x v="1"/>
    <x v="0"/>
    <d v="2021-12-06T00:00:00"/>
    <d v="2021-12-12T00:00:00"/>
    <x v="1"/>
    <x v="6"/>
    <x v="24"/>
    <s v="W50"/>
    <x v="24"/>
    <s v="11VMB00406"/>
    <m/>
    <s v="Domestic"/>
    <x v="5"/>
    <x v="10"/>
    <s v="Co"/>
    <x v="1"/>
    <n v="0"/>
    <n v="5744"/>
    <n v="5744"/>
    <n v="0"/>
    <m/>
    <m/>
    <n v="5550"/>
    <n v="5744"/>
    <n v="194"/>
    <n v="0.96504504504504507"/>
    <m/>
    <m/>
  </r>
  <r>
    <x v="0"/>
    <x v="1"/>
    <x v="0"/>
    <d v="2021-12-06T00:00:00"/>
    <d v="2021-12-12T00:00:00"/>
    <x v="1"/>
    <x v="6"/>
    <x v="24"/>
    <s v="W50"/>
    <x v="24"/>
    <s v="11VMB00408"/>
    <m/>
    <s v="Domestic"/>
    <x v="5"/>
    <x v="10"/>
    <s v="Co"/>
    <x v="1"/>
    <n v="0"/>
    <n v="0"/>
    <n v="0"/>
    <n v="0"/>
    <m/>
    <m/>
    <n v="0"/>
    <n v="0"/>
    <n v="0"/>
    <n v="0"/>
    <m/>
    <m/>
  </r>
  <r>
    <x v="0"/>
    <x v="1"/>
    <x v="0"/>
    <d v="2021-12-06T00:00:00"/>
    <d v="2021-12-12T00:00:00"/>
    <x v="1"/>
    <x v="6"/>
    <x v="24"/>
    <s v="W50"/>
    <x v="24"/>
    <s v="11VMB00409"/>
    <m/>
    <s v="Domestic"/>
    <x v="5"/>
    <x v="10"/>
    <s v=""/>
    <x v="1"/>
    <n v="4500"/>
    <n v="4360"/>
    <n v="140"/>
    <n v="0.96888888888888891"/>
    <m/>
    <m/>
    <n v="4500"/>
    <n v="4360"/>
    <n v="140"/>
    <n v="0.96888888888888891"/>
    <m/>
    <m/>
  </r>
  <r>
    <x v="0"/>
    <x v="1"/>
    <x v="0"/>
    <d v="2021-12-06T00:00:00"/>
    <d v="2021-12-12T00:00:00"/>
    <x v="1"/>
    <x v="6"/>
    <x v="24"/>
    <s v="W50"/>
    <x v="24"/>
    <s v="12EUR00003"/>
    <m/>
    <s v="Export"/>
    <x v="5"/>
    <x v="10"/>
    <s v=""/>
    <x v="1"/>
    <n v="1574"/>
    <n v="0"/>
    <n v="1574"/>
    <n v="0"/>
    <m/>
    <m/>
    <n v="0"/>
    <n v="0"/>
    <n v="0"/>
    <n v="0"/>
    <m/>
    <m/>
  </r>
  <r>
    <x v="0"/>
    <x v="1"/>
    <x v="0"/>
    <d v="2021-12-06T00:00:00"/>
    <d v="2021-12-12T00:00:00"/>
    <x v="1"/>
    <x v="6"/>
    <x v="24"/>
    <s v="W50"/>
    <x v="24"/>
    <s v="12EUR00004"/>
    <m/>
    <s v="Export"/>
    <x v="5"/>
    <x v="10"/>
    <s v=""/>
    <x v="1"/>
    <n v="0"/>
    <n v="0"/>
    <n v="0"/>
    <n v="0"/>
    <m/>
    <m/>
    <n v="0"/>
    <n v="0"/>
    <n v="0"/>
    <n v="0"/>
    <m/>
    <m/>
  </r>
  <r>
    <x v="0"/>
    <x v="1"/>
    <x v="0"/>
    <d v="2021-12-06T00:00:00"/>
    <d v="2021-12-12T00:00:00"/>
    <x v="1"/>
    <x v="6"/>
    <x v="24"/>
    <s v="W50"/>
    <x v="24"/>
    <s v="12EUR00005"/>
    <m/>
    <s v="Export"/>
    <x v="5"/>
    <x v="10"/>
    <s v=""/>
    <x v="1"/>
    <n v="1574"/>
    <n v="0"/>
    <n v="1574"/>
    <n v="0"/>
    <m/>
    <m/>
    <n v="0"/>
    <n v="0"/>
    <n v="0"/>
    <n v="0"/>
    <m/>
    <m/>
  </r>
  <r>
    <x v="0"/>
    <x v="1"/>
    <x v="0"/>
    <d v="2021-12-06T00:00:00"/>
    <d v="2021-12-12T00:00:00"/>
    <x v="1"/>
    <x v="6"/>
    <x v="24"/>
    <s v="W50"/>
    <x v="24"/>
    <s v="12EUR00006"/>
    <m/>
    <s v="Export"/>
    <x v="5"/>
    <x v="10"/>
    <s v=""/>
    <x v="1"/>
    <n v="1574"/>
    <n v="0"/>
    <n v="1574"/>
    <n v="0"/>
    <m/>
    <m/>
    <n v="0"/>
    <n v="0"/>
    <n v="0"/>
    <n v="0"/>
    <m/>
    <m/>
  </r>
  <r>
    <x v="0"/>
    <x v="1"/>
    <x v="0"/>
    <d v="2021-12-06T00:00:00"/>
    <d v="2021-12-12T00:00:00"/>
    <x v="1"/>
    <x v="6"/>
    <x v="24"/>
    <s v="W50"/>
    <x v="24"/>
    <s v="TPCECC004"/>
    <m/>
    <s v="Domestic"/>
    <x v="5"/>
    <x v="10"/>
    <s v="Co"/>
    <x v="0"/>
    <n v="600"/>
    <n v="0"/>
    <n v="600"/>
    <n v="0"/>
    <m/>
    <m/>
    <n v="600"/>
    <n v="0"/>
    <n v="600"/>
    <n v="0"/>
    <m/>
    <m/>
  </r>
  <r>
    <x v="0"/>
    <x v="1"/>
    <x v="0"/>
    <d v="2021-12-06T00:00:00"/>
    <d v="2021-12-12T00:00:00"/>
    <x v="1"/>
    <x v="6"/>
    <x v="24"/>
    <s v="W50"/>
    <x v="24"/>
    <s v="TPCECC005"/>
    <m/>
    <s v="Domestic"/>
    <x v="5"/>
    <x v="10"/>
    <s v="Co"/>
    <x v="0"/>
    <n v="2000"/>
    <n v="791.7"/>
    <n v="1208.3"/>
    <n v="0.39585000000000004"/>
    <m/>
    <m/>
    <n v="2000"/>
    <n v="791.7"/>
    <n v="1208.3"/>
    <n v="0.39585000000000004"/>
    <m/>
    <m/>
  </r>
  <r>
    <x v="0"/>
    <x v="1"/>
    <x v="0"/>
    <d v="2021-12-06T00:00:00"/>
    <d v="2021-12-12T00:00:00"/>
    <x v="1"/>
    <x v="6"/>
    <x v="24"/>
    <s v="W50"/>
    <x v="24"/>
    <s v="TPCECC007"/>
    <m/>
    <s v="Domestic"/>
    <x v="5"/>
    <x v="10"/>
    <s v="Co"/>
    <x v="0"/>
    <n v="1000"/>
    <n v="0"/>
    <n v="1000"/>
    <n v="0"/>
    <m/>
    <m/>
    <n v="1000"/>
    <n v="0"/>
    <n v="1000"/>
    <n v="0"/>
    <m/>
    <m/>
  </r>
  <r>
    <x v="0"/>
    <x v="1"/>
    <x v="0"/>
    <d v="2021-12-06T00:00:00"/>
    <d v="2021-12-12T00:00:00"/>
    <x v="1"/>
    <x v="6"/>
    <x v="24"/>
    <s v="W50"/>
    <x v="24"/>
    <s v="TRCEOL009"/>
    <m/>
    <s v="Domestic"/>
    <x v="6"/>
    <x v="3"/>
    <s v="Te"/>
    <x v="0"/>
    <n v="0"/>
    <n v="0"/>
    <n v="0"/>
    <n v="0"/>
    <m/>
    <m/>
    <n v="0"/>
    <n v="0"/>
    <n v="0"/>
    <n v="0"/>
    <m/>
    <m/>
  </r>
  <r>
    <x v="0"/>
    <x v="1"/>
    <x v="0"/>
    <d v="2021-12-06T00:00:00"/>
    <d v="2021-12-12T00:00:00"/>
    <x v="1"/>
    <x v="6"/>
    <x v="24"/>
    <s v="W50"/>
    <x v="24"/>
    <s v="TRCEOL024"/>
    <m/>
    <s v="Domestic"/>
    <x v="6"/>
    <x v="3"/>
    <s v="Te"/>
    <x v="0"/>
    <n v="840"/>
    <n v="712.8"/>
    <n v="127.20000000000005"/>
    <n v="0.84857142857142853"/>
    <m/>
    <m/>
    <n v="840"/>
    <n v="712.8"/>
    <n v="127.20000000000005"/>
    <n v="0.84857142857142853"/>
    <m/>
    <m/>
  </r>
  <r>
    <x v="0"/>
    <x v="1"/>
    <x v="0"/>
    <d v="2021-12-06T00:00:00"/>
    <d v="2021-12-12T00:00:00"/>
    <x v="1"/>
    <x v="6"/>
    <x v="24"/>
    <s v="W50"/>
    <x v="24"/>
    <s v="TRCEOL032"/>
    <m/>
    <s v="Domestic"/>
    <x v="6"/>
    <x v="3"/>
    <s v=""/>
    <x v="0"/>
    <n v="0"/>
    <n v="0"/>
    <n v="0"/>
    <n v="0"/>
    <m/>
    <m/>
    <n v="0"/>
    <n v="0"/>
    <n v="0"/>
    <n v="0"/>
    <m/>
    <m/>
  </r>
  <r>
    <x v="0"/>
    <x v="1"/>
    <x v="0"/>
    <d v="2021-12-06T00:00:00"/>
    <d v="2021-12-12T00:00:00"/>
    <x v="1"/>
    <x v="6"/>
    <x v="24"/>
    <s v="W50"/>
    <x v="24"/>
    <s v="TRCEOL033"/>
    <m/>
    <s v="Domestic"/>
    <x v="6"/>
    <x v="3"/>
    <s v="Te"/>
    <x v="0"/>
    <n v="1800"/>
    <n v="940"/>
    <n v="860"/>
    <n v="0.52222222222222214"/>
    <m/>
    <m/>
    <n v="1800"/>
    <n v="940"/>
    <n v="860"/>
    <n v="0.52222222222222214"/>
    <m/>
    <m/>
  </r>
  <r>
    <x v="0"/>
    <x v="1"/>
    <x v="0"/>
    <d v="2021-12-06T00:00:00"/>
    <d v="2021-12-12T00:00:00"/>
    <x v="1"/>
    <x v="6"/>
    <x v="24"/>
    <s v="W50"/>
    <x v="24"/>
    <s v="TRCEOL035"/>
    <m/>
    <s v="Domestic"/>
    <x v="6"/>
    <x v="3"/>
    <s v="Te"/>
    <x v="0"/>
    <n v="0"/>
    <n v="432"/>
    <n v="432"/>
    <n v="0"/>
    <m/>
    <m/>
    <n v="0"/>
    <n v="432"/>
    <n v="432"/>
    <n v="0"/>
    <m/>
    <m/>
  </r>
  <r>
    <x v="0"/>
    <x v="1"/>
    <x v="0"/>
    <d v="2021-12-06T00:00:00"/>
    <d v="2021-12-12T00:00:00"/>
    <x v="1"/>
    <x v="6"/>
    <x v="24"/>
    <s v="W50"/>
    <x v="24"/>
    <s v="TRCEOL037"/>
    <m/>
    <s v="Domestic"/>
    <x v="6"/>
    <x v="3"/>
    <s v=""/>
    <x v="0"/>
    <n v="0"/>
    <n v="0"/>
    <n v="0"/>
    <n v="0"/>
    <m/>
    <m/>
    <n v="0"/>
    <n v="0"/>
    <n v="0"/>
    <n v="0"/>
    <m/>
    <m/>
  </r>
  <r>
    <x v="0"/>
    <x v="1"/>
    <x v="0"/>
    <d v="2021-12-06T00:00:00"/>
    <d v="2021-12-12T00:00:00"/>
    <x v="1"/>
    <x v="6"/>
    <x v="24"/>
    <s v="W50"/>
    <x v="24"/>
    <s v="TRCEOL039"/>
    <m/>
    <s v="Domestic"/>
    <x v="6"/>
    <x v="3"/>
    <s v="Te"/>
    <x v="0"/>
    <n v="140"/>
    <n v="199.20000000000002"/>
    <n v="59.200000000000017"/>
    <n v="0.57714285714285696"/>
    <m/>
    <m/>
    <n v="140"/>
    <n v="199.20000000000002"/>
    <n v="59.200000000000017"/>
    <n v="0.57714285714285696"/>
    <m/>
    <m/>
  </r>
  <r>
    <x v="0"/>
    <x v="1"/>
    <x v="0"/>
    <d v="2021-12-06T00:00:00"/>
    <d v="2021-12-12T00:00:00"/>
    <x v="1"/>
    <x v="6"/>
    <x v="24"/>
    <s v="W50"/>
    <x v="24"/>
    <s v="TPCESO003"/>
    <m/>
    <s v="Domestic"/>
    <x v="7"/>
    <x v="5"/>
    <s v=""/>
    <x v="0"/>
    <n v="0"/>
    <n v="0"/>
    <n v="0"/>
    <n v="0"/>
    <m/>
    <m/>
    <n v="0"/>
    <n v="0"/>
    <n v="0"/>
    <n v="0"/>
    <m/>
    <m/>
  </r>
  <r>
    <x v="0"/>
    <x v="1"/>
    <x v="0"/>
    <d v="2021-12-06T00:00:00"/>
    <d v="2021-12-12T00:00:00"/>
    <x v="1"/>
    <x v="6"/>
    <x v="24"/>
    <s v="W50"/>
    <x v="24"/>
    <s v="TPCESO004"/>
    <m/>
    <s v="Domestic"/>
    <x v="7"/>
    <x v="5"/>
    <s v=""/>
    <x v="0"/>
    <n v="0"/>
    <n v="0"/>
    <n v="0"/>
    <n v="0"/>
    <m/>
    <m/>
    <n v="0"/>
    <n v="0"/>
    <n v="0"/>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3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location ref="E27:N44" firstHeaderRow="0" firstDataRow="1" firstDataCol="2" rowPageCount="2" colPageCount="1"/>
  <pivotFields count="32">
    <pivotField axis="axisPage" compact="0" outline="0" showAll="0">
      <items count="3">
        <item x="0"/>
        <item x="1"/>
        <item t="default"/>
      </items>
    </pivotField>
    <pivotField compact="0" outline="0" showAll="0"/>
    <pivotField axis="axisPage" compact="0" outline="0" showAll="0">
      <items count="2">
        <item x="0"/>
        <item t="default"/>
      </items>
    </pivotField>
    <pivotField compact="0" numFmtId="14" outline="0" showAll="0"/>
    <pivotField compact="0" numFmtId="14" outline="0" showAll="0"/>
    <pivotField compact="0" numFmtId="1" outline="0" showAll="0"/>
    <pivotField compact="0" numFmtId="1" outline="0" showAll="0"/>
    <pivotField compact="0" numFmtId="1" outline="0" showAll="0"/>
    <pivotField compact="0" outline="0" showAll="0"/>
    <pivotField compact="0" outline="0" showAll="0"/>
    <pivotField compact="0" outline="0" showAll="0"/>
    <pivotField compact="0" outline="0" showAll="0"/>
    <pivotField compact="0" outline="0" showAll="0"/>
    <pivotField axis="axisRow" compact="0" outline="0" showAll="0">
      <items count="9">
        <item x="2"/>
        <item x="4"/>
        <item x="6"/>
        <item x="7"/>
        <item x="0"/>
        <item x="1"/>
        <item x="3"/>
        <item x="5"/>
        <item t="default"/>
      </items>
    </pivotField>
    <pivotField compact="0" outline="0" showAll="0"/>
    <pivotField compact="0" outline="0" showAll="0"/>
    <pivotField axis="axisRow" compact="0" outline="0" showAll="0">
      <items count="9">
        <item x="0"/>
        <item x="1"/>
        <item sd="0" x="2"/>
        <item sd="0" x="3"/>
        <item sd="0" x="4"/>
        <item x="5"/>
        <item x="6"/>
        <item x="7"/>
        <item t="default"/>
      </items>
    </pivotField>
    <pivotField dataField="1" compact="0" outline="0" showAll="0"/>
    <pivotField dataField="1" compact="0" outline="0" showAll="0"/>
    <pivotField dataField="1" compact="0" numFmtId="165" outline="0" showAll="0"/>
    <pivotField compact="0" numFmtId="9" outline="0" showAll="0"/>
    <pivotField compact="0" outline="0" showAll="0"/>
    <pivotField compact="0" outline="0" showAll="0"/>
    <pivotField dataField="1" compact="0" outline="0" showAll="0"/>
    <pivotField dataField="1" compact="0" numFmtId="165" outline="0" showAll="0"/>
    <pivotField dataField="1" compact="0" numFmtId="165" outline="0" showAll="0"/>
    <pivotField compact="0" numFmtId="9" outline="0" showAll="0"/>
    <pivotField compact="0" outline="0" showAll="0"/>
    <pivotField compact="0" outline="0" showAl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s>
  <rowFields count="2">
    <field x="16"/>
    <field x="13"/>
  </rowFields>
  <rowItems count="17">
    <i>
      <x/>
      <x/>
    </i>
    <i r="1">
      <x v="2"/>
    </i>
    <i r="1">
      <x v="4"/>
    </i>
    <i r="1">
      <x v="6"/>
    </i>
    <i r="1">
      <x v="7"/>
    </i>
    <i t="default">
      <x/>
    </i>
    <i>
      <x v="1"/>
      <x v="1"/>
    </i>
    <i r="1">
      <x v="4"/>
    </i>
    <i r="1">
      <x v="5"/>
    </i>
    <i r="1">
      <x v="7"/>
    </i>
    <i t="default">
      <x v="1"/>
    </i>
    <i>
      <x v="2"/>
    </i>
    <i>
      <x v="3"/>
    </i>
    <i>
      <x v="4"/>
    </i>
    <i>
      <x v="5"/>
      <x v="7"/>
    </i>
    <i t="default">
      <x v="5"/>
    </i>
    <i t="grand">
      <x/>
    </i>
  </rowItems>
  <colFields count="1">
    <field x="-2"/>
  </colFields>
  <colItems count="8">
    <i>
      <x/>
    </i>
    <i i="1">
      <x v="1"/>
    </i>
    <i i="2">
      <x v="2"/>
    </i>
    <i i="3">
      <x v="3"/>
    </i>
    <i i="4">
      <x v="4"/>
    </i>
    <i i="5">
      <x v="5"/>
    </i>
    <i i="6">
      <x v="6"/>
    </i>
    <i i="7">
      <x v="7"/>
    </i>
  </colItems>
  <pageFields count="2">
    <pageField fld="0" item="1" hier="-1"/>
    <pageField fld="2" item="0" hier="-1"/>
  </pageFields>
  <dataFields count="8">
    <dataField name="1st Plan" fld="17" baseField="13" baseItem="0" numFmtId="165"/>
    <dataField name="Actual" fld="18" baseField="13" baseItem="0" numFmtId="165"/>
    <dataField name="Absolute Difference (1st &amp; Actual)" fld="19" baseField="13" baseItem="1" numFmtId="165"/>
    <dataField name="OR" fld="29" baseField="13" baseItem="0" numFmtId="173"/>
    <dataField name="Revised Plan" fld="23" baseField="13" baseItem="0" numFmtId="165"/>
    <dataField name="Actual " fld="24" baseField="13" baseItem="0" numFmtId="165"/>
    <dataField name="Absolute Difference (Revised &amp; Actual)" fld="25" baseField="13" baseItem="0" numFmtId="165"/>
    <dataField name="ProdR" fld="30" baseField="13" baseItem="0" numFmtId="173"/>
  </dataFields>
  <formats count="31">
    <format dxfId="320">
      <pivotArea field="16" type="button" dataOnly="0" labelOnly="1" outline="0" axis="axisRow" fieldPosition="0"/>
    </format>
    <format dxfId="319">
      <pivotArea field="13" type="button" dataOnly="0" labelOnly="1" outline="0" axis="axisRow" fieldPosition="1"/>
    </format>
    <format dxfId="318">
      <pivotArea dataOnly="0" labelOnly="1" outline="0" fieldPosition="0">
        <references count="1">
          <reference field="4294967294" count="8">
            <x v="0"/>
            <x v="1"/>
            <x v="2"/>
            <x v="3"/>
            <x v="4"/>
            <x v="5"/>
            <x v="6"/>
            <x v="7"/>
          </reference>
        </references>
      </pivotArea>
    </format>
    <format dxfId="317">
      <pivotArea field="16" type="button" dataOnly="0" labelOnly="1" outline="0" axis="axisRow" fieldPosition="0"/>
    </format>
    <format dxfId="316">
      <pivotArea field="13" type="button" dataOnly="0" labelOnly="1" outline="0" axis="axisRow" fieldPosition="1"/>
    </format>
    <format dxfId="315">
      <pivotArea dataOnly="0" labelOnly="1" outline="0" fieldPosition="0">
        <references count="1">
          <reference field="4294967294" count="8">
            <x v="0"/>
            <x v="1"/>
            <x v="2"/>
            <x v="3"/>
            <x v="4"/>
            <x v="5"/>
            <x v="6"/>
            <x v="7"/>
          </reference>
        </references>
      </pivotArea>
    </format>
    <format dxfId="314">
      <pivotArea outline="0" fieldPosition="0">
        <references count="1">
          <reference field="4294967294" count="1">
            <x v="5"/>
          </reference>
        </references>
      </pivotArea>
    </format>
    <format dxfId="313">
      <pivotArea outline="0" fieldPosition="0">
        <references count="1">
          <reference field="4294967294" count="1">
            <x v="6"/>
          </reference>
        </references>
      </pivotArea>
    </format>
    <format dxfId="312">
      <pivotArea dataOnly="0" labelOnly="1" outline="0" fieldPosition="0">
        <references count="1">
          <reference field="4294967294" count="4">
            <x v="4"/>
            <x v="5"/>
            <x v="6"/>
            <x v="7"/>
          </reference>
        </references>
      </pivotArea>
    </format>
    <format dxfId="311">
      <pivotArea dataOnly="0" outline="0" fieldPosition="0">
        <references count="2">
          <reference field="2" count="1" selected="0">
            <x v="0"/>
          </reference>
          <reference field="16" count="0" defaultSubtotal="1"/>
        </references>
      </pivotArea>
    </format>
    <format dxfId="310">
      <pivotArea field="2" dataOnly="0" grandRow="1" outline="0" axis="axisPage" fieldPosition="1">
        <references count="1">
          <reference field="2" count="1" selected="0">
            <x v="0"/>
          </reference>
        </references>
      </pivotArea>
    </format>
    <format dxfId="309">
      <pivotArea dataOnly="0" outline="0" fieldPosition="0">
        <references count="2">
          <reference field="2" count="1" selected="0">
            <x v="0"/>
          </reference>
          <reference field="16" count="0" defaultSubtotal="1"/>
        </references>
      </pivotArea>
    </format>
    <format dxfId="308">
      <pivotArea dataOnly="0" labelOnly="1" outline="0" fieldPosition="0">
        <references count="1">
          <reference field="4294967294" count="4">
            <x v="4"/>
            <x v="5"/>
            <x v="6"/>
            <x v="7"/>
          </reference>
        </references>
      </pivotArea>
    </format>
    <format dxfId="307">
      <pivotArea dataOnly="0" labelOnly="1" outline="0" fieldPosition="0">
        <references count="1">
          <reference field="4294967294" count="4">
            <x v="4"/>
            <x v="5"/>
            <x v="6"/>
            <x v="7"/>
          </reference>
        </references>
      </pivotArea>
    </format>
    <format dxfId="306">
      <pivotArea dataOnly="0" labelOnly="1" outline="0" fieldPosition="0">
        <references count="1">
          <reference field="4294967294" count="4">
            <x v="4"/>
            <x v="5"/>
            <x v="6"/>
            <x v="7"/>
          </reference>
        </references>
      </pivotArea>
    </format>
    <format dxfId="305">
      <pivotArea dataOnly="0" labelOnly="1" outline="0" fieldPosition="0">
        <references count="1">
          <reference field="4294967294" count="4">
            <x v="0"/>
            <x v="1"/>
            <x v="2"/>
            <x v="3"/>
          </reference>
        </references>
      </pivotArea>
    </format>
    <format dxfId="20">
      <pivotArea outline="0" collapsedLevelsAreSubtotals="1" fieldPosition="0">
        <references count="2">
          <reference field="13" count="5" selected="0">
            <x v="0"/>
            <x v="2"/>
            <x v="4"/>
            <x v="6"/>
            <x v="7"/>
          </reference>
          <reference field="16" count="1" selected="0">
            <x v="0"/>
          </reference>
        </references>
      </pivotArea>
    </format>
    <format dxfId="19">
      <pivotArea outline="0" collapsedLevelsAreSubtotals="1" fieldPosition="0">
        <references count="1">
          <reference field="16" count="4" selected="0" defaultSubtotal="1">
            <x v="1"/>
            <x v="2"/>
            <x v="3"/>
            <x v="4"/>
          </reference>
        </references>
      </pivotArea>
    </format>
    <format dxfId="18">
      <pivotArea outline="0" collapsedLevelsAreSubtotals="1" fieldPosition="0">
        <references count="1">
          <reference field="16" count="1" selected="0" defaultSubtotal="1">
            <x v="0"/>
          </reference>
        </references>
      </pivotArea>
    </format>
    <format dxfId="17">
      <pivotArea outline="0" collapsedLevelsAreSubtotals="1" fieldPosition="0">
        <references count="1">
          <reference field="16" count="5" selected="0" defaultSubtotal="1">
            <x v="1"/>
            <x v="2"/>
            <x v="3"/>
            <x v="4"/>
            <x v="5"/>
          </reference>
        </references>
      </pivotArea>
    </format>
    <format dxfId="16">
      <pivotArea grandRow="1" outline="0" collapsedLevelsAreSubtotals="1" fieldPosition="0"/>
    </format>
    <format dxfId="15">
      <pivotArea outline="0" collapsedLevelsAreSubtotals="1" fieldPosition="0">
        <references count="1">
          <reference field="16" count="1" selected="0" defaultSubtotal="1">
            <x v="0"/>
          </reference>
        </references>
      </pivotArea>
    </format>
    <format dxfId="14">
      <pivotArea outline="0" collapsedLevelsAreSubtotals="1" fieldPosition="0">
        <references count="1">
          <reference field="16" count="1" selected="0" defaultSubtotal="1">
            <x v="0"/>
          </reference>
        </references>
      </pivotArea>
    </format>
    <format dxfId="13">
      <pivotArea outline="0" collapsedLevelsAreSubtotals="1" fieldPosition="0">
        <references count="1">
          <reference field="16" count="1" selected="0" defaultSubtotal="1">
            <x v="1"/>
          </reference>
        </references>
      </pivotArea>
    </format>
    <format dxfId="12">
      <pivotArea grandRow="1" outline="0" collapsedLevelsAreSubtotals="1" fieldPosition="0"/>
    </format>
    <format dxfId="5">
      <pivotArea outline="0" collapsedLevelsAreSubtotals="1" fieldPosition="0">
        <references count="2">
          <reference field="4294967294" count="3" selected="0">
            <x v="0"/>
            <x v="1"/>
            <x v="2"/>
          </reference>
          <reference field="16" count="1" selected="0" defaultSubtotal="1">
            <x v="0"/>
          </reference>
        </references>
      </pivotArea>
    </format>
    <format dxfId="4">
      <pivotArea outline="0" collapsedLevelsAreSubtotals="1" fieldPosition="0">
        <references count="2">
          <reference field="4294967294" count="3" selected="0">
            <x v="0"/>
            <x v="1"/>
            <x v="2"/>
          </reference>
          <reference field="16" count="1" selected="0" defaultSubtotal="1">
            <x v="1"/>
          </reference>
        </references>
      </pivotArea>
    </format>
    <format dxfId="3">
      <pivotArea field="16" grandRow="1" outline="0" collapsedLevelsAreSubtotals="1" axis="axisRow" fieldPosition="0">
        <references count="1">
          <reference field="4294967294" count="3" selected="0">
            <x v="0"/>
            <x v="1"/>
            <x v="2"/>
          </reference>
        </references>
      </pivotArea>
    </format>
    <format dxfId="2">
      <pivotArea field="16" grandRow="1" outline="0" collapsedLevelsAreSubtotals="1" axis="axisRow" fieldPosition="0">
        <references count="1">
          <reference field="4294967294" count="3" selected="0">
            <x v="4"/>
            <x v="5"/>
            <x v="6"/>
          </reference>
        </references>
      </pivotArea>
    </format>
    <format dxfId="1">
      <pivotArea outline="0" collapsedLevelsAreSubtotals="1" fieldPosition="0">
        <references count="2">
          <reference field="4294967294" count="3" selected="0">
            <x v="4"/>
            <x v="5"/>
            <x v="6"/>
          </reference>
          <reference field="16" count="1" selected="0" defaultSubtotal="1">
            <x v="1"/>
          </reference>
        </references>
      </pivotArea>
    </format>
    <format dxfId="0">
      <pivotArea outline="0" collapsedLevelsAreSubtotals="1" fieldPosition="0">
        <references count="2">
          <reference field="4294967294" count="3" selected="0">
            <x v="4"/>
            <x v="5"/>
            <x v="6"/>
          </reference>
          <reference field="16" count="1" selected="0" defaultSubtotal="1">
            <x v="0"/>
          </reference>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2"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location ref="L38:R46" firstHeaderRow="0" firstDataRow="1" firstDataCol="3" rowPageCount="2" colPageCount="1"/>
  <pivotFields count="21">
    <pivotField compact="0" outline="0" showAll="0" defaultSubtotal="0"/>
    <pivotField axis="axisPage" compact="0" outline="0" showAll="0" defaultSubtotal="0">
      <items count="2">
        <item x="1"/>
        <item x="0"/>
      </items>
    </pivotField>
    <pivotField axis="axisPage" compact="0" numFmtId="1" outline="0" showAll="0" defaultSubtotal="0">
      <items count="1">
        <item x="0"/>
      </items>
    </pivotField>
    <pivotField compact="0" numFmtId="1" outline="0" showAll="0" defaultSubtotal="0"/>
    <pivotField axis="axisRow" compact="0" outline="0" showAll="0" defaultSubtotal="0">
      <items count="5">
        <item x="0"/>
        <item x="1"/>
        <item x="2"/>
        <item x="3"/>
        <item x="4"/>
      </items>
    </pivotField>
    <pivotField compact="0" outline="0" showAll="0" defaultSubtotal="0"/>
    <pivotField compact="0" outline="0" showAll="0" defaultSubtotal="0"/>
    <pivotField axis="axisRow" compact="0" outline="0" showAll="0" defaultSubtotal="0">
      <items count="3">
        <item sd="0" x="0"/>
        <item sd="0" x="1"/>
        <item m="1" x="2"/>
      </items>
    </pivotField>
    <pivotField axis="axisRow" compact="0" outline="0" showAll="0" defaultSubtotal="0">
      <items count="13">
        <item m="1" x="11"/>
        <item m="1" x="12"/>
        <item x="2"/>
        <item m="1" x="9"/>
        <item x="4"/>
        <item m="1" x="10"/>
        <item x="6"/>
        <item x="7"/>
        <item m="1" x="8"/>
        <item x="0"/>
        <item x="1"/>
        <item x="3"/>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numFmtId="165" outlin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3">
    <field x="4"/>
    <field x="7"/>
    <field x="8"/>
  </rowFields>
  <rowItems count="8">
    <i>
      <x/>
      <x/>
    </i>
    <i r="1">
      <x v="1"/>
    </i>
    <i>
      <x v="1"/>
      <x/>
    </i>
    <i r="1">
      <x v="1"/>
    </i>
    <i>
      <x v="2"/>
      <x/>
    </i>
    <i r="1">
      <x v="1"/>
    </i>
    <i>
      <x v="3"/>
      <x/>
    </i>
    <i r="1">
      <x v="1"/>
    </i>
  </rowItems>
  <colFields count="1">
    <field x="-2"/>
  </colFields>
  <colItems count="4">
    <i>
      <x/>
    </i>
    <i i="1">
      <x v="1"/>
    </i>
    <i i="2">
      <x v="2"/>
    </i>
    <i i="3">
      <x v="3"/>
    </i>
  </colItems>
  <pageFields count="2">
    <pageField fld="2" item="0" hier="-1"/>
    <pageField fld="1" item="1" hier="-1"/>
  </pageFields>
  <dataFields count="4">
    <dataField name="Latest submission " fld="16" baseField="8" baseItem="0" numFmtId="165"/>
    <dataField name="Actual Production" fld="15" baseField="8" baseItem="0" numFmtId="165"/>
    <dataField name="Reach(%) on Latest Submission " fld="19" baseField="8" baseItem="0" numFmtId="175"/>
    <dataField name="% difference " fld="20" baseField="7" baseItem="0" numFmtId="176"/>
  </dataFields>
  <formats count="22">
    <format dxfId="160">
      <pivotArea field="4" type="button" dataOnly="0" labelOnly="1" outline="0" axis="axisRow" fieldPosition="0"/>
    </format>
    <format dxfId="159">
      <pivotArea field="7" type="button" dataOnly="0" labelOnly="1" outline="0" axis="axisRow" fieldPosition="1"/>
    </format>
    <format dxfId="158">
      <pivotArea field="8" type="button" dataOnly="0" labelOnly="1" outline="0" axis="axisRow" fieldPosition="2"/>
    </format>
    <format dxfId="157">
      <pivotArea dataOnly="0" labelOnly="1" outline="0" fieldPosition="0">
        <references count="1">
          <reference field="4294967294" count="4">
            <x v="0"/>
            <x v="1"/>
            <x v="2"/>
            <x v="3"/>
          </reference>
        </references>
      </pivotArea>
    </format>
    <format dxfId="156">
      <pivotArea field="4" type="button" dataOnly="0" labelOnly="1" outline="0" axis="axisRow" fieldPosition="0"/>
    </format>
    <format dxfId="155">
      <pivotArea field="7" type="button" dataOnly="0" labelOnly="1" outline="0" axis="axisRow" fieldPosition="1"/>
    </format>
    <format dxfId="154">
      <pivotArea field="8" type="button" dataOnly="0" labelOnly="1" outline="0" axis="axisRow" fieldPosition="2"/>
    </format>
    <format dxfId="153">
      <pivotArea dataOnly="0" labelOnly="1" outline="0" fieldPosition="0">
        <references count="1">
          <reference field="4294967294" count="4">
            <x v="0"/>
            <x v="1"/>
            <x v="2"/>
            <x v="3"/>
          </reference>
        </references>
      </pivotArea>
    </format>
    <format dxfId="152">
      <pivotArea field="4" type="button" dataOnly="0" labelOnly="1" outline="0" axis="axisRow" fieldPosition="0"/>
    </format>
    <format dxfId="151">
      <pivotArea field="7" type="button" dataOnly="0" labelOnly="1" outline="0" axis="axisRow" fieldPosition="1"/>
    </format>
    <format dxfId="150">
      <pivotArea field="8" type="button" dataOnly="0" labelOnly="1" outline="0" axis="axisRow" fieldPosition="2"/>
    </format>
    <format dxfId="149">
      <pivotArea dataOnly="0" labelOnly="1" outline="0" fieldPosition="0">
        <references count="1">
          <reference field="4294967294" count="4">
            <x v="0"/>
            <x v="1"/>
            <x v="2"/>
            <x v="3"/>
          </reference>
        </references>
      </pivotArea>
    </format>
    <format dxfId="148">
      <pivotArea outline="0" fieldPosition="0">
        <references count="1">
          <reference field="4294967294" count="1">
            <x v="3"/>
          </reference>
        </references>
      </pivotArea>
    </format>
    <format dxfId="147">
      <pivotArea dataOnly="0" labelOnly="1" outline="0" fieldPosition="0">
        <references count="1">
          <reference field="4294967294" count="1">
            <x v="2"/>
          </reference>
        </references>
      </pivotArea>
    </format>
    <format dxfId="146">
      <pivotArea dataOnly="0" labelOnly="1" outline="0" fieldPosition="0">
        <references count="1">
          <reference field="4294967294" count="1">
            <x v="2"/>
          </reference>
        </references>
      </pivotArea>
    </format>
    <format dxfId="145">
      <pivotArea field="4" type="button" dataOnly="0" labelOnly="1" outline="0" axis="axisRow" fieldPosition="0"/>
    </format>
    <format dxfId="144">
      <pivotArea field="7" type="button" dataOnly="0" labelOnly="1" outline="0" axis="axisRow" fieldPosition="1"/>
    </format>
    <format dxfId="143">
      <pivotArea field="8" type="button" dataOnly="0" labelOnly="1" outline="0" axis="axisRow" fieldPosition="2"/>
    </format>
    <format dxfId="142">
      <pivotArea dataOnly="0" labelOnly="1" outline="0" fieldPosition="0">
        <references count="1">
          <reference field="4294967294" count="4">
            <x v="0"/>
            <x v="1"/>
            <x v="2"/>
            <x v="3"/>
          </reference>
        </references>
      </pivotArea>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1"/>
          </reference>
        </references>
      </pivotArea>
    </format>
    <format dxfId="6">
      <pivotArea outline="0" collapsedLevelsAreSubtotals="1" fieldPosition="0">
        <references count="1">
          <reference field="4294967294" count="2" selected="0">
            <x v="2"/>
            <x v="3"/>
          </reference>
        </references>
      </pivotArea>
    </format>
  </formats>
  <pivotTableStyleInfo name="PivotStyleLight2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location ref="L19:T23" firstHeaderRow="0" firstDataRow="1" firstDataCol="3" rowPageCount="2" colPageCount="1"/>
  <pivotFields count="21">
    <pivotField axis="axisPage" compact="0" outline="0" showAll="0" defaultSubtotal="0">
      <items count="2">
        <item x="0"/>
        <item x="1"/>
      </items>
    </pivotField>
    <pivotField compact="0" outline="0" showAll="0" defaultSubtotal="0"/>
    <pivotField axis="axisPage" compact="0" outline="0" showAll="0" defaultSubtotal="0">
      <items count="1">
        <item x="0"/>
      </items>
    </pivotField>
    <pivotField compact="0" numFmtId="1" outline="0" showAll="0" defaultSubtotal="0"/>
    <pivotField compact="0" outline="0" showAll="0" defaultSubtotal="0"/>
    <pivotField compact="0" outline="0" showAll="0" defaultSubtotal="0"/>
    <pivotField compact="0" outline="0" showAll="0" defaultSubtotal="0"/>
    <pivotField axis="axisRow" compact="0" outline="0" showAll="0" defaultSubtotal="0">
      <items count="3">
        <item x="0"/>
        <item x="1"/>
        <item m="1" x="2"/>
      </items>
    </pivotField>
    <pivotField axis="axisRow" compact="0" outline="0" showAll="0" defaultSubtotal="0">
      <items count="13">
        <item sd="0" m="1" x="11"/>
        <item sd="0" m="1" x="12"/>
        <item sd="0" x="2"/>
        <item sd="0" m="1" x="9"/>
        <item sd="0" x="4"/>
        <item sd="0" m="1" x="10"/>
        <item sd="0" x="6"/>
        <item sd="0" x="7"/>
        <item sd="0" m="1" x="8"/>
        <item sd="0" x="0"/>
        <item sd="0" x="1"/>
        <item sd="0" x="3"/>
        <item sd="0" x="5"/>
      </items>
    </pivotField>
    <pivotField axis="axisRow" compact="0" outline="0" showAll="0" defaultSubtotal="0">
      <items count="46">
        <item m="1" x="16"/>
        <item m="1" x="19"/>
        <item m="1" x="18"/>
        <item m="1" x="42"/>
        <item m="1" x="26"/>
        <item m="1" x="20"/>
        <item m="1" x="36"/>
        <item m="1" x="32"/>
        <item m="1" x="38"/>
        <item m="1" x="40"/>
        <item m="1" x="27"/>
        <item m="1" x="35"/>
        <item m="1" x="21"/>
        <item m="1" x="37"/>
        <item m="1" x="17"/>
        <item m="1" x="28"/>
        <item m="1" x="39"/>
        <item m="1" x="23"/>
        <item m="1" x="22"/>
        <item m="1" x="33"/>
        <item m="1" x="44"/>
        <item m="1" x="30"/>
        <item m="1" x="25"/>
        <item m="1" x="31"/>
        <item m="1" x="29"/>
        <item m="1" x="41"/>
        <item m="1" x="45"/>
        <item m="1" x="24"/>
        <item m="1" x="34"/>
        <item m="1" x="43"/>
        <item m="1" x="15"/>
        <item m="1" x="14"/>
        <item x="0"/>
        <item x="1"/>
        <item x="2"/>
        <item x="3"/>
        <item x="4"/>
        <item x="5"/>
        <item x="6"/>
        <item x="7"/>
        <item x="8"/>
        <item x="9"/>
        <item x="10"/>
        <item x="11"/>
        <item x="12"/>
        <item x="13"/>
      </items>
    </pivotField>
    <pivotField compact="0" outline="0" showAll="0" defaultSubtotal="0"/>
    <pivotField compact="0" outline="0" showAll="0" defaultSubtotal="0"/>
    <pivotField name="1st Submission2" dataField="1" compact="0" outline="0" showAll="0" defaultSubtotal="0"/>
    <pivotField name="2nd Submission2" dataField="1" compact="0" outline="0" showAll="0" defaultSubtotal="0"/>
    <pivotField dataField="1" compact="0" outline="0" showAll="0" defaultSubtotal="0"/>
    <pivotField dataField="1" compact="0" outline="0" showAll="0" defaultSubtotal="0"/>
    <pivotField compact="0" outline="0" showAll="0" defaultSubtotal="0"/>
    <pivotField name="Reach(%) on 1st Submission2" dataField="1" compact="0" outline="0" dragToRow="0" dragToCol="0" dragToPage="0" showAll="0" defaultSubtotal="0"/>
    <pivotField name="Reach(%) on 2nd Submission2"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3">
    <field x="7"/>
    <field x="8"/>
    <field x="9"/>
  </rowFields>
  <rowItems count="4">
    <i>
      <x v="1"/>
      <x v="4"/>
    </i>
    <i r="1">
      <x v="9"/>
    </i>
    <i r="1">
      <x v="10"/>
    </i>
    <i r="1">
      <x v="12"/>
    </i>
  </rowItems>
  <colFields count="1">
    <field x="-2"/>
  </colFields>
  <colItems count="6">
    <i>
      <x/>
    </i>
    <i i="1">
      <x v="1"/>
    </i>
    <i i="2">
      <x v="2"/>
    </i>
    <i i="3">
      <x v="3"/>
    </i>
    <i i="4">
      <x v="4"/>
    </i>
    <i i="5">
      <x v="5"/>
    </i>
  </colItems>
  <pageFields count="2">
    <pageField fld="2" item="0" hier="-1"/>
    <pageField fld="0" item="1" hier="-1"/>
  </pageFields>
  <dataFields count="6">
    <dataField name="1st Submission " fld="12" baseField="6" baseItem="1" numFmtId="165"/>
    <dataField name="2nd Submission " fld="13" baseField="6" baseItem="1" numFmtId="165"/>
    <dataField name="Gap 2nd - 1st" fld="14" baseField="6" baseItem="1" numFmtId="165"/>
    <dataField name="Actual Production" fld="15" baseField="6" baseItem="1" numFmtId="165"/>
    <dataField name="Reach (%) on 1st Submission" fld="17" baseField="6" baseItem="7" numFmtId="173"/>
    <dataField name="Reach (%) on 2nd Submission" fld="18" baseField="6" baseItem="7" numFmtId="173"/>
  </dataFields>
  <formats count="145">
    <format dxfId="302">
      <pivotArea type="all" dataOnly="0" outline="0" fieldPosition="0"/>
    </format>
    <format dxfId="301">
      <pivotArea field="7" type="button" dataOnly="0" labelOnly="1" outline="0" axis="axisRow" fieldPosition="0"/>
    </format>
    <format dxfId="300">
      <pivotArea field="8" type="button" dataOnly="0" labelOnly="1" outline="0" axis="axisRow" fieldPosition="1"/>
    </format>
    <format dxfId="299">
      <pivotArea field="9" type="button" dataOnly="0" labelOnly="1" outline="0" axis="axisRow" fieldPosition="2"/>
    </format>
    <format dxfId="298">
      <pivotArea dataOnly="0" labelOnly="1" outline="0" fieldPosition="0">
        <references count="1">
          <reference field="7" count="0"/>
        </references>
      </pivotArea>
    </format>
    <format dxfId="297">
      <pivotArea dataOnly="0" labelOnly="1" outline="0" fieldPosition="0">
        <references count="2">
          <reference field="7" count="1" selected="0">
            <x v="0"/>
          </reference>
          <reference field="8" count="0"/>
        </references>
      </pivotArea>
    </format>
    <format dxfId="296">
      <pivotArea dataOnly="0" labelOnly="1" outline="0" fieldPosition="0">
        <references count="2">
          <reference field="7" count="1" selected="0">
            <x v="1"/>
          </reference>
          <reference field="8" count="4">
            <x v="0"/>
            <x v="1"/>
            <x v="4"/>
            <x v="5"/>
          </reference>
        </references>
      </pivotArea>
    </format>
    <format dxfId="295">
      <pivotArea dataOnly="0" labelOnly="1" outline="0" fieldPosition="0">
        <references count="3">
          <reference field="7" count="1" selected="0">
            <x v="0"/>
          </reference>
          <reference field="8" count="1" selected="0">
            <x v="0"/>
          </reference>
          <reference field="9" count="3">
            <x v="3"/>
            <x v="8"/>
            <x v="16"/>
          </reference>
        </references>
      </pivotArea>
    </format>
    <format dxfId="294">
      <pivotArea dataOnly="0" labelOnly="1" outline="0" fieldPosition="0">
        <references count="3">
          <reference field="7" count="1" selected="0">
            <x v="0"/>
          </reference>
          <reference field="8" count="1" selected="0">
            <x v="1"/>
          </reference>
          <reference field="9" count="2">
            <x v="7"/>
            <x v="18"/>
          </reference>
        </references>
      </pivotArea>
    </format>
    <format dxfId="293">
      <pivotArea dataOnly="0" labelOnly="1" outline="0" fieldPosition="0">
        <references count="3">
          <reference field="7" count="1" selected="0">
            <x v="0"/>
          </reference>
          <reference field="8" count="1" selected="0">
            <x v="2"/>
          </reference>
          <reference field="9" count="2">
            <x v="6"/>
            <x v="15"/>
          </reference>
        </references>
      </pivotArea>
    </format>
    <format dxfId="292">
      <pivotArea dataOnly="0" labelOnly="1" outline="0" fieldPosition="0">
        <references count="3">
          <reference field="7" count="1" selected="0">
            <x v="0"/>
          </reference>
          <reference field="8" count="1" selected="0">
            <x v="3"/>
          </reference>
          <reference field="9" count="6">
            <x v="0"/>
            <x v="4"/>
            <x v="9"/>
            <x v="10"/>
            <x v="14"/>
            <x v="19"/>
          </reference>
        </references>
      </pivotArea>
    </format>
    <format dxfId="291">
      <pivotArea dataOnly="0" labelOnly="1" outline="0" fieldPosition="0">
        <references count="3">
          <reference field="7" count="1" selected="0">
            <x v="0"/>
          </reference>
          <reference field="8" count="1" selected="0">
            <x v="4"/>
          </reference>
          <reference field="9" count="1">
            <x v="1"/>
          </reference>
        </references>
      </pivotArea>
    </format>
    <format dxfId="290">
      <pivotArea dataOnly="0" labelOnly="1" outline="0" fieldPosition="0">
        <references count="3">
          <reference field="7" count="1" selected="0">
            <x v="0"/>
          </reference>
          <reference field="8" count="1" selected="0">
            <x v="5"/>
          </reference>
          <reference field="9" count="3">
            <x v="2"/>
            <x v="12"/>
            <x v="13"/>
          </reference>
        </references>
      </pivotArea>
    </format>
    <format dxfId="289">
      <pivotArea dataOnly="0" labelOnly="1" outline="0" fieldPosition="0">
        <references count="3">
          <reference field="7" count="1" selected="0">
            <x v="0"/>
          </reference>
          <reference field="8" count="1" selected="0">
            <x v="6"/>
          </reference>
          <reference field="9" count="1">
            <x v="17"/>
          </reference>
        </references>
      </pivotArea>
    </format>
    <format dxfId="288">
      <pivotArea dataOnly="0" labelOnly="1" outline="0" fieldPosition="0">
        <references count="3">
          <reference field="7" count="1" selected="0">
            <x v="0"/>
          </reference>
          <reference field="8" count="1" selected="0">
            <x v="7"/>
          </reference>
          <reference field="9" count="1">
            <x v="5"/>
          </reference>
        </references>
      </pivotArea>
    </format>
    <format dxfId="287">
      <pivotArea dataOnly="0" labelOnly="1" outline="0" fieldPosition="0">
        <references count="3">
          <reference field="7" count="1" selected="0">
            <x v="1"/>
          </reference>
          <reference field="8" count="1" selected="0">
            <x v="0"/>
          </reference>
          <reference field="9" count="3">
            <x v="3"/>
            <x v="8"/>
            <x v="16"/>
          </reference>
        </references>
      </pivotArea>
    </format>
    <format dxfId="286">
      <pivotArea dataOnly="0" labelOnly="1" outline="0" fieldPosition="0">
        <references count="3">
          <reference field="7" count="1" selected="0">
            <x v="1"/>
          </reference>
          <reference field="8" count="1" selected="0">
            <x v="1"/>
          </reference>
          <reference field="9" count="1">
            <x v="7"/>
          </reference>
        </references>
      </pivotArea>
    </format>
    <format dxfId="285">
      <pivotArea dataOnly="0" labelOnly="1" outline="0" fieldPosition="0">
        <references count="3">
          <reference field="7" count="1" selected="0">
            <x v="1"/>
          </reference>
          <reference field="8" count="1" selected="0">
            <x v="5"/>
          </reference>
          <reference field="9" count="4">
            <x v="2"/>
            <x v="11"/>
            <x v="12"/>
            <x v="13"/>
          </reference>
        </references>
      </pivotArea>
    </format>
    <format dxfId="284">
      <pivotArea type="all" dataOnly="0" outline="0" fieldPosition="0"/>
    </format>
    <format dxfId="283">
      <pivotArea field="7" type="button" dataOnly="0" labelOnly="1" outline="0" axis="axisRow" fieldPosition="0"/>
    </format>
    <format dxfId="282">
      <pivotArea field="8" type="button" dataOnly="0" labelOnly="1" outline="0" axis="axisRow" fieldPosition="1"/>
    </format>
    <format dxfId="281">
      <pivotArea field="9" type="button" dataOnly="0" labelOnly="1" outline="0" axis="axisRow" fieldPosition="2"/>
    </format>
    <format dxfId="280">
      <pivotArea dataOnly="0" labelOnly="1" outline="0" fieldPosition="0">
        <references count="1">
          <reference field="7" count="0"/>
        </references>
      </pivotArea>
    </format>
    <format dxfId="279">
      <pivotArea dataOnly="0" labelOnly="1" outline="0" fieldPosition="0">
        <references count="2">
          <reference field="7" count="1" selected="0">
            <x v="0"/>
          </reference>
          <reference field="8" count="0"/>
        </references>
      </pivotArea>
    </format>
    <format dxfId="278">
      <pivotArea dataOnly="0" labelOnly="1" outline="0" fieldPosition="0">
        <references count="2">
          <reference field="7" count="1" selected="0">
            <x v="1"/>
          </reference>
          <reference field="8" count="4">
            <x v="0"/>
            <x v="1"/>
            <x v="4"/>
            <x v="5"/>
          </reference>
        </references>
      </pivotArea>
    </format>
    <format dxfId="277">
      <pivotArea dataOnly="0" labelOnly="1" outline="0" fieldPosition="0">
        <references count="3">
          <reference field="7" count="1" selected="0">
            <x v="0"/>
          </reference>
          <reference field="8" count="1" selected="0">
            <x v="0"/>
          </reference>
          <reference field="9" count="3">
            <x v="3"/>
            <x v="8"/>
            <x v="16"/>
          </reference>
        </references>
      </pivotArea>
    </format>
    <format dxfId="276">
      <pivotArea dataOnly="0" labelOnly="1" outline="0" fieldPosition="0">
        <references count="3">
          <reference field="7" count="1" selected="0">
            <x v="0"/>
          </reference>
          <reference field="8" count="1" selected="0">
            <x v="1"/>
          </reference>
          <reference field="9" count="2">
            <x v="7"/>
            <x v="18"/>
          </reference>
        </references>
      </pivotArea>
    </format>
    <format dxfId="275">
      <pivotArea dataOnly="0" labelOnly="1" outline="0" fieldPosition="0">
        <references count="3">
          <reference field="7" count="1" selected="0">
            <x v="0"/>
          </reference>
          <reference field="8" count="1" selected="0">
            <x v="2"/>
          </reference>
          <reference field="9" count="2">
            <x v="6"/>
            <x v="15"/>
          </reference>
        </references>
      </pivotArea>
    </format>
    <format dxfId="274">
      <pivotArea dataOnly="0" labelOnly="1" outline="0" fieldPosition="0">
        <references count="3">
          <reference field="7" count="1" selected="0">
            <x v="0"/>
          </reference>
          <reference field="8" count="1" selected="0">
            <x v="3"/>
          </reference>
          <reference field="9" count="6">
            <x v="0"/>
            <x v="4"/>
            <x v="9"/>
            <x v="10"/>
            <x v="14"/>
            <x v="19"/>
          </reference>
        </references>
      </pivotArea>
    </format>
    <format dxfId="273">
      <pivotArea dataOnly="0" labelOnly="1" outline="0" fieldPosition="0">
        <references count="3">
          <reference field="7" count="1" selected="0">
            <x v="0"/>
          </reference>
          <reference field="8" count="1" selected="0">
            <x v="4"/>
          </reference>
          <reference field="9" count="1">
            <x v="1"/>
          </reference>
        </references>
      </pivotArea>
    </format>
    <format dxfId="272">
      <pivotArea dataOnly="0" labelOnly="1" outline="0" fieldPosition="0">
        <references count="3">
          <reference field="7" count="1" selected="0">
            <x v="0"/>
          </reference>
          <reference field="8" count="1" selected="0">
            <x v="5"/>
          </reference>
          <reference field="9" count="3">
            <x v="2"/>
            <x v="12"/>
            <x v="13"/>
          </reference>
        </references>
      </pivotArea>
    </format>
    <format dxfId="271">
      <pivotArea dataOnly="0" labelOnly="1" outline="0" fieldPosition="0">
        <references count="3">
          <reference field="7" count="1" selected="0">
            <x v="0"/>
          </reference>
          <reference field="8" count="1" selected="0">
            <x v="6"/>
          </reference>
          <reference field="9" count="1">
            <x v="17"/>
          </reference>
        </references>
      </pivotArea>
    </format>
    <format dxfId="270">
      <pivotArea dataOnly="0" labelOnly="1" outline="0" fieldPosition="0">
        <references count="3">
          <reference field="7" count="1" selected="0">
            <x v="0"/>
          </reference>
          <reference field="8" count="1" selected="0">
            <x v="7"/>
          </reference>
          <reference field="9" count="1">
            <x v="5"/>
          </reference>
        </references>
      </pivotArea>
    </format>
    <format dxfId="269">
      <pivotArea dataOnly="0" labelOnly="1" outline="0" fieldPosition="0">
        <references count="3">
          <reference field="7" count="1" selected="0">
            <x v="1"/>
          </reference>
          <reference field="8" count="1" selected="0">
            <x v="0"/>
          </reference>
          <reference field="9" count="3">
            <x v="3"/>
            <x v="8"/>
            <x v="16"/>
          </reference>
        </references>
      </pivotArea>
    </format>
    <format dxfId="268">
      <pivotArea dataOnly="0" labelOnly="1" outline="0" fieldPosition="0">
        <references count="3">
          <reference field="7" count="1" selected="0">
            <x v="1"/>
          </reference>
          <reference field="8" count="1" selected="0">
            <x v="1"/>
          </reference>
          <reference field="9" count="1">
            <x v="7"/>
          </reference>
        </references>
      </pivotArea>
    </format>
    <format dxfId="267">
      <pivotArea dataOnly="0" labelOnly="1" outline="0" fieldPosition="0">
        <references count="3">
          <reference field="7" count="1" selected="0">
            <x v="1"/>
          </reference>
          <reference field="8" count="1" selected="0">
            <x v="5"/>
          </reference>
          <reference field="9" count="4">
            <x v="2"/>
            <x v="11"/>
            <x v="12"/>
            <x v="13"/>
          </reference>
        </references>
      </pivotArea>
    </format>
    <format dxfId="266">
      <pivotArea type="all" dataOnly="0" outline="0" fieldPosition="0"/>
    </format>
    <format dxfId="265">
      <pivotArea field="7" type="button" dataOnly="0" labelOnly="1" outline="0" axis="axisRow" fieldPosition="0"/>
    </format>
    <format dxfId="264">
      <pivotArea field="8" type="button" dataOnly="0" labelOnly="1" outline="0" axis="axisRow" fieldPosition="1"/>
    </format>
    <format dxfId="263">
      <pivotArea field="9" type="button" dataOnly="0" labelOnly="1" outline="0" axis="axisRow" fieldPosition="2"/>
    </format>
    <format dxfId="262">
      <pivotArea dataOnly="0" labelOnly="1" outline="0" fieldPosition="0">
        <references count="1">
          <reference field="7" count="0"/>
        </references>
      </pivotArea>
    </format>
    <format dxfId="261">
      <pivotArea dataOnly="0" labelOnly="1" outline="0" fieldPosition="0">
        <references count="2">
          <reference field="7" count="1" selected="0">
            <x v="0"/>
          </reference>
          <reference field="8" count="0"/>
        </references>
      </pivotArea>
    </format>
    <format dxfId="260">
      <pivotArea dataOnly="0" labelOnly="1" outline="0" fieldPosition="0">
        <references count="2">
          <reference field="7" count="1" selected="0">
            <x v="1"/>
          </reference>
          <reference field="8" count="4">
            <x v="0"/>
            <x v="1"/>
            <x v="4"/>
            <x v="5"/>
          </reference>
        </references>
      </pivotArea>
    </format>
    <format dxfId="259">
      <pivotArea dataOnly="0" labelOnly="1" outline="0" fieldPosition="0">
        <references count="3">
          <reference field="7" count="1" selected="0">
            <x v="0"/>
          </reference>
          <reference field="8" count="1" selected="0">
            <x v="0"/>
          </reference>
          <reference field="9" count="3">
            <x v="3"/>
            <x v="8"/>
            <x v="16"/>
          </reference>
        </references>
      </pivotArea>
    </format>
    <format dxfId="258">
      <pivotArea dataOnly="0" labelOnly="1" outline="0" fieldPosition="0">
        <references count="3">
          <reference field="7" count="1" selected="0">
            <x v="0"/>
          </reference>
          <reference field="8" count="1" selected="0">
            <x v="1"/>
          </reference>
          <reference field="9" count="2">
            <x v="7"/>
            <x v="18"/>
          </reference>
        </references>
      </pivotArea>
    </format>
    <format dxfId="257">
      <pivotArea dataOnly="0" labelOnly="1" outline="0" fieldPosition="0">
        <references count="3">
          <reference field="7" count="1" selected="0">
            <x v="0"/>
          </reference>
          <reference field="8" count="1" selected="0">
            <x v="2"/>
          </reference>
          <reference field="9" count="2">
            <x v="6"/>
            <x v="15"/>
          </reference>
        </references>
      </pivotArea>
    </format>
    <format dxfId="256">
      <pivotArea dataOnly="0" labelOnly="1" outline="0" fieldPosition="0">
        <references count="3">
          <reference field="7" count="1" selected="0">
            <x v="0"/>
          </reference>
          <reference field="8" count="1" selected="0">
            <x v="3"/>
          </reference>
          <reference field="9" count="6">
            <x v="0"/>
            <x v="4"/>
            <x v="9"/>
            <x v="10"/>
            <x v="14"/>
            <x v="19"/>
          </reference>
        </references>
      </pivotArea>
    </format>
    <format dxfId="255">
      <pivotArea dataOnly="0" labelOnly="1" outline="0" fieldPosition="0">
        <references count="3">
          <reference field="7" count="1" selected="0">
            <x v="0"/>
          </reference>
          <reference field="8" count="1" selected="0">
            <x v="4"/>
          </reference>
          <reference field="9" count="1">
            <x v="1"/>
          </reference>
        </references>
      </pivotArea>
    </format>
    <format dxfId="254">
      <pivotArea dataOnly="0" labelOnly="1" outline="0" fieldPosition="0">
        <references count="3">
          <reference field="7" count="1" selected="0">
            <x v="0"/>
          </reference>
          <reference field="8" count="1" selected="0">
            <x v="5"/>
          </reference>
          <reference field="9" count="3">
            <x v="2"/>
            <x v="12"/>
            <x v="13"/>
          </reference>
        </references>
      </pivotArea>
    </format>
    <format dxfId="253">
      <pivotArea dataOnly="0" labelOnly="1" outline="0" fieldPosition="0">
        <references count="3">
          <reference field="7" count="1" selected="0">
            <x v="0"/>
          </reference>
          <reference field="8" count="1" selected="0">
            <x v="6"/>
          </reference>
          <reference field="9" count="1">
            <x v="17"/>
          </reference>
        </references>
      </pivotArea>
    </format>
    <format dxfId="252">
      <pivotArea dataOnly="0" labelOnly="1" outline="0" fieldPosition="0">
        <references count="3">
          <reference field="7" count="1" selected="0">
            <x v="0"/>
          </reference>
          <reference field="8" count="1" selected="0">
            <x v="7"/>
          </reference>
          <reference field="9" count="1">
            <x v="5"/>
          </reference>
        </references>
      </pivotArea>
    </format>
    <format dxfId="251">
      <pivotArea dataOnly="0" labelOnly="1" outline="0" fieldPosition="0">
        <references count="3">
          <reference field="7" count="1" selected="0">
            <x v="1"/>
          </reference>
          <reference field="8" count="1" selected="0">
            <x v="0"/>
          </reference>
          <reference field="9" count="3">
            <x v="3"/>
            <x v="8"/>
            <x v="16"/>
          </reference>
        </references>
      </pivotArea>
    </format>
    <format dxfId="250">
      <pivotArea dataOnly="0" labelOnly="1" outline="0" fieldPosition="0">
        <references count="3">
          <reference field="7" count="1" selected="0">
            <x v="1"/>
          </reference>
          <reference field="8" count="1" selected="0">
            <x v="1"/>
          </reference>
          <reference field="9" count="1">
            <x v="7"/>
          </reference>
        </references>
      </pivotArea>
    </format>
    <format dxfId="249">
      <pivotArea dataOnly="0" labelOnly="1" outline="0" fieldPosition="0">
        <references count="3">
          <reference field="7" count="1" selected="0">
            <x v="1"/>
          </reference>
          <reference field="8" count="1" selected="0">
            <x v="5"/>
          </reference>
          <reference field="9" count="4">
            <x v="2"/>
            <x v="11"/>
            <x v="12"/>
            <x v="13"/>
          </reference>
        </references>
      </pivotArea>
    </format>
    <format dxfId="248">
      <pivotArea type="all" dataOnly="0" outline="0" fieldPosition="0"/>
    </format>
    <format dxfId="247">
      <pivotArea outline="0" collapsedLevelsAreSubtotals="1" fieldPosition="0"/>
    </format>
    <format dxfId="246">
      <pivotArea field="7" type="button" dataOnly="0" labelOnly="1" outline="0" axis="axisRow" fieldPosition="0"/>
    </format>
    <format dxfId="245">
      <pivotArea field="8" type="button" dataOnly="0" labelOnly="1" outline="0" axis="axisRow" fieldPosition="1"/>
    </format>
    <format dxfId="244">
      <pivotArea field="9" type="button" dataOnly="0" labelOnly="1" outline="0" axis="axisRow" fieldPosition="2"/>
    </format>
    <format dxfId="243">
      <pivotArea dataOnly="0" labelOnly="1" outline="0" fieldPosition="0">
        <references count="1">
          <reference field="7" count="0"/>
        </references>
      </pivotArea>
    </format>
    <format dxfId="242">
      <pivotArea dataOnly="0" labelOnly="1" outline="0" fieldPosition="0">
        <references count="2">
          <reference field="7" count="1" selected="0">
            <x v="0"/>
          </reference>
          <reference field="8" count="0"/>
        </references>
      </pivotArea>
    </format>
    <format dxfId="241">
      <pivotArea dataOnly="0" labelOnly="1" outline="0" fieldPosition="0">
        <references count="2">
          <reference field="7" count="1" selected="0">
            <x v="1"/>
          </reference>
          <reference field="8" count="4">
            <x v="0"/>
            <x v="1"/>
            <x v="4"/>
            <x v="5"/>
          </reference>
        </references>
      </pivotArea>
    </format>
    <format dxfId="240">
      <pivotArea dataOnly="0" labelOnly="1" outline="0" fieldPosition="0">
        <references count="3">
          <reference field="7" count="1" selected="0">
            <x v="0"/>
          </reference>
          <reference field="8" count="1" selected="0">
            <x v="0"/>
          </reference>
          <reference field="9" count="3">
            <x v="3"/>
            <x v="8"/>
            <x v="16"/>
          </reference>
        </references>
      </pivotArea>
    </format>
    <format dxfId="239">
      <pivotArea dataOnly="0" labelOnly="1" outline="0" fieldPosition="0">
        <references count="3">
          <reference field="7" count="1" selected="0">
            <x v="0"/>
          </reference>
          <reference field="8" count="1" selected="0">
            <x v="1"/>
          </reference>
          <reference field="9" count="2">
            <x v="7"/>
            <x v="18"/>
          </reference>
        </references>
      </pivotArea>
    </format>
    <format dxfId="238">
      <pivotArea dataOnly="0" labelOnly="1" outline="0" fieldPosition="0">
        <references count="3">
          <reference field="7" count="1" selected="0">
            <x v="0"/>
          </reference>
          <reference field="8" count="1" selected="0">
            <x v="2"/>
          </reference>
          <reference field="9" count="2">
            <x v="6"/>
            <x v="15"/>
          </reference>
        </references>
      </pivotArea>
    </format>
    <format dxfId="237">
      <pivotArea dataOnly="0" labelOnly="1" outline="0" fieldPosition="0">
        <references count="3">
          <reference field="7" count="1" selected="0">
            <x v="0"/>
          </reference>
          <reference field="8" count="1" selected="0">
            <x v="3"/>
          </reference>
          <reference field="9" count="6">
            <x v="0"/>
            <x v="4"/>
            <x v="9"/>
            <x v="10"/>
            <x v="14"/>
            <x v="19"/>
          </reference>
        </references>
      </pivotArea>
    </format>
    <format dxfId="236">
      <pivotArea dataOnly="0" labelOnly="1" outline="0" fieldPosition="0">
        <references count="3">
          <reference field="7" count="1" selected="0">
            <x v="0"/>
          </reference>
          <reference field="8" count="1" selected="0">
            <x v="4"/>
          </reference>
          <reference field="9" count="1">
            <x v="1"/>
          </reference>
        </references>
      </pivotArea>
    </format>
    <format dxfId="235">
      <pivotArea dataOnly="0" labelOnly="1" outline="0" fieldPosition="0">
        <references count="3">
          <reference field="7" count="1" selected="0">
            <x v="0"/>
          </reference>
          <reference field="8" count="1" selected="0">
            <x v="5"/>
          </reference>
          <reference field="9" count="3">
            <x v="2"/>
            <x v="12"/>
            <x v="13"/>
          </reference>
        </references>
      </pivotArea>
    </format>
    <format dxfId="234">
      <pivotArea dataOnly="0" labelOnly="1" outline="0" fieldPosition="0">
        <references count="3">
          <reference field="7" count="1" selected="0">
            <x v="0"/>
          </reference>
          <reference field="8" count="1" selected="0">
            <x v="6"/>
          </reference>
          <reference field="9" count="1">
            <x v="17"/>
          </reference>
        </references>
      </pivotArea>
    </format>
    <format dxfId="233">
      <pivotArea dataOnly="0" labelOnly="1" outline="0" fieldPosition="0">
        <references count="3">
          <reference field="7" count="1" selected="0">
            <x v="0"/>
          </reference>
          <reference field="8" count="1" selected="0">
            <x v="7"/>
          </reference>
          <reference field="9" count="1">
            <x v="5"/>
          </reference>
        </references>
      </pivotArea>
    </format>
    <format dxfId="232">
      <pivotArea dataOnly="0" labelOnly="1" outline="0" fieldPosition="0">
        <references count="3">
          <reference field="7" count="1" selected="0">
            <x v="1"/>
          </reference>
          <reference field="8" count="1" selected="0">
            <x v="0"/>
          </reference>
          <reference field="9" count="3">
            <x v="3"/>
            <x v="8"/>
            <x v="16"/>
          </reference>
        </references>
      </pivotArea>
    </format>
    <format dxfId="231">
      <pivotArea dataOnly="0" labelOnly="1" outline="0" fieldPosition="0">
        <references count="3">
          <reference field="7" count="1" selected="0">
            <x v="1"/>
          </reference>
          <reference field="8" count="1" selected="0">
            <x v="1"/>
          </reference>
          <reference field="9" count="1">
            <x v="7"/>
          </reference>
        </references>
      </pivotArea>
    </format>
    <format dxfId="230">
      <pivotArea dataOnly="0" labelOnly="1" outline="0" fieldPosition="0">
        <references count="3">
          <reference field="7" count="1" selected="0">
            <x v="1"/>
          </reference>
          <reference field="8" count="1" selected="0">
            <x v="5"/>
          </reference>
          <reference field="9" count="4">
            <x v="2"/>
            <x v="11"/>
            <x v="12"/>
            <x v="13"/>
          </reference>
        </references>
      </pivotArea>
    </format>
    <format dxfId="229">
      <pivotArea field="7" type="button" dataOnly="0" labelOnly="1" outline="0" axis="axisRow" fieldPosition="0"/>
    </format>
    <format dxfId="228">
      <pivotArea field="8" type="button" dataOnly="0" labelOnly="1" outline="0" axis="axisRow" fieldPosition="1"/>
    </format>
    <format dxfId="227">
      <pivotArea field="9" type="button" dataOnly="0" labelOnly="1" outline="0" axis="axisRow" fieldPosition="2"/>
    </format>
    <format dxfId="226">
      <pivotArea field="7" type="button" dataOnly="0" labelOnly="1" outline="0" axis="axisRow" fieldPosition="0"/>
    </format>
    <format dxfId="225">
      <pivotArea field="8" type="button" dataOnly="0" labelOnly="1" outline="0" axis="axisRow" fieldPosition="1"/>
    </format>
    <format dxfId="224">
      <pivotArea field="9" type="button" dataOnly="0" labelOnly="1" outline="0" axis="axisRow" fieldPosition="2"/>
    </format>
    <format dxfId="223">
      <pivotArea field="7" type="button" dataOnly="0" labelOnly="1" outline="0" axis="axisRow" fieldPosition="0"/>
    </format>
    <format dxfId="222">
      <pivotArea field="8" type="button" dataOnly="0" labelOnly="1" outline="0" axis="axisRow" fieldPosition="1"/>
    </format>
    <format dxfId="221">
      <pivotArea field="9" type="button" dataOnly="0" labelOnly="1" outline="0" axis="axisRow" fieldPosition="2"/>
    </format>
    <format dxfId="220">
      <pivotArea dataOnly="0" labelOnly="1" outline="0" fieldPosition="0">
        <references count="1">
          <reference field="8" count="0"/>
        </references>
      </pivotArea>
    </format>
    <format dxfId="219">
      <pivotArea dataOnly="0" labelOnly="1" outline="0" fieldPosition="0">
        <references count="1">
          <reference field="7" count="0"/>
        </references>
      </pivotArea>
    </format>
    <format dxfId="218">
      <pivotArea dataOnly="0" labelOnly="1" outline="0" fieldPosition="0">
        <references count="1">
          <reference field="4294967294" count="2">
            <x v="4"/>
            <x v="5"/>
          </reference>
        </references>
      </pivotArea>
    </format>
    <format dxfId="217">
      <pivotArea outline="0" fieldPosition="0">
        <references count="1">
          <reference field="4294967294" count="1">
            <x v="4"/>
          </reference>
        </references>
      </pivotArea>
    </format>
    <format dxfId="216">
      <pivotArea outline="0" fieldPosition="0">
        <references count="1">
          <reference field="4294967294" count="1">
            <x v="5"/>
          </reference>
        </references>
      </pivotArea>
    </format>
    <format dxfId="215">
      <pivotArea field="7" type="button" dataOnly="0" labelOnly="1" outline="0" axis="axisRow" fieldPosition="0"/>
    </format>
    <format dxfId="214">
      <pivotArea field="8" type="button" dataOnly="0" labelOnly="1" outline="0" axis="axisRow" fieldPosition="1"/>
    </format>
    <format dxfId="213">
      <pivotArea field="9" type="button" dataOnly="0" labelOnly="1" outline="0" axis="axisRow" fieldPosition="2"/>
    </format>
    <format dxfId="212">
      <pivotArea dataOnly="0" labelOnly="1" outline="0" fieldPosition="0">
        <references count="1">
          <reference field="4294967294" count="2">
            <x v="4"/>
            <x v="5"/>
          </reference>
        </references>
      </pivotArea>
    </format>
    <format dxfId="211">
      <pivotArea field="7" type="button" dataOnly="0" labelOnly="1" outline="0" axis="axisRow" fieldPosition="0"/>
    </format>
    <format dxfId="210">
      <pivotArea field="8" type="button" dataOnly="0" labelOnly="1" outline="0" axis="axisRow" fieldPosition="1"/>
    </format>
    <format dxfId="209">
      <pivotArea field="9" type="button" dataOnly="0" labelOnly="1" outline="0" axis="axisRow" fieldPosition="2"/>
    </format>
    <format dxfId="208">
      <pivotArea dataOnly="0" labelOnly="1" outline="0" fieldPosition="0">
        <references count="1">
          <reference field="4294967294" count="2">
            <x v="4"/>
            <x v="5"/>
          </reference>
        </references>
      </pivotArea>
    </format>
    <format dxfId="207">
      <pivotArea field="7" type="button" dataOnly="0" labelOnly="1" outline="0" axis="axisRow" fieldPosition="0"/>
    </format>
    <format dxfId="206">
      <pivotArea field="8" type="button" dataOnly="0" labelOnly="1" outline="0" axis="axisRow" fieldPosition="1"/>
    </format>
    <format dxfId="205">
      <pivotArea field="9" type="button" dataOnly="0" labelOnly="1" outline="0" axis="axisRow" fieldPosition="2"/>
    </format>
    <format dxfId="204">
      <pivotArea dataOnly="0" labelOnly="1" outline="0" fieldPosition="0">
        <references count="1">
          <reference field="4294967294" count="2">
            <x v="4"/>
            <x v="5"/>
          </reference>
        </references>
      </pivotArea>
    </format>
    <format dxfId="203">
      <pivotArea type="all" dataOnly="0" outline="0" fieldPosition="0"/>
    </format>
    <format dxfId="202">
      <pivotArea outline="0" collapsedLevelsAreSubtotals="1" fieldPosition="0"/>
    </format>
    <format dxfId="201">
      <pivotArea field="7" type="button" dataOnly="0" labelOnly="1" outline="0" axis="axisRow" fieldPosition="0"/>
    </format>
    <format dxfId="200">
      <pivotArea field="8" type="button" dataOnly="0" labelOnly="1" outline="0" axis="axisRow" fieldPosition="1"/>
    </format>
    <format dxfId="199">
      <pivotArea field="9" type="button" dataOnly="0" labelOnly="1" outline="0" axis="axisRow" fieldPosition="2"/>
    </format>
    <format dxfId="198">
      <pivotArea dataOnly="0" labelOnly="1" outline="0" fieldPosition="0">
        <references count="1">
          <reference field="7" count="0"/>
        </references>
      </pivotArea>
    </format>
    <format dxfId="197">
      <pivotArea dataOnly="0" labelOnly="1" outline="0" fieldPosition="0">
        <references count="2">
          <reference field="7" count="1" selected="0">
            <x v="0"/>
          </reference>
          <reference field="8" count="0"/>
        </references>
      </pivotArea>
    </format>
    <format dxfId="196">
      <pivotArea dataOnly="0" labelOnly="1" outline="0" fieldPosition="0">
        <references count="2">
          <reference field="7" count="1" selected="0">
            <x v="1"/>
          </reference>
          <reference field="8" count="3">
            <x v="0"/>
            <x v="1"/>
            <x v="5"/>
          </reference>
        </references>
      </pivotArea>
    </format>
    <format dxfId="195">
      <pivotArea dataOnly="0" labelOnly="1" outline="0" fieldPosition="0">
        <references count="1">
          <reference field="4294967294" count="2">
            <x v="4"/>
            <x v="5"/>
          </reference>
        </references>
      </pivotArea>
    </format>
    <format dxfId="194">
      <pivotArea outline="0" fieldPosition="0">
        <references count="1">
          <reference field="4294967294" count="1">
            <x v="0"/>
          </reference>
        </references>
      </pivotArea>
    </format>
    <format dxfId="193">
      <pivotArea outline="0" fieldPosition="0">
        <references count="1">
          <reference field="4294967294" count="1">
            <x v="1"/>
          </reference>
        </references>
      </pivotArea>
    </format>
    <format dxfId="192">
      <pivotArea outline="0" fieldPosition="0">
        <references count="1">
          <reference field="4294967294" count="1">
            <x v="2"/>
          </reference>
        </references>
      </pivotArea>
    </format>
    <format dxfId="191">
      <pivotArea outline="0" fieldPosition="0">
        <references count="1">
          <reference field="4294967294" count="1">
            <x v="3"/>
          </reference>
        </references>
      </pivotArea>
    </format>
    <format dxfId="190">
      <pivotArea field="7" type="button" dataOnly="0" labelOnly="1" outline="0" axis="axisRow" fieldPosition="0"/>
    </format>
    <format dxfId="189">
      <pivotArea field="8" type="button" dataOnly="0" labelOnly="1" outline="0" axis="axisRow" fieldPosition="1"/>
    </format>
    <format dxfId="188">
      <pivotArea field="9" type="button" dataOnly="0" labelOnly="1" outline="0" axis="axisRow" fieldPosition="2"/>
    </format>
    <format dxfId="187">
      <pivotArea dataOnly="0" labelOnly="1" outline="0" fieldPosition="0">
        <references count="1">
          <reference field="4294967294" count="6">
            <x v="0"/>
            <x v="1"/>
            <x v="2"/>
            <x v="3"/>
            <x v="4"/>
            <x v="5"/>
          </reference>
        </references>
      </pivotArea>
    </format>
    <format dxfId="186">
      <pivotArea field="7" type="button" dataOnly="0" labelOnly="1" outline="0" axis="axisRow" fieldPosition="0"/>
    </format>
    <format dxfId="185">
      <pivotArea field="8" type="button" dataOnly="0" labelOnly="1" outline="0" axis="axisRow" fieldPosition="1"/>
    </format>
    <format dxfId="184">
      <pivotArea field="9" type="button" dataOnly="0" labelOnly="1" outline="0" axis="axisRow" fieldPosition="2"/>
    </format>
    <format dxfId="183">
      <pivotArea dataOnly="0" labelOnly="1" outline="0" fieldPosition="0">
        <references count="1">
          <reference field="4294967294" count="6">
            <x v="0"/>
            <x v="1"/>
            <x v="2"/>
            <x v="3"/>
            <x v="4"/>
            <x v="5"/>
          </reference>
        </references>
      </pivotArea>
    </format>
    <format dxfId="182">
      <pivotArea field="7" type="button" dataOnly="0" labelOnly="1" outline="0" axis="axisRow" fieldPosition="0"/>
    </format>
    <format dxfId="181">
      <pivotArea field="8" type="button" dataOnly="0" labelOnly="1" outline="0" axis="axisRow" fieldPosition="1"/>
    </format>
    <format dxfId="180">
      <pivotArea field="9" type="button" dataOnly="0" labelOnly="1" outline="0" axis="axisRow" fieldPosition="2"/>
    </format>
    <format dxfId="179">
      <pivotArea dataOnly="0" labelOnly="1" outline="0" fieldPosition="0">
        <references count="1">
          <reference field="4294967294" count="6">
            <x v="0"/>
            <x v="1"/>
            <x v="2"/>
            <x v="3"/>
            <x v="4"/>
            <x v="5"/>
          </reference>
        </references>
      </pivotArea>
    </format>
    <format dxfId="178">
      <pivotArea field="7" type="button" dataOnly="0" labelOnly="1" outline="0" axis="axisRow" fieldPosition="0"/>
    </format>
    <format dxfId="177">
      <pivotArea field="8" type="button" dataOnly="0" labelOnly="1" outline="0" axis="axisRow" fieldPosition="1"/>
    </format>
    <format dxfId="176">
      <pivotArea field="9" type="button" dataOnly="0" labelOnly="1" outline="0" axis="axisRow" fieldPosition="2"/>
    </format>
    <format dxfId="175">
      <pivotArea dataOnly="0" labelOnly="1" outline="0" fieldPosition="0">
        <references count="1">
          <reference field="4294967294" count="6">
            <x v="0"/>
            <x v="1"/>
            <x v="2"/>
            <x v="3"/>
            <x v="4"/>
            <x v="5"/>
          </reference>
        </references>
      </pivotArea>
    </format>
    <format dxfId="174">
      <pivotArea field="7" type="button" dataOnly="0" labelOnly="1" outline="0" axis="axisRow" fieldPosition="0"/>
    </format>
    <format dxfId="173">
      <pivotArea field="8" type="button" dataOnly="0" labelOnly="1" outline="0" axis="axisRow" fieldPosition="1"/>
    </format>
    <format dxfId="172">
      <pivotArea field="9" type="button" dataOnly="0" labelOnly="1" outline="0" axis="axisRow" fieldPosition="2"/>
    </format>
    <format dxfId="171">
      <pivotArea dataOnly="0" labelOnly="1" outline="0" fieldPosition="0">
        <references count="1">
          <reference field="4294967294" count="6">
            <x v="0"/>
            <x v="1"/>
            <x v="2"/>
            <x v="3"/>
            <x v="4"/>
            <x v="5"/>
          </reference>
        </references>
      </pivotArea>
    </format>
    <format dxfId="170">
      <pivotArea field="7" type="button" dataOnly="0" labelOnly="1" outline="0" axis="axisRow" fieldPosition="0"/>
    </format>
    <format dxfId="169">
      <pivotArea field="8" type="button" dataOnly="0" labelOnly="1" outline="0" axis="axisRow" fieldPosition="1"/>
    </format>
    <format dxfId="168">
      <pivotArea field="9" type="button" dataOnly="0" labelOnly="1" outline="0" axis="axisRow" fieldPosition="2"/>
    </format>
    <format dxfId="167">
      <pivotArea dataOnly="0" labelOnly="1" outline="0" fieldPosition="0">
        <references count="1">
          <reference field="4294967294" count="6">
            <x v="0"/>
            <x v="1"/>
            <x v="2"/>
            <x v="3"/>
            <x v="4"/>
            <x v="5"/>
          </reference>
        </references>
      </pivotArea>
    </format>
    <format dxfId="166">
      <pivotArea field="7" type="button" dataOnly="0" labelOnly="1" outline="0" axis="axisRow" fieldPosition="0"/>
    </format>
    <format dxfId="165">
      <pivotArea field="8" type="button" dataOnly="0" labelOnly="1" outline="0" axis="axisRow" fieldPosition="1"/>
    </format>
    <format dxfId="164">
      <pivotArea field="9" type="button" dataOnly="0" labelOnly="1" outline="0" axis="axisRow" fieldPosition="2"/>
    </format>
    <format dxfId="163">
      <pivotArea dataOnly="0" labelOnly="1" outline="0" fieldPosition="0">
        <references count="1">
          <reference field="4294967294" count="6">
            <x v="0"/>
            <x v="1"/>
            <x v="2"/>
            <x v="3"/>
            <x v="4"/>
            <x v="5"/>
          </reference>
        </references>
      </pivotArea>
    </format>
    <format dxfId="162">
      <pivotArea outline="0" fieldPosition="0">
        <references count="1">
          <reference field="4294967294" count="1">
            <x v="4"/>
          </reference>
        </references>
      </pivotArea>
    </format>
    <format dxfId="161">
      <pivotArea outline="0" fieldPosition="0">
        <references count="1">
          <reference field="4294967294" count="1">
            <x v="5"/>
          </reference>
        </references>
      </pivotArea>
    </format>
    <format dxfId="11">
      <pivotArea outline="0" collapsedLevelsAreSubtotals="1" fieldPosition="0">
        <references count="1">
          <reference field="4294967294" count="2" selected="0">
            <x v="0"/>
            <x v="1"/>
          </reference>
        </references>
      </pivotArea>
    </format>
    <format dxfId="10">
      <pivotArea outline="0" collapsedLevelsAreSubtotals="1" fieldPosition="0">
        <references count="1">
          <reference field="4294967294" count="1" selected="0">
            <x v="3"/>
          </reference>
        </references>
      </pivotArea>
    </format>
    <format dxfId="7">
      <pivotArea outline="0" collapsedLevelsAreSubtotals="1" fieldPosition="0">
        <references count="1">
          <reference field="4294967294" count="4" selected="0">
            <x v="2"/>
            <x v="3"/>
            <x v="4"/>
            <x v="5"/>
          </reference>
        </references>
      </pivotArea>
    </format>
  </formats>
  <pivotTableStyleInfo name="PivotStyleLight25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6" cacheId="133"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chartFormat="13">
  <location ref="A87:G97" firstHeaderRow="1" firstDataRow="2" firstDataCol="1" rowPageCount="2" colPageCount="1"/>
  <pivotFields count="32">
    <pivotField numFmtId="165" showAll="0" defaultSubtotal="0"/>
    <pivotField axis="axisPage" numFmtId="165" showAll="0" defaultSubtotal="0">
      <items count="2">
        <item x="0"/>
        <item x="1"/>
      </items>
    </pivotField>
    <pivotField axis="axisPage" showAll="0" defaultSubtotal="0">
      <items count="1">
        <item x="0"/>
      </items>
    </pivotField>
    <pivotField numFmtId="14" showAll="0" defaultSubtotal="0"/>
    <pivotField numFmtId="14" showAll="0" defaultSubtotal="0"/>
    <pivotField numFmtId="1" showAll="0"/>
    <pivotField numFmtId="1" showAll="0"/>
    <pivotField numFmtId="1" showAll="0"/>
    <pivotField showAll="0"/>
    <pivotField axis="axisRow" showAll="0" sortType="ascending">
      <items count="26">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defaultSubtotal="0"/>
    <pivotField showAll="0"/>
    <pivotField showAll="0" defaultSubtotal="0"/>
    <pivotField showAll="0" defaultSubtotal="0"/>
    <pivotField name="Factory" axis="axisCol" showAll="0">
      <items count="9">
        <item x="0"/>
        <item x="1"/>
        <item x="2"/>
        <item x="3"/>
        <item x="4"/>
        <item x="5"/>
        <item x="6"/>
        <item x="7"/>
        <item t="default"/>
      </items>
    </pivotField>
    <pivotField numFmtId="165" showAll="0"/>
    <pivotField numFmtId="165" showAll="0"/>
    <pivotField numFmtId="165" showAll="0"/>
    <pivotField numFmtId="9" multipleItemSelectionAllowed="1" showAll="0"/>
    <pivotField showAll="0"/>
    <pivotField showAll="0"/>
    <pivotField numFmtId="165" showAll="0"/>
    <pivotField numFmtId="165" showAll="0"/>
    <pivotField numFmtId="165" showAll="0"/>
    <pivotField numFmtId="9"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9"/>
  </rowFields>
  <rowItems count="9">
    <i>
      <x v="17"/>
    </i>
    <i>
      <x v="18"/>
    </i>
    <i>
      <x v="19"/>
    </i>
    <i>
      <x v="20"/>
    </i>
    <i>
      <x v="21"/>
    </i>
    <i>
      <x v="22"/>
    </i>
    <i>
      <x v="23"/>
    </i>
    <i>
      <x v="24"/>
    </i>
    <i t="grand">
      <x/>
    </i>
  </rowItems>
  <colFields count="1">
    <field x="16"/>
  </colFields>
  <colItems count="6">
    <i>
      <x/>
    </i>
    <i>
      <x v="1"/>
    </i>
    <i>
      <x v="2"/>
    </i>
    <i>
      <x v="3"/>
    </i>
    <i>
      <x v="4"/>
    </i>
    <i>
      <x v="5"/>
    </i>
  </colItems>
  <pageFields count="2">
    <pageField fld="1" item="0" hier="-1"/>
    <pageField fld="2" item="0" hier="-1"/>
  </pageFields>
  <dataFields count="1">
    <dataField name="Sum of % ProdR vol" fld="30" baseField="0" baseItem="0" numFmtId="165"/>
  </dataFields>
  <formats count="3">
    <format dxfId="114">
      <pivotArea dataOnly="0" outline="0" fieldPosition="0">
        <references count="1">
          <reference field="16" count="0"/>
        </references>
      </pivotArea>
    </format>
    <format dxfId="113">
      <pivotArea collapsedLevelsAreSubtotals="1" fieldPosition="0">
        <references count="1">
          <reference field="9" count="0"/>
        </references>
      </pivotArea>
    </format>
    <format dxfId="112">
      <pivotArea collapsedLevelsAreSubtotals="1" fieldPosition="0">
        <references count="1">
          <reference field="9" count="0"/>
        </references>
      </pivotArea>
    </format>
  </formats>
  <chartFormats count="6">
    <chartFormat chart="12" format="39" series="1">
      <pivotArea type="data" outline="0" fieldPosition="0">
        <references count="2">
          <reference field="4294967294" count="1" selected="0">
            <x v="0"/>
          </reference>
          <reference field="16" count="1" selected="0">
            <x v="0"/>
          </reference>
        </references>
      </pivotArea>
    </chartFormat>
    <chartFormat chart="12" format="40" series="1">
      <pivotArea type="data" outline="0" fieldPosition="0">
        <references count="2">
          <reference field="4294967294" count="1" selected="0">
            <x v="0"/>
          </reference>
          <reference field="16" count="1" selected="0">
            <x v="1"/>
          </reference>
        </references>
      </pivotArea>
    </chartFormat>
    <chartFormat chart="12" format="41" series="1">
      <pivotArea type="data" outline="0" fieldPosition="0">
        <references count="2">
          <reference field="4294967294" count="1" selected="0">
            <x v="0"/>
          </reference>
          <reference field="16" count="1" selected="0">
            <x v="2"/>
          </reference>
        </references>
      </pivotArea>
    </chartFormat>
    <chartFormat chart="12" format="42" series="1">
      <pivotArea type="data" outline="0" fieldPosition="0">
        <references count="2">
          <reference field="4294967294" count="1" selected="0">
            <x v="0"/>
          </reference>
          <reference field="16" count="1" selected="0">
            <x v="3"/>
          </reference>
        </references>
      </pivotArea>
    </chartFormat>
    <chartFormat chart="12" format="43" series="1">
      <pivotArea type="data" outline="0" fieldPosition="0">
        <references count="2">
          <reference field="4294967294" count="1" selected="0">
            <x v="0"/>
          </reference>
          <reference field="16" count="1" selected="0">
            <x v="4"/>
          </reference>
        </references>
      </pivotArea>
    </chartFormat>
    <chartFormat chart="12" format="44" series="1">
      <pivotArea type="data" outline="0" fieldPosition="0">
        <references count="2">
          <reference field="4294967294" count="1" selected="0">
            <x v="0"/>
          </reference>
          <reference field="1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33"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chartFormat="11">
  <location ref="A46:G56" firstHeaderRow="1" firstDataRow="2" firstDataCol="1" rowPageCount="2" colPageCount="1"/>
  <pivotFields count="32">
    <pivotField numFmtId="165" showAll="0" defaultSubtotal="0"/>
    <pivotField axis="axisPage" numFmtId="165" showAll="0" defaultSubtotal="0">
      <items count="2">
        <item x="0"/>
        <item x="1"/>
      </items>
    </pivotField>
    <pivotField axis="axisPage" showAll="0" defaultSubtotal="0">
      <items count="1">
        <item x="0"/>
      </items>
    </pivotField>
    <pivotField numFmtId="14" showAll="0" defaultSubtotal="0"/>
    <pivotField numFmtId="14" showAll="0" defaultSubtotal="0"/>
    <pivotField numFmtId="1" showAll="0"/>
    <pivotField numFmtId="1" showAll="0"/>
    <pivotField numFmtId="1" showAll="0"/>
    <pivotField showAll="0"/>
    <pivotField axis="axisRow" showAll="0" sortType="ascending">
      <items count="26">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defaultSubtotal="0"/>
    <pivotField showAll="0"/>
    <pivotField showAll="0" defaultSubtotal="0"/>
    <pivotField showAll="0" defaultSubtotal="0"/>
    <pivotField name="Factory" axis="axisCol" showAll="0">
      <items count="9">
        <item x="0"/>
        <item x="1"/>
        <item x="2"/>
        <item x="3"/>
        <item x="4"/>
        <item x="5"/>
        <item x="6"/>
        <item x="7"/>
        <item t="default"/>
      </items>
    </pivotField>
    <pivotField numFmtId="165" showAll="0"/>
    <pivotField numFmtId="165" showAll="0"/>
    <pivotField numFmtId="165" showAll="0"/>
    <pivotField numFmtId="9" multipleItemSelectionAllowed="1" showAll="0"/>
    <pivotField showAll="0"/>
    <pivotField showAll="0"/>
    <pivotField numFmtId="165" showAll="0"/>
    <pivotField numFmtId="165" showAll="0"/>
    <pivotField numFmtId="165" showAll="0"/>
    <pivotField numFmtId="9"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s>
  <rowFields count="1">
    <field x="9"/>
  </rowFields>
  <rowItems count="9">
    <i>
      <x v="17"/>
    </i>
    <i>
      <x v="18"/>
    </i>
    <i>
      <x v="19"/>
    </i>
    <i>
      <x v="20"/>
    </i>
    <i>
      <x v="21"/>
    </i>
    <i>
      <x v="22"/>
    </i>
    <i>
      <x v="23"/>
    </i>
    <i>
      <x v="24"/>
    </i>
    <i t="grand">
      <x/>
    </i>
  </rowItems>
  <colFields count="1">
    <field x="16"/>
  </colFields>
  <colItems count="6">
    <i>
      <x/>
    </i>
    <i>
      <x v="1"/>
    </i>
    <i>
      <x v="2"/>
    </i>
    <i>
      <x v="3"/>
    </i>
    <i>
      <x v="4"/>
    </i>
    <i>
      <x v="5"/>
    </i>
  </colItems>
  <pageFields count="2">
    <pageField fld="1" item="0" hier="-1"/>
    <pageField fld="2" item="0" hier="-1"/>
  </pageFields>
  <dataFields count="1">
    <dataField name="Sum of %OR vol" fld="29" baseField="0" baseItem="0" numFmtId="165"/>
  </dataFields>
  <formats count="3">
    <format dxfId="117">
      <pivotArea dataOnly="0" outline="0" fieldPosition="0">
        <references count="1">
          <reference field="16" count="0"/>
        </references>
      </pivotArea>
    </format>
    <format dxfId="116">
      <pivotArea collapsedLevelsAreSubtotals="1" fieldPosition="0">
        <references count="1">
          <reference field="9" count="0"/>
        </references>
      </pivotArea>
    </format>
    <format dxfId="115">
      <pivotArea collapsedLevelsAreSubtotals="1" fieldPosition="0">
        <references count="1">
          <reference field="9" count="0"/>
        </references>
      </pivotArea>
    </format>
  </formats>
  <chartFormats count="7">
    <chartFormat chart="2" format="60" series="1">
      <pivotArea type="data" outline="0" fieldPosition="0">
        <references count="1">
          <reference field="4294967294" count="1" selected="0">
            <x v="0"/>
          </reference>
        </references>
      </pivotArea>
    </chartFormat>
    <chartFormat chart="2" format="73" series="1">
      <pivotArea type="data" outline="0" fieldPosition="0">
        <references count="2">
          <reference field="4294967294" count="1" selected="0">
            <x v="0"/>
          </reference>
          <reference field="16" count="1" selected="0">
            <x v="5"/>
          </reference>
        </references>
      </pivotArea>
    </chartFormat>
    <chartFormat chart="2" format="74" series="1">
      <pivotArea type="data" outline="0" fieldPosition="0">
        <references count="2">
          <reference field="4294967294" count="1" selected="0">
            <x v="0"/>
          </reference>
          <reference field="16" count="1" selected="0">
            <x v="2"/>
          </reference>
        </references>
      </pivotArea>
    </chartFormat>
    <chartFormat chart="2" format="75" series="1">
      <pivotArea type="data" outline="0" fieldPosition="0">
        <references count="2">
          <reference field="4294967294" count="1" selected="0">
            <x v="0"/>
          </reference>
          <reference field="16" count="1" selected="0">
            <x v="1"/>
          </reference>
        </references>
      </pivotArea>
    </chartFormat>
    <chartFormat chart="2" format="76" series="1">
      <pivotArea type="data" outline="0" fieldPosition="0">
        <references count="2">
          <reference field="4294967294" count="1" selected="0">
            <x v="0"/>
          </reference>
          <reference field="16" count="1" selected="0">
            <x v="0"/>
          </reference>
        </references>
      </pivotArea>
    </chartFormat>
    <chartFormat chart="2" format="77" series="1">
      <pivotArea type="data" outline="0" fieldPosition="0">
        <references count="2">
          <reference field="4294967294" count="1" selected="0">
            <x v="0"/>
          </reference>
          <reference field="16" count="1" selected="0">
            <x v="3"/>
          </reference>
        </references>
      </pivotArea>
    </chartFormat>
    <chartFormat chart="2" format="78" series="1">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3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9">
  <location ref="A26:C35" firstHeaderRow="0" firstDataRow="1" firstDataCol="1" rowPageCount="1" colPageCount="1"/>
  <pivotFields count="32">
    <pivotField numFmtId="165" showAll="0" defaultSubtotal="0"/>
    <pivotField axis="axisPage" numFmtId="165" showAll="0" defaultSubtotal="0">
      <items count="2">
        <item x="0"/>
        <item x="1"/>
      </items>
    </pivotField>
    <pivotField showAll="0" defaultSubtotal="0"/>
    <pivotField numFmtId="14" showAll="0" defaultSubtotal="0"/>
    <pivotField numFmtId="14" showAll="0" defaultSubtotal="0"/>
    <pivotField numFmtId="1" showAll="0"/>
    <pivotField numFmtId="1" showAll="0"/>
    <pivotField numFmtId="1" showAll="0"/>
    <pivotField showAll="0"/>
    <pivotField axis="axisRow" showAll="0" sortType="ascending">
      <items count="26">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defaultSubtotal="0"/>
    <pivotField showAll="0">
      <items count="9">
        <item x="0"/>
        <item x="1"/>
        <item x="2"/>
        <item x="3"/>
        <item x="4"/>
        <item x="5"/>
        <item x="6"/>
        <item x="7"/>
        <item t="default"/>
      </items>
    </pivotField>
    <pivotField showAll="0" defaultSubtotal="0">
      <items count="15">
        <item x="14"/>
        <item x="7"/>
        <item x="10"/>
        <item x="1"/>
        <item x="6"/>
        <item x="13"/>
        <item x="4"/>
        <item x="9"/>
        <item x="11"/>
        <item x="12"/>
        <item x="2"/>
        <item x="5"/>
        <item x="0"/>
        <item x="3"/>
        <item x="8"/>
      </items>
    </pivotField>
    <pivotField showAll="0" defaultSubtotal="0"/>
    <pivotField showAll="0">
      <items count="9">
        <item x="7"/>
        <item x="3"/>
        <item x="6"/>
        <item x="1"/>
        <item x="4"/>
        <item x="5"/>
        <item x="0"/>
        <item x="2"/>
        <item t="default"/>
      </items>
    </pivotField>
    <pivotField numFmtId="165" showAll="0"/>
    <pivotField numFmtId="165" showAll="0"/>
    <pivotField dataField="1" numFmtId="165" showAll="0"/>
    <pivotField numFmtId="9" showAll="0"/>
    <pivotField showAll="0"/>
    <pivotField showAll="0"/>
    <pivotField numFmtId="165" showAll="0"/>
    <pivotField numFmtId="165" showAll="0"/>
    <pivotField dataField="1" numFmtId="165" showAll="0"/>
    <pivotField numFmtId="9"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9"/>
  </rowFields>
  <rowItems count="9">
    <i>
      <x v="17"/>
    </i>
    <i>
      <x v="18"/>
    </i>
    <i>
      <x v="19"/>
    </i>
    <i>
      <x v="20"/>
    </i>
    <i>
      <x v="21"/>
    </i>
    <i>
      <x v="22"/>
    </i>
    <i>
      <x v="23"/>
    </i>
    <i>
      <x v="24"/>
    </i>
    <i t="grand">
      <x/>
    </i>
  </rowItems>
  <colFields count="1">
    <field x="-2"/>
  </colFields>
  <colItems count="2">
    <i>
      <x/>
    </i>
    <i i="1">
      <x v="1"/>
    </i>
  </colItems>
  <pageFields count="1">
    <pageField fld="1" item="0" hier="-1"/>
  </pageFields>
  <dataFields count="2">
    <dataField name="Sum of Difference" fld="19" baseField="0" baseItem="0"/>
    <dataField name="Sum of Difference2" fld="25" baseField="0" baseItem="0"/>
  </dataFields>
  <chartFormats count="2">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rodRthisWeek"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140:B141" firstHeaderRow="1" firstDataRow="1" firstDataCol="1" rowPageCount="1" colPageCount="1"/>
  <pivotFields count="32">
    <pivotField showAll="0"/>
    <pivotField showAll="0"/>
    <pivotField showAll="0"/>
    <pivotField numFmtId="14" showAll="0"/>
    <pivotField numFmtId="14" showAll="0"/>
    <pivotField numFmtId="1" showAll="0"/>
    <pivotField numFmtId="1" showAll="0"/>
    <pivotField axis="axisRow" numFmtId="1" showAll="0">
      <items count="26">
        <item x="20"/>
        <item x="19"/>
        <item x="18"/>
        <item x="17"/>
        <item x="16"/>
        <item x="15"/>
        <item x="14"/>
        <item x="24"/>
        <item x="23"/>
        <item x="22"/>
        <item x="21"/>
        <item x="13"/>
        <item x="12"/>
        <item x="11"/>
        <item x="10"/>
        <item x="9"/>
        <item x="8"/>
        <item x="7"/>
        <item x="6"/>
        <item x="5"/>
        <item x="4"/>
        <item x="3"/>
        <item x="2"/>
        <item x="1"/>
        <item x="0"/>
        <item t="default"/>
      </items>
    </pivotField>
    <pivotField showAll="0"/>
    <pivotField axis="axisPage" showAll="0">
      <items count="26">
        <item x="14"/>
        <item n="" x="15"/>
        <item x="16"/>
        <item x="17"/>
        <item x="18"/>
        <item x="19"/>
        <item x="20"/>
        <item x="21"/>
        <item x="22"/>
        <item x="23"/>
        <item x="24"/>
        <item x="13"/>
        <item x="12"/>
        <item x="11"/>
        <item x="10"/>
        <item x="9"/>
        <item x="8"/>
        <item x="7"/>
        <item n="22-W18" x="6"/>
        <item n="22-W182" x="5"/>
        <item x="4"/>
        <item n="22-W23" x="3"/>
        <item x="2"/>
        <item n="22-W222" x="1"/>
        <item n="22-W232" x="0"/>
        <item t="default"/>
      </items>
    </pivotField>
    <pivotField showAll="0"/>
    <pivotField showAll="0"/>
    <pivotField showAll="0"/>
    <pivotField showAll="0"/>
    <pivotField showAll="0"/>
    <pivotField showAll="0" defaultSubtotal="0"/>
    <pivotField showAll="0"/>
    <pivotField numFmtId="165" showAll="0"/>
    <pivotField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7"/>
  </rowFields>
  <rowItems count="1">
    <i>
      <x v="21"/>
    </i>
  </rowItems>
  <colItems count="1">
    <i/>
  </colItems>
  <pageFields count="1">
    <pageField fld="9" item="21" hier="-1"/>
  </pageFields>
  <dataFields count="1">
    <dataField name="Sum of % ProdR vol" fld="30" baseField="0" baseItem="0" numFmtId="9"/>
  </dataFields>
  <formats count="2">
    <format dxfId="119">
      <pivotArea collapsedLevelsAreSubtotals="1" fieldPosition="0">
        <references count="1">
          <reference field="7" count="1">
            <x v="5"/>
          </reference>
        </references>
      </pivotArea>
    </format>
    <format dxfId="1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133"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chartFormat="7">
  <location ref="A67:H77" firstHeaderRow="1" firstDataRow="2" firstDataCol="1" rowPageCount="1" colPageCount="1"/>
  <pivotFields count="32">
    <pivotField numFmtId="165" showAll="0" defaultSubtotal="0"/>
    <pivotField axis="axisPage" numFmtId="165" showAll="0" defaultSubtotal="0">
      <items count="2">
        <item x="0"/>
        <item x="1"/>
      </items>
    </pivotField>
    <pivotField showAll="0" defaultSubtotal="0"/>
    <pivotField numFmtId="14" showAll="0" defaultSubtotal="0"/>
    <pivotField numFmtId="14" showAll="0" defaultSubtotal="0"/>
    <pivotField numFmtId="1" showAll="0"/>
    <pivotField numFmtId="1" showAll="0"/>
    <pivotField numFmtId="1" showAll="0"/>
    <pivotField showAll="0"/>
    <pivotField axis="axisRow" showAll="0" sortType="ascending">
      <items count="26">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defaultSubtotal="0"/>
    <pivotField axis="axisCol" showAll="0">
      <items count="9">
        <item x="2"/>
        <item x="4"/>
        <item x="6"/>
        <item x="7"/>
        <item x="0"/>
        <item x="1"/>
        <item x="3"/>
        <item x="5"/>
        <item t="default"/>
      </items>
    </pivotField>
    <pivotField showAll="0" defaultSubtotal="0"/>
    <pivotField showAll="0" defaultSubtotal="0"/>
    <pivotField showAll="0"/>
    <pivotField numFmtId="165" showAll="0"/>
    <pivotField numFmtId="165"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s>
  <rowFields count="1">
    <field x="9"/>
  </rowFields>
  <rowItems count="9">
    <i>
      <x v="17"/>
    </i>
    <i>
      <x v="18"/>
    </i>
    <i>
      <x v="19"/>
    </i>
    <i>
      <x v="20"/>
    </i>
    <i>
      <x v="21"/>
    </i>
    <i>
      <x v="22"/>
    </i>
    <i>
      <x v="23"/>
    </i>
    <i>
      <x v="24"/>
    </i>
    <i t="grand">
      <x/>
    </i>
  </rowItems>
  <colFields count="1">
    <field x="13"/>
  </colFields>
  <colItems count="7">
    <i>
      <x/>
    </i>
    <i>
      <x v="1"/>
    </i>
    <i>
      <x v="2"/>
    </i>
    <i>
      <x v="4"/>
    </i>
    <i>
      <x v="5"/>
    </i>
    <i>
      <x v="6"/>
    </i>
    <i>
      <x v="7"/>
    </i>
  </colItems>
  <pageFields count="1">
    <pageField fld="1" item="0" hier="-1"/>
  </pageFields>
  <dataFields count="1">
    <dataField name="Sum of %OR vol" fld="29" baseField="0" baseItem="0" numFmtId="165"/>
  </dataFields>
  <formats count="1">
    <format dxfId="120">
      <pivotArea dataOnly="0" outline="0" fieldPosition="0">
        <references count="1">
          <reference field="13" count="0"/>
        </references>
      </pivotArea>
    </format>
  </formats>
  <chartFormats count="8">
    <chartFormat chart="2" format="47" series="1">
      <pivotArea type="data" outline="0" fieldPosition="0">
        <references count="2">
          <reference field="4294967294" count="1" selected="0">
            <x v="0"/>
          </reference>
          <reference field="13" count="1" selected="0">
            <x v="0"/>
          </reference>
        </references>
      </pivotArea>
    </chartFormat>
    <chartFormat chart="2" format="49" series="1">
      <pivotArea type="data" outline="0" fieldPosition="0">
        <references count="2">
          <reference field="4294967294" count="1" selected="0">
            <x v="0"/>
          </reference>
          <reference field="13" count="1" selected="0">
            <x v="1"/>
          </reference>
        </references>
      </pivotArea>
    </chartFormat>
    <chartFormat chart="2" format="51" series="1">
      <pivotArea type="data" outline="0" fieldPosition="0">
        <references count="2">
          <reference field="4294967294" count="1" selected="0">
            <x v="0"/>
          </reference>
          <reference field="13" count="1" selected="0">
            <x v="2"/>
          </reference>
        </references>
      </pivotArea>
    </chartFormat>
    <chartFormat chart="2" format="52" series="1">
      <pivotArea type="data" outline="0" fieldPosition="0">
        <references count="2">
          <reference field="4294967294" count="1" selected="0">
            <x v="0"/>
          </reference>
          <reference field="13" count="1" selected="0">
            <x v="3"/>
          </reference>
        </references>
      </pivotArea>
    </chartFormat>
    <chartFormat chart="2" format="53" series="1">
      <pivotArea type="data" outline="0" fieldPosition="0">
        <references count="2">
          <reference field="4294967294" count="1" selected="0">
            <x v="0"/>
          </reference>
          <reference field="13" count="1" selected="0">
            <x v="4"/>
          </reference>
        </references>
      </pivotArea>
    </chartFormat>
    <chartFormat chart="2" format="54" series="1">
      <pivotArea type="data" outline="0" fieldPosition="0">
        <references count="2">
          <reference field="4294967294" count="1" selected="0">
            <x v="0"/>
          </reference>
          <reference field="13" count="1" selected="0">
            <x v="5"/>
          </reference>
        </references>
      </pivotArea>
    </chartFormat>
    <chartFormat chart="2" format="55" series="1">
      <pivotArea type="data" outline="0" fieldPosition="0">
        <references count="2">
          <reference field="4294967294" count="1" selected="0">
            <x v="0"/>
          </reference>
          <reference field="13" count="1" selected="0">
            <x v="6"/>
          </reference>
        </references>
      </pivotArea>
    </chartFormat>
    <chartFormat chart="2" format="56" series="1">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ORthisWeek"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129:B130" firstHeaderRow="1" firstDataRow="1" firstDataCol="1" rowPageCount="1" colPageCount="1"/>
  <pivotFields count="32">
    <pivotField showAll="0"/>
    <pivotField showAll="0"/>
    <pivotField showAll="0"/>
    <pivotField numFmtId="14" showAll="0"/>
    <pivotField numFmtId="14" showAll="0"/>
    <pivotField numFmtId="1" showAll="0"/>
    <pivotField numFmtId="1" showAll="0"/>
    <pivotField axis="axisRow" numFmtId="1" showAll="0">
      <items count="26">
        <item x="20"/>
        <item x="19"/>
        <item x="18"/>
        <item x="17"/>
        <item x="16"/>
        <item x="15"/>
        <item x="14"/>
        <item x="24"/>
        <item x="23"/>
        <item x="22"/>
        <item x="21"/>
        <item x="13"/>
        <item x="12"/>
        <item x="11"/>
        <item x="10"/>
        <item x="9"/>
        <item x="8"/>
        <item x="7"/>
        <item x="6"/>
        <item x="5"/>
        <item x="4"/>
        <item x="3"/>
        <item x="2"/>
        <item x="1"/>
        <item x="0"/>
        <item t="default"/>
      </items>
    </pivotField>
    <pivotField showAll="0"/>
    <pivotField axis="axisPage" showAll="0">
      <items count="26">
        <item x="14"/>
        <item n="" x="15"/>
        <item x="16"/>
        <item x="17"/>
        <item x="18"/>
        <item x="19"/>
        <item x="20"/>
        <item x="21"/>
        <item x="22"/>
        <item x="23"/>
        <item x="24"/>
        <item x="13"/>
        <item x="12"/>
        <item x="11"/>
        <item x="10"/>
        <item x="9"/>
        <item x="8"/>
        <item x="7"/>
        <item n="22-W18" x="6"/>
        <item n="22-W182" x="5"/>
        <item x="4"/>
        <item n="22-W23" x="3"/>
        <item x="2"/>
        <item n="22-W222" x="1"/>
        <item n="22-W232" x="0"/>
        <item t="default"/>
      </items>
    </pivotField>
    <pivotField showAll="0"/>
    <pivotField showAll="0"/>
    <pivotField showAll="0"/>
    <pivotField showAll="0"/>
    <pivotField showAll="0"/>
    <pivotField showAll="0" defaultSubtotal="0"/>
    <pivotField showAll="0"/>
    <pivotField numFmtId="165" showAll="0"/>
    <pivotField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s>
  <rowFields count="1">
    <field x="7"/>
  </rowFields>
  <rowItems count="1">
    <i>
      <x v="21"/>
    </i>
  </rowItems>
  <colItems count="1">
    <i/>
  </colItems>
  <pageFields count="1">
    <pageField fld="9" item="21" hier="-1"/>
  </pageFields>
  <dataFields count="1">
    <dataField name="Sum of %OR vol" fld="29" baseField="7" baseItem="5"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133"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chartFormat="10">
  <location ref="A107:H117" firstHeaderRow="1" firstDataRow="2" firstDataCol="1" rowPageCount="1" colPageCount="1"/>
  <pivotFields count="32">
    <pivotField numFmtId="165" showAll="0" defaultSubtotal="0"/>
    <pivotField axis="axisPage" numFmtId="165" showAll="0" defaultSubtotal="0">
      <items count="2">
        <item x="0"/>
        <item x="1"/>
      </items>
    </pivotField>
    <pivotField showAll="0" defaultSubtotal="0"/>
    <pivotField numFmtId="14" showAll="0" defaultSubtotal="0"/>
    <pivotField numFmtId="14" showAll="0" defaultSubtotal="0"/>
    <pivotField numFmtId="1" showAll="0"/>
    <pivotField numFmtId="1" showAll="0"/>
    <pivotField numFmtId="1" showAll="0"/>
    <pivotField showAll="0"/>
    <pivotField axis="axisRow" showAll="0" sortType="ascending">
      <items count="26">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defaultSubtotal="0"/>
    <pivotField axis="axisCol" showAll="0">
      <items count="9">
        <item x="2"/>
        <item x="4"/>
        <item x="6"/>
        <item x="7"/>
        <item x="0"/>
        <item x="1"/>
        <item x="3"/>
        <item x="5"/>
        <item t="default"/>
      </items>
    </pivotField>
    <pivotField showAll="0" defaultSubtotal="0"/>
    <pivotField showAll="0" defaultSubtotal="0"/>
    <pivotField showAll="0"/>
    <pivotField numFmtId="165" showAll="0"/>
    <pivotField numFmtId="165"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9"/>
  </rowFields>
  <rowItems count="9">
    <i>
      <x v="17"/>
    </i>
    <i>
      <x v="18"/>
    </i>
    <i>
      <x v="19"/>
    </i>
    <i>
      <x v="20"/>
    </i>
    <i>
      <x v="21"/>
    </i>
    <i>
      <x v="22"/>
    </i>
    <i>
      <x v="23"/>
    </i>
    <i>
      <x v="24"/>
    </i>
    <i t="grand">
      <x/>
    </i>
  </rowItems>
  <colFields count="1">
    <field x="13"/>
  </colFields>
  <colItems count="7">
    <i>
      <x/>
    </i>
    <i>
      <x v="1"/>
    </i>
    <i>
      <x v="2"/>
    </i>
    <i>
      <x v="4"/>
    </i>
    <i>
      <x v="5"/>
    </i>
    <i>
      <x v="6"/>
    </i>
    <i>
      <x v="7"/>
    </i>
  </colItems>
  <pageFields count="1">
    <pageField fld="1" item="0" hier="-1"/>
  </pageFields>
  <dataFields count="1">
    <dataField name="Sum of % ProdR vol" fld="30" baseField="0" baseItem="0" numFmtId="165"/>
  </dataFields>
  <formats count="1">
    <format dxfId="121">
      <pivotArea dataOnly="0" outline="0" fieldPosition="0">
        <references count="1">
          <reference field="13" count="0"/>
        </references>
      </pivotArea>
    </format>
  </formats>
  <chartFormats count="8">
    <chartFormat chart="9" format="36" series="1">
      <pivotArea type="data" outline="0" fieldPosition="0">
        <references count="2">
          <reference field="4294967294" count="1" selected="0">
            <x v="0"/>
          </reference>
          <reference field="13" count="1" selected="0">
            <x v="0"/>
          </reference>
        </references>
      </pivotArea>
    </chartFormat>
    <chartFormat chart="9" format="38" series="1">
      <pivotArea type="data" outline="0" fieldPosition="0">
        <references count="2">
          <reference field="4294967294" count="1" selected="0">
            <x v="0"/>
          </reference>
          <reference field="13" count="1" selected="0">
            <x v="1"/>
          </reference>
        </references>
      </pivotArea>
    </chartFormat>
    <chartFormat chart="9" format="40" series="1">
      <pivotArea type="data" outline="0" fieldPosition="0">
        <references count="2">
          <reference field="4294967294" count="1" selected="0">
            <x v="0"/>
          </reference>
          <reference field="13" count="1" selected="0">
            <x v="2"/>
          </reference>
        </references>
      </pivotArea>
    </chartFormat>
    <chartFormat chart="9" format="41" series="1">
      <pivotArea type="data" outline="0" fieldPosition="0">
        <references count="2">
          <reference field="4294967294" count="1" selected="0">
            <x v="0"/>
          </reference>
          <reference field="13" count="1" selected="0">
            <x v="3"/>
          </reference>
        </references>
      </pivotArea>
    </chartFormat>
    <chartFormat chart="9" format="42" series="1">
      <pivotArea type="data" outline="0" fieldPosition="0">
        <references count="2">
          <reference field="4294967294" count="1" selected="0">
            <x v="0"/>
          </reference>
          <reference field="13" count="1" selected="0">
            <x v="4"/>
          </reference>
        </references>
      </pivotArea>
    </chartFormat>
    <chartFormat chart="9" format="43" series="1">
      <pivotArea type="data" outline="0" fieldPosition="0">
        <references count="2">
          <reference field="4294967294" count="1" selected="0">
            <x v="0"/>
          </reference>
          <reference field="13" count="1" selected="0">
            <x v="5"/>
          </reference>
        </references>
      </pivotArea>
    </chartFormat>
    <chartFormat chart="9" format="44" series="1">
      <pivotArea type="data" outline="0" fieldPosition="0">
        <references count="2">
          <reference field="4294967294" count="1" selected="0">
            <x v="0"/>
          </reference>
          <reference field="13" count="1" selected="0">
            <x v="6"/>
          </reference>
        </references>
      </pivotArea>
    </chartFormat>
    <chartFormat chart="9" format="45" series="1">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lanWeek"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A149:F150" firstHeaderRow="0" firstDataRow="1" firstDataCol="1" rowPageCount="1" colPageCount="1"/>
  <pivotFields count="32">
    <pivotField showAll="0"/>
    <pivotField showAll="0"/>
    <pivotField showAll="0"/>
    <pivotField numFmtId="14" showAll="0"/>
    <pivotField numFmtId="14" showAll="0"/>
    <pivotField numFmtId="1" showAll="0"/>
    <pivotField numFmtId="1" showAll="0"/>
    <pivotField axis="axisRow" numFmtId="1" showAll="0">
      <items count="26">
        <item x="20"/>
        <item x="19"/>
        <item x="18"/>
        <item x="17"/>
        <item x="16"/>
        <item x="15"/>
        <item x="14"/>
        <item x="24"/>
        <item x="23"/>
        <item x="22"/>
        <item x="21"/>
        <item x="13"/>
        <item x="12"/>
        <item x="11"/>
        <item x="10"/>
        <item x="9"/>
        <item x="8"/>
        <item x="7"/>
        <item x="6"/>
        <item x="5"/>
        <item x="4"/>
        <item x="3"/>
        <item x="2"/>
        <item x="1"/>
        <item x="0"/>
        <item t="default"/>
      </items>
    </pivotField>
    <pivotField showAll="0"/>
    <pivotField axis="axisPage" showAll="0">
      <items count="26">
        <item x="14"/>
        <item n="" x="15"/>
        <item x="16"/>
        <item x="17"/>
        <item x="18"/>
        <item x="19"/>
        <item x="20"/>
        <item x="21"/>
        <item x="22"/>
        <item x="23"/>
        <item x="24"/>
        <item x="13"/>
        <item x="12"/>
        <item x="11"/>
        <item x="10"/>
        <item x="9"/>
        <item x="8"/>
        <item x="7"/>
        <item n="22-W18" x="6"/>
        <item n="22-W182" x="5"/>
        <item x="4"/>
        <item n="22-W23" x="3"/>
        <item x="2"/>
        <item n="22-W222" x="1"/>
        <item n="22-W232" x="0"/>
        <item t="default"/>
      </items>
    </pivotField>
    <pivotField showAll="0"/>
    <pivotField showAll="0"/>
    <pivotField showAll="0"/>
    <pivotField showAll="0"/>
    <pivotField showAll="0"/>
    <pivotField showAll="0" defaultSubtotal="0"/>
    <pivotField showAll="0"/>
    <pivotField dataField="1" numFmtId="165" showAll="0"/>
    <pivotField dataField="1" showAll="0"/>
    <pivotField dataField="1" numFmtId="165" showAll="0"/>
    <pivotField numFmtId="9" showAll="0"/>
    <pivotField showAll="0"/>
    <pivotField showAll="0"/>
    <pivotField dataField="1" numFmtId="165" showAll="0"/>
    <pivotField numFmtId="165" showAll="0"/>
    <pivotField dataField="1" numFmtId="165" showAll="0"/>
    <pivotField numFmtId="9"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7"/>
  </rowFields>
  <rowItems count="1">
    <i>
      <x v="21"/>
    </i>
  </rowItems>
  <colFields count="1">
    <field x="-2"/>
  </colFields>
  <colItems count="5">
    <i>
      <x/>
    </i>
    <i i="1">
      <x v="1"/>
    </i>
    <i i="2">
      <x v="2"/>
    </i>
    <i i="3">
      <x v="3"/>
    </i>
    <i i="4">
      <x v="4"/>
    </i>
  </colItems>
  <pageFields count="1">
    <pageField fld="9" item="21" hier="-1"/>
  </pageFields>
  <dataFields count="5">
    <dataField name="Sum of Planned" fld="17" baseField="0" baseItem="0"/>
    <dataField name="Sum of Prod" fld="18" baseField="7" baseItem="5"/>
    <dataField name="Sum of Difference" fld="19" baseField="0" baseItem="0"/>
    <dataField name="Sum of Plan Revised" fld="23" baseField="0" baseItem="0"/>
    <dataField name="Sum of Difference2" fld="25" baseField="0" baseItem="0"/>
  </dataFields>
  <formats count="2">
    <format dxfId="123">
      <pivotArea collapsedLevelsAreSubtotals="1" fieldPosition="0">
        <references count="1">
          <reference field="7" count="1">
            <x v="5"/>
          </reference>
        </references>
      </pivotArea>
    </format>
    <format dxfId="1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13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9">
  <location ref="A6:F15" firstHeaderRow="0" firstDataRow="1" firstDataCol="1" rowPageCount="1" colPageCount="1"/>
  <pivotFields count="32">
    <pivotField numFmtId="165" showAll="0" defaultSubtotal="0"/>
    <pivotField axis="axisPage" numFmtId="165" showAll="0" defaultSubtotal="0">
      <items count="2">
        <item x="0"/>
        <item x="1"/>
      </items>
    </pivotField>
    <pivotField showAll="0" defaultSubtotal="0"/>
    <pivotField numFmtId="14" showAll="0" defaultSubtotal="0"/>
    <pivotField numFmtId="14" showAll="0" defaultSubtotal="0"/>
    <pivotField numFmtId="1" showAll="0" defaultSubtotal="0"/>
    <pivotField numFmtId="1" showAll="0" defaultSubtotal="0"/>
    <pivotField numFmtId="1" showAll="0" defaultSubtotal="0"/>
    <pivotField showAll="0" defaultSubtotal="0"/>
    <pivotField axis="axisRow" showAll="0" sortType="ascending">
      <items count="26">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defaultSubtotal="0"/>
    <pivotField showAll="0">
      <items count="9">
        <item x="0"/>
        <item x="1"/>
        <item x="2"/>
        <item x="3"/>
        <item x="4"/>
        <item x="5"/>
        <item x="6"/>
        <item x="7"/>
        <item t="default"/>
      </items>
    </pivotField>
    <pivotField showAll="0" defaultSubtotal="0">
      <items count="15">
        <item x="14"/>
        <item x="7"/>
        <item x="10"/>
        <item x="1"/>
        <item x="6"/>
        <item x="13"/>
        <item x="4"/>
        <item x="9"/>
        <item x="11"/>
        <item x="12"/>
        <item x="2"/>
        <item x="5"/>
        <item x="0"/>
        <item x="3"/>
        <item x="8"/>
      </items>
    </pivotField>
    <pivotField showAll="0" defaultSubtotal="0"/>
    <pivotField showAll="0">
      <items count="9">
        <item x="7"/>
        <item x="3"/>
        <item x="6"/>
        <item x="1"/>
        <item x="4"/>
        <item x="5"/>
        <item x="0"/>
        <item x="2"/>
        <item t="default"/>
      </items>
    </pivotField>
    <pivotField dataField="1" numFmtId="165" showAll="0"/>
    <pivotField dataField="1" numFmtId="165" showAll="0"/>
    <pivotField numFmtId="165" showAll="0"/>
    <pivotField numFmtId="9" showAll="0"/>
    <pivotField showAll="0"/>
    <pivotField showAll="0" defaultSubtotal="0"/>
    <pivotField numFmtId="165" showAll="0" defaultSubtotal="0"/>
    <pivotField numFmtId="165" showAll="0" defaultSubtotal="0"/>
    <pivotField numFmtId="165" showAll="0" defaultSubtotal="0"/>
    <pivotField numFmtId="9" showAll="0" defaultSubtotal="0"/>
    <pivotField showAll="0" defaultSubtotal="0"/>
    <pivotField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9"/>
  </rowFields>
  <rowItems count="9">
    <i>
      <x v="17"/>
    </i>
    <i>
      <x v="18"/>
    </i>
    <i>
      <x v="19"/>
    </i>
    <i>
      <x v="20"/>
    </i>
    <i>
      <x v="21"/>
    </i>
    <i>
      <x v="22"/>
    </i>
    <i>
      <x v="23"/>
    </i>
    <i>
      <x v="24"/>
    </i>
    <i t="grand">
      <x/>
    </i>
  </rowItems>
  <colFields count="1">
    <field x="-2"/>
  </colFields>
  <colItems count="5">
    <i>
      <x/>
    </i>
    <i i="1">
      <x v="1"/>
    </i>
    <i i="2">
      <x v="2"/>
    </i>
    <i i="3">
      <x v="3"/>
    </i>
    <i i="4">
      <x v="4"/>
    </i>
  </colItems>
  <pageFields count="1">
    <pageField fld="1" item="0" hier="-1"/>
  </pageFields>
  <dataFields count="5">
    <dataField name="Actual Production" fld="18" baseField="9" baseItem="19" numFmtId="41"/>
    <dataField name="1st Plan" fld="17" baseField="0" baseItem="479912048" numFmtId="41"/>
    <dataField name="Sum of MaxVol_axis" fld="31" baseField="0" baseItem="0" numFmtId="165"/>
    <dataField name="ProdR" fld="30" baseField="9" baseItem="13" numFmtId="9"/>
    <dataField name="OR" fld="29" baseField="9" baseItem="13" numFmtId="9"/>
  </dataFields>
  <formats count="8">
    <format dxfId="131">
      <pivotArea outline="0" collapsedLevelsAreSubtotals="1" fieldPosition="0">
        <references count="1">
          <reference field="4294967294" count="1" selected="0">
            <x v="3"/>
          </reference>
        </references>
      </pivotArea>
    </format>
    <format dxfId="130">
      <pivotArea dataOnly="0" labelOnly="1" outline="0" fieldPosition="0">
        <references count="1">
          <reference field="4294967294" count="1">
            <x v="3"/>
          </reference>
        </references>
      </pivotArea>
    </format>
    <format dxfId="129">
      <pivotArea outline="0" collapsedLevelsAreSubtotals="1" fieldPosition="0">
        <references count="1">
          <reference field="4294967294" count="1" selected="0">
            <x v="3"/>
          </reference>
        </references>
      </pivotArea>
    </format>
    <format dxfId="128">
      <pivotArea dataOnly="0" labelOnly="1" outline="0" fieldPosition="0">
        <references count="1">
          <reference field="4294967294" count="1">
            <x v="3"/>
          </reference>
        </references>
      </pivotArea>
    </format>
    <format dxfId="127">
      <pivotArea outline="0" collapsedLevelsAreSubtotals="1" fieldPosition="0">
        <references count="1">
          <reference field="4294967294" count="1" selected="0">
            <x v="3"/>
          </reference>
        </references>
      </pivotArea>
    </format>
    <format dxfId="126">
      <pivotArea dataOnly="0" labelOnly="1" outline="0" fieldPosition="0">
        <references count="1">
          <reference field="4294967294" count="1">
            <x v="3"/>
          </reference>
        </references>
      </pivotArea>
    </format>
    <format dxfId="125">
      <pivotArea outline="0" fieldPosition="0">
        <references count="1">
          <reference field="4294967294" count="1">
            <x v="0"/>
          </reference>
        </references>
      </pivotArea>
    </format>
    <format dxfId="124">
      <pivotArea outline="0" fieldPosition="0">
        <references count="1">
          <reference field="4294967294" count="1">
            <x v="1"/>
          </reference>
        </references>
      </pivotArea>
    </format>
  </formats>
  <chartFormats count="5">
    <chartFormat chart="12" format="308" series="1">
      <pivotArea type="data" outline="0" fieldPosition="0">
        <references count="1">
          <reference field="4294967294" count="1" selected="0">
            <x v="0"/>
          </reference>
        </references>
      </pivotArea>
    </chartFormat>
    <chartFormat chart="12" format="309" series="1">
      <pivotArea type="data" outline="0" fieldPosition="0">
        <references count="1">
          <reference field="4294967294" count="1" selected="0">
            <x v="1"/>
          </reference>
        </references>
      </pivotArea>
    </chartFormat>
    <chartFormat chart="12" format="310" series="1">
      <pivotArea type="data" outline="0" fieldPosition="0">
        <references count="1">
          <reference field="4294967294" count="1" selected="0">
            <x v="2"/>
          </reference>
        </references>
      </pivotArea>
    </chartFormat>
    <chartFormat chart="12" format="311" series="1">
      <pivotArea type="data" outline="0" fieldPosition="0">
        <references count="1">
          <reference field="4294967294" count="1" selected="0">
            <x v="3"/>
          </reference>
        </references>
      </pivotArea>
    </chartFormat>
    <chartFormat chart="12" format="312"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ORpreviousWeek"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G129:H130" firstHeaderRow="1" firstDataRow="1" firstDataCol="1" rowPageCount="1" colPageCount="1"/>
  <pivotFields count="32">
    <pivotField showAll="0"/>
    <pivotField showAll="0"/>
    <pivotField showAll="0"/>
    <pivotField numFmtId="14" showAll="0"/>
    <pivotField numFmtId="14" showAll="0"/>
    <pivotField numFmtId="1" showAll="0"/>
    <pivotField numFmtId="1" showAll="0"/>
    <pivotField axis="axisRow" numFmtId="1" showAll="0">
      <items count="26">
        <item x="20"/>
        <item x="19"/>
        <item x="18"/>
        <item x="17"/>
        <item x="16"/>
        <item x="15"/>
        <item x="14"/>
        <item x="24"/>
        <item x="23"/>
        <item x="22"/>
        <item x="21"/>
        <item x="13"/>
        <item x="12"/>
        <item x="11"/>
        <item x="10"/>
        <item x="9"/>
        <item x="8"/>
        <item x="7"/>
        <item x="6"/>
        <item x="5"/>
        <item x="4"/>
        <item x="3"/>
        <item x="2"/>
        <item x="1"/>
        <item x="0"/>
        <item t="default"/>
      </items>
    </pivotField>
    <pivotField showAll="0"/>
    <pivotField axis="axisPage" showAll="0">
      <items count="26">
        <item x="14"/>
        <item x="15"/>
        <item x="16"/>
        <item x="17"/>
        <item x="18"/>
        <item x="19"/>
        <item x="20"/>
        <item x="21"/>
        <item x="22"/>
        <item x="23"/>
        <item x="24"/>
        <item x="13"/>
        <item x="12"/>
        <item x="11"/>
        <item x="10"/>
        <item x="9"/>
        <item x="8"/>
        <item x="7"/>
        <item x="6"/>
        <item x="5"/>
        <item x="4"/>
        <item x="3"/>
        <item x="2"/>
        <item x="1"/>
        <item x="0"/>
        <item t="default"/>
      </items>
    </pivotField>
    <pivotField showAll="0"/>
    <pivotField showAll="0"/>
    <pivotField showAll="0"/>
    <pivotField showAll="0"/>
    <pivotField showAll="0"/>
    <pivotField showAll="0" defaultSubtotal="0"/>
    <pivotField showAll="0"/>
    <pivotField numFmtId="165" showAll="0"/>
    <pivotField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s>
  <rowFields count="1">
    <field x="7"/>
  </rowFields>
  <rowItems count="1">
    <i>
      <x v="23"/>
    </i>
  </rowItems>
  <colItems count="1">
    <i/>
  </colItems>
  <pageFields count="1">
    <pageField fld="9" item="23" hier="-1"/>
  </pageFields>
  <dataFields count="1">
    <dataField name="Sum of %OR vol" fld="29" baseField="7" baseItem="5"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rodRpreviousWeek"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G140:H141" firstHeaderRow="1" firstDataRow="1" firstDataCol="1" rowPageCount="1" colPageCount="1"/>
  <pivotFields count="32">
    <pivotField showAll="0"/>
    <pivotField showAll="0"/>
    <pivotField showAll="0"/>
    <pivotField numFmtId="14" showAll="0"/>
    <pivotField numFmtId="14" showAll="0"/>
    <pivotField numFmtId="1" showAll="0"/>
    <pivotField numFmtId="1" showAll="0"/>
    <pivotField axis="axisRow" numFmtId="1" showAll="0">
      <items count="26">
        <item x="20"/>
        <item x="19"/>
        <item x="18"/>
        <item x="17"/>
        <item x="16"/>
        <item x="15"/>
        <item x="14"/>
        <item x="24"/>
        <item x="23"/>
        <item x="22"/>
        <item x="21"/>
        <item x="13"/>
        <item x="12"/>
        <item x="11"/>
        <item x="10"/>
        <item x="9"/>
        <item x="8"/>
        <item x="7"/>
        <item x="6"/>
        <item x="5"/>
        <item x="4"/>
        <item x="3"/>
        <item x="2"/>
        <item x="1"/>
        <item x="0"/>
        <item t="default"/>
      </items>
    </pivotField>
    <pivotField showAll="0"/>
    <pivotField axis="axisPage" showAll="0">
      <items count="26">
        <item x="14"/>
        <item x="15"/>
        <item x="16"/>
        <item x="17"/>
        <item x="18"/>
        <item x="19"/>
        <item x="20"/>
        <item x="21"/>
        <item x="22"/>
        <item x="23"/>
        <item x="24"/>
        <item x="13"/>
        <item x="12"/>
        <item x="11"/>
        <item x="10"/>
        <item x="9"/>
        <item x="8"/>
        <item x="7"/>
        <item x="6"/>
        <item x="5"/>
        <item x="4"/>
        <item x="3"/>
        <item x="2"/>
        <item x="1"/>
        <item x="0"/>
        <item t="default"/>
      </items>
    </pivotField>
    <pivotField showAll="0"/>
    <pivotField showAll="0"/>
    <pivotField showAll="0"/>
    <pivotField showAll="0"/>
    <pivotField showAll="0"/>
    <pivotField showAll="0" defaultSubtotal="0"/>
    <pivotField showAll="0"/>
    <pivotField numFmtId="165" showAll="0"/>
    <pivotField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s>
  <rowFields count="1">
    <field x="7"/>
  </rowFields>
  <rowItems count="1">
    <i>
      <x v="23"/>
    </i>
  </rowItems>
  <colItems count="1">
    <i/>
  </colItems>
  <pageFields count="1">
    <pageField fld="9" item="23" hier="-1"/>
  </pageFields>
  <dataFields count="1">
    <dataField name="Sum of % ProdR vol" fld="30" baseField="0" baseItem="0" numFmtId="9"/>
  </dataFields>
  <formats count="1">
    <format dxfId="13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6"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chartFormat="7">
  <location ref="A6:D35" firstHeaderRow="0" firstDataRow="1" firstDataCol="2" rowPageCount="2" colPageCount="1"/>
  <pivotFields count="32">
    <pivotField compact="0" numFmtId="165" outline="0" showAll="0" defaultSubtotal="0"/>
    <pivotField compact="0" numFmtId="165" outline="0" showAll="0" defaultSubtotal="0"/>
    <pivotField compact="0" outline="0" showAll="0" defaultSubtotal="0"/>
    <pivotField compact="0" numFmtId="14" outline="0" showAll="0" defaultSubtotal="0"/>
    <pivotField compact="0" numFmtId="14" outline="0" showAll="0" defaultSubtotal="0"/>
    <pivotField axis="axisPage" compact="0" numFmtId="1" outline="0" showAll="0" defaultSubtotal="0">
      <items count="2">
        <item x="1"/>
        <item x="0"/>
      </items>
    </pivotField>
    <pivotField axis="axisPage" compact="0" numFmtId="1" outline="0" multipleItemSelectionAllowed="1" showAll="0" defaultSubtotal="0">
      <items count="7">
        <item x="5"/>
        <item x="4"/>
        <item x="3"/>
        <item x="2"/>
        <item h="1" x="6"/>
        <item x="1"/>
        <item h="1" x="0"/>
      </items>
    </pivotField>
    <pivotField compact="0" numFmtId="1" outline="0" showAll="0" defaultSubtotal="0"/>
    <pivotField compact="0" outline="0" showAll="0" defaultSubtotal="0"/>
    <pivotField compact="0" outline="0" showAll="0" sortType="ascending" defaultSubtotal="0"/>
    <pivotField compact="0" outline="0" showAll="0" defaultSubtotal="0"/>
    <pivotField compact="0" outline="0" showAll="0" defaultSubtotal="0"/>
    <pivotField compact="0" outline="0" showAll="0" defaultSubtotal="0"/>
    <pivotField axis="axisRow" compact="0" outline="0" showAll="0" defaultSubtotal="0">
      <items count="8">
        <item x="2"/>
        <item x="4"/>
        <item x="6"/>
        <item x="7"/>
        <item x="0"/>
        <item x="1"/>
        <item x="3"/>
        <item x="5"/>
      </items>
    </pivotField>
    <pivotField axis="axisRow" compact="0" outline="0" showAll="0" defaultSubtotal="0">
      <items count="15">
        <item x="0"/>
        <item x="1"/>
        <item x="2"/>
        <item x="3"/>
        <item x="4"/>
        <item x="5"/>
        <item x="6"/>
        <item x="7"/>
        <item x="8"/>
        <item x="9"/>
        <item x="10"/>
        <item x="11"/>
        <item x="12"/>
        <item x="13"/>
        <item x="14"/>
      </items>
    </pivotField>
    <pivotField compact="0" outline="0" showAll="0" defaultSubtotal="0"/>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9" outline="0" showAll="0" defaultSubtotal="0"/>
    <pivotField compact="0" outline="0" showAll="0" defaultSubtotal="0"/>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9" outline="0" showAll="0" defaultSubtotal="0"/>
    <pivotField compact="0" outline="0" showAll="0" defaultSubtotal="0"/>
    <pivotField compact="0" outlin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s>
  <rowFields count="2">
    <field x="13"/>
    <field x="14"/>
  </rowFields>
  <rowItems count="29">
    <i>
      <x/>
      <x v="1"/>
    </i>
    <i r="1">
      <x v="5"/>
    </i>
    <i r="1">
      <x v="6"/>
    </i>
    <i r="1">
      <x v="13"/>
    </i>
    <i>
      <x v="1"/>
      <x v="4"/>
    </i>
    <i r="1">
      <x v="10"/>
    </i>
    <i>
      <x v="2"/>
      <x v="3"/>
    </i>
    <i>
      <x v="3"/>
      <x v="5"/>
    </i>
    <i r="1">
      <x v="6"/>
    </i>
    <i>
      <x v="4"/>
      <x/>
    </i>
    <i r="1">
      <x v="1"/>
    </i>
    <i r="1">
      <x v="2"/>
    </i>
    <i r="1">
      <x v="5"/>
    </i>
    <i r="1">
      <x v="9"/>
    </i>
    <i r="1">
      <x v="11"/>
    </i>
    <i r="1">
      <x v="12"/>
    </i>
    <i r="1">
      <x v="13"/>
    </i>
    <i r="1">
      <x v="14"/>
    </i>
    <i>
      <x v="5"/>
      <x v="3"/>
    </i>
    <i r="1">
      <x v="4"/>
    </i>
    <i>
      <x v="6"/>
      <x/>
    </i>
    <i r="1">
      <x v="2"/>
    </i>
    <i r="1">
      <x v="5"/>
    </i>
    <i r="1">
      <x v="6"/>
    </i>
    <i r="1">
      <x v="7"/>
    </i>
    <i r="1">
      <x v="8"/>
    </i>
    <i r="1">
      <x v="9"/>
    </i>
    <i>
      <x v="7"/>
      <x v="2"/>
    </i>
    <i r="1">
      <x v="10"/>
    </i>
  </rowItems>
  <colFields count="1">
    <field x="-2"/>
  </colFields>
  <colItems count="2">
    <i>
      <x/>
    </i>
    <i i="1">
      <x v="1"/>
    </i>
  </colItems>
  <pageFields count="2">
    <pageField fld="5" item="1" hier="-1"/>
    <pageField fld="6" hier="-1"/>
  </pageFields>
  <dataFields count="2">
    <dataField name="% Production Reliability" fld="30" baseField="11" baseItem="8" numFmtId="173"/>
    <dataField name="% Output Reliability" fld="29" baseField="11" baseItem="8" numFmtId="173"/>
  </dataFields>
  <formats count="3">
    <format dxfId="106">
      <pivotArea dataOnly="0" outline="0" fieldPosition="0">
        <references count="1">
          <reference field="13" count="0"/>
        </references>
      </pivotArea>
    </format>
    <format dxfId="105">
      <pivotArea outline="0" fieldPosition="0">
        <references count="1">
          <reference field="4294967294" count="1">
            <x v="1"/>
          </reference>
        </references>
      </pivotArea>
    </format>
    <format dxfId="104">
      <pivotArea outline="0" fieldPosition="0">
        <references count="1">
          <reference field="4294967294" count="1">
            <x v="0"/>
          </reference>
        </references>
      </pivotArea>
    </format>
  </formats>
  <pivotTableStyleInfo name="PivotStyleLight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chartFormat="7">
  <location ref="I6:T37" firstHeaderRow="1" firstDataRow="3" firstDataCol="2" rowPageCount="1" colPageCount="1"/>
  <pivotFields count="32">
    <pivotField compact="0" numFmtId="165" outline="0" showAll="0" defaultSubtotal="0"/>
    <pivotField compact="0" numFmtId="165" outline="0" showAll="0" defaultSubtotal="0"/>
    <pivotField compact="0" outline="0" showAll="0" defaultSubtotal="0"/>
    <pivotField compact="0" numFmtId="14" outline="0" showAll="0" defaultSubtotal="0"/>
    <pivotField compact="0" numFmtId="14" outline="0" showAll="0" defaultSubtotal="0"/>
    <pivotField axis="axisPage" compact="0" numFmtId="1" outline="0" showAll="0" defaultSubtotal="0">
      <items count="2">
        <item x="1"/>
        <item x="0"/>
      </items>
    </pivotField>
    <pivotField axis="axisCol" compact="0" numFmtId="1" outline="0" multipleItemSelectionAllowed="1" showAll="0" defaultSubtotal="0">
      <items count="7">
        <item x="5"/>
        <item x="4"/>
        <item x="3"/>
        <item x="2"/>
        <item h="1" x="6"/>
        <item x="1"/>
        <item h="1" x="0"/>
      </items>
    </pivotField>
    <pivotField compact="0" numFmtId="1" outline="0" showAll="0" defaultSubtotal="0"/>
    <pivotField compact="0" outline="0" showAll="0" defaultSubtotal="0"/>
    <pivotField compact="0" outline="0" showAll="0" sortType="ascending" defaultSubtotal="0"/>
    <pivotField compact="0" outline="0" showAll="0" defaultSubtotal="0"/>
    <pivotField compact="0" outline="0" showAll="0" defaultSubtotal="0"/>
    <pivotField compact="0" outline="0" showAll="0" defaultSubtotal="0"/>
    <pivotField axis="axisRow" compact="0" outline="0" showAll="0" defaultSubtotal="0">
      <items count="8">
        <item x="2"/>
        <item x="4"/>
        <item x="6"/>
        <item x="7"/>
        <item x="0"/>
        <item x="1"/>
        <item x="3"/>
        <item x="5"/>
      </items>
    </pivotField>
    <pivotField axis="axisRow" compact="0" outline="0" showAll="0" defaultSubtotal="0">
      <items count="15">
        <item x="0"/>
        <item x="1"/>
        <item x="2"/>
        <item x="3"/>
        <item x="4"/>
        <item x="5"/>
        <item x="6"/>
        <item x="7"/>
        <item x="8"/>
        <item x="9"/>
        <item x="10"/>
        <item x="11"/>
        <item x="12"/>
        <item x="13"/>
        <item x="14"/>
      </items>
    </pivotField>
    <pivotField compact="0" outline="0" showAll="0" defaultSubtotal="0"/>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9" outline="0" showAll="0" defaultSubtotal="0"/>
    <pivotField compact="0" outline="0" showAll="0" defaultSubtotal="0"/>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9" outline="0" showAll="0" defaultSubtotal="0"/>
    <pivotField compact="0" outline="0" showAll="0" defaultSubtotal="0"/>
    <pivotField compact="0" outlin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s>
  <rowFields count="2">
    <field x="13"/>
    <field x="14"/>
  </rowFields>
  <rowItems count="29">
    <i>
      <x/>
      <x v="1"/>
    </i>
    <i r="1">
      <x v="5"/>
    </i>
    <i r="1">
      <x v="6"/>
    </i>
    <i r="1">
      <x v="13"/>
    </i>
    <i>
      <x v="1"/>
      <x v="4"/>
    </i>
    <i r="1">
      <x v="10"/>
    </i>
    <i>
      <x v="2"/>
      <x v="3"/>
    </i>
    <i>
      <x v="3"/>
      <x v="5"/>
    </i>
    <i r="1">
      <x v="6"/>
    </i>
    <i>
      <x v="4"/>
      <x/>
    </i>
    <i r="1">
      <x v="1"/>
    </i>
    <i r="1">
      <x v="2"/>
    </i>
    <i r="1">
      <x v="5"/>
    </i>
    <i r="1">
      <x v="9"/>
    </i>
    <i r="1">
      <x v="11"/>
    </i>
    <i r="1">
      <x v="12"/>
    </i>
    <i r="1">
      <x v="13"/>
    </i>
    <i r="1">
      <x v="14"/>
    </i>
    <i>
      <x v="5"/>
      <x v="3"/>
    </i>
    <i r="1">
      <x v="4"/>
    </i>
    <i>
      <x v="6"/>
      <x/>
    </i>
    <i r="1">
      <x v="2"/>
    </i>
    <i r="1">
      <x v="5"/>
    </i>
    <i r="1">
      <x v="6"/>
    </i>
    <i r="1">
      <x v="7"/>
    </i>
    <i r="1">
      <x v="8"/>
    </i>
    <i r="1">
      <x v="9"/>
    </i>
    <i>
      <x v="7"/>
      <x v="2"/>
    </i>
    <i r="1">
      <x v="10"/>
    </i>
  </rowItems>
  <colFields count="2">
    <field x="6"/>
    <field x="-2"/>
  </colFields>
  <colItems count="10">
    <i>
      <x/>
      <x/>
    </i>
    <i r="1" i="1">
      <x v="1"/>
    </i>
    <i>
      <x v="1"/>
      <x/>
    </i>
    <i r="1" i="1">
      <x v="1"/>
    </i>
    <i>
      <x v="2"/>
      <x/>
    </i>
    <i r="1" i="1">
      <x v="1"/>
    </i>
    <i>
      <x v="3"/>
      <x/>
    </i>
    <i r="1" i="1">
      <x v="1"/>
    </i>
    <i>
      <x v="5"/>
      <x/>
    </i>
    <i r="1" i="1">
      <x v="1"/>
    </i>
  </colItems>
  <pageFields count="1">
    <pageField fld="5" item="1" hier="-1"/>
  </pageFields>
  <dataFields count="2">
    <dataField name="% Production Reliability" fld="30" baseField="11" baseItem="8" numFmtId="173"/>
    <dataField name="% Output Reliability" fld="29" baseField="11" baseItem="8" numFmtId="173"/>
  </dataFields>
  <formats count="4">
    <format dxfId="110">
      <pivotArea dataOnly="0" outline="0" fieldPosition="0">
        <references count="1">
          <reference field="13" count="0"/>
        </references>
      </pivotArea>
    </format>
    <format dxfId="109">
      <pivotArea outline="0" fieldPosition="0">
        <references count="1">
          <reference field="4294967294" count="1">
            <x v="1"/>
          </reference>
        </references>
      </pivotArea>
    </format>
    <format dxfId="108">
      <pivotArea outline="0" fieldPosition="0">
        <references count="1">
          <reference field="4294967294" count="1">
            <x v="0"/>
          </reference>
        </references>
      </pivotArea>
    </format>
    <format dxfId="107">
      <pivotArea field="-2" type="button" dataOnly="0" labelOnly="1" outline="0" axis="axisCol" fieldPosition="1"/>
    </format>
  </formats>
  <pivotTableStyleInfo name="PivotStyleLight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4"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chartFormat="2">
  <location ref="C4:G17" firstHeaderRow="0" firstDataRow="1" firstDataCol="2" rowPageCount="1" colPageCount="1"/>
  <pivotFields count="32">
    <pivotField axis="axisPage" compact="0" numFmtId="165" outline="0" showAll="0" defaultSubtotal="0">
      <items count="2">
        <item x="0"/>
        <item x="1"/>
      </items>
    </pivotField>
    <pivotField compact="0" numFmtId="165" outline="0" showAll="0" defaultSubtotal="0"/>
    <pivotField compact="0" outline="0" showAll="0" defaultSubtotal="0"/>
    <pivotField compact="0" numFmtId="14" outline="0" showAll="0" defaultSubtotal="0"/>
    <pivotField compact="0" numFmtId="14" outline="0" showAll="0" defaultSubtotal="0"/>
    <pivotField compact="0" numFmtId="1" outline="0" showAll="0" defaultSubtotal="0"/>
    <pivotField compact="0" numFmtId="1" outline="0" showAll="0" defaultSubtotal="0"/>
    <pivotField compact="0" numFmtId="1"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
        <item x="2"/>
        <item x="4"/>
        <item x="6"/>
        <item x="7"/>
        <item x="0"/>
        <item x="1"/>
        <item x="3"/>
        <item x="5"/>
      </items>
    </pivotField>
    <pivotField compact="0" outline="0" showAll="0" defaultSubtotal="0"/>
    <pivotField compact="0" outline="0" showAll="0" defaultSubtotal="0"/>
    <pivotField axis="axisRow" compact="0" outline="0" showAll="0" defaultSubtotal="0">
      <items count="8">
        <item x="0"/>
        <item x="1"/>
        <item x="2"/>
        <item x="3"/>
        <item x="4"/>
        <item x="5"/>
        <item x="6"/>
        <item x="7"/>
      </items>
    </pivotField>
    <pivotField dataField="1" compact="0" numFmtId="165" outline="0" showAll="0" defaultSubtotal="0"/>
    <pivotField dataField="1" compact="0" numFmtId="165" outline="0" showAll="0" defaultSubtotal="0"/>
    <pivotField compact="0" numFmtId="165" outline="0" showAll="0" defaultSubtotal="0"/>
    <pivotField compact="0" numFmtId="9" outline="0" showAll="0" defaultSubtotal="0"/>
    <pivotField compact="0" outline="0" showAll="0" defaultSubtotal="0"/>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9" outline="0" showAll="0" defaultSubtotal="0"/>
    <pivotField compact="0" outline="0" showAll="0" defaultSubtotal="0"/>
    <pivotField compact="0" outline="0" showAll="0" defaultSubtotal="0"/>
    <pivotField dataField="1"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2">
    <field x="16"/>
    <field x="13"/>
  </rowFields>
  <rowItems count="13">
    <i>
      <x/>
      <x/>
    </i>
    <i r="1">
      <x v="2"/>
    </i>
    <i r="1">
      <x v="4"/>
    </i>
    <i r="1">
      <x v="6"/>
    </i>
    <i r="1">
      <x v="7"/>
    </i>
    <i>
      <x v="1"/>
      <x v="1"/>
    </i>
    <i r="1">
      <x v="4"/>
    </i>
    <i r="1">
      <x v="5"/>
    </i>
    <i r="1">
      <x v="7"/>
    </i>
    <i>
      <x v="2"/>
      <x v="5"/>
    </i>
    <i>
      <x v="3"/>
      <x v="6"/>
    </i>
    <i>
      <x v="4"/>
      <x v="7"/>
    </i>
    <i>
      <x v="5"/>
      <x v="7"/>
    </i>
  </rowItems>
  <colFields count="1">
    <field x="-2"/>
  </colFields>
  <colItems count="3">
    <i>
      <x/>
    </i>
    <i i="1">
      <x v="1"/>
    </i>
    <i i="2">
      <x v="2"/>
    </i>
  </colItems>
  <pageFields count="1">
    <pageField fld="0" item="1" hier="-1"/>
  </pageFields>
  <dataFields count="3">
    <dataField name="Sum of %OR vol" fld="29" baseField="0" baseItem="0" numFmtId="165"/>
    <dataField name="Sum of Prod" fld="18" baseField="0" baseItem="0"/>
    <dataField name="Sum of Planned" fld="17" baseField="0" baseItem="0"/>
  </dataFields>
  <formats count="1">
    <format dxfId="97">
      <pivotArea dataOnly="0"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7"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chartFormat="14">
  <location ref="B66:F73" firstHeaderRow="0" firstDataRow="1" firstDataCol="1" rowPageCount="1" colPageCount="1"/>
  <pivotFields count="32">
    <pivotField axis="axisPage" numFmtId="165" showAll="0" defaultSubtotal="0">
      <items count="2">
        <item x="0"/>
        <item x="1"/>
      </items>
    </pivotField>
    <pivotField numFmtId="165" showAll="0" defaultSubtotal="0"/>
    <pivotField showAll="0" defaultSubtotal="0"/>
    <pivotField numFmtId="14" showAll="0"/>
    <pivotField numFmtId="14" showAll="0"/>
    <pivotField numFmtId="1" showAll="0"/>
    <pivotField numFmtId="1" showAll="0"/>
    <pivotField numFmtId="1" showAll="0"/>
    <pivotField showAll="0"/>
    <pivotField showAll="0"/>
    <pivotField showAll="0"/>
    <pivotField showAll="0"/>
    <pivotField showAll="0"/>
    <pivotField axis="axisRow" showAll="0">
      <items count="9">
        <item x="2"/>
        <item x="4"/>
        <item x="6"/>
        <item x="7"/>
        <item x="0"/>
        <item x="1"/>
        <item x="3"/>
        <item x="5"/>
        <item t="default"/>
      </items>
    </pivotField>
    <pivotField showAll="0" defaultSubtotal="0"/>
    <pivotField showAll="0" defaultSubtotal="0"/>
    <pivotField showAll="0"/>
    <pivotField dataField="1" numFmtId="165" showAll="0"/>
    <pivotField dataField="1" numFmtId="165"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ataField="1" dragToRow="0" dragToCol="0" dragToPage="0" showAll="0" defaultSubtotal="0"/>
    <pivotField dragToRow="0" dragToCol="0" dragToPage="0" showAll="0" defaultSubtotal="0"/>
    <pivotField dataField="1" dragToRow="0" dragToCol="0" dragToPage="0" showAll="0" defaultSubtotal="0"/>
  </pivotFields>
  <rowFields count="1">
    <field x="13"/>
  </rowFields>
  <rowItems count="7">
    <i>
      <x/>
    </i>
    <i>
      <x v="1"/>
    </i>
    <i>
      <x v="2"/>
    </i>
    <i>
      <x v="4"/>
    </i>
    <i>
      <x v="5"/>
    </i>
    <i>
      <x v="6"/>
    </i>
    <i>
      <x v="7"/>
    </i>
  </rowItems>
  <colFields count="1">
    <field x="-2"/>
  </colFields>
  <colItems count="4">
    <i>
      <x/>
    </i>
    <i i="1">
      <x v="1"/>
    </i>
    <i i="2">
      <x v="2"/>
    </i>
    <i i="3">
      <x v="3"/>
    </i>
  </colItems>
  <pageFields count="1">
    <pageField fld="0" item="1" hier="-1"/>
  </pageFields>
  <dataFields count="4">
    <dataField name="Sum of %OR vol" fld="29" baseField="0" baseItem="0" numFmtId="9"/>
    <dataField name="Sum of Prod" fld="18" baseField="0" baseItem="0" numFmtId="2"/>
    <dataField name="Sum of Planned" fld="17" baseField="0" baseItem="0" numFmtId="2"/>
    <dataField name="Sum of MaxVol_axis" fld="31" baseField="0" baseItem="0" numFmtId="165"/>
  </dataFields>
  <formats count="3">
    <format dxfId="100">
      <pivotArea dataOnly="0" outline="0" axis="axisValues" fieldPosition="0"/>
    </format>
    <format dxfId="99">
      <pivotArea outline="0" collapsedLevelsAreSubtotals="1" fieldPosition="0"/>
    </format>
    <format dxfId="98">
      <pivotArea outline="0" collapsedLevelsAreSubtotals="1" fieldPosition="0">
        <references count="1">
          <reference field="4294967294" count="2" selected="0">
            <x v="1"/>
            <x v="2"/>
          </reference>
        </references>
      </pivotArea>
    </format>
  </formats>
  <chartFormats count="8">
    <chartFormat chart="0" format="7" series="1">
      <pivotArea type="data" outline="0" fieldPosition="0">
        <references count="1">
          <reference field="4294967294" count="1" selected="0">
            <x v="3"/>
          </reference>
        </references>
      </pivotArea>
    </chartFormat>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 chart="0" format="10" series="1">
      <pivotArea type="data" outline="0" fieldPosition="0">
        <references count="1">
          <reference field="4294967294" count="1" selected="0">
            <x v="2"/>
          </reference>
        </references>
      </pivotArea>
    </chartFormat>
    <chartFormat chart="9" format="31" series="1">
      <pivotArea type="data" outline="0" fieldPosition="0">
        <references count="1">
          <reference field="4294967294" count="1" selected="0">
            <x v="1"/>
          </reference>
        </references>
      </pivotArea>
    </chartFormat>
    <chartFormat chart="9" format="32" series="1">
      <pivotArea type="data" outline="0" fieldPosition="0">
        <references count="1">
          <reference field="4294967294" count="1" selected="0">
            <x v="2"/>
          </reference>
        </references>
      </pivotArea>
    </chartFormat>
    <chartFormat chart="9" format="33" series="1">
      <pivotArea type="data" outline="0" fieldPosition="0">
        <references count="1">
          <reference field="4294967294" count="1" selected="0">
            <x v="3"/>
          </reference>
        </references>
      </pivotArea>
    </chartFormat>
    <chartFormat chart="9"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8" cacheId="13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2">
  <location ref="B83:C91" firstHeaderRow="1" firstDataRow="1" firstDataCol="1" rowPageCount="1" colPageCount="1"/>
  <pivotFields count="32">
    <pivotField axis="axisPage" numFmtId="165" showAll="0" defaultSubtotal="0">
      <items count="2">
        <item x="0"/>
        <item x="1"/>
      </items>
    </pivotField>
    <pivotField numFmtId="165" showAll="0" defaultSubtotal="0"/>
    <pivotField showAll="0" defaultSubtotal="0"/>
    <pivotField numFmtId="14" showAll="0"/>
    <pivotField numFmtId="14" showAll="0"/>
    <pivotField numFmtId="1" showAll="0"/>
    <pivotField numFmtId="1" showAll="0"/>
    <pivotField numFmtId="1" showAll="0"/>
    <pivotField showAll="0"/>
    <pivotField showAll="0"/>
    <pivotField showAll="0"/>
    <pivotField showAll="0"/>
    <pivotField showAll="0"/>
    <pivotField axis="axisRow" showAll="0">
      <items count="9">
        <item x="2"/>
        <item x="4"/>
        <item x="6"/>
        <item x="7"/>
        <item x="0"/>
        <item x="1"/>
        <item x="3"/>
        <item x="5"/>
        <item t="default"/>
      </items>
    </pivotField>
    <pivotField showAll="0" defaultSubtotal="0"/>
    <pivotField showAll="0" defaultSubtotal="0"/>
    <pivotField showAll="0"/>
    <pivotField numFmtId="165" showAll="0"/>
    <pivotField numFmtId="165" showAll="0"/>
    <pivotField dataField="1" numFmtId="165" showAll="0"/>
    <pivotField numFmtId="9" showAll="0"/>
    <pivotField showAll="0"/>
    <pivotField showAll="0"/>
    <pivotField numFmtId="165" showAll="0"/>
    <pivotField numFmtId="165" showAll="0"/>
    <pivotField numFmtId="165" showAll="0"/>
    <pivotField numFmtId="9"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13"/>
  </rowFields>
  <rowItems count="8">
    <i>
      <x/>
    </i>
    <i>
      <x v="1"/>
    </i>
    <i>
      <x v="2"/>
    </i>
    <i>
      <x v="4"/>
    </i>
    <i>
      <x v="5"/>
    </i>
    <i>
      <x v="6"/>
    </i>
    <i>
      <x v="7"/>
    </i>
    <i t="grand">
      <x/>
    </i>
  </rowItems>
  <colItems count="1">
    <i/>
  </colItems>
  <pageFields count="1">
    <pageField fld="0" item="1" hier="-1"/>
  </pageFields>
  <dataFields count="1">
    <dataField name="Sum of Difference" fld="19" baseField="0" baseItem="0"/>
  </dataFields>
  <chartFormats count="2">
    <chartFormat chart="0" format="7"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6" cacheId="133"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chartFormat="13">
  <location ref="B31:F37" firstHeaderRow="0" firstDataRow="1" firstDataCol="1" rowPageCount="1" colPageCount="1"/>
  <pivotFields count="32">
    <pivotField axis="axisPage" numFmtId="165" showAll="0" defaultSubtotal="0">
      <items count="2">
        <item x="0"/>
        <item x="1"/>
      </items>
    </pivotField>
    <pivotField numFmtId="165" showAll="0" defaultSubtotal="0"/>
    <pivotField showAll="0" defaultSubtotal="0"/>
    <pivotField numFmtId="14" showAll="0"/>
    <pivotField numFmtId="14" showAll="0"/>
    <pivotField numFmtId="1" showAll="0"/>
    <pivotField numFmtId="1" showAll="0"/>
    <pivotField numFmtId="1" showAll="0"/>
    <pivotField showAll="0"/>
    <pivotField showAll="0"/>
    <pivotField showAll="0"/>
    <pivotField showAll="0"/>
    <pivotField showAll="0"/>
    <pivotField showAll="0"/>
    <pivotField showAll="0" defaultSubtotal="0"/>
    <pivotField showAll="0" defaultSubtotal="0"/>
    <pivotField axis="axisRow" showAll="0">
      <items count="9">
        <item x="0"/>
        <item x="1"/>
        <item x="2"/>
        <item x="3"/>
        <item x="4"/>
        <item x="5"/>
        <item x="6"/>
        <item x="7"/>
        <item t="default"/>
      </items>
    </pivotField>
    <pivotField dataField="1" numFmtId="165" showAll="0"/>
    <pivotField dataField="1" numFmtId="165" showAll="0"/>
    <pivotField numFmtId="165" showAll="0"/>
    <pivotField numFmtId="9" showAll="0"/>
    <pivotField showAll="0"/>
    <pivotField showAll="0"/>
    <pivotField numFmtId="165" showAll="0"/>
    <pivotField numFmtId="165" showAll="0"/>
    <pivotField numFmtId="165" showAll="0"/>
    <pivotField numFmtId="9" showAll="0"/>
    <pivotField showAll="0"/>
    <pivotField showAll="0"/>
    <pivotField dataField="1" dragToRow="0" dragToCol="0" dragToPage="0" showAll="0" defaultSubtotal="0"/>
    <pivotField dragToRow="0" dragToCol="0" dragToPage="0" showAll="0" defaultSubtotal="0"/>
    <pivotField dataField="1" dragToRow="0" dragToCol="0" dragToPage="0" showAll="0" defaultSubtotal="0"/>
  </pivotFields>
  <rowFields count="1">
    <field x="16"/>
  </rowFields>
  <rowItems count="6">
    <i>
      <x/>
    </i>
    <i>
      <x v="1"/>
    </i>
    <i>
      <x v="2"/>
    </i>
    <i>
      <x v="3"/>
    </i>
    <i>
      <x v="4"/>
    </i>
    <i>
      <x v="5"/>
    </i>
  </rowItems>
  <colFields count="1">
    <field x="-2"/>
  </colFields>
  <colItems count="4">
    <i>
      <x/>
    </i>
    <i i="1">
      <x v="1"/>
    </i>
    <i i="2">
      <x v="2"/>
    </i>
    <i i="3">
      <x v="3"/>
    </i>
  </colItems>
  <pageFields count="1">
    <pageField fld="0" item="1" hier="-1"/>
  </pageFields>
  <dataFields count="4">
    <dataField name="Sum of %OR vol" fld="29" baseField="0" baseItem="0" numFmtId="9"/>
    <dataField name="Sum of Prod" fld="18" baseField="0" baseItem="0" numFmtId="2"/>
    <dataField name="Sum of Planned" fld="17" baseField="0" baseItem="0" numFmtId="2"/>
    <dataField name="Sum of MaxVol_axis" fld="31" baseField="0" baseItem="0" numFmtId="165"/>
  </dataFields>
  <formats count="3">
    <format dxfId="103">
      <pivotArea dataOnly="0" outline="0" axis="axisValues" fieldPosition="0"/>
    </format>
    <format dxfId="102">
      <pivotArea outline="0" collapsedLevelsAreSubtotals="1" fieldPosition="0"/>
    </format>
    <format dxfId="101">
      <pivotArea outline="0" collapsedLevelsAreSubtotals="1" fieldPosition="0">
        <references count="1">
          <reference field="4294967294" count="2" selected="0">
            <x v="1"/>
            <x v="2"/>
          </reference>
        </references>
      </pivotArea>
    </format>
  </formats>
  <chartFormats count="4">
    <chartFormat chart="8" format="23" series="1">
      <pivotArea type="data" outline="0" fieldPosition="0">
        <references count="1">
          <reference field="4294967294" count="1" selected="0">
            <x v="1"/>
          </reference>
        </references>
      </pivotArea>
    </chartFormat>
    <chartFormat chart="8" format="24" series="1">
      <pivotArea type="data" outline="0" fieldPosition="0">
        <references count="1">
          <reference field="4294967294" count="1" selected="0">
            <x v="2"/>
          </reference>
        </references>
      </pivotArea>
    </chartFormat>
    <chartFormat chart="8" format="25" series="1">
      <pivotArea type="data" outline="0" fieldPosition="0">
        <references count="1">
          <reference field="4294967294" count="1" selected="0">
            <x v="3"/>
          </reference>
        </references>
      </pivotArea>
    </chartFormat>
    <chartFormat chart="8"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1" cacheId="13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4">
  <location ref="B48:C55" firstHeaderRow="1" firstDataRow="1" firstDataCol="1" rowPageCount="1" colPageCount="1"/>
  <pivotFields count="32">
    <pivotField axis="axisPage" numFmtId="165" showAll="0" defaultSubtotal="0">
      <items count="2">
        <item x="0"/>
        <item x="1"/>
      </items>
    </pivotField>
    <pivotField numFmtId="165" showAll="0" defaultSubtotal="0"/>
    <pivotField showAll="0" defaultSubtotal="0"/>
    <pivotField numFmtId="14" showAll="0"/>
    <pivotField numFmtId="14" showAll="0"/>
    <pivotField numFmtId="1" showAll="0"/>
    <pivotField numFmtId="1" showAll="0"/>
    <pivotField numFmtId="1" showAll="0"/>
    <pivotField showAll="0"/>
    <pivotField showAll="0"/>
    <pivotField showAll="0"/>
    <pivotField showAll="0"/>
    <pivotField showAll="0"/>
    <pivotField showAll="0"/>
    <pivotField showAll="0" defaultSubtotal="0"/>
    <pivotField showAll="0" defaultSubtotal="0"/>
    <pivotField axis="axisRow" showAll="0">
      <items count="9">
        <item x="0"/>
        <item x="1"/>
        <item x="2"/>
        <item x="3"/>
        <item x="4"/>
        <item x="5"/>
        <item x="6"/>
        <item x="7"/>
        <item t="default"/>
      </items>
    </pivotField>
    <pivotField numFmtId="165" showAll="0"/>
    <pivotField numFmtId="165" showAll="0"/>
    <pivotField dataField="1" numFmtId="165" showAll="0"/>
    <pivotField numFmtId="9" showAll="0"/>
    <pivotField showAll="0"/>
    <pivotField showAll="0"/>
    <pivotField numFmtId="165" showAll="0"/>
    <pivotField numFmtId="165" showAll="0"/>
    <pivotField numFmtId="165" showAll="0"/>
    <pivotField numFmtId="9" showAll="0"/>
    <pivotField showAll="0"/>
    <pivotField showAll="0"/>
    <pivotField dragToRow="0" dragToCol="0" dragToPage="0" showAll="0" defaultSubtotal="0"/>
    <pivotField dragToRow="0" dragToCol="0" dragToPage="0" showAll="0" defaultSubtotal="0"/>
    <pivotField dragToRow="0" dragToCol="0" dragToPage="0" showAll="0" defaultSubtotal="0"/>
  </pivotFields>
  <rowFields count="1">
    <field x="16"/>
  </rowFields>
  <rowItems count="7">
    <i>
      <x/>
    </i>
    <i>
      <x v="1"/>
    </i>
    <i>
      <x v="2"/>
    </i>
    <i>
      <x v="3"/>
    </i>
    <i>
      <x v="4"/>
    </i>
    <i>
      <x v="5"/>
    </i>
    <i t="grand">
      <x/>
    </i>
  </rowItems>
  <colItems count="1">
    <i/>
  </colItems>
  <pageFields count="1">
    <pageField fld="0" item="1" hier="-1"/>
  </pageFields>
  <dataFields count="1">
    <dataField name="Sum of Difference" fld="19" baseField="0" baseItem="0"/>
  </dataFields>
  <chartFormats count="1">
    <chartFormat chart="9"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52:E56" firstHeaderRow="0" firstDataRow="1" firstDataCol="1" rowPageCount="2" colPageCount="1"/>
  <pivotFields count="21">
    <pivotField compact="0" outline="0" showAll="0" defaultSubtotal="0"/>
    <pivotField axis="axisPage" compact="0" outline="0" showAll="0" defaultSubtotal="0">
      <items count="2">
        <item x="1"/>
        <item x="0"/>
      </items>
    </pivotField>
    <pivotField axis="axisPage" compact="0" numFmtId="171" outline="0" showAll="0" defaultSubtotal="0">
      <items count="1">
        <item x="0"/>
      </items>
    </pivotField>
    <pivotField compact="0" numFmtId="1" outline="0" showAll="0" defaultSubtotal="0"/>
    <pivotFiel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dataField="1" compact="0" outlin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4"/>
  </rowFields>
  <rowItems count="4">
    <i>
      <x/>
    </i>
    <i>
      <x v="1"/>
    </i>
    <i>
      <x v="2"/>
    </i>
    <i>
      <x v="3"/>
    </i>
  </rowItems>
  <colFields count="1">
    <field x="-2"/>
  </colFields>
  <colItems count="4">
    <i>
      <x/>
    </i>
    <i i="1">
      <x v="1"/>
    </i>
    <i i="2">
      <x v="2"/>
    </i>
    <i i="3">
      <x v="3"/>
    </i>
  </colItems>
  <pageFields count="2">
    <pageField fld="2" item="0" hier="-1"/>
    <pageField fld="1" item="1" hier="-1"/>
  </pageFields>
  <dataFields count="4">
    <dataField name="Latest submission " fld="16" baseField="8" baseItem="5" numFmtId="165"/>
    <dataField name="Actual " fld="15" baseField="6" baseItem="1"/>
    <dataField name="Reach(%) on Latest Submission " fld="19" baseField="7" baseItem="1" numFmtId="173"/>
    <dataField name="% difference " fld="20" baseField="7" baseItem="0" numFmtId="175"/>
  </dataFields>
  <formats count="3">
    <format dxfId="95">
      <pivotArea outline="0" fieldPosition="0">
        <references count="1">
          <reference field="4294967294" count="1">
            <x v="0"/>
          </reference>
        </references>
      </pivotArea>
    </format>
    <format dxfId="94">
      <pivotArea outline="0" fieldPosition="0">
        <references count="1">
          <reference field="4294967294" count="1">
            <x v="2"/>
          </reference>
        </references>
      </pivotArea>
    </format>
    <format dxfId="93">
      <pivotArea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7:G11" firstHeaderRow="0" firstDataRow="1" firstDataCol="1" rowPageCount="2" colPageCount="1"/>
  <pivotFields count="21">
    <pivotField axis="axisPage" showAll="0" defaultSubtotal="0">
      <items count="2">
        <item x="0"/>
        <item x="1"/>
      </items>
    </pivotField>
    <pivotField showAll="0" defaultSubtotal="0"/>
    <pivotField axis="axisPage" numFmtId="171" showAll="0">
      <items count="2">
        <item x="0"/>
        <item t="default"/>
      </items>
    </pivotField>
    <pivotField numFmtId="1" showAll="0" defaultSubtotal="0"/>
    <pivotField showAll="0" defaultSubtotal="0"/>
    <pivotField showAll="0" defaultSubtotal="0"/>
    <pivotField showAll="0" defaultSubtotal="0"/>
    <pivotField showAll="0"/>
    <pivotField axis="axisRow" showAll="0" defaultSubtotal="0">
      <items count="13">
        <item m="1" x="11"/>
        <item m="1" x="12"/>
        <item x="2"/>
        <item m="1" x="9"/>
        <item x="4"/>
        <item m="1" x="10"/>
        <item x="6"/>
        <item x="7"/>
        <item m="1" x="8"/>
        <item x="0"/>
        <item x="1"/>
        <item x="3"/>
        <item x="5"/>
      </items>
    </pivotField>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showAll="0" defaultSubtotal="0"/>
    <pivotField dataField="1"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s>
  <rowFields count="1">
    <field x="8"/>
  </rowFields>
  <rowItems count="4">
    <i>
      <x v="4"/>
    </i>
    <i>
      <x v="9"/>
    </i>
    <i>
      <x v="10"/>
    </i>
    <i>
      <x v="12"/>
    </i>
  </rowItems>
  <colFields count="1">
    <field x="-2"/>
  </colFields>
  <colItems count="6">
    <i>
      <x/>
    </i>
    <i i="1">
      <x v="1"/>
    </i>
    <i i="2">
      <x v="2"/>
    </i>
    <i i="3">
      <x v="3"/>
    </i>
    <i i="4">
      <x v="4"/>
    </i>
    <i i="5">
      <x v="5"/>
    </i>
  </colItems>
  <pageFields count="2">
    <pageField fld="2" item="0" hier="-1"/>
    <pageField fld="0" item="1" hier="-1"/>
  </pageFields>
  <dataFields count="6">
    <dataField name="1st Submission " fld="12" baseField="6" baseItem="1"/>
    <dataField name="2nd Submission " fld="13" baseField="6" baseItem="1"/>
    <dataField name="Gap 2nd - 1st" fld="14" baseField="6" baseItem="1"/>
    <dataField name="Actual " fld="15" baseField="6" baseItem="1"/>
    <dataField name="Reach (%) on 1st Submission" fld="17" baseField="7" baseItem="0" numFmtId="9"/>
    <dataField name="Reach (%) on 2nd Submission" fld="18" baseField="7" baseItem="0" numFmtId="9"/>
  </dataFields>
  <formats count="1">
    <format dxfId="96">
      <pivotArea dataOnly="0" labelOnly="1" outline="0" fieldPosition="0">
        <references count="1">
          <reference field="4294967294" count="2">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12">
    <queryTableFields count="11">
      <queryTableField id="1" name="Week" tableColumnId="22"/>
      <queryTableField id="2" name="Code" tableColumnId="23"/>
      <queryTableField id="3" name="Name" tableColumnId="24"/>
      <queryTableField id="4" name="Define" tableColumnId="25"/>
      <queryTableField id="5" name="Category" tableColumnId="26"/>
      <queryTableField id="6" name="PH1" tableColumnId="27"/>
      <queryTableField id="7" name="PH2" tableColumnId="28"/>
      <queryTableField id="8" name="Factory" tableColumnId="29"/>
      <queryTableField id="9" name="Plan1" tableColumnId="30"/>
      <queryTableField id="10" name="Plan2" tableColumnId="31"/>
      <queryTableField id="11" name="Actual" tableColumnId="32"/>
    </queryTableFields>
  </queryTableRefresh>
</queryTable>
</file>

<file path=xl/queryTables/queryTable2.xml><?xml version="1.0" encoding="utf-8"?>
<queryTable xmlns="http://schemas.openxmlformats.org/spreadsheetml/2006/main" name="ExternalData_2" connectionId="8" autoFormatId="0" applyNumberFormats="0" applyBorderFormats="0" applyFontFormats="1" applyPatternFormats="1" applyAlignmentFormats="0" applyWidthHeightFormats="0">
  <queryTableRefresh preserveSortFilterLayout="0" nextId="15">
    <queryTableFields count="14">
      <queryTableField id="1" name="Year" tableColumnId="1"/>
      <queryTableField id="2" name="Month" tableColumnId="2"/>
      <queryTableField id="3" name="MonthName" tableColumnId="3"/>
      <queryTableField id="4" name="Code" tableColumnId="4"/>
      <queryTableField id="5" name="Name" tableColumnId="5"/>
      <queryTableField id="6" name="Define" tableColumnId="6"/>
      <queryTableField id="7" name="Category" tableColumnId="7"/>
      <queryTableField id="8" name="PH1" tableColumnId="8"/>
      <queryTableField id="9" name="PH2" tableColumnId="9"/>
      <queryTableField id="10" name="Factory" tableColumnId="10"/>
      <queryTableField id="11" name="1st Submission" tableColumnId="11"/>
      <queryTableField id="12" name="2nd Submission" tableColumnId="12"/>
      <queryTableField id="13" name="Gap vs 2nd" tableColumnId="13"/>
      <queryTableField id="14" name="Actual"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23" name="PivotTable3"/>
    <pivotTable tabId="23" name="PivotTable2"/>
  </pivotTables>
  <data>
    <tabular pivotCacheId="1">
      <items count="8">
        <i x="0" s="1"/>
        <i x="1" s="1"/>
        <i x="2" s="1"/>
        <i x="3" s="1"/>
        <i x="4" s="1"/>
        <i x="5" s="1"/>
        <i x="6" s="1"/>
        <i x="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te" sourceName="Site">
  <pivotTables>
    <pivotTable tabId="23" name="PivotTable2"/>
    <pivotTable tabId="23" name="PivotTable3"/>
  </pivotTables>
  <data>
    <tabular pivotCacheId="1" showMissing="0">
      <items count="8">
        <i x="3" s="1"/>
        <i x="1" s="1"/>
        <i x="4" s="1"/>
        <i x="5" s="1"/>
        <i x="0" s="1"/>
        <i x="2" s="1"/>
        <i x="7" s="1" nd="1"/>
        <i x="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H1" sourceName="PH1">
  <pivotTables>
    <pivotTable tabId="23" name="PivotTable3"/>
    <pivotTable tabId="23" name="PivotTable2"/>
  </pivotTables>
  <data>
    <tabular pivotCacheId="1">
      <items count="15">
        <i x="7" s="1"/>
        <i x="10" s="1"/>
        <i x="1" s="1"/>
        <i x="6" s="1"/>
        <i x="4" s="1"/>
        <i x="9" s="1"/>
        <i x="2" s="1"/>
        <i x="5" s="1"/>
        <i x="0" s="1"/>
        <i x="3" s="1"/>
        <i x="8" s="1"/>
        <i x="14" s="1" nd="1"/>
        <i x="13" s="1" nd="1"/>
        <i x="11" s="1" nd="1"/>
        <i x="1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ategory" cache="Slicer_Category" caption="Category" columnCount="2" style="SlicerStyleLight5_ORReport" rowHeight="234950"/>
  <slicer name="Factory" cache="Slicer_Site" caption="Factory" columnCount="2" style="SlicerStyleLight5_ORReport" rowHeight="182880"/>
  <slicer name="PH1" cache="Slicer_PH1" caption="PH1" style="SlicerStyleLight5_ORReport" rowHeight="23495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2" name="Sort_Factory" displayName="Sort_Factory" ref="N24:N30" totalsRowShown="0" headerRowDxfId="111">
  <autoFilter ref="N24:N30"/>
  <tableColumns count="1">
    <tableColumn id="1" name="Sort Rule Factories"/>
  </tableColumns>
  <tableStyleInfo name="TableStyleMedium2" showFirstColumn="0" showLastColumn="0" showRowStripes="1" showColumnStripes="0"/>
</table>
</file>

<file path=xl/tables/table2.xml><?xml version="1.0" encoding="utf-8"?>
<table xmlns="http://schemas.openxmlformats.org/spreadsheetml/2006/main" id="15" name="Submission" displayName="Submission" ref="A1:N2288" totalsRowShown="0" headerRowDxfId="87" headerRowCellStyle="Comma">
  <autoFilter ref="A1:N2288"/>
  <tableColumns count="14">
    <tableColumn id="1" name="Year" dataDxfId="86" dataCellStyle="Comma"/>
    <tableColumn id="42" name="Month" dataDxfId="85" dataCellStyle="Comma"/>
    <tableColumn id="3" name="Submitter"/>
    <tableColumn id="29" name="Submission"/>
    <tableColumn id="4" name="Factory"/>
    <tableColumn id="5" name="Define"/>
    <tableColumn id="6" name="Category" dataDxfId="84"/>
    <tableColumn id="7" name="PH1"/>
    <tableColumn id="8" name="Code"/>
    <tableColumn id="9" name="Name"/>
    <tableColumn id="27" name="Cur/NPI Code"/>
    <tableColumn id="10" name="1st Submit Prod/import (month +0) " dataCellStyle="Comma"/>
    <tableColumn id="13" name="2nd Submit Prod/import (month +0)"/>
    <tableColumn id="31" name="Gap vs 2nd submit (month +0)" dataDxfId="83" dataCellStyle="Comma">
      <calculatedColumnFormula>IF(COUNTIFS(Submission[Submission],"2nd",Submission[Code],Submission[[#This Row],[Code]],Submission[Month],Submission[[#This Row],[Month]])&gt;0,Submission[[#This Row],[2nd Submit Prod/import (month +0)]]-Submission[[#This Row],[1st Submit Prod/import (month +0) ]],0)</calculatedColumnFormula>
    </tableColumn>
  </tableColumns>
  <tableStyleInfo name="TableStyleLight8" showFirstColumn="0" showLastColumn="0" showRowStripes="1" showColumnStripes="0"/>
</table>
</file>

<file path=xl/tables/table3.xml><?xml version="1.0" encoding="utf-8"?>
<table xmlns="http://schemas.openxmlformats.org/spreadsheetml/2006/main" id="4" name="SubmissionActual" displayName="SubmissionActual" ref="A1:Q1359" totalsRowShown="0" dataDxfId="82" dataCellStyle="Comma">
  <autoFilter ref="A1:Q1359"/>
  <sortState ref="A2:Q1359">
    <sortCondition ref="C2:C1359"/>
    <sortCondition ref="D2:D1359"/>
    <sortCondition ref="I2:I1359"/>
    <sortCondition ref="F2:F1359"/>
  </sortState>
  <tableColumns count="17">
    <tableColumn id="41" name="Include_Month_Define?" dataDxfId="81" dataCellStyle="Comma">
      <calculatedColumnFormula>IF(OR(AND(SubmissionActual[MonthName]=MonthSel, SubmissionActual[Define]=DefineSel), AND(SubmissionActual[MonthName]=MonthSel, DefineSel="All")),"Yes","No")</calculatedColumnFormula>
    </tableColumn>
    <tableColumn id="42" name="IncludeMonths?" dataDxfId="80" dataCellStyle="Comma">
      <calculatedColumnFormula>IF(SubmissionActual[[#This Row],[Month2]]&lt;MONTH(TODAY()),"Yes","No")</calculatedColumnFormula>
    </tableColumn>
    <tableColumn id="33" name="Year" dataDxfId="79" dataCellStyle="Comma"/>
    <tableColumn id="7" name="Month2" dataDxfId="78" dataCellStyle="Comma"/>
    <tableColumn id="37" name="MonthName" dataDxfId="77" dataCellStyle="Comma"/>
    <tableColumn id="3" name="Code" dataDxfId="76" dataCellStyle="Comma"/>
    <tableColumn id="4" name="Item" dataDxfId="75" dataCellStyle="Comma"/>
    <tableColumn id="1" name="Define" dataDxfId="74" dataCellStyle="Comma"/>
    <tableColumn id="2" name="Category" dataDxfId="73" dataCellStyle="Comma"/>
    <tableColumn id="16" name="PH1" dataDxfId="72" dataCellStyle="Comma"/>
    <tableColumn id="6" name="PH2" dataDxfId="71" dataCellStyle="Comma"/>
    <tableColumn id="5" name="Site" dataDxfId="70" dataCellStyle="Comma"/>
    <tableColumn id="13" name="1st Submission" dataDxfId="69" dataCellStyle="Comma"/>
    <tableColumn id="14" name="2nd Submission" dataDxfId="68" dataCellStyle="Comma"/>
    <tableColumn id="17" name="Gap vs 2nd" dataDxfId="67" dataCellStyle="Comma"/>
    <tableColumn id="15" name="Actual" dataDxfId="66" dataCellStyle="Comma"/>
    <tableColumn id="8" name="Latest submission" dataDxfId="65" dataCellStyle="Comma">
      <calculatedColumnFormula>IF(SUMIFS(N:N,E:E,SubmissionActual[[#This Row],[MonthName]])&gt;0,SubmissionActual[[#This Row],[2nd Submission]],SubmissionActual[[#This Row],[1st Submission]])</calculatedColumnFormula>
    </tableColumn>
  </tableColumns>
  <tableStyleInfo name="TableStyleLight9" showFirstColumn="0" showLastColumn="0" showRowStripes="1" showColumnStripes="0"/>
</table>
</file>

<file path=xl/tables/table4.xml><?xml version="1.0" encoding="utf-8"?>
<table xmlns="http://schemas.openxmlformats.org/spreadsheetml/2006/main" id="1" name="Table1" displayName="Table1" ref="A1:AC4355" totalsRowShown="0" dataDxfId="64" dataCellStyle="Comma">
  <autoFilter ref="A1:AC4355"/>
  <sortState ref="A2:AC4355">
    <sortCondition descending="1" ref="J2:J4355"/>
    <sortCondition ref="N2:N4355"/>
    <sortCondition ref="K2:K4355"/>
  </sortState>
  <tableColumns count="29">
    <tableColumn id="41" name="Include_WeekNum?" dataDxfId="63" dataCellStyle="Comma">
      <calculatedColumnFormula>IF(Table1[Week]=WeekSel,"Yes","No")</calculatedColumnFormula>
    </tableColumn>
    <tableColumn id="39" name="Include_Scroll?" dataDxfId="62" dataCellStyle="Comma">
      <calculatedColumnFormula>IF((Table1[StartDate]&gt;=Date.GraphMin)*(Table1[StartDate]&lt;=Date.GraphMax)=1,"Yes","No")</calculatedColumnFormula>
    </tableColumn>
    <tableColumn id="42" name="IncludeFactory?" dataDxfId="61" dataCellStyle="Comma">
      <calculatedColumnFormula>IF(OR(Table1[[#This Row],[Site]]="FOOD MILLING",Table1[[#This Row],[Site]]="GODACO"), "No", "Yes")</calculatedColumnFormula>
    </tableColumn>
    <tableColumn id="35" name="StartDate" dataDxfId="60" dataCellStyle="Comma">
      <calculatedColumnFormula>MAX(DATE(Table1[Year],1,1),DATE(Table1[Year],1,1)-WEEKDAY(DATE(Table1[Year],1,1),2)+(Table1[WeekNum]-1)*7+1)</calculatedColumnFormula>
    </tableColumn>
    <tableColumn id="36" name="EndDate" dataDxfId="59" dataCellStyle="Comma">
      <calculatedColumnFormula>MIN(DATE(Table1[Year]+1,1,0),DATE(Table1[Year],1,1)-WEEKDAY(DATE(Table1[Year],1,1),2)+Table1[WeekNum]*7)</calculatedColumnFormula>
    </tableColumn>
    <tableColumn id="33" name="Year" dataDxfId="58" dataCellStyle="Comma"/>
    <tableColumn id="34" name="Month" dataDxfId="57" dataCellStyle="Comma">
      <calculatedColumnFormula>MONTH(DATE(F2,1,H2*7-2)-WEEKDAY(DATE(H2,1,2)))</calculatedColumnFormula>
    </tableColumn>
    <tableColumn id="37" name="WeekNum" dataDxfId="56" dataCellStyle="Comma"/>
    <tableColumn id="40" name="WeekText" dataDxfId="55" dataCellStyle="Comma">
      <calculatedColumnFormula>"W" &amp;Table1[[#This Row],[WeekNum]]</calculatedColumnFormula>
    </tableColumn>
    <tableColumn id="38" name="Week" dataDxfId="54" dataCellStyle="Comma">
      <calculatedColumnFormula>RIGHT(F2,2)&amp;"-"&amp;TEXT(H2,"W00")</calculatedColumnFormula>
    </tableColumn>
    <tableColumn id="3" name="Code" dataDxfId="53" dataCellStyle="Comma"/>
    <tableColumn id="4" name="Item" dataDxfId="52" dataCellStyle="Comma"/>
    <tableColumn id="1" name="Define" dataDxfId="51" dataCellStyle="Comma"/>
    <tableColumn id="2" name="Category" dataDxfId="50" dataCellStyle="Comma"/>
    <tableColumn id="16" name="PH1" dataDxfId="49" dataCellStyle="Comma"/>
    <tableColumn id="6" name="PH2" dataDxfId="48" dataCellStyle="Comma"/>
    <tableColumn id="5" name="Site" dataDxfId="47" dataCellStyle="Comma"/>
    <tableColumn id="13" name="Planned" dataDxfId="46" dataCellStyle="Comma"/>
    <tableColumn id="14" name="Prod" dataDxfId="45" dataCellStyle="Comma"/>
    <tableColumn id="17" name="Difference" dataDxfId="44" dataCellStyle="Comma">
      <calculatedColumnFormula>ABS(Table1[[#This Row],[Prod]]-Table1[[#This Row],[Planned]])</calculatedColumnFormula>
    </tableColumn>
    <tableColumn id="15" name="%OR" dataDxfId="43" dataCellStyle="Percent">
      <calculatedColumnFormula>IF(ABS(Table1[[#This Row],[Prod]]-Table1[[#This Row],[Planned]])&gt;Table1[[#This Row],[Planned]],0,IF(Table1[[#This Row],[Planned]]=0,0,1-ABS(Table1[[#This Row],[Prod]]-Table1[[#This Row],[Planned]])/Table1[[#This Row],[Planned]]))</calculatedColumnFormula>
    </tableColumn>
    <tableColumn id="18" name="Reason" dataDxfId="42" dataCellStyle="Comma"/>
    <tableColumn id="19" name="Target %OR" dataDxfId="41" dataCellStyle="Comma"/>
    <tableColumn id="27" name="Plan Revised" dataDxfId="40" dataCellStyle="Comma"/>
    <tableColumn id="28" name="Prod2" dataDxfId="39" dataCellStyle="Comma">
      <calculatedColumnFormula>Table1[[#This Row],[Prod]]</calculatedColumnFormula>
    </tableColumn>
    <tableColumn id="29" name="Difference2" dataDxfId="38" dataCellStyle="Comma">
      <calculatedColumnFormula>ABS(Table1[[#This Row],[Prod2]]-Table1[[#This Row],[Plan Revised]])</calculatedColumnFormula>
    </tableColumn>
    <tableColumn id="30" name="%ProdR" dataDxfId="37" dataCellStyle="Percent">
      <calculatedColumnFormula>IF(ABS(Table1[[#This Row],[Prod2]]-Table1[[#This Row],[Plan Revised]])&gt;Table1[[#This Row],[Plan Revised]],0,IF(Table1[[#This Row],[Plan Revised]]=0,0,1-ABS(Table1[[#This Row],[Prod2]]-Table1[[#This Row],[Plan Revised]])/Table1[[#This Row],[Plan Revised]]))</calculatedColumnFormula>
    </tableColumn>
    <tableColumn id="31" name="Reason2" dataDxfId="36" dataCellStyle="Comma"/>
    <tableColumn id="32" name="Target %ProdR" dataDxfId="35" dataCellStyle="Comma"/>
  </tableColumns>
  <tableStyleInfo name="TableStyleLight9" showFirstColumn="0" showLastColumn="0" showRowStripes="1" showColumnStripes="0"/>
</table>
</file>

<file path=xl/tables/table5.xml><?xml version="1.0" encoding="utf-8"?>
<table xmlns="http://schemas.openxmlformats.org/spreadsheetml/2006/main" id="6" name="FINAL" displayName="FINAL" ref="A3:K176" tableType="queryTable" totalsRowShown="0">
  <autoFilter ref="A3:K176"/>
  <tableColumns count="11">
    <tableColumn id="22" uniqueName="22" name="Week" queryTableFieldId="1"/>
    <tableColumn id="23" uniqueName="23" name="Code" queryTableFieldId="2"/>
    <tableColumn id="24" uniqueName="24" name="Name" queryTableFieldId="3"/>
    <tableColumn id="25" uniqueName="25" name="Define" queryTableFieldId="4"/>
    <tableColumn id="26" uniqueName="26" name="Category" queryTableFieldId="5"/>
    <tableColumn id="27" uniqueName="27" name="PH1" queryTableFieldId="6"/>
    <tableColumn id="28" uniqueName="28" name="PH2" queryTableFieldId="7"/>
    <tableColumn id="29" uniqueName="29" name="Factory" queryTableFieldId="8"/>
    <tableColumn id="30" uniqueName="30" name="Plan1" queryTableFieldId="9"/>
    <tableColumn id="31" uniqueName="31" name="Plan2" queryTableFieldId="10"/>
    <tableColumn id="32" uniqueName="32" name="Actual" queryTableFieldId="11"/>
  </tableColumns>
  <tableStyleInfo name="TableStyleLight11" showFirstColumn="0" showLastColumn="0" showRowStripes="1" showColumnStripes="0"/>
</table>
</file>

<file path=xl/tables/table6.xml><?xml version="1.0" encoding="utf-8"?>
<table xmlns="http://schemas.openxmlformats.org/spreadsheetml/2006/main" id="8" name="FINAL_Actual_Submission" displayName="FINAL_Actual_Submission" ref="N3:AA365" tableType="queryTable" totalsRowShown="0">
  <autoFilter ref="N3:AA365"/>
  <tableColumns count="14">
    <tableColumn id="1" uniqueName="1" name="Year" queryTableFieldId="1" dataDxfId="34"/>
    <tableColumn id="2" uniqueName="2" name="Month" queryTableFieldId="2" dataDxfId="33"/>
    <tableColumn id="3" uniqueName="3" name="MonthName" queryTableFieldId="3" dataDxfId="32"/>
    <tableColumn id="4" uniqueName="4" name="Code" queryTableFieldId="4" dataDxfId="31"/>
    <tableColumn id="5" uniqueName="5" name="Name" queryTableFieldId="5" dataDxfId="30"/>
    <tableColumn id="6" uniqueName="6" name="Define" queryTableFieldId="6" dataDxfId="29"/>
    <tableColumn id="7" uniqueName="7" name="Category" queryTableFieldId="7" dataDxfId="28"/>
    <tableColumn id="8" uniqueName="8" name="PH1" queryTableFieldId="8" dataDxfId="27"/>
    <tableColumn id="9" uniqueName="9" name="PH2" queryTableFieldId="9" dataDxfId="26"/>
    <tableColumn id="10" uniqueName="10" name="Factory" queryTableFieldId="10" dataDxfId="25"/>
    <tableColumn id="11" uniqueName="11" name="1st Submission" queryTableFieldId="11" dataDxfId="24"/>
    <tableColumn id="12" uniqueName="12" name="2nd Submission" queryTableFieldId="12" dataDxfId="23"/>
    <tableColumn id="13" uniqueName="13" name="Gap vs 2nd" queryTableFieldId="13" dataDxfId="22"/>
    <tableColumn id="14" uniqueName="14" name="Actual" queryTableFieldId="14" dataDxfId="21"/>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microsoft.com/office/2007/relationships/slicer" Target="../slicers/slicer1.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1.xml"/><Relationship Id="rId13" Type="http://schemas.openxmlformats.org/officeDocument/2006/relationships/table" Target="../tables/table1.xml"/><Relationship Id="rId3" Type="http://schemas.openxmlformats.org/officeDocument/2006/relationships/pivotTable" Target="../pivotTables/pivotTable6.xml"/><Relationship Id="rId7" Type="http://schemas.openxmlformats.org/officeDocument/2006/relationships/pivotTable" Target="../pivotTables/pivotTable10.xml"/><Relationship Id="rId12" Type="http://schemas.openxmlformats.org/officeDocument/2006/relationships/printerSettings" Target="../printerSettings/printerSettings7.bin"/><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pivotTable" Target="../pivotTables/pivotTable14.xml"/><Relationship Id="rId5" Type="http://schemas.openxmlformats.org/officeDocument/2006/relationships/pivotTable" Target="../pivotTables/pivotTable8.xml"/><Relationship Id="rId10" Type="http://schemas.openxmlformats.org/officeDocument/2006/relationships/pivotTable" Target="../pivotTables/pivotTable13.xml"/><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3.xml"/><Relationship Id="rId1" Type="http://schemas.openxmlformats.org/officeDocument/2006/relationships/pivotTable" Target="../pivotTables/pivotTable2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AB67"/>
  <sheetViews>
    <sheetView showGridLines="0" zoomScale="80" zoomScaleNormal="80" workbookViewId="0">
      <selection activeCell="A13" sqref="A13:XFD26"/>
    </sheetView>
  </sheetViews>
  <sheetFormatPr defaultColWidth="8.85546875" defaultRowHeight="15"/>
  <cols>
    <col min="1" max="1" width="3.28515625" style="179" customWidth="1"/>
    <col min="2" max="2" width="19.85546875" style="179" customWidth="1"/>
    <col min="3" max="3" width="15.5703125" style="179" customWidth="1"/>
    <col min="4" max="4" width="6.7109375" style="179" bestFit="1" customWidth="1"/>
    <col min="5" max="5" width="6.28515625" style="179" customWidth="1"/>
    <col min="6" max="6" width="5.28515625" style="179" customWidth="1"/>
    <col min="7" max="7" width="13.85546875" style="179" customWidth="1"/>
    <col min="8" max="8" width="7.7109375" style="179" customWidth="1"/>
    <col min="9" max="9" width="6.140625" style="179" customWidth="1"/>
    <col min="10" max="11" width="10.7109375" style="179" customWidth="1"/>
    <col min="12" max="12" width="10.42578125" style="179" customWidth="1"/>
    <col min="13" max="16384" width="8.85546875" style="179"/>
  </cols>
  <sheetData>
    <row r="1" spans="2:28" ht="12" customHeight="1"/>
    <row r="2" spans="2:28" ht="18.75">
      <c r="B2" s="282" t="s">
        <v>323</v>
      </c>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row>
    <row r="4" spans="2:28">
      <c r="B4" s="180" t="s">
        <v>258</v>
      </c>
      <c r="C4" s="218" t="s">
        <v>744</v>
      </c>
      <c r="D4" s="219"/>
      <c r="E4" s="219"/>
      <c r="F4" s="219"/>
      <c r="G4" s="219"/>
      <c r="H4" s="219"/>
      <c r="I4" s="219"/>
      <c r="J4" s="219"/>
      <c r="K4" s="219"/>
      <c r="L4" s="219"/>
      <c r="M4" s="220"/>
    </row>
    <row r="7" spans="2:28">
      <c r="B7" s="180" t="s">
        <v>315</v>
      </c>
      <c r="C7" s="278" t="s">
        <v>316</v>
      </c>
      <c r="E7" s="278" t="s">
        <v>322</v>
      </c>
    </row>
    <row r="8" spans="2:28">
      <c r="C8" s="279" t="s">
        <v>317</v>
      </c>
      <c r="E8" s="281" t="s">
        <v>317</v>
      </c>
    </row>
    <row r="9" spans="2:28">
      <c r="B9" s="179" t="s">
        <v>210</v>
      </c>
      <c r="C9" s="181">
        <f ca="1">TODAY()</f>
        <v>44731</v>
      </c>
      <c r="D9" s="182" t="s">
        <v>10</v>
      </c>
      <c r="E9" s="183">
        <f ca="1">WEEKNUM(C9,2)</f>
        <v>25</v>
      </c>
      <c r="F9" s="184" t="s">
        <v>215</v>
      </c>
      <c r="G9" s="179" t="s">
        <v>216</v>
      </c>
      <c r="I9" s="280">
        <f ca="1">E9-1</f>
        <v>24</v>
      </c>
      <c r="J9" s="278" t="s">
        <v>321</v>
      </c>
    </row>
    <row r="10" spans="2:28">
      <c r="B10" s="179" t="s">
        <v>211</v>
      </c>
      <c r="C10" s="193" t="s">
        <v>122</v>
      </c>
      <c r="D10" s="185" t="s">
        <v>10</v>
      </c>
      <c r="E10" s="191">
        <f ca="1">I9</f>
        <v>24</v>
      </c>
    </row>
    <row r="11" spans="2:28">
      <c r="C11" s="194" t="s">
        <v>212</v>
      </c>
      <c r="D11" s="186" t="s">
        <v>10</v>
      </c>
      <c r="E11" s="192">
        <f ca="1">I9</f>
        <v>24</v>
      </c>
    </row>
    <row r="13" spans="2:28">
      <c r="B13" s="180" t="s">
        <v>325</v>
      </c>
    </row>
    <row r="14" spans="2:28">
      <c r="B14" s="187" t="s">
        <v>319</v>
      </c>
    </row>
    <row r="15" spans="2:28">
      <c r="B15" s="187" t="s">
        <v>318</v>
      </c>
    </row>
    <row r="16" spans="2:28">
      <c r="B16" s="187" t="s">
        <v>320</v>
      </c>
    </row>
    <row r="17" spans="2:2">
      <c r="B17" s="187" t="s">
        <v>330</v>
      </c>
    </row>
    <row r="18" spans="2:2">
      <c r="B18" s="187" t="s">
        <v>324</v>
      </c>
    </row>
    <row r="19" spans="2:2">
      <c r="B19" s="187"/>
    </row>
    <row r="20" spans="2:2">
      <c r="B20" s="180" t="s">
        <v>326</v>
      </c>
    </row>
    <row r="21" spans="2:2">
      <c r="B21" s="187" t="s">
        <v>750</v>
      </c>
    </row>
    <row r="22" spans="2:2">
      <c r="B22" s="179" t="s">
        <v>218</v>
      </c>
    </row>
    <row r="23" spans="2:2">
      <c r="B23" s="179" t="s">
        <v>327</v>
      </c>
    </row>
    <row r="24" spans="2:2">
      <c r="B24" s="187" t="s">
        <v>328</v>
      </c>
    </row>
    <row r="25" spans="2:2">
      <c r="B25" s="187" t="s">
        <v>329</v>
      </c>
    </row>
    <row r="26" spans="2:2">
      <c r="B26" s="187"/>
    </row>
    <row r="28" spans="2:2">
      <c r="B28" s="178" t="s">
        <v>331</v>
      </c>
    </row>
    <row r="29" spans="2:2" s="285" customFormat="1" ht="8.25" customHeight="1">
      <c r="B29" s="284"/>
    </row>
    <row r="30" spans="2:2">
      <c r="B30" s="179" t="s">
        <v>344</v>
      </c>
    </row>
    <row r="31" spans="2:2">
      <c r="B31" s="187" t="s">
        <v>332</v>
      </c>
    </row>
    <row r="32" spans="2:2">
      <c r="B32" s="187" t="s">
        <v>333</v>
      </c>
    </row>
    <row r="33" spans="2:2">
      <c r="B33" s="187" t="s">
        <v>334</v>
      </c>
    </row>
    <row r="34" spans="2:2">
      <c r="B34" s="187"/>
    </row>
    <row r="35" spans="2:2">
      <c r="B35" s="179" t="s">
        <v>345</v>
      </c>
    </row>
    <row r="36" spans="2:2">
      <c r="B36" s="187" t="s">
        <v>335</v>
      </c>
    </row>
    <row r="37" spans="2:2">
      <c r="B37" s="179" t="s">
        <v>336</v>
      </c>
    </row>
    <row r="38" spans="2:2">
      <c r="B38" s="179" t="s">
        <v>337</v>
      </c>
    </row>
    <row r="39" spans="2:2">
      <c r="B39" s="187" t="s">
        <v>339</v>
      </c>
    </row>
    <row r="40" spans="2:2">
      <c r="B40" s="187" t="s">
        <v>338</v>
      </c>
    </row>
    <row r="41" spans="2:2">
      <c r="B41" s="187"/>
    </row>
    <row r="42" spans="2:2">
      <c r="B42" s="179" t="s">
        <v>346</v>
      </c>
    </row>
    <row r="43" spans="2:2">
      <c r="B43" s="179" t="s">
        <v>358</v>
      </c>
    </row>
    <row r="44" spans="2:2">
      <c r="B44" s="179" t="s">
        <v>340</v>
      </c>
    </row>
    <row r="46" spans="2:2">
      <c r="B46" s="179" t="s">
        <v>347</v>
      </c>
    </row>
    <row r="47" spans="2:2">
      <c r="B47" s="286" t="s">
        <v>341</v>
      </c>
    </row>
    <row r="48" spans="2:2">
      <c r="B48" s="179" t="s">
        <v>343</v>
      </c>
    </row>
    <row r="49" spans="2:2">
      <c r="B49" s="179" t="s">
        <v>342</v>
      </c>
    </row>
    <row r="50" spans="2:2">
      <c r="B50" s="179" t="s">
        <v>348</v>
      </c>
    </row>
    <row r="51" spans="2:2">
      <c r="B51" s="286" t="s">
        <v>349</v>
      </c>
    </row>
    <row r="52" spans="2:2">
      <c r="B52" s="179" t="s">
        <v>350</v>
      </c>
    </row>
    <row r="53" spans="2:2">
      <c r="B53" s="179" t="s">
        <v>351</v>
      </c>
    </row>
    <row r="54" spans="2:2">
      <c r="B54" s="179" t="s">
        <v>352</v>
      </c>
    </row>
    <row r="56" spans="2:2">
      <c r="B56" s="179" t="s">
        <v>353</v>
      </c>
    </row>
    <row r="57" spans="2:2">
      <c r="B57" s="179" t="s">
        <v>354</v>
      </c>
    </row>
    <row r="58" spans="2:2">
      <c r="B58" s="179" t="s">
        <v>355</v>
      </c>
    </row>
    <row r="59" spans="2:2">
      <c r="B59" s="286" t="s">
        <v>356</v>
      </c>
    </row>
    <row r="60" spans="2:2">
      <c r="B60" s="179" t="s">
        <v>357</v>
      </c>
    </row>
    <row r="61" spans="2:2">
      <c r="B61" s="179" t="s">
        <v>359</v>
      </c>
    </row>
    <row r="62" spans="2:2">
      <c r="B62" s="286" t="s">
        <v>360</v>
      </c>
    </row>
    <row r="63" spans="2:2">
      <c r="B63" s="179" t="s">
        <v>361</v>
      </c>
    </row>
    <row r="64" spans="2:2">
      <c r="B64" s="179" t="s">
        <v>362</v>
      </c>
    </row>
    <row r="66" spans="2:2">
      <c r="B66" s="179" t="s">
        <v>363</v>
      </c>
    </row>
    <row r="67" spans="2:2">
      <c r="B67" s="179" t="s">
        <v>364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FilePathPicker">
                <anchor moveWithCells="1" sizeWithCells="1">
                  <from>
                    <xdr:col>13</xdr:col>
                    <xdr:colOff>171450</xdr:colOff>
                    <xdr:row>3</xdr:row>
                    <xdr:rowOff>9525</xdr:rowOff>
                  </from>
                  <to>
                    <xdr:col>13</xdr:col>
                    <xdr:colOff>457200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E1:AJ38"/>
  <sheetViews>
    <sheetView showGridLines="0" showRowColHeaders="0" tabSelected="1" zoomScale="90" zoomScaleNormal="90" workbookViewId="0">
      <selection activeCell="AI25" sqref="AI25"/>
    </sheetView>
  </sheetViews>
  <sheetFormatPr defaultColWidth="9" defaultRowHeight="15"/>
  <cols>
    <col min="1" max="2" width="7" style="61" customWidth="1"/>
    <col min="3" max="3" width="7.28515625" style="61" customWidth="1"/>
    <col min="4" max="4" width="4.140625" style="61" customWidth="1"/>
    <col min="5" max="5" width="11" style="61" customWidth="1"/>
    <col min="6" max="6" width="5.5703125" style="61" customWidth="1"/>
    <col min="7" max="7" width="8" style="61" customWidth="1"/>
    <col min="8" max="8" width="3.140625" style="61" customWidth="1"/>
    <col min="9" max="9" width="3.85546875" style="61" customWidth="1"/>
    <col min="10" max="10" width="6" style="61" customWidth="1"/>
    <col min="11" max="11" width="6.140625" style="61" customWidth="1"/>
    <col min="12" max="13" width="7.85546875" style="61" customWidth="1"/>
    <col min="14" max="14" width="2.85546875" style="61" customWidth="1"/>
    <col min="15" max="15" width="4.42578125" style="61" customWidth="1"/>
    <col min="16" max="16" width="6.7109375" style="61" customWidth="1"/>
    <col min="17" max="17" width="7.42578125" style="61" customWidth="1"/>
    <col min="18" max="18" width="7.7109375" style="61" customWidth="1"/>
    <col min="19" max="19" width="8.7109375" style="61" customWidth="1"/>
    <col min="20" max="20" width="7.28515625" style="61" customWidth="1"/>
    <col min="21" max="22" width="5.7109375" style="61" customWidth="1"/>
    <col min="23" max="24" width="8.7109375" style="61" customWidth="1"/>
    <col min="25" max="26" width="5.7109375" style="61" customWidth="1"/>
    <col min="27" max="28" width="8.7109375" style="61" customWidth="1"/>
    <col min="29" max="29" width="10.85546875" style="61" customWidth="1"/>
    <col min="30" max="31" width="9" style="61"/>
    <col min="32" max="36" width="8.140625" style="61" customWidth="1"/>
    <col min="37" max="16384" width="9" style="61"/>
  </cols>
  <sheetData>
    <row r="1" spans="5:33" s="126" customFormat="1" ht="19.899999999999999" customHeight="1">
      <c r="E1" s="133" t="s">
        <v>203</v>
      </c>
      <c r="F1" s="124"/>
      <c r="G1" s="134" t="s">
        <v>747</v>
      </c>
      <c r="H1" s="88"/>
      <c r="I1" s="88"/>
      <c r="J1" s="60"/>
      <c r="K1" s="60"/>
      <c r="L1" s="60"/>
      <c r="M1" s="134" t="s">
        <v>748</v>
      </c>
      <c r="N1" s="88"/>
      <c r="O1" s="117"/>
      <c r="P1" s="117"/>
      <c r="Q1" s="117"/>
      <c r="R1" s="117"/>
      <c r="S1" s="134" t="s">
        <v>272</v>
      </c>
      <c r="T1" s="88"/>
      <c r="U1" s="139" t="s">
        <v>205</v>
      </c>
      <c r="V1" s="117"/>
      <c r="W1" s="139" t="s">
        <v>206</v>
      </c>
      <c r="X1" s="88"/>
      <c r="Y1" s="117"/>
      <c r="Z1" s="117"/>
      <c r="AA1" s="229" t="s">
        <v>273</v>
      </c>
      <c r="AB1" s="144"/>
      <c r="AC1" s="230">
        <v>44717</v>
      </c>
      <c r="AD1" s="231" t="str">
        <f>TEXT(AC1,"YY")&amp;"-"&amp;TEXT(WEEKNUM(AC1,2),"W00")</f>
        <v>22-W23</v>
      </c>
      <c r="AG1" s="249" t="s">
        <v>294</v>
      </c>
    </row>
    <row r="2" spans="5:33" s="126" customFormat="1" ht="17.45" customHeight="1">
      <c r="E2" s="132" t="s">
        <v>204</v>
      </c>
      <c r="F2" s="124"/>
      <c r="G2" s="135">
        <f>PVmain!B130</f>
        <v>0.71978298466925383</v>
      </c>
      <c r="I2" s="130">
        <f>PVmain!E130</f>
        <v>-8.5876629506623003E-2</v>
      </c>
      <c r="J2" s="129">
        <f>PVmain!E130</f>
        <v>-8.5876629506623003E-2</v>
      </c>
      <c r="K2" s="127"/>
      <c r="L2" s="127"/>
      <c r="M2" s="136">
        <f>PVmain!B141</f>
        <v>0.90349787937287973</v>
      </c>
      <c r="N2" s="125"/>
      <c r="O2" s="130">
        <f>PVmain!E141</f>
        <v>-8.9740018248106734E-3</v>
      </c>
      <c r="P2" s="137">
        <f>PVmain!E141</f>
        <v>-8.9740018248106734E-3</v>
      </c>
      <c r="Q2" s="138"/>
      <c r="R2" s="138"/>
      <c r="S2" s="131" t="str">
        <f>ROUND(PVmain!B150/1000,0) &amp; " MT"</f>
        <v>462 MT</v>
      </c>
      <c r="T2" s="131"/>
      <c r="U2" s="141" t="str">
        <f>ROUND(PVmain!C150/1000,0) &amp; " MT"</f>
        <v>464 MT</v>
      </c>
      <c r="V2" s="128"/>
      <c r="W2" s="141" t="str">
        <f>ROUND(PVmain!D150/1000,0) &amp; " MT"</f>
        <v>129 MT</v>
      </c>
      <c r="X2" s="140"/>
      <c r="Y2" s="128"/>
      <c r="Z2" s="128"/>
      <c r="AA2" s="270" t="s">
        <v>293</v>
      </c>
      <c r="AB2" s="270"/>
      <c r="AD2" s="271" t="str">
        <f>TEXT(Dashboard!AC1,"YY")&amp;"-"&amp;TEXT(WEEKNUM(Dashboard!AC1,2)-1,"W00")</f>
        <v>22-W22</v>
      </c>
      <c r="AG2" s="249" t="s">
        <v>281</v>
      </c>
    </row>
    <row r="3" spans="5:33">
      <c r="R3" s="143" t="s">
        <v>202</v>
      </c>
      <c r="S3" s="142">
        <f>(PVmain!E150-PVmain!B150)/PVmain!B150</f>
        <v>-2.9043081732827568E-2</v>
      </c>
      <c r="W3" s="142">
        <f>(PVmain!F150-PVmain!D150)/PVmain!D150</f>
        <v>-0.665618443834468</v>
      </c>
    </row>
    <row r="4" spans="5:33">
      <c r="H4" s="64"/>
      <c r="I4" s="64"/>
      <c r="J4" s="64"/>
      <c r="K4" s="64"/>
      <c r="L4" s="64"/>
      <c r="M4" s="64"/>
      <c r="N4" s="64"/>
      <c r="O4" s="64"/>
      <c r="P4" s="64"/>
      <c r="Q4" s="64"/>
      <c r="R4" s="64"/>
      <c r="S4" s="64"/>
      <c r="T4" s="64"/>
      <c r="U4" s="64"/>
      <c r="V4" s="64"/>
      <c r="W4" s="64"/>
      <c r="X4" s="64"/>
      <c r="Y4" s="64"/>
      <c r="Z4" s="64"/>
      <c r="AA4" s="64"/>
      <c r="AB4" s="64"/>
      <c r="AC4" s="64"/>
      <c r="AD4" s="64"/>
      <c r="AE4" s="64"/>
    </row>
    <row r="5" spans="5:33">
      <c r="H5" s="63"/>
      <c r="I5" s="63"/>
      <c r="J5" s="63"/>
      <c r="K5" s="63"/>
      <c r="L5" s="63"/>
      <c r="M5" s="63"/>
      <c r="N5" s="63"/>
      <c r="O5" s="63"/>
      <c r="P5" s="63"/>
      <c r="Q5" s="63"/>
      <c r="R5" s="63"/>
      <c r="S5" s="63"/>
      <c r="T5" s="63"/>
      <c r="U5" s="63"/>
      <c r="V5" s="63"/>
      <c r="W5" s="63"/>
      <c r="X5" s="63"/>
      <c r="Y5" s="63"/>
      <c r="Z5" s="63"/>
      <c r="AA5" s="63"/>
      <c r="AB5" s="63"/>
      <c r="AC5" s="63"/>
      <c r="AD5" s="63"/>
      <c r="AE5" s="63"/>
    </row>
    <row r="6" spans="5:33">
      <c r="H6" s="63"/>
      <c r="I6" s="63"/>
      <c r="J6" s="63"/>
      <c r="K6" s="63"/>
      <c r="L6" s="63"/>
      <c r="M6" s="63"/>
      <c r="N6" s="63"/>
      <c r="O6" s="63"/>
      <c r="P6" s="63"/>
      <c r="Q6" s="63"/>
      <c r="R6" s="63"/>
      <c r="S6" s="63"/>
      <c r="T6" s="63"/>
      <c r="U6" s="63"/>
      <c r="V6" s="63"/>
      <c r="W6" s="63"/>
      <c r="X6" s="63"/>
      <c r="Y6" s="63"/>
      <c r="Z6" s="63"/>
      <c r="AA6" s="63"/>
      <c r="AB6" s="63"/>
      <c r="AC6" s="63"/>
    </row>
    <row r="7" spans="5:33">
      <c r="H7" s="63"/>
      <c r="I7" s="63"/>
      <c r="J7" s="63"/>
      <c r="K7" s="63"/>
      <c r="L7" s="63"/>
      <c r="M7" s="63"/>
      <c r="N7" s="63"/>
      <c r="O7" s="63"/>
      <c r="P7" s="63"/>
      <c r="Q7" s="63"/>
      <c r="R7" s="63"/>
      <c r="S7" s="63"/>
      <c r="T7" s="63"/>
      <c r="U7" s="63"/>
      <c r="V7" s="63"/>
      <c r="W7" s="63"/>
      <c r="X7" s="63"/>
      <c r="Y7" s="63"/>
      <c r="Z7" s="63"/>
      <c r="AA7" s="63"/>
      <c r="AB7" s="63"/>
      <c r="AC7" s="63"/>
    </row>
    <row r="8" spans="5:33">
      <c r="H8" s="63"/>
      <c r="I8" s="63"/>
      <c r="J8" s="63"/>
      <c r="K8" s="63"/>
      <c r="L8" s="63"/>
      <c r="M8" s="63"/>
      <c r="N8" s="63"/>
      <c r="O8" s="63"/>
      <c r="P8" s="63"/>
      <c r="Q8" s="63"/>
      <c r="R8" s="63"/>
      <c r="S8" s="63"/>
      <c r="T8" s="63"/>
      <c r="U8" s="63"/>
      <c r="V8" s="63"/>
      <c r="W8" s="63"/>
      <c r="X8" s="63"/>
      <c r="Y8" s="63"/>
      <c r="Z8" s="63"/>
      <c r="AA8" s="63"/>
      <c r="AB8" s="63"/>
      <c r="AC8" s="63"/>
    </row>
    <row r="9" spans="5:33">
      <c r="H9" s="63"/>
      <c r="I9" s="63"/>
      <c r="J9" s="63"/>
      <c r="K9" s="63"/>
      <c r="L9" s="63"/>
      <c r="M9" s="63"/>
      <c r="N9" s="63"/>
      <c r="O9" s="63"/>
      <c r="P9" s="63"/>
      <c r="Q9" s="63"/>
      <c r="R9" s="63"/>
      <c r="S9" s="63"/>
      <c r="T9" s="63"/>
      <c r="U9" s="63"/>
      <c r="V9" s="63"/>
      <c r="W9" s="63"/>
      <c r="X9" s="63"/>
      <c r="Y9" s="63"/>
      <c r="Z9" s="63"/>
      <c r="AA9" s="63"/>
      <c r="AB9" s="63"/>
      <c r="AC9" s="63"/>
    </row>
    <row r="10" spans="5:33">
      <c r="H10" s="63"/>
      <c r="I10" s="63"/>
      <c r="J10" s="63"/>
      <c r="K10" s="63"/>
      <c r="L10" s="63"/>
      <c r="M10" s="63"/>
      <c r="N10" s="63"/>
      <c r="O10" s="63"/>
      <c r="P10" s="63"/>
      <c r="Q10" s="63"/>
      <c r="R10" s="63"/>
      <c r="S10" s="63"/>
      <c r="T10" s="63"/>
      <c r="U10" s="63"/>
      <c r="V10" s="63"/>
      <c r="W10" s="63"/>
      <c r="X10" s="63"/>
      <c r="Y10" s="63"/>
      <c r="Z10" s="63"/>
      <c r="AA10" s="63"/>
      <c r="AB10" s="63"/>
      <c r="AC10" s="63"/>
    </row>
    <row r="11" spans="5:33">
      <c r="H11" s="63"/>
      <c r="I11" s="63"/>
      <c r="J11" s="63"/>
      <c r="K11" s="63"/>
      <c r="L11" s="63"/>
      <c r="M11" s="63"/>
      <c r="N11" s="63"/>
      <c r="O11" s="63"/>
      <c r="P11" s="63"/>
      <c r="Q11" s="63"/>
      <c r="R11" s="63"/>
      <c r="S11" s="63"/>
      <c r="T11" s="63"/>
      <c r="U11" s="63"/>
      <c r="V11" s="63"/>
      <c r="W11" s="63"/>
      <c r="X11" s="63"/>
      <c r="Y11" s="63"/>
      <c r="Z11" s="63"/>
      <c r="AA11" s="63"/>
      <c r="AB11" s="63"/>
      <c r="AC11" s="63"/>
      <c r="AD11" s="63"/>
      <c r="AE11" s="63"/>
    </row>
    <row r="12" spans="5:33">
      <c r="H12" s="63"/>
      <c r="I12" s="63"/>
      <c r="J12" s="63"/>
      <c r="K12" s="63"/>
      <c r="L12" s="63"/>
      <c r="M12" s="63"/>
      <c r="N12" s="63"/>
      <c r="O12" s="63"/>
      <c r="P12" s="63"/>
      <c r="Q12" s="63"/>
      <c r="R12" s="63"/>
      <c r="S12" s="63"/>
      <c r="T12" s="63"/>
      <c r="U12" s="63"/>
      <c r="V12" s="63"/>
      <c r="W12" s="63"/>
      <c r="X12" s="63"/>
      <c r="Y12" s="63"/>
      <c r="Z12" s="63"/>
      <c r="AA12" s="63"/>
      <c r="AB12" s="63"/>
      <c r="AC12" s="63"/>
      <c r="AD12" s="63"/>
      <c r="AE12" s="63"/>
    </row>
    <row r="13" spans="5:33">
      <c r="H13" s="63"/>
      <c r="I13" s="63"/>
      <c r="J13" s="63"/>
      <c r="K13" s="63"/>
      <c r="L13" s="63"/>
      <c r="M13" s="63"/>
      <c r="N13" s="63"/>
      <c r="O13" s="63"/>
      <c r="P13" s="63"/>
      <c r="Q13" s="63"/>
      <c r="R13" s="63"/>
      <c r="S13" s="63"/>
      <c r="T13" s="63"/>
      <c r="U13" s="63"/>
      <c r="V13" s="63"/>
      <c r="W13" s="63"/>
      <c r="X13" s="63"/>
      <c r="Y13" s="63"/>
      <c r="Z13" s="63"/>
      <c r="AA13" s="63"/>
      <c r="AB13" s="63"/>
      <c r="AC13" s="63"/>
      <c r="AD13" s="63"/>
      <c r="AE13" s="63"/>
    </row>
    <row r="14" spans="5:33">
      <c r="H14" s="63"/>
      <c r="I14" s="63"/>
      <c r="J14" s="63"/>
      <c r="K14" s="63"/>
      <c r="L14" s="63"/>
      <c r="M14" s="63"/>
      <c r="N14" s="63"/>
      <c r="O14" s="63"/>
      <c r="P14" s="63"/>
      <c r="Q14" s="63"/>
      <c r="R14" s="63"/>
      <c r="S14" s="63"/>
      <c r="T14" s="63"/>
      <c r="U14" s="63"/>
      <c r="V14" s="63"/>
      <c r="W14" s="63"/>
      <c r="X14" s="63"/>
      <c r="Y14" s="63"/>
      <c r="Z14" s="63"/>
      <c r="AA14" s="63"/>
      <c r="AB14" s="63"/>
      <c r="AC14" s="63"/>
      <c r="AD14" s="63"/>
      <c r="AE14" s="63"/>
    </row>
    <row r="15" spans="5:33">
      <c r="H15" s="63"/>
      <c r="I15" s="63"/>
      <c r="J15" s="63"/>
      <c r="K15" s="63"/>
      <c r="L15" s="63"/>
      <c r="M15" s="63"/>
      <c r="N15" s="63"/>
      <c r="O15" s="63"/>
      <c r="P15" s="63"/>
      <c r="Q15" s="63"/>
      <c r="R15" s="63"/>
      <c r="S15" s="63"/>
      <c r="T15" s="63"/>
      <c r="U15" s="63"/>
      <c r="V15" s="63"/>
      <c r="W15" s="63"/>
      <c r="X15" s="63"/>
      <c r="Y15" s="63"/>
      <c r="Z15" s="63"/>
      <c r="AA15" s="63"/>
      <c r="AB15" s="63"/>
      <c r="AC15" s="63"/>
      <c r="AD15" s="63"/>
      <c r="AE15" s="63"/>
    </row>
    <row r="16" spans="5:33">
      <c r="H16" s="63"/>
      <c r="I16" s="63"/>
      <c r="J16" s="63"/>
      <c r="K16" s="63"/>
      <c r="L16" s="63"/>
      <c r="M16" s="63"/>
      <c r="N16" s="63"/>
      <c r="O16" s="63"/>
      <c r="P16" s="63"/>
      <c r="Q16" s="63"/>
      <c r="R16" s="63"/>
      <c r="S16" s="63"/>
      <c r="T16" s="63"/>
      <c r="U16" s="63"/>
      <c r="V16" s="63"/>
      <c r="W16" s="63"/>
      <c r="X16" s="63"/>
      <c r="Y16" s="63"/>
      <c r="Z16" s="63"/>
      <c r="AA16" s="63"/>
      <c r="AB16" s="63"/>
      <c r="AC16" s="63"/>
      <c r="AD16" s="63"/>
      <c r="AE16" s="63"/>
    </row>
    <row r="17" spans="5:31">
      <c r="H17" s="64"/>
      <c r="I17" s="64"/>
      <c r="J17" s="64"/>
      <c r="K17" s="64"/>
      <c r="L17" s="64"/>
      <c r="M17" s="64"/>
      <c r="N17" s="64"/>
      <c r="O17" s="64"/>
      <c r="P17" s="64"/>
      <c r="Q17" s="64"/>
      <c r="R17" s="64"/>
      <c r="S17" s="64"/>
      <c r="T17" s="64"/>
      <c r="U17" s="64"/>
      <c r="V17" s="64"/>
      <c r="W17" s="64"/>
      <c r="X17" s="64"/>
      <c r="Y17" s="64"/>
      <c r="Z17" s="64"/>
      <c r="AA17" s="64"/>
      <c r="AB17" s="64"/>
      <c r="AC17" s="64"/>
      <c r="AD17" s="64"/>
      <c r="AE17" s="64"/>
    </row>
    <row r="18" spans="5:31">
      <c r="H18" s="63"/>
      <c r="I18" s="63"/>
      <c r="J18" s="63"/>
      <c r="K18" s="63"/>
      <c r="L18" s="63"/>
      <c r="M18" s="63"/>
      <c r="N18" s="63"/>
      <c r="O18" s="63"/>
      <c r="P18" s="63"/>
      <c r="Q18" s="63"/>
      <c r="R18" s="63"/>
      <c r="S18" s="63"/>
      <c r="T18" s="63"/>
      <c r="U18" s="63"/>
      <c r="V18" s="63"/>
      <c r="W18" s="63"/>
      <c r="X18" s="63"/>
      <c r="Y18" s="63"/>
      <c r="Z18" s="63"/>
      <c r="AA18" s="63"/>
      <c r="AB18" s="63"/>
      <c r="AC18" s="63"/>
      <c r="AD18" s="63"/>
      <c r="AE18" s="63"/>
    </row>
    <row r="19" spans="5:31">
      <c r="H19" s="63"/>
      <c r="I19" s="63"/>
      <c r="J19" s="63"/>
      <c r="K19" s="63"/>
      <c r="L19" s="63"/>
      <c r="M19" s="63"/>
      <c r="N19" s="63"/>
      <c r="O19" s="63"/>
      <c r="P19" s="63"/>
      <c r="Q19" s="63"/>
      <c r="R19" s="63"/>
      <c r="S19" s="63"/>
      <c r="T19" s="63"/>
      <c r="U19" s="63"/>
      <c r="V19" s="63"/>
      <c r="W19" s="63"/>
      <c r="X19" s="63"/>
      <c r="Y19" s="63"/>
      <c r="Z19" s="63"/>
      <c r="AA19" s="63"/>
      <c r="AB19" s="63"/>
      <c r="AC19" s="63"/>
      <c r="AD19" s="63"/>
      <c r="AE19" s="63"/>
    </row>
    <row r="20" spans="5:31">
      <c r="H20" s="63"/>
      <c r="I20" s="63"/>
      <c r="J20" s="63"/>
      <c r="K20" s="63"/>
      <c r="L20" s="63"/>
      <c r="M20" s="63"/>
      <c r="N20" s="63"/>
      <c r="O20" s="63"/>
      <c r="P20" s="63"/>
      <c r="Q20" s="63"/>
      <c r="R20" s="63"/>
      <c r="S20" s="63"/>
      <c r="T20" s="63"/>
      <c r="U20" s="63"/>
      <c r="V20" s="63"/>
      <c r="W20" s="63"/>
      <c r="X20" s="63"/>
      <c r="Y20" s="63"/>
      <c r="Z20" s="63"/>
      <c r="AA20" s="63"/>
      <c r="AB20" s="63"/>
      <c r="AC20" s="63"/>
      <c r="AD20" s="63"/>
      <c r="AE20" s="63"/>
    </row>
    <row r="21" spans="5:31">
      <c r="H21" s="63"/>
      <c r="I21" s="63"/>
      <c r="J21" s="63"/>
      <c r="K21" s="63"/>
      <c r="L21" s="63"/>
      <c r="M21" s="63"/>
      <c r="N21" s="63"/>
      <c r="O21" s="63"/>
      <c r="P21" s="63"/>
      <c r="Q21" s="63"/>
      <c r="R21" s="63"/>
      <c r="S21" s="63"/>
      <c r="T21" s="63"/>
      <c r="U21" s="63"/>
      <c r="V21" s="63"/>
      <c r="W21" s="63"/>
      <c r="X21" s="63"/>
      <c r="Y21" s="63"/>
      <c r="Z21" s="63"/>
      <c r="AA21" s="63"/>
      <c r="AB21" s="63"/>
      <c r="AC21" s="63"/>
      <c r="AD21" s="63"/>
      <c r="AE21" s="63" t="s">
        <v>236</v>
      </c>
    </row>
    <row r="22" spans="5:31">
      <c r="H22" s="63"/>
      <c r="I22" s="63"/>
      <c r="J22" s="63"/>
      <c r="K22" s="63"/>
      <c r="L22" s="63"/>
      <c r="M22" s="63"/>
      <c r="N22" s="63"/>
      <c r="O22" s="63"/>
      <c r="P22" s="63"/>
      <c r="Q22" s="63"/>
      <c r="R22" s="63"/>
      <c r="S22" s="63"/>
      <c r="T22" s="63"/>
      <c r="U22" s="63"/>
      <c r="V22" s="63"/>
      <c r="W22" s="63"/>
      <c r="X22" s="63"/>
      <c r="Y22" s="63"/>
      <c r="Z22" s="63"/>
      <c r="AA22" s="63"/>
      <c r="AB22" s="63"/>
      <c r="AC22" s="63"/>
      <c r="AD22" s="63"/>
      <c r="AE22" s="63"/>
    </row>
    <row r="23" spans="5:31">
      <c r="H23" s="63"/>
      <c r="I23" s="63"/>
      <c r="J23" s="63"/>
      <c r="K23" s="63"/>
      <c r="L23" s="63"/>
      <c r="M23" s="63"/>
      <c r="N23" s="63"/>
      <c r="O23" s="63"/>
      <c r="P23" s="63"/>
      <c r="Q23" s="63"/>
      <c r="R23" s="63"/>
      <c r="S23" s="63"/>
      <c r="T23" s="63"/>
      <c r="U23" s="63"/>
      <c r="V23" s="63"/>
      <c r="W23" s="63"/>
      <c r="X23" s="63"/>
      <c r="Y23" s="63"/>
      <c r="Z23" s="63"/>
      <c r="AA23" s="63"/>
      <c r="AB23" s="63"/>
      <c r="AC23" s="63"/>
      <c r="AD23" s="63"/>
      <c r="AE23" s="63"/>
    </row>
    <row r="24" spans="5:31">
      <c r="H24" s="63"/>
      <c r="I24" s="63"/>
      <c r="J24" s="63"/>
      <c r="K24" s="63"/>
      <c r="L24" s="63"/>
      <c r="M24" s="63"/>
      <c r="N24" s="63"/>
      <c r="O24" s="63"/>
      <c r="P24" s="63"/>
      <c r="Q24" s="63"/>
      <c r="R24" s="63"/>
      <c r="S24" s="63"/>
      <c r="T24" s="63"/>
      <c r="U24" s="63"/>
      <c r="V24" s="63"/>
      <c r="W24" s="63"/>
      <c r="X24" s="63"/>
      <c r="Y24" s="63"/>
      <c r="Z24" s="63"/>
      <c r="AA24" s="63"/>
      <c r="AB24" s="63"/>
      <c r="AC24" s="63"/>
      <c r="AD24" s="63"/>
      <c r="AE24" s="63"/>
    </row>
    <row r="25" spans="5:31" ht="22.5" customHeight="1">
      <c r="E25" s="159"/>
      <c r="F25" s="159"/>
      <c r="G25" s="159"/>
      <c r="H25" s="167"/>
      <c r="I25" s="167"/>
      <c r="J25" s="167"/>
      <c r="K25" s="167"/>
      <c r="L25" s="167"/>
      <c r="M25" s="167"/>
      <c r="N25" s="167"/>
      <c r="O25" s="167"/>
      <c r="P25" s="167"/>
      <c r="Q25" s="167"/>
      <c r="R25" s="167"/>
      <c r="S25" s="167"/>
      <c r="T25" s="167"/>
      <c r="U25" s="167"/>
      <c r="V25" s="167"/>
      <c r="W25" s="167"/>
      <c r="X25" s="167"/>
      <c r="Y25" s="167"/>
      <c r="Z25" s="167"/>
      <c r="AA25" s="167"/>
      <c r="AB25" s="167"/>
      <c r="AC25" s="167"/>
      <c r="AD25" s="167"/>
      <c r="AE25" s="167"/>
    </row>
    <row r="26" spans="5:31">
      <c r="H26" s="63"/>
      <c r="I26" s="63"/>
      <c r="J26" s="63"/>
      <c r="K26" s="63"/>
      <c r="L26" s="63"/>
      <c r="M26" s="63"/>
      <c r="N26" s="63"/>
      <c r="O26" s="63"/>
      <c r="P26" s="63"/>
      <c r="Q26" s="63"/>
      <c r="R26" s="63"/>
      <c r="S26" s="63"/>
      <c r="T26" s="63"/>
      <c r="U26" s="63"/>
      <c r="V26" s="63"/>
      <c r="W26" s="63"/>
      <c r="X26" s="63"/>
      <c r="Y26" s="63"/>
      <c r="Z26" s="63"/>
      <c r="AA26" s="63"/>
      <c r="AB26" s="63"/>
    </row>
    <row r="27" spans="5:31">
      <c r="H27" s="63"/>
      <c r="I27" s="63"/>
      <c r="J27" s="63"/>
      <c r="K27" s="63"/>
      <c r="L27" s="63"/>
      <c r="M27" s="63"/>
      <c r="N27" s="63"/>
      <c r="O27" s="63"/>
      <c r="P27" s="63"/>
      <c r="Q27" s="63"/>
      <c r="R27" s="63"/>
      <c r="S27" s="63"/>
      <c r="T27" s="63"/>
      <c r="U27" s="63"/>
      <c r="V27" s="63"/>
      <c r="W27" s="63"/>
      <c r="X27" s="63"/>
      <c r="Y27" s="63"/>
      <c r="Z27" s="63"/>
      <c r="AA27" s="63"/>
      <c r="AB27" s="63"/>
    </row>
    <row r="28" spans="5:31">
      <c r="H28" s="63"/>
      <c r="I28" s="63"/>
      <c r="J28" s="63"/>
      <c r="K28" s="63"/>
      <c r="L28" s="63"/>
      <c r="M28" s="63"/>
      <c r="N28" s="63"/>
      <c r="O28" s="63"/>
      <c r="P28" s="63"/>
      <c r="Q28" s="63"/>
      <c r="R28" s="63"/>
      <c r="S28" s="63"/>
      <c r="T28" s="63"/>
      <c r="U28" s="63"/>
      <c r="V28" s="63"/>
      <c r="W28" s="63"/>
      <c r="X28" s="63"/>
      <c r="Y28" s="63"/>
      <c r="Z28" s="63"/>
      <c r="AA28" s="63"/>
      <c r="AB28" s="63"/>
    </row>
    <row r="29" spans="5:31">
      <c r="H29" s="63"/>
      <c r="I29" s="63"/>
      <c r="J29" s="63"/>
      <c r="K29" s="63"/>
      <c r="L29" s="63"/>
      <c r="M29" s="63"/>
      <c r="N29" s="63"/>
      <c r="O29" s="63"/>
      <c r="P29" s="63"/>
      <c r="Q29" s="63"/>
      <c r="R29" s="63"/>
      <c r="S29" s="63"/>
      <c r="T29" s="63"/>
      <c r="U29" s="63"/>
      <c r="V29" s="63"/>
      <c r="W29" s="63"/>
      <c r="X29" s="63"/>
      <c r="Y29" s="63"/>
      <c r="Z29" s="63"/>
      <c r="AA29" s="63"/>
      <c r="AB29" s="63"/>
    </row>
    <row r="30" spans="5:31">
      <c r="H30" s="63"/>
      <c r="I30" s="63"/>
      <c r="J30" s="63"/>
      <c r="K30" s="63"/>
      <c r="L30" s="63"/>
      <c r="M30" s="63"/>
      <c r="N30" s="63"/>
      <c r="O30" s="63"/>
      <c r="P30" s="63"/>
      <c r="Q30" s="63"/>
      <c r="R30" s="63"/>
      <c r="S30" s="63"/>
      <c r="T30" s="63"/>
      <c r="U30" s="63"/>
      <c r="V30" s="63"/>
      <c r="W30" s="63"/>
      <c r="X30" s="63"/>
      <c r="Y30" s="63"/>
      <c r="Z30" s="63"/>
      <c r="AA30" s="63"/>
      <c r="AB30" s="63"/>
    </row>
    <row r="31" spans="5:31">
      <c r="H31" s="63"/>
      <c r="I31" s="63"/>
      <c r="J31" s="63"/>
      <c r="K31" s="63"/>
      <c r="L31" s="63"/>
      <c r="M31" s="63"/>
      <c r="N31" s="63"/>
      <c r="O31" s="63"/>
      <c r="P31" s="63"/>
      <c r="Q31" s="63"/>
      <c r="R31" s="63"/>
      <c r="S31" s="63"/>
      <c r="T31" s="63"/>
      <c r="U31" s="63"/>
      <c r="V31" s="63"/>
      <c r="W31" s="63"/>
      <c r="X31" s="63"/>
      <c r="Y31" s="63"/>
      <c r="Z31" s="63"/>
      <c r="AA31" s="63"/>
      <c r="AB31" s="63"/>
    </row>
    <row r="32" spans="5:31">
      <c r="H32" s="63"/>
      <c r="I32" s="63"/>
      <c r="J32" s="63"/>
      <c r="K32" s="63"/>
      <c r="L32" s="63"/>
      <c r="M32" s="63"/>
      <c r="N32" s="63"/>
      <c r="O32" s="63"/>
      <c r="P32" s="63"/>
      <c r="Q32" s="63"/>
      <c r="R32" s="63"/>
      <c r="S32" s="63"/>
      <c r="T32" s="63"/>
      <c r="U32" s="63"/>
      <c r="V32" s="63"/>
      <c r="W32" s="63"/>
      <c r="X32" s="63"/>
      <c r="Y32" s="63"/>
      <c r="Z32" s="63"/>
      <c r="AA32" s="63"/>
      <c r="AB32" s="63"/>
    </row>
    <row r="33" spans="8:36">
      <c r="H33" s="63"/>
      <c r="I33" s="63"/>
      <c r="J33" s="63"/>
      <c r="K33" s="63"/>
      <c r="L33" s="63"/>
      <c r="M33" s="63"/>
      <c r="N33" s="63"/>
      <c r="O33" s="63"/>
      <c r="P33" s="63"/>
      <c r="Q33" s="63"/>
      <c r="R33" s="63"/>
      <c r="S33" s="63"/>
      <c r="T33" s="63"/>
      <c r="U33" s="63"/>
      <c r="V33" s="63"/>
      <c r="W33" s="63"/>
      <c r="X33" s="63"/>
      <c r="Y33" s="63"/>
      <c r="Z33" s="63"/>
      <c r="AA33" s="63"/>
      <c r="AB33" s="63"/>
    </row>
    <row r="34" spans="8:36">
      <c r="H34" s="63"/>
      <c r="I34" s="63"/>
      <c r="J34" s="63"/>
      <c r="K34" s="63"/>
      <c r="L34" s="63"/>
      <c r="M34" s="63"/>
      <c r="N34" s="63"/>
      <c r="O34" s="63"/>
      <c r="P34" s="63"/>
      <c r="Q34" s="63"/>
      <c r="R34" s="63"/>
      <c r="S34" s="63"/>
      <c r="T34" s="63"/>
      <c r="U34" s="63"/>
      <c r="V34" s="63"/>
      <c r="W34" s="63"/>
      <c r="X34" s="63"/>
      <c r="Y34" s="63"/>
      <c r="Z34" s="63"/>
      <c r="AA34" s="63"/>
      <c r="AB34" s="63"/>
      <c r="AC34" s="63"/>
      <c r="AD34" s="63"/>
      <c r="AE34" s="63"/>
    </row>
    <row r="38" spans="8:36">
      <c r="H38" s="63"/>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macro="[0]!HideShowLine_KN">
                <anchor moveWithCells="1">
                  <from>
                    <xdr:col>15</xdr:col>
                    <xdr:colOff>152400</xdr:colOff>
                    <xdr:row>23</xdr:row>
                    <xdr:rowOff>142875</xdr:rowOff>
                  </from>
                  <to>
                    <xdr:col>16</xdr:col>
                    <xdr:colOff>19050</xdr:colOff>
                    <xdr:row>24</xdr:row>
                    <xdr:rowOff>228600</xdr:rowOff>
                  </to>
                </anchor>
              </controlPr>
            </control>
          </mc:Choice>
        </mc:AlternateContent>
        <mc:AlternateContent xmlns:mc="http://schemas.openxmlformats.org/markup-compatibility/2006">
          <mc:Choice Requires="x14">
            <control shapeId="1026" r:id="rId5" name="Check Box 2">
              <controlPr defaultSize="0" autoFill="0" autoLine="0" autoPict="0" macro="[0]!HideShowLine_TP">
                <anchor moveWithCells="1">
                  <from>
                    <xdr:col>15</xdr:col>
                    <xdr:colOff>152400</xdr:colOff>
                    <xdr:row>24</xdr:row>
                    <xdr:rowOff>200025</xdr:rowOff>
                  </from>
                  <to>
                    <xdr:col>16</xdr:col>
                    <xdr:colOff>76200</xdr:colOff>
                    <xdr:row>25</xdr:row>
                    <xdr:rowOff>171450</xdr:rowOff>
                  </to>
                </anchor>
              </controlPr>
            </control>
          </mc:Choice>
        </mc:AlternateContent>
        <mc:AlternateContent xmlns:mc="http://schemas.openxmlformats.org/markup-compatibility/2006">
          <mc:Choice Requires="x14">
            <control shapeId="1027" r:id="rId6" name="Check Box 3">
              <controlPr defaultSize="0" autoFill="0" autoLine="0" autoPict="0" macro="[0]!HideShowLine_Frz">
                <anchor moveWithCells="1">
                  <from>
                    <xdr:col>15</xdr:col>
                    <xdr:colOff>152400</xdr:colOff>
                    <xdr:row>26</xdr:row>
                    <xdr:rowOff>9525</xdr:rowOff>
                  </from>
                  <to>
                    <xdr:col>16</xdr:col>
                    <xdr:colOff>85725</xdr:colOff>
                    <xdr:row>27</xdr:row>
                    <xdr:rowOff>76200</xdr:rowOff>
                  </to>
                </anchor>
              </controlPr>
            </control>
          </mc:Choice>
        </mc:AlternateContent>
        <mc:AlternateContent xmlns:mc="http://schemas.openxmlformats.org/markup-compatibility/2006">
          <mc:Choice Requires="x14">
            <control shapeId="1028" r:id="rId7" name="Check Box 4">
              <controlPr defaultSize="0" autoFill="0" autoLine="0" autoPict="0" macro="[0]!HideShowLine_KP">
                <anchor moveWithCells="1">
                  <from>
                    <xdr:col>15</xdr:col>
                    <xdr:colOff>152400</xdr:colOff>
                    <xdr:row>27</xdr:row>
                    <xdr:rowOff>123825</xdr:rowOff>
                  </from>
                  <to>
                    <xdr:col>16</xdr:col>
                    <xdr:colOff>57150</xdr:colOff>
                    <xdr:row>29</xdr:row>
                    <xdr:rowOff>9525</xdr:rowOff>
                  </to>
                </anchor>
              </controlPr>
            </control>
          </mc:Choice>
        </mc:AlternateContent>
        <mc:AlternateContent xmlns:mc="http://schemas.openxmlformats.org/markup-compatibility/2006">
          <mc:Choice Requires="x14">
            <control shapeId="1029" r:id="rId8" name="Check Box 5">
              <controlPr defaultSize="0" autoFill="0" autoLine="0" autoPict="0" macro="[0]!HideShowLine_VN">
                <anchor moveWithCells="1">
                  <from>
                    <xdr:col>15</xdr:col>
                    <xdr:colOff>152400</xdr:colOff>
                    <xdr:row>29</xdr:row>
                    <xdr:rowOff>47625</xdr:rowOff>
                  </from>
                  <to>
                    <xdr:col>16</xdr:col>
                    <xdr:colOff>57150</xdr:colOff>
                    <xdr:row>30</xdr:row>
                    <xdr:rowOff>123825</xdr:rowOff>
                  </to>
                </anchor>
              </controlPr>
            </control>
          </mc:Choice>
        </mc:AlternateContent>
        <mc:AlternateContent xmlns:mc="http://schemas.openxmlformats.org/markup-compatibility/2006">
          <mc:Choice Requires="x14">
            <control shapeId="1031" r:id="rId9" name="Check Box 7">
              <controlPr defaultSize="0" autoFill="0" autoLine="0" autoPict="0" macro="[0]!HideShowLine_01">
                <anchor moveWithCells="1">
                  <from>
                    <xdr:col>27</xdr:col>
                    <xdr:colOff>133350</xdr:colOff>
                    <xdr:row>23</xdr:row>
                    <xdr:rowOff>161925</xdr:rowOff>
                  </from>
                  <to>
                    <xdr:col>27</xdr:col>
                    <xdr:colOff>571500</xdr:colOff>
                    <xdr:row>24</xdr:row>
                    <xdr:rowOff>228600</xdr:rowOff>
                  </to>
                </anchor>
              </controlPr>
            </control>
          </mc:Choice>
        </mc:AlternateContent>
        <mc:AlternateContent xmlns:mc="http://schemas.openxmlformats.org/markup-compatibility/2006">
          <mc:Choice Requires="x14">
            <control shapeId="1032" r:id="rId10" name="Check Box 8">
              <controlPr defaultSize="0" autoFill="0" autoLine="0" autoPict="0" macro="[0]!HideShowLine_02">
                <anchor moveWithCells="1">
                  <from>
                    <xdr:col>27</xdr:col>
                    <xdr:colOff>133350</xdr:colOff>
                    <xdr:row>25</xdr:row>
                    <xdr:rowOff>9525</xdr:rowOff>
                  </from>
                  <to>
                    <xdr:col>27</xdr:col>
                    <xdr:colOff>533400</xdr:colOff>
                    <xdr:row>26</xdr:row>
                    <xdr:rowOff>76200</xdr:rowOff>
                  </to>
                </anchor>
              </controlPr>
            </control>
          </mc:Choice>
        </mc:AlternateContent>
        <mc:AlternateContent xmlns:mc="http://schemas.openxmlformats.org/markup-compatibility/2006">
          <mc:Choice Requires="x14">
            <control shapeId="1033" r:id="rId11" name="Check Box 9">
              <controlPr defaultSize="0" autoFill="0" autoLine="0" autoPict="0" macro="[0]!HideShowLine_03">
                <anchor moveWithCells="1">
                  <from>
                    <xdr:col>27</xdr:col>
                    <xdr:colOff>133350</xdr:colOff>
                    <xdr:row>26</xdr:row>
                    <xdr:rowOff>133350</xdr:rowOff>
                  </from>
                  <to>
                    <xdr:col>27</xdr:col>
                    <xdr:colOff>533400</xdr:colOff>
                    <xdr:row>28</xdr:row>
                    <xdr:rowOff>19050</xdr:rowOff>
                  </to>
                </anchor>
              </controlPr>
            </control>
          </mc:Choice>
        </mc:AlternateContent>
        <mc:AlternateContent xmlns:mc="http://schemas.openxmlformats.org/markup-compatibility/2006">
          <mc:Choice Requires="x14">
            <control shapeId="1034" r:id="rId12" name="Check Box 10">
              <controlPr defaultSize="0" autoFill="0" autoLine="0" autoPict="0" macro="[0]!HideShowLine_04">
                <anchor moveWithCells="1">
                  <from>
                    <xdr:col>27</xdr:col>
                    <xdr:colOff>133350</xdr:colOff>
                    <xdr:row>28</xdr:row>
                    <xdr:rowOff>76200</xdr:rowOff>
                  </from>
                  <to>
                    <xdr:col>27</xdr:col>
                    <xdr:colOff>514350</xdr:colOff>
                    <xdr:row>29</xdr:row>
                    <xdr:rowOff>142875</xdr:rowOff>
                  </to>
                </anchor>
              </controlPr>
            </control>
          </mc:Choice>
        </mc:AlternateContent>
        <mc:AlternateContent xmlns:mc="http://schemas.openxmlformats.org/markup-compatibility/2006">
          <mc:Choice Requires="x14">
            <control shapeId="1035" r:id="rId13" name="Check Box 11">
              <controlPr defaultSize="0" autoFill="0" autoLine="0" autoPict="0" macro="[0]!HideShowLine_06">
                <anchor moveWithCells="1">
                  <from>
                    <xdr:col>29</xdr:col>
                    <xdr:colOff>409575</xdr:colOff>
                    <xdr:row>23</xdr:row>
                    <xdr:rowOff>161925</xdr:rowOff>
                  </from>
                  <to>
                    <xdr:col>30</xdr:col>
                    <xdr:colOff>180975</xdr:colOff>
                    <xdr:row>24</xdr:row>
                    <xdr:rowOff>228600</xdr:rowOff>
                  </to>
                </anchor>
              </controlPr>
            </control>
          </mc:Choice>
        </mc:AlternateContent>
        <mc:AlternateContent xmlns:mc="http://schemas.openxmlformats.org/markup-compatibility/2006">
          <mc:Choice Requires="x14">
            <control shapeId="1036" r:id="rId14" name="Check Box 12">
              <controlPr defaultSize="0" autoFill="0" autoLine="0" autoPict="0" macro="[0]!HideShowLine_07">
                <anchor moveWithCells="1">
                  <from>
                    <xdr:col>29</xdr:col>
                    <xdr:colOff>409575</xdr:colOff>
                    <xdr:row>25</xdr:row>
                    <xdr:rowOff>28575</xdr:rowOff>
                  </from>
                  <to>
                    <xdr:col>30</xdr:col>
                    <xdr:colOff>180975</xdr:colOff>
                    <xdr:row>26</xdr:row>
                    <xdr:rowOff>95250</xdr:rowOff>
                  </to>
                </anchor>
              </controlPr>
            </control>
          </mc:Choice>
        </mc:AlternateContent>
        <mc:AlternateContent xmlns:mc="http://schemas.openxmlformats.org/markup-compatibility/2006">
          <mc:Choice Requires="x14">
            <control shapeId="1037" r:id="rId15" name="Check Box 13">
              <controlPr defaultSize="0" autoFill="0" autoLine="0" autoPict="0" macro="[0]!HideShowLine_08">
                <anchor moveWithCells="1">
                  <from>
                    <xdr:col>29</xdr:col>
                    <xdr:colOff>409575</xdr:colOff>
                    <xdr:row>26</xdr:row>
                    <xdr:rowOff>123825</xdr:rowOff>
                  </from>
                  <to>
                    <xdr:col>30</xdr:col>
                    <xdr:colOff>180975</xdr:colOff>
                    <xdr:row>28</xdr:row>
                    <xdr:rowOff>9525</xdr:rowOff>
                  </to>
                </anchor>
              </controlPr>
            </control>
          </mc:Choice>
        </mc:AlternateContent>
        <mc:AlternateContent xmlns:mc="http://schemas.openxmlformats.org/markup-compatibility/2006">
          <mc:Choice Requires="x14">
            <control shapeId="1038" r:id="rId16" name="Check Box 14">
              <controlPr defaultSize="0" autoFill="0" autoLine="0" autoPict="0" macro="[0]!HideShowLine_09">
                <anchor moveWithCells="1">
                  <from>
                    <xdr:col>29</xdr:col>
                    <xdr:colOff>409575</xdr:colOff>
                    <xdr:row>28</xdr:row>
                    <xdr:rowOff>76200</xdr:rowOff>
                  </from>
                  <to>
                    <xdr:col>30</xdr:col>
                    <xdr:colOff>180975</xdr:colOff>
                    <xdr:row>29</xdr:row>
                    <xdr:rowOff>142875</xdr:rowOff>
                  </to>
                </anchor>
              </controlPr>
            </control>
          </mc:Choice>
        </mc:AlternateContent>
        <mc:AlternateContent xmlns:mc="http://schemas.openxmlformats.org/markup-compatibility/2006">
          <mc:Choice Requires="x14">
            <control shapeId="1039" r:id="rId17" name="Scroll Bar 15">
              <controlPr defaultSize="0" autoPict="0" macro="[0]!ScrollBar_Change">
                <anchor moveWithCells="1">
                  <from>
                    <xdr:col>28</xdr:col>
                    <xdr:colOff>542925</xdr:colOff>
                    <xdr:row>6</xdr:row>
                    <xdr:rowOff>28575</xdr:rowOff>
                  </from>
                  <to>
                    <xdr:col>31</xdr:col>
                    <xdr:colOff>95250</xdr:colOff>
                    <xdr:row>7</xdr:row>
                    <xdr:rowOff>66675</xdr:rowOff>
                  </to>
                </anchor>
              </controlPr>
            </control>
          </mc:Choice>
        </mc:AlternateContent>
        <mc:AlternateContent xmlns:mc="http://schemas.openxmlformats.org/markup-compatibility/2006">
          <mc:Choice Requires="x14">
            <control shapeId="1040" r:id="rId18" name="Check Box 16">
              <controlPr defaultSize="0" autoFill="0" autoLine="0" autoPict="0" macro="[0]!HideShowLine_LT">
                <anchor moveWithCells="1">
                  <from>
                    <xdr:col>15</xdr:col>
                    <xdr:colOff>142875</xdr:colOff>
                    <xdr:row>30</xdr:row>
                    <xdr:rowOff>161925</xdr:rowOff>
                  </from>
                  <to>
                    <xdr:col>16</xdr:col>
                    <xdr:colOff>47625</xdr:colOff>
                    <xdr:row>32</xdr:row>
                    <xdr:rowOff>38100</xdr:rowOff>
                  </to>
                </anchor>
              </controlPr>
            </control>
          </mc:Choice>
        </mc:AlternateContent>
        <mc:AlternateContent xmlns:mc="http://schemas.openxmlformats.org/markup-compatibility/2006">
          <mc:Choice Requires="x14">
            <control shapeId="1047" r:id="rId19" name="Check Box 23">
              <controlPr defaultSize="0" autoFill="0" autoLine="0" autoPict="0" macro="[0]!HideShowLine_KN_ProdR">
                <anchor moveWithCells="1">
                  <from>
                    <xdr:col>15</xdr:col>
                    <xdr:colOff>190500</xdr:colOff>
                    <xdr:row>36</xdr:row>
                    <xdr:rowOff>180975</xdr:rowOff>
                  </from>
                  <to>
                    <xdr:col>16</xdr:col>
                    <xdr:colOff>66675</xdr:colOff>
                    <xdr:row>38</xdr:row>
                    <xdr:rowOff>76200</xdr:rowOff>
                  </to>
                </anchor>
              </controlPr>
            </control>
          </mc:Choice>
        </mc:AlternateContent>
        <mc:AlternateContent xmlns:mc="http://schemas.openxmlformats.org/markup-compatibility/2006">
          <mc:Choice Requires="x14">
            <control shapeId="1048" r:id="rId20" name="Check Box 24">
              <controlPr defaultSize="0" autoFill="0" autoLine="0" autoPict="0" macro="[0]!HideShowLine_TP_ProdR">
                <anchor moveWithCells="1">
                  <from>
                    <xdr:col>15</xdr:col>
                    <xdr:colOff>190500</xdr:colOff>
                    <xdr:row>38</xdr:row>
                    <xdr:rowOff>47625</xdr:rowOff>
                  </from>
                  <to>
                    <xdr:col>16</xdr:col>
                    <xdr:colOff>123825</xdr:colOff>
                    <xdr:row>39</xdr:row>
                    <xdr:rowOff>123825</xdr:rowOff>
                  </to>
                </anchor>
              </controlPr>
            </control>
          </mc:Choice>
        </mc:AlternateContent>
        <mc:AlternateContent xmlns:mc="http://schemas.openxmlformats.org/markup-compatibility/2006">
          <mc:Choice Requires="x14">
            <control shapeId="1049" r:id="rId21" name="Check Box 25">
              <controlPr defaultSize="0" autoFill="0" autoLine="0" autoPict="0" macro="[0]!HideShowLine_Frz_ProdR">
                <anchor moveWithCells="1">
                  <from>
                    <xdr:col>15</xdr:col>
                    <xdr:colOff>190500</xdr:colOff>
                    <xdr:row>39</xdr:row>
                    <xdr:rowOff>142875</xdr:rowOff>
                  </from>
                  <to>
                    <xdr:col>16</xdr:col>
                    <xdr:colOff>133350</xdr:colOff>
                    <xdr:row>41</xdr:row>
                    <xdr:rowOff>19050</xdr:rowOff>
                  </to>
                </anchor>
              </controlPr>
            </control>
          </mc:Choice>
        </mc:AlternateContent>
        <mc:AlternateContent xmlns:mc="http://schemas.openxmlformats.org/markup-compatibility/2006">
          <mc:Choice Requires="x14">
            <control shapeId="1050" r:id="rId22" name="Check Box 26">
              <controlPr defaultSize="0" autoFill="0" autoLine="0" autoPict="0" macro="[0]!HideShowLine_KP_ProdR">
                <anchor moveWithCells="1">
                  <from>
                    <xdr:col>15</xdr:col>
                    <xdr:colOff>190500</xdr:colOff>
                    <xdr:row>41</xdr:row>
                    <xdr:rowOff>76200</xdr:rowOff>
                  </from>
                  <to>
                    <xdr:col>16</xdr:col>
                    <xdr:colOff>95250</xdr:colOff>
                    <xdr:row>42</xdr:row>
                    <xdr:rowOff>142875</xdr:rowOff>
                  </to>
                </anchor>
              </controlPr>
            </control>
          </mc:Choice>
        </mc:AlternateContent>
        <mc:AlternateContent xmlns:mc="http://schemas.openxmlformats.org/markup-compatibility/2006">
          <mc:Choice Requires="x14">
            <control shapeId="1051" r:id="rId23" name="Check Box 27">
              <controlPr defaultSize="0" autoFill="0" autoLine="0" autoPict="0" macro="[0]!HideShowLine_VN_ProdR">
                <anchor moveWithCells="1">
                  <from>
                    <xdr:col>15</xdr:col>
                    <xdr:colOff>190500</xdr:colOff>
                    <xdr:row>42</xdr:row>
                    <xdr:rowOff>190500</xdr:rowOff>
                  </from>
                  <to>
                    <xdr:col>16</xdr:col>
                    <xdr:colOff>95250</xdr:colOff>
                    <xdr:row>44</xdr:row>
                    <xdr:rowOff>66675</xdr:rowOff>
                  </to>
                </anchor>
              </controlPr>
            </control>
          </mc:Choice>
        </mc:AlternateContent>
        <mc:AlternateContent xmlns:mc="http://schemas.openxmlformats.org/markup-compatibility/2006">
          <mc:Choice Requires="x14">
            <control shapeId="1052" r:id="rId24" name="Check Box 28">
              <controlPr defaultSize="0" autoFill="0" autoLine="0" autoPict="0" macro="[0]!HideShowLine_LT_ProdR">
                <anchor moveWithCells="1">
                  <from>
                    <xdr:col>15</xdr:col>
                    <xdr:colOff>190500</xdr:colOff>
                    <xdr:row>44</xdr:row>
                    <xdr:rowOff>104775</xdr:rowOff>
                  </from>
                  <to>
                    <xdr:col>16</xdr:col>
                    <xdr:colOff>95250</xdr:colOff>
                    <xdr:row>45</xdr:row>
                    <xdr:rowOff>180975</xdr:rowOff>
                  </to>
                </anchor>
              </controlPr>
            </control>
          </mc:Choice>
        </mc:AlternateContent>
        <mc:AlternateContent xmlns:mc="http://schemas.openxmlformats.org/markup-compatibility/2006">
          <mc:Choice Requires="x14">
            <control shapeId="1053" r:id="rId25" name="Check Box 29">
              <controlPr defaultSize="0" autoFill="0" autoLine="0" autoPict="0" macro="[0]!HideShowLine_01_ProdR">
                <anchor moveWithCells="1">
                  <from>
                    <xdr:col>27</xdr:col>
                    <xdr:colOff>133350</xdr:colOff>
                    <xdr:row>36</xdr:row>
                    <xdr:rowOff>180975</xdr:rowOff>
                  </from>
                  <to>
                    <xdr:col>28</xdr:col>
                    <xdr:colOff>9525</xdr:colOff>
                    <xdr:row>38</xdr:row>
                    <xdr:rowOff>57150</xdr:rowOff>
                  </to>
                </anchor>
              </controlPr>
            </control>
          </mc:Choice>
        </mc:AlternateContent>
        <mc:AlternateContent xmlns:mc="http://schemas.openxmlformats.org/markup-compatibility/2006">
          <mc:Choice Requires="x14">
            <control shapeId="1054" r:id="rId26" name="Check Box 30">
              <controlPr defaultSize="0" autoFill="0" autoLine="0" autoPict="0" macro="[0]!HideShowLine_02_ProdR">
                <anchor moveWithCells="1">
                  <from>
                    <xdr:col>27</xdr:col>
                    <xdr:colOff>133350</xdr:colOff>
                    <xdr:row>38</xdr:row>
                    <xdr:rowOff>114300</xdr:rowOff>
                  </from>
                  <to>
                    <xdr:col>27</xdr:col>
                    <xdr:colOff>542925</xdr:colOff>
                    <xdr:row>39</xdr:row>
                    <xdr:rowOff>190500</xdr:rowOff>
                  </to>
                </anchor>
              </controlPr>
            </control>
          </mc:Choice>
        </mc:AlternateContent>
        <mc:AlternateContent xmlns:mc="http://schemas.openxmlformats.org/markup-compatibility/2006">
          <mc:Choice Requires="x14">
            <control shapeId="1055" r:id="rId27" name="Check Box 31">
              <controlPr defaultSize="0" autoFill="0" autoLine="0" autoPict="0" macro="[0]!HideShowLine_03_ProdR">
                <anchor moveWithCells="1">
                  <from>
                    <xdr:col>27</xdr:col>
                    <xdr:colOff>133350</xdr:colOff>
                    <xdr:row>40</xdr:row>
                    <xdr:rowOff>57150</xdr:rowOff>
                  </from>
                  <to>
                    <xdr:col>27</xdr:col>
                    <xdr:colOff>542925</xdr:colOff>
                    <xdr:row>41</xdr:row>
                    <xdr:rowOff>123825</xdr:rowOff>
                  </to>
                </anchor>
              </controlPr>
            </control>
          </mc:Choice>
        </mc:AlternateContent>
        <mc:AlternateContent xmlns:mc="http://schemas.openxmlformats.org/markup-compatibility/2006">
          <mc:Choice Requires="x14">
            <control shapeId="1056" r:id="rId28" name="Check Box 32">
              <controlPr defaultSize="0" autoFill="0" autoLine="0" autoPict="0" macro="[0]!HideShowLine_04_ProdR">
                <anchor moveWithCells="1">
                  <from>
                    <xdr:col>27</xdr:col>
                    <xdr:colOff>133350</xdr:colOff>
                    <xdr:row>41</xdr:row>
                    <xdr:rowOff>190500</xdr:rowOff>
                  </from>
                  <to>
                    <xdr:col>27</xdr:col>
                    <xdr:colOff>523875</xdr:colOff>
                    <xdr:row>43</xdr:row>
                    <xdr:rowOff>66675</xdr:rowOff>
                  </to>
                </anchor>
              </controlPr>
            </control>
          </mc:Choice>
        </mc:AlternateContent>
        <mc:AlternateContent xmlns:mc="http://schemas.openxmlformats.org/markup-compatibility/2006">
          <mc:Choice Requires="x14">
            <control shapeId="1057" r:id="rId29" name="Check Box 33">
              <controlPr defaultSize="0" autoFill="0" autoLine="0" autoPict="0" macro="[0]!HideShowLine_06_ProdR">
                <anchor moveWithCells="1">
                  <from>
                    <xdr:col>29</xdr:col>
                    <xdr:colOff>409575</xdr:colOff>
                    <xdr:row>36</xdr:row>
                    <xdr:rowOff>180975</xdr:rowOff>
                  </from>
                  <to>
                    <xdr:col>30</xdr:col>
                    <xdr:colOff>190500</xdr:colOff>
                    <xdr:row>38</xdr:row>
                    <xdr:rowOff>57150</xdr:rowOff>
                  </to>
                </anchor>
              </controlPr>
            </control>
          </mc:Choice>
        </mc:AlternateContent>
        <mc:AlternateContent xmlns:mc="http://schemas.openxmlformats.org/markup-compatibility/2006">
          <mc:Choice Requires="x14">
            <control shapeId="1058" r:id="rId30" name="Check Box 34">
              <controlPr defaultSize="0" autoFill="0" autoLine="0" autoPict="0" macro="[0]!HideShowLine_07_ProdR">
                <anchor moveWithCells="1">
                  <from>
                    <xdr:col>29</xdr:col>
                    <xdr:colOff>409575</xdr:colOff>
                    <xdr:row>38</xdr:row>
                    <xdr:rowOff>133350</xdr:rowOff>
                  </from>
                  <to>
                    <xdr:col>30</xdr:col>
                    <xdr:colOff>190500</xdr:colOff>
                    <xdr:row>40</xdr:row>
                    <xdr:rowOff>19050</xdr:rowOff>
                  </to>
                </anchor>
              </controlPr>
            </control>
          </mc:Choice>
        </mc:AlternateContent>
        <mc:AlternateContent xmlns:mc="http://schemas.openxmlformats.org/markup-compatibility/2006">
          <mc:Choice Requires="x14">
            <control shapeId="1059" r:id="rId31" name="Check Box 35">
              <controlPr defaultSize="0" autoFill="0" autoLine="0" autoPict="0" macro="[0]!HideShowLine_08_ProdR">
                <anchor moveWithCells="1">
                  <from>
                    <xdr:col>29</xdr:col>
                    <xdr:colOff>409575</xdr:colOff>
                    <xdr:row>40</xdr:row>
                    <xdr:rowOff>47625</xdr:rowOff>
                  </from>
                  <to>
                    <xdr:col>30</xdr:col>
                    <xdr:colOff>190500</xdr:colOff>
                    <xdr:row>41</xdr:row>
                    <xdr:rowOff>114300</xdr:rowOff>
                  </to>
                </anchor>
              </controlPr>
            </control>
          </mc:Choice>
        </mc:AlternateContent>
        <mc:AlternateContent xmlns:mc="http://schemas.openxmlformats.org/markup-compatibility/2006">
          <mc:Choice Requires="x14">
            <control shapeId="1060" r:id="rId32" name="Check Box 36">
              <controlPr defaultSize="0" autoFill="0" autoLine="0" autoPict="0" macro="[0]!HideShowLine_09_ProdR">
                <anchor moveWithCells="1">
                  <from>
                    <xdr:col>29</xdr:col>
                    <xdr:colOff>409575</xdr:colOff>
                    <xdr:row>41</xdr:row>
                    <xdr:rowOff>190500</xdr:rowOff>
                  </from>
                  <to>
                    <xdr:col>30</xdr:col>
                    <xdr:colOff>190500</xdr:colOff>
                    <xdr:row>43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13492A0A-C7DA-4332-A11B-092DD0C181A6}">
            <x14:iconSet iconSet="3Triangles" showValue="0">
              <x14:cfvo type="percent">
                <xm:f>0</xm:f>
              </x14:cfvo>
              <x14:cfvo type="num">
                <xm:f>0</xm:f>
              </x14:cfvo>
              <x14:cfvo type="num" gte="0">
                <xm:f>0</xm:f>
              </x14:cfvo>
            </x14:iconSet>
          </x14:cfRule>
          <xm:sqref>I2</xm:sqref>
        </x14:conditionalFormatting>
        <x14:conditionalFormatting xmlns:xm="http://schemas.microsoft.com/office/excel/2006/main">
          <x14:cfRule type="iconSet" priority="1" id="{D8636EB8-C213-4319-A751-2914C66985D9}">
            <x14:iconSet iconSet="3Triangles" showValue="0">
              <x14:cfvo type="percent">
                <xm:f>0</xm:f>
              </x14:cfvo>
              <x14:cfvo type="num">
                <xm:f>0</xm:f>
              </x14:cfvo>
              <x14:cfvo type="num" gte="0">
                <xm:f>0</xm:f>
              </x14:cfvo>
            </x14:iconSet>
          </x14:cfRule>
          <xm:sqref>O2</xm:sqref>
        </x14:conditionalFormatting>
      </x14:conditionalFormattings>
    </ext>
    <ext xmlns:x14="http://schemas.microsoft.com/office/spreadsheetml/2009/9/main" uri="{A8765BA9-456A-4dab-B4F3-ACF838C121DE}">
      <x14:slicerList>
        <x14:slicer r:id="rId3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AE53"/>
  <sheetViews>
    <sheetView showGridLines="0" showRowColHeaders="0" zoomScale="90" zoomScaleNormal="90" workbookViewId="0">
      <selection activeCell="M5" sqref="M5"/>
    </sheetView>
  </sheetViews>
  <sheetFormatPr defaultColWidth="9" defaultRowHeight="15"/>
  <cols>
    <col min="1" max="2" width="7" style="61" customWidth="1"/>
    <col min="3" max="3" width="7.28515625" style="61" customWidth="1"/>
    <col min="4" max="4" width="4.140625" style="61" customWidth="1"/>
    <col min="5" max="5" width="21.42578125" style="61" bestFit="1" customWidth="1"/>
    <col min="6" max="6" width="23.140625" style="61" customWidth="1"/>
    <col min="7" max="8" width="9.5703125" style="61" customWidth="1"/>
    <col min="9" max="9" width="19.140625" style="61" customWidth="1"/>
    <col min="10" max="10" width="6" style="61" customWidth="1"/>
    <col min="11" max="11" width="12.28515625" style="61" customWidth="1"/>
    <col min="12" max="12" width="9.5703125" style="61" customWidth="1"/>
    <col min="13" max="13" width="18.5703125" style="61" customWidth="1"/>
    <col min="14" max="14" width="7.140625" style="61" customWidth="1"/>
    <col min="15" max="15" width="13.28515625" style="61" customWidth="1"/>
    <col min="16" max="16" width="26.7109375" style="61" customWidth="1"/>
    <col min="17" max="18" width="11.140625" style="61" customWidth="1"/>
    <col min="19" max="19" width="14" style="61" customWidth="1"/>
    <col min="20" max="20" width="10" style="61" customWidth="1"/>
    <col min="21" max="21" width="12.28515625" style="61" customWidth="1"/>
    <col min="22" max="23" width="11.140625" style="61" customWidth="1"/>
    <col min="24" max="24" width="9.5703125" style="61" bestFit="1" customWidth="1"/>
    <col min="25" max="26" width="5.7109375" style="61" customWidth="1"/>
    <col min="27" max="28" width="8.7109375" style="61" customWidth="1"/>
    <col min="29" max="29" width="30.42578125" style="61" customWidth="1"/>
    <col min="30" max="30" width="26.7109375" style="61" customWidth="1"/>
    <col min="31" max="31" width="11.140625" style="61" customWidth="1"/>
    <col min="32" max="32" width="12.28515625" style="61" customWidth="1"/>
    <col min="33" max="33" width="11.140625" style="61" customWidth="1"/>
    <col min="34" max="34" width="16.85546875" style="61" bestFit="1" customWidth="1"/>
    <col min="35" max="35" width="20.42578125" style="61" bestFit="1" customWidth="1"/>
    <col min="36" max="16384" width="9" style="61"/>
  </cols>
  <sheetData>
    <row r="1" spans="5:31" ht="19.899999999999999" customHeight="1">
      <c r="E1" s="133"/>
      <c r="F1" s="134"/>
      <c r="G1" s="241"/>
      <c r="H1" s="241"/>
      <c r="I1" s="242"/>
      <c r="J1" s="159"/>
      <c r="K1" s="242"/>
      <c r="L1" s="242"/>
      <c r="M1" s="243"/>
      <c r="N1" s="241"/>
      <c r="O1" s="244"/>
      <c r="P1" s="244"/>
      <c r="Q1" s="244"/>
      <c r="R1" s="243"/>
      <c r="S1" s="241"/>
      <c r="T1" s="245"/>
      <c r="U1" s="244"/>
      <c r="V1" s="139"/>
      <c r="X1" s="88"/>
      <c r="AE1" s="126"/>
    </row>
    <row r="2" spans="5:31" ht="17.45" customHeight="1">
      <c r="E2" s="246" t="s">
        <v>749</v>
      </c>
      <c r="F2" s="135"/>
      <c r="G2" s="161"/>
      <c r="H2" s="162"/>
      <c r="I2" s="159"/>
      <c r="J2" s="68" t="s">
        <v>10</v>
      </c>
      <c r="K2" s="69" t="s">
        <v>754</v>
      </c>
      <c r="M2" s="249" t="s">
        <v>280</v>
      </c>
      <c r="O2" s="138"/>
      <c r="Q2" s="138"/>
      <c r="R2" s="121"/>
      <c r="S2" s="229" t="s">
        <v>273</v>
      </c>
      <c r="T2" s="230">
        <f>Dashboard!AC1</f>
        <v>44717</v>
      </c>
      <c r="U2" s="231" t="str">
        <f>Dashboard!AD1</f>
        <v>22-W23</v>
      </c>
      <c r="X2" s="140"/>
      <c r="Y2" s="128"/>
      <c r="Z2" s="128"/>
      <c r="AA2" s="291"/>
      <c r="AB2" s="291"/>
      <c r="AC2" s="126"/>
      <c r="AD2" s="126"/>
      <c r="AE2" s="126"/>
    </row>
    <row r="3" spans="5:31">
      <c r="M3" s="249" t="s">
        <v>279</v>
      </c>
    </row>
    <row r="4" spans="5:31">
      <c r="H4" s="64"/>
      <c r="I4" s="64"/>
      <c r="J4" s="64"/>
      <c r="K4" s="64"/>
      <c r="L4" s="64"/>
      <c r="M4" s="64"/>
      <c r="X4" s="64"/>
      <c r="Y4" s="64"/>
    </row>
    <row r="5" spans="5:31">
      <c r="E5" s="63"/>
      <c r="F5" s="63"/>
      <c r="G5" s="63"/>
      <c r="H5" s="63"/>
      <c r="I5" s="63"/>
      <c r="J5" s="63"/>
      <c r="K5" s="63"/>
      <c r="L5" s="63"/>
      <c r="M5" s="63"/>
      <c r="X5" s="63"/>
      <c r="Y5" s="63"/>
    </row>
    <row r="6" spans="5:31">
      <c r="E6" s="63"/>
      <c r="F6" s="63"/>
      <c r="G6" s="63"/>
      <c r="H6" s="63"/>
      <c r="I6" s="63"/>
      <c r="J6" s="63"/>
      <c r="K6" s="63"/>
      <c r="L6" s="63"/>
      <c r="M6" s="63"/>
      <c r="O6" s="65"/>
      <c r="Q6" s="65"/>
    </row>
    <row r="7" spans="5:31">
      <c r="E7" s="63"/>
      <c r="F7" s="63"/>
      <c r="G7" s="63"/>
      <c r="H7" s="63"/>
      <c r="I7" s="63"/>
      <c r="J7" s="63"/>
      <c r="K7" s="63"/>
      <c r="L7" s="63"/>
      <c r="M7" s="63"/>
      <c r="O7" s="67"/>
      <c r="P7" s="66"/>
    </row>
    <row r="8" spans="5:31">
      <c r="E8" s="63"/>
      <c r="F8" s="63"/>
      <c r="G8" s="63"/>
      <c r="H8" s="63"/>
      <c r="I8" s="63"/>
      <c r="J8" s="63"/>
      <c r="K8" s="63"/>
      <c r="L8" s="63"/>
      <c r="M8" s="63"/>
    </row>
    <row r="9" spans="5:31">
      <c r="E9" s="63"/>
      <c r="F9" s="63"/>
      <c r="G9" s="63"/>
      <c r="H9" s="63"/>
      <c r="I9" s="63"/>
      <c r="J9" s="63"/>
      <c r="K9" s="63"/>
      <c r="L9" s="63"/>
      <c r="M9" s="63"/>
    </row>
    <row r="10" spans="5:31">
      <c r="E10" s="63"/>
      <c r="F10" s="63"/>
      <c r="G10" s="63"/>
      <c r="H10" s="63"/>
      <c r="I10" s="63"/>
      <c r="J10" s="63"/>
      <c r="K10" s="63"/>
      <c r="L10" s="63"/>
      <c r="M10" s="63"/>
    </row>
    <row r="11" spans="5:31">
      <c r="E11" s="63"/>
      <c r="F11" s="63"/>
      <c r="G11" s="63"/>
      <c r="H11" s="63"/>
      <c r="I11" s="63"/>
      <c r="J11" s="63"/>
      <c r="K11" s="63"/>
      <c r="L11" s="63"/>
      <c r="M11" s="63"/>
      <c r="X11" s="63"/>
      <c r="Y11" s="63"/>
    </row>
    <row r="12" spans="5:31">
      <c r="E12" s="63"/>
      <c r="F12" s="63"/>
      <c r="G12" s="63"/>
      <c r="H12" s="63"/>
      <c r="I12" s="63"/>
      <c r="J12" s="63"/>
      <c r="K12" s="63"/>
      <c r="L12" s="63"/>
      <c r="M12" s="63"/>
      <c r="X12" s="63"/>
      <c r="Y12" s="63"/>
    </row>
    <row r="13" spans="5:31">
      <c r="E13" s="63"/>
      <c r="F13" s="63"/>
      <c r="G13" s="63"/>
      <c r="H13" s="63"/>
      <c r="I13" s="63"/>
      <c r="J13" s="63"/>
      <c r="K13" s="63"/>
      <c r="L13" s="63"/>
      <c r="M13" s="63"/>
      <c r="X13" s="63"/>
      <c r="Y13" s="63"/>
    </row>
    <row r="14" spans="5:31">
      <c r="E14" s="63"/>
      <c r="F14" s="63"/>
      <c r="G14" s="63"/>
      <c r="H14" s="63"/>
      <c r="I14" s="63"/>
      <c r="J14" s="63"/>
      <c r="K14" s="63"/>
      <c r="L14" s="63"/>
      <c r="M14" s="63"/>
      <c r="X14" s="63"/>
      <c r="Y14" s="63"/>
    </row>
    <row r="15" spans="5:31">
      <c r="E15" s="63"/>
      <c r="F15" s="63"/>
      <c r="G15" s="63"/>
      <c r="H15" s="63"/>
      <c r="I15" s="63"/>
      <c r="J15" s="63"/>
      <c r="K15" s="63"/>
      <c r="L15" s="63"/>
      <c r="M15" s="63"/>
      <c r="X15" s="63"/>
      <c r="Y15" s="63"/>
    </row>
    <row r="16" spans="5:31">
      <c r="E16" s="63"/>
      <c r="F16" s="63"/>
      <c r="G16" s="63"/>
      <c r="H16" s="63"/>
      <c r="I16" s="63"/>
      <c r="J16" s="63"/>
      <c r="K16" s="63"/>
      <c r="L16" s="63"/>
      <c r="M16" s="63"/>
      <c r="X16" s="63"/>
      <c r="Y16" s="63"/>
    </row>
    <row r="17" spans="5:27">
      <c r="E17" s="64"/>
      <c r="F17" s="64"/>
      <c r="G17" s="64"/>
      <c r="H17" s="64"/>
      <c r="I17" s="64"/>
      <c r="J17" s="64"/>
      <c r="K17" s="64"/>
      <c r="L17" s="64"/>
      <c r="M17" s="64"/>
      <c r="X17" s="64"/>
      <c r="Y17" s="64"/>
    </row>
    <row r="18" spans="5:27">
      <c r="E18" s="63"/>
      <c r="F18" s="63"/>
      <c r="G18" s="63"/>
      <c r="H18" s="63"/>
      <c r="I18" s="63"/>
      <c r="J18" s="63"/>
      <c r="K18" s="63"/>
      <c r="L18" s="63"/>
      <c r="M18" s="63"/>
      <c r="X18" s="63"/>
      <c r="Y18" s="63"/>
    </row>
    <row r="19" spans="5:27">
      <c r="E19" s="63"/>
      <c r="F19" s="63"/>
      <c r="G19" s="63"/>
      <c r="H19" s="63"/>
      <c r="I19" s="63"/>
      <c r="J19" s="63"/>
      <c r="K19" s="63"/>
      <c r="L19" s="63"/>
      <c r="M19" s="63"/>
      <c r="X19" s="63"/>
      <c r="Y19" s="63"/>
    </row>
    <row r="20" spans="5:27">
      <c r="E20" s="63"/>
      <c r="F20" s="63"/>
      <c r="G20" s="63"/>
      <c r="H20" s="63"/>
      <c r="I20" s="63"/>
      <c r="J20" s="63"/>
      <c r="K20" s="63"/>
      <c r="L20" s="63"/>
      <c r="M20" s="63"/>
      <c r="X20" s="63"/>
      <c r="Y20" s="63"/>
    </row>
    <row r="21" spans="5:27">
      <c r="E21" s="63"/>
      <c r="F21" s="63"/>
      <c r="G21" s="63"/>
      <c r="H21" s="63"/>
      <c r="I21" s="63"/>
      <c r="J21" s="63"/>
      <c r="K21" s="63"/>
      <c r="L21" s="63"/>
      <c r="M21" s="63"/>
      <c r="X21" s="63"/>
      <c r="Y21" s="63"/>
    </row>
    <row r="22" spans="5:27">
      <c r="E22" s="63"/>
      <c r="F22" s="63"/>
      <c r="G22" s="63"/>
      <c r="H22" s="63"/>
      <c r="I22" s="63"/>
      <c r="J22" s="63"/>
      <c r="K22" s="63"/>
      <c r="L22" s="63"/>
      <c r="M22" s="63"/>
      <c r="X22" s="63"/>
      <c r="Y22" s="63"/>
    </row>
    <row r="23" spans="5:27">
      <c r="E23" s="63"/>
      <c r="F23" s="63"/>
      <c r="G23" s="63"/>
      <c r="H23" s="63"/>
      <c r="I23" s="63"/>
      <c r="J23" s="63"/>
      <c r="K23" s="63"/>
      <c r="L23" s="63"/>
      <c r="M23" s="63"/>
      <c r="N23" s="63"/>
      <c r="O23" s="167"/>
      <c r="P23" s="167"/>
      <c r="Q23" s="167"/>
      <c r="R23" s="167"/>
      <c r="S23" s="167"/>
      <c r="T23" s="167"/>
      <c r="U23" s="167"/>
      <c r="V23" s="167"/>
      <c r="W23" s="167"/>
      <c r="X23" s="167"/>
      <c r="Y23" s="167"/>
      <c r="Z23" s="167"/>
      <c r="AA23" s="159"/>
    </row>
    <row r="24" spans="5:27">
      <c r="E24" s="1" t="s">
        <v>132</v>
      </c>
      <c r="F24" t="s">
        <v>133</v>
      </c>
      <c r="G24" s="63"/>
      <c r="H24" s="63"/>
      <c r="I24" s="63"/>
      <c r="J24" s="63"/>
      <c r="K24" s="63"/>
      <c r="L24" s="63"/>
      <c r="M24" s="63"/>
      <c r="N24" s="63"/>
      <c r="O24" s="167"/>
      <c r="P24" s="102"/>
      <c r="Q24" s="102"/>
      <c r="R24" s="167"/>
      <c r="S24" s="167"/>
      <c r="T24" s="167"/>
      <c r="U24" s="167"/>
      <c r="V24" s="167"/>
      <c r="W24" s="167"/>
      <c r="X24" s="167"/>
      <c r="Y24" s="167"/>
      <c r="Z24" s="167"/>
      <c r="AA24" s="159"/>
    </row>
    <row r="25" spans="5:27">
      <c r="E25" s="1" t="s">
        <v>193</v>
      </c>
      <c r="F25" t="s">
        <v>133</v>
      </c>
      <c r="G25" s="48"/>
      <c r="H25" s="63"/>
      <c r="I25" s="63"/>
      <c r="J25" s="63"/>
      <c r="O25" s="159"/>
      <c r="P25" s="102"/>
      <c r="Q25" s="102"/>
      <c r="R25" s="247"/>
      <c r="S25" s="167"/>
      <c r="T25" s="167"/>
      <c r="U25" s="167"/>
      <c r="V25" s="159"/>
      <c r="W25" s="159"/>
      <c r="X25" s="159"/>
      <c r="Y25" s="159"/>
      <c r="Z25" s="159"/>
      <c r="AA25" s="159"/>
    </row>
    <row r="26" spans="5:27">
      <c r="E26" s="240"/>
      <c r="F26" s="240"/>
      <c r="G26" s="48"/>
      <c r="H26" s="63"/>
      <c r="I26" s="63"/>
      <c r="J26" s="63"/>
      <c r="O26" s="159"/>
      <c r="P26" s="239"/>
      <c r="Q26" s="239"/>
      <c r="R26" s="247"/>
      <c r="S26" s="167"/>
      <c r="T26" s="167"/>
      <c r="U26" s="167"/>
      <c r="V26" s="159"/>
      <c r="W26" s="159"/>
      <c r="X26" s="159"/>
      <c r="Y26" s="159"/>
      <c r="Z26" s="159"/>
      <c r="AA26" s="159"/>
    </row>
    <row r="27" spans="5:27" ht="45">
      <c r="E27" s="232" t="s">
        <v>3</v>
      </c>
      <c r="F27" s="232" t="s">
        <v>0</v>
      </c>
      <c r="G27" s="238" t="s">
        <v>272</v>
      </c>
      <c r="H27" s="238" t="s">
        <v>205</v>
      </c>
      <c r="I27" s="238" t="s">
        <v>278</v>
      </c>
      <c r="J27" s="238" t="s">
        <v>747</v>
      </c>
      <c r="K27" s="233" t="s">
        <v>275</v>
      </c>
      <c r="L27" s="233" t="s">
        <v>276</v>
      </c>
      <c r="M27" s="233" t="s">
        <v>277</v>
      </c>
      <c r="N27" s="233" t="s">
        <v>748</v>
      </c>
      <c r="O27" s="159"/>
      <c r="P27" s="248"/>
      <c r="Q27" s="248"/>
      <c r="R27" s="248"/>
      <c r="S27" s="248"/>
      <c r="T27" s="248"/>
      <c r="U27" s="248"/>
      <c r="V27" s="248"/>
      <c r="W27" s="248"/>
      <c r="X27" s="248"/>
      <c r="Y27" s="102"/>
      <c r="Z27" s="159"/>
      <c r="AA27" s="159"/>
    </row>
    <row r="28" spans="5:27">
      <c r="E28" t="s">
        <v>421</v>
      </c>
      <c r="F28" t="s">
        <v>44</v>
      </c>
      <c r="G28" s="292">
        <v>2396</v>
      </c>
      <c r="H28" s="292">
        <v>835</v>
      </c>
      <c r="I28" s="292">
        <v>1629</v>
      </c>
      <c r="J28" s="293">
        <v>0.32011686143572626</v>
      </c>
      <c r="K28" s="292">
        <v>1196</v>
      </c>
      <c r="L28" s="292">
        <v>835</v>
      </c>
      <c r="M28" s="292">
        <v>429</v>
      </c>
      <c r="N28" s="293">
        <v>0.64130434782608692</v>
      </c>
      <c r="O28" s="159"/>
      <c r="P28" s="102"/>
      <c r="Q28" s="235"/>
      <c r="R28" s="235"/>
      <c r="S28" s="235"/>
      <c r="T28" s="236"/>
      <c r="U28" s="235"/>
      <c r="V28" s="235"/>
      <c r="W28" s="235"/>
      <c r="X28" s="236"/>
      <c r="Y28" s="102"/>
      <c r="Z28" s="159"/>
      <c r="AA28" s="159"/>
    </row>
    <row r="29" spans="5:27">
      <c r="E29"/>
      <c r="F29" t="s">
        <v>45</v>
      </c>
      <c r="G29" s="292">
        <v>1200</v>
      </c>
      <c r="H29" s="292">
        <v>1184</v>
      </c>
      <c r="I29" s="292">
        <v>24</v>
      </c>
      <c r="J29" s="293">
        <v>0.98</v>
      </c>
      <c r="K29" s="292">
        <v>1200</v>
      </c>
      <c r="L29" s="292">
        <v>1184</v>
      </c>
      <c r="M29" s="292">
        <v>24</v>
      </c>
      <c r="N29" s="293">
        <v>0.98</v>
      </c>
      <c r="O29" s="159"/>
      <c r="P29" s="102"/>
      <c r="Q29" s="235"/>
      <c r="R29" s="235"/>
      <c r="S29" s="235"/>
      <c r="T29" s="236"/>
      <c r="U29" s="235"/>
      <c r="V29" s="235"/>
      <c r="W29" s="235"/>
      <c r="X29" s="236"/>
      <c r="Y29" s="102"/>
      <c r="Z29" s="159"/>
      <c r="AA29" s="159"/>
    </row>
    <row r="30" spans="5:27">
      <c r="E30"/>
      <c r="F30" t="s">
        <v>428</v>
      </c>
      <c r="G30" s="292">
        <v>180500</v>
      </c>
      <c r="H30" s="292">
        <v>167536</v>
      </c>
      <c r="I30" s="292">
        <v>18254</v>
      </c>
      <c r="J30" s="293">
        <v>0.89886980609418288</v>
      </c>
      <c r="K30" s="292">
        <v>180500</v>
      </c>
      <c r="L30" s="292">
        <v>167536</v>
      </c>
      <c r="M30" s="292">
        <v>18254</v>
      </c>
      <c r="N30" s="293">
        <v>0.89886980609418288</v>
      </c>
      <c r="O30" s="159"/>
      <c r="P30" s="102"/>
      <c r="Q30" s="235"/>
      <c r="R30" s="235"/>
      <c r="S30" s="235"/>
      <c r="T30" s="236"/>
      <c r="U30" s="235"/>
      <c r="V30" s="235"/>
      <c r="W30" s="235"/>
      <c r="X30" s="236"/>
      <c r="Y30" s="102"/>
      <c r="Z30" s="159"/>
      <c r="AA30" s="159"/>
    </row>
    <row r="31" spans="5:27">
      <c r="E31"/>
      <c r="F31" t="s">
        <v>369</v>
      </c>
      <c r="G31" s="292">
        <v>19270</v>
      </c>
      <c r="H31" s="292">
        <v>19174</v>
      </c>
      <c r="I31" s="292">
        <v>4588</v>
      </c>
      <c r="J31" s="293">
        <v>0.76190970420342508</v>
      </c>
      <c r="K31" s="292">
        <v>17740</v>
      </c>
      <c r="L31" s="292">
        <v>19174</v>
      </c>
      <c r="M31" s="292">
        <v>1716</v>
      </c>
      <c r="N31" s="293">
        <v>0.90326944757609917</v>
      </c>
      <c r="O31" s="159"/>
      <c r="P31" s="102"/>
      <c r="Q31" s="235"/>
      <c r="R31" s="235"/>
      <c r="S31" s="235"/>
      <c r="T31" s="236"/>
      <c r="U31" s="235"/>
      <c r="V31" s="235"/>
      <c r="W31" s="235"/>
      <c r="X31" s="236"/>
      <c r="Y31" s="102"/>
      <c r="Z31" s="159"/>
      <c r="AA31" s="159"/>
    </row>
    <row r="32" spans="5:27">
      <c r="E32"/>
      <c r="F32" t="s">
        <v>370</v>
      </c>
      <c r="G32" s="292"/>
      <c r="H32" s="292">
        <v>0</v>
      </c>
      <c r="I32" s="292">
        <v>0</v>
      </c>
      <c r="J32" s="293">
        <v>0</v>
      </c>
      <c r="K32" s="292">
        <v>0</v>
      </c>
      <c r="L32" s="292">
        <v>0</v>
      </c>
      <c r="M32" s="292">
        <v>0</v>
      </c>
      <c r="N32" s="293">
        <v>0</v>
      </c>
      <c r="O32" s="159"/>
      <c r="P32" s="102"/>
      <c r="Q32" s="235"/>
      <c r="R32" s="235"/>
      <c r="S32" s="235"/>
      <c r="T32" s="236"/>
      <c r="U32" s="235"/>
      <c r="V32" s="235"/>
      <c r="W32" s="235"/>
      <c r="X32" s="236"/>
      <c r="Y32" s="102"/>
      <c r="Z32" s="159"/>
      <c r="AA32" s="159"/>
    </row>
    <row r="33" spans="5:27">
      <c r="E33" s="237" t="s">
        <v>745</v>
      </c>
      <c r="F33" s="237"/>
      <c r="G33" s="301">
        <v>203366</v>
      </c>
      <c r="H33" s="301">
        <v>188729</v>
      </c>
      <c r="I33" s="301">
        <v>24495</v>
      </c>
      <c r="J33" s="296">
        <v>0.8795521375254467</v>
      </c>
      <c r="K33" s="301">
        <v>200636</v>
      </c>
      <c r="L33" s="301">
        <v>188729</v>
      </c>
      <c r="M33" s="301">
        <v>20423</v>
      </c>
      <c r="N33" s="296">
        <v>0.89820869634562095</v>
      </c>
      <c r="O33" s="159"/>
      <c r="P33" s="102"/>
      <c r="Q33" s="235"/>
      <c r="R33" s="235"/>
      <c r="S33" s="235"/>
      <c r="T33" s="236"/>
      <c r="U33" s="235"/>
      <c r="V33" s="235"/>
      <c r="W33" s="235"/>
      <c r="X33" s="236"/>
      <c r="Y33" s="102"/>
      <c r="Z33" s="159"/>
      <c r="AA33" s="159"/>
    </row>
    <row r="34" spans="5:27">
      <c r="E34" t="s">
        <v>419</v>
      </c>
      <c r="F34" t="s">
        <v>47</v>
      </c>
      <c r="G34" s="292">
        <v>4700</v>
      </c>
      <c r="H34" s="292">
        <v>4487</v>
      </c>
      <c r="I34" s="292">
        <v>619</v>
      </c>
      <c r="J34" s="293">
        <v>0.86829787234042555</v>
      </c>
      <c r="K34" s="292">
        <v>4700</v>
      </c>
      <c r="L34" s="292">
        <v>4487</v>
      </c>
      <c r="M34" s="292">
        <v>619</v>
      </c>
      <c r="N34" s="293">
        <v>0.86829787234042555</v>
      </c>
      <c r="O34" s="159"/>
      <c r="P34" s="102"/>
      <c r="Q34" s="235"/>
      <c r="R34" s="235"/>
      <c r="S34" s="235"/>
      <c r="T34" s="236"/>
      <c r="U34" s="235"/>
      <c r="V34" s="235"/>
      <c r="W34" s="235"/>
      <c r="X34" s="236"/>
      <c r="Y34" s="102"/>
      <c r="Z34" s="159"/>
      <c r="AA34" s="159"/>
    </row>
    <row r="35" spans="5:27">
      <c r="E35"/>
      <c r="F35" t="s">
        <v>428</v>
      </c>
      <c r="G35" s="292">
        <v>89000</v>
      </c>
      <c r="H35" s="292">
        <v>81806</v>
      </c>
      <c r="I35" s="292">
        <v>14520</v>
      </c>
      <c r="J35" s="293">
        <v>0.83685393258426966</v>
      </c>
      <c r="K35" s="292">
        <v>83300</v>
      </c>
      <c r="L35" s="292">
        <v>81806</v>
      </c>
      <c r="M35" s="292">
        <v>8820</v>
      </c>
      <c r="N35" s="293">
        <v>0.89411764705882357</v>
      </c>
      <c r="O35" s="159"/>
      <c r="P35" s="102"/>
      <c r="Q35" s="235"/>
      <c r="R35" s="235"/>
      <c r="S35" s="235"/>
      <c r="T35" s="236"/>
      <c r="U35" s="235"/>
      <c r="V35" s="235"/>
      <c r="W35" s="235"/>
      <c r="X35" s="236"/>
      <c r="Y35" s="102"/>
      <c r="Z35" s="159"/>
      <c r="AA35" s="159"/>
    </row>
    <row r="36" spans="5:27">
      <c r="E36"/>
      <c r="F36" t="s">
        <v>368</v>
      </c>
      <c r="G36" s="292">
        <v>81360</v>
      </c>
      <c r="H36" s="292">
        <v>80543</v>
      </c>
      <c r="I36" s="292">
        <v>8975</v>
      </c>
      <c r="J36" s="293">
        <v>0.88968780727630281</v>
      </c>
      <c r="K36" s="292">
        <v>82560</v>
      </c>
      <c r="L36" s="292">
        <v>80543</v>
      </c>
      <c r="M36" s="292">
        <v>3197</v>
      </c>
      <c r="N36" s="293">
        <v>0.96127664728682172</v>
      </c>
      <c r="O36" s="159"/>
      <c r="P36" s="102"/>
      <c r="Q36" s="235"/>
      <c r="R36" s="235"/>
      <c r="S36" s="235"/>
      <c r="T36" s="236"/>
      <c r="U36" s="235"/>
      <c r="V36" s="235"/>
      <c r="W36" s="235"/>
      <c r="X36" s="236"/>
      <c r="Y36" s="102"/>
      <c r="Z36" s="159"/>
      <c r="AA36" s="159"/>
    </row>
    <row r="37" spans="5:27">
      <c r="E37"/>
      <c r="F37" t="s">
        <v>370</v>
      </c>
      <c r="G37" s="292">
        <v>9320</v>
      </c>
      <c r="H37" s="292">
        <v>10002</v>
      </c>
      <c r="I37" s="292">
        <v>4522</v>
      </c>
      <c r="J37" s="293">
        <v>0.51480686695278965</v>
      </c>
      <c r="K37" s="292">
        <v>9320</v>
      </c>
      <c r="L37" s="292">
        <v>10002</v>
      </c>
      <c r="M37" s="292">
        <v>682</v>
      </c>
      <c r="N37" s="293">
        <v>0.9268240343347639</v>
      </c>
      <c r="O37" s="159"/>
      <c r="P37" s="102"/>
      <c r="Q37" s="102"/>
      <c r="R37" s="102"/>
      <c r="S37" s="102"/>
      <c r="T37" s="102"/>
      <c r="U37" s="102"/>
      <c r="V37" s="102"/>
      <c r="W37" s="102"/>
      <c r="X37" s="102"/>
      <c r="Y37" s="102"/>
      <c r="Z37" s="159"/>
      <c r="AA37" s="159"/>
    </row>
    <row r="38" spans="5:27">
      <c r="E38" s="237" t="s">
        <v>746</v>
      </c>
      <c r="F38" s="237"/>
      <c r="G38" s="301">
        <v>184380</v>
      </c>
      <c r="H38" s="301">
        <v>176838</v>
      </c>
      <c r="I38" s="301">
        <v>28636</v>
      </c>
      <c r="J38" s="296">
        <v>0.84469031348302415</v>
      </c>
      <c r="K38" s="301">
        <v>179880</v>
      </c>
      <c r="L38" s="301">
        <v>176838</v>
      </c>
      <c r="M38" s="301">
        <v>13318</v>
      </c>
      <c r="N38" s="296">
        <v>0.92596175227929733</v>
      </c>
      <c r="O38" s="159"/>
      <c r="P38" s="102"/>
      <c r="Q38" s="102"/>
      <c r="R38" s="102"/>
      <c r="S38" s="102"/>
      <c r="T38" s="102"/>
      <c r="U38" s="102"/>
      <c r="V38" s="102"/>
      <c r="W38" s="102"/>
      <c r="X38" s="102"/>
      <c r="Y38" s="102"/>
      <c r="Z38" s="159"/>
      <c r="AA38" s="159"/>
    </row>
    <row r="39" spans="5:27">
      <c r="E39" t="s">
        <v>422</v>
      </c>
      <c r="F39"/>
      <c r="G39" s="292">
        <v>827.8</v>
      </c>
      <c r="H39" s="292">
        <v>828</v>
      </c>
      <c r="I39" s="292">
        <v>6.2000000000000455</v>
      </c>
      <c r="J39" s="293">
        <v>0.99251026818071997</v>
      </c>
      <c r="K39" s="292">
        <v>828</v>
      </c>
      <c r="L39" s="292">
        <v>828</v>
      </c>
      <c r="M39" s="292">
        <v>6</v>
      </c>
      <c r="N39" s="293">
        <v>0.99275362318840576</v>
      </c>
      <c r="O39" s="159"/>
      <c r="P39" s="102"/>
      <c r="Q39" s="102"/>
      <c r="R39" s="102"/>
      <c r="S39" s="102"/>
      <c r="T39" s="102"/>
      <c r="U39" s="102"/>
      <c r="V39" s="102"/>
      <c r="W39" s="102"/>
      <c r="X39" s="102"/>
      <c r="Y39" s="102"/>
      <c r="Z39" s="159"/>
      <c r="AA39" s="159"/>
    </row>
    <row r="40" spans="5:27">
      <c r="E40" t="s">
        <v>417</v>
      </c>
      <c r="F40"/>
      <c r="G40" s="292">
        <v>3060</v>
      </c>
      <c r="H40" s="292">
        <v>3972</v>
      </c>
      <c r="I40" s="292">
        <v>960</v>
      </c>
      <c r="J40" s="293">
        <v>0.68627450980392157</v>
      </c>
      <c r="K40" s="292">
        <v>3903</v>
      </c>
      <c r="L40" s="292">
        <v>3972</v>
      </c>
      <c r="M40" s="292">
        <v>117</v>
      </c>
      <c r="N40" s="293">
        <v>0.97002305918524212</v>
      </c>
      <c r="O40" s="159"/>
      <c r="P40" s="102"/>
      <c r="Q40" s="102"/>
      <c r="R40" s="102"/>
      <c r="S40" s="102"/>
      <c r="T40" s="102"/>
      <c r="U40" s="102"/>
      <c r="V40" s="102"/>
      <c r="W40" s="102"/>
      <c r="X40" s="102"/>
      <c r="Y40" s="102"/>
      <c r="Z40" s="159"/>
      <c r="AA40" s="159"/>
    </row>
    <row r="41" spans="5:27">
      <c r="E41" t="s">
        <v>418</v>
      </c>
      <c r="F41"/>
      <c r="G41" s="292">
        <v>6775.0000000000036</v>
      </c>
      <c r="H41" s="292">
        <v>5499</v>
      </c>
      <c r="I41" s="292">
        <v>1276.0000000000036</v>
      </c>
      <c r="J41" s="293">
        <v>0.81166051660516558</v>
      </c>
      <c r="K41" s="292">
        <v>5500</v>
      </c>
      <c r="L41" s="292">
        <v>5499</v>
      </c>
      <c r="M41" s="292">
        <v>1</v>
      </c>
      <c r="N41" s="293">
        <v>0.99981818181818183</v>
      </c>
      <c r="O41" s="159"/>
      <c r="P41" s="102"/>
      <c r="Q41" s="102"/>
      <c r="R41" s="102"/>
      <c r="S41" s="102"/>
      <c r="T41" s="102"/>
      <c r="U41" s="102"/>
      <c r="V41" s="102"/>
      <c r="W41" s="102"/>
      <c r="X41" s="102"/>
      <c r="Y41" s="102"/>
      <c r="Z41" s="159"/>
      <c r="AA41" s="159"/>
    </row>
    <row r="42" spans="5:27">
      <c r="E42" t="s">
        <v>420</v>
      </c>
      <c r="F42" t="s">
        <v>370</v>
      </c>
      <c r="G42" s="292"/>
      <c r="H42" s="292">
        <v>0</v>
      </c>
      <c r="I42" s="292">
        <v>0</v>
      </c>
      <c r="J42" s="293">
        <v>0</v>
      </c>
      <c r="K42" s="292">
        <v>0</v>
      </c>
      <c r="L42" s="292">
        <v>0</v>
      </c>
      <c r="M42" s="292">
        <v>0</v>
      </c>
      <c r="N42" s="293">
        <v>0</v>
      </c>
      <c r="P42"/>
      <c r="Q42"/>
      <c r="R42"/>
      <c r="S42"/>
      <c r="T42"/>
      <c r="U42"/>
      <c r="V42"/>
      <c r="W42"/>
      <c r="X42"/>
      <c r="Y42"/>
    </row>
    <row r="43" spans="5:27">
      <c r="E43" s="237" t="s">
        <v>751</v>
      </c>
      <c r="F43" s="237"/>
      <c r="G43" s="294"/>
      <c r="H43" s="294">
        <v>0</v>
      </c>
      <c r="I43" s="294">
        <v>0</v>
      </c>
      <c r="J43" s="295">
        <v>0</v>
      </c>
      <c r="K43" s="294">
        <v>0</v>
      </c>
      <c r="L43" s="294">
        <v>0</v>
      </c>
      <c r="M43" s="294">
        <v>0</v>
      </c>
      <c r="N43" s="295">
        <v>0</v>
      </c>
      <c r="P43"/>
      <c r="Q43"/>
      <c r="R43"/>
      <c r="S43"/>
      <c r="T43"/>
      <c r="U43"/>
      <c r="V43"/>
      <c r="W43"/>
      <c r="X43"/>
      <c r="Y43"/>
    </row>
    <row r="44" spans="5:27">
      <c r="E44" s="234" t="s">
        <v>24</v>
      </c>
      <c r="F44" s="234"/>
      <c r="G44" s="302">
        <v>398408.8</v>
      </c>
      <c r="H44" s="302">
        <v>375866</v>
      </c>
      <c r="I44" s="302">
        <v>55373.2</v>
      </c>
      <c r="J44" s="297">
        <v>0.8610141141460731</v>
      </c>
      <c r="K44" s="302">
        <v>390747</v>
      </c>
      <c r="L44" s="302">
        <v>375866</v>
      </c>
      <c r="M44" s="302">
        <v>33865</v>
      </c>
      <c r="N44" s="297">
        <v>0.91333266794114865</v>
      </c>
      <c r="P44"/>
      <c r="Q44"/>
      <c r="R44"/>
      <c r="S44"/>
      <c r="T44"/>
      <c r="U44"/>
      <c r="V44"/>
      <c r="W44"/>
      <c r="X44"/>
      <c r="Y44"/>
    </row>
    <row r="45" spans="5:27">
      <c r="E45"/>
      <c r="F45"/>
      <c r="G45"/>
      <c r="H45"/>
      <c r="I45"/>
      <c r="J45"/>
      <c r="K45"/>
      <c r="L45"/>
      <c r="M45"/>
      <c r="N45"/>
      <c r="P45"/>
      <c r="Q45"/>
      <c r="R45"/>
      <c r="S45"/>
      <c r="T45"/>
      <c r="U45"/>
      <c r="V45"/>
      <c r="W45"/>
      <c r="X45"/>
      <c r="Y45"/>
    </row>
    <row r="46" spans="5:27">
      <c r="E46"/>
      <c r="F46"/>
      <c r="G46"/>
      <c r="H46"/>
      <c r="I46"/>
      <c r="J46"/>
      <c r="K46"/>
      <c r="L46"/>
      <c r="M46"/>
      <c r="N46"/>
      <c r="P46"/>
      <c r="Q46"/>
      <c r="R46"/>
      <c r="S46"/>
      <c r="T46"/>
      <c r="U46"/>
      <c r="V46"/>
      <c r="W46"/>
      <c r="X46"/>
      <c r="Y46"/>
    </row>
    <row r="47" spans="5:27">
      <c r="E47"/>
      <c r="F47"/>
      <c r="G47"/>
      <c r="H47"/>
      <c r="I47"/>
      <c r="J47"/>
      <c r="K47"/>
      <c r="L47"/>
      <c r="M47"/>
      <c r="N47"/>
    </row>
    <row r="48" spans="5:27">
      <c r="E48"/>
      <c r="F48"/>
      <c r="G48"/>
      <c r="H48"/>
      <c r="I48"/>
      <c r="J48"/>
      <c r="K48"/>
      <c r="L48"/>
      <c r="M48"/>
      <c r="N48"/>
    </row>
    <row r="49" spans="5:14">
      <c r="E49"/>
      <c r="F49"/>
      <c r="G49"/>
      <c r="H49"/>
      <c r="I49"/>
      <c r="J49"/>
      <c r="K49"/>
      <c r="L49"/>
      <c r="M49"/>
      <c r="N49"/>
    </row>
    <row r="50" spans="5:14">
      <c r="E50"/>
      <c r="F50"/>
      <c r="G50"/>
      <c r="H50"/>
      <c r="I50"/>
      <c r="J50"/>
      <c r="K50"/>
      <c r="L50"/>
      <c r="M50"/>
      <c r="N50"/>
    </row>
    <row r="51" spans="5:14">
      <c r="E51"/>
      <c r="F51"/>
      <c r="G51"/>
      <c r="H51"/>
      <c r="I51"/>
      <c r="J51"/>
      <c r="K51"/>
      <c r="L51"/>
      <c r="M51"/>
      <c r="N51"/>
    </row>
    <row r="52" spans="5:14">
      <c r="E52"/>
      <c r="F52"/>
      <c r="G52"/>
      <c r="H52"/>
      <c r="I52"/>
      <c r="J52"/>
      <c r="K52"/>
      <c r="L52"/>
      <c r="M52"/>
      <c r="N52"/>
    </row>
    <row r="53" spans="5:14">
      <c r="E53"/>
      <c r="F53"/>
      <c r="G53"/>
      <c r="H53"/>
      <c r="I53"/>
      <c r="J53"/>
      <c r="K53"/>
      <c r="L53"/>
      <c r="M53"/>
      <c r="N53"/>
    </row>
  </sheetData>
  <sheetProtection password="E90B" sheet="1" objects="1" scenarios="1"/>
  <mergeCells count="1">
    <mergeCell ref="AA2:AB2"/>
  </mergeCells>
  <dataValidations count="1">
    <dataValidation type="list" showInputMessage="1" showErrorMessage="1" sqref="K2">
      <formula1>Week_List</formula1>
    </dataValidation>
  </dataValidation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iconSet" priority="3" id="{6204D726-1010-49B8-A22F-3FD3737C48F2}">
            <x14:iconSet iconSet="3Triangles" showValue="0">
              <x14:cfvo type="percent">
                <xm:f>0</xm:f>
              </x14:cfvo>
              <x14:cfvo type="num">
                <xm:f>0</xm:f>
              </x14:cfvo>
              <x14:cfvo type="num" gte="0">
                <xm:f>0</xm:f>
              </x14:cfvo>
            </x14:iconSet>
          </x14:cfRule>
          <xm:sqref>G2</xm:sqref>
        </x14:conditionalFormatting>
        <x14:conditionalFormatting xmlns:xm="http://schemas.microsoft.com/office/excel/2006/main">
          <x14:cfRule type="iconSet" priority="1" id="{4C580A93-BDCD-4DCC-92D6-83F5687BD4AD}">
            <x14:iconSet iconSet="3Triangles" custom="1">
              <x14:cfvo type="percent">
                <xm:f>0</xm:f>
              </x14:cfvo>
              <x14:cfvo type="percent">
                <xm:f>0</xm:f>
              </x14:cfvo>
              <x14:cfvo type="percent" gte="0">
                <xm:f>0</xm:f>
              </x14:cfvo>
              <x14:cfIcon iconSet="3Triangles" iconId="0"/>
              <x14:cfIcon iconSet="3Triangles" iconId="1"/>
              <x14:cfIcon iconSet="3Triangles" iconId="2"/>
            </x14:iconSet>
          </x14:cfRule>
          <xm:sqref>H2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AD355"/>
  <sheetViews>
    <sheetView showGridLines="0" showRowColHeaders="0" zoomScale="90" zoomScaleNormal="90" workbookViewId="0">
      <selection activeCell="N9" sqref="N9"/>
    </sheetView>
  </sheetViews>
  <sheetFormatPr defaultColWidth="9" defaultRowHeight="15"/>
  <cols>
    <col min="1" max="2" width="7" style="61" customWidth="1"/>
    <col min="3" max="3" width="7.28515625" style="61" customWidth="1"/>
    <col min="4" max="4" width="4.140625" style="61" customWidth="1"/>
    <col min="5" max="5" width="11" style="61" customWidth="1"/>
    <col min="6" max="6" width="22.28515625" style="61" customWidth="1"/>
    <col min="7" max="7" width="12.42578125" style="61" customWidth="1"/>
    <col min="8" max="8" width="11" style="61" customWidth="1"/>
    <col min="9" max="9" width="15.42578125" style="61" customWidth="1"/>
    <col min="10" max="10" width="12.5703125" style="61" customWidth="1"/>
    <col min="11" max="11" width="19.7109375" style="61" customWidth="1"/>
    <col min="12" max="12" width="17.85546875" style="61" customWidth="1"/>
    <col min="13" max="13" width="14.140625" style="61" customWidth="1"/>
    <col min="14" max="14" width="13.28515625" style="61" customWidth="1"/>
    <col min="15" max="15" width="14.7109375" style="61" customWidth="1"/>
    <col min="16" max="16" width="15.42578125" style="61" customWidth="1"/>
    <col min="17" max="17" width="18.5703125" style="61" customWidth="1"/>
    <col min="18" max="18" width="16.85546875" style="61" customWidth="1"/>
    <col min="19" max="19" width="15.42578125" style="159" customWidth="1"/>
    <col min="20" max="20" width="16.28515625" style="61" customWidth="1"/>
    <col min="21" max="21" width="15.5703125" style="61" customWidth="1"/>
    <col min="22" max="23" width="16" style="61" customWidth="1"/>
    <col min="24" max="24" width="10.7109375" style="61" bestFit="1" customWidth="1"/>
    <col min="25" max="25" width="9.7109375" style="61" bestFit="1" customWidth="1"/>
    <col min="26" max="26" width="9" style="61"/>
    <col min="27" max="27" width="8.140625" style="61" customWidth="1"/>
    <col min="28" max="28" width="9.85546875" style="61" customWidth="1"/>
    <col min="29" max="29" width="4.28515625" style="61" customWidth="1"/>
    <col min="30" max="30" width="8.5703125" style="61" customWidth="1"/>
    <col min="31" max="16384" width="9" style="61"/>
  </cols>
  <sheetData>
    <row r="1" spans="5:30" ht="16.149999999999999" customHeight="1">
      <c r="F1" s="170" t="s">
        <v>154</v>
      </c>
      <c r="G1" s="88"/>
      <c r="H1" s="121"/>
      <c r="J1" s="88"/>
      <c r="L1" s="134" t="s">
        <v>161</v>
      </c>
      <c r="R1" s="262" t="s">
        <v>273</v>
      </c>
      <c r="S1" s="263"/>
      <c r="T1" s="264">
        <v>44712</v>
      </c>
    </row>
    <row r="2" spans="5:30" ht="15.6" customHeight="1">
      <c r="E2" s="118"/>
      <c r="F2" s="171" t="s">
        <v>122</v>
      </c>
      <c r="G2" s="153" t="str">
        <f>ROUND((PVMonth!D4/1000),0) &amp; " MT"</f>
        <v>826 MT</v>
      </c>
      <c r="H2" s="131"/>
      <c r="J2" s="131"/>
      <c r="K2" s="62"/>
      <c r="L2" s="152" t="s">
        <v>122</v>
      </c>
      <c r="M2" s="153" t="str">
        <f>IF(PVMonth!E4 =0, "", (ROUND((PVMonth!E4/1000),0) &amp; " MT"))</f>
        <v>749 MT</v>
      </c>
      <c r="N2" s="165">
        <f>IF(M2="","", (PVMonth!E4-PVMonth!D4)/PVMonth!D4)</f>
        <v>-9.2628961997169648E-2</v>
      </c>
      <c r="O2" s="62"/>
      <c r="Q2" s="119"/>
      <c r="R2" s="262" t="s">
        <v>155</v>
      </c>
      <c r="S2" s="263"/>
      <c r="T2" s="265">
        <f>DAY(T1)/DAY(EOMONTH(T1,0))</f>
        <v>1</v>
      </c>
      <c r="W2" s="120"/>
    </row>
    <row r="3" spans="5:30" s="159" customFormat="1" ht="4.9000000000000004" customHeight="1">
      <c r="E3" s="155"/>
      <c r="F3" s="172"/>
      <c r="G3" s="157"/>
      <c r="H3" s="158"/>
      <c r="J3" s="158"/>
      <c r="K3" s="160"/>
      <c r="L3" s="156"/>
      <c r="M3" s="161"/>
      <c r="N3" s="162"/>
      <c r="O3" s="160"/>
      <c r="Q3" s="163"/>
      <c r="S3" s="163"/>
      <c r="T3" s="163"/>
      <c r="U3" s="160"/>
      <c r="V3" s="160"/>
      <c r="W3" s="164"/>
    </row>
    <row r="4" spans="5:30" ht="16.149999999999999" customHeight="1">
      <c r="F4" s="173" t="s">
        <v>207</v>
      </c>
      <c r="G4" s="154">
        <f>PVMonth!D5/PVMonth!D4</f>
        <v>0.91717057566783455</v>
      </c>
      <c r="H4" s="259">
        <f>IFERROR(G4-T2,"")</f>
        <v>-8.2829424332165447E-2</v>
      </c>
      <c r="I4" s="260" t="s">
        <v>209</v>
      </c>
      <c r="L4" s="151" t="s">
        <v>207</v>
      </c>
      <c r="N4" s="175" t="str">
        <f>IF(M4="","",IFERROR(M4-T2,""))</f>
        <v/>
      </c>
      <c r="O4" s="260" t="s">
        <v>209</v>
      </c>
      <c r="P4" s="261"/>
    </row>
    <row r="5" spans="5:30">
      <c r="G5" s="152"/>
    </row>
    <row r="6" spans="5:30">
      <c r="E6" s="64"/>
      <c r="F6" s="64"/>
      <c r="G6" s="64"/>
      <c r="H6" s="64"/>
      <c r="I6" s="64"/>
      <c r="J6" s="64"/>
      <c r="K6" s="64"/>
      <c r="L6" s="64"/>
      <c r="W6" s="64"/>
    </row>
    <row r="7" spans="5:30">
      <c r="E7" s="63"/>
      <c r="F7" s="63"/>
      <c r="G7" s="63"/>
      <c r="H7" s="63"/>
      <c r="I7" s="63"/>
      <c r="J7" s="63"/>
      <c r="K7" s="63"/>
      <c r="L7" s="63"/>
      <c r="M7" s="63"/>
      <c r="N7" s="63"/>
      <c r="O7" s="63"/>
      <c r="P7" s="63"/>
      <c r="Q7" s="63"/>
      <c r="R7" s="63"/>
      <c r="S7" s="167"/>
      <c r="T7" s="63"/>
      <c r="U7" s="63"/>
      <c r="V7" s="63"/>
      <c r="W7" s="63"/>
      <c r="X7" s="63"/>
      <c r="Y7" s="63"/>
      <c r="Z7" s="63"/>
    </row>
    <row r="8" spans="5:30">
      <c r="E8" s="63"/>
      <c r="F8" s="63"/>
      <c r="G8" s="63"/>
      <c r="H8" s="63"/>
      <c r="I8" s="63"/>
      <c r="J8" s="63"/>
      <c r="K8" s="63"/>
      <c r="L8" s="63"/>
      <c r="M8" s="63"/>
      <c r="N8" s="63"/>
      <c r="O8" s="63"/>
      <c r="P8" s="68" t="s">
        <v>70</v>
      </c>
      <c r="Q8" s="69" t="s">
        <v>77</v>
      </c>
      <c r="R8" s="166"/>
      <c r="S8" s="68" t="s">
        <v>58</v>
      </c>
      <c r="T8" s="69" t="s">
        <v>137</v>
      </c>
      <c r="V8" s="63"/>
      <c r="W8" s="63"/>
      <c r="X8" s="63"/>
      <c r="Y8" s="63"/>
      <c r="Z8" s="63"/>
    </row>
    <row r="9" spans="5:30">
      <c r="E9" s="63"/>
      <c r="F9" s="63"/>
      <c r="G9" s="63"/>
      <c r="H9" s="63"/>
      <c r="I9" s="63"/>
      <c r="J9" s="63"/>
      <c r="K9" s="63"/>
      <c r="L9" s="63"/>
      <c r="N9" s="298" t="s">
        <v>165</v>
      </c>
      <c r="Q9" s="298" t="s">
        <v>171</v>
      </c>
      <c r="V9" s="63"/>
      <c r="W9" s="63"/>
      <c r="X9" s="63"/>
      <c r="AB9" s="65"/>
      <c r="AD9" s="65"/>
    </row>
    <row r="10" spans="5:30">
      <c r="E10" s="63"/>
      <c r="F10" s="63"/>
      <c r="G10" s="63"/>
      <c r="H10" s="63"/>
      <c r="I10" s="63"/>
      <c r="J10" s="63"/>
      <c r="K10" s="63"/>
      <c r="L10" s="63"/>
      <c r="X10" s="63"/>
      <c r="AB10" s="67"/>
      <c r="AC10" s="66"/>
      <c r="AD10" s="67"/>
    </row>
    <row r="11" spans="5:30">
      <c r="E11" s="63"/>
      <c r="F11" s="63"/>
      <c r="G11" s="63"/>
      <c r="H11" s="63"/>
      <c r="I11" s="63"/>
      <c r="J11" s="63"/>
      <c r="K11" s="63"/>
      <c r="L11" s="63"/>
    </row>
    <row r="12" spans="5:30">
      <c r="E12" s="63"/>
      <c r="F12" s="63"/>
      <c r="G12" s="63"/>
      <c r="H12" s="63"/>
      <c r="I12" s="63"/>
      <c r="J12" s="63"/>
      <c r="K12" s="63"/>
      <c r="L12" s="63"/>
    </row>
    <row r="13" spans="5:30">
      <c r="E13" s="63"/>
      <c r="F13" s="63"/>
      <c r="G13" s="63"/>
      <c r="H13" s="63"/>
      <c r="I13" s="63"/>
      <c r="J13" s="63"/>
      <c r="K13" s="63"/>
      <c r="L13" s="63"/>
    </row>
    <row r="14" spans="5:30">
      <c r="E14" s="63"/>
      <c r="F14" s="63"/>
      <c r="G14" s="63"/>
      <c r="H14" s="63"/>
      <c r="I14" s="63"/>
      <c r="J14" s="63"/>
      <c r="K14" s="63"/>
      <c r="L14" s="63"/>
      <c r="Y14" s="63"/>
      <c r="Z14" s="63"/>
    </row>
    <row r="15" spans="5:30">
      <c r="E15" s="63"/>
      <c r="F15" s="63"/>
      <c r="G15" s="63"/>
      <c r="H15" s="63"/>
      <c r="I15" s="63"/>
      <c r="J15" s="63"/>
      <c r="K15" s="63"/>
      <c r="L15" s="63"/>
      <c r="Y15" s="63"/>
      <c r="Z15" s="63"/>
    </row>
    <row r="16" spans="5:30">
      <c r="E16" s="63"/>
      <c r="F16" s="63"/>
      <c r="G16" s="63"/>
      <c r="H16" s="63"/>
      <c r="I16" s="63"/>
      <c r="J16" s="63"/>
      <c r="K16" s="63"/>
      <c r="L16" s="254" t="s">
        <v>57</v>
      </c>
      <c r="M16" s="269">
        <v>2022</v>
      </c>
      <c r="N16" s="63"/>
      <c r="O16" s="63"/>
      <c r="P16" s="63"/>
      <c r="Q16" s="63"/>
      <c r="R16" s="63"/>
      <c r="S16" s="63"/>
      <c r="T16" s="63"/>
      <c r="Y16" s="63"/>
      <c r="Z16" s="63"/>
    </row>
    <row r="17" spans="5:27">
      <c r="E17" s="63"/>
      <c r="F17" s="63"/>
      <c r="G17" s="63"/>
      <c r="H17" s="63"/>
      <c r="I17" s="63"/>
      <c r="J17" s="63"/>
      <c r="K17" s="63"/>
      <c r="L17" s="254" t="s">
        <v>292</v>
      </c>
      <c r="M17" s="189" t="s">
        <v>133</v>
      </c>
      <c r="N17" s="63"/>
      <c r="O17" s="63"/>
      <c r="P17" s="63"/>
      <c r="Q17" s="63"/>
      <c r="R17" s="63"/>
      <c r="S17" s="63"/>
      <c r="T17" s="63"/>
      <c r="Y17" s="63"/>
      <c r="Z17" s="63"/>
    </row>
    <row r="18" spans="5:27">
      <c r="E18" s="63"/>
      <c r="F18" s="63"/>
      <c r="G18" s="63"/>
      <c r="H18" s="63"/>
      <c r="I18" s="63"/>
      <c r="J18" s="63"/>
      <c r="K18" s="63"/>
      <c r="L18" s="255"/>
      <c r="M18" s="255"/>
      <c r="N18" s="255"/>
      <c r="O18" s="255"/>
      <c r="P18" s="255"/>
      <c r="Q18" s="255"/>
      <c r="R18" s="64"/>
      <c r="S18" s="64"/>
      <c r="T18" s="64"/>
      <c r="V18" s="167"/>
      <c r="Y18" s="63"/>
      <c r="Z18" s="63"/>
    </row>
    <row r="19" spans="5:27" ht="30">
      <c r="E19" s="63"/>
      <c r="F19" s="63"/>
      <c r="G19" s="63"/>
      <c r="H19" s="63"/>
      <c r="I19" s="63"/>
      <c r="J19" s="63"/>
      <c r="K19" s="63"/>
      <c r="L19" s="257" t="s">
        <v>70</v>
      </c>
      <c r="M19" s="257" t="s">
        <v>0</v>
      </c>
      <c r="N19" s="257" t="s">
        <v>71</v>
      </c>
      <c r="O19" s="258" t="s">
        <v>282</v>
      </c>
      <c r="P19" s="258" t="s">
        <v>283</v>
      </c>
      <c r="Q19" s="258" t="s">
        <v>284</v>
      </c>
      <c r="R19" s="258" t="s">
        <v>265</v>
      </c>
      <c r="S19" s="257" t="s">
        <v>158</v>
      </c>
      <c r="T19" s="257" t="s">
        <v>157</v>
      </c>
      <c r="V19" s="167"/>
      <c r="Y19" s="63"/>
      <c r="Z19" s="63"/>
    </row>
    <row r="20" spans="5:27">
      <c r="E20" s="63"/>
      <c r="F20" s="63"/>
      <c r="G20" s="63"/>
      <c r="H20" s="63"/>
      <c r="I20" s="63"/>
      <c r="J20" s="63"/>
      <c r="K20" s="63"/>
      <c r="L20" s="256" t="s">
        <v>77</v>
      </c>
      <c r="M20" s="256" t="s">
        <v>47</v>
      </c>
      <c r="N20" s="189"/>
      <c r="O20" s="292">
        <v>0</v>
      </c>
      <c r="P20" s="292">
        <v>0</v>
      </c>
      <c r="Q20" s="292">
        <v>0</v>
      </c>
      <c r="R20" s="292"/>
      <c r="S20" s="293">
        <v>0</v>
      </c>
      <c r="T20" s="293">
        <v>0</v>
      </c>
      <c r="V20" s="167"/>
      <c r="Y20" s="63"/>
      <c r="Z20" s="63"/>
    </row>
    <row r="21" spans="5:27">
      <c r="E21" s="63"/>
      <c r="F21" s="63"/>
      <c r="G21" s="63"/>
      <c r="H21" s="63"/>
      <c r="I21" s="63"/>
      <c r="J21" s="63"/>
      <c r="K21" s="63"/>
      <c r="L21" s="256"/>
      <c r="M21" s="256" t="s">
        <v>428</v>
      </c>
      <c r="N21" s="189"/>
      <c r="O21" s="292">
        <v>755886.42641509441</v>
      </c>
      <c r="P21" s="292">
        <v>708265.57000000007</v>
      </c>
      <c r="Q21" s="292">
        <v>-47448.056415094317</v>
      </c>
      <c r="R21" s="292">
        <v>723269</v>
      </c>
      <c r="S21" s="293">
        <v>0.9568487734727722</v>
      </c>
      <c r="T21" s="293">
        <v>1.0211833394640373</v>
      </c>
      <c r="V21" s="168"/>
      <c r="Y21" s="63"/>
      <c r="Z21" s="63"/>
    </row>
    <row r="22" spans="5:27">
      <c r="L22" s="256"/>
      <c r="M22" s="256" t="s">
        <v>368</v>
      </c>
      <c r="N22" s="189"/>
      <c r="O22" s="292">
        <v>25500</v>
      </c>
      <c r="P22" s="292">
        <v>3167.34</v>
      </c>
      <c r="Q22" s="292">
        <v>-22332.66</v>
      </c>
      <c r="R22" s="292">
        <v>6533</v>
      </c>
      <c r="S22" s="293">
        <v>0.25619607843137254</v>
      </c>
      <c r="T22" s="293">
        <v>2.0626140546957381</v>
      </c>
      <c r="V22" s="169"/>
      <c r="Y22" s="63"/>
      <c r="Z22" s="63"/>
    </row>
    <row r="23" spans="5:27">
      <c r="L23" s="256"/>
      <c r="M23" s="256" t="s">
        <v>370</v>
      </c>
      <c r="N23" s="189"/>
      <c r="O23" s="292">
        <v>44376</v>
      </c>
      <c r="P23" s="292">
        <v>37840</v>
      </c>
      <c r="Q23" s="292">
        <v>-6536</v>
      </c>
      <c r="R23" s="292">
        <v>27563</v>
      </c>
      <c r="S23" s="293">
        <v>0.62112403100775193</v>
      </c>
      <c r="T23" s="293">
        <v>0.72840909090909089</v>
      </c>
      <c r="V23" s="169"/>
      <c r="Y23" s="63"/>
      <c r="Z23" s="63"/>
    </row>
    <row r="24" spans="5:27">
      <c r="L24"/>
      <c r="M24"/>
      <c r="N24"/>
      <c r="O24"/>
      <c r="P24"/>
      <c r="Q24"/>
      <c r="R24"/>
      <c r="S24"/>
      <c r="T24"/>
      <c r="V24" s="169"/>
      <c r="Y24" s="63"/>
      <c r="Z24" s="63"/>
    </row>
    <row r="25" spans="5:27">
      <c r="L25"/>
      <c r="M25"/>
      <c r="N25"/>
      <c r="O25"/>
      <c r="P25"/>
      <c r="Q25"/>
      <c r="R25"/>
      <c r="S25"/>
      <c r="T25"/>
      <c r="V25" s="169"/>
      <c r="Y25" s="64"/>
      <c r="Z25" s="64"/>
    </row>
    <row r="26" spans="5:27">
      <c r="L26"/>
      <c r="M26"/>
      <c r="N26"/>
      <c r="O26"/>
      <c r="P26"/>
      <c r="Q26"/>
      <c r="R26"/>
      <c r="S26"/>
      <c r="T26"/>
      <c r="V26" s="169"/>
      <c r="Y26" s="63"/>
      <c r="Z26" s="63"/>
    </row>
    <row r="27" spans="5:27">
      <c r="L27"/>
      <c r="M27"/>
      <c r="N27"/>
      <c r="O27"/>
      <c r="P27"/>
      <c r="Q27"/>
      <c r="R27"/>
      <c r="S27"/>
      <c r="T27"/>
      <c r="V27" s="169"/>
      <c r="Y27" s="63"/>
      <c r="Z27" s="63"/>
    </row>
    <row r="28" spans="5:27">
      <c r="L28"/>
      <c r="M28"/>
      <c r="N28"/>
      <c r="O28"/>
      <c r="P28"/>
      <c r="Q28"/>
      <c r="R28"/>
      <c r="S28"/>
      <c r="T28"/>
      <c r="V28" s="169"/>
      <c r="Y28" s="63"/>
      <c r="Z28" s="63"/>
    </row>
    <row r="29" spans="5:27">
      <c r="L29"/>
      <c r="M29"/>
      <c r="N29"/>
      <c r="O29"/>
      <c r="P29"/>
      <c r="Q29"/>
      <c r="R29"/>
      <c r="S29"/>
      <c r="T29"/>
      <c r="V29" s="169"/>
      <c r="X29" s="102"/>
      <c r="Y29"/>
      <c r="Z29" s="63"/>
    </row>
    <row r="30" spans="5:27">
      <c r="L30"/>
      <c r="M30"/>
      <c r="N30"/>
      <c r="O30"/>
      <c r="P30"/>
      <c r="Q30"/>
      <c r="R30"/>
      <c r="S30"/>
      <c r="T30"/>
      <c r="V30" s="169"/>
      <c r="X30" s="102"/>
      <c r="Y30"/>
      <c r="Z30" s="63"/>
    </row>
    <row r="31" spans="5:27">
      <c r="L31"/>
      <c r="M31"/>
      <c r="N31"/>
      <c r="O31"/>
      <c r="P31"/>
      <c r="Q31"/>
      <c r="R31"/>
      <c r="S31"/>
      <c r="T31"/>
      <c r="V31" s="169"/>
      <c r="X31" s="102"/>
      <c r="Y31"/>
      <c r="Z31" s="63"/>
    </row>
    <row r="32" spans="5:27">
      <c r="L32"/>
      <c r="M32"/>
      <c r="N32"/>
      <c r="O32"/>
      <c r="P32"/>
      <c r="Q32"/>
      <c r="R32"/>
      <c r="S32"/>
      <c r="T32"/>
      <c r="V32" s="169"/>
      <c r="X32" s="102"/>
      <c r="Y32"/>
      <c r="Z32" s="63"/>
      <c r="AA32" s="63"/>
    </row>
    <row r="33" spans="5:28">
      <c r="L33"/>
      <c r="M33"/>
      <c r="N33"/>
      <c r="O33"/>
      <c r="P33"/>
      <c r="Q33"/>
      <c r="R33"/>
      <c r="S33"/>
      <c r="T33"/>
      <c r="V33" s="80"/>
      <c r="X33" s="102"/>
      <c r="Y33"/>
      <c r="Z33" s="63"/>
    </row>
    <row r="34" spans="5:28">
      <c r="L34"/>
      <c r="M34"/>
      <c r="N34"/>
      <c r="O34"/>
      <c r="P34"/>
      <c r="Q34"/>
      <c r="R34"/>
      <c r="S34"/>
      <c r="T34"/>
      <c r="V34" s="80"/>
      <c r="X34" s="102"/>
      <c r="Y34"/>
      <c r="Z34" s="63"/>
    </row>
    <row r="35" spans="5:28">
      <c r="L35" s="1" t="s">
        <v>57</v>
      </c>
      <c r="M35" s="122">
        <v>2022</v>
      </c>
      <c r="N35"/>
      <c r="O35"/>
      <c r="P35"/>
      <c r="Q35"/>
      <c r="R35"/>
      <c r="S35"/>
      <c r="T35"/>
      <c r="V35" s="80"/>
      <c r="X35" s="102"/>
      <c r="Y35"/>
      <c r="Z35" s="63"/>
    </row>
    <row r="36" spans="5:28">
      <c r="L36" s="1" t="s">
        <v>299</v>
      </c>
      <c r="M36" t="s">
        <v>133</v>
      </c>
      <c r="N36"/>
      <c r="O36"/>
      <c r="P36"/>
      <c r="Q36"/>
      <c r="R36"/>
      <c r="S36"/>
      <c r="T36"/>
      <c r="X36" s="102"/>
      <c r="Y36"/>
      <c r="Z36" s="63"/>
    </row>
    <row r="37" spans="5:28">
      <c r="L37" s="256"/>
      <c r="M37"/>
      <c r="N37"/>
      <c r="O37"/>
      <c r="P37"/>
      <c r="Q37"/>
      <c r="R37"/>
      <c r="S37"/>
      <c r="T37"/>
      <c r="U37"/>
      <c r="V37" s="80"/>
      <c r="X37" s="102"/>
      <c r="Y37"/>
      <c r="Z37" s="63"/>
    </row>
    <row r="38" spans="5:28" ht="30">
      <c r="L38" s="272" t="s">
        <v>260</v>
      </c>
      <c r="M38" s="272" t="s">
        <v>70</v>
      </c>
      <c r="N38" s="272" t="s">
        <v>0</v>
      </c>
      <c r="O38" s="272" t="s">
        <v>296</v>
      </c>
      <c r="P38" s="272" t="s">
        <v>265</v>
      </c>
      <c r="Q38" s="277" t="s">
        <v>297</v>
      </c>
      <c r="R38" s="272" t="s">
        <v>298</v>
      </c>
      <c r="S38" s="274"/>
      <c r="T38" s="274"/>
      <c r="U38" s="274"/>
      <c r="V38" s="273"/>
      <c r="W38" s="273"/>
      <c r="X38" s="102"/>
      <c r="Y38"/>
      <c r="Z38" s="63"/>
    </row>
    <row r="39" spans="5:28">
      <c r="L39" t="s">
        <v>135</v>
      </c>
      <c r="M39" t="s">
        <v>72</v>
      </c>
      <c r="N39"/>
      <c r="O39" s="292">
        <v>754867.13295329944</v>
      </c>
      <c r="P39" s="292">
        <v>775577.21500000008</v>
      </c>
      <c r="Q39" s="299">
        <v>1.0274354004070567</v>
      </c>
      <c r="R39" s="300">
        <v>2.743540040705672E-2</v>
      </c>
      <c r="S39" s="102"/>
      <c r="T39" s="102"/>
      <c r="U39" s="102"/>
      <c r="V39" s="102"/>
      <c r="W39" s="102"/>
      <c r="X39" s="102"/>
      <c r="Y39"/>
      <c r="Z39" s="63"/>
    </row>
    <row r="40" spans="5:28">
      <c r="L40"/>
      <c r="M40" t="s">
        <v>77</v>
      </c>
      <c r="N40"/>
      <c r="O40" s="292">
        <v>590156.22079422302</v>
      </c>
      <c r="P40" s="292">
        <v>629892.60000000009</v>
      </c>
      <c r="Q40" s="299">
        <v>1.0673319670379828</v>
      </c>
      <c r="R40" s="300">
        <v>6.7331967037982832E-2</v>
      </c>
      <c r="S40" s="102"/>
      <c r="T40" s="102"/>
      <c r="U40" s="102"/>
      <c r="V40" s="102"/>
      <c r="W40" s="102"/>
      <c r="X40" s="102"/>
      <c r="Y40"/>
      <c r="Z40" s="63"/>
    </row>
    <row r="41" spans="5:28">
      <c r="L41" t="s">
        <v>136</v>
      </c>
      <c r="M41" t="s">
        <v>72</v>
      </c>
      <c r="N41"/>
      <c r="O41" s="292">
        <v>1047825.4673077364</v>
      </c>
      <c r="P41" s="292">
        <v>946010.66899999976</v>
      </c>
      <c r="Q41" s="299">
        <v>0.90283229270105669</v>
      </c>
      <c r="R41" s="300">
        <v>-9.7167707298943307E-2</v>
      </c>
      <c r="S41"/>
      <c r="T41"/>
      <c r="U41"/>
      <c r="V41"/>
      <c r="W41"/>
      <c r="X41"/>
      <c r="Y41"/>
      <c r="Z41" s="63"/>
    </row>
    <row r="42" spans="5:28">
      <c r="L42"/>
      <c r="M42" t="s">
        <v>77</v>
      </c>
      <c r="N42"/>
      <c r="O42" s="292">
        <v>866118.63199999987</v>
      </c>
      <c r="P42" s="292">
        <v>869693.64000000025</v>
      </c>
      <c r="Q42" s="299">
        <v>1.0041276193213222</v>
      </c>
      <c r="R42" s="300">
        <v>4.1276193213222179E-3</v>
      </c>
      <c r="S42"/>
      <c r="T42"/>
      <c r="U42"/>
      <c r="V42"/>
      <c r="W42"/>
      <c r="X42"/>
      <c r="Y42"/>
      <c r="Z42" s="63"/>
    </row>
    <row r="43" spans="5:28">
      <c r="L43" t="s">
        <v>137</v>
      </c>
      <c r="M43" t="s">
        <v>72</v>
      </c>
      <c r="N43"/>
      <c r="O43" s="292">
        <v>798665.63330700819</v>
      </c>
      <c r="P43" s="292">
        <v>825394</v>
      </c>
      <c r="Q43" s="299">
        <v>1.0334662787258275</v>
      </c>
      <c r="R43" s="300">
        <v>3.3466278725827525E-2</v>
      </c>
      <c r="S43"/>
      <c r="T43"/>
      <c r="U43"/>
      <c r="V43"/>
      <c r="W43"/>
      <c r="X43"/>
      <c r="Y43"/>
    </row>
    <row r="44" spans="5:28">
      <c r="E44"/>
      <c r="F44"/>
      <c r="G44"/>
      <c r="H44"/>
      <c r="I44"/>
      <c r="J44"/>
      <c r="K44"/>
      <c r="L44"/>
      <c r="M44" t="s">
        <v>77</v>
      </c>
      <c r="N44"/>
      <c r="O44" s="292">
        <v>749272.91</v>
      </c>
      <c r="P44" s="292">
        <v>757365</v>
      </c>
      <c r="Q44" s="299">
        <v>1.0107999233550296</v>
      </c>
      <c r="R44" s="300">
        <v>1.079992335502955E-2</v>
      </c>
      <c r="S44"/>
      <c r="T44"/>
      <c r="U44"/>
      <c r="V44"/>
      <c r="W44"/>
      <c r="X44"/>
      <c r="Y44"/>
    </row>
    <row r="45" spans="5:28">
      <c r="E45"/>
      <c r="F45"/>
      <c r="G45"/>
      <c r="H45"/>
      <c r="I45"/>
      <c r="J45"/>
      <c r="K45"/>
      <c r="L45" t="s">
        <v>170</v>
      </c>
      <c r="M45" t="s">
        <v>72</v>
      </c>
      <c r="N45"/>
      <c r="O45" s="292">
        <v>1085709.0247467039</v>
      </c>
      <c r="P45" s="292">
        <v>1029258.6810352762</v>
      </c>
      <c r="Q45" s="299">
        <v>0.94800601042751986</v>
      </c>
      <c r="R45" s="300">
        <v>-5.1993989572480137E-2</v>
      </c>
      <c r="S45"/>
      <c r="T45"/>
      <c r="U45"/>
      <c r="V45"/>
      <c r="W45"/>
      <c r="X45"/>
      <c r="Y45"/>
    </row>
    <row r="46" spans="5:28">
      <c r="E46"/>
      <c r="F46"/>
      <c r="G46"/>
      <c r="H46"/>
      <c r="I46"/>
      <c r="J46"/>
      <c r="K46" s="80"/>
      <c r="L46"/>
      <c r="M46" t="s">
        <v>77</v>
      </c>
      <c r="N46"/>
      <c r="O46" s="292">
        <v>685544.95999999996</v>
      </c>
      <c r="P46" s="292">
        <v>756360.36399999994</v>
      </c>
      <c r="Q46" s="299">
        <v>1.1032979718791893</v>
      </c>
      <c r="R46" s="300">
        <v>0.10329797187918932</v>
      </c>
      <c r="S46"/>
      <c r="T46"/>
      <c r="U46"/>
      <c r="V46"/>
      <c r="W46"/>
      <c r="X46"/>
      <c r="Y46"/>
      <c r="Z46" s="63"/>
      <c r="AA46" s="63"/>
      <c r="AB46" s="63"/>
    </row>
    <row r="47" spans="5:28">
      <c r="E47"/>
      <c r="F47"/>
      <c r="G47"/>
      <c r="H47"/>
      <c r="I47"/>
      <c r="J47"/>
      <c r="K47" s="81"/>
      <c r="L47"/>
      <c r="M47"/>
      <c r="N47"/>
      <c r="O47"/>
      <c r="P47"/>
      <c r="Q47"/>
      <c r="R47"/>
      <c r="S47"/>
      <c r="T47"/>
      <c r="U47"/>
      <c r="V47"/>
      <c r="W47"/>
      <c r="X47"/>
      <c r="Y47"/>
    </row>
    <row r="48" spans="5:28">
      <c r="E48"/>
      <c r="F48"/>
      <c r="G48"/>
      <c r="H48"/>
      <c r="I48"/>
      <c r="J48"/>
      <c r="K48" s="81"/>
      <c r="L48"/>
      <c r="M48"/>
      <c r="N48"/>
      <c r="O48"/>
      <c r="P48"/>
      <c r="Q48"/>
      <c r="R48"/>
      <c r="S48"/>
      <c r="T48"/>
      <c r="U48"/>
      <c r="V48"/>
      <c r="W48"/>
      <c r="X48"/>
      <c r="Y48"/>
    </row>
    <row r="49" spans="5:25">
      <c r="E49"/>
      <c r="F49"/>
      <c r="G49"/>
      <c r="H49"/>
      <c r="I49"/>
      <c r="J49"/>
      <c r="K49" s="81"/>
      <c r="L49"/>
      <c r="M49"/>
      <c r="N49"/>
      <c r="O49"/>
      <c r="P49"/>
      <c r="Q49"/>
      <c r="R49"/>
      <c r="S49"/>
      <c r="T49"/>
      <c r="U49"/>
      <c r="V49"/>
      <c r="W49"/>
      <c r="X49"/>
      <c r="Y49"/>
    </row>
    <row r="50" spans="5:25">
      <c r="E50"/>
      <c r="F50"/>
      <c r="G50"/>
      <c r="H50"/>
      <c r="I50"/>
      <c r="J50"/>
      <c r="K50" s="81"/>
      <c r="L50"/>
      <c r="M50"/>
      <c r="N50"/>
      <c r="O50"/>
      <c r="P50"/>
      <c r="Q50"/>
      <c r="R50"/>
      <c r="S50"/>
      <c r="T50"/>
      <c r="U50"/>
      <c r="V50"/>
      <c r="W50"/>
      <c r="X50"/>
      <c r="Y50"/>
    </row>
    <row r="51" spans="5:25">
      <c r="E51"/>
      <c r="F51"/>
      <c r="G51"/>
      <c r="H51"/>
      <c r="I51"/>
      <c r="J51"/>
      <c r="K51" s="81"/>
      <c r="L51"/>
      <c r="M51"/>
      <c r="N51"/>
      <c r="O51"/>
      <c r="P51"/>
      <c r="Q51"/>
      <c r="R51"/>
      <c r="S51"/>
      <c r="T51"/>
      <c r="U51"/>
      <c r="V51"/>
      <c r="W51"/>
      <c r="X51"/>
      <c r="Y51"/>
    </row>
    <row r="52" spans="5:25">
      <c r="E52"/>
      <c r="F52"/>
      <c r="G52"/>
      <c r="H52"/>
      <c r="I52"/>
      <c r="J52"/>
      <c r="K52" s="81"/>
      <c r="L52"/>
      <c r="M52"/>
      <c r="N52"/>
      <c r="O52"/>
      <c r="P52"/>
      <c r="Q52"/>
      <c r="R52"/>
      <c r="S52"/>
      <c r="T52"/>
      <c r="U52"/>
      <c r="V52"/>
      <c r="W52"/>
      <c r="X52"/>
      <c r="Y52"/>
    </row>
    <row r="53" spans="5:25">
      <c r="E53"/>
      <c r="F53"/>
      <c r="G53"/>
      <c r="H53"/>
      <c r="I53"/>
      <c r="J53"/>
      <c r="K53" s="81"/>
      <c r="L53"/>
      <c r="M53"/>
      <c r="N53"/>
      <c r="O53"/>
      <c r="P53"/>
      <c r="Q53"/>
      <c r="R53"/>
      <c r="S53"/>
      <c r="T53"/>
      <c r="U53"/>
      <c r="V53"/>
      <c r="W53"/>
      <c r="X53"/>
      <c r="Y53"/>
    </row>
    <row r="54" spans="5:25">
      <c r="E54"/>
      <c r="F54"/>
      <c r="G54"/>
      <c r="H54"/>
      <c r="I54"/>
      <c r="J54"/>
      <c r="K54" s="81"/>
      <c r="L54"/>
      <c r="M54"/>
      <c r="N54"/>
      <c r="O54"/>
      <c r="P54"/>
      <c r="Q54"/>
      <c r="R54"/>
      <c r="S54"/>
      <c r="T54"/>
      <c r="U54"/>
      <c r="V54"/>
      <c r="W54"/>
      <c r="X54"/>
      <c r="Y54"/>
    </row>
    <row r="55" spans="5:25">
      <c r="E55"/>
      <c r="F55"/>
      <c r="G55"/>
      <c r="H55"/>
      <c r="I55"/>
      <c r="J55"/>
      <c r="K55" s="81"/>
      <c r="L55"/>
      <c r="M55"/>
      <c r="N55"/>
      <c r="O55"/>
      <c r="P55"/>
      <c r="Q55"/>
      <c r="R55"/>
      <c r="S55"/>
      <c r="T55"/>
      <c r="U55"/>
      <c r="V55"/>
      <c r="W55"/>
      <c r="X55"/>
      <c r="Y55"/>
    </row>
    <row r="56" spans="5:25">
      <c r="E56"/>
      <c r="F56"/>
      <c r="G56"/>
      <c r="H56"/>
      <c r="I56"/>
      <c r="J56"/>
      <c r="K56" s="81"/>
      <c r="L56"/>
      <c r="M56"/>
      <c r="N56"/>
      <c r="O56"/>
      <c r="P56"/>
      <c r="Q56"/>
      <c r="R56"/>
      <c r="S56"/>
      <c r="T56"/>
      <c r="U56"/>
      <c r="V56"/>
      <c r="W56"/>
      <c r="X56"/>
      <c r="Y56"/>
    </row>
    <row r="57" spans="5:25">
      <c r="E57"/>
      <c r="F57"/>
      <c r="G57"/>
      <c r="H57"/>
      <c r="I57"/>
      <c r="J57"/>
      <c r="K57" s="81"/>
      <c r="L57"/>
      <c r="M57"/>
      <c r="N57"/>
      <c r="O57"/>
      <c r="P57"/>
      <c r="Q57"/>
      <c r="R57"/>
      <c r="S57"/>
      <c r="T57"/>
      <c r="U57"/>
      <c r="V57"/>
      <c r="W57"/>
      <c r="X57"/>
      <c r="Y57"/>
    </row>
    <row r="58" spans="5:25">
      <c r="E58"/>
      <c r="F58"/>
      <c r="G58"/>
      <c r="H58"/>
      <c r="I58"/>
      <c r="J58"/>
      <c r="K58" s="81"/>
      <c r="L58"/>
      <c r="M58"/>
      <c r="N58"/>
      <c r="O58"/>
      <c r="P58"/>
      <c r="Q58"/>
      <c r="R58"/>
      <c r="S58"/>
      <c r="T58"/>
      <c r="U58"/>
      <c r="V58"/>
      <c r="W58"/>
      <c r="X58"/>
      <c r="Y58"/>
    </row>
    <row r="59" spans="5:25">
      <c r="E59"/>
      <c r="F59"/>
      <c r="G59"/>
      <c r="H59"/>
      <c r="I59"/>
      <c r="J59"/>
      <c r="K59" s="81"/>
      <c r="L59"/>
      <c r="M59"/>
      <c r="N59"/>
      <c r="O59"/>
      <c r="P59"/>
      <c r="Q59"/>
      <c r="R59"/>
      <c r="S59"/>
      <c r="T59"/>
      <c r="U59"/>
      <c r="V59"/>
      <c r="W59"/>
      <c r="X59"/>
      <c r="Y59"/>
    </row>
    <row r="60" spans="5:25">
      <c r="E60"/>
      <c r="F60"/>
      <c r="G60"/>
      <c r="H60"/>
      <c r="I60"/>
      <c r="J60"/>
      <c r="K60" s="81"/>
      <c r="L60"/>
      <c r="M60"/>
      <c r="N60"/>
      <c r="O60"/>
      <c r="P60"/>
      <c r="Q60"/>
      <c r="R60"/>
      <c r="S60"/>
      <c r="T60"/>
      <c r="U60"/>
      <c r="V60"/>
      <c r="W60"/>
      <c r="X60"/>
      <c r="Y60"/>
    </row>
    <row r="61" spans="5:25">
      <c r="E61"/>
      <c r="F61"/>
      <c r="G61"/>
      <c r="H61"/>
      <c r="I61"/>
      <c r="J61"/>
      <c r="K61" s="81"/>
      <c r="L61"/>
      <c r="M61"/>
      <c r="N61"/>
      <c r="O61"/>
      <c r="P61"/>
      <c r="Q61"/>
      <c r="R61"/>
      <c r="S61"/>
      <c r="T61"/>
      <c r="U61"/>
      <c r="V61"/>
      <c r="W61"/>
      <c r="X61"/>
      <c r="Y61"/>
    </row>
    <row r="62" spans="5:25">
      <c r="E62"/>
      <c r="F62"/>
      <c r="G62"/>
      <c r="H62"/>
      <c r="I62"/>
      <c r="J62"/>
      <c r="K62" s="81"/>
      <c r="L62"/>
      <c r="M62"/>
      <c r="N62"/>
      <c r="O62"/>
      <c r="P62"/>
      <c r="Q62"/>
      <c r="R62"/>
      <c r="S62"/>
      <c r="T62"/>
      <c r="U62"/>
      <c r="V62"/>
      <c r="W62"/>
      <c r="X62"/>
      <c r="Y62"/>
    </row>
    <row r="63" spans="5:25">
      <c r="E63" s="82"/>
      <c r="F63" s="82"/>
      <c r="G63" s="82"/>
      <c r="H63" s="83"/>
      <c r="I63" s="83"/>
      <c r="J63" s="83"/>
      <c r="K63" s="81"/>
      <c r="L63"/>
      <c r="M63"/>
      <c r="N63"/>
      <c r="O63"/>
      <c r="P63"/>
      <c r="Q63"/>
      <c r="R63"/>
      <c r="S63"/>
      <c r="T63"/>
      <c r="U63"/>
      <c r="V63"/>
      <c r="W63"/>
      <c r="X63"/>
      <c r="Y63"/>
    </row>
    <row r="64" spans="5:25">
      <c r="E64" s="84"/>
      <c r="F64" s="84"/>
      <c r="G64" s="84"/>
      <c r="H64" s="85"/>
      <c r="I64" s="85"/>
      <c r="J64" s="85"/>
      <c r="L64"/>
      <c r="M64"/>
      <c r="N64"/>
      <c r="O64"/>
      <c r="P64"/>
      <c r="Q64"/>
      <c r="R64"/>
      <c r="S64"/>
      <c r="T64"/>
      <c r="U64"/>
      <c r="V64"/>
      <c r="W64"/>
      <c r="X64"/>
      <c r="Y64"/>
    </row>
    <row r="65" spans="5:25">
      <c r="E65" s="84"/>
      <c r="F65" s="84"/>
      <c r="G65" s="84"/>
      <c r="H65" s="85"/>
      <c r="I65" s="85"/>
      <c r="J65" s="85"/>
      <c r="L65"/>
      <c r="M65"/>
      <c r="N65"/>
      <c r="O65"/>
      <c r="P65"/>
      <c r="Q65"/>
      <c r="R65"/>
      <c r="S65"/>
      <c r="T65"/>
      <c r="U65"/>
      <c r="V65"/>
      <c r="W65"/>
      <c r="X65"/>
      <c r="Y65"/>
    </row>
    <row r="66" spans="5:25">
      <c r="E66" s="84"/>
      <c r="F66" s="84"/>
      <c r="G66" s="84"/>
      <c r="H66" s="85"/>
      <c r="I66" s="85"/>
      <c r="J66" s="85"/>
      <c r="L66"/>
      <c r="M66"/>
      <c r="N66"/>
      <c r="O66"/>
      <c r="P66"/>
      <c r="Q66"/>
      <c r="R66"/>
      <c r="S66"/>
      <c r="T66"/>
      <c r="U66"/>
      <c r="V66"/>
      <c r="W66"/>
      <c r="X66"/>
      <c r="Y66"/>
    </row>
    <row r="67" spans="5:25">
      <c r="E67" s="84"/>
      <c r="F67" s="84"/>
      <c r="G67" s="84"/>
      <c r="H67" s="85"/>
      <c r="I67" s="85"/>
      <c r="J67" s="85"/>
      <c r="L67"/>
      <c r="M67"/>
      <c r="N67"/>
      <c r="O67"/>
      <c r="P67"/>
      <c r="Q67"/>
      <c r="R67"/>
      <c r="S67"/>
      <c r="T67"/>
      <c r="U67"/>
      <c r="V67"/>
      <c r="W67"/>
      <c r="X67"/>
      <c r="Y67"/>
    </row>
    <row r="68" spans="5:25">
      <c r="E68" s="84"/>
      <c r="F68" s="84"/>
      <c r="G68" s="84"/>
      <c r="H68" s="85"/>
      <c r="I68" s="85"/>
      <c r="J68" s="85"/>
      <c r="L68"/>
      <c r="M68"/>
      <c r="N68"/>
      <c r="O68"/>
      <c r="P68"/>
      <c r="Q68"/>
      <c r="R68"/>
      <c r="S68"/>
      <c r="T68"/>
      <c r="U68"/>
      <c r="V68"/>
      <c r="W68"/>
      <c r="X68"/>
      <c r="Y68"/>
    </row>
    <row r="69" spans="5:25">
      <c r="E69"/>
      <c r="F69"/>
      <c r="G69"/>
      <c r="L69"/>
      <c r="M69"/>
      <c r="N69"/>
      <c r="O69"/>
      <c r="P69"/>
      <c r="Q69"/>
      <c r="R69"/>
      <c r="S69"/>
      <c r="T69"/>
      <c r="U69"/>
      <c r="V69"/>
      <c r="W69"/>
      <c r="X69"/>
      <c r="Y69"/>
    </row>
    <row r="70" spans="5:25">
      <c r="E70"/>
      <c r="F70"/>
      <c r="G70"/>
      <c r="L70"/>
      <c r="M70"/>
      <c r="N70"/>
      <c r="O70"/>
      <c r="P70"/>
      <c r="Q70"/>
      <c r="R70"/>
      <c r="S70"/>
      <c r="T70"/>
      <c r="U70"/>
      <c r="V70"/>
      <c r="W70"/>
      <c r="X70"/>
      <c r="Y70"/>
    </row>
    <row r="71" spans="5:25">
      <c r="E71"/>
      <c r="F71"/>
      <c r="G71"/>
      <c r="L71"/>
      <c r="M71"/>
      <c r="N71"/>
      <c r="O71"/>
      <c r="P71"/>
      <c r="Q71"/>
      <c r="R71"/>
      <c r="S71"/>
      <c r="T71"/>
      <c r="U71"/>
      <c r="V71"/>
      <c r="W71"/>
      <c r="X71"/>
      <c r="Y71"/>
    </row>
    <row r="72" spans="5:25">
      <c r="E72"/>
      <c r="F72"/>
      <c r="G72"/>
      <c r="L72"/>
      <c r="M72"/>
      <c r="N72"/>
      <c r="O72"/>
      <c r="P72"/>
      <c r="Q72"/>
      <c r="R72"/>
      <c r="S72"/>
      <c r="T72"/>
      <c r="U72"/>
      <c r="V72"/>
      <c r="W72"/>
      <c r="X72"/>
      <c r="Y72"/>
    </row>
    <row r="73" spans="5:25">
      <c r="E73"/>
      <c r="F73"/>
      <c r="G73"/>
      <c r="L73"/>
      <c r="M73"/>
      <c r="N73"/>
      <c r="O73"/>
      <c r="P73"/>
      <c r="Q73"/>
      <c r="R73"/>
      <c r="S73"/>
      <c r="T73"/>
      <c r="U73"/>
      <c r="V73"/>
      <c r="W73"/>
      <c r="X73"/>
      <c r="Y73"/>
    </row>
    <row r="74" spans="5:25">
      <c r="E74"/>
      <c r="F74"/>
      <c r="G74"/>
      <c r="L74"/>
      <c r="M74"/>
      <c r="N74"/>
      <c r="O74"/>
      <c r="P74"/>
      <c r="Q74"/>
      <c r="R74"/>
      <c r="S74"/>
      <c r="T74"/>
      <c r="U74"/>
      <c r="V74"/>
      <c r="W74"/>
      <c r="X74"/>
      <c r="Y74"/>
    </row>
    <row r="75" spans="5:25">
      <c r="E75"/>
      <c r="F75"/>
      <c r="G75"/>
      <c r="L75"/>
      <c r="M75"/>
      <c r="N75"/>
      <c r="O75"/>
      <c r="P75"/>
      <c r="Q75"/>
      <c r="R75"/>
      <c r="S75"/>
      <c r="T75"/>
      <c r="U75"/>
      <c r="V75"/>
      <c r="W75"/>
      <c r="X75"/>
      <c r="Y75"/>
    </row>
    <row r="76" spans="5:25">
      <c r="E76"/>
      <c r="F76"/>
      <c r="G76"/>
      <c r="L76"/>
      <c r="M76"/>
      <c r="N76"/>
      <c r="O76"/>
      <c r="P76"/>
      <c r="Q76"/>
      <c r="R76"/>
      <c r="S76"/>
      <c r="T76"/>
      <c r="U76"/>
      <c r="V76"/>
      <c r="W76"/>
      <c r="X76"/>
      <c r="Y76"/>
    </row>
    <row r="77" spans="5:25">
      <c r="E77"/>
      <c r="F77"/>
      <c r="G77"/>
      <c r="L77"/>
      <c r="M77"/>
      <c r="N77"/>
    </row>
    <row r="78" spans="5:25">
      <c r="E78"/>
      <c r="F78"/>
      <c r="G78"/>
      <c r="L78"/>
      <c r="M78"/>
      <c r="N78"/>
    </row>
    <row r="79" spans="5:25">
      <c r="E79"/>
      <c r="F79"/>
      <c r="G79"/>
      <c r="L79"/>
      <c r="M79"/>
      <c r="N79"/>
    </row>
    <row r="80" spans="5:25">
      <c r="E80"/>
      <c r="F80"/>
      <c r="G80"/>
      <c r="L80"/>
      <c r="M80"/>
      <c r="N80"/>
    </row>
    <row r="81" spans="5:14">
      <c r="E81"/>
      <c r="F81"/>
      <c r="G81"/>
      <c r="L81"/>
      <c r="M81"/>
      <c r="N81"/>
    </row>
    <row r="82" spans="5:14">
      <c r="E82"/>
      <c r="F82"/>
      <c r="G82"/>
      <c r="L82"/>
      <c r="M82"/>
      <c r="N82"/>
    </row>
    <row r="83" spans="5:14">
      <c r="E83"/>
      <c r="F83"/>
      <c r="G83"/>
      <c r="L83"/>
      <c r="M83"/>
      <c r="N83"/>
    </row>
    <row r="84" spans="5:14">
      <c r="E84"/>
      <c r="F84"/>
      <c r="G84"/>
    </row>
    <row r="85" spans="5:14">
      <c r="E85"/>
    </row>
    <row r="86" spans="5:14">
      <c r="E86"/>
    </row>
    <row r="87" spans="5:14">
      <c r="E87"/>
    </row>
    <row r="88" spans="5:14">
      <c r="E88"/>
    </row>
    <row r="89" spans="5:14">
      <c r="E89"/>
    </row>
    <row r="90" spans="5:14">
      <c r="E90"/>
    </row>
    <row r="91" spans="5:14">
      <c r="E91"/>
    </row>
    <row r="92" spans="5:14">
      <c r="E92"/>
    </row>
    <row r="93" spans="5:14">
      <c r="E93"/>
    </row>
    <row r="94" spans="5:14">
      <c r="E94"/>
    </row>
    <row r="95" spans="5:14">
      <c r="E95"/>
    </row>
    <row r="96" spans="5:14">
      <c r="E96"/>
    </row>
    <row r="97" spans="5:5">
      <c r="E97"/>
    </row>
    <row r="98" spans="5:5">
      <c r="E98"/>
    </row>
    <row r="99" spans="5:5">
      <c r="E99"/>
    </row>
    <row r="100" spans="5:5">
      <c r="E100"/>
    </row>
    <row r="101" spans="5:5">
      <c r="E101"/>
    </row>
    <row r="102" spans="5:5">
      <c r="E102"/>
    </row>
    <row r="103" spans="5:5">
      <c r="E103"/>
    </row>
    <row r="104" spans="5:5">
      <c r="E104"/>
    </row>
    <row r="105" spans="5:5">
      <c r="E105"/>
    </row>
    <row r="106" spans="5:5">
      <c r="E106"/>
    </row>
    <row r="107" spans="5:5">
      <c r="E107"/>
    </row>
    <row r="108" spans="5:5">
      <c r="E108"/>
    </row>
    <row r="109" spans="5:5">
      <c r="E109"/>
    </row>
    <row r="110" spans="5:5">
      <c r="E110"/>
    </row>
    <row r="111" spans="5:5">
      <c r="E111"/>
    </row>
    <row r="112" spans="5:5">
      <c r="E112"/>
    </row>
    <row r="113" spans="5:5">
      <c r="E113"/>
    </row>
    <row r="114" spans="5:5">
      <c r="E114"/>
    </row>
    <row r="115" spans="5:5">
      <c r="E115"/>
    </row>
    <row r="116" spans="5:5">
      <c r="E116"/>
    </row>
    <row r="117" spans="5:5">
      <c r="E117"/>
    </row>
    <row r="118" spans="5:5">
      <c r="E118"/>
    </row>
    <row r="119" spans="5:5">
      <c r="E119"/>
    </row>
    <row r="120" spans="5:5">
      <c r="E120"/>
    </row>
    <row r="121" spans="5:5">
      <c r="E121"/>
    </row>
    <row r="122" spans="5:5">
      <c r="E122"/>
    </row>
    <row r="123" spans="5:5">
      <c r="E123"/>
    </row>
    <row r="124" spans="5:5">
      <c r="E124"/>
    </row>
    <row r="125" spans="5:5">
      <c r="E125"/>
    </row>
    <row r="126" spans="5:5">
      <c r="E126"/>
    </row>
    <row r="127" spans="5:5">
      <c r="E127"/>
    </row>
    <row r="128" spans="5:5">
      <c r="E128"/>
    </row>
    <row r="129" spans="5:5">
      <c r="E129"/>
    </row>
    <row r="130" spans="5:5">
      <c r="E130"/>
    </row>
    <row r="131" spans="5:5">
      <c r="E131"/>
    </row>
    <row r="132" spans="5:5">
      <c r="E132"/>
    </row>
    <row r="133" spans="5:5">
      <c r="E133"/>
    </row>
    <row r="134" spans="5:5">
      <c r="E134"/>
    </row>
    <row r="135" spans="5:5">
      <c r="E135"/>
    </row>
    <row r="136" spans="5:5">
      <c r="E136"/>
    </row>
    <row r="137" spans="5:5">
      <c r="E137"/>
    </row>
    <row r="138" spans="5:5">
      <c r="E138"/>
    </row>
    <row r="139" spans="5:5">
      <c r="E139"/>
    </row>
    <row r="140" spans="5:5">
      <c r="E140"/>
    </row>
    <row r="141" spans="5:5">
      <c r="E141"/>
    </row>
    <row r="142" spans="5:5">
      <c r="E142"/>
    </row>
    <row r="143" spans="5:5">
      <c r="E143"/>
    </row>
    <row r="144" spans="5:5">
      <c r="E144"/>
    </row>
    <row r="145" spans="5:5">
      <c r="E145"/>
    </row>
    <row r="146" spans="5:5">
      <c r="E146"/>
    </row>
    <row r="147" spans="5:5">
      <c r="E147"/>
    </row>
    <row r="148" spans="5:5">
      <c r="E148"/>
    </row>
    <row r="149" spans="5:5">
      <c r="E149"/>
    </row>
    <row r="150" spans="5:5">
      <c r="E150"/>
    </row>
    <row r="151" spans="5:5">
      <c r="E151"/>
    </row>
    <row r="152" spans="5:5">
      <c r="E152"/>
    </row>
    <row r="153" spans="5:5">
      <c r="E153"/>
    </row>
    <row r="154" spans="5:5">
      <c r="E154"/>
    </row>
    <row r="155" spans="5:5">
      <c r="E155"/>
    </row>
    <row r="156" spans="5:5">
      <c r="E156"/>
    </row>
    <row r="157" spans="5:5">
      <c r="E157"/>
    </row>
    <row r="158" spans="5:5">
      <c r="E158"/>
    </row>
    <row r="159" spans="5:5">
      <c r="E159"/>
    </row>
    <row r="160" spans="5:5">
      <c r="E160"/>
    </row>
    <row r="161" spans="5:5">
      <c r="E161"/>
    </row>
    <row r="162" spans="5:5">
      <c r="E162"/>
    </row>
    <row r="163" spans="5:5">
      <c r="E163"/>
    </row>
    <row r="164" spans="5:5">
      <c r="E164"/>
    </row>
    <row r="165" spans="5:5">
      <c r="E165"/>
    </row>
    <row r="166" spans="5:5">
      <c r="E166"/>
    </row>
    <row r="167" spans="5:5">
      <c r="E167"/>
    </row>
    <row r="168" spans="5:5">
      <c r="E168"/>
    </row>
    <row r="169" spans="5:5">
      <c r="E169"/>
    </row>
    <row r="170" spans="5:5">
      <c r="E170"/>
    </row>
    <row r="171" spans="5:5">
      <c r="E171"/>
    </row>
    <row r="172" spans="5:5">
      <c r="E172"/>
    </row>
    <row r="173" spans="5:5">
      <c r="E173"/>
    </row>
    <row r="174" spans="5:5">
      <c r="E174"/>
    </row>
    <row r="175" spans="5:5">
      <c r="E175"/>
    </row>
    <row r="176" spans="5:5">
      <c r="E176"/>
    </row>
    <row r="177" spans="5:5">
      <c r="E177"/>
    </row>
    <row r="178" spans="5:5">
      <c r="E178"/>
    </row>
    <row r="179" spans="5:5">
      <c r="E179"/>
    </row>
    <row r="180" spans="5:5">
      <c r="E180"/>
    </row>
    <row r="181" spans="5:5">
      <c r="E181"/>
    </row>
    <row r="182" spans="5:5">
      <c r="E182"/>
    </row>
    <row r="183" spans="5:5">
      <c r="E183"/>
    </row>
    <row r="184" spans="5:5">
      <c r="E184"/>
    </row>
    <row r="185" spans="5:5">
      <c r="E185"/>
    </row>
    <row r="186" spans="5:5">
      <c r="E186"/>
    </row>
    <row r="187" spans="5:5">
      <c r="E187"/>
    </row>
    <row r="188" spans="5:5">
      <c r="E188"/>
    </row>
    <row r="189" spans="5:5">
      <c r="E189"/>
    </row>
    <row r="190" spans="5:5">
      <c r="E190"/>
    </row>
    <row r="191" spans="5:5">
      <c r="E191"/>
    </row>
    <row r="192" spans="5:5">
      <c r="E192"/>
    </row>
    <row r="193" spans="5:5">
      <c r="E193"/>
    </row>
    <row r="194" spans="5:5">
      <c r="E194"/>
    </row>
    <row r="195" spans="5:5">
      <c r="E195"/>
    </row>
    <row r="196" spans="5:5">
      <c r="E196"/>
    </row>
    <row r="197" spans="5:5">
      <c r="E197"/>
    </row>
    <row r="198" spans="5:5">
      <c r="E198"/>
    </row>
    <row r="199" spans="5:5">
      <c r="E199"/>
    </row>
    <row r="200" spans="5:5">
      <c r="E200"/>
    </row>
    <row r="201" spans="5:5">
      <c r="E201"/>
    </row>
    <row r="202" spans="5:5">
      <c r="E202"/>
    </row>
    <row r="203" spans="5:5">
      <c r="E203"/>
    </row>
    <row r="204" spans="5:5">
      <c r="E204"/>
    </row>
    <row r="205" spans="5:5">
      <c r="E205"/>
    </row>
    <row r="206" spans="5:5">
      <c r="E206"/>
    </row>
    <row r="207" spans="5:5">
      <c r="E207"/>
    </row>
    <row r="208" spans="5:5">
      <c r="E208"/>
    </row>
    <row r="209" spans="5:5">
      <c r="E209"/>
    </row>
    <row r="210" spans="5:5">
      <c r="E210"/>
    </row>
    <row r="211" spans="5:5">
      <c r="E211"/>
    </row>
    <row r="212" spans="5:5">
      <c r="E212"/>
    </row>
    <row r="213" spans="5:5">
      <c r="E213"/>
    </row>
    <row r="214" spans="5:5">
      <c r="E214"/>
    </row>
    <row r="215" spans="5:5">
      <c r="E215"/>
    </row>
    <row r="216" spans="5:5">
      <c r="E216"/>
    </row>
    <row r="217" spans="5:5">
      <c r="E217"/>
    </row>
    <row r="218" spans="5:5">
      <c r="E218"/>
    </row>
    <row r="219" spans="5:5">
      <c r="E219"/>
    </row>
    <row r="220" spans="5:5">
      <c r="E220"/>
    </row>
    <row r="221" spans="5:5">
      <c r="E221"/>
    </row>
    <row r="222" spans="5:5">
      <c r="E222"/>
    </row>
    <row r="223" spans="5:5">
      <c r="E223"/>
    </row>
    <row r="224" spans="5:5">
      <c r="E224"/>
    </row>
    <row r="225" spans="5:5">
      <c r="E225"/>
    </row>
    <row r="226" spans="5:5">
      <c r="E226"/>
    </row>
    <row r="227" spans="5:5">
      <c r="E227"/>
    </row>
    <row r="228" spans="5:5">
      <c r="E228"/>
    </row>
    <row r="229" spans="5:5">
      <c r="E229"/>
    </row>
    <row r="230" spans="5:5">
      <c r="E230"/>
    </row>
    <row r="231" spans="5:5">
      <c r="E231"/>
    </row>
    <row r="232" spans="5:5">
      <c r="E232"/>
    </row>
    <row r="233" spans="5:5">
      <c r="E233"/>
    </row>
    <row r="234" spans="5:5">
      <c r="E234"/>
    </row>
    <row r="235" spans="5:5">
      <c r="E235"/>
    </row>
    <row r="236" spans="5:5">
      <c r="E236"/>
    </row>
    <row r="237" spans="5:5">
      <c r="E237"/>
    </row>
    <row r="238" spans="5:5">
      <c r="E238"/>
    </row>
    <row r="239" spans="5:5">
      <c r="E239"/>
    </row>
    <row r="240" spans="5:5">
      <c r="E240"/>
    </row>
    <row r="241" spans="5:5">
      <c r="E241"/>
    </row>
    <row r="242" spans="5:5">
      <c r="E242"/>
    </row>
    <row r="243" spans="5:5">
      <c r="E243"/>
    </row>
    <row r="244" spans="5:5">
      <c r="E244"/>
    </row>
    <row r="245" spans="5:5">
      <c r="E245"/>
    </row>
    <row r="246" spans="5:5">
      <c r="E246"/>
    </row>
    <row r="247" spans="5:5">
      <c r="E247"/>
    </row>
    <row r="248" spans="5:5">
      <c r="E248"/>
    </row>
    <row r="249" spans="5:5">
      <c r="E249"/>
    </row>
    <row r="250" spans="5:5">
      <c r="E250"/>
    </row>
    <row r="251" spans="5:5">
      <c r="E251"/>
    </row>
    <row r="252" spans="5:5">
      <c r="E252"/>
    </row>
    <row r="253" spans="5:5">
      <c r="E253"/>
    </row>
    <row r="254" spans="5:5">
      <c r="E254"/>
    </row>
    <row r="255" spans="5:5">
      <c r="E255"/>
    </row>
    <row r="256" spans="5:5">
      <c r="E256"/>
    </row>
    <row r="257" spans="5:5">
      <c r="E257"/>
    </row>
    <row r="258" spans="5:5">
      <c r="E258"/>
    </row>
    <row r="259" spans="5:5">
      <c r="E259"/>
    </row>
    <row r="260" spans="5:5">
      <c r="E260"/>
    </row>
    <row r="261" spans="5:5">
      <c r="E261"/>
    </row>
    <row r="262" spans="5:5">
      <c r="E262"/>
    </row>
    <row r="263" spans="5:5">
      <c r="E263"/>
    </row>
    <row r="264" spans="5:5">
      <c r="E264"/>
    </row>
    <row r="265" spans="5:5">
      <c r="E265"/>
    </row>
    <row r="266" spans="5:5">
      <c r="E266"/>
    </row>
    <row r="267" spans="5:5">
      <c r="E267"/>
    </row>
    <row r="268" spans="5:5">
      <c r="E268"/>
    </row>
    <row r="269" spans="5:5">
      <c r="E269"/>
    </row>
    <row r="270" spans="5:5">
      <c r="E270"/>
    </row>
    <row r="271" spans="5:5">
      <c r="E271"/>
    </row>
    <row r="272" spans="5:5">
      <c r="E272"/>
    </row>
    <row r="273" spans="5:5">
      <c r="E273"/>
    </row>
    <row r="274" spans="5:5">
      <c r="E274"/>
    </row>
    <row r="275" spans="5:5">
      <c r="E275"/>
    </row>
    <row r="276" spans="5:5">
      <c r="E276"/>
    </row>
    <row r="277" spans="5:5">
      <c r="E277"/>
    </row>
    <row r="278" spans="5:5">
      <c r="E278"/>
    </row>
    <row r="279" spans="5:5">
      <c r="E279"/>
    </row>
    <row r="280" spans="5:5">
      <c r="E280"/>
    </row>
    <row r="281" spans="5:5">
      <c r="E281"/>
    </row>
    <row r="282" spans="5:5">
      <c r="E282"/>
    </row>
    <row r="283" spans="5:5">
      <c r="E283"/>
    </row>
    <row r="284" spans="5:5">
      <c r="E284"/>
    </row>
    <row r="285" spans="5:5">
      <c r="E285"/>
    </row>
    <row r="286" spans="5:5">
      <c r="E286"/>
    </row>
    <row r="287" spans="5:5">
      <c r="E287"/>
    </row>
    <row r="288" spans="5:5">
      <c r="E288"/>
    </row>
    <row r="289" spans="5:5">
      <c r="E289"/>
    </row>
    <row r="290" spans="5:5">
      <c r="E290"/>
    </row>
    <row r="291" spans="5:5">
      <c r="E291"/>
    </row>
    <row r="292" spans="5:5">
      <c r="E292"/>
    </row>
    <row r="293" spans="5:5">
      <c r="E293"/>
    </row>
    <row r="294" spans="5:5">
      <c r="E294"/>
    </row>
    <row r="295" spans="5:5">
      <c r="E295"/>
    </row>
    <row r="296" spans="5:5">
      <c r="E296"/>
    </row>
    <row r="297" spans="5:5">
      <c r="E297"/>
    </row>
    <row r="298" spans="5:5">
      <c r="E298"/>
    </row>
    <row r="299" spans="5:5">
      <c r="E299"/>
    </row>
    <row r="300" spans="5:5">
      <c r="E300"/>
    </row>
    <row r="301" spans="5:5">
      <c r="E301"/>
    </row>
    <row r="302" spans="5:5">
      <c r="E302"/>
    </row>
    <row r="303" spans="5:5">
      <c r="E303"/>
    </row>
    <row r="304" spans="5:5">
      <c r="E304"/>
    </row>
    <row r="305" spans="5:5">
      <c r="E305"/>
    </row>
    <row r="306" spans="5:5">
      <c r="E306"/>
    </row>
    <row r="307" spans="5:5">
      <c r="E307"/>
    </row>
    <row r="308" spans="5:5">
      <c r="E308"/>
    </row>
    <row r="309" spans="5:5">
      <c r="E309"/>
    </row>
    <row r="310" spans="5:5">
      <c r="E310"/>
    </row>
    <row r="311" spans="5:5">
      <c r="E311"/>
    </row>
    <row r="312" spans="5:5">
      <c r="E312"/>
    </row>
    <row r="313" spans="5:5">
      <c r="E313"/>
    </row>
    <row r="314" spans="5:5">
      <c r="E314"/>
    </row>
    <row r="315" spans="5:5">
      <c r="E315"/>
    </row>
    <row r="316" spans="5:5">
      <c r="E316"/>
    </row>
    <row r="317" spans="5:5">
      <c r="E317"/>
    </row>
    <row r="318" spans="5:5">
      <c r="E318"/>
    </row>
    <row r="319" spans="5:5">
      <c r="E319"/>
    </row>
    <row r="320" spans="5:5">
      <c r="E320"/>
    </row>
    <row r="321" spans="5:5">
      <c r="E321"/>
    </row>
    <row r="322" spans="5:5">
      <c r="E322"/>
    </row>
    <row r="323" spans="5:5">
      <c r="E323"/>
    </row>
    <row r="324" spans="5:5">
      <c r="E324"/>
    </row>
    <row r="325" spans="5:5">
      <c r="E325"/>
    </row>
    <row r="326" spans="5:5">
      <c r="E326"/>
    </row>
    <row r="327" spans="5:5">
      <c r="E327"/>
    </row>
    <row r="328" spans="5:5">
      <c r="E328"/>
    </row>
    <row r="329" spans="5:5">
      <c r="E329"/>
    </row>
    <row r="330" spans="5:5">
      <c r="E330"/>
    </row>
    <row r="331" spans="5:5">
      <c r="E331"/>
    </row>
    <row r="332" spans="5:5">
      <c r="E332"/>
    </row>
    <row r="333" spans="5:5">
      <c r="E333"/>
    </row>
    <row r="334" spans="5:5">
      <c r="E334"/>
    </row>
    <row r="335" spans="5:5">
      <c r="E335"/>
    </row>
    <row r="336" spans="5:5">
      <c r="E336"/>
    </row>
    <row r="337" spans="5:5">
      <c r="E337"/>
    </row>
    <row r="338" spans="5:5">
      <c r="E338"/>
    </row>
    <row r="339" spans="5:5">
      <c r="E339"/>
    </row>
    <row r="340" spans="5:5">
      <c r="E340"/>
    </row>
    <row r="341" spans="5:5">
      <c r="E341"/>
    </row>
    <row r="342" spans="5:5">
      <c r="E342"/>
    </row>
    <row r="343" spans="5:5">
      <c r="E343"/>
    </row>
    <row r="344" spans="5:5">
      <c r="E344"/>
    </row>
    <row r="345" spans="5:5">
      <c r="E345"/>
    </row>
    <row r="346" spans="5:5">
      <c r="E346"/>
    </row>
    <row r="347" spans="5:5">
      <c r="E347"/>
    </row>
    <row r="348" spans="5:5">
      <c r="E348"/>
    </row>
    <row r="349" spans="5:5">
      <c r="E349"/>
    </row>
    <row r="350" spans="5:5">
      <c r="E350"/>
    </row>
    <row r="351" spans="5:5">
      <c r="E351"/>
    </row>
    <row r="352" spans="5:5">
      <c r="E352"/>
    </row>
    <row r="353" spans="5:5">
      <c r="E353"/>
    </row>
    <row r="354" spans="5:5">
      <c r="E354"/>
    </row>
    <row r="355" spans="5:5">
      <c r="E355"/>
    </row>
  </sheetData>
  <sheetProtection password="E90B" sheet="1" objects="1" scenarios="1"/>
  <conditionalFormatting sqref="H4">
    <cfRule type="expression" dxfId="304" priority="6">
      <formula>IF(H4&lt;0,TRUE,FALSE)</formula>
    </cfRule>
  </conditionalFormatting>
  <conditionalFormatting sqref="N4">
    <cfRule type="expression" dxfId="303" priority="2">
      <formula>IF(N4&lt;0,TRUE,FALSE)</formula>
    </cfRule>
  </conditionalFormatting>
  <dataValidations count="2">
    <dataValidation type="list" showInputMessage="1" showErrorMessage="1" sqref="Q8:R8">
      <formula1>DefineList</formula1>
    </dataValidation>
    <dataValidation type="list" showInputMessage="1" showErrorMessage="1" sqref="T8">
      <formula1>MonthList</formula1>
    </dataValidation>
  </dataValidations>
  <pageMargins left="0.7" right="0.7" top="0.75" bottom="0.75" header="0.3" footer="0.3"/>
  <pageSetup orientation="portrait" r:id="rId3"/>
  <drawing r:id="rId4"/>
  <extLst>
    <ext xmlns:x14="http://schemas.microsoft.com/office/spreadsheetml/2009/9/main" uri="{78C0D931-6437-407d-A8EE-F0AAD7539E65}">
      <x14:conditionalFormattings>
        <x14:conditionalFormatting xmlns:xm="http://schemas.microsoft.com/office/excel/2006/main">
          <x14:cfRule type="iconSet" priority="11" id="{C658A382-918A-4F61-85DA-B350E975B996}">
            <x14:iconSet iconSet="3Triangles">
              <x14:cfvo type="percent">
                <xm:f>0</xm:f>
              </x14:cfvo>
              <x14:cfvo type="num">
                <xm:f>0</xm:f>
              </x14:cfvo>
              <x14:cfvo type="num" gte="0">
                <xm:f>0</xm:f>
              </x14:cfvo>
            </x14:iconSet>
          </x14:cfRule>
          <xm:sqref>M3</xm:sqref>
        </x14:conditionalFormatting>
        <x14:conditionalFormatting xmlns:xm="http://schemas.microsoft.com/office/excel/2006/main">
          <x14:cfRule type="iconSet" priority="10" id="{5C26921F-1B12-474C-AF58-BB9BEB3DE505}">
            <x14:iconSet iconSet="3Symbols" custom="1">
              <x14:cfvo type="percent">
                <xm:f>0</xm:f>
              </x14:cfvo>
              <x14:cfvo type="num">
                <xm:f>0</xm:f>
              </x14:cfvo>
              <x14:cfvo type="num" gte="0">
                <xm:f>0</xm:f>
              </x14:cfvo>
              <x14:cfIcon iconSet="3Symbols" iconId="0"/>
              <x14:cfIcon iconSet="3Symbols" iconId="2"/>
              <x14:cfIcon iconSet="3Symbols" iconId="1"/>
            </x14:iconSet>
          </x14:cfRule>
          <xm:sqref>H4</xm:sqref>
        </x14:conditionalFormatting>
        <x14:conditionalFormatting xmlns:xm="http://schemas.microsoft.com/office/excel/2006/main">
          <x14:cfRule type="iconSet" priority="3" id="{7D8C4CE3-FAB6-40DD-A60A-E3B0789D9F8F}">
            <x14:iconSet iconSet="3Symbols" custom="1">
              <x14:cfvo type="percent">
                <xm:f>0</xm:f>
              </x14:cfvo>
              <x14:cfvo type="num">
                <xm:f>0</xm:f>
              </x14:cfvo>
              <x14:cfvo type="num" gte="0">
                <xm:f>0</xm:f>
              </x14:cfvo>
              <x14:cfIcon iconSet="3Symbols" iconId="0"/>
              <x14:cfIcon iconSet="3Symbols" iconId="2"/>
              <x14:cfIcon iconSet="3Symbols" iconId="1"/>
            </x14:iconSet>
          </x14:cfRule>
          <xm:sqref>N4</xm:sqref>
        </x14:conditionalFormatting>
        <x14:conditionalFormatting xmlns:xm="http://schemas.microsoft.com/office/excel/2006/main">
          <x14:cfRule type="iconSet" priority="1" id="{78C3D7E5-9D7A-45EA-BAB0-43DDA6CA4541}">
            <x14:iconSet iconSet="3Triangles">
              <x14:cfvo type="percent">
                <xm:f>0</xm:f>
              </x14:cfvo>
              <x14:cfvo type="num">
                <xm:f>0</xm:f>
              </x14:cfvo>
              <x14:cfvo type="num" gte="0">
                <xm:f>0</xm:f>
              </x14:cfvo>
            </x14:iconSet>
          </x14:cfRule>
          <xm:sqref>N2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7" tint="0.59999389629810485"/>
  </sheetPr>
  <dimension ref="A1:BQ197"/>
  <sheetViews>
    <sheetView zoomScale="80" zoomScaleNormal="80" workbookViewId="0">
      <pane xSplit="8" ySplit="2" topLeftCell="I3" activePane="bottomRight" state="frozen"/>
      <selection activeCell="A5" sqref="A5"/>
      <selection pane="topRight" activeCell="A5" sqref="A5"/>
      <selection pane="bottomLeft" activeCell="A5" sqref="A5"/>
      <selection pane="bottomRight" activeCell="A5" sqref="A5"/>
    </sheetView>
  </sheetViews>
  <sheetFormatPr defaultRowHeight="15"/>
  <cols>
    <col min="1" max="1" width="13.140625" style="102" customWidth="1"/>
    <col min="2" max="2" width="24.7109375" customWidth="1"/>
    <col min="3" max="3" width="10.28515625" bestFit="1" customWidth="1"/>
    <col min="4" max="4" width="12.28515625" customWidth="1"/>
    <col min="6" max="6" width="9.7109375" customWidth="1"/>
    <col min="7" max="7" width="10.28515625" customWidth="1"/>
    <col min="8" max="8" width="7.42578125" customWidth="1"/>
    <col min="9" max="69" width="13.7109375" customWidth="1"/>
  </cols>
  <sheetData>
    <row r="1" spans="1:69">
      <c r="A1" s="145"/>
      <c r="G1" s="145" t="s">
        <v>233</v>
      </c>
      <c r="H1" s="146" t="s">
        <v>234</v>
      </c>
      <c r="I1" s="103" t="str">
        <f t="shared" ref="I1:BQ1" si="0">"W"&amp;WEEKNUM(I2,2)</f>
        <v>W18</v>
      </c>
      <c r="J1" s="103" t="str">
        <f t="shared" si="0"/>
        <v>W19</v>
      </c>
      <c r="K1" s="103" t="str">
        <f t="shared" si="0"/>
        <v>W19</v>
      </c>
      <c r="L1" s="103" t="str">
        <f t="shared" si="0"/>
        <v>W19</v>
      </c>
      <c r="M1" s="103" t="str">
        <f t="shared" si="0"/>
        <v>W19</v>
      </c>
      <c r="N1" s="103" t="str">
        <f t="shared" si="0"/>
        <v>W19</v>
      </c>
      <c r="O1" s="103" t="str">
        <f t="shared" si="0"/>
        <v>W19</v>
      </c>
      <c r="P1" s="103" t="str">
        <f t="shared" si="0"/>
        <v>W19</v>
      </c>
      <c r="Q1" s="103" t="str">
        <f t="shared" si="0"/>
        <v>W20</v>
      </c>
      <c r="R1" s="103" t="str">
        <f t="shared" si="0"/>
        <v>W20</v>
      </c>
      <c r="S1" s="103" t="str">
        <f t="shared" si="0"/>
        <v>W20</v>
      </c>
      <c r="T1" s="103" t="str">
        <f t="shared" si="0"/>
        <v>W20</v>
      </c>
      <c r="U1" s="103" t="str">
        <f t="shared" si="0"/>
        <v>W20</v>
      </c>
      <c r="V1" s="103" t="str">
        <f t="shared" si="0"/>
        <v>W20</v>
      </c>
      <c r="W1" s="103" t="str">
        <f t="shared" si="0"/>
        <v>W20</v>
      </c>
      <c r="X1" s="103" t="str">
        <f t="shared" si="0"/>
        <v>W21</v>
      </c>
      <c r="Y1" s="103" t="str">
        <f t="shared" si="0"/>
        <v>W21</v>
      </c>
      <c r="Z1" s="103" t="str">
        <f t="shared" si="0"/>
        <v>W21</v>
      </c>
      <c r="AA1" s="103" t="str">
        <f t="shared" si="0"/>
        <v>W21</v>
      </c>
      <c r="AB1" s="103" t="str">
        <f t="shared" si="0"/>
        <v>W21</v>
      </c>
      <c r="AC1" s="103" t="str">
        <f t="shared" si="0"/>
        <v>W21</v>
      </c>
      <c r="AD1" s="103" t="str">
        <f t="shared" si="0"/>
        <v>W21</v>
      </c>
      <c r="AE1" s="103" t="str">
        <f t="shared" si="0"/>
        <v>W22</v>
      </c>
      <c r="AF1" s="103" t="str">
        <f t="shared" si="0"/>
        <v>W22</v>
      </c>
      <c r="AG1" s="103" t="str">
        <f t="shared" si="0"/>
        <v>W22</v>
      </c>
      <c r="AH1" s="103" t="str">
        <f t="shared" si="0"/>
        <v>W22</v>
      </c>
      <c r="AI1" s="103" t="str">
        <f t="shared" si="0"/>
        <v>W22</v>
      </c>
      <c r="AJ1" s="103" t="str">
        <f t="shared" si="0"/>
        <v>W22</v>
      </c>
      <c r="AK1" s="103" t="str">
        <f t="shared" si="0"/>
        <v>W22</v>
      </c>
      <c r="AL1" s="103" t="str">
        <f t="shared" si="0"/>
        <v>W23</v>
      </c>
      <c r="AM1" s="103" t="str">
        <f t="shared" si="0"/>
        <v>W23</v>
      </c>
      <c r="AN1" s="103" t="str">
        <f t="shared" si="0"/>
        <v>W23</v>
      </c>
      <c r="AO1" s="103" t="str">
        <f t="shared" si="0"/>
        <v>W23</v>
      </c>
      <c r="AP1" s="103" t="str">
        <f t="shared" si="0"/>
        <v>W23</v>
      </c>
      <c r="AQ1" s="103" t="str">
        <f t="shared" si="0"/>
        <v>W23</v>
      </c>
      <c r="AR1" s="103" t="str">
        <f t="shared" si="0"/>
        <v>W23</v>
      </c>
      <c r="AS1" s="103" t="str">
        <f t="shared" si="0"/>
        <v>W24</v>
      </c>
      <c r="AT1" s="103" t="str">
        <f t="shared" si="0"/>
        <v>W24</v>
      </c>
      <c r="AU1" s="103" t="str">
        <f t="shared" si="0"/>
        <v>W24</v>
      </c>
      <c r="AV1" s="103" t="str">
        <f t="shared" si="0"/>
        <v>W24</v>
      </c>
      <c r="AW1" s="103" t="str">
        <f t="shared" si="0"/>
        <v>W24</v>
      </c>
      <c r="AX1" s="103" t="str">
        <f t="shared" si="0"/>
        <v>W24</v>
      </c>
      <c r="AY1" s="103" t="str">
        <f t="shared" si="0"/>
        <v>W24</v>
      </c>
      <c r="AZ1" s="103" t="str">
        <f t="shared" si="0"/>
        <v>W25</v>
      </c>
      <c r="BA1" s="103" t="str">
        <f t="shared" si="0"/>
        <v>W25</v>
      </c>
      <c r="BB1" s="103" t="str">
        <f t="shared" si="0"/>
        <v>W25</v>
      </c>
      <c r="BC1" s="103" t="str">
        <f t="shared" si="0"/>
        <v>W25</v>
      </c>
      <c r="BD1" s="103" t="str">
        <f t="shared" si="0"/>
        <v>W25</v>
      </c>
      <c r="BE1" s="103" t="str">
        <f t="shared" si="0"/>
        <v>W25</v>
      </c>
      <c r="BF1" s="103" t="str">
        <f t="shared" si="0"/>
        <v>W25</v>
      </c>
      <c r="BG1" s="103" t="str">
        <f t="shared" si="0"/>
        <v>W26</v>
      </c>
      <c r="BH1" s="103" t="str">
        <f t="shared" si="0"/>
        <v>W26</v>
      </c>
      <c r="BI1" s="103" t="str">
        <f t="shared" si="0"/>
        <v>W26</v>
      </c>
      <c r="BJ1" s="103" t="str">
        <f t="shared" si="0"/>
        <v>W26</v>
      </c>
      <c r="BK1" s="103" t="str">
        <f t="shared" si="0"/>
        <v>W26</v>
      </c>
      <c r="BL1" s="103" t="str">
        <f t="shared" si="0"/>
        <v>W26</v>
      </c>
      <c r="BM1" s="103" t="str">
        <f t="shared" si="0"/>
        <v>W26</v>
      </c>
      <c r="BN1" s="103" t="str">
        <f t="shared" si="0"/>
        <v>W27</v>
      </c>
      <c r="BO1" s="103" t="str">
        <f t="shared" si="0"/>
        <v>W27</v>
      </c>
      <c r="BP1" s="103" t="str">
        <f t="shared" si="0"/>
        <v>W27</v>
      </c>
      <c r="BQ1" s="103" t="str">
        <f t="shared" si="0"/>
        <v>W27</v>
      </c>
    </row>
    <row r="2" spans="1:69">
      <c r="A2" s="211" t="s">
        <v>1</v>
      </c>
      <c r="B2" s="147" t="s">
        <v>190</v>
      </c>
      <c r="C2" s="148" t="s">
        <v>70</v>
      </c>
      <c r="D2" s="148" t="s">
        <v>0</v>
      </c>
      <c r="E2" s="148" t="s">
        <v>71</v>
      </c>
      <c r="F2" s="148" t="s">
        <v>191</v>
      </c>
      <c r="G2" s="212" t="s">
        <v>192</v>
      </c>
      <c r="H2" s="147" t="s">
        <v>224</v>
      </c>
      <c r="I2" s="149">
        <v>44682</v>
      </c>
      <c r="J2" s="149">
        <v>44683</v>
      </c>
      <c r="K2" s="149">
        <v>44684</v>
      </c>
      <c r="L2" s="149">
        <v>44685</v>
      </c>
      <c r="M2" s="149">
        <v>44686</v>
      </c>
      <c r="N2" s="149">
        <v>44687</v>
      </c>
      <c r="O2" s="149">
        <v>44688</v>
      </c>
      <c r="P2" s="149">
        <v>44689</v>
      </c>
      <c r="Q2" s="149">
        <v>44690</v>
      </c>
      <c r="R2" s="149">
        <v>44691</v>
      </c>
      <c r="S2" s="149">
        <v>44692</v>
      </c>
      <c r="T2" s="149">
        <v>44693</v>
      </c>
      <c r="U2" s="149">
        <v>44694</v>
      </c>
      <c r="V2" s="149">
        <v>44695</v>
      </c>
      <c r="W2" s="149">
        <v>44696</v>
      </c>
      <c r="X2" s="149">
        <v>44697</v>
      </c>
      <c r="Y2" s="149">
        <v>44698</v>
      </c>
      <c r="Z2" s="149">
        <v>44699</v>
      </c>
      <c r="AA2" s="149">
        <v>44700</v>
      </c>
      <c r="AB2" s="149">
        <v>44701</v>
      </c>
      <c r="AC2" s="149">
        <v>44702</v>
      </c>
      <c r="AD2" s="149">
        <v>44703</v>
      </c>
      <c r="AE2" s="149">
        <v>44704</v>
      </c>
      <c r="AF2" s="149">
        <v>44705</v>
      </c>
      <c r="AG2" s="149">
        <v>44706</v>
      </c>
      <c r="AH2" s="149">
        <v>44707</v>
      </c>
      <c r="AI2" s="149">
        <v>44708</v>
      </c>
      <c r="AJ2" s="149">
        <v>44709</v>
      </c>
      <c r="AK2" s="149">
        <v>44710</v>
      </c>
      <c r="AL2" s="149">
        <v>44711</v>
      </c>
      <c r="AM2" s="149">
        <v>44712</v>
      </c>
      <c r="AN2" s="149">
        <v>44713</v>
      </c>
      <c r="AO2" s="149">
        <v>44714</v>
      </c>
      <c r="AP2" s="149">
        <v>44715</v>
      </c>
      <c r="AQ2" s="149">
        <v>44716</v>
      </c>
      <c r="AR2" s="149">
        <v>44717</v>
      </c>
      <c r="AS2" s="149">
        <v>44718</v>
      </c>
      <c r="AT2" s="149">
        <v>44719</v>
      </c>
      <c r="AU2" s="149">
        <v>44720</v>
      </c>
      <c r="AV2" s="149">
        <v>44721</v>
      </c>
      <c r="AW2" s="149">
        <v>44722</v>
      </c>
      <c r="AX2" s="149">
        <v>44723</v>
      </c>
      <c r="AY2" s="149">
        <v>44724</v>
      </c>
      <c r="AZ2" s="149">
        <v>44725</v>
      </c>
      <c r="BA2" s="149">
        <v>44726</v>
      </c>
      <c r="BB2" s="149">
        <v>44727</v>
      </c>
      <c r="BC2" s="149">
        <v>44728</v>
      </c>
      <c r="BD2" s="149">
        <v>44729</v>
      </c>
      <c r="BE2" s="149">
        <v>44730</v>
      </c>
      <c r="BF2" s="149">
        <v>44731</v>
      </c>
      <c r="BG2" s="149">
        <v>44732</v>
      </c>
      <c r="BH2" s="149">
        <v>44733</v>
      </c>
      <c r="BI2" s="149">
        <v>44734</v>
      </c>
      <c r="BJ2" s="149">
        <v>44735</v>
      </c>
      <c r="BK2" s="149">
        <v>44736</v>
      </c>
      <c r="BL2" s="149">
        <v>44737</v>
      </c>
      <c r="BM2" s="149">
        <v>44738</v>
      </c>
      <c r="BN2" s="149">
        <v>44739</v>
      </c>
      <c r="BO2" s="149">
        <v>44740</v>
      </c>
      <c r="BP2" s="149">
        <v>44741</v>
      </c>
      <c r="BQ2" s="149">
        <v>44742</v>
      </c>
    </row>
    <row r="3" spans="1:69">
      <c r="A3" s="99" t="s">
        <v>475</v>
      </c>
      <c r="B3" s="99"/>
      <c r="C3" s="99" t="s">
        <v>72</v>
      </c>
      <c r="D3" s="99" t="s">
        <v>368</v>
      </c>
      <c r="E3" s="99" t="s">
        <v>386</v>
      </c>
      <c r="F3" s="99" t="s">
        <v>387</v>
      </c>
      <c r="G3" s="100" t="s">
        <v>419</v>
      </c>
      <c r="H3" s="99"/>
      <c r="I3" s="101"/>
      <c r="J3" s="101"/>
      <c r="K3" s="101">
        <v>200</v>
      </c>
      <c r="L3" s="101">
        <v>0</v>
      </c>
      <c r="M3" s="101">
        <v>0</v>
      </c>
      <c r="N3" s="101">
        <v>100</v>
      </c>
      <c r="O3" s="101">
        <v>200</v>
      </c>
      <c r="P3" s="101">
        <v>0</v>
      </c>
      <c r="Q3" s="101">
        <v>200</v>
      </c>
      <c r="R3" s="101">
        <v>0</v>
      </c>
      <c r="S3" s="101">
        <v>200</v>
      </c>
      <c r="T3" s="101">
        <v>100</v>
      </c>
      <c r="U3" s="101">
        <v>300</v>
      </c>
      <c r="V3" s="101">
        <v>100</v>
      </c>
      <c r="W3" s="101">
        <v>0</v>
      </c>
      <c r="X3" s="101">
        <v>300</v>
      </c>
      <c r="Y3" s="101">
        <v>100</v>
      </c>
      <c r="Z3" s="101">
        <v>0</v>
      </c>
      <c r="AA3" s="101">
        <v>260</v>
      </c>
      <c r="AB3" s="101">
        <v>200</v>
      </c>
      <c r="AC3" s="101">
        <v>0</v>
      </c>
      <c r="AD3" s="101">
        <v>0</v>
      </c>
      <c r="AE3" s="101">
        <v>200</v>
      </c>
      <c r="AF3" s="101">
        <v>140</v>
      </c>
      <c r="AG3" s="101">
        <v>200</v>
      </c>
      <c r="AH3" s="101">
        <v>100</v>
      </c>
      <c r="AI3" s="101">
        <v>200</v>
      </c>
      <c r="AJ3" s="101">
        <v>0</v>
      </c>
      <c r="AK3" s="101">
        <v>0</v>
      </c>
      <c r="AL3" s="101">
        <v>200</v>
      </c>
      <c r="AM3" s="101">
        <v>0</v>
      </c>
      <c r="AN3" s="101">
        <v>0</v>
      </c>
      <c r="AO3" s="101">
        <v>200</v>
      </c>
      <c r="AP3" s="101">
        <v>0</v>
      </c>
      <c r="AQ3" s="101">
        <v>200</v>
      </c>
      <c r="AR3" s="101">
        <v>0</v>
      </c>
      <c r="AS3" s="101">
        <v>200</v>
      </c>
      <c r="AT3" s="101">
        <v>100</v>
      </c>
      <c r="AU3" s="101">
        <v>0</v>
      </c>
      <c r="AV3" s="101">
        <v>100</v>
      </c>
      <c r="AW3" s="101">
        <v>200</v>
      </c>
      <c r="AX3" s="101">
        <v>300</v>
      </c>
      <c r="AY3" s="101">
        <v>0</v>
      </c>
      <c r="AZ3" s="101">
        <v>200</v>
      </c>
      <c r="BA3" s="101">
        <v>200</v>
      </c>
      <c r="BB3" s="101">
        <v>0</v>
      </c>
      <c r="BC3" s="101">
        <v>100</v>
      </c>
      <c r="BD3" s="101">
        <v>200</v>
      </c>
      <c r="BE3" s="101">
        <v>0</v>
      </c>
      <c r="BF3" s="101">
        <v>0</v>
      </c>
      <c r="BG3" s="101">
        <v>200</v>
      </c>
      <c r="BH3" s="101">
        <v>200</v>
      </c>
      <c r="BI3" s="101">
        <v>0</v>
      </c>
      <c r="BJ3" s="101">
        <v>100</v>
      </c>
      <c r="BK3" s="101">
        <v>200</v>
      </c>
      <c r="BL3" s="101">
        <v>0</v>
      </c>
      <c r="BM3" s="101">
        <v>0</v>
      </c>
      <c r="BN3" s="101">
        <v>200</v>
      </c>
      <c r="BO3" s="101">
        <v>200</v>
      </c>
      <c r="BP3" s="101">
        <v>0</v>
      </c>
      <c r="BQ3" s="101">
        <v>100</v>
      </c>
    </row>
    <row r="4" spans="1:69">
      <c r="A4" s="99" t="s">
        <v>476</v>
      </c>
      <c r="B4" s="99"/>
      <c r="C4" s="99" t="s">
        <v>72</v>
      </c>
      <c r="D4" s="99" t="s">
        <v>368</v>
      </c>
      <c r="E4" s="99" t="s">
        <v>386</v>
      </c>
      <c r="F4" s="99" t="s">
        <v>388</v>
      </c>
      <c r="G4" s="100" t="s">
        <v>419</v>
      </c>
      <c r="H4" s="99"/>
      <c r="I4" s="101"/>
      <c r="J4" s="101"/>
      <c r="K4" s="101">
        <v>0</v>
      </c>
      <c r="L4" s="101">
        <v>0</v>
      </c>
      <c r="M4" s="101">
        <v>0</v>
      </c>
      <c r="N4" s="101">
        <v>0</v>
      </c>
      <c r="O4" s="101">
        <v>0</v>
      </c>
      <c r="P4" s="101">
        <v>0</v>
      </c>
      <c r="Q4" s="101">
        <v>0</v>
      </c>
      <c r="R4" s="101">
        <v>0</v>
      </c>
      <c r="S4" s="101">
        <v>0</v>
      </c>
      <c r="T4" s="101">
        <v>0</v>
      </c>
      <c r="U4" s="101">
        <v>0</v>
      </c>
      <c r="V4" s="101">
        <v>0</v>
      </c>
      <c r="W4" s="101">
        <v>0</v>
      </c>
      <c r="X4" s="101">
        <v>0</v>
      </c>
      <c r="Y4" s="101">
        <v>0</v>
      </c>
      <c r="Z4" s="101">
        <v>0</v>
      </c>
      <c r="AA4" s="101">
        <v>25</v>
      </c>
      <c r="AB4" s="101">
        <v>0</v>
      </c>
      <c r="AC4" s="101">
        <v>0</v>
      </c>
      <c r="AD4" s="101">
        <v>0</v>
      </c>
      <c r="AE4" s="101">
        <v>0</v>
      </c>
      <c r="AF4" s="101">
        <v>0</v>
      </c>
      <c r="AG4" s="101">
        <v>0</v>
      </c>
      <c r="AH4" s="101">
        <v>0</v>
      </c>
      <c r="AI4" s="101">
        <v>0</v>
      </c>
      <c r="AJ4" s="101">
        <v>0</v>
      </c>
      <c r="AK4" s="101">
        <v>0</v>
      </c>
      <c r="AL4" s="101">
        <v>0</v>
      </c>
      <c r="AM4" s="101">
        <v>0</v>
      </c>
      <c r="AN4" s="101">
        <v>0</v>
      </c>
      <c r="AO4" s="101">
        <v>150</v>
      </c>
      <c r="AP4" s="101">
        <v>0</v>
      </c>
      <c r="AQ4" s="101">
        <v>0</v>
      </c>
      <c r="AR4" s="101">
        <v>0</v>
      </c>
      <c r="AS4" s="101">
        <v>0</v>
      </c>
      <c r="AT4" s="101">
        <v>0</v>
      </c>
      <c r="AU4" s="101">
        <v>0</v>
      </c>
      <c r="AV4" s="101">
        <v>0</v>
      </c>
      <c r="AW4" s="101">
        <v>130</v>
      </c>
      <c r="AX4" s="101">
        <v>0</v>
      </c>
      <c r="AY4" s="101">
        <v>0</v>
      </c>
      <c r="AZ4" s="101">
        <v>0</v>
      </c>
      <c r="BA4" s="101">
        <v>0</v>
      </c>
      <c r="BB4" s="101">
        <v>0</v>
      </c>
      <c r="BC4" s="101">
        <v>0</v>
      </c>
      <c r="BD4" s="101">
        <v>100</v>
      </c>
      <c r="BE4" s="101">
        <v>0</v>
      </c>
      <c r="BF4" s="101">
        <v>0</v>
      </c>
      <c r="BG4" s="101">
        <v>0</v>
      </c>
      <c r="BH4" s="101">
        <v>0</v>
      </c>
      <c r="BI4" s="101">
        <v>0</v>
      </c>
      <c r="BJ4" s="101">
        <v>0</v>
      </c>
      <c r="BK4" s="101">
        <v>140</v>
      </c>
      <c r="BL4" s="101">
        <v>0</v>
      </c>
      <c r="BM4" s="101">
        <v>0</v>
      </c>
      <c r="BN4" s="101">
        <v>0</v>
      </c>
      <c r="BO4" s="101">
        <v>0</v>
      </c>
      <c r="BP4" s="101">
        <v>0</v>
      </c>
      <c r="BQ4" s="101">
        <v>0</v>
      </c>
    </row>
    <row r="5" spans="1:69">
      <c r="A5" s="99" t="s">
        <v>477</v>
      </c>
      <c r="B5" s="99"/>
      <c r="C5" s="99" t="s">
        <v>72</v>
      </c>
      <c r="D5" s="99" t="s">
        <v>368</v>
      </c>
      <c r="E5" s="99" t="s">
        <v>386</v>
      </c>
      <c r="F5" s="99" t="s">
        <v>388</v>
      </c>
      <c r="G5" s="100" t="s">
        <v>419</v>
      </c>
      <c r="H5" s="99"/>
      <c r="I5" s="101"/>
      <c r="J5" s="101"/>
      <c r="K5" s="101">
        <v>0</v>
      </c>
      <c r="L5" s="101">
        <v>0</v>
      </c>
      <c r="M5" s="101">
        <v>0</v>
      </c>
      <c r="N5" s="101">
        <v>0</v>
      </c>
      <c r="O5" s="101">
        <v>0</v>
      </c>
      <c r="P5" s="101">
        <v>0</v>
      </c>
      <c r="Q5" s="101">
        <v>0</v>
      </c>
      <c r="R5" s="101">
        <v>0</v>
      </c>
      <c r="S5" s="101">
        <v>0</v>
      </c>
      <c r="T5" s="101">
        <v>0</v>
      </c>
      <c r="U5" s="101">
        <v>0</v>
      </c>
      <c r="V5" s="101">
        <v>0</v>
      </c>
      <c r="W5" s="101">
        <v>0</v>
      </c>
      <c r="X5" s="101">
        <v>0</v>
      </c>
      <c r="Y5" s="101">
        <v>0</v>
      </c>
      <c r="Z5" s="101">
        <v>0</v>
      </c>
      <c r="AA5" s="101">
        <v>106.2</v>
      </c>
      <c r="AB5" s="101">
        <v>0</v>
      </c>
      <c r="AC5" s="101">
        <v>0</v>
      </c>
      <c r="AD5" s="101">
        <v>0</v>
      </c>
      <c r="AE5" s="101">
        <v>0</v>
      </c>
      <c r="AF5" s="101">
        <v>0</v>
      </c>
      <c r="AG5" s="101">
        <v>0</v>
      </c>
      <c r="AH5" s="101">
        <v>0</v>
      </c>
      <c r="AI5" s="101">
        <v>0</v>
      </c>
      <c r="AJ5" s="101">
        <v>0</v>
      </c>
      <c r="AK5" s="101">
        <v>0</v>
      </c>
      <c r="AL5" s="101">
        <v>0</v>
      </c>
      <c r="AM5" s="101">
        <v>0</v>
      </c>
      <c r="AN5" s="101">
        <v>0</v>
      </c>
      <c r="AO5" s="101">
        <v>36</v>
      </c>
      <c r="AP5" s="101">
        <v>292.5</v>
      </c>
      <c r="AQ5" s="101">
        <v>0</v>
      </c>
      <c r="AR5" s="101">
        <v>0</v>
      </c>
      <c r="AS5" s="101">
        <v>450</v>
      </c>
      <c r="AT5" s="101">
        <v>0</v>
      </c>
      <c r="AU5" s="101">
        <v>0</v>
      </c>
      <c r="AV5" s="101">
        <v>0</v>
      </c>
      <c r="AW5" s="101">
        <v>450</v>
      </c>
      <c r="AX5" s="101">
        <v>225</v>
      </c>
      <c r="AY5" s="101">
        <v>0</v>
      </c>
      <c r="AZ5" s="101">
        <v>0</v>
      </c>
      <c r="BA5" s="101">
        <v>0</v>
      </c>
      <c r="BB5" s="101">
        <v>0</v>
      </c>
      <c r="BC5" s="101">
        <v>0</v>
      </c>
      <c r="BD5" s="101">
        <v>450</v>
      </c>
      <c r="BE5" s="101">
        <v>450</v>
      </c>
      <c r="BF5" s="101">
        <v>0</v>
      </c>
      <c r="BG5" s="101">
        <v>0</v>
      </c>
      <c r="BH5" s="101">
        <v>0</v>
      </c>
      <c r="BI5" s="101">
        <v>0</v>
      </c>
      <c r="BJ5" s="101">
        <v>0</v>
      </c>
      <c r="BK5" s="101">
        <v>450</v>
      </c>
      <c r="BL5" s="101">
        <v>450</v>
      </c>
      <c r="BM5" s="101">
        <v>0</v>
      </c>
      <c r="BN5" s="101">
        <v>0</v>
      </c>
      <c r="BO5" s="101">
        <v>0</v>
      </c>
      <c r="BP5" s="101">
        <v>0</v>
      </c>
      <c r="BQ5" s="101">
        <v>450</v>
      </c>
    </row>
    <row r="6" spans="1:69">
      <c r="A6" s="99" t="s">
        <v>478</v>
      </c>
      <c r="B6" s="99"/>
      <c r="C6" s="99" t="s">
        <v>72</v>
      </c>
      <c r="D6" s="99" t="s">
        <v>368</v>
      </c>
      <c r="E6" s="99" t="s">
        <v>386</v>
      </c>
      <c r="F6" s="99" t="s">
        <v>387</v>
      </c>
      <c r="G6" s="100" t="s">
        <v>419</v>
      </c>
      <c r="H6" s="99"/>
      <c r="I6" s="101"/>
      <c r="J6" s="101"/>
      <c r="K6" s="101">
        <v>360</v>
      </c>
      <c r="L6" s="101">
        <v>0</v>
      </c>
      <c r="M6" s="101">
        <v>360</v>
      </c>
      <c r="N6" s="101">
        <v>0</v>
      </c>
      <c r="O6" s="101">
        <v>0</v>
      </c>
      <c r="P6" s="101">
        <v>0</v>
      </c>
      <c r="Q6" s="101">
        <v>480</v>
      </c>
      <c r="R6" s="101">
        <v>0</v>
      </c>
      <c r="S6" s="101">
        <v>0</v>
      </c>
      <c r="T6" s="101">
        <v>480</v>
      </c>
      <c r="U6" s="101">
        <v>0</v>
      </c>
      <c r="V6" s="101">
        <v>0</v>
      </c>
      <c r="W6" s="101">
        <v>0</v>
      </c>
      <c r="X6" s="101">
        <v>240</v>
      </c>
      <c r="Y6" s="101">
        <v>0</v>
      </c>
      <c r="Z6" s="101">
        <v>180</v>
      </c>
      <c r="AA6" s="101">
        <v>0</v>
      </c>
      <c r="AB6" s="101">
        <v>300</v>
      </c>
      <c r="AC6" s="101">
        <v>0</v>
      </c>
      <c r="AD6" s="101">
        <v>0</v>
      </c>
      <c r="AE6" s="101">
        <v>120</v>
      </c>
      <c r="AF6" s="101">
        <v>120</v>
      </c>
      <c r="AG6" s="101">
        <v>240</v>
      </c>
      <c r="AH6" s="101">
        <v>0</v>
      </c>
      <c r="AI6" s="101">
        <v>0</v>
      </c>
      <c r="AJ6" s="101">
        <v>300</v>
      </c>
      <c r="AK6" s="101">
        <v>0</v>
      </c>
      <c r="AL6" s="101">
        <v>60</v>
      </c>
      <c r="AM6" s="101">
        <v>0</v>
      </c>
      <c r="AN6" s="101">
        <v>120</v>
      </c>
      <c r="AO6" s="101">
        <v>180</v>
      </c>
      <c r="AP6" s="101">
        <v>300</v>
      </c>
      <c r="AQ6" s="101">
        <v>240</v>
      </c>
      <c r="AR6" s="101">
        <v>0</v>
      </c>
      <c r="AS6" s="101">
        <v>120</v>
      </c>
      <c r="AT6" s="101">
        <v>0</v>
      </c>
      <c r="AU6" s="101">
        <v>0</v>
      </c>
      <c r="AV6" s="101">
        <v>0</v>
      </c>
      <c r="AW6" s="101">
        <v>480</v>
      </c>
      <c r="AX6" s="101">
        <v>0</v>
      </c>
      <c r="AY6" s="101">
        <v>0</v>
      </c>
      <c r="AZ6" s="101">
        <v>300</v>
      </c>
      <c r="BA6" s="101">
        <v>0</v>
      </c>
      <c r="BB6" s="101">
        <v>0</v>
      </c>
      <c r="BC6" s="101">
        <v>0</v>
      </c>
      <c r="BD6" s="101">
        <v>300</v>
      </c>
      <c r="BE6" s="101">
        <v>0</v>
      </c>
      <c r="BF6" s="101">
        <v>0</v>
      </c>
      <c r="BG6" s="101">
        <v>300</v>
      </c>
      <c r="BH6" s="101">
        <v>0</v>
      </c>
      <c r="BI6" s="101">
        <v>0</v>
      </c>
      <c r="BJ6" s="101">
        <v>0</v>
      </c>
      <c r="BK6" s="101">
        <v>300</v>
      </c>
      <c r="BL6" s="101">
        <v>0</v>
      </c>
      <c r="BM6" s="101">
        <v>0</v>
      </c>
      <c r="BN6" s="101">
        <v>300</v>
      </c>
      <c r="BO6" s="101">
        <v>0</v>
      </c>
      <c r="BP6" s="101">
        <v>0</v>
      </c>
      <c r="BQ6" s="101">
        <v>0</v>
      </c>
    </row>
    <row r="7" spans="1:69">
      <c r="A7" s="99" t="s">
        <v>479</v>
      </c>
      <c r="B7" s="99"/>
      <c r="C7" s="99" t="s">
        <v>72</v>
      </c>
      <c r="D7" s="99" t="s">
        <v>368</v>
      </c>
      <c r="E7" s="99" t="s">
        <v>386</v>
      </c>
      <c r="F7" s="99" t="s">
        <v>387</v>
      </c>
      <c r="G7" s="100" t="s">
        <v>419</v>
      </c>
      <c r="H7" s="99"/>
      <c r="I7" s="101"/>
      <c r="J7" s="101"/>
      <c r="K7" s="101">
        <v>2000</v>
      </c>
      <c r="L7" s="101">
        <v>1200</v>
      </c>
      <c r="M7" s="101">
        <v>1200</v>
      </c>
      <c r="N7" s="101">
        <v>1200</v>
      </c>
      <c r="O7" s="101">
        <v>500</v>
      </c>
      <c r="P7" s="101">
        <v>0</v>
      </c>
      <c r="Q7" s="101">
        <v>2000</v>
      </c>
      <c r="R7" s="101">
        <v>2000</v>
      </c>
      <c r="S7" s="101">
        <v>2500</v>
      </c>
      <c r="T7" s="101">
        <v>1500</v>
      </c>
      <c r="U7" s="101">
        <v>1500</v>
      </c>
      <c r="V7" s="101">
        <v>0</v>
      </c>
      <c r="W7" s="101">
        <v>0</v>
      </c>
      <c r="X7" s="101">
        <v>1000</v>
      </c>
      <c r="Y7" s="101">
        <v>0</v>
      </c>
      <c r="Z7" s="101">
        <v>1000</v>
      </c>
      <c r="AA7" s="101">
        <v>500</v>
      </c>
      <c r="AB7" s="101">
        <v>2000</v>
      </c>
      <c r="AC7" s="101">
        <v>1000</v>
      </c>
      <c r="AD7" s="101">
        <v>0</v>
      </c>
      <c r="AE7" s="101">
        <v>1500</v>
      </c>
      <c r="AF7" s="101">
        <v>500</v>
      </c>
      <c r="AG7" s="101">
        <v>0</v>
      </c>
      <c r="AH7" s="101">
        <v>1000</v>
      </c>
      <c r="AI7" s="101">
        <v>700</v>
      </c>
      <c r="AJ7" s="101">
        <v>1500</v>
      </c>
      <c r="AK7" s="101">
        <v>0</v>
      </c>
      <c r="AL7" s="101">
        <v>1000</v>
      </c>
      <c r="AM7" s="101">
        <v>1000</v>
      </c>
      <c r="AN7" s="101">
        <v>1000</v>
      </c>
      <c r="AO7" s="101">
        <v>1400</v>
      </c>
      <c r="AP7" s="101">
        <v>2000</v>
      </c>
      <c r="AQ7" s="101">
        <v>1000</v>
      </c>
      <c r="AR7" s="101">
        <v>0</v>
      </c>
      <c r="AS7" s="101">
        <v>1200</v>
      </c>
      <c r="AT7" s="101">
        <v>1200</v>
      </c>
      <c r="AU7" s="101">
        <v>1200</v>
      </c>
      <c r="AV7" s="101">
        <v>1200</v>
      </c>
      <c r="AW7" s="101">
        <v>1200</v>
      </c>
      <c r="AX7" s="101">
        <v>1200</v>
      </c>
      <c r="AY7" s="101">
        <v>0</v>
      </c>
      <c r="AZ7" s="101">
        <v>1100</v>
      </c>
      <c r="BA7" s="101">
        <v>1100</v>
      </c>
      <c r="BB7" s="101">
        <v>1100</v>
      </c>
      <c r="BC7" s="101">
        <v>1100</v>
      </c>
      <c r="BD7" s="101">
        <v>1100</v>
      </c>
      <c r="BE7" s="101">
        <v>1100</v>
      </c>
      <c r="BF7" s="101">
        <v>0</v>
      </c>
      <c r="BG7" s="101">
        <v>1100</v>
      </c>
      <c r="BH7" s="101">
        <v>1100</v>
      </c>
      <c r="BI7" s="101">
        <v>1100</v>
      </c>
      <c r="BJ7" s="101">
        <v>1100</v>
      </c>
      <c r="BK7" s="101">
        <v>1100</v>
      </c>
      <c r="BL7" s="101">
        <v>1100</v>
      </c>
      <c r="BM7" s="101">
        <v>0</v>
      </c>
      <c r="BN7" s="101">
        <v>1100</v>
      </c>
      <c r="BO7" s="101">
        <v>1100</v>
      </c>
      <c r="BP7" s="101">
        <v>1100</v>
      </c>
      <c r="BQ7" s="101">
        <v>1100</v>
      </c>
    </row>
    <row r="8" spans="1:69">
      <c r="A8" s="99" t="s">
        <v>480</v>
      </c>
      <c r="B8" s="99"/>
      <c r="C8" s="99" t="s">
        <v>72</v>
      </c>
      <c r="D8" s="99" t="s">
        <v>368</v>
      </c>
      <c r="E8" s="99" t="s">
        <v>386</v>
      </c>
      <c r="F8" s="99" t="s">
        <v>387</v>
      </c>
      <c r="G8" s="100" t="s">
        <v>419</v>
      </c>
      <c r="H8" s="99"/>
      <c r="I8" s="101"/>
      <c r="J8" s="101"/>
      <c r="K8" s="101">
        <v>2500</v>
      </c>
      <c r="L8" s="101">
        <v>2000</v>
      </c>
      <c r="M8" s="101">
        <v>2000</v>
      </c>
      <c r="N8" s="101">
        <v>1500</v>
      </c>
      <c r="O8" s="101">
        <v>2500</v>
      </c>
      <c r="P8" s="101">
        <v>0</v>
      </c>
      <c r="Q8" s="101">
        <v>2100</v>
      </c>
      <c r="R8" s="101">
        <v>2800</v>
      </c>
      <c r="S8" s="101">
        <v>3500</v>
      </c>
      <c r="T8" s="101">
        <v>2445</v>
      </c>
      <c r="U8" s="101">
        <v>2500</v>
      </c>
      <c r="V8" s="101">
        <v>2500</v>
      </c>
      <c r="W8" s="101">
        <v>0</v>
      </c>
      <c r="X8" s="101">
        <v>1500</v>
      </c>
      <c r="Y8" s="101">
        <v>2500</v>
      </c>
      <c r="Z8" s="101">
        <v>1500</v>
      </c>
      <c r="AA8" s="101">
        <v>1500</v>
      </c>
      <c r="AB8" s="101">
        <v>1000</v>
      </c>
      <c r="AC8" s="101">
        <v>1000</v>
      </c>
      <c r="AD8" s="101">
        <v>0</v>
      </c>
      <c r="AE8" s="101">
        <v>1250</v>
      </c>
      <c r="AF8" s="101">
        <v>1500</v>
      </c>
      <c r="AG8" s="101">
        <v>1000</v>
      </c>
      <c r="AH8" s="101">
        <v>1000</v>
      </c>
      <c r="AI8" s="101">
        <v>1500</v>
      </c>
      <c r="AJ8" s="101">
        <v>1500</v>
      </c>
      <c r="AK8" s="101">
        <v>0</v>
      </c>
      <c r="AL8" s="101">
        <v>1700</v>
      </c>
      <c r="AM8" s="101">
        <v>2000</v>
      </c>
      <c r="AN8" s="101">
        <v>4100</v>
      </c>
      <c r="AO8" s="101">
        <v>2000</v>
      </c>
      <c r="AP8" s="101">
        <v>1800</v>
      </c>
      <c r="AQ8" s="101">
        <v>1500</v>
      </c>
      <c r="AR8" s="101">
        <v>0</v>
      </c>
      <c r="AS8" s="101">
        <v>1200</v>
      </c>
      <c r="AT8" s="101">
        <v>1000</v>
      </c>
      <c r="AU8" s="101">
        <v>1000</v>
      </c>
      <c r="AV8" s="101">
        <v>1000</v>
      </c>
      <c r="AW8" s="101">
        <v>1100</v>
      </c>
      <c r="AX8" s="101">
        <v>2000</v>
      </c>
      <c r="AY8" s="101">
        <v>0</v>
      </c>
      <c r="AZ8" s="101">
        <v>2200</v>
      </c>
      <c r="BA8" s="101">
        <v>1000</v>
      </c>
      <c r="BB8" s="101">
        <v>1000</v>
      </c>
      <c r="BC8" s="101">
        <v>2000</v>
      </c>
      <c r="BD8" s="101">
        <v>1450</v>
      </c>
      <c r="BE8" s="101">
        <v>2000</v>
      </c>
      <c r="BF8" s="101">
        <v>0</v>
      </c>
      <c r="BG8" s="101">
        <v>2200</v>
      </c>
      <c r="BH8" s="101">
        <v>2500</v>
      </c>
      <c r="BI8" s="101">
        <v>2500</v>
      </c>
      <c r="BJ8" s="101">
        <v>1000</v>
      </c>
      <c r="BK8" s="101">
        <v>410</v>
      </c>
      <c r="BL8" s="101">
        <v>2500</v>
      </c>
      <c r="BM8" s="101">
        <v>0</v>
      </c>
      <c r="BN8" s="101">
        <v>1550</v>
      </c>
      <c r="BO8" s="101">
        <v>2000</v>
      </c>
      <c r="BP8" s="101">
        <v>2000</v>
      </c>
      <c r="BQ8" s="101">
        <v>2000</v>
      </c>
    </row>
    <row r="9" spans="1:69">
      <c r="A9" s="99" t="s">
        <v>481</v>
      </c>
      <c r="B9" s="99"/>
      <c r="C9" s="99" t="s">
        <v>72</v>
      </c>
      <c r="D9" s="99" t="s">
        <v>368</v>
      </c>
      <c r="E9" s="99" t="s">
        <v>386</v>
      </c>
      <c r="F9" s="99" t="s">
        <v>387</v>
      </c>
      <c r="G9" s="100" t="s">
        <v>419</v>
      </c>
      <c r="H9" s="99"/>
      <c r="I9" s="101"/>
      <c r="J9" s="101"/>
      <c r="K9" s="101">
        <v>0</v>
      </c>
      <c r="L9" s="101">
        <v>0</v>
      </c>
      <c r="M9" s="101">
        <v>0</v>
      </c>
      <c r="N9" s="101">
        <v>500</v>
      </c>
      <c r="O9" s="101">
        <v>0</v>
      </c>
      <c r="P9" s="101">
        <v>0</v>
      </c>
      <c r="Q9" s="101">
        <v>400</v>
      </c>
      <c r="R9" s="101">
        <v>0</v>
      </c>
      <c r="S9" s="101">
        <v>0</v>
      </c>
      <c r="T9" s="101">
        <v>55</v>
      </c>
      <c r="U9" s="101">
        <v>450</v>
      </c>
      <c r="V9" s="101">
        <v>400</v>
      </c>
      <c r="W9" s="101">
        <v>0</v>
      </c>
      <c r="X9" s="101">
        <v>0</v>
      </c>
      <c r="Y9" s="101">
        <v>0</v>
      </c>
      <c r="Z9" s="101">
        <v>0</v>
      </c>
      <c r="AA9" s="101">
        <v>0</v>
      </c>
      <c r="AB9" s="101">
        <v>300</v>
      </c>
      <c r="AC9" s="101">
        <v>0</v>
      </c>
      <c r="AD9" s="101">
        <v>0</v>
      </c>
      <c r="AE9" s="101">
        <v>250</v>
      </c>
      <c r="AF9" s="101">
        <v>0</v>
      </c>
      <c r="AG9" s="101">
        <v>0</v>
      </c>
      <c r="AH9" s="101">
        <v>0</v>
      </c>
      <c r="AI9" s="101">
        <v>400</v>
      </c>
      <c r="AJ9" s="101">
        <v>0</v>
      </c>
      <c r="AK9" s="101">
        <v>0</v>
      </c>
      <c r="AL9" s="101">
        <v>300</v>
      </c>
      <c r="AM9" s="101">
        <v>0</v>
      </c>
      <c r="AN9" s="101">
        <v>0</v>
      </c>
      <c r="AO9" s="101">
        <v>250</v>
      </c>
      <c r="AP9" s="101">
        <v>200</v>
      </c>
      <c r="AQ9" s="101">
        <v>0</v>
      </c>
      <c r="AR9" s="101">
        <v>0</v>
      </c>
      <c r="AS9" s="101">
        <v>300</v>
      </c>
      <c r="AT9" s="101">
        <v>0</v>
      </c>
      <c r="AU9" s="101">
        <v>0</v>
      </c>
      <c r="AV9" s="101">
        <v>0</v>
      </c>
      <c r="AW9" s="101">
        <v>400</v>
      </c>
      <c r="AX9" s="101">
        <v>0</v>
      </c>
      <c r="AY9" s="101">
        <v>0</v>
      </c>
      <c r="AZ9" s="101">
        <v>300</v>
      </c>
      <c r="BA9" s="101">
        <v>0</v>
      </c>
      <c r="BB9" s="101">
        <v>0</v>
      </c>
      <c r="BC9" s="101">
        <v>0</v>
      </c>
      <c r="BD9" s="101">
        <v>450</v>
      </c>
      <c r="BE9" s="101">
        <v>0</v>
      </c>
      <c r="BF9" s="101">
        <v>0</v>
      </c>
      <c r="BG9" s="101">
        <v>300</v>
      </c>
      <c r="BH9" s="101">
        <v>0</v>
      </c>
      <c r="BI9" s="101">
        <v>0</v>
      </c>
      <c r="BJ9" s="101">
        <v>0</v>
      </c>
      <c r="BK9" s="101">
        <v>450</v>
      </c>
      <c r="BL9" s="101">
        <v>0</v>
      </c>
      <c r="BM9" s="101">
        <v>0</v>
      </c>
      <c r="BN9" s="101">
        <v>450</v>
      </c>
      <c r="BO9" s="101">
        <v>0</v>
      </c>
      <c r="BP9" s="101">
        <v>0</v>
      </c>
      <c r="BQ9" s="101">
        <v>0</v>
      </c>
    </row>
    <row r="10" spans="1:69">
      <c r="A10" s="99" t="s">
        <v>482</v>
      </c>
      <c r="B10" s="99"/>
      <c r="C10" s="99" t="s">
        <v>72</v>
      </c>
      <c r="D10" s="99" t="s">
        <v>368</v>
      </c>
      <c r="E10" s="99" t="s">
        <v>386</v>
      </c>
      <c r="F10" s="99" t="s">
        <v>387</v>
      </c>
      <c r="G10" s="100" t="s">
        <v>419</v>
      </c>
      <c r="H10" s="99"/>
      <c r="I10" s="101"/>
      <c r="J10" s="101"/>
      <c r="K10" s="101">
        <v>600</v>
      </c>
      <c r="L10" s="101">
        <v>900</v>
      </c>
      <c r="M10" s="101">
        <v>0</v>
      </c>
      <c r="N10" s="101">
        <v>300</v>
      </c>
      <c r="O10" s="101">
        <v>1200</v>
      </c>
      <c r="P10" s="101">
        <v>0</v>
      </c>
      <c r="Q10" s="101">
        <v>600</v>
      </c>
      <c r="R10" s="101">
        <v>0</v>
      </c>
      <c r="S10" s="101">
        <v>900</v>
      </c>
      <c r="T10" s="101">
        <v>0</v>
      </c>
      <c r="U10" s="101">
        <v>900</v>
      </c>
      <c r="V10" s="101">
        <v>0</v>
      </c>
      <c r="W10" s="101">
        <v>0</v>
      </c>
      <c r="X10" s="101">
        <v>900</v>
      </c>
      <c r="Y10" s="101">
        <v>1200</v>
      </c>
      <c r="Z10" s="101">
        <v>0</v>
      </c>
      <c r="AA10" s="101">
        <v>0</v>
      </c>
      <c r="AB10" s="101">
        <v>0</v>
      </c>
      <c r="AC10" s="101">
        <v>900</v>
      </c>
      <c r="AD10" s="101">
        <v>0</v>
      </c>
      <c r="AE10" s="101">
        <v>600</v>
      </c>
      <c r="AF10" s="101">
        <v>0</v>
      </c>
      <c r="AG10" s="101">
        <v>0</v>
      </c>
      <c r="AH10" s="101">
        <v>0</v>
      </c>
      <c r="AI10" s="101">
        <v>900</v>
      </c>
      <c r="AJ10" s="101">
        <v>0</v>
      </c>
      <c r="AK10" s="101">
        <v>0</v>
      </c>
      <c r="AL10" s="101">
        <v>0</v>
      </c>
      <c r="AM10" s="101">
        <v>900</v>
      </c>
      <c r="AN10" s="101">
        <v>0</v>
      </c>
      <c r="AO10" s="101">
        <v>0</v>
      </c>
      <c r="AP10" s="101">
        <v>900</v>
      </c>
      <c r="AQ10" s="101">
        <v>0</v>
      </c>
      <c r="AR10" s="101">
        <v>0</v>
      </c>
      <c r="AS10" s="101">
        <v>300</v>
      </c>
      <c r="AT10" s="101">
        <v>0</v>
      </c>
      <c r="AU10" s="101">
        <v>0</v>
      </c>
      <c r="AV10" s="101">
        <v>0</v>
      </c>
      <c r="AW10" s="101">
        <v>900</v>
      </c>
      <c r="AX10" s="101">
        <v>0</v>
      </c>
      <c r="AY10" s="101">
        <v>0</v>
      </c>
      <c r="AZ10" s="101">
        <v>900</v>
      </c>
      <c r="BA10" s="101">
        <v>0</v>
      </c>
      <c r="BB10" s="101">
        <v>0</v>
      </c>
      <c r="BC10" s="101">
        <v>0</v>
      </c>
      <c r="BD10" s="101">
        <v>900</v>
      </c>
      <c r="BE10" s="101">
        <v>0</v>
      </c>
      <c r="BF10" s="101">
        <v>0</v>
      </c>
      <c r="BG10" s="101">
        <v>900</v>
      </c>
      <c r="BH10" s="101">
        <v>0</v>
      </c>
      <c r="BI10" s="101">
        <v>0</v>
      </c>
      <c r="BJ10" s="101">
        <v>0</v>
      </c>
      <c r="BK10" s="101">
        <v>900</v>
      </c>
      <c r="BL10" s="101">
        <v>0</v>
      </c>
      <c r="BM10" s="101">
        <v>0</v>
      </c>
      <c r="BN10" s="101">
        <v>900</v>
      </c>
      <c r="BO10" s="101">
        <v>0</v>
      </c>
      <c r="BP10" s="101">
        <v>0</v>
      </c>
      <c r="BQ10" s="101">
        <v>0</v>
      </c>
    </row>
    <row r="11" spans="1:69">
      <c r="A11" s="99" t="s">
        <v>483</v>
      </c>
      <c r="B11" s="99"/>
      <c r="C11" s="99" t="s">
        <v>72</v>
      </c>
      <c r="D11" s="99" t="s">
        <v>368</v>
      </c>
      <c r="E11" s="99" t="s">
        <v>386</v>
      </c>
      <c r="F11" s="99" t="s">
        <v>387</v>
      </c>
      <c r="G11" s="100" t="s">
        <v>419</v>
      </c>
      <c r="H11" s="99"/>
      <c r="I11" s="101"/>
      <c r="J11" s="101"/>
      <c r="K11" s="101">
        <v>2890</v>
      </c>
      <c r="L11" s="101">
        <v>3200</v>
      </c>
      <c r="M11" s="101">
        <v>1040</v>
      </c>
      <c r="N11" s="101">
        <v>1500</v>
      </c>
      <c r="O11" s="101">
        <v>3300</v>
      </c>
      <c r="P11" s="101">
        <v>0</v>
      </c>
      <c r="Q11" s="101">
        <v>6920</v>
      </c>
      <c r="R11" s="101">
        <v>8670</v>
      </c>
      <c r="S11" s="101">
        <v>6950</v>
      </c>
      <c r="T11" s="101">
        <v>5240</v>
      </c>
      <c r="U11" s="101">
        <v>3400</v>
      </c>
      <c r="V11" s="101">
        <v>8526</v>
      </c>
      <c r="W11" s="101">
        <v>0</v>
      </c>
      <c r="X11" s="101">
        <v>7163</v>
      </c>
      <c r="Y11" s="101">
        <v>8700</v>
      </c>
      <c r="Z11" s="101">
        <v>8245</v>
      </c>
      <c r="AA11" s="101">
        <v>8785</v>
      </c>
      <c r="AB11" s="101">
        <v>3600</v>
      </c>
      <c r="AC11" s="101">
        <v>7190</v>
      </c>
      <c r="AD11" s="101">
        <v>0</v>
      </c>
      <c r="AE11" s="101">
        <v>6548</v>
      </c>
      <c r="AF11" s="101">
        <v>6025</v>
      </c>
      <c r="AG11" s="101">
        <v>5110</v>
      </c>
      <c r="AH11" s="101">
        <v>2150</v>
      </c>
      <c r="AI11" s="101">
        <v>3450</v>
      </c>
      <c r="AJ11" s="101">
        <v>1150</v>
      </c>
      <c r="AK11" s="101">
        <v>0</v>
      </c>
      <c r="AL11" s="101">
        <v>5415</v>
      </c>
      <c r="AM11" s="101">
        <v>4740</v>
      </c>
      <c r="AN11" s="101">
        <v>4420</v>
      </c>
      <c r="AO11" s="101">
        <v>2120</v>
      </c>
      <c r="AP11" s="101">
        <v>0</v>
      </c>
      <c r="AQ11" s="101">
        <v>0</v>
      </c>
      <c r="AR11" s="101">
        <v>0</v>
      </c>
      <c r="AS11" s="101">
        <v>0</v>
      </c>
      <c r="AT11" s="101">
        <v>3250</v>
      </c>
      <c r="AU11" s="101">
        <v>4495</v>
      </c>
      <c r="AV11" s="101">
        <v>3100</v>
      </c>
      <c r="AW11" s="101">
        <v>2870</v>
      </c>
      <c r="AX11" s="101">
        <v>5600</v>
      </c>
      <c r="AY11" s="101">
        <v>0</v>
      </c>
      <c r="AZ11" s="101">
        <v>3116.6666666666661</v>
      </c>
      <c r="BA11" s="101">
        <v>2466.6666666666661</v>
      </c>
      <c r="BB11" s="101">
        <v>5991.6666666666661</v>
      </c>
      <c r="BC11" s="101">
        <v>6316.6666666666661</v>
      </c>
      <c r="BD11" s="101">
        <v>4866.6666666666661</v>
      </c>
      <c r="BE11" s="101">
        <v>6316.6666666666661</v>
      </c>
      <c r="BF11" s="101">
        <v>0</v>
      </c>
      <c r="BG11" s="101">
        <v>6533.3333333333339</v>
      </c>
      <c r="BH11" s="101">
        <v>6383.3333333333339</v>
      </c>
      <c r="BI11" s="101">
        <v>7243.3333333333339</v>
      </c>
      <c r="BJ11" s="101">
        <v>7233.3333333333339</v>
      </c>
      <c r="BK11" s="101">
        <v>5823.3333333333339</v>
      </c>
      <c r="BL11" s="101">
        <v>7233.3333333333339</v>
      </c>
      <c r="BM11" s="101">
        <v>0</v>
      </c>
      <c r="BN11" s="101">
        <v>5200</v>
      </c>
      <c r="BO11" s="101">
        <v>5550</v>
      </c>
      <c r="BP11" s="101">
        <v>6410</v>
      </c>
      <c r="BQ11" s="101">
        <v>6400</v>
      </c>
    </row>
    <row r="12" spans="1:69">
      <c r="A12" s="99" t="s">
        <v>484</v>
      </c>
      <c r="B12" s="99"/>
      <c r="C12" s="99" t="s">
        <v>72</v>
      </c>
      <c r="D12" s="99" t="s">
        <v>368</v>
      </c>
      <c r="E12" s="99" t="s">
        <v>386</v>
      </c>
      <c r="F12" s="99" t="s">
        <v>387</v>
      </c>
      <c r="G12" s="100" t="s">
        <v>419</v>
      </c>
      <c r="H12" s="99"/>
      <c r="I12" s="101"/>
      <c r="J12" s="101"/>
      <c r="K12" s="101">
        <v>0</v>
      </c>
      <c r="L12" s="101">
        <v>1000</v>
      </c>
      <c r="M12" s="101">
        <v>0</v>
      </c>
      <c r="N12" s="101">
        <v>1500</v>
      </c>
      <c r="O12" s="101">
        <v>0</v>
      </c>
      <c r="P12" s="101">
        <v>0</v>
      </c>
      <c r="Q12" s="101">
        <v>2250</v>
      </c>
      <c r="R12" s="101">
        <v>0</v>
      </c>
      <c r="S12" s="101">
        <v>0</v>
      </c>
      <c r="T12" s="101">
        <v>2750</v>
      </c>
      <c r="U12" s="101">
        <v>0</v>
      </c>
      <c r="V12" s="101">
        <v>2250</v>
      </c>
      <c r="W12" s="101">
        <v>0</v>
      </c>
      <c r="X12" s="101">
        <v>0</v>
      </c>
      <c r="Y12" s="101">
        <v>0</v>
      </c>
      <c r="Z12" s="101">
        <v>0</v>
      </c>
      <c r="AA12" s="101">
        <v>0</v>
      </c>
      <c r="AB12" s="101">
        <v>2000</v>
      </c>
      <c r="AC12" s="101">
        <v>0</v>
      </c>
      <c r="AD12" s="101">
        <v>0</v>
      </c>
      <c r="AE12" s="101">
        <v>1500</v>
      </c>
      <c r="AF12" s="101">
        <v>0</v>
      </c>
      <c r="AG12" s="101">
        <v>0</v>
      </c>
      <c r="AH12" s="101">
        <v>0</v>
      </c>
      <c r="AI12" s="101">
        <v>1250</v>
      </c>
      <c r="AJ12" s="101">
        <v>0</v>
      </c>
      <c r="AK12" s="101">
        <v>0</v>
      </c>
      <c r="AL12" s="101">
        <v>1500</v>
      </c>
      <c r="AM12" s="101">
        <v>0</v>
      </c>
      <c r="AN12" s="101">
        <v>0</v>
      </c>
      <c r="AO12" s="101">
        <v>0</v>
      </c>
      <c r="AP12" s="101">
        <v>1000</v>
      </c>
      <c r="AQ12" s="101">
        <v>0</v>
      </c>
      <c r="AR12" s="101">
        <v>0</v>
      </c>
      <c r="AS12" s="101">
        <v>1000</v>
      </c>
      <c r="AT12" s="101">
        <v>0</v>
      </c>
      <c r="AU12" s="101">
        <v>0</v>
      </c>
      <c r="AV12" s="101">
        <v>0</v>
      </c>
      <c r="AW12" s="101">
        <v>0</v>
      </c>
      <c r="AX12" s="101">
        <v>0</v>
      </c>
      <c r="AY12" s="101">
        <v>0</v>
      </c>
      <c r="AZ12" s="101">
        <v>1500</v>
      </c>
      <c r="BA12" s="101">
        <v>0</v>
      </c>
      <c r="BB12" s="101">
        <v>1500</v>
      </c>
      <c r="BC12" s="101">
        <v>0</v>
      </c>
      <c r="BD12" s="101">
        <v>1500</v>
      </c>
      <c r="BE12" s="101">
        <v>0</v>
      </c>
      <c r="BF12" s="101">
        <v>0</v>
      </c>
      <c r="BG12" s="101">
        <v>2000</v>
      </c>
      <c r="BH12" s="101">
        <v>0</v>
      </c>
      <c r="BI12" s="101">
        <v>1500</v>
      </c>
      <c r="BJ12" s="101">
        <v>0</v>
      </c>
      <c r="BK12" s="101">
        <v>1500</v>
      </c>
      <c r="BL12" s="101">
        <v>0</v>
      </c>
      <c r="BM12" s="101">
        <v>0</v>
      </c>
      <c r="BN12" s="101">
        <v>1500</v>
      </c>
      <c r="BO12" s="101">
        <v>0</v>
      </c>
      <c r="BP12" s="101">
        <v>1500</v>
      </c>
      <c r="BQ12" s="101">
        <v>0</v>
      </c>
    </row>
    <row r="13" spans="1:69">
      <c r="A13" s="99" t="s">
        <v>485</v>
      </c>
      <c r="B13" s="99"/>
      <c r="C13" s="99" t="s">
        <v>72</v>
      </c>
      <c r="D13" s="99" t="s">
        <v>368</v>
      </c>
      <c r="E13" s="99" t="s">
        <v>386</v>
      </c>
      <c r="F13" s="99" t="s">
        <v>387</v>
      </c>
      <c r="G13" s="100" t="s">
        <v>419</v>
      </c>
      <c r="H13" s="99"/>
      <c r="I13" s="101"/>
      <c r="J13" s="101"/>
      <c r="K13" s="101">
        <v>2000</v>
      </c>
      <c r="L13" s="101">
        <v>0</v>
      </c>
      <c r="M13" s="101">
        <v>1500</v>
      </c>
      <c r="N13" s="101">
        <v>0</v>
      </c>
      <c r="O13" s="101">
        <v>3000</v>
      </c>
      <c r="P13" s="101">
        <v>0</v>
      </c>
      <c r="Q13" s="101">
        <v>0</v>
      </c>
      <c r="R13" s="101">
        <v>2000</v>
      </c>
      <c r="S13" s="101">
        <v>0</v>
      </c>
      <c r="T13" s="101">
        <v>0</v>
      </c>
      <c r="U13" s="101">
        <v>5000</v>
      </c>
      <c r="V13" s="101">
        <v>0</v>
      </c>
      <c r="W13" s="101">
        <v>0</v>
      </c>
      <c r="X13" s="101">
        <v>2750</v>
      </c>
      <c r="Y13" s="101">
        <v>0</v>
      </c>
      <c r="Z13" s="101">
        <v>0</v>
      </c>
      <c r="AA13" s="101">
        <v>2500</v>
      </c>
      <c r="AB13" s="101">
        <v>0</v>
      </c>
      <c r="AC13" s="101">
        <v>2250</v>
      </c>
      <c r="AD13" s="101">
        <v>0</v>
      </c>
      <c r="AE13" s="101">
        <v>0</v>
      </c>
      <c r="AF13" s="101">
        <v>1000</v>
      </c>
      <c r="AG13" s="101">
        <v>0</v>
      </c>
      <c r="AH13" s="101">
        <v>1750</v>
      </c>
      <c r="AI13" s="101">
        <v>0</v>
      </c>
      <c r="AJ13" s="101">
        <v>1750</v>
      </c>
      <c r="AK13" s="101">
        <v>0</v>
      </c>
      <c r="AL13" s="101">
        <v>0</v>
      </c>
      <c r="AM13" s="101">
        <v>0</v>
      </c>
      <c r="AN13" s="101">
        <v>0</v>
      </c>
      <c r="AO13" s="101">
        <v>3000</v>
      </c>
      <c r="AP13" s="101">
        <v>0</v>
      </c>
      <c r="AQ13" s="101">
        <v>3000</v>
      </c>
      <c r="AR13" s="101">
        <v>0</v>
      </c>
      <c r="AS13" s="101">
        <v>0</v>
      </c>
      <c r="AT13" s="101">
        <v>0</v>
      </c>
      <c r="AU13" s="101">
        <v>0</v>
      </c>
      <c r="AV13" s="101">
        <v>3000</v>
      </c>
      <c r="AW13" s="101">
        <v>0</v>
      </c>
      <c r="AX13" s="101">
        <v>2500</v>
      </c>
      <c r="AY13" s="101">
        <v>0</v>
      </c>
      <c r="AZ13" s="101">
        <v>0</v>
      </c>
      <c r="BA13" s="101">
        <v>2000</v>
      </c>
      <c r="BB13" s="101">
        <v>0</v>
      </c>
      <c r="BC13" s="101">
        <v>2500</v>
      </c>
      <c r="BD13" s="101">
        <v>0</v>
      </c>
      <c r="BE13" s="101">
        <v>2500</v>
      </c>
      <c r="BF13" s="101">
        <v>0</v>
      </c>
      <c r="BG13" s="101">
        <v>0</v>
      </c>
      <c r="BH13" s="101">
        <v>2000</v>
      </c>
      <c r="BI13" s="101">
        <v>0</v>
      </c>
      <c r="BJ13" s="101">
        <v>2500</v>
      </c>
      <c r="BK13" s="101">
        <v>0</v>
      </c>
      <c r="BL13" s="101">
        <v>2500</v>
      </c>
      <c r="BM13" s="101">
        <v>0</v>
      </c>
      <c r="BN13" s="101">
        <v>0</v>
      </c>
      <c r="BO13" s="101">
        <v>2000</v>
      </c>
      <c r="BP13" s="101">
        <v>0</v>
      </c>
      <c r="BQ13" s="101">
        <v>2500</v>
      </c>
    </row>
    <row r="14" spans="1:69">
      <c r="A14" s="99" t="s">
        <v>486</v>
      </c>
      <c r="B14" s="99"/>
      <c r="C14" s="99" t="s">
        <v>72</v>
      </c>
      <c r="D14" s="99" t="s">
        <v>368</v>
      </c>
      <c r="E14" s="99" t="s">
        <v>386</v>
      </c>
      <c r="F14" s="99" t="s">
        <v>387</v>
      </c>
      <c r="G14" s="100" t="s">
        <v>419</v>
      </c>
      <c r="H14" s="99"/>
      <c r="I14" s="101"/>
      <c r="J14" s="101"/>
      <c r="K14" s="101">
        <v>1200</v>
      </c>
      <c r="L14" s="101">
        <v>0</v>
      </c>
      <c r="M14" s="101">
        <v>900</v>
      </c>
      <c r="N14" s="101">
        <v>0</v>
      </c>
      <c r="O14" s="101">
        <v>0</v>
      </c>
      <c r="P14" s="101">
        <v>0</v>
      </c>
      <c r="Q14" s="101">
        <v>0</v>
      </c>
      <c r="R14" s="101">
        <v>0</v>
      </c>
      <c r="S14" s="101">
        <v>900</v>
      </c>
      <c r="T14" s="101">
        <v>0</v>
      </c>
      <c r="U14" s="101">
        <v>0</v>
      </c>
      <c r="V14" s="101">
        <v>0</v>
      </c>
      <c r="W14" s="101">
        <v>0</v>
      </c>
      <c r="X14" s="101">
        <v>447</v>
      </c>
      <c r="Y14" s="101">
        <v>0</v>
      </c>
      <c r="Z14" s="101">
        <v>0</v>
      </c>
      <c r="AA14" s="101">
        <v>0</v>
      </c>
      <c r="AB14" s="101">
        <v>0</v>
      </c>
      <c r="AC14" s="101">
        <v>0</v>
      </c>
      <c r="AD14" s="101">
        <v>0</v>
      </c>
      <c r="AE14" s="101">
        <v>432</v>
      </c>
      <c r="AF14" s="101">
        <v>828</v>
      </c>
      <c r="AG14" s="101">
        <v>0</v>
      </c>
      <c r="AH14" s="101">
        <v>0</v>
      </c>
      <c r="AI14" s="101">
        <v>0</v>
      </c>
      <c r="AJ14" s="101">
        <v>0</v>
      </c>
      <c r="AK14" s="101">
        <v>0</v>
      </c>
      <c r="AL14" s="101">
        <v>825</v>
      </c>
      <c r="AM14" s="101">
        <v>0</v>
      </c>
      <c r="AN14" s="101">
        <v>0</v>
      </c>
      <c r="AO14" s="101">
        <v>0</v>
      </c>
      <c r="AP14" s="101">
        <v>825</v>
      </c>
      <c r="AQ14" s="101">
        <v>0</v>
      </c>
      <c r="AR14" s="101">
        <v>0</v>
      </c>
      <c r="AS14" s="101">
        <v>0</v>
      </c>
      <c r="AT14" s="101">
        <v>0</v>
      </c>
      <c r="AU14" s="101">
        <v>825</v>
      </c>
      <c r="AV14" s="101">
        <v>0</v>
      </c>
      <c r="AW14" s="101">
        <v>0</v>
      </c>
      <c r="AX14" s="101">
        <v>0</v>
      </c>
      <c r="AY14" s="101">
        <v>0</v>
      </c>
      <c r="AZ14" s="101">
        <v>0</v>
      </c>
      <c r="BA14" s="101">
        <v>0</v>
      </c>
      <c r="BB14" s="101">
        <v>825</v>
      </c>
      <c r="BC14" s="101">
        <v>0</v>
      </c>
      <c r="BD14" s="101">
        <v>0</v>
      </c>
      <c r="BE14" s="101">
        <v>0</v>
      </c>
      <c r="BF14" s="101">
        <v>0</v>
      </c>
      <c r="BG14" s="101">
        <v>0</v>
      </c>
      <c r="BH14" s="101">
        <v>0</v>
      </c>
      <c r="BI14" s="101">
        <v>990</v>
      </c>
      <c r="BJ14" s="101">
        <v>0</v>
      </c>
      <c r="BK14" s="101">
        <v>0</v>
      </c>
      <c r="BL14" s="101">
        <v>0</v>
      </c>
      <c r="BM14" s="101">
        <v>0</v>
      </c>
      <c r="BN14" s="101">
        <v>0</v>
      </c>
      <c r="BO14" s="101">
        <v>0</v>
      </c>
      <c r="BP14" s="101">
        <v>330</v>
      </c>
      <c r="BQ14" s="101">
        <v>0</v>
      </c>
    </row>
    <row r="15" spans="1:69">
      <c r="A15" s="99" t="s">
        <v>487</v>
      </c>
      <c r="B15" s="99"/>
      <c r="C15" s="99" t="s">
        <v>72</v>
      </c>
      <c r="D15" s="99" t="s">
        <v>368</v>
      </c>
      <c r="E15" s="99" t="s">
        <v>386</v>
      </c>
      <c r="F15" s="99" t="s">
        <v>387</v>
      </c>
      <c r="G15" s="100" t="s">
        <v>419</v>
      </c>
      <c r="H15" s="99"/>
      <c r="I15" s="101"/>
      <c r="J15" s="101"/>
      <c r="K15" s="101">
        <v>0</v>
      </c>
      <c r="L15" s="101">
        <v>0</v>
      </c>
      <c r="M15" s="101">
        <v>0</v>
      </c>
      <c r="N15" s="101">
        <v>0</v>
      </c>
      <c r="O15" s="101">
        <v>100</v>
      </c>
      <c r="P15" s="101">
        <v>0</v>
      </c>
      <c r="Q15" s="101">
        <v>0</v>
      </c>
      <c r="R15" s="101">
        <v>0</v>
      </c>
      <c r="S15" s="101">
        <v>0</v>
      </c>
      <c r="T15" s="101">
        <v>0</v>
      </c>
      <c r="U15" s="101">
        <v>0</v>
      </c>
      <c r="V15" s="101">
        <v>0</v>
      </c>
      <c r="W15" s="101">
        <v>0</v>
      </c>
      <c r="X15" s="101">
        <v>0</v>
      </c>
      <c r="Y15" s="101">
        <v>100</v>
      </c>
      <c r="Z15" s="101">
        <v>0</v>
      </c>
      <c r="AA15" s="101">
        <v>0</v>
      </c>
      <c r="AB15" s="101">
        <v>0</v>
      </c>
      <c r="AC15" s="101">
        <v>100</v>
      </c>
      <c r="AD15" s="101">
        <v>0</v>
      </c>
      <c r="AE15" s="101">
        <v>0</v>
      </c>
      <c r="AF15" s="101">
        <v>0</v>
      </c>
      <c r="AG15" s="101">
        <v>0</v>
      </c>
      <c r="AH15" s="101">
        <v>0</v>
      </c>
      <c r="AI15" s="101">
        <v>0</v>
      </c>
      <c r="AJ15" s="101">
        <v>100</v>
      </c>
      <c r="AK15" s="101">
        <v>0</v>
      </c>
      <c r="AL15" s="101">
        <v>0</v>
      </c>
      <c r="AM15" s="101">
        <v>0</v>
      </c>
      <c r="AN15" s="101">
        <v>0</v>
      </c>
      <c r="AO15" s="101">
        <v>0</v>
      </c>
      <c r="AP15" s="101">
        <v>0</v>
      </c>
      <c r="AQ15" s="101">
        <v>0</v>
      </c>
      <c r="AR15" s="101">
        <v>0</v>
      </c>
      <c r="AS15" s="101">
        <v>0</v>
      </c>
      <c r="AT15" s="101">
        <v>0</v>
      </c>
      <c r="AU15" s="101">
        <v>0</v>
      </c>
      <c r="AV15" s="101">
        <v>0</v>
      </c>
      <c r="AW15" s="101">
        <v>0</v>
      </c>
      <c r="AX15" s="101">
        <v>0</v>
      </c>
      <c r="AY15" s="101">
        <v>0</v>
      </c>
      <c r="AZ15" s="101">
        <v>0</v>
      </c>
      <c r="BA15" s="101">
        <v>0</v>
      </c>
      <c r="BB15" s="101">
        <v>0</v>
      </c>
      <c r="BC15" s="101">
        <v>0</v>
      </c>
      <c r="BD15" s="101">
        <v>0</v>
      </c>
      <c r="BE15" s="101">
        <v>0</v>
      </c>
      <c r="BF15" s="101">
        <v>0</v>
      </c>
      <c r="BG15" s="101">
        <v>0</v>
      </c>
      <c r="BH15" s="101">
        <v>0</v>
      </c>
      <c r="BI15" s="101">
        <v>0</v>
      </c>
      <c r="BJ15" s="101">
        <v>0</v>
      </c>
      <c r="BK15" s="101">
        <v>0</v>
      </c>
      <c r="BL15" s="101">
        <v>0</v>
      </c>
      <c r="BM15" s="101">
        <v>0</v>
      </c>
      <c r="BN15" s="101">
        <v>0</v>
      </c>
      <c r="BO15" s="101">
        <v>0</v>
      </c>
      <c r="BP15" s="101">
        <v>0</v>
      </c>
      <c r="BQ15" s="101">
        <v>0</v>
      </c>
    </row>
    <row r="16" spans="1:69">
      <c r="A16" s="99" t="s">
        <v>488</v>
      </c>
      <c r="B16" s="99"/>
      <c r="C16" s="99" t="s">
        <v>72</v>
      </c>
      <c r="D16" s="99" t="s">
        <v>368</v>
      </c>
      <c r="E16" s="99" t="s">
        <v>386</v>
      </c>
      <c r="F16" s="99" t="s">
        <v>387</v>
      </c>
      <c r="G16" s="100" t="s">
        <v>419</v>
      </c>
      <c r="H16" s="99"/>
      <c r="I16" s="101"/>
      <c r="J16" s="101"/>
      <c r="K16" s="101">
        <v>0</v>
      </c>
      <c r="L16" s="101">
        <v>0</v>
      </c>
      <c r="M16" s="101">
        <v>0</v>
      </c>
      <c r="N16" s="101">
        <v>0</v>
      </c>
      <c r="O16" s="101">
        <v>0</v>
      </c>
      <c r="P16" s="101">
        <v>0</v>
      </c>
      <c r="Q16" s="101">
        <v>0</v>
      </c>
      <c r="R16" s="101">
        <v>0</v>
      </c>
      <c r="S16" s="101">
        <v>0</v>
      </c>
      <c r="T16" s="101">
        <v>0</v>
      </c>
      <c r="U16" s="101">
        <v>0</v>
      </c>
      <c r="V16" s="101">
        <v>0</v>
      </c>
      <c r="W16" s="101">
        <v>0</v>
      </c>
      <c r="X16" s="101">
        <v>0</v>
      </c>
      <c r="Y16" s="101">
        <v>0</v>
      </c>
      <c r="Z16" s="101">
        <v>0</v>
      </c>
      <c r="AA16" s="101">
        <v>0</v>
      </c>
      <c r="AB16" s="101">
        <v>0</v>
      </c>
      <c r="AC16" s="101">
        <v>0</v>
      </c>
      <c r="AD16" s="101">
        <v>0</v>
      </c>
      <c r="AE16" s="101">
        <v>0</v>
      </c>
      <c r="AF16" s="101">
        <v>0</v>
      </c>
      <c r="AG16" s="101">
        <v>0</v>
      </c>
      <c r="AH16" s="101">
        <v>0</v>
      </c>
      <c r="AI16" s="101">
        <v>0</v>
      </c>
      <c r="AJ16" s="101">
        <v>0</v>
      </c>
      <c r="AK16" s="101">
        <v>0</v>
      </c>
      <c r="AL16" s="101">
        <v>0</v>
      </c>
      <c r="AM16" s="101">
        <v>0</v>
      </c>
      <c r="AN16" s="101">
        <v>0</v>
      </c>
      <c r="AO16" s="101">
        <v>0</v>
      </c>
      <c r="AP16" s="101">
        <v>0</v>
      </c>
      <c r="AQ16" s="101">
        <v>0</v>
      </c>
      <c r="AR16" s="101">
        <v>0</v>
      </c>
      <c r="AS16" s="101">
        <v>0</v>
      </c>
      <c r="AT16" s="101">
        <v>0</v>
      </c>
      <c r="AU16" s="101">
        <v>0</v>
      </c>
      <c r="AV16" s="101">
        <v>0</v>
      </c>
      <c r="AW16" s="101">
        <v>0</v>
      </c>
      <c r="AX16" s="101">
        <v>0</v>
      </c>
      <c r="AY16" s="101">
        <v>0</v>
      </c>
      <c r="AZ16" s="101">
        <v>0</v>
      </c>
      <c r="BA16" s="101">
        <v>0</v>
      </c>
      <c r="BB16" s="101">
        <v>0</v>
      </c>
      <c r="BC16" s="101">
        <v>0</v>
      </c>
      <c r="BD16" s="101">
        <v>0</v>
      </c>
      <c r="BE16" s="101">
        <v>0</v>
      </c>
      <c r="BF16" s="101">
        <v>0</v>
      </c>
      <c r="BG16" s="101">
        <v>0</v>
      </c>
      <c r="BH16" s="101">
        <v>0</v>
      </c>
      <c r="BI16" s="101">
        <v>0</v>
      </c>
      <c r="BJ16" s="101">
        <v>0</v>
      </c>
      <c r="BK16" s="101">
        <v>0</v>
      </c>
      <c r="BL16" s="101">
        <v>0</v>
      </c>
      <c r="BM16" s="101">
        <v>0</v>
      </c>
      <c r="BN16" s="101">
        <v>0</v>
      </c>
      <c r="BO16" s="101">
        <v>0</v>
      </c>
      <c r="BP16" s="101">
        <v>0</v>
      </c>
      <c r="BQ16" s="101">
        <v>0</v>
      </c>
    </row>
    <row r="17" spans="1:69">
      <c r="A17" s="99" t="s">
        <v>489</v>
      </c>
      <c r="B17" s="99"/>
      <c r="C17" s="99" t="s">
        <v>72</v>
      </c>
      <c r="D17" s="99" t="s">
        <v>368</v>
      </c>
      <c r="E17" s="99" t="s">
        <v>386</v>
      </c>
      <c r="F17" s="99" t="s">
        <v>387</v>
      </c>
      <c r="G17" s="100" t="s">
        <v>419</v>
      </c>
      <c r="H17" s="99"/>
      <c r="I17" s="101"/>
      <c r="J17" s="101"/>
      <c r="K17" s="101">
        <v>600</v>
      </c>
      <c r="L17" s="101">
        <v>0</v>
      </c>
      <c r="M17" s="101">
        <v>0</v>
      </c>
      <c r="N17" s="101">
        <v>900</v>
      </c>
      <c r="O17" s="101">
        <v>0</v>
      </c>
      <c r="P17" s="101">
        <v>0</v>
      </c>
      <c r="Q17" s="101">
        <v>0</v>
      </c>
      <c r="R17" s="101">
        <v>0</v>
      </c>
      <c r="S17" s="101">
        <v>900</v>
      </c>
      <c r="T17" s="101">
        <v>30</v>
      </c>
      <c r="U17" s="101">
        <v>900</v>
      </c>
      <c r="V17" s="101">
        <v>0</v>
      </c>
      <c r="W17" s="101">
        <v>0</v>
      </c>
      <c r="X17" s="101">
        <v>0</v>
      </c>
      <c r="Y17" s="101">
        <v>0</v>
      </c>
      <c r="Z17" s="101">
        <v>450</v>
      </c>
      <c r="AA17" s="101">
        <v>30</v>
      </c>
      <c r="AB17" s="101">
        <v>300</v>
      </c>
      <c r="AC17" s="101">
        <v>0</v>
      </c>
      <c r="AD17" s="101">
        <v>0</v>
      </c>
      <c r="AE17" s="101">
        <v>0</v>
      </c>
      <c r="AF17" s="101">
        <v>0</v>
      </c>
      <c r="AG17" s="101">
        <v>600</v>
      </c>
      <c r="AH17" s="101">
        <v>300</v>
      </c>
      <c r="AI17" s="101">
        <v>0</v>
      </c>
      <c r="AJ17" s="101">
        <v>600</v>
      </c>
      <c r="AK17" s="101">
        <v>0</v>
      </c>
      <c r="AL17" s="101">
        <v>0</v>
      </c>
      <c r="AM17" s="101">
        <v>0</v>
      </c>
      <c r="AN17" s="101">
        <v>0</v>
      </c>
      <c r="AO17" s="101">
        <v>900</v>
      </c>
      <c r="AP17" s="101">
        <v>0</v>
      </c>
      <c r="AQ17" s="101">
        <v>900</v>
      </c>
      <c r="AR17" s="101">
        <v>0</v>
      </c>
      <c r="AS17" s="101">
        <v>0</v>
      </c>
      <c r="AT17" s="101">
        <v>600</v>
      </c>
      <c r="AU17" s="101">
        <v>0</v>
      </c>
      <c r="AV17" s="101">
        <v>0</v>
      </c>
      <c r="AW17" s="101">
        <v>600</v>
      </c>
      <c r="AX17" s="101">
        <v>0</v>
      </c>
      <c r="AY17" s="101">
        <v>0</v>
      </c>
      <c r="AZ17" s="101">
        <v>0</v>
      </c>
      <c r="BA17" s="101">
        <v>600</v>
      </c>
      <c r="BB17" s="101">
        <v>0</v>
      </c>
      <c r="BC17" s="101">
        <v>0</v>
      </c>
      <c r="BD17" s="101">
        <v>600</v>
      </c>
      <c r="BE17" s="101">
        <v>0</v>
      </c>
      <c r="BF17" s="101">
        <v>0</v>
      </c>
      <c r="BG17" s="101">
        <v>0</v>
      </c>
      <c r="BH17" s="101">
        <v>600</v>
      </c>
      <c r="BI17" s="101">
        <v>0</v>
      </c>
      <c r="BJ17" s="101">
        <v>0</v>
      </c>
      <c r="BK17" s="101">
        <v>600</v>
      </c>
      <c r="BL17" s="101">
        <v>0</v>
      </c>
      <c r="BM17" s="101">
        <v>0</v>
      </c>
      <c r="BN17" s="101">
        <v>0</v>
      </c>
      <c r="BO17" s="101">
        <v>600</v>
      </c>
      <c r="BP17" s="101">
        <v>0</v>
      </c>
      <c r="BQ17" s="101">
        <v>0</v>
      </c>
    </row>
    <row r="18" spans="1:69">
      <c r="A18" s="99" t="s">
        <v>490</v>
      </c>
      <c r="B18" s="99"/>
      <c r="C18" s="99" t="s">
        <v>72</v>
      </c>
      <c r="D18" s="99" t="s">
        <v>368</v>
      </c>
      <c r="E18" s="99" t="s">
        <v>386</v>
      </c>
      <c r="F18" s="99" t="s">
        <v>387</v>
      </c>
      <c r="G18" s="100" t="s">
        <v>419</v>
      </c>
      <c r="H18" s="99"/>
      <c r="I18" s="101"/>
      <c r="J18" s="101"/>
      <c r="K18" s="101">
        <v>350</v>
      </c>
      <c r="L18" s="101">
        <v>0</v>
      </c>
      <c r="M18" s="101">
        <v>0</v>
      </c>
      <c r="N18" s="101">
        <v>850</v>
      </c>
      <c r="O18" s="101">
        <v>0</v>
      </c>
      <c r="P18" s="101">
        <v>0</v>
      </c>
      <c r="Q18" s="101">
        <v>0</v>
      </c>
      <c r="R18" s="101">
        <v>0</v>
      </c>
      <c r="S18" s="101">
        <v>350</v>
      </c>
      <c r="T18" s="101">
        <v>500</v>
      </c>
      <c r="U18" s="101">
        <v>0</v>
      </c>
      <c r="V18" s="101">
        <v>0</v>
      </c>
      <c r="W18" s="101">
        <v>0</v>
      </c>
      <c r="X18" s="101">
        <v>0</v>
      </c>
      <c r="Y18" s="101">
        <v>500</v>
      </c>
      <c r="Z18" s="101">
        <v>350</v>
      </c>
      <c r="AA18" s="101">
        <v>500</v>
      </c>
      <c r="AB18" s="101">
        <v>250</v>
      </c>
      <c r="AC18" s="101">
        <v>0</v>
      </c>
      <c r="AD18" s="101">
        <v>0</v>
      </c>
      <c r="AE18" s="101">
        <v>0</v>
      </c>
      <c r="AF18" s="101">
        <v>750</v>
      </c>
      <c r="AG18" s="101">
        <v>350</v>
      </c>
      <c r="AH18" s="101">
        <v>1000</v>
      </c>
      <c r="AI18" s="101">
        <v>0</v>
      </c>
      <c r="AJ18" s="101">
        <v>350</v>
      </c>
      <c r="AK18" s="101">
        <v>0</v>
      </c>
      <c r="AL18" s="101">
        <v>0</v>
      </c>
      <c r="AM18" s="101">
        <v>0</v>
      </c>
      <c r="AN18" s="101">
        <v>500</v>
      </c>
      <c r="AO18" s="101">
        <v>500</v>
      </c>
      <c r="AP18" s="101">
        <v>0</v>
      </c>
      <c r="AQ18" s="101">
        <v>250</v>
      </c>
      <c r="AR18" s="101">
        <v>0</v>
      </c>
      <c r="AS18" s="101">
        <v>500</v>
      </c>
      <c r="AT18" s="101">
        <v>750</v>
      </c>
      <c r="AU18" s="101">
        <v>0</v>
      </c>
      <c r="AV18" s="101">
        <v>0</v>
      </c>
      <c r="AW18" s="101">
        <v>750</v>
      </c>
      <c r="AX18" s="101">
        <v>0</v>
      </c>
      <c r="AY18" s="101">
        <v>0</v>
      </c>
      <c r="AZ18" s="101">
        <v>0</v>
      </c>
      <c r="BA18" s="101">
        <v>750</v>
      </c>
      <c r="BB18" s="101">
        <v>0</v>
      </c>
      <c r="BC18" s="101">
        <v>0</v>
      </c>
      <c r="BD18" s="101">
        <v>750</v>
      </c>
      <c r="BE18" s="101">
        <v>0</v>
      </c>
      <c r="BF18" s="101">
        <v>0</v>
      </c>
      <c r="BG18" s="101">
        <v>0</v>
      </c>
      <c r="BH18" s="101">
        <v>750</v>
      </c>
      <c r="BI18" s="101">
        <v>0</v>
      </c>
      <c r="BJ18" s="101">
        <v>0</v>
      </c>
      <c r="BK18" s="101">
        <v>750</v>
      </c>
      <c r="BL18" s="101">
        <v>0</v>
      </c>
      <c r="BM18" s="101">
        <v>0</v>
      </c>
      <c r="BN18" s="101">
        <v>0</v>
      </c>
      <c r="BO18" s="101">
        <v>750</v>
      </c>
      <c r="BP18" s="101">
        <v>0</v>
      </c>
      <c r="BQ18" s="101">
        <v>0</v>
      </c>
    </row>
    <row r="19" spans="1:69">
      <c r="A19" s="99" t="s">
        <v>491</v>
      </c>
      <c r="B19" s="99"/>
      <c r="C19" s="99" t="s">
        <v>72</v>
      </c>
      <c r="D19" s="99" t="s">
        <v>368</v>
      </c>
      <c r="E19" s="99" t="s">
        <v>386</v>
      </c>
      <c r="F19" s="99" t="s">
        <v>387</v>
      </c>
      <c r="G19" s="100" t="s">
        <v>419</v>
      </c>
      <c r="H19" s="99"/>
      <c r="I19" s="101"/>
      <c r="J19" s="101"/>
      <c r="K19" s="101">
        <v>2200</v>
      </c>
      <c r="L19" s="101">
        <v>1400</v>
      </c>
      <c r="M19" s="101">
        <v>2700</v>
      </c>
      <c r="N19" s="101">
        <v>2000</v>
      </c>
      <c r="O19" s="101">
        <v>3600</v>
      </c>
      <c r="P19" s="101">
        <v>0</v>
      </c>
      <c r="Q19" s="101">
        <v>1000</v>
      </c>
      <c r="R19" s="101">
        <v>2000</v>
      </c>
      <c r="S19" s="101">
        <v>2500</v>
      </c>
      <c r="T19" s="101">
        <v>2500</v>
      </c>
      <c r="U19" s="101">
        <v>2000</v>
      </c>
      <c r="V19" s="101">
        <v>0</v>
      </c>
      <c r="W19" s="101">
        <v>0</v>
      </c>
      <c r="X19" s="101">
        <v>1000</v>
      </c>
      <c r="Y19" s="101">
        <v>1000</v>
      </c>
      <c r="Z19" s="101">
        <v>2500</v>
      </c>
      <c r="AA19" s="101">
        <v>3215</v>
      </c>
      <c r="AB19" s="101">
        <v>3600</v>
      </c>
      <c r="AC19" s="101">
        <v>2000</v>
      </c>
      <c r="AD19" s="101">
        <v>0</v>
      </c>
      <c r="AE19" s="101">
        <v>1300</v>
      </c>
      <c r="AF19" s="101">
        <v>0</v>
      </c>
      <c r="AG19" s="101">
        <v>1000</v>
      </c>
      <c r="AH19" s="101">
        <v>2700</v>
      </c>
      <c r="AI19" s="101">
        <v>3500</v>
      </c>
      <c r="AJ19" s="101">
        <v>1000</v>
      </c>
      <c r="AK19" s="101">
        <v>0</v>
      </c>
      <c r="AL19" s="101">
        <v>1200</v>
      </c>
      <c r="AM19" s="101">
        <v>0</v>
      </c>
      <c r="AN19" s="101">
        <v>1500</v>
      </c>
      <c r="AO19" s="101">
        <v>3700</v>
      </c>
      <c r="AP19" s="101">
        <v>3900</v>
      </c>
      <c r="AQ19" s="101">
        <v>400</v>
      </c>
      <c r="AR19" s="101">
        <v>0</v>
      </c>
      <c r="AS19" s="101">
        <v>2700</v>
      </c>
      <c r="AT19" s="101">
        <v>1700</v>
      </c>
      <c r="AU19" s="101">
        <v>1700</v>
      </c>
      <c r="AV19" s="101">
        <v>1700</v>
      </c>
      <c r="AW19" s="101">
        <v>1700</v>
      </c>
      <c r="AX19" s="101">
        <v>1700</v>
      </c>
      <c r="AY19" s="101">
        <v>0</v>
      </c>
      <c r="AZ19" s="101">
        <v>1583.3333333333335</v>
      </c>
      <c r="BA19" s="101">
        <v>1583.3333333333335</v>
      </c>
      <c r="BB19" s="101">
        <v>1583.3333333333335</v>
      </c>
      <c r="BC19" s="101">
        <v>1583.3333333333335</v>
      </c>
      <c r="BD19" s="101">
        <v>1583.3333333333335</v>
      </c>
      <c r="BE19" s="101">
        <v>1583.3333333333335</v>
      </c>
      <c r="BF19" s="101">
        <v>0</v>
      </c>
      <c r="BG19" s="101">
        <v>1666.6666666666665</v>
      </c>
      <c r="BH19" s="101">
        <v>1666.6666666666665</v>
      </c>
      <c r="BI19" s="101">
        <v>1666.6666666666665</v>
      </c>
      <c r="BJ19" s="101">
        <v>1666.6666666666665</v>
      </c>
      <c r="BK19" s="101">
        <v>1666.6666666666665</v>
      </c>
      <c r="BL19" s="101">
        <v>1666.6666666666665</v>
      </c>
      <c r="BM19" s="101">
        <v>0</v>
      </c>
      <c r="BN19" s="101">
        <v>1500</v>
      </c>
      <c r="BO19" s="101">
        <v>1500</v>
      </c>
      <c r="BP19" s="101">
        <v>1500</v>
      </c>
      <c r="BQ19" s="101">
        <v>1500</v>
      </c>
    </row>
    <row r="20" spans="1:69">
      <c r="A20" s="99" t="s">
        <v>492</v>
      </c>
      <c r="B20" s="99"/>
      <c r="C20" s="99" t="s">
        <v>72</v>
      </c>
      <c r="D20" s="99" t="s">
        <v>368</v>
      </c>
      <c r="E20" s="99" t="s">
        <v>386</v>
      </c>
      <c r="F20" s="99" t="s">
        <v>387</v>
      </c>
      <c r="G20" s="100" t="s">
        <v>419</v>
      </c>
      <c r="H20" s="99"/>
      <c r="I20" s="101"/>
      <c r="J20" s="101"/>
      <c r="K20" s="101">
        <v>0</v>
      </c>
      <c r="L20" s="101">
        <v>150</v>
      </c>
      <c r="M20" s="101">
        <v>300</v>
      </c>
      <c r="N20" s="101">
        <v>0</v>
      </c>
      <c r="O20" s="101">
        <v>0</v>
      </c>
      <c r="P20" s="101">
        <v>0</v>
      </c>
      <c r="Q20" s="101">
        <v>0</v>
      </c>
      <c r="R20" s="101">
        <v>230</v>
      </c>
      <c r="S20" s="101">
        <v>0</v>
      </c>
      <c r="T20" s="101">
        <v>0</v>
      </c>
      <c r="U20" s="101">
        <v>0</v>
      </c>
      <c r="V20" s="101">
        <v>300</v>
      </c>
      <c r="W20" s="101">
        <v>0</v>
      </c>
      <c r="X20" s="101">
        <v>0</v>
      </c>
      <c r="Y20" s="101">
        <v>0</v>
      </c>
      <c r="Z20" s="101">
        <v>650</v>
      </c>
      <c r="AA20" s="101">
        <v>0</v>
      </c>
      <c r="AB20" s="101">
        <v>0</v>
      </c>
      <c r="AC20" s="101">
        <v>60</v>
      </c>
      <c r="AD20" s="101">
        <v>0</v>
      </c>
      <c r="AE20" s="101">
        <v>0</v>
      </c>
      <c r="AF20" s="101">
        <v>830</v>
      </c>
      <c r="AG20" s="101">
        <v>200</v>
      </c>
      <c r="AH20" s="101">
        <v>0</v>
      </c>
      <c r="AI20" s="101">
        <v>0</v>
      </c>
      <c r="AJ20" s="101">
        <v>0</v>
      </c>
      <c r="AK20" s="101">
        <v>0</v>
      </c>
      <c r="AL20" s="101">
        <v>0</v>
      </c>
      <c r="AM20" s="101">
        <v>1110</v>
      </c>
      <c r="AN20" s="101">
        <v>460</v>
      </c>
      <c r="AO20" s="101">
        <v>0</v>
      </c>
      <c r="AP20" s="101">
        <v>0</v>
      </c>
      <c r="AQ20" s="101">
        <v>0</v>
      </c>
      <c r="AR20" s="101">
        <v>0</v>
      </c>
      <c r="AS20" s="101">
        <v>25</v>
      </c>
      <c r="AT20" s="101">
        <v>0</v>
      </c>
      <c r="AU20" s="101">
        <v>0</v>
      </c>
      <c r="AV20" s="101">
        <v>0</v>
      </c>
      <c r="AW20" s="101">
        <v>0</v>
      </c>
      <c r="AX20" s="101">
        <v>0</v>
      </c>
      <c r="AY20" s="101">
        <v>0</v>
      </c>
      <c r="AZ20" s="101">
        <v>0</v>
      </c>
      <c r="BA20" s="101">
        <v>0</v>
      </c>
      <c r="BB20" s="101">
        <v>0</v>
      </c>
      <c r="BC20" s="101">
        <v>0</v>
      </c>
      <c r="BD20" s="101">
        <v>0</v>
      </c>
      <c r="BE20" s="101">
        <v>0</v>
      </c>
      <c r="BF20" s="101">
        <v>0</v>
      </c>
      <c r="BG20" s="101">
        <v>0</v>
      </c>
      <c r="BH20" s="101">
        <v>0</v>
      </c>
      <c r="BI20" s="101">
        <v>0</v>
      </c>
      <c r="BJ20" s="101">
        <v>0</v>
      </c>
      <c r="BK20" s="101">
        <v>0</v>
      </c>
      <c r="BL20" s="101">
        <v>0</v>
      </c>
      <c r="BM20" s="101">
        <v>0</v>
      </c>
      <c r="BN20" s="101">
        <v>0</v>
      </c>
      <c r="BO20" s="101">
        <v>0</v>
      </c>
      <c r="BP20" s="101">
        <v>0</v>
      </c>
      <c r="BQ20" s="101">
        <v>0</v>
      </c>
    </row>
    <row r="21" spans="1:69">
      <c r="A21" s="99" t="s">
        <v>493</v>
      </c>
      <c r="B21" s="99"/>
      <c r="C21" s="99" t="s">
        <v>72</v>
      </c>
      <c r="D21" s="99" t="s">
        <v>368</v>
      </c>
      <c r="E21" s="99" t="s">
        <v>386</v>
      </c>
      <c r="F21" s="99" t="s">
        <v>387</v>
      </c>
      <c r="G21" s="100" t="s">
        <v>419</v>
      </c>
      <c r="H21" s="99"/>
      <c r="I21" s="101"/>
      <c r="J21" s="101"/>
      <c r="K21" s="101">
        <v>500</v>
      </c>
      <c r="L21" s="101">
        <v>200</v>
      </c>
      <c r="M21" s="101">
        <v>0</v>
      </c>
      <c r="N21" s="101">
        <v>560</v>
      </c>
      <c r="O21" s="101">
        <v>300</v>
      </c>
      <c r="P21" s="101">
        <v>0</v>
      </c>
      <c r="Q21" s="101">
        <v>250</v>
      </c>
      <c r="R21" s="101">
        <v>300</v>
      </c>
      <c r="S21" s="101">
        <v>0</v>
      </c>
      <c r="T21" s="101">
        <v>500</v>
      </c>
      <c r="U21" s="101">
        <v>0</v>
      </c>
      <c r="V21" s="101">
        <v>0</v>
      </c>
      <c r="W21" s="101">
        <v>0</v>
      </c>
      <c r="X21" s="101">
        <v>0</v>
      </c>
      <c r="Y21" s="101">
        <v>0</v>
      </c>
      <c r="Z21" s="101">
        <v>0</v>
      </c>
      <c r="AA21" s="101">
        <v>300</v>
      </c>
      <c r="AB21" s="101">
        <v>150</v>
      </c>
      <c r="AC21" s="101">
        <v>0</v>
      </c>
      <c r="AD21" s="101">
        <v>0</v>
      </c>
      <c r="AE21" s="101">
        <v>0</v>
      </c>
      <c r="AF21" s="101">
        <v>250</v>
      </c>
      <c r="AG21" s="101">
        <v>0</v>
      </c>
      <c r="AH21" s="101">
        <v>500</v>
      </c>
      <c r="AI21" s="101">
        <v>0</v>
      </c>
      <c r="AJ21" s="101">
        <v>250</v>
      </c>
      <c r="AK21" s="101">
        <v>0</v>
      </c>
      <c r="AL21" s="101">
        <v>0</v>
      </c>
      <c r="AM21" s="101">
        <v>250</v>
      </c>
      <c r="AN21" s="101">
        <v>0</v>
      </c>
      <c r="AO21" s="101">
        <v>0</v>
      </c>
      <c r="AP21" s="101">
        <v>0</v>
      </c>
      <c r="AQ21" s="101">
        <v>0</v>
      </c>
      <c r="AR21" s="101">
        <v>0</v>
      </c>
      <c r="AS21" s="101">
        <v>0</v>
      </c>
      <c r="AT21" s="101">
        <v>0</v>
      </c>
      <c r="AU21" s="101">
        <v>0</v>
      </c>
      <c r="AV21" s="101">
        <v>0</v>
      </c>
      <c r="AW21" s="101">
        <v>0</v>
      </c>
      <c r="AX21" s="101">
        <v>0</v>
      </c>
      <c r="AY21" s="101">
        <v>0</v>
      </c>
      <c r="AZ21" s="101">
        <v>0</v>
      </c>
      <c r="BA21" s="101">
        <v>0</v>
      </c>
      <c r="BB21" s="101">
        <v>0</v>
      </c>
      <c r="BC21" s="101">
        <v>0</v>
      </c>
      <c r="BD21" s="101">
        <v>0</v>
      </c>
      <c r="BE21" s="101">
        <v>0</v>
      </c>
      <c r="BF21" s="101">
        <v>0</v>
      </c>
      <c r="BG21" s="101">
        <v>0</v>
      </c>
      <c r="BH21" s="101">
        <v>0</v>
      </c>
      <c r="BI21" s="101">
        <v>0</v>
      </c>
      <c r="BJ21" s="101">
        <v>0</v>
      </c>
      <c r="BK21" s="101">
        <v>0</v>
      </c>
      <c r="BL21" s="101">
        <v>0</v>
      </c>
      <c r="BM21" s="101">
        <v>0</v>
      </c>
      <c r="BN21" s="101">
        <v>0</v>
      </c>
      <c r="BO21" s="101">
        <v>0</v>
      </c>
      <c r="BP21" s="101">
        <v>0</v>
      </c>
      <c r="BQ21" s="101">
        <v>0</v>
      </c>
    </row>
    <row r="22" spans="1:69">
      <c r="A22" s="99" t="s">
        <v>494</v>
      </c>
      <c r="B22" s="99"/>
      <c r="C22" s="99" t="s">
        <v>77</v>
      </c>
      <c r="D22" s="99" t="s">
        <v>368</v>
      </c>
      <c r="E22" s="99" t="s">
        <v>386</v>
      </c>
      <c r="F22" s="99" t="s">
        <v>387</v>
      </c>
      <c r="G22" s="100" t="s">
        <v>419</v>
      </c>
      <c r="H22" s="99"/>
      <c r="I22" s="101"/>
      <c r="J22" s="101"/>
      <c r="K22" s="101">
        <v>0</v>
      </c>
      <c r="L22" s="101">
        <v>0</v>
      </c>
      <c r="M22" s="101">
        <v>0</v>
      </c>
      <c r="N22" s="101">
        <v>0</v>
      </c>
      <c r="O22" s="101">
        <v>0</v>
      </c>
      <c r="P22" s="101">
        <v>0</v>
      </c>
      <c r="Q22" s="101">
        <v>0</v>
      </c>
      <c r="R22" s="101">
        <v>0</v>
      </c>
      <c r="S22" s="101">
        <v>0</v>
      </c>
      <c r="T22" s="101">
        <v>0</v>
      </c>
      <c r="U22" s="101">
        <v>0</v>
      </c>
      <c r="V22" s="101">
        <v>24</v>
      </c>
      <c r="W22" s="101">
        <v>0</v>
      </c>
      <c r="X22" s="101">
        <v>0</v>
      </c>
      <c r="Y22" s="101">
        <v>0</v>
      </c>
      <c r="Z22" s="101">
        <v>0</v>
      </c>
      <c r="AA22" s="101">
        <v>0</v>
      </c>
      <c r="AB22" s="101">
        <v>0</v>
      </c>
      <c r="AC22" s="101">
        <v>0</v>
      </c>
      <c r="AD22" s="101">
        <v>0</v>
      </c>
      <c r="AE22" s="101">
        <v>0</v>
      </c>
      <c r="AF22" s="101">
        <v>0</v>
      </c>
      <c r="AG22" s="101">
        <v>0</v>
      </c>
      <c r="AH22" s="101">
        <v>0</v>
      </c>
      <c r="AI22" s="101">
        <v>0</v>
      </c>
      <c r="AJ22" s="101">
        <v>0</v>
      </c>
      <c r="AK22" s="101">
        <v>0</v>
      </c>
      <c r="AL22" s="101">
        <v>0</v>
      </c>
      <c r="AM22" s="101">
        <v>0</v>
      </c>
      <c r="AN22" s="101">
        <v>0</v>
      </c>
      <c r="AO22" s="101">
        <v>0</v>
      </c>
      <c r="AP22" s="101">
        <v>0</v>
      </c>
      <c r="AQ22" s="101">
        <v>0</v>
      </c>
      <c r="AR22" s="101">
        <v>0</v>
      </c>
      <c r="AS22" s="101">
        <v>0</v>
      </c>
      <c r="AT22" s="101">
        <v>0</v>
      </c>
      <c r="AU22" s="101">
        <v>0</v>
      </c>
      <c r="AV22" s="101">
        <v>0</v>
      </c>
      <c r="AW22" s="101">
        <v>0</v>
      </c>
      <c r="AX22" s="101">
        <v>0</v>
      </c>
      <c r="AY22" s="101">
        <v>0</v>
      </c>
      <c r="AZ22" s="101">
        <v>0</v>
      </c>
      <c r="BA22" s="101">
        <v>0</v>
      </c>
      <c r="BB22" s="101">
        <v>0</v>
      </c>
      <c r="BC22" s="101">
        <v>0</v>
      </c>
      <c r="BD22" s="101">
        <v>0</v>
      </c>
      <c r="BE22" s="101">
        <v>0</v>
      </c>
      <c r="BF22" s="101">
        <v>0</v>
      </c>
      <c r="BG22" s="101">
        <v>0</v>
      </c>
      <c r="BH22" s="101">
        <v>0</v>
      </c>
      <c r="BI22" s="101">
        <v>0</v>
      </c>
      <c r="BJ22" s="101">
        <v>0</v>
      </c>
      <c r="BK22" s="101">
        <v>0</v>
      </c>
      <c r="BL22" s="101">
        <v>0</v>
      </c>
      <c r="BM22" s="101">
        <v>0</v>
      </c>
      <c r="BN22" s="101">
        <v>0</v>
      </c>
      <c r="BO22" s="101">
        <v>0</v>
      </c>
      <c r="BP22" s="101">
        <v>0</v>
      </c>
      <c r="BQ22" s="101">
        <v>0</v>
      </c>
    </row>
    <row r="23" spans="1:69">
      <c r="A23" s="99" t="s">
        <v>495</v>
      </c>
      <c r="B23" s="99"/>
      <c r="C23" s="99" t="s">
        <v>77</v>
      </c>
      <c r="D23" s="99" t="s">
        <v>368</v>
      </c>
      <c r="E23" s="99" t="s">
        <v>386</v>
      </c>
      <c r="F23" s="99" t="s">
        <v>387</v>
      </c>
      <c r="G23" s="100" t="s">
        <v>419</v>
      </c>
      <c r="H23" s="99"/>
      <c r="I23" s="101"/>
      <c r="J23" s="101"/>
      <c r="K23" s="101">
        <v>0</v>
      </c>
      <c r="L23" s="101">
        <v>0</v>
      </c>
      <c r="M23" s="101">
        <v>0</v>
      </c>
      <c r="N23" s="101">
        <v>0</v>
      </c>
      <c r="O23" s="101">
        <v>0</v>
      </c>
      <c r="P23" s="101">
        <v>0</v>
      </c>
      <c r="Q23" s="101">
        <v>0</v>
      </c>
      <c r="R23" s="101">
        <v>0</v>
      </c>
      <c r="S23" s="101">
        <v>0</v>
      </c>
      <c r="T23" s="101">
        <v>0</v>
      </c>
      <c r="U23" s="101">
        <v>1000</v>
      </c>
      <c r="V23" s="101">
        <v>2000</v>
      </c>
      <c r="W23" s="101">
        <v>0</v>
      </c>
      <c r="X23" s="101">
        <v>3000</v>
      </c>
      <c r="Y23" s="101">
        <v>3000</v>
      </c>
      <c r="Z23" s="101">
        <v>2125</v>
      </c>
      <c r="AA23" s="101">
        <v>0</v>
      </c>
      <c r="AB23" s="101">
        <v>0</v>
      </c>
      <c r="AC23" s="101">
        <v>0</v>
      </c>
      <c r="AD23" s="101">
        <v>0</v>
      </c>
      <c r="AE23" s="101">
        <v>0</v>
      </c>
      <c r="AF23" s="101">
        <v>0</v>
      </c>
      <c r="AG23" s="101">
        <v>0</v>
      </c>
      <c r="AH23" s="101">
        <v>0</v>
      </c>
      <c r="AI23" s="101">
        <v>0</v>
      </c>
      <c r="AJ23" s="101">
        <v>0</v>
      </c>
      <c r="AK23" s="101">
        <v>0</v>
      </c>
      <c r="AL23" s="101">
        <v>0</v>
      </c>
      <c r="AM23" s="101">
        <v>0</v>
      </c>
      <c r="AN23" s="101">
        <v>0</v>
      </c>
      <c r="AO23" s="101">
        <v>0</v>
      </c>
      <c r="AP23" s="101">
        <v>0</v>
      </c>
      <c r="AQ23" s="101">
        <v>0</v>
      </c>
      <c r="AR23" s="101">
        <v>0</v>
      </c>
      <c r="AS23" s="101">
        <v>0</v>
      </c>
      <c r="AT23" s="101">
        <v>0</v>
      </c>
      <c r="AU23" s="101">
        <v>0</v>
      </c>
      <c r="AV23" s="101">
        <v>0</v>
      </c>
      <c r="AW23" s="101">
        <v>0</v>
      </c>
      <c r="AX23" s="101">
        <v>0</v>
      </c>
      <c r="AY23" s="101">
        <v>0</v>
      </c>
      <c r="AZ23" s="101">
        <v>0</v>
      </c>
      <c r="BA23" s="101">
        <v>0</v>
      </c>
      <c r="BB23" s="101">
        <v>0</v>
      </c>
      <c r="BC23" s="101">
        <v>0</v>
      </c>
      <c r="BD23" s="101">
        <v>0</v>
      </c>
      <c r="BE23" s="101">
        <v>0</v>
      </c>
      <c r="BF23" s="101">
        <v>0</v>
      </c>
      <c r="BG23" s="101">
        <v>0</v>
      </c>
      <c r="BH23" s="101">
        <v>0</v>
      </c>
      <c r="BI23" s="101">
        <v>0</v>
      </c>
      <c r="BJ23" s="101">
        <v>0</v>
      </c>
      <c r="BK23" s="101">
        <v>0</v>
      </c>
      <c r="BL23" s="101">
        <v>0</v>
      </c>
      <c r="BM23" s="101">
        <v>0</v>
      </c>
      <c r="BN23" s="101">
        <v>0</v>
      </c>
      <c r="BO23" s="101">
        <v>0</v>
      </c>
      <c r="BP23" s="101">
        <v>0</v>
      </c>
      <c r="BQ23" s="101">
        <v>0</v>
      </c>
    </row>
    <row r="24" spans="1:69">
      <c r="A24" s="99" t="s">
        <v>29</v>
      </c>
      <c r="B24" s="99"/>
      <c r="C24" s="99" t="s">
        <v>77</v>
      </c>
      <c r="D24" s="99" t="s">
        <v>368</v>
      </c>
      <c r="E24" s="99" t="s">
        <v>386</v>
      </c>
      <c r="F24" s="99" t="s">
        <v>387</v>
      </c>
      <c r="G24" s="100" t="s">
        <v>419</v>
      </c>
      <c r="H24" s="99"/>
      <c r="I24" s="101"/>
      <c r="J24" s="101"/>
      <c r="K24" s="101">
        <v>0</v>
      </c>
      <c r="L24" s="101">
        <v>0</v>
      </c>
      <c r="M24" s="101">
        <v>0</v>
      </c>
      <c r="N24" s="101">
        <v>0</v>
      </c>
      <c r="O24" s="101">
        <v>0</v>
      </c>
      <c r="P24" s="101">
        <v>0</v>
      </c>
      <c r="Q24" s="101">
        <v>0</v>
      </c>
      <c r="R24" s="101">
        <v>0</v>
      </c>
      <c r="S24" s="101">
        <v>0</v>
      </c>
      <c r="T24" s="101">
        <v>0</v>
      </c>
      <c r="U24" s="101">
        <v>0</v>
      </c>
      <c r="V24" s="101">
        <v>0</v>
      </c>
      <c r="W24" s="101">
        <v>0</v>
      </c>
      <c r="X24" s="101">
        <v>0</v>
      </c>
      <c r="Y24" s="101">
        <v>0</v>
      </c>
      <c r="Z24" s="101">
        <v>0</v>
      </c>
      <c r="AA24" s="101">
        <v>0</v>
      </c>
      <c r="AB24" s="101">
        <v>0</v>
      </c>
      <c r="AC24" s="101">
        <v>0</v>
      </c>
      <c r="AD24" s="101">
        <v>0</v>
      </c>
      <c r="AE24" s="101">
        <v>0</v>
      </c>
      <c r="AF24" s="101">
        <v>0</v>
      </c>
      <c r="AG24" s="101">
        <v>0</v>
      </c>
      <c r="AH24" s="101">
        <v>0</v>
      </c>
      <c r="AI24" s="101">
        <v>0</v>
      </c>
      <c r="AJ24" s="101">
        <v>0</v>
      </c>
      <c r="AK24" s="101">
        <v>0</v>
      </c>
      <c r="AL24" s="101">
        <v>0</v>
      </c>
      <c r="AM24" s="101">
        <v>0</v>
      </c>
      <c r="AN24" s="101">
        <v>0</v>
      </c>
      <c r="AO24" s="101">
        <v>0</v>
      </c>
      <c r="AP24" s="101">
        <v>0</v>
      </c>
      <c r="AQ24" s="101">
        <v>0</v>
      </c>
      <c r="AR24" s="101">
        <v>0</v>
      </c>
      <c r="AS24" s="101">
        <v>0</v>
      </c>
      <c r="AT24" s="101">
        <v>0</v>
      </c>
      <c r="AU24" s="101">
        <v>0</v>
      </c>
      <c r="AV24" s="101">
        <v>0</v>
      </c>
      <c r="AW24" s="101">
        <v>0</v>
      </c>
      <c r="AX24" s="101">
        <v>0</v>
      </c>
      <c r="AY24" s="101">
        <v>0</v>
      </c>
      <c r="AZ24" s="101">
        <v>0</v>
      </c>
      <c r="BA24" s="101">
        <v>0</v>
      </c>
      <c r="BB24" s="101">
        <v>0</v>
      </c>
      <c r="BC24" s="101">
        <v>0</v>
      </c>
      <c r="BD24" s="101">
        <v>0</v>
      </c>
      <c r="BE24" s="101">
        <v>0</v>
      </c>
      <c r="BF24" s="101">
        <v>0</v>
      </c>
      <c r="BG24" s="101">
        <v>0</v>
      </c>
      <c r="BH24" s="101">
        <v>0</v>
      </c>
      <c r="BI24" s="101">
        <v>0</v>
      </c>
      <c r="BJ24" s="101">
        <v>0</v>
      </c>
      <c r="BK24" s="101">
        <v>0</v>
      </c>
      <c r="BL24" s="101">
        <v>0</v>
      </c>
      <c r="BM24" s="101">
        <v>0</v>
      </c>
      <c r="BN24" s="101">
        <v>0</v>
      </c>
      <c r="BO24" s="101">
        <v>0</v>
      </c>
      <c r="BP24" s="101">
        <v>0</v>
      </c>
      <c r="BQ24" s="101">
        <v>0</v>
      </c>
    </row>
    <row r="25" spans="1:69">
      <c r="A25" s="99" t="s">
        <v>30</v>
      </c>
      <c r="B25" s="99"/>
      <c r="C25" s="99" t="s">
        <v>77</v>
      </c>
      <c r="D25" s="99" t="s">
        <v>368</v>
      </c>
      <c r="E25" s="99" t="s">
        <v>386</v>
      </c>
      <c r="F25" s="99" t="s">
        <v>387</v>
      </c>
      <c r="G25" s="100" t="s">
        <v>419</v>
      </c>
      <c r="H25" s="99"/>
      <c r="I25" s="101"/>
      <c r="J25" s="101"/>
      <c r="K25" s="101">
        <v>0</v>
      </c>
      <c r="L25" s="101">
        <v>0</v>
      </c>
      <c r="M25" s="101">
        <v>0</v>
      </c>
      <c r="N25" s="101">
        <v>0</v>
      </c>
      <c r="O25" s="101">
        <v>0</v>
      </c>
      <c r="P25" s="101">
        <v>0</v>
      </c>
      <c r="Q25" s="101">
        <v>0</v>
      </c>
      <c r="R25" s="101">
        <v>0</v>
      </c>
      <c r="S25" s="101">
        <v>0</v>
      </c>
      <c r="T25" s="101">
        <v>0</v>
      </c>
      <c r="U25" s="101">
        <v>0</v>
      </c>
      <c r="V25" s="101">
        <v>0</v>
      </c>
      <c r="W25" s="101">
        <v>0</v>
      </c>
      <c r="X25" s="101">
        <v>0</v>
      </c>
      <c r="Y25" s="101">
        <v>0</v>
      </c>
      <c r="Z25" s="101">
        <v>0</v>
      </c>
      <c r="AA25" s="101">
        <v>0</v>
      </c>
      <c r="AB25" s="101">
        <v>0</v>
      </c>
      <c r="AC25" s="101">
        <v>0</v>
      </c>
      <c r="AD25" s="101">
        <v>0</v>
      </c>
      <c r="AE25" s="101">
        <v>0</v>
      </c>
      <c r="AF25" s="101">
        <v>1200</v>
      </c>
      <c r="AG25" s="101">
        <v>0</v>
      </c>
      <c r="AH25" s="101">
        <v>0</v>
      </c>
      <c r="AI25" s="101">
        <v>0</v>
      </c>
      <c r="AJ25" s="101">
        <v>0</v>
      </c>
      <c r="AK25" s="101">
        <v>0</v>
      </c>
      <c r="AL25" s="101">
        <v>0</v>
      </c>
      <c r="AM25" s="101">
        <v>0</v>
      </c>
      <c r="AN25" s="101">
        <v>0</v>
      </c>
      <c r="AO25" s="101">
        <v>0</v>
      </c>
      <c r="AP25" s="101">
        <v>0</v>
      </c>
      <c r="AQ25" s="101">
        <v>0</v>
      </c>
      <c r="AR25" s="101">
        <v>0</v>
      </c>
      <c r="AS25" s="101">
        <v>0</v>
      </c>
      <c r="AT25" s="101">
        <v>0</v>
      </c>
      <c r="AU25" s="101">
        <v>0</v>
      </c>
      <c r="AV25" s="101">
        <v>0</v>
      </c>
      <c r="AW25" s="101">
        <v>0</v>
      </c>
      <c r="AX25" s="101">
        <v>0</v>
      </c>
      <c r="AY25" s="101">
        <v>0</v>
      </c>
      <c r="AZ25" s="101">
        <v>0</v>
      </c>
      <c r="BA25" s="101">
        <v>0</v>
      </c>
      <c r="BB25" s="101">
        <v>0</v>
      </c>
      <c r="BC25" s="101">
        <v>0</v>
      </c>
      <c r="BD25" s="101">
        <v>0</v>
      </c>
      <c r="BE25" s="101">
        <v>0</v>
      </c>
      <c r="BF25" s="101">
        <v>0</v>
      </c>
      <c r="BG25" s="101">
        <v>0</v>
      </c>
      <c r="BH25" s="101">
        <v>0</v>
      </c>
      <c r="BI25" s="101">
        <v>0</v>
      </c>
      <c r="BJ25" s="101">
        <v>0</v>
      </c>
      <c r="BK25" s="101">
        <v>0</v>
      </c>
      <c r="BL25" s="101">
        <v>0</v>
      </c>
      <c r="BM25" s="101">
        <v>0</v>
      </c>
      <c r="BN25" s="101">
        <v>0</v>
      </c>
      <c r="BO25" s="101">
        <v>0</v>
      </c>
      <c r="BP25" s="101">
        <v>0</v>
      </c>
      <c r="BQ25" s="101">
        <v>0</v>
      </c>
    </row>
    <row r="26" spans="1:69">
      <c r="A26" s="99" t="s">
        <v>429</v>
      </c>
      <c r="B26" s="99"/>
      <c r="C26" s="99" t="s">
        <v>77</v>
      </c>
      <c r="D26" s="99" t="s">
        <v>368</v>
      </c>
      <c r="E26" s="99" t="s">
        <v>386</v>
      </c>
      <c r="F26" s="99" t="s">
        <v>387</v>
      </c>
      <c r="G26" s="100" t="s">
        <v>419</v>
      </c>
      <c r="H26" s="99"/>
      <c r="I26" s="101"/>
      <c r="J26" s="101"/>
      <c r="K26" s="101">
        <v>0</v>
      </c>
      <c r="L26" s="101">
        <v>1500</v>
      </c>
      <c r="M26" s="101">
        <v>1500</v>
      </c>
      <c r="N26" s="101">
        <v>1740</v>
      </c>
      <c r="O26" s="101">
        <v>0</v>
      </c>
      <c r="P26" s="101">
        <v>0</v>
      </c>
      <c r="Q26" s="101">
        <v>0</v>
      </c>
      <c r="R26" s="101">
        <v>0</v>
      </c>
      <c r="S26" s="101">
        <v>0</v>
      </c>
      <c r="T26" s="101">
        <v>0</v>
      </c>
      <c r="U26" s="101">
        <v>0</v>
      </c>
      <c r="V26" s="101">
        <v>0</v>
      </c>
      <c r="W26" s="101">
        <v>0</v>
      </c>
      <c r="X26" s="101">
        <v>0</v>
      </c>
      <c r="Y26" s="101">
        <v>0</v>
      </c>
      <c r="Z26" s="101">
        <v>0</v>
      </c>
      <c r="AA26" s="101">
        <v>0</v>
      </c>
      <c r="AB26" s="101">
        <v>0</v>
      </c>
      <c r="AC26" s="101">
        <v>0</v>
      </c>
      <c r="AD26" s="101">
        <v>0</v>
      </c>
      <c r="AE26" s="101">
        <v>0</v>
      </c>
      <c r="AF26" s="101">
        <v>0</v>
      </c>
      <c r="AG26" s="101">
        <v>0</v>
      </c>
      <c r="AH26" s="101">
        <v>0</v>
      </c>
      <c r="AI26" s="101">
        <v>0</v>
      </c>
      <c r="AJ26" s="101">
        <v>0</v>
      </c>
      <c r="AK26" s="101">
        <v>0</v>
      </c>
      <c r="AL26" s="101">
        <v>0</v>
      </c>
      <c r="AM26" s="101">
        <v>0</v>
      </c>
      <c r="AN26" s="101">
        <v>0</v>
      </c>
      <c r="AO26" s="101">
        <v>0</v>
      </c>
      <c r="AP26" s="101">
        <v>0</v>
      </c>
      <c r="AQ26" s="101">
        <v>0</v>
      </c>
      <c r="AR26" s="101">
        <v>0</v>
      </c>
      <c r="AS26" s="101">
        <v>0</v>
      </c>
      <c r="AT26" s="101">
        <v>0</v>
      </c>
      <c r="AU26" s="101">
        <v>0</v>
      </c>
      <c r="AV26" s="101">
        <v>0</v>
      </c>
      <c r="AW26" s="101">
        <v>0</v>
      </c>
      <c r="AX26" s="101">
        <v>0</v>
      </c>
      <c r="AY26" s="101">
        <v>0</v>
      </c>
      <c r="AZ26" s="101">
        <v>0</v>
      </c>
      <c r="BA26" s="101">
        <v>0</v>
      </c>
      <c r="BB26" s="101">
        <v>0</v>
      </c>
      <c r="BC26" s="101">
        <v>0</v>
      </c>
      <c r="BD26" s="101">
        <v>0</v>
      </c>
      <c r="BE26" s="101">
        <v>0</v>
      </c>
      <c r="BF26" s="101">
        <v>0</v>
      </c>
      <c r="BG26" s="101">
        <v>0</v>
      </c>
      <c r="BH26" s="101">
        <v>0</v>
      </c>
      <c r="BI26" s="101">
        <v>0</v>
      </c>
      <c r="BJ26" s="101">
        <v>0</v>
      </c>
      <c r="BK26" s="101">
        <v>0</v>
      </c>
      <c r="BL26" s="101">
        <v>0</v>
      </c>
      <c r="BM26" s="101">
        <v>0</v>
      </c>
      <c r="BN26" s="101">
        <v>0</v>
      </c>
      <c r="BO26" s="101">
        <v>0</v>
      </c>
      <c r="BP26" s="101">
        <v>0</v>
      </c>
      <c r="BQ26" s="101">
        <v>0</v>
      </c>
    </row>
    <row r="27" spans="1:69">
      <c r="A27" s="99" t="s">
        <v>430</v>
      </c>
      <c r="B27" s="99"/>
      <c r="C27" s="99" t="s">
        <v>77</v>
      </c>
      <c r="D27" s="99" t="s">
        <v>368</v>
      </c>
      <c r="E27" s="99" t="s">
        <v>386</v>
      </c>
      <c r="F27" s="99" t="s">
        <v>387</v>
      </c>
      <c r="G27" s="100" t="s">
        <v>419</v>
      </c>
      <c r="H27" s="99"/>
      <c r="I27" s="101"/>
      <c r="J27" s="101"/>
      <c r="K27" s="101">
        <v>0</v>
      </c>
      <c r="L27" s="101">
        <v>0</v>
      </c>
      <c r="M27" s="101">
        <v>0</v>
      </c>
      <c r="N27" s="101">
        <v>0</v>
      </c>
      <c r="O27" s="101">
        <v>0</v>
      </c>
      <c r="P27" s="101">
        <v>0</v>
      </c>
      <c r="Q27" s="101">
        <v>0</v>
      </c>
      <c r="R27" s="101">
        <v>0</v>
      </c>
      <c r="S27" s="101">
        <v>0</v>
      </c>
      <c r="T27" s="101">
        <v>0</v>
      </c>
      <c r="U27" s="101">
        <v>0</v>
      </c>
      <c r="V27" s="101">
        <v>0</v>
      </c>
      <c r="W27" s="101">
        <v>0</v>
      </c>
      <c r="X27" s="101">
        <v>0</v>
      </c>
      <c r="Y27" s="101">
        <v>0</v>
      </c>
      <c r="Z27" s="101">
        <v>0</v>
      </c>
      <c r="AA27" s="101">
        <v>0</v>
      </c>
      <c r="AB27" s="101">
        <v>0</v>
      </c>
      <c r="AC27" s="101">
        <v>0</v>
      </c>
      <c r="AD27" s="101">
        <v>0</v>
      </c>
      <c r="AE27" s="101">
        <v>0</v>
      </c>
      <c r="AF27" s="101">
        <v>0</v>
      </c>
      <c r="AG27" s="101">
        <v>0</v>
      </c>
      <c r="AH27" s="101">
        <v>0</v>
      </c>
      <c r="AI27" s="101">
        <v>0</v>
      </c>
      <c r="AJ27" s="101">
        <v>0</v>
      </c>
      <c r="AK27" s="101">
        <v>0</v>
      </c>
      <c r="AL27" s="101">
        <v>0</v>
      </c>
      <c r="AM27" s="101">
        <v>0</v>
      </c>
      <c r="AN27" s="101">
        <v>0</v>
      </c>
      <c r="AO27" s="101">
        <v>0</v>
      </c>
      <c r="AP27" s="101">
        <v>0</v>
      </c>
      <c r="AQ27" s="101">
        <v>0</v>
      </c>
      <c r="AR27" s="101">
        <v>0</v>
      </c>
      <c r="AS27" s="101">
        <v>0</v>
      </c>
      <c r="AT27" s="101">
        <v>0</v>
      </c>
      <c r="AU27" s="101">
        <v>0</v>
      </c>
      <c r="AV27" s="101">
        <v>0</v>
      </c>
      <c r="AW27" s="101">
        <v>0</v>
      </c>
      <c r="AX27" s="101">
        <v>0</v>
      </c>
      <c r="AY27" s="101">
        <v>0</v>
      </c>
      <c r="AZ27" s="101">
        <v>0</v>
      </c>
      <c r="BA27" s="101">
        <v>1500</v>
      </c>
      <c r="BB27" s="101">
        <v>1500</v>
      </c>
      <c r="BC27" s="101">
        <v>0</v>
      </c>
      <c r="BD27" s="101">
        <v>0</v>
      </c>
      <c r="BE27" s="101">
        <v>0</v>
      </c>
      <c r="BF27" s="101">
        <v>0</v>
      </c>
      <c r="BG27" s="101">
        <v>0</v>
      </c>
      <c r="BH27" s="101">
        <v>0</v>
      </c>
      <c r="BI27" s="101">
        <v>0</v>
      </c>
      <c r="BJ27" s="101">
        <v>1500</v>
      </c>
      <c r="BK27" s="101">
        <v>1500</v>
      </c>
      <c r="BL27" s="101">
        <v>0</v>
      </c>
      <c r="BM27" s="101">
        <v>0</v>
      </c>
      <c r="BN27" s="101">
        <v>1000</v>
      </c>
      <c r="BO27" s="101">
        <v>0</v>
      </c>
      <c r="BP27" s="101">
        <v>0</v>
      </c>
      <c r="BQ27" s="101">
        <v>0</v>
      </c>
    </row>
    <row r="28" spans="1:69">
      <c r="A28" s="99" t="s">
        <v>431</v>
      </c>
      <c r="B28" s="99"/>
      <c r="C28" s="99" t="s">
        <v>77</v>
      </c>
      <c r="D28" s="99" t="s">
        <v>368</v>
      </c>
      <c r="E28" s="99" t="s">
        <v>386</v>
      </c>
      <c r="F28" s="99" t="s">
        <v>387</v>
      </c>
      <c r="G28" s="100" t="s">
        <v>419</v>
      </c>
      <c r="H28" s="99"/>
      <c r="I28" s="101"/>
      <c r="J28" s="101"/>
      <c r="K28" s="101">
        <v>0</v>
      </c>
      <c r="L28" s="101">
        <v>0</v>
      </c>
      <c r="M28" s="101">
        <v>0</v>
      </c>
      <c r="N28" s="101">
        <v>0</v>
      </c>
      <c r="O28" s="101">
        <v>0</v>
      </c>
      <c r="P28" s="101">
        <v>0</v>
      </c>
      <c r="Q28" s="101">
        <v>0</v>
      </c>
      <c r="R28" s="101">
        <v>0</v>
      </c>
      <c r="S28" s="101">
        <v>0</v>
      </c>
      <c r="T28" s="101">
        <v>0</v>
      </c>
      <c r="U28" s="101">
        <v>0</v>
      </c>
      <c r="V28" s="101">
        <v>0</v>
      </c>
      <c r="W28" s="101">
        <v>0</v>
      </c>
      <c r="X28" s="101">
        <v>0</v>
      </c>
      <c r="Y28" s="101">
        <v>0</v>
      </c>
      <c r="Z28" s="101">
        <v>0</v>
      </c>
      <c r="AA28" s="101">
        <v>0</v>
      </c>
      <c r="AB28" s="101">
        <v>0</v>
      </c>
      <c r="AC28" s="101">
        <v>0</v>
      </c>
      <c r="AD28" s="101">
        <v>0</v>
      </c>
      <c r="AE28" s="101">
        <v>0</v>
      </c>
      <c r="AF28" s="101">
        <v>0</v>
      </c>
      <c r="AG28" s="101">
        <v>0</v>
      </c>
      <c r="AH28" s="101">
        <v>0</v>
      </c>
      <c r="AI28" s="101">
        <v>0</v>
      </c>
      <c r="AJ28" s="101">
        <v>0</v>
      </c>
      <c r="AK28" s="101">
        <v>0</v>
      </c>
      <c r="AL28" s="101">
        <v>0</v>
      </c>
      <c r="AM28" s="101">
        <v>0</v>
      </c>
      <c r="AN28" s="101">
        <v>0</v>
      </c>
      <c r="AO28" s="101">
        <v>0</v>
      </c>
      <c r="AP28" s="101">
        <v>0</v>
      </c>
      <c r="AQ28" s="101">
        <v>0</v>
      </c>
      <c r="AR28" s="101">
        <v>0</v>
      </c>
      <c r="AS28" s="101">
        <v>0</v>
      </c>
      <c r="AT28" s="101">
        <v>0</v>
      </c>
      <c r="AU28" s="101">
        <v>0</v>
      </c>
      <c r="AV28" s="101">
        <v>0</v>
      </c>
      <c r="AW28" s="101">
        <v>0</v>
      </c>
      <c r="AX28" s="101">
        <v>0</v>
      </c>
      <c r="AY28" s="101">
        <v>0</v>
      </c>
      <c r="AZ28" s="101">
        <v>0</v>
      </c>
      <c r="BA28" s="101">
        <v>0</v>
      </c>
      <c r="BB28" s="101">
        <v>0</v>
      </c>
      <c r="BC28" s="101">
        <v>0</v>
      </c>
      <c r="BD28" s="101">
        <v>0</v>
      </c>
      <c r="BE28" s="101">
        <v>0</v>
      </c>
      <c r="BF28" s="101">
        <v>0</v>
      </c>
      <c r="BG28" s="101">
        <v>0</v>
      </c>
      <c r="BH28" s="101">
        <v>0</v>
      </c>
      <c r="BI28" s="101">
        <v>0</v>
      </c>
      <c r="BJ28" s="101">
        <v>0</v>
      </c>
      <c r="BK28" s="101">
        <v>0</v>
      </c>
      <c r="BL28" s="101">
        <v>0</v>
      </c>
      <c r="BM28" s="101">
        <v>0</v>
      </c>
      <c r="BN28" s="101">
        <v>0</v>
      </c>
      <c r="BO28" s="101">
        <v>0</v>
      </c>
      <c r="BP28" s="101">
        <v>0</v>
      </c>
      <c r="BQ28" s="101">
        <v>0</v>
      </c>
    </row>
    <row r="29" spans="1:69">
      <c r="A29" s="99" t="s">
        <v>432</v>
      </c>
      <c r="B29" s="99"/>
      <c r="C29" s="99" t="s">
        <v>77</v>
      </c>
      <c r="D29" s="99" t="s">
        <v>368</v>
      </c>
      <c r="E29" s="99" t="s">
        <v>386</v>
      </c>
      <c r="F29" s="99" t="s">
        <v>387</v>
      </c>
      <c r="G29" s="100" t="s">
        <v>419</v>
      </c>
      <c r="H29" s="99"/>
      <c r="I29" s="101"/>
      <c r="J29" s="101"/>
      <c r="K29" s="101">
        <v>0</v>
      </c>
      <c r="L29" s="101">
        <v>0</v>
      </c>
      <c r="M29" s="101">
        <v>0</v>
      </c>
      <c r="N29" s="101">
        <v>0</v>
      </c>
      <c r="O29" s="101">
        <v>0</v>
      </c>
      <c r="P29" s="101">
        <v>0</v>
      </c>
      <c r="Q29" s="101">
        <v>0</v>
      </c>
      <c r="R29" s="101">
        <v>0</v>
      </c>
      <c r="S29" s="101">
        <v>0</v>
      </c>
      <c r="T29" s="101">
        <v>0</v>
      </c>
      <c r="U29" s="101">
        <v>0</v>
      </c>
      <c r="V29" s="101">
        <v>0</v>
      </c>
      <c r="W29" s="101">
        <v>0</v>
      </c>
      <c r="X29" s="101">
        <v>0</v>
      </c>
      <c r="Y29" s="101">
        <v>0</v>
      </c>
      <c r="Z29" s="101">
        <v>0</v>
      </c>
      <c r="AA29" s="101">
        <v>0</v>
      </c>
      <c r="AB29" s="101">
        <v>0</v>
      </c>
      <c r="AC29" s="101">
        <v>0</v>
      </c>
      <c r="AD29" s="101">
        <v>0</v>
      </c>
      <c r="AE29" s="101">
        <v>0</v>
      </c>
      <c r="AF29" s="101">
        <v>0</v>
      </c>
      <c r="AG29" s="101">
        <v>0</v>
      </c>
      <c r="AH29" s="101">
        <v>0</v>
      </c>
      <c r="AI29" s="101">
        <v>0</v>
      </c>
      <c r="AJ29" s="101">
        <v>0</v>
      </c>
      <c r="AK29" s="101">
        <v>0</v>
      </c>
      <c r="AL29" s="101">
        <v>0</v>
      </c>
      <c r="AM29" s="101">
        <v>0</v>
      </c>
      <c r="AN29" s="101">
        <v>0</v>
      </c>
      <c r="AO29" s="101">
        <v>0</v>
      </c>
      <c r="AP29" s="101">
        <v>0</v>
      </c>
      <c r="AQ29" s="101">
        <v>0</v>
      </c>
      <c r="AR29" s="101">
        <v>0</v>
      </c>
      <c r="AS29" s="101">
        <v>0</v>
      </c>
      <c r="AT29" s="101">
        <v>0</v>
      </c>
      <c r="AU29" s="101">
        <v>0</v>
      </c>
      <c r="AV29" s="101">
        <v>0</v>
      </c>
      <c r="AW29" s="101">
        <v>0</v>
      </c>
      <c r="AX29" s="101">
        <v>0</v>
      </c>
      <c r="AY29" s="101">
        <v>0</v>
      </c>
      <c r="AZ29" s="101">
        <v>0</v>
      </c>
      <c r="BA29" s="101">
        <v>0</v>
      </c>
      <c r="BB29" s="101">
        <v>0</v>
      </c>
      <c r="BC29" s="101">
        <v>0</v>
      </c>
      <c r="BD29" s="101">
        <v>0</v>
      </c>
      <c r="BE29" s="101">
        <v>0</v>
      </c>
      <c r="BF29" s="101">
        <v>0</v>
      </c>
      <c r="BG29" s="101">
        <v>0</v>
      </c>
      <c r="BH29" s="101">
        <v>0</v>
      </c>
      <c r="BI29" s="101">
        <v>0</v>
      </c>
      <c r="BJ29" s="101">
        <v>0</v>
      </c>
      <c r="BK29" s="101">
        <v>0</v>
      </c>
      <c r="BL29" s="101">
        <v>0</v>
      </c>
      <c r="BM29" s="101">
        <v>0</v>
      </c>
      <c r="BN29" s="101">
        <v>0</v>
      </c>
      <c r="BO29" s="101">
        <v>0</v>
      </c>
      <c r="BP29" s="101">
        <v>0</v>
      </c>
      <c r="BQ29" s="101">
        <v>0</v>
      </c>
    </row>
    <row r="30" spans="1:69">
      <c r="A30" s="99" t="s">
        <v>433</v>
      </c>
      <c r="B30" s="99"/>
      <c r="C30" s="99" t="s">
        <v>77</v>
      </c>
      <c r="D30" s="99" t="s">
        <v>368</v>
      </c>
      <c r="E30" s="99" t="s">
        <v>386</v>
      </c>
      <c r="F30" s="99" t="s">
        <v>387</v>
      </c>
      <c r="G30" s="100" t="s">
        <v>419</v>
      </c>
      <c r="H30" s="99"/>
      <c r="I30" s="101"/>
      <c r="J30" s="101"/>
      <c r="K30" s="101">
        <v>0</v>
      </c>
      <c r="L30" s="101">
        <v>0</v>
      </c>
      <c r="M30" s="101">
        <v>0</v>
      </c>
      <c r="N30" s="101">
        <v>0</v>
      </c>
      <c r="O30" s="101">
        <v>0</v>
      </c>
      <c r="P30" s="101">
        <v>0</v>
      </c>
      <c r="Q30" s="101">
        <v>0</v>
      </c>
      <c r="R30" s="101">
        <v>0</v>
      </c>
      <c r="S30" s="101">
        <v>0</v>
      </c>
      <c r="T30" s="101">
        <v>0</v>
      </c>
      <c r="U30" s="101">
        <v>0</v>
      </c>
      <c r="V30" s="101">
        <v>0</v>
      </c>
      <c r="W30" s="101">
        <v>0</v>
      </c>
      <c r="X30" s="101">
        <v>0</v>
      </c>
      <c r="Y30" s="101">
        <v>0</v>
      </c>
      <c r="Z30" s="101">
        <v>0</v>
      </c>
      <c r="AA30" s="101">
        <v>0</v>
      </c>
      <c r="AB30" s="101">
        <v>0</v>
      </c>
      <c r="AC30" s="101">
        <v>0</v>
      </c>
      <c r="AD30" s="101">
        <v>0</v>
      </c>
      <c r="AE30" s="101">
        <v>0</v>
      </c>
      <c r="AF30" s="101">
        <v>0</v>
      </c>
      <c r="AG30" s="101">
        <v>0</v>
      </c>
      <c r="AH30" s="101">
        <v>0</v>
      </c>
      <c r="AI30" s="101">
        <v>0</v>
      </c>
      <c r="AJ30" s="101">
        <v>0</v>
      </c>
      <c r="AK30" s="101">
        <v>0</v>
      </c>
      <c r="AL30" s="101">
        <v>0</v>
      </c>
      <c r="AM30" s="101">
        <v>0</v>
      </c>
      <c r="AN30" s="101">
        <v>0</v>
      </c>
      <c r="AO30" s="101">
        <v>0</v>
      </c>
      <c r="AP30" s="101">
        <v>0</v>
      </c>
      <c r="AQ30" s="101">
        <v>0</v>
      </c>
      <c r="AR30" s="101">
        <v>0</v>
      </c>
      <c r="AS30" s="101">
        <v>0</v>
      </c>
      <c r="AT30" s="101">
        <v>0</v>
      </c>
      <c r="AU30" s="101">
        <v>0</v>
      </c>
      <c r="AV30" s="101">
        <v>0</v>
      </c>
      <c r="AW30" s="101">
        <v>0</v>
      </c>
      <c r="AX30" s="101">
        <v>0</v>
      </c>
      <c r="AY30" s="101">
        <v>0</v>
      </c>
      <c r="AZ30" s="101">
        <v>0</v>
      </c>
      <c r="BA30" s="101">
        <v>0</v>
      </c>
      <c r="BB30" s="101">
        <v>0</v>
      </c>
      <c r="BC30" s="101">
        <v>0</v>
      </c>
      <c r="BD30" s="101">
        <v>0</v>
      </c>
      <c r="BE30" s="101">
        <v>0</v>
      </c>
      <c r="BF30" s="101">
        <v>0</v>
      </c>
      <c r="BG30" s="101">
        <v>0</v>
      </c>
      <c r="BH30" s="101">
        <v>0</v>
      </c>
      <c r="BI30" s="101">
        <v>0</v>
      </c>
      <c r="BJ30" s="101">
        <v>0</v>
      </c>
      <c r="BK30" s="101">
        <v>0</v>
      </c>
      <c r="BL30" s="101">
        <v>0</v>
      </c>
      <c r="BM30" s="101">
        <v>0</v>
      </c>
      <c r="BN30" s="101">
        <v>0</v>
      </c>
      <c r="BO30" s="101">
        <v>0</v>
      </c>
      <c r="BP30" s="101">
        <v>0</v>
      </c>
      <c r="BQ30" s="101">
        <v>0</v>
      </c>
    </row>
    <row r="31" spans="1:69">
      <c r="A31" s="99" t="s">
        <v>434</v>
      </c>
      <c r="B31" s="99"/>
      <c r="C31" s="99" t="s">
        <v>77</v>
      </c>
      <c r="D31" s="99" t="s">
        <v>368</v>
      </c>
      <c r="E31" s="99" t="s">
        <v>386</v>
      </c>
      <c r="F31" s="99" t="s">
        <v>387</v>
      </c>
      <c r="G31" s="100" t="s">
        <v>419</v>
      </c>
      <c r="H31" s="99"/>
      <c r="I31" s="101"/>
      <c r="J31" s="101"/>
      <c r="K31" s="101">
        <v>0</v>
      </c>
      <c r="L31" s="101">
        <v>0</v>
      </c>
      <c r="M31" s="101">
        <v>0</v>
      </c>
      <c r="N31" s="101">
        <v>0</v>
      </c>
      <c r="O31" s="101">
        <v>0</v>
      </c>
      <c r="P31" s="101">
        <v>0</v>
      </c>
      <c r="Q31" s="101">
        <v>0</v>
      </c>
      <c r="R31" s="101">
        <v>0</v>
      </c>
      <c r="S31" s="101">
        <v>0</v>
      </c>
      <c r="T31" s="101">
        <v>0</v>
      </c>
      <c r="U31" s="101">
        <v>0</v>
      </c>
      <c r="V31" s="101">
        <v>0</v>
      </c>
      <c r="W31" s="101">
        <v>0</v>
      </c>
      <c r="X31" s="101">
        <v>0</v>
      </c>
      <c r="Y31" s="101">
        <v>0</v>
      </c>
      <c r="Z31" s="101">
        <v>0</v>
      </c>
      <c r="AA31" s="101">
        <v>0</v>
      </c>
      <c r="AB31" s="101">
        <v>0</v>
      </c>
      <c r="AC31" s="101">
        <v>0</v>
      </c>
      <c r="AD31" s="101">
        <v>0</v>
      </c>
      <c r="AE31" s="101">
        <v>0</v>
      </c>
      <c r="AF31" s="101">
        <v>0</v>
      </c>
      <c r="AG31" s="101">
        <v>0</v>
      </c>
      <c r="AH31" s="101">
        <v>0</v>
      </c>
      <c r="AI31" s="101">
        <v>0</v>
      </c>
      <c r="AJ31" s="101">
        <v>0</v>
      </c>
      <c r="AK31" s="101">
        <v>0</v>
      </c>
      <c r="AL31" s="101">
        <v>0</v>
      </c>
      <c r="AM31" s="101">
        <v>0</v>
      </c>
      <c r="AN31" s="101">
        <v>0</v>
      </c>
      <c r="AO31" s="101">
        <v>0</v>
      </c>
      <c r="AP31" s="101">
        <v>0</v>
      </c>
      <c r="AQ31" s="101">
        <v>0</v>
      </c>
      <c r="AR31" s="101">
        <v>0</v>
      </c>
      <c r="AS31" s="101">
        <v>0</v>
      </c>
      <c r="AT31" s="101">
        <v>0</v>
      </c>
      <c r="AU31" s="101">
        <v>0</v>
      </c>
      <c r="AV31" s="101">
        <v>0</v>
      </c>
      <c r="AW31" s="101">
        <v>0</v>
      </c>
      <c r="AX31" s="101">
        <v>0</v>
      </c>
      <c r="AY31" s="101">
        <v>0</v>
      </c>
      <c r="AZ31" s="101">
        <v>0</v>
      </c>
      <c r="BA31" s="101">
        <v>0</v>
      </c>
      <c r="BB31" s="101">
        <v>0</v>
      </c>
      <c r="BC31" s="101">
        <v>0</v>
      </c>
      <c r="BD31" s="101">
        <v>0</v>
      </c>
      <c r="BE31" s="101">
        <v>0</v>
      </c>
      <c r="BF31" s="101">
        <v>0</v>
      </c>
      <c r="BG31" s="101">
        <v>0</v>
      </c>
      <c r="BH31" s="101">
        <v>0</v>
      </c>
      <c r="BI31" s="101">
        <v>0</v>
      </c>
      <c r="BJ31" s="101">
        <v>0</v>
      </c>
      <c r="BK31" s="101">
        <v>0</v>
      </c>
      <c r="BL31" s="101">
        <v>0</v>
      </c>
      <c r="BM31" s="101">
        <v>0</v>
      </c>
      <c r="BN31" s="101">
        <v>0</v>
      </c>
      <c r="BO31" s="101">
        <v>0</v>
      </c>
      <c r="BP31" s="101">
        <v>0</v>
      </c>
      <c r="BQ31" s="101">
        <v>0</v>
      </c>
    </row>
    <row r="32" spans="1:69">
      <c r="A32" s="99" t="s">
        <v>435</v>
      </c>
      <c r="B32" s="99"/>
      <c r="C32" s="99" t="s">
        <v>77</v>
      </c>
      <c r="D32" s="99" t="s">
        <v>368</v>
      </c>
      <c r="E32" s="99" t="s">
        <v>386</v>
      </c>
      <c r="F32" s="99" t="s">
        <v>387</v>
      </c>
      <c r="G32" s="100" t="s">
        <v>419</v>
      </c>
      <c r="H32" s="99"/>
      <c r="I32" s="101"/>
      <c r="J32" s="101"/>
      <c r="K32" s="101">
        <v>0</v>
      </c>
      <c r="L32" s="101">
        <v>0</v>
      </c>
      <c r="M32" s="101">
        <v>0</v>
      </c>
      <c r="N32" s="101">
        <v>0</v>
      </c>
      <c r="O32" s="101">
        <v>0</v>
      </c>
      <c r="P32" s="101">
        <v>0</v>
      </c>
      <c r="Q32" s="101">
        <v>0</v>
      </c>
      <c r="R32" s="101">
        <v>0</v>
      </c>
      <c r="S32" s="101">
        <v>0</v>
      </c>
      <c r="T32" s="101">
        <v>0</v>
      </c>
      <c r="U32" s="101">
        <v>0</v>
      </c>
      <c r="V32" s="101">
        <v>0</v>
      </c>
      <c r="W32" s="101">
        <v>0</v>
      </c>
      <c r="X32" s="101">
        <v>0</v>
      </c>
      <c r="Y32" s="101">
        <v>0</v>
      </c>
      <c r="Z32" s="101">
        <v>0</v>
      </c>
      <c r="AA32" s="101">
        <v>0</v>
      </c>
      <c r="AB32" s="101">
        <v>0</v>
      </c>
      <c r="AC32" s="101">
        <v>0</v>
      </c>
      <c r="AD32" s="101">
        <v>0</v>
      </c>
      <c r="AE32" s="101">
        <v>0</v>
      </c>
      <c r="AF32" s="101">
        <v>0</v>
      </c>
      <c r="AG32" s="101">
        <v>0</v>
      </c>
      <c r="AH32" s="101">
        <v>0</v>
      </c>
      <c r="AI32" s="101">
        <v>0</v>
      </c>
      <c r="AJ32" s="101">
        <v>0</v>
      </c>
      <c r="AK32" s="101">
        <v>0</v>
      </c>
      <c r="AL32" s="101">
        <v>0</v>
      </c>
      <c r="AM32" s="101">
        <v>0</v>
      </c>
      <c r="AN32" s="101">
        <v>0</v>
      </c>
      <c r="AO32" s="101">
        <v>0</v>
      </c>
      <c r="AP32" s="101">
        <v>0</v>
      </c>
      <c r="AQ32" s="101">
        <v>1500</v>
      </c>
      <c r="AR32" s="101">
        <v>1500</v>
      </c>
      <c r="AS32" s="101">
        <v>1500</v>
      </c>
      <c r="AT32" s="101">
        <v>1500</v>
      </c>
      <c r="AU32" s="101">
        <v>780</v>
      </c>
      <c r="AV32" s="101">
        <v>0</v>
      </c>
      <c r="AW32" s="101">
        <v>0</v>
      </c>
      <c r="AX32" s="101">
        <v>0</v>
      </c>
      <c r="AY32" s="101">
        <v>0</v>
      </c>
      <c r="AZ32" s="101">
        <v>0</v>
      </c>
      <c r="BA32" s="101">
        <v>0</v>
      </c>
      <c r="BB32" s="101">
        <v>0</v>
      </c>
      <c r="BC32" s="101">
        <v>0</v>
      </c>
      <c r="BD32" s="101">
        <v>0</v>
      </c>
      <c r="BE32" s="101">
        <v>0</v>
      </c>
      <c r="BF32" s="101">
        <v>0</v>
      </c>
      <c r="BG32" s="101">
        <v>0</v>
      </c>
      <c r="BH32" s="101">
        <v>0</v>
      </c>
      <c r="BI32" s="101">
        <v>0</v>
      </c>
      <c r="BJ32" s="101">
        <v>0</v>
      </c>
      <c r="BK32" s="101">
        <v>0</v>
      </c>
      <c r="BL32" s="101">
        <v>0</v>
      </c>
      <c r="BM32" s="101">
        <v>0</v>
      </c>
      <c r="BN32" s="101">
        <v>0</v>
      </c>
      <c r="BO32" s="101">
        <v>0</v>
      </c>
      <c r="BP32" s="101">
        <v>0</v>
      </c>
      <c r="BQ32" s="101">
        <v>0</v>
      </c>
    </row>
    <row r="33" spans="1:69">
      <c r="A33" s="99" t="s">
        <v>496</v>
      </c>
      <c r="B33" s="99"/>
      <c r="C33" s="99" t="s">
        <v>72</v>
      </c>
      <c r="D33" s="99" t="s">
        <v>368</v>
      </c>
      <c r="E33" s="99" t="s">
        <v>386</v>
      </c>
      <c r="F33" s="99" t="s">
        <v>387</v>
      </c>
      <c r="G33" s="100" t="s">
        <v>419</v>
      </c>
      <c r="H33" s="99"/>
      <c r="I33" s="101"/>
      <c r="J33" s="101"/>
      <c r="K33" s="101">
        <v>0</v>
      </c>
      <c r="L33" s="101">
        <v>0</v>
      </c>
      <c r="M33" s="101">
        <v>0</v>
      </c>
      <c r="N33" s="101">
        <v>0</v>
      </c>
      <c r="O33" s="101">
        <v>0</v>
      </c>
      <c r="P33" s="101">
        <v>0</v>
      </c>
      <c r="Q33" s="101">
        <v>0</v>
      </c>
      <c r="R33" s="101">
        <v>0</v>
      </c>
      <c r="S33" s="101">
        <v>0</v>
      </c>
      <c r="T33" s="101">
        <v>0</v>
      </c>
      <c r="U33" s="101">
        <v>0</v>
      </c>
      <c r="V33" s="101">
        <v>0</v>
      </c>
      <c r="W33" s="101">
        <v>0</v>
      </c>
      <c r="X33" s="101">
        <v>0</v>
      </c>
      <c r="Y33" s="101">
        <v>0</v>
      </c>
      <c r="Z33" s="101">
        <v>0</v>
      </c>
      <c r="AA33" s="101">
        <v>0</v>
      </c>
      <c r="AB33" s="101">
        <v>0</v>
      </c>
      <c r="AC33" s="101">
        <v>0</v>
      </c>
      <c r="AD33" s="101">
        <v>0</v>
      </c>
      <c r="AE33" s="101">
        <v>0</v>
      </c>
      <c r="AF33" s="101">
        <v>0</v>
      </c>
      <c r="AG33" s="101">
        <v>0</v>
      </c>
      <c r="AH33" s="101">
        <v>0</v>
      </c>
      <c r="AI33" s="101">
        <v>0</v>
      </c>
      <c r="AJ33" s="101">
        <v>0</v>
      </c>
      <c r="AK33" s="101">
        <v>0</v>
      </c>
      <c r="AL33" s="101">
        <v>0</v>
      </c>
      <c r="AM33" s="101">
        <v>0</v>
      </c>
      <c r="AN33" s="101">
        <v>0</v>
      </c>
      <c r="AO33" s="101">
        <v>0</v>
      </c>
      <c r="AP33" s="101">
        <v>0</v>
      </c>
      <c r="AQ33" s="101">
        <v>430.05</v>
      </c>
      <c r="AR33" s="101">
        <v>0</v>
      </c>
      <c r="AS33" s="101">
        <v>0</v>
      </c>
      <c r="AT33" s="101">
        <v>0</v>
      </c>
      <c r="AU33" s="101">
        <v>0</v>
      </c>
      <c r="AV33" s="101">
        <v>0</v>
      </c>
      <c r="AW33" s="101">
        <v>0</v>
      </c>
      <c r="AX33" s="101">
        <v>0</v>
      </c>
      <c r="AY33" s="101">
        <v>0</v>
      </c>
      <c r="AZ33" s="101">
        <v>0</v>
      </c>
      <c r="BA33" s="101">
        <v>0</v>
      </c>
      <c r="BB33" s="101">
        <v>0</v>
      </c>
      <c r="BC33" s="101">
        <v>0</v>
      </c>
      <c r="BD33" s="101">
        <v>0</v>
      </c>
      <c r="BE33" s="101">
        <v>0</v>
      </c>
      <c r="BF33" s="101">
        <v>0</v>
      </c>
      <c r="BG33" s="101">
        <v>0</v>
      </c>
      <c r="BH33" s="101">
        <v>0</v>
      </c>
      <c r="BI33" s="101">
        <v>0</v>
      </c>
      <c r="BJ33" s="101">
        <v>0</v>
      </c>
      <c r="BK33" s="101">
        <v>0</v>
      </c>
      <c r="BL33" s="101">
        <v>0</v>
      </c>
      <c r="BM33" s="101">
        <v>0</v>
      </c>
      <c r="BN33" s="101">
        <v>0</v>
      </c>
      <c r="BO33" s="101">
        <v>0</v>
      </c>
      <c r="BP33" s="101">
        <v>0</v>
      </c>
      <c r="BQ33" s="101">
        <v>0</v>
      </c>
    </row>
    <row r="34" spans="1:69">
      <c r="A34" s="99" t="s">
        <v>497</v>
      </c>
      <c r="B34" s="99"/>
      <c r="C34" s="99" t="s">
        <v>77</v>
      </c>
      <c r="D34" s="99" t="s">
        <v>368</v>
      </c>
      <c r="E34" s="99" t="s">
        <v>386</v>
      </c>
      <c r="F34" s="99" t="s">
        <v>387</v>
      </c>
      <c r="G34" s="100" t="s">
        <v>419</v>
      </c>
      <c r="H34" s="99"/>
      <c r="I34" s="101"/>
      <c r="J34" s="101"/>
      <c r="K34" s="101">
        <v>1700</v>
      </c>
      <c r="L34" s="101">
        <v>0</v>
      </c>
      <c r="M34" s="101">
        <v>0</v>
      </c>
      <c r="N34" s="101">
        <v>500</v>
      </c>
      <c r="O34" s="101">
        <v>0</v>
      </c>
      <c r="P34" s="101">
        <v>0</v>
      </c>
      <c r="Q34" s="101">
        <v>0</v>
      </c>
      <c r="R34" s="101">
        <v>0</v>
      </c>
      <c r="S34" s="101">
        <v>0</v>
      </c>
      <c r="T34" s="101">
        <v>0</v>
      </c>
      <c r="U34" s="101">
        <v>0</v>
      </c>
      <c r="V34" s="101">
        <v>150</v>
      </c>
      <c r="W34" s="101">
        <v>0</v>
      </c>
      <c r="X34" s="101">
        <v>0</v>
      </c>
      <c r="Y34" s="101">
        <v>0</v>
      </c>
      <c r="Z34" s="101">
        <v>0</v>
      </c>
      <c r="AA34" s="101">
        <v>0</v>
      </c>
      <c r="AB34" s="101">
        <v>2500</v>
      </c>
      <c r="AC34" s="101">
        <v>0</v>
      </c>
      <c r="AD34" s="101">
        <v>0</v>
      </c>
      <c r="AE34" s="101">
        <v>0</v>
      </c>
      <c r="AF34" s="101">
        <v>0</v>
      </c>
      <c r="AG34" s="101">
        <v>3500</v>
      </c>
      <c r="AH34" s="101">
        <v>0</v>
      </c>
      <c r="AI34" s="101">
        <v>0</v>
      </c>
      <c r="AJ34" s="101">
        <v>2500</v>
      </c>
      <c r="AK34" s="101">
        <v>0</v>
      </c>
      <c r="AL34" s="101">
        <v>0</v>
      </c>
      <c r="AM34" s="101">
        <v>2000</v>
      </c>
      <c r="AN34" s="101">
        <v>0</v>
      </c>
      <c r="AO34" s="101">
        <v>0</v>
      </c>
      <c r="AP34" s="101">
        <v>1075</v>
      </c>
      <c r="AQ34" s="101">
        <v>0</v>
      </c>
      <c r="AR34" s="101">
        <v>0</v>
      </c>
      <c r="AS34" s="101">
        <v>900</v>
      </c>
      <c r="AT34" s="101">
        <v>0</v>
      </c>
      <c r="AU34" s="101">
        <v>0</v>
      </c>
      <c r="AV34" s="101">
        <v>0</v>
      </c>
      <c r="AW34" s="101">
        <v>0</v>
      </c>
      <c r="AX34" s="101">
        <v>0</v>
      </c>
      <c r="AY34" s="101">
        <v>0</v>
      </c>
      <c r="AZ34" s="101">
        <v>2500</v>
      </c>
      <c r="BA34" s="101">
        <v>2500</v>
      </c>
      <c r="BB34" s="101">
        <v>0</v>
      </c>
      <c r="BC34" s="101">
        <v>0</v>
      </c>
      <c r="BD34" s="101">
        <v>0</v>
      </c>
      <c r="BE34" s="101">
        <v>0</v>
      </c>
      <c r="BF34" s="101">
        <v>0</v>
      </c>
      <c r="BG34" s="101">
        <v>0</v>
      </c>
      <c r="BH34" s="101">
        <v>0</v>
      </c>
      <c r="BI34" s="101">
        <v>0</v>
      </c>
      <c r="BJ34" s="101">
        <v>0</v>
      </c>
      <c r="BK34" s="101">
        <v>0</v>
      </c>
      <c r="BL34" s="101">
        <v>0</v>
      </c>
      <c r="BM34" s="101">
        <v>0</v>
      </c>
      <c r="BN34" s="101">
        <v>0</v>
      </c>
      <c r="BO34" s="101">
        <v>0</v>
      </c>
      <c r="BP34" s="101">
        <v>0</v>
      </c>
      <c r="BQ34" s="101">
        <v>0</v>
      </c>
    </row>
    <row r="35" spans="1:69">
      <c r="A35" s="99" t="s">
        <v>255</v>
      </c>
      <c r="B35" s="99"/>
      <c r="C35" s="99" t="s">
        <v>77</v>
      </c>
      <c r="D35" s="99" t="s">
        <v>368</v>
      </c>
      <c r="E35" s="99" t="s">
        <v>386</v>
      </c>
      <c r="F35" s="99" t="s">
        <v>387</v>
      </c>
      <c r="G35" s="100" t="s">
        <v>419</v>
      </c>
      <c r="H35" s="99"/>
      <c r="I35" s="101"/>
      <c r="J35" s="101"/>
      <c r="K35" s="101">
        <v>0</v>
      </c>
      <c r="L35" s="101">
        <v>0</v>
      </c>
      <c r="M35" s="101">
        <v>0</v>
      </c>
      <c r="N35" s="101">
        <v>0</v>
      </c>
      <c r="O35" s="101">
        <v>0</v>
      </c>
      <c r="P35" s="101">
        <v>0</v>
      </c>
      <c r="Q35" s="101">
        <v>0</v>
      </c>
      <c r="R35" s="101">
        <v>0</v>
      </c>
      <c r="S35" s="101">
        <v>0</v>
      </c>
      <c r="T35" s="101">
        <v>0</v>
      </c>
      <c r="U35" s="101">
        <v>0</v>
      </c>
      <c r="V35" s="101">
        <v>0</v>
      </c>
      <c r="W35" s="101">
        <v>0</v>
      </c>
      <c r="X35" s="101">
        <v>0</v>
      </c>
      <c r="Y35" s="101">
        <v>0</v>
      </c>
      <c r="Z35" s="101">
        <v>0</v>
      </c>
      <c r="AA35" s="101">
        <v>0</v>
      </c>
      <c r="AB35" s="101">
        <v>0</v>
      </c>
      <c r="AC35" s="101">
        <v>0</v>
      </c>
      <c r="AD35" s="101">
        <v>0</v>
      </c>
      <c r="AE35" s="101">
        <v>0</v>
      </c>
      <c r="AF35" s="101">
        <v>0</v>
      </c>
      <c r="AG35" s="101">
        <v>0</v>
      </c>
      <c r="AH35" s="101">
        <v>0</v>
      </c>
      <c r="AI35" s="101">
        <v>0</v>
      </c>
      <c r="AJ35" s="101">
        <v>0</v>
      </c>
      <c r="AK35" s="101">
        <v>0</v>
      </c>
      <c r="AL35" s="101">
        <v>0</v>
      </c>
      <c r="AM35" s="101">
        <v>0</v>
      </c>
      <c r="AN35" s="101">
        <v>0</v>
      </c>
      <c r="AO35" s="101">
        <v>0</v>
      </c>
      <c r="AP35" s="101">
        <v>0</v>
      </c>
      <c r="AQ35" s="101">
        <v>0</v>
      </c>
      <c r="AR35" s="101">
        <v>0</v>
      </c>
      <c r="AS35" s="101">
        <v>0</v>
      </c>
      <c r="AT35" s="101">
        <v>0</v>
      </c>
      <c r="AU35" s="101">
        <v>0</v>
      </c>
      <c r="AV35" s="101">
        <v>0</v>
      </c>
      <c r="AW35" s="101">
        <v>0</v>
      </c>
      <c r="AX35" s="101">
        <v>0</v>
      </c>
      <c r="AY35" s="101">
        <v>0</v>
      </c>
      <c r="AZ35" s="101">
        <v>0</v>
      </c>
      <c r="BA35" s="101">
        <v>0</v>
      </c>
      <c r="BB35" s="101">
        <v>0</v>
      </c>
      <c r="BC35" s="101">
        <v>0</v>
      </c>
      <c r="BD35" s="101">
        <v>0</v>
      </c>
      <c r="BE35" s="101">
        <v>0</v>
      </c>
      <c r="BF35" s="101">
        <v>0</v>
      </c>
      <c r="BG35" s="101">
        <v>0</v>
      </c>
      <c r="BH35" s="101">
        <v>0</v>
      </c>
      <c r="BI35" s="101">
        <v>0</v>
      </c>
      <c r="BJ35" s="101">
        <v>0</v>
      </c>
      <c r="BK35" s="101">
        <v>0</v>
      </c>
      <c r="BL35" s="101">
        <v>0</v>
      </c>
      <c r="BM35" s="101">
        <v>0</v>
      </c>
      <c r="BN35" s="101">
        <v>0</v>
      </c>
      <c r="BO35" s="101">
        <v>0</v>
      </c>
      <c r="BP35" s="101">
        <v>0</v>
      </c>
      <c r="BQ35" s="101">
        <v>0</v>
      </c>
    </row>
    <row r="36" spans="1:69">
      <c r="A36" s="99" t="s">
        <v>256</v>
      </c>
      <c r="B36" s="99"/>
      <c r="C36" s="99" t="s">
        <v>77</v>
      </c>
      <c r="D36" s="99" t="s">
        <v>368</v>
      </c>
      <c r="E36" s="99" t="s">
        <v>386</v>
      </c>
      <c r="F36" s="99" t="s">
        <v>387</v>
      </c>
      <c r="G36" s="100" t="s">
        <v>419</v>
      </c>
      <c r="H36" s="99"/>
      <c r="I36" s="101"/>
      <c r="J36" s="101"/>
      <c r="K36" s="101">
        <v>0</v>
      </c>
      <c r="L36" s="101">
        <v>0</v>
      </c>
      <c r="M36" s="101">
        <v>0</v>
      </c>
      <c r="N36" s="101">
        <v>0</v>
      </c>
      <c r="O36" s="101">
        <v>0</v>
      </c>
      <c r="P36" s="101">
        <v>0</v>
      </c>
      <c r="Q36" s="101">
        <v>0</v>
      </c>
      <c r="R36" s="101">
        <v>0</v>
      </c>
      <c r="S36" s="101">
        <v>0</v>
      </c>
      <c r="T36" s="101">
        <v>0</v>
      </c>
      <c r="U36" s="101">
        <v>0</v>
      </c>
      <c r="V36" s="101">
        <v>0</v>
      </c>
      <c r="W36" s="101">
        <v>0</v>
      </c>
      <c r="X36" s="101">
        <v>0</v>
      </c>
      <c r="Y36" s="101">
        <v>0</v>
      </c>
      <c r="Z36" s="101">
        <v>0</v>
      </c>
      <c r="AA36" s="101">
        <v>0</v>
      </c>
      <c r="AB36" s="101">
        <v>0</v>
      </c>
      <c r="AC36" s="101">
        <v>0</v>
      </c>
      <c r="AD36" s="101">
        <v>0</v>
      </c>
      <c r="AE36" s="101">
        <v>0</v>
      </c>
      <c r="AF36" s="101">
        <v>0</v>
      </c>
      <c r="AG36" s="101">
        <v>0</v>
      </c>
      <c r="AH36" s="101">
        <v>0</v>
      </c>
      <c r="AI36" s="101">
        <v>0</v>
      </c>
      <c r="AJ36" s="101">
        <v>0</v>
      </c>
      <c r="AK36" s="101">
        <v>0</v>
      </c>
      <c r="AL36" s="101">
        <v>0</v>
      </c>
      <c r="AM36" s="101">
        <v>0</v>
      </c>
      <c r="AN36" s="101">
        <v>0</v>
      </c>
      <c r="AO36" s="101">
        <v>0</v>
      </c>
      <c r="AP36" s="101">
        <v>0</v>
      </c>
      <c r="AQ36" s="101">
        <v>0</v>
      </c>
      <c r="AR36" s="101">
        <v>0</v>
      </c>
      <c r="AS36" s="101">
        <v>0</v>
      </c>
      <c r="AT36" s="101">
        <v>0</v>
      </c>
      <c r="AU36" s="101">
        <v>0</v>
      </c>
      <c r="AV36" s="101">
        <v>0</v>
      </c>
      <c r="AW36" s="101">
        <v>0</v>
      </c>
      <c r="AX36" s="101">
        <v>0</v>
      </c>
      <c r="AY36" s="101">
        <v>0</v>
      </c>
      <c r="AZ36" s="101">
        <v>0</v>
      </c>
      <c r="BA36" s="101">
        <v>0</v>
      </c>
      <c r="BB36" s="101">
        <v>0</v>
      </c>
      <c r="BC36" s="101">
        <v>0</v>
      </c>
      <c r="BD36" s="101">
        <v>0</v>
      </c>
      <c r="BE36" s="101">
        <v>0</v>
      </c>
      <c r="BF36" s="101">
        <v>0</v>
      </c>
      <c r="BG36" s="101">
        <v>0</v>
      </c>
      <c r="BH36" s="101">
        <v>0</v>
      </c>
      <c r="BI36" s="101">
        <v>0</v>
      </c>
      <c r="BJ36" s="101">
        <v>0</v>
      </c>
      <c r="BK36" s="101">
        <v>0</v>
      </c>
      <c r="BL36" s="101">
        <v>0</v>
      </c>
      <c r="BM36" s="101">
        <v>0</v>
      </c>
      <c r="BN36" s="101">
        <v>0</v>
      </c>
      <c r="BO36" s="101">
        <v>0</v>
      </c>
      <c r="BP36" s="101">
        <v>0</v>
      </c>
      <c r="BQ36" s="101">
        <v>0</v>
      </c>
    </row>
    <row r="37" spans="1:69">
      <c r="A37" s="99" t="s">
        <v>436</v>
      </c>
      <c r="B37" s="99"/>
      <c r="C37" s="99" t="s">
        <v>77</v>
      </c>
      <c r="D37" s="99" t="s">
        <v>368</v>
      </c>
      <c r="E37" s="99" t="s">
        <v>386</v>
      </c>
      <c r="F37" s="99" t="s">
        <v>387</v>
      </c>
      <c r="G37" s="100" t="s">
        <v>419</v>
      </c>
      <c r="H37" s="99"/>
      <c r="I37" s="101"/>
      <c r="J37" s="101"/>
      <c r="K37" s="101">
        <v>0</v>
      </c>
      <c r="L37" s="101">
        <v>0</v>
      </c>
      <c r="M37" s="101">
        <v>0</v>
      </c>
      <c r="N37" s="101">
        <v>0</v>
      </c>
      <c r="O37" s="101">
        <v>0</v>
      </c>
      <c r="P37" s="101">
        <v>0</v>
      </c>
      <c r="Q37" s="101">
        <v>0</v>
      </c>
      <c r="R37" s="101">
        <v>0</v>
      </c>
      <c r="S37" s="101">
        <v>0</v>
      </c>
      <c r="T37" s="101">
        <v>0</v>
      </c>
      <c r="U37" s="101">
        <v>0</v>
      </c>
      <c r="V37" s="101">
        <v>0</v>
      </c>
      <c r="W37" s="101">
        <v>0</v>
      </c>
      <c r="X37" s="101">
        <v>0</v>
      </c>
      <c r="Y37" s="101">
        <v>0</v>
      </c>
      <c r="Z37" s="101">
        <v>0</v>
      </c>
      <c r="AA37" s="101">
        <v>0</v>
      </c>
      <c r="AB37" s="101">
        <v>0</v>
      </c>
      <c r="AC37" s="101">
        <v>0</v>
      </c>
      <c r="AD37" s="101">
        <v>0</v>
      </c>
      <c r="AE37" s="101">
        <v>0</v>
      </c>
      <c r="AF37" s="101">
        <v>0</v>
      </c>
      <c r="AG37" s="101">
        <v>0</v>
      </c>
      <c r="AH37" s="101">
        <v>0</v>
      </c>
      <c r="AI37" s="101">
        <v>0</v>
      </c>
      <c r="AJ37" s="101">
        <v>0</v>
      </c>
      <c r="AK37" s="101">
        <v>0</v>
      </c>
      <c r="AL37" s="101">
        <v>0</v>
      </c>
      <c r="AM37" s="101">
        <v>0</v>
      </c>
      <c r="AN37" s="101">
        <v>0</v>
      </c>
      <c r="AO37" s="101">
        <v>0</v>
      </c>
      <c r="AP37" s="101">
        <v>0</v>
      </c>
      <c r="AQ37" s="101">
        <v>0</v>
      </c>
      <c r="AR37" s="101">
        <v>0</v>
      </c>
      <c r="AS37" s="101">
        <v>0</v>
      </c>
      <c r="AT37" s="101">
        <v>0</v>
      </c>
      <c r="AU37" s="101">
        <v>0</v>
      </c>
      <c r="AV37" s="101">
        <v>0</v>
      </c>
      <c r="AW37" s="101">
        <v>0</v>
      </c>
      <c r="AX37" s="101">
        <v>0</v>
      </c>
      <c r="AY37" s="101">
        <v>0</v>
      </c>
      <c r="AZ37" s="101">
        <v>0</v>
      </c>
      <c r="BA37" s="101">
        <v>0</v>
      </c>
      <c r="BB37" s="101">
        <v>0</v>
      </c>
      <c r="BC37" s="101">
        <v>0</v>
      </c>
      <c r="BD37" s="101">
        <v>0</v>
      </c>
      <c r="BE37" s="101">
        <v>0</v>
      </c>
      <c r="BF37" s="101">
        <v>0</v>
      </c>
      <c r="BG37" s="101">
        <v>0</v>
      </c>
      <c r="BH37" s="101">
        <v>0</v>
      </c>
      <c r="BI37" s="101">
        <v>0</v>
      </c>
      <c r="BJ37" s="101">
        <v>0</v>
      </c>
      <c r="BK37" s="101">
        <v>0</v>
      </c>
      <c r="BL37" s="101">
        <v>0</v>
      </c>
      <c r="BM37" s="101">
        <v>0</v>
      </c>
      <c r="BN37" s="101">
        <v>0</v>
      </c>
      <c r="BO37" s="101">
        <v>0</v>
      </c>
      <c r="BP37" s="101">
        <v>0</v>
      </c>
      <c r="BQ37" s="101">
        <v>0</v>
      </c>
    </row>
    <row r="38" spans="1:69">
      <c r="A38" s="99" t="s">
        <v>686</v>
      </c>
      <c r="B38" s="99"/>
      <c r="C38" s="99" t="s">
        <v>72</v>
      </c>
      <c r="D38" s="99" t="s">
        <v>44</v>
      </c>
      <c r="E38" s="99" t="s">
        <v>389</v>
      </c>
      <c r="F38" s="99" t="s">
        <v>390</v>
      </c>
      <c r="G38" s="100" t="s">
        <v>421</v>
      </c>
      <c r="H38" s="99"/>
      <c r="I38" s="101">
        <v>0</v>
      </c>
      <c r="J38" s="101">
        <v>240</v>
      </c>
      <c r="K38" s="101">
        <v>0</v>
      </c>
      <c r="L38" s="101">
        <v>0</v>
      </c>
      <c r="M38" s="101">
        <v>0</v>
      </c>
      <c r="N38" s="101">
        <v>0</v>
      </c>
      <c r="O38" s="101">
        <v>0</v>
      </c>
      <c r="P38" s="101">
        <v>0</v>
      </c>
      <c r="Q38" s="101">
        <v>360</v>
      </c>
      <c r="R38" s="101">
        <v>0</v>
      </c>
      <c r="S38" s="101">
        <v>0</v>
      </c>
      <c r="T38" s="101">
        <v>0</v>
      </c>
      <c r="U38" s="101">
        <v>0</v>
      </c>
      <c r="V38" s="101">
        <v>0</v>
      </c>
      <c r="W38" s="101">
        <v>0</v>
      </c>
      <c r="X38" s="101">
        <v>0</v>
      </c>
      <c r="Y38" s="101">
        <v>0</v>
      </c>
      <c r="Z38" s="101">
        <v>0</v>
      </c>
      <c r="AA38" s="101">
        <v>0</v>
      </c>
      <c r="AB38" s="101">
        <v>0</v>
      </c>
      <c r="AC38" s="101">
        <v>0</v>
      </c>
      <c r="AD38" s="101">
        <v>0</v>
      </c>
      <c r="AE38" s="101">
        <v>360</v>
      </c>
      <c r="AF38" s="101">
        <v>0</v>
      </c>
      <c r="AG38" s="101">
        <v>0</v>
      </c>
      <c r="AH38" s="101">
        <v>0</v>
      </c>
      <c r="AI38" s="101">
        <v>0</v>
      </c>
      <c r="AJ38" s="101">
        <v>0</v>
      </c>
      <c r="AK38" s="101">
        <v>0</v>
      </c>
      <c r="AL38" s="101">
        <v>277</v>
      </c>
      <c r="AM38" s="101">
        <v>0</v>
      </c>
      <c r="AN38" s="101">
        <v>0</v>
      </c>
      <c r="AO38" s="101">
        <v>0</v>
      </c>
      <c r="AP38" s="101">
        <v>0</v>
      </c>
      <c r="AQ38" s="101">
        <v>0</v>
      </c>
      <c r="AR38" s="101">
        <v>0</v>
      </c>
      <c r="AS38" s="101">
        <v>450</v>
      </c>
      <c r="AT38" s="101">
        <v>0</v>
      </c>
      <c r="AU38" s="101">
        <v>0</v>
      </c>
      <c r="AV38" s="101">
        <v>0</v>
      </c>
      <c r="AW38" s="101">
        <v>0</v>
      </c>
      <c r="AX38" s="101">
        <v>0</v>
      </c>
      <c r="AY38" s="101">
        <v>0</v>
      </c>
      <c r="AZ38" s="101">
        <v>0</v>
      </c>
      <c r="BA38" s="101">
        <v>0</v>
      </c>
      <c r="BB38" s="101">
        <v>0</v>
      </c>
      <c r="BC38" s="101">
        <v>0</v>
      </c>
      <c r="BD38" s="101">
        <v>0</v>
      </c>
      <c r="BE38" s="101">
        <v>0</v>
      </c>
      <c r="BF38" s="101">
        <v>0</v>
      </c>
      <c r="BG38" s="101">
        <v>450</v>
      </c>
      <c r="BH38" s="101">
        <v>0</v>
      </c>
      <c r="BI38" s="101">
        <v>0</v>
      </c>
      <c r="BJ38" s="101">
        <v>0</v>
      </c>
      <c r="BK38" s="101">
        <v>0</v>
      </c>
      <c r="BL38" s="101">
        <v>0</v>
      </c>
      <c r="BM38" s="101">
        <v>0</v>
      </c>
      <c r="BN38" s="101">
        <v>0</v>
      </c>
      <c r="BO38" s="101">
        <v>0</v>
      </c>
      <c r="BP38" s="101">
        <v>0</v>
      </c>
      <c r="BQ38" s="101">
        <v>0</v>
      </c>
    </row>
    <row r="39" spans="1:69">
      <c r="A39" s="99" t="s">
        <v>687</v>
      </c>
      <c r="B39" s="99"/>
      <c r="C39" s="99" t="s">
        <v>72</v>
      </c>
      <c r="D39" s="99" t="s">
        <v>44</v>
      </c>
      <c r="E39" s="99" t="s">
        <v>389</v>
      </c>
      <c r="F39" s="99" t="s">
        <v>390</v>
      </c>
      <c r="G39" s="100" t="s">
        <v>421</v>
      </c>
      <c r="H39" s="99"/>
      <c r="I39" s="101">
        <v>0</v>
      </c>
      <c r="J39" s="101">
        <v>240</v>
      </c>
      <c r="K39" s="101">
        <v>0</v>
      </c>
      <c r="L39" s="101">
        <v>0</v>
      </c>
      <c r="M39" s="101">
        <v>0</v>
      </c>
      <c r="N39" s="101">
        <v>0</v>
      </c>
      <c r="O39" s="101">
        <v>0</v>
      </c>
      <c r="P39" s="101">
        <v>0</v>
      </c>
      <c r="Q39" s="101">
        <v>240</v>
      </c>
      <c r="R39" s="101">
        <v>0</v>
      </c>
      <c r="S39" s="101">
        <v>0</v>
      </c>
      <c r="T39" s="101">
        <v>0</v>
      </c>
      <c r="U39" s="101">
        <v>0</v>
      </c>
      <c r="V39" s="101">
        <v>0</v>
      </c>
      <c r="W39" s="101">
        <v>0</v>
      </c>
      <c r="X39" s="101">
        <v>0</v>
      </c>
      <c r="Y39" s="101">
        <v>0</v>
      </c>
      <c r="Z39" s="101">
        <v>0</v>
      </c>
      <c r="AA39" s="101">
        <v>0</v>
      </c>
      <c r="AB39" s="101">
        <v>0</v>
      </c>
      <c r="AC39" s="101">
        <v>0</v>
      </c>
      <c r="AD39" s="101">
        <v>0</v>
      </c>
      <c r="AE39" s="101">
        <v>360</v>
      </c>
      <c r="AF39" s="101">
        <v>0</v>
      </c>
      <c r="AG39" s="101">
        <v>0</v>
      </c>
      <c r="AH39" s="101">
        <v>0</v>
      </c>
      <c r="AI39" s="101">
        <v>0</v>
      </c>
      <c r="AJ39" s="101">
        <v>0</v>
      </c>
      <c r="AK39" s="101">
        <v>0</v>
      </c>
      <c r="AL39" s="101">
        <v>248</v>
      </c>
      <c r="AM39" s="101">
        <v>0</v>
      </c>
      <c r="AN39" s="101">
        <v>0</v>
      </c>
      <c r="AO39" s="101">
        <v>0</v>
      </c>
      <c r="AP39" s="101">
        <v>0</v>
      </c>
      <c r="AQ39" s="101">
        <v>0</v>
      </c>
      <c r="AR39" s="101">
        <v>0</v>
      </c>
      <c r="AS39" s="101">
        <v>150</v>
      </c>
      <c r="AT39" s="101">
        <v>0</v>
      </c>
      <c r="AU39" s="101">
        <v>0</v>
      </c>
      <c r="AV39" s="101">
        <v>0</v>
      </c>
      <c r="AW39" s="101">
        <v>0</v>
      </c>
      <c r="AX39" s="101">
        <v>0</v>
      </c>
      <c r="AY39" s="101">
        <v>0</v>
      </c>
      <c r="AZ39" s="101">
        <v>0</v>
      </c>
      <c r="BA39" s="101">
        <v>0</v>
      </c>
      <c r="BB39" s="101">
        <v>0</v>
      </c>
      <c r="BC39" s="101">
        <v>0</v>
      </c>
      <c r="BD39" s="101">
        <v>0</v>
      </c>
      <c r="BE39" s="101">
        <v>0</v>
      </c>
      <c r="BF39" s="101">
        <v>0</v>
      </c>
      <c r="BG39" s="101">
        <v>300</v>
      </c>
      <c r="BH39" s="101">
        <v>0</v>
      </c>
      <c r="BI39" s="101">
        <v>0</v>
      </c>
      <c r="BJ39" s="101">
        <v>0</v>
      </c>
      <c r="BK39" s="101">
        <v>0</v>
      </c>
      <c r="BL39" s="101">
        <v>0</v>
      </c>
      <c r="BM39" s="101">
        <v>0</v>
      </c>
      <c r="BN39" s="101">
        <v>0</v>
      </c>
      <c r="BO39" s="101">
        <v>0</v>
      </c>
      <c r="BP39" s="101">
        <v>0</v>
      </c>
      <c r="BQ39" s="101">
        <v>0</v>
      </c>
    </row>
    <row r="40" spans="1:69">
      <c r="A40" s="99" t="s">
        <v>717</v>
      </c>
      <c r="B40" s="99"/>
      <c r="C40" s="99" t="s">
        <v>72</v>
      </c>
      <c r="D40" s="99" t="s">
        <v>45</v>
      </c>
      <c r="E40" s="99" t="s">
        <v>384</v>
      </c>
      <c r="F40" s="99" t="s">
        <v>408</v>
      </c>
      <c r="G40" s="100" t="s">
        <v>421</v>
      </c>
      <c r="H40" s="99"/>
      <c r="I40" s="101">
        <v>0</v>
      </c>
      <c r="J40" s="101">
        <v>1050</v>
      </c>
      <c r="K40" s="101">
        <v>0</v>
      </c>
      <c r="L40" s="101">
        <v>0</v>
      </c>
      <c r="M40" s="101">
        <v>0</v>
      </c>
      <c r="N40" s="101">
        <v>0</v>
      </c>
      <c r="O40" s="101">
        <v>0</v>
      </c>
      <c r="P40" s="101">
        <v>0</v>
      </c>
      <c r="Q40" s="101">
        <v>1290</v>
      </c>
      <c r="R40" s="101">
        <v>0</v>
      </c>
      <c r="S40" s="101">
        <v>0</v>
      </c>
      <c r="T40" s="101">
        <v>0</v>
      </c>
      <c r="U40" s="101">
        <v>0</v>
      </c>
      <c r="V40" s="101">
        <v>0</v>
      </c>
      <c r="W40" s="101">
        <v>0</v>
      </c>
      <c r="X40" s="101">
        <v>1290</v>
      </c>
      <c r="Y40" s="101">
        <v>0</v>
      </c>
      <c r="Z40" s="101">
        <v>0</v>
      </c>
      <c r="AA40" s="101">
        <v>0</v>
      </c>
      <c r="AB40" s="101">
        <v>0</v>
      </c>
      <c r="AC40" s="101">
        <v>0</v>
      </c>
      <c r="AD40" s="101">
        <v>0</v>
      </c>
      <c r="AE40" s="101">
        <v>1290</v>
      </c>
      <c r="AF40" s="101">
        <v>0</v>
      </c>
      <c r="AG40" s="101">
        <v>0</v>
      </c>
      <c r="AH40" s="101">
        <v>0</v>
      </c>
      <c r="AI40" s="101">
        <v>0</v>
      </c>
      <c r="AJ40" s="101">
        <v>0</v>
      </c>
      <c r="AK40" s="101">
        <v>0</v>
      </c>
      <c r="AL40" s="101">
        <v>1540</v>
      </c>
      <c r="AM40" s="101">
        <v>0</v>
      </c>
      <c r="AN40" s="101">
        <v>0</v>
      </c>
      <c r="AO40" s="101">
        <v>0</v>
      </c>
      <c r="AP40" s="101">
        <v>0</v>
      </c>
      <c r="AQ40" s="101">
        <v>0</v>
      </c>
      <c r="AR40" s="101">
        <v>0</v>
      </c>
      <c r="AS40" s="101">
        <v>1540</v>
      </c>
      <c r="AT40" s="101">
        <v>0</v>
      </c>
      <c r="AU40" s="101">
        <v>0</v>
      </c>
      <c r="AV40" s="101">
        <v>0</v>
      </c>
      <c r="AW40" s="101">
        <v>0</v>
      </c>
      <c r="AX40" s="101">
        <v>0</v>
      </c>
      <c r="AY40" s="101">
        <v>0</v>
      </c>
      <c r="AZ40" s="101">
        <v>1540</v>
      </c>
      <c r="BA40" s="101">
        <v>0</v>
      </c>
      <c r="BB40" s="101">
        <v>0</v>
      </c>
      <c r="BC40" s="101">
        <v>0</v>
      </c>
      <c r="BD40" s="101">
        <v>0</v>
      </c>
      <c r="BE40" s="101">
        <v>0</v>
      </c>
      <c r="BF40" s="101">
        <v>0</v>
      </c>
      <c r="BG40" s="101">
        <v>1540</v>
      </c>
      <c r="BH40" s="101">
        <v>0</v>
      </c>
      <c r="BI40" s="101">
        <v>0</v>
      </c>
      <c r="BJ40" s="101">
        <v>0</v>
      </c>
      <c r="BK40" s="101">
        <v>0</v>
      </c>
      <c r="BL40" s="101">
        <v>0</v>
      </c>
      <c r="BM40" s="101">
        <v>0</v>
      </c>
      <c r="BN40" s="101">
        <v>1540</v>
      </c>
      <c r="BO40" s="101">
        <v>0</v>
      </c>
      <c r="BP40" s="101">
        <v>0</v>
      </c>
      <c r="BQ40" s="101">
        <v>0</v>
      </c>
    </row>
    <row r="41" spans="1:69">
      <c r="A41" s="99" t="s">
        <v>720</v>
      </c>
      <c r="B41" s="99"/>
      <c r="C41" s="99" t="s">
        <v>72</v>
      </c>
      <c r="D41" s="99" t="s">
        <v>45</v>
      </c>
      <c r="E41" s="99" t="s">
        <v>384</v>
      </c>
      <c r="F41" s="99" t="s">
        <v>408</v>
      </c>
      <c r="G41" s="100" t="s">
        <v>421</v>
      </c>
      <c r="H41" s="99"/>
      <c r="I41" s="101">
        <v>0</v>
      </c>
      <c r="J41" s="101">
        <v>150</v>
      </c>
      <c r="K41" s="101">
        <v>0</v>
      </c>
      <c r="L41" s="101">
        <v>0</v>
      </c>
      <c r="M41" s="101">
        <v>0</v>
      </c>
      <c r="N41" s="101">
        <v>0</v>
      </c>
      <c r="O41" s="101">
        <v>0</v>
      </c>
      <c r="P41" s="101">
        <v>0</v>
      </c>
      <c r="Q41" s="101">
        <v>150</v>
      </c>
      <c r="R41" s="101">
        <v>0</v>
      </c>
      <c r="S41" s="101">
        <v>0</v>
      </c>
      <c r="T41" s="101">
        <v>0</v>
      </c>
      <c r="U41" s="101">
        <v>0</v>
      </c>
      <c r="V41" s="101">
        <v>0</v>
      </c>
      <c r="W41" s="101">
        <v>0</v>
      </c>
      <c r="X41" s="101">
        <v>150</v>
      </c>
      <c r="Y41" s="101">
        <v>0</v>
      </c>
      <c r="Z41" s="101">
        <v>0</v>
      </c>
      <c r="AA41" s="101">
        <v>0</v>
      </c>
      <c r="AB41" s="101">
        <v>0</v>
      </c>
      <c r="AC41" s="101">
        <v>0</v>
      </c>
      <c r="AD41" s="101">
        <v>0</v>
      </c>
      <c r="AE41" s="101">
        <v>150</v>
      </c>
      <c r="AF41" s="101">
        <v>0</v>
      </c>
      <c r="AG41" s="101">
        <v>0</v>
      </c>
      <c r="AH41" s="101">
        <v>0</v>
      </c>
      <c r="AI41" s="101">
        <v>0</v>
      </c>
      <c r="AJ41" s="101">
        <v>0</v>
      </c>
      <c r="AK41" s="101">
        <v>0</v>
      </c>
      <c r="AL41" s="101">
        <v>0</v>
      </c>
      <c r="AM41" s="101">
        <v>0</v>
      </c>
      <c r="AN41" s="101">
        <v>0</v>
      </c>
      <c r="AO41" s="101">
        <v>0</v>
      </c>
      <c r="AP41" s="101">
        <v>0</v>
      </c>
      <c r="AQ41" s="101">
        <v>0</v>
      </c>
      <c r="AR41" s="101">
        <v>0</v>
      </c>
      <c r="AS41" s="101">
        <v>0</v>
      </c>
      <c r="AT41" s="101">
        <v>0</v>
      </c>
      <c r="AU41" s="101">
        <v>0</v>
      </c>
      <c r="AV41" s="101">
        <v>0</v>
      </c>
      <c r="AW41" s="101">
        <v>0</v>
      </c>
      <c r="AX41" s="101">
        <v>0</v>
      </c>
      <c r="AY41" s="101">
        <v>0</v>
      </c>
      <c r="AZ41" s="101">
        <v>0</v>
      </c>
      <c r="BA41" s="101">
        <v>0</v>
      </c>
      <c r="BB41" s="101">
        <v>0</v>
      </c>
      <c r="BC41" s="101">
        <v>0</v>
      </c>
      <c r="BD41" s="101">
        <v>0</v>
      </c>
      <c r="BE41" s="101">
        <v>0</v>
      </c>
      <c r="BF41" s="101">
        <v>0</v>
      </c>
      <c r="BG41" s="101">
        <v>0</v>
      </c>
      <c r="BH41" s="101">
        <v>0</v>
      </c>
      <c r="BI41" s="101">
        <v>0</v>
      </c>
      <c r="BJ41" s="101">
        <v>0</v>
      </c>
      <c r="BK41" s="101">
        <v>0</v>
      </c>
      <c r="BL41" s="101">
        <v>0</v>
      </c>
      <c r="BM41" s="101">
        <v>0</v>
      </c>
      <c r="BN41" s="101">
        <v>0</v>
      </c>
      <c r="BO41" s="101">
        <v>0</v>
      </c>
      <c r="BP41" s="101">
        <v>0</v>
      </c>
      <c r="BQ41" s="101">
        <v>0</v>
      </c>
    </row>
    <row r="42" spans="1:69">
      <c r="A42" s="99" t="s">
        <v>716</v>
      </c>
      <c r="B42" s="99"/>
      <c r="C42" s="99" t="s">
        <v>72</v>
      </c>
      <c r="D42" s="99" t="s">
        <v>45</v>
      </c>
      <c r="E42" s="99" t="s">
        <v>384</v>
      </c>
      <c r="F42" s="99" t="s">
        <v>408</v>
      </c>
      <c r="G42" s="100" t="s">
        <v>421</v>
      </c>
      <c r="H42" s="99"/>
      <c r="I42" s="101">
        <v>0</v>
      </c>
      <c r="J42" s="101">
        <v>0</v>
      </c>
      <c r="K42" s="101">
        <v>0</v>
      </c>
      <c r="L42" s="101">
        <v>0</v>
      </c>
      <c r="M42" s="101">
        <v>0</v>
      </c>
      <c r="N42" s="101">
        <v>0</v>
      </c>
      <c r="O42" s="101">
        <v>0</v>
      </c>
      <c r="P42" s="101">
        <v>0</v>
      </c>
      <c r="Q42" s="101">
        <v>0</v>
      </c>
      <c r="R42" s="101">
        <v>0</v>
      </c>
      <c r="S42" s="101">
        <v>0</v>
      </c>
      <c r="T42" s="101">
        <v>0</v>
      </c>
      <c r="U42" s="101">
        <v>0</v>
      </c>
      <c r="V42" s="101">
        <v>0</v>
      </c>
      <c r="W42" s="101">
        <v>0</v>
      </c>
      <c r="X42" s="101">
        <v>0</v>
      </c>
      <c r="Y42" s="101">
        <v>0</v>
      </c>
      <c r="Z42" s="101">
        <v>0</v>
      </c>
      <c r="AA42" s="101">
        <v>0</v>
      </c>
      <c r="AB42" s="101">
        <v>0</v>
      </c>
      <c r="AC42" s="101">
        <v>0</v>
      </c>
      <c r="AD42" s="101">
        <v>0</v>
      </c>
      <c r="AE42" s="101">
        <v>0</v>
      </c>
      <c r="AF42" s="101">
        <v>0</v>
      </c>
      <c r="AG42" s="101">
        <v>0</v>
      </c>
      <c r="AH42" s="101">
        <v>0</v>
      </c>
      <c r="AI42" s="101">
        <v>0</v>
      </c>
      <c r="AJ42" s="101">
        <v>0</v>
      </c>
      <c r="AK42" s="101">
        <v>0</v>
      </c>
      <c r="AL42" s="101">
        <v>0</v>
      </c>
      <c r="AM42" s="101">
        <v>0</v>
      </c>
      <c r="AN42" s="101">
        <v>0</v>
      </c>
      <c r="AO42" s="101">
        <v>0</v>
      </c>
      <c r="AP42" s="101">
        <v>0</v>
      </c>
      <c r="AQ42" s="101">
        <v>0</v>
      </c>
      <c r="AR42" s="101">
        <v>0</v>
      </c>
      <c r="AS42" s="101">
        <v>0</v>
      </c>
      <c r="AT42" s="101">
        <v>0</v>
      </c>
      <c r="AU42" s="101">
        <v>0</v>
      </c>
      <c r="AV42" s="101">
        <v>0</v>
      </c>
      <c r="AW42" s="101">
        <v>0</v>
      </c>
      <c r="AX42" s="101">
        <v>0</v>
      </c>
      <c r="AY42" s="101">
        <v>0</v>
      </c>
      <c r="AZ42" s="101">
        <v>0</v>
      </c>
      <c r="BA42" s="101">
        <v>0</v>
      </c>
      <c r="BB42" s="101">
        <v>0</v>
      </c>
      <c r="BC42" s="101">
        <v>0</v>
      </c>
      <c r="BD42" s="101">
        <v>0</v>
      </c>
      <c r="BE42" s="101">
        <v>0</v>
      </c>
      <c r="BF42" s="101">
        <v>0</v>
      </c>
      <c r="BG42" s="101">
        <v>0</v>
      </c>
      <c r="BH42" s="101">
        <v>0</v>
      </c>
      <c r="BI42" s="101">
        <v>0</v>
      </c>
      <c r="BJ42" s="101">
        <v>0</v>
      </c>
      <c r="BK42" s="101">
        <v>0</v>
      </c>
      <c r="BL42" s="101">
        <v>0</v>
      </c>
      <c r="BM42" s="101">
        <v>0</v>
      </c>
      <c r="BN42" s="101">
        <v>0</v>
      </c>
      <c r="BO42" s="101">
        <v>0</v>
      </c>
      <c r="BP42" s="101">
        <v>0</v>
      </c>
      <c r="BQ42" s="101">
        <v>0</v>
      </c>
    </row>
    <row r="43" spans="1:69">
      <c r="A43" s="99" t="s">
        <v>718</v>
      </c>
      <c r="B43" s="99"/>
      <c r="C43" s="99" t="s">
        <v>72</v>
      </c>
      <c r="D43" s="99" t="s">
        <v>45</v>
      </c>
      <c r="E43" s="99" t="s">
        <v>384</v>
      </c>
      <c r="F43" s="99" t="s">
        <v>408</v>
      </c>
      <c r="G43" s="100" t="s">
        <v>421</v>
      </c>
      <c r="H43" s="99"/>
      <c r="I43" s="101">
        <v>0</v>
      </c>
      <c r="J43" s="101">
        <v>0</v>
      </c>
      <c r="K43" s="101">
        <v>0</v>
      </c>
      <c r="L43" s="101">
        <v>0</v>
      </c>
      <c r="M43" s="101">
        <v>0</v>
      </c>
      <c r="N43" s="101">
        <v>0</v>
      </c>
      <c r="O43" s="101">
        <v>0</v>
      </c>
      <c r="P43" s="101">
        <v>0</v>
      </c>
      <c r="Q43" s="101">
        <v>0</v>
      </c>
      <c r="R43" s="101">
        <v>0</v>
      </c>
      <c r="S43" s="101">
        <v>0</v>
      </c>
      <c r="T43" s="101">
        <v>0</v>
      </c>
      <c r="U43" s="101">
        <v>0</v>
      </c>
      <c r="V43" s="101">
        <v>0</v>
      </c>
      <c r="W43" s="101">
        <v>0</v>
      </c>
      <c r="X43" s="101">
        <v>0</v>
      </c>
      <c r="Y43" s="101">
        <v>0</v>
      </c>
      <c r="Z43" s="101">
        <v>0</v>
      </c>
      <c r="AA43" s="101">
        <v>0</v>
      </c>
      <c r="AB43" s="101">
        <v>0</v>
      </c>
      <c r="AC43" s="101">
        <v>0</v>
      </c>
      <c r="AD43" s="101">
        <v>0</v>
      </c>
      <c r="AE43" s="101">
        <v>0</v>
      </c>
      <c r="AF43" s="101">
        <v>0</v>
      </c>
      <c r="AG43" s="101">
        <v>0</v>
      </c>
      <c r="AH43" s="101">
        <v>0</v>
      </c>
      <c r="AI43" s="101">
        <v>0</v>
      </c>
      <c r="AJ43" s="101">
        <v>0</v>
      </c>
      <c r="AK43" s="101">
        <v>0</v>
      </c>
      <c r="AL43" s="101">
        <v>0</v>
      </c>
      <c r="AM43" s="101">
        <v>0</v>
      </c>
      <c r="AN43" s="101">
        <v>0</v>
      </c>
      <c r="AO43" s="101">
        <v>0</v>
      </c>
      <c r="AP43" s="101">
        <v>0</v>
      </c>
      <c r="AQ43" s="101">
        <v>0</v>
      </c>
      <c r="AR43" s="101">
        <v>0</v>
      </c>
      <c r="AS43" s="101">
        <v>0</v>
      </c>
      <c r="AT43" s="101">
        <v>0</v>
      </c>
      <c r="AU43" s="101">
        <v>0</v>
      </c>
      <c r="AV43" s="101">
        <v>0</v>
      </c>
      <c r="AW43" s="101">
        <v>0</v>
      </c>
      <c r="AX43" s="101">
        <v>0</v>
      </c>
      <c r="AY43" s="101">
        <v>0</v>
      </c>
      <c r="AZ43" s="101">
        <v>0</v>
      </c>
      <c r="BA43" s="101">
        <v>0</v>
      </c>
      <c r="BB43" s="101">
        <v>0</v>
      </c>
      <c r="BC43" s="101">
        <v>0</v>
      </c>
      <c r="BD43" s="101">
        <v>0</v>
      </c>
      <c r="BE43" s="101">
        <v>0</v>
      </c>
      <c r="BF43" s="101">
        <v>0</v>
      </c>
      <c r="BG43" s="101">
        <v>0</v>
      </c>
      <c r="BH43" s="101">
        <v>0</v>
      </c>
      <c r="BI43" s="101">
        <v>0</v>
      </c>
      <c r="BJ43" s="101">
        <v>0</v>
      </c>
      <c r="BK43" s="101">
        <v>0</v>
      </c>
      <c r="BL43" s="101">
        <v>0</v>
      </c>
      <c r="BM43" s="101">
        <v>0</v>
      </c>
      <c r="BN43" s="101">
        <v>0</v>
      </c>
      <c r="BO43" s="101">
        <v>0</v>
      </c>
      <c r="BP43" s="101">
        <v>0</v>
      </c>
      <c r="BQ43" s="101">
        <v>0</v>
      </c>
    </row>
    <row r="44" spans="1:69">
      <c r="A44" s="99" t="s">
        <v>719</v>
      </c>
      <c r="B44" s="99"/>
      <c r="C44" s="99" t="s">
        <v>72</v>
      </c>
      <c r="D44" s="99" t="s">
        <v>45</v>
      </c>
      <c r="E44" s="99" t="s">
        <v>384</v>
      </c>
      <c r="F44" s="99" t="s">
        <v>408</v>
      </c>
      <c r="G44" s="100" t="s">
        <v>421</v>
      </c>
      <c r="H44" s="99"/>
      <c r="I44" s="101">
        <v>0</v>
      </c>
      <c r="J44" s="101">
        <v>0</v>
      </c>
      <c r="K44" s="101">
        <v>0</v>
      </c>
      <c r="L44" s="101">
        <v>0</v>
      </c>
      <c r="M44" s="101">
        <v>0</v>
      </c>
      <c r="N44" s="101">
        <v>0</v>
      </c>
      <c r="O44" s="101">
        <v>0</v>
      </c>
      <c r="P44" s="101">
        <v>0</v>
      </c>
      <c r="Q44" s="101">
        <v>0</v>
      </c>
      <c r="R44" s="101">
        <v>0</v>
      </c>
      <c r="S44" s="101">
        <v>0</v>
      </c>
      <c r="T44" s="101">
        <v>0</v>
      </c>
      <c r="U44" s="101">
        <v>0</v>
      </c>
      <c r="V44" s="101">
        <v>0</v>
      </c>
      <c r="W44" s="101">
        <v>0</v>
      </c>
      <c r="X44" s="101">
        <v>0</v>
      </c>
      <c r="Y44" s="101">
        <v>0</v>
      </c>
      <c r="Z44" s="101">
        <v>0</v>
      </c>
      <c r="AA44" s="101">
        <v>0</v>
      </c>
      <c r="AB44" s="101">
        <v>0</v>
      </c>
      <c r="AC44" s="101">
        <v>0</v>
      </c>
      <c r="AD44" s="101">
        <v>0</v>
      </c>
      <c r="AE44" s="101">
        <v>0</v>
      </c>
      <c r="AF44" s="101">
        <v>0</v>
      </c>
      <c r="AG44" s="101">
        <v>0</v>
      </c>
      <c r="AH44" s="101">
        <v>0</v>
      </c>
      <c r="AI44" s="101">
        <v>0</v>
      </c>
      <c r="AJ44" s="101">
        <v>0</v>
      </c>
      <c r="AK44" s="101">
        <v>0</v>
      </c>
      <c r="AL44" s="101">
        <v>450</v>
      </c>
      <c r="AM44" s="101">
        <v>0</v>
      </c>
      <c r="AN44" s="101">
        <v>0</v>
      </c>
      <c r="AO44" s="101">
        <v>0</v>
      </c>
      <c r="AP44" s="101">
        <v>0</v>
      </c>
      <c r="AQ44" s="101">
        <v>0</v>
      </c>
      <c r="AR44" s="101">
        <v>0</v>
      </c>
      <c r="AS44" s="101">
        <v>0</v>
      </c>
      <c r="AT44" s="101">
        <v>0</v>
      </c>
      <c r="AU44" s="101">
        <v>0</v>
      </c>
      <c r="AV44" s="101">
        <v>0</v>
      </c>
      <c r="AW44" s="101">
        <v>0</v>
      </c>
      <c r="AX44" s="101">
        <v>0</v>
      </c>
      <c r="AY44" s="101">
        <v>0</v>
      </c>
      <c r="AZ44" s="101">
        <v>0</v>
      </c>
      <c r="BA44" s="101">
        <v>0</v>
      </c>
      <c r="BB44" s="101">
        <v>0</v>
      </c>
      <c r="BC44" s="101">
        <v>0</v>
      </c>
      <c r="BD44" s="101">
        <v>0</v>
      </c>
      <c r="BE44" s="101">
        <v>0</v>
      </c>
      <c r="BF44" s="101">
        <v>0</v>
      </c>
      <c r="BG44" s="101">
        <v>0</v>
      </c>
      <c r="BH44" s="101">
        <v>0</v>
      </c>
      <c r="BI44" s="101">
        <v>0</v>
      </c>
      <c r="BJ44" s="101">
        <v>0</v>
      </c>
      <c r="BK44" s="101">
        <v>0</v>
      </c>
      <c r="BL44" s="101">
        <v>0</v>
      </c>
      <c r="BM44" s="101">
        <v>0</v>
      </c>
      <c r="BN44" s="101">
        <v>0</v>
      </c>
      <c r="BO44" s="101">
        <v>0</v>
      </c>
      <c r="BP44" s="101">
        <v>0</v>
      </c>
      <c r="BQ44" s="101">
        <v>0</v>
      </c>
    </row>
    <row r="45" spans="1:69">
      <c r="A45" s="99" t="s">
        <v>498</v>
      </c>
      <c r="B45" s="99"/>
      <c r="C45" s="99" t="s">
        <v>72</v>
      </c>
      <c r="D45" s="99" t="s">
        <v>44</v>
      </c>
      <c r="E45" s="99" t="s">
        <v>389</v>
      </c>
      <c r="F45" s="99" t="s">
        <v>390</v>
      </c>
      <c r="G45" s="100" t="s">
        <v>421</v>
      </c>
      <c r="H45" s="99"/>
      <c r="I45" s="101">
        <v>0</v>
      </c>
      <c r="J45" s="101">
        <v>0</v>
      </c>
      <c r="K45" s="101">
        <v>0</v>
      </c>
      <c r="L45" s="101">
        <v>0</v>
      </c>
      <c r="M45" s="101">
        <v>0</v>
      </c>
      <c r="N45" s="101">
        <v>0</v>
      </c>
      <c r="O45" s="101">
        <v>0</v>
      </c>
      <c r="P45" s="101">
        <v>0</v>
      </c>
      <c r="Q45" s="101">
        <v>0</v>
      </c>
      <c r="R45" s="101">
        <v>0</v>
      </c>
      <c r="S45" s="101">
        <v>0</v>
      </c>
      <c r="T45" s="101">
        <v>0</v>
      </c>
      <c r="U45" s="101">
        <v>0</v>
      </c>
      <c r="V45" s="101">
        <v>0</v>
      </c>
      <c r="W45" s="101">
        <v>0</v>
      </c>
      <c r="X45" s="101">
        <v>466</v>
      </c>
      <c r="Y45" s="101">
        <v>0</v>
      </c>
      <c r="Z45" s="101">
        <v>0</v>
      </c>
      <c r="AA45" s="101">
        <v>0</v>
      </c>
      <c r="AB45" s="101">
        <v>0</v>
      </c>
      <c r="AC45" s="101">
        <v>0</v>
      </c>
      <c r="AD45" s="101">
        <v>0</v>
      </c>
      <c r="AE45" s="101">
        <v>466</v>
      </c>
      <c r="AF45" s="101">
        <v>0</v>
      </c>
      <c r="AG45" s="101">
        <v>0</v>
      </c>
      <c r="AH45" s="101">
        <v>0</v>
      </c>
      <c r="AI45" s="101">
        <v>0</v>
      </c>
      <c r="AJ45" s="101">
        <v>0</v>
      </c>
      <c r="AK45" s="101">
        <v>0</v>
      </c>
      <c r="AL45" s="101">
        <v>0</v>
      </c>
      <c r="AM45" s="101">
        <v>0</v>
      </c>
      <c r="AN45" s="101">
        <v>0</v>
      </c>
      <c r="AO45" s="101">
        <v>0</v>
      </c>
      <c r="AP45" s="101">
        <v>0</v>
      </c>
      <c r="AQ45" s="101">
        <v>0</v>
      </c>
      <c r="AR45" s="101">
        <v>0</v>
      </c>
      <c r="AS45" s="101">
        <v>466</v>
      </c>
      <c r="AT45" s="101">
        <v>0</v>
      </c>
      <c r="AU45" s="101">
        <v>0</v>
      </c>
      <c r="AV45" s="101">
        <v>0</v>
      </c>
      <c r="AW45" s="101">
        <v>0</v>
      </c>
      <c r="AX45" s="101">
        <v>0</v>
      </c>
      <c r="AY45" s="101">
        <v>0</v>
      </c>
      <c r="AZ45" s="101">
        <v>0</v>
      </c>
      <c r="BA45" s="101">
        <v>0</v>
      </c>
      <c r="BB45" s="101">
        <v>0</v>
      </c>
      <c r="BC45" s="101">
        <v>0</v>
      </c>
      <c r="BD45" s="101">
        <v>0</v>
      </c>
      <c r="BE45" s="101">
        <v>0</v>
      </c>
      <c r="BF45" s="101">
        <v>0</v>
      </c>
      <c r="BG45" s="101">
        <v>466</v>
      </c>
      <c r="BH45" s="101">
        <v>0</v>
      </c>
      <c r="BI45" s="101">
        <v>0</v>
      </c>
      <c r="BJ45" s="101">
        <v>0</v>
      </c>
      <c r="BK45" s="101">
        <v>0</v>
      </c>
      <c r="BL45" s="101">
        <v>0</v>
      </c>
      <c r="BM45" s="101">
        <v>0</v>
      </c>
      <c r="BN45" s="101">
        <v>130</v>
      </c>
      <c r="BO45" s="101">
        <v>0</v>
      </c>
      <c r="BP45" s="101">
        <v>0</v>
      </c>
      <c r="BQ45" s="101">
        <v>0</v>
      </c>
    </row>
    <row r="46" spans="1:69">
      <c r="A46" s="99" t="s">
        <v>499</v>
      </c>
      <c r="B46" s="99"/>
      <c r="C46" s="99" t="s">
        <v>72</v>
      </c>
      <c r="D46" s="99" t="s">
        <v>47</v>
      </c>
      <c r="E46" s="99" t="s">
        <v>403</v>
      </c>
      <c r="F46" s="99" t="s">
        <v>404</v>
      </c>
      <c r="G46" s="100" t="s">
        <v>419</v>
      </c>
      <c r="H46" s="99"/>
      <c r="I46" s="101">
        <v>0</v>
      </c>
      <c r="J46" s="101">
        <v>700</v>
      </c>
      <c r="K46" s="101">
        <v>0</v>
      </c>
      <c r="L46" s="101">
        <v>0</v>
      </c>
      <c r="M46" s="101">
        <v>0</v>
      </c>
      <c r="N46" s="101">
        <v>0</v>
      </c>
      <c r="O46" s="101">
        <v>0</v>
      </c>
      <c r="P46" s="101">
        <v>0</v>
      </c>
      <c r="Q46" s="101">
        <v>700</v>
      </c>
      <c r="R46" s="101">
        <v>0</v>
      </c>
      <c r="S46" s="101">
        <v>0</v>
      </c>
      <c r="T46" s="101">
        <v>0</v>
      </c>
      <c r="U46" s="101">
        <v>0</v>
      </c>
      <c r="V46" s="101">
        <v>0</v>
      </c>
      <c r="W46" s="101">
        <v>0</v>
      </c>
      <c r="X46" s="101">
        <v>2100</v>
      </c>
      <c r="Y46" s="101">
        <v>0</v>
      </c>
      <c r="Z46" s="101">
        <v>0</v>
      </c>
      <c r="AA46" s="101">
        <v>0</v>
      </c>
      <c r="AB46" s="101">
        <v>0</v>
      </c>
      <c r="AC46" s="101">
        <v>0</v>
      </c>
      <c r="AD46" s="101">
        <v>0</v>
      </c>
      <c r="AE46" s="101">
        <v>700</v>
      </c>
      <c r="AF46" s="101">
        <v>0</v>
      </c>
      <c r="AG46" s="101">
        <v>0</v>
      </c>
      <c r="AH46" s="101">
        <v>0</v>
      </c>
      <c r="AI46" s="101">
        <v>0</v>
      </c>
      <c r="AJ46" s="101">
        <v>0</v>
      </c>
      <c r="AK46" s="101">
        <v>0</v>
      </c>
      <c r="AL46" s="101">
        <v>0</v>
      </c>
      <c r="AM46" s="101">
        <v>0</v>
      </c>
      <c r="AN46" s="101">
        <v>0</v>
      </c>
      <c r="AO46" s="101">
        <v>0</v>
      </c>
      <c r="AP46" s="101">
        <v>0</v>
      </c>
      <c r="AQ46" s="101">
        <v>0</v>
      </c>
      <c r="AR46" s="101">
        <v>0</v>
      </c>
      <c r="AS46" s="101">
        <v>1400</v>
      </c>
      <c r="AT46" s="101">
        <v>0</v>
      </c>
      <c r="AU46" s="101">
        <v>0</v>
      </c>
      <c r="AV46" s="101">
        <v>0</v>
      </c>
      <c r="AW46" s="101">
        <v>0</v>
      </c>
      <c r="AX46" s="101">
        <v>0</v>
      </c>
      <c r="AY46" s="101">
        <v>0</v>
      </c>
      <c r="AZ46" s="101">
        <v>2800</v>
      </c>
      <c r="BA46" s="101">
        <v>0</v>
      </c>
      <c r="BB46" s="101">
        <v>0</v>
      </c>
      <c r="BC46" s="101">
        <v>0</v>
      </c>
      <c r="BD46" s="101">
        <v>0</v>
      </c>
      <c r="BE46" s="101">
        <v>0</v>
      </c>
      <c r="BF46" s="101">
        <v>0</v>
      </c>
      <c r="BG46" s="101">
        <v>2800</v>
      </c>
      <c r="BH46" s="101">
        <v>0</v>
      </c>
      <c r="BI46" s="101">
        <v>0</v>
      </c>
      <c r="BJ46" s="101">
        <v>0</v>
      </c>
      <c r="BK46" s="101">
        <v>0</v>
      </c>
      <c r="BL46" s="101">
        <v>0</v>
      </c>
      <c r="BM46" s="101">
        <v>0</v>
      </c>
      <c r="BN46" s="101">
        <v>2100</v>
      </c>
      <c r="BO46" s="101">
        <v>0</v>
      </c>
      <c r="BP46" s="101">
        <v>0</v>
      </c>
      <c r="BQ46" s="101">
        <v>0</v>
      </c>
    </row>
    <row r="47" spans="1:69">
      <c r="A47" s="99" t="s">
        <v>500</v>
      </c>
      <c r="B47" s="99"/>
      <c r="C47" s="99" t="s">
        <v>72</v>
      </c>
      <c r="D47" s="99" t="s">
        <v>47</v>
      </c>
      <c r="E47" s="99" t="s">
        <v>403</v>
      </c>
      <c r="F47" s="99" t="s">
        <v>404</v>
      </c>
      <c r="G47" s="100" t="s">
        <v>419</v>
      </c>
      <c r="H47" s="99"/>
      <c r="I47" s="101">
        <v>0</v>
      </c>
      <c r="J47" s="101">
        <v>1000</v>
      </c>
      <c r="K47" s="101">
        <v>0</v>
      </c>
      <c r="L47" s="101">
        <v>0</v>
      </c>
      <c r="M47" s="101">
        <v>0</v>
      </c>
      <c r="N47" s="101">
        <v>0</v>
      </c>
      <c r="O47" s="101">
        <v>0</v>
      </c>
      <c r="P47" s="101">
        <v>0</v>
      </c>
      <c r="Q47" s="101">
        <v>1000</v>
      </c>
      <c r="R47" s="101">
        <v>0</v>
      </c>
      <c r="S47" s="101">
        <v>0</v>
      </c>
      <c r="T47" s="101">
        <v>0</v>
      </c>
      <c r="U47" s="101">
        <v>0</v>
      </c>
      <c r="V47" s="101">
        <v>0</v>
      </c>
      <c r="W47" s="101">
        <v>0</v>
      </c>
      <c r="X47" s="101">
        <v>0</v>
      </c>
      <c r="Y47" s="101">
        <v>0</v>
      </c>
      <c r="Z47" s="101">
        <v>0</v>
      </c>
      <c r="AA47" s="101">
        <v>0</v>
      </c>
      <c r="AB47" s="101">
        <v>0</v>
      </c>
      <c r="AC47" s="101">
        <v>0</v>
      </c>
      <c r="AD47" s="101">
        <v>0</v>
      </c>
      <c r="AE47" s="101">
        <v>2000</v>
      </c>
      <c r="AF47" s="101">
        <v>0</v>
      </c>
      <c r="AG47" s="101">
        <v>0</v>
      </c>
      <c r="AH47" s="101">
        <v>0</v>
      </c>
      <c r="AI47" s="101">
        <v>0</v>
      </c>
      <c r="AJ47" s="101">
        <v>0</v>
      </c>
      <c r="AK47" s="101">
        <v>0</v>
      </c>
      <c r="AL47" s="101">
        <v>1000</v>
      </c>
      <c r="AM47" s="101">
        <v>0</v>
      </c>
      <c r="AN47" s="101">
        <v>0</v>
      </c>
      <c r="AO47" s="101">
        <v>0</v>
      </c>
      <c r="AP47" s="101">
        <v>0</v>
      </c>
      <c r="AQ47" s="101">
        <v>0</v>
      </c>
      <c r="AR47" s="101">
        <v>0</v>
      </c>
      <c r="AS47" s="101">
        <v>1000</v>
      </c>
      <c r="AT47" s="101">
        <v>0</v>
      </c>
      <c r="AU47" s="101">
        <v>0</v>
      </c>
      <c r="AV47" s="101">
        <v>0</v>
      </c>
      <c r="AW47" s="101">
        <v>0</v>
      </c>
      <c r="AX47" s="101">
        <v>0</v>
      </c>
      <c r="AY47" s="101">
        <v>0</v>
      </c>
      <c r="AZ47" s="101">
        <v>3000</v>
      </c>
      <c r="BA47" s="101">
        <v>0</v>
      </c>
      <c r="BB47" s="101">
        <v>0</v>
      </c>
      <c r="BC47" s="101">
        <v>0</v>
      </c>
      <c r="BD47" s="101">
        <v>0</v>
      </c>
      <c r="BE47" s="101">
        <v>0</v>
      </c>
      <c r="BF47" s="101">
        <v>0</v>
      </c>
      <c r="BG47" s="101">
        <v>2000</v>
      </c>
      <c r="BH47" s="101">
        <v>0</v>
      </c>
      <c r="BI47" s="101">
        <v>0</v>
      </c>
      <c r="BJ47" s="101">
        <v>0</v>
      </c>
      <c r="BK47" s="101">
        <v>0</v>
      </c>
      <c r="BL47" s="101">
        <v>0</v>
      </c>
      <c r="BM47" s="101">
        <v>0</v>
      </c>
      <c r="BN47" s="101">
        <v>3000</v>
      </c>
      <c r="BO47" s="101">
        <v>0</v>
      </c>
      <c r="BP47" s="101">
        <v>0</v>
      </c>
      <c r="BQ47" s="101">
        <v>0</v>
      </c>
    </row>
    <row r="48" spans="1:69">
      <c r="A48" s="99" t="s">
        <v>501</v>
      </c>
      <c r="B48" s="99"/>
      <c r="C48" s="99" t="s">
        <v>72</v>
      </c>
      <c r="D48" s="99" t="s">
        <v>47</v>
      </c>
      <c r="E48" s="99" t="s">
        <v>403</v>
      </c>
      <c r="F48" s="99" t="s">
        <v>404</v>
      </c>
      <c r="G48" s="100" t="s">
        <v>419</v>
      </c>
      <c r="H48" s="99"/>
      <c r="I48" s="101">
        <v>0</v>
      </c>
      <c r="J48" s="101">
        <v>0</v>
      </c>
      <c r="K48" s="101">
        <v>0</v>
      </c>
      <c r="L48" s="101">
        <v>0</v>
      </c>
      <c r="M48" s="101">
        <v>0</v>
      </c>
      <c r="N48" s="101">
        <v>0</v>
      </c>
      <c r="O48" s="101">
        <v>0</v>
      </c>
      <c r="P48" s="101">
        <v>0</v>
      </c>
      <c r="Q48" s="101">
        <v>0</v>
      </c>
      <c r="R48" s="101">
        <v>0</v>
      </c>
      <c r="S48" s="101">
        <v>0</v>
      </c>
      <c r="T48" s="101">
        <v>0</v>
      </c>
      <c r="U48" s="101">
        <v>0</v>
      </c>
      <c r="V48" s="101">
        <v>0</v>
      </c>
      <c r="W48" s="101">
        <v>0</v>
      </c>
      <c r="X48" s="101">
        <v>0</v>
      </c>
      <c r="Y48" s="101">
        <v>0</v>
      </c>
      <c r="Z48" s="101">
        <v>0</v>
      </c>
      <c r="AA48" s="101">
        <v>0</v>
      </c>
      <c r="AB48" s="101">
        <v>0</v>
      </c>
      <c r="AC48" s="101">
        <v>0</v>
      </c>
      <c r="AD48" s="101">
        <v>0</v>
      </c>
      <c r="AE48" s="101">
        <v>0</v>
      </c>
      <c r="AF48" s="101">
        <v>0</v>
      </c>
      <c r="AG48" s="101">
        <v>0</v>
      </c>
      <c r="AH48" s="101">
        <v>0</v>
      </c>
      <c r="AI48" s="101">
        <v>0</v>
      </c>
      <c r="AJ48" s="101">
        <v>0</v>
      </c>
      <c r="AK48" s="101">
        <v>0</v>
      </c>
      <c r="AL48" s="101">
        <v>0</v>
      </c>
      <c r="AM48" s="101">
        <v>0</v>
      </c>
      <c r="AN48" s="101">
        <v>0</v>
      </c>
      <c r="AO48" s="101">
        <v>0</v>
      </c>
      <c r="AP48" s="101">
        <v>0</v>
      </c>
      <c r="AQ48" s="101">
        <v>0</v>
      </c>
      <c r="AR48" s="101">
        <v>0</v>
      </c>
      <c r="AS48" s="101">
        <v>0</v>
      </c>
      <c r="AT48" s="101">
        <v>0</v>
      </c>
      <c r="AU48" s="101">
        <v>0</v>
      </c>
      <c r="AV48" s="101">
        <v>0</v>
      </c>
      <c r="AW48" s="101">
        <v>0</v>
      </c>
      <c r="AX48" s="101">
        <v>0</v>
      </c>
      <c r="AY48" s="101">
        <v>0</v>
      </c>
      <c r="AZ48" s="101">
        <v>0</v>
      </c>
      <c r="BA48" s="101">
        <v>0</v>
      </c>
      <c r="BB48" s="101">
        <v>0</v>
      </c>
      <c r="BC48" s="101">
        <v>0</v>
      </c>
      <c r="BD48" s="101">
        <v>0</v>
      </c>
      <c r="BE48" s="101">
        <v>0</v>
      </c>
      <c r="BF48" s="101">
        <v>0</v>
      </c>
      <c r="BG48" s="101">
        <v>0</v>
      </c>
      <c r="BH48" s="101">
        <v>0</v>
      </c>
      <c r="BI48" s="101">
        <v>0</v>
      </c>
      <c r="BJ48" s="101">
        <v>0</v>
      </c>
      <c r="BK48" s="101">
        <v>0</v>
      </c>
      <c r="BL48" s="101">
        <v>0</v>
      </c>
      <c r="BM48" s="101">
        <v>0</v>
      </c>
      <c r="BN48" s="101">
        <v>0</v>
      </c>
      <c r="BO48" s="101">
        <v>0</v>
      </c>
      <c r="BP48" s="101">
        <v>0</v>
      </c>
      <c r="BQ48" s="101">
        <v>0</v>
      </c>
    </row>
    <row r="49" spans="1:69">
      <c r="A49" s="99" t="s">
        <v>502</v>
      </c>
      <c r="B49" s="99"/>
      <c r="C49" s="99" t="s">
        <v>72</v>
      </c>
      <c r="D49" s="99" t="s">
        <v>47</v>
      </c>
      <c r="E49" s="99" t="s">
        <v>403</v>
      </c>
      <c r="F49" s="99" t="s">
        <v>404</v>
      </c>
      <c r="G49" s="100" t="s">
        <v>419</v>
      </c>
      <c r="H49" s="99"/>
      <c r="I49" s="101">
        <v>0</v>
      </c>
      <c r="J49" s="101">
        <v>0</v>
      </c>
      <c r="K49" s="101">
        <v>0</v>
      </c>
      <c r="L49" s="101">
        <v>0</v>
      </c>
      <c r="M49" s="101">
        <v>0</v>
      </c>
      <c r="N49" s="101">
        <v>0</v>
      </c>
      <c r="O49" s="101">
        <v>0</v>
      </c>
      <c r="P49" s="101">
        <v>0</v>
      </c>
      <c r="Q49" s="101">
        <v>0</v>
      </c>
      <c r="R49" s="101">
        <v>0</v>
      </c>
      <c r="S49" s="101">
        <v>0</v>
      </c>
      <c r="T49" s="101">
        <v>0</v>
      </c>
      <c r="U49" s="101">
        <v>0</v>
      </c>
      <c r="V49" s="101">
        <v>0</v>
      </c>
      <c r="W49" s="101">
        <v>0</v>
      </c>
      <c r="X49" s="101">
        <v>0</v>
      </c>
      <c r="Y49" s="101">
        <v>0</v>
      </c>
      <c r="Z49" s="101">
        <v>0</v>
      </c>
      <c r="AA49" s="101">
        <v>0</v>
      </c>
      <c r="AB49" s="101">
        <v>0</v>
      </c>
      <c r="AC49" s="101">
        <v>0</v>
      </c>
      <c r="AD49" s="101">
        <v>0</v>
      </c>
      <c r="AE49" s="101">
        <v>0</v>
      </c>
      <c r="AF49" s="101">
        <v>0</v>
      </c>
      <c r="AG49" s="101">
        <v>0</v>
      </c>
      <c r="AH49" s="101">
        <v>0</v>
      </c>
      <c r="AI49" s="101">
        <v>0</v>
      </c>
      <c r="AJ49" s="101">
        <v>0</v>
      </c>
      <c r="AK49" s="101">
        <v>0</v>
      </c>
      <c r="AL49" s="101">
        <v>0</v>
      </c>
      <c r="AM49" s="101">
        <v>0</v>
      </c>
      <c r="AN49" s="101">
        <v>0</v>
      </c>
      <c r="AO49" s="101">
        <v>0</v>
      </c>
      <c r="AP49" s="101">
        <v>0</v>
      </c>
      <c r="AQ49" s="101">
        <v>0</v>
      </c>
      <c r="AR49" s="101">
        <v>0</v>
      </c>
      <c r="AS49" s="101">
        <v>0</v>
      </c>
      <c r="AT49" s="101">
        <v>0</v>
      </c>
      <c r="AU49" s="101">
        <v>0</v>
      </c>
      <c r="AV49" s="101">
        <v>0</v>
      </c>
      <c r="AW49" s="101">
        <v>0</v>
      </c>
      <c r="AX49" s="101">
        <v>0</v>
      </c>
      <c r="AY49" s="101">
        <v>0</v>
      </c>
      <c r="AZ49" s="101">
        <v>0</v>
      </c>
      <c r="BA49" s="101">
        <v>0</v>
      </c>
      <c r="BB49" s="101">
        <v>0</v>
      </c>
      <c r="BC49" s="101">
        <v>0</v>
      </c>
      <c r="BD49" s="101">
        <v>0</v>
      </c>
      <c r="BE49" s="101">
        <v>0</v>
      </c>
      <c r="BF49" s="101">
        <v>0</v>
      </c>
      <c r="BG49" s="101">
        <v>0</v>
      </c>
      <c r="BH49" s="101">
        <v>0</v>
      </c>
      <c r="BI49" s="101">
        <v>0</v>
      </c>
      <c r="BJ49" s="101">
        <v>0</v>
      </c>
      <c r="BK49" s="101">
        <v>0</v>
      </c>
      <c r="BL49" s="101">
        <v>0</v>
      </c>
      <c r="BM49" s="101">
        <v>0</v>
      </c>
      <c r="BN49" s="101">
        <v>0</v>
      </c>
      <c r="BO49" s="101">
        <v>0</v>
      </c>
      <c r="BP49" s="101">
        <v>0</v>
      </c>
      <c r="BQ49" s="101">
        <v>0</v>
      </c>
    </row>
    <row r="50" spans="1:69">
      <c r="A50" s="99" t="s">
        <v>503</v>
      </c>
      <c r="B50" s="99"/>
      <c r="C50" s="99" t="s">
        <v>72</v>
      </c>
      <c r="D50" s="99" t="s">
        <v>47</v>
      </c>
      <c r="E50" s="99" t="s">
        <v>403</v>
      </c>
      <c r="F50" s="99" t="s">
        <v>405</v>
      </c>
      <c r="G50" s="100" t="s">
        <v>419</v>
      </c>
      <c r="H50" s="99"/>
      <c r="I50" s="101">
        <v>0</v>
      </c>
      <c r="J50" s="101">
        <v>0</v>
      </c>
      <c r="K50" s="101">
        <v>0</v>
      </c>
      <c r="L50" s="101">
        <v>0</v>
      </c>
      <c r="M50" s="101">
        <v>0</v>
      </c>
      <c r="N50" s="101">
        <v>0</v>
      </c>
      <c r="O50" s="101">
        <v>0</v>
      </c>
      <c r="P50" s="101">
        <v>0</v>
      </c>
      <c r="Q50" s="101">
        <v>0</v>
      </c>
      <c r="R50" s="101">
        <v>0</v>
      </c>
      <c r="S50" s="101">
        <v>0</v>
      </c>
      <c r="T50" s="101">
        <v>0</v>
      </c>
      <c r="U50" s="101">
        <v>0</v>
      </c>
      <c r="V50" s="101">
        <v>0</v>
      </c>
      <c r="W50" s="101">
        <v>0</v>
      </c>
      <c r="X50" s="101">
        <v>0</v>
      </c>
      <c r="Y50" s="101">
        <v>0</v>
      </c>
      <c r="Z50" s="101">
        <v>0</v>
      </c>
      <c r="AA50" s="101">
        <v>0</v>
      </c>
      <c r="AB50" s="101">
        <v>0</v>
      </c>
      <c r="AC50" s="101">
        <v>0</v>
      </c>
      <c r="AD50" s="101">
        <v>0</v>
      </c>
      <c r="AE50" s="101">
        <v>0</v>
      </c>
      <c r="AF50" s="101">
        <v>0</v>
      </c>
      <c r="AG50" s="101">
        <v>0</v>
      </c>
      <c r="AH50" s="101">
        <v>0</v>
      </c>
      <c r="AI50" s="101">
        <v>0</v>
      </c>
      <c r="AJ50" s="101">
        <v>0</v>
      </c>
      <c r="AK50" s="101">
        <v>0</v>
      </c>
      <c r="AL50" s="101">
        <v>0</v>
      </c>
      <c r="AM50" s="101">
        <v>0</v>
      </c>
      <c r="AN50" s="101">
        <v>0</v>
      </c>
      <c r="AO50" s="101">
        <v>0</v>
      </c>
      <c r="AP50" s="101">
        <v>0</v>
      </c>
      <c r="AQ50" s="101">
        <v>0</v>
      </c>
      <c r="AR50" s="101">
        <v>0</v>
      </c>
      <c r="AS50" s="101">
        <v>0</v>
      </c>
      <c r="AT50" s="101">
        <v>0</v>
      </c>
      <c r="AU50" s="101">
        <v>0</v>
      </c>
      <c r="AV50" s="101">
        <v>0</v>
      </c>
      <c r="AW50" s="101">
        <v>0</v>
      </c>
      <c r="AX50" s="101">
        <v>0</v>
      </c>
      <c r="AY50" s="101">
        <v>0</v>
      </c>
      <c r="AZ50" s="101">
        <v>0</v>
      </c>
      <c r="BA50" s="101">
        <v>0</v>
      </c>
      <c r="BB50" s="101">
        <v>0</v>
      </c>
      <c r="BC50" s="101">
        <v>0</v>
      </c>
      <c r="BD50" s="101">
        <v>0</v>
      </c>
      <c r="BE50" s="101">
        <v>0</v>
      </c>
      <c r="BF50" s="101">
        <v>0</v>
      </c>
      <c r="BG50" s="101">
        <v>0</v>
      </c>
      <c r="BH50" s="101">
        <v>0</v>
      </c>
      <c r="BI50" s="101">
        <v>0</v>
      </c>
      <c r="BJ50" s="101">
        <v>0</v>
      </c>
      <c r="BK50" s="101">
        <v>0</v>
      </c>
      <c r="BL50" s="101">
        <v>0</v>
      </c>
      <c r="BM50" s="101">
        <v>0</v>
      </c>
      <c r="BN50" s="101">
        <v>0</v>
      </c>
      <c r="BO50" s="101">
        <v>0</v>
      </c>
      <c r="BP50" s="101">
        <v>0</v>
      </c>
      <c r="BQ50" s="101">
        <v>0</v>
      </c>
    </row>
    <row r="51" spans="1:69">
      <c r="A51" s="99" t="s">
        <v>504</v>
      </c>
      <c r="B51" s="99"/>
      <c r="C51" s="99" t="s">
        <v>72</v>
      </c>
      <c r="D51" s="99" t="s">
        <v>47</v>
      </c>
      <c r="E51" s="99" t="s">
        <v>403</v>
      </c>
      <c r="F51" s="99" t="s">
        <v>405</v>
      </c>
      <c r="G51" s="100" t="s">
        <v>419</v>
      </c>
      <c r="H51" s="99"/>
      <c r="I51" s="101">
        <v>0</v>
      </c>
      <c r="J51" s="101">
        <v>0</v>
      </c>
      <c r="K51" s="101">
        <v>0</v>
      </c>
      <c r="L51" s="101">
        <v>0</v>
      </c>
      <c r="M51" s="101">
        <v>0</v>
      </c>
      <c r="N51" s="101">
        <v>0</v>
      </c>
      <c r="O51" s="101">
        <v>0</v>
      </c>
      <c r="P51" s="101">
        <v>0</v>
      </c>
      <c r="Q51" s="101">
        <v>0</v>
      </c>
      <c r="R51" s="101">
        <v>0</v>
      </c>
      <c r="S51" s="101">
        <v>0</v>
      </c>
      <c r="T51" s="101">
        <v>0</v>
      </c>
      <c r="U51" s="101">
        <v>0</v>
      </c>
      <c r="V51" s="101">
        <v>0</v>
      </c>
      <c r="W51" s="101">
        <v>0</v>
      </c>
      <c r="X51" s="101">
        <v>0</v>
      </c>
      <c r="Y51" s="101">
        <v>0</v>
      </c>
      <c r="Z51" s="101">
        <v>0</v>
      </c>
      <c r="AA51" s="101">
        <v>0</v>
      </c>
      <c r="AB51" s="101">
        <v>0</v>
      </c>
      <c r="AC51" s="101">
        <v>0</v>
      </c>
      <c r="AD51" s="101">
        <v>0</v>
      </c>
      <c r="AE51" s="101">
        <v>0</v>
      </c>
      <c r="AF51" s="101">
        <v>0</v>
      </c>
      <c r="AG51" s="101">
        <v>0</v>
      </c>
      <c r="AH51" s="101">
        <v>0</v>
      </c>
      <c r="AI51" s="101">
        <v>0</v>
      </c>
      <c r="AJ51" s="101">
        <v>0</v>
      </c>
      <c r="AK51" s="101">
        <v>0</v>
      </c>
      <c r="AL51" s="101">
        <v>0</v>
      </c>
      <c r="AM51" s="101">
        <v>0</v>
      </c>
      <c r="AN51" s="101">
        <v>0</v>
      </c>
      <c r="AO51" s="101">
        <v>0</v>
      </c>
      <c r="AP51" s="101">
        <v>0</v>
      </c>
      <c r="AQ51" s="101">
        <v>0</v>
      </c>
      <c r="AR51" s="101">
        <v>0</v>
      </c>
      <c r="AS51" s="101">
        <v>0</v>
      </c>
      <c r="AT51" s="101">
        <v>0</v>
      </c>
      <c r="AU51" s="101">
        <v>0</v>
      </c>
      <c r="AV51" s="101">
        <v>0</v>
      </c>
      <c r="AW51" s="101">
        <v>0</v>
      </c>
      <c r="AX51" s="101">
        <v>0</v>
      </c>
      <c r="AY51" s="101">
        <v>0</v>
      </c>
      <c r="AZ51" s="101">
        <v>0</v>
      </c>
      <c r="BA51" s="101">
        <v>0</v>
      </c>
      <c r="BB51" s="101">
        <v>0</v>
      </c>
      <c r="BC51" s="101">
        <v>0</v>
      </c>
      <c r="BD51" s="101">
        <v>0</v>
      </c>
      <c r="BE51" s="101">
        <v>0</v>
      </c>
      <c r="BF51" s="101">
        <v>0</v>
      </c>
      <c r="BG51" s="101">
        <v>0</v>
      </c>
      <c r="BH51" s="101">
        <v>0</v>
      </c>
      <c r="BI51" s="101">
        <v>0</v>
      </c>
      <c r="BJ51" s="101">
        <v>0</v>
      </c>
      <c r="BK51" s="101">
        <v>0</v>
      </c>
      <c r="BL51" s="101">
        <v>0</v>
      </c>
      <c r="BM51" s="101">
        <v>0</v>
      </c>
      <c r="BN51" s="101">
        <v>0</v>
      </c>
      <c r="BO51" s="101">
        <v>0</v>
      </c>
      <c r="BP51" s="101">
        <v>0</v>
      </c>
      <c r="BQ51" s="101">
        <v>0</v>
      </c>
    </row>
    <row r="52" spans="1:69">
      <c r="A52" s="99" t="s">
        <v>505</v>
      </c>
      <c r="B52" s="99"/>
      <c r="C52" s="99" t="s">
        <v>72</v>
      </c>
      <c r="D52" s="99" t="s">
        <v>47</v>
      </c>
      <c r="E52" s="99" t="s">
        <v>403</v>
      </c>
      <c r="F52" s="99" t="s">
        <v>406</v>
      </c>
      <c r="G52" s="100" t="s">
        <v>419</v>
      </c>
      <c r="H52" s="99"/>
      <c r="I52" s="101">
        <v>0</v>
      </c>
      <c r="J52" s="101">
        <v>1000</v>
      </c>
      <c r="K52" s="101">
        <v>0</v>
      </c>
      <c r="L52" s="101">
        <v>0</v>
      </c>
      <c r="M52" s="101">
        <v>0</v>
      </c>
      <c r="N52" s="101">
        <v>0</v>
      </c>
      <c r="O52" s="101">
        <v>0</v>
      </c>
      <c r="P52" s="101">
        <v>0</v>
      </c>
      <c r="Q52" s="101">
        <v>2000</v>
      </c>
      <c r="R52" s="101">
        <v>0</v>
      </c>
      <c r="S52" s="101">
        <v>0</v>
      </c>
      <c r="T52" s="101">
        <v>0</v>
      </c>
      <c r="U52" s="101">
        <v>0</v>
      </c>
      <c r="V52" s="101">
        <v>0</v>
      </c>
      <c r="W52" s="101">
        <v>0</v>
      </c>
      <c r="X52" s="101">
        <v>0</v>
      </c>
      <c r="Y52" s="101">
        <v>0</v>
      </c>
      <c r="Z52" s="101">
        <v>0</v>
      </c>
      <c r="AA52" s="101">
        <v>0</v>
      </c>
      <c r="AB52" s="101">
        <v>0</v>
      </c>
      <c r="AC52" s="101">
        <v>0</v>
      </c>
      <c r="AD52" s="101">
        <v>0</v>
      </c>
      <c r="AE52" s="101">
        <v>0</v>
      </c>
      <c r="AF52" s="101">
        <v>0</v>
      </c>
      <c r="AG52" s="101">
        <v>0</v>
      </c>
      <c r="AH52" s="101">
        <v>0</v>
      </c>
      <c r="AI52" s="101">
        <v>0</v>
      </c>
      <c r="AJ52" s="101">
        <v>0</v>
      </c>
      <c r="AK52" s="101">
        <v>0</v>
      </c>
      <c r="AL52" s="101">
        <v>1500</v>
      </c>
      <c r="AM52" s="101">
        <v>0</v>
      </c>
      <c r="AN52" s="101">
        <v>0</v>
      </c>
      <c r="AO52" s="101">
        <v>0</v>
      </c>
      <c r="AP52" s="101">
        <v>0</v>
      </c>
      <c r="AQ52" s="101">
        <v>0</v>
      </c>
      <c r="AR52" s="101">
        <v>0</v>
      </c>
      <c r="AS52" s="101">
        <v>0</v>
      </c>
      <c r="AT52" s="101">
        <v>0</v>
      </c>
      <c r="AU52" s="101">
        <v>0</v>
      </c>
      <c r="AV52" s="101">
        <v>0</v>
      </c>
      <c r="AW52" s="101">
        <v>0</v>
      </c>
      <c r="AX52" s="101">
        <v>0</v>
      </c>
      <c r="AY52" s="101">
        <v>0</v>
      </c>
      <c r="AZ52" s="101">
        <v>0</v>
      </c>
      <c r="BA52" s="101">
        <v>0</v>
      </c>
      <c r="BB52" s="101">
        <v>0</v>
      </c>
      <c r="BC52" s="101">
        <v>0</v>
      </c>
      <c r="BD52" s="101">
        <v>0</v>
      </c>
      <c r="BE52" s="101">
        <v>0</v>
      </c>
      <c r="BF52" s="101">
        <v>0</v>
      </c>
      <c r="BG52" s="101">
        <v>500</v>
      </c>
      <c r="BH52" s="101">
        <v>0</v>
      </c>
      <c r="BI52" s="101">
        <v>0</v>
      </c>
      <c r="BJ52" s="101">
        <v>0</v>
      </c>
      <c r="BK52" s="101">
        <v>0</v>
      </c>
      <c r="BL52" s="101">
        <v>0</v>
      </c>
      <c r="BM52" s="101">
        <v>0</v>
      </c>
      <c r="BN52" s="101">
        <v>500</v>
      </c>
      <c r="BO52" s="101">
        <v>0</v>
      </c>
      <c r="BP52" s="101">
        <v>0</v>
      </c>
      <c r="BQ52" s="101">
        <v>0</v>
      </c>
    </row>
    <row r="53" spans="1:69">
      <c r="A53" s="99" t="s">
        <v>506</v>
      </c>
      <c r="B53" s="99"/>
      <c r="C53" s="99" t="s">
        <v>72</v>
      </c>
      <c r="D53" s="99" t="s">
        <v>47</v>
      </c>
      <c r="E53" s="99" t="s">
        <v>403</v>
      </c>
      <c r="F53" s="99" t="s">
        <v>405</v>
      </c>
      <c r="G53" s="100" t="s">
        <v>419</v>
      </c>
      <c r="H53" s="99"/>
      <c r="I53" s="101">
        <v>0</v>
      </c>
      <c r="J53" s="101">
        <v>0</v>
      </c>
      <c r="K53" s="101">
        <v>0</v>
      </c>
      <c r="L53" s="101">
        <v>0</v>
      </c>
      <c r="M53" s="101">
        <v>0</v>
      </c>
      <c r="N53" s="101">
        <v>0</v>
      </c>
      <c r="O53" s="101">
        <v>0</v>
      </c>
      <c r="P53" s="101">
        <v>0</v>
      </c>
      <c r="Q53" s="101">
        <v>1000</v>
      </c>
      <c r="R53" s="101">
        <v>0</v>
      </c>
      <c r="S53" s="101">
        <v>0</v>
      </c>
      <c r="T53" s="101">
        <v>0</v>
      </c>
      <c r="U53" s="101">
        <v>0</v>
      </c>
      <c r="V53" s="101">
        <v>0</v>
      </c>
      <c r="W53" s="101">
        <v>0</v>
      </c>
      <c r="X53" s="101">
        <v>0</v>
      </c>
      <c r="Y53" s="101">
        <v>0</v>
      </c>
      <c r="Z53" s="101">
        <v>0</v>
      </c>
      <c r="AA53" s="101">
        <v>0</v>
      </c>
      <c r="AB53" s="101">
        <v>0</v>
      </c>
      <c r="AC53" s="101">
        <v>0</v>
      </c>
      <c r="AD53" s="101">
        <v>0</v>
      </c>
      <c r="AE53" s="101">
        <v>0</v>
      </c>
      <c r="AF53" s="101">
        <v>0</v>
      </c>
      <c r="AG53" s="101">
        <v>0</v>
      </c>
      <c r="AH53" s="101">
        <v>0</v>
      </c>
      <c r="AI53" s="101">
        <v>0</v>
      </c>
      <c r="AJ53" s="101">
        <v>0</v>
      </c>
      <c r="AK53" s="101">
        <v>0</v>
      </c>
      <c r="AL53" s="101">
        <v>1500</v>
      </c>
      <c r="AM53" s="101">
        <v>0</v>
      </c>
      <c r="AN53" s="101">
        <v>0</v>
      </c>
      <c r="AO53" s="101">
        <v>0</v>
      </c>
      <c r="AP53" s="101">
        <v>0</v>
      </c>
      <c r="AQ53" s="101">
        <v>0</v>
      </c>
      <c r="AR53" s="101">
        <v>0</v>
      </c>
      <c r="AS53" s="101">
        <v>1000</v>
      </c>
      <c r="AT53" s="101">
        <v>0</v>
      </c>
      <c r="AU53" s="101">
        <v>0</v>
      </c>
      <c r="AV53" s="101">
        <v>0</v>
      </c>
      <c r="AW53" s="101">
        <v>0</v>
      </c>
      <c r="AX53" s="101">
        <v>0</v>
      </c>
      <c r="AY53" s="101">
        <v>0</v>
      </c>
      <c r="AZ53" s="101">
        <v>0</v>
      </c>
      <c r="BA53" s="101">
        <v>0</v>
      </c>
      <c r="BB53" s="101">
        <v>0</v>
      </c>
      <c r="BC53" s="101">
        <v>0</v>
      </c>
      <c r="BD53" s="101">
        <v>0</v>
      </c>
      <c r="BE53" s="101">
        <v>0</v>
      </c>
      <c r="BF53" s="101">
        <v>0</v>
      </c>
      <c r="BG53" s="101">
        <v>0</v>
      </c>
      <c r="BH53" s="101">
        <v>0</v>
      </c>
      <c r="BI53" s="101">
        <v>0</v>
      </c>
      <c r="BJ53" s="101">
        <v>0</v>
      </c>
      <c r="BK53" s="101">
        <v>0</v>
      </c>
      <c r="BL53" s="101">
        <v>0</v>
      </c>
      <c r="BM53" s="101">
        <v>0</v>
      </c>
      <c r="BN53" s="101">
        <v>0</v>
      </c>
      <c r="BO53" s="101">
        <v>0</v>
      </c>
      <c r="BP53" s="101">
        <v>0</v>
      </c>
      <c r="BQ53" s="101">
        <v>0</v>
      </c>
    </row>
    <row r="54" spans="1:69">
      <c r="A54" s="99" t="s">
        <v>507</v>
      </c>
      <c r="B54" s="99"/>
      <c r="C54" s="99" t="s">
        <v>72</v>
      </c>
      <c r="D54" s="99" t="s">
        <v>47</v>
      </c>
      <c r="E54" s="99" t="s">
        <v>403</v>
      </c>
      <c r="F54" s="99" t="s">
        <v>406</v>
      </c>
      <c r="G54" s="100" t="s">
        <v>419</v>
      </c>
      <c r="H54" s="99"/>
      <c r="I54" s="101">
        <v>0</v>
      </c>
      <c r="J54" s="101">
        <v>0</v>
      </c>
      <c r="K54" s="101">
        <v>0</v>
      </c>
      <c r="L54" s="101">
        <v>0</v>
      </c>
      <c r="M54" s="101">
        <v>0</v>
      </c>
      <c r="N54" s="101">
        <v>0</v>
      </c>
      <c r="O54" s="101">
        <v>0</v>
      </c>
      <c r="P54" s="101">
        <v>0</v>
      </c>
      <c r="Q54" s="101">
        <v>0</v>
      </c>
      <c r="R54" s="101">
        <v>0</v>
      </c>
      <c r="S54" s="101">
        <v>0</v>
      </c>
      <c r="T54" s="101">
        <v>0</v>
      </c>
      <c r="U54" s="101">
        <v>0</v>
      </c>
      <c r="V54" s="101">
        <v>0</v>
      </c>
      <c r="W54" s="101">
        <v>0</v>
      </c>
      <c r="X54" s="101">
        <v>0</v>
      </c>
      <c r="Y54" s="101">
        <v>0</v>
      </c>
      <c r="Z54" s="101">
        <v>0</v>
      </c>
      <c r="AA54" s="101">
        <v>0</v>
      </c>
      <c r="AB54" s="101">
        <v>0</v>
      </c>
      <c r="AC54" s="101">
        <v>0</v>
      </c>
      <c r="AD54" s="101">
        <v>0</v>
      </c>
      <c r="AE54" s="101">
        <v>0</v>
      </c>
      <c r="AF54" s="101">
        <v>0</v>
      </c>
      <c r="AG54" s="101">
        <v>0</v>
      </c>
      <c r="AH54" s="101">
        <v>0</v>
      </c>
      <c r="AI54" s="101">
        <v>0</v>
      </c>
      <c r="AJ54" s="101">
        <v>0</v>
      </c>
      <c r="AK54" s="101">
        <v>0</v>
      </c>
      <c r="AL54" s="101">
        <v>0</v>
      </c>
      <c r="AM54" s="101">
        <v>0</v>
      </c>
      <c r="AN54" s="101">
        <v>0</v>
      </c>
      <c r="AO54" s="101">
        <v>0</v>
      </c>
      <c r="AP54" s="101">
        <v>0</v>
      </c>
      <c r="AQ54" s="101">
        <v>0</v>
      </c>
      <c r="AR54" s="101">
        <v>0</v>
      </c>
      <c r="AS54" s="101">
        <v>0</v>
      </c>
      <c r="AT54" s="101">
        <v>0</v>
      </c>
      <c r="AU54" s="101">
        <v>0</v>
      </c>
      <c r="AV54" s="101">
        <v>0</v>
      </c>
      <c r="AW54" s="101">
        <v>0</v>
      </c>
      <c r="AX54" s="101">
        <v>0</v>
      </c>
      <c r="AY54" s="101">
        <v>0</v>
      </c>
      <c r="AZ54" s="101">
        <v>0</v>
      </c>
      <c r="BA54" s="101">
        <v>0</v>
      </c>
      <c r="BB54" s="101">
        <v>0</v>
      </c>
      <c r="BC54" s="101">
        <v>0</v>
      </c>
      <c r="BD54" s="101">
        <v>0</v>
      </c>
      <c r="BE54" s="101">
        <v>0</v>
      </c>
      <c r="BF54" s="101">
        <v>0</v>
      </c>
      <c r="BG54" s="101">
        <v>0</v>
      </c>
      <c r="BH54" s="101">
        <v>0</v>
      </c>
      <c r="BI54" s="101">
        <v>0</v>
      </c>
      <c r="BJ54" s="101">
        <v>0</v>
      </c>
      <c r="BK54" s="101">
        <v>0</v>
      </c>
      <c r="BL54" s="101">
        <v>0</v>
      </c>
      <c r="BM54" s="101">
        <v>0</v>
      </c>
      <c r="BN54" s="101">
        <v>0</v>
      </c>
      <c r="BO54" s="101">
        <v>0</v>
      </c>
      <c r="BP54" s="101">
        <v>0</v>
      </c>
      <c r="BQ54" s="101">
        <v>0</v>
      </c>
    </row>
    <row r="55" spans="1:69">
      <c r="A55" s="99" t="s">
        <v>508</v>
      </c>
      <c r="B55" s="99"/>
      <c r="C55" s="99" t="s">
        <v>72</v>
      </c>
      <c r="D55" s="99" t="s">
        <v>47</v>
      </c>
      <c r="E55" s="99" t="s">
        <v>403</v>
      </c>
      <c r="F55" s="99" t="s">
        <v>405</v>
      </c>
      <c r="G55" s="100" t="s">
        <v>419</v>
      </c>
      <c r="H55" s="99"/>
      <c r="I55" s="101">
        <v>0</v>
      </c>
      <c r="J55" s="101">
        <v>0</v>
      </c>
      <c r="K55" s="101">
        <v>0</v>
      </c>
      <c r="L55" s="101">
        <v>0</v>
      </c>
      <c r="M55" s="101">
        <v>0</v>
      </c>
      <c r="N55" s="101">
        <v>0</v>
      </c>
      <c r="O55" s="101">
        <v>0</v>
      </c>
      <c r="P55" s="101">
        <v>0</v>
      </c>
      <c r="Q55" s="101">
        <v>0</v>
      </c>
      <c r="R55" s="101">
        <v>0</v>
      </c>
      <c r="S55" s="101">
        <v>0</v>
      </c>
      <c r="T55" s="101">
        <v>0</v>
      </c>
      <c r="U55" s="101">
        <v>0</v>
      </c>
      <c r="V55" s="101">
        <v>0</v>
      </c>
      <c r="W55" s="101">
        <v>0</v>
      </c>
      <c r="X55" s="101">
        <v>0</v>
      </c>
      <c r="Y55" s="101">
        <v>0</v>
      </c>
      <c r="Z55" s="101">
        <v>0</v>
      </c>
      <c r="AA55" s="101">
        <v>0</v>
      </c>
      <c r="AB55" s="101">
        <v>0</v>
      </c>
      <c r="AC55" s="101">
        <v>0</v>
      </c>
      <c r="AD55" s="101">
        <v>0</v>
      </c>
      <c r="AE55" s="101">
        <v>0</v>
      </c>
      <c r="AF55" s="101">
        <v>0</v>
      </c>
      <c r="AG55" s="101">
        <v>0</v>
      </c>
      <c r="AH55" s="101">
        <v>0</v>
      </c>
      <c r="AI55" s="101">
        <v>0</v>
      </c>
      <c r="AJ55" s="101">
        <v>0</v>
      </c>
      <c r="AK55" s="101">
        <v>0</v>
      </c>
      <c r="AL55" s="101">
        <v>0</v>
      </c>
      <c r="AM55" s="101">
        <v>0</v>
      </c>
      <c r="AN55" s="101">
        <v>0</v>
      </c>
      <c r="AO55" s="101">
        <v>0</v>
      </c>
      <c r="AP55" s="101">
        <v>0</v>
      </c>
      <c r="AQ55" s="101">
        <v>0</v>
      </c>
      <c r="AR55" s="101">
        <v>0</v>
      </c>
      <c r="AS55" s="101">
        <v>0</v>
      </c>
      <c r="AT55" s="101">
        <v>0</v>
      </c>
      <c r="AU55" s="101">
        <v>0</v>
      </c>
      <c r="AV55" s="101">
        <v>0</v>
      </c>
      <c r="AW55" s="101">
        <v>0</v>
      </c>
      <c r="AX55" s="101">
        <v>0</v>
      </c>
      <c r="AY55" s="101">
        <v>0</v>
      </c>
      <c r="AZ55" s="101">
        <v>0</v>
      </c>
      <c r="BA55" s="101">
        <v>0</v>
      </c>
      <c r="BB55" s="101">
        <v>0</v>
      </c>
      <c r="BC55" s="101">
        <v>0</v>
      </c>
      <c r="BD55" s="101">
        <v>0</v>
      </c>
      <c r="BE55" s="101">
        <v>0</v>
      </c>
      <c r="BF55" s="101">
        <v>0</v>
      </c>
      <c r="BG55" s="101">
        <v>0</v>
      </c>
      <c r="BH55" s="101">
        <v>0</v>
      </c>
      <c r="BI55" s="101">
        <v>0</v>
      </c>
      <c r="BJ55" s="101">
        <v>0</v>
      </c>
      <c r="BK55" s="101">
        <v>0</v>
      </c>
      <c r="BL55" s="101">
        <v>0</v>
      </c>
      <c r="BM55" s="101">
        <v>0</v>
      </c>
      <c r="BN55" s="101">
        <v>0</v>
      </c>
      <c r="BO55" s="101">
        <v>0</v>
      </c>
      <c r="BP55" s="101">
        <v>0</v>
      </c>
      <c r="BQ55" s="101">
        <v>0</v>
      </c>
    </row>
    <row r="56" spans="1:69">
      <c r="A56" s="99" t="s">
        <v>509</v>
      </c>
      <c r="B56" s="99"/>
      <c r="C56" s="99" t="s">
        <v>72</v>
      </c>
      <c r="D56" s="99" t="s">
        <v>47</v>
      </c>
      <c r="E56" s="99" t="s">
        <v>403</v>
      </c>
      <c r="F56" s="99" t="s">
        <v>405</v>
      </c>
      <c r="G56" s="100" t="s">
        <v>419</v>
      </c>
      <c r="H56" s="99"/>
      <c r="I56" s="101">
        <v>0</v>
      </c>
      <c r="J56" s="101">
        <v>0</v>
      </c>
      <c r="K56" s="101">
        <v>0</v>
      </c>
      <c r="L56" s="101">
        <v>0</v>
      </c>
      <c r="M56" s="101">
        <v>0</v>
      </c>
      <c r="N56" s="101">
        <v>0</v>
      </c>
      <c r="O56" s="101">
        <v>0</v>
      </c>
      <c r="P56" s="101">
        <v>0</v>
      </c>
      <c r="Q56" s="101">
        <v>0</v>
      </c>
      <c r="R56" s="101">
        <v>0</v>
      </c>
      <c r="S56" s="101">
        <v>0</v>
      </c>
      <c r="T56" s="101">
        <v>0</v>
      </c>
      <c r="U56" s="101">
        <v>0</v>
      </c>
      <c r="V56" s="101">
        <v>0</v>
      </c>
      <c r="W56" s="101">
        <v>0</v>
      </c>
      <c r="X56" s="101">
        <v>0</v>
      </c>
      <c r="Y56" s="101">
        <v>0</v>
      </c>
      <c r="Z56" s="101">
        <v>0</v>
      </c>
      <c r="AA56" s="101">
        <v>0</v>
      </c>
      <c r="AB56" s="101">
        <v>0</v>
      </c>
      <c r="AC56" s="101">
        <v>0</v>
      </c>
      <c r="AD56" s="101">
        <v>0</v>
      </c>
      <c r="AE56" s="101">
        <v>0</v>
      </c>
      <c r="AF56" s="101">
        <v>0</v>
      </c>
      <c r="AG56" s="101">
        <v>0</v>
      </c>
      <c r="AH56" s="101">
        <v>0</v>
      </c>
      <c r="AI56" s="101">
        <v>0</v>
      </c>
      <c r="AJ56" s="101">
        <v>0</v>
      </c>
      <c r="AK56" s="101">
        <v>0</v>
      </c>
      <c r="AL56" s="101">
        <v>0</v>
      </c>
      <c r="AM56" s="101">
        <v>0</v>
      </c>
      <c r="AN56" s="101">
        <v>0</v>
      </c>
      <c r="AO56" s="101">
        <v>0</v>
      </c>
      <c r="AP56" s="101">
        <v>0</v>
      </c>
      <c r="AQ56" s="101">
        <v>0</v>
      </c>
      <c r="AR56" s="101">
        <v>0</v>
      </c>
      <c r="AS56" s="101">
        <v>0</v>
      </c>
      <c r="AT56" s="101">
        <v>0</v>
      </c>
      <c r="AU56" s="101">
        <v>0</v>
      </c>
      <c r="AV56" s="101">
        <v>0</v>
      </c>
      <c r="AW56" s="101">
        <v>0</v>
      </c>
      <c r="AX56" s="101">
        <v>0</v>
      </c>
      <c r="AY56" s="101">
        <v>0</v>
      </c>
      <c r="AZ56" s="101">
        <v>0</v>
      </c>
      <c r="BA56" s="101">
        <v>0</v>
      </c>
      <c r="BB56" s="101">
        <v>0</v>
      </c>
      <c r="BC56" s="101">
        <v>0</v>
      </c>
      <c r="BD56" s="101">
        <v>0</v>
      </c>
      <c r="BE56" s="101">
        <v>0</v>
      </c>
      <c r="BF56" s="101">
        <v>0</v>
      </c>
      <c r="BG56" s="101">
        <v>0</v>
      </c>
      <c r="BH56" s="101">
        <v>0</v>
      </c>
      <c r="BI56" s="101">
        <v>0</v>
      </c>
      <c r="BJ56" s="101">
        <v>0</v>
      </c>
      <c r="BK56" s="101">
        <v>0</v>
      </c>
      <c r="BL56" s="101">
        <v>0</v>
      </c>
      <c r="BM56" s="101">
        <v>0</v>
      </c>
      <c r="BN56" s="101">
        <v>0</v>
      </c>
      <c r="BO56" s="101">
        <v>0</v>
      </c>
      <c r="BP56" s="101">
        <v>0</v>
      </c>
      <c r="BQ56" s="101">
        <v>0</v>
      </c>
    </row>
    <row r="57" spans="1:69">
      <c r="A57" s="99" t="s">
        <v>510</v>
      </c>
      <c r="B57" s="99"/>
      <c r="C57" s="99" t="s">
        <v>72</v>
      </c>
      <c r="D57" s="99" t="s">
        <v>47</v>
      </c>
      <c r="E57" s="99" t="s">
        <v>403</v>
      </c>
      <c r="F57" s="99" t="s">
        <v>405</v>
      </c>
      <c r="G57" s="100" t="s">
        <v>419</v>
      </c>
      <c r="H57" s="99"/>
      <c r="I57" s="101">
        <v>0</v>
      </c>
      <c r="J57" s="101">
        <v>2000</v>
      </c>
      <c r="K57" s="101">
        <v>0</v>
      </c>
      <c r="L57" s="101">
        <v>0</v>
      </c>
      <c r="M57" s="101">
        <v>0</v>
      </c>
      <c r="N57" s="101">
        <v>0</v>
      </c>
      <c r="O57" s="101">
        <v>0</v>
      </c>
      <c r="P57" s="101">
        <v>0</v>
      </c>
      <c r="Q57" s="101">
        <v>1000</v>
      </c>
      <c r="R57" s="101">
        <v>0</v>
      </c>
      <c r="S57" s="101">
        <v>0</v>
      </c>
      <c r="T57" s="101">
        <v>0</v>
      </c>
      <c r="U57" s="101">
        <v>0</v>
      </c>
      <c r="V57" s="101">
        <v>0</v>
      </c>
      <c r="W57" s="101">
        <v>0</v>
      </c>
      <c r="X57" s="101">
        <v>3000</v>
      </c>
      <c r="Y57" s="101">
        <v>0</v>
      </c>
      <c r="Z57" s="101">
        <v>0</v>
      </c>
      <c r="AA57" s="101">
        <v>0</v>
      </c>
      <c r="AB57" s="101">
        <v>0</v>
      </c>
      <c r="AC57" s="101">
        <v>0</v>
      </c>
      <c r="AD57" s="101">
        <v>0</v>
      </c>
      <c r="AE57" s="101">
        <v>750</v>
      </c>
      <c r="AF57" s="101">
        <v>0</v>
      </c>
      <c r="AG57" s="101">
        <v>0</v>
      </c>
      <c r="AH57" s="101">
        <v>0</v>
      </c>
      <c r="AI57" s="101">
        <v>0</v>
      </c>
      <c r="AJ57" s="101">
        <v>0</v>
      </c>
      <c r="AK57" s="101">
        <v>0</v>
      </c>
      <c r="AL57" s="101">
        <v>0</v>
      </c>
      <c r="AM57" s="101">
        <v>0</v>
      </c>
      <c r="AN57" s="101">
        <v>0</v>
      </c>
      <c r="AO57" s="101">
        <v>0</v>
      </c>
      <c r="AP57" s="101">
        <v>0</v>
      </c>
      <c r="AQ57" s="101">
        <v>0</v>
      </c>
      <c r="AR57" s="101">
        <v>0</v>
      </c>
      <c r="AS57" s="101">
        <v>0</v>
      </c>
      <c r="AT57" s="101">
        <v>0</v>
      </c>
      <c r="AU57" s="101">
        <v>0</v>
      </c>
      <c r="AV57" s="101">
        <v>0</v>
      </c>
      <c r="AW57" s="101">
        <v>0</v>
      </c>
      <c r="AX57" s="101">
        <v>0</v>
      </c>
      <c r="AY57" s="101">
        <v>0</v>
      </c>
      <c r="AZ57" s="101">
        <v>1000</v>
      </c>
      <c r="BA57" s="101">
        <v>0</v>
      </c>
      <c r="BB57" s="101">
        <v>0</v>
      </c>
      <c r="BC57" s="101">
        <v>0</v>
      </c>
      <c r="BD57" s="101">
        <v>0</v>
      </c>
      <c r="BE57" s="101">
        <v>0</v>
      </c>
      <c r="BF57" s="101">
        <v>0</v>
      </c>
      <c r="BG57" s="101">
        <v>2000</v>
      </c>
      <c r="BH57" s="101">
        <v>0</v>
      </c>
      <c r="BI57" s="101">
        <v>0</v>
      </c>
      <c r="BJ57" s="101">
        <v>0</v>
      </c>
      <c r="BK57" s="101">
        <v>0</v>
      </c>
      <c r="BL57" s="101">
        <v>0</v>
      </c>
      <c r="BM57" s="101">
        <v>0</v>
      </c>
      <c r="BN57" s="101">
        <v>2000</v>
      </c>
      <c r="BO57" s="101">
        <v>0</v>
      </c>
      <c r="BP57" s="101">
        <v>0</v>
      </c>
      <c r="BQ57" s="101">
        <v>0</v>
      </c>
    </row>
    <row r="58" spans="1:69" s="102" customFormat="1">
      <c r="A58" s="99" t="s">
        <v>511</v>
      </c>
      <c r="B58" s="99"/>
      <c r="C58" s="99" t="s">
        <v>72</v>
      </c>
      <c r="D58" s="99" t="s">
        <v>47</v>
      </c>
      <c r="E58" s="99" t="s">
        <v>403</v>
      </c>
      <c r="F58" s="99" t="s">
        <v>388</v>
      </c>
      <c r="G58" s="100" t="s">
        <v>419</v>
      </c>
      <c r="H58" s="99"/>
      <c r="I58" s="101">
        <v>0</v>
      </c>
      <c r="J58" s="101">
        <v>0</v>
      </c>
      <c r="K58" s="101">
        <v>0</v>
      </c>
      <c r="L58" s="101">
        <v>0</v>
      </c>
      <c r="M58" s="101">
        <v>0</v>
      </c>
      <c r="N58" s="101">
        <v>0</v>
      </c>
      <c r="O58" s="101">
        <v>0</v>
      </c>
      <c r="P58" s="101">
        <v>0</v>
      </c>
      <c r="Q58" s="101">
        <v>0</v>
      </c>
      <c r="R58" s="101">
        <v>0</v>
      </c>
      <c r="S58" s="101">
        <v>0</v>
      </c>
      <c r="T58" s="101">
        <v>0</v>
      </c>
      <c r="U58" s="101">
        <v>0</v>
      </c>
      <c r="V58" s="101">
        <v>0</v>
      </c>
      <c r="W58" s="101">
        <v>0</v>
      </c>
      <c r="X58" s="101">
        <v>0</v>
      </c>
      <c r="Y58" s="101">
        <v>0</v>
      </c>
      <c r="Z58" s="101">
        <v>0</v>
      </c>
      <c r="AA58" s="101">
        <v>0</v>
      </c>
      <c r="AB58" s="101">
        <v>0</v>
      </c>
      <c r="AC58" s="101">
        <v>0</v>
      </c>
      <c r="AD58" s="101">
        <v>0</v>
      </c>
      <c r="AE58" s="101">
        <v>0</v>
      </c>
      <c r="AF58" s="101">
        <v>0</v>
      </c>
      <c r="AG58" s="101">
        <v>0</v>
      </c>
      <c r="AH58" s="101">
        <v>0</v>
      </c>
      <c r="AI58" s="101">
        <v>0</v>
      </c>
      <c r="AJ58" s="101">
        <v>0</v>
      </c>
      <c r="AK58" s="101">
        <v>0</v>
      </c>
      <c r="AL58" s="101">
        <v>0</v>
      </c>
      <c r="AM58" s="101">
        <v>0</v>
      </c>
      <c r="AN58" s="101">
        <v>0</v>
      </c>
      <c r="AO58" s="101">
        <v>0</v>
      </c>
      <c r="AP58" s="101">
        <v>0</v>
      </c>
      <c r="AQ58" s="101">
        <v>0</v>
      </c>
      <c r="AR58" s="101">
        <v>0</v>
      </c>
      <c r="AS58" s="101">
        <v>0</v>
      </c>
      <c r="AT58" s="101">
        <v>0</v>
      </c>
      <c r="AU58" s="101">
        <v>0</v>
      </c>
      <c r="AV58" s="101">
        <v>0</v>
      </c>
      <c r="AW58" s="101">
        <v>0</v>
      </c>
      <c r="AX58" s="101">
        <v>0</v>
      </c>
      <c r="AY58" s="101">
        <v>0</v>
      </c>
      <c r="AZ58" s="101">
        <v>0</v>
      </c>
      <c r="BA58" s="101">
        <v>0</v>
      </c>
      <c r="BB58" s="101">
        <v>0</v>
      </c>
      <c r="BC58" s="101">
        <v>0</v>
      </c>
      <c r="BD58" s="101">
        <v>0</v>
      </c>
      <c r="BE58" s="101">
        <v>0</v>
      </c>
      <c r="BF58" s="101">
        <v>0</v>
      </c>
      <c r="BG58" s="101">
        <v>0</v>
      </c>
      <c r="BH58" s="101">
        <v>0</v>
      </c>
      <c r="BI58" s="101">
        <v>0</v>
      </c>
      <c r="BJ58" s="101">
        <v>0</v>
      </c>
      <c r="BK58" s="101">
        <v>0</v>
      </c>
      <c r="BL58" s="101">
        <v>0</v>
      </c>
      <c r="BM58" s="101">
        <v>0</v>
      </c>
      <c r="BN58" s="101">
        <v>0</v>
      </c>
      <c r="BO58" s="101">
        <v>0</v>
      </c>
      <c r="BP58" s="101">
        <v>0</v>
      </c>
      <c r="BQ58" s="101">
        <v>0</v>
      </c>
    </row>
    <row r="59" spans="1:69" s="102" customFormat="1">
      <c r="A59" s="99" t="s">
        <v>512</v>
      </c>
      <c r="B59" s="99"/>
      <c r="C59" s="99" t="s">
        <v>72</v>
      </c>
      <c r="D59" s="99" t="s">
        <v>47</v>
      </c>
      <c r="E59" s="99" t="s">
        <v>403</v>
      </c>
      <c r="F59" s="99" t="s">
        <v>405</v>
      </c>
      <c r="G59" s="100" t="s">
        <v>419</v>
      </c>
      <c r="H59" s="99"/>
      <c r="I59" s="101">
        <v>0</v>
      </c>
      <c r="J59" s="101">
        <v>0</v>
      </c>
      <c r="K59" s="101">
        <v>0</v>
      </c>
      <c r="L59" s="101">
        <v>0</v>
      </c>
      <c r="M59" s="101">
        <v>0</v>
      </c>
      <c r="N59" s="101">
        <v>0</v>
      </c>
      <c r="O59" s="101">
        <v>0</v>
      </c>
      <c r="P59" s="101">
        <v>0</v>
      </c>
      <c r="Q59" s="101">
        <v>0</v>
      </c>
      <c r="R59" s="101">
        <v>0</v>
      </c>
      <c r="S59" s="101">
        <v>0</v>
      </c>
      <c r="T59" s="101">
        <v>0</v>
      </c>
      <c r="U59" s="101">
        <v>0</v>
      </c>
      <c r="V59" s="101">
        <v>0</v>
      </c>
      <c r="W59" s="101">
        <v>0</v>
      </c>
      <c r="X59" s="101">
        <v>0</v>
      </c>
      <c r="Y59" s="101">
        <v>0</v>
      </c>
      <c r="Z59" s="101">
        <v>0</v>
      </c>
      <c r="AA59" s="101">
        <v>0</v>
      </c>
      <c r="AB59" s="101">
        <v>0</v>
      </c>
      <c r="AC59" s="101">
        <v>0</v>
      </c>
      <c r="AD59" s="101">
        <v>0</v>
      </c>
      <c r="AE59" s="101">
        <v>200</v>
      </c>
      <c r="AF59" s="101">
        <v>0</v>
      </c>
      <c r="AG59" s="101">
        <v>0</v>
      </c>
      <c r="AH59" s="101">
        <v>0</v>
      </c>
      <c r="AI59" s="101">
        <v>0</v>
      </c>
      <c r="AJ59" s="101">
        <v>0</v>
      </c>
      <c r="AK59" s="101">
        <v>0</v>
      </c>
      <c r="AL59" s="101">
        <v>0</v>
      </c>
      <c r="AM59" s="101">
        <v>0</v>
      </c>
      <c r="AN59" s="101">
        <v>0</v>
      </c>
      <c r="AO59" s="101">
        <v>0</v>
      </c>
      <c r="AP59" s="101">
        <v>0</v>
      </c>
      <c r="AQ59" s="101">
        <v>0</v>
      </c>
      <c r="AR59" s="101">
        <v>0</v>
      </c>
      <c r="AS59" s="101">
        <v>0</v>
      </c>
      <c r="AT59" s="101">
        <v>0</v>
      </c>
      <c r="AU59" s="101">
        <v>0</v>
      </c>
      <c r="AV59" s="101">
        <v>0</v>
      </c>
      <c r="AW59" s="101">
        <v>0</v>
      </c>
      <c r="AX59" s="101">
        <v>0</v>
      </c>
      <c r="AY59" s="101">
        <v>0</v>
      </c>
      <c r="AZ59" s="101">
        <v>0</v>
      </c>
      <c r="BA59" s="101">
        <v>0</v>
      </c>
      <c r="BB59" s="101">
        <v>0</v>
      </c>
      <c r="BC59" s="101">
        <v>0</v>
      </c>
      <c r="BD59" s="101">
        <v>0</v>
      </c>
      <c r="BE59" s="101">
        <v>0</v>
      </c>
      <c r="BF59" s="101">
        <v>0</v>
      </c>
      <c r="BG59" s="101">
        <v>0</v>
      </c>
      <c r="BH59" s="101">
        <v>0</v>
      </c>
      <c r="BI59" s="101">
        <v>0</v>
      </c>
      <c r="BJ59" s="101">
        <v>0</v>
      </c>
      <c r="BK59" s="101">
        <v>0</v>
      </c>
      <c r="BL59" s="101">
        <v>0</v>
      </c>
      <c r="BM59" s="101">
        <v>0</v>
      </c>
      <c r="BN59" s="101">
        <v>1000</v>
      </c>
      <c r="BO59" s="101">
        <v>0</v>
      </c>
      <c r="BP59" s="101">
        <v>0</v>
      </c>
      <c r="BQ59" s="101">
        <v>0</v>
      </c>
    </row>
    <row r="60" spans="1:69" s="102" customFormat="1">
      <c r="A60" s="99" t="s">
        <v>688</v>
      </c>
      <c r="B60" s="99"/>
      <c r="C60" s="99" t="s">
        <v>72</v>
      </c>
      <c r="D60" s="99" t="s">
        <v>369</v>
      </c>
      <c r="E60" s="99" t="s">
        <v>395</v>
      </c>
      <c r="F60" s="99" t="s">
        <v>396</v>
      </c>
      <c r="G60" s="100" t="s">
        <v>421</v>
      </c>
      <c r="H60" s="99"/>
      <c r="I60" s="101">
        <v>0</v>
      </c>
      <c r="J60" s="101">
        <v>0</v>
      </c>
      <c r="K60" s="101">
        <v>0</v>
      </c>
      <c r="L60" s="101">
        <v>100</v>
      </c>
      <c r="M60" s="101">
        <v>0</v>
      </c>
      <c r="N60" s="101">
        <v>200</v>
      </c>
      <c r="O60" s="101">
        <v>0</v>
      </c>
      <c r="P60" s="101">
        <v>0</v>
      </c>
      <c r="Q60" s="101">
        <v>100</v>
      </c>
      <c r="R60" s="101">
        <v>0</v>
      </c>
      <c r="S60" s="101">
        <v>0</v>
      </c>
      <c r="T60" s="101">
        <v>0</v>
      </c>
      <c r="U60" s="101">
        <v>200</v>
      </c>
      <c r="V60" s="101">
        <v>0</v>
      </c>
      <c r="W60" s="101">
        <v>0</v>
      </c>
      <c r="X60" s="101">
        <v>100</v>
      </c>
      <c r="Y60" s="101">
        <v>0</v>
      </c>
      <c r="Z60" s="101">
        <v>0</v>
      </c>
      <c r="AA60" s="101">
        <v>0</v>
      </c>
      <c r="AB60" s="101">
        <v>0</v>
      </c>
      <c r="AC60" s="101">
        <v>200</v>
      </c>
      <c r="AD60" s="101">
        <v>0</v>
      </c>
      <c r="AE60" s="101">
        <v>100</v>
      </c>
      <c r="AF60" s="101">
        <v>0</v>
      </c>
      <c r="AG60" s="101">
        <v>0</v>
      </c>
      <c r="AH60" s="101">
        <v>0</v>
      </c>
      <c r="AI60" s="101">
        <v>200</v>
      </c>
      <c r="AJ60" s="101">
        <v>0</v>
      </c>
      <c r="AK60" s="101">
        <v>0</v>
      </c>
      <c r="AL60" s="101">
        <v>100</v>
      </c>
      <c r="AM60" s="101">
        <v>0</v>
      </c>
      <c r="AN60" s="101">
        <v>0</v>
      </c>
      <c r="AO60" s="101">
        <v>200</v>
      </c>
      <c r="AP60" s="101">
        <v>0</v>
      </c>
      <c r="AQ60" s="101">
        <v>0</v>
      </c>
      <c r="AR60" s="101">
        <v>0</v>
      </c>
      <c r="AS60" s="101">
        <v>100</v>
      </c>
      <c r="AT60" s="101">
        <v>0</v>
      </c>
      <c r="AU60" s="101">
        <v>0</v>
      </c>
      <c r="AV60" s="101">
        <v>0</v>
      </c>
      <c r="AW60" s="101">
        <v>200</v>
      </c>
      <c r="AX60" s="101">
        <v>0</v>
      </c>
      <c r="AY60" s="101">
        <v>0</v>
      </c>
      <c r="AZ60" s="101">
        <v>100</v>
      </c>
      <c r="BA60" s="101">
        <v>0</v>
      </c>
      <c r="BB60" s="101">
        <v>0</v>
      </c>
      <c r="BC60" s="101">
        <v>0</v>
      </c>
      <c r="BD60" s="101">
        <v>200</v>
      </c>
      <c r="BE60" s="101">
        <v>0</v>
      </c>
      <c r="BF60" s="101">
        <v>0</v>
      </c>
      <c r="BG60" s="101">
        <v>100</v>
      </c>
      <c r="BH60" s="101">
        <v>0</v>
      </c>
      <c r="BI60" s="101">
        <v>0</v>
      </c>
      <c r="BJ60" s="101">
        <v>0</v>
      </c>
      <c r="BK60" s="101">
        <v>200</v>
      </c>
      <c r="BL60" s="101">
        <v>0</v>
      </c>
      <c r="BM60" s="101">
        <v>0</v>
      </c>
      <c r="BN60" s="101">
        <v>100</v>
      </c>
      <c r="BO60" s="101">
        <v>0</v>
      </c>
      <c r="BP60" s="101">
        <v>0</v>
      </c>
      <c r="BQ60" s="101">
        <v>0</v>
      </c>
    </row>
    <row r="61" spans="1:69" s="102" customFormat="1">
      <c r="A61" s="99" t="s">
        <v>694</v>
      </c>
      <c r="B61" s="99"/>
      <c r="C61" s="99" t="s">
        <v>72</v>
      </c>
      <c r="D61" s="99" t="s">
        <v>369</v>
      </c>
      <c r="E61" s="99" t="s">
        <v>395</v>
      </c>
      <c r="F61" s="99" t="s">
        <v>396</v>
      </c>
      <c r="G61" s="100" t="s">
        <v>421</v>
      </c>
      <c r="H61" s="99"/>
      <c r="I61" s="101">
        <v>0</v>
      </c>
      <c r="J61" s="101">
        <v>0</v>
      </c>
      <c r="K61" s="101">
        <v>0</v>
      </c>
      <c r="L61" s="101">
        <v>300</v>
      </c>
      <c r="M61" s="101">
        <v>0</v>
      </c>
      <c r="N61" s="101">
        <v>200</v>
      </c>
      <c r="O61" s="101">
        <v>0</v>
      </c>
      <c r="P61" s="101">
        <v>0</v>
      </c>
      <c r="Q61" s="101">
        <v>200</v>
      </c>
      <c r="R61" s="101">
        <v>0</v>
      </c>
      <c r="S61" s="101">
        <v>0</v>
      </c>
      <c r="T61" s="101">
        <v>0</v>
      </c>
      <c r="U61" s="101">
        <v>200</v>
      </c>
      <c r="V61" s="101">
        <v>0</v>
      </c>
      <c r="W61" s="101">
        <v>0</v>
      </c>
      <c r="X61" s="101">
        <v>0</v>
      </c>
      <c r="Y61" s="101">
        <v>0</v>
      </c>
      <c r="Z61" s="101">
        <v>0</v>
      </c>
      <c r="AA61" s="101">
        <v>0</v>
      </c>
      <c r="AB61" s="101">
        <v>0</v>
      </c>
      <c r="AC61" s="101">
        <v>200</v>
      </c>
      <c r="AD61" s="101">
        <v>0</v>
      </c>
      <c r="AE61" s="101">
        <v>0</v>
      </c>
      <c r="AF61" s="101">
        <v>0</v>
      </c>
      <c r="AG61" s="101">
        <v>0</v>
      </c>
      <c r="AH61" s="101">
        <v>0</v>
      </c>
      <c r="AI61" s="101">
        <v>200</v>
      </c>
      <c r="AJ61" s="101">
        <v>0</v>
      </c>
      <c r="AK61" s="101">
        <v>0</v>
      </c>
      <c r="AL61" s="101">
        <v>0</v>
      </c>
      <c r="AM61" s="101">
        <v>0</v>
      </c>
      <c r="AN61" s="101">
        <v>0</v>
      </c>
      <c r="AO61" s="101">
        <v>0</v>
      </c>
      <c r="AP61" s="101">
        <v>0</v>
      </c>
      <c r="AQ61" s="101">
        <v>0</v>
      </c>
      <c r="AR61" s="101">
        <v>0</v>
      </c>
      <c r="AS61" s="101">
        <v>300</v>
      </c>
      <c r="AT61" s="101">
        <v>0</v>
      </c>
      <c r="AU61" s="101">
        <v>0</v>
      </c>
      <c r="AV61" s="101">
        <v>0</v>
      </c>
      <c r="AW61" s="101">
        <v>200</v>
      </c>
      <c r="AX61" s="101">
        <v>0</v>
      </c>
      <c r="AY61" s="101">
        <v>0</v>
      </c>
      <c r="AZ61" s="101">
        <v>200</v>
      </c>
      <c r="BA61" s="101">
        <v>0</v>
      </c>
      <c r="BB61" s="101">
        <v>0</v>
      </c>
      <c r="BC61" s="101">
        <v>0</v>
      </c>
      <c r="BD61" s="101">
        <v>200</v>
      </c>
      <c r="BE61" s="101">
        <v>0</v>
      </c>
      <c r="BF61" s="101">
        <v>0</v>
      </c>
      <c r="BG61" s="101">
        <v>400</v>
      </c>
      <c r="BH61" s="101">
        <v>0</v>
      </c>
      <c r="BI61" s="101">
        <v>0</v>
      </c>
      <c r="BJ61" s="101">
        <v>0</v>
      </c>
      <c r="BK61" s="101">
        <v>300</v>
      </c>
      <c r="BL61" s="101">
        <v>0</v>
      </c>
      <c r="BM61" s="101">
        <v>0</v>
      </c>
      <c r="BN61" s="101">
        <v>200</v>
      </c>
      <c r="BO61" s="101">
        <v>0</v>
      </c>
      <c r="BP61" s="101">
        <v>0</v>
      </c>
      <c r="BQ61" s="101">
        <v>0</v>
      </c>
    </row>
    <row r="62" spans="1:69" s="102" customFormat="1">
      <c r="A62" s="99" t="s">
        <v>695</v>
      </c>
      <c r="B62" s="99"/>
      <c r="C62" s="99" t="s">
        <v>72</v>
      </c>
      <c r="D62" s="99" t="s">
        <v>369</v>
      </c>
      <c r="E62" s="99" t="s">
        <v>395</v>
      </c>
      <c r="F62" s="99" t="s">
        <v>396</v>
      </c>
      <c r="G62" s="100" t="s">
        <v>421</v>
      </c>
      <c r="H62" s="99"/>
      <c r="I62" s="101">
        <v>0</v>
      </c>
      <c r="J62" s="101">
        <v>0</v>
      </c>
      <c r="K62" s="101">
        <v>0</v>
      </c>
      <c r="L62" s="101">
        <v>800</v>
      </c>
      <c r="M62" s="101">
        <v>0</v>
      </c>
      <c r="N62" s="101">
        <v>800</v>
      </c>
      <c r="O62" s="101">
        <v>0</v>
      </c>
      <c r="P62" s="101">
        <v>0</v>
      </c>
      <c r="Q62" s="101">
        <v>700</v>
      </c>
      <c r="R62" s="101">
        <v>0</v>
      </c>
      <c r="S62" s="101">
        <v>0</v>
      </c>
      <c r="T62" s="101">
        <v>0</v>
      </c>
      <c r="U62" s="101">
        <v>1200</v>
      </c>
      <c r="V62" s="101">
        <v>0</v>
      </c>
      <c r="W62" s="101">
        <v>0</v>
      </c>
      <c r="X62" s="101">
        <v>900</v>
      </c>
      <c r="Y62" s="101">
        <v>0</v>
      </c>
      <c r="Z62" s="101">
        <v>0</v>
      </c>
      <c r="AA62" s="101">
        <v>0</v>
      </c>
      <c r="AB62" s="101">
        <v>0</v>
      </c>
      <c r="AC62" s="101">
        <v>900</v>
      </c>
      <c r="AD62" s="101">
        <v>0</v>
      </c>
      <c r="AE62" s="101">
        <v>400</v>
      </c>
      <c r="AF62" s="101">
        <v>0</v>
      </c>
      <c r="AG62" s="101">
        <v>0</v>
      </c>
      <c r="AH62" s="101">
        <v>0</v>
      </c>
      <c r="AI62" s="101">
        <v>1100</v>
      </c>
      <c r="AJ62" s="101">
        <v>0</v>
      </c>
      <c r="AK62" s="101">
        <v>0</v>
      </c>
      <c r="AL62" s="101">
        <v>400</v>
      </c>
      <c r="AM62" s="101">
        <v>0</v>
      </c>
      <c r="AN62" s="101">
        <v>0</v>
      </c>
      <c r="AO62" s="101">
        <v>300</v>
      </c>
      <c r="AP62" s="101">
        <v>0</v>
      </c>
      <c r="AQ62" s="101">
        <v>0</v>
      </c>
      <c r="AR62" s="101">
        <v>0</v>
      </c>
      <c r="AS62" s="101">
        <v>200</v>
      </c>
      <c r="AT62" s="101">
        <v>0</v>
      </c>
      <c r="AU62" s="101">
        <v>0</v>
      </c>
      <c r="AV62" s="101">
        <v>0</v>
      </c>
      <c r="AW62" s="101">
        <v>300</v>
      </c>
      <c r="AX62" s="101">
        <v>0</v>
      </c>
      <c r="AY62" s="101">
        <v>0</v>
      </c>
      <c r="AZ62" s="101">
        <v>600</v>
      </c>
      <c r="BA62" s="101">
        <v>0</v>
      </c>
      <c r="BB62" s="101">
        <v>0</v>
      </c>
      <c r="BC62" s="101">
        <v>0</v>
      </c>
      <c r="BD62" s="101">
        <v>600</v>
      </c>
      <c r="BE62" s="101">
        <v>0</v>
      </c>
      <c r="BF62" s="101">
        <v>0</v>
      </c>
      <c r="BG62" s="101">
        <v>700</v>
      </c>
      <c r="BH62" s="101">
        <v>0</v>
      </c>
      <c r="BI62" s="101">
        <v>0</v>
      </c>
      <c r="BJ62" s="101">
        <v>0</v>
      </c>
      <c r="BK62" s="101">
        <v>600</v>
      </c>
      <c r="BL62" s="101">
        <v>0</v>
      </c>
      <c r="BM62" s="101">
        <v>0</v>
      </c>
      <c r="BN62" s="101">
        <v>1300</v>
      </c>
      <c r="BO62" s="101">
        <v>0</v>
      </c>
      <c r="BP62" s="101">
        <v>0</v>
      </c>
      <c r="BQ62" s="101">
        <v>0</v>
      </c>
    </row>
    <row r="63" spans="1:69" s="102" customFormat="1">
      <c r="A63" s="99" t="s">
        <v>689</v>
      </c>
      <c r="B63" s="99"/>
      <c r="C63" s="99" t="s">
        <v>72</v>
      </c>
      <c r="D63" s="99" t="s">
        <v>369</v>
      </c>
      <c r="E63" s="99" t="s">
        <v>395</v>
      </c>
      <c r="F63" s="99" t="s">
        <v>396</v>
      </c>
      <c r="G63" s="100" t="s">
        <v>421</v>
      </c>
      <c r="H63" s="99"/>
      <c r="I63" s="101">
        <v>0</v>
      </c>
      <c r="J63" s="101">
        <v>0</v>
      </c>
      <c r="K63" s="101">
        <v>0</v>
      </c>
      <c r="L63" s="101">
        <v>0</v>
      </c>
      <c r="M63" s="101">
        <v>0</v>
      </c>
      <c r="N63" s="101">
        <v>0</v>
      </c>
      <c r="O63" s="101">
        <v>300</v>
      </c>
      <c r="P63" s="101">
        <v>0</v>
      </c>
      <c r="Q63" s="101">
        <v>0</v>
      </c>
      <c r="R63" s="101">
        <v>0</v>
      </c>
      <c r="S63" s="101">
        <v>0</v>
      </c>
      <c r="T63" s="101">
        <v>0</v>
      </c>
      <c r="U63" s="101">
        <v>0</v>
      </c>
      <c r="V63" s="101">
        <v>0</v>
      </c>
      <c r="W63" s="101">
        <v>0</v>
      </c>
      <c r="X63" s="101">
        <v>0</v>
      </c>
      <c r="Y63" s="101">
        <v>0</v>
      </c>
      <c r="Z63" s="101">
        <v>300</v>
      </c>
      <c r="AA63" s="101">
        <v>0</v>
      </c>
      <c r="AB63" s="101">
        <v>0</v>
      </c>
      <c r="AC63" s="101">
        <v>0</v>
      </c>
      <c r="AD63" s="101">
        <v>0</v>
      </c>
      <c r="AE63" s="101">
        <v>0</v>
      </c>
      <c r="AF63" s="101">
        <v>0</v>
      </c>
      <c r="AG63" s="101">
        <v>0</v>
      </c>
      <c r="AH63" s="101">
        <v>300</v>
      </c>
      <c r="AI63" s="101">
        <v>0</v>
      </c>
      <c r="AJ63" s="101">
        <v>0</v>
      </c>
      <c r="AK63" s="101">
        <v>0</v>
      </c>
      <c r="AL63" s="101">
        <v>0</v>
      </c>
      <c r="AM63" s="101">
        <v>0</v>
      </c>
      <c r="AN63" s="101">
        <v>0</v>
      </c>
      <c r="AO63" s="101">
        <v>0</v>
      </c>
      <c r="AP63" s="101">
        <v>0</v>
      </c>
      <c r="AQ63" s="101">
        <v>300</v>
      </c>
      <c r="AR63" s="101">
        <v>0</v>
      </c>
      <c r="AS63" s="101">
        <v>0</v>
      </c>
      <c r="AT63" s="101">
        <v>0</v>
      </c>
      <c r="AU63" s="101">
        <v>0</v>
      </c>
      <c r="AV63" s="101">
        <v>300</v>
      </c>
      <c r="AW63" s="101">
        <v>0</v>
      </c>
      <c r="AX63" s="101">
        <v>0</v>
      </c>
      <c r="AY63" s="101">
        <v>0</v>
      </c>
      <c r="AZ63" s="101">
        <v>0</v>
      </c>
      <c r="BA63" s="101">
        <v>0</v>
      </c>
      <c r="BB63" s="101">
        <v>300</v>
      </c>
      <c r="BC63" s="101">
        <v>0</v>
      </c>
      <c r="BD63" s="101">
        <v>0</v>
      </c>
      <c r="BE63" s="101">
        <v>0</v>
      </c>
      <c r="BF63" s="101">
        <v>0</v>
      </c>
      <c r="BG63" s="101">
        <v>0</v>
      </c>
      <c r="BH63" s="101">
        <v>0</v>
      </c>
      <c r="BI63" s="101">
        <v>300</v>
      </c>
      <c r="BJ63" s="101">
        <v>0</v>
      </c>
      <c r="BK63" s="101">
        <v>0</v>
      </c>
      <c r="BL63" s="101">
        <v>0</v>
      </c>
      <c r="BM63" s="101">
        <v>0</v>
      </c>
      <c r="BN63" s="101">
        <v>0</v>
      </c>
      <c r="BO63" s="101">
        <v>0</v>
      </c>
      <c r="BP63" s="101">
        <v>0</v>
      </c>
      <c r="BQ63" s="101">
        <v>0</v>
      </c>
    </row>
    <row r="64" spans="1:69" s="102" customFormat="1">
      <c r="A64" s="99" t="s">
        <v>710</v>
      </c>
      <c r="B64" s="99"/>
      <c r="C64" s="99" t="s">
        <v>72</v>
      </c>
      <c r="D64" s="99" t="s">
        <v>369</v>
      </c>
      <c r="E64" s="99" t="s">
        <v>395</v>
      </c>
      <c r="F64" s="99" t="s">
        <v>396</v>
      </c>
      <c r="G64" s="100" t="s">
        <v>421</v>
      </c>
      <c r="H64" s="99"/>
      <c r="I64" s="101">
        <v>0</v>
      </c>
      <c r="J64" s="101">
        <v>0</v>
      </c>
      <c r="K64" s="101">
        <v>0</v>
      </c>
      <c r="L64" s="101">
        <v>0</v>
      </c>
      <c r="M64" s="101">
        <v>0</v>
      </c>
      <c r="N64" s="101">
        <v>0</v>
      </c>
      <c r="O64" s="101">
        <v>1000</v>
      </c>
      <c r="P64" s="101">
        <v>0</v>
      </c>
      <c r="Q64" s="101">
        <v>0</v>
      </c>
      <c r="R64" s="101">
        <v>0</v>
      </c>
      <c r="S64" s="101">
        <v>0</v>
      </c>
      <c r="T64" s="101">
        <v>0</v>
      </c>
      <c r="U64" s="101">
        <v>0</v>
      </c>
      <c r="V64" s="101">
        <v>0</v>
      </c>
      <c r="W64" s="101">
        <v>0</v>
      </c>
      <c r="X64" s="101">
        <v>0</v>
      </c>
      <c r="Y64" s="101">
        <v>0</v>
      </c>
      <c r="Z64" s="101">
        <v>0</v>
      </c>
      <c r="AA64" s="101">
        <v>0</v>
      </c>
      <c r="AB64" s="101">
        <v>0</v>
      </c>
      <c r="AC64" s="101">
        <v>0</v>
      </c>
      <c r="AD64" s="101">
        <v>0</v>
      </c>
      <c r="AE64" s="101">
        <v>900</v>
      </c>
      <c r="AF64" s="101">
        <v>0</v>
      </c>
      <c r="AG64" s="101">
        <v>300</v>
      </c>
      <c r="AH64" s="101">
        <v>0</v>
      </c>
      <c r="AI64" s="101">
        <v>0</v>
      </c>
      <c r="AJ64" s="101">
        <v>0</v>
      </c>
      <c r="AK64" s="101">
        <v>0</v>
      </c>
      <c r="AL64" s="101">
        <v>0</v>
      </c>
      <c r="AM64" s="101">
        <v>0</v>
      </c>
      <c r="AN64" s="101">
        <v>0</v>
      </c>
      <c r="AO64" s="101">
        <v>0</v>
      </c>
      <c r="AP64" s="101">
        <v>0</v>
      </c>
      <c r="AQ64" s="101">
        <v>0</v>
      </c>
      <c r="AR64" s="101">
        <v>0</v>
      </c>
      <c r="AS64" s="101">
        <v>1000</v>
      </c>
      <c r="AT64" s="101">
        <v>0</v>
      </c>
      <c r="AU64" s="101">
        <v>0</v>
      </c>
      <c r="AV64" s="101">
        <v>0</v>
      </c>
      <c r="AW64" s="101">
        <v>0</v>
      </c>
      <c r="AX64" s="101">
        <v>0</v>
      </c>
      <c r="AY64" s="101">
        <v>0</v>
      </c>
      <c r="AZ64" s="101">
        <v>0</v>
      </c>
      <c r="BA64" s="101">
        <v>0</v>
      </c>
      <c r="BB64" s="101">
        <v>0</v>
      </c>
      <c r="BC64" s="101">
        <v>0</v>
      </c>
      <c r="BD64" s="101">
        <v>0</v>
      </c>
      <c r="BE64" s="101">
        <v>0</v>
      </c>
      <c r="BF64" s="101">
        <v>0</v>
      </c>
      <c r="BG64" s="101">
        <v>1000</v>
      </c>
      <c r="BH64" s="101">
        <v>0</v>
      </c>
      <c r="BI64" s="101">
        <v>0</v>
      </c>
      <c r="BJ64" s="101">
        <v>0</v>
      </c>
      <c r="BK64" s="101">
        <v>0</v>
      </c>
      <c r="BL64" s="101">
        <v>0</v>
      </c>
      <c r="BM64" s="101">
        <v>0</v>
      </c>
      <c r="BN64" s="101">
        <v>1000</v>
      </c>
      <c r="BO64" s="101">
        <v>0</v>
      </c>
      <c r="BP64" s="101">
        <v>0</v>
      </c>
      <c r="BQ64" s="101">
        <v>0</v>
      </c>
    </row>
    <row r="65" spans="1:69" s="102" customFormat="1">
      <c r="A65" s="99" t="s">
        <v>709</v>
      </c>
      <c r="B65" s="99"/>
      <c r="C65" s="99" t="s">
        <v>72</v>
      </c>
      <c r="D65" s="99" t="s">
        <v>369</v>
      </c>
      <c r="E65" s="99" t="s">
        <v>395</v>
      </c>
      <c r="F65" s="99" t="s">
        <v>396</v>
      </c>
      <c r="G65" s="100" t="s">
        <v>421</v>
      </c>
      <c r="H65" s="99"/>
      <c r="I65" s="101">
        <v>0</v>
      </c>
      <c r="J65" s="101">
        <v>0</v>
      </c>
      <c r="K65" s="101">
        <v>1200</v>
      </c>
      <c r="L65" s="101">
        <v>400</v>
      </c>
      <c r="M65" s="101">
        <v>1600</v>
      </c>
      <c r="N65" s="101">
        <v>600</v>
      </c>
      <c r="O65" s="101">
        <v>1250</v>
      </c>
      <c r="P65" s="101">
        <v>0</v>
      </c>
      <c r="Q65" s="101">
        <v>0</v>
      </c>
      <c r="R65" s="101">
        <v>1700</v>
      </c>
      <c r="S65" s="101">
        <v>1700</v>
      </c>
      <c r="T65" s="101">
        <v>1200</v>
      </c>
      <c r="U65" s="101">
        <v>0</v>
      </c>
      <c r="V65" s="101">
        <v>1600</v>
      </c>
      <c r="W65" s="101">
        <v>0</v>
      </c>
      <c r="X65" s="101">
        <v>700</v>
      </c>
      <c r="Y65" s="101">
        <v>400</v>
      </c>
      <c r="Z65" s="101">
        <v>0</v>
      </c>
      <c r="AA65" s="101">
        <v>1200</v>
      </c>
      <c r="AB65" s="101">
        <v>0</v>
      </c>
      <c r="AC65" s="101">
        <v>0</v>
      </c>
      <c r="AD65" s="101">
        <v>0</v>
      </c>
      <c r="AE65" s="101">
        <v>600</v>
      </c>
      <c r="AF65" s="101">
        <v>1600</v>
      </c>
      <c r="AG65" s="101">
        <v>1600</v>
      </c>
      <c r="AH65" s="101">
        <v>1300</v>
      </c>
      <c r="AI65" s="101">
        <v>0</v>
      </c>
      <c r="AJ65" s="101">
        <v>800</v>
      </c>
      <c r="AK65" s="101">
        <v>0</v>
      </c>
      <c r="AL65" s="101">
        <v>300</v>
      </c>
      <c r="AM65" s="101">
        <v>800</v>
      </c>
      <c r="AN65" s="101">
        <v>1000</v>
      </c>
      <c r="AO65" s="101">
        <v>250</v>
      </c>
      <c r="AP65" s="101">
        <v>0</v>
      </c>
      <c r="AQ65" s="101">
        <v>700</v>
      </c>
      <c r="AR65" s="101">
        <v>0</v>
      </c>
      <c r="AS65" s="101">
        <v>700</v>
      </c>
      <c r="AT65" s="101">
        <v>900</v>
      </c>
      <c r="AU65" s="101">
        <v>1300</v>
      </c>
      <c r="AV65" s="101">
        <v>0</v>
      </c>
      <c r="AW65" s="101">
        <v>700</v>
      </c>
      <c r="AX65" s="101">
        <v>900</v>
      </c>
      <c r="AY65" s="101">
        <v>0</v>
      </c>
      <c r="AZ65" s="101">
        <v>700</v>
      </c>
      <c r="BA65" s="101">
        <v>1400</v>
      </c>
      <c r="BB65" s="101">
        <v>0</v>
      </c>
      <c r="BC65" s="101">
        <v>1600</v>
      </c>
      <c r="BD65" s="101">
        <v>600</v>
      </c>
      <c r="BE65" s="101">
        <v>1200</v>
      </c>
      <c r="BF65" s="101">
        <v>0</v>
      </c>
      <c r="BG65" s="101">
        <v>400</v>
      </c>
      <c r="BH65" s="101">
        <v>1000</v>
      </c>
      <c r="BI65" s="101">
        <v>1600</v>
      </c>
      <c r="BJ65" s="101">
        <v>1600</v>
      </c>
      <c r="BK65" s="101">
        <v>500</v>
      </c>
      <c r="BL65" s="101">
        <v>400</v>
      </c>
      <c r="BM65" s="101">
        <v>0</v>
      </c>
      <c r="BN65" s="101">
        <v>0</v>
      </c>
      <c r="BO65" s="101">
        <v>1000</v>
      </c>
      <c r="BP65" s="101">
        <v>1600</v>
      </c>
      <c r="BQ65" s="101">
        <v>0</v>
      </c>
    </row>
    <row r="66" spans="1:69" s="102" customFormat="1">
      <c r="A66" s="99" t="s">
        <v>707</v>
      </c>
      <c r="B66" s="99"/>
      <c r="C66" s="99" t="s">
        <v>72</v>
      </c>
      <c r="D66" s="99" t="s">
        <v>369</v>
      </c>
      <c r="E66" s="99" t="s">
        <v>395</v>
      </c>
      <c r="F66" s="99" t="s">
        <v>396</v>
      </c>
      <c r="G66" s="100" t="s">
        <v>421</v>
      </c>
      <c r="H66" s="99"/>
      <c r="I66" s="101">
        <v>0</v>
      </c>
      <c r="J66" s="101">
        <v>0</v>
      </c>
      <c r="K66" s="101">
        <v>400</v>
      </c>
      <c r="L66" s="101">
        <v>0</v>
      </c>
      <c r="M66" s="101">
        <v>0</v>
      </c>
      <c r="N66" s="101">
        <v>0</v>
      </c>
      <c r="O66" s="101">
        <v>0</v>
      </c>
      <c r="P66" s="101">
        <v>0</v>
      </c>
      <c r="Q66" s="101">
        <v>400</v>
      </c>
      <c r="R66" s="101">
        <v>0</v>
      </c>
      <c r="S66" s="101">
        <v>0</v>
      </c>
      <c r="T66" s="101">
        <v>500</v>
      </c>
      <c r="U66" s="101">
        <v>0</v>
      </c>
      <c r="V66" s="101">
        <v>0</v>
      </c>
      <c r="W66" s="101">
        <v>0</v>
      </c>
      <c r="X66" s="101">
        <v>0</v>
      </c>
      <c r="Y66" s="101">
        <v>400</v>
      </c>
      <c r="Z66" s="101">
        <v>0</v>
      </c>
      <c r="AA66" s="101">
        <v>400</v>
      </c>
      <c r="AB66" s="101">
        <v>0</v>
      </c>
      <c r="AC66" s="101">
        <v>0</v>
      </c>
      <c r="AD66" s="101">
        <v>0</v>
      </c>
      <c r="AE66" s="101">
        <v>200</v>
      </c>
      <c r="AF66" s="101">
        <v>0</v>
      </c>
      <c r="AG66" s="101">
        <v>0</v>
      </c>
      <c r="AH66" s="101">
        <v>0</v>
      </c>
      <c r="AI66" s="101">
        <v>0</v>
      </c>
      <c r="AJ66" s="101">
        <v>400</v>
      </c>
      <c r="AK66" s="101">
        <v>0</v>
      </c>
      <c r="AL66" s="101">
        <v>200</v>
      </c>
      <c r="AM66" s="101">
        <v>0</v>
      </c>
      <c r="AN66" s="101">
        <v>0</v>
      </c>
      <c r="AO66" s="101">
        <v>0</v>
      </c>
      <c r="AP66" s="101">
        <v>0</v>
      </c>
      <c r="AQ66" s="101">
        <v>0</v>
      </c>
      <c r="AR66" s="101">
        <v>0</v>
      </c>
      <c r="AS66" s="101">
        <v>0</v>
      </c>
      <c r="AT66" s="101">
        <v>400</v>
      </c>
      <c r="AU66" s="101">
        <v>0</v>
      </c>
      <c r="AV66" s="101">
        <v>0</v>
      </c>
      <c r="AW66" s="101">
        <v>0</v>
      </c>
      <c r="AX66" s="101">
        <v>400</v>
      </c>
      <c r="AY66" s="101">
        <v>0</v>
      </c>
      <c r="AZ66" s="101">
        <v>0</v>
      </c>
      <c r="BA66" s="101">
        <v>400</v>
      </c>
      <c r="BB66" s="101">
        <v>0</v>
      </c>
      <c r="BC66" s="101">
        <v>0</v>
      </c>
      <c r="BD66" s="101">
        <v>0</v>
      </c>
      <c r="BE66" s="101">
        <v>400</v>
      </c>
      <c r="BF66" s="101">
        <v>0</v>
      </c>
      <c r="BG66" s="101">
        <v>0</v>
      </c>
      <c r="BH66" s="101">
        <v>400</v>
      </c>
      <c r="BI66" s="101">
        <v>0</v>
      </c>
      <c r="BJ66" s="101">
        <v>0</v>
      </c>
      <c r="BK66" s="101">
        <v>0</v>
      </c>
      <c r="BL66" s="101">
        <v>400</v>
      </c>
      <c r="BM66" s="101">
        <v>0</v>
      </c>
      <c r="BN66" s="101">
        <v>0</v>
      </c>
      <c r="BO66" s="101">
        <v>400</v>
      </c>
      <c r="BP66" s="101">
        <v>0</v>
      </c>
      <c r="BQ66" s="101">
        <v>0</v>
      </c>
    </row>
    <row r="67" spans="1:69" s="102" customFormat="1">
      <c r="A67" s="99" t="s">
        <v>708</v>
      </c>
      <c r="B67" s="99"/>
      <c r="C67" s="99" t="s">
        <v>72</v>
      </c>
      <c r="D67" s="99" t="s">
        <v>369</v>
      </c>
      <c r="E67" s="99" t="s">
        <v>395</v>
      </c>
      <c r="F67" s="99" t="s">
        <v>396</v>
      </c>
      <c r="G67" s="100" t="s">
        <v>421</v>
      </c>
      <c r="H67" s="99"/>
      <c r="I67" s="101">
        <v>0</v>
      </c>
      <c r="J67" s="101">
        <v>0</v>
      </c>
      <c r="K67" s="101">
        <v>0</v>
      </c>
      <c r="L67" s="101">
        <v>250</v>
      </c>
      <c r="M67" s="101">
        <v>0</v>
      </c>
      <c r="N67" s="101">
        <v>0</v>
      </c>
      <c r="O67" s="101">
        <v>250</v>
      </c>
      <c r="P67" s="101">
        <v>0</v>
      </c>
      <c r="Q67" s="101">
        <v>250</v>
      </c>
      <c r="R67" s="101">
        <v>0</v>
      </c>
      <c r="S67" s="101">
        <v>0</v>
      </c>
      <c r="T67" s="101">
        <v>0</v>
      </c>
      <c r="U67" s="101">
        <v>0</v>
      </c>
      <c r="V67" s="101">
        <v>0</v>
      </c>
      <c r="W67" s="101">
        <v>0</v>
      </c>
      <c r="X67" s="101">
        <v>0</v>
      </c>
      <c r="Y67" s="101">
        <v>0</v>
      </c>
      <c r="Z67" s="101">
        <v>0</v>
      </c>
      <c r="AA67" s="101">
        <v>0</v>
      </c>
      <c r="AB67" s="101">
        <v>0</v>
      </c>
      <c r="AC67" s="101">
        <v>0</v>
      </c>
      <c r="AD67" s="101">
        <v>0</v>
      </c>
      <c r="AE67" s="101">
        <v>250</v>
      </c>
      <c r="AF67" s="101">
        <v>0</v>
      </c>
      <c r="AG67" s="101">
        <v>0</v>
      </c>
      <c r="AH67" s="101">
        <v>0</v>
      </c>
      <c r="AI67" s="101">
        <v>0</v>
      </c>
      <c r="AJ67" s="101">
        <v>250</v>
      </c>
      <c r="AK67" s="101">
        <v>0</v>
      </c>
      <c r="AL67" s="101">
        <v>0</v>
      </c>
      <c r="AM67" s="101">
        <v>250</v>
      </c>
      <c r="AN67" s="101">
        <v>0</v>
      </c>
      <c r="AO67" s="101">
        <v>250</v>
      </c>
      <c r="AP67" s="101">
        <v>0</v>
      </c>
      <c r="AQ67" s="101">
        <v>0</v>
      </c>
      <c r="AR67" s="101">
        <v>0</v>
      </c>
      <c r="AS67" s="101">
        <v>0</v>
      </c>
      <c r="AT67" s="101">
        <v>0</v>
      </c>
      <c r="AU67" s="101">
        <v>0</v>
      </c>
      <c r="AV67" s="101">
        <v>0</v>
      </c>
      <c r="AW67" s="101">
        <v>0</v>
      </c>
      <c r="AX67" s="101">
        <v>0</v>
      </c>
      <c r="AY67" s="101">
        <v>0</v>
      </c>
      <c r="AZ67" s="101">
        <v>0</v>
      </c>
      <c r="BA67" s="101">
        <v>0</v>
      </c>
      <c r="BB67" s="101">
        <v>0</v>
      </c>
      <c r="BC67" s="101">
        <v>0</v>
      </c>
      <c r="BD67" s="101">
        <v>0</v>
      </c>
      <c r="BE67" s="101">
        <v>0</v>
      </c>
      <c r="BF67" s="101">
        <v>0</v>
      </c>
      <c r="BG67" s="101">
        <v>0</v>
      </c>
      <c r="BH67" s="101">
        <v>250</v>
      </c>
      <c r="BI67" s="101">
        <v>0</v>
      </c>
      <c r="BJ67" s="101">
        <v>0</v>
      </c>
      <c r="BK67" s="101">
        <v>0</v>
      </c>
      <c r="BL67" s="101">
        <v>250</v>
      </c>
      <c r="BM67" s="101">
        <v>0</v>
      </c>
      <c r="BN67" s="101">
        <v>0</v>
      </c>
      <c r="BO67" s="101">
        <v>250</v>
      </c>
      <c r="BP67" s="101">
        <v>0</v>
      </c>
      <c r="BQ67" s="101">
        <v>0</v>
      </c>
    </row>
    <row r="68" spans="1:69" s="102" customFormat="1">
      <c r="A68" s="99" t="s">
        <v>693</v>
      </c>
      <c r="B68" s="99"/>
      <c r="C68" s="99" t="s">
        <v>72</v>
      </c>
      <c r="D68" s="99" t="s">
        <v>369</v>
      </c>
      <c r="E68" s="99" t="s">
        <v>389</v>
      </c>
      <c r="F68" s="99" t="s">
        <v>397</v>
      </c>
      <c r="G68" s="100" t="s">
        <v>417</v>
      </c>
      <c r="H68" s="99"/>
      <c r="I68" s="101">
        <v>0</v>
      </c>
      <c r="J68" s="101">
        <v>0</v>
      </c>
      <c r="K68" s="101">
        <v>797.4</v>
      </c>
      <c r="L68" s="101">
        <v>885.6</v>
      </c>
      <c r="M68" s="101">
        <v>885.6</v>
      </c>
      <c r="N68" s="101">
        <v>797.4</v>
      </c>
      <c r="O68" s="101">
        <v>0</v>
      </c>
      <c r="P68" s="101">
        <v>0</v>
      </c>
      <c r="Q68" s="101">
        <v>620.1</v>
      </c>
      <c r="R68" s="101">
        <v>620.1</v>
      </c>
      <c r="S68" s="101">
        <v>620.1</v>
      </c>
      <c r="T68" s="101">
        <v>620.1</v>
      </c>
      <c r="U68" s="101">
        <v>0</v>
      </c>
      <c r="V68" s="101">
        <v>0</v>
      </c>
      <c r="W68" s="101">
        <v>0</v>
      </c>
      <c r="X68" s="101">
        <v>900</v>
      </c>
      <c r="Y68" s="101">
        <v>700</v>
      </c>
      <c r="Z68" s="101">
        <v>700</v>
      </c>
      <c r="AA68" s="101">
        <v>700</v>
      </c>
      <c r="AB68" s="101">
        <v>0</v>
      </c>
      <c r="AC68" s="101">
        <v>0</v>
      </c>
      <c r="AD68" s="101">
        <v>0</v>
      </c>
      <c r="AE68" s="101">
        <v>900</v>
      </c>
      <c r="AF68" s="101">
        <v>700</v>
      </c>
      <c r="AG68" s="101">
        <v>0</v>
      </c>
      <c r="AH68" s="101">
        <v>700</v>
      </c>
      <c r="AI68" s="101">
        <v>700</v>
      </c>
      <c r="AJ68" s="101">
        <v>0</v>
      </c>
      <c r="AK68" s="101">
        <v>0</v>
      </c>
      <c r="AL68" s="101">
        <v>732.5</v>
      </c>
      <c r="AM68" s="101">
        <v>540.5</v>
      </c>
      <c r="AN68" s="101">
        <v>708.5</v>
      </c>
      <c r="AO68" s="101">
        <v>522.5</v>
      </c>
      <c r="AP68" s="101">
        <v>0</v>
      </c>
      <c r="AQ68" s="101">
        <v>0</v>
      </c>
      <c r="AR68" s="101">
        <v>0</v>
      </c>
      <c r="AS68" s="101">
        <v>196.8</v>
      </c>
      <c r="AT68" s="101">
        <v>984</v>
      </c>
      <c r="AU68" s="101">
        <v>590.40000000000009</v>
      </c>
      <c r="AV68" s="101">
        <v>0</v>
      </c>
      <c r="AW68" s="101">
        <v>0</v>
      </c>
      <c r="AX68" s="101">
        <v>0</v>
      </c>
      <c r="AY68" s="101">
        <v>0</v>
      </c>
      <c r="AZ68" s="101">
        <v>700</v>
      </c>
      <c r="BA68" s="101">
        <v>700</v>
      </c>
      <c r="BB68" s="101">
        <v>700</v>
      </c>
      <c r="BC68" s="101">
        <v>700</v>
      </c>
      <c r="BD68" s="101">
        <v>0</v>
      </c>
      <c r="BE68" s="101">
        <v>0</v>
      </c>
      <c r="BF68" s="101">
        <v>0</v>
      </c>
      <c r="BG68" s="101">
        <v>800</v>
      </c>
      <c r="BH68" s="101">
        <v>800</v>
      </c>
      <c r="BI68" s="101">
        <v>800</v>
      </c>
      <c r="BJ68" s="101">
        <v>800</v>
      </c>
      <c r="BK68" s="101">
        <v>800</v>
      </c>
      <c r="BL68" s="101">
        <v>0</v>
      </c>
      <c r="BM68" s="101">
        <v>0</v>
      </c>
      <c r="BN68" s="101">
        <v>700</v>
      </c>
      <c r="BO68" s="101">
        <v>700</v>
      </c>
      <c r="BP68" s="101">
        <v>700</v>
      </c>
      <c r="BQ68" s="101">
        <v>700</v>
      </c>
    </row>
    <row r="69" spans="1:69" s="102" customFormat="1">
      <c r="A69" s="99" t="s">
        <v>692</v>
      </c>
      <c r="B69" s="99"/>
      <c r="C69" s="99" t="s">
        <v>72</v>
      </c>
      <c r="D69" s="99" t="s">
        <v>369</v>
      </c>
      <c r="E69" s="99" t="s">
        <v>389</v>
      </c>
      <c r="F69" s="99" t="s">
        <v>397</v>
      </c>
      <c r="G69" s="100" t="s">
        <v>417</v>
      </c>
      <c r="H69" s="99"/>
      <c r="I69" s="101">
        <v>0</v>
      </c>
      <c r="J69" s="101">
        <v>0</v>
      </c>
      <c r="K69" s="101">
        <v>0</v>
      </c>
      <c r="L69" s="101">
        <v>0</v>
      </c>
      <c r="M69" s="101">
        <v>0</v>
      </c>
      <c r="N69" s="101">
        <v>0</v>
      </c>
      <c r="O69" s="101">
        <v>0</v>
      </c>
      <c r="P69" s="101">
        <v>0</v>
      </c>
      <c r="Q69" s="101">
        <v>0</v>
      </c>
      <c r="R69" s="101">
        <v>0</v>
      </c>
      <c r="S69" s="101">
        <v>0</v>
      </c>
      <c r="T69" s="101">
        <v>0</v>
      </c>
      <c r="U69" s="101">
        <v>180</v>
      </c>
      <c r="V69" s="101">
        <v>0</v>
      </c>
      <c r="W69" s="101">
        <v>0</v>
      </c>
      <c r="X69" s="101">
        <v>0</v>
      </c>
      <c r="Y69" s="101">
        <v>0</v>
      </c>
      <c r="Z69" s="101">
        <v>0</v>
      </c>
      <c r="AA69" s="101">
        <v>0</v>
      </c>
      <c r="AB69" s="101">
        <v>0</v>
      </c>
      <c r="AC69" s="101">
        <v>0</v>
      </c>
      <c r="AD69" s="101">
        <v>0</v>
      </c>
      <c r="AE69" s="101">
        <v>0</v>
      </c>
      <c r="AF69" s="101">
        <v>0</v>
      </c>
      <c r="AG69" s="101">
        <v>180</v>
      </c>
      <c r="AH69" s="101">
        <v>0</v>
      </c>
      <c r="AI69" s="101">
        <v>0</v>
      </c>
      <c r="AJ69" s="101">
        <v>0</v>
      </c>
      <c r="AK69" s="101">
        <v>0</v>
      </c>
      <c r="AL69" s="101">
        <v>0</v>
      </c>
      <c r="AM69" s="101">
        <v>0</v>
      </c>
      <c r="AN69" s="101">
        <v>0</v>
      </c>
      <c r="AO69" s="101">
        <v>0</v>
      </c>
      <c r="AP69" s="101">
        <v>0</v>
      </c>
      <c r="AQ69" s="101">
        <v>0</v>
      </c>
      <c r="AR69" s="101">
        <v>0</v>
      </c>
      <c r="AS69" s="101">
        <v>0</v>
      </c>
      <c r="AT69" s="101">
        <v>0</v>
      </c>
      <c r="AU69" s="101">
        <v>0</v>
      </c>
      <c r="AV69" s="101">
        <v>200</v>
      </c>
      <c r="AW69" s="101">
        <v>0</v>
      </c>
      <c r="AX69" s="101">
        <v>0</v>
      </c>
      <c r="AY69" s="101">
        <v>0</v>
      </c>
      <c r="AZ69" s="101">
        <v>0</v>
      </c>
      <c r="BA69" s="101">
        <v>0</v>
      </c>
      <c r="BB69" s="101">
        <v>0</v>
      </c>
      <c r="BC69" s="101">
        <v>0</v>
      </c>
      <c r="BD69" s="101">
        <v>0</v>
      </c>
      <c r="BE69" s="101">
        <v>0</v>
      </c>
      <c r="BF69" s="101">
        <v>0</v>
      </c>
      <c r="BG69" s="101">
        <v>0</v>
      </c>
      <c r="BH69" s="101">
        <v>0</v>
      </c>
      <c r="BI69" s="101">
        <v>0</v>
      </c>
      <c r="BJ69" s="101">
        <v>0</v>
      </c>
      <c r="BK69" s="101">
        <v>0</v>
      </c>
      <c r="BL69" s="101">
        <v>0</v>
      </c>
      <c r="BM69" s="101">
        <v>0</v>
      </c>
      <c r="BN69" s="101">
        <v>0</v>
      </c>
      <c r="BO69" s="101">
        <v>0</v>
      </c>
      <c r="BP69" s="101">
        <v>0</v>
      </c>
      <c r="BQ69" s="101">
        <v>0</v>
      </c>
    </row>
    <row r="70" spans="1:69" s="102" customFormat="1">
      <c r="A70" s="99" t="s">
        <v>691</v>
      </c>
      <c r="B70" s="99"/>
      <c r="C70" s="99" t="s">
        <v>72</v>
      </c>
      <c r="D70" s="99" t="s">
        <v>369</v>
      </c>
      <c r="E70" s="99" t="s">
        <v>389</v>
      </c>
      <c r="F70" s="99" t="s">
        <v>397</v>
      </c>
      <c r="G70" s="100" t="s">
        <v>417</v>
      </c>
      <c r="H70" s="99"/>
      <c r="I70" s="101">
        <v>0</v>
      </c>
      <c r="J70" s="101">
        <v>0</v>
      </c>
      <c r="K70" s="101">
        <v>0</v>
      </c>
      <c r="L70" s="101">
        <v>0</v>
      </c>
      <c r="M70" s="101">
        <v>0</v>
      </c>
      <c r="N70" s="101">
        <v>0</v>
      </c>
      <c r="O70" s="101">
        <v>0</v>
      </c>
      <c r="P70" s="101">
        <v>0</v>
      </c>
      <c r="Q70" s="101">
        <v>0</v>
      </c>
      <c r="R70" s="101">
        <v>0</v>
      </c>
      <c r="S70" s="101">
        <v>0</v>
      </c>
      <c r="T70" s="101">
        <v>0</v>
      </c>
      <c r="U70" s="101">
        <v>180</v>
      </c>
      <c r="V70" s="101">
        <v>0</v>
      </c>
      <c r="W70" s="101">
        <v>0</v>
      </c>
      <c r="X70" s="101">
        <v>0</v>
      </c>
      <c r="Y70" s="101">
        <v>0</v>
      </c>
      <c r="Z70" s="101">
        <v>0</v>
      </c>
      <c r="AA70" s="101">
        <v>0</v>
      </c>
      <c r="AB70" s="101">
        <v>0</v>
      </c>
      <c r="AC70" s="101">
        <v>0</v>
      </c>
      <c r="AD70" s="101">
        <v>0</v>
      </c>
      <c r="AE70" s="101">
        <v>0</v>
      </c>
      <c r="AF70" s="101">
        <v>0</v>
      </c>
      <c r="AG70" s="101">
        <v>180</v>
      </c>
      <c r="AH70" s="101">
        <v>0</v>
      </c>
      <c r="AI70" s="101">
        <v>0</v>
      </c>
      <c r="AJ70" s="101">
        <v>0</v>
      </c>
      <c r="AK70" s="101">
        <v>0</v>
      </c>
      <c r="AL70" s="101">
        <v>0</v>
      </c>
      <c r="AM70" s="101">
        <v>0</v>
      </c>
      <c r="AN70" s="101">
        <v>0</v>
      </c>
      <c r="AO70" s="101">
        <v>0</v>
      </c>
      <c r="AP70" s="101">
        <v>0</v>
      </c>
      <c r="AQ70" s="101">
        <v>0</v>
      </c>
      <c r="AR70" s="101">
        <v>0</v>
      </c>
      <c r="AS70" s="101">
        <v>0</v>
      </c>
      <c r="AT70" s="101">
        <v>0</v>
      </c>
      <c r="AU70" s="101">
        <v>0</v>
      </c>
      <c r="AV70" s="101">
        <v>200</v>
      </c>
      <c r="AW70" s="101">
        <v>0</v>
      </c>
      <c r="AX70" s="101">
        <v>0</v>
      </c>
      <c r="AY70" s="101">
        <v>0</v>
      </c>
      <c r="AZ70" s="101">
        <v>0</v>
      </c>
      <c r="BA70" s="101">
        <v>0</v>
      </c>
      <c r="BB70" s="101">
        <v>0</v>
      </c>
      <c r="BC70" s="101">
        <v>0</v>
      </c>
      <c r="BD70" s="101">
        <v>0</v>
      </c>
      <c r="BE70" s="101">
        <v>0</v>
      </c>
      <c r="BF70" s="101">
        <v>0</v>
      </c>
      <c r="BG70" s="101">
        <v>0</v>
      </c>
      <c r="BH70" s="101">
        <v>0</v>
      </c>
      <c r="BI70" s="101">
        <v>0</v>
      </c>
      <c r="BJ70" s="101">
        <v>0</v>
      </c>
      <c r="BK70" s="101">
        <v>0</v>
      </c>
      <c r="BL70" s="101">
        <v>0</v>
      </c>
      <c r="BM70" s="101">
        <v>0</v>
      </c>
      <c r="BN70" s="101">
        <v>0</v>
      </c>
      <c r="BO70" s="101">
        <v>0</v>
      </c>
      <c r="BP70" s="101">
        <v>0</v>
      </c>
      <c r="BQ70" s="101">
        <v>0</v>
      </c>
    </row>
    <row r="71" spans="1:69" s="102" customFormat="1">
      <c r="A71" s="99" t="s">
        <v>711</v>
      </c>
      <c r="B71" s="99"/>
      <c r="C71" s="99" t="s">
        <v>72</v>
      </c>
      <c r="D71" s="99" t="s">
        <v>369</v>
      </c>
      <c r="E71" s="99" t="s">
        <v>400</v>
      </c>
      <c r="F71" s="99" t="s">
        <v>401</v>
      </c>
      <c r="G71" s="100" t="s">
        <v>421</v>
      </c>
      <c r="H71" s="99"/>
      <c r="I71" s="101">
        <v>0</v>
      </c>
      <c r="J71" s="101">
        <v>0</v>
      </c>
      <c r="K71" s="101">
        <v>800</v>
      </c>
      <c r="L71" s="101">
        <v>0</v>
      </c>
      <c r="M71" s="101">
        <v>0</v>
      </c>
      <c r="N71" s="101">
        <v>0</v>
      </c>
      <c r="O71" s="101">
        <v>0</v>
      </c>
      <c r="P71" s="101">
        <v>0</v>
      </c>
      <c r="Q71" s="101">
        <v>800</v>
      </c>
      <c r="R71" s="101">
        <v>0</v>
      </c>
      <c r="S71" s="101">
        <v>0</v>
      </c>
      <c r="T71" s="101">
        <v>0</v>
      </c>
      <c r="U71" s="101">
        <v>0</v>
      </c>
      <c r="V71" s="101">
        <v>0</v>
      </c>
      <c r="W71" s="101">
        <v>0</v>
      </c>
      <c r="X71" s="101">
        <v>800</v>
      </c>
      <c r="Y71" s="101">
        <v>0</v>
      </c>
      <c r="Z71" s="101">
        <v>0</v>
      </c>
      <c r="AA71" s="101">
        <v>0</v>
      </c>
      <c r="AB71" s="101">
        <v>0</v>
      </c>
      <c r="AC71" s="101">
        <v>0</v>
      </c>
      <c r="AD71" s="101">
        <v>0</v>
      </c>
      <c r="AE71" s="101">
        <v>800</v>
      </c>
      <c r="AF71" s="101">
        <v>0</v>
      </c>
      <c r="AG71" s="101">
        <v>0</v>
      </c>
      <c r="AH71" s="101">
        <v>0</v>
      </c>
      <c r="AI71" s="101">
        <v>0</v>
      </c>
      <c r="AJ71" s="101">
        <v>0</v>
      </c>
      <c r="AK71" s="101">
        <v>0</v>
      </c>
      <c r="AL71" s="101">
        <v>800</v>
      </c>
      <c r="AM71" s="101">
        <v>0</v>
      </c>
      <c r="AN71" s="101">
        <v>0</v>
      </c>
      <c r="AO71" s="101">
        <v>0</v>
      </c>
      <c r="AP71" s="101">
        <v>0</v>
      </c>
      <c r="AQ71" s="101">
        <v>0</v>
      </c>
      <c r="AR71" s="101">
        <v>0</v>
      </c>
      <c r="AS71" s="101">
        <v>800</v>
      </c>
      <c r="AT71" s="101">
        <v>0</v>
      </c>
      <c r="AU71" s="101">
        <v>0</v>
      </c>
      <c r="AV71" s="101">
        <v>0</v>
      </c>
      <c r="AW71" s="101">
        <v>0</v>
      </c>
      <c r="AX71" s="101">
        <v>0</v>
      </c>
      <c r="AY71" s="101">
        <v>0</v>
      </c>
      <c r="AZ71" s="101">
        <v>800</v>
      </c>
      <c r="BA71" s="101">
        <v>0</v>
      </c>
      <c r="BB71" s="101">
        <v>0</v>
      </c>
      <c r="BC71" s="101">
        <v>0</v>
      </c>
      <c r="BD71" s="101">
        <v>0</v>
      </c>
      <c r="BE71" s="101">
        <v>0</v>
      </c>
      <c r="BF71" s="101">
        <v>0</v>
      </c>
      <c r="BG71" s="101">
        <v>800</v>
      </c>
      <c r="BH71" s="101">
        <v>0</v>
      </c>
      <c r="BI71" s="101">
        <v>0</v>
      </c>
      <c r="BJ71" s="101">
        <v>0</v>
      </c>
      <c r="BK71" s="101">
        <v>0</v>
      </c>
      <c r="BL71" s="101">
        <v>0</v>
      </c>
      <c r="BM71" s="101">
        <v>0</v>
      </c>
      <c r="BN71" s="101">
        <v>800</v>
      </c>
      <c r="BO71" s="101">
        <v>0</v>
      </c>
      <c r="BP71" s="101">
        <v>0</v>
      </c>
      <c r="BQ71" s="101">
        <v>0</v>
      </c>
    </row>
    <row r="72" spans="1:69" s="102" customFormat="1">
      <c r="A72" s="99" t="s">
        <v>712</v>
      </c>
      <c r="B72" s="99"/>
      <c r="C72" s="99" t="s">
        <v>72</v>
      </c>
      <c r="D72" s="99" t="s">
        <v>369</v>
      </c>
      <c r="E72" s="99" t="s">
        <v>400</v>
      </c>
      <c r="F72" s="99" t="s">
        <v>401</v>
      </c>
      <c r="G72" s="100" t="s">
        <v>421</v>
      </c>
      <c r="H72" s="99"/>
      <c r="I72" s="101">
        <v>0</v>
      </c>
      <c r="J72" s="101">
        <v>0</v>
      </c>
      <c r="K72" s="101">
        <v>800</v>
      </c>
      <c r="L72" s="101">
        <v>800</v>
      </c>
      <c r="M72" s="101">
        <v>800</v>
      </c>
      <c r="N72" s="101">
        <v>800</v>
      </c>
      <c r="O72" s="101">
        <v>0</v>
      </c>
      <c r="P72" s="101">
        <v>0</v>
      </c>
      <c r="Q72" s="101">
        <v>600</v>
      </c>
      <c r="R72" s="101">
        <v>600</v>
      </c>
      <c r="S72" s="101">
        <v>600</v>
      </c>
      <c r="T72" s="101">
        <v>600</v>
      </c>
      <c r="U72" s="101">
        <v>600</v>
      </c>
      <c r="V72" s="101">
        <v>0</v>
      </c>
      <c r="W72" s="101">
        <v>0</v>
      </c>
      <c r="X72" s="101">
        <v>600</v>
      </c>
      <c r="Y72" s="101">
        <v>600</v>
      </c>
      <c r="Z72" s="101">
        <v>600</v>
      </c>
      <c r="AA72" s="101">
        <v>600</v>
      </c>
      <c r="AB72" s="101">
        <v>600</v>
      </c>
      <c r="AC72" s="101">
        <v>0</v>
      </c>
      <c r="AD72" s="101">
        <v>0</v>
      </c>
      <c r="AE72" s="101">
        <v>500</v>
      </c>
      <c r="AF72" s="101">
        <v>500</v>
      </c>
      <c r="AG72" s="101">
        <v>500</v>
      </c>
      <c r="AH72" s="101">
        <v>1200</v>
      </c>
      <c r="AI72" s="101">
        <v>1200</v>
      </c>
      <c r="AJ72" s="101">
        <v>0</v>
      </c>
      <c r="AK72" s="101">
        <v>0</v>
      </c>
      <c r="AL72" s="101">
        <v>400</v>
      </c>
      <c r="AM72" s="101">
        <v>400</v>
      </c>
      <c r="AN72" s="101">
        <v>400</v>
      </c>
      <c r="AO72" s="101">
        <v>0</v>
      </c>
      <c r="AP72" s="101">
        <v>0</v>
      </c>
      <c r="AQ72" s="101">
        <v>0</v>
      </c>
      <c r="AR72" s="101">
        <v>0</v>
      </c>
      <c r="AS72" s="101">
        <v>400</v>
      </c>
      <c r="AT72" s="101">
        <v>400</v>
      </c>
      <c r="AU72" s="101">
        <v>0</v>
      </c>
      <c r="AV72" s="101">
        <v>0</v>
      </c>
      <c r="AW72" s="101">
        <v>400</v>
      </c>
      <c r="AX72" s="101">
        <v>0</v>
      </c>
      <c r="AY72" s="101">
        <v>0</v>
      </c>
      <c r="AZ72" s="101">
        <v>0</v>
      </c>
      <c r="BA72" s="101">
        <v>500</v>
      </c>
      <c r="BB72" s="101">
        <v>500</v>
      </c>
      <c r="BC72" s="101">
        <v>500</v>
      </c>
      <c r="BD72" s="101">
        <v>500</v>
      </c>
      <c r="BE72" s="101">
        <v>400</v>
      </c>
      <c r="BF72" s="101">
        <v>0</v>
      </c>
      <c r="BG72" s="101">
        <v>400</v>
      </c>
      <c r="BH72" s="101">
        <v>400</v>
      </c>
      <c r="BI72" s="101">
        <v>400</v>
      </c>
      <c r="BJ72" s="101">
        <v>400</v>
      </c>
      <c r="BK72" s="101">
        <v>400</v>
      </c>
      <c r="BL72" s="101">
        <v>400</v>
      </c>
      <c r="BM72" s="101">
        <v>0</v>
      </c>
      <c r="BN72" s="101">
        <v>0</v>
      </c>
      <c r="BO72" s="101">
        <v>500</v>
      </c>
      <c r="BP72" s="101">
        <v>500</v>
      </c>
      <c r="BQ72" s="101">
        <v>500</v>
      </c>
    </row>
    <row r="73" spans="1:69">
      <c r="A73" s="150" t="s">
        <v>513</v>
      </c>
      <c r="B73" s="99"/>
      <c r="C73" s="99" t="s">
        <v>72</v>
      </c>
      <c r="D73" s="99" t="s">
        <v>369</v>
      </c>
      <c r="E73" s="99" t="s">
        <v>391</v>
      </c>
      <c r="F73" s="99" t="s">
        <v>393</v>
      </c>
      <c r="G73" s="100" t="s">
        <v>421</v>
      </c>
      <c r="H73" s="99"/>
      <c r="I73" s="101">
        <v>0</v>
      </c>
      <c r="J73" s="101">
        <v>0</v>
      </c>
      <c r="K73" s="101">
        <v>0</v>
      </c>
      <c r="L73" s="101">
        <v>450</v>
      </c>
      <c r="M73" s="101">
        <v>0</v>
      </c>
      <c r="N73" s="101">
        <v>0</v>
      </c>
      <c r="O73" s="101">
        <v>0</v>
      </c>
      <c r="P73" s="101">
        <v>0</v>
      </c>
      <c r="Q73" s="101">
        <v>0</v>
      </c>
      <c r="R73" s="101">
        <v>0</v>
      </c>
      <c r="S73" s="101">
        <v>0</v>
      </c>
      <c r="T73" s="101">
        <v>0</v>
      </c>
      <c r="U73" s="101">
        <v>0</v>
      </c>
      <c r="V73" s="101">
        <v>0</v>
      </c>
      <c r="W73" s="101">
        <v>0</v>
      </c>
      <c r="X73" s="101">
        <v>0</v>
      </c>
      <c r="Y73" s="101">
        <v>450</v>
      </c>
      <c r="Z73" s="101">
        <v>0</v>
      </c>
      <c r="AA73" s="101">
        <v>0</v>
      </c>
      <c r="AB73" s="101">
        <v>0</v>
      </c>
      <c r="AC73" s="101">
        <v>0</v>
      </c>
      <c r="AD73" s="101">
        <v>0</v>
      </c>
      <c r="AE73" s="101">
        <v>450</v>
      </c>
      <c r="AF73" s="101">
        <v>0</v>
      </c>
      <c r="AG73" s="101">
        <v>0</v>
      </c>
      <c r="AH73" s="101">
        <v>0</v>
      </c>
      <c r="AI73" s="101">
        <v>0</v>
      </c>
      <c r="AJ73" s="101">
        <v>0</v>
      </c>
      <c r="AK73" s="101">
        <v>0</v>
      </c>
      <c r="AL73" s="101">
        <v>450</v>
      </c>
      <c r="AM73" s="101">
        <v>0</v>
      </c>
      <c r="AN73" s="101">
        <v>0</v>
      </c>
      <c r="AO73" s="101">
        <v>0</v>
      </c>
      <c r="AP73" s="101">
        <v>450</v>
      </c>
      <c r="AQ73" s="101">
        <v>0</v>
      </c>
      <c r="AR73" s="101">
        <v>0</v>
      </c>
      <c r="AS73" s="101">
        <v>0</v>
      </c>
      <c r="AT73" s="101">
        <v>0</v>
      </c>
      <c r="AU73" s="101">
        <v>0</v>
      </c>
      <c r="AV73" s="101">
        <v>450</v>
      </c>
      <c r="AW73" s="101">
        <v>0</v>
      </c>
      <c r="AX73" s="101">
        <v>0</v>
      </c>
      <c r="AY73" s="101">
        <v>0</v>
      </c>
      <c r="AZ73" s="101">
        <v>0</v>
      </c>
      <c r="BA73" s="101">
        <v>450</v>
      </c>
      <c r="BB73" s="101">
        <v>0</v>
      </c>
      <c r="BC73" s="101">
        <v>0</v>
      </c>
      <c r="BD73" s="101">
        <v>0</v>
      </c>
      <c r="BE73" s="101">
        <v>0</v>
      </c>
      <c r="BF73" s="101">
        <v>0</v>
      </c>
      <c r="BG73" s="101">
        <v>0</v>
      </c>
      <c r="BH73" s="101">
        <v>450</v>
      </c>
      <c r="BI73" s="101">
        <v>0</v>
      </c>
      <c r="BJ73" s="101">
        <v>0</v>
      </c>
      <c r="BK73" s="101">
        <v>0</v>
      </c>
      <c r="BL73" s="101">
        <v>450</v>
      </c>
      <c r="BM73" s="101">
        <v>0</v>
      </c>
      <c r="BN73" s="101">
        <v>0</v>
      </c>
      <c r="BO73" s="101">
        <v>450</v>
      </c>
      <c r="BP73" s="101">
        <v>0</v>
      </c>
      <c r="BQ73" s="101">
        <v>0</v>
      </c>
    </row>
    <row r="74" spans="1:69">
      <c r="A74" s="150" t="s">
        <v>514</v>
      </c>
      <c r="B74" s="99"/>
      <c r="C74" s="99" t="s">
        <v>72</v>
      </c>
      <c r="D74" s="99" t="s">
        <v>369</v>
      </c>
      <c r="E74" s="99" t="s">
        <v>391</v>
      </c>
      <c r="F74" s="99" t="s">
        <v>393</v>
      </c>
      <c r="G74" s="100" t="s">
        <v>421</v>
      </c>
      <c r="H74" s="99"/>
      <c r="I74" s="101">
        <v>0</v>
      </c>
      <c r="J74" s="101">
        <v>0</v>
      </c>
      <c r="K74" s="101">
        <v>0</v>
      </c>
      <c r="L74" s="101">
        <v>0</v>
      </c>
      <c r="M74" s="101">
        <v>0</v>
      </c>
      <c r="N74" s="101">
        <v>0</v>
      </c>
      <c r="O74" s="101">
        <v>350</v>
      </c>
      <c r="P74" s="101">
        <v>0</v>
      </c>
      <c r="Q74" s="101">
        <v>0</v>
      </c>
      <c r="R74" s="101">
        <v>0</v>
      </c>
      <c r="S74" s="101">
        <v>0</v>
      </c>
      <c r="T74" s="101">
        <v>0</v>
      </c>
      <c r="U74" s="101">
        <v>0</v>
      </c>
      <c r="V74" s="101">
        <v>0</v>
      </c>
      <c r="W74" s="101">
        <v>0</v>
      </c>
      <c r="X74" s="101">
        <v>0</v>
      </c>
      <c r="Y74" s="101">
        <v>0</v>
      </c>
      <c r="Z74" s="101">
        <v>350</v>
      </c>
      <c r="AA74" s="101">
        <v>0</v>
      </c>
      <c r="AB74" s="101">
        <v>0</v>
      </c>
      <c r="AC74" s="101">
        <v>0</v>
      </c>
      <c r="AD74" s="101">
        <v>0</v>
      </c>
      <c r="AE74" s="101">
        <v>0</v>
      </c>
      <c r="AF74" s="101">
        <v>350</v>
      </c>
      <c r="AG74" s="101">
        <v>0</v>
      </c>
      <c r="AH74" s="101">
        <v>0</v>
      </c>
      <c r="AI74" s="101">
        <v>0</v>
      </c>
      <c r="AJ74" s="101">
        <v>0</v>
      </c>
      <c r="AK74" s="101">
        <v>0</v>
      </c>
      <c r="AL74" s="101">
        <v>0</v>
      </c>
      <c r="AM74" s="101">
        <v>0</v>
      </c>
      <c r="AN74" s="101">
        <v>350</v>
      </c>
      <c r="AO74" s="101">
        <v>0</v>
      </c>
      <c r="AP74" s="101">
        <v>0</v>
      </c>
      <c r="AQ74" s="101">
        <v>0</v>
      </c>
      <c r="AR74" s="101">
        <v>0</v>
      </c>
      <c r="AS74" s="101">
        <v>0</v>
      </c>
      <c r="AT74" s="101">
        <v>0</v>
      </c>
      <c r="AU74" s="101">
        <v>350</v>
      </c>
      <c r="AV74" s="101">
        <v>0</v>
      </c>
      <c r="AW74" s="101">
        <v>0</v>
      </c>
      <c r="AX74" s="101">
        <v>0</v>
      </c>
      <c r="AY74" s="101">
        <v>0</v>
      </c>
      <c r="AZ74" s="101">
        <v>0</v>
      </c>
      <c r="BA74" s="101">
        <v>0</v>
      </c>
      <c r="BB74" s="101">
        <v>350</v>
      </c>
      <c r="BC74" s="101">
        <v>0</v>
      </c>
      <c r="BD74" s="101">
        <v>0</v>
      </c>
      <c r="BE74" s="101">
        <v>0</v>
      </c>
      <c r="BF74" s="101">
        <v>0</v>
      </c>
      <c r="BG74" s="101">
        <v>0</v>
      </c>
      <c r="BH74" s="101">
        <v>0</v>
      </c>
      <c r="BI74" s="101">
        <v>350</v>
      </c>
      <c r="BJ74" s="101">
        <v>0</v>
      </c>
      <c r="BK74" s="101">
        <v>0</v>
      </c>
      <c r="BL74" s="101">
        <v>0</v>
      </c>
      <c r="BM74" s="101">
        <v>0</v>
      </c>
      <c r="BN74" s="101">
        <v>0</v>
      </c>
      <c r="BO74" s="101">
        <v>0</v>
      </c>
      <c r="BP74" s="101">
        <v>350</v>
      </c>
      <c r="BQ74" s="101">
        <v>0</v>
      </c>
    </row>
    <row r="75" spans="1:69">
      <c r="A75" s="150" t="s">
        <v>515</v>
      </c>
      <c r="B75" s="99"/>
      <c r="C75" s="99" t="s">
        <v>72</v>
      </c>
      <c r="D75" s="99" t="s">
        <v>369</v>
      </c>
      <c r="E75" s="99" t="s">
        <v>371</v>
      </c>
      <c r="F75" s="99" t="s">
        <v>371</v>
      </c>
      <c r="G75" s="100" t="s">
        <v>421</v>
      </c>
      <c r="H75" s="99"/>
      <c r="I75" s="101">
        <v>0</v>
      </c>
      <c r="J75" s="101">
        <v>0</v>
      </c>
      <c r="K75" s="101">
        <v>0</v>
      </c>
      <c r="L75" s="101">
        <v>0</v>
      </c>
      <c r="M75" s="101">
        <v>0</v>
      </c>
      <c r="N75" s="101">
        <v>0</v>
      </c>
      <c r="O75" s="101">
        <v>0</v>
      </c>
      <c r="P75" s="101">
        <v>0</v>
      </c>
      <c r="Q75" s="101">
        <v>0</v>
      </c>
      <c r="R75" s="101">
        <v>0</v>
      </c>
      <c r="S75" s="101">
        <v>0</v>
      </c>
      <c r="T75" s="101">
        <v>0</v>
      </c>
      <c r="U75" s="101">
        <v>0</v>
      </c>
      <c r="V75" s="101">
        <v>0</v>
      </c>
      <c r="W75" s="101">
        <v>0</v>
      </c>
      <c r="X75" s="101">
        <v>0</v>
      </c>
      <c r="Y75" s="101">
        <v>0</v>
      </c>
      <c r="Z75" s="101">
        <v>0</v>
      </c>
      <c r="AA75" s="101">
        <v>0</v>
      </c>
      <c r="AB75" s="101">
        <v>400</v>
      </c>
      <c r="AC75" s="101">
        <v>0</v>
      </c>
      <c r="AD75" s="101">
        <v>0</v>
      </c>
      <c r="AE75" s="101">
        <v>0</v>
      </c>
      <c r="AF75" s="101">
        <v>0</v>
      </c>
      <c r="AG75" s="101">
        <v>0</v>
      </c>
      <c r="AH75" s="101">
        <v>0</v>
      </c>
      <c r="AI75" s="101">
        <v>0</v>
      </c>
      <c r="AJ75" s="101">
        <v>0</v>
      </c>
      <c r="AK75" s="101">
        <v>0</v>
      </c>
      <c r="AL75" s="101">
        <v>0</v>
      </c>
      <c r="AM75" s="101">
        <v>0</v>
      </c>
      <c r="AN75" s="101">
        <v>0</v>
      </c>
      <c r="AO75" s="101">
        <v>300</v>
      </c>
      <c r="AP75" s="101">
        <v>0</v>
      </c>
      <c r="AQ75" s="101">
        <v>0</v>
      </c>
      <c r="AR75" s="101">
        <v>0</v>
      </c>
      <c r="AS75" s="101">
        <v>0</v>
      </c>
      <c r="AT75" s="101">
        <v>0</v>
      </c>
      <c r="AU75" s="101">
        <v>0</v>
      </c>
      <c r="AV75" s="101">
        <v>300</v>
      </c>
      <c r="AW75" s="101">
        <v>0</v>
      </c>
      <c r="AX75" s="101">
        <v>0</v>
      </c>
      <c r="AY75" s="101">
        <v>0</v>
      </c>
      <c r="AZ75" s="101">
        <v>0</v>
      </c>
      <c r="BA75" s="101">
        <v>0</v>
      </c>
      <c r="BB75" s="101">
        <v>0</v>
      </c>
      <c r="BC75" s="101">
        <v>0</v>
      </c>
      <c r="BD75" s="101">
        <v>300</v>
      </c>
      <c r="BE75" s="101">
        <v>0</v>
      </c>
      <c r="BF75" s="101">
        <v>0</v>
      </c>
      <c r="BG75" s="101">
        <v>0</v>
      </c>
      <c r="BH75" s="101">
        <v>0</v>
      </c>
      <c r="BI75" s="101">
        <v>600</v>
      </c>
      <c r="BJ75" s="101">
        <v>0</v>
      </c>
      <c r="BK75" s="101">
        <v>0</v>
      </c>
      <c r="BL75" s="101">
        <v>0</v>
      </c>
      <c r="BM75" s="101">
        <v>0</v>
      </c>
      <c r="BN75" s="101">
        <v>0</v>
      </c>
      <c r="BO75" s="101">
        <v>0</v>
      </c>
      <c r="BP75" s="101">
        <v>300</v>
      </c>
      <c r="BQ75" s="101">
        <v>0</v>
      </c>
    </row>
    <row r="76" spans="1:69">
      <c r="A76" s="150" t="s">
        <v>516</v>
      </c>
      <c r="B76" s="99"/>
      <c r="C76" s="99" t="s">
        <v>72</v>
      </c>
      <c r="D76" s="99" t="s">
        <v>369</v>
      </c>
      <c r="E76" s="99" t="s">
        <v>371</v>
      </c>
      <c r="F76" s="99" t="s">
        <v>371</v>
      </c>
      <c r="G76" s="100" t="s">
        <v>421</v>
      </c>
      <c r="H76" s="99"/>
      <c r="I76" s="101">
        <v>0</v>
      </c>
      <c r="J76" s="101">
        <v>0</v>
      </c>
      <c r="K76" s="101">
        <v>0</v>
      </c>
      <c r="L76" s="101">
        <v>0</v>
      </c>
      <c r="M76" s="101">
        <v>0</v>
      </c>
      <c r="N76" s="101">
        <v>0</v>
      </c>
      <c r="O76" s="101">
        <v>0</v>
      </c>
      <c r="P76" s="101">
        <v>0</v>
      </c>
      <c r="Q76" s="101">
        <v>0</v>
      </c>
      <c r="R76" s="101">
        <v>0</v>
      </c>
      <c r="S76" s="101">
        <v>0</v>
      </c>
      <c r="T76" s="101">
        <v>0</v>
      </c>
      <c r="U76" s="101">
        <v>0</v>
      </c>
      <c r="V76" s="101">
        <v>0</v>
      </c>
      <c r="W76" s="101">
        <v>0</v>
      </c>
      <c r="X76" s="101">
        <v>0</v>
      </c>
      <c r="Y76" s="101">
        <v>0</v>
      </c>
      <c r="Z76" s="101">
        <v>0</v>
      </c>
      <c r="AA76" s="101">
        <v>0</v>
      </c>
      <c r="AB76" s="101">
        <v>400</v>
      </c>
      <c r="AC76" s="101">
        <v>0</v>
      </c>
      <c r="AD76" s="101">
        <v>0</v>
      </c>
      <c r="AE76" s="101">
        <v>0</v>
      </c>
      <c r="AF76" s="101">
        <v>0</v>
      </c>
      <c r="AG76" s="101">
        <v>0</v>
      </c>
      <c r="AH76" s="101">
        <v>0</v>
      </c>
      <c r="AI76" s="101">
        <v>0</v>
      </c>
      <c r="AJ76" s="101">
        <v>0</v>
      </c>
      <c r="AK76" s="101">
        <v>0</v>
      </c>
      <c r="AL76" s="101">
        <v>0</v>
      </c>
      <c r="AM76" s="101">
        <v>0</v>
      </c>
      <c r="AN76" s="101">
        <v>0</v>
      </c>
      <c r="AO76" s="101">
        <v>0</v>
      </c>
      <c r="AP76" s="101">
        <v>400</v>
      </c>
      <c r="AQ76" s="101">
        <v>0</v>
      </c>
      <c r="AR76" s="101">
        <v>0</v>
      </c>
      <c r="AS76" s="101">
        <v>0</v>
      </c>
      <c r="AT76" s="101">
        <v>0</v>
      </c>
      <c r="AU76" s="101">
        <v>0</v>
      </c>
      <c r="AV76" s="101">
        <v>0</v>
      </c>
      <c r="AW76" s="101">
        <v>0</v>
      </c>
      <c r="AX76" s="101">
        <v>0</v>
      </c>
      <c r="AY76" s="101">
        <v>0</v>
      </c>
      <c r="AZ76" s="101">
        <v>0</v>
      </c>
      <c r="BA76" s="101">
        <v>0</v>
      </c>
      <c r="BB76" s="101">
        <v>0</v>
      </c>
      <c r="BC76" s="101">
        <v>0</v>
      </c>
      <c r="BD76" s="101">
        <v>0</v>
      </c>
      <c r="BE76" s="101">
        <v>0</v>
      </c>
      <c r="BF76" s="101">
        <v>0</v>
      </c>
      <c r="BG76" s="101">
        <v>0</v>
      </c>
      <c r="BH76" s="101">
        <v>0</v>
      </c>
      <c r="BI76" s="101">
        <v>0</v>
      </c>
      <c r="BJ76" s="101">
        <v>0</v>
      </c>
      <c r="BK76" s="101">
        <v>0</v>
      </c>
      <c r="BL76" s="101">
        <v>200</v>
      </c>
      <c r="BM76" s="101">
        <v>0</v>
      </c>
      <c r="BN76" s="101">
        <v>0</v>
      </c>
      <c r="BO76" s="101">
        <v>0</v>
      </c>
      <c r="BP76" s="101">
        <v>200</v>
      </c>
      <c r="BQ76" s="101">
        <v>0</v>
      </c>
    </row>
    <row r="77" spans="1:69">
      <c r="A77" s="150" t="s">
        <v>517</v>
      </c>
      <c r="B77" s="99"/>
      <c r="C77" s="99" t="s">
        <v>72</v>
      </c>
      <c r="D77" s="99" t="s">
        <v>369</v>
      </c>
      <c r="E77" s="99" t="s">
        <v>371</v>
      </c>
      <c r="F77" s="99" t="s">
        <v>371</v>
      </c>
      <c r="G77" s="100" t="s">
        <v>421</v>
      </c>
      <c r="H77" s="99"/>
      <c r="I77" s="101">
        <v>0</v>
      </c>
      <c r="J77" s="101">
        <v>0</v>
      </c>
      <c r="K77" s="101">
        <v>0</v>
      </c>
      <c r="L77" s="101">
        <v>0</v>
      </c>
      <c r="M77" s="101">
        <v>0</v>
      </c>
      <c r="N77" s="101">
        <v>0</v>
      </c>
      <c r="O77" s="101">
        <v>0</v>
      </c>
      <c r="P77" s="101">
        <v>0</v>
      </c>
      <c r="Q77" s="101">
        <v>0</v>
      </c>
      <c r="R77" s="101">
        <v>0</v>
      </c>
      <c r="S77" s="101">
        <v>0</v>
      </c>
      <c r="T77" s="101">
        <v>0</v>
      </c>
      <c r="U77" s="101">
        <v>0</v>
      </c>
      <c r="V77" s="101">
        <v>0</v>
      </c>
      <c r="W77" s="101">
        <v>0</v>
      </c>
      <c r="X77" s="101">
        <v>0</v>
      </c>
      <c r="Y77" s="101">
        <v>0</v>
      </c>
      <c r="Z77" s="101">
        <v>0</v>
      </c>
      <c r="AA77" s="101">
        <v>400</v>
      </c>
      <c r="AB77" s="101">
        <v>0</v>
      </c>
      <c r="AC77" s="101">
        <v>0</v>
      </c>
      <c r="AD77" s="101">
        <v>0</v>
      </c>
      <c r="AE77" s="101">
        <v>0</v>
      </c>
      <c r="AF77" s="101">
        <v>0</v>
      </c>
      <c r="AG77" s="101">
        <v>0</v>
      </c>
      <c r="AH77" s="101">
        <v>0</v>
      </c>
      <c r="AI77" s="101">
        <v>0</v>
      </c>
      <c r="AJ77" s="101">
        <v>0</v>
      </c>
      <c r="AK77" s="101">
        <v>0</v>
      </c>
      <c r="AL77" s="101">
        <v>0</v>
      </c>
      <c r="AM77" s="101">
        <v>0</v>
      </c>
      <c r="AN77" s="101">
        <v>0</v>
      </c>
      <c r="AO77" s="101">
        <v>0</v>
      </c>
      <c r="AP77" s="101">
        <v>400</v>
      </c>
      <c r="AQ77" s="101">
        <v>0</v>
      </c>
      <c r="AR77" s="101">
        <v>0</v>
      </c>
      <c r="AS77" s="101">
        <v>0</v>
      </c>
      <c r="AT77" s="101">
        <v>0</v>
      </c>
      <c r="AU77" s="101">
        <v>0</v>
      </c>
      <c r="AV77" s="101">
        <v>0</v>
      </c>
      <c r="AW77" s="101">
        <v>0</v>
      </c>
      <c r="AX77" s="101">
        <v>0</v>
      </c>
      <c r="AY77" s="101">
        <v>0</v>
      </c>
      <c r="AZ77" s="101">
        <v>0</v>
      </c>
      <c r="BA77" s="101">
        <v>0</v>
      </c>
      <c r="BB77" s="101">
        <v>600</v>
      </c>
      <c r="BC77" s="101">
        <v>0</v>
      </c>
      <c r="BD77" s="101">
        <v>0</v>
      </c>
      <c r="BE77" s="101">
        <v>0</v>
      </c>
      <c r="BF77" s="101">
        <v>0</v>
      </c>
      <c r="BG77" s="101">
        <v>0</v>
      </c>
      <c r="BH77" s="101">
        <v>0</v>
      </c>
      <c r="BI77" s="101">
        <v>600</v>
      </c>
      <c r="BJ77" s="101">
        <v>0</v>
      </c>
      <c r="BK77" s="101">
        <v>0</v>
      </c>
      <c r="BL77" s="101">
        <v>0</v>
      </c>
      <c r="BM77" s="101">
        <v>0</v>
      </c>
      <c r="BN77" s="101">
        <v>0</v>
      </c>
      <c r="BO77" s="101">
        <v>0</v>
      </c>
      <c r="BP77" s="101">
        <v>400</v>
      </c>
      <c r="BQ77" s="101">
        <v>0</v>
      </c>
    </row>
    <row r="78" spans="1:69">
      <c r="A78" s="150" t="s">
        <v>518</v>
      </c>
      <c r="B78" s="99"/>
      <c r="C78" s="99" t="s">
        <v>72</v>
      </c>
      <c r="D78" s="99" t="s">
        <v>369</v>
      </c>
      <c r="E78" s="99" t="s">
        <v>371</v>
      </c>
      <c r="F78" s="99" t="s">
        <v>371</v>
      </c>
      <c r="G78" s="100" t="s">
        <v>421</v>
      </c>
      <c r="H78" s="99"/>
      <c r="I78" s="101">
        <v>0</v>
      </c>
      <c r="J78" s="101">
        <v>0</v>
      </c>
      <c r="K78" s="101">
        <v>0</v>
      </c>
      <c r="L78" s="101">
        <v>0</v>
      </c>
      <c r="M78" s="101">
        <v>0</v>
      </c>
      <c r="N78" s="101">
        <v>0</v>
      </c>
      <c r="O78" s="101">
        <v>0</v>
      </c>
      <c r="P78" s="101">
        <v>0</v>
      </c>
      <c r="Q78" s="101">
        <v>0</v>
      </c>
      <c r="R78" s="101">
        <v>0</v>
      </c>
      <c r="S78" s="101">
        <v>0</v>
      </c>
      <c r="T78" s="101">
        <v>0</v>
      </c>
      <c r="U78" s="101">
        <v>0</v>
      </c>
      <c r="V78" s="101">
        <v>0</v>
      </c>
      <c r="W78" s="101">
        <v>0</v>
      </c>
      <c r="X78" s="101">
        <v>0</v>
      </c>
      <c r="Y78" s="101">
        <v>0</v>
      </c>
      <c r="Z78" s="101">
        <v>350</v>
      </c>
      <c r="AA78" s="101">
        <v>0</v>
      </c>
      <c r="AB78" s="101">
        <v>0</v>
      </c>
      <c r="AC78" s="101">
        <v>0</v>
      </c>
      <c r="AD78" s="101">
        <v>0</v>
      </c>
      <c r="AE78" s="101">
        <v>0</v>
      </c>
      <c r="AF78" s="101">
        <v>0</v>
      </c>
      <c r="AG78" s="101">
        <v>0</v>
      </c>
      <c r="AH78" s="101">
        <v>0</v>
      </c>
      <c r="AI78" s="101">
        <v>0</v>
      </c>
      <c r="AJ78" s="101">
        <v>0</v>
      </c>
      <c r="AK78" s="101">
        <v>0</v>
      </c>
      <c r="AL78" s="101">
        <v>0</v>
      </c>
      <c r="AM78" s="101">
        <v>0</v>
      </c>
      <c r="AN78" s="101">
        <v>0</v>
      </c>
      <c r="AO78" s="101">
        <v>350</v>
      </c>
      <c r="AP78" s="101">
        <v>0</v>
      </c>
      <c r="AQ78" s="101">
        <v>0</v>
      </c>
      <c r="AR78" s="101">
        <v>0</v>
      </c>
      <c r="AS78" s="101">
        <v>0</v>
      </c>
      <c r="AT78" s="101">
        <v>0</v>
      </c>
      <c r="AU78" s="101">
        <v>0</v>
      </c>
      <c r="AV78" s="101">
        <v>0</v>
      </c>
      <c r="AW78" s="101">
        <v>0</v>
      </c>
      <c r="AX78" s="101">
        <v>0</v>
      </c>
      <c r="AY78" s="101">
        <v>0</v>
      </c>
      <c r="AZ78" s="101">
        <v>0</v>
      </c>
      <c r="BA78" s="101">
        <v>0</v>
      </c>
      <c r="BB78" s="101">
        <v>0</v>
      </c>
      <c r="BC78" s="101">
        <v>350</v>
      </c>
      <c r="BD78" s="101">
        <v>0</v>
      </c>
      <c r="BE78" s="101">
        <v>0</v>
      </c>
      <c r="BF78" s="101">
        <v>0</v>
      </c>
      <c r="BG78" s="101">
        <v>0</v>
      </c>
      <c r="BH78" s="101">
        <v>0</v>
      </c>
      <c r="BI78" s="101">
        <v>0</v>
      </c>
      <c r="BJ78" s="101">
        <v>0</v>
      </c>
      <c r="BK78" s="101">
        <v>0</v>
      </c>
      <c r="BL78" s="101">
        <v>0</v>
      </c>
      <c r="BM78" s="101">
        <v>0</v>
      </c>
      <c r="BN78" s="101">
        <v>0</v>
      </c>
      <c r="BO78" s="101">
        <v>0</v>
      </c>
      <c r="BP78" s="101">
        <v>0</v>
      </c>
      <c r="BQ78" s="101">
        <v>350</v>
      </c>
    </row>
    <row r="79" spans="1:69">
      <c r="A79" s="150" t="s">
        <v>437</v>
      </c>
      <c r="B79" s="99"/>
      <c r="C79" s="99" t="s">
        <v>72</v>
      </c>
      <c r="D79" s="99" t="s">
        <v>369</v>
      </c>
      <c r="E79" s="99" t="s">
        <v>374</v>
      </c>
      <c r="F79" s="99" t="s">
        <v>402</v>
      </c>
      <c r="G79" s="100" t="s">
        <v>421</v>
      </c>
      <c r="H79" s="99"/>
      <c r="I79" s="101">
        <v>0</v>
      </c>
      <c r="J79" s="101">
        <v>0</v>
      </c>
      <c r="K79" s="101">
        <v>0</v>
      </c>
      <c r="L79" s="101">
        <v>0</v>
      </c>
      <c r="M79" s="101">
        <v>0</v>
      </c>
      <c r="N79" s="101">
        <v>0</v>
      </c>
      <c r="O79" s="101">
        <v>0</v>
      </c>
      <c r="P79" s="101">
        <v>0</v>
      </c>
      <c r="Q79" s="101">
        <v>0</v>
      </c>
      <c r="R79" s="101">
        <v>0</v>
      </c>
      <c r="S79" s="101">
        <v>0</v>
      </c>
      <c r="T79" s="101">
        <v>0</v>
      </c>
      <c r="U79" s="101">
        <v>0</v>
      </c>
      <c r="V79" s="101">
        <v>0</v>
      </c>
      <c r="W79" s="101">
        <v>0</v>
      </c>
      <c r="X79" s="101">
        <v>0</v>
      </c>
      <c r="Y79" s="101">
        <v>0</v>
      </c>
      <c r="Z79" s="101">
        <v>0</v>
      </c>
      <c r="AA79" s="101">
        <v>0</v>
      </c>
      <c r="AB79" s="101">
        <v>0</v>
      </c>
      <c r="AC79" s="101">
        <v>0</v>
      </c>
      <c r="AD79" s="101">
        <v>0</v>
      </c>
      <c r="AE79" s="101">
        <v>0</v>
      </c>
      <c r="AF79" s="101">
        <v>0</v>
      </c>
      <c r="AG79" s="101">
        <v>0</v>
      </c>
      <c r="AH79" s="101">
        <v>0</v>
      </c>
      <c r="AI79" s="101">
        <v>0</v>
      </c>
      <c r="AJ79" s="101">
        <v>0</v>
      </c>
      <c r="AK79" s="101">
        <v>0</v>
      </c>
      <c r="AL79" s="101">
        <v>0</v>
      </c>
      <c r="AM79" s="101">
        <v>0</v>
      </c>
      <c r="AN79" s="101">
        <v>0</v>
      </c>
      <c r="AO79" s="101">
        <v>0</v>
      </c>
      <c r="AP79" s="101">
        <v>0</v>
      </c>
      <c r="AQ79" s="101">
        <v>0</v>
      </c>
      <c r="AR79" s="101">
        <v>0</v>
      </c>
      <c r="AS79" s="101">
        <v>0</v>
      </c>
      <c r="AT79" s="101">
        <v>0</v>
      </c>
      <c r="AU79" s="101">
        <v>0</v>
      </c>
      <c r="AV79" s="101">
        <v>0</v>
      </c>
      <c r="AW79" s="101">
        <v>0</v>
      </c>
      <c r="AX79" s="101">
        <v>0</v>
      </c>
      <c r="AY79" s="101">
        <v>0</v>
      </c>
      <c r="AZ79" s="101">
        <v>200</v>
      </c>
      <c r="BA79" s="101">
        <v>0</v>
      </c>
      <c r="BB79" s="101">
        <v>0</v>
      </c>
      <c r="BC79" s="101">
        <v>0</v>
      </c>
      <c r="BD79" s="101">
        <v>0</v>
      </c>
      <c r="BE79" s="101">
        <v>0</v>
      </c>
      <c r="BF79" s="101">
        <v>0</v>
      </c>
      <c r="BG79" s="101">
        <v>0</v>
      </c>
      <c r="BH79" s="101">
        <v>0</v>
      </c>
      <c r="BI79" s="101">
        <v>0</v>
      </c>
      <c r="BJ79" s="101">
        <v>0</v>
      </c>
      <c r="BK79" s="101">
        <v>0</v>
      </c>
      <c r="BL79" s="101">
        <v>0</v>
      </c>
      <c r="BM79" s="101">
        <v>0</v>
      </c>
      <c r="BN79" s="101">
        <v>0</v>
      </c>
      <c r="BO79" s="101">
        <v>0</v>
      </c>
      <c r="BP79" s="101">
        <v>0</v>
      </c>
      <c r="BQ79" s="101">
        <v>0</v>
      </c>
    </row>
    <row r="80" spans="1:69">
      <c r="A80" s="150" t="s">
        <v>438</v>
      </c>
      <c r="B80" s="99"/>
      <c r="C80" s="99" t="s">
        <v>72</v>
      </c>
      <c r="D80" s="99" t="s">
        <v>369</v>
      </c>
      <c r="E80" s="99" t="s">
        <v>374</v>
      </c>
      <c r="F80" s="99" t="s">
        <v>402</v>
      </c>
      <c r="G80" s="100" t="s">
        <v>421</v>
      </c>
      <c r="H80" s="99"/>
      <c r="I80" s="101">
        <v>0</v>
      </c>
      <c r="J80" s="101">
        <v>0</v>
      </c>
      <c r="K80" s="101">
        <v>0</v>
      </c>
      <c r="L80" s="101">
        <v>0</v>
      </c>
      <c r="M80" s="101">
        <v>0</v>
      </c>
      <c r="N80" s="101">
        <v>0</v>
      </c>
      <c r="O80" s="101">
        <v>0</v>
      </c>
      <c r="P80" s="101">
        <v>0</v>
      </c>
      <c r="Q80" s="101">
        <v>0</v>
      </c>
      <c r="R80" s="101">
        <v>0</v>
      </c>
      <c r="S80" s="101">
        <v>0</v>
      </c>
      <c r="T80" s="101">
        <v>0</v>
      </c>
      <c r="U80" s="101">
        <v>0</v>
      </c>
      <c r="V80" s="101">
        <v>0</v>
      </c>
      <c r="W80" s="101">
        <v>0</v>
      </c>
      <c r="X80" s="101">
        <v>0</v>
      </c>
      <c r="Y80" s="101">
        <v>0</v>
      </c>
      <c r="Z80" s="101">
        <v>0</v>
      </c>
      <c r="AA80" s="101">
        <v>0</v>
      </c>
      <c r="AB80" s="101">
        <v>0</v>
      </c>
      <c r="AC80" s="101">
        <v>0</v>
      </c>
      <c r="AD80" s="101">
        <v>0</v>
      </c>
      <c r="AE80" s="101">
        <v>0</v>
      </c>
      <c r="AF80" s="101">
        <v>0</v>
      </c>
      <c r="AG80" s="101">
        <v>0</v>
      </c>
      <c r="AH80" s="101">
        <v>0</v>
      </c>
      <c r="AI80" s="101">
        <v>0</v>
      </c>
      <c r="AJ80" s="101">
        <v>0</v>
      </c>
      <c r="AK80" s="101">
        <v>0</v>
      </c>
      <c r="AL80" s="101">
        <v>0</v>
      </c>
      <c r="AM80" s="101">
        <v>0</v>
      </c>
      <c r="AN80" s="101">
        <v>0</v>
      </c>
      <c r="AO80" s="101">
        <v>0</v>
      </c>
      <c r="AP80" s="101">
        <v>0</v>
      </c>
      <c r="AQ80" s="101">
        <v>0</v>
      </c>
      <c r="AR80" s="101">
        <v>0</v>
      </c>
      <c r="AS80" s="101">
        <v>0</v>
      </c>
      <c r="AT80" s="101">
        <v>0</v>
      </c>
      <c r="AU80" s="101">
        <v>0</v>
      </c>
      <c r="AV80" s="101">
        <v>0</v>
      </c>
      <c r="AW80" s="101">
        <v>0</v>
      </c>
      <c r="AX80" s="101">
        <v>0</v>
      </c>
      <c r="AY80" s="101">
        <v>0</v>
      </c>
      <c r="AZ80" s="101">
        <v>0</v>
      </c>
      <c r="BA80" s="101">
        <v>200</v>
      </c>
      <c r="BB80" s="101">
        <v>0</v>
      </c>
      <c r="BC80" s="101">
        <v>0</v>
      </c>
      <c r="BD80" s="101">
        <v>0</v>
      </c>
      <c r="BE80" s="101">
        <v>0</v>
      </c>
      <c r="BF80" s="101">
        <v>0</v>
      </c>
      <c r="BG80" s="101">
        <v>0</v>
      </c>
      <c r="BH80" s="101">
        <v>0</v>
      </c>
      <c r="BI80" s="101">
        <v>0</v>
      </c>
      <c r="BJ80" s="101">
        <v>0</v>
      </c>
      <c r="BK80" s="101">
        <v>0</v>
      </c>
      <c r="BL80" s="101">
        <v>0</v>
      </c>
      <c r="BM80" s="101">
        <v>0</v>
      </c>
      <c r="BN80" s="101">
        <v>0</v>
      </c>
      <c r="BO80" s="101">
        <v>0</v>
      </c>
      <c r="BP80" s="101">
        <v>0</v>
      </c>
      <c r="BQ80" s="101">
        <v>0</v>
      </c>
    </row>
    <row r="81" spans="1:69">
      <c r="A81" s="150" t="s">
        <v>439</v>
      </c>
      <c r="B81" s="99"/>
      <c r="C81" s="99" t="s">
        <v>72</v>
      </c>
      <c r="D81" s="99" t="s">
        <v>369</v>
      </c>
      <c r="E81" s="99" t="s">
        <v>374</v>
      </c>
      <c r="F81" s="99" t="s">
        <v>402</v>
      </c>
      <c r="G81" s="100" t="s">
        <v>421</v>
      </c>
      <c r="H81" s="99"/>
      <c r="I81" s="101">
        <v>0</v>
      </c>
      <c r="J81" s="101">
        <v>0</v>
      </c>
      <c r="K81" s="101">
        <v>0</v>
      </c>
      <c r="L81" s="101">
        <v>0</v>
      </c>
      <c r="M81" s="101">
        <v>0</v>
      </c>
      <c r="N81" s="101">
        <v>0</v>
      </c>
      <c r="O81" s="101">
        <v>0</v>
      </c>
      <c r="P81" s="101">
        <v>0</v>
      </c>
      <c r="Q81" s="101">
        <v>0</v>
      </c>
      <c r="R81" s="101">
        <v>0</v>
      </c>
      <c r="S81" s="101">
        <v>0</v>
      </c>
      <c r="T81" s="101">
        <v>0</v>
      </c>
      <c r="U81" s="101">
        <v>0</v>
      </c>
      <c r="V81" s="101">
        <v>0</v>
      </c>
      <c r="W81" s="101">
        <v>0</v>
      </c>
      <c r="X81" s="101">
        <v>0</v>
      </c>
      <c r="Y81" s="101">
        <v>0</v>
      </c>
      <c r="Z81" s="101">
        <v>0</v>
      </c>
      <c r="AA81" s="101">
        <v>0</v>
      </c>
      <c r="AB81" s="101">
        <v>0</v>
      </c>
      <c r="AC81" s="101">
        <v>0</v>
      </c>
      <c r="AD81" s="101">
        <v>0</v>
      </c>
      <c r="AE81" s="101">
        <v>0</v>
      </c>
      <c r="AF81" s="101">
        <v>0</v>
      </c>
      <c r="AG81" s="101">
        <v>0</v>
      </c>
      <c r="AH81" s="101">
        <v>0</v>
      </c>
      <c r="AI81" s="101">
        <v>0</v>
      </c>
      <c r="AJ81" s="101">
        <v>0</v>
      </c>
      <c r="AK81" s="101">
        <v>0</v>
      </c>
      <c r="AL81" s="101">
        <v>0</v>
      </c>
      <c r="AM81" s="101">
        <v>0</v>
      </c>
      <c r="AN81" s="101">
        <v>0</v>
      </c>
      <c r="AO81" s="101">
        <v>0</v>
      </c>
      <c r="AP81" s="101">
        <v>0</v>
      </c>
      <c r="AQ81" s="101">
        <v>0</v>
      </c>
      <c r="AR81" s="101">
        <v>0</v>
      </c>
      <c r="AS81" s="101">
        <v>0</v>
      </c>
      <c r="AT81" s="101">
        <v>0</v>
      </c>
      <c r="AU81" s="101">
        <v>0</v>
      </c>
      <c r="AV81" s="101">
        <v>0</v>
      </c>
      <c r="AW81" s="101">
        <v>0</v>
      </c>
      <c r="AX81" s="101">
        <v>0</v>
      </c>
      <c r="AY81" s="101">
        <v>0</v>
      </c>
      <c r="AZ81" s="101">
        <v>0</v>
      </c>
      <c r="BA81" s="101">
        <v>0</v>
      </c>
      <c r="BB81" s="101">
        <v>200</v>
      </c>
      <c r="BC81" s="101">
        <v>0</v>
      </c>
      <c r="BD81" s="101">
        <v>0</v>
      </c>
      <c r="BE81" s="101">
        <v>0</v>
      </c>
      <c r="BF81" s="101">
        <v>0</v>
      </c>
      <c r="BG81" s="101">
        <v>0</v>
      </c>
      <c r="BH81" s="101">
        <v>0</v>
      </c>
      <c r="BI81" s="101">
        <v>0</v>
      </c>
      <c r="BJ81" s="101">
        <v>0</v>
      </c>
      <c r="BK81" s="101">
        <v>0</v>
      </c>
      <c r="BL81" s="101">
        <v>0</v>
      </c>
      <c r="BM81" s="101">
        <v>0</v>
      </c>
      <c r="BN81" s="101">
        <v>0</v>
      </c>
      <c r="BO81" s="101">
        <v>0</v>
      </c>
      <c r="BP81" s="101">
        <v>0</v>
      </c>
      <c r="BQ81" s="101">
        <v>0</v>
      </c>
    </row>
    <row r="82" spans="1:69">
      <c r="A82" s="150" t="s">
        <v>698</v>
      </c>
      <c r="B82" s="99"/>
      <c r="C82" s="99" t="s">
        <v>72</v>
      </c>
      <c r="D82" s="99" t="s">
        <v>369</v>
      </c>
      <c r="E82" s="99" t="s">
        <v>398</v>
      </c>
      <c r="F82" s="99" t="s">
        <v>399</v>
      </c>
      <c r="G82" s="100" t="s">
        <v>421</v>
      </c>
      <c r="H82" s="99"/>
      <c r="I82" s="101">
        <v>0</v>
      </c>
      <c r="J82" s="101">
        <v>0</v>
      </c>
      <c r="K82" s="101">
        <v>0</v>
      </c>
      <c r="L82" s="101">
        <v>0</v>
      </c>
      <c r="M82" s="101">
        <v>0</v>
      </c>
      <c r="N82" s="101">
        <v>150</v>
      </c>
      <c r="O82" s="101">
        <v>0</v>
      </c>
      <c r="P82" s="101">
        <v>0</v>
      </c>
      <c r="Q82" s="101">
        <v>0</v>
      </c>
      <c r="R82" s="101">
        <v>0</v>
      </c>
      <c r="S82" s="101">
        <v>0</v>
      </c>
      <c r="T82" s="101">
        <v>0</v>
      </c>
      <c r="U82" s="101">
        <v>120</v>
      </c>
      <c r="V82" s="101">
        <v>0</v>
      </c>
      <c r="W82" s="101">
        <v>0</v>
      </c>
      <c r="X82" s="101">
        <v>0</v>
      </c>
      <c r="Y82" s="101">
        <v>0</v>
      </c>
      <c r="Z82" s="101">
        <v>0</v>
      </c>
      <c r="AA82" s="101">
        <v>0</v>
      </c>
      <c r="AB82" s="101">
        <v>150</v>
      </c>
      <c r="AC82" s="101">
        <v>0</v>
      </c>
      <c r="AD82" s="101">
        <v>0</v>
      </c>
      <c r="AE82" s="101">
        <v>0</v>
      </c>
      <c r="AF82" s="101">
        <v>0</v>
      </c>
      <c r="AG82" s="101">
        <v>0</v>
      </c>
      <c r="AH82" s="101">
        <v>0</v>
      </c>
      <c r="AI82" s="101">
        <v>0</v>
      </c>
      <c r="AJ82" s="101">
        <v>0</v>
      </c>
      <c r="AK82" s="101">
        <v>0</v>
      </c>
      <c r="AL82" s="101">
        <v>120</v>
      </c>
      <c r="AM82" s="101">
        <v>0</v>
      </c>
      <c r="AN82" s="101">
        <v>0</v>
      </c>
      <c r="AO82" s="101">
        <v>0</v>
      </c>
      <c r="AP82" s="101">
        <v>0</v>
      </c>
      <c r="AQ82" s="101">
        <v>120</v>
      </c>
      <c r="AR82" s="101">
        <v>0</v>
      </c>
      <c r="AS82" s="101">
        <v>0</v>
      </c>
      <c r="AT82" s="101">
        <v>0</v>
      </c>
      <c r="AU82" s="101">
        <v>0</v>
      </c>
      <c r="AV82" s="101">
        <v>120</v>
      </c>
      <c r="AW82" s="101">
        <v>0</v>
      </c>
      <c r="AX82" s="101">
        <v>0</v>
      </c>
      <c r="AY82" s="101">
        <v>0</v>
      </c>
      <c r="AZ82" s="101">
        <v>120</v>
      </c>
      <c r="BA82" s="101">
        <v>0</v>
      </c>
      <c r="BB82" s="101">
        <v>0</v>
      </c>
      <c r="BC82" s="101">
        <v>0</v>
      </c>
      <c r="BD82" s="101">
        <v>0</v>
      </c>
      <c r="BE82" s="101">
        <v>120</v>
      </c>
      <c r="BF82" s="101">
        <v>0</v>
      </c>
      <c r="BG82" s="101">
        <v>0</v>
      </c>
      <c r="BH82" s="101">
        <v>0</v>
      </c>
      <c r="BI82" s="101">
        <v>0</v>
      </c>
      <c r="BJ82" s="101">
        <v>0</v>
      </c>
      <c r="BK82" s="101">
        <v>120</v>
      </c>
      <c r="BL82" s="101">
        <v>0</v>
      </c>
      <c r="BM82" s="101">
        <v>0</v>
      </c>
      <c r="BN82" s="101">
        <v>0</v>
      </c>
      <c r="BO82" s="101">
        <v>0</v>
      </c>
      <c r="BP82" s="101">
        <v>0</v>
      </c>
      <c r="BQ82" s="101">
        <v>0</v>
      </c>
    </row>
    <row r="83" spans="1:69">
      <c r="A83" s="150" t="s">
        <v>696</v>
      </c>
      <c r="B83" s="99"/>
      <c r="C83" s="99" t="s">
        <v>72</v>
      </c>
      <c r="D83" s="99" t="s">
        <v>369</v>
      </c>
      <c r="E83" s="99" t="s">
        <v>398</v>
      </c>
      <c r="F83" s="99" t="s">
        <v>399</v>
      </c>
      <c r="G83" s="100" t="s">
        <v>421</v>
      </c>
      <c r="H83" s="99"/>
      <c r="I83" s="101">
        <v>0</v>
      </c>
      <c r="J83" s="101">
        <v>0</v>
      </c>
      <c r="K83" s="101">
        <v>100</v>
      </c>
      <c r="L83" s="101">
        <v>0</v>
      </c>
      <c r="M83" s="101">
        <v>70</v>
      </c>
      <c r="N83" s="101">
        <v>0</v>
      </c>
      <c r="O83" s="101">
        <v>70</v>
      </c>
      <c r="P83" s="101">
        <v>0</v>
      </c>
      <c r="Q83" s="101">
        <v>100</v>
      </c>
      <c r="R83" s="101">
        <v>0</v>
      </c>
      <c r="S83" s="101">
        <v>0</v>
      </c>
      <c r="T83" s="101">
        <v>0</v>
      </c>
      <c r="U83" s="101">
        <v>100</v>
      </c>
      <c r="V83" s="101">
        <v>0</v>
      </c>
      <c r="W83" s="101">
        <v>0</v>
      </c>
      <c r="X83" s="101">
        <v>75</v>
      </c>
      <c r="Y83" s="101">
        <v>0</v>
      </c>
      <c r="Z83" s="101">
        <v>75</v>
      </c>
      <c r="AA83" s="101">
        <v>0</v>
      </c>
      <c r="AB83" s="101">
        <v>0</v>
      </c>
      <c r="AC83" s="101">
        <v>75</v>
      </c>
      <c r="AD83" s="101">
        <v>0</v>
      </c>
      <c r="AE83" s="101">
        <v>0</v>
      </c>
      <c r="AF83" s="101">
        <v>0</v>
      </c>
      <c r="AG83" s="101">
        <v>0</v>
      </c>
      <c r="AH83" s="101">
        <v>75</v>
      </c>
      <c r="AI83" s="101">
        <v>0</v>
      </c>
      <c r="AJ83" s="101">
        <v>0</v>
      </c>
      <c r="AK83" s="101">
        <v>0</v>
      </c>
      <c r="AL83" s="101">
        <v>75</v>
      </c>
      <c r="AM83" s="101">
        <v>0</v>
      </c>
      <c r="AN83" s="101">
        <v>75</v>
      </c>
      <c r="AO83" s="101">
        <v>0</v>
      </c>
      <c r="AP83" s="101">
        <v>0</v>
      </c>
      <c r="AQ83" s="101">
        <v>100</v>
      </c>
      <c r="AR83" s="101">
        <v>0</v>
      </c>
      <c r="AS83" s="101">
        <v>0</v>
      </c>
      <c r="AT83" s="101">
        <v>75</v>
      </c>
      <c r="AU83" s="101">
        <v>0</v>
      </c>
      <c r="AV83" s="101">
        <v>75</v>
      </c>
      <c r="AW83" s="101">
        <v>0</v>
      </c>
      <c r="AX83" s="101">
        <v>75</v>
      </c>
      <c r="AY83" s="101">
        <v>0</v>
      </c>
      <c r="AZ83" s="101">
        <v>100</v>
      </c>
      <c r="BA83" s="101">
        <v>0</v>
      </c>
      <c r="BB83" s="101">
        <v>100</v>
      </c>
      <c r="BC83" s="101">
        <v>0</v>
      </c>
      <c r="BD83" s="101">
        <v>0</v>
      </c>
      <c r="BE83" s="101">
        <v>100</v>
      </c>
      <c r="BF83" s="101">
        <v>0</v>
      </c>
      <c r="BG83" s="101">
        <v>100</v>
      </c>
      <c r="BH83" s="101">
        <v>0</v>
      </c>
      <c r="BI83" s="101">
        <v>100</v>
      </c>
      <c r="BJ83" s="101">
        <v>0</v>
      </c>
      <c r="BK83" s="101">
        <v>100</v>
      </c>
      <c r="BL83" s="101">
        <v>0</v>
      </c>
      <c r="BM83" s="101">
        <v>0</v>
      </c>
      <c r="BN83" s="101">
        <v>100</v>
      </c>
      <c r="BO83" s="101">
        <v>0</v>
      </c>
      <c r="BP83" s="101">
        <v>0</v>
      </c>
      <c r="BQ83" s="101">
        <v>0</v>
      </c>
    </row>
    <row r="84" spans="1:69">
      <c r="A84" s="150" t="s">
        <v>700</v>
      </c>
      <c r="B84" s="99"/>
      <c r="C84" s="99" t="s">
        <v>72</v>
      </c>
      <c r="D84" s="99" t="s">
        <v>369</v>
      </c>
      <c r="E84" s="99" t="s">
        <v>398</v>
      </c>
      <c r="F84" s="99" t="s">
        <v>399</v>
      </c>
      <c r="G84" s="100" t="s">
        <v>421</v>
      </c>
      <c r="H84" s="99"/>
      <c r="I84" s="101">
        <v>0</v>
      </c>
      <c r="J84" s="101">
        <v>0</v>
      </c>
      <c r="K84" s="101">
        <v>800</v>
      </c>
      <c r="L84" s="101">
        <v>800</v>
      </c>
      <c r="M84" s="101">
        <v>1000</v>
      </c>
      <c r="N84" s="101">
        <v>1100</v>
      </c>
      <c r="O84" s="101">
        <v>0</v>
      </c>
      <c r="P84" s="101">
        <v>0</v>
      </c>
      <c r="Q84" s="101">
        <v>1070</v>
      </c>
      <c r="R84" s="101">
        <v>550</v>
      </c>
      <c r="S84" s="101">
        <v>1250</v>
      </c>
      <c r="T84" s="101">
        <v>520</v>
      </c>
      <c r="U84" s="101">
        <v>1120</v>
      </c>
      <c r="V84" s="101">
        <v>0</v>
      </c>
      <c r="W84" s="101">
        <v>0</v>
      </c>
      <c r="X84" s="101">
        <v>1250</v>
      </c>
      <c r="Y84" s="101">
        <v>0</v>
      </c>
      <c r="Z84" s="101">
        <v>1200</v>
      </c>
      <c r="AA84" s="101">
        <v>800</v>
      </c>
      <c r="AB84" s="101">
        <v>1300</v>
      </c>
      <c r="AC84" s="101">
        <v>700</v>
      </c>
      <c r="AD84" s="101">
        <v>0</v>
      </c>
      <c r="AE84" s="101">
        <v>500</v>
      </c>
      <c r="AF84" s="101">
        <v>680</v>
      </c>
      <c r="AG84" s="101">
        <v>550</v>
      </c>
      <c r="AH84" s="101">
        <v>400</v>
      </c>
      <c r="AI84" s="101">
        <v>680</v>
      </c>
      <c r="AJ84" s="101">
        <v>0</v>
      </c>
      <c r="AK84" s="101">
        <v>0</v>
      </c>
      <c r="AL84" s="101">
        <v>500</v>
      </c>
      <c r="AM84" s="101">
        <v>800</v>
      </c>
      <c r="AN84" s="101">
        <v>550</v>
      </c>
      <c r="AO84" s="101">
        <v>800</v>
      </c>
      <c r="AP84" s="101">
        <v>800</v>
      </c>
      <c r="AQ84" s="101">
        <v>0</v>
      </c>
      <c r="AR84" s="101">
        <v>0</v>
      </c>
      <c r="AS84" s="101">
        <v>500</v>
      </c>
      <c r="AT84" s="101">
        <v>500</v>
      </c>
      <c r="AU84" s="101">
        <v>800</v>
      </c>
      <c r="AV84" s="101">
        <v>1000</v>
      </c>
      <c r="AW84" s="101">
        <v>1000</v>
      </c>
      <c r="AX84" s="101">
        <v>500</v>
      </c>
      <c r="AY84" s="101">
        <v>0</v>
      </c>
      <c r="AZ84" s="101">
        <v>1000</v>
      </c>
      <c r="BA84" s="101">
        <v>1000</v>
      </c>
      <c r="BB84" s="101">
        <v>1000</v>
      </c>
      <c r="BC84" s="101">
        <v>1000</v>
      </c>
      <c r="BD84" s="101">
        <v>1000</v>
      </c>
      <c r="BE84" s="101">
        <v>1000</v>
      </c>
      <c r="BF84" s="101">
        <v>0</v>
      </c>
      <c r="BG84" s="101">
        <v>1000</v>
      </c>
      <c r="BH84" s="101">
        <v>800</v>
      </c>
      <c r="BI84" s="101">
        <v>800</v>
      </c>
      <c r="BJ84" s="101">
        <v>800</v>
      </c>
      <c r="BK84" s="101">
        <v>800</v>
      </c>
      <c r="BL84" s="101">
        <v>800</v>
      </c>
      <c r="BM84" s="101">
        <v>0</v>
      </c>
      <c r="BN84" s="101">
        <v>1000</v>
      </c>
      <c r="BO84" s="101">
        <v>800</v>
      </c>
      <c r="BP84" s="101">
        <v>800</v>
      </c>
      <c r="BQ84" s="101">
        <v>800</v>
      </c>
    </row>
    <row r="85" spans="1:69">
      <c r="A85" s="150" t="s">
        <v>699</v>
      </c>
      <c r="B85" s="99"/>
      <c r="C85" s="99" t="s">
        <v>72</v>
      </c>
      <c r="D85" s="99" t="s">
        <v>369</v>
      </c>
      <c r="E85" s="99" t="s">
        <v>398</v>
      </c>
      <c r="F85" s="99" t="s">
        <v>399</v>
      </c>
      <c r="G85" s="100" t="s">
        <v>421</v>
      </c>
      <c r="H85" s="99"/>
      <c r="I85" s="101">
        <v>0</v>
      </c>
      <c r="J85" s="101">
        <v>0</v>
      </c>
      <c r="K85" s="101">
        <v>200</v>
      </c>
      <c r="L85" s="101">
        <v>0</v>
      </c>
      <c r="M85" s="101">
        <v>0</v>
      </c>
      <c r="N85" s="101">
        <v>0</v>
      </c>
      <c r="O85" s="101">
        <v>150</v>
      </c>
      <c r="P85" s="101">
        <v>0</v>
      </c>
      <c r="Q85" s="101">
        <v>0</v>
      </c>
      <c r="R85" s="101">
        <v>0</v>
      </c>
      <c r="S85" s="101">
        <v>0</v>
      </c>
      <c r="T85" s="101">
        <v>0</v>
      </c>
      <c r="U85" s="101">
        <v>300</v>
      </c>
      <c r="V85" s="101">
        <v>0</v>
      </c>
      <c r="W85" s="101">
        <v>0</v>
      </c>
      <c r="X85" s="101">
        <v>250</v>
      </c>
      <c r="Y85" s="101">
        <v>0</v>
      </c>
      <c r="Z85" s="101">
        <v>0</v>
      </c>
      <c r="AA85" s="101">
        <v>0</v>
      </c>
      <c r="AB85" s="101">
        <v>150</v>
      </c>
      <c r="AC85" s="101">
        <v>0</v>
      </c>
      <c r="AD85" s="101">
        <v>0</v>
      </c>
      <c r="AE85" s="101">
        <v>0</v>
      </c>
      <c r="AF85" s="101">
        <v>0</v>
      </c>
      <c r="AG85" s="101">
        <v>0</v>
      </c>
      <c r="AH85" s="101">
        <v>150</v>
      </c>
      <c r="AI85" s="101">
        <v>0</v>
      </c>
      <c r="AJ85" s="101">
        <v>150</v>
      </c>
      <c r="AK85" s="101">
        <v>0</v>
      </c>
      <c r="AL85" s="101">
        <v>0</v>
      </c>
      <c r="AM85" s="101">
        <v>0</v>
      </c>
      <c r="AN85" s="101">
        <v>100</v>
      </c>
      <c r="AO85" s="101">
        <v>0</v>
      </c>
      <c r="AP85" s="101">
        <v>200</v>
      </c>
      <c r="AQ85" s="101">
        <v>0</v>
      </c>
      <c r="AR85" s="101">
        <v>0</v>
      </c>
      <c r="AS85" s="101">
        <v>0</v>
      </c>
      <c r="AT85" s="101">
        <v>200</v>
      </c>
      <c r="AU85" s="101">
        <v>0</v>
      </c>
      <c r="AV85" s="101">
        <v>0</v>
      </c>
      <c r="AW85" s="101">
        <v>0</v>
      </c>
      <c r="AX85" s="101">
        <v>200</v>
      </c>
      <c r="AY85" s="101">
        <v>0</v>
      </c>
      <c r="AZ85" s="101">
        <v>200</v>
      </c>
      <c r="BA85" s="101">
        <v>0</v>
      </c>
      <c r="BB85" s="101">
        <v>0</v>
      </c>
      <c r="BC85" s="101">
        <v>0</v>
      </c>
      <c r="BD85" s="101">
        <v>200</v>
      </c>
      <c r="BE85" s="101">
        <v>0</v>
      </c>
      <c r="BF85" s="101">
        <v>0</v>
      </c>
      <c r="BG85" s="101">
        <v>0</v>
      </c>
      <c r="BH85" s="101">
        <v>200</v>
      </c>
      <c r="BI85" s="101">
        <v>0</v>
      </c>
      <c r="BJ85" s="101">
        <v>0</v>
      </c>
      <c r="BK85" s="101">
        <v>300</v>
      </c>
      <c r="BL85" s="101">
        <v>0</v>
      </c>
      <c r="BM85" s="101">
        <v>0</v>
      </c>
      <c r="BN85" s="101">
        <v>0</v>
      </c>
      <c r="BO85" s="101">
        <v>300</v>
      </c>
      <c r="BP85" s="101">
        <v>0</v>
      </c>
      <c r="BQ85" s="101">
        <v>0</v>
      </c>
    </row>
    <row r="86" spans="1:69">
      <c r="A86" s="150" t="s">
        <v>701</v>
      </c>
      <c r="B86" s="99"/>
      <c r="C86" s="99" t="s">
        <v>72</v>
      </c>
      <c r="D86" s="99" t="s">
        <v>369</v>
      </c>
      <c r="E86" s="99" t="s">
        <v>398</v>
      </c>
      <c r="F86" s="99" t="s">
        <v>399</v>
      </c>
      <c r="G86" s="100" t="s">
        <v>421</v>
      </c>
      <c r="H86" s="99"/>
      <c r="I86" s="101">
        <v>0</v>
      </c>
      <c r="J86" s="101">
        <v>0</v>
      </c>
      <c r="K86" s="101">
        <v>0</v>
      </c>
      <c r="L86" s="101">
        <v>0</v>
      </c>
      <c r="M86" s="101">
        <v>0</v>
      </c>
      <c r="N86" s="101">
        <v>0</v>
      </c>
      <c r="O86" s="101">
        <v>0</v>
      </c>
      <c r="P86" s="101">
        <v>0</v>
      </c>
      <c r="Q86" s="101">
        <v>0</v>
      </c>
      <c r="R86" s="101">
        <v>0</v>
      </c>
      <c r="S86" s="101">
        <v>0</v>
      </c>
      <c r="T86" s="101">
        <v>0</v>
      </c>
      <c r="U86" s="101">
        <v>0</v>
      </c>
      <c r="V86" s="101">
        <v>170</v>
      </c>
      <c r="W86" s="101">
        <v>0</v>
      </c>
      <c r="X86" s="101">
        <v>0</v>
      </c>
      <c r="Y86" s="101">
        <v>0</v>
      </c>
      <c r="Z86" s="101">
        <v>0</v>
      </c>
      <c r="AA86" s="101">
        <v>0</v>
      </c>
      <c r="AB86" s="101">
        <v>0</v>
      </c>
      <c r="AC86" s="101">
        <v>0</v>
      </c>
      <c r="AD86" s="101">
        <v>0</v>
      </c>
      <c r="AE86" s="101">
        <v>0</v>
      </c>
      <c r="AF86" s="101">
        <v>0</v>
      </c>
      <c r="AG86" s="101">
        <v>200</v>
      </c>
      <c r="AH86" s="101">
        <v>100</v>
      </c>
      <c r="AI86" s="101">
        <v>100</v>
      </c>
      <c r="AJ86" s="101">
        <v>0</v>
      </c>
      <c r="AK86" s="101">
        <v>0</v>
      </c>
      <c r="AL86" s="101">
        <v>0</v>
      </c>
      <c r="AM86" s="101">
        <v>0</v>
      </c>
      <c r="AN86" s="101">
        <v>0</v>
      </c>
      <c r="AO86" s="101">
        <v>200</v>
      </c>
      <c r="AP86" s="101">
        <v>100</v>
      </c>
      <c r="AQ86" s="101">
        <v>0</v>
      </c>
      <c r="AR86" s="101">
        <v>0</v>
      </c>
      <c r="AS86" s="101">
        <v>0</v>
      </c>
      <c r="AT86" s="101">
        <v>0</v>
      </c>
      <c r="AU86" s="101">
        <v>0</v>
      </c>
      <c r="AV86" s="101">
        <v>150</v>
      </c>
      <c r="AW86" s="101">
        <v>0</v>
      </c>
      <c r="AX86" s="101">
        <v>0</v>
      </c>
      <c r="AY86" s="101">
        <v>0</v>
      </c>
      <c r="AZ86" s="101">
        <v>0</v>
      </c>
      <c r="BA86" s="101">
        <v>0</v>
      </c>
      <c r="BB86" s="101">
        <v>0</v>
      </c>
      <c r="BC86" s="101">
        <v>0</v>
      </c>
      <c r="BD86" s="101">
        <v>150</v>
      </c>
      <c r="BE86" s="101">
        <v>0</v>
      </c>
      <c r="BF86" s="101">
        <v>0</v>
      </c>
      <c r="BG86" s="101">
        <v>0</v>
      </c>
      <c r="BH86" s="101">
        <v>150</v>
      </c>
      <c r="BI86" s="101">
        <v>0</v>
      </c>
      <c r="BJ86" s="101">
        <v>0</v>
      </c>
      <c r="BK86" s="101">
        <v>150</v>
      </c>
      <c r="BL86" s="101">
        <v>0</v>
      </c>
      <c r="BM86" s="101">
        <v>0</v>
      </c>
      <c r="BN86" s="101">
        <v>0</v>
      </c>
      <c r="BO86" s="101">
        <v>0</v>
      </c>
      <c r="BP86" s="101">
        <v>0</v>
      </c>
      <c r="BQ86" s="101">
        <v>0</v>
      </c>
    </row>
    <row r="87" spans="1:69">
      <c r="A87" s="150" t="s">
        <v>685</v>
      </c>
      <c r="B87" s="99"/>
      <c r="C87" s="99" t="s">
        <v>72</v>
      </c>
      <c r="D87" s="99" t="s">
        <v>44</v>
      </c>
      <c r="E87" s="99" t="s">
        <v>391</v>
      </c>
      <c r="F87" s="99" t="s">
        <v>392</v>
      </c>
      <c r="G87" s="100" t="s">
        <v>421</v>
      </c>
      <c r="H87" s="99"/>
      <c r="I87" s="101">
        <v>0</v>
      </c>
      <c r="J87" s="101">
        <v>0</v>
      </c>
      <c r="K87" s="101">
        <v>0</v>
      </c>
      <c r="L87" s="101">
        <v>0</v>
      </c>
      <c r="M87" s="101">
        <v>0</v>
      </c>
      <c r="N87" s="101">
        <v>0</v>
      </c>
      <c r="O87" s="101">
        <v>0</v>
      </c>
      <c r="P87" s="101">
        <v>0</v>
      </c>
      <c r="Q87" s="101">
        <v>0</v>
      </c>
      <c r="R87" s="101">
        <v>0</v>
      </c>
      <c r="S87" s="101">
        <v>0</v>
      </c>
      <c r="T87" s="101">
        <v>0</v>
      </c>
      <c r="U87" s="101">
        <v>0</v>
      </c>
      <c r="V87" s="101">
        <v>0</v>
      </c>
      <c r="W87" s="101">
        <v>0</v>
      </c>
      <c r="X87" s="101">
        <v>0</v>
      </c>
      <c r="Y87" s="101">
        <v>0</v>
      </c>
      <c r="Z87" s="101">
        <v>0</v>
      </c>
      <c r="AA87" s="101">
        <v>0</v>
      </c>
      <c r="AB87" s="101">
        <v>0</v>
      </c>
      <c r="AC87" s="101">
        <v>0</v>
      </c>
      <c r="AD87" s="101">
        <v>0</v>
      </c>
      <c r="AE87" s="101">
        <v>0</v>
      </c>
      <c r="AF87" s="101">
        <v>0</v>
      </c>
      <c r="AG87" s="101">
        <v>0</v>
      </c>
      <c r="AH87" s="101">
        <v>0</v>
      </c>
      <c r="AI87" s="101">
        <v>0</v>
      </c>
      <c r="AJ87" s="101">
        <v>0</v>
      </c>
      <c r="AK87" s="101">
        <v>0</v>
      </c>
      <c r="AL87" s="101">
        <v>0</v>
      </c>
      <c r="AM87" s="101">
        <v>0</v>
      </c>
      <c r="AN87" s="101">
        <v>0</v>
      </c>
      <c r="AO87" s="101">
        <v>0</v>
      </c>
      <c r="AP87" s="101">
        <v>0</v>
      </c>
      <c r="AQ87" s="101">
        <v>0</v>
      </c>
      <c r="AR87" s="101">
        <v>0</v>
      </c>
      <c r="AS87" s="101">
        <v>0</v>
      </c>
      <c r="AT87" s="101">
        <v>0</v>
      </c>
      <c r="AU87" s="101">
        <v>0</v>
      </c>
      <c r="AV87" s="101">
        <v>0</v>
      </c>
      <c r="AW87" s="101">
        <v>0</v>
      </c>
      <c r="AX87" s="101">
        <v>0</v>
      </c>
      <c r="AY87" s="101">
        <v>0</v>
      </c>
      <c r="AZ87" s="101">
        <v>0</v>
      </c>
      <c r="BA87" s="101">
        <v>0</v>
      </c>
      <c r="BB87" s="101">
        <v>0</v>
      </c>
      <c r="BC87" s="101">
        <v>0</v>
      </c>
      <c r="BD87" s="101">
        <v>0</v>
      </c>
      <c r="BE87" s="101">
        <v>0</v>
      </c>
      <c r="BF87" s="101">
        <v>0</v>
      </c>
      <c r="BG87" s="101">
        <v>0</v>
      </c>
      <c r="BH87" s="101">
        <v>0</v>
      </c>
      <c r="BI87" s="101">
        <v>0</v>
      </c>
      <c r="BJ87" s="101">
        <v>0</v>
      </c>
      <c r="BK87" s="101">
        <v>0</v>
      </c>
      <c r="BL87" s="101">
        <v>0</v>
      </c>
      <c r="BM87" s="101">
        <v>0</v>
      </c>
      <c r="BN87" s="101">
        <v>0</v>
      </c>
      <c r="BO87" s="101">
        <v>0</v>
      </c>
      <c r="BP87" s="101">
        <v>0</v>
      </c>
      <c r="BQ87" s="101">
        <v>0</v>
      </c>
    </row>
    <row r="88" spans="1:69">
      <c r="A88" s="150" t="s">
        <v>697</v>
      </c>
      <c r="B88" s="99"/>
      <c r="C88" s="99" t="s">
        <v>72</v>
      </c>
      <c r="D88" s="99" t="s">
        <v>369</v>
      </c>
      <c r="E88" s="99" t="s">
        <v>391</v>
      </c>
      <c r="F88" s="99" t="s">
        <v>393</v>
      </c>
      <c r="G88" s="100" t="s">
        <v>421</v>
      </c>
      <c r="H88" s="99"/>
      <c r="I88" s="101">
        <v>0</v>
      </c>
      <c r="J88" s="101">
        <v>0</v>
      </c>
      <c r="K88" s="101">
        <v>0</v>
      </c>
      <c r="L88" s="101">
        <v>0</v>
      </c>
      <c r="M88" s="101">
        <v>0</v>
      </c>
      <c r="N88" s="101">
        <v>0</v>
      </c>
      <c r="O88" s="101">
        <v>0</v>
      </c>
      <c r="P88" s="101">
        <v>0</v>
      </c>
      <c r="Q88" s="101">
        <v>0</v>
      </c>
      <c r="R88" s="101">
        <v>0</v>
      </c>
      <c r="S88" s="101">
        <v>0</v>
      </c>
      <c r="T88" s="101">
        <v>0</v>
      </c>
      <c r="U88" s="101">
        <v>0</v>
      </c>
      <c r="V88" s="101">
        <v>0</v>
      </c>
      <c r="W88" s="101">
        <v>0</v>
      </c>
      <c r="X88" s="101">
        <v>0</v>
      </c>
      <c r="Y88" s="101">
        <v>0</v>
      </c>
      <c r="Z88" s="101">
        <v>0</v>
      </c>
      <c r="AA88" s="101">
        <v>0</v>
      </c>
      <c r="AB88" s="101">
        <v>0</v>
      </c>
      <c r="AC88" s="101">
        <v>0</v>
      </c>
      <c r="AD88" s="101">
        <v>0</v>
      </c>
      <c r="AE88" s="101">
        <v>0</v>
      </c>
      <c r="AF88" s="101">
        <v>0</v>
      </c>
      <c r="AG88" s="101">
        <v>0</v>
      </c>
      <c r="AH88" s="101">
        <v>0</v>
      </c>
      <c r="AI88" s="101">
        <v>0</v>
      </c>
      <c r="AJ88" s="101">
        <v>0</v>
      </c>
      <c r="AK88" s="101">
        <v>0</v>
      </c>
      <c r="AL88" s="101">
        <v>0</v>
      </c>
      <c r="AM88" s="101">
        <v>0</v>
      </c>
      <c r="AN88" s="101">
        <v>0</v>
      </c>
      <c r="AO88" s="101">
        <v>0</v>
      </c>
      <c r="AP88" s="101">
        <v>0</v>
      </c>
      <c r="AQ88" s="101">
        <v>0</v>
      </c>
      <c r="AR88" s="101">
        <v>0</v>
      </c>
      <c r="AS88" s="101">
        <v>0</v>
      </c>
      <c r="AT88" s="101">
        <v>0</v>
      </c>
      <c r="AU88" s="101">
        <v>0</v>
      </c>
      <c r="AV88" s="101">
        <v>0</v>
      </c>
      <c r="AW88" s="101">
        <v>0</v>
      </c>
      <c r="AX88" s="101">
        <v>0</v>
      </c>
      <c r="AY88" s="101">
        <v>0</v>
      </c>
      <c r="AZ88" s="101">
        <v>0</v>
      </c>
      <c r="BA88" s="101">
        <v>0</v>
      </c>
      <c r="BB88" s="101">
        <v>0</v>
      </c>
      <c r="BC88" s="101">
        <v>0</v>
      </c>
      <c r="BD88" s="101">
        <v>0</v>
      </c>
      <c r="BE88" s="101">
        <v>0</v>
      </c>
      <c r="BF88" s="101">
        <v>0</v>
      </c>
      <c r="BG88" s="101">
        <v>0</v>
      </c>
      <c r="BH88" s="101">
        <v>0</v>
      </c>
      <c r="BI88" s="101">
        <v>0</v>
      </c>
      <c r="BJ88" s="101">
        <v>0</v>
      </c>
      <c r="BK88" s="101">
        <v>0</v>
      </c>
      <c r="BL88" s="101">
        <v>0</v>
      </c>
      <c r="BM88" s="101">
        <v>0</v>
      </c>
      <c r="BN88" s="101">
        <v>0</v>
      </c>
      <c r="BO88" s="101">
        <v>0</v>
      </c>
      <c r="BP88" s="101">
        <v>0</v>
      </c>
      <c r="BQ88" s="101">
        <v>0</v>
      </c>
    </row>
    <row r="89" spans="1:69">
      <c r="A89" s="150" t="s">
        <v>706</v>
      </c>
      <c r="B89" s="99"/>
      <c r="C89" s="99" t="s">
        <v>72</v>
      </c>
      <c r="D89" s="99" t="s">
        <v>369</v>
      </c>
      <c r="E89" s="99" t="s">
        <v>398</v>
      </c>
      <c r="F89" s="99" t="s">
        <v>399</v>
      </c>
      <c r="G89" s="100" t="s">
        <v>421</v>
      </c>
      <c r="H89" s="99"/>
      <c r="I89" s="101">
        <v>0</v>
      </c>
      <c r="J89" s="101">
        <v>0</v>
      </c>
      <c r="K89" s="101">
        <v>0</v>
      </c>
      <c r="L89" s="101">
        <v>0</v>
      </c>
      <c r="M89" s="101">
        <v>0</v>
      </c>
      <c r="N89" s="101">
        <v>0</v>
      </c>
      <c r="O89" s="101">
        <v>0</v>
      </c>
      <c r="P89" s="101">
        <v>0</v>
      </c>
      <c r="Q89" s="101">
        <v>0</v>
      </c>
      <c r="R89" s="101">
        <v>0</v>
      </c>
      <c r="S89" s="101">
        <v>0</v>
      </c>
      <c r="T89" s="101">
        <v>0</v>
      </c>
      <c r="U89" s="101">
        <v>0</v>
      </c>
      <c r="V89" s="101">
        <v>0</v>
      </c>
      <c r="W89" s="101">
        <v>0</v>
      </c>
      <c r="X89" s="101">
        <v>0</v>
      </c>
      <c r="Y89" s="101">
        <v>0</v>
      </c>
      <c r="Z89" s="101">
        <v>0</v>
      </c>
      <c r="AA89" s="101">
        <v>0</v>
      </c>
      <c r="AB89" s="101">
        <v>0</v>
      </c>
      <c r="AC89" s="101">
        <v>0</v>
      </c>
      <c r="AD89" s="101">
        <v>0</v>
      </c>
      <c r="AE89" s="101">
        <v>0</v>
      </c>
      <c r="AF89" s="101">
        <v>0</v>
      </c>
      <c r="AG89" s="101">
        <v>0</v>
      </c>
      <c r="AH89" s="101">
        <v>0</v>
      </c>
      <c r="AI89" s="101">
        <v>0</v>
      </c>
      <c r="AJ89" s="101">
        <v>0</v>
      </c>
      <c r="AK89" s="101">
        <v>0</v>
      </c>
      <c r="AL89" s="101">
        <v>0</v>
      </c>
      <c r="AM89" s="101">
        <v>0</v>
      </c>
      <c r="AN89" s="101">
        <v>0</v>
      </c>
      <c r="AO89" s="101">
        <v>0</v>
      </c>
      <c r="AP89" s="101">
        <v>0</v>
      </c>
      <c r="AQ89" s="101">
        <v>0</v>
      </c>
      <c r="AR89" s="101">
        <v>0</v>
      </c>
      <c r="AS89" s="101">
        <v>0</v>
      </c>
      <c r="AT89" s="101">
        <v>0</v>
      </c>
      <c r="AU89" s="101">
        <v>0</v>
      </c>
      <c r="AV89" s="101">
        <v>0</v>
      </c>
      <c r="AW89" s="101">
        <v>0</v>
      </c>
      <c r="AX89" s="101">
        <v>0</v>
      </c>
      <c r="AY89" s="101">
        <v>0</v>
      </c>
      <c r="AZ89" s="101">
        <v>0</v>
      </c>
      <c r="BA89" s="101">
        <v>0</v>
      </c>
      <c r="BB89" s="101">
        <v>0</v>
      </c>
      <c r="BC89" s="101">
        <v>0</v>
      </c>
      <c r="BD89" s="101">
        <v>0</v>
      </c>
      <c r="BE89" s="101">
        <v>0</v>
      </c>
      <c r="BF89" s="101">
        <v>0</v>
      </c>
      <c r="BG89" s="101">
        <v>0</v>
      </c>
      <c r="BH89" s="101">
        <v>0</v>
      </c>
      <c r="BI89" s="101">
        <v>0</v>
      </c>
      <c r="BJ89" s="101">
        <v>0</v>
      </c>
      <c r="BK89" s="101">
        <v>0</v>
      </c>
      <c r="BL89" s="101">
        <v>0</v>
      </c>
      <c r="BM89" s="101">
        <v>0</v>
      </c>
      <c r="BN89" s="101">
        <v>0</v>
      </c>
      <c r="BO89" s="101">
        <v>0</v>
      </c>
      <c r="BP89" s="101">
        <v>0</v>
      </c>
      <c r="BQ89" s="101">
        <v>0</v>
      </c>
    </row>
    <row r="90" spans="1:69">
      <c r="A90" s="150" t="s">
        <v>702</v>
      </c>
      <c r="B90" s="99"/>
      <c r="C90" s="99" t="s">
        <v>72</v>
      </c>
      <c r="D90" s="99" t="s">
        <v>369</v>
      </c>
      <c r="E90" s="99" t="s">
        <v>398</v>
      </c>
      <c r="F90" s="99" t="s">
        <v>399</v>
      </c>
      <c r="G90" s="100" t="s">
        <v>421</v>
      </c>
      <c r="H90" s="99"/>
      <c r="I90" s="101">
        <v>0</v>
      </c>
      <c r="J90" s="101">
        <v>0</v>
      </c>
      <c r="K90" s="101">
        <v>0</v>
      </c>
      <c r="L90" s="101">
        <v>0</v>
      </c>
      <c r="M90" s="101">
        <v>0</v>
      </c>
      <c r="N90" s="101">
        <v>0</v>
      </c>
      <c r="O90" s="101">
        <v>50</v>
      </c>
      <c r="P90" s="101">
        <v>0</v>
      </c>
      <c r="Q90" s="101">
        <v>0</v>
      </c>
      <c r="R90" s="101">
        <v>0</v>
      </c>
      <c r="S90" s="101">
        <v>0</v>
      </c>
      <c r="T90" s="101">
        <v>50</v>
      </c>
      <c r="U90" s="101">
        <v>0</v>
      </c>
      <c r="V90" s="101">
        <v>0</v>
      </c>
      <c r="W90" s="101">
        <v>0</v>
      </c>
      <c r="X90" s="101">
        <v>0</v>
      </c>
      <c r="Y90" s="101">
        <v>0</v>
      </c>
      <c r="Z90" s="101">
        <v>50</v>
      </c>
      <c r="AA90" s="101">
        <v>0</v>
      </c>
      <c r="AB90" s="101">
        <v>0</v>
      </c>
      <c r="AC90" s="101">
        <v>0</v>
      </c>
      <c r="AD90" s="101">
        <v>0</v>
      </c>
      <c r="AE90" s="101">
        <v>50</v>
      </c>
      <c r="AF90" s="101">
        <v>0</v>
      </c>
      <c r="AG90" s="101">
        <v>0</v>
      </c>
      <c r="AH90" s="101">
        <v>0</v>
      </c>
      <c r="AI90" s="101">
        <v>0</v>
      </c>
      <c r="AJ90" s="101">
        <v>50</v>
      </c>
      <c r="AK90" s="101">
        <v>0</v>
      </c>
      <c r="AL90" s="101">
        <v>0</v>
      </c>
      <c r="AM90" s="101">
        <v>0</v>
      </c>
      <c r="AN90" s="101">
        <v>0</v>
      </c>
      <c r="AO90" s="101">
        <v>0</v>
      </c>
      <c r="AP90" s="101">
        <v>0</v>
      </c>
      <c r="AQ90" s="101">
        <v>50</v>
      </c>
      <c r="AR90" s="101">
        <v>0</v>
      </c>
      <c r="AS90" s="101">
        <v>0</v>
      </c>
      <c r="AT90" s="101">
        <v>0</v>
      </c>
      <c r="AU90" s="101">
        <v>50</v>
      </c>
      <c r="AV90" s="101">
        <v>0</v>
      </c>
      <c r="AW90" s="101">
        <v>50</v>
      </c>
      <c r="AX90" s="101">
        <v>0</v>
      </c>
      <c r="AY90" s="101">
        <v>0</v>
      </c>
      <c r="AZ90" s="101">
        <v>0</v>
      </c>
      <c r="BA90" s="101">
        <v>50</v>
      </c>
      <c r="BB90" s="101">
        <v>0</v>
      </c>
      <c r="BC90" s="101">
        <v>0</v>
      </c>
      <c r="BD90" s="101">
        <v>50</v>
      </c>
      <c r="BE90" s="101">
        <v>0</v>
      </c>
      <c r="BF90" s="101">
        <v>0</v>
      </c>
      <c r="BG90" s="101">
        <v>0</v>
      </c>
      <c r="BH90" s="101">
        <v>50</v>
      </c>
      <c r="BI90" s="101">
        <v>0</v>
      </c>
      <c r="BJ90" s="101">
        <v>0</v>
      </c>
      <c r="BK90" s="101">
        <v>0</v>
      </c>
      <c r="BL90" s="101">
        <v>0</v>
      </c>
      <c r="BM90" s="101">
        <v>0</v>
      </c>
      <c r="BN90" s="101">
        <v>0</v>
      </c>
      <c r="BO90" s="101">
        <v>50</v>
      </c>
      <c r="BP90" s="101">
        <v>0</v>
      </c>
      <c r="BQ90" s="101">
        <v>0</v>
      </c>
    </row>
    <row r="91" spans="1:69">
      <c r="A91" s="150" t="s">
        <v>704</v>
      </c>
      <c r="B91" s="99"/>
      <c r="C91" s="99" t="s">
        <v>72</v>
      </c>
      <c r="D91" s="99" t="s">
        <v>369</v>
      </c>
      <c r="E91" s="99" t="s">
        <v>398</v>
      </c>
      <c r="F91" s="99" t="s">
        <v>399</v>
      </c>
      <c r="G91" s="100" t="s">
        <v>421</v>
      </c>
      <c r="H91" s="99"/>
      <c r="I91" s="101">
        <v>0</v>
      </c>
      <c r="J91" s="101">
        <v>0</v>
      </c>
      <c r="K91" s="101">
        <v>150</v>
      </c>
      <c r="L91" s="101">
        <v>0</v>
      </c>
      <c r="M91" s="101">
        <v>0</v>
      </c>
      <c r="N91" s="101">
        <v>0</v>
      </c>
      <c r="O91" s="101">
        <v>70</v>
      </c>
      <c r="P91" s="101">
        <v>0</v>
      </c>
      <c r="Q91" s="101">
        <v>0</v>
      </c>
      <c r="R91" s="101">
        <v>120</v>
      </c>
      <c r="S91" s="101">
        <v>0</v>
      </c>
      <c r="T91" s="101">
        <v>80</v>
      </c>
      <c r="U91" s="101">
        <v>0</v>
      </c>
      <c r="V91" s="101">
        <v>70</v>
      </c>
      <c r="W91" s="101">
        <v>0</v>
      </c>
      <c r="X91" s="101">
        <v>0</v>
      </c>
      <c r="Y91" s="101">
        <v>0</v>
      </c>
      <c r="Z91" s="101">
        <v>75</v>
      </c>
      <c r="AA91" s="101">
        <v>0</v>
      </c>
      <c r="AB91" s="101">
        <v>0</v>
      </c>
      <c r="AC91" s="101">
        <v>0</v>
      </c>
      <c r="AD91" s="101">
        <v>0</v>
      </c>
      <c r="AE91" s="101">
        <v>75</v>
      </c>
      <c r="AF91" s="101">
        <v>0</v>
      </c>
      <c r="AG91" s="101">
        <v>0</v>
      </c>
      <c r="AH91" s="101">
        <v>0</v>
      </c>
      <c r="AI91" s="101">
        <v>0</v>
      </c>
      <c r="AJ91" s="101">
        <v>75</v>
      </c>
      <c r="AK91" s="101">
        <v>0</v>
      </c>
      <c r="AL91" s="101">
        <v>0</v>
      </c>
      <c r="AM91" s="101">
        <v>0</v>
      </c>
      <c r="AN91" s="101">
        <v>0</v>
      </c>
      <c r="AO91" s="101">
        <v>0</v>
      </c>
      <c r="AP91" s="101">
        <v>0</v>
      </c>
      <c r="AQ91" s="101">
        <v>75</v>
      </c>
      <c r="AR91" s="101">
        <v>0</v>
      </c>
      <c r="AS91" s="101">
        <v>0</v>
      </c>
      <c r="AT91" s="101">
        <v>0</v>
      </c>
      <c r="AU91" s="101">
        <v>100</v>
      </c>
      <c r="AV91" s="101">
        <v>0</v>
      </c>
      <c r="AW91" s="101">
        <v>100</v>
      </c>
      <c r="AX91" s="101">
        <v>0</v>
      </c>
      <c r="AY91" s="101">
        <v>0</v>
      </c>
      <c r="AZ91" s="101">
        <v>0</v>
      </c>
      <c r="BA91" s="101">
        <v>100</v>
      </c>
      <c r="BB91" s="101">
        <v>0</v>
      </c>
      <c r="BC91" s="101">
        <v>0</v>
      </c>
      <c r="BD91" s="101">
        <v>100</v>
      </c>
      <c r="BE91" s="101">
        <v>0</v>
      </c>
      <c r="BF91" s="101">
        <v>0</v>
      </c>
      <c r="BG91" s="101">
        <v>0</v>
      </c>
      <c r="BH91" s="101">
        <v>100</v>
      </c>
      <c r="BI91" s="101">
        <v>0</v>
      </c>
      <c r="BJ91" s="101">
        <v>0</v>
      </c>
      <c r="BK91" s="101">
        <v>0</v>
      </c>
      <c r="BL91" s="101">
        <v>0</v>
      </c>
      <c r="BM91" s="101">
        <v>0</v>
      </c>
      <c r="BN91" s="101">
        <v>0</v>
      </c>
      <c r="BO91" s="101">
        <v>100</v>
      </c>
      <c r="BP91" s="101">
        <v>0</v>
      </c>
      <c r="BQ91" s="101">
        <v>0</v>
      </c>
    </row>
    <row r="92" spans="1:69">
      <c r="A92" s="150" t="s">
        <v>705</v>
      </c>
      <c r="B92" s="99"/>
      <c r="C92" s="99" t="s">
        <v>72</v>
      </c>
      <c r="D92" s="99" t="s">
        <v>369</v>
      </c>
      <c r="E92" s="99" t="s">
        <v>398</v>
      </c>
      <c r="F92" s="99" t="s">
        <v>399</v>
      </c>
      <c r="G92" s="100" t="s">
        <v>421</v>
      </c>
      <c r="H92" s="99"/>
      <c r="I92" s="101">
        <v>0</v>
      </c>
      <c r="J92" s="101">
        <v>0</v>
      </c>
      <c r="K92" s="101">
        <v>200</v>
      </c>
      <c r="L92" s="101">
        <v>0</v>
      </c>
      <c r="M92" s="101">
        <v>0</v>
      </c>
      <c r="N92" s="101">
        <v>0</v>
      </c>
      <c r="O92" s="101">
        <v>70</v>
      </c>
      <c r="P92" s="101">
        <v>0</v>
      </c>
      <c r="Q92" s="101">
        <v>150</v>
      </c>
      <c r="R92" s="101">
        <v>0</v>
      </c>
      <c r="S92" s="101">
        <v>0</v>
      </c>
      <c r="T92" s="101">
        <v>120</v>
      </c>
      <c r="U92" s="101">
        <v>0</v>
      </c>
      <c r="V92" s="101">
        <v>120</v>
      </c>
      <c r="W92" s="101">
        <v>0</v>
      </c>
      <c r="X92" s="101">
        <v>0</v>
      </c>
      <c r="Y92" s="101">
        <v>100</v>
      </c>
      <c r="Z92" s="101">
        <v>0</v>
      </c>
      <c r="AA92" s="101">
        <v>100</v>
      </c>
      <c r="AB92" s="101">
        <v>0</v>
      </c>
      <c r="AC92" s="101">
        <v>0</v>
      </c>
      <c r="AD92" s="101">
        <v>0</v>
      </c>
      <c r="AE92" s="101">
        <v>100</v>
      </c>
      <c r="AF92" s="101">
        <v>0</v>
      </c>
      <c r="AG92" s="101">
        <v>0</v>
      </c>
      <c r="AH92" s="101">
        <v>0</v>
      </c>
      <c r="AI92" s="101">
        <v>0</v>
      </c>
      <c r="AJ92" s="101">
        <v>100</v>
      </c>
      <c r="AK92" s="101">
        <v>0</v>
      </c>
      <c r="AL92" s="101">
        <v>0</v>
      </c>
      <c r="AM92" s="101">
        <v>0</v>
      </c>
      <c r="AN92" s="101">
        <v>120</v>
      </c>
      <c r="AO92" s="101">
        <v>0</v>
      </c>
      <c r="AP92" s="101">
        <v>0</v>
      </c>
      <c r="AQ92" s="101">
        <v>75</v>
      </c>
      <c r="AR92" s="101">
        <v>0</v>
      </c>
      <c r="AS92" s="101">
        <v>0</v>
      </c>
      <c r="AT92" s="101">
        <v>0</v>
      </c>
      <c r="AU92" s="101">
        <v>100</v>
      </c>
      <c r="AV92" s="101">
        <v>0</v>
      </c>
      <c r="AW92" s="101">
        <v>100</v>
      </c>
      <c r="AX92" s="101">
        <v>0</v>
      </c>
      <c r="AY92" s="101">
        <v>0</v>
      </c>
      <c r="AZ92" s="101">
        <v>0</v>
      </c>
      <c r="BA92" s="101">
        <v>100</v>
      </c>
      <c r="BB92" s="101">
        <v>0</v>
      </c>
      <c r="BC92" s="101">
        <v>0</v>
      </c>
      <c r="BD92" s="101">
        <v>100</v>
      </c>
      <c r="BE92" s="101">
        <v>0</v>
      </c>
      <c r="BF92" s="101">
        <v>0</v>
      </c>
      <c r="BG92" s="101">
        <v>0</v>
      </c>
      <c r="BH92" s="101">
        <v>100</v>
      </c>
      <c r="BI92" s="101">
        <v>0</v>
      </c>
      <c r="BJ92" s="101">
        <v>0</v>
      </c>
      <c r="BK92" s="101">
        <v>100</v>
      </c>
      <c r="BL92" s="101">
        <v>0</v>
      </c>
      <c r="BM92" s="101">
        <v>0</v>
      </c>
      <c r="BN92" s="101">
        <v>0</v>
      </c>
      <c r="BO92" s="101">
        <v>150</v>
      </c>
      <c r="BP92" s="101">
        <v>0</v>
      </c>
      <c r="BQ92" s="101">
        <v>0</v>
      </c>
    </row>
    <row r="93" spans="1:69">
      <c r="A93" s="150" t="s">
        <v>703</v>
      </c>
      <c r="B93" s="99"/>
      <c r="C93" s="99" t="s">
        <v>72</v>
      </c>
      <c r="D93" s="99" t="s">
        <v>369</v>
      </c>
      <c r="E93" s="99" t="s">
        <v>398</v>
      </c>
      <c r="F93" s="99" t="s">
        <v>399</v>
      </c>
      <c r="G93" s="100" t="s">
        <v>421</v>
      </c>
      <c r="H93" s="99"/>
      <c r="I93" s="101">
        <v>0</v>
      </c>
      <c r="J93" s="101">
        <v>0</v>
      </c>
      <c r="K93" s="101">
        <v>50</v>
      </c>
      <c r="L93" s="101">
        <v>0</v>
      </c>
      <c r="M93" s="101">
        <v>0</v>
      </c>
      <c r="N93" s="101">
        <v>0</v>
      </c>
      <c r="O93" s="101">
        <v>0</v>
      </c>
      <c r="P93" s="101">
        <v>0</v>
      </c>
      <c r="Q93" s="101">
        <v>50</v>
      </c>
      <c r="R93" s="101">
        <v>0</v>
      </c>
      <c r="S93" s="101">
        <v>0</v>
      </c>
      <c r="T93" s="101">
        <v>50</v>
      </c>
      <c r="U93" s="101">
        <v>0</v>
      </c>
      <c r="V93" s="101">
        <v>0</v>
      </c>
      <c r="W93" s="101">
        <v>0</v>
      </c>
      <c r="X93" s="101">
        <v>0</v>
      </c>
      <c r="Y93" s="101">
        <v>50</v>
      </c>
      <c r="Z93" s="101">
        <v>0</v>
      </c>
      <c r="AA93" s="101">
        <v>0</v>
      </c>
      <c r="AB93" s="101">
        <v>0</v>
      </c>
      <c r="AC93" s="101">
        <v>0</v>
      </c>
      <c r="AD93" s="101">
        <v>0</v>
      </c>
      <c r="AE93" s="101">
        <v>50</v>
      </c>
      <c r="AF93" s="101">
        <v>0</v>
      </c>
      <c r="AG93" s="101">
        <v>0</v>
      </c>
      <c r="AH93" s="101">
        <v>0</v>
      </c>
      <c r="AI93" s="101">
        <v>0</v>
      </c>
      <c r="AJ93" s="101">
        <v>50</v>
      </c>
      <c r="AK93" s="101">
        <v>0</v>
      </c>
      <c r="AL93" s="101">
        <v>0</v>
      </c>
      <c r="AM93" s="101">
        <v>0</v>
      </c>
      <c r="AN93" s="101">
        <v>0</v>
      </c>
      <c r="AO93" s="101">
        <v>0</v>
      </c>
      <c r="AP93" s="101">
        <v>0</v>
      </c>
      <c r="AQ93" s="101">
        <v>50</v>
      </c>
      <c r="AR93" s="101">
        <v>0</v>
      </c>
      <c r="AS93" s="101">
        <v>0</v>
      </c>
      <c r="AT93" s="101">
        <v>0</v>
      </c>
      <c r="AU93" s="101">
        <v>50</v>
      </c>
      <c r="AV93" s="101">
        <v>0</v>
      </c>
      <c r="AW93" s="101">
        <v>0</v>
      </c>
      <c r="AX93" s="101">
        <v>0</v>
      </c>
      <c r="AY93" s="101">
        <v>0</v>
      </c>
      <c r="AZ93" s="101">
        <v>0</v>
      </c>
      <c r="BA93" s="101">
        <v>50</v>
      </c>
      <c r="BB93" s="101">
        <v>0</v>
      </c>
      <c r="BC93" s="101">
        <v>0</v>
      </c>
      <c r="BD93" s="101">
        <v>50</v>
      </c>
      <c r="BE93" s="101">
        <v>0</v>
      </c>
      <c r="BF93" s="101">
        <v>0</v>
      </c>
      <c r="BG93" s="101">
        <v>0</v>
      </c>
      <c r="BH93" s="101">
        <v>50</v>
      </c>
      <c r="BI93" s="101">
        <v>0</v>
      </c>
      <c r="BJ93" s="101">
        <v>0</v>
      </c>
      <c r="BK93" s="101">
        <v>0</v>
      </c>
      <c r="BL93" s="101">
        <v>0</v>
      </c>
      <c r="BM93" s="101">
        <v>0</v>
      </c>
      <c r="BN93" s="101">
        <v>0</v>
      </c>
      <c r="BO93" s="101">
        <v>50</v>
      </c>
      <c r="BP93" s="101">
        <v>0</v>
      </c>
      <c r="BQ93" s="101">
        <v>0</v>
      </c>
    </row>
    <row r="94" spans="1:69">
      <c r="A94" s="150" t="s">
        <v>647</v>
      </c>
      <c r="B94" s="99"/>
      <c r="C94" s="99" t="s">
        <v>72</v>
      </c>
      <c r="D94" s="99" t="s">
        <v>428</v>
      </c>
      <c r="E94" s="99" t="s">
        <v>372</v>
      </c>
      <c r="F94" s="99" t="s">
        <v>378</v>
      </c>
      <c r="G94" s="100" t="s">
        <v>421</v>
      </c>
      <c r="H94" s="99"/>
      <c r="I94" s="101">
        <v>0</v>
      </c>
      <c r="J94" s="101">
        <v>0</v>
      </c>
      <c r="K94" s="101">
        <v>0</v>
      </c>
      <c r="L94" s="101">
        <v>0</v>
      </c>
      <c r="M94" s="101">
        <v>0</v>
      </c>
      <c r="N94" s="101">
        <v>0</v>
      </c>
      <c r="O94" s="101">
        <v>0</v>
      </c>
      <c r="P94" s="101">
        <v>0</v>
      </c>
      <c r="Q94" s="101">
        <v>0</v>
      </c>
      <c r="R94" s="101">
        <v>1200</v>
      </c>
      <c r="S94" s="101">
        <v>0</v>
      </c>
      <c r="T94" s="101">
        <v>0</v>
      </c>
      <c r="U94" s="101">
        <v>0</v>
      </c>
      <c r="V94" s="101">
        <v>2400</v>
      </c>
      <c r="W94" s="101">
        <v>0</v>
      </c>
      <c r="X94" s="101">
        <v>0</v>
      </c>
      <c r="Y94" s="101">
        <v>0</v>
      </c>
      <c r="Z94" s="101">
        <v>0</v>
      </c>
      <c r="AA94" s="101">
        <v>0</v>
      </c>
      <c r="AB94" s="101">
        <v>0</v>
      </c>
      <c r="AC94" s="101">
        <v>0</v>
      </c>
      <c r="AD94" s="101">
        <v>0</v>
      </c>
      <c r="AE94" s="101">
        <v>0</v>
      </c>
      <c r="AF94" s="101">
        <v>0</v>
      </c>
      <c r="AG94" s="101">
        <v>0</v>
      </c>
      <c r="AH94" s="101">
        <v>0</v>
      </c>
      <c r="AI94" s="101">
        <v>0</v>
      </c>
      <c r="AJ94" s="101">
        <v>0</v>
      </c>
      <c r="AK94" s="101">
        <v>0</v>
      </c>
      <c r="AL94" s="101">
        <v>0</v>
      </c>
      <c r="AM94" s="101">
        <v>0</v>
      </c>
      <c r="AN94" s="101">
        <v>0</v>
      </c>
      <c r="AO94" s="101">
        <v>0</v>
      </c>
      <c r="AP94" s="101">
        <v>0</v>
      </c>
      <c r="AQ94" s="101">
        <v>0</v>
      </c>
      <c r="AR94" s="101">
        <v>0</v>
      </c>
      <c r="AS94" s="101">
        <v>0</v>
      </c>
      <c r="AT94" s="101">
        <v>0</v>
      </c>
      <c r="AU94" s="101">
        <v>0</v>
      </c>
      <c r="AV94" s="101">
        <v>0</v>
      </c>
      <c r="AW94" s="101">
        <v>0</v>
      </c>
      <c r="AX94" s="101">
        <v>0</v>
      </c>
      <c r="AY94" s="101">
        <v>0</v>
      </c>
      <c r="AZ94" s="101">
        <v>1200</v>
      </c>
      <c r="BA94" s="101">
        <v>0</v>
      </c>
      <c r="BB94" s="101">
        <v>0</v>
      </c>
      <c r="BC94" s="101">
        <v>0</v>
      </c>
      <c r="BD94" s="101">
        <v>0</v>
      </c>
      <c r="BE94" s="101">
        <v>0</v>
      </c>
      <c r="BF94" s="101">
        <v>0</v>
      </c>
      <c r="BG94" s="101">
        <v>1200</v>
      </c>
      <c r="BH94" s="101">
        <v>0</v>
      </c>
      <c r="BI94" s="101">
        <v>0</v>
      </c>
      <c r="BJ94" s="101">
        <v>0</v>
      </c>
      <c r="BK94" s="101">
        <v>0</v>
      </c>
      <c r="BL94" s="101">
        <v>0</v>
      </c>
      <c r="BM94" s="101">
        <v>0</v>
      </c>
      <c r="BN94" s="101">
        <v>0</v>
      </c>
      <c r="BO94" s="101">
        <v>0</v>
      </c>
      <c r="BP94" s="101">
        <v>0</v>
      </c>
      <c r="BQ94" s="101">
        <v>0</v>
      </c>
    </row>
    <row r="95" spans="1:69">
      <c r="A95" s="150" t="s">
        <v>440</v>
      </c>
      <c r="B95" s="99"/>
      <c r="C95" s="99" t="s">
        <v>72</v>
      </c>
      <c r="D95" s="99" t="s">
        <v>369</v>
      </c>
      <c r="E95" s="99" t="s">
        <v>391</v>
      </c>
      <c r="F95" s="99" t="s">
        <v>394</v>
      </c>
      <c r="G95" s="100" t="s">
        <v>421</v>
      </c>
      <c r="H95" s="99"/>
      <c r="I95" s="101">
        <v>0</v>
      </c>
      <c r="J95" s="101">
        <v>0</v>
      </c>
      <c r="K95" s="101">
        <v>0</v>
      </c>
      <c r="L95" s="101">
        <v>300</v>
      </c>
      <c r="M95" s="101">
        <v>0</v>
      </c>
      <c r="N95" s="101">
        <v>0</v>
      </c>
      <c r="O95" s="101">
        <v>0</v>
      </c>
      <c r="P95" s="101">
        <v>0</v>
      </c>
      <c r="Q95" s="101">
        <v>0</v>
      </c>
      <c r="R95" s="101">
        <v>0</v>
      </c>
      <c r="S95" s="101">
        <v>300</v>
      </c>
      <c r="T95" s="101">
        <v>0</v>
      </c>
      <c r="U95" s="101">
        <v>0</v>
      </c>
      <c r="V95" s="101">
        <v>0</v>
      </c>
      <c r="W95" s="101">
        <v>0</v>
      </c>
      <c r="X95" s="101">
        <v>0</v>
      </c>
      <c r="Y95" s="101">
        <v>0</v>
      </c>
      <c r="Z95" s="101">
        <v>0</v>
      </c>
      <c r="AA95" s="101">
        <v>0</v>
      </c>
      <c r="AB95" s="101">
        <v>0</v>
      </c>
      <c r="AC95" s="101">
        <v>0</v>
      </c>
      <c r="AD95" s="101">
        <v>0</v>
      </c>
      <c r="AE95" s="101">
        <v>0</v>
      </c>
      <c r="AF95" s="101">
        <v>0</v>
      </c>
      <c r="AG95" s="101">
        <v>0</v>
      </c>
      <c r="AH95" s="101">
        <v>0</v>
      </c>
      <c r="AI95" s="101">
        <v>0</v>
      </c>
      <c r="AJ95" s="101">
        <v>0</v>
      </c>
      <c r="AK95" s="101">
        <v>0</v>
      </c>
      <c r="AL95" s="101">
        <v>0</v>
      </c>
      <c r="AM95" s="101">
        <v>0</v>
      </c>
      <c r="AN95" s="101">
        <v>0</v>
      </c>
      <c r="AO95" s="101">
        <v>0</v>
      </c>
      <c r="AP95" s="101">
        <v>0</v>
      </c>
      <c r="AQ95" s="101">
        <v>0</v>
      </c>
      <c r="AR95" s="101">
        <v>0</v>
      </c>
      <c r="AS95" s="101">
        <v>0</v>
      </c>
      <c r="AT95" s="101">
        <v>0</v>
      </c>
      <c r="AU95" s="101">
        <v>0</v>
      </c>
      <c r="AV95" s="101">
        <v>300</v>
      </c>
      <c r="AW95" s="101">
        <v>0</v>
      </c>
      <c r="AX95" s="101">
        <v>0</v>
      </c>
      <c r="AY95" s="101">
        <v>0</v>
      </c>
      <c r="AZ95" s="101">
        <v>300</v>
      </c>
      <c r="BA95" s="101">
        <v>0</v>
      </c>
      <c r="BB95" s="101">
        <v>0</v>
      </c>
      <c r="BC95" s="101">
        <v>0</v>
      </c>
      <c r="BD95" s="101">
        <v>0</v>
      </c>
      <c r="BE95" s="101">
        <v>0</v>
      </c>
      <c r="BF95" s="101">
        <v>0</v>
      </c>
      <c r="BG95" s="101">
        <v>300</v>
      </c>
      <c r="BH95" s="101">
        <v>0</v>
      </c>
      <c r="BI95" s="101">
        <v>0</v>
      </c>
      <c r="BJ95" s="101">
        <v>0</v>
      </c>
      <c r="BK95" s="101">
        <v>0</v>
      </c>
      <c r="BL95" s="101">
        <v>0</v>
      </c>
      <c r="BM95" s="101">
        <v>0</v>
      </c>
      <c r="BN95" s="101">
        <v>0</v>
      </c>
      <c r="BO95" s="101">
        <v>0</v>
      </c>
      <c r="BP95" s="101">
        <v>0</v>
      </c>
      <c r="BQ95" s="101">
        <v>0</v>
      </c>
    </row>
    <row r="96" spans="1:69">
      <c r="A96" s="150" t="s">
        <v>519</v>
      </c>
      <c r="B96" s="99"/>
      <c r="C96" s="99" t="s">
        <v>72</v>
      </c>
      <c r="D96" s="99" t="s">
        <v>369</v>
      </c>
      <c r="E96" s="99" t="s">
        <v>371</v>
      </c>
      <c r="F96" s="99" t="s">
        <v>371</v>
      </c>
      <c r="G96" s="100" t="s">
        <v>421</v>
      </c>
      <c r="H96" s="99"/>
      <c r="I96" s="101">
        <v>0</v>
      </c>
      <c r="J96" s="101">
        <v>0</v>
      </c>
      <c r="K96" s="101">
        <v>0</v>
      </c>
      <c r="L96" s="101">
        <v>0</v>
      </c>
      <c r="M96" s="101">
        <v>0</v>
      </c>
      <c r="N96" s="101">
        <v>0</v>
      </c>
      <c r="O96" s="101">
        <v>0</v>
      </c>
      <c r="P96" s="101">
        <v>0</v>
      </c>
      <c r="Q96" s="101">
        <v>0</v>
      </c>
      <c r="R96" s="101">
        <v>0</v>
      </c>
      <c r="S96" s="101">
        <v>0</v>
      </c>
      <c r="T96" s="101">
        <v>0</v>
      </c>
      <c r="U96" s="101">
        <v>0</v>
      </c>
      <c r="V96" s="101">
        <v>0</v>
      </c>
      <c r="W96" s="101">
        <v>0</v>
      </c>
      <c r="X96" s="101">
        <v>0</v>
      </c>
      <c r="Y96" s="101">
        <v>0</v>
      </c>
      <c r="Z96" s="101">
        <v>0</v>
      </c>
      <c r="AA96" s="101">
        <v>0</v>
      </c>
      <c r="AB96" s="101">
        <v>0</v>
      </c>
      <c r="AC96" s="101">
        <v>0</v>
      </c>
      <c r="AD96" s="101">
        <v>0</v>
      </c>
      <c r="AE96" s="101">
        <v>0</v>
      </c>
      <c r="AF96" s="101">
        <v>0</v>
      </c>
      <c r="AG96" s="101">
        <v>0</v>
      </c>
      <c r="AH96" s="101">
        <v>0</v>
      </c>
      <c r="AI96" s="101">
        <v>0</v>
      </c>
      <c r="AJ96" s="101">
        <v>0</v>
      </c>
      <c r="AK96" s="101">
        <v>0</v>
      </c>
      <c r="AL96" s="101">
        <v>0</v>
      </c>
      <c r="AM96" s="101">
        <v>0</v>
      </c>
      <c r="AN96" s="101">
        <v>0</v>
      </c>
      <c r="AO96" s="101">
        <v>0</v>
      </c>
      <c r="AP96" s="101">
        <v>0</v>
      </c>
      <c r="AQ96" s="101">
        <v>0</v>
      </c>
      <c r="AR96" s="101">
        <v>0</v>
      </c>
      <c r="AS96" s="101">
        <v>0</v>
      </c>
      <c r="AT96" s="101">
        <v>0</v>
      </c>
      <c r="AU96" s="101">
        <v>0</v>
      </c>
      <c r="AV96" s="101">
        <v>0</v>
      </c>
      <c r="AW96" s="101">
        <v>0</v>
      </c>
      <c r="AX96" s="101">
        <v>0</v>
      </c>
      <c r="AY96" s="101">
        <v>0</v>
      </c>
      <c r="AZ96" s="101">
        <v>0</v>
      </c>
      <c r="BA96" s="101">
        <v>0</v>
      </c>
      <c r="BB96" s="101">
        <v>0</v>
      </c>
      <c r="BC96" s="101">
        <v>0</v>
      </c>
      <c r="BD96" s="101">
        <v>0</v>
      </c>
      <c r="BE96" s="101">
        <v>0</v>
      </c>
      <c r="BF96" s="101">
        <v>0</v>
      </c>
      <c r="BG96" s="101">
        <v>0</v>
      </c>
      <c r="BH96" s="101">
        <v>0</v>
      </c>
      <c r="BI96" s="101">
        <v>0</v>
      </c>
      <c r="BJ96" s="101">
        <v>0</v>
      </c>
      <c r="BK96" s="101">
        <v>0</v>
      </c>
      <c r="BL96" s="101">
        <v>0</v>
      </c>
      <c r="BM96" s="101">
        <v>0</v>
      </c>
      <c r="BN96" s="101">
        <v>0</v>
      </c>
      <c r="BO96" s="101">
        <v>0</v>
      </c>
      <c r="BP96" s="101">
        <v>0</v>
      </c>
      <c r="BQ96" s="101">
        <v>0</v>
      </c>
    </row>
    <row r="97" spans="1:69">
      <c r="A97" s="150" t="s">
        <v>520</v>
      </c>
      <c r="B97" s="99"/>
      <c r="C97" s="99" t="s">
        <v>72</v>
      </c>
      <c r="D97" s="99" t="s">
        <v>44</v>
      </c>
      <c r="E97" s="99" t="s">
        <v>391</v>
      </c>
      <c r="F97" s="99" t="s">
        <v>392</v>
      </c>
      <c r="G97" s="100" t="s">
        <v>421</v>
      </c>
      <c r="H97" s="99"/>
      <c r="I97" s="101">
        <v>0</v>
      </c>
      <c r="J97" s="101">
        <v>0</v>
      </c>
      <c r="K97" s="101">
        <v>0</v>
      </c>
      <c r="L97" s="101">
        <v>0</v>
      </c>
      <c r="M97" s="101">
        <v>0</v>
      </c>
      <c r="N97" s="101">
        <v>0</v>
      </c>
      <c r="O97" s="101">
        <v>0</v>
      </c>
      <c r="P97" s="101">
        <v>0</v>
      </c>
      <c r="Q97" s="101">
        <v>0</v>
      </c>
      <c r="R97" s="101">
        <v>0</v>
      </c>
      <c r="S97" s="101">
        <v>0</v>
      </c>
      <c r="T97" s="101">
        <v>0</v>
      </c>
      <c r="U97" s="101">
        <v>0</v>
      </c>
      <c r="V97" s="101">
        <v>0</v>
      </c>
      <c r="W97" s="101">
        <v>0</v>
      </c>
      <c r="X97" s="101">
        <v>0</v>
      </c>
      <c r="Y97" s="101">
        <v>0</v>
      </c>
      <c r="Z97" s="101">
        <v>0</v>
      </c>
      <c r="AA97" s="101">
        <v>0</v>
      </c>
      <c r="AB97" s="101">
        <v>0</v>
      </c>
      <c r="AC97" s="101">
        <v>0</v>
      </c>
      <c r="AD97" s="101">
        <v>0</v>
      </c>
      <c r="AE97" s="101">
        <v>0</v>
      </c>
      <c r="AF97" s="101">
        <v>0</v>
      </c>
      <c r="AG97" s="101">
        <v>0</v>
      </c>
      <c r="AH97" s="101">
        <v>0</v>
      </c>
      <c r="AI97" s="101">
        <v>0</v>
      </c>
      <c r="AJ97" s="101">
        <v>0</v>
      </c>
      <c r="AK97" s="101">
        <v>0</v>
      </c>
      <c r="AL97" s="101">
        <v>0</v>
      </c>
      <c r="AM97" s="101">
        <v>0</v>
      </c>
      <c r="AN97" s="101">
        <v>0</v>
      </c>
      <c r="AO97" s="101">
        <v>0</v>
      </c>
      <c r="AP97" s="101">
        <v>0</v>
      </c>
      <c r="AQ97" s="101">
        <v>0</v>
      </c>
      <c r="AR97" s="101">
        <v>0</v>
      </c>
      <c r="AS97" s="101">
        <v>0</v>
      </c>
      <c r="AT97" s="101">
        <v>0</v>
      </c>
      <c r="AU97" s="101">
        <v>0</v>
      </c>
      <c r="AV97" s="101">
        <v>0</v>
      </c>
      <c r="AW97" s="101">
        <v>0</v>
      </c>
      <c r="AX97" s="101">
        <v>0</v>
      </c>
      <c r="AY97" s="101">
        <v>0</v>
      </c>
      <c r="AZ97" s="101">
        <v>0</v>
      </c>
      <c r="BA97" s="101">
        <v>0</v>
      </c>
      <c r="BB97" s="101">
        <v>0</v>
      </c>
      <c r="BC97" s="101">
        <v>910</v>
      </c>
      <c r="BD97" s="101">
        <v>0</v>
      </c>
      <c r="BE97" s="101">
        <v>0</v>
      </c>
      <c r="BF97" s="101">
        <v>0</v>
      </c>
      <c r="BG97" s="101">
        <v>0</v>
      </c>
      <c r="BH97" s="101">
        <v>0</v>
      </c>
      <c r="BI97" s="101">
        <v>0</v>
      </c>
      <c r="BJ97" s="101">
        <v>0</v>
      </c>
      <c r="BK97" s="101">
        <v>1500</v>
      </c>
      <c r="BL97" s="101">
        <v>0</v>
      </c>
      <c r="BM97" s="101">
        <v>0</v>
      </c>
      <c r="BN97" s="101">
        <v>0</v>
      </c>
      <c r="BO97" s="101">
        <v>0</v>
      </c>
      <c r="BP97" s="101">
        <v>0</v>
      </c>
      <c r="BQ97" s="101">
        <v>0</v>
      </c>
    </row>
    <row r="98" spans="1:69">
      <c r="A98" s="150" t="s">
        <v>521</v>
      </c>
      <c r="B98" s="99"/>
      <c r="C98" s="99" t="s">
        <v>72</v>
      </c>
      <c r="D98" s="99" t="s">
        <v>44</v>
      </c>
      <c r="E98" s="99" t="s">
        <v>391</v>
      </c>
      <c r="F98" s="99" t="s">
        <v>392</v>
      </c>
      <c r="G98" s="100" t="s">
        <v>421</v>
      </c>
      <c r="H98" s="99"/>
      <c r="I98" s="101">
        <v>0</v>
      </c>
      <c r="J98" s="101">
        <v>0</v>
      </c>
      <c r="K98" s="101">
        <v>0</v>
      </c>
      <c r="L98" s="101">
        <v>0</v>
      </c>
      <c r="M98" s="101">
        <v>0</v>
      </c>
      <c r="N98" s="101">
        <v>0</v>
      </c>
      <c r="O98" s="101">
        <v>0</v>
      </c>
      <c r="P98" s="101">
        <v>0</v>
      </c>
      <c r="Q98" s="101">
        <v>0</v>
      </c>
      <c r="R98" s="101">
        <v>0</v>
      </c>
      <c r="S98" s="101">
        <v>0</v>
      </c>
      <c r="T98" s="101">
        <v>0</v>
      </c>
      <c r="U98" s="101">
        <v>0</v>
      </c>
      <c r="V98" s="101">
        <v>0</v>
      </c>
      <c r="W98" s="101">
        <v>0</v>
      </c>
      <c r="X98" s="101">
        <v>0</v>
      </c>
      <c r="Y98" s="101">
        <v>0</v>
      </c>
      <c r="Z98" s="101">
        <v>0</v>
      </c>
      <c r="AA98" s="101">
        <v>0</v>
      </c>
      <c r="AB98" s="101">
        <v>0</v>
      </c>
      <c r="AC98" s="101">
        <v>0</v>
      </c>
      <c r="AD98" s="101">
        <v>0</v>
      </c>
      <c r="AE98" s="101">
        <v>0</v>
      </c>
      <c r="AF98" s="101">
        <v>0</v>
      </c>
      <c r="AG98" s="101">
        <v>0</v>
      </c>
      <c r="AH98" s="101">
        <v>0</v>
      </c>
      <c r="AI98" s="101">
        <v>0</v>
      </c>
      <c r="AJ98" s="101">
        <v>0</v>
      </c>
      <c r="AK98" s="101">
        <v>0</v>
      </c>
      <c r="AL98" s="101">
        <v>0</v>
      </c>
      <c r="AM98" s="101">
        <v>0</v>
      </c>
      <c r="AN98" s="101">
        <v>0</v>
      </c>
      <c r="AO98" s="101">
        <v>0</v>
      </c>
      <c r="AP98" s="101">
        <v>0</v>
      </c>
      <c r="AQ98" s="101">
        <v>0</v>
      </c>
      <c r="AR98" s="101">
        <v>0</v>
      </c>
      <c r="AS98" s="101">
        <v>0</v>
      </c>
      <c r="AT98" s="101">
        <v>0</v>
      </c>
      <c r="AU98" s="101">
        <v>0</v>
      </c>
      <c r="AV98" s="101">
        <v>0</v>
      </c>
      <c r="AW98" s="101">
        <v>0</v>
      </c>
      <c r="AX98" s="101">
        <v>0</v>
      </c>
      <c r="AY98" s="101">
        <v>0</v>
      </c>
      <c r="AZ98" s="101">
        <v>0</v>
      </c>
      <c r="BA98" s="101">
        <v>0</v>
      </c>
      <c r="BB98" s="101">
        <v>0</v>
      </c>
      <c r="BC98" s="101">
        <v>884.5</v>
      </c>
      <c r="BD98" s="101">
        <v>0</v>
      </c>
      <c r="BE98" s="101">
        <v>0</v>
      </c>
      <c r="BF98" s="101">
        <v>0</v>
      </c>
      <c r="BG98" s="101">
        <v>0</v>
      </c>
      <c r="BH98" s="101">
        <v>0</v>
      </c>
      <c r="BI98" s="101">
        <v>0</v>
      </c>
      <c r="BJ98" s="101">
        <v>0</v>
      </c>
      <c r="BK98" s="101">
        <v>0</v>
      </c>
      <c r="BL98" s="101">
        <v>1500</v>
      </c>
      <c r="BM98" s="101">
        <v>0</v>
      </c>
      <c r="BN98" s="101">
        <v>0</v>
      </c>
      <c r="BO98" s="101">
        <v>0</v>
      </c>
      <c r="BP98" s="101">
        <v>0</v>
      </c>
      <c r="BQ98" s="101">
        <v>0</v>
      </c>
    </row>
    <row r="99" spans="1:69">
      <c r="A99" s="150" t="s">
        <v>690</v>
      </c>
      <c r="B99" s="99"/>
      <c r="C99" s="99" t="s">
        <v>72</v>
      </c>
      <c r="D99" s="99" t="s">
        <v>369</v>
      </c>
      <c r="E99" s="99" t="s">
        <v>395</v>
      </c>
      <c r="F99" s="99" t="s">
        <v>396</v>
      </c>
      <c r="G99" s="100" t="s">
        <v>421</v>
      </c>
      <c r="H99" s="99"/>
      <c r="I99" s="101">
        <v>0</v>
      </c>
      <c r="J99" s="101">
        <v>0</v>
      </c>
      <c r="K99" s="101">
        <v>0</v>
      </c>
      <c r="L99" s="101">
        <v>0</v>
      </c>
      <c r="M99" s="101">
        <v>0</v>
      </c>
      <c r="N99" s="101">
        <v>0</v>
      </c>
      <c r="O99" s="101">
        <v>0</v>
      </c>
      <c r="P99" s="101">
        <v>0</v>
      </c>
      <c r="Q99" s="101">
        <v>0</v>
      </c>
      <c r="R99" s="101">
        <v>0</v>
      </c>
      <c r="S99" s="101">
        <v>0</v>
      </c>
      <c r="T99" s="101">
        <v>0</v>
      </c>
      <c r="U99" s="101">
        <v>0</v>
      </c>
      <c r="V99" s="101">
        <v>0</v>
      </c>
      <c r="W99" s="101">
        <v>0</v>
      </c>
      <c r="X99" s="101">
        <v>0</v>
      </c>
      <c r="Y99" s="101">
        <v>0</v>
      </c>
      <c r="Z99" s="101">
        <v>0</v>
      </c>
      <c r="AA99" s="101">
        <v>0</v>
      </c>
      <c r="AB99" s="101">
        <v>0</v>
      </c>
      <c r="AC99" s="101">
        <v>0</v>
      </c>
      <c r="AD99" s="101">
        <v>0</v>
      </c>
      <c r="AE99" s="101">
        <v>0</v>
      </c>
      <c r="AF99" s="101">
        <v>0</v>
      </c>
      <c r="AG99" s="101">
        <v>0</v>
      </c>
      <c r="AH99" s="101">
        <v>0</v>
      </c>
      <c r="AI99" s="101">
        <v>0</v>
      </c>
      <c r="AJ99" s="101">
        <v>0</v>
      </c>
      <c r="AK99" s="101">
        <v>0</v>
      </c>
      <c r="AL99" s="101">
        <v>0</v>
      </c>
      <c r="AM99" s="101">
        <v>0</v>
      </c>
      <c r="AN99" s="101">
        <v>0</v>
      </c>
      <c r="AO99" s="101">
        <v>0</v>
      </c>
      <c r="AP99" s="101">
        <v>0</v>
      </c>
      <c r="AQ99" s="101">
        <v>0</v>
      </c>
      <c r="AR99" s="101">
        <v>0</v>
      </c>
      <c r="AS99" s="101">
        <v>0</v>
      </c>
      <c r="AT99" s="101">
        <v>0</v>
      </c>
      <c r="AU99" s="101">
        <v>0</v>
      </c>
      <c r="AV99" s="101">
        <v>0</v>
      </c>
      <c r="AW99" s="101">
        <v>0</v>
      </c>
      <c r="AX99" s="101">
        <v>0</v>
      </c>
      <c r="AY99" s="101">
        <v>0</v>
      </c>
      <c r="AZ99" s="101">
        <v>0</v>
      </c>
      <c r="BA99" s="101">
        <v>0</v>
      </c>
      <c r="BB99" s="101">
        <v>0</v>
      </c>
      <c r="BC99" s="101">
        <v>0</v>
      </c>
      <c r="BD99" s="101">
        <v>0</v>
      </c>
      <c r="BE99" s="101">
        <v>0</v>
      </c>
      <c r="BF99" s="101">
        <v>0</v>
      </c>
      <c r="BG99" s="101">
        <v>0</v>
      </c>
      <c r="BH99" s="101">
        <v>0</v>
      </c>
      <c r="BI99" s="101">
        <v>0</v>
      </c>
      <c r="BJ99" s="101">
        <v>0</v>
      </c>
      <c r="BK99" s="101">
        <v>0</v>
      </c>
      <c r="BL99" s="101">
        <v>600</v>
      </c>
      <c r="BM99" s="101">
        <v>0</v>
      </c>
      <c r="BN99" s="101">
        <v>0</v>
      </c>
      <c r="BO99" s="101">
        <v>0</v>
      </c>
      <c r="BP99" s="101">
        <v>0</v>
      </c>
      <c r="BQ99" s="101">
        <v>0</v>
      </c>
    </row>
    <row r="100" spans="1:69">
      <c r="A100" s="150" t="s">
        <v>522</v>
      </c>
      <c r="B100" s="99"/>
      <c r="C100" s="99" t="s">
        <v>72</v>
      </c>
      <c r="D100" s="99" t="s">
        <v>370</v>
      </c>
      <c r="E100" s="99" t="s">
        <v>374</v>
      </c>
      <c r="F100" s="99" t="s">
        <v>411</v>
      </c>
      <c r="G100" s="100" t="s">
        <v>419</v>
      </c>
      <c r="H100" s="99"/>
      <c r="I100" s="101"/>
      <c r="J100" s="101">
        <v>0</v>
      </c>
      <c r="K100" s="101">
        <v>0</v>
      </c>
      <c r="L100" s="101">
        <v>0</v>
      </c>
      <c r="M100" s="101">
        <v>0</v>
      </c>
      <c r="N100" s="101">
        <v>0</v>
      </c>
      <c r="O100" s="101"/>
      <c r="P100" s="101">
        <v>0</v>
      </c>
      <c r="Q100" s="101">
        <v>0</v>
      </c>
      <c r="R100" s="101">
        <v>0</v>
      </c>
      <c r="S100" s="101">
        <v>0</v>
      </c>
      <c r="T100" s="101">
        <v>0</v>
      </c>
      <c r="U100" s="101">
        <v>0</v>
      </c>
      <c r="V100" s="101">
        <v>0</v>
      </c>
      <c r="W100" s="101">
        <v>0</v>
      </c>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v>874</v>
      </c>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row>
    <row r="101" spans="1:69">
      <c r="A101" s="150" t="s">
        <v>523</v>
      </c>
      <c r="B101" s="99"/>
      <c r="C101" s="99" t="s">
        <v>72</v>
      </c>
      <c r="D101" s="99" t="s">
        <v>370</v>
      </c>
      <c r="E101" s="99" t="s">
        <v>374</v>
      </c>
      <c r="F101" s="99" t="s">
        <v>411</v>
      </c>
      <c r="G101" s="100" t="s">
        <v>419</v>
      </c>
      <c r="H101" s="99"/>
      <c r="I101" s="101"/>
      <c r="J101" s="101">
        <v>0</v>
      </c>
      <c r="K101" s="101">
        <v>0</v>
      </c>
      <c r="L101" s="101">
        <v>0</v>
      </c>
      <c r="M101" s="101">
        <v>0</v>
      </c>
      <c r="N101" s="101">
        <v>0</v>
      </c>
      <c r="O101" s="101"/>
      <c r="P101" s="101">
        <v>0</v>
      </c>
      <c r="Q101" s="101">
        <v>0</v>
      </c>
      <c r="R101" s="101">
        <v>0</v>
      </c>
      <c r="S101" s="101">
        <v>0</v>
      </c>
      <c r="T101" s="101">
        <v>0</v>
      </c>
      <c r="U101" s="101">
        <v>0</v>
      </c>
      <c r="V101" s="101">
        <v>0</v>
      </c>
      <c r="W101" s="101">
        <v>0</v>
      </c>
      <c r="X101" s="101"/>
      <c r="Y101" s="101">
        <v>874</v>
      </c>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row>
    <row r="102" spans="1:69">
      <c r="A102" s="150" t="s">
        <v>524</v>
      </c>
      <c r="B102" s="99"/>
      <c r="C102" s="99" t="s">
        <v>72</v>
      </c>
      <c r="D102" s="99" t="s">
        <v>370</v>
      </c>
      <c r="E102" s="99" t="s">
        <v>403</v>
      </c>
      <c r="F102" s="99" t="s">
        <v>407</v>
      </c>
      <c r="G102" s="100" t="s">
        <v>419</v>
      </c>
      <c r="H102" s="99"/>
      <c r="I102" s="101"/>
      <c r="J102" s="101">
        <v>0</v>
      </c>
      <c r="K102" s="101">
        <v>0</v>
      </c>
      <c r="L102" s="101">
        <v>0</v>
      </c>
      <c r="M102" s="101">
        <v>0</v>
      </c>
      <c r="N102" s="101">
        <v>0</v>
      </c>
      <c r="O102" s="101"/>
      <c r="P102" s="101">
        <v>0</v>
      </c>
      <c r="Q102" s="101">
        <v>0</v>
      </c>
      <c r="R102" s="101">
        <v>0</v>
      </c>
      <c r="S102" s="101">
        <v>0</v>
      </c>
      <c r="T102" s="101">
        <v>0</v>
      </c>
      <c r="U102" s="101">
        <v>0</v>
      </c>
      <c r="V102" s="101">
        <v>0</v>
      </c>
      <c r="W102" s="101">
        <v>0</v>
      </c>
      <c r="X102" s="101">
        <v>0</v>
      </c>
      <c r="Y102" s="101">
        <v>0</v>
      </c>
      <c r="Z102" s="101">
        <v>276</v>
      </c>
      <c r="AA102" s="101">
        <v>0</v>
      </c>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v>1850</v>
      </c>
      <c r="AX102" s="101"/>
      <c r="AY102" s="101"/>
      <c r="AZ102" s="101">
        <v>1850</v>
      </c>
      <c r="BA102" s="101"/>
      <c r="BB102" s="101"/>
      <c r="BC102" s="101"/>
      <c r="BD102" s="101"/>
      <c r="BE102" s="101"/>
      <c r="BF102" s="101"/>
      <c r="BG102" s="101"/>
      <c r="BH102" s="101"/>
      <c r="BI102" s="101"/>
      <c r="BJ102" s="101"/>
      <c r="BK102" s="101"/>
      <c r="BL102" s="101"/>
      <c r="BM102" s="101"/>
      <c r="BN102" s="101"/>
      <c r="BO102" s="101"/>
      <c r="BP102" s="101"/>
      <c r="BQ102" s="101"/>
    </row>
    <row r="103" spans="1:69">
      <c r="A103" s="150" t="s">
        <v>525</v>
      </c>
      <c r="B103" s="99"/>
      <c r="C103" s="99" t="s">
        <v>72</v>
      </c>
      <c r="D103" s="99" t="s">
        <v>370</v>
      </c>
      <c r="E103" s="99" t="s">
        <v>403</v>
      </c>
      <c r="F103" s="99" t="s">
        <v>407</v>
      </c>
      <c r="G103" s="100" t="s">
        <v>419</v>
      </c>
      <c r="H103" s="99"/>
      <c r="I103" s="101"/>
      <c r="J103" s="101">
        <v>0</v>
      </c>
      <c r="K103" s="101">
        <v>0</v>
      </c>
      <c r="L103" s="101">
        <v>0</v>
      </c>
      <c r="M103" s="101">
        <v>275.60000000000008</v>
      </c>
      <c r="N103" s="101">
        <v>0</v>
      </c>
      <c r="O103" s="101"/>
      <c r="P103" s="101">
        <v>0</v>
      </c>
      <c r="Q103" s="101">
        <v>0</v>
      </c>
      <c r="R103" s="101">
        <v>0</v>
      </c>
      <c r="S103" s="101">
        <v>0</v>
      </c>
      <c r="T103" s="101">
        <v>0</v>
      </c>
      <c r="U103" s="101">
        <v>0</v>
      </c>
      <c r="V103" s="101">
        <v>0</v>
      </c>
      <c r="W103" s="101">
        <v>0</v>
      </c>
      <c r="X103" s="101">
        <v>0</v>
      </c>
      <c r="Y103" s="101">
        <v>0</v>
      </c>
      <c r="Z103" s="101">
        <v>0</v>
      </c>
      <c r="AA103" s="101">
        <v>0</v>
      </c>
      <c r="AB103" s="101">
        <v>1850</v>
      </c>
      <c r="AC103" s="101"/>
      <c r="AD103" s="101"/>
      <c r="AE103" s="101"/>
      <c r="AF103" s="101"/>
      <c r="AG103" s="101"/>
      <c r="AH103" s="101"/>
      <c r="AI103" s="101"/>
      <c r="AJ103" s="101"/>
      <c r="AK103" s="101"/>
      <c r="AL103" s="101"/>
      <c r="AM103" s="101"/>
      <c r="AN103" s="101"/>
      <c r="AO103" s="101"/>
      <c r="AP103" s="101">
        <v>1850</v>
      </c>
      <c r="AQ103" s="101"/>
      <c r="AR103" s="101"/>
      <c r="AS103" s="101"/>
      <c r="AT103" s="101"/>
      <c r="AU103" s="101"/>
      <c r="AV103" s="101"/>
      <c r="AW103" s="101"/>
      <c r="AX103" s="101"/>
      <c r="AY103" s="101"/>
      <c r="AZ103" s="101"/>
      <c r="BA103" s="101"/>
      <c r="BB103" s="101">
        <v>1850</v>
      </c>
      <c r="BC103" s="101">
        <v>1850</v>
      </c>
      <c r="BD103" s="101"/>
      <c r="BE103" s="101"/>
      <c r="BF103" s="101"/>
      <c r="BG103" s="101"/>
      <c r="BH103" s="101"/>
      <c r="BI103" s="101"/>
      <c r="BJ103" s="101"/>
      <c r="BK103" s="101"/>
      <c r="BL103" s="101"/>
      <c r="BM103" s="101"/>
      <c r="BN103" s="101"/>
      <c r="BO103" s="101"/>
      <c r="BP103" s="101"/>
      <c r="BQ103" s="101"/>
    </row>
    <row r="104" spans="1:69">
      <c r="A104" s="150" t="s">
        <v>526</v>
      </c>
      <c r="B104" s="99"/>
      <c r="C104" s="99" t="s">
        <v>72</v>
      </c>
      <c r="D104" s="99" t="s">
        <v>370</v>
      </c>
      <c r="E104" s="99" t="s">
        <v>403</v>
      </c>
      <c r="F104" s="99" t="s">
        <v>407</v>
      </c>
      <c r="G104" s="100" t="s">
        <v>419</v>
      </c>
      <c r="H104" s="99"/>
      <c r="I104" s="101"/>
      <c r="J104" s="101">
        <v>0</v>
      </c>
      <c r="K104" s="101">
        <v>390.8</v>
      </c>
      <c r="L104" s="101">
        <v>0</v>
      </c>
      <c r="M104" s="101">
        <v>0</v>
      </c>
      <c r="N104" s="101">
        <v>275.60000000000008</v>
      </c>
      <c r="O104" s="101"/>
      <c r="P104" s="101">
        <v>0</v>
      </c>
      <c r="Q104" s="101">
        <v>0</v>
      </c>
      <c r="R104" s="101">
        <v>0</v>
      </c>
      <c r="S104" s="101">
        <v>0</v>
      </c>
      <c r="T104" s="101">
        <v>0</v>
      </c>
      <c r="U104" s="101">
        <v>0</v>
      </c>
      <c r="V104" s="101">
        <v>0</v>
      </c>
      <c r="W104" s="101">
        <v>0</v>
      </c>
      <c r="X104" s="101">
        <v>0</v>
      </c>
      <c r="Y104" s="101">
        <v>0</v>
      </c>
      <c r="Z104" s="101">
        <v>0</v>
      </c>
      <c r="AA104" s="101">
        <v>0</v>
      </c>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v>1850</v>
      </c>
      <c r="AW104" s="101"/>
      <c r="AX104" s="101"/>
      <c r="AY104" s="101"/>
      <c r="AZ104" s="101"/>
      <c r="BA104" s="101">
        <v>1850</v>
      </c>
      <c r="BB104" s="101"/>
      <c r="BC104" s="101"/>
      <c r="BD104" s="101"/>
      <c r="BE104" s="101"/>
      <c r="BF104" s="101"/>
      <c r="BG104" s="101"/>
      <c r="BH104" s="101"/>
      <c r="BI104" s="101"/>
      <c r="BJ104" s="101"/>
      <c r="BK104" s="101"/>
      <c r="BL104" s="101"/>
      <c r="BM104" s="101"/>
      <c r="BN104" s="101"/>
      <c r="BO104" s="101"/>
      <c r="BP104" s="101"/>
      <c r="BQ104" s="101"/>
    </row>
    <row r="105" spans="1:69">
      <c r="A105" s="150" t="s">
        <v>527</v>
      </c>
      <c r="B105" s="99"/>
      <c r="C105" s="99" t="s">
        <v>72</v>
      </c>
      <c r="D105" s="99" t="s">
        <v>370</v>
      </c>
      <c r="E105" s="99" t="s">
        <v>403</v>
      </c>
      <c r="F105" s="99" t="s">
        <v>407</v>
      </c>
      <c r="G105" s="100" t="s">
        <v>419</v>
      </c>
      <c r="H105" s="99"/>
      <c r="I105" s="101"/>
      <c r="J105" s="101">
        <v>0</v>
      </c>
      <c r="K105" s="101">
        <v>0</v>
      </c>
      <c r="L105" s="101">
        <v>0</v>
      </c>
      <c r="M105" s="101">
        <v>0</v>
      </c>
      <c r="N105" s="101">
        <v>0</v>
      </c>
      <c r="O105" s="101"/>
      <c r="P105" s="101">
        <v>0</v>
      </c>
      <c r="Q105" s="101">
        <v>0</v>
      </c>
      <c r="R105" s="101">
        <v>0</v>
      </c>
      <c r="S105" s="101">
        <v>0</v>
      </c>
      <c r="T105" s="101">
        <v>0</v>
      </c>
      <c r="U105" s="101">
        <v>0</v>
      </c>
      <c r="V105" s="101">
        <v>0</v>
      </c>
      <c r="W105" s="101">
        <v>0</v>
      </c>
      <c r="X105" s="101">
        <v>0</v>
      </c>
      <c r="Y105" s="101">
        <v>0</v>
      </c>
      <c r="Z105" s="101">
        <v>0</v>
      </c>
      <c r="AA105" s="101">
        <v>276</v>
      </c>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v>1850</v>
      </c>
      <c r="BE105" s="101"/>
      <c r="BF105" s="101"/>
      <c r="BG105" s="101"/>
      <c r="BH105" s="101"/>
      <c r="BI105" s="101"/>
      <c r="BJ105" s="101"/>
      <c r="BK105" s="101"/>
      <c r="BL105" s="101"/>
      <c r="BM105" s="101"/>
      <c r="BN105" s="101"/>
      <c r="BO105" s="101"/>
      <c r="BP105" s="101"/>
      <c r="BQ105" s="101"/>
    </row>
    <row r="106" spans="1:69">
      <c r="A106" s="150" t="s">
        <v>237</v>
      </c>
      <c r="B106" s="99"/>
      <c r="C106" s="99" t="s">
        <v>77</v>
      </c>
      <c r="D106" s="99" t="s">
        <v>370</v>
      </c>
      <c r="E106" s="99" t="s">
        <v>403</v>
      </c>
      <c r="F106" s="99" t="s">
        <v>407</v>
      </c>
      <c r="G106" s="100" t="s">
        <v>419</v>
      </c>
      <c r="H106" s="99"/>
      <c r="I106" s="101"/>
      <c r="J106" s="101">
        <v>0</v>
      </c>
      <c r="K106" s="101">
        <v>0</v>
      </c>
      <c r="L106" s="101">
        <v>768</v>
      </c>
      <c r="M106" s="101">
        <v>0</v>
      </c>
      <c r="N106" s="101">
        <v>0</v>
      </c>
      <c r="O106" s="101"/>
      <c r="P106" s="101">
        <v>0</v>
      </c>
      <c r="Q106" s="101">
        <v>0</v>
      </c>
      <c r="R106" s="101">
        <v>0</v>
      </c>
      <c r="S106" s="101">
        <v>0</v>
      </c>
      <c r="T106" s="101">
        <v>0</v>
      </c>
      <c r="U106" s="101">
        <v>0</v>
      </c>
      <c r="V106" s="101">
        <v>0</v>
      </c>
      <c r="W106" s="101">
        <v>0</v>
      </c>
      <c r="X106" s="101">
        <v>0</v>
      </c>
      <c r="Y106" s="101">
        <v>0</v>
      </c>
      <c r="Z106" s="101">
        <v>0</v>
      </c>
      <c r="AA106" s="101">
        <v>0</v>
      </c>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row>
    <row r="107" spans="1:69">
      <c r="A107" s="150" t="s">
        <v>238</v>
      </c>
      <c r="B107" s="99"/>
      <c r="C107" s="99" t="s">
        <v>77</v>
      </c>
      <c r="D107" s="99" t="s">
        <v>370</v>
      </c>
      <c r="E107" s="99" t="s">
        <v>403</v>
      </c>
      <c r="F107" s="99" t="s">
        <v>407</v>
      </c>
      <c r="G107" s="100" t="s">
        <v>419</v>
      </c>
      <c r="H107" s="99"/>
      <c r="I107" s="101"/>
      <c r="J107" s="101">
        <v>0</v>
      </c>
      <c r="K107" s="101">
        <v>691.2</v>
      </c>
      <c r="L107" s="101">
        <v>0</v>
      </c>
      <c r="M107" s="101">
        <v>0</v>
      </c>
      <c r="N107" s="101">
        <v>0</v>
      </c>
      <c r="O107" s="101"/>
      <c r="P107" s="101">
        <v>0</v>
      </c>
      <c r="Q107" s="101">
        <v>0</v>
      </c>
      <c r="R107" s="101">
        <v>0</v>
      </c>
      <c r="S107" s="101">
        <v>0</v>
      </c>
      <c r="T107" s="101">
        <v>0</v>
      </c>
      <c r="U107" s="101">
        <v>0</v>
      </c>
      <c r="V107" s="101">
        <v>0</v>
      </c>
      <c r="W107" s="101">
        <v>0</v>
      </c>
      <c r="X107" s="101">
        <v>0</v>
      </c>
      <c r="Y107" s="101">
        <v>0</v>
      </c>
      <c r="Z107" s="101">
        <v>0</v>
      </c>
      <c r="AA107" s="101">
        <v>0</v>
      </c>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row>
    <row r="108" spans="1:69">
      <c r="A108" s="150" t="s">
        <v>239</v>
      </c>
      <c r="B108" s="99"/>
      <c r="C108" s="99" t="s">
        <v>77</v>
      </c>
      <c r="D108" s="99" t="s">
        <v>370</v>
      </c>
      <c r="E108" s="99" t="s">
        <v>403</v>
      </c>
      <c r="F108" s="99" t="s">
        <v>407</v>
      </c>
      <c r="G108" s="100" t="s">
        <v>419</v>
      </c>
      <c r="H108" s="99"/>
      <c r="I108" s="101"/>
      <c r="J108" s="101">
        <v>0</v>
      </c>
      <c r="K108" s="101">
        <v>0</v>
      </c>
      <c r="L108" s="101">
        <v>0</v>
      </c>
      <c r="M108" s="101">
        <v>0</v>
      </c>
      <c r="N108" s="101">
        <v>0</v>
      </c>
      <c r="O108" s="101"/>
      <c r="P108" s="101">
        <v>0</v>
      </c>
      <c r="Q108" s="101">
        <v>0</v>
      </c>
      <c r="R108" s="101">
        <v>0</v>
      </c>
      <c r="S108" s="101">
        <v>0</v>
      </c>
      <c r="T108" s="101">
        <v>0</v>
      </c>
      <c r="U108" s="101">
        <v>0</v>
      </c>
      <c r="V108" s="101">
        <v>0</v>
      </c>
      <c r="W108" s="101">
        <v>0</v>
      </c>
      <c r="X108" s="101">
        <v>0</v>
      </c>
      <c r="Y108" s="101">
        <v>0</v>
      </c>
      <c r="Z108" s="101">
        <v>0</v>
      </c>
      <c r="AA108" s="101">
        <v>0</v>
      </c>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row>
    <row r="109" spans="1:69">
      <c r="A109" s="150" t="s">
        <v>97</v>
      </c>
      <c r="B109" s="99"/>
      <c r="C109" s="99" t="s">
        <v>77</v>
      </c>
      <c r="D109" s="99" t="s">
        <v>370</v>
      </c>
      <c r="E109" s="99" t="s">
        <v>403</v>
      </c>
      <c r="F109" s="99" t="s">
        <v>407</v>
      </c>
      <c r="G109" s="100" t="s">
        <v>419</v>
      </c>
      <c r="H109" s="99"/>
      <c r="I109" s="101"/>
      <c r="J109" s="101">
        <v>0</v>
      </c>
      <c r="K109" s="101">
        <v>0</v>
      </c>
      <c r="L109" s="101">
        <v>0</v>
      </c>
      <c r="M109" s="101">
        <v>0</v>
      </c>
      <c r="N109" s="101">
        <v>0</v>
      </c>
      <c r="O109" s="101"/>
      <c r="P109" s="101">
        <v>0</v>
      </c>
      <c r="Q109" s="101">
        <v>0</v>
      </c>
      <c r="R109" s="101">
        <v>0</v>
      </c>
      <c r="S109" s="101">
        <v>0</v>
      </c>
      <c r="T109" s="101">
        <v>0</v>
      </c>
      <c r="U109" s="101">
        <v>0</v>
      </c>
      <c r="V109" s="101">
        <v>0</v>
      </c>
      <c r="W109" s="101">
        <v>0</v>
      </c>
      <c r="X109" s="101">
        <v>0</v>
      </c>
      <c r="Y109" s="101">
        <v>0</v>
      </c>
      <c r="Z109" s="101">
        <v>0</v>
      </c>
      <c r="AA109" s="101">
        <v>0</v>
      </c>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c r="BH109" s="101"/>
      <c r="BI109" s="101"/>
      <c r="BJ109" s="101"/>
      <c r="BK109" s="101"/>
      <c r="BL109" s="101"/>
      <c r="BM109" s="101"/>
      <c r="BN109" s="101"/>
      <c r="BO109" s="101"/>
      <c r="BP109" s="101"/>
      <c r="BQ109" s="101"/>
    </row>
    <row r="110" spans="1:69">
      <c r="A110" s="150" t="s">
        <v>96</v>
      </c>
      <c r="B110" s="99"/>
      <c r="C110" s="99" t="s">
        <v>77</v>
      </c>
      <c r="D110" s="99" t="s">
        <v>370</v>
      </c>
      <c r="E110" s="99" t="s">
        <v>403</v>
      </c>
      <c r="F110" s="99" t="s">
        <v>407</v>
      </c>
      <c r="G110" s="100" t="s">
        <v>419</v>
      </c>
      <c r="H110" s="99"/>
      <c r="I110" s="101"/>
      <c r="J110" s="101">
        <v>0</v>
      </c>
      <c r="K110" s="101">
        <v>0</v>
      </c>
      <c r="L110" s="101">
        <v>1152</v>
      </c>
      <c r="M110" s="101">
        <v>0</v>
      </c>
      <c r="N110" s="101">
        <v>0</v>
      </c>
      <c r="O110" s="101"/>
      <c r="P110" s="101">
        <v>0</v>
      </c>
      <c r="Q110" s="101">
        <v>0</v>
      </c>
      <c r="R110" s="101">
        <v>0</v>
      </c>
      <c r="S110" s="101">
        <v>0</v>
      </c>
      <c r="T110" s="101">
        <v>0</v>
      </c>
      <c r="U110" s="101">
        <v>0</v>
      </c>
      <c r="V110" s="101">
        <v>0</v>
      </c>
      <c r="W110" s="101">
        <v>0</v>
      </c>
      <c r="X110" s="101">
        <v>0</v>
      </c>
      <c r="Y110" s="101">
        <v>0</v>
      </c>
      <c r="Z110" s="101">
        <v>0</v>
      </c>
      <c r="AA110" s="101">
        <v>0</v>
      </c>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row>
    <row r="111" spans="1:69">
      <c r="A111" s="150" t="s">
        <v>227</v>
      </c>
      <c r="B111" s="99"/>
      <c r="C111" s="99" t="s">
        <v>77</v>
      </c>
      <c r="D111" s="99" t="s">
        <v>370</v>
      </c>
      <c r="E111" s="99" t="s">
        <v>403</v>
      </c>
      <c r="F111" s="99" t="s">
        <v>407</v>
      </c>
      <c r="G111" s="100" t="s">
        <v>419</v>
      </c>
      <c r="H111" s="99"/>
      <c r="I111" s="101"/>
      <c r="J111" s="101">
        <v>0</v>
      </c>
      <c r="K111" s="101">
        <v>768</v>
      </c>
      <c r="L111" s="101">
        <v>0</v>
      </c>
      <c r="M111" s="101">
        <v>0</v>
      </c>
      <c r="N111" s="101">
        <v>0</v>
      </c>
      <c r="O111" s="101"/>
      <c r="P111" s="101">
        <v>0</v>
      </c>
      <c r="Q111" s="101">
        <v>0</v>
      </c>
      <c r="R111" s="101">
        <v>0</v>
      </c>
      <c r="S111" s="101">
        <v>0</v>
      </c>
      <c r="T111" s="101">
        <v>0</v>
      </c>
      <c r="U111" s="101">
        <v>0</v>
      </c>
      <c r="V111" s="101">
        <v>0</v>
      </c>
      <c r="W111" s="101">
        <v>0</v>
      </c>
      <c r="X111" s="101">
        <v>0</v>
      </c>
      <c r="Y111" s="101">
        <v>0</v>
      </c>
      <c r="Z111" s="101">
        <v>0</v>
      </c>
      <c r="AA111" s="101">
        <v>0</v>
      </c>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row>
    <row r="112" spans="1:69">
      <c r="A112" s="150" t="s">
        <v>228</v>
      </c>
      <c r="B112" s="99"/>
      <c r="C112" s="99" t="s">
        <v>77</v>
      </c>
      <c r="D112" s="99" t="s">
        <v>370</v>
      </c>
      <c r="E112" s="99" t="s">
        <v>403</v>
      </c>
      <c r="F112" s="99" t="s">
        <v>407</v>
      </c>
      <c r="G112" s="100" t="s">
        <v>419</v>
      </c>
      <c r="H112" s="99"/>
      <c r="I112" s="101"/>
      <c r="J112" s="101">
        <v>0</v>
      </c>
      <c r="K112" s="101">
        <v>0</v>
      </c>
      <c r="L112" s="101">
        <v>0</v>
      </c>
      <c r="M112" s="101">
        <v>0</v>
      </c>
      <c r="N112" s="101">
        <v>0</v>
      </c>
      <c r="O112" s="101"/>
      <c r="P112" s="101">
        <v>0</v>
      </c>
      <c r="Q112" s="101">
        <v>0</v>
      </c>
      <c r="R112" s="101">
        <v>0</v>
      </c>
      <c r="S112" s="101">
        <v>0</v>
      </c>
      <c r="T112" s="101">
        <v>0</v>
      </c>
      <c r="U112" s="101">
        <v>0</v>
      </c>
      <c r="V112" s="101">
        <v>0</v>
      </c>
      <c r="W112" s="101">
        <v>0</v>
      </c>
      <c r="X112" s="101">
        <v>0</v>
      </c>
      <c r="Y112" s="101">
        <v>0</v>
      </c>
      <c r="Z112" s="101">
        <v>0</v>
      </c>
      <c r="AA112" s="101">
        <v>0</v>
      </c>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row>
    <row r="113" spans="1:69">
      <c r="A113" s="150" t="s">
        <v>240</v>
      </c>
      <c r="B113" s="99"/>
      <c r="C113" s="99" t="s">
        <v>77</v>
      </c>
      <c r="D113" s="99" t="s">
        <v>370</v>
      </c>
      <c r="E113" s="99" t="s">
        <v>403</v>
      </c>
      <c r="F113" s="99" t="s">
        <v>407</v>
      </c>
      <c r="G113" s="100" t="s">
        <v>419</v>
      </c>
      <c r="H113" s="99"/>
      <c r="I113" s="101"/>
      <c r="J113" s="101">
        <v>0</v>
      </c>
      <c r="K113" s="101">
        <v>0</v>
      </c>
      <c r="L113" s="101">
        <v>0</v>
      </c>
      <c r="M113" s="101">
        <v>0</v>
      </c>
      <c r="N113" s="101">
        <v>0</v>
      </c>
      <c r="O113" s="101"/>
      <c r="P113" s="101">
        <v>0</v>
      </c>
      <c r="Q113" s="101">
        <v>0</v>
      </c>
      <c r="R113" s="101">
        <v>0</v>
      </c>
      <c r="S113" s="101">
        <v>0</v>
      </c>
      <c r="T113" s="101">
        <v>0</v>
      </c>
      <c r="U113" s="101">
        <v>0</v>
      </c>
      <c r="V113" s="101">
        <v>0</v>
      </c>
      <c r="W113" s="101">
        <v>0</v>
      </c>
      <c r="X113" s="101">
        <v>0</v>
      </c>
      <c r="Y113" s="101">
        <v>0</v>
      </c>
      <c r="Z113" s="101">
        <v>1574.4</v>
      </c>
      <c r="AA113" s="101">
        <v>0</v>
      </c>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c r="BH113" s="101"/>
      <c r="BI113" s="101"/>
      <c r="BJ113" s="101"/>
      <c r="BK113" s="101"/>
      <c r="BL113" s="101"/>
      <c r="BM113" s="101"/>
      <c r="BN113" s="101"/>
      <c r="BO113" s="101"/>
      <c r="BP113" s="101"/>
      <c r="BQ113" s="101"/>
    </row>
    <row r="114" spans="1:69">
      <c r="A114" s="150" t="s">
        <v>241</v>
      </c>
      <c r="B114" s="99"/>
      <c r="C114" s="99" t="s">
        <v>77</v>
      </c>
      <c r="D114" s="99" t="s">
        <v>370</v>
      </c>
      <c r="E114" s="99" t="s">
        <v>403</v>
      </c>
      <c r="F114" s="99" t="s">
        <v>407</v>
      </c>
      <c r="G114" s="100" t="s">
        <v>419</v>
      </c>
      <c r="H114" s="99"/>
      <c r="I114" s="101"/>
      <c r="J114" s="101">
        <v>0</v>
      </c>
      <c r="K114" s="101">
        <v>0</v>
      </c>
      <c r="L114" s="101">
        <v>0</v>
      </c>
      <c r="M114" s="101">
        <v>1574.4</v>
      </c>
      <c r="N114" s="101">
        <v>0</v>
      </c>
      <c r="O114" s="101"/>
      <c r="P114" s="101">
        <v>0</v>
      </c>
      <c r="Q114" s="101">
        <v>0</v>
      </c>
      <c r="R114" s="101">
        <v>0</v>
      </c>
      <c r="S114" s="101">
        <v>0</v>
      </c>
      <c r="T114" s="101">
        <v>0</v>
      </c>
      <c r="U114" s="101">
        <v>0</v>
      </c>
      <c r="V114" s="101">
        <v>0</v>
      </c>
      <c r="W114" s="101">
        <v>0</v>
      </c>
      <c r="X114" s="101">
        <v>0</v>
      </c>
      <c r="Y114" s="101">
        <v>0</v>
      </c>
      <c r="Z114" s="101">
        <v>0</v>
      </c>
      <c r="AA114" s="101">
        <v>0</v>
      </c>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c r="BL114" s="101"/>
      <c r="BM114" s="101"/>
      <c r="BN114" s="101"/>
      <c r="BO114" s="101"/>
      <c r="BP114" s="101"/>
      <c r="BQ114" s="101"/>
    </row>
    <row r="115" spans="1:69">
      <c r="A115" s="150" t="s">
        <v>242</v>
      </c>
      <c r="B115" s="99"/>
      <c r="C115" s="99" t="s">
        <v>77</v>
      </c>
      <c r="D115" s="99" t="s">
        <v>370</v>
      </c>
      <c r="E115" s="99" t="s">
        <v>403</v>
      </c>
      <c r="F115" s="99" t="s">
        <v>407</v>
      </c>
      <c r="G115" s="100" t="s">
        <v>419</v>
      </c>
      <c r="H115" s="99"/>
      <c r="I115" s="101"/>
      <c r="J115" s="101">
        <v>0</v>
      </c>
      <c r="K115" s="101">
        <v>0</v>
      </c>
      <c r="L115" s="101">
        <v>0</v>
      </c>
      <c r="M115" s="101">
        <v>0</v>
      </c>
      <c r="N115" s="101">
        <v>1574.4</v>
      </c>
      <c r="O115" s="101"/>
      <c r="P115" s="101">
        <v>0</v>
      </c>
      <c r="Q115" s="101">
        <v>0</v>
      </c>
      <c r="R115" s="101">
        <v>0</v>
      </c>
      <c r="S115" s="101">
        <v>0</v>
      </c>
      <c r="T115" s="101">
        <v>0</v>
      </c>
      <c r="U115" s="101">
        <v>0</v>
      </c>
      <c r="V115" s="101">
        <v>0</v>
      </c>
      <c r="W115" s="101">
        <v>0</v>
      </c>
      <c r="X115" s="101">
        <v>0</v>
      </c>
      <c r="Y115" s="101">
        <v>0</v>
      </c>
      <c r="Z115" s="101"/>
      <c r="AA115" s="101">
        <v>0</v>
      </c>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1"/>
      <c r="BE115" s="101"/>
      <c r="BF115" s="101"/>
      <c r="BG115" s="101"/>
      <c r="BH115" s="101"/>
      <c r="BI115" s="101"/>
      <c r="BJ115" s="101"/>
      <c r="BK115" s="101"/>
      <c r="BL115" s="101"/>
      <c r="BM115" s="101"/>
      <c r="BN115" s="101"/>
      <c r="BO115" s="101"/>
      <c r="BP115" s="101"/>
      <c r="BQ115" s="101"/>
    </row>
    <row r="116" spans="1:69">
      <c r="A116" s="150" t="s">
        <v>243</v>
      </c>
      <c r="B116" s="99"/>
      <c r="C116" s="99" t="s">
        <v>77</v>
      </c>
      <c r="D116" s="99" t="s">
        <v>370</v>
      </c>
      <c r="E116" s="99" t="s">
        <v>403</v>
      </c>
      <c r="F116" s="99" t="s">
        <v>407</v>
      </c>
      <c r="G116" s="100" t="s">
        <v>419</v>
      </c>
      <c r="H116" s="99"/>
      <c r="I116" s="101"/>
      <c r="J116" s="101">
        <v>0</v>
      </c>
      <c r="K116" s="101">
        <v>0</v>
      </c>
      <c r="L116" s="101">
        <v>0</v>
      </c>
      <c r="M116" s="101">
        <v>0</v>
      </c>
      <c r="N116" s="101">
        <v>0</v>
      </c>
      <c r="O116" s="101"/>
      <c r="P116" s="101">
        <v>0</v>
      </c>
      <c r="Q116" s="101">
        <v>0</v>
      </c>
      <c r="R116" s="101">
        <v>0</v>
      </c>
      <c r="S116" s="101">
        <v>0</v>
      </c>
      <c r="T116" s="101">
        <v>0</v>
      </c>
      <c r="U116" s="101">
        <v>0</v>
      </c>
      <c r="V116" s="101">
        <v>0</v>
      </c>
      <c r="W116" s="101">
        <v>0</v>
      </c>
      <c r="X116" s="101">
        <v>0</v>
      </c>
      <c r="Y116" s="101">
        <v>0</v>
      </c>
      <c r="Z116" s="101">
        <v>0</v>
      </c>
      <c r="AA116" s="101">
        <v>1574.4</v>
      </c>
      <c r="AB116" s="101"/>
      <c r="AC116" s="101"/>
      <c r="AD116" s="101"/>
      <c r="AE116" s="101"/>
      <c r="AF116" s="101"/>
      <c r="AG116" s="101"/>
      <c r="AH116" s="101"/>
      <c r="AI116" s="101"/>
      <c r="AJ116" s="101"/>
      <c r="AK116" s="101"/>
      <c r="AL116" s="101"/>
      <c r="AM116" s="101"/>
      <c r="AN116" s="101"/>
      <c r="AO116" s="101"/>
      <c r="AP116" s="101"/>
      <c r="AQ116" s="101"/>
      <c r="AR116" s="101"/>
      <c r="AS116" s="101"/>
      <c r="AT116" s="101"/>
      <c r="AU116" s="101"/>
      <c r="AV116" s="101"/>
      <c r="AW116" s="101"/>
      <c r="AX116" s="101"/>
      <c r="AY116" s="101"/>
      <c r="AZ116" s="101"/>
      <c r="BA116" s="101"/>
      <c r="BB116" s="101"/>
      <c r="BC116" s="101"/>
      <c r="BD116" s="101"/>
      <c r="BE116" s="101"/>
      <c r="BF116" s="101"/>
      <c r="BG116" s="101"/>
      <c r="BH116" s="101"/>
      <c r="BI116" s="101"/>
      <c r="BJ116" s="101"/>
      <c r="BK116" s="101"/>
      <c r="BL116" s="101"/>
      <c r="BM116" s="101"/>
      <c r="BN116" s="101"/>
      <c r="BO116" s="101"/>
      <c r="BP116" s="101"/>
      <c r="BQ116" s="101"/>
    </row>
    <row r="117" spans="1:69">
      <c r="A117" s="150" t="s">
        <v>713</v>
      </c>
      <c r="B117" s="99"/>
      <c r="C117" s="99" t="s">
        <v>72</v>
      </c>
      <c r="D117" s="99" t="s">
        <v>370</v>
      </c>
      <c r="E117" s="99" t="s">
        <v>403</v>
      </c>
      <c r="F117" s="99" t="s">
        <v>407</v>
      </c>
      <c r="G117" s="100" t="s">
        <v>421</v>
      </c>
      <c r="H117" s="99"/>
      <c r="I117" s="101"/>
      <c r="J117" s="101"/>
      <c r="K117" s="101"/>
      <c r="L117" s="101"/>
      <c r="M117" s="101"/>
      <c r="N117" s="101"/>
      <c r="O117" s="101"/>
      <c r="P117" s="101"/>
      <c r="Q117" s="101"/>
      <c r="R117" s="101"/>
      <c r="S117" s="101">
        <v>300</v>
      </c>
      <c r="T117" s="101"/>
      <c r="U117" s="101"/>
      <c r="V117" s="101"/>
      <c r="W117" s="101"/>
      <c r="X117" s="101"/>
      <c r="Y117" s="101"/>
      <c r="Z117" s="101">
        <v>300</v>
      </c>
      <c r="AA117" s="101"/>
      <c r="AB117" s="101"/>
      <c r="AC117" s="101"/>
      <c r="AD117" s="101"/>
      <c r="AE117" s="101"/>
      <c r="AF117" s="101"/>
      <c r="AG117" s="101"/>
      <c r="AH117" s="101"/>
      <c r="AI117" s="101">
        <v>300</v>
      </c>
      <c r="AJ117" s="101"/>
      <c r="AK117" s="101"/>
      <c r="AL117" s="101"/>
      <c r="AM117" s="101"/>
      <c r="AN117" s="101"/>
      <c r="AO117" s="101"/>
      <c r="AP117" s="101"/>
      <c r="AQ117" s="101">
        <v>300</v>
      </c>
      <c r="AR117" s="101"/>
      <c r="AS117" s="101">
        <v>300</v>
      </c>
      <c r="AT117" s="101">
        <v>300</v>
      </c>
      <c r="AU117" s="101"/>
      <c r="AV117" s="101"/>
      <c r="AW117" s="101"/>
      <c r="AX117" s="101"/>
      <c r="AY117" s="101"/>
      <c r="AZ117" s="101"/>
      <c r="BA117" s="101"/>
      <c r="BB117" s="101"/>
      <c r="BC117" s="101"/>
      <c r="BD117" s="101"/>
      <c r="BE117" s="101"/>
      <c r="BF117" s="101"/>
      <c r="BG117" s="101"/>
      <c r="BH117" s="101"/>
      <c r="BI117" s="101"/>
      <c r="BJ117" s="101"/>
      <c r="BK117" s="101"/>
      <c r="BL117" s="101">
        <v>300</v>
      </c>
      <c r="BM117" s="101"/>
      <c r="BN117" s="101"/>
      <c r="BO117" s="101"/>
      <c r="BP117" s="101"/>
      <c r="BQ117" s="101"/>
    </row>
    <row r="118" spans="1:69">
      <c r="A118" s="150" t="s">
        <v>714</v>
      </c>
      <c r="B118" s="99"/>
      <c r="C118" s="99" t="s">
        <v>72</v>
      </c>
      <c r="D118" s="99" t="s">
        <v>370</v>
      </c>
      <c r="E118" s="99" t="s">
        <v>403</v>
      </c>
      <c r="F118" s="99" t="s">
        <v>407</v>
      </c>
      <c r="G118" s="100" t="s">
        <v>421</v>
      </c>
      <c r="H118" s="99"/>
      <c r="I118" s="101"/>
      <c r="J118" s="101"/>
      <c r="K118" s="101"/>
      <c r="L118" s="101"/>
      <c r="M118" s="101"/>
      <c r="N118" s="101"/>
      <c r="O118" s="101"/>
      <c r="P118" s="101"/>
      <c r="Q118" s="101">
        <v>300</v>
      </c>
      <c r="R118" s="101">
        <v>300</v>
      </c>
      <c r="S118" s="101"/>
      <c r="T118" s="101">
        <v>300</v>
      </c>
      <c r="U118" s="101">
        <v>300</v>
      </c>
      <c r="V118" s="101"/>
      <c r="W118" s="101"/>
      <c r="X118" s="101">
        <v>300</v>
      </c>
      <c r="Y118" s="101">
        <v>300</v>
      </c>
      <c r="Z118" s="101"/>
      <c r="AA118" s="101"/>
      <c r="AB118" s="101">
        <v>300</v>
      </c>
      <c r="AC118" s="101">
        <v>300</v>
      </c>
      <c r="AD118" s="101"/>
      <c r="AE118" s="101">
        <v>300</v>
      </c>
      <c r="AF118" s="101">
        <v>300</v>
      </c>
      <c r="AG118" s="101">
        <v>300</v>
      </c>
      <c r="AH118" s="101">
        <v>300</v>
      </c>
      <c r="AI118" s="101"/>
      <c r="AJ118" s="101"/>
      <c r="AK118" s="101"/>
      <c r="AL118" s="101">
        <v>300</v>
      </c>
      <c r="AM118" s="101">
        <v>300</v>
      </c>
      <c r="AN118" s="101">
        <v>300</v>
      </c>
      <c r="AO118" s="101">
        <v>300</v>
      </c>
      <c r="AP118" s="101"/>
      <c r="AQ118" s="101"/>
      <c r="AR118" s="101"/>
      <c r="AS118" s="101"/>
      <c r="AT118" s="101"/>
      <c r="AU118" s="101"/>
      <c r="AV118" s="101"/>
      <c r="AW118" s="101"/>
      <c r="AX118" s="101">
        <v>300</v>
      </c>
      <c r="AY118" s="101"/>
      <c r="AZ118" s="101"/>
      <c r="BA118" s="101"/>
      <c r="BB118" s="101"/>
      <c r="BC118" s="101"/>
      <c r="BD118" s="101"/>
      <c r="BE118" s="101"/>
      <c r="BF118" s="101"/>
      <c r="BG118" s="101">
        <v>300</v>
      </c>
      <c r="BH118" s="101">
        <v>300</v>
      </c>
      <c r="BI118" s="101">
        <v>300</v>
      </c>
      <c r="BJ118" s="101">
        <v>300</v>
      </c>
      <c r="BK118" s="101">
        <v>300</v>
      </c>
      <c r="BL118" s="101"/>
      <c r="BM118" s="101"/>
      <c r="BN118" s="101">
        <v>300</v>
      </c>
      <c r="BO118" s="101">
        <v>300</v>
      </c>
      <c r="BP118" s="101">
        <v>300</v>
      </c>
      <c r="BQ118" s="101">
        <v>300</v>
      </c>
    </row>
    <row r="119" spans="1:69">
      <c r="A119" s="150" t="s">
        <v>715</v>
      </c>
      <c r="B119" s="99"/>
      <c r="C119" s="99" t="s">
        <v>72</v>
      </c>
      <c r="D119" s="99" t="s">
        <v>370</v>
      </c>
      <c r="E119" s="99" t="s">
        <v>403</v>
      </c>
      <c r="F119" s="99" t="s">
        <v>407</v>
      </c>
      <c r="G119" s="100" t="s">
        <v>421</v>
      </c>
      <c r="H119" s="99"/>
      <c r="I119" s="101"/>
      <c r="J119" s="101"/>
      <c r="K119" s="101"/>
      <c r="L119" s="101"/>
      <c r="M119" s="101"/>
      <c r="N119" s="101"/>
      <c r="O119" s="101"/>
      <c r="P119" s="101"/>
      <c r="Q119" s="101"/>
      <c r="R119" s="101"/>
      <c r="S119" s="101"/>
      <c r="T119" s="101"/>
      <c r="U119" s="101"/>
      <c r="V119" s="101">
        <v>300</v>
      </c>
      <c r="W119" s="101"/>
      <c r="X119" s="101"/>
      <c r="Y119" s="101"/>
      <c r="Z119" s="101"/>
      <c r="AA119" s="101">
        <v>300</v>
      </c>
      <c r="AB119" s="101"/>
      <c r="AC119" s="101"/>
      <c r="AD119" s="101"/>
      <c r="AE119" s="101"/>
      <c r="AF119" s="101"/>
      <c r="AG119" s="101"/>
      <c r="AH119" s="101"/>
      <c r="AI119" s="101"/>
      <c r="AJ119" s="101">
        <v>300</v>
      </c>
      <c r="AK119" s="101"/>
      <c r="AL119" s="101"/>
      <c r="AM119" s="101"/>
      <c r="AN119" s="101"/>
      <c r="AO119" s="101"/>
      <c r="AP119" s="101">
        <v>300</v>
      </c>
      <c r="AQ119" s="101"/>
      <c r="AR119" s="101"/>
      <c r="AS119" s="101"/>
      <c r="AT119" s="101"/>
      <c r="AU119" s="101">
        <v>300</v>
      </c>
      <c r="AV119" s="101">
        <v>300</v>
      </c>
      <c r="AW119" s="101">
        <v>300</v>
      </c>
      <c r="AX119" s="101"/>
      <c r="AY119" s="101"/>
      <c r="AZ119" s="101"/>
      <c r="BA119" s="101"/>
      <c r="BB119" s="101"/>
      <c r="BC119" s="101"/>
      <c r="BD119" s="101"/>
      <c r="BE119" s="101"/>
      <c r="BF119" s="101"/>
      <c r="BG119" s="101"/>
      <c r="BH119" s="101"/>
      <c r="BI119" s="101"/>
      <c r="BJ119" s="101"/>
      <c r="BK119" s="101"/>
      <c r="BL119" s="101"/>
      <c r="BM119" s="101"/>
      <c r="BN119" s="101"/>
      <c r="BO119" s="101"/>
      <c r="BP119" s="101"/>
      <c r="BQ119" s="101"/>
    </row>
    <row r="120" spans="1:69">
      <c r="A120" s="150" t="s">
        <v>441</v>
      </c>
      <c r="B120" s="99"/>
      <c r="C120" s="99" t="s">
        <v>77</v>
      </c>
      <c r="D120" s="99" t="s">
        <v>370</v>
      </c>
      <c r="E120" s="99" t="s">
        <v>374</v>
      </c>
      <c r="F120" s="99" t="s">
        <v>409</v>
      </c>
      <c r="G120" s="100" t="s">
        <v>420</v>
      </c>
      <c r="H120" s="99"/>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v>14000</v>
      </c>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v>14000</v>
      </c>
      <c r="BA120" s="101"/>
      <c r="BB120" s="101"/>
      <c r="BC120" s="101"/>
      <c r="BD120" s="101"/>
      <c r="BE120" s="101"/>
      <c r="BF120" s="101"/>
      <c r="BG120" s="101">
        <v>14000</v>
      </c>
      <c r="BH120" s="101"/>
      <c r="BI120" s="101"/>
      <c r="BJ120" s="101"/>
      <c r="BK120" s="101"/>
      <c r="BL120" s="101"/>
      <c r="BM120" s="101"/>
      <c r="BN120" s="101"/>
      <c r="BO120" s="101"/>
      <c r="BP120" s="101"/>
      <c r="BQ120" s="101"/>
    </row>
    <row r="121" spans="1:69">
      <c r="A121" s="150" t="s">
        <v>442</v>
      </c>
      <c r="B121" s="99"/>
      <c r="C121" s="99" t="s">
        <v>77</v>
      </c>
      <c r="D121" s="99" t="s">
        <v>370</v>
      </c>
      <c r="E121" s="99" t="s">
        <v>403</v>
      </c>
      <c r="F121" s="99" t="s">
        <v>407</v>
      </c>
      <c r="G121" s="100" t="s">
        <v>420</v>
      </c>
      <c r="H121" s="99"/>
      <c r="I121" s="101"/>
      <c r="J121" s="101"/>
      <c r="K121" s="101"/>
      <c r="L121" s="101"/>
      <c r="M121" s="101"/>
      <c r="N121" s="101"/>
      <c r="O121" s="101"/>
      <c r="P121" s="101"/>
      <c r="Q121" s="101"/>
      <c r="R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v>10000</v>
      </c>
      <c r="BA121" s="101"/>
      <c r="BB121" s="101"/>
      <c r="BC121" s="101"/>
      <c r="BD121" s="101"/>
      <c r="BE121" s="101"/>
      <c r="BF121" s="101"/>
      <c r="BG121" s="101">
        <v>10000</v>
      </c>
      <c r="BH121" s="101"/>
      <c r="BI121" s="101"/>
      <c r="BJ121" s="101"/>
      <c r="BK121" s="101"/>
      <c r="BL121" s="101"/>
      <c r="BM121" s="101"/>
      <c r="BN121" s="101"/>
      <c r="BO121" s="101"/>
      <c r="BP121" s="101"/>
      <c r="BQ121" s="101"/>
    </row>
    <row r="122" spans="1:69">
      <c r="A122" s="150" t="s">
        <v>443</v>
      </c>
      <c r="B122" s="99"/>
      <c r="C122" s="99" t="s">
        <v>77</v>
      </c>
      <c r="D122" s="99" t="s">
        <v>370</v>
      </c>
      <c r="E122" s="99" t="s">
        <v>403</v>
      </c>
      <c r="F122" s="99" t="s">
        <v>407</v>
      </c>
      <c r="G122" s="100" t="s">
        <v>418</v>
      </c>
      <c r="H122" s="99"/>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v>2032.8</v>
      </c>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row>
    <row r="123" spans="1:69">
      <c r="A123" s="150" t="s">
        <v>528</v>
      </c>
      <c r="B123" s="99"/>
      <c r="C123" s="99" t="s">
        <v>72</v>
      </c>
      <c r="D123" s="99" t="s">
        <v>370</v>
      </c>
      <c r="E123" s="99" t="s">
        <v>374</v>
      </c>
      <c r="F123" s="99" t="s">
        <v>376</v>
      </c>
      <c r="G123" s="100" t="s">
        <v>418</v>
      </c>
      <c r="H123" s="99"/>
      <c r="I123" s="101"/>
      <c r="J123" s="101"/>
      <c r="K123" s="101"/>
      <c r="L123" s="101"/>
      <c r="M123" s="101"/>
      <c r="N123" s="101"/>
      <c r="O123" s="101"/>
      <c r="P123" s="101"/>
      <c r="Q123" s="101"/>
      <c r="R123" s="101"/>
      <c r="S123" s="101">
        <v>300</v>
      </c>
      <c r="T123" s="101"/>
      <c r="U123" s="101"/>
      <c r="V123" s="101"/>
      <c r="W123" s="101"/>
      <c r="X123" s="101"/>
      <c r="Y123" s="101"/>
      <c r="Z123" s="101">
        <v>1000</v>
      </c>
      <c r="AA123" s="101"/>
      <c r="AB123" s="101"/>
      <c r="AC123" s="101">
        <v>1000</v>
      </c>
      <c r="AD123" s="101"/>
      <c r="AE123" s="101">
        <v>800</v>
      </c>
      <c r="AF123" s="101"/>
      <c r="AG123" s="101">
        <v>800</v>
      </c>
      <c r="AH123" s="101"/>
      <c r="AI123" s="101"/>
      <c r="AJ123" s="101"/>
      <c r="AK123" s="101"/>
      <c r="AL123" s="101"/>
      <c r="AM123" s="101">
        <v>1000</v>
      </c>
      <c r="AN123" s="101"/>
      <c r="AO123" s="101"/>
      <c r="AP123" s="101"/>
      <c r="AQ123" s="101">
        <v>1000</v>
      </c>
      <c r="AR123" s="101"/>
      <c r="AS123" s="101"/>
      <c r="AT123" s="101"/>
      <c r="AU123" s="101"/>
      <c r="AV123" s="101"/>
      <c r="AW123" s="101"/>
      <c r="AX123" s="101"/>
      <c r="AY123" s="101"/>
      <c r="AZ123" s="101"/>
      <c r="BA123" s="101"/>
      <c r="BB123" s="101"/>
      <c r="BC123" s="101"/>
      <c r="BD123" s="101"/>
      <c r="BE123" s="101"/>
      <c r="BF123" s="101"/>
      <c r="BG123" s="101"/>
      <c r="BH123" s="101"/>
      <c r="BI123" s="101"/>
      <c r="BJ123" s="101"/>
      <c r="BK123" s="101"/>
      <c r="BL123" s="101"/>
      <c r="BM123" s="101"/>
      <c r="BN123" s="101"/>
      <c r="BO123" s="101"/>
      <c r="BP123" s="101"/>
      <c r="BQ123" s="101"/>
    </row>
    <row r="124" spans="1:69">
      <c r="A124" s="150" t="s">
        <v>529</v>
      </c>
      <c r="B124" s="99"/>
      <c r="C124" s="99" t="s">
        <v>72</v>
      </c>
      <c r="D124" s="99" t="s">
        <v>370</v>
      </c>
      <c r="E124" s="99" t="s">
        <v>374</v>
      </c>
      <c r="F124" s="99" t="s">
        <v>376</v>
      </c>
      <c r="G124" s="100" t="s">
        <v>418</v>
      </c>
      <c r="H124" s="99"/>
      <c r="I124" s="101"/>
      <c r="J124" s="101"/>
      <c r="K124" s="101"/>
      <c r="L124" s="101"/>
      <c r="M124" s="101"/>
      <c r="N124" s="101"/>
      <c r="O124" s="101"/>
      <c r="P124" s="101"/>
      <c r="Q124" s="101"/>
      <c r="R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1"/>
      <c r="BE124" s="101"/>
      <c r="BF124" s="101"/>
      <c r="BG124" s="101"/>
      <c r="BH124" s="101"/>
      <c r="BI124" s="101"/>
      <c r="BJ124" s="101"/>
      <c r="BK124" s="101"/>
      <c r="BL124" s="101"/>
      <c r="BM124" s="101"/>
      <c r="BN124" s="101"/>
      <c r="BO124" s="101"/>
      <c r="BP124" s="101">
        <v>1000</v>
      </c>
      <c r="BQ124" s="101"/>
    </row>
    <row r="125" spans="1:69">
      <c r="A125" s="150" t="s">
        <v>530</v>
      </c>
      <c r="B125" s="99"/>
      <c r="C125" s="99" t="s">
        <v>72</v>
      </c>
      <c r="D125" s="99" t="s">
        <v>370</v>
      </c>
      <c r="E125" s="99" t="s">
        <v>374</v>
      </c>
      <c r="F125" s="99" t="s">
        <v>376</v>
      </c>
      <c r="G125" s="100" t="s">
        <v>418</v>
      </c>
      <c r="H125" s="99"/>
      <c r="I125" s="101"/>
      <c r="J125" s="101"/>
      <c r="K125" s="101"/>
      <c r="L125" s="101"/>
      <c r="M125" s="101"/>
      <c r="N125" s="101"/>
      <c r="O125" s="101"/>
      <c r="P125" s="101"/>
      <c r="Q125" s="101"/>
      <c r="R125" s="101"/>
      <c r="S125" s="101">
        <v>1000</v>
      </c>
      <c r="T125" s="101"/>
      <c r="U125" s="101"/>
      <c r="V125" s="101"/>
      <c r="W125" s="101"/>
      <c r="X125" s="101"/>
      <c r="Y125" s="101"/>
      <c r="Z125" s="101">
        <v>1000</v>
      </c>
      <c r="AA125" s="101"/>
      <c r="AB125" s="101"/>
      <c r="AC125" s="101"/>
      <c r="AD125" s="101"/>
      <c r="AE125" s="101"/>
      <c r="AF125" s="101"/>
      <c r="AG125" s="101">
        <v>800</v>
      </c>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v>1000</v>
      </c>
      <c r="BC125" s="101"/>
      <c r="BD125" s="101"/>
      <c r="BE125" s="101"/>
      <c r="BF125" s="101"/>
      <c r="BG125" s="101"/>
      <c r="BH125" s="101"/>
      <c r="BI125" s="101"/>
      <c r="BJ125" s="101"/>
      <c r="BK125" s="101">
        <v>1000</v>
      </c>
      <c r="BL125" s="101"/>
      <c r="BM125" s="101"/>
      <c r="BN125" s="101"/>
      <c r="BO125" s="101"/>
      <c r="BP125" s="101"/>
      <c r="BQ125" s="101"/>
    </row>
    <row r="126" spans="1:69">
      <c r="A126" s="150" t="s">
        <v>226</v>
      </c>
      <c r="B126" s="99"/>
      <c r="C126" s="99" t="s">
        <v>77</v>
      </c>
      <c r="D126" s="99" t="s">
        <v>370</v>
      </c>
      <c r="E126" s="99" t="s">
        <v>403</v>
      </c>
      <c r="F126" s="99" t="s">
        <v>407</v>
      </c>
      <c r="G126" s="100" t="s">
        <v>418</v>
      </c>
      <c r="H126" s="99"/>
      <c r="I126" s="101"/>
      <c r="J126" s="101"/>
      <c r="K126" s="101"/>
      <c r="L126" s="101"/>
      <c r="M126" s="101"/>
      <c r="N126" s="101"/>
      <c r="O126" s="101"/>
      <c r="P126" s="101"/>
      <c r="Q126" s="101"/>
      <c r="R126" s="101"/>
      <c r="S126" s="101"/>
      <c r="T126" s="101"/>
      <c r="U126" s="101"/>
      <c r="V126" s="101">
        <v>225</v>
      </c>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row>
    <row r="127" spans="1:69">
      <c r="A127" s="150" t="s">
        <v>225</v>
      </c>
      <c r="B127" s="99"/>
      <c r="C127" s="99" t="s">
        <v>77</v>
      </c>
      <c r="D127" s="99" t="s">
        <v>370</v>
      </c>
      <c r="E127" s="99" t="s">
        <v>403</v>
      </c>
      <c r="F127" s="99" t="s">
        <v>407</v>
      </c>
      <c r="G127" s="100" t="s">
        <v>418</v>
      </c>
      <c r="H127" s="99"/>
      <c r="I127" s="101"/>
      <c r="J127" s="101"/>
      <c r="K127" s="101"/>
      <c r="L127" s="101"/>
      <c r="M127" s="101"/>
      <c r="N127" s="101"/>
      <c r="O127" s="101"/>
      <c r="P127" s="101"/>
      <c r="Q127" s="101"/>
      <c r="R127" s="101"/>
      <c r="S127" s="101"/>
      <c r="T127" s="101"/>
      <c r="U127" s="101"/>
      <c r="V127" s="101">
        <v>280</v>
      </c>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1"/>
      <c r="BE127" s="101"/>
      <c r="BF127" s="101"/>
      <c r="BG127" s="101"/>
      <c r="BH127" s="101"/>
      <c r="BI127" s="101"/>
      <c r="BJ127" s="101"/>
      <c r="BK127" s="101"/>
      <c r="BL127" s="101"/>
      <c r="BM127" s="101"/>
      <c r="BN127" s="101"/>
      <c r="BO127" s="101"/>
      <c r="BP127" s="101"/>
      <c r="BQ127" s="101"/>
    </row>
    <row r="128" spans="1:69">
      <c r="A128" s="150" t="s">
        <v>244</v>
      </c>
      <c r="B128" s="99"/>
      <c r="C128" s="99" t="s">
        <v>77</v>
      </c>
      <c r="D128" s="99" t="s">
        <v>370</v>
      </c>
      <c r="E128" s="99" t="s">
        <v>403</v>
      </c>
      <c r="F128" s="99" t="s">
        <v>407</v>
      </c>
      <c r="G128" s="100" t="s">
        <v>418</v>
      </c>
      <c r="H128" s="99"/>
      <c r="I128" s="101"/>
      <c r="J128" s="101"/>
      <c r="K128" s="101"/>
      <c r="L128" s="101"/>
      <c r="M128" s="101"/>
      <c r="N128" s="101"/>
      <c r="O128" s="101"/>
      <c r="P128" s="101"/>
      <c r="Q128" s="101"/>
      <c r="R128" s="101"/>
      <c r="S128" s="101"/>
      <c r="T128" s="101"/>
      <c r="U128" s="101"/>
      <c r="V128" s="101">
        <v>840</v>
      </c>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1"/>
      <c r="BE128" s="101"/>
      <c r="BF128" s="101"/>
      <c r="BG128" s="101"/>
      <c r="BH128" s="101"/>
      <c r="BI128" s="101"/>
      <c r="BJ128" s="101"/>
      <c r="BK128" s="101"/>
      <c r="BL128" s="101"/>
      <c r="BM128" s="101"/>
      <c r="BN128" s="101"/>
      <c r="BO128" s="101"/>
      <c r="BP128" s="101"/>
      <c r="BQ128" s="101"/>
    </row>
    <row r="129" spans="1:69">
      <c r="A129" s="150" t="s">
        <v>531</v>
      </c>
      <c r="B129" s="99"/>
      <c r="C129" s="99" t="s">
        <v>72</v>
      </c>
      <c r="D129" s="99" t="s">
        <v>368</v>
      </c>
      <c r="E129" s="99" t="s">
        <v>384</v>
      </c>
      <c r="F129" s="99" t="s">
        <v>385</v>
      </c>
      <c r="G129" s="100" t="s">
        <v>422</v>
      </c>
      <c r="H129" s="99"/>
      <c r="I129" s="101"/>
      <c r="J129" s="101"/>
      <c r="K129" s="101"/>
      <c r="L129" s="101">
        <v>850</v>
      </c>
      <c r="M129" s="101"/>
      <c r="N129" s="101"/>
      <c r="O129" s="101"/>
      <c r="P129" s="101"/>
      <c r="Q129" s="101"/>
      <c r="R129" s="101"/>
      <c r="S129" s="101">
        <v>850</v>
      </c>
      <c r="T129" s="101"/>
      <c r="U129" s="101"/>
      <c r="V129" s="101"/>
      <c r="W129" s="101"/>
      <c r="X129" s="101"/>
      <c r="Y129" s="101"/>
      <c r="Z129" s="101">
        <v>850</v>
      </c>
      <c r="AA129" s="101"/>
      <c r="AB129" s="101"/>
      <c r="AC129" s="101"/>
      <c r="AD129" s="101"/>
      <c r="AE129" s="101"/>
      <c r="AF129" s="101"/>
      <c r="AG129" s="101">
        <v>850</v>
      </c>
      <c r="AH129" s="101"/>
      <c r="AI129" s="101"/>
      <c r="AJ129" s="101"/>
      <c r="AK129" s="101"/>
      <c r="AL129" s="101"/>
      <c r="AM129" s="101"/>
      <c r="AN129" s="101">
        <v>219.0928558346086</v>
      </c>
      <c r="AO129" s="101"/>
      <c r="AP129" s="101"/>
      <c r="AQ129" s="101"/>
      <c r="AR129" s="101"/>
      <c r="AS129" s="101"/>
      <c r="AT129" s="101"/>
      <c r="AU129" s="101">
        <v>321.33618855742594</v>
      </c>
      <c r="AV129" s="101"/>
      <c r="AW129" s="101"/>
      <c r="AX129" s="101"/>
      <c r="AY129" s="101"/>
      <c r="AZ129" s="101"/>
      <c r="BA129" s="101"/>
      <c r="BB129" s="101">
        <v>350.54856933537377</v>
      </c>
      <c r="BC129" s="101"/>
      <c r="BD129" s="101"/>
      <c r="BE129" s="101"/>
      <c r="BF129" s="101"/>
      <c r="BG129" s="101"/>
      <c r="BH129" s="101"/>
      <c r="BI129" s="101">
        <v>350.54856933537377</v>
      </c>
      <c r="BJ129" s="101"/>
      <c r="BK129" s="101"/>
      <c r="BL129" s="101"/>
      <c r="BM129" s="101"/>
      <c r="BN129" s="101"/>
      <c r="BO129" s="101"/>
      <c r="BP129" s="101">
        <v>365.15475972434768</v>
      </c>
      <c r="BQ129" s="101"/>
    </row>
    <row r="130" spans="1:69">
      <c r="A130" s="150" t="s">
        <v>532</v>
      </c>
      <c r="B130" s="99"/>
      <c r="C130" s="99" t="s">
        <v>72</v>
      </c>
      <c r="D130" s="99" t="s">
        <v>368</v>
      </c>
      <c r="E130" s="99" t="s">
        <v>384</v>
      </c>
      <c r="F130" s="99" t="s">
        <v>385</v>
      </c>
      <c r="G130" s="100" t="s">
        <v>422</v>
      </c>
      <c r="H130" s="99"/>
      <c r="I130" s="101"/>
      <c r="J130" s="101"/>
      <c r="K130" s="101"/>
      <c r="L130" s="101">
        <v>880</v>
      </c>
      <c r="M130" s="101"/>
      <c r="N130" s="101"/>
      <c r="O130" s="101"/>
      <c r="P130" s="101"/>
      <c r="Q130" s="101"/>
      <c r="R130" s="101"/>
      <c r="S130" s="101">
        <v>880</v>
      </c>
      <c r="T130" s="101"/>
      <c r="U130" s="101"/>
      <c r="V130" s="101"/>
      <c r="W130" s="101"/>
      <c r="X130" s="101"/>
      <c r="Y130" s="101"/>
      <c r="Z130" s="101">
        <v>880</v>
      </c>
      <c r="AA130" s="101"/>
      <c r="AB130" s="101"/>
      <c r="AC130" s="101"/>
      <c r="AD130" s="101"/>
      <c r="AE130" s="101"/>
      <c r="AF130" s="101"/>
      <c r="AG130" s="101">
        <v>880</v>
      </c>
      <c r="AH130" s="101"/>
      <c r="AI130" s="101"/>
      <c r="AJ130" s="101"/>
      <c r="AK130" s="101"/>
      <c r="AL130" s="101"/>
      <c r="AM130" s="101"/>
      <c r="AN130" s="101">
        <v>159.97527514817301</v>
      </c>
      <c r="AO130" s="101"/>
      <c r="AP130" s="101"/>
      <c r="AQ130" s="101"/>
      <c r="AR130" s="101"/>
      <c r="AS130" s="101"/>
      <c r="AT130" s="101"/>
      <c r="AU130" s="101">
        <v>234.63040355065374</v>
      </c>
      <c r="AV130" s="101"/>
      <c r="AW130" s="101"/>
      <c r="AX130" s="101"/>
      <c r="AY130" s="101"/>
      <c r="AZ130" s="101"/>
      <c r="BA130" s="101"/>
      <c r="BB130" s="101">
        <v>255.9604402370768</v>
      </c>
      <c r="BC130" s="101"/>
      <c r="BD130" s="101"/>
      <c r="BE130" s="101"/>
      <c r="BF130" s="101"/>
      <c r="BG130" s="101"/>
      <c r="BH130" s="101"/>
      <c r="BI130" s="101">
        <v>255.9604402370768</v>
      </c>
      <c r="BJ130" s="101"/>
      <c r="BK130" s="101"/>
      <c r="BL130" s="101"/>
      <c r="BM130" s="101"/>
      <c r="BN130" s="101"/>
      <c r="BO130" s="101"/>
      <c r="BP130" s="101">
        <v>266.62545858028835</v>
      </c>
      <c r="BQ130" s="101"/>
    </row>
    <row r="131" spans="1:69">
      <c r="A131" s="150" t="s">
        <v>533</v>
      </c>
      <c r="B131" s="99"/>
      <c r="C131" s="99" t="s">
        <v>72</v>
      </c>
      <c r="D131" s="99" t="s">
        <v>368</v>
      </c>
      <c r="E131" s="99" t="s">
        <v>384</v>
      </c>
      <c r="F131" s="99" t="s">
        <v>385</v>
      </c>
      <c r="G131" s="100" t="s">
        <v>422</v>
      </c>
      <c r="H131" s="99"/>
      <c r="I131" s="101"/>
      <c r="J131" s="101"/>
      <c r="K131" s="101"/>
      <c r="L131" s="101">
        <v>842</v>
      </c>
      <c r="M131" s="101"/>
      <c r="N131" s="101"/>
      <c r="O131" s="101"/>
      <c r="P131" s="101"/>
      <c r="Q131" s="101"/>
      <c r="R131" s="101"/>
      <c r="S131" s="101">
        <v>842</v>
      </c>
      <c r="T131" s="101"/>
      <c r="U131" s="101"/>
      <c r="V131" s="101"/>
      <c r="W131" s="101"/>
      <c r="X131" s="101"/>
      <c r="Y131" s="101"/>
      <c r="Z131" s="101">
        <v>842</v>
      </c>
      <c r="AA131" s="101"/>
      <c r="AB131" s="101"/>
      <c r="AC131" s="101"/>
      <c r="AD131" s="101"/>
      <c r="AE131" s="101"/>
      <c r="AF131" s="101"/>
      <c r="AG131" s="101">
        <v>842</v>
      </c>
      <c r="AH131" s="101"/>
      <c r="AI131" s="101"/>
      <c r="AJ131" s="101"/>
      <c r="AK131" s="101"/>
      <c r="AL131" s="101"/>
      <c r="AM131" s="101"/>
      <c r="AN131" s="101">
        <v>135.99608047023767</v>
      </c>
      <c r="AO131" s="101"/>
      <c r="AP131" s="101"/>
      <c r="AQ131" s="101"/>
      <c r="AR131" s="101"/>
      <c r="AS131" s="101"/>
      <c r="AT131" s="101"/>
      <c r="AU131" s="101">
        <v>199.46091802301527</v>
      </c>
      <c r="AV131" s="101"/>
      <c r="AW131" s="101"/>
      <c r="AX131" s="101"/>
      <c r="AY131" s="101"/>
      <c r="AZ131" s="101"/>
      <c r="BA131" s="101"/>
      <c r="BB131" s="101">
        <v>217.59372875238029</v>
      </c>
      <c r="BC131" s="101"/>
      <c r="BD131" s="101"/>
      <c r="BE131" s="101"/>
      <c r="BF131" s="101"/>
      <c r="BG131" s="101"/>
      <c r="BH131" s="101"/>
      <c r="BI131" s="101">
        <v>217.59372875238029</v>
      </c>
      <c r="BJ131" s="101"/>
      <c r="BK131" s="101"/>
      <c r="BL131" s="101"/>
      <c r="BM131" s="101"/>
      <c r="BN131" s="101"/>
      <c r="BO131" s="101"/>
      <c r="BP131" s="101">
        <v>226.6601341170628</v>
      </c>
      <c r="BQ131" s="101"/>
    </row>
    <row r="132" spans="1:69">
      <c r="A132" s="150" t="s">
        <v>534</v>
      </c>
      <c r="B132" s="99"/>
      <c r="C132" s="99" t="s">
        <v>72</v>
      </c>
      <c r="D132" s="99" t="s">
        <v>368</v>
      </c>
      <c r="E132" s="99" t="s">
        <v>384</v>
      </c>
      <c r="F132" s="99" t="s">
        <v>385</v>
      </c>
      <c r="G132" s="100" t="s">
        <v>422</v>
      </c>
      <c r="H132" s="99"/>
      <c r="I132" s="101"/>
      <c r="J132" s="101"/>
      <c r="K132" s="101"/>
      <c r="L132" s="101">
        <v>435</v>
      </c>
      <c r="M132" s="101"/>
      <c r="N132" s="101"/>
      <c r="O132" s="101"/>
      <c r="P132" s="101"/>
      <c r="Q132" s="101"/>
      <c r="R132" s="101"/>
      <c r="S132" s="101">
        <v>435</v>
      </c>
      <c r="T132" s="101"/>
      <c r="U132" s="101"/>
      <c r="V132" s="101"/>
      <c r="W132" s="101"/>
      <c r="X132" s="101"/>
      <c r="Y132" s="101"/>
      <c r="Z132" s="101">
        <v>435</v>
      </c>
      <c r="AA132" s="101"/>
      <c r="AB132" s="101"/>
      <c r="AC132" s="101"/>
      <c r="AD132" s="101"/>
      <c r="AE132" s="101"/>
      <c r="AF132" s="101"/>
      <c r="AG132" s="101">
        <v>435</v>
      </c>
      <c r="AH132" s="101"/>
      <c r="AI132" s="101"/>
      <c r="AJ132" s="101"/>
      <c r="AK132" s="101"/>
      <c r="AL132" s="101"/>
      <c r="AM132" s="101"/>
      <c r="AN132" s="101">
        <v>78.583274471640706</v>
      </c>
      <c r="AO132" s="101"/>
      <c r="AP132" s="101"/>
      <c r="AQ132" s="101"/>
      <c r="AR132" s="101"/>
      <c r="AS132" s="101"/>
      <c r="AT132" s="101"/>
      <c r="AU132" s="101">
        <v>115.25546922507303</v>
      </c>
      <c r="AV132" s="101"/>
      <c r="AW132" s="101"/>
      <c r="AX132" s="101"/>
      <c r="AY132" s="101"/>
      <c r="AZ132" s="101"/>
      <c r="BA132" s="101"/>
      <c r="BB132" s="101">
        <v>125.73323915462512</v>
      </c>
      <c r="BC132" s="101"/>
      <c r="BD132" s="101"/>
      <c r="BE132" s="101"/>
      <c r="BF132" s="101"/>
      <c r="BG132" s="101"/>
      <c r="BH132" s="101"/>
      <c r="BI132" s="101">
        <v>125.73323915462512</v>
      </c>
      <c r="BJ132" s="101"/>
      <c r="BK132" s="101"/>
      <c r="BL132" s="101"/>
      <c r="BM132" s="101"/>
      <c r="BN132" s="101"/>
      <c r="BO132" s="101"/>
      <c r="BP132" s="101">
        <v>130.97212411940117</v>
      </c>
      <c r="BQ132" s="101"/>
    </row>
    <row r="133" spans="1:69">
      <c r="A133" s="150" t="s">
        <v>644</v>
      </c>
      <c r="B133" s="99"/>
      <c r="C133" s="99" t="s">
        <v>72</v>
      </c>
      <c r="D133" s="99" t="s">
        <v>428</v>
      </c>
      <c r="E133" s="99" t="s">
        <v>400</v>
      </c>
      <c r="F133" s="99" t="s">
        <v>373</v>
      </c>
      <c r="G133" s="100" t="s">
        <v>419</v>
      </c>
      <c r="H133" s="99"/>
      <c r="I133" s="101"/>
      <c r="J133" s="101"/>
      <c r="K133" s="101"/>
      <c r="L133" s="101"/>
      <c r="M133" s="101">
        <v>0</v>
      </c>
      <c r="N133" s="101"/>
      <c r="O133" s="101"/>
      <c r="P133" s="101"/>
      <c r="Q133" s="101">
        <v>0</v>
      </c>
      <c r="R133" s="101"/>
      <c r="S133" s="101"/>
      <c r="T133" s="101">
        <v>0</v>
      </c>
      <c r="U133" s="101">
        <v>6000</v>
      </c>
      <c r="V133" s="101"/>
      <c r="W133" s="101"/>
      <c r="X133" s="101">
        <v>0</v>
      </c>
      <c r="Y133" s="101">
        <v>0</v>
      </c>
      <c r="Z133" s="101">
        <v>0</v>
      </c>
      <c r="AA133" s="101">
        <v>0</v>
      </c>
      <c r="AB133" s="101">
        <v>0</v>
      </c>
      <c r="AC133" s="101"/>
      <c r="AD133" s="101"/>
      <c r="AE133" s="101"/>
      <c r="AF133" s="101">
        <v>0</v>
      </c>
      <c r="AG133" s="101"/>
      <c r="AH133" s="101">
        <v>0</v>
      </c>
      <c r="AI133" s="101"/>
      <c r="AJ133" s="101"/>
      <c r="AK133" s="101"/>
      <c r="AL133" s="101">
        <v>0</v>
      </c>
      <c r="AM133" s="101">
        <v>0</v>
      </c>
      <c r="AN133" s="101">
        <v>0</v>
      </c>
      <c r="AO133" s="101">
        <v>0</v>
      </c>
      <c r="AP133" s="101">
        <v>0</v>
      </c>
      <c r="AQ133" s="101">
        <v>0</v>
      </c>
      <c r="AR133" s="101">
        <v>0</v>
      </c>
      <c r="AS133" s="101">
        <v>0</v>
      </c>
      <c r="AT133" s="101">
        <v>0</v>
      </c>
      <c r="AU133" s="101"/>
      <c r="AV133" s="101"/>
      <c r="AW133" s="101"/>
      <c r="AX133" s="101"/>
      <c r="AY133" s="101"/>
      <c r="AZ133" s="101"/>
      <c r="BA133" s="101"/>
      <c r="BB133" s="101"/>
      <c r="BC133" s="101">
        <v>3000</v>
      </c>
      <c r="BD133" s="101"/>
      <c r="BE133" s="101"/>
      <c r="BF133" s="101"/>
      <c r="BG133" s="101">
        <v>0</v>
      </c>
      <c r="BH133" s="101"/>
      <c r="BI133" s="101"/>
      <c r="BJ133" s="101"/>
      <c r="BK133" s="101"/>
      <c r="BL133" s="101"/>
      <c r="BM133" s="101"/>
      <c r="BN133" s="101">
        <v>3000</v>
      </c>
      <c r="BO133" s="101"/>
      <c r="BP133" s="101">
        <v>3000</v>
      </c>
      <c r="BQ133" s="101">
        <v>0</v>
      </c>
    </row>
    <row r="134" spans="1:69">
      <c r="A134" s="150" t="s">
        <v>648</v>
      </c>
      <c r="B134" s="99"/>
      <c r="C134" s="99" t="s">
        <v>72</v>
      </c>
      <c r="D134" s="99" t="s">
        <v>428</v>
      </c>
      <c r="E134" s="99" t="s">
        <v>400</v>
      </c>
      <c r="F134" s="99" t="s">
        <v>373</v>
      </c>
      <c r="G134" s="100" t="s">
        <v>419</v>
      </c>
      <c r="H134" s="99"/>
      <c r="I134" s="101"/>
      <c r="J134" s="101"/>
      <c r="K134" s="101">
        <v>0</v>
      </c>
      <c r="L134" s="101">
        <v>0</v>
      </c>
      <c r="M134" s="101"/>
      <c r="N134" s="101">
        <v>0</v>
      </c>
      <c r="O134" s="101">
        <v>0</v>
      </c>
      <c r="P134" s="101"/>
      <c r="Q134" s="101">
        <v>0</v>
      </c>
      <c r="R134" s="101">
        <v>3000</v>
      </c>
      <c r="S134" s="101"/>
      <c r="T134" s="101">
        <v>0</v>
      </c>
      <c r="U134" s="101">
        <v>0</v>
      </c>
      <c r="V134" s="101"/>
      <c r="W134" s="101"/>
      <c r="X134" s="101">
        <v>0</v>
      </c>
      <c r="Y134" s="101"/>
      <c r="Z134" s="101">
        <v>0</v>
      </c>
      <c r="AA134" s="101">
        <v>0</v>
      </c>
      <c r="AB134" s="101">
        <v>0</v>
      </c>
      <c r="AC134" s="101">
        <v>0</v>
      </c>
      <c r="AD134" s="101"/>
      <c r="AE134" s="101">
        <v>0</v>
      </c>
      <c r="AF134" s="101">
        <v>0</v>
      </c>
      <c r="AG134" s="101"/>
      <c r="AH134" s="101"/>
      <c r="AI134" s="101">
        <v>0</v>
      </c>
      <c r="AJ134" s="101"/>
      <c r="AK134" s="101"/>
      <c r="AL134" s="101">
        <v>0</v>
      </c>
      <c r="AM134" s="101">
        <v>0</v>
      </c>
      <c r="AN134" s="101">
        <v>0</v>
      </c>
      <c r="AO134" s="101">
        <v>0</v>
      </c>
      <c r="AP134" s="101">
        <v>0</v>
      </c>
      <c r="AQ134" s="101">
        <v>0</v>
      </c>
      <c r="AR134" s="101"/>
      <c r="AS134" s="101"/>
      <c r="AT134" s="101"/>
      <c r="AU134" s="101"/>
      <c r="AV134" s="101"/>
      <c r="AW134" s="101"/>
      <c r="AX134" s="101"/>
      <c r="AY134" s="101"/>
      <c r="AZ134" s="101"/>
      <c r="BA134" s="101"/>
      <c r="BB134" s="101"/>
      <c r="BC134" s="101"/>
      <c r="BD134" s="101">
        <v>0</v>
      </c>
      <c r="BE134" s="101"/>
      <c r="BF134" s="101"/>
      <c r="BG134" s="101"/>
      <c r="BH134" s="101">
        <v>0</v>
      </c>
      <c r="BI134" s="101"/>
      <c r="BJ134" s="101"/>
      <c r="BK134" s="101"/>
      <c r="BL134" s="101"/>
      <c r="BM134" s="101"/>
      <c r="BN134" s="101"/>
      <c r="BO134" s="101">
        <v>0</v>
      </c>
      <c r="BP134" s="101"/>
      <c r="BQ134" s="101">
        <v>3000</v>
      </c>
    </row>
    <row r="135" spans="1:69">
      <c r="A135" s="150" t="s">
        <v>535</v>
      </c>
      <c r="B135" s="99"/>
      <c r="C135" s="99" t="s">
        <v>72</v>
      </c>
      <c r="D135" s="99" t="s">
        <v>428</v>
      </c>
      <c r="E135" s="99" t="s">
        <v>400</v>
      </c>
      <c r="F135" s="99" t="s">
        <v>373</v>
      </c>
      <c r="G135" s="100" t="s">
        <v>419</v>
      </c>
      <c r="H135" s="99"/>
      <c r="I135" s="101"/>
      <c r="J135" s="101"/>
      <c r="K135" s="101">
        <v>2000</v>
      </c>
      <c r="L135" s="101">
        <v>0</v>
      </c>
      <c r="M135" s="101">
        <v>0</v>
      </c>
      <c r="N135" s="101"/>
      <c r="O135" s="101">
        <v>0</v>
      </c>
      <c r="P135" s="101"/>
      <c r="Q135" s="101">
        <v>0</v>
      </c>
      <c r="R135" s="101">
        <v>0</v>
      </c>
      <c r="S135" s="101">
        <v>0</v>
      </c>
      <c r="T135" s="101">
        <v>0</v>
      </c>
      <c r="U135" s="101">
        <v>0</v>
      </c>
      <c r="V135" s="101"/>
      <c r="W135" s="101"/>
      <c r="X135" s="101"/>
      <c r="Y135" s="101"/>
      <c r="Z135" s="101">
        <v>2000</v>
      </c>
      <c r="AA135" s="101">
        <v>0</v>
      </c>
      <c r="AB135" s="101"/>
      <c r="AC135" s="101"/>
      <c r="AD135" s="101"/>
      <c r="AE135" s="101"/>
      <c r="AF135" s="101">
        <v>0</v>
      </c>
      <c r="AG135" s="101">
        <v>1000</v>
      </c>
      <c r="AH135" s="101">
        <v>0</v>
      </c>
      <c r="AI135" s="101">
        <v>0</v>
      </c>
      <c r="AJ135" s="101"/>
      <c r="AK135" s="101"/>
      <c r="AL135" s="101">
        <v>0</v>
      </c>
      <c r="AM135" s="101"/>
      <c r="AN135" s="101">
        <v>0</v>
      </c>
      <c r="AO135" s="101"/>
      <c r="AP135" s="101"/>
      <c r="AQ135" s="101">
        <v>0</v>
      </c>
      <c r="AR135" s="101"/>
      <c r="AS135" s="101"/>
      <c r="AT135" s="101">
        <v>0</v>
      </c>
      <c r="AU135" s="101">
        <v>0</v>
      </c>
      <c r="AV135" s="101">
        <v>0</v>
      </c>
      <c r="AW135" s="101">
        <v>0</v>
      </c>
      <c r="AX135" s="101"/>
      <c r="AY135" s="101"/>
      <c r="AZ135" s="101">
        <v>0</v>
      </c>
      <c r="BA135" s="101"/>
      <c r="BB135" s="101"/>
      <c r="BC135" s="101">
        <v>0</v>
      </c>
      <c r="BD135" s="101"/>
      <c r="BE135" s="101"/>
      <c r="BF135" s="101"/>
      <c r="BG135" s="101">
        <v>0</v>
      </c>
      <c r="BH135" s="101"/>
      <c r="BI135" s="101">
        <v>1000</v>
      </c>
      <c r="BJ135" s="101"/>
      <c r="BK135" s="101"/>
      <c r="BL135" s="101">
        <v>0</v>
      </c>
      <c r="BM135" s="101"/>
      <c r="BN135" s="101"/>
      <c r="BO135" s="101"/>
      <c r="BP135" s="101"/>
      <c r="BQ135" s="101"/>
    </row>
    <row r="136" spans="1:69">
      <c r="A136" s="150" t="s">
        <v>653</v>
      </c>
      <c r="B136" s="99"/>
      <c r="C136" s="99" t="s">
        <v>72</v>
      </c>
      <c r="D136" s="99" t="s">
        <v>428</v>
      </c>
      <c r="E136" s="99" t="s">
        <v>400</v>
      </c>
      <c r="F136" s="99" t="s">
        <v>373</v>
      </c>
      <c r="G136" s="100" t="s">
        <v>419</v>
      </c>
      <c r="H136" s="99"/>
      <c r="I136" s="101"/>
      <c r="J136" s="101"/>
      <c r="K136" s="101">
        <v>2000</v>
      </c>
      <c r="L136" s="101">
        <v>0</v>
      </c>
      <c r="M136" s="101"/>
      <c r="N136" s="101">
        <v>0</v>
      </c>
      <c r="O136" s="101">
        <v>0</v>
      </c>
      <c r="P136" s="101"/>
      <c r="Q136" s="101">
        <v>0</v>
      </c>
      <c r="R136" s="101">
        <v>0</v>
      </c>
      <c r="S136" s="101">
        <v>2000</v>
      </c>
      <c r="T136" s="101">
        <v>0</v>
      </c>
      <c r="U136" s="101">
        <v>0</v>
      </c>
      <c r="V136" s="101">
        <v>4000</v>
      </c>
      <c r="W136" s="101"/>
      <c r="X136" s="101">
        <v>0</v>
      </c>
      <c r="Y136" s="101">
        <v>0</v>
      </c>
      <c r="Z136" s="101">
        <v>3000</v>
      </c>
      <c r="AA136" s="101">
        <v>0</v>
      </c>
      <c r="AB136" s="101"/>
      <c r="AC136" s="101"/>
      <c r="AD136" s="101"/>
      <c r="AE136" s="101"/>
      <c r="AF136" s="101">
        <v>0</v>
      </c>
      <c r="AG136" s="101">
        <v>3000</v>
      </c>
      <c r="AH136" s="101">
        <v>0</v>
      </c>
      <c r="AI136" s="101">
        <v>0</v>
      </c>
      <c r="AJ136" s="101">
        <v>3000</v>
      </c>
      <c r="AK136" s="101"/>
      <c r="AL136" s="101">
        <v>0</v>
      </c>
      <c r="AM136" s="101">
        <v>2500</v>
      </c>
      <c r="AN136" s="101">
        <v>0</v>
      </c>
      <c r="AO136" s="101"/>
      <c r="AP136" s="101">
        <v>0</v>
      </c>
      <c r="AQ136" s="101">
        <v>0</v>
      </c>
      <c r="AR136" s="101"/>
      <c r="AS136" s="101"/>
      <c r="AT136" s="101">
        <v>0</v>
      </c>
      <c r="AU136" s="101">
        <v>1500</v>
      </c>
      <c r="AV136" s="101">
        <v>0</v>
      </c>
      <c r="AW136" s="101">
        <v>0</v>
      </c>
      <c r="AX136" s="101">
        <v>1000</v>
      </c>
      <c r="AY136" s="101"/>
      <c r="AZ136" s="101">
        <v>0</v>
      </c>
      <c r="BA136" s="101"/>
      <c r="BB136" s="101">
        <v>0</v>
      </c>
      <c r="BC136" s="101">
        <v>2000</v>
      </c>
      <c r="BD136" s="101"/>
      <c r="BE136" s="101">
        <v>0</v>
      </c>
      <c r="BF136" s="101"/>
      <c r="BG136" s="101">
        <v>4000</v>
      </c>
      <c r="BH136" s="101"/>
      <c r="BI136" s="101">
        <v>2500</v>
      </c>
      <c r="BJ136" s="101"/>
      <c r="BK136" s="101"/>
      <c r="BL136" s="101">
        <v>4500</v>
      </c>
      <c r="BM136" s="101"/>
      <c r="BN136" s="101"/>
      <c r="BO136" s="101"/>
      <c r="BP136" s="101"/>
      <c r="BQ136" s="101"/>
    </row>
    <row r="137" spans="1:69">
      <c r="A137" s="150" t="s">
        <v>654</v>
      </c>
      <c r="B137" s="99"/>
      <c r="C137" s="99" t="s">
        <v>72</v>
      </c>
      <c r="D137" s="99" t="s">
        <v>428</v>
      </c>
      <c r="E137" s="99" t="s">
        <v>400</v>
      </c>
      <c r="F137" s="99" t="s">
        <v>373</v>
      </c>
      <c r="G137" s="100" t="s">
        <v>419</v>
      </c>
      <c r="H137" s="99"/>
      <c r="I137" s="101"/>
      <c r="J137" s="101"/>
      <c r="K137" s="101">
        <v>8000</v>
      </c>
      <c r="L137" s="101">
        <v>0</v>
      </c>
      <c r="M137" s="101"/>
      <c r="N137" s="101">
        <v>0</v>
      </c>
      <c r="O137" s="101">
        <v>5000</v>
      </c>
      <c r="P137" s="101"/>
      <c r="Q137" s="101">
        <v>0</v>
      </c>
      <c r="R137" s="101"/>
      <c r="S137" s="101">
        <v>7000</v>
      </c>
      <c r="T137" s="101">
        <v>0</v>
      </c>
      <c r="U137" s="101">
        <v>0</v>
      </c>
      <c r="V137" s="101">
        <v>6000</v>
      </c>
      <c r="W137" s="101"/>
      <c r="X137" s="101">
        <v>0</v>
      </c>
      <c r="Y137" s="101">
        <v>0</v>
      </c>
      <c r="Z137" s="101">
        <v>0</v>
      </c>
      <c r="AA137" s="101">
        <v>0</v>
      </c>
      <c r="AB137" s="101"/>
      <c r="AC137" s="101"/>
      <c r="AD137" s="101"/>
      <c r="AE137" s="101"/>
      <c r="AF137" s="101">
        <v>0</v>
      </c>
      <c r="AG137" s="101">
        <v>2000</v>
      </c>
      <c r="AH137" s="101">
        <v>0</v>
      </c>
      <c r="AI137" s="101">
        <v>0</v>
      </c>
      <c r="AJ137" s="101">
        <v>5000</v>
      </c>
      <c r="AK137" s="101"/>
      <c r="AL137" s="101">
        <v>0</v>
      </c>
      <c r="AM137" s="101">
        <v>4000</v>
      </c>
      <c r="AN137" s="101">
        <v>0</v>
      </c>
      <c r="AO137" s="101"/>
      <c r="AP137" s="101">
        <v>0</v>
      </c>
      <c r="AQ137" s="101">
        <v>0</v>
      </c>
      <c r="AR137" s="101"/>
      <c r="AS137" s="101"/>
      <c r="AT137" s="101">
        <v>0</v>
      </c>
      <c r="AU137" s="101">
        <v>3500</v>
      </c>
      <c r="AV137" s="101">
        <v>0</v>
      </c>
      <c r="AW137" s="101">
        <v>0</v>
      </c>
      <c r="AX137" s="101">
        <v>5000</v>
      </c>
      <c r="AY137" s="101"/>
      <c r="AZ137" s="101">
        <v>0</v>
      </c>
      <c r="BA137" s="101"/>
      <c r="BB137" s="101">
        <v>0</v>
      </c>
      <c r="BC137" s="101">
        <v>3500</v>
      </c>
      <c r="BD137" s="101"/>
      <c r="BE137" s="101">
        <v>0</v>
      </c>
      <c r="BF137" s="101"/>
      <c r="BG137" s="101">
        <v>4000</v>
      </c>
      <c r="BH137" s="101"/>
      <c r="BI137" s="101">
        <v>4500</v>
      </c>
      <c r="BJ137" s="101"/>
      <c r="BK137" s="101"/>
      <c r="BL137" s="101">
        <v>4000</v>
      </c>
      <c r="BM137" s="101"/>
      <c r="BN137" s="101"/>
      <c r="BO137" s="101"/>
      <c r="BP137" s="101"/>
      <c r="BQ137" s="101"/>
    </row>
    <row r="138" spans="1:69">
      <c r="A138" s="150" t="s">
        <v>655</v>
      </c>
      <c r="B138" s="99"/>
      <c r="C138" s="99" t="s">
        <v>72</v>
      </c>
      <c r="D138" s="99" t="s">
        <v>428</v>
      </c>
      <c r="E138" s="99" t="s">
        <v>400</v>
      </c>
      <c r="F138" s="99" t="s">
        <v>373</v>
      </c>
      <c r="G138" s="100" t="s">
        <v>419</v>
      </c>
      <c r="H138" s="99"/>
      <c r="I138" s="101"/>
      <c r="J138" s="101"/>
      <c r="K138" s="101">
        <v>0</v>
      </c>
      <c r="L138" s="101"/>
      <c r="M138" s="101"/>
      <c r="N138" s="101">
        <v>0</v>
      </c>
      <c r="O138" s="101">
        <v>1000</v>
      </c>
      <c r="P138" s="101"/>
      <c r="Q138" s="101">
        <v>0</v>
      </c>
      <c r="R138" s="101"/>
      <c r="S138" s="101">
        <v>1000</v>
      </c>
      <c r="T138" s="101">
        <v>0</v>
      </c>
      <c r="U138" s="101">
        <v>0</v>
      </c>
      <c r="V138" s="101">
        <v>2000</v>
      </c>
      <c r="W138" s="101"/>
      <c r="X138" s="101">
        <v>0</v>
      </c>
      <c r="Y138" s="101">
        <v>0</v>
      </c>
      <c r="Z138" s="101">
        <v>3000</v>
      </c>
      <c r="AA138" s="101">
        <v>0</v>
      </c>
      <c r="AB138" s="101"/>
      <c r="AC138" s="101"/>
      <c r="AD138" s="101"/>
      <c r="AE138" s="101"/>
      <c r="AF138" s="101">
        <v>0</v>
      </c>
      <c r="AG138" s="101">
        <v>3000</v>
      </c>
      <c r="AH138" s="101">
        <v>0</v>
      </c>
      <c r="AI138" s="101">
        <v>0</v>
      </c>
      <c r="AJ138" s="101">
        <v>2000</v>
      </c>
      <c r="AK138" s="101"/>
      <c r="AL138" s="101">
        <v>0</v>
      </c>
      <c r="AM138" s="101">
        <v>500</v>
      </c>
      <c r="AN138" s="101">
        <v>0</v>
      </c>
      <c r="AO138" s="101"/>
      <c r="AP138" s="101">
        <v>0</v>
      </c>
      <c r="AQ138" s="101">
        <v>0</v>
      </c>
      <c r="AR138" s="101"/>
      <c r="AS138" s="101"/>
      <c r="AT138" s="101">
        <v>0</v>
      </c>
      <c r="AU138" s="101">
        <v>2000</v>
      </c>
      <c r="AV138" s="101"/>
      <c r="AW138" s="101">
        <v>0</v>
      </c>
      <c r="AX138" s="101">
        <v>1000</v>
      </c>
      <c r="AY138" s="101"/>
      <c r="AZ138" s="101">
        <v>0</v>
      </c>
      <c r="BA138" s="101"/>
      <c r="BB138" s="101">
        <v>0</v>
      </c>
      <c r="BC138" s="101">
        <v>500</v>
      </c>
      <c r="BD138" s="101"/>
      <c r="BE138" s="101">
        <v>0</v>
      </c>
      <c r="BF138" s="101"/>
      <c r="BG138" s="101">
        <v>1000</v>
      </c>
      <c r="BH138" s="101">
        <v>0</v>
      </c>
      <c r="BI138" s="101">
        <v>1000</v>
      </c>
      <c r="BJ138" s="101"/>
      <c r="BK138" s="101"/>
      <c r="BL138" s="101">
        <v>500</v>
      </c>
      <c r="BM138" s="101"/>
      <c r="BN138" s="101"/>
      <c r="BO138" s="101"/>
      <c r="BP138" s="101"/>
      <c r="BQ138" s="101"/>
    </row>
    <row r="139" spans="1:69">
      <c r="A139" s="150" t="s">
        <v>536</v>
      </c>
      <c r="B139" s="99"/>
      <c r="C139" s="99" t="s">
        <v>72</v>
      </c>
      <c r="D139" s="99" t="s">
        <v>428</v>
      </c>
      <c r="E139" s="99" t="s">
        <v>400</v>
      </c>
      <c r="F139" s="99" t="s">
        <v>373</v>
      </c>
      <c r="G139" s="100" t="s">
        <v>419</v>
      </c>
      <c r="H139" s="99"/>
      <c r="I139" s="101"/>
      <c r="J139" s="101"/>
      <c r="K139" s="101"/>
      <c r="L139" s="101"/>
      <c r="M139" s="101">
        <v>4000</v>
      </c>
      <c r="N139" s="101">
        <v>3000</v>
      </c>
      <c r="O139" s="101"/>
      <c r="P139" s="101"/>
      <c r="Q139" s="101">
        <v>0</v>
      </c>
      <c r="R139" s="101">
        <v>0</v>
      </c>
      <c r="S139" s="101"/>
      <c r="T139" s="101">
        <v>4400</v>
      </c>
      <c r="U139" s="101"/>
      <c r="V139" s="101">
        <v>0</v>
      </c>
      <c r="W139" s="101"/>
      <c r="X139" s="101">
        <v>0</v>
      </c>
      <c r="Y139" s="101">
        <v>5000</v>
      </c>
      <c r="Z139" s="101">
        <v>0</v>
      </c>
      <c r="AA139" s="101">
        <v>0</v>
      </c>
      <c r="AB139" s="101">
        <v>0</v>
      </c>
      <c r="AC139" s="101">
        <v>1000</v>
      </c>
      <c r="AD139" s="101"/>
      <c r="AE139" s="101">
        <v>0</v>
      </c>
      <c r="AF139" s="101">
        <v>0</v>
      </c>
      <c r="AG139" s="101">
        <v>0</v>
      </c>
      <c r="AH139" s="101"/>
      <c r="AI139" s="101">
        <v>1000</v>
      </c>
      <c r="AJ139" s="101">
        <v>0</v>
      </c>
      <c r="AK139" s="101"/>
      <c r="AL139" s="101"/>
      <c r="AM139" s="101">
        <v>0</v>
      </c>
      <c r="AN139" s="101">
        <v>1000</v>
      </c>
      <c r="AO139" s="101"/>
      <c r="AP139" s="101">
        <v>1000</v>
      </c>
      <c r="AQ139" s="101">
        <v>1000</v>
      </c>
      <c r="AR139" s="101"/>
      <c r="AS139" s="101">
        <v>2500</v>
      </c>
      <c r="AT139" s="101">
        <v>0</v>
      </c>
      <c r="AU139" s="101"/>
      <c r="AV139" s="101">
        <v>1500</v>
      </c>
      <c r="AW139" s="101">
        <v>2500</v>
      </c>
      <c r="AX139" s="101">
        <v>0</v>
      </c>
      <c r="AY139" s="101"/>
      <c r="AZ139" s="101"/>
      <c r="BA139" s="101">
        <v>3000</v>
      </c>
      <c r="BB139" s="101"/>
      <c r="BC139" s="101"/>
      <c r="BD139" s="101">
        <v>3000</v>
      </c>
      <c r="BE139" s="101">
        <v>2000</v>
      </c>
      <c r="BF139" s="101"/>
      <c r="BG139" s="101"/>
      <c r="BH139" s="101">
        <v>1000</v>
      </c>
      <c r="BI139" s="101"/>
      <c r="BJ139" s="101"/>
      <c r="BK139" s="101">
        <v>2000</v>
      </c>
      <c r="BL139" s="101"/>
      <c r="BM139" s="101"/>
      <c r="BN139" s="101">
        <v>1500</v>
      </c>
      <c r="BO139" s="101"/>
      <c r="BP139" s="101">
        <v>1000</v>
      </c>
      <c r="BQ139" s="101">
        <v>0</v>
      </c>
    </row>
    <row r="140" spans="1:69">
      <c r="A140" s="150" t="s">
        <v>649</v>
      </c>
      <c r="B140" s="99"/>
      <c r="C140" s="99" t="s">
        <v>72</v>
      </c>
      <c r="D140" s="99" t="s">
        <v>428</v>
      </c>
      <c r="E140" s="99" t="s">
        <v>400</v>
      </c>
      <c r="F140" s="99" t="s">
        <v>373</v>
      </c>
      <c r="G140" s="100" t="s">
        <v>419</v>
      </c>
      <c r="H140" s="99"/>
      <c r="I140" s="101"/>
      <c r="J140" s="101"/>
      <c r="K140" s="101"/>
      <c r="L140" s="101"/>
      <c r="M140" s="101">
        <v>0</v>
      </c>
      <c r="N140" s="101">
        <v>0</v>
      </c>
      <c r="O140" s="101"/>
      <c r="P140" s="101"/>
      <c r="Q140" s="101">
        <v>0</v>
      </c>
      <c r="R140" s="101">
        <v>0</v>
      </c>
      <c r="S140" s="101"/>
      <c r="T140" s="101">
        <v>0</v>
      </c>
      <c r="U140" s="101">
        <v>0</v>
      </c>
      <c r="V140" s="101">
        <v>0</v>
      </c>
      <c r="W140" s="101"/>
      <c r="X140" s="101">
        <v>0</v>
      </c>
      <c r="Y140" s="101">
        <v>1000</v>
      </c>
      <c r="Z140" s="101">
        <v>0</v>
      </c>
      <c r="AA140" s="101">
        <v>2000</v>
      </c>
      <c r="AB140" s="101">
        <v>0</v>
      </c>
      <c r="AC140" s="101">
        <v>1500</v>
      </c>
      <c r="AD140" s="101"/>
      <c r="AE140" s="101">
        <v>0</v>
      </c>
      <c r="AF140" s="101">
        <v>0</v>
      </c>
      <c r="AG140" s="101">
        <v>0</v>
      </c>
      <c r="AH140" s="101">
        <v>0</v>
      </c>
      <c r="AI140" s="101">
        <v>1500</v>
      </c>
      <c r="AJ140" s="101">
        <v>0</v>
      </c>
      <c r="AK140" s="101"/>
      <c r="AL140" s="101"/>
      <c r="AM140" s="101">
        <v>0</v>
      </c>
      <c r="AN140" s="101">
        <v>2000</v>
      </c>
      <c r="AO140" s="101"/>
      <c r="AP140" s="101">
        <v>3000</v>
      </c>
      <c r="AQ140" s="101">
        <v>2500</v>
      </c>
      <c r="AR140" s="101"/>
      <c r="AS140" s="101">
        <v>1000</v>
      </c>
      <c r="AT140" s="101">
        <v>0</v>
      </c>
      <c r="AU140" s="101"/>
      <c r="AV140" s="101">
        <v>2000</v>
      </c>
      <c r="AW140" s="101">
        <v>1500</v>
      </c>
      <c r="AX140" s="101">
        <v>0</v>
      </c>
      <c r="AY140" s="101"/>
      <c r="AZ140" s="101"/>
      <c r="BA140" s="101">
        <v>1000</v>
      </c>
      <c r="BB140" s="101"/>
      <c r="BC140" s="101"/>
      <c r="BD140" s="101">
        <v>2000</v>
      </c>
      <c r="BE140" s="101">
        <v>3000</v>
      </c>
      <c r="BF140" s="101"/>
      <c r="BG140" s="101"/>
      <c r="BH140" s="101">
        <v>1500</v>
      </c>
      <c r="BI140" s="101"/>
      <c r="BJ140" s="101"/>
      <c r="BK140" s="101">
        <v>2000</v>
      </c>
      <c r="BL140" s="101"/>
      <c r="BM140" s="101"/>
      <c r="BN140" s="101">
        <v>2000</v>
      </c>
      <c r="BO140" s="101"/>
      <c r="BP140" s="101">
        <v>2000</v>
      </c>
      <c r="BQ140" s="101">
        <v>0</v>
      </c>
    </row>
    <row r="141" spans="1:69">
      <c r="A141" s="150" t="s">
        <v>650</v>
      </c>
      <c r="B141" s="99"/>
      <c r="C141" s="99" t="s">
        <v>72</v>
      </c>
      <c r="D141" s="99" t="s">
        <v>428</v>
      </c>
      <c r="E141" s="99" t="s">
        <v>400</v>
      </c>
      <c r="F141" s="99" t="s">
        <v>373</v>
      </c>
      <c r="G141" s="100" t="s">
        <v>419</v>
      </c>
      <c r="H141" s="99"/>
      <c r="I141" s="101"/>
      <c r="J141" s="101"/>
      <c r="K141" s="101"/>
      <c r="L141" s="101"/>
      <c r="M141" s="101">
        <v>8000</v>
      </c>
      <c r="N141" s="101">
        <v>9000</v>
      </c>
      <c r="O141" s="101"/>
      <c r="P141" s="101"/>
      <c r="Q141" s="101">
        <v>0</v>
      </c>
      <c r="R141" s="101">
        <v>0</v>
      </c>
      <c r="S141" s="101"/>
      <c r="T141" s="101">
        <v>3600</v>
      </c>
      <c r="U141" s="101">
        <v>0</v>
      </c>
      <c r="V141" s="101">
        <v>0</v>
      </c>
      <c r="W141" s="101"/>
      <c r="X141" s="101">
        <v>0</v>
      </c>
      <c r="Y141" s="101">
        <v>1000</v>
      </c>
      <c r="Z141" s="101">
        <v>0</v>
      </c>
      <c r="AA141" s="101">
        <v>5000</v>
      </c>
      <c r="AB141" s="101">
        <v>0</v>
      </c>
      <c r="AC141" s="101">
        <v>2000</v>
      </c>
      <c r="AD141" s="101"/>
      <c r="AE141" s="101">
        <v>0</v>
      </c>
      <c r="AF141" s="101">
        <v>0</v>
      </c>
      <c r="AG141" s="101">
        <v>0</v>
      </c>
      <c r="AH141" s="101">
        <v>0</v>
      </c>
      <c r="AI141" s="101">
        <v>4000</v>
      </c>
      <c r="AJ141" s="101">
        <v>0</v>
      </c>
      <c r="AK141" s="101"/>
      <c r="AL141" s="101"/>
      <c r="AM141" s="101">
        <v>0</v>
      </c>
      <c r="AN141" s="101">
        <v>3000</v>
      </c>
      <c r="AO141" s="101"/>
      <c r="AP141" s="101">
        <v>3000</v>
      </c>
      <c r="AQ141" s="101">
        <v>3000</v>
      </c>
      <c r="AR141" s="101"/>
      <c r="AS141" s="101">
        <v>3500</v>
      </c>
      <c r="AT141" s="101">
        <v>0</v>
      </c>
      <c r="AU141" s="101"/>
      <c r="AV141" s="101">
        <v>2500</v>
      </c>
      <c r="AW141" s="101">
        <v>2500</v>
      </c>
      <c r="AX141" s="101">
        <v>0</v>
      </c>
      <c r="AY141" s="101"/>
      <c r="AZ141" s="101"/>
      <c r="BA141" s="101">
        <v>4500</v>
      </c>
      <c r="BB141" s="101"/>
      <c r="BC141" s="101"/>
      <c r="BD141" s="101">
        <v>4000</v>
      </c>
      <c r="BE141" s="101">
        <v>3000</v>
      </c>
      <c r="BF141" s="101"/>
      <c r="BG141" s="101"/>
      <c r="BH141" s="101">
        <v>6000</v>
      </c>
      <c r="BI141" s="101"/>
      <c r="BJ141" s="101"/>
      <c r="BK141" s="101">
        <v>5000</v>
      </c>
      <c r="BL141" s="101"/>
      <c r="BM141" s="101"/>
      <c r="BN141" s="101">
        <v>3000</v>
      </c>
      <c r="BO141" s="101"/>
      <c r="BP141" s="101">
        <v>4000</v>
      </c>
      <c r="BQ141" s="101">
        <v>0</v>
      </c>
    </row>
    <row r="142" spans="1:69">
      <c r="A142" s="150" t="s">
        <v>656</v>
      </c>
      <c r="B142" s="99"/>
      <c r="C142" s="99" t="s">
        <v>72</v>
      </c>
      <c r="D142" s="99" t="s">
        <v>428</v>
      </c>
      <c r="E142" s="99" t="s">
        <v>400</v>
      </c>
      <c r="F142" s="99" t="s">
        <v>373</v>
      </c>
      <c r="G142" s="100" t="s">
        <v>419</v>
      </c>
      <c r="H142" s="99"/>
      <c r="I142" s="101"/>
      <c r="J142" s="101"/>
      <c r="K142" s="101"/>
      <c r="L142" s="101"/>
      <c r="M142" s="101">
        <v>0</v>
      </c>
      <c r="N142" s="101">
        <v>0</v>
      </c>
      <c r="O142" s="101"/>
      <c r="P142" s="101"/>
      <c r="Q142" s="101"/>
      <c r="R142" s="101">
        <v>0</v>
      </c>
      <c r="S142" s="101"/>
      <c r="T142" s="101">
        <v>2000</v>
      </c>
      <c r="U142" s="101"/>
      <c r="V142" s="101">
        <v>0</v>
      </c>
      <c r="W142" s="101"/>
      <c r="X142" s="101">
        <v>0</v>
      </c>
      <c r="Y142" s="101"/>
      <c r="Z142" s="101">
        <v>0</v>
      </c>
      <c r="AA142" s="101"/>
      <c r="AB142" s="101">
        <v>0</v>
      </c>
      <c r="AC142" s="101">
        <v>500</v>
      </c>
      <c r="AD142" s="101"/>
      <c r="AE142" s="101">
        <v>0</v>
      </c>
      <c r="AF142" s="101">
        <v>0</v>
      </c>
      <c r="AG142" s="101">
        <v>0</v>
      </c>
      <c r="AH142" s="101"/>
      <c r="AI142" s="101">
        <v>500</v>
      </c>
      <c r="AJ142" s="101"/>
      <c r="AK142" s="101"/>
      <c r="AL142" s="101"/>
      <c r="AM142" s="101">
        <v>0</v>
      </c>
      <c r="AN142" s="101">
        <v>1000</v>
      </c>
      <c r="AO142" s="101"/>
      <c r="AP142" s="101">
        <v>0</v>
      </c>
      <c r="AQ142" s="101">
        <v>500</v>
      </c>
      <c r="AR142" s="101"/>
      <c r="AS142" s="101"/>
      <c r="AT142" s="101"/>
      <c r="AU142" s="101"/>
      <c r="AV142" s="101">
        <v>1000</v>
      </c>
      <c r="AW142" s="101">
        <v>500</v>
      </c>
      <c r="AX142" s="101">
        <v>0</v>
      </c>
      <c r="AY142" s="101"/>
      <c r="AZ142" s="101"/>
      <c r="BA142" s="101">
        <v>500</v>
      </c>
      <c r="BB142" s="101"/>
      <c r="BC142" s="101"/>
      <c r="BD142" s="101"/>
      <c r="BE142" s="101">
        <v>1000</v>
      </c>
      <c r="BF142" s="101"/>
      <c r="BG142" s="101"/>
      <c r="BH142" s="101">
        <v>500</v>
      </c>
      <c r="BI142" s="101"/>
      <c r="BJ142" s="101"/>
      <c r="BK142" s="101"/>
      <c r="BL142" s="101"/>
      <c r="BM142" s="101"/>
      <c r="BN142" s="101">
        <v>500</v>
      </c>
      <c r="BO142" s="101"/>
      <c r="BP142" s="101"/>
      <c r="BQ142" s="101"/>
    </row>
    <row r="143" spans="1:69">
      <c r="A143" s="150" t="s">
        <v>537</v>
      </c>
      <c r="B143" s="99"/>
      <c r="C143" s="99" t="s">
        <v>72</v>
      </c>
      <c r="D143" s="99" t="s">
        <v>428</v>
      </c>
      <c r="E143" s="99" t="s">
        <v>400</v>
      </c>
      <c r="F143" s="99" t="s">
        <v>373</v>
      </c>
      <c r="G143" s="100" t="s">
        <v>419</v>
      </c>
      <c r="H143" s="99"/>
      <c r="I143" s="101"/>
      <c r="J143" s="101"/>
      <c r="K143" s="101">
        <v>0</v>
      </c>
      <c r="L143" s="101">
        <v>4000</v>
      </c>
      <c r="M143" s="101">
        <v>0</v>
      </c>
      <c r="N143" s="101">
        <v>0</v>
      </c>
      <c r="O143" s="101"/>
      <c r="P143" s="101"/>
      <c r="Q143" s="101">
        <v>0</v>
      </c>
      <c r="R143" s="101"/>
      <c r="S143" s="101">
        <v>0</v>
      </c>
      <c r="T143" s="101">
        <v>0</v>
      </c>
      <c r="U143" s="101"/>
      <c r="V143" s="101"/>
      <c r="W143" s="101"/>
      <c r="X143" s="101">
        <v>0</v>
      </c>
      <c r="Y143" s="101">
        <v>0</v>
      </c>
      <c r="Z143" s="101">
        <v>0</v>
      </c>
      <c r="AA143" s="101"/>
      <c r="AB143" s="101">
        <v>2000</v>
      </c>
      <c r="AC143" s="101"/>
      <c r="AD143" s="101"/>
      <c r="AE143" s="101">
        <v>0</v>
      </c>
      <c r="AF143" s="101"/>
      <c r="AG143" s="101">
        <v>0</v>
      </c>
      <c r="AH143" s="101">
        <v>500</v>
      </c>
      <c r="AI143" s="101">
        <v>0</v>
      </c>
      <c r="AJ143" s="101">
        <v>0</v>
      </c>
      <c r="AK143" s="101"/>
      <c r="AL143" s="101">
        <v>500</v>
      </c>
      <c r="AM143" s="101"/>
      <c r="AN143" s="101">
        <v>0</v>
      </c>
      <c r="AO143" s="101">
        <v>1000</v>
      </c>
      <c r="AP143" s="101">
        <v>0</v>
      </c>
      <c r="AQ143" s="101">
        <v>0</v>
      </c>
      <c r="AR143" s="101"/>
      <c r="AS143" s="101"/>
      <c r="AT143" s="101">
        <v>500</v>
      </c>
      <c r="AU143" s="101">
        <v>0</v>
      </c>
      <c r="AV143" s="101">
        <v>0</v>
      </c>
      <c r="AW143" s="101">
        <v>0</v>
      </c>
      <c r="AX143" s="101"/>
      <c r="AY143" s="101"/>
      <c r="AZ143" s="101">
        <v>1000</v>
      </c>
      <c r="BA143" s="101"/>
      <c r="BB143" s="101">
        <v>1500</v>
      </c>
      <c r="BC143" s="101">
        <v>0</v>
      </c>
      <c r="BD143" s="101"/>
      <c r="BE143" s="101"/>
      <c r="BF143" s="101"/>
      <c r="BG143" s="101"/>
      <c r="BH143" s="101"/>
      <c r="BI143" s="101"/>
      <c r="BJ143" s="101">
        <v>1500</v>
      </c>
      <c r="BK143" s="101"/>
      <c r="BL143" s="101"/>
      <c r="BM143" s="101"/>
      <c r="BN143" s="101"/>
      <c r="BO143" s="101">
        <v>1500</v>
      </c>
      <c r="BP143" s="101"/>
      <c r="BQ143" s="101"/>
    </row>
    <row r="144" spans="1:69">
      <c r="A144" s="150" t="s">
        <v>651</v>
      </c>
      <c r="B144" s="99"/>
      <c r="C144" s="99" t="s">
        <v>72</v>
      </c>
      <c r="D144" s="99" t="s">
        <v>428</v>
      </c>
      <c r="E144" s="99" t="s">
        <v>400</v>
      </c>
      <c r="F144" s="99" t="s">
        <v>373</v>
      </c>
      <c r="G144" s="100" t="s">
        <v>419</v>
      </c>
      <c r="H144" s="99"/>
      <c r="I144" s="101"/>
      <c r="J144" s="101"/>
      <c r="K144" s="101">
        <v>0</v>
      </c>
      <c r="L144" s="101">
        <v>1000</v>
      </c>
      <c r="M144" s="101">
        <v>0</v>
      </c>
      <c r="N144" s="101">
        <v>0</v>
      </c>
      <c r="O144" s="101"/>
      <c r="P144" s="101"/>
      <c r="Q144" s="101">
        <v>1500</v>
      </c>
      <c r="R144" s="101"/>
      <c r="S144" s="101">
        <v>0</v>
      </c>
      <c r="T144" s="101">
        <v>0</v>
      </c>
      <c r="U144" s="101">
        <v>500</v>
      </c>
      <c r="V144" s="101"/>
      <c r="W144" s="101"/>
      <c r="X144" s="101">
        <v>0</v>
      </c>
      <c r="Y144" s="101">
        <v>0</v>
      </c>
      <c r="Z144" s="101">
        <v>0</v>
      </c>
      <c r="AA144" s="101"/>
      <c r="AB144" s="101"/>
      <c r="AC144" s="101">
        <v>0</v>
      </c>
      <c r="AD144" s="101"/>
      <c r="AE144" s="101">
        <v>0</v>
      </c>
      <c r="AF144" s="101"/>
      <c r="AG144" s="101">
        <v>0</v>
      </c>
      <c r="AH144" s="101">
        <v>1000</v>
      </c>
      <c r="AI144" s="101">
        <v>0</v>
      </c>
      <c r="AJ144" s="101">
        <v>0</v>
      </c>
      <c r="AK144" s="101"/>
      <c r="AL144" s="101">
        <v>0</v>
      </c>
      <c r="AM144" s="101"/>
      <c r="AN144" s="101">
        <v>0</v>
      </c>
      <c r="AO144" s="101">
        <v>500</v>
      </c>
      <c r="AP144" s="101">
        <v>0</v>
      </c>
      <c r="AQ144" s="101">
        <v>0</v>
      </c>
      <c r="AR144" s="101"/>
      <c r="AS144" s="101"/>
      <c r="AT144" s="101"/>
      <c r="AU144" s="101">
        <v>0</v>
      </c>
      <c r="AV144" s="101">
        <v>0</v>
      </c>
      <c r="AW144" s="101">
        <v>0</v>
      </c>
      <c r="AX144" s="101"/>
      <c r="AY144" s="101"/>
      <c r="AZ144" s="101"/>
      <c r="BA144" s="101"/>
      <c r="BB144" s="101">
        <v>1000</v>
      </c>
      <c r="BC144" s="101">
        <v>0</v>
      </c>
      <c r="BD144" s="101"/>
      <c r="BE144" s="101"/>
      <c r="BF144" s="101"/>
      <c r="BG144" s="101"/>
      <c r="BH144" s="101"/>
      <c r="BI144" s="101"/>
      <c r="BJ144" s="101">
        <v>1000</v>
      </c>
      <c r="BK144" s="101"/>
      <c r="BL144" s="101"/>
      <c r="BM144" s="101"/>
      <c r="BN144" s="101"/>
      <c r="BO144" s="101">
        <v>1500</v>
      </c>
      <c r="BP144" s="101"/>
      <c r="BQ144" s="101"/>
    </row>
    <row r="145" spans="1:69">
      <c r="A145" s="150" t="s">
        <v>652</v>
      </c>
      <c r="B145" s="99"/>
      <c r="C145" s="99" t="s">
        <v>72</v>
      </c>
      <c r="D145" s="99" t="s">
        <v>428</v>
      </c>
      <c r="E145" s="99" t="s">
        <v>400</v>
      </c>
      <c r="F145" s="99" t="s">
        <v>373</v>
      </c>
      <c r="G145" s="100" t="s">
        <v>419</v>
      </c>
      <c r="H145" s="99"/>
      <c r="I145" s="101"/>
      <c r="J145" s="101"/>
      <c r="K145" s="101">
        <v>0</v>
      </c>
      <c r="L145" s="101">
        <v>6000</v>
      </c>
      <c r="M145" s="101">
        <v>0</v>
      </c>
      <c r="N145" s="101">
        <v>0</v>
      </c>
      <c r="O145" s="101"/>
      <c r="P145" s="101"/>
      <c r="Q145" s="101">
        <v>8800</v>
      </c>
      <c r="R145" s="101"/>
      <c r="S145" s="101">
        <v>0</v>
      </c>
      <c r="T145" s="101">
        <v>0</v>
      </c>
      <c r="U145" s="101">
        <v>800</v>
      </c>
      <c r="V145" s="101"/>
      <c r="W145" s="101"/>
      <c r="X145" s="101">
        <v>0</v>
      </c>
      <c r="Y145" s="101">
        <v>0</v>
      </c>
      <c r="Z145" s="101">
        <v>0</v>
      </c>
      <c r="AA145" s="101"/>
      <c r="AB145" s="101">
        <v>5000</v>
      </c>
      <c r="AC145" s="101">
        <v>0</v>
      </c>
      <c r="AD145" s="101"/>
      <c r="AE145" s="101">
        <v>0</v>
      </c>
      <c r="AF145" s="101"/>
      <c r="AG145" s="101">
        <v>0</v>
      </c>
      <c r="AH145" s="101">
        <v>6000</v>
      </c>
      <c r="AI145" s="101">
        <v>0</v>
      </c>
      <c r="AJ145" s="101">
        <v>0</v>
      </c>
      <c r="AK145" s="101"/>
      <c r="AL145" s="101">
        <v>5500</v>
      </c>
      <c r="AM145" s="101"/>
      <c r="AN145" s="101">
        <v>0</v>
      </c>
      <c r="AO145" s="101">
        <v>4000</v>
      </c>
      <c r="AP145" s="101">
        <v>0</v>
      </c>
      <c r="AQ145" s="101">
        <v>0</v>
      </c>
      <c r="AR145" s="101"/>
      <c r="AS145" s="101"/>
      <c r="AT145" s="101">
        <v>5000</v>
      </c>
      <c r="AU145" s="101">
        <v>0</v>
      </c>
      <c r="AV145" s="101">
        <v>0</v>
      </c>
      <c r="AW145" s="101">
        <v>0</v>
      </c>
      <c r="AX145" s="101"/>
      <c r="AY145" s="101"/>
      <c r="AZ145" s="101">
        <v>6000</v>
      </c>
      <c r="BA145" s="101"/>
      <c r="BB145" s="101">
        <v>5500</v>
      </c>
      <c r="BC145" s="101">
        <v>0</v>
      </c>
      <c r="BD145" s="101"/>
      <c r="BE145" s="101"/>
      <c r="BF145" s="101"/>
      <c r="BG145" s="101"/>
      <c r="BH145" s="101"/>
      <c r="BI145" s="101"/>
      <c r="BJ145" s="101">
        <v>5000</v>
      </c>
      <c r="BK145" s="101"/>
      <c r="BL145" s="101"/>
      <c r="BM145" s="101"/>
      <c r="BN145" s="101"/>
      <c r="BO145" s="101">
        <v>5500</v>
      </c>
      <c r="BP145" s="101"/>
      <c r="BQ145" s="101"/>
    </row>
    <row r="146" spans="1:69">
      <c r="A146" s="150" t="s">
        <v>657</v>
      </c>
      <c r="B146" s="99"/>
      <c r="C146" s="99" t="s">
        <v>72</v>
      </c>
      <c r="D146" s="99" t="s">
        <v>428</v>
      </c>
      <c r="E146" s="99" t="s">
        <v>400</v>
      </c>
      <c r="F146" s="99" t="s">
        <v>373</v>
      </c>
      <c r="G146" s="100" t="s">
        <v>419</v>
      </c>
      <c r="H146" s="99"/>
      <c r="I146" s="101"/>
      <c r="J146" s="101"/>
      <c r="K146" s="101">
        <v>0</v>
      </c>
      <c r="L146" s="101">
        <v>1000</v>
      </c>
      <c r="M146" s="101">
        <v>0</v>
      </c>
      <c r="N146" s="101">
        <v>0</v>
      </c>
      <c r="O146" s="101"/>
      <c r="P146" s="101"/>
      <c r="Q146" s="101">
        <v>1700</v>
      </c>
      <c r="R146" s="101"/>
      <c r="S146" s="101">
        <v>0</v>
      </c>
      <c r="T146" s="101">
        <v>0</v>
      </c>
      <c r="U146" s="101">
        <v>0</v>
      </c>
      <c r="V146" s="101"/>
      <c r="W146" s="101"/>
      <c r="X146" s="101">
        <v>0</v>
      </c>
      <c r="Y146" s="101">
        <v>0</v>
      </c>
      <c r="Z146" s="101">
        <v>0</v>
      </c>
      <c r="AA146" s="101"/>
      <c r="AB146" s="101"/>
      <c r="AC146" s="101">
        <v>0</v>
      </c>
      <c r="AD146" s="101"/>
      <c r="AE146" s="101">
        <v>0</v>
      </c>
      <c r="AF146" s="101"/>
      <c r="AG146" s="101">
        <v>0</v>
      </c>
      <c r="AH146" s="101">
        <v>3500</v>
      </c>
      <c r="AI146" s="101">
        <v>0</v>
      </c>
      <c r="AJ146" s="101">
        <v>0</v>
      </c>
      <c r="AK146" s="101"/>
      <c r="AL146" s="101">
        <v>1000</v>
      </c>
      <c r="AM146" s="101"/>
      <c r="AN146" s="101">
        <v>0</v>
      </c>
      <c r="AO146" s="101">
        <v>1500</v>
      </c>
      <c r="AP146" s="101">
        <v>0</v>
      </c>
      <c r="AQ146" s="101">
        <v>0</v>
      </c>
      <c r="AR146" s="101"/>
      <c r="AS146" s="101"/>
      <c r="AT146" s="101">
        <v>1500</v>
      </c>
      <c r="AU146" s="101">
        <v>0</v>
      </c>
      <c r="AV146" s="101">
        <v>0</v>
      </c>
      <c r="AW146" s="101">
        <v>0</v>
      </c>
      <c r="AX146" s="101"/>
      <c r="AY146" s="101"/>
      <c r="AZ146" s="101">
        <v>2000</v>
      </c>
      <c r="BA146" s="101"/>
      <c r="BB146" s="101">
        <v>1000</v>
      </c>
      <c r="BC146" s="101">
        <v>0</v>
      </c>
      <c r="BD146" s="101"/>
      <c r="BE146" s="101"/>
      <c r="BF146" s="101"/>
      <c r="BG146" s="101"/>
      <c r="BH146" s="101"/>
      <c r="BI146" s="101"/>
      <c r="BJ146" s="101">
        <v>1500</v>
      </c>
      <c r="BK146" s="101"/>
      <c r="BL146" s="101"/>
      <c r="BM146" s="101"/>
      <c r="BN146" s="101"/>
      <c r="BO146" s="101">
        <v>1500</v>
      </c>
      <c r="BP146" s="101"/>
      <c r="BQ146" s="101"/>
    </row>
    <row r="147" spans="1:69">
      <c r="A147" s="150" t="s">
        <v>662</v>
      </c>
      <c r="B147" s="99"/>
      <c r="C147" s="99" t="s">
        <v>72</v>
      </c>
      <c r="D147" s="99" t="s">
        <v>428</v>
      </c>
      <c r="E147" s="99" t="s">
        <v>389</v>
      </c>
      <c r="F147" s="99" t="s">
        <v>376</v>
      </c>
      <c r="G147" s="100" t="s">
        <v>419</v>
      </c>
      <c r="H147" s="99"/>
      <c r="I147" s="101"/>
      <c r="J147" s="101"/>
      <c r="K147" s="101"/>
      <c r="L147" s="101">
        <v>3080</v>
      </c>
      <c r="M147" s="101">
        <v>0</v>
      </c>
      <c r="N147" s="101">
        <v>3080</v>
      </c>
      <c r="O147" s="101">
        <v>3080</v>
      </c>
      <c r="P147" s="101"/>
      <c r="Q147" s="101"/>
      <c r="R147" s="101">
        <v>3100</v>
      </c>
      <c r="S147" s="101">
        <v>0</v>
      </c>
      <c r="T147" s="101">
        <v>0</v>
      </c>
      <c r="U147" s="101">
        <v>0</v>
      </c>
      <c r="V147" s="101">
        <v>0</v>
      </c>
      <c r="W147" s="101"/>
      <c r="X147" s="101">
        <v>0</v>
      </c>
      <c r="Y147" s="101">
        <v>4500</v>
      </c>
      <c r="Z147" s="101">
        <v>4500</v>
      </c>
      <c r="AA147" s="101">
        <v>3500</v>
      </c>
      <c r="AB147" s="101">
        <v>4500</v>
      </c>
      <c r="AC147" s="101">
        <v>3500</v>
      </c>
      <c r="AD147" s="101"/>
      <c r="AE147" s="101">
        <v>0</v>
      </c>
      <c r="AF147" s="101">
        <v>4000</v>
      </c>
      <c r="AG147" s="101">
        <v>3500</v>
      </c>
      <c r="AH147" s="101">
        <v>0</v>
      </c>
      <c r="AI147" s="101">
        <v>2800</v>
      </c>
      <c r="AJ147" s="101">
        <v>2464</v>
      </c>
      <c r="AK147" s="101"/>
      <c r="AL147" s="101">
        <v>2464</v>
      </c>
      <c r="AM147" s="101"/>
      <c r="AN147" s="101"/>
      <c r="AO147" s="101">
        <v>2464</v>
      </c>
      <c r="AP147" s="101">
        <v>0</v>
      </c>
      <c r="AQ147" s="101"/>
      <c r="AR147" s="101"/>
      <c r="AS147" s="101"/>
      <c r="AT147" s="101"/>
      <c r="AU147" s="101">
        <v>2464</v>
      </c>
      <c r="AV147" s="101">
        <v>2464</v>
      </c>
      <c r="AW147" s="101"/>
      <c r="AX147" s="101">
        <v>0</v>
      </c>
      <c r="AY147" s="101"/>
      <c r="AZ147" s="101">
        <v>0</v>
      </c>
      <c r="BA147" s="101"/>
      <c r="BB147" s="101"/>
      <c r="BC147" s="101">
        <v>0</v>
      </c>
      <c r="BD147" s="101">
        <v>0</v>
      </c>
      <c r="BE147" s="101">
        <v>0</v>
      </c>
      <c r="BF147" s="101"/>
      <c r="BG147" s="101">
        <v>2500</v>
      </c>
      <c r="BH147" s="101">
        <v>0</v>
      </c>
      <c r="BI147" s="101">
        <v>0</v>
      </c>
      <c r="BJ147" s="101">
        <v>3520</v>
      </c>
      <c r="BK147" s="101">
        <v>0</v>
      </c>
      <c r="BL147" s="101">
        <v>2500</v>
      </c>
      <c r="BM147" s="101"/>
      <c r="BN147" s="101"/>
      <c r="BO147" s="101">
        <v>0</v>
      </c>
      <c r="BP147" s="101">
        <v>0</v>
      </c>
      <c r="BQ147" s="101">
        <v>0</v>
      </c>
    </row>
    <row r="148" spans="1:69">
      <c r="A148" s="150" t="s">
        <v>660</v>
      </c>
      <c r="B148" s="99"/>
      <c r="C148" s="99" t="s">
        <v>72</v>
      </c>
      <c r="D148" s="99" t="s">
        <v>428</v>
      </c>
      <c r="E148" s="99" t="s">
        <v>389</v>
      </c>
      <c r="F148" s="99" t="s">
        <v>376</v>
      </c>
      <c r="G148" s="100" t="s">
        <v>419</v>
      </c>
      <c r="H148" s="99"/>
      <c r="I148" s="101"/>
      <c r="J148" s="101"/>
      <c r="K148" s="101">
        <v>0</v>
      </c>
      <c r="L148" s="101">
        <v>0</v>
      </c>
      <c r="M148" s="101">
        <v>3080</v>
      </c>
      <c r="N148" s="101">
        <v>0</v>
      </c>
      <c r="O148" s="101">
        <v>0</v>
      </c>
      <c r="P148" s="101"/>
      <c r="Q148" s="101">
        <v>2000</v>
      </c>
      <c r="R148" s="101">
        <v>0</v>
      </c>
      <c r="S148" s="101">
        <v>0</v>
      </c>
      <c r="T148" s="101">
        <v>3500</v>
      </c>
      <c r="U148" s="101">
        <v>0</v>
      </c>
      <c r="V148" s="101">
        <v>4500</v>
      </c>
      <c r="W148" s="101"/>
      <c r="X148" s="101">
        <v>3500</v>
      </c>
      <c r="Y148" s="101">
        <v>0</v>
      </c>
      <c r="Z148" s="101">
        <v>0</v>
      </c>
      <c r="AA148" s="101">
        <v>0</v>
      </c>
      <c r="AB148" s="101"/>
      <c r="AC148" s="101">
        <v>0</v>
      </c>
      <c r="AD148" s="101"/>
      <c r="AE148" s="101">
        <v>4000</v>
      </c>
      <c r="AF148" s="101">
        <v>0</v>
      </c>
      <c r="AG148" s="101">
        <v>0</v>
      </c>
      <c r="AH148" s="101">
        <v>4000</v>
      </c>
      <c r="AI148" s="101">
        <v>0</v>
      </c>
      <c r="AJ148" s="101">
        <v>0</v>
      </c>
      <c r="AK148" s="101"/>
      <c r="AL148" s="101">
        <v>0</v>
      </c>
      <c r="AM148" s="101">
        <v>0</v>
      </c>
      <c r="AN148" s="101">
        <v>2464</v>
      </c>
      <c r="AO148" s="101"/>
      <c r="AP148" s="101"/>
      <c r="AQ148" s="101"/>
      <c r="AR148" s="101"/>
      <c r="AS148" s="101"/>
      <c r="AT148" s="101">
        <v>2464</v>
      </c>
      <c r="AU148" s="101">
        <v>0</v>
      </c>
      <c r="AV148" s="101">
        <v>0</v>
      </c>
      <c r="AW148" s="101"/>
      <c r="AX148" s="101">
        <v>2464</v>
      </c>
      <c r="AY148" s="101"/>
      <c r="AZ148" s="101">
        <v>0</v>
      </c>
      <c r="BA148" s="101"/>
      <c r="BB148" s="101"/>
      <c r="BC148" s="101"/>
      <c r="BD148" s="101">
        <v>0</v>
      </c>
      <c r="BE148" s="101"/>
      <c r="BF148" s="101"/>
      <c r="BG148" s="101">
        <v>0</v>
      </c>
      <c r="BH148" s="101">
        <v>0</v>
      </c>
      <c r="BI148" s="101">
        <v>0</v>
      </c>
      <c r="BJ148" s="101"/>
      <c r="BK148" s="101"/>
      <c r="BL148" s="101"/>
      <c r="BM148" s="101"/>
      <c r="BN148" s="101"/>
      <c r="BO148" s="101"/>
      <c r="BP148" s="101">
        <v>3520</v>
      </c>
      <c r="BQ148" s="101">
        <v>0</v>
      </c>
    </row>
    <row r="149" spans="1:69">
      <c r="A149" s="150" t="s">
        <v>659</v>
      </c>
      <c r="B149" s="99"/>
      <c r="C149" s="99" t="s">
        <v>72</v>
      </c>
      <c r="D149" s="99" t="s">
        <v>428</v>
      </c>
      <c r="E149" s="99" t="s">
        <v>389</v>
      </c>
      <c r="F149" s="99" t="s">
        <v>376</v>
      </c>
      <c r="G149" s="100" t="s">
        <v>419</v>
      </c>
      <c r="H149" s="99"/>
      <c r="I149" s="101"/>
      <c r="J149" s="101"/>
      <c r="K149" s="101"/>
      <c r="L149" s="101"/>
      <c r="M149" s="101"/>
      <c r="N149" s="101"/>
      <c r="O149" s="101"/>
      <c r="P149" s="101"/>
      <c r="Q149" s="101">
        <v>0</v>
      </c>
      <c r="R149" s="101">
        <v>0</v>
      </c>
      <c r="S149" s="101">
        <v>0</v>
      </c>
      <c r="T149" s="101">
        <v>0</v>
      </c>
      <c r="U149" s="101">
        <v>4500</v>
      </c>
      <c r="V149" s="101">
        <v>0</v>
      </c>
      <c r="W149" s="101"/>
      <c r="X149" s="101">
        <v>0</v>
      </c>
      <c r="Y149" s="101"/>
      <c r="Z149" s="101"/>
      <c r="AA149" s="101">
        <v>0</v>
      </c>
      <c r="AB149" s="101"/>
      <c r="AC149" s="101">
        <v>0</v>
      </c>
      <c r="AD149" s="101"/>
      <c r="AE149" s="101"/>
      <c r="AF149" s="101"/>
      <c r="AG149" s="101">
        <v>0</v>
      </c>
      <c r="AH149" s="101">
        <v>0</v>
      </c>
      <c r="AI149" s="101">
        <v>0</v>
      </c>
      <c r="AJ149" s="101"/>
      <c r="AK149" s="101"/>
      <c r="AL149" s="101"/>
      <c r="AM149" s="101"/>
      <c r="AN149" s="101"/>
      <c r="AO149" s="101"/>
      <c r="AP149" s="101">
        <v>2464</v>
      </c>
      <c r="AQ149" s="101"/>
      <c r="AR149" s="101"/>
      <c r="AS149" s="101">
        <v>0</v>
      </c>
      <c r="AT149" s="101"/>
      <c r="AU149" s="101">
        <v>0</v>
      </c>
      <c r="AV149" s="101"/>
      <c r="AW149" s="101">
        <v>0</v>
      </c>
      <c r="AX149" s="101">
        <v>0</v>
      </c>
      <c r="AY149" s="101"/>
      <c r="AZ149" s="101">
        <v>2464</v>
      </c>
      <c r="BA149" s="101">
        <v>0</v>
      </c>
      <c r="BB149" s="101">
        <v>0</v>
      </c>
      <c r="BC149" s="101"/>
      <c r="BD149" s="101"/>
      <c r="BE149" s="101"/>
      <c r="BF149" s="101"/>
      <c r="BG149" s="101"/>
      <c r="BH149" s="101"/>
      <c r="BI149" s="101"/>
      <c r="BJ149" s="101">
        <v>0</v>
      </c>
      <c r="BK149" s="101"/>
      <c r="BL149" s="101"/>
      <c r="BM149" s="101"/>
      <c r="BN149" s="101">
        <v>0</v>
      </c>
      <c r="BO149" s="101"/>
      <c r="BP149" s="101"/>
      <c r="BQ149" s="101"/>
    </row>
    <row r="150" spans="1:69">
      <c r="A150" s="150" t="s">
        <v>658</v>
      </c>
      <c r="B150" s="99"/>
      <c r="C150" s="99" t="s">
        <v>72</v>
      </c>
      <c r="D150" s="99" t="s">
        <v>428</v>
      </c>
      <c r="E150" s="99" t="s">
        <v>389</v>
      </c>
      <c r="F150" s="99" t="s">
        <v>376</v>
      </c>
      <c r="G150" s="100" t="s">
        <v>419</v>
      </c>
      <c r="H150" s="99"/>
      <c r="I150" s="101"/>
      <c r="J150" s="101"/>
      <c r="K150" s="101">
        <v>3080</v>
      </c>
      <c r="L150" s="101"/>
      <c r="M150" s="101"/>
      <c r="N150" s="101"/>
      <c r="O150" s="101">
        <v>0</v>
      </c>
      <c r="P150" s="101"/>
      <c r="Q150" s="101"/>
      <c r="R150" s="101"/>
      <c r="S150" s="101">
        <v>0</v>
      </c>
      <c r="T150" s="101"/>
      <c r="U150" s="101">
        <v>0</v>
      </c>
      <c r="V150" s="101"/>
      <c r="W150" s="101"/>
      <c r="X150" s="101">
        <v>0</v>
      </c>
      <c r="Y150" s="101">
        <v>0</v>
      </c>
      <c r="Z150" s="101">
        <v>0</v>
      </c>
      <c r="AA150" s="101">
        <v>0</v>
      </c>
      <c r="AB150" s="101">
        <v>0</v>
      </c>
      <c r="AC150" s="101"/>
      <c r="AD150" s="101"/>
      <c r="AE150" s="101">
        <v>0</v>
      </c>
      <c r="AF150" s="101"/>
      <c r="AG150" s="101">
        <v>0</v>
      </c>
      <c r="AH150" s="101">
        <v>0</v>
      </c>
      <c r="AI150" s="101">
        <v>0</v>
      </c>
      <c r="AJ150" s="101">
        <v>0</v>
      </c>
      <c r="AK150" s="101"/>
      <c r="AL150" s="101">
        <v>0</v>
      </c>
      <c r="AM150" s="101">
        <v>2464</v>
      </c>
      <c r="AN150" s="101">
        <v>0</v>
      </c>
      <c r="AO150" s="101"/>
      <c r="AP150" s="101"/>
      <c r="AQ150" s="101"/>
      <c r="AR150" s="101"/>
      <c r="AS150" s="101">
        <v>2464</v>
      </c>
      <c r="AT150" s="101"/>
      <c r="AU150" s="101"/>
      <c r="AV150" s="101">
        <v>0</v>
      </c>
      <c r="AW150" s="101">
        <v>0</v>
      </c>
      <c r="AX150" s="101"/>
      <c r="AY150" s="101"/>
      <c r="AZ150" s="101">
        <v>0</v>
      </c>
      <c r="BA150" s="101">
        <v>0</v>
      </c>
      <c r="BB150" s="101"/>
      <c r="BC150" s="101">
        <v>0</v>
      </c>
      <c r="BD150" s="101">
        <v>0</v>
      </c>
      <c r="BE150" s="101"/>
      <c r="BF150" s="101"/>
      <c r="BG150" s="101"/>
      <c r="BH150" s="101"/>
      <c r="BI150" s="101">
        <v>3520</v>
      </c>
      <c r="BJ150" s="101"/>
      <c r="BK150" s="101"/>
      <c r="BL150" s="101"/>
      <c r="BM150" s="101"/>
      <c r="BN150" s="101"/>
      <c r="BO150" s="101">
        <v>0</v>
      </c>
      <c r="BP150" s="101"/>
      <c r="BQ150" s="101"/>
    </row>
    <row r="151" spans="1:69">
      <c r="A151" s="150" t="s">
        <v>661</v>
      </c>
      <c r="B151" s="99"/>
      <c r="C151" s="99" t="s">
        <v>72</v>
      </c>
      <c r="D151" s="99" t="s">
        <v>428</v>
      </c>
      <c r="E151" s="99" t="s">
        <v>389</v>
      </c>
      <c r="F151" s="99" t="s">
        <v>376</v>
      </c>
      <c r="G151" s="100" t="s">
        <v>419</v>
      </c>
      <c r="H151" s="99"/>
      <c r="I151" s="101"/>
      <c r="J151" s="101"/>
      <c r="K151" s="101"/>
      <c r="L151" s="101"/>
      <c r="M151" s="101"/>
      <c r="N151" s="101"/>
      <c r="O151" s="101">
        <v>0</v>
      </c>
      <c r="P151" s="101"/>
      <c r="Q151" s="101"/>
      <c r="R151" s="101"/>
      <c r="S151" s="101"/>
      <c r="T151" s="101">
        <v>0</v>
      </c>
      <c r="U151" s="101"/>
      <c r="V151" s="101"/>
      <c r="W151" s="101"/>
      <c r="X151" s="101"/>
      <c r="Y151" s="101">
        <v>0</v>
      </c>
      <c r="Z151" s="101"/>
      <c r="AA151" s="101">
        <v>0</v>
      </c>
      <c r="AB151" s="101">
        <v>0</v>
      </c>
      <c r="AC151" s="101">
        <v>0</v>
      </c>
      <c r="AD151" s="101"/>
      <c r="AE151" s="101">
        <v>0</v>
      </c>
      <c r="AF151" s="101">
        <v>0</v>
      </c>
      <c r="AG151" s="101"/>
      <c r="AH151" s="101">
        <v>0</v>
      </c>
      <c r="AI151" s="101">
        <v>0</v>
      </c>
      <c r="AJ151" s="101">
        <v>0</v>
      </c>
      <c r="AK151" s="101"/>
      <c r="AL151" s="101">
        <v>0</v>
      </c>
      <c r="AM151" s="101">
        <v>0</v>
      </c>
      <c r="AN151" s="101"/>
      <c r="AO151" s="101"/>
      <c r="AP151" s="101"/>
      <c r="AQ151" s="101">
        <v>0</v>
      </c>
      <c r="AR151" s="101"/>
      <c r="AS151" s="101"/>
      <c r="AT151" s="101"/>
      <c r="AU151" s="101">
        <v>0</v>
      </c>
      <c r="AV151" s="101">
        <v>0</v>
      </c>
      <c r="AW151" s="101">
        <v>2464</v>
      </c>
      <c r="AX151" s="101"/>
      <c r="AY151" s="101"/>
      <c r="AZ151" s="101">
        <v>0</v>
      </c>
      <c r="BA151" s="101">
        <v>0</v>
      </c>
      <c r="BB151" s="101"/>
      <c r="BC151" s="101">
        <v>0</v>
      </c>
      <c r="BD151" s="101"/>
      <c r="BE151" s="101">
        <v>2464</v>
      </c>
      <c r="BF151" s="101"/>
      <c r="BG151" s="101"/>
      <c r="BH151" s="101"/>
      <c r="BI151" s="101"/>
      <c r="BJ151" s="101"/>
      <c r="BK151" s="101">
        <v>3520</v>
      </c>
      <c r="BL151" s="101"/>
      <c r="BM151" s="101"/>
      <c r="BN151" s="101"/>
      <c r="BO151" s="101">
        <v>0</v>
      </c>
      <c r="BP151" s="101">
        <v>0</v>
      </c>
      <c r="BQ151" s="101">
        <v>0</v>
      </c>
    </row>
    <row r="152" spans="1:69">
      <c r="A152" s="150" t="s">
        <v>663</v>
      </c>
      <c r="B152" s="99"/>
      <c r="C152" s="99" t="s">
        <v>72</v>
      </c>
      <c r="D152" s="99" t="s">
        <v>428</v>
      </c>
      <c r="E152" s="99" t="s">
        <v>389</v>
      </c>
      <c r="F152" s="99" t="s">
        <v>376</v>
      </c>
      <c r="G152" s="100" t="s">
        <v>419</v>
      </c>
      <c r="H152" s="99"/>
      <c r="I152" s="101">
        <v>0</v>
      </c>
      <c r="J152" s="101">
        <v>0</v>
      </c>
      <c r="K152" s="101">
        <v>0</v>
      </c>
      <c r="L152" s="101">
        <v>0</v>
      </c>
      <c r="M152" s="101">
        <v>0</v>
      </c>
      <c r="N152" s="101">
        <v>0</v>
      </c>
      <c r="O152" s="101">
        <v>0</v>
      </c>
      <c r="P152" s="101">
        <v>0</v>
      </c>
      <c r="Q152" s="101">
        <v>0</v>
      </c>
      <c r="R152" s="101">
        <v>0</v>
      </c>
      <c r="S152" s="101">
        <v>0</v>
      </c>
      <c r="T152" s="101">
        <v>0</v>
      </c>
      <c r="U152" s="101">
        <v>0</v>
      </c>
      <c r="V152" s="101">
        <v>0</v>
      </c>
      <c r="W152" s="101"/>
      <c r="X152" s="101">
        <v>0</v>
      </c>
      <c r="Y152" s="101">
        <v>0</v>
      </c>
      <c r="Z152" s="101">
        <v>0</v>
      </c>
      <c r="AA152" s="101"/>
      <c r="AB152" s="101">
        <v>0</v>
      </c>
      <c r="AC152" s="101">
        <v>0</v>
      </c>
      <c r="AD152" s="101"/>
      <c r="AE152" s="101">
        <v>0</v>
      </c>
      <c r="AF152" s="101">
        <v>0</v>
      </c>
      <c r="AG152" s="101">
        <v>0</v>
      </c>
      <c r="AH152" s="101">
        <v>0</v>
      </c>
      <c r="AI152" s="101">
        <v>0</v>
      </c>
      <c r="AJ152" s="101">
        <v>0</v>
      </c>
      <c r="AK152" s="101"/>
      <c r="AL152" s="101">
        <v>0</v>
      </c>
      <c r="AM152" s="101">
        <v>0</v>
      </c>
      <c r="AN152" s="101">
        <v>0</v>
      </c>
      <c r="AO152" s="101">
        <v>0</v>
      </c>
      <c r="AP152" s="101"/>
      <c r="AQ152" s="101">
        <v>0</v>
      </c>
      <c r="AR152" s="101"/>
      <c r="AS152" s="101"/>
      <c r="AT152" s="101">
        <v>0</v>
      </c>
      <c r="AU152" s="101">
        <v>0</v>
      </c>
      <c r="AV152" s="101">
        <v>0</v>
      </c>
      <c r="AW152" s="101">
        <v>0</v>
      </c>
      <c r="AX152" s="101">
        <v>0</v>
      </c>
      <c r="AY152" s="101"/>
      <c r="AZ152" s="101">
        <v>0</v>
      </c>
      <c r="BA152" s="101">
        <v>2464</v>
      </c>
      <c r="BB152" s="101">
        <v>2464</v>
      </c>
      <c r="BC152" s="101"/>
      <c r="BD152" s="101">
        <v>2464</v>
      </c>
      <c r="BE152" s="101">
        <v>0</v>
      </c>
      <c r="BF152" s="101"/>
      <c r="BG152" s="101">
        <v>0</v>
      </c>
      <c r="BH152" s="101">
        <v>3520</v>
      </c>
      <c r="BI152" s="101"/>
      <c r="BJ152" s="101"/>
      <c r="BK152" s="101"/>
      <c r="BL152" s="101"/>
      <c r="BM152" s="101"/>
      <c r="BN152" s="101"/>
      <c r="BO152" s="101"/>
      <c r="BP152" s="101"/>
      <c r="BQ152" s="101">
        <v>3520</v>
      </c>
    </row>
    <row r="153" spans="1:69">
      <c r="A153" s="150" t="s">
        <v>680</v>
      </c>
      <c r="B153" s="99"/>
      <c r="C153" s="99" t="s">
        <v>72</v>
      </c>
      <c r="D153" s="99" t="s">
        <v>428</v>
      </c>
      <c r="E153" s="99" t="s">
        <v>389</v>
      </c>
      <c r="F153" s="99" t="s">
        <v>376</v>
      </c>
      <c r="G153" s="100" t="s">
        <v>419</v>
      </c>
      <c r="H153" s="99"/>
      <c r="I153" s="101"/>
      <c r="J153" s="101"/>
      <c r="K153" s="101"/>
      <c r="L153" s="101"/>
      <c r="M153" s="101"/>
      <c r="N153" s="101"/>
      <c r="O153" s="101"/>
      <c r="P153" s="101"/>
      <c r="Q153" s="101">
        <v>0</v>
      </c>
      <c r="R153" s="101">
        <v>0</v>
      </c>
      <c r="S153" s="101">
        <v>3700</v>
      </c>
      <c r="T153" s="101"/>
      <c r="U153" s="101"/>
      <c r="V153" s="101"/>
      <c r="W153" s="101"/>
      <c r="X153" s="101"/>
      <c r="Y153" s="101"/>
      <c r="Z153" s="101"/>
      <c r="AA153" s="101">
        <v>0</v>
      </c>
      <c r="AB153" s="101"/>
      <c r="AC153" s="101"/>
      <c r="AD153" s="101"/>
      <c r="AE153" s="101">
        <v>0</v>
      </c>
      <c r="AF153" s="101">
        <v>0</v>
      </c>
      <c r="AG153" s="101"/>
      <c r="AH153" s="101">
        <v>0</v>
      </c>
      <c r="AI153" s="101">
        <v>0</v>
      </c>
      <c r="AJ153" s="101">
        <v>0</v>
      </c>
      <c r="AK153" s="101"/>
      <c r="AL153" s="101"/>
      <c r="AM153" s="101"/>
      <c r="AN153" s="101"/>
      <c r="AO153" s="101"/>
      <c r="AP153" s="101"/>
      <c r="AQ153" s="101"/>
      <c r="AR153" s="101"/>
      <c r="AS153" s="101"/>
      <c r="AT153" s="101"/>
      <c r="AU153" s="101"/>
      <c r="AV153" s="101"/>
      <c r="AW153" s="101">
        <v>0</v>
      </c>
      <c r="AX153" s="101"/>
      <c r="AY153" s="101"/>
      <c r="AZ153" s="101"/>
      <c r="BA153" s="101"/>
      <c r="BB153" s="101">
        <v>0</v>
      </c>
      <c r="BC153" s="101">
        <v>3700</v>
      </c>
      <c r="BD153" s="101">
        <v>0</v>
      </c>
      <c r="BE153" s="101"/>
      <c r="BF153" s="101"/>
      <c r="BG153" s="101"/>
      <c r="BH153" s="101"/>
      <c r="BI153" s="101"/>
      <c r="BJ153" s="101"/>
      <c r="BK153" s="101"/>
      <c r="BL153" s="101"/>
      <c r="BM153" s="101"/>
      <c r="BN153" s="101">
        <v>0</v>
      </c>
      <c r="BO153" s="101">
        <v>3700</v>
      </c>
      <c r="BP153" s="101">
        <v>0</v>
      </c>
      <c r="BQ153" s="101"/>
    </row>
    <row r="154" spans="1:69">
      <c r="A154" s="150" t="s">
        <v>538</v>
      </c>
      <c r="B154" s="99"/>
      <c r="C154" s="99" t="s">
        <v>72</v>
      </c>
      <c r="D154" s="99" t="s">
        <v>428</v>
      </c>
      <c r="E154" s="99" t="s">
        <v>389</v>
      </c>
      <c r="F154" s="99" t="s">
        <v>376</v>
      </c>
      <c r="G154" s="100" t="s">
        <v>419</v>
      </c>
      <c r="H154" s="99"/>
      <c r="I154" s="101"/>
      <c r="J154" s="101"/>
      <c r="K154" s="101"/>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101">
        <v>0</v>
      </c>
      <c r="AI154" s="101">
        <v>1200</v>
      </c>
      <c r="AJ154" s="101">
        <v>0</v>
      </c>
      <c r="AK154" s="101"/>
      <c r="AL154" s="101">
        <v>0</v>
      </c>
      <c r="AM154" s="101">
        <v>0</v>
      </c>
      <c r="AN154" s="101"/>
      <c r="AO154" s="101"/>
      <c r="AP154" s="101"/>
      <c r="AQ154" s="101">
        <v>2464</v>
      </c>
      <c r="AR154" s="101"/>
      <c r="AS154" s="101"/>
      <c r="AT154" s="101"/>
      <c r="AU154" s="101"/>
      <c r="AV154" s="101"/>
      <c r="AW154" s="101"/>
      <c r="AX154" s="101"/>
      <c r="AY154" s="101"/>
      <c r="AZ154" s="101"/>
      <c r="BA154" s="101"/>
      <c r="BB154" s="101">
        <v>0</v>
      </c>
      <c r="BC154" s="101">
        <v>0</v>
      </c>
      <c r="BD154" s="101">
        <v>0</v>
      </c>
      <c r="BE154" s="101"/>
      <c r="BF154" s="101">
        <v>0</v>
      </c>
      <c r="BG154" s="101">
        <v>1000</v>
      </c>
      <c r="BH154" s="101"/>
      <c r="BI154" s="101">
        <v>0</v>
      </c>
      <c r="BJ154" s="101"/>
      <c r="BK154" s="101"/>
      <c r="BL154" s="101">
        <v>1000</v>
      </c>
      <c r="BM154" s="101"/>
      <c r="BN154" s="101"/>
      <c r="BO154" s="101"/>
      <c r="BP154" s="101"/>
      <c r="BQ154" s="101"/>
    </row>
    <row r="155" spans="1:69">
      <c r="A155" s="150" t="s">
        <v>663</v>
      </c>
      <c r="B155" s="99"/>
      <c r="C155" s="99" t="s">
        <v>72</v>
      </c>
      <c r="D155" s="99" t="s">
        <v>428</v>
      </c>
      <c r="E155" s="99" t="s">
        <v>389</v>
      </c>
      <c r="F155" s="99" t="s">
        <v>376</v>
      </c>
      <c r="G155" s="100" t="s">
        <v>421</v>
      </c>
      <c r="H155" s="99"/>
      <c r="I155" s="101"/>
      <c r="J155" s="101"/>
      <c r="K155" s="101">
        <v>3000</v>
      </c>
      <c r="L155" s="101">
        <v>3000</v>
      </c>
      <c r="M155" s="101">
        <v>0</v>
      </c>
      <c r="N155" s="101">
        <v>2900</v>
      </c>
      <c r="O155" s="101">
        <v>0</v>
      </c>
      <c r="P155" s="101"/>
      <c r="Q155" s="101"/>
      <c r="R155" s="101"/>
      <c r="S155" s="101">
        <v>0</v>
      </c>
      <c r="T155" s="101">
        <v>2600</v>
      </c>
      <c r="U155" s="101"/>
      <c r="V155" s="101">
        <v>0</v>
      </c>
      <c r="W155" s="101"/>
      <c r="X155" s="101"/>
      <c r="Y155" s="101"/>
      <c r="Z155" s="101"/>
      <c r="AA155" s="101"/>
      <c r="AB155" s="101"/>
      <c r="AC155" s="101"/>
      <c r="AD155" s="101"/>
      <c r="AE155" s="101"/>
      <c r="AF155" s="101"/>
      <c r="AG155" s="101"/>
      <c r="AH155" s="101"/>
      <c r="AI155" s="101"/>
      <c r="AJ155" s="101"/>
      <c r="AK155" s="101"/>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row>
    <row r="156" spans="1:69">
      <c r="A156" s="150" t="s">
        <v>661</v>
      </c>
      <c r="B156" s="99"/>
      <c r="C156" s="99" t="s">
        <v>72</v>
      </c>
      <c r="D156" s="99" t="s">
        <v>428</v>
      </c>
      <c r="E156" s="99" t="s">
        <v>389</v>
      </c>
      <c r="F156" s="99" t="s">
        <v>376</v>
      </c>
      <c r="G156" s="100" t="s">
        <v>421</v>
      </c>
      <c r="H156" s="99"/>
      <c r="I156" s="101"/>
      <c r="J156" s="101"/>
      <c r="K156" s="101"/>
      <c r="L156" s="101">
        <v>0</v>
      </c>
      <c r="M156" s="101">
        <v>0</v>
      </c>
      <c r="N156" s="101"/>
      <c r="O156" s="101">
        <v>2800</v>
      </c>
      <c r="P156" s="101"/>
      <c r="Q156" s="101">
        <v>2800</v>
      </c>
      <c r="R156" s="101"/>
      <c r="S156" s="101"/>
      <c r="T156" s="101">
        <v>0</v>
      </c>
      <c r="U156" s="101"/>
      <c r="V156" s="101">
        <v>0</v>
      </c>
      <c r="W156" s="101"/>
      <c r="X156" s="101">
        <v>0</v>
      </c>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row>
    <row r="157" spans="1:69">
      <c r="A157" s="150" t="s">
        <v>666</v>
      </c>
      <c r="B157" s="99"/>
      <c r="C157" s="99" t="s">
        <v>72</v>
      </c>
      <c r="D157" s="99" t="s">
        <v>428</v>
      </c>
      <c r="E157" s="99" t="s">
        <v>389</v>
      </c>
      <c r="F157" s="99" t="s">
        <v>379</v>
      </c>
      <c r="G157" s="100" t="s">
        <v>421</v>
      </c>
      <c r="H157" s="99"/>
      <c r="I157" s="101"/>
      <c r="J157" s="101"/>
      <c r="K157" s="101">
        <v>0</v>
      </c>
      <c r="L157" s="101">
        <v>0</v>
      </c>
      <c r="M157" s="101">
        <v>0</v>
      </c>
      <c r="N157" s="101">
        <v>0</v>
      </c>
      <c r="O157" s="101">
        <v>0</v>
      </c>
      <c r="P157" s="101"/>
      <c r="Q157" s="101">
        <v>0</v>
      </c>
      <c r="R157" s="101">
        <v>2500</v>
      </c>
      <c r="S157" s="101">
        <v>2500</v>
      </c>
      <c r="T157" s="101">
        <v>0</v>
      </c>
      <c r="U157" s="101">
        <v>0</v>
      </c>
      <c r="V157" s="101">
        <v>0</v>
      </c>
      <c r="W157" s="101"/>
      <c r="X157" s="101">
        <v>0</v>
      </c>
      <c r="Y157" s="101">
        <v>3200</v>
      </c>
      <c r="Z157" s="101">
        <v>3200</v>
      </c>
      <c r="AA157" s="101">
        <v>3200</v>
      </c>
      <c r="AB157" s="101">
        <v>3200</v>
      </c>
      <c r="AC157" s="101">
        <v>3200</v>
      </c>
      <c r="AD157" s="101"/>
      <c r="AE157" s="101">
        <v>2700</v>
      </c>
      <c r="AF157" s="101">
        <v>2700</v>
      </c>
      <c r="AG157" s="101">
        <v>0</v>
      </c>
      <c r="AH157" s="101">
        <v>2700</v>
      </c>
      <c r="AI157" s="101">
        <v>2700</v>
      </c>
      <c r="AJ157" s="101">
        <v>0</v>
      </c>
      <c r="AK157" s="101"/>
      <c r="AL157" s="101">
        <v>0</v>
      </c>
      <c r="AM157" s="101">
        <v>2800</v>
      </c>
      <c r="AN157" s="101">
        <v>2800</v>
      </c>
      <c r="AO157" s="101">
        <v>2800</v>
      </c>
      <c r="AP157" s="101">
        <v>2800</v>
      </c>
      <c r="AQ157" s="101"/>
      <c r="AR157" s="101">
        <v>0</v>
      </c>
      <c r="AS157" s="101">
        <v>2700</v>
      </c>
      <c r="AT157" s="101">
        <v>2700</v>
      </c>
      <c r="AU157" s="101">
        <v>0</v>
      </c>
      <c r="AV157" s="101">
        <v>2700</v>
      </c>
      <c r="AW157" s="101"/>
      <c r="AX157" s="101"/>
      <c r="AY157" s="101">
        <v>0</v>
      </c>
      <c r="AZ157" s="101"/>
      <c r="BA157" s="101">
        <v>2700</v>
      </c>
      <c r="BB157" s="101">
        <v>2700</v>
      </c>
      <c r="BC157" s="101">
        <v>0</v>
      </c>
      <c r="BD157" s="101">
        <v>2700</v>
      </c>
      <c r="BE157" s="101">
        <v>0</v>
      </c>
      <c r="BF157" s="101">
        <v>0</v>
      </c>
      <c r="BG157" s="101">
        <v>2700</v>
      </c>
      <c r="BH157" s="101">
        <v>0</v>
      </c>
      <c r="BI157" s="101">
        <v>2700</v>
      </c>
      <c r="BJ157" s="101"/>
      <c r="BK157" s="101"/>
      <c r="BL157" s="101">
        <v>0</v>
      </c>
      <c r="BM157" s="101">
        <v>0</v>
      </c>
      <c r="BN157" s="101">
        <v>2700</v>
      </c>
      <c r="BO157" s="101">
        <v>2700</v>
      </c>
      <c r="BP157" s="101">
        <v>2700</v>
      </c>
      <c r="BQ157" s="101"/>
    </row>
    <row r="158" spans="1:69">
      <c r="A158" s="150" t="s">
        <v>665</v>
      </c>
      <c r="B158" s="99"/>
      <c r="C158" s="99" t="s">
        <v>72</v>
      </c>
      <c r="D158" s="99" t="s">
        <v>428</v>
      </c>
      <c r="E158" s="99" t="s">
        <v>389</v>
      </c>
      <c r="F158" s="99" t="s">
        <v>379</v>
      </c>
      <c r="G158" s="100" t="s">
        <v>421</v>
      </c>
      <c r="H158" s="99"/>
      <c r="I158" s="101"/>
      <c r="J158" s="101"/>
      <c r="K158" s="101"/>
      <c r="L158" s="101"/>
      <c r="M158" s="101"/>
      <c r="N158" s="101">
        <v>0</v>
      </c>
      <c r="O158" s="101">
        <v>0</v>
      </c>
      <c r="P158" s="101"/>
      <c r="Q158" s="101">
        <v>0</v>
      </c>
      <c r="R158" s="101">
        <v>0</v>
      </c>
      <c r="S158" s="101">
        <v>0</v>
      </c>
      <c r="T158" s="101">
        <v>0</v>
      </c>
      <c r="U158" s="101">
        <v>2500</v>
      </c>
      <c r="V158" s="101">
        <v>0</v>
      </c>
      <c r="W158" s="101"/>
      <c r="X158" s="101">
        <v>3200</v>
      </c>
      <c r="Y158" s="101">
        <v>0</v>
      </c>
      <c r="Z158" s="101">
        <v>0</v>
      </c>
      <c r="AA158" s="101">
        <v>0</v>
      </c>
      <c r="AB158" s="101"/>
      <c r="AC158" s="101"/>
      <c r="AD158" s="101"/>
      <c r="AE158" s="101">
        <v>0</v>
      </c>
      <c r="AF158" s="101">
        <v>0</v>
      </c>
      <c r="AG158" s="101">
        <v>2700</v>
      </c>
      <c r="AH158" s="101">
        <v>0</v>
      </c>
      <c r="AI158" s="101">
        <v>0</v>
      </c>
      <c r="AJ158" s="101">
        <v>2700</v>
      </c>
      <c r="AK158" s="101"/>
      <c r="AL158" s="101">
        <v>2300</v>
      </c>
      <c r="AM158" s="101">
        <v>0</v>
      </c>
      <c r="AN158" s="101">
        <v>0</v>
      </c>
      <c r="AO158" s="101">
        <v>0</v>
      </c>
      <c r="AP158" s="101">
        <v>0</v>
      </c>
      <c r="AQ158" s="101">
        <v>0</v>
      </c>
      <c r="AR158" s="101">
        <v>0</v>
      </c>
      <c r="AS158" s="101"/>
      <c r="AT158" s="101">
        <v>0</v>
      </c>
      <c r="AU158" s="101">
        <v>2700</v>
      </c>
      <c r="AV158" s="101"/>
      <c r="AW158" s="101">
        <v>0</v>
      </c>
      <c r="AX158" s="101">
        <v>0</v>
      </c>
      <c r="AY158" s="101">
        <v>0</v>
      </c>
      <c r="AZ158" s="101">
        <v>2700</v>
      </c>
      <c r="BA158" s="101">
        <v>0</v>
      </c>
      <c r="BB158" s="101">
        <v>0</v>
      </c>
      <c r="BC158" s="101">
        <v>2700</v>
      </c>
      <c r="BD158" s="101">
        <v>0</v>
      </c>
      <c r="BE158" s="101">
        <v>0</v>
      </c>
      <c r="BF158" s="101">
        <v>0</v>
      </c>
      <c r="BG158" s="101">
        <v>0</v>
      </c>
      <c r="BH158" s="101">
        <v>2700</v>
      </c>
      <c r="BI158" s="101">
        <v>0</v>
      </c>
      <c r="BJ158" s="101">
        <v>0</v>
      </c>
      <c r="BK158" s="101">
        <v>2700</v>
      </c>
      <c r="BL158" s="101"/>
      <c r="BM158" s="101">
        <v>0</v>
      </c>
      <c r="BN158" s="101"/>
      <c r="BO158" s="101"/>
      <c r="BP158" s="101"/>
      <c r="BQ158" s="101">
        <v>2700</v>
      </c>
    </row>
    <row r="159" spans="1:69">
      <c r="A159" s="150" t="s">
        <v>664</v>
      </c>
      <c r="B159" s="99"/>
      <c r="C159" s="99" t="s">
        <v>72</v>
      </c>
      <c r="D159" s="99" t="s">
        <v>428</v>
      </c>
      <c r="E159" s="99" t="s">
        <v>389</v>
      </c>
      <c r="F159" s="99" t="s">
        <v>379</v>
      </c>
      <c r="G159" s="100" t="s">
        <v>421</v>
      </c>
      <c r="H159" s="99"/>
      <c r="I159" s="101"/>
      <c r="J159" s="101"/>
      <c r="K159" s="101"/>
      <c r="L159" s="101"/>
      <c r="M159" s="101"/>
      <c r="N159" s="101"/>
      <c r="O159" s="101"/>
      <c r="P159" s="101"/>
      <c r="Q159" s="101">
        <v>0</v>
      </c>
      <c r="R159" s="101"/>
      <c r="S159" s="101">
        <v>0</v>
      </c>
      <c r="T159" s="101">
        <v>0</v>
      </c>
      <c r="U159" s="101">
        <v>0</v>
      </c>
      <c r="V159" s="101">
        <v>2500</v>
      </c>
      <c r="W159" s="101"/>
      <c r="X159" s="101">
        <v>0</v>
      </c>
      <c r="Y159" s="101">
        <v>0</v>
      </c>
      <c r="Z159" s="101"/>
      <c r="AA159" s="101">
        <v>0</v>
      </c>
      <c r="AB159" s="101"/>
      <c r="AC159" s="101"/>
      <c r="AD159" s="101"/>
      <c r="AE159" s="101">
        <v>0</v>
      </c>
      <c r="AF159" s="101">
        <v>0</v>
      </c>
      <c r="AG159" s="101"/>
      <c r="AH159" s="101"/>
      <c r="AI159" s="101">
        <v>0</v>
      </c>
      <c r="AJ159" s="101">
        <v>0</v>
      </c>
      <c r="AK159" s="101"/>
      <c r="AL159" s="101"/>
      <c r="AM159" s="101"/>
      <c r="AN159" s="101">
        <v>0</v>
      </c>
      <c r="AO159" s="101">
        <v>0</v>
      </c>
      <c r="AP159" s="101">
        <v>0</v>
      </c>
      <c r="AQ159" s="101">
        <v>0</v>
      </c>
      <c r="AR159" s="101">
        <v>0</v>
      </c>
      <c r="AS159" s="101">
        <v>0</v>
      </c>
      <c r="AT159" s="101">
        <v>0</v>
      </c>
      <c r="AU159" s="101"/>
      <c r="AV159" s="101"/>
      <c r="AW159" s="101">
        <v>2700</v>
      </c>
      <c r="AX159" s="101"/>
      <c r="AY159" s="101">
        <v>0</v>
      </c>
      <c r="AZ159" s="101">
        <v>0</v>
      </c>
      <c r="BA159" s="101">
        <v>0</v>
      </c>
      <c r="BB159" s="101">
        <v>0</v>
      </c>
      <c r="BC159" s="101">
        <v>0</v>
      </c>
      <c r="BD159" s="101">
        <v>0</v>
      </c>
      <c r="BE159" s="101">
        <v>0</v>
      </c>
      <c r="BF159" s="101">
        <v>0</v>
      </c>
      <c r="BG159" s="101">
        <v>0</v>
      </c>
      <c r="BH159" s="101">
        <v>0</v>
      </c>
      <c r="BI159" s="101"/>
      <c r="BJ159" s="101">
        <v>2700</v>
      </c>
      <c r="BK159" s="101">
        <v>0</v>
      </c>
      <c r="BL159" s="101">
        <v>0</v>
      </c>
      <c r="BM159" s="101">
        <v>0</v>
      </c>
      <c r="BN159" s="101"/>
      <c r="BO159" s="101"/>
      <c r="BP159" s="101"/>
      <c r="BQ159" s="101"/>
    </row>
    <row r="160" spans="1:69">
      <c r="A160" s="150" t="s">
        <v>667</v>
      </c>
      <c r="B160" s="99"/>
      <c r="C160" s="99" t="s">
        <v>72</v>
      </c>
      <c r="D160" s="99" t="s">
        <v>428</v>
      </c>
      <c r="E160" s="99" t="s">
        <v>389</v>
      </c>
      <c r="F160" s="99" t="s">
        <v>375</v>
      </c>
      <c r="G160" s="100" t="s">
        <v>421</v>
      </c>
      <c r="H160" s="99"/>
      <c r="I160" s="101"/>
      <c r="J160" s="101"/>
      <c r="K160" s="101">
        <v>2400</v>
      </c>
      <c r="L160" s="101">
        <v>0</v>
      </c>
      <c r="M160" s="101">
        <v>0</v>
      </c>
      <c r="N160" s="101">
        <v>2000</v>
      </c>
      <c r="O160" s="101">
        <v>0</v>
      </c>
      <c r="P160" s="101"/>
      <c r="Q160" s="101">
        <v>0</v>
      </c>
      <c r="R160" s="101">
        <v>2400</v>
      </c>
      <c r="S160" s="101">
        <v>2400</v>
      </c>
      <c r="T160" s="101"/>
      <c r="U160" s="101">
        <v>2400</v>
      </c>
      <c r="V160" s="101"/>
      <c r="W160" s="101"/>
      <c r="X160" s="101">
        <v>0</v>
      </c>
      <c r="Y160" s="101">
        <v>2200</v>
      </c>
      <c r="Z160" s="101">
        <v>0</v>
      </c>
      <c r="AA160" s="101">
        <v>2200</v>
      </c>
      <c r="AB160" s="101">
        <v>0</v>
      </c>
      <c r="AC160" s="101">
        <v>0</v>
      </c>
      <c r="AD160" s="101"/>
      <c r="AE160" s="101">
        <v>0</v>
      </c>
      <c r="AF160" s="101">
        <v>0</v>
      </c>
      <c r="AG160" s="101">
        <v>2400</v>
      </c>
      <c r="AH160" s="101">
        <v>0</v>
      </c>
      <c r="AI160" s="101">
        <v>4200</v>
      </c>
      <c r="AJ160" s="101">
        <v>0</v>
      </c>
      <c r="AK160" s="101"/>
      <c r="AL160" s="101">
        <v>4200</v>
      </c>
      <c r="AM160" s="101">
        <v>4200</v>
      </c>
      <c r="AN160" s="101">
        <v>0</v>
      </c>
      <c r="AO160" s="101">
        <v>0</v>
      </c>
      <c r="AP160" s="101">
        <v>2400</v>
      </c>
      <c r="AQ160" s="101">
        <v>0</v>
      </c>
      <c r="AR160" s="101">
        <v>0</v>
      </c>
      <c r="AS160" s="101">
        <v>2400</v>
      </c>
      <c r="AT160" s="101">
        <v>0</v>
      </c>
      <c r="AU160" s="101">
        <v>0</v>
      </c>
      <c r="AV160" s="101">
        <v>0</v>
      </c>
      <c r="AW160" s="101">
        <v>2400</v>
      </c>
      <c r="AX160" s="101">
        <v>0</v>
      </c>
      <c r="AY160" s="101">
        <v>0</v>
      </c>
      <c r="AZ160" s="101">
        <v>2400</v>
      </c>
      <c r="BA160" s="101">
        <v>2400</v>
      </c>
      <c r="BB160" s="101">
        <v>0</v>
      </c>
      <c r="BC160" s="101">
        <v>2400</v>
      </c>
      <c r="BD160" s="101">
        <v>2400</v>
      </c>
      <c r="BE160" s="101">
        <v>0</v>
      </c>
      <c r="BF160" s="101"/>
      <c r="BG160" s="101">
        <v>2400</v>
      </c>
      <c r="BH160" s="101"/>
      <c r="BI160" s="101"/>
      <c r="BJ160" s="101"/>
      <c r="BK160" s="101">
        <v>2400</v>
      </c>
      <c r="BL160" s="101">
        <v>2400</v>
      </c>
      <c r="BM160" s="101">
        <v>0</v>
      </c>
      <c r="BN160" s="101"/>
      <c r="BO160" s="101">
        <v>2900</v>
      </c>
      <c r="BP160" s="101"/>
      <c r="BQ160" s="101">
        <v>2900</v>
      </c>
    </row>
    <row r="161" spans="1:69">
      <c r="A161" s="150" t="s">
        <v>668</v>
      </c>
      <c r="B161" s="99"/>
      <c r="C161" s="99" t="s">
        <v>72</v>
      </c>
      <c r="D161" s="99" t="s">
        <v>428</v>
      </c>
      <c r="E161" s="99" t="s">
        <v>389</v>
      </c>
      <c r="F161" s="99" t="s">
        <v>375</v>
      </c>
      <c r="G161" s="100" t="s">
        <v>421</v>
      </c>
      <c r="H161" s="99"/>
      <c r="I161" s="101"/>
      <c r="J161" s="101"/>
      <c r="K161" s="101">
        <v>0</v>
      </c>
      <c r="L161" s="101">
        <v>0</v>
      </c>
      <c r="M161" s="101">
        <v>2400</v>
      </c>
      <c r="N161" s="101">
        <v>0</v>
      </c>
      <c r="O161" s="101">
        <v>2400</v>
      </c>
      <c r="P161" s="101"/>
      <c r="Q161" s="101">
        <v>2400</v>
      </c>
      <c r="R161" s="101">
        <v>0</v>
      </c>
      <c r="S161" s="101"/>
      <c r="T161" s="101">
        <v>2400</v>
      </c>
      <c r="U161" s="101"/>
      <c r="V161" s="101">
        <v>2400</v>
      </c>
      <c r="W161" s="101"/>
      <c r="X161" s="101">
        <v>2200</v>
      </c>
      <c r="Y161" s="101">
        <v>0</v>
      </c>
      <c r="Z161" s="101">
        <v>2200</v>
      </c>
      <c r="AA161" s="101">
        <v>0</v>
      </c>
      <c r="AB161" s="101">
        <v>2200</v>
      </c>
      <c r="AC161" s="101">
        <v>2200</v>
      </c>
      <c r="AD161" s="101"/>
      <c r="AE161" s="101">
        <v>0</v>
      </c>
      <c r="AF161" s="101">
        <v>2400</v>
      </c>
      <c r="AG161" s="101">
        <v>0</v>
      </c>
      <c r="AH161" s="101">
        <v>4200</v>
      </c>
      <c r="AI161" s="101">
        <v>0</v>
      </c>
      <c r="AJ161" s="101">
        <v>4200</v>
      </c>
      <c r="AK161" s="101"/>
      <c r="AL161" s="101">
        <v>0</v>
      </c>
      <c r="AM161" s="101">
        <v>0</v>
      </c>
      <c r="AN161" s="101">
        <v>0</v>
      </c>
      <c r="AO161" s="101">
        <v>2400</v>
      </c>
      <c r="AP161" s="101">
        <v>0</v>
      </c>
      <c r="AQ161" s="101">
        <v>2400</v>
      </c>
      <c r="AR161" s="101">
        <v>0</v>
      </c>
      <c r="AS161" s="101">
        <v>0</v>
      </c>
      <c r="AT161" s="101">
        <v>2400</v>
      </c>
      <c r="AU161" s="101">
        <v>0</v>
      </c>
      <c r="AV161" s="101">
        <v>2400</v>
      </c>
      <c r="AW161" s="101">
        <v>0</v>
      </c>
      <c r="AX161" s="101">
        <v>2400</v>
      </c>
      <c r="AY161" s="101">
        <v>0</v>
      </c>
      <c r="AZ161" s="101">
        <v>0</v>
      </c>
      <c r="BA161" s="101">
        <v>0</v>
      </c>
      <c r="BB161" s="101">
        <v>2400</v>
      </c>
      <c r="BC161" s="101"/>
      <c r="BD161" s="101"/>
      <c r="BE161" s="101">
        <v>2400</v>
      </c>
      <c r="BF161" s="101"/>
      <c r="BG161" s="101"/>
      <c r="BH161" s="101">
        <v>2400</v>
      </c>
      <c r="BI161" s="101"/>
      <c r="BJ161" s="101">
        <v>2400</v>
      </c>
      <c r="BK161" s="101">
        <v>0</v>
      </c>
      <c r="BL161" s="101">
        <v>0</v>
      </c>
      <c r="BM161" s="101"/>
      <c r="BN161" s="101">
        <v>2900</v>
      </c>
      <c r="BO161" s="101"/>
      <c r="BP161" s="101">
        <v>2500</v>
      </c>
      <c r="BQ161" s="101">
        <v>0</v>
      </c>
    </row>
    <row r="162" spans="1:69">
      <c r="A162" s="150" t="s">
        <v>669</v>
      </c>
      <c r="B162" s="99"/>
      <c r="C162" s="99" t="s">
        <v>72</v>
      </c>
      <c r="D162" s="99" t="s">
        <v>428</v>
      </c>
      <c r="E162" s="99" t="s">
        <v>389</v>
      </c>
      <c r="F162" s="99" t="s">
        <v>375</v>
      </c>
      <c r="G162" s="100" t="s">
        <v>421</v>
      </c>
      <c r="H162" s="99"/>
      <c r="I162" s="101"/>
      <c r="J162" s="101"/>
      <c r="K162" s="101"/>
      <c r="L162" s="101"/>
      <c r="M162" s="101">
        <v>0</v>
      </c>
      <c r="N162" s="101">
        <v>0</v>
      </c>
      <c r="O162" s="101">
        <v>0</v>
      </c>
      <c r="P162" s="101"/>
      <c r="Q162" s="101"/>
      <c r="R162" s="101"/>
      <c r="S162" s="101"/>
      <c r="T162" s="101"/>
      <c r="U162" s="101"/>
      <c r="V162" s="101">
        <v>0</v>
      </c>
      <c r="W162" s="101"/>
      <c r="X162" s="101"/>
      <c r="Y162" s="101"/>
      <c r="Z162" s="101"/>
      <c r="AA162" s="101"/>
      <c r="AB162" s="101"/>
      <c r="AC162" s="101">
        <v>0</v>
      </c>
      <c r="AD162" s="101"/>
      <c r="AE162" s="101">
        <v>2400</v>
      </c>
      <c r="AF162" s="101"/>
      <c r="AG162" s="101">
        <v>0</v>
      </c>
      <c r="AH162" s="101">
        <v>0</v>
      </c>
      <c r="AI162" s="101">
        <v>0</v>
      </c>
      <c r="AJ162" s="101">
        <v>0</v>
      </c>
      <c r="AK162" s="101"/>
      <c r="AL162" s="101"/>
      <c r="AM162" s="101"/>
      <c r="AN162" s="101">
        <v>2400</v>
      </c>
      <c r="AO162" s="101"/>
      <c r="AP162" s="101"/>
      <c r="AQ162" s="101"/>
      <c r="AR162" s="101"/>
      <c r="AS162" s="101"/>
      <c r="AT162" s="101"/>
      <c r="AU162" s="101">
        <v>2400</v>
      </c>
      <c r="AV162" s="101"/>
      <c r="AW162" s="101"/>
      <c r="AX162" s="101"/>
      <c r="AY162" s="101">
        <v>0</v>
      </c>
      <c r="AZ162" s="101"/>
      <c r="BA162" s="101"/>
      <c r="BB162" s="101"/>
      <c r="BC162" s="101"/>
      <c r="BD162" s="101"/>
      <c r="BE162" s="101"/>
      <c r="BF162" s="101"/>
      <c r="BG162" s="101"/>
      <c r="BH162" s="101"/>
      <c r="BI162" s="101">
        <v>2400</v>
      </c>
      <c r="BJ162" s="101"/>
      <c r="BK162" s="101"/>
      <c r="BL162" s="101"/>
      <c r="BM162" s="101"/>
      <c r="BN162" s="101"/>
      <c r="BO162" s="101"/>
      <c r="BP162" s="101"/>
      <c r="BQ162" s="101"/>
    </row>
    <row r="163" spans="1:69">
      <c r="A163" s="150" t="s">
        <v>671</v>
      </c>
      <c r="B163" s="99"/>
      <c r="C163" s="99" t="s">
        <v>72</v>
      </c>
      <c r="D163" s="99" t="s">
        <v>428</v>
      </c>
      <c r="E163" s="99" t="s">
        <v>389</v>
      </c>
      <c r="F163" s="99" t="s">
        <v>375</v>
      </c>
      <c r="G163" s="100" t="s">
        <v>421</v>
      </c>
      <c r="H163" s="99"/>
      <c r="I163" s="101"/>
      <c r="J163" s="101"/>
      <c r="K163" s="101"/>
      <c r="L163" s="101"/>
      <c r="M163" s="101"/>
      <c r="N163" s="101"/>
      <c r="O163" s="101"/>
      <c r="P163" s="101"/>
      <c r="Q163" s="101"/>
      <c r="R163" s="101"/>
      <c r="S163" s="101"/>
      <c r="T163" s="101"/>
      <c r="U163" s="101"/>
      <c r="V163" s="101"/>
      <c r="W163" s="101"/>
      <c r="X163" s="101"/>
      <c r="Y163" s="101"/>
      <c r="Z163" s="101">
        <v>1000</v>
      </c>
      <c r="AA163" s="101">
        <v>0</v>
      </c>
      <c r="AB163" s="101"/>
      <c r="AC163" s="101"/>
      <c r="AD163" s="101"/>
      <c r="AE163" s="101"/>
      <c r="AF163" s="101">
        <v>1200</v>
      </c>
      <c r="AG163" s="101"/>
      <c r="AH163" s="101"/>
      <c r="AI163" s="101"/>
      <c r="AJ163" s="101"/>
      <c r="AK163" s="101"/>
      <c r="AL163" s="101">
        <v>0</v>
      </c>
      <c r="AM163" s="101">
        <v>0</v>
      </c>
      <c r="AN163" s="101">
        <v>0</v>
      </c>
      <c r="AO163" s="101">
        <v>0</v>
      </c>
      <c r="AP163" s="101">
        <v>0</v>
      </c>
      <c r="AQ163" s="101">
        <v>0</v>
      </c>
      <c r="AR163" s="101">
        <v>0</v>
      </c>
      <c r="AS163" s="101"/>
      <c r="AT163" s="101"/>
      <c r="AU163" s="101">
        <v>600</v>
      </c>
      <c r="AV163" s="101"/>
      <c r="AW163" s="101"/>
      <c r="AX163" s="101"/>
      <c r="AY163" s="101"/>
      <c r="AZ163" s="101">
        <v>0</v>
      </c>
      <c r="BA163" s="101"/>
      <c r="BB163" s="101">
        <v>700</v>
      </c>
      <c r="BC163" s="101"/>
      <c r="BD163" s="101"/>
      <c r="BE163" s="101"/>
      <c r="BF163" s="101"/>
      <c r="BG163" s="101"/>
      <c r="BH163" s="101">
        <v>700</v>
      </c>
      <c r="BI163" s="101"/>
      <c r="BJ163" s="101"/>
      <c r="BK163" s="101">
        <v>700</v>
      </c>
      <c r="BL163" s="101"/>
      <c r="BM163" s="101"/>
      <c r="BN163" s="101">
        <v>0</v>
      </c>
      <c r="BO163" s="101"/>
      <c r="BP163" s="101">
        <v>600</v>
      </c>
      <c r="BQ163" s="101"/>
    </row>
    <row r="164" spans="1:69">
      <c r="A164" s="150" t="s">
        <v>670</v>
      </c>
      <c r="B164" s="99"/>
      <c r="C164" s="99" t="s">
        <v>72</v>
      </c>
      <c r="D164" s="99" t="s">
        <v>428</v>
      </c>
      <c r="E164" s="99" t="s">
        <v>389</v>
      </c>
      <c r="F164" s="99" t="s">
        <v>375</v>
      </c>
      <c r="G164" s="100" t="s">
        <v>421</v>
      </c>
      <c r="H164" s="99"/>
      <c r="I164" s="101"/>
      <c r="J164" s="101"/>
      <c r="K164" s="101"/>
      <c r="L164" s="101"/>
      <c r="M164" s="101"/>
      <c r="N164" s="101">
        <v>0</v>
      </c>
      <c r="O164" s="101">
        <v>400</v>
      </c>
      <c r="P164" s="101"/>
      <c r="Q164" s="101"/>
      <c r="R164" s="101"/>
      <c r="S164" s="101"/>
      <c r="T164" s="101"/>
      <c r="U164" s="101"/>
      <c r="V164" s="101"/>
      <c r="W164" s="101"/>
      <c r="X164" s="101"/>
      <c r="Y164" s="101"/>
      <c r="Z164" s="101"/>
      <c r="AA164" s="101">
        <v>0</v>
      </c>
      <c r="AB164" s="101">
        <v>0</v>
      </c>
      <c r="AC164" s="101"/>
      <c r="AD164" s="101"/>
      <c r="AE164" s="101">
        <v>0</v>
      </c>
      <c r="AF164" s="101">
        <v>0</v>
      </c>
      <c r="AG164" s="101">
        <v>0</v>
      </c>
      <c r="AH164" s="101"/>
      <c r="AI164" s="101"/>
      <c r="AJ164" s="101"/>
      <c r="AK164" s="101"/>
      <c r="AL164" s="101"/>
      <c r="AM164" s="101"/>
      <c r="AN164" s="101"/>
      <c r="AO164" s="101"/>
      <c r="AP164" s="101"/>
      <c r="AQ164" s="101"/>
      <c r="AR164" s="101"/>
      <c r="AS164" s="101"/>
      <c r="AT164" s="101"/>
      <c r="AU164" s="101"/>
      <c r="AV164" s="101"/>
      <c r="AW164" s="101"/>
      <c r="AX164" s="101"/>
      <c r="AY164" s="101"/>
      <c r="AZ164" s="101"/>
      <c r="BA164" s="101"/>
      <c r="BB164" s="101"/>
      <c r="BC164" s="101"/>
      <c r="BD164" s="101">
        <v>300</v>
      </c>
      <c r="BE164" s="101"/>
      <c r="BF164" s="101"/>
      <c r="BG164" s="101"/>
      <c r="BH164" s="101"/>
      <c r="BI164" s="101"/>
      <c r="BJ164" s="101"/>
      <c r="BK164" s="101">
        <v>200</v>
      </c>
      <c r="BL164" s="101"/>
      <c r="BM164" s="101"/>
      <c r="BN164" s="101"/>
      <c r="BO164" s="101"/>
      <c r="BP164" s="101"/>
      <c r="BQ164" s="101"/>
    </row>
    <row r="165" spans="1:69">
      <c r="A165" s="150" t="s">
        <v>539</v>
      </c>
      <c r="B165" s="99"/>
      <c r="C165" s="99" t="s">
        <v>72</v>
      </c>
      <c r="D165" s="99" t="s">
        <v>428</v>
      </c>
      <c r="E165" s="99" t="s">
        <v>389</v>
      </c>
      <c r="F165" s="99" t="s">
        <v>375</v>
      </c>
      <c r="G165" s="100" t="s">
        <v>421</v>
      </c>
      <c r="H165" s="99"/>
      <c r="I165" s="101"/>
      <c r="J165" s="101"/>
      <c r="K165" s="101"/>
      <c r="L165" s="101"/>
      <c r="M165" s="101"/>
      <c r="N165" s="101"/>
      <c r="O165" s="101"/>
      <c r="P165" s="101"/>
      <c r="Q165" s="101"/>
      <c r="R165" s="101"/>
      <c r="S165" s="101"/>
      <c r="T165" s="101"/>
      <c r="U165" s="101"/>
      <c r="V165" s="101"/>
      <c r="W165" s="101"/>
      <c r="X165" s="101"/>
      <c r="Y165" s="101"/>
      <c r="Z165" s="101"/>
      <c r="AA165" s="101"/>
      <c r="AB165" s="101"/>
      <c r="AC165" s="101"/>
      <c r="AD165" s="101"/>
      <c r="AE165" s="101">
        <v>0</v>
      </c>
      <c r="AF165" s="101">
        <v>0</v>
      </c>
      <c r="AG165" s="101">
        <v>0</v>
      </c>
      <c r="AH165" s="101"/>
      <c r="AI165" s="101"/>
      <c r="AJ165" s="101"/>
      <c r="AK165" s="101"/>
      <c r="AL165" s="101">
        <v>0</v>
      </c>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v>600</v>
      </c>
      <c r="BH165" s="101"/>
      <c r="BI165" s="101"/>
      <c r="BJ165" s="101"/>
      <c r="BK165" s="101"/>
      <c r="BL165" s="101"/>
      <c r="BM165" s="101">
        <v>0</v>
      </c>
      <c r="BN165" s="101">
        <v>600</v>
      </c>
      <c r="BO165" s="101">
        <v>600</v>
      </c>
      <c r="BP165" s="101"/>
      <c r="BQ165" s="101"/>
    </row>
    <row r="166" spans="1:69">
      <c r="A166" s="150" t="s">
        <v>682</v>
      </c>
      <c r="B166" s="99"/>
      <c r="C166" s="99" t="s">
        <v>72</v>
      </c>
      <c r="D166" s="99" t="s">
        <v>428</v>
      </c>
      <c r="E166" s="99" t="s">
        <v>372</v>
      </c>
      <c r="F166" s="99" t="s">
        <v>381</v>
      </c>
      <c r="G166" s="100" t="s">
        <v>421</v>
      </c>
      <c r="H166" s="99"/>
      <c r="I166" s="101"/>
      <c r="J166" s="101"/>
      <c r="K166" s="101">
        <v>1100</v>
      </c>
      <c r="L166" s="101">
        <v>1100</v>
      </c>
      <c r="M166" s="101">
        <v>1100</v>
      </c>
      <c r="N166" s="101">
        <v>1100</v>
      </c>
      <c r="O166" s="101">
        <v>1100</v>
      </c>
      <c r="P166" s="101"/>
      <c r="Q166" s="101">
        <v>1100</v>
      </c>
      <c r="R166" s="101">
        <v>1100</v>
      </c>
      <c r="S166" s="101">
        <v>1100</v>
      </c>
      <c r="T166" s="101">
        <v>1100</v>
      </c>
      <c r="U166" s="101">
        <v>1100</v>
      </c>
      <c r="V166" s="101">
        <v>1100</v>
      </c>
      <c r="W166" s="101"/>
      <c r="X166" s="101">
        <v>1100</v>
      </c>
      <c r="Y166" s="101">
        <v>1100</v>
      </c>
      <c r="Z166" s="101">
        <v>1100</v>
      </c>
      <c r="AA166" s="101">
        <v>1100</v>
      </c>
      <c r="AB166" s="101">
        <v>1100</v>
      </c>
      <c r="AC166" s="101">
        <v>1100</v>
      </c>
      <c r="AD166" s="101"/>
      <c r="AE166" s="101">
        <v>0</v>
      </c>
      <c r="AF166" s="101">
        <v>0</v>
      </c>
      <c r="AG166" s="101">
        <v>0</v>
      </c>
      <c r="AH166" s="101">
        <v>0</v>
      </c>
      <c r="AI166" s="101">
        <v>0</v>
      </c>
      <c r="AJ166" s="101">
        <v>0</v>
      </c>
      <c r="AK166" s="101"/>
      <c r="AL166" s="101">
        <v>0</v>
      </c>
      <c r="AM166" s="101">
        <v>0</v>
      </c>
      <c r="AN166" s="101">
        <v>0</v>
      </c>
      <c r="AO166" s="101">
        <v>0</v>
      </c>
      <c r="AP166" s="101">
        <v>900</v>
      </c>
      <c r="AQ166" s="101">
        <v>900</v>
      </c>
      <c r="AR166" s="101"/>
      <c r="AS166" s="101">
        <v>0</v>
      </c>
      <c r="AT166" s="101"/>
      <c r="AU166" s="101">
        <v>900</v>
      </c>
      <c r="AV166" s="101">
        <v>900</v>
      </c>
      <c r="AW166" s="101"/>
      <c r="AX166" s="101"/>
      <c r="AY166" s="101">
        <v>0</v>
      </c>
      <c r="AZ166" s="101">
        <v>0</v>
      </c>
      <c r="BA166" s="101">
        <v>900</v>
      </c>
      <c r="BB166" s="101">
        <v>900</v>
      </c>
      <c r="BC166" s="101">
        <v>900</v>
      </c>
      <c r="BD166" s="101">
        <v>900</v>
      </c>
      <c r="BE166" s="101"/>
      <c r="BF166" s="101">
        <v>0</v>
      </c>
      <c r="BG166" s="101">
        <v>0</v>
      </c>
      <c r="BH166" s="101">
        <v>900</v>
      </c>
      <c r="BI166" s="101">
        <v>900</v>
      </c>
      <c r="BJ166" s="101">
        <v>900</v>
      </c>
      <c r="BK166" s="101">
        <v>900</v>
      </c>
      <c r="BL166" s="101">
        <v>0</v>
      </c>
      <c r="BM166" s="101">
        <v>0</v>
      </c>
      <c r="BN166" s="101">
        <v>900</v>
      </c>
      <c r="BO166" s="101">
        <v>900</v>
      </c>
      <c r="BP166" s="101"/>
      <c r="BQ166" s="101">
        <v>900</v>
      </c>
    </row>
    <row r="167" spans="1:69">
      <c r="A167" s="150" t="s">
        <v>683</v>
      </c>
      <c r="B167" s="99"/>
      <c r="C167" s="99" t="s">
        <v>72</v>
      </c>
      <c r="D167" s="99" t="s">
        <v>428</v>
      </c>
      <c r="E167" s="99" t="s">
        <v>372</v>
      </c>
      <c r="F167" s="99" t="s">
        <v>381</v>
      </c>
      <c r="G167" s="100" t="s">
        <v>421</v>
      </c>
      <c r="H167" s="99"/>
      <c r="I167" s="101"/>
      <c r="J167" s="101"/>
      <c r="K167" s="101"/>
      <c r="L167" s="101"/>
      <c r="M167" s="101"/>
      <c r="N167" s="101"/>
      <c r="O167" s="101"/>
      <c r="P167" s="101"/>
      <c r="Q167" s="101"/>
      <c r="R167" s="101"/>
      <c r="S167" s="101"/>
      <c r="T167" s="101"/>
      <c r="U167" s="101"/>
      <c r="V167" s="101"/>
      <c r="W167" s="101"/>
      <c r="X167" s="101"/>
      <c r="Y167" s="101"/>
      <c r="Z167" s="101"/>
      <c r="AA167" s="101"/>
      <c r="AB167" s="101"/>
      <c r="AC167" s="101"/>
      <c r="AD167" s="101"/>
      <c r="AE167" s="101">
        <v>0</v>
      </c>
      <c r="AF167" s="101">
        <v>0</v>
      </c>
      <c r="AG167" s="101">
        <v>0</v>
      </c>
      <c r="AH167" s="101"/>
      <c r="AI167" s="101"/>
      <c r="AJ167" s="101"/>
      <c r="AK167" s="101"/>
      <c r="AL167" s="101">
        <v>0</v>
      </c>
      <c r="AM167" s="101">
        <v>0</v>
      </c>
      <c r="AN167" s="101">
        <v>0</v>
      </c>
      <c r="AO167" s="101">
        <v>0</v>
      </c>
      <c r="AP167" s="101">
        <v>0</v>
      </c>
      <c r="AQ167" s="101">
        <v>0</v>
      </c>
      <c r="AR167" s="101"/>
      <c r="AS167" s="101"/>
      <c r="AT167" s="101">
        <v>900</v>
      </c>
      <c r="AU167" s="101"/>
      <c r="AV167" s="101"/>
      <c r="AW167" s="101">
        <v>900</v>
      </c>
      <c r="AX167" s="101"/>
      <c r="AY167" s="101"/>
      <c r="AZ167" s="101"/>
      <c r="BA167" s="101"/>
      <c r="BB167" s="101"/>
      <c r="BC167" s="101"/>
      <c r="BD167" s="101"/>
      <c r="BE167" s="101"/>
      <c r="BF167" s="101"/>
      <c r="BG167" s="101">
        <v>900</v>
      </c>
      <c r="BH167" s="101"/>
      <c r="BI167" s="101"/>
      <c r="BJ167" s="101"/>
      <c r="BK167" s="101"/>
      <c r="BL167" s="101">
        <v>900</v>
      </c>
      <c r="BM167" s="101"/>
      <c r="BN167" s="101">
        <v>0</v>
      </c>
      <c r="BO167" s="101">
        <v>0</v>
      </c>
      <c r="BP167" s="101">
        <v>900</v>
      </c>
      <c r="BQ167" s="101"/>
    </row>
    <row r="168" spans="1:69">
      <c r="A168" s="150" t="s">
        <v>681</v>
      </c>
      <c r="B168" s="99"/>
      <c r="C168" s="99" t="s">
        <v>72</v>
      </c>
      <c r="D168" s="99" t="s">
        <v>428</v>
      </c>
      <c r="E168" s="99" t="s">
        <v>372</v>
      </c>
      <c r="F168" s="99" t="s">
        <v>381</v>
      </c>
      <c r="G168" s="100" t="s">
        <v>421</v>
      </c>
      <c r="H168" s="99"/>
      <c r="I168" s="101"/>
      <c r="J168" s="101"/>
      <c r="K168" s="101">
        <v>400</v>
      </c>
      <c r="L168" s="101">
        <v>400</v>
      </c>
      <c r="M168" s="101">
        <v>400</v>
      </c>
      <c r="N168" s="101">
        <v>400</v>
      </c>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v>700</v>
      </c>
      <c r="AK168" s="101"/>
      <c r="AL168" s="101">
        <v>500</v>
      </c>
      <c r="AM168" s="101">
        <v>500</v>
      </c>
      <c r="AN168" s="101">
        <v>500</v>
      </c>
      <c r="AO168" s="101">
        <v>500</v>
      </c>
      <c r="AP168" s="101">
        <v>500</v>
      </c>
      <c r="AQ168" s="101">
        <v>500</v>
      </c>
      <c r="AR168" s="101"/>
      <c r="AS168" s="101">
        <v>400</v>
      </c>
      <c r="AT168" s="101">
        <v>400</v>
      </c>
      <c r="AU168" s="101">
        <v>400</v>
      </c>
      <c r="AV168" s="101">
        <v>400</v>
      </c>
      <c r="AW168" s="101">
        <v>300</v>
      </c>
      <c r="AX168" s="101">
        <v>300</v>
      </c>
      <c r="AY168" s="101"/>
      <c r="AZ168" s="101"/>
      <c r="BA168" s="101"/>
      <c r="BB168" s="101"/>
      <c r="BC168" s="101">
        <v>400</v>
      </c>
      <c r="BD168" s="101">
        <v>400</v>
      </c>
      <c r="BE168" s="101"/>
      <c r="BF168" s="101"/>
      <c r="BG168" s="101">
        <v>400</v>
      </c>
      <c r="BH168" s="101">
        <v>400</v>
      </c>
      <c r="BI168" s="101">
        <v>400</v>
      </c>
      <c r="BJ168" s="101">
        <v>400</v>
      </c>
      <c r="BK168" s="101">
        <v>400</v>
      </c>
      <c r="BL168" s="101">
        <v>400</v>
      </c>
      <c r="BM168" s="101"/>
      <c r="BN168" s="101">
        <v>0</v>
      </c>
      <c r="BO168" s="101">
        <v>0</v>
      </c>
      <c r="BP168" s="101">
        <v>400</v>
      </c>
      <c r="BQ168" s="101">
        <v>400</v>
      </c>
    </row>
    <row r="169" spans="1:69">
      <c r="A169" s="150" t="s">
        <v>673</v>
      </c>
      <c r="B169" s="99"/>
      <c r="C169" s="99" t="s">
        <v>72</v>
      </c>
      <c r="D169" s="99" t="s">
        <v>428</v>
      </c>
      <c r="E169" s="99" t="s">
        <v>372</v>
      </c>
      <c r="F169" s="99" t="s">
        <v>378</v>
      </c>
      <c r="G169" s="100" t="s">
        <v>419</v>
      </c>
      <c r="H169" s="99"/>
      <c r="I169" s="101"/>
      <c r="J169" s="101"/>
      <c r="K169" s="101">
        <v>5600</v>
      </c>
      <c r="L169" s="101">
        <v>0</v>
      </c>
      <c r="M169" s="101">
        <v>0</v>
      </c>
      <c r="N169" s="101">
        <v>0</v>
      </c>
      <c r="O169" s="101">
        <v>5600</v>
      </c>
      <c r="P169" s="101"/>
      <c r="Q169" s="101">
        <v>0</v>
      </c>
      <c r="R169" s="101">
        <v>0</v>
      </c>
      <c r="S169" s="101">
        <v>5600</v>
      </c>
      <c r="T169" s="101">
        <v>3000</v>
      </c>
      <c r="U169" s="101">
        <v>0</v>
      </c>
      <c r="V169" s="101">
        <v>2500</v>
      </c>
      <c r="W169" s="101">
        <v>4000</v>
      </c>
      <c r="X169" s="101">
        <v>0</v>
      </c>
      <c r="Y169" s="101">
        <v>0</v>
      </c>
      <c r="Z169" s="101">
        <v>0</v>
      </c>
      <c r="AA169" s="101">
        <v>0</v>
      </c>
      <c r="AB169" s="101">
        <v>3800</v>
      </c>
      <c r="AC169" s="101">
        <v>0</v>
      </c>
      <c r="AD169" s="101">
        <v>4000</v>
      </c>
      <c r="AE169" s="101">
        <v>0</v>
      </c>
      <c r="AF169" s="101">
        <v>0</v>
      </c>
      <c r="AG169" s="101">
        <v>0</v>
      </c>
      <c r="AH169" s="101">
        <v>0</v>
      </c>
      <c r="AI169" s="101">
        <v>2415</v>
      </c>
      <c r="AJ169" s="101">
        <v>0</v>
      </c>
      <c r="AK169" s="101"/>
      <c r="AL169" s="101">
        <v>5000</v>
      </c>
      <c r="AM169" s="101">
        <v>0</v>
      </c>
      <c r="AN169" s="101">
        <v>0</v>
      </c>
      <c r="AO169" s="101">
        <v>3335</v>
      </c>
      <c r="AP169" s="101"/>
      <c r="AQ169" s="101">
        <v>5002.5</v>
      </c>
      <c r="AR169" s="101"/>
      <c r="AS169" s="101"/>
      <c r="AT169" s="101">
        <v>0</v>
      </c>
      <c r="AU169" s="101">
        <v>5000</v>
      </c>
      <c r="AV169" s="101"/>
      <c r="AW169" s="101">
        <v>0</v>
      </c>
      <c r="AX169" s="101">
        <v>5000</v>
      </c>
      <c r="AY169" s="101"/>
      <c r="AZ169" s="101">
        <v>0</v>
      </c>
      <c r="BA169" s="101">
        <v>0</v>
      </c>
      <c r="BB169" s="101">
        <v>5000</v>
      </c>
      <c r="BC169" s="101">
        <v>0</v>
      </c>
      <c r="BD169" s="101">
        <v>0</v>
      </c>
      <c r="BE169" s="101">
        <v>5000</v>
      </c>
      <c r="BF169" s="101"/>
      <c r="BG169" s="101"/>
      <c r="BH169" s="101">
        <v>5000</v>
      </c>
      <c r="BI169" s="101"/>
      <c r="BJ169" s="101"/>
      <c r="BK169" s="101">
        <v>0</v>
      </c>
      <c r="BL169" s="101">
        <v>5000</v>
      </c>
      <c r="BM169" s="101"/>
      <c r="BN169" s="101"/>
      <c r="BO169" s="101">
        <v>0</v>
      </c>
      <c r="BP169" s="101">
        <v>5000</v>
      </c>
      <c r="BQ169" s="101"/>
    </row>
    <row r="170" spans="1:69">
      <c r="A170" s="150" t="s">
        <v>675</v>
      </c>
      <c r="B170" s="99"/>
      <c r="C170" s="99" t="s">
        <v>72</v>
      </c>
      <c r="D170" s="99" t="s">
        <v>428</v>
      </c>
      <c r="E170" s="99" t="s">
        <v>372</v>
      </c>
      <c r="F170" s="99" t="s">
        <v>378</v>
      </c>
      <c r="G170" s="100" t="s">
        <v>419</v>
      </c>
      <c r="H170" s="99"/>
      <c r="I170" s="101"/>
      <c r="J170" s="101"/>
      <c r="K170" s="101">
        <v>0</v>
      </c>
      <c r="L170" s="101">
        <v>1500</v>
      </c>
      <c r="M170" s="101"/>
      <c r="N170" s="101">
        <v>500</v>
      </c>
      <c r="O170" s="101">
        <v>0</v>
      </c>
      <c r="P170" s="101"/>
      <c r="Q170" s="101">
        <v>0</v>
      </c>
      <c r="R170" s="101">
        <v>0</v>
      </c>
      <c r="S170" s="101"/>
      <c r="T170" s="101">
        <v>1000</v>
      </c>
      <c r="U170" s="101"/>
      <c r="V170" s="101">
        <v>0</v>
      </c>
      <c r="W170" s="101">
        <v>0</v>
      </c>
      <c r="X170" s="101">
        <v>0</v>
      </c>
      <c r="Y170" s="101">
        <v>0</v>
      </c>
      <c r="Z170" s="101">
        <v>5300</v>
      </c>
      <c r="AA170" s="101">
        <v>0</v>
      </c>
      <c r="AB170" s="101"/>
      <c r="AC170" s="101"/>
      <c r="AD170" s="101"/>
      <c r="AE170" s="101">
        <v>0</v>
      </c>
      <c r="AF170" s="101">
        <v>0</v>
      </c>
      <c r="AG170" s="101">
        <v>0</v>
      </c>
      <c r="AH170" s="101"/>
      <c r="AI170" s="101">
        <v>0</v>
      </c>
      <c r="AJ170" s="101">
        <v>0</v>
      </c>
      <c r="AK170" s="101"/>
      <c r="AL170" s="101"/>
      <c r="AM170" s="101"/>
      <c r="AN170" s="101"/>
      <c r="AO170" s="101"/>
      <c r="AP170" s="101"/>
      <c r="AQ170" s="101"/>
      <c r="AR170" s="101"/>
      <c r="AS170" s="101"/>
      <c r="AT170" s="101">
        <v>5003</v>
      </c>
      <c r="AU170" s="101"/>
      <c r="AV170" s="101"/>
      <c r="AW170" s="101"/>
      <c r="AX170" s="101"/>
      <c r="AY170" s="101"/>
      <c r="AZ170" s="101"/>
      <c r="BA170" s="101"/>
      <c r="BB170" s="101"/>
      <c r="BC170" s="101"/>
      <c r="BD170" s="101"/>
      <c r="BE170" s="101"/>
      <c r="BF170" s="101"/>
      <c r="BG170" s="101"/>
      <c r="BH170" s="101"/>
      <c r="BI170" s="101"/>
      <c r="BJ170" s="101">
        <v>5000</v>
      </c>
      <c r="BK170" s="101"/>
      <c r="BL170" s="101"/>
      <c r="BM170" s="101"/>
      <c r="BN170" s="101"/>
      <c r="BO170" s="101">
        <v>0</v>
      </c>
      <c r="BP170" s="101"/>
      <c r="BQ170" s="101"/>
    </row>
    <row r="171" spans="1:69">
      <c r="A171" s="150" t="s">
        <v>674</v>
      </c>
      <c r="B171" s="99"/>
      <c r="C171" s="99" t="s">
        <v>72</v>
      </c>
      <c r="D171" s="99" t="s">
        <v>428</v>
      </c>
      <c r="E171" s="99" t="s">
        <v>372</v>
      </c>
      <c r="F171" s="99" t="s">
        <v>378</v>
      </c>
      <c r="G171" s="100" t="s">
        <v>419</v>
      </c>
      <c r="H171" s="99"/>
      <c r="I171" s="101"/>
      <c r="J171" s="101"/>
      <c r="K171" s="101">
        <v>0</v>
      </c>
      <c r="L171" s="101">
        <v>2500</v>
      </c>
      <c r="M171" s="101">
        <v>0</v>
      </c>
      <c r="N171" s="101">
        <v>0</v>
      </c>
      <c r="O171" s="101">
        <v>0</v>
      </c>
      <c r="P171" s="101"/>
      <c r="Q171" s="101">
        <v>0</v>
      </c>
      <c r="R171" s="101">
        <v>0</v>
      </c>
      <c r="S171" s="101">
        <v>0</v>
      </c>
      <c r="T171" s="101">
        <v>0</v>
      </c>
      <c r="U171" s="101">
        <v>0</v>
      </c>
      <c r="V171" s="101">
        <v>0</v>
      </c>
      <c r="W171" s="101"/>
      <c r="X171" s="101">
        <v>5600</v>
      </c>
      <c r="Y171" s="101">
        <v>0</v>
      </c>
      <c r="Z171" s="101">
        <v>0</v>
      </c>
      <c r="AA171" s="101">
        <v>0</v>
      </c>
      <c r="AB171" s="101">
        <v>0</v>
      </c>
      <c r="AC171" s="101">
        <v>0</v>
      </c>
      <c r="AD171" s="101">
        <v>0</v>
      </c>
      <c r="AE171" s="101">
        <v>0</v>
      </c>
      <c r="AF171" s="101">
        <v>0</v>
      </c>
      <c r="AG171" s="101">
        <v>0</v>
      </c>
      <c r="AH171" s="101">
        <v>2000</v>
      </c>
      <c r="AI171" s="101"/>
      <c r="AJ171" s="101"/>
      <c r="AK171" s="101"/>
      <c r="AL171" s="101">
        <v>0</v>
      </c>
      <c r="AM171" s="101">
        <v>1667.5</v>
      </c>
      <c r="AN171" s="101">
        <v>3335</v>
      </c>
      <c r="AO171" s="101">
        <v>0</v>
      </c>
      <c r="AP171" s="101"/>
      <c r="AQ171" s="101">
        <v>0</v>
      </c>
      <c r="AR171" s="101"/>
      <c r="AS171" s="101"/>
      <c r="AT171" s="101"/>
      <c r="AU171" s="101"/>
      <c r="AV171" s="101">
        <v>0</v>
      </c>
      <c r="AW171" s="101">
        <v>0</v>
      </c>
      <c r="AX171" s="101">
        <v>0</v>
      </c>
      <c r="AY171" s="101"/>
      <c r="AZ171" s="101">
        <v>0</v>
      </c>
      <c r="BA171" s="101">
        <v>5000</v>
      </c>
      <c r="BB171" s="101">
        <v>0</v>
      </c>
      <c r="BC171" s="101"/>
      <c r="BD171" s="101"/>
      <c r="BE171" s="101"/>
      <c r="BF171" s="101"/>
      <c r="BG171" s="101"/>
      <c r="BH171" s="101">
        <v>0</v>
      </c>
      <c r="BI171" s="101">
        <v>5000</v>
      </c>
      <c r="BJ171" s="101"/>
      <c r="BK171" s="101"/>
      <c r="BL171" s="101"/>
      <c r="BM171" s="101"/>
      <c r="BN171" s="101"/>
      <c r="BO171" s="101">
        <v>0</v>
      </c>
      <c r="BP171" s="101"/>
      <c r="BQ171" s="101">
        <v>0</v>
      </c>
    </row>
    <row r="172" spans="1:69">
      <c r="A172" s="150" t="s">
        <v>672</v>
      </c>
      <c r="B172" s="99"/>
      <c r="C172" s="99" t="s">
        <v>72</v>
      </c>
      <c r="D172" s="99" t="s">
        <v>428</v>
      </c>
      <c r="E172" s="99" t="s">
        <v>372</v>
      </c>
      <c r="F172" s="99" t="s">
        <v>378</v>
      </c>
      <c r="G172" s="100" t="s">
        <v>419</v>
      </c>
      <c r="H172" s="99"/>
      <c r="I172" s="101"/>
      <c r="J172" s="101"/>
      <c r="K172" s="101">
        <v>0</v>
      </c>
      <c r="L172" s="101"/>
      <c r="M172" s="101">
        <v>2000</v>
      </c>
      <c r="N172" s="101">
        <v>0</v>
      </c>
      <c r="O172" s="101">
        <v>0</v>
      </c>
      <c r="P172" s="101"/>
      <c r="Q172" s="101"/>
      <c r="R172" s="101">
        <v>0</v>
      </c>
      <c r="S172" s="101">
        <v>0</v>
      </c>
      <c r="T172" s="101">
        <v>0</v>
      </c>
      <c r="U172" s="101">
        <v>0</v>
      </c>
      <c r="V172" s="101">
        <v>0</v>
      </c>
      <c r="W172" s="101"/>
      <c r="X172" s="101">
        <v>0</v>
      </c>
      <c r="Y172" s="101">
        <v>3500</v>
      </c>
      <c r="Z172" s="101">
        <v>0</v>
      </c>
      <c r="AA172" s="101">
        <v>0</v>
      </c>
      <c r="AB172" s="101"/>
      <c r="AC172" s="101">
        <v>0</v>
      </c>
      <c r="AD172" s="101"/>
      <c r="AE172" s="101">
        <v>0</v>
      </c>
      <c r="AF172" s="101">
        <v>0</v>
      </c>
      <c r="AG172" s="101">
        <v>0</v>
      </c>
      <c r="AH172" s="101">
        <v>0</v>
      </c>
      <c r="AI172" s="101">
        <v>0</v>
      </c>
      <c r="AJ172" s="101"/>
      <c r="AK172" s="101"/>
      <c r="AL172" s="101">
        <v>0</v>
      </c>
      <c r="AM172" s="101">
        <v>0</v>
      </c>
      <c r="AN172" s="101">
        <v>0</v>
      </c>
      <c r="AO172" s="101">
        <v>0</v>
      </c>
      <c r="AP172" s="101"/>
      <c r="AQ172" s="101">
        <v>0</v>
      </c>
      <c r="AR172" s="101"/>
      <c r="AS172" s="101"/>
      <c r="AT172" s="101"/>
      <c r="AU172" s="101"/>
      <c r="AV172" s="101"/>
      <c r="AW172" s="101">
        <v>4300</v>
      </c>
      <c r="AX172" s="101"/>
      <c r="AY172" s="101"/>
      <c r="AZ172" s="101"/>
      <c r="BA172" s="101"/>
      <c r="BB172" s="101"/>
      <c r="BC172" s="101"/>
      <c r="BD172" s="101"/>
      <c r="BE172" s="101"/>
      <c r="BF172" s="101"/>
      <c r="BG172" s="101"/>
      <c r="BH172" s="101"/>
      <c r="BI172" s="101"/>
      <c r="BJ172" s="101"/>
      <c r="BK172" s="101">
        <v>0</v>
      </c>
      <c r="BL172" s="101">
        <v>0</v>
      </c>
      <c r="BM172" s="101"/>
      <c r="BN172" s="101">
        <v>0</v>
      </c>
      <c r="BO172" s="101">
        <v>0</v>
      </c>
      <c r="BP172" s="101"/>
      <c r="BQ172" s="101">
        <v>4300</v>
      </c>
    </row>
    <row r="173" spans="1:69">
      <c r="A173" s="150" t="s">
        <v>677</v>
      </c>
      <c r="B173" s="99"/>
      <c r="C173" s="99" t="s">
        <v>72</v>
      </c>
      <c r="D173" s="99" t="s">
        <v>428</v>
      </c>
      <c r="E173" s="99" t="s">
        <v>372</v>
      </c>
      <c r="F173" s="99" t="s">
        <v>378</v>
      </c>
      <c r="G173" s="100" t="s">
        <v>419</v>
      </c>
      <c r="H173" s="99"/>
      <c r="I173" s="101"/>
      <c r="J173" s="101"/>
      <c r="K173" s="101">
        <v>0</v>
      </c>
      <c r="L173" s="101"/>
      <c r="M173" s="101"/>
      <c r="N173" s="101"/>
      <c r="O173" s="101"/>
      <c r="P173" s="101"/>
      <c r="Q173" s="101">
        <v>0</v>
      </c>
      <c r="R173" s="101">
        <v>2800</v>
      </c>
      <c r="S173" s="101">
        <v>0</v>
      </c>
      <c r="T173" s="101"/>
      <c r="U173" s="101">
        <v>0</v>
      </c>
      <c r="V173" s="101"/>
      <c r="W173" s="101"/>
      <c r="X173" s="101"/>
      <c r="Y173" s="101"/>
      <c r="Z173" s="101"/>
      <c r="AA173" s="101"/>
      <c r="AB173" s="101">
        <v>0</v>
      </c>
      <c r="AC173" s="101">
        <v>0</v>
      </c>
      <c r="AD173" s="101">
        <v>0</v>
      </c>
      <c r="AE173" s="101">
        <v>0</v>
      </c>
      <c r="AF173" s="101">
        <v>3050</v>
      </c>
      <c r="AG173" s="101">
        <v>0</v>
      </c>
      <c r="AH173" s="101">
        <v>1400</v>
      </c>
      <c r="AI173" s="101">
        <v>0</v>
      </c>
      <c r="AJ173" s="101"/>
      <c r="AK173" s="101"/>
      <c r="AL173" s="101">
        <v>0</v>
      </c>
      <c r="AM173" s="101"/>
      <c r="AN173" s="101"/>
      <c r="AO173" s="101"/>
      <c r="AP173" s="101">
        <v>0</v>
      </c>
      <c r="AQ173" s="101"/>
      <c r="AR173" s="101"/>
      <c r="AS173" s="101"/>
      <c r="AT173" s="101"/>
      <c r="AU173" s="101">
        <v>0</v>
      </c>
      <c r="AV173" s="101">
        <v>0</v>
      </c>
      <c r="AW173" s="101"/>
      <c r="AX173" s="101"/>
      <c r="AY173" s="101"/>
      <c r="AZ173" s="101"/>
      <c r="BA173" s="101"/>
      <c r="BB173" s="101">
        <v>0</v>
      </c>
      <c r="BC173" s="101">
        <v>2200</v>
      </c>
      <c r="BD173" s="101">
        <v>0</v>
      </c>
      <c r="BE173" s="101">
        <v>0</v>
      </c>
      <c r="BF173" s="101"/>
      <c r="BG173" s="101"/>
      <c r="BH173" s="101"/>
      <c r="BI173" s="101"/>
      <c r="BJ173" s="101"/>
      <c r="BK173" s="101"/>
      <c r="BL173" s="101"/>
      <c r="BM173" s="101"/>
      <c r="BN173" s="101">
        <v>3000</v>
      </c>
      <c r="BO173" s="101"/>
      <c r="BP173" s="101"/>
      <c r="BQ173" s="101"/>
    </row>
    <row r="174" spans="1:69" ht="13.9" customHeight="1">
      <c r="A174" s="150" t="s">
        <v>678</v>
      </c>
      <c r="B174" s="99"/>
      <c r="C174" s="99" t="s">
        <v>72</v>
      </c>
      <c r="D174" s="99" t="s">
        <v>428</v>
      </c>
      <c r="E174" s="99" t="s">
        <v>372</v>
      </c>
      <c r="F174" s="99" t="s">
        <v>378</v>
      </c>
      <c r="G174" s="100" t="s">
        <v>419</v>
      </c>
      <c r="H174" s="99"/>
      <c r="I174" s="101"/>
      <c r="J174" s="101"/>
      <c r="K174" s="101">
        <v>0</v>
      </c>
      <c r="L174" s="101">
        <v>0</v>
      </c>
      <c r="M174" s="101"/>
      <c r="N174" s="101">
        <v>0</v>
      </c>
      <c r="O174" s="101"/>
      <c r="P174" s="101"/>
      <c r="Q174" s="101">
        <v>0</v>
      </c>
      <c r="R174" s="101">
        <v>1200</v>
      </c>
      <c r="S174" s="101">
        <v>0</v>
      </c>
      <c r="T174" s="101"/>
      <c r="U174" s="101"/>
      <c r="V174" s="101"/>
      <c r="W174" s="101"/>
      <c r="X174" s="101"/>
      <c r="Y174" s="101">
        <v>0</v>
      </c>
      <c r="Z174" s="101"/>
      <c r="AA174" s="101"/>
      <c r="AB174" s="101">
        <v>0</v>
      </c>
      <c r="AC174" s="101">
        <v>0</v>
      </c>
      <c r="AD174" s="101">
        <v>0</v>
      </c>
      <c r="AE174" s="101">
        <v>2100</v>
      </c>
      <c r="AF174" s="101"/>
      <c r="AG174" s="101">
        <v>0</v>
      </c>
      <c r="AH174" s="101"/>
      <c r="AI174" s="101">
        <v>1900</v>
      </c>
      <c r="AJ174" s="101"/>
      <c r="AK174" s="101"/>
      <c r="AL174" s="101">
        <v>0</v>
      </c>
      <c r="AM174" s="101"/>
      <c r="AN174" s="101"/>
      <c r="AO174" s="101">
        <v>0</v>
      </c>
      <c r="AP174" s="101">
        <v>0</v>
      </c>
      <c r="AQ174" s="101"/>
      <c r="AR174" s="101"/>
      <c r="AS174" s="101"/>
      <c r="AT174" s="101"/>
      <c r="AU174" s="101"/>
      <c r="AV174" s="101"/>
      <c r="AW174" s="101"/>
      <c r="AX174" s="101"/>
      <c r="AY174" s="101"/>
      <c r="AZ174" s="101"/>
      <c r="BA174" s="101"/>
      <c r="BB174" s="101"/>
      <c r="BC174" s="101">
        <v>2000</v>
      </c>
      <c r="BD174" s="101"/>
      <c r="BE174" s="101"/>
      <c r="BF174" s="101"/>
      <c r="BG174" s="101"/>
      <c r="BH174" s="101"/>
      <c r="BI174" s="101"/>
      <c r="BJ174" s="101"/>
      <c r="BK174" s="101"/>
      <c r="BL174" s="101">
        <v>0</v>
      </c>
      <c r="BM174" s="101"/>
      <c r="BN174" s="101">
        <v>1300</v>
      </c>
      <c r="BO174" s="101"/>
      <c r="BP174" s="101"/>
      <c r="BQ174" s="101"/>
    </row>
    <row r="175" spans="1:69">
      <c r="A175" s="150" t="s">
        <v>676</v>
      </c>
      <c r="B175" s="99"/>
      <c r="C175" s="99" t="s">
        <v>72</v>
      </c>
      <c r="D175" s="99" t="s">
        <v>428</v>
      </c>
      <c r="E175" s="99" t="s">
        <v>372</v>
      </c>
      <c r="F175" s="99" t="s">
        <v>378</v>
      </c>
      <c r="G175" s="100" t="s">
        <v>419</v>
      </c>
      <c r="H175" s="99"/>
      <c r="I175" s="101"/>
      <c r="J175" s="101"/>
      <c r="K175" s="101">
        <v>0</v>
      </c>
      <c r="L175" s="101">
        <v>0</v>
      </c>
      <c r="M175" s="101">
        <v>1500</v>
      </c>
      <c r="N175" s="101">
        <v>3500</v>
      </c>
      <c r="O175" s="101">
        <v>0</v>
      </c>
      <c r="P175" s="101">
        <v>0</v>
      </c>
      <c r="Q175" s="101">
        <v>3200</v>
      </c>
      <c r="R175" s="101">
        <v>0</v>
      </c>
      <c r="S175" s="101">
        <v>0</v>
      </c>
      <c r="T175" s="101">
        <v>0</v>
      </c>
      <c r="U175" s="101">
        <v>3200</v>
      </c>
      <c r="V175" s="101">
        <v>1500</v>
      </c>
      <c r="W175" s="101">
        <v>0</v>
      </c>
      <c r="X175" s="101">
        <v>0</v>
      </c>
      <c r="Y175" s="101">
        <v>0</v>
      </c>
      <c r="Z175" s="101">
        <v>0</v>
      </c>
      <c r="AA175" s="101">
        <v>3200</v>
      </c>
      <c r="AB175" s="101">
        <v>0</v>
      </c>
      <c r="AC175" s="101">
        <v>3200</v>
      </c>
      <c r="AD175" s="101"/>
      <c r="AE175" s="101">
        <v>0</v>
      </c>
      <c r="AF175" s="101">
        <v>0</v>
      </c>
      <c r="AG175" s="101">
        <v>2310</v>
      </c>
      <c r="AH175" s="101">
        <v>0</v>
      </c>
      <c r="AI175" s="101">
        <v>0</v>
      </c>
      <c r="AJ175" s="101">
        <v>2310</v>
      </c>
      <c r="AK175" s="101">
        <v>0</v>
      </c>
      <c r="AL175" s="101">
        <v>0</v>
      </c>
      <c r="AM175" s="101">
        <v>2233.3333333333335</v>
      </c>
      <c r="AN175" s="101">
        <v>1116.5</v>
      </c>
      <c r="AO175" s="101"/>
      <c r="AP175" s="101">
        <v>2233.3333333333335</v>
      </c>
      <c r="AQ175" s="101"/>
      <c r="AR175" s="101"/>
      <c r="AS175" s="101">
        <v>3350</v>
      </c>
      <c r="AT175" s="101"/>
      <c r="AU175" s="101"/>
      <c r="AV175" s="101">
        <v>3350</v>
      </c>
      <c r="AW175" s="101"/>
      <c r="AX175" s="101">
        <v>0</v>
      </c>
      <c r="AY175" s="101"/>
      <c r="AZ175" s="101">
        <v>3350</v>
      </c>
      <c r="BA175" s="101">
        <v>0</v>
      </c>
      <c r="BB175" s="101"/>
      <c r="BC175" s="101"/>
      <c r="BD175" s="101">
        <v>3350</v>
      </c>
      <c r="BE175" s="101">
        <v>0</v>
      </c>
      <c r="BF175" s="101"/>
      <c r="BG175" s="101">
        <v>3350</v>
      </c>
      <c r="BH175" s="101"/>
      <c r="BI175" s="101">
        <v>0</v>
      </c>
      <c r="BJ175" s="101">
        <v>0</v>
      </c>
      <c r="BK175" s="101">
        <v>3350</v>
      </c>
      <c r="BL175" s="101">
        <v>0</v>
      </c>
      <c r="BM175" s="101"/>
      <c r="BN175" s="101">
        <v>0</v>
      </c>
      <c r="BO175" s="101">
        <v>3350</v>
      </c>
      <c r="BP175" s="101">
        <v>0</v>
      </c>
      <c r="BQ175" s="101">
        <v>0</v>
      </c>
    </row>
    <row r="176" spans="1:69">
      <c r="A176" s="150" t="s">
        <v>679</v>
      </c>
      <c r="B176" s="99"/>
      <c r="C176" s="99" t="s">
        <v>72</v>
      </c>
      <c r="D176" s="99" t="s">
        <v>428</v>
      </c>
      <c r="E176" s="99" t="s">
        <v>372</v>
      </c>
      <c r="F176" s="99" t="s">
        <v>380</v>
      </c>
      <c r="G176" s="100" t="s">
        <v>419</v>
      </c>
      <c r="H176" s="99"/>
      <c r="I176" s="101"/>
      <c r="J176" s="101"/>
      <c r="K176" s="101"/>
      <c r="L176" s="101"/>
      <c r="M176" s="101"/>
      <c r="N176" s="101"/>
      <c r="O176" s="101"/>
      <c r="P176" s="101"/>
      <c r="Q176" s="101"/>
      <c r="R176" s="101"/>
      <c r="S176" s="101"/>
      <c r="T176" s="101"/>
      <c r="U176" s="101"/>
      <c r="V176" s="101"/>
      <c r="W176" s="101"/>
      <c r="X176" s="101"/>
      <c r="Y176" s="101"/>
      <c r="Z176" s="101"/>
      <c r="AA176" s="101"/>
      <c r="AB176" s="101"/>
      <c r="AC176" s="101"/>
      <c r="AD176" s="101"/>
      <c r="AE176" s="101">
        <v>0</v>
      </c>
      <c r="AF176" s="101">
        <v>0</v>
      </c>
      <c r="AG176" s="101">
        <v>0</v>
      </c>
      <c r="AH176" s="101">
        <v>0</v>
      </c>
      <c r="AI176" s="101">
        <v>0</v>
      </c>
      <c r="AJ176" s="101"/>
      <c r="AK176" s="101"/>
      <c r="AL176" s="101"/>
      <c r="AM176" s="101">
        <v>0</v>
      </c>
      <c r="AN176" s="101">
        <v>0</v>
      </c>
      <c r="AO176" s="101">
        <v>0</v>
      </c>
      <c r="AP176" s="101"/>
      <c r="AQ176" s="101"/>
      <c r="AR176" s="101"/>
      <c r="AS176" s="101">
        <v>0</v>
      </c>
      <c r="AT176" s="101">
        <v>800</v>
      </c>
      <c r="AU176" s="101">
        <v>800</v>
      </c>
      <c r="AV176" s="101"/>
      <c r="AW176" s="101">
        <v>0</v>
      </c>
      <c r="AX176" s="101"/>
      <c r="AY176" s="101"/>
      <c r="AZ176" s="101"/>
      <c r="BA176" s="101"/>
      <c r="BB176" s="101">
        <v>0</v>
      </c>
      <c r="BC176" s="101"/>
      <c r="BD176" s="101">
        <v>800</v>
      </c>
      <c r="BE176" s="101">
        <v>0</v>
      </c>
      <c r="BF176" s="101"/>
      <c r="BG176" s="101">
        <v>0</v>
      </c>
      <c r="BH176" s="101">
        <v>800</v>
      </c>
      <c r="BI176" s="101"/>
      <c r="BJ176" s="101">
        <v>0</v>
      </c>
      <c r="BK176" s="101"/>
      <c r="BL176" s="101"/>
      <c r="BM176" s="101"/>
      <c r="BN176" s="101">
        <v>800</v>
      </c>
      <c r="BO176" s="101">
        <v>800</v>
      </c>
      <c r="BP176" s="101">
        <v>800</v>
      </c>
      <c r="BQ176" s="101">
        <v>800</v>
      </c>
    </row>
    <row r="177" spans="1:69">
      <c r="A177" s="150" t="s">
        <v>645</v>
      </c>
      <c r="B177" s="99"/>
      <c r="C177" s="99" t="s">
        <v>72</v>
      </c>
      <c r="D177" s="99" t="s">
        <v>428</v>
      </c>
      <c r="E177" s="99" t="s">
        <v>389</v>
      </c>
      <c r="F177" s="99" t="s">
        <v>377</v>
      </c>
      <c r="G177" s="100" t="s">
        <v>421</v>
      </c>
      <c r="H177" s="99"/>
      <c r="I177" s="101">
        <v>0</v>
      </c>
      <c r="J177" s="101">
        <v>0</v>
      </c>
      <c r="K177" s="101">
        <v>0</v>
      </c>
      <c r="L177" s="101">
        <v>0</v>
      </c>
      <c r="M177" s="101">
        <v>0</v>
      </c>
      <c r="N177" s="101">
        <v>0</v>
      </c>
      <c r="O177" s="101">
        <v>0</v>
      </c>
      <c r="P177" s="101">
        <v>0</v>
      </c>
      <c r="Q177" s="101">
        <v>0</v>
      </c>
      <c r="R177" s="101">
        <v>0</v>
      </c>
      <c r="S177" s="101">
        <v>0</v>
      </c>
      <c r="T177" s="101">
        <v>0</v>
      </c>
      <c r="U177" s="101">
        <v>0</v>
      </c>
      <c r="V177" s="101">
        <v>0</v>
      </c>
      <c r="W177" s="101">
        <v>0</v>
      </c>
      <c r="X177" s="101">
        <v>0</v>
      </c>
      <c r="Y177" s="101">
        <v>0</v>
      </c>
      <c r="Z177" s="101">
        <v>0</v>
      </c>
      <c r="AA177" s="101">
        <v>0</v>
      </c>
      <c r="AB177" s="101">
        <v>0</v>
      </c>
      <c r="AC177" s="101">
        <v>400</v>
      </c>
      <c r="AD177" s="101">
        <v>0</v>
      </c>
      <c r="AE177" s="101">
        <v>0</v>
      </c>
      <c r="AF177" s="101">
        <v>0</v>
      </c>
      <c r="AG177" s="101">
        <v>500</v>
      </c>
      <c r="AH177" s="101">
        <v>0</v>
      </c>
      <c r="AI177" s="101">
        <v>0</v>
      </c>
      <c r="AJ177" s="101">
        <v>0</v>
      </c>
      <c r="AK177" s="101">
        <v>0</v>
      </c>
      <c r="AL177" s="101">
        <v>0</v>
      </c>
      <c r="AM177" s="101"/>
      <c r="AN177" s="101"/>
      <c r="AO177" s="101"/>
      <c r="AP177" s="101"/>
      <c r="AQ177" s="101"/>
      <c r="AR177" s="101"/>
      <c r="AS177" s="101"/>
      <c r="AT177" s="101">
        <v>0</v>
      </c>
      <c r="AU177" s="101"/>
      <c r="AV177" s="101"/>
      <c r="AW177" s="101"/>
      <c r="AX177" s="101">
        <v>400</v>
      </c>
      <c r="AY177" s="101"/>
      <c r="AZ177" s="101"/>
      <c r="BA177" s="101"/>
      <c r="BB177" s="101"/>
      <c r="BC177" s="101"/>
      <c r="BD177" s="101"/>
      <c r="BE177" s="101"/>
      <c r="BF177" s="101"/>
      <c r="BG177" s="101"/>
      <c r="BH177" s="101">
        <v>0</v>
      </c>
      <c r="BI177" s="101"/>
      <c r="BJ177" s="101"/>
      <c r="BK177" s="101"/>
      <c r="BL177" s="101">
        <v>500</v>
      </c>
      <c r="BM177" s="101"/>
      <c r="BN177" s="101"/>
      <c r="BO177" s="101"/>
      <c r="BP177" s="101"/>
      <c r="BQ177" s="101"/>
    </row>
    <row r="178" spans="1:69">
      <c r="A178" s="150" t="s">
        <v>646</v>
      </c>
      <c r="B178" s="99"/>
      <c r="C178" s="99" t="s">
        <v>72</v>
      </c>
      <c r="D178" s="99" t="s">
        <v>428</v>
      </c>
      <c r="E178" s="99" t="s">
        <v>389</v>
      </c>
      <c r="F178" s="99" t="s">
        <v>377</v>
      </c>
      <c r="G178" s="100" t="s">
        <v>421</v>
      </c>
      <c r="H178" s="99"/>
      <c r="I178" s="101">
        <v>0</v>
      </c>
      <c r="J178" s="101">
        <v>0</v>
      </c>
      <c r="K178" s="101">
        <v>0</v>
      </c>
      <c r="L178" s="101">
        <v>0</v>
      </c>
      <c r="M178" s="101">
        <v>0</v>
      </c>
      <c r="N178" s="101">
        <v>500</v>
      </c>
      <c r="O178" s="101">
        <v>0</v>
      </c>
      <c r="P178" s="101">
        <v>0</v>
      </c>
      <c r="Q178" s="101">
        <v>0</v>
      </c>
      <c r="R178" s="101">
        <v>0</v>
      </c>
      <c r="S178" s="101">
        <v>0</v>
      </c>
      <c r="T178" s="101">
        <v>0</v>
      </c>
      <c r="U178" s="101">
        <v>0</v>
      </c>
      <c r="V178" s="101">
        <v>0</v>
      </c>
      <c r="W178" s="101">
        <v>0</v>
      </c>
      <c r="X178" s="101">
        <v>0</v>
      </c>
      <c r="Y178" s="101">
        <v>0</v>
      </c>
      <c r="Z178" s="101">
        <v>0</v>
      </c>
      <c r="AA178" s="101">
        <v>500</v>
      </c>
      <c r="AB178" s="101">
        <v>0</v>
      </c>
      <c r="AC178" s="101">
        <v>0</v>
      </c>
      <c r="AD178" s="101">
        <v>0</v>
      </c>
      <c r="AE178" s="101">
        <v>0</v>
      </c>
      <c r="AF178" s="101">
        <v>0</v>
      </c>
      <c r="AG178" s="101">
        <v>0</v>
      </c>
      <c r="AH178" s="101">
        <v>0</v>
      </c>
      <c r="AI178" s="101">
        <v>0</v>
      </c>
      <c r="AJ178" s="101">
        <v>0</v>
      </c>
      <c r="AK178" s="101">
        <v>0</v>
      </c>
      <c r="AL178" s="101">
        <v>0</v>
      </c>
      <c r="AM178" s="101">
        <v>500</v>
      </c>
      <c r="AN178" s="101"/>
      <c r="AO178" s="101"/>
      <c r="AP178" s="101"/>
      <c r="AQ178" s="101"/>
      <c r="AR178" s="101"/>
      <c r="AS178" s="101"/>
      <c r="AT178" s="101"/>
      <c r="AU178" s="101">
        <v>0</v>
      </c>
      <c r="AV178" s="101"/>
      <c r="AW178" s="101">
        <v>0</v>
      </c>
      <c r="AX178" s="101">
        <v>0</v>
      </c>
      <c r="AY178" s="101"/>
      <c r="AZ178" s="101">
        <v>500</v>
      </c>
      <c r="BA178" s="101"/>
      <c r="BB178" s="101"/>
      <c r="BC178" s="101"/>
      <c r="BD178" s="101"/>
      <c r="BE178" s="101"/>
      <c r="BF178" s="101"/>
      <c r="BG178" s="101">
        <v>500</v>
      </c>
      <c r="BH178" s="101"/>
      <c r="BI178" s="101"/>
      <c r="BJ178" s="101"/>
      <c r="BK178" s="101"/>
      <c r="BL178" s="101"/>
      <c r="BM178" s="101"/>
      <c r="BN178" s="101"/>
      <c r="BO178" s="101"/>
      <c r="BP178" s="101"/>
      <c r="BQ178" s="101">
        <v>500</v>
      </c>
    </row>
    <row r="179" spans="1:69">
      <c r="A179" s="150" t="s">
        <v>684</v>
      </c>
      <c r="B179" s="99"/>
      <c r="C179" s="99" t="s">
        <v>72</v>
      </c>
      <c r="D179" s="99" t="s">
        <v>44</v>
      </c>
      <c r="E179" s="99" t="s">
        <v>391</v>
      </c>
      <c r="F179" s="99" t="s">
        <v>392</v>
      </c>
      <c r="G179" s="100" t="s">
        <v>421</v>
      </c>
      <c r="H179" s="99"/>
      <c r="I179" s="101">
        <v>0</v>
      </c>
      <c r="J179" s="101">
        <v>0</v>
      </c>
      <c r="K179" s="101">
        <v>0</v>
      </c>
      <c r="L179" s="101">
        <v>0</v>
      </c>
      <c r="M179" s="101">
        <v>0</v>
      </c>
      <c r="N179" s="101">
        <v>0</v>
      </c>
      <c r="O179" s="101">
        <v>0</v>
      </c>
      <c r="P179" s="101">
        <v>0</v>
      </c>
      <c r="Q179" s="101">
        <v>0</v>
      </c>
      <c r="R179" s="101">
        <v>0</v>
      </c>
      <c r="S179" s="101">
        <v>400</v>
      </c>
      <c r="T179" s="101">
        <v>370</v>
      </c>
      <c r="U179" s="101">
        <v>0</v>
      </c>
      <c r="V179" s="101">
        <v>0</v>
      </c>
      <c r="W179" s="101">
        <v>0</v>
      </c>
      <c r="X179" s="101">
        <v>0</v>
      </c>
      <c r="Y179" s="101">
        <v>0</v>
      </c>
      <c r="Z179" s="101">
        <v>0</v>
      </c>
      <c r="AA179" s="101"/>
      <c r="AB179" s="101">
        <v>369</v>
      </c>
      <c r="AC179" s="101"/>
      <c r="AD179" s="101">
        <v>0</v>
      </c>
      <c r="AE179" s="101">
        <v>0</v>
      </c>
      <c r="AF179" s="101">
        <v>0</v>
      </c>
      <c r="AG179" s="101">
        <v>0</v>
      </c>
      <c r="AH179" s="101">
        <v>0</v>
      </c>
      <c r="AI179" s="101">
        <v>550</v>
      </c>
      <c r="AJ179" s="101">
        <v>0</v>
      </c>
      <c r="AK179" s="101">
        <v>0</v>
      </c>
      <c r="AL179" s="101">
        <v>0</v>
      </c>
      <c r="AM179" s="101">
        <v>0</v>
      </c>
      <c r="AN179" s="101">
        <v>0</v>
      </c>
      <c r="AO179" s="101">
        <v>400</v>
      </c>
      <c r="AP179" s="101">
        <v>400</v>
      </c>
      <c r="AQ179" s="101"/>
      <c r="AR179" s="101"/>
      <c r="AS179" s="101">
        <v>400</v>
      </c>
      <c r="AT179" s="101">
        <v>400</v>
      </c>
      <c r="AU179" s="101">
        <v>400</v>
      </c>
      <c r="AV179" s="101">
        <v>400</v>
      </c>
      <c r="AW179" s="101"/>
      <c r="AX179" s="101">
        <v>0</v>
      </c>
      <c r="AY179" s="101"/>
      <c r="AZ179" s="101"/>
      <c r="BA179" s="101"/>
      <c r="BB179" s="101">
        <v>0</v>
      </c>
      <c r="BC179" s="101"/>
      <c r="BD179" s="101"/>
      <c r="BE179" s="101"/>
      <c r="BF179" s="101"/>
      <c r="BG179" s="101">
        <v>400</v>
      </c>
      <c r="BH179" s="101">
        <v>400</v>
      </c>
      <c r="BI179" s="101">
        <v>400</v>
      </c>
      <c r="BJ179" s="101"/>
      <c r="BK179" s="101"/>
      <c r="BL179" s="101"/>
      <c r="BM179" s="101"/>
      <c r="BN179" s="101"/>
      <c r="BO179" s="101"/>
      <c r="BP179" s="101"/>
      <c r="BQ179" s="101">
        <v>400</v>
      </c>
    </row>
    <row r="180" spans="1:69">
      <c r="A180" s="150" t="s">
        <v>540</v>
      </c>
      <c r="B180" s="99"/>
      <c r="C180" s="99" t="s">
        <v>72</v>
      </c>
      <c r="D180" s="99" t="s">
        <v>428</v>
      </c>
      <c r="E180" s="99" t="s">
        <v>371</v>
      </c>
      <c r="F180" s="99" t="s">
        <v>371</v>
      </c>
      <c r="G180" s="100" t="s">
        <v>421</v>
      </c>
      <c r="H180" s="99"/>
      <c r="I180" s="101">
        <v>0</v>
      </c>
      <c r="J180" s="101">
        <v>0</v>
      </c>
      <c r="K180" s="101">
        <v>0</v>
      </c>
      <c r="L180" s="101">
        <v>0</v>
      </c>
      <c r="M180" s="101">
        <v>0</v>
      </c>
      <c r="N180" s="101">
        <v>0</v>
      </c>
      <c r="O180" s="101">
        <v>0</v>
      </c>
      <c r="P180" s="101">
        <v>0</v>
      </c>
      <c r="Q180" s="101">
        <v>0</v>
      </c>
      <c r="R180" s="101">
        <v>0</v>
      </c>
      <c r="S180" s="101">
        <v>0</v>
      </c>
      <c r="T180" s="101">
        <v>0</v>
      </c>
      <c r="U180" s="101">
        <v>0</v>
      </c>
      <c r="V180" s="101">
        <v>0</v>
      </c>
      <c r="W180" s="101">
        <v>0</v>
      </c>
      <c r="X180" s="101">
        <v>0</v>
      </c>
      <c r="Y180" s="101">
        <v>50</v>
      </c>
      <c r="Z180" s="101">
        <v>0</v>
      </c>
      <c r="AA180" s="101">
        <v>0</v>
      </c>
      <c r="AB180" s="101">
        <v>0</v>
      </c>
      <c r="AC180" s="101">
        <v>0</v>
      </c>
      <c r="AD180" s="101">
        <v>0</v>
      </c>
      <c r="AE180" s="101">
        <v>0</v>
      </c>
      <c r="AF180" s="101">
        <v>0</v>
      </c>
      <c r="AG180" s="101">
        <v>0</v>
      </c>
      <c r="AH180" s="101">
        <v>0</v>
      </c>
      <c r="AI180" s="101">
        <v>0</v>
      </c>
      <c r="AJ180" s="101">
        <v>0</v>
      </c>
      <c r="AK180" s="101">
        <v>0</v>
      </c>
      <c r="AL180" s="101">
        <v>0</v>
      </c>
      <c r="AM180" s="101"/>
      <c r="AN180" s="101">
        <v>0</v>
      </c>
      <c r="AO180" s="101">
        <v>0</v>
      </c>
      <c r="AP180" s="101">
        <v>0</v>
      </c>
      <c r="AQ180" s="101">
        <v>0</v>
      </c>
      <c r="AR180" s="101">
        <v>0</v>
      </c>
      <c r="AS180" s="101">
        <v>0</v>
      </c>
      <c r="AT180" s="101">
        <v>0</v>
      </c>
      <c r="AU180" s="101">
        <v>0</v>
      </c>
      <c r="AV180" s="101">
        <v>0</v>
      </c>
      <c r="AW180" s="101">
        <v>0</v>
      </c>
      <c r="AX180" s="101">
        <v>0</v>
      </c>
      <c r="AY180" s="101">
        <v>0</v>
      </c>
      <c r="AZ180" s="101">
        <v>170</v>
      </c>
      <c r="BA180" s="101">
        <v>0</v>
      </c>
      <c r="BB180" s="101">
        <v>0</v>
      </c>
      <c r="BC180" s="101">
        <v>0</v>
      </c>
      <c r="BD180" s="101">
        <v>0</v>
      </c>
      <c r="BE180" s="101">
        <v>0</v>
      </c>
      <c r="BF180" s="101">
        <v>0</v>
      </c>
      <c r="BG180" s="101">
        <v>0</v>
      </c>
      <c r="BH180" s="101">
        <v>0</v>
      </c>
      <c r="BI180" s="101">
        <v>0</v>
      </c>
      <c r="BJ180" s="101">
        <v>0</v>
      </c>
      <c r="BK180" s="101">
        <v>0</v>
      </c>
      <c r="BL180" s="101">
        <v>0</v>
      </c>
      <c r="BM180" s="101">
        <v>0</v>
      </c>
      <c r="BN180" s="101"/>
      <c r="BO180" s="101"/>
      <c r="BP180" s="101"/>
      <c r="BQ180" s="101"/>
    </row>
    <row r="181" spans="1:69">
      <c r="A181" s="102" t="s">
        <v>541</v>
      </c>
      <c r="B181" s="99"/>
      <c r="C181" s="99" t="s">
        <v>72</v>
      </c>
      <c r="D181" s="99" t="s">
        <v>428</v>
      </c>
      <c r="E181" s="99" t="s">
        <v>371</v>
      </c>
      <c r="F181" s="99" t="s">
        <v>371</v>
      </c>
      <c r="G181" s="100" t="s">
        <v>421</v>
      </c>
      <c r="H181" s="99"/>
      <c r="I181" s="101">
        <v>0</v>
      </c>
      <c r="J181" s="101">
        <v>0</v>
      </c>
      <c r="K181" s="101">
        <v>0</v>
      </c>
      <c r="L181" s="101">
        <v>0</v>
      </c>
      <c r="M181" s="101">
        <v>0</v>
      </c>
      <c r="N181" s="101">
        <v>0</v>
      </c>
      <c r="O181" s="101">
        <v>0</v>
      </c>
      <c r="P181" s="101">
        <v>0</v>
      </c>
      <c r="Q181" s="101">
        <v>0</v>
      </c>
      <c r="R181" s="101">
        <v>0</v>
      </c>
      <c r="S181" s="101">
        <v>0</v>
      </c>
      <c r="T181" s="101">
        <v>0</v>
      </c>
      <c r="U181" s="101">
        <v>0</v>
      </c>
      <c r="V181" s="101">
        <v>0</v>
      </c>
      <c r="W181" s="101">
        <v>0</v>
      </c>
      <c r="X181" s="101">
        <v>0</v>
      </c>
      <c r="Y181" s="101">
        <v>60</v>
      </c>
      <c r="Z181" s="101">
        <v>0</v>
      </c>
      <c r="AA181" s="101">
        <v>0</v>
      </c>
      <c r="AB181" s="101">
        <v>0</v>
      </c>
      <c r="AC181" s="101">
        <v>0</v>
      </c>
      <c r="AD181" s="101">
        <v>0</v>
      </c>
      <c r="AE181" s="101">
        <v>0</v>
      </c>
      <c r="AF181" s="101">
        <v>0</v>
      </c>
      <c r="AG181" s="101">
        <v>0</v>
      </c>
      <c r="AH181" s="101">
        <v>0</v>
      </c>
      <c r="AI181" s="101">
        <v>0</v>
      </c>
      <c r="AJ181" s="101">
        <v>0</v>
      </c>
      <c r="AK181" s="101">
        <v>0</v>
      </c>
      <c r="AL181" s="101">
        <v>0</v>
      </c>
      <c r="AM181" s="101"/>
      <c r="AN181" s="101">
        <v>0</v>
      </c>
      <c r="AO181" s="101">
        <v>0</v>
      </c>
      <c r="AP181" s="101">
        <v>0</v>
      </c>
      <c r="AQ181" s="101">
        <v>0</v>
      </c>
      <c r="AR181" s="101">
        <v>0</v>
      </c>
      <c r="AS181" s="101">
        <v>0</v>
      </c>
      <c r="AT181" s="101">
        <v>0</v>
      </c>
      <c r="AU181" s="101">
        <v>0</v>
      </c>
      <c r="AV181" s="101">
        <v>0</v>
      </c>
      <c r="AW181" s="101">
        <v>0</v>
      </c>
      <c r="AX181" s="101">
        <v>0</v>
      </c>
      <c r="AY181" s="101">
        <v>0</v>
      </c>
      <c r="AZ181" s="101">
        <v>0</v>
      </c>
      <c r="BA181" s="101">
        <v>210</v>
      </c>
      <c r="BB181" s="101">
        <v>0</v>
      </c>
      <c r="BC181" s="101">
        <v>0</v>
      </c>
      <c r="BD181" s="101">
        <v>0</v>
      </c>
      <c r="BE181" s="101">
        <v>0</v>
      </c>
      <c r="BF181" s="101">
        <v>0</v>
      </c>
      <c r="BG181" s="101">
        <v>0</v>
      </c>
      <c r="BH181" s="101">
        <v>0</v>
      </c>
      <c r="BI181" s="101">
        <v>0</v>
      </c>
      <c r="BJ181" s="101">
        <v>0</v>
      </c>
      <c r="BK181" s="101">
        <v>0</v>
      </c>
      <c r="BL181" s="101">
        <v>0</v>
      </c>
      <c r="BM181" s="101">
        <v>0</v>
      </c>
      <c r="BN181" s="101"/>
      <c r="BO181" s="101"/>
      <c r="BP181" s="101"/>
      <c r="BQ181" s="101"/>
    </row>
    <row r="182" spans="1:69">
      <c r="A182" s="102" t="s">
        <v>444</v>
      </c>
      <c r="B182" s="99"/>
      <c r="C182" s="99" t="s">
        <v>72</v>
      </c>
      <c r="D182" s="99" t="s">
        <v>369</v>
      </c>
      <c r="E182" s="99" t="s">
        <v>391</v>
      </c>
      <c r="F182" s="99" t="s">
        <v>402</v>
      </c>
      <c r="G182" s="100" t="s">
        <v>421</v>
      </c>
      <c r="H182" s="99"/>
      <c r="I182" s="101">
        <v>0</v>
      </c>
      <c r="J182" s="101">
        <v>0</v>
      </c>
      <c r="K182" s="101">
        <v>0</v>
      </c>
      <c r="L182" s="101">
        <v>0</v>
      </c>
      <c r="M182" s="101">
        <v>0</v>
      </c>
      <c r="N182" s="101">
        <v>0</v>
      </c>
      <c r="O182" s="101">
        <v>0</v>
      </c>
      <c r="P182" s="101">
        <v>0</v>
      </c>
      <c r="Q182" s="101">
        <v>0</v>
      </c>
      <c r="R182" s="101">
        <v>0</v>
      </c>
      <c r="S182" s="101">
        <v>0</v>
      </c>
      <c r="T182" s="101">
        <v>0</v>
      </c>
      <c r="U182" s="101">
        <v>0</v>
      </c>
      <c r="V182" s="101">
        <v>0</v>
      </c>
      <c r="W182" s="101">
        <v>0</v>
      </c>
      <c r="X182" s="101">
        <v>0</v>
      </c>
      <c r="Y182" s="101">
        <v>0</v>
      </c>
      <c r="Z182" s="101">
        <v>0</v>
      </c>
      <c r="AA182" s="101">
        <v>0</v>
      </c>
      <c r="AB182" s="101">
        <v>0</v>
      </c>
      <c r="AC182" s="101">
        <v>0</v>
      </c>
      <c r="AD182" s="101">
        <v>0</v>
      </c>
      <c r="AE182" s="101">
        <v>0</v>
      </c>
      <c r="AF182" s="101">
        <v>0</v>
      </c>
      <c r="AG182" s="101">
        <v>0</v>
      </c>
      <c r="AH182" s="101">
        <v>0</v>
      </c>
      <c r="AI182" s="101">
        <v>0</v>
      </c>
      <c r="AJ182" s="101">
        <v>0</v>
      </c>
      <c r="AK182" s="101">
        <v>0</v>
      </c>
      <c r="AL182" s="101">
        <v>0</v>
      </c>
      <c r="AM182" s="101"/>
      <c r="AN182" s="101">
        <v>0</v>
      </c>
      <c r="AO182" s="101">
        <v>0</v>
      </c>
      <c r="AP182" s="101">
        <v>0</v>
      </c>
      <c r="AQ182" s="101">
        <v>0</v>
      </c>
      <c r="AR182" s="101">
        <v>0</v>
      </c>
      <c r="AS182" s="101">
        <v>300</v>
      </c>
      <c r="AT182" s="101">
        <v>0</v>
      </c>
      <c r="AU182" s="101">
        <v>0</v>
      </c>
      <c r="AV182" s="101">
        <v>0</v>
      </c>
      <c r="AW182" s="101">
        <v>0</v>
      </c>
      <c r="AX182" s="101">
        <v>0</v>
      </c>
      <c r="AY182" s="101">
        <v>0</v>
      </c>
      <c r="AZ182" s="101">
        <v>0</v>
      </c>
      <c r="BA182" s="101">
        <v>0</v>
      </c>
      <c r="BB182" s="101">
        <v>0</v>
      </c>
      <c r="BC182" s="101">
        <v>0</v>
      </c>
      <c r="BD182" s="101">
        <v>0</v>
      </c>
      <c r="BE182" s="101">
        <v>0</v>
      </c>
      <c r="BF182" s="101">
        <v>0</v>
      </c>
      <c r="BG182" s="101">
        <v>0</v>
      </c>
      <c r="BH182" s="101">
        <v>0</v>
      </c>
      <c r="BI182" s="101">
        <v>0</v>
      </c>
      <c r="BJ182" s="101">
        <v>0</v>
      </c>
      <c r="BK182" s="101">
        <v>0</v>
      </c>
      <c r="BL182" s="101">
        <v>0</v>
      </c>
      <c r="BM182" s="101">
        <v>0</v>
      </c>
      <c r="BN182" s="101"/>
      <c r="BO182" s="101"/>
      <c r="BP182" s="101"/>
      <c r="BQ182" s="101"/>
    </row>
    <row r="183" spans="1:69">
      <c r="A183" s="102" t="s">
        <v>542</v>
      </c>
      <c r="B183" s="99"/>
      <c r="C183" s="99" t="s">
        <v>72</v>
      </c>
      <c r="D183" s="99" t="s">
        <v>369</v>
      </c>
      <c r="E183" s="99" t="s">
        <v>391</v>
      </c>
      <c r="F183" s="99" t="s">
        <v>402</v>
      </c>
      <c r="G183" s="100" t="s">
        <v>421</v>
      </c>
      <c r="H183" s="99"/>
      <c r="I183" s="101">
        <v>0</v>
      </c>
      <c r="J183" s="101">
        <v>0</v>
      </c>
      <c r="K183" s="101">
        <v>0</v>
      </c>
      <c r="L183" s="101">
        <v>0</v>
      </c>
      <c r="M183" s="101">
        <v>0</v>
      </c>
      <c r="N183" s="101">
        <v>0</v>
      </c>
      <c r="O183" s="101">
        <v>0</v>
      </c>
      <c r="P183" s="101">
        <v>0</v>
      </c>
      <c r="Q183" s="101">
        <v>560</v>
      </c>
      <c r="R183" s="101">
        <v>0</v>
      </c>
      <c r="S183" s="101">
        <v>0</v>
      </c>
      <c r="T183" s="101">
        <v>0</v>
      </c>
      <c r="U183" s="101">
        <v>0</v>
      </c>
      <c r="V183" s="101">
        <v>0</v>
      </c>
      <c r="W183" s="101">
        <v>0</v>
      </c>
      <c r="X183" s="101">
        <v>0</v>
      </c>
      <c r="Y183" s="101">
        <v>0</v>
      </c>
      <c r="Z183" s="101">
        <v>0</v>
      </c>
      <c r="AA183" s="101">
        <v>0</v>
      </c>
      <c r="AB183" s="101">
        <v>0</v>
      </c>
      <c r="AC183" s="101">
        <v>0</v>
      </c>
      <c r="AD183" s="101">
        <v>0</v>
      </c>
      <c r="AE183" s="101">
        <v>0</v>
      </c>
      <c r="AF183" s="101">
        <v>0</v>
      </c>
      <c r="AG183" s="101">
        <v>0</v>
      </c>
      <c r="AH183" s="101">
        <v>0</v>
      </c>
      <c r="AI183" s="101">
        <v>0</v>
      </c>
      <c r="AJ183" s="101">
        <v>0</v>
      </c>
      <c r="AK183" s="101">
        <v>0</v>
      </c>
      <c r="AL183" s="101">
        <v>0</v>
      </c>
      <c r="AM183" s="101"/>
      <c r="AN183" s="101">
        <v>0</v>
      </c>
      <c r="AO183" s="101">
        <v>0</v>
      </c>
      <c r="AP183" s="101">
        <v>0</v>
      </c>
      <c r="AQ183" s="101">
        <v>0</v>
      </c>
      <c r="AR183" s="101">
        <v>0</v>
      </c>
      <c r="AS183" s="101">
        <v>0</v>
      </c>
      <c r="AT183" s="101">
        <v>400</v>
      </c>
      <c r="AU183" s="101">
        <v>0</v>
      </c>
      <c r="AV183" s="101">
        <v>0</v>
      </c>
      <c r="AW183" s="101">
        <v>0</v>
      </c>
      <c r="AX183" s="101">
        <v>0</v>
      </c>
      <c r="AY183" s="101">
        <v>0</v>
      </c>
      <c r="AZ183" s="101">
        <v>0</v>
      </c>
      <c r="BA183" s="101">
        <v>0</v>
      </c>
      <c r="BB183" s="101">
        <v>0</v>
      </c>
      <c r="BC183" s="101">
        <v>0</v>
      </c>
      <c r="BD183" s="101">
        <v>0</v>
      </c>
      <c r="BE183" s="101">
        <v>0</v>
      </c>
      <c r="BF183" s="101">
        <v>0</v>
      </c>
      <c r="BG183" s="101">
        <v>0</v>
      </c>
      <c r="BH183" s="101">
        <v>0</v>
      </c>
      <c r="BI183" s="101">
        <v>0</v>
      </c>
      <c r="BJ183" s="101">
        <v>0</v>
      </c>
      <c r="BK183" s="101">
        <v>0</v>
      </c>
      <c r="BL183" s="101">
        <v>0</v>
      </c>
      <c r="BM183" s="101">
        <v>0</v>
      </c>
      <c r="BN183" s="101"/>
      <c r="BO183" s="101"/>
      <c r="BP183" s="101"/>
      <c r="BQ183" s="101"/>
    </row>
    <row r="184" spans="1:69">
      <c r="A184" s="102" t="s">
        <v>31</v>
      </c>
      <c r="B184" s="99"/>
      <c r="C184" s="99" t="s">
        <v>77</v>
      </c>
      <c r="D184" s="99" t="s">
        <v>428</v>
      </c>
      <c r="E184" s="99" t="s">
        <v>389</v>
      </c>
      <c r="F184" s="99" t="s">
        <v>382</v>
      </c>
      <c r="G184" s="100" t="s">
        <v>421</v>
      </c>
      <c r="H184" s="99"/>
      <c r="I184" s="101"/>
      <c r="J184" s="101"/>
      <c r="K184" s="101">
        <v>25000</v>
      </c>
      <c r="L184" s="101">
        <v>26000</v>
      </c>
      <c r="M184" s="101">
        <v>27000</v>
      </c>
      <c r="N184" s="101">
        <v>24000</v>
      </c>
      <c r="O184" s="101">
        <v>24000</v>
      </c>
      <c r="P184" s="101"/>
      <c r="Q184" s="101">
        <v>25000</v>
      </c>
      <c r="R184" s="101">
        <v>24000</v>
      </c>
      <c r="S184" s="101">
        <v>27000</v>
      </c>
      <c r="T184" s="101">
        <v>24000</v>
      </c>
      <c r="U184" s="101">
        <v>24000</v>
      </c>
      <c r="V184" s="101">
        <v>24000</v>
      </c>
      <c r="W184" s="101"/>
      <c r="X184" s="101">
        <v>29000</v>
      </c>
      <c r="Y184" s="101">
        <v>25000</v>
      </c>
      <c r="Z184" s="101">
        <v>25000</v>
      </c>
      <c r="AA184" s="101">
        <v>25000</v>
      </c>
      <c r="AB184" s="101">
        <v>28000</v>
      </c>
      <c r="AC184" s="101">
        <v>28000</v>
      </c>
      <c r="AD184" s="101"/>
      <c r="AE184" s="101">
        <v>28000</v>
      </c>
      <c r="AF184" s="101">
        <v>25000</v>
      </c>
      <c r="AG184" s="101">
        <v>28000</v>
      </c>
      <c r="AH184" s="101">
        <v>28000</v>
      </c>
      <c r="AI184" s="101">
        <v>28000</v>
      </c>
      <c r="AJ184" s="101">
        <v>28000</v>
      </c>
      <c r="AK184" s="101"/>
      <c r="AL184" s="101">
        <v>27000</v>
      </c>
      <c r="AM184" s="101">
        <v>27000</v>
      </c>
      <c r="AN184" s="101">
        <v>23000</v>
      </c>
      <c r="AO184" s="101">
        <v>23000</v>
      </c>
      <c r="AP184" s="101">
        <v>22000</v>
      </c>
      <c r="AQ184" s="101">
        <v>20000</v>
      </c>
      <c r="AR184" s="101"/>
      <c r="AS184" s="101">
        <v>20000</v>
      </c>
      <c r="AT184" s="101">
        <v>20000</v>
      </c>
      <c r="AU184" s="101">
        <v>20000</v>
      </c>
      <c r="AV184" s="101">
        <v>20000</v>
      </c>
      <c r="AW184" s="101">
        <v>20000</v>
      </c>
      <c r="AX184" s="101">
        <v>20000</v>
      </c>
      <c r="AY184" s="101"/>
      <c r="AZ184" s="101"/>
      <c r="BA184" s="101"/>
      <c r="BB184" s="101"/>
      <c r="BC184" s="101"/>
      <c r="BD184" s="101"/>
      <c r="BE184" s="101"/>
      <c r="BF184" s="101"/>
      <c r="BG184" s="101">
        <v>0</v>
      </c>
      <c r="BH184" s="101">
        <v>0</v>
      </c>
      <c r="BI184" s="101">
        <v>12588</v>
      </c>
      <c r="BJ184" s="101">
        <v>25000</v>
      </c>
      <c r="BK184" s="101">
        <v>25000</v>
      </c>
      <c r="BL184" s="101">
        <v>23000</v>
      </c>
      <c r="BM184" s="101"/>
      <c r="BN184" s="101">
        <v>23000</v>
      </c>
      <c r="BO184" s="101">
        <v>23000</v>
      </c>
      <c r="BP184" s="101">
        <v>23000</v>
      </c>
      <c r="BQ184" s="101">
        <v>23000</v>
      </c>
    </row>
    <row r="185" spans="1:69">
      <c r="A185" s="102" t="s">
        <v>78</v>
      </c>
      <c r="B185" s="99"/>
      <c r="C185" s="99" t="s">
        <v>77</v>
      </c>
      <c r="D185" s="99" t="s">
        <v>428</v>
      </c>
      <c r="E185" s="99" t="s">
        <v>389</v>
      </c>
      <c r="F185" s="99" t="s">
        <v>382</v>
      </c>
      <c r="G185" s="100" t="s">
        <v>421</v>
      </c>
      <c r="H185" s="99"/>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v>0</v>
      </c>
      <c r="BF185" s="101"/>
      <c r="BG185" s="101">
        <v>12941</v>
      </c>
      <c r="BH185" s="101">
        <v>24000</v>
      </c>
      <c r="BI185" s="101">
        <v>12412</v>
      </c>
      <c r="BJ185" s="101"/>
      <c r="BK185" s="101"/>
      <c r="BL185" s="101"/>
      <c r="BM185" s="101"/>
      <c r="BN185" s="101"/>
      <c r="BO185" s="101"/>
      <c r="BP185" s="101"/>
      <c r="BQ185" s="101"/>
    </row>
    <row r="186" spans="1:69">
      <c r="A186" s="102" t="s">
        <v>365</v>
      </c>
      <c r="B186" s="99"/>
      <c r="C186" s="99" t="s">
        <v>77</v>
      </c>
      <c r="D186" s="99" t="s">
        <v>428</v>
      </c>
      <c r="E186" s="99" t="s">
        <v>389</v>
      </c>
      <c r="F186" s="99" t="s">
        <v>375</v>
      </c>
      <c r="G186" s="100" t="s">
        <v>421</v>
      </c>
      <c r="H186" s="99"/>
      <c r="I186" s="101"/>
      <c r="J186" s="101"/>
      <c r="K186" s="101"/>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v>20000</v>
      </c>
      <c r="BA186" s="101">
        <v>20000</v>
      </c>
      <c r="BB186" s="101">
        <v>21000</v>
      </c>
      <c r="BC186" s="101">
        <v>25000</v>
      </c>
      <c r="BD186" s="101">
        <v>25000</v>
      </c>
      <c r="BE186" s="101">
        <v>25000</v>
      </c>
      <c r="BF186" s="101"/>
      <c r="BG186" s="101">
        <v>12059</v>
      </c>
      <c r="BH186" s="101"/>
      <c r="BI186" s="101"/>
      <c r="BJ186" s="101"/>
      <c r="BK186" s="101"/>
      <c r="BL186" s="101"/>
      <c r="BM186" s="101"/>
      <c r="BN186" s="101"/>
      <c r="BO186" s="101"/>
      <c r="BP186" s="101"/>
      <c r="BQ186" s="101"/>
    </row>
    <row r="187" spans="1:69">
      <c r="A187" s="102" t="s">
        <v>9</v>
      </c>
      <c r="B187" s="99"/>
      <c r="C187" s="99" t="s">
        <v>77</v>
      </c>
      <c r="D187" s="99" t="s">
        <v>428</v>
      </c>
      <c r="E187" s="99" t="s">
        <v>372</v>
      </c>
      <c r="F187" s="99" t="s">
        <v>383</v>
      </c>
      <c r="G187" s="100" t="s">
        <v>421</v>
      </c>
      <c r="H187" s="99"/>
      <c r="I187" s="101"/>
      <c r="J187" s="101"/>
      <c r="K187" s="101"/>
      <c r="L187" s="101"/>
      <c r="M187" s="101">
        <v>0</v>
      </c>
      <c r="N187" s="101"/>
      <c r="O187" s="101"/>
      <c r="P187" s="101">
        <v>0</v>
      </c>
      <c r="Q187" s="101">
        <v>0</v>
      </c>
      <c r="R187" s="101">
        <v>0</v>
      </c>
      <c r="S187" s="101">
        <v>0</v>
      </c>
      <c r="T187" s="101">
        <v>5000</v>
      </c>
      <c r="U187" s="101">
        <v>5000</v>
      </c>
      <c r="V187" s="101">
        <v>5000</v>
      </c>
      <c r="W187" s="101"/>
      <c r="X187" s="101">
        <v>0</v>
      </c>
      <c r="Y187" s="101">
        <v>0</v>
      </c>
      <c r="Z187" s="101"/>
      <c r="AA187" s="101">
        <v>4000</v>
      </c>
      <c r="AB187" s="101"/>
      <c r="AC187" s="101"/>
      <c r="AD187" s="101"/>
      <c r="AE187" s="101">
        <v>0</v>
      </c>
      <c r="AF187" s="101">
        <v>5000</v>
      </c>
      <c r="AG187" s="101"/>
      <c r="AH187" s="101"/>
      <c r="AI187" s="101"/>
      <c r="AJ187" s="101"/>
      <c r="AK187" s="101"/>
      <c r="AL187" s="101"/>
      <c r="AM187" s="101"/>
      <c r="AN187" s="101">
        <v>4000</v>
      </c>
      <c r="AO187" s="101">
        <v>4000</v>
      </c>
      <c r="AP187" s="101">
        <v>4000</v>
      </c>
      <c r="AQ187" s="101">
        <v>4000</v>
      </c>
      <c r="AR187" s="101"/>
      <c r="AS187" s="101">
        <v>4000</v>
      </c>
      <c r="AT187" s="101">
        <v>4000</v>
      </c>
      <c r="AU187" s="101">
        <v>4000</v>
      </c>
      <c r="AV187" s="101">
        <v>4000</v>
      </c>
      <c r="AW187" s="101">
        <v>4000</v>
      </c>
      <c r="AX187" s="101">
        <v>4000</v>
      </c>
      <c r="AY187" s="101"/>
      <c r="AZ187" s="101">
        <v>4000</v>
      </c>
      <c r="BA187" s="101">
        <v>4000</v>
      </c>
      <c r="BB187" s="101">
        <v>3000</v>
      </c>
      <c r="BC187" s="101"/>
      <c r="BD187" s="101"/>
      <c r="BE187" s="101"/>
      <c r="BF187" s="101"/>
      <c r="BG187" s="101"/>
      <c r="BH187" s="101"/>
      <c r="BI187" s="101"/>
      <c r="BJ187" s="101"/>
      <c r="BK187" s="101"/>
      <c r="BL187" s="101"/>
      <c r="BM187" s="101"/>
      <c r="BN187" s="101"/>
      <c r="BO187" s="101"/>
      <c r="BP187" s="101"/>
      <c r="BQ187" s="101"/>
    </row>
    <row r="188" spans="1:69">
      <c r="A188" s="102" t="s">
        <v>7</v>
      </c>
      <c r="B188" s="99"/>
      <c r="C188" s="99" t="s">
        <v>77</v>
      </c>
      <c r="D188" s="99" t="s">
        <v>428</v>
      </c>
      <c r="E188" s="99" t="s">
        <v>372</v>
      </c>
      <c r="F188" s="99" t="s">
        <v>383</v>
      </c>
      <c r="G188" s="100" t="s">
        <v>421</v>
      </c>
      <c r="H188" s="99"/>
      <c r="I188" s="101"/>
      <c r="J188" s="101"/>
      <c r="K188" s="101"/>
      <c r="L188" s="101"/>
      <c r="M188" s="101"/>
      <c r="N188" s="101">
        <v>2000</v>
      </c>
      <c r="O188" s="101">
        <v>2000</v>
      </c>
      <c r="P188" s="101"/>
      <c r="Q188" s="101">
        <v>0</v>
      </c>
      <c r="R188" s="101">
        <v>0</v>
      </c>
      <c r="S188" s="101">
        <v>0</v>
      </c>
      <c r="T188" s="101">
        <v>0</v>
      </c>
      <c r="U188" s="101">
        <v>0</v>
      </c>
      <c r="V188" s="101">
        <v>0</v>
      </c>
      <c r="W188" s="101">
        <v>0</v>
      </c>
      <c r="X188" s="101">
        <v>0</v>
      </c>
      <c r="Y188" s="101">
        <v>1600</v>
      </c>
      <c r="Z188" s="101">
        <v>1500</v>
      </c>
      <c r="AA188" s="101">
        <v>0</v>
      </c>
      <c r="AB188" s="101"/>
      <c r="AC188" s="101"/>
      <c r="AD188" s="101"/>
      <c r="AE188" s="101"/>
      <c r="AF188" s="101"/>
      <c r="AG188" s="101"/>
      <c r="AH188" s="101"/>
      <c r="AI188" s="101"/>
      <c r="AJ188" s="101"/>
      <c r="AK188" s="101"/>
      <c r="AL188" s="101"/>
      <c r="AM188" s="101"/>
      <c r="AN188" s="101"/>
      <c r="AO188" s="101"/>
      <c r="AP188" s="101">
        <v>2000</v>
      </c>
      <c r="AQ188" s="101">
        <v>2000</v>
      </c>
      <c r="AR188" s="101"/>
      <c r="AS188" s="101">
        <v>2000</v>
      </c>
      <c r="AT188" s="101">
        <v>2000</v>
      </c>
      <c r="AU188" s="101">
        <v>2000</v>
      </c>
      <c r="AV188" s="101">
        <v>2000</v>
      </c>
      <c r="AW188" s="101">
        <v>2000</v>
      </c>
      <c r="AX188" s="101">
        <v>2000</v>
      </c>
      <c r="AY188" s="101"/>
      <c r="AZ188" s="101">
        <v>2000</v>
      </c>
      <c r="BA188" s="101"/>
      <c r="BB188" s="101"/>
      <c r="BC188" s="101"/>
      <c r="BD188" s="101"/>
      <c r="BE188" s="101"/>
      <c r="BF188" s="101"/>
      <c r="BG188" s="101"/>
      <c r="BH188" s="101"/>
      <c r="BI188" s="101"/>
      <c r="BJ188" s="101"/>
      <c r="BK188" s="101"/>
      <c r="BL188" s="101"/>
      <c r="BM188" s="101"/>
      <c r="BN188" s="101"/>
      <c r="BO188" s="101"/>
      <c r="BP188" s="101"/>
      <c r="BQ188" s="101"/>
    </row>
    <row r="189" spans="1:69">
      <c r="A189" s="102" t="s">
        <v>445</v>
      </c>
      <c r="B189" s="99"/>
      <c r="C189" s="99" t="s">
        <v>77</v>
      </c>
      <c r="D189" s="99" t="s">
        <v>428</v>
      </c>
      <c r="E189" s="99" t="s">
        <v>389</v>
      </c>
      <c r="F189" s="99" t="s">
        <v>382</v>
      </c>
      <c r="G189" s="100" t="s">
        <v>419</v>
      </c>
      <c r="H189" s="99"/>
      <c r="I189" s="101"/>
      <c r="J189" s="101"/>
      <c r="K189" s="101"/>
      <c r="L189" s="101"/>
      <c r="M189" s="101"/>
      <c r="N189" s="101"/>
      <c r="O189" s="101"/>
      <c r="P189" s="101"/>
      <c r="Q189" s="101"/>
      <c r="R189" s="101"/>
      <c r="S189" s="101"/>
      <c r="T189" s="101"/>
      <c r="U189" s="101"/>
      <c r="V189" s="101"/>
      <c r="W189" s="101"/>
      <c r="X189" s="101"/>
      <c r="Y189" s="101"/>
      <c r="Z189" s="101"/>
      <c r="AA189" s="101">
        <v>0</v>
      </c>
      <c r="AB189" s="101">
        <v>0</v>
      </c>
      <c r="AC189" s="101">
        <v>0</v>
      </c>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v>0</v>
      </c>
      <c r="BB189" s="101"/>
      <c r="BC189" s="101"/>
      <c r="BD189" s="101"/>
      <c r="BE189" s="101"/>
      <c r="BF189" s="101"/>
      <c r="BG189" s="101"/>
      <c r="BH189" s="101"/>
      <c r="BI189" s="101"/>
      <c r="BJ189" s="101"/>
      <c r="BK189" s="101"/>
      <c r="BL189" s="101"/>
      <c r="BM189" s="101"/>
      <c r="BN189" s="101">
        <v>5796</v>
      </c>
      <c r="BO189" s="101"/>
      <c r="BP189" s="101"/>
      <c r="BQ189" s="101"/>
    </row>
    <row r="190" spans="1:69">
      <c r="A190" s="102" t="s">
        <v>19</v>
      </c>
      <c r="B190" s="99"/>
      <c r="C190" s="99" t="s">
        <v>77</v>
      </c>
      <c r="D190" s="99" t="s">
        <v>428</v>
      </c>
      <c r="E190" s="99" t="s">
        <v>372</v>
      </c>
      <c r="F190" s="99" t="s">
        <v>383</v>
      </c>
      <c r="G190" s="100" t="s">
        <v>421</v>
      </c>
      <c r="H190" s="99"/>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v>1875</v>
      </c>
      <c r="BO190" s="101"/>
      <c r="BP190" s="101"/>
      <c r="BQ190" s="101"/>
    </row>
    <row r="191" spans="1:69">
      <c r="A191" s="102" t="s">
        <v>20</v>
      </c>
      <c r="B191" s="99"/>
      <c r="C191" s="99" t="s">
        <v>77</v>
      </c>
      <c r="D191" s="99" t="s">
        <v>428</v>
      </c>
      <c r="E191" s="99" t="s">
        <v>372</v>
      </c>
      <c r="F191" s="99" t="s">
        <v>383</v>
      </c>
      <c r="G191" s="100" t="s">
        <v>421</v>
      </c>
      <c r="H191" s="99"/>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v>0</v>
      </c>
      <c r="AH191" s="101">
        <v>0</v>
      </c>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v>1000</v>
      </c>
      <c r="BP191" s="101">
        <v>1025</v>
      </c>
      <c r="BQ191" s="101"/>
    </row>
    <row r="192" spans="1:69">
      <c r="A192" s="102" t="s">
        <v>21</v>
      </c>
      <c r="B192" s="99"/>
      <c r="C192" s="99" t="s">
        <v>77</v>
      </c>
      <c r="D192" s="99" t="s">
        <v>428</v>
      </c>
      <c r="E192" s="99" t="s">
        <v>372</v>
      </c>
      <c r="F192" s="99" t="s">
        <v>383</v>
      </c>
      <c r="G192" s="100" t="s">
        <v>421</v>
      </c>
      <c r="H192" s="99"/>
      <c r="I192" s="101"/>
      <c r="J192" s="101"/>
      <c r="K192" s="101"/>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v>2025</v>
      </c>
      <c r="BM192" s="101"/>
      <c r="BN192" s="101"/>
      <c r="BO192" s="101"/>
      <c r="BP192" s="101"/>
      <c r="BQ192" s="101"/>
    </row>
    <row r="193" spans="1:69">
      <c r="A193" s="102" t="s">
        <v>22</v>
      </c>
      <c r="C193" t="s">
        <v>77</v>
      </c>
      <c r="D193" s="99" t="s">
        <v>428</v>
      </c>
      <c r="E193" s="99" t="s">
        <v>389</v>
      </c>
      <c r="F193" s="99" t="s">
        <v>382</v>
      </c>
      <c r="G193" s="100" t="s">
        <v>421</v>
      </c>
      <c r="AG193">
        <v>0</v>
      </c>
      <c r="AT193">
        <v>0</v>
      </c>
      <c r="AU193">
        <v>0</v>
      </c>
      <c r="BM193">
        <v>0</v>
      </c>
      <c r="BQ193">
        <v>1350</v>
      </c>
    </row>
    <row r="194" spans="1:69">
      <c r="A194" s="102" t="s">
        <v>81</v>
      </c>
      <c r="C194" t="s">
        <v>77</v>
      </c>
      <c r="D194" s="99" t="s">
        <v>428</v>
      </c>
      <c r="E194" s="99" t="s">
        <v>400</v>
      </c>
      <c r="F194" s="99" t="s">
        <v>245</v>
      </c>
      <c r="G194" s="100" t="s">
        <v>419</v>
      </c>
      <c r="K194">
        <v>0</v>
      </c>
      <c r="N194">
        <v>0</v>
      </c>
      <c r="Z194">
        <v>0</v>
      </c>
      <c r="AG194">
        <v>0</v>
      </c>
      <c r="AH194">
        <v>0</v>
      </c>
      <c r="AI194">
        <v>2335</v>
      </c>
      <c r="AJ194">
        <v>0</v>
      </c>
      <c r="AL194">
        <v>1737</v>
      </c>
    </row>
    <row r="195" spans="1:69">
      <c r="A195" s="102" t="s">
        <v>79</v>
      </c>
      <c r="C195" t="s">
        <v>77</v>
      </c>
      <c r="D195" s="99" t="s">
        <v>428</v>
      </c>
      <c r="E195" s="99" t="s">
        <v>400</v>
      </c>
      <c r="F195" s="99" t="s">
        <v>245</v>
      </c>
      <c r="G195" s="100" t="s">
        <v>419</v>
      </c>
      <c r="K195">
        <v>0</v>
      </c>
      <c r="N195">
        <v>0</v>
      </c>
      <c r="Y195">
        <v>0</v>
      </c>
      <c r="AC195">
        <v>0</v>
      </c>
      <c r="AF195">
        <v>4128</v>
      </c>
    </row>
    <row r="196" spans="1:69">
      <c r="A196" s="102" t="s">
        <v>80</v>
      </c>
      <c r="C196" t="s">
        <v>77</v>
      </c>
      <c r="D196" s="99" t="s">
        <v>428</v>
      </c>
      <c r="E196" s="99" t="s">
        <v>400</v>
      </c>
      <c r="F196" s="99" t="s">
        <v>245</v>
      </c>
      <c r="G196" s="100" t="s">
        <v>419</v>
      </c>
      <c r="N196">
        <v>0</v>
      </c>
      <c r="Y196">
        <v>0</v>
      </c>
      <c r="AC196">
        <v>0</v>
      </c>
      <c r="AE196">
        <v>3000</v>
      </c>
      <c r="AF196">
        <v>1274</v>
      </c>
    </row>
    <row r="197" spans="1:69">
      <c r="A197" s="102" t="s">
        <v>83</v>
      </c>
      <c r="C197" t="s">
        <v>77</v>
      </c>
      <c r="D197" s="99" t="s">
        <v>428</v>
      </c>
      <c r="E197" s="99" t="s">
        <v>400</v>
      </c>
      <c r="F197" s="99" t="s">
        <v>245</v>
      </c>
      <c r="G197" s="100" t="s">
        <v>419</v>
      </c>
      <c r="L197">
        <v>0</v>
      </c>
      <c r="M197">
        <v>0</v>
      </c>
      <c r="N197">
        <v>0</v>
      </c>
      <c r="X197">
        <v>336</v>
      </c>
      <c r="AG197">
        <v>1865</v>
      </c>
    </row>
  </sheetData>
  <autoFilter ref="A2:BQ197"/>
  <conditionalFormatting sqref="A2">
    <cfRule type="duplicateValues" dxfId="141" priority="12"/>
  </conditionalFormatting>
  <conditionalFormatting sqref="A58 A26:A30 A3:A24">
    <cfRule type="duplicateValues" dxfId="140" priority="13"/>
  </conditionalFormatting>
  <conditionalFormatting sqref="A59:A72">
    <cfRule type="duplicateValues" dxfId="139" priority="16"/>
  </conditionalFormatting>
  <conditionalFormatting sqref="A1:A1048576">
    <cfRule type="duplicateValues" dxfId="138" priority="17"/>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59999389629810485"/>
  </sheetPr>
  <dimension ref="A1:BQ195"/>
  <sheetViews>
    <sheetView zoomScale="80" zoomScaleNormal="80" workbookViewId="0">
      <pane xSplit="8" ySplit="2" topLeftCell="I3" activePane="bottomRight" state="frozen"/>
      <selection activeCell="A5" sqref="A5"/>
      <selection pane="topRight" activeCell="A5" sqref="A5"/>
      <selection pane="bottomLeft" activeCell="A5" sqref="A5"/>
      <selection pane="bottomRight" activeCell="A5" sqref="A5"/>
    </sheetView>
  </sheetViews>
  <sheetFormatPr defaultRowHeight="15"/>
  <cols>
    <col min="1" max="1" width="13.140625" style="102" customWidth="1"/>
    <col min="2" max="2" width="24.7109375" customWidth="1"/>
    <col min="3" max="3" width="10.28515625" bestFit="1" customWidth="1"/>
    <col min="4" max="4" width="12.28515625" customWidth="1"/>
    <col min="6" max="6" width="9.7109375" customWidth="1"/>
    <col min="7" max="7" width="10.28515625" customWidth="1"/>
    <col min="8" max="8" width="7.42578125" customWidth="1"/>
    <col min="9" max="69" width="13.7109375" customWidth="1"/>
  </cols>
  <sheetData>
    <row r="1" spans="1:69">
      <c r="A1" s="145"/>
      <c r="G1" s="145" t="s">
        <v>233</v>
      </c>
      <c r="H1" s="146" t="s">
        <v>234</v>
      </c>
      <c r="I1" s="103" t="str">
        <f t="shared" ref="I1:BQ1" si="0">"W"&amp;WEEKNUM(I2,2)</f>
        <v>W18</v>
      </c>
      <c r="J1" s="103" t="str">
        <f t="shared" si="0"/>
        <v>W19</v>
      </c>
      <c r="K1" s="103" t="str">
        <f t="shared" si="0"/>
        <v>W19</v>
      </c>
      <c r="L1" s="103" t="str">
        <f t="shared" si="0"/>
        <v>W19</v>
      </c>
      <c r="M1" s="103" t="str">
        <f t="shared" si="0"/>
        <v>W19</v>
      </c>
      <c r="N1" s="103" t="str">
        <f t="shared" si="0"/>
        <v>W19</v>
      </c>
      <c r="O1" s="103" t="str">
        <f t="shared" si="0"/>
        <v>W19</v>
      </c>
      <c r="P1" s="103" t="str">
        <f t="shared" si="0"/>
        <v>W19</v>
      </c>
      <c r="Q1" s="103" t="str">
        <f t="shared" si="0"/>
        <v>W20</v>
      </c>
      <c r="R1" s="103" t="str">
        <f t="shared" si="0"/>
        <v>W20</v>
      </c>
      <c r="S1" s="103" t="str">
        <f t="shared" si="0"/>
        <v>W20</v>
      </c>
      <c r="T1" s="103" t="str">
        <f t="shared" si="0"/>
        <v>W20</v>
      </c>
      <c r="U1" s="103" t="str">
        <f t="shared" si="0"/>
        <v>W20</v>
      </c>
      <c r="V1" s="103" t="str">
        <f t="shared" si="0"/>
        <v>W20</v>
      </c>
      <c r="W1" s="103" t="str">
        <f t="shared" si="0"/>
        <v>W20</v>
      </c>
      <c r="X1" s="103" t="str">
        <f t="shared" si="0"/>
        <v>W21</v>
      </c>
      <c r="Y1" s="103" t="str">
        <f t="shared" si="0"/>
        <v>W21</v>
      </c>
      <c r="Z1" s="103" t="str">
        <f t="shared" si="0"/>
        <v>W21</v>
      </c>
      <c r="AA1" s="103" t="str">
        <f t="shared" si="0"/>
        <v>W21</v>
      </c>
      <c r="AB1" s="103" t="str">
        <f t="shared" si="0"/>
        <v>W21</v>
      </c>
      <c r="AC1" s="103" t="str">
        <f t="shared" si="0"/>
        <v>W21</v>
      </c>
      <c r="AD1" s="103" t="str">
        <f t="shared" si="0"/>
        <v>W21</v>
      </c>
      <c r="AE1" s="103" t="str">
        <f t="shared" si="0"/>
        <v>W22</v>
      </c>
      <c r="AF1" s="103" t="str">
        <f t="shared" si="0"/>
        <v>W22</v>
      </c>
      <c r="AG1" s="103" t="str">
        <f t="shared" si="0"/>
        <v>W22</v>
      </c>
      <c r="AH1" s="103" t="str">
        <f t="shared" si="0"/>
        <v>W22</v>
      </c>
      <c r="AI1" s="103" t="str">
        <f t="shared" si="0"/>
        <v>W22</v>
      </c>
      <c r="AJ1" s="103" t="str">
        <f t="shared" si="0"/>
        <v>W22</v>
      </c>
      <c r="AK1" s="103" t="str">
        <f t="shared" si="0"/>
        <v>W22</v>
      </c>
      <c r="AL1" s="103" t="str">
        <f t="shared" si="0"/>
        <v>W23</v>
      </c>
      <c r="AM1" s="103" t="str">
        <f t="shared" si="0"/>
        <v>W23</v>
      </c>
      <c r="AN1" s="103" t="str">
        <f t="shared" si="0"/>
        <v>W23</v>
      </c>
      <c r="AO1" s="103" t="str">
        <f t="shared" si="0"/>
        <v>W23</v>
      </c>
      <c r="AP1" s="103" t="str">
        <f t="shared" si="0"/>
        <v>W23</v>
      </c>
      <c r="AQ1" s="103" t="str">
        <f t="shared" si="0"/>
        <v>W23</v>
      </c>
      <c r="AR1" s="103" t="str">
        <f t="shared" si="0"/>
        <v>W23</v>
      </c>
      <c r="AS1" s="103" t="str">
        <f t="shared" si="0"/>
        <v>W24</v>
      </c>
      <c r="AT1" s="103" t="str">
        <f t="shared" si="0"/>
        <v>W24</v>
      </c>
      <c r="AU1" s="103" t="str">
        <f t="shared" si="0"/>
        <v>W24</v>
      </c>
      <c r="AV1" s="103" t="str">
        <f t="shared" si="0"/>
        <v>W24</v>
      </c>
      <c r="AW1" s="103" t="str">
        <f t="shared" si="0"/>
        <v>W24</v>
      </c>
      <c r="AX1" s="103" t="str">
        <f t="shared" si="0"/>
        <v>W24</v>
      </c>
      <c r="AY1" s="103" t="str">
        <f t="shared" si="0"/>
        <v>W24</v>
      </c>
      <c r="AZ1" s="103" t="str">
        <f t="shared" si="0"/>
        <v>W25</v>
      </c>
      <c r="BA1" s="103" t="str">
        <f t="shared" si="0"/>
        <v>W25</v>
      </c>
      <c r="BB1" s="103" t="str">
        <f t="shared" si="0"/>
        <v>W25</v>
      </c>
      <c r="BC1" s="103" t="str">
        <f t="shared" si="0"/>
        <v>W25</v>
      </c>
      <c r="BD1" s="103" t="str">
        <f t="shared" si="0"/>
        <v>W25</v>
      </c>
      <c r="BE1" s="103" t="str">
        <f t="shared" si="0"/>
        <v>W25</v>
      </c>
      <c r="BF1" s="103" t="str">
        <f t="shared" si="0"/>
        <v>W25</v>
      </c>
      <c r="BG1" s="103" t="str">
        <f t="shared" si="0"/>
        <v>W26</v>
      </c>
      <c r="BH1" s="103" t="str">
        <f t="shared" si="0"/>
        <v>W26</v>
      </c>
      <c r="BI1" s="103" t="str">
        <f t="shared" si="0"/>
        <v>W26</v>
      </c>
      <c r="BJ1" s="103" t="str">
        <f t="shared" si="0"/>
        <v>W26</v>
      </c>
      <c r="BK1" s="103" t="str">
        <f t="shared" si="0"/>
        <v>W26</v>
      </c>
      <c r="BL1" s="103" t="str">
        <f t="shared" si="0"/>
        <v>W26</v>
      </c>
      <c r="BM1" s="103" t="str">
        <f t="shared" si="0"/>
        <v>W26</v>
      </c>
      <c r="BN1" s="103" t="str">
        <f t="shared" si="0"/>
        <v>W27</v>
      </c>
      <c r="BO1" s="103" t="str">
        <f t="shared" si="0"/>
        <v>W27</v>
      </c>
      <c r="BP1" s="103" t="str">
        <f t="shared" si="0"/>
        <v>W27</v>
      </c>
      <c r="BQ1" s="103" t="str">
        <f t="shared" si="0"/>
        <v>W27</v>
      </c>
    </row>
    <row r="2" spans="1:69">
      <c r="A2" s="211" t="s">
        <v>1</v>
      </c>
      <c r="B2" s="147" t="s">
        <v>190</v>
      </c>
      <c r="C2" s="148" t="s">
        <v>70</v>
      </c>
      <c r="D2" s="148" t="s">
        <v>0</v>
      </c>
      <c r="E2" s="148" t="s">
        <v>71</v>
      </c>
      <c r="F2" s="148" t="s">
        <v>191</v>
      </c>
      <c r="G2" s="212" t="s">
        <v>192</v>
      </c>
      <c r="H2" s="147" t="s">
        <v>224</v>
      </c>
      <c r="I2" s="149">
        <v>44682</v>
      </c>
      <c r="J2" s="149">
        <v>44683</v>
      </c>
      <c r="K2" s="149">
        <v>44684</v>
      </c>
      <c r="L2" s="149">
        <v>44685</v>
      </c>
      <c r="M2" s="149">
        <v>44686</v>
      </c>
      <c r="N2" s="149">
        <v>44687</v>
      </c>
      <c r="O2" s="149">
        <v>44688</v>
      </c>
      <c r="P2" s="149">
        <v>44689</v>
      </c>
      <c r="Q2" s="149">
        <v>44690</v>
      </c>
      <c r="R2" s="149">
        <v>44691</v>
      </c>
      <c r="S2" s="149">
        <v>44692</v>
      </c>
      <c r="T2" s="149">
        <v>44693</v>
      </c>
      <c r="U2" s="149">
        <v>44694</v>
      </c>
      <c r="V2" s="149">
        <v>44695</v>
      </c>
      <c r="W2" s="149">
        <v>44696</v>
      </c>
      <c r="X2" s="149">
        <v>44697</v>
      </c>
      <c r="Y2" s="149">
        <v>44698</v>
      </c>
      <c r="Z2" s="149">
        <v>44699</v>
      </c>
      <c r="AA2" s="149">
        <v>44700</v>
      </c>
      <c r="AB2" s="149">
        <v>44701</v>
      </c>
      <c r="AC2" s="149">
        <v>44702</v>
      </c>
      <c r="AD2" s="149">
        <v>44703</v>
      </c>
      <c r="AE2" s="149">
        <v>44704</v>
      </c>
      <c r="AF2" s="149">
        <v>44705</v>
      </c>
      <c r="AG2" s="149">
        <v>44706</v>
      </c>
      <c r="AH2" s="149">
        <v>44707</v>
      </c>
      <c r="AI2" s="149">
        <v>44708</v>
      </c>
      <c r="AJ2" s="149">
        <v>44709</v>
      </c>
      <c r="AK2" s="149">
        <v>44710</v>
      </c>
      <c r="AL2" s="149">
        <v>44711</v>
      </c>
      <c r="AM2" s="149">
        <v>44712</v>
      </c>
      <c r="AN2" s="149">
        <v>44713</v>
      </c>
      <c r="AO2" s="149">
        <v>44714</v>
      </c>
      <c r="AP2" s="149">
        <v>44715</v>
      </c>
      <c r="AQ2" s="149">
        <v>44716</v>
      </c>
      <c r="AR2" s="149">
        <v>44717</v>
      </c>
      <c r="AS2" s="149">
        <v>44718</v>
      </c>
      <c r="AT2" s="149">
        <v>44719</v>
      </c>
      <c r="AU2" s="149">
        <v>44720</v>
      </c>
      <c r="AV2" s="149">
        <v>44721</v>
      </c>
      <c r="AW2" s="149">
        <v>44722</v>
      </c>
      <c r="AX2" s="149">
        <v>44723</v>
      </c>
      <c r="AY2" s="149">
        <v>44724</v>
      </c>
      <c r="AZ2" s="149">
        <v>44725</v>
      </c>
      <c r="BA2" s="149">
        <v>44726</v>
      </c>
      <c r="BB2" s="149">
        <v>44727</v>
      </c>
      <c r="BC2" s="149">
        <v>44728</v>
      </c>
      <c r="BD2" s="149">
        <v>44729</v>
      </c>
      <c r="BE2" s="149">
        <v>44730</v>
      </c>
      <c r="BF2" s="149">
        <v>44731</v>
      </c>
      <c r="BG2" s="149">
        <v>44732</v>
      </c>
      <c r="BH2" s="149">
        <v>44733</v>
      </c>
      <c r="BI2" s="149">
        <v>44734</v>
      </c>
      <c r="BJ2" s="149">
        <v>44735</v>
      </c>
      <c r="BK2" s="149">
        <v>44736</v>
      </c>
      <c r="BL2" s="149">
        <v>44737</v>
      </c>
      <c r="BM2" s="149">
        <v>44738</v>
      </c>
      <c r="BN2" s="149">
        <v>44739</v>
      </c>
      <c r="BO2" s="149">
        <v>44740</v>
      </c>
      <c r="BP2" s="149">
        <v>44741</v>
      </c>
      <c r="BQ2" s="149">
        <v>44742</v>
      </c>
    </row>
    <row r="3" spans="1:69">
      <c r="A3" s="99" t="s">
        <v>497</v>
      </c>
      <c r="B3" s="99"/>
      <c r="C3" s="99" t="s">
        <v>77</v>
      </c>
      <c r="D3" s="99" t="s">
        <v>368</v>
      </c>
      <c r="E3" s="99" t="s">
        <v>386</v>
      </c>
      <c r="F3" s="99" t="s">
        <v>387</v>
      </c>
      <c r="G3" s="100" t="s">
        <v>419</v>
      </c>
      <c r="H3" s="99"/>
      <c r="I3" s="101"/>
      <c r="J3" s="101"/>
      <c r="K3" s="101">
        <v>1700</v>
      </c>
      <c r="L3" s="101"/>
      <c r="M3" s="101"/>
      <c r="N3" s="101"/>
      <c r="O3" s="101"/>
      <c r="P3" s="101">
        <v>500</v>
      </c>
      <c r="Q3" s="101"/>
      <c r="R3" s="101"/>
      <c r="S3" s="101"/>
      <c r="T3" s="101"/>
      <c r="U3" s="101"/>
      <c r="V3" s="101">
        <v>150</v>
      </c>
      <c r="W3" s="101"/>
      <c r="X3" s="101"/>
      <c r="Y3" s="101"/>
      <c r="Z3" s="101"/>
      <c r="AA3" s="101"/>
      <c r="AB3" s="101"/>
      <c r="AC3" s="101"/>
      <c r="AD3" s="101"/>
      <c r="AE3" s="101"/>
      <c r="AF3" s="101"/>
      <c r="AG3" s="101"/>
      <c r="AH3" s="101"/>
      <c r="AI3" s="101"/>
      <c r="AJ3" s="101"/>
      <c r="AK3" s="101"/>
      <c r="AL3" s="101"/>
      <c r="AM3" s="101"/>
      <c r="AN3" s="101"/>
      <c r="AO3" s="101"/>
      <c r="AP3" s="101"/>
      <c r="AQ3" s="101"/>
      <c r="AR3" s="101"/>
      <c r="AS3" s="101"/>
      <c r="AT3" s="101"/>
      <c r="AU3" s="101"/>
      <c r="AV3" s="101"/>
      <c r="AW3" s="101"/>
      <c r="AX3" s="101"/>
      <c r="AY3" s="101"/>
      <c r="AZ3" s="101"/>
      <c r="BA3" s="101"/>
      <c r="BB3" s="101"/>
      <c r="BC3" s="101"/>
      <c r="BD3" s="101"/>
      <c r="BE3" s="101"/>
      <c r="BF3" s="101"/>
      <c r="BG3" s="101"/>
      <c r="BH3" s="101"/>
      <c r="BI3" s="101"/>
      <c r="BJ3" s="101"/>
      <c r="BK3" s="101"/>
      <c r="BL3" s="101"/>
      <c r="BM3" s="101"/>
      <c r="BN3" s="101"/>
      <c r="BO3" s="101"/>
      <c r="BP3" s="101"/>
      <c r="BQ3" s="101"/>
    </row>
    <row r="4" spans="1:69">
      <c r="A4" s="99" t="s">
        <v>475</v>
      </c>
      <c r="B4" s="99"/>
      <c r="C4" s="99" t="s">
        <v>72</v>
      </c>
      <c r="D4" s="99" t="s">
        <v>368</v>
      </c>
      <c r="E4" s="99" t="s">
        <v>386</v>
      </c>
      <c r="F4" s="99" t="s">
        <v>387</v>
      </c>
      <c r="G4" s="100" t="s">
        <v>419</v>
      </c>
      <c r="H4" s="99"/>
      <c r="I4" s="101"/>
      <c r="J4" s="101"/>
      <c r="K4" s="101">
        <v>76</v>
      </c>
      <c r="L4" s="101">
        <v>0</v>
      </c>
      <c r="M4" s="101">
        <v>0</v>
      </c>
      <c r="N4" s="101">
        <v>100</v>
      </c>
      <c r="O4" s="101">
        <v>196.8</v>
      </c>
      <c r="P4" s="101">
        <v>0</v>
      </c>
      <c r="Q4" s="101">
        <v>201</v>
      </c>
      <c r="R4" s="101">
        <v>0</v>
      </c>
      <c r="S4" s="101">
        <v>129.4</v>
      </c>
      <c r="T4" s="101">
        <v>200</v>
      </c>
      <c r="U4" s="101">
        <v>300</v>
      </c>
      <c r="V4" s="101">
        <v>81.800000000000011</v>
      </c>
      <c r="W4" s="101">
        <v>0</v>
      </c>
      <c r="X4" s="101">
        <v>292</v>
      </c>
      <c r="Y4" s="101">
        <v>0</v>
      </c>
      <c r="Z4" s="101">
        <v>0</v>
      </c>
      <c r="AA4" s="101">
        <v>259</v>
      </c>
      <c r="AB4" s="101">
        <v>200</v>
      </c>
      <c r="AC4" s="101">
        <v>0</v>
      </c>
      <c r="AD4" s="101">
        <v>0</v>
      </c>
      <c r="AE4" s="101">
        <v>200</v>
      </c>
      <c r="AF4" s="101">
        <v>140</v>
      </c>
      <c r="AG4" s="101">
        <v>196</v>
      </c>
      <c r="AH4" s="101">
        <v>100</v>
      </c>
      <c r="AI4" s="101">
        <v>160</v>
      </c>
      <c r="AJ4" s="101">
        <v>0</v>
      </c>
      <c r="AK4" s="101">
        <v>0</v>
      </c>
      <c r="AL4" s="101">
        <v>238</v>
      </c>
      <c r="AM4" s="101">
        <v>0</v>
      </c>
      <c r="AN4" s="101">
        <v>0</v>
      </c>
      <c r="AO4" s="101">
        <v>200</v>
      </c>
      <c r="AP4" s="101">
        <v>0</v>
      </c>
      <c r="AQ4" s="101">
        <v>200</v>
      </c>
      <c r="AR4" s="101">
        <v>0</v>
      </c>
      <c r="AS4" s="101">
        <v>0</v>
      </c>
      <c r="AT4" s="101">
        <v>0</v>
      </c>
      <c r="AU4" s="101">
        <v>0</v>
      </c>
      <c r="AV4" s="101">
        <v>0</v>
      </c>
      <c r="AW4" s="101">
        <v>0</v>
      </c>
      <c r="AX4" s="101">
        <v>0</v>
      </c>
      <c r="AY4" s="101">
        <v>0</v>
      </c>
      <c r="AZ4" s="101">
        <v>0</v>
      </c>
      <c r="BA4" s="101">
        <v>0</v>
      </c>
      <c r="BB4" s="101">
        <v>0</v>
      </c>
      <c r="BC4" s="101">
        <v>0</v>
      </c>
      <c r="BD4" s="101">
        <v>0</v>
      </c>
      <c r="BE4" s="101">
        <v>0</v>
      </c>
      <c r="BF4" s="101"/>
      <c r="BG4" s="101"/>
      <c r="BH4" s="101"/>
      <c r="BI4" s="101"/>
      <c r="BJ4" s="101"/>
      <c r="BK4" s="101"/>
      <c r="BL4" s="101"/>
      <c r="BM4" s="101"/>
      <c r="BN4" s="101"/>
      <c r="BO4" s="101"/>
      <c r="BP4" s="101"/>
      <c r="BQ4" s="101"/>
    </row>
    <row r="5" spans="1:69">
      <c r="A5" s="99" t="s">
        <v>476</v>
      </c>
      <c r="B5" s="99"/>
      <c r="C5" s="99" t="s">
        <v>72</v>
      </c>
      <c r="D5" s="99" t="s">
        <v>368</v>
      </c>
      <c r="E5" s="99" t="s">
        <v>386</v>
      </c>
      <c r="F5" s="99" t="s">
        <v>388</v>
      </c>
      <c r="G5" s="100" t="s">
        <v>419</v>
      </c>
      <c r="H5" s="99"/>
      <c r="I5" s="101"/>
      <c r="J5" s="101"/>
      <c r="K5" s="101">
        <v>0</v>
      </c>
      <c r="L5" s="101">
        <v>0</v>
      </c>
      <c r="M5" s="101">
        <v>0</v>
      </c>
      <c r="N5" s="101">
        <v>0</v>
      </c>
      <c r="O5" s="101">
        <v>0</v>
      </c>
      <c r="P5" s="101">
        <v>0</v>
      </c>
      <c r="Q5" s="101">
        <v>0</v>
      </c>
      <c r="R5" s="101">
        <v>0</v>
      </c>
      <c r="S5" s="101">
        <v>0</v>
      </c>
      <c r="T5" s="101">
        <v>0</v>
      </c>
      <c r="U5" s="101">
        <v>0</v>
      </c>
      <c r="V5" s="101">
        <v>0</v>
      </c>
      <c r="W5" s="101">
        <v>0</v>
      </c>
      <c r="X5" s="101">
        <v>0</v>
      </c>
      <c r="Y5" s="101">
        <v>0</v>
      </c>
      <c r="Z5" s="101">
        <v>0</v>
      </c>
      <c r="AA5" s="101">
        <v>26</v>
      </c>
      <c r="AB5" s="101">
        <v>0</v>
      </c>
      <c r="AC5" s="101">
        <v>0</v>
      </c>
      <c r="AD5" s="101">
        <v>0</v>
      </c>
      <c r="AE5" s="101">
        <v>0</v>
      </c>
      <c r="AF5" s="101">
        <v>0</v>
      </c>
      <c r="AG5" s="101">
        <v>0</v>
      </c>
      <c r="AH5" s="101">
        <v>0</v>
      </c>
      <c r="AI5" s="101">
        <v>0</v>
      </c>
      <c r="AJ5" s="101">
        <v>0</v>
      </c>
      <c r="AK5" s="101">
        <v>0</v>
      </c>
      <c r="AL5" s="101">
        <v>0</v>
      </c>
      <c r="AM5" s="101">
        <v>0</v>
      </c>
      <c r="AN5" s="101">
        <v>0</v>
      </c>
      <c r="AO5" s="101">
        <v>158</v>
      </c>
      <c r="AP5" s="101">
        <v>0</v>
      </c>
      <c r="AQ5" s="101">
        <v>0</v>
      </c>
      <c r="AR5" s="101">
        <v>0</v>
      </c>
      <c r="AS5" s="101">
        <v>0</v>
      </c>
      <c r="AT5" s="101">
        <v>0</v>
      </c>
      <c r="AU5" s="101">
        <v>0</v>
      </c>
      <c r="AV5" s="101">
        <v>0</v>
      </c>
      <c r="AW5" s="101">
        <v>0</v>
      </c>
      <c r="AX5" s="101">
        <v>0</v>
      </c>
      <c r="AY5" s="101">
        <v>0</v>
      </c>
      <c r="AZ5" s="101">
        <v>0</v>
      </c>
      <c r="BA5" s="101">
        <v>0</v>
      </c>
      <c r="BB5" s="101">
        <v>0</v>
      </c>
      <c r="BC5" s="101">
        <v>0</v>
      </c>
      <c r="BD5" s="101">
        <v>0</v>
      </c>
      <c r="BE5" s="101">
        <v>0</v>
      </c>
      <c r="BF5" s="101"/>
      <c r="BG5" s="101"/>
      <c r="BH5" s="101"/>
      <c r="BI5" s="101"/>
      <c r="BJ5" s="101"/>
      <c r="BK5" s="101"/>
      <c r="BL5" s="101"/>
      <c r="BM5" s="101"/>
      <c r="BN5" s="101"/>
      <c r="BO5" s="101"/>
      <c r="BP5" s="101"/>
      <c r="BQ5" s="101"/>
    </row>
    <row r="6" spans="1:69">
      <c r="A6" s="99" t="s">
        <v>477</v>
      </c>
      <c r="B6" s="99"/>
      <c r="C6" s="99" t="s">
        <v>72</v>
      </c>
      <c r="D6" s="99" t="s">
        <v>368</v>
      </c>
      <c r="E6" s="99" t="s">
        <v>386</v>
      </c>
      <c r="F6" s="99" t="s">
        <v>388</v>
      </c>
      <c r="G6" s="100" t="s">
        <v>419</v>
      </c>
      <c r="H6" s="99"/>
      <c r="I6" s="101"/>
      <c r="J6" s="101"/>
      <c r="K6" s="101">
        <v>0</v>
      </c>
      <c r="L6" s="101">
        <v>0</v>
      </c>
      <c r="M6" s="101">
        <v>0</v>
      </c>
      <c r="N6" s="101">
        <v>0</v>
      </c>
      <c r="O6" s="101">
        <v>0</v>
      </c>
      <c r="P6" s="101">
        <v>0</v>
      </c>
      <c r="Q6" s="101">
        <v>0</v>
      </c>
      <c r="R6" s="101">
        <v>0</v>
      </c>
      <c r="S6" s="101">
        <v>0</v>
      </c>
      <c r="T6" s="101">
        <v>0</v>
      </c>
      <c r="U6" s="101">
        <v>0</v>
      </c>
      <c r="V6" s="101">
        <v>0</v>
      </c>
      <c r="W6" s="101">
        <v>0</v>
      </c>
      <c r="X6" s="101">
        <v>0</v>
      </c>
      <c r="Y6" s="101">
        <v>0</v>
      </c>
      <c r="Z6" s="101">
        <v>0</v>
      </c>
      <c r="AA6" s="101">
        <v>108</v>
      </c>
      <c r="AB6" s="101">
        <v>0</v>
      </c>
      <c r="AC6" s="101">
        <v>0</v>
      </c>
      <c r="AD6" s="101">
        <v>0</v>
      </c>
      <c r="AE6" s="101">
        <v>0</v>
      </c>
      <c r="AF6" s="101">
        <v>0</v>
      </c>
      <c r="AG6" s="101">
        <v>0</v>
      </c>
      <c r="AH6" s="101">
        <v>0</v>
      </c>
      <c r="AI6" s="101">
        <v>0</v>
      </c>
      <c r="AJ6" s="101">
        <v>0</v>
      </c>
      <c r="AK6" s="101">
        <v>0</v>
      </c>
      <c r="AL6" s="101">
        <v>0</v>
      </c>
      <c r="AM6" s="101">
        <v>0</v>
      </c>
      <c r="AN6" s="101">
        <v>0</v>
      </c>
      <c r="AO6" s="101">
        <v>36</v>
      </c>
      <c r="AP6" s="101">
        <v>267.75</v>
      </c>
      <c r="AQ6" s="101">
        <v>0</v>
      </c>
      <c r="AR6" s="101">
        <v>0</v>
      </c>
      <c r="AS6" s="101">
        <v>0</v>
      </c>
      <c r="AT6" s="101">
        <v>0</v>
      </c>
      <c r="AU6" s="101">
        <v>0</v>
      </c>
      <c r="AV6" s="101">
        <v>0</v>
      </c>
      <c r="AW6" s="101">
        <v>0</v>
      </c>
      <c r="AX6" s="101">
        <v>0</v>
      </c>
      <c r="AY6" s="101">
        <v>0</v>
      </c>
      <c r="AZ6" s="101">
        <v>0</v>
      </c>
      <c r="BA6" s="101">
        <v>0</v>
      </c>
      <c r="BB6" s="101">
        <v>0</v>
      </c>
      <c r="BC6" s="101">
        <v>0</v>
      </c>
      <c r="BD6" s="101">
        <v>0</v>
      </c>
      <c r="BE6" s="101">
        <v>0</v>
      </c>
      <c r="BF6" s="101"/>
      <c r="BG6" s="101"/>
      <c r="BH6" s="101"/>
      <c r="BI6" s="101"/>
      <c r="BJ6" s="101"/>
      <c r="BK6" s="101"/>
      <c r="BL6" s="101"/>
      <c r="BM6" s="101"/>
      <c r="BN6" s="101"/>
      <c r="BO6" s="101"/>
      <c r="BP6" s="101"/>
      <c r="BQ6" s="101"/>
    </row>
    <row r="7" spans="1:69">
      <c r="A7" s="99" t="s">
        <v>478</v>
      </c>
      <c r="B7" s="99"/>
      <c r="C7" s="99" t="s">
        <v>72</v>
      </c>
      <c r="D7" s="99" t="s">
        <v>368</v>
      </c>
      <c r="E7" s="99" t="s">
        <v>386</v>
      </c>
      <c r="F7" s="99" t="s">
        <v>387</v>
      </c>
      <c r="G7" s="100" t="s">
        <v>419</v>
      </c>
      <c r="H7" s="99"/>
      <c r="I7" s="101"/>
      <c r="J7" s="101"/>
      <c r="K7" s="101">
        <v>360</v>
      </c>
      <c r="L7" s="101">
        <v>0</v>
      </c>
      <c r="M7" s="101">
        <v>360</v>
      </c>
      <c r="N7" s="101">
        <v>0</v>
      </c>
      <c r="O7" s="101">
        <v>0</v>
      </c>
      <c r="P7" s="101">
        <v>0</v>
      </c>
      <c r="Q7" s="101">
        <v>480</v>
      </c>
      <c r="R7" s="101">
        <v>0</v>
      </c>
      <c r="S7" s="101">
        <v>0</v>
      </c>
      <c r="T7" s="101">
        <v>480</v>
      </c>
      <c r="U7" s="101">
        <v>0</v>
      </c>
      <c r="V7" s="101">
        <v>0</v>
      </c>
      <c r="W7" s="101">
        <v>0</v>
      </c>
      <c r="X7" s="101">
        <v>240</v>
      </c>
      <c r="Y7" s="101">
        <v>0</v>
      </c>
      <c r="Z7" s="101">
        <v>180</v>
      </c>
      <c r="AA7" s="101">
        <v>0</v>
      </c>
      <c r="AB7" s="101">
        <v>300</v>
      </c>
      <c r="AC7" s="101">
        <v>0</v>
      </c>
      <c r="AD7" s="101">
        <v>0</v>
      </c>
      <c r="AE7" s="101">
        <v>120</v>
      </c>
      <c r="AF7" s="101">
        <v>120</v>
      </c>
      <c r="AG7" s="101">
        <v>240</v>
      </c>
      <c r="AH7" s="101">
        <v>0</v>
      </c>
      <c r="AI7" s="101">
        <v>0</v>
      </c>
      <c r="AJ7" s="101">
        <v>300</v>
      </c>
      <c r="AK7" s="101">
        <v>0</v>
      </c>
      <c r="AL7" s="101">
        <v>60</v>
      </c>
      <c r="AM7" s="101">
        <v>0</v>
      </c>
      <c r="AN7" s="101">
        <v>120</v>
      </c>
      <c r="AO7" s="101">
        <v>180</v>
      </c>
      <c r="AP7" s="101">
        <v>360</v>
      </c>
      <c r="AQ7" s="101">
        <v>240</v>
      </c>
      <c r="AR7" s="101">
        <v>0</v>
      </c>
      <c r="AS7" s="101">
        <v>0</v>
      </c>
      <c r="AT7" s="101">
        <v>0</v>
      </c>
      <c r="AU7" s="101">
        <v>0</v>
      </c>
      <c r="AV7" s="101">
        <v>0</v>
      </c>
      <c r="AW7" s="101">
        <v>0</v>
      </c>
      <c r="AX7" s="101">
        <v>0</v>
      </c>
      <c r="AY7" s="101">
        <v>0</v>
      </c>
      <c r="AZ7" s="101">
        <v>0</v>
      </c>
      <c r="BA7" s="101">
        <v>0</v>
      </c>
      <c r="BB7" s="101">
        <v>0</v>
      </c>
      <c r="BC7" s="101">
        <v>0</v>
      </c>
      <c r="BD7" s="101">
        <v>0</v>
      </c>
      <c r="BE7" s="101">
        <v>0</v>
      </c>
      <c r="BF7" s="101"/>
      <c r="BG7" s="101"/>
      <c r="BH7" s="101"/>
      <c r="BI7" s="101"/>
      <c r="BJ7" s="101"/>
      <c r="BK7" s="101"/>
      <c r="BL7" s="101"/>
      <c r="BM7" s="101"/>
      <c r="BN7" s="101"/>
      <c r="BO7" s="101"/>
      <c r="BP7" s="101"/>
      <c r="BQ7" s="101"/>
    </row>
    <row r="8" spans="1:69">
      <c r="A8" s="99" t="s">
        <v>479</v>
      </c>
      <c r="B8" s="99"/>
      <c r="C8" s="99" t="s">
        <v>72</v>
      </c>
      <c r="D8" s="99" t="s">
        <v>368</v>
      </c>
      <c r="E8" s="99" t="s">
        <v>386</v>
      </c>
      <c r="F8" s="99" t="s">
        <v>387</v>
      </c>
      <c r="G8" s="100" t="s">
        <v>419</v>
      </c>
      <c r="H8" s="99"/>
      <c r="I8" s="101"/>
      <c r="J8" s="101"/>
      <c r="K8" s="101">
        <v>1795</v>
      </c>
      <c r="L8" s="101">
        <v>1200</v>
      </c>
      <c r="M8" s="101">
        <v>1200</v>
      </c>
      <c r="N8" s="101">
        <v>1200</v>
      </c>
      <c r="O8" s="101">
        <v>500</v>
      </c>
      <c r="P8" s="101">
        <v>0</v>
      </c>
      <c r="Q8" s="101">
        <v>1995</v>
      </c>
      <c r="R8" s="101">
        <v>2000</v>
      </c>
      <c r="S8" s="101">
        <v>2500</v>
      </c>
      <c r="T8" s="101">
        <v>1500</v>
      </c>
      <c r="U8" s="101">
        <v>1500</v>
      </c>
      <c r="V8" s="101">
        <v>0</v>
      </c>
      <c r="W8" s="101">
        <v>0</v>
      </c>
      <c r="X8" s="101">
        <v>1000</v>
      </c>
      <c r="Y8" s="101">
        <v>0</v>
      </c>
      <c r="Z8" s="101">
        <v>1000</v>
      </c>
      <c r="AA8" s="101">
        <v>500</v>
      </c>
      <c r="AB8" s="101">
        <v>2000</v>
      </c>
      <c r="AC8" s="101">
        <v>1000</v>
      </c>
      <c r="AD8" s="101">
        <v>0</v>
      </c>
      <c r="AE8" s="101">
        <v>1500</v>
      </c>
      <c r="AF8" s="101">
        <v>500</v>
      </c>
      <c r="AG8" s="101">
        <v>0</v>
      </c>
      <c r="AH8" s="101">
        <v>1000</v>
      </c>
      <c r="AI8" s="101">
        <v>700</v>
      </c>
      <c r="AJ8" s="101">
        <v>500</v>
      </c>
      <c r="AK8" s="101">
        <v>0</v>
      </c>
      <c r="AL8" s="101">
        <v>995</v>
      </c>
      <c r="AM8" s="101">
        <v>2376</v>
      </c>
      <c r="AN8" s="101">
        <v>0</v>
      </c>
      <c r="AO8" s="101">
        <v>1100</v>
      </c>
      <c r="AP8" s="101">
        <v>988</v>
      </c>
      <c r="AQ8" s="101">
        <v>1013</v>
      </c>
      <c r="AR8" s="101">
        <v>0</v>
      </c>
      <c r="AS8" s="101">
        <v>0</v>
      </c>
      <c r="AT8" s="101">
        <v>0</v>
      </c>
      <c r="AU8" s="101">
        <v>0</v>
      </c>
      <c r="AV8" s="101">
        <v>0</v>
      </c>
      <c r="AW8" s="101">
        <v>0</v>
      </c>
      <c r="AX8" s="101">
        <v>0</v>
      </c>
      <c r="AY8" s="101">
        <v>0</v>
      </c>
      <c r="AZ8" s="101">
        <v>0</v>
      </c>
      <c r="BA8" s="101">
        <v>0</v>
      </c>
      <c r="BB8" s="101">
        <v>0</v>
      </c>
      <c r="BC8" s="101">
        <v>0</v>
      </c>
      <c r="BD8" s="101">
        <v>0</v>
      </c>
      <c r="BE8" s="101">
        <v>0</v>
      </c>
      <c r="BF8" s="101"/>
      <c r="BG8" s="101"/>
      <c r="BH8" s="101"/>
      <c r="BI8" s="101"/>
      <c r="BJ8" s="101"/>
      <c r="BK8" s="101"/>
      <c r="BL8" s="101"/>
      <c r="BM8" s="101"/>
      <c r="BN8" s="101"/>
      <c r="BO8" s="101"/>
      <c r="BP8" s="101"/>
      <c r="BQ8" s="101"/>
    </row>
    <row r="9" spans="1:69">
      <c r="A9" s="99" t="s">
        <v>480</v>
      </c>
      <c r="B9" s="99"/>
      <c r="C9" s="99" t="s">
        <v>72</v>
      </c>
      <c r="D9" s="99" t="s">
        <v>368</v>
      </c>
      <c r="E9" s="99" t="s">
        <v>386</v>
      </c>
      <c r="F9" s="99" t="s">
        <v>387</v>
      </c>
      <c r="G9" s="100" t="s">
        <v>419</v>
      </c>
      <c r="H9" s="99"/>
      <c r="I9" s="101"/>
      <c r="J9" s="101"/>
      <c r="K9" s="101">
        <v>2125</v>
      </c>
      <c r="L9" s="101">
        <v>1686</v>
      </c>
      <c r="M9" s="101">
        <v>2066</v>
      </c>
      <c r="N9" s="101">
        <v>929.6</v>
      </c>
      <c r="O9" s="101">
        <v>1910</v>
      </c>
      <c r="P9" s="101">
        <v>0</v>
      </c>
      <c r="Q9" s="101">
        <v>2528</v>
      </c>
      <c r="R9" s="101">
        <v>2765.2000000000003</v>
      </c>
      <c r="S9" s="101">
        <v>3569</v>
      </c>
      <c r="T9" s="101">
        <v>0</v>
      </c>
      <c r="U9" s="101">
        <v>1864.5</v>
      </c>
      <c r="V9" s="101">
        <v>2213.2000000000003</v>
      </c>
      <c r="W9" s="101">
        <v>0</v>
      </c>
      <c r="X9" s="101">
        <v>1712.3000000000002</v>
      </c>
      <c r="Y9" s="101">
        <v>2367.8000000000002</v>
      </c>
      <c r="Z9" s="101">
        <v>2220</v>
      </c>
      <c r="AA9" s="101">
        <v>1506</v>
      </c>
      <c r="AB9" s="101">
        <v>1160</v>
      </c>
      <c r="AC9" s="101">
        <v>869</v>
      </c>
      <c r="AD9" s="101">
        <v>0</v>
      </c>
      <c r="AE9" s="101">
        <v>1064</v>
      </c>
      <c r="AF9" s="101">
        <v>1720</v>
      </c>
      <c r="AG9" s="101">
        <v>1751.5</v>
      </c>
      <c r="AH9" s="101">
        <v>1476</v>
      </c>
      <c r="AI9" s="101">
        <v>928.80000000000007</v>
      </c>
      <c r="AJ9" s="101">
        <v>1900.6000000000001</v>
      </c>
      <c r="AK9" s="101">
        <v>0</v>
      </c>
      <c r="AL9" s="101">
        <v>0</v>
      </c>
      <c r="AM9" s="101">
        <v>822.80000000000007</v>
      </c>
      <c r="AN9" s="101">
        <v>4032.6000000000004</v>
      </c>
      <c r="AO9" s="101">
        <v>2140</v>
      </c>
      <c r="AP9" s="101">
        <v>2158</v>
      </c>
      <c r="AQ9" s="101">
        <v>1546</v>
      </c>
      <c r="AR9" s="101">
        <v>0</v>
      </c>
      <c r="AS9" s="101">
        <v>0</v>
      </c>
      <c r="AT9" s="101">
        <v>0</v>
      </c>
      <c r="AU9" s="101">
        <v>0</v>
      </c>
      <c r="AV9" s="101">
        <v>0</v>
      </c>
      <c r="AW9" s="101">
        <v>0</v>
      </c>
      <c r="AX9" s="101">
        <v>0</v>
      </c>
      <c r="AY9" s="101">
        <v>0</v>
      </c>
      <c r="AZ9" s="101">
        <v>0</v>
      </c>
      <c r="BA9" s="101">
        <v>0</v>
      </c>
      <c r="BB9" s="101">
        <v>0</v>
      </c>
      <c r="BC9" s="101">
        <v>0</v>
      </c>
      <c r="BD9" s="101">
        <v>0</v>
      </c>
      <c r="BE9" s="101">
        <v>0</v>
      </c>
      <c r="BF9" s="101"/>
      <c r="BG9" s="101"/>
      <c r="BH9" s="101"/>
      <c r="BI9" s="101"/>
      <c r="BJ9" s="101"/>
      <c r="BK9" s="101"/>
      <c r="BL9" s="101"/>
      <c r="BM9" s="101"/>
      <c r="BN9" s="101"/>
      <c r="BO9" s="101"/>
      <c r="BP9" s="101"/>
      <c r="BQ9" s="101"/>
    </row>
    <row r="10" spans="1:69">
      <c r="A10" s="99" t="s">
        <v>481</v>
      </c>
      <c r="B10" s="99"/>
      <c r="C10" s="99" t="s">
        <v>72</v>
      </c>
      <c r="D10" s="99" t="s">
        <v>368</v>
      </c>
      <c r="E10" s="99" t="s">
        <v>386</v>
      </c>
      <c r="F10" s="99" t="s">
        <v>387</v>
      </c>
      <c r="G10" s="100" t="s">
        <v>419</v>
      </c>
      <c r="H10" s="99"/>
      <c r="I10" s="101"/>
      <c r="J10" s="101"/>
      <c r="K10" s="101">
        <v>0</v>
      </c>
      <c r="L10" s="101">
        <v>0</v>
      </c>
      <c r="M10" s="101">
        <v>0</v>
      </c>
      <c r="N10" s="101">
        <v>667.2</v>
      </c>
      <c r="O10" s="101">
        <v>0</v>
      </c>
      <c r="P10" s="101">
        <v>0</v>
      </c>
      <c r="Q10" s="101">
        <v>0</v>
      </c>
      <c r="R10" s="101">
        <v>348</v>
      </c>
      <c r="S10" s="101">
        <v>0</v>
      </c>
      <c r="T10" s="101">
        <v>56</v>
      </c>
      <c r="U10" s="101">
        <v>478</v>
      </c>
      <c r="V10" s="101">
        <v>408.40000000000003</v>
      </c>
      <c r="W10" s="101">
        <v>0</v>
      </c>
      <c r="X10" s="101">
        <v>0</v>
      </c>
      <c r="Y10" s="101">
        <v>0</v>
      </c>
      <c r="Z10" s="101">
        <v>0</v>
      </c>
      <c r="AA10" s="101">
        <v>0</v>
      </c>
      <c r="AB10" s="101">
        <v>341.5</v>
      </c>
      <c r="AC10" s="101">
        <v>0</v>
      </c>
      <c r="AD10" s="101">
        <v>0</v>
      </c>
      <c r="AE10" s="101">
        <v>241.20000000000002</v>
      </c>
      <c r="AF10" s="101">
        <v>0</v>
      </c>
      <c r="AG10" s="101">
        <v>0</v>
      </c>
      <c r="AH10" s="101">
        <v>0</v>
      </c>
      <c r="AI10" s="101">
        <v>501.6</v>
      </c>
      <c r="AJ10" s="101">
        <v>0</v>
      </c>
      <c r="AK10" s="101">
        <v>0</v>
      </c>
      <c r="AL10" s="101">
        <v>0</v>
      </c>
      <c r="AM10" s="101">
        <v>271.8</v>
      </c>
      <c r="AN10" s="101">
        <v>0</v>
      </c>
      <c r="AO10" s="101">
        <v>400</v>
      </c>
      <c r="AP10" s="101">
        <v>205.5</v>
      </c>
      <c r="AQ10" s="101">
        <v>0</v>
      </c>
      <c r="AR10" s="101">
        <v>0</v>
      </c>
      <c r="AS10" s="101">
        <v>0</v>
      </c>
      <c r="AT10" s="101">
        <v>0</v>
      </c>
      <c r="AU10" s="101">
        <v>0</v>
      </c>
      <c r="AV10" s="101">
        <v>0</v>
      </c>
      <c r="AW10" s="101">
        <v>0</v>
      </c>
      <c r="AX10" s="101">
        <v>0</v>
      </c>
      <c r="AY10" s="101">
        <v>0</v>
      </c>
      <c r="AZ10" s="101">
        <v>0</v>
      </c>
      <c r="BA10" s="101">
        <v>0</v>
      </c>
      <c r="BB10" s="101">
        <v>0</v>
      </c>
      <c r="BC10" s="101">
        <v>0</v>
      </c>
      <c r="BD10" s="101">
        <v>0</v>
      </c>
      <c r="BE10" s="101">
        <v>0</v>
      </c>
      <c r="BF10" s="101"/>
      <c r="BG10" s="101"/>
      <c r="BH10" s="101"/>
      <c r="BI10" s="101"/>
      <c r="BJ10" s="101"/>
      <c r="BK10" s="101"/>
      <c r="BL10" s="101"/>
      <c r="BM10" s="101"/>
      <c r="BN10" s="101"/>
      <c r="BO10" s="101"/>
      <c r="BP10" s="101"/>
      <c r="BQ10" s="101"/>
    </row>
    <row r="11" spans="1:69">
      <c r="A11" s="99" t="s">
        <v>482</v>
      </c>
      <c r="B11" s="99"/>
      <c r="C11" s="99" t="s">
        <v>72</v>
      </c>
      <c r="D11" s="99" t="s">
        <v>368</v>
      </c>
      <c r="E11" s="99" t="s">
        <v>386</v>
      </c>
      <c r="F11" s="99" t="s">
        <v>387</v>
      </c>
      <c r="G11" s="100" t="s">
        <v>419</v>
      </c>
      <c r="H11" s="99"/>
      <c r="I11" s="101"/>
      <c r="J11" s="101"/>
      <c r="K11" s="101">
        <v>647.1</v>
      </c>
      <c r="L11" s="101">
        <v>948</v>
      </c>
      <c r="M11" s="101">
        <v>0</v>
      </c>
      <c r="N11" s="101">
        <v>300</v>
      </c>
      <c r="O11" s="101">
        <v>1299</v>
      </c>
      <c r="P11" s="101">
        <v>0</v>
      </c>
      <c r="Q11" s="101">
        <v>626.4</v>
      </c>
      <c r="R11" s="101">
        <v>0</v>
      </c>
      <c r="S11" s="101">
        <v>932.69999999999993</v>
      </c>
      <c r="T11" s="101">
        <v>0</v>
      </c>
      <c r="U11" s="101">
        <v>931.5</v>
      </c>
      <c r="V11" s="101">
        <v>0</v>
      </c>
      <c r="W11" s="101">
        <v>0</v>
      </c>
      <c r="X11" s="101">
        <v>898.5</v>
      </c>
      <c r="Y11" s="101">
        <v>1192.5</v>
      </c>
      <c r="Z11" s="101">
        <v>0</v>
      </c>
      <c r="AA11" s="101">
        <v>0</v>
      </c>
      <c r="AB11" s="101">
        <v>0</v>
      </c>
      <c r="AC11" s="101">
        <v>900</v>
      </c>
      <c r="AD11" s="101">
        <v>0</v>
      </c>
      <c r="AE11" s="101">
        <v>597</v>
      </c>
      <c r="AF11" s="101">
        <v>0</v>
      </c>
      <c r="AG11" s="101">
        <v>0</v>
      </c>
      <c r="AH11" s="101">
        <v>0</v>
      </c>
      <c r="AI11" s="101">
        <v>876</v>
      </c>
      <c r="AJ11" s="101">
        <v>352.5</v>
      </c>
      <c r="AK11" s="101">
        <v>0</v>
      </c>
      <c r="AL11" s="101">
        <v>0</v>
      </c>
      <c r="AM11" s="101">
        <v>963</v>
      </c>
      <c r="AN11" s="101">
        <v>0</v>
      </c>
      <c r="AO11" s="101">
        <v>0</v>
      </c>
      <c r="AP11" s="101">
        <v>937.5</v>
      </c>
      <c r="AQ11" s="101">
        <v>0</v>
      </c>
      <c r="AR11" s="101">
        <v>0</v>
      </c>
      <c r="AS11" s="101">
        <v>0</v>
      </c>
      <c r="AT11" s="101">
        <v>0</v>
      </c>
      <c r="AU11" s="101">
        <v>0</v>
      </c>
      <c r="AV11" s="101">
        <v>0</v>
      </c>
      <c r="AW11" s="101">
        <v>0</v>
      </c>
      <c r="AX11" s="101">
        <v>0</v>
      </c>
      <c r="AY11" s="101">
        <v>0</v>
      </c>
      <c r="AZ11" s="101">
        <v>0</v>
      </c>
      <c r="BA11" s="101">
        <v>0</v>
      </c>
      <c r="BB11" s="101">
        <v>0</v>
      </c>
      <c r="BC11" s="101">
        <v>0</v>
      </c>
      <c r="BD11" s="101">
        <v>0</v>
      </c>
      <c r="BE11" s="101">
        <v>0</v>
      </c>
      <c r="BF11" s="101"/>
      <c r="BG11" s="101"/>
      <c r="BH11" s="101"/>
      <c r="BI11" s="101"/>
      <c r="BJ11" s="101"/>
      <c r="BK11" s="101"/>
      <c r="BL11" s="101"/>
      <c r="BM11" s="101"/>
      <c r="BN11" s="101"/>
      <c r="BO11" s="101"/>
      <c r="BP11" s="101"/>
      <c r="BQ11" s="101"/>
    </row>
    <row r="12" spans="1:69">
      <c r="A12" s="99" t="s">
        <v>483</v>
      </c>
      <c r="B12" s="99"/>
      <c r="C12" s="99" t="s">
        <v>72</v>
      </c>
      <c r="D12" s="99" t="s">
        <v>368</v>
      </c>
      <c r="E12" s="99" t="s">
        <v>386</v>
      </c>
      <c r="F12" s="99" t="s">
        <v>387</v>
      </c>
      <c r="G12" s="100" t="s">
        <v>419</v>
      </c>
      <c r="H12" s="99"/>
      <c r="I12" s="101"/>
      <c r="J12" s="101"/>
      <c r="K12" s="101">
        <v>5155</v>
      </c>
      <c r="L12" s="101">
        <v>2555</v>
      </c>
      <c r="M12" s="101">
        <v>845</v>
      </c>
      <c r="N12" s="101">
        <v>2600</v>
      </c>
      <c r="O12" s="101">
        <v>3070</v>
      </c>
      <c r="P12" s="101">
        <v>0</v>
      </c>
      <c r="Q12" s="101">
        <v>6582.5</v>
      </c>
      <c r="R12" s="101">
        <v>8312.5</v>
      </c>
      <c r="S12" s="101">
        <v>6295</v>
      </c>
      <c r="T12" s="101">
        <v>6060</v>
      </c>
      <c r="U12" s="101">
        <v>3677.5</v>
      </c>
      <c r="V12" s="101">
        <v>9387.5</v>
      </c>
      <c r="W12" s="101">
        <v>0</v>
      </c>
      <c r="X12" s="101">
        <v>7980</v>
      </c>
      <c r="Y12" s="101">
        <v>8697.5</v>
      </c>
      <c r="Z12" s="101">
        <v>9150</v>
      </c>
      <c r="AA12" s="101">
        <v>6732.5</v>
      </c>
      <c r="AB12" s="101">
        <v>4410</v>
      </c>
      <c r="AC12" s="101">
        <v>7025</v>
      </c>
      <c r="AD12" s="101">
        <v>0</v>
      </c>
      <c r="AE12" s="101">
        <v>7237.5</v>
      </c>
      <c r="AF12" s="101">
        <v>6382.5</v>
      </c>
      <c r="AG12" s="101">
        <v>5600</v>
      </c>
      <c r="AH12" s="101">
        <v>2575</v>
      </c>
      <c r="AI12" s="101">
        <v>3570</v>
      </c>
      <c r="AJ12" s="101">
        <v>1635</v>
      </c>
      <c r="AK12" s="101">
        <v>0</v>
      </c>
      <c r="AL12" s="101">
        <v>5610</v>
      </c>
      <c r="AM12" s="101">
        <v>10944</v>
      </c>
      <c r="AN12" s="101">
        <v>0</v>
      </c>
      <c r="AO12" s="101">
        <v>0</v>
      </c>
      <c r="AP12" s="101">
        <v>0</v>
      </c>
      <c r="AQ12" s="101">
        <v>0</v>
      </c>
      <c r="AR12" s="101">
        <v>0</v>
      </c>
      <c r="AS12" s="101">
        <v>0</v>
      </c>
      <c r="AT12" s="101">
        <v>0</v>
      </c>
      <c r="AU12" s="101">
        <v>0</v>
      </c>
      <c r="AV12" s="101">
        <v>0</v>
      </c>
      <c r="AW12" s="101">
        <v>0</v>
      </c>
      <c r="AX12" s="101">
        <v>0</v>
      </c>
      <c r="AY12" s="101">
        <v>0</v>
      </c>
      <c r="AZ12" s="101">
        <v>0</v>
      </c>
      <c r="BA12" s="101">
        <v>0</v>
      </c>
      <c r="BB12" s="101">
        <v>0</v>
      </c>
      <c r="BC12" s="101">
        <v>0</v>
      </c>
      <c r="BD12" s="101">
        <v>0</v>
      </c>
      <c r="BE12" s="101">
        <v>0</v>
      </c>
      <c r="BF12" s="101"/>
      <c r="BG12" s="101"/>
      <c r="BH12" s="101"/>
      <c r="BI12" s="101"/>
      <c r="BJ12" s="101"/>
      <c r="BK12" s="101"/>
      <c r="BL12" s="101"/>
      <c r="BM12" s="101"/>
      <c r="BN12" s="101"/>
      <c r="BO12" s="101"/>
      <c r="BP12" s="101"/>
      <c r="BQ12" s="101"/>
    </row>
    <row r="13" spans="1:69">
      <c r="A13" s="99" t="s">
        <v>484</v>
      </c>
      <c r="B13" s="99"/>
      <c r="C13" s="99" t="s">
        <v>72</v>
      </c>
      <c r="D13" s="99" t="s">
        <v>368</v>
      </c>
      <c r="E13" s="99" t="s">
        <v>386</v>
      </c>
      <c r="F13" s="99" t="s">
        <v>387</v>
      </c>
      <c r="G13" s="100" t="s">
        <v>419</v>
      </c>
      <c r="H13" s="99"/>
      <c r="I13" s="101"/>
      <c r="J13" s="101"/>
      <c r="K13" s="101">
        <v>0</v>
      </c>
      <c r="L13" s="101">
        <v>1017.5</v>
      </c>
      <c r="M13" s="101">
        <v>0</v>
      </c>
      <c r="N13" s="101">
        <v>1634</v>
      </c>
      <c r="O13" s="101">
        <v>0</v>
      </c>
      <c r="P13" s="101">
        <v>0</v>
      </c>
      <c r="Q13" s="101">
        <v>2250</v>
      </c>
      <c r="R13" s="101">
        <v>207.5</v>
      </c>
      <c r="S13" s="101">
        <v>0</v>
      </c>
      <c r="T13" s="101">
        <v>2870</v>
      </c>
      <c r="U13" s="101">
        <v>0</v>
      </c>
      <c r="V13" s="101">
        <v>2362.5</v>
      </c>
      <c r="W13" s="101">
        <v>0</v>
      </c>
      <c r="X13" s="101">
        <v>0</v>
      </c>
      <c r="Y13" s="101">
        <v>0</v>
      </c>
      <c r="Z13" s="101">
        <v>0</v>
      </c>
      <c r="AA13" s="101">
        <v>0</v>
      </c>
      <c r="AB13" s="101">
        <v>2065</v>
      </c>
      <c r="AC13" s="101">
        <v>0</v>
      </c>
      <c r="AD13" s="101">
        <v>0</v>
      </c>
      <c r="AE13" s="101">
        <v>1475</v>
      </c>
      <c r="AF13" s="101">
        <v>0</v>
      </c>
      <c r="AG13" s="101">
        <v>0</v>
      </c>
      <c r="AH13" s="101">
        <v>0</v>
      </c>
      <c r="AI13" s="101">
        <v>1310</v>
      </c>
      <c r="AJ13" s="101">
        <v>0</v>
      </c>
      <c r="AK13" s="101">
        <v>0</v>
      </c>
      <c r="AL13" s="101">
        <v>1520</v>
      </c>
      <c r="AM13" s="101">
        <v>0</v>
      </c>
      <c r="AN13" s="101">
        <v>0</v>
      </c>
      <c r="AO13" s="101">
        <v>0</v>
      </c>
      <c r="AP13" s="101">
        <v>1002.5</v>
      </c>
      <c r="AQ13" s="101">
        <v>0</v>
      </c>
      <c r="AR13" s="101">
        <v>0</v>
      </c>
      <c r="AS13" s="101">
        <v>0</v>
      </c>
      <c r="AT13" s="101">
        <v>0</v>
      </c>
      <c r="AU13" s="101">
        <v>0</v>
      </c>
      <c r="AV13" s="101">
        <v>0</v>
      </c>
      <c r="AW13" s="101">
        <v>0</v>
      </c>
      <c r="AX13" s="101">
        <v>0</v>
      </c>
      <c r="AY13" s="101">
        <v>0</v>
      </c>
      <c r="AZ13" s="101">
        <v>0</v>
      </c>
      <c r="BA13" s="101">
        <v>0</v>
      </c>
      <c r="BB13" s="101">
        <v>0</v>
      </c>
      <c r="BC13" s="101">
        <v>0</v>
      </c>
      <c r="BD13" s="101">
        <v>0</v>
      </c>
      <c r="BE13" s="101">
        <v>0</v>
      </c>
      <c r="BF13" s="101"/>
      <c r="BG13" s="101"/>
      <c r="BH13" s="101"/>
      <c r="BI13" s="101"/>
      <c r="BJ13" s="101"/>
      <c r="BK13" s="101"/>
      <c r="BL13" s="101"/>
      <c r="BM13" s="101"/>
      <c r="BN13" s="101"/>
      <c r="BO13" s="101"/>
      <c r="BP13" s="101"/>
      <c r="BQ13" s="101"/>
    </row>
    <row r="14" spans="1:69">
      <c r="A14" s="99" t="s">
        <v>485</v>
      </c>
      <c r="B14" s="99"/>
      <c r="C14" s="99" t="s">
        <v>72</v>
      </c>
      <c r="D14" s="99" t="s">
        <v>368</v>
      </c>
      <c r="E14" s="99" t="s">
        <v>386</v>
      </c>
      <c r="F14" s="99" t="s">
        <v>387</v>
      </c>
      <c r="G14" s="100" t="s">
        <v>419</v>
      </c>
      <c r="H14" s="99"/>
      <c r="I14" s="101"/>
      <c r="J14" s="101"/>
      <c r="K14" s="101">
        <v>2150</v>
      </c>
      <c r="L14" s="101">
        <v>0</v>
      </c>
      <c r="M14" s="101">
        <v>1595</v>
      </c>
      <c r="N14" s="101">
        <v>0</v>
      </c>
      <c r="O14" s="101">
        <v>2900</v>
      </c>
      <c r="P14" s="101">
        <v>0</v>
      </c>
      <c r="Q14" s="101">
        <v>0</v>
      </c>
      <c r="R14" s="101">
        <v>2100</v>
      </c>
      <c r="S14" s="101">
        <v>0</v>
      </c>
      <c r="T14" s="101">
        <v>0</v>
      </c>
      <c r="U14" s="101">
        <v>5140</v>
      </c>
      <c r="V14" s="101">
        <v>0</v>
      </c>
      <c r="W14" s="101">
        <v>0</v>
      </c>
      <c r="X14" s="101">
        <v>2750</v>
      </c>
      <c r="Y14" s="101">
        <v>0</v>
      </c>
      <c r="Z14" s="101">
        <v>0</v>
      </c>
      <c r="AA14" s="101">
        <v>2552.5</v>
      </c>
      <c r="AB14" s="101">
        <v>0</v>
      </c>
      <c r="AC14" s="101">
        <v>2300</v>
      </c>
      <c r="AD14" s="101">
        <v>0</v>
      </c>
      <c r="AE14" s="101">
        <v>0</v>
      </c>
      <c r="AF14" s="101">
        <v>1067.5</v>
      </c>
      <c r="AG14" s="101">
        <v>0</v>
      </c>
      <c r="AH14" s="101">
        <v>1917.5</v>
      </c>
      <c r="AI14" s="101">
        <v>0</v>
      </c>
      <c r="AJ14" s="101">
        <v>1955</v>
      </c>
      <c r="AK14" s="101">
        <v>0</v>
      </c>
      <c r="AL14" s="101">
        <v>0</v>
      </c>
      <c r="AM14" s="101">
        <v>0</v>
      </c>
      <c r="AN14" s="101">
        <v>0</v>
      </c>
      <c r="AO14" s="101">
        <v>2892.5</v>
      </c>
      <c r="AP14" s="101">
        <v>0</v>
      </c>
      <c r="AQ14" s="101">
        <v>3176</v>
      </c>
      <c r="AR14" s="101">
        <v>0</v>
      </c>
      <c r="AS14" s="101">
        <v>0</v>
      </c>
      <c r="AT14" s="101">
        <v>0</v>
      </c>
      <c r="AU14" s="101">
        <v>0</v>
      </c>
      <c r="AV14" s="101">
        <v>0</v>
      </c>
      <c r="AW14" s="101">
        <v>0</v>
      </c>
      <c r="AX14" s="101">
        <v>0</v>
      </c>
      <c r="AY14" s="101">
        <v>0</v>
      </c>
      <c r="AZ14" s="101">
        <v>0</v>
      </c>
      <c r="BA14" s="101">
        <v>0</v>
      </c>
      <c r="BB14" s="101">
        <v>0</v>
      </c>
      <c r="BC14" s="101">
        <v>0</v>
      </c>
      <c r="BD14" s="101">
        <v>0</v>
      </c>
      <c r="BE14" s="101">
        <v>0</v>
      </c>
      <c r="BF14" s="101"/>
      <c r="BG14" s="101"/>
      <c r="BH14" s="101"/>
      <c r="BI14" s="101"/>
      <c r="BJ14" s="101"/>
      <c r="BK14" s="101"/>
      <c r="BL14" s="101"/>
      <c r="BM14" s="101"/>
      <c r="BN14" s="101"/>
      <c r="BO14" s="101"/>
      <c r="BP14" s="101"/>
      <c r="BQ14" s="101"/>
    </row>
    <row r="15" spans="1:69">
      <c r="A15" s="99" t="s">
        <v>496</v>
      </c>
      <c r="B15" s="99"/>
      <c r="C15" s="99" t="s">
        <v>72</v>
      </c>
      <c r="D15" s="99" t="s">
        <v>368</v>
      </c>
      <c r="E15" s="99" t="s">
        <v>386</v>
      </c>
      <c r="F15" s="99" t="s">
        <v>387</v>
      </c>
      <c r="G15" s="100" t="s">
        <v>419</v>
      </c>
      <c r="H15" s="99"/>
      <c r="I15" s="101"/>
      <c r="J15" s="101"/>
      <c r="K15" s="101">
        <v>0</v>
      </c>
      <c r="L15" s="101">
        <v>0</v>
      </c>
      <c r="M15" s="101">
        <v>0</v>
      </c>
      <c r="N15" s="101">
        <v>0</v>
      </c>
      <c r="O15" s="101">
        <v>0</v>
      </c>
      <c r="P15" s="101">
        <v>0</v>
      </c>
      <c r="Q15" s="101">
        <v>0</v>
      </c>
      <c r="R15" s="101">
        <v>0</v>
      </c>
      <c r="S15" s="101">
        <v>0</v>
      </c>
      <c r="T15" s="101">
        <v>0</v>
      </c>
      <c r="U15" s="101">
        <v>0</v>
      </c>
      <c r="V15" s="101">
        <v>22.5</v>
      </c>
      <c r="W15" s="101">
        <v>0</v>
      </c>
      <c r="X15" s="101">
        <v>0</v>
      </c>
      <c r="Y15" s="101">
        <v>0</v>
      </c>
      <c r="Z15" s="101">
        <v>0</v>
      </c>
      <c r="AA15" s="101">
        <v>0</v>
      </c>
      <c r="AB15" s="101">
        <v>0</v>
      </c>
      <c r="AC15" s="101">
        <v>0</v>
      </c>
      <c r="AD15" s="101">
        <v>0</v>
      </c>
      <c r="AE15" s="101">
        <v>0</v>
      </c>
      <c r="AF15" s="101">
        <v>0</v>
      </c>
      <c r="AG15" s="101">
        <v>0</v>
      </c>
      <c r="AH15" s="101">
        <v>0</v>
      </c>
      <c r="AI15" s="101">
        <v>0</v>
      </c>
      <c r="AJ15" s="101">
        <v>0</v>
      </c>
      <c r="AK15" s="101">
        <v>0</v>
      </c>
      <c r="AL15" s="101">
        <v>0</v>
      </c>
      <c r="AM15" s="101">
        <v>0</v>
      </c>
      <c r="AN15" s="101">
        <v>0</v>
      </c>
      <c r="AO15" s="101">
        <v>0</v>
      </c>
      <c r="AP15" s="101">
        <v>0</v>
      </c>
      <c r="AQ15" s="101">
        <v>0</v>
      </c>
      <c r="AR15" s="101">
        <v>0</v>
      </c>
      <c r="AS15" s="101">
        <v>0</v>
      </c>
      <c r="AT15" s="101">
        <v>0</v>
      </c>
      <c r="AU15" s="101">
        <v>0</v>
      </c>
      <c r="AV15" s="101">
        <v>0</v>
      </c>
      <c r="AW15" s="101">
        <v>0</v>
      </c>
      <c r="AX15" s="101">
        <v>0</v>
      </c>
      <c r="AY15" s="101">
        <v>0</v>
      </c>
      <c r="AZ15" s="101">
        <v>0</v>
      </c>
      <c r="BA15" s="101">
        <v>0</v>
      </c>
      <c r="BB15" s="101">
        <v>0</v>
      </c>
      <c r="BC15" s="101">
        <v>0</v>
      </c>
      <c r="BD15" s="101">
        <v>0</v>
      </c>
      <c r="BE15" s="101">
        <v>0</v>
      </c>
      <c r="BF15" s="101"/>
      <c r="BG15" s="101"/>
      <c r="BH15" s="101"/>
      <c r="BI15" s="101"/>
      <c r="BJ15" s="101"/>
      <c r="BK15" s="101"/>
      <c r="BL15" s="101"/>
      <c r="BM15" s="101"/>
      <c r="BN15" s="101"/>
      <c r="BO15" s="101"/>
      <c r="BP15" s="101"/>
      <c r="BQ15" s="101"/>
    </row>
    <row r="16" spans="1:69">
      <c r="A16" s="99" t="s">
        <v>486</v>
      </c>
      <c r="B16" s="99"/>
      <c r="C16" s="99" t="s">
        <v>72</v>
      </c>
      <c r="D16" s="99" t="s">
        <v>368</v>
      </c>
      <c r="E16" s="99" t="s">
        <v>386</v>
      </c>
      <c r="F16" s="99" t="s">
        <v>387</v>
      </c>
      <c r="G16" s="100" t="s">
        <v>419</v>
      </c>
      <c r="H16" s="99"/>
      <c r="I16" s="101"/>
      <c r="J16" s="101"/>
      <c r="K16" s="101">
        <v>1800</v>
      </c>
      <c r="L16" s="101">
        <v>0</v>
      </c>
      <c r="M16" s="101">
        <v>900</v>
      </c>
      <c r="N16" s="101">
        <v>0</v>
      </c>
      <c r="O16" s="101">
        <v>0</v>
      </c>
      <c r="P16" s="101">
        <v>0</v>
      </c>
      <c r="Q16" s="101">
        <v>0</v>
      </c>
      <c r="R16" s="101">
        <v>0</v>
      </c>
      <c r="S16" s="101">
        <v>900</v>
      </c>
      <c r="T16" s="101">
        <v>0</v>
      </c>
      <c r="U16" s="101">
        <v>0</v>
      </c>
      <c r="V16" s="101">
        <v>0</v>
      </c>
      <c r="W16" s="101">
        <v>0</v>
      </c>
      <c r="X16" s="101">
        <v>447</v>
      </c>
      <c r="Y16" s="101">
        <v>0</v>
      </c>
      <c r="Z16" s="101">
        <v>0</v>
      </c>
      <c r="AA16" s="101">
        <v>0</v>
      </c>
      <c r="AB16" s="101">
        <v>0</v>
      </c>
      <c r="AC16" s="101">
        <v>0</v>
      </c>
      <c r="AD16" s="101">
        <v>0</v>
      </c>
      <c r="AE16" s="101">
        <v>432</v>
      </c>
      <c r="AF16" s="101">
        <v>825</v>
      </c>
      <c r="AG16" s="101">
        <v>0</v>
      </c>
      <c r="AH16" s="101">
        <v>0</v>
      </c>
      <c r="AI16" s="101">
        <v>0</v>
      </c>
      <c r="AJ16" s="101">
        <v>0</v>
      </c>
      <c r="AK16" s="101">
        <v>0</v>
      </c>
      <c r="AL16" s="101">
        <v>825</v>
      </c>
      <c r="AM16" s="101">
        <v>0</v>
      </c>
      <c r="AN16" s="101">
        <v>0</v>
      </c>
      <c r="AO16" s="101">
        <v>0</v>
      </c>
      <c r="AP16" s="101">
        <v>825</v>
      </c>
      <c r="AQ16" s="101">
        <v>0</v>
      </c>
      <c r="AR16" s="101">
        <v>0</v>
      </c>
      <c r="AS16" s="101">
        <v>0</v>
      </c>
      <c r="AT16" s="101">
        <v>0</v>
      </c>
      <c r="AU16" s="101">
        <v>0</v>
      </c>
      <c r="AV16" s="101">
        <v>0</v>
      </c>
      <c r="AW16" s="101">
        <v>0</v>
      </c>
      <c r="AX16" s="101">
        <v>0</v>
      </c>
      <c r="AY16" s="101">
        <v>0</v>
      </c>
      <c r="AZ16" s="101">
        <v>0</v>
      </c>
      <c r="BA16" s="101">
        <v>0</v>
      </c>
      <c r="BB16" s="101">
        <v>0</v>
      </c>
      <c r="BC16" s="101">
        <v>0</v>
      </c>
      <c r="BD16" s="101">
        <v>0</v>
      </c>
      <c r="BE16" s="101">
        <v>0</v>
      </c>
      <c r="BF16" s="101"/>
      <c r="BG16" s="101"/>
      <c r="BH16" s="101"/>
      <c r="BI16" s="101"/>
      <c r="BJ16" s="101"/>
      <c r="BK16" s="101"/>
      <c r="BL16" s="101"/>
      <c r="BM16" s="101"/>
      <c r="BN16" s="101"/>
      <c r="BO16" s="101"/>
      <c r="BP16" s="101"/>
      <c r="BQ16" s="101"/>
    </row>
    <row r="17" spans="1:69">
      <c r="A17" s="99" t="s">
        <v>487</v>
      </c>
      <c r="B17" s="99"/>
      <c r="C17" s="99" t="s">
        <v>72</v>
      </c>
      <c r="D17" s="99" t="s">
        <v>368</v>
      </c>
      <c r="E17" s="99" t="s">
        <v>386</v>
      </c>
      <c r="F17" s="99" t="s">
        <v>387</v>
      </c>
      <c r="G17" s="100" t="s">
        <v>419</v>
      </c>
      <c r="H17" s="99"/>
      <c r="I17" s="101"/>
      <c r="J17" s="101"/>
      <c r="K17" s="101">
        <v>0</v>
      </c>
      <c r="L17" s="101">
        <v>0</v>
      </c>
      <c r="M17" s="101">
        <v>0</v>
      </c>
      <c r="N17" s="101">
        <v>0</v>
      </c>
      <c r="O17" s="101">
        <v>100</v>
      </c>
      <c r="P17" s="101">
        <v>0</v>
      </c>
      <c r="Q17" s="101">
        <v>0</v>
      </c>
      <c r="R17" s="101">
        <v>0</v>
      </c>
      <c r="S17" s="101">
        <v>0</v>
      </c>
      <c r="T17" s="101">
        <v>0</v>
      </c>
      <c r="U17" s="101">
        <v>0</v>
      </c>
      <c r="V17" s="101">
        <v>0</v>
      </c>
      <c r="W17" s="101">
        <v>0</v>
      </c>
      <c r="X17" s="101">
        <v>0</v>
      </c>
      <c r="Y17" s="101">
        <v>100</v>
      </c>
      <c r="Z17" s="101">
        <v>0</v>
      </c>
      <c r="AA17" s="101">
        <v>0</v>
      </c>
      <c r="AB17" s="101">
        <v>0</v>
      </c>
      <c r="AC17" s="101">
        <v>100</v>
      </c>
      <c r="AD17" s="101">
        <v>0</v>
      </c>
      <c r="AE17" s="101">
        <v>0</v>
      </c>
      <c r="AF17" s="101">
        <v>0</v>
      </c>
      <c r="AG17" s="101">
        <v>0</v>
      </c>
      <c r="AH17" s="101">
        <v>0</v>
      </c>
      <c r="AI17" s="101">
        <v>0</v>
      </c>
      <c r="AJ17" s="101">
        <v>100</v>
      </c>
      <c r="AK17" s="101">
        <v>0</v>
      </c>
      <c r="AL17" s="101">
        <v>0</v>
      </c>
      <c r="AM17" s="101">
        <v>0</v>
      </c>
      <c r="AN17" s="101">
        <v>0</v>
      </c>
      <c r="AO17" s="101">
        <v>0</v>
      </c>
      <c r="AP17" s="101">
        <v>0</v>
      </c>
      <c r="AQ17" s="101">
        <v>0</v>
      </c>
      <c r="AR17" s="101">
        <v>0</v>
      </c>
      <c r="AS17" s="101">
        <v>0</v>
      </c>
      <c r="AT17" s="101">
        <v>0</v>
      </c>
      <c r="AU17" s="101">
        <v>0</v>
      </c>
      <c r="AV17" s="101">
        <v>0</v>
      </c>
      <c r="AW17" s="101">
        <v>0</v>
      </c>
      <c r="AX17" s="101">
        <v>0</v>
      </c>
      <c r="AY17" s="101">
        <v>0</v>
      </c>
      <c r="AZ17" s="101">
        <v>0</v>
      </c>
      <c r="BA17" s="101">
        <v>0</v>
      </c>
      <c r="BB17" s="101">
        <v>0</v>
      </c>
      <c r="BC17" s="101">
        <v>0</v>
      </c>
      <c r="BD17" s="101">
        <v>0</v>
      </c>
      <c r="BE17" s="101">
        <v>0</v>
      </c>
      <c r="BF17" s="101"/>
      <c r="BG17" s="101"/>
      <c r="BH17" s="101"/>
      <c r="BI17" s="101"/>
      <c r="BJ17" s="101"/>
      <c r="BK17" s="101"/>
      <c r="BL17" s="101"/>
      <c r="BM17" s="101"/>
      <c r="BN17" s="101"/>
      <c r="BO17" s="101"/>
      <c r="BP17" s="101"/>
      <c r="BQ17" s="101"/>
    </row>
    <row r="18" spans="1:69">
      <c r="A18" s="99" t="s">
        <v>488</v>
      </c>
      <c r="B18" s="99"/>
      <c r="C18" s="99" t="s">
        <v>72</v>
      </c>
      <c r="D18" s="99" t="s">
        <v>368</v>
      </c>
      <c r="E18" s="99" t="s">
        <v>386</v>
      </c>
      <c r="F18" s="99" t="s">
        <v>387</v>
      </c>
      <c r="G18" s="100" t="s">
        <v>419</v>
      </c>
      <c r="H18" s="99"/>
      <c r="I18" s="101"/>
      <c r="J18" s="101"/>
      <c r="K18" s="101">
        <v>0</v>
      </c>
      <c r="L18" s="101">
        <v>0</v>
      </c>
      <c r="M18" s="101">
        <v>0</v>
      </c>
      <c r="N18" s="101">
        <v>0</v>
      </c>
      <c r="O18" s="101">
        <v>0</v>
      </c>
      <c r="P18" s="101">
        <v>0</v>
      </c>
      <c r="Q18" s="101">
        <v>0</v>
      </c>
      <c r="R18" s="101">
        <v>0</v>
      </c>
      <c r="S18" s="101">
        <v>0</v>
      </c>
      <c r="T18" s="101">
        <v>0</v>
      </c>
      <c r="U18" s="101">
        <v>0</v>
      </c>
      <c r="V18" s="101">
        <v>0</v>
      </c>
      <c r="W18" s="101">
        <v>0</v>
      </c>
      <c r="X18" s="101">
        <v>0</v>
      </c>
      <c r="Y18" s="101">
        <v>0</v>
      </c>
      <c r="Z18" s="101">
        <v>0</v>
      </c>
      <c r="AA18" s="101">
        <v>0</v>
      </c>
      <c r="AB18" s="101">
        <v>0</v>
      </c>
      <c r="AC18" s="101">
        <v>0</v>
      </c>
      <c r="AD18" s="101">
        <v>0</v>
      </c>
      <c r="AE18" s="101">
        <v>0</v>
      </c>
      <c r="AF18" s="101">
        <v>0</v>
      </c>
      <c r="AG18" s="101">
        <v>0</v>
      </c>
      <c r="AH18" s="101">
        <v>0</v>
      </c>
      <c r="AI18" s="101">
        <v>0</v>
      </c>
      <c r="AJ18" s="101">
        <v>0</v>
      </c>
      <c r="AK18" s="101">
        <v>0</v>
      </c>
      <c r="AL18" s="101">
        <v>0</v>
      </c>
      <c r="AM18" s="101">
        <v>0</v>
      </c>
      <c r="AN18" s="101">
        <v>0</v>
      </c>
      <c r="AO18" s="101">
        <v>0</v>
      </c>
      <c r="AP18" s="101">
        <v>0</v>
      </c>
      <c r="AQ18" s="101">
        <v>0</v>
      </c>
      <c r="AR18" s="101">
        <v>0</v>
      </c>
      <c r="AS18" s="101">
        <v>0</v>
      </c>
      <c r="AT18" s="101">
        <v>0</v>
      </c>
      <c r="AU18" s="101">
        <v>0</v>
      </c>
      <c r="AV18" s="101">
        <v>0</v>
      </c>
      <c r="AW18" s="101">
        <v>0</v>
      </c>
      <c r="AX18" s="101">
        <v>0</v>
      </c>
      <c r="AY18" s="101">
        <v>0</v>
      </c>
      <c r="AZ18" s="101">
        <v>0</v>
      </c>
      <c r="BA18" s="101">
        <v>0</v>
      </c>
      <c r="BB18" s="101">
        <v>0</v>
      </c>
      <c r="BC18" s="101">
        <v>0</v>
      </c>
      <c r="BD18" s="101">
        <v>0</v>
      </c>
      <c r="BE18" s="101">
        <v>0</v>
      </c>
      <c r="BF18" s="101"/>
      <c r="BG18" s="101"/>
      <c r="BH18" s="101"/>
      <c r="BI18" s="101"/>
      <c r="BJ18" s="101"/>
      <c r="BK18" s="101"/>
      <c r="BL18" s="101"/>
      <c r="BM18" s="101"/>
      <c r="BN18" s="101"/>
      <c r="BO18" s="101"/>
      <c r="BP18" s="101"/>
      <c r="BQ18" s="101"/>
    </row>
    <row r="19" spans="1:69">
      <c r="A19" s="99" t="s">
        <v>489</v>
      </c>
      <c r="B19" s="99"/>
      <c r="C19" s="99" t="s">
        <v>72</v>
      </c>
      <c r="D19" s="99" t="s">
        <v>368</v>
      </c>
      <c r="E19" s="99" t="s">
        <v>386</v>
      </c>
      <c r="F19" s="99" t="s">
        <v>387</v>
      </c>
      <c r="G19" s="100" t="s">
        <v>419</v>
      </c>
      <c r="H19" s="99"/>
      <c r="I19" s="101"/>
      <c r="J19" s="101"/>
      <c r="K19" s="101">
        <v>600</v>
      </c>
      <c r="L19" s="101">
        <v>0</v>
      </c>
      <c r="M19" s="101">
        <v>0</v>
      </c>
      <c r="N19" s="101">
        <v>900</v>
      </c>
      <c r="O19" s="101">
        <v>0</v>
      </c>
      <c r="P19" s="101">
        <v>0</v>
      </c>
      <c r="Q19" s="101">
        <v>0</v>
      </c>
      <c r="R19" s="101">
        <v>0</v>
      </c>
      <c r="S19" s="101">
        <v>900</v>
      </c>
      <c r="T19" s="101">
        <v>30</v>
      </c>
      <c r="U19" s="101">
        <v>900</v>
      </c>
      <c r="V19" s="101">
        <v>0</v>
      </c>
      <c r="W19" s="101">
        <v>0</v>
      </c>
      <c r="X19" s="101">
        <v>0</v>
      </c>
      <c r="Y19" s="101">
        <v>0</v>
      </c>
      <c r="Z19" s="101">
        <v>450</v>
      </c>
      <c r="AA19" s="101">
        <v>30</v>
      </c>
      <c r="AB19" s="101">
        <v>300</v>
      </c>
      <c r="AC19" s="101">
        <v>0</v>
      </c>
      <c r="AD19" s="101">
        <v>0</v>
      </c>
      <c r="AE19" s="101">
        <v>0</v>
      </c>
      <c r="AF19" s="101">
        <v>0</v>
      </c>
      <c r="AG19" s="101">
        <v>600</v>
      </c>
      <c r="AH19" s="101">
        <v>300</v>
      </c>
      <c r="AI19" s="101">
        <v>0</v>
      </c>
      <c r="AJ19" s="101">
        <v>600</v>
      </c>
      <c r="AK19" s="101">
        <v>0</v>
      </c>
      <c r="AL19" s="101">
        <v>0</v>
      </c>
      <c r="AM19" s="101">
        <v>0</v>
      </c>
      <c r="AN19" s="101">
        <v>0</v>
      </c>
      <c r="AO19" s="101">
        <v>900</v>
      </c>
      <c r="AP19" s="101">
        <v>0</v>
      </c>
      <c r="AQ19" s="101">
        <v>900</v>
      </c>
      <c r="AR19" s="101">
        <v>0</v>
      </c>
      <c r="AS19" s="101">
        <v>0</v>
      </c>
      <c r="AT19" s="101">
        <v>0</v>
      </c>
      <c r="AU19" s="101">
        <v>0</v>
      </c>
      <c r="AV19" s="101">
        <v>0</v>
      </c>
      <c r="AW19" s="101">
        <v>0</v>
      </c>
      <c r="AX19" s="101">
        <v>0</v>
      </c>
      <c r="AY19" s="101">
        <v>0</v>
      </c>
      <c r="AZ19" s="101">
        <v>0</v>
      </c>
      <c r="BA19" s="101">
        <v>0</v>
      </c>
      <c r="BB19" s="101">
        <v>0</v>
      </c>
      <c r="BC19" s="101">
        <v>0</v>
      </c>
      <c r="BD19" s="101">
        <v>0</v>
      </c>
      <c r="BE19" s="101">
        <v>0</v>
      </c>
      <c r="BF19" s="101"/>
      <c r="BG19" s="101"/>
      <c r="BH19" s="101"/>
      <c r="BI19" s="101"/>
      <c r="BJ19" s="101"/>
      <c r="BK19" s="101"/>
      <c r="BL19" s="101"/>
      <c r="BM19" s="101"/>
      <c r="BN19" s="101"/>
      <c r="BO19" s="101"/>
      <c r="BP19" s="101"/>
      <c r="BQ19" s="101"/>
    </row>
    <row r="20" spans="1:69">
      <c r="A20" s="99" t="s">
        <v>490</v>
      </c>
      <c r="B20" s="99"/>
      <c r="C20" s="99" t="s">
        <v>72</v>
      </c>
      <c r="D20" s="99" t="s">
        <v>368</v>
      </c>
      <c r="E20" s="99" t="s">
        <v>386</v>
      </c>
      <c r="F20" s="99" t="s">
        <v>387</v>
      </c>
      <c r="G20" s="100" t="s">
        <v>419</v>
      </c>
      <c r="H20" s="99"/>
      <c r="I20" s="101"/>
      <c r="J20" s="101"/>
      <c r="K20" s="101">
        <v>350</v>
      </c>
      <c r="L20" s="101">
        <v>0</v>
      </c>
      <c r="M20" s="101">
        <v>0</v>
      </c>
      <c r="N20" s="101">
        <v>850</v>
      </c>
      <c r="O20" s="101">
        <v>0</v>
      </c>
      <c r="P20" s="101">
        <v>0</v>
      </c>
      <c r="Q20" s="101">
        <v>0</v>
      </c>
      <c r="R20" s="101">
        <v>0</v>
      </c>
      <c r="S20" s="101">
        <v>350</v>
      </c>
      <c r="T20" s="101">
        <v>500</v>
      </c>
      <c r="U20" s="101">
        <v>0</v>
      </c>
      <c r="V20" s="101">
        <v>0</v>
      </c>
      <c r="W20" s="101">
        <v>0</v>
      </c>
      <c r="X20" s="101">
        <v>0</v>
      </c>
      <c r="Y20" s="101">
        <v>500</v>
      </c>
      <c r="Z20" s="101">
        <v>350</v>
      </c>
      <c r="AA20" s="101">
        <v>500</v>
      </c>
      <c r="AB20" s="101">
        <v>250</v>
      </c>
      <c r="AC20" s="101">
        <v>0</v>
      </c>
      <c r="AD20" s="101">
        <v>0</v>
      </c>
      <c r="AE20" s="101">
        <v>0</v>
      </c>
      <c r="AF20" s="101">
        <v>750</v>
      </c>
      <c r="AG20" s="101">
        <v>350</v>
      </c>
      <c r="AH20" s="101">
        <v>1000</v>
      </c>
      <c r="AI20" s="101">
        <v>0</v>
      </c>
      <c r="AJ20" s="101">
        <v>350</v>
      </c>
      <c r="AK20" s="101">
        <v>0</v>
      </c>
      <c r="AL20" s="101">
        <v>0</v>
      </c>
      <c r="AM20" s="101">
        <v>0</v>
      </c>
      <c r="AN20" s="101">
        <v>500</v>
      </c>
      <c r="AO20" s="101">
        <v>500</v>
      </c>
      <c r="AP20" s="101">
        <v>0</v>
      </c>
      <c r="AQ20" s="101">
        <v>250</v>
      </c>
      <c r="AR20" s="101">
        <v>0</v>
      </c>
      <c r="AS20" s="101">
        <v>0</v>
      </c>
      <c r="AT20" s="101">
        <v>0</v>
      </c>
      <c r="AU20" s="101">
        <v>0</v>
      </c>
      <c r="AV20" s="101">
        <v>0</v>
      </c>
      <c r="AW20" s="101">
        <v>0</v>
      </c>
      <c r="AX20" s="101">
        <v>0</v>
      </c>
      <c r="AY20" s="101">
        <v>0</v>
      </c>
      <c r="AZ20" s="101">
        <v>0</v>
      </c>
      <c r="BA20" s="101">
        <v>0</v>
      </c>
      <c r="BB20" s="101">
        <v>0</v>
      </c>
      <c r="BC20" s="101">
        <v>0</v>
      </c>
      <c r="BD20" s="101">
        <v>0</v>
      </c>
      <c r="BE20" s="101">
        <v>0</v>
      </c>
      <c r="BF20" s="101"/>
      <c r="BG20" s="101"/>
      <c r="BH20" s="101"/>
      <c r="BI20" s="101"/>
      <c r="BJ20" s="101"/>
      <c r="BK20" s="101"/>
      <c r="BL20" s="101"/>
      <c r="BM20" s="101"/>
      <c r="BN20" s="101"/>
      <c r="BO20" s="101"/>
      <c r="BP20" s="101"/>
      <c r="BQ20" s="101"/>
    </row>
    <row r="21" spans="1:69">
      <c r="A21" s="99" t="s">
        <v>491</v>
      </c>
      <c r="B21" s="99"/>
      <c r="C21" s="99" t="s">
        <v>72</v>
      </c>
      <c r="D21" s="99" t="s">
        <v>368</v>
      </c>
      <c r="E21" s="99" t="s">
        <v>386</v>
      </c>
      <c r="F21" s="99" t="s">
        <v>387</v>
      </c>
      <c r="G21" s="100" t="s">
        <v>419</v>
      </c>
      <c r="H21" s="99"/>
      <c r="I21" s="101"/>
      <c r="J21" s="101"/>
      <c r="K21" s="101">
        <v>2200</v>
      </c>
      <c r="L21" s="101">
        <v>1400</v>
      </c>
      <c r="M21" s="101">
        <v>2700</v>
      </c>
      <c r="N21" s="101">
        <v>2000</v>
      </c>
      <c r="O21" s="101">
        <v>3600</v>
      </c>
      <c r="P21" s="101">
        <v>0</v>
      </c>
      <c r="Q21" s="101">
        <v>1000</v>
      </c>
      <c r="R21" s="101">
        <v>2000</v>
      </c>
      <c r="S21" s="101">
        <v>2500</v>
      </c>
      <c r="T21" s="101">
        <v>2500</v>
      </c>
      <c r="U21" s="101">
        <v>2000</v>
      </c>
      <c r="V21" s="101">
        <v>0</v>
      </c>
      <c r="W21" s="101">
        <v>0</v>
      </c>
      <c r="X21" s="101">
        <v>1000</v>
      </c>
      <c r="Y21" s="101">
        <v>350</v>
      </c>
      <c r="Z21" s="101">
        <v>2500</v>
      </c>
      <c r="AA21" s="101">
        <v>3200</v>
      </c>
      <c r="AB21" s="101">
        <v>3500</v>
      </c>
      <c r="AC21" s="101">
        <v>2000</v>
      </c>
      <c r="AD21" s="101">
        <v>0</v>
      </c>
      <c r="AE21" s="101">
        <v>1300</v>
      </c>
      <c r="AF21" s="101">
        <v>0</v>
      </c>
      <c r="AG21" s="101">
        <v>1000</v>
      </c>
      <c r="AH21" s="101">
        <v>2700</v>
      </c>
      <c r="AI21" s="101">
        <v>3500</v>
      </c>
      <c r="AJ21" s="101">
        <v>1000</v>
      </c>
      <c r="AK21" s="101">
        <v>0</v>
      </c>
      <c r="AL21" s="101">
        <v>1200</v>
      </c>
      <c r="AM21" s="101">
        <v>0</v>
      </c>
      <c r="AN21" s="101">
        <v>1500</v>
      </c>
      <c r="AO21" s="101">
        <v>3700</v>
      </c>
      <c r="AP21" s="101">
        <v>3900</v>
      </c>
      <c r="AQ21" s="101">
        <v>400</v>
      </c>
      <c r="AR21" s="101">
        <v>0</v>
      </c>
      <c r="AS21" s="101">
        <v>0</v>
      </c>
      <c r="AT21" s="101">
        <v>0</v>
      </c>
      <c r="AU21" s="101">
        <v>0</v>
      </c>
      <c r="AV21" s="101">
        <v>0</v>
      </c>
      <c r="AW21" s="101">
        <v>0</v>
      </c>
      <c r="AX21" s="101">
        <v>0</v>
      </c>
      <c r="AY21" s="101">
        <v>0</v>
      </c>
      <c r="AZ21" s="101">
        <v>0</v>
      </c>
      <c r="BA21" s="101">
        <v>0</v>
      </c>
      <c r="BB21" s="101">
        <v>0</v>
      </c>
      <c r="BC21" s="101">
        <v>0</v>
      </c>
      <c r="BD21" s="101">
        <v>0</v>
      </c>
      <c r="BE21" s="101">
        <v>0</v>
      </c>
      <c r="BF21" s="101"/>
      <c r="BG21" s="101"/>
      <c r="BH21" s="101"/>
      <c r="BI21" s="101"/>
      <c r="BJ21" s="101"/>
      <c r="BK21" s="101"/>
      <c r="BL21" s="101"/>
      <c r="BM21" s="101"/>
      <c r="BN21" s="101"/>
      <c r="BO21" s="101"/>
      <c r="BP21" s="101"/>
      <c r="BQ21" s="101"/>
    </row>
    <row r="22" spans="1:69">
      <c r="A22" s="99" t="s">
        <v>492</v>
      </c>
      <c r="B22" s="99"/>
      <c r="C22" s="99" t="s">
        <v>72</v>
      </c>
      <c r="D22" s="99" t="s">
        <v>368</v>
      </c>
      <c r="E22" s="99" t="s">
        <v>386</v>
      </c>
      <c r="F22" s="99" t="s">
        <v>387</v>
      </c>
      <c r="G22" s="100" t="s">
        <v>419</v>
      </c>
      <c r="H22" s="99"/>
      <c r="I22" s="101"/>
      <c r="J22" s="101"/>
      <c r="K22" s="101">
        <v>0</v>
      </c>
      <c r="L22" s="101">
        <v>150</v>
      </c>
      <c r="M22" s="101">
        <v>300</v>
      </c>
      <c r="N22" s="101">
        <v>0</v>
      </c>
      <c r="O22" s="101">
        <v>0</v>
      </c>
      <c r="P22" s="101">
        <v>0</v>
      </c>
      <c r="Q22" s="101">
        <v>0</v>
      </c>
      <c r="R22" s="101">
        <v>230</v>
      </c>
      <c r="S22" s="101">
        <v>0</v>
      </c>
      <c r="T22" s="101">
        <v>0</v>
      </c>
      <c r="U22" s="101">
        <v>0</v>
      </c>
      <c r="V22" s="101">
        <v>300</v>
      </c>
      <c r="W22" s="101">
        <v>0</v>
      </c>
      <c r="X22" s="101">
        <v>0</v>
      </c>
      <c r="Y22" s="101">
        <v>650</v>
      </c>
      <c r="Z22" s="101">
        <v>650</v>
      </c>
      <c r="AA22" s="101">
        <v>0</v>
      </c>
      <c r="AB22" s="101">
        <v>0</v>
      </c>
      <c r="AC22" s="101">
        <v>60</v>
      </c>
      <c r="AD22" s="101">
        <v>0</v>
      </c>
      <c r="AE22" s="101">
        <v>0</v>
      </c>
      <c r="AF22" s="101">
        <v>830</v>
      </c>
      <c r="AG22" s="101">
        <v>200</v>
      </c>
      <c r="AH22" s="101">
        <v>0</v>
      </c>
      <c r="AI22" s="101">
        <v>0</v>
      </c>
      <c r="AJ22" s="101">
        <v>0</v>
      </c>
      <c r="AK22" s="101">
        <v>0</v>
      </c>
      <c r="AL22" s="101">
        <v>0</v>
      </c>
      <c r="AM22" s="101">
        <v>460</v>
      </c>
      <c r="AN22" s="101">
        <v>460</v>
      </c>
      <c r="AO22" s="101">
        <v>0</v>
      </c>
      <c r="AP22" s="101">
        <v>0</v>
      </c>
      <c r="AQ22" s="101">
        <v>400</v>
      </c>
      <c r="AR22" s="101">
        <v>0</v>
      </c>
      <c r="AS22" s="101">
        <v>0</v>
      </c>
      <c r="AT22" s="101">
        <v>0</v>
      </c>
      <c r="AU22" s="101">
        <v>0</v>
      </c>
      <c r="AV22" s="101">
        <v>0</v>
      </c>
      <c r="AW22" s="101">
        <v>0</v>
      </c>
      <c r="AX22" s="101">
        <v>0</v>
      </c>
      <c r="AY22" s="101">
        <v>0</v>
      </c>
      <c r="AZ22" s="101">
        <v>0</v>
      </c>
      <c r="BA22" s="101">
        <v>0</v>
      </c>
      <c r="BB22" s="101">
        <v>0</v>
      </c>
      <c r="BC22" s="101">
        <v>0</v>
      </c>
      <c r="BD22" s="101">
        <v>0</v>
      </c>
      <c r="BE22" s="101">
        <v>0</v>
      </c>
      <c r="BF22" s="101"/>
      <c r="BG22" s="101"/>
      <c r="BH22" s="101"/>
      <c r="BI22" s="101"/>
      <c r="BJ22" s="101"/>
      <c r="BK22" s="101"/>
      <c r="BL22" s="101"/>
      <c r="BM22" s="101"/>
      <c r="BN22" s="101"/>
      <c r="BO22" s="101"/>
      <c r="BP22" s="101"/>
      <c r="BQ22" s="101"/>
    </row>
    <row r="23" spans="1:69">
      <c r="A23" s="99" t="s">
        <v>493</v>
      </c>
      <c r="B23" s="99"/>
      <c r="C23" s="99" t="s">
        <v>72</v>
      </c>
      <c r="D23" s="99" t="s">
        <v>368</v>
      </c>
      <c r="E23" s="99" t="s">
        <v>386</v>
      </c>
      <c r="F23" s="99" t="s">
        <v>387</v>
      </c>
      <c r="G23" s="100" t="s">
        <v>419</v>
      </c>
      <c r="H23" s="99"/>
      <c r="I23" s="101"/>
      <c r="J23" s="101"/>
      <c r="K23" s="101">
        <v>500</v>
      </c>
      <c r="L23" s="101">
        <v>200</v>
      </c>
      <c r="M23" s="101">
        <v>0</v>
      </c>
      <c r="N23" s="101">
        <v>560</v>
      </c>
      <c r="O23" s="101">
        <v>300</v>
      </c>
      <c r="P23" s="101">
        <v>0</v>
      </c>
      <c r="Q23" s="101">
        <v>250</v>
      </c>
      <c r="R23" s="101">
        <v>300</v>
      </c>
      <c r="S23" s="101">
        <v>0</v>
      </c>
      <c r="T23" s="101">
        <v>500</v>
      </c>
      <c r="U23" s="101">
        <v>0</v>
      </c>
      <c r="V23" s="101">
        <v>0</v>
      </c>
      <c r="W23" s="101">
        <v>0</v>
      </c>
      <c r="X23" s="101">
        <v>0</v>
      </c>
      <c r="Y23" s="101">
        <v>0</v>
      </c>
      <c r="Z23" s="101">
        <v>0</v>
      </c>
      <c r="AA23" s="101">
        <v>450</v>
      </c>
      <c r="AB23" s="101">
        <v>0</v>
      </c>
      <c r="AC23" s="101">
        <v>0</v>
      </c>
      <c r="AD23" s="101">
        <v>0</v>
      </c>
      <c r="AE23" s="101">
        <v>0</v>
      </c>
      <c r="AF23" s="101">
        <v>250</v>
      </c>
      <c r="AG23" s="101">
        <v>0</v>
      </c>
      <c r="AH23" s="101">
        <v>500</v>
      </c>
      <c r="AI23" s="101">
        <v>0</v>
      </c>
      <c r="AJ23" s="101">
        <v>250</v>
      </c>
      <c r="AK23" s="101">
        <v>0</v>
      </c>
      <c r="AL23" s="101">
        <v>0</v>
      </c>
      <c r="AM23" s="101">
        <v>250</v>
      </c>
      <c r="AN23" s="101">
        <v>0</v>
      </c>
      <c r="AO23" s="101">
        <v>0</v>
      </c>
      <c r="AP23" s="101">
        <v>0</v>
      </c>
      <c r="AQ23" s="101">
        <v>0</v>
      </c>
      <c r="AR23" s="101">
        <v>0</v>
      </c>
      <c r="AS23" s="101">
        <v>0</v>
      </c>
      <c r="AT23" s="101">
        <v>0</v>
      </c>
      <c r="AU23" s="101">
        <v>0</v>
      </c>
      <c r="AV23" s="101">
        <v>0</v>
      </c>
      <c r="AW23" s="101">
        <v>0</v>
      </c>
      <c r="AX23" s="101">
        <v>0</v>
      </c>
      <c r="AY23" s="101">
        <v>0</v>
      </c>
      <c r="AZ23" s="101">
        <v>0</v>
      </c>
      <c r="BA23" s="101">
        <v>0</v>
      </c>
      <c r="BB23" s="101">
        <v>0</v>
      </c>
      <c r="BC23" s="101">
        <v>0</v>
      </c>
      <c r="BD23" s="101">
        <v>0</v>
      </c>
      <c r="BE23" s="101">
        <v>0</v>
      </c>
      <c r="BF23" s="101"/>
      <c r="BG23" s="101"/>
      <c r="BH23" s="101"/>
      <c r="BI23" s="101"/>
      <c r="BJ23" s="101"/>
      <c r="BK23" s="101"/>
      <c r="BL23" s="101"/>
      <c r="BM23" s="101"/>
      <c r="BN23" s="101"/>
      <c r="BO23" s="101"/>
      <c r="BP23" s="101"/>
      <c r="BQ23" s="101"/>
    </row>
    <row r="24" spans="1:69">
      <c r="A24" s="99" t="s">
        <v>432</v>
      </c>
      <c r="B24" s="99"/>
      <c r="C24" s="99" t="s">
        <v>77</v>
      </c>
      <c r="D24" s="99" t="s">
        <v>368</v>
      </c>
      <c r="E24" s="99" t="s">
        <v>386</v>
      </c>
      <c r="F24" s="99" t="s">
        <v>387</v>
      </c>
      <c r="G24" s="100" t="s">
        <v>419</v>
      </c>
      <c r="H24" s="99"/>
      <c r="I24" s="101"/>
      <c r="J24" s="101"/>
      <c r="K24" s="101">
        <v>0</v>
      </c>
      <c r="L24" s="101">
        <v>0</v>
      </c>
      <c r="M24" s="101">
        <v>0</v>
      </c>
      <c r="N24" s="101">
        <v>0</v>
      </c>
      <c r="O24" s="101">
        <v>0</v>
      </c>
      <c r="P24" s="101">
        <v>0</v>
      </c>
      <c r="Q24" s="101">
        <v>0</v>
      </c>
      <c r="R24" s="101">
        <v>0</v>
      </c>
      <c r="S24" s="101">
        <v>0</v>
      </c>
      <c r="T24" s="101">
        <v>0</v>
      </c>
      <c r="U24" s="101">
        <v>0</v>
      </c>
      <c r="V24" s="101">
        <v>0</v>
      </c>
      <c r="W24" s="101">
        <v>0</v>
      </c>
      <c r="X24" s="101">
        <v>0</v>
      </c>
      <c r="Y24" s="101">
        <v>0</v>
      </c>
      <c r="Z24" s="101">
        <v>0</v>
      </c>
      <c r="AA24" s="101">
        <v>0</v>
      </c>
      <c r="AB24" s="101">
        <v>0</v>
      </c>
      <c r="AC24" s="101">
        <v>0</v>
      </c>
      <c r="AD24" s="101">
        <v>0</v>
      </c>
      <c r="AE24" s="101">
        <v>0</v>
      </c>
      <c r="AF24" s="101">
        <v>0</v>
      </c>
      <c r="AG24" s="101">
        <v>0</v>
      </c>
      <c r="AH24" s="101">
        <v>0</v>
      </c>
      <c r="AI24" s="101">
        <v>0</v>
      </c>
      <c r="AJ24" s="101">
        <v>0</v>
      </c>
      <c r="AK24" s="101">
        <v>0</v>
      </c>
      <c r="AL24" s="101">
        <v>0</v>
      </c>
      <c r="AM24" s="101">
        <v>0</v>
      </c>
      <c r="AN24" s="101">
        <v>0</v>
      </c>
      <c r="AO24" s="101">
        <v>0</v>
      </c>
      <c r="AP24" s="101">
        <v>0</v>
      </c>
      <c r="AQ24" s="101">
        <v>0</v>
      </c>
      <c r="AR24" s="101">
        <v>0</v>
      </c>
      <c r="AS24" s="101">
        <v>0</v>
      </c>
      <c r="AT24" s="101">
        <v>0</v>
      </c>
      <c r="AU24" s="101">
        <v>0</v>
      </c>
      <c r="AV24" s="101">
        <v>0</v>
      </c>
      <c r="AW24" s="101">
        <v>0</v>
      </c>
      <c r="AX24" s="101">
        <v>0</v>
      </c>
      <c r="AY24" s="101">
        <v>0</v>
      </c>
      <c r="AZ24" s="101">
        <v>0</v>
      </c>
      <c r="BA24" s="101">
        <v>0</v>
      </c>
      <c r="BB24" s="101">
        <v>0</v>
      </c>
      <c r="BC24" s="101">
        <v>0</v>
      </c>
      <c r="BD24" s="101">
        <v>0</v>
      </c>
      <c r="BE24" s="101">
        <v>0</v>
      </c>
      <c r="BF24" s="101"/>
      <c r="BG24" s="101"/>
      <c r="BH24" s="101"/>
      <c r="BI24" s="101"/>
      <c r="BJ24" s="101"/>
      <c r="BK24" s="101"/>
      <c r="BL24" s="101"/>
      <c r="BM24" s="101"/>
      <c r="BN24" s="101"/>
      <c r="BO24" s="101"/>
      <c r="BP24" s="101"/>
      <c r="BQ24" s="101"/>
    </row>
    <row r="25" spans="1:69">
      <c r="A25" s="99" t="s">
        <v>494</v>
      </c>
      <c r="B25" s="99"/>
      <c r="C25" s="99" t="s">
        <v>77</v>
      </c>
      <c r="D25" s="99" t="s">
        <v>368</v>
      </c>
      <c r="E25" s="99" t="s">
        <v>386</v>
      </c>
      <c r="F25" s="99" t="s">
        <v>387</v>
      </c>
      <c r="G25" s="100" t="s">
        <v>419</v>
      </c>
      <c r="H25" s="99"/>
      <c r="I25" s="101"/>
      <c r="J25" s="101"/>
      <c r="K25" s="101">
        <v>0</v>
      </c>
      <c r="L25" s="101">
        <v>0</v>
      </c>
      <c r="M25" s="101">
        <v>0</v>
      </c>
      <c r="N25" s="101">
        <v>0</v>
      </c>
      <c r="O25" s="101">
        <v>0</v>
      </c>
      <c r="P25" s="101">
        <v>0</v>
      </c>
      <c r="Q25" s="101">
        <v>0</v>
      </c>
      <c r="R25" s="101">
        <v>0</v>
      </c>
      <c r="S25" s="101">
        <v>0</v>
      </c>
      <c r="T25" s="101">
        <v>0</v>
      </c>
      <c r="U25" s="101">
        <v>0</v>
      </c>
      <c r="V25" s="101">
        <v>576</v>
      </c>
      <c r="W25" s="101">
        <v>0</v>
      </c>
      <c r="X25" s="101">
        <v>0</v>
      </c>
      <c r="Y25" s="101">
        <v>0</v>
      </c>
      <c r="Z25" s="101">
        <v>0</v>
      </c>
      <c r="AA25" s="101">
        <v>0</v>
      </c>
      <c r="AB25" s="101">
        <v>0</v>
      </c>
      <c r="AC25" s="101">
        <v>0</v>
      </c>
      <c r="AD25" s="101">
        <v>0</v>
      </c>
      <c r="AE25" s="101">
        <v>0</v>
      </c>
      <c r="AF25" s="101">
        <v>0</v>
      </c>
      <c r="AG25" s="101">
        <v>0</v>
      </c>
      <c r="AH25" s="101">
        <v>0</v>
      </c>
      <c r="AI25" s="101">
        <v>0</v>
      </c>
      <c r="AJ25" s="101">
        <v>0</v>
      </c>
      <c r="AK25" s="101">
        <v>0</v>
      </c>
      <c r="AL25" s="101">
        <v>0</v>
      </c>
      <c r="AM25" s="101">
        <v>0</v>
      </c>
      <c r="AN25" s="101">
        <v>0</v>
      </c>
      <c r="AO25" s="101">
        <v>0</v>
      </c>
      <c r="AP25" s="101">
        <v>0</v>
      </c>
      <c r="AQ25" s="101">
        <v>0</v>
      </c>
      <c r="AR25" s="101">
        <v>0</v>
      </c>
      <c r="AS25" s="101">
        <v>0</v>
      </c>
      <c r="AT25" s="101">
        <v>0</v>
      </c>
      <c r="AU25" s="101">
        <v>0</v>
      </c>
      <c r="AV25" s="101">
        <v>0</v>
      </c>
      <c r="AW25" s="101">
        <v>0</v>
      </c>
      <c r="AX25" s="101">
        <v>0</v>
      </c>
      <c r="AY25" s="101">
        <v>0</v>
      </c>
      <c r="AZ25" s="101">
        <v>0</v>
      </c>
      <c r="BA25" s="101">
        <v>0</v>
      </c>
      <c r="BB25" s="101">
        <v>0</v>
      </c>
      <c r="BC25" s="101">
        <v>0</v>
      </c>
      <c r="BD25" s="101">
        <v>0</v>
      </c>
      <c r="BE25" s="101">
        <v>0</v>
      </c>
      <c r="BF25" s="101"/>
      <c r="BG25" s="101"/>
      <c r="BH25" s="101"/>
      <c r="BI25" s="101"/>
      <c r="BJ25" s="101"/>
      <c r="BK25" s="101"/>
      <c r="BL25" s="101"/>
      <c r="BM25" s="101"/>
      <c r="BN25" s="101"/>
      <c r="BO25" s="101"/>
      <c r="BP25" s="101"/>
      <c r="BQ25" s="101"/>
    </row>
    <row r="26" spans="1:69">
      <c r="A26" s="99" t="s">
        <v>495</v>
      </c>
      <c r="B26" s="99"/>
      <c r="C26" s="99" t="s">
        <v>77</v>
      </c>
      <c r="D26" s="99" t="s">
        <v>368</v>
      </c>
      <c r="E26" s="99" t="s">
        <v>386</v>
      </c>
      <c r="F26" s="99" t="s">
        <v>387</v>
      </c>
      <c r="G26" s="100" t="s">
        <v>419</v>
      </c>
      <c r="H26" s="99"/>
      <c r="I26" s="101"/>
      <c r="J26" s="101"/>
      <c r="K26" s="101">
        <v>0</v>
      </c>
      <c r="L26" s="101">
        <v>0</v>
      </c>
      <c r="M26" s="101">
        <v>0</v>
      </c>
      <c r="N26" s="101">
        <v>0</v>
      </c>
      <c r="O26" s="101">
        <v>0</v>
      </c>
      <c r="P26" s="101">
        <v>0</v>
      </c>
      <c r="Q26" s="101">
        <v>0</v>
      </c>
      <c r="R26" s="101">
        <v>0</v>
      </c>
      <c r="S26" s="101">
        <v>0</v>
      </c>
      <c r="T26" s="101">
        <v>0</v>
      </c>
      <c r="U26" s="101">
        <v>1280</v>
      </c>
      <c r="V26" s="101">
        <v>2065</v>
      </c>
      <c r="W26" s="101">
        <v>0</v>
      </c>
      <c r="X26" s="101">
        <v>2530</v>
      </c>
      <c r="Y26" s="101">
        <v>3000</v>
      </c>
      <c r="Z26" s="101">
        <v>2125</v>
      </c>
      <c r="AA26" s="101">
        <v>0</v>
      </c>
      <c r="AB26" s="101">
        <v>0</v>
      </c>
      <c r="AC26" s="101">
        <v>0</v>
      </c>
      <c r="AD26" s="101">
        <v>0</v>
      </c>
      <c r="AE26" s="101">
        <v>0</v>
      </c>
      <c r="AF26" s="101">
        <v>0</v>
      </c>
      <c r="AG26" s="101">
        <v>0</v>
      </c>
      <c r="AH26" s="101">
        <v>0</v>
      </c>
      <c r="AI26" s="101">
        <v>0</v>
      </c>
      <c r="AJ26" s="101">
        <v>0</v>
      </c>
      <c r="AK26" s="101">
        <v>0</v>
      </c>
      <c r="AL26" s="101">
        <v>0</v>
      </c>
      <c r="AM26" s="101">
        <v>0</v>
      </c>
      <c r="AN26" s="101">
        <v>0</v>
      </c>
      <c r="AO26" s="101">
        <v>0</v>
      </c>
      <c r="AP26" s="101">
        <v>0</v>
      </c>
      <c r="AQ26" s="101">
        <v>0</v>
      </c>
      <c r="AR26" s="101">
        <v>0</v>
      </c>
      <c r="AS26" s="101">
        <v>0</v>
      </c>
      <c r="AT26" s="101">
        <v>0</v>
      </c>
      <c r="AU26" s="101">
        <v>0</v>
      </c>
      <c r="AV26" s="101">
        <v>0</v>
      </c>
      <c r="AW26" s="101">
        <v>0</v>
      </c>
      <c r="AX26" s="101">
        <v>0</v>
      </c>
      <c r="AY26" s="101">
        <v>0</v>
      </c>
      <c r="AZ26" s="101">
        <v>0</v>
      </c>
      <c r="BA26" s="101">
        <v>0</v>
      </c>
      <c r="BB26" s="101">
        <v>0</v>
      </c>
      <c r="BC26" s="101">
        <v>0</v>
      </c>
      <c r="BD26" s="101">
        <v>0</v>
      </c>
      <c r="BE26" s="101">
        <v>0</v>
      </c>
      <c r="BF26" s="101"/>
      <c r="BG26" s="101"/>
      <c r="BH26" s="101"/>
      <c r="BI26" s="101"/>
      <c r="BJ26" s="101"/>
      <c r="BK26" s="101"/>
      <c r="BL26" s="101"/>
      <c r="BM26" s="101"/>
      <c r="BN26" s="101"/>
      <c r="BO26" s="101"/>
      <c r="BP26" s="101"/>
      <c r="BQ26" s="101"/>
    </row>
    <row r="27" spans="1:69">
      <c r="A27" s="99" t="s">
        <v>29</v>
      </c>
      <c r="B27" s="99"/>
      <c r="C27" s="99" t="s">
        <v>77</v>
      </c>
      <c r="D27" s="99" t="s">
        <v>368</v>
      </c>
      <c r="E27" s="99" t="s">
        <v>386</v>
      </c>
      <c r="F27" s="99" t="s">
        <v>387</v>
      </c>
      <c r="G27" s="100" t="s">
        <v>419</v>
      </c>
      <c r="H27" s="99"/>
      <c r="I27" s="101"/>
      <c r="J27" s="101"/>
      <c r="K27" s="101">
        <v>0</v>
      </c>
      <c r="L27" s="101">
        <v>0</v>
      </c>
      <c r="M27" s="101">
        <v>0</v>
      </c>
      <c r="N27" s="101">
        <v>0</v>
      </c>
      <c r="O27" s="101">
        <v>0</v>
      </c>
      <c r="P27" s="101">
        <v>0</v>
      </c>
      <c r="Q27" s="101">
        <v>0</v>
      </c>
      <c r="R27" s="101">
        <v>0</v>
      </c>
      <c r="S27" s="101">
        <v>0</v>
      </c>
      <c r="T27" s="101">
        <v>0</v>
      </c>
      <c r="U27" s="101">
        <v>0</v>
      </c>
      <c r="V27" s="101">
        <v>0</v>
      </c>
      <c r="W27" s="101">
        <v>0</v>
      </c>
      <c r="X27" s="101">
        <v>0</v>
      </c>
      <c r="Y27" s="101">
        <v>0</v>
      </c>
      <c r="Z27" s="101">
        <v>0</v>
      </c>
      <c r="AA27" s="101">
        <v>0</v>
      </c>
      <c r="AB27" s="101">
        <v>0</v>
      </c>
      <c r="AC27" s="101">
        <v>0</v>
      </c>
      <c r="AD27" s="101">
        <v>0</v>
      </c>
      <c r="AE27" s="101">
        <v>0</v>
      </c>
      <c r="AF27" s="101">
        <v>0</v>
      </c>
      <c r="AG27" s="101">
        <v>0</v>
      </c>
      <c r="AH27" s="101">
        <v>0</v>
      </c>
      <c r="AI27" s="101">
        <v>0</v>
      </c>
      <c r="AJ27" s="101">
        <v>0</v>
      </c>
      <c r="AK27" s="101">
        <v>0</v>
      </c>
      <c r="AL27" s="101">
        <v>0</v>
      </c>
      <c r="AM27" s="101">
        <v>0</v>
      </c>
      <c r="AN27" s="101">
        <v>0</v>
      </c>
      <c r="AO27" s="101">
        <v>0</v>
      </c>
      <c r="AP27" s="101">
        <v>0</v>
      </c>
      <c r="AQ27" s="101">
        <v>0</v>
      </c>
      <c r="AR27" s="101">
        <v>0</v>
      </c>
      <c r="AS27" s="101">
        <v>0</v>
      </c>
      <c r="AT27" s="101">
        <v>0</v>
      </c>
      <c r="AU27" s="101">
        <v>0</v>
      </c>
      <c r="AV27" s="101">
        <v>0</v>
      </c>
      <c r="AW27" s="101">
        <v>0</v>
      </c>
      <c r="AX27" s="101">
        <v>0</v>
      </c>
      <c r="AY27" s="101">
        <v>0</v>
      </c>
      <c r="AZ27" s="101">
        <v>0</v>
      </c>
      <c r="BA27" s="101">
        <v>0</v>
      </c>
      <c r="BB27" s="101">
        <v>0</v>
      </c>
      <c r="BC27" s="101">
        <v>0</v>
      </c>
      <c r="BD27" s="101">
        <v>0</v>
      </c>
      <c r="BE27" s="101">
        <v>0</v>
      </c>
      <c r="BF27" s="101"/>
      <c r="BG27" s="101"/>
      <c r="BH27" s="101"/>
      <c r="BI27" s="101"/>
      <c r="BJ27" s="101"/>
      <c r="BK27" s="101"/>
      <c r="BL27" s="101"/>
      <c r="BM27" s="101"/>
      <c r="BN27" s="101"/>
      <c r="BO27" s="101"/>
      <c r="BP27" s="101"/>
      <c r="BQ27" s="101"/>
    </row>
    <row r="28" spans="1:69">
      <c r="A28" s="99" t="s">
        <v>30</v>
      </c>
      <c r="B28" s="99"/>
      <c r="C28" s="99" t="s">
        <v>77</v>
      </c>
      <c r="D28" s="99" t="s">
        <v>368</v>
      </c>
      <c r="E28" s="99" t="s">
        <v>386</v>
      </c>
      <c r="F28" s="99" t="s">
        <v>387</v>
      </c>
      <c r="G28" s="100" t="s">
        <v>419</v>
      </c>
      <c r="H28" s="99"/>
      <c r="I28" s="101"/>
      <c r="J28" s="101"/>
      <c r="K28" s="101">
        <v>0</v>
      </c>
      <c r="L28" s="101">
        <v>0</v>
      </c>
      <c r="M28" s="101">
        <v>0</v>
      </c>
      <c r="N28" s="101">
        <v>0</v>
      </c>
      <c r="O28" s="101">
        <v>0</v>
      </c>
      <c r="P28" s="101">
        <v>0</v>
      </c>
      <c r="Q28" s="101">
        <v>0</v>
      </c>
      <c r="R28" s="101">
        <v>0</v>
      </c>
      <c r="S28" s="101">
        <v>0</v>
      </c>
      <c r="T28" s="101">
        <v>0</v>
      </c>
      <c r="U28" s="101">
        <v>0</v>
      </c>
      <c r="V28" s="101">
        <v>0</v>
      </c>
      <c r="W28" s="101">
        <v>0</v>
      </c>
      <c r="X28" s="101">
        <v>0</v>
      </c>
      <c r="Y28" s="101">
        <v>0</v>
      </c>
      <c r="Z28" s="101">
        <v>0</v>
      </c>
      <c r="AA28" s="101">
        <v>0</v>
      </c>
      <c r="AB28" s="101">
        <v>0</v>
      </c>
      <c r="AC28" s="101">
        <v>0</v>
      </c>
      <c r="AD28" s="101">
        <v>0</v>
      </c>
      <c r="AE28" s="101">
        <v>0</v>
      </c>
      <c r="AF28" s="101">
        <v>0</v>
      </c>
      <c r="AG28" s="101">
        <v>0</v>
      </c>
      <c r="AH28" s="101">
        <v>0</v>
      </c>
      <c r="AI28" s="101">
        <v>0</v>
      </c>
      <c r="AJ28" s="101">
        <v>0</v>
      </c>
      <c r="AK28" s="101">
        <v>0</v>
      </c>
      <c r="AL28" s="101">
        <v>0</v>
      </c>
      <c r="AM28" s="101">
        <v>0</v>
      </c>
      <c r="AN28" s="101">
        <v>0</v>
      </c>
      <c r="AO28" s="101">
        <v>0</v>
      </c>
      <c r="AP28" s="101">
        <v>0</v>
      </c>
      <c r="AQ28" s="101">
        <v>0</v>
      </c>
      <c r="AR28" s="101">
        <v>0</v>
      </c>
      <c r="AS28" s="101">
        <v>0</v>
      </c>
      <c r="AT28" s="101">
        <v>0</v>
      </c>
      <c r="AU28" s="101">
        <v>0</v>
      </c>
      <c r="AV28" s="101">
        <v>0</v>
      </c>
      <c r="AW28" s="101">
        <v>0</v>
      </c>
      <c r="AX28" s="101">
        <v>0</v>
      </c>
      <c r="AY28" s="101">
        <v>0</v>
      </c>
      <c r="AZ28" s="101">
        <v>0</v>
      </c>
      <c r="BA28" s="101">
        <v>0</v>
      </c>
      <c r="BB28" s="101">
        <v>0</v>
      </c>
      <c r="BC28" s="101">
        <v>0</v>
      </c>
      <c r="BD28" s="101">
        <v>0</v>
      </c>
      <c r="BE28" s="101">
        <v>0</v>
      </c>
      <c r="BF28" s="101"/>
      <c r="BG28" s="101"/>
      <c r="BH28" s="101"/>
      <c r="BI28" s="101"/>
      <c r="BJ28" s="101"/>
      <c r="BK28" s="101"/>
      <c r="BL28" s="101"/>
      <c r="BM28" s="101"/>
      <c r="BN28" s="101"/>
      <c r="BO28" s="101"/>
      <c r="BP28" s="101"/>
      <c r="BQ28" s="101"/>
    </row>
    <row r="29" spans="1:69">
      <c r="A29" s="99" t="s">
        <v>429</v>
      </c>
      <c r="B29" s="99"/>
      <c r="C29" s="99" t="s">
        <v>77</v>
      </c>
      <c r="D29" s="99" t="s">
        <v>368</v>
      </c>
      <c r="E29" s="99" t="s">
        <v>386</v>
      </c>
      <c r="F29" s="99" t="s">
        <v>387</v>
      </c>
      <c r="G29" s="100" t="s">
        <v>419</v>
      </c>
      <c r="H29" s="99"/>
      <c r="I29" s="101"/>
      <c r="J29" s="101"/>
      <c r="K29" s="101">
        <v>0</v>
      </c>
      <c r="L29" s="101">
        <v>1320</v>
      </c>
      <c r="M29" s="101">
        <v>1440</v>
      </c>
      <c r="N29" s="101">
        <v>1380</v>
      </c>
      <c r="O29" s="101">
        <v>516</v>
      </c>
      <c r="P29" s="101">
        <v>0</v>
      </c>
      <c r="Q29" s="101">
        <v>0</v>
      </c>
      <c r="R29" s="101">
        <v>0</v>
      </c>
      <c r="S29" s="101">
        <v>0</v>
      </c>
      <c r="T29" s="101">
        <v>0</v>
      </c>
      <c r="U29" s="101">
        <v>0</v>
      </c>
      <c r="V29" s="101">
        <v>0</v>
      </c>
      <c r="W29" s="101">
        <v>0</v>
      </c>
      <c r="X29" s="101">
        <v>0</v>
      </c>
      <c r="Y29" s="101">
        <v>0</v>
      </c>
      <c r="Z29" s="101">
        <v>0</v>
      </c>
      <c r="AA29" s="101">
        <v>0</v>
      </c>
      <c r="AB29" s="101">
        <v>0</v>
      </c>
      <c r="AC29" s="101">
        <v>0</v>
      </c>
      <c r="AD29" s="101">
        <v>0</v>
      </c>
      <c r="AE29" s="101">
        <v>0</v>
      </c>
      <c r="AF29" s="101">
        <v>0</v>
      </c>
      <c r="AG29" s="101">
        <v>0</v>
      </c>
      <c r="AH29" s="101">
        <v>0</v>
      </c>
      <c r="AI29" s="101">
        <v>0</v>
      </c>
      <c r="AJ29" s="101">
        <v>0</v>
      </c>
      <c r="AK29" s="101">
        <v>0</v>
      </c>
      <c r="AL29" s="101">
        <v>0</v>
      </c>
      <c r="AM29" s="101">
        <v>0</v>
      </c>
      <c r="AN29" s="101">
        <v>0</v>
      </c>
      <c r="AO29" s="101">
        <v>0</v>
      </c>
      <c r="AP29" s="101">
        <v>0</v>
      </c>
      <c r="AQ29" s="101">
        <v>0</v>
      </c>
      <c r="AR29" s="101">
        <v>0</v>
      </c>
      <c r="AS29" s="101">
        <v>0</v>
      </c>
      <c r="AT29" s="101">
        <v>0</v>
      </c>
      <c r="AU29" s="101">
        <v>0</v>
      </c>
      <c r="AV29" s="101">
        <v>0</v>
      </c>
      <c r="AW29" s="101">
        <v>0</v>
      </c>
      <c r="AX29" s="101">
        <v>0</v>
      </c>
      <c r="AY29" s="101">
        <v>0</v>
      </c>
      <c r="AZ29" s="101">
        <v>0</v>
      </c>
      <c r="BA29" s="101">
        <v>0</v>
      </c>
      <c r="BB29" s="101">
        <v>0</v>
      </c>
      <c r="BC29" s="101">
        <v>0</v>
      </c>
      <c r="BD29" s="101">
        <v>0</v>
      </c>
      <c r="BE29" s="101">
        <v>0</v>
      </c>
      <c r="BF29" s="101"/>
      <c r="BG29" s="101"/>
      <c r="BH29" s="101"/>
      <c r="BI29" s="101"/>
      <c r="BJ29" s="101"/>
      <c r="BK29" s="101"/>
      <c r="BL29" s="101"/>
      <c r="BM29" s="101"/>
      <c r="BN29" s="101"/>
      <c r="BO29" s="101"/>
      <c r="BP29" s="101"/>
      <c r="BQ29" s="101"/>
    </row>
    <row r="30" spans="1:69">
      <c r="A30" s="99" t="s">
        <v>430</v>
      </c>
      <c r="B30" s="99"/>
      <c r="C30" s="99" t="s">
        <v>77</v>
      </c>
      <c r="D30" s="99" t="s">
        <v>368</v>
      </c>
      <c r="E30" s="99" t="s">
        <v>386</v>
      </c>
      <c r="F30" s="99" t="s">
        <v>387</v>
      </c>
      <c r="G30" s="100" t="s">
        <v>419</v>
      </c>
      <c r="H30" s="99"/>
      <c r="I30" s="101"/>
      <c r="J30" s="101"/>
      <c r="K30" s="101">
        <v>0</v>
      </c>
      <c r="L30" s="101">
        <v>0</v>
      </c>
      <c r="M30" s="101">
        <v>0</v>
      </c>
      <c r="N30" s="101">
        <v>0</v>
      </c>
      <c r="O30" s="101">
        <v>0</v>
      </c>
      <c r="P30" s="101">
        <v>0</v>
      </c>
      <c r="Q30" s="101">
        <v>0</v>
      </c>
      <c r="R30" s="101">
        <v>0</v>
      </c>
      <c r="S30" s="101">
        <v>0</v>
      </c>
      <c r="T30" s="101">
        <v>0</v>
      </c>
      <c r="U30" s="101">
        <v>0</v>
      </c>
      <c r="V30" s="101">
        <v>0</v>
      </c>
      <c r="W30" s="101">
        <v>0</v>
      </c>
      <c r="X30" s="101">
        <v>0</v>
      </c>
      <c r="Y30" s="101">
        <v>0</v>
      </c>
      <c r="Z30" s="101">
        <v>0</v>
      </c>
      <c r="AA30" s="101">
        <v>0</v>
      </c>
      <c r="AB30" s="101">
        <v>0</v>
      </c>
      <c r="AC30" s="101">
        <v>0</v>
      </c>
      <c r="AD30" s="101">
        <v>0</v>
      </c>
      <c r="AE30" s="101">
        <v>0</v>
      </c>
      <c r="AF30" s="101">
        <v>0</v>
      </c>
      <c r="AG30" s="101">
        <v>0</v>
      </c>
      <c r="AH30" s="101">
        <v>0</v>
      </c>
      <c r="AI30" s="101">
        <v>0</v>
      </c>
      <c r="AJ30" s="101">
        <v>0</v>
      </c>
      <c r="AK30" s="101">
        <v>0</v>
      </c>
      <c r="AL30" s="101">
        <v>0</v>
      </c>
      <c r="AM30" s="101">
        <v>0</v>
      </c>
      <c r="AN30" s="101">
        <v>0</v>
      </c>
      <c r="AO30" s="101">
        <v>0</v>
      </c>
      <c r="AP30" s="101">
        <v>0</v>
      </c>
      <c r="AQ30" s="101">
        <v>0</v>
      </c>
      <c r="AR30" s="101">
        <v>0</v>
      </c>
      <c r="AS30" s="101">
        <v>0</v>
      </c>
      <c r="AT30" s="101">
        <v>0</v>
      </c>
      <c r="AU30" s="101">
        <v>0</v>
      </c>
      <c r="AV30" s="101">
        <v>0</v>
      </c>
      <c r="AW30" s="101">
        <v>0</v>
      </c>
      <c r="AX30" s="101">
        <v>0</v>
      </c>
      <c r="AY30" s="101">
        <v>0</v>
      </c>
      <c r="AZ30" s="101">
        <v>0</v>
      </c>
      <c r="BA30" s="101">
        <v>0</v>
      </c>
      <c r="BB30" s="101">
        <v>0</v>
      </c>
      <c r="BC30" s="101">
        <v>0</v>
      </c>
      <c r="BD30" s="101">
        <v>0</v>
      </c>
      <c r="BE30" s="101">
        <v>0</v>
      </c>
      <c r="BF30" s="101"/>
      <c r="BG30" s="101"/>
      <c r="BH30" s="101"/>
      <c r="BI30" s="101"/>
      <c r="BJ30" s="101"/>
      <c r="BK30" s="101"/>
      <c r="BL30" s="101"/>
      <c r="BM30" s="101"/>
      <c r="BN30" s="101"/>
      <c r="BO30" s="101"/>
      <c r="BP30" s="101"/>
      <c r="BQ30" s="101"/>
    </row>
    <row r="31" spans="1:69">
      <c r="A31" s="99" t="s">
        <v>431</v>
      </c>
      <c r="B31" s="99"/>
      <c r="C31" s="99" t="s">
        <v>77</v>
      </c>
      <c r="D31" s="99" t="s">
        <v>368</v>
      </c>
      <c r="E31" s="99" t="s">
        <v>386</v>
      </c>
      <c r="F31" s="99" t="s">
        <v>387</v>
      </c>
      <c r="G31" s="100" t="s">
        <v>419</v>
      </c>
      <c r="H31" s="99"/>
      <c r="I31" s="101"/>
      <c r="J31" s="101"/>
      <c r="K31" s="101">
        <v>0</v>
      </c>
      <c r="L31" s="101">
        <v>0</v>
      </c>
      <c r="M31" s="101">
        <v>0</v>
      </c>
      <c r="N31" s="101">
        <v>0</v>
      </c>
      <c r="O31" s="101">
        <v>0</v>
      </c>
      <c r="P31" s="101">
        <v>0</v>
      </c>
      <c r="Q31" s="101">
        <v>0</v>
      </c>
      <c r="R31" s="101">
        <v>0</v>
      </c>
      <c r="S31" s="101">
        <v>0</v>
      </c>
      <c r="T31" s="101">
        <v>0</v>
      </c>
      <c r="U31" s="101">
        <v>0</v>
      </c>
      <c r="V31" s="101">
        <v>0</v>
      </c>
      <c r="W31" s="101">
        <v>0</v>
      </c>
      <c r="X31" s="101">
        <v>0</v>
      </c>
      <c r="Y31" s="101">
        <v>0</v>
      </c>
      <c r="Z31" s="101">
        <v>0</v>
      </c>
      <c r="AA31" s="101">
        <v>0</v>
      </c>
      <c r="AB31" s="101">
        <v>0</v>
      </c>
      <c r="AC31" s="101">
        <v>0</v>
      </c>
      <c r="AD31" s="101">
        <v>0</v>
      </c>
      <c r="AE31" s="101">
        <v>0</v>
      </c>
      <c r="AF31" s="101">
        <v>0</v>
      </c>
      <c r="AG31" s="101">
        <v>0</v>
      </c>
      <c r="AH31" s="101">
        <v>0</v>
      </c>
      <c r="AI31" s="101">
        <v>0</v>
      </c>
      <c r="AJ31" s="101">
        <v>0</v>
      </c>
      <c r="AK31" s="101">
        <v>0</v>
      </c>
      <c r="AL31" s="101">
        <v>0</v>
      </c>
      <c r="AM31" s="101">
        <v>0</v>
      </c>
      <c r="AN31" s="101">
        <v>0</v>
      </c>
      <c r="AO31" s="101">
        <v>0</v>
      </c>
      <c r="AP31" s="101">
        <v>0</v>
      </c>
      <c r="AQ31" s="101">
        <v>0</v>
      </c>
      <c r="AR31" s="101">
        <v>0</v>
      </c>
      <c r="AS31" s="101">
        <v>0</v>
      </c>
      <c r="AT31" s="101">
        <v>0</v>
      </c>
      <c r="AU31" s="101">
        <v>0</v>
      </c>
      <c r="AV31" s="101">
        <v>0</v>
      </c>
      <c r="AW31" s="101">
        <v>0</v>
      </c>
      <c r="AX31" s="101">
        <v>0</v>
      </c>
      <c r="AY31" s="101">
        <v>0</v>
      </c>
      <c r="AZ31" s="101">
        <v>0</v>
      </c>
      <c r="BA31" s="101">
        <v>0</v>
      </c>
      <c r="BB31" s="101">
        <v>0</v>
      </c>
      <c r="BC31" s="101">
        <v>0</v>
      </c>
      <c r="BD31" s="101">
        <v>0</v>
      </c>
      <c r="BE31" s="101">
        <v>0</v>
      </c>
      <c r="BF31" s="101"/>
      <c r="BG31" s="101"/>
      <c r="BH31" s="101"/>
      <c r="BI31" s="101"/>
      <c r="BJ31" s="101"/>
      <c r="BK31" s="101"/>
      <c r="BL31" s="101"/>
      <c r="BM31" s="101"/>
      <c r="BN31" s="101"/>
      <c r="BO31" s="101"/>
      <c r="BP31" s="101"/>
      <c r="BQ31" s="101"/>
    </row>
    <row r="32" spans="1:69">
      <c r="A32" s="99" t="s">
        <v>433</v>
      </c>
      <c r="B32" s="99"/>
      <c r="C32" s="99" t="s">
        <v>77</v>
      </c>
      <c r="D32" s="99" t="s">
        <v>368</v>
      </c>
      <c r="E32" s="99" t="s">
        <v>386</v>
      </c>
      <c r="F32" s="99" t="s">
        <v>387</v>
      </c>
      <c r="G32" s="100" t="s">
        <v>419</v>
      </c>
      <c r="H32" s="99"/>
      <c r="I32" s="101"/>
      <c r="J32" s="101"/>
      <c r="K32" s="101">
        <v>0</v>
      </c>
      <c r="L32" s="101">
        <v>0</v>
      </c>
      <c r="M32" s="101">
        <v>0</v>
      </c>
      <c r="N32" s="101">
        <v>0</v>
      </c>
      <c r="O32" s="101">
        <v>0</v>
      </c>
      <c r="P32" s="101">
        <v>0</v>
      </c>
      <c r="Q32" s="101">
        <v>0</v>
      </c>
      <c r="R32" s="101">
        <v>0</v>
      </c>
      <c r="S32" s="101">
        <v>0</v>
      </c>
      <c r="T32" s="101">
        <v>0</v>
      </c>
      <c r="U32" s="101">
        <v>0</v>
      </c>
      <c r="V32" s="101">
        <v>0</v>
      </c>
      <c r="W32" s="101">
        <v>0</v>
      </c>
      <c r="X32" s="101">
        <v>0</v>
      </c>
      <c r="Y32" s="101">
        <v>0</v>
      </c>
      <c r="Z32" s="101">
        <v>0</v>
      </c>
      <c r="AA32" s="101">
        <v>0</v>
      </c>
      <c r="AB32" s="101">
        <v>0</v>
      </c>
      <c r="AC32" s="101">
        <v>0</v>
      </c>
      <c r="AD32" s="101">
        <v>0</v>
      </c>
      <c r="AE32" s="101">
        <v>0</v>
      </c>
      <c r="AF32" s="101">
        <v>0</v>
      </c>
      <c r="AG32" s="101">
        <v>0</v>
      </c>
      <c r="AH32" s="101">
        <v>0</v>
      </c>
      <c r="AI32" s="101">
        <v>0</v>
      </c>
      <c r="AJ32" s="101">
        <v>0</v>
      </c>
      <c r="AK32" s="101">
        <v>0</v>
      </c>
      <c r="AL32" s="101">
        <v>0</v>
      </c>
      <c r="AM32" s="101">
        <v>0</v>
      </c>
      <c r="AN32" s="101">
        <v>0</v>
      </c>
      <c r="AO32" s="101">
        <v>0</v>
      </c>
      <c r="AP32" s="101">
        <v>0</v>
      </c>
      <c r="AQ32" s="101">
        <v>0</v>
      </c>
      <c r="AR32" s="101">
        <v>0</v>
      </c>
      <c r="AS32" s="101">
        <v>0</v>
      </c>
      <c r="AT32" s="101">
        <v>0</v>
      </c>
      <c r="AU32" s="101">
        <v>0</v>
      </c>
      <c r="AV32" s="101">
        <v>0</v>
      </c>
      <c r="AW32" s="101">
        <v>0</v>
      </c>
      <c r="AX32" s="101">
        <v>0</v>
      </c>
      <c r="AY32" s="101">
        <v>0</v>
      </c>
      <c r="AZ32" s="101">
        <v>0</v>
      </c>
      <c r="BA32" s="101">
        <v>0</v>
      </c>
      <c r="BB32" s="101">
        <v>0</v>
      </c>
      <c r="BC32" s="101">
        <v>0</v>
      </c>
      <c r="BD32" s="101">
        <v>0</v>
      </c>
      <c r="BE32" s="101">
        <v>0</v>
      </c>
      <c r="BF32" s="101"/>
      <c r="BG32" s="101"/>
      <c r="BH32" s="101"/>
      <c r="BI32" s="101"/>
      <c r="BJ32" s="101"/>
      <c r="BK32" s="101"/>
      <c r="BL32" s="101"/>
      <c r="BM32" s="101"/>
      <c r="BN32" s="101"/>
      <c r="BO32" s="101"/>
      <c r="BP32" s="101"/>
      <c r="BQ32" s="101"/>
    </row>
    <row r="33" spans="1:69">
      <c r="A33" s="99" t="s">
        <v>434</v>
      </c>
      <c r="B33" s="99"/>
      <c r="C33" s="99" t="s">
        <v>77</v>
      </c>
      <c r="D33" s="99" t="s">
        <v>368</v>
      </c>
      <c r="E33" s="99" t="s">
        <v>386</v>
      </c>
      <c r="F33" s="99" t="s">
        <v>387</v>
      </c>
      <c r="G33" s="100" t="s">
        <v>419</v>
      </c>
      <c r="H33" s="99"/>
      <c r="I33" s="101"/>
      <c r="J33" s="101"/>
      <c r="K33" s="101">
        <v>0</v>
      </c>
      <c r="L33" s="101">
        <v>0</v>
      </c>
      <c r="M33" s="101">
        <v>0</v>
      </c>
      <c r="N33" s="101">
        <v>0</v>
      </c>
      <c r="O33" s="101">
        <v>0</v>
      </c>
      <c r="P33" s="101">
        <v>0</v>
      </c>
      <c r="Q33" s="101">
        <v>0</v>
      </c>
      <c r="R33" s="101">
        <v>0</v>
      </c>
      <c r="S33" s="101">
        <v>0</v>
      </c>
      <c r="T33" s="101">
        <v>0</v>
      </c>
      <c r="U33" s="101">
        <v>0</v>
      </c>
      <c r="V33" s="101">
        <v>0</v>
      </c>
      <c r="W33" s="101">
        <v>0</v>
      </c>
      <c r="X33" s="101">
        <v>0</v>
      </c>
      <c r="Y33" s="101">
        <v>0</v>
      </c>
      <c r="Z33" s="101">
        <v>0</v>
      </c>
      <c r="AA33" s="101">
        <v>0</v>
      </c>
      <c r="AB33" s="101">
        <v>0</v>
      </c>
      <c r="AC33" s="101">
        <v>0</v>
      </c>
      <c r="AD33" s="101">
        <v>0</v>
      </c>
      <c r="AE33" s="101">
        <v>0</v>
      </c>
      <c r="AF33" s="101">
        <v>0</v>
      </c>
      <c r="AG33" s="101">
        <v>0</v>
      </c>
      <c r="AH33" s="101">
        <v>0</v>
      </c>
      <c r="AI33" s="101">
        <v>0</v>
      </c>
      <c r="AJ33" s="101">
        <v>0</v>
      </c>
      <c r="AK33" s="101">
        <v>0</v>
      </c>
      <c r="AL33" s="101">
        <v>0</v>
      </c>
      <c r="AM33" s="101">
        <v>0</v>
      </c>
      <c r="AN33" s="101">
        <v>0</v>
      </c>
      <c r="AO33" s="101">
        <v>0</v>
      </c>
      <c r="AP33" s="101">
        <v>0</v>
      </c>
      <c r="AQ33" s="101">
        <v>0</v>
      </c>
      <c r="AR33" s="101">
        <v>0</v>
      </c>
      <c r="AS33" s="101">
        <v>0</v>
      </c>
      <c r="AT33" s="101">
        <v>0</v>
      </c>
      <c r="AU33" s="101">
        <v>0</v>
      </c>
      <c r="AV33" s="101">
        <v>0</v>
      </c>
      <c r="AW33" s="101">
        <v>0</v>
      </c>
      <c r="AX33" s="101">
        <v>0</v>
      </c>
      <c r="AY33" s="101">
        <v>0</v>
      </c>
      <c r="AZ33" s="101">
        <v>0</v>
      </c>
      <c r="BA33" s="101">
        <v>0</v>
      </c>
      <c r="BB33" s="101">
        <v>0</v>
      </c>
      <c r="BC33" s="101">
        <v>0</v>
      </c>
      <c r="BD33" s="101">
        <v>0</v>
      </c>
      <c r="BE33" s="101">
        <v>0</v>
      </c>
      <c r="BF33" s="101"/>
      <c r="BG33" s="101"/>
      <c r="BH33" s="101"/>
      <c r="BI33" s="101"/>
      <c r="BJ33" s="101"/>
      <c r="BK33" s="101"/>
      <c r="BL33" s="101"/>
      <c r="BM33" s="101"/>
      <c r="BN33" s="101"/>
      <c r="BO33" s="101"/>
      <c r="BP33" s="101"/>
      <c r="BQ33" s="101"/>
    </row>
    <row r="34" spans="1:69">
      <c r="A34" s="99" t="s">
        <v>435</v>
      </c>
      <c r="B34" s="99"/>
      <c r="C34" s="99" t="s">
        <v>77</v>
      </c>
      <c r="D34" s="99" t="s">
        <v>368</v>
      </c>
      <c r="E34" s="99" t="s">
        <v>386</v>
      </c>
      <c r="F34" s="99" t="s">
        <v>387</v>
      </c>
      <c r="G34" s="100" t="s">
        <v>419</v>
      </c>
      <c r="H34" s="99"/>
      <c r="I34" s="101"/>
      <c r="J34" s="101"/>
      <c r="K34" s="101">
        <v>0</v>
      </c>
      <c r="L34" s="101">
        <v>0</v>
      </c>
      <c r="M34" s="101">
        <v>0</v>
      </c>
      <c r="N34" s="101">
        <v>0</v>
      </c>
      <c r="O34" s="101">
        <v>0</v>
      </c>
      <c r="P34" s="101">
        <v>0</v>
      </c>
      <c r="Q34" s="101">
        <v>0</v>
      </c>
      <c r="R34" s="101">
        <v>0</v>
      </c>
      <c r="S34" s="101">
        <v>0</v>
      </c>
      <c r="T34" s="101">
        <v>0</v>
      </c>
      <c r="U34" s="101">
        <v>0</v>
      </c>
      <c r="V34" s="101">
        <v>0</v>
      </c>
      <c r="W34" s="101">
        <v>0</v>
      </c>
      <c r="X34" s="101">
        <v>0</v>
      </c>
      <c r="Y34" s="101">
        <v>0</v>
      </c>
      <c r="Z34" s="101">
        <v>0</v>
      </c>
      <c r="AA34" s="101">
        <v>0</v>
      </c>
      <c r="AB34" s="101">
        <v>0</v>
      </c>
      <c r="AC34" s="101">
        <v>0</v>
      </c>
      <c r="AD34" s="101">
        <v>0</v>
      </c>
      <c r="AE34" s="101">
        <v>0</v>
      </c>
      <c r="AF34" s="101">
        <v>0</v>
      </c>
      <c r="AG34" s="101">
        <v>0</v>
      </c>
      <c r="AH34" s="101">
        <v>0</v>
      </c>
      <c r="AI34" s="101">
        <v>0</v>
      </c>
      <c r="AJ34" s="101">
        <v>0</v>
      </c>
      <c r="AK34" s="101">
        <v>0</v>
      </c>
      <c r="AL34" s="101">
        <v>0</v>
      </c>
      <c r="AM34" s="101">
        <v>0</v>
      </c>
      <c r="AN34" s="101">
        <v>0</v>
      </c>
      <c r="AO34" s="101">
        <v>0</v>
      </c>
      <c r="AP34" s="101">
        <v>0</v>
      </c>
      <c r="AQ34" s="101">
        <v>1260</v>
      </c>
      <c r="AR34" s="101">
        <v>900</v>
      </c>
      <c r="AS34" s="101">
        <v>0</v>
      </c>
      <c r="AT34" s="101">
        <v>0</v>
      </c>
      <c r="AU34" s="101">
        <v>0</v>
      </c>
      <c r="AV34" s="101">
        <v>0</v>
      </c>
      <c r="AW34" s="101">
        <v>0</v>
      </c>
      <c r="AX34" s="101">
        <v>0</v>
      </c>
      <c r="AY34" s="101">
        <v>0</v>
      </c>
      <c r="AZ34" s="101">
        <v>0</v>
      </c>
      <c r="BA34" s="101">
        <v>0</v>
      </c>
      <c r="BB34" s="101">
        <v>0</v>
      </c>
      <c r="BC34" s="101">
        <v>0</v>
      </c>
      <c r="BD34" s="101">
        <v>0</v>
      </c>
      <c r="BE34" s="101">
        <v>0</v>
      </c>
      <c r="BF34" s="101"/>
      <c r="BG34" s="101"/>
      <c r="BH34" s="101"/>
      <c r="BI34" s="101"/>
      <c r="BJ34" s="101"/>
      <c r="BK34" s="101"/>
      <c r="BL34" s="101"/>
      <c r="BM34" s="101"/>
      <c r="BN34" s="101"/>
      <c r="BO34" s="101"/>
      <c r="BP34" s="101"/>
      <c r="BQ34" s="101"/>
    </row>
    <row r="35" spans="1:69">
      <c r="A35" s="99" t="s">
        <v>436</v>
      </c>
      <c r="B35" s="99"/>
      <c r="C35" s="99" t="s">
        <v>77</v>
      </c>
      <c r="D35" s="99" t="s">
        <v>368</v>
      </c>
      <c r="E35" s="99" t="s">
        <v>386</v>
      </c>
      <c r="F35" s="99" t="s">
        <v>387</v>
      </c>
      <c r="G35" s="100" t="s">
        <v>419</v>
      </c>
      <c r="H35" s="99"/>
      <c r="I35" s="101"/>
      <c r="J35" s="101"/>
      <c r="K35" s="101">
        <v>0</v>
      </c>
      <c r="L35" s="101">
        <v>0</v>
      </c>
      <c r="M35" s="101">
        <v>0</v>
      </c>
      <c r="N35" s="101">
        <v>0</v>
      </c>
      <c r="O35" s="101">
        <v>0</v>
      </c>
      <c r="P35" s="101">
        <v>0</v>
      </c>
      <c r="Q35" s="101">
        <v>0</v>
      </c>
      <c r="R35" s="101">
        <v>0</v>
      </c>
      <c r="S35" s="101">
        <v>0</v>
      </c>
      <c r="T35" s="101">
        <v>0</v>
      </c>
      <c r="U35" s="101">
        <v>0</v>
      </c>
      <c r="V35" s="101">
        <v>0</v>
      </c>
      <c r="W35" s="101">
        <v>0</v>
      </c>
      <c r="X35" s="101">
        <v>0</v>
      </c>
      <c r="Y35" s="101">
        <v>0</v>
      </c>
      <c r="Z35" s="101">
        <v>0</v>
      </c>
      <c r="AA35" s="101">
        <v>0</v>
      </c>
      <c r="AB35" s="101">
        <v>0</v>
      </c>
      <c r="AC35" s="101">
        <v>0</v>
      </c>
      <c r="AD35" s="101">
        <v>0</v>
      </c>
      <c r="AE35" s="101">
        <v>0</v>
      </c>
      <c r="AF35" s="101">
        <v>0</v>
      </c>
      <c r="AG35" s="101">
        <v>0</v>
      </c>
      <c r="AH35" s="101">
        <v>0</v>
      </c>
      <c r="AI35" s="101">
        <v>0</v>
      </c>
      <c r="AJ35" s="101">
        <v>0</v>
      </c>
      <c r="AK35" s="101">
        <v>0</v>
      </c>
      <c r="AL35" s="101">
        <v>0</v>
      </c>
      <c r="AM35" s="101">
        <v>0</v>
      </c>
      <c r="AN35" s="101">
        <v>0</v>
      </c>
      <c r="AO35" s="101">
        <v>0</v>
      </c>
      <c r="AP35" s="101">
        <v>0</v>
      </c>
      <c r="AQ35" s="101">
        <v>0</v>
      </c>
      <c r="AR35" s="101">
        <v>0</v>
      </c>
      <c r="AS35" s="101">
        <v>0</v>
      </c>
      <c r="AT35" s="101">
        <v>0</v>
      </c>
      <c r="AU35" s="101">
        <v>0</v>
      </c>
      <c r="AV35" s="101">
        <v>0</v>
      </c>
      <c r="AW35" s="101">
        <v>0</v>
      </c>
      <c r="AX35" s="101">
        <v>0</v>
      </c>
      <c r="AY35" s="101">
        <v>0</v>
      </c>
      <c r="AZ35" s="101">
        <v>0</v>
      </c>
      <c r="BA35" s="101">
        <v>0</v>
      </c>
      <c r="BB35" s="101">
        <v>0</v>
      </c>
      <c r="BC35" s="101">
        <v>0</v>
      </c>
      <c r="BD35" s="101">
        <v>0</v>
      </c>
      <c r="BE35" s="101">
        <v>0</v>
      </c>
      <c r="BF35" s="101"/>
      <c r="BG35" s="101"/>
      <c r="BH35" s="101"/>
      <c r="BI35" s="101"/>
      <c r="BJ35" s="101"/>
      <c r="BK35" s="101"/>
      <c r="BL35" s="101"/>
      <c r="BM35" s="101"/>
      <c r="BN35" s="101"/>
      <c r="BO35" s="101"/>
      <c r="BP35" s="101"/>
      <c r="BQ35" s="101"/>
    </row>
    <row r="36" spans="1:69">
      <c r="A36" s="99" t="s">
        <v>686</v>
      </c>
      <c r="B36" s="99"/>
      <c r="C36" s="99" t="s">
        <v>72</v>
      </c>
      <c r="D36" s="99" t="s">
        <v>44</v>
      </c>
      <c r="E36" s="99" t="s">
        <v>389</v>
      </c>
      <c r="F36" s="99" t="s">
        <v>390</v>
      </c>
      <c r="G36" s="100" t="s">
        <v>421</v>
      </c>
      <c r="H36" s="99"/>
      <c r="I36" s="101">
        <v>0</v>
      </c>
      <c r="J36" s="101">
        <v>0</v>
      </c>
      <c r="K36" s="101">
        <v>0</v>
      </c>
      <c r="L36" s="101">
        <v>124.5</v>
      </c>
      <c r="M36" s="101">
        <v>128.5</v>
      </c>
      <c r="N36" s="101">
        <v>0</v>
      </c>
      <c r="O36" s="101">
        <v>0</v>
      </c>
      <c r="P36" s="101">
        <v>0</v>
      </c>
      <c r="Q36" s="101">
        <v>0</v>
      </c>
      <c r="R36" s="101">
        <v>0</v>
      </c>
      <c r="S36" s="101">
        <v>128</v>
      </c>
      <c r="T36" s="101">
        <v>130</v>
      </c>
      <c r="U36" s="101">
        <v>130</v>
      </c>
      <c r="V36" s="101">
        <v>0</v>
      </c>
      <c r="W36" s="101">
        <v>0</v>
      </c>
      <c r="X36" s="101">
        <v>0</v>
      </c>
      <c r="Y36" s="101">
        <v>0</v>
      </c>
      <c r="Z36" s="101">
        <v>0</v>
      </c>
      <c r="AA36" s="101">
        <v>0</v>
      </c>
      <c r="AB36" s="101">
        <v>0</v>
      </c>
      <c r="AC36" s="101">
        <v>0</v>
      </c>
      <c r="AD36" s="101">
        <v>0</v>
      </c>
      <c r="AE36" s="101">
        <v>0</v>
      </c>
      <c r="AF36" s="101">
        <v>0</v>
      </c>
      <c r="AG36" s="101">
        <v>0</v>
      </c>
      <c r="AH36" s="101">
        <v>0</v>
      </c>
      <c r="AI36" s="101">
        <v>0</v>
      </c>
      <c r="AJ36" s="101">
        <v>0</v>
      </c>
      <c r="AK36" s="101">
        <v>0</v>
      </c>
      <c r="AL36" s="101">
        <v>0</v>
      </c>
      <c r="AM36" s="101">
        <v>109.5</v>
      </c>
      <c r="AN36" s="101">
        <v>127.18</v>
      </c>
      <c r="AO36" s="101">
        <v>0</v>
      </c>
      <c r="AP36" s="101">
        <v>0</v>
      </c>
      <c r="AQ36" s="101">
        <v>152</v>
      </c>
      <c r="AR36" s="101">
        <v>0</v>
      </c>
      <c r="AS36" s="101">
        <v>0</v>
      </c>
      <c r="AT36" s="101">
        <v>0</v>
      </c>
      <c r="AU36" s="101">
        <v>0</v>
      </c>
      <c r="AV36" s="101">
        <v>0</v>
      </c>
      <c r="AW36" s="101">
        <v>0</v>
      </c>
      <c r="AX36" s="101">
        <v>0</v>
      </c>
      <c r="AY36" s="101">
        <v>0</v>
      </c>
      <c r="AZ36" s="101">
        <v>0</v>
      </c>
      <c r="BA36" s="101">
        <v>0</v>
      </c>
      <c r="BB36" s="101">
        <v>0</v>
      </c>
      <c r="BC36" s="101">
        <v>0</v>
      </c>
      <c r="BD36" s="101">
        <v>0</v>
      </c>
      <c r="BE36" s="101">
        <v>0</v>
      </c>
      <c r="BF36" s="101"/>
      <c r="BG36" s="101"/>
      <c r="BH36" s="101"/>
      <c r="BI36" s="101"/>
      <c r="BJ36" s="101"/>
      <c r="BK36" s="101"/>
      <c r="BL36" s="101"/>
      <c r="BM36" s="101"/>
      <c r="BN36" s="101"/>
      <c r="BO36" s="101"/>
      <c r="BP36" s="101"/>
      <c r="BQ36" s="101"/>
    </row>
    <row r="37" spans="1:69">
      <c r="A37" s="99" t="s">
        <v>687</v>
      </c>
      <c r="B37" s="99"/>
      <c r="C37" s="99" t="s">
        <v>72</v>
      </c>
      <c r="D37" s="99" t="s">
        <v>44</v>
      </c>
      <c r="E37" s="99" t="s">
        <v>389</v>
      </c>
      <c r="F37" s="99" t="s">
        <v>390</v>
      </c>
      <c r="G37" s="100" t="s">
        <v>421</v>
      </c>
      <c r="H37" s="99"/>
      <c r="I37" s="101">
        <v>0</v>
      </c>
      <c r="J37" s="101">
        <v>0</v>
      </c>
      <c r="K37" s="101">
        <v>0</v>
      </c>
      <c r="L37" s="101">
        <v>0</v>
      </c>
      <c r="M37" s="101">
        <v>0</v>
      </c>
      <c r="N37" s="101">
        <v>117</v>
      </c>
      <c r="O37" s="101">
        <v>128</v>
      </c>
      <c r="P37" s="101">
        <v>0</v>
      </c>
      <c r="Q37" s="101">
        <v>130</v>
      </c>
      <c r="R37" s="101">
        <v>128</v>
      </c>
      <c r="S37" s="101">
        <v>0</v>
      </c>
      <c r="T37" s="101">
        <v>0</v>
      </c>
      <c r="U37" s="101">
        <v>0</v>
      </c>
      <c r="V37" s="101">
        <v>129.5</v>
      </c>
      <c r="W37" s="101">
        <v>0</v>
      </c>
      <c r="X37" s="101">
        <v>0</v>
      </c>
      <c r="Y37" s="101">
        <v>0</v>
      </c>
      <c r="Z37" s="101">
        <v>0</v>
      </c>
      <c r="AA37" s="101">
        <v>0</v>
      </c>
      <c r="AB37" s="101">
        <v>0</v>
      </c>
      <c r="AC37" s="101">
        <v>0</v>
      </c>
      <c r="AD37" s="101">
        <v>0</v>
      </c>
      <c r="AE37" s="101">
        <v>0</v>
      </c>
      <c r="AF37" s="101">
        <v>0</v>
      </c>
      <c r="AG37" s="101">
        <v>0</v>
      </c>
      <c r="AH37" s="101">
        <v>0</v>
      </c>
      <c r="AI37" s="101">
        <v>0</v>
      </c>
      <c r="AJ37" s="101">
        <v>0</v>
      </c>
      <c r="AK37" s="101">
        <v>0</v>
      </c>
      <c r="AL37" s="101">
        <v>0</v>
      </c>
      <c r="AM37" s="101">
        <v>0</v>
      </c>
      <c r="AN37" s="101">
        <v>0</v>
      </c>
      <c r="AO37" s="101">
        <v>98</v>
      </c>
      <c r="AP37" s="101">
        <v>150</v>
      </c>
      <c r="AQ37" s="101">
        <v>0</v>
      </c>
      <c r="AR37" s="101">
        <v>0</v>
      </c>
      <c r="AS37" s="101">
        <v>0</v>
      </c>
      <c r="AT37" s="101">
        <v>0</v>
      </c>
      <c r="AU37" s="101">
        <v>0</v>
      </c>
      <c r="AV37" s="101">
        <v>0</v>
      </c>
      <c r="AW37" s="101">
        <v>0</v>
      </c>
      <c r="AX37" s="101">
        <v>0</v>
      </c>
      <c r="AY37" s="101">
        <v>0</v>
      </c>
      <c r="AZ37" s="101">
        <v>0</v>
      </c>
      <c r="BA37" s="101">
        <v>0</v>
      </c>
      <c r="BB37" s="101">
        <v>0</v>
      </c>
      <c r="BC37" s="101">
        <v>0</v>
      </c>
      <c r="BD37" s="101">
        <v>0</v>
      </c>
      <c r="BE37" s="101">
        <v>0</v>
      </c>
      <c r="BF37" s="101"/>
      <c r="BG37" s="101"/>
      <c r="BH37" s="101"/>
      <c r="BI37" s="101"/>
      <c r="BJ37" s="101"/>
      <c r="BK37" s="101"/>
      <c r="BL37" s="101"/>
      <c r="BM37" s="101"/>
      <c r="BN37" s="101"/>
      <c r="BO37" s="101"/>
      <c r="BP37" s="101"/>
      <c r="BQ37" s="101"/>
    </row>
    <row r="38" spans="1:69">
      <c r="A38" s="99" t="s">
        <v>717</v>
      </c>
      <c r="B38" s="99"/>
      <c r="C38" s="99" t="s">
        <v>72</v>
      </c>
      <c r="D38" s="99" t="s">
        <v>45</v>
      </c>
      <c r="E38" s="99" t="s">
        <v>384</v>
      </c>
      <c r="F38" s="99" t="s">
        <v>408</v>
      </c>
      <c r="G38" s="100" t="s">
        <v>421</v>
      </c>
      <c r="H38" s="99"/>
      <c r="I38" s="101">
        <v>0</v>
      </c>
      <c r="J38" s="101">
        <v>0</v>
      </c>
      <c r="K38" s="101">
        <v>216</v>
      </c>
      <c r="L38" s="101">
        <v>146.4</v>
      </c>
      <c r="M38" s="101">
        <v>144</v>
      </c>
      <c r="N38" s="101">
        <v>240</v>
      </c>
      <c r="O38" s="101">
        <v>264</v>
      </c>
      <c r="P38" s="101">
        <v>0</v>
      </c>
      <c r="Q38" s="101">
        <v>256.8</v>
      </c>
      <c r="R38" s="101">
        <v>247.20000000000002</v>
      </c>
      <c r="S38" s="101">
        <v>180</v>
      </c>
      <c r="T38" s="101">
        <v>208.8</v>
      </c>
      <c r="U38" s="101">
        <v>151.20000000000002</v>
      </c>
      <c r="V38" s="101">
        <v>79.2</v>
      </c>
      <c r="W38" s="101">
        <v>0</v>
      </c>
      <c r="X38" s="101">
        <v>237.60000000000002</v>
      </c>
      <c r="Y38" s="101">
        <v>196.8</v>
      </c>
      <c r="Z38" s="101">
        <v>163.20000000000002</v>
      </c>
      <c r="AA38" s="101">
        <v>134.4</v>
      </c>
      <c r="AB38" s="101">
        <v>148.80000000000001</v>
      </c>
      <c r="AC38" s="101">
        <v>216</v>
      </c>
      <c r="AD38" s="101">
        <v>0</v>
      </c>
      <c r="AE38" s="101">
        <v>216</v>
      </c>
      <c r="AF38" s="101">
        <v>204</v>
      </c>
      <c r="AG38" s="101">
        <v>144</v>
      </c>
      <c r="AH38" s="101">
        <v>160.80000000000001</v>
      </c>
      <c r="AI38" s="101">
        <v>175.20000000000002</v>
      </c>
      <c r="AJ38" s="101">
        <v>228</v>
      </c>
      <c r="AK38" s="101">
        <v>0</v>
      </c>
      <c r="AL38" s="101">
        <v>276.14999999999998</v>
      </c>
      <c r="AM38" s="101">
        <v>252</v>
      </c>
      <c r="AN38" s="101">
        <v>228</v>
      </c>
      <c r="AO38" s="101">
        <v>211</v>
      </c>
      <c r="AP38" s="101">
        <v>192</v>
      </c>
      <c r="AQ38" s="101">
        <v>235</v>
      </c>
      <c r="AR38" s="101">
        <v>96</v>
      </c>
      <c r="AS38" s="101">
        <v>0</v>
      </c>
      <c r="AT38" s="101">
        <v>0</v>
      </c>
      <c r="AU38" s="101">
        <v>0</v>
      </c>
      <c r="AV38" s="101">
        <v>0</v>
      </c>
      <c r="AW38" s="101">
        <v>0</v>
      </c>
      <c r="AX38" s="101">
        <v>0</v>
      </c>
      <c r="AY38" s="101">
        <v>0</v>
      </c>
      <c r="AZ38" s="101">
        <v>0</v>
      </c>
      <c r="BA38" s="101">
        <v>0</v>
      </c>
      <c r="BB38" s="101">
        <v>0</v>
      </c>
      <c r="BC38" s="101">
        <v>0</v>
      </c>
      <c r="BD38" s="101">
        <v>0</v>
      </c>
      <c r="BE38" s="101">
        <v>0</v>
      </c>
      <c r="BF38" s="101"/>
      <c r="BG38" s="101"/>
      <c r="BH38" s="101"/>
      <c r="BI38" s="101"/>
      <c r="BJ38" s="101"/>
      <c r="BK38" s="101"/>
      <c r="BL38" s="101"/>
      <c r="BM38" s="101"/>
      <c r="BN38" s="101"/>
      <c r="BO38" s="101"/>
      <c r="BP38" s="101"/>
      <c r="BQ38" s="101"/>
    </row>
    <row r="39" spans="1:69">
      <c r="A39" s="99" t="s">
        <v>720</v>
      </c>
      <c r="B39" s="99"/>
      <c r="C39" s="99" t="s">
        <v>72</v>
      </c>
      <c r="D39" s="99" t="s">
        <v>45</v>
      </c>
      <c r="E39" s="99" t="s">
        <v>384</v>
      </c>
      <c r="F39" s="99" t="s">
        <v>408</v>
      </c>
      <c r="G39" s="100" t="s">
        <v>421</v>
      </c>
      <c r="H39" s="99"/>
      <c r="I39" s="101">
        <v>0</v>
      </c>
      <c r="J39" s="101">
        <v>0</v>
      </c>
      <c r="K39" s="101">
        <v>0</v>
      </c>
      <c r="L39" s="101">
        <v>69.600000000000009</v>
      </c>
      <c r="M39" s="101">
        <v>81.600000000000009</v>
      </c>
      <c r="N39" s="101">
        <v>0</v>
      </c>
      <c r="O39" s="101">
        <v>0</v>
      </c>
      <c r="P39" s="101">
        <v>0</v>
      </c>
      <c r="Q39" s="101">
        <v>0</v>
      </c>
      <c r="R39" s="101">
        <v>0</v>
      </c>
      <c r="S39" s="101">
        <v>48</v>
      </c>
      <c r="T39" s="101">
        <v>43.2</v>
      </c>
      <c r="U39" s="101">
        <v>98.4</v>
      </c>
      <c r="V39" s="101">
        <v>112.80000000000001</v>
      </c>
      <c r="W39" s="101">
        <v>0</v>
      </c>
      <c r="X39" s="101">
        <v>0</v>
      </c>
      <c r="Y39" s="101">
        <v>38.400000000000006</v>
      </c>
      <c r="Z39" s="101">
        <v>76.800000000000011</v>
      </c>
      <c r="AA39" s="101">
        <v>105.60000000000001</v>
      </c>
      <c r="AB39" s="101">
        <v>79.2</v>
      </c>
      <c r="AC39" s="101">
        <v>0</v>
      </c>
      <c r="AD39" s="101">
        <v>0</v>
      </c>
      <c r="AE39" s="101">
        <v>0</v>
      </c>
      <c r="AF39" s="101">
        <v>0</v>
      </c>
      <c r="AG39" s="101">
        <v>84</v>
      </c>
      <c r="AH39" s="101">
        <v>142.4</v>
      </c>
      <c r="AI39" s="101">
        <v>0</v>
      </c>
      <c r="AJ39" s="101">
        <v>0</v>
      </c>
      <c r="AK39" s="101">
        <v>0</v>
      </c>
      <c r="AL39" s="101">
        <v>0</v>
      </c>
      <c r="AM39" s="101">
        <v>0</v>
      </c>
      <c r="AN39" s="101">
        <v>0</v>
      </c>
      <c r="AO39" s="101">
        <v>0</v>
      </c>
      <c r="AP39" s="101">
        <v>0</v>
      </c>
      <c r="AQ39" s="101">
        <v>0</v>
      </c>
      <c r="AR39" s="101">
        <v>0</v>
      </c>
      <c r="AS39" s="101">
        <v>0</v>
      </c>
      <c r="AT39" s="101">
        <v>0</v>
      </c>
      <c r="AU39" s="101">
        <v>0</v>
      </c>
      <c r="AV39" s="101">
        <v>0</v>
      </c>
      <c r="AW39" s="101">
        <v>0</v>
      </c>
      <c r="AX39" s="101">
        <v>0</v>
      </c>
      <c r="AY39" s="101">
        <v>0</v>
      </c>
      <c r="AZ39" s="101">
        <v>0</v>
      </c>
      <c r="BA39" s="101">
        <v>0</v>
      </c>
      <c r="BB39" s="101">
        <v>0</v>
      </c>
      <c r="BC39" s="101">
        <v>0</v>
      </c>
      <c r="BD39" s="101">
        <v>0</v>
      </c>
      <c r="BE39" s="101">
        <v>0</v>
      </c>
      <c r="BF39" s="101"/>
      <c r="BG39" s="101"/>
      <c r="BH39" s="101"/>
      <c r="BI39" s="101"/>
      <c r="BJ39" s="101"/>
      <c r="BK39" s="101"/>
      <c r="BL39" s="101"/>
      <c r="BM39" s="101"/>
      <c r="BN39" s="101"/>
      <c r="BO39" s="101"/>
      <c r="BP39" s="101"/>
      <c r="BQ39" s="101"/>
    </row>
    <row r="40" spans="1:69">
      <c r="A40" s="99" t="s">
        <v>716</v>
      </c>
      <c r="B40" s="99"/>
      <c r="C40" s="99" t="s">
        <v>72</v>
      </c>
      <c r="D40" s="99" t="s">
        <v>45</v>
      </c>
      <c r="E40" s="99" t="s">
        <v>384</v>
      </c>
      <c r="F40" s="99" t="s">
        <v>408</v>
      </c>
      <c r="G40" s="100" t="s">
        <v>421</v>
      </c>
      <c r="H40" s="99"/>
      <c r="I40" s="101">
        <v>0</v>
      </c>
      <c r="J40" s="101">
        <v>0</v>
      </c>
      <c r="K40" s="101">
        <v>0</v>
      </c>
      <c r="L40" s="101">
        <v>0</v>
      </c>
      <c r="M40" s="101">
        <v>0</v>
      </c>
      <c r="N40" s="101">
        <v>0</v>
      </c>
      <c r="O40" s="101">
        <v>0</v>
      </c>
      <c r="P40" s="101">
        <v>0</v>
      </c>
      <c r="Q40" s="101">
        <v>0</v>
      </c>
      <c r="R40" s="101">
        <v>0</v>
      </c>
      <c r="S40" s="101">
        <v>0</v>
      </c>
      <c r="T40" s="101">
        <v>0</v>
      </c>
      <c r="U40" s="101">
        <v>0</v>
      </c>
      <c r="V40" s="101">
        <v>0</v>
      </c>
      <c r="W40" s="101">
        <v>0</v>
      </c>
      <c r="X40" s="101">
        <v>0</v>
      </c>
      <c r="Y40" s="101">
        <v>0</v>
      </c>
      <c r="Z40" s="101">
        <v>0</v>
      </c>
      <c r="AA40" s="101">
        <v>0</v>
      </c>
      <c r="AB40" s="101">
        <v>0</v>
      </c>
      <c r="AC40" s="101">
        <v>0</v>
      </c>
      <c r="AD40" s="101">
        <v>0</v>
      </c>
      <c r="AE40" s="101">
        <v>0</v>
      </c>
      <c r="AF40" s="101">
        <v>0</v>
      </c>
      <c r="AG40" s="101">
        <v>0</v>
      </c>
      <c r="AH40" s="101">
        <v>0</v>
      </c>
      <c r="AI40" s="101">
        <v>0</v>
      </c>
      <c r="AJ40" s="101">
        <v>0</v>
      </c>
      <c r="AK40" s="101">
        <v>0</v>
      </c>
      <c r="AL40" s="101">
        <v>0</v>
      </c>
      <c r="AM40" s="101">
        <v>0</v>
      </c>
      <c r="AN40" s="101">
        <v>0</v>
      </c>
      <c r="AO40" s="101">
        <v>0</v>
      </c>
      <c r="AP40" s="101">
        <v>0</v>
      </c>
      <c r="AQ40" s="101">
        <v>0</v>
      </c>
      <c r="AR40" s="101">
        <v>0</v>
      </c>
      <c r="AS40" s="101">
        <v>0</v>
      </c>
      <c r="AT40" s="101">
        <v>0</v>
      </c>
      <c r="AU40" s="101">
        <v>0</v>
      </c>
      <c r="AV40" s="101">
        <v>0</v>
      </c>
      <c r="AW40" s="101">
        <v>0</v>
      </c>
      <c r="AX40" s="101">
        <v>0</v>
      </c>
      <c r="AY40" s="101">
        <v>0</v>
      </c>
      <c r="AZ40" s="101">
        <v>0</v>
      </c>
      <c r="BA40" s="101">
        <v>0</v>
      </c>
      <c r="BB40" s="101">
        <v>0</v>
      </c>
      <c r="BC40" s="101">
        <v>0</v>
      </c>
      <c r="BD40" s="101">
        <v>0</v>
      </c>
      <c r="BE40" s="101">
        <v>0</v>
      </c>
      <c r="BF40" s="101"/>
      <c r="BG40" s="101"/>
      <c r="BH40" s="101"/>
      <c r="BI40" s="101"/>
      <c r="BJ40" s="101"/>
      <c r="BK40" s="101"/>
      <c r="BL40" s="101"/>
      <c r="BM40" s="101"/>
      <c r="BN40" s="101"/>
      <c r="BO40" s="101"/>
      <c r="BP40" s="101"/>
      <c r="BQ40" s="101"/>
    </row>
    <row r="41" spans="1:69">
      <c r="A41" s="99" t="s">
        <v>718</v>
      </c>
      <c r="B41" s="99"/>
      <c r="C41" s="99" t="s">
        <v>72</v>
      </c>
      <c r="D41" s="99" t="s">
        <v>45</v>
      </c>
      <c r="E41" s="99" t="s">
        <v>384</v>
      </c>
      <c r="F41" s="99" t="s">
        <v>408</v>
      </c>
      <c r="G41" s="100" t="s">
        <v>421</v>
      </c>
      <c r="H41" s="99"/>
      <c r="I41" s="101">
        <v>0</v>
      </c>
      <c r="J41" s="101">
        <v>0</v>
      </c>
      <c r="K41" s="101">
        <v>0</v>
      </c>
      <c r="L41" s="101">
        <v>0</v>
      </c>
      <c r="M41" s="101">
        <v>0</v>
      </c>
      <c r="N41" s="101">
        <v>0</v>
      </c>
      <c r="O41" s="101">
        <v>0</v>
      </c>
      <c r="P41" s="101">
        <v>0</v>
      </c>
      <c r="Q41" s="101">
        <v>0</v>
      </c>
      <c r="R41" s="101">
        <v>0</v>
      </c>
      <c r="S41" s="101">
        <v>0</v>
      </c>
      <c r="T41" s="101">
        <v>0</v>
      </c>
      <c r="U41" s="101">
        <v>0</v>
      </c>
      <c r="V41" s="101">
        <v>0</v>
      </c>
      <c r="W41" s="101">
        <v>0</v>
      </c>
      <c r="X41" s="101">
        <v>0</v>
      </c>
      <c r="Y41" s="101">
        <v>0</v>
      </c>
      <c r="Z41" s="101">
        <v>0</v>
      </c>
      <c r="AA41" s="101">
        <v>0</v>
      </c>
      <c r="AB41" s="101">
        <v>0</v>
      </c>
      <c r="AC41" s="101">
        <v>0</v>
      </c>
      <c r="AD41" s="101">
        <v>0</v>
      </c>
      <c r="AE41" s="101">
        <v>0</v>
      </c>
      <c r="AF41" s="101">
        <v>0</v>
      </c>
      <c r="AG41" s="101">
        <v>0</v>
      </c>
      <c r="AH41" s="101">
        <v>0</v>
      </c>
      <c r="AI41" s="101">
        <v>0</v>
      </c>
      <c r="AJ41" s="101">
        <v>0</v>
      </c>
      <c r="AK41" s="101">
        <v>0</v>
      </c>
      <c r="AL41" s="101">
        <v>0</v>
      </c>
      <c r="AM41" s="101">
        <v>0</v>
      </c>
      <c r="AN41" s="101">
        <v>0</v>
      </c>
      <c r="AO41" s="101">
        <v>0</v>
      </c>
      <c r="AP41" s="101">
        <v>0</v>
      </c>
      <c r="AQ41" s="101">
        <v>0</v>
      </c>
      <c r="AR41" s="101">
        <v>0</v>
      </c>
      <c r="AS41" s="101">
        <v>0</v>
      </c>
      <c r="AT41" s="101">
        <v>0</v>
      </c>
      <c r="AU41" s="101">
        <v>0</v>
      </c>
      <c r="AV41" s="101">
        <v>0</v>
      </c>
      <c r="AW41" s="101">
        <v>0</v>
      </c>
      <c r="AX41" s="101">
        <v>0</v>
      </c>
      <c r="AY41" s="101">
        <v>0</v>
      </c>
      <c r="AZ41" s="101">
        <v>0</v>
      </c>
      <c r="BA41" s="101">
        <v>0</v>
      </c>
      <c r="BB41" s="101">
        <v>0</v>
      </c>
      <c r="BC41" s="101">
        <v>0</v>
      </c>
      <c r="BD41" s="101">
        <v>0</v>
      </c>
      <c r="BE41" s="101">
        <v>0</v>
      </c>
      <c r="BF41" s="101"/>
      <c r="BG41" s="101"/>
      <c r="BH41" s="101"/>
      <c r="BI41" s="101"/>
      <c r="BJ41" s="101"/>
      <c r="BK41" s="101"/>
      <c r="BL41" s="101"/>
      <c r="BM41" s="101"/>
      <c r="BN41" s="101"/>
      <c r="BO41" s="101"/>
      <c r="BP41" s="101"/>
      <c r="BQ41" s="101"/>
    </row>
    <row r="42" spans="1:69">
      <c r="A42" s="99" t="s">
        <v>719</v>
      </c>
      <c r="B42" s="99"/>
      <c r="C42" s="99" t="s">
        <v>72</v>
      </c>
      <c r="D42" s="99" t="s">
        <v>45</v>
      </c>
      <c r="E42" s="99" t="s">
        <v>384</v>
      </c>
      <c r="F42" s="99" t="s">
        <v>408</v>
      </c>
      <c r="G42" s="100" t="s">
        <v>421</v>
      </c>
      <c r="H42" s="99"/>
      <c r="I42" s="101">
        <v>0</v>
      </c>
      <c r="J42" s="101">
        <v>0</v>
      </c>
      <c r="K42" s="101">
        <v>0</v>
      </c>
      <c r="L42" s="101">
        <v>0</v>
      </c>
      <c r="M42" s="101">
        <v>0</v>
      </c>
      <c r="N42" s="101">
        <v>0</v>
      </c>
      <c r="O42" s="101">
        <v>0</v>
      </c>
      <c r="P42" s="101">
        <v>0</v>
      </c>
      <c r="Q42" s="101">
        <v>0</v>
      </c>
      <c r="R42" s="101">
        <v>0</v>
      </c>
      <c r="S42" s="101">
        <v>0</v>
      </c>
      <c r="T42" s="101">
        <v>0</v>
      </c>
      <c r="U42" s="101">
        <v>0</v>
      </c>
      <c r="V42" s="101">
        <v>0</v>
      </c>
      <c r="W42" s="101">
        <v>0</v>
      </c>
      <c r="X42" s="101">
        <v>0</v>
      </c>
      <c r="Y42" s="101">
        <v>0</v>
      </c>
      <c r="Z42" s="101">
        <v>0</v>
      </c>
      <c r="AA42" s="101">
        <v>0</v>
      </c>
      <c r="AB42" s="101">
        <v>0</v>
      </c>
      <c r="AC42" s="101">
        <v>0</v>
      </c>
      <c r="AD42" s="101">
        <v>0</v>
      </c>
      <c r="AE42" s="101">
        <v>0</v>
      </c>
      <c r="AF42" s="101">
        <v>0</v>
      </c>
      <c r="AG42" s="101">
        <v>0</v>
      </c>
      <c r="AH42" s="101">
        <v>0</v>
      </c>
      <c r="AI42" s="101">
        <v>0</v>
      </c>
      <c r="AJ42" s="101">
        <v>0</v>
      </c>
      <c r="AK42" s="101">
        <v>0</v>
      </c>
      <c r="AL42" s="101">
        <v>0</v>
      </c>
      <c r="AM42" s="101">
        <v>0</v>
      </c>
      <c r="AN42" s="101">
        <v>0</v>
      </c>
      <c r="AO42" s="101">
        <v>225</v>
      </c>
      <c r="AP42" s="101">
        <v>90</v>
      </c>
      <c r="AQ42" s="101">
        <v>90</v>
      </c>
      <c r="AR42" s="101">
        <v>45</v>
      </c>
      <c r="AS42" s="101">
        <v>0</v>
      </c>
      <c r="AT42" s="101">
        <v>0</v>
      </c>
      <c r="AU42" s="101">
        <v>0</v>
      </c>
      <c r="AV42" s="101">
        <v>0</v>
      </c>
      <c r="AW42" s="101">
        <v>0</v>
      </c>
      <c r="AX42" s="101">
        <v>0</v>
      </c>
      <c r="AY42" s="101">
        <v>0</v>
      </c>
      <c r="AZ42" s="101">
        <v>0</v>
      </c>
      <c r="BA42" s="101">
        <v>0</v>
      </c>
      <c r="BB42" s="101">
        <v>0</v>
      </c>
      <c r="BC42" s="101">
        <v>0</v>
      </c>
      <c r="BD42" s="101">
        <v>0</v>
      </c>
      <c r="BE42" s="101">
        <v>0</v>
      </c>
      <c r="BF42" s="101"/>
      <c r="BG42" s="101"/>
      <c r="BH42" s="101"/>
      <c r="BI42" s="101"/>
      <c r="BJ42" s="101"/>
      <c r="BK42" s="101"/>
      <c r="BL42" s="101"/>
      <c r="BM42" s="101"/>
      <c r="BN42" s="101"/>
      <c r="BO42" s="101"/>
      <c r="BP42" s="101"/>
      <c r="BQ42" s="101"/>
    </row>
    <row r="43" spans="1:69">
      <c r="A43" s="99" t="s">
        <v>498</v>
      </c>
      <c r="B43" s="99"/>
      <c r="C43" s="99" t="s">
        <v>72</v>
      </c>
      <c r="D43" s="99" t="s">
        <v>44</v>
      </c>
      <c r="E43" s="99" t="s">
        <v>389</v>
      </c>
      <c r="F43" s="99" t="s">
        <v>390</v>
      </c>
      <c r="G43" s="100" t="s">
        <v>421</v>
      </c>
      <c r="H43" s="99"/>
      <c r="I43" s="101">
        <v>0</v>
      </c>
      <c r="J43" s="101">
        <v>0</v>
      </c>
      <c r="K43" s="101">
        <v>72</v>
      </c>
      <c r="L43" s="101">
        <v>63.216000000000001</v>
      </c>
      <c r="M43" s="101">
        <v>37.44</v>
      </c>
      <c r="N43" s="101">
        <v>50.736000000000004</v>
      </c>
      <c r="O43" s="101">
        <v>0</v>
      </c>
      <c r="P43" s="101">
        <v>0</v>
      </c>
      <c r="Q43" s="101">
        <v>0</v>
      </c>
      <c r="R43" s="101">
        <v>0</v>
      </c>
      <c r="S43" s="101">
        <v>0</v>
      </c>
      <c r="T43" s="101">
        <v>0</v>
      </c>
      <c r="U43" s="101">
        <v>0</v>
      </c>
      <c r="V43" s="101">
        <v>0</v>
      </c>
      <c r="W43" s="101">
        <v>0</v>
      </c>
      <c r="X43" s="101">
        <v>46.655999999999999</v>
      </c>
      <c r="Y43" s="101">
        <v>48.672000000000004</v>
      </c>
      <c r="Z43" s="101">
        <v>48.672000000000004</v>
      </c>
      <c r="AA43" s="101">
        <v>68.400000000000006</v>
      </c>
      <c r="AB43" s="101">
        <v>145.15200000000002</v>
      </c>
      <c r="AC43" s="101">
        <v>108.3</v>
      </c>
      <c r="AD43" s="101">
        <v>0</v>
      </c>
      <c r="AE43" s="101">
        <v>0</v>
      </c>
      <c r="AF43" s="101">
        <v>0</v>
      </c>
      <c r="AG43" s="101">
        <v>93.600000000000009</v>
      </c>
      <c r="AH43" s="101">
        <v>96.48</v>
      </c>
      <c r="AI43" s="101">
        <v>76.751999999999995</v>
      </c>
      <c r="AJ43" s="101">
        <v>0</v>
      </c>
      <c r="AK43" s="101">
        <v>0</v>
      </c>
      <c r="AL43" s="101">
        <v>22.896000000000001</v>
      </c>
      <c r="AM43" s="101">
        <v>144.72</v>
      </c>
      <c r="AN43" s="101">
        <v>31.416</v>
      </c>
      <c r="AO43" s="101">
        <v>0</v>
      </c>
      <c r="AP43" s="101">
        <v>0</v>
      </c>
      <c r="AQ43" s="101">
        <v>0</v>
      </c>
      <c r="AR43" s="101">
        <v>0</v>
      </c>
      <c r="AS43" s="101">
        <v>0</v>
      </c>
      <c r="AT43" s="101">
        <v>0</v>
      </c>
      <c r="AU43" s="101">
        <v>0</v>
      </c>
      <c r="AV43" s="101">
        <v>0</v>
      </c>
      <c r="AW43" s="101">
        <v>0</v>
      </c>
      <c r="AX43" s="101">
        <v>0</v>
      </c>
      <c r="AY43" s="101">
        <v>0</v>
      </c>
      <c r="AZ43" s="101">
        <v>0</v>
      </c>
      <c r="BA43" s="101">
        <v>0</v>
      </c>
      <c r="BB43" s="101">
        <v>0</v>
      </c>
      <c r="BC43" s="101">
        <v>0</v>
      </c>
      <c r="BD43" s="101">
        <v>0</v>
      </c>
      <c r="BE43" s="101">
        <v>0</v>
      </c>
      <c r="BF43" s="101"/>
      <c r="BG43" s="101"/>
      <c r="BH43" s="101"/>
      <c r="BI43" s="101"/>
      <c r="BJ43" s="101"/>
      <c r="BK43" s="101"/>
      <c r="BL43" s="101"/>
      <c r="BM43" s="101"/>
      <c r="BN43" s="101"/>
      <c r="BO43" s="101"/>
      <c r="BP43" s="101"/>
      <c r="BQ43" s="101"/>
    </row>
    <row r="44" spans="1:69">
      <c r="A44" s="99" t="s">
        <v>499</v>
      </c>
      <c r="B44" s="99"/>
      <c r="C44" s="99" t="s">
        <v>72</v>
      </c>
      <c r="D44" s="99" t="s">
        <v>47</v>
      </c>
      <c r="E44" s="99" t="s">
        <v>403</v>
      </c>
      <c r="F44" s="99" t="s">
        <v>404</v>
      </c>
      <c r="G44" s="100" t="s">
        <v>419</v>
      </c>
      <c r="H44" s="99"/>
      <c r="I44" s="101">
        <v>0</v>
      </c>
      <c r="J44" s="101">
        <v>0</v>
      </c>
      <c r="K44" s="101">
        <v>0</v>
      </c>
      <c r="L44" s="101">
        <v>682.8</v>
      </c>
      <c r="M44" s="101">
        <v>0</v>
      </c>
      <c r="N44" s="101">
        <v>0</v>
      </c>
      <c r="O44" s="101">
        <v>0</v>
      </c>
      <c r="P44" s="101">
        <v>0</v>
      </c>
      <c r="Q44" s="101">
        <v>0</v>
      </c>
      <c r="R44" s="101">
        <v>0</v>
      </c>
      <c r="S44" s="101">
        <v>0</v>
      </c>
      <c r="T44" s="101">
        <v>0</v>
      </c>
      <c r="U44" s="101">
        <v>0</v>
      </c>
      <c r="V44" s="101">
        <v>684.64</v>
      </c>
      <c r="W44" s="101">
        <v>0</v>
      </c>
      <c r="X44" s="101">
        <v>0</v>
      </c>
      <c r="Y44" s="101">
        <v>0</v>
      </c>
      <c r="Z44" s="101">
        <v>697.52</v>
      </c>
      <c r="AA44" s="101">
        <v>697.84</v>
      </c>
      <c r="AB44" s="101">
        <v>0</v>
      </c>
      <c r="AC44" s="101">
        <v>686.88</v>
      </c>
      <c r="AD44" s="101">
        <v>0</v>
      </c>
      <c r="AE44" s="101">
        <v>0</v>
      </c>
      <c r="AF44" s="101">
        <v>0</v>
      </c>
      <c r="AG44" s="101">
        <v>0</v>
      </c>
      <c r="AH44" s="101">
        <v>692.88</v>
      </c>
      <c r="AI44" s="101">
        <v>0</v>
      </c>
      <c r="AJ44" s="101">
        <v>0</v>
      </c>
      <c r="AK44" s="101">
        <v>0</v>
      </c>
      <c r="AL44" s="101">
        <v>0</v>
      </c>
      <c r="AM44" s="101">
        <v>0</v>
      </c>
      <c r="AN44" s="101">
        <v>0</v>
      </c>
      <c r="AO44" s="101">
        <v>0</v>
      </c>
      <c r="AP44" s="101">
        <v>0</v>
      </c>
      <c r="AQ44" s="101">
        <v>0</v>
      </c>
      <c r="AR44" s="101">
        <v>0</v>
      </c>
      <c r="AS44" s="101">
        <v>0</v>
      </c>
      <c r="AT44" s="101">
        <v>0</v>
      </c>
      <c r="AU44" s="101">
        <v>0</v>
      </c>
      <c r="AV44" s="101">
        <v>0</v>
      </c>
      <c r="AW44" s="101">
        <v>0</v>
      </c>
      <c r="AX44" s="101">
        <v>0</v>
      </c>
      <c r="AY44" s="101">
        <v>0</v>
      </c>
      <c r="AZ44" s="101">
        <v>0</v>
      </c>
      <c r="BA44" s="101">
        <v>0</v>
      </c>
      <c r="BB44" s="101">
        <v>0</v>
      </c>
      <c r="BC44" s="101">
        <v>0</v>
      </c>
      <c r="BD44" s="101">
        <v>0</v>
      </c>
      <c r="BE44" s="101">
        <v>0</v>
      </c>
      <c r="BF44" s="101"/>
      <c r="BG44" s="101"/>
      <c r="BH44" s="101"/>
      <c r="BI44" s="101"/>
      <c r="BJ44" s="101"/>
      <c r="BK44" s="101"/>
      <c r="BL44" s="101"/>
      <c r="BM44" s="101"/>
      <c r="BN44" s="101"/>
      <c r="BO44" s="101"/>
      <c r="BP44" s="101"/>
      <c r="BQ44" s="101"/>
    </row>
    <row r="45" spans="1:69">
      <c r="A45" s="99" t="s">
        <v>500</v>
      </c>
      <c r="B45" s="99"/>
      <c r="C45" s="99" t="s">
        <v>72</v>
      </c>
      <c r="D45" s="99" t="s">
        <v>47</v>
      </c>
      <c r="E45" s="99" t="s">
        <v>403</v>
      </c>
      <c r="F45" s="99" t="s">
        <v>404</v>
      </c>
      <c r="G45" s="100" t="s">
        <v>419</v>
      </c>
      <c r="H45" s="99"/>
      <c r="I45" s="101">
        <v>0</v>
      </c>
      <c r="J45" s="101">
        <v>0</v>
      </c>
      <c r="K45" s="101">
        <v>0</v>
      </c>
      <c r="L45" s="101">
        <v>0</v>
      </c>
      <c r="M45" s="101">
        <v>962.4</v>
      </c>
      <c r="N45" s="101">
        <v>0</v>
      </c>
      <c r="O45" s="101">
        <v>0</v>
      </c>
      <c r="P45" s="101">
        <v>0</v>
      </c>
      <c r="Q45" s="101">
        <v>0</v>
      </c>
      <c r="R45" s="101">
        <v>0</v>
      </c>
      <c r="S45" s="101">
        <v>0</v>
      </c>
      <c r="T45" s="101">
        <v>940</v>
      </c>
      <c r="U45" s="101">
        <v>0</v>
      </c>
      <c r="V45" s="101">
        <v>0</v>
      </c>
      <c r="W45" s="101">
        <v>0</v>
      </c>
      <c r="X45" s="101">
        <v>0</v>
      </c>
      <c r="Y45" s="101">
        <v>0</v>
      </c>
      <c r="Z45" s="101">
        <v>0</v>
      </c>
      <c r="AA45" s="101">
        <v>0</v>
      </c>
      <c r="AB45" s="101">
        <v>0</v>
      </c>
      <c r="AC45" s="101">
        <v>0</v>
      </c>
      <c r="AD45" s="101">
        <v>0</v>
      </c>
      <c r="AE45" s="101">
        <v>0</v>
      </c>
      <c r="AF45" s="101">
        <v>0</v>
      </c>
      <c r="AG45" s="101">
        <v>0</v>
      </c>
      <c r="AH45" s="101">
        <v>0</v>
      </c>
      <c r="AI45" s="101">
        <v>968.64</v>
      </c>
      <c r="AJ45" s="101">
        <v>967.12</v>
      </c>
      <c r="AK45" s="101">
        <v>0</v>
      </c>
      <c r="AL45" s="101">
        <v>969.6</v>
      </c>
      <c r="AM45" s="101">
        <v>0</v>
      </c>
      <c r="AN45" s="101">
        <v>0</v>
      </c>
      <c r="AO45" s="101">
        <v>0</v>
      </c>
      <c r="AP45" s="101">
        <v>0</v>
      </c>
      <c r="AQ45" s="101">
        <v>0</v>
      </c>
      <c r="AR45" s="101">
        <v>0</v>
      </c>
      <c r="AS45" s="101">
        <v>0</v>
      </c>
      <c r="AT45" s="101">
        <v>0</v>
      </c>
      <c r="AU45" s="101">
        <v>0</v>
      </c>
      <c r="AV45" s="101">
        <v>0</v>
      </c>
      <c r="AW45" s="101">
        <v>0</v>
      </c>
      <c r="AX45" s="101">
        <v>0</v>
      </c>
      <c r="AY45" s="101">
        <v>0</v>
      </c>
      <c r="AZ45" s="101">
        <v>0</v>
      </c>
      <c r="BA45" s="101">
        <v>0</v>
      </c>
      <c r="BB45" s="101">
        <v>0</v>
      </c>
      <c r="BC45" s="101">
        <v>0</v>
      </c>
      <c r="BD45" s="101">
        <v>0</v>
      </c>
      <c r="BE45" s="101">
        <v>0</v>
      </c>
      <c r="BF45" s="101"/>
      <c r="BG45" s="101"/>
      <c r="BH45" s="101"/>
      <c r="BI45" s="101"/>
      <c r="BJ45" s="101"/>
      <c r="BK45" s="101"/>
      <c r="BL45" s="101"/>
      <c r="BM45" s="101"/>
      <c r="BN45" s="101"/>
      <c r="BO45" s="101"/>
      <c r="BP45" s="101"/>
      <c r="BQ45" s="101"/>
    </row>
    <row r="46" spans="1:69">
      <c r="A46" s="99" t="s">
        <v>501</v>
      </c>
      <c r="B46" s="99"/>
      <c r="C46" s="99" t="s">
        <v>72</v>
      </c>
      <c r="D46" s="99" t="s">
        <v>47</v>
      </c>
      <c r="E46" s="99" t="s">
        <v>403</v>
      </c>
      <c r="F46" s="99" t="s">
        <v>404</v>
      </c>
      <c r="G46" s="100" t="s">
        <v>419</v>
      </c>
      <c r="H46" s="99"/>
      <c r="I46" s="101">
        <v>0</v>
      </c>
      <c r="J46" s="101">
        <v>0</v>
      </c>
      <c r="K46" s="101">
        <v>0</v>
      </c>
      <c r="L46" s="101">
        <v>0</v>
      </c>
      <c r="M46" s="101">
        <v>0</v>
      </c>
      <c r="N46" s="101">
        <v>0</v>
      </c>
      <c r="O46" s="101">
        <v>0</v>
      </c>
      <c r="P46" s="101">
        <v>0</v>
      </c>
      <c r="Q46" s="101">
        <v>0</v>
      </c>
      <c r="R46" s="101">
        <v>0</v>
      </c>
      <c r="S46" s="101">
        <v>0</v>
      </c>
      <c r="T46" s="101">
        <v>0</v>
      </c>
      <c r="U46" s="101">
        <v>0</v>
      </c>
      <c r="V46" s="101">
        <v>0</v>
      </c>
      <c r="W46" s="101">
        <v>0</v>
      </c>
      <c r="X46" s="101">
        <v>0</v>
      </c>
      <c r="Y46" s="101">
        <v>0</v>
      </c>
      <c r="Z46" s="101">
        <v>0</v>
      </c>
      <c r="AA46" s="101">
        <v>0</v>
      </c>
      <c r="AB46" s="101">
        <v>0</v>
      </c>
      <c r="AC46" s="101">
        <v>0</v>
      </c>
      <c r="AD46" s="101">
        <v>0</v>
      </c>
      <c r="AE46" s="101">
        <v>0</v>
      </c>
      <c r="AF46" s="101">
        <v>0</v>
      </c>
      <c r="AG46" s="101">
        <v>0</v>
      </c>
      <c r="AH46" s="101">
        <v>0</v>
      </c>
      <c r="AI46" s="101">
        <v>0</v>
      </c>
      <c r="AJ46" s="101">
        <v>0</v>
      </c>
      <c r="AK46" s="101">
        <v>0</v>
      </c>
      <c r="AL46" s="101">
        <v>0</v>
      </c>
      <c r="AM46" s="101">
        <v>0</v>
      </c>
      <c r="AN46" s="101">
        <v>0</v>
      </c>
      <c r="AO46" s="101">
        <v>0</v>
      </c>
      <c r="AP46" s="101">
        <v>0</v>
      </c>
      <c r="AQ46" s="101">
        <v>0</v>
      </c>
      <c r="AR46" s="101">
        <v>0</v>
      </c>
      <c r="AS46" s="101">
        <v>0</v>
      </c>
      <c r="AT46" s="101">
        <v>0</v>
      </c>
      <c r="AU46" s="101">
        <v>0</v>
      </c>
      <c r="AV46" s="101">
        <v>0</v>
      </c>
      <c r="AW46" s="101">
        <v>0</v>
      </c>
      <c r="AX46" s="101">
        <v>0</v>
      </c>
      <c r="AY46" s="101">
        <v>0</v>
      </c>
      <c r="AZ46" s="101">
        <v>0</v>
      </c>
      <c r="BA46" s="101">
        <v>0</v>
      </c>
      <c r="BB46" s="101">
        <v>0</v>
      </c>
      <c r="BC46" s="101">
        <v>0</v>
      </c>
      <c r="BD46" s="101">
        <v>0</v>
      </c>
      <c r="BE46" s="101">
        <v>0</v>
      </c>
      <c r="BF46" s="101"/>
      <c r="BG46" s="101"/>
      <c r="BH46" s="101"/>
      <c r="BI46" s="101"/>
      <c r="BJ46" s="101"/>
      <c r="BK46" s="101"/>
      <c r="BL46" s="101"/>
      <c r="BM46" s="101"/>
      <c r="BN46" s="101"/>
      <c r="BO46" s="101"/>
      <c r="BP46" s="101"/>
      <c r="BQ46" s="101"/>
    </row>
    <row r="47" spans="1:69">
      <c r="A47" s="99" t="s">
        <v>502</v>
      </c>
      <c r="B47" s="99"/>
      <c r="C47" s="99" t="s">
        <v>72</v>
      </c>
      <c r="D47" s="99" t="s">
        <v>47</v>
      </c>
      <c r="E47" s="99" t="s">
        <v>403</v>
      </c>
      <c r="F47" s="99" t="s">
        <v>404</v>
      </c>
      <c r="G47" s="100" t="s">
        <v>419</v>
      </c>
      <c r="H47" s="99"/>
      <c r="I47" s="101">
        <v>0</v>
      </c>
      <c r="J47" s="101">
        <v>0</v>
      </c>
      <c r="K47" s="101">
        <v>0</v>
      </c>
      <c r="L47" s="101">
        <v>0</v>
      </c>
      <c r="M47" s="101">
        <v>0</v>
      </c>
      <c r="N47" s="101">
        <v>0</v>
      </c>
      <c r="O47" s="101">
        <v>0</v>
      </c>
      <c r="P47" s="101">
        <v>0</v>
      </c>
      <c r="Q47" s="101">
        <v>0</v>
      </c>
      <c r="R47" s="101">
        <v>0</v>
      </c>
      <c r="S47" s="101">
        <v>0</v>
      </c>
      <c r="T47" s="101">
        <v>0</v>
      </c>
      <c r="U47" s="101">
        <v>0</v>
      </c>
      <c r="V47" s="101">
        <v>0</v>
      </c>
      <c r="W47" s="101">
        <v>0</v>
      </c>
      <c r="X47" s="101">
        <v>0</v>
      </c>
      <c r="Y47" s="101">
        <v>0</v>
      </c>
      <c r="Z47" s="101">
        <v>0</v>
      </c>
      <c r="AA47" s="101">
        <v>0</v>
      </c>
      <c r="AB47" s="101">
        <v>0</v>
      </c>
      <c r="AC47" s="101">
        <v>0</v>
      </c>
      <c r="AD47" s="101">
        <v>0</v>
      </c>
      <c r="AE47" s="101">
        <v>0</v>
      </c>
      <c r="AF47" s="101">
        <v>0</v>
      </c>
      <c r="AG47" s="101">
        <v>0</v>
      </c>
      <c r="AH47" s="101">
        <v>0</v>
      </c>
      <c r="AI47" s="101">
        <v>0</v>
      </c>
      <c r="AJ47" s="101">
        <v>0</v>
      </c>
      <c r="AK47" s="101">
        <v>0</v>
      </c>
      <c r="AL47" s="101">
        <v>0</v>
      </c>
      <c r="AM47" s="101">
        <v>0</v>
      </c>
      <c r="AN47" s="101">
        <v>0</v>
      </c>
      <c r="AO47" s="101">
        <v>0</v>
      </c>
      <c r="AP47" s="101">
        <v>0</v>
      </c>
      <c r="AQ47" s="101">
        <v>0</v>
      </c>
      <c r="AR47" s="101">
        <v>0</v>
      </c>
      <c r="AS47" s="101">
        <v>0</v>
      </c>
      <c r="AT47" s="101">
        <v>0</v>
      </c>
      <c r="AU47" s="101">
        <v>0</v>
      </c>
      <c r="AV47" s="101">
        <v>0</v>
      </c>
      <c r="AW47" s="101">
        <v>0</v>
      </c>
      <c r="AX47" s="101">
        <v>0</v>
      </c>
      <c r="AY47" s="101">
        <v>0</v>
      </c>
      <c r="AZ47" s="101">
        <v>0</v>
      </c>
      <c r="BA47" s="101">
        <v>0</v>
      </c>
      <c r="BB47" s="101">
        <v>0</v>
      </c>
      <c r="BC47" s="101">
        <v>0</v>
      </c>
      <c r="BD47" s="101">
        <v>0</v>
      </c>
      <c r="BE47" s="101">
        <v>0</v>
      </c>
      <c r="BF47" s="101"/>
      <c r="BG47" s="101"/>
      <c r="BH47" s="101"/>
      <c r="BI47" s="101"/>
      <c r="BJ47" s="101"/>
      <c r="BK47" s="101"/>
      <c r="BL47" s="101"/>
      <c r="BM47" s="101"/>
      <c r="BN47" s="101"/>
      <c r="BO47" s="101"/>
      <c r="BP47" s="101"/>
      <c r="BQ47" s="101"/>
    </row>
    <row r="48" spans="1:69">
      <c r="A48" s="99" t="s">
        <v>503</v>
      </c>
      <c r="B48" s="99"/>
      <c r="C48" s="99" t="s">
        <v>72</v>
      </c>
      <c r="D48" s="99" t="s">
        <v>47</v>
      </c>
      <c r="E48" s="99" t="s">
        <v>403</v>
      </c>
      <c r="F48" s="99" t="s">
        <v>405</v>
      </c>
      <c r="G48" s="100" t="s">
        <v>419</v>
      </c>
      <c r="H48" s="99"/>
      <c r="I48" s="101">
        <v>0</v>
      </c>
      <c r="J48" s="101">
        <v>0</v>
      </c>
      <c r="K48" s="101">
        <v>0</v>
      </c>
      <c r="L48" s="101">
        <v>0</v>
      </c>
      <c r="M48" s="101">
        <v>0</v>
      </c>
      <c r="N48" s="101">
        <v>0</v>
      </c>
      <c r="O48" s="101">
        <v>0</v>
      </c>
      <c r="P48" s="101">
        <v>0</v>
      </c>
      <c r="Q48" s="101">
        <v>0</v>
      </c>
      <c r="R48" s="101">
        <v>0</v>
      </c>
      <c r="S48" s="101">
        <v>0</v>
      </c>
      <c r="T48" s="101">
        <v>0</v>
      </c>
      <c r="U48" s="101">
        <v>0</v>
      </c>
      <c r="V48" s="101">
        <v>0</v>
      </c>
      <c r="W48" s="101">
        <v>0</v>
      </c>
      <c r="X48" s="101">
        <v>0</v>
      </c>
      <c r="Y48" s="101">
        <v>0</v>
      </c>
      <c r="Z48" s="101">
        <v>0</v>
      </c>
      <c r="AA48" s="101">
        <v>0</v>
      </c>
      <c r="AB48" s="101">
        <v>0</v>
      </c>
      <c r="AC48" s="101">
        <v>0</v>
      </c>
      <c r="AD48" s="101">
        <v>0</v>
      </c>
      <c r="AE48" s="101">
        <v>0</v>
      </c>
      <c r="AF48" s="101">
        <v>0</v>
      </c>
      <c r="AG48" s="101">
        <v>0</v>
      </c>
      <c r="AH48" s="101">
        <v>0</v>
      </c>
      <c r="AI48" s="101">
        <v>0</v>
      </c>
      <c r="AJ48" s="101">
        <v>0</v>
      </c>
      <c r="AK48" s="101">
        <v>0</v>
      </c>
      <c r="AL48" s="101">
        <v>0</v>
      </c>
      <c r="AM48" s="101">
        <v>0</v>
      </c>
      <c r="AN48" s="101">
        <v>0</v>
      </c>
      <c r="AO48" s="101">
        <v>0</v>
      </c>
      <c r="AP48" s="101">
        <v>0</v>
      </c>
      <c r="AQ48" s="101">
        <v>0</v>
      </c>
      <c r="AR48" s="101">
        <v>0</v>
      </c>
      <c r="AS48" s="101">
        <v>0</v>
      </c>
      <c r="AT48" s="101">
        <v>0</v>
      </c>
      <c r="AU48" s="101">
        <v>0</v>
      </c>
      <c r="AV48" s="101">
        <v>0</v>
      </c>
      <c r="AW48" s="101">
        <v>0</v>
      </c>
      <c r="AX48" s="101">
        <v>0</v>
      </c>
      <c r="AY48" s="101">
        <v>0</v>
      </c>
      <c r="AZ48" s="101">
        <v>0</v>
      </c>
      <c r="BA48" s="101">
        <v>0</v>
      </c>
      <c r="BB48" s="101">
        <v>0</v>
      </c>
      <c r="BC48" s="101">
        <v>0</v>
      </c>
      <c r="BD48" s="101">
        <v>0</v>
      </c>
      <c r="BE48" s="101">
        <v>0</v>
      </c>
      <c r="BF48" s="101"/>
      <c r="BG48" s="101"/>
      <c r="BH48" s="101"/>
      <c r="BI48" s="101"/>
      <c r="BJ48" s="101"/>
      <c r="BK48" s="101"/>
      <c r="BL48" s="101"/>
      <c r="BM48" s="101"/>
      <c r="BN48" s="101"/>
      <c r="BO48" s="101"/>
      <c r="BP48" s="101"/>
      <c r="BQ48" s="101"/>
    </row>
    <row r="49" spans="1:69">
      <c r="A49" s="99" t="s">
        <v>504</v>
      </c>
      <c r="B49" s="99"/>
      <c r="C49" s="99" t="s">
        <v>72</v>
      </c>
      <c r="D49" s="99" t="s">
        <v>47</v>
      </c>
      <c r="E49" s="99" t="s">
        <v>403</v>
      </c>
      <c r="F49" s="99" t="s">
        <v>405</v>
      </c>
      <c r="G49" s="100" t="s">
        <v>419</v>
      </c>
      <c r="H49" s="99"/>
      <c r="I49" s="101">
        <v>0</v>
      </c>
      <c r="J49" s="101">
        <v>0</v>
      </c>
      <c r="K49" s="101">
        <v>0</v>
      </c>
      <c r="L49" s="101">
        <v>0</v>
      </c>
      <c r="M49" s="101">
        <v>0</v>
      </c>
      <c r="N49" s="101">
        <v>0</v>
      </c>
      <c r="O49" s="101">
        <v>0</v>
      </c>
      <c r="P49" s="101">
        <v>0</v>
      </c>
      <c r="Q49" s="101">
        <v>0</v>
      </c>
      <c r="R49" s="101">
        <v>0</v>
      </c>
      <c r="S49" s="101">
        <v>0</v>
      </c>
      <c r="T49" s="101">
        <v>0</v>
      </c>
      <c r="U49" s="101">
        <v>0</v>
      </c>
      <c r="V49" s="101">
        <v>0</v>
      </c>
      <c r="W49" s="101">
        <v>0</v>
      </c>
      <c r="X49" s="101">
        <v>0</v>
      </c>
      <c r="Y49" s="101">
        <v>0</v>
      </c>
      <c r="Z49" s="101">
        <v>0</v>
      </c>
      <c r="AA49" s="101">
        <v>0</v>
      </c>
      <c r="AB49" s="101">
        <v>0</v>
      </c>
      <c r="AC49" s="101">
        <v>0</v>
      </c>
      <c r="AD49" s="101">
        <v>0</v>
      </c>
      <c r="AE49" s="101">
        <v>0</v>
      </c>
      <c r="AF49" s="101">
        <v>0</v>
      </c>
      <c r="AG49" s="101">
        <v>0</v>
      </c>
      <c r="AH49" s="101">
        <v>0</v>
      </c>
      <c r="AI49" s="101">
        <v>0</v>
      </c>
      <c r="AJ49" s="101">
        <v>0</v>
      </c>
      <c r="AK49" s="101">
        <v>0</v>
      </c>
      <c r="AL49" s="101">
        <v>0</v>
      </c>
      <c r="AM49" s="101">
        <v>0</v>
      </c>
      <c r="AN49" s="101">
        <v>0</v>
      </c>
      <c r="AO49" s="101">
        <v>0</v>
      </c>
      <c r="AP49" s="101">
        <v>0</v>
      </c>
      <c r="AQ49" s="101">
        <v>0</v>
      </c>
      <c r="AR49" s="101">
        <v>0</v>
      </c>
      <c r="AS49" s="101">
        <v>0</v>
      </c>
      <c r="AT49" s="101">
        <v>0</v>
      </c>
      <c r="AU49" s="101">
        <v>0</v>
      </c>
      <c r="AV49" s="101">
        <v>0</v>
      </c>
      <c r="AW49" s="101">
        <v>0</v>
      </c>
      <c r="AX49" s="101">
        <v>0</v>
      </c>
      <c r="AY49" s="101">
        <v>0</v>
      </c>
      <c r="AZ49" s="101">
        <v>0</v>
      </c>
      <c r="BA49" s="101">
        <v>0</v>
      </c>
      <c r="BB49" s="101">
        <v>0</v>
      </c>
      <c r="BC49" s="101">
        <v>0</v>
      </c>
      <c r="BD49" s="101">
        <v>0</v>
      </c>
      <c r="BE49" s="101">
        <v>0</v>
      </c>
      <c r="BF49" s="101"/>
      <c r="BG49" s="101"/>
      <c r="BH49" s="101"/>
      <c r="BI49" s="101"/>
      <c r="BJ49" s="101"/>
      <c r="BK49" s="101"/>
      <c r="BL49" s="101"/>
      <c r="BM49" s="101"/>
      <c r="BN49" s="101"/>
      <c r="BO49" s="101"/>
      <c r="BP49" s="101"/>
      <c r="BQ49" s="101"/>
    </row>
    <row r="50" spans="1:69">
      <c r="A50" s="99" t="s">
        <v>505</v>
      </c>
      <c r="B50" s="99"/>
      <c r="C50" s="99" t="s">
        <v>72</v>
      </c>
      <c r="D50" s="99" t="s">
        <v>47</v>
      </c>
      <c r="E50" s="99" t="s">
        <v>403</v>
      </c>
      <c r="F50" s="99" t="s">
        <v>406</v>
      </c>
      <c r="G50" s="100" t="s">
        <v>419</v>
      </c>
      <c r="H50" s="99"/>
      <c r="I50" s="101">
        <v>0</v>
      </c>
      <c r="J50" s="101">
        <v>0</v>
      </c>
      <c r="K50" s="101">
        <v>975</v>
      </c>
      <c r="L50" s="101">
        <v>0</v>
      </c>
      <c r="M50" s="101">
        <v>0</v>
      </c>
      <c r="N50" s="101">
        <v>0</v>
      </c>
      <c r="O50" s="101">
        <v>0</v>
      </c>
      <c r="P50" s="101">
        <v>0</v>
      </c>
      <c r="Q50" s="101">
        <v>0</v>
      </c>
      <c r="R50" s="101">
        <v>980.4</v>
      </c>
      <c r="S50" s="101">
        <v>979.2</v>
      </c>
      <c r="T50" s="101">
        <v>0</v>
      </c>
      <c r="U50" s="101">
        <v>0</v>
      </c>
      <c r="V50" s="101">
        <v>0</v>
      </c>
      <c r="W50" s="101">
        <v>0</v>
      </c>
      <c r="X50" s="101">
        <v>0</v>
      </c>
      <c r="Y50" s="101">
        <v>0</v>
      </c>
      <c r="Z50" s="101">
        <v>0</v>
      </c>
      <c r="AA50" s="101">
        <v>0</v>
      </c>
      <c r="AB50" s="101">
        <v>0</v>
      </c>
      <c r="AC50" s="101">
        <v>0</v>
      </c>
      <c r="AD50" s="101">
        <v>0</v>
      </c>
      <c r="AE50" s="101">
        <v>0</v>
      </c>
      <c r="AF50" s="101">
        <v>0</v>
      </c>
      <c r="AG50" s="101">
        <v>0</v>
      </c>
      <c r="AH50" s="101">
        <v>0</v>
      </c>
      <c r="AI50" s="101">
        <v>0</v>
      </c>
      <c r="AJ50" s="101">
        <v>0</v>
      </c>
      <c r="AK50" s="101">
        <v>0</v>
      </c>
      <c r="AL50" s="101">
        <v>0</v>
      </c>
      <c r="AM50" s="101">
        <v>983.28</v>
      </c>
      <c r="AN50" s="101">
        <v>0</v>
      </c>
      <c r="AO50" s="101">
        <v>0</v>
      </c>
      <c r="AP50" s="101">
        <v>0</v>
      </c>
      <c r="AQ50" s="101">
        <v>0</v>
      </c>
      <c r="AR50" s="101">
        <v>0</v>
      </c>
      <c r="AS50" s="101">
        <v>0</v>
      </c>
      <c r="AT50" s="101">
        <v>0</v>
      </c>
      <c r="AU50" s="101">
        <v>0</v>
      </c>
      <c r="AV50" s="101">
        <v>0</v>
      </c>
      <c r="AW50" s="101">
        <v>0</v>
      </c>
      <c r="AX50" s="101">
        <v>0</v>
      </c>
      <c r="AY50" s="101">
        <v>0</v>
      </c>
      <c r="AZ50" s="101">
        <v>0</v>
      </c>
      <c r="BA50" s="101">
        <v>0</v>
      </c>
      <c r="BB50" s="101">
        <v>0</v>
      </c>
      <c r="BC50" s="101">
        <v>0</v>
      </c>
      <c r="BD50" s="101">
        <v>0</v>
      </c>
      <c r="BE50" s="101">
        <v>0</v>
      </c>
      <c r="BF50" s="101"/>
      <c r="BG50" s="101"/>
      <c r="BH50" s="101"/>
      <c r="BI50" s="101"/>
      <c r="BJ50" s="101"/>
      <c r="BK50" s="101"/>
      <c r="BL50" s="101"/>
      <c r="BM50" s="101"/>
      <c r="BN50" s="101"/>
      <c r="BO50" s="101"/>
      <c r="BP50" s="101"/>
      <c r="BQ50" s="101"/>
    </row>
    <row r="51" spans="1:69">
      <c r="A51" s="99" t="s">
        <v>506</v>
      </c>
      <c r="B51" s="99"/>
      <c r="C51" s="99" t="s">
        <v>72</v>
      </c>
      <c r="D51" s="99" t="s">
        <v>47</v>
      </c>
      <c r="E51" s="99" t="s">
        <v>403</v>
      </c>
      <c r="F51" s="99" t="s">
        <v>405</v>
      </c>
      <c r="G51" s="100" t="s">
        <v>419</v>
      </c>
      <c r="H51" s="99"/>
      <c r="I51" s="101">
        <v>0</v>
      </c>
      <c r="J51" s="101">
        <v>0</v>
      </c>
      <c r="K51" s="101">
        <v>0</v>
      </c>
      <c r="L51" s="101">
        <v>0</v>
      </c>
      <c r="M51" s="101">
        <v>0</v>
      </c>
      <c r="N51" s="101">
        <v>0</v>
      </c>
      <c r="O51" s="101">
        <v>0</v>
      </c>
      <c r="P51" s="101">
        <v>0</v>
      </c>
      <c r="Q51" s="101">
        <v>971.88</v>
      </c>
      <c r="R51" s="101">
        <v>0</v>
      </c>
      <c r="S51" s="101">
        <v>0</v>
      </c>
      <c r="T51" s="101">
        <v>0</v>
      </c>
      <c r="U51" s="101">
        <v>0</v>
      </c>
      <c r="V51" s="101">
        <v>0</v>
      </c>
      <c r="W51" s="101">
        <v>0</v>
      </c>
      <c r="X51" s="101">
        <v>0</v>
      </c>
      <c r="Y51" s="101">
        <v>0</v>
      </c>
      <c r="Z51" s="101">
        <v>0</v>
      </c>
      <c r="AA51" s="101">
        <v>0</v>
      </c>
      <c r="AB51" s="101">
        <v>0</v>
      </c>
      <c r="AC51" s="101">
        <v>0</v>
      </c>
      <c r="AD51" s="101">
        <v>0</v>
      </c>
      <c r="AE51" s="101">
        <v>0</v>
      </c>
      <c r="AF51" s="101">
        <v>0</v>
      </c>
      <c r="AG51" s="101">
        <v>0</v>
      </c>
      <c r="AH51" s="101">
        <v>0</v>
      </c>
      <c r="AI51" s="101">
        <v>0</v>
      </c>
      <c r="AJ51" s="101">
        <v>0</v>
      </c>
      <c r="AK51" s="101">
        <v>0</v>
      </c>
      <c r="AL51" s="101">
        <v>0</v>
      </c>
      <c r="AM51" s="101">
        <v>0</v>
      </c>
      <c r="AN51" s="101">
        <v>979</v>
      </c>
      <c r="AO51" s="101">
        <v>0</v>
      </c>
      <c r="AP51" s="101">
        <v>989</v>
      </c>
      <c r="AQ51" s="101">
        <v>0</v>
      </c>
      <c r="AR51" s="101">
        <v>0</v>
      </c>
      <c r="AS51" s="101">
        <v>0</v>
      </c>
      <c r="AT51" s="101">
        <v>0</v>
      </c>
      <c r="AU51" s="101">
        <v>0</v>
      </c>
      <c r="AV51" s="101">
        <v>0</v>
      </c>
      <c r="AW51" s="101">
        <v>0</v>
      </c>
      <c r="AX51" s="101">
        <v>0</v>
      </c>
      <c r="AY51" s="101">
        <v>0</v>
      </c>
      <c r="AZ51" s="101">
        <v>0</v>
      </c>
      <c r="BA51" s="101">
        <v>0</v>
      </c>
      <c r="BB51" s="101">
        <v>0</v>
      </c>
      <c r="BC51" s="101">
        <v>0</v>
      </c>
      <c r="BD51" s="101">
        <v>0</v>
      </c>
      <c r="BE51" s="101">
        <v>0</v>
      </c>
      <c r="BF51" s="101"/>
      <c r="BG51" s="101"/>
      <c r="BH51" s="101"/>
      <c r="BI51" s="101"/>
      <c r="BJ51" s="101"/>
      <c r="BK51" s="101"/>
      <c r="BL51" s="101"/>
      <c r="BM51" s="101"/>
      <c r="BN51" s="101"/>
      <c r="BO51" s="101"/>
      <c r="BP51" s="101"/>
      <c r="BQ51" s="101"/>
    </row>
    <row r="52" spans="1:69">
      <c r="A52" s="99" t="s">
        <v>507</v>
      </c>
      <c r="B52" s="99"/>
      <c r="C52" s="99" t="s">
        <v>72</v>
      </c>
      <c r="D52" s="99" t="s">
        <v>47</v>
      </c>
      <c r="E52" s="99" t="s">
        <v>403</v>
      </c>
      <c r="F52" s="99" t="s">
        <v>406</v>
      </c>
      <c r="G52" s="100" t="s">
        <v>419</v>
      </c>
      <c r="H52" s="99"/>
      <c r="I52" s="101">
        <v>0</v>
      </c>
      <c r="J52" s="101">
        <v>0</v>
      </c>
      <c r="K52" s="101">
        <v>0</v>
      </c>
      <c r="L52" s="101">
        <v>0</v>
      </c>
      <c r="M52" s="101">
        <v>0</v>
      </c>
      <c r="N52" s="101">
        <v>0</v>
      </c>
      <c r="O52" s="101">
        <v>0</v>
      </c>
      <c r="P52" s="101">
        <v>0</v>
      </c>
      <c r="Q52" s="101">
        <v>0</v>
      </c>
      <c r="R52" s="101">
        <v>0</v>
      </c>
      <c r="S52" s="101">
        <v>0</v>
      </c>
      <c r="T52" s="101">
        <v>0</v>
      </c>
      <c r="U52" s="101">
        <v>0</v>
      </c>
      <c r="V52" s="101">
        <v>0</v>
      </c>
      <c r="W52" s="101">
        <v>0</v>
      </c>
      <c r="X52" s="101">
        <v>0</v>
      </c>
      <c r="Y52" s="101">
        <v>0</v>
      </c>
      <c r="Z52" s="101">
        <v>0</v>
      </c>
      <c r="AA52" s="101">
        <v>0</v>
      </c>
      <c r="AB52" s="101">
        <v>0</v>
      </c>
      <c r="AC52" s="101">
        <v>0</v>
      </c>
      <c r="AD52" s="101">
        <v>0</v>
      </c>
      <c r="AE52" s="101">
        <v>0</v>
      </c>
      <c r="AF52" s="101">
        <v>0</v>
      </c>
      <c r="AG52" s="101">
        <v>0</v>
      </c>
      <c r="AH52" s="101">
        <v>0</v>
      </c>
      <c r="AI52" s="101">
        <v>0</v>
      </c>
      <c r="AJ52" s="101">
        <v>0</v>
      </c>
      <c r="AK52" s="101">
        <v>0</v>
      </c>
      <c r="AL52" s="101">
        <v>0</v>
      </c>
      <c r="AM52" s="101">
        <v>0</v>
      </c>
      <c r="AN52" s="101">
        <v>0</v>
      </c>
      <c r="AO52" s="101">
        <v>0</v>
      </c>
      <c r="AP52" s="101">
        <v>0</v>
      </c>
      <c r="AQ52" s="101">
        <v>0</v>
      </c>
      <c r="AR52" s="101">
        <v>0</v>
      </c>
      <c r="AS52" s="101">
        <v>0</v>
      </c>
      <c r="AT52" s="101">
        <v>0</v>
      </c>
      <c r="AU52" s="101">
        <v>0</v>
      </c>
      <c r="AV52" s="101">
        <v>0</v>
      </c>
      <c r="AW52" s="101">
        <v>0</v>
      </c>
      <c r="AX52" s="101">
        <v>0</v>
      </c>
      <c r="AY52" s="101">
        <v>0</v>
      </c>
      <c r="AZ52" s="101">
        <v>0</v>
      </c>
      <c r="BA52" s="101">
        <v>0</v>
      </c>
      <c r="BB52" s="101">
        <v>0</v>
      </c>
      <c r="BC52" s="101">
        <v>0</v>
      </c>
      <c r="BD52" s="101">
        <v>0</v>
      </c>
      <c r="BE52" s="101">
        <v>0</v>
      </c>
      <c r="BF52" s="101"/>
      <c r="BG52" s="101"/>
      <c r="BH52" s="101"/>
      <c r="BI52" s="101"/>
      <c r="BJ52" s="101"/>
      <c r="BK52" s="101"/>
      <c r="BL52" s="101"/>
      <c r="BM52" s="101"/>
      <c r="BN52" s="101"/>
      <c r="BO52" s="101"/>
      <c r="BP52" s="101"/>
      <c r="BQ52" s="101"/>
    </row>
    <row r="53" spans="1:69">
      <c r="A53" s="99" t="s">
        <v>508</v>
      </c>
      <c r="B53" s="99"/>
      <c r="C53" s="99" t="s">
        <v>72</v>
      </c>
      <c r="D53" s="99" t="s">
        <v>47</v>
      </c>
      <c r="E53" s="99" t="s">
        <v>403</v>
      </c>
      <c r="F53" s="99" t="s">
        <v>405</v>
      </c>
      <c r="G53" s="100" t="s">
        <v>419</v>
      </c>
      <c r="H53" s="99"/>
      <c r="I53" s="101">
        <v>0</v>
      </c>
      <c r="J53" s="101">
        <v>0</v>
      </c>
      <c r="K53" s="101">
        <v>0</v>
      </c>
      <c r="L53" s="101">
        <v>0</v>
      </c>
      <c r="M53" s="101">
        <v>0</v>
      </c>
      <c r="N53" s="101">
        <v>0</v>
      </c>
      <c r="O53" s="101">
        <v>0</v>
      </c>
      <c r="P53" s="101">
        <v>0</v>
      </c>
      <c r="Q53" s="101">
        <v>0</v>
      </c>
      <c r="R53" s="101">
        <v>0</v>
      </c>
      <c r="S53" s="101">
        <v>0</v>
      </c>
      <c r="T53" s="101">
        <v>0</v>
      </c>
      <c r="U53" s="101">
        <v>0</v>
      </c>
      <c r="V53" s="101">
        <v>0</v>
      </c>
      <c r="W53" s="101">
        <v>0</v>
      </c>
      <c r="X53" s="101">
        <v>0</v>
      </c>
      <c r="Y53" s="101">
        <v>0</v>
      </c>
      <c r="Z53" s="101">
        <v>0</v>
      </c>
      <c r="AA53" s="101">
        <v>0</v>
      </c>
      <c r="AB53" s="101">
        <v>0</v>
      </c>
      <c r="AC53" s="101">
        <v>0</v>
      </c>
      <c r="AD53" s="101">
        <v>0</v>
      </c>
      <c r="AE53" s="101">
        <v>0</v>
      </c>
      <c r="AF53" s="101">
        <v>0</v>
      </c>
      <c r="AG53" s="101">
        <v>0</v>
      </c>
      <c r="AH53" s="101">
        <v>0</v>
      </c>
      <c r="AI53" s="101">
        <v>0</v>
      </c>
      <c r="AJ53" s="101">
        <v>0</v>
      </c>
      <c r="AK53" s="101">
        <v>0</v>
      </c>
      <c r="AL53" s="101">
        <v>0</v>
      </c>
      <c r="AM53" s="101">
        <v>0</v>
      </c>
      <c r="AN53" s="101">
        <v>0</v>
      </c>
      <c r="AO53" s="101">
        <v>0</v>
      </c>
      <c r="AP53" s="101">
        <v>0</v>
      </c>
      <c r="AQ53" s="101">
        <v>0</v>
      </c>
      <c r="AR53" s="101">
        <v>0</v>
      </c>
      <c r="AS53" s="101">
        <v>0</v>
      </c>
      <c r="AT53" s="101">
        <v>0</v>
      </c>
      <c r="AU53" s="101">
        <v>0</v>
      </c>
      <c r="AV53" s="101">
        <v>0</v>
      </c>
      <c r="AW53" s="101">
        <v>0</v>
      </c>
      <c r="AX53" s="101">
        <v>0</v>
      </c>
      <c r="AY53" s="101">
        <v>0</v>
      </c>
      <c r="AZ53" s="101">
        <v>0</v>
      </c>
      <c r="BA53" s="101">
        <v>0</v>
      </c>
      <c r="BB53" s="101">
        <v>0</v>
      </c>
      <c r="BC53" s="101">
        <v>0</v>
      </c>
      <c r="BD53" s="101">
        <v>0</v>
      </c>
      <c r="BE53" s="101">
        <v>0</v>
      </c>
      <c r="BF53" s="101"/>
      <c r="BG53" s="101"/>
      <c r="BH53" s="101"/>
      <c r="BI53" s="101"/>
      <c r="BJ53" s="101"/>
      <c r="BK53" s="101"/>
      <c r="BL53" s="101"/>
      <c r="BM53" s="101"/>
      <c r="BN53" s="101"/>
      <c r="BO53" s="101"/>
      <c r="BP53" s="101"/>
      <c r="BQ53" s="101"/>
    </row>
    <row r="54" spans="1:69">
      <c r="A54" s="99" t="s">
        <v>509</v>
      </c>
      <c r="B54" s="99"/>
      <c r="C54" s="99" t="s">
        <v>72</v>
      </c>
      <c r="D54" s="99" t="s">
        <v>47</v>
      </c>
      <c r="E54" s="99" t="s">
        <v>403</v>
      </c>
      <c r="F54" s="99" t="s">
        <v>405</v>
      </c>
      <c r="G54" s="100" t="s">
        <v>419</v>
      </c>
      <c r="H54" s="99"/>
      <c r="I54" s="101">
        <v>0</v>
      </c>
      <c r="J54" s="101">
        <v>0</v>
      </c>
      <c r="K54" s="101">
        <v>0</v>
      </c>
      <c r="L54" s="101">
        <v>0</v>
      </c>
      <c r="M54" s="101">
        <v>0</v>
      </c>
      <c r="N54" s="101">
        <v>0</v>
      </c>
      <c r="O54" s="101">
        <v>0</v>
      </c>
      <c r="P54" s="101">
        <v>0</v>
      </c>
      <c r="Q54" s="101">
        <v>0</v>
      </c>
      <c r="R54" s="101">
        <v>0</v>
      </c>
      <c r="S54" s="101">
        <v>0</v>
      </c>
      <c r="T54" s="101">
        <v>0</v>
      </c>
      <c r="U54" s="101">
        <v>0</v>
      </c>
      <c r="V54" s="101">
        <v>0</v>
      </c>
      <c r="W54" s="101">
        <v>0</v>
      </c>
      <c r="X54" s="101">
        <v>0</v>
      </c>
      <c r="Y54" s="101">
        <v>0</v>
      </c>
      <c r="Z54" s="101">
        <v>0</v>
      </c>
      <c r="AA54" s="101">
        <v>0</v>
      </c>
      <c r="AB54" s="101">
        <v>0</v>
      </c>
      <c r="AC54" s="101">
        <v>0</v>
      </c>
      <c r="AD54" s="101">
        <v>0</v>
      </c>
      <c r="AE54" s="101">
        <v>0</v>
      </c>
      <c r="AF54" s="101">
        <v>0</v>
      </c>
      <c r="AG54" s="101">
        <v>0</v>
      </c>
      <c r="AH54" s="101">
        <v>0</v>
      </c>
      <c r="AI54" s="101">
        <v>0</v>
      </c>
      <c r="AJ54" s="101">
        <v>0</v>
      </c>
      <c r="AK54" s="101">
        <v>0</v>
      </c>
      <c r="AL54" s="101">
        <v>0</v>
      </c>
      <c r="AM54" s="101">
        <v>0</v>
      </c>
      <c r="AN54" s="101">
        <v>0</v>
      </c>
      <c r="AO54" s="101">
        <v>0</v>
      </c>
      <c r="AP54" s="101">
        <v>0</v>
      </c>
      <c r="AQ54" s="101">
        <v>0</v>
      </c>
      <c r="AR54" s="101">
        <v>0</v>
      </c>
      <c r="AS54" s="101">
        <v>0</v>
      </c>
      <c r="AT54" s="101">
        <v>0</v>
      </c>
      <c r="AU54" s="101">
        <v>0</v>
      </c>
      <c r="AV54" s="101">
        <v>0</v>
      </c>
      <c r="AW54" s="101">
        <v>0</v>
      </c>
      <c r="AX54" s="101">
        <v>0</v>
      </c>
      <c r="AY54" s="101">
        <v>0</v>
      </c>
      <c r="AZ54" s="101">
        <v>0</v>
      </c>
      <c r="BA54" s="101">
        <v>0</v>
      </c>
      <c r="BB54" s="101">
        <v>0</v>
      </c>
      <c r="BC54" s="101">
        <v>0</v>
      </c>
      <c r="BD54" s="101">
        <v>0</v>
      </c>
      <c r="BE54" s="101">
        <v>0</v>
      </c>
      <c r="BF54" s="101"/>
      <c r="BG54" s="101"/>
      <c r="BH54" s="101"/>
      <c r="BI54" s="101"/>
      <c r="BJ54" s="101"/>
      <c r="BK54" s="101"/>
      <c r="BL54" s="101"/>
      <c r="BM54" s="101"/>
      <c r="BN54" s="101"/>
      <c r="BO54" s="101"/>
      <c r="BP54" s="101"/>
      <c r="BQ54" s="101"/>
    </row>
    <row r="55" spans="1:69">
      <c r="A55" s="99" t="s">
        <v>510</v>
      </c>
      <c r="B55" s="99"/>
      <c r="C55" s="99" t="s">
        <v>72</v>
      </c>
      <c r="D55" s="99" t="s">
        <v>47</v>
      </c>
      <c r="E55" s="99" t="s">
        <v>403</v>
      </c>
      <c r="F55" s="99" t="s">
        <v>405</v>
      </c>
      <c r="G55" s="100" t="s">
        <v>419</v>
      </c>
      <c r="H55" s="99"/>
      <c r="I55" s="101">
        <v>0</v>
      </c>
      <c r="J55" s="101">
        <v>0</v>
      </c>
      <c r="K55" s="101">
        <v>0</v>
      </c>
      <c r="L55" s="101">
        <v>0</v>
      </c>
      <c r="M55" s="101">
        <v>0</v>
      </c>
      <c r="N55" s="101">
        <v>959.28</v>
      </c>
      <c r="O55" s="101">
        <v>932.76</v>
      </c>
      <c r="P55" s="101">
        <v>0</v>
      </c>
      <c r="Q55" s="101">
        <v>0</v>
      </c>
      <c r="R55" s="101">
        <v>0</v>
      </c>
      <c r="S55" s="101">
        <v>0</v>
      </c>
      <c r="T55" s="101">
        <v>0</v>
      </c>
      <c r="U55" s="101">
        <v>969.6</v>
      </c>
      <c r="V55" s="101">
        <v>0</v>
      </c>
      <c r="W55" s="101">
        <v>0</v>
      </c>
      <c r="X55" s="101">
        <v>961.2</v>
      </c>
      <c r="Y55" s="101">
        <v>960.36</v>
      </c>
      <c r="Z55" s="101">
        <v>0</v>
      </c>
      <c r="AA55" s="101">
        <v>0</v>
      </c>
      <c r="AB55" s="101">
        <v>966.96</v>
      </c>
      <c r="AC55" s="101">
        <v>0</v>
      </c>
      <c r="AD55" s="101">
        <v>0</v>
      </c>
      <c r="AE55" s="101">
        <v>0</v>
      </c>
      <c r="AF55" s="101">
        <v>0</v>
      </c>
      <c r="AG55" s="101">
        <v>762.72</v>
      </c>
      <c r="AH55" s="101">
        <v>0</v>
      </c>
      <c r="AI55" s="101">
        <v>0</v>
      </c>
      <c r="AJ55" s="101">
        <v>0</v>
      </c>
      <c r="AK55" s="101">
        <v>0</v>
      </c>
      <c r="AL55" s="101">
        <v>0</v>
      </c>
      <c r="AM55" s="101">
        <v>0</v>
      </c>
      <c r="AN55" s="101">
        <v>0</v>
      </c>
      <c r="AO55" s="101">
        <v>0</v>
      </c>
      <c r="AP55" s="101">
        <v>0</v>
      </c>
      <c r="AQ55" s="101">
        <v>0</v>
      </c>
      <c r="AR55" s="101">
        <v>0</v>
      </c>
      <c r="AS55" s="101">
        <v>0</v>
      </c>
      <c r="AT55" s="101">
        <v>0</v>
      </c>
      <c r="AU55" s="101">
        <v>0</v>
      </c>
      <c r="AV55" s="101">
        <v>0</v>
      </c>
      <c r="AW55" s="101">
        <v>0</v>
      </c>
      <c r="AX55" s="101">
        <v>0</v>
      </c>
      <c r="AY55" s="101">
        <v>0</v>
      </c>
      <c r="AZ55" s="101">
        <v>0</v>
      </c>
      <c r="BA55" s="101">
        <v>0</v>
      </c>
      <c r="BB55" s="101">
        <v>0</v>
      </c>
      <c r="BC55" s="101">
        <v>0</v>
      </c>
      <c r="BD55" s="101">
        <v>0</v>
      </c>
      <c r="BE55" s="101">
        <v>0</v>
      </c>
      <c r="BF55" s="101"/>
      <c r="BG55" s="101"/>
      <c r="BH55" s="101"/>
      <c r="BI55" s="101"/>
      <c r="BJ55" s="101"/>
      <c r="BK55" s="101"/>
      <c r="BL55" s="101"/>
      <c r="BM55" s="101"/>
      <c r="BN55" s="101"/>
      <c r="BO55" s="101"/>
      <c r="BP55" s="101"/>
      <c r="BQ55" s="101"/>
    </row>
    <row r="56" spans="1:69">
      <c r="A56" s="99" t="s">
        <v>511</v>
      </c>
      <c r="B56" s="99"/>
      <c r="C56" s="99" t="s">
        <v>72</v>
      </c>
      <c r="D56" s="99" t="s">
        <v>47</v>
      </c>
      <c r="E56" s="99" t="s">
        <v>403</v>
      </c>
      <c r="F56" s="99" t="s">
        <v>388</v>
      </c>
      <c r="G56" s="100" t="s">
        <v>419</v>
      </c>
      <c r="H56" s="99"/>
      <c r="I56" s="101">
        <v>0</v>
      </c>
      <c r="J56" s="101">
        <v>0</v>
      </c>
      <c r="K56" s="101">
        <v>0</v>
      </c>
      <c r="L56" s="101">
        <v>0</v>
      </c>
      <c r="M56" s="101">
        <v>0</v>
      </c>
      <c r="N56" s="101">
        <v>0</v>
      </c>
      <c r="O56" s="101">
        <v>0</v>
      </c>
      <c r="P56" s="101">
        <v>0</v>
      </c>
      <c r="Q56" s="101">
        <v>0</v>
      </c>
      <c r="R56" s="101">
        <v>0</v>
      </c>
      <c r="S56" s="101">
        <v>0</v>
      </c>
      <c r="T56" s="101">
        <v>0</v>
      </c>
      <c r="U56" s="101">
        <v>0</v>
      </c>
      <c r="V56" s="101">
        <v>0</v>
      </c>
      <c r="W56" s="101">
        <v>0</v>
      </c>
      <c r="X56" s="101">
        <v>0</v>
      </c>
      <c r="Y56" s="101">
        <v>0</v>
      </c>
      <c r="Z56" s="101">
        <v>0</v>
      </c>
      <c r="AA56" s="101">
        <v>0</v>
      </c>
      <c r="AB56" s="101">
        <v>0</v>
      </c>
      <c r="AC56" s="101">
        <v>0</v>
      </c>
      <c r="AD56" s="101">
        <v>0</v>
      </c>
      <c r="AE56" s="101">
        <v>0</v>
      </c>
      <c r="AF56" s="101">
        <v>0</v>
      </c>
      <c r="AG56" s="101">
        <v>0</v>
      </c>
      <c r="AH56" s="101">
        <v>0</v>
      </c>
      <c r="AI56" s="101">
        <v>0</v>
      </c>
      <c r="AJ56" s="101">
        <v>0</v>
      </c>
      <c r="AK56" s="101">
        <v>0</v>
      </c>
      <c r="AL56" s="101">
        <v>0</v>
      </c>
      <c r="AM56" s="101">
        <v>0</v>
      </c>
      <c r="AN56" s="101">
        <v>0</v>
      </c>
      <c r="AO56" s="101">
        <v>0</v>
      </c>
      <c r="AP56" s="101">
        <v>0</v>
      </c>
      <c r="AQ56" s="101">
        <v>0</v>
      </c>
      <c r="AR56" s="101">
        <v>0</v>
      </c>
      <c r="AS56" s="101">
        <v>0</v>
      </c>
      <c r="AT56" s="101">
        <v>0</v>
      </c>
      <c r="AU56" s="101">
        <v>0</v>
      </c>
      <c r="AV56" s="101">
        <v>0</v>
      </c>
      <c r="AW56" s="101">
        <v>0</v>
      </c>
      <c r="AX56" s="101">
        <v>0</v>
      </c>
      <c r="AY56" s="101">
        <v>0</v>
      </c>
      <c r="AZ56" s="101">
        <v>0</v>
      </c>
      <c r="BA56" s="101">
        <v>0</v>
      </c>
      <c r="BB56" s="101">
        <v>0</v>
      </c>
      <c r="BC56" s="101">
        <v>0</v>
      </c>
      <c r="BD56" s="101">
        <v>0</v>
      </c>
      <c r="BE56" s="101">
        <v>0</v>
      </c>
      <c r="BF56" s="101"/>
      <c r="BG56" s="101"/>
      <c r="BH56" s="101"/>
      <c r="BI56" s="101"/>
      <c r="BJ56" s="101"/>
      <c r="BK56" s="101"/>
      <c r="BL56" s="101"/>
      <c r="BM56" s="101"/>
      <c r="BN56" s="101"/>
      <c r="BO56" s="101"/>
      <c r="BP56" s="101"/>
      <c r="BQ56" s="101"/>
    </row>
    <row r="57" spans="1:69">
      <c r="A57" s="99" t="s">
        <v>512</v>
      </c>
      <c r="B57" s="99"/>
      <c r="C57" s="99" t="s">
        <v>72</v>
      </c>
      <c r="D57" s="99" t="s">
        <v>47</v>
      </c>
      <c r="E57" s="99" t="s">
        <v>403</v>
      </c>
      <c r="F57" s="99" t="s">
        <v>405</v>
      </c>
      <c r="G57" s="100" t="s">
        <v>419</v>
      </c>
      <c r="H57" s="99"/>
      <c r="I57" s="101">
        <v>0</v>
      </c>
      <c r="J57" s="101">
        <v>0</v>
      </c>
      <c r="K57" s="101">
        <v>0</v>
      </c>
      <c r="L57" s="101">
        <v>0</v>
      </c>
      <c r="M57" s="101">
        <v>0</v>
      </c>
      <c r="N57" s="101">
        <v>0</v>
      </c>
      <c r="O57" s="101">
        <v>0</v>
      </c>
      <c r="P57" s="101">
        <v>0</v>
      </c>
      <c r="Q57" s="101">
        <v>0</v>
      </c>
      <c r="R57" s="101">
        <v>0</v>
      </c>
      <c r="S57" s="101">
        <v>0</v>
      </c>
      <c r="T57" s="101">
        <v>0</v>
      </c>
      <c r="U57" s="101">
        <v>0</v>
      </c>
      <c r="V57" s="101">
        <v>0</v>
      </c>
      <c r="W57" s="101">
        <v>0</v>
      </c>
      <c r="X57" s="101">
        <v>0</v>
      </c>
      <c r="Y57" s="101">
        <v>0</v>
      </c>
      <c r="Z57" s="101">
        <v>0</v>
      </c>
      <c r="AA57" s="101">
        <v>0</v>
      </c>
      <c r="AB57" s="101">
        <v>0</v>
      </c>
      <c r="AC57" s="101">
        <v>0</v>
      </c>
      <c r="AD57" s="101">
        <v>0</v>
      </c>
      <c r="AE57" s="101">
        <v>0</v>
      </c>
      <c r="AF57" s="101">
        <v>0</v>
      </c>
      <c r="AG57" s="101">
        <v>201</v>
      </c>
      <c r="AH57" s="101">
        <v>0</v>
      </c>
      <c r="AI57" s="101">
        <v>0</v>
      </c>
      <c r="AJ57" s="101">
        <v>0</v>
      </c>
      <c r="AK57" s="101">
        <v>0</v>
      </c>
      <c r="AL57" s="101">
        <v>0</v>
      </c>
      <c r="AM57" s="101">
        <v>0</v>
      </c>
      <c r="AN57" s="101">
        <v>0</v>
      </c>
      <c r="AO57" s="101">
        <v>0</v>
      </c>
      <c r="AP57" s="101">
        <v>0</v>
      </c>
      <c r="AQ57" s="101">
        <v>0</v>
      </c>
      <c r="AR57" s="101">
        <v>0</v>
      </c>
      <c r="AS57" s="101">
        <v>0</v>
      </c>
      <c r="AT57" s="101">
        <v>0</v>
      </c>
      <c r="AU57" s="101">
        <v>0</v>
      </c>
      <c r="AV57" s="101">
        <v>0</v>
      </c>
      <c r="AW57" s="101">
        <v>0</v>
      </c>
      <c r="AX57" s="101">
        <v>0</v>
      </c>
      <c r="AY57" s="101">
        <v>0</v>
      </c>
      <c r="AZ57" s="101">
        <v>0</v>
      </c>
      <c r="BA57" s="101">
        <v>0</v>
      </c>
      <c r="BB57" s="101">
        <v>0</v>
      </c>
      <c r="BC57" s="101">
        <v>0</v>
      </c>
      <c r="BD57" s="101">
        <v>0</v>
      </c>
      <c r="BE57" s="101">
        <v>0</v>
      </c>
      <c r="BF57" s="101"/>
      <c r="BG57" s="101"/>
      <c r="BH57" s="101"/>
      <c r="BI57" s="101"/>
      <c r="BJ57" s="101"/>
      <c r="BK57" s="101"/>
      <c r="BL57" s="101"/>
      <c r="BM57" s="101"/>
      <c r="BN57" s="101"/>
      <c r="BO57" s="101"/>
      <c r="BP57" s="101"/>
      <c r="BQ57" s="101"/>
    </row>
    <row r="58" spans="1:69">
      <c r="A58" s="99" t="s">
        <v>688</v>
      </c>
      <c r="B58" s="99"/>
      <c r="C58" s="99" t="s">
        <v>72</v>
      </c>
      <c r="D58" s="99" t="s">
        <v>369</v>
      </c>
      <c r="E58" s="99" t="s">
        <v>395</v>
      </c>
      <c r="F58" s="99" t="s">
        <v>396</v>
      </c>
      <c r="G58" s="100" t="s">
        <v>421</v>
      </c>
      <c r="H58" s="99"/>
      <c r="I58" s="101">
        <v>0</v>
      </c>
      <c r="J58" s="101">
        <v>0</v>
      </c>
      <c r="K58" s="101">
        <v>0</v>
      </c>
      <c r="L58" s="101">
        <v>101</v>
      </c>
      <c r="M58" s="101">
        <v>0</v>
      </c>
      <c r="N58" s="101">
        <v>200</v>
      </c>
      <c r="O58" s="101">
        <v>0</v>
      </c>
      <c r="P58" s="101">
        <v>0</v>
      </c>
      <c r="Q58" s="101">
        <v>101</v>
      </c>
      <c r="R58" s="101">
        <v>0</v>
      </c>
      <c r="S58" s="101">
        <v>0</v>
      </c>
      <c r="T58" s="101">
        <v>0</v>
      </c>
      <c r="U58" s="101">
        <v>205</v>
      </c>
      <c r="V58" s="101">
        <v>0</v>
      </c>
      <c r="W58" s="101">
        <v>0</v>
      </c>
      <c r="X58" s="101">
        <v>105</v>
      </c>
      <c r="Y58" s="101">
        <v>0</v>
      </c>
      <c r="Z58" s="101">
        <v>0</v>
      </c>
      <c r="AA58" s="101">
        <v>0</v>
      </c>
      <c r="AB58" s="101">
        <v>0</v>
      </c>
      <c r="AC58" s="101">
        <v>200</v>
      </c>
      <c r="AD58" s="101">
        <v>0</v>
      </c>
      <c r="AE58" s="101">
        <v>0</v>
      </c>
      <c r="AF58" s="101">
        <v>100</v>
      </c>
      <c r="AG58" s="101">
        <v>0</v>
      </c>
      <c r="AH58" s="101">
        <v>0</v>
      </c>
      <c r="AI58" s="101">
        <v>0</v>
      </c>
      <c r="AJ58" s="101">
        <v>200</v>
      </c>
      <c r="AK58" s="101">
        <v>0</v>
      </c>
      <c r="AL58" s="101">
        <v>100</v>
      </c>
      <c r="AM58" s="101">
        <v>0</v>
      </c>
      <c r="AN58" s="101">
        <v>0</v>
      </c>
      <c r="AO58" s="101">
        <v>200</v>
      </c>
      <c r="AP58" s="101">
        <v>0</v>
      </c>
      <c r="AQ58" s="101">
        <v>0</v>
      </c>
      <c r="AR58" s="101">
        <v>0</v>
      </c>
      <c r="AS58" s="101">
        <v>0</v>
      </c>
      <c r="AT58" s="101">
        <v>0</v>
      </c>
      <c r="AU58" s="101">
        <v>0</v>
      </c>
      <c r="AV58" s="101">
        <v>0</v>
      </c>
      <c r="AW58" s="101">
        <v>0</v>
      </c>
      <c r="AX58" s="101">
        <v>0</v>
      </c>
      <c r="AY58" s="101"/>
      <c r="AZ58" s="101"/>
      <c r="BA58" s="101"/>
      <c r="BB58" s="101"/>
      <c r="BC58" s="101"/>
      <c r="BD58" s="101"/>
      <c r="BE58" s="101"/>
      <c r="BF58" s="101"/>
      <c r="BG58" s="101"/>
      <c r="BH58" s="101"/>
      <c r="BI58" s="101"/>
      <c r="BJ58" s="101"/>
      <c r="BK58" s="101"/>
      <c r="BL58" s="101"/>
      <c r="BM58" s="101"/>
      <c r="BN58" s="101"/>
      <c r="BO58" s="101"/>
      <c r="BP58" s="101"/>
      <c r="BQ58" s="101"/>
    </row>
    <row r="59" spans="1:69" s="102" customFormat="1">
      <c r="A59" s="99" t="s">
        <v>694</v>
      </c>
      <c r="B59" s="99"/>
      <c r="C59" s="99" t="s">
        <v>72</v>
      </c>
      <c r="D59" s="99" t="s">
        <v>369</v>
      </c>
      <c r="E59" s="99" t="s">
        <v>395</v>
      </c>
      <c r="F59" s="99" t="s">
        <v>396</v>
      </c>
      <c r="G59" s="100" t="s">
        <v>421</v>
      </c>
      <c r="H59" s="99"/>
      <c r="I59" s="101">
        <v>0</v>
      </c>
      <c r="J59" s="101">
        <v>0</v>
      </c>
      <c r="K59" s="101">
        <v>0</v>
      </c>
      <c r="L59" s="101">
        <v>300</v>
      </c>
      <c r="M59" s="101">
        <v>0</v>
      </c>
      <c r="N59" s="101">
        <v>202</v>
      </c>
      <c r="O59" s="101">
        <v>0</v>
      </c>
      <c r="P59" s="101">
        <v>0</v>
      </c>
      <c r="Q59" s="101">
        <v>206</v>
      </c>
      <c r="R59" s="101">
        <v>0</v>
      </c>
      <c r="S59" s="101">
        <v>0</v>
      </c>
      <c r="T59" s="101">
        <v>0</v>
      </c>
      <c r="U59" s="101">
        <v>210</v>
      </c>
      <c r="V59" s="101">
        <v>0</v>
      </c>
      <c r="W59" s="101">
        <v>0</v>
      </c>
      <c r="X59" s="101">
        <v>0</v>
      </c>
      <c r="Y59" s="101">
        <v>0</v>
      </c>
      <c r="Z59" s="101">
        <v>0</v>
      </c>
      <c r="AA59" s="101">
        <v>0</v>
      </c>
      <c r="AB59" s="101">
        <v>0</v>
      </c>
      <c r="AC59" s="101">
        <v>202</v>
      </c>
      <c r="AD59" s="101">
        <v>0</v>
      </c>
      <c r="AE59" s="101">
        <v>0</v>
      </c>
      <c r="AF59" s="101">
        <v>0</v>
      </c>
      <c r="AG59" s="101">
        <v>0</v>
      </c>
      <c r="AH59" s="101">
        <v>0</v>
      </c>
      <c r="AI59" s="101">
        <v>0</v>
      </c>
      <c r="AJ59" s="101">
        <v>200</v>
      </c>
      <c r="AK59" s="101">
        <v>0</v>
      </c>
      <c r="AL59" s="101">
        <v>0</v>
      </c>
      <c r="AM59" s="101">
        <v>0</v>
      </c>
      <c r="AN59" s="101">
        <v>0</v>
      </c>
      <c r="AO59" s="101">
        <v>0</v>
      </c>
      <c r="AP59" s="101">
        <v>0</v>
      </c>
      <c r="AQ59" s="101">
        <v>0</v>
      </c>
      <c r="AR59" s="101">
        <v>0</v>
      </c>
      <c r="AS59" s="101">
        <v>0</v>
      </c>
      <c r="AT59" s="101">
        <v>0</v>
      </c>
      <c r="AU59" s="101">
        <v>0</v>
      </c>
      <c r="AV59" s="101">
        <v>0</v>
      </c>
      <c r="AW59" s="101">
        <v>0</v>
      </c>
      <c r="AX59" s="101">
        <v>0</v>
      </c>
      <c r="AY59" s="101"/>
      <c r="AZ59" s="101"/>
      <c r="BA59" s="101"/>
      <c r="BB59" s="101"/>
      <c r="BC59" s="101"/>
      <c r="BD59" s="101"/>
      <c r="BE59" s="101"/>
      <c r="BF59" s="101"/>
      <c r="BG59" s="101"/>
      <c r="BH59" s="101"/>
      <c r="BI59" s="101"/>
      <c r="BJ59" s="101"/>
      <c r="BK59" s="101"/>
      <c r="BL59" s="101"/>
      <c r="BM59" s="101"/>
      <c r="BN59" s="101"/>
      <c r="BO59" s="101"/>
      <c r="BP59" s="101"/>
      <c r="BQ59" s="101"/>
    </row>
    <row r="60" spans="1:69" s="102" customFormat="1">
      <c r="A60" s="99" t="s">
        <v>695</v>
      </c>
      <c r="B60" s="99"/>
      <c r="C60" s="99" t="s">
        <v>72</v>
      </c>
      <c r="D60" s="99" t="s">
        <v>369</v>
      </c>
      <c r="E60" s="99" t="s">
        <v>395</v>
      </c>
      <c r="F60" s="99" t="s">
        <v>396</v>
      </c>
      <c r="G60" s="100" t="s">
        <v>421</v>
      </c>
      <c r="H60" s="99"/>
      <c r="I60" s="101">
        <v>0</v>
      </c>
      <c r="J60" s="101">
        <v>0</v>
      </c>
      <c r="K60" s="101">
        <v>0</v>
      </c>
      <c r="L60" s="101">
        <v>837</v>
      </c>
      <c r="M60" s="101">
        <v>0</v>
      </c>
      <c r="N60" s="101">
        <v>862</v>
      </c>
      <c r="O60" s="101">
        <v>0</v>
      </c>
      <c r="P60" s="101">
        <v>0</v>
      </c>
      <c r="Q60" s="101">
        <v>740</v>
      </c>
      <c r="R60" s="101">
        <v>0</v>
      </c>
      <c r="S60" s="101">
        <v>0</v>
      </c>
      <c r="T60" s="101">
        <v>0</v>
      </c>
      <c r="U60" s="101">
        <v>1230</v>
      </c>
      <c r="V60" s="101">
        <v>0</v>
      </c>
      <c r="W60" s="101">
        <v>0</v>
      </c>
      <c r="X60" s="101">
        <v>985</v>
      </c>
      <c r="Y60" s="101">
        <v>0</v>
      </c>
      <c r="Z60" s="101">
        <v>0</v>
      </c>
      <c r="AA60" s="101">
        <v>0</v>
      </c>
      <c r="AB60" s="101">
        <v>0</v>
      </c>
      <c r="AC60" s="101">
        <v>915</v>
      </c>
      <c r="AD60" s="101">
        <v>0</v>
      </c>
      <c r="AE60" s="101">
        <v>0</v>
      </c>
      <c r="AF60" s="101">
        <v>430</v>
      </c>
      <c r="AG60" s="101">
        <v>0</v>
      </c>
      <c r="AH60" s="101">
        <v>0</v>
      </c>
      <c r="AI60" s="101">
        <v>0</v>
      </c>
      <c r="AJ60" s="101">
        <v>1137</v>
      </c>
      <c r="AK60" s="101">
        <v>0</v>
      </c>
      <c r="AL60" s="101">
        <v>432</v>
      </c>
      <c r="AM60" s="101">
        <v>0</v>
      </c>
      <c r="AN60" s="101">
        <v>0</v>
      </c>
      <c r="AO60" s="101">
        <v>319</v>
      </c>
      <c r="AP60" s="101">
        <v>0</v>
      </c>
      <c r="AQ60" s="101">
        <v>0</v>
      </c>
      <c r="AR60" s="101">
        <v>0</v>
      </c>
      <c r="AS60" s="101">
        <v>0</v>
      </c>
      <c r="AT60" s="101">
        <v>0</v>
      </c>
      <c r="AU60" s="101">
        <v>0</v>
      </c>
      <c r="AV60" s="101">
        <v>0</v>
      </c>
      <c r="AW60" s="101">
        <v>0</v>
      </c>
      <c r="AX60" s="101">
        <v>0</v>
      </c>
      <c r="AY60" s="101"/>
      <c r="AZ60" s="101"/>
      <c r="BA60" s="101"/>
      <c r="BB60" s="101"/>
      <c r="BC60" s="101"/>
      <c r="BD60" s="101"/>
      <c r="BE60" s="101"/>
      <c r="BF60" s="101"/>
      <c r="BG60" s="101"/>
      <c r="BH60" s="101"/>
      <c r="BI60" s="101"/>
      <c r="BJ60" s="101"/>
      <c r="BK60" s="101"/>
      <c r="BL60" s="101"/>
      <c r="BM60" s="101"/>
      <c r="BN60" s="101"/>
      <c r="BO60" s="101"/>
      <c r="BP60" s="101"/>
      <c r="BQ60" s="101"/>
    </row>
    <row r="61" spans="1:69" s="102" customFormat="1">
      <c r="A61" s="99" t="s">
        <v>689</v>
      </c>
      <c r="B61" s="99"/>
      <c r="C61" s="99" t="s">
        <v>72</v>
      </c>
      <c r="D61" s="99" t="s">
        <v>369</v>
      </c>
      <c r="E61" s="99" t="s">
        <v>395</v>
      </c>
      <c r="F61" s="99" t="s">
        <v>396</v>
      </c>
      <c r="G61" s="100" t="s">
        <v>421</v>
      </c>
      <c r="H61" s="99"/>
      <c r="I61" s="101">
        <v>0</v>
      </c>
      <c r="J61" s="101">
        <v>0</v>
      </c>
      <c r="K61" s="101">
        <v>0</v>
      </c>
      <c r="L61" s="101">
        <v>0</v>
      </c>
      <c r="M61" s="101">
        <v>0</v>
      </c>
      <c r="N61" s="101">
        <v>0</v>
      </c>
      <c r="O61" s="101">
        <v>295</v>
      </c>
      <c r="P61" s="101">
        <v>0</v>
      </c>
      <c r="Q61" s="101">
        <v>0</v>
      </c>
      <c r="R61" s="101">
        <v>0</v>
      </c>
      <c r="S61" s="101">
        <v>0</v>
      </c>
      <c r="T61" s="101">
        <v>0</v>
      </c>
      <c r="U61" s="101">
        <v>0</v>
      </c>
      <c r="V61" s="101">
        <v>0</v>
      </c>
      <c r="W61" s="101">
        <v>0</v>
      </c>
      <c r="X61" s="101">
        <v>0</v>
      </c>
      <c r="Y61" s="101">
        <v>0</v>
      </c>
      <c r="Z61" s="101">
        <v>0</v>
      </c>
      <c r="AA61" s="101">
        <v>290</v>
      </c>
      <c r="AB61" s="101">
        <v>0</v>
      </c>
      <c r="AC61" s="101">
        <v>0</v>
      </c>
      <c r="AD61" s="101">
        <v>0</v>
      </c>
      <c r="AE61" s="101">
        <v>0</v>
      </c>
      <c r="AF61" s="101">
        <v>0</v>
      </c>
      <c r="AG61" s="101">
        <v>0</v>
      </c>
      <c r="AH61" s="101">
        <v>0</v>
      </c>
      <c r="AI61" s="101">
        <v>0</v>
      </c>
      <c r="AJ61" s="101">
        <v>269</v>
      </c>
      <c r="AK61" s="101">
        <v>0</v>
      </c>
      <c r="AL61" s="101">
        <v>0</v>
      </c>
      <c r="AM61" s="101">
        <v>0</v>
      </c>
      <c r="AN61" s="101">
        <v>0</v>
      </c>
      <c r="AO61" s="101">
        <v>0</v>
      </c>
      <c r="AP61" s="101">
        <v>0</v>
      </c>
      <c r="AQ61" s="101">
        <v>289.5</v>
      </c>
      <c r="AR61" s="101">
        <v>0</v>
      </c>
      <c r="AS61" s="101">
        <v>0</v>
      </c>
      <c r="AT61" s="101">
        <v>0</v>
      </c>
      <c r="AU61" s="101">
        <v>0</v>
      </c>
      <c r="AV61" s="101">
        <v>0</v>
      </c>
      <c r="AW61" s="101">
        <v>0</v>
      </c>
      <c r="AX61" s="101">
        <v>0</v>
      </c>
      <c r="AY61" s="101"/>
      <c r="AZ61" s="101"/>
      <c r="BA61" s="101"/>
      <c r="BB61" s="101"/>
      <c r="BC61" s="101"/>
      <c r="BD61" s="101"/>
      <c r="BE61" s="101"/>
      <c r="BF61" s="101"/>
      <c r="BG61" s="101"/>
      <c r="BH61" s="101"/>
      <c r="BI61" s="101"/>
      <c r="BJ61" s="101"/>
      <c r="BK61" s="101"/>
      <c r="BL61" s="101"/>
      <c r="BM61" s="101"/>
      <c r="BN61" s="101"/>
      <c r="BO61" s="101"/>
      <c r="BP61" s="101"/>
      <c r="BQ61" s="101"/>
    </row>
    <row r="62" spans="1:69" s="102" customFormat="1">
      <c r="A62" s="99" t="s">
        <v>710</v>
      </c>
      <c r="B62" s="99"/>
      <c r="C62" s="99" t="s">
        <v>72</v>
      </c>
      <c r="D62" s="99" t="s">
        <v>369</v>
      </c>
      <c r="E62" s="99" t="s">
        <v>395</v>
      </c>
      <c r="F62" s="99" t="s">
        <v>396</v>
      </c>
      <c r="G62" s="100" t="s">
        <v>421</v>
      </c>
      <c r="H62" s="99"/>
      <c r="I62" s="101">
        <v>0</v>
      </c>
      <c r="J62" s="101">
        <v>0</v>
      </c>
      <c r="K62" s="101">
        <v>0</v>
      </c>
      <c r="L62" s="101">
        <v>0</v>
      </c>
      <c r="M62" s="101">
        <v>0</v>
      </c>
      <c r="N62" s="101">
        <v>0</v>
      </c>
      <c r="O62" s="101">
        <v>0</v>
      </c>
      <c r="P62" s="101">
        <v>0</v>
      </c>
      <c r="Q62" s="101">
        <v>1860</v>
      </c>
      <c r="R62" s="101">
        <v>0</v>
      </c>
      <c r="S62" s="101">
        <v>0</v>
      </c>
      <c r="T62" s="101">
        <v>0</v>
      </c>
      <c r="U62" s="101">
        <v>0</v>
      </c>
      <c r="V62" s="101">
        <v>0</v>
      </c>
      <c r="W62" s="101">
        <v>0</v>
      </c>
      <c r="X62" s="101">
        <v>0</v>
      </c>
      <c r="Y62" s="101">
        <v>64.5</v>
      </c>
      <c r="Z62" s="101">
        <v>0</v>
      </c>
      <c r="AA62" s="101">
        <v>0</v>
      </c>
      <c r="AB62" s="101">
        <v>0</v>
      </c>
      <c r="AC62" s="101">
        <v>0</v>
      </c>
      <c r="AD62" s="101">
        <v>0</v>
      </c>
      <c r="AE62" s="101">
        <v>0</v>
      </c>
      <c r="AF62" s="101">
        <v>1046</v>
      </c>
      <c r="AG62" s="101">
        <v>234.6</v>
      </c>
      <c r="AH62" s="101">
        <v>0</v>
      </c>
      <c r="AI62" s="101">
        <v>0</v>
      </c>
      <c r="AJ62" s="101">
        <v>0</v>
      </c>
      <c r="AK62" s="101">
        <v>0</v>
      </c>
      <c r="AL62" s="101">
        <v>0</v>
      </c>
      <c r="AM62" s="101">
        <v>0</v>
      </c>
      <c r="AN62" s="101">
        <v>0</v>
      </c>
      <c r="AO62" s="101">
        <v>0</v>
      </c>
      <c r="AP62" s="101">
        <v>0</v>
      </c>
      <c r="AQ62" s="101">
        <v>0</v>
      </c>
      <c r="AR62" s="101">
        <v>0</v>
      </c>
      <c r="AS62" s="101">
        <v>0</v>
      </c>
      <c r="AT62" s="101">
        <v>0</v>
      </c>
      <c r="AU62" s="101">
        <v>0</v>
      </c>
      <c r="AV62" s="101">
        <v>0</v>
      </c>
      <c r="AW62" s="101">
        <v>0</v>
      </c>
      <c r="AX62" s="101">
        <v>0</v>
      </c>
      <c r="AY62" s="101"/>
      <c r="AZ62" s="101"/>
      <c r="BA62" s="101"/>
      <c r="BB62" s="101"/>
      <c r="BC62" s="101"/>
      <c r="BD62" s="101"/>
      <c r="BE62" s="101"/>
      <c r="BF62" s="101"/>
      <c r="BG62" s="101"/>
      <c r="BH62" s="101"/>
      <c r="BI62" s="101"/>
      <c r="BJ62" s="101"/>
      <c r="BK62" s="101"/>
      <c r="BL62" s="101"/>
      <c r="BM62" s="101"/>
      <c r="BN62" s="101"/>
      <c r="BO62" s="101"/>
      <c r="BP62" s="101"/>
      <c r="BQ62" s="101"/>
    </row>
    <row r="63" spans="1:69" s="102" customFormat="1">
      <c r="A63" s="99" t="s">
        <v>709</v>
      </c>
      <c r="B63" s="99"/>
      <c r="C63" s="99" t="s">
        <v>72</v>
      </c>
      <c r="D63" s="99" t="s">
        <v>369</v>
      </c>
      <c r="E63" s="99" t="s">
        <v>395</v>
      </c>
      <c r="F63" s="99" t="s">
        <v>396</v>
      </c>
      <c r="G63" s="100" t="s">
        <v>421</v>
      </c>
      <c r="H63" s="99"/>
      <c r="I63" s="101">
        <v>0</v>
      </c>
      <c r="J63" s="101">
        <v>0</v>
      </c>
      <c r="K63" s="101">
        <v>1360</v>
      </c>
      <c r="L63" s="101">
        <v>282</v>
      </c>
      <c r="M63" s="101">
        <v>1625</v>
      </c>
      <c r="N63" s="101">
        <v>605</v>
      </c>
      <c r="O63" s="101">
        <v>1210</v>
      </c>
      <c r="P63" s="101">
        <v>0</v>
      </c>
      <c r="Q63" s="101">
        <v>130</v>
      </c>
      <c r="R63" s="101">
        <v>1721</v>
      </c>
      <c r="S63" s="101">
        <v>1728</v>
      </c>
      <c r="T63" s="101">
        <v>1297</v>
      </c>
      <c r="U63" s="101">
        <v>0</v>
      </c>
      <c r="V63" s="101">
        <v>1650</v>
      </c>
      <c r="W63" s="101">
        <v>0</v>
      </c>
      <c r="X63" s="101">
        <v>716</v>
      </c>
      <c r="Y63" s="101">
        <v>480</v>
      </c>
      <c r="Z63" s="101">
        <v>0</v>
      </c>
      <c r="AA63" s="101">
        <v>1280</v>
      </c>
      <c r="AB63" s="101">
        <v>0</v>
      </c>
      <c r="AC63" s="101">
        <v>0</v>
      </c>
      <c r="AD63" s="101">
        <v>0</v>
      </c>
      <c r="AE63" s="101">
        <v>0</v>
      </c>
      <c r="AF63" s="101">
        <v>682</v>
      </c>
      <c r="AG63" s="101">
        <v>1622</v>
      </c>
      <c r="AH63" s="101">
        <v>1640</v>
      </c>
      <c r="AI63" s="101">
        <v>1348</v>
      </c>
      <c r="AJ63" s="101">
        <v>0</v>
      </c>
      <c r="AK63" s="101">
        <v>0</v>
      </c>
      <c r="AL63" s="101">
        <v>326</v>
      </c>
      <c r="AM63" s="101">
        <v>905</v>
      </c>
      <c r="AN63" s="101">
        <v>508</v>
      </c>
      <c r="AO63" s="101">
        <v>795</v>
      </c>
      <c r="AP63" s="101">
        <v>0</v>
      </c>
      <c r="AQ63" s="101">
        <v>700</v>
      </c>
      <c r="AR63" s="101">
        <v>0</v>
      </c>
      <c r="AS63" s="101">
        <v>0</v>
      </c>
      <c r="AT63" s="101">
        <v>0</v>
      </c>
      <c r="AU63" s="101">
        <v>0</v>
      </c>
      <c r="AV63" s="101">
        <v>0</v>
      </c>
      <c r="AW63" s="101">
        <v>0</v>
      </c>
      <c r="AX63" s="101">
        <v>0</v>
      </c>
      <c r="AY63" s="101"/>
      <c r="AZ63" s="101"/>
      <c r="BA63" s="101"/>
      <c r="BB63" s="101"/>
      <c r="BC63" s="101"/>
      <c r="BD63" s="101"/>
      <c r="BE63" s="101"/>
      <c r="BF63" s="101"/>
      <c r="BG63" s="101"/>
      <c r="BH63" s="101"/>
      <c r="BI63" s="101"/>
      <c r="BJ63" s="101"/>
      <c r="BK63" s="101"/>
      <c r="BL63" s="101"/>
      <c r="BM63" s="101"/>
      <c r="BN63" s="101"/>
      <c r="BO63" s="101"/>
      <c r="BP63" s="101"/>
      <c r="BQ63" s="101"/>
    </row>
    <row r="64" spans="1:69" s="102" customFormat="1">
      <c r="A64" s="99" t="s">
        <v>707</v>
      </c>
      <c r="B64" s="99"/>
      <c r="C64" s="99" t="s">
        <v>72</v>
      </c>
      <c r="D64" s="99" t="s">
        <v>369</v>
      </c>
      <c r="E64" s="99" t="s">
        <v>395</v>
      </c>
      <c r="F64" s="99" t="s">
        <v>396</v>
      </c>
      <c r="G64" s="100" t="s">
        <v>421</v>
      </c>
      <c r="H64" s="99"/>
      <c r="I64" s="101">
        <v>0</v>
      </c>
      <c r="J64" s="101">
        <v>0</v>
      </c>
      <c r="K64" s="101">
        <v>280</v>
      </c>
      <c r="L64" s="101">
        <v>126</v>
      </c>
      <c r="M64" s="101">
        <v>0</v>
      </c>
      <c r="N64" s="101">
        <v>0</v>
      </c>
      <c r="O64" s="101">
        <v>0</v>
      </c>
      <c r="P64" s="101">
        <v>0</v>
      </c>
      <c r="Q64" s="101">
        <v>406</v>
      </c>
      <c r="R64" s="101">
        <v>0</v>
      </c>
      <c r="S64" s="101">
        <v>0</v>
      </c>
      <c r="T64" s="101">
        <v>501</v>
      </c>
      <c r="U64" s="101">
        <v>0</v>
      </c>
      <c r="V64" s="101">
        <v>0</v>
      </c>
      <c r="W64" s="101">
        <v>0</v>
      </c>
      <c r="X64" s="101">
        <v>0</v>
      </c>
      <c r="Y64" s="101">
        <v>410</v>
      </c>
      <c r="Z64" s="101">
        <v>0</v>
      </c>
      <c r="AA64" s="101">
        <v>410</v>
      </c>
      <c r="AB64" s="101">
        <v>0</v>
      </c>
      <c r="AC64" s="101">
        <v>0</v>
      </c>
      <c r="AD64" s="101">
        <v>0</v>
      </c>
      <c r="AE64" s="101">
        <v>0</v>
      </c>
      <c r="AF64" s="101">
        <v>202</v>
      </c>
      <c r="AG64" s="101">
        <v>0</v>
      </c>
      <c r="AH64" s="101">
        <v>0</v>
      </c>
      <c r="AI64" s="101">
        <v>0</v>
      </c>
      <c r="AJ64" s="101">
        <v>0</v>
      </c>
      <c r="AK64" s="101">
        <v>0</v>
      </c>
      <c r="AL64" s="101">
        <v>226</v>
      </c>
      <c r="AM64" s="101">
        <v>0</v>
      </c>
      <c r="AN64" s="101">
        <v>0</v>
      </c>
      <c r="AO64" s="101">
        <v>0</v>
      </c>
      <c r="AP64" s="101">
        <v>0</v>
      </c>
      <c r="AQ64" s="101">
        <v>0</v>
      </c>
      <c r="AR64" s="101">
        <v>0</v>
      </c>
      <c r="AS64" s="101">
        <v>0</v>
      </c>
      <c r="AT64" s="101">
        <v>0</v>
      </c>
      <c r="AU64" s="101">
        <v>0</v>
      </c>
      <c r="AV64" s="101">
        <v>0</v>
      </c>
      <c r="AW64" s="101">
        <v>0</v>
      </c>
      <c r="AX64" s="101">
        <v>0</v>
      </c>
      <c r="AY64" s="101"/>
      <c r="AZ64" s="101"/>
      <c r="BA64" s="101"/>
      <c r="BB64" s="101"/>
      <c r="BC64" s="101"/>
      <c r="BD64" s="101"/>
      <c r="BE64" s="101"/>
      <c r="BF64" s="101"/>
      <c r="BG64" s="101"/>
      <c r="BH64" s="101"/>
      <c r="BI64" s="101"/>
      <c r="BJ64" s="101"/>
      <c r="BK64" s="101"/>
      <c r="BL64" s="101"/>
      <c r="BM64" s="101"/>
      <c r="BN64" s="101"/>
      <c r="BO64" s="101"/>
      <c r="BP64" s="101"/>
      <c r="BQ64" s="101"/>
    </row>
    <row r="65" spans="1:69" s="102" customFormat="1">
      <c r="A65" s="99" t="s">
        <v>708</v>
      </c>
      <c r="B65" s="99"/>
      <c r="C65" s="99" t="s">
        <v>72</v>
      </c>
      <c r="D65" s="99" t="s">
        <v>369</v>
      </c>
      <c r="E65" s="99" t="s">
        <v>395</v>
      </c>
      <c r="F65" s="99" t="s">
        <v>396</v>
      </c>
      <c r="G65" s="100" t="s">
        <v>421</v>
      </c>
      <c r="H65" s="99"/>
      <c r="I65" s="101">
        <v>0</v>
      </c>
      <c r="J65" s="101">
        <v>0</v>
      </c>
      <c r="K65" s="101">
        <v>0</v>
      </c>
      <c r="L65" s="101">
        <v>251</v>
      </c>
      <c r="M65" s="101">
        <v>0</v>
      </c>
      <c r="N65" s="101">
        <v>0</v>
      </c>
      <c r="O65" s="101">
        <v>260</v>
      </c>
      <c r="P65" s="101">
        <v>0</v>
      </c>
      <c r="Q65" s="101">
        <v>255</v>
      </c>
      <c r="R65" s="101">
        <v>0</v>
      </c>
      <c r="S65" s="101">
        <v>0</v>
      </c>
      <c r="T65" s="101">
        <v>0</v>
      </c>
      <c r="U65" s="101">
        <v>0</v>
      </c>
      <c r="V65" s="101">
        <v>0</v>
      </c>
      <c r="W65" s="101">
        <v>0</v>
      </c>
      <c r="X65" s="101">
        <v>0</v>
      </c>
      <c r="Y65" s="101">
        <v>0</v>
      </c>
      <c r="Z65" s="101">
        <v>0</v>
      </c>
      <c r="AA65" s="101">
        <v>0</v>
      </c>
      <c r="AB65" s="101">
        <v>0</v>
      </c>
      <c r="AC65" s="101">
        <v>0</v>
      </c>
      <c r="AD65" s="101">
        <v>0</v>
      </c>
      <c r="AE65" s="101">
        <v>0</v>
      </c>
      <c r="AF65" s="101">
        <v>253</v>
      </c>
      <c r="AG65" s="101">
        <v>0</v>
      </c>
      <c r="AH65" s="101">
        <v>0</v>
      </c>
      <c r="AI65" s="101">
        <v>0</v>
      </c>
      <c r="AJ65" s="101">
        <v>0</v>
      </c>
      <c r="AK65" s="101">
        <v>0</v>
      </c>
      <c r="AL65" s="101">
        <v>0</v>
      </c>
      <c r="AM65" s="101">
        <v>256</v>
      </c>
      <c r="AN65" s="101">
        <v>0</v>
      </c>
      <c r="AO65" s="101">
        <v>253</v>
      </c>
      <c r="AP65" s="101">
        <v>0</v>
      </c>
      <c r="AQ65" s="101">
        <v>0</v>
      </c>
      <c r="AR65" s="101">
        <v>0</v>
      </c>
      <c r="AS65" s="101">
        <v>0</v>
      </c>
      <c r="AT65" s="101">
        <v>0</v>
      </c>
      <c r="AU65" s="101">
        <v>0</v>
      </c>
      <c r="AV65" s="101">
        <v>0</v>
      </c>
      <c r="AW65" s="101">
        <v>0</v>
      </c>
      <c r="AX65" s="101">
        <v>0</v>
      </c>
      <c r="AY65" s="101"/>
      <c r="AZ65" s="101"/>
      <c r="BA65" s="101"/>
      <c r="BB65" s="101"/>
      <c r="BC65" s="101"/>
      <c r="BD65" s="101"/>
      <c r="BE65" s="101"/>
      <c r="BF65" s="101"/>
      <c r="BG65" s="101"/>
      <c r="BH65" s="101"/>
      <c r="BI65" s="101"/>
      <c r="BJ65" s="101"/>
      <c r="BK65" s="101"/>
      <c r="BL65" s="101"/>
      <c r="BM65" s="101"/>
      <c r="BN65" s="101"/>
      <c r="BO65" s="101"/>
      <c r="BP65" s="101"/>
      <c r="BQ65" s="101"/>
    </row>
    <row r="66" spans="1:69" s="102" customFormat="1">
      <c r="A66" s="99" t="s">
        <v>693</v>
      </c>
      <c r="B66" s="99"/>
      <c r="C66" s="99" t="s">
        <v>72</v>
      </c>
      <c r="D66" s="99" t="s">
        <v>369</v>
      </c>
      <c r="E66" s="99" t="s">
        <v>389</v>
      </c>
      <c r="F66" s="99" t="s">
        <v>397</v>
      </c>
      <c r="G66" s="100" t="s">
        <v>417</v>
      </c>
      <c r="H66" s="99"/>
      <c r="I66" s="101">
        <v>0</v>
      </c>
      <c r="J66" s="101">
        <v>0</v>
      </c>
      <c r="K66" s="101">
        <v>708.5</v>
      </c>
      <c r="L66" s="101">
        <v>720.5</v>
      </c>
      <c r="M66" s="101">
        <v>732.5</v>
      </c>
      <c r="N66" s="101">
        <v>732.5</v>
      </c>
      <c r="O66" s="101">
        <v>546.5</v>
      </c>
      <c r="P66" s="101">
        <v>0</v>
      </c>
      <c r="Q66" s="101">
        <v>708.5</v>
      </c>
      <c r="R66" s="101">
        <v>0</v>
      </c>
      <c r="S66" s="101">
        <v>628.5</v>
      </c>
      <c r="T66" s="101">
        <v>636.5</v>
      </c>
      <c r="U66" s="101">
        <v>360.5</v>
      </c>
      <c r="V66" s="101">
        <v>516.5</v>
      </c>
      <c r="W66" s="101">
        <v>0</v>
      </c>
      <c r="X66" s="101">
        <v>804.5</v>
      </c>
      <c r="Y66" s="101">
        <v>714.5</v>
      </c>
      <c r="Z66" s="101">
        <v>720.5</v>
      </c>
      <c r="AA66" s="101">
        <v>714.5</v>
      </c>
      <c r="AB66" s="101">
        <v>0</v>
      </c>
      <c r="AC66" s="101">
        <v>0</v>
      </c>
      <c r="AD66" s="101">
        <v>0</v>
      </c>
      <c r="AE66" s="101">
        <v>822.5</v>
      </c>
      <c r="AF66" s="101">
        <v>726.5</v>
      </c>
      <c r="AG66" s="101">
        <v>0</v>
      </c>
      <c r="AH66" s="101">
        <v>768.5</v>
      </c>
      <c r="AI66" s="101">
        <v>0</v>
      </c>
      <c r="AJ66" s="101">
        <v>648.5</v>
      </c>
      <c r="AK66" s="101">
        <v>0</v>
      </c>
      <c r="AL66" s="101">
        <v>732.5</v>
      </c>
      <c r="AM66" s="101">
        <v>540.5</v>
      </c>
      <c r="AN66" s="101">
        <v>708.5</v>
      </c>
      <c r="AO66" s="101">
        <v>522.5</v>
      </c>
      <c r="AP66" s="101">
        <v>0</v>
      </c>
      <c r="AQ66" s="101">
        <v>0</v>
      </c>
      <c r="AR66" s="101">
        <v>0</v>
      </c>
      <c r="AS66" s="101">
        <v>0</v>
      </c>
      <c r="AT66" s="101">
        <v>0</v>
      </c>
      <c r="AU66" s="101">
        <v>0</v>
      </c>
      <c r="AV66" s="101">
        <v>0</v>
      </c>
      <c r="AW66" s="101">
        <v>0</v>
      </c>
      <c r="AX66" s="101">
        <v>0</v>
      </c>
      <c r="AY66" s="101"/>
      <c r="AZ66" s="101"/>
      <c r="BA66" s="101"/>
      <c r="BB66" s="101"/>
      <c r="BC66" s="101"/>
      <c r="BD66" s="101"/>
      <c r="BE66" s="101"/>
      <c r="BF66" s="101"/>
      <c r="BG66" s="101"/>
      <c r="BH66" s="101"/>
      <c r="BI66" s="101"/>
      <c r="BJ66" s="101"/>
      <c r="BK66" s="101"/>
      <c r="BL66" s="101"/>
      <c r="BM66" s="101"/>
      <c r="BN66" s="101"/>
      <c r="BO66" s="101"/>
      <c r="BP66" s="101"/>
      <c r="BQ66" s="101"/>
    </row>
    <row r="67" spans="1:69" s="102" customFormat="1">
      <c r="A67" s="99" t="s">
        <v>692</v>
      </c>
      <c r="B67" s="99"/>
      <c r="C67" s="99" t="s">
        <v>72</v>
      </c>
      <c r="D67" s="99" t="s">
        <v>369</v>
      </c>
      <c r="E67" s="99" t="s">
        <v>389</v>
      </c>
      <c r="F67" s="99" t="s">
        <v>397</v>
      </c>
      <c r="G67" s="100" t="s">
        <v>417</v>
      </c>
      <c r="H67" s="99"/>
      <c r="I67" s="101">
        <v>0</v>
      </c>
      <c r="J67" s="101">
        <v>0</v>
      </c>
      <c r="K67" s="101">
        <v>0</v>
      </c>
      <c r="L67" s="101">
        <v>0</v>
      </c>
      <c r="M67" s="101">
        <v>0</v>
      </c>
      <c r="N67" s="101">
        <v>0</v>
      </c>
      <c r="O67" s="101">
        <v>0</v>
      </c>
      <c r="P67" s="101">
        <v>0</v>
      </c>
      <c r="Q67" s="101">
        <v>0</v>
      </c>
      <c r="R67" s="101">
        <v>0</v>
      </c>
      <c r="S67" s="101">
        <v>0</v>
      </c>
      <c r="T67" s="101">
        <v>0</v>
      </c>
      <c r="U67" s="101">
        <v>172.8</v>
      </c>
      <c r="V67" s="101">
        <v>0</v>
      </c>
      <c r="W67" s="101">
        <v>0</v>
      </c>
      <c r="X67" s="101">
        <v>0</v>
      </c>
      <c r="Y67" s="101">
        <v>0</v>
      </c>
      <c r="Z67" s="101">
        <v>0</v>
      </c>
      <c r="AA67" s="101">
        <v>0</v>
      </c>
      <c r="AB67" s="101">
        <v>0</v>
      </c>
      <c r="AC67" s="101">
        <v>0</v>
      </c>
      <c r="AD67" s="101">
        <v>0</v>
      </c>
      <c r="AE67" s="101">
        <v>0</v>
      </c>
      <c r="AF67" s="101">
        <v>0</v>
      </c>
      <c r="AG67" s="101">
        <v>0</v>
      </c>
      <c r="AH67" s="101">
        <v>0</v>
      </c>
      <c r="AI67" s="101">
        <v>169</v>
      </c>
      <c r="AJ67" s="101">
        <v>0</v>
      </c>
      <c r="AK67" s="101">
        <v>0</v>
      </c>
      <c r="AL67" s="101">
        <v>0</v>
      </c>
      <c r="AM67" s="101">
        <v>0</v>
      </c>
      <c r="AN67" s="101">
        <v>0</v>
      </c>
      <c r="AO67" s="101">
        <v>0</v>
      </c>
      <c r="AP67" s="101">
        <v>0</v>
      </c>
      <c r="AQ67" s="101">
        <v>0</v>
      </c>
      <c r="AR67" s="101">
        <v>0</v>
      </c>
      <c r="AS67" s="101">
        <v>0</v>
      </c>
      <c r="AT67" s="101">
        <v>0</v>
      </c>
      <c r="AU67" s="101">
        <v>0</v>
      </c>
      <c r="AV67" s="101">
        <v>0</v>
      </c>
      <c r="AW67" s="101">
        <v>0</v>
      </c>
      <c r="AX67" s="101">
        <v>0</v>
      </c>
      <c r="AY67" s="101"/>
      <c r="AZ67" s="101"/>
      <c r="BA67" s="101"/>
      <c r="BB67" s="101"/>
      <c r="BC67" s="101"/>
      <c r="BD67" s="101"/>
      <c r="BE67" s="101"/>
      <c r="BF67" s="101"/>
      <c r="BG67" s="101"/>
      <c r="BH67" s="101"/>
      <c r="BI67" s="101"/>
      <c r="BJ67" s="101"/>
      <c r="BK67" s="101"/>
      <c r="BL67" s="101"/>
      <c r="BM67" s="101"/>
      <c r="BN67" s="101"/>
      <c r="BO67" s="101"/>
      <c r="BP67" s="101"/>
      <c r="BQ67" s="101"/>
    </row>
    <row r="68" spans="1:69" s="102" customFormat="1">
      <c r="A68" s="99" t="s">
        <v>691</v>
      </c>
      <c r="B68" s="99"/>
      <c r="C68" s="99" t="s">
        <v>72</v>
      </c>
      <c r="D68" s="99" t="s">
        <v>369</v>
      </c>
      <c r="E68" s="99" t="s">
        <v>389</v>
      </c>
      <c r="F68" s="99" t="s">
        <v>397</v>
      </c>
      <c r="G68" s="100" t="s">
        <v>417</v>
      </c>
      <c r="H68" s="99"/>
      <c r="I68" s="101">
        <v>0</v>
      </c>
      <c r="J68" s="101">
        <v>0</v>
      </c>
      <c r="K68" s="101">
        <v>0</v>
      </c>
      <c r="L68" s="101">
        <v>0</v>
      </c>
      <c r="M68" s="101">
        <v>0</v>
      </c>
      <c r="N68" s="101">
        <v>0</v>
      </c>
      <c r="O68" s="101">
        <v>0</v>
      </c>
      <c r="P68" s="101">
        <v>0</v>
      </c>
      <c r="Q68" s="101">
        <v>0</v>
      </c>
      <c r="R68" s="101">
        <v>0</v>
      </c>
      <c r="S68" s="101">
        <v>0</v>
      </c>
      <c r="T68" s="101">
        <v>0</v>
      </c>
      <c r="U68" s="101">
        <v>167.4</v>
      </c>
      <c r="V68" s="101">
        <v>0</v>
      </c>
      <c r="W68" s="101">
        <v>0</v>
      </c>
      <c r="X68" s="101">
        <v>0</v>
      </c>
      <c r="Y68" s="101">
        <v>0</v>
      </c>
      <c r="Z68" s="101">
        <v>0</v>
      </c>
      <c r="AA68" s="101">
        <v>0</v>
      </c>
      <c r="AB68" s="101">
        <v>0</v>
      </c>
      <c r="AC68" s="101">
        <v>0</v>
      </c>
      <c r="AD68" s="101">
        <v>0</v>
      </c>
      <c r="AE68" s="101">
        <v>0</v>
      </c>
      <c r="AF68" s="101">
        <v>0</v>
      </c>
      <c r="AG68" s="101">
        <v>0</v>
      </c>
      <c r="AH68" s="101">
        <v>0</v>
      </c>
      <c r="AI68" s="101">
        <v>163.4</v>
      </c>
      <c r="AJ68" s="101">
        <v>0</v>
      </c>
      <c r="AK68" s="101">
        <v>0</v>
      </c>
      <c r="AL68" s="101">
        <v>0</v>
      </c>
      <c r="AM68" s="101">
        <v>0</v>
      </c>
      <c r="AN68" s="101">
        <v>0</v>
      </c>
      <c r="AO68" s="101">
        <v>0</v>
      </c>
      <c r="AP68" s="101">
        <v>0</v>
      </c>
      <c r="AQ68" s="101">
        <v>0</v>
      </c>
      <c r="AR68" s="101">
        <v>0</v>
      </c>
      <c r="AS68" s="101">
        <v>0</v>
      </c>
      <c r="AT68" s="101">
        <v>0</v>
      </c>
      <c r="AU68" s="101">
        <v>0</v>
      </c>
      <c r="AV68" s="101">
        <v>0</v>
      </c>
      <c r="AW68" s="101">
        <v>0</v>
      </c>
      <c r="AX68" s="101">
        <v>0</v>
      </c>
      <c r="AY68" s="101"/>
      <c r="AZ68" s="101"/>
      <c r="BA68" s="101"/>
      <c r="BB68" s="101"/>
      <c r="BC68" s="101"/>
      <c r="BD68" s="101"/>
      <c r="BE68" s="101"/>
      <c r="BF68" s="101"/>
      <c r="BG68" s="101"/>
      <c r="BH68" s="101"/>
      <c r="BI68" s="101"/>
      <c r="BJ68" s="101"/>
      <c r="BK68" s="101"/>
      <c r="BL68" s="101"/>
      <c r="BM68" s="101"/>
      <c r="BN68" s="101"/>
      <c r="BO68" s="101"/>
      <c r="BP68" s="101"/>
      <c r="BQ68" s="101"/>
    </row>
    <row r="69" spans="1:69" s="102" customFormat="1">
      <c r="A69" s="99" t="s">
        <v>711</v>
      </c>
      <c r="B69" s="99"/>
      <c r="C69" s="99" t="s">
        <v>72</v>
      </c>
      <c r="D69" s="99" t="s">
        <v>369</v>
      </c>
      <c r="E69" s="99" t="s">
        <v>400</v>
      </c>
      <c r="F69" s="99" t="s">
        <v>401</v>
      </c>
      <c r="G69" s="100" t="s">
        <v>421</v>
      </c>
      <c r="H69" s="99"/>
      <c r="I69" s="101">
        <v>0</v>
      </c>
      <c r="J69" s="101">
        <v>0</v>
      </c>
      <c r="K69" s="101">
        <v>818.5</v>
      </c>
      <c r="L69" s="101">
        <v>0</v>
      </c>
      <c r="M69" s="101">
        <v>0</v>
      </c>
      <c r="N69" s="101">
        <v>0</v>
      </c>
      <c r="O69" s="101">
        <v>0</v>
      </c>
      <c r="P69" s="101">
        <v>0</v>
      </c>
      <c r="Q69" s="101">
        <v>785</v>
      </c>
      <c r="R69" s="101">
        <v>0</v>
      </c>
      <c r="S69" s="101">
        <v>0</v>
      </c>
      <c r="T69" s="101">
        <v>0</v>
      </c>
      <c r="U69" s="101">
        <v>0</v>
      </c>
      <c r="V69" s="101">
        <v>0</v>
      </c>
      <c r="W69" s="101">
        <v>0</v>
      </c>
      <c r="X69" s="101">
        <v>812</v>
      </c>
      <c r="Y69" s="101">
        <v>0</v>
      </c>
      <c r="Z69" s="101">
        <v>0</v>
      </c>
      <c r="AA69" s="101">
        <v>0</v>
      </c>
      <c r="AB69" s="101">
        <v>0</v>
      </c>
      <c r="AC69" s="101">
        <v>0</v>
      </c>
      <c r="AD69" s="101">
        <v>0</v>
      </c>
      <c r="AE69" s="101">
        <v>0</v>
      </c>
      <c r="AF69" s="101">
        <v>814</v>
      </c>
      <c r="AG69" s="101">
        <v>0</v>
      </c>
      <c r="AH69" s="101">
        <v>0</v>
      </c>
      <c r="AI69" s="101">
        <v>0</v>
      </c>
      <c r="AJ69" s="101">
        <v>0</v>
      </c>
      <c r="AK69" s="101">
        <v>0</v>
      </c>
      <c r="AL69" s="101">
        <v>794</v>
      </c>
      <c r="AM69" s="101">
        <v>0</v>
      </c>
      <c r="AN69" s="101">
        <v>0</v>
      </c>
      <c r="AO69" s="101">
        <v>0</v>
      </c>
      <c r="AP69" s="101">
        <v>0</v>
      </c>
      <c r="AQ69" s="101">
        <v>0</v>
      </c>
      <c r="AR69" s="101">
        <v>0</v>
      </c>
      <c r="AS69" s="101">
        <v>0</v>
      </c>
      <c r="AT69" s="101">
        <v>0</v>
      </c>
      <c r="AU69" s="101">
        <v>0</v>
      </c>
      <c r="AV69" s="101">
        <v>0</v>
      </c>
      <c r="AW69" s="101">
        <v>0</v>
      </c>
      <c r="AX69" s="101">
        <v>0</v>
      </c>
      <c r="AY69" s="101"/>
      <c r="AZ69" s="101"/>
      <c r="BA69" s="101"/>
      <c r="BB69" s="101"/>
      <c r="BC69" s="101"/>
      <c r="BD69" s="101"/>
      <c r="BE69" s="101"/>
      <c r="BF69" s="101"/>
      <c r="BG69" s="101"/>
      <c r="BH69" s="101"/>
      <c r="BI69" s="101"/>
      <c r="BJ69" s="101"/>
      <c r="BK69" s="101"/>
      <c r="BL69" s="101"/>
      <c r="BM69" s="101"/>
      <c r="BN69" s="101"/>
      <c r="BO69" s="101"/>
      <c r="BP69" s="101"/>
      <c r="BQ69" s="101"/>
    </row>
    <row r="70" spans="1:69" s="102" customFormat="1">
      <c r="A70" s="99" t="s">
        <v>712</v>
      </c>
      <c r="B70" s="99"/>
      <c r="C70" s="99" t="s">
        <v>72</v>
      </c>
      <c r="D70" s="99" t="s">
        <v>369</v>
      </c>
      <c r="E70" s="99" t="s">
        <v>400</v>
      </c>
      <c r="F70" s="99" t="s">
        <v>401</v>
      </c>
      <c r="G70" s="100" t="s">
        <v>421</v>
      </c>
      <c r="H70" s="99"/>
      <c r="I70" s="101">
        <v>0</v>
      </c>
      <c r="J70" s="101">
        <v>0</v>
      </c>
      <c r="K70" s="101">
        <v>0</v>
      </c>
      <c r="L70" s="101">
        <v>493.5</v>
      </c>
      <c r="M70" s="101">
        <v>955</v>
      </c>
      <c r="N70" s="101">
        <v>786</v>
      </c>
      <c r="O70" s="101">
        <v>751.2</v>
      </c>
      <c r="P70" s="101">
        <v>0</v>
      </c>
      <c r="Q70" s="101">
        <v>0</v>
      </c>
      <c r="R70" s="101">
        <v>835</v>
      </c>
      <c r="S70" s="101">
        <v>389</v>
      </c>
      <c r="T70" s="101">
        <v>352</v>
      </c>
      <c r="U70" s="101">
        <v>776</v>
      </c>
      <c r="V70" s="101">
        <v>1089</v>
      </c>
      <c r="W70" s="101">
        <v>0</v>
      </c>
      <c r="X70" s="101">
        <v>0</v>
      </c>
      <c r="Y70" s="101">
        <v>568</v>
      </c>
      <c r="Z70" s="101">
        <v>1170</v>
      </c>
      <c r="AA70" s="101">
        <v>304</v>
      </c>
      <c r="AB70" s="101">
        <v>0</v>
      </c>
      <c r="AC70" s="101">
        <v>396.8</v>
      </c>
      <c r="AD70" s="101">
        <v>0</v>
      </c>
      <c r="AE70" s="101">
        <v>0</v>
      </c>
      <c r="AF70" s="101">
        <v>0</v>
      </c>
      <c r="AG70" s="101">
        <v>1201</v>
      </c>
      <c r="AH70" s="101">
        <v>773.5</v>
      </c>
      <c r="AI70" s="101">
        <v>1176</v>
      </c>
      <c r="AJ70" s="101">
        <v>403.2</v>
      </c>
      <c r="AK70" s="101">
        <v>0</v>
      </c>
      <c r="AL70" s="101">
        <v>0</v>
      </c>
      <c r="AM70" s="101">
        <v>0</v>
      </c>
      <c r="AN70" s="101">
        <v>417</v>
      </c>
      <c r="AO70" s="101">
        <v>0</v>
      </c>
      <c r="AP70" s="101">
        <v>0</v>
      </c>
      <c r="AQ70" s="101">
        <v>805.2</v>
      </c>
      <c r="AR70" s="101">
        <v>0</v>
      </c>
      <c r="AS70" s="101">
        <v>0</v>
      </c>
      <c r="AT70" s="101">
        <v>0</v>
      </c>
      <c r="AU70" s="101">
        <v>0</v>
      </c>
      <c r="AV70" s="101">
        <v>0</v>
      </c>
      <c r="AW70" s="101">
        <v>0</v>
      </c>
      <c r="AX70" s="101">
        <v>0</v>
      </c>
      <c r="AY70" s="101"/>
      <c r="AZ70" s="101"/>
      <c r="BA70" s="101"/>
      <c r="BB70" s="101"/>
      <c r="BC70" s="101"/>
      <c r="BD70" s="101"/>
      <c r="BE70" s="101"/>
      <c r="BF70" s="101"/>
      <c r="BG70" s="101"/>
      <c r="BH70" s="101"/>
      <c r="BI70" s="101"/>
      <c r="BJ70" s="101"/>
      <c r="BK70" s="101"/>
      <c r="BL70" s="101"/>
      <c r="BM70" s="101"/>
      <c r="BN70" s="101"/>
      <c r="BO70" s="101"/>
      <c r="BP70" s="101"/>
      <c r="BQ70" s="101"/>
    </row>
    <row r="71" spans="1:69" s="102" customFormat="1">
      <c r="A71" s="99" t="s">
        <v>513</v>
      </c>
      <c r="B71" s="99"/>
      <c r="C71" s="99" t="s">
        <v>72</v>
      </c>
      <c r="D71" s="99" t="s">
        <v>369</v>
      </c>
      <c r="E71" s="99" t="s">
        <v>391</v>
      </c>
      <c r="F71" s="99" t="s">
        <v>393</v>
      </c>
      <c r="G71" s="100" t="s">
        <v>421</v>
      </c>
      <c r="H71" s="99"/>
      <c r="I71" s="101">
        <v>0</v>
      </c>
      <c r="J71" s="101">
        <v>0</v>
      </c>
      <c r="K71" s="101">
        <v>0</v>
      </c>
      <c r="L71" s="101">
        <v>0</v>
      </c>
      <c r="M71" s="101">
        <v>0</v>
      </c>
      <c r="N71" s="101">
        <v>0</v>
      </c>
      <c r="O71" s="101">
        <v>0</v>
      </c>
      <c r="P71" s="101">
        <v>0</v>
      </c>
      <c r="Q71" s="101">
        <v>0</v>
      </c>
      <c r="R71" s="101">
        <v>450</v>
      </c>
      <c r="S71" s="101">
        <v>0</v>
      </c>
      <c r="T71" s="101">
        <v>0</v>
      </c>
      <c r="U71" s="101">
        <v>0</v>
      </c>
      <c r="V71" s="101">
        <v>0</v>
      </c>
      <c r="W71" s="101">
        <v>0</v>
      </c>
      <c r="X71" s="101">
        <v>0</v>
      </c>
      <c r="Y71" s="101">
        <v>0</v>
      </c>
      <c r="Z71" s="101">
        <v>448</v>
      </c>
      <c r="AA71" s="101">
        <v>0</v>
      </c>
      <c r="AB71" s="101">
        <v>0</v>
      </c>
      <c r="AC71" s="101">
        <v>0</v>
      </c>
      <c r="AD71" s="101">
        <v>0</v>
      </c>
      <c r="AE71" s="101">
        <v>0</v>
      </c>
      <c r="AF71" s="101">
        <v>0</v>
      </c>
      <c r="AG71" s="101">
        <v>0</v>
      </c>
      <c r="AH71" s="101">
        <v>441</v>
      </c>
      <c r="AI71" s="101">
        <v>0</v>
      </c>
      <c r="AJ71" s="101">
        <v>0</v>
      </c>
      <c r="AK71" s="101">
        <v>0</v>
      </c>
      <c r="AL71" s="101">
        <v>0</v>
      </c>
      <c r="AM71" s="101">
        <v>439.59999999999997</v>
      </c>
      <c r="AN71" s="101">
        <v>0</v>
      </c>
      <c r="AO71" s="101">
        <v>0</v>
      </c>
      <c r="AP71" s="101">
        <v>0</v>
      </c>
      <c r="AQ71" s="101">
        <v>389.2</v>
      </c>
      <c r="AR71" s="101">
        <v>0</v>
      </c>
      <c r="AS71" s="101">
        <v>0</v>
      </c>
      <c r="AT71" s="101">
        <v>0</v>
      </c>
      <c r="AU71" s="101">
        <v>0</v>
      </c>
      <c r="AV71" s="101">
        <v>0</v>
      </c>
      <c r="AW71" s="101">
        <v>0</v>
      </c>
      <c r="AX71" s="101">
        <v>0</v>
      </c>
      <c r="AY71" s="101"/>
      <c r="AZ71" s="101"/>
      <c r="BA71" s="101"/>
      <c r="BB71" s="101"/>
      <c r="BC71" s="101"/>
      <c r="BD71" s="101"/>
      <c r="BE71" s="101"/>
      <c r="BF71" s="101"/>
      <c r="BG71" s="101"/>
      <c r="BH71" s="101"/>
      <c r="BI71" s="101"/>
      <c r="BJ71" s="101"/>
      <c r="BK71" s="101"/>
      <c r="BL71" s="101"/>
      <c r="BM71" s="101"/>
      <c r="BN71" s="101"/>
      <c r="BO71" s="101"/>
      <c r="BP71" s="101"/>
      <c r="BQ71" s="101"/>
    </row>
    <row r="72" spans="1:69" s="102" customFormat="1">
      <c r="A72" s="99" t="s">
        <v>514</v>
      </c>
      <c r="B72" s="99"/>
      <c r="C72" s="99" t="s">
        <v>72</v>
      </c>
      <c r="D72" s="99" t="s">
        <v>369</v>
      </c>
      <c r="E72" s="99" t="s">
        <v>391</v>
      </c>
      <c r="F72" s="99" t="s">
        <v>393</v>
      </c>
      <c r="G72" s="100" t="s">
        <v>421</v>
      </c>
      <c r="H72" s="99"/>
      <c r="I72" s="101">
        <v>0</v>
      </c>
      <c r="J72" s="101">
        <v>0</v>
      </c>
      <c r="K72" s="101">
        <v>0</v>
      </c>
      <c r="L72" s="101">
        <v>0</v>
      </c>
      <c r="M72" s="101">
        <v>0</v>
      </c>
      <c r="N72" s="101">
        <v>0</v>
      </c>
      <c r="O72" s="101">
        <v>318</v>
      </c>
      <c r="P72" s="101">
        <v>0</v>
      </c>
      <c r="Q72" s="101">
        <v>0</v>
      </c>
      <c r="R72" s="101">
        <v>0</v>
      </c>
      <c r="S72" s="101">
        <v>0</v>
      </c>
      <c r="T72" s="101">
        <v>0</v>
      </c>
      <c r="U72" s="101">
        <v>0</v>
      </c>
      <c r="V72" s="101">
        <v>0</v>
      </c>
      <c r="W72" s="101">
        <v>0</v>
      </c>
      <c r="X72" s="101">
        <v>0</v>
      </c>
      <c r="Y72" s="101">
        <v>0</v>
      </c>
      <c r="Z72" s="101">
        <v>292</v>
      </c>
      <c r="AA72" s="101">
        <v>0</v>
      </c>
      <c r="AB72" s="101">
        <v>0</v>
      </c>
      <c r="AC72" s="101">
        <v>0</v>
      </c>
      <c r="AD72" s="101">
        <v>0</v>
      </c>
      <c r="AE72" s="101">
        <v>0</v>
      </c>
      <c r="AF72" s="101">
        <v>0</v>
      </c>
      <c r="AG72" s="101">
        <v>0</v>
      </c>
      <c r="AH72" s="101">
        <v>330</v>
      </c>
      <c r="AI72" s="101">
        <v>0</v>
      </c>
      <c r="AJ72" s="101">
        <v>0</v>
      </c>
      <c r="AK72" s="101">
        <v>0</v>
      </c>
      <c r="AL72" s="101">
        <v>0</v>
      </c>
      <c r="AM72" s="101">
        <v>0</v>
      </c>
      <c r="AN72" s="101">
        <v>333</v>
      </c>
      <c r="AO72" s="101">
        <v>0</v>
      </c>
      <c r="AP72" s="101">
        <v>0</v>
      </c>
      <c r="AQ72" s="101">
        <v>0</v>
      </c>
      <c r="AR72" s="101">
        <v>0</v>
      </c>
      <c r="AS72" s="101">
        <v>0</v>
      </c>
      <c r="AT72" s="101">
        <v>0</v>
      </c>
      <c r="AU72" s="101">
        <v>0</v>
      </c>
      <c r="AV72" s="101">
        <v>0</v>
      </c>
      <c r="AW72" s="101">
        <v>0</v>
      </c>
      <c r="AX72" s="101">
        <v>0</v>
      </c>
      <c r="AY72" s="101"/>
      <c r="AZ72" s="101"/>
      <c r="BA72" s="101"/>
      <c r="BB72" s="101"/>
      <c r="BC72" s="101"/>
      <c r="BD72" s="101"/>
      <c r="BE72" s="101"/>
      <c r="BF72" s="101"/>
      <c r="BG72" s="101"/>
      <c r="BH72" s="101"/>
      <c r="BI72" s="101"/>
      <c r="BJ72" s="101"/>
      <c r="BK72" s="101"/>
      <c r="BL72" s="101"/>
      <c r="BM72" s="101"/>
      <c r="BN72" s="101"/>
      <c r="BO72" s="101"/>
      <c r="BP72" s="101"/>
      <c r="BQ72" s="101"/>
    </row>
    <row r="73" spans="1:69" s="102" customFormat="1">
      <c r="A73" s="99" t="s">
        <v>515</v>
      </c>
      <c r="B73" s="99"/>
      <c r="C73" s="99" t="s">
        <v>72</v>
      </c>
      <c r="D73" s="99" t="s">
        <v>369</v>
      </c>
      <c r="E73" s="99" t="s">
        <v>395</v>
      </c>
      <c r="F73" s="99" t="s">
        <v>394</v>
      </c>
      <c r="G73" s="100" t="s">
        <v>421</v>
      </c>
      <c r="H73" s="99"/>
      <c r="I73" s="101">
        <v>0</v>
      </c>
      <c r="J73" s="101">
        <v>0</v>
      </c>
      <c r="K73" s="101">
        <v>0</v>
      </c>
      <c r="L73" s="101">
        <v>0</v>
      </c>
      <c r="M73" s="101">
        <v>0</v>
      </c>
      <c r="N73" s="101">
        <v>0</v>
      </c>
      <c r="O73" s="101">
        <v>0</v>
      </c>
      <c r="P73" s="101">
        <v>0</v>
      </c>
      <c r="Q73" s="101">
        <v>0</v>
      </c>
      <c r="R73" s="101">
        <v>0</v>
      </c>
      <c r="S73" s="101">
        <v>0</v>
      </c>
      <c r="T73" s="101">
        <v>0</v>
      </c>
      <c r="U73" s="101">
        <v>0</v>
      </c>
      <c r="V73" s="101">
        <v>0</v>
      </c>
      <c r="W73" s="101">
        <v>0</v>
      </c>
      <c r="X73" s="101">
        <v>0</v>
      </c>
      <c r="Y73" s="101">
        <v>0</v>
      </c>
      <c r="Z73" s="101">
        <v>0</v>
      </c>
      <c r="AA73" s="101">
        <v>0</v>
      </c>
      <c r="AB73" s="101">
        <v>344</v>
      </c>
      <c r="AC73" s="101">
        <v>0</v>
      </c>
      <c r="AD73" s="101">
        <v>0</v>
      </c>
      <c r="AE73" s="101">
        <v>0</v>
      </c>
      <c r="AF73" s="101">
        <v>0</v>
      </c>
      <c r="AG73" s="101">
        <v>0</v>
      </c>
      <c r="AH73" s="101">
        <v>0</v>
      </c>
      <c r="AI73" s="101">
        <v>0</v>
      </c>
      <c r="AJ73" s="101">
        <v>0</v>
      </c>
      <c r="AK73" s="101">
        <v>0</v>
      </c>
      <c r="AL73" s="101">
        <v>0</v>
      </c>
      <c r="AM73" s="101">
        <v>0</v>
      </c>
      <c r="AN73" s="101">
        <v>304</v>
      </c>
      <c r="AO73" s="101">
        <v>0</v>
      </c>
      <c r="AP73" s="101">
        <v>0</v>
      </c>
      <c r="AQ73" s="101">
        <v>0</v>
      </c>
      <c r="AR73" s="101">
        <v>0</v>
      </c>
      <c r="AS73" s="101">
        <v>0</v>
      </c>
      <c r="AT73" s="101">
        <v>0</v>
      </c>
      <c r="AU73" s="101">
        <v>0</v>
      </c>
      <c r="AV73" s="101">
        <v>0</v>
      </c>
      <c r="AW73" s="101">
        <v>0</v>
      </c>
      <c r="AX73" s="101">
        <v>0</v>
      </c>
      <c r="AY73" s="101"/>
      <c r="AZ73" s="101"/>
      <c r="BA73" s="101"/>
      <c r="BB73" s="101"/>
      <c r="BC73" s="101"/>
      <c r="BD73" s="101"/>
      <c r="BE73" s="101"/>
      <c r="BF73" s="101"/>
      <c r="BG73" s="101"/>
      <c r="BH73" s="101"/>
      <c r="BI73" s="101"/>
      <c r="BJ73" s="101"/>
      <c r="BK73" s="101"/>
      <c r="BL73" s="101"/>
      <c r="BM73" s="101"/>
      <c r="BN73" s="101"/>
      <c r="BO73" s="101"/>
      <c r="BP73" s="101"/>
      <c r="BQ73" s="101"/>
    </row>
    <row r="74" spans="1:69">
      <c r="A74" s="150" t="s">
        <v>516</v>
      </c>
      <c r="B74" s="99"/>
      <c r="C74" s="99" t="s">
        <v>72</v>
      </c>
      <c r="D74" s="99" t="s">
        <v>369</v>
      </c>
      <c r="E74" s="99" t="s">
        <v>395</v>
      </c>
      <c r="F74" s="99" t="s">
        <v>394</v>
      </c>
      <c r="G74" s="100" t="s">
        <v>421</v>
      </c>
      <c r="H74" s="99"/>
      <c r="I74" s="101">
        <v>0</v>
      </c>
      <c r="J74" s="101">
        <v>0</v>
      </c>
      <c r="K74" s="101">
        <v>0</v>
      </c>
      <c r="L74" s="101">
        <v>0</v>
      </c>
      <c r="M74" s="101">
        <v>0</v>
      </c>
      <c r="N74" s="101">
        <v>0</v>
      </c>
      <c r="O74" s="101">
        <v>0</v>
      </c>
      <c r="P74" s="101">
        <v>0</v>
      </c>
      <c r="Q74" s="101">
        <v>0</v>
      </c>
      <c r="R74" s="101">
        <v>0</v>
      </c>
      <c r="S74" s="101">
        <v>0</v>
      </c>
      <c r="T74" s="101">
        <v>0</v>
      </c>
      <c r="U74" s="101">
        <v>0</v>
      </c>
      <c r="V74" s="101">
        <v>0</v>
      </c>
      <c r="W74" s="101">
        <v>0</v>
      </c>
      <c r="X74" s="101">
        <v>0</v>
      </c>
      <c r="Y74" s="101">
        <v>0</v>
      </c>
      <c r="Z74" s="101">
        <v>0</v>
      </c>
      <c r="AA74" s="101">
        <v>0</v>
      </c>
      <c r="AB74" s="101">
        <v>382</v>
      </c>
      <c r="AC74" s="101">
        <v>0</v>
      </c>
      <c r="AD74" s="101">
        <v>0</v>
      </c>
      <c r="AE74" s="101">
        <v>0</v>
      </c>
      <c r="AF74" s="101">
        <v>0</v>
      </c>
      <c r="AG74" s="101">
        <v>0</v>
      </c>
      <c r="AH74" s="101">
        <v>0</v>
      </c>
      <c r="AI74" s="101">
        <v>0</v>
      </c>
      <c r="AJ74" s="101">
        <v>0</v>
      </c>
      <c r="AK74" s="101">
        <v>0</v>
      </c>
      <c r="AL74" s="101">
        <v>0</v>
      </c>
      <c r="AM74" s="101">
        <v>0</v>
      </c>
      <c r="AN74" s="101">
        <v>0</v>
      </c>
      <c r="AO74" s="101">
        <v>0</v>
      </c>
      <c r="AP74" s="101">
        <v>0</v>
      </c>
      <c r="AQ74" s="101">
        <v>0</v>
      </c>
      <c r="AR74" s="101">
        <v>0</v>
      </c>
      <c r="AS74" s="101">
        <v>0</v>
      </c>
      <c r="AT74" s="101">
        <v>0</v>
      </c>
      <c r="AU74" s="101">
        <v>0</v>
      </c>
      <c r="AV74" s="101">
        <v>0</v>
      </c>
      <c r="AW74" s="101">
        <v>0</v>
      </c>
      <c r="AX74" s="101">
        <v>0</v>
      </c>
      <c r="AY74" s="101"/>
      <c r="AZ74" s="101"/>
      <c r="BA74" s="101"/>
      <c r="BB74" s="101"/>
      <c r="BC74" s="101"/>
      <c r="BD74" s="101"/>
      <c r="BE74" s="101"/>
      <c r="BF74" s="101"/>
      <c r="BG74" s="101"/>
      <c r="BH74" s="101"/>
      <c r="BI74" s="101"/>
      <c r="BJ74" s="101"/>
      <c r="BK74" s="101"/>
      <c r="BL74" s="101"/>
      <c r="BM74" s="101"/>
      <c r="BN74" s="101"/>
      <c r="BO74" s="101"/>
      <c r="BP74" s="101"/>
      <c r="BQ74" s="101"/>
    </row>
    <row r="75" spans="1:69">
      <c r="A75" s="150" t="s">
        <v>517</v>
      </c>
      <c r="B75" s="99"/>
      <c r="C75" s="99" t="s">
        <v>72</v>
      </c>
      <c r="D75" s="99" t="s">
        <v>369</v>
      </c>
      <c r="E75" s="99" t="s">
        <v>395</v>
      </c>
      <c r="F75" s="99" t="s">
        <v>394</v>
      </c>
      <c r="G75" s="100" t="s">
        <v>421</v>
      </c>
      <c r="H75" s="99"/>
      <c r="I75" s="101">
        <v>0</v>
      </c>
      <c r="J75" s="101">
        <v>0</v>
      </c>
      <c r="K75" s="101">
        <v>0</v>
      </c>
      <c r="L75" s="101">
        <v>0</v>
      </c>
      <c r="M75" s="101">
        <v>0</v>
      </c>
      <c r="N75" s="101">
        <v>0</v>
      </c>
      <c r="O75" s="101">
        <v>0</v>
      </c>
      <c r="P75" s="101">
        <v>0</v>
      </c>
      <c r="Q75" s="101">
        <v>0</v>
      </c>
      <c r="R75" s="101">
        <v>0</v>
      </c>
      <c r="S75" s="101">
        <v>0</v>
      </c>
      <c r="T75" s="101">
        <v>0</v>
      </c>
      <c r="U75" s="101">
        <v>0</v>
      </c>
      <c r="V75" s="101">
        <v>0</v>
      </c>
      <c r="W75" s="101">
        <v>0</v>
      </c>
      <c r="X75" s="101">
        <v>0</v>
      </c>
      <c r="Y75" s="101">
        <v>0</v>
      </c>
      <c r="Z75" s="101">
        <v>0</v>
      </c>
      <c r="AA75" s="101">
        <v>0</v>
      </c>
      <c r="AB75" s="101">
        <v>360</v>
      </c>
      <c r="AC75" s="101">
        <v>0</v>
      </c>
      <c r="AD75" s="101">
        <v>0</v>
      </c>
      <c r="AE75" s="101">
        <v>0</v>
      </c>
      <c r="AF75" s="101">
        <v>0</v>
      </c>
      <c r="AG75" s="101">
        <v>0</v>
      </c>
      <c r="AH75" s="101">
        <v>0</v>
      </c>
      <c r="AI75" s="101">
        <v>0</v>
      </c>
      <c r="AJ75" s="101">
        <v>0</v>
      </c>
      <c r="AK75" s="101">
        <v>0</v>
      </c>
      <c r="AL75" s="101">
        <v>0</v>
      </c>
      <c r="AM75" s="101">
        <v>0</v>
      </c>
      <c r="AN75" s="101">
        <v>0</v>
      </c>
      <c r="AO75" s="101">
        <v>0</v>
      </c>
      <c r="AP75" s="101">
        <v>0</v>
      </c>
      <c r="AQ75" s="101">
        <v>368</v>
      </c>
      <c r="AR75" s="101">
        <v>0</v>
      </c>
      <c r="AS75" s="101">
        <v>0</v>
      </c>
      <c r="AT75" s="101">
        <v>0</v>
      </c>
      <c r="AU75" s="101">
        <v>0</v>
      </c>
      <c r="AV75" s="101">
        <v>0</v>
      </c>
      <c r="AW75" s="101">
        <v>0</v>
      </c>
      <c r="AX75" s="101">
        <v>0</v>
      </c>
      <c r="AY75" s="101"/>
      <c r="AZ75" s="101"/>
      <c r="BA75" s="101"/>
      <c r="BB75" s="101"/>
      <c r="BC75" s="101"/>
      <c r="BD75" s="101"/>
      <c r="BE75" s="101"/>
      <c r="BF75" s="101"/>
      <c r="BG75" s="101"/>
      <c r="BH75" s="101"/>
      <c r="BI75" s="101"/>
      <c r="BJ75" s="101"/>
      <c r="BK75" s="101"/>
      <c r="BL75" s="101"/>
      <c r="BM75" s="101"/>
      <c r="BN75" s="101"/>
      <c r="BO75" s="101"/>
      <c r="BP75" s="101"/>
      <c r="BQ75" s="101"/>
    </row>
    <row r="76" spans="1:69">
      <c r="A76" s="150" t="s">
        <v>518</v>
      </c>
      <c r="B76" s="99"/>
      <c r="C76" s="99" t="s">
        <v>72</v>
      </c>
      <c r="D76" s="99" t="s">
        <v>369</v>
      </c>
      <c r="E76" s="99" t="s">
        <v>395</v>
      </c>
      <c r="F76" s="99" t="s">
        <v>394</v>
      </c>
      <c r="G76" s="100" t="s">
        <v>421</v>
      </c>
      <c r="H76" s="99"/>
      <c r="I76" s="101">
        <v>0</v>
      </c>
      <c r="J76" s="101">
        <v>0</v>
      </c>
      <c r="K76" s="101">
        <v>0</v>
      </c>
      <c r="L76" s="101">
        <v>0</v>
      </c>
      <c r="M76" s="101">
        <v>0</v>
      </c>
      <c r="N76" s="101">
        <v>0</v>
      </c>
      <c r="O76" s="101">
        <v>0</v>
      </c>
      <c r="P76" s="101">
        <v>0</v>
      </c>
      <c r="Q76" s="101">
        <v>0</v>
      </c>
      <c r="R76" s="101">
        <v>0</v>
      </c>
      <c r="S76" s="101">
        <v>0</v>
      </c>
      <c r="T76" s="101">
        <v>0</v>
      </c>
      <c r="U76" s="101">
        <v>0</v>
      </c>
      <c r="V76" s="101">
        <v>0</v>
      </c>
      <c r="W76" s="101">
        <v>0</v>
      </c>
      <c r="X76" s="101">
        <v>0</v>
      </c>
      <c r="Y76" s="101">
        <v>0</v>
      </c>
      <c r="Z76" s="101">
        <v>336</v>
      </c>
      <c r="AA76" s="101">
        <v>0</v>
      </c>
      <c r="AB76" s="101">
        <v>0</v>
      </c>
      <c r="AC76" s="101">
        <v>0</v>
      </c>
      <c r="AD76" s="101">
        <v>0</v>
      </c>
      <c r="AE76" s="101">
        <v>0</v>
      </c>
      <c r="AF76" s="101">
        <v>0</v>
      </c>
      <c r="AG76" s="101">
        <v>0</v>
      </c>
      <c r="AH76" s="101">
        <v>0</v>
      </c>
      <c r="AI76" s="101">
        <v>0</v>
      </c>
      <c r="AJ76" s="101">
        <v>0</v>
      </c>
      <c r="AK76" s="101">
        <v>0</v>
      </c>
      <c r="AL76" s="101">
        <v>0</v>
      </c>
      <c r="AM76" s="101">
        <v>0</v>
      </c>
      <c r="AN76" s="101">
        <v>0</v>
      </c>
      <c r="AO76" s="101">
        <v>110</v>
      </c>
      <c r="AP76" s="101">
        <v>0</v>
      </c>
      <c r="AQ76" s="101">
        <v>0</v>
      </c>
      <c r="AR76" s="101">
        <v>0</v>
      </c>
      <c r="AS76" s="101">
        <v>0</v>
      </c>
      <c r="AT76" s="101">
        <v>0</v>
      </c>
      <c r="AU76" s="101">
        <v>0</v>
      </c>
      <c r="AV76" s="101">
        <v>0</v>
      </c>
      <c r="AW76" s="101">
        <v>0</v>
      </c>
      <c r="AX76" s="101">
        <v>0</v>
      </c>
      <c r="AY76" s="101"/>
      <c r="AZ76" s="101"/>
      <c r="BA76" s="101"/>
      <c r="BB76" s="101"/>
      <c r="BC76" s="101"/>
      <c r="BD76" s="101"/>
      <c r="BE76" s="101"/>
      <c r="BF76" s="101"/>
      <c r="BG76" s="101"/>
      <c r="BH76" s="101"/>
      <c r="BI76" s="101"/>
      <c r="BJ76" s="101"/>
      <c r="BK76" s="101"/>
      <c r="BL76" s="101"/>
      <c r="BM76" s="101"/>
      <c r="BN76" s="101"/>
      <c r="BO76" s="101"/>
      <c r="BP76" s="101"/>
      <c r="BQ76" s="101"/>
    </row>
    <row r="77" spans="1:69">
      <c r="A77" s="150" t="s">
        <v>437</v>
      </c>
      <c r="B77" s="99"/>
      <c r="C77" s="99" t="s">
        <v>72</v>
      </c>
      <c r="D77" s="99" t="s">
        <v>369</v>
      </c>
      <c r="E77" s="99" t="s">
        <v>374</v>
      </c>
      <c r="F77" s="99" t="s">
        <v>402</v>
      </c>
      <c r="G77" s="100" t="s">
        <v>421</v>
      </c>
      <c r="H77" s="99"/>
      <c r="I77" s="101">
        <v>0</v>
      </c>
      <c r="J77" s="101">
        <v>0</v>
      </c>
      <c r="K77" s="101">
        <v>0</v>
      </c>
      <c r="L77" s="101">
        <v>0</v>
      </c>
      <c r="M77" s="101">
        <v>0</v>
      </c>
      <c r="N77" s="101">
        <v>0</v>
      </c>
      <c r="O77" s="101">
        <v>0</v>
      </c>
      <c r="P77" s="101">
        <v>0</v>
      </c>
      <c r="Q77" s="101">
        <v>0</v>
      </c>
      <c r="R77" s="101">
        <v>0</v>
      </c>
      <c r="S77" s="101">
        <v>0</v>
      </c>
      <c r="T77" s="101">
        <v>0</v>
      </c>
      <c r="U77" s="101">
        <v>0</v>
      </c>
      <c r="V77" s="101">
        <v>0</v>
      </c>
      <c r="W77" s="101">
        <v>0</v>
      </c>
      <c r="X77" s="101">
        <v>0</v>
      </c>
      <c r="Y77" s="101">
        <v>0</v>
      </c>
      <c r="Z77" s="101">
        <v>0</v>
      </c>
      <c r="AA77" s="101">
        <v>0</v>
      </c>
      <c r="AB77" s="101">
        <v>0</v>
      </c>
      <c r="AC77" s="101">
        <v>0</v>
      </c>
      <c r="AD77" s="101">
        <v>0</v>
      </c>
      <c r="AE77" s="101">
        <v>0</v>
      </c>
      <c r="AF77" s="101">
        <v>0</v>
      </c>
      <c r="AG77" s="101">
        <v>0</v>
      </c>
      <c r="AH77" s="101">
        <v>0</v>
      </c>
      <c r="AI77" s="101">
        <v>0</v>
      </c>
      <c r="AJ77" s="101">
        <v>0</v>
      </c>
      <c r="AK77" s="101">
        <v>0</v>
      </c>
      <c r="AL77" s="101">
        <v>0</v>
      </c>
      <c r="AM77" s="101">
        <v>0</v>
      </c>
      <c r="AN77" s="101">
        <v>0</v>
      </c>
      <c r="AO77" s="101">
        <v>0</v>
      </c>
      <c r="AP77" s="101">
        <v>0</v>
      </c>
      <c r="AQ77" s="101">
        <v>0</v>
      </c>
      <c r="AR77" s="101">
        <v>0</v>
      </c>
      <c r="AS77" s="101">
        <v>0</v>
      </c>
      <c r="AT77" s="101">
        <v>0</v>
      </c>
      <c r="AU77" s="101">
        <v>0</v>
      </c>
      <c r="AV77" s="101">
        <v>0</v>
      </c>
      <c r="AW77" s="101">
        <v>0</v>
      </c>
      <c r="AX77" s="101">
        <v>0</v>
      </c>
      <c r="AY77" s="101"/>
      <c r="AZ77" s="101"/>
      <c r="BA77" s="101"/>
      <c r="BB77" s="101"/>
      <c r="BC77" s="101"/>
      <c r="BD77" s="101"/>
      <c r="BE77" s="101"/>
      <c r="BF77" s="101"/>
      <c r="BG77" s="101"/>
      <c r="BH77" s="101"/>
      <c r="BI77" s="101"/>
      <c r="BJ77" s="101"/>
      <c r="BK77" s="101"/>
      <c r="BL77" s="101"/>
      <c r="BM77" s="101"/>
      <c r="BN77" s="101"/>
      <c r="BO77" s="101"/>
      <c r="BP77" s="101"/>
      <c r="BQ77" s="101"/>
    </row>
    <row r="78" spans="1:69">
      <c r="A78" s="150" t="s">
        <v>438</v>
      </c>
      <c r="B78" s="99"/>
      <c r="C78" s="99" t="s">
        <v>72</v>
      </c>
      <c r="D78" s="99" t="s">
        <v>369</v>
      </c>
      <c r="E78" s="99" t="s">
        <v>374</v>
      </c>
      <c r="F78" s="99" t="s">
        <v>402</v>
      </c>
      <c r="G78" s="100" t="s">
        <v>421</v>
      </c>
      <c r="H78" s="99"/>
      <c r="I78" s="101">
        <v>0</v>
      </c>
      <c r="J78" s="101">
        <v>0</v>
      </c>
      <c r="K78" s="101">
        <v>0</v>
      </c>
      <c r="L78" s="101">
        <v>0</v>
      </c>
      <c r="M78" s="101">
        <v>0</v>
      </c>
      <c r="N78" s="101">
        <v>0</v>
      </c>
      <c r="O78" s="101">
        <v>0</v>
      </c>
      <c r="P78" s="101">
        <v>0</v>
      </c>
      <c r="Q78" s="101">
        <v>0</v>
      </c>
      <c r="R78" s="101">
        <v>0</v>
      </c>
      <c r="S78" s="101">
        <v>0</v>
      </c>
      <c r="T78" s="101">
        <v>0</v>
      </c>
      <c r="U78" s="101">
        <v>0</v>
      </c>
      <c r="V78" s="101">
        <v>0</v>
      </c>
      <c r="W78" s="101">
        <v>0</v>
      </c>
      <c r="X78" s="101">
        <v>0</v>
      </c>
      <c r="Y78" s="101">
        <v>0</v>
      </c>
      <c r="Z78" s="101">
        <v>0</v>
      </c>
      <c r="AA78" s="101">
        <v>0</v>
      </c>
      <c r="AB78" s="101">
        <v>0</v>
      </c>
      <c r="AC78" s="101">
        <v>0</v>
      </c>
      <c r="AD78" s="101">
        <v>0</v>
      </c>
      <c r="AE78" s="101">
        <v>0</v>
      </c>
      <c r="AF78" s="101">
        <v>0</v>
      </c>
      <c r="AG78" s="101">
        <v>0</v>
      </c>
      <c r="AH78" s="101">
        <v>0</v>
      </c>
      <c r="AI78" s="101">
        <v>0</v>
      </c>
      <c r="AJ78" s="101">
        <v>0</v>
      </c>
      <c r="AK78" s="101">
        <v>0</v>
      </c>
      <c r="AL78" s="101">
        <v>0</v>
      </c>
      <c r="AM78" s="101">
        <v>0</v>
      </c>
      <c r="AN78" s="101">
        <v>0</v>
      </c>
      <c r="AO78" s="101">
        <v>0</v>
      </c>
      <c r="AP78" s="101">
        <v>0</v>
      </c>
      <c r="AQ78" s="101">
        <v>0</v>
      </c>
      <c r="AR78" s="101">
        <v>0</v>
      </c>
      <c r="AS78" s="101">
        <v>0</v>
      </c>
      <c r="AT78" s="101">
        <v>0</v>
      </c>
      <c r="AU78" s="101">
        <v>0</v>
      </c>
      <c r="AV78" s="101">
        <v>0</v>
      </c>
      <c r="AW78" s="101">
        <v>0</v>
      </c>
      <c r="AX78" s="101">
        <v>0</v>
      </c>
      <c r="AY78" s="101"/>
      <c r="AZ78" s="101"/>
      <c r="BA78" s="101"/>
      <c r="BB78" s="101"/>
      <c r="BC78" s="101"/>
      <c r="BD78" s="101"/>
      <c r="BE78" s="101"/>
      <c r="BF78" s="101"/>
      <c r="BG78" s="101"/>
      <c r="BH78" s="101"/>
      <c r="BI78" s="101"/>
      <c r="BJ78" s="101"/>
      <c r="BK78" s="101"/>
      <c r="BL78" s="101"/>
      <c r="BM78" s="101"/>
      <c r="BN78" s="101"/>
      <c r="BO78" s="101"/>
      <c r="BP78" s="101"/>
      <c r="BQ78" s="101"/>
    </row>
    <row r="79" spans="1:69">
      <c r="A79" s="150" t="s">
        <v>439</v>
      </c>
      <c r="B79" s="99"/>
      <c r="C79" s="99" t="s">
        <v>72</v>
      </c>
      <c r="D79" s="99" t="s">
        <v>369</v>
      </c>
      <c r="E79" s="99" t="s">
        <v>374</v>
      </c>
      <c r="F79" s="99" t="s">
        <v>402</v>
      </c>
      <c r="G79" s="100" t="s">
        <v>421</v>
      </c>
      <c r="H79" s="99"/>
      <c r="I79" s="101">
        <v>0</v>
      </c>
      <c r="J79" s="101">
        <v>0</v>
      </c>
      <c r="K79" s="101">
        <v>0</v>
      </c>
      <c r="L79" s="101">
        <v>0</v>
      </c>
      <c r="M79" s="101">
        <v>0</v>
      </c>
      <c r="N79" s="101">
        <v>0</v>
      </c>
      <c r="O79" s="101">
        <v>0</v>
      </c>
      <c r="P79" s="101">
        <v>0</v>
      </c>
      <c r="Q79" s="101">
        <v>0</v>
      </c>
      <c r="R79" s="101">
        <v>0</v>
      </c>
      <c r="S79" s="101">
        <v>0</v>
      </c>
      <c r="T79" s="101">
        <v>0</v>
      </c>
      <c r="U79" s="101">
        <v>0</v>
      </c>
      <c r="V79" s="101">
        <v>0</v>
      </c>
      <c r="W79" s="101">
        <v>0</v>
      </c>
      <c r="X79" s="101">
        <v>0</v>
      </c>
      <c r="Y79" s="101">
        <v>0</v>
      </c>
      <c r="Z79" s="101">
        <v>0</v>
      </c>
      <c r="AA79" s="101">
        <v>0</v>
      </c>
      <c r="AB79" s="101">
        <v>0</v>
      </c>
      <c r="AC79" s="101">
        <v>0</v>
      </c>
      <c r="AD79" s="101">
        <v>0</v>
      </c>
      <c r="AE79" s="101">
        <v>0</v>
      </c>
      <c r="AF79" s="101">
        <v>0</v>
      </c>
      <c r="AG79" s="101">
        <v>0</v>
      </c>
      <c r="AH79" s="101">
        <v>0</v>
      </c>
      <c r="AI79" s="101">
        <v>0</v>
      </c>
      <c r="AJ79" s="101">
        <v>0</v>
      </c>
      <c r="AK79" s="101">
        <v>0</v>
      </c>
      <c r="AL79" s="101">
        <v>0</v>
      </c>
      <c r="AM79" s="101">
        <v>0</v>
      </c>
      <c r="AN79" s="101">
        <v>0</v>
      </c>
      <c r="AO79" s="101">
        <v>0</v>
      </c>
      <c r="AP79" s="101">
        <v>0</v>
      </c>
      <c r="AQ79" s="101">
        <v>0</v>
      </c>
      <c r="AR79" s="101">
        <v>0</v>
      </c>
      <c r="AS79" s="101">
        <v>0</v>
      </c>
      <c r="AT79" s="101">
        <v>0</v>
      </c>
      <c r="AU79" s="101">
        <v>0</v>
      </c>
      <c r="AV79" s="101">
        <v>0</v>
      </c>
      <c r="AW79" s="101">
        <v>0</v>
      </c>
      <c r="AX79" s="101">
        <v>0</v>
      </c>
      <c r="AY79" s="101"/>
      <c r="AZ79" s="101"/>
      <c r="BA79" s="101"/>
      <c r="BB79" s="101"/>
      <c r="BC79" s="101"/>
      <c r="BD79" s="101"/>
      <c r="BE79" s="101"/>
      <c r="BF79" s="101"/>
      <c r="BG79" s="101"/>
      <c r="BH79" s="101"/>
      <c r="BI79" s="101"/>
      <c r="BJ79" s="101"/>
      <c r="BK79" s="101"/>
      <c r="BL79" s="101"/>
      <c r="BM79" s="101"/>
      <c r="BN79" s="101"/>
      <c r="BO79" s="101"/>
      <c r="BP79" s="101"/>
      <c r="BQ79" s="101"/>
    </row>
    <row r="80" spans="1:69">
      <c r="A80" s="150" t="s">
        <v>698</v>
      </c>
      <c r="B80" s="99"/>
      <c r="C80" s="99" t="s">
        <v>72</v>
      </c>
      <c r="D80" s="99" t="s">
        <v>369</v>
      </c>
      <c r="E80" s="99" t="s">
        <v>398</v>
      </c>
      <c r="F80" s="99" t="s">
        <v>399</v>
      </c>
      <c r="G80" s="100" t="s">
        <v>421</v>
      </c>
      <c r="H80" s="99"/>
      <c r="I80" s="101">
        <v>0</v>
      </c>
      <c r="J80" s="101">
        <v>0</v>
      </c>
      <c r="K80" s="101">
        <v>0</v>
      </c>
      <c r="L80" s="101">
        <v>0</v>
      </c>
      <c r="M80" s="101">
        <v>0</v>
      </c>
      <c r="N80" s="101">
        <v>163.80000000000001</v>
      </c>
      <c r="O80" s="101">
        <v>0</v>
      </c>
      <c r="P80" s="101">
        <v>0</v>
      </c>
      <c r="Q80" s="101">
        <v>0</v>
      </c>
      <c r="R80" s="101">
        <v>0</v>
      </c>
      <c r="S80" s="101">
        <v>0</v>
      </c>
      <c r="T80" s="101">
        <v>0</v>
      </c>
      <c r="U80" s="101">
        <v>0</v>
      </c>
      <c r="V80" s="101">
        <v>124</v>
      </c>
      <c r="W80" s="101">
        <v>0</v>
      </c>
      <c r="X80" s="101">
        <v>0</v>
      </c>
      <c r="Y80" s="101">
        <v>0</v>
      </c>
      <c r="Z80" s="101">
        <v>0</v>
      </c>
      <c r="AA80" s="101">
        <v>0</v>
      </c>
      <c r="AB80" s="101">
        <v>156</v>
      </c>
      <c r="AC80" s="101">
        <v>0</v>
      </c>
      <c r="AD80" s="101">
        <v>0</v>
      </c>
      <c r="AE80" s="101">
        <v>0</v>
      </c>
      <c r="AF80" s="101">
        <v>0</v>
      </c>
      <c r="AG80" s="101">
        <v>0</v>
      </c>
      <c r="AH80" s="101">
        <v>0</v>
      </c>
      <c r="AI80" s="101">
        <v>0</v>
      </c>
      <c r="AJ80" s="101">
        <v>0</v>
      </c>
      <c r="AK80" s="101">
        <v>0</v>
      </c>
      <c r="AL80" s="101">
        <v>132</v>
      </c>
      <c r="AM80" s="101">
        <v>0</v>
      </c>
      <c r="AN80" s="101">
        <v>0</v>
      </c>
      <c r="AO80" s="101">
        <v>0</v>
      </c>
      <c r="AP80" s="101">
        <v>0</v>
      </c>
      <c r="AQ80" s="101">
        <v>108.8</v>
      </c>
      <c r="AR80" s="101">
        <v>0</v>
      </c>
      <c r="AS80" s="101">
        <v>0</v>
      </c>
      <c r="AT80" s="101">
        <v>0</v>
      </c>
      <c r="AU80" s="101">
        <v>0</v>
      </c>
      <c r="AV80" s="101">
        <v>0</v>
      </c>
      <c r="AW80" s="101">
        <v>0</v>
      </c>
      <c r="AX80" s="101">
        <v>0</v>
      </c>
      <c r="AY80" s="101"/>
      <c r="AZ80" s="101"/>
      <c r="BA80" s="101"/>
      <c r="BB80" s="101"/>
      <c r="BC80" s="101"/>
      <c r="BD80" s="101"/>
      <c r="BE80" s="101"/>
      <c r="BF80" s="101"/>
      <c r="BG80" s="101"/>
      <c r="BH80" s="101"/>
      <c r="BI80" s="101"/>
      <c r="BJ80" s="101"/>
      <c r="BK80" s="101"/>
      <c r="BL80" s="101"/>
      <c r="BM80" s="101"/>
      <c r="BN80" s="101"/>
      <c r="BO80" s="101"/>
      <c r="BP80" s="101"/>
      <c r="BQ80" s="101"/>
    </row>
    <row r="81" spans="1:69">
      <c r="A81" s="150" t="s">
        <v>696</v>
      </c>
      <c r="B81" s="99"/>
      <c r="C81" s="99" t="s">
        <v>72</v>
      </c>
      <c r="D81" s="99" t="s">
        <v>369</v>
      </c>
      <c r="E81" s="99" t="s">
        <v>398</v>
      </c>
      <c r="F81" s="99" t="s">
        <v>399</v>
      </c>
      <c r="G81" s="100" t="s">
        <v>421</v>
      </c>
      <c r="H81" s="99"/>
      <c r="I81" s="101">
        <v>0</v>
      </c>
      <c r="J81" s="101">
        <v>0</v>
      </c>
      <c r="K81" s="101">
        <v>0</v>
      </c>
      <c r="L81" s="101">
        <v>105.5</v>
      </c>
      <c r="M81" s="101">
        <v>82.5</v>
      </c>
      <c r="N81" s="101">
        <v>0</v>
      </c>
      <c r="O81" s="101">
        <v>82</v>
      </c>
      <c r="P81" s="101">
        <v>0</v>
      </c>
      <c r="Q81" s="101">
        <v>102</v>
      </c>
      <c r="R81" s="101">
        <v>0</v>
      </c>
      <c r="S81" s="101">
        <v>0</v>
      </c>
      <c r="T81" s="101">
        <v>0</v>
      </c>
      <c r="U81" s="101">
        <v>0</v>
      </c>
      <c r="V81" s="101">
        <v>104</v>
      </c>
      <c r="W81" s="101">
        <v>0</v>
      </c>
      <c r="X81" s="101">
        <v>80</v>
      </c>
      <c r="Y81" s="101">
        <v>0</v>
      </c>
      <c r="Z81" s="101">
        <v>0</v>
      </c>
      <c r="AA81" s="101">
        <v>75.5</v>
      </c>
      <c r="AB81" s="101">
        <v>81.5</v>
      </c>
      <c r="AC81" s="101">
        <v>0</v>
      </c>
      <c r="AD81" s="101">
        <v>0</v>
      </c>
      <c r="AE81" s="101">
        <v>0</v>
      </c>
      <c r="AF81" s="101">
        <v>0</v>
      </c>
      <c r="AG81" s="101">
        <v>0</v>
      </c>
      <c r="AH81" s="101">
        <v>0</v>
      </c>
      <c r="AI81" s="101">
        <v>79</v>
      </c>
      <c r="AJ81" s="101">
        <v>0</v>
      </c>
      <c r="AK81" s="101">
        <v>0</v>
      </c>
      <c r="AL81" s="101">
        <v>78</v>
      </c>
      <c r="AM81" s="101">
        <v>0</v>
      </c>
      <c r="AN81" s="101">
        <v>77</v>
      </c>
      <c r="AO81" s="101">
        <v>0</v>
      </c>
      <c r="AP81" s="101">
        <v>0</v>
      </c>
      <c r="AQ81" s="101">
        <v>100.5</v>
      </c>
      <c r="AR81" s="101">
        <v>0</v>
      </c>
      <c r="AS81" s="101">
        <v>0</v>
      </c>
      <c r="AT81" s="101">
        <v>0</v>
      </c>
      <c r="AU81" s="101">
        <v>0</v>
      </c>
      <c r="AV81" s="101">
        <v>0</v>
      </c>
      <c r="AW81" s="101">
        <v>0</v>
      </c>
      <c r="AX81" s="101">
        <v>0</v>
      </c>
      <c r="AY81" s="101"/>
      <c r="AZ81" s="101"/>
      <c r="BA81" s="101"/>
      <c r="BB81" s="101"/>
      <c r="BC81" s="101"/>
      <c r="BD81" s="101"/>
      <c r="BE81" s="101"/>
      <c r="BF81" s="101"/>
      <c r="BG81" s="101"/>
      <c r="BH81" s="101"/>
      <c r="BI81" s="101"/>
      <c r="BJ81" s="101"/>
      <c r="BK81" s="101"/>
      <c r="BL81" s="101"/>
      <c r="BM81" s="101"/>
      <c r="BN81" s="101"/>
      <c r="BO81" s="101"/>
      <c r="BP81" s="101"/>
      <c r="BQ81" s="101"/>
    </row>
    <row r="82" spans="1:69">
      <c r="A82" s="150" t="s">
        <v>700</v>
      </c>
      <c r="B82" s="99"/>
      <c r="C82" s="99" t="s">
        <v>72</v>
      </c>
      <c r="D82" s="99" t="s">
        <v>369</v>
      </c>
      <c r="E82" s="99" t="s">
        <v>398</v>
      </c>
      <c r="F82" s="99" t="s">
        <v>399</v>
      </c>
      <c r="G82" s="100" t="s">
        <v>421</v>
      </c>
      <c r="H82" s="99"/>
      <c r="I82" s="101">
        <v>0</v>
      </c>
      <c r="J82" s="101">
        <v>0</v>
      </c>
      <c r="K82" s="101">
        <v>912</v>
      </c>
      <c r="L82" s="101">
        <v>899</v>
      </c>
      <c r="M82" s="101">
        <v>1015.5</v>
      </c>
      <c r="N82" s="101">
        <v>957</v>
      </c>
      <c r="O82" s="101">
        <v>131.84</v>
      </c>
      <c r="P82" s="101">
        <v>0</v>
      </c>
      <c r="Q82" s="101">
        <v>1065</v>
      </c>
      <c r="R82" s="101">
        <v>550</v>
      </c>
      <c r="S82" s="101">
        <v>1281</v>
      </c>
      <c r="T82" s="101">
        <v>527</v>
      </c>
      <c r="U82" s="101">
        <v>1106</v>
      </c>
      <c r="V82" s="101">
        <v>0</v>
      </c>
      <c r="W82" s="101">
        <v>0</v>
      </c>
      <c r="X82" s="101">
        <v>1264</v>
      </c>
      <c r="Y82" s="101">
        <v>0</v>
      </c>
      <c r="Z82" s="101">
        <v>1032</v>
      </c>
      <c r="AA82" s="101">
        <v>962</v>
      </c>
      <c r="AB82" s="101">
        <v>1971</v>
      </c>
      <c r="AC82" s="101">
        <v>0</v>
      </c>
      <c r="AD82" s="101">
        <v>0</v>
      </c>
      <c r="AE82" s="101">
        <v>0</v>
      </c>
      <c r="AF82" s="101">
        <v>554</v>
      </c>
      <c r="AG82" s="101">
        <v>655</v>
      </c>
      <c r="AH82" s="101">
        <v>256</v>
      </c>
      <c r="AI82" s="101">
        <v>634</v>
      </c>
      <c r="AJ82" s="101">
        <v>545</v>
      </c>
      <c r="AK82" s="101">
        <v>0</v>
      </c>
      <c r="AL82" s="101">
        <v>609</v>
      </c>
      <c r="AM82" s="101">
        <v>426</v>
      </c>
      <c r="AN82" s="101">
        <v>937</v>
      </c>
      <c r="AO82" s="101">
        <v>795</v>
      </c>
      <c r="AP82" s="101">
        <v>801</v>
      </c>
      <c r="AQ82" s="101">
        <v>0</v>
      </c>
      <c r="AR82" s="101">
        <v>0</v>
      </c>
      <c r="AS82" s="101">
        <v>0</v>
      </c>
      <c r="AT82" s="101">
        <v>0</v>
      </c>
      <c r="AU82" s="101">
        <v>0</v>
      </c>
      <c r="AV82" s="101">
        <v>0</v>
      </c>
      <c r="AW82" s="101">
        <v>0</v>
      </c>
      <c r="AX82" s="101">
        <v>0</v>
      </c>
      <c r="AY82" s="101"/>
      <c r="AZ82" s="101"/>
      <c r="BA82" s="101"/>
      <c r="BB82" s="101"/>
      <c r="BC82" s="101"/>
      <c r="BD82" s="101"/>
      <c r="BE82" s="101"/>
      <c r="BF82" s="101"/>
      <c r="BG82" s="101"/>
      <c r="BH82" s="101"/>
      <c r="BI82" s="101"/>
      <c r="BJ82" s="101"/>
      <c r="BK82" s="101"/>
      <c r="BL82" s="101"/>
      <c r="BM82" s="101"/>
      <c r="BN82" s="101"/>
      <c r="BO82" s="101"/>
      <c r="BP82" s="101"/>
      <c r="BQ82" s="101"/>
    </row>
    <row r="83" spans="1:69">
      <c r="A83" s="150" t="s">
        <v>699</v>
      </c>
      <c r="B83" s="99"/>
      <c r="C83" s="99" t="s">
        <v>72</v>
      </c>
      <c r="D83" s="99" t="s">
        <v>369</v>
      </c>
      <c r="E83" s="99" t="s">
        <v>398</v>
      </c>
      <c r="F83" s="99" t="s">
        <v>399</v>
      </c>
      <c r="G83" s="100" t="s">
        <v>421</v>
      </c>
      <c r="H83" s="99"/>
      <c r="I83" s="101">
        <v>0</v>
      </c>
      <c r="J83" s="101">
        <v>0</v>
      </c>
      <c r="K83" s="101">
        <v>205</v>
      </c>
      <c r="L83" s="101">
        <v>0</v>
      </c>
      <c r="M83" s="101">
        <v>0</v>
      </c>
      <c r="N83" s="101">
        <v>0</v>
      </c>
      <c r="O83" s="101">
        <v>150</v>
      </c>
      <c r="P83" s="101">
        <v>0</v>
      </c>
      <c r="Q83" s="101">
        <v>0</v>
      </c>
      <c r="R83" s="101">
        <v>0</v>
      </c>
      <c r="S83" s="101">
        <v>0</v>
      </c>
      <c r="T83" s="101">
        <v>0</v>
      </c>
      <c r="U83" s="101">
        <v>314</v>
      </c>
      <c r="V83" s="101">
        <v>0</v>
      </c>
      <c r="W83" s="101">
        <v>0</v>
      </c>
      <c r="X83" s="101">
        <v>250</v>
      </c>
      <c r="Y83" s="101">
        <v>0</v>
      </c>
      <c r="Z83" s="101">
        <v>0</v>
      </c>
      <c r="AA83" s="101">
        <v>0</v>
      </c>
      <c r="AB83" s="101">
        <v>155</v>
      </c>
      <c r="AC83" s="101">
        <v>0</v>
      </c>
      <c r="AD83" s="101">
        <v>0</v>
      </c>
      <c r="AE83" s="101">
        <v>0</v>
      </c>
      <c r="AF83" s="101">
        <v>0</v>
      </c>
      <c r="AG83" s="101">
        <v>0</v>
      </c>
      <c r="AH83" s="101">
        <v>0</v>
      </c>
      <c r="AI83" s="101">
        <v>161</v>
      </c>
      <c r="AJ83" s="101">
        <v>152</v>
      </c>
      <c r="AK83" s="101">
        <v>0</v>
      </c>
      <c r="AL83" s="101">
        <v>0</v>
      </c>
      <c r="AM83" s="101">
        <v>0</v>
      </c>
      <c r="AN83" s="101">
        <v>110</v>
      </c>
      <c r="AO83" s="101">
        <v>0</v>
      </c>
      <c r="AP83" s="101">
        <v>212</v>
      </c>
      <c r="AQ83" s="101">
        <v>0</v>
      </c>
      <c r="AR83" s="101">
        <v>0</v>
      </c>
      <c r="AS83" s="101">
        <v>0</v>
      </c>
      <c r="AT83" s="101">
        <v>0</v>
      </c>
      <c r="AU83" s="101">
        <v>0</v>
      </c>
      <c r="AV83" s="101">
        <v>0</v>
      </c>
      <c r="AW83" s="101">
        <v>0</v>
      </c>
      <c r="AX83" s="101">
        <v>0</v>
      </c>
      <c r="AY83" s="101"/>
      <c r="AZ83" s="101"/>
      <c r="BA83" s="101"/>
      <c r="BB83" s="101"/>
      <c r="BC83" s="101"/>
      <c r="BD83" s="101"/>
      <c r="BE83" s="101"/>
      <c r="BF83" s="101"/>
      <c r="BG83" s="101"/>
      <c r="BH83" s="101"/>
      <c r="BI83" s="101"/>
      <c r="BJ83" s="101"/>
      <c r="BK83" s="101"/>
      <c r="BL83" s="101"/>
      <c r="BM83" s="101"/>
      <c r="BN83" s="101"/>
      <c r="BO83" s="101"/>
      <c r="BP83" s="101"/>
      <c r="BQ83" s="101"/>
    </row>
    <row r="84" spans="1:69">
      <c r="A84" s="150" t="s">
        <v>701</v>
      </c>
      <c r="B84" s="99"/>
      <c r="C84" s="99" t="s">
        <v>72</v>
      </c>
      <c r="D84" s="99" t="s">
        <v>369</v>
      </c>
      <c r="E84" s="99" t="s">
        <v>398</v>
      </c>
      <c r="F84" s="99" t="s">
        <v>399</v>
      </c>
      <c r="G84" s="100" t="s">
        <v>421</v>
      </c>
      <c r="H84" s="99"/>
      <c r="I84" s="101">
        <v>0</v>
      </c>
      <c r="J84" s="101">
        <v>0</v>
      </c>
      <c r="K84" s="101">
        <v>0</v>
      </c>
      <c r="L84" s="101">
        <v>0</v>
      </c>
      <c r="M84" s="101">
        <v>0</v>
      </c>
      <c r="N84" s="101">
        <v>0</v>
      </c>
      <c r="O84" s="101">
        <v>0</v>
      </c>
      <c r="P84" s="101">
        <v>0</v>
      </c>
      <c r="Q84" s="101">
        <v>0</v>
      </c>
      <c r="R84" s="101">
        <v>0</v>
      </c>
      <c r="S84" s="101">
        <v>0</v>
      </c>
      <c r="T84" s="101">
        <v>0</v>
      </c>
      <c r="U84" s="101">
        <v>0</v>
      </c>
      <c r="V84" s="101">
        <v>158</v>
      </c>
      <c r="W84" s="101">
        <v>0</v>
      </c>
      <c r="X84" s="101">
        <v>0</v>
      </c>
      <c r="Y84" s="101">
        <v>0</v>
      </c>
      <c r="Z84" s="101">
        <v>0</v>
      </c>
      <c r="AA84" s="101">
        <v>0</v>
      </c>
      <c r="AB84" s="101">
        <v>0</v>
      </c>
      <c r="AC84" s="101">
        <v>0</v>
      </c>
      <c r="AD84" s="101">
        <v>0</v>
      </c>
      <c r="AE84" s="101">
        <v>0</v>
      </c>
      <c r="AF84" s="101">
        <v>0</v>
      </c>
      <c r="AG84" s="101">
        <v>0</v>
      </c>
      <c r="AH84" s="101">
        <v>300</v>
      </c>
      <c r="AI84" s="101">
        <v>0</v>
      </c>
      <c r="AJ84" s="101">
        <v>105</v>
      </c>
      <c r="AK84" s="101">
        <v>0</v>
      </c>
      <c r="AL84" s="101">
        <v>0</v>
      </c>
      <c r="AM84" s="101">
        <v>0</v>
      </c>
      <c r="AN84" s="101">
        <v>0</v>
      </c>
      <c r="AO84" s="101">
        <v>216</v>
      </c>
      <c r="AP84" s="101">
        <v>107</v>
      </c>
      <c r="AQ84" s="101">
        <v>0</v>
      </c>
      <c r="AR84" s="101">
        <v>0</v>
      </c>
      <c r="AS84" s="101">
        <v>0</v>
      </c>
      <c r="AT84" s="101">
        <v>0</v>
      </c>
      <c r="AU84" s="101">
        <v>0</v>
      </c>
      <c r="AV84" s="101">
        <v>0</v>
      </c>
      <c r="AW84" s="101">
        <v>0</v>
      </c>
      <c r="AX84" s="101">
        <v>0</v>
      </c>
      <c r="AY84" s="101"/>
      <c r="AZ84" s="101"/>
      <c r="BA84" s="101"/>
      <c r="BB84" s="101"/>
      <c r="BC84" s="101"/>
      <c r="BD84" s="101"/>
      <c r="BE84" s="101"/>
      <c r="BF84" s="101"/>
      <c r="BG84" s="101"/>
      <c r="BH84" s="101"/>
      <c r="BI84" s="101"/>
      <c r="BJ84" s="101"/>
      <c r="BK84" s="101"/>
      <c r="BL84" s="101"/>
      <c r="BM84" s="101"/>
      <c r="BN84" s="101"/>
      <c r="BO84" s="101"/>
      <c r="BP84" s="101"/>
      <c r="BQ84" s="101"/>
    </row>
    <row r="85" spans="1:69">
      <c r="A85" s="150" t="s">
        <v>685</v>
      </c>
      <c r="B85" s="99"/>
      <c r="C85" s="99" t="s">
        <v>72</v>
      </c>
      <c r="D85" s="99" t="s">
        <v>44</v>
      </c>
      <c r="E85" s="99" t="s">
        <v>391</v>
      </c>
      <c r="F85" s="99" t="s">
        <v>392</v>
      </c>
      <c r="G85" s="100" t="s">
        <v>421</v>
      </c>
      <c r="H85" s="99"/>
      <c r="I85" s="101">
        <v>0</v>
      </c>
      <c r="J85" s="101">
        <v>0</v>
      </c>
      <c r="K85" s="101">
        <v>0</v>
      </c>
      <c r="L85" s="101">
        <v>0</v>
      </c>
      <c r="M85" s="101">
        <v>0</v>
      </c>
      <c r="N85" s="101">
        <v>0</v>
      </c>
      <c r="O85" s="101">
        <v>0</v>
      </c>
      <c r="P85" s="101">
        <v>0</v>
      </c>
      <c r="Q85" s="101">
        <v>0</v>
      </c>
      <c r="R85" s="101">
        <v>0</v>
      </c>
      <c r="S85" s="101">
        <v>0</v>
      </c>
      <c r="T85" s="101">
        <v>0</v>
      </c>
      <c r="U85" s="101">
        <v>0</v>
      </c>
      <c r="V85" s="101">
        <v>0</v>
      </c>
      <c r="W85" s="101">
        <v>0</v>
      </c>
      <c r="X85" s="101">
        <v>0</v>
      </c>
      <c r="Y85" s="101">
        <v>0</v>
      </c>
      <c r="Z85" s="101">
        <v>0</v>
      </c>
      <c r="AA85" s="101">
        <v>0</v>
      </c>
      <c r="AB85" s="101">
        <v>0</v>
      </c>
      <c r="AC85" s="101">
        <v>0</v>
      </c>
      <c r="AD85" s="101">
        <v>0</v>
      </c>
      <c r="AE85" s="101">
        <v>0</v>
      </c>
      <c r="AF85" s="101">
        <v>0</v>
      </c>
      <c r="AG85" s="101">
        <v>0</v>
      </c>
      <c r="AH85" s="101">
        <v>0</v>
      </c>
      <c r="AI85" s="101">
        <v>0</v>
      </c>
      <c r="AJ85" s="101">
        <v>0</v>
      </c>
      <c r="AK85" s="101">
        <v>0</v>
      </c>
      <c r="AL85" s="101">
        <v>0</v>
      </c>
      <c r="AM85" s="101">
        <v>0</v>
      </c>
      <c r="AN85" s="101">
        <v>0</v>
      </c>
      <c r="AO85" s="101">
        <v>0</v>
      </c>
      <c r="AP85" s="101">
        <v>0</v>
      </c>
      <c r="AQ85" s="101">
        <v>0</v>
      </c>
      <c r="AR85" s="101">
        <v>0</v>
      </c>
      <c r="AS85" s="101">
        <v>0</v>
      </c>
      <c r="AT85" s="101">
        <v>0</v>
      </c>
      <c r="AU85" s="101">
        <v>0</v>
      </c>
      <c r="AV85" s="101">
        <v>0</v>
      </c>
      <c r="AW85" s="101">
        <v>0</v>
      </c>
      <c r="AX85" s="101">
        <v>0</v>
      </c>
      <c r="AY85" s="101"/>
      <c r="AZ85" s="101"/>
      <c r="BA85" s="101"/>
      <c r="BB85" s="101"/>
      <c r="BC85" s="101"/>
      <c r="BD85" s="101"/>
      <c r="BE85" s="101"/>
      <c r="BF85" s="101"/>
      <c r="BG85" s="101"/>
      <c r="BH85" s="101"/>
      <c r="BI85" s="101"/>
      <c r="BJ85" s="101"/>
      <c r="BK85" s="101"/>
      <c r="BL85" s="101"/>
      <c r="BM85" s="101"/>
      <c r="BN85" s="101"/>
      <c r="BO85" s="101"/>
      <c r="BP85" s="101"/>
      <c r="BQ85" s="101"/>
    </row>
    <row r="86" spans="1:69">
      <c r="A86" s="150" t="s">
        <v>697</v>
      </c>
      <c r="B86" s="99"/>
      <c r="C86" s="99" t="s">
        <v>72</v>
      </c>
      <c r="D86" s="99" t="s">
        <v>369</v>
      </c>
      <c r="E86" s="99" t="s">
        <v>391</v>
      </c>
      <c r="F86" s="99" t="s">
        <v>393</v>
      </c>
      <c r="G86" s="100" t="s">
        <v>421</v>
      </c>
      <c r="H86" s="99"/>
      <c r="I86" s="101">
        <v>0</v>
      </c>
      <c r="J86" s="101">
        <v>0</v>
      </c>
      <c r="K86" s="101">
        <v>0</v>
      </c>
      <c r="L86" s="101">
        <v>0</v>
      </c>
      <c r="M86" s="101">
        <v>0</v>
      </c>
      <c r="N86" s="101">
        <v>0</v>
      </c>
      <c r="O86" s="101">
        <v>0</v>
      </c>
      <c r="P86" s="101">
        <v>0</v>
      </c>
      <c r="Q86" s="101">
        <v>0</v>
      </c>
      <c r="R86" s="101">
        <v>0</v>
      </c>
      <c r="S86" s="101">
        <v>0</v>
      </c>
      <c r="T86" s="101">
        <v>0</v>
      </c>
      <c r="U86" s="101">
        <v>0</v>
      </c>
      <c r="V86" s="101">
        <v>0</v>
      </c>
      <c r="W86" s="101">
        <v>0</v>
      </c>
      <c r="X86" s="101">
        <v>0</v>
      </c>
      <c r="Y86" s="101">
        <v>0</v>
      </c>
      <c r="Z86" s="101">
        <v>0</v>
      </c>
      <c r="AA86" s="101">
        <v>0</v>
      </c>
      <c r="AB86" s="101">
        <v>0</v>
      </c>
      <c r="AC86" s="101">
        <v>0</v>
      </c>
      <c r="AD86" s="101">
        <v>0</v>
      </c>
      <c r="AE86" s="101">
        <v>0</v>
      </c>
      <c r="AF86" s="101">
        <v>0</v>
      </c>
      <c r="AG86" s="101">
        <v>0</v>
      </c>
      <c r="AH86" s="101">
        <v>0</v>
      </c>
      <c r="AI86" s="101">
        <v>0</v>
      </c>
      <c r="AJ86" s="101">
        <v>0</v>
      </c>
      <c r="AK86" s="101">
        <v>0</v>
      </c>
      <c r="AL86" s="101">
        <v>0</v>
      </c>
      <c r="AM86" s="101">
        <v>0</v>
      </c>
      <c r="AN86" s="101">
        <v>0</v>
      </c>
      <c r="AO86" s="101">
        <v>0</v>
      </c>
      <c r="AP86" s="101">
        <v>0</v>
      </c>
      <c r="AQ86" s="101">
        <v>0</v>
      </c>
      <c r="AR86" s="101">
        <v>0</v>
      </c>
      <c r="AS86" s="101">
        <v>0</v>
      </c>
      <c r="AT86" s="101">
        <v>0</v>
      </c>
      <c r="AU86" s="101">
        <v>0</v>
      </c>
      <c r="AV86" s="101">
        <v>0</v>
      </c>
      <c r="AW86" s="101">
        <v>0</v>
      </c>
      <c r="AX86" s="101">
        <v>0</v>
      </c>
      <c r="AY86" s="101"/>
      <c r="AZ86" s="101"/>
      <c r="BA86" s="101"/>
      <c r="BB86" s="101"/>
      <c r="BC86" s="101"/>
      <c r="BD86" s="101"/>
      <c r="BE86" s="101"/>
      <c r="BF86" s="101"/>
      <c r="BG86" s="101"/>
      <c r="BH86" s="101"/>
      <c r="BI86" s="101"/>
      <c r="BJ86" s="101"/>
      <c r="BK86" s="101"/>
      <c r="BL86" s="101"/>
      <c r="BM86" s="101"/>
      <c r="BN86" s="101"/>
      <c r="BO86" s="101"/>
      <c r="BP86" s="101"/>
      <c r="BQ86" s="101"/>
    </row>
    <row r="87" spans="1:69">
      <c r="A87" s="150" t="s">
        <v>706</v>
      </c>
      <c r="B87" s="99"/>
      <c r="C87" s="99" t="s">
        <v>72</v>
      </c>
      <c r="D87" s="99" t="s">
        <v>369</v>
      </c>
      <c r="E87" s="99" t="s">
        <v>398</v>
      </c>
      <c r="F87" s="99" t="s">
        <v>399</v>
      </c>
      <c r="G87" s="100" t="s">
        <v>421</v>
      </c>
      <c r="H87" s="99"/>
      <c r="I87" s="101">
        <v>0</v>
      </c>
      <c r="J87" s="101">
        <v>0</v>
      </c>
      <c r="K87" s="101">
        <v>0</v>
      </c>
      <c r="L87" s="101">
        <v>0</v>
      </c>
      <c r="M87" s="101">
        <v>0</v>
      </c>
      <c r="N87" s="101">
        <v>0</v>
      </c>
      <c r="O87" s="101">
        <v>0</v>
      </c>
      <c r="P87" s="101">
        <v>0</v>
      </c>
      <c r="Q87" s="101">
        <v>0</v>
      </c>
      <c r="R87" s="101">
        <v>0</v>
      </c>
      <c r="S87" s="101">
        <v>0</v>
      </c>
      <c r="T87" s="101">
        <v>0</v>
      </c>
      <c r="U87" s="101">
        <v>0</v>
      </c>
      <c r="V87" s="101">
        <v>0</v>
      </c>
      <c r="W87" s="101">
        <v>0</v>
      </c>
      <c r="X87" s="101">
        <v>0</v>
      </c>
      <c r="Y87" s="101">
        <v>0</v>
      </c>
      <c r="Z87" s="101">
        <v>0</v>
      </c>
      <c r="AA87" s="101">
        <v>0</v>
      </c>
      <c r="AB87" s="101">
        <v>0</v>
      </c>
      <c r="AC87" s="101">
        <v>0</v>
      </c>
      <c r="AD87" s="101">
        <v>0</v>
      </c>
      <c r="AE87" s="101">
        <v>0</v>
      </c>
      <c r="AF87" s="101">
        <v>0</v>
      </c>
      <c r="AG87" s="101">
        <v>0</v>
      </c>
      <c r="AH87" s="101">
        <v>0</v>
      </c>
      <c r="AI87" s="101">
        <v>0</v>
      </c>
      <c r="AJ87" s="101">
        <v>0</v>
      </c>
      <c r="AK87" s="101">
        <v>0</v>
      </c>
      <c r="AL87" s="101">
        <v>0</v>
      </c>
      <c r="AM87" s="101">
        <v>0</v>
      </c>
      <c r="AN87" s="101">
        <v>0</v>
      </c>
      <c r="AO87" s="101">
        <v>0</v>
      </c>
      <c r="AP87" s="101">
        <v>0</v>
      </c>
      <c r="AQ87" s="101">
        <v>0</v>
      </c>
      <c r="AR87" s="101">
        <v>0</v>
      </c>
      <c r="AS87" s="101">
        <v>0</v>
      </c>
      <c r="AT87" s="101">
        <v>0</v>
      </c>
      <c r="AU87" s="101">
        <v>0</v>
      </c>
      <c r="AV87" s="101">
        <v>0</v>
      </c>
      <c r="AW87" s="101">
        <v>0</v>
      </c>
      <c r="AX87" s="101">
        <v>0</v>
      </c>
      <c r="AY87" s="101"/>
      <c r="AZ87" s="101"/>
      <c r="BA87" s="101"/>
      <c r="BB87" s="101"/>
      <c r="BC87" s="101"/>
      <c r="BD87" s="101"/>
      <c r="BE87" s="101"/>
      <c r="BF87" s="101"/>
      <c r="BG87" s="101"/>
      <c r="BH87" s="101"/>
      <c r="BI87" s="101"/>
      <c r="BJ87" s="101"/>
      <c r="BK87" s="101"/>
      <c r="BL87" s="101"/>
      <c r="BM87" s="101"/>
      <c r="BN87" s="101"/>
      <c r="BO87" s="101"/>
      <c r="BP87" s="101"/>
      <c r="BQ87" s="101"/>
    </row>
    <row r="88" spans="1:69">
      <c r="A88" s="150" t="s">
        <v>702</v>
      </c>
      <c r="B88" s="99"/>
      <c r="C88" s="99" t="s">
        <v>72</v>
      </c>
      <c r="D88" s="99" t="s">
        <v>369</v>
      </c>
      <c r="E88" s="99" t="s">
        <v>398</v>
      </c>
      <c r="F88" s="99" t="s">
        <v>399</v>
      </c>
      <c r="G88" s="100" t="s">
        <v>421</v>
      </c>
      <c r="H88" s="99"/>
      <c r="I88" s="101">
        <v>0</v>
      </c>
      <c r="J88" s="101">
        <v>0</v>
      </c>
      <c r="K88" s="101">
        <v>0</v>
      </c>
      <c r="L88" s="101">
        <v>0</v>
      </c>
      <c r="M88" s="101">
        <v>0</v>
      </c>
      <c r="N88" s="101">
        <v>0</v>
      </c>
      <c r="O88" s="101">
        <v>50.7</v>
      </c>
      <c r="P88" s="101">
        <v>0</v>
      </c>
      <c r="Q88" s="101">
        <v>0</v>
      </c>
      <c r="R88" s="101">
        <v>0</v>
      </c>
      <c r="S88" s="101">
        <v>0</v>
      </c>
      <c r="T88" s="101">
        <v>50.7</v>
      </c>
      <c r="U88" s="101">
        <v>0</v>
      </c>
      <c r="V88" s="101">
        <v>0</v>
      </c>
      <c r="W88" s="101">
        <v>0</v>
      </c>
      <c r="X88" s="101">
        <v>0</v>
      </c>
      <c r="Y88" s="101">
        <v>0</v>
      </c>
      <c r="Z88" s="101">
        <v>50.7</v>
      </c>
      <c r="AA88" s="101">
        <v>0</v>
      </c>
      <c r="AB88" s="101">
        <v>0</v>
      </c>
      <c r="AC88" s="101">
        <v>0</v>
      </c>
      <c r="AD88" s="101">
        <v>0</v>
      </c>
      <c r="AE88" s="101">
        <v>0</v>
      </c>
      <c r="AF88" s="101">
        <v>0</v>
      </c>
      <c r="AG88" s="101">
        <v>50.7</v>
      </c>
      <c r="AH88" s="101">
        <v>0</v>
      </c>
      <c r="AI88" s="101">
        <v>0</v>
      </c>
      <c r="AJ88" s="101">
        <v>0</v>
      </c>
      <c r="AK88" s="101">
        <v>0</v>
      </c>
      <c r="AL88" s="101">
        <v>0</v>
      </c>
      <c r="AM88" s="101">
        <v>0</v>
      </c>
      <c r="AN88" s="101">
        <v>0</v>
      </c>
      <c r="AO88" s="101">
        <v>0</v>
      </c>
      <c r="AP88" s="101">
        <v>0</v>
      </c>
      <c r="AQ88" s="101">
        <v>45.4</v>
      </c>
      <c r="AR88" s="101">
        <v>0</v>
      </c>
      <c r="AS88" s="101">
        <v>0</v>
      </c>
      <c r="AT88" s="101">
        <v>0</v>
      </c>
      <c r="AU88" s="101">
        <v>0</v>
      </c>
      <c r="AV88" s="101">
        <v>0</v>
      </c>
      <c r="AW88" s="101">
        <v>0</v>
      </c>
      <c r="AX88" s="101">
        <v>0</v>
      </c>
      <c r="AY88" s="101"/>
      <c r="AZ88" s="101"/>
      <c r="BA88" s="101"/>
      <c r="BB88" s="101"/>
      <c r="BC88" s="101"/>
      <c r="BD88" s="101"/>
      <c r="BE88" s="101"/>
      <c r="BF88" s="101"/>
      <c r="BG88" s="101"/>
      <c r="BH88" s="101"/>
      <c r="BI88" s="101"/>
      <c r="BJ88" s="101"/>
      <c r="BK88" s="101"/>
      <c r="BL88" s="101"/>
      <c r="BM88" s="101"/>
      <c r="BN88" s="101"/>
      <c r="BO88" s="101"/>
      <c r="BP88" s="101"/>
      <c r="BQ88" s="101"/>
    </row>
    <row r="89" spans="1:69">
      <c r="A89" s="150" t="s">
        <v>704</v>
      </c>
      <c r="B89" s="99"/>
      <c r="C89" s="99" t="s">
        <v>72</v>
      </c>
      <c r="D89" s="99" t="s">
        <v>369</v>
      </c>
      <c r="E89" s="99" t="s">
        <v>398</v>
      </c>
      <c r="F89" s="99" t="s">
        <v>399</v>
      </c>
      <c r="G89" s="100" t="s">
        <v>421</v>
      </c>
      <c r="H89" s="99"/>
      <c r="I89" s="101">
        <v>0</v>
      </c>
      <c r="J89" s="101">
        <v>0</v>
      </c>
      <c r="K89" s="101">
        <v>0</v>
      </c>
      <c r="L89" s="101">
        <v>150</v>
      </c>
      <c r="M89" s="101">
        <v>0</v>
      </c>
      <c r="N89" s="101">
        <v>0</v>
      </c>
      <c r="O89" s="101">
        <v>76.22</v>
      </c>
      <c r="P89" s="101">
        <v>0</v>
      </c>
      <c r="Q89" s="101">
        <v>0</v>
      </c>
      <c r="R89" s="101">
        <v>127.7</v>
      </c>
      <c r="S89" s="101">
        <v>0</v>
      </c>
      <c r="T89" s="101">
        <v>100</v>
      </c>
      <c r="U89" s="101">
        <v>0</v>
      </c>
      <c r="V89" s="101">
        <v>76</v>
      </c>
      <c r="W89" s="101">
        <v>0</v>
      </c>
      <c r="X89" s="101">
        <v>0</v>
      </c>
      <c r="Y89" s="101">
        <v>0</v>
      </c>
      <c r="Z89" s="101">
        <v>82</v>
      </c>
      <c r="AA89" s="101">
        <v>0</v>
      </c>
      <c r="AB89" s="101">
        <v>0</v>
      </c>
      <c r="AC89" s="101">
        <v>0</v>
      </c>
      <c r="AD89" s="101">
        <v>0</v>
      </c>
      <c r="AE89" s="101">
        <v>0</v>
      </c>
      <c r="AF89" s="101">
        <v>0</v>
      </c>
      <c r="AG89" s="101">
        <v>74.099999999999994</v>
      </c>
      <c r="AH89" s="101">
        <v>0</v>
      </c>
      <c r="AI89" s="101">
        <v>0</v>
      </c>
      <c r="AJ89" s="101">
        <v>0</v>
      </c>
      <c r="AK89" s="101">
        <v>0</v>
      </c>
      <c r="AL89" s="101">
        <v>0</v>
      </c>
      <c r="AM89" s="101">
        <v>0</v>
      </c>
      <c r="AN89" s="101">
        <v>0</v>
      </c>
      <c r="AO89" s="101">
        <v>0</v>
      </c>
      <c r="AP89" s="101">
        <v>0</v>
      </c>
      <c r="AQ89" s="101">
        <v>68.5</v>
      </c>
      <c r="AR89" s="101">
        <v>0</v>
      </c>
      <c r="AS89" s="101">
        <v>0</v>
      </c>
      <c r="AT89" s="101">
        <v>0</v>
      </c>
      <c r="AU89" s="101">
        <v>0</v>
      </c>
      <c r="AV89" s="101">
        <v>0</v>
      </c>
      <c r="AW89" s="101">
        <v>0</v>
      </c>
      <c r="AX89" s="101">
        <v>0</v>
      </c>
      <c r="AY89" s="101"/>
      <c r="AZ89" s="101"/>
      <c r="BA89" s="101"/>
      <c r="BB89" s="101"/>
      <c r="BC89" s="101"/>
      <c r="BD89" s="101"/>
      <c r="BE89" s="101"/>
      <c r="BF89" s="101"/>
      <c r="BG89" s="101"/>
      <c r="BH89" s="101"/>
      <c r="BI89" s="101"/>
      <c r="BJ89" s="101"/>
      <c r="BK89" s="101"/>
      <c r="BL89" s="101"/>
      <c r="BM89" s="101"/>
      <c r="BN89" s="101"/>
      <c r="BO89" s="101"/>
      <c r="BP89" s="101"/>
      <c r="BQ89" s="101"/>
    </row>
    <row r="90" spans="1:69">
      <c r="A90" s="150" t="s">
        <v>705</v>
      </c>
      <c r="B90" s="99"/>
      <c r="C90" s="99" t="s">
        <v>72</v>
      </c>
      <c r="D90" s="99" t="s">
        <v>369</v>
      </c>
      <c r="E90" s="99" t="s">
        <v>398</v>
      </c>
      <c r="F90" s="99" t="s">
        <v>399</v>
      </c>
      <c r="G90" s="100" t="s">
        <v>421</v>
      </c>
      <c r="H90" s="99"/>
      <c r="I90" s="101">
        <v>0</v>
      </c>
      <c r="J90" s="101">
        <v>0</v>
      </c>
      <c r="K90" s="101">
        <v>0</v>
      </c>
      <c r="L90" s="101">
        <v>206</v>
      </c>
      <c r="M90" s="101">
        <v>0</v>
      </c>
      <c r="N90" s="101">
        <v>0</v>
      </c>
      <c r="O90" s="101">
        <v>82.4</v>
      </c>
      <c r="P90" s="101">
        <v>0</v>
      </c>
      <c r="Q90" s="101">
        <v>160</v>
      </c>
      <c r="R90" s="101">
        <v>0</v>
      </c>
      <c r="S90" s="101">
        <v>0</v>
      </c>
      <c r="T90" s="101">
        <v>127</v>
      </c>
      <c r="U90" s="101">
        <v>0</v>
      </c>
      <c r="V90" s="101">
        <v>129</v>
      </c>
      <c r="W90" s="101">
        <v>0</v>
      </c>
      <c r="X90" s="101">
        <v>0</v>
      </c>
      <c r="Y90" s="101">
        <v>101</v>
      </c>
      <c r="Z90" s="101">
        <v>0</v>
      </c>
      <c r="AA90" s="101">
        <v>0</v>
      </c>
      <c r="AB90" s="101">
        <v>105</v>
      </c>
      <c r="AC90" s="101">
        <v>0</v>
      </c>
      <c r="AD90" s="101">
        <v>0</v>
      </c>
      <c r="AE90" s="101">
        <v>0</v>
      </c>
      <c r="AF90" s="101">
        <v>0</v>
      </c>
      <c r="AG90" s="101">
        <v>101</v>
      </c>
      <c r="AH90" s="101">
        <v>0</v>
      </c>
      <c r="AI90" s="101">
        <v>0</v>
      </c>
      <c r="AJ90" s="101">
        <v>0</v>
      </c>
      <c r="AK90" s="101">
        <v>0</v>
      </c>
      <c r="AL90" s="101">
        <v>0</v>
      </c>
      <c r="AM90" s="101">
        <v>0</v>
      </c>
      <c r="AN90" s="101">
        <v>127</v>
      </c>
      <c r="AO90" s="101">
        <v>0</v>
      </c>
      <c r="AP90" s="101">
        <v>0</v>
      </c>
      <c r="AQ90" s="101">
        <v>75</v>
      </c>
      <c r="AR90" s="101">
        <v>0</v>
      </c>
      <c r="AS90" s="101">
        <v>0</v>
      </c>
      <c r="AT90" s="101">
        <v>0</v>
      </c>
      <c r="AU90" s="101">
        <v>0</v>
      </c>
      <c r="AV90" s="101">
        <v>0</v>
      </c>
      <c r="AW90" s="101">
        <v>0</v>
      </c>
      <c r="AX90" s="101">
        <v>0</v>
      </c>
      <c r="AY90" s="101"/>
      <c r="AZ90" s="101"/>
      <c r="BA90" s="101"/>
      <c r="BB90" s="101"/>
      <c r="BC90" s="101"/>
      <c r="BD90" s="101"/>
      <c r="BE90" s="101"/>
      <c r="BF90" s="101"/>
      <c r="BG90" s="101"/>
      <c r="BH90" s="101"/>
      <c r="BI90" s="101"/>
      <c r="BJ90" s="101"/>
      <c r="BK90" s="101"/>
      <c r="BL90" s="101"/>
      <c r="BM90" s="101"/>
      <c r="BN90" s="101"/>
      <c r="BO90" s="101"/>
      <c r="BP90" s="101"/>
      <c r="BQ90" s="101"/>
    </row>
    <row r="91" spans="1:69">
      <c r="A91" s="150" t="s">
        <v>703</v>
      </c>
      <c r="B91" s="99"/>
      <c r="C91" s="99" t="s">
        <v>72</v>
      </c>
      <c r="D91" s="99" t="s">
        <v>369</v>
      </c>
      <c r="E91" s="99" t="s">
        <v>398</v>
      </c>
      <c r="F91" s="99" t="s">
        <v>399</v>
      </c>
      <c r="G91" s="100" t="s">
        <v>421</v>
      </c>
      <c r="H91" s="99"/>
      <c r="I91" s="101">
        <v>0</v>
      </c>
      <c r="J91" s="101">
        <v>0</v>
      </c>
      <c r="K91" s="101">
        <v>0</v>
      </c>
      <c r="L91" s="101">
        <v>50.7</v>
      </c>
      <c r="M91" s="101">
        <v>0</v>
      </c>
      <c r="N91" s="101">
        <v>0</v>
      </c>
      <c r="O91" s="101">
        <v>0</v>
      </c>
      <c r="P91" s="101">
        <v>0</v>
      </c>
      <c r="Q91" s="101">
        <v>50.7</v>
      </c>
      <c r="R91" s="101">
        <v>0</v>
      </c>
      <c r="S91" s="101">
        <v>0</v>
      </c>
      <c r="T91" s="101">
        <v>50.7</v>
      </c>
      <c r="U91" s="101">
        <v>0</v>
      </c>
      <c r="V91" s="101">
        <v>0</v>
      </c>
      <c r="W91" s="101">
        <v>0</v>
      </c>
      <c r="X91" s="101">
        <v>0</v>
      </c>
      <c r="Y91" s="101">
        <v>50.7</v>
      </c>
      <c r="Z91" s="101">
        <v>0</v>
      </c>
      <c r="AA91" s="101">
        <v>0</v>
      </c>
      <c r="AB91" s="101">
        <v>0</v>
      </c>
      <c r="AC91" s="101">
        <v>0</v>
      </c>
      <c r="AD91" s="101">
        <v>0</v>
      </c>
      <c r="AE91" s="101">
        <v>0</v>
      </c>
      <c r="AF91" s="101">
        <v>0</v>
      </c>
      <c r="AG91" s="101">
        <v>50.7</v>
      </c>
      <c r="AH91" s="101">
        <v>0</v>
      </c>
      <c r="AI91" s="101">
        <v>0</v>
      </c>
      <c r="AJ91" s="101">
        <v>0</v>
      </c>
      <c r="AK91" s="101">
        <v>0</v>
      </c>
      <c r="AL91" s="101">
        <v>0</v>
      </c>
      <c r="AM91" s="101">
        <v>0</v>
      </c>
      <c r="AN91" s="101">
        <v>0</v>
      </c>
      <c r="AO91" s="101">
        <v>0</v>
      </c>
      <c r="AP91" s="101">
        <v>0</v>
      </c>
      <c r="AQ91" s="101">
        <v>44.2</v>
      </c>
      <c r="AR91" s="101">
        <v>0</v>
      </c>
      <c r="AS91" s="101">
        <v>0</v>
      </c>
      <c r="AT91" s="101">
        <v>0</v>
      </c>
      <c r="AU91" s="101">
        <v>0</v>
      </c>
      <c r="AV91" s="101">
        <v>0</v>
      </c>
      <c r="AW91" s="101">
        <v>0</v>
      </c>
      <c r="AX91" s="101">
        <v>0</v>
      </c>
      <c r="AY91" s="101"/>
      <c r="AZ91" s="101"/>
      <c r="BA91" s="101"/>
      <c r="BB91" s="101"/>
      <c r="BC91" s="101"/>
      <c r="BD91" s="101"/>
      <c r="BE91" s="101"/>
      <c r="BF91" s="101"/>
      <c r="BG91" s="101"/>
      <c r="BH91" s="101"/>
      <c r="BI91" s="101"/>
      <c r="BJ91" s="101"/>
      <c r="BK91" s="101"/>
      <c r="BL91" s="101"/>
      <c r="BM91" s="101"/>
      <c r="BN91" s="101"/>
      <c r="BO91" s="101"/>
      <c r="BP91" s="101"/>
      <c r="BQ91" s="101"/>
    </row>
    <row r="92" spans="1:69">
      <c r="A92" s="150" t="s">
        <v>647</v>
      </c>
      <c r="B92" s="99"/>
      <c r="C92" s="99" t="s">
        <v>72</v>
      </c>
      <c r="D92" s="290" t="s">
        <v>428</v>
      </c>
      <c r="E92" s="99" t="s">
        <v>372</v>
      </c>
      <c r="F92" s="99" t="s">
        <v>378</v>
      </c>
      <c r="G92" s="100" t="s">
        <v>421</v>
      </c>
      <c r="H92" s="99"/>
      <c r="I92" s="101">
        <v>0</v>
      </c>
      <c r="J92" s="101">
        <v>0</v>
      </c>
      <c r="K92" s="101">
        <v>0</v>
      </c>
      <c r="L92" s="101">
        <v>0</v>
      </c>
      <c r="M92" s="101">
        <v>0</v>
      </c>
      <c r="N92" s="101">
        <v>0</v>
      </c>
      <c r="O92" s="101">
        <v>0</v>
      </c>
      <c r="P92" s="101">
        <v>0</v>
      </c>
      <c r="Q92" s="101">
        <v>1525</v>
      </c>
      <c r="R92" s="101">
        <v>737.78</v>
      </c>
      <c r="S92" s="101">
        <v>364.8</v>
      </c>
      <c r="T92" s="101">
        <v>887.63</v>
      </c>
      <c r="U92" s="101">
        <v>422.54</v>
      </c>
      <c r="V92" s="101">
        <v>0</v>
      </c>
      <c r="W92" s="101">
        <v>0</v>
      </c>
      <c r="X92" s="101">
        <v>0</v>
      </c>
      <c r="Y92" s="101">
        <v>0</v>
      </c>
      <c r="Z92" s="101">
        <v>0</v>
      </c>
      <c r="AA92" s="101">
        <v>0</v>
      </c>
      <c r="AB92" s="101">
        <v>0</v>
      </c>
      <c r="AC92" s="101">
        <v>0</v>
      </c>
      <c r="AD92" s="101">
        <v>0</v>
      </c>
      <c r="AE92" s="101">
        <v>0</v>
      </c>
      <c r="AF92" s="101">
        <v>0</v>
      </c>
      <c r="AG92" s="101">
        <v>131.35</v>
      </c>
      <c r="AH92" s="101">
        <v>0</v>
      </c>
      <c r="AI92" s="101">
        <v>0</v>
      </c>
      <c r="AJ92" s="101">
        <v>0</v>
      </c>
      <c r="AK92" s="101">
        <v>0</v>
      </c>
      <c r="AL92" s="101">
        <v>0</v>
      </c>
      <c r="AM92" s="101">
        <v>0</v>
      </c>
      <c r="AN92" s="101">
        <v>0</v>
      </c>
      <c r="AO92" s="101">
        <v>0</v>
      </c>
      <c r="AP92" s="101">
        <v>0</v>
      </c>
      <c r="AQ92" s="101">
        <v>0</v>
      </c>
      <c r="AR92" s="101">
        <v>0</v>
      </c>
      <c r="AS92" s="101">
        <v>0</v>
      </c>
      <c r="AT92" s="101">
        <v>0</v>
      </c>
      <c r="AU92" s="101">
        <v>0</v>
      </c>
      <c r="AV92" s="101">
        <v>0</v>
      </c>
      <c r="AW92" s="101">
        <v>0</v>
      </c>
      <c r="AX92" s="101">
        <v>0</v>
      </c>
      <c r="AY92" s="101"/>
      <c r="AZ92" s="101"/>
      <c r="BA92" s="101"/>
      <c r="BB92" s="101"/>
      <c r="BC92" s="101"/>
      <c r="BD92" s="101"/>
      <c r="BE92" s="101"/>
      <c r="BF92" s="101"/>
      <c r="BG92" s="101"/>
      <c r="BH92" s="101"/>
      <c r="BI92" s="101"/>
      <c r="BJ92" s="101"/>
      <c r="BK92" s="101"/>
      <c r="BL92" s="101"/>
      <c r="BM92" s="101"/>
      <c r="BN92" s="101"/>
      <c r="BO92" s="101"/>
      <c r="BP92" s="101"/>
      <c r="BQ92" s="101"/>
    </row>
    <row r="93" spans="1:69">
      <c r="A93" s="150" t="s">
        <v>440</v>
      </c>
      <c r="B93" s="99"/>
      <c r="C93" s="99" t="s">
        <v>72</v>
      </c>
      <c r="D93" s="99" t="s">
        <v>369</v>
      </c>
      <c r="E93" s="99" t="s">
        <v>391</v>
      </c>
      <c r="F93" s="99" t="s">
        <v>394</v>
      </c>
      <c r="G93" s="100" t="s">
        <v>421</v>
      </c>
      <c r="H93" s="99"/>
      <c r="I93" s="101">
        <v>0</v>
      </c>
      <c r="J93" s="101">
        <v>0</v>
      </c>
      <c r="K93" s="101">
        <v>0</v>
      </c>
      <c r="L93" s="101">
        <v>305</v>
      </c>
      <c r="M93" s="101">
        <v>0</v>
      </c>
      <c r="N93" s="101">
        <v>0</v>
      </c>
      <c r="O93" s="101">
        <v>0</v>
      </c>
      <c r="P93" s="101">
        <v>0</v>
      </c>
      <c r="Q93" s="101">
        <v>0</v>
      </c>
      <c r="R93" s="101">
        <v>0</v>
      </c>
      <c r="S93" s="101">
        <v>297</v>
      </c>
      <c r="T93" s="101">
        <v>0</v>
      </c>
      <c r="U93" s="101">
        <v>0</v>
      </c>
      <c r="V93" s="101">
        <v>0</v>
      </c>
      <c r="W93" s="101">
        <v>0</v>
      </c>
      <c r="X93" s="101">
        <v>0</v>
      </c>
      <c r="Y93" s="101">
        <v>0</v>
      </c>
      <c r="Z93" s="101">
        <v>0</v>
      </c>
      <c r="AA93" s="101">
        <v>0</v>
      </c>
      <c r="AB93" s="101">
        <v>0</v>
      </c>
      <c r="AC93" s="101">
        <v>0</v>
      </c>
      <c r="AD93" s="101">
        <v>0</v>
      </c>
      <c r="AE93" s="101">
        <v>0</v>
      </c>
      <c r="AF93" s="101">
        <v>0</v>
      </c>
      <c r="AG93" s="101">
        <v>0</v>
      </c>
      <c r="AH93" s="101">
        <v>0</v>
      </c>
      <c r="AI93" s="101">
        <v>0</v>
      </c>
      <c r="AJ93" s="101">
        <v>0</v>
      </c>
      <c r="AK93" s="101">
        <v>0</v>
      </c>
      <c r="AL93" s="101">
        <v>0</v>
      </c>
      <c r="AM93" s="101">
        <v>0</v>
      </c>
      <c r="AN93" s="101">
        <v>0</v>
      </c>
      <c r="AO93" s="101">
        <v>0</v>
      </c>
      <c r="AP93" s="101">
        <v>0</v>
      </c>
      <c r="AQ93" s="101">
        <v>0</v>
      </c>
      <c r="AR93" s="101">
        <v>0</v>
      </c>
      <c r="AS93" s="101">
        <v>0</v>
      </c>
      <c r="AT93" s="101">
        <v>0</v>
      </c>
      <c r="AU93" s="101">
        <v>0</v>
      </c>
      <c r="AV93" s="101">
        <v>0</v>
      </c>
      <c r="AW93" s="101">
        <v>0</v>
      </c>
      <c r="AX93" s="101">
        <v>0</v>
      </c>
      <c r="AY93" s="101"/>
      <c r="AZ93" s="101"/>
      <c r="BA93" s="101"/>
      <c r="BB93" s="101"/>
      <c r="BC93" s="101"/>
      <c r="BD93" s="101"/>
      <c r="BE93" s="101"/>
      <c r="BF93" s="101"/>
      <c r="BG93" s="101"/>
      <c r="BH93" s="101"/>
      <c r="BI93" s="101"/>
      <c r="BJ93" s="101"/>
      <c r="BK93" s="101"/>
      <c r="BL93" s="101"/>
      <c r="BM93" s="101"/>
      <c r="BN93" s="101"/>
      <c r="BO93" s="101"/>
      <c r="BP93" s="101"/>
      <c r="BQ93" s="101"/>
    </row>
    <row r="94" spans="1:69">
      <c r="A94" s="150" t="s">
        <v>519</v>
      </c>
      <c r="B94" s="99"/>
      <c r="C94" s="99" t="s">
        <v>72</v>
      </c>
      <c r="D94" s="99" t="s">
        <v>369</v>
      </c>
      <c r="E94" s="99" t="s">
        <v>395</v>
      </c>
      <c r="F94" s="99" t="s">
        <v>394</v>
      </c>
      <c r="G94" s="100" t="s">
        <v>421</v>
      </c>
      <c r="H94" s="99"/>
      <c r="I94" s="101">
        <v>0</v>
      </c>
      <c r="J94" s="101">
        <v>0</v>
      </c>
      <c r="K94" s="101">
        <v>0</v>
      </c>
      <c r="L94" s="101">
        <v>0</v>
      </c>
      <c r="M94" s="101">
        <v>0</v>
      </c>
      <c r="N94" s="101">
        <v>0</v>
      </c>
      <c r="O94" s="101">
        <v>0</v>
      </c>
      <c r="P94" s="101">
        <v>0</v>
      </c>
      <c r="Q94" s="101">
        <v>0</v>
      </c>
      <c r="R94" s="101">
        <v>0</v>
      </c>
      <c r="S94" s="101">
        <v>0</v>
      </c>
      <c r="T94" s="101">
        <v>0</v>
      </c>
      <c r="U94" s="101">
        <v>0</v>
      </c>
      <c r="V94" s="101">
        <v>0</v>
      </c>
      <c r="W94" s="101">
        <v>0</v>
      </c>
      <c r="X94" s="101">
        <v>0</v>
      </c>
      <c r="Y94" s="101">
        <v>0</v>
      </c>
      <c r="Z94" s="101">
        <v>0</v>
      </c>
      <c r="AA94" s="101">
        <v>0</v>
      </c>
      <c r="AB94" s="101">
        <v>0</v>
      </c>
      <c r="AC94" s="101">
        <v>0</v>
      </c>
      <c r="AD94" s="101">
        <v>0</v>
      </c>
      <c r="AE94" s="101">
        <v>0</v>
      </c>
      <c r="AF94" s="101">
        <v>0</v>
      </c>
      <c r="AG94" s="101">
        <v>0</v>
      </c>
      <c r="AH94" s="101">
        <v>0</v>
      </c>
      <c r="AI94" s="101">
        <v>0</v>
      </c>
      <c r="AJ94" s="101">
        <v>0</v>
      </c>
      <c r="AK94" s="101">
        <v>0</v>
      </c>
      <c r="AL94" s="101">
        <v>0</v>
      </c>
      <c r="AM94" s="101">
        <v>0</v>
      </c>
      <c r="AN94" s="101">
        <v>0</v>
      </c>
      <c r="AO94" s="101">
        <v>0</v>
      </c>
      <c r="AP94" s="101">
        <v>0</v>
      </c>
      <c r="AQ94" s="101">
        <v>0</v>
      </c>
      <c r="AR94" s="101">
        <v>0</v>
      </c>
      <c r="AS94" s="101">
        <v>0</v>
      </c>
      <c r="AT94" s="101">
        <v>0</v>
      </c>
      <c r="AU94" s="101">
        <v>0</v>
      </c>
      <c r="AV94" s="101">
        <v>0</v>
      </c>
      <c r="AW94" s="101">
        <v>0</v>
      </c>
      <c r="AX94" s="101">
        <v>0</v>
      </c>
      <c r="AY94" s="101"/>
      <c r="AZ94" s="101"/>
      <c r="BA94" s="101"/>
      <c r="BB94" s="101"/>
      <c r="BC94" s="101"/>
      <c r="BD94" s="101"/>
      <c r="BE94" s="101"/>
      <c r="BF94" s="101"/>
      <c r="BG94" s="101"/>
      <c r="BH94" s="101"/>
      <c r="BI94" s="101"/>
      <c r="BJ94" s="101"/>
      <c r="BK94" s="101"/>
      <c r="BL94" s="101"/>
      <c r="BM94" s="101"/>
      <c r="BN94" s="101"/>
      <c r="BO94" s="101"/>
      <c r="BP94" s="101"/>
      <c r="BQ94" s="101"/>
    </row>
    <row r="95" spans="1:69">
      <c r="A95" s="150" t="s">
        <v>520</v>
      </c>
      <c r="B95" s="99"/>
      <c r="C95" s="99" t="s">
        <v>72</v>
      </c>
      <c r="D95" s="99" t="s">
        <v>44</v>
      </c>
      <c r="E95" s="99" t="s">
        <v>391</v>
      </c>
      <c r="F95" s="99" t="s">
        <v>392</v>
      </c>
      <c r="G95" s="100" t="s">
        <v>421</v>
      </c>
      <c r="H95" s="99"/>
      <c r="I95" s="101">
        <v>0</v>
      </c>
      <c r="J95" s="101">
        <v>0</v>
      </c>
      <c r="K95" s="101">
        <v>0</v>
      </c>
      <c r="L95" s="101">
        <v>0</v>
      </c>
      <c r="M95" s="101">
        <v>0</v>
      </c>
      <c r="N95" s="101">
        <v>0</v>
      </c>
      <c r="O95" s="101">
        <v>0</v>
      </c>
      <c r="P95" s="101">
        <v>0</v>
      </c>
      <c r="Q95" s="101">
        <v>0</v>
      </c>
      <c r="R95" s="101">
        <v>0</v>
      </c>
      <c r="S95" s="101">
        <v>0</v>
      </c>
      <c r="T95" s="101">
        <v>0</v>
      </c>
      <c r="U95" s="101">
        <v>0</v>
      </c>
      <c r="V95" s="101">
        <v>0</v>
      </c>
      <c r="W95" s="101">
        <v>0</v>
      </c>
      <c r="X95" s="101">
        <v>0</v>
      </c>
      <c r="Y95" s="101">
        <v>0</v>
      </c>
      <c r="Z95" s="101">
        <v>0</v>
      </c>
      <c r="AA95" s="101">
        <v>0</v>
      </c>
      <c r="AB95" s="101">
        <v>0</v>
      </c>
      <c r="AC95" s="101">
        <v>0</v>
      </c>
      <c r="AD95" s="101">
        <v>0</v>
      </c>
      <c r="AE95" s="101">
        <v>0</v>
      </c>
      <c r="AF95" s="101">
        <v>0</v>
      </c>
      <c r="AG95" s="101">
        <v>0</v>
      </c>
      <c r="AH95" s="101">
        <v>0</v>
      </c>
      <c r="AI95" s="101">
        <v>0</v>
      </c>
      <c r="AJ95" s="101">
        <v>0</v>
      </c>
      <c r="AK95" s="101">
        <v>0</v>
      </c>
      <c r="AL95" s="101">
        <v>0</v>
      </c>
      <c r="AM95" s="101">
        <v>0</v>
      </c>
      <c r="AN95" s="101">
        <v>0</v>
      </c>
      <c r="AO95" s="101">
        <v>0</v>
      </c>
      <c r="AP95" s="101">
        <v>0</v>
      </c>
      <c r="AQ95" s="101">
        <v>0</v>
      </c>
      <c r="AR95" s="101">
        <v>0</v>
      </c>
      <c r="AS95" s="101">
        <v>0</v>
      </c>
      <c r="AT95" s="101">
        <v>0</v>
      </c>
      <c r="AU95" s="101">
        <v>0</v>
      </c>
      <c r="AV95" s="101">
        <v>0</v>
      </c>
      <c r="AW95" s="101">
        <v>0</v>
      </c>
      <c r="AX95" s="101">
        <v>0</v>
      </c>
      <c r="AY95" s="101"/>
      <c r="AZ95" s="101"/>
      <c r="BA95" s="101"/>
      <c r="BB95" s="101"/>
      <c r="BC95" s="101"/>
      <c r="BD95" s="101"/>
      <c r="BE95" s="101"/>
      <c r="BF95" s="101"/>
      <c r="BG95" s="101"/>
      <c r="BH95" s="101"/>
      <c r="BI95" s="101"/>
      <c r="BJ95" s="101"/>
      <c r="BK95" s="101"/>
      <c r="BL95" s="101"/>
      <c r="BM95" s="101"/>
      <c r="BN95" s="101"/>
      <c r="BO95" s="101"/>
      <c r="BP95" s="101"/>
      <c r="BQ95" s="101"/>
    </row>
    <row r="96" spans="1:69">
      <c r="A96" s="150" t="s">
        <v>521</v>
      </c>
      <c r="B96" s="99"/>
      <c r="C96" s="99" t="s">
        <v>72</v>
      </c>
      <c r="D96" s="99" t="s">
        <v>44</v>
      </c>
      <c r="E96" s="99" t="s">
        <v>391</v>
      </c>
      <c r="F96" s="99" t="s">
        <v>392</v>
      </c>
      <c r="G96" s="100" t="s">
        <v>421</v>
      </c>
      <c r="H96" s="99"/>
      <c r="I96" s="101">
        <v>0</v>
      </c>
      <c r="J96" s="101">
        <v>0</v>
      </c>
      <c r="K96" s="101">
        <v>0</v>
      </c>
      <c r="L96" s="101">
        <v>0</v>
      </c>
      <c r="M96" s="101">
        <v>0</v>
      </c>
      <c r="N96" s="101">
        <v>0</v>
      </c>
      <c r="O96" s="101">
        <v>0</v>
      </c>
      <c r="P96" s="101">
        <v>0</v>
      </c>
      <c r="Q96" s="101">
        <v>0</v>
      </c>
      <c r="R96" s="101">
        <v>0</v>
      </c>
      <c r="S96" s="101">
        <v>0</v>
      </c>
      <c r="T96" s="101">
        <v>0</v>
      </c>
      <c r="U96" s="101">
        <v>0</v>
      </c>
      <c r="V96" s="101">
        <v>0</v>
      </c>
      <c r="W96" s="101">
        <v>0</v>
      </c>
      <c r="X96" s="101">
        <v>0</v>
      </c>
      <c r="Y96" s="101">
        <v>0</v>
      </c>
      <c r="Z96" s="101">
        <v>0</v>
      </c>
      <c r="AA96" s="101">
        <v>0</v>
      </c>
      <c r="AB96" s="101">
        <v>0</v>
      </c>
      <c r="AC96" s="101">
        <v>0</v>
      </c>
      <c r="AD96" s="101">
        <v>0</v>
      </c>
      <c r="AE96" s="101">
        <v>0</v>
      </c>
      <c r="AF96" s="101">
        <v>0</v>
      </c>
      <c r="AG96" s="101">
        <v>0</v>
      </c>
      <c r="AH96" s="101">
        <v>0</v>
      </c>
      <c r="AI96" s="101">
        <v>0</v>
      </c>
      <c r="AJ96" s="101">
        <v>0</v>
      </c>
      <c r="AK96" s="101">
        <v>0</v>
      </c>
      <c r="AL96" s="101">
        <v>0</v>
      </c>
      <c r="AM96" s="101">
        <v>0</v>
      </c>
      <c r="AN96" s="101">
        <v>0</v>
      </c>
      <c r="AO96" s="101">
        <v>0</v>
      </c>
      <c r="AP96" s="101">
        <v>0</v>
      </c>
      <c r="AQ96" s="101">
        <v>0</v>
      </c>
      <c r="AR96" s="101">
        <v>0</v>
      </c>
      <c r="AS96" s="101">
        <v>0</v>
      </c>
      <c r="AT96" s="101">
        <v>0</v>
      </c>
      <c r="AU96" s="101">
        <v>0</v>
      </c>
      <c r="AV96" s="101">
        <v>0</v>
      </c>
      <c r="AW96" s="101">
        <v>0</v>
      </c>
      <c r="AX96" s="101">
        <v>0</v>
      </c>
      <c r="AY96" s="101"/>
      <c r="AZ96" s="101"/>
      <c r="BA96" s="101"/>
      <c r="BB96" s="101"/>
      <c r="BC96" s="101"/>
      <c r="BD96" s="101"/>
      <c r="BE96" s="101"/>
      <c r="BF96" s="101"/>
      <c r="BG96" s="101"/>
      <c r="BH96" s="101"/>
      <c r="BI96" s="101"/>
      <c r="BJ96" s="101"/>
      <c r="BK96" s="101"/>
      <c r="BL96" s="101"/>
      <c r="BM96" s="101"/>
      <c r="BN96" s="101"/>
      <c r="BO96" s="101"/>
      <c r="BP96" s="101"/>
      <c r="BQ96" s="101"/>
    </row>
    <row r="97" spans="1:69">
      <c r="A97" s="150" t="s">
        <v>690</v>
      </c>
      <c r="B97" s="99"/>
      <c r="C97" s="99" t="s">
        <v>72</v>
      </c>
      <c r="D97" s="99" t="s">
        <v>369</v>
      </c>
      <c r="E97" s="99" t="s">
        <v>395</v>
      </c>
      <c r="F97" s="99" t="s">
        <v>396</v>
      </c>
      <c r="G97" s="100" t="s">
        <v>421</v>
      </c>
      <c r="H97" s="99"/>
      <c r="I97" s="101">
        <v>0</v>
      </c>
      <c r="J97" s="101">
        <v>0</v>
      </c>
      <c r="K97" s="101">
        <v>0</v>
      </c>
      <c r="L97" s="101">
        <v>0</v>
      </c>
      <c r="M97" s="101">
        <v>0</v>
      </c>
      <c r="N97" s="101">
        <v>0</v>
      </c>
      <c r="O97" s="101">
        <v>0</v>
      </c>
      <c r="P97" s="101">
        <v>0</v>
      </c>
      <c r="Q97" s="101">
        <v>0</v>
      </c>
      <c r="R97" s="101">
        <v>0</v>
      </c>
      <c r="S97" s="101">
        <v>0</v>
      </c>
      <c r="T97" s="101">
        <v>0</v>
      </c>
      <c r="U97" s="101">
        <v>0</v>
      </c>
      <c r="V97" s="101">
        <v>0</v>
      </c>
      <c r="W97" s="101">
        <v>0</v>
      </c>
      <c r="X97" s="101">
        <v>0</v>
      </c>
      <c r="Y97" s="101">
        <v>0</v>
      </c>
      <c r="Z97" s="101">
        <v>0</v>
      </c>
      <c r="AA97" s="101">
        <v>0</v>
      </c>
      <c r="AB97" s="101">
        <v>0</v>
      </c>
      <c r="AC97" s="101">
        <v>0</v>
      </c>
      <c r="AD97" s="101">
        <v>0</v>
      </c>
      <c r="AE97" s="101">
        <v>0</v>
      </c>
      <c r="AF97" s="101">
        <v>0</v>
      </c>
      <c r="AG97" s="101">
        <v>0</v>
      </c>
      <c r="AH97" s="101">
        <v>0</v>
      </c>
      <c r="AI97" s="101">
        <v>0</v>
      </c>
      <c r="AJ97" s="101">
        <v>0</v>
      </c>
      <c r="AK97" s="101">
        <v>0</v>
      </c>
      <c r="AL97" s="101">
        <v>0</v>
      </c>
      <c r="AM97" s="101">
        <v>0</v>
      </c>
      <c r="AN97" s="101">
        <v>0</v>
      </c>
      <c r="AO97" s="101">
        <v>0</v>
      </c>
      <c r="AP97" s="101">
        <v>0</v>
      </c>
      <c r="AQ97" s="101">
        <v>0</v>
      </c>
      <c r="AR97" s="101">
        <v>0</v>
      </c>
      <c r="AS97" s="101">
        <v>0</v>
      </c>
      <c r="AT97" s="101">
        <v>0</v>
      </c>
      <c r="AU97" s="101">
        <v>0</v>
      </c>
      <c r="AV97" s="101">
        <v>0</v>
      </c>
      <c r="AW97" s="101">
        <v>0</v>
      </c>
      <c r="AX97" s="101">
        <v>0</v>
      </c>
      <c r="AY97" s="101"/>
      <c r="AZ97" s="101"/>
      <c r="BA97" s="101"/>
      <c r="BB97" s="101"/>
      <c r="BC97" s="101"/>
      <c r="BD97" s="101"/>
      <c r="BE97" s="101"/>
      <c r="BF97" s="101"/>
      <c r="BG97" s="101"/>
      <c r="BH97" s="101"/>
      <c r="BI97" s="101"/>
      <c r="BJ97" s="101"/>
      <c r="BK97" s="101"/>
      <c r="BL97" s="101"/>
      <c r="BM97" s="101"/>
      <c r="BN97" s="101"/>
      <c r="BO97" s="101"/>
      <c r="BP97" s="101"/>
      <c r="BQ97" s="101"/>
    </row>
    <row r="98" spans="1:69">
      <c r="A98" s="150" t="s">
        <v>522</v>
      </c>
      <c r="B98" s="99"/>
      <c r="C98" s="99" t="s">
        <v>72</v>
      </c>
      <c r="D98" s="99" t="s">
        <v>370</v>
      </c>
      <c r="E98" s="99" t="s">
        <v>403</v>
      </c>
      <c r="F98" s="99" t="s">
        <v>407</v>
      </c>
      <c r="G98" s="100" t="s">
        <v>419</v>
      </c>
      <c r="H98" s="99"/>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1"/>
      <c r="BE98" s="101"/>
      <c r="BF98" s="101"/>
      <c r="BG98" s="101"/>
      <c r="BH98" s="101"/>
      <c r="BI98" s="101"/>
      <c r="BJ98" s="101"/>
      <c r="BK98" s="101"/>
      <c r="BL98" s="101"/>
      <c r="BM98" s="101"/>
      <c r="BN98" s="101"/>
      <c r="BO98" s="101"/>
      <c r="BP98" s="101"/>
      <c r="BQ98" s="101"/>
    </row>
    <row r="99" spans="1:69">
      <c r="A99" s="150" t="s">
        <v>523</v>
      </c>
      <c r="B99" s="99"/>
      <c r="C99" s="99" t="s">
        <v>72</v>
      </c>
      <c r="D99" s="99" t="s">
        <v>370</v>
      </c>
      <c r="E99" s="99" t="s">
        <v>403</v>
      </c>
      <c r="F99" s="99" t="s">
        <v>407</v>
      </c>
      <c r="G99" s="100" t="s">
        <v>419</v>
      </c>
      <c r="H99" s="99"/>
      <c r="I99" s="101"/>
      <c r="J99" s="101"/>
      <c r="K99" s="101"/>
      <c r="L99" s="101"/>
      <c r="M99" s="101"/>
      <c r="N99" s="101"/>
      <c r="O99" s="101"/>
      <c r="P99" s="101"/>
      <c r="Q99" s="101"/>
      <c r="R99" s="101"/>
      <c r="S99" s="101"/>
      <c r="T99" s="101"/>
      <c r="U99" s="101"/>
      <c r="V99" s="101"/>
      <c r="W99" s="101"/>
      <c r="X99" s="101"/>
      <c r="Y99" s="101">
        <v>648</v>
      </c>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1"/>
      <c r="BE99" s="101"/>
      <c r="BF99" s="101"/>
      <c r="BG99" s="101"/>
      <c r="BH99" s="101"/>
      <c r="BI99" s="101"/>
      <c r="BJ99" s="101"/>
      <c r="BK99" s="101"/>
      <c r="BL99" s="101"/>
      <c r="BM99" s="101"/>
      <c r="BN99" s="101"/>
      <c r="BO99" s="101"/>
      <c r="BP99" s="101"/>
      <c r="BQ99" s="101"/>
    </row>
    <row r="100" spans="1:69">
      <c r="A100" s="150" t="s">
        <v>524</v>
      </c>
      <c r="B100" s="99"/>
      <c r="C100" s="99" t="s">
        <v>72</v>
      </c>
      <c r="D100" s="99" t="s">
        <v>370</v>
      </c>
      <c r="E100" s="99" t="s">
        <v>403</v>
      </c>
      <c r="F100" s="99" t="s">
        <v>407</v>
      </c>
      <c r="G100" s="100" t="s">
        <v>419</v>
      </c>
      <c r="H100" s="99"/>
      <c r="I100" s="101"/>
      <c r="J100" s="101"/>
      <c r="K100" s="101"/>
      <c r="L100" s="101"/>
      <c r="M100" s="101"/>
      <c r="N100" s="101"/>
      <c r="O100" s="101"/>
      <c r="P100" s="101"/>
      <c r="Q100" s="101"/>
      <c r="R100" s="101"/>
      <c r="S100" s="101"/>
      <c r="T100" s="101"/>
      <c r="U100" s="101"/>
      <c r="V100" s="101"/>
      <c r="W100" s="101"/>
      <c r="X100" s="101"/>
      <c r="Y100" s="101"/>
      <c r="Z100" s="101">
        <v>353.92</v>
      </c>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c r="BH100" s="101"/>
      <c r="BI100" s="101"/>
      <c r="BJ100" s="101"/>
      <c r="BK100" s="101"/>
      <c r="BL100" s="101"/>
      <c r="BM100" s="101"/>
      <c r="BN100" s="101"/>
      <c r="BO100" s="101"/>
      <c r="BP100" s="101"/>
      <c r="BQ100" s="101"/>
    </row>
    <row r="101" spans="1:69">
      <c r="A101" s="150" t="s">
        <v>525</v>
      </c>
      <c r="B101" s="99"/>
      <c r="C101" s="99" t="s">
        <v>72</v>
      </c>
      <c r="D101" s="99" t="s">
        <v>370</v>
      </c>
      <c r="E101" s="99" t="s">
        <v>403</v>
      </c>
      <c r="F101" s="99" t="s">
        <v>407</v>
      </c>
      <c r="G101" s="100" t="s">
        <v>419</v>
      </c>
      <c r="H101" s="99"/>
      <c r="I101" s="101"/>
      <c r="J101" s="101"/>
      <c r="K101" s="101"/>
      <c r="L101" s="101"/>
      <c r="M101" s="101">
        <v>340</v>
      </c>
      <c r="N101" s="101"/>
      <c r="O101" s="101"/>
      <c r="P101" s="101"/>
      <c r="Q101" s="101"/>
      <c r="R101" s="101"/>
      <c r="S101" s="101"/>
      <c r="T101" s="101"/>
      <c r="U101" s="101"/>
      <c r="V101" s="101"/>
      <c r="W101" s="101"/>
      <c r="X101" s="101"/>
      <c r="Y101" s="101"/>
      <c r="Z101" s="101"/>
      <c r="AA101" s="101"/>
      <c r="AB101" s="101">
        <v>1929</v>
      </c>
      <c r="AC101" s="101"/>
      <c r="AD101" s="101"/>
      <c r="AE101" s="101"/>
      <c r="AF101" s="101"/>
      <c r="AG101" s="101"/>
      <c r="AH101" s="101"/>
      <c r="AI101" s="101"/>
      <c r="AJ101" s="101"/>
      <c r="AK101" s="101"/>
      <c r="AL101" s="101"/>
      <c r="AM101" s="101"/>
      <c r="AN101" s="101"/>
      <c r="AO101" s="101"/>
      <c r="AP101" s="101">
        <v>1925</v>
      </c>
      <c r="AQ101" s="101"/>
      <c r="AR101" s="101"/>
      <c r="AS101" s="101"/>
      <c r="AT101" s="101"/>
      <c r="AU101" s="101"/>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row>
    <row r="102" spans="1:69">
      <c r="A102" s="150" t="s">
        <v>526</v>
      </c>
      <c r="B102" s="99"/>
      <c r="C102" s="99" t="s">
        <v>72</v>
      </c>
      <c r="D102" s="99" t="s">
        <v>370</v>
      </c>
      <c r="E102" s="99" t="s">
        <v>403</v>
      </c>
      <c r="F102" s="99" t="s">
        <v>407</v>
      </c>
      <c r="G102" s="100" t="s">
        <v>419</v>
      </c>
      <c r="H102" s="99"/>
      <c r="I102" s="101"/>
      <c r="J102" s="101"/>
      <c r="K102" s="101">
        <v>427</v>
      </c>
      <c r="L102" s="101"/>
      <c r="M102" s="101"/>
      <c r="N102" s="101">
        <v>177</v>
      </c>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1"/>
      <c r="BE102" s="101"/>
      <c r="BF102" s="101"/>
      <c r="BG102" s="101"/>
      <c r="BH102" s="101"/>
      <c r="BI102" s="101"/>
      <c r="BJ102" s="101"/>
      <c r="BK102" s="101"/>
      <c r="BL102" s="101"/>
      <c r="BM102" s="101"/>
      <c r="BN102" s="101"/>
      <c r="BO102" s="101"/>
      <c r="BP102" s="101"/>
      <c r="BQ102" s="101"/>
    </row>
    <row r="103" spans="1:69">
      <c r="A103" s="150" t="s">
        <v>527</v>
      </c>
      <c r="B103" s="99"/>
      <c r="C103" s="99" t="s">
        <v>72</v>
      </c>
      <c r="D103" s="99" t="s">
        <v>370</v>
      </c>
      <c r="E103" s="99" t="s">
        <v>403</v>
      </c>
      <c r="F103" s="99" t="s">
        <v>407</v>
      </c>
      <c r="G103" s="100" t="s">
        <v>419</v>
      </c>
      <c r="H103" s="99"/>
      <c r="I103" s="101"/>
      <c r="J103" s="101"/>
      <c r="K103" s="101"/>
      <c r="L103" s="101"/>
      <c r="M103" s="101"/>
      <c r="N103" s="101"/>
      <c r="O103" s="101"/>
      <c r="P103" s="101"/>
      <c r="Q103" s="101"/>
      <c r="R103" s="101"/>
      <c r="S103" s="101"/>
      <c r="T103" s="101"/>
      <c r="U103" s="101"/>
      <c r="V103" s="101"/>
      <c r="W103" s="101"/>
      <c r="X103" s="101"/>
      <c r="Y103" s="101"/>
      <c r="Z103" s="101"/>
      <c r="AA103" s="101">
        <v>133.92000000000002</v>
      </c>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1"/>
      <c r="BE103" s="101"/>
      <c r="BF103" s="101"/>
      <c r="BG103" s="101"/>
      <c r="BH103" s="101"/>
      <c r="BI103" s="101"/>
      <c r="BJ103" s="101"/>
      <c r="BK103" s="101"/>
      <c r="BL103" s="101"/>
      <c r="BM103" s="101"/>
      <c r="BN103" s="101"/>
      <c r="BO103" s="101"/>
      <c r="BP103" s="101"/>
      <c r="BQ103" s="101"/>
    </row>
    <row r="104" spans="1:69">
      <c r="A104" s="150" t="s">
        <v>237</v>
      </c>
      <c r="B104" s="99"/>
      <c r="C104" s="99" t="s">
        <v>77</v>
      </c>
      <c r="D104" s="99" t="s">
        <v>370</v>
      </c>
      <c r="E104" s="99" t="s">
        <v>403</v>
      </c>
      <c r="F104" s="99" t="s">
        <v>407</v>
      </c>
      <c r="G104" s="100" t="s">
        <v>419</v>
      </c>
      <c r="H104" s="99"/>
      <c r="I104" s="101"/>
      <c r="J104" s="101"/>
      <c r="K104" s="101"/>
      <c r="L104" s="101">
        <v>768</v>
      </c>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1"/>
      <c r="BE104" s="101"/>
      <c r="BF104" s="101"/>
      <c r="BG104" s="101"/>
      <c r="BH104" s="101"/>
      <c r="BI104" s="101"/>
      <c r="BJ104" s="101"/>
      <c r="BK104" s="101"/>
      <c r="BL104" s="101"/>
      <c r="BM104" s="101"/>
      <c r="BN104" s="101"/>
      <c r="BO104" s="101"/>
      <c r="BP104" s="101"/>
      <c r="BQ104" s="101"/>
    </row>
    <row r="105" spans="1:69">
      <c r="A105" s="150" t="s">
        <v>238</v>
      </c>
      <c r="B105" s="99"/>
      <c r="C105" s="99" t="s">
        <v>77</v>
      </c>
      <c r="D105" s="99" t="s">
        <v>370</v>
      </c>
      <c r="E105" s="99" t="s">
        <v>403</v>
      </c>
      <c r="F105" s="99" t="s">
        <v>407</v>
      </c>
      <c r="G105" s="100" t="s">
        <v>419</v>
      </c>
      <c r="H105" s="99"/>
      <c r="I105" s="101"/>
      <c r="J105" s="101"/>
      <c r="K105" s="101">
        <v>691.2</v>
      </c>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row>
    <row r="106" spans="1:69">
      <c r="A106" s="150" t="s">
        <v>239</v>
      </c>
      <c r="B106" s="99"/>
      <c r="C106" s="99" t="s">
        <v>77</v>
      </c>
      <c r="D106" s="99" t="s">
        <v>370</v>
      </c>
      <c r="E106" s="99" t="s">
        <v>403</v>
      </c>
      <c r="F106" s="99" t="s">
        <v>407</v>
      </c>
      <c r="G106" s="100" t="s">
        <v>419</v>
      </c>
      <c r="H106" s="99"/>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row>
    <row r="107" spans="1:69">
      <c r="A107" s="150" t="s">
        <v>97</v>
      </c>
      <c r="B107" s="99"/>
      <c r="C107" s="99" t="s">
        <v>77</v>
      </c>
      <c r="D107" s="99" t="s">
        <v>370</v>
      </c>
      <c r="E107" s="99" t="s">
        <v>403</v>
      </c>
      <c r="F107" s="99" t="s">
        <v>407</v>
      </c>
      <c r="G107" s="100" t="s">
        <v>419</v>
      </c>
      <c r="H107" s="99"/>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row>
    <row r="108" spans="1:69">
      <c r="A108" s="150" t="s">
        <v>96</v>
      </c>
      <c r="B108" s="99"/>
      <c r="C108" s="99" t="s">
        <v>77</v>
      </c>
      <c r="D108" s="99" t="s">
        <v>370</v>
      </c>
      <c r="E108" s="99" t="s">
        <v>403</v>
      </c>
      <c r="F108" s="99" t="s">
        <v>407</v>
      </c>
      <c r="G108" s="100" t="s">
        <v>419</v>
      </c>
      <c r="H108" s="99"/>
      <c r="I108" s="101"/>
      <c r="J108" s="101"/>
      <c r="K108" s="101"/>
      <c r="L108" s="101">
        <v>1152</v>
      </c>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row>
    <row r="109" spans="1:69">
      <c r="A109" s="150" t="s">
        <v>227</v>
      </c>
      <c r="B109" s="99"/>
      <c r="C109" s="99" t="s">
        <v>77</v>
      </c>
      <c r="D109" s="99" t="s">
        <v>370</v>
      </c>
      <c r="E109" s="99" t="s">
        <v>403</v>
      </c>
      <c r="F109" s="99" t="s">
        <v>407</v>
      </c>
      <c r="G109" s="100" t="s">
        <v>419</v>
      </c>
      <c r="H109" s="99"/>
      <c r="I109" s="101"/>
      <c r="J109" s="101"/>
      <c r="K109" s="101">
        <v>768</v>
      </c>
      <c r="L109" s="101"/>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c r="BH109" s="101"/>
      <c r="BI109" s="101"/>
      <c r="BJ109" s="101"/>
      <c r="BK109" s="101"/>
      <c r="BL109" s="101"/>
      <c r="BM109" s="101"/>
      <c r="BN109" s="101"/>
      <c r="BO109" s="101"/>
      <c r="BP109" s="101"/>
      <c r="BQ109" s="101"/>
    </row>
    <row r="110" spans="1:69">
      <c r="A110" s="150" t="s">
        <v>228</v>
      </c>
      <c r="B110" s="99"/>
      <c r="C110" s="99" t="s">
        <v>77</v>
      </c>
      <c r="D110" s="99" t="s">
        <v>370</v>
      </c>
      <c r="E110" s="99" t="s">
        <v>403</v>
      </c>
      <c r="F110" s="99" t="s">
        <v>407</v>
      </c>
      <c r="G110" s="100" t="s">
        <v>419</v>
      </c>
      <c r="H110" s="99"/>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row>
    <row r="111" spans="1:69">
      <c r="A111" s="150" t="s">
        <v>240</v>
      </c>
      <c r="B111" s="99"/>
      <c r="C111" s="99" t="s">
        <v>77</v>
      </c>
      <c r="D111" s="99" t="s">
        <v>370</v>
      </c>
      <c r="E111" s="99" t="s">
        <v>403</v>
      </c>
      <c r="F111" s="99" t="s">
        <v>407</v>
      </c>
      <c r="G111" s="100" t="s">
        <v>419</v>
      </c>
      <c r="H111" s="99"/>
      <c r="I111" s="101"/>
      <c r="J111" s="101"/>
      <c r="K111" s="101"/>
      <c r="L111" s="101"/>
      <c r="M111" s="101"/>
      <c r="N111" s="101"/>
      <c r="O111" s="101"/>
      <c r="P111" s="101"/>
      <c r="Q111" s="101"/>
      <c r="R111" s="101"/>
      <c r="S111" s="101"/>
      <c r="T111" s="101"/>
      <c r="U111" s="101"/>
      <c r="V111" s="101"/>
      <c r="W111" s="101"/>
      <c r="X111" s="101"/>
      <c r="Y111" s="101"/>
      <c r="Z111" s="101">
        <v>1574</v>
      </c>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row>
    <row r="112" spans="1:69">
      <c r="A112" s="150" t="s">
        <v>241</v>
      </c>
      <c r="B112" s="99"/>
      <c r="C112" s="99" t="s">
        <v>77</v>
      </c>
      <c r="D112" s="99" t="s">
        <v>370</v>
      </c>
      <c r="E112" s="99" t="s">
        <v>403</v>
      </c>
      <c r="F112" s="99" t="s">
        <v>407</v>
      </c>
      <c r="G112" s="100" t="s">
        <v>419</v>
      </c>
      <c r="H112" s="99"/>
      <c r="I112" s="101"/>
      <c r="J112" s="101"/>
      <c r="K112" s="101"/>
      <c r="L112" s="101"/>
      <c r="M112" s="101">
        <v>1574</v>
      </c>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row>
    <row r="113" spans="1:69">
      <c r="A113" s="150" t="s">
        <v>242</v>
      </c>
      <c r="B113" s="99"/>
      <c r="C113" s="99" t="s">
        <v>77</v>
      </c>
      <c r="D113" s="99" t="s">
        <v>370</v>
      </c>
      <c r="E113" s="99" t="s">
        <v>403</v>
      </c>
      <c r="F113" s="99" t="s">
        <v>407</v>
      </c>
      <c r="G113" s="100" t="s">
        <v>419</v>
      </c>
      <c r="H113" s="99"/>
      <c r="I113" s="101"/>
      <c r="J113" s="101"/>
      <c r="K113" s="101"/>
      <c r="L113" s="101"/>
      <c r="M113" s="101"/>
      <c r="N113" s="101">
        <v>1574</v>
      </c>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c r="BH113" s="101"/>
      <c r="BI113" s="101"/>
      <c r="BJ113" s="101"/>
      <c r="BK113" s="101"/>
      <c r="BL113" s="101"/>
      <c r="BM113" s="101"/>
      <c r="BN113" s="101"/>
      <c r="BO113" s="101"/>
      <c r="BP113" s="101"/>
      <c r="BQ113" s="101"/>
    </row>
    <row r="114" spans="1:69">
      <c r="A114" s="150" t="s">
        <v>243</v>
      </c>
      <c r="B114" s="99"/>
      <c r="C114" s="99" t="s">
        <v>77</v>
      </c>
      <c r="D114" s="99" t="s">
        <v>370</v>
      </c>
      <c r="E114" s="99" t="s">
        <v>403</v>
      </c>
      <c r="F114" s="99" t="s">
        <v>407</v>
      </c>
      <c r="G114" s="100" t="s">
        <v>419</v>
      </c>
      <c r="H114" s="99"/>
      <c r="I114" s="101"/>
      <c r="J114" s="101"/>
      <c r="K114" s="101"/>
      <c r="L114" s="101"/>
      <c r="M114" s="101"/>
      <c r="N114" s="101"/>
      <c r="O114" s="101"/>
      <c r="P114" s="101"/>
      <c r="Q114" s="101"/>
      <c r="R114" s="101"/>
      <c r="S114" s="101"/>
      <c r="T114" s="101"/>
      <c r="U114" s="101"/>
      <c r="V114" s="101"/>
      <c r="W114" s="101"/>
      <c r="X114" s="101"/>
      <c r="Y114" s="101"/>
      <c r="Z114" s="101"/>
      <c r="AA114" s="101">
        <v>1574</v>
      </c>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c r="BL114" s="101"/>
      <c r="BM114" s="101"/>
      <c r="BN114" s="101"/>
      <c r="BO114" s="101"/>
      <c r="BP114" s="101"/>
      <c r="BQ114" s="101"/>
    </row>
    <row r="115" spans="1:69">
      <c r="A115" s="150" t="s">
        <v>713</v>
      </c>
      <c r="B115" s="99"/>
      <c r="C115" s="99" t="s">
        <v>72</v>
      </c>
      <c r="D115" s="99" t="s">
        <v>370</v>
      </c>
      <c r="E115" s="99" t="s">
        <v>403</v>
      </c>
      <c r="F115" s="99" t="s">
        <v>407</v>
      </c>
      <c r="G115" s="100" t="s">
        <v>421</v>
      </c>
      <c r="H115" s="99"/>
      <c r="I115" s="101"/>
      <c r="J115" s="101"/>
      <c r="K115" s="101"/>
      <c r="L115" s="101"/>
      <c r="M115" s="101"/>
      <c r="N115" s="101"/>
      <c r="O115" s="101"/>
      <c r="P115" s="101"/>
      <c r="Q115" s="101"/>
      <c r="R115" s="101"/>
      <c r="S115" s="101">
        <v>298.2</v>
      </c>
      <c r="T115" s="101"/>
      <c r="U115" s="101"/>
      <c r="V115" s="101"/>
      <c r="W115" s="101"/>
      <c r="X115" s="101"/>
      <c r="Y115" s="101"/>
      <c r="Z115" s="101">
        <v>251.04</v>
      </c>
      <c r="AA115" s="101"/>
      <c r="AB115" s="101"/>
      <c r="AC115" s="101"/>
      <c r="AD115" s="101"/>
      <c r="AE115" s="101"/>
      <c r="AF115" s="101"/>
      <c r="AG115" s="101"/>
      <c r="AH115" s="101"/>
      <c r="AI115" s="101">
        <v>286.64999999999998</v>
      </c>
      <c r="AJ115" s="101"/>
      <c r="AK115" s="101"/>
      <c r="AL115" s="101"/>
      <c r="AM115" s="101"/>
      <c r="AN115" s="101">
        <v>329.55</v>
      </c>
      <c r="AO115" s="101">
        <v>322</v>
      </c>
      <c r="AP115" s="101"/>
      <c r="AQ115" s="101"/>
      <c r="AR115" s="101"/>
      <c r="AS115" s="101"/>
      <c r="AT115" s="101"/>
      <c r="AU115" s="101"/>
      <c r="AV115" s="101"/>
      <c r="AW115" s="101"/>
      <c r="AX115" s="101"/>
      <c r="AY115" s="101"/>
      <c r="AZ115" s="101"/>
      <c r="BA115" s="101"/>
      <c r="BB115" s="101"/>
      <c r="BC115" s="101"/>
      <c r="BD115" s="101"/>
      <c r="BE115" s="101"/>
      <c r="BF115" s="101"/>
      <c r="BG115" s="101"/>
      <c r="BH115" s="101"/>
      <c r="BI115" s="101"/>
      <c r="BJ115" s="101"/>
      <c r="BK115" s="101"/>
      <c r="BL115" s="101"/>
      <c r="BM115" s="101"/>
      <c r="BN115" s="101"/>
      <c r="BO115" s="101"/>
      <c r="BP115" s="101"/>
      <c r="BQ115" s="101"/>
    </row>
    <row r="116" spans="1:69">
      <c r="A116" s="150" t="s">
        <v>714</v>
      </c>
      <c r="B116" s="99"/>
      <c r="C116" s="99" t="s">
        <v>72</v>
      </c>
      <c r="D116" s="99" t="s">
        <v>370</v>
      </c>
      <c r="E116" s="99" t="s">
        <v>403</v>
      </c>
      <c r="F116" s="99" t="s">
        <v>407</v>
      </c>
      <c r="G116" s="100" t="s">
        <v>421</v>
      </c>
      <c r="H116" s="99"/>
      <c r="I116" s="101"/>
      <c r="J116" s="101"/>
      <c r="K116" s="101"/>
      <c r="L116" s="101"/>
      <c r="M116" s="101"/>
      <c r="N116" s="101"/>
      <c r="O116" s="101"/>
      <c r="P116" s="101"/>
      <c r="Q116" s="101">
        <v>137.85</v>
      </c>
      <c r="R116" s="101">
        <v>259.2</v>
      </c>
      <c r="S116" s="101"/>
      <c r="T116" s="101">
        <v>262.64999999999998</v>
      </c>
      <c r="U116" s="101">
        <v>258.75</v>
      </c>
      <c r="V116" s="101"/>
      <c r="W116" s="101"/>
      <c r="X116" s="101">
        <v>260.25</v>
      </c>
      <c r="Y116" s="101">
        <v>255.75</v>
      </c>
      <c r="Z116" s="101"/>
      <c r="AA116" s="101"/>
      <c r="AB116" s="101">
        <v>266.7</v>
      </c>
      <c r="AC116" s="101">
        <v>267.89999999999998</v>
      </c>
      <c r="AD116" s="101"/>
      <c r="AE116" s="101">
        <v>264.75</v>
      </c>
      <c r="AF116" s="101">
        <v>277.8</v>
      </c>
      <c r="AG116" s="101">
        <v>273.3</v>
      </c>
      <c r="AH116" s="101">
        <v>295.95</v>
      </c>
      <c r="AI116" s="101"/>
      <c r="AJ116" s="101"/>
      <c r="AK116" s="101"/>
      <c r="AL116" s="101">
        <v>261</v>
      </c>
      <c r="AM116" s="101">
        <v>303.75</v>
      </c>
      <c r="AN116" s="101"/>
      <c r="AO116" s="101"/>
      <c r="AP116" s="101">
        <v>288</v>
      </c>
      <c r="AQ116" s="101">
        <v>303</v>
      </c>
      <c r="AR116" s="101"/>
      <c r="AS116" s="101"/>
      <c r="AT116" s="101"/>
      <c r="AU116" s="101"/>
      <c r="AV116" s="101"/>
      <c r="AW116" s="101"/>
      <c r="AX116" s="101"/>
      <c r="AY116" s="101"/>
      <c r="AZ116" s="101"/>
      <c r="BA116" s="101"/>
      <c r="BB116" s="101"/>
      <c r="BC116" s="101"/>
      <c r="BD116" s="101"/>
      <c r="BE116" s="101"/>
      <c r="BF116" s="101"/>
      <c r="BG116" s="101"/>
      <c r="BH116" s="101"/>
      <c r="BI116" s="101"/>
      <c r="BJ116" s="101"/>
      <c r="BK116" s="101"/>
      <c r="BL116" s="101"/>
      <c r="BM116" s="101"/>
      <c r="BN116" s="101"/>
      <c r="BO116" s="101"/>
      <c r="BP116" s="101"/>
      <c r="BQ116" s="101"/>
    </row>
    <row r="117" spans="1:69">
      <c r="A117" s="150" t="s">
        <v>715</v>
      </c>
      <c r="B117" s="99"/>
      <c r="C117" s="99" t="s">
        <v>72</v>
      </c>
      <c r="D117" s="99" t="s">
        <v>370</v>
      </c>
      <c r="E117" s="99" t="s">
        <v>403</v>
      </c>
      <c r="F117" s="99" t="s">
        <v>407</v>
      </c>
      <c r="G117" s="100" t="s">
        <v>421</v>
      </c>
      <c r="H117" s="99"/>
      <c r="I117" s="101"/>
      <c r="J117" s="101"/>
      <c r="K117" s="101"/>
      <c r="L117" s="101"/>
      <c r="M117" s="101"/>
      <c r="N117" s="101"/>
      <c r="O117" s="101"/>
      <c r="P117" s="101"/>
      <c r="Q117" s="101"/>
      <c r="R117" s="101"/>
      <c r="S117" s="101"/>
      <c r="T117" s="101"/>
      <c r="U117" s="101"/>
      <c r="V117" s="101">
        <v>282.72000000000003</v>
      </c>
      <c r="W117" s="101"/>
      <c r="X117" s="101"/>
      <c r="Y117" s="101"/>
      <c r="Z117" s="101"/>
      <c r="AA117" s="101">
        <v>279</v>
      </c>
      <c r="AB117" s="101"/>
      <c r="AC117" s="101"/>
      <c r="AD117" s="101"/>
      <c r="AE117" s="101"/>
      <c r="AF117" s="101"/>
      <c r="AG117" s="101"/>
      <c r="AH117" s="101"/>
      <c r="AI117" s="101"/>
      <c r="AJ117" s="101">
        <v>277.44</v>
      </c>
      <c r="AK117" s="101"/>
      <c r="AL117" s="101"/>
      <c r="AM117" s="101"/>
      <c r="AN117" s="101"/>
      <c r="AO117" s="101"/>
      <c r="AP117" s="101"/>
      <c r="AQ117" s="101"/>
      <c r="AR117" s="101"/>
      <c r="AS117" s="101"/>
      <c r="AT117" s="101"/>
      <c r="AU117" s="101"/>
      <c r="AV117" s="101"/>
      <c r="AW117" s="101"/>
      <c r="AX117" s="101"/>
      <c r="AY117" s="101"/>
      <c r="AZ117" s="101"/>
      <c r="BA117" s="101"/>
      <c r="BB117" s="101"/>
      <c r="BC117" s="101"/>
      <c r="BD117" s="101"/>
      <c r="BE117" s="101"/>
      <c r="BF117" s="101"/>
      <c r="BG117" s="101"/>
      <c r="BH117" s="101"/>
      <c r="BI117" s="101"/>
      <c r="BJ117" s="101"/>
      <c r="BK117" s="101"/>
      <c r="BL117" s="101"/>
      <c r="BM117" s="101"/>
      <c r="BN117" s="101"/>
      <c r="BO117" s="101"/>
      <c r="BP117" s="101"/>
      <c r="BQ117" s="101"/>
    </row>
    <row r="118" spans="1:69">
      <c r="A118" s="150" t="s">
        <v>441</v>
      </c>
      <c r="B118" s="99"/>
      <c r="C118" s="99" t="s">
        <v>77</v>
      </c>
      <c r="D118" s="99" t="s">
        <v>370</v>
      </c>
      <c r="E118" s="99" t="s">
        <v>374</v>
      </c>
      <c r="F118" s="99" t="s">
        <v>409</v>
      </c>
      <c r="G118" s="100" t="s">
        <v>420</v>
      </c>
      <c r="H118" s="99"/>
      <c r="I118" s="101"/>
      <c r="J118" s="101"/>
      <c r="K118" s="101"/>
      <c r="L118" s="101"/>
      <c r="M118" s="101"/>
      <c r="N118" s="101"/>
      <c r="O118" s="101"/>
      <c r="P118" s="101"/>
      <c r="Q118" s="101"/>
      <c r="R118" s="101"/>
      <c r="S118" s="101"/>
      <c r="T118" s="101"/>
      <c r="U118" s="101"/>
      <c r="V118" s="101"/>
      <c r="W118" s="101"/>
      <c r="X118" s="101"/>
      <c r="Y118" s="101"/>
      <c r="Z118" s="101"/>
      <c r="AA118" s="101"/>
      <c r="AB118" s="101"/>
      <c r="AC118" s="101"/>
      <c r="AD118" s="101"/>
      <c r="AE118" s="101">
        <v>14000</v>
      </c>
      <c r="AF118" s="101"/>
      <c r="AG118" s="101"/>
      <c r="AH118" s="101"/>
      <c r="AI118" s="101"/>
      <c r="AJ118" s="101"/>
      <c r="AK118" s="101"/>
      <c r="AL118" s="101"/>
      <c r="AM118" s="101"/>
      <c r="AN118" s="101"/>
      <c r="AO118" s="101"/>
      <c r="AP118" s="101"/>
      <c r="AQ118" s="101"/>
      <c r="AR118" s="101"/>
      <c r="AS118" s="101"/>
      <c r="AT118" s="101"/>
      <c r="AU118" s="101"/>
      <c r="AV118" s="101"/>
      <c r="AW118" s="101"/>
      <c r="AX118" s="101"/>
      <c r="AY118" s="101"/>
      <c r="AZ118" s="101"/>
      <c r="BA118" s="101"/>
      <c r="BB118" s="101"/>
      <c r="BC118" s="101"/>
      <c r="BD118" s="101"/>
      <c r="BE118" s="101"/>
      <c r="BF118" s="101"/>
      <c r="BG118" s="101"/>
      <c r="BH118" s="101"/>
      <c r="BI118" s="101"/>
      <c r="BJ118" s="101"/>
      <c r="BK118" s="101"/>
      <c r="BL118" s="101"/>
      <c r="BM118" s="101"/>
      <c r="BN118" s="101"/>
      <c r="BO118" s="101"/>
      <c r="BP118" s="101"/>
      <c r="BQ118" s="101"/>
    </row>
    <row r="119" spans="1:69">
      <c r="A119" s="150" t="s">
        <v>442</v>
      </c>
      <c r="B119" s="99"/>
      <c r="C119" s="99" t="s">
        <v>77</v>
      </c>
      <c r="D119" s="99" t="s">
        <v>370</v>
      </c>
      <c r="E119" s="99" t="s">
        <v>403</v>
      </c>
      <c r="F119" s="99" t="s">
        <v>407</v>
      </c>
      <c r="G119" s="100" t="s">
        <v>420</v>
      </c>
      <c r="H119" s="99"/>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1"/>
      <c r="BE119" s="101"/>
      <c r="BF119" s="101"/>
      <c r="BG119" s="101"/>
      <c r="BH119" s="101"/>
      <c r="BI119" s="101"/>
      <c r="BJ119" s="101"/>
      <c r="BK119" s="101"/>
      <c r="BL119" s="101"/>
      <c r="BM119" s="101"/>
      <c r="BN119" s="101"/>
      <c r="BO119" s="101"/>
      <c r="BP119" s="101"/>
      <c r="BQ119" s="101"/>
    </row>
    <row r="120" spans="1:69">
      <c r="A120" s="150" t="s">
        <v>443</v>
      </c>
      <c r="B120" s="99"/>
      <c r="C120" s="99" t="s">
        <v>77</v>
      </c>
      <c r="D120" s="99" t="s">
        <v>370</v>
      </c>
      <c r="E120" s="99" t="s">
        <v>403</v>
      </c>
      <c r="F120" s="99" t="s">
        <v>407</v>
      </c>
      <c r="G120" s="100" t="s">
        <v>418</v>
      </c>
      <c r="H120" s="99"/>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v>2032.8</v>
      </c>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1"/>
      <c r="BE120" s="101"/>
      <c r="BF120" s="101"/>
      <c r="BG120" s="101"/>
      <c r="BH120" s="101"/>
      <c r="BI120" s="101"/>
      <c r="BJ120" s="101"/>
      <c r="BK120" s="101"/>
      <c r="BL120" s="101"/>
      <c r="BM120" s="101"/>
      <c r="BN120" s="101"/>
      <c r="BO120" s="101"/>
      <c r="BP120" s="101"/>
      <c r="BQ120" s="101"/>
    </row>
    <row r="121" spans="1:69">
      <c r="A121" s="150" t="s">
        <v>528</v>
      </c>
      <c r="B121" s="99"/>
      <c r="C121" s="99" t="s">
        <v>72</v>
      </c>
      <c r="D121" s="99" t="s">
        <v>370</v>
      </c>
      <c r="E121" s="99" t="s">
        <v>374</v>
      </c>
      <c r="F121" s="99" t="s">
        <v>376</v>
      </c>
      <c r="G121" s="100" t="s">
        <v>418</v>
      </c>
      <c r="H121" s="99"/>
      <c r="I121" s="101"/>
      <c r="J121" s="101"/>
      <c r="K121" s="101"/>
      <c r="L121" s="101"/>
      <c r="M121" s="101"/>
      <c r="N121" s="101"/>
      <c r="O121" s="101"/>
      <c r="P121" s="101"/>
      <c r="Q121" s="101"/>
      <c r="R121" s="101"/>
      <c r="S121" s="101">
        <v>375.2</v>
      </c>
      <c r="T121" s="101"/>
      <c r="U121" s="101"/>
      <c r="V121" s="101"/>
      <c r="W121" s="101"/>
      <c r="X121" s="101"/>
      <c r="Y121" s="101"/>
      <c r="Z121" s="101">
        <v>1120</v>
      </c>
      <c r="AA121" s="101"/>
      <c r="AB121" s="101"/>
      <c r="AC121" s="101">
        <v>840</v>
      </c>
      <c r="AD121" s="101"/>
      <c r="AE121" s="101">
        <v>840</v>
      </c>
      <c r="AF121" s="101"/>
      <c r="AG121" s="101">
        <v>873.6</v>
      </c>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1"/>
      <c r="BE121" s="101"/>
      <c r="BF121" s="101"/>
      <c r="BG121" s="101"/>
      <c r="BH121" s="101"/>
      <c r="BI121" s="101"/>
      <c r="BJ121" s="101"/>
      <c r="BK121" s="101"/>
      <c r="BL121" s="101"/>
      <c r="BM121" s="101"/>
      <c r="BN121" s="101"/>
      <c r="BO121" s="101"/>
      <c r="BP121" s="101"/>
      <c r="BQ121" s="101"/>
    </row>
    <row r="122" spans="1:69">
      <c r="A122" s="150" t="s">
        <v>529</v>
      </c>
      <c r="B122" s="99"/>
      <c r="C122" s="99" t="s">
        <v>72</v>
      </c>
      <c r="D122" s="99" t="s">
        <v>370</v>
      </c>
      <c r="E122" s="99" t="s">
        <v>374</v>
      </c>
      <c r="F122" s="99" t="s">
        <v>376</v>
      </c>
      <c r="G122" s="100" t="s">
        <v>418</v>
      </c>
      <c r="H122" s="99"/>
      <c r="I122" s="101"/>
      <c r="J122" s="101"/>
      <c r="K122" s="101"/>
      <c r="L122" s="101"/>
      <c r="M122" s="101"/>
      <c r="N122" s="101"/>
      <c r="O122" s="101"/>
      <c r="P122" s="101"/>
      <c r="Q122" s="101"/>
      <c r="R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row>
    <row r="123" spans="1:69">
      <c r="A123" s="150" t="s">
        <v>530</v>
      </c>
      <c r="B123" s="99"/>
      <c r="C123" s="99" t="s">
        <v>72</v>
      </c>
      <c r="D123" s="99" t="s">
        <v>370</v>
      </c>
      <c r="E123" s="99" t="s">
        <v>374</v>
      </c>
      <c r="F123" s="99" t="s">
        <v>376</v>
      </c>
      <c r="G123" s="100" t="s">
        <v>418</v>
      </c>
      <c r="H123" s="99"/>
      <c r="I123" s="101"/>
      <c r="J123" s="101"/>
      <c r="K123" s="101"/>
      <c r="L123" s="101"/>
      <c r="M123" s="101"/>
      <c r="N123" s="101"/>
      <c r="O123" s="101"/>
      <c r="P123" s="101"/>
      <c r="Q123" s="101"/>
      <c r="R123" s="101"/>
      <c r="S123" s="101">
        <v>1111.5</v>
      </c>
      <c r="T123" s="101"/>
      <c r="U123" s="101"/>
      <c r="V123" s="101">
        <v>85.5</v>
      </c>
      <c r="W123" s="101"/>
      <c r="X123" s="101"/>
      <c r="Y123" s="101"/>
      <c r="Z123" s="101"/>
      <c r="AA123" s="101"/>
      <c r="AB123" s="101"/>
      <c r="AC123" s="101"/>
      <c r="AD123" s="101"/>
      <c r="AE123" s="101"/>
      <c r="AF123" s="101"/>
      <c r="AG123" s="101">
        <v>810</v>
      </c>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1"/>
      <c r="BE123" s="101"/>
      <c r="BF123" s="101"/>
      <c r="BG123" s="101"/>
      <c r="BH123" s="101"/>
      <c r="BI123" s="101"/>
      <c r="BJ123" s="101"/>
      <c r="BK123" s="101"/>
      <c r="BL123" s="101"/>
      <c r="BM123" s="101"/>
      <c r="BN123" s="101"/>
      <c r="BO123" s="101"/>
      <c r="BP123" s="101"/>
      <c r="BQ123" s="101"/>
    </row>
    <row r="124" spans="1:69">
      <c r="A124" s="150" t="s">
        <v>226</v>
      </c>
      <c r="B124" s="99"/>
      <c r="C124" s="99" t="s">
        <v>77</v>
      </c>
      <c r="D124" s="99" t="s">
        <v>370</v>
      </c>
      <c r="E124" s="99" t="s">
        <v>403</v>
      </c>
      <c r="F124" s="99" t="s">
        <v>407</v>
      </c>
      <c r="G124" s="100" t="s">
        <v>418</v>
      </c>
      <c r="H124" s="99"/>
      <c r="I124" s="101"/>
      <c r="J124" s="101"/>
      <c r="K124" s="101"/>
      <c r="L124" s="101"/>
      <c r="M124" s="101"/>
      <c r="N124" s="101"/>
      <c r="O124" s="101"/>
      <c r="P124" s="101"/>
      <c r="Q124" s="101"/>
      <c r="R124" s="101"/>
      <c r="S124" s="101"/>
      <c r="T124" s="101"/>
      <c r="U124" s="101"/>
      <c r="V124" s="101">
        <v>225</v>
      </c>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1"/>
      <c r="BE124" s="101"/>
      <c r="BF124" s="101"/>
      <c r="BG124" s="101"/>
      <c r="BH124" s="101"/>
      <c r="BI124" s="101"/>
      <c r="BJ124" s="101"/>
      <c r="BK124" s="101"/>
      <c r="BL124" s="101"/>
      <c r="BM124" s="101"/>
      <c r="BN124" s="101"/>
      <c r="BO124" s="101"/>
      <c r="BP124" s="101"/>
      <c r="BQ124" s="101"/>
    </row>
    <row r="125" spans="1:69">
      <c r="A125" s="150" t="s">
        <v>225</v>
      </c>
      <c r="B125" s="99"/>
      <c r="C125" s="99" t="s">
        <v>77</v>
      </c>
      <c r="D125" s="99" t="s">
        <v>370</v>
      </c>
      <c r="E125" s="99" t="s">
        <v>403</v>
      </c>
      <c r="F125" s="99" t="s">
        <v>407</v>
      </c>
      <c r="G125" s="100" t="s">
        <v>418</v>
      </c>
      <c r="H125" s="99"/>
      <c r="I125" s="101"/>
      <c r="J125" s="101"/>
      <c r="K125" s="101"/>
      <c r="L125" s="101"/>
      <c r="M125" s="101"/>
      <c r="N125" s="101"/>
      <c r="O125" s="101"/>
      <c r="P125" s="101"/>
      <c r="Q125" s="101"/>
      <c r="R125" s="101"/>
      <c r="S125" s="101"/>
      <c r="T125" s="101"/>
      <c r="U125" s="101"/>
      <c r="V125" s="101">
        <v>280</v>
      </c>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c r="BH125" s="101"/>
      <c r="BI125" s="101"/>
      <c r="BJ125" s="101"/>
      <c r="BK125" s="101"/>
      <c r="BL125" s="101"/>
      <c r="BM125" s="101"/>
      <c r="BN125" s="101"/>
      <c r="BO125" s="101"/>
      <c r="BP125" s="101"/>
      <c r="BQ125" s="101"/>
    </row>
    <row r="126" spans="1:69">
      <c r="A126" s="150" t="s">
        <v>244</v>
      </c>
      <c r="B126" s="99"/>
      <c r="C126" s="99" t="s">
        <v>77</v>
      </c>
      <c r="D126" s="99" t="s">
        <v>370</v>
      </c>
      <c r="E126" s="99" t="s">
        <v>403</v>
      </c>
      <c r="F126" s="99" t="s">
        <v>407</v>
      </c>
      <c r="G126" s="100" t="s">
        <v>418</v>
      </c>
      <c r="H126" s="99"/>
      <c r="I126" s="101"/>
      <c r="J126" s="101"/>
      <c r="K126" s="101"/>
      <c r="L126" s="101"/>
      <c r="M126" s="101"/>
      <c r="N126" s="101"/>
      <c r="O126" s="101"/>
      <c r="P126" s="101"/>
      <c r="Q126" s="101"/>
      <c r="R126" s="101"/>
      <c r="S126" s="101"/>
      <c r="T126" s="101"/>
      <c r="U126" s="101"/>
      <c r="V126" s="101">
        <v>840</v>
      </c>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row>
    <row r="127" spans="1:69">
      <c r="A127" s="150" t="s">
        <v>531</v>
      </c>
      <c r="B127" s="99"/>
      <c r="C127" s="99" t="s">
        <v>72</v>
      </c>
      <c r="D127" s="99" t="s">
        <v>368</v>
      </c>
      <c r="E127" s="99" t="s">
        <v>384</v>
      </c>
      <c r="F127" s="99" t="s">
        <v>385</v>
      </c>
      <c r="G127" s="100" t="s">
        <v>422</v>
      </c>
      <c r="H127" s="99"/>
      <c r="I127" s="101"/>
      <c r="J127" s="101"/>
      <c r="K127" s="101"/>
      <c r="L127" s="101">
        <v>302.05</v>
      </c>
      <c r="M127" s="101"/>
      <c r="N127" s="101"/>
      <c r="O127" s="101"/>
      <c r="P127" s="101"/>
      <c r="Q127" s="101"/>
      <c r="R127" s="101"/>
      <c r="S127" s="101">
        <v>300.3</v>
      </c>
      <c r="T127" s="101"/>
      <c r="U127" s="101"/>
      <c r="V127" s="101"/>
      <c r="W127" s="101"/>
      <c r="X127" s="101"/>
      <c r="Y127" s="101"/>
      <c r="Z127" s="101">
        <v>313.60000000000002</v>
      </c>
      <c r="AA127" s="101"/>
      <c r="AB127" s="101"/>
      <c r="AC127" s="101"/>
      <c r="AD127" s="101"/>
      <c r="AE127" s="101"/>
      <c r="AF127" s="101"/>
      <c r="AG127" s="101">
        <v>299.25</v>
      </c>
      <c r="AH127" s="101"/>
      <c r="AI127" s="101"/>
      <c r="AJ127" s="101"/>
      <c r="AK127" s="101"/>
      <c r="AL127" s="101"/>
      <c r="AM127" s="101"/>
      <c r="AN127" s="101">
        <v>870</v>
      </c>
      <c r="AO127" s="101"/>
      <c r="AP127" s="101"/>
      <c r="AQ127" s="101"/>
      <c r="AR127" s="101"/>
      <c r="AS127" s="101"/>
      <c r="AT127" s="101"/>
      <c r="AU127" s="101"/>
      <c r="AV127" s="101"/>
      <c r="AW127" s="101"/>
      <c r="AX127" s="101"/>
      <c r="AY127" s="101"/>
      <c r="AZ127" s="101"/>
      <c r="BA127" s="101"/>
      <c r="BB127" s="101"/>
      <c r="BC127" s="101"/>
      <c r="BD127" s="101"/>
      <c r="BE127" s="101"/>
      <c r="BF127" s="101"/>
      <c r="BG127" s="101"/>
      <c r="BH127" s="101"/>
      <c r="BI127" s="101"/>
      <c r="BJ127" s="101"/>
      <c r="BK127" s="101"/>
      <c r="BL127" s="101"/>
      <c r="BM127" s="101"/>
      <c r="BN127" s="101"/>
      <c r="BO127" s="101"/>
      <c r="BP127" s="101"/>
      <c r="BQ127" s="101"/>
    </row>
    <row r="128" spans="1:69">
      <c r="A128" s="150" t="s">
        <v>532</v>
      </c>
      <c r="B128" s="99"/>
      <c r="C128" s="99" t="s">
        <v>72</v>
      </c>
      <c r="D128" s="99" t="s">
        <v>368</v>
      </c>
      <c r="E128" s="99" t="s">
        <v>384</v>
      </c>
      <c r="F128" s="99" t="s">
        <v>385</v>
      </c>
      <c r="G128" s="100" t="s">
        <v>422</v>
      </c>
      <c r="H128" s="99"/>
      <c r="I128" s="101"/>
      <c r="J128" s="101"/>
      <c r="K128" s="101"/>
      <c r="L128" s="101">
        <v>215</v>
      </c>
      <c r="M128" s="101"/>
      <c r="N128" s="101"/>
      <c r="O128" s="101"/>
      <c r="P128" s="101"/>
      <c r="Q128" s="101"/>
      <c r="R128" s="101"/>
      <c r="S128" s="101">
        <v>226.75</v>
      </c>
      <c r="T128" s="101"/>
      <c r="U128" s="101"/>
      <c r="V128" s="101"/>
      <c r="W128" s="101"/>
      <c r="X128" s="101"/>
      <c r="Y128" s="101"/>
      <c r="Z128" s="101">
        <v>227</v>
      </c>
      <c r="AA128" s="101"/>
      <c r="AB128" s="101"/>
      <c r="AC128" s="101"/>
      <c r="AD128" s="101"/>
      <c r="AE128" s="101"/>
      <c r="AF128" s="101"/>
      <c r="AG128" s="101">
        <v>224.25</v>
      </c>
      <c r="AH128" s="101"/>
      <c r="AI128" s="101"/>
      <c r="AJ128" s="101"/>
      <c r="AK128" s="101"/>
      <c r="AL128" s="101"/>
      <c r="AM128" s="101"/>
      <c r="AN128" s="101">
        <v>1030</v>
      </c>
      <c r="AO128" s="101"/>
      <c r="AP128" s="101"/>
      <c r="AQ128" s="101"/>
      <c r="AR128" s="101"/>
      <c r="AS128" s="101"/>
      <c r="AT128" s="101"/>
      <c r="AU128" s="101"/>
      <c r="AV128" s="101"/>
      <c r="AW128" s="101"/>
      <c r="AX128" s="101"/>
      <c r="AY128" s="101"/>
      <c r="AZ128" s="101"/>
      <c r="BA128" s="101"/>
      <c r="BB128" s="101"/>
      <c r="BC128" s="101"/>
      <c r="BD128" s="101"/>
      <c r="BE128" s="101"/>
      <c r="BF128" s="101"/>
      <c r="BG128" s="101"/>
      <c r="BH128" s="101"/>
      <c r="BI128" s="101"/>
      <c r="BJ128" s="101"/>
      <c r="BK128" s="101"/>
      <c r="BL128" s="101"/>
      <c r="BM128" s="101"/>
      <c r="BN128" s="101"/>
      <c r="BO128" s="101"/>
      <c r="BP128" s="101"/>
      <c r="BQ128" s="101"/>
    </row>
    <row r="129" spans="1:69">
      <c r="A129" s="150" t="s">
        <v>533</v>
      </c>
      <c r="B129" s="99"/>
      <c r="C129" s="99" t="s">
        <v>72</v>
      </c>
      <c r="D129" s="99" t="s">
        <v>368</v>
      </c>
      <c r="E129" s="99" t="s">
        <v>384</v>
      </c>
      <c r="F129" s="99" t="s">
        <v>385</v>
      </c>
      <c r="G129" s="100" t="s">
        <v>422</v>
      </c>
      <c r="H129" s="99"/>
      <c r="I129" s="101"/>
      <c r="J129" s="101"/>
      <c r="K129" s="101"/>
      <c r="L129" s="101">
        <v>186.34</v>
      </c>
      <c r="M129" s="101"/>
      <c r="N129" s="101"/>
      <c r="O129" s="101"/>
      <c r="P129" s="101"/>
      <c r="Q129" s="101"/>
      <c r="R129" s="101"/>
      <c r="S129" s="101">
        <v>182.6</v>
      </c>
      <c r="T129" s="101"/>
      <c r="U129" s="101"/>
      <c r="V129" s="101"/>
      <c r="W129" s="101"/>
      <c r="X129" s="101"/>
      <c r="Y129" s="101"/>
      <c r="Z129" s="101">
        <v>183.26</v>
      </c>
      <c r="AA129" s="101"/>
      <c r="AB129" s="101"/>
      <c r="AC129" s="101"/>
      <c r="AD129" s="101"/>
      <c r="AE129" s="101"/>
      <c r="AF129" s="101"/>
      <c r="AG129" s="101">
        <v>184.8</v>
      </c>
      <c r="AH129" s="101"/>
      <c r="AI129" s="101"/>
      <c r="AJ129" s="101"/>
      <c r="AK129" s="101"/>
      <c r="AL129" s="101"/>
      <c r="AM129" s="101"/>
      <c r="AN129" s="101">
        <v>938</v>
      </c>
      <c r="AO129" s="101"/>
      <c r="AP129" s="101"/>
      <c r="AQ129" s="101"/>
      <c r="AR129" s="101"/>
      <c r="AS129" s="101"/>
      <c r="AT129" s="101"/>
      <c r="AU129" s="101"/>
      <c r="AV129" s="101"/>
      <c r="AW129" s="101"/>
      <c r="AX129" s="101"/>
      <c r="AY129" s="101"/>
      <c r="AZ129" s="101"/>
      <c r="BA129" s="101"/>
      <c r="BB129" s="101"/>
      <c r="BC129" s="101"/>
      <c r="BD129" s="101"/>
      <c r="BE129" s="101"/>
      <c r="BF129" s="101"/>
      <c r="BG129" s="101"/>
      <c r="BH129" s="101"/>
      <c r="BI129" s="101"/>
      <c r="BJ129" s="101"/>
      <c r="BK129" s="101"/>
      <c r="BL129" s="101"/>
      <c r="BM129" s="101"/>
      <c r="BN129" s="101"/>
      <c r="BO129" s="101"/>
      <c r="BP129" s="101"/>
      <c r="BQ129" s="101"/>
    </row>
    <row r="130" spans="1:69">
      <c r="A130" s="150" t="s">
        <v>534</v>
      </c>
      <c r="B130" s="99"/>
      <c r="C130" s="99" t="s">
        <v>72</v>
      </c>
      <c r="D130" s="99" t="s">
        <v>368</v>
      </c>
      <c r="E130" s="99" t="s">
        <v>384</v>
      </c>
      <c r="F130" s="99" t="s">
        <v>385</v>
      </c>
      <c r="G130" s="100" t="s">
        <v>422</v>
      </c>
      <c r="H130" s="99"/>
      <c r="I130" s="101"/>
      <c r="J130" s="101"/>
      <c r="K130" s="101"/>
      <c r="L130" s="101">
        <v>104.25</v>
      </c>
      <c r="M130" s="101"/>
      <c r="N130" s="101"/>
      <c r="O130" s="101"/>
      <c r="P130" s="101"/>
      <c r="Q130" s="101"/>
      <c r="R130" s="101"/>
      <c r="S130" s="101">
        <v>108</v>
      </c>
      <c r="T130" s="101"/>
      <c r="U130" s="101"/>
      <c r="V130" s="101"/>
      <c r="W130" s="101"/>
      <c r="X130" s="101"/>
      <c r="Y130" s="101"/>
      <c r="Z130" s="101">
        <v>108</v>
      </c>
      <c r="AA130" s="101"/>
      <c r="AB130" s="101"/>
      <c r="AC130" s="101"/>
      <c r="AD130" s="101"/>
      <c r="AE130" s="101"/>
      <c r="AF130" s="101"/>
      <c r="AG130" s="101">
        <v>106.75</v>
      </c>
      <c r="AH130" s="101"/>
      <c r="AI130" s="101"/>
      <c r="AJ130" s="101"/>
      <c r="AK130" s="101"/>
      <c r="AL130" s="101"/>
      <c r="AM130" s="101"/>
      <c r="AN130" s="101">
        <v>544</v>
      </c>
      <c r="AO130" s="101"/>
      <c r="AP130" s="101"/>
      <c r="AQ130" s="101"/>
      <c r="AR130" s="101"/>
      <c r="AS130" s="101"/>
      <c r="AT130" s="101"/>
      <c r="AU130" s="101"/>
      <c r="AV130" s="101"/>
      <c r="AW130" s="101"/>
      <c r="AX130" s="101"/>
      <c r="AY130" s="101"/>
      <c r="AZ130" s="101"/>
      <c r="BA130" s="101"/>
      <c r="BB130" s="101"/>
      <c r="BC130" s="101"/>
      <c r="BD130" s="101"/>
      <c r="BE130" s="101"/>
      <c r="BF130" s="101"/>
      <c r="BG130" s="101"/>
      <c r="BH130" s="101"/>
      <c r="BI130" s="101"/>
      <c r="BJ130" s="101"/>
      <c r="BK130" s="101"/>
      <c r="BL130" s="101"/>
      <c r="BM130" s="101"/>
      <c r="BN130" s="101"/>
      <c r="BO130" s="101"/>
      <c r="BP130" s="101"/>
      <c r="BQ130" s="101"/>
    </row>
    <row r="131" spans="1:69">
      <c r="A131" s="150" t="s">
        <v>644</v>
      </c>
      <c r="B131" s="99"/>
      <c r="C131" s="99" t="s">
        <v>72</v>
      </c>
      <c r="D131" s="290" t="s">
        <v>428</v>
      </c>
      <c r="E131" s="99" t="s">
        <v>400</v>
      </c>
      <c r="F131" s="99" t="s">
        <v>373</v>
      </c>
      <c r="G131" s="100" t="s">
        <v>419</v>
      </c>
      <c r="H131" s="99"/>
      <c r="I131" s="101">
        <v>0</v>
      </c>
      <c r="J131" s="101">
        <v>0</v>
      </c>
      <c r="K131" s="101">
        <v>0</v>
      </c>
      <c r="L131" s="101">
        <v>0</v>
      </c>
      <c r="M131" s="101">
        <v>0</v>
      </c>
      <c r="N131" s="101">
        <v>0</v>
      </c>
      <c r="O131" s="101">
        <v>0</v>
      </c>
      <c r="P131" s="101">
        <v>0</v>
      </c>
      <c r="Q131" s="101">
        <v>0</v>
      </c>
      <c r="R131" s="101">
        <v>0</v>
      </c>
      <c r="S131" s="101">
        <v>0</v>
      </c>
      <c r="T131" s="101">
        <v>0</v>
      </c>
      <c r="U131" s="101">
        <v>6517.3499999999995</v>
      </c>
      <c r="V131" s="101">
        <v>0</v>
      </c>
      <c r="W131" s="101">
        <v>0</v>
      </c>
      <c r="X131" s="101">
        <v>0</v>
      </c>
      <c r="Y131" s="101">
        <v>0</v>
      </c>
      <c r="Z131" s="101">
        <v>0</v>
      </c>
      <c r="AA131" s="101">
        <v>0</v>
      </c>
      <c r="AB131" s="101">
        <v>0</v>
      </c>
      <c r="AC131" s="101">
        <v>0</v>
      </c>
      <c r="AD131" s="101">
        <v>0</v>
      </c>
      <c r="AE131" s="101">
        <v>0</v>
      </c>
      <c r="AF131" s="101">
        <v>0</v>
      </c>
      <c r="AG131" s="101">
        <v>0</v>
      </c>
      <c r="AH131" s="101">
        <v>0</v>
      </c>
      <c r="AI131" s="101">
        <v>0</v>
      </c>
      <c r="AJ131" s="101">
        <v>0</v>
      </c>
      <c r="AK131" s="101">
        <v>0</v>
      </c>
      <c r="AL131" s="101">
        <v>0</v>
      </c>
      <c r="AM131" s="101">
        <v>0</v>
      </c>
      <c r="AN131" s="101">
        <v>0</v>
      </c>
      <c r="AO131" s="101">
        <v>0</v>
      </c>
      <c r="AP131" s="101">
        <v>0</v>
      </c>
      <c r="AQ131" s="101">
        <v>0</v>
      </c>
      <c r="AR131" s="101">
        <v>0</v>
      </c>
      <c r="AS131" s="101"/>
      <c r="AT131" s="101"/>
      <c r="AU131" s="101"/>
      <c r="AV131" s="101"/>
      <c r="AW131" s="101"/>
      <c r="AX131" s="101"/>
      <c r="AY131" s="101"/>
      <c r="AZ131" s="101"/>
      <c r="BA131" s="101"/>
      <c r="BB131" s="101"/>
      <c r="BC131" s="101"/>
      <c r="BD131" s="101"/>
      <c r="BE131" s="101"/>
      <c r="BF131" s="101"/>
      <c r="BG131" s="101"/>
      <c r="BH131" s="101"/>
      <c r="BI131" s="101"/>
      <c r="BJ131" s="101"/>
      <c r="BK131" s="101"/>
      <c r="BL131" s="101"/>
      <c r="BM131" s="101"/>
      <c r="BN131" s="101"/>
      <c r="BO131" s="101"/>
      <c r="BP131" s="101"/>
      <c r="BQ131" s="101"/>
    </row>
    <row r="132" spans="1:69">
      <c r="A132" s="150" t="s">
        <v>648</v>
      </c>
      <c r="B132" s="99"/>
      <c r="C132" s="99" t="s">
        <v>72</v>
      </c>
      <c r="D132" s="290" t="s">
        <v>428</v>
      </c>
      <c r="E132" s="99" t="s">
        <v>400</v>
      </c>
      <c r="F132" s="99" t="s">
        <v>373</v>
      </c>
      <c r="G132" s="100" t="s">
        <v>419</v>
      </c>
      <c r="H132" s="99"/>
      <c r="I132" s="101">
        <v>0</v>
      </c>
      <c r="J132" s="101">
        <v>0</v>
      </c>
      <c r="K132" s="101">
        <v>0</v>
      </c>
      <c r="L132" s="101">
        <v>0</v>
      </c>
      <c r="M132" s="101">
        <v>0</v>
      </c>
      <c r="N132" s="101">
        <v>0</v>
      </c>
      <c r="O132" s="101">
        <v>0</v>
      </c>
      <c r="P132" s="101">
        <v>0</v>
      </c>
      <c r="Q132" s="101">
        <v>0</v>
      </c>
      <c r="R132" s="101">
        <v>3643.2</v>
      </c>
      <c r="S132" s="101">
        <v>0</v>
      </c>
      <c r="T132" s="101">
        <v>0</v>
      </c>
      <c r="U132" s="101">
        <v>0</v>
      </c>
      <c r="V132" s="101">
        <v>0</v>
      </c>
      <c r="W132" s="101">
        <v>0</v>
      </c>
      <c r="X132" s="101">
        <v>0</v>
      </c>
      <c r="Y132" s="101">
        <v>0</v>
      </c>
      <c r="Z132" s="101">
        <v>0</v>
      </c>
      <c r="AA132" s="101">
        <v>0</v>
      </c>
      <c r="AB132" s="101">
        <v>0</v>
      </c>
      <c r="AC132" s="101">
        <v>0</v>
      </c>
      <c r="AD132" s="101">
        <v>0</v>
      </c>
      <c r="AE132" s="101">
        <v>0</v>
      </c>
      <c r="AF132" s="101">
        <v>0</v>
      </c>
      <c r="AG132" s="101">
        <v>0</v>
      </c>
      <c r="AH132" s="101">
        <v>0</v>
      </c>
      <c r="AI132" s="101">
        <v>0</v>
      </c>
      <c r="AJ132" s="101">
        <v>0</v>
      </c>
      <c r="AK132" s="101">
        <v>0</v>
      </c>
      <c r="AL132" s="101">
        <v>0</v>
      </c>
      <c r="AM132" s="101">
        <v>0</v>
      </c>
      <c r="AN132" s="101">
        <v>0</v>
      </c>
      <c r="AO132" s="101">
        <v>0</v>
      </c>
      <c r="AP132" s="101">
        <v>0</v>
      </c>
      <c r="AQ132" s="101">
        <v>0</v>
      </c>
      <c r="AR132" s="101">
        <v>0</v>
      </c>
      <c r="AS132" s="101"/>
      <c r="AT132" s="101"/>
      <c r="AU132" s="101"/>
      <c r="AV132" s="101"/>
      <c r="AW132" s="101"/>
      <c r="AX132" s="101"/>
      <c r="AY132" s="101"/>
      <c r="AZ132" s="101"/>
      <c r="BA132" s="101"/>
      <c r="BB132" s="101"/>
      <c r="BC132" s="101"/>
      <c r="BD132" s="101"/>
      <c r="BE132" s="101"/>
      <c r="BF132" s="101"/>
      <c r="BG132" s="101"/>
      <c r="BH132" s="101"/>
      <c r="BI132" s="101"/>
      <c r="BJ132" s="101"/>
      <c r="BK132" s="101"/>
      <c r="BL132" s="101"/>
      <c r="BM132" s="101"/>
      <c r="BN132" s="101"/>
      <c r="BO132" s="101"/>
      <c r="BP132" s="101"/>
      <c r="BQ132" s="101"/>
    </row>
    <row r="133" spans="1:69">
      <c r="A133" s="150" t="s">
        <v>535</v>
      </c>
      <c r="B133" s="99"/>
      <c r="C133" s="99" t="s">
        <v>72</v>
      </c>
      <c r="D133" s="290" t="s">
        <v>428</v>
      </c>
      <c r="E133" s="99" t="s">
        <v>400</v>
      </c>
      <c r="F133" s="99" t="s">
        <v>373</v>
      </c>
      <c r="G133" s="100" t="s">
        <v>419</v>
      </c>
      <c r="H133" s="99"/>
      <c r="I133" s="101">
        <v>0</v>
      </c>
      <c r="J133" s="101">
        <v>0</v>
      </c>
      <c r="K133" s="101">
        <v>1986.6</v>
      </c>
      <c r="L133" s="101">
        <v>0</v>
      </c>
      <c r="M133" s="101">
        <v>0</v>
      </c>
      <c r="N133" s="101">
        <v>0</v>
      </c>
      <c r="O133" s="101">
        <v>0</v>
      </c>
      <c r="P133" s="101">
        <v>0</v>
      </c>
      <c r="Q133" s="101">
        <v>0</v>
      </c>
      <c r="R133" s="101">
        <v>0</v>
      </c>
      <c r="S133" s="101">
        <v>0</v>
      </c>
      <c r="T133" s="101">
        <v>0</v>
      </c>
      <c r="U133" s="101">
        <v>0</v>
      </c>
      <c r="V133" s="101">
        <v>54.179999999999993</v>
      </c>
      <c r="W133" s="101">
        <v>0</v>
      </c>
      <c r="X133" s="101">
        <v>0</v>
      </c>
      <c r="Y133" s="101">
        <v>0</v>
      </c>
      <c r="Z133" s="101">
        <v>1986.6</v>
      </c>
      <c r="AA133" s="101">
        <v>0</v>
      </c>
      <c r="AB133" s="101">
        <v>0</v>
      </c>
      <c r="AC133" s="101">
        <v>0</v>
      </c>
      <c r="AD133" s="101">
        <v>0</v>
      </c>
      <c r="AE133" s="101">
        <v>0</v>
      </c>
      <c r="AF133" s="101">
        <v>0</v>
      </c>
      <c r="AG133" s="101">
        <v>1033.9349999999999</v>
      </c>
      <c r="AH133" s="101">
        <v>0</v>
      </c>
      <c r="AI133" s="101">
        <v>0</v>
      </c>
      <c r="AJ133" s="101">
        <v>0</v>
      </c>
      <c r="AK133" s="101">
        <v>0</v>
      </c>
      <c r="AL133" s="101">
        <v>0</v>
      </c>
      <c r="AM133" s="101">
        <v>0</v>
      </c>
      <c r="AN133" s="101">
        <v>0</v>
      </c>
      <c r="AO133" s="101">
        <v>0</v>
      </c>
      <c r="AP133" s="101">
        <v>0</v>
      </c>
      <c r="AQ133" s="101">
        <v>0</v>
      </c>
      <c r="AR133" s="101">
        <v>0</v>
      </c>
      <c r="AS133" s="101"/>
      <c r="AT133" s="101"/>
      <c r="AU133" s="101"/>
      <c r="AV133" s="101"/>
      <c r="AW133" s="101"/>
      <c r="AX133" s="101"/>
      <c r="AY133" s="101"/>
      <c r="AZ133" s="101"/>
      <c r="BA133" s="101"/>
      <c r="BB133" s="101"/>
      <c r="BC133" s="101"/>
      <c r="BD133" s="101"/>
      <c r="BE133" s="101"/>
      <c r="BF133" s="101"/>
      <c r="BG133" s="101"/>
      <c r="BH133" s="101"/>
      <c r="BI133" s="101"/>
      <c r="BJ133" s="101"/>
      <c r="BK133" s="101"/>
      <c r="BL133" s="101"/>
      <c r="BM133" s="101"/>
      <c r="BN133" s="101"/>
      <c r="BO133" s="101"/>
      <c r="BP133" s="101"/>
      <c r="BQ133" s="101"/>
    </row>
    <row r="134" spans="1:69">
      <c r="A134" s="150" t="s">
        <v>653</v>
      </c>
      <c r="B134" s="99"/>
      <c r="C134" s="99" t="s">
        <v>72</v>
      </c>
      <c r="D134" s="290" t="s">
        <v>428</v>
      </c>
      <c r="E134" s="99" t="s">
        <v>400</v>
      </c>
      <c r="F134" s="99" t="s">
        <v>373</v>
      </c>
      <c r="G134" s="100" t="s">
        <v>419</v>
      </c>
      <c r="H134" s="99"/>
      <c r="I134" s="101">
        <v>0</v>
      </c>
      <c r="J134" s="101">
        <v>0</v>
      </c>
      <c r="K134" s="101">
        <v>2281.2999999999997</v>
      </c>
      <c r="L134" s="101">
        <v>0</v>
      </c>
      <c r="M134" s="101">
        <v>0</v>
      </c>
      <c r="N134" s="101">
        <v>0</v>
      </c>
      <c r="O134" s="101">
        <v>0</v>
      </c>
      <c r="P134" s="101">
        <v>0</v>
      </c>
      <c r="Q134" s="101">
        <v>0</v>
      </c>
      <c r="R134" s="101">
        <v>0</v>
      </c>
      <c r="S134" s="101">
        <v>2006.8999999999999</v>
      </c>
      <c r="T134" s="101">
        <v>0</v>
      </c>
      <c r="U134" s="101">
        <v>0</v>
      </c>
      <c r="V134" s="101">
        <v>3816.3999999999996</v>
      </c>
      <c r="W134" s="101">
        <v>0</v>
      </c>
      <c r="X134" s="101">
        <v>0</v>
      </c>
      <c r="Y134" s="101">
        <v>0</v>
      </c>
      <c r="Z134" s="101">
        <v>3917.2</v>
      </c>
      <c r="AA134" s="101">
        <v>0</v>
      </c>
      <c r="AB134" s="101">
        <v>0</v>
      </c>
      <c r="AC134" s="101">
        <v>0</v>
      </c>
      <c r="AD134" s="101">
        <v>0</v>
      </c>
      <c r="AE134" s="101">
        <v>0</v>
      </c>
      <c r="AF134" s="101">
        <v>0</v>
      </c>
      <c r="AG134" s="101">
        <v>3852.1</v>
      </c>
      <c r="AH134" s="101">
        <v>0</v>
      </c>
      <c r="AI134" s="101">
        <v>0</v>
      </c>
      <c r="AJ134" s="101">
        <v>3055.3249999999998</v>
      </c>
      <c r="AK134" s="101">
        <v>0</v>
      </c>
      <c r="AL134" s="101">
        <v>0</v>
      </c>
      <c r="AM134" s="101">
        <v>2557.1</v>
      </c>
      <c r="AN134" s="101">
        <v>0</v>
      </c>
      <c r="AO134" s="101">
        <v>0</v>
      </c>
      <c r="AP134" s="101">
        <v>0</v>
      </c>
      <c r="AQ134" s="101">
        <v>0</v>
      </c>
      <c r="AR134" s="101">
        <v>0</v>
      </c>
      <c r="AS134" s="101"/>
      <c r="AT134" s="101"/>
      <c r="AU134" s="101"/>
      <c r="AV134" s="101"/>
      <c r="AW134" s="101"/>
      <c r="AX134" s="101"/>
      <c r="AY134" s="101"/>
      <c r="AZ134" s="101"/>
      <c r="BA134" s="101"/>
      <c r="BB134" s="101"/>
      <c r="BC134" s="101"/>
      <c r="BD134" s="101"/>
      <c r="BE134" s="101"/>
      <c r="BF134" s="101"/>
      <c r="BG134" s="101"/>
      <c r="BH134" s="101"/>
      <c r="BI134" s="101"/>
      <c r="BJ134" s="101"/>
      <c r="BK134" s="101"/>
      <c r="BL134" s="101"/>
      <c r="BM134" s="101"/>
      <c r="BN134" s="101"/>
      <c r="BO134" s="101"/>
      <c r="BP134" s="101"/>
      <c r="BQ134" s="101"/>
    </row>
    <row r="135" spans="1:69">
      <c r="A135" s="150" t="s">
        <v>654</v>
      </c>
      <c r="B135" s="99"/>
      <c r="C135" s="99" t="s">
        <v>72</v>
      </c>
      <c r="D135" s="290" t="s">
        <v>428</v>
      </c>
      <c r="E135" s="99" t="s">
        <v>400</v>
      </c>
      <c r="F135" s="99" t="s">
        <v>373</v>
      </c>
      <c r="G135" s="100" t="s">
        <v>419</v>
      </c>
      <c r="H135" s="99"/>
      <c r="I135" s="101">
        <v>0</v>
      </c>
      <c r="J135" s="101">
        <v>0</v>
      </c>
      <c r="K135" s="101">
        <v>8041.5999999999995</v>
      </c>
      <c r="L135" s="101">
        <v>0</v>
      </c>
      <c r="M135" s="101">
        <v>0</v>
      </c>
      <c r="N135" s="101">
        <v>0</v>
      </c>
      <c r="O135" s="101">
        <v>8540</v>
      </c>
      <c r="P135" s="101">
        <v>0</v>
      </c>
      <c r="Q135" s="101">
        <v>0</v>
      </c>
      <c r="R135" s="101">
        <v>0</v>
      </c>
      <c r="S135" s="101">
        <v>6989.8499999999995</v>
      </c>
      <c r="T135" s="101">
        <v>0</v>
      </c>
      <c r="U135" s="101">
        <v>0</v>
      </c>
      <c r="V135" s="101">
        <v>6193.5999999999995</v>
      </c>
      <c r="W135" s="101">
        <v>0</v>
      </c>
      <c r="X135" s="101">
        <v>0</v>
      </c>
      <c r="Y135" s="101">
        <v>0</v>
      </c>
      <c r="Z135" s="101">
        <v>0</v>
      </c>
      <c r="AA135" s="101">
        <v>0</v>
      </c>
      <c r="AB135" s="101">
        <v>0</v>
      </c>
      <c r="AC135" s="101">
        <v>0</v>
      </c>
      <c r="AD135" s="101">
        <v>0</v>
      </c>
      <c r="AE135" s="101">
        <v>0</v>
      </c>
      <c r="AF135" s="101">
        <v>0</v>
      </c>
      <c r="AG135" s="101">
        <v>2015.9999999999998</v>
      </c>
      <c r="AH135" s="101">
        <v>0</v>
      </c>
      <c r="AI135" s="101">
        <v>0</v>
      </c>
      <c r="AJ135" s="101">
        <v>5534.5499999999993</v>
      </c>
      <c r="AK135" s="101">
        <v>0</v>
      </c>
      <c r="AL135" s="101">
        <v>0</v>
      </c>
      <c r="AM135" s="101">
        <v>4370.45</v>
      </c>
      <c r="AN135" s="101">
        <v>0</v>
      </c>
      <c r="AO135" s="101">
        <v>0</v>
      </c>
      <c r="AP135" s="101">
        <v>0</v>
      </c>
      <c r="AQ135" s="101">
        <v>0</v>
      </c>
      <c r="AR135" s="101">
        <v>0</v>
      </c>
      <c r="AS135" s="101"/>
      <c r="AT135" s="101"/>
      <c r="AU135" s="101"/>
      <c r="AV135" s="101"/>
      <c r="AW135" s="101"/>
      <c r="AX135" s="101"/>
      <c r="AY135" s="101"/>
      <c r="AZ135" s="101"/>
      <c r="BA135" s="101"/>
      <c r="BB135" s="101"/>
      <c r="BC135" s="101"/>
      <c r="BD135" s="101"/>
      <c r="BE135" s="101"/>
      <c r="BF135" s="101"/>
      <c r="BG135" s="101"/>
      <c r="BH135" s="101"/>
      <c r="BI135" s="101"/>
      <c r="BJ135" s="101"/>
      <c r="BK135" s="101"/>
      <c r="BL135" s="101"/>
      <c r="BM135" s="101"/>
      <c r="BN135" s="101"/>
      <c r="BO135" s="101"/>
      <c r="BP135" s="101"/>
      <c r="BQ135" s="101"/>
    </row>
    <row r="136" spans="1:69">
      <c r="A136" s="150" t="s">
        <v>655</v>
      </c>
      <c r="B136" s="99"/>
      <c r="C136" s="99" t="s">
        <v>72</v>
      </c>
      <c r="D136" s="290" t="s">
        <v>428</v>
      </c>
      <c r="E136" s="99" t="s">
        <v>400</v>
      </c>
      <c r="F136" s="99" t="s">
        <v>373</v>
      </c>
      <c r="G136" s="100" t="s">
        <v>419</v>
      </c>
      <c r="H136" s="99"/>
      <c r="I136" s="101">
        <v>0</v>
      </c>
      <c r="J136" s="101">
        <v>0</v>
      </c>
      <c r="K136" s="101">
        <v>4.8999999999999995</v>
      </c>
      <c r="L136" s="101">
        <v>0</v>
      </c>
      <c r="M136" s="101">
        <v>0</v>
      </c>
      <c r="N136" s="101">
        <v>0</v>
      </c>
      <c r="O136" s="101">
        <v>1024.8</v>
      </c>
      <c r="P136" s="101">
        <v>0</v>
      </c>
      <c r="Q136" s="101">
        <v>0</v>
      </c>
      <c r="R136" s="101">
        <v>0</v>
      </c>
      <c r="S136" s="101">
        <v>1050</v>
      </c>
      <c r="T136" s="101">
        <v>0</v>
      </c>
      <c r="U136" s="101">
        <v>0</v>
      </c>
      <c r="V136" s="101">
        <v>1973.9999999999998</v>
      </c>
      <c r="W136" s="101">
        <v>0</v>
      </c>
      <c r="X136" s="101">
        <v>0</v>
      </c>
      <c r="Y136" s="101">
        <v>0</v>
      </c>
      <c r="Z136" s="101">
        <v>3032.3999999999996</v>
      </c>
      <c r="AA136" s="101">
        <v>0</v>
      </c>
      <c r="AB136" s="101">
        <v>0</v>
      </c>
      <c r="AC136" s="101">
        <v>0</v>
      </c>
      <c r="AD136" s="101">
        <v>0</v>
      </c>
      <c r="AE136" s="101">
        <v>0</v>
      </c>
      <c r="AF136" s="101">
        <v>0</v>
      </c>
      <c r="AG136" s="101">
        <v>2958.8999999999996</v>
      </c>
      <c r="AH136" s="101">
        <v>0</v>
      </c>
      <c r="AI136" s="101">
        <v>0</v>
      </c>
      <c r="AJ136" s="101">
        <v>2014.2499999999998</v>
      </c>
      <c r="AK136" s="101">
        <v>0</v>
      </c>
      <c r="AL136" s="101">
        <v>0</v>
      </c>
      <c r="AM136" s="101">
        <v>515.54999999999995</v>
      </c>
      <c r="AN136" s="101">
        <v>0</v>
      </c>
      <c r="AO136" s="101">
        <v>0</v>
      </c>
      <c r="AP136" s="101">
        <v>0</v>
      </c>
      <c r="AQ136" s="101">
        <v>0</v>
      </c>
      <c r="AR136" s="101">
        <v>0</v>
      </c>
      <c r="AS136" s="101"/>
      <c r="AT136" s="101"/>
      <c r="AU136" s="101"/>
      <c r="AV136" s="101"/>
      <c r="AW136" s="101"/>
      <c r="AX136" s="101"/>
      <c r="AY136" s="101"/>
      <c r="AZ136" s="101"/>
      <c r="BA136" s="101"/>
      <c r="BB136" s="101"/>
      <c r="BC136" s="101"/>
      <c r="BD136" s="101"/>
      <c r="BE136" s="101"/>
      <c r="BF136" s="101"/>
      <c r="BG136" s="101"/>
      <c r="BH136" s="101"/>
      <c r="BI136" s="101"/>
      <c r="BJ136" s="101"/>
      <c r="BK136" s="101"/>
      <c r="BL136" s="101"/>
      <c r="BM136" s="101"/>
      <c r="BN136" s="101"/>
      <c r="BO136" s="101"/>
      <c r="BP136" s="101"/>
      <c r="BQ136" s="101"/>
    </row>
    <row r="137" spans="1:69">
      <c r="A137" s="150" t="s">
        <v>536</v>
      </c>
      <c r="B137" s="99"/>
      <c r="C137" s="99" t="s">
        <v>72</v>
      </c>
      <c r="D137" s="290" t="s">
        <v>428</v>
      </c>
      <c r="E137" s="99" t="s">
        <v>400</v>
      </c>
      <c r="F137" s="99" t="s">
        <v>373</v>
      </c>
      <c r="G137" s="100" t="s">
        <v>419</v>
      </c>
      <c r="H137" s="99"/>
      <c r="I137" s="101">
        <v>0</v>
      </c>
      <c r="J137" s="101">
        <v>0</v>
      </c>
      <c r="K137" s="101">
        <v>0</v>
      </c>
      <c r="L137" s="101">
        <v>0</v>
      </c>
      <c r="M137" s="101">
        <v>3991.2599999999998</v>
      </c>
      <c r="N137" s="101">
        <v>3022.04</v>
      </c>
      <c r="O137" s="101">
        <v>0</v>
      </c>
      <c r="P137" s="101">
        <v>0</v>
      </c>
      <c r="Q137" s="101">
        <v>0</v>
      </c>
      <c r="R137" s="101">
        <v>0</v>
      </c>
      <c r="S137" s="101">
        <v>0</v>
      </c>
      <c r="T137" s="101">
        <v>4366.0050000000001</v>
      </c>
      <c r="U137" s="101">
        <v>0</v>
      </c>
      <c r="V137" s="101">
        <v>0</v>
      </c>
      <c r="W137" s="101">
        <v>0</v>
      </c>
      <c r="X137" s="101">
        <v>0</v>
      </c>
      <c r="Y137" s="101">
        <v>5005.6299999999992</v>
      </c>
      <c r="Z137" s="101">
        <v>0</v>
      </c>
      <c r="AA137" s="101">
        <v>0</v>
      </c>
      <c r="AB137" s="101">
        <v>0</v>
      </c>
      <c r="AC137" s="101">
        <v>1044.47</v>
      </c>
      <c r="AD137" s="101">
        <v>0</v>
      </c>
      <c r="AE137" s="101">
        <v>0</v>
      </c>
      <c r="AF137" s="101">
        <v>0</v>
      </c>
      <c r="AG137" s="101">
        <v>0</v>
      </c>
      <c r="AH137" s="101">
        <v>0</v>
      </c>
      <c r="AI137" s="101">
        <v>1074.57</v>
      </c>
      <c r="AJ137" s="101">
        <v>0</v>
      </c>
      <c r="AK137" s="101">
        <v>0</v>
      </c>
      <c r="AL137" s="101">
        <v>0</v>
      </c>
      <c r="AM137" s="101">
        <v>0</v>
      </c>
      <c r="AN137" s="101">
        <v>1055.0049999999999</v>
      </c>
      <c r="AO137" s="101">
        <v>0</v>
      </c>
      <c r="AP137" s="101">
        <v>1032.4299999999998</v>
      </c>
      <c r="AQ137" s="101">
        <v>1017.3799999999999</v>
      </c>
      <c r="AR137" s="101">
        <v>0</v>
      </c>
      <c r="AS137" s="101"/>
      <c r="AT137" s="101"/>
      <c r="AU137" s="101"/>
      <c r="AV137" s="101"/>
      <c r="AW137" s="101"/>
      <c r="AX137" s="101"/>
      <c r="AY137" s="101"/>
      <c r="AZ137" s="101"/>
      <c r="BA137" s="101"/>
      <c r="BB137" s="101"/>
      <c r="BC137" s="101"/>
      <c r="BD137" s="101"/>
      <c r="BE137" s="101"/>
      <c r="BF137" s="101"/>
      <c r="BG137" s="101"/>
      <c r="BH137" s="101"/>
      <c r="BI137" s="101"/>
      <c r="BJ137" s="101"/>
      <c r="BK137" s="101"/>
      <c r="BL137" s="101"/>
      <c r="BM137" s="101"/>
      <c r="BN137" s="101"/>
      <c r="BO137" s="101"/>
      <c r="BP137" s="101"/>
      <c r="BQ137" s="101"/>
    </row>
    <row r="138" spans="1:69">
      <c r="A138" s="150" t="s">
        <v>649</v>
      </c>
      <c r="B138" s="99"/>
      <c r="C138" s="99" t="s">
        <v>72</v>
      </c>
      <c r="D138" s="290" t="s">
        <v>428</v>
      </c>
      <c r="E138" s="99" t="s">
        <v>400</v>
      </c>
      <c r="F138" s="99" t="s">
        <v>373</v>
      </c>
      <c r="G138" s="100" t="s">
        <v>419</v>
      </c>
      <c r="H138" s="99"/>
      <c r="I138" s="101">
        <v>0</v>
      </c>
      <c r="J138" s="101">
        <v>0</v>
      </c>
      <c r="K138" s="101">
        <v>0</v>
      </c>
      <c r="L138" s="101">
        <v>0</v>
      </c>
      <c r="M138" s="101">
        <v>0</v>
      </c>
      <c r="N138" s="101">
        <v>0</v>
      </c>
      <c r="O138" s="101">
        <v>0</v>
      </c>
      <c r="P138" s="101">
        <v>0</v>
      </c>
      <c r="Q138" s="101">
        <v>0</v>
      </c>
      <c r="R138" s="101">
        <v>0</v>
      </c>
      <c r="S138" s="101">
        <v>0</v>
      </c>
      <c r="T138" s="101">
        <v>0</v>
      </c>
      <c r="U138" s="101">
        <v>0</v>
      </c>
      <c r="V138" s="101">
        <v>0</v>
      </c>
      <c r="W138" s="101">
        <v>0</v>
      </c>
      <c r="X138" s="101">
        <v>0</v>
      </c>
      <c r="Y138" s="101">
        <v>1016.925</v>
      </c>
      <c r="Z138" s="101">
        <v>0</v>
      </c>
      <c r="AA138" s="101">
        <v>2220.9249999999997</v>
      </c>
      <c r="AB138" s="101">
        <v>0</v>
      </c>
      <c r="AC138" s="101">
        <v>1751.05</v>
      </c>
      <c r="AD138" s="101">
        <v>0</v>
      </c>
      <c r="AE138" s="101">
        <v>0</v>
      </c>
      <c r="AF138" s="101">
        <v>0</v>
      </c>
      <c r="AG138" s="101">
        <v>0</v>
      </c>
      <c r="AH138" s="101">
        <v>0</v>
      </c>
      <c r="AI138" s="101">
        <v>1499.05</v>
      </c>
      <c r="AJ138" s="101">
        <v>0</v>
      </c>
      <c r="AK138" s="101">
        <v>0</v>
      </c>
      <c r="AL138" s="101">
        <v>0</v>
      </c>
      <c r="AM138" s="101">
        <v>0</v>
      </c>
      <c r="AN138" s="101">
        <v>2013.1999999999998</v>
      </c>
      <c r="AO138" s="101">
        <v>0</v>
      </c>
      <c r="AP138" s="101">
        <v>2973.6</v>
      </c>
      <c r="AQ138" s="101">
        <v>2511.9499999999998</v>
      </c>
      <c r="AR138" s="101">
        <v>0</v>
      </c>
      <c r="AS138" s="101"/>
      <c r="AT138" s="101"/>
      <c r="AU138" s="101"/>
      <c r="AV138" s="101"/>
      <c r="AW138" s="101"/>
      <c r="AX138" s="101"/>
      <c r="AY138" s="101"/>
      <c r="AZ138" s="101"/>
      <c r="BA138" s="101"/>
      <c r="BB138" s="101"/>
      <c r="BC138" s="101"/>
      <c r="BD138" s="101"/>
      <c r="BE138" s="101"/>
      <c r="BF138" s="101"/>
      <c r="BG138" s="101"/>
      <c r="BH138" s="101"/>
      <c r="BI138" s="101"/>
      <c r="BJ138" s="101"/>
      <c r="BK138" s="101"/>
      <c r="BL138" s="101"/>
      <c r="BM138" s="101"/>
      <c r="BN138" s="101"/>
      <c r="BO138" s="101"/>
      <c r="BP138" s="101"/>
      <c r="BQ138" s="101"/>
    </row>
    <row r="139" spans="1:69">
      <c r="A139" s="150" t="s">
        <v>650</v>
      </c>
      <c r="B139" s="99"/>
      <c r="C139" s="99" t="s">
        <v>72</v>
      </c>
      <c r="D139" s="290" t="s">
        <v>428</v>
      </c>
      <c r="E139" s="99" t="s">
        <v>400</v>
      </c>
      <c r="F139" s="99" t="s">
        <v>373</v>
      </c>
      <c r="G139" s="100" t="s">
        <v>419</v>
      </c>
      <c r="H139" s="99"/>
      <c r="I139" s="101">
        <v>0</v>
      </c>
      <c r="J139" s="101">
        <v>0</v>
      </c>
      <c r="K139" s="101">
        <v>0</v>
      </c>
      <c r="L139" s="101">
        <v>0</v>
      </c>
      <c r="M139" s="101">
        <v>8738.4499999999989</v>
      </c>
      <c r="N139" s="101">
        <v>9934.4</v>
      </c>
      <c r="O139" s="101">
        <v>0</v>
      </c>
      <c r="P139" s="101">
        <v>0</v>
      </c>
      <c r="Q139" s="101">
        <v>0</v>
      </c>
      <c r="R139" s="101">
        <v>0</v>
      </c>
      <c r="S139" s="101">
        <v>0</v>
      </c>
      <c r="T139" s="101">
        <v>3973.5499999999997</v>
      </c>
      <c r="U139" s="101">
        <v>0</v>
      </c>
      <c r="V139" s="101">
        <v>0</v>
      </c>
      <c r="W139" s="101">
        <v>0</v>
      </c>
      <c r="X139" s="101">
        <v>0</v>
      </c>
      <c r="Y139" s="101">
        <v>1381.1</v>
      </c>
      <c r="Z139" s="101">
        <v>0</v>
      </c>
      <c r="AA139" s="101">
        <v>6333.5999999999995</v>
      </c>
      <c r="AB139" s="101">
        <v>0</v>
      </c>
      <c r="AC139" s="101">
        <v>1976.8</v>
      </c>
      <c r="AD139" s="101">
        <v>0</v>
      </c>
      <c r="AE139" s="101">
        <v>0</v>
      </c>
      <c r="AF139" s="101">
        <v>0</v>
      </c>
      <c r="AG139" s="101">
        <v>0</v>
      </c>
      <c r="AH139" s="101">
        <v>0</v>
      </c>
      <c r="AI139" s="101">
        <v>4311.2999999999993</v>
      </c>
      <c r="AJ139" s="101">
        <v>0</v>
      </c>
      <c r="AK139" s="101">
        <v>0</v>
      </c>
      <c r="AL139" s="101">
        <v>0</v>
      </c>
      <c r="AM139" s="101">
        <v>0</v>
      </c>
      <c r="AN139" s="101">
        <v>3280.5499999999997</v>
      </c>
      <c r="AO139" s="101">
        <v>1185.0999999999999</v>
      </c>
      <c r="AP139" s="101">
        <v>3419.1499999999996</v>
      </c>
      <c r="AQ139" s="101">
        <v>3400.95</v>
      </c>
      <c r="AR139" s="101">
        <v>0</v>
      </c>
      <c r="AS139" s="101"/>
      <c r="AT139" s="101"/>
      <c r="AU139" s="101"/>
      <c r="AV139" s="101"/>
      <c r="AW139" s="101"/>
      <c r="AX139" s="101"/>
      <c r="AY139" s="101"/>
      <c r="AZ139" s="101"/>
      <c r="BA139" s="101"/>
      <c r="BB139" s="101"/>
      <c r="BC139" s="101"/>
      <c r="BD139" s="101"/>
      <c r="BE139" s="101"/>
      <c r="BF139" s="101"/>
      <c r="BG139" s="101"/>
      <c r="BH139" s="101"/>
      <c r="BI139" s="101"/>
      <c r="BJ139" s="101"/>
      <c r="BK139" s="101"/>
      <c r="BL139" s="101"/>
      <c r="BM139" s="101"/>
      <c r="BN139" s="101"/>
      <c r="BO139" s="101"/>
      <c r="BP139" s="101"/>
      <c r="BQ139" s="101"/>
    </row>
    <row r="140" spans="1:69">
      <c r="A140" s="150" t="s">
        <v>656</v>
      </c>
      <c r="B140" s="99"/>
      <c r="C140" s="99" t="s">
        <v>72</v>
      </c>
      <c r="D140" s="290" t="s">
        <v>428</v>
      </c>
      <c r="E140" s="99" t="s">
        <v>400</v>
      </c>
      <c r="F140" s="99" t="s">
        <v>373</v>
      </c>
      <c r="G140" s="100" t="s">
        <v>419</v>
      </c>
      <c r="H140" s="99"/>
      <c r="I140" s="101">
        <v>0</v>
      </c>
      <c r="J140" s="101">
        <v>0</v>
      </c>
      <c r="K140" s="101">
        <v>0</v>
      </c>
      <c r="L140" s="101">
        <v>0</v>
      </c>
      <c r="M140" s="101">
        <v>0</v>
      </c>
      <c r="N140" s="101">
        <v>0</v>
      </c>
      <c r="O140" s="101">
        <v>0</v>
      </c>
      <c r="P140" s="101">
        <v>0</v>
      </c>
      <c r="Q140" s="101">
        <v>0</v>
      </c>
      <c r="R140" s="101">
        <v>0</v>
      </c>
      <c r="S140" s="101">
        <v>0</v>
      </c>
      <c r="T140" s="101">
        <v>1959.3</v>
      </c>
      <c r="U140" s="101">
        <v>0</v>
      </c>
      <c r="V140" s="101">
        <v>0</v>
      </c>
      <c r="W140" s="101">
        <v>0</v>
      </c>
      <c r="X140" s="101">
        <v>0</v>
      </c>
      <c r="Y140" s="101">
        <v>0</v>
      </c>
      <c r="Z140" s="101">
        <v>0</v>
      </c>
      <c r="AA140" s="101">
        <v>0</v>
      </c>
      <c r="AB140" s="101">
        <v>0</v>
      </c>
      <c r="AC140" s="101">
        <v>503.99999999999994</v>
      </c>
      <c r="AD140" s="101">
        <v>0</v>
      </c>
      <c r="AE140" s="101">
        <v>0</v>
      </c>
      <c r="AF140" s="101">
        <v>0</v>
      </c>
      <c r="AG140" s="101">
        <v>0</v>
      </c>
      <c r="AH140" s="101">
        <v>0</v>
      </c>
      <c r="AI140" s="101">
        <v>520.79999999999995</v>
      </c>
      <c r="AJ140" s="101">
        <v>0</v>
      </c>
      <c r="AK140" s="101">
        <v>0</v>
      </c>
      <c r="AL140" s="101">
        <v>0</v>
      </c>
      <c r="AM140" s="101">
        <v>0</v>
      </c>
      <c r="AN140" s="101">
        <v>1016.4</v>
      </c>
      <c r="AO140" s="101">
        <v>0</v>
      </c>
      <c r="AP140" s="101">
        <v>0</v>
      </c>
      <c r="AQ140" s="101">
        <v>512.4</v>
      </c>
      <c r="AR140" s="101">
        <v>0</v>
      </c>
      <c r="AS140" s="101"/>
      <c r="AT140" s="101"/>
      <c r="AU140" s="101"/>
      <c r="AV140" s="101"/>
      <c r="AW140" s="101"/>
      <c r="AX140" s="101"/>
      <c r="AY140" s="101"/>
      <c r="AZ140" s="101"/>
      <c r="BA140" s="101"/>
      <c r="BB140" s="101"/>
      <c r="BC140" s="101"/>
      <c r="BD140" s="101"/>
      <c r="BE140" s="101"/>
      <c r="BF140" s="101"/>
      <c r="BG140" s="101"/>
      <c r="BH140" s="101"/>
      <c r="BI140" s="101"/>
      <c r="BJ140" s="101"/>
      <c r="BK140" s="101"/>
      <c r="BL140" s="101"/>
      <c r="BM140" s="101"/>
      <c r="BN140" s="101"/>
      <c r="BO140" s="101"/>
      <c r="BP140" s="101"/>
      <c r="BQ140" s="101"/>
    </row>
    <row r="141" spans="1:69">
      <c r="A141" s="150" t="s">
        <v>537</v>
      </c>
      <c r="B141" s="99"/>
      <c r="C141" s="99" t="s">
        <v>72</v>
      </c>
      <c r="D141" s="290" t="s">
        <v>428</v>
      </c>
      <c r="E141" s="99" t="s">
        <v>400</v>
      </c>
      <c r="F141" s="99" t="s">
        <v>373</v>
      </c>
      <c r="G141" s="100" t="s">
        <v>419</v>
      </c>
      <c r="H141" s="99"/>
      <c r="I141" s="101">
        <v>0</v>
      </c>
      <c r="J141" s="101">
        <v>0</v>
      </c>
      <c r="K141" s="101">
        <v>0</v>
      </c>
      <c r="L141" s="101">
        <v>3955.14</v>
      </c>
      <c r="M141" s="101">
        <v>0</v>
      </c>
      <c r="N141" s="101">
        <v>0</v>
      </c>
      <c r="O141" s="101">
        <v>0</v>
      </c>
      <c r="P141" s="101">
        <v>0</v>
      </c>
      <c r="Q141" s="101">
        <v>0</v>
      </c>
      <c r="R141" s="101">
        <v>0</v>
      </c>
      <c r="S141" s="101">
        <v>0</v>
      </c>
      <c r="T141" s="101">
        <v>0</v>
      </c>
      <c r="U141" s="101">
        <v>0</v>
      </c>
      <c r="V141" s="101">
        <v>0</v>
      </c>
      <c r="W141" s="101">
        <v>0</v>
      </c>
      <c r="X141" s="101">
        <v>0</v>
      </c>
      <c r="Y141" s="101">
        <v>0</v>
      </c>
      <c r="Z141" s="101">
        <v>0</v>
      </c>
      <c r="AA141" s="101">
        <v>0</v>
      </c>
      <c r="AB141" s="101">
        <v>2040.7799999999997</v>
      </c>
      <c r="AC141" s="101">
        <v>0</v>
      </c>
      <c r="AD141" s="101">
        <v>0</v>
      </c>
      <c r="AE141" s="101">
        <v>0</v>
      </c>
      <c r="AF141" s="101">
        <v>0</v>
      </c>
      <c r="AG141" s="101">
        <v>0</v>
      </c>
      <c r="AH141" s="101">
        <v>522.23500000000001</v>
      </c>
      <c r="AI141" s="101">
        <v>0</v>
      </c>
      <c r="AJ141" s="101">
        <v>0</v>
      </c>
      <c r="AK141" s="101">
        <v>0</v>
      </c>
      <c r="AL141" s="101">
        <v>559.86</v>
      </c>
      <c r="AM141" s="101">
        <v>9.0299999999999994</v>
      </c>
      <c r="AN141" s="101">
        <v>0</v>
      </c>
      <c r="AO141" s="101">
        <v>1011.3599999999999</v>
      </c>
      <c r="AP141" s="101">
        <v>0</v>
      </c>
      <c r="AQ141" s="101">
        <v>0</v>
      </c>
      <c r="AR141" s="101">
        <v>0</v>
      </c>
      <c r="AS141" s="101"/>
      <c r="AT141" s="101"/>
      <c r="AU141" s="101"/>
      <c r="AV141" s="101"/>
      <c r="AW141" s="101"/>
      <c r="AX141" s="101"/>
      <c r="AY141" s="101"/>
      <c r="AZ141" s="101"/>
      <c r="BA141" s="101"/>
      <c r="BB141" s="101"/>
      <c r="BC141" s="101"/>
      <c r="BD141" s="101"/>
      <c r="BE141" s="101"/>
      <c r="BF141" s="101"/>
      <c r="BG141" s="101"/>
      <c r="BH141" s="101"/>
      <c r="BI141" s="101"/>
      <c r="BJ141" s="101"/>
      <c r="BK141" s="101"/>
      <c r="BL141" s="101"/>
      <c r="BM141" s="101"/>
      <c r="BN141" s="101"/>
      <c r="BO141" s="101"/>
      <c r="BP141" s="101"/>
      <c r="BQ141" s="101"/>
    </row>
    <row r="142" spans="1:69">
      <c r="A142" s="150" t="s">
        <v>651</v>
      </c>
      <c r="B142" s="99"/>
      <c r="C142" s="99" t="s">
        <v>72</v>
      </c>
      <c r="D142" s="290" t="s">
        <v>428</v>
      </c>
      <c r="E142" s="99" t="s">
        <v>400</v>
      </c>
      <c r="F142" s="99" t="s">
        <v>373</v>
      </c>
      <c r="G142" s="100" t="s">
        <v>419</v>
      </c>
      <c r="H142" s="99"/>
      <c r="I142" s="101">
        <v>0</v>
      </c>
      <c r="J142" s="101">
        <v>0</v>
      </c>
      <c r="K142" s="101">
        <v>0</v>
      </c>
      <c r="L142" s="101">
        <v>1056.825</v>
      </c>
      <c r="M142" s="101">
        <v>0</v>
      </c>
      <c r="N142" s="101">
        <v>0</v>
      </c>
      <c r="O142" s="101">
        <v>0</v>
      </c>
      <c r="P142" s="101">
        <v>0</v>
      </c>
      <c r="Q142" s="101">
        <v>1503.0749999999998</v>
      </c>
      <c r="R142" s="101">
        <v>0</v>
      </c>
      <c r="S142" s="101">
        <v>0</v>
      </c>
      <c r="T142" s="101">
        <v>0</v>
      </c>
      <c r="U142" s="101">
        <v>498.4</v>
      </c>
      <c r="V142" s="101">
        <v>0</v>
      </c>
      <c r="W142" s="101">
        <v>0</v>
      </c>
      <c r="X142" s="101">
        <v>0</v>
      </c>
      <c r="Y142" s="101">
        <v>0</v>
      </c>
      <c r="Z142" s="101">
        <v>0</v>
      </c>
      <c r="AA142" s="101">
        <v>0</v>
      </c>
      <c r="AB142" s="101">
        <v>0</v>
      </c>
      <c r="AC142" s="101">
        <v>0</v>
      </c>
      <c r="AD142" s="101">
        <v>0</v>
      </c>
      <c r="AE142" s="101">
        <v>0</v>
      </c>
      <c r="AF142" s="101">
        <v>0</v>
      </c>
      <c r="AG142" s="101">
        <v>0</v>
      </c>
      <c r="AH142" s="101">
        <v>985.59999999999991</v>
      </c>
      <c r="AI142" s="101">
        <v>0</v>
      </c>
      <c r="AJ142" s="101">
        <v>0</v>
      </c>
      <c r="AK142" s="101">
        <v>0</v>
      </c>
      <c r="AL142" s="101">
        <v>0</v>
      </c>
      <c r="AM142" s="101">
        <v>0</v>
      </c>
      <c r="AN142" s="101">
        <v>0</v>
      </c>
      <c r="AO142" s="101">
        <v>519.75</v>
      </c>
      <c r="AP142" s="101">
        <v>0</v>
      </c>
      <c r="AQ142" s="101">
        <v>0</v>
      </c>
      <c r="AR142" s="101">
        <v>0</v>
      </c>
      <c r="AS142" s="101"/>
      <c r="AT142" s="101"/>
      <c r="AU142" s="101"/>
      <c r="AV142" s="101"/>
      <c r="AW142" s="101"/>
      <c r="AX142" s="101"/>
      <c r="AY142" s="101"/>
      <c r="AZ142" s="101"/>
      <c r="BA142" s="101"/>
      <c r="BB142" s="101"/>
      <c r="BC142" s="101"/>
      <c r="BD142" s="101"/>
      <c r="BE142" s="101"/>
      <c r="BF142" s="101"/>
      <c r="BG142" s="101"/>
      <c r="BH142" s="101"/>
      <c r="BI142" s="101"/>
      <c r="BJ142" s="101"/>
      <c r="BK142" s="101"/>
      <c r="BL142" s="101"/>
      <c r="BM142" s="101"/>
      <c r="BN142" s="101"/>
      <c r="BO142" s="101"/>
      <c r="BP142" s="101"/>
      <c r="BQ142" s="101"/>
    </row>
    <row r="143" spans="1:69">
      <c r="A143" s="150" t="s">
        <v>652</v>
      </c>
      <c r="B143" s="99"/>
      <c r="C143" s="99" t="s">
        <v>72</v>
      </c>
      <c r="D143" s="290" t="s">
        <v>428</v>
      </c>
      <c r="E143" s="99" t="s">
        <v>400</v>
      </c>
      <c r="F143" s="99" t="s">
        <v>373</v>
      </c>
      <c r="G143" s="100" t="s">
        <v>419</v>
      </c>
      <c r="H143" s="99"/>
      <c r="I143" s="101">
        <v>0</v>
      </c>
      <c r="J143" s="101">
        <v>0</v>
      </c>
      <c r="K143" s="101">
        <v>0</v>
      </c>
      <c r="L143" s="101">
        <v>5923.7498364980847</v>
      </c>
      <c r="M143" s="101">
        <v>0</v>
      </c>
      <c r="N143" s="101">
        <v>0</v>
      </c>
      <c r="O143" s="101">
        <v>0</v>
      </c>
      <c r="P143" s="101">
        <v>0</v>
      </c>
      <c r="Q143" s="101">
        <v>9938.2497256935385</v>
      </c>
      <c r="R143" s="101">
        <v>0</v>
      </c>
      <c r="S143" s="101">
        <v>0</v>
      </c>
      <c r="T143" s="101">
        <v>0</v>
      </c>
      <c r="U143" s="101">
        <v>799.04997794535473</v>
      </c>
      <c r="V143" s="101">
        <v>0</v>
      </c>
      <c r="W143" s="101">
        <v>0</v>
      </c>
      <c r="X143" s="101">
        <v>0</v>
      </c>
      <c r="Y143" s="101">
        <v>0</v>
      </c>
      <c r="Z143" s="101">
        <v>0</v>
      </c>
      <c r="AA143" s="101">
        <v>0</v>
      </c>
      <c r="AB143" s="101">
        <v>5968.5498352615568</v>
      </c>
      <c r="AC143" s="101">
        <v>0</v>
      </c>
      <c r="AD143" s="101">
        <v>0</v>
      </c>
      <c r="AE143" s="101">
        <v>0</v>
      </c>
      <c r="AF143" s="101">
        <v>0</v>
      </c>
      <c r="AG143" s="101">
        <v>0</v>
      </c>
      <c r="AH143" s="101">
        <v>6376.9998239878942</v>
      </c>
      <c r="AI143" s="101">
        <v>0</v>
      </c>
      <c r="AJ143" s="101">
        <v>0</v>
      </c>
      <c r="AK143" s="101">
        <v>0</v>
      </c>
      <c r="AL143" s="101">
        <v>5945.7998358894811</v>
      </c>
      <c r="AM143" s="101">
        <v>0</v>
      </c>
      <c r="AN143" s="101">
        <v>0</v>
      </c>
      <c r="AO143" s="101">
        <v>1986.249945177349</v>
      </c>
      <c r="AP143" s="101">
        <v>0</v>
      </c>
      <c r="AQ143" s="101">
        <v>0</v>
      </c>
      <c r="AR143" s="101">
        <v>0</v>
      </c>
      <c r="AS143" s="101"/>
      <c r="AT143" s="101"/>
      <c r="AU143" s="101"/>
      <c r="AV143" s="101"/>
      <c r="AW143" s="101"/>
      <c r="AX143" s="101"/>
      <c r="AY143" s="101"/>
      <c r="AZ143" s="101"/>
      <c r="BA143" s="101"/>
      <c r="BB143" s="101"/>
      <c r="BC143" s="101"/>
      <c r="BD143" s="101"/>
      <c r="BE143" s="101"/>
      <c r="BF143" s="101"/>
      <c r="BG143" s="101"/>
      <c r="BH143" s="101"/>
      <c r="BI143" s="101"/>
      <c r="BJ143" s="101"/>
      <c r="BK143" s="101"/>
      <c r="BL143" s="101"/>
      <c r="BM143" s="101"/>
      <c r="BN143" s="101"/>
      <c r="BO143" s="101"/>
      <c r="BP143" s="101"/>
      <c r="BQ143" s="101"/>
    </row>
    <row r="144" spans="1:69">
      <c r="A144" s="150" t="s">
        <v>657</v>
      </c>
      <c r="B144" s="99"/>
      <c r="C144" s="99" t="s">
        <v>72</v>
      </c>
      <c r="D144" s="290" t="s">
        <v>428</v>
      </c>
      <c r="E144" s="99" t="s">
        <v>400</v>
      </c>
      <c r="F144" s="99" t="s">
        <v>373</v>
      </c>
      <c r="G144" s="100" t="s">
        <v>419</v>
      </c>
      <c r="H144" s="99"/>
      <c r="I144" s="101">
        <v>0</v>
      </c>
      <c r="J144" s="101">
        <v>0</v>
      </c>
      <c r="K144" s="101">
        <v>0</v>
      </c>
      <c r="L144" s="101">
        <v>1125.5999999999999</v>
      </c>
      <c r="M144" s="101">
        <v>0</v>
      </c>
      <c r="N144" s="101">
        <v>0</v>
      </c>
      <c r="O144" s="101">
        <v>0</v>
      </c>
      <c r="P144" s="101">
        <v>0</v>
      </c>
      <c r="Q144" s="101">
        <v>1712.8999999999999</v>
      </c>
      <c r="R144" s="101">
        <v>0</v>
      </c>
      <c r="S144" s="101">
        <v>0</v>
      </c>
      <c r="T144" s="101">
        <v>0</v>
      </c>
      <c r="U144" s="101">
        <v>0</v>
      </c>
      <c r="V144" s="101">
        <v>0</v>
      </c>
      <c r="W144" s="101">
        <v>0</v>
      </c>
      <c r="X144" s="101">
        <v>0</v>
      </c>
      <c r="Y144" s="101">
        <v>0</v>
      </c>
      <c r="Z144" s="101">
        <v>0</v>
      </c>
      <c r="AA144" s="101">
        <v>0</v>
      </c>
      <c r="AB144" s="101">
        <v>0</v>
      </c>
      <c r="AC144" s="101">
        <v>0</v>
      </c>
      <c r="AD144" s="101">
        <v>0</v>
      </c>
      <c r="AE144" s="101">
        <v>0</v>
      </c>
      <c r="AF144" s="101">
        <v>0</v>
      </c>
      <c r="AG144" s="101">
        <v>0</v>
      </c>
      <c r="AH144" s="101">
        <v>3615.85</v>
      </c>
      <c r="AI144" s="101">
        <v>0</v>
      </c>
      <c r="AJ144" s="101">
        <v>0</v>
      </c>
      <c r="AK144" s="101">
        <v>0</v>
      </c>
      <c r="AL144" s="101">
        <v>1033.2</v>
      </c>
      <c r="AM144" s="101">
        <v>0</v>
      </c>
      <c r="AN144" s="101">
        <v>0</v>
      </c>
      <c r="AO144" s="101">
        <v>1347.1499999999999</v>
      </c>
      <c r="AP144" s="101">
        <v>0</v>
      </c>
      <c r="AQ144" s="101">
        <v>0</v>
      </c>
      <c r="AR144" s="101">
        <v>0</v>
      </c>
      <c r="AS144" s="101"/>
      <c r="AT144" s="101"/>
      <c r="AU144" s="101"/>
      <c r="AV144" s="101"/>
      <c r="AW144" s="101"/>
      <c r="AX144" s="101"/>
      <c r="AY144" s="101"/>
      <c r="AZ144" s="101"/>
      <c r="BA144" s="101"/>
      <c r="BB144" s="101"/>
      <c r="BC144" s="101"/>
      <c r="BD144" s="101"/>
      <c r="BE144" s="101"/>
      <c r="BF144" s="101"/>
      <c r="BG144" s="101"/>
      <c r="BH144" s="101"/>
      <c r="BI144" s="101"/>
      <c r="BJ144" s="101"/>
      <c r="BK144" s="101"/>
      <c r="BL144" s="101"/>
      <c r="BM144" s="101"/>
      <c r="BN144" s="101"/>
      <c r="BO144" s="101"/>
      <c r="BP144" s="101"/>
      <c r="BQ144" s="101"/>
    </row>
    <row r="145" spans="1:69">
      <c r="A145" s="150" t="s">
        <v>662</v>
      </c>
      <c r="B145" s="99"/>
      <c r="C145" s="99" t="s">
        <v>72</v>
      </c>
      <c r="D145" s="290" t="s">
        <v>428</v>
      </c>
      <c r="E145" s="99" t="s">
        <v>389</v>
      </c>
      <c r="F145" s="99" t="s">
        <v>376</v>
      </c>
      <c r="G145" s="100" t="s">
        <v>419</v>
      </c>
      <c r="H145" s="99"/>
      <c r="I145" s="101">
        <v>0</v>
      </c>
      <c r="J145" s="101">
        <v>0</v>
      </c>
      <c r="K145" s="101">
        <v>0</v>
      </c>
      <c r="L145" s="101">
        <v>2969</v>
      </c>
      <c r="M145" s="101">
        <v>0</v>
      </c>
      <c r="N145" s="101">
        <v>2373.5</v>
      </c>
      <c r="O145" s="101">
        <v>3070</v>
      </c>
      <c r="P145" s="101">
        <v>0</v>
      </c>
      <c r="Q145" s="101">
        <v>0</v>
      </c>
      <c r="R145" s="101">
        <v>2660</v>
      </c>
      <c r="S145" s="101">
        <v>0</v>
      </c>
      <c r="T145" s="101">
        <v>0</v>
      </c>
      <c r="U145" s="101">
        <v>0</v>
      </c>
      <c r="V145" s="101">
        <v>0</v>
      </c>
      <c r="W145" s="101">
        <v>0</v>
      </c>
      <c r="X145" s="101">
        <v>0</v>
      </c>
      <c r="Y145" s="101">
        <v>3639</v>
      </c>
      <c r="Z145" s="101">
        <v>3629</v>
      </c>
      <c r="AA145" s="101">
        <v>3720</v>
      </c>
      <c r="AB145" s="101">
        <v>3920</v>
      </c>
      <c r="AC145" s="101">
        <v>3642.5</v>
      </c>
      <c r="AD145" s="101">
        <v>0</v>
      </c>
      <c r="AE145" s="101">
        <v>0</v>
      </c>
      <c r="AF145" s="101">
        <v>3685.5</v>
      </c>
      <c r="AG145" s="101">
        <v>3708</v>
      </c>
      <c r="AH145" s="101">
        <v>0</v>
      </c>
      <c r="AI145" s="101">
        <v>2861.5</v>
      </c>
      <c r="AJ145" s="101">
        <v>2696</v>
      </c>
      <c r="AK145" s="101">
        <v>0</v>
      </c>
      <c r="AL145" s="101">
        <v>2731</v>
      </c>
      <c r="AM145" s="101">
        <v>0</v>
      </c>
      <c r="AN145" s="101">
        <v>0</v>
      </c>
      <c r="AO145" s="101">
        <v>2491</v>
      </c>
      <c r="AP145" s="101">
        <v>0</v>
      </c>
      <c r="AQ145" s="101">
        <v>0</v>
      </c>
      <c r="AR145" s="101">
        <v>0</v>
      </c>
      <c r="AS145" s="101"/>
      <c r="AT145" s="101"/>
      <c r="AU145" s="101"/>
      <c r="AV145" s="101"/>
      <c r="AW145" s="101"/>
      <c r="AX145" s="101"/>
      <c r="AY145" s="101"/>
      <c r="AZ145" s="101"/>
      <c r="BA145" s="101"/>
      <c r="BB145" s="101"/>
      <c r="BC145" s="101"/>
      <c r="BD145" s="101"/>
      <c r="BE145" s="101"/>
      <c r="BF145" s="101"/>
      <c r="BG145" s="101"/>
      <c r="BH145" s="101"/>
      <c r="BI145" s="101"/>
      <c r="BJ145" s="101"/>
      <c r="BK145" s="101"/>
      <c r="BL145" s="101"/>
      <c r="BM145" s="101"/>
      <c r="BN145" s="101"/>
      <c r="BO145" s="101"/>
      <c r="BP145" s="101"/>
      <c r="BQ145" s="101"/>
    </row>
    <row r="146" spans="1:69">
      <c r="A146" s="150" t="s">
        <v>660</v>
      </c>
      <c r="B146" s="99"/>
      <c r="C146" s="99" t="s">
        <v>72</v>
      </c>
      <c r="D146" s="290" t="s">
        <v>428</v>
      </c>
      <c r="E146" s="99" t="s">
        <v>389</v>
      </c>
      <c r="F146" s="99" t="s">
        <v>376</v>
      </c>
      <c r="G146" s="100" t="s">
        <v>419</v>
      </c>
      <c r="H146" s="99"/>
      <c r="I146" s="101">
        <v>0</v>
      </c>
      <c r="J146" s="101">
        <v>0</v>
      </c>
      <c r="K146" s="101">
        <v>0</v>
      </c>
      <c r="L146" s="101">
        <v>0</v>
      </c>
      <c r="M146" s="101">
        <v>1549.5</v>
      </c>
      <c r="N146" s="101">
        <v>0</v>
      </c>
      <c r="O146" s="101">
        <v>0</v>
      </c>
      <c r="P146" s="101">
        <v>0</v>
      </c>
      <c r="Q146" s="101">
        <v>2637.5</v>
      </c>
      <c r="R146" s="101">
        <v>0</v>
      </c>
      <c r="S146" s="101">
        <v>0</v>
      </c>
      <c r="T146" s="101">
        <v>2336</v>
      </c>
      <c r="U146" s="101">
        <v>0</v>
      </c>
      <c r="V146" s="101">
        <v>2862</v>
      </c>
      <c r="W146" s="101">
        <v>0</v>
      </c>
      <c r="X146" s="101">
        <v>3620</v>
      </c>
      <c r="Y146" s="101">
        <v>0</v>
      </c>
      <c r="Z146" s="101">
        <v>0</v>
      </c>
      <c r="AA146" s="101">
        <v>0</v>
      </c>
      <c r="AB146" s="101">
        <v>0</v>
      </c>
      <c r="AC146" s="101">
        <v>0</v>
      </c>
      <c r="AD146" s="101">
        <v>0</v>
      </c>
      <c r="AE146" s="101">
        <v>3074.5</v>
      </c>
      <c r="AF146" s="101">
        <v>0</v>
      </c>
      <c r="AG146" s="101">
        <v>0</v>
      </c>
      <c r="AH146" s="101">
        <v>4480</v>
      </c>
      <c r="AI146" s="101">
        <v>0</v>
      </c>
      <c r="AJ146" s="101">
        <v>0</v>
      </c>
      <c r="AK146" s="101">
        <v>0</v>
      </c>
      <c r="AL146" s="101">
        <v>0</v>
      </c>
      <c r="AM146" s="101">
        <v>0</v>
      </c>
      <c r="AN146" s="101">
        <v>2904</v>
      </c>
      <c r="AO146" s="101">
        <v>0</v>
      </c>
      <c r="AP146" s="101">
        <v>0</v>
      </c>
      <c r="AQ146" s="101">
        <v>0</v>
      </c>
      <c r="AR146" s="101">
        <v>0</v>
      </c>
      <c r="AS146" s="101"/>
      <c r="AT146" s="101"/>
      <c r="AU146" s="101"/>
      <c r="AV146" s="101"/>
      <c r="AW146" s="101"/>
      <c r="AX146" s="101"/>
      <c r="AY146" s="101"/>
      <c r="AZ146" s="101"/>
      <c r="BA146" s="101"/>
      <c r="BB146" s="101"/>
      <c r="BC146" s="101"/>
      <c r="BD146" s="101"/>
      <c r="BE146" s="101"/>
      <c r="BF146" s="101"/>
      <c r="BG146" s="101"/>
      <c r="BH146" s="101"/>
      <c r="BI146" s="101"/>
      <c r="BJ146" s="101"/>
      <c r="BK146" s="101"/>
      <c r="BL146" s="101"/>
      <c r="BM146" s="101"/>
      <c r="BN146" s="101"/>
      <c r="BO146" s="101"/>
      <c r="BP146" s="101"/>
      <c r="BQ146" s="101"/>
    </row>
    <row r="147" spans="1:69">
      <c r="A147" s="150" t="s">
        <v>659</v>
      </c>
      <c r="B147" s="99"/>
      <c r="C147" s="99" t="s">
        <v>72</v>
      </c>
      <c r="D147" s="290" t="s">
        <v>428</v>
      </c>
      <c r="E147" s="99" t="s">
        <v>389</v>
      </c>
      <c r="F147" s="99" t="s">
        <v>376</v>
      </c>
      <c r="G147" s="100" t="s">
        <v>419</v>
      </c>
      <c r="H147" s="99"/>
      <c r="I147" s="101">
        <v>0</v>
      </c>
      <c r="J147" s="101">
        <v>0</v>
      </c>
      <c r="K147" s="101">
        <v>0</v>
      </c>
      <c r="L147" s="101">
        <v>0</v>
      </c>
      <c r="M147" s="101">
        <v>0</v>
      </c>
      <c r="N147" s="101">
        <v>0</v>
      </c>
      <c r="O147" s="101">
        <v>0</v>
      </c>
      <c r="P147" s="101">
        <v>0</v>
      </c>
      <c r="Q147" s="101">
        <v>0</v>
      </c>
      <c r="R147" s="101">
        <v>0</v>
      </c>
      <c r="S147" s="101">
        <v>0</v>
      </c>
      <c r="T147" s="101">
        <v>0</v>
      </c>
      <c r="U147" s="101">
        <v>3847.9999999999764</v>
      </c>
      <c r="V147" s="101">
        <v>0</v>
      </c>
      <c r="W147" s="101">
        <v>0</v>
      </c>
      <c r="X147" s="101">
        <v>0</v>
      </c>
      <c r="Y147" s="101">
        <v>0</v>
      </c>
      <c r="Z147" s="101">
        <v>0</v>
      </c>
      <c r="AA147" s="101">
        <v>0</v>
      </c>
      <c r="AB147" s="101">
        <v>0</v>
      </c>
      <c r="AC147" s="101">
        <v>0</v>
      </c>
      <c r="AD147" s="101">
        <v>0</v>
      </c>
      <c r="AE147" s="101">
        <v>0</v>
      </c>
      <c r="AF147" s="101">
        <v>0</v>
      </c>
      <c r="AG147" s="101">
        <v>0</v>
      </c>
      <c r="AH147" s="101">
        <v>0</v>
      </c>
      <c r="AI147" s="101">
        <v>0</v>
      </c>
      <c r="AJ147" s="101">
        <v>0</v>
      </c>
      <c r="AK147" s="101">
        <v>0</v>
      </c>
      <c r="AL147" s="101">
        <v>0</v>
      </c>
      <c r="AM147" s="101">
        <v>0</v>
      </c>
      <c r="AN147" s="101">
        <v>0</v>
      </c>
      <c r="AO147" s="101">
        <v>0</v>
      </c>
      <c r="AP147" s="101">
        <v>2706.7999999999834</v>
      </c>
      <c r="AQ147" s="101">
        <v>0</v>
      </c>
      <c r="AR147" s="101">
        <v>0</v>
      </c>
      <c r="AS147" s="101"/>
      <c r="AT147" s="101"/>
      <c r="AU147" s="101"/>
      <c r="AV147" s="101"/>
      <c r="AW147" s="101"/>
      <c r="AX147" s="101"/>
      <c r="AY147" s="101"/>
      <c r="AZ147" s="101"/>
      <c r="BA147" s="101"/>
      <c r="BB147" s="101"/>
      <c r="BC147" s="101"/>
      <c r="BD147" s="101"/>
      <c r="BE147" s="101"/>
      <c r="BF147" s="101"/>
      <c r="BG147" s="101"/>
      <c r="BH147" s="101"/>
      <c r="BI147" s="101"/>
      <c r="BJ147" s="101"/>
      <c r="BK147" s="101"/>
      <c r="BL147" s="101"/>
      <c r="BM147" s="101"/>
      <c r="BN147" s="101"/>
      <c r="BO147" s="101"/>
      <c r="BP147" s="101"/>
      <c r="BQ147" s="101"/>
    </row>
    <row r="148" spans="1:69">
      <c r="A148" s="150" t="s">
        <v>658</v>
      </c>
      <c r="B148" s="99"/>
      <c r="C148" s="99" t="s">
        <v>72</v>
      </c>
      <c r="D148" s="290" t="s">
        <v>428</v>
      </c>
      <c r="E148" s="99" t="s">
        <v>389</v>
      </c>
      <c r="F148" s="99" t="s">
        <v>376</v>
      </c>
      <c r="G148" s="100" t="s">
        <v>419</v>
      </c>
      <c r="H148" s="99"/>
      <c r="I148" s="101">
        <v>0</v>
      </c>
      <c r="J148" s="101">
        <v>0</v>
      </c>
      <c r="K148" s="101">
        <v>2266.3999999999842</v>
      </c>
      <c r="L148" s="101">
        <v>0</v>
      </c>
      <c r="M148" s="101">
        <v>987.19999999999322</v>
      </c>
      <c r="N148" s="101">
        <v>0</v>
      </c>
      <c r="O148" s="101">
        <v>0</v>
      </c>
      <c r="P148" s="101">
        <v>0</v>
      </c>
      <c r="Q148" s="101">
        <v>0</v>
      </c>
      <c r="R148" s="101">
        <v>0</v>
      </c>
      <c r="S148" s="101">
        <v>0</v>
      </c>
      <c r="T148" s="101">
        <v>0</v>
      </c>
      <c r="U148" s="101">
        <v>0</v>
      </c>
      <c r="V148" s="101">
        <v>0</v>
      </c>
      <c r="W148" s="101">
        <v>0</v>
      </c>
      <c r="X148" s="101">
        <v>0</v>
      </c>
      <c r="Y148" s="101">
        <v>0</v>
      </c>
      <c r="Z148" s="101">
        <v>0</v>
      </c>
      <c r="AA148" s="101">
        <v>0</v>
      </c>
      <c r="AB148" s="101">
        <v>0</v>
      </c>
      <c r="AC148" s="101">
        <v>0</v>
      </c>
      <c r="AD148" s="101">
        <v>0</v>
      </c>
      <c r="AE148" s="101">
        <v>0</v>
      </c>
      <c r="AF148" s="101">
        <v>0</v>
      </c>
      <c r="AG148" s="101">
        <v>0</v>
      </c>
      <c r="AH148" s="101">
        <v>0</v>
      </c>
      <c r="AI148" s="101">
        <v>0</v>
      </c>
      <c r="AJ148" s="101">
        <v>0</v>
      </c>
      <c r="AK148" s="101">
        <v>0</v>
      </c>
      <c r="AL148" s="101">
        <v>0</v>
      </c>
      <c r="AM148" s="101">
        <v>2725.9999999999814</v>
      </c>
      <c r="AN148" s="101">
        <v>0</v>
      </c>
      <c r="AO148" s="101">
        <v>0</v>
      </c>
      <c r="AP148" s="101">
        <v>0</v>
      </c>
      <c r="AQ148" s="101">
        <v>0</v>
      </c>
      <c r="AR148" s="101">
        <v>0</v>
      </c>
      <c r="AS148" s="101"/>
      <c r="AT148" s="101"/>
      <c r="AU148" s="101"/>
      <c r="AV148" s="101"/>
      <c r="AW148" s="101"/>
      <c r="AX148" s="101"/>
      <c r="AY148" s="101"/>
      <c r="AZ148" s="101"/>
      <c r="BA148" s="101"/>
      <c r="BB148" s="101"/>
      <c r="BC148" s="101"/>
      <c r="BD148" s="101"/>
      <c r="BE148" s="101"/>
      <c r="BF148" s="101"/>
      <c r="BG148" s="101"/>
      <c r="BH148" s="101"/>
      <c r="BI148" s="101"/>
      <c r="BJ148" s="101"/>
      <c r="BK148" s="101"/>
      <c r="BL148" s="101"/>
      <c r="BM148" s="101"/>
      <c r="BN148" s="101"/>
      <c r="BO148" s="101"/>
      <c r="BP148" s="101"/>
      <c r="BQ148" s="101"/>
    </row>
    <row r="149" spans="1:69">
      <c r="A149" s="150" t="s">
        <v>661</v>
      </c>
      <c r="B149" s="99"/>
      <c r="C149" s="99" t="s">
        <v>72</v>
      </c>
      <c r="D149" s="290" t="s">
        <v>428</v>
      </c>
      <c r="E149" s="99" t="s">
        <v>389</v>
      </c>
      <c r="F149" s="99" t="s">
        <v>376</v>
      </c>
      <c r="G149" s="100" t="s">
        <v>419</v>
      </c>
      <c r="H149" s="99"/>
      <c r="I149" s="101"/>
      <c r="J149" s="101"/>
      <c r="K149" s="101"/>
      <c r="L149" s="101"/>
      <c r="M149" s="101"/>
      <c r="N149" s="101"/>
      <c r="O149" s="101"/>
      <c r="P149" s="101"/>
      <c r="Q149" s="101"/>
      <c r="R149" s="101"/>
      <c r="S149" s="101"/>
      <c r="T149" s="101"/>
      <c r="U149" s="101"/>
      <c r="V149" s="101"/>
      <c r="W149" s="101"/>
      <c r="X149" s="101"/>
      <c r="Y149" s="101"/>
      <c r="Z149" s="101">
        <v>0</v>
      </c>
      <c r="AA149" s="101">
        <v>0</v>
      </c>
      <c r="AB149" s="101">
        <v>0</v>
      </c>
      <c r="AC149" s="101">
        <v>0</v>
      </c>
      <c r="AD149" s="101">
        <v>0</v>
      </c>
      <c r="AE149" s="101">
        <v>0</v>
      </c>
      <c r="AF149" s="101">
        <v>0</v>
      </c>
      <c r="AG149" s="101">
        <v>0</v>
      </c>
      <c r="AH149" s="101">
        <v>0</v>
      </c>
      <c r="AI149" s="101">
        <v>0</v>
      </c>
      <c r="AJ149" s="101">
        <v>0</v>
      </c>
      <c r="AK149" s="101">
        <v>0</v>
      </c>
      <c r="AL149" s="101">
        <v>0</v>
      </c>
      <c r="AM149" s="101">
        <v>0</v>
      </c>
      <c r="AN149" s="101">
        <v>0</v>
      </c>
      <c r="AO149" s="101">
        <v>0</v>
      </c>
      <c r="AP149" s="101">
        <v>0</v>
      </c>
      <c r="AQ149" s="101">
        <v>0</v>
      </c>
      <c r="AR149" s="101">
        <v>0</v>
      </c>
      <c r="AS149" s="101"/>
      <c r="AT149" s="101"/>
      <c r="AU149" s="101"/>
      <c r="AV149" s="101"/>
      <c r="AW149" s="101"/>
      <c r="AX149" s="101"/>
      <c r="AY149" s="101"/>
      <c r="AZ149" s="101"/>
      <c r="BA149" s="101"/>
      <c r="BB149" s="101"/>
      <c r="BC149" s="101"/>
      <c r="BD149" s="101"/>
      <c r="BE149" s="101"/>
      <c r="BF149" s="101"/>
      <c r="BG149" s="101"/>
      <c r="BH149" s="101"/>
      <c r="BI149" s="101"/>
      <c r="BJ149" s="101"/>
      <c r="BK149" s="101"/>
      <c r="BL149" s="101"/>
      <c r="BM149" s="101"/>
      <c r="BN149" s="101"/>
      <c r="BO149" s="101"/>
      <c r="BP149" s="101"/>
      <c r="BQ149" s="101"/>
    </row>
    <row r="150" spans="1:69">
      <c r="A150" s="150" t="s">
        <v>663</v>
      </c>
      <c r="B150" s="99"/>
      <c r="C150" s="99" t="s">
        <v>72</v>
      </c>
      <c r="D150" s="290" t="s">
        <v>428</v>
      </c>
      <c r="E150" s="99" t="s">
        <v>389</v>
      </c>
      <c r="F150" s="99" t="s">
        <v>376</v>
      </c>
      <c r="G150" s="100" t="s">
        <v>419</v>
      </c>
      <c r="H150" s="99"/>
      <c r="I150" s="101"/>
      <c r="J150" s="101"/>
      <c r="K150" s="101"/>
      <c r="L150" s="101"/>
      <c r="M150" s="101"/>
      <c r="N150" s="101"/>
      <c r="O150" s="101"/>
      <c r="P150" s="101"/>
      <c r="Q150" s="101"/>
      <c r="R150" s="101"/>
      <c r="S150" s="101"/>
      <c r="T150" s="101"/>
      <c r="U150" s="101"/>
      <c r="V150" s="101"/>
      <c r="W150" s="101"/>
      <c r="X150" s="101"/>
      <c r="Y150" s="101"/>
      <c r="Z150" s="101">
        <v>0</v>
      </c>
      <c r="AA150" s="101">
        <v>0</v>
      </c>
      <c r="AB150" s="101">
        <v>0</v>
      </c>
      <c r="AC150" s="101">
        <v>0</v>
      </c>
      <c r="AD150" s="101">
        <v>0</v>
      </c>
      <c r="AE150" s="101">
        <v>0</v>
      </c>
      <c r="AF150" s="101">
        <v>0</v>
      </c>
      <c r="AG150" s="101">
        <v>0</v>
      </c>
      <c r="AH150" s="101">
        <v>0</v>
      </c>
      <c r="AI150" s="101">
        <v>0</v>
      </c>
      <c r="AJ150" s="101">
        <v>0</v>
      </c>
      <c r="AK150" s="101">
        <v>0</v>
      </c>
      <c r="AL150" s="101">
        <v>0</v>
      </c>
      <c r="AM150" s="101">
        <v>0</v>
      </c>
      <c r="AN150" s="101">
        <v>0</v>
      </c>
      <c r="AO150" s="101">
        <v>0</v>
      </c>
      <c r="AP150" s="101">
        <v>0</v>
      </c>
      <c r="AQ150" s="101">
        <v>0</v>
      </c>
      <c r="AR150" s="101">
        <v>0</v>
      </c>
      <c r="AS150" s="101"/>
      <c r="AT150" s="101"/>
      <c r="AU150" s="101"/>
      <c r="AV150" s="101"/>
      <c r="AW150" s="101"/>
      <c r="AX150" s="101"/>
      <c r="AY150" s="101"/>
      <c r="AZ150" s="101"/>
      <c r="BA150" s="101"/>
      <c r="BB150" s="101"/>
      <c r="BC150" s="101"/>
      <c r="BD150" s="101"/>
      <c r="BE150" s="101"/>
      <c r="BF150" s="101"/>
      <c r="BG150" s="101"/>
      <c r="BH150" s="101"/>
      <c r="BI150" s="101"/>
      <c r="BJ150" s="101"/>
      <c r="BK150" s="101"/>
      <c r="BL150" s="101"/>
      <c r="BM150" s="101"/>
      <c r="BN150" s="101"/>
      <c r="BO150" s="101"/>
      <c r="BP150" s="101"/>
      <c r="BQ150" s="101"/>
    </row>
    <row r="151" spans="1:69">
      <c r="A151" s="150" t="s">
        <v>680</v>
      </c>
      <c r="B151" s="99"/>
      <c r="C151" s="99" t="s">
        <v>72</v>
      </c>
      <c r="D151" s="290" t="s">
        <v>428</v>
      </c>
      <c r="E151" s="99" t="s">
        <v>389</v>
      </c>
      <c r="F151" s="99" t="s">
        <v>376</v>
      </c>
      <c r="G151" s="100" t="s">
        <v>419</v>
      </c>
      <c r="H151" s="99"/>
      <c r="I151" s="101">
        <v>0</v>
      </c>
      <c r="J151" s="101">
        <v>0</v>
      </c>
      <c r="K151" s="101">
        <v>0</v>
      </c>
      <c r="L151" s="101">
        <v>0</v>
      </c>
      <c r="M151" s="101">
        <v>0</v>
      </c>
      <c r="N151" s="101">
        <v>0</v>
      </c>
      <c r="O151" s="101">
        <v>0</v>
      </c>
      <c r="P151" s="101">
        <v>0</v>
      </c>
      <c r="Q151" s="101">
        <v>0</v>
      </c>
      <c r="R151" s="101">
        <v>0</v>
      </c>
      <c r="S151" s="101">
        <v>2548.44</v>
      </c>
      <c r="T151" s="101">
        <v>1230.1199999999999</v>
      </c>
      <c r="U151" s="101">
        <v>0</v>
      </c>
      <c r="V151" s="101">
        <v>0</v>
      </c>
      <c r="W151" s="101">
        <v>0</v>
      </c>
      <c r="X151" s="101">
        <v>0</v>
      </c>
      <c r="Y151" s="101">
        <v>0</v>
      </c>
      <c r="Z151" s="101">
        <v>0</v>
      </c>
      <c r="AA151" s="101">
        <v>0</v>
      </c>
      <c r="AB151" s="101">
        <v>0</v>
      </c>
      <c r="AC151" s="101">
        <v>0</v>
      </c>
      <c r="AD151" s="101">
        <v>0</v>
      </c>
      <c r="AE151" s="101">
        <v>0</v>
      </c>
      <c r="AF151" s="101">
        <v>0</v>
      </c>
      <c r="AG151" s="101">
        <v>0</v>
      </c>
      <c r="AH151" s="101">
        <v>0</v>
      </c>
      <c r="AI151" s="101">
        <v>0</v>
      </c>
      <c r="AJ151" s="101">
        <v>0</v>
      </c>
      <c r="AK151" s="101">
        <v>0</v>
      </c>
      <c r="AL151" s="101">
        <v>0</v>
      </c>
      <c r="AM151" s="101">
        <v>0</v>
      </c>
      <c r="AN151" s="101">
        <v>0</v>
      </c>
      <c r="AO151" s="101">
        <v>0</v>
      </c>
      <c r="AP151" s="101">
        <v>0</v>
      </c>
      <c r="AQ151" s="101">
        <v>0</v>
      </c>
      <c r="AR151" s="101">
        <v>0</v>
      </c>
      <c r="AS151" s="101"/>
      <c r="AT151" s="101"/>
      <c r="AU151" s="101"/>
      <c r="AV151" s="101"/>
      <c r="AW151" s="101"/>
      <c r="AX151" s="101"/>
      <c r="AY151" s="101"/>
      <c r="AZ151" s="101"/>
      <c r="BA151" s="101"/>
      <c r="BB151" s="101"/>
      <c r="BC151" s="101"/>
      <c r="BD151" s="101"/>
      <c r="BE151" s="101"/>
      <c r="BF151" s="101"/>
      <c r="BG151" s="101"/>
      <c r="BH151" s="101"/>
      <c r="BI151" s="101"/>
      <c r="BJ151" s="101"/>
      <c r="BK151" s="101"/>
      <c r="BL151" s="101"/>
      <c r="BM151" s="101"/>
      <c r="BN151" s="101"/>
      <c r="BO151" s="101"/>
      <c r="BP151" s="101"/>
      <c r="BQ151" s="101"/>
    </row>
    <row r="152" spans="1:69">
      <c r="A152" s="150" t="s">
        <v>538</v>
      </c>
      <c r="B152" s="99"/>
      <c r="C152" s="99" t="s">
        <v>72</v>
      </c>
      <c r="D152" s="290" t="s">
        <v>428</v>
      </c>
      <c r="E152" s="99" t="s">
        <v>389</v>
      </c>
      <c r="F152" s="99" t="s">
        <v>376</v>
      </c>
      <c r="G152" s="100" t="s">
        <v>419</v>
      </c>
      <c r="H152" s="99"/>
      <c r="I152" s="101">
        <v>0</v>
      </c>
      <c r="J152" s="101">
        <v>0</v>
      </c>
      <c r="K152" s="101">
        <v>0</v>
      </c>
      <c r="L152" s="101">
        <v>0</v>
      </c>
      <c r="M152" s="101">
        <v>0</v>
      </c>
      <c r="N152" s="101">
        <v>0</v>
      </c>
      <c r="O152" s="101">
        <v>0</v>
      </c>
      <c r="P152" s="101">
        <v>0</v>
      </c>
      <c r="Q152" s="101">
        <v>0</v>
      </c>
      <c r="R152" s="101">
        <v>0</v>
      </c>
      <c r="S152" s="101">
        <v>0</v>
      </c>
      <c r="T152" s="101">
        <v>0</v>
      </c>
      <c r="U152" s="101">
        <v>0</v>
      </c>
      <c r="V152" s="101">
        <v>0</v>
      </c>
      <c r="W152" s="101">
        <v>0</v>
      </c>
      <c r="X152" s="101">
        <v>0</v>
      </c>
      <c r="Y152" s="101">
        <v>0</v>
      </c>
      <c r="Z152" s="101">
        <v>0</v>
      </c>
      <c r="AA152" s="101">
        <v>0</v>
      </c>
      <c r="AB152" s="101">
        <v>0</v>
      </c>
      <c r="AC152" s="101">
        <v>0</v>
      </c>
      <c r="AD152" s="101">
        <v>0</v>
      </c>
      <c r="AE152" s="101">
        <v>0</v>
      </c>
      <c r="AF152" s="101">
        <v>0</v>
      </c>
      <c r="AG152" s="101">
        <v>0</v>
      </c>
      <c r="AH152" s="101">
        <v>0</v>
      </c>
      <c r="AI152" s="101">
        <v>1251.25</v>
      </c>
      <c r="AJ152" s="101">
        <v>0</v>
      </c>
      <c r="AK152" s="101">
        <v>0</v>
      </c>
      <c r="AL152" s="101">
        <v>0</v>
      </c>
      <c r="AM152" s="101">
        <v>0</v>
      </c>
      <c r="AN152" s="101">
        <v>0</v>
      </c>
      <c r="AO152" s="101">
        <v>0</v>
      </c>
      <c r="AP152" s="101">
        <v>0</v>
      </c>
      <c r="AQ152" s="101">
        <v>0</v>
      </c>
      <c r="AR152" s="101">
        <v>0</v>
      </c>
      <c r="AS152" s="101"/>
      <c r="AT152" s="101"/>
      <c r="AU152" s="101"/>
      <c r="AV152" s="101"/>
      <c r="AW152" s="101"/>
      <c r="AX152" s="101"/>
      <c r="AY152" s="101"/>
      <c r="AZ152" s="101"/>
      <c r="BA152" s="101"/>
      <c r="BB152" s="101"/>
      <c r="BC152" s="101"/>
      <c r="BD152" s="101"/>
      <c r="BE152" s="101"/>
      <c r="BF152" s="101"/>
      <c r="BG152" s="101"/>
      <c r="BH152" s="101"/>
      <c r="BI152" s="101"/>
      <c r="BJ152" s="101"/>
      <c r="BK152" s="101"/>
      <c r="BL152" s="101"/>
      <c r="BM152" s="101"/>
      <c r="BN152" s="101"/>
      <c r="BO152" s="101"/>
      <c r="BP152" s="101"/>
      <c r="BQ152" s="101"/>
    </row>
    <row r="153" spans="1:69">
      <c r="A153" s="150" t="s">
        <v>663</v>
      </c>
      <c r="B153" s="99"/>
      <c r="C153" s="99" t="s">
        <v>72</v>
      </c>
      <c r="D153" s="290" t="s">
        <v>428</v>
      </c>
      <c r="E153" s="99" t="s">
        <v>389</v>
      </c>
      <c r="F153" s="99" t="s">
        <v>376</v>
      </c>
      <c r="G153" s="100" t="s">
        <v>421</v>
      </c>
      <c r="H153" s="99"/>
      <c r="I153" s="101">
        <v>0</v>
      </c>
      <c r="J153" s="101">
        <v>0</v>
      </c>
      <c r="K153" s="101">
        <v>3022.5</v>
      </c>
      <c r="L153" s="101">
        <v>3015</v>
      </c>
      <c r="M153" s="101">
        <v>0</v>
      </c>
      <c r="N153" s="101">
        <v>2901</v>
      </c>
      <c r="O153" s="101">
        <v>0</v>
      </c>
      <c r="P153" s="101">
        <v>0</v>
      </c>
      <c r="Q153" s="101">
        <v>0</v>
      </c>
      <c r="R153" s="101">
        <v>0</v>
      </c>
      <c r="S153" s="101">
        <v>0</v>
      </c>
      <c r="T153" s="101">
        <v>2785</v>
      </c>
      <c r="U153" s="101">
        <v>0</v>
      </c>
      <c r="V153" s="101">
        <v>0</v>
      </c>
      <c r="W153" s="101">
        <v>0</v>
      </c>
      <c r="X153" s="101">
        <v>0</v>
      </c>
      <c r="Y153" s="101">
        <v>0</v>
      </c>
      <c r="Z153" s="101">
        <v>0</v>
      </c>
      <c r="AA153" s="101">
        <v>0</v>
      </c>
      <c r="AB153" s="101">
        <v>0</v>
      </c>
      <c r="AC153" s="101">
        <v>0</v>
      </c>
      <c r="AD153" s="101">
        <v>0</v>
      </c>
      <c r="AE153" s="101">
        <v>0</v>
      </c>
      <c r="AF153" s="101">
        <v>0</v>
      </c>
      <c r="AG153" s="101">
        <v>0</v>
      </c>
      <c r="AH153" s="101">
        <v>0</v>
      </c>
      <c r="AI153" s="101">
        <v>0</v>
      </c>
      <c r="AJ153" s="101">
        <v>0</v>
      </c>
      <c r="AK153" s="101">
        <v>0</v>
      </c>
      <c r="AL153" s="101">
        <v>0</v>
      </c>
      <c r="AM153" s="101">
        <v>0</v>
      </c>
      <c r="AN153" s="101">
        <v>0</v>
      </c>
      <c r="AO153" s="101">
        <v>0</v>
      </c>
      <c r="AP153" s="101">
        <v>0</v>
      </c>
      <c r="AQ153" s="101">
        <v>0</v>
      </c>
      <c r="AR153" s="101">
        <v>0</v>
      </c>
      <c r="AS153" s="101"/>
      <c r="AT153" s="101"/>
      <c r="AU153" s="101"/>
      <c r="AV153" s="101"/>
      <c r="AW153" s="101"/>
      <c r="AX153" s="101"/>
      <c r="AY153" s="101"/>
      <c r="AZ153" s="101"/>
      <c r="BA153" s="101"/>
      <c r="BB153" s="101"/>
      <c r="BC153" s="101"/>
      <c r="BD153" s="101"/>
      <c r="BE153" s="101"/>
      <c r="BF153" s="101"/>
      <c r="BG153" s="101"/>
      <c r="BH153" s="101"/>
      <c r="BI153" s="101"/>
      <c r="BJ153" s="101"/>
      <c r="BK153" s="101"/>
      <c r="BL153" s="101"/>
      <c r="BM153" s="101"/>
      <c r="BN153" s="101"/>
      <c r="BO153" s="101"/>
      <c r="BP153" s="101"/>
      <c r="BQ153" s="101"/>
    </row>
    <row r="154" spans="1:69">
      <c r="A154" s="150" t="s">
        <v>661</v>
      </c>
      <c r="B154" s="99"/>
      <c r="C154" s="99" t="s">
        <v>72</v>
      </c>
      <c r="D154" s="290" t="s">
        <v>428</v>
      </c>
      <c r="E154" s="99" t="s">
        <v>389</v>
      </c>
      <c r="F154" s="99" t="s">
        <v>376</v>
      </c>
      <c r="G154" s="100" t="s">
        <v>421</v>
      </c>
      <c r="H154" s="99"/>
      <c r="I154" s="101">
        <v>0</v>
      </c>
      <c r="J154" s="101">
        <v>0</v>
      </c>
      <c r="K154" s="101">
        <v>0</v>
      </c>
      <c r="L154" s="101">
        <v>0</v>
      </c>
      <c r="M154" s="101">
        <v>0</v>
      </c>
      <c r="N154" s="101">
        <v>0</v>
      </c>
      <c r="O154" s="101">
        <v>2814</v>
      </c>
      <c r="P154" s="101">
        <v>0</v>
      </c>
      <c r="Q154" s="101">
        <v>2807</v>
      </c>
      <c r="R154" s="101">
        <v>0</v>
      </c>
      <c r="S154" s="101">
        <v>0</v>
      </c>
      <c r="T154" s="101">
        <v>0</v>
      </c>
      <c r="U154" s="101">
        <v>0</v>
      </c>
      <c r="V154" s="101">
        <v>0</v>
      </c>
      <c r="W154" s="101">
        <v>0</v>
      </c>
      <c r="X154" s="101">
        <v>0</v>
      </c>
      <c r="Y154" s="101">
        <v>0</v>
      </c>
      <c r="Z154" s="101">
        <v>0</v>
      </c>
      <c r="AA154" s="101">
        <v>0</v>
      </c>
      <c r="AB154" s="101">
        <v>0</v>
      </c>
      <c r="AC154" s="101">
        <v>0</v>
      </c>
      <c r="AD154" s="101">
        <v>0</v>
      </c>
      <c r="AE154" s="101">
        <v>0</v>
      </c>
      <c r="AF154" s="101">
        <v>0</v>
      </c>
      <c r="AG154" s="101">
        <v>0</v>
      </c>
      <c r="AH154" s="101">
        <v>0</v>
      </c>
      <c r="AI154" s="101">
        <v>0</v>
      </c>
      <c r="AJ154" s="101">
        <v>0</v>
      </c>
      <c r="AK154" s="101">
        <v>0</v>
      </c>
      <c r="AL154" s="101">
        <v>0</v>
      </c>
      <c r="AM154" s="101">
        <v>0</v>
      </c>
      <c r="AN154" s="101">
        <v>0</v>
      </c>
      <c r="AO154" s="101">
        <v>0</v>
      </c>
      <c r="AP154" s="101">
        <v>0</v>
      </c>
      <c r="AQ154" s="101">
        <v>0</v>
      </c>
      <c r="AR154" s="101">
        <v>0</v>
      </c>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row>
    <row r="155" spans="1:69">
      <c r="A155" s="150" t="s">
        <v>666</v>
      </c>
      <c r="B155" s="99"/>
      <c r="C155" s="99" t="s">
        <v>72</v>
      </c>
      <c r="D155" s="290" t="s">
        <v>428</v>
      </c>
      <c r="E155" s="99" t="s">
        <v>389</v>
      </c>
      <c r="F155" s="99" t="s">
        <v>379</v>
      </c>
      <c r="G155" s="100" t="s">
        <v>421</v>
      </c>
      <c r="H155" s="99"/>
      <c r="I155" s="101">
        <v>0</v>
      </c>
      <c r="J155" s="101">
        <v>0</v>
      </c>
      <c r="K155" s="101">
        <v>0</v>
      </c>
      <c r="L155" s="101">
        <v>0</v>
      </c>
      <c r="M155" s="101">
        <v>0</v>
      </c>
      <c r="N155" s="101">
        <v>0</v>
      </c>
      <c r="O155" s="101">
        <v>0</v>
      </c>
      <c r="P155" s="101">
        <v>0</v>
      </c>
      <c r="Q155" s="101">
        <v>0</v>
      </c>
      <c r="R155" s="101">
        <v>2492.5</v>
      </c>
      <c r="S155" s="101">
        <v>2552.5</v>
      </c>
      <c r="T155" s="101">
        <v>0</v>
      </c>
      <c r="U155" s="101">
        <v>0</v>
      </c>
      <c r="V155" s="101">
        <v>0</v>
      </c>
      <c r="W155" s="101">
        <v>0</v>
      </c>
      <c r="X155" s="101">
        <v>0</v>
      </c>
      <c r="Y155" s="101">
        <v>3199</v>
      </c>
      <c r="Z155" s="101">
        <v>3192.5</v>
      </c>
      <c r="AA155" s="101">
        <v>3217</v>
      </c>
      <c r="AB155" s="101">
        <v>3135.5</v>
      </c>
      <c r="AC155" s="101">
        <v>3046.5</v>
      </c>
      <c r="AD155" s="101">
        <v>0</v>
      </c>
      <c r="AE155" s="101">
        <v>2800</v>
      </c>
      <c r="AF155" s="101">
        <v>2827.5</v>
      </c>
      <c r="AG155" s="101">
        <v>0</v>
      </c>
      <c r="AH155" s="101">
        <v>2793.5</v>
      </c>
      <c r="AI155" s="101">
        <v>2772</v>
      </c>
      <c r="AJ155" s="101">
        <v>0</v>
      </c>
      <c r="AK155" s="101">
        <v>0</v>
      </c>
      <c r="AL155" s="101">
        <v>0</v>
      </c>
      <c r="AM155" s="101">
        <v>2832.5</v>
      </c>
      <c r="AN155" s="101">
        <v>2853.5</v>
      </c>
      <c r="AO155" s="101">
        <v>0</v>
      </c>
      <c r="AP155" s="101">
        <v>0</v>
      </c>
      <c r="AQ155" s="101">
        <v>0</v>
      </c>
      <c r="AR155" s="101">
        <v>0</v>
      </c>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row>
    <row r="156" spans="1:69">
      <c r="A156" s="150" t="s">
        <v>665</v>
      </c>
      <c r="B156" s="99"/>
      <c r="C156" s="99" t="s">
        <v>72</v>
      </c>
      <c r="D156" s="290" t="s">
        <v>428</v>
      </c>
      <c r="E156" s="99" t="s">
        <v>389</v>
      </c>
      <c r="F156" s="99" t="s">
        <v>379</v>
      </c>
      <c r="G156" s="100" t="s">
        <v>421</v>
      </c>
      <c r="H156" s="99"/>
      <c r="I156" s="101">
        <v>0</v>
      </c>
      <c r="J156" s="101">
        <v>0</v>
      </c>
      <c r="K156" s="101">
        <v>0</v>
      </c>
      <c r="L156" s="101">
        <v>0</v>
      </c>
      <c r="M156" s="101">
        <v>0</v>
      </c>
      <c r="N156" s="101">
        <v>0</v>
      </c>
      <c r="O156" s="101">
        <v>0</v>
      </c>
      <c r="P156" s="101">
        <v>0</v>
      </c>
      <c r="Q156" s="101">
        <v>0</v>
      </c>
      <c r="R156" s="101">
        <v>0</v>
      </c>
      <c r="S156" s="101">
        <v>0</v>
      </c>
      <c r="T156" s="101">
        <v>0</v>
      </c>
      <c r="U156" s="101">
        <v>2738.5</v>
      </c>
      <c r="V156" s="101">
        <v>0</v>
      </c>
      <c r="W156" s="101">
        <v>0</v>
      </c>
      <c r="X156" s="101">
        <v>3211</v>
      </c>
      <c r="Y156" s="101">
        <v>0</v>
      </c>
      <c r="Z156" s="101">
        <v>0</v>
      </c>
      <c r="AA156" s="101">
        <v>0</v>
      </c>
      <c r="AB156" s="101">
        <v>0</v>
      </c>
      <c r="AC156" s="101">
        <v>0</v>
      </c>
      <c r="AD156" s="101">
        <v>0</v>
      </c>
      <c r="AE156" s="101">
        <v>0</v>
      </c>
      <c r="AF156" s="101">
        <v>0</v>
      </c>
      <c r="AG156" s="101">
        <v>2806</v>
      </c>
      <c r="AH156" s="101">
        <v>0</v>
      </c>
      <c r="AI156" s="101">
        <v>0</v>
      </c>
      <c r="AJ156" s="101">
        <v>3021</v>
      </c>
      <c r="AK156" s="101">
        <v>0</v>
      </c>
      <c r="AL156" s="101">
        <v>3055</v>
      </c>
      <c r="AM156" s="101">
        <v>0</v>
      </c>
      <c r="AN156" s="101">
        <v>0</v>
      </c>
      <c r="AO156" s="101">
        <v>0</v>
      </c>
      <c r="AP156" s="101">
        <v>0</v>
      </c>
      <c r="AQ156" s="101">
        <v>0</v>
      </c>
      <c r="AR156" s="101">
        <v>0</v>
      </c>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row>
    <row r="157" spans="1:69">
      <c r="A157" s="150" t="s">
        <v>664</v>
      </c>
      <c r="B157" s="99"/>
      <c r="C157" s="99" t="s">
        <v>72</v>
      </c>
      <c r="D157" s="290" t="s">
        <v>428</v>
      </c>
      <c r="E157" s="99" t="s">
        <v>389</v>
      </c>
      <c r="F157" s="99" t="s">
        <v>379</v>
      </c>
      <c r="G157" s="100" t="s">
        <v>421</v>
      </c>
      <c r="H157" s="99"/>
      <c r="I157" s="101">
        <v>0</v>
      </c>
      <c r="J157" s="101">
        <v>0</v>
      </c>
      <c r="K157" s="101">
        <v>0</v>
      </c>
      <c r="L157" s="101">
        <v>0</v>
      </c>
      <c r="M157" s="101">
        <v>0</v>
      </c>
      <c r="N157" s="101">
        <v>0</v>
      </c>
      <c r="O157" s="101">
        <v>0</v>
      </c>
      <c r="P157" s="101">
        <v>0</v>
      </c>
      <c r="Q157" s="101">
        <v>0</v>
      </c>
      <c r="R157" s="101">
        <v>0</v>
      </c>
      <c r="S157" s="101">
        <v>0</v>
      </c>
      <c r="T157" s="101">
        <v>0</v>
      </c>
      <c r="U157" s="101">
        <v>0</v>
      </c>
      <c r="V157" s="101">
        <v>2689.2000000000262</v>
      </c>
      <c r="W157" s="101">
        <v>0</v>
      </c>
      <c r="X157" s="101">
        <v>0</v>
      </c>
      <c r="Y157" s="101">
        <v>0</v>
      </c>
      <c r="Z157" s="101">
        <v>0</v>
      </c>
      <c r="AA157" s="101">
        <v>0</v>
      </c>
      <c r="AB157" s="101">
        <v>0</v>
      </c>
      <c r="AC157" s="101">
        <v>0</v>
      </c>
      <c r="AD157" s="101">
        <v>0</v>
      </c>
      <c r="AE157" s="101">
        <v>0</v>
      </c>
      <c r="AF157" s="101">
        <v>0</v>
      </c>
      <c r="AG157" s="101">
        <v>0</v>
      </c>
      <c r="AH157" s="101">
        <v>0</v>
      </c>
      <c r="AI157" s="101">
        <v>0</v>
      </c>
      <c r="AJ157" s="101">
        <v>0</v>
      </c>
      <c r="AK157" s="101">
        <v>0</v>
      </c>
      <c r="AL157" s="101">
        <v>0</v>
      </c>
      <c r="AM157" s="101">
        <v>0</v>
      </c>
      <c r="AN157" s="101">
        <v>0</v>
      </c>
      <c r="AO157" s="101">
        <v>0</v>
      </c>
      <c r="AP157" s="101">
        <v>0</v>
      </c>
      <c r="AQ157" s="101">
        <v>0</v>
      </c>
      <c r="AR157" s="101">
        <v>0</v>
      </c>
      <c r="AS157" s="101"/>
      <c r="AT157" s="101"/>
      <c r="AU157" s="101"/>
      <c r="AV157" s="101"/>
      <c r="AW157" s="101"/>
      <c r="AX157" s="101"/>
      <c r="AY157" s="101"/>
      <c r="AZ157" s="101"/>
      <c r="BA157" s="101"/>
      <c r="BB157" s="101"/>
      <c r="BC157" s="101"/>
      <c r="BD157" s="101"/>
      <c r="BE157" s="101"/>
      <c r="BF157" s="101"/>
      <c r="BG157" s="101"/>
      <c r="BH157" s="101"/>
      <c r="BI157" s="101"/>
      <c r="BJ157" s="101"/>
      <c r="BK157" s="101"/>
      <c r="BL157" s="101"/>
      <c r="BM157" s="101"/>
      <c r="BN157" s="101"/>
      <c r="BO157" s="101"/>
      <c r="BP157" s="101"/>
      <c r="BQ157" s="101"/>
    </row>
    <row r="158" spans="1:69">
      <c r="A158" s="150" t="s">
        <v>667</v>
      </c>
      <c r="B158" s="99"/>
      <c r="C158" s="99" t="s">
        <v>72</v>
      </c>
      <c r="D158" s="290" t="s">
        <v>428</v>
      </c>
      <c r="E158" s="99" t="s">
        <v>389</v>
      </c>
      <c r="F158" s="99" t="s">
        <v>375</v>
      </c>
      <c r="G158" s="100" t="s">
        <v>421</v>
      </c>
      <c r="H158" s="99"/>
      <c r="I158" s="101">
        <v>0</v>
      </c>
      <c r="J158" s="101">
        <v>0</v>
      </c>
      <c r="K158" s="101">
        <v>1865</v>
      </c>
      <c r="L158" s="101">
        <v>0</v>
      </c>
      <c r="M158" s="101">
        <v>0</v>
      </c>
      <c r="N158" s="101">
        <v>2026</v>
      </c>
      <c r="O158" s="101">
        <v>0</v>
      </c>
      <c r="P158" s="101">
        <v>0</v>
      </c>
      <c r="Q158" s="101">
        <v>0</v>
      </c>
      <c r="R158" s="101">
        <v>2248</v>
      </c>
      <c r="S158" s="101">
        <v>2270</v>
      </c>
      <c r="T158" s="101">
        <v>0</v>
      </c>
      <c r="U158" s="101">
        <v>2278.5</v>
      </c>
      <c r="V158" s="101">
        <v>0</v>
      </c>
      <c r="W158" s="101">
        <v>0</v>
      </c>
      <c r="X158" s="101">
        <v>0</v>
      </c>
      <c r="Y158" s="101">
        <v>2250.5</v>
      </c>
      <c r="Z158" s="101">
        <v>0</v>
      </c>
      <c r="AA158" s="101">
        <v>2276.5</v>
      </c>
      <c r="AB158" s="101">
        <v>0</v>
      </c>
      <c r="AC158" s="101">
        <v>0</v>
      </c>
      <c r="AD158" s="101">
        <v>0</v>
      </c>
      <c r="AE158" s="101">
        <v>0</v>
      </c>
      <c r="AF158" s="101">
        <v>0</v>
      </c>
      <c r="AG158" s="101">
        <v>2351</v>
      </c>
      <c r="AH158" s="101">
        <v>0</v>
      </c>
      <c r="AI158" s="101">
        <v>3722</v>
      </c>
      <c r="AJ158" s="101">
        <v>0</v>
      </c>
      <c r="AK158" s="101">
        <v>0</v>
      </c>
      <c r="AL158" s="101">
        <v>3811.5</v>
      </c>
      <c r="AM158" s="101">
        <v>4397</v>
      </c>
      <c r="AN158" s="101">
        <v>0</v>
      </c>
      <c r="AO158" s="101">
        <v>0</v>
      </c>
      <c r="AP158" s="101">
        <v>0</v>
      </c>
      <c r="AQ158" s="101">
        <v>0</v>
      </c>
      <c r="AR158" s="101">
        <v>0</v>
      </c>
      <c r="AS158" s="101"/>
      <c r="AT158" s="101"/>
      <c r="AU158" s="101"/>
      <c r="AV158" s="101"/>
      <c r="AW158" s="101"/>
      <c r="AX158" s="101"/>
      <c r="AY158" s="101"/>
      <c r="AZ158" s="101"/>
      <c r="BA158" s="101"/>
      <c r="BB158" s="101"/>
      <c r="BC158" s="101"/>
      <c r="BD158" s="101"/>
      <c r="BE158" s="101"/>
      <c r="BF158" s="101"/>
      <c r="BG158" s="101"/>
      <c r="BH158" s="101"/>
      <c r="BI158" s="101"/>
      <c r="BJ158" s="101"/>
      <c r="BK158" s="101"/>
      <c r="BL158" s="101"/>
      <c r="BM158" s="101"/>
      <c r="BN158" s="101"/>
      <c r="BO158" s="101"/>
      <c r="BP158" s="101"/>
      <c r="BQ158" s="101"/>
    </row>
    <row r="159" spans="1:69">
      <c r="A159" s="150" t="s">
        <v>668</v>
      </c>
      <c r="B159" s="99"/>
      <c r="C159" s="99" t="s">
        <v>72</v>
      </c>
      <c r="D159" s="290" t="s">
        <v>428</v>
      </c>
      <c r="E159" s="99" t="s">
        <v>389</v>
      </c>
      <c r="F159" s="99" t="s">
        <v>375</v>
      </c>
      <c r="G159" s="100" t="s">
        <v>421</v>
      </c>
      <c r="H159" s="99"/>
      <c r="I159" s="101">
        <v>0</v>
      </c>
      <c r="J159" s="101">
        <v>0</v>
      </c>
      <c r="K159" s="101">
        <v>0</v>
      </c>
      <c r="L159" s="101">
        <v>0</v>
      </c>
      <c r="M159" s="101">
        <v>1853.2</v>
      </c>
      <c r="N159" s="101">
        <v>0</v>
      </c>
      <c r="O159" s="101">
        <v>1810.4</v>
      </c>
      <c r="P159" s="101">
        <v>0</v>
      </c>
      <c r="Q159" s="101">
        <v>2049.6</v>
      </c>
      <c r="R159" s="101">
        <v>0</v>
      </c>
      <c r="S159" s="101">
        <v>0</v>
      </c>
      <c r="T159" s="101">
        <v>2148.8000000000002</v>
      </c>
      <c r="U159" s="101">
        <v>0</v>
      </c>
      <c r="V159" s="101">
        <v>2167.2000000000003</v>
      </c>
      <c r="W159" s="101">
        <v>0</v>
      </c>
      <c r="X159" s="101">
        <v>2153.6</v>
      </c>
      <c r="Y159" s="101">
        <v>0</v>
      </c>
      <c r="Z159" s="101">
        <v>2165.6</v>
      </c>
      <c r="AA159" s="101">
        <v>0</v>
      </c>
      <c r="AB159" s="101">
        <v>2173.2000000000003</v>
      </c>
      <c r="AC159" s="101">
        <v>1778.4</v>
      </c>
      <c r="AD159" s="101">
        <v>0</v>
      </c>
      <c r="AE159" s="101">
        <v>0</v>
      </c>
      <c r="AF159" s="101">
        <v>2386</v>
      </c>
      <c r="AG159" s="101">
        <v>0</v>
      </c>
      <c r="AH159" s="101">
        <v>4083.6000000000004</v>
      </c>
      <c r="AI159" s="101">
        <v>0</v>
      </c>
      <c r="AJ159" s="101">
        <v>4122.4000000000005</v>
      </c>
      <c r="AK159" s="101">
        <v>0</v>
      </c>
      <c r="AL159" s="101">
        <v>0</v>
      </c>
      <c r="AM159" s="101">
        <v>0</v>
      </c>
      <c r="AN159" s="101">
        <v>0</v>
      </c>
      <c r="AO159" s="101">
        <v>0</v>
      </c>
      <c r="AP159" s="101">
        <v>0</v>
      </c>
      <c r="AQ159" s="101">
        <v>0</v>
      </c>
      <c r="AR159" s="101">
        <v>0</v>
      </c>
      <c r="AS159" s="101"/>
      <c r="AT159" s="101"/>
      <c r="AU159" s="101"/>
      <c r="AV159" s="101"/>
      <c r="AW159" s="101"/>
      <c r="AX159" s="101"/>
      <c r="AY159" s="101"/>
      <c r="AZ159" s="101"/>
      <c r="BA159" s="101"/>
      <c r="BB159" s="101"/>
      <c r="BC159" s="101"/>
      <c r="BD159" s="101"/>
      <c r="BE159" s="101"/>
      <c r="BF159" s="101"/>
      <c r="BG159" s="101"/>
      <c r="BH159" s="101"/>
      <c r="BI159" s="101"/>
      <c r="BJ159" s="101"/>
      <c r="BK159" s="101"/>
      <c r="BL159" s="101"/>
      <c r="BM159" s="101"/>
      <c r="BN159" s="101"/>
      <c r="BO159" s="101"/>
      <c r="BP159" s="101"/>
      <c r="BQ159" s="101"/>
    </row>
    <row r="160" spans="1:69">
      <c r="A160" s="150" t="s">
        <v>669</v>
      </c>
      <c r="B160" s="99"/>
      <c r="C160" s="99" t="s">
        <v>72</v>
      </c>
      <c r="D160" s="290" t="s">
        <v>428</v>
      </c>
      <c r="E160" s="99" t="s">
        <v>389</v>
      </c>
      <c r="F160" s="99" t="s">
        <v>375</v>
      </c>
      <c r="G160" s="100" t="s">
        <v>421</v>
      </c>
      <c r="H160" s="99"/>
      <c r="I160" s="101">
        <v>0</v>
      </c>
      <c r="J160" s="101">
        <v>0</v>
      </c>
      <c r="K160" s="101">
        <v>0</v>
      </c>
      <c r="L160" s="101">
        <v>0</v>
      </c>
      <c r="M160" s="101">
        <v>0</v>
      </c>
      <c r="N160" s="101">
        <v>0</v>
      </c>
      <c r="O160" s="101">
        <v>0</v>
      </c>
      <c r="P160" s="101">
        <v>0</v>
      </c>
      <c r="Q160" s="101">
        <v>0</v>
      </c>
      <c r="R160" s="101">
        <v>0</v>
      </c>
      <c r="S160" s="101">
        <v>0</v>
      </c>
      <c r="T160" s="101">
        <v>0</v>
      </c>
      <c r="U160" s="101">
        <v>0</v>
      </c>
      <c r="V160" s="101">
        <v>0</v>
      </c>
      <c r="W160" s="101">
        <v>0</v>
      </c>
      <c r="X160" s="101">
        <v>0</v>
      </c>
      <c r="Y160" s="101">
        <v>0</v>
      </c>
      <c r="Z160" s="101">
        <v>0</v>
      </c>
      <c r="AA160" s="101">
        <v>0</v>
      </c>
      <c r="AB160" s="101">
        <v>0</v>
      </c>
      <c r="AC160" s="101">
        <v>0</v>
      </c>
      <c r="AD160" s="101">
        <v>0</v>
      </c>
      <c r="AE160" s="101">
        <v>2320.4</v>
      </c>
      <c r="AF160" s="101">
        <v>0</v>
      </c>
      <c r="AG160" s="101">
        <v>0</v>
      </c>
      <c r="AH160" s="101">
        <v>0</v>
      </c>
      <c r="AI160" s="101">
        <v>0</v>
      </c>
      <c r="AJ160" s="101">
        <v>0</v>
      </c>
      <c r="AK160" s="101">
        <v>0</v>
      </c>
      <c r="AL160" s="101">
        <v>0</v>
      </c>
      <c r="AM160" s="101">
        <v>0</v>
      </c>
      <c r="AN160" s="101">
        <v>2423.2000000000003</v>
      </c>
      <c r="AO160" s="101">
        <v>0</v>
      </c>
      <c r="AP160" s="101">
        <v>0</v>
      </c>
      <c r="AQ160" s="101">
        <v>0</v>
      </c>
      <c r="AR160" s="101">
        <v>0</v>
      </c>
      <c r="AS160" s="101"/>
      <c r="AT160" s="101"/>
      <c r="AU160" s="101"/>
      <c r="AV160" s="101"/>
      <c r="AW160" s="101"/>
      <c r="AX160" s="101"/>
      <c r="AY160" s="101"/>
      <c r="AZ160" s="101"/>
      <c r="BA160" s="101"/>
      <c r="BB160" s="101"/>
      <c r="BC160" s="101"/>
      <c r="BD160" s="101"/>
      <c r="BE160" s="101"/>
      <c r="BF160" s="101"/>
      <c r="BG160" s="101"/>
      <c r="BH160" s="101"/>
      <c r="BI160" s="101"/>
      <c r="BJ160" s="101"/>
      <c r="BK160" s="101"/>
      <c r="BL160" s="101"/>
      <c r="BM160" s="101"/>
      <c r="BN160" s="101"/>
      <c r="BO160" s="101"/>
      <c r="BP160" s="101"/>
      <c r="BQ160" s="101"/>
    </row>
    <row r="161" spans="1:69">
      <c r="A161" s="150" t="s">
        <v>671</v>
      </c>
      <c r="B161" s="99"/>
      <c r="C161" s="99" t="s">
        <v>72</v>
      </c>
      <c r="D161" s="290" t="s">
        <v>428</v>
      </c>
      <c r="E161" s="99" t="s">
        <v>389</v>
      </c>
      <c r="F161" s="99" t="s">
        <v>375</v>
      </c>
      <c r="G161" s="100" t="s">
        <v>421</v>
      </c>
      <c r="H161" s="99"/>
      <c r="I161" s="101">
        <v>0</v>
      </c>
      <c r="J161" s="101">
        <v>0</v>
      </c>
      <c r="K161" s="101">
        <v>0</v>
      </c>
      <c r="L161" s="101">
        <v>0</v>
      </c>
      <c r="M161" s="101">
        <v>0</v>
      </c>
      <c r="N161" s="101">
        <v>0</v>
      </c>
      <c r="O161" s="101">
        <v>0</v>
      </c>
      <c r="P161" s="101">
        <v>0</v>
      </c>
      <c r="Q161" s="101">
        <v>0</v>
      </c>
      <c r="R161" s="101">
        <v>0</v>
      </c>
      <c r="S161" s="101">
        <v>0</v>
      </c>
      <c r="T161" s="101">
        <v>0</v>
      </c>
      <c r="U161" s="101">
        <v>0</v>
      </c>
      <c r="V161" s="101">
        <v>0</v>
      </c>
      <c r="W161" s="101">
        <v>0</v>
      </c>
      <c r="X161" s="101">
        <v>0</v>
      </c>
      <c r="Y161" s="101">
        <v>0</v>
      </c>
      <c r="Z161" s="101">
        <v>903</v>
      </c>
      <c r="AA161" s="101">
        <v>0</v>
      </c>
      <c r="AB161" s="101">
        <v>0</v>
      </c>
      <c r="AC161" s="101">
        <v>0</v>
      </c>
      <c r="AD161" s="101">
        <v>0</v>
      </c>
      <c r="AE161" s="101">
        <v>0</v>
      </c>
      <c r="AF161" s="101">
        <v>869.69999999999993</v>
      </c>
      <c r="AG161" s="101">
        <v>347.7</v>
      </c>
      <c r="AH161" s="101">
        <v>0</v>
      </c>
      <c r="AI161" s="101">
        <v>0</v>
      </c>
      <c r="AJ161" s="101">
        <v>0</v>
      </c>
      <c r="AK161" s="101">
        <v>0</v>
      </c>
      <c r="AL161" s="101">
        <v>0</v>
      </c>
      <c r="AM161" s="101">
        <v>0</v>
      </c>
      <c r="AN161" s="101">
        <v>0</v>
      </c>
      <c r="AO161" s="101">
        <v>0</v>
      </c>
      <c r="AP161" s="101">
        <v>0</v>
      </c>
      <c r="AQ161" s="101">
        <v>0</v>
      </c>
      <c r="AR161" s="101">
        <v>0</v>
      </c>
      <c r="AS161" s="101"/>
      <c r="AT161" s="101"/>
      <c r="AU161" s="101"/>
      <c r="AV161" s="101"/>
      <c r="AW161" s="101"/>
      <c r="AX161" s="101"/>
      <c r="AY161" s="101"/>
      <c r="AZ161" s="101"/>
      <c r="BA161" s="101"/>
      <c r="BB161" s="101"/>
      <c r="BC161" s="101"/>
      <c r="BD161" s="101"/>
      <c r="BE161" s="101"/>
      <c r="BF161" s="101"/>
      <c r="BG161" s="101"/>
      <c r="BH161" s="101"/>
      <c r="BI161" s="101"/>
      <c r="BJ161" s="101"/>
      <c r="BK161" s="101"/>
      <c r="BL161" s="101"/>
      <c r="BM161" s="101"/>
      <c r="BN161" s="101"/>
      <c r="BO161" s="101"/>
      <c r="BP161" s="101"/>
      <c r="BQ161" s="101"/>
    </row>
    <row r="162" spans="1:69">
      <c r="A162" s="150" t="s">
        <v>670</v>
      </c>
      <c r="B162" s="99"/>
      <c r="C162" s="99" t="s">
        <v>72</v>
      </c>
      <c r="D162" s="290" t="s">
        <v>428</v>
      </c>
      <c r="E162" s="99" t="s">
        <v>389</v>
      </c>
      <c r="F162" s="99" t="s">
        <v>375</v>
      </c>
      <c r="G162" s="100" t="s">
        <v>421</v>
      </c>
      <c r="H162" s="99"/>
      <c r="I162" s="101">
        <v>0</v>
      </c>
      <c r="J162" s="101">
        <v>0</v>
      </c>
      <c r="K162" s="101">
        <v>0</v>
      </c>
      <c r="L162" s="101">
        <v>0</v>
      </c>
      <c r="M162" s="101">
        <v>0</v>
      </c>
      <c r="N162" s="101">
        <v>0</v>
      </c>
      <c r="O162" s="101">
        <v>393.3</v>
      </c>
      <c r="P162" s="101">
        <v>0</v>
      </c>
      <c r="Q162" s="101">
        <v>0</v>
      </c>
      <c r="R162" s="101">
        <v>0</v>
      </c>
      <c r="S162" s="101">
        <v>0</v>
      </c>
      <c r="T162" s="101">
        <v>0</v>
      </c>
      <c r="U162" s="101">
        <v>0</v>
      </c>
      <c r="V162" s="101">
        <v>0</v>
      </c>
      <c r="W162" s="101">
        <v>0</v>
      </c>
      <c r="X162" s="101">
        <v>0</v>
      </c>
      <c r="Y162" s="101">
        <v>0</v>
      </c>
      <c r="Z162" s="101">
        <v>0</v>
      </c>
      <c r="AA162" s="101">
        <v>0</v>
      </c>
      <c r="AB162" s="101">
        <v>0</v>
      </c>
      <c r="AC162" s="101">
        <v>0</v>
      </c>
      <c r="AD162" s="101">
        <v>0</v>
      </c>
      <c r="AE162" s="101">
        <v>0</v>
      </c>
      <c r="AF162" s="101">
        <v>0</v>
      </c>
      <c r="AG162" s="101">
        <v>0</v>
      </c>
      <c r="AH162" s="101">
        <v>0</v>
      </c>
      <c r="AI162" s="101">
        <v>0</v>
      </c>
      <c r="AJ162" s="101">
        <v>0</v>
      </c>
      <c r="AK162" s="101">
        <v>0</v>
      </c>
      <c r="AL162" s="101">
        <v>0</v>
      </c>
      <c r="AM162" s="101">
        <v>0</v>
      </c>
      <c r="AN162" s="101">
        <v>0</v>
      </c>
      <c r="AO162" s="101">
        <v>0</v>
      </c>
      <c r="AP162" s="101">
        <v>0</v>
      </c>
      <c r="AQ162" s="101">
        <v>0</v>
      </c>
      <c r="AR162" s="101">
        <v>0</v>
      </c>
      <c r="AS162" s="101"/>
      <c r="AT162" s="101"/>
      <c r="AU162" s="101"/>
      <c r="AV162" s="101"/>
      <c r="AW162" s="101"/>
      <c r="AX162" s="101"/>
      <c r="AY162" s="101"/>
      <c r="AZ162" s="101"/>
      <c r="BA162" s="101"/>
      <c r="BB162" s="101"/>
      <c r="BC162" s="101"/>
      <c r="BD162" s="101"/>
      <c r="BE162" s="101"/>
      <c r="BF162" s="101"/>
      <c r="BG162" s="101"/>
      <c r="BH162" s="101"/>
      <c r="BI162" s="101"/>
      <c r="BJ162" s="101"/>
      <c r="BK162" s="101"/>
      <c r="BL162" s="101"/>
      <c r="BM162" s="101"/>
      <c r="BN162" s="101"/>
      <c r="BO162" s="101"/>
      <c r="BP162" s="101"/>
      <c r="BQ162" s="101"/>
    </row>
    <row r="163" spans="1:69">
      <c r="A163" s="150" t="s">
        <v>539</v>
      </c>
      <c r="B163" s="99"/>
      <c r="C163" s="99" t="s">
        <v>72</v>
      </c>
      <c r="D163" s="290" t="s">
        <v>428</v>
      </c>
      <c r="E163" s="99" t="s">
        <v>389</v>
      </c>
      <c r="F163" s="99" t="s">
        <v>375</v>
      </c>
      <c r="G163" s="100" t="s">
        <v>421</v>
      </c>
      <c r="H163" s="99"/>
      <c r="I163" s="101">
        <v>0</v>
      </c>
      <c r="J163" s="101">
        <v>0</v>
      </c>
      <c r="K163" s="101">
        <v>0</v>
      </c>
      <c r="L163" s="101">
        <v>0</v>
      </c>
      <c r="M163" s="101">
        <v>0</v>
      </c>
      <c r="N163" s="101">
        <v>0</v>
      </c>
      <c r="O163" s="101">
        <v>0</v>
      </c>
      <c r="P163" s="101">
        <v>0</v>
      </c>
      <c r="Q163" s="101">
        <v>0</v>
      </c>
      <c r="R163" s="101">
        <v>0</v>
      </c>
      <c r="S163" s="101">
        <v>0</v>
      </c>
      <c r="T163" s="101">
        <v>0</v>
      </c>
      <c r="U163" s="101">
        <v>0</v>
      </c>
      <c r="V163" s="101">
        <v>0</v>
      </c>
      <c r="W163" s="101">
        <v>0</v>
      </c>
      <c r="X163" s="101">
        <v>0</v>
      </c>
      <c r="Y163" s="101">
        <v>0</v>
      </c>
      <c r="Z163" s="101">
        <v>0</v>
      </c>
      <c r="AA163" s="101">
        <v>0</v>
      </c>
      <c r="AB163" s="101">
        <v>0</v>
      </c>
      <c r="AC163" s="101">
        <v>0</v>
      </c>
      <c r="AD163" s="101">
        <v>0</v>
      </c>
      <c r="AE163" s="101">
        <v>0</v>
      </c>
      <c r="AF163" s="101">
        <v>0</v>
      </c>
      <c r="AG163" s="101">
        <v>0</v>
      </c>
      <c r="AH163" s="101">
        <v>0</v>
      </c>
      <c r="AI163" s="101">
        <v>0</v>
      </c>
      <c r="AJ163" s="101">
        <v>0</v>
      </c>
      <c r="AK163" s="101">
        <v>0</v>
      </c>
      <c r="AL163" s="101">
        <v>0</v>
      </c>
      <c r="AM163" s="101">
        <v>0</v>
      </c>
      <c r="AN163" s="101">
        <v>0</v>
      </c>
      <c r="AO163" s="101">
        <v>0</v>
      </c>
      <c r="AP163" s="101">
        <v>0</v>
      </c>
      <c r="AQ163" s="101">
        <v>0</v>
      </c>
      <c r="AR163" s="101">
        <v>0</v>
      </c>
      <c r="AS163" s="101"/>
      <c r="AT163" s="101"/>
      <c r="AU163" s="101"/>
      <c r="AV163" s="101"/>
      <c r="AW163" s="101"/>
      <c r="AX163" s="101"/>
      <c r="AY163" s="101"/>
      <c r="AZ163" s="101"/>
      <c r="BA163" s="101"/>
      <c r="BB163" s="101"/>
      <c r="BC163" s="101"/>
      <c r="BD163" s="101"/>
      <c r="BE163" s="101"/>
      <c r="BF163" s="101"/>
      <c r="BG163" s="101"/>
      <c r="BH163" s="101"/>
      <c r="BI163" s="101"/>
      <c r="BJ163" s="101"/>
      <c r="BK163" s="101"/>
      <c r="BL163" s="101"/>
      <c r="BM163" s="101"/>
      <c r="BN163" s="101"/>
      <c r="BO163" s="101"/>
      <c r="BP163" s="101"/>
      <c r="BQ163" s="101"/>
    </row>
    <row r="164" spans="1:69">
      <c r="A164" s="150" t="s">
        <v>682</v>
      </c>
      <c r="B164" s="99"/>
      <c r="C164" s="99" t="s">
        <v>72</v>
      </c>
      <c r="D164" s="290" t="s">
        <v>428</v>
      </c>
      <c r="E164" s="99" t="s">
        <v>372</v>
      </c>
      <c r="F164" s="99" t="s">
        <v>381</v>
      </c>
      <c r="G164" s="100" t="s">
        <v>421</v>
      </c>
      <c r="H164" s="99"/>
      <c r="I164" s="101">
        <v>0</v>
      </c>
      <c r="J164" s="101">
        <v>0</v>
      </c>
      <c r="K164" s="101">
        <v>1121</v>
      </c>
      <c r="L164" s="101">
        <v>1118</v>
      </c>
      <c r="M164" s="101">
        <v>1116.5</v>
      </c>
      <c r="N164" s="101">
        <v>1120</v>
      </c>
      <c r="O164" s="101">
        <v>1116.5</v>
      </c>
      <c r="P164" s="101">
        <v>0</v>
      </c>
      <c r="Q164" s="101">
        <v>1117</v>
      </c>
      <c r="R164" s="101">
        <v>1124</v>
      </c>
      <c r="S164" s="101">
        <v>1130.5</v>
      </c>
      <c r="T164" s="101">
        <v>1133.5</v>
      </c>
      <c r="U164" s="101">
        <v>1126.5</v>
      </c>
      <c r="V164" s="101">
        <v>1123.5</v>
      </c>
      <c r="W164" s="101">
        <v>0</v>
      </c>
      <c r="X164" s="101">
        <v>1124.5</v>
      </c>
      <c r="Y164" s="101">
        <v>730.5</v>
      </c>
      <c r="Z164" s="101">
        <v>1131.5</v>
      </c>
      <c r="AA164" s="101">
        <v>1131</v>
      </c>
      <c r="AB164" s="101">
        <v>1120.5</v>
      </c>
      <c r="AC164" s="101">
        <v>1112.5</v>
      </c>
      <c r="AD164" s="101">
        <v>0</v>
      </c>
      <c r="AE164" s="101">
        <v>0</v>
      </c>
      <c r="AF164" s="101">
        <v>0</v>
      </c>
      <c r="AG164" s="101">
        <v>0</v>
      </c>
      <c r="AH164" s="101">
        <v>0</v>
      </c>
      <c r="AI164" s="101">
        <v>0</v>
      </c>
      <c r="AJ164" s="101">
        <v>0</v>
      </c>
      <c r="AK164" s="101">
        <v>0</v>
      </c>
      <c r="AL164" s="101">
        <v>0</v>
      </c>
      <c r="AM164" s="101">
        <v>0</v>
      </c>
      <c r="AN164" s="101">
        <v>0</v>
      </c>
      <c r="AO164" s="101">
        <v>0</v>
      </c>
      <c r="AP164" s="101">
        <v>0</v>
      </c>
      <c r="AQ164" s="101">
        <v>0</v>
      </c>
      <c r="AR164" s="101">
        <v>0</v>
      </c>
      <c r="AS164" s="101"/>
      <c r="AT164" s="101"/>
      <c r="AU164" s="101"/>
      <c r="AV164" s="101"/>
      <c r="AW164" s="101"/>
      <c r="AX164" s="101"/>
      <c r="AY164" s="101"/>
      <c r="AZ164" s="101"/>
      <c r="BA164" s="101"/>
      <c r="BB164" s="101"/>
      <c r="BC164" s="101"/>
      <c r="BD164" s="101"/>
      <c r="BE164" s="101"/>
      <c r="BF164" s="101"/>
      <c r="BG164" s="101"/>
      <c r="BH164" s="101"/>
      <c r="BI164" s="101"/>
      <c r="BJ164" s="101"/>
      <c r="BK164" s="101"/>
      <c r="BL164" s="101"/>
      <c r="BM164" s="101"/>
      <c r="BN164" s="101"/>
      <c r="BO164" s="101"/>
      <c r="BP164" s="101"/>
      <c r="BQ164" s="101"/>
    </row>
    <row r="165" spans="1:69">
      <c r="A165" s="150" t="s">
        <v>683</v>
      </c>
      <c r="B165" s="99"/>
      <c r="C165" s="99" t="s">
        <v>72</v>
      </c>
      <c r="D165" s="290" t="s">
        <v>428</v>
      </c>
      <c r="E165" s="99" t="s">
        <v>372</v>
      </c>
      <c r="F165" s="99" t="s">
        <v>381</v>
      </c>
      <c r="G165" s="100" t="s">
        <v>421</v>
      </c>
      <c r="H165" s="99"/>
      <c r="I165" s="101">
        <v>0</v>
      </c>
      <c r="J165" s="101">
        <v>0</v>
      </c>
      <c r="K165" s="101">
        <v>0</v>
      </c>
      <c r="L165" s="101">
        <v>0</v>
      </c>
      <c r="M165" s="101">
        <v>0</v>
      </c>
      <c r="N165" s="101">
        <v>0</v>
      </c>
      <c r="O165" s="101">
        <v>0</v>
      </c>
      <c r="P165" s="101">
        <v>0</v>
      </c>
      <c r="Q165" s="101">
        <v>0</v>
      </c>
      <c r="R165" s="101">
        <v>0</v>
      </c>
      <c r="S165" s="101">
        <v>0</v>
      </c>
      <c r="T165" s="101">
        <v>0</v>
      </c>
      <c r="U165" s="101">
        <v>0</v>
      </c>
      <c r="V165" s="101">
        <v>0</v>
      </c>
      <c r="W165" s="101">
        <v>0</v>
      </c>
      <c r="X165" s="101">
        <v>0</v>
      </c>
      <c r="Y165" s="101">
        <v>0</v>
      </c>
      <c r="Z165" s="101">
        <v>0</v>
      </c>
      <c r="AA165" s="101">
        <v>0</v>
      </c>
      <c r="AB165" s="101">
        <v>0</v>
      </c>
      <c r="AC165" s="101">
        <v>0</v>
      </c>
      <c r="AD165" s="101">
        <v>0</v>
      </c>
      <c r="AE165" s="101">
        <v>0</v>
      </c>
      <c r="AF165" s="101">
        <v>0</v>
      </c>
      <c r="AG165" s="101">
        <v>0</v>
      </c>
      <c r="AH165" s="101">
        <v>0</v>
      </c>
      <c r="AI165" s="101">
        <v>0</v>
      </c>
      <c r="AJ165" s="101">
        <v>0</v>
      </c>
      <c r="AK165" s="101">
        <v>0</v>
      </c>
      <c r="AL165" s="101">
        <v>0</v>
      </c>
      <c r="AM165" s="101">
        <v>0</v>
      </c>
      <c r="AN165" s="101">
        <v>0</v>
      </c>
      <c r="AO165" s="101">
        <v>0</v>
      </c>
      <c r="AP165" s="101">
        <v>0</v>
      </c>
      <c r="AQ165" s="101">
        <v>0</v>
      </c>
      <c r="AR165" s="101">
        <v>0</v>
      </c>
      <c r="AS165" s="101"/>
      <c r="AT165" s="101"/>
      <c r="AU165" s="101"/>
      <c r="AV165" s="101"/>
      <c r="AW165" s="101"/>
      <c r="AX165" s="101"/>
      <c r="AY165" s="101"/>
      <c r="AZ165" s="101"/>
      <c r="BA165" s="101"/>
      <c r="BB165" s="101"/>
      <c r="BC165" s="101"/>
      <c r="BD165" s="101"/>
      <c r="BE165" s="101"/>
      <c r="BF165" s="101"/>
      <c r="BG165" s="101"/>
      <c r="BH165" s="101"/>
      <c r="BI165" s="101"/>
      <c r="BJ165" s="101"/>
      <c r="BK165" s="101"/>
      <c r="BL165" s="101"/>
      <c r="BM165" s="101"/>
      <c r="BN165" s="101"/>
      <c r="BO165" s="101"/>
      <c r="BP165" s="101"/>
      <c r="BQ165" s="101"/>
    </row>
    <row r="166" spans="1:69">
      <c r="A166" s="150" t="s">
        <v>681</v>
      </c>
      <c r="B166" s="99"/>
      <c r="C166" s="99" t="s">
        <v>72</v>
      </c>
      <c r="D166" s="290" t="s">
        <v>428</v>
      </c>
      <c r="E166" s="99" t="s">
        <v>372</v>
      </c>
      <c r="F166" s="99" t="s">
        <v>381</v>
      </c>
      <c r="G166" s="100" t="s">
        <v>421</v>
      </c>
      <c r="H166" s="99"/>
      <c r="I166" s="101">
        <v>0</v>
      </c>
      <c r="J166" s="101">
        <v>0</v>
      </c>
      <c r="K166" s="101">
        <v>405.80000000000092</v>
      </c>
      <c r="L166" s="101">
        <v>881.40000000000202</v>
      </c>
      <c r="M166" s="101">
        <v>298.20000000000067</v>
      </c>
      <c r="N166" s="101">
        <v>0</v>
      </c>
      <c r="O166" s="101">
        <v>0</v>
      </c>
      <c r="P166" s="101">
        <v>0</v>
      </c>
      <c r="Q166" s="101">
        <v>0</v>
      </c>
      <c r="R166" s="101">
        <v>0</v>
      </c>
      <c r="S166" s="101">
        <v>0</v>
      </c>
      <c r="T166" s="101">
        <v>0</v>
      </c>
      <c r="U166" s="101">
        <v>0</v>
      </c>
      <c r="V166" s="101">
        <v>0</v>
      </c>
      <c r="W166" s="101">
        <v>0</v>
      </c>
      <c r="X166" s="101">
        <v>0</v>
      </c>
      <c r="Y166" s="101">
        <v>0</v>
      </c>
      <c r="Z166" s="101">
        <v>0</v>
      </c>
      <c r="AA166" s="101">
        <v>0</v>
      </c>
      <c r="AB166" s="101">
        <v>0</v>
      </c>
      <c r="AC166" s="101">
        <v>0</v>
      </c>
      <c r="AD166" s="101">
        <v>0</v>
      </c>
      <c r="AE166" s="101">
        <v>0</v>
      </c>
      <c r="AF166" s="101">
        <v>0</v>
      </c>
      <c r="AG166" s="101">
        <v>0</v>
      </c>
      <c r="AH166" s="101">
        <v>0</v>
      </c>
      <c r="AI166" s="101">
        <v>0</v>
      </c>
      <c r="AJ166" s="101">
        <v>307.00000000000068</v>
      </c>
      <c r="AK166" s="101">
        <v>0</v>
      </c>
      <c r="AL166" s="101">
        <v>612.80000000000143</v>
      </c>
      <c r="AM166" s="101">
        <v>718.20000000000164</v>
      </c>
      <c r="AN166" s="101">
        <v>837.00000000000193</v>
      </c>
      <c r="AO166" s="101">
        <v>483.80000000000109</v>
      </c>
      <c r="AP166" s="101">
        <v>0</v>
      </c>
      <c r="AQ166" s="101">
        <v>0</v>
      </c>
      <c r="AR166" s="101">
        <v>0</v>
      </c>
      <c r="AS166" s="101"/>
      <c r="AT166" s="101"/>
      <c r="AU166" s="101"/>
      <c r="AV166" s="101"/>
      <c r="AW166" s="101"/>
      <c r="AX166" s="101"/>
      <c r="AY166" s="101"/>
      <c r="AZ166" s="101"/>
      <c r="BA166" s="101"/>
      <c r="BB166" s="101"/>
      <c r="BC166" s="101"/>
      <c r="BD166" s="101"/>
      <c r="BE166" s="101"/>
      <c r="BF166" s="101"/>
      <c r="BG166" s="101"/>
      <c r="BH166" s="101"/>
      <c r="BI166" s="101"/>
      <c r="BJ166" s="101"/>
      <c r="BK166" s="101"/>
      <c r="BL166" s="101"/>
      <c r="BM166" s="101"/>
      <c r="BN166" s="101"/>
      <c r="BO166" s="101"/>
      <c r="BP166" s="101"/>
      <c r="BQ166" s="101"/>
    </row>
    <row r="167" spans="1:69">
      <c r="A167" s="150" t="s">
        <v>673</v>
      </c>
      <c r="B167" s="99"/>
      <c r="C167" s="99" t="s">
        <v>72</v>
      </c>
      <c r="D167" s="290" t="s">
        <v>428</v>
      </c>
      <c r="E167" s="99" t="s">
        <v>372</v>
      </c>
      <c r="F167" s="99" t="s">
        <v>378</v>
      </c>
      <c r="G167" s="100" t="s">
        <v>419</v>
      </c>
      <c r="H167" s="99"/>
      <c r="I167" s="101">
        <v>0</v>
      </c>
      <c r="J167" s="101">
        <v>0</v>
      </c>
      <c r="K167" s="101">
        <v>4661</v>
      </c>
      <c r="L167" s="101">
        <v>0</v>
      </c>
      <c r="M167" s="101">
        <v>0</v>
      </c>
      <c r="N167" s="101">
        <v>0</v>
      </c>
      <c r="O167" s="101">
        <v>5217.5</v>
      </c>
      <c r="P167" s="101">
        <v>0</v>
      </c>
      <c r="Q167" s="101">
        <v>0</v>
      </c>
      <c r="R167" s="101">
        <v>0</v>
      </c>
      <c r="S167" s="101">
        <v>4462.5</v>
      </c>
      <c r="T167" s="101">
        <v>3440</v>
      </c>
      <c r="U167" s="101">
        <v>0</v>
      </c>
      <c r="V167" s="101">
        <v>2396</v>
      </c>
      <c r="W167" s="101">
        <v>3523.5</v>
      </c>
      <c r="X167" s="101">
        <v>0</v>
      </c>
      <c r="Y167" s="101">
        <v>0</v>
      </c>
      <c r="Z167" s="101">
        <v>0</v>
      </c>
      <c r="AA167" s="101">
        <v>0</v>
      </c>
      <c r="AB167" s="101">
        <v>3686.5</v>
      </c>
      <c r="AC167" s="101">
        <v>0</v>
      </c>
      <c r="AD167" s="101">
        <v>3251</v>
      </c>
      <c r="AE167" s="101">
        <v>0</v>
      </c>
      <c r="AF167" s="101">
        <v>0</v>
      </c>
      <c r="AG167" s="101">
        <v>0</v>
      </c>
      <c r="AH167" s="101">
        <v>0</v>
      </c>
      <c r="AI167" s="101">
        <v>2416</v>
      </c>
      <c r="AJ167" s="101">
        <v>0</v>
      </c>
      <c r="AK167" s="101">
        <v>0</v>
      </c>
      <c r="AL167" s="101">
        <v>5532.5</v>
      </c>
      <c r="AM167" s="101">
        <v>0</v>
      </c>
      <c r="AN167" s="101">
        <v>0</v>
      </c>
      <c r="AO167" s="101">
        <v>4000</v>
      </c>
      <c r="AP167" s="101">
        <v>0</v>
      </c>
      <c r="AQ167" s="101">
        <v>5237.5</v>
      </c>
      <c r="AR167" s="101">
        <v>0</v>
      </c>
      <c r="AS167" s="101"/>
      <c r="AT167" s="101"/>
      <c r="AU167" s="101"/>
      <c r="AV167" s="101"/>
      <c r="AW167" s="101"/>
      <c r="AX167" s="101"/>
      <c r="AY167" s="101"/>
      <c r="AZ167" s="101"/>
      <c r="BA167" s="101"/>
      <c r="BB167" s="101"/>
      <c r="BC167" s="101"/>
      <c r="BD167" s="101"/>
      <c r="BE167" s="101"/>
      <c r="BF167" s="101"/>
      <c r="BG167" s="101"/>
      <c r="BH167" s="101"/>
      <c r="BI167" s="101"/>
      <c r="BJ167" s="101"/>
      <c r="BK167" s="101"/>
      <c r="BL167" s="101"/>
      <c r="BM167" s="101"/>
      <c r="BN167" s="101"/>
      <c r="BO167" s="101"/>
      <c r="BP167" s="101"/>
      <c r="BQ167" s="101"/>
    </row>
    <row r="168" spans="1:69">
      <c r="A168" s="150" t="s">
        <v>675</v>
      </c>
      <c r="B168" s="99"/>
      <c r="C168" s="99" t="s">
        <v>72</v>
      </c>
      <c r="D168" s="290" t="s">
        <v>428</v>
      </c>
      <c r="E168" s="99" t="s">
        <v>372</v>
      </c>
      <c r="F168" s="99" t="s">
        <v>378</v>
      </c>
      <c r="G168" s="100" t="s">
        <v>419</v>
      </c>
      <c r="H168" s="99"/>
      <c r="I168" s="101">
        <v>0</v>
      </c>
      <c r="J168" s="101">
        <v>0</v>
      </c>
      <c r="K168" s="101">
        <v>0</v>
      </c>
      <c r="L168" s="101">
        <v>1064</v>
      </c>
      <c r="M168" s="101">
        <v>0</v>
      </c>
      <c r="N168" s="101">
        <v>0</v>
      </c>
      <c r="O168" s="101">
        <v>0</v>
      </c>
      <c r="P168" s="101">
        <v>0</v>
      </c>
      <c r="Q168" s="101">
        <v>0</v>
      </c>
      <c r="R168" s="101">
        <v>0</v>
      </c>
      <c r="S168" s="101">
        <v>0</v>
      </c>
      <c r="T168" s="101">
        <v>938.5</v>
      </c>
      <c r="U168" s="101">
        <v>0</v>
      </c>
      <c r="V168" s="101">
        <v>0</v>
      </c>
      <c r="W168" s="101">
        <v>0</v>
      </c>
      <c r="X168" s="101">
        <v>0</v>
      </c>
      <c r="Y168" s="101">
        <v>0</v>
      </c>
      <c r="Z168" s="101">
        <v>3880</v>
      </c>
      <c r="AA168" s="101">
        <v>0</v>
      </c>
      <c r="AB168" s="101">
        <v>0</v>
      </c>
      <c r="AC168" s="101">
        <v>0</v>
      </c>
      <c r="AD168" s="101">
        <v>0</v>
      </c>
      <c r="AE168" s="101">
        <v>0</v>
      </c>
      <c r="AF168" s="101">
        <v>0</v>
      </c>
      <c r="AG168" s="101">
        <v>0</v>
      </c>
      <c r="AH168" s="101">
        <v>0</v>
      </c>
      <c r="AI168" s="101">
        <v>0</v>
      </c>
      <c r="AJ168" s="101">
        <v>0</v>
      </c>
      <c r="AK168" s="101">
        <v>0</v>
      </c>
      <c r="AL168" s="101">
        <v>0</v>
      </c>
      <c r="AM168" s="101">
        <v>83</v>
      </c>
      <c r="AN168" s="101">
        <v>0</v>
      </c>
      <c r="AO168" s="101">
        <v>0</v>
      </c>
      <c r="AP168" s="101">
        <v>0</v>
      </c>
      <c r="AQ168" s="101">
        <v>0</v>
      </c>
      <c r="AR168" s="101">
        <v>0</v>
      </c>
      <c r="AS168" s="101"/>
      <c r="AT168" s="101"/>
      <c r="AU168" s="101"/>
      <c r="AV168" s="101"/>
      <c r="AW168" s="101"/>
      <c r="AX168" s="101"/>
      <c r="AY168" s="101"/>
      <c r="AZ168" s="101"/>
      <c r="BA168" s="101"/>
      <c r="BB168" s="101"/>
      <c r="BC168" s="101"/>
      <c r="BD168" s="101"/>
      <c r="BE168" s="101"/>
      <c r="BF168" s="101"/>
      <c r="BG168" s="101"/>
      <c r="BH168" s="101"/>
      <c r="BI168" s="101"/>
      <c r="BJ168" s="101"/>
      <c r="BK168" s="101"/>
      <c r="BL168" s="101"/>
      <c r="BM168" s="101"/>
      <c r="BN168" s="101"/>
      <c r="BO168" s="101"/>
      <c r="BP168" s="101"/>
      <c r="BQ168" s="101"/>
    </row>
    <row r="169" spans="1:69">
      <c r="A169" s="150" t="s">
        <v>674</v>
      </c>
      <c r="B169" s="99"/>
      <c r="C169" s="99" t="s">
        <v>72</v>
      </c>
      <c r="D169" s="290" t="s">
        <v>428</v>
      </c>
      <c r="E169" s="99" t="s">
        <v>372</v>
      </c>
      <c r="F169" s="99" t="s">
        <v>378</v>
      </c>
      <c r="G169" s="100" t="s">
        <v>419</v>
      </c>
      <c r="H169" s="99"/>
      <c r="I169" s="101">
        <v>0</v>
      </c>
      <c r="J169" s="101">
        <v>0</v>
      </c>
      <c r="K169" s="101">
        <v>0</v>
      </c>
      <c r="L169" s="101">
        <v>2659</v>
      </c>
      <c r="M169" s="101">
        <v>0</v>
      </c>
      <c r="N169" s="101">
        <v>0</v>
      </c>
      <c r="O169" s="101">
        <v>0</v>
      </c>
      <c r="P169" s="101">
        <v>0</v>
      </c>
      <c r="Q169" s="101">
        <v>0</v>
      </c>
      <c r="R169" s="101">
        <v>0</v>
      </c>
      <c r="S169" s="101">
        <v>0</v>
      </c>
      <c r="T169" s="101">
        <v>0</v>
      </c>
      <c r="U169" s="101">
        <v>0</v>
      </c>
      <c r="V169" s="101">
        <v>0</v>
      </c>
      <c r="W169" s="101">
        <v>0</v>
      </c>
      <c r="X169" s="101">
        <v>4112</v>
      </c>
      <c r="Y169" s="101">
        <v>0</v>
      </c>
      <c r="Z169" s="101">
        <v>0</v>
      </c>
      <c r="AA169" s="101">
        <v>0</v>
      </c>
      <c r="AB169" s="101">
        <v>0</v>
      </c>
      <c r="AC169" s="101">
        <v>0</v>
      </c>
      <c r="AD169" s="101">
        <v>0</v>
      </c>
      <c r="AE169" s="101">
        <v>0</v>
      </c>
      <c r="AF169" s="101">
        <v>0</v>
      </c>
      <c r="AG169" s="101">
        <v>0</v>
      </c>
      <c r="AH169" s="101">
        <v>2284</v>
      </c>
      <c r="AI169" s="101">
        <v>0</v>
      </c>
      <c r="AJ169" s="101">
        <v>0</v>
      </c>
      <c r="AK169" s="101">
        <v>0</v>
      </c>
      <c r="AL169" s="101">
        <v>0</v>
      </c>
      <c r="AM169" s="101">
        <v>2277.5</v>
      </c>
      <c r="AN169" s="101">
        <v>3338</v>
      </c>
      <c r="AO169" s="101">
        <v>0</v>
      </c>
      <c r="AP169" s="101">
        <v>0</v>
      </c>
      <c r="AQ169" s="101">
        <v>0</v>
      </c>
      <c r="AR169" s="101">
        <v>0</v>
      </c>
      <c r="AS169" s="101"/>
      <c r="AT169" s="101"/>
      <c r="AU169" s="101"/>
      <c r="AV169" s="101"/>
      <c r="AW169" s="101"/>
      <c r="AX169" s="101"/>
      <c r="AY169" s="101"/>
      <c r="AZ169" s="101"/>
      <c r="BA169" s="101"/>
      <c r="BB169" s="101"/>
      <c r="BC169" s="101"/>
      <c r="BD169" s="101"/>
      <c r="BE169" s="101"/>
      <c r="BF169" s="101"/>
      <c r="BG169" s="101"/>
      <c r="BH169" s="101"/>
      <c r="BI169" s="101"/>
      <c r="BJ169" s="101"/>
      <c r="BK169" s="101"/>
      <c r="BL169" s="101"/>
      <c r="BM169" s="101"/>
      <c r="BN169" s="101"/>
      <c r="BO169" s="101"/>
      <c r="BP169" s="101"/>
      <c r="BQ169" s="101"/>
    </row>
    <row r="170" spans="1:69">
      <c r="A170" s="150" t="s">
        <v>672</v>
      </c>
      <c r="B170" s="99"/>
      <c r="C170" s="99" t="s">
        <v>72</v>
      </c>
      <c r="D170" s="290" t="s">
        <v>428</v>
      </c>
      <c r="E170" s="99" t="s">
        <v>372</v>
      </c>
      <c r="F170" s="99" t="s">
        <v>378</v>
      </c>
      <c r="G170" s="100" t="s">
        <v>419</v>
      </c>
      <c r="H170" s="99"/>
      <c r="I170" s="101">
        <v>0</v>
      </c>
      <c r="J170" s="101">
        <v>0</v>
      </c>
      <c r="K170" s="101">
        <v>0</v>
      </c>
      <c r="L170" s="101">
        <v>0</v>
      </c>
      <c r="M170" s="101">
        <v>1828.7999999999945</v>
      </c>
      <c r="N170" s="101">
        <v>0</v>
      </c>
      <c r="O170" s="101">
        <v>0</v>
      </c>
      <c r="P170" s="101">
        <v>0</v>
      </c>
      <c r="Q170" s="101">
        <v>0</v>
      </c>
      <c r="R170" s="101">
        <v>0</v>
      </c>
      <c r="S170" s="101">
        <v>0</v>
      </c>
      <c r="T170" s="101">
        <v>0</v>
      </c>
      <c r="U170" s="101">
        <v>0</v>
      </c>
      <c r="V170" s="101">
        <v>0</v>
      </c>
      <c r="W170" s="101">
        <v>0</v>
      </c>
      <c r="X170" s="101">
        <v>0</v>
      </c>
      <c r="Y170" s="101">
        <v>3300.5999999999899</v>
      </c>
      <c r="Z170" s="101">
        <v>0</v>
      </c>
      <c r="AA170" s="101">
        <v>0</v>
      </c>
      <c r="AB170" s="101">
        <v>0</v>
      </c>
      <c r="AC170" s="101">
        <v>0</v>
      </c>
      <c r="AD170" s="101">
        <v>0</v>
      </c>
      <c r="AE170" s="101">
        <v>0</v>
      </c>
      <c r="AF170" s="101">
        <v>0</v>
      </c>
      <c r="AG170" s="101">
        <v>0</v>
      </c>
      <c r="AH170" s="101">
        <v>0</v>
      </c>
      <c r="AI170" s="101">
        <v>0</v>
      </c>
      <c r="AJ170" s="101">
        <v>0</v>
      </c>
      <c r="AK170" s="101">
        <v>0</v>
      </c>
      <c r="AL170" s="101">
        <v>0</v>
      </c>
      <c r="AM170" s="101">
        <v>0</v>
      </c>
      <c r="AN170" s="101">
        <v>0</v>
      </c>
      <c r="AO170" s="101">
        <v>0</v>
      </c>
      <c r="AP170" s="101">
        <v>0</v>
      </c>
      <c r="AQ170" s="101">
        <v>0</v>
      </c>
      <c r="AR170" s="101">
        <v>0</v>
      </c>
      <c r="AS170" s="101"/>
      <c r="AT170" s="101"/>
      <c r="AU170" s="101"/>
      <c r="AV170" s="101"/>
      <c r="AW170" s="101"/>
      <c r="AX170" s="101"/>
      <c r="AY170" s="101"/>
      <c r="AZ170" s="101"/>
      <c r="BA170" s="101"/>
      <c r="BB170" s="101"/>
      <c r="BC170" s="101"/>
      <c r="BD170" s="101"/>
      <c r="BE170" s="101"/>
      <c r="BF170" s="101"/>
      <c r="BG170" s="101"/>
      <c r="BH170" s="101"/>
      <c r="BI170" s="101"/>
      <c r="BJ170" s="101"/>
      <c r="BK170" s="101"/>
      <c r="BL170" s="101"/>
      <c r="BM170" s="101"/>
      <c r="BN170" s="101"/>
      <c r="BO170" s="101"/>
      <c r="BP170" s="101"/>
      <c r="BQ170" s="101"/>
    </row>
    <row r="171" spans="1:69">
      <c r="A171" s="150" t="s">
        <v>677</v>
      </c>
      <c r="B171" s="99"/>
      <c r="C171" s="99" t="s">
        <v>72</v>
      </c>
      <c r="D171" s="290" t="s">
        <v>428</v>
      </c>
      <c r="E171" s="99" t="s">
        <v>372</v>
      </c>
      <c r="F171" s="99" t="s">
        <v>378</v>
      </c>
      <c r="G171" s="100" t="s">
        <v>419</v>
      </c>
      <c r="H171" s="99"/>
      <c r="I171" s="101">
        <v>0</v>
      </c>
      <c r="J171" s="101">
        <v>0</v>
      </c>
      <c r="K171" s="101">
        <v>108</v>
      </c>
      <c r="L171" s="101">
        <v>0</v>
      </c>
      <c r="M171" s="101">
        <v>0</v>
      </c>
      <c r="N171" s="101">
        <v>0</v>
      </c>
      <c r="O171" s="101">
        <v>0</v>
      </c>
      <c r="P171" s="101">
        <v>0</v>
      </c>
      <c r="Q171" s="101">
        <v>0</v>
      </c>
      <c r="R171" s="101">
        <v>1860.8999999999999</v>
      </c>
      <c r="S171" s="101">
        <v>0</v>
      </c>
      <c r="T171" s="101">
        <v>0</v>
      </c>
      <c r="U171" s="101">
        <v>0</v>
      </c>
      <c r="V171" s="101">
        <v>0</v>
      </c>
      <c r="W171" s="101">
        <v>0</v>
      </c>
      <c r="X171" s="101">
        <v>0</v>
      </c>
      <c r="Y171" s="101">
        <v>0</v>
      </c>
      <c r="Z171" s="101">
        <v>0</v>
      </c>
      <c r="AA171" s="101">
        <v>0</v>
      </c>
      <c r="AB171" s="101">
        <v>0</v>
      </c>
      <c r="AC171" s="101">
        <v>0</v>
      </c>
      <c r="AD171" s="101">
        <v>0</v>
      </c>
      <c r="AE171" s="101">
        <v>0</v>
      </c>
      <c r="AF171" s="101">
        <v>3035.4</v>
      </c>
      <c r="AG171" s="101">
        <v>0</v>
      </c>
      <c r="AH171" s="101">
        <v>1192.8</v>
      </c>
      <c r="AI171" s="101">
        <v>0</v>
      </c>
      <c r="AJ171" s="101">
        <v>0</v>
      </c>
      <c r="AK171" s="101">
        <v>0</v>
      </c>
      <c r="AL171" s="101">
        <v>0</v>
      </c>
      <c r="AM171" s="101">
        <v>0</v>
      </c>
      <c r="AN171" s="101">
        <v>0</v>
      </c>
      <c r="AO171" s="101">
        <v>0</v>
      </c>
      <c r="AP171" s="101">
        <v>0</v>
      </c>
      <c r="AQ171" s="101">
        <v>0</v>
      </c>
      <c r="AR171" s="101">
        <v>0</v>
      </c>
      <c r="AS171" s="101"/>
      <c r="AT171" s="101"/>
      <c r="AU171" s="101"/>
      <c r="AV171" s="101"/>
      <c r="AW171" s="101"/>
      <c r="AX171" s="101"/>
      <c r="AY171" s="101"/>
      <c r="AZ171" s="101"/>
      <c r="BA171" s="101"/>
      <c r="BB171" s="101"/>
      <c r="BC171" s="101"/>
      <c r="BD171" s="101"/>
      <c r="BE171" s="101"/>
      <c r="BF171" s="101"/>
      <c r="BG171" s="101"/>
      <c r="BH171" s="101"/>
      <c r="BI171" s="101"/>
      <c r="BJ171" s="101"/>
      <c r="BK171" s="101"/>
      <c r="BL171" s="101"/>
      <c r="BM171" s="101"/>
      <c r="BN171" s="101"/>
      <c r="BO171" s="101"/>
      <c r="BP171" s="101"/>
      <c r="BQ171" s="101"/>
    </row>
    <row r="172" spans="1:69">
      <c r="A172" s="150" t="s">
        <v>678</v>
      </c>
      <c r="B172" s="99"/>
      <c r="C172" s="99" t="s">
        <v>72</v>
      </c>
      <c r="D172" s="290" t="s">
        <v>428</v>
      </c>
      <c r="E172" s="99" t="s">
        <v>372</v>
      </c>
      <c r="F172" s="99" t="s">
        <v>378</v>
      </c>
      <c r="G172" s="100" t="s">
        <v>419</v>
      </c>
      <c r="H172" s="99"/>
      <c r="I172" s="101">
        <v>0</v>
      </c>
      <c r="J172" s="101">
        <v>0</v>
      </c>
      <c r="K172" s="101">
        <v>62.099999999999994</v>
      </c>
      <c r="L172" s="101">
        <v>0</v>
      </c>
      <c r="M172" s="101">
        <v>0</v>
      </c>
      <c r="N172" s="101">
        <v>0</v>
      </c>
      <c r="O172" s="101">
        <v>0</v>
      </c>
      <c r="P172" s="101">
        <v>0</v>
      </c>
      <c r="Q172" s="101">
        <v>0</v>
      </c>
      <c r="R172" s="101">
        <v>1276.5</v>
      </c>
      <c r="S172" s="101">
        <v>0</v>
      </c>
      <c r="T172" s="101">
        <v>0</v>
      </c>
      <c r="U172" s="101">
        <v>0</v>
      </c>
      <c r="V172" s="101">
        <v>0</v>
      </c>
      <c r="W172" s="101">
        <v>0</v>
      </c>
      <c r="X172" s="101">
        <v>0</v>
      </c>
      <c r="Y172" s="101">
        <v>0</v>
      </c>
      <c r="Z172" s="101">
        <v>0</v>
      </c>
      <c r="AA172" s="101">
        <v>0</v>
      </c>
      <c r="AB172" s="101">
        <v>0</v>
      </c>
      <c r="AC172" s="101">
        <v>0</v>
      </c>
      <c r="AD172" s="101">
        <v>0</v>
      </c>
      <c r="AE172" s="101">
        <v>2123.4</v>
      </c>
      <c r="AF172" s="101">
        <v>0</v>
      </c>
      <c r="AG172" s="101">
        <v>0</v>
      </c>
      <c r="AH172" s="101">
        <v>0</v>
      </c>
      <c r="AI172" s="101">
        <v>1746</v>
      </c>
      <c r="AJ172" s="101">
        <v>0</v>
      </c>
      <c r="AK172" s="101">
        <v>0</v>
      </c>
      <c r="AL172" s="101">
        <v>0</v>
      </c>
      <c r="AM172" s="101">
        <v>0</v>
      </c>
      <c r="AN172" s="101">
        <v>0</v>
      </c>
      <c r="AO172" s="101">
        <v>0</v>
      </c>
      <c r="AP172" s="101">
        <v>0</v>
      </c>
      <c r="AQ172" s="101">
        <v>0</v>
      </c>
      <c r="AR172" s="101">
        <v>0</v>
      </c>
      <c r="AS172" s="101"/>
      <c r="AT172" s="101"/>
      <c r="AU172" s="101"/>
      <c r="AV172" s="101"/>
      <c r="AW172" s="101"/>
      <c r="AX172" s="101"/>
      <c r="AY172" s="101"/>
      <c r="AZ172" s="101"/>
      <c r="BA172" s="101"/>
      <c r="BB172" s="101"/>
      <c r="BC172" s="101"/>
      <c r="BD172" s="101"/>
      <c r="BE172" s="101"/>
      <c r="BF172" s="101"/>
      <c r="BG172" s="101"/>
      <c r="BH172" s="101"/>
      <c r="BI172" s="101"/>
      <c r="BJ172" s="101"/>
      <c r="BK172" s="101"/>
      <c r="BL172" s="101"/>
      <c r="BM172" s="101"/>
      <c r="BN172" s="101"/>
      <c r="BO172" s="101"/>
      <c r="BP172" s="101"/>
      <c r="BQ172" s="101"/>
    </row>
    <row r="173" spans="1:69">
      <c r="A173" s="150" t="s">
        <v>676</v>
      </c>
      <c r="B173" s="99"/>
      <c r="C173" s="99" t="s">
        <v>72</v>
      </c>
      <c r="D173" s="290" t="s">
        <v>428</v>
      </c>
      <c r="E173" s="99" t="s">
        <v>372</v>
      </c>
      <c r="F173" s="99" t="s">
        <v>378</v>
      </c>
      <c r="G173" s="100" t="s">
        <v>419</v>
      </c>
      <c r="H173" s="99"/>
      <c r="I173" s="101">
        <v>0</v>
      </c>
      <c r="J173" s="101">
        <v>0</v>
      </c>
      <c r="K173" s="101">
        <v>0</v>
      </c>
      <c r="L173" s="101">
        <v>306</v>
      </c>
      <c r="M173" s="101">
        <v>1319.5</v>
      </c>
      <c r="N173" s="101">
        <v>3136</v>
      </c>
      <c r="O173" s="101">
        <v>0</v>
      </c>
      <c r="P173" s="101">
        <v>0</v>
      </c>
      <c r="Q173" s="101">
        <v>3124</v>
      </c>
      <c r="R173" s="101">
        <v>0</v>
      </c>
      <c r="S173" s="101">
        <v>0</v>
      </c>
      <c r="T173" s="101">
        <v>0</v>
      </c>
      <c r="U173" s="101">
        <v>3402.5</v>
      </c>
      <c r="V173" s="101">
        <v>1059.5</v>
      </c>
      <c r="W173" s="101">
        <v>0</v>
      </c>
      <c r="X173" s="101">
        <v>0</v>
      </c>
      <c r="Y173" s="101">
        <v>0</v>
      </c>
      <c r="Z173" s="101">
        <v>0</v>
      </c>
      <c r="AA173" s="101">
        <v>2824</v>
      </c>
      <c r="AB173" s="101">
        <v>0</v>
      </c>
      <c r="AC173" s="101">
        <v>2765</v>
      </c>
      <c r="AD173" s="101">
        <v>0</v>
      </c>
      <c r="AE173" s="101">
        <v>0</v>
      </c>
      <c r="AF173" s="101">
        <v>0</v>
      </c>
      <c r="AG173" s="101">
        <v>3117.5</v>
      </c>
      <c r="AH173" s="101">
        <v>0</v>
      </c>
      <c r="AI173" s="101">
        <v>0</v>
      </c>
      <c r="AJ173" s="101">
        <v>3097</v>
      </c>
      <c r="AK173" s="101">
        <v>0</v>
      </c>
      <c r="AL173" s="101">
        <v>0</v>
      </c>
      <c r="AM173" s="101">
        <v>2175.5</v>
      </c>
      <c r="AN173" s="101">
        <v>1283.5</v>
      </c>
      <c r="AO173" s="101">
        <v>0</v>
      </c>
      <c r="AP173" s="101">
        <v>2934</v>
      </c>
      <c r="AQ173" s="101">
        <v>0</v>
      </c>
      <c r="AR173" s="101">
        <v>0</v>
      </c>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row>
    <row r="174" spans="1:69">
      <c r="A174" s="150" t="s">
        <v>679</v>
      </c>
      <c r="B174" s="99"/>
      <c r="C174" s="99" t="s">
        <v>72</v>
      </c>
      <c r="D174" s="290" t="s">
        <v>428</v>
      </c>
      <c r="E174" s="99" t="s">
        <v>372</v>
      </c>
      <c r="F174" s="99" t="s">
        <v>380</v>
      </c>
      <c r="G174" s="100" t="s">
        <v>419</v>
      </c>
      <c r="H174" s="99"/>
      <c r="I174" s="101">
        <v>0</v>
      </c>
      <c r="J174" s="101">
        <v>0</v>
      </c>
      <c r="K174" s="101">
        <v>0</v>
      </c>
      <c r="L174" s="101">
        <v>0</v>
      </c>
      <c r="M174" s="101">
        <v>0</v>
      </c>
      <c r="N174" s="101">
        <v>0</v>
      </c>
      <c r="O174" s="101">
        <v>0</v>
      </c>
      <c r="P174" s="101">
        <v>0</v>
      </c>
      <c r="Q174" s="101">
        <v>0</v>
      </c>
      <c r="R174" s="101">
        <v>0</v>
      </c>
      <c r="S174" s="101">
        <v>0</v>
      </c>
      <c r="T174" s="101">
        <v>0</v>
      </c>
      <c r="U174" s="101">
        <v>0</v>
      </c>
      <c r="V174" s="101">
        <v>0</v>
      </c>
      <c r="W174" s="101">
        <v>0</v>
      </c>
      <c r="X174" s="101">
        <v>0</v>
      </c>
      <c r="Y174" s="101">
        <v>0</v>
      </c>
      <c r="Z174" s="101">
        <v>0</v>
      </c>
      <c r="AA174" s="101">
        <v>0</v>
      </c>
      <c r="AB174" s="101">
        <v>0</v>
      </c>
      <c r="AC174" s="101">
        <v>0</v>
      </c>
      <c r="AD174" s="101">
        <v>0</v>
      </c>
      <c r="AE174" s="101">
        <v>0</v>
      </c>
      <c r="AF174" s="101">
        <v>0</v>
      </c>
      <c r="AG174" s="101">
        <v>0</v>
      </c>
      <c r="AH174" s="101">
        <v>0</v>
      </c>
      <c r="AI174" s="101">
        <v>0</v>
      </c>
      <c r="AJ174" s="101">
        <v>0</v>
      </c>
      <c r="AK174" s="101">
        <v>0</v>
      </c>
      <c r="AL174" s="101">
        <v>0</v>
      </c>
      <c r="AM174" s="101">
        <v>0</v>
      </c>
      <c r="AN174" s="101">
        <v>0</v>
      </c>
      <c r="AO174" s="101">
        <v>0</v>
      </c>
      <c r="AP174" s="101">
        <v>0</v>
      </c>
      <c r="AQ174" s="101">
        <v>0</v>
      </c>
      <c r="AR174" s="101">
        <v>0</v>
      </c>
      <c r="AS174" s="101"/>
      <c r="AT174" s="101"/>
      <c r="AU174" s="101"/>
      <c r="AV174" s="101"/>
      <c r="AW174" s="101"/>
      <c r="AX174" s="101"/>
      <c r="AY174" s="101"/>
      <c r="AZ174" s="101"/>
      <c r="BA174" s="101"/>
      <c r="BB174" s="101"/>
      <c r="BC174" s="101"/>
      <c r="BD174" s="101"/>
      <c r="BE174" s="101"/>
      <c r="BF174" s="101"/>
      <c r="BG174" s="101"/>
      <c r="BH174" s="101"/>
      <c r="BI174" s="101"/>
      <c r="BJ174" s="101"/>
      <c r="BK174" s="101"/>
      <c r="BL174" s="101"/>
      <c r="BM174" s="101"/>
      <c r="BN174" s="101"/>
      <c r="BO174" s="101"/>
      <c r="BP174" s="101"/>
      <c r="BQ174" s="101"/>
    </row>
    <row r="175" spans="1:69">
      <c r="A175" s="150" t="s">
        <v>645</v>
      </c>
      <c r="B175" s="99"/>
      <c r="C175" s="99" t="s">
        <v>72</v>
      </c>
      <c r="D175" s="290" t="s">
        <v>428</v>
      </c>
      <c r="E175" s="99" t="s">
        <v>389</v>
      </c>
      <c r="F175" s="99" t="s">
        <v>377</v>
      </c>
      <c r="G175" s="100" t="s">
        <v>421</v>
      </c>
      <c r="H175" s="99"/>
      <c r="I175" s="101">
        <v>0</v>
      </c>
      <c r="J175" s="101">
        <v>0</v>
      </c>
      <c r="K175" s="101">
        <v>0</v>
      </c>
      <c r="L175" s="101">
        <v>0</v>
      </c>
      <c r="M175" s="101">
        <v>0</v>
      </c>
      <c r="N175" s="101">
        <v>0</v>
      </c>
      <c r="O175" s="101">
        <v>0</v>
      </c>
      <c r="P175" s="101">
        <v>0</v>
      </c>
      <c r="Q175" s="101">
        <v>0</v>
      </c>
      <c r="R175" s="101">
        <v>0</v>
      </c>
      <c r="S175" s="101">
        <v>0</v>
      </c>
      <c r="T175" s="101">
        <v>0</v>
      </c>
      <c r="U175" s="101">
        <v>0</v>
      </c>
      <c r="V175" s="101">
        <v>0</v>
      </c>
      <c r="W175" s="101">
        <v>0</v>
      </c>
      <c r="X175" s="101">
        <v>0</v>
      </c>
      <c r="Y175" s="101">
        <v>0</v>
      </c>
      <c r="Z175" s="101">
        <v>0</v>
      </c>
      <c r="AA175" s="101">
        <v>0</v>
      </c>
      <c r="AB175" s="101">
        <v>0</v>
      </c>
      <c r="AC175" s="101">
        <v>419.09999999999997</v>
      </c>
      <c r="AD175" s="101">
        <v>0</v>
      </c>
      <c r="AE175" s="101">
        <v>0</v>
      </c>
      <c r="AF175" s="101">
        <v>0</v>
      </c>
      <c r="AG175" s="101">
        <v>466.79999999999995</v>
      </c>
      <c r="AH175" s="101">
        <v>0</v>
      </c>
      <c r="AI175" s="101">
        <v>0</v>
      </c>
      <c r="AJ175" s="101">
        <v>0</v>
      </c>
      <c r="AK175" s="101">
        <v>0</v>
      </c>
      <c r="AL175" s="101">
        <v>0</v>
      </c>
      <c r="AM175" s="101">
        <v>0</v>
      </c>
      <c r="AN175" s="101">
        <v>0</v>
      </c>
      <c r="AO175" s="101">
        <v>0</v>
      </c>
      <c r="AP175" s="101">
        <v>0</v>
      </c>
      <c r="AQ175" s="101">
        <v>0</v>
      </c>
      <c r="AR175" s="101">
        <v>0</v>
      </c>
      <c r="AS175" s="101"/>
      <c r="AT175" s="101"/>
      <c r="AU175" s="101"/>
      <c r="AV175" s="101"/>
      <c r="AW175" s="101"/>
      <c r="AX175" s="101"/>
      <c r="AY175" s="101"/>
      <c r="AZ175" s="101"/>
      <c r="BA175" s="101"/>
      <c r="BB175" s="101"/>
      <c r="BC175" s="101"/>
      <c r="BD175" s="101"/>
      <c r="BE175" s="101"/>
      <c r="BF175" s="101"/>
      <c r="BG175" s="101"/>
      <c r="BH175" s="101"/>
      <c r="BI175" s="101"/>
      <c r="BJ175" s="101"/>
      <c r="BK175" s="101"/>
      <c r="BL175" s="101"/>
      <c r="BM175" s="101"/>
      <c r="BN175" s="101"/>
      <c r="BO175" s="101"/>
      <c r="BP175" s="101"/>
      <c r="BQ175" s="101"/>
    </row>
    <row r="176" spans="1:69">
      <c r="A176" s="150" t="s">
        <v>646</v>
      </c>
      <c r="B176" s="99"/>
      <c r="C176" s="99" t="s">
        <v>72</v>
      </c>
      <c r="D176" s="290" t="s">
        <v>428</v>
      </c>
      <c r="E176" s="99" t="s">
        <v>389</v>
      </c>
      <c r="F176" s="99" t="s">
        <v>377</v>
      </c>
      <c r="G176" s="100" t="s">
        <v>421</v>
      </c>
      <c r="H176" s="99"/>
      <c r="I176" s="101">
        <v>0</v>
      </c>
      <c r="J176" s="101">
        <v>0</v>
      </c>
      <c r="K176" s="101">
        <v>0</v>
      </c>
      <c r="L176" s="101">
        <v>0</v>
      </c>
      <c r="M176" s="101">
        <v>0</v>
      </c>
      <c r="N176" s="101">
        <v>505.2</v>
      </c>
      <c r="O176" s="101">
        <v>0</v>
      </c>
      <c r="P176" s="101">
        <v>0</v>
      </c>
      <c r="Q176" s="101">
        <v>0</v>
      </c>
      <c r="R176" s="101">
        <v>0</v>
      </c>
      <c r="S176" s="101">
        <v>0</v>
      </c>
      <c r="T176" s="101">
        <v>0</v>
      </c>
      <c r="U176" s="101">
        <v>0</v>
      </c>
      <c r="V176" s="101">
        <v>0</v>
      </c>
      <c r="W176" s="101">
        <v>0</v>
      </c>
      <c r="X176" s="101">
        <v>0</v>
      </c>
      <c r="Y176" s="101">
        <v>0</v>
      </c>
      <c r="Z176" s="101">
        <v>0</v>
      </c>
      <c r="AA176" s="101">
        <v>540.6</v>
      </c>
      <c r="AB176" s="101">
        <v>0</v>
      </c>
      <c r="AC176" s="101">
        <v>0</v>
      </c>
      <c r="AD176" s="101">
        <v>0</v>
      </c>
      <c r="AE176" s="101">
        <v>0</v>
      </c>
      <c r="AF176" s="101">
        <v>0</v>
      </c>
      <c r="AG176" s="101">
        <v>0</v>
      </c>
      <c r="AH176" s="101">
        <v>0</v>
      </c>
      <c r="AI176" s="101">
        <v>0</v>
      </c>
      <c r="AJ176" s="101">
        <v>0</v>
      </c>
      <c r="AK176" s="101">
        <v>0</v>
      </c>
      <c r="AL176" s="101">
        <v>0</v>
      </c>
      <c r="AM176" s="101">
        <v>548.4</v>
      </c>
      <c r="AN176" s="101">
        <v>0</v>
      </c>
      <c r="AO176" s="101">
        <v>0</v>
      </c>
      <c r="AP176" s="101">
        <v>0</v>
      </c>
      <c r="AQ176" s="101">
        <v>0</v>
      </c>
      <c r="AR176" s="101">
        <v>0</v>
      </c>
      <c r="AS176" s="101"/>
      <c r="AT176" s="101"/>
      <c r="AU176" s="101"/>
      <c r="AV176" s="101"/>
      <c r="AW176" s="101"/>
      <c r="AX176" s="101"/>
      <c r="AY176" s="101"/>
      <c r="AZ176" s="101"/>
      <c r="BA176" s="101"/>
      <c r="BB176" s="101"/>
      <c r="BC176" s="101"/>
      <c r="BD176" s="101"/>
      <c r="BE176" s="101"/>
      <c r="BF176" s="101"/>
      <c r="BG176" s="101"/>
      <c r="BH176" s="101"/>
      <c r="BI176" s="101"/>
      <c r="BJ176" s="101"/>
      <c r="BK176" s="101"/>
      <c r="BL176" s="101"/>
      <c r="BM176" s="101"/>
      <c r="BN176" s="101"/>
      <c r="BO176" s="101"/>
      <c r="BP176" s="101"/>
      <c r="BQ176" s="101"/>
    </row>
    <row r="177" spans="1:69">
      <c r="A177" s="150" t="s">
        <v>684</v>
      </c>
      <c r="B177" s="99"/>
      <c r="C177" s="99" t="s">
        <v>72</v>
      </c>
      <c r="D177" s="99" t="s">
        <v>44</v>
      </c>
      <c r="E177" s="99" t="s">
        <v>391</v>
      </c>
      <c r="F177" s="99" t="s">
        <v>392</v>
      </c>
      <c r="G177" s="100" t="s">
        <v>421</v>
      </c>
      <c r="H177" s="99"/>
      <c r="I177" s="101">
        <v>0</v>
      </c>
      <c r="J177" s="101">
        <v>0</v>
      </c>
      <c r="K177" s="101">
        <v>0</v>
      </c>
      <c r="L177" s="101">
        <v>0</v>
      </c>
      <c r="M177" s="101">
        <v>0</v>
      </c>
      <c r="N177" s="101">
        <v>0</v>
      </c>
      <c r="O177" s="101">
        <v>0</v>
      </c>
      <c r="P177" s="101">
        <v>0</v>
      </c>
      <c r="Q177" s="101">
        <v>0</v>
      </c>
      <c r="R177" s="101">
        <v>0</v>
      </c>
      <c r="S177" s="101">
        <v>429.78000000000003</v>
      </c>
      <c r="T177" s="101">
        <v>341.44499999999999</v>
      </c>
      <c r="U177" s="101">
        <v>0</v>
      </c>
      <c r="V177" s="101">
        <v>0</v>
      </c>
      <c r="W177" s="101">
        <v>0</v>
      </c>
      <c r="X177" s="101">
        <v>0</v>
      </c>
      <c r="Y177" s="101">
        <v>0</v>
      </c>
      <c r="Z177" s="101">
        <v>0</v>
      </c>
      <c r="AA177" s="101">
        <v>0</v>
      </c>
      <c r="AB177" s="101">
        <v>369.52500000000003</v>
      </c>
      <c r="AC177" s="101">
        <v>0</v>
      </c>
      <c r="AD177" s="101">
        <v>0</v>
      </c>
      <c r="AE177" s="101">
        <v>0</v>
      </c>
      <c r="AF177" s="101">
        <v>0</v>
      </c>
      <c r="AG177" s="101">
        <v>0</v>
      </c>
      <c r="AH177" s="101">
        <v>0</v>
      </c>
      <c r="AI177" s="101">
        <v>556.14</v>
      </c>
      <c r="AJ177" s="101">
        <v>0</v>
      </c>
      <c r="AK177" s="101">
        <v>0</v>
      </c>
      <c r="AL177" s="101">
        <v>0</v>
      </c>
      <c r="AM177" s="101">
        <v>0</v>
      </c>
      <c r="AN177" s="101">
        <v>0</v>
      </c>
      <c r="AO177" s="101">
        <v>407.55</v>
      </c>
      <c r="AP177" s="101">
        <v>431.73</v>
      </c>
      <c r="AQ177" s="101">
        <v>0</v>
      </c>
      <c r="AR177" s="101">
        <v>0</v>
      </c>
      <c r="AS177" s="101"/>
      <c r="AT177" s="101"/>
      <c r="AU177" s="101"/>
      <c r="AV177" s="101"/>
      <c r="AW177" s="101"/>
      <c r="AX177" s="101"/>
      <c r="AY177" s="101"/>
      <c r="AZ177" s="101"/>
      <c r="BA177" s="101"/>
      <c r="BB177" s="101"/>
      <c r="BC177" s="101"/>
      <c r="BD177" s="101"/>
      <c r="BE177" s="101"/>
      <c r="BF177" s="101"/>
      <c r="BG177" s="101"/>
      <c r="BH177" s="101"/>
      <c r="BI177" s="101"/>
      <c r="BJ177" s="101"/>
      <c r="BK177" s="101"/>
      <c r="BL177" s="101"/>
      <c r="BM177" s="101"/>
      <c r="BN177" s="101"/>
      <c r="BO177" s="101"/>
      <c r="BP177" s="101"/>
      <c r="BQ177" s="101"/>
    </row>
    <row r="178" spans="1:69">
      <c r="A178" s="150" t="s">
        <v>540</v>
      </c>
      <c r="B178" s="99"/>
      <c r="C178" s="99" t="s">
        <v>72</v>
      </c>
      <c r="D178" s="290" t="s">
        <v>428</v>
      </c>
      <c r="E178" s="99" t="s">
        <v>245</v>
      </c>
      <c r="F178" s="99" t="s">
        <v>245</v>
      </c>
      <c r="G178" s="100" t="s">
        <v>421</v>
      </c>
      <c r="H178" s="99"/>
      <c r="I178" s="101">
        <v>0</v>
      </c>
      <c r="J178" s="101">
        <v>0</v>
      </c>
      <c r="K178" s="101">
        <v>0</v>
      </c>
      <c r="L178" s="101">
        <v>0</v>
      </c>
      <c r="M178" s="101">
        <v>0</v>
      </c>
      <c r="N178" s="101">
        <v>0</v>
      </c>
      <c r="O178" s="101">
        <v>0</v>
      </c>
      <c r="P178" s="101">
        <v>0</v>
      </c>
      <c r="Q178" s="101">
        <v>0</v>
      </c>
      <c r="R178" s="101">
        <v>0</v>
      </c>
      <c r="S178" s="101">
        <v>0</v>
      </c>
      <c r="T178" s="101">
        <v>0</v>
      </c>
      <c r="U178" s="101">
        <v>0</v>
      </c>
      <c r="V178" s="101">
        <v>0</v>
      </c>
      <c r="W178" s="101">
        <v>0</v>
      </c>
      <c r="X178" s="101">
        <v>0</v>
      </c>
      <c r="Y178" s="101">
        <v>42.650000000000006</v>
      </c>
      <c r="Z178" s="101">
        <v>0</v>
      </c>
      <c r="AA178" s="101">
        <v>0</v>
      </c>
      <c r="AB178" s="101">
        <v>0</v>
      </c>
      <c r="AC178" s="101">
        <v>0</v>
      </c>
      <c r="AD178" s="101">
        <v>0</v>
      </c>
      <c r="AE178" s="101">
        <v>0</v>
      </c>
      <c r="AF178" s="101">
        <v>0</v>
      </c>
      <c r="AG178" s="101">
        <v>0</v>
      </c>
      <c r="AH178" s="101">
        <v>0</v>
      </c>
      <c r="AI178" s="101">
        <v>0</v>
      </c>
      <c r="AJ178" s="101">
        <v>0</v>
      </c>
      <c r="AK178" s="101">
        <v>0</v>
      </c>
      <c r="AL178" s="101">
        <v>0</v>
      </c>
      <c r="AM178" s="101">
        <v>0</v>
      </c>
      <c r="AN178" s="101">
        <v>0</v>
      </c>
      <c r="AO178" s="101">
        <v>0</v>
      </c>
      <c r="AP178" s="101">
        <v>0</v>
      </c>
      <c r="AQ178" s="101">
        <v>0</v>
      </c>
      <c r="AR178" s="101">
        <v>0</v>
      </c>
      <c r="AS178" s="101"/>
      <c r="AT178" s="101"/>
      <c r="AU178" s="101"/>
      <c r="AV178" s="101"/>
      <c r="AW178" s="101"/>
      <c r="AX178" s="101"/>
      <c r="AY178" s="101"/>
      <c r="AZ178" s="101"/>
      <c r="BA178" s="101"/>
      <c r="BB178" s="101"/>
      <c r="BC178" s="101"/>
      <c r="BD178" s="101"/>
      <c r="BE178" s="101"/>
      <c r="BF178" s="101"/>
      <c r="BG178" s="101"/>
      <c r="BH178" s="101"/>
      <c r="BI178" s="101"/>
      <c r="BJ178" s="101"/>
      <c r="BK178" s="101"/>
      <c r="BL178" s="101"/>
      <c r="BM178" s="101"/>
      <c r="BN178" s="101"/>
      <c r="BO178" s="101"/>
      <c r="BP178" s="101"/>
      <c r="BQ178" s="101"/>
    </row>
    <row r="179" spans="1:69">
      <c r="A179" s="150" t="s">
        <v>541</v>
      </c>
      <c r="B179" s="99"/>
      <c r="C179" s="99" t="s">
        <v>72</v>
      </c>
      <c r="D179" s="290" t="s">
        <v>428</v>
      </c>
      <c r="E179" s="99" t="s">
        <v>245</v>
      </c>
      <c r="F179" s="99" t="s">
        <v>245</v>
      </c>
      <c r="G179" s="100" t="s">
        <v>421</v>
      </c>
      <c r="H179" s="99"/>
      <c r="I179" s="101">
        <v>0</v>
      </c>
      <c r="J179" s="101">
        <v>0</v>
      </c>
      <c r="K179" s="101">
        <v>0</v>
      </c>
      <c r="L179" s="101">
        <v>0</v>
      </c>
      <c r="M179" s="101">
        <v>0</v>
      </c>
      <c r="N179" s="101">
        <v>0</v>
      </c>
      <c r="O179" s="101">
        <v>0</v>
      </c>
      <c r="P179" s="101">
        <v>0</v>
      </c>
      <c r="Q179" s="101">
        <v>0</v>
      </c>
      <c r="R179" s="101">
        <v>0</v>
      </c>
      <c r="S179" s="101">
        <v>0</v>
      </c>
      <c r="T179" s="101">
        <v>0</v>
      </c>
      <c r="U179" s="101">
        <v>0</v>
      </c>
      <c r="V179" s="101">
        <v>0</v>
      </c>
      <c r="W179" s="101">
        <v>0</v>
      </c>
      <c r="X179" s="101">
        <v>0</v>
      </c>
      <c r="Y179" s="101">
        <v>44.1</v>
      </c>
      <c r="Z179" s="101">
        <v>0</v>
      </c>
      <c r="AA179" s="101">
        <v>0</v>
      </c>
      <c r="AB179" s="101">
        <v>0</v>
      </c>
      <c r="AC179" s="101">
        <v>0</v>
      </c>
      <c r="AD179" s="101">
        <v>0</v>
      </c>
      <c r="AE179" s="101">
        <v>0</v>
      </c>
      <c r="AF179" s="101">
        <v>0</v>
      </c>
      <c r="AG179" s="101">
        <v>0</v>
      </c>
      <c r="AH179" s="101">
        <v>0</v>
      </c>
      <c r="AI179" s="101">
        <v>0</v>
      </c>
      <c r="AJ179" s="101">
        <v>0</v>
      </c>
      <c r="AK179" s="101">
        <v>0</v>
      </c>
      <c r="AL179" s="101">
        <v>0</v>
      </c>
      <c r="AM179" s="101">
        <v>0</v>
      </c>
      <c r="AN179" s="101">
        <v>0</v>
      </c>
      <c r="AO179" s="101">
        <v>0</v>
      </c>
      <c r="AP179" s="101">
        <v>0</v>
      </c>
      <c r="AQ179" s="101">
        <v>0</v>
      </c>
      <c r="AR179" s="101">
        <v>0</v>
      </c>
      <c r="AS179" s="101"/>
      <c r="AT179" s="101"/>
      <c r="AU179" s="101"/>
      <c r="AV179" s="101"/>
      <c r="AW179" s="101"/>
      <c r="AX179" s="101"/>
      <c r="AY179" s="101"/>
      <c r="AZ179" s="101"/>
      <c r="BA179" s="101"/>
      <c r="BB179" s="101"/>
      <c r="BC179" s="101"/>
      <c r="BD179" s="101"/>
      <c r="BE179" s="101"/>
      <c r="BF179" s="101"/>
      <c r="BG179" s="101"/>
      <c r="BH179" s="101"/>
      <c r="BI179" s="101"/>
      <c r="BJ179" s="101"/>
      <c r="BK179" s="101"/>
      <c r="BL179" s="101"/>
      <c r="BM179" s="101"/>
      <c r="BN179" s="101"/>
      <c r="BO179" s="101"/>
      <c r="BP179" s="101"/>
      <c r="BQ179" s="101"/>
    </row>
    <row r="180" spans="1:69">
      <c r="A180" s="150" t="s">
        <v>444</v>
      </c>
      <c r="B180" s="99"/>
      <c r="C180" s="99" t="s">
        <v>72</v>
      </c>
      <c r="D180" s="99" t="s">
        <v>369</v>
      </c>
      <c r="E180" s="99" t="s">
        <v>391</v>
      </c>
      <c r="F180" s="99" t="s">
        <v>402</v>
      </c>
      <c r="G180" s="100" t="s">
        <v>421</v>
      </c>
      <c r="H180" s="99"/>
      <c r="I180" s="101">
        <v>0</v>
      </c>
      <c r="J180" s="101">
        <v>0</v>
      </c>
      <c r="K180" s="101">
        <v>0</v>
      </c>
      <c r="L180" s="101">
        <v>0</v>
      </c>
      <c r="M180" s="101">
        <v>0</v>
      </c>
      <c r="N180" s="101">
        <v>0</v>
      </c>
      <c r="O180" s="101">
        <v>0</v>
      </c>
      <c r="P180" s="101">
        <v>0</v>
      </c>
      <c r="Q180" s="101">
        <v>0</v>
      </c>
      <c r="R180" s="101">
        <v>0</v>
      </c>
      <c r="S180" s="101">
        <v>0</v>
      </c>
      <c r="T180" s="101">
        <v>0</v>
      </c>
      <c r="U180" s="101">
        <v>0</v>
      </c>
      <c r="V180" s="101">
        <v>0</v>
      </c>
      <c r="W180" s="101">
        <v>0</v>
      </c>
      <c r="X180" s="101">
        <v>0</v>
      </c>
      <c r="Y180" s="101">
        <v>0</v>
      </c>
      <c r="Z180" s="101">
        <v>0</v>
      </c>
      <c r="AA180" s="101">
        <v>0</v>
      </c>
      <c r="AB180" s="101">
        <v>0</v>
      </c>
      <c r="AC180" s="101">
        <v>0</v>
      </c>
      <c r="AD180" s="101">
        <v>0</v>
      </c>
      <c r="AE180" s="101">
        <v>0</v>
      </c>
      <c r="AF180" s="101">
        <v>0</v>
      </c>
      <c r="AG180" s="101">
        <v>0</v>
      </c>
      <c r="AH180" s="101">
        <v>0</v>
      </c>
      <c r="AI180" s="101">
        <v>0</v>
      </c>
      <c r="AJ180" s="101">
        <v>0</v>
      </c>
      <c r="AK180" s="101">
        <v>0</v>
      </c>
      <c r="AL180" s="101">
        <v>0</v>
      </c>
      <c r="AM180" s="101">
        <v>0</v>
      </c>
      <c r="AN180" s="101">
        <v>0</v>
      </c>
      <c r="AO180" s="101">
        <v>0</v>
      </c>
      <c r="AP180" s="101">
        <v>0</v>
      </c>
      <c r="AQ180" s="101">
        <v>0</v>
      </c>
      <c r="AR180" s="101">
        <v>0</v>
      </c>
      <c r="AS180" s="101"/>
      <c r="AT180" s="101"/>
      <c r="AU180" s="101"/>
      <c r="AV180" s="101"/>
      <c r="AW180" s="101"/>
      <c r="AX180" s="101"/>
      <c r="AY180" s="101"/>
      <c r="AZ180" s="101"/>
      <c r="BA180" s="101"/>
      <c r="BB180" s="101"/>
      <c r="BC180" s="101"/>
      <c r="BD180" s="101"/>
      <c r="BE180" s="101"/>
      <c r="BF180" s="101"/>
      <c r="BG180" s="101"/>
      <c r="BH180" s="101"/>
      <c r="BI180" s="101"/>
      <c r="BJ180" s="101"/>
      <c r="BK180" s="101"/>
      <c r="BL180" s="101"/>
      <c r="BM180" s="101"/>
      <c r="BN180" s="101"/>
      <c r="BO180" s="101"/>
      <c r="BP180" s="101"/>
      <c r="BQ180" s="101"/>
    </row>
    <row r="181" spans="1:69">
      <c r="A181" s="150" t="s">
        <v>542</v>
      </c>
      <c r="B181" s="99"/>
      <c r="C181" s="99" t="s">
        <v>72</v>
      </c>
      <c r="D181" s="99" t="s">
        <v>369</v>
      </c>
      <c r="E181" s="99" t="s">
        <v>391</v>
      </c>
      <c r="F181" s="99" t="s">
        <v>402</v>
      </c>
      <c r="G181" s="100" t="s">
        <v>421</v>
      </c>
      <c r="H181" s="99"/>
      <c r="I181" s="101">
        <v>0</v>
      </c>
      <c r="J181" s="101">
        <v>0</v>
      </c>
      <c r="K181" s="101">
        <v>0</v>
      </c>
      <c r="L181" s="101">
        <v>0</v>
      </c>
      <c r="M181" s="101">
        <v>0</v>
      </c>
      <c r="N181" s="101">
        <v>0</v>
      </c>
      <c r="O181" s="101">
        <v>0</v>
      </c>
      <c r="P181" s="101">
        <v>0</v>
      </c>
      <c r="Q181" s="101">
        <v>288.8</v>
      </c>
      <c r="R181" s="101">
        <v>298.72000000000003</v>
      </c>
      <c r="S181" s="101">
        <v>0</v>
      </c>
      <c r="T181" s="101">
        <v>0</v>
      </c>
      <c r="U181" s="101">
        <v>0</v>
      </c>
      <c r="V181" s="101">
        <v>0</v>
      </c>
      <c r="W181" s="101">
        <v>0</v>
      </c>
      <c r="X181" s="101">
        <v>0</v>
      </c>
      <c r="Y181" s="101">
        <v>0</v>
      </c>
      <c r="Z181" s="101">
        <v>0</v>
      </c>
      <c r="AA181" s="101">
        <v>0</v>
      </c>
      <c r="AB181" s="101">
        <v>0</v>
      </c>
      <c r="AC181" s="101">
        <v>0</v>
      </c>
      <c r="AD181" s="101">
        <v>0</v>
      </c>
      <c r="AE181" s="101">
        <v>0</v>
      </c>
      <c r="AF181" s="101">
        <v>0</v>
      </c>
      <c r="AG181" s="101">
        <v>0</v>
      </c>
      <c r="AH181" s="101">
        <v>0</v>
      </c>
      <c r="AI181" s="101">
        <v>0</v>
      </c>
      <c r="AJ181" s="101">
        <v>0</v>
      </c>
      <c r="AK181" s="101">
        <v>0</v>
      </c>
      <c r="AL181" s="101">
        <v>0</v>
      </c>
      <c r="AM181" s="101">
        <v>0</v>
      </c>
      <c r="AN181" s="101">
        <v>0</v>
      </c>
      <c r="AO181" s="101">
        <v>0</v>
      </c>
      <c r="AP181" s="101">
        <v>0</v>
      </c>
      <c r="AQ181" s="101">
        <v>0</v>
      </c>
      <c r="AR181" s="101">
        <v>0</v>
      </c>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row>
    <row r="182" spans="1:69">
      <c r="A182" s="102" t="s">
        <v>31</v>
      </c>
      <c r="B182" s="99"/>
      <c r="C182" s="99" t="s">
        <v>77</v>
      </c>
      <c r="D182" s="290" t="s">
        <v>428</v>
      </c>
      <c r="E182" s="99" t="s">
        <v>389</v>
      </c>
      <c r="F182" s="99" t="s">
        <v>382</v>
      </c>
      <c r="G182" s="100" t="s">
        <v>421</v>
      </c>
      <c r="H182" s="99"/>
      <c r="I182" s="101">
        <v>0</v>
      </c>
      <c r="J182" s="101">
        <v>0</v>
      </c>
      <c r="K182" s="101">
        <v>25089.280000000002</v>
      </c>
      <c r="L182" s="101">
        <v>25981.440000000002</v>
      </c>
      <c r="M182" s="101">
        <v>26438.400000000001</v>
      </c>
      <c r="N182" s="101">
        <v>23696.640000000003</v>
      </c>
      <c r="O182" s="101">
        <v>23653.120000000003</v>
      </c>
      <c r="P182" s="101">
        <v>0</v>
      </c>
      <c r="Q182" s="101">
        <v>25154.560000000001</v>
      </c>
      <c r="R182" s="101">
        <v>28788.480000000003</v>
      </c>
      <c r="S182" s="101">
        <v>29811.200000000001</v>
      </c>
      <c r="T182" s="101">
        <v>23326.720000000001</v>
      </c>
      <c r="U182" s="101">
        <v>23283.200000000001</v>
      </c>
      <c r="V182" s="101">
        <v>23522.560000000001</v>
      </c>
      <c r="W182" s="101">
        <v>0</v>
      </c>
      <c r="X182" s="101">
        <v>29702.400000000001</v>
      </c>
      <c r="Y182" s="101">
        <v>24414.720000000001</v>
      </c>
      <c r="Z182" s="101">
        <v>24871.68</v>
      </c>
      <c r="AA182" s="101">
        <v>24828.160000000003</v>
      </c>
      <c r="AB182" s="101">
        <v>27700.480000000003</v>
      </c>
      <c r="AC182" s="101">
        <v>28810.240000000002</v>
      </c>
      <c r="AD182" s="101">
        <v>0</v>
      </c>
      <c r="AE182" s="101">
        <v>30790.400000000001</v>
      </c>
      <c r="AF182" s="101">
        <v>25459.200000000001</v>
      </c>
      <c r="AG182" s="101">
        <v>27461.120000000003</v>
      </c>
      <c r="AH182" s="101">
        <v>27004.160000000003</v>
      </c>
      <c r="AI182" s="101">
        <v>28984.320000000003</v>
      </c>
      <c r="AJ182" s="101">
        <v>29550.080000000002</v>
      </c>
      <c r="AK182" s="101">
        <v>0</v>
      </c>
      <c r="AL182" s="101">
        <v>27504.640000000003</v>
      </c>
      <c r="AM182" s="101">
        <v>28418.560000000001</v>
      </c>
      <c r="AN182" s="101">
        <v>23522.560000000001</v>
      </c>
      <c r="AO182" s="101">
        <v>0</v>
      </c>
      <c r="AP182" s="101">
        <v>0</v>
      </c>
      <c r="AQ182" s="101">
        <v>0</v>
      </c>
      <c r="AR182" s="101">
        <v>0</v>
      </c>
      <c r="AS182" s="101"/>
      <c r="AT182" s="101"/>
      <c r="AU182" s="101"/>
      <c r="AV182" s="101"/>
      <c r="AW182" s="101"/>
      <c r="AX182" s="101"/>
      <c r="AY182" s="101"/>
      <c r="AZ182" s="101"/>
      <c r="BA182" s="101"/>
      <c r="BB182" s="101"/>
      <c r="BC182" s="101"/>
      <c r="BD182" s="101"/>
      <c r="BE182" s="101"/>
      <c r="BF182" s="101"/>
      <c r="BG182" s="101"/>
      <c r="BH182" s="101"/>
      <c r="BI182" s="101"/>
      <c r="BJ182" s="101"/>
      <c r="BK182" s="101"/>
      <c r="BL182" s="101"/>
      <c r="BM182" s="101"/>
      <c r="BN182" s="101"/>
      <c r="BO182" s="101"/>
      <c r="BP182" s="101"/>
      <c r="BQ182" s="101"/>
    </row>
    <row r="183" spans="1:69">
      <c r="A183" s="102" t="s">
        <v>78</v>
      </c>
      <c r="B183" s="99"/>
      <c r="C183" s="99" t="s">
        <v>77</v>
      </c>
      <c r="D183" s="290" t="s">
        <v>428</v>
      </c>
      <c r="E183" s="99" t="s">
        <v>389</v>
      </c>
      <c r="F183" s="99" t="s">
        <v>382</v>
      </c>
      <c r="G183" s="100" t="s">
        <v>421</v>
      </c>
      <c r="H183" s="99"/>
      <c r="I183" s="101">
        <v>0</v>
      </c>
      <c r="J183" s="101">
        <v>0</v>
      </c>
      <c r="K183" s="101">
        <v>0</v>
      </c>
      <c r="L183" s="101">
        <v>0</v>
      </c>
      <c r="M183" s="101">
        <v>0</v>
      </c>
      <c r="N183" s="101">
        <v>0</v>
      </c>
      <c r="O183" s="101">
        <v>0</v>
      </c>
      <c r="P183" s="101">
        <v>0</v>
      </c>
      <c r="Q183" s="101">
        <v>0</v>
      </c>
      <c r="R183" s="101">
        <v>0</v>
      </c>
      <c r="S183" s="101">
        <v>0</v>
      </c>
      <c r="T183" s="101">
        <v>0</v>
      </c>
      <c r="U183" s="101">
        <v>0</v>
      </c>
      <c r="V183" s="101">
        <v>0</v>
      </c>
      <c r="W183" s="101">
        <v>0</v>
      </c>
      <c r="X183" s="101">
        <v>0</v>
      </c>
      <c r="Y183" s="101">
        <v>0</v>
      </c>
      <c r="Z183" s="101">
        <v>0</v>
      </c>
      <c r="AA183" s="101">
        <v>0</v>
      </c>
      <c r="AB183" s="101">
        <v>0</v>
      </c>
      <c r="AC183" s="101">
        <v>0</v>
      </c>
      <c r="AD183" s="101">
        <v>0</v>
      </c>
      <c r="AE183" s="101">
        <v>0</v>
      </c>
      <c r="AF183" s="101">
        <v>0</v>
      </c>
      <c r="AG183" s="101">
        <v>0</v>
      </c>
      <c r="AH183" s="101">
        <v>0</v>
      </c>
      <c r="AI183" s="101">
        <v>0</v>
      </c>
      <c r="AJ183" s="101">
        <v>0</v>
      </c>
      <c r="AK183" s="101">
        <v>0</v>
      </c>
      <c r="AL183" s="101">
        <v>0</v>
      </c>
      <c r="AM183" s="101">
        <v>0</v>
      </c>
      <c r="AN183" s="101">
        <v>0</v>
      </c>
      <c r="AO183" s="101">
        <v>0</v>
      </c>
      <c r="AP183" s="101">
        <v>0</v>
      </c>
      <c r="AQ183" s="101">
        <v>0</v>
      </c>
      <c r="AR183" s="101">
        <v>0</v>
      </c>
      <c r="AS183" s="101"/>
      <c r="AT183" s="101"/>
      <c r="AU183" s="101"/>
      <c r="AV183" s="101"/>
      <c r="AW183" s="101"/>
      <c r="AX183" s="101"/>
      <c r="AY183" s="101"/>
      <c r="AZ183" s="101"/>
      <c r="BA183" s="101"/>
      <c r="BB183" s="101"/>
      <c r="BC183" s="101"/>
      <c r="BD183" s="101"/>
      <c r="BE183" s="101"/>
      <c r="BF183" s="101"/>
      <c r="BG183" s="101"/>
      <c r="BH183" s="101"/>
      <c r="BI183" s="101"/>
      <c r="BJ183" s="101"/>
      <c r="BK183" s="101"/>
      <c r="BL183" s="101"/>
      <c r="BM183" s="101"/>
      <c r="BN183" s="101"/>
      <c r="BO183" s="101"/>
      <c r="BP183" s="101"/>
      <c r="BQ183" s="101"/>
    </row>
    <row r="184" spans="1:69">
      <c r="A184" s="102" t="s">
        <v>365</v>
      </c>
      <c r="B184" s="99"/>
      <c r="C184" s="99" t="s">
        <v>77</v>
      </c>
      <c r="D184" s="290" t="s">
        <v>428</v>
      </c>
      <c r="E184" s="99" t="s">
        <v>389</v>
      </c>
      <c r="F184" s="99" t="s">
        <v>375</v>
      </c>
      <c r="G184" s="100" t="s">
        <v>421</v>
      </c>
      <c r="H184" s="99"/>
      <c r="I184" s="101">
        <v>0</v>
      </c>
      <c r="J184" s="101">
        <v>0</v>
      </c>
      <c r="K184" s="101">
        <v>0</v>
      </c>
      <c r="L184" s="101">
        <v>0</v>
      </c>
      <c r="M184" s="101">
        <v>0</v>
      </c>
      <c r="N184" s="101">
        <v>0</v>
      </c>
      <c r="O184" s="101">
        <v>0</v>
      </c>
      <c r="P184" s="101">
        <v>0</v>
      </c>
      <c r="Q184" s="101">
        <v>0</v>
      </c>
      <c r="R184" s="101">
        <v>0</v>
      </c>
      <c r="S184" s="101">
        <v>0</v>
      </c>
      <c r="T184" s="101">
        <v>0</v>
      </c>
      <c r="U184" s="101">
        <v>0</v>
      </c>
      <c r="V184" s="101">
        <v>0</v>
      </c>
      <c r="W184" s="101">
        <v>0</v>
      </c>
      <c r="X184" s="101">
        <v>0</v>
      </c>
      <c r="Y184" s="101">
        <v>0</v>
      </c>
      <c r="Z184" s="101">
        <v>0</v>
      </c>
      <c r="AA184" s="101">
        <v>0</v>
      </c>
      <c r="AB184" s="101">
        <v>0</v>
      </c>
      <c r="AC184" s="101">
        <v>0</v>
      </c>
      <c r="AD184" s="101">
        <v>0</v>
      </c>
      <c r="AE184" s="101">
        <v>0</v>
      </c>
      <c r="AF184" s="101">
        <v>0</v>
      </c>
      <c r="AG184" s="101">
        <v>0</v>
      </c>
      <c r="AH184" s="101">
        <v>0</v>
      </c>
      <c r="AI184" s="101">
        <v>0</v>
      </c>
      <c r="AJ184" s="101">
        <v>0</v>
      </c>
      <c r="AK184" s="101">
        <v>0</v>
      </c>
      <c r="AL184" s="101">
        <v>0</v>
      </c>
      <c r="AM184" s="101">
        <v>0</v>
      </c>
      <c r="AN184" s="101">
        <v>0</v>
      </c>
      <c r="AO184" s="101">
        <v>0</v>
      </c>
      <c r="AP184" s="101">
        <v>0</v>
      </c>
      <c r="AQ184" s="101">
        <v>0</v>
      </c>
      <c r="AR184" s="101">
        <v>0</v>
      </c>
      <c r="AS184" s="101"/>
      <c r="AT184" s="101"/>
      <c r="AU184" s="101"/>
      <c r="AV184" s="101"/>
      <c r="AW184" s="101"/>
      <c r="AX184" s="101"/>
      <c r="AY184" s="101"/>
      <c r="AZ184" s="101"/>
      <c r="BA184" s="101"/>
      <c r="BB184" s="101"/>
      <c r="BC184" s="101"/>
      <c r="BD184" s="101"/>
      <c r="BE184" s="101"/>
      <c r="BF184" s="101"/>
      <c r="BG184" s="101"/>
      <c r="BH184" s="101"/>
      <c r="BI184" s="101"/>
      <c r="BJ184" s="101"/>
      <c r="BK184" s="101"/>
      <c r="BL184" s="101"/>
      <c r="BM184" s="101"/>
      <c r="BN184" s="101"/>
      <c r="BO184" s="101"/>
      <c r="BP184" s="101"/>
      <c r="BQ184" s="101"/>
    </row>
    <row r="185" spans="1:69">
      <c r="A185" s="102" t="s">
        <v>9</v>
      </c>
      <c r="B185" s="99"/>
      <c r="C185" s="99" t="s">
        <v>77</v>
      </c>
      <c r="D185" s="290" t="s">
        <v>428</v>
      </c>
      <c r="E185" s="99" t="s">
        <v>372</v>
      </c>
      <c r="F185" s="99" t="s">
        <v>383</v>
      </c>
      <c r="G185" s="100" t="s">
        <v>421</v>
      </c>
      <c r="H185" s="99"/>
      <c r="I185" s="101">
        <v>0</v>
      </c>
      <c r="J185" s="101">
        <v>0</v>
      </c>
      <c r="K185" s="101">
        <v>0</v>
      </c>
      <c r="L185" s="101">
        <v>0</v>
      </c>
      <c r="M185" s="101">
        <v>0</v>
      </c>
      <c r="N185" s="101">
        <v>0</v>
      </c>
      <c r="O185" s="101">
        <v>0</v>
      </c>
      <c r="P185" s="101">
        <v>0</v>
      </c>
      <c r="Q185" s="101">
        <v>0</v>
      </c>
      <c r="R185" s="101">
        <v>0</v>
      </c>
      <c r="S185" s="101">
        <v>0</v>
      </c>
      <c r="T185" s="101">
        <v>4739.9440000000004</v>
      </c>
      <c r="U185" s="101">
        <v>5057.8239999999996</v>
      </c>
      <c r="V185" s="101">
        <v>4782.3280000000004</v>
      </c>
      <c r="W185" s="101">
        <v>0</v>
      </c>
      <c r="X185" s="101">
        <v>0</v>
      </c>
      <c r="Y185" s="101">
        <v>0</v>
      </c>
      <c r="Z185" s="101">
        <v>0</v>
      </c>
      <c r="AA185" s="101">
        <v>2394.6959999999999</v>
      </c>
      <c r="AB185" s="101">
        <v>1893.152</v>
      </c>
      <c r="AC185" s="101">
        <v>0</v>
      </c>
      <c r="AD185" s="101">
        <v>0</v>
      </c>
      <c r="AE185" s="101">
        <v>0</v>
      </c>
      <c r="AF185" s="101">
        <v>2182.7759999999998</v>
      </c>
      <c r="AG185" s="101">
        <v>3044.5839999999998</v>
      </c>
      <c r="AH185" s="101">
        <v>0</v>
      </c>
      <c r="AI185" s="101">
        <v>0</v>
      </c>
      <c r="AJ185" s="101">
        <v>0</v>
      </c>
      <c r="AK185" s="101">
        <v>0</v>
      </c>
      <c r="AL185" s="101">
        <v>0</v>
      </c>
      <c r="AM185" s="101">
        <v>0</v>
      </c>
      <c r="AN185" s="101">
        <v>4153.6319999999996</v>
      </c>
      <c r="AO185" s="101">
        <v>0</v>
      </c>
      <c r="AP185" s="101">
        <v>0</v>
      </c>
      <c r="AQ185" s="101">
        <v>0</v>
      </c>
      <c r="AR185" s="101">
        <v>0</v>
      </c>
      <c r="AS185" s="101"/>
      <c r="AT185" s="101"/>
      <c r="AU185" s="101"/>
      <c r="AV185" s="101"/>
      <c r="AW185" s="101"/>
      <c r="AX185" s="101"/>
      <c r="AY185" s="101"/>
      <c r="AZ185" s="101"/>
      <c r="BA185" s="101"/>
      <c r="BB185" s="101"/>
      <c r="BC185" s="101"/>
      <c r="BD185" s="101"/>
      <c r="BE185" s="101"/>
      <c r="BF185" s="101"/>
      <c r="BG185" s="101"/>
      <c r="BH185" s="101"/>
      <c r="BI185" s="101"/>
      <c r="BJ185" s="101"/>
      <c r="BK185" s="101"/>
      <c r="BL185" s="101"/>
      <c r="BM185" s="101"/>
      <c r="BN185" s="101"/>
      <c r="BO185" s="101"/>
      <c r="BP185" s="101"/>
      <c r="BQ185" s="101"/>
    </row>
    <row r="186" spans="1:69">
      <c r="A186" s="102" t="s">
        <v>7</v>
      </c>
      <c r="B186" s="99"/>
      <c r="C186" s="99" t="s">
        <v>77</v>
      </c>
      <c r="D186" s="290" t="s">
        <v>428</v>
      </c>
      <c r="E186" s="99" t="s">
        <v>372</v>
      </c>
      <c r="F186" s="99" t="s">
        <v>383</v>
      </c>
      <c r="G186" s="100" t="s">
        <v>421</v>
      </c>
      <c r="H186" s="99"/>
      <c r="I186" s="101">
        <v>0</v>
      </c>
      <c r="J186" s="101">
        <v>0</v>
      </c>
      <c r="K186" s="101">
        <v>0</v>
      </c>
      <c r="L186" s="101">
        <v>0</v>
      </c>
      <c r="M186" s="101">
        <v>0</v>
      </c>
      <c r="N186" s="101">
        <v>1944.4</v>
      </c>
      <c r="O186" s="101">
        <v>1941</v>
      </c>
      <c r="P186" s="101">
        <v>0</v>
      </c>
      <c r="Q186" s="101">
        <v>745.80000000000007</v>
      </c>
      <c r="R186" s="101">
        <v>356</v>
      </c>
      <c r="S186" s="101">
        <v>0</v>
      </c>
      <c r="T186" s="101">
        <v>0</v>
      </c>
      <c r="U186" s="101">
        <v>0</v>
      </c>
      <c r="V186" s="101">
        <v>0</v>
      </c>
      <c r="W186" s="101">
        <v>0</v>
      </c>
      <c r="X186" s="101">
        <v>0</v>
      </c>
      <c r="Y186" s="101">
        <v>1976.8000000000002</v>
      </c>
      <c r="Z186" s="101">
        <v>1169.6000000000001</v>
      </c>
      <c r="AA186" s="101">
        <v>0</v>
      </c>
      <c r="AB186" s="101">
        <v>0</v>
      </c>
      <c r="AC186" s="101">
        <v>0</v>
      </c>
      <c r="AD186" s="101">
        <v>0</v>
      </c>
      <c r="AE186" s="101">
        <v>0</v>
      </c>
      <c r="AF186" s="101">
        <v>0</v>
      </c>
      <c r="AG186" s="101">
        <v>0</v>
      </c>
      <c r="AH186" s="101">
        <v>0</v>
      </c>
      <c r="AI186" s="101">
        <v>0</v>
      </c>
      <c r="AJ186" s="101">
        <v>0</v>
      </c>
      <c r="AK186" s="101">
        <v>0</v>
      </c>
      <c r="AL186" s="101">
        <v>0</v>
      </c>
      <c r="AM186" s="101">
        <v>0</v>
      </c>
      <c r="AN186" s="101">
        <v>0</v>
      </c>
      <c r="AO186" s="101">
        <v>0</v>
      </c>
      <c r="AP186" s="101">
        <v>0</v>
      </c>
      <c r="AQ186" s="101">
        <v>0</v>
      </c>
      <c r="AR186" s="101">
        <v>0</v>
      </c>
      <c r="AS186" s="101"/>
      <c r="AT186" s="101"/>
      <c r="AU186" s="101"/>
      <c r="AV186" s="101"/>
      <c r="AW186" s="101"/>
      <c r="AX186" s="101"/>
      <c r="AY186" s="101"/>
      <c r="AZ186" s="101"/>
      <c r="BA186" s="101"/>
      <c r="BB186" s="101"/>
      <c r="BC186" s="101"/>
      <c r="BD186" s="101"/>
      <c r="BE186" s="101"/>
      <c r="BF186" s="101"/>
      <c r="BG186" s="101"/>
      <c r="BH186" s="101"/>
      <c r="BI186" s="101"/>
      <c r="BJ186" s="101"/>
      <c r="BK186" s="101"/>
      <c r="BL186" s="101"/>
      <c r="BM186" s="101"/>
      <c r="BN186" s="101"/>
      <c r="BO186" s="101"/>
      <c r="BP186" s="101"/>
      <c r="BQ186" s="101"/>
    </row>
    <row r="187" spans="1:69">
      <c r="A187" s="102" t="s">
        <v>445</v>
      </c>
      <c r="B187" s="99"/>
      <c r="C187" s="99" t="s">
        <v>77</v>
      </c>
      <c r="D187" s="290" t="s">
        <v>428</v>
      </c>
      <c r="E187" s="99" t="s">
        <v>389</v>
      </c>
      <c r="F187" s="99" t="s">
        <v>382</v>
      </c>
      <c r="G187" s="100" t="s">
        <v>419</v>
      </c>
      <c r="H187" s="99"/>
      <c r="I187" s="101">
        <v>0</v>
      </c>
      <c r="J187" s="101">
        <v>0</v>
      </c>
      <c r="K187" s="101">
        <v>0</v>
      </c>
      <c r="L187" s="101">
        <v>0</v>
      </c>
      <c r="M187" s="101">
        <v>0</v>
      </c>
      <c r="N187" s="101">
        <v>0</v>
      </c>
      <c r="O187" s="101">
        <v>0</v>
      </c>
      <c r="P187" s="101">
        <v>0</v>
      </c>
      <c r="Q187" s="101">
        <v>0</v>
      </c>
      <c r="R187" s="101">
        <v>0</v>
      </c>
      <c r="S187" s="101">
        <v>0</v>
      </c>
      <c r="T187" s="101">
        <v>0</v>
      </c>
      <c r="U187" s="101">
        <v>0</v>
      </c>
      <c r="V187" s="101">
        <v>0</v>
      </c>
      <c r="W187" s="101">
        <v>0</v>
      </c>
      <c r="X187" s="101">
        <v>0</v>
      </c>
      <c r="Y187" s="101">
        <v>0</v>
      </c>
      <c r="Z187" s="101">
        <v>0</v>
      </c>
      <c r="AA187" s="101">
        <v>0</v>
      </c>
      <c r="AB187" s="101">
        <v>0</v>
      </c>
      <c r="AC187" s="101">
        <v>0</v>
      </c>
      <c r="AD187" s="101">
        <v>0</v>
      </c>
      <c r="AE187" s="101">
        <v>0</v>
      </c>
      <c r="AF187" s="101">
        <v>0</v>
      </c>
      <c r="AG187" s="101">
        <v>0</v>
      </c>
      <c r="AH187" s="101">
        <v>0</v>
      </c>
      <c r="AI187" s="101">
        <v>0</v>
      </c>
      <c r="AJ187" s="101">
        <v>0</v>
      </c>
      <c r="AK187" s="101">
        <v>0</v>
      </c>
      <c r="AL187" s="101">
        <v>0</v>
      </c>
      <c r="AM187" s="101">
        <v>0</v>
      </c>
      <c r="AN187" s="101">
        <v>0</v>
      </c>
      <c r="AO187" s="101">
        <v>0</v>
      </c>
      <c r="AP187" s="101">
        <v>0</v>
      </c>
      <c r="AQ187" s="101">
        <v>0</v>
      </c>
      <c r="AR187" s="101">
        <v>0</v>
      </c>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row>
    <row r="188" spans="1:69">
      <c r="A188" s="102" t="s">
        <v>19</v>
      </c>
      <c r="B188" s="99"/>
      <c r="C188" s="99" t="s">
        <v>77</v>
      </c>
      <c r="D188" s="290" t="s">
        <v>428</v>
      </c>
      <c r="E188" s="99" t="s">
        <v>372</v>
      </c>
      <c r="F188" s="99" t="s">
        <v>383</v>
      </c>
      <c r="G188" s="100" t="s">
        <v>421</v>
      </c>
      <c r="H188" s="99"/>
      <c r="I188" s="101">
        <v>0</v>
      </c>
      <c r="J188" s="101">
        <v>0</v>
      </c>
      <c r="K188" s="101">
        <v>0</v>
      </c>
      <c r="L188" s="101">
        <v>0</v>
      </c>
      <c r="M188" s="101">
        <v>0</v>
      </c>
      <c r="N188" s="101">
        <v>0</v>
      </c>
      <c r="O188" s="101">
        <v>0</v>
      </c>
      <c r="P188" s="101">
        <v>0</v>
      </c>
      <c r="Q188" s="101">
        <v>0</v>
      </c>
      <c r="R188" s="101">
        <v>0</v>
      </c>
      <c r="S188" s="101">
        <v>0</v>
      </c>
      <c r="T188" s="101">
        <v>0</v>
      </c>
      <c r="U188" s="101">
        <v>0</v>
      </c>
      <c r="V188" s="101">
        <v>0</v>
      </c>
      <c r="W188" s="101">
        <v>0</v>
      </c>
      <c r="X188" s="101">
        <v>0</v>
      </c>
      <c r="Y188" s="101">
        <v>0</v>
      </c>
      <c r="Z188" s="101">
        <v>0</v>
      </c>
      <c r="AA188" s="101">
        <v>0</v>
      </c>
      <c r="AB188" s="101">
        <v>0</v>
      </c>
      <c r="AC188" s="101">
        <v>0</v>
      </c>
      <c r="AD188" s="101">
        <v>0</v>
      </c>
      <c r="AE188" s="101">
        <v>0</v>
      </c>
      <c r="AF188" s="101">
        <v>0</v>
      </c>
      <c r="AG188" s="101">
        <v>0</v>
      </c>
      <c r="AH188" s="101">
        <v>0</v>
      </c>
      <c r="AI188" s="101">
        <v>0</v>
      </c>
      <c r="AJ188" s="101">
        <v>0</v>
      </c>
      <c r="AK188" s="101">
        <v>0</v>
      </c>
      <c r="AL188" s="101">
        <v>0</v>
      </c>
      <c r="AM188" s="101">
        <v>0</v>
      </c>
      <c r="AN188" s="101">
        <v>0</v>
      </c>
      <c r="AO188" s="101">
        <v>0</v>
      </c>
      <c r="AP188" s="101">
        <v>0</v>
      </c>
      <c r="AQ188" s="101">
        <v>0</v>
      </c>
      <c r="AR188" s="101">
        <v>0</v>
      </c>
      <c r="AS188" s="101"/>
      <c r="AT188" s="101"/>
      <c r="AU188" s="101"/>
      <c r="AV188" s="101"/>
      <c r="AW188" s="101"/>
      <c r="AX188" s="101"/>
      <c r="AY188" s="101"/>
      <c r="AZ188" s="101"/>
      <c r="BA188" s="101"/>
      <c r="BB188" s="101"/>
      <c r="BC188" s="101"/>
      <c r="BD188" s="101"/>
      <c r="BE188" s="101"/>
      <c r="BF188" s="101"/>
      <c r="BG188" s="101"/>
      <c r="BH188" s="101"/>
      <c r="BI188" s="101"/>
      <c r="BJ188" s="101"/>
      <c r="BK188" s="101"/>
      <c r="BL188" s="101"/>
      <c r="BM188" s="101"/>
      <c r="BN188" s="101"/>
      <c r="BO188" s="101"/>
      <c r="BP188" s="101"/>
      <c r="BQ188" s="101"/>
    </row>
    <row r="189" spans="1:69">
      <c r="A189" s="102" t="s">
        <v>20</v>
      </c>
      <c r="B189" s="99"/>
      <c r="C189" s="99" t="s">
        <v>77</v>
      </c>
      <c r="D189" s="290" t="s">
        <v>428</v>
      </c>
      <c r="E189" s="99" t="s">
        <v>372</v>
      </c>
      <c r="F189" s="99" t="s">
        <v>383</v>
      </c>
      <c r="G189" s="100" t="s">
        <v>421</v>
      </c>
      <c r="H189" s="99"/>
      <c r="I189" s="101">
        <v>0</v>
      </c>
      <c r="J189" s="101">
        <v>0</v>
      </c>
      <c r="K189" s="101">
        <v>0</v>
      </c>
      <c r="L189" s="101">
        <v>0</v>
      </c>
      <c r="M189" s="101">
        <v>0</v>
      </c>
      <c r="N189" s="101">
        <v>0</v>
      </c>
      <c r="O189" s="101">
        <v>0</v>
      </c>
      <c r="P189" s="101">
        <v>0</v>
      </c>
      <c r="Q189" s="101">
        <v>0</v>
      </c>
      <c r="R189" s="101">
        <v>0</v>
      </c>
      <c r="S189" s="101">
        <v>0</v>
      </c>
      <c r="T189" s="101">
        <v>0</v>
      </c>
      <c r="U189" s="101">
        <v>0</v>
      </c>
      <c r="V189" s="101">
        <v>0</v>
      </c>
      <c r="W189" s="101">
        <v>0</v>
      </c>
      <c r="X189" s="101">
        <v>0</v>
      </c>
      <c r="Y189" s="101">
        <v>0</v>
      </c>
      <c r="Z189" s="101">
        <v>0</v>
      </c>
      <c r="AA189" s="101">
        <v>0</v>
      </c>
      <c r="AB189" s="101">
        <v>0</v>
      </c>
      <c r="AC189" s="101">
        <v>0</v>
      </c>
      <c r="AD189" s="101">
        <v>0</v>
      </c>
      <c r="AE189" s="101">
        <v>0</v>
      </c>
      <c r="AF189" s="101">
        <v>0</v>
      </c>
      <c r="AG189" s="101">
        <v>0</v>
      </c>
      <c r="AH189" s="101">
        <v>0</v>
      </c>
      <c r="AI189" s="101">
        <v>0</v>
      </c>
      <c r="AJ189" s="101">
        <v>0</v>
      </c>
      <c r="AK189" s="101">
        <v>0</v>
      </c>
      <c r="AL189" s="101">
        <v>0</v>
      </c>
      <c r="AM189" s="101">
        <v>0</v>
      </c>
      <c r="AN189" s="101">
        <v>0</v>
      </c>
      <c r="AO189" s="101">
        <v>0</v>
      </c>
      <c r="AP189" s="101">
        <v>0</v>
      </c>
      <c r="AQ189" s="101">
        <v>0</v>
      </c>
      <c r="AR189" s="101">
        <v>0</v>
      </c>
      <c r="AS189" s="101"/>
      <c r="AT189" s="101"/>
      <c r="AU189" s="101"/>
      <c r="AV189" s="101"/>
      <c r="AW189" s="101"/>
      <c r="AX189" s="101"/>
      <c r="AY189" s="101"/>
      <c r="AZ189" s="101"/>
      <c r="BA189" s="101"/>
      <c r="BB189" s="101"/>
      <c r="BC189" s="101"/>
      <c r="BD189" s="101"/>
      <c r="BE189" s="101"/>
      <c r="BF189" s="101"/>
      <c r="BG189" s="101"/>
      <c r="BH189" s="101"/>
      <c r="BI189" s="101"/>
      <c r="BJ189" s="101"/>
      <c r="BK189" s="101"/>
      <c r="BL189" s="101"/>
      <c r="BM189" s="101"/>
      <c r="BN189" s="101"/>
      <c r="BO189" s="101"/>
      <c r="BP189" s="101"/>
      <c r="BQ189" s="101"/>
    </row>
    <row r="190" spans="1:69">
      <c r="A190" s="102" t="s">
        <v>21</v>
      </c>
      <c r="B190" s="99"/>
      <c r="C190" s="99" t="s">
        <v>77</v>
      </c>
      <c r="D190" s="290" t="s">
        <v>428</v>
      </c>
      <c r="E190" s="99" t="s">
        <v>372</v>
      </c>
      <c r="F190" s="99" t="s">
        <v>383</v>
      </c>
      <c r="G190" s="100" t="s">
        <v>421</v>
      </c>
      <c r="H190" s="99"/>
      <c r="I190" s="101">
        <v>0</v>
      </c>
      <c r="J190" s="101">
        <v>0</v>
      </c>
      <c r="K190" s="101">
        <v>0</v>
      </c>
      <c r="L190" s="101">
        <v>0</v>
      </c>
      <c r="M190" s="101">
        <v>0</v>
      </c>
      <c r="N190" s="101">
        <v>0</v>
      </c>
      <c r="O190" s="101">
        <v>0</v>
      </c>
      <c r="P190" s="101">
        <v>0</v>
      </c>
      <c r="Q190" s="101">
        <v>0</v>
      </c>
      <c r="R190" s="101">
        <v>0</v>
      </c>
      <c r="S190" s="101">
        <v>0</v>
      </c>
      <c r="T190" s="101">
        <v>0</v>
      </c>
      <c r="U190" s="101">
        <v>0</v>
      </c>
      <c r="V190" s="101">
        <v>0</v>
      </c>
      <c r="W190" s="101">
        <v>0</v>
      </c>
      <c r="X190" s="101">
        <v>0</v>
      </c>
      <c r="Y190" s="101">
        <v>0</v>
      </c>
      <c r="Z190" s="101">
        <v>0</v>
      </c>
      <c r="AA190" s="101">
        <v>0</v>
      </c>
      <c r="AB190" s="101">
        <v>0</v>
      </c>
      <c r="AC190" s="101">
        <v>0</v>
      </c>
      <c r="AD190" s="101">
        <v>0</v>
      </c>
      <c r="AE190" s="101">
        <v>0</v>
      </c>
      <c r="AF190" s="101">
        <v>0</v>
      </c>
      <c r="AG190" s="101">
        <v>0</v>
      </c>
      <c r="AH190" s="101">
        <v>0</v>
      </c>
      <c r="AI190" s="101">
        <v>0</v>
      </c>
      <c r="AJ190" s="101">
        <v>0</v>
      </c>
      <c r="AK190" s="101">
        <v>0</v>
      </c>
      <c r="AL190" s="101">
        <v>0</v>
      </c>
      <c r="AM190" s="101">
        <v>0</v>
      </c>
      <c r="AN190" s="101">
        <v>0</v>
      </c>
      <c r="AO190" s="101">
        <v>0</v>
      </c>
      <c r="AP190" s="101">
        <v>0</v>
      </c>
      <c r="AQ190" s="101">
        <v>0</v>
      </c>
      <c r="AR190" s="101">
        <v>0</v>
      </c>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row>
    <row r="191" spans="1:69">
      <c r="A191" s="102" t="s">
        <v>22</v>
      </c>
      <c r="B191" s="99"/>
      <c r="C191" s="99" t="s">
        <v>77</v>
      </c>
      <c r="D191" s="290" t="s">
        <v>428</v>
      </c>
      <c r="E191" s="99" t="s">
        <v>389</v>
      </c>
      <c r="F191" s="99" t="s">
        <v>382</v>
      </c>
      <c r="G191" s="100" t="s">
        <v>421</v>
      </c>
      <c r="H191" s="99"/>
      <c r="I191" s="101">
        <v>0</v>
      </c>
      <c r="J191" s="101">
        <v>0</v>
      </c>
      <c r="K191" s="101">
        <v>0</v>
      </c>
      <c r="L191" s="101">
        <v>0</v>
      </c>
      <c r="M191" s="101">
        <v>0</v>
      </c>
      <c r="N191" s="101">
        <v>0</v>
      </c>
      <c r="O191" s="101">
        <v>0</v>
      </c>
      <c r="P191" s="101">
        <v>0</v>
      </c>
      <c r="Q191" s="101">
        <v>0</v>
      </c>
      <c r="R191" s="101">
        <v>0</v>
      </c>
      <c r="S191" s="101">
        <v>0</v>
      </c>
      <c r="T191" s="101">
        <v>0</v>
      </c>
      <c r="U191" s="101">
        <v>0</v>
      </c>
      <c r="V191" s="101">
        <v>0</v>
      </c>
      <c r="W191" s="101">
        <v>0</v>
      </c>
      <c r="X191" s="101">
        <v>0</v>
      </c>
      <c r="Y191" s="101">
        <v>0</v>
      </c>
      <c r="Z191" s="101">
        <v>0</v>
      </c>
      <c r="AA191" s="101">
        <v>0</v>
      </c>
      <c r="AB191" s="101">
        <v>0</v>
      </c>
      <c r="AC191" s="101">
        <v>0</v>
      </c>
      <c r="AD191" s="101">
        <v>0</v>
      </c>
      <c r="AE191" s="101">
        <v>0</v>
      </c>
      <c r="AF191" s="101">
        <v>0</v>
      </c>
      <c r="AG191" s="101">
        <v>0</v>
      </c>
      <c r="AH191" s="101">
        <v>0</v>
      </c>
      <c r="AI191" s="101">
        <v>0</v>
      </c>
      <c r="AJ191" s="101">
        <v>0</v>
      </c>
      <c r="AK191" s="101">
        <v>0</v>
      </c>
      <c r="AL191" s="101">
        <v>0</v>
      </c>
      <c r="AM191" s="101">
        <v>0</v>
      </c>
      <c r="AN191" s="101">
        <v>0</v>
      </c>
      <c r="AO191" s="101">
        <v>0</v>
      </c>
      <c r="AP191" s="101">
        <v>0</v>
      </c>
      <c r="AQ191" s="101">
        <v>0</v>
      </c>
      <c r="AR191" s="101">
        <v>0</v>
      </c>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c r="BP191" s="101"/>
      <c r="BQ191" s="101"/>
    </row>
    <row r="192" spans="1:69">
      <c r="A192" s="102" t="s">
        <v>81</v>
      </c>
      <c r="B192" s="99"/>
      <c r="C192" s="99" t="s">
        <v>77</v>
      </c>
      <c r="D192" s="290" t="s">
        <v>428</v>
      </c>
      <c r="E192" s="99" t="s">
        <v>400</v>
      </c>
      <c r="F192" s="99" t="s">
        <v>245</v>
      </c>
      <c r="G192" s="100" t="s">
        <v>419</v>
      </c>
      <c r="H192" s="99"/>
      <c r="I192" s="101">
        <v>0</v>
      </c>
      <c r="J192" s="101">
        <v>0</v>
      </c>
      <c r="K192" s="101">
        <v>0</v>
      </c>
      <c r="L192" s="101">
        <v>0</v>
      </c>
      <c r="M192" s="101">
        <v>0</v>
      </c>
      <c r="N192" s="101">
        <v>0</v>
      </c>
      <c r="O192" s="101">
        <v>0</v>
      </c>
      <c r="P192" s="101">
        <v>0</v>
      </c>
      <c r="Q192" s="101">
        <v>0</v>
      </c>
      <c r="R192" s="101">
        <v>0</v>
      </c>
      <c r="S192" s="101">
        <v>0</v>
      </c>
      <c r="T192" s="101">
        <v>0</v>
      </c>
      <c r="U192" s="101">
        <v>0</v>
      </c>
      <c r="V192" s="101">
        <v>0</v>
      </c>
      <c r="W192" s="101">
        <v>0</v>
      </c>
      <c r="X192" s="101">
        <v>0</v>
      </c>
      <c r="Y192" s="101">
        <v>0</v>
      </c>
      <c r="Z192" s="101">
        <v>0</v>
      </c>
      <c r="AA192" s="101">
        <v>0</v>
      </c>
      <c r="AB192" s="101">
        <v>0</v>
      </c>
      <c r="AC192" s="101">
        <v>0</v>
      </c>
      <c r="AD192" s="101">
        <v>0</v>
      </c>
      <c r="AE192" s="101">
        <v>0</v>
      </c>
      <c r="AF192" s="101">
        <v>0</v>
      </c>
      <c r="AG192" s="101">
        <v>0</v>
      </c>
      <c r="AH192" s="101">
        <v>0</v>
      </c>
      <c r="AI192" s="101">
        <v>2234.3999999999996</v>
      </c>
      <c r="AJ192" s="101">
        <v>0</v>
      </c>
      <c r="AK192" s="101">
        <v>0</v>
      </c>
      <c r="AL192" s="101">
        <v>1825.6</v>
      </c>
      <c r="AM192" s="101">
        <v>0</v>
      </c>
      <c r="AN192" s="101">
        <v>0</v>
      </c>
      <c r="AO192" s="101">
        <v>0</v>
      </c>
      <c r="AP192" s="101">
        <v>0</v>
      </c>
      <c r="AQ192" s="101">
        <v>0</v>
      </c>
      <c r="AR192" s="101">
        <v>0</v>
      </c>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c r="BM192" s="101"/>
      <c r="BN192" s="101"/>
      <c r="BO192" s="101"/>
      <c r="BP192" s="101"/>
      <c r="BQ192" s="101"/>
    </row>
    <row r="193" spans="1:69">
      <c r="A193" s="102" t="s">
        <v>79</v>
      </c>
      <c r="B193" s="99"/>
      <c r="C193" s="99" t="s">
        <v>77</v>
      </c>
      <c r="D193" s="290" t="s">
        <v>428</v>
      </c>
      <c r="E193" s="99" t="s">
        <v>400</v>
      </c>
      <c r="F193" s="99" t="s">
        <v>245</v>
      </c>
      <c r="G193" s="100" t="s">
        <v>419</v>
      </c>
      <c r="H193" s="99"/>
      <c r="I193" s="101">
        <v>0</v>
      </c>
      <c r="J193" s="101">
        <v>0</v>
      </c>
      <c r="K193" s="101">
        <v>0</v>
      </c>
      <c r="L193" s="101">
        <v>0</v>
      </c>
      <c r="M193" s="101">
        <v>0</v>
      </c>
      <c r="N193" s="101">
        <v>0</v>
      </c>
      <c r="O193" s="101">
        <v>0</v>
      </c>
      <c r="P193" s="101">
        <v>0</v>
      </c>
      <c r="Q193" s="101">
        <v>0</v>
      </c>
      <c r="R193" s="101">
        <v>0</v>
      </c>
      <c r="S193" s="101">
        <v>0</v>
      </c>
      <c r="T193" s="101">
        <v>0</v>
      </c>
      <c r="U193" s="101">
        <v>0</v>
      </c>
      <c r="V193" s="101">
        <v>0</v>
      </c>
      <c r="W193" s="101">
        <v>0</v>
      </c>
      <c r="X193" s="101">
        <v>0</v>
      </c>
      <c r="Y193" s="101">
        <v>0</v>
      </c>
      <c r="Z193" s="101">
        <v>0</v>
      </c>
      <c r="AA193" s="101">
        <v>0</v>
      </c>
      <c r="AB193" s="101">
        <v>0</v>
      </c>
      <c r="AC193" s="101">
        <v>0</v>
      </c>
      <c r="AD193" s="101">
        <v>0</v>
      </c>
      <c r="AE193" s="101">
        <v>0</v>
      </c>
      <c r="AF193" s="101">
        <v>4116</v>
      </c>
      <c r="AG193" s="101">
        <v>0</v>
      </c>
      <c r="AH193" s="101">
        <v>0</v>
      </c>
      <c r="AI193" s="101">
        <v>0</v>
      </c>
      <c r="AJ193" s="101">
        <v>0</v>
      </c>
      <c r="AK193" s="101">
        <v>0</v>
      </c>
      <c r="AL193" s="101">
        <v>0</v>
      </c>
      <c r="AM193" s="101">
        <v>0</v>
      </c>
      <c r="AN193" s="101">
        <v>0</v>
      </c>
      <c r="AO193" s="101">
        <v>0</v>
      </c>
      <c r="AP193" s="101">
        <v>0</v>
      </c>
      <c r="AQ193" s="101">
        <v>0</v>
      </c>
      <c r="AR193" s="101">
        <v>0</v>
      </c>
      <c r="AS193" s="101"/>
      <c r="AT193" s="101"/>
      <c r="AU193" s="101"/>
      <c r="AV193" s="101"/>
      <c r="AW193" s="101"/>
      <c r="AX193" s="101"/>
      <c r="AY193" s="101"/>
      <c r="AZ193" s="101"/>
      <c r="BA193" s="101"/>
      <c r="BB193" s="101"/>
      <c r="BC193" s="101"/>
      <c r="BD193" s="101"/>
      <c r="BE193" s="101"/>
      <c r="BF193" s="101"/>
      <c r="BG193" s="101"/>
      <c r="BH193" s="101"/>
      <c r="BI193" s="101"/>
      <c r="BJ193" s="101"/>
      <c r="BK193" s="101"/>
      <c r="BL193" s="101"/>
      <c r="BM193" s="101"/>
      <c r="BN193" s="101"/>
      <c r="BO193" s="101"/>
      <c r="BP193" s="101"/>
      <c r="BQ193" s="101"/>
    </row>
    <row r="194" spans="1:69">
      <c r="A194" s="102" t="s">
        <v>80</v>
      </c>
      <c r="C194" t="s">
        <v>77</v>
      </c>
      <c r="D194" s="290" t="s">
        <v>428</v>
      </c>
      <c r="E194" s="99" t="s">
        <v>400</v>
      </c>
      <c r="F194" s="99" t="s">
        <v>245</v>
      </c>
      <c r="G194" s="100" t="s">
        <v>419</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3438.72</v>
      </c>
      <c r="AF194">
        <v>823.68</v>
      </c>
      <c r="AG194">
        <v>0</v>
      </c>
      <c r="AH194">
        <v>0</v>
      </c>
      <c r="AI194">
        <v>0</v>
      </c>
      <c r="AJ194">
        <v>0</v>
      </c>
      <c r="AK194">
        <v>0</v>
      </c>
      <c r="AL194">
        <v>0</v>
      </c>
      <c r="AM194">
        <v>0</v>
      </c>
      <c r="AN194">
        <v>0</v>
      </c>
      <c r="AO194">
        <v>0</v>
      </c>
      <c r="AP194">
        <v>0</v>
      </c>
      <c r="AQ194">
        <v>0</v>
      </c>
      <c r="AR194">
        <v>0</v>
      </c>
    </row>
    <row r="195" spans="1:69">
      <c r="A195" s="102" t="s">
        <v>83</v>
      </c>
      <c r="C195" t="s">
        <v>77</v>
      </c>
      <c r="D195" s="290" t="s">
        <v>428</v>
      </c>
      <c r="E195" s="99" t="s">
        <v>400</v>
      </c>
      <c r="F195" s="99" t="s">
        <v>245</v>
      </c>
      <c r="G195" s="100" t="s">
        <v>419</v>
      </c>
      <c r="I195">
        <v>0</v>
      </c>
      <c r="J195">
        <v>0</v>
      </c>
      <c r="K195">
        <v>0</v>
      </c>
      <c r="L195">
        <v>0</v>
      </c>
      <c r="M195">
        <v>0</v>
      </c>
      <c r="N195">
        <v>0</v>
      </c>
      <c r="O195">
        <v>0</v>
      </c>
      <c r="P195">
        <v>0</v>
      </c>
      <c r="Q195">
        <v>0</v>
      </c>
      <c r="R195">
        <v>0</v>
      </c>
      <c r="S195">
        <v>0</v>
      </c>
      <c r="T195">
        <v>0</v>
      </c>
      <c r="U195">
        <v>0</v>
      </c>
      <c r="V195">
        <v>0</v>
      </c>
      <c r="W195">
        <v>0</v>
      </c>
      <c r="X195">
        <v>1997.1</v>
      </c>
      <c r="Y195">
        <v>0</v>
      </c>
      <c r="Z195">
        <v>0</v>
      </c>
      <c r="AA195">
        <v>0</v>
      </c>
      <c r="AB195">
        <v>0</v>
      </c>
      <c r="AC195">
        <v>0</v>
      </c>
      <c r="AD195">
        <v>0</v>
      </c>
      <c r="AE195">
        <v>0</v>
      </c>
      <c r="AF195">
        <v>1847.9999999999998</v>
      </c>
      <c r="AG195">
        <v>0</v>
      </c>
      <c r="AH195">
        <v>0</v>
      </c>
      <c r="AI195">
        <v>0</v>
      </c>
      <c r="AJ195">
        <v>0</v>
      </c>
      <c r="AK195">
        <v>0</v>
      </c>
      <c r="AL195">
        <v>0</v>
      </c>
      <c r="AM195">
        <v>0</v>
      </c>
      <c r="AN195">
        <v>0</v>
      </c>
      <c r="AO195">
        <v>0</v>
      </c>
      <c r="AP195">
        <v>0</v>
      </c>
      <c r="AQ195">
        <v>0</v>
      </c>
      <c r="AR195">
        <v>0</v>
      </c>
    </row>
  </sheetData>
  <autoFilter ref="A2:BQ195"/>
  <conditionalFormatting sqref="A2">
    <cfRule type="duplicateValues" dxfId="137" priority="4"/>
  </conditionalFormatting>
  <conditionalFormatting sqref="A3">
    <cfRule type="duplicateValues" dxfId="136" priority="3"/>
  </conditionalFormatting>
  <conditionalFormatting sqref="A59 A27:A31 A4:A25">
    <cfRule type="duplicateValues" dxfId="135" priority="5"/>
  </conditionalFormatting>
  <conditionalFormatting sqref="A60:A73">
    <cfRule type="duplicateValues" dxfId="134" priority="2"/>
  </conditionalFormatting>
  <conditionalFormatting sqref="A1:A1048576">
    <cfRule type="duplicateValues" dxfId="133" priority="1"/>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AF167"/>
  <sheetViews>
    <sheetView showGridLines="0" topLeftCell="A103" zoomScale="80" zoomScaleNormal="80" workbookViewId="0">
      <selection activeCell="F7" sqref="F7"/>
    </sheetView>
  </sheetViews>
  <sheetFormatPr defaultRowHeight="15"/>
  <cols>
    <col min="1" max="1" width="16.28515625" customWidth="1"/>
    <col min="2" max="2" width="16.85546875" customWidth="1"/>
    <col min="3" max="3" width="11.28515625" customWidth="1"/>
    <col min="4" max="4" width="19.85546875" customWidth="1"/>
    <col min="5" max="5" width="6.42578125" customWidth="1"/>
    <col min="6" max="6" width="5" customWidth="1"/>
    <col min="7" max="7" width="14.140625" customWidth="1"/>
    <col min="8" max="8" width="18.85546875" customWidth="1"/>
    <col min="9" max="9" width="6" customWidth="1"/>
    <col min="10" max="10" width="21.42578125" customWidth="1"/>
    <col min="11" max="11" width="18.85546875" customWidth="1"/>
    <col min="12" max="12" width="17.7109375" customWidth="1"/>
    <col min="13" max="13" width="18.85546875" customWidth="1"/>
    <col min="14" max="14" width="16.42578125" customWidth="1"/>
    <col min="15" max="15" width="18.85546875" customWidth="1"/>
    <col min="16" max="16" width="15.7109375" customWidth="1"/>
    <col min="17" max="17" width="18.85546875" customWidth="1"/>
    <col min="18" max="32" width="5.28515625" customWidth="1"/>
    <col min="33" max="33" width="10.7109375" customWidth="1"/>
    <col min="34" max="38" width="5.28515625" customWidth="1"/>
    <col min="39" max="39" width="11.7109375" customWidth="1"/>
    <col min="40" max="157" width="5.28515625" customWidth="1"/>
    <col min="158" max="364" width="6.85546875" customWidth="1"/>
    <col min="365" max="365" width="8" customWidth="1"/>
    <col min="366" max="444" width="6.85546875" customWidth="1"/>
    <col min="445" max="469" width="7.85546875" customWidth="1"/>
    <col min="470" max="470" width="9" customWidth="1"/>
    <col min="471" max="490" width="7.85546875" customWidth="1"/>
    <col min="491" max="491" width="8.85546875" customWidth="1"/>
    <col min="493" max="493" width="8.85546875" customWidth="1"/>
    <col min="495" max="496" width="8.85546875" customWidth="1"/>
    <col min="498" max="498" width="8.85546875" customWidth="1"/>
    <col min="499" max="499" width="12.140625" customWidth="1"/>
    <col min="500" max="500" width="12.42578125" bestFit="1" customWidth="1"/>
    <col min="502" max="505" width="6.85546875" customWidth="1"/>
    <col min="506" max="506" width="12.42578125" bestFit="1" customWidth="1"/>
    <col min="508" max="509" width="6.85546875" customWidth="1"/>
    <col min="510" max="510" width="12.42578125" bestFit="1" customWidth="1"/>
    <col min="512" max="512" width="12.42578125" bestFit="1" customWidth="1"/>
    <col min="514" max="514" width="12.42578125" bestFit="1" customWidth="1"/>
    <col min="516" max="519" width="6.85546875" customWidth="1"/>
    <col min="520" max="520" width="12.42578125" bestFit="1" customWidth="1"/>
    <col min="522" max="522" width="6.85546875" customWidth="1"/>
    <col min="523" max="523" width="12.42578125" bestFit="1" customWidth="1"/>
    <col min="525" max="525" width="12.42578125" bestFit="1" customWidth="1"/>
    <col min="527" max="528" width="6.85546875" customWidth="1"/>
    <col min="529" max="529" width="12.42578125" bestFit="1" customWidth="1"/>
    <col min="531" max="535" width="6.85546875" customWidth="1"/>
    <col min="536" max="536" width="12.42578125" bestFit="1" customWidth="1"/>
    <col min="538" max="538" width="12.42578125" bestFit="1" customWidth="1"/>
    <col min="540" max="540" width="12.42578125" bestFit="1" customWidth="1"/>
    <col min="542" max="542" width="12.42578125" bestFit="1" customWidth="1"/>
    <col min="544" max="544" width="12.42578125" bestFit="1" customWidth="1"/>
    <col min="546" max="555" width="6.85546875" customWidth="1"/>
    <col min="556" max="556" width="12.42578125" bestFit="1" customWidth="1"/>
    <col min="558" max="558" width="12.42578125" bestFit="1" customWidth="1"/>
    <col min="560" max="560" width="12.42578125" bestFit="1" customWidth="1"/>
    <col min="562" max="562" width="12.42578125" bestFit="1" customWidth="1"/>
    <col min="564" max="565" width="6.85546875" customWidth="1"/>
    <col min="566" max="566" width="12.42578125" bestFit="1" customWidth="1"/>
    <col min="568" max="568" width="6.85546875" customWidth="1"/>
    <col min="569" max="569" width="12.42578125" bestFit="1" customWidth="1"/>
    <col min="571" max="571" width="12.42578125" bestFit="1" customWidth="1"/>
    <col min="573" max="573" width="6.85546875" customWidth="1"/>
    <col min="574" max="574" width="12.42578125" bestFit="1" customWidth="1"/>
    <col min="576" max="576" width="12.42578125" bestFit="1" customWidth="1"/>
    <col min="578" max="582" width="6.85546875" customWidth="1"/>
    <col min="583" max="583" width="7.85546875" customWidth="1"/>
    <col min="584" max="584" width="12.42578125" bestFit="1" customWidth="1"/>
    <col min="586" max="586" width="12.42578125" bestFit="1" customWidth="1"/>
    <col min="588" max="588" width="12.42578125" bestFit="1" customWidth="1"/>
    <col min="590" max="590" width="6.85546875" customWidth="1"/>
    <col min="591" max="591" width="12.42578125" bestFit="1" customWidth="1"/>
    <col min="593" max="593" width="12.42578125" bestFit="1" customWidth="1"/>
    <col min="595" max="595" width="6.85546875" customWidth="1"/>
    <col min="596" max="596" width="12.42578125" bestFit="1" customWidth="1"/>
    <col min="598" max="598" width="12.42578125" bestFit="1" customWidth="1"/>
    <col min="600" max="600" width="12.42578125" bestFit="1" customWidth="1"/>
    <col min="602" max="605" width="6.85546875" customWidth="1"/>
    <col min="606" max="606" width="12.42578125" bestFit="1" customWidth="1"/>
    <col min="608" max="608" width="12.42578125" bestFit="1" customWidth="1"/>
    <col min="610" max="610" width="12.42578125" bestFit="1" customWidth="1"/>
    <col min="612" max="612" width="12.42578125" bestFit="1" customWidth="1"/>
    <col min="614" max="614" width="7.85546875" customWidth="1"/>
    <col min="615" max="615" width="12.42578125" bestFit="1" customWidth="1"/>
    <col min="617" max="617" width="6.85546875" customWidth="1"/>
    <col min="618" max="618" width="12.42578125" bestFit="1" customWidth="1"/>
    <col min="620" max="623" width="6.85546875" customWidth="1"/>
    <col min="624" max="624" width="12.42578125" bestFit="1" customWidth="1"/>
    <col min="626" max="626" width="12.42578125" bestFit="1" customWidth="1"/>
    <col min="628" max="628" width="6.85546875" customWidth="1"/>
    <col min="629" max="629" width="12.42578125" bestFit="1" customWidth="1"/>
    <col min="631" max="631" width="12.42578125" bestFit="1" customWidth="1"/>
    <col min="633" max="633" width="12.42578125" bestFit="1" customWidth="1"/>
    <col min="635" max="636" width="6.85546875" customWidth="1"/>
    <col min="637" max="637" width="12.42578125" bestFit="1" customWidth="1"/>
    <col min="639" max="639" width="6.85546875" customWidth="1"/>
    <col min="640" max="640" width="12.42578125" bestFit="1" customWidth="1"/>
    <col min="642" max="642" width="6.85546875" customWidth="1"/>
    <col min="643" max="643" width="12.42578125" bestFit="1" customWidth="1"/>
    <col min="645" max="645" width="12.42578125" bestFit="1" customWidth="1"/>
    <col min="647" max="648" width="6.85546875" customWidth="1"/>
    <col min="649" max="649" width="12.42578125" bestFit="1" customWidth="1"/>
    <col min="651" max="651" width="6.85546875" customWidth="1"/>
    <col min="652" max="652" width="7.85546875" customWidth="1"/>
    <col min="653" max="653" width="12.42578125" bestFit="1" customWidth="1"/>
    <col min="655" max="655" width="6.85546875" customWidth="1"/>
    <col min="656" max="656" width="12.42578125" bestFit="1" customWidth="1"/>
    <col min="658" max="658" width="12.42578125" bestFit="1" customWidth="1"/>
    <col min="660" max="660" width="12.42578125" bestFit="1" customWidth="1"/>
    <col min="662" max="662" width="6.85546875" customWidth="1"/>
    <col min="663" max="663" width="12.42578125" bestFit="1" customWidth="1"/>
    <col min="665" max="665" width="12.42578125" bestFit="1" customWidth="1"/>
    <col min="667" max="668" width="6.85546875" customWidth="1"/>
    <col min="669" max="669" width="7.85546875" customWidth="1"/>
    <col min="670" max="670" width="12.42578125" bestFit="1" customWidth="1"/>
    <col min="672" max="673" width="6.85546875" customWidth="1"/>
    <col min="674" max="674" width="12.42578125" bestFit="1" customWidth="1"/>
    <col min="676" max="676" width="7.85546875" customWidth="1"/>
    <col min="677" max="677" width="12.42578125" bestFit="1" customWidth="1"/>
    <col min="679" max="679" width="12.42578125" bestFit="1" customWidth="1"/>
    <col min="681" max="681" width="12.42578125" bestFit="1" customWidth="1"/>
    <col min="683" max="683" width="12.42578125" bestFit="1" customWidth="1"/>
    <col min="684" max="684" width="9.85546875" bestFit="1" customWidth="1"/>
    <col min="685" max="685" width="7.85546875" customWidth="1"/>
    <col min="686" max="686" width="13.5703125" bestFit="1" customWidth="1"/>
    <col min="687" max="687" width="9.85546875" bestFit="1" customWidth="1"/>
    <col min="688" max="688" width="13.5703125" bestFit="1" customWidth="1"/>
    <col min="689" max="689" width="9.85546875" bestFit="1" customWidth="1"/>
    <col min="690" max="690" width="7.85546875" customWidth="1"/>
    <col min="691" max="691" width="13.5703125" bestFit="1" customWidth="1"/>
    <col min="692" max="692" width="9.85546875" bestFit="1" customWidth="1"/>
    <col min="693" max="693" width="7.85546875" customWidth="1"/>
    <col min="694" max="694" width="13.5703125" bestFit="1" customWidth="1"/>
    <col min="695" max="695" width="9.85546875" bestFit="1" customWidth="1"/>
    <col min="696" max="696" width="7.85546875" customWidth="1"/>
    <col min="697" max="697" width="13.5703125" bestFit="1" customWidth="1"/>
    <col min="698" max="698" width="9.85546875" bestFit="1" customWidth="1"/>
    <col min="699" max="699" width="13.5703125" bestFit="1" customWidth="1"/>
    <col min="700" max="700" width="9.85546875" bestFit="1" customWidth="1"/>
    <col min="701" max="703" width="7.85546875" customWidth="1"/>
    <col min="704" max="704" width="13.5703125" bestFit="1" customWidth="1"/>
    <col min="705" max="705" width="9.85546875" bestFit="1" customWidth="1"/>
    <col min="706" max="706" width="13.5703125" bestFit="1" customWidth="1"/>
    <col min="707" max="707" width="9.85546875" bestFit="1" customWidth="1"/>
    <col min="708" max="708" width="7.85546875" customWidth="1"/>
    <col min="709" max="709" width="13.5703125" bestFit="1" customWidth="1"/>
    <col min="710" max="710" width="9.85546875" bestFit="1" customWidth="1"/>
    <col min="711" max="711" width="13.5703125" bestFit="1" customWidth="1"/>
    <col min="712" max="712" width="9.85546875" bestFit="1" customWidth="1"/>
    <col min="713" max="713" width="6.85546875" customWidth="1"/>
    <col min="714" max="714" width="13.5703125" bestFit="1" customWidth="1"/>
    <col min="715" max="715" width="9.85546875" bestFit="1" customWidth="1"/>
    <col min="716" max="716" width="7.85546875" customWidth="1"/>
    <col min="717" max="717" width="13.5703125" bestFit="1" customWidth="1"/>
    <col min="718" max="718" width="9.85546875" bestFit="1" customWidth="1"/>
    <col min="719" max="719" width="13.5703125" bestFit="1" customWidth="1"/>
    <col min="720" max="720" width="9.85546875" bestFit="1" customWidth="1"/>
    <col min="721" max="721" width="13.5703125" bestFit="1" customWidth="1"/>
    <col min="722" max="722" width="9.85546875" bestFit="1" customWidth="1"/>
    <col min="723" max="723" width="13.5703125" bestFit="1" customWidth="1"/>
    <col min="724" max="724" width="9.85546875" bestFit="1" customWidth="1"/>
    <col min="725" max="725" width="13.5703125" bestFit="1" customWidth="1"/>
    <col min="726" max="726" width="9.85546875" bestFit="1" customWidth="1"/>
    <col min="727" max="727" width="13.5703125" bestFit="1" customWidth="1"/>
    <col min="728" max="728" width="9.85546875" bestFit="1" customWidth="1"/>
    <col min="729" max="729" width="13.5703125" bestFit="1" customWidth="1"/>
    <col min="730" max="730" width="9.85546875" bestFit="1" customWidth="1"/>
    <col min="731" max="731" width="13.5703125" bestFit="1" customWidth="1"/>
    <col min="732" max="732" width="9.85546875" bestFit="1" customWidth="1"/>
    <col min="733" max="733" width="13.5703125" bestFit="1" customWidth="1"/>
    <col min="734" max="734" width="9.85546875" bestFit="1" customWidth="1"/>
    <col min="735" max="735" width="13.5703125" bestFit="1" customWidth="1"/>
    <col min="736" max="736" width="9.85546875" bestFit="1" customWidth="1"/>
    <col min="737" max="737" width="13.5703125" bestFit="1" customWidth="1"/>
    <col min="738" max="738" width="9.85546875" bestFit="1" customWidth="1"/>
    <col min="739" max="739" width="13.5703125" bestFit="1" customWidth="1"/>
    <col min="740" max="740" width="9.85546875" bestFit="1" customWidth="1"/>
    <col min="741" max="741" width="13.5703125" bestFit="1" customWidth="1"/>
    <col min="742" max="742" width="9.85546875" bestFit="1" customWidth="1"/>
    <col min="743" max="743" width="13.5703125" bestFit="1" customWidth="1"/>
    <col min="744" max="744" width="9.85546875" bestFit="1" customWidth="1"/>
    <col min="745" max="745" width="7.85546875" customWidth="1"/>
    <col min="746" max="746" width="13.5703125" bestFit="1" customWidth="1"/>
    <col min="747" max="747" width="9.85546875" bestFit="1" customWidth="1"/>
    <col min="748" max="749" width="7.85546875" customWidth="1"/>
    <col min="750" max="750" width="13.5703125" bestFit="1" customWidth="1"/>
    <col min="751" max="751" width="9.85546875" bestFit="1" customWidth="1"/>
    <col min="752" max="752" width="13.5703125" bestFit="1" customWidth="1"/>
    <col min="753" max="753" width="9.85546875" bestFit="1" customWidth="1"/>
    <col min="754" max="754" width="13.5703125" bestFit="1" customWidth="1"/>
    <col min="755" max="755" width="9.85546875" bestFit="1" customWidth="1"/>
    <col min="756" max="756" width="13.5703125" bestFit="1" customWidth="1"/>
    <col min="757" max="757" width="9.85546875" bestFit="1" customWidth="1"/>
    <col min="758" max="758" width="13.5703125" bestFit="1" customWidth="1"/>
    <col min="759" max="759" width="9.85546875" bestFit="1" customWidth="1"/>
    <col min="760" max="760" width="13.5703125" bestFit="1" customWidth="1"/>
    <col min="761" max="761" width="9.85546875" bestFit="1" customWidth="1"/>
    <col min="762" max="762" width="13.5703125" bestFit="1" customWidth="1"/>
    <col min="763" max="763" width="9.85546875" bestFit="1" customWidth="1"/>
    <col min="764" max="764" width="13.5703125" bestFit="1" customWidth="1"/>
    <col min="765" max="765" width="9.85546875" bestFit="1" customWidth="1"/>
    <col min="766" max="766" width="13.5703125" bestFit="1" customWidth="1"/>
    <col min="767" max="767" width="9.85546875" bestFit="1" customWidth="1"/>
    <col min="768" max="768" width="13.5703125" bestFit="1" customWidth="1"/>
    <col min="769" max="769" width="9.85546875" bestFit="1" customWidth="1"/>
    <col min="770" max="770" width="13.5703125" bestFit="1" customWidth="1"/>
    <col min="771" max="771" width="9.85546875" bestFit="1" customWidth="1"/>
    <col min="772" max="772" width="13.5703125" bestFit="1" customWidth="1"/>
    <col min="773" max="773" width="9.85546875" bestFit="1" customWidth="1"/>
    <col min="774" max="774" width="13.5703125" bestFit="1" customWidth="1"/>
    <col min="775" max="775" width="9.85546875" bestFit="1" customWidth="1"/>
    <col min="776" max="776" width="13.5703125" bestFit="1" customWidth="1"/>
    <col min="777" max="777" width="10.85546875" bestFit="1" customWidth="1"/>
    <col min="778" max="778" width="14.5703125" bestFit="1" customWidth="1"/>
    <col min="779" max="779" width="10.85546875" bestFit="1" customWidth="1"/>
    <col min="780" max="780" width="14.5703125" bestFit="1" customWidth="1"/>
    <col min="781" max="781" width="10.85546875" bestFit="1" customWidth="1"/>
    <col min="782" max="782" width="14.5703125" bestFit="1" customWidth="1"/>
    <col min="783" max="783" width="10.85546875" bestFit="1" customWidth="1"/>
    <col min="784" max="784" width="14.5703125" bestFit="1" customWidth="1"/>
    <col min="785" max="785" width="10.85546875" bestFit="1" customWidth="1"/>
    <col min="787" max="787" width="14.5703125" bestFit="1" customWidth="1"/>
    <col min="788" max="788" width="10.85546875" bestFit="1" customWidth="1"/>
    <col min="789" max="789" width="14.5703125" bestFit="1" customWidth="1"/>
    <col min="790" max="790" width="10.85546875" bestFit="1" customWidth="1"/>
    <col min="791" max="791" width="14.5703125" bestFit="1" customWidth="1"/>
    <col min="792" max="792" width="12.140625" bestFit="1" customWidth="1"/>
  </cols>
  <sheetData>
    <row r="2" spans="1:32" ht="15.75">
      <c r="A2" s="227" t="s">
        <v>263</v>
      </c>
      <c r="B2" s="228"/>
      <c r="C2" s="228"/>
      <c r="D2" s="228"/>
      <c r="E2" s="228"/>
      <c r="F2" s="228"/>
      <c r="G2" s="228"/>
    </row>
    <row r="4" spans="1:32">
      <c r="A4" s="1" t="s">
        <v>131</v>
      </c>
      <c r="B4" s="7" t="s">
        <v>133</v>
      </c>
    </row>
    <row r="6" spans="1:32">
      <c r="A6" s="1" t="s">
        <v>53</v>
      </c>
      <c r="B6" t="s">
        <v>265</v>
      </c>
      <c r="C6" t="s">
        <v>272</v>
      </c>
      <c r="D6" t="s">
        <v>69</v>
      </c>
      <c r="E6" s="5" t="s">
        <v>748</v>
      </c>
      <c r="F6" t="s">
        <v>747</v>
      </c>
      <c r="M6" s="33" t="s">
        <v>118</v>
      </c>
    </row>
    <row r="7" spans="1:32">
      <c r="A7" s="9" t="s">
        <v>752</v>
      </c>
      <c r="B7" s="226">
        <v>294096.66800000001</v>
      </c>
      <c r="C7" s="226">
        <v>286140.73142973892</v>
      </c>
      <c r="D7" s="7">
        <v>429211.09714460839</v>
      </c>
      <c r="E7" s="5">
        <v>0.89538982607473006</v>
      </c>
      <c r="F7" s="5">
        <v>0.81424989337675702</v>
      </c>
    </row>
    <row r="8" spans="1:32">
      <c r="A8" s="9" t="s">
        <v>753</v>
      </c>
      <c r="B8" s="226">
        <v>434134.87932068319</v>
      </c>
      <c r="C8" s="226">
        <v>440709.8</v>
      </c>
      <c r="D8" s="7">
        <v>661064.69999999995</v>
      </c>
      <c r="E8" s="5">
        <v>0.85581783530429567</v>
      </c>
      <c r="F8" s="5">
        <v>0.82579767944643845</v>
      </c>
      <c r="M8" s="36" t="s">
        <v>106</v>
      </c>
      <c r="N8" s="43">
        <v>8</v>
      </c>
      <c r="O8" s="224" t="s">
        <v>107</v>
      </c>
      <c r="T8" s="42"/>
    </row>
    <row r="9" spans="1:32">
      <c r="A9" s="9" t="s">
        <v>266</v>
      </c>
      <c r="B9" s="226">
        <v>375866</v>
      </c>
      <c r="C9" s="226">
        <v>398408.8</v>
      </c>
      <c r="D9" s="7">
        <v>597613.19999999995</v>
      </c>
      <c r="E9" s="5">
        <v>0.91333266794114865</v>
      </c>
      <c r="F9" s="5">
        <v>0.8610141141460731</v>
      </c>
      <c r="M9" s="36" t="s">
        <v>108</v>
      </c>
      <c r="N9" s="43">
        <v>8</v>
      </c>
      <c r="O9" s="224" t="s">
        <v>262</v>
      </c>
    </row>
    <row r="10" spans="1:32">
      <c r="A10" s="9" t="s">
        <v>267</v>
      </c>
      <c r="B10" s="226">
        <v>320930.39683649805</v>
      </c>
      <c r="C10" s="226">
        <v>379947</v>
      </c>
      <c r="D10" s="7">
        <v>569920.5</v>
      </c>
      <c r="E10" s="5">
        <v>0.88106150230587366</v>
      </c>
      <c r="F10" s="5">
        <v>0.74250496296457635</v>
      </c>
      <c r="M10" s="36" t="s">
        <v>109</v>
      </c>
      <c r="N10" s="37">
        <v>7</v>
      </c>
      <c r="O10" s="224" t="s">
        <v>110</v>
      </c>
    </row>
    <row r="11" spans="1:32">
      <c r="A11" s="9" t="s">
        <v>251</v>
      </c>
      <c r="B11" s="226">
        <v>463712.04070363898</v>
      </c>
      <c r="C11" s="226">
        <v>462010.2</v>
      </c>
      <c r="D11" s="7">
        <v>693015.3</v>
      </c>
      <c r="E11" s="5">
        <v>0.90349787937287973</v>
      </c>
      <c r="F11" s="5">
        <v>0.71978298466925383</v>
      </c>
      <c r="M11" s="38" t="s">
        <v>111</v>
      </c>
      <c r="N11" s="37">
        <f>ScrollBarSel-N8</f>
        <v>-1</v>
      </c>
      <c r="O11" s="224" t="s">
        <v>112</v>
      </c>
      <c r="P11" s="10"/>
      <c r="AF11" s="33"/>
    </row>
    <row r="12" spans="1:32">
      <c r="A12" s="9" t="s">
        <v>257</v>
      </c>
      <c r="B12" s="226">
        <v>437964.76083528076</v>
      </c>
      <c r="C12" s="226">
        <v>487530</v>
      </c>
      <c r="D12" s="7">
        <v>731295</v>
      </c>
      <c r="E12" s="5">
        <v>0.90243556166339833</v>
      </c>
      <c r="F12" s="5">
        <v>0.8035193796581116</v>
      </c>
      <c r="O12" s="225"/>
      <c r="P12" s="10"/>
    </row>
    <row r="13" spans="1:32">
      <c r="A13" s="9" t="s">
        <v>366</v>
      </c>
      <c r="B13" s="226">
        <v>426214.49682398787</v>
      </c>
      <c r="C13" s="226">
        <v>420772</v>
      </c>
      <c r="D13" s="7">
        <v>631158</v>
      </c>
      <c r="E13" s="5">
        <v>0.9124718811976904</v>
      </c>
      <c r="F13" s="5">
        <v>0.80565961417587695</v>
      </c>
      <c r="M13" s="36" t="s">
        <v>113</v>
      </c>
      <c r="N13" s="41">
        <f>MAX(Table1[StartDate])</f>
        <v>44711</v>
      </c>
      <c r="O13" s="224" t="s">
        <v>121</v>
      </c>
      <c r="V13" s="10"/>
    </row>
    <row r="14" spans="1:32">
      <c r="A14" s="9" t="s">
        <v>367</v>
      </c>
      <c r="B14" s="226">
        <v>289468.97878106683</v>
      </c>
      <c r="C14" s="226">
        <v>385584.64748592465</v>
      </c>
      <c r="D14" s="7">
        <v>578376.97122888698</v>
      </c>
      <c r="E14" s="5">
        <v>0.68278958953824331</v>
      </c>
      <c r="F14" s="5">
        <v>0.60863076702628027</v>
      </c>
      <c r="M14" s="36" t="s">
        <v>114</v>
      </c>
      <c r="N14" s="41">
        <f>DATE(YEAR(Date.Max),MONTH(Date.Max),DAY(Date.Max)+(7*idx))</f>
        <v>44704</v>
      </c>
      <c r="O14" s="224" t="s">
        <v>115</v>
      </c>
      <c r="V14" s="10"/>
      <c r="AF14" s="33"/>
    </row>
    <row r="15" spans="1:32">
      <c r="A15" s="9" t="s">
        <v>24</v>
      </c>
      <c r="B15" s="226">
        <v>3042388.2213011556</v>
      </c>
      <c r="C15" s="226">
        <v>3261103.1789156636</v>
      </c>
      <c r="D15" s="7">
        <v>4891654.768373495</v>
      </c>
      <c r="E15" s="5">
        <v>0.86925729079835468</v>
      </c>
      <c r="F15" s="5">
        <v>0.77275687272349147</v>
      </c>
      <c r="M15" s="36" t="s">
        <v>116</v>
      </c>
      <c r="N15" s="41">
        <f>DATE(YEAR(Date.GraphMax),MONTH(Date.GraphMax),DAY(Date.GraphMax)-7*(graphwidth-1))</f>
        <v>44655</v>
      </c>
      <c r="O15" s="224" t="s">
        <v>117</v>
      </c>
      <c r="V15" s="10"/>
      <c r="AF15" s="33"/>
    </row>
    <row r="22" spans="1:14" ht="15.75">
      <c r="A22" s="227" t="s">
        <v>264</v>
      </c>
      <c r="B22" s="228"/>
      <c r="C22" s="228"/>
      <c r="D22" s="228"/>
      <c r="E22" s="228"/>
      <c r="F22" s="228"/>
      <c r="G22" s="228"/>
    </row>
    <row r="24" spans="1:14">
      <c r="A24" s="1" t="s">
        <v>131</v>
      </c>
      <c r="B24" s="7" t="s">
        <v>133</v>
      </c>
      <c r="N24" s="9" t="s">
        <v>68</v>
      </c>
    </row>
    <row r="25" spans="1:14">
      <c r="N25" t="s">
        <v>38</v>
      </c>
    </row>
    <row r="26" spans="1:14">
      <c r="A26" s="1" t="s">
        <v>53</v>
      </c>
      <c r="B26" t="s">
        <v>55</v>
      </c>
      <c r="C26" t="s">
        <v>105</v>
      </c>
      <c r="N26" t="s">
        <v>39</v>
      </c>
    </row>
    <row r="27" spans="1:14">
      <c r="A27" s="9" t="s">
        <v>752</v>
      </c>
      <c r="B27" s="10">
        <v>53150.671372326738</v>
      </c>
      <c r="C27" s="10">
        <v>31991.987999999987</v>
      </c>
      <c r="N27" t="s">
        <v>41</v>
      </c>
    </row>
    <row r="28" spans="1:14">
      <c r="A28" s="9" t="s">
        <v>753</v>
      </c>
      <c r="B28" s="10">
        <v>76772.669850696009</v>
      </c>
      <c r="C28" s="10">
        <v>64470.189850695999</v>
      </c>
      <c r="N28" t="s">
        <v>40</v>
      </c>
    </row>
    <row r="29" spans="1:14">
      <c r="A29" s="9" t="s">
        <v>266</v>
      </c>
      <c r="B29" s="10">
        <v>55373.2</v>
      </c>
      <c r="C29" s="10">
        <v>33865</v>
      </c>
      <c r="N29" t="s">
        <v>42</v>
      </c>
    </row>
    <row r="30" spans="1:14">
      <c r="A30" s="9" t="s">
        <v>267</v>
      </c>
      <c r="B30" s="10">
        <v>97834.466836498104</v>
      </c>
      <c r="C30" s="10">
        <v>40671.257163501883</v>
      </c>
      <c r="N30" t="s">
        <v>51</v>
      </c>
    </row>
    <row r="31" spans="1:14">
      <c r="A31" s="9" t="s">
        <v>251</v>
      </c>
      <c r="B31" s="10">
        <v>129463.11929636111</v>
      </c>
      <c r="C31" s="10">
        <v>43290.079296361131</v>
      </c>
    </row>
    <row r="32" spans="1:14">
      <c r="A32" s="9" t="s">
        <v>257</v>
      </c>
      <c r="B32" s="10">
        <v>95790.196835280847</v>
      </c>
      <c r="C32" s="10">
        <v>44304.596835280863</v>
      </c>
    </row>
    <row r="33" spans="1:7">
      <c r="A33" s="9" t="s">
        <v>366</v>
      </c>
      <c r="B33" s="10">
        <v>81772.992823987908</v>
      </c>
      <c r="C33" s="10">
        <v>37051.072823987903</v>
      </c>
    </row>
    <row r="34" spans="1:7">
      <c r="A34" s="9" t="s">
        <v>367</v>
      </c>
      <c r="B34" s="10">
        <v>150905.96773300841</v>
      </c>
      <c r="C34" s="10">
        <v>122416.3710663418</v>
      </c>
    </row>
    <row r="35" spans="1:7">
      <c r="A35" s="9" t="s">
        <v>24</v>
      </c>
      <c r="B35" s="10">
        <v>741063.28474815923</v>
      </c>
      <c r="C35" s="10">
        <v>418060.55503616959</v>
      </c>
    </row>
    <row r="41" spans="1:7" ht="15.75">
      <c r="A41" s="227" t="s">
        <v>271</v>
      </c>
      <c r="B41" s="228"/>
      <c r="C41" s="228"/>
      <c r="D41" s="228"/>
      <c r="E41" s="228"/>
      <c r="F41" s="228"/>
      <c r="G41" s="228"/>
    </row>
    <row r="43" spans="1:7">
      <c r="A43" s="1" t="s">
        <v>131</v>
      </c>
      <c r="B43" s="7" t="s">
        <v>133</v>
      </c>
    </row>
    <row r="44" spans="1:7">
      <c r="A44" s="1" t="s">
        <v>193</v>
      </c>
      <c r="B44" t="s">
        <v>133</v>
      </c>
    </row>
    <row r="46" spans="1:7">
      <c r="A46" s="1" t="s">
        <v>16</v>
      </c>
      <c r="B46" s="1" t="s">
        <v>54</v>
      </c>
    </row>
    <row r="47" spans="1:7">
      <c r="A47" s="1" t="s">
        <v>53</v>
      </c>
      <c r="B47" s="5" t="s">
        <v>421</v>
      </c>
      <c r="C47" s="5" t="s">
        <v>419</v>
      </c>
      <c r="D47" s="5" t="s">
        <v>422</v>
      </c>
      <c r="E47" s="5" t="s">
        <v>417</v>
      </c>
      <c r="F47" s="5" t="s">
        <v>418</v>
      </c>
      <c r="G47" s="5" t="s">
        <v>420</v>
      </c>
    </row>
    <row r="48" spans="1:7">
      <c r="A48" s="9" t="s">
        <v>752</v>
      </c>
      <c r="B48" s="34">
        <v>0.94497108246891637</v>
      </c>
      <c r="C48" s="34">
        <v>0.65714081612191699</v>
      </c>
      <c r="D48" s="34">
        <v>0.83017808792215975</v>
      </c>
      <c r="E48" s="34">
        <v>0.98039215686274506</v>
      </c>
      <c r="F48" s="34">
        <v>0.52639999999999998</v>
      </c>
      <c r="G48" s="34">
        <v>0</v>
      </c>
    </row>
    <row r="49" spans="1:7">
      <c r="A49" s="9" t="s">
        <v>753</v>
      </c>
      <c r="B49" s="34">
        <v>0.91934311304998617</v>
      </c>
      <c r="C49" s="34">
        <v>0.70552620564761304</v>
      </c>
      <c r="D49" s="34">
        <v>0.97428122734960132</v>
      </c>
      <c r="E49" s="34">
        <v>0.71416666666666662</v>
      </c>
      <c r="F49" s="34">
        <v>0.82352941176470584</v>
      </c>
      <c r="G49" s="34">
        <v>0</v>
      </c>
    </row>
    <row r="50" spans="1:7">
      <c r="A50" s="9" t="s">
        <v>266</v>
      </c>
      <c r="B50" s="34">
        <v>0.8795521375254467</v>
      </c>
      <c r="C50" s="34">
        <v>0.84469031348302415</v>
      </c>
      <c r="D50" s="34">
        <v>0.99251026818071997</v>
      </c>
      <c r="E50" s="34">
        <v>0.68627450980392157</v>
      </c>
      <c r="F50" s="34">
        <v>0.81166051660516558</v>
      </c>
      <c r="G50" s="34">
        <v>0</v>
      </c>
    </row>
    <row r="51" spans="1:7">
      <c r="A51" s="9" t="s">
        <v>267</v>
      </c>
      <c r="B51" s="34">
        <v>0.77597232427675711</v>
      </c>
      <c r="C51" s="34">
        <v>0.71518395770895138</v>
      </c>
      <c r="D51" s="34">
        <v>0.26858663119388093</v>
      </c>
      <c r="E51" s="34">
        <v>0.92484374999999996</v>
      </c>
      <c r="F51" s="34">
        <v>0</v>
      </c>
      <c r="G51" s="34">
        <v>0</v>
      </c>
    </row>
    <row r="52" spans="1:7">
      <c r="A52" s="9" t="s">
        <v>251</v>
      </c>
      <c r="B52" s="34">
        <v>0.76521242862405592</v>
      </c>
      <c r="C52" s="34">
        <v>0.74056424775996255</v>
      </c>
      <c r="D52" s="34">
        <v>0.27191553042899907</v>
      </c>
      <c r="E52" s="34">
        <v>0.86273060132375723</v>
      </c>
      <c r="F52" s="34">
        <v>0</v>
      </c>
      <c r="G52" s="34">
        <v>0</v>
      </c>
    </row>
    <row r="53" spans="1:7">
      <c r="A53" s="9" t="s">
        <v>257</v>
      </c>
      <c r="B53" s="34">
        <v>0.92636906427718657</v>
      </c>
      <c r="C53" s="34">
        <v>0.73198258632337487</v>
      </c>
      <c r="D53" s="34">
        <v>0.27664117060192872</v>
      </c>
      <c r="E53" s="34">
        <v>0.98466666666666669</v>
      </c>
      <c r="F53" s="34">
        <v>0.79335558734700373</v>
      </c>
      <c r="G53" s="34">
        <v>0</v>
      </c>
    </row>
    <row r="54" spans="1:7">
      <c r="A54" s="9" t="s">
        <v>366</v>
      </c>
      <c r="B54" s="34">
        <v>0.90149013506824116</v>
      </c>
      <c r="C54" s="34">
        <v>0.7845715269811393</v>
      </c>
      <c r="D54" s="34">
        <v>0.27105088127702037</v>
      </c>
      <c r="E54" s="34">
        <v>0.98166666666666669</v>
      </c>
      <c r="F54" s="34">
        <v>0</v>
      </c>
      <c r="G54" s="34">
        <v>0</v>
      </c>
    </row>
    <row r="55" spans="1:7">
      <c r="A55" s="9" t="s">
        <v>367</v>
      </c>
      <c r="B55" s="34">
        <v>0.54900611073677363</v>
      </c>
      <c r="C55" s="34">
        <v>0.70318709939179935</v>
      </c>
      <c r="D55" s="34">
        <v>0</v>
      </c>
      <c r="E55" s="34">
        <v>0.99839999999999995</v>
      </c>
      <c r="F55" s="34">
        <v>0</v>
      </c>
      <c r="G55" s="34">
        <v>0</v>
      </c>
    </row>
    <row r="56" spans="1:7">
      <c r="A56" s="9" t="s">
        <v>24</v>
      </c>
      <c r="B56" s="5">
        <v>0.83410449219860749</v>
      </c>
      <c r="C56" s="5">
        <v>0.74149058570755755</v>
      </c>
      <c r="D56" s="5">
        <v>0.22541340707131396</v>
      </c>
      <c r="E56" s="5">
        <v>0.88249057391097008</v>
      </c>
      <c r="F56" s="5">
        <v>0.56780344661429427</v>
      </c>
      <c r="G56" s="5">
        <v>0</v>
      </c>
    </row>
    <row r="63" spans="1:7" ht="15.75">
      <c r="A63" s="227" t="s">
        <v>270</v>
      </c>
      <c r="B63" s="228"/>
      <c r="C63" s="228"/>
      <c r="D63" s="228"/>
      <c r="E63" s="228"/>
      <c r="F63" s="228"/>
      <c r="G63" s="228"/>
    </row>
    <row r="65" spans="1:8">
      <c r="A65" s="1" t="s">
        <v>131</v>
      </c>
      <c r="B65" s="7" t="s">
        <v>133</v>
      </c>
    </row>
    <row r="67" spans="1:8">
      <c r="A67" s="1" t="s">
        <v>16</v>
      </c>
      <c r="B67" s="1" t="s">
        <v>54</v>
      </c>
    </row>
    <row r="68" spans="1:8">
      <c r="A68" s="1" t="s">
        <v>53</v>
      </c>
      <c r="B68" s="5" t="s">
        <v>44</v>
      </c>
      <c r="C68" s="5" t="s">
        <v>47</v>
      </c>
      <c r="D68" s="5" t="s">
        <v>45</v>
      </c>
      <c r="E68" s="5" t="s">
        <v>428</v>
      </c>
      <c r="F68" s="5" t="s">
        <v>368</v>
      </c>
      <c r="G68" s="5" t="s">
        <v>369</v>
      </c>
      <c r="H68" s="5" t="s">
        <v>370</v>
      </c>
    </row>
    <row r="69" spans="1:8">
      <c r="A69" s="9" t="s">
        <v>752</v>
      </c>
      <c r="B69" s="5">
        <v>0.85209575217085187</v>
      </c>
      <c r="C69" s="5">
        <v>0.26769032258064518</v>
      </c>
      <c r="D69" s="5">
        <v>0.93426086956521726</v>
      </c>
      <c r="E69" s="5">
        <v>0.92626054069197372</v>
      </c>
      <c r="F69" s="5">
        <v>0.63462822146285591</v>
      </c>
      <c r="G69" s="5">
        <v>0.80753884400248599</v>
      </c>
      <c r="H69" s="5">
        <v>0.10415675675675684</v>
      </c>
    </row>
    <row r="70" spans="1:8">
      <c r="A70" s="9" t="s">
        <v>753</v>
      </c>
      <c r="B70" s="5">
        <v>0.41142617046818719</v>
      </c>
      <c r="C70" s="5">
        <v>0.60942222222222231</v>
      </c>
      <c r="D70" s="5">
        <v>0.9778472222222222</v>
      </c>
      <c r="E70" s="5">
        <v>0.84432124580515411</v>
      </c>
      <c r="F70" s="5">
        <v>0.8114021378771441</v>
      </c>
      <c r="G70" s="5">
        <v>0.82944195519348263</v>
      </c>
      <c r="H70" s="5">
        <v>0.65452513966480441</v>
      </c>
    </row>
    <row r="71" spans="1:8">
      <c r="A71" s="9" t="s">
        <v>266</v>
      </c>
      <c r="B71" s="5">
        <v>0.32011686143572626</v>
      </c>
      <c r="C71" s="5">
        <v>0.86829787234042555</v>
      </c>
      <c r="D71" s="5">
        <v>0.98</v>
      </c>
      <c r="E71" s="5">
        <v>0.87838961038961039</v>
      </c>
      <c r="F71" s="5">
        <v>0.89072344070531151</v>
      </c>
      <c r="G71" s="5">
        <v>0.75154500671742053</v>
      </c>
      <c r="H71" s="5">
        <v>0.63976390183286713</v>
      </c>
    </row>
    <row r="72" spans="1:8">
      <c r="A72" s="9" t="s">
        <v>267</v>
      </c>
      <c r="B72" s="5">
        <v>0</v>
      </c>
      <c r="C72" s="5">
        <v>0.96005106382978722</v>
      </c>
      <c r="D72" s="5">
        <v>0.96599999999999997</v>
      </c>
      <c r="E72" s="5">
        <v>0.73039065254215785</v>
      </c>
      <c r="F72" s="5">
        <v>0.79400932879204456</v>
      </c>
      <c r="G72" s="5">
        <v>0.85925085034013604</v>
      </c>
      <c r="H72" s="5">
        <v>0.42532188841201712</v>
      </c>
    </row>
    <row r="73" spans="1:8">
      <c r="A73" s="9" t="s">
        <v>251</v>
      </c>
      <c r="B73" s="5">
        <v>0.17184166666666667</v>
      </c>
      <c r="C73" s="5">
        <v>0.96578245614035085</v>
      </c>
      <c r="D73" s="5">
        <v>0.77833333333333332</v>
      </c>
      <c r="E73" s="5">
        <v>0.72773598603715239</v>
      </c>
      <c r="F73" s="5">
        <v>0.81561756001008334</v>
      </c>
      <c r="G73" s="5">
        <v>0.77750295371654587</v>
      </c>
      <c r="H73" s="5">
        <v>6.70155613190071E-3</v>
      </c>
    </row>
    <row r="74" spans="1:8">
      <c r="A74" s="9" t="s">
        <v>257</v>
      </c>
      <c r="B74" s="5">
        <v>0</v>
      </c>
      <c r="C74" s="5">
        <v>0.9746588235294118</v>
      </c>
      <c r="D74" s="5">
        <v>0.82</v>
      </c>
      <c r="E74" s="5">
        <v>0.81231238304982756</v>
      </c>
      <c r="F74" s="5">
        <v>0.89338270809853482</v>
      </c>
      <c r="G74" s="5">
        <v>0.75136934950385892</v>
      </c>
      <c r="H74" s="5">
        <v>0.39955062047356626</v>
      </c>
    </row>
    <row r="75" spans="1:8">
      <c r="A75" s="9" t="s">
        <v>366</v>
      </c>
      <c r="B75" s="5">
        <v>0.49398079231692671</v>
      </c>
      <c r="C75" s="5">
        <v>0.97669041095890408</v>
      </c>
      <c r="D75" s="5">
        <v>0.83444444444444443</v>
      </c>
      <c r="E75" s="5">
        <v>0.88788374033213646</v>
      </c>
      <c r="F75" s="5">
        <v>0.73925453403935226</v>
      </c>
      <c r="G75" s="5">
        <v>0.74634538152610441</v>
      </c>
      <c r="H75" s="5">
        <v>0</v>
      </c>
    </row>
    <row r="76" spans="1:8">
      <c r="A76" s="9" t="s">
        <v>367</v>
      </c>
      <c r="B76" s="5">
        <v>0.65673333333333339</v>
      </c>
      <c r="C76" s="5">
        <v>0.97048205128205123</v>
      </c>
      <c r="D76" s="5">
        <v>0.65267361111111111</v>
      </c>
      <c r="E76" s="5">
        <v>0.58501094354425653</v>
      </c>
      <c r="F76" s="5">
        <v>0.65309331175237406</v>
      </c>
      <c r="G76" s="5">
        <v>0.84117492615687561</v>
      </c>
      <c r="H76" s="5">
        <v>0.38389333333333331</v>
      </c>
    </row>
    <row r="77" spans="1:8">
      <c r="A77" s="9" t="s">
        <v>24</v>
      </c>
      <c r="B77" s="5">
        <v>0.41926250377073915</v>
      </c>
      <c r="C77" s="5">
        <v>0.84246841379310355</v>
      </c>
      <c r="D77" s="5">
        <v>0.86146511627906974</v>
      </c>
      <c r="E77" s="5">
        <v>0.79532495889542065</v>
      </c>
      <c r="F77" s="5">
        <v>0.79471652886812327</v>
      </c>
      <c r="G77" s="5">
        <v>0.79384346513847293</v>
      </c>
      <c r="H77" s="5">
        <v>0.23553503270323539</v>
      </c>
    </row>
    <row r="82" spans="1:7" ht="15.75">
      <c r="A82" s="227" t="s">
        <v>269</v>
      </c>
      <c r="B82" s="228"/>
      <c r="C82" s="228"/>
      <c r="D82" s="228"/>
      <c r="E82" s="228"/>
      <c r="F82" s="228"/>
      <c r="G82" s="228"/>
    </row>
    <row r="84" spans="1:7">
      <c r="A84" s="1" t="s">
        <v>131</v>
      </c>
      <c r="B84" s="7" t="s">
        <v>133</v>
      </c>
    </row>
    <row r="85" spans="1:7">
      <c r="A85" s="1" t="s">
        <v>193</v>
      </c>
      <c r="B85" t="s">
        <v>133</v>
      </c>
    </row>
    <row r="87" spans="1:7">
      <c r="A87" s="1" t="s">
        <v>67</v>
      </c>
      <c r="B87" s="1" t="s">
        <v>54</v>
      </c>
    </row>
    <row r="88" spans="1:7">
      <c r="A88" s="1" t="s">
        <v>53</v>
      </c>
      <c r="B88" s="5" t="s">
        <v>421</v>
      </c>
      <c r="C88" s="5" t="s">
        <v>419</v>
      </c>
      <c r="D88" s="5" t="s">
        <v>422</v>
      </c>
      <c r="E88" s="5" t="s">
        <v>417</v>
      </c>
      <c r="F88" s="5" t="s">
        <v>418</v>
      </c>
      <c r="G88" s="5" t="s">
        <v>420</v>
      </c>
    </row>
    <row r="89" spans="1:7">
      <c r="A89" s="9" t="s">
        <v>752</v>
      </c>
      <c r="B89" s="34">
        <v>0.94702513300112501</v>
      </c>
      <c r="C89" s="34">
        <v>0.92037616379990528</v>
      </c>
      <c r="D89" s="34">
        <v>0.9866183574879227</v>
      </c>
      <c r="E89" s="34">
        <v>0.98039215686274506</v>
      </c>
      <c r="F89" s="34">
        <v>0.94719999999999993</v>
      </c>
      <c r="G89" s="34">
        <v>0</v>
      </c>
    </row>
    <row r="90" spans="1:7">
      <c r="A90" s="9" t="s">
        <v>753</v>
      </c>
      <c r="B90" s="34">
        <v>0.90219630164936893</v>
      </c>
      <c r="C90" s="34">
        <v>0.78936578881556885</v>
      </c>
      <c r="D90" s="34">
        <v>0.97452898550724643</v>
      </c>
      <c r="E90" s="34">
        <v>0.71416666666666662</v>
      </c>
      <c r="F90" s="34">
        <v>0.99431818181818177</v>
      </c>
      <c r="G90" s="34">
        <v>0</v>
      </c>
    </row>
    <row r="91" spans="1:7">
      <c r="A91" s="9" t="s">
        <v>266</v>
      </c>
      <c r="B91" s="34">
        <v>0.89820869634562095</v>
      </c>
      <c r="C91" s="34">
        <v>0.92596175227929733</v>
      </c>
      <c r="D91" s="34">
        <v>0.99275362318840576</v>
      </c>
      <c r="E91" s="34">
        <v>0.97002305918524212</v>
      </c>
      <c r="F91" s="34">
        <v>0.99981818181818183</v>
      </c>
      <c r="G91" s="34">
        <v>0</v>
      </c>
    </row>
    <row r="92" spans="1:7">
      <c r="A92" s="9" t="s">
        <v>267</v>
      </c>
      <c r="B92" s="34">
        <v>0.89914601438141473</v>
      </c>
      <c r="C92" s="34">
        <v>0.8728086287101684</v>
      </c>
      <c r="D92" s="34">
        <v>0.26858663119388093</v>
      </c>
      <c r="E92" s="34">
        <v>0.97786690433749257</v>
      </c>
      <c r="F92" s="34">
        <v>0</v>
      </c>
      <c r="G92" s="34">
        <v>0</v>
      </c>
    </row>
    <row r="93" spans="1:7">
      <c r="A93" s="9" t="s">
        <v>251</v>
      </c>
      <c r="B93" s="34">
        <v>0.92299637833114889</v>
      </c>
      <c r="C93" s="34">
        <v>0.89198816147556281</v>
      </c>
      <c r="D93" s="34">
        <v>0.27191553042899907</v>
      </c>
      <c r="E93" s="34">
        <v>0.86257042253521132</v>
      </c>
      <c r="F93" s="34">
        <v>0.8970888468809074</v>
      </c>
      <c r="G93" s="34">
        <v>0</v>
      </c>
    </row>
    <row r="94" spans="1:7">
      <c r="A94" s="9" t="s">
        <v>257</v>
      </c>
      <c r="B94" s="34">
        <v>0.96256954455703347</v>
      </c>
      <c r="C94" s="34">
        <v>0.90727545128765963</v>
      </c>
      <c r="D94" s="34">
        <v>0.27664117060192872</v>
      </c>
      <c r="E94" s="34">
        <v>0.98466666666666669</v>
      </c>
      <c r="F94" s="34">
        <v>0.79332406119610566</v>
      </c>
      <c r="G94" s="34">
        <v>0</v>
      </c>
    </row>
    <row r="95" spans="1:7">
      <c r="A95" s="9" t="s">
        <v>366</v>
      </c>
      <c r="B95" s="34">
        <v>0.93448636233132354</v>
      </c>
      <c r="C95" s="34">
        <v>0.88261399249147476</v>
      </c>
      <c r="D95" s="34">
        <v>0.27105088127702037</v>
      </c>
      <c r="E95" s="34">
        <v>0.98166666666666669</v>
      </c>
      <c r="F95" s="34">
        <v>0.97211694639956692</v>
      </c>
      <c r="G95" s="34">
        <v>1</v>
      </c>
    </row>
    <row r="96" spans="1:7">
      <c r="A96" s="9" t="s">
        <v>367</v>
      </c>
      <c r="B96" s="34">
        <v>0.55785130961912388</v>
      </c>
      <c r="C96" s="34">
        <v>0.87065448000737289</v>
      </c>
      <c r="D96" s="34">
        <v>0</v>
      </c>
      <c r="E96" s="34">
        <v>1</v>
      </c>
      <c r="F96" s="34">
        <v>0</v>
      </c>
      <c r="G96" s="34">
        <v>0</v>
      </c>
    </row>
    <row r="97" spans="1:8">
      <c r="A97" s="9" t="s">
        <v>24</v>
      </c>
      <c r="B97" s="5">
        <v>0.87740393124145954</v>
      </c>
      <c r="C97" s="5">
        <v>0.88069611316578678</v>
      </c>
      <c r="D97" s="5">
        <v>0.23324554443179812</v>
      </c>
      <c r="E97" s="5">
        <v>0.92311779700570851</v>
      </c>
      <c r="F97" s="5">
        <v>0.89780851813542173</v>
      </c>
      <c r="G97" s="5">
        <v>0.33333333333333337</v>
      </c>
    </row>
    <row r="103" spans="1:8" ht="15.75">
      <c r="A103" s="227" t="s">
        <v>268</v>
      </c>
      <c r="B103" s="228"/>
      <c r="C103" s="228"/>
      <c r="D103" s="228"/>
      <c r="E103" s="228"/>
      <c r="F103" s="228"/>
      <c r="G103" s="228"/>
    </row>
    <row r="105" spans="1:8">
      <c r="A105" s="1" t="s">
        <v>131</v>
      </c>
      <c r="B105" s="7" t="s">
        <v>133</v>
      </c>
    </row>
    <row r="107" spans="1:8">
      <c r="A107" s="1" t="s">
        <v>67</v>
      </c>
      <c r="B107" s="1" t="s">
        <v>54</v>
      </c>
    </row>
    <row r="108" spans="1:8">
      <c r="A108" s="1" t="s">
        <v>53</v>
      </c>
      <c r="B108" s="5" t="s">
        <v>44</v>
      </c>
      <c r="C108" s="5" t="s">
        <v>47</v>
      </c>
      <c r="D108" s="5" t="s">
        <v>45</v>
      </c>
      <c r="E108" s="5" t="s">
        <v>428</v>
      </c>
      <c r="F108" s="5" t="s">
        <v>368</v>
      </c>
      <c r="G108" s="5" t="s">
        <v>369</v>
      </c>
      <c r="H108" s="5" t="s">
        <v>370</v>
      </c>
    </row>
    <row r="109" spans="1:8">
      <c r="A109" s="9" t="s">
        <v>752</v>
      </c>
      <c r="B109" s="5">
        <v>0.94037296037296036</v>
      </c>
      <c r="C109" s="5">
        <v>0.26769032258064518</v>
      </c>
      <c r="D109" s="5">
        <v>0.93426086956521726</v>
      </c>
      <c r="E109" s="5">
        <v>0.95442446480854792</v>
      </c>
      <c r="F109" s="5">
        <v>0.9723559784613115</v>
      </c>
      <c r="G109" s="5">
        <v>0.80753884400248599</v>
      </c>
      <c r="H109" s="5">
        <v>0.10402941176470593</v>
      </c>
    </row>
    <row r="110" spans="1:8">
      <c r="A110" s="9" t="s">
        <v>753</v>
      </c>
      <c r="B110" s="5">
        <v>0.82524222222222221</v>
      </c>
      <c r="C110" s="5">
        <v>0.81617777777777767</v>
      </c>
      <c r="D110" s="5">
        <v>0.9778472222222222</v>
      </c>
      <c r="E110" s="5">
        <v>0.83914315338000289</v>
      </c>
      <c r="F110" s="5">
        <v>0.93311093735412198</v>
      </c>
      <c r="G110" s="5">
        <v>0.85030380830124086</v>
      </c>
      <c r="H110" s="5">
        <v>0.7897714907508161</v>
      </c>
    </row>
    <row r="111" spans="1:8">
      <c r="A111" s="9" t="s">
        <v>266</v>
      </c>
      <c r="B111" s="5">
        <v>0.64130434782608692</v>
      </c>
      <c r="C111" s="5">
        <v>0.86829787234042555</v>
      </c>
      <c r="D111" s="5">
        <v>0.98</v>
      </c>
      <c r="E111" s="5">
        <v>0.89736921910538281</v>
      </c>
      <c r="F111" s="5">
        <v>0.96158919748644889</v>
      </c>
      <c r="G111" s="5">
        <v>0.91530748971953979</v>
      </c>
      <c r="H111" s="5">
        <v>0.95391363022941966</v>
      </c>
    </row>
    <row r="112" spans="1:8">
      <c r="A112" s="9" t="s">
        <v>267</v>
      </c>
      <c r="B112" s="5">
        <v>0.49709999999999999</v>
      </c>
      <c r="C112" s="5">
        <v>0.96005106382978722</v>
      </c>
      <c r="D112" s="5">
        <v>0.96599999999999997</v>
      </c>
      <c r="E112" s="5">
        <v>0.88328014919271136</v>
      </c>
      <c r="F112" s="5">
        <v>0.89733182510089793</v>
      </c>
      <c r="G112" s="5">
        <v>0.90909462515220041</v>
      </c>
      <c r="H112" s="5">
        <v>0.53072700495380909</v>
      </c>
    </row>
    <row r="113" spans="1:8">
      <c r="A113" s="9" t="s">
        <v>251</v>
      </c>
      <c r="B113" s="5">
        <v>0.92249999999999999</v>
      </c>
      <c r="C113" s="5">
        <v>0.96578245614035085</v>
      </c>
      <c r="D113" s="5">
        <v>0.98666666666666669</v>
      </c>
      <c r="E113" s="5">
        <v>0.89783869971375163</v>
      </c>
      <c r="F113" s="5">
        <v>0.9246485636539965</v>
      </c>
      <c r="G113" s="5">
        <v>0.86323948354852142</v>
      </c>
      <c r="H113" s="5">
        <v>0.87112935883014619</v>
      </c>
    </row>
    <row r="114" spans="1:8">
      <c r="A114" s="9" t="s">
        <v>257</v>
      </c>
      <c r="B114" s="5">
        <v>0.8694934131736527</v>
      </c>
      <c r="C114" s="5">
        <v>0.9746588235294118</v>
      </c>
      <c r="D114" s="5">
        <v>0.82</v>
      </c>
      <c r="E114" s="5">
        <v>0.93417201441374953</v>
      </c>
      <c r="F114" s="5">
        <v>0.94535330806884577</v>
      </c>
      <c r="G114" s="5">
        <v>0.93547764705882352</v>
      </c>
      <c r="H114" s="5">
        <v>0.39957535987906689</v>
      </c>
    </row>
    <row r="115" spans="1:8">
      <c r="A115" s="9" t="s">
        <v>366</v>
      </c>
      <c r="B115" s="5">
        <v>0.46698847926267284</v>
      </c>
      <c r="C115" s="5">
        <v>0.97669041095890408</v>
      </c>
      <c r="D115" s="5">
        <v>0.83444444444444443</v>
      </c>
      <c r="E115" s="5">
        <v>0.94048624874689313</v>
      </c>
      <c r="F115" s="5">
        <v>0.79453744201457921</v>
      </c>
      <c r="G115" s="5">
        <v>0.89933604626258301</v>
      </c>
      <c r="H115" s="5">
        <v>0.98775700842196834</v>
      </c>
    </row>
    <row r="116" spans="1:8">
      <c r="A116" s="9" t="s">
        <v>367</v>
      </c>
      <c r="B116" s="5">
        <v>0.73585509433962271</v>
      </c>
      <c r="C116" s="5">
        <v>0.74621999999999999</v>
      </c>
      <c r="D116" s="5">
        <v>0.97494974874371865</v>
      </c>
      <c r="E116" s="5">
        <v>0.62430525118233637</v>
      </c>
      <c r="F116" s="5">
        <v>0.84837376821082411</v>
      </c>
      <c r="G116" s="5">
        <v>0.92623514332323464</v>
      </c>
      <c r="H116" s="5">
        <v>0.50959292035398229</v>
      </c>
    </row>
    <row r="117" spans="1:8">
      <c r="A117" s="9" t="s">
        <v>24</v>
      </c>
      <c r="B117" s="5">
        <v>0.81658249096367086</v>
      </c>
      <c r="C117" s="5">
        <v>0.84885722145804676</v>
      </c>
      <c r="D117" s="5">
        <v>0.93460619469026551</v>
      </c>
      <c r="E117" s="5">
        <v>0.86894414924104313</v>
      </c>
      <c r="F117" s="5">
        <v>0.91090309743042075</v>
      </c>
      <c r="G117" s="5">
        <v>0.88938834860008953</v>
      </c>
      <c r="H117" s="5">
        <v>0.62126421175060087</v>
      </c>
    </row>
    <row r="124" spans="1:8" ht="15.75">
      <c r="A124" s="227" t="s">
        <v>274</v>
      </c>
      <c r="B124" s="228"/>
      <c r="C124" s="228"/>
      <c r="D124" s="228"/>
      <c r="E124" s="228"/>
      <c r="F124" s="228"/>
      <c r="G124" s="228"/>
    </row>
    <row r="127" spans="1:8">
      <c r="A127" s="1" t="s">
        <v>10</v>
      </c>
      <c r="B127" t="s">
        <v>367</v>
      </c>
      <c r="G127" s="1" t="s">
        <v>10</v>
      </c>
      <c r="H127" t="s">
        <v>366</v>
      </c>
    </row>
    <row r="129" spans="1:8">
      <c r="A129" s="1" t="s">
        <v>53</v>
      </c>
      <c r="B129" t="s">
        <v>16</v>
      </c>
      <c r="D129" s="39" t="str">
        <f>TEXT(Dashboard!AC1,"YY")&amp;"-"&amp;TEXT(WEEKNUM(Dashboard!AC1,2)-1,"W00")</f>
        <v>22-W22</v>
      </c>
      <c r="G129" s="1" t="s">
        <v>53</v>
      </c>
      <c r="H129" t="s">
        <v>16</v>
      </c>
    </row>
    <row r="130" spans="1:8">
      <c r="A130" s="122">
        <v>20</v>
      </c>
      <c r="B130" s="5">
        <v>0.71978298466925383</v>
      </c>
      <c r="E130" s="123">
        <f>IF(D129="2022-W06",0,B130-H130)</f>
        <v>-8.5876629506623003E-2</v>
      </c>
      <c r="G130" s="122">
        <v>22</v>
      </c>
      <c r="H130" s="5">
        <v>0.80565961417587684</v>
      </c>
    </row>
    <row r="138" spans="1:8">
      <c r="A138" s="1" t="s">
        <v>10</v>
      </c>
      <c r="B138" t="s">
        <v>367</v>
      </c>
      <c r="G138" s="1" t="s">
        <v>10</v>
      </c>
      <c r="H138" t="s">
        <v>366</v>
      </c>
    </row>
    <row r="140" spans="1:8">
      <c r="A140" s="1" t="s">
        <v>53</v>
      </c>
      <c r="B140" t="s">
        <v>67</v>
      </c>
      <c r="D140" s="39" t="str">
        <f>D129</f>
        <v>22-W22</v>
      </c>
      <c r="G140" s="1" t="s">
        <v>53</v>
      </c>
      <c r="H140" t="s">
        <v>67</v>
      </c>
    </row>
    <row r="141" spans="1:8">
      <c r="A141" s="122">
        <v>20</v>
      </c>
      <c r="B141" s="5">
        <v>0.90349787937287973</v>
      </c>
      <c r="E141" s="123">
        <f>IF(D140="2022-W06",0,B141-H141)</f>
        <v>-8.9740018248106734E-3</v>
      </c>
      <c r="G141" s="122">
        <v>22</v>
      </c>
      <c r="H141" s="5">
        <v>0.9124718811976904</v>
      </c>
    </row>
    <row r="147" spans="1:6">
      <c r="A147" s="1" t="s">
        <v>10</v>
      </c>
      <c r="B147" t="s">
        <v>367</v>
      </c>
    </row>
    <row r="149" spans="1:6">
      <c r="A149" s="1" t="s">
        <v>53</v>
      </c>
      <c r="B149" t="s">
        <v>14</v>
      </c>
      <c r="C149" t="s">
        <v>15</v>
      </c>
      <c r="D149" t="s">
        <v>55</v>
      </c>
      <c r="E149" t="s">
        <v>201</v>
      </c>
      <c r="F149" t="s">
        <v>105</v>
      </c>
    </row>
    <row r="150" spans="1:6">
      <c r="A150" s="122">
        <v>20</v>
      </c>
      <c r="B150" s="73">
        <v>462010.2</v>
      </c>
      <c r="C150" s="73">
        <v>463712.04070363881</v>
      </c>
      <c r="D150" s="73">
        <v>129463.11929636108</v>
      </c>
      <c r="E150" s="73">
        <v>448592</v>
      </c>
      <c r="F150" s="73">
        <v>43290.079296361138</v>
      </c>
    </row>
    <row r="156" spans="1:6">
      <c r="B156" s="122"/>
    </row>
    <row r="160" spans="1:6">
      <c r="A160" s="215"/>
      <c r="B160" s="5"/>
    </row>
    <row r="161" spans="1:2">
      <c r="A161" s="215"/>
      <c r="B161" s="5"/>
    </row>
    <row r="162" spans="1:2">
      <c r="A162" s="215"/>
      <c r="B162" s="5"/>
    </row>
    <row r="163" spans="1:2">
      <c r="A163" s="215"/>
      <c r="B163" s="5"/>
    </row>
    <row r="164" spans="1:2">
      <c r="A164" s="215"/>
      <c r="B164" s="5"/>
    </row>
    <row r="165" spans="1:2">
      <c r="A165" s="215"/>
      <c r="B165" s="5"/>
    </row>
    <row r="166" spans="1:2">
      <c r="A166" s="215"/>
      <c r="B166" s="5"/>
    </row>
    <row r="167" spans="1:2">
      <c r="A167" s="215"/>
      <c r="B167" s="5"/>
    </row>
  </sheetData>
  <pageMargins left="0.7" right="0.7" top="0.75" bottom="0.75" header="0.3" footer="0.3"/>
  <pageSetup orientation="portrait" r:id="rId12"/>
  <tableParts count="1">
    <tablePart r:id="rId1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37"/>
  <sheetViews>
    <sheetView showGridLines="0" zoomScale="80" zoomScaleNormal="80" workbookViewId="0">
      <selection activeCell="J38" sqref="J38"/>
    </sheetView>
  </sheetViews>
  <sheetFormatPr defaultRowHeight="15"/>
  <cols>
    <col min="1" max="1" width="23.85546875" customWidth="1"/>
    <col min="2" max="2" width="20.140625" bestFit="1" customWidth="1"/>
    <col min="3" max="3" width="22.5703125" bestFit="1" customWidth="1"/>
    <col min="4" max="4" width="19.28515625" bestFit="1" customWidth="1"/>
    <col min="9" max="9" width="28.7109375" bestFit="1" customWidth="1"/>
    <col min="10" max="10" width="7.7109375" customWidth="1"/>
    <col min="11" max="20" width="22.5703125" bestFit="1" customWidth="1"/>
  </cols>
  <sheetData>
    <row r="1" spans="1:20">
      <c r="A1" s="33" t="s">
        <v>252</v>
      </c>
      <c r="I1" s="33" t="s">
        <v>253</v>
      </c>
    </row>
    <row r="3" spans="1:20">
      <c r="A3" s="1" t="s">
        <v>57</v>
      </c>
      <c r="B3" s="122">
        <v>2022</v>
      </c>
    </row>
    <row r="4" spans="1:20">
      <c r="A4" s="1" t="s">
        <v>58</v>
      </c>
      <c r="B4" t="s">
        <v>248</v>
      </c>
      <c r="I4" s="1" t="s">
        <v>57</v>
      </c>
      <c r="J4" s="122">
        <v>2022</v>
      </c>
    </row>
    <row r="6" spans="1:20">
      <c r="A6" s="1" t="s">
        <v>0</v>
      </c>
      <c r="B6" s="1" t="s">
        <v>71</v>
      </c>
      <c r="C6" t="s">
        <v>249</v>
      </c>
      <c r="D6" t="s">
        <v>250</v>
      </c>
      <c r="K6" s="1" t="s">
        <v>58</v>
      </c>
      <c r="L6" s="217" t="s">
        <v>254</v>
      </c>
    </row>
    <row r="7" spans="1:20">
      <c r="A7" s="5" t="s">
        <v>44</v>
      </c>
      <c r="B7" t="s">
        <v>372</v>
      </c>
      <c r="C7" s="216">
        <v>0.83504651162790688</v>
      </c>
      <c r="D7" s="216">
        <v>0.63977096774193543</v>
      </c>
      <c r="K7" s="14">
        <v>1</v>
      </c>
      <c r="M7" s="14">
        <v>2</v>
      </c>
      <c r="O7" s="14">
        <v>3</v>
      </c>
      <c r="Q7" s="14">
        <v>4</v>
      </c>
      <c r="S7" s="14">
        <v>5</v>
      </c>
    </row>
    <row r="8" spans="1:20">
      <c r="A8" s="5"/>
      <c r="B8" t="s">
        <v>389</v>
      </c>
      <c r="C8" s="216">
        <v>0.62120382307179367</v>
      </c>
      <c r="D8" s="216">
        <v>0.53246946716429755</v>
      </c>
      <c r="I8" s="1" t="s">
        <v>0</v>
      </c>
      <c r="J8" s="1" t="s">
        <v>71</v>
      </c>
      <c r="K8" t="s">
        <v>249</v>
      </c>
      <c r="L8" t="s">
        <v>250</v>
      </c>
      <c r="M8" t="s">
        <v>249</v>
      </c>
      <c r="N8" t="s">
        <v>250</v>
      </c>
      <c r="O8" t="s">
        <v>249</v>
      </c>
      <c r="P8" t="s">
        <v>250</v>
      </c>
      <c r="Q8" t="s">
        <v>249</v>
      </c>
      <c r="R8" t="s">
        <v>250</v>
      </c>
      <c r="S8" t="s">
        <v>249</v>
      </c>
      <c r="T8" t="s">
        <v>250</v>
      </c>
    </row>
    <row r="9" spans="1:20">
      <c r="A9" s="5"/>
      <c r="B9" t="s">
        <v>391</v>
      </c>
      <c r="C9" s="216">
        <v>0.80303607066302019</v>
      </c>
      <c r="D9" s="216">
        <v>0.47401074972436608</v>
      </c>
      <c r="I9" s="5" t="s">
        <v>44</v>
      </c>
      <c r="J9" t="s">
        <v>372</v>
      </c>
      <c r="K9" s="216">
        <v>0</v>
      </c>
      <c r="L9" s="216">
        <v>0</v>
      </c>
      <c r="M9" s="216">
        <v>0</v>
      </c>
      <c r="N9" s="216">
        <v>0</v>
      </c>
      <c r="O9" s="216">
        <v>0.74330461538461534</v>
      </c>
      <c r="P9" s="216">
        <v>0.81133437499999994</v>
      </c>
      <c r="Q9" s="216">
        <v>0.95656071428571421</v>
      </c>
      <c r="R9" s="216">
        <v>0.78265416666666665</v>
      </c>
      <c r="S9" s="216">
        <v>0.90618055555555554</v>
      </c>
      <c r="T9" s="216">
        <v>0.23951388888888892</v>
      </c>
    </row>
    <row r="10" spans="1:20">
      <c r="A10" s="5"/>
      <c r="B10" t="s">
        <v>415</v>
      </c>
      <c r="C10" s="216">
        <v>0.30603899721448469</v>
      </c>
      <c r="D10" s="216">
        <v>1.3157333333333354E-2</v>
      </c>
      <c r="I10" s="5"/>
      <c r="J10" t="s">
        <v>389</v>
      </c>
      <c r="K10" s="216">
        <v>0.44313599999999997</v>
      </c>
      <c r="L10" s="216">
        <v>0.44313599999999997</v>
      </c>
      <c r="M10" s="216">
        <v>0.70751037344398338</v>
      </c>
      <c r="N10" s="216">
        <v>0.59307826086956517</v>
      </c>
      <c r="O10" s="216">
        <v>0.64774457634056493</v>
      </c>
      <c r="P10" s="216">
        <v>0.64774457634056493</v>
      </c>
      <c r="Q10" s="216">
        <v>0.74772660996354801</v>
      </c>
      <c r="R10" s="216">
        <v>0.61132161578785071</v>
      </c>
      <c r="S10" s="216">
        <v>0.53558625525946701</v>
      </c>
      <c r="T10" s="216">
        <v>0.21376762402088767</v>
      </c>
    </row>
    <row r="11" spans="1:20">
      <c r="A11" s="5" t="s">
        <v>47</v>
      </c>
      <c r="B11" t="s">
        <v>386</v>
      </c>
      <c r="C11" s="216">
        <v>0.30071428571428571</v>
      </c>
      <c r="D11" s="216">
        <v>0</v>
      </c>
      <c r="I11" s="5"/>
      <c r="J11" t="s">
        <v>391</v>
      </c>
      <c r="K11" s="216">
        <v>0.63118181818181807</v>
      </c>
      <c r="L11" s="216">
        <v>0.40249275362318837</v>
      </c>
      <c r="M11" s="216">
        <v>0.68416851851851856</v>
      </c>
      <c r="N11" s="216">
        <v>0.68416851851851856</v>
      </c>
      <c r="O11" s="216">
        <v>0.97400636942675167</v>
      </c>
      <c r="P11" s="216">
        <v>0.73873913043478268</v>
      </c>
      <c r="Q11" s="216">
        <v>0.93770624999999996</v>
      </c>
      <c r="R11" s="216">
        <v>0.46885312499999998</v>
      </c>
      <c r="S11" s="216">
        <v>0.99532859680284191</v>
      </c>
      <c r="T11" s="216">
        <v>0</v>
      </c>
    </row>
    <row r="12" spans="1:20">
      <c r="A12" s="5"/>
      <c r="B12" t="s">
        <v>403</v>
      </c>
      <c r="C12" s="216">
        <v>0.85889391240809243</v>
      </c>
      <c r="D12" s="216">
        <v>0.73451119691119704</v>
      </c>
      <c r="I12" s="5"/>
      <c r="J12" t="s">
        <v>415</v>
      </c>
      <c r="K12" s="216">
        <v>0</v>
      </c>
      <c r="L12" s="216">
        <v>0</v>
      </c>
      <c r="M12" s="216">
        <v>0.14057142857142857</v>
      </c>
      <c r="N12" s="216">
        <v>5.2011428571428597E-2</v>
      </c>
      <c r="O12" s="216">
        <v>0.73459999999999992</v>
      </c>
      <c r="P12" s="216">
        <v>0</v>
      </c>
      <c r="Q12" s="216">
        <v>0</v>
      </c>
      <c r="R12" s="216">
        <v>0</v>
      </c>
      <c r="S12" s="216">
        <v>0</v>
      </c>
      <c r="T12" s="216">
        <v>0</v>
      </c>
    </row>
    <row r="13" spans="1:20">
      <c r="A13" s="5" t="s">
        <v>45</v>
      </c>
      <c r="B13" t="s">
        <v>384</v>
      </c>
      <c r="C13" s="216">
        <v>0.88729245350245844</v>
      </c>
      <c r="D13" s="216">
        <v>0.85649362477231328</v>
      </c>
      <c r="I13" s="5" t="s">
        <v>47</v>
      </c>
      <c r="J13" t="s">
        <v>386</v>
      </c>
      <c r="K13" s="216">
        <v>0</v>
      </c>
      <c r="L13" s="216">
        <v>0</v>
      </c>
      <c r="M13" s="216">
        <v>0.30071428571428571</v>
      </c>
      <c r="N13" s="216">
        <v>0</v>
      </c>
      <c r="O13" s="216">
        <v>0</v>
      </c>
      <c r="P13" s="216">
        <v>0</v>
      </c>
      <c r="Q13" s="216">
        <v>0</v>
      </c>
      <c r="R13" s="216">
        <v>0</v>
      </c>
      <c r="S13" s="216">
        <v>0</v>
      </c>
      <c r="T13" s="216">
        <v>0</v>
      </c>
    </row>
    <row r="14" spans="1:20">
      <c r="A14" s="5" t="s">
        <v>76</v>
      </c>
      <c r="B14" t="s">
        <v>389</v>
      </c>
      <c r="C14" s="216">
        <v>0</v>
      </c>
      <c r="D14" s="216">
        <v>0</v>
      </c>
      <c r="I14" s="5"/>
      <c r="J14" t="s">
        <v>403</v>
      </c>
      <c r="K14" s="216">
        <v>0</v>
      </c>
      <c r="L14" s="216">
        <v>0</v>
      </c>
      <c r="M14" s="216">
        <v>0</v>
      </c>
      <c r="N14" s="216">
        <v>0</v>
      </c>
      <c r="O14" s="216">
        <v>0.86332266666666668</v>
      </c>
      <c r="P14" s="216">
        <v>0.77685538461538461</v>
      </c>
      <c r="Q14" s="216">
        <v>0.73416938870741943</v>
      </c>
      <c r="R14" s="216">
        <v>0.37373636363636364</v>
      </c>
      <c r="S14" s="216">
        <v>0.96881879895561362</v>
      </c>
      <c r="T14" s="216">
        <v>0.96881879895561362</v>
      </c>
    </row>
    <row r="15" spans="1:20">
      <c r="A15" s="5"/>
      <c r="B15" t="s">
        <v>391</v>
      </c>
      <c r="C15" s="216">
        <v>0.80433333333333334</v>
      </c>
      <c r="D15" s="216">
        <v>0.80433333333333334</v>
      </c>
      <c r="I15" s="5" t="s">
        <v>45</v>
      </c>
      <c r="J15" t="s">
        <v>384</v>
      </c>
      <c r="K15" s="216">
        <v>0.86628222523744913</v>
      </c>
      <c r="L15" s="216">
        <v>0.75057943925233639</v>
      </c>
      <c r="M15" s="216">
        <v>0.82935000000000003</v>
      </c>
      <c r="N15" s="216">
        <v>0.841979695431472</v>
      </c>
      <c r="O15" s="216">
        <v>0.86981333333333333</v>
      </c>
      <c r="P15" s="216">
        <v>0.86981333333333333</v>
      </c>
      <c r="Q15" s="216">
        <v>0.96927184466019412</v>
      </c>
      <c r="R15" s="216">
        <v>0.97115758754863812</v>
      </c>
      <c r="S15" s="216">
        <v>0.89898550724637682</v>
      </c>
      <c r="T15" s="216">
        <v>0.84463768115942028</v>
      </c>
    </row>
    <row r="16" spans="1:20">
      <c r="A16" s="5" t="s">
        <v>428</v>
      </c>
      <c r="B16" t="s">
        <v>371</v>
      </c>
      <c r="C16" s="216">
        <v>0.78863636363636369</v>
      </c>
      <c r="D16" s="216">
        <v>0.78863636363636369</v>
      </c>
      <c r="I16" s="5" t="s">
        <v>76</v>
      </c>
      <c r="J16" t="s">
        <v>389</v>
      </c>
      <c r="K16" s="216">
        <v>0</v>
      </c>
      <c r="L16" s="216">
        <v>0</v>
      </c>
      <c r="M16" s="216">
        <v>0</v>
      </c>
      <c r="N16" s="216">
        <v>0</v>
      </c>
      <c r="O16" s="216">
        <v>0</v>
      </c>
      <c r="P16" s="216">
        <v>0</v>
      </c>
      <c r="Q16" s="216">
        <v>0</v>
      </c>
      <c r="R16" s="216">
        <v>0</v>
      </c>
      <c r="S16" s="216">
        <v>0</v>
      </c>
      <c r="T16" s="216">
        <v>0</v>
      </c>
    </row>
    <row r="17" spans="1:20">
      <c r="A17" s="5"/>
      <c r="B17" t="s">
        <v>372</v>
      </c>
      <c r="C17" s="216">
        <v>0.8346139004324834</v>
      </c>
      <c r="D17" s="216">
        <v>0.71599208476024501</v>
      </c>
      <c r="I17" s="5"/>
      <c r="J17" t="s">
        <v>391</v>
      </c>
      <c r="K17" s="216">
        <v>0</v>
      </c>
      <c r="L17" s="216">
        <v>0</v>
      </c>
      <c r="M17" s="216">
        <v>0.70650000000000002</v>
      </c>
      <c r="N17" s="216">
        <v>0.70650000000000002</v>
      </c>
      <c r="O17" s="216">
        <v>1</v>
      </c>
      <c r="P17" s="216">
        <v>1</v>
      </c>
      <c r="Q17" s="216">
        <v>0</v>
      </c>
      <c r="R17" s="216">
        <v>0</v>
      </c>
      <c r="S17" s="216">
        <v>0</v>
      </c>
      <c r="T17" s="216">
        <v>0</v>
      </c>
    </row>
    <row r="18" spans="1:20">
      <c r="A18" s="5"/>
      <c r="B18" t="s">
        <v>374</v>
      </c>
      <c r="C18" s="216">
        <v>0.92195257608496695</v>
      </c>
      <c r="D18" s="216">
        <v>0.89278892263092957</v>
      </c>
      <c r="I18" s="5" t="s">
        <v>428</v>
      </c>
      <c r="J18" t="s">
        <v>371</v>
      </c>
      <c r="K18" s="216">
        <v>0</v>
      </c>
      <c r="L18" s="216">
        <v>0</v>
      </c>
      <c r="M18" s="216">
        <v>0</v>
      </c>
      <c r="N18" s="216">
        <v>0</v>
      </c>
      <c r="O18" s="216">
        <v>0</v>
      </c>
      <c r="P18" s="216">
        <v>0</v>
      </c>
      <c r="Q18" s="216">
        <v>0</v>
      </c>
      <c r="R18" s="216">
        <v>0</v>
      </c>
      <c r="S18" s="216">
        <v>0.78863636363636369</v>
      </c>
      <c r="T18" s="216">
        <v>0.78863636363636369</v>
      </c>
    </row>
    <row r="19" spans="1:20">
      <c r="A19" s="5"/>
      <c r="B19" t="s">
        <v>389</v>
      </c>
      <c r="C19" s="216">
        <v>0.93874856785889904</v>
      </c>
      <c r="D19" s="216">
        <v>0.93783617638872308</v>
      </c>
      <c r="I19" s="5"/>
      <c r="J19" t="s">
        <v>372</v>
      </c>
      <c r="K19" s="216">
        <v>0.91958730960119872</v>
      </c>
      <c r="L19" s="216">
        <v>0.84326505433390642</v>
      </c>
      <c r="M19" s="216">
        <v>0</v>
      </c>
      <c r="N19" s="216">
        <v>0</v>
      </c>
      <c r="O19" s="216">
        <v>0.70358402431656852</v>
      </c>
      <c r="P19" s="216">
        <v>0.65736040649786465</v>
      </c>
      <c r="Q19" s="216">
        <v>0.81739545656326296</v>
      </c>
      <c r="R19" s="216">
        <v>0.75507364551487555</v>
      </c>
      <c r="S19" s="216">
        <v>0.88053958054889814</v>
      </c>
      <c r="T19" s="216">
        <v>0.64161378270907254</v>
      </c>
    </row>
    <row r="20" spans="1:20">
      <c r="A20" s="5"/>
      <c r="B20" t="s">
        <v>400</v>
      </c>
      <c r="C20" s="216">
        <v>0.58856604696673198</v>
      </c>
      <c r="D20" s="216">
        <v>0.43847027757307788</v>
      </c>
      <c r="I20" s="5"/>
      <c r="J20" t="s">
        <v>374</v>
      </c>
      <c r="K20" s="216">
        <v>0.88781218864063471</v>
      </c>
      <c r="L20" s="216">
        <v>0.93481807987985355</v>
      </c>
      <c r="M20" s="216">
        <v>0.94534602284111402</v>
      </c>
      <c r="N20" s="216">
        <v>0.46240720995176443</v>
      </c>
      <c r="O20" s="216">
        <v>0.94229899660629557</v>
      </c>
      <c r="P20" s="216">
        <v>0.89049129461563914</v>
      </c>
      <c r="Q20" s="216">
        <v>0.92189412402589888</v>
      </c>
      <c r="R20" s="216">
        <v>0.91063798174020349</v>
      </c>
      <c r="S20" s="216">
        <v>0.93071248495742376</v>
      </c>
      <c r="T20" s="216">
        <v>0.87424680104031216</v>
      </c>
    </row>
    <row r="21" spans="1:20">
      <c r="A21" s="5"/>
      <c r="B21" t="s">
        <v>424</v>
      </c>
      <c r="C21" s="216">
        <v>0.92723613086770984</v>
      </c>
      <c r="D21" s="216">
        <v>0.82044262295081971</v>
      </c>
      <c r="I21" s="5"/>
      <c r="J21" t="s">
        <v>389</v>
      </c>
      <c r="K21" s="216">
        <v>0</v>
      </c>
      <c r="L21" s="216">
        <v>0</v>
      </c>
      <c r="M21" s="216">
        <v>0.94317725306416711</v>
      </c>
      <c r="N21" s="216">
        <v>0.94179906424329662</v>
      </c>
      <c r="O21" s="216">
        <v>0.9263122943766765</v>
      </c>
      <c r="P21" s="216">
        <v>0.92675715651255208</v>
      </c>
      <c r="Q21" s="216">
        <v>0</v>
      </c>
      <c r="R21" s="216">
        <v>0</v>
      </c>
      <c r="S21" s="216">
        <v>0</v>
      </c>
      <c r="T21" s="216">
        <v>0</v>
      </c>
    </row>
    <row r="22" spans="1:20">
      <c r="A22" s="5"/>
      <c r="B22" t="s">
        <v>413</v>
      </c>
      <c r="C22" s="216">
        <v>0.64019489247311823</v>
      </c>
      <c r="D22" s="216">
        <v>0.42949053201082055</v>
      </c>
      <c r="I22" s="5"/>
      <c r="J22" t="s">
        <v>400</v>
      </c>
      <c r="K22" s="216">
        <v>0</v>
      </c>
      <c r="L22" s="216">
        <v>0</v>
      </c>
      <c r="M22" s="216">
        <v>0.60140300000000002</v>
      </c>
      <c r="N22" s="216">
        <v>0.51476517857142856</v>
      </c>
      <c r="O22" s="216">
        <v>0.57627011494252878</v>
      </c>
      <c r="P22" s="216">
        <v>0.36479099123956682</v>
      </c>
      <c r="Q22" s="216">
        <v>0</v>
      </c>
      <c r="R22" s="216">
        <v>0</v>
      </c>
      <c r="S22" s="216">
        <v>0</v>
      </c>
      <c r="T22" s="216">
        <v>0</v>
      </c>
    </row>
    <row r="23" spans="1:20">
      <c r="A23" s="5"/>
      <c r="B23" t="s">
        <v>415</v>
      </c>
      <c r="C23" s="216">
        <v>0.51234614418487823</v>
      </c>
      <c r="D23" s="216">
        <v>0.45933601609657948</v>
      </c>
      <c r="I23" s="5"/>
      <c r="J23" t="s">
        <v>424</v>
      </c>
      <c r="K23" s="216">
        <v>0</v>
      </c>
      <c r="L23" s="216">
        <v>0</v>
      </c>
      <c r="M23" s="216">
        <v>0.93527058823529408</v>
      </c>
      <c r="N23" s="216">
        <v>0.78589539748953974</v>
      </c>
      <c r="O23" s="216">
        <v>0.90600518134715025</v>
      </c>
      <c r="P23" s="216">
        <v>0.90600518134715025</v>
      </c>
      <c r="Q23" s="216">
        <v>0</v>
      </c>
      <c r="R23" s="216">
        <v>0</v>
      </c>
      <c r="S23" s="216">
        <v>0</v>
      </c>
      <c r="T23" s="216">
        <v>0</v>
      </c>
    </row>
    <row r="24" spans="1:20">
      <c r="A24" s="5"/>
      <c r="C24" s="216">
        <v>0</v>
      </c>
      <c r="D24" s="216">
        <v>0</v>
      </c>
      <c r="I24" s="5"/>
      <c r="J24" t="s">
        <v>413</v>
      </c>
      <c r="K24" s="216">
        <v>0</v>
      </c>
      <c r="L24" s="216">
        <v>0</v>
      </c>
      <c r="M24" s="216">
        <v>0.86965517241379309</v>
      </c>
      <c r="N24" s="216">
        <v>0.86965517241379309</v>
      </c>
      <c r="O24" s="216">
        <v>0</v>
      </c>
      <c r="P24" s="216">
        <v>0</v>
      </c>
      <c r="Q24" s="216">
        <v>0</v>
      </c>
      <c r="R24" s="216">
        <v>0</v>
      </c>
      <c r="S24" s="216">
        <v>0</v>
      </c>
      <c r="T24" s="216">
        <v>0</v>
      </c>
    </row>
    <row r="25" spans="1:20">
      <c r="A25" s="5" t="s">
        <v>368</v>
      </c>
      <c r="B25" t="s">
        <v>384</v>
      </c>
      <c r="C25" s="216">
        <v>0.60501485750752848</v>
      </c>
      <c r="D25" s="216">
        <v>0.57952555547836582</v>
      </c>
      <c r="I25" s="5"/>
      <c r="J25" t="s">
        <v>415</v>
      </c>
      <c r="K25" s="216">
        <v>0</v>
      </c>
      <c r="L25" s="216">
        <v>0</v>
      </c>
      <c r="M25" s="216">
        <v>0.41456732271165275</v>
      </c>
      <c r="N25" s="216">
        <v>0.41456732271165275</v>
      </c>
      <c r="O25" s="216">
        <v>0.91361538461538461</v>
      </c>
      <c r="P25" s="216">
        <v>0.64424516129032261</v>
      </c>
      <c r="Q25" s="216">
        <v>0</v>
      </c>
      <c r="R25" s="216">
        <v>0</v>
      </c>
      <c r="S25" s="216">
        <v>0</v>
      </c>
      <c r="T25" s="216">
        <v>0</v>
      </c>
    </row>
    <row r="26" spans="1:20">
      <c r="A26" s="5"/>
      <c r="B26" t="s">
        <v>386</v>
      </c>
      <c r="C26" s="216">
        <v>0.90137901878311311</v>
      </c>
      <c r="D26" s="216">
        <v>0.73392086853634986</v>
      </c>
      <c r="I26" s="5"/>
      <c r="K26" s="216">
        <v>0</v>
      </c>
      <c r="L26" s="216">
        <v>0</v>
      </c>
      <c r="M26" s="216">
        <v>0</v>
      </c>
      <c r="N26" s="216">
        <v>0</v>
      </c>
      <c r="O26" s="216">
        <v>0</v>
      </c>
      <c r="P26" s="216">
        <v>0</v>
      </c>
      <c r="Q26" s="216">
        <v>0</v>
      </c>
      <c r="R26" s="216">
        <v>0</v>
      </c>
      <c r="S26" s="216">
        <v>0</v>
      </c>
      <c r="T26" s="216">
        <v>0</v>
      </c>
    </row>
    <row r="27" spans="1:20">
      <c r="A27" s="5" t="s">
        <v>369</v>
      </c>
      <c r="B27" t="s">
        <v>371</v>
      </c>
      <c r="C27" s="216">
        <v>0.8999099639855942</v>
      </c>
      <c r="D27" s="216">
        <v>0.75166577109081145</v>
      </c>
      <c r="I27" s="5" t="s">
        <v>368</v>
      </c>
      <c r="J27" t="s">
        <v>384</v>
      </c>
      <c r="K27" s="216">
        <v>0.95941310627945875</v>
      </c>
      <c r="L27" s="216">
        <v>0.8304955570745044</v>
      </c>
      <c r="M27" s="216">
        <v>0.94428717948717944</v>
      </c>
      <c r="N27" s="216">
        <v>0.94428717948717944</v>
      </c>
      <c r="O27" s="216">
        <v>0.87737847642079814</v>
      </c>
      <c r="P27" s="216">
        <v>0.8776781253874798</v>
      </c>
      <c r="Q27" s="216">
        <v>0.89157493188010895</v>
      </c>
      <c r="R27" s="216">
        <v>0.85582521282490931</v>
      </c>
      <c r="S27" s="216">
        <v>0.2720485533754573</v>
      </c>
      <c r="T27" s="216">
        <v>0.2720485533754573</v>
      </c>
    </row>
    <row r="28" spans="1:20">
      <c r="A28" s="5"/>
      <c r="B28" t="s">
        <v>374</v>
      </c>
      <c r="C28" s="216">
        <v>0.9111110666879898</v>
      </c>
      <c r="D28" s="216">
        <v>0.76551438255771342</v>
      </c>
      <c r="I28" s="5"/>
      <c r="J28" t="s">
        <v>386</v>
      </c>
      <c r="K28" s="216">
        <v>0.82743339648526826</v>
      </c>
      <c r="L28" s="216">
        <v>0.68645010042681398</v>
      </c>
      <c r="M28" s="216">
        <v>0.91686340718046211</v>
      </c>
      <c r="N28" s="216">
        <v>0.70519912209556246</v>
      </c>
      <c r="O28" s="216">
        <v>0.89087075059892118</v>
      </c>
      <c r="P28" s="216">
        <v>0.6803812586886101</v>
      </c>
      <c r="Q28" s="216">
        <v>0.95714014092383404</v>
      </c>
      <c r="R28" s="216">
        <v>0.74404005639409521</v>
      </c>
      <c r="S28" s="216">
        <v>0.9193196015926951</v>
      </c>
      <c r="T28" s="216">
        <v>0.83459077956844163</v>
      </c>
    </row>
    <row r="29" spans="1:20">
      <c r="A29" s="5"/>
      <c r="B29" t="s">
        <v>389</v>
      </c>
      <c r="C29" s="216">
        <v>0.89598268077274468</v>
      </c>
      <c r="D29" s="216">
        <v>0.83042663046221254</v>
      </c>
      <c r="I29" s="5" t="s">
        <v>369</v>
      </c>
      <c r="J29" t="s">
        <v>371</v>
      </c>
      <c r="K29" s="216">
        <v>0.97767489711934152</v>
      </c>
      <c r="L29" s="216">
        <v>0.76751412429378529</v>
      </c>
      <c r="M29" s="216">
        <v>0</v>
      </c>
      <c r="N29" s="216">
        <v>0</v>
      </c>
      <c r="O29" s="216">
        <v>0.88310679611650489</v>
      </c>
      <c r="P29" s="216">
        <v>0.79352380952380952</v>
      </c>
      <c r="Q29" s="216">
        <v>0.83745098039215682</v>
      </c>
      <c r="R29" s="216">
        <v>0.66538461538461546</v>
      </c>
      <c r="S29" s="216">
        <v>0.91741935483870973</v>
      </c>
      <c r="T29" s="216">
        <v>0.91741935483870973</v>
      </c>
    </row>
    <row r="30" spans="1:20">
      <c r="A30" s="5"/>
      <c r="B30" t="s">
        <v>391</v>
      </c>
      <c r="C30" s="216">
        <v>0.88551948051948048</v>
      </c>
      <c r="D30" s="216">
        <v>0.57619760276291732</v>
      </c>
      <c r="I30" s="5"/>
      <c r="J30" t="s">
        <v>374</v>
      </c>
      <c r="K30" s="216">
        <v>0.96518238993710692</v>
      </c>
      <c r="L30" s="216">
        <v>0.81628776978417261</v>
      </c>
      <c r="M30" s="216">
        <v>0.96474797219003472</v>
      </c>
      <c r="N30" s="216">
        <v>0.96474797219003472</v>
      </c>
      <c r="O30" s="216">
        <v>0.6684444444444444</v>
      </c>
      <c r="P30" s="216">
        <v>0.28072289156626506</v>
      </c>
      <c r="Q30" s="216">
        <v>0.9517241379310345</v>
      </c>
      <c r="R30" s="216">
        <v>0.9517241379310345</v>
      </c>
      <c r="S30" s="216">
        <v>0</v>
      </c>
      <c r="T30" s="216">
        <v>0</v>
      </c>
    </row>
    <row r="31" spans="1:20">
      <c r="A31" s="5"/>
      <c r="B31" t="s">
        <v>395</v>
      </c>
      <c r="C31" s="216">
        <v>0.68139362795477898</v>
      </c>
      <c r="D31" s="216">
        <v>0.60824105754276825</v>
      </c>
      <c r="I31" s="5"/>
      <c r="J31" t="s">
        <v>389</v>
      </c>
      <c r="K31" s="216">
        <v>0.83452745274527451</v>
      </c>
      <c r="L31" s="216">
        <v>0.72698495748855463</v>
      </c>
      <c r="M31" s="216">
        <v>0.89381384790011353</v>
      </c>
      <c r="N31" s="216">
        <v>0.84233043478260872</v>
      </c>
      <c r="O31" s="216">
        <v>0.90167660975107999</v>
      </c>
      <c r="P31" s="216">
        <v>0.83628240550232202</v>
      </c>
      <c r="Q31" s="216">
        <v>0.88756679970236085</v>
      </c>
      <c r="R31" s="216">
        <v>0.8226546762589928</v>
      </c>
      <c r="S31" s="216">
        <v>0.95444851185739299</v>
      </c>
      <c r="T31" s="216">
        <v>0.94048579078094252</v>
      </c>
    </row>
    <row r="32" spans="1:20">
      <c r="A32" s="5"/>
      <c r="B32" t="s">
        <v>398</v>
      </c>
      <c r="C32" s="216">
        <v>0.93529550950556195</v>
      </c>
      <c r="D32" s="216">
        <v>0.77266901206203331</v>
      </c>
      <c r="I32" s="5"/>
      <c r="J32" t="s">
        <v>391</v>
      </c>
      <c r="K32" s="216">
        <v>0.90813186813186819</v>
      </c>
      <c r="L32" s="216">
        <v>0.45139240506329115</v>
      </c>
      <c r="M32" s="216">
        <v>0.90695652173913044</v>
      </c>
      <c r="N32" s="216">
        <v>0.62821705426356589</v>
      </c>
      <c r="O32" s="216">
        <v>0.93547265361242404</v>
      </c>
      <c r="P32" s="216">
        <v>0.6696970516635109</v>
      </c>
      <c r="Q32" s="216">
        <v>0.80049107142857145</v>
      </c>
      <c r="R32" s="216">
        <v>0.46594752186588917</v>
      </c>
      <c r="S32" s="216">
        <v>0.84083018867924531</v>
      </c>
      <c r="T32" s="216">
        <v>0.65355045871559636</v>
      </c>
    </row>
    <row r="33" spans="1:20">
      <c r="A33" s="5"/>
      <c r="B33" t="s">
        <v>400</v>
      </c>
      <c r="C33" s="216">
        <v>0.92568950930626059</v>
      </c>
      <c r="D33" s="216">
        <v>0.80892131979695425</v>
      </c>
      <c r="I33" s="5"/>
      <c r="J33" t="s">
        <v>395</v>
      </c>
      <c r="K33" s="216">
        <v>0.3209669588671612</v>
      </c>
      <c r="L33" s="216">
        <v>0.29478096479791405</v>
      </c>
      <c r="M33" s="216">
        <v>0.82153389830508472</v>
      </c>
      <c r="N33" s="216">
        <v>0.69673342354533152</v>
      </c>
      <c r="O33" s="216">
        <v>0.84414773519163755</v>
      </c>
      <c r="P33" s="216">
        <v>0.77076703439325112</v>
      </c>
      <c r="Q33" s="216">
        <v>0.83191204588910139</v>
      </c>
      <c r="R33" s="216">
        <v>0.78051448040885862</v>
      </c>
      <c r="S33" s="216">
        <v>0.85320949720670392</v>
      </c>
      <c r="T33" s="216">
        <v>0.69420995962314946</v>
      </c>
    </row>
    <row r="34" spans="1:20">
      <c r="A34" s="5" t="s">
        <v>370</v>
      </c>
      <c r="B34" t="s">
        <v>374</v>
      </c>
      <c r="C34" s="216">
        <v>0.60525505192253715</v>
      </c>
      <c r="D34" s="216">
        <v>0.19254499240886347</v>
      </c>
      <c r="I34" s="5"/>
      <c r="J34" t="s">
        <v>398</v>
      </c>
      <c r="K34" s="216">
        <v>0.95498412698412694</v>
      </c>
      <c r="L34" s="216">
        <v>0.76987086838052365</v>
      </c>
      <c r="M34" s="216">
        <v>0.92352061855670109</v>
      </c>
      <c r="N34" s="216">
        <v>0.80000543921675282</v>
      </c>
      <c r="O34" s="216">
        <v>0.90244708994709</v>
      </c>
      <c r="P34" s="216">
        <v>0.62021465968586376</v>
      </c>
      <c r="Q34" s="216">
        <v>0.92704123112659698</v>
      </c>
      <c r="R34" s="216">
        <v>0.83211199545196135</v>
      </c>
      <c r="S34" s="216">
        <v>0.95723829296424445</v>
      </c>
      <c r="T34" s="216">
        <v>0.83119926284266299</v>
      </c>
    </row>
    <row r="35" spans="1:20">
      <c r="A35" s="5"/>
      <c r="B35" t="s">
        <v>403</v>
      </c>
      <c r="C35" s="216">
        <v>0.80803378164308226</v>
      </c>
      <c r="D35" s="216">
        <v>0.42931114998498066</v>
      </c>
      <c r="I35" s="5"/>
      <c r="J35" t="s">
        <v>400</v>
      </c>
      <c r="K35" s="216">
        <v>0.98333333333333339</v>
      </c>
      <c r="L35" s="216">
        <v>0.85973451327433636</v>
      </c>
      <c r="M35" s="216">
        <v>0.98615625000000007</v>
      </c>
      <c r="N35" s="216">
        <v>0.67559374999999999</v>
      </c>
      <c r="O35" s="216">
        <v>0.90259354838709682</v>
      </c>
      <c r="P35" s="216">
        <v>0.73229069767441857</v>
      </c>
      <c r="Q35" s="216">
        <v>0.89938265306122445</v>
      </c>
      <c r="R35" s="216">
        <v>0.93646276595744682</v>
      </c>
      <c r="S35" s="216">
        <v>0.9004723926380368</v>
      </c>
      <c r="T35" s="216">
        <v>0.83583108108108106</v>
      </c>
    </row>
    <row r="36" spans="1:20">
      <c r="I36" s="5" t="s">
        <v>370</v>
      </c>
      <c r="J36" t="s">
        <v>374</v>
      </c>
      <c r="K36" s="216">
        <v>0.31827424177701835</v>
      </c>
      <c r="L36" s="216">
        <v>0.34240808823529412</v>
      </c>
      <c r="M36" s="216">
        <v>8.986666666666665E-2</v>
      </c>
      <c r="N36" s="216">
        <v>8.986666666666665E-2</v>
      </c>
      <c r="O36" s="216">
        <v>0.77666644335767399</v>
      </c>
      <c r="P36" s="216">
        <v>0.28363335539377899</v>
      </c>
      <c r="Q36" s="216">
        <v>0.63250644662197009</v>
      </c>
      <c r="R36" s="216">
        <v>0.53271314063638564</v>
      </c>
      <c r="S36" s="216">
        <v>0.55516426512968298</v>
      </c>
      <c r="T36" s="216">
        <v>0</v>
      </c>
    </row>
    <row r="37" spans="1:20">
      <c r="I37" s="5"/>
      <c r="J37" t="s">
        <v>403</v>
      </c>
      <c r="K37" s="216">
        <v>0.89431949152542367</v>
      </c>
      <c r="L37" s="216">
        <v>0.68211818181818185</v>
      </c>
      <c r="M37" s="216">
        <v>0.93210715354684226</v>
      </c>
      <c r="N37" s="216">
        <v>0</v>
      </c>
      <c r="O37" s="216">
        <v>0.92738593155893534</v>
      </c>
      <c r="P37" s="216">
        <v>0.49617603275027911</v>
      </c>
      <c r="Q37" s="216">
        <v>0.622141395908544</v>
      </c>
      <c r="R37" s="216">
        <v>0.37302668579626974</v>
      </c>
      <c r="S37" s="216">
        <v>0.76024900390904504</v>
      </c>
      <c r="T37" s="216">
        <v>0.43659173997486578</v>
      </c>
    </row>
  </sheetData>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S91"/>
  <sheetViews>
    <sheetView showGridLines="0" zoomScale="80" zoomScaleNormal="80" workbookViewId="0">
      <selection activeCell="D7" sqref="D7"/>
    </sheetView>
  </sheetViews>
  <sheetFormatPr defaultRowHeight="15"/>
  <cols>
    <col min="2" max="2" width="21" customWidth="1"/>
    <col min="3" max="3" width="17.42578125" customWidth="1"/>
    <col min="4" max="4" width="12" customWidth="1"/>
    <col min="5" max="5" width="15.140625" customWidth="1"/>
    <col min="6" max="6" width="19.85546875" customWidth="1"/>
    <col min="7" max="7" width="15.140625" customWidth="1"/>
    <col min="20" max="20" width="12.28515625" customWidth="1"/>
  </cols>
  <sheetData>
    <row r="1" spans="2:19">
      <c r="B1" s="33" t="s">
        <v>130</v>
      </c>
    </row>
    <row r="2" spans="2:19">
      <c r="C2" s="1" t="s">
        <v>132</v>
      </c>
      <c r="D2" s="7" t="s">
        <v>133</v>
      </c>
    </row>
    <row r="3" spans="2:19">
      <c r="L3" s="42" t="s">
        <v>128</v>
      </c>
      <c r="M3" s="42" t="s">
        <v>126</v>
      </c>
      <c r="N3" s="42" t="s">
        <v>124</v>
      </c>
      <c r="O3" s="42" t="s">
        <v>125</v>
      </c>
      <c r="P3" t="s">
        <v>127</v>
      </c>
    </row>
    <row r="4" spans="2:19">
      <c r="C4" s="1" t="s">
        <v>3</v>
      </c>
      <c r="D4" s="1" t="s">
        <v>0</v>
      </c>
      <c r="E4" s="5" t="s">
        <v>16</v>
      </c>
      <c r="F4" t="s">
        <v>15</v>
      </c>
      <c r="G4" t="s">
        <v>14</v>
      </c>
      <c r="J4" s="44"/>
      <c r="K4" s="45" t="s">
        <v>123</v>
      </c>
      <c r="L4" s="45" t="s">
        <v>0</v>
      </c>
      <c r="M4" s="45" t="s">
        <v>13</v>
      </c>
      <c r="N4" s="45" t="s">
        <v>11</v>
      </c>
      <c r="O4" s="46" t="s">
        <v>122</v>
      </c>
      <c r="P4" s="55" t="s">
        <v>129</v>
      </c>
      <c r="Q4" s="55"/>
      <c r="S4" s="33"/>
    </row>
    <row r="5" spans="2:19">
      <c r="C5" t="s">
        <v>421</v>
      </c>
      <c r="D5" t="s">
        <v>44</v>
      </c>
      <c r="E5" s="5">
        <v>0.32011686143572626</v>
      </c>
      <c r="F5" s="10">
        <v>835</v>
      </c>
      <c r="G5" s="10">
        <v>2396</v>
      </c>
      <c r="H5" s="10"/>
      <c r="J5" s="47">
        <f t="shared" ref="J5:J21" ca="1" si="0">IF(C5&lt;&gt;"",VLOOKUP(C5,Week_Factory,2,FALSE),"")</f>
        <v>0.8795521375254467</v>
      </c>
      <c r="K5" s="48" t="str">
        <f t="shared" ref="K5:K18" ca="1" si="1">IF(C5&lt;&gt;"",C5&amp;" - OR "&amp;TEXT(J5,"0%"),"")</f>
        <v>TP - OR 88%</v>
      </c>
      <c r="L5" s="48" t="str">
        <f t="shared" ref="L5:L18" si="2">IF(D5&lt;&gt;"",SUBSTITUTE(IF(D5&lt;&gt;"Other ETC",RIGHT(D5,LEN(D5)-4),D5)," ", CHAR(10)),"")</f>
        <v>Snack</v>
      </c>
      <c r="M5" s="49">
        <f t="shared" ref="M5:M18" si="3">IF($D5&lt;&gt;"",E5,"")</f>
        <v>0.32011686143572626</v>
      </c>
      <c r="N5" s="48">
        <f t="shared" ref="N5:N18" si="4">IF($D5&lt;&gt;"",F5,"")</f>
        <v>835</v>
      </c>
      <c r="O5" s="50">
        <f t="shared" ref="O5:O18" si="5">IF($D5&lt;&gt;"",G5,"")</f>
        <v>2396</v>
      </c>
      <c r="P5">
        <f t="shared" ref="P5:P17" si="6">O5*1.2</f>
        <v>2875.2</v>
      </c>
      <c r="S5" s="33"/>
    </row>
    <row r="6" spans="2:19">
      <c r="D6" t="s">
        <v>45</v>
      </c>
      <c r="E6" s="5">
        <v>0.98</v>
      </c>
      <c r="F6" s="10">
        <v>1184</v>
      </c>
      <c r="G6" s="10">
        <v>1200</v>
      </c>
      <c r="H6" s="10"/>
      <c r="J6" s="47" t="str">
        <f t="shared" si="0"/>
        <v/>
      </c>
      <c r="K6" s="48" t="str">
        <f t="shared" si="1"/>
        <v/>
      </c>
      <c r="L6" s="48" t="str">
        <f t="shared" si="2"/>
        <v>Healthy
Food</v>
      </c>
      <c r="M6" s="49">
        <f t="shared" si="3"/>
        <v>0.98</v>
      </c>
      <c r="N6" s="48">
        <f t="shared" si="4"/>
        <v>1184</v>
      </c>
      <c r="O6" s="50">
        <f t="shared" si="5"/>
        <v>1200</v>
      </c>
      <c r="P6">
        <f t="shared" si="6"/>
        <v>1440</v>
      </c>
      <c r="S6" s="33"/>
    </row>
    <row r="7" spans="2:19">
      <c r="D7" t="s">
        <v>428</v>
      </c>
      <c r="E7" s="5">
        <v>0.89886980609418288</v>
      </c>
      <c r="F7" s="10">
        <v>167536</v>
      </c>
      <c r="G7" s="10">
        <v>180500</v>
      </c>
      <c r="H7" s="10"/>
      <c r="J7" s="47" t="str">
        <f t="shared" si="0"/>
        <v/>
      </c>
      <c r="K7" s="48" t="str">
        <f t="shared" si="1"/>
        <v/>
      </c>
      <c r="L7" s="48" t="str">
        <f t="shared" si="2"/>
        <v>Powdered
Beverages</v>
      </c>
      <c r="M7" s="49">
        <f t="shared" si="3"/>
        <v>0.89886980609418288</v>
      </c>
      <c r="N7" s="48">
        <f t="shared" si="4"/>
        <v>167536</v>
      </c>
      <c r="O7" s="50">
        <f t="shared" si="5"/>
        <v>180500</v>
      </c>
      <c r="P7">
        <f t="shared" si="6"/>
        <v>216600</v>
      </c>
      <c r="S7" s="33"/>
    </row>
    <row r="8" spans="2:19">
      <c r="D8" t="s">
        <v>369</v>
      </c>
      <c r="E8" s="5">
        <v>0.76190970420342508</v>
      </c>
      <c r="F8" s="10">
        <v>19174</v>
      </c>
      <c r="G8" s="10">
        <v>19270</v>
      </c>
      <c r="H8" s="10"/>
      <c r="J8" s="47" t="str">
        <f t="shared" si="0"/>
        <v/>
      </c>
      <c r="K8" s="48" t="str">
        <f t="shared" si="1"/>
        <v/>
      </c>
      <c r="L8" s="48" t="str">
        <f t="shared" si="2"/>
        <v>Milk
products</v>
      </c>
      <c r="M8" s="49">
        <f t="shared" si="3"/>
        <v>0.76190970420342508</v>
      </c>
      <c r="N8" s="48">
        <f t="shared" si="4"/>
        <v>19174</v>
      </c>
      <c r="O8" s="50">
        <f t="shared" si="5"/>
        <v>19270</v>
      </c>
      <c r="P8">
        <f t="shared" si="6"/>
        <v>23124</v>
      </c>
      <c r="S8" s="33"/>
    </row>
    <row r="9" spans="2:19">
      <c r="D9" t="s">
        <v>370</v>
      </c>
      <c r="E9" s="5">
        <v>0</v>
      </c>
      <c r="F9" s="10">
        <v>0</v>
      </c>
      <c r="G9" s="10"/>
      <c r="H9" s="10"/>
      <c r="J9" s="47" t="str">
        <f t="shared" si="0"/>
        <v/>
      </c>
      <c r="K9" s="48" t="str">
        <f t="shared" si="1"/>
        <v/>
      </c>
      <c r="L9" s="48" t="str">
        <f t="shared" si="2"/>
        <v>Liquid
beverages</v>
      </c>
      <c r="M9" s="49">
        <f t="shared" si="3"/>
        <v>0</v>
      </c>
      <c r="N9" s="48">
        <f t="shared" si="4"/>
        <v>0</v>
      </c>
      <c r="O9" s="50">
        <f t="shared" si="5"/>
        <v>0</v>
      </c>
      <c r="P9">
        <f t="shared" si="6"/>
        <v>0</v>
      </c>
      <c r="S9" s="33"/>
    </row>
    <row r="10" spans="2:19">
      <c r="C10" t="s">
        <v>419</v>
      </c>
      <c r="D10" t="s">
        <v>47</v>
      </c>
      <c r="E10" s="5">
        <v>0.86829787234042555</v>
      </c>
      <c r="F10" s="10">
        <v>4487</v>
      </c>
      <c r="G10" s="10">
        <v>4700</v>
      </c>
      <c r="H10" s="10"/>
      <c r="J10" s="47">
        <f t="shared" ca="1" si="0"/>
        <v>0.84469031348302415</v>
      </c>
      <c r="K10" s="48" t="str">
        <f t="shared" ca="1" si="1"/>
        <v>KN - OR 84%</v>
      </c>
      <c r="L10" s="48" t="str">
        <f t="shared" si="2"/>
        <v>Seasoning
&amp;
Sauce</v>
      </c>
      <c r="M10" s="49">
        <f t="shared" si="3"/>
        <v>0.86829787234042555</v>
      </c>
      <c r="N10" s="48">
        <f t="shared" si="4"/>
        <v>4487</v>
      </c>
      <c r="O10" s="50">
        <f t="shared" si="5"/>
        <v>4700</v>
      </c>
      <c r="P10">
        <f t="shared" si="6"/>
        <v>5640</v>
      </c>
      <c r="S10" s="33"/>
    </row>
    <row r="11" spans="2:19">
      <c r="D11" t="s">
        <v>428</v>
      </c>
      <c r="E11" s="5">
        <v>0.83685393258426966</v>
      </c>
      <c r="F11" s="10">
        <v>81806</v>
      </c>
      <c r="G11" s="10">
        <v>89000</v>
      </c>
      <c r="H11" s="10"/>
      <c r="J11" s="47" t="str">
        <f t="shared" si="0"/>
        <v/>
      </c>
      <c r="K11" s="48" t="str">
        <f t="shared" si="1"/>
        <v/>
      </c>
      <c r="L11" s="48" t="str">
        <f t="shared" si="2"/>
        <v>Powdered
Beverages</v>
      </c>
      <c r="M11" s="49">
        <f t="shared" si="3"/>
        <v>0.83685393258426966</v>
      </c>
      <c r="N11" s="48">
        <f t="shared" si="4"/>
        <v>81806</v>
      </c>
      <c r="O11" s="50">
        <f t="shared" si="5"/>
        <v>89000</v>
      </c>
      <c r="P11">
        <f t="shared" si="6"/>
        <v>106800</v>
      </c>
      <c r="S11" s="33"/>
    </row>
    <row r="12" spans="2:19">
      <c r="D12" t="s">
        <v>368</v>
      </c>
      <c r="E12" s="5">
        <v>0.88968780727630281</v>
      </c>
      <c r="F12" s="10">
        <v>80543</v>
      </c>
      <c r="G12" s="10">
        <v>81360</v>
      </c>
      <c r="H12" s="10"/>
      <c r="J12" s="47" t="str">
        <f t="shared" si="0"/>
        <v/>
      </c>
      <c r="K12" s="48" t="str">
        <f t="shared" si="1"/>
        <v/>
      </c>
      <c r="L12" s="48" t="str">
        <f t="shared" si="2"/>
        <v>Nutrition
Product</v>
      </c>
      <c r="M12" s="49">
        <f t="shared" si="3"/>
        <v>0.88968780727630281</v>
      </c>
      <c r="N12" s="48">
        <f t="shared" si="4"/>
        <v>80543</v>
      </c>
      <c r="O12" s="50">
        <f t="shared" si="5"/>
        <v>81360</v>
      </c>
      <c r="P12">
        <f t="shared" si="6"/>
        <v>97632</v>
      </c>
    </row>
    <row r="13" spans="2:19">
      <c r="D13" t="s">
        <v>370</v>
      </c>
      <c r="E13" s="5">
        <v>0.51480686695278965</v>
      </c>
      <c r="F13" s="10">
        <v>10002</v>
      </c>
      <c r="G13" s="10">
        <v>9320</v>
      </c>
      <c r="H13" s="10"/>
      <c r="J13" s="47" t="str">
        <f t="shared" si="0"/>
        <v/>
      </c>
      <c r="K13" s="48" t="str">
        <f t="shared" si="1"/>
        <v/>
      </c>
      <c r="L13" s="48" t="str">
        <f t="shared" si="2"/>
        <v>Liquid
beverages</v>
      </c>
      <c r="M13" s="49">
        <f t="shared" si="3"/>
        <v>0.51480686695278965</v>
      </c>
      <c r="N13" s="48">
        <f t="shared" si="4"/>
        <v>10002</v>
      </c>
      <c r="O13" s="50">
        <f t="shared" si="5"/>
        <v>9320</v>
      </c>
      <c r="P13">
        <f t="shared" si="6"/>
        <v>11184</v>
      </c>
    </row>
    <row r="14" spans="2:19">
      <c r="C14" t="s">
        <v>422</v>
      </c>
      <c r="D14" t="s">
        <v>368</v>
      </c>
      <c r="E14" s="5">
        <v>0.99251026818071997</v>
      </c>
      <c r="F14" s="10">
        <v>828</v>
      </c>
      <c r="G14" s="10">
        <v>827.8</v>
      </c>
      <c r="H14" s="10"/>
      <c r="J14" s="47">
        <f t="shared" ca="1" si="0"/>
        <v>0.99251026818071997</v>
      </c>
      <c r="K14" s="48" t="str">
        <f t="shared" ca="1" si="1"/>
        <v>VN - OR 99%</v>
      </c>
      <c r="L14" s="48" t="str">
        <f t="shared" si="2"/>
        <v>Nutrition
Product</v>
      </c>
      <c r="M14" s="49">
        <f t="shared" si="3"/>
        <v>0.99251026818071997</v>
      </c>
      <c r="N14" s="48">
        <f t="shared" si="4"/>
        <v>828</v>
      </c>
      <c r="O14" s="50">
        <f t="shared" si="5"/>
        <v>827.8</v>
      </c>
      <c r="P14">
        <f t="shared" si="6"/>
        <v>993.3599999999999</v>
      </c>
    </row>
    <row r="15" spans="2:19">
      <c r="C15" t="s">
        <v>417</v>
      </c>
      <c r="D15" t="s">
        <v>369</v>
      </c>
      <c r="E15" s="5">
        <v>0.68627450980392157</v>
      </c>
      <c r="F15" s="10">
        <v>3972</v>
      </c>
      <c r="G15" s="10">
        <v>3060</v>
      </c>
      <c r="H15" s="10"/>
      <c r="J15" s="47">
        <f t="shared" ca="1" si="0"/>
        <v>0.68627450980392157</v>
      </c>
      <c r="K15" s="48" t="str">
        <f t="shared" ca="1" si="1"/>
        <v>Frz - OR 69%</v>
      </c>
      <c r="L15" s="48" t="str">
        <f t="shared" si="2"/>
        <v>Milk
products</v>
      </c>
      <c r="M15" s="49">
        <f t="shared" si="3"/>
        <v>0.68627450980392157</v>
      </c>
      <c r="N15" s="48">
        <f t="shared" si="4"/>
        <v>3972</v>
      </c>
      <c r="O15" s="50">
        <f t="shared" si="5"/>
        <v>3060</v>
      </c>
      <c r="P15">
        <f t="shared" si="6"/>
        <v>3672</v>
      </c>
    </row>
    <row r="16" spans="2:19">
      <c r="C16" t="s">
        <v>418</v>
      </c>
      <c r="D16" t="s">
        <v>370</v>
      </c>
      <c r="E16" s="5">
        <v>0.81166051660516558</v>
      </c>
      <c r="F16" s="10">
        <v>5499</v>
      </c>
      <c r="G16" s="10">
        <v>6775.0000000000036</v>
      </c>
      <c r="H16" s="10"/>
      <c r="J16" s="47">
        <f t="shared" ca="1" si="0"/>
        <v>0.81166051660516558</v>
      </c>
      <c r="K16" s="48" t="str">
        <f t="shared" ca="1" si="1"/>
        <v>KP - OR 81%</v>
      </c>
      <c r="L16" s="48" t="str">
        <f t="shared" si="2"/>
        <v>Liquid
beverages</v>
      </c>
      <c r="M16" s="49">
        <f t="shared" si="3"/>
        <v>0.81166051660516558</v>
      </c>
      <c r="N16" s="48">
        <f t="shared" si="4"/>
        <v>5499</v>
      </c>
      <c r="O16" s="50">
        <f t="shared" si="5"/>
        <v>6775.0000000000036</v>
      </c>
      <c r="P16">
        <f t="shared" si="6"/>
        <v>8130.0000000000036</v>
      </c>
    </row>
    <row r="17" spans="2:16">
      <c r="C17" t="s">
        <v>420</v>
      </c>
      <c r="D17" t="s">
        <v>370</v>
      </c>
      <c r="E17" s="5">
        <v>0</v>
      </c>
      <c r="F17" s="10">
        <v>0</v>
      </c>
      <c r="G17" s="10"/>
      <c r="H17" s="10"/>
      <c r="J17" s="47">
        <f t="shared" ca="1" si="0"/>
        <v>0</v>
      </c>
      <c r="K17" s="48" t="str">
        <f t="shared" ca="1" si="1"/>
        <v>LT - OR 0%</v>
      </c>
      <c r="L17" s="48" t="str">
        <f t="shared" si="2"/>
        <v>Liquid
beverages</v>
      </c>
      <c r="M17" s="49">
        <f t="shared" si="3"/>
        <v>0</v>
      </c>
      <c r="N17" s="48">
        <f t="shared" si="4"/>
        <v>0</v>
      </c>
      <c r="O17" s="50">
        <f t="shared" si="5"/>
        <v>0</v>
      </c>
      <c r="P17">
        <f t="shared" si="6"/>
        <v>0</v>
      </c>
    </row>
    <row r="18" spans="2:16">
      <c r="H18" s="10"/>
      <c r="J18" s="47" t="str">
        <f t="shared" si="0"/>
        <v/>
      </c>
      <c r="K18" s="48" t="str">
        <f t="shared" si="1"/>
        <v/>
      </c>
      <c r="L18" s="48" t="str">
        <f t="shared" si="2"/>
        <v/>
      </c>
      <c r="M18" s="49" t="str">
        <f t="shared" si="3"/>
        <v/>
      </c>
      <c r="N18" s="48" t="str">
        <f t="shared" si="4"/>
        <v/>
      </c>
      <c r="O18" s="50" t="str">
        <f t="shared" si="5"/>
        <v/>
      </c>
    </row>
    <row r="19" spans="2:16">
      <c r="H19" s="10"/>
      <c r="J19" s="47" t="str">
        <f t="shared" si="0"/>
        <v/>
      </c>
      <c r="K19" s="48"/>
      <c r="L19" s="48"/>
      <c r="M19" s="49"/>
      <c r="N19" s="48"/>
      <c r="O19" s="50"/>
    </row>
    <row r="20" spans="2:16">
      <c r="H20" s="10"/>
      <c r="J20" t="str">
        <f t="shared" si="0"/>
        <v/>
      </c>
    </row>
    <row r="21" spans="2:16">
      <c r="H21" s="10"/>
      <c r="J21" t="str">
        <f t="shared" si="0"/>
        <v/>
      </c>
    </row>
    <row r="22" spans="2:16">
      <c r="H22" s="10"/>
      <c r="J22" s="47"/>
      <c r="K22" s="48"/>
      <c r="L22" s="48"/>
      <c r="M22" s="49"/>
      <c r="N22" s="48"/>
      <c r="O22" s="50"/>
    </row>
    <row r="23" spans="2:16">
      <c r="H23" s="10"/>
      <c r="J23" s="47"/>
      <c r="K23" s="48"/>
      <c r="L23" s="48"/>
      <c r="M23" s="49"/>
      <c r="N23" s="48"/>
      <c r="O23" s="50"/>
    </row>
    <row r="24" spans="2:16">
      <c r="H24" s="10"/>
      <c r="J24" s="47"/>
      <c r="K24" s="48"/>
      <c r="L24" s="48"/>
      <c r="M24" s="49"/>
      <c r="N24" s="48"/>
      <c r="O24" s="50"/>
    </row>
    <row r="25" spans="2:16">
      <c r="H25" s="10"/>
      <c r="J25" s="51"/>
      <c r="K25" s="48"/>
      <c r="L25" s="48"/>
      <c r="M25" s="48"/>
      <c r="N25" s="48"/>
      <c r="O25" s="50"/>
    </row>
    <row r="26" spans="2:16">
      <c r="C26" s="42" t="s">
        <v>134</v>
      </c>
      <c r="J26" s="51"/>
      <c r="K26" s="48"/>
      <c r="L26" s="48"/>
      <c r="M26" s="48"/>
      <c r="N26" s="48"/>
      <c r="O26" s="50"/>
    </row>
    <row r="27" spans="2:16">
      <c r="J27" s="51"/>
      <c r="K27" s="48"/>
      <c r="L27" s="48"/>
      <c r="M27" s="48"/>
      <c r="N27" s="48"/>
      <c r="O27" s="50"/>
    </row>
    <row r="28" spans="2:16">
      <c r="J28" s="51"/>
      <c r="K28" s="48"/>
      <c r="L28" s="48"/>
      <c r="M28" s="48"/>
      <c r="N28" s="48"/>
      <c r="O28" s="50"/>
    </row>
    <row r="29" spans="2:16">
      <c r="B29" s="1" t="s">
        <v>132</v>
      </c>
      <c r="C29" s="7" t="s">
        <v>133</v>
      </c>
      <c r="J29" s="51"/>
      <c r="K29" s="48"/>
      <c r="L29" s="48"/>
      <c r="M29" s="48"/>
      <c r="N29" s="48"/>
      <c r="O29" s="50"/>
    </row>
    <row r="30" spans="2:16">
      <c r="B30" s="42"/>
      <c r="J30" s="51"/>
      <c r="K30" s="48"/>
      <c r="L30" s="48"/>
      <c r="M30" s="48"/>
      <c r="N30" s="48"/>
      <c r="O30" s="50"/>
    </row>
    <row r="31" spans="2:16">
      <c r="B31" s="1" t="s">
        <v>53</v>
      </c>
      <c r="C31" t="s">
        <v>16</v>
      </c>
      <c r="D31" t="s">
        <v>15</v>
      </c>
      <c r="E31" t="s">
        <v>14</v>
      </c>
      <c r="F31" t="s">
        <v>69</v>
      </c>
      <c r="J31" s="51"/>
      <c r="K31" s="48"/>
      <c r="L31" s="48"/>
      <c r="M31" s="48"/>
      <c r="N31" s="48"/>
      <c r="O31" s="50"/>
    </row>
    <row r="32" spans="2:16">
      <c r="B32" s="9" t="s">
        <v>421</v>
      </c>
      <c r="C32" s="5">
        <v>0.8795521375254467</v>
      </c>
      <c r="D32" s="56">
        <v>188729</v>
      </c>
      <c r="E32" s="56">
        <v>203366</v>
      </c>
      <c r="F32" s="5">
        <v>305049</v>
      </c>
      <c r="J32" s="51"/>
      <c r="K32" s="48"/>
      <c r="L32" s="48"/>
      <c r="M32" s="48"/>
      <c r="N32" s="48"/>
      <c r="O32" s="50"/>
    </row>
    <row r="33" spans="2:15">
      <c r="B33" s="9" t="s">
        <v>419</v>
      </c>
      <c r="C33" s="5">
        <v>0.84469031348302415</v>
      </c>
      <c r="D33" s="56">
        <v>176838</v>
      </c>
      <c r="E33" s="56">
        <v>184380</v>
      </c>
      <c r="F33" s="5">
        <v>276570</v>
      </c>
      <c r="J33" s="51"/>
      <c r="K33" s="48"/>
      <c r="L33" s="48"/>
      <c r="M33" s="48"/>
      <c r="N33" s="48"/>
      <c r="O33" s="50"/>
    </row>
    <row r="34" spans="2:15">
      <c r="B34" s="9" t="s">
        <v>422</v>
      </c>
      <c r="C34" s="5">
        <v>0.99251026818071997</v>
      </c>
      <c r="D34" s="56">
        <v>828</v>
      </c>
      <c r="E34" s="56">
        <v>827.8</v>
      </c>
      <c r="F34" s="5">
        <v>1241.6999999999998</v>
      </c>
      <c r="J34" s="51"/>
      <c r="K34" s="48"/>
      <c r="L34" s="48"/>
      <c r="M34" s="48"/>
      <c r="N34" s="48"/>
      <c r="O34" s="50"/>
    </row>
    <row r="35" spans="2:15">
      <c r="B35" s="9" t="s">
        <v>417</v>
      </c>
      <c r="C35" s="5">
        <v>0.68627450980392157</v>
      </c>
      <c r="D35" s="56">
        <v>3972</v>
      </c>
      <c r="E35" s="56">
        <v>3060</v>
      </c>
      <c r="F35" s="5">
        <v>4590</v>
      </c>
      <c r="J35" s="51"/>
      <c r="K35" s="48"/>
      <c r="L35" s="48"/>
      <c r="M35" s="48"/>
      <c r="N35" s="48"/>
      <c r="O35" s="50"/>
    </row>
    <row r="36" spans="2:15">
      <c r="B36" s="9" t="s">
        <v>418</v>
      </c>
      <c r="C36" s="5">
        <v>0.81166051660516558</v>
      </c>
      <c r="D36" s="56">
        <v>5499</v>
      </c>
      <c r="E36" s="56">
        <v>6775.0000000000036</v>
      </c>
      <c r="F36" s="5">
        <v>10162.500000000005</v>
      </c>
      <c r="J36" s="51"/>
      <c r="K36" s="48"/>
      <c r="L36" s="48"/>
      <c r="M36" s="48"/>
      <c r="N36" s="48"/>
      <c r="O36" s="50"/>
    </row>
    <row r="37" spans="2:15">
      <c r="B37" s="9" t="s">
        <v>420</v>
      </c>
      <c r="C37" s="5">
        <v>0</v>
      </c>
      <c r="D37" s="56">
        <v>0</v>
      </c>
      <c r="E37" s="56"/>
      <c r="F37" s="5">
        <v>0</v>
      </c>
      <c r="J37" s="51"/>
      <c r="K37" s="48"/>
      <c r="L37" s="48"/>
      <c r="M37" s="48"/>
      <c r="N37" s="48"/>
      <c r="O37" s="50"/>
    </row>
    <row r="38" spans="2:15">
      <c r="J38" s="51"/>
      <c r="K38" s="48"/>
      <c r="L38" s="48"/>
      <c r="M38" s="48"/>
      <c r="N38" s="48"/>
      <c r="O38" s="50"/>
    </row>
    <row r="39" spans="2:15">
      <c r="J39" s="51"/>
      <c r="K39" s="48"/>
      <c r="L39" s="48"/>
      <c r="M39" s="48"/>
      <c r="N39" s="48"/>
      <c r="O39" s="50"/>
    </row>
    <row r="40" spans="2:15">
      <c r="J40" s="51"/>
      <c r="K40" s="48"/>
      <c r="L40" s="48"/>
      <c r="M40" s="48"/>
      <c r="N40" s="48"/>
      <c r="O40" s="50"/>
    </row>
    <row r="41" spans="2:15">
      <c r="J41" s="51"/>
      <c r="K41" s="48"/>
      <c r="L41" s="48"/>
      <c r="M41" s="48"/>
      <c r="N41" s="48"/>
      <c r="O41" s="50"/>
    </row>
    <row r="42" spans="2:15">
      <c r="J42" s="51"/>
      <c r="K42" s="48"/>
      <c r="L42" s="48"/>
      <c r="M42" s="48"/>
      <c r="N42" s="48"/>
      <c r="O42" s="50"/>
    </row>
    <row r="43" spans="2:15">
      <c r="D43" s="42"/>
      <c r="E43" s="42"/>
      <c r="J43" s="51"/>
      <c r="K43" s="48"/>
      <c r="L43" s="48"/>
      <c r="M43" s="48"/>
      <c r="N43" s="48"/>
      <c r="O43" s="50"/>
    </row>
    <row r="44" spans="2:15">
      <c r="D44" s="42"/>
      <c r="J44" s="51"/>
      <c r="K44" s="48"/>
      <c r="L44" s="48"/>
      <c r="M44" s="48"/>
      <c r="N44" s="48"/>
      <c r="O44" s="50"/>
    </row>
    <row r="45" spans="2:15">
      <c r="D45" s="42"/>
      <c r="J45" s="51"/>
      <c r="K45" s="48"/>
      <c r="L45" s="48"/>
      <c r="M45" s="48"/>
      <c r="N45" s="48"/>
      <c r="O45" s="50"/>
    </row>
    <row r="46" spans="2:15">
      <c r="B46" s="1" t="s">
        <v>132</v>
      </c>
      <c r="C46" s="7" t="s">
        <v>133</v>
      </c>
      <c r="D46" s="42"/>
      <c r="J46" s="51"/>
      <c r="K46" s="48"/>
      <c r="L46" s="48"/>
      <c r="M46" s="48"/>
      <c r="N46" s="48"/>
      <c r="O46" s="50"/>
    </row>
    <row r="47" spans="2:15">
      <c r="D47" s="42"/>
      <c r="J47" s="51"/>
      <c r="K47" s="48"/>
      <c r="L47" s="48"/>
      <c r="M47" s="48"/>
      <c r="N47" s="48"/>
      <c r="O47" s="50"/>
    </row>
    <row r="48" spans="2:15">
      <c r="B48" s="1" t="s">
        <v>53</v>
      </c>
      <c r="C48" t="s">
        <v>55</v>
      </c>
      <c r="D48" s="42"/>
      <c r="J48" s="51"/>
      <c r="K48" s="48"/>
      <c r="L48" s="48"/>
      <c r="M48" s="48"/>
      <c r="N48" s="48"/>
      <c r="O48" s="50"/>
    </row>
    <row r="49" spans="2:15">
      <c r="B49" s="9" t="s">
        <v>421</v>
      </c>
      <c r="C49" s="10">
        <v>24495</v>
      </c>
      <c r="D49" s="42"/>
      <c r="J49" s="51"/>
      <c r="K49" s="48"/>
      <c r="L49" s="48"/>
      <c r="M49" s="48"/>
      <c r="N49" s="48"/>
      <c r="O49" s="50"/>
    </row>
    <row r="50" spans="2:15">
      <c r="B50" s="9" t="s">
        <v>419</v>
      </c>
      <c r="C50" s="10">
        <v>28636</v>
      </c>
      <c r="D50" s="42"/>
      <c r="J50" s="51"/>
      <c r="K50" s="48"/>
      <c r="L50" s="48"/>
      <c r="M50" s="48"/>
      <c r="N50" s="48"/>
      <c r="O50" s="50"/>
    </row>
    <row r="51" spans="2:15">
      <c r="B51" s="9" t="s">
        <v>422</v>
      </c>
      <c r="C51" s="10">
        <v>6.2000000000000455</v>
      </c>
      <c r="D51" s="42"/>
      <c r="J51" s="52"/>
      <c r="K51" s="53"/>
      <c r="L51" s="48"/>
      <c r="M51" s="53"/>
      <c r="N51" s="53"/>
      <c r="O51" s="54"/>
    </row>
    <row r="52" spans="2:15">
      <c r="B52" s="9" t="s">
        <v>417</v>
      </c>
      <c r="C52" s="10">
        <v>960</v>
      </c>
    </row>
    <row r="53" spans="2:15">
      <c r="B53" s="9" t="s">
        <v>418</v>
      </c>
      <c r="C53" s="10">
        <v>1276.0000000000036</v>
      </c>
    </row>
    <row r="54" spans="2:15">
      <c r="B54" s="9" t="s">
        <v>420</v>
      </c>
      <c r="C54" s="10">
        <v>0</v>
      </c>
    </row>
    <row r="55" spans="2:15">
      <c r="B55" s="9" t="s">
        <v>24</v>
      </c>
      <c r="C55" s="10">
        <v>55373.2</v>
      </c>
    </row>
    <row r="64" spans="2:15">
      <c r="B64" s="1" t="s">
        <v>132</v>
      </c>
      <c r="C64" s="7" t="s">
        <v>133</v>
      </c>
    </row>
    <row r="66" spans="2:6">
      <c r="B66" s="1" t="s">
        <v>53</v>
      </c>
      <c r="C66" t="s">
        <v>16</v>
      </c>
      <c r="D66" t="s">
        <v>15</v>
      </c>
      <c r="E66" t="s">
        <v>14</v>
      </c>
      <c r="F66" t="s">
        <v>69</v>
      </c>
    </row>
    <row r="67" spans="2:6">
      <c r="B67" s="9" t="s">
        <v>44</v>
      </c>
      <c r="C67" s="5">
        <v>0.32011686143572626</v>
      </c>
      <c r="D67" s="56">
        <v>835</v>
      </c>
      <c r="E67" s="56">
        <v>2396</v>
      </c>
      <c r="F67" s="5">
        <v>3594</v>
      </c>
    </row>
    <row r="68" spans="2:6">
      <c r="B68" s="9" t="s">
        <v>47</v>
      </c>
      <c r="C68" s="5">
        <v>0.86829787234042555</v>
      </c>
      <c r="D68" s="56">
        <v>4487</v>
      </c>
      <c r="E68" s="56">
        <v>4700</v>
      </c>
      <c r="F68" s="5">
        <v>7050</v>
      </c>
    </row>
    <row r="69" spans="2:6">
      <c r="B69" s="9" t="s">
        <v>45</v>
      </c>
      <c r="C69" s="5">
        <v>0.98</v>
      </c>
      <c r="D69" s="56">
        <v>1184</v>
      </c>
      <c r="E69" s="56">
        <v>1200</v>
      </c>
      <c r="F69" s="5">
        <v>1800</v>
      </c>
    </row>
    <row r="70" spans="2:6">
      <c r="B70" s="9" t="s">
        <v>428</v>
      </c>
      <c r="C70" s="5">
        <v>0.87838961038961039</v>
      </c>
      <c r="D70" s="56">
        <v>249342</v>
      </c>
      <c r="E70" s="56">
        <v>269500</v>
      </c>
      <c r="F70" s="5">
        <v>404250</v>
      </c>
    </row>
    <row r="71" spans="2:6">
      <c r="B71" s="9" t="s">
        <v>368</v>
      </c>
      <c r="C71" s="5">
        <v>0.89072344070531151</v>
      </c>
      <c r="D71" s="56">
        <v>81371</v>
      </c>
      <c r="E71" s="56">
        <v>82187.8</v>
      </c>
      <c r="F71" s="5">
        <v>123281.70000000001</v>
      </c>
    </row>
    <row r="72" spans="2:6">
      <c r="B72" s="9" t="s">
        <v>369</v>
      </c>
      <c r="C72" s="5">
        <v>0.75154500671742053</v>
      </c>
      <c r="D72" s="56">
        <v>23146</v>
      </c>
      <c r="E72" s="56">
        <v>22330</v>
      </c>
      <c r="F72" s="5">
        <v>33495</v>
      </c>
    </row>
    <row r="73" spans="2:6">
      <c r="B73" s="9" t="s">
        <v>370</v>
      </c>
      <c r="C73" s="5">
        <v>0.63976390183286713</v>
      </c>
      <c r="D73" s="56">
        <v>15501</v>
      </c>
      <c r="E73" s="56">
        <v>16095.000000000004</v>
      </c>
      <c r="F73" s="5">
        <v>24142.500000000007</v>
      </c>
    </row>
    <row r="76" spans="2:6">
      <c r="B76" s="9"/>
      <c r="C76" s="5"/>
      <c r="D76" s="56"/>
      <c r="E76" s="56"/>
      <c r="F76" s="5"/>
    </row>
    <row r="77" spans="2:6">
      <c r="B77" s="9"/>
      <c r="C77" s="5"/>
      <c r="D77" s="56"/>
      <c r="E77" s="56"/>
      <c r="F77" s="5"/>
    </row>
    <row r="78" spans="2:6">
      <c r="B78" s="9"/>
      <c r="C78" s="5"/>
      <c r="D78" s="56"/>
      <c r="E78" s="56"/>
      <c r="F78" s="5"/>
    </row>
    <row r="79" spans="2:6">
      <c r="B79" s="9"/>
      <c r="C79" s="5"/>
      <c r="D79" s="56"/>
      <c r="E79" s="56"/>
      <c r="F79" s="5"/>
    </row>
    <row r="81" spans="2:3">
      <c r="B81" s="1" t="s">
        <v>132</v>
      </c>
      <c r="C81" s="7" t="s">
        <v>133</v>
      </c>
    </row>
    <row r="83" spans="2:3">
      <c r="B83" s="1" t="s">
        <v>53</v>
      </c>
      <c r="C83" t="s">
        <v>55</v>
      </c>
    </row>
    <row r="84" spans="2:3">
      <c r="B84" s="9" t="s">
        <v>44</v>
      </c>
      <c r="C84" s="10">
        <v>1629</v>
      </c>
    </row>
    <row r="85" spans="2:3">
      <c r="B85" s="9" t="s">
        <v>47</v>
      </c>
      <c r="C85" s="10">
        <v>619</v>
      </c>
    </row>
    <row r="86" spans="2:3">
      <c r="B86" s="9" t="s">
        <v>45</v>
      </c>
      <c r="C86" s="10">
        <v>24</v>
      </c>
    </row>
    <row r="87" spans="2:3">
      <c r="B87" s="9" t="s">
        <v>428</v>
      </c>
      <c r="C87" s="10">
        <v>32774</v>
      </c>
    </row>
    <row r="88" spans="2:3">
      <c r="B88" s="9" t="s">
        <v>368</v>
      </c>
      <c r="C88" s="10">
        <v>8981.2000000000007</v>
      </c>
    </row>
    <row r="89" spans="2:3">
      <c r="B89" s="9" t="s">
        <v>369</v>
      </c>
      <c r="C89" s="10">
        <v>5548</v>
      </c>
    </row>
    <row r="90" spans="2:3">
      <c r="B90" s="9" t="s">
        <v>370</v>
      </c>
      <c r="C90" s="10">
        <v>5798.0000000000036</v>
      </c>
    </row>
    <row r="91" spans="2:3">
      <c r="B91" s="9" t="s">
        <v>24</v>
      </c>
      <c r="C91" s="10">
        <v>55373.2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83"/>
  <sheetViews>
    <sheetView showGridLines="0" topLeftCell="A37" zoomScale="82" zoomScaleNormal="82" workbookViewId="0">
      <selection activeCell="N10" sqref="N10"/>
    </sheetView>
  </sheetViews>
  <sheetFormatPr defaultRowHeight="15"/>
  <cols>
    <col min="1" max="1" width="24.5703125" customWidth="1"/>
    <col min="2" max="2" width="14.7109375" customWidth="1"/>
    <col min="3" max="3" width="15.42578125" customWidth="1"/>
    <col min="4" max="4" width="13.42578125" customWidth="1"/>
    <col min="5" max="5" width="8" customWidth="1"/>
    <col min="6" max="6" width="26.5703125" customWidth="1"/>
    <col min="7" max="7" width="27.28515625" customWidth="1"/>
    <col min="8" max="10" width="15.85546875" customWidth="1"/>
    <col min="11" max="12" width="15.85546875" style="75" customWidth="1"/>
    <col min="13" max="14" width="15.85546875" customWidth="1"/>
    <col min="15" max="18" width="22.28515625" customWidth="1"/>
  </cols>
  <sheetData>
    <row r="1" spans="1:18">
      <c r="G1" s="74" t="s">
        <v>156</v>
      </c>
      <c r="H1" s="76">
        <f>Dashboard!AC1</f>
        <v>44717</v>
      </c>
      <c r="I1" s="74" t="s">
        <v>155</v>
      </c>
      <c r="J1" s="77">
        <f>'Control Month'!T2</f>
        <v>1</v>
      </c>
    </row>
    <row r="2" spans="1:18">
      <c r="C2" s="73"/>
      <c r="D2" s="73"/>
      <c r="E2" s="73"/>
      <c r="F2" s="73"/>
      <c r="G2" s="73"/>
      <c r="I2" s="2"/>
      <c r="J2" s="2"/>
      <c r="P2" s="2"/>
      <c r="R2" s="2"/>
    </row>
    <row r="3" spans="1:18">
      <c r="C3" s="73"/>
      <c r="D3" s="253" t="s">
        <v>198</v>
      </c>
      <c r="E3" s="253" t="s">
        <v>199</v>
      </c>
      <c r="F3" s="73"/>
      <c r="G3" s="73"/>
      <c r="I3" s="2"/>
      <c r="J3" s="2"/>
      <c r="P3" s="2"/>
      <c r="R3" s="2"/>
    </row>
    <row r="4" spans="1:18">
      <c r="A4" s="1" t="s">
        <v>57</v>
      </c>
      <c r="B4" s="268">
        <v>2022</v>
      </c>
      <c r="D4" s="73">
        <f>SUM(B8:B15)</f>
        <v>825762.42641509441</v>
      </c>
      <c r="E4" s="73">
        <f>SUM(C8:C15)</f>
        <v>749272.91</v>
      </c>
      <c r="F4" s="33" t="s">
        <v>122</v>
      </c>
      <c r="I4" s="2"/>
      <c r="J4" s="2"/>
      <c r="P4" s="2"/>
      <c r="R4" s="2"/>
    </row>
    <row r="5" spans="1:18">
      <c r="A5" s="1" t="s">
        <v>292</v>
      </c>
      <c r="B5" t="s">
        <v>133</v>
      </c>
      <c r="D5" s="73">
        <f>SUM(E8:E15)</f>
        <v>757365</v>
      </c>
      <c r="F5" s="33" t="s">
        <v>208</v>
      </c>
      <c r="I5" s="2"/>
      <c r="J5" s="2"/>
      <c r="P5" s="2"/>
      <c r="R5" s="2"/>
    </row>
    <row r="6" spans="1:18">
      <c r="I6" s="2"/>
      <c r="J6" s="2"/>
      <c r="P6" s="2"/>
      <c r="R6" s="2"/>
    </row>
    <row r="7" spans="1:18">
      <c r="A7" s="1" t="s">
        <v>53</v>
      </c>
      <c r="B7" t="s">
        <v>282</v>
      </c>
      <c r="C7" t="s">
        <v>283</v>
      </c>
      <c r="D7" t="s">
        <v>284</v>
      </c>
      <c r="E7" t="s">
        <v>276</v>
      </c>
      <c r="F7" s="116" t="s">
        <v>158</v>
      </c>
      <c r="G7" s="116" t="s">
        <v>157</v>
      </c>
      <c r="I7" s="2"/>
      <c r="J7" s="2"/>
      <c r="P7" s="2"/>
      <c r="R7" s="2"/>
    </row>
    <row r="8" spans="1:18">
      <c r="A8" s="9" t="s">
        <v>47</v>
      </c>
      <c r="B8" s="10">
        <v>0</v>
      </c>
      <c r="C8" s="10">
        <v>0</v>
      </c>
      <c r="D8" s="10">
        <v>0</v>
      </c>
      <c r="E8" s="10"/>
      <c r="F8" s="5">
        <v>0</v>
      </c>
      <c r="G8" s="5">
        <v>0</v>
      </c>
      <c r="I8" s="2"/>
      <c r="J8" s="2"/>
      <c r="P8" s="2"/>
      <c r="R8" s="2"/>
    </row>
    <row r="9" spans="1:18">
      <c r="A9" s="9" t="s">
        <v>428</v>
      </c>
      <c r="B9" s="10">
        <v>755886.42641509441</v>
      </c>
      <c r="C9" s="10">
        <v>708265.57000000007</v>
      </c>
      <c r="D9" s="10">
        <v>-47448.056415094317</v>
      </c>
      <c r="E9" s="10">
        <v>723269</v>
      </c>
      <c r="F9" s="5">
        <v>0.9568487734727722</v>
      </c>
      <c r="G9" s="5">
        <v>1.0211833394640373</v>
      </c>
      <c r="I9" s="2"/>
      <c r="J9" s="2"/>
      <c r="P9" s="2"/>
      <c r="R9" s="2"/>
    </row>
    <row r="10" spans="1:18">
      <c r="A10" s="9" t="s">
        <v>368</v>
      </c>
      <c r="B10" s="10">
        <v>25500</v>
      </c>
      <c r="C10" s="10">
        <v>3167.34</v>
      </c>
      <c r="D10" s="10">
        <v>-22332.66</v>
      </c>
      <c r="E10" s="10">
        <v>6533</v>
      </c>
      <c r="F10" s="5">
        <v>0.25619607843137254</v>
      </c>
      <c r="G10" s="5">
        <v>2.0626140546957381</v>
      </c>
      <c r="I10" s="2"/>
      <c r="J10" s="2"/>
      <c r="P10" s="2"/>
      <c r="R10" s="2"/>
    </row>
    <row r="11" spans="1:18">
      <c r="A11" s="9" t="s">
        <v>370</v>
      </c>
      <c r="B11" s="10">
        <v>44376</v>
      </c>
      <c r="C11" s="10">
        <v>37840</v>
      </c>
      <c r="D11" s="10">
        <v>-6536</v>
      </c>
      <c r="E11" s="10">
        <v>27563</v>
      </c>
      <c r="F11" s="5">
        <v>0.62112403100775193</v>
      </c>
      <c r="G11" s="5">
        <v>0.72840909090909089</v>
      </c>
      <c r="I11" s="2"/>
      <c r="J11" s="2"/>
      <c r="P11" s="2"/>
      <c r="R11" s="2"/>
    </row>
    <row r="12" spans="1:18">
      <c r="I12" s="2"/>
      <c r="J12" s="2"/>
      <c r="P12" s="2"/>
      <c r="R12" s="2"/>
    </row>
    <row r="19" spans="1:14">
      <c r="B19" t="s">
        <v>285</v>
      </c>
    </row>
    <row r="20" spans="1:14">
      <c r="B20" s="250" t="s">
        <v>286</v>
      </c>
      <c r="D20" s="250"/>
    </row>
    <row r="21" spans="1:14" s="33" customFormat="1">
      <c r="A21" s="251" t="s">
        <v>0</v>
      </c>
      <c r="B21" s="78" t="s">
        <v>194</v>
      </c>
      <c r="C21" s="78" t="str">
        <f t="shared" ref="C21:C29" si="0">E7</f>
        <v xml:space="preserve">Actual </v>
      </c>
      <c r="D21" s="78" t="s">
        <v>287</v>
      </c>
      <c r="E21" s="78" t="s">
        <v>159</v>
      </c>
      <c r="F21" s="78" t="s">
        <v>160</v>
      </c>
      <c r="G21" s="78" t="s">
        <v>200</v>
      </c>
    </row>
    <row r="22" spans="1:14">
      <c r="A22" t="str">
        <f t="shared" ref="A22:A29" si="1">A8</f>
        <v>06. Seasoning &amp; Sauce</v>
      </c>
      <c r="B22" s="73">
        <f>IF(C8 &lt;&gt; "", C8, B8)</f>
        <v>0</v>
      </c>
      <c r="C22" s="73">
        <f t="shared" si="0"/>
        <v>0</v>
      </c>
      <c r="D22" s="2" t="e">
        <f>C22/B22</f>
        <v>#DIV/0!</v>
      </c>
      <c r="E22" s="73" t="e">
        <f t="shared" ref="E22:E29" si="2">IF(D22&gt;=$J$1,C22,NA())</f>
        <v>#DIV/0!</v>
      </c>
      <c r="F22" s="73" t="e">
        <f t="shared" ref="F22:F29" si="3">IF(D22&lt;$J$1,C22,NA())</f>
        <v>#DIV/0!</v>
      </c>
      <c r="G22" s="73">
        <f t="shared" ref="G22:G29" si="4">$J$1*B22</f>
        <v>0</v>
      </c>
      <c r="K22" s="73"/>
      <c r="L22" s="73"/>
      <c r="N22" s="73"/>
    </row>
    <row r="23" spans="1:14">
      <c r="A23" t="str">
        <f t="shared" si="1"/>
        <v>01. Powdered Beverages</v>
      </c>
      <c r="B23" s="73">
        <f t="shared" ref="B23:B29" si="5">IF(C9 &lt;&gt; "", C9, B9)</f>
        <v>708265.57000000007</v>
      </c>
      <c r="C23" s="73">
        <f t="shared" si="0"/>
        <v>723269</v>
      </c>
      <c r="D23" s="2">
        <f t="shared" ref="D23:D29" si="6">C23/B23</f>
        <v>1.0211833394640373</v>
      </c>
      <c r="E23" s="73">
        <f t="shared" si="2"/>
        <v>723269</v>
      </c>
      <c r="F23" s="73" t="e">
        <f t="shared" si="3"/>
        <v>#N/A</v>
      </c>
      <c r="G23" s="73">
        <f t="shared" si="4"/>
        <v>708265.57000000007</v>
      </c>
      <c r="K23" s="73"/>
      <c r="L23" s="73"/>
      <c r="N23" s="73"/>
    </row>
    <row r="24" spans="1:14">
      <c r="A24" t="str">
        <f t="shared" si="1"/>
        <v>02. Nutrition Product</v>
      </c>
      <c r="B24" s="73">
        <f t="shared" si="5"/>
        <v>3167.34</v>
      </c>
      <c r="C24" s="73">
        <f t="shared" si="0"/>
        <v>6533</v>
      </c>
      <c r="D24" s="2">
        <f t="shared" si="6"/>
        <v>2.0626140546957381</v>
      </c>
      <c r="E24" s="73">
        <f t="shared" si="2"/>
        <v>6533</v>
      </c>
      <c r="F24" s="73" t="e">
        <f t="shared" si="3"/>
        <v>#N/A</v>
      </c>
      <c r="G24" s="73">
        <f t="shared" si="4"/>
        <v>3167.34</v>
      </c>
      <c r="K24" s="73"/>
      <c r="L24" s="73"/>
      <c r="N24" s="73"/>
    </row>
    <row r="25" spans="1:14">
      <c r="A25" t="str">
        <f t="shared" si="1"/>
        <v>07. Liquid beverages</v>
      </c>
      <c r="B25" s="73">
        <f t="shared" si="5"/>
        <v>37840</v>
      </c>
      <c r="C25" s="73">
        <f t="shared" si="0"/>
        <v>27563</v>
      </c>
      <c r="D25" s="2">
        <f t="shared" si="6"/>
        <v>0.72840909090909089</v>
      </c>
      <c r="E25" s="73" t="e">
        <f t="shared" si="2"/>
        <v>#N/A</v>
      </c>
      <c r="F25" s="73">
        <f t="shared" si="3"/>
        <v>27563</v>
      </c>
      <c r="G25" s="73">
        <f t="shared" si="4"/>
        <v>37840</v>
      </c>
      <c r="K25" s="73"/>
      <c r="L25" s="73"/>
      <c r="N25" s="73"/>
    </row>
    <row r="26" spans="1:14">
      <c r="A26">
        <f t="shared" si="1"/>
        <v>0</v>
      </c>
      <c r="B26" s="73">
        <f t="shared" si="5"/>
        <v>0</v>
      </c>
      <c r="C26" s="73">
        <f t="shared" si="0"/>
        <v>0</v>
      </c>
      <c r="D26" s="2" t="e">
        <f t="shared" si="6"/>
        <v>#DIV/0!</v>
      </c>
      <c r="E26" s="73" t="e">
        <f t="shared" si="2"/>
        <v>#DIV/0!</v>
      </c>
      <c r="F26" s="73" t="e">
        <f t="shared" si="3"/>
        <v>#DIV/0!</v>
      </c>
      <c r="G26" s="73">
        <f t="shared" si="4"/>
        <v>0</v>
      </c>
      <c r="K26" s="73"/>
      <c r="L26" s="73"/>
      <c r="N26" s="73"/>
    </row>
    <row r="27" spans="1:14">
      <c r="A27">
        <f t="shared" si="1"/>
        <v>0</v>
      </c>
      <c r="B27" s="73">
        <f t="shared" si="5"/>
        <v>0</v>
      </c>
      <c r="C27" s="73">
        <f t="shared" si="0"/>
        <v>0</v>
      </c>
      <c r="D27" s="2" t="e">
        <f t="shared" si="6"/>
        <v>#DIV/0!</v>
      </c>
      <c r="E27" s="73" t="e">
        <f t="shared" si="2"/>
        <v>#DIV/0!</v>
      </c>
      <c r="F27" s="73" t="e">
        <f t="shared" si="3"/>
        <v>#DIV/0!</v>
      </c>
      <c r="G27" s="73">
        <f t="shared" si="4"/>
        <v>0</v>
      </c>
      <c r="K27" s="73"/>
      <c r="L27" s="73"/>
      <c r="N27" s="73"/>
    </row>
    <row r="28" spans="1:14">
      <c r="A28">
        <f t="shared" si="1"/>
        <v>0</v>
      </c>
      <c r="B28" s="73">
        <f t="shared" si="5"/>
        <v>0</v>
      </c>
      <c r="C28" s="73">
        <f t="shared" si="0"/>
        <v>0</v>
      </c>
      <c r="D28" s="2" t="e">
        <f t="shared" si="6"/>
        <v>#DIV/0!</v>
      </c>
      <c r="E28" s="73" t="e">
        <f t="shared" si="2"/>
        <v>#DIV/0!</v>
      </c>
      <c r="F28" s="73" t="e">
        <f t="shared" si="3"/>
        <v>#DIV/0!</v>
      </c>
      <c r="G28" s="73">
        <f t="shared" si="4"/>
        <v>0</v>
      </c>
      <c r="K28" s="73"/>
      <c r="L28" s="73"/>
      <c r="N28" s="73"/>
    </row>
    <row r="29" spans="1:14">
      <c r="A29">
        <f t="shared" si="1"/>
        <v>0</v>
      </c>
      <c r="B29" s="73">
        <f t="shared" si="5"/>
        <v>0</v>
      </c>
      <c r="C29" s="73">
        <f t="shared" si="0"/>
        <v>0</v>
      </c>
      <c r="D29" s="2" t="e">
        <f t="shared" si="6"/>
        <v>#DIV/0!</v>
      </c>
      <c r="E29" s="73" t="e">
        <f t="shared" si="2"/>
        <v>#DIV/0!</v>
      </c>
      <c r="F29" s="73" t="e">
        <f t="shared" si="3"/>
        <v>#DIV/0!</v>
      </c>
      <c r="G29" s="73">
        <f t="shared" si="4"/>
        <v>0</v>
      </c>
      <c r="K29" s="73"/>
      <c r="L29" s="73"/>
      <c r="N29" s="73"/>
    </row>
    <row r="30" spans="1:14">
      <c r="H30" s="2"/>
      <c r="I30" s="2"/>
      <c r="K30" s="2"/>
      <c r="L30"/>
      <c r="M30" s="2"/>
    </row>
    <row r="31" spans="1:14">
      <c r="H31" s="2"/>
      <c r="I31" s="2"/>
      <c r="K31" s="2"/>
      <c r="L31"/>
      <c r="M31" s="2"/>
    </row>
    <row r="32" spans="1:14">
      <c r="A32" s="252" t="s">
        <v>162</v>
      </c>
      <c r="H32" s="2"/>
      <c r="I32" s="2"/>
      <c r="K32" s="2"/>
      <c r="L32"/>
      <c r="M32" s="2"/>
    </row>
    <row r="33" spans="1:18">
      <c r="B33" s="79" t="s">
        <v>163</v>
      </c>
      <c r="C33" s="79" t="s">
        <v>164</v>
      </c>
      <c r="E33" s="79"/>
      <c r="F33" s="79"/>
      <c r="G33" s="79"/>
      <c r="H33" s="2"/>
      <c r="I33" s="2"/>
      <c r="K33" s="2"/>
      <c r="L33"/>
      <c r="M33" s="2"/>
    </row>
    <row r="34" spans="1:18">
      <c r="A34" s="33" t="s">
        <v>0</v>
      </c>
      <c r="B34" t="s">
        <v>154</v>
      </c>
      <c r="C34" t="s">
        <v>161</v>
      </c>
      <c r="D34" t="s">
        <v>288</v>
      </c>
      <c r="E34" t="s">
        <v>166</v>
      </c>
      <c r="F34" t="s">
        <v>167</v>
      </c>
      <c r="I34" s="2"/>
      <c r="J34" s="2"/>
      <c r="P34" s="2"/>
      <c r="R34" s="2"/>
    </row>
    <row r="35" spans="1:18">
      <c r="A35" t="str">
        <f>A22</f>
        <v>06. Seasoning &amp; Sauce</v>
      </c>
      <c r="B35" s="73">
        <f>B8</f>
        <v>0</v>
      </c>
      <c r="C35" s="73">
        <f>C8</f>
        <v>0</v>
      </c>
      <c r="D35" s="73">
        <f>D8</f>
        <v>0</v>
      </c>
      <c r="E35" s="73" t="str">
        <f>IF(D35&lt;0,D35,"")</f>
        <v/>
      </c>
      <c r="F35" s="73" t="str">
        <f>IF(D35&gt;0,D35,"")</f>
        <v/>
      </c>
      <c r="G35" s="73"/>
      <c r="I35" s="2"/>
      <c r="J35" s="2"/>
      <c r="P35" s="2"/>
      <c r="R35" s="2"/>
    </row>
    <row r="36" spans="1:18">
      <c r="A36" t="str">
        <f t="shared" ref="A36:A41" si="7">A23</f>
        <v>01. Powdered Beverages</v>
      </c>
      <c r="B36" s="73">
        <f t="shared" ref="B36:D42" si="8">B9</f>
        <v>755886.42641509441</v>
      </c>
      <c r="C36" s="73">
        <f t="shared" si="8"/>
        <v>708265.57000000007</v>
      </c>
      <c r="D36" s="73">
        <f t="shared" si="8"/>
        <v>-47448.056415094317</v>
      </c>
      <c r="E36" s="73">
        <f t="shared" ref="E36:E42" si="9">IF(D36&lt;0,D36,"")</f>
        <v>-47448.056415094317</v>
      </c>
      <c r="F36" s="73" t="str">
        <f t="shared" ref="F36:F42" si="10">IF(D36&gt;0,D36,"")</f>
        <v/>
      </c>
      <c r="G36" s="73"/>
      <c r="I36" s="2"/>
      <c r="J36" s="2"/>
      <c r="P36" s="2"/>
      <c r="R36" s="2"/>
    </row>
    <row r="37" spans="1:18">
      <c r="A37" t="str">
        <f t="shared" si="7"/>
        <v>02. Nutrition Product</v>
      </c>
      <c r="B37" s="73">
        <f t="shared" si="8"/>
        <v>25500</v>
      </c>
      <c r="C37" s="73">
        <f t="shared" si="8"/>
        <v>3167.34</v>
      </c>
      <c r="D37" s="73">
        <f t="shared" si="8"/>
        <v>-22332.66</v>
      </c>
      <c r="E37" s="73">
        <f t="shared" si="9"/>
        <v>-22332.66</v>
      </c>
      <c r="F37" s="73" t="str">
        <f t="shared" si="10"/>
        <v/>
      </c>
      <c r="G37" s="73"/>
      <c r="I37" s="2"/>
      <c r="J37" s="2"/>
      <c r="P37" s="2"/>
      <c r="R37" s="2"/>
    </row>
    <row r="38" spans="1:18">
      <c r="A38" t="str">
        <f t="shared" si="7"/>
        <v>07. Liquid beverages</v>
      </c>
      <c r="B38" s="73">
        <f t="shared" si="8"/>
        <v>44376</v>
      </c>
      <c r="C38" s="73">
        <f t="shared" si="8"/>
        <v>37840</v>
      </c>
      <c r="D38" s="73">
        <f t="shared" si="8"/>
        <v>-6536</v>
      </c>
      <c r="E38" s="73">
        <f t="shared" si="9"/>
        <v>-6536</v>
      </c>
      <c r="F38" s="73" t="str">
        <f t="shared" si="10"/>
        <v/>
      </c>
      <c r="G38" s="73"/>
      <c r="I38" s="2"/>
      <c r="J38" s="2"/>
      <c r="P38" s="2"/>
      <c r="R38" s="2"/>
    </row>
    <row r="39" spans="1:18">
      <c r="A39">
        <f t="shared" si="7"/>
        <v>0</v>
      </c>
      <c r="B39" s="73">
        <f t="shared" si="8"/>
        <v>0</v>
      </c>
      <c r="C39" s="73">
        <f t="shared" si="8"/>
        <v>0</v>
      </c>
      <c r="D39" s="73">
        <f t="shared" si="8"/>
        <v>0</v>
      </c>
      <c r="E39" s="73" t="str">
        <f t="shared" si="9"/>
        <v/>
      </c>
      <c r="F39" s="73" t="str">
        <f t="shared" si="10"/>
        <v/>
      </c>
      <c r="G39" s="73"/>
      <c r="I39" s="2"/>
      <c r="J39" s="2"/>
      <c r="P39" s="2"/>
      <c r="R39" s="2"/>
    </row>
    <row r="40" spans="1:18">
      <c r="A40">
        <f t="shared" si="7"/>
        <v>0</v>
      </c>
      <c r="B40" s="73">
        <f t="shared" si="8"/>
        <v>0</v>
      </c>
      <c r="C40" s="73">
        <f t="shared" si="8"/>
        <v>0</v>
      </c>
      <c r="D40" s="73">
        <f t="shared" si="8"/>
        <v>0</v>
      </c>
      <c r="E40" s="73" t="str">
        <f t="shared" si="9"/>
        <v/>
      </c>
      <c r="F40" s="73" t="str">
        <f t="shared" si="10"/>
        <v/>
      </c>
      <c r="G40" s="73"/>
      <c r="I40" s="2"/>
      <c r="J40" s="2"/>
      <c r="P40" s="2"/>
      <c r="R40" s="2"/>
    </row>
    <row r="41" spans="1:18">
      <c r="A41">
        <f t="shared" si="7"/>
        <v>0</v>
      </c>
      <c r="B41" s="73">
        <f t="shared" si="8"/>
        <v>0</v>
      </c>
      <c r="C41" s="73">
        <f t="shared" si="8"/>
        <v>0</v>
      </c>
      <c r="D41" s="73">
        <f t="shared" si="8"/>
        <v>0</v>
      </c>
      <c r="E41" s="73" t="str">
        <f t="shared" si="9"/>
        <v/>
      </c>
      <c r="F41" s="73" t="str">
        <f t="shared" si="10"/>
        <v/>
      </c>
      <c r="G41" s="73"/>
      <c r="I41" s="2"/>
      <c r="J41" s="2"/>
      <c r="P41" s="2"/>
      <c r="R41" s="2"/>
    </row>
    <row r="42" spans="1:18">
      <c r="A42">
        <f>A29</f>
        <v>0</v>
      </c>
      <c r="B42" s="73">
        <f t="shared" si="8"/>
        <v>0</v>
      </c>
      <c r="C42" s="73">
        <f t="shared" si="8"/>
        <v>0</v>
      </c>
      <c r="D42" s="73">
        <f t="shared" si="8"/>
        <v>0</v>
      </c>
      <c r="E42" s="73" t="str">
        <f t="shared" si="9"/>
        <v/>
      </c>
      <c r="F42" s="73" t="str">
        <f t="shared" si="10"/>
        <v/>
      </c>
      <c r="G42" s="73"/>
      <c r="I42" s="2"/>
      <c r="J42" s="2"/>
      <c r="P42" s="2"/>
      <c r="R42" s="2"/>
    </row>
    <row r="48" spans="1:18">
      <c r="C48" s="73"/>
      <c r="D48" s="253"/>
      <c r="E48" s="253"/>
      <c r="F48" s="73"/>
      <c r="G48" s="73"/>
    </row>
    <row r="49" spans="1:6">
      <c r="A49" s="1" t="s">
        <v>57</v>
      </c>
      <c r="B49" s="268">
        <v>2022</v>
      </c>
      <c r="D49" s="73"/>
      <c r="E49" s="73"/>
      <c r="F49" s="33"/>
    </row>
    <row r="50" spans="1:6">
      <c r="A50" s="1" t="s">
        <v>299</v>
      </c>
      <c r="B50" t="s">
        <v>133</v>
      </c>
      <c r="D50" s="73"/>
      <c r="F50" s="33"/>
    </row>
    <row r="52" spans="1:6">
      <c r="A52" s="1" t="s">
        <v>260</v>
      </c>
      <c r="B52" t="s">
        <v>296</v>
      </c>
      <c r="C52" t="s">
        <v>276</v>
      </c>
      <c r="D52" t="s">
        <v>297</v>
      </c>
      <c r="E52" t="s">
        <v>298</v>
      </c>
    </row>
    <row r="53" spans="1:6">
      <c r="A53" t="s">
        <v>135</v>
      </c>
      <c r="B53" s="7">
        <v>1345023.3537475225</v>
      </c>
      <c r="C53" s="10">
        <v>1405469.8149999997</v>
      </c>
      <c r="D53" s="216">
        <v>1.0449408265544686</v>
      </c>
      <c r="E53" s="275">
        <v>4.4940826554468627E-2</v>
      </c>
    </row>
    <row r="54" spans="1:6">
      <c r="A54" t="s">
        <v>136</v>
      </c>
      <c r="B54" s="7">
        <v>1913944.0993077366</v>
      </c>
      <c r="C54" s="10">
        <v>1815704.3089999999</v>
      </c>
      <c r="D54" s="216">
        <v>0.94867154670647402</v>
      </c>
      <c r="E54" s="275">
        <v>-5.1328453293525977E-2</v>
      </c>
    </row>
    <row r="55" spans="1:6">
      <c r="A55" t="s">
        <v>137</v>
      </c>
      <c r="B55" s="7">
        <v>1547938.5433070089</v>
      </c>
      <c r="C55" s="10">
        <v>1582759</v>
      </c>
      <c r="D55" s="216">
        <v>1.0224947281295811</v>
      </c>
      <c r="E55" s="275">
        <v>2.2494728129581087E-2</v>
      </c>
    </row>
    <row r="56" spans="1:6">
      <c r="A56" t="s">
        <v>170</v>
      </c>
      <c r="B56" s="7">
        <v>1771253.9847467041</v>
      </c>
      <c r="C56" s="10">
        <v>1785619.0450352754</v>
      </c>
      <c r="D56" s="216">
        <v>1.0081101075352701</v>
      </c>
      <c r="E56" s="275">
        <v>8.1101075352700835E-3</v>
      </c>
    </row>
    <row r="57" spans="1:6">
      <c r="B57" s="7"/>
      <c r="C57" s="10"/>
      <c r="D57" s="216"/>
      <c r="E57" s="275"/>
    </row>
    <row r="58" spans="1:6">
      <c r="B58" s="7"/>
      <c r="C58" s="10"/>
      <c r="D58" s="216"/>
      <c r="E58" s="275"/>
    </row>
    <row r="59" spans="1:6">
      <c r="B59" s="7"/>
      <c r="C59" s="10"/>
      <c r="D59" s="216"/>
      <c r="E59" s="275"/>
    </row>
    <row r="67" spans="1:16" ht="14.25" customHeight="1"/>
    <row r="70" spans="1:16">
      <c r="A70" s="33" t="s">
        <v>302</v>
      </c>
      <c r="B70" s="250"/>
      <c r="D70" s="250"/>
    </row>
    <row r="71" spans="1:16">
      <c r="A71" s="251" t="s">
        <v>58</v>
      </c>
      <c r="B71" s="78" t="s">
        <v>300</v>
      </c>
      <c r="C71" s="78" t="s">
        <v>205</v>
      </c>
      <c r="D71" s="78" t="s">
        <v>301</v>
      </c>
      <c r="E71" s="78" t="s">
        <v>311</v>
      </c>
      <c r="F71" s="78" t="s">
        <v>312</v>
      </c>
      <c r="G71" s="78" t="s">
        <v>303</v>
      </c>
      <c r="H71" s="78" t="s">
        <v>304</v>
      </c>
      <c r="I71" s="78" t="s">
        <v>305</v>
      </c>
      <c r="J71" s="78" t="s">
        <v>306</v>
      </c>
      <c r="K71" s="276" t="s">
        <v>313</v>
      </c>
      <c r="L71" s="276" t="s">
        <v>314</v>
      </c>
      <c r="M71" s="276" t="s">
        <v>307</v>
      </c>
      <c r="N71" s="276" t="s">
        <v>308</v>
      </c>
      <c r="O71" s="276" t="s">
        <v>309</v>
      </c>
      <c r="P71" s="276" t="s">
        <v>310</v>
      </c>
    </row>
    <row r="72" spans="1:16">
      <c r="A72" s="73" t="str">
        <f>IF(A53="","",A53)</f>
        <v>Feb</v>
      </c>
      <c r="B72" s="73">
        <f t="shared" ref="B72:C83" si="11">B53</f>
        <v>1345023.3537475225</v>
      </c>
      <c r="C72" s="73">
        <f t="shared" si="11"/>
        <v>1405469.8149999997</v>
      </c>
      <c r="D72" s="275">
        <f t="shared" ref="D72:D83" si="12">E53</f>
        <v>4.4940826554468627E-2</v>
      </c>
      <c r="E72" s="73">
        <f>IF(ABS($D72)&lt;=0.05,MAX(B72:C72),NA())</f>
        <v>1405469.8149999997</v>
      </c>
      <c r="F72" s="73">
        <f>E72</f>
        <v>1405469.8149999997</v>
      </c>
      <c r="G72" s="73">
        <f t="shared" ref="G72:G83" si="13">IF(ABS($D72)&lt;=0.05,IF(C72&gt;B72,C72-B72,NA()),NA())</f>
        <v>60446.461252477253</v>
      </c>
      <c r="H72" s="73" t="e">
        <f t="shared" ref="H72:H83" si="14">IF(ABS($D72)&lt;=0.05,IF(C72&lt;B72,B72-C72,NA()),NA())</f>
        <v>#N/A</v>
      </c>
      <c r="I72" s="73" t="str">
        <f>IF(ISERROR(G72),"","+" &amp; TEXT(G72/B72,"0.0%"))</f>
        <v>+4.5%</v>
      </c>
      <c r="J72" s="73" t="str">
        <f>IF(ISERROR(H72),"","-"&amp;TEXT(H72/B72,"0.0%"))</f>
        <v/>
      </c>
      <c r="K72" s="73" t="e">
        <f>IF(ABS($D72)&gt;0.05,MAX(B72:C72),NA())</f>
        <v>#N/A</v>
      </c>
      <c r="L72" s="73" t="e">
        <f>K72</f>
        <v>#N/A</v>
      </c>
      <c r="M72" s="73" t="e">
        <f t="shared" ref="M72:M83" si="15">IF(ABS($D72)&gt;0.05,IF(C72&gt;B72,C72-B72,NA()),NA())</f>
        <v>#N/A</v>
      </c>
      <c r="N72" s="73" t="e">
        <f t="shared" ref="N72:N83" si="16">IF(ABS($D72)&gt;0.05,IF(C72&lt;B72,B72-C72,NA()),NA())</f>
        <v>#N/A</v>
      </c>
      <c r="O72" s="73" t="str">
        <f>IF(ISERROR(M72),"","+" &amp; TEXT(M72/B72,"0.0%"))</f>
        <v/>
      </c>
      <c r="P72" t="str">
        <f>IF(ISERROR(N72),"","-"&amp;TEXT(N72/B72,"0.0%"))</f>
        <v/>
      </c>
    </row>
    <row r="73" spans="1:16">
      <c r="A73" s="73" t="str">
        <f t="shared" ref="A73:A83" si="17">IF(A54="","",A54)</f>
        <v>Mar</v>
      </c>
      <c r="B73" s="73">
        <f t="shared" si="11"/>
        <v>1913944.0993077366</v>
      </c>
      <c r="C73" s="73">
        <f t="shared" si="11"/>
        <v>1815704.3089999999</v>
      </c>
      <c r="D73" s="275">
        <f t="shared" si="12"/>
        <v>-5.1328453293525977E-2</v>
      </c>
      <c r="E73" s="73" t="e">
        <f t="shared" ref="E73:E83" si="18">IF(ABS($D73)&lt;=0.05,MAX(B73:C73),NA())</f>
        <v>#N/A</v>
      </c>
      <c r="F73" s="73" t="e">
        <f t="shared" ref="F73:F83" si="19">E73</f>
        <v>#N/A</v>
      </c>
      <c r="G73" s="73" t="e">
        <f t="shared" si="13"/>
        <v>#N/A</v>
      </c>
      <c r="H73" s="73" t="e">
        <f t="shared" si="14"/>
        <v>#N/A</v>
      </c>
      <c r="I73" s="73" t="str">
        <f t="shared" ref="I73:I83" si="20">IF(ISERROR(G73),"","+" &amp; TEXT(G73/B73,"0.0%"))</f>
        <v/>
      </c>
      <c r="J73" s="73" t="str">
        <f t="shared" ref="J73:J83" si="21">IF(ISERROR(H73),"","-"&amp;TEXT(H73/B73,"0.0%"))</f>
        <v/>
      </c>
      <c r="K73" s="73">
        <f t="shared" ref="K73:K83" si="22">IF(ABS($D73)&gt;0.05,MAX(B73:C73),NA())</f>
        <v>1913944.0993077366</v>
      </c>
      <c r="L73" s="73">
        <f t="shared" ref="L73:L83" si="23">K73</f>
        <v>1913944.0993077366</v>
      </c>
      <c r="M73" s="73" t="e">
        <f t="shared" si="15"/>
        <v>#N/A</v>
      </c>
      <c r="N73" s="73">
        <f t="shared" si="16"/>
        <v>98239.790307736723</v>
      </c>
      <c r="O73" s="73" t="str">
        <f t="shared" ref="O73:O83" si="24">IF(ISERROR(M73),"","+" &amp; TEXT(M73/B73,"0.0%"))</f>
        <v/>
      </c>
      <c r="P73" t="str">
        <f t="shared" ref="P73:P83" si="25">IF(ISERROR(N73),"","-"&amp;TEXT(N73/B73,"0.0%"))</f>
        <v>-5.1%</v>
      </c>
    </row>
    <row r="74" spans="1:16">
      <c r="A74" s="73" t="str">
        <f t="shared" si="17"/>
        <v>Apr</v>
      </c>
      <c r="B74" s="73">
        <f t="shared" si="11"/>
        <v>1547938.5433070089</v>
      </c>
      <c r="C74" s="73">
        <f t="shared" si="11"/>
        <v>1582759</v>
      </c>
      <c r="D74" s="275">
        <f t="shared" si="12"/>
        <v>2.2494728129581087E-2</v>
      </c>
      <c r="E74" s="73">
        <f t="shared" si="18"/>
        <v>1582759</v>
      </c>
      <c r="F74" s="73">
        <f t="shared" si="19"/>
        <v>1582759</v>
      </c>
      <c r="G74" s="73">
        <f t="shared" si="13"/>
        <v>34820.45669299108</v>
      </c>
      <c r="H74" s="73" t="e">
        <f t="shared" si="14"/>
        <v>#N/A</v>
      </c>
      <c r="I74" s="73" t="str">
        <f t="shared" si="20"/>
        <v>+2.2%</v>
      </c>
      <c r="J74" s="73" t="str">
        <f t="shared" si="21"/>
        <v/>
      </c>
      <c r="K74" s="73" t="e">
        <f t="shared" si="22"/>
        <v>#N/A</v>
      </c>
      <c r="L74" s="73" t="e">
        <f t="shared" si="23"/>
        <v>#N/A</v>
      </c>
      <c r="M74" s="73" t="e">
        <f t="shared" si="15"/>
        <v>#N/A</v>
      </c>
      <c r="N74" s="73" t="e">
        <f t="shared" si="16"/>
        <v>#N/A</v>
      </c>
      <c r="O74" s="73" t="str">
        <f t="shared" si="24"/>
        <v/>
      </c>
      <c r="P74" t="str">
        <f t="shared" si="25"/>
        <v/>
      </c>
    </row>
    <row r="75" spans="1:16">
      <c r="A75" s="73" t="str">
        <f t="shared" si="17"/>
        <v>May</v>
      </c>
      <c r="B75" s="73">
        <f t="shared" si="11"/>
        <v>1771253.9847467041</v>
      </c>
      <c r="C75" s="73">
        <f t="shared" si="11"/>
        <v>1785619.0450352754</v>
      </c>
      <c r="D75" s="275">
        <f t="shared" si="12"/>
        <v>8.1101075352700835E-3</v>
      </c>
      <c r="E75" s="73">
        <f t="shared" si="18"/>
        <v>1785619.0450352754</v>
      </c>
      <c r="F75" s="73">
        <f t="shared" si="19"/>
        <v>1785619.0450352754</v>
      </c>
      <c r="G75" s="73">
        <f t="shared" si="13"/>
        <v>14365.060288571287</v>
      </c>
      <c r="H75" s="73" t="e">
        <f t="shared" si="14"/>
        <v>#N/A</v>
      </c>
      <c r="I75" s="73" t="str">
        <f t="shared" si="20"/>
        <v>+0.8%</v>
      </c>
      <c r="J75" s="73" t="str">
        <f t="shared" si="21"/>
        <v/>
      </c>
      <c r="K75" s="73" t="e">
        <f t="shared" si="22"/>
        <v>#N/A</v>
      </c>
      <c r="L75" s="73" t="e">
        <f t="shared" si="23"/>
        <v>#N/A</v>
      </c>
      <c r="M75" s="73" t="e">
        <f t="shared" si="15"/>
        <v>#N/A</v>
      </c>
      <c r="N75" s="73" t="e">
        <f t="shared" si="16"/>
        <v>#N/A</v>
      </c>
      <c r="O75" s="73" t="str">
        <f t="shared" si="24"/>
        <v/>
      </c>
      <c r="P75" t="str">
        <f t="shared" si="25"/>
        <v/>
      </c>
    </row>
    <row r="76" spans="1:16">
      <c r="A76" s="73" t="str">
        <f t="shared" si="17"/>
        <v/>
      </c>
      <c r="B76" s="73">
        <f t="shared" si="11"/>
        <v>0</v>
      </c>
      <c r="C76" s="73">
        <f t="shared" si="11"/>
        <v>0</v>
      </c>
      <c r="D76" s="275">
        <f t="shared" si="12"/>
        <v>0</v>
      </c>
      <c r="E76" s="73">
        <f t="shared" si="18"/>
        <v>0</v>
      </c>
      <c r="F76" s="73">
        <f t="shared" si="19"/>
        <v>0</v>
      </c>
      <c r="G76" s="73" t="e">
        <f t="shared" si="13"/>
        <v>#N/A</v>
      </c>
      <c r="H76" s="73" t="e">
        <f t="shared" si="14"/>
        <v>#N/A</v>
      </c>
      <c r="I76" s="73" t="str">
        <f t="shared" si="20"/>
        <v/>
      </c>
      <c r="J76" s="73" t="str">
        <f t="shared" si="21"/>
        <v/>
      </c>
      <c r="K76" s="73" t="e">
        <f t="shared" si="22"/>
        <v>#N/A</v>
      </c>
      <c r="L76" s="73" t="e">
        <f t="shared" si="23"/>
        <v>#N/A</v>
      </c>
      <c r="M76" s="73" t="e">
        <f t="shared" si="15"/>
        <v>#N/A</v>
      </c>
      <c r="N76" s="73" t="e">
        <f t="shared" si="16"/>
        <v>#N/A</v>
      </c>
      <c r="O76" s="73" t="str">
        <f t="shared" si="24"/>
        <v/>
      </c>
      <c r="P76" t="str">
        <f t="shared" si="25"/>
        <v/>
      </c>
    </row>
    <row r="77" spans="1:16">
      <c r="A77" s="73" t="str">
        <f t="shared" si="17"/>
        <v/>
      </c>
      <c r="B77" s="73">
        <f t="shared" si="11"/>
        <v>0</v>
      </c>
      <c r="C77" s="73">
        <f t="shared" si="11"/>
        <v>0</v>
      </c>
      <c r="D77" s="275">
        <f t="shared" si="12"/>
        <v>0</v>
      </c>
      <c r="E77" s="73">
        <f t="shared" si="18"/>
        <v>0</v>
      </c>
      <c r="F77" s="73">
        <f t="shared" si="19"/>
        <v>0</v>
      </c>
      <c r="G77" s="73" t="e">
        <f t="shared" si="13"/>
        <v>#N/A</v>
      </c>
      <c r="H77" s="73" t="e">
        <f t="shared" si="14"/>
        <v>#N/A</v>
      </c>
      <c r="I77" s="73" t="str">
        <f t="shared" si="20"/>
        <v/>
      </c>
      <c r="J77" s="73" t="str">
        <f t="shared" si="21"/>
        <v/>
      </c>
      <c r="K77" s="73" t="e">
        <f t="shared" si="22"/>
        <v>#N/A</v>
      </c>
      <c r="L77" s="73" t="e">
        <f t="shared" si="23"/>
        <v>#N/A</v>
      </c>
      <c r="M77" s="73" t="e">
        <f t="shared" si="15"/>
        <v>#N/A</v>
      </c>
      <c r="N77" s="73" t="e">
        <f t="shared" si="16"/>
        <v>#N/A</v>
      </c>
      <c r="O77" s="73" t="str">
        <f t="shared" si="24"/>
        <v/>
      </c>
      <c r="P77" t="str">
        <f t="shared" si="25"/>
        <v/>
      </c>
    </row>
    <row r="78" spans="1:16">
      <c r="A78" s="73" t="str">
        <f t="shared" si="17"/>
        <v/>
      </c>
      <c r="B78" s="73">
        <f t="shared" si="11"/>
        <v>0</v>
      </c>
      <c r="C78" s="73">
        <f t="shared" si="11"/>
        <v>0</v>
      </c>
      <c r="D78" s="275">
        <f t="shared" si="12"/>
        <v>0</v>
      </c>
      <c r="E78" s="73">
        <f t="shared" si="18"/>
        <v>0</v>
      </c>
      <c r="F78" s="73">
        <f t="shared" si="19"/>
        <v>0</v>
      </c>
      <c r="G78" s="73" t="e">
        <f t="shared" si="13"/>
        <v>#N/A</v>
      </c>
      <c r="H78" s="73" t="e">
        <f t="shared" si="14"/>
        <v>#N/A</v>
      </c>
      <c r="I78" s="73" t="str">
        <f t="shared" si="20"/>
        <v/>
      </c>
      <c r="J78" s="73" t="str">
        <f t="shared" si="21"/>
        <v/>
      </c>
      <c r="K78" s="73" t="e">
        <f t="shared" si="22"/>
        <v>#N/A</v>
      </c>
      <c r="L78" s="73" t="e">
        <f t="shared" si="23"/>
        <v>#N/A</v>
      </c>
      <c r="M78" s="73" t="e">
        <f t="shared" si="15"/>
        <v>#N/A</v>
      </c>
      <c r="N78" s="73" t="e">
        <f t="shared" si="16"/>
        <v>#N/A</v>
      </c>
      <c r="O78" s="73" t="str">
        <f t="shared" si="24"/>
        <v/>
      </c>
      <c r="P78" t="str">
        <f t="shared" si="25"/>
        <v/>
      </c>
    </row>
    <row r="79" spans="1:16">
      <c r="A79" s="73" t="str">
        <f t="shared" si="17"/>
        <v/>
      </c>
      <c r="B79" s="73">
        <f t="shared" si="11"/>
        <v>0</v>
      </c>
      <c r="C79" s="73">
        <f t="shared" si="11"/>
        <v>0</v>
      </c>
      <c r="D79" s="275">
        <f t="shared" si="12"/>
        <v>0</v>
      </c>
      <c r="E79" s="73">
        <f t="shared" si="18"/>
        <v>0</v>
      </c>
      <c r="F79" s="73">
        <f t="shared" si="19"/>
        <v>0</v>
      </c>
      <c r="G79" s="73" t="e">
        <f t="shared" si="13"/>
        <v>#N/A</v>
      </c>
      <c r="H79" s="73" t="e">
        <f t="shared" si="14"/>
        <v>#N/A</v>
      </c>
      <c r="I79" s="73" t="str">
        <f t="shared" si="20"/>
        <v/>
      </c>
      <c r="J79" s="73" t="str">
        <f t="shared" si="21"/>
        <v/>
      </c>
      <c r="K79" s="73" t="e">
        <f t="shared" si="22"/>
        <v>#N/A</v>
      </c>
      <c r="L79" s="73" t="e">
        <f t="shared" si="23"/>
        <v>#N/A</v>
      </c>
      <c r="M79" s="73" t="e">
        <f t="shared" si="15"/>
        <v>#N/A</v>
      </c>
      <c r="N79" s="73" t="e">
        <f t="shared" si="16"/>
        <v>#N/A</v>
      </c>
      <c r="O79" s="73" t="str">
        <f t="shared" si="24"/>
        <v/>
      </c>
      <c r="P79" t="str">
        <f t="shared" si="25"/>
        <v/>
      </c>
    </row>
    <row r="80" spans="1:16">
      <c r="A80" s="73" t="str">
        <f t="shared" si="17"/>
        <v/>
      </c>
      <c r="B80" s="73">
        <f t="shared" si="11"/>
        <v>0</v>
      </c>
      <c r="C80" s="73">
        <f t="shared" si="11"/>
        <v>0</v>
      </c>
      <c r="D80" s="275">
        <f t="shared" si="12"/>
        <v>0</v>
      </c>
      <c r="E80" s="73">
        <f t="shared" si="18"/>
        <v>0</v>
      </c>
      <c r="F80" s="73">
        <f t="shared" si="19"/>
        <v>0</v>
      </c>
      <c r="G80" s="73" t="e">
        <f t="shared" si="13"/>
        <v>#N/A</v>
      </c>
      <c r="H80" s="73" t="e">
        <f t="shared" si="14"/>
        <v>#N/A</v>
      </c>
      <c r="I80" s="73" t="str">
        <f t="shared" si="20"/>
        <v/>
      </c>
      <c r="J80" s="73" t="str">
        <f t="shared" si="21"/>
        <v/>
      </c>
      <c r="K80" s="73" t="e">
        <f t="shared" si="22"/>
        <v>#N/A</v>
      </c>
      <c r="L80" s="73" t="e">
        <f t="shared" si="23"/>
        <v>#N/A</v>
      </c>
      <c r="M80" s="73" t="e">
        <f t="shared" si="15"/>
        <v>#N/A</v>
      </c>
      <c r="N80" s="73" t="e">
        <f t="shared" si="16"/>
        <v>#N/A</v>
      </c>
      <c r="O80" s="73" t="str">
        <f t="shared" si="24"/>
        <v/>
      </c>
      <c r="P80" t="str">
        <f t="shared" si="25"/>
        <v/>
      </c>
    </row>
    <row r="81" spans="1:16">
      <c r="A81" s="73" t="str">
        <f t="shared" si="17"/>
        <v/>
      </c>
      <c r="B81" s="73">
        <f t="shared" si="11"/>
        <v>0</v>
      </c>
      <c r="C81" s="73">
        <f t="shared" si="11"/>
        <v>0</v>
      </c>
      <c r="D81" s="275">
        <f t="shared" si="12"/>
        <v>0</v>
      </c>
      <c r="E81" s="73">
        <f t="shared" si="18"/>
        <v>0</v>
      </c>
      <c r="F81" s="73">
        <f t="shared" si="19"/>
        <v>0</v>
      </c>
      <c r="G81" s="73" t="e">
        <f t="shared" si="13"/>
        <v>#N/A</v>
      </c>
      <c r="H81" s="73" t="e">
        <f t="shared" si="14"/>
        <v>#N/A</v>
      </c>
      <c r="I81" s="73" t="str">
        <f t="shared" si="20"/>
        <v/>
      </c>
      <c r="J81" s="73" t="str">
        <f t="shared" si="21"/>
        <v/>
      </c>
      <c r="K81" s="73" t="e">
        <f t="shared" si="22"/>
        <v>#N/A</v>
      </c>
      <c r="L81" s="73" t="e">
        <f t="shared" si="23"/>
        <v>#N/A</v>
      </c>
      <c r="M81" s="73" t="e">
        <f t="shared" si="15"/>
        <v>#N/A</v>
      </c>
      <c r="N81" s="73" t="e">
        <f t="shared" si="16"/>
        <v>#N/A</v>
      </c>
      <c r="O81" s="73" t="str">
        <f t="shared" si="24"/>
        <v/>
      </c>
      <c r="P81" t="str">
        <f t="shared" si="25"/>
        <v/>
      </c>
    </row>
    <row r="82" spans="1:16">
      <c r="A82" s="73" t="str">
        <f t="shared" si="17"/>
        <v/>
      </c>
      <c r="B82" s="73">
        <f t="shared" si="11"/>
        <v>0</v>
      </c>
      <c r="C82" s="73">
        <f t="shared" si="11"/>
        <v>0</v>
      </c>
      <c r="D82" s="275">
        <f t="shared" si="12"/>
        <v>0</v>
      </c>
      <c r="E82" s="73">
        <f t="shared" si="18"/>
        <v>0</v>
      </c>
      <c r="F82" s="73">
        <f t="shared" si="19"/>
        <v>0</v>
      </c>
      <c r="G82" s="73" t="e">
        <f t="shared" si="13"/>
        <v>#N/A</v>
      </c>
      <c r="H82" s="73" t="e">
        <f t="shared" si="14"/>
        <v>#N/A</v>
      </c>
      <c r="I82" s="73" t="str">
        <f t="shared" si="20"/>
        <v/>
      </c>
      <c r="J82" s="73" t="str">
        <f t="shared" si="21"/>
        <v/>
      </c>
      <c r="K82" s="73" t="e">
        <f t="shared" si="22"/>
        <v>#N/A</v>
      </c>
      <c r="L82" s="73" t="e">
        <f t="shared" si="23"/>
        <v>#N/A</v>
      </c>
      <c r="M82" s="73" t="e">
        <f t="shared" si="15"/>
        <v>#N/A</v>
      </c>
      <c r="N82" s="73" t="e">
        <f t="shared" si="16"/>
        <v>#N/A</v>
      </c>
      <c r="O82" s="73" t="str">
        <f t="shared" si="24"/>
        <v/>
      </c>
      <c r="P82" t="str">
        <f t="shared" si="25"/>
        <v/>
      </c>
    </row>
    <row r="83" spans="1:16">
      <c r="A83" s="73" t="str">
        <f t="shared" si="17"/>
        <v/>
      </c>
      <c r="B83" s="73">
        <f t="shared" si="11"/>
        <v>0</v>
      </c>
      <c r="C83" s="73">
        <f t="shared" si="11"/>
        <v>0</v>
      </c>
      <c r="D83" s="275">
        <f t="shared" si="12"/>
        <v>0</v>
      </c>
      <c r="E83" s="73">
        <f t="shared" si="18"/>
        <v>0</v>
      </c>
      <c r="F83" s="73">
        <f t="shared" si="19"/>
        <v>0</v>
      </c>
      <c r="G83" s="73" t="e">
        <f t="shared" si="13"/>
        <v>#N/A</v>
      </c>
      <c r="H83" s="73" t="e">
        <f t="shared" si="14"/>
        <v>#N/A</v>
      </c>
      <c r="I83" s="73" t="str">
        <f t="shared" si="20"/>
        <v/>
      </c>
      <c r="J83" s="73" t="str">
        <f t="shared" si="21"/>
        <v/>
      </c>
      <c r="K83" s="73" t="e">
        <f t="shared" si="22"/>
        <v>#N/A</v>
      </c>
      <c r="L83" s="73" t="e">
        <f t="shared" si="23"/>
        <v>#N/A</v>
      </c>
      <c r="M83" s="73" t="e">
        <f t="shared" si="15"/>
        <v>#N/A</v>
      </c>
      <c r="N83" s="73" t="e">
        <f t="shared" si="16"/>
        <v>#N/A</v>
      </c>
      <c r="O83" s="73" t="str">
        <f t="shared" si="24"/>
        <v/>
      </c>
      <c r="P83" t="str">
        <f t="shared" si="25"/>
        <v/>
      </c>
    </row>
  </sheetData>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M42"/>
  <sheetViews>
    <sheetView showGridLines="0" zoomScale="80" zoomScaleNormal="80" workbookViewId="0">
      <selection activeCell="N20" sqref="N20"/>
    </sheetView>
  </sheetViews>
  <sheetFormatPr defaultRowHeight="15"/>
  <cols>
    <col min="2" max="2" width="13" customWidth="1"/>
    <col min="5" max="5" width="18.42578125" customWidth="1"/>
    <col min="8" max="8" width="10.5703125" customWidth="1"/>
  </cols>
  <sheetData>
    <row r="3" spans="2:13">
      <c r="B3" s="42" t="s">
        <v>168</v>
      </c>
      <c r="D3" t="s">
        <v>127</v>
      </c>
      <c r="E3" s="79" t="s">
        <v>178</v>
      </c>
      <c r="H3" s="188" t="s">
        <v>291</v>
      </c>
      <c r="I3" s="35"/>
      <c r="J3" s="35"/>
      <c r="K3" s="188" t="s">
        <v>290</v>
      </c>
    </row>
    <row r="4" spans="2:13">
      <c r="B4" s="57" t="s">
        <v>10</v>
      </c>
      <c r="E4" s="86" t="s">
        <v>0</v>
      </c>
      <c r="H4" s="86" t="s">
        <v>70</v>
      </c>
      <c r="K4" s="86" t="s">
        <v>260</v>
      </c>
    </row>
    <row r="5" spans="2:13">
      <c r="B5" s="58" t="str">
        <f>IFERROR(INDEX(Table1[Week],MATCH(0,INDEX(COUNTIF(Button!$B$4:'Button'!B4,Table1[Week]),0,0),0)),"")</f>
        <v>22-W23</v>
      </c>
      <c r="E5" s="58" t="s">
        <v>49</v>
      </c>
      <c r="H5" s="58" t="s">
        <v>165</v>
      </c>
      <c r="K5" s="58" t="str">
        <f>IFERROR(INDEX(SubmissionActual[MonthName],MATCH(0,INDEX(COUNTIF(Button!$K$4:'Button'!K4,SubmissionActual[MonthName]),0,0),0)),"")</f>
        <v>Feb</v>
      </c>
      <c r="M5" t="s">
        <v>169</v>
      </c>
    </row>
    <row r="6" spans="2:13">
      <c r="B6" s="58" t="str">
        <f>IFERROR(INDEX(Table1[Week],MATCH(0,INDEX(COUNTIF(Button!$B$4:'Button'!B5,Table1[Week]),0,0),0)),"")</f>
        <v>22-W22</v>
      </c>
      <c r="E6" s="58" t="s">
        <v>48</v>
      </c>
      <c r="H6" s="58" t="str">
        <f>IFERROR(INDEX(SubmissionActual[Define],MATCH(0,INDEX(COUNTIF(Button!$H$4:'Button'!H5,SubmissionActual[Define]),0,0),0)),"")</f>
        <v>Domestic</v>
      </c>
      <c r="K6" s="58" t="str">
        <f>IFERROR(INDEX(SubmissionActual[MonthName],MATCH(0,INDEX(COUNTIF(Button!$K$4:'Button'!K5,SubmissionActual[MonthName]),0,0),0)),"")</f>
        <v>Mar</v>
      </c>
      <c r="M6" t="s">
        <v>135</v>
      </c>
    </row>
    <row r="7" spans="2:13">
      <c r="B7" s="58" t="str">
        <f>IFERROR(INDEX(Table1[Week],MATCH(0,INDEX(COUNTIF(Button!$B$4:'Button'!B6,Table1[Week]),0,0),0)),"")</f>
        <v>22-W21</v>
      </c>
      <c r="E7" s="58" t="s">
        <v>44</v>
      </c>
      <c r="H7" s="58" t="str">
        <f>IFERROR(INDEX(SubmissionActual[Define],MATCH(0,INDEX(COUNTIF(Button!$H$4:'Button'!H6,SubmissionActual[Define]),0,0),0)),"")</f>
        <v>Export</v>
      </c>
      <c r="K7" s="58" t="str">
        <f>IFERROR(INDEX(SubmissionActual[MonthName],MATCH(0,INDEX(COUNTIF(Button!$K$4:'Button'!K6,SubmissionActual[MonthName]),0,0),0)),"")</f>
        <v>Apr</v>
      </c>
      <c r="M7" t="s">
        <v>136</v>
      </c>
    </row>
    <row r="8" spans="2:13">
      <c r="B8" s="58" t="str">
        <f>IFERROR(INDEX(Table1[Week],MATCH(0,INDEX(COUNTIF(Button!$B$4:'Button'!B7,Table1[Week]),0,0),0)),"")</f>
        <v>22-W20</v>
      </c>
      <c r="E8" s="58" t="s">
        <v>50</v>
      </c>
      <c r="H8" s="58" t="str">
        <f>IFERROR(INDEX(SubmissionActual[Define],MATCH(0,INDEX(COUNTIF(Button!$H$4:'Button'!H7,SubmissionActual[Define]),0,0),0)),"")</f>
        <v/>
      </c>
      <c r="K8" s="58" t="str">
        <f>IFERROR(INDEX(SubmissionActual[MonthName],MATCH(0,INDEX(COUNTIF(Button!$K$4:'Button'!K7,SubmissionActual[MonthName]),0,0),0)),"")</f>
        <v>May</v>
      </c>
      <c r="M8" t="s">
        <v>137</v>
      </c>
    </row>
    <row r="9" spans="2:13">
      <c r="B9" s="58" t="str">
        <f>IFERROR(INDEX(Table1[Week],MATCH(0,INDEX(COUNTIF(Button!$B$4:'Button'!B8,Table1[Week]),0,0),0)),"")</f>
        <v>22-W19</v>
      </c>
      <c r="E9" s="58" t="s">
        <v>47</v>
      </c>
      <c r="H9" s="58" t="str">
        <f>IFERROR(INDEX(SubmissionActual[Define],MATCH(0,INDEX(COUNTIF(Button!$H$4:'Button'!H8,SubmissionActual[Define]),0,0),0)),"")</f>
        <v/>
      </c>
      <c r="K9" s="58" t="str">
        <f>IFERROR(INDEX(SubmissionActual[MonthName],MATCH(0,INDEX(COUNTIF(Button!$K$4:'Button'!K8,SubmissionActual[MonthName]),0,0),0)),"")</f>
        <v>Jun</v>
      </c>
      <c r="M9" t="s">
        <v>170</v>
      </c>
    </row>
    <row r="10" spans="2:13">
      <c r="B10" s="58" t="str">
        <f>IFERROR(INDEX(Table1[Week],MATCH(0,INDEX(COUNTIF(Button!$B$4:'Button'!B9,Table1[Week]),0,0),0)),"")</f>
        <v>22-W18</v>
      </c>
      <c r="E10" s="58" t="s">
        <v>43</v>
      </c>
      <c r="H10" s="58" t="str">
        <f>IFERROR(INDEX(SubmissionActual[Define],MATCH(0,INDEX(COUNTIF(Button!$H$4:'Button'!H9,SubmissionActual[Define]),0,0),0)),"")</f>
        <v/>
      </c>
      <c r="K10" s="58" t="str">
        <f>IFERROR(INDEX(SubmissionActual[MonthName],MATCH(0,INDEX(COUNTIF(Button!$K$4:'Button'!K9,SubmissionActual[MonthName]),0,0),0)),"")</f>
        <v/>
      </c>
      <c r="M10" t="s">
        <v>171</v>
      </c>
    </row>
    <row r="11" spans="2:13">
      <c r="B11" s="58" t="str">
        <f>IFERROR(INDEX(Table1[Week],MATCH(0,INDEX(COUNTIF(Button!$B$4:'Button'!B10,Table1[Week]),0,0),0)),"")</f>
        <v>22-W17</v>
      </c>
      <c r="E11" s="58" t="s">
        <v>45</v>
      </c>
      <c r="H11" s="58" t="str">
        <f>IFERROR(INDEX(SubmissionActual[Define],MATCH(0,INDEX(COUNTIF(Button!$H$4:'Button'!H10,SubmissionActual[Define]),0,0),0)),"")</f>
        <v/>
      </c>
      <c r="K11" s="58" t="str">
        <f>IFERROR(INDEX(SubmissionActual[MonthName],MATCH(0,INDEX(COUNTIF(Button!$K$4:'Button'!K10,SubmissionActual[MonthName]),0,0),0)),"")</f>
        <v/>
      </c>
      <c r="M11" t="s">
        <v>172</v>
      </c>
    </row>
    <row r="12" spans="2:13">
      <c r="B12" s="58" t="str">
        <f>IFERROR(INDEX(Table1[Week],MATCH(0,INDEX(COUNTIF(Button!$B$4:'Button'!B11,Table1[Week]),0,0),0)),"")</f>
        <v>22-W16</v>
      </c>
      <c r="E12" s="58" t="s">
        <v>46</v>
      </c>
      <c r="H12" s="58" t="str">
        <f>IFERROR(INDEX(SubmissionActual[Define],MATCH(0,INDEX(COUNTIF(Button!$H$4:'Button'!H10,SubmissionActual[Define]),0,0),0)),"")</f>
        <v/>
      </c>
      <c r="K12" s="58" t="str">
        <f>IFERROR(INDEX(SubmissionActual[MonthName],MATCH(0,INDEX(COUNTIF(Button!$K$4:'Button'!K11,SubmissionActual[MonthName]),0,0),0)),"")</f>
        <v/>
      </c>
      <c r="M12" t="s">
        <v>173</v>
      </c>
    </row>
    <row r="13" spans="2:13">
      <c r="B13" s="58" t="str">
        <f>IFERROR(INDEX(Table1[Week],MATCH(0,INDEX(COUNTIF(Button!$B$4:'Button'!B12,Table1[Week]),0,0),0)),"")</f>
        <v>22-W15</v>
      </c>
      <c r="E13" s="58"/>
      <c r="H13" s="58"/>
      <c r="K13" s="58" t="str">
        <f>IFERROR(INDEX(SubmissionActual[MonthName],MATCH(0,INDEX(COUNTIF(Button!$K$4:'Button'!K12,SubmissionActual[MonthName]),0,0),0)),"")</f>
        <v/>
      </c>
      <c r="M13" t="s">
        <v>174</v>
      </c>
    </row>
    <row r="14" spans="2:13">
      <c r="B14" s="58" t="str">
        <f>IFERROR(INDEX(Table1[Week],MATCH(0,INDEX(COUNTIF(Button!$B$4:'Button'!B13,Table1[Week]),0,0),0)),"")</f>
        <v>22-W14</v>
      </c>
      <c r="E14" s="58"/>
      <c r="H14" s="58"/>
      <c r="K14" s="58" t="str">
        <f>IFERROR(INDEX(SubmissionActual[MonthName],MATCH(0,INDEX(COUNTIF(Button!$K$4:'Button'!K13,SubmissionActual[MonthName]),0,0),0)),"")</f>
        <v/>
      </c>
      <c r="M14" t="s">
        <v>175</v>
      </c>
    </row>
    <row r="15" spans="2:13">
      <c r="B15" s="58" t="str">
        <f>IFERROR(INDEX(Table1[Week],MATCH(0,INDEX(COUNTIF(Button!$B$4:'Button'!B14,Table1[Week]),0,0),0)),"")</f>
        <v>22-W13</v>
      </c>
      <c r="E15" s="58"/>
      <c r="H15" s="58"/>
      <c r="K15" s="58" t="str">
        <f>IFERROR(INDEX(SubmissionActual[MonthName],MATCH(0,INDEX(COUNTIF(Button!$K$4:'Button'!K14,SubmissionActual[MonthName]),0,0),0)),"")</f>
        <v/>
      </c>
      <c r="M15" t="s">
        <v>176</v>
      </c>
    </row>
    <row r="16" spans="2:13">
      <c r="B16" s="58" t="str">
        <f>IFERROR(INDEX(Table1[Week],MATCH(0,INDEX(COUNTIF(Button!$B$4:'Button'!B15,Table1[Week]),0,0),0)),"")</f>
        <v>22-W12</v>
      </c>
      <c r="E16" s="58"/>
      <c r="H16" s="58"/>
      <c r="K16" s="58" t="str">
        <f>IFERROR(INDEX(SubmissionActual[MonthName],MATCH(0,INDEX(COUNTIF(Button!$K$4:'Button'!K15,SubmissionActual[MonthName]),0,0),0)),"")</f>
        <v/>
      </c>
      <c r="M16" t="s">
        <v>177</v>
      </c>
    </row>
    <row r="17" spans="2:11">
      <c r="B17" s="58" t="str">
        <f>IFERROR(INDEX(Table1[Week],MATCH(0,INDEX(COUNTIF(Button!$B$4:'Button'!B16,Table1[Week]),0,0),0)),"")</f>
        <v>22-W11</v>
      </c>
      <c r="E17" s="58"/>
      <c r="H17" s="58"/>
      <c r="K17" s="59"/>
    </row>
    <row r="18" spans="2:11">
      <c r="B18" s="58" t="str">
        <f>IFERROR(INDEX(Table1[Week],MATCH(0,INDEX(COUNTIF(Button!$B$4:'Button'!B17,Table1[Week]),0,0),0)),"")</f>
        <v>22-W10</v>
      </c>
      <c r="E18" s="58"/>
      <c r="H18" s="58"/>
    </row>
    <row r="19" spans="2:11">
      <c r="B19" s="58" t="str">
        <f>IFERROR(INDEX(Table1[Week],MATCH(0,INDEX(COUNTIF(Button!$B$4:'Button'!B18,Table1[Week]),0,0),0)),"")</f>
        <v>22-W09</v>
      </c>
      <c r="E19" s="58"/>
      <c r="H19" s="58"/>
    </row>
    <row r="20" spans="2:11">
      <c r="B20" s="58" t="str">
        <f>IFERROR(INDEX(Table1[Week],MATCH(0,INDEX(COUNTIF(Button!$B$4:'Button'!B19,Table1[Week]),0,0),0)),"")</f>
        <v>22-W08</v>
      </c>
      <c r="E20" s="58"/>
      <c r="H20" s="58"/>
    </row>
    <row r="21" spans="2:11">
      <c r="B21" s="58" t="str">
        <f>IFERROR(INDEX(Table1[Week],MATCH(0,INDEX(COUNTIF(Button!$B$4:'Button'!B20,Table1[Week]),0,0),0)),"")</f>
        <v>22-W07</v>
      </c>
      <c r="E21" s="58"/>
      <c r="H21" s="58"/>
    </row>
    <row r="22" spans="2:11">
      <c r="B22" s="58" t="str">
        <f>IFERROR(INDEX(Table1[Week],MATCH(0,INDEX(COUNTIF(Button!$B$4:'Button'!B21,Table1[Week]),0,0),0)),"")</f>
        <v>22-W05</v>
      </c>
      <c r="E22" s="58"/>
      <c r="H22" s="58"/>
    </row>
    <row r="23" spans="2:11">
      <c r="B23" s="58" t="str">
        <f>IFERROR(INDEX(Table1[Week],MATCH(0,INDEX(COUNTIF(Button!$B$4:'Button'!B22,Table1[Week]),0,0),0)),"")</f>
        <v>22-W04</v>
      </c>
      <c r="E23" s="58"/>
      <c r="H23" s="58"/>
    </row>
    <row r="24" spans="2:11">
      <c r="B24" s="58" t="str">
        <f>IFERROR(INDEX(Table1[Week],MATCH(0,INDEX(COUNTIF(Button!$B$4:'Button'!B23,Table1[Week]),0,0),0)),"")</f>
        <v>22-W03</v>
      </c>
      <c r="E24" s="58"/>
      <c r="H24" s="58"/>
    </row>
    <row r="25" spans="2:11">
      <c r="B25" s="58" t="str">
        <f>IFERROR(INDEX(Table1[Week],MATCH(0,INDEX(COUNTIF(Button!$B$4:'Button'!B24,Table1[Week]),0,0),0)),"")</f>
        <v>22-W02</v>
      </c>
      <c r="E25" s="58"/>
      <c r="H25" s="58"/>
    </row>
    <row r="26" spans="2:11">
      <c r="B26" s="58" t="str">
        <f>IFERROR(INDEX(Table1[Week],MATCH(0,INDEX(COUNTIF(Button!$B$4:'Button'!B25,Table1[Week]),0,0),0)),"")</f>
        <v>21-W53</v>
      </c>
      <c r="E26" s="58"/>
      <c r="H26" s="58"/>
    </row>
    <row r="27" spans="2:11">
      <c r="B27" s="58" t="str">
        <f>IFERROR(INDEX(Table1[Week],MATCH(0,INDEX(COUNTIF(Button!$B$4:'Button'!B26,Table1[Week]),0,0),0)),"")</f>
        <v>21-W52</v>
      </c>
      <c r="E27" s="58"/>
      <c r="H27" s="58"/>
    </row>
    <row r="28" spans="2:11">
      <c r="B28" s="58" t="str">
        <f>IFERROR(INDEX(Table1[Week],MATCH(0,INDEX(COUNTIF(Button!$B$4:'Button'!B27,Table1[Week]),0,0),0)),"")</f>
        <v>21-W51</v>
      </c>
      <c r="E28" s="58"/>
      <c r="H28" s="58"/>
    </row>
    <row r="29" spans="2:11">
      <c r="B29" s="58" t="str">
        <f>IFERROR(INDEX(Table1[Week],MATCH(0,INDEX(COUNTIF(Button!$B$4:'Button'!B28,Table1[Week]),0,0),0)),"")</f>
        <v>21-W50</v>
      </c>
      <c r="E29" s="58"/>
      <c r="H29" s="58"/>
    </row>
    <row r="30" spans="2:11">
      <c r="B30" s="58" t="str">
        <f>IFERROR(INDEX(Table1[Week],MATCH(0,INDEX(COUNTIF(Button!$B$4:'Button'!B29,Table1[Week]),0,0),0)),"")</f>
        <v/>
      </c>
      <c r="E30" s="58"/>
      <c r="H30" s="58"/>
    </row>
    <row r="31" spans="2:11">
      <c r="B31" s="58" t="str">
        <f>IFERROR(INDEX(Table1[Week],MATCH(0,INDEX(COUNTIF(Button!$B$4:'Button'!B30,Table1[Week]),0,0),0)),"")</f>
        <v/>
      </c>
      <c r="E31" s="58"/>
      <c r="H31" s="58"/>
    </row>
    <row r="32" spans="2:11">
      <c r="B32" s="58" t="str">
        <f>IFERROR(INDEX(Table1[Week],MATCH(0,INDEX(COUNTIF(Button!$B$4:'Button'!B31,Table1[Week]),0,0),0)),"")</f>
        <v/>
      </c>
      <c r="E32" s="58"/>
      <c r="H32" s="58"/>
    </row>
    <row r="33" spans="2:8">
      <c r="B33" s="58" t="str">
        <f>IFERROR(INDEX(Table1[Week],MATCH(0,INDEX(COUNTIF(Button!$B$4:'Button'!B32,Table1[Week]),0,0),0)),"")</f>
        <v/>
      </c>
      <c r="E33" s="58"/>
      <c r="H33" s="58"/>
    </row>
    <row r="34" spans="2:8">
      <c r="B34" s="58" t="str">
        <f>IFERROR(INDEX(Table1[Week],MATCH(0,INDEX(COUNTIF(Button!$B$4:'Button'!B33,Table1[Week]),0,0),0)),"")</f>
        <v/>
      </c>
      <c r="E34" s="58"/>
      <c r="H34" s="58"/>
    </row>
    <row r="35" spans="2:8">
      <c r="B35" s="58" t="str">
        <f>IFERROR(INDEX(Table1[Week],MATCH(0,INDEX(COUNTIF(Button!$B$4:'Button'!B34,Table1[Week]),0,0),0)),"")</f>
        <v/>
      </c>
      <c r="E35" s="58"/>
      <c r="H35" s="58"/>
    </row>
    <row r="36" spans="2:8">
      <c r="B36" s="58" t="str">
        <f>IFERROR(INDEX(Table1[Week],MATCH(0,INDEX(COUNTIF(Button!$B$4:'Button'!B35,Table1[Week]),0,0),0)),"")</f>
        <v/>
      </c>
      <c r="E36" s="58"/>
      <c r="H36" s="58"/>
    </row>
    <row r="37" spans="2:8">
      <c r="B37" s="58" t="str">
        <f>IFERROR(INDEX(Table1[Week],MATCH(0,INDEX(COUNTIF(Button!$B$4:'Button'!B36,Table1[Week]),0,0),0)),"")</f>
        <v/>
      </c>
      <c r="E37" s="58"/>
      <c r="H37" s="58"/>
    </row>
    <row r="38" spans="2:8">
      <c r="B38" s="58" t="str">
        <f>IFERROR(INDEX(Table1[Week],MATCH(0,INDEX(COUNTIF(Button!$B$4:'Button'!B37,Table1[Week]),0,0),0)),"")</f>
        <v/>
      </c>
      <c r="E38" s="58"/>
      <c r="H38" s="58"/>
    </row>
    <row r="39" spans="2:8">
      <c r="B39" s="58" t="str">
        <f>IFERROR(INDEX(Table1[Week],MATCH(0,INDEX(COUNTIF(Button!$B$4:'Button'!B38,Table1[Week]),0,0),0)),"")</f>
        <v/>
      </c>
      <c r="E39" s="58"/>
      <c r="H39" s="58"/>
    </row>
    <row r="40" spans="2:8">
      <c r="B40" s="58" t="str">
        <f>IFERROR(INDEX(Table1[Week],MATCH(0,INDEX(COUNTIF(Button!$B$4:'Button'!B39,Table1[Week]),0,0),0)),"")</f>
        <v/>
      </c>
      <c r="E40" s="58"/>
      <c r="H40" s="58"/>
    </row>
    <row r="41" spans="2:8">
      <c r="B41" s="58" t="str">
        <f>IFERROR(INDEX(Table1[Week],MATCH(0,INDEX(COUNTIF(Button!$B$4:'Button'!B40,Table1[Week]),0,0),0)),"")</f>
        <v/>
      </c>
      <c r="E41" s="58"/>
      <c r="H41" s="58"/>
    </row>
    <row r="42" spans="2:8">
      <c r="B42" s="59"/>
      <c r="E42" s="59"/>
      <c r="H42" s="59"/>
    </row>
  </sheetData>
  <sortState ref="B5:B17">
    <sortCondition descending="1" ref="B5"/>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tint="-9.9978637043366805E-2"/>
  </sheetPr>
  <dimension ref="A1:BQ196"/>
  <sheetViews>
    <sheetView showGridLines="0" zoomScale="80" zoomScaleNormal="80" workbookViewId="0">
      <pane xSplit="8" ySplit="2" topLeftCell="I3" activePane="bottomRight" state="frozen"/>
      <selection activeCell="A5" sqref="A5"/>
      <selection pane="topRight" activeCell="A5" sqref="A5"/>
      <selection pane="bottomLeft" activeCell="A5" sqref="A5"/>
      <selection pane="bottomRight" activeCell="A5" sqref="A5"/>
    </sheetView>
  </sheetViews>
  <sheetFormatPr defaultRowHeight="15"/>
  <cols>
    <col min="1" max="1" width="13.140625" style="102" customWidth="1"/>
    <col min="2" max="2" width="24.7109375" customWidth="1"/>
    <col min="3" max="3" width="10.28515625" bestFit="1" customWidth="1"/>
    <col min="4" max="4" width="12.28515625" customWidth="1"/>
    <col min="6" max="6" width="9.7109375" customWidth="1"/>
    <col min="7" max="7" width="10.28515625" customWidth="1"/>
    <col min="8" max="8" width="7.42578125" customWidth="1"/>
    <col min="9" max="69" width="13.7109375" customWidth="1"/>
  </cols>
  <sheetData>
    <row r="1" spans="1:69">
      <c r="A1" s="145"/>
      <c r="G1" s="145" t="s">
        <v>233</v>
      </c>
      <c r="H1" s="146" t="s">
        <v>234</v>
      </c>
      <c r="I1" s="103" t="str">
        <f t="shared" ref="I1:BQ1" si="0">"W"&amp;WEEKNUM(I2,2)</f>
        <v>W18</v>
      </c>
      <c r="J1" s="103" t="str">
        <f t="shared" si="0"/>
        <v>W19</v>
      </c>
      <c r="K1" s="103" t="str">
        <f t="shared" si="0"/>
        <v>W19</v>
      </c>
      <c r="L1" s="103" t="str">
        <f t="shared" si="0"/>
        <v>W19</v>
      </c>
      <c r="M1" s="103" t="str">
        <f t="shared" si="0"/>
        <v>W19</v>
      </c>
      <c r="N1" s="103" t="str">
        <f t="shared" si="0"/>
        <v>W19</v>
      </c>
      <c r="O1" s="103" t="str">
        <f t="shared" si="0"/>
        <v>W19</v>
      </c>
      <c r="P1" s="103" t="str">
        <f t="shared" si="0"/>
        <v>W19</v>
      </c>
      <c r="Q1" s="103" t="str">
        <f t="shared" si="0"/>
        <v>W20</v>
      </c>
      <c r="R1" s="103" t="str">
        <f t="shared" si="0"/>
        <v>W20</v>
      </c>
      <c r="S1" s="103" t="str">
        <f t="shared" si="0"/>
        <v>W20</v>
      </c>
      <c r="T1" s="103" t="str">
        <f t="shared" si="0"/>
        <v>W20</v>
      </c>
      <c r="U1" s="103" t="str">
        <f t="shared" si="0"/>
        <v>W20</v>
      </c>
      <c r="V1" s="103" t="str">
        <f t="shared" si="0"/>
        <v>W20</v>
      </c>
      <c r="W1" s="103" t="str">
        <f t="shared" si="0"/>
        <v>W20</v>
      </c>
      <c r="X1" s="103" t="str">
        <f t="shared" si="0"/>
        <v>W21</v>
      </c>
      <c r="Y1" s="103" t="str">
        <f t="shared" si="0"/>
        <v>W21</v>
      </c>
      <c r="Z1" s="103" t="str">
        <f t="shared" si="0"/>
        <v>W21</v>
      </c>
      <c r="AA1" s="103" t="str">
        <f t="shared" si="0"/>
        <v>W21</v>
      </c>
      <c r="AB1" s="103" t="str">
        <f t="shared" si="0"/>
        <v>W21</v>
      </c>
      <c r="AC1" s="103" t="str">
        <f t="shared" si="0"/>
        <v>W21</v>
      </c>
      <c r="AD1" s="103" t="str">
        <f t="shared" si="0"/>
        <v>W21</v>
      </c>
      <c r="AE1" s="103" t="str">
        <f t="shared" si="0"/>
        <v>W22</v>
      </c>
      <c r="AF1" s="103" t="str">
        <f t="shared" si="0"/>
        <v>W22</v>
      </c>
      <c r="AG1" s="103" t="str">
        <f t="shared" si="0"/>
        <v>W22</v>
      </c>
      <c r="AH1" s="103" t="str">
        <f t="shared" si="0"/>
        <v>W22</v>
      </c>
      <c r="AI1" s="103" t="str">
        <f t="shared" si="0"/>
        <v>W22</v>
      </c>
      <c r="AJ1" s="103" t="str">
        <f t="shared" si="0"/>
        <v>W22</v>
      </c>
      <c r="AK1" s="103" t="str">
        <f t="shared" si="0"/>
        <v>W22</v>
      </c>
      <c r="AL1" s="103" t="str">
        <f t="shared" si="0"/>
        <v>W23</v>
      </c>
      <c r="AM1" s="103" t="str">
        <f t="shared" si="0"/>
        <v>W23</v>
      </c>
      <c r="AN1" s="103" t="str">
        <f t="shared" si="0"/>
        <v>W23</v>
      </c>
      <c r="AO1" s="103" t="str">
        <f t="shared" si="0"/>
        <v>W23</v>
      </c>
      <c r="AP1" s="103" t="str">
        <f t="shared" si="0"/>
        <v>W23</v>
      </c>
      <c r="AQ1" s="103" t="str">
        <f t="shared" si="0"/>
        <v>W23</v>
      </c>
      <c r="AR1" s="103" t="str">
        <f t="shared" si="0"/>
        <v>W23</v>
      </c>
      <c r="AS1" s="103" t="str">
        <f t="shared" si="0"/>
        <v>W24</v>
      </c>
      <c r="AT1" s="103" t="str">
        <f t="shared" si="0"/>
        <v>W24</v>
      </c>
      <c r="AU1" s="103" t="str">
        <f t="shared" si="0"/>
        <v>W24</v>
      </c>
      <c r="AV1" s="103" t="str">
        <f t="shared" si="0"/>
        <v>W24</v>
      </c>
      <c r="AW1" s="103" t="str">
        <f t="shared" si="0"/>
        <v>W24</v>
      </c>
      <c r="AX1" s="103" t="str">
        <f t="shared" si="0"/>
        <v>W24</v>
      </c>
      <c r="AY1" s="103" t="str">
        <f t="shared" si="0"/>
        <v>W24</v>
      </c>
      <c r="AZ1" s="103" t="str">
        <f t="shared" si="0"/>
        <v>W25</v>
      </c>
      <c r="BA1" s="103" t="str">
        <f t="shared" si="0"/>
        <v>W25</v>
      </c>
      <c r="BB1" s="103" t="str">
        <f t="shared" si="0"/>
        <v>W25</v>
      </c>
      <c r="BC1" s="103" t="str">
        <f t="shared" si="0"/>
        <v>W25</v>
      </c>
      <c r="BD1" s="103" t="str">
        <f t="shared" si="0"/>
        <v>W25</v>
      </c>
      <c r="BE1" s="103" t="str">
        <f t="shared" si="0"/>
        <v>W25</v>
      </c>
      <c r="BF1" s="103" t="str">
        <f t="shared" si="0"/>
        <v>W25</v>
      </c>
      <c r="BG1" s="103" t="str">
        <f t="shared" si="0"/>
        <v>W26</v>
      </c>
      <c r="BH1" s="103" t="str">
        <f t="shared" si="0"/>
        <v>W26</v>
      </c>
      <c r="BI1" s="103" t="str">
        <f t="shared" si="0"/>
        <v>W26</v>
      </c>
      <c r="BJ1" s="103" t="str">
        <f t="shared" si="0"/>
        <v>W26</v>
      </c>
      <c r="BK1" s="103" t="str">
        <f t="shared" si="0"/>
        <v>W26</v>
      </c>
      <c r="BL1" s="103" t="str">
        <f t="shared" si="0"/>
        <v>W26</v>
      </c>
      <c r="BM1" s="103" t="str">
        <f t="shared" si="0"/>
        <v>W26</v>
      </c>
      <c r="BN1" s="103" t="str">
        <f t="shared" si="0"/>
        <v>W27</v>
      </c>
      <c r="BO1" s="103" t="str">
        <f t="shared" si="0"/>
        <v>W27</v>
      </c>
      <c r="BP1" s="103" t="str">
        <f t="shared" si="0"/>
        <v>W27</v>
      </c>
      <c r="BQ1" s="103" t="str">
        <f t="shared" si="0"/>
        <v>W27</v>
      </c>
    </row>
    <row r="2" spans="1:69">
      <c r="A2" s="211" t="s">
        <v>1</v>
      </c>
      <c r="B2" s="147" t="s">
        <v>190</v>
      </c>
      <c r="C2" s="148" t="s">
        <v>70</v>
      </c>
      <c r="D2" s="148" t="s">
        <v>0</v>
      </c>
      <c r="E2" s="148" t="s">
        <v>71</v>
      </c>
      <c r="F2" s="148" t="s">
        <v>191</v>
      </c>
      <c r="G2" s="212" t="s">
        <v>192</v>
      </c>
      <c r="H2" s="147" t="s">
        <v>224</v>
      </c>
      <c r="I2" s="149">
        <v>44682</v>
      </c>
      <c r="J2" s="149">
        <v>44683</v>
      </c>
      <c r="K2" s="149">
        <v>44684</v>
      </c>
      <c r="L2" s="149">
        <v>44685</v>
      </c>
      <c r="M2" s="149">
        <v>44686</v>
      </c>
      <c r="N2" s="149">
        <v>44687</v>
      </c>
      <c r="O2" s="149">
        <v>44688</v>
      </c>
      <c r="P2" s="149">
        <v>44689</v>
      </c>
      <c r="Q2" s="149">
        <v>44690</v>
      </c>
      <c r="R2" s="149">
        <v>44691</v>
      </c>
      <c r="S2" s="149">
        <v>44692</v>
      </c>
      <c r="T2" s="149">
        <v>44693</v>
      </c>
      <c r="U2" s="149">
        <v>44694</v>
      </c>
      <c r="V2" s="149">
        <v>44695</v>
      </c>
      <c r="W2" s="149">
        <v>44696</v>
      </c>
      <c r="X2" s="149">
        <v>44697</v>
      </c>
      <c r="Y2" s="149">
        <v>44698</v>
      </c>
      <c r="Z2" s="149">
        <v>44699</v>
      </c>
      <c r="AA2" s="149">
        <v>44700</v>
      </c>
      <c r="AB2" s="149">
        <v>44701</v>
      </c>
      <c r="AC2" s="149">
        <v>44702</v>
      </c>
      <c r="AD2" s="149">
        <v>44703</v>
      </c>
      <c r="AE2" s="149">
        <v>44704</v>
      </c>
      <c r="AF2" s="149">
        <v>44705</v>
      </c>
      <c r="AG2" s="149">
        <v>44706</v>
      </c>
      <c r="AH2" s="149">
        <v>44707</v>
      </c>
      <c r="AI2" s="149">
        <v>44708</v>
      </c>
      <c r="AJ2" s="149">
        <v>44709</v>
      </c>
      <c r="AK2" s="149">
        <v>44710</v>
      </c>
      <c r="AL2" s="149">
        <v>44711</v>
      </c>
      <c r="AM2" s="149">
        <v>44712</v>
      </c>
      <c r="AN2" s="149">
        <v>44713</v>
      </c>
      <c r="AO2" s="149">
        <v>44714</v>
      </c>
      <c r="AP2" s="149">
        <v>44715</v>
      </c>
      <c r="AQ2" s="149">
        <v>44716</v>
      </c>
      <c r="AR2" s="149">
        <v>44717</v>
      </c>
      <c r="AS2" s="149">
        <v>44718</v>
      </c>
      <c r="AT2" s="149">
        <v>44719</v>
      </c>
      <c r="AU2" s="149">
        <v>44720</v>
      </c>
      <c r="AV2" s="149">
        <v>44721</v>
      </c>
      <c r="AW2" s="149">
        <v>44722</v>
      </c>
      <c r="AX2" s="149">
        <v>44723</v>
      </c>
      <c r="AY2" s="149">
        <v>44724</v>
      </c>
      <c r="AZ2" s="149">
        <v>44725</v>
      </c>
      <c r="BA2" s="149">
        <v>44726</v>
      </c>
      <c r="BB2" s="149">
        <v>44727</v>
      </c>
      <c r="BC2" s="149">
        <v>44728</v>
      </c>
      <c r="BD2" s="149">
        <v>44729</v>
      </c>
      <c r="BE2" s="149">
        <v>44730</v>
      </c>
      <c r="BF2" s="149">
        <v>44731</v>
      </c>
      <c r="BG2" s="149">
        <v>44732</v>
      </c>
      <c r="BH2" s="149">
        <v>44733</v>
      </c>
      <c r="BI2" s="149">
        <v>44734</v>
      </c>
      <c r="BJ2" s="149">
        <v>44735</v>
      </c>
      <c r="BK2" s="149">
        <v>44736</v>
      </c>
      <c r="BL2" s="149">
        <v>44737</v>
      </c>
      <c r="BM2" s="149">
        <v>44738</v>
      </c>
      <c r="BN2" s="149">
        <v>44739</v>
      </c>
      <c r="BO2" s="149">
        <v>44740</v>
      </c>
      <c r="BP2" s="149">
        <v>44741</v>
      </c>
      <c r="BQ2" s="149">
        <v>44742</v>
      </c>
    </row>
    <row r="3" spans="1:69">
      <c r="A3" s="99" t="s">
        <v>475</v>
      </c>
      <c r="B3" s="99"/>
      <c r="C3" s="99" t="s">
        <v>72</v>
      </c>
      <c r="D3" s="99" t="s">
        <v>368</v>
      </c>
      <c r="E3" s="99" t="s">
        <v>386</v>
      </c>
      <c r="F3" s="99" t="s">
        <v>387</v>
      </c>
      <c r="G3" s="100" t="s">
        <v>419</v>
      </c>
      <c r="H3" s="99"/>
      <c r="I3" s="101">
        <v>0</v>
      </c>
      <c r="J3" s="101">
        <v>0</v>
      </c>
      <c r="K3" s="101">
        <v>200</v>
      </c>
      <c r="L3" s="101">
        <v>0</v>
      </c>
      <c r="M3" s="101">
        <v>0</v>
      </c>
      <c r="N3" s="101">
        <v>100</v>
      </c>
      <c r="O3" s="101">
        <v>200</v>
      </c>
      <c r="P3" s="101">
        <v>0</v>
      </c>
      <c r="Q3" s="101">
        <v>200</v>
      </c>
      <c r="R3" s="101">
        <v>0</v>
      </c>
      <c r="S3" s="101">
        <v>200</v>
      </c>
      <c r="T3" s="101">
        <v>100</v>
      </c>
      <c r="U3" s="101">
        <v>300</v>
      </c>
      <c r="V3" s="101">
        <v>100</v>
      </c>
      <c r="W3" s="101">
        <v>0</v>
      </c>
      <c r="X3" s="101">
        <v>300</v>
      </c>
      <c r="Y3" s="101">
        <v>100</v>
      </c>
      <c r="Z3" s="101">
        <v>0</v>
      </c>
      <c r="AA3" s="101">
        <v>260</v>
      </c>
      <c r="AB3" s="101">
        <v>200</v>
      </c>
      <c r="AC3" s="101">
        <v>0</v>
      </c>
      <c r="AD3" s="101">
        <v>0</v>
      </c>
      <c r="AE3" s="101">
        <v>200</v>
      </c>
      <c r="AF3" s="101">
        <v>140</v>
      </c>
      <c r="AG3" s="101">
        <v>200</v>
      </c>
      <c r="AH3" s="101">
        <v>100</v>
      </c>
      <c r="AI3" s="101">
        <v>200</v>
      </c>
      <c r="AJ3" s="101">
        <v>0</v>
      </c>
      <c r="AK3" s="101">
        <v>0</v>
      </c>
      <c r="AL3" s="101">
        <v>200</v>
      </c>
      <c r="AM3" s="101">
        <v>0</v>
      </c>
      <c r="AN3" s="101">
        <v>0</v>
      </c>
      <c r="AO3" s="101">
        <v>200</v>
      </c>
      <c r="AP3" s="101">
        <v>200</v>
      </c>
      <c r="AQ3" s="101">
        <v>100</v>
      </c>
      <c r="AR3" s="101">
        <v>0</v>
      </c>
      <c r="AS3" s="101">
        <v>200</v>
      </c>
      <c r="AT3" s="101">
        <v>200</v>
      </c>
      <c r="AU3" s="101">
        <v>0</v>
      </c>
      <c r="AV3" s="101">
        <v>100</v>
      </c>
      <c r="AW3" s="101">
        <v>200</v>
      </c>
      <c r="AX3" s="101">
        <v>0</v>
      </c>
      <c r="AY3" s="101">
        <v>0</v>
      </c>
      <c r="AZ3" s="101">
        <v>200</v>
      </c>
      <c r="BA3" s="101">
        <v>200</v>
      </c>
      <c r="BB3" s="101">
        <v>0</v>
      </c>
      <c r="BC3" s="101">
        <v>100</v>
      </c>
      <c r="BD3" s="101">
        <v>200</v>
      </c>
      <c r="BE3" s="101">
        <v>0</v>
      </c>
      <c r="BF3" s="101">
        <v>0</v>
      </c>
      <c r="BG3" s="101">
        <v>200</v>
      </c>
      <c r="BH3" s="101">
        <v>200</v>
      </c>
      <c r="BI3" s="101">
        <v>0</v>
      </c>
      <c r="BJ3" s="101">
        <v>100</v>
      </c>
      <c r="BK3" s="101">
        <v>200</v>
      </c>
      <c r="BL3" s="101">
        <v>0</v>
      </c>
      <c r="BM3" s="101">
        <v>0</v>
      </c>
      <c r="BN3" s="101">
        <v>200</v>
      </c>
      <c r="BO3" s="101">
        <v>200</v>
      </c>
      <c r="BP3" s="101">
        <v>0</v>
      </c>
      <c r="BQ3" s="101">
        <v>100</v>
      </c>
    </row>
    <row r="4" spans="1:69">
      <c r="A4" s="99" t="s">
        <v>476</v>
      </c>
      <c r="B4" s="99"/>
      <c r="C4" s="99" t="s">
        <v>72</v>
      </c>
      <c r="D4" s="99" t="s">
        <v>368</v>
      </c>
      <c r="E4" s="99" t="s">
        <v>386</v>
      </c>
      <c r="F4" s="99" t="s">
        <v>388</v>
      </c>
      <c r="G4" s="100" t="s">
        <v>419</v>
      </c>
      <c r="H4" s="99"/>
      <c r="I4" s="101">
        <v>0</v>
      </c>
      <c r="J4" s="101">
        <v>0</v>
      </c>
      <c r="K4" s="101">
        <v>0</v>
      </c>
      <c r="L4" s="101">
        <v>0</v>
      </c>
      <c r="M4" s="101">
        <v>0</v>
      </c>
      <c r="N4" s="101">
        <v>0</v>
      </c>
      <c r="O4" s="101">
        <v>0</v>
      </c>
      <c r="P4" s="101">
        <v>0</v>
      </c>
      <c r="Q4" s="101">
        <v>0</v>
      </c>
      <c r="R4" s="101">
        <v>0</v>
      </c>
      <c r="S4" s="101">
        <v>0</v>
      </c>
      <c r="T4" s="101">
        <v>0</v>
      </c>
      <c r="U4" s="101">
        <v>0</v>
      </c>
      <c r="V4" s="101">
        <v>0</v>
      </c>
      <c r="W4" s="101">
        <v>0</v>
      </c>
      <c r="X4" s="101">
        <v>0</v>
      </c>
      <c r="Y4" s="101">
        <v>0</v>
      </c>
      <c r="Z4" s="101">
        <v>0</v>
      </c>
      <c r="AA4" s="101">
        <v>25</v>
      </c>
      <c r="AB4" s="101">
        <v>0</v>
      </c>
      <c r="AC4" s="101">
        <v>0</v>
      </c>
      <c r="AD4" s="101">
        <v>0</v>
      </c>
      <c r="AE4" s="101">
        <v>0</v>
      </c>
      <c r="AF4" s="101">
        <v>0</v>
      </c>
      <c r="AG4" s="101">
        <v>0</v>
      </c>
      <c r="AH4" s="101">
        <v>0</v>
      </c>
      <c r="AI4" s="101">
        <v>0</v>
      </c>
      <c r="AJ4" s="101">
        <v>0</v>
      </c>
      <c r="AK4" s="101">
        <v>0</v>
      </c>
      <c r="AL4" s="101">
        <v>0</v>
      </c>
      <c r="AM4" s="101">
        <v>0</v>
      </c>
      <c r="AN4" s="101">
        <v>0</v>
      </c>
      <c r="AO4" s="101">
        <v>0</v>
      </c>
      <c r="AP4" s="101">
        <v>150</v>
      </c>
      <c r="AQ4" s="101">
        <v>0</v>
      </c>
      <c r="AR4" s="101">
        <v>0</v>
      </c>
      <c r="AS4" s="101">
        <v>0</v>
      </c>
      <c r="AT4" s="101">
        <v>0</v>
      </c>
      <c r="AU4" s="101">
        <v>0</v>
      </c>
      <c r="AV4" s="101">
        <v>0</v>
      </c>
      <c r="AW4" s="101">
        <v>150</v>
      </c>
      <c r="AX4" s="101">
        <v>0</v>
      </c>
      <c r="AY4" s="101">
        <v>0</v>
      </c>
      <c r="AZ4" s="101">
        <v>0</v>
      </c>
      <c r="BA4" s="101">
        <v>0</v>
      </c>
      <c r="BB4" s="101">
        <v>0</v>
      </c>
      <c r="BC4" s="101">
        <v>0</v>
      </c>
      <c r="BD4" s="101">
        <v>100</v>
      </c>
      <c r="BE4" s="101">
        <v>0</v>
      </c>
      <c r="BF4" s="101">
        <v>0</v>
      </c>
      <c r="BG4" s="101">
        <v>0</v>
      </c>
      <c r="BH4" s="101">
        <v>0</v>
      </c>
      <c r="BI4" s="101">
        <v>0</v>
      </c>
      <c r="BJ4" s="101">
        <v>0</v>
      </c>
      <c r="BK4" s="101">
        <v>140</v>
      </c>
      <c r="BL4" s="101">
        <v>0</v>
      </c>
      <c r="BM4" s="101">
        <v>0</v>
      </c>
      <c r="BN4" s="101">
        <v>0</v>
      </c>
      <c r="BO4" s="101">
        <v>0</v>
      </c>
      <c r="BP4" s="101">
        <v>0</v>
      </c>
      <c r="BQ4" s="101">
        <v>0</v>
      </c>
    </row>
    <row r="5" spans="1:69">
      <c r="A5" s="99" t="s">
        <v>477</v>
      </c>
      <c r="B5" s="99"/>
      <c r="C5" s="99" t="s">
        <v>72</v>
      </c>
      <c r="D5" s="99" t="s">
        <v>368</v>
      </c>
      <c r="E5" s="99" t="s">
        <v>386</v>
      </c>
      <c r="F5" s="99" t="s">
        <v>388</v>
      </c>
      <c r="G5" s="100" t="s">
        <v>419</v>
      </c>
      <c r="H5" s="99"/>
      <c r="I5" s="101">
        <v>0</v>
      </c>
      <c r="J5" s="101">
        <v>0</v>
      </c>
      <c r="K5" s="101">
        <v>0</v>
      </c>
      <c r="L5" s="101">
        <v>0</v>
      </c>
      <c r="M5" s="101">
        <v>0</v>
      </c>
      <c r="N5" s="101">
        <v>0</v>
      </c>
      <c r="O5" s="101">
        <v>0</v>
      </c>
      <c r="P5" s="101">
        <v>0</v>
      </c>
      <c r="Q5" s="101">
        <v>0</v>
      </c>
      <c r="R5" s="101">
        <v>0</v>
      </c>
      <c r="S5" s="101">
        <v>0</v>
      </c>
      <c r="T5" s="101">
        <v>0</v>
      </c>
      <c r="U5" s="101">
        <v>0</v>
      </c>
      <c r="V5" s="101">
        <v>0</v>
      </c>
      <c r="W5" s="101">
        <v>0</v>
      </c>
      <c r="X5" s="101">
        <v>0</v>
      </c>
      <c r="Y5" s="101">
        <v>0</v>
      </c>
      <c r="Z5" s="101">
        <v>0</v>
      </c>
      <c r="AA5" s="101">
        <v>106.2</v>
      </c>
      <c r="AB5" s="101">
        <v>0</v>
      </c>
      <c r="AC5" s="101">
        <v>0</v>
      </c>
      <c r="AD5" s="101">
        <v>0</v>
      </c>
      <c r="AE5" s="101">
        <v>0</v>
      </c>
      <c r="AF5" s="101">
        <v>0</v>
      </c>
      <c r="AG5" s="101">
        <v>0</v>
      </c>
      <c r="AH5" s="101">
        <v>0</v>
      </c>
      <c r="AI5" s="101">
        <v>0</v>
      </c>
      <c r="AJ5" s="101">
        <v>0</v>
      </c>
      <c r="AK5" s="101">
        <v>0</v>
      </c>
      <c r="AL5" s="101">
        <v>0</v>
      </c>
      <c r="AM5" s="101">
        <v>0</v>
      </c>
      <c r="AN5" s="101">
        <v>0</v>
      </c>
      <c r="AO5" s="101">
        <v>0</v>
      </c>
      <c r="AP5" s="101">
        <v>675</v>
      </c>
      <c r="AQ5" s="101">
        <v>450</v>
      </c>
      <c r="AR5" s="101">
        <v>0</v>
      </c>
      <c r="AS5" s="101">
        <v>0</v>
      </c>
      <c r="AT5" s="101">
        <v>0</v>
      </c>
      <c r="AU5" s="101">
        <v>0</v>
      </c>
      <c r="AV5" s="101">
        <v>0</v>
      </c>
      <c r="AW5" s="101">
        <v>450</v>
      </c>
      <c r="AX5" s="101">
        <v>90</v>
      </c>
      <c r="AY5" s="101">
        <v>0</v>
      </c>
      <c r="AZ5" s="101">
        <v>0</v>
      </c>
      <c r="BA5" s="101">
        <v>0</v>
      </c>
      <c r="BB5" s="101">
        <v>0</v>
      </c>
      <c r="BC5" s="101">
        <v>0</v>
      </c>
      <c r="BD5" s="101">
        <v>450</v>
      </c>
      <c r="BE5" s="101">
        <v>450</v>
      </c>
      <c r="BF5" s="101">
        <v>0</v>
      </c>
      <c r="BG5" s="101">
        <v>0</v>
      </c>
      <c r="BH5" s="101">
        <v>0</v>
      </c>
      <c r="BI5" s="101">
        <v>0</v>
      </c>
      <c r="BJ5" s="101">
        <v>0</v>
      </c>
      <c r="BK5" s="101">
        <v>450</v>
      </c>
      <c r="BL5" s="101">
        <v>450</v>
      </c>
      <c r="BM5" s="101">
        <v>0</v>
      </c>
      <c r="BN5" s="101">
        <v>0</v>
      </c>
      <c r="BO5" s="101">
        <v>0</v>
      </c>
      <c r="BP5" s="101">
        <v>0</v>
      </c>
      <c r="BQ5" s="101">
        <v>450</v>
      </c>
    </row>
    <row r="6" spans="1:69">
      <c r="A6" s="99" t="s">
        <v>478</v>
      </c>
      <c r="B6" s="99"/>
      <c r="C6" s="99" t="s">
        <v>72</v>
      </c>
      <c r="D6" s="99" t="s">
        <v>368</v>
      </c>
      <c r="E6" s="99" t="s">
        <v>386</v>
      </c>
      <c r="F6" s="99" t="s">
        <v>387</v>
      </c>
      <c r="G6" s="100" t="s">
        <v>419</v>
      </c>
      <c r="H6" s="99"/>
      <c r="I6" s="101">
        <v>0</v>
      </c>
      <c r="J6" s="101">
        <v>0</v>
      </c>
      <c r="K6" s="101">
        <v>360</v>
      </c>
      <c r="L6" s="101">
        <v>0</v>
      </c>
      <c r="M6" s="101">
        <v>360</v>
      </c>
      <c r="N6" s="101">
        <v>0</v>
      </c>
      <c r="O6" s="101">
        <v>0</v>
      </c>
      <c r="P6" s="101">
        <v>0</v>
      </c>
      <c r="Q6" s="101">
        <v>480</v>
      </c>
      <c r="R6" s="101">
        <v>0</v>
      </c>
      <c r="S6" s="101">
        <v>0</v>
      </c>
      <c r="T6" s="101">
        <v>480</v>
      </c>
      <c r="U6" s="101">
        <v>0</v>
      </c>
      <c r="V6" s="101">
        <v>0</v>
      </c>
      <c r="W6" s="101">
        <v>0</v>
      </c>
      <c r="X6" s="101">
        <v>240</v>
      </c>
      <c r="Y6" s="101">
        <v>0</v>
      </c>
      <c r="Z6" s="101">
        <v>180</v>
      </c>
      <c r="AA6" s="101">
        <v>0</v>
      </c>
      <c r="AB6" s="101">
        <v>300</v>
      </c>
      <c r="AC6" s="101">
        <v>0</v>
      </c>
      <c r="AD6" s="101">
        <v>0</v>
      </c>
      <c r="AE6" s="101">
        <v>120</v>
      </c>
      <c r="AF6" s="101">
        <v>120</v>
      </c>
      <c r="AG6" s="101">
        <v>240</v>
      </c>
      <c r="AH6" s="101">
        <v>0</v>
      </c>
      <c r="AI6" s="101">
        <v>0</v>
      </c>
      <c r="AJ6" s="101">
        <v>300</v>
      </c>
      <c r="AK6" s="101">
        <v>0</v>
      </c>
      <c r="AL6" s="101">
        <v>0</v>
      </c>
      <c r="AM6" s="101">
        <v>0</v>
      </c>
      <c r="AN6" s="101">
        <v>120</v>
      </c>
      <c r="AO6" s="101">
        <v>0</v>
      </c>
      <c r="AP6" s="101">
        <v>240</v>
      </c>
      <c r="AQ6" s="101">
        <v>0</v>
      </c>
      <c r="AR6" s="101">
        <v>0</v>
      </c>
      <c r="AS6" s="101">
        <v>300</v>
      </c>
      <c r="AT6" s="101">
        <v>0</v>
      </c>
      <c r="AU6" s="101">
        <v>0</v>
      </c>
      <c r="AV6" s="101">
        <v>0</v>
      </c>
      <c r="AW6" s="101">
        <v>300</v>
      </c>
      <c r="AX6" s="101">
        <v>0</v>
      </c>
      <c r="AY6" s="101">
        <v>0</v>
      </c>
      <c r="AZ6" s="101">
        <v>300</v>
      </c>
      <c r="BA6" s="101">
        <v>0</v>
      </c>
      <c r="BB6" s="101">
        <v>0</v>
      </c>
      <c r="BC6" s="101">
        <v>0</v>
      </c>
      <c r="BD6" s="101">
        <v>300</v>
      </c>
      <c r="BE6" s="101">
        <v>0</v>
      </c>
      <c r="BF6" s="101">
        <v>0</v>
      </c>
      <c r="BG6" s="101">
        <v>300</v>
      </c>
      <c r="BH6" s="101">
        <v>0</v>
      </c>
      <c r="BI6" s="101">
        <v>0</v>
      </c>
      <c r="BJ6" s="101">
        <v>0</v>
      </c>
      <c r="BK6" s="101">
        <v>300</v>
      </c>
      <c r="BL6" s="101">
        <v>0</v>
      </c>
      <c r="BM6" s="101">
        <v>0</v>
      </c>
      <c r="BN6" s="101">
        <v>300</v>
      </c>
      <c r="BO6" s="101">
        <v>0</v>
      </c>
      <c r="BP6" s="101">
        <v>0</v>
      </c>
      <c r="BQ6" s="101">
        <v>0</v>
      </c>
    </row>
    <row r="7" spans="1:69">
      <c r="A7" s="99" t="s">
        <v>479</v>
      </c>
      <c r="B7" s="99"/>
      <c r="C7" s="99" t="s">
        <v>72</v>
      </c>
      <c r="D7" s="99" t="s">
        <v>368</v>
      </c>
      <c r="E7" s="99" t="s">
        <v>386</v>
      </c>
      <c r="F7" s="99" t="s">
        <v>387</v>
      </c>
      <c r="G7" s="100" t="s">
        <v>419</v>
      </c>
      <c r="H7" s="99"/>
      <c r="I7" s="101">
        <v>0</v>
      </c>
      <c r="J7" s="101">
        <v>0</v>
      </c>
      <c r="K7" s="101">
        <v>2000</v>
      </c>
      <c r="L7" s="101">
        <v>1200</v>
      </c>
      <c r="M7" s="101">
        <v>1200</v>
      </c>
      <c r="N7" s="101">
        <v>1200</v>
      </c>
      <c r="O7" s="101">
        <v>500</v>
      </c>
      <c r="P7" s="101">
        <v>0</v>
      </c>
      <c r="Q7" s="101">
        <v>2000</v>
      </c>
      <c r="R7" s="101">
        <v>2000</v>
      </c>
      <c r="S7" s="101">
        <v>2500</v>
      </c>
      <c r="T7" s="101">
        <v>1500</v>
      </c>
      <c r="U7" s="101">
        <v>1500</v>
      </c>
      <c r="V7" s="101">
        <v>0</v>
      </c>
      <c r="W7" s="101">
        <v>0</v>
      </c>
      <c r="X7" s="101">
        <v>1000</v>
      </c>
      <c r="Y7" s="101">
        <v>0</v>
      </c>
      <c r="Z7" s="101">
        <v>1000</v>
      </c>
      <c r="AA7" s="101">
        <v>500</v>
      </c>
      <c r="AB7" s="101">
        <v>2000</v>
      </c>
      <c r="AC7" s="101">
        <v>1000</v>
      </c>
      <c r="AD7" s="101">
        <v>0</v>
      </c>
      <c r="AE7" s="101">
        <v>1500</v>
      </c>
      <c r="AF7" s="101">
        <v>500</v>
      </c>
      <c r="AG7" s="101">
        <v>0</v>
      </c>
      <c r="AH7" s="101">
        <v>1000</v>
      </c>
      <c r="AI7" s="101">
        <v>700</v>
      </c>
      <c r="AJ7" s="101">
        <v>1500</v>
      </c>
      <c r="AK7" s="101">
        <v>0</v>
      </c>
      <c r="AL7" s="101">
        <v>1000</v>
      </c>
      <c r="AM7" s="101">
        <v>1100</v>
      </c>
      <c r="AN7" s="101">
        <v>1100</v>
      </c>
      <c r="AO7" s="101">
        <v>1100</v>
      </c>
      <c r="AP7" s="101">
        <v>1100</v>
      </c>
      <c r="AQ7" s="101">
        <v>1100</v>
      </c>
      <c r="AR7" s="101">
        <v>0</v>
      </c>
      <c r="AS7" s="101">
        <v>1200</v>
      </c>
      <c r="AT7" s="101">
        <v>1200</v>
      </c>
      <c r="AU7" s="101">
        <v>1200</v>
      </c>
      <c r="AV7" s="101">
        <v>1200</v>
      </c>
      <c r="AW7" s="101">
        <v>1200</v>
      </c>
      <c r="AX7" s="101">
        <v>1200</v>
      </c>
      <c r="AY7" s="101">
        <v>0</v>
      </c>
      <c r="AZ7" s="101">
        <v>1100</v>
      </c>
      <c r="BA7" s="101">
        <v>1100</v>
      </c>
      <c r="BB7" s="101">
        <v>1100</v>
      </c>
      <c r="BC7" s="101">
        <v>1100</v>
      </c>
      <c r="BD7" s="101">
        <v>1100</v>
      </c>
      <c r="BE7" s="101">
        <v>1100</v>
      </c>
      <c r="BF7" s="101">
        <v>0</v>
      </c>
      <c r="BG7" s="101">
        <v>1100</v>
      </c>
      <c r="BH7" s="101">
        <v>1100</v>
      </c>
      <c r="BI7" s="101">
        <v>1100</v>
      </c>
      <c r="BJ7" s="101">
        <v>1100</v>
      </c>
      <c r="BK7" s="101">
        <v>1100</v>
      </c>
      <c r="BL7" s="101">
        <v>1100</v>
      </c>
      <c r="BM7" s="101">
        <v>0</v>
      </c>
      <c r="BN7" s="101">
        <v>1100</v>
      </c>
      <c r="BO7" s="101">
        <v>1100</v>
      </c>
      <c r="BP7" s="101">
        <v>1100</v>
      </c>
      <c r="BQ7" s="101">
        <v>1100</v>
      </c>
    </row>
    <row r="8" spans="1:69">
      <c r="A8" s="99" t="s">
        <v>480</v>
      </c>
      <c r="B8" s="99"/>
      <c r="C8" s="99" t="s">
        <v>72</v>
      </c>
      <c r="D8" s="99" t="s">
        <v>368</v>
      </c>
      <c r="E8" s="99" t="s">
        <v>386</v>
      </c>
      <c r="F8" s="99" t="s">
        <v>387</v>
      </c>
      <c r="G8" s="100" t="s">
        <v>419</v>
      </c>
      <c r="H8" s="99"/>
      <c r="I8" s="101">
        <v>0</v>
      </c>
      <c r="J8" s="101">
        <v>0</v>
      </c>
      <c r="K8" s="101">
        <v>2500</v>
      </c>
      <c r="L8" s="101">
        <v>2000</v>
      </c>
      <c r="M8" s="101">
        <v>2000</v>
      </c>
      <c r="N8" s="101">
        <v>1500</v>
      </c>
      <c r="O8" s="101">
        <v>2500</v>
      </c>
      <c r="P8" s="101">
        <v>0</v>
      </c>
      <c r="Q8" s="101">
        <v>2100</v>
      </c>
      <c r="R8" s="101">
        <v>2800</v>
      </c>
      <c r="S8" s="101">
        <v>3500</v>
      </c>
      <c r="T8" s="101">
        <v>2445</v>
      </c>
      <c r="U8" s="101">
        <v>2500</v>
      </c>
      <c r="V8" s="101">
        <v>2500</v>
      </c>
      <c r="W8" s="101">
        <v>0</v>
      </c>
      <c r="X8" s="101">
        <v>1500</v>
      </c>
      <c r="Y8" s="101">
        <v>2500</v>
      </c>
      <c r="Z8" s="101">
        <v>1500</v>
      </c>
      <c r="AA8" s="101">
        <v>1500</v>
      </c>
      <c r="AB8" s="101">
        <v>1000</v>
      </c>
      <c r="AC8" s="101">
        <v>1000</v>
      </c>
      <c r="AD8" s="101">
        <v>0</v>
      </c>
      <c r="AE8" s="101">
        <v>1250</v>
      </c>
      <c r="AF8" s="101">
        <v>1500</v>
      </c>
      <c r="AG8" s="101">
        <v>1000</v>
      </c>
      <c r="AH8" s="101">
        <v>1000</v>
      </c>
      <c r="AI8" s="101">
        <v>1500</v>
      </c>
      <c r="AJ8" s="101">
        <v>1500</v>
      </c>
      <c r="AK8" s="101">
        <v>0</v>
      </c>
      <c r="AL8" s="101">
        <v>1700</v>
      </c>
      <c r="AM8" s="101">
        <v>2000</v>
      </c>
      <c r="AN8" s="101">
        <v>2000</v>
      </c>
      <c r="AO8" s="101">
        <v>2000</v>
      </c>
      <c r="AP8" s="101">
        <v>1550</v>
      </c>
      <c r="AQ8" s="101">
        <v>1500</v>
      </c>
      <c r="AR8" s="101">
        <v>0</v>
      </c>
      <c r="AS8" s="101">
        <v>1200</v>
      </c>
      <c r="AT8" s="101">
        <v>1500</v>
      </c>
      <c r="AU8" s="101">
        <v>1500</v>
      </c>
      <c r="AV8" s="101">
        <v>1500</v>
      </c>
      <c r="AW8" s="101">
        <v>1600</v>
      </c>
      <c r="AX8" s="101">
        <v>2000</v>
      </c>
      <c r="AY8" s="101">
        <v>0</v>
      </c>
      <c r="AZ8" s="101">
        <v>2700</v>
      </c>
      <c r="BA8" s="101">
        <v>1000</v>
      </c>
      <c r="BB8" s="101">
        <v>500</v>
      </c>
      <c r="BC8" s="101">
        <v>1500</v>
      </c>
      <c r="BD8" s="101">
        <v>2050</v>
      </c>
      <c r="BE8" s="101">
        <v>2500</v>
      </c>
      <c r="BF8" s="101">
        <v>0</v>
      </c>
      <c r="BG8" s="101">
        <v>2200</v>
      </c>
      <c r="BH8" s="101">
        <v>2500</v>
      </c>
      <c r="BI8" s="101">
        <v>2500</v>
      </c>
      <c r="BJ8" s="101">
        <v>1500</v>
      </c>
      <c r="BK8" s="101">
        <v>550</v>
      </c>
      <c r="BL8" s="101">
        <v>1000</v>
      </c>
      <c r="BM8" s="101">
        <v>0</v>
      </c>
      <c r="BN8" s="101">
        <v>1550</v>
      </c>
      <c r="BO8" s="101">
        <v>2000</v>
      </c>
      <c r="BP8" s="101">
        <v>2000</v>
      </c>
      <c r="BQ8" s="101">
        <v>2000</v>
      </c>
    </row>
    <row r="9" spans="1:69">
      <c r="A9" s="99" t="s">
        <v>481</v>
      </c>
      <c r="B9" s="99"/>
      <c r="C9" s="99" t="s">
        <v>72</v>
      </c>
      <c r="D9" s="99" t="s">
        <v>368</v>
      </c>
      <c r="E9" s="99" t="s">
        <v>386</v>
      </c>
      <c r="F9" s="99" t="s">
        <v>387</v>
      </c>
      <c r="G9" s="100" t="s">
        <v>419</v>
      </c>
      <c r="H9" s="99"/>
      <c r="I9" s="101">
        <v>0</v>
      </c>
      <c r="J9" s="101">
        <v>0</v>
      </c>
      <c r="K9" s="101">
        <v>0</v>
      </c>
      <c r="L9" s="101">
        <v>0</v>
      </c>
      <c r="M9" s="101">
        <v>0</v>
      </c>
      <c r="N9" s="101">
        <v>500</v>
      </c>
      <c r="O9" s="101">
        <v>0</v>
      </c>
      <c r="P9" s="101">
        <v>0</v>
      </c>
      <c r="Q9" s="101">
        <v>400</v>
      </c>
      <c r="R9" s="101">
        <v>0</v>
      </c>
      <c r="S9" s="101">
        <v>0</v>
      </c>
      <c r="T9" s="101">
        <v>55</v>
      </c>
      <c r="U9" s="101">
        <v>450</v>
      </c>
      <c r="V9" s="101">
        <v>400</v>
      </c>
      <c r="W9" s="101">
        <v>0</v>
      </c>
      <c r="X9" s="101">
        <v>0</v>
      </c>
      <c r="Y9" s="101">
        <v>0</v>
      </c>
      <c r="Z9" s="101">
        <v>0</v>
      </c>
      <c r="AA9" s="101">
        <v>0</v>
      </c>
      <c r="AB9" s="101">
        <v>300</v>
      </c>
      <c r="AC9" s="101">
        <v>0</v>
      </c>
      <c r="AD9" s="101">
        <v>0</v>
      </c>
      <c r="AE9" s="101">
        <v>250</v>
      </c>
      <c r="AF9" s="101">
        <v>0</v>
      </c>
      <c r="AG9" s="101">
        <v>0</v>
      </c>
      <c r="AH9" s="101">
        <v>0</v>
      </c>
      <c r="AI9" s="101">
        <v>400</v>
      </c>
      <c r="AJ9" s="101">
        <v>0</v>
      </c>
      <c r="AK9" s="101">
        <v>0</v>
      </c>
      <c r="AL9" s="101">
        <v>300</v>
      </c>
      <c r="AM9" s="101">
        <v>0</v>
      </c>
      <c r="AN9" s="101">
        <v>0</v>
      </c>
      <c r="AO9" s="101">
        <v>0</v>
      </c>
      <c r="AP9" s="101">
        <v>300</v>
      </c>
      <c r="AQ9" s="101">
        <v>0</v>
      </c>
      <c r="AR9" s="101">
        <v>0</v>
      </c>
      <c r="AS9" s="101">
        <v>300</v>
      </c>
      <c r="AT9" s="101">
        <v>0</v>
      </c>
      <c r="AU9" s="101">
        <v>0</v>
      </c>
      <c r="AV9" s="101">
        <v>0</v>
      </c>
      <c r="AW9" s="101">
        <v>400</v>
      </c>
      <c r="AX9" s="101">
        <v>0</v>
      </c>
      <c r="AY9" s="101">
        <v>0</v>
      </c>
      <c r="AZ9" s="101">
        <v>300</v>
      </c>
      <c r="BA9" s="101">
        <v>0</v>
      </c>
      <c r="BB9" s="101">
        <v>0</v>
      </c>
      <c r="BC9" s="101">
        <v>0</v>
      </c>
      <c r="BD9" s="101">
        <v>450</v>
      </c>
      <c r="BE9" s="101">
        <v>0</v>
      </c>
      <c r="BF9" s="101">
        <v>0</v>
      </c>
      <c r="BG9" s="101">
        <v>300</v>
      </c>
      <c r="BH9" s="101">
        <v>0</v>
      </c>
      <c r="BI9" s="101">
        <v>0</v>
      </c>
      <c r="BJ9" s="101">
        <v>0</v>
      </c>
      <c r="BK9" s="101">
        <v>450</v>
      </c>
      <c r="BL9" s="101">
        <v>0</v>
      </c>
      <c r="BM9" s="101">
        <v>0</v>
      </c>
      <c r="BN9" s="101">
        <v>450</v>
      </c>
      <c r="BO9" s="101">
        <v>0</v>
      </c>
      <c r="BP9" s="101">
        <v>0</v>
      </c>
      <c r="BQ9" s="101">
        <v>0</v>
      </c>
    </row>
    <row r="10" spans="1:69">
      <c r="A10" s="99" t="s">
        <v>482</v>
      </c>
      <c r="B10" s="99"/>
      <c r="C10" s="99" t="s">
        <v>72</v>
      </c>
      <c r="D10" s="99" t="s">
        <v>368</v>
      </c>
      <c r="E10" s="99" t="s">
        <v>386</v>
      </c>
      <c r="F10" s="99" t="s">
        <v>387</v>
      </c>
      <c r="G10" s="100" t="s">
        <v>419</v>
      </c>
      <c r="H10" s="99"/>
      <c r="I10" s="101">
        <v>0</v>
      </c>
      <c r="J10" s="101">
        <v>0</v>
      </c>
      <c r="K10" s="101">
        <v>600</v>
      </c>
      <c r="L10" s="101">
        <v>900</v>
      </c>
      <c r="M10" s="101">
        <v>0</v>
      </c>
      <c r="N10" s="101">
        <v>300</v>
      </c>
      <c r="O10" s="101">
        <v>1200</v>
      </c>
      <c r="P10" s="101">
        <v>0</v>
      </c>
      <c r="Q10" s="101">
        <v>600</v>
      </c>
      <c r="R10" s="101">
        <v>0</v>
      </c>
      <c r="S10" s="101">
        <v>900</v>
      </c>
      <c r="T10" s="101">
        <v>0</v>
      </c>
      <c r="U10" s="101">
        <v>900</v>
      </c>
      <c r="V10" s="101">
        <v>0</v>
      </c>
      <c r="W10" s="101">
        <v>0</v>
      </c>
      <c r="X10" s="101">
        <v>900</v>
      </c>
      <c r="Y10" s="101">
        <v>1200</v>
      </c>
      <c r="Z10" s="101">
        <v>0</v>
      </c>
      <c r="AA10" s="101">
        <v>0</v>
      </c>
      <c r="AB10" s="101">
        <v>0</v>
      </c>
      <c r="AC10" s="101">
        <v>900</v>
      </c>
      <c r="AD10" s="101">
        <v>0</v>
      </c>
      <c r="AE10" s="101">
        <v>600</v>
      </c>
      <c r="AF10" s="101">
        <v>0</v>
      </c>
      <c r="AG10" s="101">
        <v>0</v>
      </c>
      <c r="AH10" s="101">
        <v>0</v>
      </c>
      <c r="AI10" s="101">
        <v>900</v>
      </c>
      <c r="AJ10" s="101">
        <v>0</v>
      </c>
      <c r="AK10" s="101">
        <v>0</v>
      </c>
      <c r="AL10" s="101">
        <v>0</v>
      </c>
      <c r="AM10" s="101">
        <v>0</v>
      </c>
      <c r="AN10" s="101">
        <v>0</v>
      </c>
      <c r="AO10" s="101">
        <v>900</v>
      </c>
      <c r="AP10" s="101">
        <v>0</v>
      </c>
      <c r="AQ10" s="101">
        <v>900</v>
      </c>
      <c r="AR10" s="101">
        <v>0</v>
      </c>
      <c r="AS10" s="101">
        <v>900</v>
      </c>
      <c r="AT10" s="101">
        <v>0</v>
      </c>
      <c r="AU10" s="101">
        <v>0</v>
      </c>
      <c r="AV10" s="101">
        <v>0</v>
      </c>
      <c r="AW10" s="101">
        <v>900</v>
      </c>
      <c r="AX10" s="101">
        <v>0</v>
      </c>
      <c r="AY10" s="101">
        <v>0</v>
      </c>
      <c r="AZ10" s="101">
        <v>900</v>
      </c>
      <c r="BA10" s="101">
        <v>0</v>
      </c>
      <c r="BB10" s="101">
        <v>0</v>
      </c>
      <c r="BC10" s="101">
        <v>0</v>
      </c>
      <c r="BD10" s="101">
        <v>900</v>
      </c>
      <c r="BE10" s="101">
        <v>0</v>
      </c>
      <c r="BF10" s="101">
        <v>0</v>
      </c>
      <c r="BG10" s="101">
        <v>900</v>
      </c>
      <c r="BH10" s="101">
        <v>0</v>
      </c>
      <c r="BI10" s="101">
        <v>0</v>
      </c>
      <c r="BJ10" s="101">
        <v>0</v>
      </c>
      <c r="BK10" s="101">
        <v>900</v>
      </c>
      <c r="BL10" s="101">
        <v>0</v>
      </c>
      <c r="BM10" s="101">
        <v>0</v>
      </c>
      <c r="BN10" s="101">
        <v>900</v>
      </c>
      <c r="BO10" s="101">
        <v>0</v>
      </c>
      <c r="BP10" s="101">
        <v>0</v>
      </c>
      <c r="BQ10" s="101">
        <v>0</v>
      </c>
    </row>
    <row r="11" spans="1:69">
      <c r="A11" s="99" t="s">
        <v>483</v>
      </c>
      <c r="B11" s="99"/>
      <c r="C11" s="99" t="s">
        <v>72</v>
      </c>
      <c r="D11" s="99" t="s">
        <v>368</v>
      </c>
      <c r="E11" s="99" t="s">
        <v>386</v>
      </c>
      <c r="F11" s="99" t="s">
        <v>387</v>
      </c>
      <c r="G11" s="100" t="s">
        <v>419</v>
      </c>
      <c r="H11" s="99"/>
      <c r="I11" s="101">
        <v>0</v>
      </c>
      <c r="J11" s="101">
        <v>0</v>
      </c>
      <c r="K11" s="101">
        <v>2890</v>
      </c>
      <c r="L11" s="101">
        <v>3200</v>
      </c>
      <c r="M11" s="101">
        <v>1040</v>
      </c>
      <c r="N11" s="101">
        <v>1500</v>
      </c>
      <c r="O11" s="101">
        <v>3300</v>
      </c>
      <c r="P11" s="101">
        <v>0</v>
      </c>
      <c r="Q11" s="101">
        <v>6920</v>
      </c>
      <c r="R11" s="101">
        <v>8670</v>
      </c>
      <c r="S11" s="101">
        <v>6950</v>
      </c>
      <c r="T11" s="101">
        <v>5240</v>
      </c>
      <c r="U11" s="101">
        <v>3400</v>
      </c>
      <c r="V11" s="101">
        <v>8526</v>
      </c>
      <c r="W11" s="101">
        <v>0</v>
      </c>
      <c r="X11" s="101">
        <v>7163</v>
      </c>
      <c r="Y11" s="101">
        <v>8700</v>
      </c>
      <c r="Z11" s="101">
        <v>8245</v>
      </c>
      <c r="AA11" s="101">
        <v>8785</v>
      </c>
      <c r="AB11" s="101">
        <v>3600</v>
      </c>
      <c r="AC11" s="101">
        <v>7190</v>
      </c>
      <c r="AD11" s="101">
        <v>0</v>
      </c>
      <c r="AE11" s="101">
        <v>6548</v>
      </c>
      <c r="AF11" s="101">
        <v>6025</v>
      </c>
      <c r="AG11" s="101">
        <v>5110</v>
      </c>
      <c r="AH11" s="101">
        <v>2150</v>
      </c>
      <c r="AI11" s="101">
        <v>3450</v>
      </c>
      <c r="AJ11" s="101">
        <v>1150</v>
      </c>
      <c r="AK11" s="101">
        <v>0</v>
      </c>
      <c r="AL11" s="101">
        <v>5475</v>
      </c>
      <c r="AM11" s="101">
        <v>5950</v>
      </c>
      <c r="AN11" s="101">
        <v>7280</v>
      </c>
      <c r="AO11" s="101">
        <v>2050</v>
      </c>
      <c r="AP11" s="101">
        <v>4485</v>
      </c>
      <c r="AQ11" s="101">
        <v>300</v>
      </c>
      <c r="AR11" s="101">
        <v>0</v>
      </c>
      <c r="AS11" s="101">
        <v>1516.6666666666661</v>
      </c>
      <c r="AT11" s="101">
        <v>866.66666666666606</v>
      </c>
      <c r="AU11" s="101">
        <v>2827.6666666666661</v>
      </c>
      <c r="AV11" s="101">
        <v>3216.6666666666661</v>
      </c>
      <c r="AW11" s="101">
        <v>1166.6666666666661</v>
      </c>
      <c r="AX11" s="101">
        <v>4716.6666666666661</v>
      </c>
      <c r="AY11" s="101">
        <v>0</v>
      </c>
      <c r="AZ11" s="101">
        <v>3116.6666666666661</v>
      </c>
      <c r="BA11" s="101">
        <v>2466.6666666666661</v>
      </c>
      <c r="BB11" s="101">
        <v>5991.6666666666661</v>
      </c>
      <c r="BC11" s="101">
        <v>5816.6666666666661</v>
      </c>
      <c r="BD11" s="101">
        <v>4766.6666666666661</v>
      </c>
      <c r="BE11" s="101">
        <v>6316.6666666666661</v>
      </c>
      <c r="BF11" s="101">
        <v>0</v>
      </c>
      <c r="BG11" s="101">
        <v>6033.3333333333339</v>
      </c>
      <c r="BH11" s="101">
        <v>5883.3333333333339</v>
      </c>
      <c r="BI11" s="101">
        <v>6743.3333333333339</v>
      </c>
      <c r="BJ11" s="101">
        <v>6733.3333333333339</v>
      </c>
      <c r="BK11" s="101">
        <v>4683.3333333333339</v>
      </c>
      <c r="BL11" s="101">
        <v>6233.3333333333339</v>
      </c>
      <c r="BM11" s="101">
        <v>0</v>
      </c>
      <c r="BN11" s="101">
        <v>5200</v>
      </c>
      <c r="BO11" s="101">
        <v>5550</v>
      </c>
      <c r="BP11" s="101">
        <v>6410</v>
      </c>
      <c r="BQ11" s="101">
        <v>6400</v>
      </c>
    </row>
    <row r="12" spans="1:69">
      <c r="A12" s="99" t="s">
        <v>484</v>
      </c>
      <c r="B12" s="99"/>
      <c r="C12" s="99" t="s">
        <v>72</v>
      </c>
      <c r="D12" s="99" t="s">
        <v>368</v>
      </c>
      <c r="E12" s="99" t="s">
        <v>386</v>
      </c>
      <c r="F12" s="99" t="s">
        <v>387</v>
      </c>
      <c r="G12" s="100" t="s">
        <v>419</v>
      </c>
      <c r="H12" s="99"/>
      <c r="I12" s="101">
        <v>0</v>
      </c>
      <c r="J12" s="101">
        <v>0</v>
      </c>
      <c r="K12" s="101">
        <v>0</v>
      </c>
      <c r="L12" s="101">
        <v>1000</v>
      </c>
      <c r="M12" s="101">
        <v>0</v>
      </c>
      <c r="N12" s="101">
        <v>1500</v>
      </c>
      <c r="O12" s="101">
        <v>0</v>
      </c>
      <c r="P12" s="101">
        <v>0</v>
      </c>
      <c r="Q12" s="101">
        <v>2250</v>
      </c>
      <c r="R12" s="101">
        <v>0</v>
      </c>
      <c r="S12" s="101">
        <v>0</v>
      </c>
      <c r="T12" s="101">
        <v>2750</v>
      </c>
      <c r="U12" s="101">
        <v>0</v>
      </c>
      <c r="V12" s="101">
        <v>2250</v>
      </c>
      <c r="W12" s="101">
        <v>0</v>
      </c>
      <c r="X12" s="101">
        <v>0</v>
      </c>
      <c r="Y12" s="101">
        <v>0</v>
      </c>
      <c r="Z12" s="101">
        <v>0</v>
      </c>
      <c r="AA12" s="101">
        <v>0</v>
      </c>
      <c r="AB12" s="101">
        <v>2000</v>
      </c>
      <c r="AC12" s="101">
        <v>0</v>
      </c>
      <c r="AD12" s="101">
        <v>0</v>
      </c>
      <c r="AE12" s="101">
        <v>1500</v>
      </c>
      <c r="AF12" s="101">
        <v>0</v>
      </c>
      <c r="AG12" s="101">
        <v>0</v>
      </c>
      <c r="AH12" s="101">
        <v>0</v>
      </c>
      <c r="AI12" s="101">
        <v>1250</v>
      </c>
      <c r="AJ12" s="101">
        <v>0</v>
      </c>
      <c r="AK12" s="101">
        <v>0</v>
      </c>
      <c r="AL12" s="101">
        <v>1500</v>
      </c>
      <c r="AM12" s="101">
        <v>0</v>
      </c>
      <c r="AN12" s="101">
        <v>0</v>
      </c>
      <c r="AO12" s="101">
        <v>0</v>
      </c>
      <c r="AP12" s="101">
        <v>2000</v>
      </c>
      <c r="AQ12" s="101">
        <v>0</v>
      </c>
      <c r="AR12" s="101">
        <v>0</v>
      </c>
      <c r="AS12" s="101">
        <v>1500</v>
      </c>
      <c r="AT12" s="101">
        <v>0</v>
      </c>
      <c r="AU12" s="101">
        <v>1500</v>
      </c>
      <c r="AV12" s="101">
        <v>0</v>
      </c>
      <c r="AW12" s="101">
        <v>1500</v>
      </c>
      <c r="AX12" s="101">
        <v>0</v>
      </c>
      <c r="AY12" s="101">
        <v>0</v>
      </c>
      <c r="AZ12" s="101">
        <v>1500</v>
      </c>
      <c r="BA12" s="101">
        <v>0</v>
      </c>
      <c r="BB12" s="101">
        <v>1500</v>
      </c>
      <c r="BC12" s="101">
        <v>0</v>
      </c>
      <c r="BD12" s="101">
        <v>1500</v>
      </c>
      <c r="BE12" s="101">
        <v>0</v>
      </c>
      <c r="BF12" s="101">
        <v>0</v>
      </c>
      <c r="BG12" s="101">
        <v>2000</v>
      </c>
      <c r="BH12" s="101">
        <v>0</v>
      </c>
      <c r="BI12" s="101">
        <v>1500</v>
      </c>
      <c r="BJ12" s="101">
        <v>0</v>
      </c>
      <c r="BK12" s="101">
        <v>1500</v>
      </c>
      <c r="BL12" s="101">
        <v>0</v>
      </c>
      <c r="BM12" s="101">
        <v>0</v>
      </c>
      <c r="BN12" s="101">
        <v>1500</v>
      </c>
      <c r="BO12" s="101">
        <v>0</v>
      </c>
      <c r="BP12" s="101">
        <v>1500</v>
      </c>
      <c r="BQ12" s="101">
        <v>0</v>
      </c>
    </row>
    <row r="13" spans="1:69">
      <c r="A13" s="99" t="s">
        <v>485</v>
      </c>
      <c r="B13" s="99"/>
      <c r="C13" s="99" t="s">
        <v>72</v>
      </c>
      <c r="D13" s="99" t="s">
        <v>368</v>
      </c>
      <c r="E13" s="99" t="s">
        <v>386</v>
      </c>
      <c r="F13" s="99" t="s">
        <v>387</v>
      </c>
      <c r="G13" s="100" t="s">
        <v>419</v>
      </c>
      <c r="H13" s="99"/>
      <c r="I13" s="101">
        <v>0</v>
      </c>
      <c r="J13" s="101">
        <v>0</v>
      </c>
      <c r="K13" s="101">
        <v>2000</v>
      </c>
      <c r="L13" s="101">
        <v>0</v>
      </c>
      <c r="M13" s="101">
        <v>1500</v>
      </c>
      <c r="N13" s="101">
        <v>0</v>
      </c>
      <c r="O13" s="101">
        <v>3000</v>
      </c>
      <c r="P13" s="101">
        <v>0</v>
      </c>
      <c r="Q13" s="101">
        <v>0</v>
      </c>
      <c r="R13" s="101">
        <v>2000</v>
      </c>
      <c r="S13" s="101">
        <v>0</v>
      </c>
      <c r="T13" s="101">
        <v>0</v>
      </c>
      <c r="U13" s="101">
        <v>5000</v>
      </c>
      <c r="V13" s="101">
        <v>0</v>
      </c>
      <c r="W13" s="101">
        <v>0</v>
      </c>
      <c r="X13" s="101">
        <v>2750</v>
      </c>
      <c r="Y13" s="101">
        <v>0</v>
      </c>
      <c r="Z13" s="101">
        <v>0</v>
      </c>
      <c r="AA13" s="101">
        <v>2500</v>
      </c>
      <c r="AB13" s="101">
        <v>0</v>
      </c>
      <c r="AC13" s="101">
        <v>2250</v>
      </c>
      <c r="AD13" s="101">
        <v>0</v>
      </c>
      <c r="AE13" s="101">
        <v>0</v>
      </c>
      <c r="AF13" s="101">
        <v>1000</v>
      </c>
      <c r="AG13" s="101">
        <v>0</v>
      </c>
      <c r="AH13" s="101">
        <v>1750</v>
      </c>
      <c r="AI13" s="101">
        <v>0</v>
      </c>
      <c r="AJ13" s="101">
        <v>1750</v>
      </c>
      <c r="AK13" s="101">
        <v>0</v>
      </c>
      <c r="AL13" s="101">
        <v>0</v>
      </c>
      <c r="AM13" s="101">
        <v>0</v>
      </c>
      <c r="AN13" s="101">
        <v>0</v>
      </c>
      <c r="AO13" s="101">
        <v>3000</v>
      </c>
      <c r="AP13" s="101">
        <v>0</v>
      </c>
      <c r="AQ13" s="101">
        <v>2500</v>
      </c>
      <c r="AR13" s="101">
        <v>0</v>
      </c>
      <c r="AS13" s="101">
        <v>0</v>
      </c>
      <c r="AT13" s="101">
        <v>2000</v>
      </c>
      <c r="AU13" s="101">
        <v>0</v>
      </c>
      <c r="AV13" s="101">
        <v>2000</v>
      </c>
      <c r="AW13" s="101">
        <v>0</v>
      </c>
      <c r="AX13" s="101">
        <v>2500</v>
      </c>
      <c r="AY13" s="101">
        <v>0</v>
      </c>
      <c r="AZ13" s="101">
        <v>0</v>
      </c>
      <c r="BA13" s="101">
        <v>2000</v>
      </c>
      <c r="BB13" s="101">
        <v>0</v>
      </c>
      <c r="BC13" s="101">
        <v>2500</v>
      </c>
      <c r="BD13" s="101">
        <v>0</v>
      </c>
      <c r="BE13" s="101">
        <v>2500</v>
      </c>
      <c r="BF13" s="101">
        <v>0</v>
      </c>
      <c r="BG13" s="101">
        <v>0</v>
      </c>
      <c r="BH13" s="101">
        <v>2000</v>
      </c>
      <c r="BI13" s="101">
        <v>0</v>
      </c>
      <c r="BJ13" s="101">
        <v>2500</v>
      </c>
      <c r="BK13" s="101">
        <v>0</v>
      </c>
      <c r="BL13" s="101">
        <v>2500</v>
      </c>
      <c r="BM13" s="101">
        <v>0</v>
      </c>
      <c r="BN13" s="101">
        <v>0</v>
      </c>
      <c r="BO13" s="101">
        <v>2000</v>
      </c>
      <c r="BP13" s="101">
        <v>0</v>
      </c>
      <c r="BQ13" s="101">
        <v>2500</v>
      </c>
    </row>
    <row r="14" spans="1:69">
      <c r="A14" s="99" t="s">
        <v>486</v>
      </c>
      <c r="B14" s="99"/>
      <c r="C14" s="99" t="s">
        <v>72</v>
      </c>
      <c r="D14" s="99" t="s">
        <v>368</v>
      </c>
      <c r="E14" s="99" t="s">
        <v>386</v>
      </c>
      <c r="F14" s="99" t="s">
        <v>387</v>
      </c>
      <c r="G14" s="100" t="s">
        <v>419</v>
      </c>
      <c r="H14" s="99"/>
      <c r="I14" s="101">
        <v>0</v>
      </c>
      <c r="J14" s="101">
        <v>0</v>
      </c>
      <c r="K14" s="101">
        <v>1800</v>
      </c>
      <c r="L14" s="101">
        <v>0</v>
      </c>
      <c r="M14" s="101">
        <v>900</v>
      </c>
      <c r="N14" s="101">
        <v>0</v>
      </c>
      <c r="O14" s="101">
        <v>0</v>
      </c>
      <c r="P14" s="101">
        <v>0</v>
      </c>
      <c r="Q14" s="101">
        <v>0</v>
      </c>
      <c r="R14" s="101">
        <v>0</v>
      </c>
      <c r="S14" s="101">
        <v>900</v>
      </c>
      <c r="T14" s="101">
        <v>0</v>
      </c>
      <c r="U14" s="101">
        <v>0</v>
      </c>
      <c r="V14" s="101">
        <v>0</v>
      </c>
      <c r="W14" s="101">
        <v>0</v>
      </c>
      <c r="X14" s="101">
        <v>447</v>
      </c>
      <c r="Y14" s="101">
        <v>0</v>
      </c>
      <c r="Z14" s="101">
        <v>0</v>
      </c>
      <c r="AA14" s="101">
        <v>0</v>
      </c>
      <c r="AB14" s="101">
        <v>0</v>
      </c>
      <c r="AC14" s="101">
        <v>0</v>
      </c>
      <c r="AD14" s="101">
        <v>0</v>
      </c>
      <c r="AE14" s="101">
        <v>432</v>
      </c>
      <c r="AF14" s="101">
        <v>828</v>
      </c>
      <c r="AG14" s="101">
        <v>0</v>
      </c>
      <c r="AH14" s="101">
        <v>0</v>
      </c>
      <c r="AI14" s="101">
        <v>0</v>
      </c>
      <c r="AJ14" s="101">
        <v>0</v>
      </c>
      <c r="AK14" s="101">
        <v>0</v>
      </c>
      <c r="AL14" s="101">
        <v>825</v>
      </c>
      <c r="AM14" s="101">
        <v>0</v>
      </c>
      <c r="AN14" s="101">
        <v>0</v>
      </c>
      <c r="AO14" s="101">
        <v>0</v>
      </c>
      <c r="AP14" s="101">
        <v>825</v>
      </c>
      <c r="AQ14" s="101">
        <v>0</v>
      </c>
      <c r="AR14" s="101">
        <v>0</v>
      </c>
      <c r="AS14" s="101">
        <v>0</v>
      </c>
      <c r="AT14" s="101">
        <v>0</v>
      </c>
      <c r="AU14" s="101">
        <v>825</v>
      </c>
      <c r="AV14" s="101">
        <v>0</v>
      </c>
      <c r="AW14" s="101">
        <v>0</v>
      </c>
      <c r="AX14" s="101">
        <v>0</v>
      </c>
      <c r="AY14" s="101">
        <v>0</v>
      </c>
      <c r="AZ14" s="101">
        <v>0</v>
      </c>
      <c r="BA14" s="101">
        <v>0</v>
      </c>
      <c r="BB14" s="101">
        <v>825</v>
      </c>
      <c r="BC14" s="101">
        <v>0</v>
      </c>
      <c r="BD14" s="101">
        <v>0</v>
      </c>
      <c r="BE14" s="101">
        <v>0</v>
      </c>
      <c r="BF14" s="101">
        <v>0</v>
      </c>
      <c r="BG14" s="101">
        <v>0</v>
      </c>
      <c r="BH14" s="101">
        <v>0</v>
      </c>
      <c r="BI14" s="101">
        <v>990</v>
      </c>
      <c r="BJ14" s="101">
        <v>0</v>
      </c>
      <c r="BK14" s="101">
        <v>0</v>
      </c>
      <c r="BL14" s="101">
        <v>0</v>
      </c>
      <c r="BM14" s="101">
        <v>0</v>
      </c>
      <c r="BN14" s="101">
        <v>0</v>
      </c>
      <c r="BO14" s="101">
        <v>0</v>
      </c>
      <c r="BP14" s="101">
        <v>990</v>
      </c>
      <c r="BQ14" s="101">
        <v>0</v>
      </c>
    </row>
    <row r="15" spans="1:69">
      <c r="A15" s="99" t="s">
        <v>487</v>
      </c>
      <c r="B15" s="99"/>
      <c r="C15" s="99" t="s">
        <v>72</v>
      </c>
      <c r="D15" s="99" t="s">
        <v>368</v>
      </c>
      <c r="E15" s="99" t="s">
        <v>386</v>
      </c>
      <c r="F15" s="99" t="s">
        <v>387</v>
      </c>
      <c r="G15" s="100" t="s">
        <v>419</v>
      </c>
      <c r="H15" s="99"/>
      <c r="I15" s="101">
        <v>0</v>
      </c>
      <c r="J15" s="101">
        <v>0</v>
      </c>
      <c r="K15" s="101">
        <v>0</v>
      </c>
      <c r="L15" s="101">
        <v>0</v>
      </c>
      <c r="M15" s="101">
        <v>0</v>
      </c>
      <c r="N15" s="101">
        <v>0</v>
      </c>
      <c r="O15" s="101">
        <v>100</v>
      </c>
      <c r="P15" s="101">
        <v>0</v>
      </c>
      <c r="Q15" s="101">
        <v>0</v>
      </c>
      <c r="R15" s="101">
        <v>0</v>
      </c>
      <c r="S15" s="101">
        <v>0</v>
      </c>
      <c r="T15" s="101">
        <v>0</v>
      </c>
      <c r="U15" s="101">
        <v>0</v>
      </c>
      <c r="V15" s="101">
        <v>0</v>
      </c>
      <c r="W15" s="101">
        <v>0</v>
      </c>
      <c r="X15" s="101">
        <v>0</v>
      </c>
      <c r="Y15" s="101">
        <v>100</v>
      </c>
      <c r="Z15" s="101">
        <v>0</v>
      </c>
      <c r="AA15" s="101">
        <v>0</v>
      </c>
      <c r="AB15" s="101">
        <v>0</v>
      </c>
      <c r="AC15" s="101">
        <v>100</v>
      </c>
      <c r="AD15" s="101">
        <v>0</v>
      </c>
      <c r="AE15" s="101">
        <v>0</v>
      </c>
      <c r="AF15" s="101">
        <v>0</v>
      </c>
      <c r="AG15" s="101">
        <v>0</v>
      </c>
      <c r="AH15" s="101">
        <v>0</v>
      </c>
      <c r="AI15" s="101">
        <v>0</v>
      </c>
      <c r="AJ15" s="101">
        <v>100</v>
      </c>
      <c r="AK15" s="101">
        <v>0</v>
      </c>
      <c r="AL15" s="101">
        <v>0</v>
      </c>
      <c r="AM15" s="101">
        <v>0</v>
      </c>
      <c r="AN15" s="101">
        <v>0</v>
      </c>
      <c r="AO15" s="101">
        <v>0</v>
      </c>
      <c r="AP15" s="101">
        <v>0</v>
      </c>
      <c r="AQ15" s="101">
        <v>0</v>
      </c>
      <c r="AR15" s="101">
        <v>0</v>
      </c>
      <c r="AS15" s="101">
        <v>0</v>
      </c>
      <c r="AT15" s="101">
        <v>0</v>
      </c>
      <c r="AU15" s="101">
        <v>0</v>
      </c>
      <c r="AV15" s="101">
        <v>0</v>
      </c>
      <c r="AW15" s="101">
        <v>0</v>
      </c>
      <c r="AX15" s="101">
        <v>0</v>
      </c>
      <c r="AY15" s="101">
        <v>0</v>
      </c>
      <c r="AZ15" s="101">
        <v>0</v>
      </c>
      <c r="BA15" s="101">
        <v>0</v>
      </c>
      <c r="BB15" s="101">
        <v>0</v>
      </c>
      <c r="BC15" s="101">
        <v>0</v>
      </c>
      <c r="BD15" s="101">
        <v>0</v>
      </c>
      <c r="BE15" s="101">
        <v>0</v>
      </c>
      <c r="BF15" s="101">
        <v>0</v>
      </c>
      <c r="BG15" s="101">
        <v>0</v>
      </c>
      <c r="BH15" s="101">
        <v>0</v>
      </c>
      <c r="BI15" s="101">
        <v>0</v>
      </c>
      <c r="BJ15" s="101">
        <v>0</v>
      </c>
      <c r="BK15" s="101">
        <v>0</v>
      </c>
      <c r="BL15" s="101">
        <v>0</v>
      </c>
      <c r="BM15" s="101">
        <v>0</v>
      </c>
      <c r="BN15" s="101">
        <v>0</v>
      </c>
      <c r="BO15" s="101">
        <v>0</v>
      </c>
      <c r="BP15" s="101">
        <v>0</v>
      </c>
      <c r="BQ15" s="101">
        <v>0</v>
      </c>
    </row>
    <row r="16" spans="1:69">
      <c r="A16" s="99" t="s">
        <v>488</v>
      </c>
      <c r="B16" s="99"/>
      <c r="C16" s="99" t="s">
        <v>72</v>
      </c>
      <c r="D16" s="99" t="s">
        <v>368</v>
      </c>
      <c r="E16" s="99" t="s">
        <v>386</v>
      </c>
      <c r="F16" s="99" t="s">
        <v>387</v>
      </c>
      <c r="G16" s="100" t="s">
        <v>419</v>
      </c>
      <c r="H16" s="99"/>
      <c r="I16" s="101">
        <v>0</v>
      </c>
      <c r="J16" s="101">
        <v>0</v>
      </c>
      <c r="K16" s="101">
        <v>0</v>
      </c>
      <c r="L16" s="101">
        <v>0</v>
      </c>
      <c r="M16" s="101">
        <v>0</v>
      </c>
      <c r="N16" s="101">
        <v>0</v>
      </c>
      <c r="O16" s="101">
        <v>0</v>
      </c>
      <c r="P16" s="101">
        <v>0</v>
      </c>
      <c r="Q16" s="101">
        <v>0</v>
      </c>
      <c r="R16" s="101">
        <v>0</v>
      </c>
      <c r="S16" s="101">
        <v>0</v>
      </c>
      <c r="T16" s="101">
        <v>0</v>
      </c>
      <c r="U16" s="101">
        <v>0</v>
      </c>
      <c r="V16" s="101">
        <v>0</v>
      </c>
      <c r="W16" s="101">
        <v>0</v>
      </c>
      <c r="X16" s="101">
        <v>0</v>
      </c>
      <c r="Y16" s="101">
        <v>0</v>
      </c>
      <c r="Z16" s="101">
        <v>0</v>
      </c>
      <c r="AA16" s="101">
        <v>0</v>
      </c>
      <c r="AB16" s="101">
        <v>0</v>
      </c>
      <c r="AC16" s="101">
        <v>0</v>
      </c>
      <c r="AD16" s="101">
        <v>0</v>
      </c>
      <c r="AE16" s="101">
        <v>0</v>
      </c>
      <c r="AF16" s="101">
        <v>0</v>
      </c>
      <c r="AG16" s="101">
        <v>0</v>
      </c>
      <c r="AH16" s="101">
        <v>0</v>
      </c>
      <c r="AI16" s="101">
        <v>0</v>
      </c>
      <c r="AJ16" s="101">
        <v>0</v>
      </c>
      <c r="AK16" s="101">
        <v>0</v>
      </c>
      <c r="AL16" s="101">
        <v>0</v>
      </c>
      <c r="AM16" s="101">
        <v>0</v>
      </c>
      <c r="AN16" s="101">
        <v>0</v>
      </c>
      <c r="AO16" s="101">
        <v>0</v>
      </c>
      <c r="AP16" s="101">
        <v>0</v>
      </c>
      <c r="AQ16" s="101">
        <v>0</v>
      </c>
      <c r="AR16" s="101">
        <v>0</v>
      </c>
      <c r="AS16" s="101">
        <v>0</v>
      </c>
      <c r="AT16" s="101">
        <v>0</v>
      </c>
      <c r="AU16" s="101">
        <v>0</v>
      </c>
      <c r="AV16" s="101">
        <v>0</v>
      </c>
      <c r="AW16" s="101">
        <v>0</v>
      </c>
      <c r="AX16" s="101">
        <v>0</v>
      </c>
      <c r="AY16" s="101">
        <v>0</v>
      </c>
      <c r="AZ16" s="101">
        <v>0</v>
      </c>
      <c r="BA16" s="101">
        <v>0</v>
      </c>
      <c r="BB16" s="101">
        <v>0</v>
      </c>
      <c r="BC16" s="101">
        <v>0</v>
      </c>
      <c r="BD16" s="101">
        <v>0</v>
      </c>
      <c r="BE16" s="101">
        <v>0</v>
      </c>
      <c r="BF16" s="101">
        <v>0</v>
      </c>
      <c r="BG16" s="101">
        <v>0</v>
      </c>
      <c r="BH16" s="101">
        <v>0</v>
      </c>
      <c r="BI16" s="101">
        <v>0</v>
      </c>
      <c r="BJ16" s="101">
        <v>0</v>
      </c>
      <c r="BK16" s="101">
        <v>0</v>
      </c>
      <c r="BL16" s="101">
        <v>0</v>
      </c>
      <c r="BM16" s="101">
        <v>0</v>
      </c>
      <c r="BN16" s="101">
        <v>0</v>
      </c>
      <c r="BO16" s="101">
        <v>0</v>
      </c>
      <c r="BP16" s="101">
        <v>0</v>
      </c>
      <c r="BQ16" s="101">
        <v>0</v>
      </c>
    </row>
    <row r="17" spans="1:69">
      <c r="A17" s="99" t="s">
        <v>489</v>
      </c>
      <c r="B17" s="99"/>
      <c r="C17" s="99" t="s">
        <v>72</v>
      </c>
      <c r="D17" s="99" t="s">
        <v>368</v>
      </c>
      <c r="E17" s="99" t="s">
        <v>386</v>
      </c>
      <c r="F17" s="99" t="s">
        <v>387</v>
      </c>
      <c r="G17" s="100" t="s">
        <v>419</v>
      </c>
      <c r="H17" s="99"/>
      <c r="I17" s="101">
        <v>0</v>
      </c>
      <c r="J17" s="101">
        <v>0</v>
      </c>
      <c r="K17" s="101">
        <v>600</v>
      </c>
      <c r="L17" s="101">
        <v>0</v>
      </c>
      <c r="M17" s="101">
        <v>0</v>
      </c>
      <c r="N17" s="101">
        <v>900</v>
      </c>
      <c r="O17" s="101">
        <v>0</v>
      </c>
      <c r="P17" s="101">
        <v>0</v>
      </c>
      <c r="Q17" s="101">
        <v>0</v>
      </c>
      <c r="R17" s="101">
        <v>0</v>
      </c>
      <c r="S17" s="101">
        <v>900</v>
      </c>
      <c r="T17" s="101">
        <v>30</v>
      </c>
      <c r="U17" s="101">
        <v>900</v>
      </c>
      <c r="V17" s="101">
        <v>0</v>
      </c>
      <c r="W17" s="101">
        <v>0</v>
      </c>
      <c r="X17" s="101">
        <v>0</v>
      </c>
      <c r="Y17" s="101">
        <v>0</v>
      </c>
      <c r="Z17" s="101">
        <v>450</v>
      </c>
      <c r="AA17" s="101">
        <v>30</v>
      </c>
      <c r="AB17" s="101">
        <v>300</v>
      </c>
      <c r="AC17" s="101">
        <v>0</v>
      </c>
      <c r="AD17" s="101">
        <v>0</v>
      </c>
      <c r="AE17" s="101">
        <v>0</v>
      </c>
      <c r="AF17" s="101">
        <v>0</v>
      </c>
      <c r="AG17" s="101">
        <v>600</v>
      </c>
      <c r="AH17" s="101">
        <v>300</v>
      </c>
      <c r="AI17" s="101">
        <v>0</v>
      </c>
      <c r="AJ17" s="101">
        <v>600</v>
      </c>
      <c r="AK17" s="101">
        <v>0</v>
      </c>
      <c r="AL17" s="101">
        <v>0</v>
      </c>
      <c r="AM17" s="101">
        <v>450</v>
      </c>
      <c r="AN17" s="101">
        <v>0</v>
      </c>
      <c r="AO17" s="101">
        <v>450</v>
      </c>
      <c r="AP17" s="101">
        <v>0</v>
      </c>
      <c r="AQ17" s="101">
        <v>0</v>
      </c>
      <c r="AR17" s="101">
        <v>0</v>
      </c>
      <c r="AS17" s="101">
        <v>0</v>
      </c>
      <c r="AT17" s="101">
        <v>600</v>
      </c>
      <c r="AU17" s="101">
        <v>0</v>
      </c>
      <c r="AV17" s="101">
        <v>0</v>
      </c>
      <c r="AW17" s="101">
        <v>600</v>
      </c>
      <c r="AX17" s="101">
        <v>0</v>
      </c>
      <c r="AY17" s="101">
        <v>0</v>
      </c>
      <c r="AZ17" s="101">
        <v>0</v>
      </c>
      <c r="BA17" s="101">
        <v>600</v>
      </c>
      <c r="BB17" s="101">
        <v>0</v>
      </c>
      <c r="BC17" s="101">
        <v>0</v>
      </c>
      <c r="BD17" s="101">
        <v>600</v>
      </c>
      <c r="BE17" s="101">
        <v>0</v>
      </c>
      <c r="BF17" s="101">
        <v>0</v>
      </c>
      <c r="BG17" s="101">
        <v>0</v>
      </c>
      <c r="BH17" s="101">
        <v>600</v>
      </c>
      <c r="BI17" s="101">
        <v>0</v>
      </c>
      <c r="BJ17" s="101">
        <v>0</v>
      </c>
      <c r="BK17" s="101">
        <v>600</v>
      </c>
      <c r="BL17" s="101">
        <v>0</v>
      </c>
      <c r="BM17" s="101">
        <v>0</v>
      </c>
      <c r="BN17" s="101">
        <v>0</v>
      </c>
      <c r="BO17" s="101">
        <v>600</v>
      </c>
      <c r="BP17" s="101">
        <v>0</v>
      </c>
      <c r="BQ17" s="101">
        <v>0</v>
      </c>
    </row>
    <row r="18" spans="1:69">
      <c r="A18" s="99" t="s">
        <v>490</v>
      </c>
      <c r="B18" s="99"/>
      <c r="C18" s="99" t="s">
        <v>72</v>
      </c>
      <c r="D18" s="99" t="s">
        <v>368</v>
      </c>
      <c r="E18" s="99" t="s">
        <v>386</v>
      </c>
      <c r="F18" s="99" t="s">
        <v>387</v>
      </c>
      <c r="G18" s="100" t="s">
        <v>419</v>
      </c>
      <c r="H18" s="99"/>
      <c r="I18" s="101">
        <v>0</v>
      </c>
      <c r="J18" s="101">
        <v>0</v>
      </c>
      <c r="K18" s="101">
        <v>350</v>
      </c>
      <c r="L18" s="101">
        <v>0</v>
      </c>
      <c r="M18" s="101">
        <v>0</v>
      </c>
      <c r="N18" s="101">
        <v>850</v>
      </c>
      <c r="O18" s="101">
        <v>0</v>
      </c>
      <c r="P18" s="101">
        <v>0</v>
      </c>
      <c r="Q18" s="101">
        <v>0</v>
      </c>
      <c r="R18" s="101">
        <v>0</v>
      </c>
      <c r="S18" s="101">
        <v>350</v>
      </c>
      <c r="T18" s="101">
        <v>500</v>
      </c>
      <c r="U18" s="101">
        <v>0</v>
      </c>
      <c r="V18" s="101">
        <v>0</v>
      </c>
      <c r="W18" s="101">
        <v>0</v>
      </c>
      <c r="X18" s="101">
        <v>0</v>
      </c>
      <c r="Y18" s="101">
        <v>500</v>
      </c>
      <c r="Z18" s="101">
        <v>350</v>
      </c>
      <c r="AA18" s="101">
        <v>500</v>
      </c>
      <c r="AB18" s="101">
        <v>250</v>
      </c>
      <c r="AC18" s="101">
        <v>0</v>
      </c>
      <c r="AD18" s="101">
        <v>0</v>
      </c>
      <c r="AE18" s="101">
        <v>0</v>
      </c>
      <c r="AF18" s="101">
        <v>750</v>
      </c>
      <c r="AG18" s="101">
        <v>350</v>
      </c>
      <c r="AH18" s="101">
        <v>1000</v>
      </c>
      <c r="AI18" s="101">
        <v>0</v>
      </c>
      <c r="AJ18" s="101">
        <v>350</v>
      </c>
      <c r="AK18" s="101">
        <v>0</v>
      </c>
      <c r="AL18" s="101">
        <v>0</v>
      </c>
      <c r="AM18" s="101">
        <v>1000</v>
      </c>
      <c r="AN18" s="101">
        <v>0</v>
      </c>
      <c r="AO18" s="101">
        <v>1000</v>
      </c>
      <c r="AP18" s="101">
        <v>0</v>
      </c>
      <c r="AQ18" s="101">
        <v>0</v>
      </c>
      <c r="AR18" s="101">
        <v>0</v>
      </c>
      <c r="AS18" s="101">
        <v>0</v>
      </c>
      <c r="AT18" s="101">
        <v>750</v>
      </c>
      <c r="AU18" s="101">
        <v>0</v>
      </c>
      <c r="AV18" s="101">
        <v>0</v>
      </c>
      <c r="AW18" s="101">
        <v>750</v>
      </c>
      <c r="AX18" s="101">
        <v>0</v>
      </c>
      <c r="AY18" s="101">
        <v>0</v>
      </c>
      <c r="AZ18" s="101">
        <v>0</v>
      </c>
      <c r="BA18" s="101">
        <v>750</v>
      </c>
      <c r="BB18" s="101">
        <v>0</v>
      </c>
      <c r="BC18" s="101">
        <v>0</v>
      </c>
      <c r="BD18" s="101">
        <v>750</v>
      </c>
      <c r="BE18" s="101">
        <v>0</v>
      </c>
      <c r="BF18" s="101">
        <v>0</v>
      </c>
      <c r="BG18" s="101">
        <v>0</v>
      </c>
      <c r="BH18" s="101">
        <v>750</v>
      </c>
      <c r="BI18" s="101">
        <v>0</v>
      </c>
      <c r="BJ18" s="101">
        <v>0</v>
      </c>
      <c r="BK18" s="101">
        <v>750</v>
      </c>
      <c r="BL18" s="101">
        <v>0</v>
      </c>
      <c r="BM18" s="101">
        <v>0</v>
      </c>
      <c r="BN18" s="101">
        <v>0</v>
      </c>
      <c r="BO18" s="101">
        <v>750</v>
      </c>
      <c r="BP18" s="101">
        <v>0</v>
      </c>
      <c r="BQ18" s="101">
        <v>0</v>
      </c>
    </row>
    <row r="19" spans="1:69">
      <c r="A19" s="99" t="s">
        <v>491</v>
      </c>
      <c r="B19" s="99"/>
      <c r="C19" s="99" t="s">
        <v>72</v>
      </c>
      <c r="D19" s="99" t="s">
        <v>368</v>
      </c>
      <c r="E19" s="99" t="s">
        <v>386</v>
      </c>
      <c r="F19" s="99" t="s">
        <v>387</v>
      </c>
      <c r="G19" s="100" t="s">
        <v>419</v>
      </c>
      <c r="H19" s="99"/>
      <c r="I19" s="101">
        <v>0</v>
      </c>
      <c r="J19" s="101">
        <v>0</v>
      </c>
      <c r="K19" s="101">
        <v>2200</v>
      </c>
      <c r="L19" s="101">
        <v>1400</v>
      </c>
      <c r="M19" s="101">
        <v>2700</v>
      </c>
      <c r="N19" s="101">
        <v>2000</v>
      </c>
      <c r="O19" s="101">
        <v>3600</v>
      </c>
      <c r="P19" s="101">
        <v>0</v>
      </c>
      <c r="Q19" s="101">
        <v>1000</v>
      </c>
      <c r="R19" s="101">
        <v>2000</v>
      </c>
      <c r="S19" s="101">
        <v>2500</v>
      </c>
      <c r="T19" s="101">
        <v>2500</v>
      </c>
      <c r="U19" s="101">
        <v>2000</v>
      </c>
      <c r="V19" s="101">
        <v>0</v>
      </c>
      <c r="W19" s="101">
        <v>0</v>
      </c>
      <c r="X19" s="101">
        <v>1000</v>
      </c>
      <c r="Y19" s="101">
        <v>1000</v>
      </c>
      <c r="Z19" s="101">
        <v>2500</v>
      </c>
      <c r="AA19" s="101">
        <v>3215</v>
      </c>
      <c r="AB19" s="101">
        <v>3600</v>
      </c>
      <c r="AC19" s="101">
        <v>2000</v>
      </c>
      <c r="AD19" s="101">
        <v>0</v>
      </c>
      <c r="AE19" s="101">
        <v>1300</v>
      </c>
      <c r="AF19" s="101">
        <v>0</v>
      </c>
      <c r="AG19" s="101">
        <v>1000</v>
      </c>
      <c r="AH19" s="101">
        <v>2700</v>
      </c>
      <c r="AI19" s="101">
        <v>3500</v>
      </c>
      <c r="AJ19" s="101">
        <v>1000</v>
      </c>
      <c r="AK19" s="101">
        <v>0</v>
      </c>
      <c r="AL19" s="101">
        <v>1200</v>
      </c>
      <c r="AM19" s="101">
        <v>1500</v>
      </c>
      <c r="AN19" s="101">
        <v>1500</v>
      </c>
      <c r="AO19" s="101">
        <v>1500</v>
      </c>
      <c r="AP19" s="101">
        <v>1500</v>
      </c>
      <c r="AQ19" s="101">
        <v>1500</v>
      </c>
      <c r="AR19" s="101">
        <v>0</v>
      </c>
      <c r="AS19" s="101">
        <v>1583.3333333333335</v>
      </c>
      <c r="AT19" s="101">
        <v>1583.3333333333335</v>
      </c>
      <c r="AU19" s="101">
        <v>1583.3333333333335</v>
      </c>
      <c r="AV19" s="101">
        <v>1583.3333333333335</v>
      </c>
      <c r="AW19" s="101">
        <v>1583.3333333333335</v>
      </c>
      <c r="AX19" s="101">
        <v>1583.3333333333335</v>
      </c>
      <c r="AY19" s="101">
        <v>0</v>
      </c>
      <c r="AZ19" s="101">
        <v>1583.3333333333335</v>
      </c>
      <c r="BA19" s="101">
        <v>1583.3333333333335</v>
      </c>
      <c r="BB19" s="101">
        <v>1583.3333333333335</v>
      </c>
      <c r="BC19" s="101">
        <v>1583.3333333333335</v>
      </c>
      <c r="BD19" s="101">
        <v>1583.3333333333335</v>
      </c>
      <c r="BE19" s="101">
        <v>1583.3333333333335</v>
      </c>
      <c r="BF19" s="101">
        <v>0</v>
      </c>
      <c r="BG19" s="101">
        <v>1666.6666666666665</v>
      </c>
      <c r="BH19" s="101">
        <v>1666.6666666666665</v>
      </c>
      <c r="BI19" s="101">
        <v>1666.6666666666665</v>
      </c>
      <c r="BJ19" s="101">
        <v>1666.6666666666665</v>
      </c>
      <c r="BK19" s="101">
        <v>1666.6666666666665</v>
      </c>
      <c r="BL19" s="101">
        <v>1666.6666666666665</v>
      </c>
      <c r="BM19" s="101">
        <v>0</v>
      </c>
      <c r="BN19" s="101">
        <v>1500</v>
      </c>
      <c r="BO19" s="101">
        <v>1500</v>
      </c>
      <c r="BP19" s="101">
        <v>1500</v>
      </c>
      <c r="BQ19" s="101">
        <v>1500</v>
      </c>
    </row>
    <row r="20" spans="1:69">
      <c r="A20" s="99" t="s">
        <v>492</v>
      </c>
      <c r="B20" s="99"/>
      <c r="C20" s="99" t="s">
        <v>72</v>
      </c>
      <c r="D20" s="99" t="s">
        <v>368</v>
      </c>
      <c r="E20" s="99" t="s">
        <v>386</v>
      </c>
      <c r="F20" s="99" t="s">
        <v>387</v>
      </c>
      <c r="G20" s="100" t="s">
        <v>419</v>
      </c>
      <c r="H20" s="99"/>
      <c r="I20" s="101">
        <v>0</v>
      </c>
      <c r="J20" s="101">
        <v>0</v>
      </c>
      <c r="K20" s="101">
        <v>0</v>
      </c>
      <c r="L20" s="101">
        <v>150</v>
      </c>
      <c r="M20" s="101">
        <v>300</v>
      </c>
      <c r="N20" s="101">
        <v>0</v>
      </c>
      <c r="O20" s="101">
        <v>0</v>
      </c>
      <c r="P20" s="101">
        <v>0</v>
      </c>
      <c r="Q20" s="101">
        <v>0</v>
      </c>
      <c r="R20" s="101">
        <v>230</v>
      </c>
      <c r="S20" s="101">
        <v>0</v>
      </c>
      <c r="T20" s="101">
        <v>0</v>
      </c>
      <c r="U20" s="101">
        <v>0</v>
      </c>
      <c r="V20" s="101">
        <v>300</v>
      </c>
      <c r="W20" s="101">
        <v>0</v>
      </c>
      <c r="X20" s="101">
        <v>0</v>
      </c>
      <c r="Y20" s="101">
        <v>0</v>
      </c>
      <c r="Z20" s="101">
        <v>650</v>
      </c>
      <c r="AA20" s="101">
        <v>0</v>
      </c>
      <c r="AB20" s="101">
        <v>0</v>
      </c>
      <c r="AC20" s="101">
        <v>60</v>
      </c>
      <c r="AD20" s="101">
        <v>0</v>
      </c>
      <c r="AE20" s="101">
        <v>0</v>
      </c>
      <c r="AF20" s="101">
        <v>830</v>
      </c>
      <c r="AG20" s="101">
        <v>200</v>
      </c>
      <c r="AH20" s="101">
        <v>0</v>
      </c>
      <c r="AI20" s="101">
        <v>0</v>
      </c>
      <c r="AJ20" s="101">
        <v>0</v>
      </c>
      <c r="AK20" s="101">
        <v>0</v>
      </c>
      <c r="AL20" s="101">
        <v>0</v>
      </c>
      <c r="AM20" s="101">
        <v>0</v>
      </c>
      <c r="AN20" s="101">
        <v>0</v>
      </c>
      <c r="AO20" s="101">
        <v>0</v>
      </c>
      <c r="AP20" s="101">
        <v>0</v>
      </c>
      <c r="AQ20" s="101">
        <v>0</v>
      </c>
      <c r="AR20" s="101">
        <v>0</v>
      </c>
      <c r="AS20" s="101">
        <v>0</v>
      </c>
      <c r="AT20" s="101">
        <v>0</v>
      </c>
      <c r="AU20" s="101">
        <v>0</v>
      </c>
      <c r="AV20" s="101">
        <v>0</v>
      </c>
      <c r="AW20" s="101">
        <v>0</v>
      </c>
      <c r="AX20" s="101">
        <v>0</v>
      </c>
      <c r="AY20" s="101">
        <v>0</v>
      </c>
      <c r="AZ20" s="101">
        <v>0</v>
      </c>
      <c r="BA20" s="101">
        <v>0</v>
      </c>
      <c r="BB20" s="101">
        <v>0</v>
      </c>
      <c r="BC20" s="101">
        <v>0</v>
      </c>
      <c r="BD20" s="101">
        <v>0</v>
      </c>
      <c r="BE20" s="101">
        <v>0</v>
      </c>
      <c r="BF20" s="101">
        <v>0</v>
      </c>
      <c r="BG20" s="101">
        <v>0</v>
      </c>
      <c r="BH20" s="101">
        <v>0</v>
      </c>
      <c r="BI20" s="101">
        <v>0</v>
      </c>
      <c r="BJ20" s="101">
        <v>0</v>
      </c>
      <c r="BK20" s="101">
        <v>0</v>
      </c>
      <c r="BL20" s="101">
        <v>0</v>
      </c>
      <c r="BM20" s="101">
        <v>0</v>
      </c>
      <c r="BN20" s="101">
        <v>0</v>
      </c>
      <c r="BO20" s="101">
        <v>0</v>
      </c>
      <c r="BP20" s="101">
        <v>0</v>
      </c>
      <c r="BQ20" s="101">
        <v>0</v>
      </c>
    </row>
    <row r="21" spans="1:69">
      <c r="A21" s="99" t="s">
        <v>493</v>
      </c>
      <c r="B21" s="99"/>
      <c r="C21" s="99" t="s">
        <v>72</v>
      </c>
      <c r="D21" s="99" t="s">
        <v>368</v>
      </c>
      <c r="E21" s="99" t="s">
        <v>386</v>
      </c>
      <c r="F21" s="99" t="s">
        <v>387</v>
      </c>
      <c r="G21" s="100" t="s">
        <v>419</v>
      </c>
      <c r="H21" s="99"/>
      <c r="I21" s="101">
        <v>0</v>
      </c>
      <c r="J21" s="101">
        <v>0</v>
      </c>
      <c r="K21" s="101">
        <v>500</v>
      </c>
      <c r="L21" s="101">
        <v>200</v>
      </c>
      <c r="M21" s="101">
        <v>0</v>
      </c>
      <c r="N21" s="101">
        <v>560</v>
      </c>
      <c r="O21" s="101">
        <v>300</v>
      </c>
      <c r="P21" s="101">
        <v>0</v>
      </c>
      <c r="Q21" s="101">
        <v>250</v>
      </c>
      <c r="R21" s="101">
        <v>300</v>
      </c>
      <c r="S21" s="101">
        <v>0</v>
      </c>
      <c r="T21" s="101">
        <v>500</v>
      </c>
      <c r="U21" s="101">
        <v>0</v>
      </c>
      <c r="V21" s="101">
        <v>0</v>
      </c>
      <c r="W21" s="101">
        <v>0</v>
      </c>
      <c r="X21" s="101">
        <v>0</v>
      </c>
      <c r="Y21" s="101">
        <v>0</v>
      </c>
      <c r="Z21" s="101">
        <v>0</v>
      </c>
      <c r="AA21" s="101">
        <v>300</v>
      </c>
      <c r="AB21" s="101">
        <v>150</v>
      </c>
      <c r="AC21" s="101">
        <v>0</v>
      </c>
      <c r="AD21" s="101">
        <v>0</v>
      </c>
      <c r="AE21" s="101">
        <v>0</v>
      </c>
      <c r="AF21" s="101">
        <v>250</v>
      </c>
      <c r="AG21" s="101">
        <v>0</v>
      </c>
      <c r="AH21" s="101">
        <v>500</v>
      </c>
      <c r="AI21" s="101">
        <v>0</v>
      </c>
      <c r="AJ21" s="101">
        <v>250</v>
      </c>
      <c r="AK21" s="101">
        <v>0</v>
      </c>
      <c r="AL21" s="101">
        <v>0</v>
      </c>
      <c r="AM21" s="101">
        <v>0</v>
      </c>
      <c r="AN21" s="101">
        <v>0</v>
      </c>
      <c r="AO21" s="101">
        <v>0</v>
      </c>
      <c r="AP21" s="101">
        <v>0</v>
      </c>
      <c r="AQ21" s="101">
        <v>0</v>
      </c>
      <c r="AR21" s="101">
        <v>0</v>
      </c>
      <c r="AS21" s="101">
        <v>0</v>
      </c>
      <c r="AT21" s="101">
        <v>0</v>
      </c>
      <c r="AU21" s="101">
        <v>0</v>
      </c>
      <c r="AV21" s="101">
        <v>0</v>
      </c>
      <c r="AW21" s="101">
        <v>0</v>
      </c>
      <c r="AX21" s="101">
        <v>0</v>
      </c>
      <c r="AY21" s="101">
        <v>0</v>
      </c>
      <c r="AZ21" s="101">
        <v>0</v>
      </c>
      <c r="BA21" s="101">
        <v>0</v>
      </c>
      <c r="BB21" s="101">
        <v>0</v>
      </c>
      <c r="BC21" s="101">
        <v>0</v>
      </c>
      <c r="BD21" s="101">
        <v>0</v>
      </c>
      <c r="BE21" s="101">
        <v>0</v>
      </c>
      <c r="BF21" s="101">
        <v>0</v>
      </c>
      <c r="BG21" s="101">
        <v>0</v>
      </c>
      <c r="BH21" s="101">
        <v>0</v>
      </c>
      <c r="BI21" s="101">
        <v>0</v>
      </c>
      <c r="BJ21" s="101">
        <v>0</v>
      </c>
      <c r="BK21" s="101">
        <v>0</v>
      </c>
      <c r="BL21" s="101">
        <v>0</v>
      </c>
      <c r="BM21" s="101">
        <v>0</v>
      </c>
      <c r="BN21" s="101">
        <v>0</v>
      </c>
      <c r="BO21" s="101">
        <v>0</v>
      </c>
      <c r="BP21" s="101">
        <v>0</v>
      </c>
      <c r="BQ21" s="101">
        <v>0</v>
      </c>
    </row>
    <row r="22" spans="1:69">
      <c r="A22" s="99" t="s">
        <v>494</v>
      </c>
      <c r="B22" s="99"/>
      <c r="C22" s="99" t="s">
        <v>77</v>
      </c>
      <c r="D22" s="99" t="s">
        <v>368</v>
      </c>
      <c r="E22" s="99" t="s">
        <v>386</v>
      </c>
      <c r="F22" s="99" t="s">
        <v>387</v>
      </c>
      <c r="G22" s="100" t="s">
        <v>419</v>
      </c>
      <c r="H22" s="99"/>
      <c r="I22" s="101">
        <v>0</v>
      </c>
      <c r="J22" s="101">
        <v>0</v>
      </c>
      <c r="K22" s="101">
        <v>0</v>
      </c>
      <c r="L22" s="101">
        <v>0</v>
      </c>
      <c r="M22" s="101">
        <v>0</v>
      </c>
      <c r="N22" s="101">
        <v>0</v>
      </c>
      <c r="O22" s="101">
        <v>0</v>
      </c>
      <c r="P22" s="101">
        <v>0</v>
      </c>
      <c r="Q22" s="101">
        <v>0</v>
      </c>
      <c r="R22" s="101">
        <v>0</v>
      </c>
      <c r="S22" s="101">
        <v>0</v>
      </c>
      <c r="T22" s="101">
        <v>0</v>
      </c>
      <c r="U22" s="101">
        <v>0</v>
      </c>
      <c r="V22" s="101">
        <v>24</v>
      </c>
      <c r="W22" s="101">
        <v>0</v>
      </c>
      <c r="X22" s="101">
        <v>0</v>
      </c>
      <c r="Y22" s="101">
        <v>0</v>
      </c>
      <c r="Z22" s="101">
        <v>0</v>
      </c>
      <c r="AA22" s="101">
        <v>0</v>
      </c>
      <c r="AB22" s="101">
        <v>0</v>
      </c>
      <c r="AC22" s="101">
        <v>0</v>
      </c>
      <c r="AD22" s="101">
        <v>0</v>
      </c>
      <c r="AE22" s="101">
        <v>0</v>
      </c>
      <c r="AF22" s="101">
        <v>0</v>
      </c>
      <c r="AG22" s="101">
        <v>0</v>
      </c>
      <c r="AH22" s="101">
        <v>0</v>
      </c>
      <c r="AI22" s="101">
        <v>0</v>
      </c>
      <c r="AJ22" s="101">
        <v>0</v>
      </c>
      <c r="AK22" s="101">
        <v>0</v>
      </c>
      <c r="AL22" s="101">
        <v>0</v>
      </c>
      <c r="AM22" s="101">
        <v>0</v>
      </c>
      <c r="AN22" s="101">
        <v>0</v>
      </c>
      <c r="AO22" s="101">
        <v>0</v>
      </c>
      <c r="AP22" s="101">
        <v>0</v>
      </c>
      <c r="AQ22" s="101">
        <v>0</v>
      </c>
      <c r="AR22" s="101">
        <v>0</v>
      </c>
      <c r="AS22" s="101">
        <v>0</v>
      </c>
      <c r="AT22" s="101">
        <v>0</v>
      </c>
      <c r="AU22" s="101">
        <v>0</v>
      </c>
      <c r="AV22" s="101">
        <v>0</v>
      </c>
      <c r="AW22" s="101">
        <v>0</v>
      </c>
      <c r="AX22" s="101">
        <v>0</v>
      </c>
      <c r="AY22" s="101">
        <v>0</v>
      </c>
      <c r="AZ22" s="101">
        <v>0</v>
      </c>
      <c r="BA22" s="101">
        <v>0</v>
      </c>
      <c r="BB22" s="101">
        <v>0</v>
      </c>
      <c r="BC22" s="101">
        <v>0</v>
      </c>
      <c r="BD22" s="101">
        <v>0</v>
      </c>
      <c r="BE22" s="101">
        <v>0</v>
      </c>
      <c r="BF22" s="101">
        <v>0</v>
      </c>
      <c r="BG22" s="101">
        <v>0</v>
      </c>
      <c r="BH22" s="101">
        <v>0</v>
      </c>
      <c r="BI22" s="101">
        <v>0</v>
      </c>
      <c r="BJ22" s="101">
        <v>0</v>
      </c>
      <c r="BK22" s="101">
        <v>0</v>
      </c>
      <c r="BL22" s="101">
        <v>0</v>
      </c>
      <c r="BM22" s="101">
        <v>0</v>
      </c>
      <c r="BN22" s="101">
        <v>0</v>
      </c>
      <c r="BO22" s="101">
        <v>0</v>
      </c>
      <c r="BP22" s="101">
        <v>0</v>
      </c>
      <c r="BQ22" s="101">
        <v>0</v>
      </c>
    </row>
    <row r="23" spans="1:69">
      <c r="A23" s="99" t="s">
        <v>495</v>
      </c>
      <c r="B23" s="99"/>
      <c r="C23" s="99" t="s">
        <v>77</v>
      </c>
      <c r="D23" s="99" t="s">
        <v>368</v>
      </c>
      <c r="E23" s="99" t="s">
        <v>386</v>
      </c>
      <c r="F23" s="99" t="s">
        <v>387</v>
      </c>
      <c r="G23" s="100" t="s">
        <v>419</v>
      </c>
      <c r="H23" s="99"/>
      <c r="I23" s="101">
        <v>0</v>
      </c>
      <c r="J23" s="101">
        <v>0</v>
      </c>
      <c r="K23" s="101">
        <v>0</v>
      </c>
      <c r="L23" s="101">
        <v>0</v>
      </c>
      <c r="M23" s="101">
        <v>0</v>
      </c>
      <c r="N23" s="101">
        <v>0</v>
      </c>
      <c r="O23" s="101">
        <v>0</v>
      </c>
      <c r="P23" s="101">
        <v>0</v>
      </c>
      <c r="Q23" s="101">
        <v>0</v>
      </c>
      <c r="R23" s="101">
        <v>0</v>
      </c>
      <c r="S23" s="101">
        <v>0</v>
      </c>
      <c r="T23" s="101">
        <v>0</v>
      </c>
      <c r="U23" s="101">
        <v>1000</v>
      </c>
      <c r="V23" s="101">
        <v>2000</v>
      </c>
      <c r="W23" s="101">
        <v>0</v>
      </c>
      <c r="X23" s="101">
        <v>3000</v>
      </c>
      <c r="Y23" s="101">
        <v>3000</v>
      </c>
      <c r="Z23" s="101">
        <v>2125</v>
      </c>
      <c r="AA23" s="101">
        <v>0</v>
      </c>
      <c r="AB23" s="101">
        <v>0</v>
      </c>
      <c r="AC23" s="101">
        <v>0</v>
      </c>
      <c r="AD23" s="101">
        <v>0</v>
      </c>
      <c r="AE23" s="101">
        <v>0</v>
      </c>
      <c r="AF23" s="101">
        <v>0</v>
      </c>
      <c r="AG23" s="101">
        <v>0</v>
      </c>
      <c r="AH23" s="101">
        <v>0</v>
      </c>
      <c r="AI23" s="101">
        <v>0</v>
      </c>
      <c r="AJ23" s="101">
        <v>0</v>
      </c>
      <c r="AK23" s="101">
        <v>0</v>
      </c>
      <c r="AL23" s="101">
        <v>0</v>
      </c>
      <c r="AM23" s="101">
        <v>0</v>
      </c>
      <c r="AN23" s="101">
        <v>0</v>
      </c>
      <c r="AO23" s="101">
        <v>0</v>
      </c>
      <c r="AP23" s="101">
        <v>0</v>
      </c>
      <c r="AQ23" s="101">
        <v>0</v>
      </c>
      <c r="AR23" s="101">
        <v>0</v>
      </c>
      <c r="AS23" s="101">
        <v>0</v>
      </c>
      <c r="AT23" s="101">
        <v>0</v>
      </c>
      <c r="AU23" s="101">
        <v>0</v>
      </c>
      <c r="AV23" s="101">
        <v>0</v>
      </c>
      <c r="AW23" s="101">
        <v>0</v>
      </c>
      <c r="AX23" s="101">
        <v>0</v>
      </c>
      <c r="AY23" s="101">
        <v>0</v>
      </c>
      <c r="AZ23" s="101">
        <v>0</v>
      </c>
      <c r="BA23" s="101">
        <v>0</v>
      </c>
      <c r="BB23" s="101">
        <v>0</v>
      </c>
      <c r="BC23" s="101">
        <v>0</v>
      </c>
      <c r="BD23" s="101">
        <v>0</v>
      </c>
      <c r="BE23" s="101">
        <v>0</v>
      </c>
      <c r="BF23" s="101">
        <v>0</v>
      </c>
      <c r="BG23" s="101">
        <v>0</v>
      </c>
      <c r="BH23" s="101">
        <v>0</v>
      </c>
      <c r="BI23" s="101">
        <v>0</v>
      </c>
      <c r="BJ23" s="101">
        <v>0</v>
      </c>
      <c r="BK23" s="101">
        <v>0</v>
      </c>
      <c r="BL23" s="101">
        <v>0</v>
      </c>
      <c r="BM23" s="101">
        <v>0</v>
      </c>
      <c r="BN23" s="101">
        <v>0</v>
      </c>
      <c r="BO23" s="101">
        <v>0</v>
      </c>
      <c r="BP23" s="101">
        <v>0</v>
      </c>
      <c r="BQ23" s="101">
        <v>0</v>
      </c>
    </row>
    <row r="24" spans="1:69">
      <c r="A24" s="99" t="s">
        <v>29</v>
      </c>
      <c r="B24" s="99"/>
      <c r="C24" s="99" t="s">
        <v>77</v>
      </c>
      <c r="D24" s="99" t="s">
        <v>368</v>
      </c>
      <c r="E24" s="99" t="s">
        <v>386</v>
      </c>
      <c r="F24" s="99" t="s">
        <v>387</v>
      </c>
      <c r="G24" s="100" t="s">
        <v>419</v>
      </c>
      <c r="H24" s="99"/>
      <c r="I24" s="101">
        <v>0</v>
      </c>
      <c r="J24" s="101">
        <v>0</v>
      </c>
      <c r="K24" s="101">
        <v>0</v>
      </c>
      <c r="L24" s="101">
        <v>0</v>
      </c>
      <c r="M24" s="101">
        <v>0</v>
      </c>
      <c r="N24" s="101">
        <v>0</v>
      </c>
      <c r="O24" s="101">
        <v>0</v>
      </c>
      <c r="P24" s="101">
        <v>0</v>
      </c>
      <c r="Q24" s="101">
        <v>0</v>
      </c>
      <c r="R24" s="101">
        <v>0</v>
      </c>
      <c r="S24" s="101">
        <v>0</v>
      </c>
      <c r="T24" s="101">
        <v>0</v>
      </c>
      <c r="U24" s="101">
        <v>0</v>
      </c>
      <c r="V24" s="101">
        <v>0</v>
      </c>
      <c r="W24" s="101">
        <v>0</v>
      </c>
      <c r="X24" s="101">
        <v>0</v>
      </c>
      <c r="Y24" s="101">
        <v>0</v>
      </c>
      <c r="Z24" s="101">
        <v>0</v>
      </c>
      <c r="AA24" s="101">
        <v>0</v>
      </c>
      <c r="AB24" s="101">
        <v>0</v>
      </c>
      <c r="AC24" s="101">
        <v>0</v>
      </c>
      <c r="AD24" s="101">
        <v>0</v>
      </c>
      <c r="AE24" s="101">
        <v>0</v>
      </c>
      <c r="AF24" s="101">
        <v>0</v>
      </c>
      <c r="AG24" s="101">
        <v>0</v>
      </c>
      <c r="AH24" s="101">
        <v>0</v>
      </c>
      <c r="AI24" s="101">
        <v>0</v>
      </c>
      <c r="AJ24" s="101">
        <v>0</v>
      </c>
      <c r="AK24" s="101">
        <v>0</v>
      </c>
      <c r="AL24" s="101">
        <v>0</v>
      </c>
      <c r="AM24" s="101">
        <v>0</v>
      </c>
      <c r="AN24" s="101">
        <v>0</v>
      </c>
      <c r="AO24" s="101">
        <v>0</v>
      </c>
      <c r="AP24" s="101">
        <v>0</v>
      </c>
      <c r="AQ24" s="101">
        <v>0</v>
      </c>
      <c r="AR24" s="101">
        <v>0</v>
      </c>
      <c r="AS24" s="101">
        <v>0</v>
      </c>
      <c r="AT24" s="101">
        <v>0</v>
      </c>
      <c r="AU24" s="101">
        <v>0</v>
      </c>
      <c r="AV24" s="101">
        <v>0</v>
      </c>
      <c r="AW24" s="101">
        <v>0</v>
      </c>
      <c r="AX24" s="101">
        <v>0</v>
      </c>
      <c r="AY24" s="101">
        <v>0</v>
      </c>
      <c r="AZ24" s="101">
        <v>0</v>
      </c>
      <c r="BA24" s="101">
        <v>0</v>
      </c>
      <c r="BB24" s="101">
        <v>0</v>
      </c>
      <c r="BC24" s="101">
        <v>0</v>
      </c>
      <c r="BD24" s="101">
        <v>0</v>
      </c>
      <c r="BE24" s="101">
        <v>0</v>
      </c>
      <c r="BF24" s="101">
        <v>0</v>
      </c>
      <c r="BG24" s="101">
        <v>0</v>
      </c>
      <c r="BH24" s="101">
        <v>0</v>
      </c>
      <c r="BI24" s="101">
        <v>0</v>
      </c>
      <c r="BJ24" s="101">
        <v>0</v>
      </c>
      <c r="BK24" s="101">
        <v>0</v>
      </c>
      <c r="BL24" s="101">
        <v>0</v>
      </c>
      <c r="BM24" s="101">
        <v>0</v>
      </c>
      <c r="BN24" s="101">
        <v>0</v>
      </c>
      <c r="BO24" s="101">
        <v>0</v>
      </c>
      <c r="BP24" s="101">
        <v>0</v>
      </c>
      <c r="BQ24" s="101">
        <v>0</v>
      </c>
    </row>
    <row r="25" spans="1:69">
      <c r="A25" s="99" t="s">
        <v>30</v>
      </c>
      <c r="B25" s="99"/>
      <c r="C25" s="99" t="s">
        <v>77</v>
      </c>
      <c r="D25" s="99" t="s">
        <v>368</v>
      </c>
      <c r="E25" s="99" t="s">
        <v>386</v>
      </c>
      <c r="F25" s="99" t="s">
        <v>387</v>
      </c>
      <c r="G25" s="100" t="s">
        <v>419</v>
      </c>
      <c r="H25" s="99"/>
      <c r="I25" s="101">
        <v>0</v>
      </c>
      <c r="J25" s="101">
        <v>0</v>
      </c>
      <c r="K25" s="101">
        <v>0</v>
      </c>
      <c r="L25" s="101">
        <v>0</v>
      </c>
      <c r="M25" s="101">
        <v>0</v>
      </c>
      <c r="N25" s="101">
        <v>0</v>
      </c>
      <c r="O25" s="101">
        <v>0</v>
      </c>
      <c r="P25" s="101">
        <v>0</v>
      </c>
      <c r="Q25" s="101">
        <v>0</v>
      </c>
      <c r="R25" s="101">
        <v>0</v>
      </c>
      <c r="S25" s="101">
        <v>0</v>
      </c>
      <c r="T25" s="101">
        <v>0</v>
      </c>
      <c r="U25" s="101">
        <v>0</v>
      </c>
      <c r="V25" s="101">
        <v>0</v>
      </c>
      <c r="W25" s="101">
        <v>0</v>
      </c>
      <c r="X25" s="101">
        <v>0</v>
      </c>
      <c r="Y25" s="101">
        <v>0</v>
      </c>
      <c r="Z25" s="101">
        <v>0</v>
      </c>
      <c r="AA25" s="101">
        <v>0</v>
      </c>
      <c r="AB25" s="101">
        <v>0</v>
      </c>
      <c r="AC25" s="101">
        <v>0</v>
      </c>
      <c r="AD25" s="101">
        <v>0</v>
      </c>
      <c r="AE25" s="101">
        <v>0</v>
      </c>
      <c r="AF25" s="101">
        <v>1200</v>
      </c>
      <c r="AG25" s="101">
        <v>0</v>
      </c>
      <c r="AH25" s="101">
        <v>0</v>
      </c>
      <c r="AI25" s="101">
        <v>0</v>
      </c>
      <c r="AJ25" s="101">
        <v>0</v>
      </c>
      <c r="AK25" s="101">
        <v>0</v>
      </c>
      <c r="AL25" s="101">
        <v>0</v>
      </c>
      <c r="AM25" s="101">
        <v>0</v>
      </c>
      <c r="AN25" s="101">
        <v>0</v>
      </c>
      <c r="AO25" s="101">
        <v>0</v>
      </c>
      <c r="AP25" s="101">
        <v>0</v>
      </c>
      <c r="AQ25" s="101">
        <v>0</v>
      </c>
      <c r="AR25" s="101">
        <v>0</v>
      </c>
      <c r="AS25" s="101">
        <v>0</v>
      </c>
      <c r="AT25" s="101">
        <v>0</v>
      </c>
      <c r="AU25" s="101">
        <v>0</v>
      </c>
      <c r="AV25" s="101">
        <v>0</v>
      </c>
      <c r="AW25" s="101">
        <v>0</v>
      </c>
      <c r="AX25" s="101">
        <v>0</v>
      </c>
      <c r="AY25" s="101">
        <v>0</v>
      </c>
      <c r="AZ25" s="101">
        <v>0</v>
      </c>
      <c r="BA25" s="101">
        <v>0</v>
      </c>
      <c r="BB25" s="101">
        <v>0</v>
      </c>
      <c r="BC25" s="101">
        <v>0</v>
      </c>
      <c r="BD25" s="101">
        <v>0</v>
      </c>
      <c r="BE25" s="101">
        <v>0</v>
      </c>
      <c r="BF25" s="101">
        <v>0</v>
      </c>
      <c r="BG25" s="101">
        <v>0</v>
      </c>
      <c r="BH25" s="101">
        <v>0</v>
      </c>
      <c r="BI25" s="101">
        <v>0</v>
      </c>
      <c r="BJ25" s="101">
        <v>0</v>
      </c>
      <c r="BK25" s="101">
        <v>0</v>
      </c>
      <c r="BL25" s="101">
        <v>0</v>
      </c>
      <c r="BM25" s="101">
        <v>0</v>
      </c>
      <c r="BN25" s="101">
        <v>0</v>
      </c>
      <c r="BO25" s="101">
        <v>0</v>
      </c>
      <c r="BP25" s="101">
        <v>0</v>
      </c>
      <c r="BQ25" s="101">
        <v>0</v>
      </c>
    </row>
    <row r="26" spans="1:69">
      <c r="A26" s="99" t="s">
        <v>429</v>
      </c>
      <c r="B26" s="99"/>
      <c r="C26" s="99" t="s">
        <v>77</v>
      </c>
      <c r="D26" s="99" t="s">
        <v>368</v>
      </c>
      <c r="E26" s="99" t="s">
        <v>386</v>
      </c>
      <c r="F26" s="99" t="s">
        <v>387</v>
      </c>
      <c r="G26" s="100" t="s">
        <v>419</v>
      </c>
      <c r="H26" s="99"/>
      <c r="I26" s="101">
        <v>0</v>
      </c>
      <c r="J26" s="101">
        <v>0</v>
      </c>
      <c r="K26" s="101">
        <v>0</v>
      </c>
      <c r="L26" s="101">
        <v>1500</v>
      </c>
      <c r="M26" s="101">
        <v>1500</v>
      </c>
      <c r="N26" s="101">
        <v>1740</v>
      </c>
      <c r="O26" s="101">
        <v>0</v>
      </c>
      <c r="P26" s="101">
        <v>0</v>
      </c>
      <c r="Q26" s="101">
        <v>0</v>
      </c>
      <c r="R26" s="101">
        <v>0</v>
      </c>
      <c r="S26" s="101">
        <v>0</v>
      </c>
      <c r="T26" s="101">
        <v>0</v>
      </c>
      <c r="U26" s="101">
        <v>0</v>
      </c>
      <c r="V26" s="101">
        <v>0</v>
      </c>
      <c r="W26" s="101">
        <v>0</v>
      </c>
      <c r="X26" s="101">
        <v>0</v>
      </c>
      <c r="Y26" s="101">
        <v>0</v>
      </c>
      <c r="Z26" s="101">
        <v>0</v>
      </c>
      <c r="AA26" s="101">
        <v>0</v>
      </c>
      <c r="AB26" s="101">
        <v>0</v>
      </c>
      <c r="AC26" s="101">
        <v>0</v>
      </c>
      <c r="AD26" s="101">
        <v>0</v>
      </c>
      <c r="AE26" s="101">
        <v>0</v>
      </c>
      <c r="AF26" s="101">
        <v>0</v>
      </c>
      <c r="AG26" s="101">
        <v>0</v>
      </c>
      <c r="AH26" s="101">
        <v>0</v>
      </c>
      <c r="AI26" s="101">
        <v>0</v>
      </c>
      <c r="AJ26" s="101">
        <v>0</v>
      </c>
      <c r="AK26" s="101">
        <v>0</v>
      </c>
      <c r="AL26" s="101">
        <v>0</v>
      </c>
      <c r="AM26" s="101">
        <v>0</v>
      </c>
      <c r="AN26" s="101">
        <v>0</v>
      </c>
      <c r="AO26" s="101">
        <v>0</v>
      </c>
      <c r="AP26" s="101">
        <v>0</v>
      </c>
      <c r="AQ26" s="101">
        <v>0</v>
      </c>
      <c r="AR26" s="101">
        <v>0</v>
      </c>
      <c r="AS26" s="101">
        <v>0</v>
      </c>
      <c r="AT26" s="101">
        <v>0</v>
      </c>
      <c r="AU26" s="101">
        <v>0</v>
      </c>
      <c r="AV26" s="101">
        <v>0</v>
      </c>
      <c r="AW26" s="101">
        <v>0</v>
      </c>
      <c r="AX26" s="101">
        <v>0</v>
      </c>
      <c r="AY26" s="101">
        <v>0</v>
      </c>
      <c r="AZ26" s="101">
        <v>0</v>
      </c>
      <c r="BA26" s="101">
        <v>0</v>
      </c>
      <c r="BB26" s="101">
        <v>0</v>
      </c>
      <c r="BC26" s="101">
        <v>0</v>
      </c>
      <c r="BD26" s="101">
        <v>0</v>
      </c>
      <c r="BE26" s="101">
        <v>0</v>
      </c>
      <c r="BF26" s="101">
        <v>0</v>
      </c>
      <c r="BG26" s="101">
        <v>0</v>
      </c>
      <c r="BH26" s="101">
        <v>0</v>
      </c>
      <c r="BI26" s="101">
        <v>0</v>
      </c>
      <c r="BJ26" s="101">
        <v>0</v>
      </c>
      <c r="BK26" s="101">
        <v>0</v>
      </c>
      <c r="BL26" s="101">
        <v>0</v>
      </c>
      <c r="BM26" s="101">
        <v>0</v>
      </c>
      <c r="BN26" s="101">
        <v>0</v>
      </c>
      <c r="BO26" s="101">
        <v>0</v>
      </c>
      <c r="BP26" s="101">
        <v>0</v>
      </c>
      <c r="BQ26" s="101">
        <v>0</v>
      </c>
    </row>
    <row r="27" spans="1:69">
      <c r="A27" s="99" t="s">
        <v>430</v>
      </c>
      <c r="B27" s="99"/>
      <c r="C27" s="99" t="s">
        <v>77</v>
      </c>
      <c r="D27" s="99" t="s">
        <v>368</v>
      </c>
      <c r="E27" s="99" t="s">
        <v>386</v>
      </c>
      <c r="F27" s="99" t="s">
        <v>387</v>
      </c>
      <c r="G27" s="100" t="s">
        <v>419</v>
      </c>
      <c r="H27" s="99"/>
      <c r="I27" s="101">
        <v>0</v>
      </c>
      <c r="J27" s="101">
        <v>0</v>
      </c>
      <c r="K27" s="101">
        <v>0</v>
      </c>
      <c r="L27" s="101">
        <v>0</v>
      </c>
      <c r="M27" s="101">
        <v>0</v>
      </c>
      <c r="N27" s="101">
        <v>0</v>
      </c>
      <c r="O27" s="101">
        <v>0</v>
      </c>
      <c r="P27" s="101">
        <v>0</v>
      </c>
      <c r="Q27" s="101">
        <v>0</v>
      </c>
      <c r="R27" s="101">
        <v>0</v>
      </c>
      <c r="S27" s="101">
        <v>0</v>
      </c>
      <c r="T27" s="101">
        <v>0</v>
      </c>
      <c r="U27" s="101">
        <v>0</v>
      </c>
      <c r="V27" s="101">
        <v>0</v>
      </c>
      <c r="W27" s="101">
        <v>0</v>
      </c>
      <c r="X27" s="101">
        <v>0</v>
      </c>
      <c r="Y27" s="101">
        <v>0</v>
      </c>
      <c r="Z27" s="101">
        <v>0</v>
      </c>
      <c r="AA27" s="101">
        <v>0</v>
      </c>
      <c r="AB27" s="101">
        <v>0</v>
      </c>
      <c r="AC27" s="101">
        <v>0</v>
      </c>
      <c r="AD27" s="101">
        <v>0</v>
      </c>
      <c r="AE27" s="101">
        <v>0</v>
      </c>
      <c r="AF27" s="101">
        <v>0</v>
      </c>
      <c r="AG27" s="101">
        <v>0</v>
      </c>
      <c r="AH27" s="101">
        <v>0</v>
      </c>
      <c r="AI27" s="101">
        <v>0</v>
      </c>
      <c r="AJ27" s="101">
        <v>0</v>
      </c>
      <c r="AK27" s="101">
        <v>0</v>
      </c>
      <c r="AL27" s="101">
        <v>0</v>
      </c>
      <c r="AM27" s="101">
        <v>0</v>
      </c>
      <c r="AN27" s="101">
        <v>0</v>
      </c>
      <c r="AO27" s="101">
        <v>0</v>
      </c>
      <c r="AP27" s="101">
        <v>0</v>
      </c>
      <c r="AQ27" s="101">
        <v>0</v>
      </c>
      <c r="AR27" s="101">
        <v>0</v>
      </c>
      <c r="AS27" s="101">
        <v>0</v>
      </c>
      <c r="AT27" s="101">
        <v>0</v>
      </c>
      <c r="AU27" s="101">
        <v>0</v>
      </c>
      <c r="AV27" s="101">
        <v>0</v>
      </c>
      <c r="AW27" s="101">
        <v>0</v>
      </c>
      <c r="AX27" s="101">
        <v>0</v>
      </c>
      <c r="AY27" s="101">
        <v>0</v>
      </c>
      <c r="AZ27" s="101">
        <v>0</v>
      </c>
      <c r="BA27" s="101">
        <v>2000</v>
      </c>
      <c r="BB27" s="101">
        <v>2500</v>
      </c>
      <c r="BC27" s="101">
        <v>1500</v>
      </c>
      <c r="BD27" s="101">
        <v>0</v>
      </c>
      <c r="BE27" s="101">
        <v>0</v>
      </c>
      <c r="BF27" s="101">
        <v>0</v>
      </c>
      <c r="BG27" s="101">
        <v>0</v>
      </c>
      <c r="BH27" s="101">
        <v>0</v>
      </c>
      <c r="BI27" s="101">
        <v>0</v>
      </c>
      <c r="BJ27" s="101">
        <v>1000</v>
      </c>
      <c r="BK27" s="101">
        <v>2000</v>
      </c>
      <c r="BL27" s="101">
        <v>2000</v>
      </c>
      <c r="BM27" s="101">
        <v>0</v>
      </c>
      <c r="BN27" s="101">
        <v>1000</v>
      </c>
      <c r="BO27" s="101">
        <v>0</v>
      </c>
      <c r="BP27" s="101">
        <v>0</v>
      </c>
      <c r="BQ27" s="101">
        <v>0</v>
      </c>
    </row>
    <row r="28" spans="1:69">
      <c r="A28" s="99" t="s">
        <v>431</v>
      </c>
      <c r="B28" s="99"/>
      <c r="C28" s="99" t="s">
        <v>77</v>
      </c>
      <c r="D28" s="99" t="s">
        <v>368</v>
      </c>
      <c r="E28" s="99" t="s">
        <v>386</v>
      </c>
      <c r="F28" s="99" t="s">
        <v>387</v>
      </c>
      <c r="G28" s="100" t="s">
        <v>419</v>
      </c>
      <c r="H28" s="99"/>
      <c r="I28" s="101">
        <v>0</v>
      </c>
      <c r="J28" s="101">
        <v>0</v>
      </c>
      <c r="K28" s="101">
        <v>0</v>
      </c>
      <c r="L28" s="101">
        <v>0</v>
      </c>
      <c r="M28" s="101">
        <v>0</v>
      </c>
      <c r="N28" s="101">
        <v>0</v>
      </c>
      <c r="O28" s="101">
        <v>0</v>
      </c>
      <c r="P28" s="101">
        <v>0</v>
      </c>
      <c r="Q28" s="101">
        <v>0</v>
      </c>
      <c r="R28" s="101">
        <v>0</v>
      </c>
      <c r="S28" s="101">
        <v>0</v>
      </c>
      <c r="T28" s="101">
        <v>0</v>
      </c>
      <c r="U28" s="101">
        <v>0</v>
      </c>
      <c r="V28" s="101">
        <v>0</v>
      </c>
      <c r="W28" s="101">
        <v>0</v>
      </c>
      <c r="X28" s="101">
        <v>0</v>
      </c>
      <c r="Y28" s="101">
        <v>0</v>
      </c>
      <c r="Z28" s="101">
        <v>0</v>
      </c>
      <c r="AA28" s="101">
        <v>0</v>
      </c>
      <c r="AB28" s="101">
        <v>0</v>
      </c>
      <c r="AC28" s="101">
        <v>0</v>
      </c>
      <c r="AD28" s="101">
        <v>0</v>
      </c>
      <c r="AE28" s="101">
        <v>0</v>
      </c>
      <c r="AF28" s="101">
        <v>0</v>
      </c>
      <c r="AG28" s="101">
        <v>0</v>
      </c>
      <c r="AH28" s="101">
        <v>0</v>
      </c>
      <c r="AI28" s="101">
        <v>0</v>
      </c>
      <c r="AJ28" s="101">
        <v>0</v>
      </c>
      <c r="AK28" s="101">
        <v>0</v>
      </c>
      <c r="AL28" s="101">
        <v>0</v>
      </c>
      <c r="AM28" s="101">
        <v>0</v>
      </c>
      <c r="AN28" s="101">
        <v>0</v>
      </c>
      <c r="AO28" s="101">
        <v>0</v>
      </c>
      <c r="AP28" s="101">
        <v>0</v>
      </c>
      <c r="AQ28" s="101">
        <v>0</v>
      </c>
      <c r="AR28" s="101">
        <v>0</v>
      </c>
      <c r="AS28" s="101">
        <v>0</v>
      </c>
      <c r="AT28" s="101">
        <v>0</v>
      </c>
      <c r="AU28" s="101">
        <v>0</v>
      </c>
      <c r="AV28" s="101">
        <v>0</v>
      </c>
      <c r="AW28" s="101">
        <v>0</v>
      </c>
      <c r="AX28" s="101">
        <v>0</v>
      </c>
      <c r="AY28" s="101">
        <v>0</v>
      </c>
      <c r="AZ28" s="101">
        <v>0</v>
      </c>
      <c r="BA28" s="101">
        <v>0</v>
      </c>
      <c r="BB28" s="101">
        <v>0</v>
      </c>
      <c r="BC28" s="101">
        <v>0</v>
      </c>
      <c r="BD28" s="101">
        <v>0</v>
      </c>
      <c r="BE28" s="101">
        <v>0</v>
      </c>
      <c r="BF28" s="101">
        <v>0</v>
      </c>
      <c r="BG28" s="101">
        <v>0</v>
      </c>
      <c r="BH28" s="101">
        <v>0</v>
      </c>
      <c r="BI28" s="101">
        <v>0</v>
      </c>
      <c r="BJ28" s="101">
        <v>0</v>
      </c>
      <c r="BK28" s="101">
        <v>0</v>
      </c>
      <c r="BL28" s="101">
        <v>0</v>
      </c>
      <c r="BM28" s="101">
        <v>0</v>
      </c>
      <c r="BN28" s="101">
        <v>0</v>
      </c>
      <c r="BO28" s="101">
        <v>0</v>
      </c>
      <c r="BP28" s="101">
        <v>0</v>
      </c>
      <c r="BQ28" s="101">
        <v>0</v>
      </c>
    </row>
    <row r="29" spans="1:69">
      <c r="A29" s="99" t="s">
        <v>432</v>
      </c>
      <c r="B29" s="99"/>
      <c r="C29" s="99" t="s">
        <v>77</v>
      </c>
      <c r="D29" s="99" t="s">
        <v>368</v>
      </c>
      <c r="E29" s="99" t="s">
        <v>386</v>
      </c>
      <c r="F29" s="99" t="s">
        <v>387</v>
      </c>
      <c r="G29" s="100" t="s">
        <v>419</v>
      </c>
      <c r="H29" s="99"/>
      <c r="I29" s="101">
        <v>0</v>
      </c>
      <c r="J29" s="101">
        <v>0</v>
      </c>
      <c r="K29" s="101">
        <v>0</v>
      </c>
      <c r="L29" s="101">
        <v>0</v>
      </c>
      <c r="M29" s="101">
        <v>0</v>
      </c>
      <c r="N29" s="101">
        <v>0</v>
      </c>
      <c r="O29" s="101">
        <v>0</v>
      </c>
      <c r="P29" s="101">
        <v>0</v>
      </c>
      <c r="Q29" s="101">
        <v>0</v>
      </c>
      <c r="R29" s="101">
        <v>0</v>
      </c>
      <c r="S29" s="101">
        <v>0</v>
      </c>
      <c r="T29" s="101">
        <v>0</v>
      </c>
      <c r="U29" s="101">
        <v>0</v>
      </c>
      <c r="V29" s="101">
        <v>0</v>
      </c>
      <c r="W29" s="101">
        <v>0</v>
      </c>
      <c r="X29" s="101">
        <v>0</v>
      </c>
      <c r="Y29" s="101">
        <v>0</v>
      </c>
      <c r="Z29" s="101">
        <v>0</v>
      </c>
      <c r="AA29" s="101">
        <v>0</v>
      </c>
      <c r="AB29" s="101">
        <v>0</v>
      </c>
      <c r="AC29" s="101">
        <v>0</v>
      </c>
      <c r="AD29" s="101">
        <v>0</v>
      </c>
      <c r="AE29" s="101">
        <v>0</v>
      </c>
      <c r="AF29" s="101">
        <v>0</v>
      </c>
      <c r="AG29" s="101">
        <v>0</v>
      </c>
      <c r="AH29" s="101">
        <v>0</v>
      </c>
      <c r="AI29" s="101">
        <v>0</v>
      </c>
      <c r="AJ29" s="101">
        <v>0</v>
      </c>
      <c r="AK29" s="101">
        <v>0</v>
      </c>
      <c r="AL29" s="101">
        <v>0</v>
      </c>
      <c r="AM29" s="101">
        <v>0</v>
      </c>
      <c r="AN29" s="101">
        <v>0</v>
      </c>
      <c r="AO29" s="101">
        <v>0</v>
      </c>
      <c r="AP29" s="101">
        <v>0</v>
      </c>
      <c r="AQ29" s="101">
        <v>0</v>
      </c>
      <c r="AR29" s="101">
        <v>0</v>
      </c>
      <c r="AS29" s="101">
        <v>0</v>
      </c>
      <c r="AT29" s="101">
        <v>0</v>
      </c>
      <c r="AU29" s="101">
        <v>0</v>
      </c>
      <c r="AV29" s="101">
        <v>0</v>
      </c>
      <c r="AW29" s="101">
        <v>0</v>
      </c>
      <c r="AX29" s="101">
        <v>0</v>
      </c>
      <c r="AY29" s="101">
        <v>0</v>
      </c>
      <c r="AZ29" s="101">
        <v>0</v>
      </c>
      <c r="BA29" s="101">
        <v>0</v>
      </c>
      <c r="BB29" s="101">
        <v>0</v>
      </c>
      <c r="BC29" s="101">
        <v>0</v>
      </c>
      <c r="BD29" s="101">
        <v>0</v>
      </c>
      <c r="BE29" s="101">
        <v>0</v>
      </c>
      <c r="BF29" s="101">
        <v>0</v>
      </c>
      <c r="BG29" s="101">
        <v>0</v>
      </c>
      <c r="BH29" s="101">
        <v>0</v>
      </c>
      <c r="BI29" s="101">
        <v>0</v>
      </c>
      <c r="BJ29" s="101">
        <v>0</v>
      </c>
      <c r="BK29" s="101">
        <v>0</v>
      </c>
      <c r="BL29" s="101">
        <v>0</v>
      </c>
      <c r="BM29" s="101">
        <v>0</v>
      </c>
      <c r="BN29" s="101">
        <v>0</v>
      </c>
      <c r="BO29" s="101">
        <v>0</v>
      </c>
      <c r="BP29" s="101">
        <v>0</v>
      </c>
      <c r="BQ29" s="101">
        <v>0</v>
      </c>
    </row>
    <row r="30" spans="1:69">
      <c r="A30" s="99" t="s">
        <v>433</v>
      </c>
      <c r="B30" s="99"/>
      <c r="C30" s="99" t="s">
        <v>77</v>
      </c>
      <c r="D30" s="99" t="s">
        <v>368</v>
      </c>
      <c r="E30" s="99" t="s">
        <v>386</v>
      </c>
      <c r="F30" s="99" t="s">
        <v>387</v>
      </c>
      <c r="G30" s="100" t="s">
        <v>419</v>
      </c>
      <c r="H30" s="99"/>
      <c r="I30" s="101">
        <v>0</v>
      </c>
      <c r="J30" s="101">
        <v>0</v>
      </c>
      <c r="K30" s="101">
        <v>0</v>
      </c>
      <c r="L30" s="101">
        <v>0</v>
      </c>
      <c r="M30" s="101">
        <v>0</v>
      </c>
      <c r="N30" s="101">
        <v>0</v>
      </c>
      <c r="O30" s="101">
        <v>0</v>
      </c>
      <c r="P30" s="101">
        <v>0</v>
      </c>
      <c r="Q30" s="101">
        <v>0</v>
      </c>
      <c r="R30" s="101">
        <v>0</v>
      </c>
      <c r="S30" s="101">
        <v>0</v>
      </c>
      <c r="T30" s="101">
        <v>0</v>
      </c>
      <c r="U30" s="101">
        <v>0</v>
      </c>
      <c r="V30" s="101">
        <v>0</v>
      </c>
      <c r="W30" s="101">
        <v>0</v>
      </c>
      <c r="X30" s="101">
        <v>0</v>
      </c>
      <c r="Y30" s="101">
        <v>0</v>
      </c>
      <c r="Z30" s="101">
        <v>0</v>
      </c>
      <c r="AA30" s="101">
        <v>0</v>
      </c>
      <c r="AB30" s="101">
        <v>0</v>
      </c>
      <c r="AC30" s="101">
        <v>0</v>
      </c>
      <c r="AD30" s="101">
        <v>0</v>
      </c>
      <c r="AE30" s="101">
        <v>0</v>
      </c>
      <c r="AF30" s="101">
        <v>0</v>
      </c>
      <c r="AG30" s="101">
        <v>0</v>
      </c>
      <c r="AH30" s="101">
        <v>0</v>
      </c>
      <c r="AI30" s="101">
        <v>0</v>
      </c>
      <c r="AJ30" s="101">
        <v>0</v>
      </c>
      <c r="AK30" s="101">
        <v>0</v>
      </c>
      <c r="AL30" s="101">
        <v>0</v>
      </c>
      <c r="AM30" s="101">
        <v>0</v>
      </c>
      <c r="AN30" s="101">
        <v>0</v>
      </c>
      <c r="AO30" s="101">
        <v>0</v>
      </c>
      <c r="AP30" s="101">
        <v>0</v>
      </c>
      <c r="AQ30" s="101">
        <v>0</v>
      </c>
      <c r="AR30" s="101">
        <v>0</v>
      </c>
      <c r="AS30" s="101">
        <v>0</v>
      </c>
      <c r="AT30" s="101">
        <v>0</v>
      </c>
      <c r="AU30" s="101">
        <v>0</v>
      </c>
      <c r="AV30" s="101">
        <v>0</v>
      </c>
      <c r="AW30" s="101">
        <v>0</v>
      </c>
      <c r="AX30" s="101">
        <v>0</v>
      </c>
      <c r="AY30" s="101">
        <v>0</v>
      </c>
      <c r="AZ30" s="101">
        <v>0</v>
      </c>
      <c r="BA30" s="101">
        <v>0</v>
      </c>
      <c r="BB30" s="101">
        <v>0</v>
      </c>
      <c r="BC30" s="101">
        <v>0</v>
      </c>
      <c r="BD30" s="101">
        <v>0</v>
      </c>
      <c r="BE30" s="101">
        <v>0</v>
      </c>
      <c r="BF30" s="101">
        <v>0</v>
      </c>
      <c r="BG30" s="101">
        <v>0</v>
      </c>
      <c r="BH30" s="101">
        <v>0</v>
      </c>
      <c r="BI30" s="101">
        <v>0</v>
      </c>
      <c r="BJ30" s="101">
        <v>0</v>
      </c>
      <c r="BK30" s="101">
        <v>0</v>
      </c>
      <c r="BL30" s="101">
        <v>0</v>
      </c>
      <c r="BM30" s="101">
        <v>0</v>
      </c>
      <c r="BN30" s="101">
        <v>0</v>
      </c>
      <c r="BO30" s="101">
        <v>0</v>
      </c>
      <c r="BP30" s="101">
        <v>0</v>
      </c>
      <c r="BQ30" s="101">
        <v>0</v>
      </c>
    </row>
    <row r="31" spans="1:69">
      <c r="A31" s="99" t="s">
        <v>434</v>
      </c>
      <c r="B31" s="99"/>
      <c r="C31" s="99" t="s">
        <v>77</v>
      </c>
      <c r="D31" s="99" t="s">
        <v>368</v>
      </c>
      <c r="E31" s="99" t="s">
        <v>386</v>
      </c>
      <c r="F31" s="99" t="s">
        <v>387</v>
      </c>
      <c r="G31" s="100" t="s">
        <v>419</v>
      </c>
      <c r="H31" s="99"/>
      <c r="I31" s="101">
        <v>0</v>
      </c>
      <c r="J31" s="101">
        <v>0</v>
      </c>
      <c r="K31" s="101">
        <v>0</v>
      </c>
      <c r="L31" s="101">
        <v>0</v>
      </c>
      <c r="M31" s="101">
        <v>0</v>
      </c>
      <c r="N31" s="101">
        <v>0</v>
      </c>
      <c r="O31" s="101">
        <v>0</v>
      </c>
      <c r="P31" s="101">
        <v>0</v>
      </c>
      <c r="Q31" s="101">
        <v>0</v>
      </c>
      <c r="R31" s="101">
        <v>0</v>
      </c>
      <c r="S31" s="101">
        <v>0</v>
      </c>
      <c r="T31" s="101">
        <v>0</v>
      </c>
      <c r="U31" s="101">
        <v>0</v>
      </c>
      <c r="V31" s="101">
        <v>0</v>
      </c>
      <c r="W31" s="101">
        <v>0</v>
      </c>
      <c r="X31" s="101">
        <v>0</v>
      </c>
      <c r="Y31" s="101">
        <v>0</v>
      </c>
      <c r="Z31" s="101">
        <v>0</v>
      </c>
      <c r="AA31" s="101">
        <v>0</v>
      </c>
      <c r="AB31" s="101">
        <v>0</v>
      </c>
      <c r="AC31" s="101">
        <v>0</v>
      </c>
      <c r="AD31" s="101">
        <v>0</v>
      </c>
      <c r="AE31" s="101">
        <v>0</v>
      </c>
      <c r="AF31" s="101">
        <v>0</v>
      </c>
      <c r="AG31" s="101">
        <v>0</v>
      </c>
      <c r="AH31" s="101">
        <v>0</v>
      </c>
      <c r="AI31" s="101">
        <v>0</v>
      </c>
      <c r="AJ31" s="101">
        <v>0</v>
      </c>
      <c r="AK31" s="101">
        <v>0</v>
      </c>
      <c r="AL31" s="101">
        <v>0</v>
      </c>
      <c r="AM31" s="101">
        <v>0</v>
      </c>
      <c r="AN31" s="101">
        <v>0</v>
      </c>
      <c r="AO31" s="101">
        <v>0</v>
      </c>
      <c r="AP31" s="101">
        <v>0</v>
      </c>
      <c r="AQ31" s="101">
        <v>0</v>
      </c>
      <c r="AR31" s="101">
        <v>0</v>
      </c>
      <c r="AS31" s="101">
        <v>0</v>
      </c>
      <c r="AT31" s="101">
        <v>0</v>
      </c>
      <c r="AU31" s="101">
        <v>0</v>
      </c>
      <c r="AV31" s="101">
        <v>0</v>
      </c>
      <c r="AW31" s="101">
        <v>0</v>
      </c>
      <c r="AX31" s="101">
        <v>0</v>
      </c>
      <c r="AY31" s="101">
        <v>0</v>
      </c>
      <c r="AZ31" s="101">
        <v>0</v>
      </c>
      <c r="BA31" s="101">
        <v>0</v>
      </c>
      <c r="BB31" s="101">
        <v>0</v>
      </c>
      <c r="BC31" s="101">
        <v>0</v>
      </c>
      <c r="BD31" s="101">
        <v>0</v>
      </c>
      <c r="BE31" s="101">
        <v>0</v>
      </c>
      <c r="BF31" s="101">
        <v>0</v>
      </c>
      <c r="BG31" s="101">
        <v>0</v>
      </c>
      <c r="BH31" s="101">
        <v>0</v>
      </c>
      <c r="BI31" s="101">
        <v>0</v>
      </c>
      <c r="BJ31" s="101">
        <v>0</v>
      </c>
      <c r="BK31" s="101">
        <v>0</v>
      </c>
      <c r="BL31" s="101">
        <v>0</v>
      </c>
      <c r="BM31" s="101">
        <v>0</v>
      </c>
      <c r="BN31" s="101">
        <v>0</v>
      </c>
      <c r="BO31" s="101">
        <v>0</v>
      </c>
      <c r="BP31" s="101">
        <v>0</v>
      </c>
      <c r="BQ31" s="101">
        <v>0</v>
      </c>
    </row>
    <row r="32" spans="1:69">
      <c r="A32" s="99" t="s">
        <v>446</v>
      </c>
      <c r="B32" s="99"/>
      <c r="C32" s="99" t="s">
        <v>77</v>
      </c>
      <c r="D32" s="99" t="s">
        <v>368</v>
      </c>
      <c r="E32" s="99" t="s">
        <v>386</v>
      </c>
      <c r="F32" s="99" t="s">
        <v>387</v>
      </c>
      <c r="G32" s="100" t="s">
        <v>419</v>
      </c>
      <c r="H32" s="99"/>
      <c r="I32" s="101">
        <v>0</v>
      </c>
      <c r="J32" s="101">
        <v>0</v>
      </c>
      <c r="K32" s="101">
        <v>0</v>
      </c>
      <c r="L32" s="101">
        <v>0</v>
      </c>
      <c r="M32" s="101">
        <v>0</v>
      </c>
      <c r="N32" s="101">
        <v>0</v>
      </c>
      <c r="O32" s="101">
        <v>0</v>
      </c>
      <c r="P32" s="101">
        <v>0</v>
      </c>
      <c r="Q32" s="101">
        <v>0</v>
      </c>
      <c r="R32" s="101">
        <v>0</v>
      </c>
      <c r="S32" s="101">
        <v>0</v>
      </c>
      <c r="T32" s="101">
        <v>0</v>
      </c>
      <c r="U32" s="101">
        <v>0</v>
      </c>
      <c r="V32" s="101">
        <v>0</v>
      </c>
      <c r="W32" s="101">
        <v>0</v>
      </c>
      <c r="X32" s="101">
        <v>0</v>
      </c>
      <c r="Y32" s="101">
        <v>0</v>
      </c>
      <c r="Z32" s="101">
        <v>0</v>
      </c>
      <c r="AA32" s="101">
        <v>0</v>
      </c>
      <c r="AB32" s="101">
        <v>0</v>
      </c>
      <c r="AC32" s="101">
        <v>0</v>
      </c>
      <c r="AD32" s="101">
        <v>0</v>
      </c>
      <c r="AE32" s="101">
        <v>0</v>
      </c>
      <c r="AF32" s="101">
        <v>0</v>
      </c>
      <c r="AG32" s="101">
        <v>0</v>
      </c>
      <c r="AH32" s="101">
        <v>0</v>
      </c>
      <c r="AI32" s="101">
        <v>0</v>
      </c>
      <c r="AJ32" s="101">
        <v>0</v>
      </c>
      <c r="AK32" s="101">
        <v>0</v>
      </c>
      <c r="AL32" s="101">
        <v>0</v>
      </c>
      <c r="AM32" s="101">
        <v>0</v>
      </c>
      <c r="AN32" s="101">
        <v>0</v>
      </c>
      <c r="AO32" s="101">
        <v>0</v>
      </c>
      <c r="AP32" s="101">
        <v>0</v>
      </c>
      <c r="AQ32" s="101">
        <v>1200</v>
      </c>
      <c r="AR32" s="101">
        <v>1500</v>
      </c>
      <c r="AS32" s="101">
        <v>1500</v>
      </c>
      <c r="AT32" s="101">
        <v>1500</v>
      </c>
      <c r="AU32" s="101">
        <v>564</v>
      </c>
      <c r="AV32" s="101">
        <v>0</v>
      </c>
      <c r="AW32" s="101">
        <v>0</v>
      </c>
      <c r="AX32" s="101">
        <v>0</v>
      </c>
      <c r="AY32" s="101">
        <v>0</v>
      </c>
      <c r="AZ32" s="101">
        <v>0</v>
      </c>
      <c r="BA32" s="101">
        <v>0</v>
      </c>
      <c r="BB32" s="101">
        <v>0</v>
      </c>
      <c r="BC32" s="101">
        <v>0</v>
      </c>
      <c r="BD32" s="101">
        <v>0</v>
      </c>
      <c r="BE32" s="101">
        <v>0</v>
      </c>
      <c r="BF32" s="101">
        <v>0</v>
      </c>
      <c r="BG32" s="101">
        <v>0</v>
      </c>
      <c r="BH32" s="101">
        <v>0</v>
      </c>
      <c r="BI32" s="101">
        <v>0</v>
      </c>
      <c r="BJ32" s="101">
        <v>0</v>
      </c>
      <c r="BK32" s="101">
        <v>0</v>
      </c>
      <c r="BL32" s="101">
        <v>0</v>
      </c>
      <c r="BM32" s="101">
        <v>0</v>
      </c>
      <c r="BN32" s="101">
        <v>0</v>
      </c>
      <c r="BO32" s="101">
        <v>0</v>
      </c>
      <c r="BP32" s="101">
        <v>0</v>
      </c>
      <c r="BQ32" s="101">
        <v>0</v>
      </c>
    </row>
    <row r="33" spans="1:69">
      <c r="A33" s="99" t="s">
        <v>496</v>
      </c>
      <c r="B33" s="99"/>
      <c r="C33" s="99" t="s">
        <v>72</v>
      </c>
      <c r="D33" s="99" t="s">
        <v>368</v>
      </c>
      <c r="E33" s="99" t="s">
        <v>386</v>
      </c>
      <c r="F33" s="99" t="s">
        <v>387</v>
      </c>
      <c r="G33" s="100" t="s">
        <v>419</v>
      </c>
      <c r="H33" s="99"/>
      <c r="I33" s="101">
        <v>0</v>
      </c>
      <c r="J33" s="101">
        <v>0</v>
      </c>
      <c r="K33" s="101">
        <v>0</v>
      </c>
      <c r="L33" s="101">
        <v>0</v>
      </c>
      <c r="M33" s="101">
        <v>0</v>
      </c>
      <c r="N33" s="101">
        <v>0</v>
      </c>
      <c r="O33" s="101">
        <v>0</v>
      </c>
      <c r="P33" s="101">
        <v>0</v>
      </c>
      <c r="Q33" s="101">
        <v>0</v>
      </c>
      <c r="R33" s="101">
        <v>0</v>
      </c>
      <c r="S33" s="101">
        <v>0</v>
      </c>
      <c r="T33" s="101">
        <v>0</v>
      </c>
      <c r="U33" s="101">
        <v>0</v>
      </c>
      <c r="V33" s="101">
        <v>0</v>
      </c>
      <c r="W33" s="101">
        <v>0</v>
      </c>
      <c r="X33" s="101">
        <v>0</v>
      </c>
      <c r="Y33" s="101">
        <v>0</v>
      </c>
      <c r="Z33" s="101">
        <v>0</v>
      </c>
      <c r="AA33" s="101">
        <v>0</v>
      </c>
      <c r="AB33" s="101">
        <v>0</v>
      </c>
      <c r="AC33" s="101">
        <v>0</v>
      </c>
      <c r="AD33" s="101">
        <v>0</v>
      </c>
      <c r="AE33" s="101">
        <v>0</v>
      </c>
      <c r="AF33" s="101">
        <v>0</v>
      </c>
      <c r="AG33" s="101">
        <v>0</v>
      </c>
      <c r="AH33" s="101">
        <v>0</v>
      </c>
      <c r="AI33" s="101">
        <v>0</v>
      </c>
      <c r="AJ33" s="101">
        <v>0</v>
      </c>
      <c r="AK33" s="101">
        <v>0</v>
      </c>
      <c r="AL33" s="101">
        <v>0</v>
      </c>
      <c r="AM33" s="101">
        <v>0</v>
      </c>
      <c r="AN33" s="101">
        <v>0</v>
      </c>
      <c r="AO33" s="101">
        <v>0</v>
      </c>
      <c r="AP33" s="101">
        <v>0</v>
      </c>
      <c r="AQ33" s="101">
        <v>0</v>
      </c>
      <c r="AR33" s="101">
        <v>0</v>
      </c>
      <c r="AS33" s="101">
        <v>0</v>
      </c>
      <c r="AT33" s="101">
        <v>0</v>
      </c>
      <c r="AU33" s="101">
        <v>0</v>
      </c>
      <c r="AV33" s="101">
        <v>0</v>
      </c>
      <c r="AW33" s="101">
        <v>0</v>
      </c>
      <c r="AX33" s="101">
        <v>1500</v>
      </c>
      <c r="AY33" s="101">
        <v>0</v>
      </c>
      <c r="AZ33" s="101">
        <v>0</v>
      </c>
      <c r="BA33" s="101">
        <v>0</v>
      </c>
      <c r="BB33" s="101">
        <v>0</v>
      </c>
      <c r="BC33" s="101">
        <v>0</v>
      </c>
      <c r="BD33" s="101">
        <v>0</v>
      </c>
      <c r="BE33" s="101">
        <v>0</v>
      </c>
      <c r="BF33" s="101">
        <v>0</v>
      </c>
      <c r="BG33" s="101">
        <v>0</v>
      </c>
      <c r="BH33" s="101">
        <v>0</v>
      </c>
      <c r="BI33" s="101">
        <v>0</v>
      </c>
      <c r="BJ33" s="101">
        <v>0</v>
      </c>
      <c r="BK33" s="101">
        <v>0</v>
      </c>
      <c r="BL33" s="101">
        <v>0</v>
      </c>
      <c r="BM33" s="101">
        <v>0</v>
      </c>
      <c r="BN33" s="101">
        <v>0</v>
      </c>
      <c r="BO33" s="101">
        <v>0</v>
      </c>
      <c r="BP33" s="101">
        <v>0</v>
      </c>
      <c r="BQ33" s="101">
        <v>0</v>
      </c>
    </row>
    <row r="34" spans="1:69">
      <c r="A34" s="99" t="s">
        <v>497</v>
      </c>
      <c r="B34" s="99"/>
      <c r="C34" s="99" t="s">
        <v>77</v>
      </c>
      <c r="D34" s="99" t="s">
        <v>368</v>
      </c>
      <c r="E34" s="99" t="s">
        <v>386</v>
      </c>
      <c r="F34" s="99" t="s">
        <v>387</v>
      </c>
      <c r="G34" s="100" t="s">
        <v>419</v>
      </c>
      <c r="H34" s="99"/>
      <c r="I34" s="101">
        <v>0</v>
      </c>
      <c r="J34" s="101">
        <v>0</v>
      </c>
      <c r="K34" s="101">
        <v>1700</v>
      </c>
      <c r="L34" s="101">
        <v>0</v>
      </c>
      <c r="M34" s="101">
        <v>0</v>
      </c>
      <c r="N34" s="101">
        <v>500</v>
      </c>
      <c r="O34" s="101">
        <v>0</v>
      </c>
      <c r="P34" s="101">
        <v>0</v>
      </c>
      <c r="Q34" s="101">
        <v>0</v>
      </c>
      <c r="R34" s="101">
        <v>0</v>
      </c>
      <c r="S34" s="101">
        <v>0</v>
      </c>
      <c r="T34" s="101">
        <v>0</v>
      </c>
      <c r="U34" s="101">
        <v>0</v>
      </c>
      <c r="V34" s="101">
        <v>150</v>
      </c>
      <c r="W34" s="101">
        <v>0</v>
      </c>
      <c r="X34" s="101">
        <v>0</v>
      </c>
      <c r="Y34" s="101">
        <v>0</v>
      </c>
      <c r="Z34" s="101">
        <v>0</v>
      </c>
      <c r="AA34" s="101">
        <v>0</v>
      </c>
      <c r="AB34" s="101">
        <v>2500</v>
      </c>
      <c r="AC34" s="101">
        <v>0</v>
      </c>
      <c r="AD34" s="101">
        <v>0</v>
      </c>
      <c r="AE34" s="101">
        <v>0</v>
      </c>
      <c r="AF34" s="101">
        <v>0</v>
      </c>
      <c r="AG34" s="101">
        <v>3500</v>
      </c>
      <c r="AH34" s="101">
        <v>0</v>
      </c>
      <c r="AI34" s="101">
        <v>0</v>
      </c>
      <c r="AJ34" s="101">
        <v>2500</v>
      </c>
      <c r="AK34" s="101">
        <v>0</v>
      </c>
      <c r="AL34" s="101">
        <v>0</v>
      </c>
      <c r="AM34" s="101">
        <v>0</v>
      </c>
      <c r="AN34" s="101">
        <v>0</v>
      </c>
      <c r="AO34" s="101">
        <v>0</v>
      </c>
      <c r="AP34" s="101">
        <v>0</v>
      </c>
      <c r="AQ34" s="101">
        <v>0</v>
      </c>
      <c r="AR34" s="101">
        <v>0</v>
      </c>
      <c r="AS34" s="101">
        <v>0</v>
      </c>
      <c r="AT34" s="101">
        <v>0</v>
      </c>
      <c r="AU34" s="101">
        <v>0</v>
      </c>
      <c r="AV34" s="101">
        <v>500</v>
      </c>
      <c r="AW34" s="101">
        <v>0</v>
      </c>
      <c r="AX34" s="101">
        <v>0</v>
      </c>
      <c r="AY34" s="101">
        <v>0</v>
      </c>
      <c r="AZ34" s="101">
        <v>2500</v>
      </c>
      <c r="BA34" s="101">
        <v>2500</v>
      </c>
      <c r="BB34" s="101">
        <v>0</v>
      </c>
      <c r="BC34" s="101">
        <v>0</v>
      </c>
      <c r="BD34" s="101">
        <v>0</v>
      </c>
      <c r="BE34" s="101">
        <v>0</v>
      </c>
      <c r="BF34" s="101">
        <v>0</v>
      </c>
      <c r="BG34" s="101">
        <v>0</v>
      </c>
      <c r="BH34" s="101">
        <v>0</v>
      </c>
      <c r="BI34" s="101">
        <v>0</v>
      </c>
      <c r="BJ34" s="101">
        <v>0</v>
      </c>
      <c r="BK34" s="101">
        <v>0</v>
      </c>
      <c r="BL34" s="101">
        <v>0</v>
      </c>
      <c r="BM34" s="101">
        <v>0</v>
      </c>
      <c r="BN34" s="101">
        <v>0</v>
      </c>
      <c r="BO34" s="101">
        <v>0</v>
      </c>
      <c r="BP34" s="101">
        <v>0</v>
      </c>
      <c r="BQ34" s="101">
        <v>0</v>
      </c>
    </row>
    <row r="35" spans="1:69">
      <c r="A35" s="99" t="s">
        <v>255</v>
      </c>
      <c r="B35" s="99"/>
      <c r="C35" s="99" t="s">
        <v>77</v>
      </c>
      <c r="D35" s="99" t="s">
        <v>368</v>
      </c>
      <c r="E35" s="99" t="s">
        <v>386</v>
      </c>
      <c r="F35" s="99" t="s">
        <v>387</v>
      </c>
      <c r="G35" s="100" t="s">
        <v>419</v>
      </c>
      <c r="H35" s="99"/>
      <c r="I35" s="101">
        <v>0</v>
      </c>
      <c r="J35" s="101">
        <v>0</v>
      </c>
      <c r="K35" s="101">
        <v>0</v>
      </c>
      <c r="L35" s="101">
        <v>0</v>
      </c>
      <c r="M35" s="101">
        <v>0</v>
      </c>
      <c r="N35" s="101">
        <v>0</v>
      </c>
      <c r="O35" s="101">
        <v>0</v>
      </c>
      <c r="P35" s="101">
        <v>0</v>
      </c>
      <c r="Q35" s="101">
        <v>0</v>
      </c>
      <c r="R35" s="101">
        <v>0</v>
      </c>
      <c r="S35" s="101">
        <v>0</v>
      </c>
      <c r="T35" s="101">
        <v>0</v>
      </c>
      <c r="U35" s="101">
        <v>0</v>
      </c>
      <c r="V35" s="101">
        <v>0</v>
      </c>
      <c r="W35" s="101">
        <v>0</v>
      </c>
      <c r="X35" s="101">
        <v>0</v>
      </c>
      <c r="Y35" s="101">
        <v>0</v>
      </c>
      <c r="Z35" s="101">
        <v>0</v>
      </c>
      <c r="AA35" s="101">
        <v>0</v>
      </c>
      <c r="AB35" s="101">
        <v>0</v>
      </c>
      <c r="AC35" s="101">
        <v>0</v>
      </c>
      <c r="AD35" s="101">
        <v>0</v>
      </c>
      <c r="AE35" s="101">
        <v>0</v>
      </c>
      <c r="AF35" s="101">
        <v>0</v>
      </c>
      <c r="AG35" s="101">
        <v>0</v>
      </c>
      <c r="AH35" s="101">
        <v>0</v>
      </c>
      <c r="AI35" s="101">
        <v>0</v>
      </c>
      <c r="AJ35" s="101">
        <v>0</v>
      </c>
      <c r="AK35" s="101">
        <v>0</v>
      </c>
      <c r="AL35" s="101">
        <v>0</v>
      </c>
      <c r="AM35" s="101">
        <v>0</v>
      </c>
      <c r="AN35" s="101">
        <v>0</v>
      </c>
      <c r="AO35" s="101">
        <v>0</v>
      </c>
      <c r="AP35" s="101">
        <v>0</v>
      </c>
      <c r="AQ35" s="101">
        <v>0</v>
      </c>
      <c r="AR35" s="101">
        <v>0</v>
      </c>
      <c r="AS35" s="101">
        <v>0</v>
      </c>
      <c r="AT35" s="101">
        <v>0</v>
      </c>
      <c r="AU35" s="101">
        <v>0</v>
      </c>
      <c r="AV35" s="101">
        <v>0</v>
      </c>
      <c r="AW35" s="101">
        <v>0</v>
      </c>
      <c r="AX35" s="101">
        <v>0</v>
      </c>
      <c r="AY35" s="101">
        <v>0</v>
      </c>
      <c r="AZ35" s="101">
        <v>0</v>
      </c>
      <c r="BA35" s="101">
        <v>0</v>
      </c>
      <c r="BB35" s="101">
        <v>0</v>
      </c>
      <c r="BC35" s="101">
        <v>0</v>
      </c>
      <c r="BD35" s="101">
        <v>0</v>
      </c>
      <c r="BE35" s="101">
        <v>0</v>
      </c>
      <c r="BF35" s="101">
        <v>0</v>
      </c>
      <c r="BG35" s="101">
        <v>0</v>
      </c>
      <c r="BH35" s="101">
        <v>0</v>
      </c>
      <c r="BI35" s="101">
        <v>0</v>
      </c>
      <c r="BJ35" s="101">
        <v>0</v>
      </c>
      <c r="BK35" s="101">
        <v>0</v>
      </c>
      <c r="BL35" s="101">
        <v>0</v>
      </c>
      <c r="BM35" s="101">
        <v>0</v>
      </c>
      <c r="BN35" s="101">
        <v>0</v>
      </c>
      <c r="BO35" s="101">
        <v>0</v>
      </c>
      <c r="BP35" s="101">
        <v>0</v>
      </c>
      <c r="BQ35" s="101">
        <v>0</v>
      </c>
    </row>
    <row r="36" spans="1:69">
      <c r="A36" s="99" t="s">
        <v>256</v>
      </c>
      <c r="B36" s="99"/>
      <c r="C36" s="99" t="s">
        <v>77</v>
      </c>
      <c r="D36" s="99" t="s">
        <v>368</v>
      </c>
      <c r="E36" s="99" t="s">
        <v>386</v>
      </c>
      <c r="F36" s="99" t="s">
        <v>387</v>
      </c>
      <c r="G36" s="100" t="s">
        <v>419</v>
      </c>
      <c r="H36" s="99"/>
      <c r="I36" s="101">
        <v>0</v>
      </c>
      <c r="J36" s="101">
        <v>0</v>
      </c>
      <c r="K36" s="101">
        <v>0</v>
      </c>
      <c r="L36" s="101">
        <v>0</v>
      </c>
      <c r="M36" s="101">
        <v>0</v>
      </c>
      <c r="N36" s="101">
        <v>0</v>
      </c>
      <c r="O36" s="101">
        <v>0</v>
      </c>
      <c r="P36" s="101">
        <v>0</v>
      </c>
      <c r="Q36" s="101">
        <v>0</v>
      </c>
      <c r="R36" s="101">
        <v>0</v>
      </c>
      <c r="S36" s="101">
        <v>0</v>
      </c>
      <c r="T36" s="101">
        <v>0</v>
      </c>
      <c r="U36" s="101">
        <v>0</v>
      </c>
      <c r="V36" s="101">
        <v>0</v>
      </c>
      <c r="W36" s="101">
        <v>0</v>
      </c>
      <c r="X36" s="101">
        <v>0</v>
      </c>
      <c r="Y36" s="101">
        <v>0</v>
      </c>
      <c r="Z36" s="101">
        <v>0</v>
      </c>
      <c r="AA36" s="101">
        <v>0</v>
      </c>
      <c r="AB36" s="101">
        <v>0</v>
      </c>
      <c r="AC36" s="101">
        <v>0</v>
      </c>
      <c r="AD36" s="101">
        <v>0</v>
      </c>
      <c r="AE36" s="101">
        <v>0</v>
      </c>
      <c r="AF36" s="101">
        <v>0</v>
      </c>
      <c r="AG36" s="101">
        <v>0</v>
      </c>
      <c r="AH36" s="101">
        <v>0</v>
      </c>
      <c r="AI36" s="101">
        <v>0</v>
      </c>
      <c r="AJ36" s="101">
        <v>0</v>
      </c>
      <c r="AK36" s="101">
        <v>0</v>
      </c>
      <c r="AL36" s="101">
        <v>0</v>
      </c>
      <c r="AM36" s="101">
        <v>0</v>
      </c>
      <c r="AN36" s="101">
        <v>0</v>
      </c>
      <c r="AO36" s="101">
        <v>0</v>
      </c>
      <c r="AP36" s="101">
        <v>0</v>
      </c>
      <c r="AQ36" s="101">
        <v>0</v>
      </c>
      <c r="AR36" s="101">
        <v>0</v>
      </c>
      <c r="AS36" s="101">
        <v>0</v>
      </c>
      <c r="AT36" s="101">
        <v>0</v>
      </c>
      <c r="AU36" s="101">
        <v>0</v>
      </c>
      <c r="AV36" s="101">
        <v>0</v>
      </c>
      <c r="AW36" s="101">
        <v>0</v>
      </c>
      <c r="AX36" s="101">
        <v>0</v>
      </c>
      <c r="AY36" s="101">
        <v>0</v>
      </c>
      <c r="AZ36" s="101">
        <v>0</v>
      </c>
      <c r="BA36" s="101">
        <v>0</v>
      </c>
      <c r="BB36" s="101">
        <v>0</v>
      </c>
      <c r="BC36" s="101">
        <v>0</v>
      </c>
      <c r="BD36" s="101">
        <v>0</v>
      </c>
      <c r="BE36" s="101">
        <v>0</v>
      </c>
      <c r="BF36" s="101">
        <v>0</v>
      </c>
      <c r="BG36" s="101">
        <v>0</v>
      </c>
      <c r="BH36" s="101">
        <v>0</v>
      </c>
      <c r="BI36" s="101">
        <v>0</v>
      </c>
      <c r="BJ36" s="101">
        <v>0</v>
      </c>
      <c r="BK36" s="101">
        <v>0</v>
      </c>
      <c r="BL36" s="101">
        <v>0</v>
      </c>
      <c r="BM36" s="101">
        <v>0</v>
      </c>
      <c r="BN36" s="101">
        <v>0</v>
      </c>
      <c r="BO36" s="101">
        <v>0</v>
      </c>
      <c r="BP36" s="101">
        <v>0</v>
      </c>
      <c r="BQ36" s="101">
        <v>0</v>
      </c>
    </row>
    <row r="37" spans="1:69">
      <c r="A37" s="99" t="s">
        <v>686</v>
      </c>
      <c r="B37" s="99"/>
      <c r="C37" s="99" t="s">
        <v>72</v>
      </c>
      <c r="D37" s="99" t="s">
        <v>44</v>
      </c>
      <c r="E37" s="99" t="s">
        <v>389</v>
      </c>
      <c r="F37" s="99" t="s">
        <v>390</v>
      </c>
      <c r="G37" s="100" t="s">
        <v>421</v>
      </c>
      <c r="H37" s="99"/>
      <c r="I37" s="101">
        <v>0</v>
      </c>
      <c r="J37" s="101">
        <v>240</v>
      </c>
      <c r="K37" s="101">
        <v>0</v>
      </c>
      <c r="L37" s="101">
        <v>0</v>
      </c>
      <c r="M37" s="101">
        <v>0</v>
      </c>
      <c r="N37" s="101">
        <v>0</v>
      </c>
      <c r="O37" s="101">
        <v>0</v>
      </c>
      <c r="P37" s="101">
        <v>0</v>
      </c>
      <c r="Q37" s="101">
        <v>360</v>
      </c>
      <c r="R37" s="101">
        <v>0</v>
      </c>
      <c r="S37" s="101">
        <v>0</v>
      </c>
      <c r="T37" s="101">
        <v>0</v>
      </c>
      <c r="U37" s="101">
        <v>0</v>
      </c>
      <c r="V37" s="101">
        <v>0</v>
      </c>
      <c r="W37" s="101">
        <v>0</v>
      </c>
      <c r="X37" s="101">
        <v>0</v>
      </c>
      <c r="Y37" s="101">
        <v>0</v>
      </c>
      <c r="Z37" s="101">
        <v>0</v>
      </c>
      <c r="AA37" s="101">
        <v>0</v>
      </c>
      <c r="AB37" s="101">
        <v>0</v>
      </c>
      <c r="AC37" s="101">
        <v>0</v>
      </c>
      <c r="AD37" s="101">
        <v>0</v>
      </c>
      <c r="AE37" s="101">
        <v>360</v>
      </c>
      <c r="AF37" s="101">
        <v>0</v>
      </c>
      <c r="AG37" s="101">
        <v>0</v>
      </c>
      <c r="AH37" s="101">
        <v>0</v>
      </c>
      <c r="AI37" s="101">
        <v>0</v>
      </c>
      <c r="AJ37" s="101">
        <v>0</v>
      </c>
      <c r="AK37" s="101">
        <v>0</v>
      </c>
      <c r="AL37" s="101">
        <v>480</v>
      </c>
      <c r="AM37" s="101">
        <v>0</v>
      </c>
      <c r="AN37" s="101">
        <v>0</v>
      </c>
      <c r="AO37" s="101">
        <v>0</v>
      </c>
      <c r="AP37" s="101">
        <v>0</v>
      </c>
      <c r="AQ37" s="101">
        <v>0</v>
      </c>
      <c r="AR37" s="101">
        <v>0</v>
      </c>
      <c r="AS37" s="101">
        <v>360</v>
      </c>
      <c r="AT37" s="101">
        <v>0</v>
      </c>
      <c r="AU37" s="101">
        <v>0</v>
      </c>
      <c r="AV37" s="101">
        <v>0</v>
      </c>
      <c r="AW37" s="101">
        <v>0</v>
      </c>
      <c r="AX37" s="101">
        <v>0</v>
      </c>
      <c r="AY37" s="101">
        <v>0</v>
      </c>
      <c r="AZ37" s="101">
        <v>240</v>
      </c>
      <c r="BA37" s="101">
        <v>0</v>
      </c>
      <c r="BB37" s="101">
        <v>0</v>
      </c>
      <c r="BC37" s="101">
        <v>0</v>
      </c>
      <c r="BD37" s="101">
        <v>0</v>
      </c>
      <c r="BE37" s="101">
        <v>0</v>
      </c>
      <c r="BF37" s="101">
        <v>0</v>
      </c>
      <c r="BG37" s="101">
        <v>360</v>
      </c>
      <c r="BH37" s="101">
        <v>0</v>
      </c>
      <c r="BI37" s="101">
        <v>0</v>
      </c>
      <c r="BJ37" s="101">
        <v>0</v>
      </c>
      <c r="BK37" s="101">
        <v>0</v>
      </c>
      <c r="BL37" s="101">
        <v>0</v>
      </c>
      <c r="BM37" s="101">
        <v>0</v>
      </c>
      <c r="BN37" s="101">
        <v>120</v>
      </c>
      <c r="BO37" s="101">
        <v>0</v>
      </c>
      <c r="BP37" s="101">
        <v>0</v>
      </c>
      <c r="BQ37" s="101">
        <v>0</v>
      </c>
    </row>
    <row r="38" spans="1:69">
      <c r="A38" s="99" t="s">
        <v>687</v>
      </c>
      <c r="B38" s="99"/>
      <c r="C38" s="99" t="s">
        <v>72</v>
      </c>
      <c r="D38" s="99" t="s">
        <v>44</v>
      </c>
      <c r="E38" s="99" t="s">
        <v>389</v>
      </c>
      <c r="F38" s="99" t="s">
        <v>390</v>
      </c>
      <c r="G38" s="100" t="s">
        <v>421</v>
      </c>
      <c r="H38" s="99"/>
      <c r="I38" s="101">
        <v>0</v>
      </c>
      <c r="J38" s="101">
        <v>240</v>
      </c>
      <c r="K38" s="101">
        <v>0</v>
      </c>
      <c r="L38" s="101">
        <v>0</v>
      </c>
      <c r="M38" s="101">
        <v>0</v>
      </c>
      <c r="N38" s="101">
        <v>0</v>
      </c>
      <c r="O38" s="101">
        <v>0</v>
      </c>
      <c r="P38" s="101">
        <v>0</v>
      </c>
      <c r="Q38" s="101">
        <v>240</v>
      </c>
      <c r="R38" s="101">
        <v>0</v>
      </c>
      <c r="S38" s="101">
        <v>0</v>
      </c>
      <c r="T38" s="101">
        <v>0</v>
      </c>
      <c r="U38" s="101">
        <v>0</v>
      </c>
      <c r="V38" s="101">
        <v>0</v>
      </c>
      <c r="W38" s="101">
        <v>0</v>
      </c>
      <c r="X38" s="101">
        <v>0</v>
      </c>
      <c r="Y38" s="101">
        <v>0</v>
      </c>
      <c r="Z38" s="101">
        <v>0</v>
      </c>
      <c r="AA38" s="101">
        <v>0</v>
      </c>
      <c r="AB38" s="101">
        <v>0</v>
      </c>
      <c r="AC38" s="101">
        <v>0</v>
      </c>
      <c r="AD38" s="101">
        <v>0</v>
      </c>
      <c r="AE38" s="101">
        <v>360</v>
      </c>
      <c r="AF38" s="101">
        <v>0</v>
      </c>
      <c r="AG38" s="101">
        <v>0</v>
      </c>
      <c r="AH38" s="101">
        <v>0</v>
      </c>
      <c r="AI38" s="101">
        <v>0</v>
      </c>
      <c r="AJ38" s="101">
        <v>0</v>
      </c>
      <c r="AK38" s="101">
        <v>0</v>
      </c>
      <c r="AL38" s="101">
        <v>240</v>
      </c>
      <c r="AM38" s="101">
        <v>0</v>
      </c>
      <c r="AN38" s="101">
        <v>0</v>
      </c>
      <c r="AO38" s="101">
        <v>0</v>
      </c>
      <c r="AP38" s="101">
        <v>0</v>
      </c>
      <c r="AQ38" s="101">
        <v>0</v>
      </c>
      <c r="AR38" s="101">
        <v>0</v>
      </c>
      <c r="AS38" s="101">
        <v>240</v>
      </c>
      <c r="AT38" s="101">
        <v>0</v>
      </c>
      <c r="AU38" s="101">
        <v>0</v>
      </c>
      <c r="AV38" s="101">
        <v>0</v>
      </c>
      <c r="AW38" s="101">
        <v>0</v>
      </c>
      <c r="AX38" s="101">
        <v>0</v>
      </c>
      <c r="AY38" s="101">
        <v>0</v>
      </c>
      <c r="AZ38" s="101">
        <v>120</v>
      </c>
      <c r="BA38" s="101">
        <v>0</v>
      </c>
      <c r="BB38" s="101">
        <v>0</v>
      </c>
      <c r="BC38" s="101">
        <v>0</v>
      </c>
      <c r="BD38" s="101">
        <v>0</v>
      </c>
      <c r="BE38" s="101">
        <v>0</v>
      </c>
      <c r="BF38" s="101">
        <v>0</v>
      </c>
      <c r="BG38" s="101">
        <v>240</v>
      </c>
      <c r="BH38" s="101">
        <v>0</v>
      </c>
      <c r="BI38" s="101">
        <v>0</v>
      </c>
      <c r="BJ38" s="101">
        <v>0</v>
      </c>
      <c r="BK38" s="101">
        <v>0</v>
      </c>
      <c r="BL38" s="101">
        <v>0</v>
      </c>
      <c r="BM38" s="101">
        <v>0</v>
      </c>
      <c r="BN38" s="101">
        <v>120</v>
      </c>
      <c r="BO38" s="101">
        <v>0</v>
      </c>
      <c r="BP38" s="101">
        <v>0</v>
      </c>
      <c r="BQ38" s="101">
        <v>0</v>
      </c>
    </row>
    <row r="39" spans="1:69">
      <c r="A39" s="99" t="s">
        <v>717</v>
      </c>
      <c r="B39" s="99"/>
      <c r="C39" s="99" t="s">
        <v>72</v>
      </c>
      <c r="D39" s="99" t="s">
        <v>45</v>
      </c>
      <c r="E39" s="99" t="s">
        <v>384</v>
      </c>
      <c r="F39" s="99" t="s">
        <v>408</v>
      </c>
      <c r="G39" s="100" t="s">
        <v>421</v>
      </c>
      <c r="H39" s="99"/>
      <c r="I39" s="101">
        <v>0</v>
      </c>
      <c r="J39" s="101">
        <v>1050</v>
      </c>
      <c r="K39" s="101">
        <v>0</v>
      </c>
      <c r="L39" s="101">
        <v>0</v>
      </c>
      <c r="M39" s="101">
        <v>0</v>
      </c>
      <c r="N39" s="101">
        <v>0</v>
      </c>
      <c r="O39" s="101">
        <v>0</v>
      </c>
      <c r="P39" s="101">
        <v>0</v>
      </c>
      <c r="Q39" s="101">
        <v>1290</v>
      </c>
      <c r="R39" s="101">
        <v>0</v>
      </c>
      <c r="S39" s="101">
        <v>0</v>
      </c>
      <c r="T39" s="101">
        <v>0</v>
      </c>
      <c r="U39" s="101">
        <v>0</v>
      </c>
      <c r="V39" s="101">
        <v>0</v>
      </c>
      <c r="W39" s="101">
        <v>0</v>
      </c>
      <c r="X39" s="101">
        <v>1290</v>
      </c>
      <c r="Y39" s="101">
        <v>0</v>
      </c>
      <c r="Z39" s="101">
        <v>0</v>
      </c>
      <c r="AA39" s="101">
        <v>0</v>
      </c>
      <c r="AB39" s="101">
        <v>0</v>
      </c>
      <c r="AC39" s="101">
        <v>0</v>
      </c>
      <c r="AD39" s="101">
        <v>0</v>
      </c>
      <c r="AE39" s="101">
        <v>1290</v>
      </c>
      <c r="AF39" s="101">
        <v>0</v>
      </c>
      <c r="AG39" s="101">
        <v>0</v>
      </c>
      <c r="AH39" s="101">
        <v>0</v>
      </c>
      <c r="AI39" s="101">
        <v>0</v>
      </c>
      <c r="AJ39" s="101">
        <v>0</v>
      </c>
      <c r="AK39" s="101">
        <v>0</v>
      </c>
      <c r="AL39" s="101">
        <v>1440</v>
      </c>
      <c r="AM39" s="101">
        <v>0</v>
      </c>
      <c r="AN39" s="101">
        <v>0</v>
      </c>
      <c r="AO39" s="101">
        <v>0</v>
      </c>
      <c r="AP39" s="101">
        <v>0</v>
      </c>
      <c r="AQ39" s="101">
        <v>0</v>
      </c>
      <c r="AR39" s="101">
        <v>0</v>
      </c>
      <c r="AS39" s="101">
        <v>1440</v>
      </c>
      <c r="AT39" s="101">
        <v>0</v>
      </c>
      <c r="AU39" s="101">
        <v>0</v>
      </c>
      <c r="AV39" s="101">
        <v>0</v>
      </c>
      <c r="AW39" s="101">
        <v>0</v>
      </c>
      <c r="AX39" s="101">
        <v>0</v>
      </c>
      <c r="AY39" s="101">
        <v>0</v>
      </c>
      <c r="AZ39" s="101">
        <v>1290</v>
      </c>
      <c r="BA39" s="101">
        <v>0</v>
      </c>
      <c r="BB39" s="101">
        <v>0</v>
      </c>
      <c r="BC39" s="101">
        <v>0</v>
      </c>
      <c r="BD39" s="101">
        <v>0</v>
      </c>
      <c r="BE39" s="101">
        <v>0</v>
      </c>
      <c r="BF39" s="101">
        <v>0</v>
      </c>
      <c r="BG39" s="101">
        <v>1440</v>
      </c>
      <c r="BH39" s="101">
        <v>0</v>
      </c>
      <c r="BI39" s="101">
        <v>0</v>
      </c>
      <c r="BJ39" s="101">
        <v>0</v>
      </c>
      <c r="BK39" s="101">
        <v>0</v>
      </c>
      <c r="BL39" s="101">
        <v>0</v>
      </c>
      <c r="BM39" s="101">
        <v>0</v>
      </c>
      <c r="BN39" s="101">
        <v>1290</v>
      </c>
      <c r="BO39" s="101">
        <v>0</v>
      </c>
      <c r="BP39" s="101">
        <v>0</v>
      </c>
      <c r="BQ39" s="101">
        <v>0</v>
      </c>
    </row>
    <row r="40" spans="1:69">
      <c r="A40" s="99" t="s">
        <v>720</v>
      </c>
      <c r="B40" s="99"/>
      <c r="C40" s="99" t="s">
        <v>72</v>
      </c>
      <c r="D40" s="99" t="s">
        <v>45</v>
      </c>
      <c r="E40" s="99" t="s">
        <v>384</v>
      </c>
      <c r="F40" s="99" t="s">
        <v>408</v>
      </c>
      <c r="G40" s="100" t="s">
        <v>421</v>
      </c>
      <c r="H40" s="99"/>
      <c r="I40" s="101">
        <v>0</v>
      </c>
      <c r="J40" s="101">
        <v>150</v>
      </c>
      <c r="K40" s="101">
        <v>0</v>
      </c>
      <c r="L40" s="101">
        <v>0</v>
      </c>
      <c r="M40" s="101">
        <v>0</v>
      </c>
      <c r="N40" s="101">
        <v>0</v>
      </c>
      <c r="O40" s="101">
        <v>0</v>
      </c>
      <c r="P40" s="101">
        <v>0</v>
      </c>
      <c r="Q40" s="101">
        <v>150</v>
      </c>
      <c r="R40" s="101">
        <v>0</v>
      </c>
      <c r="S40" s="101">
        <v>0</v>
      </c>
      <c r="T40" s="101">
        <v>0</v>
      </c>
      <c r="U40" s="101">
        <v>0</v>
      </c>
      <c r="V40" s="101">
        <v>0</v>
      </c>
      <c r="W40" s="101">
        <v>0</v>
      </c>
      <c r="X40" s="101">
        <v>150</v>
      </c>
      <c r="Y40" s="101">
        <v>0</v>
      </c>
      <c r="Z40" s="101">
        <v>0</v>
      </c>
      <c r="AA40" s="101">
        <v>0</v>
      </c>
      <c r="AB40" s="101">
        <v>0</v>
      </c>
      <c r="AC40" s="101">
        <v>0</v>
      </c>
      <c r="AD40" s="101">
        <v>0</v>
      </c>
      <c r="AE40" s="101">
        <v>150</v>
      </c>
      <c r="AF40" s="101">
        <v>0</v>
      </c>
      <c r="AG40" s="101">
        <v>0</v>
      </c>
      <c r="AH40" s="101">
        <v>0</v>
      </c>
      <c r="AI40" s="101">
        <v>0</v>
      </c>
      <c r="AJ40" s="101">
        <v>0</v>
      </c>
      <c r="AK40" s="101">
        <v>0</v>
      </c>
      <c r="AL40" s="101">
        <v>0</v>
      </c>
      <c r="AM40" s="101">
        <v>0</v>
      </c>
      <c r="AN40" s="101">
        <v>0</v>
      </c>
      <c r="AO40" s="101">
        <v>0</v>
      </c>
      <c r="AP40" s="101">
        <v>0</v>
      </c>
      <c r="AQ40" s="101">
        <v>0</v>
      </c>
      <c r="AR40" s="101">
        <v>0</v>
      </c>
      <c r="AS40" s="101">
        <v>0</v>
      </c>
      <c r="AT40" s="101">
        <v>0</v>
      </c>
      <c r="AU40" s="101">
        <v>0</v>
      </c>
      <c r="AV40" s="101">
        <v>0</v>
      </c>
      <c r="AW40" s="101">
        <v>0</v>
      </c>
      <c r="AX40" s="101">
        <v>0</v>
      </c>
      <c r="AY40" s="101">
        <v>0</v>
      </c>
      <c r="AZ40" s="101">
        <v>150</v>
      </c>
      <c r="BA40" s="101">
        <v>0</v>
      </c>
      <c r="BB40" s="101">
        <v>0</v>
      </c>
      <c r="BC40" s="101">
        <v>0</v>
      </c>
      <c r="BD40" s="101">
        <v>0</v>
      </c>
      <c r="BE40" s="101">
        <v>0</v>
      </c>
      <c r="BF40" s="101">
        <v>0</v>
      </c>
      <c r="BG40" s="101">
        <v>0</v>
      </c>
      <c r="BH40" s="101">
        <v>0</v>
      </c>
      <c r="BI40" s="101">
        <v>0</v>
      </c>
      <c r="BJ40" s="101">
        <v>0</v>
      </c>
      <c r="BK40" s="101">
        <v>0</v>
      </c>
      <c r="BL40" s="101">
        <v>0</v>
      </c>
      <c r="BM40" s="101">
        <v>0</v>
      </c>
      <c r="BN40" s="101">
        <v>150</v>
      </c>
      <c r="BO40" s="101">
        <v>0</v>
      </c>
      <c r="BP40" s="101">
        <v>0</v>
      </c>
      <c r="BQ40" s="101">
        <v>0</v>
      </c>
    </row>
    <row r="41" spans="1:69">
      <c r="A41" s="99" t="s">
        <v>716</v>
      </c>
      <c r="B41" s="99"/>
      <c r="C41" s="99" t="s">
        <v>72</v>
      </c>
      <c r="D41" s="99" t="s">
        <v>45</v>
      </c>
      <c r="E41" s="99" t="s">
        <v>384</v>
      </c>
      <c r="F41" s="99" t="s">
        <v>408</v>
      </c>
      <c r="G41" s="100" t="s">
        <v>421</v>
      </c>
      <c r="H41" s="99"/>
      <c r="I41" s="101">
        <v>0</v>
      </c>
      <c r="J41" s="101">
        <v>0</v>
      </c>
      <c r="K41" s="101">
        <v>0</v>
      </c>
      <c r="L41" s="101">
        <v>0</v>
      </c>
      <c r="M41" s="101">
        <v>0</v>
      </c>
      <c r="N41" s="101">
        <v>0</v>
      </c>
      <c r="O41" s="101">
        <v>0</v>
      </c>
      <c r="P41" s="101">
        <v>0</v>
      </c>
      <c r="Q41" s="101">
        <v>0</v>
      </c>
      <c r="R41" s="101">
        <v>0</v>
      </c>
      <c r="S41" s="101">
        <v>0</v>
      </c>
      <c r="T41" s="101">
        <v>0</v>
      </c>
      <c r="U41" s="101">
        <v>0</v>
      </c>
      <c r="V41" s="101">
        <v>0</v>
      </c>
      <c r="W41" s="101">
        <v>0</v>
      </c>
      <c r="X41" s="101">
        <v>0</v>
      </c>
      <c r="Y41" s="101">
        <v>0</v>
      </c>
      <c r="Z41" s="101">
        <v>0</v>
      </c>
      <c r="AA41" s="101">
        <v>0</v>
      </c>
      <c r="AB41" s="101">
        <v>0</v>
      </c>
      <c r="AC41" s="101">
        <v>0</v>
      </c>
      <c r="AD41" s="101">
        <v>0</v>
      </c>
      <c r="AE41" s="101">
        <v>0</v>
      </c>
      <c r="AF41" s="101">
        <v>0</v>
      </c>
      <c r="AG41" s="101">
        <v>0</v>
      </c>
      <c r="AH41" s="101">
        <v>0</v>
      </c>
      <c r="AI41" s="101">
        <v>0</v>
      </c>
      <c r="AJ41" s="101">
        <v>0</v>
      </c>
      <c r="AK41" s="101">
        <v>0</v>
      </c>
      <c r="AL41" s="101">
        <v>0</v>
      </c>
      <c r="AM41" s="101">
        <v>0</v>
      </c>
      <c r="AN41" s="101">
        <v>0</v>
      </c>
      <c r="AO41" s="101">
        <v>0</v>
      </c>
      <c r="AP41" s="101">
        <v>0</v>
      </c>
      <c r="AQ41" s="101">
        <v>0</v>
      </c>
      <c r="AR41" s="101">
        <v>0</v>
      </c>
      <c r="AS41" s="101">
        <v>0</v>
      </c>
      <c r="AT41" s="101">
        <v>0</v>
      </c>
      <c r="AU41" s="101">
        <v>0</v>
      </c>
      <c r="AV41" s="101">
        <v>0</v>
      </c>
      <c r="AW41" s="101">
        <v>0</v>
      </c>
      <c r="AX41" s="101">
        <v>0</v>
      </c>
      <c r="AY41" s="101">
        <v>0</v>
      </c>
      <c r="AZ41" s="101">
        <v>0</v>
      </c>
      <c r="BA41" s="101">
        <v>0</v>
      </c>
      <c r="BB41" s="101">
        <v>0</v>
      </c>
      <c r="BC41" s="101">
        <v>0</v>
      </c>
      <c r="BD41" s="101">
        <v>0</v>
      </c>
      <c r="BE41" s="101">
        <v>0</v>
      </c>
      <c r="BF41" s="101">
        <v>0</v>
      </c>
      <c r="BG41" s="101">
        <v>0</v>
      </c>
      <c r="BH41" s="101">
        <v>0</v>
      </c>
      <c r="BI41" s="101">
        <v>0</v>
      </c>
      <c r="BJ41" s="101">
        <v>0</v>
      </c>
      <c r="BK41" s="101">
        <v>0</v>
      </c>
      <c r="BL41" s="101">
        <v>0</v>
      </c>
      <c r="BM41" s="101">
        <v>0</v>
      </c>
      <c r="BN41" s="101">
        <v>0</v>
      </c>
      <c r="BO41" s="101">
        <v>0</v>
      </c>
      <c r="BP41" s="101">
        <v>0</v>
      </c>
      <c r="BQ41" s="101">
        <v>0</v>
      </c>
    </row>
    <row r="42" spans="1:69">
      <c r="A42" s="99" t="s">
        <v>718</v>
      </c>
      <c r="B42" s="99"/>
      <c r="C42" s="99" t="s">
        <v>72</v>
      </c>
      <c r="D42" s="99" t="s">
        <v>45</v>
      </c>
      <c r="E42" s="99" t="s">
        <v>384</v>
      </c>
      <c r="F42" s="99" t="s">
        <v>408</v>
      </c>
      <c r="G42" s="100" t="s">
        <v>421</v>
      </c>
      <c r="H42" s="99"/>
      <c r="I42" s="101">
        <v>0</v>
      </c>
      <c r="J42" s="101">
        <v>0</v>
      </c>
      <c r="K42" s="101">
        <v>0</v>
      </c>
      <c r="L42" s="101">
        <v>0</v>
      </c>
      <c r="M42" s="101">
        <v>0</v>
      </c>
      <c r="N42" s="101">
        <v>0</v>
      </c>
      <c r="O42" s="101">
        <v>0</v>
      </c>
      <c r="P42" s="101">
        <v>0</v>
      </c>
      <c r="Q42" s="101">
        <v>0</v>
      </c>
      <c r="R42" s="101">
        <v>0</v>
      </c>
      <c r="S42" s="101">
        <v>0</v>
      </c>
      <c r="T42" s="101">
        <v>0</v>
      </c>
      <c r="U42" s="101">
        <v>0</v>
      </c>
      <c r="V42" s="101">
        <v>0</v>
      </c>
      <c r="W42" s="101">
        <v>0</v>
      </c>
      <c r="X42" s="101">
        <v>0</v>
      </c>
      <c r="Y42" s="101">
        <v>0</v>
      </c>
      <c r="Z42" s="101">
        <v>0</v>
      </c>
      <c r="AA42" s="101">
        <v>0</v>
      </c>
      <c r="AB42" s="101">
        <v>0</v>
      </c>
      <c r="AC42" s="101">
        <v>0</v>
      </c>
      <c r="AD42" s="101">
        <v>0</v>
      </c>
      <c r="AE42" s="101">
        <v>0</v>
      </c>
      <c r="AF42" s="101">
        <v>0</v>
      </c>
      <c r="AG42" s="101">
        <v>0</v>
      </c>
      <c r="AH42" s="101">
        <v>0</v>
      </c>
      <c r="AI42" s="101">
        <v>0</v>
      </c>
      <c r="AJ42" s="101">
        <v>0</v>
      </c>
      <c r="AK42" s="101">
        <v>0</v>
      </c>
      <c r="AL42" s="101">
        <v>0</v>
      </c>
      <c r="AM42" s="101">
        <v>0</v>
      </c>
      <c r="AN42" s="101">
        <v>0</v>
      </c>
      <c r="AO42" s="101">
        <v>0</v>
      </c>
      <c r="AP42" s="101">
        <v>0</v>
      </c>
      <c r="AQ42" s="101">
        <v>0</v>
      </c>
      <c r="AR42" s="101">
        <v>0</v>
      </c>
      <c r="AS42" s="101">
        <v>0</v>
      </c>
      <c r="AT42" s="101">
        <v>0</v>
      </c>
      <c r="AU42" s="101">
        <v>0</v>
      </c>
      <c r="AV42" s="101">
        <v>0</v>
      </c>
      <c r="AW42" s="101">
        <v>0</v>
      </c>
      <c r="AX42" s="101">
        <v>0</v>
      </c>
      <c r="AY42" s="101">
        <v>0</v>
      </c>
      <c r="AZ42" s="101">
        <v>0</v>
      </c>
      <c r="BA42" s="101">
        <v>0</v>
      </c>
      <c r="BB42" s="101">
        <v>0</v>
      </c>
      <c r="BC42" s="101">
        <v>0</v>
      </c>
      <c r="BD42" s="101">
        <v>0</v>
      </c>
      <c r="BE42" s="101">
        <v>0</v>
      </c>
      <c r="BF42" s="101">
        <v>0</v>
      </c>
      <c r="BG42" s="101">
        <v>0</v>
      </c>
      <c r="BH42" s="101">
        <v>0</v>
      </c>
      <c r="BI42" s="101">
        <v>0</v>
      </c>
      <c r="BJ42" s="101">
        <v>0</v>
      </c>
      <c r="BK42" s="101">
        <v>0</v>
      </c>
      <c r="BL42" s="101">
        <v>0</v>
      </c>
      <c r="BM42" s="101">
        <v>0</v>
      </c>
      <c r="BN42" s="101">
        <v>0</v>
      </c>
      <c r="BO42" s="101">
        <v>0</v>
      </c>
      <c r="BP42" s="101">
        <v>0</v>
      </c>
      <c r="BQ42" s="101">
        <v>0</v>
      </c>
    </row>
    <row r="43" spans="1:69">
      <c r="A43" s="99" t="s">
        <v>719</v>
      </c>
      <c r="B43" s="99"/>
      <c r="C43" s="99" t="s">
        <v>72</v>
      </c>
      <c r="D43" s="99" t="s">
        <v>45</v>
      </c>
      <c r="E43" s="99" t="s">
        <v>384</v>
      </c>
      <c r="F43" s="99" t="s">
        <v>408</v>
      </c>
      <c r="G43" s="100" t="s">
        <v>421</v>
      </c>
      <c r="H43" s="99"/>
      <c r="I43" s="101">
        <v>0</v>
      </c>
      <c r="J43" s="101">
        <v>0</v>
      </c>
      <c r="K43" s="101">
        <v>0</v>
      </c>
      <c r="L43" s="101">
        <v>0</v>
      </c>
      <c r="M43" s="101">
        <v>0</v>
      </c>
      <c r="N43" s="101">
        <v>0</v>
      </c>
      <c r="O43" s="101">
        <v>0</v>
      </c>
      <c r="P43" s="101">
        <v>0</v>
      </c>
      <c r="Q43" s="101">
        <v>0</v>
      </c>
      <c r="R43" s="101">
        <v>0</v>
      </c>
      <c r="S43" s="101">
        <v>0</v>
      </c>
      <c r="T43" s="101">
        <v>0</v>
      </c>
      <c r="U43" s="101">
        <v>0</v>
      </c>
      <c r="V43" s="101">
        <v>0</v>
      </c>
      <c r="W43" s="101">
        <v>0</v>
      </c>
      <c r="X43" s="101">
        <v>0</v>
      </c>
      <c r="Y43" s="101">
        <v>0</v>
      </c>
      <c r="Z43" s="101">
        <v>0</v>
      </c>
      <c r="AA43" s="101">
        <v>0</v>
      </c>
      <c r="AB43" s="101">
        <v>0</v>
      </c>
      <c r="AC43" s="101">
        <v>0</v>
      </c>
      <c r="AD43" s="101">
        <v>0</v>
      </c>
      <c r="AE43" s="101">
        <v>0</v>
      </c>
      <c r="AF43" s="101">
        <v>0</v>
      </c>
      <c r="AG43" s="101">
        <v>0</v>
      </c>
      <c r="AH43" s="101">
        <v>0</v>
      </c>
      <c r="AI43" s="101">
        <v>0</v>
      </c>
      <c r="AJ43" s="101">
        <v>0</v>
      </c>
      <c r="AK43" s="101">
        <v>0</v>
      </c>
      <c r="AL43" s="101">
        <v>0</v>
      </c>
      <c r="AM43" s="101">
        <v>0</v>
      </c>
      <c r="AN43" s="101">
        <v>0</v>
      </c>
      <c r="AO43" s="101">
        <v>0</v>
      </c>
      <c r="AP43" s="101">
        <v>0</v>
      </c>
      <c r="AQ43" s="101">
        <v>0</v>
      </c>
      <c r="AR43" s="101">
        <v>0</v>
      </c>
      <c r="AS43" s="101">
        <v>0</v>
      </c>
      <c r="AT43" s="101">
        <v>0</v>
      </c>
      <c r="AU43" s="101">
        <v>0</v>
      </c>
      <c r="AV43" s="101">
        <v>0</v>
      </c>
      <c r="AW43" s="101">
        <v>0</v>
      </c>
      <c r="AX43" s="101">
        <v>0</v>
      </c>
      <c r="AY43" s="101">
        <v>0</v>
      </c>
      <c r="AZ43" s="101">
        <v>0</v>
      </c>
      <c r="BA43" s="101">
        <v>0</v>
      </c>
      <c r="BB43" s="101">
        <v>0</v>
      </c>
      <c r="BC43" s="101">
        <v>0</v>
      </c>
      <c r="BD43" s="101">
        <v>0</v>
      </c>
      <c r="BE43" s="101">
        <v>0</v>
      </c>
      <c r="BF43" s="101">
        <v>0</v>
      </c>
      <c r="BG43" s="101">
        <v>300</v>
      </c>
      <c r="BH43" s="101">
        <v>0</v>
      </c>
      <c r="BI43" s="101">
        <v>0</v>
      </c>
      <c r="BJ43" s="101">
        <v>0</v>
      </c>
      <c r="BK43" s="101">
        <v>0</v>
      </c>
      <c r="BL43" s="101">
        <v>0</v>
      </c>
      <c r="BM43" s="101">
        <v>0</v>
      </c>
      <c r="BN43" s="101">
        <v>0</v>
      </c>
      <c r="BO43" s="101">
        <v>0</v>
      </c>
      <c r="BP43" s="101">
        <v>0</v>
      </c>
      <c r="BQ43" s="101">
        <v>0</v>
      </c>
    </row>
    <row r="44" spans="1:69">
      <c r="A44" s="99" t="s">
        <v>498</v>
      </c>
      <c r="B44" s="99"/>
      <c r="C44" s="99" t="s">
        <v>72</v>
      </c>
      <c r="D44" s="99" t="s">
        <v>44</v>
      </c>
      <c r="E44" s="99" t="s">
        <v>389</v>
      </c>
      <c r="F44" s="99" t="s">
        <v>390</v>
      </c>
      <c r="G44" s="100" t="s">
        <v>421</v>
      </c>
      <c r="H44" s="99"/>
      <c r="I44" s="101">
        <v>0</v>
      </c>
      <c r="J44" s="101">
        <v>0</v>
      </c>
      <c r="K44" s="101">
        <v>0</v>
      </c>
      <c r="L44" s="101">
        <v>0</v>
      </c>
      <c r="M44" s="101">
        <v>0</v>
      </c>
      <c r="N44" s="101">
        <v>0</v>
      </c>
      <c r="O44" s="101">
        <v>0</v>
      </c>
      <c r="P44" s="101">
        <v>0</v>
      </c>
      <c r="Q44" s="101">
        <v>0</v>
      </c>
      <c r="R44" s="101">
        <v>0</v>
      </c>
      <c r="S44" s="101">
        <v>0</v>
      </c>
      <c r="T44" s="101">
        <v>0</v>
      </c>
      <c r="U44" s="101">
        <v>0</v>
      </c>
      <c r="V44" s="101">
        <v>0</v>
      </c>
      <c r="W44" s="101">
        <v>0</v>
      </c>
      <c r="X44" s="101">
        <v>466</v>
      </c>
      <c r="Y44" s="101">
        <v>0</v>
      </c>
      <c r="Z44" s="101">
        <v>0</v>
      </c>
      <c r="AA44" s="101">
        <v>0</v>
      </c>
      <c r="AB44" s="101">
        <v>0</v>
      </c>
      <c r="AC44" s="101">
        <v>0</v>
      </c>
      <c r="AD44" s="101">
        <v>0</v>
      </c>
      <c r="AE44" s="101">
        <v>466</v>
      </c>
      <c r="AF44" s="101">
        <v>0</v>
      </c>
      <c r="AG44" s="101">
        <v>0</v>
      </c>
      <c r="AH44" s="101">
        <v>0</v>
      </c>
      <c r="AI44" s="101">
        <v>0</v>
      </c>
      <c r="AJ44" s="101">
        <v>0</v>
      </c>
      <c r="AK44" s="101">
        <v>0</v>
      </c>
      <c r="AL44" s="101">
        <v>0</v>
      </c>
      <c r="AM44" s="101">
        <v>0</v>
      </c>
      <c r="AN44" s="101">
        <v>0</v>
      </c>
      <c r="AO44" s="101">
        <v>0</v>
      </c>
      <c r="AP44" s="101">
        <v>0</v>
      </c>
      <c r="AQ44" s="101">
        <v>0</v>
      </c>
      <c r="AR44" s="101">
        <v>0</v>
      </c>
      <c r="AS44" s="101">
        <v>260</v>
      </c>
      <c r="AT44" s="101">
        <v>0</v>
      </c>
      <c r="AU44" s="101">
        <v>0</v>
      </c>
      <c r="AV44" s="101">
        <v>0</v>
      </c>
      <c r="AW44" s="101">
        <v>0</v>
      </c>
      <c r="AX44" s="101">
        <v>0</v>
      </c>
      <c r="AY44" s="101">
        <v>0</v>
      </c>
      <c r="AZ44" s="101">
        <v>260</v>
      </c>
      <c r="BA44" s="101">
        <v>0</v>
      </c>
      <c r="BB44" s="101">
        <v>0</v>
      </c>
      <c r="BC44" s="101">
        <v>0</v>
      </c>
      <c r="BD44" s="101">
        <v>0</v>
      </c>
      <c r="BE44" s="101">
        <v>0</v>
      </c>
      <c r="BF44" s="101">
        <v>0</v>
      </c>
      <c r="BG44" s="101">
        <v>260</v>
      </c>
      <c r="BH44" s="101">
        <v>0</v>
      </c>
      <c r="BI44" s="101">
        <v>0</v>
      </c>
      <c r="BJ44" s="101">
        <v>0</v>
      </c>
      <c r="BK44" s="101">
        <v>0</v>
      </c>
      <c r="BL44" s="101">
        <v>0</v>
      </c>
      <c r="BM44" s="101">
        <v>0</v>
      </c>
      <c r="BN44" s="101">
        <v>130</v>
      </c>
      <c r="BO44" s="101">
        <v>0</v>
      </c>
      <c r="BP44" s="101">
        <v>0</v>
      </c>
      <c r="BQ44" s="101">
        <v>0</v>
      </c>
    </row>
    <row r="45" spans="1:69">
      <c r="A45" s="99" t="s">
        <v>499</v>
      </c>
      <c r="B45" s="99"/>
      <c r="C45" s="99" t="s">
        <v>72</v>
      </c>
      <c r="D45" s="99" t="s">
        <v>47</v>
      </c>
      <c r="E45" s="99" t="s">
        <v>403</v>
      </c>
      <c r="F45" s="99" t="s">
        <v>404</v>
      </c>
      <c r="G45" s="100" t="s">
        <v>419</v>
      </c>
      <c r="H45" s="99"/>
      <c r="I45" s="101">
        <v>0</v>
      </c>
      <c r="J45" s="101">
        <v>700</v>
      </c>
      <c r="K45" s="101">
        <v>0</v>
      </c>
      <c r="L45" s="101">
        <v>0</v>
      </c>
      <c r="M45" s="101">
        <v>0</v>
      </c>
      <c r="N45" s="101">
        <v>0</v>
      </c>
      <c r="O45" s="101">
        <v>0</v>
      </c>
      <c r="P45" s="101">
        <v>0</v>
      </c>
      <c r="Q45" s="101">
        <v>700</v>
      </c>
      <c r="R45" s="101">
        <v>0</v>
      </c>
      <c r="S45" s="101">
        <v>0</v>
      </c>
      <c r="T45" s="101">
        <v>0</v>
      </c>
      <c r="U45" s="101">
        <v>0</v>
      </c>
      <c r="V45" s="101">
        <v>0</v>
      </c>
      <c r="W45" s="101">
        <v>0</v>
      </c>
      <c r="X45" s="101">
        <v>2100</v>
      </c>
      <c r="Y45" s="101">
        <v>0</v>
      </c>
      <c r="Z45" s="101">
        <v>0</v>
      </c>
      <c r="AA45" s="101">
        <v>0</v>
      </c>
      <c r="AB45" s="101">
        <v>0</v>
      </c>
      <c r="AC45" s="101">
        <v>0</v>
      </c>
      <c r="AD45" s="101">
        <v>0</v>
      </c>
      <c r="AE45" s="101">
        <v>700</v>
      </c>
      <c r="AF45" s="101">
        <v>0</v>
      </c>
      <c r="AG45" s="101">
        <v>0</v>
      </c>
      <c r="AH45" s="101">
        <v>0</v>
      </c>
      <c r="AI45" s="101">
        <v>0</v>
      </c>
      <c r="AJ45" s="101">
        <v>0</v>
      </c>
      <c r="AK45" s="101">
        <v>0</v>
      </c>
      <c r="AL45" s="101">
        <v>0</v>
      </c>
      <c r="AM45" s="101">
        <v>0</v>
      </c>
      <c r="AN45" s="101">
        <v>0</v>
      </c>
      <c r="AO45" s="101">
        <v>0</v>
      </c>
      <c r="AP45" s="101">
        <v>0</v>
      </c>
      <c r="AQ45" s="101">
        <v>0</v>
      </c>
      <c r="AR45" s="101">
        <v>0</v>
      </c>
      <c r="AS45" s="101">
        <v>700</v>
      </c>
      <c r="AT45" s="101">
        <v>0</v>
      </c>
      <c r="AU45" s="101">
        <v>0</v>
      </c>
      <c r="AV45" s="101">
        <v>0</v>
      </c>
      <c r="AW45" s="101">
        <v>0</v>
      </c>
      <c r="AX45" s="101">
        <v>0</v>
      </c>
      <c r="AY45" s="101">
        <v>0</v>
      </c>
      <c r="AZ45" s="101">
        <v>700</v>
      </c>
      <c r="BA45" s="101">
        <v>0</v>
      </c>
      <c r="BB45" s="101">
        <v>0</v>
      </c>
      <c r="BC45" s="101">
        <v>0</v>
      </c>
      <c r="BD45" s="101">
        <v>0</v>
      </c>
      <c r="BE45" s="101">
        <v>0</v>
      </c>
      <c r="BF45" s="101">
        <v>0</v>
      </c>
      <c r="BG45" s="101">
        <v>700</v>
      </c>
      <c r="BH45" s="101">
        <v>0</v>
      </c>
      <c r="BI45" s="101">
        <v>0</v>
      </c>
      <c r="BJ45" s="101">
        <v>0</v>
      </c>
      <c r="BK45" s="101">
        <v>0</v>
      </c>
      <c r="BL45" s="101">
        <v>0</v>
      </c>
      <c r="BM45" s="101">
        <v>0</v>
      </c>
      <c r="BN45" s="101">
        <v>0</v>
      </c>
      <c r="BO45" s="101">
        <v>0</v>
      </c>
      <c r="BP45" s="101">
        <v>0</v>
      </c>
      <c r="BQ45" s="101">
        <v>0</v>
      </c>
    </row>
    <row r="46" spans="1:69">
      <c r="A46" s="99" t="s">
        <v>500</v>
      </c>
      <c r="B46" s="99"/>
      <c r="C46" s="99" t="s">
        <v>72</v>
      </c>
      <c r="D46" s="99" t="s">
        <v>47</v>
      </c>
      <c r="E46" s="99" t="s">
        <v>403</v>
      </c>
      <c r="F46" s="99" t="s">
        <v>404</v>
      </c>
      <c r="G46" s="100" t="s">
        <v>419</v>
      </c>
      <c r="H46" s="99"/>
      <c r="I46" s="101">
        <v>0</v>
      </c>
      <c r="J46" s="101">
        <v>1000</v>
      </c>
      <c r="K46" s="101">
        <v>0</v>
      </c>
      <c r="L46" s="101">
        <v>0</v>
      </c>
      <c r="M46" s="101">
        <v>0</v>
      </c>
      <c r="N46" s="101">
        <v>0</v>
      </c>
      <c r="O46" s="101">
        <v>0</v>
      </c>
      <c r="P46" s="101">
        <v>0</v>
      </c>
      <c r="Q46" s="101">
        <v>1000</v>
      </c>
      <c r="R46" s="101">
        <v>0</v>
      </c>
      <c r="S46" s="101">
        <v>0</v>
      </c>
      <c r="T46" s="101">
        <v>0</v>
      </c>
      <c r="U46" s="101">
        <v>0</v>
      </c>
      <c r="V46" s="101">
        <v>0</v>
      </c>
      <c r="W46" s="101">
        <v>0</v>
      </c>
      <c r="X46" s="101">
        <v>0</v>
      </c>
      <c r="Y46" s="101">
        <v>0</v>
      </c>
      <c r="Z46" s="101">
        <v>0</v>
      </c>
      <c r="AA46" s="101">
        <v>0</v>
      </c>
      <c r="AB46" s="101">
        <v>0</v>
      </c>
      <c r="AC46" s="101">
        <v>0</v>
      </c>
      <c r="AD46" s="101">
        <v>0</v>
      </c>
      <c r="AE46" s="101">
        <v>2000</v>
      </c>
      <c r="AF46" s="101">
        <v>0</v>
      </c>
      <c r="AG46" s="101">
        <v>0</v>
      </c>
      <c r="AH46" s="101">
        <v>0</v>
      </c>
      <c r="AI46" s="101">
        <v>0</v>
      </c>
      <c r="AJ46" s="101">
        <v>0</v>
      </c>
      <c r="AK46" s="101">
        <v>0</v>
      </c>
      <c r="AL46" s="101">
        <v>1000</v>
      </c>
      <c r="AM46" s="101">
        <v>0</v>
      </c>
      <c r="AN46" s="101">
        <v>0</v>
      </c>
      <c r="AO46" s="101">
        <v>0</v>
      </c>
      <c r="AP46" s="101">
        <v>0</v>
      </c>
      <c r="AQ46" s="101">
        <v>0</v>
      </c>
      <c r="AR46" s="101">
        <v>0</v>
      </c>
      <c r="AS46" s="101">
        <v>500</v>
      </c>
      <c r="AT46" s="101">
        <v>0</v>
      </c>
      <c r="AU46" s="101">
        <v>0</v>
      </c>
      <c r="AV46" s="101">
        <v>0</v>
      </c>
      <c r="AW46" s="101">
        <v>0</v>
      </c>
      <c r="AX46" s="101">
        <v>0</v>
      </c>
      <c r="AY46" s="101">
        <v>0</v>
      </c>
      <c r="AZ46" s="101">
        <v>500</v>
      </c>
      <c r="BA46" s="101">
        <v>0</v>
      </c>
      <c r="BB46" s="101">
        <v>0</v>
      </c>
      <c r="BC46" s="101">
        <v>0</v>
      </c>
      <c r="BD46" s="101">
        <v>0</v>
      </c>
      <c r="BE46" s="101">
        <v>0</v>
      </c>
      <c r="BF46" s="101">
        <v>0</v>
      </c>
      <c r="BG46" s="101">
        <v>500</v>
      </c>
      <c r="BH46" s="101">
        <v>0</v>
      </c>
      <c r="BI46" s="101">
        <v>0</v>
      </c>
      <c r="BJ46" s="101">
        <v>0</v>
      </c>
      <c r="BK46" s="101">
        <v>0</v>
      </c>
      <c r="BL46" s="101">
        <v>0</v>
      </c>
      <c r="BM46" s="101">
        <v>0</v>
      </c>
      <c r="BN46" s="101">
        <v>1000</v>
      </c>
      <c r="BO46" s="101">
        <v>0</v>
      </c>
      <c r="BP46" s="101">
        <v>0</v>
      </c>
      <c r="BQ46" s="101">
        <v>0</v>
      </c>
    </row>
    <row r="47" spans="1:69">
      <c r="A47" s="99" t="s">
        <v>501</v>
      </c>
      <c r="B47" s="99"/>
      <c r="C47" s="99" t="s">
        <v>72</v>
      </c>
      <c r="D47" s="99" t="s">
        <v>47</v>
      </c>
      <c r="E47" s="99" t="s">
        <v>403</v>
      </c>
      <c r="F47" s="99" t="s">
        <v>404</v>
      </c>
      <c r="G47" s="100" t="s">
        <v>419</v>
      </c>
      <c r="H47" s="99"/>
      <c r="I47" s="101">
        <v>0</v>
      </c>
      <c r="J47" s="101">
        <v>0</v>
      </c>
      <c r="K47" s="101">
        <v>0</v>
      </c>
      <c r="L47" s="101">
        <v>0</v>
      </c>
      <c r="M47" s="101">
        <v>0</v>
      </c>
      <c r="N47" s="101">
        <v>0</v>
      </c>
      <c r="O47" s="101">
        <v>0</v>
      </c>
      <c r="P47" s="101">
        <v>0</v>
      </c>
      <c r="Q47" s="101">
        <v>0</v>
      </c>
      <c r="R47" s="101">
        <v>0</v>
      </c>
      <c r="S47" s="101">
        <v>0</v>
      </c>
      <c r="T47" s="101">
        <v>0</v>
      </c>
      <c r="U47" s="101">
        <v>0</v>
      </c>
      <c r="V47" s="101">
        <v>0</v>
      </c>
      <c r="W47" s="101">
        <v>0</v>
      </c>
      <c r="X47" s="101">
        <v>0</v>
      </c>
      <c r="Y47" s="101">
        <v>0</v>
      </c>
      <c r="Z47" s="101">
        <v>0</v>
      </c>
      <c r="AA47" s="101">
        <v>0</v>
      </c>
      <c r="AB47" s="101">
        <v>0</v>
      </c>
      <c r="AC47" s="101">
        <v>0</v>
      </c>
      <c r="AD47" s="101">
        <v>0</v>
      </c>
      <c r="AE47" s="101">
        <v>0</v>
      </c>
      <c r="AF47" s="101">
        <v>0</v>
      </c>
      <c r="AG47" s="101">
        <v>0</v>
      </c>
      <c r="AH47" s="101">
        <v>0</v>
      </c>
      <c r="AI47" s="101">
        <v>0</v>
      </c>
      <c r="AJ47" s="101">
        <v>0</v>
      </c>
      <c r="AK47" s="101">
        <v>0</v>
      </c>
      <c r="AL47" s="101">
        <v>0</v>
      </c>
      <c r="AM47" s="101">
        <v>0</v>
      </c>
      <c r="AN47" s="101">
        <v>0</v>
      </c>
      <c r="AO47" s="101">
        <v>0</v>
      </c>
      <c r="AP47" s="101">
        <v>0</v>
      </c>
      <c r="AQ47" s="101">
        <v>0</v>
      </c>
      <c r="AR47" s="101">
        <v>0</v>
      </c>
      <c r="AS47" s="101">
        <v>0</v>
      </c>
      <c r="AT47" s="101">
        <v>0</v>
      </c>
      <c r="AU47" s="101">
        <v>0</v>
      </c>
      <c r="AV47" s="101">
        <v>0</v>
      </c>
      <c r="AW47" s="101">
        <v>0</v>
      </c>
      <c r="AX47" s="101">
        <v>0</v>
      </c>
      <c r="AY47" s="101">
        <v>0</v>
      </c>
      <c r="AZ47" s="101">
        <v>0</v>
      </c>
      <c r="BA47" s="101">
        <v>0</v>
      </c>
      <c r="BB47" s="101">
        <v>0</v>
      </c>
      <c r="BC47" s="101">
        <v>0</v>
      </c>
      <c r="BD47" s="101">
        <v>0</v>
      </c>
      <c r="BE47" s="101">
        <v>0</v>
      </c>
      <c r="BF47" s="101">
        <v>0</v>
      </c>
      <c r="BG47" s="101">
        <v>0</v>
      </c>
      <c r="BH47" s="101">
        <v>0</v>
      </c>
      <c r="BI47" s="101">
        <v>0</v>
      </c>
      <c r="BJ47" s="101">
        <v>0</v>
      </c>
      <c r="BK47" s="101">
        <v>0</v>
      </c>
      <c r="BL47" s="101">
        <v>0</v>
      </c>
      <c r="BM47" s="101">
        <v>0</v>
      </c>
      <c r="BN47" s="101">
        <v>0</v>
      </c>
      <c r="BO47" s="101">
        <v>0</v>
      </c>
      <c r="BP47" s="101">
        <v>0</v>
      </c>
      <c r="BQ47" s="101">
        <v>0</v>
      </c>
    </row>
    <row r="48" spans="1:69">
      <c r="A48" s="99" t="s">
        <v>502</v>
      </c>
      <c r="B48" s="99"/>
      <c r="C48" s="99" t="s">
        <v>72</v>
      </c>
      <c r="D48" s="99" t="s">
        <v>47</v>
      </c>
      <c r="E48" s="99" t="s">
        <v>403</v>
      </c>
      <c r="F48" s="99" t="s">
        <v>404</v>
      </c>
      <c r="G48" s="100" t="s">
        <v>419</v>
      </c>
      <c r="H48" s="99"/>
      <c r="I48" s="101">
        <v>0</v>
      </c>
      <c r="J48" s="101">
        <v>0</v>
      </c>
      <c r="K48" s="101">
        <v>0</v>
      </c>
      <c r="L48" s="101">
        <v>0</v>
      </c>
      <c r="M48" s="101">
        <v>0</v>
      </c>
      <c r="N48" s="101">
        <v>0</v>
      </c>
      <c r="O48" s="101">
        <v>0</v>
      </c>
      <c r="P48" s="101">
        <v>0</v>
      </c>
      <c r="Q48" s="101">
        <v>0</v>
      </c>
      <c r="R48" s="101">
        <v>0</v>
      </c>
      <c r="S48" s="101">
        <v>0</v>
      </c>
      <c r="T48" s="101">
        <v>0</v>
      </c>
      <c r="U48" s="101">
        <v>0</v>
      </c>
      <c r="V48" s="101">
        <v>0</v>
      </c>
      <c r="W48" s="101">
        <v>0</v>
      </c>
      <c r="X48" s="101">
        <v>0</v>
      </c>
      <c r="Y48" s="101">
        <v>0</v>
      </c>
      <c r="Z48" s="101">
        <v>0</v>
      </c>
      <c r="AA48" s="101">
        <v>0</v>
      </c>
      <c r="AB48" s="101">
        <v>0</v>
      </c>
      <c r="AC48" s="101">
        <v>0</v>
      </c>
      <c r="AD48" s="101">
        <v>0</v>
      </c>
      <c r="AE48" s="101">
        <v>0</v>
      </c>
      <c r="AF48" s="101">
        <v>0</v>
      </c>
      <c r="AG48" s="101">
        <v>0</v>
      </c>
      <c r="AH48" s="101">
        <v>0</v>
      </c>
      <c r="AI48" s="101">
        <v>0</v>
      </c>
      <c r="AJ48" s="101">
        <v>0</v>
      </c>
      <c r="AK48" s="101">
        <v>0</v>
      </c>
      <c r="AL48" s="101">
        <v>0</v>
      </c>
      <c r="AM48" s="101">
        <v>0</v>
      </c>
      <c r="AN48" s="101">
        <v>0</v>
      </c>
      <c r="AO48" s="101">
        <v>0</v>
      </c>
      <c r="AP48" s="101">
        <v>0</v>
      </c>
      <c r="AQ48" s="101">
        <v>0</v>
      </c>
      <c r="AR48" s="101">
        <v>0</v>
      </c>
      <c r="AS48" s="101">
        <v>0</v>
      </c>
      <c r="AT48" s="101">
        <v>0</v>
      </c>
      <c r="AU48" s="101">
        <v>0</v>
      </c>
      <c r="AV48" s="101">
        <v>0</v>
      </c>
      <c r="AW48" s="101">
        <v>0</v>
      </c>
      <c r="AX48" s="101">
        <v>0</v>
      </c>
      <c r="AY48" s="101">
        <v>0</v>
      </c>
      <c r="AZ48" s="101">
        <v>0</v>
      </c>
      <c r="BA48" s="101">
        <v>0</v>
      </c>
      <c r="BB48" s="101">
        <v>0</v>
      </c>
      <c r="BC48" s="101">
        <v>0</v>
      </c>
      <c r="BD48" s="101">
        <v>0</v>
      </c>
      <c r="BE48" s="101">
        <v>0</v>
      </c>
      <c r="BF48" s="101">
        <v>0</v>
      </c>
      <c r="BG48" s="101">
        <v>0</v>
      </c>
      <c r="BH48" s="101">
        <v>0</v>
      </c>
      <c r="BI48" s="101">
        <v>0</v>
      </c>
      <c r="BJ48" s="101">
        <v>0</v>
      </c>
      <c r="BK48" s="101">
        <v>0</v>
      </c>
      <c r="BL48" s="101">
        <v>0</v>
      </c>
      <c r="BM48" s="101">
        <v>0</v>
      </c>
      <c r="BN48" s="101">
        <v>0</v>
      </c>
      <c r="BO48" s="101">
        <v>0</v>
      </c>
      <c r="BP48" s="101">
        <v>0</v>
      </c>
      <c r="BQ48" s="101">
        <v>0</v>
      </c>
    </row>
    <row r="49" spans="1:69">
      <c r="A49" s="99" t="s">
        <v>503</v>
      </c>
      <c r="B49" s="99"/>
      <c r="C49" s="99" t="s">
        <v>72</v>
      </c>
      <c r="D49" s="99" t="s">
        <v>47</v>
      </c>
      <c r="E49" s="99" t="s">
        <v>403</v>
      </c>
      <c r="F49" s="99" t="s">
        <v>405</v>
      </c>
      <c r="G49" s="100" t="s">
        <v>419</v>
      </c>
      <c r="H49" s="99"/>
      <c r="I49" s="101">
        <v>0</v>
      </c>
      <c r="J49" s="101">
        <v>0</v>
      </c>
      <c r="K49" s="101">
        <v>0</v>
      </c>
      <c r="L49" s="101">
        <v>0</v>
      </c>
      <c r="M49" s="101">
        <v>0</v>
      </c>
      <c r="N49" s="101">
        <v>0</v>
      </c>
      <c r="O49" s="101">
        <v>0</v>
      </c>
      <c r="P49" s="101">
        <v>0</v>
      </c>
      <c r="Q49" s="101">
        <v>0</v>
      </c>
      <c r="R49" s="101">
        <v>0</v>
      </c>
      <c r="S49" s="101">
        <v>0</v>
      </c>
      <c r="T49" s="101">
        <v>0</v>
      </c>
      <c r="U49" s="101">
        <v>0</v>
      </c>
      <c r="V49" s="101">
        <v>0</v>
      </c>
      <c r="W49" s="101">
        <v>0</v>
      </c>
      <c r="X49" s="101">
        <v>0</v>
      </c>
      <c r="Y49" s="101">
        <v>0</v>
      </c>
      <c r="Z49" s="101">
        <v>0</v>
      </c>
      <c r="AA49" s="101">
        <v>0</v>
      </c>
      <c r="AB49" s="101">
        <v>0</v>
      </c>
      <c r="AC49" s="101">
        <v>0</v>
      </c>
      <c r="AD49" s="101">
        <v>0</v>
      </c>
      <c r="AE49" s="101">
        <v>0</v>
      </c>
      <c r="AF49" s="101">
        <v>0</v>
      </c>
      <c r="AG49" s="101">
        <v>0</v>
      </c>
      <c r="AH49" s="101">
        <v>0</v>
      </c>
      <c r="AI49" s="101">
        <v>0</v>
      </c>
      <c r="AJ49" s="101">
        <v>0</v>
      </c>
      <c r="AK49" s="101">
        <v>0</v>
      </c>
      <c r="AL49" s="101">
        <v>0</v>
      </c>
      <c r="AM49" s="101">
        <v>0</v>
      </c>
      <c r="AN49" s="101">
        <v>0</v>
      </c>
      <c r="AO49" s="101">
        <v>0</v>
      </c>
      <c r="AP49" s="101">
        <v>0</v>
      </c>
      <c r="AQ49" s="101">
        <v>0</v>
      </c>
      <c r="AR49" s="101">
        <v>0</v>
      </c>
      <c r="AS49" s="101">
        <v>0</v>
      </c>
      <c r="AT49" s="101">
        <v>0</v>
      </c>
      <c r="AU49" s="101">
        <v>0</v>
      </c>
      <c r="AV49" s="101">
        <v>0</v>
      </c>
      <c r="AW49" s="101">
        <v>0</v>
      </c>
      <c r="AX49" s="101">
        <v>0</v>
      </c>
      <c r="AY49" s="101">
        <v>0</v>
      </c>
      <c r="AZ49" s="101">
        <v>0</v>
      </c>
      <c r="BA49" s="101">
        <v>0</v>
      </c>
      <c r="BB49" s="101">
        <v>0</v>
      </c>
      <c r="BC49" s="101">
        <v>0</v>
      </c>
      <c r="BD49" s="101">
        <v>0</v>
      </c>
      <c r="BE49" s="101">
        <v>0</v>
      </c>
      <c r="BF49" s="101">
        <v>0</v>
      </c>
      <c r="BG49" s="101">
        <v>0</v>
      </c>
      <c r="BH49" s="101">
        <v>0</v>
      </c>
      <c r="BI49" s="101">
        <v>0</v>
      </c>
      <c r="BJ49" s="101">
        <v>0</v>
      </c>
      <c r="BK49" s="101">
        <v>0</v>
      </c>
      <c r="BL49" s="101">
        <v>0</v>
      </c>
      <c r="BM49" s="101">
        <v>0</v>
      </c>
      <c r="BN49" s="101">
        <v>500</v>
      </c>
      <c r="BO49" s="101">
        <v>0</v>
      </c>
      <c r="BP49" s="101">
        <v>0</v>
      </c>
      <c r="BQ49" s="101">
        <v>0</v>
      </c>
    </row>
    <row r="50" spans="1:69">
      <c r="A50" s="99" t="s">
        <v>504</v>
      </c>
      <c r="B50" s="99"/>
      <c r="C50" s="99" t="s">
        <v>72</v>
      </c>
      <c r="D50" s="99" t="s">
        <v>47</v>
      </c>
      <c r="E50" s="99" t="s">
        <v>403</v>
      </c>
      <c r="F50" s="99" t="s">
        <v>405</v>
      </c>
      <c r="G50" s="100" t="s">
        <v>419</v>
      </c>
      <c r="H50" s="99"/>
      <c r="I50" s="101">
        <v>0</v>
      </c>
      <c r="J50" s="101">
        <v>0</v>
      </c>
      <c r="K50" s="101">
        <v>0</v>
      </c>
      <c r="L50" s="101">
        <v>0</v>
      </c>
      <c r="M50" s="101">
        <v>0</v>
      </c>
      <c r="N50" s="101">
        <v>0</v>
      </c>
      <c r="O50" s="101">
        <v>0</v>
      </c>
      <c r="P50" s="101">
        <v>0</v>
      </c>
      <c r="Q50" s="101">
        <v>0</v>
      </c>
      <c r="R50" s="101">
        <v>0</v>
      </c>
      <c r="S50" s="101">
        <v>0</v>
      </c>
      <c r="T50" s="101">
        <v>0</v>
      </c>
      <c r="U50" s="101">
        <v>0</v>
      </c>
      <c r="V50" s="101">
        <v>0</v>
      </c>
      <c r="W50" s="101">
        <v>0</v>
      </c>
      <c r="X50" s="101">
        <v>0</v>
      </c>
      <c r="Y50" s="101">
        <v>0</v>
      </c>
      <c r="Z50" s="101">
        <v>0</v>
      </c>
      <c r="AA50" s="101">
        <v>0</v>
      </c>
      <c r="AB50" s="101">
        <v>0</v>
      </c>
      <c r="AC50" s="101">
        <v>0</v>
      </c>
      <c r="AD50" s="101">
        <v>0</v>
      </c>
      <c r="AE50" s="101">
        <v>0</v>
      </c>
      <c r="AF50" s="101">
        <v>0</v>
      </c>
      <c r="AG50" s="101">
        <v>0</v>
      </c>
      <c r="AH50" s="101">
        <v>0</v>
      </c>
      <c r="AI50" s="101">
        <v>0</v>
      </c>
      <c r="AJ50" s="101">
        <v>0</v>
      </c>
      <c r="AK50" s="101">
        <v>0</v>
      </c>
      <c r="AL50" s="101">
        <v>0</v>
      </c>
      <c r="AM50" s="101">
        <v>0</v>
      </c>
      <c r="AN50" s="101">
        <v>0</v>
      </c>
      <c r="AO50" s="101">
        <v>0</v>
      </c>
      <c r="AP50" s="101">
        <v>0</v>
      </c>
      <c r="AQ50" s="101">
        <v>0</v>
      </c>
      <c r="AR50" s="101">
        <v>0</v>
      </c>
      <c r="AS50" s="101">
        <v>0</v>
      </c>
      <c r="AT50" s="101">
        <v>0</v>
      </c>
      <c r="AU50" s="101">
        <v>0</v>
      </c>
      <c r="AV50" s="101">
        <v>0</v>
      </c>
      <c r="AW50" s="101">
        <v>0</v>
      </c>
      <c r="AX50" s="101">
        <v>0</v>
      </c>
      <c r="AY50" s="101">
        <v>0</v>
      </c>
      <c r="AZ50" s="101">
        <v>0</v>
      </c>
      <c r="BA50" s="101">
        <v>0</v>
      </c>
      <c r="BB50" s="101">
        <v>0</v>
      </c>
      <c r="BC50" s="101">
        <v>0</v>
      </c>
      <c r="BD50" s="101">
        <v>0</v>
      </c>
      <c r="BE50" s="101">
        <v>0</v>
      </c>
      <c r="BF50" s="101">
        <v>0</v>
      </c>
      <c r="BG50" s="101">
        <v>0</v>
      </c>
      <c r="BH50" s="101">
        <v>0</v>
      </c>
      <c r="BI50" s="101">
        <v>0</v>
      </c>
      <c r="BJ50" s="101">
        <v>0</v>
      </c>
      <c r="BK50" s="101">
        <v>0</v>
      </c>
      <c r="BL50" s="101">
        <v>0</v>
      </c>
      <c r="BM50" s="101">
        <v>0</v>
      </c>
      <c r="BN50" s="101">
        <v>500</v>
      </c>
      <c r="BO50" s="101">
        <v>0</v>
      </c>
      <c r="BP50" s="101">
        <v>0</v>
      </c>
      <c r="BQ50" s="101">
        <v>0</v>
      </c>
    </row>
    <row r="51" spans="1:69">
      <c r="A51" s="99" t="s">
        <v>505</v>
      </c>
      <c r="B51" s="99"/>
      <c r="C51" s="99" t="s">
        <v>72</v>
      </c>
      <c r="D51" s="99" t="s">
        <v>47</v>
      </c>
      <c r="E51" s="99" t="s">
        <v>403</v>
      </c>
      <c r="F51" s="99" t="s">
        <v>406</v>
      </c>
      <c r="G51" s="100" t="s">
        <v>419</v>
      </c>
      <c r="H51" s="99"/>
      <c r="I51" s="101">
        <v>0</v>
      </c>
      <c r="J51" s="101">
        <v>1000</v>
      </c>
      <c r="K51" s="101">
        <v>0</v>
      </c>
      <c r="L51" s="101">
        <v>0</v>
      </c>
      <c r="M51" s="101">
        <v>0</v>
      </c>
      <c r="N51" s="101">
        <v>0</v>
      </c>
      <c r="O51" s="101">
        <v>0</v>
      </c>
      <c r="P51" s="101">
        <v>0</v>
      </c>
      <c r="Q51" s="101">
        <v>2000</v>
      </c>
      <c r="R51" s="101">
        <v>0</v>
      </c>
      <c r="S51" s="101">
        <v>0</v>
      </c>
      <c r="T51" s="101">
        <v>0</v>
      </c>
      <c r="U51" s="101">
        <v>0</v>
      </c>
      <c r="V51" s="101">
        <v>0</v>
      </c>
      <c r="W51" s="101">
        <v>0</v>
      </c>
      <c r="X51" s="101">
        <v>0</v>
      </c>
      <c r="Y51" s="101">
        <v>0</v>
      </c>
      <c r="Z51" s="101">
        <v>0</v>
      </c>
      <c r="AA51" s="101">
        <v>0</v>
      </c>
      <c r="AB51" s="101">
        <v>0</v>
      </c>
      <c r="AC51" s="101">
        <v>0</v>
      </c>
      <c r="AD51" s="101">
        <v>0</v>
      </c>
      <c r="AE51" s="101">
        <v>0</v>
      </c>
      <c r="AF51" s="101">
        <v>0</v>
      </c>
      <c r="AG51" s="101">
        <v>0</v>
      </c>
      <c r="AH51" s="101">
        <v>0</v>
      </c>
      <c r="AI51" s="101">
        <v>0</v>
      </c>
      <c r="AJ51" s="101">
        <v>0</v>
      </c>
      <c r="AK51" s="101">
        <v>0</v>
      </c>
      <c r="AL51" s="101">
        <v>1000</v>
      </c>
      <c r="AM51" s="101">
        <v>0</v>
      </c>
      <c r="AN51" s="101">
        <v>0</v>
      </c>
      <c r="AO51" s="101">
        <v>0</v>
      </c>
      <c r="AP51" s="101">
        <v>0</v>
      </c>
      <c r="AQ51" s="101">
        <v>0</v>
      </c>
      <c r="AR51" s="101">
        <v>0</v>
      </c>
      <c r="AS51" s="101">
        <v>1000</v>
      </c>
      <c r="AT51" s="101">
        <v>0</v>
      </c>
      <c r="AU51" s="101">
        <v>0</v>
      </c>
      <c r="AV51" s="101">
        <v>0</v>
      </c>
      <c r="AW51" s="101">
        <v>0</v>
      </c>
      <c r="AX51" s="101">
        <v>0</v>
      </c>
      <c r="AY51" s="101">
        <v>0</v>
      </c>
      <c r="AZ51" s="101">
        <v>1500</v>
      </c>
      <c r="BA51" s="101">
        <v>0</v>
      </c>
      <c r="BB51" s="101">
        <v>0</v>
      </c>
      <c r="BC51" s="101">
        <v>0</v>
      </c>
      <c r="BD51" s="101">
        <v>0</v>
      </c>
      <c r="BE51" s="101">
        <v>0</v>
      </c>
      <c r="BF51" s="101">
        <v>0</v>
      </c>
      <c r="BG51" s="101">
        <v>1000</v>
      </c>
      <c r="BH51" s="101">
        <v>0</v>
      </c>
      <c r="BI51" s="101">
        <v>0</v>
      </c>
      <c r="BJ51" s="101">
        <v>0</v>
      </c>
      <c r="BK51" s="101">
        <v>0</v>
      </c>
      <c r="BL51" s="101">
        <v>0</v>
      </c>
      <c r="BM51" s="101">
        <v>0</v>
      </c>
      <c r="BN51" s="101">
        <v>500</v>
      </c>
      <c r="BO51" s="101">
        <v>0</v>
      </c>
      <c r="BP51" s="101">
        <v>0</v>
      </c>
      <c r="BQ51" s="101">
        <v>0</v>
      </c>
    </row>
    <row r="52" spans="1:69">
      <c r="A52" s="99" t="s">
        <v>506</v>
      </c>
      <c r="B52" s="99"/>
      <c r="C52" s="99" t="s">
        <v>72</v>
      </c>
      <c r="D52" s="99" t="s">
        <v>47</v>
      </c>
      <c r="E52" s="99" t="s">
        <v>403</v>
      </c>
      <c r="F52" s="99" t="s">
        <v>405</v>
      </c>
      <c r="G52" s="100" t="s">
        <v>419</v>
      </c>
      <c r="H52" s="99"/>
      <c r="I52" s="101">
        <v>0</v>
      </c>
      <c r="J52" s="101">
        <v>0</v>
      </c>
      <c r="K52" s="101">
        <v>0</v>
      </c>
      <c r="L52" s="101">
        <v>0</v>
      </c>
      <c r="M52" s="101">
        <v>0</v>
      </c>
      <c r="N52" s="101">
        <v>0</v>
      </c>
      <c r="O52" s="101">
        <v>0</v>
      </c>
      <c r="P52" s="101">
        <v>0</v>
      </c>
      <c r="Q52" s="101">
        <v>1000</v>
      </c>
      <c r="R52" s="101">
        <v>0</v>
      </c>
      <c r="S52" s="101">
        <v>0</v>
      </c>
      <c r="T52" s="101">
        <v>0</v>
      </c>
      <c r="U52" s="101">
        <v>0</v>
      </c>
      <c r="V52" s="101">
        <v>0</v>
      </c>
      <c r="W52" s="101">
        <v>0</v>
      </c>
      <c r="X52" s="101">
        <v>0</v>
      </c>
      <c r="Y52" s="101">
        <v>0</v>
      </c>
      <c r="Z52" s="101">
        <v>0</v>
      </c>
      <c r="AA52" s="101">
        <v>0</v>
      </c>
      <c r="AB52" s="101">
        <v>0</v>
      </c>
      <c r="AC52" s="101">
        <v>0</v>
      </c>
      <c r="AD52" s="101">
        <v>0</v>
      </c>
      <c r="AE52" s="101">
        <v>0</v>
      </c>
      <c r="AF52" s="101">
        <v>0</v>
      </c>
      <c r="AG52" s="101">
        <v>0</v>
      </c>
      <c r="AH52" s="101">
        <v>0</v>
      </c>
      <c r="AI52" s="101">
        <v>0</v>
      </c>
      <c r="AJ52" s="101">
        <v>0</v>
      </c>
      <c r="AK52" s="101">
        <v>0</v>
      </c>
      <c r="AL52" s="101">
        <v>1900</v>
      </c>
      <c r="AM52" s="101">
        <v>0</v>
      </c>
      <c r="AN52" s="101">
        <v>0</v>
      </c>
      <c r="AO52" s="101">
        <v>0</v>
      </c>
      <c r="AP52" s="101">
        <v>0</v>
      </c>
      <c r="AQ52" s="101">
        <v>0</v>
      </c>
      <c r="AR52" s="101">
        <v>0</v>
      </c>
      <c r="AS52" s="101">
        <v>0</v>
      </c>
      <c r="AT52" s="101">
        <v>0</v>
      </c>
      <c r="AU52" s="101">
        <v>0</v>
      </c>
      <c r="AV52" s="101">
        <v>0</v>
      </c>
      <c r="AW52" s="101">
        <v>0</v>
      </c>
      <c r="AX52" s="101">
        <v>0</v>
      </c>
      <c r="AY52" s="101">
        <v>0</v>
      </c>
      <c r="AZ52" s="101">
        <v>1000</v>
      </c>
      <c r="BA52" s="101">
        <v>0</v>
      </c>
      <c r="BB52" s="101">
        <v>0</v>
      </c>
      <c r="BC52" s="101">
        <v>0</v>
      </c>
      <c r="BD52" s="101">
        <v>0</v>
      </c>
      <c r="BE52" s="101">
        <v>0</v>
      </c>
      <c r="BF52" s="101">
        <v>0</v>
      </c>
      <c r="BG52" s="101">
        <v>600</v>
      </c>
      <c r="BH52" s="101">
        <v>0</v>
      </c>
      <c r="BI52" s="101">
        <v>0</v>
      </c>
      <c r="BJ52" s="101">
        <v>0</v>
      </c>
      <c r="BK52" s="101">
        <v>0</v>
      </c>
      <c r="BL52" s="101">
        <v>0</v>
      </c>
      <c r="BM52" s="101">
        <v>0</v>
      </c>
      <c r="BN52" s="101">
        <v>0</v>
      </c>
      <c r="BO52" s="101">
        <v>0</v>
      </c>
      <c r="BP52" s="101">
        <v>0</v>
      </c>
      <c r="BQ52" s="101">
        <v>0</v>
      </c>
    </row>
    <row r="53" spans="1:69">
      <c r="A53" s="99" t="s">
        <v>507</v>
      </c>
      <c r="B53" s="99"/>
      <c r="C53" s="99" t="s">
        <v>72</v>
      </c>
      <c r="D53" s="99" t="s">
        <v>47</v>
      </c>
      <c r="E53" s="99" t="s">
        <v>403</v>
      </c>
      <c r="F53" s="99" t="s">
        <v>406</v>
      </c>
      <c r="G53" s="100" t="s">
        <v>419</v>
      </c>
      <c r="H53" s="99"/>
      <c r="I53" s="101">
        <v>0</v>
      </c>
      <c r="J53" s="101">
        <v>0</v>
      </c>
      <c r="K53" s="101">
        <v>0</v>
      </c>
      <c r="L53" s="101">
        <v>0</v>
      </c>
      <c r="M53" s="101">
        <v>0</v>
      </c>
      <c r="N53" s="101">
        <v>0</v>
      </c>
      <c r="O53" s="101">
        <v>0</v>
      </c>
      <c r="P53" s="101">
        <v>0</v>
      </c>
      <c r="Q53" s="101">
        <v>0</v>
      </c>
      <c r="R53" s="101">
        <v>0</v>
      </c>
      <c r="S53" s="101">
        <v>0</v>
      </c>
      <c r="T53" s="101">
        <v>0</v>
      </c>
      <c r="U53" s="101">
        <v>0</v>
      </c>
      <c r="V53" s="101">
        <v>0</v>
      </c>
      <c r="W53" s="101">
        <v>0</v>
      </c>
      <c r="X53" s="101">
        <v>0</v>
      </c>
      <c r="Y53" s="101">
        <v>0</v>
      </c>
      <c r="Z53" s="101">
        <v>0</v>
      </c>
      <c r="AA53" s="101">
        <v>0</v>
      </c>
      <c r="AB53" s="101">
        <v>0</v>
      </c>
      <c r="AC53" s="101">
        <v>0</v>
      </c>
      <c r="AD53" s="101">
        <v>0</v>
      </c>
      <c r="AE53" s="101">
        <v>0</v>
      </c>
      <c r="AF53" s="101">
        <v>0</v>
      </c>
      <c r="AG53" s="101">
        <v>0</v>
      </c>
      <c r="AH53" s="101">
        <v>0</v>
      </c>
      <c r="AI53" s="101">
        <v>0</v>
      </c>
      <c r="AJ53" s="101">
        <v>0</v>
      </c>
      <c r="AK53" s="101">
        <v>0</v>
      </c>
      <c r="AL53" s="101">
        <v>0</v>
      </c>
      <c r="AM53" s="101">
        <v>0</v>
      </c>
      <c r="AN53" s="101">
        <v>0</v>
      </c>
      <c r="AO53" s="101">
        <v>0</v>
      </c>
      <c r="AP53" s="101">
        <v>0</v>
      </c>
      <c r="AQ53" s="101">
        <v>0</v>
      </c>
      <c r="AR53" s="101">
        <v>0</v>
      </c>
      <c r="AS53" s="101">
        <v>0</v>
      </c>
      <c r="AT53" s="101">
        <v>0</v>
      </c>
      <c r="AU53" s="101">
        <v>0</v>
      </c>
      <c r="AV53" s="101">
        <v>0</v>
      </c>
      <c r="AW53" s="101">
        <v>0</v>
      </c>
      <c r="AX53" s="101">
        <v>0</v>
      </c>
      <c r="AY53" s="101">
        <v>0</v>
      </c>
      <c r="AZ53" s="101">
        <v>0</v>
      </c>
      <c r="BA53" s="101">
        <v>0</v>
      </c>
      <c r="BB53" s="101">
        <v>0</v>
      </c>
      <c r="BC53" s="101">
        <v>0</v>
      </c>
      <c r="BD53" s="101">
        <v>0</v>
      </c>
      <c r="BE53" s="101">
        <v>0</v>
      </c>
      <c r="BF53" s="101">
        <v>0</v>
      </c>
      <c r="BG53" s="101">
        <v>0</v>
      </c>
      <c r="BH53" s="101">
        <v>0</v>
      </c>
      <c r="BI53" s="101">
        <v>0</v>
      </c>
      <c r="BJ53" s="101">
        <v>0</v>
      </c>
      <c r="BK53" s="101">
        <v>0</v>
      </c>
      <c r="BL53" s="101">
        <v>0</v>
      </c>
      <c r="BM53" s="101">
        <v>0</v>
      </c>
      <c r="BN53" s="101">
        <v>0</v>
      </c>
      <c r="BO53" s="101">
        <v>0</v>
      </c>
      <c r="BP53" s="101">
        <v>0</v>
      </c>
      <c r="BQ53" s="101">
        <v>0</v>
      </c>
    </row>
    <row r="54" spans="1:69">
      <c r="A54" s="99" t="s">
        <v>508</v>
      </c>
      <c r="B54" s="99"/>
      <c r="C54" s="99" t="s">
        <v>72</v>
      </c>
      <c r="D54" s="99" t="s">
        <v>47</v>
      </c>
      <c r="E54" s="99" t="s">
        <v>403</v>
      </c>
      <c r="F54" s="99" t="s">
        <v>405</v>
      </c>
      <c r="G54" s="100" t="s">
        <v>419</v>
      </c>
      <c r="H54" s="99"/>
      <c r="I54" s="101">
        <v>0</v>
      </c>
      <c r="J54" s="101">
        <v>0</v>
      </c>
      <c r="K54" s="101">
        <v>0</v>
      </c>
      <c r="L54" s="101">
        <v>0</v>
      </c>
      <c r="M54" s="101">
        <v>0</v>
      </c>
      <c r="N54" s="101">
        <v>0</v>
      </c>
      <c r="O54" s="101">
        <v>0</v>
      </c>
      <c r="P54" s="101">
        <v>0</v>
      </c>
      <c r="Q54" s="101">
        <v>0</v>
      </c>
      <c r="R54" s="101">
        <v>0</v>
      </c>
      <c r="S54" s="101">
        <v>0</v>
      </c>
      <c r="T54" s="101">
        <v>0</v>
      </c>
      <c r="U54" s="101">
        <v>0</v>
      </c>
      <c r="V54" s="101">
        <v>0</v>
      </c>
      <c r="W54" s="101">
        <v>0</v>
      </c>
      <c r="X54" s="101">
        <v>0</v>
      </c>
      <c r="Y54" s="101">
        <v>0</v>
      </c>
      <c r="Z54" s="101">
        <v>0</v>
      </c>
      <c r="AA54" s="101">
        <v>0</v>
      </c>
      <c r="AB54" s="101">
        <v>0</v>
      </c>
      <c r="AC54" s="101">
        <v>0</v>
      </c>
      <c r="AD54" s="101">
        <v>0</v>
      </c>
      <c r="AE54" s="101">
        <v>0</v>
      </c>
      <c r="AF54" s="101">
        <v>0</v>
      </c>
      <c r="AG54" s="101">
        <v>0</v>
      </c>
      <c r="AH54" s="101">
        <v>0</v>
      </c>
      <c r="AI54" s="101">
        <v>0</v>
      </c>
      <c r="AJ54" s="101">
        <v>0</v>
      </c>
      <c r="AK54" s="101">
        <v>0</v>
      </c>
      <c r="AL54" s="101">
        <v>0</v>
      </c>
      <c r="AM54" s="101">
        <v>0</v>
      </c>
      <c r="AN54" s="101">
        <v>0</v>
      </c>
      <c r="AO54" s="101">
        <v>0</v>
      </c>
      <c r="AP54" s="101">
        <v>0</v>
      </c>
      <c r="AQ54" s="101">
        <v>0</v>
      </c>
      <c r="AR54" s="101">
        <v>0</v>
      </c>
      <c r="AS54" s="101">
        <v>0</v>
      </c>
      <c r="AT54" s="101">
        <v>0</v>
      </c>
      <c r="AU54" s="101">
        <v>0</v>
      </c>
      <c r="AV54" s="101">
        <v>0</v>
      </c>
      <c r="AW54" s="101">
        <v>0</v>
      </c>
      <c r="AX54" s="101">
        <v>0</v>
      </c>
      <c r="AY54" s="101">
        <v>0</v>
      </c>
      <c r="AZ54" s="101">
        <v>0</v>
      </c>
      <c r="BA54" s="101">
        <v>0</v>
      </c>
      <c r="BB54" s="101">
        <v>0</v>
      </c>
      <c r="BC54" s="101">
        <v>0</v>
      </c>
      <c r="BD54" s="101">
        <v>0</v>
      </c>
      <c r="BE54" s="101">
        <v>0</v>
      </c>
      <c r="BF54" s="101">
        <v>0</v>
      </c>
      <c r="BG54" s="101">
        <v>0</v>
      </c>
      <c r="BH54" s="101">
        <v>0</v>
      </c>
      <c r="BI54" s="101">
        <v>0</v>
      </c>
      <c r="BJ54" s="101">
        <v>0</v>
      </c>
      <c r="BK54" s="101">
        <v>0</v>
      </c>
      <c r="BL54" s="101">
        <v>0</v>
      </c>
      <c r="BM54" s="101">
        <v>0</v>
      </c>
      <c r="BN54" s="101">
        <v>0</v>
      </c>
      <c r="BO54" s="101">
        <v>0</v>
      </c>
      <c r="BP54" s="101">
        <v>0</v>
      </c>
      <c r="BQ54" s="101">
        <v>0</v>
      </c>
    </row>
    <row r="55" spans="1:69">
      <c r="A55" s="99" t="s">
        <v>509</v>
      </c>
      <c r="B55" s="99"/>
      <c r="C55" s="99" t="s">
        <v>72</v>
      </c>
      <c r="D55" s="99" t="s">
        <v>47</v>
      </c>
      <c r="E55" s="99" t="s">
        <v>403</v>
      </c>
      <c r="F55" s="99" t="s">
        <v>405</v>
      </c>
      <c r="G55" s="100" t="s">
        <v>419</v>
      </c>
      <c r="H55" s="99"/>
      <c r="I55" s="101">
        <v>0</v>
      </c>
      <c r="J55" s="101">
        <v>0</v>
      </c>
      <c r="K55" s="101">
        <v>0</v>
      </c>
      <c r="L55" s="101">
        <v>0</v>
      </c>
      <c r="M55" s="101">
        <v>0</v>
      </c>
      <c r="N55" s="101">
        <v>0</v>
      </c>
      <c r="O55" s="101">
        <v>0</v>
      </c>
      <c r="P55" s="101">
        <v>0</v>
      </c>
      <c r="Q55" s="101">
        <v>0</v>
      </c>
      <c r="R55" s="101">
        <v>0</v>
      </c>
      <c r="S55" s="101">
        <v>0</v>
      </c>
      <c r="T55" s="101">
        <v>0</v>
      </c>
      <c r="U55" s="101">
        <v>0</v>
      </c>
      <c r="V55" s="101">
        <v>0</v>
      </c>
      <c r="W55" s="101">
        <v>0</v>
      </c>
      <c r="X55" s="101">
        <v>0</v>
      </c>
      <c r="Y55" s="101">
        <v>0</v>
      </c>
      <c r="Z55" s="101">
        <v>0</v>
      </c>
      <c r="AA55" s="101">
        <v>0</v>
      </c>
      <c r="AB55" s="101">
        <v>0</v>
      </c>
      <c r="AC55" s="101">
        <v>0</v>
      </c>
      <c r="AD55" s="101">
        <v>0</v>
      </c>
      <c r="AE55" s="101">
        <v>0</v>
      </c>
      <c r="AF55" s="101">
        <v>0</v>
      </c>
      <c r="AG55" s="101">
        <v>0</v>
      </c>
      <c r="AH55" s="101">
        <v>0</v>
      </c>
      <c r="AI55" s="101">
        <v>0</v>
      </c>
      <c r="AJ55" s="101">
        <v>0</v>
      </c>
      <c r="AK55" s="101">
        <v>0</v>
      </c>
      <c r="AL55" s="101">
        <v>0</v>
      </c>
      <c r="AM55" s="101">
        <v>0</v>
      </c>
      <c r="AN55" s="101">
        <v>0</v>
      </c>
      <c r="AO55" s="101">
        <v>0</v>
      </c>
      <c r="AP55" s="101">
        <v>0</v>
      </c>
      <c r="AQ55" s="101">
        <v>0</v>
      </c>
      <c r="AR55" s="101">
        <v>0</v>
      </c>
      <c r="AS55" s="101">
        <v>0</v>
      </c>
      <c r="AT55" s="101">
        <v>0</v>
      </c>
      <c r="AU55" s="101">
        <v>0</v>
      </c>
      <c r="AV55" s="101">
        <v>0</v>
      </c>
      <c r="AW55" s="101">
        <v>0</v>
      </c>
      <c r="AX55" s="101">
        <v>0</v>
      </c>
      <c r="AY55" s="101">
        <v>0</v>
      </c>
      <c r="AZ55" s="101">
        <v>0</v>
      </c>
      <c r="BA55" s="101">
        <v>0</v>
      </c>
      <c r="BB55" s="101">
        <v>0</v>
      </c>
      <c r="BC55" s="101">
        <v>0</v>
      </c>
      <c r="BD55" s="101">
        <v>0</v>
      </c>
      <c r="BE55" s="101">
        <v>0</v>
      </c>
      <c r="BF55" s="101">
        <v>0</v>
      </c>
      <c r="BG55" s="101">
        <v>0</v>
      </c>
      <c r="BH55" s="101">
        <v>0</v>
      </c>
      <c r="BI55" s="101">
        <v>0</v>
      </c>
      <c r="BJ55" s="101">
        <v>0</v>
      </c>
      <c r="BK55" s="101">
        <v>0</v>
      </c>
      <c r="BL55" s="101">
        <v>0</v>
      </c>
      <c r="BM55" s="101">
        <v>0</v>
      </c>
      <c r="BN55" s="101">
        <v>0</v>
      </c>
      <c r="BO55" s="101">
        <v>0</v>
      </c>
      <c r="BP55" s="101">
        <v>0</v>
      </c>
      <c r="BQ55" s="101">
        <v>0</v>
      </c>
    </row>
    <row r="56" spans="1:69">
      <c r="A56" s="99" t="s">
        <v>510</v>
      </c>
      <c r="B56" s="99"/>
      <c r="C56" s="99" t="s">
        <v>72</v>
      </c>
      <c r="D56" s="99" t="s">
        <v>47</v>
      </c>
      <c r="E56" s="99" t="s">
        <v>403</v>
      </c>
      <c r="F56" s="99" t="s">
        <v>405</v>
      </c>
      <c r="G56" s="100" t="s">
        <v>419</v>
      </c>
      <c r="H56" s="99"/>
      <c r="I56" s="101">
        <v>0</v>
      </c>
      <c r="J56" s="101">
        <v>2000</v>
      </c>
      <c r="K56" s="101">
        <v>0</v>
      </c>
      <c r="L56" s="101">
        <v>0</v>
      </c>
      <c r="M56" s="101">
        <v>0</v>
      </c>
      <c r="N56" s="101">
        <v>0</v>
      </c>
      <c r="O56" s="101">
        <v>0</v>
      </c>
      <c r="P56" s="101">
        <v>0</v>
      </c>
      <c r="Q56" s="101">
        <v>1000</v>
      </c>
      <c r="R56" s="101">
        <v>0</v>
      </c>
      <c r="S56" s="101">
        <v>0</v>
      </c>
      <c r="T56" s="101">
        <v>0</v>
      </c>
      <c r="U56" s="101">
        <v>0</v>
      </c>
      <c r="V56" s="101">
        <v>0</v>
      </c>
      <c r="W56" s="101">
        <v>0</v>
      </c>
      <c r="X56" s="101">
        <v>3000</v>
      </c>
      <c r="Y56" s="101">
        <v>0</v>
      </c>
      <c r="Z56" s="101">
        <v>0</v>
      </c>
      <c r="AA56" s="101">
        <v>0</v>
      </c>
      <c r="AB56" s="101">
        <v>0</v>
      </c>
      <c r="AC56" s="101">
        <v>0</v>
      </c>
      <c r="AD56" s="101">
        <v>0</v>
      </c>
      <c r="AE56" s="101">
        <v>750</v>
      </c>
      <c r="AF56" s="101">
        <v>0</v>
      </c>
      <c r="AG56" s="101">
        <v>0</v>
      </c>
      <c r="AH56" s="101">
        <v>0</v>
      </c>
      <c r="AI56" s="101">
        <v>0</v>
      </c>
      <c r="AJ56" s="101">
        <v>0</v>
      </c>
      <c r="AK56" s="101">
        <v>0</v>
      </c>
      <c r="AL56" s="101">
        <v>0</v>
      </c>
      <c r="AM56" s="101">
        <v>0</v>
      </c>
      <c r="AN56" s="101">
        <v>0</v>
      </c>
      <c r="AO56" s="101">
        <v>0</v>
      </c>
      <c r="AP56" s="101">
        <v>0</v>
      </c>
      <c r="AQ56" s="101">
        <v>0</v>
      </c>
      <c r="AR56" s="101">
        <v>0</v>
      </c>
      <c r="AS56" s="101">
        <v>1000</v>
      </c>
      <c r="AT56" s="101">
        <v>0</v>
      </c>
      <c r="AU56" s="101">
        <v>0</v>
      </c>
      <c r="AV56" s="101">
        <v>0</v>
      </c>
      <c r="AW56" s="101">
        <v>0</v>
      </c>
      <c r="AX56" s="101">
        <v>0</v>
      </c>
      <c r="AY56" s="101">
        <v>0</v>
      </c>
      <c r="AZ56" s="101">
        <v>500</v>
      </c>
      <c r="BA56" s="101">
        <v>0</v>
      </c>
      <c r="BB56" s="101">
        <v>0</v>
      </c>
      <c r="BC56" s="101">
        <v>0</v>
      </c>
      <c r="BD56" s="101">
        <v>0</v>
      </c>
      <c r="BE56" s="101">
        <v>0</v>
      </c>
      <c r="BF56" s="101">
        <v>0</v>
      </c>
      <c r="BG56" s="101">
        <v>1000</v>
      </c>
      <c r="BH56" s="101">
        <v>0</v>
      </c>
      <c r="BI56" s="101">
        <v>0</v>
      </c>
      <c r="BJ56" s="101">
        <v>0</v>
      </c>
      <c r="BK56" s="101">
        <v>0</v>
      </c>
      <c r="BL56" s="101">
        <v>0</v>
      </c>
      <c r="BM56" s="101">
        <v>0</v>
      </c>
      <c r="BN56" s="101">
        <v>1000</v>
      </c>
      <c r="BO56" s="101">
        <v>0</v>
      </c>
      <c r="BP56" s="101">
        <v>0</v>
      </c>
      <c r="BQ56" s="101">
        <v>0</v>
      </c>
    </row>
    <row r="57" spans="1:69">
      <c r="A57" s="99" t="s">
        <v>511</v>
      </c>
      <c r="B57" s="99"/>
      <c r="C57" s="99" t="s">
        <v>72</v>
      </c>
      <c r="D57" s="99" t="s">
        <v>47</v>
      </c>
      <c r="E57" s="99" t="s">
        <v>403</v>
      </c>
      <c r="F57" s="99" t="s">
        <v>388</v>
      </c>
      <c r="G57" s="100" t="s">
        <v>419</v>
      </c>
      <c r="H57" s="99"/>
      <c r="I57" s="101">
        <v>0</v>
      </c>
      <c r="J57" s="101">
        <v>0</v>
      </c>
      <c r="K57" s="101">
        <v>0</v>
      </c>
      <c r="L57" s="101">
        <v>0</v>
      </c>
      <c r="M57" s="101">
        <v>0</v>
      </c>
      <c r="N57" s="101">
        <v>0</v>
      </c>
      <c r="O57" s="101">
        <v>0</v>
      </c>
      <c r="P57" s="101">
        <v>0</v>
      </c>
      <c r="Q57" s="101">
        <v>0</v>
      </c>
      <c r="R57" s="101">
        <v>0</v>
      </c>
      <c r="S57" s="101">
        <v>0</v>
      </c>
      <c r="T57" s="101">
        <v>0</v>
      </c>
      <c r="U57" s="101">
        <v>0</v>
      </c>
      <c r="V57" s="101">
        <v>0</v>
      </c>
      <c r="W57" s="101">
        <v>0</v>
      </c>
      <c r="X57" s="101">
        <v>0</v>
      </c>
      <c r="Y57" s="101">
        <v>0</v>
      </c>
      <c r="Z57" s="101">
        <v>0</v>
      </c>
      <c r="AA57" s="101">
        <v>0</v>
      </c>
      <c r="AB57" s="101">
        <v>0</v>
      </c>
      <c r="AC57" s="101">
        <v>0</v>
      </c>
      <c r="AD57" s="101">
        <v>0</v>
      </c>
      <c r="AE57" s="101">
        <v>0</v>
      </c>
      <c r="AF57" s="101">
        <v>0</v>
      </c>
      <c r="AG57" s="101">
        <v>0</v>
      </c>
      <c r="AH57" s="101">
        <v>0</v>
      </c>
      <c r="AI57" s="101">
        <v>0</v>
      </c>
      <c r="AJ57" s="101">
        <v>0</v>
      </c>
      <c r="AK57" s="101">
        <v>0</v>
      </c>
      <c r="AL57" s="101">
        <v>0</v>
      </c>
      <c r="AM57" s="101">
        <v>0</v>
      </c>
      <c r="AN57" s="101">
        <v>0</v>
      </c>
      <c r="AO57" s="101">
        <v>0</v>
      </c>
      <c r="AP57" s="101">
        <v>0</v>
      </c>
      <c r="AQ57" s="101">
        <v>0</v>
      </c>
      <c r="AR57" s="101">
        <v>0</v>
      </c>
      <c r="AS57" s="101">
        <v>0</v>
      </c>
      <c r="AT57" s="101">
        <v>0</v>
      </c>
      <c r="AU57" s="101">
        <v>0</v>
      </c>
      <c r="AV57" s="101">
        <v>0</v>
      </c>
      <c r="AW57" s="101">
        <v>0</v>
      </c>
      <c r="AX57" s="101">
        <v>0</v>
      </c>
      <c r="AY57" s="101">
        <v>0</v>
      </c>
      <c r="AZ57" s="101">
        <v>0</v>
      </c>
      <c r="BA57" s="101">
        <v>0</v>
      </c>
      <c r="BB57" s="101">
        <v>0</v>
      </c>
      <c r="BC57" s="101">
        <v>0</v>
      </c>
      <c r="BD57" s="101">
        <v>0</v>
      </c>
      <c r="BE57" s="101">
        <v>0</v>
      </c>
      <c r="BF57" s="101">
        <v>0</v>
      </c>
      <c r="BG57" s="101">
        <v>0</v>
      </c>
      <c r="BH57" s="101">
        <v>0</v>
      </c>
      <c r="BI57" s="101">
        <v>0</v>
      </c>
      <c r="BJ57" s="101">
        <v>0</v>
      </c>
      <c r="BK57" s="101">
        <v>0</v>
      </c>
      <c r="BL57" s="101">
        <v>0</v>
      </c>
      <c r="BM57" s="101">
        <v>0</v>
      </c>
      <c r="BN57" s="101">
        <v>0</v>
      </c>
      <c r="BO57" s="101">
        <v>0</v>
      </c>
      <c r="BP57" s="101">
        <v>0</v>
      </c>
      <c r="BQ57" s="101">
        <v>0</v>
      </c>
    </row>
    <row r="58" spans="1:69" s="102" customFormat="1">
      <c r="A58" s="99" t="s">
        <v>512</v>
      </c>
      <c r="B58" s="99"/>
      <c r="C58" s="99" t="s">
        <v>72</v>
      </c>
      <c r="D58" s="99" t="s">
        <v>47</v>
      </c>
      <c r="E58" s="99" t="s">
        <v>403</v>
      </c>
      <c r="F58" s="99" t="s">
        <v>405</v>
      </c>
      <c r="G58" s="100" t="s">
        <v>419</v>
      </c>
      <c r="H58" s="99"/>
      <c r="I58" s="101">
        <v>0</v>
      </c>
      <c r="J58" s="101">
        <v>0</v>
      </c>
      <c r="K58" s="101">
        <v>0</v>
      </c>
      <c r="L58" s="101">
        <v>0</v>
      </c>
      <c r="M58" s="101">
        <v>0</v>
      </c>
      <c r="N58" s="101">
        <v>0</v>
      </c>
      <c r="O58" s="101">
        <v>0</v>
      </c>
      <c r="P58" s="101">
        <v>0</v>
      </c>
      <c r="Q58" s="101">
        <v>0</v>
      </c>
      <c r="R58" s="101">
        <v>0</v>
      </c>
      <c r="S58" s="101">
        <v>0</v>
      </c>
      <c r="T58" s="101">
        <v>0</v>
      </c>
      <c r="U58" s="101">
        <v>0</v>
      </c>
      <c r="V58" s="101">
        <v>0</v>
      </c>
      <c r="W58" s="101">
        <v>0</v>
      </c>
      <c r="X58" s="101">
        <v>0</v>
      </c>
      <c r="Y58" s="101">
        <v>0</v>
      </c>
      <c r="Z58" s="101">
        <v>0</v>
      </c>
      <c r="AA58" s="101">
        <v>0</v>
      </c>
      <c r="AB58" s="101">
        <v>0</v>
      </c>
      <c r="AC58" s="101">
        <v>0</v>
      </c>
      <c r="AD58" s="101">
        <v>0</v>
      </c>
      <c r="AE58" s="101">
        <v>200</v>
      </c>
      <c r="AF58" s="101">
        <v>0</v>
      </c>
      <c r="AG58" s="101">
        <v>0</v>
      </c>
      <c r="AH58" s="101">
        <v>0</v>
      </c>
      <c r="AI58" s="101">
        <v>0</v>
      </c>
      <c r="AJ58" s="101">
        <v>0</v>
      </c>
      <c r="AK58" s="101">
        <v>0</v>
      </c>
      <c r="AL58" s="101">
        <v>0</v>
      </c>
      <c r="AM58" s="101">
        <v>0</v>
      </c>
      <c r="AN58" s="101">
        <v>0</v>
      </c>
      <c r="AO58" s="101">
        <v>0</v>
      </c>
      <c r="AP58" s="101">
        <v>0</v>
      </c>
      <c r="AQ58" s="101">
        <v>0</v>
      </c>
      <c r="AR58" s="101">
        <v>0</v>
      </c>
      <c r="AS58" s="101">
        <v>0</v>
      </c>
      <c r="AT58" s="101">
        <v>0</v>
      </c>
      <c r="AU58" s="101">
        <v>0</v>
      </c>
      <c r="AV58" s="101">
        <v>0</v>
      </c>
      <c r="AW58" s="101">
        <v>0</v>
      </c>
      <c r="AX58" s="101">
        <v>0</v>
      </c>
      <c r="AY58" s="101">
        <v>0</v>
      </c>
      <c r="AZ58" s="101">
        <v>0</v>
      </c>
      <c r="BA58" s="101">
        <v>0</v>
      </c>
      <c r="BB58" s="101">
        <v>0</v>
      </c>
      <c r="BC58" s="101">
        <v>0</v>
      </c>
      <c r="BD58" s="101">
        <v>0</v>
      </c>
      <c r="BE58" s="101">
        <v>0</v>
      </c>
      <c r="BF58" s="101">
        <v>0</v>
      </c>
      <c r="BG58" s="101">
        <v>0</v>
      </c>
      <c r="BH58" s="101">
        <v>0</v>
      </c>
      <c r="BI58" s="101">
        <v>0</v>
      </c>
      <c r="BJ58" s="101">
        <v>0</v>
      </c>
      <c r="BK58" s="101">
        <v>0</v>
      </c>
      <c r="BL58" s="101">
        <v>0</v>
      </c>
      <c r="BM58" s="101">
        <v>0</v>
      </c>
      <c r="BN58" s="101">
        <v>1000</v>
      </c>
      <c r="BO58" s="101">
        <v>0</v>
      </c>
      <c r="BP58" s="101">
        <v>0</v>
      </c>
      <c r="BQ58" s="101">
        <v>0</v>
      </c>
    </row>
    <row r="59" spans="1:69" s="102" customFormat="1">
      <c r="A59" s="99" t="s">
        <v>688</v>
      </c>
      <c r="B59" s="99"/>
      <c r="C59" s="99" t="s">
        <v>72</v>
      </c>
      <c r="D59" s="99" t="s">
        <v>369</v>
      </c>
      <c r="E59" s="99" t="s">
        <v>395</v>
      </c>
      <c r="F59" s="99" t="s">
        <v>396</v>
      </c>
      <c r="G59" s="100" t="s">
        <v>421</v>
      </c>
      <c r="H59" s="99"/>
      <c r="I59" s="101">
        <v>0</v>
      </c>
      <c r="J59" s="101">
        <v>0</v>
      </c>
      <c r="K59" s="101">
        <v>0</v>
      </c>
      <c r="L59" s="101">
        <v>100</v>
      </c>
      <c r="M59" s="101">
        <v>0</v>
      </c>
      <c r="N59" s="101">
        <v>200</v>
      </c>
      <c r="O59" s="101">
        <v>0</v>
      </c>
      <c r="P59" s="101">
        <v>0</v>
      </c>
      <c r="Q59" s="101">
        <v>100</v>
      </c>
      <c r="R59" s="101">
        <v>0</v>
      </c>
      <c r="S59" s="101">
        <v>0</v>
      </c>
      <c r="T59" s="101">
        <v>0</v>
      </c>
      <c r="U59" s="101">
        <v>200</v>
      </c>
      <c r="V59" s="101">
        <v>0</v>
      </c>
      <c r="W59" s="101">
        <v>0</v>
      </c>
      <c r="X59" s="101">
        <v>100</v>
      </c>
      <c r="Y59" s="101">
        <v>0</v>
      </c>
      <c r="Z59" s="101">
        <v>0</v>
      </c>
      <c r="AA59" s="101">
        <v>0</v>
      </c>
      <c r="AB59" s="101">
        <v>0</v>
      </c>
      <c r="AC59" s="101">
        <v>200</v>
      </c>
      <c r="AD59" s="101">
        <v>0</v>
      </c>
      <c r="AE59" s="101">
        <v>100</v>
      </c>
      <c r="AF59" s="101">
        <v>0</v>
      </c>
      <c r="AG59" s="101">
        <v>0</v>
      </c>
      <c r="AH59" s="101">
        <v>0</v>
      </c>
      <c r="AI59" s="101">
        <v>200</v>
      </c>
      <c r="AJ59" s="101">
        <v>0</v>
      </c>
      <c r="AK59" s="101">
        <v>0</v>
      </c>
      <c r="AL59" s="101">
        <v>100</v>
      </c>
      <c r="AM59" s="101">
        <v>0</v>
      </c>
      <c r="AN59" s="101">
        <v>0</v>
      </c>
      <c r="AO59" s="101">
        <v>200</v>
      </c>
      <c r="AP59" s="101">
        <v>0</v>
      </c>
      <c r="AQ59" s="101">
        <v>0</v>
      </c>
      <c r="AR59" s="101">
        <v>0</v>
      </c>
      <c r="AS59" s="101">
        <v>100</v>
      </c>
      <c r="AT59" s="101">
        <v>0</v>
      </c>
      <c r="AU59" s="101">
        <v>0</v>
      </c>
      <c r="AV59" s="101">
        <v>0</v>
      </c>
      <c r="AW59" s="101">
        <v>200</v>
      </c>
      <c r="AX59" s="101">
        <v>0</v>
      </c>
      <c r="AY59" s="101">
        <v>0</v>
      </c>
      <c r="AZ59" s="101">
        <v>100</v>
      </c>
      <c r="BA59" s="101">
        <v>0</v>
      </c>
      <c r="BB59" s="101">
        <v>0</v>
      </c>
      <c r="BC59" s="101">
        <v>0</v>
      </c>
      <c r="BD59" s="101">
        <v>200</v>
      </c>
      <c r="BE59" s="101">
        <v>0</v>
      </c>
      <c r="BF59" s="101">
        <v>0</v>
      </c>
      <c r="BG59" s="101">
        <v>100</v>
      </c>
      <c r="BH59" s="101">
        <v>0</v>
      </c>
      <c r="BI59" s="101">
        <v>0</v>
      </c>
      <c r="BJ59" s="101">
        <v>0</v>
      </c>
      <c r="BK59" s="101">
        <v>200</v>
      </c>
      <c r="BL59" s="101">
        <v>0</v>
      </c>
      <c r="BM59" s="101">
        <v>0</v>
      </c>
      <c r="BN59" s="101">
        <v>100</v>
      </c>
      <c r="BO59" s="101">
        <v>0</v>
      </c>
      <c r="BP59" s="101">
        <v>0</v>
      </c>
      <c r="BQ59" s="101">
        <v>0</v>
      </c>
    </row>
    <row r="60" spans="1:69" s="102" customFormat="1">
      <c r="A60" s="99" t="s">
        <v>694</v>
      </c>
      <c r="B60" s="99"/>
      <c r="C60" s="99" t="s">
        <v>72</v>
      </c>
      <c r="D60" s="99" t="s">
        <v>369</v>
      </c>
      <c r="E60" s="99" t="s">
        <v>395</v>
      </c>
      <c r="F60" s="99" t="s">
        <v>396</v>
      </c>
      <c r="G60" s="100" t="s">
        <v>421</v>
      </c>
      <c r="H60" s="99"/>
      <c r="I60" s="101">
        <v>0</v>
      </c>
      <c r="J60" s="101">
        <v>0</v>
      </c>
      <c r="K60" s="101">
        <v>0</v>
      </c>
      <c r="L60" s="101">
        <v>300</v>
      </c>
      <c r="M60" s="101">
        <v>0</v>
      </c>
      <c r="N60" s="101">
        <v>200</v>
      </c>
      <c r="O60" s="101">
        <v>0</v>
      </c>
      <c r="P60" s="101">
        <v>0</v>
      </c>
      <c r="Q60" s="101">
        <v>200</v>
      </c>
      <c r="R60" s="101">
        <v>0</v>
      </c>
      <c r="S60" s="101">
        <v>0</v>
      </c>
      <c r="T60" s="101">
        <v>0</v>
      </c>
      <c r="U60" s="101">
        <v>200</v>
      </c>
      <c r="V60" s="101">
        <v>0</v>
      </c>
      <c r="W60" s="101">
        <v>0</v>
      </c>
      <c r="X60" s="101">
        <v>0</v>
      </c>
      <c r="Y60" s="101">
        <v>0</v>
      </c>
      <c r="Z60" s="101">
        <v>0</v>
      </c>
      <c r="AA60" s="101">
        <v>0</v>
      </c>
      <c r="AB60" s="101">
        <v>0</v>
      </c>
      <c r="AC60" s="101">
        <v>200</v>
      </c>
      <c r="AD60" s="101">
        <v>0</v>
      </c>
      <c r="AE60" s="101">
        <v>0</v>
      </c>
      <c r="AF60" s="101">
        <v>0</v>
      </c>
      <c r="AG60" s="101">
        <v>0</v>
      </c>
      <c r="AH60" s="101">
        <v>0</v>
      </c>
      <c r="AI60" s="101">
        <v>200</v>
      </c>
      <c r="AJ60" s="101">
        <v>0</v>
      </c>
      <c r="AK60" s="101">
        <v>0</v>
      </c>
      <c r="AL60" s="101">
        <v>0</v>
      </c>
      <c r="AM60" s="101">
        <v>0</v>
      </c>
      <c r="AN60" s="101">
        <v>0</v>
      </c>
      <c r="AO60" s="101">
        <v>0</v>
      </c>
      <c r="AP60" s="101">
        <v>0</v>
      </c>
      <c r="AQ60" s="101">
        <v>0</v>
      </c>
      <c r="AR60" s="101">
        <v>0</v>
      </c>
      <c r="AS60" s="101">
        <v>300</v>
      </c>
      <c r="AT60" s="101">
        <v>0</v>
      </c>
      <c r="AU60" s="101">
        <v>0</v>
      </c>
      <c r="AV60" s="101">
        <v>0</v>
      </c>
      <c r="AW60" s="101">
        <v>0</v>
      </c>
      <c r="AX60" s="101">
        <v>0</v>
      </c>
      <c r="AY60" s="101">
        <v>0</v>
      </c>
      <c r="AZ60" s="101">
        <v>300</v>
      </c>
      <c r="BA60" s="101">
        <v>0</v>
      </c>
      <c r="BB60" s="101">
        <v>0</v>
      </c>
      <c r="BC60" s="101">
        <v>0</v>
      </c>
      <c r="BD60" s="101">
        <v>200</v>
      </c>
      <c r="BE60" s="101">
        <v>0</v>
      </c>
      <c r="BF60" s="101">
        <v>0</v>
      </c>
      <c r="BG60" s="101">
        <v>200</v>
      </c>
      <c r="BH60" s="101">
        <v>0</v>
      </c>
      <c r="BI60" s="101">
        <v>0</v>
      </c>
      <c r="BJ60" s="101">
        <v>0</v>
      </c>
      <c r="BK60" s="101">
        <v>200</v>
      </c>
      <c r="BL60" s="101">
        <v>0</v>
      </c>
      <c r="BM60" s="101">
        <v>0</v>
      </c>
      <c r="BN60" s="101">
        <v>200</v>
      </c>
      <c r="BO60" s="101">
        <v>0</v>
      </c>
      <c r="BP60" s="101">
        <v>0</v>
      </c>
      <c r="BQ60" s="101">
        <v>0</v>
      </c>
    </row>
    <row r="61" spans="1:69" s="102" customFormat="1">
      <c r="A61" s="99" t="s">
        <v>695</v>
      </c>
      <c r="B61" s="99"/>
      <c r="C61" s="99" t="s">
        <v>72</v>
      </c>
      <c r="D61" s="99" t="s">
        <v>369</v>
      </c>
      <c r="E61" s="99" t="s">
        <v>395</v>
      </c>
      <c r="F61" s="99" t="s">
        <v>396</v>
      </c>
      <c r="G61" s="100" t="s">
        <v>421</v>
      </c>
      <c r="H61" s="99"/>
      <c r="I61" s="101">
        <v>0</v>
      </c>
      <c r="J61" s="101">
        <v>0</v>
      </c>
      <c r="K61" s="101">
        <v>0</v>
      </c>
      <c r="L61" s="101">
        <v>800</v>
      </c>
      <c r="M61" s="101">
        <v>0</v>
      </c>
      <c r="N61" s="101">
        <v>800</v>
      </c>
      <c r="O61" s="101">
        <v>0</v>
      </c>
      <c r="P61" s="101">
        <v>0</v>
      </c>
      <c r="Q61" s="101">
        <v>700</v>
      </c>
      <c r="R61" s="101">
        <v>0</v>
      </c>
      <c r="S61" s="101">
        <v>0</v>
      </c>
      <c r="T61" s="101">
        <v>0</v>
      </c>
      <c r="U61" s="101">
        <v>1200</v>
      </c>
      <c r="V61" s="101">
        <v>0</v>
      </c>
      <c r="W61" s="101">
        <v>0</v>
      </c>
      <c r="X61" s="101">
        <v>900</v>
      </c>
      <c r="Y61" s="101">
        <v>0</v>
      </c>
      <c r="Z61" s="101">
        <v>0</v>
      </c>
      <c r="AA61" s="101">
        <v>0</v>
      </c>
      <c r="AB61" s="101">
        <v>0</v>
      </c>
      <c r="AC61" s="101">
        <v>900</v>
      </c>
      <c r="AD61" s="101">
        <v>0</v>
      </c>
      <c r="AE61" s="101">
        <v>400</v>
      </c>
      <c r="AF61" s="101">
        <v>0</v>
      </c>
      <c r="AG61" s="101">
        <v>0</v>
      </c>
      <c r="AH61" s="101">
        <v>0</v>
      </c>
      <c r="AI61" s="101">
        <v>1100</v>
      </c>
      <c r="AJ61" s="101">
        <v>0</v>
      </c>
      <c r="AK61" s="101">
        <v>0</v>
      </c>
      <c r="AL61" s="101">
        <v>400</v>
      </c>
      <c r="AM61" s="101">
        <v>0</v>
      </c>
      <c r="AN61" s="101">
        <v>0</v>
      </c>
      <c r="AO61" s="101">
        <v>400</v>
      </c>
      <c r="AP61" s="101">
        <v>0</v>
      </c>
      <c r="AQ61" s="101">
        <v>0</v>
      </c>
      <c r="AR61" s="101">
        <v>0</v>
      </c>
      <c r="AS61" s="101">
        <v>800</v>
      </c>
      <c r="AT61" s="101">
        <v>0</v>
      </c>
      <c r="AU61" s="101">
        <v>0</v>
      </c>
      <c r="AV61" s="101">
        <v>0</v>
      </c>
      <c r="AW61" s="101">
        <v>300</v>
      </c>
      <c r="AX61" s="101">
        <v>0</v>
      </c>
      <c r="AY61" s="101">
        <v>0</v>
      </c>
      <c r="AZ61" s="101">
        <v>1200</v>
      </c>
      <c r="BA61" s="101">
        <v>0</v>
      </c>
      <c r="BB61" s="101">
        <v>0</v>
      </c>
      <c r="BC61" s="101">
        <v>0</v>
      </c>
      <c r="BD61" s="101">
        <v>600</v>
      </c>
      <c r="BE61" s="101">
        <v>0</v>
      </c>
      <c r="BF61" s="101">
        <v>0</v>
      </c>
      <c r="BG61" s="101">
        <v>1300</v>
      </c>
      <c r="BH61" s="101">
        <v>0</v>
      </c>
      <c r="BI61" s="101">
        <v>0</v>
      </c>
      <c r="BJ61" s="101">
        <v>0</v>
      </c>
      <c r="BK61" s="101">
        <v>600</v>
      </c>
      <c r="BL61" s="101">
        <v>0</v>
      </c>
      <c r="BM61" s="101">
        <v>0</v>
      </c>
      <c r="BN61" s="101">
        <v>1300</v>
      </c>
      <c r="BO61" s="101">
        <v>0</v>
      </c>
      <c r="BP61" s="101">
        <v>0</v>
      </c>
      <c r="BQ61" s="101">
        <v>0</v>
      </c>
    </row>
    <row r="62" spans="1:69" s="102" customFormat="1">
      <c r="A62" s="99" t="s">
        <v>689</v>
      </c>
      <c r="B62" s="99"/>
      <c r="C62" s="99" t="s">
        <v>72</v>
      </c>
      <c r="D62" s="99" t="s">
        <v>369</v>
      </c>
      <c r="E62" s="99" t="s">
        <v>395</v>
      </c>
      <c r="F62" s="99" t="s">
        <v>396</v>
      </c>
      <c r="G62" s="100" t="s">
        <v>421</v>
      </c>
      <c r="H62" s="99"/>
      <c r="I62" s="101">
        <v>0</v>
      </c>
      <c r="J62" s="101">
        <v>0</v>
      </c>
      <c r="K62" s="101">
        <v>0</v>
      </c>
      <c r="L62" s="101">
        <v>0</v>
      </c>
      <c r="M62" s="101">
        <v>0</v>
      </c>
      <c r="N62" s="101">
        <v>0</v>
      </c>
      <c r="O62" s="101">
        <v>300</v>
      </c>
      <c r="P62" s="101">
        <v>0</v>
      </c>
      <c r="Q62" s="101">
        <v>0</v>
      </c>
      <c r="R62" s="101">
        <v>0</v>
      </c>
      <c r="S62" s="101">
        <v>0</v>
      </c>
      <c r="T62" s="101">
        <v>0</v>
      </c>
      <c r="U62" s="101">
        <v>0</v>
      </c>
      <c r="V62" s="101">
        <v>0</v>
      </c>
      <c r="W62" s="101">
        <v>0</v>
      </c>
      <c r="X62" s="101">
        <v>0</v>
      </c>
      <c r="Y62" s="101">
        <v>0</v>
      </c>
      <c r="Z62" s="101">
        <v>300</v>
      </c>
      <c r="AA62" s="101">
        <v>0</v>
      </c>
      <c r="AB62" s="101">
        <v>0</v>
      </c>
      <c r="AC62" s="101">
        <v>0</v>
      </c>
      <c r="AD62" s="101">
        <v>0</v>
      </c>
      <c r="AE62" s="101">
        <v>0</v>
      </c>
      <c r="AF62" s="101">
        <v>0</v>
      </c>
      <c r="AG62" s="101">
        <v>0</v>
      </c>
      <c r="AH62" s="101">
        <v>300</v>
      </c>
      <c r="AI62" s="101">
        <v>0</v>
      </c>
      <c r="AJ62" s="101">
        <v>0</v>
      </c>
      <c r="AK62" s="101">
        <v>0</v>
      </c>
      <c r="AL62" s="101">
        <v>0</v>
      </c>
      <c r="AM62" s="101">
        <v>0</v>
      </c>
      <c r="AN62" s="101">
        <v>0</v>
      </c>
      <c r="AO62" s="101">
        <v>0</v>
      </c>
      <c r="AP62" s="101">
        <v>0</v>
      </c>
      <c r="AQ62" s="101">
        <v>0</v>
      </c>
      <c r="AR62" s="101">
        <v>0</v>
      </c>
      <c r="AS62" s="101">
        <v>0</v>
      </c>
      <c r="AT62" s="101">
        <v>300</v>
      </c>
      <c r="AU62" s="101">
        <v>0</v>
      </c>
      <c r="AV62" s="101">
        <v>0</v>
      </c>
      <c r="AW62" s="101">
        <v>0</v>
      </c>
      <c r="AX62" s="101">
        <v>0</v>
      </c>
      <c r="AY62" s="101">
        <v>0</v>
      </c>
      <c r="AZ62" s="101">
        <v>0</v>
      </c>
      <c r="BA62" s="101">
        <v>0</v>
      </c>
      <c r="BB62" s="101">
        <v>300</v>
      </c>
      <c r="BC62" s="101">
        <v>0</v>
      </c>
      <c r="BD62" s="101">
        <v>0</v>
      </c>
      <c r="BE62" s="101">
        <v>0</v>
      </c>
      <c r="BF62" s="101">
        <v>0</v>
      </c>
      <c r="BG62" s="101">
        <v>0</v>
      </c>
      <c r="BH62" s="101">
        <v>0</v>
      </c>
      <c r="BI62" s="101">
        <v>0</v>
      </c>
      <c r="BJ62" s="101">
        <v>0</v>
      </c>
      <c r="BK62" s="101">
        <v>0</v>
      </c>
      <c r="BL62" s="101">
        <v>0</v>
      </c>
      <c r="BM62" s="101">
        <v>0</v>
      </c>
      <c r="BN62" s="101">
        <v>0</v>
      </c>
      <c r="BO62" s="101">
        <v>0</v>
      </c>
      <c r="BP62" s="101">
        <v>0</v>
      </c>
      <c r="BQ62" s="101">
        <v>0</v>
      </c>
    </row>
    <row r="63" spans="1:69" s="102" customFormat="1">
      <c r="A63" s="99" t="s">
        <v>710</v>
      </c>
      <c r="B63" s="99"/>
      <c r="C63" s="99" t="s">
        <v>72</v>
      </c>
      <c r="D63" s="99" t="s">
        <v>369</v>
      </c>
      <c r="E63" s="99" t="s">
        <v>395</v>
      </c>
      <c r="F63" s="99" t="s">
        <v>396</v>
      </c>
      <c r="G63" s="100" t="s">
        <v>421</v>
      </c>
      <c r="H63" s="99"/>
      <c r="I63" s="101">
        <v>0</v>
      </c>
      <c r="J63" s="101">
        <v>0</v>
      </c>
      <c r="K63" s="101">
        <v>0</v>
      </c>
      <c r="L63" s="101">
        <v>0</v>
      </c>
      <c r="M63" s="101">
        <v>0</v>
      </c>
      <c r="N63" s="101">
        <v>0</v>
      </c>
      <c r="O63" s="101">
        <v>1000</v>
      </c>
      <c r="P63" s="101">
        <v>0</v>
      </c>
      <c r="Q63" s="101">
        <v>0</v>
      </c>
      <c r="R63" s="101">
        <v>0</v>
      </c>
      <c r="S63" s="101">
        <v>0</v>
      </c>
      <c r="T63" s="101">
        <v>0</v>
      </c>
      <c r="U63" s="101">
        <v>0</v>
      </c>
      <c r="V63" s="101">
        <v>0</v>
      </c>
      <c r="W63" s="101">
        <v>0</v>
      </c>
      <c r="X63" s="101">
        <v>0</v>
      </c>
      <c r="Y63" s="101">
        <v>0</v>
      </c>
      <c r="Z63" s="101">
        <v>0</v>
      </c>
      <c r="AA63" s="101">
        <v>0</v>
      </c>
      <c r="AB63" s="101">
        <v>0</v>
      </c>
      <c r="AC63" s="101">
        <v>0</v>
      </c>
      <c r="AD63" s="101">
        <v>0</v>
      </c>
      <c r="AE63" s="101">
        <v>900</v>
      </c>
      <c r="AF63" s="101">
        <v>0</v>
      </c>
      <c r="AG63" s="101">
        <v>300</v>
      </c>
      <c r="AH63" s="101">
        <v>0</v>
      </c>
      <c r="AI63" s="101">
        <v>0</v>
      </c>
      <c r="AJ63" s="101">
        <v>0</v>
      </c>
      <c r="AK63" s="101">
        <v>0</v>
      </c>
      <c r="AL63" s="101">
        <v>0</v>
      </c>
      <c r="AM63" s="101">
        <v>0</v>
      </c>
      <c r="AN63" s="101">
        <v>0</v>
      </c>
      <c r="AO63" s="101">
        <v>0</v>
      </c>
      <c r="AP63" s="101">
        <v>0</v>
      </c>
      <c r="AQ63" s="101">
        <v>0</v>
      </c>
      <c r="AR63" s="101">
        <v>0</v>
      </c>
      <c r="AS63" s="101">
        <v>0</v>
      </c>
      <c r="AT63" s="101">
        <v>0</v>
      </c>
      <c r="AU63" s="101">
        <v>0</v>
      </c>
      <c r="AV63" s="101">
        <v>0</v>
      </c>
      <c r="AW63" s="101">
        <v>0</v>
      </c>
      <c r="AX63" s="101">
        <v>0</v>
      </c>
      <c r="AY63" s="101">
        <v>0</v>
      </c>
      <c r="AZ63" s="101">
        <v>0</v>
      </c>
      <c r="BA63" s="101">
        <v>0</v>
      </c>
      <c r="BB63" s="101">
        <v>0</v>
      </c>
      <c r="BC63" s="101">
        <v>0</v>
      </c>
      <c r="BD63" s="101">
        <v>0</v>
      </c>
      <c r="BE63" s="101">
        <v>0</v>
      </c>
      <c r="BF63" s="101">
        <v>0</v>
      </c>
      <c r="BG63" s="101">
        <v>1000</v>
      </c>
      <c r="BH63" s="101">
        <v>0</v>
      </c>
      <c r="BI63" s="101">
        <v>0</v>
      </c>
      <c r="BJ63" s="101">
        <v>0</v>
      </c>
      <c r="BK63" s="101">
        <v>0</v>
      </c>
      <c r="BL63" s="101">
        <v>1000</v>
      </c>
      <c r="BM63" s="101">
        <v>0</v>
      </c>
      <c r="BN63" s="101">
        <v>1000</v>
      </c>
      <c r="BO63" s="101">
        <v>0</v>
      </c>
      <c r="BP63" s="101">
        <v>0</v>
      </c>
      <c r="BQ63" s="101">
        <v>0</v>
      </c>
    </row>
    <row r="64" spans="1:69" s="102" customFormat="1">
      <c r="A64" s="99" t="s">
        <v>709</v>
      </c>
      <c r="B64" s="99"/>
      <c r="C64" s="99" t="s">
        <v>72</v>
      </c>
      <c r="D64" s="99" t="s">
        <v>369</v>
      </c>
      <c r="E64" s="99" t="s">
        <v>395</v>
      </c>
      <c r="F64" s="99" t="s">
        <v>396</v>
      </c>
      <c r="G64" s="100" t="s">
        <v>421</v>
      </c>
      <c r="H64" s="99"/>
      <c r="I64" s="101">
        <v>0</v>
      </c>
      <c r="J64" s="101">
        <v>0</v>
      </c>
      <c r="K64" s="101">
        <v>1200</v>
      </c>
      <c r="L64" s="101">
        <v>400</v>
      </c>
      <c r="M64" s="101">
        <v>1600</v>
      </c>
      <c r="N64" s="101">
        <v>600</v>
      </c>
      <c r="O64" s="101">
        <v>1250</v>
      </c>
      <c r="P64" s="101">
        <v>0</v>
      </c>
      <c r="Q64" s="101">
        <v>0</v>
      </c>
      <c r="R64" s="101">
        <v>1700</v>
      </c>
      <c r="S64" s="101">
        <v>1700</v>
      </c>
      <c r="T64" s="101">
        <v>1200</v>
      </c>
      <c r="U64" s="101">
        <v>0</v>
      </c>
      <c r="V64" s="101">
        <v>1600</v>
      </c>
      <c r="W64" s="101">
        <v>0</v>
      </c>
      <c r="X64" s="101">
        <v>700</v>
      </c>
      <c r="Y64" s="101">
        <v>400</v>
      </c>
      <c r="Z64" s="101">
        <v>0</v>
      </c>
      <c r="AA64" s="101">
        <v>1200</v>
      </c>
      <c r="AB64" s="101">
        <v>0</v>
      </c>
      <c r="AC64" s="101">
        <v>0</v>
      </c>
      <c r="AD64" s="101">
        <v>0</v>
      </c>
      <c r="AE64" s="101">
        <v>600</v>
      </c>
      <c r="AF64" s="101">
        <v>1600</v>
      </c>
      <c r="AG64" s="101">
        <v>1600</v>
      </c>
      <c r="AH64" s="101">
        <v>1300</v>
      </c>
      <c r="AI64" s="101">
        <v>0</v>
      </c>
      <c r="AJ64" s="101">
        <v>800</v>
      </c>
      <c r="AK64" s="101">
        <v>0</v>
      </c>
      <c r="AL64" s="101">
        <v>300</v>
      </c>
      <c r="AM64" s="101">
        <v>800</v>
      </c>
      <c r="AN64" s="101">
        <v>1000</v>
      </c>
      <c r="AO64" s="101">
        <v>400</v>
      </c>
      <c r="AP64" s="101">
        <v>0</v>
      </c>
      <c r="AQ64" s="101">
        <v>500</v>
      </c>
      <c r="AR64" s="101">
        <v>0</v>
      </c>
      <c r="AS64" s="101">
        <v>0</v>
      </c>
      <c r="AT64" s="101">
        <v>0</v>
      </c>
      <c r="AU64" s="101">
        <v>1100</v>
      </c>
      <c r="AV64" s="101">
        <v>0</v>
      </c>
      <c r="AW64" s="101">
        <v>1200</v>
      </c>
      <c r="AX64" s="101">
        <v>1100</v>
      </c>
      <c r="AY64" s="101">
        <v>0</v>
      </c>
      <c r="AZ64" s="101">
        <v>0</v>
      </c>
      <c r="BA64" s="101">
        <v>1100</v>
      </c>
      <c r="BB64" s="101">
        <v>1000</v>
      </c>
      <c r="BC64" s="101">
        <v>1500</v>
      </c>
      <c r="BD64" s="101">
        <v>400</v>
      </c>
      <c r="BE64" s="101">
        <v>1000</v>
      </c>
      <c r="BF64" s="101">
        <v>0</v>
      </c>
      <c r="BG64" s="101">
        <v>0</v>
      </c>
      <c r="BH64" s="101">
        <v>1000</v>
      </c>
      <c r="BI64" s="101">
        <v>1600</v>
      </c>
      <c r="BJ64" s="101">
        <v>1600</v>
      </c>
      <c r="BK64" s="101">
        <v>600</v>
      </c>
      <c r="BL64" s="101">
        <v>700</v>
      </c>
      <c r="BM64" s="101">
        <v>0</v>
      </c>
      <c r="BN64" s="101">
        <v>0</v>
      </c>
      <c r="BO64" s="101">
        <v>1000</v>
      </c>
      <c r="BP64" s="101">
        <v>1600</v>
      </c>
      <c r="BQ64" s="101">
        <v>1600</v>
      </c>
    </row>
    <row r="65" spans="1:69" s="102" customFormat="1">
      <c r="A65" s="99" t="s">
        <v>707</v>
      </c>
      <c r="B65" s="99"/>
      <c r="C65" s="99" t="s">
        <v>72</v>
      </c>
      <c r="D65" s="99" t="s">
        <v>369</v>
      </c>
      <c r="E65" s="99" t="s">
        <v>395</v>
      </c>
      <c r="F65" s="99" t="s">
        <v>396</v>
      </c>
      <c r="G65" s="100" t="s">
        <v>421</v>
      </c>
      <c r="H65" s="99"/>
      <c r="I65" s="101">
        <v>0</v>
      </c>
      <c r="J65" s="101">
        <v>0</v>
      </c>
      <c r="K65" s="101">
        <v>400</v>
      </c>
      <c r="L65" s="101">
        <v>0</v>
      </c>
      <c r="M65" s="101">
        <v>0</v>
      </c>
      <c r="N65" s="101">
        <v>0</v>
      </c>
      <c r="O65" s="101">
        <v>0</v>
      </c>
      <c r="P65" s="101">
        <v>0</v>
      </c>
      <c r="Q65" s="101">
        <v>400</v>
      </c>
      <c r="R65" s="101">
        <v>0</v>
      </c>
      <c r="S65" s="101">
        <v>0</v>
      </c>
      <c r="T65" s="101">
        <v>500</v>
      </c>
      <c r="U65" s="101">
        <v>0</v>
      </c>
      <c r="V65" s="101">
        <v>0</v>
      </c>
      <c r="W65" s="101">
        <v>0</v>
      </c>
      <c r="X65" s="101">
        <v>0</v>
      </c>
      <c r="Y65" s="101">
        <v>400</v>
      </c>
      <c r="Z65" s="101">
        <v>0</v>
      </c>
      <c r="AA65" s="101">
        <v>400</v>
      </c>
      <c r="AB65" s="101">
        <v>0</v>
      </c>
      <c r="AC65" s="101">
        <v>0</v>
      </c>
      <c r="AD65" s="101">
        <v>0</v>
      </c>
      <c r="AE65" s="101">
        <v>200</v>
      </c>
      <c r="AF65" s="101">
        <v>0</v>
      </c>
      <c r="AG65" s="101">
        <v>0</v>
      </c>
      <c r="AH65" s="101">
        <v>0</v>
      </c>
      <c r="AI65" s="101">
        <v>0</v>
      </c>
      <c r="AJ65" s="101">
        <v>400</v>
      </c>
      <c r="AK65" s="101">
        <v>0</v>
      </c>
      <c r="AL65" s="101">
        <v>200</v>
      </c>
      <c r="AM65" s="101">
        <v>0</v>
      </c>
      <c r="AN65" s="101">
        <v>0</v>
      </c>
      <c r="AO65" s="101">
        <v>0</v>
      </c>
      <c r="AP65" s="101">
        <v>0</v>
      </c>
      <c r="AQ65" s="101">
        <v>300</v>
      </c>
      <c r="AR65" s="101">
        <v>0</v>
      </c>
      <c r="AS65" s="101">
        <v>0</v>
      </c>
      <c r="AT65" s="101">
        <v>0</v>
      </c>
      <c r="AU65" s="101">
        <v>300</v>
      </c>
      <c r="AV65" s="101">
        <v>0</v>
      </c>
      <c r="AW65" s="101">
        <v>0</v>
      </c>
      <c r="AX65" s="101">
        <v>300</v>
      </c>
      <c r="AY65" s="101">
        <v>0</v>
      </c>
      <c r="AZ65" s="101">
        <v>0</v>
      </c>
      <c r="BA65" s="101">
        <v>300</v>
      </c>
      <c r="BB65" s="101">
        <v>0</v>
      </c>
      <c r="BC65" s="101">
        <v>0</v>
      </c>
      <c r="BD65" s="101">
        <v>0</v>
      </c>
      <c r="BE65" s="101">
        <v>400</v>
      </c>
      <c r="BF65" s="101">
        <v>0</v>
      </c>
      <c r="BG65" s="101">
        <v>0</v>
      </c>
      <c r="BH65" s="101">
        <v>400</v>
      </c>
      <c r="BI65" s="101">
        <v>0</v>
      </c>
      <c r="BJ65" s="101">
        <v>0</v>
      </c>
      <c r="BK65" s="101">
        <v>0</v>
      </c>
      <c r="BL65" s="101">
        <v>300</v>
      </c>
      <c r="BM65" s="101">
        <v>0</v>
      </c>
      <c r="BN65" s="101">
        <v>0</v>
      </c>
      <c r="BO65" s="101">
        <v>400</v>
      </c>
      <c r="BP65" s="101">
        <v>0</v>
      </c>
      <c r="BQ65" s="101">
        <v>0</v>
      </c>
    </row>
    <row r="66" spans="1:69" s="102" customFormat="1">
      <c r="A66" s="99" t="s">
        <v>708</v>
      </c>
      <c r="B66" s="99"/>
      <c r="C66" s="99" t="s">
        <v>72</v>
      </c>
      <c r="D66" s="99" t="s">
        <v>369</v>
      </c>
      <c r="E66" s="99" t="s">
        <v>395</v>
      </c>
      <c r="F66" s="99" t="s">
        <v>396</v>
      </c>
      <c r="G66" s="100" t="s">
        <v>421</v>
      </c>
      <c r="H66" s="99"/>
      <c r="I66" s="101">
        <v>0</v>
      </c>
      <c r="J66" s="101">
        <v>0</v>
      </c>
      <c r="K66" s="101">
        <v>0</v>
      </c>
      <c r="L66" s="101">
        <v>250</v>
      </c>
      <c r="M66" s="101">
        <v>0</v>
      </c>
      <c r="N66" s="101">
        <v>0</v>
      </c>
      <c r="O66" s="101">
        <v>250</v>
      </c>
      <c r="P66" s="101">
        <v>0</v>
      </c>
      <c r="Q66" s="101">
        <v>250</v>
      </c>
      <c r="R66" s="101">
        <v>0</v>
      </c>
      <c r="S66" s="101">
        <v>0</v>
      </c>
      <c r="T66" s="101">
        <v>0</v>
      </c>
      <c r="U66" s="101">
        <v>0</v>
      </c>
      <c r="V66" s="101">
        <v>0</v>
      </c>
      <c r="W66" s="101">
        <v>0</v>
      </c>
      <c r="X66" s="101">
        <v>0</v>
      </c>
      <c r="Y66" s="101">
        <v>0</v>
      </c>
      <c r="Z66" s="101">
        <v>0</v>
      </c>
      <c r="AA66" s="101">
        <v>0</v>
      </c>
      <c r="AB66" s="101">
        <v>0</v>
      </c>
      <c r="AC66" s="101">
        <v>0</v>
      </c>
      <c r="AD66" s="101">
        <v>0</v>
      </c>
      <c r="AE66" s="101">
        <v>250</v>
      </c>
      <c r="AF66" s="101">
        <v>0</v>
      </c>
      <c r="AG66" s="101">
        <v>0</v>
      </c>
      <c r="AH66" s="101">
        <v>0</v>
      </c>
      <c r="AI66" s="101">
        <v>0</v>
      </c>
      <c r="AJ66" s="101">
        <v>250</v>
      </c>
      <c r="AK66" s="101">
        <v>0</v>
      </c>
      <c r="AL66" s="101">
        <v>0</v>
      </c>
      <c r="AM66" s="101">
        <v>250</v>
      </c>
      <c r="AN66" s="101">
        <v>0</v>
      </c>
      <c r="AO66" s="101">
        <v>0</v>
      </c>
      <c r="AP66" s="101">
        <v>0</v>
      </c>
      <c r="AQ66" s="101">
        <v>250</v>
      </c>
      <c r="AR66" s="101">
        <v>0</v>
      </c>
      <c r="AS66" s="101">
        <v>0</v>
      </c>
      <c r="AT66" s="101">
        <v>0</v>
      </c>
      <c r="AU66" s="101">
        <v>250</v>
      </c>
      <c r="AV66" s="101">
        <v>0</v>
      </c>
      <c r="AW66" s="101">
        <v>0</v>
      </c>
      <c r="AX66" s="101">
        <v>250</v>
      </c>
      <c r="AY66" s="101">
        <v>0</v>
      </c>
      <c r="AZ66" s="101">
        <v>0</v>
      </c>
      <c r="BA66" s="101">
        <v>250</v>
      </c>
      <c r="BB66" s="101">
        <v>0</v>
      </c>
      <c r="BC66" s="101">
        <v>0</v>
      </c>
      <c r="BD66" s="101">
        <v>0</v>
      </c>
      <c r="BE66" s="101">
        <v>250</v>
      </c>
      <c r="BF66" s="101">
        <v>0</v>
      </c>
      <c r="BG66" s="101">
        <v>0</v>
      </c>
      <c r="BH66" s="101">
        <v>250</v>
      </c>
      <c r="BI66" s="101">
        <v>0</v>
      </c>
      <c r="BJ66" s="101">
        <v>0</v>
      </c>
      <c r="BK66" s="101">
        <v>0</v>
      </c>
      <c r="BL66" s="101">
        <v>250</v>
      </c>
      <c r="BM66" s="101">
        <v>0</v>
      </c>
      <c r="BN66" s="101">
        <v>0</v>
      </c>
      <c r="BO66" s="101">
        <v>250</v>
      </c>
      <c r="BP66" s="101">
        <v>0</v>
      </c>
      <c r="BQ66" s="101">
        <v>0</v>
      </c>
    </row>
    <row r="67" spans="1:69" s="102" customFormat="1">
      <c r="A67" s="99" t="s">
        <v>693</v>
      </c>
      <c r="B67" s="99"/>
      <c r="C67" s="99" t="s">
        <v>72</v>
      </c>
      <c r="D67" s="99" t="s">
        <v>369</v>
      </c>
      <c r="E67" s="99" t="s">
        <v>389</v>
      </c>
      <c r="F67" s="99" t="s">
        <v>397</v>
      </c>
      <c r="G67" s="100" t="s">
        <v>417</v>
      </c>
      <c r="H67" s="99"/>
      <c r="I67" s="101">
        <v>0</v>
      </c>
      <c r="J67" s="101">
        <v>0</v>
      </c>
      <c r="K67" s="101">
        <v>797.4</v>
      </c>
      <c r="L67" s="101">
        <v>885.6</v>
      </c>
      <c r="M67" s="101">
        <v>885.6</v>
      </c>
      <c r="N67" s="101">
        <v>797.4</v>
      </c>
      <c r="O67" s="101">
        <v>0</v>
      </c>
      <c r="P67" s="101">
        <v>0</v>
      </c>
      <c r="Q67" s="101">
        <v>620.1</v>
      </c>
      <c r="R67" s="101">
        <v>620.1</v>
      </c>
      <c r="S67" s="101">
        <v>620.1</v>
      </c>
      <c r="T67" s="101">
        <v>620.1</v>
      </c>
      <c r="U67" s="101">
        <v>0</v>
      </c>
      <c r="V67" s="101">
        <v>0</v>
      </c>
      <c r="W67" s="101">
        <v>0</v>
      </c>
      <c r="X67" s="101">
        <v>900</v>
      </c>
      <c r="Y67" s="101">
        <v>700</v>
      </c>
      <c r="Z67" s="101">
        <v>700</v>
      </c>
      <c r="AA67" s="101">
        <v>700</v>
      </c>
      <c r="AB67" s="101">
        <v>0</v>
      </c>
      <c r="AC67" s="101">
        <v>0</v>
      </c>
      <c r="AD67" s="101">
        <v>0</v>
      </c>
      <c r="AE67" s="101">
        <v>900</v>
      </c>
      <c r="AF67" s="101">
        <v>700</v>
      </c>
      <c r="AG67" s="101">
        <v>0</v>
      </c>
      <c r="AH67" s="101">
        <v>700</v>
      </c>
      <c r="AI67" s="101">
        <v>700</v>
      </c>
      <c r="AJ67" s="101">
        <v>0</v>
      </c>
      <c r="AK67" s="101">
        <v>0</v>
      </c>
      <c r="AL67" s="101">
        <v>700</v>
      </c>
      <c r="AM67" s="101">
        <v>0</v>
      </c>
      <c r="AN67" s="101">
        <v>600</v>
      </c>
      <c r="AO67" s="101">
        <v>600</v>
      </c>
      <c r="AP67" s="101">
        <v>600</v>
      </c>
      <c r="AQ67" s="101">
        <v>0</v>
      </c>
      <c r="AR67" s="101">
        <v>0</v>
      </c>
      <c r="AS67" s="101">
        <v>600</v>
      </c>
      <c r="AT67" s="101">
        <v>600</v>
      </c>
      <c r="AU67" s="101">
        <v>600</v>
      </c>
      <c r="AV67" s="101">
        <v>400</v>
      </c>
      <c r="AW67" s="101">
        <v>0</v>
      </c>
      <c r="AX67" s="101">
        <v>0</v>
      </c>
      <c r="AY67" s="101">
        <v>0</v>
      </c>
      <c r="AZ67" s="101">
        <v>800</v>
      </c>
      <c r="BA67" s="101">
        <v>700</v>
      </c>
      <c r="BB67" s="101">
        <v>700</v>
      </c>
      <c r="BC67" s="101">
        <v>700</v>
      </c>
      <c r="BD67" s="101">
        <v>0</v>
      </c>
      <c r="BE67" s="101">
        <v>0</v>
      </c>
      <c r="BF67" s="101">
        <v>0</v>
      </c>
      <c r="BG67" s="101">
        <v>900</v>
      </c>
      <c r="BH67" s="101">
        <v>900</v>
      </c>
      <c r="BI67" s="101">
        <v>900</v>
      </c>
      <c r="BJ67" s="101">
        <v>900</v>
      </c>
      <c r="BK67" s="101">
        <v>500</v>
      </c>
      <c r="BL67" s="101">
        <v>0</v>
      </c>
      <c r="BM67" s="101">
        <v>0</v>
      </c>
      <c r="BN67" s="101">
        <v>700</v>
      </c>
      <c r="BO67" s="101">
        <v>700</v>
      </c>
      <c r="BP67" s="101">
        <v>700</v>
      </c>
      <c r="BQ67" s="101">
        <v>700</v>
      </c>
    </row>
    <row r="68" spans="1:69" s="102" customFormat="1">
      <c r="A68" s="99" t="s">
        <v>692</v>
      </c>
      <c r="B68" s="99"/>
      <c r="C68" s="99" t="s">
        <v>72</v>
      </c>
      <c r="D68" s="99" t="s">
        <v>369</v>
      </c>
      <c r="E68" s="99" t="s">
        <v>389</v>
      </c>
      <c r="F68" s="99" t="s">
        <v>397</v>
      </c>
      <c r="G68" s="100" t="s">
        <v>417</v>
      </c>
      <c r="H68" s="99"/>
      <c r="I68" s="101">
        <v>0</v>
      </c>
      <c r="J68" s="101">
        <v>0</v>
      </c>
      <c r="K68" s="101">
        <v>0</v>
      </c>
      <c r="L68" s="101">
        <v>0</v>
      </c>
      <c r="M68" s="101">
        <v>0</v>
      </c>
      <c r="N68" s="101">
        <v>0</v>
      </c>
      <c r="O68" s="101">
        <v>0</v>
      </c>
      <c r="P68" s="101">
        <v>0</v>
      </c>
      <c r="Q68" s="101">
        <v>0</v>
      </c>
      <c r="R68" s="101">
        <v>0</v>
      </c>
      <c r="S68" s="101">
        <v>0</v>
      </c>
      <c r="T68" s="101">
        <v>0</v>
      </c>
      <c r="U68" s="101">
        <v>180</v>
      </c>
      <c r="V68" s="101">
        <v>0</v>
      </c>
      <c r="W68" s="101">
        <v>0</v>
      </c>
      <c r="X68" s="101">
        <v>0</v>
      </c>
      <c r="Y68" s="101">
        <v>0</v>
      </c>
      <c r="Z68" s="101">
        <v>0</v>
      </c>
      <c r="AA68" s="101">
        <v>0</v>
      </c>
      <c r="AB68" s="101">
        <v>0</v>
      </c>
      <c r="AC68" s="101">
        <v>0</v>
      </c>
      <c r="AD68" s="101">
        <v>0</v>
      </c>
      <c r="AE68" s="101">
        <v>0</v>
      </c>
      <c r="AF68" s="101">
        <v>0</v>
      </c>
      <c r="AG68" s="101">
        <v>180</v>
      </c>
      <c r="AH68" s="101">
        <v>0</v>
      </c>
      <c r="AI68" s="101">
        <v>0</v>
      </c>
      <c r="AJ68" s="101">
        <v>0</v>
      </c>
      <c r="AK68" s="101">
        <v>0</v>
      </c>
      <c r="AL68" s="101">
        <v>0</v>
      </c>
      <c r="AM68" s="101">
        <v>0</v>
      </c>
      <c r="AN68" s="101">
        <v>0</v>
      </c>
      <c r="AO68" s="101">
        <v>0</v>
      </c>
      <c r="AP68" s="101">
        <v>0</v>
      </c>
      <c r="AQ68" s="101">
        <v>0</v>
      </c>
      <c r="AR68" s="101">
        <v>0</v>
      </c>
      <c r="AS68" s="101">
        <v>0</v>
      </c>
      <c r="AT68" s="101">
        <v>0</v>
      </c>
      <c r="AU68" s="101">
        <v>0</v>
      </c>
      <c r="AV68" s="101">
        <v>0</v>
      </c>
      <c r="AW68" s="101">
        <v>0</v>
      </c>
      <c r="AX68" s="101">
        <v>0</v>
      </c>
      <c r="AY68" s="101">
        <v>0</v>
      </c>
      <c r="AZ68" s="101">
        <v>0</v>
      </c>
      <c r="BA68" s="101">
        <v>0</v>
      </c>
      <c r="BB68" s="101">
        <v>0</v>
      </c>
      <c r="BC68" s="101">
        <v>0</v>
      </c>
      <c r="BD68" s="101">
        <v>200</v>
      </c>
      <c r="BE68" s="101">
        <v>0</v>
      </c>
      <c r="BF68" s="101">
        <v>0</v>
      </c>
      <c r="BG68" s="101">
        <v>0</v>
      </c>
      <c r="BH68" s="101">
        <v>0</v>
      </c>
      <c r="BI68" s="101">
        <v>0</v>
      </c>
      <c r="BJ68" s="101">
        <v>0</v>
      </c>
      <c r="BK68" s="101">
        <v>0</v>
      </c>
      <c r="BL68" s="101">
        <v>0</v>
      </c>
      <c r="BM68" s="101">
        <v>0</v>
      </c>
      <c r="BN68" s="101">
        <v>0</v>
      </c>
      <c r="BO68" s="101">
        <v>0</v>
      </c>
      <c r="BP68" s="101">
        <v>0</v>
      </c>
      <c r="BQ68" s="101">
        <v>0</v>
      </c>
    </row>
    <row r="69" spans="1:69" s="102" customFormat="1">
      <c r="A69" s="99" t="s">
        <v>691</v>
      </c>
      <c r="B69" s="99"/>
      <c r="C69" s="99" t="s">
        <v>72</v>
      </c>
      <c r="D69" s="99" t="s">
        <v>369</v>
      </c>
      <c r="E69" s="99" t="s">
        <v>389</v>
      </c>
      <c r="F69" s="99" t="s">
        <v>397</v>
      </c>
      <c r="G69" s="100" t="s">
        <v>417</v>
      </c>
      <c r="H69" s="99"/>
      <c r="I69" s="101">
        <v>0</v>
      </c>
      <c r="J69" s="101">
        <v>0</v>
      </c>
      <c r="K69" s="101">
        <v>0</v>
      </c>
      <c r="L69" s="101">
        <v>0</v>
      </c>
      <c r="M69" s="101">
        <v>0</v>
      </c>
      <c r="N69" s="101">
        <v>0</v>
      </c>
      <c r="O69" s="101">
        <v>0</v>
      </c>
      <c r="P69" s="101">
        <v>0</v>
      </c>
      <c r="Q69" s="101">
        <v>0</v>
      </c>
      <c r="R69" s="101">
        <v>0</v>
      </c>
      <c r="S69" s="101">
        <v>0</v>
      </c>
      <c r="T69" s="101">
        <v>0</v>
      </c>
      <c r="U69" s="101">
        <v>180</v>
      </c>
      <c r="V69" s="101">
        <v>0</v>
      </c>
      <c r="W69" s="101">
        <v>0</v>
      </c>
      <c r="X69" s="101">
        <v>0</v>
      </c>
      <c r="Y69" s="101">
        <v>0</v>
      </c>
      <c r="Z69" s="101">
        <v>0</v>
      </c>
      <c r="AA69" s="101">
        <v>0</v>
      </c>
      <c r="AB69" s="101">
        <v>0</v>
      </c>
      <c r="AC69" s="101">
        <v>0</v>
      </c>
      <c r="AD69" s="101">
        <v>0</v>
      </c>
      <c r="AE69" s="101">
        <v>0</v>
      </c>
      <c r="AF69" s="101">
        <v>0</v>
      </c>
      <c r="AG69" s="101">
        <v>180</v>
      </c>
      <c r="AH69" s="101">
        <v>0</v>
      </c>
      <c r="AI69" s="101">
        <v>0</v>
      </c>
      <c r="AJ69" s="101">
        <v>0</v>
      </c>
      <c r="AK69" s="101">
        <v>0</v>
      </c>
      <c r="AL69" s="101">
        <v>0</v>
      </c>
      <c r="AM69" s="101">
        <v>0</v>
      </c>
      <c r="AN69" s="101">
        <v>0</v>
      </c>
      <c r="AO69" s="101">
        <v>0</v>
      </c>
      <c r="AP69" s="101">
        <v>0</v>
      </c>
      <c r="AQ69" s="101">
        <v>0</v>
      </c>
      <c r="AR69" s="101">
        <v>0</v>
      </c>
      <c r="AS69" s="101">
        <v>0</v>
      </c>
      <c r="AT69" s="101">
        <v>0</v>
      </c>
      <c r="AU69" s="101">
        <v>0</v>
      </c>
      <c r="AV69" s="101">
        <v>0</v>
      </c>
      <c r="AW69" s="101">
        <v>0</v>
      </c>
      <c r="AX69" s="101">
        <v>0</v>
      </c>
      <c r="AY69" s="101">
        <v>0</v>
      </c>
      <c r="AZ69" s="101">
        <v>0</v>
      </c>
      <c r="BA69" s="101">
        <v>0</v>
      </c>
      <c r="BB69" s="101">
        <v>0</v>
      </c>
      <c r="BC69" s="101">
        <v>0</v>
      </c>
      <c r="BD69" s="101">
        <v>200</v>
      </c>
      <c r="BE69" s="101">
        <v>0</v>
      </c>
      <c r="BF69" s="101">
        <v>0</v>
      </c>
      <c r="BG69" s="101">
        <v>0</v>
      </c>
      <c r="BH69" s="101">
        <v>0</v>
      </c>
      <c r="BI69" s="101">
        <v>0</v>
      </c>
      <c r="BJ69" s="101">
        <v>0</v>
      </c>
      <c r="BK69" s="101">
        <v>0</v>
      </c>
      <c r="BL69" s="101">
        <v>0</v>
      </c>
      <c r="BM69" s="101">
        <v>0</v>
      </c>
      <c r="BN69" s="101">
        <v>0</v>
      </c>
      <c r="BO69" s="101">
        <v>0</v>
      </c>
      <c r="BP69" s="101">
        <v>0</v>
      </c>
      <c r="BQ69" s="101">
        <v>0</v>
      </c>
    </row>
    <row r="70" spans="1:69" s="102" customFormat="1">
      <c r="A70" s="99" t="s">
        <v>711</v>
      </c>
      <c r="B70" s="99"/>
      <c r="C70" s="99" t="s">
        <v>72</v>
      </c>
      <c r="D70" s="99" t="s">
        <v>369</v>
      </c>
      <c r="E70" s="99" t="s">
        <v>400</v>
      </c>
      <c r="F70" s="99" t="s">
        <v>401</v>
      </c>
      <c r="G70" s="100" t="s">
        <v>421</v>
      </c>
      <c r="H70" s="99"/>
      <c r="I70" s="101">
        <v>0</v>
      </c>
      <c r="J70" s="101">
        <v>0</v>
      </c>
      <c r="K70" s="101">
        <v>800</v>
      </c>
      <c r="L70" s="101">
        <v>0</v>
      </c>
      <c r="M70" s="101">
        <v>0</v>
      </c>
      <c r="N70" s="101">
        <v>0</v>
      </c>
      <c r="O70" s="101">
        <v>0</v>
      </c>
      <c r="P70" s="101">
        <v>0</v>
      </c>
      <c r="Q70" s="101">
        <v>800</v>
      </c>
      <c r="R70" s="101">
        <v>0</v>
      </c>
      <c r="S70" s="101">
        <v>0</v>
      </c>
      <c r="T70" s="101">
        <v>0</v>
      </c>
      <c r="U70" s="101">
        <v>0</v>
      </c>
      <c r="V70" s="101">
        <v>0</v>
      </c>
      <c r="W70" s="101">
        <v>0</v>
      </c>
      <c r="X70" s="101">
        <v>800</v>
      </c>
      <c r="Y70" s="101">
        <v>0</v>
      </c>
      <c r="Z70" s="101">
        <v>0</v>
      </c>
      <c r="AA70" s="101">
        <v>0</v>
      </c>
      <c r="AB70" s="101">
        <v>0</v>
      </c>
      <c r="AC70" s="101">
        <v>0</v>
      </c>
      <c r="AD70" s="101">
        <v>0</v>
      </c>
      <c r="AE70" s="101">
        <v>800</v>
      </c>
      <c r="AF70" s="101">
        <v>0</v>
      </c>
      <c r="AG70" s="101">
        <v>0</v>
      </c>
      <c r="AH70" s="101">
        <v>0</v>
      </c>
      <c r="AI70" s="101">
        <v>0</v>
      </c>
      <c r="AJ70" s="101">
        <v>0</v>
      </c>
      <c r="AK70" s="101">
        <v>0</v>
      </c>
      <c r="AL70" s="101">
        <v>800</v>
      </c>
      <c r="AM70" s="101">
        <v>0</v>
      </c>
      <c r="AN70" s="101">
        <v>0</v>
      </c>
      <c r="AO70" s="101">
        <v>0</v>
      </c>
      <c r="AP70" s="101">
        <v>0</v>
      </c>
      <c r="AQ70" s="101">
        <v>0</v>
      </c>
      <c r="AR70" s="101">
        <v>0</v>
      </c>
      <c r="AS70" s="101">
        <v>800</v>
      </c>
      <c r="AT70" s="101">
        <v>0</v>
      </c>
      <c r="AU70" s="101">
        <v>0</v>
      </c>
      <c r="AV70" s="101">
        <v>0</v>
      </c>
      <c r="AW70" s="101">
        <v>0</v>
      </c>
      <c r="AX70" s="101">
        <v>0</v>
      </c>
      <c r="AY70" s="101">
        <v>0</v>
      </c>
      <c r="AZ70" s="101">
        <v>800</v>
      </c>
      <c r="BA70" s="101">
        <v>0</v>
      </c>
      <c r="BB70" s="101">
        <v>0</v>
      </c>
      <c r="BC70" s="101">
        <v>0</v>
      </c>
      <c r="BD70" s="101">
        <v>0</v>
      </c>
      <c r="BE70" s="101">
        <v>0</v>
      </c>
      <c r="BF70" s="101">
        <v>0</v>
      </c>
      <c r="BG70" s="101">
        <v>800</v>
      </c>
      <c r="BH70" s="101">
        <v>0</v>
      </c>
      <c r="BI70" s="101">
        <v>0</v>
      </c>
      <c r="BJ70" s="101">
        <v>0</v>
      </c>
      <c r="BK70" s="101">
        <v>0</v>
      </c>
      <c r="BL70" s="101">
        <v>0</v>
      </c>
      <c r="BM70" s="101">
        <v>0</v>
      </c>
      <c r="BN70" s="101">
        <v>800</v>
      </c>
      <c r="BO70" s="101">
        <v>0</v>
      </c>
      <c r="BP70" s="101">
        <v>0</v>
      </c>
      <c r="BQ70" s="101">
        <v>0</v>
      </c>
    </row>
    <row r="71" spans="1:69" s="102" customFormat="1">
      <c r="A71" s="99" t="s">
        <v>712</v>
      </c>
      <c r="B71" s="99"/>
      <c r="C71" s="99" t="s">
        <v>72</v>
      </c>
      <c r="D71" s="99" t="s">
        <v>369</v>
      </c>
      <c r="E71" s="99" t="s">
        <v>400</v>
      </c>
      <c r="F71" s="99" t="s">
        <v>401</v>
      </c>
      <c r="G71" s="100" t="s">
        <v>421</v>
      </c>
      <c r="H71" s="99"/>
      <c r="I71" s="101">
        <v>0</v>
      </c>
      <c r="J71" s="101">
        <v>0</v>
      </c>
      <c r="K71" s="101">
        <v>800</v>
      </c>
      <c r="L71" s="101">
        <v>800</v>
      </c>
      <c r="M71" s="101">
        <v>800</v>
      </c>
      <c r="N71" s="101">
        <v>800</v>
      </c>
      <c r="O71" s="101">
        <v>0</v>
      </c>
      <c r="P71" s="101">
        <v>0</v>
      </c>
      <c r="Q71" s="101">
        <v>600</v>
      </c>
      <c r="R71" s="101">
        <v>600</v>
      </c>
      <c r="S71" s="101">
        <v>600</v>
      </c>
      <c r="T71" s="101">
        <v>600</v>
      </c>
      <c r="U71" s="101">
        <v>600</v>
      </c>
      <c r="V71" s="101">
        <v>0</v>
      </c>
      <c r="W71" s="101">
        <v>0</v>
      </c>
      <c r="X71" s="101">
        <v>600</v>
      </c>
      <c r="Y71" s="101">
        <v>600</v>
      </c>
      <c r="Z71" s="101">
        <v>600</v>
      </c>
      <c r="AA71" s="101">
        <v>600</v>
      </c>
      <c r="AB71" s="101">
        <v>600</v>
      </c>
      <c r="AC71" s="101">
        <v>0</v>
      </c>
      <c r="AD71" s="101">
        <v>0</v>
      </c>
      <c r="AE71" s="101">
        <v>500</v>
      </c>
      <c r="AF71" s="101">
        <v>500</v>
      </c>
      <c r="AG71" s="101">
        <v>500</v>
      </c>
      <c r="AH71" s="101">
        <v>1200</v>
      </c>
      <c r="AI71" s="101">
        <v>1200</v>
      </c>
      <c r="AJ71" s="101">
        <v>0</v>
      </c>
      <c r="AK71" s="101">
        <v>0</v>
      </c>
      <c r="AL71" s="101">
        <v>400</v>
      </c>
      <c r="AM71" s="101">
        <v>400</v>
      </c>
      <c r="AN71" s="101">
        <v>400</v>
      </c>
      <c r="AO71" s="101">
        <v>0</v>
      </c>
      <c r="AP71" s="101">
        <v>0</v>
      </c>
      <c r="AQ71" s="101">
        <v>0</v>
      </c>
      <c r="AR71" s="101">
        <v>0</v>
      </c>
      <c r="AS71" s="101">
        <v>0</v>
      </c>
      <c r="AT71" s="101">
        <v>400</v>
      </c>
      <c r="AU71" s="101">
        <v>400</v>
      </c>
      <c r="AV71" s="101">
        <v>400</v>
      </c>
      <c r="AW71" s="101">
        <v>400</v>
      </c>
      <c r="AX71" s="101">
        <v>400</v>
      </c>
      <c r="AY71" s="101">
        <v>0</v>
      </c>
      <c r="AZ71" s="101">
        <v>0</v>
      </c>
      <c r="BA71" s="101">
        <v>500</v>
      </c>
      <c r="BB71" s="101">
        <v>500</v>
      </c>
      <c r="BC71" s="101">
        <v>500</v>
      </c>
      <c r="BD71" s="101">
        <v>500</v>
      </c>
      <c r="BE71" s="101">
        <v>400</v>
      </c>
      <c r="BF71" s="101">
        <v>0</v>
      </c>
      <c r="BG71" s="101">
        <v>400</v>
      </c>
      <c r="BH71" s="101">
        <v>400</v>
      </c>
      <c r="BI71" s="101">
        <v>400</v>
      </c>
      <c r="BJ71" s="101">
        <v>400</v>
      </c>
      <c r="BK71" s="101">
        <v>400</v>
      </c>
      <c r="BL71" s="101">
        <v>400</v>
      </c>
      <c r="BM71" s="101">
        <v>0</v>
      </c>
      <c r="BN71" s="101">
        <v>0</v>
      </c>
      <c r="BO71" s="101">
        <v>500</v>
      </c>
      <c r="BP71" s="101">
        <v>500</v>
      </c>
      <c r="BQ71" s="101">
        <v>500</v>
      </c>
    </row>
    <row r="72" spans="1:69" s="102" customFormat="1">
      <c r="A72" s="99" t="s">
        <v>513</v>
      </c>
      <c r="B72" s="99"/>
      <c r="C72" s="99" t="s">
        <v>72</v>
      </c>
      <c r="D72" s="99" t="s">
        <v>369</v>
      </c>
      <c r="E72" s="99" t="s">
        <v>391</v>
      </c>
      <c r="F72" s="99" t="s">
        <v>393</v>
      </c>
      <c r="G72" s="100" t="s">
        <v>421</v>
      </c>
      <c r="H72" s="99"/>
      <c r="I72" s="101">
        <v>0</v>
      </c>
      <c r="J72" s="101">
        <v>0</v>
      </c>
      <c r="K72" s="101">
        <v>0</v>
      </c>
      <c r="L72" s="101">
        <v>300</v>
      </c>
      <c r="M72" s="101">
        <v>0</v>
      </c>
      <c r="N72" s="101">
        <v>0</v>
      </c>
      <c r="O72" s="101">
        <v>0</v>
      </c>
      <c r="P72" s="101">
        <v>0</v>
      </c>
      <c r="Q72" s="101">
        <v>0</v>
      </c>
      <c r="R72" s="101">
        <v>0</v>
      </c>
      <c r="S72" s="101">
        <v>0</v>
      </c>
      <c r="T72" s="101">
        <v>0</v>
      </c>
      <c r="U72" s="101">
        <v>0</v>
      </c>
      <c r="V72" s="101">
        <v>0</v>
      </c>
      <c r="W72" s="101">
        <v>0</v>
      </c>
      <c r="X72" s="101">
        <v>0</v>
      </c>
      <c r="Y72" s="101">
        <v>300</v>
      </c>
      <c r="Z72" s="101">
        <v>0</v>
      </c>
      <c r="AA72" s="101">
        <v>0</v>
      </c>
      <c r="AB72" s="101">
        <v>0</v>
      </c>
      <c r="AC72" s="101">
        <v>0</v>
      </c>
      <c r="AD72" s="101">
        <v>0</v>
      </c>
      <c r="AE72" s="101">
        <v>300</v>
      </c>
      <c r="AF72" s="101">
        <v>0</v>
      </c>
      <c r="AG72" s="101">
        <v>0</v>
      </c>
      <c r="AH72" s="101">
        <v>0</v>
      </c>
      <c r="AI72" s="101">
        <v>0</v>
      </c>
      <c r="AJ72" s="101">
        <v>0</v>
      </c>
      <c r="AK72" s="101">
        <v>0</v>
      </c>
      <c r="AL72" s="101">
        <v>300</v>
      </c>
      <c r="AM72" s="101">
        <v>0</v>
      </c>
      <c r="AN72" s="101">
        <v>0</v>
      </c>
      <c r="AO72" s="101">
        <v>0</v>
      </c>
      <c r="AP72" s="101">
        <v>300</v>
      </c>
      <c r="AQ72" s="101">
        <v>0</v>
      </c>
      <c r="AR72" s="101">
        <v>0</v>
      </c>
      <c r="AS72" s="101">
        <v>0</v>
      </c>
      <c r="AT72" s="101">
        <v>450</v>
      </c>
      <c r="AU72" s="101">
        <v>0</v>
      </c>
      <c r="AV72" s="101">
        <v>0</v>
      </c>
      <c r="AW72" s="101">
        <v>0</v>
      </c>
      <c r="AX72" s="101">
        <v>450</v>
      </c>
      <c r="AY72" s="101">
        <v>0</v>
      </c>
      <c r="AZ72" s="101">
        <v>0</v>
      </c>
      <c r="BA72" s="101">
        <v>450</v>
      </c>
      <c r="BB72" s="101">
        <v>0</v>
      </c>
      <c r="BC72" s="101">
        <v>0</v>
      </c>
      <c r="BD72" s="101">
        <v>0</v>
      </c>
      <c r="BE72" s="101">
        <v>450</v>
      </c>
      <c r="BF72" s="101">
        <v>0</v>
      </c>
      <c r="BG72" s="101">
        <v>0</v>
      </c>
      <c r="BH72" s="101">
        <v>450</v>
      </c>
      <c r="BI72" s="101">
        <v>0</v>
      </c>
      <c r="BJ72" s="101">
        <v>0</v>
      </c>
      <c r="BK72" s="101">
        <v>0</v>
      </c>
      <c r="BL72" s="101">
        <v>450</v>
      </c>
      <c r="BM72" s="101">
        <v>0</v>
      </c>
      <c r="BN72" s="101">
        <v>0</v>
      </c>
      <c r="BO72" s="101">
        <v>450</v>
      </c>
      <c r="BP72" s="101">
        <v>0</v>
      </c>
      <c r="BQ72" s="101">
        <v>0</v>
      </c>
    </row>
    <row r="73" spans="1:69">
      <c r="A73" s="150" t="s">
        <v>514</v>
      </c>
      <c r="B73" s="99"/>
      <c r="C73" s="99" t="s">
        <v>72</v>
      </c>
      <c r="D73" s="99" t="s">
        <v>369</v>
      </c>
      <c r="E73" s="99" t="s">
        <v>391</v>
      </c>
      <c r="F73" s="99" t="s">
        <v>393</v>
      </c>
      <c r="G73" s="100" t="s">
        <v>421</v>
      </c>
      <c r="H73" s="99"/>
      <c r="I73" s="101">
        <v>0</v>
      </c>
      <c r="J73" s="101">
        <v>0</v>
      </c>
      <c r="K73" s="101">
        <v>0</v>
      </c>
      <c r="L73" s="101">
        <v>0</v>
      </c>
      <c r="M73" s="101">
        <v>0</v>
      </c>
      <c r="N73" s="101">
        <v>0</v>
      </c>
      <c r="O73" s="101">
        <v>350</v>
      </c>
      <c r="P73" s="101">
        <v>0</v>
      </c>
      <c r="Q73" s="101">
        <v>0</v>
      </c>
      <c r="R73" s="101">
        <v>0</v>
      </c>
      <c r="S73" s="101">
        <v>0</v>
      </c>
      <c r="T73" s="101">
        <v>0</v>
      </c>
      <c r="U73" s="101">
        <v>0</v>
      </c>
      <c r="V73" s="101">
        <v>0</v>
      </c>
      <c r="W73" s="101">
        <v>0</v>
      </c>
      <c r="X73" s="101">
        <v>0</v>
      </c>
      <c r="Y73" s="101">
        <v>0</v>
      </c>
      <c r="Z73" s="101">
        <v>350</v>
      </c>
      <c r="AA73" s="101">
        <v>0</v>
      </c>
      <c r="AB73" s="101">
        <v>0</v>
      </c>
      <c r="AC73" s="101">
        <v>0</v>
      </c>
      <c r="AD73" s="101">
        <v>0</v>
      </c>
      <c r="AE73" s="101">
        <v>0</v>
      </c>
      <c r="AF73" s="101">
        <v>350</v>
      </c>
      <c r="AG73" s="101">
        <v>0</v>
      </c>
      <c r="AH73" s="101">
        <v>0</v>
      </c>
      <c r="AI73" s="101">
        <v>0</v>
      </c>
      <c r="AJ73" s="101">
        <v>0</v>
      </c>
      <c r="AK73" s="101">
        <v>0</v>
      </c>
      <c r="AL73" s="101">
        <v>0</v>
      </c>
      <c r="AM73" s="101">
        <v>0</v>
      </c>
      <c r="AN73" s="101">
        <v>350</v>
      </c>
      <c r="AO73" s="101">
        <v>0</v>
      </c>
      <c r="AP73" s="101">
        <v>0</v>
      </c>
      <c r="AQ73" s="101">
        <v>0</v>
      </c>
      <c r="AR73" s="101">
        <v>0</v>
      </c>
      <c r="AS73" s="101">
        <v>0</v>
      </c>
      <c r="AT73" s="101">
        <v>0</v>
      </c>
      <c r="AU73" s="101">
        <v>350</v>
      </c>
      <c r="AV73" s="101">
        <v>0</v>
      </c>
      <c r="AW73" s="101">
        <v>0</v>
      </c>
      <c r="AX73" s="101">
        <v>0</v>
      </c>
      <c r="AY73" s="101">
        <v>0</v>
      </c>
      <c r="AZ73" s="101">
        <v>0</v>
      </c>
      <c r="BA73" s="101">
        <v>0</v>
      </c>
      <c r="BB73" s="101">
        <v>350</v>
      </c>
      <c r="BC73" s="101">
        <v>0</v>
      </c>
      <c r="BD73" s="101">
        <v>0</v>
      </c>
      <c r="BE73" s="101">
        <v>0</v>
      </c>
      <c r="BF73" s="101">
        <v>0</v>
      </c>
      <c r="BG73" s="101">
        <v>0</v>
      </c>
      <c r="BH73" s="101">
        <v>0</v>
      </c>
      <c r="BI73" s="101">
        <v>350</v>
      </c>
      <c r="BJ73" s="101">
        <v>0</v>
      </c>
      <c r="BK73" s="101">
        <v>0</v>
      </c>
      <c r="BL73" s="101">
        <v>0</v>
      </c>
      <c r="BM73" s="101">
        <v>0</v>
      </c>
      <c r="BN73" s="101">
        <v>0</v>
      </c>
      <c r="BO73" s="101">
        <v>0</v>
      </c>
      <c r="BP73" s="101">
        <v>350</v>
      </c>
      <c r="BQ73" s="101">
        <v>0</v>
      </c>
    </row>
    <row r="74" spans="1:69">
      <c r="A74" s="150" t="s">
        <v>515</v>
      </c>
      <c r="B74" s="99"/>
      <c r="C74" s="99" t="s">
        <v>72</v>
      </c>
      <c r="D74" s="99" t="s">
        <v>369</v>
      </c>
      <c r="E74" s="99" t="s">
        <v>371</v>
      </c>
      <c r="F74" s="99" t="s">
        <v>371</v>
      </c>
      <c r="G74" s="100" t="s">
        <v>421</v>
      </c>
      <c r="H74" s="99"/>
      <c r="I74" s="101">
        <v>0</v>
      </c>
      <c r="J74" s="101">
        <v>0</v>
      </c>
      <c r="K74" s="101">
        <v>0</v>
      </c>
      <c r="L74" s="101">
        <v>0</v>
      </c>
      <c r="M74" s="101">
        <v>0</v>
      </c>
      <c r="N74" s="101">
        <v>0</v>
      </c>
      <c r="O74" s="101">
        <v>0</v>
      </c>
      <c r="P74" s="101">
        <v>0</v>
      </c>
      <c r="Q74" s="101">
        <v>0</v>
      </c>
      <c r="R74" s="101">
        <v>0</v>
      </c>
      <c r="S74" s="101">
        <v>0</v>
      </c>
      <c r="T74" s="101">
        <v>0</v>
      </c>
      <c r="U74" s="101">
        <v>0</v>
      </c>
      <c r="V74" s="101">
        <v>0</v>
      </c>
      <c r="W74" s="101">
        <v>0</v>
      </c>
      <c r="X74" s="101">
        <v>0</v>
      </c>
      <c r="Y74" s="101">
        <v>0</v>
      </c>
      <c r="Z74" s="101">
        <v>0</v>
      </c>
      <c r="AA74" s="101">
        <v>0</v>
      </c>
      <c r="AB74" s="101">
        <v>400</v>
      </c>
      <c r="AC74" s="101">
        <v>0</v>
      </c>
      <c r="AD74" s="101">
        <v>0</v>
      </c>
      <c r="AE74" s="101">
        <v>0</v>
      </c>
      <c r="AF74" s="101">
        <v>0</v>
      </c>
      <c r="AG74" s="101">
        <v>0</v>
      </c>
      <c r="AH74" s="101">
        <v>0</v>
      </c>
      <c r="AI74" s="101">
        <v>0</v>
      </c>
      <c r="AJ74" s="101">
        <v>0</v>
      </c>
      <c r="AK74" s="101">
        <v>0</v>
      </c>
      <c r="AL74" s="101">
        <v>0</v>
      </c>
      <c r="AM74" s="101">
        <v>0</v>
      </c>
      <c r="AN74" s="101">
        <v>0</v>
      </c>
      <c r="AO74" s="101">
        <v>0</v>
      </c>
      <c r="AP74" s="101">
        <v>0</v>
      </c>
      <c r="AQ74" s="101">
        <v>0</v>
      </c>
      <c r="AR74" s="101">
        <v>0</v>
      </c>
      <c r="AS74" s="101">
        <v>0</v>
      </c>
      <c r="AT74" s="101">
        <v>300</v>
      </c>
      <c r="AU74" s="101">
        <v>0</v>
      </c>
      <c r="AV74" s="101">
        <v>0</v>
      </c>
      <c r="AW74" s="101">
        <v>0</v>
      </c>
      <c r="AX74" s="101">
        <v>0</v>
      </c>
      <c r="AY74" s="101">
        <v>0</v>
      </c>
      <c r="AZ74" s="101">
        <v>0</v>
      </c>
      <c r="BA74" s="101">
        <v>300</v>
      </c>
      <c r="BB74" s="101">
        <v>0</v>
      </c>
      <c r="BC74" s="101">
        <v>0</v>
      </c>
      <c r="BD74" s="101">
        <v>300</v>
      </c>
      <c r="BE74" s="101">
        <v>0</v>
      </c>
      <c r="BF74" s="101">
        <v>0</v>
      </c>
      <c r="BG74" s="101">
        <v>0</v>
      </c>
      <c r="BH74" s="101">
        <v>0</v>
      </c>
      <c r="BI74" s="101">
        <v>300</v>
      </c>
      <c r="BJ74" s="101">
        <v>0</v>
      </c>
      <c r="BK74" s="101">
        <v>0</v>
      </c>
      <c r="BL74" s="101">
        <v>0</v>
      </c>
      <c r="BM74" s="101">
        <v>0</v>
      </c>
      <c r="BN74" s="101">
        <v>0</v>
      </c>
      <c r="BO74" s="101">
        <v>0</v>
      </c>
      <c r="BP74" s="101">
        <v>300</v>
      </c>
      <c r="BQ74" s="101">
        <v>0</v>
      </c>
    </row>
    <row r="75" spans="1:69">
      <c r="A75" s="150" t="s">
        <v>516</v>
      </c>
      <c r="B75" s="99"/>
      <c r="C75" s="99" t="s">
        <v>72</v>
      </c>
      <c r="D75" s="99" t="s">
        <v>369</v>
      </c>
      <c r="E75" s="99" t="s">
        <v>371</v>
      </c>
      <c r="F75" s="99" t="s">
        <v>371</v>
      </c>
      <c r="G75" s="100" t="s">
        <v>421</v>
      </c>
      <c r="H75" s="99"/>
      <c r="I75" s="101">
        <v>0</v>
      </c>
      <c r="J75" s="101">
        <v>0</v>
      </c>
      <c r="K75" s="101">
        <v>0</v>
      </c>
      <c r="L75" s="101">
        <v>0</v>
      </c>
      <c r="M75" s="101">
        <v>0</v>
      </c>
      <c r="N75" s="101">
        <v>0</v>
      </c>
      <c r="O75" s="101">
        <v>0</v>
      </c>
      <c r="P75" s="101">
        <v>0</v>
      </c>
      <c r="Q75" s="101">
        <v>0</v>
      </c>
      <c r="R75" s="101">
        <v>0</v>
      </c>
      <c r="S75" s="101">
        <v>0</v>
      </c>
      <c r="T75" s="101">
        <v>0</v>
      </c>
      <c r="U75" s="101">
        <v>0</v>
      </c>
      <c r="V75" s="101">
        <v>0</v>
      </c>
      <c r="W75" s="101">
        <v>0</v>
      </c>
      <c r="X75" s="101">
        <v>0</v>
      </c>
      <c r="Y75" s="101">
        <v>0</v>
      </c>
      <c r="Z75" s="101">
        <v>0</v>
      </c>
      <c r="AA75" s="101">
        <v>0</v>
      </c>
      <c r="AB75" s="101">
        <v>400</v>
      </c>
      <c r="AC75" s="101">
        <v>0</v>
      </c>
      <c r="AD75" s="101">
        <v>0</v>
      </c>
      <c r="AE75" s="101">
        <v>0</v>
      </c>
      <c r="AF75" s="101">
        <v>0</v>
      </c>
      <c r="AG75" s="101">
        <v>0</v>
      </c>
      <c r="AH75" s="101">
        <v>0</v>
      </c>
      <c r="AI75" s="101">
        <v>0</v>
      </c>
      <c r="AJ75" s="101">
        <v>0</v>
      </c>
      <c r="AK75" s="101">
        <v>0</v>
      </c>
      <c r="AL75" s="101">
        <v>0</v>
      </c>
      <c r="AM75" s="101">
        <v>0</v>
      </c>
      <c r="AN75" s="101">
        <v>0</v>
      </c>
      <c r="AO75" s="101">
        <v>0</v>
      </c>
      <c r="AP75" s="101">
        <v>0</v>
      </c>
      <c r="AQ75" s="101">
        <v>0</v>
      </c>
      <c r="AR75" s="101">
        <v>0</v>
      </c>
      <c r="AS75" s="101">
        <v>0</v>
      </c>
      <c r="AT75" s="101">
        <v>0</v>
      </c>
      <c r="AU75" s="101">
        <v>0</v>
      </c>
      <c r="AV75" s="101">
        <v>0</v>
      </c>
      <c r="AW75" s="101">
        <v>0</v>
      </c>
      <c r="AX75" s="101">
        <v>0</v>
      </c>
      <c r="AY75" s="101">
        <v>0</v>
      </c>
      <c r="AZ75" s="101">
        <v>0</v>
      </c>
      <c r="BA75" s="101">
        <v>400</v>
      </c>
      <c r="BB75" s="101">
        <v>0</v>
      </c>
      <c r="BC75" s="101">
        <v>0</v>
      </c>
      <c r="BD75" s="101">
        <v>0</v>
      </c>
      <c r="BE75" s="101">
        <v>0</v>
      </c>
      <c r="BF75" s="101">
        <v>0</v>
      </c>
      <c r="BG75" s="101">
        <v>0</v>
      </c>
      <c r="BH75" s="101">
        <v>0</v>
      </c>
      <c r="BI75" s="101">
        <v>0</v>
      </c>
      <c r="BJ75" s="101">
        <v>0</v>
      </c>
      <c r="BK75" s="101">
        <v>0</v>
      </c>
      <c r="BL75" s="101">
        <v>200</v>
      </c>
      <c r="BM75" s="101">
        <v>0</v>
      </c>
      <c r="BN75" s="101">
        <v>0</v>
      </c>
      <c r="BO75" s="101">
        <v>0</v>
      </c>
      <c r="BP75" s="101">
        <v>200</v>
      </c>
      <c r="BQ75" s="101">
        <v>0</v>
      </c>
    </row>
    <row r="76" spans="1:69">
      <c r="A76" s="150" t="s">
        <v>517</v>
      </c>
      <c r="B76" s="99"/>
      <c r="C76" s="99" t="s">
        <v>72</v>
      </c>
      <c r="D76" s="99" t="s">
        <v>369</v>
      </c>
      <c r="E76" s="99" t="s">
        <v>371</v>
      </c>
      <c r="F76" s="99" t="s">
        <v>371</v>
      </c>
      <c r="G76" s="100" t="s">
        <v>421</v>
      </c>
      <c r="H76" s="99"/>
      <c r="I76" s="101">
        <v>0</v>
      </c>
      <c r="J76" s="101">
        <v>0</v>
      </c>
      <c r="K76" s="101">
        <v>0</v>
      </c>
      <c r="L76" s="101">
        <v>0</v>
      </c>
      <c r="M76" s="101">
        <v>0</v>
      </c>
      <c r="N76" s="101">
        <v>0</v>
      </c>
      <c r="O76" s="101">
        <v>0</v>
      </c>
      <c r="P76" s="101">
        <v>0</v>
      </c>
      <c r="Q76" s="101">
        <v>0</v>
      </c>
      <c r="R76" s="101">
        <v>0</v>
      </c>
      <c r="S76" s="101">
        <v>0</v>
      </c>
      <c r="T76" s="101">
        <v>0</v>
      </c>
      <c r="U76" s="101">
        <v>0</v>
      </c>
      <c r="V76" s="101">
        <v>0</v>
      </c>
      <c r="W76" s="101">
        <v>0</v>
      </c>
      <c r="X76" s="101">
        <v>0</v>
      </c>
      <c r="Y76" s="101">
        <v>0</v>
      </c>
      <c r="Z76" s="101">
        <v>0</v>
      </c>
      <c r="AA76" s="101">
        <v>400</v>
      </c>
      <c r="AB76" s="101">
        <v>0</v>
      </c>
      <c r="AC76" s="101">
        <v>0</v>
      </c>
      <c r="AD76" s="101">
        <v>0</v>
      </c>
      <c r="AE76" s="101">
        <v>0</v>
      </c>
      <c r="AF76" s="101">
        <v>0</v>
      </c>
      <c r="AG76" s="101">
        <v>0</v>
      </c>
      <c r="AH76" s="101">
        <v>0</v>
      </c>
      <c r="AI76" s="101">
        <v>0</v>
      </c>
      <c r="AJ76" s="101">
        <v>0</v>
      </c>
      <c r="AK76" s="101">
        <v>0</v>
      </c>
      <c r="AL76" s="101">
        <v>0</v>
      </c>
      <c r="AM76" s="101">
        <v>0</v>
      </c>
      <c r="AN76" s="101">
        <v>0</v>
      </c>
      <c r="AO76" s="101">
        <v>0</v>
      </c>
      <c r="AP76" s="101">
        <v>0</v>
      </c>
      <c r="AQ76" s="101">
        <v>0</v>
      </c>
      <c r="AR76" s="101">
        <v>0</v>
      </c>
      <c r="AS76" s="101">
        <v>0</v>
      </c>
      <c r="AT76" s="101">
        <v>0</v>
      </c>
      <c r="AU76" s="101">
        <v>0</v>
      </c>
      <c r="AV76" s="101">
        <v>200</v>
      </c>
      <c r="AW76" s="101">
        <v>0</v>
      </c>
      <c r="AX76" s="101">
        <v>0</v>
      </c>
      <c r="AY76" s="101">
        <v>0</v>
      </c>
      <c r="AZ76" s="101">
        <v>0</v>
      </c>
      <c r="BA76" s="101">
        <v>0</v>
      </c>
      <c r="BB76" s="101">
        <v>600</v>
      </c>
      <c r="BC76" s="101">
        <v>0</v>
      </c>
      <c r="BD76" s="101">
        <v>0</v>
      </c>
      <c r="BE76" s="101">
        <v>0</v>
      </c>
      <c r="BF76" s="101">
        <v>0</v>
      </c>
      <c r="BG76" s="101">
        <v>0</v>
      </c>
      <c r="BH76" s="101">
        <v>0</v>
      </c>
      <c r="BI76" s="101">
        <v>400</v>
      </c>
      <c r="BJ76" s="101">
        <v>0</v>
      </c>
      <c r="BK76" s="101">
        <v>0</v>
      </c>
      <c r="BL76" s="101">
        <v>200</v>
      </c>
      <c r="BM76" s="101">
        <v>0</v>
      </c>
      <c r="BN76" s="101">
        <v>0</v>
      </c>
      <c r="BO76" s="101">
        <v>0</v>
      </c>
      <c r="BP76" s="101">
        <v>400</v>
      </c>
      <c r="BQ76" s="101">
        <v>0</v>
      </c>
    </row>
    <row r="77" spans="1:69">
      <c r="A77" s="150" t="s">
        <v>518</v>
      </c>
      <c r="B77" s="99"/>
      <c r="C77" s="99" t="s">
        <v>72</v>
      </c>
      <c r="D77" s="99" t="s">
        <v>369</v>
      </c>
      <c r="E77" s="99" t="s">
        <v>371</v>
      </c>
      <c r="F77" s="99" t="s">
        <v>371</v>
      </c>
      <c r="G77" s="100" t="s">
        <v>421</v>
      </c>
      <c r="H77" s="99"/>
      <c r="I77" s="101">
        <v>0</v>
      </c>
      <c r="J77" s="101">
        <v>0</v>
      </c>
      <c r="K77" s="101">
        <v>0</v>
      </c>
      <c r="L77" s="101">
        <v>0</v>
      </c>
      <c r="M77" s="101">
        <v>0</v>
      </c>
      <c r="N77" s="101">
        <v>0</v>
      </c>
      <c r="O77" s="101">
        <v>0</v>
      </c>
      <c r="P77" s="101">
        <v>0</v>
      </c>
      <c r="Q77" s="101">
        <v>0</v>
      </c>
      <c r="R77" s="101">
        <v>0</v>
      </c>
      <c r="S77" s="101">
        <v>0</v>
      </c>
      <c r="T77" s="101">
        <v>0</v>
      </c>
      <c r="U77" s="101">
        <v>0</v>
      </c>
      <c r="V77" s="101">
        <v>0</v>
      </c>
      <c r="W77" s="101">
        <v>0</v>
      </c>
      <c r="X77" s="101">
        <v>0</v>
      </c>
      <c r="Y77" s="101">
        <v>0</v>
      </c>
      <c r="Z77" s="101">
        <v>350</v>
      </c>
      <c r="AA77" s="101">
        <v>0</v>
      </c>
      <c r="AB77" s="101">
        <v>0</v>
      </c>
      <c r="AC77" s="101">
        <v>0</v>
      </c>
      <c r="AD77" s="101">
        <v>0</v>
      </c>
      <c r="AE77" s="101">
        <v>0</v>
      </c>
      <c r="AF77" s="101">
        <v>0</v>
      </c>
      <c r="AG77" s="101">
        <v>0</v>
      </c>
      <c r="AH77" s="101">
        <v>0</v>
      </c>
      <c r="AI77" s="101">
        <v>0</v>
      </c>
      <c r="AJ77" s="101">
        <v>0</v>
      </c>
      <c r="AK77" s="101">
        <v>0</v>
      </c>
      <c r="AL77" s="101">
        <v>0</v>
      </c>
      <c r="AM77" s="101">
        <v>0</v>
      </c>
      <c r="AN77" s="101">
        <v>0</v>
      </c>
      <c r="AO77" s="101">
        <v>0</v>
      </c>
      <c r="AP77" s="101">
        <v>0</v>
      </c>
      <c r="AQ77" s="101">
        <v>0</v>
      </c>
      <c r="AR77" s="101">
        <v>0</v>
      </c>
      <c r="AS77" s="101">
        <v>0</v>
      </c>
      <c r="AT77" s="101">
        <v>0</v>
      </c>
      <c r="AU77" s="101">
        <v>0</v>
      </c>
      <c r="AV77" s="101">
        <v>0</v>
      </c>
      <c r="AW77" s="101">
        <v>0</v>
      </c>
      <c r="AX77" s="101">
        <v>0</v>
      </c>
      <c r="AY77" s="101">
        <v>0</v>
      </c>
      <c r="AZ77" s="101">
        <v>0</v>
      </c>
      <c r="BA77" s="101">
        <v>0</v>
      </c>
      <c r="BB77" s="101">
        <v>0</v>
      </c>
      <c r="BC77" s="101">
        <v>350</v>
      </c>
      <c r="BD77" s="101">
        <v>0</v>
      </c>
      <c r="BE77" s="101">
        <v>0</v>
      </c>
      <c r="BF77" s="101">
        <v>0</v>
      </c>
      <c r="BG77" s="101">
        <v>0</v>
      </c>
      <c r="BH77" s="101">
        <v>0</v>
      </c>
      <c r="BI77" s="101">
        <v>0</v>
      </c>
      <c r="BJ77" s="101">
        <v>350</v>
      </c>
      <c r="BK77" s="101">
        <v>0</v>
      </c>
      <c r="BL77" s="101">
        <v>0</v>
      </c>
      <c r="BM77" s="101">
        <v>0</v>
      </c>
      <c r="BN77" s="101">
        <v>0</v>
      </c>
      <c r="BO77" s="101">
        <v>0</v>
      </c>
      <c r="BP77" s="101">
        <v>0</v>
      </c>
      <c r="BQ77" s="101">
        <v>350</v>
      </c>
    </row>
    <row r="78" spans="1:69">
      <c r="A78" s="150" t="s">
        <v>437</v>
      </c>
      <c r="B78" s="99"/>
      <c r="C78" s="99" t="s">
        <v>72</v>
      </c>
      <c r="D78" s="99" t="s">
        <v>369</v>
      </c>
      <c r="E78" s="99" t="s">
        <v>374</v>
      </c>
      <c r="F78" s="99" t="s">
        <v>402</v>
      </c>
      <c r="G78" s="100" t="s">
        <v>421</v>
      </c>
      <c r="H78" s="99"/>
      <c r="I78" s="101">
        <v>0</v>
      </c>
      <c r="J78" s="101">
        <v>0</v>
      </c>
      <c r="K78" s="101">
        <v>0</v>
      </c>
      <c r="L78" s="101">
        <v>0</v>
      </c>
      <c r="M78" s="101">
        <v>0</v>
      </c>
      <c r="N78" s="101">
        <v>0</v>
      </c>
      <c r="O78" s="101">
        <v>0</v>
      </c>
      <c r="P78" s="101">
        <v>0</v>
      </c>
      <c r="Q78" s="101">
        <v>0</v>
      </c>
      <c r="R78" s="101">
        <v>0</v>
      </c>
      <c r="S78" s="101">
        <v>0</v>
      </c>
      <c r="T78" s="101">
        <v>0</v>
      </c>
      <c r="U78" s="101">
        <v>0</v>
      </c>
      <c r="V78" s="101">
        <v>0</v>
      </c>
      <c r="W78" s="101">
        <v>0</v>
      </c>
      <c r="X78" s="101">
        <v>0</v>
      </c>
      <c r="Y78" s="101">
        <v>0</v>
      </c>
      <c r="Z78" s="101">
        <v>0</v>
      </c>
      <c r="AA78" s="101">
        <v>0</v>
      </c>
      <c r="AB78" s="101">
        <v>0</v>
      </c>
      <c r="AC78" s="101">
        <v>0</v>
      </c>
      <c r="AD78" s="101">
        <v>0</v>
      </c>
      <c r="AE78" s="101">
        <v>0</v>
      </c>
      <c r="AF78" s="101">
        <v>0</v>
      </c>
      <c r="AG78" s="101">
        <v>0</v>
      </c>
      <c r="AH78" s="101">
        <v>0</v>
      </c>
      <c r="AI78" s="101">
        <v>0</v>
      </c>
      <c r="AJ78" s="101">
        <v>0</v>
      </c>
      <c r="AK78" s="101">
        <v>0</v>
      </c>
      <c r="AL78" s="101">
        <v>0</v>
      </c>
      <c r="AM78" s="101">
        <v>0</v>
      </c>
      <c r="AN78" s="101">
        <v>0</v>
      </c>
      <c r="AO78" s="101">
        <v>0</v>
      </c>
      <c r="AP78" s="101">
        <v>0</v>
      </c>
      <c r="AQ78" s="101">
        <v>0</v>
      </c>
      <c r="AR78" s="101">
        <v>0</v>
      </c>
      <c r="AS78" s="101">
        <v>0</v>
      </c>
      <c r="AT78" s="101">
        <v>0</v>
      </c>
      <c r="AU78" s="101">
        <v>0</v>
      </c>
      <c r="AV78" s="101">
        <v>0</v>
      </c>
      <c r="AW78" s="101">
        <v>0</v>
      </c>
      <c r="AX78" s="101">
        <v>0</v>
      </c>
      <c r="AY78" s="101">
        <v>0</v>
      </c>
      <c r="AZ78" s="101">
        <v>0</v>
      </c>
      <c r="BA78" s="101">
        <v>0</v>
      </c>
      <c r="BB78" s="101">
        <v>0</v>
      </c>
      <c r="BC78" s="101">
        <v>0</v>
      </c>
      <c r="BD78" s="101">
        <v>0</v>
      </c>
      <c r="BE78" s="101">
        <v>0</v>
      </c>
      <c r="BF78" s="101">
        <v>0</v>
      </c>
      <c r="BG78" s="101">
        <v>0</v>
      </c>
      <c r="BH78" s="101">
        <v>0</v>
      </c>
      <c r="BI78" s="101">
        <v>0</v>
      </c>
      <c r="BJ78" s="101">
        <v>0</v>
      </c>
      <c r="BK78" s="101">
        <v>0</v>
      </c>
      <c r="BL78" s="101">
        <v>0</v>
      </c>
      <c r="BM78" s="101">
        <v>0</v>
      </c>
      <c r="BN78" s="101">
        <v>0</v>
      </c>
      <c r="BO78" s="101">
        <v>0</v>
      </c>
      <c r="BP78" s="101">
        <v>0</v>
      </c>
      <c r="BQ78" s="101">
        <v>0</v>
      </c>
    </row>
    <row r="79" spans="1:69">
      <c r="A79" s="150" t="s">
        <v>438</v>
      </c>
      <c r="B79" s="99"/>
      <c r="C79" s="99" t="s">
        <v>72</v>
      </c>
      <c r="D79" s="99" t="s">
        <v>369</v>
      </c>
      <c r="E79" s="99" t="s">
        <v>374</v>
      </c>
      <c r="F79" s="99" t="s">
        <v>402</v>
      </c>
      <c r="G79" s="100" t="s">
        <v>421</v>
      </c>
      <c r="H79" s="99"/>
      <c r="I79" s="101">
        <v>0</v>
      </c>
      <c r="J79" s="101">
        <v>0</v>
      </c>
      <c r="K79" s="101">
        <v>0</v>
      </c>
      <c r="L79" s="101">
        <v>0</v>
      </c>
      <c r="M79" s="101">
        <v>0</v>
      </c>
      <c r="N79" s="101">
        <v>0</v>
      </c>
      <c r="O79" s="101">
        <v>0</v>
      </c>
      <c r="P79" s="101">
        <v>0</v>
      </c>
      <c r="Q79" s="101">
        <v>0</v>
      </c>
      <c r="R79" s="101">
        <v>0</v>
      </c>
      <c r="S79" s="101">
        <v>0</v>
      </c>
      <c r="T79" s="101">
        <v>0</v>
      </c>
      <c r="U79" s="101">
        <v>0</v>
      </c>
      <c r="V79" s="101">
        <v>0</v>
      </c>
      <c r="W79" s="101">
        <v>0</v>
      </c>
      <c r="X79" s="101">
        <v>0</v>
      </c>
      <c r="Y79" s="101">
        <v>0</v>
      </c>
      <c r="Z79" s="101">
        <v>0</v>
      </c>
      <c r="AA79" s="101">
        <v>0</v>
      </c>
      <c r="AB79" s="101">
        <v>0</v>
      </c>
      <c r="AC79" s="101">
        <v>0</v>
      </c>
      <c r="AD79" s="101">
        <v>0</v>
      </c>
      <c r="AE79" s="101">
        <v>0</v>
      </c>
      <c r="AF79" s="101">
        <v>0</v>
      </c>
      <c r="AG79" s="101">
        <v>0</v>
      </c>
      <c r="AH79" s="101">
        <v>0</v>
      </c>
      <c r="AI79" s="101">
        <v>0</v>
      </c>
      <c r="AJ79" s="101">
        <v>0</v>
      </c>
      <c r="AK79" s="101">
        <v>0</v>
      </c>
      <c r="AL79" s="101">
        <v>0</v>
      </c>
      <c r="AM79" s="101">
        <v>0</v>
      </c>
      <c r="AN79" s="101">
        <v>0</v>
      </c>
      <c r="AO79" s="101">
        <v>0</v>
      </c>
      <c r="AP79" s="101">
        <v>0</v>
      </c>
      <c r="AQ79" s="101">
        <v>0</v>
      </c>
      <c r="AR79" s="101">
        <v>0</v>
      </c>
      <c r="AS79" s="101">
        <v>0</v>
      </c>
      <c r="AT79" s="101">
        <v>0</v>
      </c>
      <c r="AU79" s="101">
        <v>0</v>
      </c>
      <c r="AV79" s="101">
        <v>0</v>
      </c>
      <c r="AW79" s="101">
        <v>0</v>
      </c>
      <c r="AX79" s="101">
        <v>0</v>
      </c>
      <c r="AY79" s="101">
        <v>0</v>
      </c>
      <c r="AZ79" s="101">
        <v>0</v>
      </c>
      <c r="BA79" s="101">
        <v>0</v>
      </c>
      <c r="BB79" s="101">
        <v>0</v>
      </c>
      <c r="BC79" s="101">
        <v>0</v>
      </c>
      <c r="BD79" s="101">
        <v>0</v>
      </c>
      <c r="BE79" s="101">
        <v>0</v>
      </c>
      <c r="BF79" s="101">
        <v>0</v>
      </c>
      <c r="BG79" s="101">
        <v>0</v>
      </c>
      <c r="BH79" s="101">
        <v>0</v>
      </c>
      <c r="BI79" s="101">
        <v>0</v>
      </c>
      <c r="BJ79" s="101">
        <v>0</v>
      </c>
      <c r="BK79" s="101">
        <v>0</v>
      </c>
      <c r="BL79" s="101">
        <v>0</v>
      </c>
      <c r="BM79" s="101">
        <v>0</v>
      </c>
      <c r="BN79" s="101">
        <v>0</v>
      </c>
      <c r="BO79" s="101">
        <v>0</v>
      </c>
      <c r="BP79" s="101">
        <v>0</v>
      </c>
      <c r="BQ79" s="101">
        <v>0</v>
      </c>
    </row>
    <row r="80" spans="1:69">
      <c r="A80" s="150" t="s">
        <v>439</v>
      </c>
      <c r="B80" s="99"/>
      <c r="C80" s="99" t="s">
        <v>72</v>
      </c>
      <c r="D80" s="99" t="s">
        <v>369</v>
      </c>
      <c r="E80" s="99" t="s">
        <v>374</v>
      </c>
      <c r="F80" s="99" t="s">
        <v>402</v>
      </c>
      <c r="G80" s="100" t="s">
        <v>421</v>
      </c>
      <c r="H80" s="99"/>
      <c r="I80" s="101">
        <v>0</v>
      </c>
      <c r="J80" s="101">
        <v>0</v>
      </c>
      <c r="K80" s="101">
        <v>0</v>
      </c>
      <c r="L80" s="101">
        <v>0</v>
      </c>
      <c r="M80" s="101">
        <v>0</v>
      </c>
      <c r="N80" s="101">
        <v>0</v>
      </c>
      <c r="O80" s="101">
        <v>0</v>
      </c>
      <c r="P80" s="101">
        <v>0</v>
      </c>
      <c r="Q80" s="101">
        <v>0</v>
      </c>
      <c r="R80" s="101">
        <v>0</v>
      </c>
      <c r="S80" s="101">
        <v>0</v>
      </c>
      <c r="T80" s="101">
        <v>0</v>
      </c>
      <c r="U80" s="101">
        <v>0</v>
      </c>
      <c r="V80" s="101">
        <v>0</v>
      </c>
      <c r="W80" s="101">
        <v>0</v>
      </c>
      <c r="X80" s="101">
        <v>0</v>
      </c>
      <c r="Y80" s="101">
        <v>0</v>
      </c>
      <c r="Z80" s="101">
        <v>0</v>
      </c>
      <c r="AA80" s="101">
        <v>0</v>
      </c>
      <c r="AB80" s="101">
        <v>0</v>
      </c>
      <c r="AC80" s="101">
        <v>0</v>
      </c>
      <c r="AD80" s="101">
        <v>0</v>
      </c>
      <c r="AE80" s="101">
        <v>0</v>
      </c>
      <c r="AF80" s="101">
        <v>0</v>
      </c>
      <c r="AG80" s="101">
        <v>0</v>
      </c>
      <c r="AH80" s="101">
        <v>0</v>
      </c>
      <c r="AI80" s="101">
        <v>0</v>
      </c>
      <c r="AJ80" s="101">
        <v>0</v>
      </c>
      <c r="AK80" s="101">
        <v>0</v>
      </c>
      <c r="AL80" s="101">
        <v>0</v>
      </c>
      <c r="AM80" s="101">
        <v>0</v>
      </c>
      <c r="AN80" s="101">
        <v>0</v>
      </c>
      <c r="AO80" s="101">
        <v>0</v>
      </c>
      <c r="AP80" s="101">
        <v>0</v>
      </c>
      <c r="AQ80" s="101">
        <v>0</v>
      </c>
      <c r="AR80" s="101">
        <v>0</v>
      </c>
      <c r="AS80" s="101">
        <v>0</v>
      </c>
      <c r="AT80" s="101">
        <v>0</v>
      </c>
      <c r="AU80" s="101">
        <v>0</v>
      </c>
      <c r="AV80" s="101">
        <v>0</v>
      </c>
      <c r="AW80" s="101">
        <v>0</v>
      </c>
      <c r="AX80" s="101">
        <v>0</v>
      </c>
      <c r="AY80" s="101">
        <v>0</v>
      </c>
      <c r="AZ80" s="101">
        <v>0</v>
      </c>
      <c r="BA80" s="101">
        <v>0</v>
      </c>
      <c r="BB80" s="101">
        <v>0</v>
      </c>
      <c r="BC80" s="101">
        <v>0</v>
      </c>
      <c r="BD80" s="101">
        <v>0</v>
      </c>
      <c r="BE80" s="101">
        <v>0</v>
      </c>
      <c r="BF80" s="101">
        <v>0</v>
      </c>
      <c r="BG80" s="101">
        <v>0</v>
      </c>
      <c r="BH80" s="101">
        <v>0</v>
      </c>
      <c r="BI80" s="101">
        <v>0</v>
      </c>
      <c r="BJ80" s="101">
        <v>0</v>
      </c>
      <c r="BK80" s="101">
        <v>0</v>
      </c>
      <c r="BL80" s="101">
        <v>0</v>
      </c>
      <c r="BM80" s="101">
        <v>0</v>
      </c>
      <c r="BN80" s="101">
        <v>0</v>
      </c>
      <c r="BO80" s="101">
        <v>0</v>
      </c>
      <c r="BP80" s="101">
        <v>0</v>
      </c>
      <c r="BQ80" s="101">
        <v>0</v>
      </c>
    </row>
    <row r="81" spans="1:69">
      <c r="A81" s="150" t="s">
        <v>698</v>
      </c>
      <c r="B81" s="99"/>
      <c r="C81" s="99" t="s">
        <v>72</v>
      </c>
      <c r="D81" s="99" t="s">
        <v>369</v>
      </c>
      <c r="E81" s="99" t="s">
        <v>398</v>
      </c>
      <c r="F81" s="99" t="s">
        <v>399</v>
      </c>
      <c r="G81" s="100" t="s">
        <v>421</v>
      </c>
      <c r="H81" s="99"/>
      <c r="I81" s="101">
        <v>0</v>
      </c>
      <c r="J81" s="101">
        <v>0</v>
      </c>
      <c r="K81" s="101">
        <v>0</v>
      </c>
      <c r="L81" s="101">
        <v>0</v>
      </c>
      <c r="M81" s="101">
        <v>0</v>
      </c>
      <c r="N81" s="101">
        <v>150</v>
      </c>
      <c r="O81" s="101">
        <v>0</v>
      </c>
      <c r="P81" s="101">
        <v>0</v>
      </c>
      <c r="Q81" s="101">
        <v>0</v>
      </c>
      <c r="R81" s="101">
        <v>0</v>
      </c>
      <c r="S81" s="101">
        <v>0</v>
      </c>
      <c r="T81" s="101">
        <v>0</v>
      </c>
      <c r="U81" s="101">
        <v>120</v>
      </c>
      <c r="V81" s="101">
        <v>0</v>
      </c>
      <c r="W81" s="101">
        <v>0</v>
      </c>
      <c r="X81" s="101">
        <v>0</v>
      </c>
      <c r="Y81" s="101">
        <v>0</v>
      </c>
      <c r="Z81" s="101">
        <v>0</v>
      </c>
      <c r="AA81" s="101">
        <v>0</v>
      </c>
      <c r="AB81" s="101">
        <v>150</v>
      </c>
      <c r="AC81" s="101">
        <v>0</v>
      </c>
      <c r="AD81" s="101">
        <v>0</v>
      </c>
      <c r="AE81" s="101">
        <v>0</v>
      </c>
      <c r="AF81" s="101">
        <v>0</v>
      </c>
      <c r="AG81" s="101">
        <v>0</v>
      </c>
      <c r="AH81" s="101">
        <v>0</v>
      </c>
      <c r="AI81" s="101">
        <v>0</v>
      </c>
      <c r="AJ81" s="101">
        <v>0</v>
      </c>
      <c r="AK81" s="101">
        <v>0</v>
      </c>
      <c r="AL81" s="101">
        <v>120</v>
      </c>
      <c r="AM81" s="101">
        <v>0</v>
      </c>
      <c r="AN81" s="101">
        <v>0</v>
      </c>
      <c r="AO81" s="101">
        <v>0</v>
      </c>
      <c r="AP81" s="101">
        <v>120</v>
      </c>
      <c r="AQ81" s="101">
        <v>0</v>
      </c>
      <c r="AR81" s="101">
        <v>0</v>
      </c>
      <c r="AS81" s="101">
        <v>0</v>
      </c>
      <c r="AT81" s="101">
        <v>0</v>
      </c>
      <c r="AU81" s="101">
        <v>0</v>
      </c>
      <c r="AV81" s="101">
        <v>120</v>
      </c>
      <c r="AW81" s="101">
        <v>0</v>
      </c>
      <c r="AX81" s="101">
        <v>0</v>
      </c>
      <c r="AY81" s="101">
        <v>0</v>
      </c>
      <c r="AZ81" s="101">
        <v>0</v>
      </c>
      <c r="BA81" s="101">
        <v>120</v>
      </c>
      <c r="BB81" s="101">
        <v>0</v>
      </c>
      <c r="BC81" s="101">
        <v>0</v>
      </c>
      <c r="BD81" s="101">
        <v>120</v>
      </c>
      <c r="BE81" s="101">
        <v>0</v>
      </c>
      <c r="BF81" s="101">
        <v>0</v>
      </c>
      <c r="BG81" s="101">
        <v>0</v>
      </c>
      <c r="BH81" s="101">
        <v>0</v>
      </c>
      <c r="BI81" s="101">
        <v>0</v>
      </c>
      <c r="BJ81" s="101">
        <v>0</v>
      </c>
      <c r="BK81" s="101">
        <v>120</v>
      </c>
      <c r="BL81" s="101">
        <v>0</v>
      </c>
      <c r="BM81" s="101">
        <v>0</v>
      </c>
      <c r="BN81" s="101">
        <v>0</v>
      </c>
      <c r="BO81" s="101">
        <v>0</v>
      </c>
      <c r="BP81" s="101">
        <v>0</v>
      </c>
      <c r="BQ81" s="101">
        <v>0</v>
      </c>
    </row>
    <row r="82" spans="1:69">
      <c r="A82" s="150" t="s">
        <v>696</v>
      </c>
      <c r="B82" s="99"/>
      <c r="C82" s="99" t="s">
        <v>72</v>
      </c>
      <c r="D82" s="99" t="s">
        <v>369</v>
      </c>
      <c r="E82" s="99" t="s">
        <v>398</v>
      </c>
      <c r="F82" s="99" t="s">
        <v>399</v>
      </c>
      <c r="G82" s="100" t="s">
        <v>421</v>
      </c>
      <c r="H82" s="99"/>
      <c r="I82" s="101">
        <v>0</v>
      </c>
      <c r="J82" s="101">
        <v>0</v>
      </c>
      <c r="K82" s="101">
        <v>100</v>
      </c>
      <c r="L82" s="101">
        <v>0</v>
      </c>
      <c r="M82" s="101">
        <v>70</v>
      </c>
      <c r="N82" s="101">
        <v>0</v>
      </c>
      <c r="O82" s="101">
        <v>70</v>
      </c>
      <c r="P82" s="101">
        <v>0</v>
      </c>
      <c r="Q82" s="101">
        <v>100</v>
      </c>
      <c r="R82" s="101">
        <v>0</v>
      </c>
      <c r="S82" s="101">
        <v>0</v>
      </c>
      <c r="T82" s="101">
        <v>0</v>
      </c>
      <c r="U82" s="101">
        <v>100</v>
      </c>
      <c r="V82" s="101">
        <v>0</v>
      </c>
      <c r="W82" s="101">
        <v>0</v>
      </c>
      <c r="X82" s="101">
        <v>75</v>
      </c>
      <c r="Y82" s="101">
        <v>0</v>
      </c>
      <c r="Z82" s="101">
        <v>75</v>
      </c>
      <c r="AA82" s="101">
        <v>0</v>
      </c>
      <c r="AB82" s="101">
        <v>0</v>
      </c>
      <c r="AC82" s="101">
        <v>75</v>
      </c>
      <c r="AD82" s="101">
        <v>0</v>
      </c>
      <c r="AE82" s="101">
        <v>0</v>
      </c>
      <c r="AF82" s="101">
        <v>0</v>
      </c>
      <c r="AG82" s="101">
        <v>0</v>
      </c>
      <c r="AH82" s="101">
        <v>75</v>
      </c>
      <c r="AI82" s="101">
        <v>0</v>
      </c>
      <c r="AJ82" s="101">
        <v>0</v>
      </c>
      <c r="AK82" s="101">
        <v>0</v>
      </c>
      <c r="AL82" s="101">
        <v>75</v>
      </c>
      <c r="AM82" s="101">
        <v>0</v>
      </c>
      <c r="AN82" s="101">
        <v>75</v>
      </c>
      <c r="AO82" s="101">
        <v>0</v>
      </c>
      <c r="AP82" s="101">
        <v>0</v>
      </c>
      <c r="AQ82" s="101">
        <v>75</v>
      </c>
      <c r="AR82" s="101">
        <v>0</v>
      </c>
      <c r="AS82" s="101">
        <v>100</v>
      </c>
      <c r="AT82" s="101">
        <v>0</v>
      </c>
      <c r="AU82" s="101">
        <v>100</v>
      </c>
      <c r="AV82" s="101">
        <v>0</v>
      </c>
      <c r="AW82" s="101">
        <v>0</v>
      </c>
      <c r="AX82" s="101">
        <v>100</v>
      </c>
      <c r="AY82" s="101">
        <v>0</v>
      </c>
      <c r="AZ82" s="101">
        <v>0</v>
      </c>
      <c r="BA82" s="101">
        <v>100</v>
      </c>
      <c r="BB82" s="101">
        <v>0</v>
      </c>
      <c r="BC82" s="101">
        <v>0</v>
      </c>
      <c r="BD82" s="101">
        <v>100</v>
      </c>
      <c r="BE82" s="101">
        <v>0</v>
      </c>
      <c r="BF82" s="101">
        <v>0</v>
      </c>
      <c r="BG82" s="101">
        <v>100</v>
      </c>
      <c r="BH82" s="101">
        <v>0</v>
      </c>
      <c r="BI82" s="101">
        <v>0</v>
      </c>
      <c r="BJ82" s="101">
        <v>0</v>
      </c>
      <c r="BK82" s="101">
        <v>100</v>
      </c>
      <c r="BL82" s="101">
        <v>0</v>
      </c>
      <c r="BM82" s="101">
        <v>0</v>
      </c>
      <c r="BN82" s="101">
        <v>100</v>
      </c>
      <c r="BO82" s="101">
        <v>0</v>
      </c>
      <c r="BP82" s="101">
        <v>0</v>
      </c>
      <c r="BQ82" s="101">
        <v>0</v>
      </c>
    </row>
    <row r="83" spans="1:69">
      <c r="A83" s="150" t="s">
        <v>700</v>
      </c>
      <c r="B83" s="99"/>
      <c r="C83" s="99" t="s">
        <v>72</v>
      </c>
      <c r="D83" s="99" t="s">
        <v>369</v>
      </c>
      <c r="E83" s="99" t="s">
        <v>398</v>
      </c>
      <c r="F83" s="99" t="s">
        <v>399</v>
      </c>
      <c r="G83" s="100" t="s">
        <v>421</v>
      </c>
      <c r="H83" s="99"/>
      <c r="I83" s="101">
        <v>0</v>
      </c>
      <c r="J83" s="101">
        <v>0</v>
      </c>
      <c r="K83" s="101">
        <v>800</v>
      </c>
      <c r="L83" s="101">
        <v>800</v>
      </c>
      <c r="M83" s="101">
        <v>1000</v>
      </c>
      <c r="N83" s="101">
        <v>1100</v>
      </c>
      <c r="O83" s="101">
        <v>0</v>
      </c>
      <c r="P83" s="101">
        <v>0</v>
      </c>
      <c r="Q83" s="101">
        <v>1070</v>
      </c>
      <c r="R83" s="101">
        <v>550</v>
      </c>
      <c r="S83" s="101">
        <v>1250</v>
      </c>
      <c r="T83" s="101">
        <v>520</v>
      </c>
      <c r="U83" s="101">
        <v>1120</v>
      </c>
      <c r="V83" s="101">
        <v>0</v>
      </c>
      <c r="W83" s="101">
        <v>0</v>
      </c>
      <c r="X83" s="101">
        <v>1250</v>
      </c>
      <c r="Y83" s="101">
        <v>0</v>
      </c>
      <c r="Z83" s="101">
        <v>1200</v>
      </c>
      <c r="AA83" s="101">
        <v>800</v>
      </c>
      <c r="AB83" s="101">
        <v>1300</v>
      </c>
      <c r="AC83" s="101">
        <v>700</v>
      </c>
      <c r="AD83" s="101">
        <v>0</v>
      </c>
      <c r="AE83" s="101">
        <v>500</v>
      </c>
      <c r="AF83" s="101">
        <v>680</v>
      </c>
      <c r="AG83" s="101">
        <v>550</v>
      </c>
      <c r="AH83" s="101">
        <v>400</v>
      </c>
      <c r="AI83" s="101">
        <v>680</v>
      </c>
      <c r="AJ83" s="101">
        <v>0</v>
      </c>
      <c r="AK83" s="101">
        <v>0</v>
      </c>
      <c r="AL83" s="101">
        <v>500</v>
      </c>
      <c r="AM83" s="101">
        <v>800</v>
      </c>
      <c r="AN83" s="101">
        <v>550</v>
      </c>
      <c r="AO83" s="101">
        <v>500</v>
      </c>
      <c r="AP83" s="101">
        <v>1000</v>
      </c>
      <c r="AQ83" s="101">
        <v>0</v>
      </c>
      <c r="AR83" s="101">
        <v>0</v>
      </c>
      <c r="AS83" s="101">
        <v>1000</v>
      </c>
      <c r="AT83" s="101">
        <v>1000</v>
      </c>
      <c r="AU83" s="101">
        <v>1000</v>
      </c>
      <c r="AV83" s="101">
        <v>1000</v>
      </c>
      <c r="AW83" s="101">
        <v>1000</v>
      </c>
      <c r="AX83" s="101">
        <v>1000</v>
      </c>
      <c r="AY83" s="101">
        <v>0</v>
      </c>
      <c r="AZ83" s="101">
        <v>1100</v>
      </c>
      <c r="BA83" s="101">
        <v>800</v>
      </c>
      <c r="BB83" s="101">
        <v>1000</v>
      </c>
      <c r="BC83" s="101">
        <v>800</v>
      </c>
      <c r="BD83" s="101">
        <v>800</v>
      </c>
      <c r="BE83" s="101">
        <v>500</v>
      </c>
      <c r="BF83" s="101">
        <v>0</v>
      </c>
      <c r="BG83" s="101">
        <v>500</v>
      </c>
      <c r="BH83" s="101">
        <v>800</v>
      </c>
      <c r="BI83" s="101">
        <v>800</v>
      </c>
      <c r="BJ83" s="101">
        <v>800</v>
      </c>
      <c r="BK83" s="101">
        <v>800</v>
      </c>
      <c r="BL83" s="101">
        <v>800</v>
      </c>
      <c r="BM83" s="101">
        <v>0</v>
      </c>
      <c r="BN83" s="101">
        <v>1000</v>
      </c>
      <c r="BO83" s="101">
        <v>800</v>
      </c>
      <c r="BP83" s="101">
        <v>800</v>
      </c>
      <c r="BQ83" s="101">
        <v>800</v>
      </c>
    </row>
    <row r="84" spans="1:69">
      <c r="A84" s="150" t="s">
        <v>699</v>
      </c>
      <c r="B84" s="99"/>
      <c r="C84" s="99" t="s">
        <v>72</v>
      </c>
      <c r="D84" s="99" t="s">
        <v>369</v>
      </c>
      <c r="E84" s="99" t="s">
        <v>398</v>
      </c>
      <c r="F84" s="99" t="s">
        <v>399</v>
      </c>
      <c r="G84" s="100" t="s">
        <v>421</v>
      </c>
      <c r="H84" s="99"/>
      <c r="I84" s="101">
        <v>0</v>
      </c>
      <c r="J84" s="101">
        <v>0</v>
      </c>
      <c r="K84" s="101">
        <v>200</v>
      </c>
      <c r="L84" s="101">
        <v>0</v>
      </c>
      <c r="M84" s="101">
        <v>0</v>
      </c>
      <c r="N84" s="101">
        <v>0</v>
      </c>
      <c r="O84" s="101">
        <v>150</v>
      </c>
      <c r="P84" s="101">
        <v>0</v>
      </c>
      <c r="Q84" s="101">
        <v>0</v>
      </c>
      <c r="R84" s="101">
        <v>0</v>
      </c>
      <c r="S84" s="101">
        <v>0</v>
      </c>
      <c r="T84" s="101">
        <v>0</v>
      </c>
      <c r="U84" s="101">
        <v>300</v>
      </c>
      <c r="V84" s="101">
        <v>0</v>
      </c>
      <c r="W84" s="101">
        <v>0</v>
      </c>
      <c r="X84" s="101">
        <v>250</v>
      </c>
      <c r="Y84" s="101">
        <v>0</v>
      </c>
      <c r="Z84" s="101">
        <v>0</v>
      </c>
      <c r="AA84" s="101">
        <v>0</v>
      </c>
      <c r="AB84" s="101">
        <v>150</v>
      </c>
      <c r="AC84" s="101">
        <v>0</v>
      </c>
      <c r="AD84" s="101">
        <v>0</v>
      </c>
      <c r="AE84" s="101">
        <v>0</v>
      </c>
      <c r="AF84" s="101">
        <v>0</v>
      </c>
      <c r="AG84" s="101">
        <v>0</v>
      </c>
      <c r="AH84" s="101">
        <v>150</v>
      </c>
      <c r="AI84" s="101">
        <v>0</v>
      </c>
      <c r="AJ84" s="101">
        <v>150</v>
      </c>
      <c r="AK84" s="101">
        <v>0</v>
      </c>
      <c r="AL84" s="101">
        <v>0</v>
      </c>
      <c r="AM84" s="101">
        <v>0</v>
      </c>
      <c r="AN84" s="101">
        <v>100</v>
      </c>
      <c r="AO84" s="101">
        <v>0</v>
      </c>
      <c r="AP84" s="101">
        <v>200</v>
      </c>
      <c r="AQ84" s="101">
        <v>0</v>
      </c>
      <c r="AR84" s="101">
        <v>0</v>
      </c>
      <c r="AS84" s="101">
        <v>250</v>
      </c>
      <c r="AT84" s="101">
        <v>0</v>
      </c>
      <c r="AU84" s="101">
        <v>0</v>
      </c>
      <c r="AV84" s="101">
        <v>250</v>
      </c>
      <c r="AW84" s="101">
        <v>0</v>
      </c>
      <c r="AX84" s="101">
        <v>200</v>
      </c>
      <c r="AY84" s="101">
        <v>0</v>
      </c>
      <c r="AZ84" s="101">
        <v>250</v>
      </c>
      <c r="BA84" s="101">
        <v>0</v>
      </c>
      <c r="BB84" s="101">
        <v>0</v>
      </c>
      <c r="BC84" s="101">
        <v>0</v>
      </c>
      <c r="BD84" s="101">
        <v>250</v>
      </c>
      <c r="BE84" s="101">
        <v>0</v>
      </c>
      <c r="BF84" s="101">
        <v>0</v>
      </c>
      <c r="BG84" s="101">
        <v>0</v>
      </c>
      <c r="BH84" s="101">
        <v>200</v>
      </c>
      <c r="BI84" s="101">
        <v>0</v>
      </c>
      <c r="BJ84" s="101">
        <v>0</v>
      </c>
      <c r="BK84" s="101">
        <v>300</v>
      </c>
      <c r="BL84" s="101">
        <v>0</v>
      </c>
      <c r="BM84" s="101">
        <v>0</v>
      </c>
      <c r="BN84" s="101">
        <v>0</v>
      </c>
      <c r="BO84" s="101">
        <v>300</v>
      </c>
      <c r="BP84" s="101">
        <v>0</v>
      </c>
      <c r="BQ84" s="101">
        <v>0</v>
      </c>
    </row>
    <row r="85" spans="1:69">
      <c r="A85" s="150" t="s">
        <v>701</v>
      </c>
      <c r="B85" s="99"/>
      <c r="C85" s="99" t="s">
        <v>72</v>
      </c>
      <c r="D85" s="99" t="s">
        <v>369</v>
      </c>
      <c r="E85" s="99" t="s">
        <v>398</v>
      </c>
      <c r="F85" s="99" t="s">
        <v>399</v>
      </c>
      <c r="G85" s="100" t="s">
        <v>421</v>
      </c>
      <c r="H85" s="99"/>
      <c r="I85" s="101">
        <v>0</v>
      </c>
      <c r="J85" s="101">
        <v>0</v>
      </c>
      <c r="K85" s="101">
        <v>0</v>
      </c>
      <c r="L85" s="101">
        <v>0</v>
      </c>
      <c r="M85" s="101">
        <v>0</v>
      </c>
      <c r="N85" s="101">
        <v>0</v>
      </c>
      <c r="O85" s="101">
        <v>0</v>
      </c>
      <c r="P85" s="101">
        <v>0</v>
      </c>
      <c r="Q85" s="101">
        <v>0</v>
      </c>
      <c r="R85" s="101">
        <v>0</v>
      </c>
      <c r="S85" s="101">
        <v>0</v>
      </c>
      <c r="T85" s="101">
        <v>0</v>
      </c>
      <c r="U85" s="101">
        <v>0</v>
      </c>
      <c r="V85" s="101">
        <v>170</v>
      </c>
      <c r="W85" s="101">
        <v>0</v>
      </c>
      <c r="X85" s="101">
        <v>0</v>
      </c>
      <c r="Y85" s="101">
        <v>0</v>
      </c>
      <c r="Z85" s="101">
        <v>0</v>
      </c>
      <c r="AA85" s="101">
        <v>0</v>
      </c>
      <c r="AB85" s="101">
        <v>0</v>
      </c>
      <c r="AC85" s="101">
        <v>0</v>
      </c>
      <c r="AD85" s="101">
        <v>0</v>
      </c>
      <c r="AE85" s="101">
        <v>0</v>
      </c>
      <c r="AF85" s="101">
        <v>0</v>
      </c>
      <c r="AG85" s="101">
        <v>200</v>
      </c>
      <c r="AH85" s="101">
        <v>100</v>
      </c>
      <c r="AI85" s="101">
        <v>100</v>
      </c>
      <c r="AJ85" s="101">
        <v>0</v>
      </c>
      <c r="AK85" s="101">
        <v>0</v>
      </c>
      <c r="AL85" s="101">
        <v>0</v>
      </c>
      <c r="AM85" s="101">
        <v>0</v>
      </c>
      <c r="AN85" s="101">
        <v>0</v>
      </c>
      <c r="AO85" s="101">
        <v>0</v>
      </c>
      <c r="AP85" s="101">
        <v>150</v>
      </c>
      <c r="AQ85" s="101">
        <v>0</v>
      </c>
      <c r="AR85" s="101">
        <v>0</v>
      </c>
      <c r="AS85" s="101">
        <v>0</v>
      </c>
      <c r="AT85" s="101">
        <v>0</v>
      </c>
      <c r="AU85" s="101">
        <v>0</v>
      </c>
      <c r="AV85" s="101">
        <v>0</v>
      </c>
      <c r="AW85" s="101">
        <v>0</v>
      </c>
      <c r="AX85" s="101">
        <v>0</v>
      </c>
      <c r="AY85" s="101">
        <v>0</v>
      </c>
      <c r="AZ85" s="101">
        <v>0</v>
      </c>
      <c r="BA85" s="101">
        <v>0</v>
      </c>
      <c r="BB85" s="101">
        <v>0</v>
      </c>
      <c r="BC85" s="101">
        <v>0</v>
      </c>
      <c r="BD85" s="101">
        <v>150</v>
      </c>
      <c r="BE85" s="101">
        <v>0</v>
      </c>
      <c r="BF85" s="101">
        <v>0</v>
      </c>
      <c r="BG85" s="101">
        <v>0</v>
      </c>
      <c r="BH85" s="101">
        <v>0</v>
      </c>
      <c r="BI85" s="101">
        <v>0</v>
      </c>
      <c r="BJ85" s="101">
        <v>0</v>
      </c>
      <c r="BK85" s="101">
        <v>150</v>
      </c>
      <c r="BL85" s="101">
        <v>0</v>
      </c>
      <c r="BM85" s="101">
        <v>0</v>
      </c>
      <c r="BN85" s="101">
        <v>0</v>
      </c>
      <c r="BO85" s="101">
        <v>0</v>
      </c>
      <c r="BP85" s="101">
        <v>0</v>
      </c>
      <c r="BQ85" s="101">
        <v>0</v>
      </c>
    </row>
    <row r="86" spans="1:69">
      <c r="A86" s="150" t="s">
        <v>685</v>
      </c>
      <c r="B86" s="99"/>
      <c r="C86" s="99" t="s">
        <v>72</v>
      </c>
      <c r="D86" s="99" t="s">
        <v>44</v>
      </c>
      <c r="E86" s="99" t="s">
        <v>391</v>
      </c>
      <c r="F86" s="99" t="s">
        <v>392</v>
      </c>
      <c r="G86" s="100" t="s">
        <v>421</v>
      </c>
      <c r="H86" s="99"/>
      <c r="I86" s="101">
        <v>0</v>
      </c>
      <c r="J86" s="101">
        <v>0</v>
      </c>
      <c r="K86" s="101">
        <v>0</v>
      </c>
      <c r="L86" s="101">
        <v>0</v>
      </c>
      <c r="M86" s="101">
        <v>0</v>
      </c>
      <c r="N86" s="101">
        <v>0</v>
      </c>
      <c r="O86" s="101">
        <v>0</v>
      </c>
      <c r="P86" s="101">
        <v>0</v>
      </c>
      <c r="Q86" s="101">
        <v>0</v>
      </c>
      <c r="R86" s="101">
        <v>0</v>
      </c>
      <c r="S86" s="101">
        <v>0</v>
      </c>
      <c r="T86" s="101">
        <v>0</v>
      </c>
      <c r="U86" s="101">
        <v>0</v>
      </c>
      <c r="V86" s="101">
        <v>0</v>
      </c>
      <c r="W86" s="101">
        <v>0</v>
      </c>
      <c r="X86" s="101">
        <v>0</v>
      </c>
      <c r="Y86" s="101">
        <v>0</v>
      </c>
      <c r="Z86" s="101">
        <v>0</v>
      </c>
      <c r="AA86" s="101">
        <v>0</v>
      </c>
      <c r="AB86" s="101">
        <v>0</v>
      </c>
      <c r="AC86" s="101">
        <v>0</v>
      </c>
      <c r="AD86" s="101">
        <v>0</v>
      </c>
      <c r="AE86" s="101">
        <v>0</v>
      </c>
      <c r="AF86" s="101">
        <v>0</v>
      </c>
      <c r="AG86" s="101">
        <v>0</v>
      </c>
      <c r="AH86" s="101">
        <v>0</v>
      </c>
      <c r="AI86" s="101">
        <v>0</v>
      </c>
      <c r="AJ86" s="101">
        <v>0</v>
      </c>
      <c r="AK86" s="101">
        <v>0</v>
      </c>
      <c r="AL86" s="101">
        <v>0</v>
      </c>
      <c r="AM86" s="101">
        <v>0</v>
      </c>
      <c r="AN86" s="101">
        <v>0</v>
      </c>
      <c r="AO86" s="101">
        <v>0</v>
      </c>
      <c r="AP86" s="101">
        <v>0</v>
      </c>
      <c r="AQ86" s="101">
        <v>0</v>
      </c>
      <c r="AR86" s="101">
        <v>0</v>
      </c>
      <c r="AS86" s="101">
        <v>0</v>
      </c>
      <c r="AT86" s="101">
        <v>0</v>
      </c>
      <c r="AU86" s="101">
        <v>0</v>
      </c>
      <c r="AV86" s="101">
        <v>0</v>
      </c>
      <c r="AW86" s="101">
        <v>0</v>
      </c>
      <c r="AX86" s="101">
        <v>0</v>
      </c>
      <c r="AY86" s="101">
        <v>0</v>
      </c>
      <c r="AZ86" s="101">
        <v>0</v>
      </c>
      <c r="BA86" s="101">
        <v>0</v>
      </c>
      <c r="BB86" s="101">
        <v>0</v>
      </c>
      <c r="BC86" s="101">
        <v>0</v>
      </c>
      <c r="BD86" s="101">
        <v>0</v>
      </c>
      <c r="BE86" s="101">
        <v>0</v>
      </c>
      <c r="BF86" s="101">
        <v>0</v>
      </c>
      <c r="BG86" s="101">
        <v>0</v>
      </c>
      <c r="BH86" s="101">
        <v>0</v>
      </c>
      <c r="BI86" s="101">
        <v>0</v>
      </c>
      <c r="BJ86" s="101">
        <v>0</v>
      </c>
      <c r="BK86" s="101">
        <v>0</v>
      </c>
      <c r="BL86" s="101">
        <v>0</v>
      </c>
      <c r="BM86" s="101">
        <v>0</v>
      </c>
      <c r="BN86" s="101">
        <v>0</v>
      </c>
      <c r="BO86" s="101">
        <v>0</v>
      </c>
      <c r="BP86" s="101">
        <v>0</v>
      </c>
      <c r="BQ86" s="101">
        <v>0</v>
      </c>
    </row>
    <row r="87" spans="1:69">
      <c r="A87" s="150" t="s">
        <v>697</v>
      </c>
      <c r="B87" s="99"/>
      <c r="C87" s="99" t="s">
        <v>72</v>
      </c>
      <c r="D87" s="99" t="s">
        <v>369</v>
      </c>
      <c r="E87" s="99" t="s">
        <v>391</v>
      </c>
      <c r="F87" s="99" t="s">
        <v>393</v>
      </c>
      <c r="G87" s="100" t="s">
        <v>421</v>
      </c>
      <c r="H87" s="99"/>
      <c r="I87" s="101">
        <v>0</v>
      </c>
      <c r="J87" s="101">
        <v>0</v>
      </c>
      <c r="K87" s="101">
        <v>0</v>
      </c>
      <c r="L87" s="101">
        <v>0</v>
      </c>
      <c r="M87" s="101">
        <v>0</v>
      </c>
      <c r="N87" s="101">
        <v>0</v>
      </c>
      <c r="O87" s="101">
        <v>0</v>
      </c>
      <c r="P87" s="101">
        <v>0</v>
      </c>
      <c r="Q87" s="101">
        <v>0</v>
      </c>
      <c r="R87" s="101">
        <v>0</v>
      </c>
      <c r="S87" s="101">
        <v>0</v>
      </c>
      <c r="T87" s="101">
        <v>0</v>
      </c>
      <c r="U87" s="101">
        <v>0</v>
      </c>
      <c r="V87" s="101">
        <v>0</v>
      </c>
      <c r="W87" s="101">
        <v>0</v>
      </c>
      <c r="X87" s="101">
        <v>0</v>
      </c>
      <c r="Y87" s="101">
        <v>0</v>
      </c>
      <c r="Z87" s="101">
        <v>0</v>
      </c>
      <c r="AA87" s="101">
        <v>0</v>
      </c>
      <c r="AB87" s="101">
        <v>0</v>
      </c>
      <c r="AC87" s="101">
        <v>0</v>
      </c>
      <c r="AD87" s="101">
        <v>0</v>
      </c>
      <c r="AE87" s="101">
        <v>0</v>
      </c>
      <c r="AF87" s="101">
        <v>0</v>
      </c>
      <c r="AG87" s="101">
        <v>0</v>
      </c>
      <c r="AH87" s="101">
        <v>0</v>
      </c>
      <c r="AI87" s="101">
        <v>0</v>
      </c>
      <c r="AJ87" s="101">
        <v>0</v>
      </c>
      <c r="AK87" s="101">
        <v>0</v>
      </c>
      <c r="AL87" s="101">
        <v>0</v>
      </c>
      <c r="AM87" s="101">
        <v>0</v>
      </c>
      <c r="AN87" s="101">
        <v>0</v>
      </c>
      <c r="AO87" s="101">
        <v>0</v>
      </c>
      <c r="AP87" s="101">
        <v>0</v>
      </c>
      <c r="AQ87" s="101">
        <v>0</v>
      </c>
      <c r="AR87" s="101">
        <v>0</v>
      </c>
      <c r="AS87" s="101">
        <v>0</v>
      </c>
      <c r="AT87" s="101">
        <v>0</v>
      </c>
      <c r="AU87" s="101">
        <v>0</v>
      </c>
      <c r="AV87" s="101">
        <v>0</v>
      </c>
      <c r="AW87" s="101">
        <v>0</v>
      </c>
      <c r="AX87" s="101">
        <v>0</v>
      </c>
      <c r="AY87" s="101">
        <v>0</v>
      </c>
      <c r="AZ87" s="101">
        <v>0</v>
      </c>
      <c r="BA87" s="101">
        <v>0</v>
      </c>
      <c r="BB87" s="101">
        <v>0</v>
      </c>
      <c r="BC87" s="101">
        <v>0</v>
      </c>
      <c r="BD87" s="101">
        <v>0</v>
      </c>
      <c r="BE87" s="101">
        <v>0</v>
      </c>
      <c r="BF87" s="101">
        <v>0</v>
      </c>
      <c r="BG87" s="101">
        <v>0</v>
      </c>
      <c r="BH87" s="101">
        <v>0</v>
      </c>
      <c r="BI87" s="101">
        <v>0</v>
      </c>
      <c r="BJ87" s="101">
        <v>0</v>
      </c>
      <c r="BK87" s="101">
        <v>0</v>
      </c>
      <c r="BL87" s="101">
        <v>0</v>
      </c>
      <c r="BM87" s="101">
        <v>0</v>
      </c>
      <c r="BN87" s="101">
        <v>0</v>
      </c>
      <c r="BO87" s="101">
        <v>0</v>
      </c>
      <c r="BP87" s="101">
        <v>0</v>
      </c>
      <c r="BQ87" s="101">
        <v>0</v>
      </c>
    </row>
    <row r="88" spans="1:69">
      <c r="A88" s="150" t="s">
        <v>706</v>
      </c>
      <c r="B88" s="99"/>
      <c r="C88" s="99" t="s">
        <v>72</v>
      </c>
      <c r="D88" s="99" t="s">
        <v>369</v>
      </c>
      <c r="E88" s="99" t="s">
        <v>398</v>
      </c>
      <c r="F88" s="99" t="s">
        <v>399</v>
      </c>
      <c r="G88" s="100" t="s">
        <v>421</v>
      </c>
      <c r="H88" s="99"/>
      <c r="I88" s="101">
        <v>0</v>
      </c>
      <c r="J88" s="101">
        <v>0</v>
      </c>
      <c r="K88" s="101">
        <v>0</v>
      </c>
      <c r="L88" s="101">
        <v>0</v>
      </c>
      <c r="M88" s="101">
        <v>0</v>
      </c>
      <c r="N88" s="101">
        <v>0</v>
      </c>
      <c r="O88" s="101">
        <v>0</v>
      </c>
      <c r="P88" s="101">
        <v>0</v>
      </c>
      <c r="Q88" s="101">
        <v>0</v>
      </c>
      <c r="R88" s="101">
        <v>0</v>
      </c>
      <c r="S88" s="101">
        <v>0</v>
      </c>
      <c r="T88" s="101">
        <v>0</v>
      </c>
      <c r="U88" s="101">
        <v>0</v>
      </c>
      <c r="V88" s="101">
        <v>0</v>
      </c>
      <c r="W88" s="101">
        <v>0</v>
      </c>
      <c r="X88" s="101">
        <v>0</v>
      </c>
      <c r="Y88" s="101">
        <v>0</v>
      </c>
      <c r="Z88" s="101">
        <v>0</v>
      </c>
      <c r="AA88" s="101">
        <v>0</v>
      </c>
      <c r="AB88" s="101">
        <v>0</v>
      </c>
      <c r="AC88" s="101">
        <v>0</v>
      </c>
      <c r="AD88" s="101">
        <v>0</v>
      </c>
      <c r="AE88" s="101">
        <v>0</v>
      </c>
      <c r="AF88" s="101">
        <v>0</v>
      </c>
      <c r="AG88" s="101">
        <v>0</v>
      </c>
      <c r="AH88" s="101">
        <v>0</v>
      </c>
      <c r="AI88" s="101">
        <v>0</v>
      </c>
      <c r="AJ88" s="101">
        <v>0</v>
      </c>
      <c r="AK88" s="101">
        <v>0</v>
      </c>
      <c r="AL88" s="101">
        <v>0</v>
      </c>
      <c r="AM88" s="101">
        <v>0</v>
      </c>
      <c r="AN88" s="101">
        <v>0</v>
      </c>
      <c r="AO88" s="101">
        <v>0</v>
      </c>
      <c r="AP88" s="101">
        <v>0</v>
      </c>
      <c r="AQ88" s="101">
        <v>0</v>
      </c>
      <c r="AR88" s="101">
        <v>0</v>
      </c>
      <c r="AS88" s="101">
        <v>0</v>
      </c>
      <c r="AT88" s="101">
        <v>0</v>
      </c>
      <c r="AU88" s="101">
        <v>0</v>
      </c>
      <c r="AV88" s="101">
        <v>0</v>
      </c>
      <c r="AW88" s="101">
        <v>0</v>
      </c>
      <c r="AX88" s="101">
        <v>0</v>
      </c>
      <c r="AY88" s="101">
        <v>0</v>
      </c>
      <c r="AZ88" s="101">
        <v>0</v>
      </c>
      <c r="BA88" s="101">
        <v>0</v>
      </c>
      <c r="BB88" s="101">
        <v>0</v>
      </c>
      <c r="BC88" s="101">
        <v>0</v>
      </c>
      <c r="BD88" s="101">
        <v>0</v>
      </c>
      <c r="BE88" s="101">
        <v>0</v>
      </c>
      <c r="BF88" s="101">
        <v>0</v>
      </c>
      <c r="BG88" s="101">
        <v>0</v>
      </c>
      <c r="BH88" s="101">
        <v>0</v>
      </c>
      <c r="BI88" s="101">
        <v>0</v>
      </c>
      <c r="BJ88" s="101">
        <v>0</v>
      </c>
      <c r="BK88" s="101">
        <v>0</v>
      </c>
      <c r="BL88" s="101">
        <v>0</v>
      </c>
      <c r="BM88" s="101">
        <v>0</v>
      </c>
      <c r="BN88" s="101">
        <v>0</v>
      </c>
      <c r="BO88" s="101">
        <v>0</v>
      </c>
      <c r="BP88" s="101">
        <v>0</v>
      </c>
      <c r="BQ88" s="101">
        <v>0</v>
      </c>
    </row>
    <row r="89" spans="1:69">
      <c r="A89" s="150" t="s">
        <v>702</v>
      </c>
      <c r="B89" s="99"/>
      <c r="C89" s="99" t="s">
        <v>72</v>
      </c>
      <c r="D89" s="99" t="s">
        <v>369</v>
      </c>
      <c r="E89" s="99" t="s">
        <v>398</v>
      </c>
      <c r="F89" s="99" t="s">
        <v>399</v>
      </c>
      <c r="G89" s="100" t="s">
        <v>421</v>
      </c>
      <c r="H89" s="99"/>
      <c r="I89" s="101">
        <v>0</v>
      </c>
      <c r="J89" s="101">
        <v>0</v>
      </c>
      <c r="K89" s="101">
        <v>0</v>
      </c>
      <c r="L89" s="101">
        <v>0</v>
      </c>
      <c r="M89" s="101">
        <v>0</v>
      </c>
      <c r="N89" s="101">
        <v>0</v>
      </c>
      <c r="O89" s="101">
        <v>50</v>
      </c>
      <c r="P89" s="101">
        <v>0</v>
      </c>
      <c r="Q89" s="101">
        <v>0</v>
      </c>
      <c r="R89" s="101">
        <v>0</v>
      </c>
      <c r="S89" s="101">
        <v>0</v>
      </c>
      <c r="T89" s="101">
        <v>50</v>
      </c>
      <c r="U89" s="101">
        <v>0</v>
      </c>
      <c r="V89" s="101">
        <v>0</v>
      </c>
      <c r="W89" s="101">
        <v>0</v>
      </c>
      <c r="X89" s="101">
        <v>0</v>
      </c>
      <c r="Y89" s="101">
        <v>0</v>
      </c>
      <c r="Z89" s="101">
        <v>50</v>
      </c>
      <c r="AA89" s="101">
        <v>0</v>
      </c>
      <c r="AB89" s="101">
        <v>0</v>
      </c>
      <c r="AC89" s="101">
        <v>0</v>
      </c>
      <c r="AD89" s="101">
        <v>0</v>
      </c>
      <c r="AE89" s="101">
        <v>50</v>
      </c>
      <c r="AF89" s="101">
        <v>0</v>
      </c>
      <c r="AG89" s="101">
        <v>0</v>
      </c>
      <c r="AH89" s="101">
        <v>0</v>
      </c>
      <c r="AI89" s="101">
        <v>0</v>
      </c>
      <c r="AJ89" s="101">
        <v>50</v>
      </c>
      <c r="AK89" s="101">
        <v>0</v>
      </c>
      <c r="AL89" s="101">
        <v>0</v>
      </c>
      <c r="AM89" s="101">
        <v>0</v>
      </c>
      <c r="AN89" s="101">
        <v>0</v>
      </c>
      <c r="AO89" s="101">
        <v>0</v>
      </c>
      <c r="AP89" s="101">
        <v>50</v>
      </c>
      <c r="AQ89" s="101">
        <v>0</v>
      </c>
      <c r="AR89" s="101">
        <v>0</v>
      </c>
      <c r="AS89" s="101">
        <v>0</v>
      </c>
      <c r="AT89" s="101">
        <v>50</v>
      </c>
      <c r="AU89" s="101">
        <v>0</v>
      </c>
      <c r="AV89" s="101">
        <v>0</v>
      </c>
      <c r="AW89" s="101">
        <v>50</v>
      </c>
      <c r="AX89" s="101">
        <v>0</v>
      </c>
      <c r="AY89" s="101">
        <v>0</v>
      </c>
      <c r="AZ89" s="101">
        <v>0</v>
      </c>
      <c r="BA89" s="101">
        <v>50</v>
      </c>
      <c r="BB89" s="101">
        <v>0</v>
      </c>
      <c r="BC89" s="101">
        <v>0</v>
      </c>
      <c r="BD89" s="101">
        <v>0</v>
      </c>
      <c r="BE89" s="101">
        <v>0</v>
      </c>
      <c r="BF89" s="101">
        <v>0</v>
      </c>
      <c r="BG89" s="101">
        <v>0</v>
      </c>
      <c r="BH89" s="101">
        <v>50</v>
      </c>
      <c r="BI89" s="101">
        <v>0</v>
      </c>
      <c r="BJ89" s="101">
        <v>0</v>
      </c>
      <c r="BK89" s="101">
        <v>50</v>
      </c>
      <c r="BL89" s="101">
        <v>0</v>
      </c>
      <c r="BM89" s="101">
        <v>0</v>
      </c>
      <c r="BN89" s="101">
        <v>0</v>
      </c>
      <c r="BO89" s="101">
        <v>50</v>
      </c>
      <c r="BP89" s="101">
        <v>0</v>
      </c>
      <c r="BQ89" s="101">
        <v>0</v>
      </c>
    </row>
    <row r="90" spans="1:69">
      <c r="A90" s="150" t="s">
        <v>704</v>
      </c>
      <c r="B90" s="99"/>
      <c r="C90" s="99" t="s">
        <v>72</v>
      </c>
      <c r="D90" s="99" t="s">
        <v>369</v>
      </c>
      <c r="E90" s="99" t="s">
        <v>398</v>
      </c>
      <c r="F90" s="99" t="s">
        <v>399</v>
      </c>
      <c r="G90" s="100" t="s">
        <v>421</v>
      </c>
      <c r="H90" s="99"/>
      <c r="I90" s="101">
        <v>0</v>
      </c>
      <c r="J90" s="101">
        <v>0</v>
      </c>
      <c r="K90" s="101">
        <v>150</v>
      </c>
      <c r="L90" s="101">
        <v>0</v>
      </c>
      <c r="M90" s="101">
        <v>0</v>
      </c>
      <c r="N90" s="101">
        <v>0</v>
      </c>
      <c r="O90" s="101">
        <v>70</v>
      </c>
      <c r="P90" s="101">
        <v>0</v>
      </c>
      <c r="Q90" s="101">
        <v>0</v>
      </c>
      <c r="R90" s="101">
        <v>120</v>
      </c>
      <c r="S90" s="101">
        <v>0</v>
      </c>
      <c r="T90" s="101">
        <v>80</v>
      </c>
      <c r="U90" s="101">
        <v>0</v>
      </c>
      <c r="V90" s="101">
        <v>70</v>
      </c>
      <c r="W90" s="101">
        <v>0</v>
      </c>
      <c r="X90" s="101">
        <v>0</v>
      </c>
      <c r="Y90" s="101">
        <v>0</v>
      </c>
      <c r="Z90" s="101">
        <v>75</v>
      </c>
      <c r="AA90" s="101">
        <v>0</v>
      </c>
      <c r="AB90" s="101">
        <v>0</v>
      </c>
      <c r="AC90" s="101">
        <v>0</v>
      </c>
      <c r="AD90" s="101">
        <v>0</v>
      </c>
      <c r="AE90" s="101">
        <v>75</v>
      </c>
      <c r="AF90" s="101">
        <v>0</v>
      </c>
      <c r="AG90" s="101">
        <v>0</v>
      </c>
      <c r="AH90" s="101">
        <v>0</v>
      </c>
      <c r="AI90" s="101">
        <v>0</v>
      </c>
      <c r="AJ90" s="101">
        <v>75</v>
      </c>
      <c r="AK90" s="101">
        <v>0</v>
      </c>
      <c r="AL90" s="101">
        <v>0</v>
      </c>
      <c r="AM90" s="101">
        <v>0</v>
      </c>
      <c r="AN90" s="101">
        <v>0</v>
      </c>
      <c r="AO90" s="101">
        <v>0</v>
      </c>
      <c r="AP90" s="101">
        <v>100</v>
      </c>
      <c r="AQ90" s="101">
        <v>0</v>
      </c>
      <c r="AR90" s="101">
        <v>0</v>
      </c>
      <c r="AS90" s="101">
        <v>0</v>
      </c>
      <c r="AT90" s="101">
        <v>100</v>
      </c>
      <c r="AU90" s="101">
        <v>0</v>
      </c>
      <c r="AV90" s="101">
        <v>0</v>
      </c>
      <c r="AW90" s="101">
        <v>100</v>
      </c>
      <c r="AX90" s="101">
        <v>0</v>
      </c>
      <c r="AY90" s="101">
        <v>0</v>
      </c>
      <c r="AZ90" s="101">
        <v>0</v>
      </c>
      <c r="BA90" s="101">
        <v>150</v>
      </c>
      <c r="BB90" s="101">
        <v>0</v>
      </c>
      <c r="BC90" s="101">
        <v>0</v>
      </c>
      <c r="BD90" s="101">
        <v>150</v>
      </c>
      <c r="BE90" s="101">
        <v>0</v>
      </c>
      <c r="BF90" s="101">
        <v>0</v>
      </c>
      <c r="BG90" s="101">
        <v>0</v>
      </c>
      <c r="BH90" s="101">
        <v>100</v>
      </c>
      <c r="BI90" s="101">
        <v>0</v>
      </c>
      <c r="BJ90" s="101">
        <v>0</v>
      </c>
      <c r="BK90" s="101">
        <v>100</v>
      </c>
      <c r="BL90" s="101">
        <v>0</v>
      </c>
      <c r="BM90" s="101">
        <v>0</v>
      </c>
      <c r="BN90" s="101">
        <v>0</v>
      </c>
      <c r="BO90" s="101">
        <v>100</v>
      </c>
      <c r="BP90" s="101">
        <v>0</v>
      </c>
      <c r="BQ90" s="101">
        <v>0</v>
      </c>
    </row>
    <row r="91" spans="1:69">
      <c r="A91" s="150" t="s">
        <v>705</v>
      </c>
      <c r="B91" s="99"/>
      <c r="C91" s="99" t="s">
        <v>72</v>
      </c>
      <c r="D91" s="99" t="s">
        <v>369</v>
      </c>
      <c r="E91" s="99" t="s">
        <v>398</v>
      </c>
      <c r="F91" s="99" t="s">
        <v>399</v>
      </c>
      <c r="G91" s="100" t="s">
        <v>421</v>
      </c>
      <c r="H91" s="99"/>
      <c r="I91" s="101">
        <v>0</v>
      </c>
      <c r="J91" s="101">
        <v>0</v>
      </c>
      <c r="K91" s="101">
        <v>200</v>
      </c>
      <c r="L91" s="101">
        <v>0</v>
      </c>
      <c r="M91" s="101">
        <v>0</v>
      </c>
      <c r="N91" s="101">
        <v>0</v>
      </c>
      <c r="O91" s="101">
        <v>70</v>
      </c>
      <c r="P91" s="101">
        <v>0</v>
      </c>
      <c r="Q91" s="101">
        <v>150</v>
      </c>
      <c r="R91" s="101">
        <v>0</v>
      </c>
      <c r="S91" s="101">
        <v>0</v>
      </c>
      <c r="T91" s="101">
        <v>120</v>
      </c>
      <c r="U91" s="101">
        <v>0</v>
      </c>
      <c r="V91" s="101">
        <v>120</v>
      </c>
      <c r="W91" s="101">
        <v>0</v>
      </c>
      <c r="X91" s="101">
        <v>0</v>
      </c>
      <c r="Y91" s="101">
        <v>100</v>
      </c>
      <c r="Z91" s="101">
        <v>0</v>
      </c>
      <c r="AA91" s="101">
        <v>100</v>
      </c>
      <c r="AB91" s="101">
        <v>0</v>
      </c>
      <c r="AC91" s="101">
        <v>0</v>
      </c>
      <c r="AD91" s="101">
        <v>0</v>
      </c>
      <c r="AE91" s="101">
        <v>100</v>
      </c>
      <c r="AF91" s="101">
        <v>0</v>
      </c>
      <c r="AG91" s="101">
        <v>0</v>
      </c>
      <c r="AH91" s="101">
        <v>0</v>
      </c>
      <c r="AI91" s="101">
        <v>0</v>
      </c>
      <c r="AJ91" s="101">
        <v>100</v>
      </c>
      <c r="AK91" s="101">
        <v>0</v>
      </c>
      <c r="AL91" s="101">
        <v>0</v>
      </c>
      <c r="AM91" s="101">
        <v>0</v>
      </c>
      <c r="AN91" s="101">
        <v>120</v>
      </c>
      <c r="AO91" s="101">
        <v>0</v>
      </c>
      <c r="AP91" s="101">
        <v>100</v>
      </c>
      <c r="AQ91" s="101">
        <v>0</v>
      </c>
      <c r="AR91" s="101">
        <v>0</v>
      </c>
      <c r="AS91" s="101">
        <v>0</v>
      </c>
      <c r="AT91" s="101">
        <v>150</v>
      </c>
      <c r="AU91" s="101">
        <v>0</v>
      </c>
      <c r="AV91" s="101">
        <v>0</v>
      </c>
      <c r="AW91" s="101">
        <v>150</v>
      </c>
      <c r="AX91" s="101">
        <v>0</v>
      </c>
      <c r="AY91" s="101">
        <v>0</v>
      </c>
      <c r="AZ91" s="101">
        <v>0</v>
      </c>
      <c r="BA91" s="101">
        <v>100</v>
      </c>
      <c r="BB91" s="101">
        <v>0</v>
      </c>
      <c r="BC91" s="101">
        <v>0</v>
      </c>
      <c r="BD91" s="101">
        <v>100</v>
      </c>
      <c r="BE91" s="101">
        <v>0</v>
      </c>
      <c r="BF91" s="101">
        <v>0</v>
      </c>
      <c r="BG91" s="101">
        <v>0</v>
      </c>
      <c r="BH91" s="101">
        <v>150</v>
      </c>
      <c r="BI91" s="101">
        <v>0</v>
      </c>
      <c r="BJ91" s="101">
        <v>0</v>
      </c>
      <c r="BK91" s="101">
        <v>150</v>
      </c>
      <c r="BL91" s="101">
        <v>0</v>
      </c>
      <c r="BM91" s="101">
        <v>0</v>
      </c>
      <c r="BN91" s="101">
        <v>0</v>
      </c>
      <c r="BO91" s="101">
        <v>150</v>
      </c>
      <c r="BP91" s="101">
        <v>0</v>
      </c>
      <c r="BQ91" s="101">
        <v>0</v>
      </c>
    </row>
    <row r="92" spans="1:69">
      <c r="A92" s="150" t="s">
        <v>703</v>
      </c>
      <c r="B92" s="99"/>
      <c r="C92" s="99" t="s">
        <v>72</v>
      </c>
      <c r="D92" s="99" t="s">
        <v>369</v>
      </c>
      <c r="E92" s="99" t="s">
        <v>398</v>
      </c>
      <c r="F92" s="99" t="s">
        <v>399</v>
      </c>
      <c r="G92" s="100" t="s">
        <v>421</v>
      </c>
      <c r="H92" s="99"/>
      <c r="I92" s="101">
        <v>0</v>
      </c>
      <c r="J92" s="101">
        <v>0</v>
      </c>
      <c r="K92" s="101">
        <v>50</v>
      </c>
      <c r="L92" s="101">
        <v>0</v>
      </c>
      <c r="M92" s="101">
        <v>0</v>
      </c>
      <c r="N92" s="101">
        <v>0</v>
      </c>
      <c r="O92" s="101">
        <v>0</v>
      </c>
      <c r="P92" s="101">
        <v>0</v>
      </c>
      <c r="Q92" s="101">
        <v>50</v>
      </c>
      <c r="R92" s="101">
        <v>0</v>
      </c>
      <c r="S92" s="101">
        <v>0</v>
      </c>
      <c r="T92" s="101">
        <v>50</v>
      </c>
      <c r="U92" s="101">
        <v>0</v>
      </c>
      <c r="V92" s="101">
        <v>0</v>
      </c>
      <c r="W92" s="101">
        <v>0</v>
      </c>
      <c r="X92" s="101">
        <v>0</v>
      </c>
      <c r="Y92" s="101">
        <v>50</v>
      </c>
      <c r="Z92" s="101">
        <v>0</v>
      </c>
      <c r="AA92" s="101">
        <v>0</v>
      </c>
      <c r="AB92" s="101">
        <v>0</v>
      </c>
      <c r="AC92" s="101">
        <v>0</v>
      </c>
      <c r="AD92" s="101">
        <v>0</v>
      </c>
      <c r="AE92" s="101">
        <v>50</v>
      </c>
      <c r="AF92" s="101">
        <v>0</v>
      </c>
      <c r="AG92" s="101">
        <v>0</v>
      </c>
      <c r="AH92" s="101">
        <v>0</v>
      </c>
      <c r="AI92" s="101">
        <v>0</v>
      </c>
      <c r="AJ92" s="101">
        <v>50</v>
      </c>
      <c r="AK92" s="101">
        <v>0</v>
      </c>
      <c r="AL92" s="101">
        <v>0</v>
      </c>
      <c r="AM92" s="101">
        <v>0</v>
      </c>
      <c r="AN92" s="101">
        <v>0</v>
      </c>
      <c r="AO92" s="101">
        <v>0</v>
      </c>
      <c r="AP92" s="101">
        <v>50</v>
      </c>
      <c r="AQ92" s="101">
        <v>0</v>
      </c>
      <c r="AR92" s="101">
        <v>0</v>
      </c>
      <c r="AS92" s="101">
        <v>0</v>
      </c>
      <c r="AT92" s="101">
        <v>50</v>
      </c>
      <c r="AU92" s="101">
        <v>0</v>
      </c>
      <c r="AV92" s="101">
        <v>0</v>
      </c>
      <c r="AW92" s="101">
        <v>0</v>
      </c>
      <c r="AX92" s="101">
        <v>0</v>
      </c>
      <c r="AY92" s="101">
        <v>0</v>
      </c>
      <c r="AZ92" s="101">
        <v>0</v>
      </c>
      <c r="BA92" s="101">
        <v>50</v>
      </c>
      <c r="BB92" s="101">
        <v>0</v>
      </c>
      <c r="BC92" s="101">
        <v>0</v>
      </c>
      <c r="BD92" s="101">
        <v>50</v>
      </c>
      <c r="BE92" s="101">
        <v>0</v>
      </c>
      <c r="BF92" s="101">
        <v>0</v>
      </c>
      <c r="BG92" s="101">
        <v>0</v>
      </c>
      <c r="BH92" s="101">
        <v>50</v>
      </c>
      <c r="BI92" s="101">
        <v>0</v>
      </c>
      <c r="BJ92" s="101">
        <v>0</v>
      </c>
      <c r="BK92" s="101">
        <v>0</v>
      </c>
      <c r="BL92" s="101">
        <v>0</v>
      </c>
      <c r="BM92" s="101">
        <v>0</v>
      </c>
      <c r="BN92" s="101">
        <v>0</v>
      </c>
      <c r="BO92" s="101">
        <v>50</v>
      </c>
      <c r="BP92" s="101">
        <v>0</v>
      </c>
      <c r="BQ92" s="101">
        <v>0</v>
      </c>
    </row>
    <row r="93" spans="1:69">
      <c r="A93" s="150" t="s">
        <v>647</v>
      </c>
      <c r="B93" s="99"/>
      <c r="C93" s="99" t="s">
        <v>72</v>
      </c>
      <c r="D93" s="99" t="s">
        <v>428</v>
      </c>
      <c r="E93" s="99" t="s">
        <v>372</v>
      </c>
      <c r="F93" s="99" t="s">
        <v>378</v>
      </c>
      <c r="G93" s="100" t="s">
        <v>421</v>
      </c>
      <c r="H93" s="99"/>
      <c r="I93" s="101">
        <v>0</v>
      </c>
      <c r="J93" s="101">
        <v>0</v>
      </c>
      <c r="K93" s="101">
        <v>0</v>
      </c>
      <c r="L93" s="101">
        <v>0</v>
      </c>
      <c r="M93" s="101">
        <v>0</v>
      </c>
      <c r="N93" s="101">
        <v>0</v>
      </c>
      <c r="O93" s="101">
        <v>0</v>
      </c>
      <c r="P93" s="101">
        <v>0</v>
      </c>
      <c r="Q93" s="101">
        <v>0</v>
      </c>
      <c r="R93" s="101">
        <v>1200</v>
      </c>
      <c r="S93" s="101">
        <v>0</v>
      </c>
      <c r="T93" s="101">
        <v>0</v>
      </c>
      <c r="U93" s="101">
        <v>0</v>
      </c>
      <c r="V93" s="101">
        <v>2400</v>
      </c>
      <c r="W93" s="101">
        <v>0</v>
      </c>
      <c r="X93" s="101">
        <v>0</v>
      </c>
      <c r="Y93" s="101">
        <v>0</v>
      </c>
      <c r="Z93" s="101">
        <v>0</v>
      </c>
      <c r="AA93" s="101">
        <v>0</v>
      </c>
      <c r="AB93" s="101">
        <v>0</v>
      </c>
      <c r="AC93" s="101">
        <v>0</v>
      </c>
      <c r="AD93" s="101">
        <v>0</v>
      </c>
      <c r="AE93" s="101">
        <v>0</v>
      </c>
      <c r="AF93" s="101">
        <v>0</v>
      </c>
      <c r="AG93" s="101">
        <v>0</v>
      </c>
      <c r="AH93" s="101">
        <v>0</v>
      </c>
      <c r="AI93" s="101">
        <v>0</v>
      </c>
      <c r="AJ93" s="101">
        <v>0</v>
      </c>
      <c r="AK93" s="101">
        <v>0</v>
      </c>
      <c r="AL93" s="101">
        <v>0</v>
      </c>
      <c r="AM93" s="101">
        <v>0</v>
      </c>
      <c r="AN93" s="101">
        <v>0</v>
      </c>
      <c r="AO93" s="101">
        <v>0</v>
      </c>
      <c r="AP93" s="101">
        <v>0</v>
      </c>
      <c r="AQ93" s="101">
        <v>0</v>
      </c>
      <c r="AR93" s="101">
        <v>0</v>
      </c>
      <c r="AS93" s="101">
        <v>1200</v>
      </c>
      <c r="AT93" s="101">
        <v>0</v>
      </c>
      <c r="AU93" s="101">
        <v>0</v>
      </c>
      <c r="AV93" s="101">
        <v>0</v>
      </c>
      <c r="AW93" s="101">
        <v>0</v>
      </c>
      <c r="AX93" s="101">
        <v>0</v>
      </c>
      <c r="AY93" s="101">
        <v>0</v>
      </c>
      <c r="AZ93" s="101">
        <v>1200</v>
      </c>
      <c r="BA93" s="101">
        <v>0</v>
      </c>
      <c r="BB93" s="101">
        <v>0</v>
      </c>
      <c r="BC93" s="101">
        <v>0</v>
      </c>
      <c r="BD93" s="101">
        <v>0</v>
      </c>
      <c r="BE93" s="101">
        <v>0</v>
      </c>
      <c r="BF93" s="101">
        <v>0</v>
      </c>
      <c r="BG93" s="101">
        <v>1200</v>
      </c>
      <c r="BH93" s="101">
        <v>0</v>
      </c>
      <c r="BI93" s="101">
        <v>0</v>
      </c>
      <c r="BJ93" s="101">
        <v>0</v>
      </c>
      <c r="BK93" s="101">
        <v>0</v>
      </c>
      <c r="BL93" s="101">
        <v>0</v>
      </c>
      <c r="BM93" s="101">
        <v>0</v>
      </c>
      <c r="BN93" s="101">
        <v>0</v>
      </c>
      <c r="BO93" s="101">
        <v>0</v>
      </c>
      <c r="BP93" s="101">
        <v>0</v>
      </c>
      <c r="BQ93" s="101">
        <v>0</v>
      </c>
    </row>
    <row r="94" spans="1:69">
      <c r="A94" s="150" t="s">
        <v>440</v>
      </c>
      <c r="B94" s="99"/>
      <c r="C94" s="99" t="s">
        <v>72</v>
      </c>
      <c r="D94" s="99" t="s">
        <v>369</v>
      </c>
      <c r="E94" s="99" t="s">
        <v>371</v>
      </c>
      <c r="F94" s="99" t="s">
        <v>371</v>
      </c>
      <c r="G94" s="100" t="s">
        <v>421</v>
      </c>
      <c r="H94" s="99"/>
      <c r="I94" s="101">
        <v>0</v>
      </c>
      <c r="J94" s="101">
        <v>0</v>
      </c>
      <c r="K94" s="101">
        <v>0</v>
      </c>
      <c r="L94" s="101">
        <v>300</v>
      </c>
      <c r="M94" s="101">
        <v>0</v>
      </c>
      <c r="N94" s="101">
        <v>0</v>
      </c>
      <c r="O94" s="101">
        <v>0</v>
      </c>
      <c r="P94" s="101">
        <v>0</v>
      </c>
      <c r="Q94" s="101">
        <v>0</v>
      </c>
      <c r="R94" s="101">
        <v>0</v>
      </c>
      <c r="S94" s="101">
        <v>300</v>
      </c>
      <c r="T94" s="101">
        <v>0</v>
      </c>
      <c r="U94" s="101">
        <v>0</v>
      </c>
      <c r="V94" s="101">
        <v>0</v>
      </c>
      <c r="W94" s="101">
        <v>0</v>
      </c>
      <c r="X94" s="101">
        <v>0</v>
      </c>
      <c r="Y94" s="101">
        <v>0</v>
      </c>
      <c r="Z94" s="101">
        <v>0</v>
      </c>
      <c r="AA94" s="101">
        <v>0</v>
      </c>
      <c r="AB94" s="101">
        <v>0</v>
      </c>
      <c r="AC94" s="101">
        <v>0</v>
      </c>
      <c r="AD94" s="101">
        <v>0</v>
      </c>
      <c r="AE94" s="101">
        <v>0</v>
      </c>
      <c r="AF94" s="101">
        <v>0</v>
      </c>
      <c r="AG94" s="101">
        <v>0</v>
      </c>
      <c r="AH94" s="101">
        <v>0</v>
      </c>
      <c r="AI94" s="101">
        <v>0</v>
      </c>
      <c r="AJ94" s="101">
        <v>0</v>
      </c>
      <c r="AK94" s="101">
        <v>0</v>
      </c>
      <c r="AL94" s="101">
        <v>0</v>
      </c>
      <c r="AM94" s="101">
        <v>0</v>
      </c>
      <c r="AN94" s="101">
        <v>0</v>
      </c>
      <c r="AO94" s="101">
        <v>0</v>
      </c>
      <c r="AP94" s="101">
        <v>0</v>
      </c>
      <c r="AQ94" s="101">
        <v>0</v>
      </c>
      <c r="AR94" s="101">
        <v>0</v>
      </c>
      <c r="AS94" s="101">
        <v>300</v>
      </c>
      <c r="AT94" s="101">
        <v>0</v>
      </c>
      <c r="AU94" s="101">
        <v>0</v>
      </c>
      <c r="AV94" s="101">
        <v>0</v>
      </c>
      <c r="AW94" s="101">
        <v>0</v>
      </c>
      <c r="AX94" s="101">
        <v>0</v>
      </c>
      <c r="AY94" s="101">
        <v>0</v>
      </c>
      <c r="AZ94" s="101">
        <v>300</v>
      </c>
      <c r="BA94" s="101">
        <v>0</v>
      </c>
      <c r="BB94" s="101">
        <v>0</v>
      </c>
      <c r="BC94" s="101">
        <v>0</v>
      </c>
      <c r="BD94" s="101">
        <v>0</v>
      </c>
      <c r="BE94" s="101">
        <v>0</v>
      </c>
      <c r="BF94" s="101">
        <v>0</v>
      </c>
      <c r="BG94" s="101">
        <v>0</v>
      </c>
      <c r="BH94" s="101">
        <v>0</v>
      </c>
      <c r="BI94" s="101">
        <v>0</v>
      </c>
      <c r="BJ94" s="101">
        <v>0</v>
      </c>
      <c r="BK94" s="101">
        <v>0</v>
      </c>
      <c r="BL94" s="101">
        <v>0</v>
      </c>
      <c r="BM94" s="101">
        <v>0</v>
      </c>
      <c r="BN94" s="101">
        <v>0</v>
      </c>
      <c r="BO94" s="101">
        <v>0</v>
      </c>
      <c r="BP94" s="101">
        <v>0</v>
      </c>
      <c r="BQ94" s="101">
        <v>0</v>
      </c>
    </row>
    <row r="95" spans="1:69">
      <c r="A95" s="150" t="s">
        <v>519</v>
      </c>
      <c r="B95" s="99"/>
      <c r="C95" s="99" t="s">
        <v>72</v>
      </c>
      <c r="D95" s="99" t="s">
        <v>369</v>
      </c>
      <c r="E95" s="99" t="s">
        <v>371</v>
      </c>
      <c r="F95" s="99" t="s">
        <v>371</v>
      </c>
      <c r="G95" s="100" t="s">
        <v>421</v>
      </c>
      <c r="H95" s="99"/>
      <c r="I95" s="101">
        <v>0</v>
      </c>
      <c r="J95" s="101">
        <v>0</v>
      </c>
      <c r="K95" s="101">
        <v>0</v>
      </c>
      <c r="L95" s="101">
        <v>0</v>
      </c>
      <c r="M95" s="101">
        <v>0</v>
      </c>
      <c r="N95" s="101">
        <v>0</v>
      </c>
      <c r="O95" s="101">
        <v>0</v>
      </c>
      <c r="P95" s="101">
        <v>0</v>
      </c>
      <c r="Q95" s="101">
        <v>0</v>
      </c>
      <c r="R95" s="101">
        <v>0</v>
      </c>
      <c r="S95" s="101">
        <v>0</v>
      </c>
      <c r="T95" s="101">
        <v>0</v>
      </c>
      <c r="U95" s="101">
        <v>0</v>
      </c>
      <c r="V95" s="101">
        <v>0</v>
      </c>
      <c r="W95" s="101">
        <v>0</v>
      </c>
      <c r="X95" s="101">
        <v>0</v>
      </c>
      <c r="Y95" s="101">
        <v>0</v>
      </c>
      <c r="Z95" s="101">
        <v>0</v>
      </c>
      <c r="AA95" s="101">
        <v>0</v>
      </c>
      <c r="AB95" s="101">
        <v>0</v>
      </c>
      <c r="AC95" s="101">
        <v>0</v>
      </c>
      <c r="AD95" s="101">
        <v>0</v>
      </c>
      <c r="AE95" s="101">
        <v>0</v>
      </c>
      <c r="AF95" s="101">
        <v>0</v>
      </c>
      <c r="AG95" s="101">
        <v>0</v>
      </c>
      <c r="AH95" s="101">
        <v>0</v>
      </c>
      <c r="AI95" s="101">
        <v>0</v>
      </c>
      <c r="AJ95" s="101">
        <v>0</v>
      </c>
      <c r="AK95" s="101">
        <v>0</v>
      </c>
      <c r="AL95" s="101">
        <v>0</v>
      </c>
      <c r="AM95" s="101">
        <v>0</v>
      </c>
      <c r="AN95" s="101">
        <v>0</v>
      </c>
      <c r="AO95" s="101">
        <v>0</v>
      </c>
      <c r="AP95" s="101">
        <v>0</v>
      </c>
      <c r="AQ95" s="101">
        <v>0</v>
      </c>
      <c r="AR95" s="101">
        <v>0</v>
      </c>
      <c r="AS95" s="101">
        <v>0</v>
      </c>
      <c r="AT95" s="101">
        <v>0</v>
      </c>
      <c r="AU95" s="101">
        <v>0</v>
      </c>
      <c r="AV95" s="101">
        <v>0</v>
      </c>
      <c r="AW95" s="101">
        <v>0</v>
      </c>
      <c r="AX95" s="101">
        <v>0</v>
      </c>
      <c r="AY95" s="101">
        <v>0</v>
      </c>
      <c r="AZ95" s="101">
        <v>0</v>
      </c>
      <c r="BA95" s="101">
        <v>0</v>
      </c>
      <c r="BB95" s="101">
        <v>0</v>
      </c>
      <c r="BC95" s="101">
        <v>0</v>
      </c>
      <c r="BD95" s="101">
        <v>0</v>
      </c>
      <c r="BE95" s="101">
        <v>0</v>
      </c>
      <c r="BF95" s="101">
        <v>0</v>
      </c>
      <c r="BG95" s="101">
        <v>0</v>
      </c>
      <c r="BH95" s="101">
        <v>0</v>
      </c>
      <c r="BI95" s="101">
        <v>0</v>
      </c>
      <c r="BJ95" s="101">
        <v>0</v>
      </c>
      <c r="BK95" s="101">
        <v>0</v>
      </c>
      <c r="BL95" s="101">
        <v>0</v>
      </c>
      <c r="BM95" s="101">
        <v>0</v>
      </c>
      <c r="BN95" s="101">
        <v>0</v>
      </c>
      <c r="BO95" s="101">
        <v>0</v>
      </c>
      <c r="BP95" s="101">
        <v>0</v>
      </c>
      <c r="BQ95" s="101">
        <v>0</v>
      </c>
    </row>
    <row r="96" spans="1:69">
      <c r="A96" s="150" t="s">
        <v>520</v>
      </c>
      <c r="B96" s="99"/>
      <c r="C96" s="99" t="s">
        <v>72</v>
      </c>
      <c r="D96" s="99" t="s">
        <v>44</v>
      </c>
      <c r="E96" s="99" t="s">
        <v>391</v>
      </c>
      <c r="F96" s="99" t="s">
        <v>392</v>
      </c>
      <c r="G96" s="100" t="s">
        <v>421</v>
      </c>
      <c r="H96" s="99"/>
      <c r="I96" s="101">
        <v>0</v>
      </c>
      <c r="J96" s="101">
        <v>0</v>
      </c>
      <c r="K96" s="101">
        <v>0</v>
      </c>
      <c r="L96" s="101">
        <v>0</v>
      </c>
      <c r="M96" s="101">
        <v>0</v>
      </c>
      <c r="N96" s="101">
        <v>0</v>
      </c>
      <c r="O96" s="101">
        <v>0</v>
      </c>
      <c r="P96" s="101">
        <v>0</v>
      </c>
      <c r="Q96" s="101">
        <v>0</v>
      </c>
      <c r="R96" s="101">
        <v>0</v>
      </c>
      <c r="S96" s="101">
        <v>0</v>
      </c>
      <c r="T96" s="101">
        <v>0</v>
      </c>
      <c r="U96" s="101">
        <v>0</v>
      </c>
      <c r="V96" s="101">
        <v>0</v>
      </c>
      <c r="W96" s="101">
        <v>0</v>
      </c>
      <c r="X96" s="101">
        <v>0</v>
      </c>
      <c r="Y96" s="101">
        <v>0</v>
      </c>
      <c r="Z96" s="101">
        <v>0</v>
      </c>
      <c r="AA96" s="101">
        <v>0</v>
      </c>
      <c r="AB96" s="101">
        <v>0</v>
      </c>
      <c r="AC96" s="101">
        <v>0</v>
      </c>
      <c r="AD96" s="101">
        <v>0</v>
      </c>
      <c r="AE96" s="101">
        <v>0</v>
      </c>
      <c r="AF96" s="101">
        <v>0</v>
      </c>
      <c r="AG96" s="101">
        <v>0</v>
      </c>
      <c r="AH96" s="101">
        <v>0</v>
      </c>
      <c r="AI96" s="101">
        <v>0</v>
      </c>
      <c r="AJ96" s="101">
        <v>0</v>
      </c>
      <c r="AK96" s="101">
        <v>0</v>
      </c>
      <c r="AL96" s="101">
        <v>0</v>
      </c>
      <c r="AM96" s="101">
        <v>0</v>
      </c>
      <c r="AN96" s="101">
        <v>0</v>
      </c>
      <c r="AO96" s="101">
        <v>0</v>
      </c>
      <c r="AP96" s="101">
        <v>0</v>
      </c>
      <c r="AQ96" s="101">
        <v>0</v>
      </c>
      <c r="AR96" s="101">
        <v>0</v>
      </c>
      <c r="AS96" s="101">
        <v>0</v>
      </c>
      <c r="AT96" s="101">
        <v>0</v>
      </c>
      <c r="AU96" s="101">
        <v>0</v>
      </c>
      <c r="AV96" s="101">
        <v>0</v>
      </c>
      <c r="AW96" s="101">
        <v>0</v>
      </c>
      <c r="AX96" s="101">
        <v>0</v>
      </c>
      <c r="AY96" s="101">
        <v>0</v>
      </c>
      <c r="AZ96" s="101">
        <v>0</v>
      </c>
      <c r="BA96" s="101">
        <v>0</v>
      </c>
      <c r="BB96" s="101">
        <v>0</v>
      </c>
      <c r="BC96" s="101">
        <v>0</v>
      </c>
      <c r="BD96" s="101">
        <v>0</v>
      </c>
      <c r="BE96" s="101">
        <v>1000</v>
      </c>
      <c r="BF96" s="101">
        <v>0</v>
      </c>
      <c r="BG96" s="101">
        <v>0</v>
      </c>
      <c r="BH96" s="101">
        <v>0</v>
      </c>
      <c r="BI96" s="101">
        <v>0</v>
      </c>
      <c r="BJ96" s="101">
        <v>0</v>
      </c>
      <c r="BK96" s="101">
        <v>1500</v>
      </c>
      <c r="BL96" s="101">
        <v>0</v>
      </c>
      <c r="BM96" s="101">
        <v>0</v>
      </c>
      <c r="BN96" s="101">
        <v>0</v>
      </c>
      <c r="BO96" s="101">
        <v>0</v>
      </c>
      <c r="BP96" s="101">
        <v>0</v>
      </c>
      <c r="BQ96" s="101">
        <v>0</v>
      </c>
    </row>
    <row r="97" spans="1:69">
      <c r="A97" s="150" t="s">
        <v>521</v>
      </c>
      <c r="B97" s="99"/>
      <c r="C97" s="99" t="s">
        <v>72</v>
      </c>
      <c r="D97" s="99" t="s">
        <v>44</v>
      </c>
      <c r="E97" s="99" t="s">
        <v>391</v>
      </c>
      <c r="F97" s="99" t="s">
        <v>392</v>
      </c>
      <c r="G97" s="100" t="s">
        <v>421</v>
      </c>
      <c r="H97" s="99"/>
      <c r="I97" s="101">
        <v>0</v>
      </c>
      <c r="J97" s="101">
        <v>0</v>
      </c>
      <c r="K97" s="101">
        <v>0</v>
      </c>
      <c r="L97" s="101">
        <v>0</v>
      </c>
      <c r="M97" s="101">
        <v>0</v>
      </c>
      <c r="N97" s="101">
        <v>0</v>
      </c>
      <c r="O97" s="101">
        <v>0</v>
      </c>
      <c r="P97" s="101">
        <v>0</v>
      </c>
      <c r="Q97" s="101">
        <v>0</v>
      </c>
      <c r="R97" s="101">
        <v>0</v>
      </c>
      <c r="S97" s="101">
        <v>0</v>
      </c>
      <c r="T97" s="101">
        <v>0</v>
      </c>
      <c r="U97" s="101">
        <v>0</v>
      </c>
      <c r="V97" s="101">
        <v>0</v>
      </c>
      <c r="W97" s="101">
        <v>0</v>
      </c>
      <c r="X97" s="101">
        <v>0</v>
      </c>
      <c r="Y97" s="101">
        <v>0</v>
      </c>
      <c r="Z97" s="101">
        <v>0</v>
      </c>
      <c r="AA97" s="101">
        <v>0</v>
      </c>
      <c r="AB97" s="101">
        <v>0</v>
      </c>
      <c r="AC97" s="101">
        <v>0</v>
      </c>
      <c r="AD97" s="101">
        <v>0</v>
      </c>
      <c r="AE97" s="101">
        <v>0</v>
      </c>
      <c r="AF97" s="101">
        <v>0</v>
      </c>
      <c r="AG97" s="101">
        <v>0</v>
      </c>
      <c r="AH97" s="101">
        <v>0</v>
      </c>
      <c r="AI97" s="101">
        <v>0</v>
      </c>
      <c r="AJ97" s="101">
        <v>0</v>
      </c>
      <c r="AK97" s="101">
        <v>0</v>
      </c>
      <c r="AL97" s="101">
        <v>0</v>
      </c>
      <c r="AM97" s="101">
        <v>0</v>
      </c>
      <c r="AN97" s="101">
        <v>0</v>
      </c>
      <c r="AO97" s="101">
        <v>0</v>
      </c>
      <c r="AP97" s="101">
        <v>0</v>
      </c>
      <c r="AQ97" s="101">
        <v>0</v>
      </c>
      <c r="AR97" s="101">
        <v>0</v>
      </c>
      <c r="AS97" s="101">
        <v>0</v>
      </c>
      <c r="AT97" s="101">
        <v>0</v>
      </c>
      <c r="AU97" s="101">
        <v>0</v>
      </c>
      <c r="AV97" s="101">
        <v>0</v>
      </c>
      <c r="AW97" s="101">
        <v>0</v>
      </c>
      <c r="AX97" s="101">
        <v>0</v>
      </c>
      <c r="AY97" s="101">
        <v>0</v>
      </c>
      <c r="AZ97" s="101">
        <v>0</v>
      </c>
      <c r="BA97" s="101">
        <v>0</v>
      </c>
      <c r="BB97" s="101">
        <v>0</v>
      </c>
      <c r="BC97" s="101">
        <v>0</v>
      </c>
      <c r="BD97" s="101">
        <v>0</v>
      </c>
      <c r="BE97" s="101">
        <v>1000</v>
      </c>
      <c r="BF97" s="101">
        <v>0</v>
      </c>
      <c r="BG97" s="101">
        <v>0</v>
      </c>
      <c r="BH97" s="101">
        <v>0</v>
      </c>
      <c r="BI97" s="101">
        <v>0</v>
      </c>
      <c r="BJ97" s="101">
        <v>0</v>
      </c>
      <c r="BK97" s="101">
        <v>0</v>
      </c>
      <c r="BL97" s="101">
        <v>1500</v>
      </c>
      <c r="BM97" s="101">
        <v>0</v>
      </c>
      <c r="BN97" s="101">
        <v>0</v>
      </c>
      <c r="BO97" s="101">
        <v>0</v>
      </c>
      <c r="BP97" s="101">
        <v>0</v>
      </c>
      <c r="BQ97" s="101">
        <v>0</v>
      </c>
    </row>
    <row r="98" spans="1:69">
      <c r="A98" s="150" t="s">
        <v>690</v>
      </c>
      <c r="B98" s="99"/>
      <c r="C98" s="99" t="s">
        <v>72</v>
      </c>
      <c r="D98" s="99" t="s">
        <v>369</v>
      </c>
      <c r="E98" s="99" t="s">
        <v>395</v>
      </c>
      <c r="F98" s="99" t="s">
        <v>396</v>
      </c>
      <c r="G98" s="100" t="s">
        <v>421</v>
      </c>
      <c r="H98" s="99"/>
      <c r="I98" s="101">
        <v>0</v>
      </c>
      <c r="J98" s="101">
        <v>0</v>
      </c>
      <c r="K98" s="101">
        <v>0</v>
      </c>
      <c r="L98" s="101">
        <v>0</v>
      </c>
      <c r="M98" s="101">
        <v>0</v>
      </c>
      <c r="N98" s="101">
        <v>0</v>
      </c>
      <c r="O98" s="101">
        <v>0</v>
      </c>
      <c r="P98" s="101">
        <v>0</v>
      </c>
      <c r="Q98" s="101">
        <v>0</v>
      </c>
      <c r="R98" s="101">
        <v>0</v>
      </c>
      <c r="S98" s="101">
        <v>0</v>
      </c>
      <c r="T98" s="101">
        <v>0</v>
      </c>
      <c r="U98" s="101">
        <v>0</v>
      </c>
      <c r="V98" s="101">
        <v>0</v>
      </c>
      <c r="W98" s="101">
        <v>0</v>
      </c>
      <c r="X98" s="101">
        <v>0</v>
      </c>
      <c r="Y98" s="101">
        <v>0</v>
      </c>
      <c r="Z98" s="101">
        <v>0</v>
      </c>
      <c r="AA98" s="101">
        <v>0</v>
      </c>
      <c r="AB98" s="101">
        <v>0</v>
      </c>
      <c r="AC98" s="101">
        <v>0</v>
      </c>
      <c r="AD98" s="101">
        <v>0</v>
      </c>
      <c r="AE98" s="101">
        <v>0</v>
      </c>
      <c r="AF98" s="101">
        <v>0</v>
      </c>
      <c r="AG98" s="101">
        <v>0</v>
      </c>
      <c r="AH98" s="101">
        <v>0</v>
      </c>
      <c r="AI98" s="101">
        <v>0</v>
      </c>
      <c r="AJ98" s="101">
        <v>0</v>
      </c>
      <c r="AK98" s="101">
        <v>0</v>
      </c>
      <c r="AL98" s="101">
        <v>0</v>
      </c>
      <c r="AM98" s="101">
        <v>0</v>
      </c>
      <c r="AN98" s="101">
        <v>0</v>
      </c>
      <c r="AO98" s="101">
        <v>0</v>
      </c>
      <c r="AP98" s="101">
        <v>0</v>
      </c>
      <c r="AQ98" s="101">
        <v>0</v>
      </c>
      <c r="AR98" s="101">
        <v>0</v>
      </c>
      <c r="AS98" s="101">
        <v>0</v>
      </c>
      <c r="AT98" s="101">
        <v>0</v>
      </c>
      <c r="AU98" s="101">
        <v>0</v>
      </c>
      <c r="AV98" s="101">
        <v>0</v>
      </c>
      <c r="AW98" s="101">
        <v>0</v>
      </c>
      <c r="AX98" s="101">
        <v>0</v>
      </c>
      <c r="AY98" s="101">
        <v>0</v>
      </c>
      <c r="AZ98" s="101">
        <v>0</v>
      </c>
      <c r="BA98" s="101">
        <v>0</v>
      </c>
      <c r="BB98" s="101">
        <v>0</v>
      </c>
      <c r="BC98" s="101">
        <v>0</v>
      </c>
      <c r="BD98" s="101">
        <v>0</v>
      </c>
      <c r="BE98" s="101">
        <v>0</v>
      </c>
      <c r="BF98" s="101">
        <v>0</v>
      </c>
      <c r="BG98" s="101">
        <v>0</v>
      </c>
      <c r="BH98" s="101">
        <v>0</v>
      </c>
      <c r="BI98" s="101">
        <v>0</v>
      </c>
      <c r="BJ98" s="101">
        <v>0</v>
      </c>
      <c r="BK98" s="101">
        <v>0</v>
      </c>
      <c r="BL98" s="101">
        <v>600</v>
      </c>
      <c r="BM98" s="101">
        <v>0</v>
      </c>
      <c r="BN98" s="101">
        <v>0</v>
      </c>
      <c r="BO98" s="101">
        <v>0</v>
      </c>
      <c r="BP98" s="101">
        <v>0</v>
      </c>
      <c r="BQ98" s="101">
        <v>0</v>
      </c>
    </row>
    <row r="99" spans="1:69">
      <c r="A99" s="150" t="s">
        <v>522</v>
      </c>
      <c r="B99" s="99"/>
      <c r="C99" s="99" t="s">
        <v>72</v>
      </c>
      <c r="D99" s="99" t="s">
        <v>370</v>
      </c>
      <c r="E99" s="99" t="s">
        <v>374</v>
      </c>
      <c r="F99" s="99" t="s">
        <v>411</v>
      </c>
      <c r="G99" s="100" t="s">
        <v>419</v>
      </c>
      <c r="H99" s="99"/>
      <c r="I99" s="101"/>
      <c r="J99" s="101">
        <v>0</v>
      </c>
      <c r="K99" s="101">
        <v>0</v>
      </c>
      <c r="L99" s="101">
        <v>0</v>
      </c>
      <c r="M99" s="101">
        <v>0</v>
      </c>
      <c r="N99" s="101">
        <v>0</v>
      </c>
      <c r="O99" s="101"/>
      <c r="P99" s="101">
        <v>0</v>
      </c>
      <c r="Q99" s="101">
        <v>0</v>
      </c>
      <c r="R99" s="101">
        <v>0</v>
      </c>
      <c r="S99" s="101">
        <v>0</v>
      </c>
      <c r="T99" s="101">
        <v>0</v>
      </c>
      <c r="U99" s="101">
        <v>0</v>
      </c>
      <c r="V99" s="101">
        <v>0</v>
      </c>
      <c r="W99" s="101">
        <v>0</v>
      </c>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v>874</v>
      </c>
      <c r="AT99" s="101"/>
      <c r="AU99" s="101"/>
      <c r="AV99" s="101"/>
      <c r="AW99" s="101"/>
      <c r="AX99" s="101"/>
      <c r="AY99" s="101"/>
      <c r="AZ99" s="101"/>
      <c r="BA99" s="101"/>
      <c r="BB99" s="101">
        <v>874</v>
      </c>
      <c r="BC99" s="101"/>
      <c r="BD99" s="101"/>
      <c r="BE99" s="101"/>
      <c r="BF99" s="101"/>
      <c r="BG99" s="101"/>
      <c r="BH99" s="101"/>
      <c r="BI99" s="101"/>
      <c r="BJ99" s="101"/>
      <c r="BK99" s="101"/>
      <c r="BL99" s="101"/>
      <c r="BM99" s="101"/>
      <c r="BN99" s="101"/>
      <c r="BO99" s="101"/>
      <c r="BP99" s="101"/>
      <c r="BQ99" s="101"/>
    </row>
    <row r="100" spans="1:69">
      <c r="A100" s="150" t="s">
        <v>523</v>
      </c>
      <c r="B100" s="99"/>
      <c r="C100" s="99" t="s">
        <v>72</v>
      </c>
      <c r="D100" s="99" t="s">
        <v>370</v>
      </c>
      <c r="E100" s="99" t="s">
        <v>374</v>
      </c>
      <c r="F100" s="99" t="s">
        <v>411</v>
      </c>
      <c r="G100" s="100" t="s">
        <v>419</v>
      </c>
      <c r="H100" s="99"/>
      <c r="I100" s="101"/>
      <c r="J100" s="101">
        <v>0</v>
      </c>
      <c r="K100" s="101">
        <v>0</v>
      </c>
      <c r="L100" s="101">
        <v>0</v>
      </c>
      <c r="M100" s="101">
        <v>0</v>
      </c>
      <c r="N100" s="101">
        <v>0</v>
      </c>
      <c r="O100" s="101"/>
      <c r="P100" s="101">
        <v>0</v>
      </c>
      <c r="Q100" s="101">
        <v>0</v>
      </c>
      <c r="R100" s="101">
        <v>0</v>
      </c>
      <c r="S100" s="101">
        <v>0</v>
      </c>
      <c r="T100" s="101">
        <v>0</v>
      </c>
      <c r="U100" s="101">
        <v>0</v>
      </c>
      <c r="V100" s="101">
        <v>0</v>
      </c>
      <c r="W100" s="101">
        <v>0</v>
      </c>
      <c r="X100" s="101"/>
      <c r="Y100" s="101">
        <v>874</v>
      </c>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v>874</v>
      </c>
      <c r="BA100" s="101">
        <v>874</v>
      </c>
      <c r="BB100" s="101"/>
      <c r="BC100" s="101"/>
      <c r="BD100" s="101"/>
      <c r="BE100" s="101"/>
      <c r="BF100" s="101"/>
      <c r="BG100" s="101"/>
      <c r="BH100" s="101"/>
      <c r="BI100" s="101"/>
      <c r="BJ100" s="101"/>
      <c r="BK100" s="101"/>
      <c r="BL100" s="101"/>
      <c r="BM100" s="101"/>
      <c r="BN100" s="101"/>
      <c r="BO100" s="101"/>
      <c r="BP100" s="101"/>
      <c r="BQ100" s="101"/>
    </row>
    <row r="101" spans="1:69">
      <c r="A101" s="150" t="s">
        <v>524</v>
      </c>
      <c r="B101" s="99"/>
      <c r="C101" s="99" t="s">
        <v>72</v>
      </c>
      <c r="D101" s="99" t="s">
        <v>370</v>
      </c>
      <c r="E101" s="99" t="s">
        <v>403</v>
      </c>
      <c r="F101" s="99" t="s">
        <v>407</v>
      </c>
      <c r="G101" s="100" t="s">
        <v>419</v>
      </c>
      <c r="H101" s="99"/>
      <c r="I101" s="101"/>
      <c r="J101" s="101">
        <v>0</v>
      </c>
      <c r="K101" s="101">
        <v>0</v>
      </c>
      <c r="L101" s="101">
        <v>0</v>
      </c>
      <c r="M101" s="101">
        <v>0</v>
      </c>
      <c r="N101" s="101">
        <v>0</v>
      </c>
      <c r="O101" s="101"/>
      <c r="P101" s="101">
        <v>0</v>
      </c>
      <c r="Q101" s="101">
        <v>0</v>
      </c>
      <c r="R101" s="101">
        <v>0</v>
      </c>
      <c r="S101" s="101">
        <v>0</v>
      </c>
      <c r="T101" s="101">
        <v>0</v>
      </c>
      <c r="U101" s="101">
        <v>0</v>
      </c>
      <c r="V101" s="101">
        <v>0</v>
      </c>
      <c r="W101" s="101">
        <v>0</v>
      </c>
      <c r="X101" s="101">
        <v>0</v>
      </c>
      <c r="Y101" s="101">
        <v>0</v>
      </c>
      <c r="Z101" s="101">
        <v>276</v>
      </c>
      <c r="AA101" s="101">
        <v>0</v>
      </c>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v>1850</v>
      </c>
      <c r="AV101" s="101"/>
      <c r="AW101" s="101"/>
      <c r="AX101" s="101"/>
      <c r="AY101" s="101"/>
      <c r="AZ101" s="101"/>
      <c r="BA101" s="101"/>
      <c r="BB101" s="101"/>
      <c r="BC101" s="101"/>
      <c r="BD101" s="101"/>
      <c r="BE101" s="101"/>
      <c r="BF101" s="101"/>
      <c r="BG101" s="101"/>
      <c r="BH101" s="101"/>
      <c r="BI101" s="101"/>
      <c r="BJ101" s="101"/>
      <c r="BK101" s="101"/>
      <c r="BL101" s="101"/>
      <c r="BM101" s="101"/>
      <c r="BN101" s="101"/>
      <c r="BO101" s="101"/>
      <c r="BP101" s="101"/>
      <c r="BQ101" s="101"/>
    </row>
    <row r="102" spans="1:69">
      <c r="A102" s="150" t="s">
        <v>525</v>
      </c>
      <c r="B102" s="99"/>
      <c r="C102" s="99" t="s">
        <v>72</v>
      </c>
      <c r="D102" s="99" t="s">
        <v>370</v>
      </c>
      <c r="E102" s="99" t="s">
        <v>403</v>
      </c>
      <c r="F102" s="99" t="s">
        <v>407</v>
      </c>
      <c r="G102" s="100" t="s">
        <v>419</v>
      </c>
      <c r="H102" s="99"/>
      <c r="I102" s="101"/>
      <c r="J102" s="101">
        <v>0</v>
      </c>
      <c r="K102" s="101">
        <v>0</v>
      </c>
      <c r="L102" s="101">
        <v>0</v>
      </c>
      <c r="M102" s="101">
        <v>275.60000000000008</v>
      </c>
      <c r="N102" s="101">
        <v>0</v>
      </c>
      <c r="O102" s="101"/>
      <c r="P102" s="101">
        <v>0</v>
      </c>
      <c r="Q102" s="101">
        <v>0</v>
      </c>
      <c r="R102" s="101">
        <v>0</v>
      </c>
      <c r="S102" s="101">
        <v>0</v>
      </c>
      <c r="T102" s="101">
        <v>0</v>
      </c>
      <c r="U102" s="101">
        <v>0</v>
      </c>
      <c r="V102" s="101">
        <v>0</v>
      </c>
      <c r="W102" s="101">
        <v>0</v>
      </c>
      <c r="X102" s="101">
        <v>0</v>
      </c>
      <c r="Y102" s="101">
        <v>0</v>
      </c>
      <c r="Z102" s="101">
        <v>0</v>
      </c>
      <c r="AA102" s="101">
        <v>0</v>
      </c>
      <c r="AB102" s="101">
        <v>1850</v>
      </c>
      <c r="AC102" s="101"/>
      <c r="AD102" s="101"/>
      <c r="AE102" s="101"/>
      <c r="AF102" s="101"/>
      <c r="AG102" s="101"/>
      <c r="AH102" s="101"/>
      <c r="AI102" s="101"/>
      <c r="AJ102" s="101"/>
      <c r="AK102" s="101"/>
      <c r="AL102" s="101"/>
      <c r="AM102" s="101"/>
      <c r="AN102" s="101"/>
      <c r="AO102" s="101"/>
      <c r="AP102" s="101">
        <v>1850</v>
      </c>
      <c r="AQ102" s="101"/>
      <c r="AR102" s="101"/>
      <c r="AS102" s="101"/>
      <c r="AT102" s="101"/>
      <c r="AU102" s="101"/>
      <c r="AV102" s="101">
        <v>1850</v>
      </c>
      <c r="AW102" s="101">
        <v>1850</v>
      </c>
      <c r="AX102" s="101"/>
      <c r="AY102" s="101"/>
      <c r="AZ102" s="101"/>
      <c r="BA102" s="101"/>
      <c r="BB102" s="101"/>
      <c r="BC102" s="101"/>
      <c r="BD102" s="101"/>
      <c r="BE102" s="101"/>
      <c r="BF102" s="101"/>
      <c r="BG102" s="101"/>
      <c r="BH102" s="101"/>
      <c r="BI102" s="101"/>
      <c r="BJ102" s="101"/>
      <c r="BK102" s="101"/>
      <c r="BL102" s="101"/>
      <c r="BM102" s="101"/>
      <c r="BN102" s="101"/>
      <c r="BO102" s="101"/>
      <c r="BP102" s="101"/>
      <c r="BQ102" s="101"/>
    </row>
    <row r="103" spans="1:69">
      <c r="A103" s="150" t="s">
        <v>526</v>
      </c>
      <c r="B103" s="99"/>
      <c r="C103" s="99" t="s">
        <v>72</v>
      </c>
      <c r="D103" s="99" t="s">
        <v>370</v>
      </c>
      <c r="E103" s="99" t="s">
        <v>403</v>
      </c>
      <c r="F103" s="99" t="s">
        <v>407</v>
      </c>
      <c r="G103" s="100" t="s">
        <v>419</v>
      </c>
      <c r="H103" s="99"/>
      <c r="I103" s="101"/>
      <c r="J103" s="101">
        <v>0</v>
      </c>
      <c r="K103" s="101">
        <v>390.8</v>
      </c>
      <c r="L103" s="101">
        <v>0</v>
      </c>
      <c r="M103" s="101">
        <v>0</v>
      </c>
      <c r="N103" s="101">
        <v>275.60000000000008</v>
      </c>
      <c r="O103" s="101"/>
      <c r="P103" s="101">
        <v>0</v>
      </c>
      <c r="Q103" s="101">
        <v>0</v>
      </c>
      <c r="R103" s="101">
        <v>0</v>
      </c>
      <c r="S103" s="101">
        <v>0</v>
      </c>
      <c r="T103" s="101">
        <v>0</v>
      </c>
      <c r="U103" s="101">
        <v>0</v>
      </c>
      <c r="V103" s="101">
        <v>0</v>
      </c>
      <c r="W103" s="101">
        <v>0</v>
      </c>
      <c r="X103" s="101">
        <v>0</v>
      </c>
      <c r="Y103" s="101">
        <v>0</v>
      </c>
      <c r="Z103" s="101">
        <v>0</v>
      </c>
      <c r="AA103" s="101">
        <v>0</v>
      </c>
      <c r="AB103" s="101"/>
      <c r="AC103" s="101"/>
      <c r="AD103" s="101"/>
      <c r="AE103" s="101"/>
      <c r="AF103" s="101"/>
      <c r="AG103" s="101"/>
      <c r="AH103" s="101"/>
      <c r="AI103" s="101"/>
      <c r="AJ103" s="101"/>
      <c r="AK103" s="101"/>
      <c r="AL103" s="101"/>
      <c r="AM103" s="101"/>
      <c r="AN103" s="101"/>
      <c r="AO103" s="101"/>
      <c r="AP103" s="101"/>
      <c r="AQ103" s="101">
        <v>1850</v>
      </c>
      <c r="AR103" s="101"/>
      <c r="AS103" s="101"/>
      <c r="AT103" s="101">
        <v>1850</v>
      </c>
      <c r="AU103" s="101"/>
      <c r="AV103" s="101"/>
      <c r="AW103" s="101"/>
      <c r="AX103" s="101"/>
      <c r="AY103" s="101"/>
      <c r="AZ103" s="101"/>
      <c r="BA103" s="101"/>
      <c r="BB103" s="101"/>
      <c r="BC103" s="101"/>
      <c r="BD103" s="101"/>
      <c r="BE103" s="101"/>
      <c r="BF103" s="101"/>
      <c r="BG103" s="101"/>
      <c r="BH103" s="101"/>
      <c r="BI103" s="101"/>
      <c r="BJ103" s="101"/>
      <c r="BK103" s="101"/>
      <c r="BL103" s="101"/>
      <c r="BM103" s="101"/>
      <c r="BN103" s="101"/>
      <c r="BO103" s="101"/>
      <c r="BP103" s="101"/>
      <c r="BQ103" s="101"/>
    </row>
    <row r="104" spans="1:69">
      <c r="A104" s="150" t="s">
        <v>527</v>
      </c>
      <c r="B104" s="99"/>
      <c r="C104" s="99" t="s">
        <v>72</v>
      </c>
      <c r="D104" s="99" t="s">
        <v>370</v>
      </c>
      <c r="E104" s="99" t="s">
        <v>403</v>
      </c>
      <c r="F104" s="99" t="s">
        <v>407</v>
      </c>
      <c r="G104" s="100" t="s">
        <v>419</v>
      </c>
      <c r="H104" s="99"/>
      <c r="I104" s="101"/>
      <c r="J104" s="101">
        <v>0</v>
      </c>
      <c r="K104" s="101">
        <v>0</v>
      </c>
      <c r="L104" s="101">
        <v>0</v>
      </c>
      <c r="M104" s="101">
        <v>0</v>
      </c>
      <c r="N104" s="101">
        <v>0</v>
      </c>
      <c r="O104" s="101"/>
      <c r="P104" s="101">
        <v>0</v>
      </c>
      <c r="Q104" s="101">
        <v>0</v>
      </c>
      <c r="R104" s="101">
        <v>0</v>
      </c>
      <c r="S104" s="101">
        <v>0</v>
      </c>
      <c r="T104" s="101">
        <v>0</v>
      </c>
      <c r="U104" s="101">
        <v>0</v>
      </c>
      <c r="V104" s="101">
        <v>0</v>
      </c>
      <c r="W104" s="101">
        <v>0</v>
      </c>
      <c r="X104" s="101">
        <v>0</v>
      </c>
      <c r="Y104" s="101">
        <v>0</v>
      </c>
      <c r="Z104" s="101">
        <v>0</v>
      </c>
      <c r="AA104" s="101">
        <v>276</v>
      </c>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v>1850</v>
      </c>
      <c r="AY104" s="101"/>
      <c r="AZ104" s="101"/>
      <c r="BA104" s="101"/>
      <c r="BB104" s="101"/>
      <c r="BC104" s="101"/>
      <c r="BD104" s="101"/>
      <c r="BE104" s="101"/>
      <c r="BF104" s="101"/>
      <c r="BG104" s="101"/>
      <c r="BH104" s="101"/>
      <c r="BI104" s="101"/>
      <c r="BJ104" s="101"/>
      <c r="BK104" s="101"/>
      <c r="BL104" s="101"/>
      <c r="BM104" s="101"/>
      <c r="BN104" s="101"/>
      <c r="BO104" s="101"/>
      <c r="BP104" s="101"/>
      <c r="BQ104" s="101"/>
    </row>
    <row r="105" spans="1:69">
      <c r="A105" s="150" t="s">
        <v>237</v>
      </c>
      <c r="B105" s="99"/>
      <c r="C105" s="99" t="s">
        <v>77</v>
      </c>
      <c r="D105" s="99" t="s">
        <v>370</v>
      </c>
      <c r="E105" s="99" t="s">
        <v>403</v>
      </c>
      <c r="F105" s="99" t="s">
        <v>407</v>
      </c>
      <c r="G105" s="100" t="s">
        <v>419</v>
      </c>
      <c r="H105" s="99"/>
      <c r="I105" s="101"/>
      <c r="J105" s="101">
        <v>0</v>
      </c>
      <c r="K105" s="101">
        <v>0</v>
      </c>
      <c r="L105" s="101">
        <v>768</v>
      </c>
      <c r="M105" s="101">
        <v>0</v>
      </c>
      <c r="N105" s="101">
        <v>0</v>
      </c>
      <c r="O105" s="101"/>
      <c r="P105" s="101">
        <v>0</v>
      </c>
      <c r="Q105" s="101">
        <v>0</v>
      </c>
      <c r="R105" s="101">
        <v>0</v>
      </c>
      <c r="S105" s="101">
        <v>0</v>
      </c>
      <c r="T105" s="101">
        <v>0</v>
      </c>
      <c r="U105" s="101">
        <v>0</v>
      </c>
      <c r="V105" s="101">
        <v>0</v>
      </c>
      <c r="W105" s="101">
        <v>0</v>
      </c>
      <c r="X105" s="101">
        <v>0</v>
      </c>
      <c r="Y105" s="101">
        <v>0</v>
      </c>
      <c r="Z105" s="101">
        <v>0</v>
      </c>
      <c r="AA105" s="101">
        <v>0</v>
      </c>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c r="BH105" s="101"/>
      <c r="BI105" s="101"/>
      <c r="BJ105" s="101"/>
      <c r="BK105" s="101"/>
      <c r="BL105" s="101"/>
      <c r="BM105" s="101"/>
      <c r="BN105" s="101"/>
      <c r="BO105" s="101"/>
      <c r="BP105" s="101"/>
      <c r="BQ105" s="101"/>
    </row>
    <row r="106" spans="1:69">
      <c r="A106" s="150" t="s">
        <v>238</v>
      </c>
      <c r="B106" s="99"/>
      <c r="C106" s="99" t="s">
        <v>77</v>
      </c>
      <c r="D106" s="99" t="s">
        <v>370</v>
      </c>
      <c r="E106" s="99" t="s">
        <v>403</v>
      </c>
      <c r="F106" s="99" t="s">
        <v>407</v>
      </c>
      <c r="G106" s="100" t="s">
        <v>419</v>
      </c>
      <c r="H106" s="99"/>
      <c r="I106" s="101"/>
      <c r="J106" s="101">
        <v>0</v>
      </c>
      <c r="K106" s="101">
        <v>691.2</v>
      </c>
      <c r="L106" s="101">
        <v>0</v>
      </c>
      <c r="M106" s="101">
        <v>0</v>
      </c>
      <c r="N106" s="101">
        <v>0</v>
      </c>
      <c r="O106" s="101"/>
      <c r="P106" s="101">
        <v>0</v>
      </c>
      <c r="Q106" s="101">
        <v>0</v>
      </c>
      <c r="R106" s="101">
        <v>0</v>
      </c>
      <c r="S106" s="101">
        <v>0</v>
      </c>
      <c r="T106" s="101">
        <v>0</v>
      </c>
      <c r="U106" s="101">
        <v>0</v>
      </c>
      <c r="V106" s="101">
        <v>0</v>
      </c>
      <c r="W106" s="101">
        <v>0</v>
      </c>
      <c r="X106" s="101">
        <v>0</v>
      </c>
      <c r="Y106" s="101">
        <v>0</v>
      </c>
      <c r="Z106" s="101">
        <v>0</v>
      </c>
      <c r="AA106" s="101">
        <v>0</v>
      </c>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row>
    <row r="107" spans="1:69">
      <c r="A107" s="150" t="s">
        <v>239</v>
      </c>
      <c r="B107" s="99"/>
      <c r="C107" s="99" t="s">
        <v>77</v>
      </c>
      <c r="D107" s="99" t="s">
        <v>370</v>
      </c>
      <c r="E107" s="99" t="s">
        <v>403</v>
      </c>
      <c r="F107" s="99" t="s">
        <v>407</v>
      </c>
      <c r="G107" s="100" t="s">
        <v>419</v>
      </c>
      <c r="H107" s="99"/>
      <c r="I107" s="101"/>
      <c r="J107" s="101">
        <v>0</v>
      </c>
      <c r="K107" s="101">
        <v>0</v>
      </c>
      <c r="L107" s="101">
        <v>0</v>
      </c>
      <c r="M107" s="101">
        <v>0</v>
      </c>
      <c r="N107" s="101">
        <v>0</v>
      </c>
      <c r="O107" s="101"/>
      <c r="P107" s="101">
        <v>0</v>
      </c>
      <c r="Q107" s="101">
        <v>0</v>
      </c>
      <c r="R107" s="101">
        <v>0</v>
      </c>
      <c r="S107" s="101">
        <v>0</v>
      </c>
      <c r="T107" s="101">
        <v>0</v>
      </c>
      <c r="U107" s="101">
        <v>0</v>
      </c>
      <c r="V107" s="101">
        <v>0</v>
      </c>
      <c r="W107" s="101">
        <v>0</v>
      </c>
      <c r="X107" s="101">
        <v>0</v>
      </c>
      <c r="Y107" s="101">
        <v>0</v>
      </c>
      <c r="Z107" s="101">
        <v>0</v>
      </c>
      <c r="AA107" s="101">
        <v>0</v>
      </c>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row>
    <row r="108" spans="1:69">
      <c r="A108" s="150" t="s">
        <v>97</v>
      </c>
      <c r="B108" s="99"/>
      <c r="C108" s="99" t="s">
        <v>77</v>
      </c>
      <c r="D108" s="99" t="s">
        <v>370</v>
      </c>
      <c r="E108" s="99" t="s">
        <v>403</v>
      </c>
      <c r="F108" s="99" t="s">
        <v>407</v>
      </c>
      <c r="G108" s="100" t="s">
        <v>419</v>
      </c>
      <c r="H108" s="99"/>
      <c r="I108" s="101"/>
      <c r="J108" s="101">
        <v>0</v>
      </c>
      <c r="K108" s="101">
        <v>0</v>
      </c>
      <c r="L108" s="101">
        <v>0</v>
      </c>
      <c r="M108" s="101">
        <v>0</v>
      </c>
      <c r="N108" s="101">
        <v>0</v>
      </c>
      <c r="O108" s="101"/>
      <c r="P108" s="101">
        <v>0</v>
      </c>
      <c r="Q108" s="101">
        <v>0</v>
      </c>
      <c r="R108" s="101">
        <v>0</v>
      </c>
      <c r="S108" s="101">
        <v>0</v>
      </c>
      <c r="T108" s="101">
        <v>0</v>
      </c>
      <c r="U108" s="101">
        <v>0</v>
      </c>
      <c r="V108" s="101">
        <v>0</v>
      </c>
      <c r="W108" s="101">
        <v>0</v>
      </c>
      <c r="X108" s="101">
        <v>0</v>
      </c>
      <c r="Y108" s="101">
        <v>0</v>
      </c>
      <c r="Z108" s="101">
        <v>0</v>
      </c>
      <c r="AA108" s="101">
        <v>0</v>
      </c>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row>
    <row r="109" spans="1:69">
      <c r="A109" s="150" t="s">
        <v>96</v>
      </c>
      <c r="B109" s="99"/>
      <c r="C109" s="99" t="s">
        <v>77</v>
      </c>
      <c r="D109" s="99" t="s">
        <v>370</v>
      </c>
      <c r="E109" s="99" t="s">
        <v>403</v>
      </c>
      <c r="F109" s="99" t="s">
        <v>407</v>
      </c>
      <c r="G109" s="100" t="s">
        <v>419</v>
      </c>
      <c r="H109" s="99"/>
      <c r="I109" s="101"/>
      <c r="J109" s="101">
        <v>0</v>
      </c>
      <c r="K109" s="101">
        <v>0</v>
      </c>
      <c r="L109" s="101">
        <v>1152</v>
      </c>
      <c r="M109" s="101">
        <v>0</v>
      </c>
      <c r="N109" s="101">
        <v>0</v>
      </c>
      <c r="O109" s="101"/>
      <c r="P109" s="101">
        <v>0</v>
      </c>
      <c r="Q109" s="101">
        <v>0</v>
      </c>
      <c r="R109" s="101">
        <v>0</v>
      </c>
      <c r="S109" s="101">
        <v>0</v>
      </c>
      <c r="T109" s="101">
        <v>0</v>
      </c>
      <c r="U109" s="101">
        <v>0</v>
      </c>
      <c r="V109" s="101">
        <v>0</v>
      </c>
      <c r="W109" s="101">
        <v>0</v>
      </c>
      <c r="X109" s="101">
        <v>0</v>
      </c>
      <c r="Y109" s="101">
        <v>0</v>
      </c>
      <c r="Z109" s="101">
        <v>0</v>
      </c>
      <c r="AA109" s="101">
        <v>0</v>
      </c>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c r="BH109" s="101"/>
      <c r="BI109" s="101"/>
      <c r="BJ109" s="101"/>
      <c r="BK109" s="101"/>
      <c r="BL109" s="101"/>
      <c r="BM109" s="101"/>
      <c r="BN109" s="101"/>
      <c r="BO109" s="101"/>
      <c r="BP109" s="101"/>
      <c r="BQ109" s="101"/>
    </row>
    <row r="110" spans="1:69">
      <c r="A110" s="150" t="s">
        <v>227</v>
      </c>
      <c r="B110" s="99"/>
      <c r="C110" s="99" t="s">
        <v>77</v>
      </c>
      <c r="D110" s="99" t="s">
        <v>370</v>
      </c>
      <c r="E110" s="99" t="s">
        <v>403</v>
      </c>
      <c r="F110" s="99" t="s">
        <v>407</v>
      </c>
      <c r="G110" s="100" t="s">
        <v>419</v>
      </c>
      <c r="H110" s="99"/>
      <c r="I110" s="101"/>
      <c r="J110" s="101">
        <v>0</v>
      </c>
      <c r="K110" s="101">
        <v>768</v>
      </c>
      <c r="L110" s="101">
        <v>0</v>
      </c>
      <c r="M110" s="101">
        <v>0</v>
      </c>
      <c r="N110" s="101">
        <v>0</v>
      </c>
      <c r="O110" s="101"/>
      <c r="P110" s="101">
        <v>0</v>
      </c>
      <c r="Q110" s="101">
        <v>0</v>
      </c>
      <c r="R110" s="101">
        <v>0</v>
      </c>
      <c r="S110" s="101">
        <v>0</v>
      </c>
      <c r="T110" s="101">
        <v>0</v>
      </c>
      <c r="U110" s="101">
        <v>0</v>
      </c>
      <c r="V110" s="101">
        <v>0</v>
      </c>
      <c r="W110" s="101">
        <v>0</v>
      </c>
      <c r="X110" s="101">
        <v>0</v>
      </c>
      <c r="Y110" s="101">
        <v>0</v>
      </c>
      <c r="Z110" s="101">
        <v>0</v>
      </c>
      <c r="AA110" s="101">
        <v>0</v>
      </c>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c r="BH110" s="101"/>
      <c r="BI110" s="101"/>
      <c r="BJ110" s="101"/>
      <c r="BK110" s="101"/>
      <c r="BL110" s="101"/>
      <c r="BM110" s="101"/>
      <c r="BN110" s="101"/>
      <c r="BO110" s="101"/>
      <c r="BP110" s="101"/>
      <c r="BQ110" s="101"/>
    </row>
    <row r="111" spans="1:69">
      <c r="A111" s="150" t="s">
        <v>228</v>
      </c>
      <c r="B111" s="99"/>
      <c r="C111" s="99" t="s">
        <v>77</v>
      </c>
      <c r="D111" s="99" t="s">
        <v>370</v>
      </c>
      <c r="E111" s="99" t="s">
        <v>403</v>
      </c>
      <c r="F111" s="99" t="s">
        <v>407</v>
      </c>
      <c r="G111" s="100" t="s">
        <v>419</v>
      </c>
      <c r="H111" s="99"/>
      <c r="I111" s="101"/>
      <c r="J111" s="101">
        <v>0</v>
      </c>
      <c r="K111" s="101">
        <v>0</v>
      </c>
      <c r="L111" s="101">
        <v>0</v>
      </c>
      <c r="M111" s="101">
        <v>0</v>
      </c>
      <c r="N111" s="101">
        <v>0</v>
      </c>
      <c r="O111" s="101"/>
      <c r="P111" s="101">
        <v>0</v>
      </c>
      <c r="Q111" s="101">
        <v>0</v>
      </c>
      <c r="R111" s="101">
        <v>0</v>
      </c>
      <c r="S111" s="101">
        <v>0</v>
      </c>
      <c r="T111" s="101">
        <v>0</v>
      </c>
      <c r="U111" s="101">
        <v>0</v>
      </c>
      <c r="V111" s="101">
        <v>0</v>
      </c>
      <c r="W111" s="101">
        <v>0</v>
      </c>
      <c r="X111" s="101">
        <v>0</v>
      </c>
      <c r="Y111" s="101">
        <v>0</v>
      </c>
      <c r="Z111" s="101">
        <v>0</v>
      </c>
      <c r="AA111" s="101">
        <v>0</v>
      </c>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c r="BH111" s="101"/>
      <c r="BI111" s="101"/>
      <c r="BJ111" s="101"/>
      <c r="BK111" s="101"/>
      <c r="BL111" s="101"/>
      <c r="BM111" s="101"/>
      <c r="BN111" s="101"/>
      <c r="BO111" s="101"/>
      <c r="BP111" s="101"/>
      <c r="BQ111" s="101"/>
    </row>
    <row r="112" spans="1:69">
      <c r="A112" s="150" t="s">
        <v>240</v>
      </c>
      <c r="B112" s="99"/>
      <c r="C112" s="99" t="s">
        <v>77</v>
      </c>
      <c r="D112" s="99" t="s">
        <v>370</v>
      </c>
      <c r="E112" s="99" t="s">
        <v>403</v>
      </c>
      <c r="F112" s="99" t="s">
        <v>407</v>
      </c>
      <c r="G112" s="100" t="s">
        <v>419</v>
      </c>
      <c r="H112" s="99"/>
      <c r="I112" s="101"/>
      <c r="J112" s="101">
        <v>0</v>
      </c>
      <c r="K112" s="101">
        <v>0</v>
      </c>
      <c r="L112" s="101">
        <v>0</v>
      </c>
      <c r="M112" s="101">
        <v>0</v>
      </c>
      <c r="N112" s="101">
        <v>0</v>
      </c>
      <c r="O112" s="101"/>
      <c r="P112" s="101">
        <v>0</v>
      </c>
      <c r="Q112" s="101">
        <v>0</v>
      </c>
      <c r="R112" s="101">
        <v>0</v>
      </c>
      <c r="S112" s="101">
        <v>0</v>
      </c>
      <c r="T112" s="101">
        <v>0</v>
      </c>
      <c r="U112" s="101">
        <v>0</v>
      </c>
      <c r="V112" s="101">
        <v>0</v>
      </c>
      <c r="W112" s="101">
        <v>0</v>
      </c>
      <c r="X112" s="101">
        <v>0</v>
      </c>
      <c r="Y112" s="101">
        <v>0</v>
      </c>
      <c r="Z112" s="101">
        <v>1574.4</v>
      </c>
      <c r="AA112" s="101">
        <v>0</v>
      </c>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c r="BH112" s="101"/>
      <c r="BI112" s="101"/>
      <c r="BJ112" s="101"/>
      <c r="BK112" s="101"/>
      <c r="BL112" s="101"/>
      <c r="BM112" s="101"/>
      <c r="BN112" s="101"/>
      <c r="BO112" s="101"/>
      <c r="BP112" s="101"/>
      <c r="BQ112" s="101"/>
    </row>
    <row r="113" spans="1:69">
      <c r="A113" s="150" t="s">
        <v>241</v>
      </c>
      <c r="B113" s="99"/>
      <c r="C113" s="99" t="s">
        <v>77</v>
      </c>
      <c r="D113" s="99" t="s">
        <v>370</v>
      </c>
      <c r="E113" s="99" t="s">
        <v>403</v>
      </c>
      <c r="F113" s="99" t="s">
        <v>407</v>
      </c>
      <c r="G113" s="100" t="s">
        <v>419</v>
      </c>
      <c r="H113" s="99"/>
      <c r="I113" s="101"/>
      <c r="J113" s="101">
        <v>0</v>
      </c>
      <c r="K113" s="101">
        <v>0</v>
      </c>
      <c r="L113" s="101">
        <v>0</v>
      </c>
      <c r="M113" s="101">
        <v>1574.4</v>
      </c>
      <c r="N113" s="101">
        <v>0</v>
      </c>
      <c r="O113" s="101"/>
      <c r="P113" s="101">
        <v>0</v>
      </c>
      <c r="Q113" s="101">
        <v>0</v>
      </c>
      <c r="R113" s="101">
        <v>0</v>
      </c>
      <c r="S113" s="101">
        <v>0</v>
      </c>
      <c r="T113" s="101">
        <v>0</v>
      </c>
      <c r="U113" s="101">
        <v>0</v>
      </c>
      <c r="V113" s="101">
        <v>0</v>
      </c>
      <c r="W113" s="101">
        <v>0</v>
      </c>
      <c r="X113" s="101">
        <v>0</v>
      </c>
      <c r="Y113" s="101">
        <v>0</v>
      </c>
      <c r="Z113" s="101">
        <v>0</v>
      </c>
      <c r="AA113" s="101">
        <v>0</v>
      </c>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c r="BH113" s="101"/>
      <c r="BI113" s="101"/>
      <c r="BJ113" s="101"/>
      <c r="BK113" s="101"/>
      <c r="BL113" s="101"/>
      <c r="BM113" s="101"/>
      <c r="BN113" s="101"/>
      <c r="BO113" s="101"/>
      <c r="BP113" s="101"/>
      <c r="BQ113" s="101"/>
    </row>
    <row r="114" spans="1:69">
      <c r="A114" s="150" t="s">
        <v>242</v>
      </c>
      <c r="B114" s="99"/>
      <c r="C114" s="99" t="s">
        <v>77</v>
      </c>
      <c r="D114" s="99" t="s">
        <v>370</v>
      </c>
      <c r="E114" s="99" t="s">
        <v>403</v>
      </c>
      <c r="F114" s="99" t="s">
        <v>407</v>
      </c>
      <c r="G114" s="100" t="s">
        <v>419</v>
      </c>
      <c r="H114" s="99"/>
      <c r="I114" s="101"/>
      <c r="J114" s="101">
        <v>0</v>
      </c>
      <c r="K114" s="101">
        <v>0</v>
      </c>
      <c r="L114" s="101">
        <v>0</v>
      </c>
      <c r="M114" s="101">
        <v>0</v>
      </c>
      <c r="N114" s="101">
        <v>1574.4</v>
      </c>
      <c r="O114" s="101"/>
      <c r="P114" s="101">
        <v>0</v>
      </c>
      <c r="Q114" s="101">
        <v>0</v>
      </c>
      <c r="R114" s="101">
        <v>0</v>
      </c>
      <c r="S114" s="101">
        <v>0</v>
      </c>
      <c r="T114" s="101">
        <v>0</v>
      </c>
      <c r="U114" s="101">
        <v>0</v>
      </c>
      <c r="V114" s="101">
        <v>0</v>
      </c>
      <c r="W114" s="101">
        <v>0</v>
      </c>
      <c r="X114" s="101">
        <v>0</v>
      </c>
      <c r="Y114" s="101">
        <v>0</v>
      </c>
      <c r="Z114" s="101"/>
      <c r="AA114" s="101">
        <v>0</v>
      </c>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c r="BH114" s="101"/>
      <c r="BI114" s="101"/>
      <c r="BJ114" s="101"/>
      <c r="BK114" s="101"/>
      <c r="BL114" s="101"/>
      <c r="BM114" s="101"/>
      <c r="BN114" s="101"/>
      <c r="BO114" s="101"/>
      <c r="BP114" s="101"/>
      <c r="BQ114" s="101"/>
    </row>
    <row r="115" spans="1:69">
      <c r="A115" s="150" t="s">
        <v>243</v>
      </c>
      <c r="B115" s="99"/>
      <c r="C115" s="99" t="s">
        <v>77</v>
      </c>
      <c r="D115" s="99" t="s">
        <v>370</v>
      </c>
      <c r="E115" s="99" t="s">
        <v>403</v>
      </c>
      <c r="F115" s="99" t="s">
        <v>407</v>
      </c>
      <c r="G115" s="100" t="s">
        <v>419</v>
      </c>
      <c r="H115" s="99"/>
      <c r="I115" s="101"/>
      <c r="J115" s="101">
        <v>0</v>
      </c>
      <c r="K115" s="101">
        <v>0</v>
      </c>
      <c r="L115" s="101">
        <v>0</v>
      </c>
      <c r="M115" s="101">
        <v>0</v>
      </c>
      <c r="N115" s="101">
        <v>0</v>
      </c>
      <c r="O115" s="101"/>
      <c r="P115" s="101">
        <v>0</v>
      </c>
      <c r="Q115" s="101">
        <v>0</v>
      </c>
      <c r="R115" s="101">
        <v>0</v>
      </c>
      <c r="S115" s="101">
        <v>0</v>
      </c>
      <c r="T115" s="101">
        <v>0</v>
      </c>
      <c r="U115" s="101">
        <v>0</v>
      </c>
      <c r="V115" s="101">
        <v>0</v>
      </c>
      <c r="W115" s="101">
        <v>0</v>
      </c>
      <c r="X115" s="101">
        <v>0</v>
      </c>
      <c r="Y115" s="101">
        <v>0</v>
      </c>
      <c r="Z115" s="101">
        <v>0</v>
      </c>
      <c r="AA115" s="101">
        <v>1574.4</v>
      </c>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1"/>
      <c r="BE115" s="101"/>
      <c r="BF115" s="101"/>
      <c r="BG115" s="101"/>
      <c r="BH115" s="101"/>
      <c r="BI115" s="101"/>
      <c r="BJ115" s="101"/>
      <c r="BK115" s="101"/>
      <c r="BL115" s="101"/>
      <c r="BM115" s="101"/>
      <c r="BN115" s="101"/>
      <c r="BO115" s="101"/>
      <c r="BP115" s="101"/>
      <c r="BQ115" s="101"/>
    </row>
    <row r="116" spans="1:69">
      <c r="A116" s="150" t="s">
        <v>713</v>
      </c>
      <c r="B116" s="99"/>
      <c r="C116" s="99" t="s">
        <v>72</v>
      </c>
      <c r="D116" s="99" t="s">
        <v>370</v>
      </c>
      <c r="E116" s="99" t="s">
        <v>403</v>
      </c>
      <c r="F116" s="99" t="s">
        <v>407</v>
      </c>
      <c r="G116" s="100" t="s">
        <v>421</v>
      </c>
      <c r="H116" s="99"/>
      <c r="I116" s="101"/>
      <c r="J116" s="101"/>
      <c r="K116" s="101"/>
      <c r="L116" s="101"/>
      <c r="M116" s="101"/>
      <c r="N116" s="101"/>
      <c r="O116" s="101"/>
      <c r="P116" s="101"/>
      <c r="Q116" s="101"/>
      <c r="R116" s="101"/>
      <c r="S116" s="101">
        <v>300</v>
      </c>
      <c r="T116" s="101"/>
      <c r="U116" s="101"/>
      <c r="V116" s="101"/>
      <c r="W116" s="101"/>
      <c r="X116" s="101"/>
      <c r="Y116" s="101"/>
      <c r="Z116" s="101">
        <v>300</v>
      </c>
      <c r="AA116" s="101"/>
      <c r="AB116" s="101"/>
      <c r="AC116" s="101"/>
      <c r="AD116" s="101"/>
      <c r="AE116" s="101"/>
      <c r="AF116" s="101"/>
      <c r="AG116" s="101"/>
      <c r="AH116" s="101"/>
      <c r="AI116" s="101">
        <v>300</v>
      </c>
      <c r="AJ116" s="101"/>
      <c r="AK116" s="101"/>
      <c r="AL116" s="101"/>
      <c r="AM116" s="101"/>
      <c r="AN116" s="101"/>
      <c r="AO116" s="101"/>
      <c r="AP116" s="101"/>
      <c r="AQ116" s="101">
        <v>300</v>
      </c>
      <c r="AR116" s="101"/>
      <c r="AS116" s="101"/>
      <c r="AT116" s="101"/>
      <c r="AU116" s="101"/>
      <c r="AV116" s="101"/>
      <c r="AW116" s="101"/>
      <c r="AX116" s="101"/>
      <c r="AY116" s="101"/>
      <c r="AZ116" s="101">
        <v>300</v>
      </c>
      <c r="BA116" s="101">
        <v>300</v>
      </c>
      <c r="BB116" s="101"/>
      <c r="BC116" s="101"/>
      <c r="BD116" s="101"/>
      <c r="BE116" s="101"/>
      <c r="BF116" s="101"/>
      <c r="BG116" s="101"/>
      <c r="BH116" s="101"/>
      <c r="BI116" s="101"/>
      <c r="BJ116" s="101"/>
      <c r="BK116" s="101">
        <v>300</v>
      </c>
      <c r="BL116" s="101"/>
      <c r="BM116" s="101"/>
      <c r="BN116" s="101"/>
      <c r="BO116" s="101"/>
      <c r="BP116" s="101"/>
      <c r="BQ116" s="101"/>
    </row>
    <row r="117" spans="1:69">
      <c r="A117" s="150" t="s">
        <v>714</v>
      </c>
      <c r="B117" s="99"/>
      <c r="C117" s="99" t="s">
        <v>72</v>
      </c>
      <c r="D117" s="99" t="s">
        <v>370</v>
      </c>
      <c r="E117" s="99" t="s">
        <v>403</v>
      </c>
      <c r="F117" s="99" t="s">
        <v>407</v>
      </c>
      <c r="G117" s="100" t="s">
        <v>421</v>
      </c>
      <c r="H117" s="99"/>
      <c r="I117" s="101"/>
      <c r="J117" s="101"/>
      <c r="K117" s="101"/>
      <c r="L117" s="101"/>
      <c r="M117" s="101"/>
      <c r="N117" s="101"/>
      <c r="O117" s="101"/>
      <c r="P117" s="101"/>
      <c r="Q117" s="101">
        <v>300</v>
      </c>
      <c r="R117" s="101">
        <v>300</v>
      </c>
      <c r="S117" s="101"/>
      <c r="T117" s="101">
        <v>300</v>
      </c>
      <c r="U117" s="101">
        <v>300</v>
      </c>
      <c r="V117" s="101"/>
      <c r="W117" s="101"/>
      <c r="X117" s="101">
        <v>300</v>
      </c>
      <c r="Y117" s="101">
        <v>300</v>
      </c>
      <c r="Z117" s="101"/>
      <c r="AA117" s="101"/>
      <c r="AB117" s="101">
        <v>300</v>
      </c>
      <c r="AC117" s="101">
        <v>300</v>
      </c>
      <c r="AD117" s="101"/>
      <c r="AE117" s="101">
        <v>300</v>
      </c>
      <c r="AF117" s="101">
        <v>300</v>
      </c>
      <c r="AG117" s="101">
        <v>300</v>
      </c>
      <c r="AH117" s="101">
        <v>300</v>
      </c>
      <c r="AI117" s="101"/>
      <c r="AJ117" s="101"/>
      <c r="AK117" s="101"/>
      <c r="AL117" s="101">
        <v>300</v>
      </c>
      <c r="AM117" s="101">
        <v>300</v>
      </c>
      <c r="AN117" s="101">
        <v>300</v>
      </c>
      <c r="AO117" s="101">
        <v>300</v>
      </c>
      <c r="AP117" s="101"/>
      <c r="AQ117" s="101"/>
      <c r="AR117" s="101"/>
      <c r="AS117" s="101"/>
      <c r="AT117" s="101"/>
      <c r="AU117" s="101"/>
      <c r="AV117" s="101"/>
      <c r="AW117" s="101"/>
      <c r="AX117" s="101"/>
      <c r="AY117" s="101"/>
      <c r="AZ117" s="101"/>
      <c r="BA117" s="101"/>
      <c r="BB117" s="101"/>
      <c r="BC117" s="101">
        <v>300</v>
      </c>
      <c r="BD117" s="101">
        <v>300</v>
      </c>
      <c r="BE117" s="101">
        <v>300</v>
      </c>
      <c r="BF117" s="101"/>
      <c r="BG117" s="101">
        <v>300</v>
      </c>
      <c r="BH117" s="101">
        <v>300</v>
      </c>
      <c r="BI117" s="101">
        <v>300</v>
      </c>
      <c r="BJ117" s="101">
        <v>300</v>
      </c>
      <c r="BK117" s="101"/>
      <c r="BL117" s="101"/>
      <c r="BM117" s="101"/>
      <c r="BN117" s="101"/>
      <c r="BO117" s="101"/>
      <c r="BP117" s="101"/>
      <c r="BQ117" s="101"/>
    </row>
    <row r="118" spans="1:69">
      <c r="A118" s="150" t="s">
        <v>715</v>
      </c>
      <c r="B118" s="99"/>
      <c r="C118" s="99" t="s">
        <v>72</v>
      </c>
      <c r="D118" s="99" t="s">
        <v>370</v>
      </c>
      <c r="E118" s="99" t="s">
        <v>403</v>
      </c>
      <c r="F118" s="99" t="s">
        <v>407</v>
      </c>
      <c r="G118" s="100" t="s">
        <v>421</v>
      </c>
      <c r="H118" s="99"/>
      <c r="I118" s="101"/>
      <c r="J118" s="101"/>
      <c r="K118" s="101"/>
      <c r="L118" s="101"/>
      <c r="M118" s="101"/>
      <c r="N118" s="101"/>
      <c r="O118" s="101"/>
      <c r="P118" s="101"/>
      <c r="Q118" s="101"/>
      <c r="R118" s="101"/>
      <c r="S118" s="101"/>
      <c r="T118" s="101"/>
      <c r="U118" s="101"/>
      <c r="V118" s="101">
        <v>300</v>
      </c>
      <c r="W118" s="101"/>
      <c r="X118" s="101"/>
      <c r="Y118" s="101"/>
      <c r="Z118" s="101"/>
      <c r="AA118" s="101">
        <v>300</v>
      </c>
      <c r="AB118" s="101"/>
      <c r="AC118" s="101"/>
      <c r="AD118" s="101"/>
      <c r="AE118" s="101"/>
      <c r="AF118" s="101"/>
      <c r="AG118" s="101"/>
      <c r="AH118" s="101"/>
      <c r="AI118" s="101"/>
      <c r="AJ118" s="101">
        <v>300</v>
      </c>
      <c r="AK118" s="101"/>
      <c r="AL118" s="101"/>
      <c r="AM118" s="101"/>
      <c r="AN118" s="101"/>
      <c r="AO118" s="101"/>
      <c r="AP118" s="101">
        <v>300</v>
      </c>
      <c r="AQ118" s="101"/>
      <c r="AR118" s="101"/>
      <c r="AS118" s="101"/>
      <c r="AT118" s="101"/>
      <c r="AU118" s="101"/>
      <c r="AV118" s="101"/>
      <c r="AW118" s="101"/>
      <c r="AX118" s="101"/>
      <c r="AY118" s="101"/>
      <c r="AZ118" s="101"/>
      <c r="BA118" s="101"/>
      <c r="BB118" s="101">
        <v>300</v>
      </c>
      <c r="BC118" s="101"/>
      <c r="BD118" s="101"/>
      <c r="BE118" s="101"/>
      <c r="BF118" s="101"/>
      <c r="BG118" s="101"/>
      <c r="BH118" s="101"/>
      <c r="BI118" s="101"/>
      <c r="BJ118" s="101"/>
      <c r="BK118" s="101"/>
      <c r="BL118" s="101">
        <v>300</v>
      </c>
      <c r="BM118" s="101"/>
      <c r="BN118" s="101"/>
      <c r="BO118" s="101"/>
      <c r="BP118" s="101"/>
      <c r="BQ118" s="101"/>
    </row>
    <row r="119" spans="1:69">
      <c r="A119" s="150" t="s">
        <v>441</v>
      </c>
      <c r="B119" s="99"/>
      <c r="C119" s="99" t="s">
        <v>77</v>
      </c>
      <c r="D119" s="99" t="s">
        <v>370</v>
      </c>
      <c r="E119" s="99" t="s">
        <v>374</v>
      </c>
      <c r="F119" s="99" t="s">
        <v>409</v>
      </c>
      <c r="G119" s="100" t="s">
        <v>420</v>
      </c>
      <c r="H119" s="99"/>
      <c r="I119" s="101"/>
      <c r="J119" s="101"/>
      <c r="K119" s="101"/>
      <c r="L119" s="101"/>
      <c r="M119" s="101"/>
      <c r="N119" s="101"/>
      <c r="O119" s="101"/>
      <c r="P119" s="101"/>
      <c r="Q119" s="101"/>
      <c r="R119" s="101"/>
      <c r="S119" s="101"/>
      <c r="T119" s="101"/>
      <c r="U119" s="101"/>
      <c r="V119" s="101"/>
      <c r="W119" s="101"/>
      <c r="X119" s="101"/>
      <c r="Y119" s="101"/>
      <c r="Z119" s="101"/>
      <c r="AA119" s="101"/>
      <c r="AB119" s="101"/>
      <c r="AC119" s="101"/>
      <c r="AD119" s="101"/>
      <c r="AE119" s="101">
        <v>14000</v>
      </c>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v>13000</v>
      </c>
      <c r="BA119" s="101"/>
      <c r="BB119" s="101"/>
      <c r="BC119" s="101"/>
      <c r="BD119" s="101"/>
      <c r="BE119" s="101"/>
      <c r="BF119" s="101"/>
      <c r="BG119" s="101">
        <v>14000</v>
      </c>
      <c r="BH119" s="101"/>
      <c r="BI119" s="101"/>
      <c r="BJ119" s="101"/>
      <c r="BK119" s="101"/>
      <c r="BL119" s="101"/>
      <c r="BM119" s="101"/>
      <c r="BN119" s="101"/>
      <c r="BO119" s="101"/>
      <c r="BP119" s="101"/>
      <c r="BQ119" s="101"/>
    </row>
    <row r="120" spans="1:69">
      <c r="A120" s="150" t="s">
        <v>442</v>
      </c>
      <c r="B120" s="99"/>
      <c r="C120" s="99" t="s">
        <v>77</v>
      </c>
      <c r="D120" s="99" t="s">
        <v>370</v>
      </c>
      <c r="E120" s="99" t="s">
        <v>403</v>
      </c>
      <c r="F120" s="99" t="s">
        <v>407</v>
      </c>
      <c r="G120" s="100" t="s">
        <v>420</v>
      </c>
      <c r="H120" s="99"/>
      <c r="I120" s="101"/>
      <c r="J120" s="101"/>
      <c r="K120" s="101"/>
      <c r="L120" s="101"/>
      <c r="M120" s="101"/>
      <c r="N120" s="101"/>
      <c r="O120" s="101"/>
      <c r="P120" s="101"/>
      <c r="Q120" s="101"/>
      <c r="R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v>10000</v>
      </c>
      <c r="BA120" s="101"/>
      <c r="BB120" s="101"/>
      <c r="BC120" s="101"/>
      <c r="BD120" s="101"/>
      <c r="BE120" s="101"/>
      <c r="BF120" s="101"/>
      <c r="BG120" s="101">
        <v>10000</v>
      </c>
      <c r="BH120" s="101"/>
      <c r="BI120" s="101"/>
      <c r="BJ120" s="101"/>
      <c r="BK120" s="101"/>
      <c r="BL120" s="101"/>
      <c r="BM120" s="101"/>
      <c r="BN120" s="101"/>
      <c r="BO120" s="101"/>
      <c r="BP120" s="101"/>
      <c r="BQ120" s="101"/>
    </row>
    <row r="121" spans="1:69">
      <c r="A121" s="150" t="s">
        <v>443</v>
      </c>
      <c r="B121" s="99"/>
      <c r="C121" s="99" t="s">
        <v>77</v>
      </c>
      <c r="D121" s="99" t="s">
        <v>370</v>
      </c>
      <c r="E121" s="99" t="s">
        <v>403</v>
      </c>
      <c r="F121" s="99" t="s">
        <v>407</v>
      </c>
      <c r="G121" s="100" t="s">
        <v>418</v>
      </c>
      <c r="H121" s="99"/>
      <c r="I121" s="101"/>
      <c r="J121" s="101"/>
      <c r="K121" s="101"/>
      <c r="L121" s="101"/>
      <c r="M121" s="101"/>
      <c r="N121" s="101"/>
      <c r="O121" s="101"/>
      <c r="P121" s="101"/>
      <c r="Q121" s="101"/>
      <c r="R121" s="101"/>
      <c r="S121" s="101"/>
      <c r="T121" s="101"/>
      <c r="U121" s="101"/>
      <c r="V121" s="101"/>
      <c r="W121" s="101"/>
      <c r="X121" s="101"/>
      <c r="Y121" s="101"/>
      <c r="Z121" s="101"/>
      <c r="AA121" s="101"/>
      <c r="AB121" s="101"/>
      <c r="AC121" s="101"/>
      <c r="AD121" s="101"/>
      <c r="AE121" s="101">
        <v>2032.8</v>
      </c>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1"/>
      <c r="BE121" s="101"/>
      <c r="BF121" s="101"/>
      <c r="BG121" s="101"/>
      <c r="BH121" s="101"/>
      <c r="BI121" s="101"/>
      <c r="BJ121" s="101"/>
      <c r="BK121" s="101"/>
      <c r="BL121" s="101"/>
      <c r="BM121" s="101"/>
      <c r="BN121" s="101"/>
      <c r="BO121" s="101"/>
      <c r="BP121" s="101"/>
      <c r="BQ121" s="101"/>
    </row>
    <row r="122" spans="1:69">
      <c r="A122" s="150" t="s">
        <v>528</v>
      </c>
      <c r="B122" s="99"/>
      <c r="C122" s="99" t="s">
        <v>72</v>
      </c>
      <c r="D122" s="99" t="s">
        <v>370</v>
      </c>
      <c r="E122" s="99" t="s">
        <v>374</v>
      </c>
      <c r="F122" s="99" t="s">
        <v>376</v>
      </c>
      <c r="G122" s="100" t="s">
        <v>418</v>
      </c>
      <c r="H122" s="99"/>
      <c r="I122" s="101"/>
      <c r="J122" s="101"/>
      <c r="K122" s="101"/>
      <c r="L122" s="101"/>
      <c r="M122" s="101"/>
      <c r="N122" s="101"/>
      <c r="O122" s="101"/>
      <c r="P122" s="101"/>
      <c r="Q122" s="101"/>
      <c r="R122" s="101"/>
      <c r="S122" s="101">
        <v>300</v>
      </c>
      <c r="T122" s="101"/>
      <c r="U122" s="101"/>
      <c r="V122" s="101"/>
      <c r="W122" s="101"/>
      <c r="X122" s="101"/>
      <c r="Y122" s="101"/>
      <c r="Z122" s="101">
        <v>1000</v>
      </c>
      <c r="AA122" s="101"/>
      <c r="AB122" s="101"/>
      <c r="AC122" s="101">
        <v>1000</v>
      </c>
      <c r="AD122" s="101"/>
      <c r="AE122" s="101">
        <v>800</v>
      </c>
      <c r="AF122" s="101"/>
      <c r="AG122" s="101">
        <v>800</v>
      </c>
      <c r="AH122" s="101"/>
      <c r="AI122" s="101"/>
      <c r="AJ122" s="101"/>
      <c r="AK122" s="101"/>
      <c r="AL122" s="101"/>
      <c r="AM122" s="101">
        <v>1000</v>
      </c>
      <c r="AN122" s="101"/>
      <c r="AO122" s="101"/>
      <c r="AP122" s="101"/>
      <c r="AQ122" s="101">
        <v>1000</v>
      </c>
      <c r="AR122" s="101"/>
      <c r="AS122" s="101"/>
      <c r="AT122" s="101"/>
      <c r="AU122" s="101">
        <v>1000</v>
      </c>
      <c r="AV122" s="101"/>
      <c r="AW122" s="101"/>
      <c r="AX122" s="101"/>
      <c r="AY122" s="101"/>
      <c r="AZ122" s="101">
        <v>1000</v>
      </c>
      <c r="BA122" s="101"/>
      <c r="BB122" s="101"/>
      <c r="BC122" s="101"/>
      <c r="BD122" s="101"/>
      <c r="BE122" s="101"/>
      <c r="BF122" s="101"/>
      <c r="BG122" s="101"/>
      <c r="BH122" s="101"/>
      <c r="BI122" s="101"/>
      <c r="BJ122" s="101"/>
      <c r="BK122" s="101"/>
      <c r="BL122" s="101"/>
      <c r="BM122" s="101"/>
      <c r="BN122" s="101"/>
      <c r="BO122" s="101"/>
      <c r="BP122" s="101"/>
      <c r="BQ122" s="101"/>
    </row>
    <row r="123" spans="1:69">
      <c r="A123" s="150" t="s">
        <v>529</v>
      </c>
      <c r="B123" s="99"/>
      <c r="C123" s="99" t="s">
        <v>72</v>
      </c>
      <c r="D123" s="99" t="s">
        <v>370</v>
      </c>
      <c r="E123" s="99" t="s">
        <v>374</v>
      </c>
      <c r="F123" s="99" t="s">
        <v>376</v>
      </c>
      <c r="G123" s="100" t="s">
        <v>418</v>
      </c>
      <c r="H123" s="99"/>
      <c r="I123" s="101"/>
      <c r="J123" s="101"/>
      <c r="K123" s="101"/>
      <c r="L123" s="101"/>
      <c r="M123" s="101"/>
      <c r="N123" s="101"/>
      <c r="O123" s="101"/>
      <c r="P123" s="101"/>
      <c r="Q123" s="101"/>
      <c r="R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1"/>
      <c r="BE123" s="101"/>
      <c r="BF123" s="101"/>
      <c r="BG123" s="101"/>
      <c r="BH123" s="101"/>
      <c r="BI123" s="101"/>
      <c r="BJ123" s="101"/>
      <c r="BK123" s="101"/>
      <c r="BL123" s="101"/>
      <c r="BM123" s="101"/>
      <c r="BN123" s="101"/>
      <c r="BO123" s="101"/>
      <c r="BP123" s="101">
        <v>1000</v>
      </c>
      <c r="BQ123" s="101"/>
    </row>
    <row r="124" spans="1:69">
      <c r="A124" s="150" t="s">
        <v>530</v>
      </c>
      <c r="B124" s="99"/>
      <c r="C124" s="99" t="s">
        <v>72</v>
      </c>
      <c r="D124" s="99" t="s">
        <v>370</v>
      </c>
      <c r="E124" s="99" t="s">
        <v>374</v>
      </c>
      <c r="F124" s="99" t="s">
        <v>376</v>
      </c>
      <c r="G124" s="100" t="s">
        <v>418</v>
      </c>
      <c r="H124" s="99"/>
      <c r="I124" s="101"/>
      <c r="J124" s="101"/>
      <c r="K124" s="101"/>
      <c r="L124" s="101"/>
      <c r="M124" s="101"/>
      <c r="N124" s="101"/>
      <c r="O124" s="101"/>
      <c r="P124" s="101"/>
      <c r="Q124" s="101"/>
      <c r="R124" s="101"/>
      <c r="S124" s="101">
        <v>1000</v>
      </c>
      <c r="T124" s="101"/>
      <c r="U124" s="101"/>
      <c r="V124" s="101"/>
      <c r="W124" s="101"/>
      <c r="X124" s="101"/>
      <c r="Y124" s="101"/>
      <c r="Z124" s="101">
        <v>1000</v>
      </c>
      <c r="AA124" s="101"/>
      <c r="AB124" s="101"/>
      <c r="AC124" s="101"/>
      <c r="AD124" s="101"/>
      <c r="AE124" s="101"/>
      <c r="AF124" s="101"/>
      <c r="AG124" s="101">
        <v>800</v>
      </c>
      <c r="AH124" s="101"/>
      <c r="AI124" s="101"/>
      <c r="AJ124" s="101"/>
      <c r="AK124" s="101"/>
      <c r="AL124" s="101"/>
      <c r="AM124" s="101"/>
      <c r="AN124" s="101"/>
      <c r="AO124" s="101"/>
      <c r="AP124" s="101"/>
      <c r="AQ124" s="101"/>
      <c r="AR124" s="101"/>
      <c r="AS124" s="101">
        <v>1500</v>
      </c>
      <c r="AT124" s="101"/>
      <c r="AU124" s="101"/>
      <c r="AV124" s="101"/>
      <c r="AW124" s="101"/>
      <c r="AX124" s="101"/>
      <c r="AY124" s="101"/>
      <c r="AZ124" s="101">
        <v>1500</v>
      </c>
      <c r="BA124" s="101"/>
      <c r="BB124" s="101"/>
      <c r="BC124" s="101"/>
      <c r="BD124" s="101"/>
      <c r="BE124" s="101">
        <v>1500</v>
      </c>
      <c r="BF124" s="101"/>
      <c r="BG124" s="101"/>
      <c r="BH124" s="101"/>
      <c r="BI124" s="101"/>
      <c r="BJ124" s="101"/>
      <c r="BK124" s="101">
        <v>1000</v>
      </c>
      <c r="BL124" s="101"/>
      <c r="BM124" s="101"/>
      <c r="BN124" s="101"/>
      <c r="BO124" s="101"/>
      <c r="BP124" s="101"/>
      <c r="BQ124" s="101"/>
    </row>
    <row r="125" spans="1:69">
      <c r="A125" s="150" t="s">
        <v>226</v>
      </c>
      <c r="B125" s="99"/>
      <c r="C125" s="99" t="s">
        <v>77</v>
      </c>
      <c r="D125" s="99" t="s">
        <v>370</v>
      </c>
      <c r="E125" s="99" t="s">
        <v>403</v>
      </c>
      <c r="F125" s="99" t="s">
        <v>407</v>
      </c>
      <c r="G125" s="100" t="s">
        <v>418</v>
      </c>
      <c r="H125" s="99"/>
      <c r="I125" s="101"/>
      <c r="J125" s="101"/>
      <c r="K125" s="101"/>
      <c r="L125" s="101"/>
      <c r="M125" s="101"/>
      <c r="N125" s="101"/>
      <c r="O125" s="101"/>
      <c r="P125" s="101"/>
      <c r="Q125" s="101"/>
      <c r="R125" s="101"/>
      <c r="S125" s="101"/>
      <c r="T125" s="101"/>
      <c r="U125" s="101"/>
      <c r="V125" s="101">
        <v>225</v>
      </c>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c r="BH125" s="101"/>
      <c r="BI125" s="101"/>
      <c r="BJ125" s="101"/>
      <c r="BK125" s="101"/>
      <c r="BL125" s="101"/>
      <c r="BM125" s="101"/>
      <c r="BN125" s="101"/>
      <c r="BO125" s="101"/>
      <c r="BP125" s="101"/>
      <c r="BQ125" s="101"/>
    </row>
    <row r="126" spans="1:69">
      <c r="A126" s="150" t="s">
        <v>225</v>
      </c>
      <c r="B126" s="99"/>
      <c r="C126" s="99" t="s">
        <v>77</v>
      </c>
      <c r="D126" s="99" t="s">
        <v>370</v>
      </c>
      <c r="E126" s="99" t="s">
        <v>403</v>
      </c>
      <c r="F126" s="99" t="s">
        <v>407</v>
      </c>
      <c r="G126" s="100" t="s">
        <v>418</v>
      </c>
      <c r="H126" s="99"/>
      <c r="I126" s="101"/>
      <c r="J126" s="101"/>
      <c r="K126" s="101"/>
      <c r="L126" s="101"/>
      <c r="M126" s="101"/>
      <c r="N126" s="101"/>
      <c r="O126" s="101"/>
      <c r="P126" s="101"/>
      <c r="Q126" s="101"/>
      <c r="R126" s="101"/>
      <c r="S126" s="101"/>
      <c r="T126" s="101"/>
      <c r="U126" s="101"/>
      <c r="V126" s="101">
        <v>280</v>
      </c>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row>
    <row r="127" spans="1:69">
      <c r="A127" s="150" t="s">
        <v>244</v>
      </c>
      <c r="B127" s="99"/>
      <c r="C127" s="99" t="s">
        <v>77</v>
      </c>
      <c r="D127" s="99" t="s">
        <v>370</v>
      </c>
      <c r="E127" s="99" t="s">
        <v>403</v>
      </c>
      <c r="F127" s="99" t="s">
        <v>407</v>
      </c>
      <c r="G127" s="100" t="s">
        <v>418</v>
      </c>
      <c r="H127" s="99"/>
      <c r="I127" s="101"/>
      <c r="J127" s="101"/>
      <c r="K127" s="101"/>
      <c r="L127" s="101"/>
      <c r="M127" s="101"/>
      <c r="N127" s="101"/>
      <c r="O127" s="101"/>
      <c r="P127" s="101"/>
      <c r="Q127" s="101"/>
      <c r="R127" s="101"/>
      <c r="S127" s="101"/>
      <c r="T127" s="101"/>
      <c r="U127" s="101"/>
      <c r="V127" s="101">
        <v>840</v>
      </c>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1"/>
      <c r="BE127" s="101"/>
      <c r="BF127" s="101"/>
      <c r="BG127" s="101"/>
      <c r="BH127" s="101"/>
      <c r="BI127" s="101"/>
      <c r="BJ127" s="101"/>
      <c r="BK127" s="101"/>
      <c r="BL127" s="101"/>
      <c r="BM127" s="101"/>
      <c r="BN127" s="101"/>
      <c r="BO127" s="101"/>
      <c r="BP127" s="101"/>
      <c r="BQ127" s="101"/>
    </row>
    <row r="128" spans="1:69">
      <c r="A128" s="150" t="s">
        <v>531</v>
      </c>
      <c r="B128" s="99"/>
      <c r="C128" s="99" t="s">
        <v>72</v>
      </c>
      <c r="D128" s="99" t="s">
        <v>368</v>
      </c>
      <c r="E128" s="99" t="s">
        <v>384</v>
      </c>
      <c r="F128" s="99" t="s">
        <v>385</v>
      </c>
      <c r="G128" s="100" t="s">
        <v>422</v>
      </c>
      <c r="H128" s="99"/>
      <c r="I128" s="101"/>
      <c r="J128" s="101"/>
      <c r="K128" s="101"/>
      <c r="L128" s="101">
        <v>850</v>
      </c>
      <c r="M128" s="101"/>
      <c r="N128" s="101"/>
      <c r="O128" s="101"/>
      <c r="P128" s="101"/>
      <c r="Q128" s="101"/>
      <c r="R128" s="101"/>
      <c r="S128" s="101">
        <v>850</v>
      </c>
      <c r="T128" s="101"/>
      <c r="U128" s="101"/>
      <c r="V128" s="101"/>
      <c r="W128" s="101"/>
      <c r="X128" s="101"/>
      <c r="Y128" s="101"/>
      <c r="Z128" s="101">
        <v>850</v>
      </c>
      <c r="AA128" s="101"/>
      <c r="AB128" s="101"/>
      <c r="AC128" s="101"/>
      <c r="AD128" s="101"/>
      <c r="AE128" s="101"/>
      <c r="AF128" s="101"/>
      <c r="AG128" s="101">
        <v>850</v>
      </c>
      <c r="AH128" s="101"/>
      <c r="AI128" s="101"/>
      <c r="AJ128" s="101"/>
      <c r="AK128" s="101"/>
      <c r="AL128" s="101"/>
      <c r="AM128" s="101"/>
      <c r="AN128" s="101">
        <v>219.0928558346086</v>
      </c>
      <c r="AO128" s="101"/>
      <c r="AP128" s="101"/>
      <c r="AQ128" s="101"/>
      <c r="AR128" s="101"/>
      <c r="AS128" s="101"/>
      <c r="AT128" s="101"/>
      <c r="AU128" s="101">
        <v>321.33618855742594</v>
      </c>
      <c r="AV128" s="101"/>
      <c r="AW128" s="101"/>
      <c r="AX128" s="101"/>
      <c r="AY128" s="101"/>
      <c r="AZ128" s="101"/>
      <c r="BA128" s="101"/>
      <c r="BB128" s="101">
        <v>350.54856933537377</v>
      </c>
      <c r="BC128" s="101"/>
      <c r="BD128" s="101"/>
      <c r="BE128" s="101"/>
      <c r="BF128" s="101"/>
      <c r="BG128" s="101"/>
      <c r="BH128" s="101"/>
      <c r="BI128" s="101">
        <v>350.54856933537377</v>
      </c>
      <c r="BJ128" s="101"/>
      <c r="BK128" s="101"/>
      <c r="BL128" s="101"/>
      <c r="BM128" s="101"/>
      <c r="BN128" s="101"/>
      <c r="BO128" s="101"/>
      <c r="BP128" s="101">
        <v>365.15475972434768</v>
      </c>
      <c r="BQ128" s="101"/>
    </row>
    <row r="129" spans="1:69">
      <c r="A129" s="150" t="s">
        <v>532</v>
      </c>
      <c r="B129" s="99"/>
      <c r="C129" s="99" t="s">
        <v>72</v>
      </c>
      <c r="D129" s="99" t="s">
        <v>368</v>
      </c>
      <c r="E129" s="99" t="s">
        <v>384</v>
      </c>
      <c r="F129" s="99" t="s">
        <v>385</v>
      </c>
      <c r="G129" s="100" t="s">
        <v>422</v>
      </c>
      <c r="H129" s="99"/>
      <c r="I129" s="101"/>
      <c r="J129" s="101"/>
      <c r="K129" s="101"/>
      <c r="L129" s="101">
        <v>880</v>
      </c>
      <c r="M129" s="101"/>
      <c r="N129" s="101"/>
      <c r="O129" s="101"/>
      <c r="P129" s="101"/>
      <c r="Q129" s="101"/>
      <c r="R129" s="101"/>
      <c r="S129" s="101">
        <v>880</v>
      </c>
      <c r="T129" s="101"/>
      <c r="U129" s="101"/>
      <c r="V129" s="101"/>
      <c r="W129" s="101"/>
      <c r="X129" s="101"/>
      <c r="Y129" s="101"/>
      <c r="Z129" s="101">
        <v>880</v>
      </c>
      <c r="AA129" s="101"/>
      <c r="AB129" s="101"/>
      <c r="AC129" s="101"/>
      <c r="AD129" s="101"/>
      <c r="AE129" s="101"/>
      <c r="AF129" s="101"/>
      <c r="AG129" s="101">
        <v>880</v>
      </c>
      <c r="AH129" s="101"/>
      <c r="AI129" s="101"/>
      <c r="AJ129" s="101"/>
      <c r="AK129" s="101"/>
      <c r="AL129" s="101"/>
      <c r="AM129" s="101"/>
      <c r="AN129" s="101">
        <v>159.97527514817301</v>
      </c>
      <c r="AO129" s="101"/>
      <c r="AP129" s="101"/>
      <c r="AQ129" s="101"/>
      <c r="AR129" s="101"/>
      <c r="AS129" s="101"/>
      <c r="AT129" s="101"/>
      <c r="AU129" s="101">
        <v>234.63040355065374</v>
      </c>
      <c r="AV129" s="101"/>
      <c r="AW129" s="101"/>
      <c r="AX129" s="101"/>
      <c r="AY129" s="101"/>
      <c r="AZ129" s="101"/>
      <c r="BA129" s="101"/>
      <c r="BB129" s="101">
        <v>255.9604402370768</v>
      </c>
      <c r="BC129" s="101"/>
      <c r="BD129" s="101"/>
      <c r="BE129" s="101"/>
      <c r="BF129" s="101"/>
      <c r="BG129" s="101"/>
      <c r="BH129" s="101"/>
      <c r="BI129" s="101">
        <v>255.9604402370768</v>
      </c>
      <c r="BJ129" s="101"/>
      <c r="BK129" s="101"/>
      <c r="BL129" s="101"/>
      <c r="BM129" s="101"/>
      <c r="BN129" s="101"/>
      <c r="BO129" s="101"/>
      <c r="BP129" s="101">
        <v>266.62545858028835</v>
      </c>
      <c r="BQ129" s="101"/>
    </row>
    <row r="130" spans="1:69">
      <c r="A130" s="150" t="s">
        <v>533</v>
      </c>
      <c r="B130" s="99"/>
      <c r="C130" s="99" t="s">
        <v>72</v>
      </c>
      <c r="D130" s="99" t="s">
        <v>368</v>
      </c>
      <c r="E130" s="99" t="s">
        <v>384</v>
      </c>
      <c r="F130" s="99" t="s">
        <v>385</v>
      </c>
      <c r="G130" s="100" t="s">
        <v>422</v>
      </c>
      <c r="H130" s="99"/>
      <c r="I130" s="101"/>
      <c r="J130" s="101"/>
      <c r="K130" s="101"/>
      <c r="L130" s="101">
        <v>842</v>
      </c>
      <c r="M130" s="101"/>
      <c r="N130" s="101"/>
      <c r="O130" s="101"/>
      <c r="P130" s="101"/>
      <c r="Q130" s="101"/>
      <c r="R130" s="101"/>
      <c r="S130" s="101">
        <v>842</v>
      </c>
      <c r="T130" s="101"/>
      <c r="U130" s="101"/>
      <c r="V130" s="101"/>
      <c r="W130" s="101"/>
      <c r="X130" s="101"/>
      <c r="Y130" s="101"/>
      <c r="Z130" s="101">
        <v>842</v>
      </c>
      <c r="AA130" s="101"/>
      <c r="AB130" s="101"/>
      <c r="AC130" s="101"/>
      <c r="AD130" s="101"/>
      <c r="AE130" s="101"/>
      <c r="AF130" s="101"/>
      <c r="AG130" s="101">
        <v>842</v>
      </c>
      <c r="AH130" s="101"/>
      <c r="AI130" s="101"/>
      <c r="AJ130" s="101"/>
      <c r="AK130" s="101"/>
      <c r="AL130" s="101"/>
      <c r="AM130" s="101"/>
      <c r="AN130" s="101">
        <v>135.99608047023767</v>
      </c>
      <c r="AO130" s="101"/>
      <c r="AP130" s="101"/>
      <c r="AQ130" s="101"/>
      <c r="AR130" s="101"/>
      <c r="AS130" s="101"/>
      <c r="AT130" s="101"/>
      <c r="AU130" s="101">
        <v>199.46091802301527</v>
      </c>
      <c r="AV130" s="101"/>
      <c r="AW130" s="101"/>
      <c r="AX130" s="101"/>
      <c r="AY130" s="101"/>
      <c r="AZ130" s="101"/>
      <c r="BA130" s="101"/>
      <c r="BB130" s="101">
        <v>217.59372875238029</v>
      </c>
      <c r="BC130" s="101"/>
      <c r="BD130" s="101"/>
      <c r="BE130" s="101"/>
      <c r="BF130" s="101"/>
      <c r="BG130" s="101"/>
      <c r="BH130" s="101"/>
      <c r="BI130" s="101">
        <v>217.59372875238029</v>
      </c>
      <c r="BJ130" s="101"/>
      <c r="BK130" s="101"/>
      <c r="BL130" s="101"/>
      <c r="BM130" s="101"/>
      <c r="BN130" s="101"/>
      <c r="BO130" s="101"/>
      <c r="BP130" s="101">
        <v>226.6601341170628</v>
      </c>
      <c r="BQ130" s="101"/>
    </row>
    <row r="131" spans="1:69">
      <c r="A131" s="150" t="s">
        <v>534</v>
      </c>
      <c r="B131" s="99"/>
      <c r="C131" s="99" t="s">
        <v>72</v>
      </c>
      <c r="D131" s="99" t="s">
        <v>368</v>
      </c>
      <c r="E131" s="99" t="s">
        <v>384</v>
      </c>
      <c r="F131" s="99" t="s">
        <v>385</v>
      </c>
      <c r="G131" s="100" t="s">
        <v>422</v>
      </c>
      <c r="H131" s="99"/>
      <c r="I131" s="101"/>
      <c r="J131" s="101"/>
      <c r="K131" s="101"/>
      <c r="L131" s="101">
        <v>435</v>
      </c>
      <c r="M131" s="101"/>
      <c r="N131" s="101"/>
      <c r="O131" s="101"/>
      <c r="P131" s="101"/>
      <c r="Q131" s="101"/>
      <c r="R131" s="101"/>
      <c r="S131" s="101">
        <v>435</v>
      </c>
      <c r="T131" s="101"/>
      <c r="U131" s="101"/>
      <c r="V131" s="101"/>
      <c r="W131" s="101"/>
      <c r="X131" s="101"/>
      <c r="Y131" s="101"/>
      <c r="Z131" s="101">
        <v>435</v>
      </c>
      <c r="AA131" s="101"/>
      <c r="AB131" s="101"/>
      <c r="AC131" s="101"/>
      <c r="AD131" s="101"/>
      <c r="AE131" s="101"/>
      <c r="AF131" s="101"/>
      <c r="AG131" s="101">
        <v>435</v>
      </c>
      <c r="AH131" s="101"/>
      <c r="AI131" s="101"/>
      <c r="AJ131" s="101"/>
      <c r="AK131" s="101"/>
      <c r="AL131" s="101"/>
      <c r="AM131" s="101"/>
      <c r="AN131" s="101">
        <v>78.583274471640706</v>
      </c>
      <c r="AO131" s="101"/>
      <c r="AP131" s="101"/>
      <c r="AQ131" s="101"/>
      <c r="AR131" s="101"/>
      <c r="AS131" s="101"/>
      <c r="AT131" s="101"/>
      <c r="AU131" s="101">
        <v>115.25546922507303</v>
      </c>
      <c r="AV131" s="101"/>
      <c r="AW131" s="101"/>
      <c r="AX131" s="101"/>
      <c r="AY131" s="101"/>
      <c r="AZ131" s="101"/>
      <c r="BA131" s="101"/>
      <c r="BB131" s="101">
        <v>125.73323915462512</v>
      </c>
      <c r="BC131" s="101"/>
      <c r="BD131" s="101"/>
      <c r="BE131" s="101"/>
      <c r="BF131" s="101"/>
      <c r="BG131" s="101"/>
      <c r="BH131" s="101"/>
      <c r="BI131" s="101">
        <v>125.73323915462512</v>
      </c>
      <c r="BJ131" s="101"/>
      <c r="BK131" s="101"/>
      <c r="BL131" s="101"/>
      <c r="BM131" s="101"/>
      <c r="BN131" s="101"/>
      <c r="BO131" s="101"/>
      <c r="BP131" s="101">
        <v>130.97212411940117</v>
      </c>
      <c r="BQ131" s="101"/>
    </row>
    <row r="132" spans="1:69">
      <c r="A132" s="150" t="s">
        <v>644</v>
      </c>
      <c r="B132" s="99"/>
      <c r="C132" s="99" t="s">
        <v>72</v>
      </c>
      <c r="D132" s="99" t="s">
        <v>428</v>
      </c>
      <c r="E132" s="99" t="s">
        <v>400</v>
      </c>
      <c r="F132" s="99" t="s">
        <v>373</v>
      </c>
      <c r="G132" s="100" t="s">
        <v>419</v>
      </c>
      <c r="H132" s="99"/>
      <c r="I132" s="101"/>
      <c r="J132" s="101"/>
      <c r="K132" s="101"/>
      <c r="L132" s="101"/>
      <c r="M132" s="101">
        <v>0</v>
      </c>
      <c r="N132" s="101"/>
      <c r="O132" s="101"/>
      <c r="P132" s="101"/>
      <c r="Q132" s="101">
        <v>0</v>
      </c>
      <c r="R132" s="101"/>
      <c r="S132" s="101"/>
      <c r="T132" s="101">
        <v>0</v>
      </c>
      <c r="U132" s="101">
        <v>6000</v>
      </c>
      <c r="V132" s="101"/>
      <c r="W132" s="101"/>
      <c r="X132" s="101">
        <v>0</v>
      </c>
      <c r="Y132" s="101">
        <v>0</v>
      </c>
      <c r="Z132" s="101">
        <v>0</v>
      </c>
      <c r="AA132" s="101">
        <v>0</v>
      </c>
      <c r="AB132" s="101">
        <v>0</v>
      </c>
      <c r="AC132" s="101"/>
      <c r="AD132" s="101"/>
      <c r="AE132" s="101"/>
      <c r="AF132" s="101">
        <v>0</v>
      </c>
      <c r="AG132" s="101"/>
      <c r="AH132" s="101">
        <v>0</v>
      </c>
      <c r="AI132" s="101"/>
      <c r="AJ132" s="101"/>
      <c r="AK132" s="101"/>
      <c r="AL132" s="101">
        <v>0</v>
      </c>
      <c r="AM132" s="101">
        <v>0</v>
      </c>
      <c r="AN132" s="101">
        <v>0</v>
      </c>
      <c r="AO132" s="101">
        <v>0</v>
      </c>
      <c r="AP132" s="101">
        <v>0</v>
      </c>
      <c r="AQ132" s="101">
        <v>0</v>
      </c>
      <c r="AR132" s="101">
        <v>0</v>
      </c>
      <c r="AS132" s="101">
        <v>0</v>
      </c>
      <c r="AT132" s="101">
        <v>0</v>
      </c>
      <c r="AU132" s="101"/>
      <c r="AV132" s="101"/>
      <c r="AW132" s="101"/>
      <c r="AX132" s="101"/>
      <c r="AY132" s="101"/>
      <c r="AZ132" s="101">
        <v>7000</v>
      </c>
      <c r="BA132" s="101"/>
      <c r="BB132" s="101"/>
      <c r="BC132" s="101"/>
      <c r="BD132" s="101"/>
      <c r="BE132" s="101"/>
      <c r="BF132" s="101"/>
      <c r="BG132" s="101">
        <v>0</v>
      </c>
      <c r="BH132" s="101"/>
      <c r="BI132" s="101"/>
      <c r="BJ132" s="101"/>
      <c r="BK132" s="101"/>
      <c r="BL132" s="101"/>
      <c r="BM132" s="101"/>
      <c r="BN132" s="101"/>
      <c r="BO132" s="101"/>
      <c r="BP132" s="101">
        <v>4000</v>
      </c>
      <c r="BQ132" s="101"/>
    </row>
    <row r="133" spans="1:69">
      <c r="A133" s="150" t="s">
        <v>648</v>
      </c>
      <c r="B133" s="99"/>
      <c r="C133" s="99" t="s">
        <v>72</v>
      </c>
      <c r="D133" s="99" t="s">
        <v>428</v>
      </c>
      <c r="E133" s="99" t="s">
        <v>400</v>
      </c>
      <c r="F133" s="99" t="s">
        <v>373</v>
      </c>
      <c r="G133" s="100" t="s">
        <v>419</v>
      </c>
      <c r="H133" s="99"/>
      <c r="I133" s="101"/>
      <c r="J133" s="101"/>
      <c r="K133" s="101">
        <v>0</v>
      </c>
      <c r="L133" s="101">
        <v>0</v>
      </c>
      <c r="M133" s="101"/>
      <c r="N133" s="101">
        <v>0</v>
      </c>
      <c r="O133" s="101">
        <v>0</v>
      </c>
      <c r="P133" s="101"/>
      <c r="Q133" s="101">
        <v>0</v>
      </c>
      <c r="R133" s="101">
        <v>3000</v>
      </c>
      <c r="S133" s="101"/>
      <c r="T133" s="101">
        <v>0</v>
      </c>
      <c r="U133" s="101">
        <v>0</v>
      </c>
      <c r="V133" s="101"/>
      <c r="W133" s="101"/>
      <c r="X133" s="101">
        <v>0</v>
      </c>
      <c r="Y133" s="101"/>
      <c r="Z133" s="101">
        <v>0</v>
      </c>
      <c r="AA133" s="101">
        <v>0</v>
      </c>
      <c r="AB133" s="101">
        <v>0</v>
      </c>
      <c r="AC133" s="101">
        <v>0</v>
      </c>
      <c r="AD133" s="101"/>
      <c r="AE133" s="101">
        <v>0</v>
      </c>
      <c r="AF133" s="101">
        <v>0</v>
      </c>
      <c r="AG133" s="101"/>
      <c r="AH133" s="101"/>
      <c r="AI133" s="101">
        <v>0</v>
      </c>
      <c r="AJ133" s="101"/>
      <c r="AK133" s="101"/>
      <c r="AL133" s="101">
        <v>0</v>
      </c>
      <c r="AM133" s="101">
        <v>0</v>
      </c>
      <c r="AN133" s="101">
        <v>0</v>
      </c>
      <c r="AO133" s="101">
        <v>0</v>
      </c>
      <c r="AP133" s="101">
        <v>0</v>
      </c>
      <c r="AQ133" s="101">
        <v>0</v>
      </c>
      <c r="AR133" s="101"/>
      <c r="AS133" s="101"/>
      <c r="AT133" s="101"/>
      <c r="AU133" s="101"/>
      <c r="AV133" s="101"/>
      <c r="AW133" s="101"/>
      <c r="AX133" s="101"/>
      <c r="AY133" s="101"/>
      <c r="AZ133" s="101"/>
      <c r="BA133" s="101"/>
      <c r="BB133" s="101"/>
      <c r="BC133" s="101"/>
      <c r="BD133" s="101">
        <v>3000</v>
      </c>
      <c r="BE133" s="101"/>
      <c r="BF133" s="101"/>
      <c r="BG133" s="101"/>
      <c r="BH133" s="101">
        <v>0</v>
      </c>
      <c r="BI133" s="101"/>
      <c r="BJ133" s="101"/>
      <c r="BK133" s="101"/>
      <c r="BL133" s="101"/>
      <c r="BM133" s="101"/>
      <c r="BN133" s="101"/>
      <c r="BO133" s="101"/>
      <c r="BP133" s="101"/>
      <c r="BQ133" s="101">
        <v>0</v>
      </c>
    </row>
    <row r="134" spans="1:69">
      <c r="A134" s="150" t="s">
        <v>535</v>
      </c>
      <c r="B134" s="99"/>
      <c r="C134" s="99" t="s">
        <v>72</v>
      </c>
      <c r="D134" s="99" t="s">
        <v>428</v>
      </c>
      <c r="E134" s="99" t="s">
        <v>400</v>
      </c>
      <c r="F134" s="99" t="s">
        <v>373</v>
      </c>
      <c r="G134" s="100" t="s">
        <v>419</v>
      </c>
      <c r="H134" s="99"/>
      <c r="I134" s="101"/>
      <c r="J134" s="101"/>
      <c r="K134" s="101">
        <v>2000</v>
      </c>
      <c r="L134" s="101">
        <v>0</v>
      </c>
      <c r="M134" s="101">
        <v>0</v>
      </c>
      <c r="N134" s="101"/>
      <c r="O134" s="101">
        <v>0</v>
      </c>
      <c r="P134" s="101"/>
      <c r="Q134" s="101">
        <v>0</v>
      </c>
      <c r="R134" s="101">
        <v>0</v>
      </c>
      <c r="S134" s="101">
        <v>0</v>
      </c>
      <c r="T134" s="101">
        <v>0</v>
      </c>
      <c r="U134" s="101">
        <v>0</v>
      </c>
      <c r="V134" s="101"/>
      <c r="W134" s="101"/>
      <c r="X134" s="101"/>
      <c r="Y134" s="101"/>
      <c r="Z134" s="101">
        <v>2000</v>
      </c>
      <c r="AA134" s="101">
        <v>0</v>
      </c>
      <c r="AB134" s="101"/>
      <c r="AC134" s="101"/>
      <c r="AD134" s="101"/>
      <c r="AE134" s="101"/>
      <c r="AF134" s="101">
        <v>0</v>
      </c>
      <c r="AG134" s="101">
        <v>1000</v>
      </c>
      <c r="AH134" s="101">
        <v>0</v>
      </c>
      <c r="AI134" s="101">
        <v>0</v>
      </c>
      <c r="AJ134" s="101"/>
      <c r="AK134" s="101"/>
      <c r="AL134" s="101">
        <v>0</v>
      </c>
      <c r="AM134" s="101"/>
      <c r="AN134" s="101">
        <v>0</v>
      </c>
      <c r="AO134" s="101"/>
      <c r="AP134" s="101"/>
      <c r="AQ134" s="101">
        <v>0</v>
      </c>
      <c r="AR134" s="101"/>
      <c r="AS134" s="101"/>
      <c r="AT134" s="101">
        <v>0</v>
      </c>
      <c r="AU134" s="101">
        <v>0</v>
      </c>
      <c r="AV134" s="101">
        <v>0</v>
      </c>
      <c r="AW134" s="101">
        <v>500</v>
      </c>
      <c r="AX134" s="101"/>
      <c r="AY134" s="101"/>
      <c r="AZ134" s="101">
        <v>0</v>
      </c>
      <c r="BA134" s="101"/>
      <c r="BB134" s="101"/>
      <c r="BC134" s="101">
        <v>500</v>
      </c>
      <c r="BD134" s="101"/>
      <c r="BE134" s="101"/>
      <c r="BF134" s="101"/>
      <c r="BG134" s="101">
        <v>500</v>
      </c>
      <c r="BH134" s="101"/>
      <c r="BI134" s="101">
        <v>1000</v>
      </c>
      <c r="BJ134" s="101"/>
      <c r="BK134" s="101"/>
      <c r="BL134" s="101">
        <v>500</v>
      </c>
      <c r="BM134" s="101"/>
      <c r="BN134" s="101"/>
      <c r="BO134" s="101"/>
      <c r="BP134" s="101"/>
      <c r="BQ134" s="101">
        <v>0</v>
      </c>
    </row>
    <row r="135" spans="1:69">
      <c r="A135" s="150" t="s">
        <v>653</v>
      </c>
      <c r="B135" s="99"/>
      <c r="C135" s="99" t="s">
        <v>72</v>
      </c>
      <c r="D135" s="99" t="s">
        <v>428</v>
      </c>
      <c r="E135" s="99" t="s">
        <v>400</v>
      </c>
      <c r="F135" s="99" t="s">
        <v>373</v>
      </c>
      <c r="G135" s="100" t="s">
        <v>419</v>
      </c>
      <c r="H135" s="99"/>
      <c r="I135" s="101"/>
      <c r="J135" s="101"/>
      <c r="K135" s="101">
        <v>2000</v>
      </c>
      <c r="L135" s="101">
        <v>0</v>
      </c>
      <c r="M135" s="101"/>
      <c r="N135" s="101">
        <v>0</v>
      </c>
      <c r="O135" s="101">
        <v>0</v>
      </c>
      <c r="P135" s="101"/>
      <c r="Q135" s="101">
        <v>0</v>
      </c>
      <c r="R135" s="101">
        <v>0</v>
      </c>
      <c r="S135" s="101">
        <v>2000</v>
      </c>
      <c r="T135" s="101">
        <v>0</v>
      </c>
      <c r="U135" s="101">
        <v>0</v>
      </c>
      <c r="V135" s="101">
        <v>4000</v>
      </c>
      <c r="W135" s="101"/>
      <c r="X135" s="101">
        <v>0</v>
      </c>
      <c r="Y135" s="101">
        <v>0</v>
      </c>
      <c r="Z135" s="101">
        <v>3000</v>
      </c>
      <c r="AA135" s="101">
        <v>0</v>
      </c>
      <c r="AB135" s="101"/>
      <c r="AC135" s="101"/>
      <c r="AD135" s="101"/>
      <c r="AE135" s="101"/>
      <c r="AF135" s="101">
        <v>0</v>
      </c>
      <c r="AG135" s="101">
        <v>3000</v>
      </c>
      <c r="AH135" s="101">
        <v>0</v>
      </c>
      <c r="AI135" s="101">
        <v>0</v>
      </c>
      <c r="AJ135" s="101">
        <v>3000</v>
      </c>
      <c r="AK135" s="101"/>
      <c r="AL135" s="101">
        <v>0</v>
      </c>
      <c r="AM135" s="101">
        <v>2500</v>
      </c>
      <c r="AN135" s="101">
        <v>0</v>
      </c>
      <c r="AO135" s="101"/>
      <c r="AP135" s="101">
        <v>0</v>
      </c>
      <c r="AQ135" s="101">
        <v>0</v>
      </c>
      <c r="AR135" s="101"/>
      <c r="AS135" s="101"/>
      <c r="AT135" s="101">
        <v>3000</v>
      </c>
      <c r="AU135" s="101">
        <v>0</v>
      </c>
      <c r="AV135" s="101">
        <v>0</v>
      </c>
      <c r="AW135" s="101">
        <v>2500</v>
      </c>
      <c r="AX135" s="101"/>
      <c r="AY135" s="101"/>
      <c r="AZ135" s="101">
        <v>0</v>
      </c>
      <c r="BA135" s="101"/>
      <c r="BB135" s="101">
        <v>0</v>
      </c>
      <c r="BC135" s="101">
        <v>2500</v>
      </c>
      <c r="BD135" s="101"/>
      <c r="BE135" s="101">
        <v>0</v>
      </c>
      <c r="BF135" s="101"/>
      <c r="BG135" s="101">
        <v>4500</v>
      </c>
      <c r="BH135" s="101"/>
      <c r="BI135" s="101">
        <v>4000</v>
      </c>
      <c r="BJ135" s="101"/>
      <c r="BK135" s="101"/>
      <c r="BL135" s="101">
        <v>4000</v>
      </c>
      <c r="BM135" s="101"/>
      <c r="BN135" s="101"/>
      <c r="BO135" s="101"/>
      <c r="BP135" s="101"/>
      <c r="BQ135" s="101">
        <v>3000</v>
      </c>
    </row>
    <row r="136" spans="1:69">
      <c r="A136" s="150" t="s">
        <v>654</v>
      </c>
      <c r="B136" s="99"/>
      <c r="C136" s="99" t="s">
        <v>72</v>
      </c>
      <c r="D136" s="99" t="s">
        <v>428</v>
      </c>
      <c r="E136" s="99" t="s">
        <v>400</v>
      </c>
      <c r="F136" s="99" t="s">
        <v>373</v>
      </c>
      <c r="G136" s="100" t="s">
        <v>419</v>
      </c>
      <c r="H136" s="99"/>
      <c r="I136" s="101"/>
      <c r="J136" s="101"/>
      <c r="K136" s="101">
        <v>8000</v>
      </c>
      <c r="L136" s="101">
        <v>0</v>
      </c>
      <c r="M136" s="101"/>
      <c r="N136" s="101">
        <v>0</v>
      </c>
      <c r="O136" s="101">
        <v>5000</v>
      </c>
      <c r="P136" s="101"/>
      <c r="Q136" s="101">
        <v>0</v>
      </c>
      <c r="R136" s="101"/>
      <c r="S136" s="101">
        <v>7000</v>
      </c>
      <c r="T136" s="101">
        <v>0</v>
      </c>
      <c r="U136" s="101">
        <v>0</v>
      </c>
      <c r="V136" s="101">
        <v>6000</v>
      </c>
      <c r="W136" s="101"/>
      <c r="X136" s="101">
        <v>0</v>
      </c>
      <c r="Y136" s="101">
        <v>0</v>
      </c>
      <c r="Z136" s="101">
        <v>0</v>
      </c>
      <c r="AA136" s="101">
        <v>0</v>
      </c>
      <c r="AB136" s="101"/>
      <c r="AC136" s="101"/>
      <c r="AD136" s="101"/>
      <c r="AE136" s="101"/>
      <c r="AF136" s="101">
        <v>0</v>
      </c>
      <c r="AG136" s="101">
        <v>2000</v>
      </c>
      <c r="AH136" s="101">
        <v>0</v>
      </c>
      <c r="AI136" s="101">
        <v>0</v>
      </c>
      <c r="AJ136" s="101">
        <v>5000</v>
      </c>
      <c r="AK136" s="101"/>
      <c r="AL136" s="101">
        <v>0</v>
      </c>
      <c r="AM136" s="101">
        <v>4000</v>
      </c>
      <c r="AN136" s="101">
        <v>0</v>
      </c>
      <c r="AO136" s="101"/>
      <c r="AP136" s="101">
        <v>0</v>
      </c>
      <c r="AQ136" s="101">
        <v>0</v>
      </c>
      <c r="AR136" s="101"/>
      <c r="AS136" s="101"/>
      <c r="AT136" s="101">
        <v>3500</v>
      </c>
      <c r="AU136" s="101">
        <v>0</v>
      </c>
      <c r="AV136" s="101">
        <v>0</v>
      </c>
      <c r="AW136" s="101">
        <v>4000</v>
      </c>
      <c r="AX136" s="101"/>
      <c r="AY136" s="101"/>
      <c r="AZ136" s="101">
        <v>0</v>
      </c>
      <c r="BA136" s="101"/>
      <c r="BB136" s="101">
        <v>0</v>
      </c>
      <c r="BC136" s="101">
        <v>5000</v>
      </c>
      <c r="BD136" s="101"/>
      <c r="BE136" s="101">
        <v>0</v>
      </c>
      <c r="BF136" s="101"/>
      <c r="BG136" s="101">
        <v>4000</v>
      </c>
      <c r="BH136" s="101"/>
      <c r="BI136" s="101">
        <v>4000</v>
      </c>
      <c r="BJ136" s="101"/>
      <c r="BK136" s="101"/>
      <c r="BL136" s="101">
        <v>5000</v>
      </c>
      <c r="BM136" s="101"/>
      <c r="BN136" s="101"/>
      <c r="BO136" s="101"/>
      <c r="BP136" s="101"/>
      <c r="BQ136" s="101">
        <v>4500</v>
      </c>
    </row>
    <row r="137" spans="1:69">
      <c r="A137" s="150" t="s">
        <v>655</v>
      </c>
      <c r="B137" s="99"/>
      <c r="C137" s="99" t="s">
        <v>72</v>
      </c>
      <c r="D137" s="99" t="s">
        <v>428</v>
      </c>
      <c r="E137" s="99" t="s">
        <v>400</v>
      </c>
      <c r="F137" s="99" t="s">
        <v>373</v>
      </c>
      <c r="G137" s="100" t="s">
        <v>419</v>
      </c>
      <c r="H137" s="99"/>
      <c r="I137" s="101"/>
      <c r="J137" s="101"/>
      <c r="K137" s="101">
        <v>0</v>
      </c>
      <c r="L137" s="101"/>
      <c r="M137" s="101"/>
      <c r="N137" s="101">
        <v>0</v>
      </c>
      <c r="O137" s="101">
        <v>1000</v>
      </c>
      <c r="P137" s="101"/>
      <c r="Q137" s="101">
        <v>0</v>
      </c>
      <c r="R137" s="101"/>
      <c r="S137" s="101">
        <v>1000</v>
      </c>
      <c r="T137" s="101">
        <v>0</v>
      </c>
      <c r="U137" s="101">
        <v>0</v>
      </c>
      <c r="V137" s="101">
        <v>2000</v>
      </c>
      <c r="W137" s="101"/>
      <c r="X137" s="101">
        <v>0</v>
      </c>
      <c r="Y137" s="101">
        <v>0</v>
      </c>
      <c r="Z137" s="101">
        <v>3000</v>
      </c>
      <c r="AA137" s="101">
        <v>0</v>
      </c>
      <c r="AB137" s="101"/>
      <c r="AC137" s="101"/>
      <c r="AD137" s="101"/>
      <c r="AE137" s="101"/>
      <c r="AF137" s="101">
        <v>0</v>
      </c>
      <c r="AG137" s="101">
        <v>3000</v>
      </c>
      <c r="AH137" s="101">
        <v>0</v>
      </c>
      <c r="AI137" s="101">
        <v>0</v>
      </c>
      <c r="AJ137" s="101">
        <v>2000</v>
      </c>
      <c r="AK137" s="101"/>
      <c r="AL137" s="101">
        <v>0</v>
      </c>
      <c r="AM137" s="101">
        <v>500</v>
      </c>
      <c r="AN137" s="101">
        <v>0</v>
      </c>
      <c r="AO137" s="101"/>
      <c r="AP137" s="101">
        <v>0</v>
      </c>
      <c r="AQ137" s="101">
        <v>0</v>
      </c>
      <c r="AR137" s="101"/>
      <c r="AS137" s="101"/>
      <c r="AT137" s="101">
        <v>500</v>
      </c>
      <c r="AU137" s="101"/>
      <c r="AV137" s="101"/>
      <c r="AW137" s="101"/>
      <c r="AX137" s="101"/>
      <c r="AY137" s="101"/>
      <c r="AZ137" s="101">
        <v>0</v>
      </c>
      <c r="BA137" s="101"/>
      <c r="BB137" s="101">
        <v>0</v>
      </c>
      <c r="BC137" s="101">
        <v>1000</v>
      </c>
      <c r="BD137" s="101"/>
      <c r="BE137" s="101">
        <v>0</v>
      </c>
      <c r="BF137" s="101"/>
      <c r="BG137" s="101">
        <v>1000</v>
      </c>
      <c r="BH137" s="101">
        <v>0</v>
      </c>
      <c r="BI137" s="101">
        <v>1000</v>
      </c>
      <c r="BJ137" s="101"/>
      <c r="BK137" s="101"/>
      <c r="BL137" s="101">
        <v>500</v>
      </c>
      <c r="BM137" s="101"/>
      <c r="BN137" s="101"/>
      <c r="BO137" s="101"/>
      <c r="BP137" s="101"/>
      <c r="BQ137" s="101">
        <v>1500</v>
      </c>
    </row>
    <row r="138" spans="1:69">
      <c r="A138" s="150" t="s">
        <v>536</v>
      </c>
      <c r="B138" s="99"/>
      <c r="C138" s="99" t="s">
        <v>72</v>
      </c>
      <c r="D138" s="99" t="s">
        <v>428</v>
      </c>
      <c r="E138" s="99" t="s">
        <v>400</v>
      </c>
      <c r="F138" s="99" t="s">
        <v>373</v>
      </c>
      <c r="G138" s="100" t="s">
        <v>419</v>
      </c>
      <c r="H138" s="99"/>
      <c r="I138" s="101"/>
      <c r="J138" s="101"/>
      <c r="K138" s="101"/>
      <c r="L138" s="101"/>
      <c r="M138" s="101">
        <v>4000</v>
      </c>
      <c r="N138" s="101">
        <v>3000</v>
      </c>
      <c r="O138" s="101"/>
      <c r="P138" s="101"/>
      <c r="Q138" s="101">
        <v>0</v>
      </c>
      <c r="R138" s="101">
        <v>0</v>
      </c>
      <c r="S138" s="101"/>
      <c r="T138" s="101">
        <v>4400</v>
      </c>
      <c r="U138" s="101"/>
      <c r="V138" s="101">
        <v>0</v>
      </c>
      <c r="W138" s="101"/>
      <c r="X138" s="101">
        <v>0</v>
      </c>
      <c r="Y138" s="101">
        <v>5000</v>
      </c>
      <c r="Z138" s="101">
        <v>0</v>
      </c>
      <c r="AA138" s="101">
        <v>0</v>
      </c>
      <c r="AB138" s="101">
        <v>0</v>
      </c>
      <c r="AC138" s="101">
        <v>1000</v>
      </c>
      <c r="AD138" s="101"/>
      <c r="AE138" s="101">
        <v>0</v>
      </c>
      <c r="AF138" s="101">
        <v>0</v>
      </c>
      <c r="AG138" s="101">
        <v>0</v>
      </c>
      <c r="AH138" s="101"/>
      <c r="AI138" s="101">
        <v>1000</v>
      </c>
      <c r="AJ138" s="101">
        <v>0</v>
      </c>
      <c r="AK138" s="101"/>
      <c r="AL138" s="101"/>
      <c r="AM138" s="101">
        <v>0</v>
      </c>
      <c r="AN138" s="101">
        <v>1000</v>
      </c>
      <c r="AO138" s="101"/>
      <c r="AP138" s="101">
        <v>1000</v>
      </c>
      <c r="AQ138" s="101">
        <v>1000</v>
      </c>
      <c r="AR138" s="101"/>
      <c r="AS138" s="101">
        <v>1500</v>
      </c>
      <c r="AT138" s="101">
        <v>0</v>
      </c>
      <c r="AU138" s="101"/>
      <c r="AV138" s="101">
        <v>1500</v>
      </c>
      <c r="AW138" s="101">
        <v>0</v>
      </c>
      <c r="AX138" s="101">
        <v>2000</v>
      </c>
      <c r="AY138" s="101"/>
      <c r="AZ138" s="101"/>
      <c r="BA138" s="101">
        <v>3000</v>
      </c>
      <c r="BB138" s="101"/>
      <c r="BC138" s="101"/>
      <c r="BD138" s="101">
        <v>0</v>
      </c>
      <c r="BE138" s="101">
        <v>2000</v>
      </c>
      <c r="BF138" s="101"/>
      <c r="BG138" s="101"/>
      <c r="BH138" s="101">
        <v>2000</v>
      </c>
      <c r="BI138" s="101"/>
      <c r="BJ138" s="101"/>
      <c r="BK138" s="101">
        <v>2000</v>
      </c>
      <c r="BL138" s="101"/>
      <c r="BM138" s="101"/>
      <c r="BN138" s="101">
        <v>2000</v>
      </c>
      <c r="BO138" s="101"/>
      <c r="BP138" s="101">
        <v>1000</v>
      </c>
      <c r="BQ138" s="101">
        <v>0</v>
      </c>
    </row>
    <row r="139" spans="1:69">
      <c r="A139" s="150" t="s">
        <v>649</v>
      </c>
      <c r="B139" s="99"/>
      <c r="C139" s="99" t="s">
        <v>72</v>
      </c>
      <c r="D139" s="99" t="s">
        <v>428</v>
      </c>
      <c r="E139" s="99" t="s">
        <v>400</v>
      </c>
      <c r="F139" s="99" t="s">
        <v>373</v>
      </c>
      <c r="G139" s="100" t="s">
        <v>419</v>
      </c>
      <c r="H139" s="99"/>
      <c r="I139" s="101"/>
      <c r="J139" s="101"/>
      <c r="K139" s="101"/>
      <c r="L139" s="101"/>
      <c r="M139" s="101">
        <v>0</v>
      </c>
      <c r="N139" s="101">
        <v>0</v>
      </c>
      <c r="O139" s="101"/>
      <c r="P139" s="101"/>
      <c r="Q139" s="101">
        <v>0</v>
      </c>
      <c r="R139" s="101">
        <v>0</v>
      </c>
      <c r="S139" s="101"/>
      <c r="T139" s="101">
        <v>0</v>
      </c>
      <c r="U139" s="101">
        <v>0</v>
      </c>
      <c r="V139" s="101">
        <v>0</v>
      </c>
      <c r="W139" s="101"/>
      <c r="X139" s="101">
        <v>0</v>
      </c>
      <c r="Y139" s="101">
        <v>1000</v>
      </c>
      <c r="Z139" s="101">
        <v>0</v>
      </c>
      <c r="AA139" s="101">
        <v>2000</v>
      </c>
      <c r="AB139" s="101">
        <v>0</v>
      </c>
      <c r="AC139" s="101">
        <v>1500</v>
      </c>
      <c r="AD139" s="101"/>
      <c r="AE139" s="101">
        <v>0</v>
      </c>
      <c r="AF139" s="101">
        <v>0</v>
      </c>
      <c r="AG139" s="101">
        <v>0</v>
      </c>
      <c r="AH139" s="101">
        <v>0</v>
      </c>
      <c r="AI139" s="101">
        <v>1500</v>
      </c>
      <c r="AJ139" s="101">
        <v>0</v>
      </c>
      <c r="AK139" s="101"/>
      <c r="AL139" s="101"/>
      <c r="AM139" s="101">
        <v>0</v>
      </c>
      <c r="AN139" s="101">
        <v>2000</v>
      </c>
      <c r="AO139" s="101"/>
      <c r="AP139" s="101">
        <v>3000</v>
      </c>
      <c r="AQ139" s="101">
        <v>2500</v>
      </c>
      <c r="AR139" s="101"/>
      <c r="AS139" s="101">
        <v>2500</v>
      </c>
      <c r="AT139" s="101">
        <v>0</v>
      </c>
      <c r="AU139" s="101"/>
      <c r="AV139" s="101">
        <v>2000</v>
      </c>
      <c r="AW139" s="101">
        <v>0</v>
      </c>
      <c r="AX139" s="101">
        <v>2000</v>
      </c>
      <c r="AY139" s="101"/>
      <c r="AZ139" s="101"/>
      <c r="BA139" s="101">
        <v>3000</v>
      </c>
      <c r="BB139" s="101"/>
      <c r="BC139" s="101"/>
      <c r="BD139" s="101">
        <v>0</v>
      </c>
      <c r="BE139" s="101">
        <v>3000</v>
      </c>
      <c r="BF139" s="101"/>
      <c r="BG139" s="101"/>
      <c r="BH139" s="101">
        <v>4000</v>
      </c>
      <c r="BI139" s="101"/>
      <c r="BJ139" s="101"/>
      <c r="BK139" s="101">
        <v>3000</v>
      </c>
      <c r="BL139" s="101"/>
      <c r="BM139" s="101"/>
      <c r="BN139" s="101">
        <v>2000</v>
      </c>
      <c r="BO139" s="101"/>
      <c r="BP139" s="101">
        <v>1000</v>
      </c>
      <c r="BQ139" s="101">
        <v>0</v>
      </c>
    </row>
    <row r="140" spans="1:69">
      <c r="A140" s="150" t="s">
        <v>650</v>
      </c>
      <c r="B140" s="99"/>
      <c r="C140" s="99" t="s">
        <v>72</v>
      </c>
      <c r="D140" s="99" t="s">
        <v>428</v>
      </c>
      <c r="E140" s="99" t="s">
        <v>400</v>
      </c>
      <c r="F140" s="99" t="s">
        <v>373</v>
      </c>
      <c r="G140" s="100" t="s">
        <v>419</v>
      </c>
      <c r="H140" s="99"/>
      <c r="I140" s="101"/>
      <c r="J140" s="101"/>
      <c r="K140" s="101"/>
      <c r="L140" s="101"/>
      <c r="M140" s="101">
        <v>8000</v>
      </c>
      <c r="N140" s="101">
        <v>9000</v>
      </c>
      <c r="O140" s="101"/>
      <c r="P140" s="101"/>
      <c r="Q140" s="101">
        <v>0</v>
      </c>
      <c r="R140" s="101">
        <v>0</v>
      </c>
      <c r="S140" s="101"/>
      <c r="T140" s="101">
        <v>3600</v>
      </c>
      <c r="U140" s="101">
        <v>0</v>
      </c>
      <c r="V140" s="101">
        <v>0</v>
      </c>
      <c r="W140" s="101"/>
      <c r="X140" s="101">
        <v>0</v>
      </c>
      <c r="Y140" s="101">
        <v>1000</v>
      </c>
      <c r="Z140" s="101">
        <v>0</v>
      </c>
      <c r="AA140" s="101">
        <v>5000</v>
      </c>
      <c r="AB140" s="101">
        <v>0</v>
      </c>
      <c r="AC140" s="101">
        <v>2000</v>
      </c>
      <c r="AD140" s="101"/>
      <c r="AE140" s="101">
        <v>0</v>
      </c>
      <c r="AF140" s="101">
        <v>0</v>
      </c>
      <c r="AG140" s="101">
        <v>0</v>
      </c>
      <c r="AH140" s="101">
        <v>0</v>
      </c>
      <c r="AI140" s="101">
        <v>4000</v>
      </c>
      <c r="AJ140" s="101">
        <v>0</v>
      </c>
      <c r="AK140" s="101"/>
      <c r="AL140" s="101"/>
      <c r="AM140" s="101">
        <v>0</v>
      </c>
      <c r="AN140" s="101">
        <v>3000</v>
      </c>
      <c r="AO140" s="101"/>
      <c r="AP140" s="101">
        <v>3000</v>
      </c>
      <c r="AQ140" s="101">
        <v>3000</v>
      </c>
      <c r="AR140" s="101"/>
      <c r="AS140" s="101">
        <v>3000</v>
      </c>
      <c r="AT140" s="101">
        <v>0</v>
      </c>
      <c r="AU140" s="101"/>
      <c r="AV140" s="101">
        <v>3000</v>
      </c>
      <c r="AW140" s="101">
        <v>0</v>
      </c>
      <c r="AX140" s="101">
        <v>2500</v>
      </c>
      <c r="AY140" s="101"/>
      <c r="AZ140" s="101"/>
      <c r="BA140" s="101">
        <v>3000</v>
      </c>
      <c r="BB140" s="101"/>
      <c r="BC140" s="101"/>
      <c r="BD140" s="101">
        <v>0</v>
      </c>
      <c r="BE140" s="101">
        <v>3000</v>
      </c>
      <c r="BF140" s="101"/>
      <c r="BG140" s="101"/>
      <c r="BH140" s="101">
        <v>4000</v>
      </c>
      <c r="BI140" s="101"/>
      <c r="BJ140" s="101"/>
      <c r="BK140" s="101">
        <v>5000</v>
      </c>
      <c r="BL140" s="101"/>
      <c r="BM140" s="101"/>
      <c r="BN140" s="101">
        <v>4000</v>
      </c>
      <c r="BO140" s="101"/>
      <c r="BP140" s="101">
        <v>5000</v>
      </c>
      <c r="BQ140" s="101">
        <v>0</v>
      </c>
    </row>
    <row r="141" spans="1:69">
      <c r="A141" s="150" t="s">
        <v>656</v>
      </c>
      <c r="B141" s="99"/>
      <c r="C141" s="99" t="s">
        <v>72</v>
      </c>
      <c r="D141" s="99" t="s">
        <v>428</v>
      </c>
      <c r="E141" s="99" t="s">
        <v>400</v>
      </c>
      <c r="F141" s="99" t="s">
        <v>373</v>
      </c>
      <c r="G141" s="100" t="s">
        <v>419</v>
      </c>
      <c r="H141" s="99"/>
      <c r="I141" s="101"/>
      <c r="J141" s="101"/>
      <c r="K141" s="101"/>
      <c r="L141" s="101"/>
      <c r="M141" s="101">
        <v>0</v>
      </c>
      <c r="N141" s="101">
        <v>0</v>
      </c>
      <c r="O141" s="101"/>
      <c r="P141" s="101"/>
      <c r="Q141" s="101"/>
      <c r="R141" s="101">
        <v>0</v>
      </c>
      <c r="S141" s="101"/>
      <c r="T141" s="101">
        <v>2000</v>
      </c>
      <c r="U141" s="101"/>
      <c r="V141" s="101">
        <v>0</v>
      </c>
      <c r="W141" s="101"/>
      <c r="X141" s="101">
        <v>0</v>
      </c>
      <c r="Y141" s="101"/>
      <c r="Z141" s="101">
        <v>0</v>
      </c>
      <c r="AA141" s="101"/>
      <c r="AB141" s="101">
        <v>0</v>
      </c>
      <c r="AC141" s="101">
        <v>500</v>
      </c>
      <c r="AD141" s="101"/>
      <c r="AE141" s="101">
        <v>0</v>
      </c>
      <c r="AF141" s="101">
        <v>0</v>
      </c>
      <c r="AG141" s="101">
        <v>0</v>
      </c>
      <c r="AH141" s="101"/>
      <c r="AI141" s="101">
        <v>500</v>
      </c>
      <c r="AJ141" s="101"/>
      <c r="AK141" s="101"/>
      <c r="AL141" s="101"/>
      <c r="AM141" s="101">
        <v>0</v>
      </c>
      <c r="AN141" s="101">
        <v>1000</v>
      </c>
      <c r="AO141" s="101"/>
      <c r="AP141" s="101">
        <v>0</v>
      </c>
      <c r="AQ141" s="101">
        <v>500</v>
      </c>
      <c r="AR141" s="101"/>
      <c r="AS141" s="101"/>
      <c r="AT141" s="101"/>
      <c r="AU141" s="101"/>
      <c r="AV141" s="101">
        <v>500</v>
      </c>
      <c r="AW141" s="101">
        <v>0</v>
      </c>
      <c r="AX141" s="101">
        <v>500</v>
      </c>
      <c r="AY141" s="101"/>
      <c r="AZ141" s="101"/>
      <c r="BA141" s="101"/>
      <c r="BB141" s="101"/>
      <c r="BC141" s="101"/>
      <c r="BD141" s="101"/>
      <c r="BE141" s="101">
        <v>1000</v>
      </c>
      <c r="BF141" s="101"/>
      <c r="BG141" s="101"/>
      <c r="BH141" s="101"/>
      <c r="BI141" s="101"/>
      <c r="BJ141" s="101"/>
      <c r="BK141" s="101"/>
      <c r="BL141" s="101"/>
      <c r="BM141" s="101"/>
      <c r="BN141" s="101">
        <v>1000</v>
      </c>
      <c r="BO141" s="101"/>
      <c r="BP141" s="101"/>
      <c r="BQ141" s="101"/>
    </row>
    <row r="142" spans="1:69">
      <c r="A142" s="150" t="s">
        <v>537</v>
      </c>
      <c r="B142" s="99"/>
      <c r="C142" s="99" t="s">
        <v>72</v>
      </c>
      <c r="D142" s="99" t="s">
        <v>428</v>
      </c>
      <c r="E142" s="99" t="s">
        <v>400</v>
      </c>
      <c r="F142" s="99" t="s">
        <v>373</v>
      </c>
      <c r="G142" s="100" t="s">
        <v>419</v>
      </c>
      <c r="H142" s="99"/>
      <c r="I142" s="101"/>
      <c r="J142" s="101"/>
      <c r="K142" s="101">
        <v>0</v>
      </c>
      <c r="L142" s="101">
        <v>4000</v>
      </c>
      <c r="M142" s="101">
        <v>0</v>
      </c>
      <c r="N142" s="101">
        <v>0</v>
      </c>
      <c r="O142" s="101"/>
      <c r="P142" s="101"/>
      <c r="Q142" s="101">
        <v>0</v>
      </c>
      <c r="R142" s="101"/>
      <c r="S142" s="101">
        <v>0</v>
      </c>
      <c r="T142" s="101">
        <v>0</v>
      </c>
      <c r="U142" s="101"/>
      <c r="V142" s="101"/>
      <c r="W142" s="101"/>
      <c r="X142" s="101">
        <v>0</v>
      </c>
      <c r="Y142" s="101">
        <v>0</v>
      </c>
      <c r="Z142" s="101">
        <v>0</v>
      </c>
      <c r="AA142" s="101"/>
      <c r="AB142" s="101">
        <v>2000</v>
      </c>
      <c r="AC142" s="101"/>
      <c r="AD142" s="101"/>
      <c r="AE142" s="101">
        <v>0</v>
      </c>
      <c r="AF142" s="101"/>
      <c r="AG142" s="101">
        <v>0</v>
      </c>
      <c r="AH142" s="101">
        <v>500</v>
      </c>
      <c r="AI142" s="101">
        <v>0</v>
      </c>
      <c r="AJ142" s="101">
        <v>0</v>
      </c>
      <c r="AK142" s="101"/>
      <c r="AL142" s="101">
        <v>500</v>
      </c>
      <c r="AM142" s="101"/>
      <c r="AN142" s="101">
        <v>0</v>
      </c>
      <c r="AO142" s="101">
        <v>1000</v>
      </c>
      <c r="AP142" s="101">
        <v>0</v>
      </c>
      <c r="AQ142" s="101">
        <v>0</v>
      </c>
      <c r="AR142" s="101"/>
      <c r="AS142" s="101"/>
      <c r="AT142" s="101"/>
      <c r="AU142" s="101">
        <v>1500</v>
      </c>
      <c r="AV142" s="101">
        <v>0</v>
      </c>
      <c r="AW142" s="101">
        <v>0</v>
      </c>
      <c r="AX142" s="101"/>
      <c r="AY142" s="101"/>
      <c r="AZ142" s="101"/>
      <c r="BA142" s="101"/>
      <c r="BB142" s="101">
        <v>1500</v>
      </c>
      <c r="BC142" s="101">
        <v>0</v>
      </c>
      <c r="BD142" s="101"/>
      <c r="BE142" s="101"/>
      <c r="BF142" s="101"/>
      <c r="BG142" s="101"/>
      <c r="BH142" s="101"/>
      <c r="BI142" s="101"/>
      <c r="BJ142" s="101">
        <v>1500</v>
      </c>
      <c r="BK142" s="101"/>
      <c r="BL142" s="101"/>
      <c r="BM142" s="101"/>
      <c r="BN142" s="101"/>
      <c r="BO142" s="101">
        <v>1000</v>
      </c>
      <c r="BP142" s="101"/>
      <c r="BQ142" s="101"/>
    </row>
    <row r="143" spans="1:69">
      <c r="A143" s="150" t="s">
        <v>651</v>
      </c>
      <c r="B143" s="99"/>
      <c r="C143" s="99" t="s">
        <v>72</v>
      </c>
      <c r="D143" s="99" t="s">
        <v>428</v>
      </c>
      <c r="E143" s="99" t="s">
        <v>400</v>
      </c>
      <c r="F143" s="99" t="s">
        <v>373</v>
      </c>
      <c r="G143" s="100" t="s">
        <v>419</v>
      </c>
      <c r="H143" s="99"/>
      <c r="I143" s="101"/>
      <c r="J143" s="101"/>
      <c r="K143" s="101">
        <v>0</v>
      </c>
      <c r="L143" s="101">
        <v>1000</v>
      </c>
      <c r="M143" s="101">
        <v>0</v>
      </c>
      <c r="N143" s="101">
        <v>0</v>
      </c>
      <c r="O143" s="101"/>
      <c r="P143" s="101"/>
      <c r="Q143" s="101">
        <v>1500</v>
      </c>
      <c r="R143" s="101"/>
      <c r="S143" s="101">
        <v>0</v>
      </c>
      <c r="T143" s="101">
        <v>0</v>
      </c>
      <c r="U143" s="101">
        <v>500</v>
      </c>
      <c r="V143" s="101"/>
      <c r="W143" s="101"/>
      <c r="X143" s="101">
        <v>0</v>
      </c>
      <c r="Y143" s="101">
        <v>0</v>
      </c>
      <c r="Z143" s="101">
        <v>0</v>
      </c>
      <c r="AA143" s="101"/>
      <c r="AB143" s="101"/>
      <c r="AC143" s="101">
        <v>0</v>
      </c>
      <c r="AD143" s="101"/>
      <c r="AE143" s="101">
        <v>0</v>
      </c>
      <c r="AF143" s="101"/>
      <c r="AG143" s="101">
        <v>0</v>
      </c>
      <c r="AH143" s="101">
        <v>1000</v>
      </c>
      <c r="AI143" s="101">
        <v>0</v>
      </c>
      <c r="AJ143" s="101">
        <v>0</v>
      </c>
      <c r="AK143" s="101"/>
      <c r="AL143" s="101">
        <v>0</v>
      </c>
      <c r="AM143" s="101"/>
      <c r="AN143" s="101">
        <v>0</v>
      </c>
      <c r="AO143" s="101">
        <v>500</v>
      </c>
      <c r="AP143" s="101">
        <v>0</v>
      </c>
      <c r="AQ143" s="101">
        <v>0</v>
      </c>
      <c r="AR143" s="101"/>
      <c r="AS143" s="101"/>
      <c r="AT143" s="101"/>
      <c r="AU143" s="101">
        <v>1000</v>
      </c>
      <c r="AV143" s="101">
        <v>0</v>
      </c>
      <c r="AW143" s="101">
        <v>0</v>
      </c>
      <c r="AX143" s="101"/>
      <c r="AY143" s="101"/>
      <c r="AZ143" s="101"/>
      <c r="BA143" s="101"/>
      <c r="BB143" s="101">
        <v>500</v>
      </c>
      <c r="BC143" s="101">
        <v>0</v>
      </c>
      <c r="BD143" s="101"/>
      <c r="BE143" s="101"/>
      <c r="BF143" s="101"/>
      <c r="BG143" s="101"/>
      <c r="BH143" s="101"/>
      <c r="BI143" s="101"/>
      <c r="BJ143" s="101">
        <v>1500</v>
      </c>
      <c r="BK143" s="101"/>
      <c r="BL143" s="101"/>
      <c r="BM143" s="101"/>
      <c r="BN143" s="101"/>
      <c r="BO143" s="101">
        <v>1000</v>
      </c>
      <c r="BP143" s="101"/>
      <c r="BQ143" s="101"/>
    </row>
    <row r="144" spans="1:69">
      <c r="A144" s="150" t="s">
        <v>652</v>
      </c>
      <c r="B144" s="99"/>
      <c r="C144" s="99" t="s">
        <v>72</v>
      </c>
      <c r="D144" s="99" t="s">
        <v>428</v>
      </c>
      <c r="E144" s="99" t="s">
        <v>400</v>
      </c>
      <c r="F144" s="99" t="s">
        <v>373</v>
      </c>
      <c r="G144" s="100" t="s">
        <v>419</v>
      </c>
      <c r="H144" s="99"/>
      <c r="I144" s="101"/>
      <c r="J144" s="101"/>
      <c r="K144" s="101">
        <v>0</v>
      </c>
      <c r="L144" s="101">
        <v>6000</v>
      </c>
      <c r="M144" s="101">
        <v>0</v>
      </c>
      <c r="N144" s="101">
        <v>0</v>
      </c>
      <c r="O144" s="101"/>
      <c r="P144" s="101"/>
      <c r="Q144" s="101">
        <v>8800</v>
      </c>
      <c r="R144" s="101"/>
      <c r="S144" s="101">
        <v>0</v>
      </c>
      <c r="T144" s="101">
        <v>0</v>
      </c>
      <c r="U144" s="101">
        <v>800</v>
      </c>
      <c r="V144" s="101"/>
      <c r="W144" s="101"/>
      <c r="X144" s="101">
        <v>0</v>
      </c>
      <c r="Y144" s="101">
        <v>0</v>
      </c>
      <c r="Z144" s="101">
        <v>0</v>
      </c>
      <c r="AA144" s="101"/>
      <c r="AB144" s="101">
        <v>5000</v>
      </c>
      <c r="AC144" s="101">
        <v>0</v>
      </c>
      <c r="AD144" s="101"/>
      <c r="AE144" s="101">
        <v>0</v>
      </c>
      <c r="AF144" s="101"/>
      <c r="AG144" s="101">
        <v>0</v>
      </c>
      <c r="AH144" s="101">
        <v>6000</v>
      </c>
      <c r="AI144" s="101">
        <v>0</v>
      </c>
      <c r="AJ144" s="101">
        <v>0</v>
      </c>
      <c r="AK144" s="101"/>
      <c r="AL144" s="101">
        <v>5500</v>
      </c>
      <c r="AM144" s="101"/>
      <c r="AN144" s="101">
        <v>0</v>
      </c>
      <c r="AO144" s="101">
        <v>4000</v>
      </c>
      <c r="AP144" s="101">
        <v>0</v>
      </c>
      <c r="AQ144" s="101">
        <v>0</v>
      </c>
      <c r="AR144" s="101"/>
      <c r="AS144" s="101"/>
      <c r="AT144" s="101"/>
      <c r="AU144" s="101">
        <v>6000</v>
      </c>
      <c r="AV144" s="101">
        <v>0</v>
      </c>
      <c r="AW144" s="101">
        <v>0</v>
      </c>
      <c r="AX144" s="101"/>
      <c r="AY144" s="101"/>
      <c r="AZ144" s="101"/>
      <c r="BA144" s="101"/>
      <c r="BB144" s="101">
        <v>6000</v>
      </c>
      <c r="BC144" s="101">
        <v>0</v>
      </c>
      <c r="BD144" s="101"/>
      <c r="BE144" s="101"/>
      <c r="BF144" s="101"/>
      <c r="BG144" s="101"/>
      <c r="BH144" s="101"/>
      <c r="BI144" s="101"/>
      <c r="BJ144" s="101">
        <v>5500</v>
      </c>
      <c r="BK144" s="101"/>
      <c r="BL144" s="101"/>
      <c r="BM144" s="101"/>
      <c r="BN144" s="101"/>
      <c r="BO144" s="101">
        <v>6000</v>
      </c>
      <c r="BP144" s="101"/>
      <c r="BQ144" s="101"/>
    </row>
    <row r="145" spans="1:69">
      <c r="A145" s="150" t="s">
        <v>657</v>
      </c>
      <c r="B145" s="99"/>
      <c r="C145" s="99" t="s">
        <v>72</v>
      </c>
      <c r="D145" s="99" t="s">
        <v>428</v>
      </c>
      <c r="E145" s="99" t="s">
        <v>400</v>
      </c>
      <c r="F145" s="99" t="s">
        <v>373</v>
      </c>
      <c r="G145" s="100" t="s">
        <v>419</v>
      </c>
      <c r="H145" s="99"/>
      <c r="I145" s="101"/>
      <c r="J145" s="101"/>
      <c r="K145" s="101">
        <v>0</v>
      </c>
      <c r="L145" s="101">
        <v>1000</v>
      </c>
      <c r="M145" s="101">
        <v>0</v>
      </c>
      <c r="N145" s="101">
        <v>0</v>
      </c>
      <c r="O145" s="101"/>
      <c r="P145" s="101"/>
      <c r="Q145" s="101">
        <v>1700</v>
      </c>
      <c r="R145" s="101"/>
      <c r="S145" s="101">
        <v>0</v>
      </c>
      <c r="T145" s="101">
        <v>0</v>
      </c>
      <c r="U145" s="101">
        <v>0</v>
      </c>
      <c r="V145" s="101"/>
      <c r="W145" s="101"/>
      <c r="X145" s="101">
        <v>0</v>
      </c>
      <c r="Y145" s="101">
        <v>0</v>
      </c>
      <c r="Z145" s="101">
        <v>0</v>
      </c>
      <c r="AA145" s="101"/>
      <c r="AB145" s="101"/>
      <c r="AC145" s="101">
        <v>0</v>
      </c>
      <c r="AD145" s="101"/>
      <c r="AE145" s="101">
        <v>0</v>
      </c>
      <c r="AF145" s="101"/>
      <c r="AG145" s="101">
        <v>0</v>
      </c>
      <c r="AH145" s="101">
        <v>3500</v>
      </c>
      <c r="AI145" s="101">
        <v>0</v>
      </c>
      <c r="AJ145" s="101">
        <v>0</v>
      </c>
      <c r="AK145" s="101"/>
      <c r="AL145" s="101">
        <v>1000</v>
      </c>
      <c r="AM145" s="101"/>
      <c r="AN145" s="101">
        <v>0</v>
      </c>
      <c r="AO145" s="101">
        <v>1500</v>
      </c>
      <c r="AP145" s="101">
        <v>0</v>
      </c>
      <c r="AQ145" s="101">
        <v>0</v>
      </c>
      <c r="AR145" s="101"/>
      <c r="AS145" s="101"/>
      <c r="AT145" s="101"/>
      <c r="AU145" s="101">
        <v>1500</v>
      </c>
      <c r="AV145" s="101">
        <v>0</v>
      </c>
      <c r="AW145" s="101">
        <v>0</v>
      </c>
      <c r="AX145" s="101"/>
      <c r="AY145" s="101"/>
      <c r="AZ145" s="101"/>
      <c r="BA145" s="101"/>
      <c r="BB145" s="101">
        <v>1000</v>
      </c>
      <c r="BC145" s="101">
        <v>0</v>
      </c>
      <c r="BD145" s="101"/>
      <c r="BE145" s="101"/>
      <c r="BF145" s="101"/>
      <c r="BG145" s="101"/>
      <c r="BH145" s="101"/>
      <c r="BI145" s="101"/>
      <c r="BJ145" s="101">
        <v>1500</v>
      </c>
      <c r="BK145" s="101"/>
      <c r="BL145" s="101"/>
      <c r="BM145" s="101"/>
      <c r="BN145" s="101"/>
      <c r="BO145" s="101">
        <v>1000</v>
      </c>
      <c r="BP145" s="101"/>
      <c r="BQ145" s="101"/>
    </row>
    <row r="146" spans="1:69">
      <c r="A146" s="150" t="s">
        <v>662</v>
      </c>
      <c r="B146" s="99"/>
      <c r="C146" s="99" t="s">
        <v>72</v>
      </c>
      <c r="D146" s="99" t="s">
        <v>428</v>
      </c>
      <c r="E146" s="99" t="s">
        <v>389</v>
      </c>
      <c r="F146" s="99" t="s">
        <v>376</v>
      </c>
      <c r="G146" s="100" t="s">
        <v>419</v>
      </c>
      <c r="H146" s="99"/>
      <c r="I146" s="101"/>
      <c r="J146" s="101"/>
      <c r="K146" s="101"/>
      <c r="L146" s="101">
        <v>3080</v>
      </c>
      <c r="M146" s="101">
        <v>0</v>
      </c>
      <c r="N146" s="101">
        <v>3080</v>
      </c>
      <c r="O146" s="101">
        <v>3080</v>
      </c>
      <c r="P146" s="101"/>
      <c r="Q146" s="101"/>
      <c r="R146" s="101">
        <v>3100</v>
      </c>
      <c r="S146" s="101">
        <v>0</v>
      </c>
      <c r="T146" s="101">
        <v>0</v>
      </c>
      <c r="U146" s="101">
        <v>0</v>
      </c>
      <c r="V146" s="101">
        <v>0</v>
      </c>
      <c r="W146" s="101"/>
      <c r="X146" s="101">
        <v>0</v>
      </c>
      <c r="Y146" s="101">
        <v>4500</v>
      </c>
      <c r="Z146" s="101">
        <v>4500</v>
      </c>
      <c r="AA146" s="101">
        <v>3500</v>
      </c>
      <c r="AB146" s="101">
        <v>4500</v>
      </c>
      <c r="AC146" s="101">
        <v>3500</v>
      </c>
      <c r="AD146" s="101"/>
      <c r="AE146" s="101">
        <v>0</v>
      </c>
      <c r="AF146" s="101">
        <v>4000</v>
      </c>
      <c r="AG146" s="101">
        <v>3500</v>
      </c>
      <c r="AH146" s="101">
        <v>0</v>
      </c>
      <c r="AI146" s="101">
        <v>2800</v>
      </c>
      <c r="AJ146" s="101">
        <v>2464</v>
      </c>
      <c r="AK146" s="101"/>
      <c r="AL146" s="101">
        <v>2464</v>
      </c>
      <c r="AM146" s="101"/>
      <c r="AN146" s="101"/>
      <c r="AO146" s="101"/>
      <c r="AP146" s="101">
        <v>0</v>
      </c>
      <c r="AQ146" s="101"/>
      <c r="AR146" s="101"/>
      <c r="AS146" s="101"/>
      <c r="AT146" s="101"/>
      <c r="AU146" s="101">
        <v>2080</v>
      </c>
      <c r="AV146" s="101">
        <v>3080</v>
      </c>
      <c r="AW146" s="101"/>
      <c r="AX146" s="101">
        <v>3080</v>
      </c>
      <c r="AY146" s="101"/>
      <c r="AZ146" s="101">
        <v>0</v>
      </c>
      <c r="BA146" s="101"/>
      <c r="BB146" s="101"/>
      <c r="BC146" s="101">
        <v>0</v>
      </c>
      <c r="BD146" s="101">
        <v>0</v>
      </c>
      <c r="BE146" s="101">
        <v>5200</v>
      </c>
      <c r="BF146" s="101"/>
      <c r="BG146" s="101"/>
      <c r="BH146" s="101">
        <v>0</v>
      </c>
      <c r="BI146" s="101">
        <v>5200</v>
      </c>
      <c r="BJ146" s="101">
        <v>0</v>
      </c>
      <c r="BK146" s="101">
        <v>0</v>
      </c>
      <c r="BL146" s="101">
        <v>5200</v>
      </c>
      <c r="BM146" s="101"/>
      <c r="BN146" s="101"/>
      <c r="BO146" s="101">
        <v>0</v>
      </c>
      <c r="BP146" s="101">
        <v>0</v>
      </c>
      <c r="BQ146" s="101">
        <v>0</v>
      </c>
    </row>
    <row r="147" spans="1:69">
      <c r="A147" s="150" t="s">
        <v>660</v>
      </c>
      <c r="B147" s="99"/>
      <c r="C147" s="99" t="s">
        <v>72</v>
      </c>
      <c r="D147" s="99" t="s">
        <v>428</v>
      </c>
      <c r="E147" s="99" t="s">
        <v>389</v>
      </c>
      <c r="F147" s="99" t="s">
        <v>376</v>
      </c>
      <c r="G147" s="100" t="s">
        <v>419</v>
      </c>
      <c r="H147" s="99"/>
      <c r="I147" s="101"/>
      <c r="J147" s="101"/>
      <c r="K147" s="101">
        <v>0</v>
      </c>
      <c r="L147" s="101">
        <v>0</v>
      </c>
      <c r="M147" s="101">
        <v>3080</v>
      </c>
      <c r="N147" s="101">
        <v>0</v>
      </c>
      <c r="O147" s="101">
        <v>0</v>
      </c>
      <c r="P147" s="101"/>
      <c r="Q147" s="101">
        <v>2000</v>
      </c>
      <c r="R147" s="101">
        <v>0</v>
      </c>
      <c r="S147" s="101">
        <v>0</v>
      </c>
      <c r="T147" s="101">
        <v>3500</v>
      </c>
      <c r="U147" s="101">
        <v>0</v>
      </c>
      <c r="V147" s="101">
        <v>4500</v>
      </c>
      <c r="W147" s="101"/>
      <c r="X147" s="101">
        <v>3500</v>
      </c>
      <c r="Y147" s="101">
        <v>0</v>
      </c>
      <c r="Z147" s="101">
        <v>0</v>
      </c>
      <c r="AA147" s="101">
        <v>0</v>
      </c>
      <c r="AB147" s="101"/>
      <c r="AC147" s="101">
        <v>0</v>
      </c>
      <c r="AD147" s="101"/>
      <c r="AE147" s="101">
        <v>4000</v>
      </c>
      <c r="AF147" s="101">
        <v>0</v>
      </c>
      <c r="AG147" s="101">
        <v>0</v>
      </c>
      <c r="AH147" s="101">
        <v>4000</v>
      </c>
      <c r="AI147" s="101">
        <v>0</v>
      </c>
      <c r="AJ147" s="101">
        <v>0</v>
      </c>
      <c r="AK147" s="101"/>
      <c r="AL147" s="101">
        <v>0</v>
      </c>
      <c r="AM147" s="101">
        <v>0</v>
      </c>
      <c r="AN147" s="101"/>
      <c r="AO147" s="101"/>
      <c r="AP147" s="101"/>
      <c r="AQ147" s="101"/>
      <c r="AR147" s="101"/>
      <c r="AS147" s="101">
        <v>2464</v>
      </c>
      <c r="AT147" s="101">
        <v>0</v>
      </c>
      <c r="AU147" s="101"/>
      <c r="AV147" s="101"/>
      <c r="AW147" s="101"/>
      <c r="AX147" s="101">
        <v>0</v>
      </c>
      <c r="AY147" s="101"/>
      <c r="AZ147" s="101"/>
      <c r="BA147" s="101"/>
      <c r="BB147" s="101"/>
      <c r="BC147" s="101"/>
      <c r="BD147" s="101">
        <v>5200</v>
      </c>
      <c r="BE147" s="101">
        <v>0</v>
      </c>
      <c r="BF147" s="101"/>
      <c r="BG147" s="101"/>
      <c r="BH147" s="101"/>
      <c r="BI147" s="101">
        <v>0</v>
      </c>
      <c r="BJ147" s="101">
        <v>5200</v>
      </c>
      <c r="BK147" s="101"/>
      <c r="BL147" s="101"/>
      <c r="BM147" s="101"/>
      <c r="BN147" s="101">
        <v>0</v>
      </c>
      <c r="BO147" s="101"/>
      <c r="BP147" s="101"/>
      <c r="BQ147" s="101">
        <v>5200</v>
      </c>
    </row>
    <row r="148" spans="1:69">
      <c r="A148" s="150" t="s">
        <v>659</v>
      </c>
      <c r="B148" s="99"/>
      <c r="C148" s="99" t="s">
        <v>72</v>
      </c>
      <c r="D148" s="99" t="s">
        <v>428</v>
      </c>
      <c r="E148" s="99" t="s">
        <v>389</v>
      </c>
      <c r="F148" s="99" t="s">
        <v>376</v>
      </c>
      <c r="G148" s="100" t="s">
        <v>419</v>
      </c>
      <c r="H148" s="99"/>
      <c r="I148" s="101"/>
      <c r="J148" s="101"/>
      <c r="K148" s="101"/>
      <c r="L148" s="101"/>
      <c r="M148" s="101"/>
      <c r="N148" s="101"/>
      <c r="O148" s="101"/>
      <c r="P148" s="101"/>
      <c r="Q148" s="101">
        <v>0</v>
      </c>
      <c r="R148" s="101">
        <v>0</v>
      </c>
      <c r="S148" s="101">
        <v>0</v>
      </c>
      <c r="T148" s="101">
        <v>0</v>
      </c>
      <c r="U148" s="101">
        <v>4500</v>
      </c>
      <c r="V148" s="101">
        <v>0</v>
      </c>
      <c r="W148" s="101"/>
      <c r="X148" s="101">
        <v>0</v>
      </c>
      <c r="Y148" s="101"/>
      <c r="Z148" s="101"/>
      <c r="AA148" s="101">
        <v>0</v>
      </c>
      <c r="AB148" s="101"/>
      <c r="AC148" s="101">
        <v>0</v>
      </c>
      <c r="AD148" s="101"/>
      <c r="AE148" s="101"/>
      <c r="AF148" s="101"/>
      <c r="AG148" s="101">
        <v>0</v>
      </c>
      <c r="AH148" s="101">
        <v>0</v>
      </c>
      <c r="AI148" s="101">
        <v>0</v>
      </c>
      <c r="AJ148" s="101"/>
      <c r="AK148" s="101"/>
      <c r="AL148" s="101"/>
      <c r="AM148" s="101"/>
      <c r="AN148" s="101"/>
      <c r="AO148" s="101"/>
      <c r="AP148" s="101">
        <v>0</v>
      </c>
      <c r="AQ148" s="101"/>
      <c r="AR148" s="101"/>
      <c r="AS148" s="101">
        <v>0</v>
      </c>
      <c r="AT148" s="101"/>
      <c r="AU148" s="101"/>
      <c r="AV148" s="101"/>
      <c r="AW148" s="101"/>
      <c r="AX148" s="101"/>
      <c r="AY148" s="101"/>
      <c r="AZ148" s="101"/>
      <c r="BA148" s="101">
        <v>5200</v>
      </c>
      <c r="BB148" s="101">
        <v>0</v>
      </c>
      <c r="BC148" s="101">
        <v>0</v>
      </c>
      <c r="BD148" s="101"/>
      <c r="BE148" s="101"/>
      <c r="BF148" s="101"/>
      <c r="BG148" s="101"/>
      <c r="BH148" s="101"/>
      <c r="BI148" s="101"/>
      <c r="BJ148" s="101">
        <v>0</v>
      </c>
      <c r="BK148" s="101"/>
      <c r="BL148" s="101"/>
      <c r="BM148" s="101"/>
      <c r="BN148" s="101">
        <v>5200</v>
      </c>
      <c r="BO148" s="101"/>
      <c r="BP148" s="101"/>
      <c r="BQ148" s="101"/>
    </row>
    <row r="149" spans="1:69">
      <c r="A149" s="150" t="s">
        <v>658</v>
      </c>
      <c r="B149" s="99"/>
      <c r="C149" s="99" t="s">
        <v>72</v>
      </c>
      <c r="D149" s="99" t="s">
        <v>428</v>
      </c>
      <c r="E149" s="99" t="s">
        <v>389</v>
      </c>
      <c r="F149" s="99" t="s">
        <v>376</v>
      </c>
      <c r="G149" s="100" t="s">
        <v>419</v>
      </c>
      <c r="H149" s="99"/>
      <c r="I149" s="101"/>
      <c r="J149" s="101"/>
      <c r="K149" s="101">
        <v>3080</v>
      </c>
      <c r="L149" s="101"/>
      <c r="M149" s="101"/>
      <c r="N149" s="101"/>
      <c r="O149" s="101">
        <v>0</v>
      </c>
      <c r="P149" s="101"/>
      <c r="Q149" s="101"/>
      <c r="R149" s="101"/>
      <c r="S149" s="101">
        <v>0</v>
      </c>
      <c r="T149" s="101"/>
      <c r="U149" s="101">
        <v>0</v>
      </c>
      <c r="V149" s="101"/>
      <c r="W149" s="101"/>
      <c r="X149" s="101">
        <v>0</v>
      </c>
      <c r="Y149" s="101">
        <v>0</v>
      </c>
      <c r="Z149" s="101">
        <v>0</v>
      </c>
      <c r="AA149" s="101">
        <v>0</v>
      </c>
      <c r="AB149" s="101">
        <v>0</v>
      </c>
      <c r="AC149" s="101"/>
      <c r="AD149" s="101"/>
      <c r="AE149" s="101">
        <v>0</v>
      </c>
      <c r="AF149" s="101"/>
      <c r="AG149" s="101">
        <v>0</v>
      </c>
      <c r="AH149" s="101">
        <v>0</v>
      </c>
      <c r="AI149" s="101">
        <v>0</v>
      </c>
      <c r="AJ149" s="101">
        <v>0</v>
      </c>
      <c r="AK149" s="101"/>
      <c r="AL149" s="101">
        <v>0</v>
      </c>
      <c r="AM149" s="101">
        <v>2464</v>
      </c>
      <c r="AN149" s="101">
        <v>0</v>
      </c>
      <c r="AO149" s="101">
        <v>0</v>
      </c>
      <c r="AP149" s="101">
        <v>0</v>
      </c>
      <c r="AQ149" s="101"/>
      <c r="AR149" s="101"/>
      <c r="AS149" s="101"/>
      <c r="AT149" s="101"/>
      <c r="AU149" s="101"/>
      <c r="AV149" s="101"/>
      <c r="AW149" s="101"/>
      <c r="AX149" s="101"/>
      <c r="AY149" s="101"/>
      <c r="AZ149" s="101">
        <v>0</v>
      </c>
      <c r="BA149" s="101">
        <v>0</v>
      </c>
      <c r="BB149" s="101"/>
      <c r="BC149" s="101">
        <v>5200</v>
      </c>
      <c r="BD149" s="101"/>
      <c r="BE149" s="101"/>
      <c r="BF149" s="101"/>
      <c r="BG149" s="101"/>
      <c r="BH149" s="101"/>
      <c r="BI149" s="101"/>
      <c r="BJ149" s="101"/>
      <c r="BK149" s="101">
        <v>5200</v>
      </c>
      <c r="BL149" s="101"/>
      <c r="BM149" s="101"/>
      <c r="BN149" s="101"/>
      <c r="BO149" s="101">
        <v>0</v>
      </c>
      <c r="BP149" s="101"/>
      <c r="BQ149" s="101"/>
    </row>
    <row r="150" spans="1:69">
      <c r="A150" s="150" t="s">
        <v>661</v>
      </c>
      <c r="B150" s="99"/>
      <c r="C150" s="99" t="s">
        <v>72</v>
      </c>
      <c r="D150" s="99" t="s">
        <v>428</v>
      </c>
      <c r="E150" s="99" t="s">
        <v>389</v>
      </c>
      <c r="F150" s="99" t="s">
        <v>376</v>
      </c>
      <c r="G150" s="100" t="s">
        <v>419</v>
      </c>
      <c r="H150" s="99"/>
      <c r="I150" s="101"/>
      <c r="J150" s="101"/>
      <c r="K150" s="101"/>
      <c r="L150" s="101"/>
      <c r="M150" s="101"/>
      <c r="N150" s="101"/>
      <c r="O150" s="101">
        <v>0</v>
      </c>
      <c r="P150" s="101"/>
      <c r="Q150" s="101"/>
      <c r="R150" s="101"/>
      <c r="S150" s="101"/>
      <c r="T150" s="101">
        <v>0</v>
      </c>
      <c r="U150" s="101"/>
      <c r="V150" s="101"/>
      <c r="W150" s="101"/>
      <c r="X150" s="101"/>
      <c r="Y150" s="101">
        <v>0</v>
      </c>
      <c r="Z150" s="101"/>
      <c r="AA150" s="101">
        <v>0</v>
      </c>
      <c r="AB150" s="101">
        <v>0</v>
      </c>
      <c r="AC150" s="101">
        <v>0</v>
      </c>
      <c r="AD150" s="101"/>
      <c r="AE150" s="101">
        <v>0</v>
      </c>
      <c r="AF150" s="101">
        <v>0</v>
      </c>
      <c r="AG150" s="101"/>
      <c r="AH150" s="101">
        <v>0</v>
      </c>
      <c r="AI150" s="101">
        <v>0</v>
      </c>
      <c r="AJ150" s="101">
        <v>0</v>
      </c>
      <c r="AK150" s="101"/>
      <c r="AL150" s="101">
        <v>0</v>
      </c>
      <c r="AM150" s="101">
        <v>0</v>
      </c>
      <c r="AN150" s="101">
        <v>2464</v>
      </c>
      <c r="AO150" s="101">
        <v>0</v>
      </c>
      <c r="AP150" s="101"/>
      <c r="AQ150" s="101">
        <v>0</v>
      </c>
      <c r="AR150" s="101"/>
      <c r="AS150" s="101"/>
      <c r="AT150" s="101">
        <v>3080</v>
      </c>
      <c r="AU150" s="101"/>
      <c r="AV150" s="101">
        <v>0</v>
      </c>
      <c r="AW150" s="101"/>
      <c r="AX150" s="101"/>
      <c r="AY150" s="101"/>
      <c r="AZ150" s="101">
        <v>0</v>
      </c>
      <c r="BA150" s="101">
        <v>0</v>
      </c>
      <c r="BB150" s="101"/>
      <c r="BC150" s="101">
        <v>0</v>
      </c>
      <c r="BD150" s="101">
        <v>0</v>
      </c>
      <c r="BE150" s="101">
        <v>0</v>
      </c>
      <c r="BF150" s="101"/>
      <c r="BG150" s="101">
        <v>5200</v>
      </c>
      <c r="BH150" s="101"/>
      <c r="BI150" s="101"/>
      <c r="BJ150" s="101"/>
      <c r="BK150" s="101"/>
      <c r="BL150" s="101"/>
      <c r="BM150" s="101"/>
      <c r="BN150" s="101"/>
      <c r="BO150" s="101">
        <v>5200</v>
      </c>
      <c r="BP150" s="101">
        <v>0</v>
      </c>
      <c r="BQ150" s="101">
        <v>0</v>
      </c>
    </row>
    <row r="151" spans="1:69">
      <c r="A151" s="150" t="s">
        <v>663</v>
      </c>
      <c r="B151" s="99"/>
      <c r="C151" s="99" t="s">
        <v>72</v>
      </c>
      <c r="D151" s="99" t="s">
        <v>428</v>
      </c>
      <c r="E151" s="99" t="s">
        <v>389</v>
      </c>
      <c r="F151" s="99" t="s">
        <v>376</v>
      </c>
      <c r="G151" s="100" t="s">
        <v>419</v>
      </c>
      <c r="H151" s="99"/>
      <c r="I151" s="101">
        <v>0</v>
      </c>
      <c r="J151" s="101">
        <v>0</v>
      </c>
      <c r="K151" s="101">
        <v>0</v>
      </c>
      <c r="L151" s="101">
        <v>0</v>
      </c>
      <c r="M151" s="101">
        <v>0</v>
      </c>
      <c r="N151" s="101">
        <v>0</v>
      </c>
      <c r="O151" s="101">
        <v>0</v>
      </c>
      <c r="P151" s="101">
        <v>0</v>
      </c>
      <c r="Q151" s="101">
        <v>0</v>
      </c>
      <c r="R151" s="101">
        <v>0</v>
      </c>
      <c r="S151" s="101">
        <v>0</v>
      </c>
      <c r="T151" s="101">
        <v>0</v>
      </c>
      <c r="U151" s="101">
        <v>0</v>
      </c>
      <c r="V151" s="101">
        <v>0</v>
      </c>
      <c r="W151" s="101"/>
      <c r="X151" s="101">
        <v>0</v>
      </c>
      <c r="Y151" s="101">
        <v>0</v>
      </c>
      <c r="Z151" s="101">
        <v>0</v>
      </c>
      <c r="AA151" s="101"/>
      <c r="AB151" s="101">
        <v>0</v>
      </c>
      <c r="AC151" s="101">
        <v>0</v>
      </c>
      <c r="AD151" s="101"/>
      <c r="AE151" s="101">
        <v>0</v>
      </c>
      <c r="AF151" s="101">
        <v>0</v>
      </c>
      <c r="AG151" s="101">
        <v>0</v>
      </c>
      <c r="AH151" s="101">
        <v>0</v>
      </c>
      <c r="AI151" s="101">
        <v>0</v>
      </c>
      <c r="AJ151" s="101">
        <v>0</v>
      </c>
      <c r="AK151" s="101"/>
      <c r="AL151" s="101">
        <v>0</v>
      </c>
      <c r="AM151" s="101">
        <v>0</v>
      </c>
      <c r="AN151" s="101">
        <v>0</v>
      </c>
      <c r="AO151" s="101">
        <v>2464</v>
      </c>
      <c r="AP151" s="101">
        <v>2464</v>
      </c>
      <c r="AQ151" s="101">
        <v>2464</v>
      </c>
      <c r="AR151" s="101"/>
      <c r="AS151" s="101">
        <v>0</v>
      </c>
      <c r="AT151" s="101"/>
      <c r="AU151" s="101"/>
      <c r="AV151" s="101"/>
      <c r="AW151" s="101">
        <v>3080</v>
      </c>
      <c r="AX151" s="101"/>
      <c r="AY151" s="101"/>
      <c r="AZ151" s="101"/>
      <c r="BA151" s="101"/>
      <c r="BB151" s="101"/>
      <c r="BC151" s="101"/>
      <c r="BD151" s="101"/>
      <c r="BE151" s="101"/>
      <c r="BF151" s="101"/>
      <c r="BG151" s="101">
        <v>0</v>
      </c>
      <c r="BH151" s="101">
        <v>5200</v>
      </c>
      <c r="BI151" s="101"/>
      <c r="BJ151" s="101"/>
      <c r="BK151" s="101"/>
      <c r="BL151" s="101"/>
      <c r="BM151" s="101"/>
      <c r="BN151" s="101"/>
      <c r="BO151" s="101">
        <v>0</v>
      </c>
      <c r="BP151" s="101">
        <v>5200</v>
      </c>
      <c r="BQ151" s="101">
        <v>0</v>
      </c>
    </row>
    <row r="152" spans="1:69">
      <c r="A152" s="150" t="s">
        <v>680</v>
      </c>
      <c r="B152" s="99"/>
      <c r="C152" s="99" t="s">
        <v>72</v>
      </c>
      <c r="D152" s="99" t="s">
        <v>428</v>
      </c>
      <c r="E152" s="99" t="s">
        <v>389</v>
      </c>
      <c r="F152" s="99" t="s">
        <v>376</v>
      </c>
      <c r="G152" s="100" t="s">
        <v>419</v>
      </c>
      <c r="H152" s="99"/>
      <c r="I152" s="101"/>
      <c r="J152" s="101"/>
      <c r="K152" s="101"/>
      <c r="L152" s="101"/>
      <c r="M152" s="101"/>
      <c r="N152" s="101"/>
      <c r="O152" s="101"/>
      <c r="P152" s="101"/>
      <c r="Q152" s="101">
        <v>0</v>
      </c>
      <c r="R152" s="101">
        <v>0</v>
      </c>
      <c r="S152" s="101">
        <v>3700</v>
      </c>
      <c r="T152" s="101"/>
      <c r="U152" s="101"/>
      <c r="V152" s="101"/>
      <c r="W152" s="101"/>
      <c r="X152" s="101"/>
      <c r="Y152" s="101"/>
      <c r="Z152" s="101"/>
      <c r="AA152" s="101">
        <v>0</v>
      </c>
      <c r="AB152" s="101"/>
      <c r="AC152" s="101"/>
      <c r="AD152" s="101"/>
      <c r="AE152" s="101">
        <v>0</v>
      </c>
      <c r="AF152" s="101">
        <v>0</v>
      </c>
      <c r="AG152" s="101"/>
      <c r="AH152" s="101">
        <v>0</v>
      </c>
      <c r="AI152" s="101">
        <v>0</v>
      </c>
      <c r="AJ152" s="101">
        <v>0</v>
      </c>
      <c r="AK152" s="101"/>
      <c r="AL152" s="101"/>
      <c r="AM152" s="101"/>
      <c r="AN152" s="101"/>
      <c r="AO152" s="101"/>
      <c r="AP152" s="101"/>
      <c r="AQ152" s="101"/>
      <c r="AR152" s="101"/>
      <c r="AS152" s="101"/>
      <c r="AT152" s="101"/>
      <c r="AU152" s="101"/>
      <c r="AV152" s="101"/>
      <c r="AW152" s="101"/>
      <c r="AX152" s="101"/>
      <c r="AY152" s="101"/>
      <c r="AZ152" s="101"/>
      <c r="BA152" s="101"/>
      <c r="BB152" s="101">
        <v>5200</v>
      </c>
      <c r="BC152" s="101">
        <v>0</v>
      </c>
      <c r="BD152" s="101"/>
      <c r="BE152" s="101"/>
      <c r="BF152" s="101"/>
      <c r="BG152" s="101"/>
      <c r="BH152" s="101"/>
      <c r="BI152" s="101"/>
      <c r="BJ152" s="101"/>
      <c r="BK152" s="101"/>
      <c r="BL152" s="101"/>
      <c r="BM152" s="101"/>
      <c r="BN152" s="101"/>
      <c r="BO152" s="101"/>
      <c r="BP152" s="101">
        <v>0</v>
      </c>
      <c r="BQ152" s="101"/>
    </row>
    <row r="153" spans="1:69">
      <c r="A153" s="150" t="s">
        <v>538</v>
      </c>
      <c r="B153" s="99"/>
      <c r="C153" s="99" t="s">
        <v>72</v>
      </c>
      <c r="D153" s="99" t="s">
        <v>428</v>
      </c>
      <c r="E153" s="99" t="s">
        <v>389</v>
      </c>
      <c r="F153" s="99" t="s">
        <v>376</v>
      </c>
      <c r="G153" s="100" t="s">
        <v>419</v>
      </c>
      <c r="H153" s="99"/>
      <c r="I153" s="101"/>
      <c r="J153" s="101"/>
      <c r="K153" s="101"/>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01">
        <v>0</v>
      </c>
      <c r="AI153" s="101">
        <v>1200</v>
      </c>
      <c r="AJ153" s="101">
        <v>0</v>
      </c>
      <c r="AK153" s="101"/>
      <c r="AL153" s="101">
        <v>0</v>
      </c>
      <c r="AM153" s="101">
        <v>0</v>
      </c>
      <c r="AN153" s="101"/>
      <c r="AO153" s="101"/>
      <c r="AP153" s="101"/>
      <c r="AQ153" s="101"/>
      <c r="AR153" s="101"/>
      <c r="AS153" s="101"/>
      <c r="AT153" s="101"/>
      <c r="AU153" s="101">
        <v>1000</v>
      </c>
      <c r="AV153" s="101"/>
      <c r="AW153" s="101"/>
      <c r="AX153" s="101"/>
      <c r="AY153" s="101"/>
      <c r="AZ153" s="101">
        <v>0</v>
      </c>
      <c r="BA153" s="101"/>
      <c r="BB153" s="101"/>
      <c r="BC153" s="101"/>
      <c r="BD153" s="101"/>
      <c r="BE153" s="101"/>
      <c r="BF153" s="101">
        <v>0</v>
      </c>
      <c r="BG153" s="101"/>
      <c r="BH153" s="101"/>
      <c r="BI153" s="101">
        <v>0</v>
      </c>
      <c r="BJ153" s="101"/>
      <c r="BK153" s="101"/>
      <c r="BL153" s="101">
        <v>1000</v>
      </c>
      <c r="BM153" s="101"/>
      <c r="BN153" s="101"/>
      <c r="BO153" s="101"/>
      <c r="BP153" s="101"/>
      <c r="BQ153" s="101"/>
    </row>
    <row r="154" spans="1:69">
      <c r="A154" s="150" t="s">
        <v>663</v>
      </c>
      <c r="B154" s="99"/>
      <c r="C154" s="99" t="s">
        <v>72</v>
      </c>
      <c r="D154" s="99" t="s">
        <v>428</v>
      </c>
      <c r="E154" s="99" t="s">
        <v>389</v>
      </c>
      <c r="F154" s="99" t="s">
        <v>376</v>
      </c>
      <c r="G154" s="100" t="s">
        <v>421</v>
      </c>
      <c r="H154" s="99"/>
      <c r="I154" s="101"/>
      <c r="J154" s="101"/>
      <c r="K154" s="101">
        <v>3000</v>
      </c>
      <c r="L154" s="101">
        <v>3000</v>
      </c>
      <c r="M154" s="101">
        <v>0</v>
      </c>
      <c r="N154" s="101">
        <v>2900</v>
      </c>
      <c r="O154" s="101">
        <v>0</v>
      </c>
      <c r="P154" s="101"/>
      <c r="Q154" s="101"/>
      <c r="R154" s="101"/>
      <c r="S154" s="101">
        <v>0</v>
      </c>
      <c r="T154" s="101">
        <v>2600</v>
      </c>
      <c r="U154" s="101"/>
      <c r="V154" s="101">
        <v>0</v>
      </c>
      <c r="W154" s="101"/>
      <c r="X154" s="101"/>
      <c r="Y154" s="101"/>
      <c r="Z154" s="101"/>
      <c r="AA154" s="101"/>
      <c r="AB154" s="101"/>
      <c r="AC154" s="101"/>
      <c r="AD154" s="101"/>
      <c r="AE154" s="101"/>
      <c r="AF154" s="101"/>
      <c r="AG154" s="101"/>
      <c r="AH154" s="101"/>
      <c r="AI154" s="101"/>
      <c r="AJ154" s="101"/>
      <c r="AK154" s="101"/>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row>
    <row r="155" spans="1:69">
      <c r="A155" s="150" t="s">
        <v>661</v>
      </c>
      <c r="B155" s="99"/>
      <c r="C155" s="99" t="s">
        <v>72</v>
      </c>
      <c r="D155" s="99" t="s">
        <v>428</v>
      </c>
      <c r="E155" s="99" t="s">
        <v>389</v>
      </c>
      <c r="F155" s="99" t="s">
        <v>376</v>
      </c>
      <c r="G155" s="100" t="s">
        <v>421</v>
      </c>
      <c r="H155" s="99"/>
      <c r="I155" s="101"/>
      <c r="J155" s="101"/>
      <c r="K155" s="101"/>
      <c r="L155" s="101">
        <v>0</v>
      </c>
      <c r="M155" s="101">
        <v>0</v>
      </c>
      <c r="N155" s="101"/>
      <c r="O155" s="101">
        <v>2800</v>
      </c>
      <c r="P155" s="101"/>
      <c r="Q155" s="101">
        <v>2800</v>
      </c>
      <c r="R155" s="101"/>
      <c r="S155" s="101"/>
      <c r="T155" s="101">
        <v>0</v>
      </c>
      <c r="U155" s="101"/>
      <c r="V155" s="101">
        <v>0</v>
      </c>
      <c r="W155" s="101"/>
      <c r="X155" s="101">
        <v>0</v>
      </c>
      <c r="Y155" s="101"/>
      <c r="Z155" s="101"/>
      <c r="AA155" s="101"/>
      <c r="AB155" s="101"/>
      <c r="AC155" s="101"/>
      <c r="AD155" s="101"/>
      <c r="AE155" s="101"/>
      <c r="AF155" s="101"/>
      <c r="AG155" s="101"/>
      <c r="AH155" s="101"/>
      <c r="AI155" s="101"/>
      <c r="AJ155" s="101"/>
      <c r="AK155" s="101"/>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row>
    <row r="156" spans="1:69">
      <c r="A156" s="150" t="s">
        <v>666</v>
      </c>
      <c r="B156" s="99"/>
      <c r="C156" s="99" t="s">
        <v>72</v>
      </c>
      <c r="D156" s="99" t="s">
        <v>428</v>
      </c>
      <c r="E156" s="99" t="s">
        <v>389</v>
      </c>
      <c r="F156" s="99" t="s">
        <v>379</v>
      </c>
      <c r="G156" s="100" t="s">
        <v>421</v>
      </c>
      <c r="H156" s="99"/>
      <c r="I156" s="101"/>
      <c r="J156" s="101"/>
      <c r="K156" s="101">
        <v>0</v>
      </c>
      <c r="L156" s="101">
        <v>0</v>
      </c>
      <c r="M156" s="101">
        <v>0</v>
      </c>
      <c r="N156" s="101">
        <v>0</v>
      </c>
      <c r="O156" s="101">
        <v>0</v>
      </c>
      <c r="P156" s="101"/>
      <c r="Q156" s="101">
        <v>0</v>
      </c>
      <c r="R156" s="101">
        <v>2500</v>
      </c>
      <c r="S156" s="101">
        <v>2500</v>
      </c>
      <c r="T156" s="101">
        <v>0</v>
      </c>
      <c r="U156" s="101">
        <v>0</v>
      </c>
      <c r="V156" s="101">
        <v>0</v>
      </c>
      <c r="W156" s="101"/>
      <c r="X156" s="101">
        <v>0</v>
      </c>
      <c r="Y156" s="101">
        <v>3200</v>
      </c>
      <c r="Z156" s="101">
        <v>3200</v>
      </c>
      <c r="AA156" s="101">
        <v>3200</v>
      </c>
      <c r="AB156" s="101">
        <v>3200</v>
      </c>
      <c r="AC156" s="101">
        <v>3200</v>
      </c>
      <c r="AD156" s="101"/>
      <c r="AE156" s="101">
        <v>2700</v>
      </c>
      <c r="AF156" s="101">
        <v>2700</v>
      </c>
      <c r="AG156" s="101">
        <v>0</v>
      </c>
      <c r="AH156" s="101">
        <v>2700</v>
      </c>
      <c r="AI156" s="101">
        <v>2700</v>
      </c>
      <c r="AJ156" s="101">
        <v>0</v>
      </c>
      <c r="AK156" s="101"/>
      <c r="AL156" s="101">
        <v>0</v>
      </c>
      <c r="AM156" s="101">
        <v>2300</v>
      </c>
      <c r="AN156" s="101">
        <v>2300</v>
      </c>
      <c r="AO156" s="101">
        <v>2300</v>
      </c>
      <c r="AP156" s="101">
        <v>2300</v>
      </c>
      <c r="AQ156" s="101">
        <v>2300</v>
      </c>
      <c r="AR156" s="101">
        <v>0</v>
      </c>
      <c r="AS156" s="101">
        <v>0</v>
      </c>
      <c r="AT156" s="101">
        <v>2400</v>
      </c>
      <c r="AU156" s="101">
        <v>0</v>
      </c>
      <c r="AV156" s="101">
        <v>0</v>
      </c>
      <c r="AW156" s="101">
        <v>2400</v>
      </c>
      <c r="AX156" s="101">
        <v>2400</v>
      </c>
      <c r="AY156" s="101">
        <v>0</v>
      </c>
      <c r="AZ156" s="101">
        <v>2400</v>
      </c>
      <c r="BA156" s="101">
        <v>2400</v>
      </c>
      <c r="BB156" s="101">
        <v>2400</v>
      </c>
      <c r="BC156" s="101">
        <v>2400</v>
      </c>
      <c r="BD156" s="101">
        <v>0</v>
      </c>
      <c r="BE156" s="101">
        <v>2400</v>
      </c>
      <c r="BF156" s="101">
        <v>0</v>
      </c>
      <c r="BG156" s="101">
        <v>2500</v>
      </c>
      <c r="BH156" s="101">
        <v>0</v>
      </c>
      <c r="BI156" s="101">
        <v>0</v>
      </c>
      <c r="BJ156" s="101">
        <v>2500</v>
      </c>
      <c r="BK156" s="101">
        <v>2500</v>
      </c>
      <c r="BL156" s="101">
        <v>0</v>
      </c>
      <c r="BM156" s="101">
        <v>0</v>
      </c>
      <c r="BN156" s="101">
        <v>2500</v>
      </c>
      <c r="BO156" s="101"/>
      <c r="BP156" s="101">
        <v>2500</v>
      </c>
      <c r="BQ156" s="101">
        <v>2500</v>
      </c>
    </row>
    <row r="157" spans="1:69">
      <c r="A157" s="150" t="s">
        <v>665</v>
      </c>
      <c r="B157" s="99"/>
      <c r="C157" s="99" t="s">
        <v>72</v>
      </c>
      <c r="D157" s="99" t="s">
        <v>428</v>
      </c>
      <c r="E157" s="99" t="s">
        <v>389</v>
      </c>
      <c r="F157" s="99" t="s">
        <v>379</v>
      </c>
      <c r="G157" s="100" t="s">
        <v>421</v>
      </c>
      <c r="H157" s="99"/>
      <c r="I157" s="101"/>
      <c r="J157" s="101"/>
      <c r="K157" s="101"/>
      <c r="L157" s="101"/>
      <c r="M157" s="101"/>
      <c r="N157" s="101">
        <v>0</v>
      </c>
      <c r="O157" s="101">
        <v>0</v>
      </c>
      <c r="P157" s="101"/>
      <c r="Q157" s="101">
        <v>0</v>
      </c>
      <c r="R157" s="101">
        <v>0</v>
      </c>
      <c r="S157" s="101">
        <v>0</v>
      </c>
      <c r="T157" s="101">
        <v>0</v>
      </c>
      <c r="U157" s="101">
        <v>2500</v>
      </c>
      <c r="V157" s="101">
        <v>0</v>
      </c>
      <c r="W157" s="101"/>
      <c r="X157" s="101">
        <v>3200</v>
      </c>
      <c r="Y157" s="101">
        <v>0</v>
      </c>
      <c r="Z157" s="101">
        <v>0</v>
      </c>
      <c r="AA157" s="101">
        <v>0</v>
      </c>
      <c r="AB157" s="101"/>
      <c r="AC157" s="101"/>
      <c r="AD157" s="101"/>
      <c r="AE157" s="101">
        <v>0</v>
      </c>
      <c r="AF157" s="101">
        <v>0</v>
      </c>
      <c r="AG157" s="101">
        <v>2700</v>
      </c>
      <c r="AH157" s="101">
        <v>0</v>
      </c>
      <c r="AI157" s="101">
        <v>0</v>
      </c>
      <c r="AJ157" s="101">
        <v>2700</v>
      </c>
      <c r="AK157" s="101"/>
      <c r="AL157" s="101">
        <v>2300</v>
      </c>
      <c r="AM157" s="101">
        <v>0</v>
      </c>
      <c r="AN157" s="101">
        <v>0</v>
      </c>
      <c r="AO157" s="101">
        <v>0</v>
      </c>
      <c r="AP157" s="101">
        <v>0</v>
      </c>
      <c r="AQ157" s="101">
        <v>0</v>
      </c>
      <c r="AR157" s="101">
        <v>0</v>
      </c>
      <c r="AS157" s="101">
        <v>2400</v>
      </c>
      <c r="AT157" s="101">
        <v>0</v>
      </c>
      <c r="AU157" s="101">
        <v>0</v>
      </c>
      <c r="AV157" s="101">
        <v>2400</v>
      </c>
      <c r="AW157" s="101">
        <v>0</v>
      </c>
      <c r="AX157" s="101">
        <v>0</v>
      </c>
      <c r="AY157" s="101">
        <v>0</v>
      </c>
      <c r="AZ157" s="101">
        <v>0</v>
      </c>
      <c r="BA157" s="101">
        <v>0</v>
      </c>
      <c r="BB157" s="101">
        <v>0</v>
      </c>
      <c r="BC157" s="101">
        <v>0</v>
      </c>
      <c r="BD157" s="101">
        <v>2400</v>
      </c>
      <c r="BE157" s="101">
        <v>0</v>
      </c>
      <c r="BF157" s="101">
        <v>0</v>
      </c>
      <c r="BG157" s="101">
        <v>0</v>
      </c>
      <c r="BH157" s="101">
        <v>2500</v>
      </c>
      <c r="BI157" s="101">
        <v>0</v>
      </c>
      <c r="BJ157" s="101">
        <v>0</v>
      </c>
      <c r="BK157" s="101">
        <v>0</v>
      </c>
      <c r="BL157" s="101">
        <v>2500</v>
      </c>
      <c r="BM157" s="101">
        <v>0</v>
      </c>
      <c r="BN157" s="101"/>
      <c r="BO157" s="101">
        <v>2500</v>
      </c>
      <c r="BP157" s="101"/>
      <c r="BQ157" s="101"/>
    </row>
    <row r="158" spans="1:69">
      <c r="A158" s="150" t="s">
        <v>664</v>
      </c>
      <c r="B158" s="99"/>
      <c r="C158" s="99" t="s">
        <v>72</v>
      </c>
      <c r="D158" s="99" t="s">
        <v>428</v>
      </c>
      <c r="E158" s="99" t="s">
        <v>389</v>
      </c>
      <c r="F158" s="99" t="s">
        <v>379</v>
      </c>
      <c r="G158" s="100" t="s">
        <v>421</v>
      </c>
      <c r="H158" s="99"/>
      <c r="I158" s="101"/>
      <c r="J158" s="101"/>
      <c r="K158" s="101"/>
      <c r="L158" s="101"/>
      <c r="M158" s="101"/>
      <c r="N158" s="101"/>
      <c r="O158" s="101"/>
      <c r="P158" s="101"/>
      <c r="Q158" s="101">
        <v>0</v>
      </c>
      <c r="R158" s="101"/>
      <c r="S158" s="101">
        <v>0</v>
      </c>
      <c r="T158" s="101">
        <v>0</v>
      </c>
      <c r="U158" s="101">
        <v>0</v>
      </c>
      <c r="V158" s="101">
        <v>2500</v>
      </c>
      <c r="W158" s="101"/>
      <c r="X158" s="101">
        <v>0</v>
      </c>
      <c r="Y158" s="101">
        <v>0</v>
      </c>
      <c r="Z158" s="101"/>
      <c r="AA158" s="101">
        <v>0</v>
      </c>
      <c r="AB158" s="101"/>
      <c r="AC158" s="101"/>
      <c r="AD158" s="101"/>
      <c r="AE158" s="101">
        <v>0</v>
      </c>
      <c r="AF158" s="101">
        <v>0</v>
      </c>
      <c r="AG158" s="101"/>
      <c r="AH158" s="101"/>
      <c r="AI158" s="101">
        <v>0</v>
      </c>
      <c r="AJ158" s="101">
        <v>0</v>
      </c>
      <c r="AK158" s="101"/>
      <c r="AL158" s="101"/>
      <c r="AM158" s="101"/>
      <c r="AN158" s="101">
        <v>0</v>
      </c>
      <c r="AO158" s="101">
        <v>0</v>
      </c>
      <c r="AP158" s="101">
        <v>0</v>
      </c>
      <c r="AQ158" s="101">
        <v>0</v>
      </c>
      <c r="AR158" s="101">
        <v>0</v>
      </c>
      <c r="AS158" s="101">
        <v>0</v>
      </c>
      <c r="AT158" s="101">
        <v>0</v>
      </c>
      <c r="AU158" s="101">
        <v>2300</v>
      </c>
      <c r="AV158" s="101">
        <v>0</v>
      </c>
      <c r="AW158" s="101">
        <v>0</v>
      </c>
      <c r="AX158" s="101"/>
      <c r="AY158" s="101">
        <v>0</v>
      </c>
      <c r="AZ158" s="101">
        <v>0</v>
      </c>
      <c r="BA158" s="101">
        <v>0</v>
      </c>
      <c r="BB158" s="101">
        <v>0</v>
      </c>
      <c r="BC158" s="101">
        <v>0</v>
      </c>
      <c r="BD158" s="101">
        <v>0</v>
      </c>
      <c r="BE158" s="101">
        <v>0</v>
      </c>
      <c r="BF158" s="101">
        <v>0</v>
      </c>
      <c r="BG158" s="101">
        <v>0</v>
      </c>
      <c r="BH158" s="101">
        <v>0</v>
      </c>
      <c r="BI158" s="101">
        <v>2500</v>
      </c>
      <c r="BJ158" s="101">
        <v>0</v>
      </c>
      <c r="BK158" s="101">
        <v>0</v>
      </c>
      <c r="BL158" s="101">
        <v>0</v>
      </c>
      <c r="BM158" s="101">
        <v>0</v>
      </c>
      <c r="BN158" s="101"/>
      <c r="BO158" s="101"/>
      <c r="BP158" s="101"/>
      <c r="BQ158" s="101"/>
    </row>
    <row r="159" spans="1:69">
      <c r="A159" s="150" t="s">
        <v>667</v>
      </c>
      <c r="B159" s="99"/>
      <c r="C159" s="99" t="s">
        <v>72</v>
      </c>
      <c r="D159" s="99" t="s">
        <v>428</v>
      </c>
      <c r="E159" s="99" t="s">
        <v>389</v>
      </c>
      <c r="F159" s="99" t="s">
        <v>375</v>
      </c>
      <c r="G159" s="100" t="s">
        <v>421</v>
      </c>
      <c r="H159" s="99"/>
      <c r="I159" s="101"/>
      <c r="J159" s="101"/>
      <c r="K159" s="101">
        <v>2400</v>
      </c>
      <c r="L159" s="101">
        <v>0</v>
      </c>
      <c r="M159" s="101">
        <v>0</v>
      </c>
      <c r="N159" s="101">
        <v>2000</v>
      </c>
      <c r="O159" s="101">
        <v>0</v>
      </c>
      <c r="P159" s="101"/>
      <c r="Q159" s="101">
        <v>0</v>
      </c>
      <c r="R159" s="101">
        <v>2400</v>
      </c>
      <c r="S159" s="101">
        <v>2400</v>
      </c>
      <c r="T159" s="101"/>
      <c r="U159" s="101">
        <v>2400</v>
      </c>
      <c r="V159" s="101"/>
      <c r="W159" s="101"/>
      <c r="X159" s="101">
        <v>0</v>
      </c>
      <c r="Y159" s="101">
        <v>2200</v>
      </c>
      <c r="Z159" s="101">
        <v>0</v>
      </c>
      <c r="AA159" s="101">
        <v>2200</v>
      </c>
      <c r="AB159" s="101">
        <v>0</v>
      </c>
      <c r="AC159" s="101">
        <v>0</v>
      </c>
      <c r="AD159" s="101"/>
      <c r="AE159" s="101">
        <v>0</v>
      </c>
      <c r="AF159" s="101">
        <v>0</v>
      </c>
      <c r="AG159" s="101">
        <v>2400</v>
      </c>
      <c r="AH159" s="101">
        <v>0</v>
      </c>
      <c r="AI159" s="101">
        <v>4200</v>
      </c>
      <c r="AJ159" s="101">
        <v>0</v>
      </c>
      <c r="AK159" s="101"/>
      <c r="AL159" s="101">
        <v>4200</v>
      </c>
      <c r="AM159" s="101">
        <v>4200</v>
      </c>
      <c r="AN159" s="101">
        <v>0</v>
      </c>
      <c r="AO159" s="101">
        <v>0</v>
      </c>
      <c r="AP159" s="101">
        <v>2400</v>
      </c>
      <c r="AQ159" s="101">
        <v>0</v>
      </c>
      <c r="AR159" s="101">
        <v>0</v>
      </c>
      <c r="AS159" s="101">
        <v>2400</v>
      </c>
      <c r="AT159" s="101">
        <v>0</v>
      </c>
      <c r="AU159" s="101">
        <v>2400</v>
      </c>
      <c r="AV159" s="101">
        <v>0</v>
      </c>
      <c r="AW159" s="101">
        <v>2400</v>
      </c>
      <c r="AX159" s="101">
        <v>0</v>
      </c>
      <c r="AY159" s="101">
        <v>0</v>
      </c>
      <c r="AZ159" s="101">
        <v>0</v>
      </c>
      <c r="BA159" s="101"/>
      <c r="BB159" s="101">
        <v>2900</v>
      </c>
      <c r="BC159" s="101"/>
      <c r="BD159" s="101"/>
      <c r="BE159" s="101">
        <v>2900</v>
      </c>
      <c r="BF159" s="101"/>
      <c r="BG159" s="101">
        <v>2400</v>
      </c>
      <c r="BH159" s="101"/>
      <c r="BI159" s="101"/>
      <c r="BJ159" s="101"/>
      <c r="BK159" s="101"/>
      <c r="BL159" s="101">
        <v>2900</v>
      </c>
      <c r="BM159" s="101">
        <v>0</v>
      </c>
      <c r="BN159" s="101">
        <v>2900</v>
      </c>
      <c r="BO159" s="101">
        <v>2900</v>
      </c>
      <c r="BP159" s="101"/>
      <c r="BQ159" s="101">
        <v>2900</v>
      </c>
    </row>
    <row r="160" spans="1:69">
      <c r="A160" s="150" t="s">
        <v>668</v>
      </c>
      <c r="B160" s="99"/>
      <c r="C160" s="99" t="s">
        <v>72</v>
      </c>
      <c r="D160" s="99" t="s">
        <v>428</v>
      </c>
      <c r="E160" s="99" t="s">
        <v>389</v>
      </c>
      <c r="F160" s="99" t="s">
        <v>375</v>
      </c>
      <c r="G160" s="100" t="s">
        <v>421</v>
      </c>
      <c r="H160" s="99"/>
      <c r="I160" s="101"/>
      <c r="J160" s="101"/>
      <c r="K160" s="101">
        <v>0</v>
      </c>
      <c r="L160" s="101">
        <v>0</v>
      </c>
      <c r="M160" s="101">
        <v>2400</v>
      </c>
      <c r="N160" s="101">
        <v>0</v>
      </c>
      <c r="O160" s="101">
        <v>2400</v>
      </c>
      <c r="P160" s="101"/>
      <c r="Q160" s="101">
        <v>2400</v>
      </c>
      <c r="R160" s="101">
        <v>0</v>
      </c>
      <c r="S160" s="101"/>
      <c r="T160" s="101">
        <v>2400</v>
      </c>
      <c r="U160" s="101"/>
      <c r="V160" s="101">
        <v>2400</v>
      </c>
      <c r="W160" s="101"/>
      <c r="X160" s="101">
        <v>2200</v>
      </c>
      <c r="Y160" s="101">
        <v>0</v>
      </c>
      <c r="Z160" s="101">
        <v>2200</v>
      </c>
      <c r="AA160" s="101">
        <v>0</v>
      </c>
      <c r="AB160" s="101">
        <v>2200</v>
      </c>
      <c r="AC160" s="101">
        <v>2200</v>
      </c>
      <c r="AD160" s="101"/>
      <c r="AE160" s="101">
        <v>0</v>
      </c>
      <c r="AF160" s="101">
        <v>2400</v>
      </c>
      <c r="AG160" s="101">
        <v>0</v>
      </c>
      <c r="AH160" s="101">
        <v>4200</v>
      </c>
      <c r="AI160" s="101">
        <v>0</v>
      </c>
      <c r="AJ160" s="101">
        <v>4200</v>
      </c>
      <c r="AK160" s="101"/>
      <c r="AL160" s="101">
        <v>0</v>
      </c>
      <c r="AM160" s="101">
        <v>0</v>
      </c>
      <c r="AN160" s="101">
        <v>0</v>
      </c>
      <c r="AO160" s="101">
        <v>2400</v>
      </c>
      <c r="AP160" s="101">
        <v>0</v>
      </c>
      <c r="AQ160" s="101">
        <v>2400</v>
      </c>
      <c r="AR160" s="101">
        <v>0</v>
      </c>
      <c r="AS160" s="101">
        <v>0</v>
      </c>
      <c r="AT160" s="101">
        <v>2400</v>
      </c>
      <c r="AU160" s="101">
        <v>0</v>
      </c>
      <c r="AV160" s="101">
        <v>2000</v>
      </c>
      <c r="AW160" s="101">
        <v>0</v>
      </c>
      <c r="AX160" s="101">
        <v>2400</v>
      </c>
      <c r="AY160" s="101">
        <v>0</v>
      </c>
      <c r="AZ160" s="101">
        <v>0</v>
      </c>
      <c r="BA160" s="101">
        <v>2900</v>
      </c>
      <c r="BB160" s="101">
        <v>0</v>
      </c>
      <c r="BC160" s="101">
        <v>2900</v>
      </c>
      <c r="BD160" s="101">
        <v>2900</v>
      </c>
      <c r="BE160" s="101"/>
      <c r="BF160" s="101"/>
      <c r="BG160" s="101"/>
      <c r="BH160" s="101">
        <v>2900</v>
      </c>
      <c r="BI160" s="101"/>
      <c r="BJ160" s="101">
        <v>1200</v>
      </c>
      <c r="BK160" s="101">
        <v>2900</v>
      </c>
      <c r="BL160" s="101">
        <v>0</v>
      </c>
      <c r="BM160" s="101"/>
      <c r="BN160" s="101"/>
      <c r="BO160" s="101"/>
      <c r="BP160" s="101">
        <v>2900</v>
      </c>
      <c r="BQ160" s="101">
        <v>0</v>
      </c>
    </row>
    <row r="161" spans="1:69">
      <c r="A161" s="150" t="s">
        <v>669</v>
      </c>
      <c r="B161" s="99"/>
      <c r="C161" s="99" t="s">
        <v>72</v>
      </c>
      <c r="D161" s="99" t="s">
        <v>428</v>
      </c>
      <c r="E161" s="99" t="s">
        <v>389</v>
      </c>
      <c r="F161" s="99" t="s">
        <v>375</v>
      </c>
      <c r="G161" s="100" t="s">
        <v>421</v>
      </c>
      <c r="H161" s="99"/>
      <c r="I161" s="101"/>
      <c r="J161" s="101"/>
      <c r="K161" s="101"/>
      <c r="L161" s="101"/>
      <c r="M161" s="101">
        <v>0</v>
      </c>
      <c r="N161" s="101">
        <v>0</v>
      </c>
      <c r="O161" s="101">
        <v>0</v>
      </c>
      <c r="P161" s="101"/>
      <c r="Q161" s="101"/>
      <c r="R161" s="101"/>
      <c r="S161" s="101"/>
      <c r="T161" s="101"/>
      <c r="U161" s="101"/>
      <c r="V161" s="101">
        <v>0</v>
      </c>
      <c r="W161" s="101"/>
      <c r="X161" s="101"/>
      <c r="Y161" s="101"/>
      <c r="Z161" s="101"/>
      <c r="AA161" s="101"/>
      <c r="AB161" s="101"/>
      <c r="AC161" s="101">
        <v>0</v>
      </c>
      <c r="AD161" s="101"/>
      <c r="AE161" s="101">
        <v>2400</v>
      </c>
      <c r="AF161" s="101"/>
      <c r="AG161" s="101">
        <v>0</v>
      </c>
      <c r="AH161" s="101">
        <v>0</v>
      </c>
      <c r="AI161" s="101">
        <v>0</v>
      </c>
      <c r="AJ161" s="101">
        <v>0</v>
      </c>
      <c r="AK161" s="101"/>
      <c r="AL161" s="101"/>
      <c r="AM161" s="101"/>
      <c r="AN161" s="101">
        <v>2400</v>
      </c>
      <c r="AO161" s="101"/>
      <c r="AP161" s="101"/>
      <c r="AQ161" s="101"/>
      <c r="AR161" s="101"/>
      <c r="AS161" s="101"/>
      <c r="AT161" s="101"/>
      <c r="AU161" s="101"/>
      <c r="AV161" s="101"/>
      <c r="AW161" s="101"/>
      <c r="AX161" s="101"/>
      <c r="AY161" s="101">
        <v>0</v>
      </c>
      <c r="AZ161" s="101">
        <v>2900</v>
      </c>
      <c r="BA161" s="101"/>
      <c r="BB161" s="101"/>
      <c r="BC161" s="101"/>
      <c r="BD161" s="101"/>
      <c r="BE161" s="101"/>
      <c r="BF161" s="101"/>
      <c r="BG161" s="101"/>
      <c r="BH161" s="101"/>
      <c r="BI161" s="101">
        <v>2900</v>
      </c>
      <c r="BJ161" s="101"/>
      <c r="BK161" s="101"/>
      <c r="BL161" s="101"/>
      <c r="BM161" s="101"/>
      <c r="BN161" s="101"/>
      <c r="BO161" s="101"/>
      <c r="BP161" s="101"/>
      <c r="BQ161" s="101"/>
    </row>
    <row r="162" spans="1:69">
      <c r="A162" s="150" t="s">
        <v>671</v>
      </c>
      <c r="B162" s="99"/>
      <c r="C162" s="99" t="s">
        <v>72</v>
      </c>
      <c r="D162" s="99" t="s">
        <v>428</v>
      </c>
      <c r="E162" s="99" t="s">
        <v>389</v>
      </c>
      <c r="F162" s="99" t="s">
        <v>375</v>
      </c>
      <c r="G162" s="100" t="s">
        <v>421</v>
      </c>
      <c r="H162" s="99"/>
      <c r="I162" s="101"/>
      <c r="J162" s="101"/>
      <c r="K162" s="101"/>
      <c r="L162" s="101"/>
      <c r="M162" s="101"/>
      <c r="N162" s="101"/>
      <c r="O162" s="101"/>
      <c r="P162" s="101"/>
      <c r="Q162" s="101"/>
      <c r="R162" s="101"/>
      <c r="S162" s="101"/>
      <c r="T162" s="101"/>
      <c r="U162" s="101"/>
      <c r="V162" s="101"/>
      <c r="W162" s="101"/>
      <c r="X162" s="101"/>
      <c r="Y162" s="101"/>
      <c r="Z162" s="101">
        <v>1000</v>
      </c>
      <c r="AA162" s="101">
        <v>0</v>
      </c>
      <c r="AB162" s="101"/>
      <c r="AC162" s="101"/>
      <c r="AD162" s="101"/>
      <c r="AE162" s="101"/>
      <c r="AF162" s="101">
        <v>1200</v>
      </c>
      <c r="AG162" s="101"/>
      <c r="AH162" s="101"/>
      <c r="AI162" s="101"/>
      <c r="AJ162" s="101"/>
      <c r="AK162" s="101"/>
      <c r="AL162" s="101">
        <v>0</v>
      </c>
      <c r="AM162" s="101">
        <v>0</v>
      </c>
      <c r="AN162" s="101">
        <v>0</v>
      </c>
      <c r="AO162" s="101">
        <v>0</v>
      </c>
      <c r="AP162" s="101">
        <v>0</v>
      </c>
      <c r="AQ162" s="101">
        <v>0</v>
      </c>
      <c r="AR162" s="101">
        <v>0</v>
      </c>
      <c r="AS162" s="101">
        <v>600</v>
      </c>
      <c r="AT162" s="101">
        <v>600</v>
      </c>
      <c r="AU162" s="101"/>
      <c r="AV162" s="101"/>
      <c r="AW162" s="101"/>
      <c r="AX162" s="101"/>
      <c r="AY162" s="101"/>
      <c r="AZ162" s="101"/>
      <c r="BA162" s="101"/>
      <c r="BB162" s="101"/>
      <c r="BC162" s="101">
        <v>600</v>
      </c>
      <c r="BD162" s="101">
        <v>600</v>
      </c>
      <c r="BE162" s="101"/>
      <c r="BF162" s="101"/>
      <c r="BG162" s="101"/>
      <c r="BH162" s="101"/>
      <c r="BI162" s="101"/>
      <c r="BJ162" s="101"/>
      <c r="BK162" s="101"/>
      <c r="BL162" s="101"/>
      <c r="BM162" s="101"/>
      <c r="BN162" s="101">
        <v>0</v>
      </c>
      <c r="BO162" s="101"/>
      <c r="BP162" s="101"/>
      <c r="BQ162" s="101">
        <v>600</v>
      </c>
    </row>
    <row r="163" spans="1:69">
      <c r="A163" s="150" t="s">
        <v>670</v>
      </c>
      <c r="B163" s="99"/>
      <c r="C163" s="99" t="s">
        <v>72</v>
      </c>
      <c r="D163" s="99" t="s">
        <v>428</v>
      </c>
      <c r="E163" s="99" t="s">
        <v>389</v>
      </c>
      <c r="F163" s="99" t="s">
        <v>375</v>
      </c>
      <c r="G163" s="100" t="s">
        <v>421</v>
      </c>
      <c r="H163" s="99"/>
      <c r="I163" s="101"/>
      <c r="J163" s="101"/>
      <c r="K163" s="101"/>
      <c r="L163" s="101"/>
      <c r="M163" s="101"/>
      <c r="N163" s="101">
        <v>0</v>
      </c>
      <c r="O163" s="101">
        <v>400</v>
      </c>
      <c r="P163" s="101"/>
      <c r="Q163" s="101"/>
      <c r="R163" s="101"/>
      <c r="S163" s="101"/>
      <c r="T163" s="101"/>
      <c r="U163" s="101"/>
      <c r="V163" s="101"/>
      <c r="W163" s="101"/>
      <c r="X163" s="101"/>
      <c r="Y163" s="101"/>
      <c r="Z163" s="101"/>
      <c r="AA163" s="101">
        <v>0</v>
      </c>
      <c r="AB163" s="101">
        <v>0</v>
      </c>
      <c r="AC163" s="101"/>
      <c r="AD163" s="101"/>
      <c r="AE163" s="101">
        <v>0</v>
      </c>
      <c r="AF163" s="101">
        <v>0</v>
      </c>
      <c r="AG163" s="101">
        <v>0</v>
      </c>
      <c r="AH163" s="101"/>
      <c r="AI163" s="101"/>
      <c r="AJ163" s="101"/>
      <c r="AK163" s="101"/>
      <c r="AL163" s="101"/>
      <c r="AM163" s="101"/>
      <c r="AN163" s="101"/>
      <c r="AO163" s="101"/>
      <c r="AP163" s="101"/>
      <c r="AQ163" s="101"/>
      <c r="AR163" s="101"/>
      <c r="AS163" s="101"/>
      <c r="AT163" s="101"/>
      <c r="AU163" s="101"/>
      <c r="AV163" s="101">
        <v>400</v>
      </c>
      <c r="AW163" s="101"/>
      <c r="AX163" s="101"/>
      <c r="AY163" s="101"/>
      <c r="AZ163" s="101"/>
      <c r="BA163" s="101"/>
      <c r="BB163" s="101"/>
      <c r="BC163" s="101"/>
      <c r="BD163" s="101"/>
      <c r="BE163" s="101"/>
      <c r="BF163" s="101"/>
      <c r="BG163" s="101">
        <v>400</v>
      </c>
      <c r="BH163" s="101"/>
      <c r="BI163" s="101"/>
      <c r="BJ163" s="101"/>
      <c r="BK163" s="101"/>
      <c r="BL163" s="101"/>
      <c r="BM163" s="101"/>
      <c r="BN163" s="101">
        <v>0</v>
      </c>
      <c r="BO163" s="101"/>
      <c r="BP163" s="101"/>
      <c r="BQ163" s="101"/>
    </row>
    <row r="164" spans="1:69">
      <c r="A164" s="150" t="s">
        <v>539</v>
      </c>
      <c r="B164" s="99"/>
      <c r="C164" s="99" t="s">
        <v>72</v>
      </c>
      <c r="D164" s="99" t="s">
        <v>428</v>
      </c>
      <c r="E164" s="99" t="s">
        <v>389</v>
      </c>
      <c r="F164" s="99" t="s">
        <v>375</v>
      </c>
      <c r="G164" s="100" t="s">
        <v>421</v>
      </c>
      <c r="H164" s="99"/>
      <c r="I164" s="101"/>
      <c r="J164" s="101"/>
      <c r="K164" s="101"/>
      <c r="L164" s="101"/>
      <c r="M164" s="101"/>
      <c r="N164" s="101"/>
      <c r="O164" s="101"/>
      <c r="P164" s="101"/>
      <c r="Q164" s="101"/>
      <c r="R164" s="101"/>
      <c r="S164" s="101"/>
      <c r="T164" s="101"/>
      <c r="U164" s="101"/>
      <c r="V164" s="101"/>
      <c r="W164" s="101"/>
      <c r="X164" s="101"/>
      <c r="Y164" s="101"/>
      <c r="Z164" s="101"/>
      <c r="AA164" s="101"/>
      <c r="AB164" s="101"/>
      <c r="AC164" s="101"/>
      <c r="AD164" s="101"/>
      <c r="AE164" s="101">
        <v>0</v>
      </c>
      <c r="AF164" s="101">
        <v>0</v>
      </c>
      <c r="AG164" s="101">
        <v>0</v>
      </c>
      <c r="AH164" s="101"/>
      <c r="AI164" s="101"/>
      <c r="AJ164" s="101"/>
      <c r="AK164" s="101"/>
      <c r="AL164" s="101">
        <v>0</v>
      </c>
      <c r="AM164" s="101"/>
      <c r="AN164" s="101"/>
      <c r="AO164" s="101"/>
      <c r="AP164" s="101"/>
      <c r="AQ164" s="101"/>
      <c r="AR164" s="101"/>
      <c r="AS164" s="101"/>
      <c r="AT164" s="101"/>
      <c r="AU164" s="101"/>
      <c r="AV164" s="101"/>
      <c r="AW164" s="101"/>
      <c r="AX164" s="101"/>
      <c r="AY164" s="101"/>
      <c r="AZ164" s="101"/>
      <c r="BA164" s="101"/>
      <c r="BB164" s="101"/>
      <c r="BC164" s="101"/>
      <c r="BD164" s="101"/>
      <c r="BE164" s="101"/>
      <c r="BF164" s="101"/>
      <c r="BG164" s="101"/>
      <c r="BH164" s="101"/>
      <c r="BI164" s="101"/>
      <c r="BJ164" s="101">
        <v>1200</v>
      </c>
      <c r="BK164" s="101"/>
      <c r="BL164" s="101"/>
      <c r="BM164" s="101">
        <v>0</v>
      </c>
      <c r="BN164" s="101"/>
      <c r="BO164" s="101"/>
      <c r="BP164" s="101"/>
      <c r="BQ164" s="101"/>
    </row>
    <row r="165" spans="1:69">
      <c r="A165" s="150" t="s">
        <v>682</v>
      </c>
      <c r="B165" s="99"/>
      <c r="C165" s="99" t="s">
        <v>72</v>
      </c>
      <c r="D165" s="99" t="s">
        <v>428</v>
      </c>
      <c r="E165" s="99" t="s">
        <v>372</v>
      </c>
      <c r="F165" s="99" t="s">
        <v>381</v>
      </c>
      <c r="G165" s="100" t="s">
        <v>421</v>
      </c>
      <c r="H165" s="99"/>
      <c r="I165" s="101"/>
      <c r="J165" s="101"/>
      <c r="K165" s="101">
        <v>1100</v>
      </c>
      <c r="L165" s="101">
        <v>1100</v>
      </c>
      <c r="M165" s="101">
        <v>1100</v>
      </c>
      <c r="N165" s="101">
        <v>1100</v>
      </c>
      <c r="O165" s="101">
        <v>1100</v>
      </c>
      <c r="P165" s="101"/>
      <c r="Q165" s="101">
        <v>1100</v>
      </c>
      <c r="R165" s="101">
        <v>1100</v>
      </c>
      <c r="S165" s="101">
        <v>1100</v>
      </c>
      <c r="T165" s="101">
        <v>1100</v>
      </c>
      <c r="U165" s="101">
        <v>1100</v>
      </c>
      <c r="V165" s="101">
        <v>1100</v>
      </c>
      <c r="W165" s="101"/>
      <c r="X165" s="101">
        <v>1100</v>
      </c>
      <c r="Y165" s="101">
        <v>1100</v>
      </c>
      <c r="Z165" s="101">
        <v>1100</v>
      </c>
      <c r="AA165" s="101">
        <v>1100</v>
      </c>
      <c r="AB165" s="101">
        <v>1100</v>
      </c>
      <c r="AC165" s="101">
        <v>1100</v>
      </c>
      <c r="AD165" s="101"/>
      <c r="AE165" s="101">
        <v>0</v>
      </c>
      <c r="AF165" s="101">
        <v>0</v>
      </c>
      <c r="AG165" s="101">
        <v>0</v>
      </c>
      <c r="AH165" s="101">
        <v>0</v>
      </c>
      <c r="AI165" s="101">
        <v>0</v>
      </c>
      <c r="AJ165" s="101">
        <v>0</v>
      </c>
      <c r="AK165" s="101"/>
      <c r="AL165" s="101">
        <v>0</v>
      </c>
      <c r="AM165" s="101">
        <v>0</v>
      </c>
      <c r="AN165" s="101">
        <v>0</v>
      </c>
      <c r="AO165" s="101">
        <v>0</v>
      </c>
      <c r="AP165" s="101">
        <v>0</v>
      </c>
      <c r="AQ165" s="101">
        <v>0</v>
      </c>
      <c r="AR165" s="101"/>
      <c r="AS165" s="101">
        <v>0</v>
      </c>
      <c r="AT165" s="101">
        <v>900</v>
      </c>
      <c r="AU165" s="101">
        <v>900</v>
      </c>
      <c r="AV165" s="101">
        <v>900</v>
      </c>
      <c r="AW165" s="101">
        <v>900</v>
      </c>
      <c r="AX165" s="101">
        <v>900</v>
      </c>
      <c r="AY165" s="101">
        <v>0</v>
      </c>
      <c r="AZ165" s="101">
        <v>900</v>
      </c>
      <c r="BA165" s="101">
        <v>900</v>
      </c>
      <c r="BB165" s="101">
        <v>900</v>
      </c>
      <c r="BC165" s="101">
        <v>900</v>
      </c>
      <c r="BD165" s="101">
        <v>900</v>
      </c>
      <c r="BE165" s="101">
        <v>900</v>
      </c>
      <c r="BF165" s="101">
        <v>0</v>
      </c>
      <c r="BG165" s="101">
        <v>0</v>
      </c>
      <c r="BH165" s="101">
        <v>1100</v>
      </c>
      <c r="BI165" s="101">
        <v>1100</v>
      </c>
      <c r="BJ165" s="101">
        <v>1100</v>
      </c>
      <c r="BK165" s="101">
        <v>1100</v>
      </c>
      <c r="BL165" s="101">
        <v>0</v>
      </c>
      <c r="BM165" s="101">
        <v>0</v>
      </c>
      <c r="BN165" s="101"/>
      <c r="BO165" s="101"/>
      <c r="BP165" s="101">
        <v>0</v>
      </c>
      <c r="BQ165" s="101">
        <v>1100</v>
      </c>
    </row>
    <row r="166" spans="1:69">
      <c r="A166" s="150" t="s">
        <v>683</v>
      </c>
      <c r="B166" s="99"/>
      <c r="C166" s="99" t="s">
        <v>72</v>
      </c>
      <c r="D166" s="99" t="s">
        <v>428</v>
      </c>
      <c r="E166" s="99" t="s">
        <v>372</v>
      </c>
      <c r="F166" s="99" t="s">
        <v>381</v>
      </c>
      <c r="G166" s="100" t="s">
        <v>421</v>
      </c>
      <c r="H166" s="99"/>
      <c r="I166" s="101"/>
      <c r="J166" s="101"/>
      <c r="K166" s="101"/>
      <c r="L166" s="101"/>
      <c r="M166" s="101"/>
      <c r="N166" s="101"/>
      <c r="O166" s="101"/>
      <c r="P166" s="101"/>
      <c r="Q166" s="101"/>
      <c r="R166" s="101"/>
      <c r="S166" s="101"/>
      <c r="T166" s="101"/>
      <c r="U166" s="101"/>
      <c r="V166" s="101"/>
      <c r="W166" s="101"/>
      <c r="X166" s="101"/>
      <c r="Y166" s="101"/>
      <c r="Z166" s="101"/>
      <c r="AA166" s="101"/>
      <c r="AB166" s="101"/>
      <c r="AC166" s="101"/>
      <c r="AD166" s="101"/>
      <c r="AE166" s="101">
        <v>0</v>
      </c>
      <c r="AF166" s="101">
        <v>0</v>
      </c>
      <c r="AG166" s="101">
        <v>0</v>
      </c>
      <c r="AH166" s="101"/>
      <c r="AI166" s="101"/>
      <c r="AJ166" s="101"/>
      <c r="AK166" s="101"/>
      <c r="AL166" s="101">
        <v>0</v>
      </c>
      <c r="AM166" s="101">
        <v>0</v>
      </c>
      <c r="AN166" s="101">
        <v>0</v>
      </c>
      <c r="AO166" s="101">
        <v>0</v>
      </c>
      <c r="AP166" s="101">
        <v>0</v>
      </c>
      <c r="AQ166" s="101">
        <v>0</v>
      </c>
      <c r="AR166" s="101"/>
      <c r="AS166" s="101">
        <v>1100</v>
      </c>
      <c r="AT166" s="101"/>
      <c r="AU166" s="101"/>
      <c r="AV166" s="101"/>
      <c r="AW166" s="101"/>
      <c r="AX166" s="101"/>
      <c r="AY166" s="101"/>
      <c r="AZ166" s="101">
        <v>1100</v>
      </c>
      <c r="BA166" s="101">
        <v>0</v>
      </c>
      <c r="BB166" s="101"/>
      <c r="BC166" s="101"/>
      <c r="BD166" s="101"/>
      <c r="BE166" s="101"/>
      <c r="BF166" s="101"/>
      <c r="BG166" s="101">
        <v>1100</v>
      </c>
      <c r="BH166" s="101"/>
      <c r="BI166" s="101"/>
      <c r="BJ166" s="101"/>
      <c r="BK166" s="101"/>
      <c r="BL166" s="101">
        <v>1100</v>
      </c>
      <c r="BM166" s="101"/>
      <c r="BN166" s="101">
        <v>0</v>
      </c>
      <c r="BO166" s="101">
        <v>0</v>
      </c>
      <c r="BP166" s="101">
        <v>1100</v>
      </c>
      <c r="BQ166" s="101"/>
    </row>
    <row r="167" spans="1:69">
      <c r="A167" s="150" t="s">
        <v>681</v>
      </c>
      <c r="B167" s="99"/>
      <c r="C167" s="99" t="s">
        <v>72</v>
      </c>
      <c r="D167" s="99" t="s">
        <v>428</v>
      </c>
      <c r="E167" s="99" t="s">
        <v>372</v>
      </c>
      <c r="F167" s="99" t="s">
        <v>381</v>
      </c>
      <c r="G167" s="100" t="s">
        <v>421</v>
      </c>
      <c r="H167" s="99"/>
      <c r="I167" s="101"/>
      <c r="J167" s="101"/>
      <c r="K167" s="101">
        <v>400</v>
      </c>
      <c r="L167" s="101">
        <v>400</v>
      </c>
      <c r="M167" s="101">
        <v>400</v>
      </c>
      <c r="N167" s="101">
        <v>400</v>
      </c>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v>700</v>
      </c>
      <c r="AK167" s="101"/>
      <c r="AL167" s="101">
        <v>500</v>
      </c>
      <c r="AM167" s="101">
        <v>500</v>
      </c>
      <c r="AN167" s="101">
        <v>500</v>
      </c>
      <c r="AO167" s="101">
        <v>500</v>
      </c>
      <c r="AP167" s="101">
        <v>500</v>
      </c>
      <c r="AQ167" s="101">
        <v>500</v>
      </c>
      <c r="AR167" s="101"/>
      <c r="AS167" s="101">
        <v>400</v>
      </c>
      <c r="AT167" s="101">
        <v>400</v>
      </c>
      <c r="AU167" s="101">
        <v>400</v>
      </c>
      <c r="AV167" s="101">
        <v>400</v>
      </c>
      <c r="AW167" s="101">
        <v>400</v>
      </c>
      <c r="AX167" s="101">
        <v>400</v>
      </c>
      <c r="AY167" s="101"/>
      <c r="AZ167" s="101"/>
      <c r="BA167" s="101"/>
      <c r="BB167" s="101"/>
      <c r="BC167" s="101"/>
      <c r="BD167" s="101"/>
      <c r="BE167" s="101"/>
      <c r="BF167" s="101"/>
      <c r="BG167" s="101">
        <v>400</v>
      </c>
      <c r="BH167" s="101">
        <v>400</v>
      </c>
      <c r="BI167" s="101">
        <v>400</v>
      </c>
      <c r="BJ167" s="101">
        <v>400</v>
      </c>
      <c r="BK167" s="101">
        <v>400</v>
      </c>
      <c r="BL167" s="101">
        <v>400</v>
      </c>
      <c r="BM167" s="101"/>
      <c r="BN167" s="101">
        <v>0</v>
      </c>
      <c r="BO167" s="101">
        <v>0</v>
      </c>
      <c r="BP167" s="101">
        <v>400</v>
      </c>
      <c r="BQ167" s="101">
        <v>400</v>
      </c>
    </row>
    <row r="168" spans="1:69">
      <c r="A168" s="150" t="s">
        <v>673</v>
      </c>
      <c r="B168" s="99"/>
      <c r="C168" s="99" t="s">
        <v>72</v>
      </c>
      <c r="D168" s="99" t="s">
        <v>428</v>
      </c>
      <c r="E168" s="99" t="s">
        <v>372</v>
      </c>
      <c r="F168" s="99" t="s">
        <v>378</v>
      </c>
      <c r="G168" s="100" t="s">
        <v>419</v>
      </c>
      <c r="H168" s="99"/>
      <c r="I168" s="101"/>
      <c r="J168" s="101"/>
      <c r="K168" s="101">
        <v>5600</v>
      </c>
      <c r="L168" s="101">
        <v>0</v>
      </c>
      <c r="M168" s="101">
        <v>0</v>
      </c>
      <c r="N168" s="101">
        <v>0</v>
      </c>
      <c r="O168" s="101">
        <v>5600</v>
      </c>
      <c r="P168" s="101"/>
      <c r="Q168" s="101">
        <v>0</v>
      </c>
      <c r="R168" s="101">
        <v>0</v>
      </c>
      <c r="S168" s="101">
        <v>5600</v>
      </c>
      <c r="T168" s="101">
        <v>3000</v>
      </c>
      <c r="U168" s="101">
        <v>0</v>
      </c>
      <c r="V168" s="101">
        <v>2500</v>
      </c>
      <c r="W168" s="101">
        <v>4000</v>
      </c>
      <c r="X168" s="101">
        <v>0</v>
      </c>
      <c r="Y168" s="101">
        <v>0</v>
      </c>
      <c r="Z168" s="101">
        <v>0</v>
      </c>
      <c r="AA168" s="101">
        <v>0</v>
      </c>
      <c r="AB168" s="101">
        <v>3800</v>
      </c>
      <c r="AC168" s="101">
        <v>0</v>
      </c>
      <c r="AD168" s="101">
        <v>4000</v>
      </c>
      <c r="AE168" s="101">
        <v>0</v>
      </c>
      <c r="AF168" s="101">
        <v>0</v>
      </c>
      <c r="AG168" s="101">
        <v>0</v>
      </c>
      <c r="AH168" s="101">
        <v>0</v>
      </c>
      <c r="AI168" s="101">
        <v>2415</v>
      </c>
      <c r="AJ168" s="101">
        <v>0</v>
      </c>
      <c r="AK168" s="101"/>
      <c r="AL168" s="101">
        <v>5000</v>
      </c>
      <c r="AM168" s="101">
        <v>0</v>
      </c>
      <c r="AN168" s="101">
        <v>0</v>
      </c>
      <c r="AO168" s="101">
        <v>5000</v>
      </c>
      <c r="AP168" s="101"/>
      <c r="AQ168" s="101">
        <v>5000</v>
      </c>
      <c r="AR168" s="101"/>
      <c r="AS168" s="101"/>
      <c r="AT168" s="101">
        <v>0</v>
      </c>
      <c r="AU168" s="101"/>
      <c r="AV168" s="101"/>
      <c r="AW168" s="101">
        <v>5000</v>
      </c>
      <c r="AX168" s="101">
        <v>0</v>
      </c>
      <c r="AY168" s="101"/>
      <c r="AZ168" s="101">
        <v>5000</v>
      </c>
      <c r="BA168" s="101">
        <v>0</v>
      </c>
      <c r="BB168" s="101">
        <v>0</v>
      </c>
      <c r="BC168" s="101">
        <v>5000</v>
      </c>
      <c r="BD168" s="101">
        <v>0</v>
      </c>
      <c r="BE168" s="101"/>
      <c r="BF168" s="101"/>
      <c r="BG168" s="101">
        <v>5000</v>
      </c>
      <c r="BH168" s="101"/>
      <c r="BI168" s="101">
        <v>0</v>
      </c>
      <c r="BJ168" s="101"/>
      <c r="BK168" s="101">
        <v>0</v>
      </c>
      <c r="BL168" s="101">
        <v>2000</v>
      </c>
      <c r="BM168" s="101"/>
      <c r="BN168" s="101">
        <v>5000</v>
      </c>
      <c r="BO168" s="101">
        <v>0</v>
      </c>
      <c r="BP168" s="101"/>
      <c r="BQ168" s="101">
        <v>5000</v>
      </c>
    </row>
    <row r="169" spans="1:69">
      <c r="A169" s="150" t="s">
        <v>675</v>
      </c>
      <c r="B169" s="99"/>
      <c r="C169" s="99" t="s">
        <v>72</v>
      </c>
      <c r="D169" s="99" t="s">
        <v>428</v>
      </c>
      <c r="E169" s="99" t="s">
        <v>372</v>
      </c>
      <c r="F169" s="99" t="s">
        <v>378</v>
      </c>
      <c r="G169" s="100" t="s">
        <v>419</v>
      </c>
      <c r="H169" s="99"/>
      <c r="I169" s="101"/>
      <c r="J169" s="101"/>
      <c r="K169" s="101">
        <v>0</v>
      </c>
      <c r="L169" s="101">
        <v>1500</v>
      </c>
      <c r="M169" s="101"/>
      <c r="N169" s="101">
        <v>500</v>
      </c>
      <c r="O169" s="101">
        <v>0</v>
      </c>
      <c r="P169" s="101"/>
      <c r="Q169" s="101">
        <v>0</v>
      </c>
      <c r="R169" s="101">
        <v>0</v>
      </c>
      <c r="S169" s="101"/>
      <c r="T169" s="101">
        <v>1000</v>
      </c>
      <c r="U169" s="101"/>
      <c r="V169" s="101">
        <v>0</v>
      </c>
      <c r="W169" s="101">
        <v>0</v>
      </c>
      <c r="X169" s="101">
        <v>0</v>
      </c>
      <c r="Y169" s="101">
        <v>0</v>
      </c>
      <c r="Z169" s="101">
        <v>5300</v>
      </c>
      <c r="AA169" s="101">
        <v>0</v>
      </c>
      <c r="AB169" s="101"/>
      <c r="AC169" s="101"/>
      <c r="AD169" s="101"/>
      <c r="AE169" s="101">
        <v>0</v>
      </c>
      <c r="AF169" s="101">
        <v>0</v>
      </c>
      <c r="AG169" s="101">
        <v>0</v>
      </c>
      <c r="AH169" s="101"/>
      <c r="AI169" s="101">
        <v>0</v>
      </c>
      <c r="AJ169" s="101">
        <v>0</v>
      </c>
      <c r="AK169" s="101"/>
      <c r="AL169" s="101"/>
      <c r="AM169" s="101"/>
      <c r="AN169" s="101"/>
      <c r="AO169" s="101"/>
      <c r="AP169" s="101"/>
      <c r="AQ169" s="101"/>
      <c r="AR169" s="101"/>
      <c r="AS169" s="101">
        <v>5000</v>
      </c>
      <c r="AT169" s="101"/>
      <c r="AU169" s="101">
        <v>0</v>
      </c>
      <c r="AV169" s="101"/>
      <c r="AW169" s="101"/>
      <c r="AX169" s="101"/>
      <c r="AY169" s="101"/>
      <c r="AZ169" s="101"/>
      <c r="BA169" s="101"/>
      <c r="BB169" s="101"/>
      <c r="BC169" s="101"/>
      <c r="BD169" s="101"/>
      <c r="BE169" s="101"/>
      <c r="BF169" s="101"/>
      <c r="BG169" s="101"/>
      <c r="BH169" s="101"/>
      <c r="BI169" s="101">
        <v>5000</v>
      </c>
      <c r="BJ169" s="101">
        <v>0</v>
      </c>
      <c r="BK169" s="101"/>
      <c r="BL169" s="101"/>
      <c r="BM169" s="101"/>
      <c r="BN169" s="101"/>
      <c r="BO169" s="101">
        <v>0</v>
      </c>
      <c r="BP169" s="101"/>
      <c r="BQ169" s="101"/>
    </row>
    <row r="170" spans="1:69">
      <c r="A170" s="150" t="s">
        <v>674</v>
      </c>
      <c r="B170" s="99"/>
      <c r="C170" s="99" t="s">
        <v>72</v>
      </c>
      <c r="D170" s="99" t="s">
        <v>428</v>
      </c>
      <c r="E170" s="99" t="s">
        <v>372</v>
      </c>
      <c r="F170" s="99" t="s">
        <v>378</v>
      </c>
      <c r="G170" s="100" t="s">
        <v>419</v>
      </c>
      <c r="H170" s="99"/>
      <c r="I170" s="101"/>
      <c r="J170" s="101"/>
      <c r="K170" s="101">
        <v>0</v>
      </c>
      <c r="L170" s="101">
        <v>2500</v>
      </c>
      <c r="M170" s="101">
        <v>0</v>
      </c>
      <c r="N170" s="101">
        <v>0</v>
      </c>
      <c r="O170" s="101">
        <v>0</v>
      </c>
      <c r="P170" s="101"/>
      <c r="Q170" s="101">
        <v>0</v>
      </c>
      <c r="R170" s="101">
        <v>0</v>
      </c>
      <c r="S170" s="101">
        <v>0</v>
      </c>
      <c r="T170" s="101">
        <v>0</v>
      </c>
      <c r="U170" s="101">
        <v>0</v>
      </c>
      <c r="V170" s="101">
        <v>0</v>
      </c>
      <c r="W170" s="101"/>
      <c r="X170" s="101">
        <v>5600</v>
      </c>
      <c r="Y170" s="101">
        <v>0</v>
      </c>
      <c r="Z170" s="101">
        <v>0</v>
      </c>
      <c r="AA170" s="101">
        <v>0</v>
      </c>
      <c r="AB170" s="101">
        <v>0</v>
      </c>
      <c r="AC170" s="101">
        <v>0</v>
      </c>
      <c r="AD170" s="101">
        <v>0</v>
      </c>
      <c r="AE170" s="101">
        <v>0</v>
      </c>
      <c r="AF170" s="101">
        <v>0</v>
      </c>
      <c r="AG170" s="101">
        <v>0</v>
      </c>
      <c r="AH170" s="101">
        <v>2000</v>
      </c>
      <c r="AI170" s="101"/>
      <c r="AJ170" s="101"/>
      <c r="AK170" s="101"/>
      <c r="AL170" s="101">
        <v>0</v>
      </c>
      <c r="AM170" s="101">
        <v>0</v>
      </c>
      <c r="AN170" s="101">
        <v>5000</v>
      </c>
      <c r="AO170" s="101">
        <v>0</v>
      </c>
      <c r="AP170" s="101"/>
      <c r="AQ170" s="101">
        <v>0</v>
      </c>
      <c r="AR170" s="101"/>
      <c r="AS170" s="101"/>
      <c r="AT170" s="101"/>
      <c r="AU170" s="101"/>
      <c r="AV170" s="101">
        <v>5000</v>
      </c>
      <c r="AW170" s="101"/>
      <c r="AX170" s="101">
        <v>0</v>
      </c>
      <c r="AY170" s="101"/>
      <c r="AZ170" s="101">
        <v>0</v>
      </c>
      <c r="BA170" s="101">
        <v>0</v>
      </c>
      <c r="BB170" s="101">
        <v>5000</v>
      </c>
      <c r="BC170" s="101"/>
      <c r="BD170" s="101"/>
      <c r="BE170" s="101"/>
      <c r="BF170" s="101"/>
      <c r="BG170" s="101"/>
      <c r="BH170" s="101">
        <v>0</v>
      </c>
      <c r="BI170" s="101"/>
      <c r="BJ170" s="101"/>
      <c r="BK170" s="101"/>
      <c r="BL170" s="101"/>
      <c r="BM170" s="101"/>
      <c r="BN170" s="101"/>
      <c r="BO170" s="101">
        <v>5000</v>
      </c>
      <c r="BP170" s="101">
        <v>0</v>
      </c>
      <c r="BQ170" s="101">
        <v>0</v>
      </c>
    </row>
    <row r="171" spans="1:69">
      <c r="A171" s="150" t="s">
        <v>672</v>
      </c>
      <c r="B171" s="99"/>
      <c r="C171" s="99" t="s">
        <v>72</v>
      </c>
      <c r="D171" s="99" t="s">
        <v>428</v>
      </c>
      <c r="E171" s="99" t="s">
        <v>372</v>
      </c>
      <c r="F171" s="99" t="s">
        <v>378</v>
      </c>
      <c r="G171" s="100" t="s">
        <v>419</v>
      </c>
      <c r="H171" s="99"/>
      <c r="I171" s="101"/>
      <c r="J171" s="101"/>
      <c r="K171" s="101">
        <v>0</v>
      </c>
      <c r="L171" s="101"/>
      <c r="M171" s="101">
        <v>2000</v>
      </c>
      <c r="N171" s="101">
        <v>0</v>
      </c>
      <c r="O171" s="101">
        <v>0</v>
      </c>
      <c r="P171" s="101"/>
      <c r="Q171" s="101"/>
      <c r="R171" s="101">
        <v>0</v>
      </c>
      <c r="S171" s="101">
        <v>0</v>
      </c>
      <c r="T171" s="101">
        <v>0</v>
      </c>
      <c r="U171" s="101">
        <v>0</v>
      </c>
      <c r="V171" s="101">
        <v>0</v>
      </c>
      <c r="W171" s="101"/>
      <c r="X171" s="101">
        <v>0</v>
      </c>
      <c r="Y171" s="101">
        <v>3500</v>
      </c>
      <c r="Z171" s="101">
        <v>0</v>
      </c>
      <c r="AA171" s="101">
        <v>0</v>
      </c>
      <c r="AB171" s="101"/>
      <c r="AC171" s="101">
        <v>0</v>
      </c>
      <c r="AD171" s="101"/>
      <c r="AE171" s="101">
        <v>0</v>
      </c>
      <c r="AF171" s="101">
        <v>0</v>
      </c>
      <c r="AG171" s="101">
        <v>0</v>
      </c>
      <c r="AH171" s="101">
        <v>0</v>
      </c>
      <c r="AI171" s="101">
        <v>0</v>
      </c>
      <c r="AJ171" s="101"/>
      <c r="AK171" s="101"/>
      <c r="AL171" s="101">
        <v>0</v>
      </c>
      <c r="AM171" s="101">
        <v>0</v>
      </c>
      <c r="AN171" s="101">
        <v>0</v>
      </c>
      <c r="AO171" s="101">
        <v>0</v>
      </c>
      <c r="AP171" s="101"/>
      <c r="AQ171" s="101">
        <v>0</v>
      </c>
      <c r="AR171" s="101"/>
      <c r="AS171" s="101"/>
      <c r="AT171" s="101">
        <v>4300</v>
      </c>
      <c r="AU171" s="101"/>
      <c r="AV171" s="101"/>
      <c r="AW171" s="101"/>
      <c r="AX171" s="101"/>
      <c r="AY171" s="101"/>
      <c r="AZ171" s="101"/>
      <c r="BA171" s="101"/>
      <c r="BB171" s="101"/>
      <c r="BC171" s="101"/>
      <c r="BD171" s="101"/>
      <c r="BE171" s="101"/>
      <c r="BF171" s="101"/>
      <c r="BG171" s="101"/>
      <c r="BH171" s="101"/>
      <c r="BI171" s="101"/>
      <c r="BJ171" s="101">
        <v>4300</v>
      </c>
      <c r="BK171" s="101">
        <v>0</v>
      </c>
      <c r="BL171" s="101">
        <v>0</v>
      </c>
      <c r="BM171" s="101"/>
      <c r="BN171" s="101">
        <v>0</v>
      </c>
      <c r="BO171" s="101">
        <v>0</v>
      </c>
      <c r="BP171" s="101"/>
      <c r="BQ171" s="101"/>
    </row>
    <row r="172" spans="1:69">
      <c r="A172" s="150" t="s">
        <v>677</v>
      </c>
      <c r="B172" s="99"/>
      <c r="C172" s="99" t="s">
        <v>72</v>
      </c>
      <c r="D172" s="99" t="s">
        <v>428</v>
      </c>
      <c r="E172" s="99" t="s">
        <v>372</v>
      </c>
      <c r="F172" s="99" t="s">
        <v>378</v>
      </c>
      <c r="G172" s="100" t="s">
        <v>419</v>
      </c>
      <c r="H172" s="99"/>
      <c r="I172" s="101"/>
      <c r="J172" s="101"/>
      <c r="K172" s="101">
        <v>0</v>
      </c>
      <c r="L172" s="101"/>
      <c r="M172" s="101"/>
      <c r="N172" s="101"/>
      <c r="O172" s="101"/>
      <c r="P172" s="101"/>
      <c r="Q172" s="101">
        <v>0</v>
      </c>
      <c r="R172" s="101">
        <v>2800</v>
      </c>
      <c r="S172" s="101">
        <v>0</v>
      </c>
      <c r="T172" s="101"/>
      <c r="U172" s="101">
        <v>0</v>
      </c>
      <c r="V172" s="101"/>
      <c r="W172" s="101"/>
      <c r="X172" s="101"/>
      <c r="Y172" s="101"/>
      <c r="Z172" s="101"/>
      <c r="AA172" s="101"/>
      <c r="AB172" s="101">
        <v>0</v>
      </c>
      <c r="AC172" s="101">
        <v>0</v>
      </c>
      <c r="AD172" s="101">
        <v>0</v>
      </c>
      <c r="AE172" s="101">
        <v>0</v>
      </c>
      <c r="AF172" s="101">
        <v>3050</v>
      </c>
      <c r="AG172" s="101">
        <v>0</v>
      </c>
      <c r="AH172" s="101">
        <v>1400</v>
      </c>
      <c r="AI172" s="101">
        <v>0</v>
      </c>
      <c r="AJ172" s="101"/>
      <c r="AK172" s="101"/>
      <c r="AL172" s="101">
        <v>0</v>
      </c>
      <c r="AM172" s="101"/>
      <c r="AN172" s="101"/>
      <c r="AO172" s="101"/>
      <c r="AP172" s="101">
        <v>0</v>
      </c>
      <c r="AQ172" s="101"/>
      <c r="AR172" s="101"/>
      <c r="AS172" s="101"/>
      <c r="AT172" s="101"/>
      <c r="AU172" s="101">
        <v>0</v>
      </c>
      <c r="AV172" s="101">
        <v>0</v>
      </c>
      <c r="AW172" s="101"/>
      <c r="AX172" s="101"/>
      <c r="AY172" s="101"/>
      <c r="AZ172" s="101"/>
      <c r="BA172" s="101"/>
      <c r="BB172" s="101">
        <v>0</v>
      </c>
      <c r="BC172" s="101">
        <v>0</v>
      </c>
      <c r="BD172" s="101">
        <v>0</v>
      </c>
      <c r="BE172" s="101">
        <v>4300</v>
      </c>
      <c r="BF172" s="101"/>
      <c r="BG172" s="101"/>
      <c r="BH172" s="101"/>
      <c r="BI172" s="101"/>
      <c r="BJ172" s="101"/>
      <c r="BK172" s="101"/>
      <c r="BL172" s="101"/>
      <c r="BM172" s="101"/>
      <c r="BN172" s="101">
        <v>0</v>
      </c>
      <c r="BO172" s="101"/>
      <c r="BP172" s="101"/>
      <c r="BQ172" s="101"/>
    </row>
    <row r="173" spans="1:69">
      <c r="A173" s="150" t="s">
        <v>678</v>
      </c>
      <c r="B173" s="99"/>
      <c r="C173" s="99" t="s">
        <v>72</v>
      </c>
      <c r="D173" s="99" t="s">
        <v>428</v>
      </c>
      <c r="E173" s="99" t="s">
        <v>372</v>
      </c>
      <c r="F173" s="99" t="s">
        <v>378</v>
      </c>
      <c r="G173" s="100" t="s">
        <v>419</v>
      </c>
      <c r="H173" s="99"/>
      <c r="I173" s="101"/>
      <c r="J173" s="101"/>
      <c r="K173" s="101">
        <v>0</v>
      </c>
      <c r="L173" s="101">
        <v>0</v>
      </c>
      <c r="M173" s="101"/>
      <c r="N173" s="101">
        <v>0</v>
      </c>
      <c r="O173" s="101"/>
      <c r="P173" s="101"/>
      <c r="Q173" s="101">
        <v>0</v>
      </c>
      <c r="R173" s="101">
        <v>1200</v>
      </c>
      <c r="S173" s="101">
        <v>0</v>
      </c>
      <c r="T173" s="101"/>
      <c r="U173" s="101"/>
      <c r="V173" s="101"/>
      <c r="W173" s="101"/>
      <c r="X173" s="101"/>
      <c r="Y173" s="101">
        <v>0</v>
      </c>
      <c r="Z173" s="101"/>
      <c r="AA173" s="101"/>
      <c r="AB173" s="101">
        <v>0</v>
      </c>
      <c r="AC173" s="101">
        <v>0</v>
      </c>
      <c r="AD173" s="101">
        <v>0</v>
      </c>
      <c r="AE173" s="101">
        <v>2100</v>
      </c>
      <c r="AF173" s="101"/>
      <c r="AG173" s="101">
        <v>0</v>
      </c>
      <c r="AH173" s="101"/>
      <c r="AI173" s="101">
        <v>1900</v>
      </c>
      <c r="AJ173" s="101"/>
      <c r="AK173" s="101"/>
      <c r="AL173" s="101">
        <v>0</v>
      </c>
      <c r="AM173" s="101"/>
      <c r="AN173" s="101"/>
      <c r="AO173" s="101">
        <v>0</v>
      </c>
      <c r="AP173" s="101">
        <v>0</v>
      </c>
      <c r="AQ173" s="101"/>
      <c r="AR173" s="101"/>
      <c r="AS173" s="101"/>
      <c r="AT173" s="101"/>
      <c r="AU173" s="101"/>
      <c r="AV173" s="101"/>
      <c r="AW173" s="101"/>
      <c r="AX173" s="101"/>
      <c r="AY173" s="101"/>
      <c r="AZ173" s="101"/>
      <c r="BA173" s="101"/>
      <c r="BB173" s="101"/>
      <c r="BC173" s="101"/>
      <c r="BD173" s="101"/>
      <c r="BE173" s="101"/>
      <c r="BF173" s="101"/>
      <c r="BG173" s="101"/>
      <c r="BH173" s="101"/>
      <c r="BI173" s="101">
        <v>0</v>
      </c>
      <c r="BJ173" s="101"/>
      <c r="BK173" s="101"/>
      <c r="BL173" s="101">
        <v>2000</v>
      </c>
      <c r="BM173" s="101"/>
      <c r="BN173" s="101">
        <v>0</v>
      </c>
      <c r="BO173" s="101"/>
      <c r="BP173" s="101"/>
      <c r="BQ173" s="101"/>
    </row>
    <row r="174" spans="1:69" ht="13.9" customHeight="1">
      <c r="A174" s="150" t="s">
        <v>676</v>
      </c>
      <c r="B174" s="99"/>
      <c r="C174" s="99" t="s">
        <v>72</v>
      </c>
      <c r="D174" s="99" t="s">
        <v>428</v>
      </c>
      <c r="E174" s="99" t="s">
        <v>372</v>
      </c>
      <c r="F174" s="99" t="s">
        <v>378</v>
      </c>
      <c r="G174" s="100" t="s">
        <v>419</v>
      </c>
      <c r="H174" s="99"/>
      <c r="I174" s="101"/>
      <c r="J174" s="101"/>
      <c r="K174" s="101">
        <v>0</v>
      </c>
      <c r="L174" s="101">
        <v>0</v>
      </c>
      <c r="M174" s="101">
        <v>1500</v>
      </c>
      <c r="N174" s="101">
        <v>3500</v>
      </c>
      <c r="O174" s="101">
        <v>0</v>
      </c>
      <c r="P174" s="101">
        <v>0</v>
      </c>
      <c r="Q174" s="101">
        <v>3200</v>
      </c>
      <c r="R174" s="101">
        <v>0</v>
      </c>
      <c r="S174" s="101">
        <v>0</v>
      </c>
      <c r="T174" s="101">
        <v>0</v>
      </c>
      <c r="U174" s="101">
        <v>3200</v>
      </c>
      <c r="V174" s="101">
        <v>1500</v>
      </c>
      <c r="W174" s="101">
        <v>0</v>
      </c>
      <c r="X174" s="101">
        <v>0</v>
      </c>
      <c r="Y174" s="101">
        <v>0</v>
      </c>
      <c r="Z174" s="101">
        <v>0</v>
      </c>
      <c r="AA174" s="101">
        <v>3200</v>
      </c>
      <c r="AB174" s="101">
        <v>0</v>
      </c>
      <c r="AC174" s="101">
        <v>3200</v>
      </c>
      <c r="AD174" s="101"/>
      <c r="AE174" s="101">
        <v>0</v>
      </c>
      <c r="AF174" s="101">
        <v>0</v>
      </c>
      <c r="AG174" s="101">
        <v>2310</v>
      </c>
      <c r="AH174" s="101">
        <v>0</v>
      </c>
      <c r="AI174" s="101">
        <v>0</v>
      </c>
      <c r="AJ174" s="101">
        <v>2310</v>
      </c>
      <c r="AK174" s="101">
        <v>0</v>
      </c>
      <c r="AL174" s="101">
        <v>0</v>
      </c>
      <c r="AM174" s="101">
        <v>3350</v>
      </c>
      <c r="AN174" s="101"/>
      <c r="AO174" s="101"/>
      <c r="AP174" s="101">
        <v>3350</v>
      </c>
      <c r="AQ174" s="101"/>
      <c r="AR174" s="101"/>
      <c r="AS174" s="101">
        <v>0</v>
      </c>
      <c r="AT174" s="101"/>
      <c r="AU174" s="101">
        <v>3350</v>
      </c>
      <c r="AV174" s="101">
        <v>0</v>
      </c>
      <c r="AW174" s="101">
        <v>0</v>
      </c>
      <c r="AX174" s="101">
        <v>3350</v>
      </c>
      <c r="AY174" s="101"/>
      <c r="AZ174" s="101">
        <v>0</v>
      </c>
      <c r="BA174" s="101">
        <v>3350</v>
      </c>
      <c r="BB174" s="101">
        <v>0</v>
      </c>
      <c r="BC174" s="101">
        <v>0</v>
      </c>
      <c r="BD174" s="101">
        <v>3350</v>
      </c>
      <c r="BE174" s="101">
        <v>0</v>
      </c>
      <c r="BF174" s="101"/>
      <c r="BG174" s="101">
        <v>0</v>
      </c>
      <c r="BH174" s="101">
        <v>3350</v>
      </c>
      <c r="BI174" s="101">
        <v>0</v>
      </c>
      <c r="BJ174" s="101">
        <v>0</v>
      </c>
      <c r="BK174" s="101">
        <v>3350</v>
      </c>
      <c r="BL174" s="101">
        <v>0</v>
      </c>
      <c r="BM174" s="101"/>
      <c r="BN174" s="101">
        <v>0</v>
      </c>
      <c r="BO174" s="101">
        <v>0</v>
      </c>
      <c r="BP174" s="101">
        <v>3350</v>
      </c>
      <c r="BQ174" s="101">
        <v>0</v>
      </c>
    </row>
    <row r="175" spans="1:69">
      <c r="A175" s="150" t="s">
        <v>679</v>
      </c>
      <c r="B175" s="99"/>
      <c r="C175" s="99" t="s">
        <v>72</v>
      </c>
      <c r="D175" s="99" t="s">
        <v>428</v>
      </c>
      <c r="E175" s="99" t="s">
        <v>372</v>
      </c>
      <c r="F175" s="99" t="s">
        <v>380</v>
      </c>
      <c r="G175" s="100" t="s">
        <v>419</v>
      </c>
      <c r="H175" s="99"/>
      <c r="I175" s="101"/>
      <c r="J175" s="101"/>
      <c r="K175" s="101"/>
      <c r="L175" s="101"/>
      <c r="M175" s="101"/>
      <c r="N175" s="101"/>
      <c r="O175" s="101"/>
      <c r="P175" s="101"/>
      <c r="Q175" s="101"/>
      <c r="R175" s="101"/>
      <c r="S175" s="101"/>
      <c r="T175" s="101"/>
      <c r="U175" s="101"/>
      <c r="V175" s="101"/>
      <c r="W175" s="101"/>
      <c r="X175" s="101"/>
      <c r="Y175" s="101"/>
      <c r="Z175" s="101"/>
      <c r="AA175" s="101"/>
      <c r="AB175" s="101"/>
      <c r="AC175" s="101"/>
      <c r="AD175" s="101"/>
      <c r="AE175" s="101">
        <v>0</v>
      </c>
      <c r="AF175" s="101">
        <v>0</v>
      </c>
      <c r="AG175" s="101">
        <v>0</v>
      </c>
      <c r="AH175" s="101">
        <v>0</v>
      </c>
      <c r="AI175" s="101">
        <v>0</v>
      </c>
      <c r="AJ175" s="101"/>
      <c r="AK175" s="101"/>
      <c r="AL175" s="101"/>
      <c r="AM175" s="101">
        <v>0</v>
      </c>
      <c r="AN175" s="101">
        <v>0</v>
      </c>
      <c r="AO175" s="101">
        <v>0</v>
      </c>
      <c r="AP175" s="101"/>
      <c r="AQ175" s="101"/>
      <c r="AR175" s="101"/>
      <c r="AS175" s="101">
        <v>0</v>
      </c>
      <c r="AT175" s="101"/>
      <c r="AU175" s="101">
        <v>700</v>
      </c>
      <c r="AV175" s="101"/>
      <c r="AW175" s="101">
        <v>0</v>
      </c>
      <c r="AX175" s="101">
        <v>700</v>
      </c>
      <c r="AY175" s="101"/>
      <c r="AZ175" s="101"/>
      <c r="BA175" s="101"/>
      <c r="BB175" s="101">
        <v>0</v>
      </c>
      <c r="BC175" s="101"/>
      <c r="BD175" s="101">
        <v>800</v>
      </c>
      <c r="BE175" s="101">
        <v>0</v>
      </c>
      <c r="BF175" s="101"/>
      <c r="BG175" s="101">
        <v>0</v>
      </c>
      <c r="BH175" s="101">
        <v>800</v>
      </c>
      <c r="BI175" s="101"/>
      <c r="BJ175" s="101">
        <v>0</v>
      </c>
      <c r="BK175" s="101">
        <v>800</v>
      </c>
      <c r="BL175" s="101"/>
      <c r="BM175" s="101"/>
      <c r="BN175" s="101">
        <v>0</v>
      </c>
      <c r="BO175" s="101">
        <v>0</v>
      </c>
      <c r="BP175" s="101">
        <v>800</v>
      </c>
      <c r="BQ175" s="101">
        <v>800</v>
      </c>
    </row>
    <row r="176" spans="1:69">
      <c r="A176" s="150" t="s">
        <v>645</v>
      </c>
      <c r="B176" s="99"/>
      <c r="C176" s="99" t="s">
        <v>72</v>
      </c>
      <c r="D176" s="99" t="s">
        <v>428</v>
      </c>
      <c r="E176" s="99" t="s">
        <v>389</v>
      </c>
      <c r="F176" s="99" t="s">
        <v>377</v>
      </c>
      <c r="G176" s="100" t="s">
        <v>421</v>
      </c>
      <c r="H176" s="99"/>
      <c r="I176" s="101">
        <v>0</v>
      </c>
      <c r="J176" s="101">
        <v>0</v>
      </c>
      <c r="K176" s="101">
        <v>0</v>
      </c>
      <c r="L176" s="101">
        <v>0</v>
      </c>
      <c r="M176" s="101">
        <v>0</v>
      </c>
      <c r="N176" s="101">
        <v>0</v>
      </c>
      <c r="O176" s="101">
        <v>0</v>
      </c>
      <c r="P176" s="101">
        <v>0</v>
      </c>
      <c r="Q176" s="101">
        <v>0</v>
      </c>
      <c r="R176" s="101">
        <v>0</v>
      </c>
      <c r="S176" s="101">
        <v>0</v>
      </c>
      <c r="T176" s="101">
        <v>0</v>
      </c>
      <c r="U176" s="101">
        <v>0</v>
      </c>
      <c r="V176" s="101">
        <v>0</v>
      </c>
      <c r="W176" s="101">
        <v>0</v>
      </c>
      <c r="X176" s="101">
        <v>0</v>
      </c>
      <c r="Y176" s="101">
        <v>0</v>
      </c>
      <c r="Z176" s="101">
        <v>0</v>
      </c>
      <c r="AA176" s="101">
        <v>0</v>
      </c>
      <c r="AB176" s="101">
        <v>0</v>
      </c>
      <c r="AC176" s="101">
        <v>400</v>
      </c>
      <c r="AD176" s="101">
        <v>0</v>
      </c>
      <c r="AE176" s="101">
        <v>0</v>
      </c>
      <c r="AF176" s="101">
        <v>0</v>
      </c>
      <c r="AG176" s="101">
        <v>500</v>
      </c>
      <c r="AH176" s="101">
        <v>0</v>
      </c>
      <c r="AI176" s="101">
        <v>0</v>
      </c>
      <c r="AJ176" s="101">
        <v>0</v>
      </c>
      <c r="AK176" s="101">
        <v>0</v>
      </c>
      <c r="AL176" s="101">
        <v>0</v>
      </c>
      <c r="AM176" s="101"/>
      <c r="AN176" s="101"/>
      <c r="AO176" s="101"/>
      <c r="AP176" s="101"/>
      <c r="AQ176" s="101"/>
      <c r="AR176" s="101"/>
      <c r="AS176" s="101"/>
      <c r="AT176" s="101">
        <v>0</v>
      </c>
      <c r="AU176" s="101"/>
      <c r="AV176" s="101"/>
      <c r="AW176" s="101"/>
      <c r="AX176" s="101">
        <v>400</v>
      </c>
      <c r="AY176" s="101"/>
      <c r="AZ176" s="101"/>
      <c r="BA176" s="101"/>
      <c r="BB176" s="101"/>
      <c r="BC176" s="101"/>
      <c r="BD176" s="101"/>
      <c r="BE176" s="101"/>
      <c r="BF176" s="101"/>
      <c r="BG176" s="101"/>
      <c r="BH176" s="101">
        <v>0</v>
      </c>
      <c r="BI176" s="101"/>
      <c r="BJ176" s="101"/>
      <c r="BK176" s="101"/>
      <c r="BL176" s="101">
        <v>500</v>
      </c>
      <c r="BM176" s="101"/>
      <c r="BN176" s="101"/>
      <c r="BO176" s="101"/>
      <c r="BP176" s="101"/>
      <c r="BQ176" s="101"/>
    </row>
    <row r="177" spans="1:69">
      <c r="A177" s="150" t="s">
        <v>646</v>
      </c>
      <c r="B177" s="99"/>
      <c r="C177" s="99" t="s">
        <v>72</v>
      </c>
      <c r="D177" s="99" t="s">
        <v>428</v>
      </c>
      <c r="E177" s="99" t="s">
        <v>389</v>
      </c>
      <c r="F177" s="99" t="s">
        <v>377</v>
      </c>
      <c r="G177" s="100" t="s">
        <v>421</v>
      </c>
      <c r="H177" s="99"/>
      <c r="I177" s="101">
        <v>0</v>
      </c>
      <c r="J177" s="101">
        <v>0</v>
      </c>
      <c r="K177" s="101">
        <v>0</v>
      </c>
      <c r="L177" s="101">
        <v>0</v>
      </c>
      <c r="M177" s="101">
        <v>0</v>
      </c>
      <c r="N177" s="101">
        <v>500</v>
      </c>
      <c r="O177" s="101">
        <v>0</v>
      </c>
      <c r="P177" s="101">
        <v>0</v>
      </c>
      <c r="Q177" s="101">
        <v>0</v>
      </c>
      <c r="R177" s="101">
        <v>0</v>
      </c>
      <c r="S177" s="101">
        <v>0</v>
      </c>
      <c r="T177" s="101">
        <v>0</v>
      </c>
      <c r="U177" s="101">
        <v>0</v>
      </c>
      <c r="V177" s="101">
        <v>0</v>
      </c>
      <c r="W177" s="101">
        <v>0</v>
      </c>
      <c r="X177" s="101">
        <v>0</v>
      </c>
      <c r="Y177" s="101">
        <v>0</v>
      </c>
      <c r="Z177" s="101">
        <v>0</v>
      </c>
      <c r="AA177" s="101">
        <v>500</v>
      </c>
      <c r="AB177" s="101">
        <v>0</v>
      </c>
      <c r="AC177" s="101">
        <v>0</v>
      </c>
      <c r="AD177" s="101">
        <v>0</v>
      </c>
      <c r="AE177" s="101">
        <v>0</v>
      </c>
      <c r="AF177" s="101">
        <v>0</v>
      </c>
      <c r="AG177" s="101">
        <v>0</v>
      </c>
      <c r="AH177" s="101">
        <v>0</v>
      </c>
      <c r="AI177" s="101">
        <v>0</v>
      </c>
      <c r="AJ177" s="101">
        <v>0</v>
      </c>
      <c r="AK177" s="101">
        <v>0</v>
      </c>
      <c r="AL177" s="101">
        <v>0</v>
      </c>
      <c r="AM177" s="101">
        <v>500</v>
      </c>
      <c r="AN177" s="101"/>
      <c r="AO177" s="101"/>
      <c r="AP177" s="101"/>
      <c r="AQ177" s="101"/>
      <c r="AR177" s="101"/>
      <c r="AS177" s="101"/>
      <c r="AT177" s="101"/>
      <c r="AU177" s="101">
        <v>0</v>
      </c>
      <c r="AV177" s="101"/>
      <c r="AW177" s="101">
        <v>0</v>
      </c>
      <c r="AX177" s="101">
        <v>0</v>
      </c>
      <c r="AY177" s="101"/>
      <c r="AZ177" s="101">
        <v>500</v>
      </c>
      <c r="BA177" s="101"/>
      <c r="BB177" s="101"/>
      <c r="BC177" s="101"/>
      <c r="BD177" s="101"/>
      <c r="BE177" s="101"/>
      <c r="BF177" s="101"/>
      <c r="BG177" s="101">
        <v>500</v>
      </c>
      <c r="BH177" s="101"/>
      <c r="BI177" s="101"/>
      <c r="BJ177" s="101"/>
      <c r="BK177" s="101"/>
      <c r="BL177" s="101"/>
      <c r="BM177" s="101"/>
      <c r="BN177" s="101"/>
      <c r="BO177" s="101"/>
      <c r="BP177" s="101"/>
      <c r="BQ177" s="101">
        <v>500</v>
      </c>
    </row>
    <row r="178" spans="1:69">
      <c r="A178" s="150" t="s">
        <v>684</v>
      </c>
      <c r="B178" s="99"/>
      <c r="C178" s="99" t="s">
        <v>72</v>
      </c>
      <c r="D178" s="99" t="s">
        <v>44</v>
      </c>
      <c r="E178" s="99" t="s">
        <v>391</v>
      </c>
      <c r="F178" s="99" t="s">
        <v>392</v>
      </c>
      <c r="G178" s="100" t="s">
        <v>421</v>
      </c>
      <c r="H178" s="99"/>
      <c r="I178" s="101">
        <v>0</v>
      </c>
      <c r="J178" s="101">
        <v>0</v>
      </c>
      <c r="K178" s="101">
        <v>0</v>
      </c>
      <c r="L178" s="101">
        <v>0</v>
      </c>
      <c r="M178" s="101">
        <v>0</v>
      </c>
      <c r="N178" s="101">
        <v>0</v>
      </c>
      <c r="O178" s="101">
        <v>0</v>
      </c>
      <c r="P178" s="101">
        <v>0</v>
      </c>
      <c r="Q178" s="101">
        <v>0</v>
      </c>
      <c r="R178" s="101">
        <v>0</v>
      </c>
      <c r="S178" s="101">
        <v>400</v>
      </c>
      <c r="T178" s="101">
        <v>370</v>
      </c>
      <c r="U178" s="101">
        <v>0</v>
      </c>
      <c r="V178" s="101">
        <v>0</v>
      </c>
      <c r="W178" s="101">
        <v>0</v>
      </c>
      <c r="X178" s="101">
        <v>0</v>
      </c>
      <c r="Y178" s="101">
        <v>0</v>
      </c>
      <c r="Z178" s="101">
        <v>0</v>
      </c>
      <c r="AA178" s="101"/>
      <c r="AB178" s="101">
        <v>369</v>
      </c>
      <c r="AC178" s="101"/>
      <c r="AD178" s="101">
        <v>0</v>
      </c>
      <c r="AE178" s="101">
        <v>0</v>
      </c>
      <c r="AF178" s="101">
        <v>0</v>
      </c>
      <c r="AG178" s="101">
        <v>0</v>
      </c>
      <c r="AH178" s="101">
        <v>0</v>
      </c>
      <c r="AI178" s="101">
        <v>550</v>
      </c>
      <c r="AJ178" s="101">
        <v>0</v>
      </c>
      <c r="AK178" s="101">
        <v>0</v>
      </c>
      <c r="AL178" s="101">
        <v>0</v>
      </c>
      <c r="AM178" s="101">
        <v>0</v>
      </c>
      <c r="AN178" s="101">
        <v>400</v>
      </c>
      <c r="AO178" s="101">
        <v>400</v>
      </c>
      <c r="AP178" s="101">
        <v>400</v>
      </c>
      <c r="AQ178" s="101"/>
      <c r="AR178" s="101"/>
      <c r="AS178" s="101"/>
      <c r="AT178" s="101">
        <v>400</v>
      </c>
      <c r="AU178" s="101">
        <v>400</v>
      </c>
      <c r="AV178" s="101">
        <v>400</v>
      </c>
      <c r="AW178" s="101">
        <v>400</v>
      </c>
      <c r="AX178" s="101">
        <v>0</v>
      </c>
      <c r="AY178" s="101"/>
      <c r="AZ178" s="101"/>
      <c r="BA178" s="101"/>
      <c r="BB178" s="101">
        <v>0</v>
      </c>
      <c r="BC178" s="101"/>
      <c r="BD178" s="101"/>
      <c r="BE178" s="101"/>
      <c r="BF178" s="101"/>
      <c r="BG178" s="101">
        <v>400</v>
      </c>
      <c r="BH178" s="101">
        <v>400</v>
      </c>
      <c r="BI178" s="101">
        <v>400</v>
      </c>
      <c r="BJ178" s="101">
        <v>400</v>
      </c>
      <c r="BK178" s="101"/>
      <c r="BL178" s="101"/>
      <c r="BM178" s="101"/>
      <c r="BN178" s="101"/>
      <c r="BO178" s="101"/>
      <c r="BP178" s="101"/>
      <c r="BQ178" s="101"/>
    </row>
    <row r="179" spans="1:69">
      <c r="A179" s="150" t="s">
        <v>540</v>
      </c>
      <c r="B179" s="99"/>
      <c r="C179" s="99" t="s">
        <v>72</v>
      </c>
      <c r="D179" s="99" t="s">
        <v>428</v>
      </c>
      <c r="E179" s="99" t="s">
        <v>371</v>
      </c>
      <c r="F179" s="99" t="s">
        <v>371</v>
      </c>
      <c r="G179" s="100" t="s">
        <v>421</v>
      </c>
      <c r="H179" s="99"/>
      <c r="I179" s="101">
        <v>0</v>
      </c>
      <c r="J179" s="101">
        <v>0</v>
      </c>
      <c r="K179" s="101">
        <v>0</v>
      </c>
      <c r="L179" s="101">
        <v>0</v>
      </c>
      <c r="M179" s="101">
        <v>0</v>
      </c>
      <c r="N179" s="101">
        <v>0</v>
      </c>
      <c r="O179" s="101">
        <v>0</v>
      </c>
      <c r="P179" s="101">
        <v>0</v>
      </c>
      <c r="Q179" s="101">
        <v>0</v>
      </c>
      <c r="R179" s="101">
        <v>0</v>
      </c>
      <c r="S179" s="101">
        <v>0</v>
      </c>
      <c r="T179" s="101">
        <v>0</v>
      </c>
      <c r="U179" s="101">
        <v>0</v>
      </c>
      <c r="V179" s="101">
        <v>0</v>
      </c>
      <c r="W179" s="101">
        <v>0</v>
      </c>
      <c r="X179" s="101">
        <v>0</v>
      </c>
      <c r="Y179" s="101">
        <v>50</v>
      </c>
      <c r="Z179" s="101">
        <v>0</v>
      </c>
      <c r="AA179" s="101">
        <v>0</v>
      </c>
      <c r="AB179" s="101">
        <v>0</v>
      </c>
      <c r="AC179" s="101">
        <v>0</v>
      </c>
      <c r="AD179" s="101">
        <v>0</v>
      </c>
      <c r="AE179" s="101">
        <v>0</v>
      </c>
      <c r="AF179" s="101">
        <v>0</v>
      </c>
      <c r="AG179" s="101">
        <v>0</v>
      </c>
      <c r="AH179" s="101">
        <v>0</v>
      </c>
      <c r="AI179" s="101">
        <v>0</v>
      </c>
      <c r="AJ179" s="101">
        <v>0</v>
      </c>
      <c r="AK179" s="101">
        <v>0</v>
      </c>
      <c r="AL179" s="101">
        <v>0</v>
      </c>
      <c r="AM179" s="101"/>
      <c r="AN179" s="101">
        <v>0</v>
      </c>
      <c r="AO179" s="101">
        <v>0</v>
      </c>
      <c r="AP179" s="101">
        <v>0</v>
      </c>
      <c r="AQ179" s="101">
        <v>0</v>
      </c>
      <c r="AR179" s="101">
        <v>0</v>
      </c>
      <c r="AS179" s="101">
        <v>0</v>
      </c>
      <c r="AT179" s="101">
        <v>0</v>
      </c>
      <c r="AU179" s="101">
        <v>0</v>
      </c>
      <c r="AV179" s="101">
        <v>0</v>
      </c>
      <c r="AW179" s="101">
        <v>0</v>
      </c>
      <c r="AX179" s="101">
        <v>0</v>
      </c>
      <c r="AY179" s="101">
        <v>0</v>
      </c>
      <c r="AZ179" s="101">
        <v>0</v>
      </c>
      <c r="BA179" s="101">
        <v>0</v>
      </c>
      <c r="BB179" s="101">
        <v>0</v>
      </c>
      <c r="BC179" s="101">
        <v>0</v>
      </c>
      <c r="BD179" s="101">
        <v>0</v>
      </c>
      <c r="BE179" s="101">
        <v>0</v>
      </c>
      <c r="BF179" s="101">
        <v>0</v>
      </c>
      <c r="BG179" s="101">
        <v>0</v>
      </c>
      <c r="BH179" s="101">
        <v>0</v>
      </c>
      <c r="BI179" s="101">
        <v>0</v>
      </c>
      <c r="BJ179" s="101">
        <v>0</v>
      </c>
      <c r="BK179" s="101">
        <v>0</v>
      </c>
      <c r="BL179" s="101">
        <v>0</v>
      </c>
      <c r="BM179" s="101">
        <v>0</v>
      </c>
      <c r="BN179" s="101"/>
      <c r="BO179" s="101"/>
      <c r="BP179" s="101"/>
      <c r="BQ179" s="101"/>
    </row>
    <row r="180" spans="1:69">
      <c r="A180" s="150" t="s">
        <v>541</v>
      </c>
      <c r="B180" s="99"/>
      <c r="C180" s="99" t="s">
        <v>72</v>
      </c>
      <c r="D180" s="99" t="s">
        <v>428</v>
      </c>
      <c r="E180" s="99" t="s">
        <v>371</v>
      </c>
      <c r="F180" s="99" t="s">
        <v>371</v>
      </c>
      <c r="G180" s="100" t="s">
        <v>421</v>
      </c>
      <c r="H180" s="99"/>
      <c r="I180" s="101">
        <v>0</v>
      </c>
      <c r="J180" s="101">
        <v>0</v>
      </c>
      <c r="K180" s="101">
        <v>0</v>
      </c>
      <c r="L180" s="101">
        <v>0</v>
      </c>
      <c r="M180" s="101">
        <v>0</v>
      </c>
      <c r="N180" s="101">
        <v>0</v>
      </c>
      <c r="O180" s="101">
        <v>0</v>
      </c>
      <c r="P180" s="101">
        <v>0</v>
      </c>
      <c r="Q180" s="101">
        <v>0</v>
      </c>
      <c r="R180" s="101">
        <v>0</v>
      </c>
      <c r="S180" s="101">
        <v>0</v>
      </c>
      <c r="T180" s="101">
        <v>0</v>
      </c>
      <c r="U180" s="101">
        <v>0</v>
      </c>
      <c r="V180" s="101">
        <v>0</v>
      </c>
      <c r="W180" s="101">
        <v>0</v>
      </c>
      <c r="X180" s="101">
        <v>0</v>
      </c>
      <c r="Y180" s="101">
        <v>60</v>
      </c>
      <c r="Z180" s="101">
        <v>0</v>
      </c>
      <c r="AA180" s="101">
        <v>0</v>
      </c>
      <c r="AB180" s="101">
        <v>0</v>
      </c>
      <c r="AC180" s="101">
        <v>0</v>
      </c>
      <c r="AD180" s="101">
        <v>0</v>
      </c>
      <c r="AE180" s="101">
        <v>0</v>
      </c>
      <c r="AF180" s="101">
        <v>0</v>
      </c>
      <c r="AG180" s="101">
        <v>0</v>
      </c>
      <c r="AH180" s="101">
        <v>0</v>
      </c>
      <c r="AI180" s="101">
        <v>0</v>
      </c>
      <c r="AJ180" s="101">
        <v>0</v>
      </c>
      <c r="AK180" s="101">
        <v>0</v>
      </c>
      <c r="AL180" s="101">
        <v>0</v>
      </c>
      <c r="AM180" s="101"/>
      <c r="AN180" s="101">
        <v>0</v>
      </c>
      <c r="AO180" s="101">
        <v>0</v>
      </c>
      <c r="AP180" s="101">
        <v>0</v>
      </c>
      <c r="AQ180" s="101">
        <v>0</v>
      </c>
      <c r="AR180" s="101">
        <v>0</v>
      </c>
      <c r="AS180" s="101">
        <v>0</v>
      </c>
      <c r="AT180" s="101">
        <v>0</v>
      </c>
      <c r="AU180" s="101">
        <v>0</v>
      </c>
      <c r="AV180" s="101">
        <v>0</v>
      </c>
      <c r="AW180" s="101">
        <v>0</v>
      </c>
      <c r="AX180" s="101">
        <v>0</v>
      </c>
      <c r="AY180" s="101">
        <v>0</v>
      </c>
      <c r="AZ180" s="101">
        <v>0</v>
      </c>
      <c r="BA180" s="101">
        <v>0</v>
      </c>
      <c r="BB180" s="101">
        <v>0</v>
      </c>
      <c r="BC180" s="101">
        <v>0</v>
      </c>
      <c r="BD180" s="101">
        <v>0</v>
      </c>
      <c r="BE180" s="101">
        <v>0</v>
      </c>
      <c r="BF180" s="101">
        <v>0</v>
      </c>
      <c r="BG180" s="101">
        <v>0</v>
      </c>
      <c r="BH180" s="101">
        <v>0</v>
      </c>
      <c r="BI180" s="101">
        <v>0</v>
      </c>
      <c r="BJ180" s="101">
        <v>0</v>
      </c>
      <c r="BK180" s="101">
        <v>0</v>
      </c>
      <c r="BL180" s="101">
        <v>0</v>
      </c>
      <c r="BM180" s="101">
        <v>0</v>
      </c>
      <c r="BN180" s="101"/>
      <c r="BO180" s="101"/>
      <c r="BP180" s="101"/>
      <c r="BQ180" s="101"/>
    </row>
    <row r="181" spans="1:69">
      <c r="A181" s="102" t="s">
        <v>444</v>
      </c>
      <c r="B181" s="99"/>
      <c r="C181" s="99" t="s">
        <v>72</v>
      </c>
      <c r="D181" s="99" t="s">
        <v>369</v>
      </c>
      <c r="E181" s="99" t="s">
        <v>391</v>
      </c>
      <c r="F181" s="99" t="s">
        <v>402</v>
      </c>
      <c r="G181" s="100" t="s">
        <v>421</v>
      </c>
      <c r="H181" s="99"/>
      <c r="I181" s="101">
        <v>0</v>
      </c>
      <c r="J181" s="101">
        <v>0</v>
      </c>
      <c r="K181" s="101">
        <v>0</v>
      </c>
      <c r="L181" s="101">
        <v>0</v>
      </c>
      <c r="M181" s="101">
        <v>0</v>
      </c>
      <c r="N181" s="101">
        <v>0</v>
      </c>
      <c r="O181" s="101">
        <v>0</v>
      </c>
      <c r="P181" s="101">
        <v>0</v>
      </c>
      <c r="Q181" s="101">
        <v>0</v>
      </c>
      <c r="R181" s="101">
        <v>0</v>
      </c>
      <c r="S181" s="101">
        <v>0</v>
      </c>
      <c r="T181" s="101">
        <v>0</v>
      </c>
      <c r="U181" s="101">
        <v>0</v>
      </c>
      <c r="V181" s="101">
        <v>0</v>
      </c>
      <c r="W181" s="101">
        <v>0</v>
      </c>
      <c r="X181" s="101">
        <v>0</v>
      </c>
      <c r="Y181" s="101">
        <v>0</v>
      </c>
      <c r="Z181" s="101">
        <v>0</v>
      </c>
      <c r="AA181" s="101">
        <v>0</v>
      </c>
      <c r="AB181" s="101">
        <v>0</v>
      </c>
      <c r="AC181" s="101">
        <v>0</v>
      </c>
      <c r="AD181" s="101">
        <v>0</v>
      </c>
      <c r="AE181" s="101">
        <v>0</v>
      </c>
      <c r="AF181" s="101">
        <v>0</v>
      </c>
      <c r="AG181" s="101">
        <v>0</v>
      </c>
      <c r="AH181" s="101">
        <v>0</v>
      </c>
      <c r="AI181" s="101">
        <v>0</v>
      </c>
      <c r="AJ181" s="101">
        <v>0</v>
      </c>
      <c r="AK181" s="101">
        <v>0</v>
      </c>
      <c r="AL181" s="101">
        <v>0</v>
      </c>
      <c r="AM181" s="101"/>
      <c r="AN181" s="101">
        <v>0</v>
      </c>
      <c r="AO181" s="101">
        <v>0</v>
      </c>
      <c r="AP181" s="101">
        <v>0</v>
      </c>
      <c r="AQ181" s="101">
        <v>0</v>
      </c>
      <c r="AR181" s="101">
        <v>0</v>
      </c>
      <c r="AS181" s="101">
        <v>300</v>
      </c>
      <c r="AT181" s="101">
        <v>0</v>
      </c>
      <c r="AU181" s="101">
        <v>0</v>
      </c>
      <c r="AV181" s="101">
        <v>0</v>
      </c>
      <c r="AW181" s="101">
        <v>0</v>
      </c>
      <c r="AX181" s="101">
        <v>0</v>
      </c>
      <c r="AY181" s="101">
        <v>0</v>
      </c>
      <c r="AZ181" s="101">
        <v>0</v>
      </c>
      <c r="BA181" s="101">
        <v>0</v>
      </c>
      <c r="BB181" s="101">
        <v>0</v>
      </c>
      <c r="BC181" s="101">
        <v>0</v>
      </c>
      <c r="BD181" s="101">
        <v>0</v>
      </c>
      <c r="BE181" s="101">
        <v>0</v>
      </c>
      <c r="BF181" s="101">
        <v>0</v>
      </c>
      <c r="BG181" s="101">
        <v>0</v>
      </c>
      <c r="BH181" s="101">
        <v>0</v>
      </c>
      <c r="BI181" s="101">
        <v>0</v>
      </c>
      <c r="BJ181" s="101">
        <v>0</v>
      </c>
      <c r="BK181" s="101">
        <v>0</v>
      </c>
      <c r="BL181" s="101">
        <v>0</v>
      </c>
      <c r="BM181" s="101">
        <v>0</v>
      </c>
      <c r="BN181" s="101"/>
      <c r="BO181" s="101"/>
      <c r="BP181" s="101"/>
      <c r="BQ181" s="101"/>
    </row>
    <row r="182" spans="1:69">
      <c r="A182" s="102" t="s">
        <v>542</v>
      </c>
      <c r="B182" s="99"/>
      <c r="C182" s="99" t="s">
        <v>72</v>
      </c>
      <c r="D182" s="99" t="s">
        <v>369</v>
      </c>
      <c r="E182" s="99" t="s">
        <v>391</v>
      </c>
      <c r="F182" s="99" t="s">
        <v>402</v>
      </c>
      <c r="G182" s="100" t="s">
        <v>421</v>
      </c>
      <c r="H182" s="99"/>
      <c r="I182" s="101">
        <v>0</v>
      </c>
      <c r="J182" s="101">
        <v>0</v>
      </c>
      <c r="K182" s="101">
        <v>0</v>
      </c>
      <c r="L182" s="101">
        <v>0</v>
      </c>
      <c r="M182" s="101">
        <v>0</v>
      </c>
      <c r="N182" s="101">
        <v>0</v>
      </c>
      <c r="O182" s="101">
        <v>0</v>
      </c>
      <c r="P182" s="101">
        <v>0</v>
      </c>
      <c r="Q182" s="101">
        <v>560</v>
      </c>
      <c r="R182" s="101">
        <v>0</v>
      </c>
      <c r="S182" s="101">
        <v>0</v>
      </c>
      <c r="T182" s="101">
        <v>0</v>
      </c>
      <c r="U182" s="101">
        <v>0</v>
      </c>
      <c r="V182" s="101">
        <v>0</v>
      </c>
      <c r="W182" s="101">
        <v>0</v>
      </c>
      <c r="X182" s="101">
        <v>0</v>
      </c>
      <c r="Y182" s="101">
        <v>0</v>
      </c>
      <c r="Z182" s="101">
        <v>0</v>
      </c>
      <c r="AA182" s="101">
        <v>0</v>
      </c>
      <c r="AB182" s="101">
        <v>0</v>
      </c>
      <c r="AC182" s="101">
        <v>0</v>
      </c>
      <c r="AD182" s="101">
        <v>0</v>
      </c>
      <c r="AE182" s="101">
        <v>0</v>
      </c>
      <c r="AF182" s="101">
        <v>0</v>
      </c>
      <c r="AG182" s="101">
        <v>0</v>
      </c>
      <c r="AH182" s="101">
        <v>0</v>
      </c>
      <c r="AI182" s="101">
        <v>0</v>
      </c>
      <c r="AJ182" s="101">
        <v>0</v>
      </c>
      <c r="AK182" s="101">
        <v>0</v>
      </c>
      <c r="AL182" s="101">
        <v>0</v>
      </c>
      <c r="AM182" s="101"/>
      <c r="AN182" s="101">
        <v>0</v>
      </c>
      <c r="AO182" s="101">
        <v>0</v>
      </c>
      <c r="AP182" s="101">
        <v>0</v>
      </c>
      <c r="AQ182" s="101">
        <v>0</v>
      </c>
      <c r="AR182" s="101">
        <v>0</v>
      </c>
      <c r="AS182" s="101">
        <v>0</v>
      </c>
      <c r="AT182" s="101">
        <v>400</v>
      </c>
      <c r="AU182" s="101">
        <v>0</v>
      </c>
      <c r="AV182" s="101">
        <v>0</v>
      </c>
      <c r="AW182" s="101">
        <v>0</v>
      </c>
      <c r="AX182" s="101">
        <v>0</v>
      </c>
      <c r="AY182" s="101">
        <v>0</v>
      </c>
      <c r="AZ182" s="101">
        <v>0</v>
      </c>
      <c r="BA182" s="101">
        <v>0</v>
      </c>
      <c r="BB182" s="101">
        <v>0</v>
      </c>
      <c r="BC182" s="101">
        <v>0</v>
      </c>
      <c r="BD182" s="101">
        <v>0</v>
      </c>
      <c r="BE182" s="101">
        <v>0</v>
      </c>
      <c r="BF182" s="101">
        <v>0</v>
      </c>
      <c r="BG182" s="101">
        <v>0</v>
      </c>
      <c r="BH182" s="101">
        <v>0</v>
      </c>
      <c r="BI182" s="101">
        <v>0</v>
      </c>
      <c r="BJ182" s="101">
        <v>0</v>
      </c>
      <c r="BK182" s="101">
        <v>0</v>
      </c>
      <c r="BL182" s="101">
        <v>0</v>
      </c>
      <c r="BM182" s="101">
        <v>0</v>
      </c>
      <c r="BN182" s="101"/>
      <c r="BO182" s="101"/>
      <c r="BP182" s="101"/>
      <c r="BQ182" s="101"/>
    </row>
    <row r="183" spans="1:69">
      <c r="A183" s="102" t="s">
        <v>31</v>
      </c>
      <c r="B183" s="99"/>
      <c r="C183" s="99" t="s">
        <v>77</v>
      </c>
      <c r="D183" s="99" t="s">
        <v>428</v>
      </c>
      <c r="E183" s="99" t="s">
        <v>389</v>
      </c>
      <c r="F183" s="99" t="s">
        <v>382</v>
      </c>
      <c r="G183" s="100" t="s">
        <v>421</v>
      </c>
      <c r="H183" s="99"/>
      <c r="I183" s="101"/>
      <c r="J183" s="101"/>
      <c r="K183" s="101">
        <v>25000</v>
      </c>
      <c r="L183" s="101">
        <v>26000</v>
      </c>
      <c r="M183" s="101">
        <v>27000</v>
      </c>
      <c r="N183" s="101">
        <v>24000</v>
      </c>
      <c r="O183" s="101">
        <v>24000</v>
      </c>
      <c r="P183" s="101"/>
      <c r="Q183" s="101">
        <v>25000</v>
      </c>
      <c r="R183" s="101">
        <v>24000</v>
      </c>
      <c r="S183" s="101">
        <v>27000</v>
      </c>
      <c r="T183" s="101">
        <v>24000</v>
      </c>
      <c r="U183" s="101">
        <v>24000</v>
      </c>
      <c r="V183" s="101">
        <v>24000</v>
      </c>
      <c r="W183" s="101"/>
      <c r="X183" s="101">
        <v>29000</v>
      </c>
      <c r="Y183" s="101">
        <v>25000</v>
      </c>
      <c r="Z183" s="101">
        <v>25000</v>
      </c>
      <c r="AA183" s="101">
        <v>25000</v>
      </c>
      <c r="AB183" s="101">
        <v>28000</v>
      </c>
      <c r="AC183" s="101">
        <v>28000</v>
      </c>
      <c r="AD183" s="101"/>
      <c r="AE183" s="101">
        <v>28000</v>
      </c>
      <c r="AF183" s="101">
        <v>25000</v>
      </c>
      <c r="AG183" s="101">
        <v>28000</v>
      </c>
      <c r="AH183" s="101">
        <v>28000</v>
      </c>
      <c r="AI183" s="101">
        <v>28000</v>
      </c>
      <c r="AJ183" s="101">
        <v>28000</v>
      </c>
      <c r="AK183" s="101"/>
      <c r="AL183" s="101">
        <v>27000</v>
      </c>
      <c r="AM183" s="101">
        <v>27000</v>
      </c>
      <c r="AN183" s="101">
        <v>23000</v>
      </c>
      <c r="AO183" s="101">
        <v>23000</v>
      </c>
      <c r="AP183" s="101">
        <v>23000</v>
      </c>
      <c r="AQ183" s="101">
        <v>23000</v>
      </c>
      <c r="AR183" s="101"/>
      <c r="AS183" s="101">
        <v>23000</v>
      </c>
      <c r="AT183" s="101">
        <v>23000</v>
      </c>
      <c r="AU183" s="101">
        <v>23000</v>
      </c>
      <c r="AV183" s="101">
        <v>23000</v>
      </c>
      <c r="AW183" s="101">
        <v>23000</v>
      </c>
      <c r="AX183" s="101">
        <v>23000</v>
      </c>
      <c r="AY183" s="101"/>
      <c r="AZ183" s="101"/>
      <c r="BA183" s="101"/>
      <c r="BB183" s="101"/>
      <c r="BC183" s="101"/>
      <c r="BD183" s="101"/>
      <c r="BE183" s="101"/>
      <c r="BF183" s="101"/>
      <c r="BG183" s="101">
        <v>0</v>
      </c>
      <c r="BH183" s="101">
        <v>5000</v>
      </c>
      <c r="BI183" s="101">
        <v>24000</v>
      </c>
      <c r="BJ183" s="101">
        <v>24000</v>
      </c>
      <c r="BK183" s="101">
        <v>24000</v>
      </c>
      <c r="BL183" s="101">
        <v>24000</v>
      </c>
      <c r="BM183" s="101"/>
      <c r="BN183" s="101">
        <v>25000</v>
      </c>
      <c r="BO183" s="101">
        <v>27000</v>
      </c>
      <c r="BP183" s="101">
        <v>27000</v>
      </c>
      <c r="BQ183" s="101">
        <v>27000</v>
      </c>
    </row>
    <row r="184" spans="1:69">
      <c r="A184" s="102" t="s">
        <v>78</v>
      </c>
      <c r="B184" s="99"/>
      <c r="C184" s="99" t="s">
        <v>77</v>
      </c>
      <c r="D184" s="99" t="s">
        <v>428</v>
      </c>
      <c r="E184" s="99" t="s">
        <v>389</v>
      </c>
      <c r="F184" s="99" t="s">
        <v>382</v>
      </c>
      <c r="G184" s="100" t="s">
        <v>421</v>
      </c>
      <c r="H184" s="99"/>
      <c r="I184" s="101"/>
      <c r="J184" s="101"/>
      <c r="K184" s="101"/>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v>3000</v>
      </c>
      <c r="BF184" s="101"/>
      <c r="BG184" s="101">
        <v>27000</v>
      </c>
      <c r="BH184" s="101">
        <v>19353</v>
      </c>
      <c r="BI184" s="101"/>
      <c r="BJ184" s="101"/>
      <c r="BK184" s="101"/>
      <c r="BL184" s="101"/>
      <c r="BM184" s="101"/>
      <c r="BN184" s="101"/>
      <c r="BO184" s="101"/>
      <c r="BP184" s="101"/>
      <c r="BQ184" s="101"/>
    </row>
    <row r="185" spans="1:69">
      <c r="A185" s="102" t="s">
        <v>365</v>
      </c>
      <c r="B185" s="99"/>
      <c r="C185" s="99" t="s">
        <v>77</v>
      </c>
      <c r="D185" s="99" t="s">
        <v>428</v>
      </c>
      <c r="E185" s="99" t="s">
        <v>389</v>
      </c>
      <c r="F185" s="99" t="s">
        <v>375</v>
      </c>
      <c r="G185" s="100" t="s">
        <v>421</v>
      </c>
      <c r="H185" s="99"/>
      <c r="I185" s="101"/>
      <c r="J185" s="101"/>
      <c r="K185" s="101"/>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v>23000</v>
      </c>
      <c r="BA185" s="101">
        <v>23000</v>
      </c>
      <c r="BB185" s="101">
        <v>24000</v>
      </c>
      <c r="BC185" s="101">
        <v>27000</v>
      </c>
      <c r="BD185" s="101">
        <v>27000</v>
      </c>
      <c r="BE185" s="101">
        <v>24059</v>
      </c>
      <c r="BF185" s="101"/>
      <c r="BG185" s="101"/>
      <c r="BH185" s="101"/>
      <c r="BI185" s="101"/>
      <c r="BJ185" s="101"/>
      <c r="BK185" s="101"/>
      <c r="BL185" s="101"/>
      <c r="BM185" s="101"/>
      <c r="BN185" s="101"/>
      <c r="BO185" s="101"/>
      <c r="BP185" s="101"/>
      <c r="BQ185" s="101"/>
    </row>
    <row r="186" spans="1:69">
      <c r="A186" s="102" t="s">
        <v>9</v>
      </c>
      <c r="B186" s="99"/>
      <c r="C186" s="99" t="s">
        <v>77</v>
      </c>
      <c r="D186" s="99" t="s">
        <v>428</v>
      </c>
      <c r="E186" s="99" t="s">
        <v>372</v>
      </c>
      <c r="F186" s="99" t="s">
        <v>383</v>
      </c>
      <c r="G186" s="100" t="s">
        <v>421</v>
      </c>
      <c r="H186" s="99"/>
      <c r="I186" s="101"/>
      <c r="J186" s="101"/>
      <c r="K186" s="101"/>
      <c r="L186" s="101"/>
      <c r="M186" s="101">
        <v>0</v>
      </c>
      <c r="N186" s="101"/>
      <c r="O186" s="101"/>
      <c r="P186" s="101">
        <v>0</v>
      </c>
      <c r="Q186" s="101">
        <v>0</v>
      </c>
      <c r="R186" s="101">
        <v>0</v>
      </c>
      <c r="S186" s="101">
        <v>0</v>
      </c>
      <c r="T186" s="101">
        <v>5000</v>
      </c>
      <c r="U186" s="101">
        <v>5000</v>
      </c>
      <c r="V186" s="101">
        <v>5000</v>
      </c>
      <c r="W186" s="101"/>
      <c r="X186" s="101">
        <v>0</v>
      </c>
      <c r="Y186" s="101">
        <v>0</v>
      </c>
      <c r="Z186" s="101"/>
      <c r="AA186" s="101">
        <v>4000</v>
      </c>
      <c r="AB186" s="101"/>
      <c r="AC186" s="101"/>
      <c r="AD186" s="101"/>
      <c r="AE186" s="101">
        <v>0</v>
      </c>
      <c r="AF186" s="101">
        <v>5000</v>
      </c>
      <c r="AG186" s="101"/>
      <c r="AH186" s="101"/>
      <c r="AI186" s="101"/>
      <c r="AJ186" s="101"/>
      <c r="AK186" s="101"/>
      <c r="AL186" s="101"/>
      <c r="AM186" s="101"/>
      <c r="AN186" s="101">
        <v>4000</v>
      </c>
      <c r="AO186" s="101">
        <v>4000</v>
      </c>
      <c r="AP186" s="101">
        <v>4000</v>
      </c>
      <c r="AQ186" s="101">
        <v>4000</v>
      </c>
      <c r="AR186" s="101"/>
      <c r="AS186" s="101">
        <v>4000</v>
      </c>
      <c r="AT186" s="101">
        <v>4000</v>
      </c>
      <c r="AU186" s="101">
        <v>4000</v>
      </c>
      <c r="AV186" s="101">
        <v>4000</v>
      </c>
      <c r="AW186" s="101">
        <v>4000</v>
      </c>
      <c r="AX186" s="101">
        <v>4000</v>
      </c>
      <c r="AY186" s="101"/>
      <c r="AZ186" s="101">
        <v>4000</v>
      </c>
      <c r="BA186" s="101">
        <v>4000</v>
      </c>
      <c r="BB186" s="101">
        <v>3000</v>
      </c>
      <c r="BC186" s="101"/>
      <c r="BD186" s="101"/>
      <c r="BE186" s="101"/>
      <c r="BF186" s="101"/>
      <c r="BG186" s="101"/>
      <c r="BH186" s="101"/>
      <c r="BI186" s="101"/>
      <c r="BJ186" s="101"/>
      <c r="BK186" s="101"/>
      <c r="BL186" s="101"/>
      <c r="BM186" s="101"/>
      <c r="BN186" s="101"/>
      <c r="BO186" s="101"/>
      <c r="BP186" s="101"/>
      <c r="BQ186" s="101"/>
    </row>
    <row r="187" spans="1:69">
      <c r="A187" s="102" t="s">
        <v>7</v>
      </c>
      <c r="B187" s="99"/>
      <c r="C187" s="99" t="s">
        <v>77</v>
      </c>
      <c r="D187" s="99" t="s">
        <v>428</v>
      </c>
      <c r="E187" s="99" t="s">
        <v>372</v>
      </c>
      <c r="F187" s="99" t="s">
        <v>383</v>
      </c>
      <c r="G187" s="100" t="s">
        <v>421</v>
      </c>
      <c r="H187" s="99"/>
      <c r="I187" s="101"/>
      <c r="J187" s="101"/>
      <c r="K187" s="101"/>
      <c r="L187" s="101"/>
      <c r="M187" s="101"/>
      <c r="N187" s="101">
        <v>2000</v>
      </c>
      <c r="O187" s="101">
        <v>2000</v>
      </c>
      <c r="P187" s="101"/>
      <c r="Q187" s="101">
        <v>0</v>
      </c>
      <c r="R187" s="101">
        <v>0</v>
      </c>
      <c r="S187" s="101">
        <v>0</v>
      </c>
      <c r="T187" s="101">
        <v>0</v>
      </c>
      <c r="U187" s="101">
        <v>0</v>
      </c>
      <c r="V187" s="101">
        <v>0</v>
      </c>
      <c r="W187" s="101">
        <v>0</v>
      </c>
      <c r="X187" s="101">
        <v>0</v>
      </c>
      <c r="Y187" s="101">
        <v>1600</v>
      </c>
      <c r="Z187" s="101">
        <v>1500</v>
      </c>
      <c r="AA187" s="101">
        <v>0</v>
      </c>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row>
    <row r="188" spans="1:69">
      <c r="A188" s="102" t="s">
        <v>445</v>
      </c>
      <c r="B188" s="99"/>
      <c r="C188" s="99" t="s">
        <v>77</v>
      </c>
      <c r="D188" s="99" t="s">
        <v>428</v>
      </c>
      <c r="E188" s="99" t="s">
        <v>389</v>
      </c>
      <c r="F188" s="99" t="s">
        <v>382</v>
      </c>
      <c r="G188" s="100" t="s">
        <v>419</v>
      </c>
      <c r="H188" s="99"/>
      <c r="I188" s="101"/>
      <c r="J188" s="101"/>
      <c r="K188" s="101"/>
      <c r="L188" s="101"/>
      <c r="M188" s="101"/>
      <c r="N188" s="101"/>
      <c r="O188" s="101"/>
      <c r="P188" s="101"/>
      <c r="Q188" s="101"/>
      <c r="R188" s="101"/>
      <c r="S188" s="101"/>
      <c r="T188" s="101"/>
      <c r="U188" s="101"/>
      <c r="V188" s="101"/>
      <c r="W188" s="101"/>
      <c r="X188" s="101"/>
      <c r="Y188" s="101"/>
      <c r="Z188" s="101"/>
      <c r="AA188" s="101">
        <v>0</v>
      </c>
      <c r="AB188" s="101">
        <v>0</v>
      </c>
      <c r="AC188" s="101">
        <v>0</v>
      </c>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v>5796</v>
      </c>
      <c r="BA188" s="101">
        <v>0</v>
      </c>
      <c r="BB188" s="101"/>
      <c r="BC188" s="101"/>
      <c r="BD188" s="101"/>
      <c r="BE188" s="101"/>
      <c r="BF188" s="101"/>
      <c r="BG188" s="101"/>
      <c r="BH188" s="101"/>
      <c r="BI188" s="101"/>
      <c r="BJ188" s="101"/>
      <c r="BK188" s="101"/>
      <c r="BL188" s="101"/>
      <c r="BM188" s="101"/>
      <c r="BN188" s="101"/>
      <c r="BO188" s="101"/>
      <c r="BP188" s="101"/>
      <c r="BQ188" s="101"/>
    </row>
    <row r="189" spans="1:69">
      <c r="A189" s="102" t="s">
        <v>19</v>
      </c>
      <c r="B189" s="99"/>
      <c r="C189" s="99" t="s">
        <v>77</v>
      </c>
      <c r="D189" s="99" t="s">
        <v>428</v>
      </c>
      <c r="E189" s="99" t="s">
        <v>372</v>
      </c>
      <c r="F189" s="99" t="s">
        <v>383</v>
      </c>
      <c r="G189" s="100" t="s">
        <v>421</v>
      </c>
      <c r="H189" s="99"/>
      <c r="I189" s="101"/>
      <c r="J189" s="101"/>
      <c r="K189" s="101"/>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c r="BH189" s="101">
        <v>1300</v>
      </c>
      <c r="BI189" s="101">
        <v>575</v>
      </c>
      <c r="BJ189" s="101"/>
      <c r="BK189" s="101"/>
      <c r="BL189" s="101"/>
      <c r="BM189" s="101"/>
      <c r="BN189" s="101"/>
      <c r="BO189" s="101"/>
      <c r="BP189" s="101"/>
      <c r="BQ189" s="101"/>
    </row>
    <row r="190" spans="1:69">
      <c r="A190" s="102" t="s">
        <v>20</v>
      </c>
      <c r="B190" s="99"/>
      <c r="C190" s="99" t="s">
        <v>77</v>
      </c>
      <c r="D190" s="99" t="s">
        <v>428</v>
      </c>
      <c r="E190" s="99" t="s">
        <v>372</v>
      </c>
      <c r="F190" s="99" t="s">
        <v>383</v>
      </c>
      <c r="G190" s="100" t="s">
        <v>421</v>
      </c>
      <c r="H190" s="99"/>
      <c r="I190" s="101"/>
      <c r="J190" s="101"/>
      <c r="K190" s="101"/>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v>0</v>
      </c>
      <c r="AH190" s="101">
        <v>0</v>
      </c>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v>1000</v>
      </c>
      <c r="BL190" s="101">
        <v>1025</v>
      </c>
      <c r="BM190" s="101"/>
      <c r="BN190" s="101"/>
      <c r="BO190" s="101"/>
      <c r="BP190" s="101"/>
      <c r="BQ190" s="101"/>
    </row>
    <row r="191" spans="1:69">
      <c r="A191" s="102" t="s">
        <v>21</v>
      </c>
      <c r="B191" s="99"/>
      <c r="C191" s="99" t="s">
        <v>77</v>
      </c>
      <c r="D191" s="99" t="s">
        <v>428</v>
      </c>
      <c r="E191" s="99" t="s">
        <v>372</v>
      </c>
      <c r="F191" s="99" t="s">
        <v>383</v>
      </c>
      <c r="G191" s="100" t="s">
        <v>421</v>
      </c>
      <c r="H191" s="99"/>
      <c r="I191" s="101"/>
      <c r="J191" s="101"/>
      <c r="K191" s="101"/>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v>800</v>
      </c>
      <c r="BJ191" s="101">
        <v>1225</v>
      </c>
      <c r="BK191" s="101"/>
      <c r="BL191" s="101"/>
      <c r="BM191" s="101"/>
      <c r="BN191" s="101"/>
      <c r="BO191" s="101"/>
      <c r="BP191" s="101"/>
      <c r="BQ191" s="101"/>
    </row>
    <row r="192" spans="1:69">
      <c r="A192" s="102" t="s">
        <v>22</v>
      </c>
      <c r="B192" s="99"/>
      <c r="C192" s="99" t="s">
        <v>77</v>
      </c>
      <c r="D192" s="99" t="s">
        <v>428</v>
      </c>
      <c r="E192" s="99" t="s">
        <v>389</v>
      </c>
      <c r="F192" s="99" t="s">
        <v>382</v>
      </c>
      <c r="G192" s="100" t="s">
        <v>421</v>
      </c>
      <c r="H192" s="99"/>
      <c r="I192" s="101"/>
      <c r="J192" s="101"/>
      <c r="K192" s="101"/>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v>0</v>
      </c>
      <c r="AH192" s="101"/>
      <c r="AI192" s="101"/>
      <c r="AJ192" s="101"/>
      <c r="AK192" s="101"/>
      <c r="AL192" s="101"/>
      <c r="AM192" s="101"/>
      <c r="AN192" s="101"/>
      <c r="AO192" s="101"/>
      <c r="AP192" s="101"/>
      <c r="AQ192" s="101"/>
      <c r="AR192" s="101"/>
      <c r="AS192" s="101"/>
      <c r="AT192" s="101">
        <v>0</v>
      </c>
      <c r="AU192" s="101">
        <v>0</v>
      </c>
      <c r="AV192" s="101"/>
      <c r="AW192" s="101"/>
      <c r="AX192" s="101"/>
      <c r="AY192" s="101"/>
      <c r="AZ192" s="101"/>
      <c r="BA192" s="101"/>
      <c r="BB192" s="101"/>
      <c r="BC192" s="101"/>
      <c r="BD192" s="101"/>
      <c r="BE192" s="101"/>
      <c r="BF192" s="101"/>
      <c r="BG192" s="101"/>
      <c r="BH192" s="101"/>
      <c r="BI192" s="101"/>
      <c r="BJ192" s="101"/>
      <c r="BK192" s="101"/>
      <c r="BL192" s="101"/>
      <c r="BM192" s="101">
        <v>0</v>
      </c>
      <c r="BN192" s="101">
        <v>1350</v>
      </c>
      <c r="BO192" s="101"/>
      <c r="BP192" s="101"/>
      <c r="BQ192" s="101"/>
    </row>
    <row r="193" spans="1:38">
      <c r="A193" s="102" t="s">
        <v>81</v>
      </c>
      <c r="C193" t="s">
        <v>77</v>
      </c>
      <c r="D193" s="99" t="s">
        <v>428</v>
      </c>
      <c r="E193" s="99" t="s">
        <v>400</v>
      </c>
      <c r="F193" s="99" t="s">
        <v>245</v>
      </c>
      <c r="G193" s="100" t="s">
        <v>419</v>
      </c>
      <c r="K193">
        <v>0</v>
      </c>
      <c r="N193">
        <v>0</v>
      </c>
      <c r="Z193">
        <v>0</v>
      </c>
      <c r="AG193">
        <v>0</v>
      </c>
      <c r="AH193">
        <v>0</v>
      </c>
      <c r="AI193">
        <v>2335</v>
      </c>
      <c r="AJ193">
        <v>0</v>
      </c>
      <c r="AL193">
        <v>1737</v>
      </c>
    </row>
    <row r="194" spans="1:38">
      <c r="A194" s="102" t="s">
        <v>79</v>
      </c>
      <c r="C194" t="s">
        <v>77</v>
      </c>
      <c r="D194" s="99" t="s">
        <v>428</v>
      </c>
      <c r="E194" s="99" t="s">
        <v>400</v>
      </c>
      <c r="F194" s="99" t="s">
        <v>245</v>
      </c>
      <c r="G194" s="100" t="s">
        <v>419</v>
      </c>
      <c r="K194">
        <v>0</v>
      </c>
      <c r="N194">
        <v>0</v>
      </c>
      <c r="Y194">
        <v>0</v>
      </c>
      <c r="AC194">
        <v>0</v>
      </c>
      <c r="AF194">
        <v>4128</v>
      </c>
    </row>
    <row r="195" spans="1:38">
      <c r="A195" s="102" t="s">
        <v>80</v>
      </c>
      <c r="C195" t="s">
        <v>77</v>
      </c>
      <c r="D195" s="99" t="s">
        <v>428</v>
      </c>
      <c r="E195" s="99" t="s">
        <v>400</v>
      </c>
      <c r="F195" s="99" t="s">
        <v>245</v>
      </c>
      <c r="G195" s="100" t="s">
        <v>419</v>
      </c>
      <c r="N195">
        <v>0</v>
      </c>
      <c r="Y195">
        <v>0</v>
      </c>
      <c r="AC195">
        <v>0</v>
      </c>
      <c r="AE195">
        <v>3000</v>
      </c>
      <c r="AF195">
        <v>1274</v>
      </c>
    </row>
    <row r="196" spans="1:38">
      <c r="A196" s="102" t="s">
        <v>83</v>
      </c>
      <c r="C196" t="s">
        <v>77</v>
      </c>
      <c r="D196" s="99" t="s">
        <v>428</v>
      </c>
      <c r="E196" s="99" t="s">
        <v>400</v>
      </c>
      <c r="F196" s="99" t="s">
        <v>245</v>
      </c>
      <c r="G196" s="100" t="s">
        <v>419</v>
      </c>
      <c r="L196">
        <v>0</v>
      </c>
      <c r="M196">
        <v>0</v>
      </c>
      <c r="N196">
        <v>0</v>
      </c>
      <c r="X196">
        <v>336</v>
      </c>
      <c r="AG196">
        <v>1865</v>
      </c>
    </row>
  </sheetData>
  <autoFilter ref="A2:BQ196"/>
  <conditionalFormatting sqref="A2">
    <cfRule type="duplicateValues" dxfId="92" priority="4"/>
  </conditionalFormatting>
  <conditionalFormatting sqref="A58 A26:A30 A3:A24">
    <cfRule type="duplicateValues" dxfId="91" priority="5"/>
  </conditionalFormatting>
  <conditionalFormatting sqref="A59:A72">
    <cfRule type="duplicateValues" dxfId="90" priority="2"/>
  </conditionalFormatting>
  <conditionalFormatting sqref="A1:A1048576">
    <cfRule type="duplicateValues" dxfId="89" priority="1"/>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7">
    <tabColor theme="9" tint="0.79998168889431442"/>
  </sheetPr>
  <dimension ref="A1:BF2288"/>
  <sheetViews>
    <sheetView showGridLines="0" zoomScale="80" zoomScaleNormal="80" workbookViewId="0">
      <pane ySplit="1" topLeftCell="A2058" activePane="bottomLeft" state="frozen"/>
      <selection activeCell="A5" sqref="A5"/>
      <selection pane="bottomLeft" activeCell="A5" sqref="A5"/>
    </sheetView>
  </sheetViews>
  <sheetFormatPr defaultRowHeight="15"/>
  <cols>
    <col min="1" max="1" width="6.7109375" customWidth="1"/>
    <col min="2" max="2" width="10.28515625" customWidth="1"/>
    <col min="3" max="3" width="15.7109375" customWidth="1"/>
    <col min="4" max="4" width="17" customWidth="1"/>
    <col min="5" max="5" width="17.7109375" customWidth="1"/>
    <col min="6" max="6" width="12.85546875" bestFit="1" customWidth="1"/>
    <col min="7" max="7" width="19.42578125" customWidth="1"/>
    <col min="8" max="8" width="22.140625" customWidth="1"/>
    <col min="9" max="9" width="19.85546875" customWidth="1"/>
    <col min="10" max="10" width="67.140625" customWidth="1"/>
    <col min="11" max="11" width="18.5703125" customWidth="1"/>
    <col min="12" max="12" width="15.28515625" bestFit="1" customWidth="1"/>
    <col min="13" max="13" width="15.28515625" style="70" customWidth="1"/>
    <col min="14" max="14" width="13.7109375" customWidth="1"/>
    <col min="15" max="17" width="13.5703125" customWidth="1"/>
    <col min="18" max="18" width="13.85546875" customWidth="1"/>
    <col min="19" max="22" width="15" customWidth="1"/>
  </cols>
  <sheetData>
    <row r="1" spans="1:58" s="109" customFormat="1" ht="45">
      <c r="A1" s="113" t="s">
        <v>57</v>
      </c>
      <c r="B1" s="114" t="s">
        <v>58</v>
      </c>
      <c r="C1" s="105" t="s">
        <v>138</v>
      </c>
      <c r="D1" s="105" t="s">
        <v>194</v>
      </c>
      <c r="E1" s="105" t="s">
        <v>192</v>
      </c>
      <c r="F1" s="105" t="s">
        <v>70</v>
      </c>
      <c r="G1" s="105" t="s">
        <v>0</v>
      </c>
      <c r="H1" s="105" t="s">
        <v>71</v>
      </c>
      <c r="I1" s="105" t="s">
        <v>1</v>
      </c>
      <c r="J1" s="105" t="s">
        <v>190</v>
      </c>
      <c r="K1" s="105" t="s">
        <v>139</v>
      </c>
      <c r="L1" s="106" t="s">
        <v>195</v>
      </c>
      <c r="M1" s="107" t="s">
        <v>196</v>
      </c>
      <c r="N1" s="108" t="s">
        <v>197</v>
      </c>
      <c r="O1" s="104"/>
      <c r="P1" s="190" t="s">
        <v>223</v>
      </c>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row>
    <row r="2" spans="1:58">
      <c r="A2" s="115">
        <v>2022</v>
      </c>
      <c r="B2" s="72">
        <v>2</v>
      </c>
      <c r="C2" t="s">
        <v>372</v>
      </c>
      <c r="D2" t="s">
        <v>198</v>
      </c>
      <c r="E2" t="s">
        <v>419</v>
      </c>
      <c r="F2" t="s">
        <v>72</v>
      </c>
      <c r="G2" t="s">
        <v>368</v>
      </c>
      <c r="H2" t="s">
        <v>398</v>
      </c>
      <c r="I2" t="s">
        <v>475</v>
      </c>
      <c r="L2" s="70">
        <v>1050</v>
      </c>
      <c r="M2"/>
      <c r="N2" s="70">
        <f>IF(COUNTIFS(Submission[Submission],"2nd",Submission[Code],Submission[[#This Row],[Code]],Submission[Month],Submission[[#This Row],[Month]])&gt;0,Submission[[#This Row],[2nd Submit Prod/import (month +0)]]-Submission[[#This Row],[1st Submit Prod/import (month +0) ]],0)</f>
        <v>-1050</v>
      </c>
    </row>
    <row r="3" spans="1:58">
      <c r="A3" s="115">
        <v>2022</v>
      </c>
      <c r="B3" s="72">
        <v>2</v>
      </c>
      <c r="C3" t="s">
        <v>372</v>
      </c>
      <c r="D3" t="s">
        <v>198</v>
      </c>
      <c r="E3" t="s">
        <v>419</v>
      </c>
      <c r="F3" t="s">
        <v>72</v>
      </c>
      <c r="G3" t="s">
        <v>368</v>
      </c>
      <c r="H3" t="s">
        <v>386</v>
      </c>
      <c r="I3" t="s">
        <v>484</v>
      </c>
      <c r="L3" s="110">
        <v>14559.994051908756</v>
      </c>
      <c r="M3"/>
      <c r="N3" s="70">
        <f>IF(COUNTIFS(Submission[Submission],"2nd",Submission[Code],Submission[[#This Row],[Code]],Submission[Month],Submission[[#This Row],[Month]])&gt;0,Submission[[#This Row],[2nd Submit Prod/import (month +0)]]-Submission[[#This Row],[1st Submit Prod/import (month +0) ]],0)</f>
        <v>-14559.994051908756</v>
      </c>
    </row>
    <row r="4" spans="1:58">
      <c r="A4" s="115">
        <v>2022</v>
      </c>
      <c r="B4" s="72">
        <v>2</v>
      </c>
      <c r="C4" t="s">
        <v>372</v>
      </c>
      <c r="D4" t="s">
        <v>198</v>
      </c>
      <c r="E4" t="s">
        <v>419</v>
      </c>
      <c r="F4" t="s">
        <v>72</v>
      </c>
      <c r="G4" t="s">
        <v>368</v>
      </c>
      <c r="H4" t="s">
        <v>386</v>
      </c>
      <c r="I4" t="s">
        <v>481</v>
      </c>
      <c r="L4" s="110">
        <v>5737.9051627502868</v>
      </c>
      <c r="M4"/>
      <c r="N4" s="70">
        <f>IF(COUNTIFS(Submission[Submission],"2nd",Submission[Code],Submission[[#This Row],[Code]],Submission[Month],Submission[[#This Row],[Month]])&gt;0,Submission[[#This Row],[2nd Submit Prod/import (month +0)]]-Submission[[#This Row],[1st Submit Prod/import (month +0) ]],0)</f>
        <v>-5737.9051627502868</v>
      </c>
    </row>
    <row r="5" spans="1:58">
      <c r="A5" s="115">
        <v>2022</v>
      </c>
      <c r="B5" s="72">
        <v>2</v>
      </c>
      <c r="C5" t="s">
        <v>372</v>
      </c>
      <c r="D5" t="s">
        <v>198</v>
      </c>
      <c r="E5" t="s">
        <v>419</v>
      </c>
      <c r="F5" t="s">
        <v>72</v>
      </c>
      <c r="G5" t="s">
        <v>368</v>
      </c>
      <c r="H5" t="s">
        <v>386</v>
      </c>
      <c r="I5" t="s">
        <v>480</v>
      </c>
      <c r="L5" s="110">
        <v>44408.771796651432</v>
      </c>
      <c r="M5"/>
      <c r="N5" s="70">
        <f>IF(COUNTIFS(Submission[Submission],"2nd",Submission[Code],Submission[[#This Row],[Code]],Submission[Month],Submission[[#This Row],[Month]])&gt;0,Submission[[#This Row],[2nd Submit Prod/import (month +0)]]-Submission[[#This Row],[1st Submit Prod/import (month +0) ]],0)</f>
        <v>-44408.771796651432</v>
      </c>
    </row>
    <row r="6" spans="1:58">
      <c r="A6" s="115">
        <v>2022</v>
      </c>
      <c r="B6" s="72">
        <v>2</v>
      </c>
      <c r="C6" t="s">
        <v>372</v>
      </c>
      <c r="D6" t="s">
        <v>198</v>
      </c>
      <c r="E6" t="s">
        <v>419</v>
      </c>
      <c r="F6" t="s">
        <v>72</v>
      </c>
      <c r="G6" t="s">
        <v>368</v>
      </c>
      <c r="H6" t="s">
        <v>386</v>
      </c>
      <c r="I6" t="s">
        <v>483</v>
      </c>
      <c r="L6" s="110">
        <v>121316.01885848423</v>
      </c>
      <c r="M6"/>
      <c r="N6" s="70">
        <f>IF(COUNTIFS(Submission[Submission],"2nd",Submission[Code],Submission[[#This Row],[Code]],Submission[Month],Submission[[#This Row],[Month]])&gt;0,Submission[[#This Row],[2nd Submit Prod/import (month +0)]]-Submission[[#This Row],[1st Submit Prod/import (month +0) ]],0)</f>
        <v>-121316.01885848423</v>
      </c>
    </row>
    <row r="7" spans="1:58">
      <c r="A7" s="115">
        <v>2022</v>
      </c>
      <c r="B7" s="72">
        <v>2</v>
      </c>
      <c r="C7" t="s">
        <v>372</v>
      </c>
      <c r="D7" t="s">
        <v>198</v>
      </c>
      <c r="E7" t="s">
        <v>419</v>
      </c>
      <c r="F7" t="s">
        <v>72</v>
      </c>
      <c r="G7" t="s">
        <v>368</v>
      </c>
      <c r="H7" t="s">
        <v>386</v>
      </c>
      <c r="I7" t="s">
        <v>478</v>
      </c>
      <c r="L7" s="110">
        <v>3747.4267941848047</v>
      </c>
      <c r="M7"/>
      <c r="N7" s="70">
        <f>IF(COUNTIFS(Submission[Submission],"2nd",Submission[Code],Submission[[#This Row],[Code]],Submission[Month],Submission[[#This Row],[Month]])&gt;0,Submission[[#This Row],[2nd Submit Prod/import (month +0)]]-Submission[[#This Row],[1st Submit Prod/import (month +0) ]],0)</f>
        <v>-3747.4267941848047</v>
      </c>
    </row>
    <row r="8" spans="1:58">
      <c r="A8" s="115">
        <v>2022</v>
      </c>
      <c r="B8" s="72">
        <v>2</v>
      </c>
      <c r="C8" t="s">
        <v>372</v>
      </c>
      <c r="D8" t="s">
        <v>198</v>
      </c>
      <c r="E8" t="s">
        <v>419</v>
      </c>
      <c r="F8" t="s">
        <v>72</v>
      </c>
      <c r="G8" t="s">
        <v>368</v>
      </c>
      <c r="H8" t="s">
        <v>386</v>
      </c>
      <c r="I8" t="s">
        <v>482</v>
      </c>
      <c r="L8" s="110">
        <v>10351.551171336199</v>
      </c>
      <c r="M8"/>
      <c r="N8" s="70">
        <f>IF(COUNTIFS(Submission[Submission],"2nd",Submission[Code],Submission[[#This Row],[Code]],Submission[Month],Submission[[#This Row],[Month]])&gt;0,Submission[[#This Row],[2nd Submit Prod/import (month +0)]]-Submission[[#This Row],[1st Submit Prod/import (month +0) ]],0)</f>
        <v>-10351.551171336199</v>
      </c>
    </row>
    <row r="9" spans="1:58">
      <c r="A9" s="115">
        <v>2022</v>
      </c>
      <c r="B9" s="72">
        <v>2</v>
      </c>
      <c r="C9" t="s">
        <v>372</v>
      </c>
      <c r="D9" t="s">
        <v>198</v>
      </c>
      <c r="E9" t="s">
        <v>419</v>
      </c>
      <c r="F9" t="s">
        <v>72</v>
      </c>
      <c r="G9" t="s">
        <v>368</v>
      </c>
      <c r="H9" t="s">
        <v>386</v>
      </c>
      <c r="I9" t="s">
        <v>479</v>
      </c>
      <c r="L9" s="110">
        <v>31679.699015897131</v>
      </c>
      <c r="M9"/>
      <c r="N9" s="70">
        <f>IF(COUNTIFS(Submission[Submission],"2nd",Submission[Code],Submission[[#This Row],[Code]],Submission[Month],Submission[[#This Row],[Month]])&gt;0,Submission[[#This Row],[2nd Submit Prod/import (month +0)]]-Submission[[#This Row],[1st Submit Prod/import (month +0) ]],0)</f>
        <v>-31679.699015897131</v>
      </c>
    </row>
    <row r="10" spans="1:58">
      <c r="A10" s="115">
        <v>2022</v>
      </c>
      <c r="B10" s="72">
        <v>2</v>
      </c>
      <c r="C10" t="s">
        <v>372</v>
      </c>
      <c r="D10" t="s">
        <v>198</v>
      </c>
      <c r="E10" t="s">
        <v>419</v>
      </c>
      <c r="F10" t="s">
        <v>72</v>
      </c>
      <c r="G10" t="s">
        <v>368</v>
      </c>
      <c r="H10" t="s">
        <v>386</v>
      </c>
      <c r="I10" t="s">
        <v>477</v>
      </c>
      <c r="L10" s="110">
        <v>0</v>
      </c>
      <c r="M10"/>
      <c r="N10" s="70">
        <f>IF(COUNTIFS(Submission[Submission],"2nd",Submission[Code],Submission[[#This Row],[Code]],Submission[Month],Submission[[#This Row],[Month]])&gt;0,Submission[[#This Row],[2nd Submit Prod/import (month +0)]]-Submission[[#This Row],[1st Submit Prod/import (month +0) ]],0)</f>
        <v>0</v>
      </c>
    </row>
    <row r="11" spans="1:58">
      <c r="A11" s="115">
        <v>2022</v>
      </c>
      <c r="B11" s="72">
        <v>2</v>
      </c>
      <c r="C11" t="s">
        <v>372</v>
      </c>
      <c r="D11" t="s">
        <v>198</v>
      </c>
      <c r="E11" t="s">
        <v>419</v>
      </c>
      <c r="F11" t="s">
        <v>72</v>
      </c>
      <c r="G11" t="s">
        <v>368</v>
      </c>
      <c r="H11" t="s">
        <v>386</v>
      </c>
      <c r="I11" t="s">
        <v>543</v>
      </c>
      <c r="L11" s="110">
        <v>0</v>
      </c>
      <c r="M11"/>
      <c r="N11" s="70">
        <f>IF(COUNTIFS(Submission[Submission],"2nd",Submission[Code],Submission[[#This Row],[Code]],Submission[Month],Submission[[#This Row],[Month]])&gt;0,Submission[[#This Row],[2nd Submit Prod/import (month +0)]]-Submission[[#This Row],[1st Submit Prod/import (month +0) ]],0)</f>
        <v>0</v>
      </c>
    </row>
    <row r="12" spans="1:58">
      <c r="A12" s="115">
        <v>2022</v>
      </c>
      <c r="B12" s="72">
        <v>2</v>
      </c>
      <c r="C12" t="s">
        <v>372</v>
      </c>
      <c r="D12" t="s">
        <v>198</v>
      </c>
      <c r="E12" t="s">
        <v>419</v>
      </c>
      <c r="F12" t="s">
        <v>72</v>
      </c>
      <c r="G12" t="s">
        <v>368</v>
      </c>
      <c r="H12" t="s">
        <v>386</v>
      </c>
      <c r="I12" t="s">
        <v>489</v>
      </c>
      <c r="L12" s="110">
        <v>6150.6832739908205</v>
      </c>
      <c r="M12"/>
      <c r="N12" s="70">
        <f>IF(COUNTIFS(Submission[Submission],"2nd",Submission[Code],Submission[[#This Row],[Code]],Submission[Month],Submission[[#This Row],[Month]])&gt;0,Submission[[#This Row],[2nd Submit Prod/import (month +0)]]-Submission[[#This Row],[1st Submit Prod/import (month +0) ]],0)</f>
        <v>-6150.6832739908205</v>
      </c>
    </row>
    <row r="13" spans="1:58">
      <c r="A13" s="115">
        <v>2022</v>
      </c>
      <c r="B13" s="72">
        <v>2</v>
      </c>
      <c r="C13" t="s">
        <v>372</v>
      </c>
      <c r="D13" t="s">
        <v>198</v>
      </c>
      <c r="E13" t="s">
        <v>419</v>
      </c>
      <c r="F13" t="s">
        <v>72</v>
      </c>
      <c r="G13" t="s">
        <v>368</v>
      </c>
      <c r="H13" t="s">
        <v>386</v>
      </c>
      <c r="I13" t="s">
        <v>486</v>
      </c>
      <c r="L13" s="110">
        <v>3509.6666666666665</v>
      </c>
      <c r="M13"/>
      <c r="N13" s="70">
        <f>IF(COUNTIFS(Submission[Submission],"2nd",Submission[Code],Submission[[#This Row],[Code]],Submission[Month],Submission[[#This Row],[Month]])&gt;0,Submission[[#This Row],[2nd Submit Prod/import (month +0)]]-Submission[[#This Row],[1st Submit Prod/import (month +0) ]],0)</f>
        <v>-3509.6666666666665</v>
      </c>
    </row>
    <row r="14" spans="1:58">
      <c r="A14" s="115">
        <v>2022</v>
      </c>
      <c r="B14" s="72">
        <v>2</v>
      </c>
      <c r="C14" t="s">
        <v>372</v>
      </c>
      <c r="D14" t="s">
        <v>198</v>
      </c>
      <c r="E14" t="s">
        <v>419</v>
      </c>
      <c r="F14" t="s">
        <v>72</v>
      </c>
      <c r="G14" t="s">
        <v>368</v>
      </c>
      <c r="H14" t="s">
        <v>386</v>
      </c>
      <c r="I14" t="s">
        <v>485</v>
      </c>
      <c r="L14" s="110">
        <v>22034.522653072585</v>
      </c>
      <c r="M14"/>
      <c r="N14" s="70">
        <f>IF(COUNTIFS(Submission[Submission],"2nd",Submission[Code],Submission[[#This Row],[Code]],Submission[Month],Submission[[#This Row],[Month]])&gt;0,Submission[[#This Row],[2nd Submit Prod/import (month +0)]]-Submission[[#This Row],[1st Submit Prod/import (month +0) ]],0)</f>
        <v>-22034.522653072585</v>
      </c>
    </row>
    <row r="15" spans="1:58">
      <c r="A15" s="115">
        <v>2022</v>
      </c>
      <c r="B15" s="72">
        <v>2</v>
      </c>
      <c r="C15" t="s">
        <v>372</v>
      </c>
      <c r="D15" t="s">
        <v>198</v>
      </c>
      <c r="E15" t="s">
        <v>419</v>
      </c>
      <c r="F15" t="s">
        <v>72</v>
      </c>
      <c r="G15" t="s">
        <v>368</v>
      </c>
      <c r="H15" t="s">
        <v>386</v>
      </c>
      <c r="I15" t="s">
        <v>487</v>
      </c>
      <c r="L15" s="110">
        <v>0</v>
      </c>
      <c r="M15"/>
      <c r="N15" s="70">
        <f>IF(COUNTIFS(Submission[Submission],"2nd",Submission[Code],Submission[[#This Row],[Code]],Submission[Month],Submission[[#This Row],[Month]])&gt;0,Submission[[#This Row],[2nd Submit Prod/import (month +0)]]-Submission[[#This Row],[1st Submit Prod/import (month +0) ]],0)</f>
        <v>0</v>
      </c>
    </row>
    <row r="16" spans="1:58">
      <c r="A16" s="115">
        <v>2022</v>
      </c>
      <c r="B16" s="72">
        <v>2</v>
      </c>
      <c r="C16" t="s">
        <v>372</v>
      </c>
      <c r="D16" t="s">
        <v>198</v>
      </c>
      <c r="E16" t="s">
        <v>419</v>
      </c>
      <c r="F16" t="s">
        <v>72</v>
      </c>
      <c r="G16" t="s">
        <v>368</v>
      </c>
      <c r="H16" t="s">
        <v>386</v>
      </c>
      <c r="I16" t="s">
        <v>492</v>
      </c>
      <c r="L16" s="110">
        <v>0</v>
      </c>
      <c r="M16"/>
      <c r="N16" s="70">
        <f>IF(COUNTIFS(Submission[Submission],"2nd",Submission[Code],Submission[[#This Row],[Code]],Submission[Month],Submission[[#This Row],[Month]])&gt;0,Submission[[#This Row],[2nd Submit Prod/import (month +0)]]-Submission[[#This Row],[1st Submit Prod/import (month +0) ]],0)</f>
        <v>0</v>
      </c>
    </row>
    <row r="17" spans="1:14">
      <c r="A17" s="115">
        <v>2022</v>
      </c>
      <c r="B17" s="72">
        <v>2</v>
      </c>
      <c r="C17" t="s">
        <v>372</v>
      </c>
      <c r="D17" t="s">
        <v>198</v>
      </c>
      <c r="E17" t="s">
        <v>419</v>
      </c>
      <c r="F17" t="s">
        <v>72</v>
      </c>
      <c r="G17" t="s">
        <v>368</v>
      </c>
      <c r="H17" t="s">
        <v>386</v>
      </c>
      <c r="I17" t="s">
        <v>491</v>
      </c>
      <c r="L17" s="110">
        <v>21310.715566288334</v>
      </c>
      <c r="M17"/>
      <c r="N17" s="70">
        <f>IF(COUNTIFS(Submission[Submission],"2nd",Submission[Code],Submission[[#This Row],[Code]],Submission[Month],Submission[[#This Row],[Month]])&gt;0,Submission[[#This Row],[2nd Submit Prod/import (month +0)]]-Submission[[#This Row],[1st Submit Prod/import (month +0) ]],0)</f>
        <v>-21310.715566288334</v>
      </c>
    </row>
    <row r="18" spans="1:14">
      <c r="A18" s="115">
        <v>2022</v>
      </c>
      <c r="B18" s="72">
        <v>2</v>
      </c>
      <c r="C18" t="s">
        <v>372</v>
      </c>
      <c r="D18" t="s">
        <v>198</v>
      </c>
      <c r="E18" t="s">
        <v>419</v>
      </c>
      <c r="F18" t="s">
        <v>72</v>
      </c>
      <c r="G18" t="s">
        <v>368</v>
      </c>
      <c r="H18" t="s">
        <v>386</v>
      </c>
      <c r="I18" t="s">
        <v>490</v>
      </c>
      <c r="L18" s="110">
        <v>2542.4372266559139</v>
      </c>
      <c r="M18"/>
      <c r="N18" s="70">
        <f>IF(COUNTIFS(Submission[Submission],"2nd",Submission[Code],Submission[[#This Row],[Code]],Submission[Month],Submission[[#This Row],[Month]])&gt;0,Submission[[#This Row],[2nd Submit Prod/import (month +0)]]-Submission[[#This Row],[1st Submit Prod/import (month +0) ]],0)</f>
        <v>-2542.4372266559139</v>
      </c>
    </row>
    <row r="19" spans="1:14">
      <c r="A19" s="115">
        <v>2022</v>
      </c>
      <c r="B19" s="72">
        <v>2</v>
      </c>
      <c r="C19" t="s">
        <v>372</v>
      </c>
      <c r="D19" t="s">
        <v>198</v>
      </c>
      <c r="E19" t="s">
        <v>419</v>
      </c>
      <c r="F19" t="s">
        <v>72</v>
      </c>
      <c r="G19" t="s">
        <v>368</v>
      </c>
      <c r="H19" t="s">
        <v>386</v>
      </c>
      <c r="I19" t="s">
        <v>493</v>
      </c>
      <c r="L19" s="110">
        <v>0</v>
      </c>
      <c r="M19"/>
      <c r="N19" s="70">
        <f>IF(COUNTIFS(Submission[Submission],"2nd",Submission[Code],Submission[[#This Row],[Code]],Submission[Month],Submission[[#This Row],[Month]])&gt;0,Submission[[#This Row],[2nd Submit Prod/import (month +0)]]-Submission[[#This Row],[1st Submit Prod/import (month +0) ]],0)</f>
        <v>0</v>
      </c>
    </row>
    <row r="20" spans="1:14">
      <c r="A20" s="115">
        <v>2022</v>
      </c>
      <c r="B20" s="72">
        <v>2</v>
      </c>
      <c r="C20" t="s">
        <v>372</v>
      </c>
      <c r="D20" t="s">
        <v>198</v>
      </c>
      <c r="E20" t="s">
        <v>422</v>
      </c>
      <c r="F20" t="s">
        <v>72</v>
      </c>
      <c r="G20" t="s">
        <v>368</v>
      </c>
      <c r="H20" t="s">
        <v>384</v>
      </c>
      <c r="I20" t="s">
        <v>531</v>
      </c>
      <c r="L20" s="110">
        <v>569.05007811546318</v>
      </c>
      <c r="M20"/>
      <c r="N20" s="70">
        <f>IF(COUNTIFS(Submission[Submission],"2nd",Submission[Code],Submission[[#This Row],[Code]],Submission[Month],Submission[[#This Row],[Month]])&gt;0,Submission[[#This Row],[2nd Submit Prod/import (month +0)]]-Submission[[#This Row],[1st Submit Prod/import (month +0) ]],0)</f>
        <v>-569.05007811546318</v>
      </c>
    </row>
    <row r="21" spans="1:14">
      <c r="A21" s="115">
        <v>2022</v>
      </c>
      <c r="B21" s="72">
        <v>2</v>
      </c>
      <c r="C21" t="s">
        <v>372</v>
      </c>
      <c r="D21" t="s">
        <v>198</v>
      </c>
      <c r="E21" t="s">
        <v>422</v>
      </c>
      <c r="F21" t="s">
        <v>72</v>
      </c>
      <c r="G21" t="s">
        <v>368</v>
      </c>
      <c r="H21" t="s">
        <v>384</v>
      </c>
      <c r="I21" t="s">
        <v>532</v>
      </c>
      <c r="L21" s="110">
        <v>430.2244308635893</v>
      </c>
      <c r="M21"/>
      <c r="N21" s="70">
        <f>IF(COUNTIFS(Submission[Submission],"2nd",Submission[Code],Submission[[#This Row],[Code]],Submission[Month],Submission[[#This Row],[Month]])&gt;0,Submission[[#This Row],[2nd Submit Prod/import (month +0)]]-Submission[[#This Row],[1st Submit Prod/import (month +0) ]],0)</f>
        <v>-430.2244308635893</v>
      </c>
    </row>
    <row r="22" spans="1:14">
      <c r="A22" s="115">
        <v>2022</v>
      </c>
      <c r="B22" s="72">
        <v>2</v>
      </c>
      <c r="C22" t="s">
        <v>372</v>
      </c>
      <c r="D22" t="s">
        <v>198</v>
      </c>
      <c r="E22" t="s">
        <v>422</v>
      </c>
      <c r="F22" t="s">
        <v>72</v>
      </c>
      <c r="G22" t="s">
        <v>368</v>
      </c>
      <c r="H22" t="s">
        <v>384</v>
      </c>
      <c r="I22" t="s">
        <v>533</v>
      </c>
      <c r="L22" s="110">
        <v>500.04665505035985</v>
      </c>
      <c r="M22"/>
      <c r="N22" s="70">
        <f>IF(COUNTIFS(Submission[Submission],"2nd",Submission[Code],Submission[[#This Row],[Code]],Submission[Month],Submission[[#This Row],[Month]])&gt;0,Submission[[#This Row],[2nd Submit Prod/import (month +0)]]-Submission[[#This Row],[1st Submit Prod/import (month +0) ]],0)</f>
        <v>-500.04665505035985</v>
      </c>
    </row>
    <row r="23" spans="1:14">
      <c r="A23" s="115">
        <v>2022</v>
      </c>
      <c r="B23" s="72">
        <v>2</v>
      </c>
      <c r="C23" t="s">
        <v>372</v>
      </c>
      <c r="D23" t="s">
        <v>198</v>
      </c>
      <c r="E23" t="s">
        <v>422</v>
      </c>
      <c r="F23" t="s">
        <v>72</v>
      </c>
      <c r="G23" t="s">
        <v>368</v>
      </c>
      <c r="H23" t="s">
        <v>384</v>
      </c>
      <c r="I23" t="s">
        <v>534</v>
      </c>
      <c r="L23" s="110">
        <v>309.06713084415145</v>
      </c>
      <c r="M23"/>
      <c r="N23" s="70">
        <f>IF(COUNTIFS(Submission[Submission],"2nd",Submission[Code],Submission[[#This Row],[Code]],Submission[Month],Submission[[#This Row],[Month]])&gt;0,Submission[[#This Row],[2nd Submit Prod/import (month +0)]]-Submission[[#This Row],[1st Submit Prod/import (month +0) ]],0)</f>
        <v>-309.06713084415145</v>
      </c>
    </row>
    <row r="24" spans="1:14">
      <c r="A24" s="115">
        <v>2022</v>
      </c>
      <c r="B24" s="72">
        <v>2</v>
      </c>
      <c r="C24" t="s">
        <v>372</v>
      </c>
      <c r="D24" t="s">
        <v>198</v>
      </c>
      <c r="E24" t="s">
        <v>416</v>
      </c>
      <c r="F24" t="s">
        <v>72</v>
      </c>
      <c r="G24" t="s">
        <v>76</v>
      </c>
      <c r="H24" t="s">
        <v>391</v>
      </c>
      <c r="I24">
        <v>193317</v>
      </c>
      <c r="L24" s="110">
        <v>0</v>
      </c>
      <c r="M24"/>
      <c r="N24" s="70">
        <f>IF(COUNTIFS(Submission[Submission],"2nd",Submission[Code],Submission[[#This Row],[Code]],Submission[Month],Submission[[#This Row],[Month]])&gt;0,Submission[[#This Row],[2nd Submit Prod/import (month +0)]]-Submission[[#This Row],[1st Submit Prod/import (month +0) ]],0)</f>
        <v>0</v>
      </c>
    </row>
    <row r="25" spans="1:14">
      <c r="A25" s="115">
        <v>2022</v>
      </c>
      <c r="B25" s="72">
        <v>2</v>
      </c>
      <c r="C25" t="s">
        <v>372</v>
      </c>
      <c r="D25" t="s">
        <v>198</v>
      </c>
      <c r="E25" t="s">
        <v>416</v>
      </c>
      <c r="F25" t="s">
        <v>72</v>
      </c>
      <c r="G25" t="s">
        <v>76</v>
      </c>
      <c r="H25" t="s">
        <v>391</v>
      </c>
      <c r="I25">
        <v>197011</v>
      </c>
      <c r="L25" s="110">
        <v>0</v>
      </c>
      <c r="M25"/>
      <c r="N25" s="70">
        <f>IF(COUNTIFS(Submission[Submission],"2nd",Submission[Code],Submission[[#This Row],[Code]],Submission[Month],Submission[[#This Row],[Month]])&gt;0,Submission[[#This Row],[2nd Submit Prod/import (month +0)]]-Submission[[#This Row],[1st Submit Prod/import (month +0) ]],0)</f>
        <v>0</v>
      </c>
    </row>
    <row r="26" spans="1:14">
      <c r="A26" s="115">
        <v>2022</v>
      </c>
      <c r="B26" s="72">
        <v>2</v>
      </c>
      <c r="C26" t="s">
        <v>372</v>
      </c>
      <c r="D26" t="s">
        <v>198</v>
      </c>
      <c r="E26" t="s">
        <v>416</v>
      </c>
      <c r="F26" t="s">
        <v>72</v>
      </c>
      <c r="G26" t="s">
        <v>76</v>
      </c>
      <c r="H26" t="s">
        <v>391</v>
      </c>
      <c r="I26">
        <v>175223</v>
      </c>
      <c r="L26" s="110">
        <v>0</v>
      </c>
      <c r="M26"/>
      <c r="N26" s="70">
        <f>IF(COUNTIFS(Submission[Submission],"2nd",Submission[Code],Submission[[#This Row],[Code]],Submission[Month],Submission[[#This Row],[Month]])&gt;0,Submission[[#This Row],[2nd Submit Prod/import (month +0)]]-Submission[[#This Row],[1st Submit Prod/import (month +0) ]],0)</f>
        <v>0</v>
      </c>
    </row>
    <row r="27" spans="1:14">
      <c r="A27" s="115">
        <v>2022</v>
      </c>
      <c r="B27" s="72">
        <v>2</v>
      </c>
      <c r="C27" t="s">
        <v>372</v>
      </c>
      <c r="D27" t="s">
        <v>198</v>
      </c>
      <c r="E27" t="s">
        <v>416</v>
      </c>
      <c r="F27" t="s">
        <v>72</v>
      </c>
      <c r="G27" t="s">
        <v>76</v>
      </c>
      <c r="H27" t="s">
        <v>391</v>
      </c>
      <c r="I27">
        <v>174609</v>
      </c>
      <c r="L27" s="110">
        <v>480</v>
      </c>
      <c r="M27"/>
      <c r="N27" s="70">
        <f>IF(COUNTIFS(Submission[Submission],"2nd",Submission[Code],Submission[[#This Row],[Code]],Submission[Month],Submission[[#This Row],[Month]])&gt;0,Submission[[#This Row],[2nd Submit Prod/import (month +0)]]-Submission[[#This Row],[1st Submit Prod/import (month +0) ]],0)</f>
        <v>-480</v>
      </c>
    </row>
    <row r="28" spans="1:14">
      <c r="A28" s="115">
        <v>2022</v>
      </c>
      <c r="B28" s="72">
        <v>2</v>
      </c>
      <c r="C28" t="s">
        <v>372</v>
      </c>
      <c r="D28" t="s">
        <v>198</v>
      </c>
      <c r="E28" t="s">
        <v>416</v>
      </c>
      <c r="F28" t="s">
        <v>72</v>
      </c>
      <c r="G28" t="s">
        <v>76</v>
      </c>
      <c r="H28" t="s">
        <v>391</v>
      </c>
      <c r="I28">
        <v>180817</v>
      </c>
      <c r="L28" s="110">
        <v>40</v>
      </c>
      <c r="M28"/>
      <c r="N28" s="70">
        <f>IF(COUNTIFS(Submission[Submission],"2nd",Submission[Code],Submission[[#This Row],[Code]],Submission[Month],Submission[[#This Row],[Month]])&gt;0,Submission[[#This Row],[2nd Submit Prod/import (month +0)]]-Submission[[#This Row],[1st Submit Prod/import (month +0) ]],0)</f>
        <v>-40</v>
      </c>
    </row>
    <row r="29" spans="1:14">
      <c r="A29" s="115">
        <v>2022</v>
      </c>
      <c r="B29" s="72">
        <v>2</v>
      </c>
      <c r="C29" t="s">
        <v>372</v>
      </c>
      <c r="D29" t="s">
        <v>198</v>
      </c>
      <c r="E29" t="s">
        <v>416</v>
      </c>
      <c r="F29" t="s">
        <v>72</v>
      </c>
      <c r="G29" t="s">
        <v>76</v>
      </c>
      <c r="H29" t="s">
        <v>391</v>
      </c>
      <c r="I29">
        <v>170116</v>
      </c>
      <c r="L29" s="110">
        <v>1406.6666666666667</v>
      </c>
      <c r="M29"/>
      <c r="N29" s="70">
        <f>IF(COUNTIFS(Submission[Submission],"2nd",Submission[Code],Submission[[#This Row],[Code]],Submission[Month],Submission[[#This Row],[Month]])&gt;0,Submission[[#This Row],[2nd Submit Prod/import (month +0)]]-Submission[[#This Row],[1st Submit Prod/import (month +0) ]],0)</f>
        <v>-1406.6666666666667</v>
      </c>
    </row>
    <row r="30" spans="1:14">
      <c r="A30" s="115">
        <v>2022</v>
      </c>
      <c r="B30" s="72">
        <v>2</v>
      </c>
      <c r="C30" t="s">
        <v>372</v>
      </c>
      <c r="D30" t="s">
        <v>198</v>
      </c>
      <c r="E30" t="s">
        <v>418</v>
      </c>
      <c r="F30" t="s">
        <v>72</v>
      </c>
      <c r="G30" t="s">
        <v>370</v>
      </c>
      <c r="H30" t="s">
        <v>374</v>
      </c>
      <c r="I30" t="s">
        <v>528</v>
      </c>
      <c r="L30" s="110">
        <v>3627.0468748840703</v>
      </c>
      <c r="M30"/>
      <c r="N30" s="70">
        <f>IF(COUNTIFS(Submission[Submission],"2nd",Submission[Code],Submission[[#This Row],[Code]],Submission[Month],Submission[[#This Row],[Month]])&gt;0,Submission[[#This Row],[2nd Submit Prod/import (month +0)]]-Submission[[#This Row],[1st Submit Prod/import (month +0) ]],0)</f>
        <v>-3627.0468748840703</v>
      </c>
    </row>
    <row r="31" spans="1:14">
      <c r="A31" s="115">
        <v>2022</v>
      </c>
      <c r="B31" s="72">
        <v>2</v>
      </c>
      <c r="C31" t="s">
        <v>372</v>
      </c>
      <c r="D31" t="s">
        <v>198</v>
      </c>
      <c r="E31" t="s">
        <v>418</v>
      </c>
      <c r="F31" t="s">
        <v>72</v>
      </c>
      <c r="G31" t="s">
        <v>370</v>
      </c>
      <c r="H31" t="s">
        <v>374</v>
      </c>
      <c r="I31" t="s">
        <v>529</v>
      </c>
      <c r="L31" s="110">
        <v>1377.594634766705</v>
      </c>
      <c r="M31"/>
      <c r="N31" s="70">
        <f>IF(COUNTIFS(Submission[Submission],"2nd",Submission[Code],Submission[[#This Row],[Code]],Submission[Month],Submission[[#This Row],[Month]])&gt;0,Submission[[#This Row],[2nd Submit Prod/import (month +0)]]-Submission[[#This Row],[1st Submit Prod/import (month +0) ]],0)</f>
        <v>-1377.594634766705</v>
      </c>
    </row>
    <row r="32" spans="1:14">
      <c r="A32" s="115">
        <v>2022</v>
      </c>
      <c r="B32" s="72">
        <v>2</v>
      </c>
      <c r="C32" t="s">
        <v>372</v>
      </c>
      <c r="D32" t="s">
        <v>198</v>
      </c>
      <c r="E32" t="s">
        <v>418</v>
      </c>
      <c r="F32" t="s">
        <v>72</v>
      </c>
      <c r="G32" t="s">
        <v>370</v>
      </c>
      <c r="H32" t="s">
        <v>374</v>
      </c>
      <c r="I32" t="s">
        <v>530</v>
      </c>
      <c r="L32" s="110">
        <v>0</v>
      </c>
      <c r="M32"/>
      <c r="N32" s="70">
        <f>IF(COUNTIFS(Submission[Submission],"2nd",Submission[Code],Submission[[#This Row],[Code]],Submission[Month],Submission[[#This Row],[Month]])&gt;0,Submission[[#This Row],[2nd Submit Prod/import (month +0)]]-Submission[[#This Row],[1st Submit Prod/import (month +0) ]],0)</f>
        <v>0</v>
      </c>
    </row>
    <row r="33" spans="1:14">
      <c r="A33" s="115">
        <v>2022</v>
      </c>
      <c r="B33" s="72">
        <v>2</v>
      </c>
      <c r="C33" t="s">
        <v>372</v>
      </c>
      <c r="D33" t="s">
        <v>198</v>
      </c>
      <c r="E33" t="s">
        <v>418</v>
      </c>
      <c r="F33" t="s">
        <v>72</v>
      </c>
      <c r="G33" t="s">
        <v>370</v>
      </c>
      <c r="H33" t="s">
        <v>374</v>
      </c>
      <c r="I33" t="s">
        <v>544</v>
      </c>
      <c r="L33" s="110">
        <v>0</v>
      </c>
      <c r="M33"/>
      <c r="N33" s="70">
        <f>IF(COUNTIFS(Submission[Submission],"2nd",Submission[Code],Submission[[#This Row],[Code]],Submission[Month],Submission[[#This Row],[Month]])&gt;0,Submission[[#This Row],[2nd Submit Prod/import (month +0)]]-Submission[[#This Row],[1st Submit Prod/import (month +0) ]],0)</f>
        <v>0</v>
      </c>
    </row>
    <row r="34" spans="1:14">
      <c r="A34" s="115">
        <v>2022</v>
      </c>
      <c r="B34" s="72">
        <v>2</v>
      </c>
      <c r="C34" t="s">
        <v>372</v>
      </c>
      <c r="D34" t="s">
        <v>198</v>
      </c>
      <c r="E34" t="s">
        <v>421</v>
      </c>
      <c r="F34" t="s">
        <v>72</v>
      </c>
      <c r="G34" t="s">
        <v>370</v>
      </c>
      <c r="H34" t="s">
        <v>403</v>
      </c>
      <c r="I34" t="s">
        <v>713</v>
      </c>
      <c r="L34" s="110">
        <v>2454.5002042807414</v>
      </c>
      <c r="M34"/>
      <c r="N34" s="70">
        <f>IF(COUNTIFS(Submission[Submission],"2nd",Submission[Code],Submission[[#This Row],[Code]],Submission[Month],Submission[[#This Row],[Month]])&gt;0,Submission[[#This Row],[2nd Submit Prod/import (month +0)]]-Submission[[#This Row],[1st Submit Prod/import (month +0) ]],0)</f>
        <v>-2454.5002042807414</v>
      </c>
    </row>
    <row r="35" spans="1:14">
      <c r="A35" s="115">
        <v>2022</v>
      </c>
      <c r="B35" s="72">
        <v>2</v>
      </c>
      <c r="C35" t="s">
        <v>372</v>
      </c>
      <c r="D35" t="s">
        <v>198</v>
      </c>
      <c r="E35" t="s">
        <v>421</v>
      </c>
      <c r="F35" t="s">
        <v>72</v>
      </c>
      <c r="G35" t="s">
        <v>370</v>
      </c>
      <c r="H35" t="s">
        <v>403</v>
      </c>
      <c r="I35" t="s">
        <v>714</v>
      </c>
      <c r="L35" s="110">
        <v>3493.7197171876714</v>
      </c>
      <c r="M35"/>
      <c r="N35" s="70">
        <f>IF(COUNTIFS(Submission[Submission],"2nd",Submission[Code],Submission[[#This Row],[Code]],Submission[Month],Submission[[#This Row],[Month]])&gt;0,Submission[[#This Row],[2nd Submit Prod/import (month +0)]]-Submission[[#This Row],[1st Submit Prod/import (month +0) ]],0)</f>
        <v>-3493.7197171876714</v>
      </c>
    </row>
    <row r="36" spans="1:14">
      <c r="A36" s="115">
        <v>2022</v>
      </c>
      <c r="B36" s="72">
        <v>2</v>
      </c>
      <c r="C36" t="s">
        <v>372</v>
      </c>
      <c r="D36" t="s">
        <v>198</v>
      </c>
      <c r="E36" t="s">
        <v>421</v>
      </c>
      <c r="F36" t="s">
        <v>72</v>
      </c>
      <c r="G36" t="s">
        <v>370</v>
      </c>
      <c r="H36" t="s">
        <v>403</v>
      </c>
      <c r="I36" t="s">
        <v>715</v>
      </c>
      <c r="L36" s="110">
        <v>1800</v>
      </c>
      <c r="M36"/>
      <c r="N36" s="70">
        <f>IF(COUNTIFS(Submission[Submission],"2nd",Submission[Code],Submission[[#This Row],[Code]],Submission[Month],Submission[[#This Row],[Month]])&gt;0,Submission[[#This Row],[2nd Submit Prod/import (month +0)]]-Submission[[#This Row],[1st Submit Prod/import (month +0) ]],0)</f>
        <v>-1800</v>
      </c>
    </row>
    <row r="37" spans="1:14">
      <c r="A37" s="115">
        <v>2022</v>
      </c>
      <c r="B37" s="72">
        <v>2</v>
      </c>
      <c r="C37" t="s">
        <v>372</v>
      </c>
      <c r="D37" t="s">
        <v>198</v>
      </c>
      <c r="E37" t="s">
        <v>421</v>
      </c>
      <c r="F37" t="s">
        <v>72</v>
      </c>
      <c r="G37" t="s">
        <v>370</v>
      </c>
      <c r="H37" t="s">
        <v>403</v>
      </c>
      <c r="I37" t="s">
        <v>545</v>
      </c>
      <c r="L37" s="110">
        <v>0</v>
      </c>
      <c r="M37"/>
      <c r="N37" s="70">
        <f>IF(COUNTIFS(Submission[Submission],"2nd",Submission[Code],Submission[[#This Row],[Code]],Submission[Month],Submission[[#This Row],[Month]])&gt;0,Submission[[#This Row],[2nd Submit Prod/import (month +0)]]-Submission[[#This Row],[1st Submit Prod/import (month +0) ]],0)</f>
        <v>0</v>
      </c>
    </row>
    <row r="38" spans="1:14">
      <c r="A38" s="115">
        <v>2022</v>
      </c>
      <c r="B38" s="72">
        <v>2</v>
      </c>
      <c r="C38" t="s">
        <v>372</v>
      </c>
      <c r="D38" t="s">
        <v>198</v>
      </c>
      <c r="E38" t="s">
        <v>421</v>
      </c>
      <c r="F38" t="s">
        <v>72</v>
      </c>
      <c r="G38" t="s">
        <v>370</v>
      </c>
      <c r="H38" t="s">
        <v>403</v>
      </c>
      <c r="I38" t="s">
        <v>546</v>
      </c>
      <c r="L38" s="110">
        <v>0</v>
      </c>
      <c r="M38"/>
      <c r="N38" s="70">
        <f>IF(COUNTIFS(Submission[Submission],"2nd",Submission[Code],Submission[[#This Row],[Code]],Submission[Month],Submission[[#This Row],[Month]])&gt;0,Submission[[#This Row],[2nd Submit Prod/import (month +0)]]-Submission[[#This Row],[1st Submit Prod/import (month +0) ]],0)</f>
        <v>0</v>
      </c>
    </row>
    <row r="39" spans="1:14">
      <c r="A39" s="115">
        <v>2022</v>
      </c>
      <c r="B39" s="72">
        <v>2</v>
      </c>
      <c r="C39" t="s">
        <v>372</v>
      </c>
      <c r="D39" t="s">
        <v>198</v>
      </c>
      <c r="E39" t="s">
        <v>419</v>
      </c>
      <c r="F39" t="s">
        <v>72</v>
      </c>
      <c r="G39" t="s">
        <v>370</v>
      </c>
      <c r="H39" t="s">
        <v>412</v>
      </c>
      <c r="I39" t="s">
        <v>547</v>
      </c>
      <c r="L39" s="110">
        <v>0</v>
      </c>
      <c r="M39"/>
      <c r="N39" s="70">
        <f>IF(COUNTIFS(Submission[Submission],"2nd",Submission[Code],Submission[[#This Row],[Code]],Submission[Month],Submission[[#This Row],[Month]])&gt;0,Submission[[#This Row],[2nd Submit Prod/import (month +0)]]-Submission[[#This Row],[1st Submit Prod/import (month +0) ]],0)</f>
        <v>0</v>
      </c>
    </row>
    <row r="40" spans="1:14">
      <c r="A40" s="115">
        <v>2022</v>
      </c>
      <c r="B40" s="72">
        <v>2</v>
      </c>
      <c r="C40" t="s">
        <v>372</v>
      </c>
      <c r="D40" t="s">
        <v>198</v>
      </c>
      <c r="E40" t="s">
        <v>419</v>
      </c>
      <c r="F40" t="s">
        <v>72</v>
      </c>
      <c r="G40" t="s">
        <v>370</v>
      </c>
      <c r="H40" t="s">
        <v>412</v>
      </c>
      <c r="I40" t="s">
        <v>525</v>
      </c>
      <c r="L40" s="110">
        <v>1482.1139071580137</v>
      </c>
      <c r="M40"/>
      <c r="N40" s="70">
        <f>IF(COUNTIFS(Submission[Submission],"2nd",Submission[Code],Submission[[#This Row],[Code]],Submission[Month],Submission[[#This Row],[Month]])&gt;0,Submission[[#This Row],[2nd Submit Prod/import (month +0)]]-Submission[[#This Row],[1st Submit Prod/import (month +0) ]],0)</f>
        <v>-1482.1139071580137</v>
      </c>
    </row>
    <row r="41" spans="1:14">
      <c r="A41" s="115">
        <v>2022</v>
      </c>
      <c r="B41" s="72">
        <v>2</v>
      </c>
      <c r="C41" t="s">
        <v>372</v>
      </c>
      <c r="D41" t="s">
        <v>198</v>
      </c>
      <c r="E41" t="s">
        <v>419</v>
      </c>
      <c r="F41" t="s">
        <v>72</v>
      </c>
      <c r="G41" t="s">
        <v>370</v>
      </c>
      <c r="H41" t="s">
        <v>412</v>
      </c>
      <c r="I41" t="s">
        <v>524</v>
      </c>
      <c r="L41" s="110">
        <v>0</v>
      </c>
      <c r="M41"/>
      <c r="N41" s="70">
        <f>IF(COUNTIFS(Submission[Submission],"2nd",Submission[Code],Submission[[#This Row],[Code]],Submission[Month],Submission[[#This Row],[Month]])&gt;0,Submission[[#This Row],[2nd Submit Prod/import (month +0)]]-Submission[[#This Row],[1st Submit Prod/import (month +0) ]],0)</f>
        <v>0</v>
      </c>
    </row>
    <row r="42" spans="1:14">
      <c r="A42" s="115">
        <v>2022</v>
      </c>
      <c r="B42" s="72">
        <v>2</v>
      </c>
      <c r="C42" t="s">
        <v>372</v>
      </c>
      <c r="D42" t="s">
        <v>198</v>
      </c>
      <c r="E42" t="s">
        <v>419</v>
      </c>
      <c r="F42" t="s">
        <v>72</v>
      </c>
      <c r="G42" t="s">
        <v>370</v>
      </c>
      <c r="H42" t="s">
        <v>412</v>
      </c>
      <c r="I42" t="s">
        <v>526</v>
      </c>
      <c r="L42" s="110">
        <v>522.63918940359054</v>
      </c>
      <c r="M42"/>
      <c r="N42" s="70">
        <f>IF(COUNTIFS(Submission[Submission],"2nd",Submission[Code],Submission[[#This Row],[Code]],Submission[Month],Submission[[#This Row],[Month]])&gt;0,Submission[[#This Row],[2nd Submit Prod/import (month +0)]]-Submission[[#This Row],[1st Submit Prod/import (month +0) ]],0)</f>
        <v>-522.63918940359054</v>
      </c>
    </row>
    <row r="43" spans="1:14">
      <c r="A43" s="115">
        <v>2022</v>
      </c>
      <c r="B43" s="72">
        <v>2</v>
      </c>
      <c r="C43" t="s">
        <v>372</v>
      </c>
      <c r="D43" t="s">
        <v>198</v>
      </c>
      <c r="E43" t="s">
        <v>419</v>
      </c>
      <c r="F43" t="s">
        <v>72</v>
      </c>
      <c r="G43" t="s">
        <v>370</v>
      </c>
      <c r="H43" t="s">
        <v>412</v>
      </c>
      <c r="I43" t="s">
        <v>527</v>
      </c>
      <c r="L43" s="110">
        <v>0</v>
      </c>
      <c r="M43"/>
      <c r="N43" s="70">
        <f>IF(COUNTIFS(Submission[Submission],"2nd",Submission[Code],Submission[[#This Row],[Code]],Submission[Month],Submission[[#This Row],[Month]])&gt;0,Submission[[#This Row],[2nd Submit Prod/import (month +0)]]-Submission[[#This Row],[1st Submit Prod/import (month +0) ]],0)</f>
        <v>0</v>
      </c>
    </row>
    <row r="44" spans="1:14">
      <c r="A44" s="115">
        <v>2022</v>
      </c>
      <c r="B44" s="72">
        <v>2</v>
      </c>
      <c r="C44" t="s">
        <v>372</v>
      </c>
      <c r="D44" t="s">
        <v>198</v>
      </c>
      <c r="E44" t="s">
        <v>419</v>
      </c>
      <c r="F44" t="s">
        <v>72</v>
      </c>
      <c r="G44" t="s">
        <v>370</v>
      </c>
      <c r="H44" t="s">
        <v>412</v>
      </c>
      <c r="I44" t="s">
        <v>548</v>
      </c>
      <c r="L44" s="110">
        <v>0</v>
      </c>
      <c r="M44"/>
      <c r="N44" s="70">
        <f>IF(COUNTIFS(Submission[Submission],"2nd",Submission[Code],Submission[[#This Row],[Code]],Submission[Month],Submission[[#This Row],[Month]])&gt;0,Submission[[#This Row],[2nd Submit Prod/import (month +0)]]-Submission[[#This Row],[1st Submit Prod/import (month +0) ]],0)</f>
        <v>0</v>
      </c>
    </row>
    <row r="45" spans="1:14">
      <c r="A45" s="115">
        <v>2022</v>
      </c>
      <c r="B45" s="72">
        <v>2</v>
      </c>
      <c r="C45" t="s">
        <v>372</v>
      </c>
      <c r="D45" t="s">
        <v>198</v>
      </c>
      <c r="E45" t="s">
        <v>419</v>
      </c>
      <c r="F45" t="s">
        <v>72</v>
      </c>
      <c r="G45" t="s">
        <v>370</v>
      </c>
      <c r="H45" t="s">
        <v>412</v>
      </c>
      <c r="I45" t="s">
        <v>549</v>
      </c>
      <c r="L45" s="110">
        <v>0</v>
      </c>
      <c r="M45"/>
      <c r="N45" s="70">
        <f>IF(COUNTIFS(Submission[Submission],"2nd",Submission[Code],Submission[[#This Row],[Code]],Submission[Month],Submission[[#This Row],[Month]])&gt;0,Submission[[#This Row],[2nd Submit Prod/import (month +0)]]-Submission[[#This Row],[1st Submit Prod/import (month +0) ]],0)</f>
        <v>0</v>
      </c>
    </row>
    <row r="46" spans="1:14">
      <c r="A46" s="115">
        <v>2022</v>
      </c>
      <c r="B46" s="72">
        <v>2</v>
      </c>
      <c r="C46" t="s">
        <v>372</v>
      </c>
      <c r="D46" t="s">
        <v>198</v>
      </c>
      <c r="E46" t="s">
        <v>419</v>
      </c>
      <c r="F46" t="s">
        <v>72</v>
      </c>
      <c r="G46" t="s">
        <v>370</v>
      </c>
      <c r="H46" t="s">
        <v>412</v>
      </c>
      <c r="I46" t="s">
        <v>550</v>
      </c>
      <c r="L46" s="110">
        <v>0</v>
      </c>
      <c r="M46"/>
      <c r="N46" s="70">
        <f>IF(COUNTIFS(Submission[Submission],"2nd",Submission[Code],Submission[[#This Row],[Code]],Submission[Month],Submission[[#This Row],[Month]])&gt;0,Submission[[#This Row],[2nd Submit Prod/import (month +0)]]-Submission[[#This Row],[1st Submit Prod/import (month +0) ]],0)</f>
        <v>0</v>
      </c>
    </row>
    <row r="47" spans="1:14">
      <c r="A47" s="115">
        <v>2022</v>
      </c>
      <c r="B47" s="72">
        <v>2</v>
      </c>
      <c r="C47" t="s">
        <v>372</v>
      </c>
      <c r="D47" t="s">
        <v>198</v>
      </c>
      <c r="E47" t="s">
        <v>419</v>
      </c>
      <c r="F47" t="s">
        <v>72</v>
      </c>
      <c r="G47" t="s">
        <v>370</v>
      </c>
      <c r="H47" t="s">
        <v>412</v>
      </c>
      <c r="I47" t="s">
        <v>551</v>
      </c>
      <c r="L47" s="110">
        <v>0</v>
      </c>
      <c r="M47"/>
      <c r="N47" s="70">
        <f>IF(COUNTIFS(Submission[Submission],"2nd",Submission[Code],Submission[[#This Row],[Code]],Submission[Month],Submission[[#This Row],[Month]])&gt;0,Submission[[#This Row],[2nd Submit Prod/import (month +0)]]-Submission[[#This Row],[1st Submit Prod/import (month +0) ]],0)</f>
        <v>0</v>
      </c>
    </row>
    <row r="48" spans="1:14">
      <c r="A48" s="115">
        <v>2022</v>
      </c>
      <c r="B48" s="72">
        <v>2</v>
      </c>
      <c r="C48" t="s">
        <v>372</v>
      </c>
      <c r="D48" t="s">
        <v>198</v>
      </c>
      <c r="E48" t="s">
        <v>419</v>
      </c>
      <c r="F48" t="s">
        <v>72</v>
      </c>
      <c r="G48" t="s">
        <v>370</v>
      </c>
      <c r="H48" t="s">
        <v>412</v>
      </c>
      <c r="I48" t="s">
        <v>552</v>
      </c>
      <c r="L48" s="110">
        <v>0</v>
      </c>
      <c r="M48"/>
      <c r="N48" s="70">
        <f>IF(COUNTIFS(Submission[Submission],"2nd",Submission[Code],Submission[[#This Row],[Code]],Submission[Month],Submission[[#This Row],[Month]])&gt;0,Submission[[#This Row],[2nd Submit Prod/import (month +0)]]-Submission[[#This Row],[1st Submit Prod/import (month +0) ]],0)</f>
        <v>0</v>
      </c>
    </row>
    <row r="49" spans="1:14">
      <c r="A49" s="115">
        <v>2022</v>
      </c>
      <c r="B49" s="72">
        <v>2</v>
      </c>
      <c r="C49" t="s">
        <v>372</v>
      </c>
      <c r="D49" t="s">
        <v>198</v>
      </c>
      <c r="E49" t="s">
        <v>419</v>
      </c>
      <c r="F49" t="s">
        <v>72</v>
      </c>
      <c r="G49" t="s">
        <v>370</v>
      </c>
      <c r="H49" t="s">
        <v>413</v>
      </c>
      <c r="I49" t="s">
        <v>523</v>
      </c>
      <c r="L49" s="110">
        <v>0</v>
      </c>
      <c r="M49"/>
      <c r="N49" s="70">
        <f>IF(COUNTIFS(Submission[Submission],"2nd",Submission[Code],Submission[[#This Row],[Code]],Submission[Month],Submission[[#This Row],[Month]])&gt;0,Submission[[#This Row],[2nd Submit Prod/import (month +0)]]-Submission[[#This Row],[1st Submit Prod/import (month +0) ]],0)</f>
        <v>0</v>
      </c>
    </row>
    <row r="50" spans="1:14">
      <c r="A50" s="115">
        <v>2022</v>
      </c>
      <c r="B50" s="72">
        <v>2</v>
      </c>
      <c r="C50" t="s">
        <v>372</v>
      </c>
      <c r="D50" t="s">
        <v>198</v>
      </c>
      <c r="E50" t="s">
        <v>419</v>
      </c>
      <c r="F50" t="s">
        <v>72</v>
      </c>
      <c r="G50" t="s">
        <v>370</v>
      </c>
      <c r="H50" t="s">
        <v>413</v>
      </c>
      <c r="I50" t="s">
        <v>522</v>
      </c>
      <c r="L50" s="110">
        <v>0</v>
      </c>
      <c r="M50"/>
      <c r="N50" s="70">
        <f>IF(COUNTIFS(Submission[Submission],"2nd",Submission[Code],Submission[[#This Row],[Code]],Submission[Month],Submission[[#This Row],[Month]])&gt;0,Submission[[#This Row],[2nd Submit Prod/import (month +0)]]-Submission[[#This Row],[1st Submit Prod/import (month +0) ]],0)</f>
        <v>0</v>
      </c>
    </row>
    <row r="51" spans="1:14">
      <c r="A51" s="115">
        <v>2022</v>
      </c>
      <c r="B51" s="72">
        <v>2</v>
      </c>
      <c r="C51" t="s">
        <v>372</v>
      </c>
      <c r="D51" t="s">
        <v>198</v>
      </c>
      <c r="E51" t="s">
        <v>419</v>
      </c>
      <c r="F51" t="s">
        <v>72</v>
      </c>
      <c r="G51" t="s">
        <v>370</v>
      </c>
      <c r="H51" t="s">
        <v>413</v>
      </c>
      <c r="I51" t="s">
        <v>553</v>
      </c>
      <c r="L51" s="110">
        <v>0</v>
      </c>
      <c r="M51"/>
      <c r="N51" s="70">
        <f>IF(COUNTIFS(Submission[Submission],"2nd",Submission[Code],Submission[[#This Row],[Code]],Submission[Month],Submission[[#This Row],[Month]])&gt;0,Submission[[#This Row],[2nd Submit Prod/import (month +0)]]-Submission[[#This Row],[1st Submit Prod/import (month +0) ]],0)</f>
        <v>0</v>
      </c>
    </row>
    <row r="52" spans="1:14">
      <c r="A52" s="115">
        <v>2022</v>
      </c>
      <c r="B52" s="72">
        <v>2</v>
      </c>
      <c r="C52" t="s">
        <v>372</v>
      </c>
      <c r="D52" t="s">
        <v>198</v>
      </c>
      <c r="E52" t="s">
        <v>419</v>
      </c>
      <c r="F52" t="s">
        <v>72</v>
      </c>
      <c r="G52" t="s">
        <v>370</v>
      </c>
      <c r="H52" t="s">
        <v>413</v>
      </c>
      <c r="I52" t="s">
        <v>142</v>
      </c>
      <c r="L52" s="110">
        <v>0</v>
      </c>
      <c r="M52"/>
      <c r="N52" s="70">
        <f>IF(COUNTIFS(Submission[Submission],"2nd",Submission[Code],Submission[[#This Row],[Code]],Submission[Month],Submission[[#This Row],[Month]])&gt;0,Submission[[#This Row],[2nd Submit Prod/import (month +0)]]-Submission[[#This Row],[1st Submit Prod/import (month +0) ]],0)</f>
        <v>0</v>
      </c>
    </row>
    <row r="53" spans="1:14">
      <c r="A53" s="115">
        <v>2022</v>
      </c>
      <c r="B53" s="72">
        <v>2</v>
      </c>
      <c r="C53" t="s">
        <v>372</v>
      </c>
      <c r="D53" t="s">
        <v>198</v>
      </c>
      <c r="E53" t="s">
        <v>419</v>
      </c>
      <c r="F53" t="s">
        <v>72</v>
      </c>
      <c r="G53" t="s">
        <v>370</v>
      </c>
      <c r="H53" t="s">
        <v>403</v>
      </c>
      <c r="I53" t="s">
        <v>554</v>
      </c>
      <c r="L53" s="110">
        <v>0</v>
      </c>
      <c r="M53"/>
      <c r="N53" s="70">
        <f>IF(COUNTIFS(Submission[Submission],"2nd",Submission[Code],Submission[[#This Row],[Code]],Submission[Month],Submission[[#This Row],[Month]])&gt;0,Submission[[#This Row],[2nd Submit Prod/import (month +0)]]-Submission[[#This Row],[1st Submit Prod/import (month +0) ]],0)</f>
        <v>0</v>
      </c>
    </row>
    <row r="54" spans="1:14">
      <c r="A54" s="115">
        <v>2022</v>
      </c>
      <c r="B54" s="72">
        <v>2</v>
      </c>
      <c r="C54" t="s">
        <v>372</v>
      </c>
      <c r="D54" t="s">
        <v>198</v>
      </c>
      <c r="E54" t="s">
        <v>427</v>
      </c>
      <c r="F54" t="s">
        <v>77</v>
      </c>
      <c r="G54" t="s">
        <v>370</v>
      </c>
      <c r="H54" t="s">
        <v>374</v>
      </c>
      <c r="I54" t="s">
        <v>86</v>
      </c>
      <c r="L54" s="110">
        <v>0</v>
      </c>
      <c r="M54"/>
      <c r="N54" s="70">
        <f>IF(COUNTIFS(Submission[Submission],"2nd",Submission[Code],Submission[[#This Row],[Code]],Submission[Month],Submission[[#This Row],[Month]])&gt;0,Submission[[#This Row],[2nd Submit Prod/import (month +0)]]-Submission[[#This Row],[1st Submit Prod/import (month +0) ]],0)</f>
        <v>0</v>
      </c>
    </row>
    <row r="55" spans="1:14">
      <c r="A55" s="115">
        <v>2022</v>
      </c>
      <c r="B55" s="72">
        <v>2</v>
      </c>
      <c r="C55" t="s">
        <v>372</v>
      </c>
      <c r="D55" t="s">
        <v>198</v>
      </c>
      <c r="E55" t="s">
        <v>427</v>
      </c>
      <c r="F55" t="s">
        <v>77</v>
      </c>
      <c r="G55" t="s">
        <v>370</v>
      </c>
      <c r="H55" t="s">
        <v>374</v>
      </c>
      <c r="I55" t="s">
        <v>87</v>
      </c>
      <c r="L55" s="110">
        <v>0</v>
      </c>
      <c r="M55"/>
      <c r="N55" s="70">
        <f>IF(COUNTIFS(Submission[Submission],"2nd",Submission[Code],Submission[[#This Row],[Code]],Submission[Month],Submission[[#This Row],[Month]])&gt;0,Submission[[#This Row],[2nd Submit Prod/import (month +0)]]-Submission[[#This Row],[1st Submit Prod/import (month +0) ]],0)</f>
        <v>0</v>
      </c>
    </row>
    <row r="56" spans="1:14">
      <c r="A56" s="115">
        <v>2022</v>
      </c>
      <c r="B56" s="72">
        <v>2</v>
      </c>
      <c r="C56" t="s">
        <v>372</v>
      </c>
      <c r="D56" t="s">
        <v>198</v>
      </c>
      <c r="E56" t="s">
        <v>427</v>
      </c>
      <c r="F56" t="s">
        <v>77</v>
      </c>
      <c r="G56" t="s">
        <v>370</v>
      </c>
      <c r="H56" t="s">
        <v>374</v>
      </c>
      <c r="I56" t="s">
        <v>88</v>
      </c>
      <c r="L56" s="110">
        <v>0</v>
      </c>
      <c r="M56"/>
      <c r="N56" s="70">
        <f>IF(COUNTIFS(Submission[Submission],"2nd",Submission[Code],Submission[[#This Row],[Code]],Submission[Month],Submission[[#This Row],[Month]])&gt;0,Submission[[#This Row],[2nd Submit Prod/import (month +0)]]-Submission[[#This Row],[1st Submit Prod/import (month +0) ]],0)</f>
        <v>0</v>
      </c>
    </row>
    <row r="57" spans="1:14">
      <c r="A57" s="115">
        <v>2022</v>
      </c>
      <c r="B57" s="72">
        <v>2</v>
      </c>
      <c r="C57" t="s">
        <v>372</v>
      </c>
      <c r="D57" t="s">
        <v>198</v>
      </c>
      <c r="E57" t="s">
        <v>427</v>
      </c>
      <c r="F57" t="s">
        <v>77</v>
      </c>
      <c r="G57" t="s">
        <v>370</v>
      </c>
      <c r="H57" t="s">
        <v>374</v>
      </c>
      <c r="I57" t="s">
        <v>89</v>
      </c>
      <c r="L57" s="110">
        <v>0</v>
      </c>
      <c r="M57"/>
      <c r="N57" s="70">
        <f>IF(COUNTIFS(Submission[Submission],"2nd",Submission[Code],Submission[[#This Row],[Code]],Submission[Month],Submission[[#This Row],[Month]])&gt;0,Submission[[#This Row],[2nd Submit Prod/import (month +0)]]-Submission[[#This Row],[1st Submit Prod/import (month +0) ]],0)</f>
        <v>0</v>
      </c>
    </row>
    <row r="58" spans="1:14">
      <c r="A58" s="115">
        <v>2022</v>
      </c>
      <c r="B58" s="72">
        <v>2</v>
      </c>
      <c r="C58" t="s">
        <v>372</v>
      </c>
      <c r="D58" t="s">
        <v>198</v>
      </c>
      <c r="E58" t="s">
        <v>427</v>
      </c>
      <c r="F58" t="s">
        <v>77</v>
      </c>
      <c r="G58" t="s">
        <v>370</v>
      </c>
      <c r="H58" t="s">
        <v>374</v>
      </c>
      <c r="I58" t="s">
        <v>90</v>
      </c>
      <c r="L58" s="110">
        <v>0</v>
      </c>
      <c r="M58"/>
      <c r="N58" s="70">
        <f>IF(COUNTIFS(Submission[Submission],"2nd",Submission[Code],Submission[[#This Row],[Code]],Submission[Month],Submission[[#This Row],[Month]])&gt;0,Submission[[#This Row],[2nd Submit Prod/import (month +0)]]-Submission[[#This Row],[1st Submit Prod/import (month +0) ]],0)</f>
        <v>0</v>
      </c>
    </row>
    <row r="59" spans="1:14">
      <c r="A59" s="115">
        <v>2022</v>
      </c>
      <c r="B59" s="72">
        <v>2</v>
      </c>
      <c r="C59" t="s">
        <v>372</v>
      </c>
      <c r="D59" t="s">
        <v>198</v>
      </c>
      <c r="E59" t="s">
        <v>427</v>
      </c>
      <c r="F59" t="s">
        <v>77</v>
      </c>
      <c r="G59" t="s">
        <v>370</v>
      </c>
      <c r="H59" t="s">
        <v>374</v>
      </c>
      <c r="I59" t="s">
        <v>91</v>
      </c>
      <c r="L59" s="110">
        <v>0</v>
      </c>
      <c r="M59"/>
      <c r="N59" s="70">
        <f>IF(COUNTIFS(Submission[Submission],"2nd",Submission[Code],Submission[[#This Row],[Code]],Submission[Month],Submission[[#This Row],[Month]])&gt;0,Submission[[#This Row],[2nd Submit Prod/import (month +0)]]-Submission[[#This Row],[1st Submit Prod/import (month +0) ]],0)</f>
        <v>0</v>
      </c>
    </row>
    <row r="60" spans="1:14">
      <c r="A60" s="115">
        <v>2022</v>
      </c>
      <c r="B60" s="72">
        <v>2</v>
      </c>
      <c r="C60" t="s">
        <v>372</v>
      </c>
      <c r="D60" t="s">
        <v>198</v>
      </c>
      <c r="E60" t="s">
        <v>427</v>
      </c>
      <c r="F60" t="s">
        <v>77</v>
      </c>
      <c r="G60" t="s">
        <v>370</v>
      </c>
      <c r="H60" t="s">
        <v>374</v>
      </c>
      <c r="I60" t="s">
        <v>143</v>
      </c>
      <c r="L60" s="110">
        <v>0</v>
      </c>
      <c r="M60"/>
      <c r="N60" s="70">
        <f>IF(COUNTIFS(Submission[Submission],"2nd",Submission[Code],Submission[[#This Row],[Code]],Submission[Month],Submission[[#This Row],[Month]])&gt;0,Submission[[#This Row],[2nd Submit Prod/import (month +0)]]-Submission[[#This Row],[1st Submit Prod/import (month +0) ]],0)</f>
        <v>0</v>
      </c>
    </row>
    <row r="61" spans="1:14">
      <c r="A61" s="115">
        <v>2022</v>
      </c>
      <c r="B61" s="72">
        <v>2</v>
      </c>
      <c r="C61" t="s">
        <v>372</v>
      </c>
      <c r="D61" t="s">
        <v>198</v>
      </c>
      <c r="E61" t="s">
        <v>427</v>
      </c>
      <c r="F61" t="s">
        <v>77</v>
      </c>
      <c r="G61" t="s">
        <v>370</v>
      </c>
      <c r="H61" t="s">
        <v>374</v>
      </c>
      <c r="I61" t="s">
        <v>144</v>
      </c>
      <c r="L61" s="110">
        <v>0</v>
      </c>
      <c r="M61"/>
      <c r="N61" s="70">
        <f>IF(COUNTIFS(Submission[Submission],"2nd",Submission[Code],Submission[[#This Row],[Code]],Submission[Month],Submission[[#This Row],[Month]])&gt;0,Submission[[#This Row],[2nd Submit Prod/import (month +0)]]-Submission[[#This Row],[1st Submit Prod/import (month +0) ]],0)</f>
        <v>0</v>
      </c>
    </row>
    <row r="62" spans="1:14">
      <c r="A62" s="115">
        <v>2022</v>
      </c>
      <c r="B62" s="72">
        <v>2</v>
      </c>
      <c r="C62" t="s">
        <v>372</v>
      </c>
      <c r="D62" t="s">
        <v>198</v>
      </c>
      <c r="E62" t="s">
        <v>418</v>
      </c>
      <c r="F62" t="s">
        <v>77</v>
      </c>
      <c r="G62" t="s">
        <v>370</v>
      </c>
      <c r="H62" t="s">
        <v>374</v>
      </c>
      <c r="I62" t="s">
        <v>447</v>
      </c>
      <c r="L62" s="110">
        <v>0</v>
      </c>
      <c r="M62"/>
      <c r="N62" s="70">
        <f>IF(COUNTIFS(Submission[Submission],"2nd",Submission[Code],Submission[[#This Row],[Code]],Submission[Month],Submission[[#This Row],[Month]])&gt;0,Submission[[#This Row],[2nd Submit Prod/import (month +0)]]-Submission[[#This Row],[1st Submit Prod/import (month +0) ]],0)</f>
        <v>0</v>
      </c>
    </row>
    <row r="63" spans="1:14">
      <c r="A63" s="115">
        <v>2022</v>
      </c>
      <c r="B63" s="72">
        <v>2</v>
      </c>
      <c r="C63" t="s">
        <v>372</v>
      </c>
      <c r="D63" t="s">
        <v>198</v>
      </c>
      <c r="E63" t="s">
        <v>418</v>
      </c>
      <c r="F63" t="s">
        <v>77</v>
      </c>
      <c r="G63" t="s">
        <v>370</v>
      </c>
      <c r="H63" t="s">
        <v>374</v>
      </c>
      <c r="I63" t="s">
        <v>448</v>
      </c>
      <c r="L63" s="110">
        <v>0</v>
      </c>
      <c r="M63"/>
      <c r="N63" s="70">
        <f>IF(COUNTIFS(Submission[Submission],"2nd",Submission[Code],Submission[[#This Row],[Code]],Submission[Month],Submission[[#This Row],[Month]])&gt;0,Submission[[#This Row],[2nd Submit Prod/import (month +0)]]-Submission[[#This Row],[1st Submit Prod/import (month +0) ]],0)</f>
        <v>0</v>
      </c>
    </row>
    <row r="64" spans="1:14">
      <c r="A64" s="115">
        <v>2022</v>
      </c>
      <c r="B64" s="72">
        <v>2</v>
      </c>
      <c r="C64" t="s">
        <v>372</v>
      </c>
      <c r="D64" t="s">
        <v>198</v>
      </c>
      <c r="E64" t="s">
        <v>418</v>
      </c>
      <c r="F64" t="s">
        <v>77</v>
      </c>
      <c r="G64" t="s">
        <v>370</v>
      </c>
      <c r="H64" t="s">
        <v>374</v>
      </c>
      <c r="I64" t="s">
        <v>449</v>
      </c>
      <c r="L64" s="110">
        <v>0</v>
      </c>
      <c r="M64"/>
      <c r="N64" s="70">
        <f>IF(COUNTIFS(Submission[Submission],"2nd",Submission[Code],Submission[[#This Row],[Code]],Submission[Month],Submission[[#This Row],[Month]])&gt;0,Submission[[#This Row],[2nd Submit Prod/import (month +0)]]-Submission[[#This Row],[1st Submit Prod/import (month +0) ]],0)</f>
        <v>0</v>
      </c>
    </row>
    <row r="65" spans="1:14">
      <c r="A65" s="115">
        <v>2022</v>
      </c>
      <c r="B65" s="72">
        <v>2</v>
      </c>
      <c r="C65" t="s">
        <v>372</v>
      </c>
      <c r="D65" t="s">
        <v>198</v>
      </c>
      <c r="E65" t="s">
        <v>418</v>
      </c>
      <c r="F65" t="s">
        <v>77</v>
      </c>
      <c r="G65" t="s">
        <v>370</v>
      </c>
      <c r="H65" t="s">
        <v>374</v>
      </c>
      <c r="I65" t="s">
        <v>450</v>
      </c>
      <c r="L65" s="110">
        <v>0</v>
      </c>
      <c r="M65"/>
      <c r="N65" s="70">
        <f>IF(COUNTIFS(Submission[Submission],"2nd",Submission[Code],Submission[[#This Row],[Code]],Submission[Month],Submission[[#This Row],[Month]])&gt;0,Submission[[#This Row],[2nd Submit Prod/import (month +0)]]-Submission[[#This Row],[1st Submit Prod/import (month +0) ]],0)</f>
        <v>0</v>
      </c>
    </row>
    <row r="66" spans="1:14">
      <c r="A66" s="115">
        <v>2022</v>
      </c>
      <c r="B66" s="72">
        <v>2</v>
      </c>
      <c r="C66" t="s">
        <v>372</v>
      </c>
      <c r="D66" t="s">
        <v>198</v>
      </c>
      <c r="E66" t="s">
        <v>418</v>
      </c>
      <c r="F66" t="s">
        <v>77</v>
      </c>
      <c r="G66" t="s">
        <v>370</v>
      </c>
      <c r="H66" t="s">
        <v>374</v>
      </c>
      <c r="I66" t="s">
        <v>92</v>
      </c>
      <c r="L66" s="110">
        <v>0</v>
      </c>
      <c r="M66"/>
      <c r="N66" s="70">
        <f>IF(COUNTIFS(Submission[Submission],"2nd",Submission[Code],Submission[[#This Row],[Code]],Submission[Month],Submission[[#This Row],[Month]])&gt;0,Submission[[#This Row],[2nd Submit Prod/import (month +0)]]-Submission[[#This Row],[1st Submit Prod/import (month +0) ]],0)</f>
        <v>0</v>
      </c>
    </row>
    <row r="67" spans="1:14">
      <c r="A67" s="115">
        <v>2022</v>
      </c>
      <c r="B67" s="72">
        <v>2</v>
      </c>
      <c r="C67" t="s">
        <v>372</v>
      </c>
      <c r="D67" t="s">
        <v>198</v>
      </c>
      <c r="E67" t="s">
        <v>418</v>
      </c>
      <c r="F67" t="s">
        <v>77</v>
      </c>
      <c r="G67" t="s">
        <v>370</v>
      </c>
      <c r="H67" t="s">
        <v>374</v>
      </c>
      <c r="I67" t="s">
        <v>451</v>
      </c>
      <c r="L67" s="110">
        <v>0</v>
      </c>
      <c r="M67"/>
      <c r="N67" s="70">
        <f>IF(COUNTIFS(Submission[Submission],"2nd",Submission[Code],Submission[[#This Row],[Code]],Submission[Month],Submission[[#This Row],[Month]])&gt;0,Submission[[#This Row],[2nd Submit Prod/import (month +0)]]-Submission[[#This Row],[1st Submit Prod/import (month +0) ]],0)</f>
        <v>0</v>
      </c>
    </row>
    <row r="68" spans="1:14">
      <c r="A68" s="115">
        <v>2022</v>
      </c>
      <c r="B68" s="72">
        <v>2</v>
      </c>
      <c r="C68" t="s">
        <v>372</v>
      </c>
      <c r="D68" t="s">
        <v>198</v>
      </c>
      <c r="E68" t="s">
        <v>418</v>
      </c>
      <c r="F68" t="s">
        <v>77</v>
      </c>
      <c r="G68" t="s">
        <v>370</v>
      </c>
      <c r="H68" t="s">
        <v>374</v>
      </c>
      <c r="I68" t="s">
        <v>441</v>
      </c>
      <c r="L68" s="110">
        <v>0</v>
      </c>
      <c r="M68"/>
      <c r="N68" s="70">
        <f>IF(COUNTIFS(Submission[Submission],"2nd",Submission[Code],Submission[[#This Row],[Code]],Submission[Month],Submission[[#This Row],[Month]])&gt;0,Submission[[#This Row],[2nd Submit Prod/import (month +0)]]-Submission[[#This Row],[1st Submit Prod/import (month +0) ]],0)</f>
        <v>0</v>
      </c>
    </row>
    <row r="69" spans="1:14">
      <c r="A69" s="115">
        <v>2022</v>
      </c>
      <c r="B69" s="72">
        <v>2</v>
      </c>
      <c r="C69" t="s">
        <v>372</v>
      </c>
      <c r="D69" t="s">
        <v>198</v>
      </c>
      <c r="E69" t="s">
        <v>418</v>
      </c>
      <c r="F69" t="s">
        <v>77</v>
      </c>
      <c r="G69" t="s">
        <v>370</v>
      </c>
      <c r="H69" t="s">
        <v>374</v>
      </c>
      <c r="I69" t="s">
        <v>452</v>
      </c>
      <c r="L69" s="110">
        <v>0</v>
      </c>
      <c r="M69"/>
      <c r="N69" s="70">
        <f>IF(COUNTIFS(Submission[Submission],"2nd",Submission[Code],Submission[[#This Row],[Code]],Submission[Month],Submission[[#This Row],[Month]])&gt;0,Submission[[#This Row],[2nd Submit Prod/import (month +0)]]-Submission[[#This Row],[1st Submit Prod/import (month +0) ]],0)</f>
        <v>0</v>
      </c>
    </row>
    <row r="70" spans="1:14">
      <c r="A70" s="115">
        <v>2022</v>
      </c>
      <c r="B70" s="72">
        <v>2</v>
      </c>
      <c r="C70" t="s">
        <v>372</v>
      </c>
      <c r="D70" t="s">
        <v>198</v>
      </c>
      <c r="E70" t="s">
        <v>418</v>
      </c>
      <c r="F70" t="s">
        <v>77</v>
      </c>
      <c r="G70" t="s">
        <v>370</v>
      </c>
      <c r="H70" t="s">
        <v>374</v>
      </c>
      <c r="I70" t="s">
        <v>453</v>
      </c>
      <c r="L70" s="110">
        <v>0</v>
      </c>
      <c r="M70"/>
      <c r="N70" s="70">
        <f>IF(COUNTIFS(Submission[Submission],"2nd",Submission[Code],Submission[[#This Row],[Code]],Submission[Month],Submission[[#This Row],[Month]])&gt;0,Submission[[#This Row],[2nd Submit Prod/import (month +0)]]-Submission[[#This Row],[1st Submit Prod/import (month +0) ]],0)</f>
        <v>0</v>
      </c>
    </row>
    <row r="71" spans="1:14">
      <c r="A71" s="115">
        <v>2022</v>
      </c>
      <c r="B71" s="72">
        <v>2</v>
      </c>
      <c r="C71" t="s">
        <v>372</v>
      </c>
      <c r="D71" t="s">
        <v>198</v>
      </c>
      <c r="E71" t="s">
        <v>418</v>
      </c>
      <c r="F71" t="s">
        <v>77</v>
      </c>
      <c r="G71" t="s">
        <v>370</v>
      </c>
      <c r="H71" t="s">
        <v>374</v>
      </c>
      <c r="I71" t="s">
        <v>555</v>
      </c>
      <c r="L71" s="110">
        <v>0</v>
      </c>
      <c r="M71"/>
      <c r="N71" s="70">
        <f>IF(COUNTIFS(Submission[Submission],"2nd",Submission[Code],Submission[[#This Row],[Code]],Submission[Month],Submission[[#This Row],[Month]])&gt;0,Submission[[#This Row],[2nd Submit Prod/import (month +0)]]-Submission[[#This Row],[1st Submit Prod/import (month +0) ]],0)</f>
        <v>0</v>
      </c>
    </row>
    <row r="72" spans="1:14">
      <c r="A72" s="115">
        <v>2022</v>
      </c>
      <c r="B72" s="72">
        <v>2</v>
      </c>
      <c r="C72" t="s">
        <v>372</v>
      </c>
      <c r="D72" t="s">
        <v>198</v>
      </c>
      <c r="E72" t="s">
        <v>418</v>
      </c>
      <c r="F72" t="s">
        <v>77</v>
      </c>
      <c r="G72" t="s">
        <v>370</v>
      </c>
      <c r="H72" t="s">
        <v>374</v>
      </c>
      <c r="I72" t="s">
        <v>556</v>
      </c>
      <c r="L72" s="110">
        <v>0</v>
      </c>
      <c r="M72"/>
      <c r="N72" s="70">
        <f>IF(COUNTIFS(Submission[Submission],"2nd",Submission[Code],Submission[[#This Row],[Code]],Submission[Month],Submission[[#This Row],[Month]])&gt;0,Submission[[#This Row],[2nd Submit Prod/import (month +0)]]-Submission[[#This Row],[1st Submit Prod/import (month +0) ]],0)</f>
        <v>0</v>
      </c>
    </row>
    <row r="73" spans="1:14">
      <c r="A73" s="115">
        <v>2022</v>
      </c>
      <c r="B73" s="72">
        <v>2</v>
      </c>
      <c r="C73" t="s">
        <v>372</v>
      </c>
      <c r="D73" t="s">
        <v>198</v>
      </c>
      <c r="E73" t="s">
        <v>427</v>
      </c>
      <c r="F73" t="s">
        <v>77</v>
      </c>
      <c r="G73" t="s">
        <v>370</v>
      </c>
      <c r="H73" t="s">
        <v>374</v>
      </c>
      <c r="I73" t="s">
        <v>93</v>
      </c>
      <c r="L73" s="110">
        <v>0</v>
      </c>
      <c r="M73"/>
      <c r="N73" s="70">
        <f>IF(COUNTIFS(Submission[Submission],"2nd",Submission[Code],Submission[[#This Row],[Code]],Submission[Month],Submission[[#This Row],[Month]])&gt;0,Submission[[#This Row],[2nd Submit Prod/import (month +0)]]-Submission[[#This Row],[1st Submit Prod/import (month +0) ]],0)</f>
        <v>0</v>
      </c>
    </row>
    <row r="74" spans="1:14">
      <c r="A74" s="115">
        <v>2022</v>
      </c>
      <c r="B74" s="72">
        <v>2</v>
      </c>
      <c r="C74" t="s">
        <v>372</v>
      </c>
      <c r="D74" t="s">
        <v>198</v>
      </c>
      <c r="E74" t="s">
        <v>419</v>
      </c>
      <c r="F74" t="s">
        <v>77</v>
      </c>
      <c r="G74" t="s">
        <v>368</v>
      </c>
      <c r="H74" t="s">
        <v>386</v>
      </c>
      <c r="I74" t="s">
        <v>454</v>
      </c>
      <c r="L74" s="110">
        <v>0</v>
      </c>
      <c r="M74"/>
      <c r="N74" s="70">
        <f>IF(COUNTIFS(Submission[Submission],"2nd",Submission[Code],Submission[[#This Row],[Code]],Submission[Month],Submission[[#This Row],[Month]])&gt;0,Submission[[#This Row],[2nd Submit Prod/import (month +0)]]-Submission[[#This Row],[1st Submit Prod/import (month +0) ]],0)</f>
        <v>0</v>
      </c>
    </row>
    <row r="75" spans="1:14">
      <c r="A75" s="115">
        <v>2022</v>
      </c>
      <c r="B75" s="72">
        <v>2</v>
      </c>
      <c r="C75" t="s">
        <v>372</v>
      </c>
      <c r="D75" t="s">
        <v>198</v>
      </c>
      <c r="E75" t="s">
        <v>419</v>
      </c>
      <c r="F75" t="s">
        <v>77</v>
      </c>
      <c r="G75" t="s">
        <v>368</v>
      </c>
      <c r="H75" t="s">
        <v>386</v>
      </c>
      <c r="I75" t="s">
        <v>455</v>
      </c>
      <c r="L75" s="110">
        <v>0</v>
      </c>
      <c r="M75"/>
      <c r="N75" s="70">
        <f>IF(COUNTIFS(Submission[Submission],"2nd",Submission[Code],Submission[[#This Row],[Code]],Submission[Month],Submission[[#This Row],[Month]])&gt;0,Submission[[#This Row],[2nd Submit Prod/import (month +0)]]-Submission[[#This Row],[1st Submit Prod/import (month +0) ]],0)</f>
        <v>0</v>
      </c>
    </row>
    <row r="76" spans="1:14">
      <c r="A76" s="115">
        <v>2022</v>
      </c>
      <c r="B76" s="72">
        <v>2</v>
      </c>
      <c r="C76" t="s">
        <v>372</v>
      </c>
      <c r="D76" t="s">
        <v>198</v>
      </c>
      <c r="E76" t="s">
        <v>419</v>
      </c>
      <c r="F76" t="s">
        <v>77</v>
      </c>
      <c r="G76" t="s">
        <v>368</v>
      </c>
      <c r="H76" t="s">
        <v>386</v>
      </c>
      <c r="I76" t="s">
        <v>456</v>
      </c>
      <c r="L76" s="110">
        <v>0</v>
      </c>
      <c r="M76"/>
      <c r="N76" s="70">
        <f>IF(COUNTIFS(Submission[Submission],"2nd",Submission[Code],Submission[[#This Row],[Code]],Submission[Month],Submission[[#This Row],[Month]])&gt;0,Submission[[#This Row],[2nd Submit Prod/import (month +0)]]-Submission[[#This Row],[1st Submit Prod/import (month +0) ]],0)</f>
        <v>0</v>
      </c>
    </row>
    <row r="77" spans="1:14">
      <c r="A77" s="115">
        <v>2022</v>
      </c>
      <c r="B77" s="72">
        <v>2</v>
      </c>
      <c r="C77" t="s">
        <v>372</v>
      </c>
      <c r="D77" t="s">
        <v>198</v>
      </c>
      <c r="E77" t="s">
        <v>419</v>
      </c>
      <c r="F77" t="s">
        <v>77</v>
      </c>
      <c r="G77" t="s">
        <v>368</v>
      </c>
      <c r="H77" t="s">
        <v>386</v>
      </c>
      <c r="I77" t="s">
        <v>457</v>
      </c>
      <c r="L77" s="110">
        <v>0</v>
      </c>
      <c r="M77"/>
      <c r="N77" s="70">
        <f>IF(COUNTIFS(Submission[Submission],"2nd",Submission[Code],Submission[[#This Row],[Code]],Submission[Month],Submission[[#This Row],[Month]])&gt;0,Submission[[#This Row],[2nd Submit Prod/import (month +0)]]-Submission[[#This Row],[1st Submit Prod/import (month +0) ]],0)</f>
        <v>0</v>
      </c>
    </row>
    <row r="78" spans="1:14">
      <c r="A78" s="115">
        <v>2022</v>
      </c>
      <c r="B78" s="72">
        <v>2</v>
      </c>
      <c r="C78" t="s">
        <v>372</v>
      </c>
      <c r="D78" t="s">
        <v>198</v>
      </c>
      <c r="E78" t="s">
        <v>419</v>
      </c>
      <c r="F78" t="s">
        <v>77</v>
      </c>
      <c r="G78" t="s">
        <v>368</v>
      </c>
      <c r="H78" t="s">
        <v>386</v>
      </c>
      <c r="I78" t="s">
        <v>458</v>
      </c>
      <c r="L78" s="110">
        <v>0</v>
      </c>
      <c r="M78"/>
      <c r="N78" s="70">
        <f>IF(COUNTIFS(Submission[Submission],"2nd",Submission[Code],Submission[[#This Row],[Code]],Submission[Month],Submission[[#This Row],[Month]])&gt;0,Submission[[#This Row],[2nd Submit Prod/import (month +0)]]-Submission[[#This Row],[1st Submit Prod/import (month +0) ]],0)</f>
        <v>0</v>
      </c>
    </row>
    <row r="79" spans="1:14">
      <c r="A79" s="115">
        <v>2022</v>
      </c>
      <c r="B79" s="72">
        <v>2</v>
      </c>
      <c r="C79" t="s">
        <v>372</v>
      </c>
      <c r="D79" t="s">
        <v>198</v>
      </c>
      <c r="E79" t="s">
        <v>419</v>
      </c>
      <c r="F79" t="s">
        <v>77</v>
      </c>
      <c r="G79" t="s">
        <v>368</v>
      </c>
      <c r="H79" t="s">
        <v>386</v>
      </c>
      <c r="I79" t="s">
        <v>145</v>
      </c>
      <c r="L79" s="110">
        <v>0</v>
      </c>
      <c r="M79"/>
      <c r="N79" s="70">
        <f>IF(COUNTIFS(Submission[Submission],"2nd",Submission[Code],Submission[[#This Row],[Code]],Submission[Month],Submission[[#This Row],[Month]])&gt;0,Submission[[#This Row],[2nd Submit Prod/import (month +0)]]-Submission[[#This Row],[1st Submit Prod/import (month +0) ]],0)</f>
        <v>0</v>
      </c>
    </row>
    <row r="80" spans="1:14">
      <c r="A80" s="115">
        <v>2022</v>
      </c>
      <c r="B80" s="72">
        <v>2</v>
      </c>
      <c r="C80" t="s">
        <v>372</v>
      </c>
      <c r="D80" t="s">
        <v>198</v>
      </c>
      <c r="E80" t="s">
        <v>419</v>
      </c>
      <c r="F80" t="s">
        <v>77</v>
      </c>
      <c r="G80" t="s">
        <v>368</v>
      </c>
      <c r="H80" t="s">
        <v>386</v>
      </c>
      <c r="I80" t="s">
        <v>429</v>
      </c>
      <c r="L80" s="110">
        <v>2400</v>
      </c>
      <c r="M80"/>
      <c r="N80" s="70">
        <f>IF(COUNTIFS(Submission[Submission],"2nd",Submission[Code],Submission[[#This Row],[Code]],Submission[Month],Submission[[#This Row],[Month]])&gt;0,Submission[[#This Row],[2nd Submit Prod/import (month +0)]]-Submission[[#This Row],[1st Submit Prod/import (month +0) ]],0)</f>
        <v>-2400</v>
      </c>
    </row>
    <row r="81" spans="1:14">
      <c r="A81" s="115">
        <v>2022</v>
      </c>
      <c r="B81" s="72">
        <v>2</v>
      </c>
      <c r="C81" t="s">
        <v>372</v>
      </c>
      <c r="D81" t="s">
        <v>198</v>
      </c>
      <c r="E81" t="s">
        <v>419</v>
      </c>
      <c r="F81" t="s">
        <v>77</v>
      </c>
      <c r="G81" t="s">
        <v>368</v>
      </c>
      <c r="H81" t="s">
        <v>386</v>
      </c>
      <c r="I81" t="s">
        <v>29</v>
      </c>
      <c r="L81" s="110">
        <v>0</v>
      </c>
      <c r="M81"/>
      <c r="N81" s="70">
        <f>IF(COUNTIFS(Submission[Submission],"2nd",Submission[Code],Submission[[#This Row],[Code]],Submission[Month],Submission[[#This Row],[Month]])&gt;0,Submission[[#This Row],[2nd Submit Prod/import (month +0)]]-Submission[[#This Row],[1st Submit Prod/import (month +0) ]],0)</f>
        <v>0</v>
      </c>
    </row>
    <row r="82" spans="1:14">
      <c r="A82" s="115">
        <v>2022</v>
      </c>
      <c r="B82" s="72">
        <v>2</v>
      </c>
      <c r="C82" t="s">
        <v>372</v>
      </c>
      <c r="D82" t="s">
        <v>198</v>
      </c>
      <c r="E82" t="s">
        <v>419</v>
      </c>
      <c r="F82" t="s">
        <v>77</v>
      </c>
      <c r="G82" t="s">
        <v>368</v>
      </c>
      <c r="H82" t="s">
        <v>386</v>
      </c>
      <c r="I82" t="s">
        <v>30</v>
      </c>
      <c r="L82" s="110">
        <v>0</v>
      </c>
      <c r="M82"/>
      <c r="N82" s="70">
        <f>IF(COUNTIFS(Submission[Submission],"2nd",Submission[Code],Submission[[#This Row],[Code]],Submission[Month],Submission[[#This Row],[Month]])&gt;0,Submission[[#This Row],[2nd Submit Prod/import (month +0)]]-Submission[[#This Row],[1st Submit Prod/import (month +0) ]],0)</f>
        <v>0</v>
      </c>
    </row>
    <row r="83" spans="1:14">
      <c r="A83" s="115">
        <v>2022</v>
      </c>
      <c r="B83" s="72">
        <v>2</v>
      </c>
      <c r="C83" t="s">
        <v>372</v>
      </c>
      <c r="D83" t="s">
        <v>198</v>
      </c>
      <c r="E83" t="s">
        <v>419</v>
      </c>
      <c r="F83" t="s">
        <v>77</v>
      </c>
      <c r="G83" t="s">
        <v>368</v>
      </c>
      <c r="H83" t="s">
        <v>386</v>
      </c>
      <c r="I83" t="s">
        <v>557</v>
      </c>
      <c r="L83" s="110">
        <v>0</v>
      </c>
      <c r="M83"/>
      <c r="N83" s="70">
        <f>IF(COUNTIFS(Submission[Submission],"2nd",Submission[Code],Submission[[#This Row],[Code]],Submission[Month],Submission[[#This Row],[Month]])&gt;0,Submission[[#This Row],[2nd Submit Prod/import (month +0)]]-Submission[[#This Row],[1st Submit Prod/import (month +0) ]],0)</f>
        <v>0</v>
      </c>
    </row>
    <row r="84" spans="1:14">
      <c r="A84" s="115">
        <v>2022</v>
      </c>
      <c r="B84" s="72">
        <v>2</v>
      </c>
      <c r="C84" t="s">
        <v>372</v>
      </c>
      <c r="D84" t="s">
        <v>198</v>
      </c>
      <c r="E84" t="s">
        <v>419</v>
      </c>
      <c r="F84" t="s">
        <v>77</v>
      </c>
      <c r="G84" t="s">
        <v>368</v>
      </c>
      <c r="H84" t="s">
        <v>386</v>
      </c>
      <c r="I84" t="s">
        <v>558</v>
      </c>
      <c r="L84" s="110">
        <v>0</v>
      </c>
      <c r="M84"/>
      <c r="N84" s="70">
        <f>IF(COUNTIFS(Submission[Submission],"2nd",Submission[Code],Submission[[#This Row],[Code]],Submission[Month],Submission[[#This Row],[Month]])&gt;0,Submission[[#This Row],[2nd Submit Prod/import (month +0)]]-Submission[[#This Row],[1st Submit Prod/import (month +0) ]],0)</f>
        <v>0</v>
      </c>
    </row>
    <row r="85" spans="1:14">
      <c r="A85" s="115">
        <v>2022</v>
      </c>
      <c r="B85" s="72">
        <v>2</v>
      </c>
      <c r="C85" t="s">
        <v>372</v>
      </c>
      <c r="D85" t="s">
        <v>198</v>
      </c>
      <c r="E85" t="s">
        <v>419</v>
      </c>
      <c r="F85" t="s">
        <v>77</v>
      </c>
      <c r="G85" t="s">
        <v>368</v>
      </c>
      <c r="H85" t="s">
        <v>386</v>
      </c>
      <c r="I85" t="s">
        <v>495</v>
      </c>
      <c r="L85" s="110">
        <v>0</v>
      </c>
      <c r="M85"/>
      <c r="N85" s="70">
        <f>IF(COUNTIFS(Submission[Submission],"2nd",Submission[Code],Submission[[#This Row],[Code]],Submission[Month],Submission[[#This Row],[Month]])&gt;0,Submission[[#This Row],[2nd Submit Prod/import (month +0)]]-Submission[[#This Row],[1st Submit Prod/import (month +0) ]],0)</f>
        <v>0</v>
      </c>
    </row>
    <row r="86" spans="1:14">
      <c r="A86" s="115">
        <v>2022</v>
      </c>
      <c r="B86" s="72">
        <v>2</v>
      </c>
      <c r="C86" t="s">
        <v>372</v>
      </c>
      <c r="D86" t="s">
        <v>198</v>
      </c>
      <c r="E86" t="s">
        <v>419</v>
      </c>
      <c r="F86" t="s">
        <v>77</v>
      </c>
      <c r="G86" t="s">
        <v>368</v>
      </c>
      <c r="H86" t="s">
        <v>386</v>
      </c>
      <c r="I86" t="s">
        <v>494</v>
      </c>
      <c r="L86" s="110">
        <v>0</v>
      </c>
      <c r="M86"/>
      <c r="N86" s="70">
        <f>IF(COUNTIFS(Submission[Submission],"2nd",Submission[Code],Submission[[#This Row],[Code]],Submission[Month],Submission[[#This Row],[Month]])&gt;0,Submission[[#This Row],[2nd Submit Prod/import (month +0)]]-Submission[[#This Row],[1st Submit Prod/import (month +0) ]],0)</f>
        <v>0</v>
      </c>
    </row>
    <row r="87" spans="1:14">
      <c r="A87" s="115">
        <v>2022</v>
      </c>
      <c r="B87" s="72">
        <v>2</v>
      </c>
      <c r="C87" t="s">
        <v>372</v>
      </c>
      <c r="D87" t="s">
        <v>198</v>
      </c>
      <c r="E87" t="s">
        <v>419</v>
      </c>
      <c r="F87" t="s">
        <v>77</v>
      </c>
      <c r="G87" t="s">
        <v>368</v>
      </c>
      <c r="H87" t="s">
        <v>386</v>
      </c>
      <c r="I87" t="s">
        <v>559</v>
      </c>
      <c r="L87" s="110">
        <v>0</v>
      </c>
      <c r="M87"/>
      <c r="N87" s="70">
        <f>IF(COUNTIFS(Submission[Submission],"2nd",Submission[Code],Submission[[#This Row],[Code]],Submission[Month],Submission[[#This Row],[Month]])&gt;0,Submission[[#This Row],[2nd Submit Prod/import (month +0)]]-Submission[[#This Row],[1st Submit Prod/import (month +0) ]],0)</f>
        <v>0</v>
      </c>
    </row>
    <row r="88" spans="1:14">
      <c r="A88" s="115">
        <v>2022</v>
      </c>
      <c r="B88" s="72">
        <v>2</v>
      </c>
      <c r="C88" t="s">
        <v>372</v>
      </c>
      <c r="D88" t="s">
        <v>198</v>
      </c>
      <c r="E88" t="s">
        <v>419</v>
      </c>
      <c r="F88" t="s">
        <v>77</v>
      </c>
      <c r="G88" t="s">
        <v>368</v>
      </c>
      <c r="H88" t="s">
        <v>386</v>
      </c>
      <c r="I88" t="s">
        <v>430</v>
      </c>
      <c r="L88" s="110">
        <v>12000</v>
      </c>
      <c r="M88"/>
      <c r="N88" s="70">
        <f>IF(COUNTIFS(Submission[Submission],"2nd",Submission[Code],Submission[[#This Row],[Code]],Submission[Month],Submission[[#This Row],[Month]])&gt;0,Submission[[#This Row],[2nd Submit Prod/import (month +0)]]-Submission[[#This Row],[1st Submit Prod/import (month +0) ]],0)</f>
        <v>-12000</v>
      </c>
    </row>
    <row r="89" spans="1:14">
      <c r="A89" s="115">
        <v>2022</v>
      </c>
      <c r="B89" s="72">
        <v>2</v>
      </c>
      <c r="C89" t="s">
        <v>372</v>
      </c>
      <c r="D89" t="s">
        <v>198</v>
      </c>
      <c r="E89" t="s">
        <v>419</v>
      </c>
      <c r="F89" t="s">
        <v>77</v>
      </c>
      <c r="G89" t="s">
        <v>368</v>
      </c>
      <c r="H89" t="s">
        <v>386</v>
      </c>
      <c r="I89" t="s">
        <v>431</v>
      </c>
      <c r="L89" s="110">
        <v>3840</v>
      </c>
      <c r="M89"/>
      <c r="N89" s="70">
        <f>IF(COUNTIFS(Submission[Submission],"2nd",Submission[Code],Submission[[#This Row],[Code]],Submission[Month],Submission[[#This Row],[Month]])&gt;0,Submission[[#This Row],[2nd Submit Prod/import (month +0)]]-Submission[[#This Row],[1st Submit Prod/import (month +0) ]],0)</f>
        <v>-3840</v>
      </c>
    </row>
    <row r="90" spans="1:14">
      <c r="A90" s="115">
        <v>2022</v>
      </c>
      <c r="B90" s="72">
        <v>2</v>
      </c>
      <c r="C90" t="s">
        <v>372</v>
      </c>
      <c r="D90" t="s">
        <v>198</v>
      </c>
      <c r="E90" t="s">
        <v>419</v>
      </c>
      <c r="F90" t="s">
        <v>77</v>
      </c>
      <c r="G90" t="s">
        <v>368</v>
      </c>
      <c r="H90" t="s">
        <v>386</v>
      </c>
      <c r="I90" t="s">
        <v>459</v>
      </c>
      <c r="L90" s="110">
        <v>0</v>
      </c>
      <c r="M90"/>
      <c r="N90" s="70">
        <f>IF(COUNTIFS(Submission[Submission],"2nd",Submission[Code],Submission[[#This Row],[Code]],Submission[Month],Submission[[#This Row],[Month]])&gt;0,Submission[[#This Row],[2nd Submit Prod/import (month +0)]]-Submission[[#This Row],[1st Submit Prod/import (month +0) ]],0)</f>
        <v>0</v>
      </c>
    </row>
    <row r="91" spans="1:14">
      <c r="A91" s="115">
        <v>2022</v>
      </c>
      <c r="B91" s="72">
        <v>2</v>
      </c>
      <c r="C91" t="s">
        <v>372</v>
      </c>
      <c r="D91" t="s">
        <v>198</v>
      </c>
      <c r="E91" t="s">
        <v>419</v>
      </c>
      <c r="F91" t="s">
        <v>77</v>
      </c>
      <c r="G91" t="s">
        <v>368</v>
      </c>
      <c r="H91" t="s">
        <v>386</v>
      </c>
      <c r="I91" t="s">
        <v>434</v>
      </c>
      <c r="L91" s="110">
        <v>300</v>
      </c>
      <c r="M91"/>
      <c r="N91" s="70">
        <f>IF(COUNTIFS(Submission[Submission],"2nd",Submission[Code],Submission[[#This Row],[Code]],Submission[Month],Submission[[#This Row],[Month]])&gt;0,Submission[[#This Row],[2nd Submit Prod/import (month +0)]]-Submission[[#This Row],[1st Submit Prod/import (month +0) ]],0)</f>
        <v>-300</v>
      </c>
    </row>
    <row r="92" spans="1:14">
      <c r="A92" s="115">
        <v>2022</v>
      </c>
      <c r="B92" s="72">
        <v>2</v>
      </c>
      <c r="C92" t="s">
        <v>372</v>
      </c>
      <c r="D92" t="s">
        <v>198</v>
      </c>
      <c r="E92" t="s">
        <v>419</v>
      </c>
      <c r="F92" t="s">
        <v>77</v>
      </c>
      <c r="G92" t="s">
        <v>368</v>
      </c>
      <c r="H92" t="s">
        <v>386</v>
      </c>
      <c r="I92" t="s">
        <v>460</v>
      </c>
      <c r="L92" s="110">
        <v>0</v>
      </c>
      <c r="M92"/>
      <c r="N92" s="70">
        <f>IF(COUNTIFS(Submission[Submission],"2nd",Submission[Code],Submission[[#This Row],[Code]],Submission[Month],Submission[[#This Row],[Month]])&gt;0,Submission[[#This Row],[2nd Submit Prod/import (month +0)]]-Submission[[#This Row],[1st Submit Prod/import (month +0) ]],0)</f>
        <v>0</v>
      </c>
    </row>
    <row r="93" spans="1:14">
      <c r="A93" s="115">
        <v>2022</v>
      </c>
      <c r="B93" s="72">
        <v>2</v>
      </c>
      <c r="C93" t="s">
        <v>372</v>
      </c>
      <c r="D93" t="s">
        <v>198</v>
      </c>
      <c r="E93" t="s">
        <v>419</v>
      </c>
      <c r="F93" t="s">
        <v>77</v>
      </c>
      <c r="G93" t="s">
        <v>368</v>
      </c>
      <c r="H93" t="s">
        <v>386</v>
      </c>
      <c r="I93" t="s">
        <v>461</v>
      </c>
      <c r="L93" s="110">
        <v>0</v>
      </c>
      <c r="M93"/>
      <c r="N93" s="70">
        <f>IF(COUNTIFS(Submission[Submission],"2nd",Submission[Code],Submission[[#This Row],[Code]],Submission[Month],Submission[[#This Row],[Month]])&gt;0,Submission[[#This Row],[2nd Submit Prod/import (month +0)]]-Submission[[#This Row],[1st Submit Prod/import (month +0) ]],0)</f>
        <v>0</v>
      </c>
    </row>
    <row r="94" spans="1:14">
      <c r="A94" s="115">
        <v>2022</v>
      </c>
      <c r="B94" s="72">
        <v>2</v>
      </c>
      <c r="C94" t="s">
        <v>372</v>
      </c>
      <c r="D94" t="s">
        <v>198</v>
      </c>
      <c r="E94" t="s">
        <v>419</v>
      </c>
      <c r="F94" t="s">
        <v>77</v>
      </c>
      <c r="G94" t="s">
        <v>368</v>
      </c>
      <c r="H94" t="s">
        <v>386</v>
      </c>
      <c r="I94" t="s">
        <v>462</v>
      </c>
      <c r="L94" s="110">
        <v>0</v>
      </c>
      <c r="M94"/>
      <c r="N94" s="70">
        <f>IF(COUNTIFS(Submission[Submission],"2nd",Submission[Code],Submission[[#This Row],[Code]],Submission[Month],Submission[[#This Row],[Month]])&gt;0,Submission[[#This Row],[2nd Submit Prod/import (month +0)]]-Submission[[#This Row],[1st Submit Prod/import (month +0) ]],0)</f>
        <v>0</v>
      </c>
    </row>
    <row r="95" spans="1:14">
      <c r="A95" s="115">
        <v>2022</v>
      </c>
      <c r="B95" s="72">
        <v>2</v>
      </c>
      <c r="C95" t="s">
        <v>372</v>
      </c>
      <c r="D95" t="s">
        <v>198</v>
      </c>
      <c r="E95" t="s">
        <v>419</v>
      </c>
      <c r="F95" t="s">
        <v>77</v>
      </c>
      <c r="G95" t="s">
        <v>368</v>
      </c>
      <c r="H95" t="s">
        <v>386</v>
      </c>
      <c r="I95" t="s">
        <v>146</v>
      </c>
      <c r="L95" s="110">
        <v>0</v>
      </c>
      <c r="M95"/>
      <c r="N95" s="70">
        <f>IF(COUNTIFS(Submission[Submission],"2nd",Submission[Code],Submission[[#This Row],[Code]],Submission[Month],Submission[[#This Row],[Month]])&gt;0,Submission[[#This Row],[2nd Submit Prod/import (month +0)]]-Submission[[#This Row],[1st Submit Prod/import (month +0) ]],0)</f>
        <v>0</v>
      </c>
    </row>
    <row r="96" spans="1:14">
      <c r="A96" s="115">
        <v>2022</v>
      </c>
      <c r="B96" s="72">
        <v>2</v>
      </c>
      <c r="C96" t="s">
        <v>372</v>
      </c>
      <c r="D96" t="s">
        <v>198</v>
      </c>
      <c r="E96" t="s">
        <v>419</v>
      </c>
      <c r="F96" t="s">
        <v>77</v>
      </c>
      <c r="G96" t="s">
        <v>368</v>
      </c>
      <c r="H96" t="s">
        <v>386</v>
      </c>
      <c r="I96" t="s">
        <v>94</v>
      </c>
      <c r="L96" s="110">
        <v>0</v>
      </c>
      <c r="M96"/>
      <c r="N96" s="70">
        <f>IF(COUNTIFS(Submission[Submission],"2nd",Submission[Code],Submission[[#This Row],[Code]],Submission[Month],Submission[[#This Row],[Month]])&gt;0,Submission[[#This Row],[2nd Submit Prod/import (month +0)]]-Submission[[#This Row],[1st Submit Prod/import (month +0) ]],0)</f>
        <v>0</v>
      </c>
    </row>
    <row r="97" spans="1:14">
      <c r="A97" s="115">
        <v>2022</v>
      </c>
      <c r="B97" s="72">
        <v>2</v>
      </c>
      <c r="C97" t="s">
        <v>372</v>
      </c>
      <c r="D97" t="s">
        <v>198</v>
      </c>
      <c r="E97" t="s">
        <v>419</v>
      </c>
      <c r="F97" t="s">
        <v>77</v>
      </c>
      <c r="G97" t="s">
        <v>368</v>
      </c>
      <c r="H97" t="s">
        <v>386</v>
      </c>
      <c r="I97" t="s">
        <v>147</v>
      </c>
      <c r="L97" s="110">
        <v>0</v>
      </c>
      <c r="M97"/>
      <c r="N97" s="70">
        <f>IF(COUNTIFS(Submission[Submission],"2nd",Submission[Code],Submission[[#This Row],[Code]],Submission[Month],Submission[[#This Row],[Month]])&gt;0,Submission[[#This Row],[2nd Submit Prod/import (month +0)]]-Submission[[#This Row],[1st Submit Prod/import (month +0) ]],0)</f>
        <v>0</v>
      </c>
    </row>
    <row r="98" spans="1:14">
      <c r="A98" s="115">
        <v>2022</v>
      </c>
      <c r="B98" s="72">
        <v>2</v>
      </c>
      <c r="C98" t="s">
        <v>372</v>
      </c>
      <c r="D98" t="s">
        <v>198</v>
      </c>
      <c r="E98" t="s">
        <v>419</v>
      </c>
      <c r="F98" t="s">
        <v>77</v>
      </c>
      <c r="G98" t="s">
        <v>368</v>
      </c>
      <c r="H98" t="s">
        <v>386</v>
      </c>
      <c r="I98" t="s">
        <v>148</v>
      </c>
      <c r="L98" s="110">
        <v>0</v>
      </c>
      <c r="M98"/>
      <c r="N98" s="70">
        <f>IF(COUNTIFS(Submission[Submission],"2nd",Submission[Code],Submission[[#This Row],[Code]],Submission[Month],Submission[[#This Row],[Month]])&gt;0,Submission[[#This Row],[2nd Submit Prod/import (month +0)]]-Submission[[#This Row],[1st Submit Prod/import (month +0) ]],0)</f>
        <v>0</v>
      </c>
    </row>
    <row r="99" spans="1:14">
      <c r="A99" s="115">
        <v>2022</v>
      </c>
      <c r="B99" s="72">
        <v>2</v>
      </c>
      <c r="C99" t="s">
        <v>372</v>
      </c>
      <c r="D99" t="s">
        <v>198</v>
      </c>
      <c r="E99" t="s">
        <v>421</v>
      </c>
      <c r="F99" t="s">
        <v>77</v>
      </c>
      <c r="G99" t="s">
        <v>370</v>
      </c>
      <c r="H99" t="s">
        <v>403</v>
      </c>
      <c r="I99" t="s">
        <v>560</v>
      </c>
      <c r="L99" s="110">
        <v>0</v>
      </c>
      <c r="M99"/>
      <c r="N99" s="70">
        <f>IF(COUNTIFS(Submission[Submission],"2nd",Submission[Code],Submission[[#This Row],[Code]],Submission[Month],Submission[[#This Row],[Month]])&gt;0,Submission[[#This Row],[2nd Submit Prod/import (month +0)]]-Submission[[#This Row],[1st Submit Prod/import (month +0) ]],0)</f>
        <v>0</v>
      </c>
    </row>
    <row r="100" spans="1:14">
      <c r="A100" s="115">
        <v>2022</v>
      </c>
      <c r="B100" s="72">
        <v>2</v>
      </c>
      <c r="C100" t="s">
        <v>372</v>
      </c>
      <c r="D100" t="s">
        <v>198</v>
      </c>
      <c r="E100" t="s">
        <v>421</v>
      </c>
      <c r="F100" t="s">
        <v>77</v>
      </c>
      <c r="G100" t="s">
        <v>370</v>
      </c>
      <c r="H100" t="s">
        <v>403</v>
      </c>
      <c r="I100" t="s">
        <v>561</v>
      </c>
      <c r="L100" s="110">
        <v>0</v>
      </c>
      <c r="M100"/>
      <c r="N100" s="70">
        <f>IF(COUNTIFS(Submission[Submission],"2nd",Submission[Code],Submission[[#This Row],[Code]],Submission[Month],Submission[[#This Row],[Month]])&gt;0,Submission[[#This Row],[2nd Submit Prod/import (month +0)]]-Submission[[#This Row],[1st Submit Prod/import (month +0) ]],0)</f>
        <v>0</v>
      </c>
    </row>
    <row r="101" spans="1:14">
      <c r="A101" s="115">
        <v>2022</v>
      </c>
      <c r="B101" s="72">
        <v>2</v>
      </c>
      <c r="C101" t="s">
        <v>372</v>
      </c>
      <c r="D101" t="s">
        <v>198</v>
      </c>
      <c r="E101" t="s">
        <v>421</v>
      </c>
      <c r="F101" t="s">
        <v>77</v>
      </c>
      <c r="G101" t="s">
        <v>370</v>
      </c>
      <c r="H101" t="s">
        <v>403</v>
      </c>
      <c r="I101" t="s">
        <v>562</v>
      </c>
      <c r="L101" s="110">
        <v>0</v>
      </c>
      <c r="M101"/>
      <c r="N101" s="70">
        <f>IF(COUNTIFS(Submission[Submission],"2nd",Submission[Code],Submission[[#This Row],[Code]],Submission[Month],Submission[[#This Row],[Month]])&gt;0,Submission[[#This Row],[2nd Submit Prod/import (month +0)]]-Submission[[#This Row],[1st Submit Prod/import (month +0) ]],0)</f>
        <v>0</v>
      </c>
    </row>
    <row r="102" spans="1:14">
      <c r="A102" s="115">
        <v>2022</v>
      </c>
      <c r="B102" s="72">
        <v>2</v>
      </c>
      <c r="C102" t="s">
        <v>372</v>
      </c>
      <c r="D102" t="s">
        <v>198</v>
      </c>
      <c r="E102" t="s">
        <v>419</v>
      </c>
      <c r="F102" t="s">
        <v>77</v>
      </c>
      <c r="G102" t="s">
        <v>370</v>
      </c>
      <c r="H102" t="s">
        <v>412</v>
      </c>
      <c r="I102" t="s">
        <v>27</v>
      </c>
      <c r="L102" s="110">
        <v>0</v>
      </c>
      <c r="M102"/>
      <c r="N102" s="70">
        <f>IF(COUNTIFS(Submission[Submission],"2nd",Submission[Code],Submission[[#This Row],[Code]],Submission[Month],Submission[[#This Row],[Month]])&gt;0,Submission[[#This Row],[2nd Submit Prod/import (month +0)]]-Submission[[#This Row],[1st Submit Prod/import (month +0) ]],0)</f>
        <v>0</v>
      </c>
    </row>
    <row r="103" spans="1:14">
      <c r="A103" s="115">
        <v>2022</v>
      </c>
      <c r="B103" s="72">
        <v>2</v>
      </c>
      <c r="C103" t="s">
        <v>372</v>
      </c>
      <c r="D103" t="s">
        <v>198</v>
      </c>
      <c r="E103" t="s">
        <v>419</v>
      </c>
      <c r="F103" t="s">
        <v>77</v>
      </c>
      <c r="G103" t="s">
        <v>370</v>
      </c>
      <c r="H103" t="s">
        <v>412</v>
      </c>
      <c r="I103" t="s">
        <v>95</v>
      </c>
      <c r="L103" s="110">
        <v>0</v>
      </c>
      <c r="M103"/>
      <c r="N103" s="70">
        <f>IF(COUNTIFS(Submission[Submission],"2nd",Submission[Code],Submission[[#This Row],[Code]],Submission[Month],Submission[[#This Row],[Month]])&gt;0,Submission[[#This Row],[2nd Submit Prod/import (month +0)]]-Submission[[#This Row],[1st Submit Prod/import (month +0) ]],0)</f>
        <v>0</v>
      </c>
    </row>
    <row r="104" spans="1:14">
      <c r="A104" s="115">
        <v>2022</v>
      </c>
      <c r="B104" s="72">
        <v>2</v>
      </c>
      <c r="C104" t="s">
        <v>372</v>
      </c>
      <c r="D104" t="s">
        <v>198</v>
      </c>
      <c r="E104" t="s">
        <v>419</v>
      </c>
      <c r="F104" t="s">
        <v>77</v>
      </c>
      <c r="G104" t="s">
        <v>370</v>
      </c>
      <c r="H104" t="s">
        <v>412</v>
      </c>
      <c r="I104" t="s">
        <v>26</v>
      </c>
      <c r="L104" s="110">
        <v>0</v>
      </c>
      <c r="M104"/>
      <c r="N104" s="70">
        <f>IF(COUNTIFS(Submission[Submission],"2nd",Submission[Code],Submission[[#This Row],[Code]],Submission[Month],Submission[[#This Row],[Month]])&gt;0,Submission[[#This Row],[2nd Submit Prod/import (month +0)]]-Submission[[#This Row],[1st Submit Prod/import (month +0) ]],0)</f>
        <v>0</v>
      </c>
    </row>
    <row r="105" spans="1:14">
      <c r="A105" s="115">
        <v>2022</v>
      </c>
      <c r="B105" s="72">
        <v>2</v>
      </c>
      <c r="C105" t="s">
        <v>372</v>
      </c>
      <c r="D105" t="s">
        <v>198</v>
      </c>
      <c r="E105" t="s">
        <v>419</v>
      </c>
      <c r="F105" t="s">
        <v>77</v>
      </c>
      <c r="G105" t="s">
        <v>370</v>
      </c>
      <c r="H105" t="s">
        <v>412</v>
      </c>
      <c r="I105" t="s">
        <v>25</v>
      </c>
      <c r="L105" s="110">
        <v>0</v>
      </c>
      <c r="M105"/>
      <c r="N105" s="70">
        <f>IF(COUNTIFS(Submission[Submission],"2nd",Submission[Code],Submission[[#This Row],[Code]],Submission[Month],Submission[[#This Row],[Month]])&gt;0,Submission[[#This Row],[2nd Submit Prod/import (month +0)]]-Submission[[#This Row],[1st Submit Prod/import (month +0) ]],0)</f>
        <v>0</v>
      </c>
    </row>
    <row r="106" spans="1:14">
      <c r="A106" s="115">
        <v>2022</v>
      </c>
      <c r="B106" s="72">
        <v>2</v>
      </c>
      <c r="C106" t="s">
        <v>372</v>
      </c>
      <c r="D106" t="s">
        <v>198</v>
      </c>
      <c r="E106" t="s">
        <v>419</v>
      </c>
      <c r="F106" t="s">
        <v>77</v>
      </c>
      <c r="G106" t="s">
        <v>370</v>
      </c>
      <c r="H106" t="s">
        <v>412</v>
      </c>
      <c r="I106" t="s">
        <v>28</v>
      </c>
      <c r="L106" s="110">
        <v>0</v>
      </c>
      <c r="M106"/>
      <c r="N106" s="70">
        <f>IF(COUNTIFS(Submission[Submission],"2nd",Submission[Code],Submission[[#This Row],[Code]],Submission[Month],Submission[[#This Row],[Month]])&gt;0,Submission[[#This Row],[2nd Submit Prod/import (month +0)]]-Submission[[#This Row],[1st Submit Prod/import (month +0) ]],0)</f>
        <v>0</v>
      </c>
    </row>
    <row r="107" spans="1:14">
      <c r="A107" s="115">
        <v>2022</v>
      </c>
      <c r="B107" s="72">
        <v>2</v>
      </c>
      <c r="C107" t="s">
        <v>372</v>
      </c>
      <c r="D107" t="s">
        <v>198</v>
      </c>
      <c r="E107" t="s">
        <v>419</v>
      </c>
      <c r="F107" t="s">
        <v>77</v>
      </c>
      <c r="G107" t="s">
        <v>370</v>
      </c>
      <c r="H107" t="s">
        <v>412</v>
      </c>
      <c r="I107" t="s">
        <v>96</v>
      </c>
      <c r="L107" s="110">
        <v>0</v>
      </c>
      <c r="M107"/>
      <c r="N107" s="70">
        <f>IF(COUNTIFS(Submission[Submission],"2nd",Submission[Code],Submission[[#This Row],[Code]],Submission[Month],Submission[[#This Row],[Month]])&gt;0,Submission[[#This Row],[2nd Submit Prod/import (month +0)]]-Submission[[#This Row],[1st Submit Prod/import (month +0) ]],0)</f>
        <v>0</v>
      </c>
    </row>
    <row r="108" spans="1:14">
      <c r="A108" s="115">
        <v>2022</v>
      </c>
      <c r="B108" s="72">
        <v>2</v>
      </c>
      <c r="C108" t="s">
        <v>372</v>
      </c>
      <c r="D108" t="s">
        <v>198</v>
      </c>
      <c r="E108" t="s">
        <v>419</v>
      </c>
      <c r="F108" t="s">
        <v>77</v>
      </c>
      <c r="G108" t="s">
        <v>370</v>
      </c>
      <c r="H108" t="s">
        <v>412</v>
      </c>
      <c r="I108" t="s">
        <v>97</v>
      </c>
      <c r="L108" s="110">
        <v>0</v>
      </c>
      <c r="M108"/>
      <c r="N108" s="70">
        <f>IF(COUNTIFS(Submission[Submission],"2nd",Submission[Code],Submission[[#This Row],[Code]],Submission[Month],Submission[[#This Row],[Month]])&gt;0,Submission[[#This Row],[2nd Submit Prod/import (month +0)]]-Submission[[#This Row],[1st Submit Prod/import (month +0) ]],0)</f>
        <v>0</v>
      </c>
    </row>
    <row r="109" spans="1:14">
      <c r="A109" s="115">
        <v>2022</v>
      </c>
      <c r="B109" s="72">
        <v>2</v>
      </c>
      <c r="C109" t="s">
        <v>372</v>
      </c>
      <c r="D109" t="s">
        <v>198</v>
      </c>
      <c r="E109" t="s">
        <v>419</v>
      </c>
      <c r="F109" t="s">
        <v>77</v>
      </c>
      <c r="G109" t="s">
        <v>370</v>
      </c>
      <c r="H109" t="s">
        <v>412</v>
      </c>
      <c r="I109" t="s">
        <v>98</v>
      </c>
      <c r="L109" s="110">
        <v>0</v>
      </c>
      <c r="M109"/>
      <c r="N109" s="70">
        <f>IF(COUNTIFS(Submission[Submission],"2nd",Submission[Code],Submission[[#This Row],[Code]],Submission[Month],Submission[[#This Row],[Month]])&gt;0,Submission[[#This Row],[2nd Submit Prod/import (month +0)]]-Submission[[#This Row],[1st Submit Prod/import (month +0) ]],0)</f>
        <v>0</v>
      </c>
    </row>
    <row r="110" spans="1:14">
      <c r="A110" s="115">
        <v>2022</v>
      </c>
      <c r="B110" s="72">
        <v>2</v>
      </c>
      <c r="C110" t="s">
        <v>372</v>
      </c>
      <c r="D110" t="s">
        <v>198</v>
      </c>
      <c r="E110" t="s">
        <v>419</v>
      </c>
      <c r="F110" t="s">
        <v>77</v>
      </c>
      <c r="G110" t="s">
        <v>370</v>
      </c>
      <c r="H110" t="s">
        <v>412</v>
      </c>
      <c r="I110" t="s">
        <v>99</v>
      </c>
      <c r="L110" s="110">
        <v>0</v>
      </c>
      <c r="M110"/>
      <c r="N110" s="70">
        <f>IF(COUNTIFS(Submission[Submission],"2nd",Submission[Code],Submission[[#This Row],[Code]],Submission[Month],Submission[[#This Row],[Month]])&gt;0,Submission[[#This Row],[2nd Submit Prod/import (month +0)]]-Submission[[#This Row],[1st Submit Prod/import (month +0) ]],0)</f>
        <v>0</v>
      </c>
    </row>
    <row r="111" spans="1:14">
      <c r="A111" s="115">
        <v>2022</v>
      </c>
      <c r="B111" s="72">
        <v>2</v>
      </c>
      <c r="C111" t="s">
        <v>372</v>
      </c>
      <c r="D111" t="s">
        <v>198</v>
      </c>
      <c r="E111" t="s">
        <v>419</v>
      </c>
      <c r="F111" t="s">
        <v>77</v>
      </c>
      <c r="G111" t="s">
        <v>370</v>
      </c>
      <c r="H111" t="s">
        <v>412</v>
      </c>
      <c r="I111" t="s">
        <v>100</v>
      </c>
      <c r="L111" s="110">
        <v>0</v>
      </c>
      <c r="M111"/>
      <c r="N111" s="70">
        <f>IF(COUNTIFS(Submission[Submission],"2nd",Submission[Code],Submission[[#This Row],[Code]],Submission[Month],Submission[[#This Row],[Month]])&gt;0,Submission[[#This Row],[2nd Submit Prod/import (month +0)]]-Submission[[#This Row],[1st Submit Prod/import (month +0) ]],0)</f>
        <v>0</v>
      </c>
    </row>
    <row r="112" spans="1:14">
      <c r="A112" s="115">
        <v>2022</v>
      </c>
      <c r="B112" s="72">
        <v>2</v>
      </c>
      <c r="C112" t="s">
        <v>372</v>
      </c>
      <c r="D112" t="s">
        <v>198</v>
      </c>
      <c r="E112" t="s">
        <v>419</v>
      </c>
      <c r="F112" t="s">
        <v>77</v>
      </c>
      <c r="G112" t="s">
        <v>370</v>
      </c>
      <c r="H112" t="s">
        <v>412</v>
      </c>
      <c r="I112" t="s">
        <v>101</v>
      </c>
      <c r="L112" s="110">
        <v>0</v>
      </c>
      <c r="M112"/>
      <c r="N112" s="70">
        <f>IF(COUNTIFS(Submission[Submission],"2nd",Submission[Code],Submission[[#This Row],[Code]],Submission[Month],Submission[[#This Row],[Month]])&gt;0,Submission[[#This Row],[2nd Submit Prod/import (month +0)]]-Submission[[#This Row],[1st Submit Prod/import (month +0) ]],0)</f>
        <v>0</v>
      </c>
    </row>
    <row r="113" spans="1:14">
      <c r="A113" s="115">
        <v>2022</v>
      </c>
      <c r="B113" s="72">
        <v>2</v>
      </c>
      <c r="C113" t="s">
        <v>372</v>
      </c>
      <c r="D113" t="s">
        <v>198</v>
      </c>
      <c r="E113" t="s">
        <v>419</v>
      </c>
      <c r="F113" t="s">
        <v>77</v>
      </c>
      <c r="G113" t="s">
        <v>370</v>
      </c>
      <c r="H113" t="s">
        <v>412</v>
      </c>
      <c r="I113" t="s">
        <v>149</v>
      </c>
      <c r="L113" s="110">
        <v>0</v>
      </c>
      <c r="M113"/>
      <c r="N113" s="70">
        <f>IF(COUNTIFS(Submission[Submission],"2nd",Submission[Code],Submission[[#This Row],[Code]],Submission[Month],Submission[[#This Row],[Month]])&gt;0,Submission[[#This Row],[2nd Submit Prod/import (month +0)]]-Submission[[#This Row],[1st Submit Prod/import (month +0) ]],0)</f>
        <v>0</v>
      </c>
    </row>
    <row r="114" spans="1:14">
      <c r="A114" s="115">
        <v>2022</v>
      </c>
      <c r="B114" s="72">
        <v>2</v>
      </c>
      <c r="C114" t="s">
        <v>372</v>
      </c>
      <c r="D114" t="s">
        <v>198</v>
      </c>
      <c r="E114" t="s">
        <v>419</v>
      </c>
      <c r="F114" t="s">
        <v>77</v>
      </c>
      <c r="G114" t="s">
        <v>370</v>
      </c>
      <c r="H114" t="s">
        <v>412</v>
      </c>
      <c r="I114" t="s">
        <v>102</v>
      </c>
      <c r="L114" s="110">
        <v>0</v>
      </c>
      <c r="M114"/>
      <c r="N114" s="70">
        <f>IF(COUNTIFS(Submission[Submission],"2nd",Submission[Code],Submission[[#This Row],[Code]],Submission[Month],Submission[[#This Row],[Month]])&gt;0,Submission[[#This Row],[2nd Submit Prod/import (month +0)]]-Submission[[#This Row],[1st Submit Prod/import (month +0) ]],0)</f>
        <v>0</v>
      </c>
    </row>
    <row r="115" spans="1:14">
      <c r="A115" s="115">
        <v>2022</v>
      </c>
      <c r="B115" s="72">
        <v>2</v>
      </c>
      <c r="C115" t="s">
        <v>372</v>
      </c>
      <c r="D115" t="s">
        <v>198</v>
      </c>
      <c r="E115" t="s">
        <v>419</v>
      </c>
      <c r="F115" t="s">
        <v>77</v>
      </c>
      <c r="G115" t="s">
        <v>370</v>
      </c>
      <c r="H115" t="s">
        <v>412</v>
      </c>
      <c r="I115" t="s">
        <v>150</v>
      </c>
      <c r="L115" s="110">
        <v>0</v>
      </c>
      <c r="M115"/>
      <c r="N115" s="70">
        <f>IF(COUNTIFS(Submission[Submission],"2nd",Submission[Code],Submission[[#This Row],[Code]],Submission[Month],Submission[[#This Row],[Month]])&gt;0,Submission[[#This Row],[2nd Submit Prod/import (month +0)]]-Submission[[#This Row],[1st Submit Prod/import (month +0) ]],0)</f>
        <v>0</v>
      </c>
    </row>
    <row r="116" spans="1:14">
      <c r="A116" s="115">
        <v>2022</v>
      </c>
      <c r="B116" s="72">
        <v>2</v>
      </c>
      <c r="C116" t="s">
        <v>372</v>
      </c>
      <c r="D116" t="s">
        <v>198</v>
      </c>
      <c r="E116" t="s">
        <v>419</v>
      </c>
      <c r="F116" t="s">
        <v>77</v>
      </c>
      <c r="G116" t="s">
        <v>370</v>
      </c>
      <c r="H116" t="s">
        <v>412</v>
      </c>
      <c r="I116" t="s">
        <v>151</v>
      </c>
      <c r="L116" s="110">
        <v>0</v>
      </c>
      <c r="M116"/>
      <c r="N116" s="70">
        <f>IF(COUNTIFS(Submission[Submission],"2nd",Submission[Code],Submission[[#This Row],[Code]],Submission[Month],Submission[[#This Row],[Month]])&gt;0,Submission[[#This Row],[2nd Submit Prod/import (month +0)]]-Submission[[#This Row],[1st Submit Prod/import (month +0) ]],0)</f>
        <v>0</v>
      </c>
    </row>
    <row r="117" spans="1:14">
      <c r="A117" s="115">
        <v>2022</v>
      </c>
      <c r="B117" s="72">
        <v>2</v>
      </c>
      <c r="C117" t="s">
        <v>372</v>
      </c>
      <c r="D117" t="s">
        <v>198</v>
      </c>
      <c r="E117" t="s">
        <v>419</v>
      </c>
      <c r="F117" t="s">
        <v>77</v>
      </c>
      <c r="G117" t="s">
        <v>370</v>
      </c>
      <c r="H117" t="s">
        <v>412</v>
      </c>
      <c r="I117" t="s">
        <v>152</v>
      </c>
      <c r="L117" s="110">
        <v>0</v>
      </c>
      <c r="M117"/>
      <c r="N117" s="70">
        <f>IF(COUNTIFS(Submission[Submission],"2nd",Submission[Code],Submission[[#This Row],[Code]],Submission[Month],Submission[[#This Row],[Month]])&gt;0,Submission[[#This Row],[2nd Submit Prod/import (month +0)]]-Submission[[#This Row],[1st Submit Prod/import (month +0) ]],0)</f>
        <v>0</v>
      </c>
    </row>
    <row r="118" spans="1:14">
      <c r="A118" s="115">
        <v>2022</v>
      </c>
      <c r="B118" s="72">
        <v>2</v>
      </c>
      <c r="C118" t="s">
        <v>372</v>
      </c>
      <c r="D118" t="s">
        <v>198</v>
      </c>
      <c r="E118" t="s">
        <v>419</v>
      </c>
      <c r="F118" t="s">
        <v>77</v>
      </c>
      <c r="G118" t="s">
        <v>370</v>
      </c>
      <c r="H118" t="s">
        <v>412</v>
      </c>
      <c r="I118" t="s">
        <v>103</v>
      </c>
      <c r="L118" s="110">
        <v>0</v>
      </c>
      <c r="M118"/>
      <c r="N118" s="70">
        <f>IF(COUNTIFS(Submission[Submission],"2nd",Submission[Code],Submission[[#This Row],[Code]],Submission[Month],Submission[[#This Row],[Month]])&gt;0,Submission[[#This Row],[2nd Submit Prod/import (month +0)]]-Submission[[#This Row],[1st Submit Prod/import (month +0) ]],0)</f>
        <v>0</v>
      </c>
    </row>
    <row r="119" spans="1:14">
      <c r="A119" s="115">
        <v>2022</v>
      </c>
      <c r="B119" s="72">
        <v>2</v>
      </c>
      <c r="C119" t="s">
        <v>372</v>
      </c>
      <c r="D119" t="s">
        <v>198</v>
      </c>
      <c r="E119" t="s">
        <v>419</v>
      </c>
      <c r="F119" t="s">
        <v>77</v>
      </c>
      <c r="G119" t="s">
        <v>370</v>
      </c>
      <c r="H119" t="s">
        <v>412</v>
      </c>
      <c r="I119" t="s">
        <v>104</v>
      </c>
      <c r="L119" s="110">
        <v>0</v>
      </c>
      <c r="M119"/>
      <c r="N119" s="70">
        <f>IF(COUNTIFS(Submission[Submission],"2nd",Submission[Code],Submission[[#This Row],[Code]],Submission[Month],Submission[[#This Row],[Month]])&gt;0,Submission[[#This Row],[2nd Submit Prod/import (month +0)]]-Submission[[#This Row],[1st Submit Prod/import (month +0) ]],0)</f>
        <v>0</v>
      </c>
    </row>
    <row r="120" spans="1:14">
      <c r="A120" s="115">
        <v>2022</v>
      </c>
      <c r="B120" s="72">
        <v>2</v>
      </c>
      <c r="C120" t="s">
        <v>372</v>
      </c>
      <c r="D120" t="s">
        <v>199</v>
      </c>
      <c r="E120" t="s">
        <v>419</v>
      </c>
      <c r="F120" t="s">
        <v>72</v>
      </c>
      <c r="G120" t="s">
        <v>368</v>
      </c>
      <c r="H120" t="s">
        <v>398</v>
      </c>
      <c r="I120" t="s">
        <v>475</v>
      </c>
      <c r="L120" s="110"/>
      <c r="M120">
        <v>2096.0596631663911</v>
      </c>
      <c r="N120" s="70">
        <f>IF(COUNTIFS(Submission[Submission],"2nd",Submission[Code],Submission[[#This Row],[Code]],Submission[Month],Submission[[#This Row],[Month]])&gt;0,Submission[[#This Row],[2nd Submit Prod/import (month +0)]]-Submission[[#This Row],[1st Submit Prod/import (month +0) ]],0)</f>
        <v>2096.0596631663911</v>
      </c>
    </row>
    <row r="121" spans="1:14">
      <c r="A121" s="115">
        <v>2022</v>
      </c>
      <c r="B121" s="72">
        <v>2</v>
      </c>
      <c r="C121" t="s">
        <v>372</v>
      </c>
      <c r="D121" t="s">
        <v>199</v>
      </c>
      <c r="E121" t="s">
        <v>419</v>
      </c>
      <c r="F121" t="s">
        <v>72</v>
      </c>
      <c r="G121" t="s">
        <v>368</v>
      </c>
      <c r="H121" t="s">
        <v>386</v>
      </c>
      <c r="I121" t="s">
        <v>484</v>
      </c>
      <c r="L121" s="110"/>
      <c r="M121">
        <v>18841.738591451627</v>
      </c>
      <c r="N121" s="70">
        <f>IF(COUNTIFS(Submission[Submission],"2nd",Submission[Code],Submission[[#This Row],[Code]],Submission[Month],Submission[[#This Row],[Month]])&gt;0,Submission[[#This Row],[2nd Submit Prod/import (month +0)]]-Submission[[#This Row],[1st Submit Prod/import (month +0) ]],0)</f>
        <v>18841.738591451627</v>
      </c>
    </row>
    <row r="122" spans="1:14">
      <c r="A122" s="115">
        <v>2022</v>
      </c>
      <c r="B122" s="72">
        <v>2</v>
      </c>
      <c r="C122" t="s">
        <v>372</v>
      </c>
      <c r="D122" t="s">
        <v>199</v>
      </c>
      <c r="E122" t="s">
        <v>419</v>
      </c>
      <c r="F122" t="s">
        <v>72</v>
      </c>
      <c r="G122" t="s">
        <v>368</v>
      </c>
      <c r="H122" t="s">
        <v>386</v>
      </c>
      <c r="I122" t="s">
        <v>481</v>
      </c>
      <c r="L122" s="110"/>
      <c r="M122">
        <v>5508.6577871995323</v>
      </c>
      <c r="N122" s="70">
        <f>IF(COUNTIFS(Submission[Submission],"2nd",Submission[Code],Submission[[#This Row],[Code]],Submission[Month],Submission[[#This Row],[Month]])&gt;0,Submission[[#This Row],[2nd Submit Prod/import (month +0)]]-Submission[[#This Row],[1st Submit Prod/import (month +0) ]],0)</f>
        <v>5508.6577871995323</v>
      </c>
    </row>
    <row r="123" spans="1:14">
      <c r="A123" s="115">
        <v>2022</v>
      </c>
      <c r="B123" s="72">
        <v>2</v>
      </c>
      <c r="C123" t="s">
        <v>372</v>
      </c>
      <c r="D123" t="s">
        <v>199</v>
      </c>
      <c r="E123" t="s">
        <v>419</v>
      </c>
      <c r="F123" t="s">
        <v>72</v>
      </c>
      <c r="G123" t="s">
        <v>368</v>
      </c>
      <c r="H123" t="s">
        <v>386</v>
      </c>
      <c r="I123" t="s">
        <v>480</v>
      </c>
      <c r="L123" s="110"/>
      <c r="M123">
        <v>47524.914760963104</v>
      </c>
      <c r="N123" s="70">
        <f>IF(COUNTIFS(Submission[Submission],"2nd",Submission[Code],Submission[[#This Row],[Code]],Submission[Month],Submission[[#This Row],[Month]])&gt;0,Submission[[#This Row],[2nd Submit Prod/import (month +0)]]-Submission[[#This Row],[1st Submit Prod/import (month +0) ]],0)</f>
        <v>47524.914760963104</v>
      </c>
    </row>
    <row r="124" spans="1:14">
      <c r="A124" s="115">
        <v>2022</v>
      </c>
      <c r="B124" s="72">
        <v>2</v>
      </c>
      <c r="C124" t="s">
        <v>372</v>
      </c>
      <c r="D124" t="s">
        <v>199</v>
      </c>
      <c r="E124" t="s">
        <v>419</v>
      </c>
      <c r="F124" t="s">
        <v>72</v>
      </c>
      <c r="G124" t="s">
        <v>368</v>
      </c>
      <c r="H124" t="s">
        <v>386</v>
      </c>
      <c r="I124" t="s">
        <v>483</v>
      </c>
      <c r="L124" s="110"/>
      <c r="M124">
        <v>124907.23358601514</v>
      </c>
      <c r="N124" s="70">
        <f>IF(COUNTIFS(Submission[Submission],"2nd",Submission[Code],Submission[[#This Row],[Code]],Submission[Month],Submission[[#This Row],[Month]])&gt;0,Submission[[#This Row],[2nd Submit Prod/import (month +0)]]-Submission[[#This Row],[1st Submit Prod/import (month +0) ]],0)</f>
        <v>124907.23358601514</v>
      </c>
    </row>
    <row r="125" spans="1:14">
      <c r="A125" s="115">
        <v>2022</v>
      </c>
      <c r="B125" s="72">
        <v>2</v>
      </c>
      <c r="C125" t="s">
        <v>372</v>
      </c>
      <c r="D125" t="s">
        <v>199</v>
      </c>
      <c r="E125" t="s">
        <v>419</v>
      </c>
      <c r="F125" t="s">
        <v>72</v>
      </c>
      <c r="G125" t="s">
        <v>368</v>
      </c>
      <c r="H125" t="s">
        <v>386</v>
      </c>
      <c r="I125" t="s">
        <v>478</v>
      </c>
      <c r="L125" s="110"/>
      <c r="M125">
        <v>3629.4691228607335</v>
      </c>
      <c r="N125" s="70">
        <f>IF(COUNTIFS(Submission[Submission],"2nd",Submission[Code],Submission[[#This Row],[Code]],Submission[Month],Submission[[#This Row],[Month]])&gt;0,Submission[[#This Row],[2nd Submit Prod/import (month +0)]]-Submission[[#This Row],[1st Submit Prod/import (month +0) ]],0)</f>
        <v>3629.4691228607335</v>
      </c>
    </row>
    <row r="126" spans="1:14">
      <c r="A126" s="115">
        <v>2022</v>
      </c>
      <c r="B126" s="72">
        <v>2</v>
      </c>
      <c r="C126" t="s">
        <v>372</v>
      </c>
      <c r="D126" t="s">
        <v>199</v>
      </c>
      <c r="E126" t="s">
        <v>419</v>
      </c>
      <c r="F126" t="s">
        <v>72</v>
      </c>
      <c r="G126" t="s">
        <v>368</v>
      </c>
      <c r="H126" t="s">
        <v>386</v>
      </c>
      <c r="I126" t="s">
        <v>482</v>
      </c>
      <c r="L126" s="110"/>
      <c r="M126">
        <v>12747.434167818938</v>
      </c>
      <c r="N126" s="70">
        <f>IF(COUNTIFS(Submission[Submission],"2nd",Submission[Code],Submission[[#This Row],[Code]],Submission[Month],Submission[[#This Row],[Month]])&gt;0,Submission[[#This Row],[2nd Submit Prod/import (month +0)]]-Submission[[#This Row],[1st Submit Prod/import (month +0) ]],0)</f>
        <v>12747.434167818938</v>
      </c>
    </row>
    <row r="127" spans="1:14">
      <c r="A127" s="115">
        <v>2022</v>
      </c>
      <c r="B127" s="72">
        <v>2</v>
      </c>
      <c r="C127" t="s">
        <v>372</v>
      </c>
      <c r="D127" t="s">
        <v>199</v>
      </c>
      <c r="E127" t="s">
        <v>419</v>
      </c>
      <c r="F127" t="s">
        <v>72</v>
      </c>
      <c r="G127" t="s">
        <v>368</v>
      </c>
      <c r="H127" t="s">
        <v>386</v>
      </c>
      <c r="I127" t="s">
        <v>479</v>
      </c>
      <c r="L127" s="110"/>
      <c r="M127">
        <v>27144.375905273024</v>
      </c>
      <c r="N127" s="70">
        <f>IF(COUNTIFS(Submission[Submission],"2nd",Submission[Code],Submission[[#This Row],[Code]],Submission[Month],Submission[[#This Row],[Month]])&gt;0,Submission[[#This Row],[2nd Submit Prod/import (month +0)]]-Submission[[#This Row],[1st Submit Prod/import (month +0) ]],0)</f>
        <v>27144.375905273024</v>
      </c>
    </row>
    <row r="128" spans="1:14">
      <c r="A128" s="115">
        <v>2022</v>
      </c>
      <c r="B128" s="72">
        <v>2</v>
      </c>
      <c r="C128" t="s">
        <v>372</v>
      </c>
      <c r="D128" t="s">
        <v>199</v>
      </c>
      <c r="E128" t="s">
        <v>419</v>
      </c>
      <c r="F128" t="s">
        <v>72</v>
      </c>
      <c r="G128" t="s">
        <v>368</v>
      </c>
      <c r="H128" t="s">
        <v>386</v>
      </c>
      <c r="I128" t="s">
        <v>477</v>
      </c>
      <c r="L128" s="110"/>
      <c r="M128">
        <v>0</v>
      </c>
      <c r="N128" s="70">
        <f>IF(COUNTIFS(Submission[Submission],"2nd",Submission[Code],Submission[[#This Row],[Code]],Submission[Month],Submission[[#This Row],[Month]])&gt;0,Submission[[#This Row],[2nd Submit Prod/import (month +0)]]-Submission[[#This Row],[1st Submit Prod/import (month +0) ]],0)</f>
        <v>0</v>
      </c>
    </row>
    <row r="129" spans="1:14">
      <c r="A129" s="115">
        <v>2022</v>
      </c>
      <c r="B129" s="72">
        <v>2</v>
      </c>
      <c r="C129" t="s">
        <v>372</v>
      </c>
      <c r="D129" t="s">
        <v>199</v>
      </c>
      <c r="E129" t="s">
        <v>419</v>
      </c>
      <c r="F129" t="s">
        <v>72</v>
      </c>
      <c r="G129" t="s">
        <v>368</v>
      </c>
      <c r="H129" t="s">
        <v>386</v>
      </c>
      <c r="I129" t="s">
        <v>543</v>
      </c>
      <c r="L129" s="110"/>
      <c r="M129">
        <v>0</v>
      </c>
      <c r="N129" s="70">
        <f>IF(COUNTIFS(Submission[Submission],"2nd",Submission[Code],Submission[[#This Row],[Code]],Submission[Month],Submission[[#This Row],[Month]])&gt;0,Submission[[#This Row],[2nd Submit Prod/import (month +0)]]-Submission[[#This Row],[1st Submit Prod/import (month +0) ]],0)</f>
        <v>0</v>
      </c>
    </row>
    <row r="130" spans="1:14">
      <c r="A130" s="115">
        <v>2022</v>
      </c>
      <c r="B130" s="72">
        <v>2</v>
      </c>
      <c r="C130" t="s">
        <v>372</v>
      </c>
      <c r="D130" t="s">
        <v>199</v>
      </c>
      <c r="E130" t="s">
        <v>419</v>
      </c>
      <c r="F130" t="s">
        <v>72</v>
      </c>
      <c r="G130" t="s">
        <v>368</v>
      </c>
      <c r="H130" t="s">
        <v>386</v>
      </c>
      <c r="I130" t="s">
        <v>489</v>
      </c>
      <c r="L130" s="110"/>
      <c r="M130">
        <v>6453.9467766261905</v>
      </c>
      <c r="N130" s="70">
        <f>IF(COUNTIFS(Submission[Submission],"2nd",Submission[Code],Submission[[#This Row],[Code]],Submission[Month],Submission[[#This Row],[Month]])&gt;0,Submission[[#This Row],[2nd Submit Prod/import (month +0)]]-Submission[[#This Row],[1st Submit Prod/import (month +0) ]],0)</f>
        <v>6453.9467766261905</v>
      </c>
    </row>
    <row r="131" spans="1:14">
      <c r="A131" s="115">
        <v>2022</v>
      </c>
      <c r="B131" s="72">
        <v>2</v>
      </c>
      <c r="C131" t="s">
        <v>372</v>
      </c>
      <c r="D131" t="s">
        <v>199</v>
      </c>
      <c r="E131" t="s">
        <v>419</v>
      </c>
      <c r="F131" t="s">
        <v>72</v>
      </c>
      <c r="G131" t="s">
        <v>368</v>
      </c>
      <c r="H131" t="s">
        <v>386</v>
      </c>
      <c r="I131" t="s">
        <v>486</v>
      </c>
      <c r="L131" s="110"/>
      <c r="M131">
        <v>3471.5714285714284</v>
      </c>
      <c r="N131" s="70">
        <f>IF(COUNTIFS(Submission[Submission],"2nd",Submission[Code],Submission[[#This Row],[Code]],Submission[Month],Submission[[#This Row],[Month]])&gt;0,Submission[[#This Row],[2nd Submit Prod/import (month +0)]]-Submission[[#This Row],[1st Submit Prod/import (month +0) ]],0)</f>
        <v>3471.5714285714284</v>
      </c>
    </row>
    <row r="132" spans="1:14">
      <c r="A132" s="115">
        <v>2022</v>
      </c>
      <c r="B132" s="72">
        <v>2</v>
      </c>
      <c r="C132" t="s">
        <v>372</v>
      </c>
      <c r="D132" t="s">
        <v>199</v>
      </c>
      <c r="E132" t="s">
        <v>419</v>
      </c>
      <c r="F132" t="s">
        <v>72</v>
      </c>
      <c r="G132" t="s">
        <v>368</v>
      </c>
      <c r="H132" t="s">
        <v>386</v>
      </c>
      <c r="I132" t="s">
        <v>485</v>
      </c>
      <c r="L132" s="110"/>
      <c r="M132">
        <v>24226.940794223035</v>
      </c>
      <c r="N132" s="70">
        <f>IF(COUNTIFS(Submission[Submission],"2nd",Submission[Code],Submission[[#This Row],[Code]],Submission[Month],Submission[[#This Row],[Month]])&gt;0,Submission[[#This Row],[2nd Submit Prod/import (month +0)]]-Submission[[#This Row],[1st Submit Prod/import (month +0) ]],0)</f>
        <v>24226.940794223035</v>
      </c>
    </row>
    <row r="133" spans="1:14">
      <c r="A133" s="115">
        <v>2022</v>
      </c>
      <c r="B133" s="72">
        <v>2</v>
      </c>
      <c r="C133" t="s">
        <v>372</v>
      </c>
      <c r="D133" t="s">
        <v>199</v>
      </c>
      <c r="E133" t="s">
        <v>419</v>
      </c>
      <c r="F133" t="s">
        <v>72</v>
      </c>
      <c r="G133" t="s">
        <v>368</v>
      </c>
      <c r="H133" t="s">
        <v>386</v>
      </c>
      <c r="I133" t="s">
        <v>487</v>
      </c>
      <c r="L133" s="110"/>
      <c r="M133">
        <v>100</v>
      </c>
      <c r="N133" s="70">
        <f>IF(COUNTIFS(Submission[Submission],"2nd",Submission[Code],Submission[[#This Row],[Code]],Submission[Month],Submission[[#This Row],[Month]])&gt;0,Submission[[#This Row],[2nd Submit Prod/import (month +0)]]-Submission[[#This Row],[1st Submit Prod/import (month +0) ]],0)</f>
        <v>100</v>
      </c>
    </row>
    <row r="134" spans="1:14">
      <c r="A134" s="115">
        <v>2022</v>
      </c>
      <c r="B134" s="72">
        <v>2</v>
      </c>
      <c r="C134" t="s">
        <v>372</v>
      </c>
      <c r="D134" t="s">
        <v>199</v>
      </c>
      <c r="E134" t="s">
        <v>419</v>
      </c>
      <c r="F134" t="s">
        <v>72</v>
      </c>
      <c r="G134" t="s">
        <v>368</v>
      </c>
      <c r="H134" t="s">
        <v>386</v>
      </c>
      <c r="I134" t="s">
        <v>492</v>
      </c>
      <c r="L134" s="110"/>
      <c r="M134">
        <v>580</v>
      </c>
      <c r="N134" s="70">
        <f>IF(COUNTIFS(Submission[Submission],"2nd",Submission[Code],Submission[[#This Row],[Code]],Submission[Month],Submission[[#This Row],[Month]])&gt;0,Submission[[#This Row],[2nd Submit Prod/import (month +0)]]-Submission[[#This Row],[1st Submit Prod/import (month +0) ]],0)</f>
        <v>580</v>
      </c>
    </row>
    <row r="135" spans="1:14">
      <c r="A135" s="115">
        <v>2022</v>
      </c>
      <c r="B135" s="72">
        <v>2</v>
      </c>
      <c r="C135" t="s">
        <v>372</v>
      </c>
      <c r="D135" t="s">
        <v>199</v>
      </c>
      <c r="E135" t="s">
        <v>419</v>
      </c>
      <c r="F135" t="s">
        <v>72</v>
      </c>
      <c r="G135" t="s">
        <v>368</v>
      </c>
      <c r="H135" t="s">
        <v>386</v>
      </c>
      <c r="I135" t="s">
        <v>491</v>
      </c>
      <c r="L135" s="110"/>
      <c r="M135">
        <v>24905.715566288331</v>
      </c>
      <c r="N135" s="70">
        <f>IF(COUNTIFS(Submission[Submission],"2nd",Submission[Code],Submission[[#This Row],[Code]],Submission[Month],Submission[[#This Row],[Month]])&gt;0,Submission[[#This Row],[2nd Submit Prod/import (month +0)]]-Submission[[#This Row],[1st Submit Prod/import (month +0) ]],0)</f>
        <v>24905.715566288331</v>
      </c>
    </row>
    <row r="136" spans="1:14">
      <c r="A136" s="115">
        <v>2022</v>
      </c>
      <c r="B136" s="72">
        <v>2</v>
      </c>
      <c r="C136" t="s">
        <v>372</v>
      </c>
      <c r="D136" t="s">
        <v>199</v>
      </c>
      <c r="E136" t="s">
        <v>419</v>
      </c>
      <c r="F136" t="s">
        <v>72</v>
      </c>
      <c r="G136" t="s">
        <v>368</v>
      </c>
      <c r="H136" t="s">
        <v>386</v>
      </c>
      <c r="I136" t="s">
        <v>490</v>
      </c>
      <c r="L136" s="110"/>
      <c r="M136">
        <v>3664.7428397684025</v>
      </c>
      <c r="N136" s="70">
        <f>IF(COUNTIFS(Submission[Submission],"2nd",Submission[Code],Submission[[#This Row],[Code]],Submission[Month],Submission[[#This Row],[Month]])&gt;0,Submission[[#This Row],[2nd Submit Prod/import (month +0)]]-Submission[[#This Row],[1st Submit Prod/import (month +0) ]],0)</f>
        <v>3664.7428397684025</v>
      </c>
    </row>
    <row r="137" spans="1:14">
      <c r="A137" s="115">
        <v>2022</v>
      </c>
      <c r="B137" s="72">
        <v>2</v>
      </c>
      <c r="C137" t="s">
        <v>372</v>
      </c>
      <c r="D137" t="s">
        <v>199</v>
      </c>
      <c r="E137" t="s">
        <v>419</v>
      </c>
      <c r="F137" t="s">
        <v>72</v>
      </c>
      <c r="G137" t="s">
        <v>368</v>
      </c>
      <c r="H137" t="s">
        <v>386</v>
      </c>
      <c r="I137" t="s">
        <v>493</v>
      </c>
      <c r="L137" s="110"/>
      <c r="M137">
        <v>1150</v>
      </c>
      <c r="N137" s="70">
        <f>IF(COUNTIFS(Submission[Submission],"2nd",Submission[Code],Submission[[#This Row],[Code]],Submission[Month],Submission[[#This Row],[Month]])&gt;0,Submission[[#This Row],[2nd Submit Prod/import (month +0)]]-Submission[[#This Row],[1st Submit Prod/import (month +0) ]],0)</f>
        <v>1150</v>
      </c>
    </row>
    <row r="138" spans="1:14">
      <c r="A138" s="115">
        <v>2022</v>
      </c>
      <c r="B138" s="72">
        <v>2</v>
      </c>
      <c r="C138" t="s">
        <v>372</v>
      </c>
      <c r="D138" t="s">
        <v>199</v>
      </c>
      <c r="E138" t="s">
        <v>422</v>
      </c>
      <c r="F138" t="s">
        <v>72</v>
      </c>
      <c r="G138" t="s">
        <v>368</v>
      </c>
      <c r="H138" t="s">
        <v>384</v>
      </c>
      <c r="I138" t="s">
        <v>531</v>
      </c>
      <c r="L138" s="110"/>
      <c r="M138">
        <v>569.05007811546318</v>
      </c>
      <c r="N138" s="70">
        <f>IF(COUNTIFS(Submission[Submission],"2nd",Submission[Code],Submission[[#This Row],[Code]],Submission[Month],Submission[[#This Row],[Month]])&gt;0,Submission[[#This Row],[2nd Submit Prod/import (month +0)]]-Submission[[#This Row],[1st Submit Prod/import (month +0) ]],0)</f>
        <v>569.05007811546318</v>
      </c>
    </row>
    <row r="139" spans="1:14">
      <c r="A139" s="115">
        <v>2022</v>
      </c>
      <c r="B139" s="72">
        <v>2</v>
      </c>
      <c r="C139" t="s">
        <v>372</v>
      </c>
      <c r="D139" t="s">
        <v>199</v>
      </c>
      <c r="E139" t="s">
        <v>422</v>
      </c>
      <c r="F139" t="s">
        <v>72</v>
      </c>
      <c r="G139" t="s">
        <v>368</v>
      </c>
      <c r="H139" t="s">
        <v>384</v>
      </c>
      <c r="I139" t="s">
        <v>532</v>
      </c>
      <c r="L139" s="110"/>
      <c r="M139">
        <v>430.2244308635893</v>
      </c>
      <c r="N139" s="70">
        <f>IF(COUNTIFS(Submission[Submission],"2nd",Submission[Code],Submission[[#This Row],[Code]],Submission[Month],Submission[[#This Row],[Month]])&gt;0,Submission[[#This Row],[2nd Submit Prod/import (month +0)]]-Submission[[#This Row],[1st Submit Prod/import (month +0) ]],0)</f>
        <v>430.2244308635893</v>
      </c>
    </row>
    <row r="140" spans="1:14">
      <c r="A140" s="115">
        <v>2022</v>
      </c>
      <c r="B140" s="72">
        <v>2</v>
      </c>
      <c r="C140" t="s">
        <v>372</v>
      </c>
      <c r="D140" t="s">
        <v>199</v>
      </c>
      <c r="E140" t="s">
        <v>422</v>
      </c>
      <c r="F140" t="s">
        <v>72</v>
      </c>
      <c r="G140" t="s">
        <v>368</v>
      </c>
      <c r="H140" t="s">
        <v>384</v>
      </c>
      <c r="I140" t="s">
        <v>533</v>
      </c>
      <c r="L140" s="110"/>
      <c r="M140">
        <v>500.04665505035985</v>
      </c>
      <c r="N140" s="70">
        <f>IF(COUNTIFS(Submission[Submission],"2nd",Submission[Code],Submission[[#This Row],[Code]],Submission[Month],Submission[[#This Row],[Month]])&gt;0,Submission[[#This Row],[2nd Submit Prod/import (month +0)]]-Submission[[#This Row],[1st Submit Prod/import (month +0) ]],0)</f>
        <v>500.04665505035985</v>
      </c>
    </row>
    <row r="141" spans="1:14">
      <c r="A141" s="115">
        <v>2022</v>
      </c>
      <c r="B141" s="72">
        <v>2</v>
      </c>
      <c r="C141" t="s">
        <v>372</v>
      </c>
      <c r="D141" t="s">
        <v>199</v>
      </c>
      <c r="E141" t="s">
        <v>422</v>
      </c>
      <c r="F141" t="s">
        <v>72</v>
      </c>
      <c r="G141" t="s">
        <v>368</v>
      </c>
      <c r="H141" t="s">
        <v>384</v>
      </c>
      <c r="I141" t="s">
        <v>534</v>
      </c>
      <c r="L141" s="110"/>
      <c r="M141">
        <v>309.06713084415145</v>
      </c>
      <c r="N141" s="70">
        <f>IF(COUNTIFS(Submission[Submission],"2nd",Submission[Code],Submission[[#This Row],[Code]],Submission[Month],Submission[[#This Row],[Month]])&gt;0,Submission[[#This Row],[2nd Submit Prod/import (month +0)]]-Submission[[#This Row],[1st Submit Prod/import (month +0) ]],0)</f>
        <v>309.06713084415145</v>
      </c>
    </row>
    <row r="142" spans="1:14">
      <c r="A142" s="115">
        <v>2022</v>
      </c>
      <c r="B142" s="72">
        <v>2</v>
      </c>
      <c r="C142" t="s">
        <v>372</v>
      </c>
      <c r="D142" t="s">
        <v>199</v>
      </c>
      <c r="E142" t="s">
        <v>416</v>
      </c>
      <c r="F142" t="s">
        <v>72</v>
      </c>
      <c r="G142" t="s">
        <v>76</v>
      </c>
      <c r="H142" t="s">
        <v>391</v>
      </c>
      <c r="I142">
        <v>193317</v>
      </c>
      <c r="L142" s="110"/>
      <c r="M142">
        <v>2000</v>
      </c>
      <c r="N142" s="70">
        <f>IF(COUNTIFS(Submission[Submission],"2nd",Submission[Code],Submission[[#This Row],[Code]],Submission[Month],Submission[[#This Row],[Month]])&gt;0,Submission[[#This Row],[2nd Submit Prod/import (month +0)]]-Submission[[#This Row],[1st Submit Prod/import (month +0) ]],0)</f>
        <v>2000</v>
      </c>
    </row>
    <row r="143" spans="1:14">
      <c r="A143" s="115">
        <v>2022</v>
      </c>
      <c r="B143" s="72">
        <v>2</v>
      </c>
      <c r="C143" t="s">
        <v>372</v>
      </c>
      <c r="D143" t="s">
        <v>199</v>
      </c>
      <c r="E143" t="s">
        <v>416</v>
      </c>
      <c r="F143" t="s">
        <v>72</v>
      </c>
      <c r="G143" t="s">
        <v>76</v>
      </c>
      <c r="H143" t="s">
        <v>391</v>
      </c>
      <c r="I143">
        <v>197011</v>
      </c>
      <c r="L143" s="110"/>
      <c r="M143">
        <v>43.468379011551178</v>
      </c>
      <c r="N143" s="70">
        <f>IF(COUNTIFS(Submission[Submission],"2nd",Submission[Code],Submission[[#This Row],[Code]],Submission[Month],Submission[[#This Row],[Month]])&gt;0,Submission[[#This Row],[2nd Submit Prod/import (month +0)]]-Submission[[#This Row],[1st Submit Prod/import (month +0) ]],0)</f>
        <v>43.468379011551178</v>
      </c>
    </row>
    <row r="144" spans="1:14">
      <c r="A144" s="115">
        <v>2022</v>
      </c>
      <c r="B144" s="72">
        <v>2</v>
      </c>
      <c r="C144" t="s">
        <v>372</v>
      </c>
      <c r="D144" t="s">
        <v>199</v>
      </c>
      <c r="E144" t="s">
        <v>416</v>
      </c>
      <c r="F144" t="s">
        <v>72</v>
      </c>
      <c r="G144" t="s">
        <v>76</v>
      </c>
      <c r="H144" t="s">
        <v>391</v>
      </c>
      <c r="I144">
        <v>175223</v>
      </c>
      <c r="L144" s="110"/>
      <c r="M144">
        <v>0</v>
      </c>
      <c r="N144" s="70">
        <f>IF(COUNTIFS(Submission[Submission],"2nd",Submission[Code],Submission[[#This Row],[Code]],Submission[Month],Submission[[#This Row],[Month]])&gt;0,Submission[[#This Row],[2nd Submit Prod/import (month +0)]]-Submission[[#This Row],[1st Submit Prod/import (month +0) ]],0)</f>
        <v>0</v>
      </c>
    </row>
    <row r="145" spans="1:14">
      <c r="A145" s="115">
        <v>2022</v>
      </c>
      <c r="B145" s="72">
        <v>2</v>
      </c>
      <c r="C145" t="s">
        <v>372</v>
      </c>
      <c r="D145" t="s">
        <v>199</v>
      </c>
      <c r="E145" t="s">
        <v>416</v>
      </c>
      <c r="F145" t="s">
        <v>72</v>
      </c>
      <c r="G145" t="s">
        <v>76</v>
      </c>
      <c r="H145" t="s">
        <v>391</v>
      </c>
      <c r="I145">
        <v>174609</v>
      </c>
      <c r="L145" s="110"/>
      <c r="M145">
        <v>0</v>
      </c>
      <c r="N145" s="70">
        <f>IF(COUNTIFS(Submission[Submission],"2nd",Submission[Code],Submission[[#This Row],[Code]],Submission[Month],Submission[[#This Row],[Month]])&gt;0,Submission[[#This Row],[2nd Submit Prod/import (month +0)]]-Submission[[#This Row],[1st Submit Prod/import (month +0) ]],0)</f>
        <v>0</v>
      </c>
    </row>
    <row r="146" spans="1:14">
      <c r="A146" s="115">
        <v>2022</v>
      </c>
      <c r="B146" s="72">
        <v>2</v>
      </c>
      <c r="C146" t="s">
        <v>372</v>
      </c>
      <c r="D146" t="s">
        <v>199</v>
      </c>
      <c r="E146" t="s">
        <v>416</v>
      </c>
      <c r="F146" t="s">
        <v>72</v>
      </c>
      <c r="G146" t="s">
        <v>76</v>
      </c>
      <c r="H146" t="s">
        <v>391</v>
      </c>
      <c r="I146">
        <v>180817</v>
      </c>
      <c r="L146" s="110"/>
      <c r="M146">
        <v>0</v>
      </c>
      <c r="N146" s="70">
        <f>IF(COUNTIFS(Submission[Submission],"2nd",Submission[Code],Submission[[#This Row],[Code]],Submission[Month],Submission[[#This Row],[Month]])&gt;0,Submission[[#This Row],[2nd Submit Prod/import (month +0)]]-Submission[[#This Row],[1st Submit Prod/import (month +0) ]],0)</f>
        <v>0</v>
      </c>
    </row>
    <row r="147" spans="1:14">
      <c r="A147" s="115">
        <v>2022</v>
      </c>
      <c r="B147" s="72">
        <v>2</v>
      </c>
      <c r="C147" t="s">
        <v>372</v>
      </c>
      <c r="D147" t="s">
        <v>199</v>
      </c>
      <c r="E147" t="s">
        <v>416</v>
      </c>
      <c r="F147" t="s">
        <v>72</v>
      </c>
      <c r="G147" t="s">
        <v>76</v>
      </c>
      <c r="H147" t="s">
        <v>391</v>
      </c>
      <c r="I147">
        <v>170116</v>
      </c>
      <c r="L147" s="110"/>
      <c r="M147">
        <v>480</v>
      </c>
      <c r="N147" s="70">
        <f>IF(COUNTIFS(Submission[Submission],"2nd",Submission[Code],Submission[[#This Row],[Code]],Submission[Month],Submission[[#This Row],[Month]])&gt;0,Submission[[#This Row],[2nd Submit Prod/import (month +0)]]-Submission[[#This Row],[1st Submit Prod/import (month +0) ]],0)</f>
        <v>480</v>
      </c>
    </row>
    <row r="148" spans="1:14">
      <c r="A148" s="115">
        <v>2022</v>
      </c>
      <c r="B148" s="72">
        <v>2</v>
      </c>
      <c r="C148" t="s">
        <v>372</v>
      </c>
      <c r="D148" t="s">
        <v>199</v>
      </c>
      <c r="E148" t="s">
        <v>418</v>
      </c>
      <c r="F148" t="s">
        <v>72</v>
      </c>
      <c r="G148" t="s">
        <v>370</v>
      </c>
      <c r="H148" t="s">
        <v>374</v>
      </c>
      <c r="I148" t="s">
        <v>528</v>
      </c>
      <c r="L148" s="110"/>
      <c r="M148">
        <v>2899.7046153340334</v>
      </c>
      <c r="N148" s="70">
        <f>IF(COUNTIFS(Submission[Submission],"2nd",Submission[Code],Submission[[#This Row],[Code]],Submission[Month],Submission[[#This Row],[Month]])&gt;0,Submission[[#This Row],[2nd Submit Prod/import (month +0)]]-Submission[[#This Row],[1st Submit Prod/import (month +0) ]],0)</f>
        <v>2899.7046153340334</v>
      </c>
    </row>
    <row r="149" spans="1:14">
      <c r="A149" s="115">
        <v>2022</v>
      </c>
      <c r="B149" s="72">
        <v>2</v>
      </c>
      <c r="C149" t="s">
        <v>372</v>
      </c>
      <c r="D149" t="s">
        <v>199</v>
      </c>
      <c r="E149" t="s">
        <v>418</v>
      </c>
      <c r="F149" t="s">
        <v>72</v>
      </c>
      <c r="G149" t="s">
        <v>370</v>
      </c>
      <c r="H149" t="s">
        <v>374</v>
      </c>
      <c r="I149" t="s">
        <v>529</v>
      </c>
      <c r="L149" s="110"/>
      <c r="M149">
        <v>1915.2000000000003</v>
      </c>
      <c r="N149" s="70">
        <f>IF(COUNTIFS(Submission[Submission],"2nd",Submission[Code],Submission[[#This Row],[Code]],Submission[Month],Submission[[#This Row],[Month]])&gt;0,Submission[[#This Row],[2nd Submit Prod/import (month +0)]]-Submission[[#This Row],[1st Submit Prod/import (month +0) ]],0)</f>
        <v>1915.2000000000003</v>
      </c>
    </row>
    <row r="150" spans="1:14">
      <c r="A150" s="115">
        <v>2022</v>
      </c>
      <c r="B150" s="72">
        <v>2</v>
      </c>
      <c r="C150" t="s">
        <v>372</v>
      </c>
      <c r="D150" t="s">
        <v>199</v>
      </c>
      <c r="E150" t="s">
        <v>418</v>
      </c>
      <c r="F150" t="s">
        <v>72</v>
      </c>
      <c r="G150" t="s">
        <v>370</v>
      </c>
      <c r="H150" t="s">
        <v>374</v>
      </c>
      <c r="I150" t="s">
        <v>530</v>
      </c>
      <c r="L150" s="110"/>
      <c r="M150">
        <v>1000</v>
      </c>
      <c r="N150" s="70">
        <f>IF(COUNTIFS(Submission[Submission],"2nd",Submission[Code],Submission[[#This Row],[Code]],Submission[Month],Submission[[#This Row],[Month]])&gt;0,Submission[[#This Row],[2nd Submit Prod/import (month +0)]]-Submission[[#This Row],[1st Submit Prod/import (month +0) ]],0)</f>
        <v>1000</v>
      </c>
    </row>
    <row r="151" spans="1:14">
      <c r="A151" s="115">
        <v>2022</v>
      </c>
      <c r="B151" s="72">
        <v>2</v>
      </c>
      <c r="C151" t="s">
        <v>372</v>
      </c>
      <c r="D151" t="s">
        <v>199</v>
      </c>
      <c r="E151" t="s">
        <v>418</v>
      </c>
      <c r="F151" t="s">
        <v>72</v>
      </c>
      <c r="G151" t="s">
        <v>370</v>
      </c>
      <c r="H151" t="s">
        <v>374</v>
      </c>
      <c r="I151" t="s">
        <v>544</v>
      </c>
      <c r="L151" s="110"/>
      <c r="M151">
        <v>0</v>
      </c>
      <c r="N151" s="70">
        <f>IF(COUNTIFS(Submission[Submission],"2nd",Submission[Code],Submission[[#This Row],[Code]],Submission[Month],Submission[[#This Row],[Month]])&gt;0,Submission[[#This Row],[2nd Submit Prod/import (month +0)]]-Submission[[#This Row],[1st Submit Prod/import (month +0) ]],0)</f>
        <v>0</v>
      </c>
    </row>
    <row r="152" spans="1:14">
      <c r="A152" s="115">
        <v>2022</v>
      </c>
      <c r="B152" s="72">
        <v>2</v>
      </c>
      <c r="C152" t="s">
        <v>372</v>
      </c>
      <c r="D152" t="s">
        <v>199</v>
      </c>
      <c r="E152" t="s">
        <v>421</v>
      </c>
      <c r="F152" t="s">
        <v>72</v>
      </c>
      <c r="G152" t="s">
        <v>370</v>
      </c>
      <c r="H152" t="s">
        <v>403</v>
      </c>
      <c r="I152" t="s">
        <v>713</v>
      </c>
      <c r="L152" s="110"/>
      <c r="M152">
        <v>0</v>
      </c>
      <c r="N152" s="70">
        <f>IF(COUNTIFS(Submission[Submission],"2nd",Submission[Code],Submission[[#This Row],[Code]],Submission[Month],Submission[[#This Row],[Month]])&gt;0,Submission[[#This Row],[2nd Submit Prod/import (month +0)]]-Submission[[#This Row],[1st Submit Prod/import (month +0) ]],0)</f>
        <v>0</v>
      </c>
    </row>
    <row r="153" spans="1:14">
      <c r="A153" s="115">
        <v>2022</v>
      </c>
      <c r="B153" s="72">
        <v>2</v>
      </c>
      <c r="C153" t="s">
        <v>372</v>
      </c>
      <c r="D153" t="s">
        <v>199</v>
      </c>
      <c r="E153" t="s">
        <v>421</v>
      </c>
      <c r="F153" t="s">
        <v>72</v>
      </c>
      <c r="G153" t="s">
        <v>370</v>
      </c>
      <c r="H153" t="s">
        <v>403</v>
      </c>
      <c r="I153" t="s">
        <v>714</v>
      </c>
      <c r="L153" s="110"/>
      <c r="M153">
        <v>3000</v>
      </c>
      <c r="N153" s="70">
        <f>IF(COUNTIFS(Submission[Submission],"2nd",Submission[Code],Submission[[#This Row],[Code]],Submission[Month],Submission[[#This Row],[Month]])&gt;0,Submission[[#This Row],[2nd Submit Prod/import (month +0)]]-Submission[[#This Row],[1st Submit Prod/import (month +0) ]],0)</f>
        <v>3000</v>
      </c>
    </row>
    <row r="154" spans="1:14">
      <c r="A154" s="115">
        <v>2022</v>
      </c>
      <c r="B154" s="72">
        <v>2</v>
      </c>
      <c r="C154" t="s">
        <v>372</v>
      </c>
      <c r="D154" t="s">
        <v>199</v>
      </c>
      <c r="E154" t="s">
        <v>421</v>
      </c>
      <c r="F154" t="s">
        <v>72</v>
      </c>
      <c r="G154" t="s">
        <v>370</v>
      </c>
      <c r="H154" t="s">
        <v>403</v>
      </c>
      <c r="I154" t="s">
        <v>715</v>
      </c>
      <c r="L154" s="110"/>
      <c r="M154">
        <v>1385.52</v>
      </c>
      <c r="N154" s="70">
        <f>IF(COUNTIFS(Submission[Submission],"2nd",Submission[Code],Submission[[#This Row],[Code]],Submission[Month],Submission[[#This Row],[Month]])&gt;0,Submission[[#This Row],[2nd Submit Prod/import (month +0)]]-Submission[[#This Row],[1st Submit Prod/import (month +0) ]],0)</f>
        <v>1385.52</v>
      </c>
    </row>
    <row r="155" spans="1:14">
      <c r="A155" s="115">
        <v>2022</v>
      </c>
      <c r="B155" s="72">
        <v>2</v>
      </c>
      <c r="C155" t="s">
        <v>372</v>
      </c>
      <c r="D155" t="s">
        <v>199</v>
      </c>
      <c r="E155" t="s">
        <v>421</v>
      </c>
      <c r="F155" t="s">
        <v>72</v>
      </c>
      <c r="G155" t="s">
        <v>370</v>
      </c>
      <c r="H155" t="s">
        <v>403</v>
      </c>
      <c r="I155" t="s">
        <v>545</v>
      </c>
      <c r="L155" s="110"/>
      <c r="M155">
        <v>0</v>
      </c>
      <c r="N155" s="70">
        <f>IF(COUNTIFS(Submission[Submission],"2nd",Submission[Code],Submission[[#This Row],[Code]],Submission[Month],Submission[[#This Row],[Month]])&gt;0,Submission[[#This Row],[2nd Submit Prod/import (month +0)]]-Submission[[#This Row],[1st Submit Prod/import (month +0) ]],0)</f>
        <v>0</v>
      </c>
    </row>
    <row r="156" spans="1:14">
      <c r="A156" s="115">
        <v>2022</v>
      </c>
      <c r="B156" s="72">
        <v>2</v>
      </c>
      <c r="C156" t="s">
        <v>372</v>
      </c>
      <c r="D156" t="s">
        <v>199</v>
      </c>
      <c r="E156" t="s">
        <v>421</v>
      </c>
      <c r="F156" t="s">
        <v>72</v>
      </c>
      <c r="G156" t="s">
        <v>370</v>
      </c>
      <c r="H156" t="s">
        <v>403</v>
      </c>
      <c r="I156" t="s">
        <v>546</v>
      </c>
      <c r="L156" s="110"/>
      <c r="M156">
        <v>0</v>
      </c>
      <c r="N156" s="70">
        <f>IF(COUNTIFS(Submission[Submission],"2nd",Submission[Code],Submission[[#This Row],[Code]],Submission[Month],Submission[[#This Row],[Month]])&gt;0,Submission[[#This Row],[2nd Submit Prod/import (month +0)]]-Submission[[#This Row],[1st Submit Prod/import (month +0) ]],0)</f>
        <v>0</v>
      </c>
    </row>
    <row r="157" spans="1:14">
      <c r="A157" s="115">
        <v>2022</v>
      </c>
      <c r="B157" s="72">
        <v>2</v>
      </c>
      <c r="C157" t="s">
        <v>372</v>
      </c>
      <c r="D157" t="s">
        <v>199</v>
      </c>
      <c r="E157" t="s">
        <v>419</v>
      </c>
      <c r="F157" t="s">
        <v>72</v>
      </c>
      <c r="G157" t="s">
        <v>370</v>
      </c>
      <c r="H157" t="s">
        <v>412</v>
      </c>
      <c r="I157" t="s">
        <v>547</v>
      </c>
      <c r="L157" s="110"/>
      <c r="M157">
        <v>0</v>
      </c>
      <c r="N157" s="70">
        <f>IF(COUNTIFS(Submission[Submission],"2nd",Submission[Code],Submission[[#This Row],[Code]],Submission[Month],Submission[[#This Row],[Month]])&gt;0,Submission[[#This Row],[2nd Submit Prod/import (month +0)]]-Submission[[#This Row],[1st Submit Prod/import (month +0) ]],0)</f>
        <v>0</v>
      </c>
    </row>
    <row r="158" spans="1:14">
      <c r="A158" s="115">
        <v>2022</v>
      </c>
      <c r="B158" s="72">
        <v>2</v>
      </c>
      <c r="C158" t="s">
        <v>372</v>
      </c>
      <c r="D158" t="s">
        <v>199</v>
      </c>
      <c r="E158" t="s">
        <v>419</v>
      </c>
      <c r="F158" t="s">
        <v>72</v>
      </c>
      <c r="G158" t="s">
        <v>370</v>
      </c>
      <c r="H158" t="s">
        <v>412</v>
      </c>
      <c r="I158" t="s">
        <v>525</v>
      </c>
      <c r="L158" s="110"/>
      <c r="M158">
        <v>0</v>
      </c>
      <c r="N158" s="70">
        <f>IF(COUNTIFS(Submission[Submission],"2nd",Submission[Code],Submission[[#This Row],[Code]],Submission[Month],Submission[[#This Row],[Month]])&gt;0,Submission[[#This Row],[2nd Submit Prod/import (month +0)]]-Submission[[#This Row],[1st Submit Prod/import (month +0) ]],0)</f>
        <v>0</v>
      </c>
    </row>
    <row r="159" spans="1:14">
      <c r="A159" s="115">
        <v>2022</v>
      </c>
      <c r="B159" s="72">
        <v>2</v>
      </c>
      <c r="C159" t="s">
        <v>372</v>
      </c>
      <c r="D159" t="s">
        <v>199</v>
      </c>
      <c r="E159" t="s">
        <v>419</v>
      </c>
      <c r="F159" t="s">
        <v>72</v>
      </c>
      <c r="G159" t="s">
        <v>370</v>
      </c>
      <c r="H159" t="s">
        <v>412</v>
      </c>
      <c r="I159" t="s">
        <v>524</v>
      </c>
      <c r="L159" s="110"/>
      <c r="M159">
        <v>0</v>
      </c>
      <c r="N159" s="70">
        <f>IF(COUNTIFS(Submission[Submission],"2nd",Submission[Code],Submission[[#This Row],[Code]],Submission[Month],Submission[[#This Row],[Month]])&gt;0,Submission[[#This Row],[2nd Submit Prod/import (month +0)]]-Submission[[#This Row],[1st Submit Prod/import (month +0) ]],0)</f>
        <v>0</v>
      </c>
    </row>
    <row r="160" spans="1:14">
      <c r="A160" s="115">
        <v>2022</v>
      </c>
      <c r="B160" s="72">
        <v>2</v>
      </c>
      <c r="C160" t="s">
        <v>372</v>
      </c>
      <c r="D160" t="s">
        <v>199</v>
      </c>
      <c r="E160" t="s">
        <v>419</v>
      </c>
      <c r="F160" t="s">
        <v>72</v>
      </c>
      <c r="G160" t="s">
        <v>370</v>
      </c>
      <c r="H160" t="s">
        <v>412</v>
      </c>
      <c r="I160" t="s">
        <v>526</v>
      </c>
      <c r="L160" s="110"/>
      <c r="M160">
        <v>0</v>
      </c>
      <c r="N160" s="70">
        <f>IF(COUNTIFS(Submission[Submission],"2nd",Submission[Code],Submission[[#This Row],[Code]],Submission[Month],Submission[[#This Row],[Month]])&gt;0,Submission[[#This Row],[2nd Submit Prod/import (month +0)]]-Submission[[#This Row],[1st Submit Prod/import (month +0) ]],0)</f>
        <v>0</v>
      </c>
    </row>
    <row r="161" spans="1:14">
      <c r="A161" s="115">
        <v>2022</v>
      </c>
      <c r="B161" s="72">
        <v>2</v>
      </c>
      <c r="C161" t="s">
        <v>372</v>
      </c>
      <c r="D161" t="s">
        <v>199</v>
      </c>
      <c r="E161" t="s">
        <v>419</v>
      </c>
      <c r="F161" t="s">
        <v>72</v>
      </c>
      <c r="G161" t="s">
        <v>370</v>
      </c>
      <c r="H161" t="s">
        <v>412</v>
      </c>
      <c r="I161" t="s">
        <v>527</v>
      </c>
      <c r="L161" s="110"/>
      <c r="M161">
        <v>0</v>
      </c>
      <c r="N161" s="70">
        <f>IF(COUNTIFS(Submission[Submission],"2nd",Submission[Code],Submission[[#This Row],[Code]],Submission[Month],Submission[[#This Row],[Month]])&gt;0,Submission[[#This Row],[2nd Submit Prod/import (month +0)]]-Submission[[#This Row],[1st Submit Prod/import (month +0) ]],0)</f>
        <v>0</v>
      </c>
    </row>
    <row r="162" spans="1:14">
      <c r="A162" s="115">
        <v>2022</v>
      </c>
      <c r="B162" s="72">
        <v>2</v>
      </c>
      <c r="C162" t="s">
        <v>372</v>
      </c>
      <c r="D162" t="s">
        <v>199</v>
      </c>
      <c r="E162" t="s">
        <v>419</v>
      </c>
      <c r="F162" t="s">
        <v>72</v>
      </c>
      <c r="G162" t="s">
        <v>370</v>
      </c>
      <c r="H162" t="s">
        <v>412</v>
      </c>
      <c r="I162" t="s">
        <v>548</v>
      </c>
      <c r="L162" s="110"/>
      <c r="M162">
        <v>0</v>
      </c>
      <c r="N162" s="70">
        <f>IF(COUNTIFS(Submission[Submission],"2nd",Submission[Code],Submission[[#This Row],[Code]],Submission[Month],Submission[[#This Row],[Month]])&gt;0,Submission[[#This Row],[2nd Submit Prod/import (month +0)]]-Submission[[#This Row],[1st Submit Prod/import (month +0) ]],0)</f>
        <v>0</v>
      </c>
    </row>
    <row r="163" spans="1:14">
      <c r="A163" s="115">
        <v>2022</v>
      </c>
      <c r="B163" s="72">
        <v>2</v>
      </c>
      <c r="C163" t="s">
        <v>372</v>
      </c>
      <c r="D163" t="s">
        <v>199</v>
      </c>
      <c r="E163" t="s">
        <v>419</v>
      </c>
      <c r="F163" t="s">
        <v>72</v>
      </c>
      <c r="G163" t="s">
        <v>370</v>
      </c>
      <c r="H163" t="s">
        <v>412</v>
      </c>
      <c r="I163" t="s">
        <v>549</v>
      </c>
      <c r="L163" s="110"/>
      <c r="M163">
        <v>0</v>
      </c>
      <c r="N163" s="70">
        <f>IF(COUNTIFS(Submission[Submission],"2nd",Submission[Code],Submission[[#This Row],[Code]],Submission[Month],Submission[[#This Row],[Month]])&gt;0,Submission[[#This Row],[2nd Submit Prod/import (month +0)]]-Submission[[#This Row],[1st Submit Prod/import (month +0) ]],0)</f>
        <v>0</v>
      </c>
    </row>
    <row r="164" spans="1:14">
      <c r="A164" s="115">
        <v>2022</v>
      </c>
      <c r="B164" s="72">
        <v>2</v>
      </c>
      <c r="C164" t="s">
        <v>372</v>
      </c>
      <c r="D164" t="s">
        <v>199</v>
      </c>
      <c r="E164" t="s">
        <v>419</v>
      </c>
      <c r="F164" t="s">
        <v>72</v>
      </c>
      <c r="G164" t="s">
        <v>370</v>
      </c>
      <c r="H164" t="s">
        <v>412</v>
      </c>
      <c r="I164" t="s">
        <v>550</v>
      </c>
      <c r="L164" s="110"/>
      <c r="M164">
        <v>0</v>
      </c>
      <c r="N164" s="70">
        <f>IF(COUNTIFS(Submission[Submission],"2nd",Submission[Code],Submission[[#This Row],[Code]],Submission[Month],Submission[[#This Row],[Month]])&gt;0,Submission[[#This Row],[2nd Submit Prod/import (month +0)]]-Submission[[#This Row],[1st Submit Prod/import (month +0) ]],0)</f>
        <v>0</v>
      </c>
    </row>
    <row r="165" spans="1:14">
      <c r="A165" s="115">
        <v>2022</v>
      </c>
      <c r="B165" s="72">
        <v>2</v>
      </c>
      <c r="C165" t="s">
        <v>372</v>
      </c>
      <c r="D165" t="s">
        <v>199</v>
      </c>
      <c r="E165" t="s">
        <v>419</v>
      </c>
      <c r="F165" t="s">
        <v>72</v>
      </c>
      <c r="G165" t="s">
        <v>370</v>
      </c>
      <c r="H165" t="s">
        <v>412</v>
      </c>
      <c r="I165" t="s">
        <v>551</v>
      </c>
      <c r="L165" s="110"/>
      <c r="M165">
        <v>0</v>
      </c>
      <c r="N165" s="70">
        <f>IF(COUNTIFS(Submission[Submission],"2nd",Submission[Code],Submission[[#This Row],[Code]],Submission[Month],Submission[[#This Row],[Month]])&gt;0,Submission[[#This Row],[2nd Submit Prod/import (month +0)]]-Submission[[#This Row],[1st Submit Prod/import (month +0) ]],0)</f>
        <v>0</v>
      </c>
    </row>
    <row r="166" spans="1:14">
      <c r="A166" s="115">
        <v>2022</v>
      </c>
      <c r="B166" s="72">
        <v>2</v>
      </c>
      <c r="C166" t="s">
        <v>372</v>
      </c>
      <c r="D166" t="s">
        <v>199</v>
      </c>
      <c r="E166" t="s">
        <v>419</v>
      </c>
      <c r="F166" t="s">
        <v>72</v>
      </c>
      <c r="G166" t="s">
        <v>370</v>
      </c>
      <c r="H166" t="s">
        <v>412</v>
      </c>
      <c r="I166" t="s">
        <v>552</v>
      </c>
      <c r="L166" s="110"/>
      <c r="M166">
        <v>0</v>
      </c>
      <c r="N166" s="70">
        <f>IF(COUNTIFS(Submission[Submission],"2nd",Submission[Code],Submission[[#This Row],[Code]],Submission[Month],Submission[[#This Row],[Month]])&gt;0,Submission[[#This Row],[2nd Submit Prod/import (month +0)]]-Submission[[#This Row],[1st Submit Prod/import (month +0) ]],0)</f>
        <v>0</v>
      </c>
    </row>
    <row r="167" spans="1:14">
      <c r="A167" s="115">
        <v>2022</v>
      </c>
      <c r="B167" s="72">
        <v>2</v>
      </c>
      <c r="C167" t="s">
        <v>372</v>
      </c>
      <c r="D167" t="s">
        <v>199</v>
      </c>
      <c r="E167" t="s">
        <v>419</v>
      </c>
      <c r="F167" t="s">
        <v>72</v>
      </c>
      <c r="G167" t="s">
        <v>370</v>
      </c>
      <c r="H167" t="s">
        <v>413</v>
      </c>
      <c r="I167" t="s">
        <v>523</v>
      </c>
      <c r="L167" s="110"/>
      <c r="M167">
        <v>0</v>
      </c>
      <c r="N167" s="70">
        <f>IF(COUNTIFS(Submission[Submission],"2nd",Submission[Code],Submission[[#This Row],[Code]],Submission[Month],Submission[[#This Row],[Month]])&gt;0,Submission[[#This Row],[2nd Submit Prod/import (month +0)]]-Submission[[#This Row],[1st Submit Prod/import (month +0) ]],0)</f>
        <v>0</v>
      </c>
    </row>
    <row r="168" spans="1:14">
      <c r="A168" s="115">
        <v>2022</v>
      </c>
      <c r="B168" s="72">
        <v>2</v>
      </c>
      <c r="C168" t="s">
        <v>372</v>
      </c>
      <c r="D168" t="s">
        <v>199</v>
      </c>
      <c r="E168" t="s">
        <v>419</v>
      </c>
      <c r="F168" t="s">
        <v>72</v>
      </c>
      <c r="G168" t="s">
        <v>370</v>
      </c>
      <c r="H168" t="s">
        <v>413</v>
      </c>
      <c r="I168" t="s">
        <v>522</v>
      </c>
      <c r="L168" s="110"/>
      <c r="M168">
        <v>0</v>
      </c>
      <c r="N168" s="70">
        <f>IF(COUNTIFS(Submission[Submission],"2nd",Submission[Code],Submission[[#This Row],[Code]],Submission[Month],Submission[[#This Row],[Month]])&gt;0,Submission[[#This Row],[2nd Submit Prod/import (month +0)]]-Submission[[#This Row],[1st Submit Prod/import (month +0) ]],0)</f>
        <v>0</v>
      </c>
    </row>
    <row r="169" spans="1:14">
      <c r="A169" s="115">
        <v>2022</v>
      </c>
      <c r="B169" s="72">
        <v>2</v>
      </c>
      <c r="C169" t="s">
        <v>372</v>
      </c>
      <c r="D169" t="s">
        <v>199</v>
      </c>
      <c r="E169" t="s">
        <v>419</v>
      </c>
      <c r="F169" t="s">
        <v>72</v>
      </c>
      <c r="G169" t="s">
        <v>370</v>
      </c>
      <c r="H169" t="s">
        <v>413</v>
      </c>
      <c r="I169" t="s">
        <v>553</v>
      </c>
      <c r="L169" s="110"/>
      <c r="M169">
        <v>0</v>
      </c>
      <c r="N169" s="70">
        <f>IF(COUNTIFS(Submission[Submission],"2nd",Submission[Code],Submission[[#This Row],[Code]],Submission[Month],Submission[[#This Row],[Month]])&gt;0,Submission[[#This Row],[2nd Submit Prod/import (month +0)]]-Submission[[#This Row],[1st Submit Prod/import (month +0) ]],0)</f>
        <v>0</v>
      </c>
    </row>
    <row r="170" spans="1:14">
      <c r="A170" s="115">
        <v>2022</v>
      </c>
      <c r="B170" s="72">
        <v>2</v>
      </c>
      <c r="C170" t="s">
        <v>372</v>
      </c>
      <c r="D170" t="s">
        <v>199</v>
      </c>
      <c r="E170" t="s">
        <v>419</v>
      </c>
      <c r="F170" t="s">
        <v>72</v>
      </c>
      <c r="G170" t="s">
        <v>370</v>
      </c>
      <c r="H170" t="s">
        <v>413</v>
      </c>
      <c r="I170" t="s">
        <v>563</v>
      </c>
      <c r="L170" s="110"/>
      <c r="M170">
        <v>0</v>
      </c>
      <c r="N170" s="70">
        <f>IF(COUNTIFS(Submission[Submission],"2nd",Submission[Code],Submission[[#This Row],[Code]],Submission[Month],Submission[[#This Row],[Month]])&gt;0,Submission[[#This Row],[2nd Submit Prod/import (month +0)]]-Submission[[#This Row],[1st Submit Prod/import (month +0) ]],0)</f>
        <v>0</v>
      </c>
    </row>
    <row r="171" spans="1:14">
      <c r="A171" s="115">
        <v>2022</v>
      </c>
      <c r="B171" s="72">
        <v>2</v>
      </c>
      <c r="C171" t="s">
        <v>372</v>
      </c>
      <c r="D171" t="s">
        <v>199</v>
      </c>
      <c r="E171" t="s">
        <v>419</v>
      </c>
      <c r="F171" t="s">
        <v>72</v>
      </c>
      <c r="G171" t="s">
        <v>370</v>
      </c>
      <c r="H171" t="s">
        <v>403</v>
      </c>
      <c r="I171" t="s">
        <v>554</v>
      </c>
      <c r="L171" s="110"/>
      <c r="M171">
        <v>0</v>
      </c>
      <c r="N171" s="70">
        <f>IF(COUNTIFS(Submission[Submission],"2nd",Submission[Code],Submission[[#This Row],[Code]],Submission[Month],Submission[[#This Row],[Month]])&gt;0,Submission[[#This Row],[2nd Submit Prod/import (month +0)]]-Submission[[#This Row],[1st Submit Prod/import (month +0) ]],0)</f>
        <v>0</v>
      </c>
    </row>
    <row r="172" spans="1:14">
      <c r="A172" s="115">
        <v>2022</v>
      </c>
      <c r="B172" s="72">
        <v>2</v>
      </c>
      <c r="C172" t="s">
        <v>372</v>
      </c>
      <c r="D172" t="s">
        <v>199</v>
      </c>
      <c r="E172" t="s">
        <v>427</v>
      </c>
      <c r="F172" t="s">
        <v>77</v>
      </c>
      <c r="G172" t="s">
        <v>370</v>
      </c>
      <c r="H172" t="s">
        <v>374</v>
      </c>
      <c r="I172" t="s">
        <v>86</v>
      </c>
      <c r="L172" s="110"/>
      <c r="M172">
        <v>0</v>
      </c>
      <c r="N172" s="70">
        <f>IF(COUNTIFS(Submission[Submission],"2nd",Submission[Code],Submission[[#This Row],[Code]],Submission[Month],Submission[[#This Row],[Month]])&gt;0,Submission[[#This Row],[2nd Submit Prod/import (month +0)]]-Submission[[#This Row],[1st Submit Prod/import (month +0) ]],0)</f>
        <v>0</v>
      </c>
    </row>
    <row r="173" spans="1:14">
      <c r="A173" s="115">
        <v>2022</v>
      </c>
      <c r="B173" s="72">
        <v>2</v>
      </c>
      <c r="C173" t="s">
        <v>372</v>
      </c>
      <c r="D173" t="s">
        <v>199</v>
      </c>
      <c r="E173" t="s">
        <v>427</v>
      </c>
      <c r="F173" t="s">
        <v>77</v>
      </c>
      <c r="G173" t="s">
        <v>370</v>
      </c>
      <c r="H173" t="s">
        <v>374</v>
      </c>
      <c r="I173" t="s">
        <v>87</v>
      </c>
      <c r="L173" s="110"/>
      <c r="M173">
        <v>0</v>
      </c>
      <c r="N173" s="70">
        <f>IF(COUNTIFS(Submission[Submission],"2nd",Submission[Code],Submission[[#This Row],[Code]],Submission[Month],Submission[[#This Row],[Month]])&gt;0,Submission[[#This Row],[2nd Submit Prod/import (month +0)]]-Submission[[#This Row],[1st Submit Prod/import (month +0) ]],0)</f>
        <v>0</v>
      </c>
    </row>
    <row r="174" spans="1:14">
      <c r="A174" s="115">
        <v>2022</v>
      </c>
      <c r="B174" s="72">
        <v>2</v>
      </c>
      <c r="C174" t="s">
        <v>372</v>
      </c>
      <c r="D174" t="s">
        <v>199</v>
      </c>
      <c r="E174" t="s">
        <v>427</v>
      </c>
      <c r="F174" t="s">
        <v>77</v>
      </c>
      <c r="G174" t="s">
        <v>370</v>
      </c>
      <c r="H174" t="s">
        <v>374</v>
      </c>
      <c r="I174" t="s">
        <v>88</v>
      </c>
      <c r="L174" s="110"/>
      <c r="M174">
        <v>0</v>
      </c>
      <c r="N174" s="70">
        <f>IF(COUNTIFS(Submission[Submission],"2nd",Submission[Code],Submission[[#This Row],[Code]],Submission[Month],Submission[[#This Row],[Month]])&gt;0,Submission[[#This Row],[2nd Submit Prod/import (month +0)]]-Submission[[#This Row],[1st Submit Prod/import (month +0) ]],0)</f>
        <v>0</v>
      </c>
    </row>
    <row r="175" spans="1:14">
      <c r="A175" s="115">
        <v>2022</v>
      </c>
      <c r="B175" s="72">
        <v>2</v>
      </c>
      <c r="C175" t="s">
        <v>372</v>
      </c>
      <c r="D175" t="s">
        <v>199</v>
      </c>
      <c r="E175" t="s">
        <v>427</v>
      </c>
      <c r="F175" t="s">
        <v>77</v>
      </c>
      <c r="G175" t="s">
        <v>370</v>
      </c>
      <c r="H175" t="s">
        <v>374</v>
      </c>
      <c r="I175" t="s">
        <v>89</v>
      </c>
      <c r="L175" s="110"/>
      <c r="M175">
        <v>0</v>
      </c>
      <c r="N175" s="70">
        <f>IF(COUNTIFS(Submission[Submission],"2nd",Submission[Code],Submission[[#This Row],[Code]],Submission[Month],Submission[[#This Row],[Month]])&gt;0,Submission[[#This Row],[2nd Submit Prod/import (month +0)]]-Submission[[#This Row],[1st Submit Prod/import (month +0) ]],0)</f>
        <v>0</v>
      </c>
    </row>
    <row r="176" spans="1:14">
      <c r="A176" s="115">
        <v>2022</v>
      </c>
      <c r="B176" s="72">
        <v>2</v>
      </c>
      <c r="C176" t="s">
        <v>372</v>
      </c>
      <c r="D176" t="s">
        <v>199</v>
      </c>
      <c r="E176" t="s">
        <v>427</v>
      </c>
      <c r="F176" t="s">
        <v>77</v>
      </c>
      <c r="G176" t="s">
        <v>370</v>
      </c>
      <c r="H176" t="s">
        <v>374</v>
      </c>
      <c r="I176" t="s">
        <v>90</v>
      </c>
      <c r="L176" s="110"/>
      <c r="M176">
        <v>0</v>
      </c>
      <c r="N176" s="70">
        <f>IF(COUNTIFS(Submission[Submission],"2nd",Submission[Code],Submission[[#This Row],[Code]],Submission[Month],Submission[[#This Row],[Month]])&gt;0,Submission[[#This Row],[2nd Submit Prod/import (month +0)]]-Submission[[#This Row],[1st Submit Prod/import (month +0) ]],0)</f>
        <v>0</v>
      </c>
    </row>
    <row r="177" spans="1:14">
      <c r="A177" s="115">
        <v>2022</v>
      </c>
      <c r="B177" s="72">
        <v>2</v>
      </c>
      <c r="C177" t="s">
        <v>372</v>
      </c>
      <c r="D177" t="s">
        <v>199</v>
      </c>
      <c r="E177" t="s">
        <v>427</v>
      </c>
      <c r="F177" t="s">
        <v>77</v>
      </c>
      <c r="G177" t="s">
        <v>370</v>
      </c>
      <c r="H177" t="s">
        <v>374</v>
      </c>
      <c r="I177" t="s">
        <v>91</v>
      </c>
      <c r="L177" s="110"/>
      <c r="M177">
        <v>0</v>
      </c>
      <c r="N177" s="70">
        <f>IF(COUNTIFS(Submission[Submission],"2nd",Submission[Code],Submission[[#This Row],[Code]],Submission[Month],Submission[[#This Row],[Month]])&gt;0,Submission[[#This Row],[2nd Submit Prod/import (month +0)]]-Submission[[#This Row],[1st Submit Prod/import (month +0) ]],0)</f>
        <v>0</v>
      </c>
    </row>
    <row r="178" spans="1:14">
      <c r="A178" s="115">
        <v>2022</v>
      </c>
      <c r="B178" s="72">
        <v>2</v>
      </c>
      <c r="C178" t="s">
        <v>372</v>
      </c>
      <c r="D178" t="s">
        <v>199</v>
      </c>
      <c r="E178" t="s">
        <v>427</v>
      </c>
      <c r="F178" t="s">
        <v>77</v>
      </c>
      <c r="G178" t="s">
        <v>370</v>
      </c>
      <c r="H178" t="s">
        <v>374</v>
      </c>
      <c r="I178" t="s">
        <v>143</v>
      </c>
      <c r="L178" s="110"/>
      <c r="M178">
        <v>0</v>
      </c>
      <c r="N178" s="70">
        <f>IF(COUNTIFS(Submission[Submission],"2nd",Submission[Code],Submission[[#This Row],[Code]],Submission[Month],Submission[[#This Row],[Month]])&gt;0,Submission[[#This Row],[2nd Submit Prod/import (month +0)]]-Submission[[#This Row],[1st Submit Prod/import (month +0) ]],0)</f>
        <v>0</v>
      </c>
    </row>
    <row r="179" spans="1:14">
      <c r="A179" s="115">
        <v>2022</v>
      </c>
      <c r="B179" s="72">
        <v>2</v>
      </c>
      <c r="C179" t="s">
        <v>372</v>
      </c>
      <c r="D179" t="s">
        <v>199</v>
      </c>
      <c r="E179" t="s">
        <v>427</v>
      </c>
      <c r="F179" t="s">
        <v>77</v>
      </c>
      <c r="G179" t="s">
        <v>370</v>
      </c>
      <c r="H179" t="s">
        <v>374</v>
      </c>
      <c r="I179" t="s">
        <v>144</v>
      </c>
      <c r="L179" s="110"/>
      <c r="M179">
        <v>0</v>
      </c>
      <c r="N179" s="70">
        <f>IF(COUNTIFS(Submission[Submission],"2nd",Submission[Code],Submission[[#This Row],[Code]],Submission[Month],Submission[[#This Row],[Month]])&gt;0,Submission[[#This Row],[2nd Submit Prod/import (month +0)]]-Submission[[#This Row],[1st Submit Prod/import (month +0) ]],0)</f>
        <v>0</v>
      </c>
    </row>
    <row r="180" spans="1:14">
      <c r="A180" s="115">
        <v>2022</v>
      </c>
      <c r="B180" s="72">
        <v>2</v>
      </c>
      <c r="C180" t="s">
        <v>372</v>
      </c>
      <c r="D180" t="s">
        <v>199</v>
      </c>
      <c r="E180" t="s">
        <v>418</v>
      </c>
      <c r="F180" t="s">
        <v>77</v>
      </c>
      <c r="G180" t="s">
        <v>370</v>
      </c>
      <c r="H180" t="s">
        <v>374</v>
      </c>
      <c r="I180" t="s">
        <v>447</v>
      </c>
      <c r="L180" s="110"/>
      <c r="M180">
        <v>0</v>
      </c>
      <c r="N180" s="70">
        <f>IF(COUNTIFS(Submission[Submission],"2nd",Submission[Code],Submission[[#This Row],[Code]],Submission[Month],Submission[[#This Row],[Month]])&gt;0,Submission[[#This Row],[2nd Submit Prod/import (month +0)]]-Submission[[#This Row],[1st Submit Prod/import (month +0) ]],0)</f>
        <v>0</v>
      </c>
    </row>
    <row r="181" spans="1:14">
      <c r="A181" s="115">
        <v>2022</v>
      </c>
      <c r="B181" s="72">
        <v>2</v>
      </c>
      <c r="C181" t="s">
        <v>372</v>
      </c>
      <c r="D181" t="s">
        <v>199</v>
      </c>
      <c r="E181" t="s">
        <v>418</v>
      </c>
      <c r="F181" t="s">
        <v>77</v>
      </c>
      <c r="G181" t="s">
        <v>370</v>
      </c>
      <c r="H181" t="s">
        <v>374</v>
      </c>
      <c r="I181" t="s">
        <v>448</v>
      </c>
      <c r="L181" s="110"/>
      <c r="M181">
        <v>0</v>
      </c>
      <c r="N181" s="70">
        <f>IF(COUNTIFS(Submission[Submission],"2nd",Submission[Code],Submission[[#This Row],[Code]],Submission[Month],Submission[[#This Row],[Month]])&gt;0,Submission[[#This Row],[2nd Submit Prod/import (month +0)]]-Submission[[#This Row],[1st Submit Prod/import (month +0) ]],0)</f>
        <v>0</v>
      </c>
    </row>
    <row r="182" spans="1:14">
      <c r="A182" s="115">
        <v>2022</v>
      </c>
      <c r="B182" s="72">
        <v>2</v>
      </c>
      <c r="C182" t="s">
        <v>372</v>
      </c>
      <c r="D182" t="s">
        <v>199</v>
      </c>
      <c r="E182" t="s">
        <v>418</v>
      </c>
      <c r="F182" t="s">
        <v>77</v>
      </c>
      <c r="G182" t="s">
        <v>370</v>
      </c>
      <c r="H182" t="s">
        <v>374</v>
      </c>
      <c r="I182" t="s">
        <v>449</v>
      </c>
      <c r="L182" s="110"/>
      <c r="M182">
        <v>0</v>
      </c>
      <c r="N182" s="70">
        <f>IF(COUNTIFS(Submission[Submission],"2nd",Submission[Code],Submission[[#This Row],[Code]],Submission[Month],Submission[[#This Row],[Month]])&gt;0,Submission[[#This Row],[2nd Submit Prod/import (month +0)]]-Submission[[#This Row],[1st Submit Prod/import (month +0) ]],0)</f>
        <v>0</v>
      </c>
    </row>
    <row r="183" spans="1:14">
      <c r="A183" s="115">
        <v>2022</v>
      </c>
      <c r="B183" s="72">
        <v>2</v>
      </c>
      <c r="C183" t="s">
        <v>372</v>
      </c>
      <c r="D183" t="s">
        <v>199</v>
      </c>
      <c r="E183" t="s">
        <v>418</v>
      </c>
      <c r="F183" t="s">
        <v>77</v>
      </c>
      <c r="G183" t="s">
        <v>370</v>
      </c>
      <c r="H183" t="s">
        <v>374</v>
      </c>
      <c r="I183" t="s">
        <v>450</v>
      </c>
      <c r="L183" s="110"/>
      <c r="M183">
        <v>0</v>
      </c>
      <c r="N183" s="70">
        <f>IF(COUNTIFS(Submission[Submission],"2nd",Submission[Code],Submission[[#This Row],[Code]],Submission[Month],Submission[[#This Row],[Month]])&gt;0,Submission[[#This Row],[2nd Submit Prod/import (month +0)]]-Submission[[#This Row],[1st Submit Prod/import (month +0) ]],0)</f>
        <v>0</v>
      </c>
    </row>
    <row r="184" spans="1:14">
      <c r="A184" s="115">
        <v>2022</v>
      </c>
      <c r="B184" s="72">
        <v>2</v>
      </c>
      <c r="C184" t="s">
        <v>372</v>
      </c>
      <c r="D184" t="s">
        <v>199</v>
      </c>
      <c r="E184" t="s">
        <v>418</v>
      </c>
      <c r="F184" t="s">
        <v>77</v>
      </c>
      <c r="G184" t="s">
        <v>370</v>
      </c>
      <c r="H184" t="s">
        <v>374</v>
      </c>
      <c r="I184" t="s">
        <v>92</v>
      </c>
      <c r="L184" s="110"/>
      <c r="M184">
        <v>0</v>
      </c>
      <c r="N184" s="70">
        <f>IF(COUNTIFS(Submission[Submission],"2nd",Submission[Code],Submission[[#This Row],[Code]],Submission[Month],Submission[[#This Row],[Month]])&gt;0,Submission[[#This Row],[2nd Submit Prod/import (month +0)]]-Submission[[#This Row],[1st Submit Prod/import (month +0) ]],0)</f>
        <v>0</v>
      </c>
    </row>
    <row r="185" spans="1:14">
      <c r="A185" s="115">
        <v>2022</v>
      </c>
      <c r="B185" s="72">
        <v>2</v>
      </c>
      <c r="C185" t="s">
        <v>372</v>
      </c>
      <c r="D185" t="s">
        <v>199</v>
      </c>
      <c r="E185" t="s">
        <v>418</v>
      </c>
      <c r="F185" t="s">
        <v>77</v>
      </c>
      <c r="G185" t="s">
        <v>370</v>
      </c>
      <c r="H185" t="s">
        <v>374</v>
      </c>
      <c r="I185" t="s">
        <v>451</v>
      </c>
      <c r="L185" s="110"/>
      <c r="M185">
        <v>0</v>
      </c>
      <c r="N185" s="70">
        <f>IF(COUNTIFS(Submission[Submission],"2nd",Submission[Code],Submission[[#This Row],[Code]],Submission[Month],Submission[[#This Row],[Month]])&gt;0,Submission[[#This Row],[2nd Submit Prod/import (month +0)]]-Submission[[#This Row],[1st Submit Prod/import (month +0) ]],0)</f>
        <v>0</v>
      </c>
    </row>
    <row r="186" spans="1:14">
      <c r="A186" s="115">
        <v>2022</v>
      </c>
      <c r="B186" s="72">
        <v>2</v>
      </c>
      <c r="C186" t="s">
        <v>372</v>
      </c>
      <c r="D186" t="s">
        <v>199</v>
      </c>
      <c r="E186" t="s">
        <v>418</v>
      </c>
      <c r="F186" t="s">
        <v>77</v>
      </c>
      <c r="G186" t="s">
        <v>370</v>
      </c>
      <c r="H186" t="s">
        <v>374</v>
      </c>
      <c r="I186" t="s">
        <v>441</v>
      </c>
      <c r="L186" s="110"/>
      <c r="M186">
        <v>0</v>
      </c>
      <c r="N186" s="70">
        <f>IF(COUNTIFS(Submission[Submission],"2nd",Submission[Code],Submission[[#This Row],[Code]],Submission[Month],Submission[[#This Row],[Month]])&gt;0,Submission[[#This Row],[2nd Submit Prod/import (month +0)]]-Submission[[#This Row],[1st Submit Prod/import (month +0) ]],0)</f>
        <v>0</v>
      </c>
    </row>
    <row r="187" spans="1:14">
      <c r="A187" s="115">
        <v>2022</v>
      </c>
      <c r="B187" s="72">
        <v>2</v>
      </c>
      <c r="C187" t="s">
        <v>372</v>
      </c>
      <c r="D187" t="s">
        <v>199</v>
      </c>
      <c r="E187" t="s">
        <v>418</v>
      </c>
      <c r="F187" t="s">
        <v>77</v>
      </c>
      <c r="G187" t="s">
        <v>370</v>
      </c>
      <c r="H187" t="s">
        <v>374</v>
      </c>
      <c r="I187" t="s">
        <v>452</v>
      </c>
      <c r="L187" s="110"/>
      <c r="M187">
        <v>0</v>
      </c>
      <c r="N187" s="70">
        <f>IF(COUNTIFS(Submission[Submission],"2nd",Submission[Code],Submission[[#This Row],[Code]],Submission[Month],Submission[[#This Row],[Month]])&gt;0,Submission[[#This Row],[2nd Submit Prod/import (month +0)]]-Submission[[#This Row],[1st Submit Prod/import (month +0) ]],0)</f>
        <v>0</v>
      </c>
    </row>
    <row r="188" spans="1:14">
      <c r="A188" s="115">
        <v>2022</v>
      </c>
      <c r="B188" s="72">
        <v>2</v>
      </c>
      <c r="C188" t="s">
        <v>372</v>
      </c>
      <c r="D188" t="s">
        <v>199</v>
      </c>
      <c r="E188" t="s">
        <v>418</v>
      </c>
      <c r="F188" t="s">
        <v>77</v>
      </c>
      <c r="G188" t="s">
        <v>370</v>
      </c>
      <c r="H188" t="s">
        <v>374</v>
      </c>
      <c r="I188" t="s">
        <v>453</v>
      </c>
      <c r="L188" s="110"/>
      <c r="M188">
        <v>0</v>
      </c>
      <c r="N188" s="70">
        <f>IF(COUNTIFS(Submission[Submission],"2nd",Submission[Code],Submission[[#This Row],[Code]],Submission[Month],Submission[[#This Row],[Month]])&gt;0,Submission[[#This Row],[2nd Submit Prod/import (month +0)]]-Submission[[#This Row],[1st Submit Prod/import (month +0) ]],0)</f>
        <v>0</v>
      </c>
    </row>
    <row r="189" spans="1:14">
      <c r="A189" s="115">
        <v>2022</v>
      </c>
      <c r="B189" s="72">
        <v>2</v>
      </c>
      <c r="C189" t="s">
        <v>372</v>
      </c>
      <c r="D189" t="s">
        <v>199</v>
      </c>
      <c r="E189" t="s">
        <v>418</v>
      </c>
      <c r="F189" t="s">
        <v>77</v>
      </c>
      <c r="G189" t="s">
        <v>370</v>
      </c>
      <c r="H189" t="s">
        <v>374</v>
      </c>
      <c r="I189" t="s">
        <v>555</v>
      </c>
      <c r="L189" s="110"/>
      <c r="M189">
        <v>0</v>
      </c>
      <c r="N189" s="70">
        <f>IF(COUNTIFS(Submission[Submission],"2nd",Submission[Code],Submission[[#This Row],[Code]],Submission[Month],Submission[[#This Row],[Month]])&gt;0,Submission[[#This Row],[2nd Submit Prod/import (month +0)]]-Submission[[#This Row],[1st Submit Prod/import (month +0) ]],0)</f>
        <v>0</v>
      </c>
    </row>
    <row r="190" spans="1:14">
      <c r="A190" s="115">
        <v>2022</v>
      </c>
      <c r="B190" s="72">
        <v>2</v>
      </c>
      <c r="C190" t="s">
        <v>372</v>
      </c>
      <c r="D190" t="s">
        <v>199</v>
      </c>
      <c r="E190" t="s">
        <v>418</v>
      </c>
      <c r="F190" t="s">
        <v>77</v>
      </c>
      <c r="G190" t="s">
        <v>370</v>
      </c>
      <c r="H190" t="s">
        <v>374</v>
      </c>
      <c r="I190" t="s">
        <v>556</v>
      </c>
      <c r="L190" s="110"/>
      <c r="M190">
        <v>0</v>
      </c>
      <c r="N190" s="70">
        <f>IF(COUNTIFS(Submission[Submission],"2nd",Submission[Code],Submission[[#This Row],[Code]],Submission[Month],Submission[[#This Row],[Month]])&gt;0,Submission[[#This Row],[2nd Submit Prod/import (month +0)]]-Submission[[#This Row],[1st Submit Prod/import (month +0) ]],0)</f>
        <v>0</v>
      </c>
    </row>
    <row r="191" spans="1:14">
      <c r="A191" s="115">
        <v>2022</v>
      </c>
      <c r="B191" s="72">
        <v>2</v>
      </c>
      <c r="C191" t="s">
        <v>372</v>
      </c>
      <c r="D191" t="s">
        <v>199</v>
      </c>
      <c r="E191" t="s">
        <v>427</v>
      </c>
      <c r="F191" t="s">
        <v>77</v>
      </c>
      <c r="G191" t="s">
        <v>370</v>
      </c>
      <c r="H191" t="s">
        <v>374</v>
      </c>
      <c r="I191" t="s">
        <v>93</v>
      </c>
      <c r="L191" s="110"/>
      <c r="M191">
        <v>0</v>
      </c>
      <c r="N191" s="70">
        <f>IF(COUNTIFS(Submission[Submission],"2nd",Submission[Code],Submission[[#This Row],[Code]],Submission[Month],Submission[[#This Row],[Month]])&gt;0,Submission[[#This Row],[2nd Submit Prod/import (month +0)]]-Submission[[#This Row],[1st Submit Prod/import (month +0) ]],0)</f>
        <v>0</v>
      </c>
    </row>
    <row r="192" spans="1:14">
      <c r="A192" s="115">
        <v>2022</v>
      </c>
      <c r="B192" s="72">
        <v>2</v>
      </c>
      <c r="C192" t="s">
        <v>372</v>
      </c>
      <c r="D192" t="s">
        <v>199</v>
      </c>
      <c r="E192" t="s">
        <v>419</v>
      </c>
      <c r="F192" t="s">
        <v>77</v>
      </c>
      <c r="G192" t="s">
        <v>368</v>
      </c>
      <c r="H192" t="s">
        <v>386</v>
      </c>
      <c r="I192" t="s">
        <v>454</v>
      </c>
      <c r="L192" s="110"/>
      <c r="M192">
        <v>0</v>
      </c>
      <c r="N192" s="70">
        <f>IF(COUNTIFS(Submission[Submission],"2nd",Submission[Code],Submission[[#This Row],[Code]],Submission[Month],Submission[[#This Row],[Month]])&gt;0,Submission[[#This Row],[2nd Submit Prod/import (month +0)]]-Submission[[#This Row],[1st Submit Prod/import (month +0) ]],0)</f>
        <v>0</v>
      </c>
    </row>
    <row r="193" spans="1:14">
      <c r="A193" s="115">
        <v>2022</v>
      </c>
      <c r="B193" s="72">
        <v>2</v>
      </c>
      <c r="C193" t="s">
        <v>372</v>
      </c>
      <c r="D193" t="s">
        <v>199</v>
      </c>
      <c r="E193" t="s">
        <v>419</v>
      </c>
      <c r="F193" t="s">
        <v>77</v>
      </c>
      <c r="G193" t="s">
        <v>368</v>
      </c>
      <c r="H193" t="s">
        <v>386</v>
      </c>
      <c r="I193" t="s">
        <v>455</v>
      </c>
      <c r="L193" s="110"/>
      <c r="M193">
        <v>0</v>
      </c>
      <c r="N193" s="70">
        <f>IF(COUNTIFS(Submission[Submission],"2nd",Submission[Code],Submission[[#This Row],[Code]],Submission[Month],Submission[[#This Row],[Month]])&gt;0,Submission[[#This Row],[2nd Submit Prod/import (month +0)]]-Submission[[#This Row],[1st Submit Prod/import (month +0) ]],0)</f>
        <v>0</v>
      </c>
    </row>
    <row r="194" spans="1:14">
      <c r="A194" s="115">
        <v>2022</v>
      </c>
      <c r="B194" s="72">
        <v>2</v>
      </c>
      <c r="C194" t="s">
        <v>372</v>
      </c>
      <c r="D194" t="s">
        <v>199</v>
      </c>
      <c r="E194" t="s">
        <v>419</v>
      </c>
      <c r="F194" t="s">
        <v>77</v>
      </c>
      <c r="G194" t="s">
        <v>368</v>
      </c>
      <c r="H194" t="s">
        <v>386</v>
      </c>
      <c r="I194" t="s">
        <v>456</v>
      </c>
      <c r="L194" s="110"/>
      <c r="M194">
        <v>0</v>
      </c>
      <c r="N194" s="70">
        <f>IF(COUNTIFS(Submission[Submission],"2nd",Submission[Code],Submission[[#This Row],[Code]],Submission[Month],Submission[[#This Row],[Month]])&gt;0,Submission[[#This Row],[2nd Submit Prod/import (month +0)]]-Submission[[#This Row],[1st Submit Prod/import (month +0) ]],0)</f>
        <v>0</v>
      </c>
    </row>
    <row r="195" spans="1:14">
      <c r="A195" s="115">
        <v>2022</v>
      </c>
      <c r="B195" s="72">
        <v>2</v>
      </c>
      <c r="C195" t="s">
        <v>372</v>
      </c>
      <c r="D195" t="s">
        <v>199</v>
      </c>
      <c r="E195" t="s">
        <v>419</v>
      </c>
      <c r="F195" t="s">
        <v>77</v>
      </c>
      <c r="G195" t="s">
        <v>368</v>
      </c>
      <c r="H195" t="s">
        <v>386</v>
      </c>
      <c r="I195" t="s">
        <v>457</v>
      </c>
      <c r="L195" s="110"/>
      <c r="M195">
        <v>0</v>
      </c>
      <c r="N195" s="70">
        <f>IF(COUNTIFS(Submission[Submission],"2nd",Submission[Code],Submission[[#This Row],[Code]],Submission[Month],Submission[[#This Row],[Month]])&gt;0,Submission[[#This Row],[2nd Submit Prod/import (month +0)]]-Submission[[#This Row],[1st Submit Prod/import (month +0) ]],0)</f>
        <v>0</v>
      </c>
    </row>
    <row r="196" spans="1:14">
      <c r="A196" s="115">
        <v>2022</v>
      </c>
      <c r="B196" s="72">
        <v>2</v>
      </c>
      <c r="C196" t="s">
        <v>372</v>
      </c>
      <c r="D196" t="s">
        <v>199</v>
      </c>
      <c r="E196" t="s">
        <v>419</v>
      </c>
      <c r="F196" t="s">
        <v>77</v>
      </c>
      <c r="G196" t="s">
        <v>368</v>
      </c>
      <c r="H196" t="s">
        <v>386</v>
      </c>
      <c r="I196" t="s">
        <v>458</v>
      </c>
      <c r="L196" s="110"/>
      <c r="M196">
        <v>0</v>
      </c>
      <c r="N196" s="70">
        <f>IF(COUNTIFS(Submission[Submission],"2nd",Submission[Code],Submission[[#This Row],[Code]],Submission[Month],Submission[[#This Row],[Month]])&gt;0,Submission[[#This Row],[2nd Submit Prod/import (month +0)]]-Submission[[#This Row],[1st Submit Prod/import (month +0) ]],0)</f>
        <v>0</v>
      </c>
    </row>
    <row r="197" spans="1:14">
      <c r="A197" s="115">
        <v>2022</v>
      </c>
      <c r="B197" s="72">
        <v>2</v>
      </c>
      <c r="C197" t="s">
        <v>372</v>
      </c>
      <c r="D197" t="s">
        <v>199</v>
      </c>
      <c r="E197" t="s">
        <v>419</v>
      </c>
      <c r="F197" t="s">
        <v>77</v>
      </c>
      <c r="G197" t="s">
        <v>368</v>
      </c>
      <c r="H197" t="s">
        <v>386</v>
      </c>
      <c r="I197" t="s">
        <v>145</v>
      </c>
      <c r="L197" s="110"/>
      <c r="M197">
        <v>0</v>
      </c>
      <c r="N197" s="70">
        <f>IF(COUNTIFS(Submission[Submission],"2nd",Submission[Code],Submission[[#This Row],[Code]],Submission[Month],Submission[[#This Row],[Month]])&gt;0,Submission[[#This Row],[2nd Submit Prod/import (month +0)]]-Submission[[#This Row],[1st Submit Prod/import (month +0) ]],0)</f>
        <v>0</v>
      </c>
    </row>
    <row r="198" spans="1:14">
      <c r="A198" s="115">
        <v>2022</v>
      </c>
      <c r="B198" s="72">
        <v>2</v>
      </c>
      <c r="C198" t="s">
        <v>372</v>
      </c>
      <c r="D198" t="s">
        <v>199</v>
      </c>
      <c r="E198" t="s">
        <v>419</v>
      </c>
      <c r="F198" t="s">
        <v>77</v>
      </c>
      <c r="G198" t="s">
        <v>368</v>
      </c>
      <c r="H198" t="s">
        <v>386</v>
      </c>
      <c r="I198" t="s">
        <v>429</v>
      </c>
      <c r="L198" s="110"/>
      <c r="M198">
        <v>0</v>
      </c>
      <c r="N198" s="70">
        <f>IF(COUNTIFS(Submission[Submission],"2nd",Submission[Code],Submission[[#This Row],[Code]],Submission[Month],Submission[[#This Row],[Month]])&gt;0,Submission[[#This Row],[2nd Submit Prod/import (month +0)]]-Submission[[#This Row],[1st Submit Prod/import (month +0) ]],0)</f>
        <v>0</v>
      </c>
    </row>
    <row r="199" spans="1:14">
      <c r="A199" s="115">
        <v>2022</v>
      </c>
      <c r="B199" s="72">
        <v>2</v>
      </c>
      <c r="C199" t="s">
        <v>372</v>
      </c>
      <c r="D199" t="s">
        <v>199</v>
      </c>
      <c r="E199" t="s">
        <v>419</v>
      </c>
      <c r="F199" t="s">
        <v>77</v>
      </c>
      <c r="G199" t="s">
        <v>368</v>
      </c>
      <c r="H199" t="s">
        <v>386</v>
      </c>
      <c r="I199" t="s">
        <v>29</v>
      </c>
      <c r="L199" s="110"/>
      <c r="M199">
        <v>0</v>
      </c>
      <c r="N199" s="70">
        <f>IF(COUNTIFS(Submission[Submission],"2nd",Submission[Code],Submission[[#This Row],[Code]],Submission[Month],Submission[[#This Row],[Month]])&gt;0,Submission[[#This Row],[2nd Submit Prod/import (month +0)]]-Submission[[#This Row],[1st Submit Prod/import (month +0) ]],0)</f>
        <v>0</v>
      </c>
    </row>
    <row r="200" spans="1:14">
      <c r="A200" s="115">
        <v>2022</v>
      </c>
      <c r="B200" s="72">
        <v>2</v>
      </c>
      <c r="C200" t="s">
        <v>372</v>
      </c>
      <c r="D200" t="s">
        <v>199</v>
      </c>
      <c r="E200" t="s">
        <v>419</v>
      </c>
      <c r="F200" t="s">
        <v>77</v>
      </c>
      <c r="G200" t="s">
        <v>368</v>
      </c>
      <c r="H200" t="s">
        <v>386</v>
      </c>
      <c r="I200" t="s">
        <v>30</v>
      </c>
      <c r="L200" s="110"/>
      <c r="M200">
        <v>0</v>
      </c>
      <c r="N200" s="70">
        <f>IF(COUNTIFS(Submission[Submission],"2nd",Submission[Code],Submission[[#This Row],[Code]],Submission[Month],Submission[[#This Row],[Month]])&gt;0,Submission[[#This Row],[2nd Submit Prod/import (month +0)]]-Submission[[#This Row],[1st Submit Prod/import (month +0) ]],0)</f>
        <v>0</v>
      </c>
    </row>
    <row r="201" spans="1:14">
      <c r="A201" s="115">
        <v>2022</v>
      </c>
      <c r="B201" s="72">
        <v>2</v>
      </c>
      <c r="C201" t="s">
        <v>372</v>
      </c>
      <c r="D201" t="s">
        <v>199</v>
      </c>
      <c r="E201" t="s">
        <v>419</v>
      </c>
      <c r="F201" t="s">
        <v>77</v>
      </c>
      <c r="G201" t="s">
        <v>368</v>
      </c>
      <c r="H201" t="s">
        <v>386</v>
      </c>
      <c r="I201" t="s">
        <v>557</v>
      </c>
      <c r="L201" s="110"/>
      <c r="M201">
        <v>0</v>
      </c>
      <c r="N201" s="70">
        <f>IF(COUNTIFS(Submission[Submission],"2nd",Submission[Code],Submission[[#This Row],[Code]],Submission[Month],Submission[[#This Row],[Month]])&gt;0,Submission[[#This Row],[2nd Submit Prod/import (month +0)]]-Submission[[#This Row],[1st Submit Prod/import (month +0) ]],0)</f>
        <v>0</v>
      </c>
    </row>
    <row r="202" spans="1:14">
      <c r="A202" s="115">
        <v>2022</v>
      </c>
      <c r="B202" s="72">
        <v>2</v>
      </c>
      <c r="C202" t="s">
        <v>372</v>
      </c>
      <c r="D202" t="s">
        <v>199</v>
      </c>
      <c r="E202" t="s">
        <v>419</v>
      </c>
      <c r="F202" t="s">
        <v>77</v>
      </c>
      <c r="G202" t="s">
        <v>368</v>
      </c>
      <c r="H202" t="s">
        <v>386</v>
      </c>
      <c r="I202" t="s">
        <v>558</v>
      </c>
      <c r="L202" s="110"/>
      <c r="M202">
        <v>0</v>
      </c>
      <c r="N202" s="70">
        <f>IF(COUNTIFS(Submission[Submission],"2nd",Submission[Code],Submission[[#This Row],[Code]],Submission[Month],Submission[[#This Row],[Month]])&gt;0,Submission[[#This Row],[2nd Submit Prod/import (month +0)]]-Submission[[#This Row],[1st Submit Prod/import (month +0) ]],0)</f>
        <v>0</v>
      </c>
    </row>
    <row r="203" spans="1:14">
      <c r="A203" s="115">
        <v>2022</v>
      </c>
      <c r="B203" s="72">
        <v>2</v>
      </c>
      <c r="C203" t="s">
        <v>372</v>
      </c>
      <c r="D203" t="s">
        <v>199</v>
      </c>
      <c r="E203" t="s">
        <v>419</v>
      </c>
      <c r="F203" t="s">
        <v>77</v>
      </c>
      <c r="G203" t="s">
        <v>368</v>
      </c>
      <c r="H203" t="s">
        <v>386</v>
      </c>
      <c r="I203" t="s">
        <v>495</v>
      </c>
      <c r="L203" s="110"/>
      <c r="M203">
        <v>0</v>
      </c>
      <c r="N203" s="70">
        <f>IF(COUNTIFS(Submission[Submission],"2nd",Submission[Code],Submission[[#This Row],[Code]],Submission[Month],Submission[[#This Row],[Month]])&gt;0,Submission[[#This Row],[2nd Submit Prod/import (month +0)]]-Submission[[#This Row],[1st Submit Prod/import (month +0) ]],0)</f>
        <v>0</v>
      </c>
    </row>
    <row r="204" spans="1:14">
      <c r="A204" s="115">
        <v>2022</v>
      </c>
      <c r="B204" s="72">
        <v>2</v>
      </c>
      <c r="C204" t="s">
        <v>372</v>
      </c>
      <c r="D204" t="s">
        <v>199</v>
      </c>
      <c r="E204" t="s">
        <v>419</v>
      </c>
      <c r="F204" t="s">
        <v>77</v>
      </c>
      <c r="G204" t="s">
        <v>368</v>
      </c>
      <c r="H204" t="s">
        <v>386</v>
      </c>
      <c r="I204" t="s">
        <v>494</v>
      </c>
      <c r="L204" s="110"/>
      <c r="M204">
        <v>0</v>
      </c>
      <c r="N204" s="70">
        <f>IF(COUNTIFS(Submission[Submission],"2nd",Submission[Code],Submission[[#This Row],[Code]],Submission[Month],Submission[[#This Row],[Month]])&gt;0,Submission[[#This Row],[2nd Submit Prod/import (month +0)]]-Submission[[#This Row],[1st Submit Prod/import (month +0) ]],0)</f>
        <v>0</v>
      </c>
    </row>
    <row r="205" spans="1:14">
      <c r="A205" s="115">
        <v>2022</v>
      </c>
      <c r="B205" s="72">
        <v>2</v>
      </c>
      <c r="C205" t="s">
        <v>372</v>
      </c>
      <c r="D205" t="s">
        <v>199</v>
      </c>
      <c r="E205" t="s">
        <v>419</v>
      </c>
      <c r="F205" t="s">
        <v>77</v>
      </c>
      <c r="G205" t="s">
        <v>368</v>
      </c>
      <c r="H205" t="s">
        <v>386</v>
      </c>
      <c r="I205" t="s">
        <v>559</v>
      </c>
      <c r="L205" s="110"/>
      <c r="M205">
        <v>0</v>
      </c>
      <c r="N205" s="70">
        <f>IF(COUNTIFS(Submission[Submission],"2nd",Submission[Code],Submission[[#This Row],[Code]],Submission[Month],Submission[[#This Row],[Month]])&gt;0,Submission[[#This Row],[2nd Submit Prod/import (month +0)]]-Submission[[#This Row],[1st Submit Prod/import (month +0) ]],0)</f>
        <v>0</v>
      </c>
    </row>
    <row r="206" spans="1:14">
      <c r="A206" s="115">
        <v>2022</v>
      </c>
      <c r="B206" s="72">
        <v>2</v>
      </c>
      <c r="C206" t="s">
        <v>372</v>
      </c>
      <c r="D206" t="s">
        <v>199</v>
      </c>
      <c r="E206" t="s">
        <v>419</v>
      </c>
      <c r="F206" t="s">
        <v>77</v>
      </c>
      <c r="G206" t="s">
        <v>368</v>
      </c>
      <c r="H206" t="s">
        <v>386</v>
      </c>
      <c r="I206" t="s">
        <v>430</v>
      </c>
      <c r="L206" s="110"/>
      <c r="M206">
        <v>0</v>
      </c>
      <c r="N206" s="70">
        <f>IF(COUNTIFS(Submission[Submission],"2nd",Submission[Code],Submission[[#This Row],[Code]],Submission[Month],Submission[[#This Row],[Month]])&gt;0,Submission[[#This Row],[2nd Submit Prod/import (month +0)]]-Submission[[#This Row],[1st Submit Prod/import (month +0) ]],0)</f>
        <v>0</v>
      </c>
    </row>
    <row r="207" spans="1:14">
      <c r="A207" s="115">
        <v>2022</v>
      </c>
      <c r="B207" s="72">
        <v>2</v>
      </c>
      <c r="C207" t="s">
        <v>372</v>
      </c>
      <c r="D207" t="s">
        <v>199</v>
      </c>
      <c r="E207" t="s">
        <v>419</v>
      </c>
      <c r="F207" t="s">
        <v>77</v>
      </c>
      <c r="G207" t="s">
        <v>368</v>
      </c>
      <c r="H207" t="s">
        <v>386</v>
      </c>
      <c r="I207" t="s">
        <v>431</v>
      </c>
      <c r="L207" s="110"/>
      <c r="M207">
        <v>0</v>
      </c>
      <c r="N207" s="70">
        <f>IF(COUNTIFS(Submission[Submission],"2nd",Submission[Code],Submission[[#This Row],[Code]],Submission[Month],Submission[[#This Row],[Month]])&gt;0,Submission[[#This Row],[2nd Submit Prod/import (month +0)]]-Submission[[#This Row],[1st Submit Prod/import (month +0) ]],0)</f>
        <v>0</v>
      </c>
    </row>
    <row r="208" spans="1:14">
      <c r="A208" s="115">
        <v>2022</v>
      </c>
      <c r="B208" s="72">
        <v>2</v>
      </c>
      <c r="C208" t="s">
        <v>372</v>
      </c>
      <c r="D208" t="s">
        <v>199</v>
      </c>
      <c r="E208" t="s">
        <v>419</v>
      </c>
      <c r="F208" t="s">
        <v>77</v>
      </c>
      <c r="G208" t="s">
        <v>368</v>
      </c>
      <c r="H208" t="s">
        <v>386</v>
      </c>
      <c r="I208" t="s">
        <v>459</v>
      </c>
      <c r="L208" s="110"/>
      <c r="M208">
        <v>0</v>
      </c>
      <c r="N208" s="70">
        <f>IF(COUNTIFS(Submission[Submission],"2nd",Submission[Code],Submission[[#This Row],[Code]],Submission[Month],Submission[[#This Row],[Month]])&gt;0,Submission[[#This Row],[2nd Submit Prod/import (month +0)]]-Submission[[#This Row],[1st Submit Prod/import (month +0) ]],0)</f>
        <v>0</v>
      </c>
    </row>
    <row r="209" spans="1:14">
      <c r="A209" s="115">
        <v>2022</v>
      </c>
      <c r="B209" s="72">
        <v>2</v>
      </c>
      <c r="C209" t="s">
        <v>372</v>
      </c>
      <c r="D209" t="s">
        <v>199</v>
      </c>
      <c r="E209" t="s">
        <v>419</v>
      </c>
      <c r="F209" t="s">
        <v>77</v>
      </c>
      <c r="G209" t="s">
        <v>368</v>
      </c>
      <c r="H209" t="s">
        <v>386</v>
      </c>
      <c r="I209" t="s">
        <v>434</v>
      </c>
      <c r="L209" s="110"/>
      <c r="M209">
        <v>0</v>
      </c>
      <c r="N209" s="70">
        <f>IF(COUNTIFS(Submission[Submission],"2nd",Submission[Code],Submission[[#This Row],[Code]],Submission[Month],Submission[[#This Row],[Month]])&gt;0,Submission[[#This Row],[2nd Submit Prod/import (month +0)]]-Submission[[#This Row],[1st Submit Prod/import (month +0) ]],0)</f>
        <v>0</v>
      </c>
    </row>
    <row r="210" spans="1:14">
      <c r="A210" s="115">
        <v>2022</v>
      </c>
      <c r="B210" s="72">
        <v>2</v>
      </c>
      <c r="C210" t="s">
        <v>372</v>
      </c>
      <c r="D210" t="s">
        <v>199</v>
      </c>
      <c r="E210" t="s">
        <v>419</v>
      </c>
      <c r="F210" t="s">
        <v>77</v>
      </c>
      <c r="G210" t="s">
        <v>368</v>
      </c>
      <c r="H210" t="s">
        <v>386</v>
      </c>
      <c r="I210" t="s">
        <v>460</v>
      </c>
      <c r="L210" s="110"/>
      <c r="M210">
        <v>0</v>
      </c>
      <c r="N210" s="70">
        <f>IF(COUNTIFS(Submission[Submission],"2nd",Submission[Code],Submission[[#This Row],[Code]],Submission[Month],Submission[[#This Row],[Month]])&gt;0,Submission[[#This Row],[2nd Submit Prod/import (month +0)]]-Submission[[#This Row],[1st Submit Prod/import (month +0) ]],0)</f>
        <v>0</v>
      </c>
    </row>
    <row r="211" spans="1:14">
      <c r="A211" s="115">
        <v>2022</v>
      </c>
      <c r="B211" s="72">
        <v>2</v>
      </c>
      <c r="C211" t="s">
        <v>372</v>
      </c>
      <c r="D211" t="s">
        <v>199</v>
      </c>
      <c r="E211" t="s">
        <v>419</v>
      </c>
      <c r="F211" t="s">
        <v>77</v>
      </c>
      <c r="G211" t="s">
        <v>368</v>
      </c>
      <c r="H211" t="s">
        <v>386</v>
      </c>
      <c r="I211" t="s">
        <v>461</v>
      </c>
      <c r="L211" s="110"/>
      <c r="M211">
        <v>0</v>
      </c>
      <c r="N211" s="70">
        <f>IF(COUNTIFS(Submission[Submission],"2nd",Submission[Code],Submission[[#This Row],[Code]],Submission[Month],Submission[[#This Row],[Month]])&gt;0,Submission[[#This Row],[2nd Submit Prod/import (month +0)]]-Submission[[#This Row],[1st Submit Prod/import (month +0) ]],0)</f>
        <v>0</v>
      </c>
    </row>
    <row r="212" spans="1:14">
      <c r="A212" s="115">
        <v>2022</v>
      </c>
      <c r="B212" s="72">
        <v>2</v>
      </c>
      <c r="C212" t="s">
        <v>372</v>
      </c>
      <c r="D212" t="s">
        <v>199</v>
      </c>
      <c r="E212" t="s">
        <v>419</v>
      </c>
      <c r="F212" t="s">
        <v>77</v>
      </c>
      <c r="G212" t="s">
        <v>368</v>
      </c>
      <c r="H212" t="s">
        <v>386</v>
      </c>
      <c r="I212" t="s">
        <v>462</v>
      </c>
      <c r="L212" s="110"/>
      <c r="M212">
        <v>0</v>
      </c>
      <c r="N212" s="70">
        <f>IF(COUNTIFS(Submission[Submission],"2nd",Submission[Code],Submission[[#This Row],[Code]],Submission[Month],Submission[[#This Row],[Month]])&gt;0,Submission[[#This Row],[2nd Submit Prod/import (month +0)]]-Submission[[#This Row],[1st Submit Prod/import (month +0) ]],0)</f>
        <v>0</v>
      </c>
    </row>
    <row r="213" spans="1:14">
      <c r="A213" s="115">
        <v>2022</v>
      </c>
      <c r="B213" s="72">
        <v>2</v>
      </c>
      <c r="C213" t="s">
        <v>372</v>
      </c>
      <c r="D213" t="s">
        <v>199</v>
      </c>
      <c r="E213" t="s">
        <v>419</v>
      </c>
      <c r="F213" t="s">
        <v>77</v>
      </c>
      <c r="G213" t="s">
        <v>368</v>
      </c>
      <c r="H213" t="s">
        <v>386</v>
      </c>
      <c r="I213" t="s">
        <v>146</v>
      </c>
      <c r="L213" s="110"/>
      <c r="M213">
        <v>0</v>
      </c>
      <c r="N213" s="70">
        <f>IF(COUNTIFS(Submission[Submission],"2nd",Submission[Code],Submission[[#This Row],[Code]],Submission[Month],Submission[[#This Row],[Month]])&gt;0,Submission[[#This Row],[2nd Submit Prod/import (month +0)]]-Submission[[#This Row],[1st Submit Prod/import (month +0) ]],0)</f>
        <v>0</v>
      </c>
    </row>
    <row r="214" spans="1:14">
      <c r="A214" s="115">
        <v>2022</v>
      </c>
      <c r="B214" s="72">
        <v>2</v>
      </c>
      <c r="C214" t="s">
        <v>372</v>
      </c>
      <c r="D214" t="s">
        <v>199</v>
      </c>
      <c r="E214" t="s">
        <v>419</v>
      </c>
      <c r="F214" t="s">
        <v>77</v>
      </c>
      <c r="G214" t="s">
        <v>368</v>
      </c>
      <c r="H214" t="s">
        <v>386</v>
      </c>
      <c r="I214" t="s">
        <v>94</v>
      </c>
      <c r="L214" s="110"/>
      <c r="M214">
        <v>0</v>
      </c>
      <c r="N214" s="70">
        <f>IF(COUNTIFS(Submission[Submission],"2nd",Submission[Code],Submission[[#This Row],[Code]],Submission[Month],Submission[[#This Row],[Month]])&gt;0,Submission[[#This Row],[2nd Submit Prod/import (month +0)]]-Submission[[#This Row],[1st Submit Prod/import (month +0) ]],0)</f>
        <v>0</v>
      </c>
    </row>
    <row r="215" spans="1:14">
      <c r="A215" s="115">
        <v>2022</v>
      </c>
      <c r="B215" s="72">
        <v>2</v>
      </c>
      <c r="C215" t="s">
        <v>372</v>
      </c>
      <c r="D215" t="s">
        <v>199</v>
      </c>
      <c r="E215" t="s">
        <v>419</v>
      </c>
      <c r="F215" t="s">
        <v>77</v>
      </c>
      <c r="G215" t="s">
        <v>368</v>
      </c>
      <c r="H215" t="s">
        <v>386</v>
      </c>
      <c r="I215" t="s">
        <v>147</v>
      </c>
      <c r="L215" s="110"/>
      <c r="M215">
        <v>0</v>
      </c>
      <c r="N215" s="70">
        <f>IF(COUNTIFS(Submission[Submission],"2nd",Submission[Code],Submission[[#This Row],[Code]],Submission[Month],Submission[[#This Row],[Month]])&gt;0,Submission[[#This Row],[2nd Submit Prod/import (month +0)]]-Submission[[#This Row],[1st Submit Prod/import (month +0) ]],0)</f>
        <v>0</v>
      </c>
    </row>
    <row r="216" spans="1:14">
      <c r="A216" s="115">
        <v>2022</v>
      </c>
      <c r="B216" s="72">
        <v>2</v>
      </c>
      <c r="C216" t="s">
        <v>372</v>
      </c>
      <c r="D216" t="s">
        <v>199</v>
      </c>
      <c r="E216" t="s">
        <v>419</v>
      </c>
      <c r="F216" t="s">
        <v>77</v>
      </c>
      <c r="G216" t="s">
        <v>368</v>
      </c>
      <c r="H216" t="s">
        <v>386</v>
      </c>
      <c r="I216" t="s">
        <v>148</v>
      </c>
      <c r="L216" s="110"/>
      <c r="M216">
        <v>0</v>
      </c>
      <c r="N216" s="70">
        <f>IF(COUNTIFS(Submission[Submission],"2nd",Submission[Code],Submission[[#This Row],[Code]],Submission[Month],Submission[[#This Row],[Month]])&gt;0,Submission[[#This Row],[2nd Submit Prod/import (month +0)]]-Submission[[#This Row],[1st Submit Prod/import (month +0) ]],0)</f>
        <v>0</v>
      </c>
    </row>
    <row r="217" spans="1:14">
      <c r="A217" s="115">
        <v>2022</v>
      </c>
      <c r="B217" s="72">
        <v>2</v>
      </c>
      <c r="C217" t="s">
        <v>372</v>
      </c>
      <c r="D217" t="s">
        <v>199</v>
      </c>
      <c r="E217" t="s">
        <v>421</v>
      </c>
      <c r="F217" t="s">
        <v>77</v>
      </c>
      <c r="G217" t="s">
        <v>370</v>
      </c>
      <c r="H217" t="s">
        <v>403</v>
      </c>
      <c r="I217" t="s">
        <v>560</v>
      </c>
      <c r="L217" s="110"/>
      <c r="M217">
        <v>0</v>
      </c>
      <c r="N217" s="70">
        <f>IF(COUNTIFS(Submission[Submission],"2nd",Submission[Code],Submission[[#This Row],[Code]],Submission[Month],Submission[[#This Row],[Month]])&gt;0,Submission[[#This Row],[2nd Submit Prod/import (month +0)]]-Submission[[#This Row],[1st Submit Prod/import (month +0) ]],0)</f>
        <v>0</v>
      </c>
    </row>
    <row r="218" spans="1:14">
      <c r="A218" s="115">
        <v>2022</v>
      </c>
      <c r="B218" s="72">
        <v>2</v>
      </c>
      <c r="C218" t="s">
        <v>372</v>
      </c>
      <c r="D218" t="s">
        <v>199</v>
      </c>
      <c r="E218" t="s">
        <v>421</v>
      </c>
      <c r="F218" t="s">
        <v>77</v>
      </c>
      <c r="G218" t="s">
        <v>370</v>
      </c>
      <c r="H218" t="s">
        <v>403</v>
      </c>
      <c r="I218" t="s">
        <v>561</v>
      </c>
      <c r="L218" s="110"/>
      <c r="M218">
        <v>0</v>
      </c>
      <c r="N218" s="70">
        <f>IF(COUNTIFS(Submission[Submission],"2nd",Submission[Code],Submission[[#This Row],[Code]],Submission[Month],Submission[[#This Row],[Month]])&gt;0,Submission[[#This Row],[2nd Submit Prod/import (month +0)]]-Submission[[#This Row],[1st Submit Prod/import (month +0) ]],0)</f>
        <v>0</v>
      </c>
    </row>
    <row r="219" spans="1:14">
      <c r="A219" s="115">
        <v>2022</v>
      </c>
      <c r="B219" s="72">
        <v>2</v>
      </c>
      <c r="C219" t="s">
        <v>372</v>
      </c>
      <c r="D219" t="s">
        <v>199</v>
      </c>
      <c r="E219" t="s">
        <v>421</v>
      </c>
      <c r="F219" t="s">
        <v>77</v>
      </c>
      <c r="G219" t="s">
        <v>370</v>
      </c>
      <c r="H219" t="s">
        <v>403</v>
      </c>
      <c r="I219" t="s">
        <v>562</v>
      </c>
      <c r="L219" s="110"/>
      <c r="M219">
        <v>0</v>
      </c>
      <c r="N219" s="70">
        <f>IF(COUNTIFS(Submission[Submission],"2nd",Submission[Code],Submission[[#This Row],[Code]],Submission[Month],Submission[[#This Row],[Month]])&gt;0,Submission[[#This Row],[2nd Submit Prod/import (month +0)]]-Submission[[#This Row],[1st Submit Prod/import (month +0) ]],0)</f>
        <v>0</v>
      </c>
    </row>
    <row r="220" spans="1:14">
      <c r="A220" s="115">
        <v>2022</v>
      </c>
      <c r="B220" s="72">
        <v>2</v>
      </c>
      <c r="C220" t="s">
        <v>372</v>
      </c>
      <c r="D220" t="s">
        <v>199</v>
      </c>
      <c r="E220" t="s">
        <v>419</v>
      </c>
      <c r="F220" t="s">
        <v>77</v>
      </c>
      <c r="G220" t="s">
        <v>370</v>
      </c>
      <c r="H220" t="s">
        <v>412</v>
      </c>
      <c r="I220" t="s">
        <v>27</v>
      </c>
      <c r="L220" s="110"/>
      <c r="M220">
        <v>0</v>
      </c>
      <c r="N220" s="70">
        <f>IF(COUNTIFS(Submission[Submission],"2nd",Submission[Code],Submission[[#This Row],[Code]],Submission[Month],Submission[[#This Row],[Month]])&gt;0,Submission[[#This Row],[2nd Submit Prod/import (month +0)]]-Submission[[#This Row],[1st Submit Prod/import (month +0) ]],0)</f>
        <v>0</v>
      </c>
    </row>
    <row r="221" spans="1:14">
      <c r="A221" s="115">
        <v>2022</v>
      </c>
      <c r="B221" s="72">
        <v>2</v>
      </c>
      <c r="C221" t="s">
        <v>372</v>
      </c>
      <c r="D221" t="s">
        <v>199</v>
      </c>
      <c r="E221" t="s">
        <v>419</v>
      </c>
      <c r="F221" t="s">
        <v>77</v>
      </c>
      <c r="G221" t="s">
        <v>370</v>
      </c>
      <c r="H221" t="s">
        <v>412</v>
      </c>
      <c r="I221" t="s">
        <v>95</v>
      </c>
      <c r="L221" s="110"/>
      <c r="M221">
        <v>0</v>
      </c>
      <c r="N221" s="70">
        <f>IF(COUNTIFS(Submission[Submission],"2nd",Submission[Code],Submission[[#This Row],[Code]],Submission[Month],Submission[[#This Row],[Month]])&gt;0,Submission[[#This Row],[2nd Submit Prod/import (month +0)]]-Submission[[#This Row],[1st Submit Prod/import (month +0) ]],0)</f>
        <v>0</v>
      </c>
    </row>
    <row r="222" spans="1:14">
      <c r="A222" s="115">
        <v>2022</v>
      </c>
      <c r="B222" s="72">
        <v>2</v>
      </c>
      <c r="C222" t="s">
        <v>372</v>
      </c>
      <c r="D222" t="s">
        <v>199</v>
      </c>
      <c r="E222" t="s">
        <v>419</v>
      </c>
      <c r="F222" t="s">
        <v>77</v>
      </c>
      <c r="G222" t="s">
        <v>370</v>
      </c>
      <c r="H222" t="s">
        <v>412</v>
      </c>
      <c r="I222" t="s">
        <v>26</v>
      </c>
      <c r="L222" s="110"/>
      <c r="M222">
        <v>0</v>
      </c>
      <c r="N222" s="70">
        <f>IF(COUNTIFS(Submission[Submission],"2nd",Submission[Code],Submission[[#This Row],[Code]],Submission[Month],Submission[[#This Row],[Month]])&gt;0,Submission[[#This Row],[2nd Submit Prod/import (month +0)]]-Submission[[#This Row],[1st Submit Prod/import (month +0) ]],0)</f>
        <v>0</v>
      </c>
    </row>
    <row r="223" spans="1:14">
      <c r="A223" s="115">
        <v>2022</v>
      </c>
      <c r="B223" s="72">
        <v>2</v>
      </c>
      <c r="C223" t="s">
        <v>372</v>
      </c>
      <c r="D223" t="s">
        <v>199</v>
      </c>
      <c r="E223" t="s">
        <v>419</v>
      </c>
      <c r="F223" t="s">
        <v>77</v>
      </c>
      <c r="G223" t="s">
        <v>370</v>
      </c>
      <c r="H223" t="s">
        <v>412</v>
      </c>
      <c r="I223" t="s">
        <v>25</v>
      </c>
      <c r="L223" s="110"/>
      <c r="M223">
        <v>0</v>
      </c>
      <c r="N223" s="70">
        <f>IF(COUNTIFS(Submission[Submission],"2nd",Submission[Code],Submission[[#This Row],[Code]],Submission[Month],Submission[[#This Row],[Month]])&gt;0,Submission[[#This Row],[2nd Submit Prod/import (month +0)]]-Submission[[#This Row],[1st Submit Prod/import (month +0) ]],0)</f>
        <v>0</v>
      </c>
    </row>
    <row r="224" spans="1:14">
      <c r="A224" s="115">
        <v>2022</v>
      </c>
      <c r="B224" s="72">
        <v>2</v>
      </c>
      <c r="C224" t="s">
        <v>372</v>
      </c>
      <c r="D224" t="s">
        <v>199</v>
      </c>
      <c r="E224" t="s">
        <v>419</v>
      </c>
      <c r="F224" t="s">
        <v>77</v>
      </c>
      <c r="G224" t="s">
        <v>370</v>
      </c>
      <c r="H224" t="s">
        <v>412</v>
      </c>
      <c r="I224" t="s">
        <v>28</v>
      </c>
      <c r="L224" s="110"/>
      <c r="M224">
        <v>0</v>
      </c>
      <c r="N224" s="70">
        <f>IF(COUNTIFS(Submission[Submission],"2nd",Submission[Code],Submission[[#This Row],[Code]],Submission[Month],Submission[[#This Row],[Month]])&gt;0,Submission[[#This Row],[2nd Submit Prod/import (month +0)]]-Submission[[#This Row],[1st Submit Prod/import (month +0) ]],0)</f>
        <v>0</v>
      </c>
    </row>
    <row r="225" spans="1:16">
      <c r="A225" s="115">
        <v>2022</v>
      </c>
      <c r="B225" s="72">
        <v>2</v>
      </c>
      <c r="C225" t="s">
        <v>372</v>
      </c>
      <c r="D225" t="s">
        <v>199</v>
      </c>
      <c r="E225" t="s">
        <v>419</v>
      </c>
      <c r="F225" t="s">
        <v>77</v>
      </c>
      <c r="G225" t="s">
        <v>370</v>
      </c>
      <c r="H225" t="s">
        <v>412</v>
      </c>
      <c r="I225" t="s">
        <v>96</v>
      </c>
      <c r="L225" s="110"/>
      <c r="M225">
        <v>0</v>
      </c>
      <c r="N225" s="70">
        <f>IF(COUNTIFS(Submission[Submission],"2nd",Submission[Code],Submission[[#This Row],[Code]],Submission[Month],Submission[[#This Row],[Month]])&gt;0,Submission[[#This Row],[2nd Submit Prod/import (month +0)]]-Submission[[#This Row],[1st Submit Prod/import (month +0) ]],0)</f>
        <v>0</v>
      </c>
    </row>
    <row r="226" spans="1:16">
      <c r="A226" s="115">
        <v>2022</v>
      </c>
      <c r="B226" s="72">
        <v>2</v>
      </c>
      <c r="C226" t="s">
        <v>372</v>
      </c>
      <c r="D226" t="s">
        <v>199</v>
      </c>
      <c r="E226" t="s">
        <v>419</v>
      </c>
      <c r="F226" t="s">
        <v>77</v>
      </c>
      <c r="G226" t="s">
        <v>370</v>
      </c>
      <c r="H226" t="s">
        <v>412</v>
      </c>
      <c r="I226" t="s">
        <v>97</v>
      </c>
      <c r="L226" s="110"/>
      <c r="M226">
        <v>0</v>
      </c>
      <c r="N226" s="70">
        <f>IF(COUNTIFS(Submission[Submission],"2nd",Submission[Code],Submission[[#This Row],[Code]],Submission[Month],Submission[[#This Row],[Month]])&gt;0,Submission[[#This Row],[2nd Submit Prod/import (month +0)]]-Submission[[#This Row],[1st Submit Prod/import (month +0) ]],0)</f>
        <v>0</v>
      </c>
    </row>
    <row r="227" spans="1:16">
      <c r="A227" s="115">
        <v>2022</v>
      </c>
      <c r="B227" s="72">
        <v>2</v>
      </c>
      <c r="C227" t="s">
        <v>372</v>
      </c>
      <c r="D227" t="s">
        <v>199</v>
      </c>
      <c r="E227" t="s">
        <v>419</v>
      </c>
      <c r="F227" t="s">
        <v>77</v>
      </c>
      <c r="G227" t="s">
        <v>370</v>
      </c>
      <c r="H227" t="s">
        <v>412</v>
      </c>
      <c r="I227" t="s">
        <v>98</v>
      </c>
      <c r="L227" s="110"/>
      <c r="M227">
        <v>0</v>
      </c>
      <c r="N227" s="70">
        <f>IF(COUNTIFS(Submission[Submission],"2nd",Submission[Code],Submission[[#This Row],[Code]],Submission[Month],Submission[[#This Row],[Month]])&gt;0,Submission[[#This Row],[2nd Submit Prod/import (month +0)]]-Submission[[#This Row],[1st Submit Prod/import (month +0) ]],0)</f>
        <v>0</v>
      </c>
    </row>
    <row r="228" spans="1:16">
      <c r="A228" s="115">
        <v>2022</v>
      </c>
      <c r="B228" s="72">
        <v>2</v>
      </c>
      <c r="C228" t="s">
        <v>372</v>
      </c>
      <c r="D228" t="s">
        <v>199</v>
      </c>
      <c r="E228" t="s">
        <v>419</v>
      </c>
      <c r="F228" t="s">
        <v>77</v>
      </c>
      <c r="G228" t="s">
        <v>370</v>
      </c>
      <c r="H228" t="s">
        <v>412</v>
      </c>
      <c r="I228" t="s">
        <v>99</v>
      </c>
      <c r="L228" s="110"/>
      <c r="M228">
        <v>0</v>
      </c>
      <c r="N228" s="70">
        <f>IF(COUNTIFS(Submission[Submission],"2nd",Submission[Code],Submission[[#This Row],[Code]],Submission[Month],Submission[[#This Row],[Month]])&gt;0,Submission[[#This Row],[2nd Submit Prod/import (month +0)]]-Submission[[#This Row],[1st Submit Prod/import (month +0) ]],0)</f>
        <v>0</v>
      </c>
    </row>
    <row r="229" spans="1:16">
      <c r="A229" s="115">
        <v>2022</v>
      </c>
      <c r="B229" s="72">
        <v>2</v>
      </c>
      <c r="C229" t="s">
        <v>372</v>
      </c>
      <c r="D229" t="s">
        <v>199</v>
      </c>
      <c r="E229" t="s">
        <v>419</v>
      </c>
      <c r="F229" t="s">
        <v>77</v>
      </c>
      <c r="G229" t="s">
        <v>370</v>
      </c>
      <c r="H229" t="s">
        <v>412</v>
      </c>
      <c r="I229" t="s">
        <v>100</v>
      </c>
      <c r="L229" s="110"/>
      <c r="M229">
        <v>0</v>
      </c>
      <c r="N229" s="70">
        <f>IF(COUNTIFS(Submission[Submission],"2nd",Submission[Code],Submission[[#This Row],[Code]],Submission[Month],Submission[[#This Row],[Month]])&gt;0,Submission[[#This Row],[2nd Submit Prod/import (month +0)]]-Submission[[#This Row],[1st Submit Prod/import (month +0) ]],0)</f>
        <v>0</v>
      </c>
    </row>
    <row r="230" spans="1:16">
      <c r="A230" s="115">
        <v>2022</v>
      </c>
      <c r="B230" s="72">
        <v>2</v>
      </c>
      <c r="C230" t="s">
        <v>372</v>
      </c>
      <c r="D230" t="s">
        <v>199</v>
      </c>
      <c r="E230" t="s">
        <v>419</v>
      </c>
      <c r="F230" t="s">
        <v>77</v>
      </c>
      <c r="G230" t="s">
        <v>370</v>
      </c>
      <c r="H230" t="s">
        <v>412</v>
      </c>
      <c r="I230" t="s">
        <v>101</v>
      </c>
      <c r="L230" s="110"/>
      <c r="M230">
        <v>0</v>
      </c>
      <c r="N230" s="70">
        <f>IF(COUNTIFS(Submission[Submission],"2nd",Submission[Code],Submission[[#This Row],[Code]],Submission[Month],Submission[[#This Row],[Month]])&gt;0,Submission[[#This Row],[2nd Submit Prod/import (month +0)]]-Submission[[#This Row],[1st Submit Prod/import (month +0) ]],0)</f>
        <v>0</v>
      </c>
    </row>
    <row r="231" spans="1:16">
      <c r="A231" s="115">
        <v>2022</v>
      </c>
      <c r="B231" s="72">
        <v>2</v>
      </c>
      <c r="C231" t="s">
        <v>372</v>
      </c>
      <c r="D231" t="s">
        <v>199</v>
      </c>
      <c r="E231" t="s">
        <v>419</v>
      </c>
      <c r="F231" t="s">
        <v>77</v>
      </c>
      <c r="G231" t="s">
        <v>370</v>
      </c>
      <c r="H231" t="s">
        <v>412</v>
      </c>
      <c r="I231" t="s">
        <v>149</v>
      </c>
      <c r="L231" s="110"/>
      <c r="M231">
        <v>0</v>
      </c>
      <c r="N231" s="70">
        <f>IF(COUNTIFS(Submission[Submission],"2nd",Submission[Code],Submission[[#This Row],[Code]],Submission[Month],Submission[[#This Row],[Month]])&gt;0,Submission[[#This Row],[2nd Submit Prod/import (month +0)]]-Submission[[#This Row],[1st Submit Prod/import (month +0) ]],0)</f>
        <v>0</v>
      </c>
    </row>
    <row r="232" spans="1:16">
      <c r="A232" s="115">
        <v>2022</v>
      </c>
      <c r="B232" s="72">
        <v>2</v>
      </c>
      <c r="C232" t="s">
        <v>372</v>
      </c>
      <c r="D232" t="s">
        <v>199</v>
      </c>
      <c r="E232" t="s">
        <v>419</v>
      </c>
      <c r="F232" t="s">
        <v>77</v>
      </c>
      <c r="G232" t="s">
        <v>370</v>
      </c>
      <c r="H232" t="s">
        <v>412</v>
      </c>
      <c r="I232" t="s">
        <v>102</v>
      </c>
      <c r="L232" s="110"/>
      <c r="M232">
        <v>0</v>
      </c>
      <c r="N232" s="70">
        <f>IF(COUNTIFS(Submission[Submission],"2nd",Submission[Code],Submission[[#This Row],[Code]],Submission[Month],Submission[[#This Row],[Month]])&gt;0,Submission[[#This Row],[2nd Submit Prod/import (month +0)]]-Submission[[#This Row],[1st Submit Prod/import (month +0) ]],0)</f>
        <v>0</v>
      </c>
    </row>
    <row r="233" spans="1:16">
      <c r="A233" s="115">
        <v>2022</v>
      </c>
      <c r="B233" s="72">
        <v>2</v>
      </c>
      <c r="C233" t="s">
        <v>372</v>
      </c>
      <c r="D233" t="s">
        <v>199</v>
      </c>
      <c r="E233" t="s">
        <v>419</v>
      </c>
      <c r="F233" t="s">
        <v>77</v>
      </c>
      <c r="G233" t="s">
        <v>370</v>
      </c>
      <c r="H233" t="s">
        <v>412</v>
      </c>
      <c r="I233" t="s">
        <v>150</v>
      </c>
      <c r="L233" s="110"/>
      <c r="M233">
        <v>0</v>
      </c>
      <c r="N233" s="70">
        <f>IF(COUNTIFS(Submission[Submission],"2nd",Submission[Code],Submission[[#This Row],[Code]],Submission[Month],Submission[[#This Row],[Month]])&gt;0,Submission[[#This Row],[2nd Submit Prod/import (month +0)]]-Submission[[#This Row],[1st Submit Prod/import (month +0) ]],0)</f>
        <v>0</v>
      </c>
    </row>
    <row r="234" spans="1:16">
      <c r="A234" s="115">
        <v>2022</v>
      </c>
      <c r="B234" s="72">
        <v>2</v>
      </c>
      <c r="C234" t="s">
        <v>372</v>
      </c>
      <c r="D234" t="s">
        <v>199</v>
      </c>
      <c r="E234" t="s">
        <v>419</v>
      </c>
      <c r="F234" t="s">
        <v>77</v>
      </c>
      <c r="G234" t="s">
        <v>370</v>
      </c>
      <c r="H234" t="s">
        <v>412</v>
      </c>
      <c r="I234" t="s">
        <v>151</v>
      </c>
      <c r="L234" s="110"/>
      <c r="M234">
        <v>0</v>
      </c>
      <c r="N234" s="70">
        <f>IF(COUNTIFS(Submission[Submission],"2nd",Submission[Code],Submission[[#This Row],[Code]],Submission[Month],Submission[[#This Row],[Month]])&gt;0,Submission[[#This Row],[2nd Submit Prod/import (month +0)]]-Submission[[#This Row],[1st Submit Prod/import (month +0) ]],0)</f>
        <v>0</v>
      </c>
    </row>
    <row r="235" spans="1:16">
      <c r="A235" s="115">
        <v>2022</v>
      </c>
      <c r="B235" s="72">
        <v>2</v>
      </c>
      <c r="C235" t="s">
        <v>372</v>
      </c>
      <c r="D235" t="s">
        <v>199</v>
      </c>
      <c r="E235" t="s">
        <v>419</v>
      </c>
      <c r="F235" t="s">
        <v>77</v>
      </c>
      <c r="G235" t="s">
        <v>370</v>
      </c>
      <c r="H235" t="s">
        <v>412</v>
      </c>
      <c r="I235" t="s">
        <v>152</v>
      </c>
      <c r="L235" s="110"/>
      <c r="M235">
        <v>0</v>
      </c>
      <c r="N235" s="70">
        <f>IF(COUNTIFS(Submission[Submission],"2nd",Submission[Code],Submission[[#This Row],[Code]],Submission[Month],Submission[[#This Row],[Month]])&gt;0,Submission[[#This Row],[2nd Submit Prod/import (month +0)]]-Submission[[#This Row],[1st Submit Prod/import (month +0) ]],0)</f>
        <v>0</v>
      </c>
    </row>
    <row r="236" spans="1:16">
      <c r="A236" s="115">
        <v>2022</v>
      </c>
      <c r="B236" s="72">
        <v>2</v>
      </c>
      <c r="C236" t="s">
        <v>372</v>
      </c>
      <c r="D236" t="s">
        <v>199</v>
      </c>
      <c r="E236" t="s">
        <v>419</v>
      </c>
      <c r="F236" t="s">
        <v>77</v>
      </c>
      <c r="G236" t="s">
        <v>370</v>
      </c>
      <c r="H236" t="s">
        <v>412</v>
      </c>
      <c r="I236" t="s">
        <v>103</v>
      </c>
      <c r="L236" s="110"/>
      <c r="M236">
        <v>0</v>
      </c>
      <c r="N236" s="70">
        <f>IF(COUNTIFS(Submission[Submission],"2nd",Submission[Code],Submission[[#This Row],[Code]],Submission[Month],Submission[[#This Row],[Month]])&gt;0,Submission[[#This Row],[2nd Submit Prod/import (month +0)]]-Submission[[#This Row],[1st Submit Prod/import (month +0) ]],0)</f>
        <v>0</v>
      </c>
    </row>
    <row r="237" spans="1:16">
      <c r="A237" s="115">
        <v>2022</v>
      </c>
      <c r="B237" s="72">
        <v>2</v>
      </c>
      <c r="C237" t="s">
        <v>372</v>
      </c>
      <c r="D237" t="s">
        <v>199</v>
      </c>
      <c r="E237" t="s">
        <v>419</v>
      </c>
      <c r="F237" t="s">
        <v>77</v>
      </c>
      <c r="G237" t="s">
        <v>370</v>
      </c>
      <c r="H237" t="s">
        <v>412</v>
      </c>
      <c r="I237" t="s">
        <v>104</v>
      </c>
      <c r="L237" s="110"/>
      <c r="M237">
        <v>0</v>
      </c>
      <c r="N237" s="70">
        <f>IF(COUNTIFS(Submission[Submission],"2nd",Submission[Code],Submission[[#This Row],[Code]],Submission[Month],Submission[[#This Row],[Month]])&gt;0,Submission[[#This Row],[2nd Submit Prod/import (month +0)]]-Submission[[#This Row],[1st Submit Prod/import (month +0) ]],0)</f>
        <v>0</v>
      </c>
    </row>
    <row r="238" spans="1:16" s="33" customFormat="1">
      <c r="A238" s="115">
        <v>2022</v>
      </c>
      <c r="B238" s="72">
        <v>2</v>
      </c>
      <c r="C238" s="33" t="s">
        <v>415</v>
      </c>
      <c r="D238" s="33" t="s">
        <v>198</v>
      </c>
      <c r="E238" t="s">
        <v>421</v>
      </c>
      <c r="F238" s="33" t="s">
        <v>72</v>
      </c>
      <c r="G238" s="99" t="s">
        <v>428</v>
      </c>
      <c r="H238" t="s">
        <v>372</v>
      </c>
      <c r="I238" s="33" t="s">
        <v>673</v>
      </c>
      <c r="L238" s="111">
        <v>20126.758842630727</v>
      </c>
      <c r="M238" s="112"/>
      <c r="N238" s="112">
        <f>IF(COUNTIFS(Submission[Submission],"2nd",Submission[Code],Submission[[#This Row],[Code]],Submission[Month],Submission[[#This Row],[Month]])&gt;0,Submission[[#This Row],[2nd Submit Prod/import (month +0)]]-Submission[[#This Row],[1st Submit Prod/import (month +0) ]],0)</f>
        <v>-20126.758842630727</v>
      </c>
      <c r="P238"/>
    </row>
    <row r="239" spans="1:16">
      <c r="A239" s="115">
        <v>2022</v>
      </c>
      <c r="B239" s="72">
        <v>2</v>
      </c>
      <c r="C239" s="33" t="s">
        <v>415</v>
      </c>
      <c r="D239" t="s">
        <v>198</v>
      </c>
      <c r="E239" t="s">
        <v>421</v>
      </c>
      <c r="F239" t="s">
        <v>72</v>
      </c>
      <c r="G239" s="99" t="s">
        <v>428</v>
      </c>
      <c r="H239" t="s">
        <v>372</v>
      </c>
      <c r="I239" t="s">
        <v>675</v>
      </c>
      <c r="L239" s="110">
        <v>4090.6143313116718</v>
      </c>
      <c r="N239" s="70">
        <f>IF(COUNTIFS(Submission[Submission],"2nd",Submission[Code],Submission[[#This Row],[Code]],Submission[Month],Submission[[#This Row],[Month]])&gt;0,Submission[[#This Row],[2nd Submit Prod/import (month +0)]]-Submission[[#This Row],[1st Submit Prod/import (month +0) ]],0)</f>
        <v>-4090.6143313116718</v>
      </c>
    </row>
    <row r="240" spans="1:16">
      <c r="A240" s="115">
        <v>2022</v>
      </c>
      <c r="B240" s="72">
        <v>2</v>
      </c>
      <c r="C240" s="33" t="s">
        <v>415</v>
      </c>
      <c r="D240" t="s">
        <v>198</v>
      </c>
      <c r="E240" t="s">
        <v>421</v>
      </c>
      <c r="F240" t="s">
        <v>72</v>
      </c>
      <c r="G240" s="99" t="s">
        <v>428</v>
      </c>
      <c r="H240" t="s">
        <v>372</v>
      </c>
      <c r="I240" t="s">
        <v>674</v>
      </c>
      <c r="L240" s="110">
        <v>16057.60163146173</v>
      </c>
      <c r="N240" s="70">
        <f>IF(COUNTIFS(Submission[Submission],"2nd",Submission[Code],Submission[[#This Row],[Code]],Submission[Month],Submission[[#This Row],[Month]])&gt;0,Submission[[#This Row],[2nd Submit Prod/import (month +0)]]-Submission[[#This Row],[1st Submit Prod/import (month +0) ]],0)</f>
        <v>-16057.60163146173</v>
      </c>
    </row>
    <row r="241" spans="1:14">
      <c r="A241" s="115">
        <v>2022</v>
      </c>
      <c r="B241" s="72">
        <v>2</v>
      </c>
      <c r="C241" s="33" t="s">
        <v>415</v>
      </c>
      <c r="D241" t="s">
        <v>198</v>
      </c>
      <c r="E241" t="s">
        <v>421</v>
      </c>
      <c r="F241" t="s">
        <v>72</v>
      </c>
      <c r="G241" s="99" t="s">
        <v>428</v>
      </c>
      <c r="H241" t="s">
        <v>372</v>
      </c>
      <c r="I241" t="s">
        <v>672</v>
      </c>
      <c r="L241" s="110">
        <v>4005.3393242956208</v>
      </c>
      <c r="N241" s="70">
        <f>IF(COUNTIFS(Submission[Submission],"2nd",Submission[Code],Submission[[#This Row],[Code]],Submission[Month],Submission[[#This Row],[Month]])&gt;0,Submission[[#This Row],[2nd Submit Prod/import (month +0)]]-Submission[[#This Row],[1st Submit Prod/import (month +0) ]],0)</f>
        <v>-4005.3393242956208</v>
      </c>
    </row>
    <row r="242" spans="1:14">
      <c r="A242" s="115">
        <v>2022</v>
      </c>
      <c r="B242" s="72">
        <v>2</v>
      </c>
      <c r="C242" s="33" t="s">
        <v>415</v>
      </c>
      <c r="D242" t="s">
        <v>198</v>
      </c>
      <c r="E242" t="s">
        <v>421</v>
      </c>
      <c r="F242" t="s">
        <v>72</v>
      </c>
      <c r="G242" s="99" t="s">
        <v>428</v>
      </c>
      <c r="H242" t="s">
        <v>372</v>
      </c>
      <c r="I242" t="s">
        <v>676</v>
      </c>
      <c r="L242" s="110">
        <v>20466.170945929251</v>
      </c>
      <c r="N242" s="70">
        <f>IF(COUNTIFS(Submission[Submission],"2nd",Submission[Code],Submission[[#This Row],[Code]],Submission[Month],Submission[[#This Row],[Month]])&gt;0,Submission[[#This Row],[2nd Submit Prod/import (month +0)]]-Submission[[#This Row],[1st Submit Prod/import (month +0) ]],0)</f>
        <v>-20466.170945929251</v>
      </c>
    </row>
    <row r="243" spans="1:14">
      <c r="A243" s="115">
        <v>2022</v>
      </c>
      <c r="B243" s="72">
        <v>2</v>
      </c>
      <c r="C243" s="33" t="s">
        <v>415</v>
      </c>
      <c r="D243" t="s">
        <v>198</v>
      </c>
      <c r="E243" t="s">
        <v>421</v>
      </c>
      <c r="F243" t="s">
        <v>72</v>
      </c>
      <c r="G243" s="99" t="s">
        <v>428</v>
      </c>
      <c r="H243" t="s">
        <v>372</v>
      </c>
      <c r="I243" t="s">
        <v>677</v>
      </c>
      <c r="L243" s="110">
        <v>920.57903746722695</v>
      </c>
      <c r="N243" s="70">
        <f>IF(COUNTIFS(Submission[Submission],"2nd",Submission[Code],Submission[[#This Row],[Code]],Submission[Month],Submission[[#This Row],[Month]])&gt;0,Submission[[#This Row],[2nd Submit Prod/import (month +0)]]-Submission[[#This Row],[1st Submit Prod/import (month +0) ]],0)</f>
        <v>-920.57903746722695</v>
      </c>
    </row>
    <row r="244" spans="1:14">
      <c r="A244" s="115">
        <v>2022</v>
      </c>
      <c r="B244" s="72">
        <v>2</v>
      </c>
      <c r="C244" s="33" t="s">
        <v>415</v>
      </c>
      <c r="D244" t="s">
        <v>198</v>
      </c>
      <c r="E244" t="s">
        <v>421</v>
      </c>
      <c r="F244" t="s">
        <v>72</v>
      </c>
      <c r="G244" s="99" t="s">
        <v>428</v>
      </c>
      <c r="H244" t="s">
        <v>372</v>
      </c>
      <c r="I244" t="s">
        <v>678</v>
      </c>
      <c r="L244" s="110">
        <v>632.93588690379602</v>
      </c>
      <c r="N244" s="70">
        <f>IF(COUNTIFS(Submission[Submission],"2nd",Submission[Code],Submission[[#This Row],[Code]],Submission[Month],Submission[[#This Row],[Month]])&gt;0,Submission[[#This Row],[2nd Submit Prod/import (month +0)]]-Submission[[#This Row],[1st Submit Prod/import (month +0) ]],0)</f>
        <v>-632.93588690379602</v>
      </c>
    </row>
    <row r="245" spans="1:14">
      <c r="A245" s="115">
        <v>2022</v>
      </c>
      <c r="B245" s="72">
        <v>2</v>
      </c>
      <c r="C245" s="33" t="s">
        <v>415</v>
      </c>
      <c r="D245" t="s">
        <v>198</v>
      </c>
      <c r="E245" t="s">
        <v>419</v>
      </c>
      <c r="F245" t="s">
        <v>72</v>
      </c>
      <c r="G245" s="99" t="s">
        <v>428</v>
      </c>
      <c r="H245" t="s">
        <v>372</v>
      </c>
      <c r="I245" t="s">
        <v>673</v>
      </c>
      <c r="L245" s="110"/>
      <c r="N245" s="70">
        <f>IF(COUNTIFS(Submission[Submission],"2nd",Submission[Code],Submission[[#This Row],[Code]],Submission[Month],Submission[[#This Row],[Month]])&gt;0,Submission[[#This Row],[2nd Submit Prod/import (month +0)]]-Submission[[#This Row],[1st Submit Prod/import (month +0) ]],0)</f>
        <v>0</v>
      </c>
    </row>
    <row r="246" spans="1:14">
      <c r="A246" s="115">
        <v>2022</v>
      </c>
      <c r="B246" s="72">
        <v>2</v>
      </c>
      <c r="C246" s="33" t="s">
        <v>415</v>
      </c>
      <c r="D246" t="s">
        <v>198</v>
      </c>
      <c r="E246" t="s">
        <v>419</v>
      </c>
      <c r="F246" t="s">
        <v>72</v>
      </c>
      <c r="G246" s="99" t="s">
        <v>428</v>
      </c>
      <c r="H246" t="s">
        <v>372</v>
      </c>
      <c r="I246" t="s">
        <v>675</v>
      </c>
      <c r="L246" s="110"/>
      <c r="N246" s="70">
        <f>IF(COUNTIFS(Submission[Submission],"2nd",Submission[Code],Submission[[#This Row],[Code]],Submission[Month],Submission[[#This Row],[Month]])&gt;0,Submission[[#This Row],[2nd Submit Prod/import (month +0)]]-Submission[[#This Row],[1st Submit Prod/import (month +0) ]],0)</f>
        <v>0</v>
      </c>
    </row>
    <row r="247" spans="1:14">
      <c r="A247" s="115">
        <v>2022</v>
      </c>
      <c r="B247" s="72">
        <v>2</v>
      </c>
      <c r="C247" s="33" t="s">
        <v>415</v>
      </c>
      <c r="D247" t="s">
        <v>198</v>
      </c>
      <c r="E247" t="s">
        <v>419</v>
      </c>
      <c r="F247" t="s">
        <v>72</v>
      </c>
      <c r="G247" s="99" t="s">
        <v>428</v>
      </c>
      <c r="H247" t="s">
        <v>372</v>
      </c>
      <c r="I247" t="s">
        <v>674</v>
      </c>
      <c r="L247" s="110"/>
      <c r="N247" s="70">
        <f>IF(COUNTIFS(Submission[Submission],"2nd",Submission[Code],Submission[[#This Row],[Code]],Submission[Month],Submission[[#This Row],[Month]])&gt;0,Submission[[#This Row],[2nd Submit Prod/import (month +0)]]-Submission[[#This Row],[1st Submit Prod/import (month +0) ]],0)</f>
        <v>0</v>
      </c>
    </row>
    <row r="248" spans="1:14">
      <c r="A248" s="115">
        <v>2022</v>
      </c>
      <c r="B248" s="72">
        <v>2</v>
      </c>
      <c r="C248" s="33" t="s">
        <v>415</v>
      </c>
      <c r="D248" t="s">
        <v>198</v>
      </c>
      <c r="E248" t="s">
        <v>419</v>
      </c>
      <c r="F248" t="s">
        <v>72</v>
      </c>
      <c r="G248" s="99" t="s">
        <v>428</v>
      </c>
      <c r="H248" t="s">
        <v>372</v>
      </c>
      <c r="I248" t="s">
        <v>672</v>
      </c>
      <c r="L248" s="110"/>
      <c r="N248" s="70">
        <f>IF(COUNTIFS(Submission[Submission],"2nd",Submission[Code],Submission[[#This Row],[Code]],Submission[Month],Submission[[#This Row],[Month]])&gt;0,Submission[[#This Row],[2nd Submit Prod/import (month +0)]]-Submission[[#This Row],[1st Submit Prod/import (month +0) ]],0)</f>
        <v>0</v>
      </c>
    </row>
    <row r="249" spans="1:14">
      <c r="A249" s="115">
        <v>2022</v>
      </c>
      <c r="B249" s="72">
        <v>2</v>
      </c>
      <c r="C249" s="33" t="s">
        <v>415</v>
      </c>
      <c r="D249" t="s">
        <v>198</v>
      </c>
      <c r="E249" t="s">
        <v>419</v>
      </c>
      <c r="F249" t="s">
        <v>72</v>
      </c>
      <c r="G249" s="99" t="s">
        <v>428</v>
      </c>
      <c r="H249" t="s">
        <v>372</v>
      </c>
      <c r="I249" t="s">
        <v>676</v>
      </c>
      <c r="L249" s="110"/>
      <c r="N249" s="70">
        <f>IF(COUNTIFS(Submission[Submission],"2nd",Submission[Code],Submission[[#This Row],[Code]],Submission[Month],Submission[[#This Row],[Month]])&gt;0,Submission[[#This Row],[2nd Submit Prod/import (month +0)]]-Submission[[#This Row],[1st Submit Prod/import (month +0) ]],0)</f>
        <v>0</v>
      </c>
    </row>
    <row r="250" spans="1:14">
      <c r="A250" s="115">
        <v>2022</v>
      </c>
      <c r="B250" s="72">
        <v>2</v>
      </c>
      <c r="C250" s="33" t="s">
        <v>415</v>
      </c>
      <c r="D250" t="s">
        <v>198</v>
      </c>
      <c r="E250" t="s">
        <v>419</v>
      </c>
      <c r="F250" t="s">
        <v>72</v>
      </c>
      <c r="G250" s="99" t="s">
        <v>428</v>
      </c>
      <c r="H250" t="s">
        <v>372</v>
      </c>
      <c r="I250" t="s">
        <v>677</v>
      </c>
      <c r="L250" s="110"/>
      <c r="N250" s="70">
        <f>IF(COUNTIFS(Submission[Submission],"2nd",Submission[Code],Submission[[#This Row],[Code]],Submission[Month],Submission[[#This Row],[Month]])&gt;0,Submission[[#This Row],[2nd Submit Prod/import (month +0)]]-Submission[[#This Row],[1st Submit Prod/import (month +0) ]],0)</f>
        <v>0</v>
      </c>
    </row>
    <row r="251" spans="1:14">
      <c r="A251" s="115">
        <v>2022</v>
      </c>
      <c r="B251" s="72">
        <v>2</v>
      </c>
      <c r="C251" s="33" t="s">
        <v>415</v>
      </c>
      <c r="D251" t="s">
        <v>198</v>
      </c>
      <c r="E251" t="s">
        <v>419</v>
      </c>
      <c r="F251" t="s">
        <v>72</v>
      </c>
      <c r="G251" s="99" t="s">
        <v>428</v>
      </c>
      <c r="H251" t="s">
        <v>372</v>
      </c>
      <c r="I251" t="s">
        <v>678</v>
      </c>
      <c r="L251" s="110"/>
      <c r="N251" s="70">
        <f>IF(COUNTIFS(Submission[Submission],"2nd",Submission[Code],Submission[[#This Row],[Code]],Submission[Month],Submission[[#This Row],[Month]])&gt;0,Submission[[#This Row],[2nd Submit Prod/import (month +0)]]-Submission[[#This Row],[1st Submit Prod/import (month +0) ]],0)</f>
        <v>0</v>
      </c>
    </row>
    <row r="252" spans="1:14">
      <c r="A252" s="115">
        <v>2022</v>
      </c>
      <c r="B252" s="72">
        <v>2</v>
      </c>
      <c r="C252" s="33" t="s">
        <v>415</v>
      </c>
      <c r="D252" t="s">
        <v>198</v>
      </c>
      <c r="E252" t="s">
        <v>421</v>
      </c>
      <c r="F252" t="s">
        <v>72</v>
      </c>
      <c r="G252" s="99" t="s">
        <v>428</v>
      </c>
      <c r="H252" t="s">
        <v>372</v>
      </c>
      <c r="I252" t="s">
        <v>682</v>
      </c>
      <c r="L252" s="110">
        <v>17000</v>
      </c>
      <c r="N252" s="70">
        <f>IF(COUNTIFS(Submission[Submission],"2nd",Submission[Code],Submission[[#This Row],[Code]],Submission[Month],Submission[[#This Row],[Month]])&gt;0,Submission[[#This Row],[2nd Submit Prod/import (month +0)]]-Submission[[#This Row],[1st Submit Prod/import (month +0) ]],0)</f>
        <v>-17000</v>
      </c>
    </row>
    <row r="253" spans="1:14">
      <c r="A253" s="115">
        <v>2022</v>
      </c>
      <c r="B253" s="72">
        <v>2</v>
      </c>
      <c r="C253" s="33" t="s">
        <v>415</v>
      </c>
      <c r="D253" t="s">
        <v>198</v>
      </c>
      <c r="E253" t="s">
        <v>421</v>
      </c>
      <c r="F253" t="s">
        <v>72</v>
      </c>
      <c r="G253" s="99" t="s">
        <v>428</v>
      </c>
      <c r="H253" t="s">
        <v>372</v>
      </c>
      <c r="I253" t="s">
        <v>683</v>
      </c>
      <c r="L253" s="110">
        <v>0</v>
      </c>
      <c r="N253" s="70">
        <f>IF(COUNTIFS(Submission[Submission],"2nd",Submission[Code],Submission[[#This Row],[Code]],Submission[Month],Submission[[#This Row],[Month]])&gt;0,Submission[[#This Row],[2nd Submit Prod/import (month +0)]]-Submission[[#This Row],[1st Submit Prod/import (month +0) ]],0)</f>
        <v>0</v>
      </c>
    </row>
    <row r="254" spans="1:14">
      <c r="A254" s="115">
        <v>2022</v>
      </c>
      <c r="B254" s="72">
        <v>2</v>
      </c>
      <c r="C254" s="33" t="s">
        <v>415</v>
      </c>
      <c r="D254" t="s">
        <v>198</v>
      </c>
      <c r="E254" t="s">
        <v>421</v>
      </c>
      <c r="F254" t="s">
        <v>72</v>
      </c>
      <c r="G254" s="99" t="s">
        <v>428</v>
      </c>
      <c r="H254" t="s">
        <v>372</v>
      </c>
      <c r="I254" t="s">
        <v>681</v>
      </c>
      <c r="L254" s="110">
        <v>4080</v>
      </c>
      <c r="N254" s="70">
        <f>IF(COUNTIFS(Submission[Submission],"2nd",Submission[Code],Submission[[#This Row],[Code]],Submission[Month],Submission[[#This Row],[Month]])&gt;0,Submission[[#This Row],[2nd Submit Prod/import (month +0)]]-Submission[[#This Row],[1st Submit Prod/import (month +0) ]],0)</f>
        <v>-4080</v>
      </c>
    </row>
    <row r="255" spans="1:14">
      <c r="A255" s="115">
        <v>2022</v>
      </c>
      <c r="B255" s="72">
        <v>2</v>
      </c>
      <c r="C255" s="33" t="s">
        <v>415</v>
      </c>
      <c r="D255" t="s">
        <v>198</v>
      </c>
      <c r="E255" t="s">
        <v>421</v>
      </c>
      <c r="F255" t="s">
        <v>72</v>
      </c>
      <c r="G255" s="99" t="s">
        <v>428</v>
      </c>
      <c r="H255" t="s">
        <v>372</v>
      </c>
      <c r="I255" t="s">
        <v>645</v>
      </c>
      <c r="L255" s="110">
        <v>511.41234972379675</v>
      </c>
      <c r="N255" s="70">
        <f>IF(COUNTIFS(Submission[Submission],"2nd",Submission[Code],Submission[[#This Row],[Code]],Submission[Month],Submission[[#This Row],[Month]])&gt;0,Submission[[#This Row],[2nd Submit Prod/import (month +0)]]-Submission[[#This Row],[1st Submit Prod/import (month +0) ]],0)</f>
        <v>-511.41234972379675</v>
      </c>
    </row>
    <row r="256" spans="1:14">
      <c r="A256" s="115">
        <v>2022</v>
      </c>
      <c r="B256" s="72">
        <v>2</v>
      </c>
      <c r="C256" s="33" t="s">
        <v>415</v>
      </c>
      <c r="D256" t="s">
        <v>198</v>
      </c>
      <c r="E256" t="s">
        <v>421</v>
      </c>
      <c r="F256" t="s">
        <v>72</v>
      </c>
      <c r="G256" s="99" t="s">
        <v>428</v>
      </c>
      <c r="H256" t="s">
        <v>372</v>
      </c>
      <c r="I256" t="s">
        <v>646</v>
      </c>
      <c r="L256" s="110">
        <v>688.58765027620393</v>
      </c>
      <c r="N256" s="70">
        <f>IF(COUNTIFS(Submission[Submission],"2nd",Submission[Code],Submission[[#This Row],[Code]],Submission[Month],Submission[[#This Row],[Month]])&gt;0,Submission[[#This Row],[2nd Submit Prod/import (month +0)]]-Submission[[#This Row],[1st Submit Prod/import (month +0) ]],0)</f>
        <v>-688.58765027620393</v>
      </c>
    </row>
    <row r="257" spans="1:14">
      <c r="A257" s="115">
        <v>2022</v>
      </c>
      <c r="B257" s="72">
        <v>2</v>
      </c>
      <c r="C257" s="33" t="s">
        <v>415</v>
      </c>
      <c r="D257" t="s">
        <v>198</v>
      </c>
      <c r="E257" t="s">
        <v>421</v>
      </c>
      <c r="F257" t="s">
        <v>72</v>
      </c>
      <c r="G257" s="99" t="s">
        <v>428</v>
      </c>
      <c r="H257" t="s">
        <v>372</v>
      </c>
      <c r="I257" t="s">
        <v>728</v>
      </c>
      <c r="L257" s="110">
        <v>0</v>
      </c>
      <c r="N257" s="70">
        <f>IF(COUNTIFS(Submission[Submission],"2nd",Submission[Code],Submission[[#This Row],[Code]],Submission[Month],Submission[[#This Row],[Month]])&gt;0,Submission[[#This Row],[2nd Submit Prod/import (month +0)]]-Submission[[#This Row],[1st Submit Prod/import (month +0) ]],0)</f>
        <v>0</v>
      </c>
    </row>
    <row r="258" spans="1:14">
      <c r="A258" s="115">
        <v>2022</v>
      </c>
      <c r="B258" s="72">
        <v>2</v>
      </c>
      <c r="C258" s="33" t="s">
        <v>415</v>
      </c>
      <c r="D258" t="s">
        <v>198</v>
      </c>
      <c r="E258" t="s">
        <v>421</v>
      </c>
      <c r="F258" t="s">
        <v>72</v>
      </c>
      <c r="G258" s="99" t="s">
        <v>428</v>
      </c>
      <c r="H258" t="s">
        <v>372</v>
      </c>
      <c r="I258" t="s">
        <v>729</v>
      </c>
      <c r="L258" s="110">
        <v>0</v>
      </c>
      <c r="N258" s="70">
        <f>IF(COUNTIFS(Submission[Submission],"2nd",Submission[Code],Submission[[#This Row],[Code]],Submission[Month],Submission[[#This Row],[Month]])&gt;0,Submission[[#This Row],[2nd Submit Prod/import (month +0)]]-Submission[[#This Row],[1st Submit Prod/import (month +0) ]],0)</f>
        <v>0</v>
      </c>
    </row>
    <row r="259" spans="1:14">
      <c r="A259" s="115">
        <v>2022</v>
      </c>
      <c r="B259" s="72">
        <v>2</v>
      </c>
      <c r="C259" s="33" t="s">
        <v>415</v>
      </c>
      <c r="D259" t="s">
        <v>198</v>
      </c>
      <c r="E259" t="s">
        <v>419</v>
      </c>
      <c r="F259" t="s">
        <v>72</v>
      </c>
      <c r="G259" s="99" t="s">
        <v>428</v>
      </c>
      <c r="H259" t="s">
        <v>372</v>
      </c>
      <c r="I259" t="s">
        <v>679</v>
      </c>
      <c r="L259" s="110">
        <v>0</v>
      </c>
      <c r="N259" s="70">
        <f>IF(COUNTIFS(Submission[Submission],"2nd",Submission[Code],Submission[[#This Row],[Code]],Submission[Month],Submission[[#This Row],[Month]])&gt;0,Submission[[#This Row],[2nd Submit Prod/import (month +0)]]-Submission[[#This Row],[1st Submit Prod/import (month +0) ]],0)</f>
        <v>0</v>
      </c>
    </row>
    <row r="260" spans="1:14">
      <c r="A260" s="115">
        <v>2022</v>
      </c>
      <c r="B260" s="72">
        <v>2</v>
      </c>
      <c r="C260" s="33" t="s">
        <v>415</v>
      </c>
      <c r="D260" t="s">
        <v>198</v>
      </c>
      <c r="E260" t="s">
        <v>419</v>
      </c>
      <c r="F260" t="s">
        <v>72</v>
      </c>
      <c r="G260" s="99" t="s">
        <v>428</v>
      </c>
      <c r="H260" t="s">
        <v>372</v>
      </c>
      <c r="I260" t="s">
        <v>564</v>
      </c>
      <c r="L260" s="110">
        <v>0</v>
      </c>
      <c r="N260" s="70">
        <f>IF(COUNTIFS(Submission[Submission],"2nd",Submission[Code],Submission[[#This Row],[Code]],Submission[Month],Submission[[#This Row],[Month]])&gt;0,Submission[[#This Row],[2nd Submit Prod/import (month +0)]]-Submission[[#This Row],[1st Submit Prod/import (month +0) ]],0)</f>
        <v>0</v>
      </c>
    </row>
    <row r="261" spans="1:14">
      <c r="A261" s="115">
        <v>2022</v>
      </c>
      <c r="B261" s="72">
        <v>2</v>
      </c>
      <c r="C261" s="33" t="s">
        <v>415</v>
      </c>
      <c r="D261" t="s">
        <v>198</v>
      </c>
      <c r="E261" t="s">
        <v>419</v>
      </c>
      <c r="F261" t="s">
        <v>72</v>
      </c>
      <c r="G261" s="99" t="s">
        <v>428</v>
      </c>
      <c r="H261" t="s">
        <v>372</v>
      </c>
      <c r="I261" t="s">
        <v>564</v>
      </c>
      <c r="L261" s="110">
        <v>0</v>
      </c>
      <c r="N261" s="70">
        <f>IF(COUNTIFS(Submission[Submission],"2nd",Submission[Code],Submission[[#This Row],[Code]],Submission[Month],Submission[[#This Row],[Month]])&gt;0,Submission[[#This Row],[2nd Submit Prod/import (month +0)]]-Submission[[#This Row],[1st Submit Prod/import (month +0) ]],0)</f>
        <v>0</v>
      </c>
    </row>
    <row r="262" spans="1:14">
      <c r="A262" s="115">
        <v>2022</v>
      </c>
      <c r="B262" s="72">
        <v>2</v>
      </c>
      <c r="C262" s="33" t="s">
        <v>415</v>
      </c>
      <c r="D262" t="s">
        <v>198</v>
      </c>
      <c r="E262" t="s">
        <v>419</v>
      </c>
      <c r="F262" t="s">
        <v>72</v>
      </c>
      <c r="G262" s="99" t="s">
        <v>428</v>
      </c>
      <c r="H262" t="s">
        <v>372</v>
      </c>
      <c r="I262" t="s">
        <v>565</v>
      </c>
      <c r="L262" s="110">
        <v>0</v>
      </c>
      <c r="N262" s="70">
        <f>IF(COUNTIFS(Submission[Submission],"2nd",Submission[Code],Submission[[#This Row],[Code]],Submission[Month],Submission[[#This Row],[Month]])&gt;0,Submission[[#This Row],[2nd Submit Prod/import (month +0)]]-Submission[[#This Row],[1st Submit Prod/import (month +0) ]],0)</f>
        <v>0</v>
      </c>
    </row>
    <row r="263" spans="1:14">
      <c r="A263" s="115">
        <v>2022</v>
      </c>
      <c r="B263" s="72">
        <v>2</v>
      </c>
      <c r="C263" s="33" t="s">
        <v>415</v>
      </c>
      <c r="D263" t="s">
        <v>198</v>
      </c>
      <c r="E263" t="s">
        <v>419</v>
      </c>
      <c r="F263" t="s">
        <v>72</v>
      </c>
      <c r="G263" s="99" t="s">
        <v>428</v>
      </c>
      <c r="H263" t="s">
        <v>372</v>
      </c>
      <c r="I263" t="s">
        <v>565</v>
      </c>
      <c r="L263" s="110">
        <v>0</v>
      </c>
      <c r="N263" s="70">
        <f>IF(COUNTIFS(Submission[Submission],"2nd",Submission[Code],Submission[[#This Row],[Code]],Submission[Month],Submission[[#This Row],[Month]])&gt;0,Submission[[#This Row],[2nd Submit Prod/import (month +0)]]-Submission[[#This Row],[1st Submit Prod/import (month +0) ]],0)</f>
        <v>0</v>
      </c>
    </row>
    <row r="264" spans="1:14">
      <c r="A264" s="115">
        <v>2022</v>
      </c>
      <c r="B264" s="72">
        <v>2</v>
      </c>
      <c r="C264" s="33" t="s">
        <v>415</v>
      </c>
      <c r="D264" t="s">
        <v>198</v>
      </c>
      <c r="E264" t="s">
        <v>421</v>
      </c>
      <c r="F264" t="s">
        <v>72</v>
      </c>
      <c r="G264" s="99" t="s">
        <v>428</v>
      </c>
      <c r="H264" t="s">
        <v>389</v>
      </c>
      <c r="I264" t="s">
        <v>680</v>
      </c>
      <c r="L264" s="110">
        <v>4800</v>
      </c>
      <c r="N264" s="70">
        <f>IF(COUNTIFS(Submission[Submission],"2nd",Submission[Code],Submission[[#This Row],[Code]],Submission[Month],Submission[[#This Row],[Month]])&gt;0,Submission[[#This Row],[2nd Submit Prod/import (month +0)]]-Submission[[#This Row],[1st Submit Prod/import (month +0) ]],0)</f>
        <v>-4800</v>
      </c>
    </row>
    <row r="265" spans="1:14">
      <c r="A265" s="115">
        <v>2022</v>
      </c>
      <c r="B265" s="72">
        <v>2</v>
      </c>
      <c r="C265" s="33" t="s">
        <v>415</v>
      </c>
      <c r="D265" t="s">
        <v>198</v>
      </c>
      <c r="E265" t="s">
        <v>421</v>
      </c>
      <c r="F265" t="s">
        <v>72</v>
      </c>
      <c r="G265" s="99" t="s">
        <v>428</v>
      </c>
      <c r="H265" t="s">
        <v>389</v>
      </c>
      <c r="I265" t="s">
        <v>721</v>
      </c>
      <c r="L265" s="110">
        <v>7200</v>
      </c>
      <c r="N265" s="70">
        <f>IF(COUNTIFS(Submission[Submission],"2nd",Submission[Code],Submission[[#This Row],[Code]],Submission[Month],Submission[[#This Row],[Month]])&gt;0,Submission[[#This Row],[2nd Submit Prod/import (month +0)]]-Submission[[#This Row],[1st Submit Prod/import (month +0) ]],0)</f>
        <v>-7200</v>
      </c>
    </row>
    <row r="266" spans="1:14">
      <c r="A266" s="115">
        <v>2022</v>
      </c>
      <c r="B266" s="72">
        <v>2</v>
      </c>
      <c r="C266" s="33" t="s">
        <v>415</v>
      </c>
      <c r="D266" t="s">
        <v>198</v>
      </c>
      <c r="E266" t="s">
        <v>421</v>
      </c>
      <c r="F266" t="s">
        <v>72</v>
      </c>
      <c r="G266" s="99" t="s">
        <v>428</v>
      </c>
      <c r="H266" t="s">
        <v>389</v>
      </c>
      <c r="I266" t="s">
        <v>658</v>
      </c>
      <c r="L266" s="110">
        <v>0</v>
      </c>
      <c r="N266" s="70">
        <f>IF(COUNTIFS(Submission[Submission],"2nd",Submission[Code],Submission[[#This Row],[Code]],Submission[Month],Submission[[#This Row],[Month]])&gt;0,Submission[[#This Row],[2nd Submit Prod/import (month +0)]]-Submission[[#This Row],[1st Submit Prod/import (month +0) ]],0)</f>
        <v>0</v>
      </c>
    </row>
    <row r="267" spans="1:14">
      <c r="A267" s="115">
        <v>2022</v>
      </c>
      <c r="B267" s="72">
        <v>2</v>
      </c>
      <c r="C267" s="33" t="s">
        <v>415</v>
      </c>
      <c r="D267" t="s">
        <v>198</v>
      </c>
      <c r="E267" t="s">
        <v>421</v>
      </c>
      <c r="F267" t="s">
        <v>72</v>
      </c>
      <c r="G267" s="99" t="s">
        <v>428</v>
      </c>
      <c r="H267" t="s">
        <v>389</v>
      </c>
      <c r="I267" t="s">
        <v>659</v>
      </c>
      <c r="L267" s="110"/>
      <c r="N267" s="70">
        <f>IF(COUNTIFS(Submission[Submission],"2nd",Submission[Code],Submission[[#This Row],[Code]],Submission[Month],Submission[[#This Row],[Month]])&gt;0,Submission[[#This Row],[2nd Submit Prod/import (month +0)]]-Submission[[#This Row],[1st Submit Prod/import (month +0) ]],0)</f>
        <v>0</v>
      </c>
    </row>
    <row r="268" spans="1:14">
      <c r="A268" s="115">
        <v>2022</v>
      </c>
      <c r="B268" s="72">
        <v>2</v>
      </c>
      <c r="C268" s="33" t="s">
        <v>415</v>
      </c>
      <c r="D268" t="s">
        <v>198</v>
      </c>
      <c r="E268" t="s">
        <v>421</v>
      </c>
      <c r="F268" t="s">
        <v>72</v>
      </c>
      <c r="G268" s="99" t="s">
        <v>428</v>
      </c>
      <c r="H268" t="s">
        <v>389</v>
      </c>
      <c r="I268" t="s">
        <v>662</v>
      </c>
      <c r="L268" s="110"/>
      <c r="N268" s="70">
        <f>IF(COUNTIFS(Submission[Submission],"2nd",Submission[Code],Submission[[#This Row],[Code]],Submission[Month],Submission[[#This Row],[Month]])&gt;0,Submission[[#This Row],[2nd Submit Prod/import (month +0)]]-Submission[[#This Row],[1st Submit Prod/import (month +0) ]],0)</f>
        <v>0</v>
      </c>
    </row>
    <row r="269" spans="1:14">
      <c r="A269" s="115">
        <v>2022</v>
      </c>
      <c r="B269" s="72">
        <v>2</v>
      </c>
      <c r="C269" s="33" t="s">
        <v>415</v>
      </c>
      <c r="D269" t="s">
        <v>198</v>
      </c>
      <c r="E269" t="s">
        <v>421</v>
      </c>
      <c r="F269" t="s">
        <v>72</v>
      </c>
      <c r="G269" s="99" t="s">
        <v>428</v>
      </c>
      <c r="H269" t="s">
        <v>389</v>
      </c>
      <c r="I269" t="s">
        <v>663</v>
      </c>
      <c r="L269" s="110">
        <v>18700</v>
      </c>
      <c r="N269" s="70">
        <f>IF(COUNTIFS(Submission[Submission],"2nd",Submission[Code],Submission[[#This Row],[Code]],Submission[Month],Submission[[#This Row],[Month]])&gt;0,Submission[[#This Row],[2nd Submit Prod/import (month +0)]]-Submission[[#This Row],[1st Submit Prod/import (month +0) ]],0)</f>
        <v>-18700</v>
      </c>
    </row>
    <row r="270" spans="1:14">
      <c r="A270" s="115">
        <v>2022</v>
      </c>
      <c r="B270" s="72">
        <v>2</v>
      </c>
      <c r="C270" s="33" t="s">
        <v>415</v>
      </c>
      <c r="D270" t="s">
        <v>198</v>
      </c>
      <c r="E270" t="s">
        <v>421</v>
      </c>
      <c r="F270" t="s">
        <v>72</v>
      </c>
      <c r="G270" s="99" t="s">
        <v>428</v>
      </c>
      <c r="H270" t="s">
        <v>389</v>
      </c>
      <c r="I270" t="s">
        <v>660</v>
      </c>
      <c r="L270" s="110"/>
      <c r="N270" s="70">
        <f>IF(COUNTIFS(Submission[Submission],"2nd",Submission[Code],Submission[[#This Row],[Code]],Submission[Month],Submission[[#This Row],[Month]])&gt;0,Submission[[#This Row],[2nd Submit Prod/import (month +0)]]-Submission[[#This Row],[1st Submit Prod/import (month +0) ]],0)</f>
        <v>0</v>
      </c>
    </row>
    <row r="271" spans="1:14">
      <c r="A271" s="115">
        <v>2022</v>
      </c>
      <c r="B271" s="72">
        <v>2</v>
      </c>
      <c r="C271" s="33" t="s">
        <v>415</v>
      </c>
      <c r="D271" t="s">
        <v>198</v>
      </c>
      <c r="E271" t="s">
        <v>421</v>
      </c>
      <c r="F271" t="s">
        <v>72</v>
      </c>
      <c r="G271" s="99" t="s">
        <v>428</v>
      </c>
      <c r="H271" t="s">
        <v>389</v>
      </c>
      <c r="I271" t="s">
        <v>661</v>
      </c>
      <c r="L271" s="110">
        <v>10000</v>
      </c>
      <c r="N271" s="70">
        <f>IF(COUNTIFS(Submission[Submission],"2nd",Submission[Code],Submission[[#This Row],[Code]],Submission[Month],Submission[[#This Row],[Month]])&gt;0,Submission[[#This Row],[2nd Submit Prod/import (month +0)]]-Submission[[#This Row],[1st Submit Prod/import (month +0) ]],0)</f>
        <v>-10000</v>
      </c>
    </row>
    <row r="272" spans="1:14">
      <c r="A272" s="115">
        <v>2022</v>
      </c>
      <c r="B272" s="72">
        <v>2</v>
      </c>
      <c r="C272" s="33" t="s">
        <v>415</v>
      </c>
      <c r="D272" t="s">
        <v>198</v>
      </c>
      <c r="E272" t="s">
        <v>419</v>
      </c>
      <c r="F272" t="s">
        <v>72</v>
      </c>
      <c r="G272" s="99" t="s">
        <v>428</v>
      </c>
      <c r="H272" t="s">
        <v>389</v>
      </c>
      <c r="I272" t="s">
        <v>680</v>
      </c>
      <c r="L272" s="110"/>
      <c r="N272" s="70">
        <f>IF(COUNTIFS(Submission[Submission],"2nd",Submission[Code],Submission[[#This Row],[Code]],Submission[Month],Submission[[#This Row],[Month]])&gt;0,Submission[[#This Row],[2nd Submit Prod/import (month +0)]]-Submission[[#This Row],[1st Submit Prod/import (month +0) ]],0)</f>
        <v>0</v>
      </c>
    </row>
    <row r="273" spans="1:14">
      <c r="A273" s="115">
        <v>2022</v>
      </c>
      <c r="B273" s="72">
        <v>2</v>
      </c>
      <c r="C273" s="33" t="s">
        <v>415</v>
      </c>
      <c r="D273" t="s">
        <v>198</v>
      </c>
      <c r="E273" t="s">
        <v>419</v>
      </c>
      <c r="F273" t="s">
        <v>72</v>
      </c>
      <c r="G273" s="99" t="s">
        <v>428</v>
      </c>
      <c r="H273" t="s">
        <v>389</v>
      </c>
      <c r="I273" t="s">
        <v>721</v>
      </c>
      <c r="L273" s="110"/>
      <c r="N273" s="70">
        <f>IF(COUNTIFS(Submission[Submission],"2nd",Submission[Code],Submission[[#This Row],[Code]],Submission[Month],Submission[[#This Row],[Month]])&gt;0,Submission[[#This Row],[2nd Submit Prod/import (month +0)]]-Submission[[#This Row],[1st Submit Prod/import (month +0) ]],0)</f>
        <v>0</v>
      </c>
    </row>
    <row r="274" spans="1:14">
      <c r="A274" s="115">
        <v>2022</v>
      </c>
      <c r="B274" s="72">
        <v>2</v>
      </c>
      <c r="C274" s="33" t="s">
        <v>415</v>
      </c>
      <c r="D274" t="s">
        <v>198</v>
      </c>
      <c r="E274" t="s">
        <v>419</v>
      </c>
      <c r="F274" t="s">
        <v>72</v>
      </c>
      <c r="G274" s="99" t="s">
        <v>428</v>
      </c>
      <c r="H274" t="s">
        <v>389</v>
      </c>
      <c r="I274" t="s">
        <v>658</v>
      </c>
      <c r="L274" s="110">
        <v>12000</v>
      </c>
      <c r="N274" s="70">
        <f>IF(COUNTIFS(Submission[Submission],"2nd",Submission[Code],Submission[[#This Row],[Code]],Submission[Month],Submission[[#This Row],[Month]])&gt;0,Submission[[#This Row],[2nd Submit Prod/import (month +0)]]-Submission[[#This Row],[1st Submit Prod/import (month +0) ]],0)</f>
        <v>-12000</v>
      </c>
    </row>
    <row r="275" spans="1:14">
      <c r="A275" s="115">
        <v>2022</v>
      </c>
      <c r="B275" s="72">
        <v>2</v>
      </c>
      <c r="C275" s="33" t="s">
        <v>415</v>
      </c>
      <c r="D275" t="s">
        <v>198</v>
      </c>
      <c r="E275" t="s">
        <v>419</v>
      </c>
      <c r="F275" t="s">
        <v>72</v>
      </c>
      <c r="G275" s="99" t="s">
        <v>428</v>
      </c>
      <c r="H275" t="s">
        <v>389</v>
      </c>
      <c r="I275" t="s">
        <v>659</v>
      </c>
      <c r="L275" s="110">
        <v>20000</v>
      </c>
      <c r="N275" s="70">
        <f>IF(COUNTIFS(Submission[Submission],"2nd",Submission[Code],Submission[[#This Row],[Code]],Submission[Month],Submission[[#This Row],[Month]])&gt;0,Submission[[#This Row],[2nd Submit Prod/import (month +0)]]-Submission[[#This Row],[1st Submit Prod/import (month +0) ]],0)</f>
        <v>-20000</v>
      </c>
    </row>
    <row r="276" spans="1:14">
      <c r="A276" s="115">
        <v>2022</v>
      </c>
      <c r="B276" s="72">
        <v>2</v>
      </c>
      <c r="C276" s="33" t="s">
        <v>415</v>
      </c>
      <c r="D276" t="s">
        <v>198</v>
      </c>
      <c r="E276" t="s">
        <v>419</v>
      </c>
      <c r="F276" t="s">
        <v>72</v>
      </c>
      <c r="G276" s="99" t="s">
        <v>428</v>
      </c>
      <c r="H276" t="s">
        <v>389</v>
      </c>
      <c r="I276" t="s">
        <v>662</v>
      </c>
      <c r="L276" s="110">
        <v>22000</v>
      </c>
      <c r="N276" s="70">
        <f>IF(COUNTIFS(Submission[Submission],"2nd",Submission[Code],Submission[[#This Row],[Code]],Submission[Month],Submission[[#This Row],[Month]])&gt;0,Submission[[#This Row],[2nd Submit Prod/import (month +0)]]-Submission[[#This Row],[1st Submit Prod/import (month +0) ]],0)</f>
        <v>-22000</v>
      </c>
    </row>
    <row r="277" spans="1:14">
      <c r="A277" s="115">
        <v>2022</v>
      </c>
      <c r="B277" s="72">
        <v>2</v>
      </c>
      <c r="C277" s="33" t="s">
        <v>415</v>
      </c>
      <c r="D277" t="s">
        <v>198</v>
      </c>
      <c r="E277" t="s">
        <v>419</v>
      </c>
      <c r="F277" t="s">
        <v>72</v>
      </c>
      <c r="G277" s="99" t="s">
        <v>428</v>
      </c>
      <c r="H277" t="s">
        <v>389</v>
      </c>
      <c r="I277" t="s">
        <v>663</v>
      </c>
      <c r="L277" s="110">
        <v>0</v>
      </c>
      <c r="N277" s="70">
        <f>IF(COUNTIFS(Submission[Submission],"2nd",Submission[Code],Submission[[#This Row],[Code]],Submission[Month],Submission[[#This Row],[Month]])&gt;0,Submission[[#This Row],[2nd Submit Prod/import (month +0)]]-Submission[[#This Row],[1st Submit Prod/import (month +0) ]],0)</f>
        <v>0</v>
      </c>
    </row>
    <row r="278" spans="1:14">
      <c r="A278" s="115">
        <v>2022</v>
      </c>
      <c r="B278" s="72">
        <v>2</v>
      </c>
      <c r="C278" s="33" t="s">
        <v>415</v>
      </c>
      <c r="D278" t="s">
        <v>198</v>
      </c>
      <c r="E278" t="s">
        <v>419</v>
      </c>
      <c r="F278" t="s">
        <v>72</v>
      </c>
      <c r="G278" s="99" t="s">
        <v>428</v>
      </c>
      <c r="H278" t="s">
        <v>389</v>
      </c>
      <c r="I278" t="s">
        <v>660</v>
      </c>
      <c r="L278" s="110">
        <v>16000</v>
      </c>
      <c r="N278" s="70">
        <f>IF(COUNTIFS(Submission[Submission],"2nd",Submission[Code],Submission[[#This Row],[Code]],Submission[Month],Submission[[#This Row],[Month]])&gt;0,Submission[[#This Row],[2nd Submit Prod/import (month +0)]]-Submission[[#This Row],[1st Submit Prod/import (month +0) ]],0)</f>
        <v>-16000</v>
      </c>
    </row>
    <row r="279" spans="1:14">
      <c r="A279" s="115">
        <v>2022</v>
      </c>
      <c r="B279" s="72">
        <v>2</v>
      </c>
      <c r="C279" s="33" t="s">
        <v>415</v>
      </c>
      <c r="D279" t="s">
        <v>198</v>
      </c>
      <c r="E279" t="s">
        <v>419</v>
      </c>
      <c r="F279" t="s">
        <v>72</v>
      </c>
      <c r="G279" s="99" t="s">
        <v>428</v>
      </c>
      <c r="H279" t="s">
        <v>389</v>
      </c>
      <c r="I279" t="s">
        <v>661</v>
      </c>
      <c r="L279" s="110">
        <v>0</v>
      </c>
      <c r="N279" s="70">
        <f>IF(COUNTIFS(Submission[Submission],"2nd",Submission[Code],Submission[[#This Row],[Code]],Submission[Month],Submission[[#This Row],[Month]])&gt;0,Submission[[#This Row],[2nd Submit Prod/import (month +0)]]-Submission[[#This Row],[1st Submit Prod/import (month +0) ]],0)</f>
        <v>0</v>
      </c>
    </row>
    <row r="280" spans="1:14">
      <c r="A280" s="115">
        <v>2022</v>
      </c>
      <c r="B280" s="72">
        <v>2</v>
      </c>
      <c r="C280" s="33" t="s">
        <v>415</v>
      </c>
      <c r="D280" t="s">
        <v>198</v>
      </c>
      <c r="E280" t="s">
        <v>419</v>
      </c>
      <c r="F280" t="s">
        <v>72</v>
      </c>
      <c r="G280" s="99" t="s">
        <v>428</v>
      </c>
      <c r="H280" t="s">
        <v>389</v>
      </c>
      <c r="I280" t="s">
        <v>566</v>
      </c>
      <c r="L280" s="110">
        <v>0</v>
      </c>
      <c r="N280" s="70">
        <f>IF(COUNTIFS(Submission[Submission],"2nd",Submission[Code],Submission[[#This Row],[Code]],Submission[Month],Submission[[#This Row],[Month]])&gt;0,Submission[[#This Row],[2nd Submit Prod/import (month +0)]]-Submission[[#This Row],[1st Submit Prod/import (month +0) ]],0)</f>
        <v>0</v>
      </c>
    </row>
    <row r="281" spans="1:14">
      <c r="A281" s="115">
        <v>2022</v>
      </c>
      <c r="B281" s="72">
        <v>2</v>
      </c>
      <c r="C281" s="33" t="s">
        <v>415</v>
      </c>
      <c r="D281" t="s">
        <v>198</v>
      </c>
      <c r="E281" t="s">
        <v>421</v>
      </c>
      <c r="F281" t="s">
        <v>72</v>
      </c>
      <c r="G281" s="99" t="s">
        <v>428</v>
      </c>
      <c r="H281" t="s">
        <v>389</v>
      </c>
      <c r="I281" t="s">
        <v>665</v>
      </c>
      <c r="L281" s="110">
        <v>8080.5696854626367</v>
      </c>
      <c r="N281" s="70">
        <f>IF(COUNTIFS(Submission[Submission],"2nd",Submission[Code],Submission[[#This Row],[Code]],Submission[Month],Submission[[#This Row],[Month]])&gt;0,Submission[[#This Row],[2nd Submit Prod/import (month +0)]]-Submission[[#This Row],[1st Submit Prod/import (month +0) ]],0)</f>
        <v>-8080.5696854626367</v>
      </c>
    </row>
    <row r="282" spans="1:14">
      <c r="A282" s="115">
        <v>2022</v>
      </c>
      <c r="B282" s="72">
        <v>2</v>
      </c>
      <c r="C282" s="33" t="s">
        <v>415</v>
      </c>
      <c r="D282" t="s">
        <v>198</v>
      </c>
      <c r="E282" t="s">
        <v>421</v>
      </c>
      <c r="F282" t="s">
        <v>72</v>
      </c>
      <c r="G282" s="99" t="s">
        <v>428</v>
      </c>
      <c r="H282" t="s">
        <v>389</v>
      </c>
      <c r="I282" t="s">
        <v>664</v>
      </c>
      <c r="L282" s="110">
        <v>1999.2990804628862</v>
      </c>
      <c r="N282" s="70">
        <f>IF(COUNTIFS(Submission[Submission],"2nd",Submission[Code],Submission[[#This Row],[Code]],Submission[Month],Submission[[#This Row],[Month]])&gt;0,Submission[[#This Row],[2nd Submit Prod/import (month +0)]]-Submission[[#This Row],[1st Submit Prod/import (month +0) ]],0)</f>
        <v>-1999.2990804628862</v>
      </c>
    </row>
    <row r="283" spans="1:14">
      <c r="A283" s="115">
        <v>2022</v>
      </c>
      <c r="B283" s="72">
        <v>2</v>
      </c>
      <c r="C283" s="33" t="s">
        <v>415</v>
      </c>
      <c r="D283" t="s">
        <v>198</v>
      </c>
      <c r="E283" t="s">
        <v>421</v>
      </c>
      <c r="F283" t="s">
        <v>72</v>
      </c>
      <c r="G283" s="99" t="s">
        <v>428</v>
      </c>
      <c r="H283" t="s">
        <v>389</v>
      </c>
      <c r="I283" t="s">
        <v>666</v>
      </c>
      <c r="L283" s="110">
        <v>30930.44051242499</v>
      </c>
      <c r="N283" s="70">
        <f>IF(COUNTIFS(Submission[Submission],"2nd",Submission[Code],Submission[[#This Row],[Code]],Submission[Month],Submission[[#This Row],[Month]])&gt;0,Submission[[#This Row],[2nd Submit Prod/import (month +0)]]-Submission[[#This Row],[1st Submit Prod/import (month +0) ]],0)</f>
        <v>-30930.44051242499</v>
      </c>
    </row>
    <row r="284" spans="1:14">
      <c r="A284" s="115">
        <v>2022</v>
      </c>
      <c r="B284" s="72">
        <v>2</v>
      </c>
      <c r="C284" s="33" t="s">
        <v>415</v>
      </c>
      <c r="D284" t="s">
        <v>198</v>
      </c>
      <c r="E284" t="s">
        <v>421</v>
      </c>
      <c r="F284" t="s">
        <v>72</v>
      </c>
      <c r="G284" s="99" t="s">
        <v>428</v>
      </c>
      <c r="H284" t="s">
        <v>389</v>
      </c>
      <c r="I284" t="s">
        <v>668</v>
      </c>
      <c r="L284" s="110">
        <v>11023.076798739588</v>
      </c>
      <c r="N284" s="70">
        <f>IF(COUNTIFS(Submission[Submission],"2nd",Submission[Code],Submission[[#This Row],[Code]],Submission[Month],Submission[[#This Row],[Month]])&gt;0,Submission[[#This Row],[2nd Submit Prod/import (month +0)]]-Submission[[#This Row],[1st Submit Prod/import (month +0) ]],0)</f>
        <v>-11023.076798739588</v>
      </c>
    </row>
    <row r="285" spans="1:14">
      <c r="A285" s="115">
        <v>2022</v>
      </c>
      <c r="B285" s="72">
        <v>2</v>
      </c>
      <c r="C285" s="33" t="s">
        <v>415</v>
      </c>
      <c r="D285" t="s">
        <v>198</v>
      </c>
      <c r="E285" t="s">
        <v>421</v>
      </c>
      <c r="F285" t="s">
        <v>72</v>
      </c>
      <c r="G285" s="99" t="s">
        <v>428</v>
      </c>
      <c r="H285" t="s">
        <v>389</v>
      </c>
      <c r="I285" t="s">
        <v>669</v>
      </c>
      <c r="L285" s="110">
        <v>3795.7181356097753</v>
      </c>
      <c r="N285" s="70">
        <f>IF(COUNTIFS(Submission[Submission],"2nd",Submission[Code],Submission[[#This Row],[Code]],Submission[Month],Submission[[#This Row],[Month]])&gt;0,Submission[[#This Row],[2nd Submit Prod/import (month +0)]]-Submission[[#This Row],[1st Submit Prod/import (month +0) ]],0)</f>
        <v>-3795.7181356097753</v>
      </c>
    </row>
    <row r="286" spans="1:14">
      <c r="A286" s="115">
        <v>2022</v>
      </c>
      <c r="B286" s="72">
        <v>2</v>
      </c>
      <c r="C286" s="33" t="s">
        <v>415</v>
      </c>
      <c r="D286" t="s">
        <v>198</v>
      </c>
      <c r="E286" t="s">
        <v>421</v>
      </c>
      <c r="F286" t="s">
        <v>72</v>
      </c>
      <c r="G286" s="99" t="s">
        <v>428</v>
      </c>
      <c r="H286" t="s">
        <v>389</v>
      </c>
      <c r="I286" t="s">
        <v>671</v>
      </c>
      <c r="L286" s="110">
        <v>3498.0117698945742</v>
      </c>
      <c r="N286" s="70">
        <f>IF(COUNTIFS(Submission[Submission],"2nd",Submission[Code],Submission[[#This Row],[Code]],Submission[Month],Submission[[#This Row],[Month]])&gt;0,Submission[[#This Row],[2nd Submit Prod/import (month +0)]]-Submission[[#This Row],[1st Submit Prod/import (month +0) ]],0)</f>
        <v>-3498.0117698945742</v>
      </c>
    </row>
    <row r="287" spans="1:14">
      <c r="A287" s="115">
        <v>2022</v>
      </c>
      <c r="B287" s="72">
        <v>2</v>
      </c>
      <c r="C287" s="33" t="s">
        <v>415</v>
      </c>
      <c r="D287" t="s">
        <v>198</v>
      </c>
      <c r="E287" t="s">
        <v>421</v>
      </c>
      <c r="F287" t="s">
        <v>72</v>
      </c>
      <c r="G287" s="99" t="s">
        <v>428</v>
      </c>
      <c r="H287" t="s">
        <v>389</v>
      </c>
      <c r="I287" t="s">
        <v>667</v>
      </c>
      <c r="L287" s="110">
        <v>12449.946111001649</v>
      </c>
      <c r="N287" s="70">
        <f>IF(COUNTIFS(Submission[Submission],"2nd",Submission[Code],Submission[[#This Row],[Code]],Submission[Month],Submission[[#This Row],[Month]])&gt;0,Submission[[#This Row],[2nd Submit Prod/import (month +0)]]-Submission[[#This Row],[1st Submit Prod/import (month +0) ]],0)</f>
        <v>-12449.946111001649</v>
      </c>
    </row>
    <row r="288" spans="1:14">
      <c r="A288" s="115">
        <v>2022</v>
      </c>
      <c r="B288" s="72">
        <v>2</v>
      </c>
      <c r="C288" s="33" t="s">
        <v>415</v>
      </c>
      <c r="D288" t="s">
        <v>198</v>
      </c>
      <c r="E288" t="s">
        <v>421</v>
      </c>
      <c r="F288" t="s">
        <v>72</v>
      </c>
      <c r="G288" s="99" t="s">
        <v>428</v>
      </c>
      <c r="H288" t="s">
        <v>389</v>
      </c>
      <c r="I288" t="s">
        <v>731</v>
      </c>
      <c r="L288" s="110">
        <v>0</v>
      </c>
      <c r="N288" s="70">
        <f>IF(COUNTIFS(Submission[Submission],"2nd",Submission[Code],Submission[[#This Row],[Code]],Submission[Month],Submission[[#This Row],[Month]])&gt;0,Submission[[#This Row],[2nd Submit Prod/import (month +0)]]-Submission[[#This Row],[1st Submit Prod/import (month +0) ]],0)</f>
        <v>0</v>
      </c>
    </row>
    <row r="289" spans="1:14">
      <c r="A289" s="115">
        <v>2022</v>
      </c>
      <c r="B289" s="72">
        <v>2</v>
      </c>
      <c r="C289" s="33" t="s">
        <v>415</v>
      </c>
      <c r="D289" t="s">
        <v>198</v>
      </c>
      <c r="E289" t="s">
        <v>421</v>
      </c>
      <c r="F289" t="s">
        <v>72</v>
      </c>
      <c r="G289" s="99" t="s">
        <v>428</v>
      </c>
      <c r="H289" t="s">
        <v>389</v>
      </c>
      <c r="I289" t="s">
        <v>567</v>
      </c>
      <c r="L289" s="110">
        <v>0</v>
      </c>
      <c r="N289" s="70">
        <f>IF(COUNTIFS(Submission[Submission],"2nd",Submission[Code],Submission[[#This Row],[Code]],Submission[Month],Submission[[#This Row],[Month]])&gt;0,Submission[[#This Row],[2nd Submit Prod/import (month +0)]]-Submission[[#This Row],[1st Submit Prod/import (month +0) ]],0)</f>
        <v>0</v>
      </c>
    </row>
    <row r="290" spans="1:14">
      <c r="A290" s="115">
        <v>2022</v>
      </c>
      <c r="B290" s="72">
        <v>2</v>
      </c>
      <c r="C290" s="33" t="s">
        <v>415</v>
      </c>
      <c r="D290" t="s">
        <v>198</v>
      </c>
      <c r="E290" t="s">
        <v>421</v>
      </c>
      <c r="F290" t="s">
        <v>72</v>
      </c>
      <c r="G290" s="99" t="s">
        <v>428</v>
      </c>
      <c r="H290" t="s">
        <v>389</v>
      </c>
      <c r="I290" t="s">
        <v>568</v>
      </c>
      <c r="L290" s="110">
        <v>0</v>
      </c>
      <c r="N290" s="70">
        <f>IF(COUNTIFS(Submission[Submission],"2nd",Submission[Code],Submission[[#This Row],[Code]],Submission[Month],Submission[[#This Row],[Month]])&gt;0,Submission[[#This Row],[2nd Submit Prod/import (month +0)]]-Submission[[#This Row],[1st Submit Prod/import (month +0) ]],0)</f>
        <v>0</v>
      </c>
    </row>
    <row r="291" spans="1:14">
      <c r="A291" s="115">
        <v>2022</v>
      </c>
      <c r="B291" s="72">
        <v>2</v>
      </c>
      <c r="C291" s="33" t="s">
        <v>415</v>
      </c>
      <c r="D291" t="s">
        <v>198</v>
      </c>
      <c r="E291" t="s">
        <v>421</v>
      </c>
      <c r="F291" t="s">
        <v>72</v>
      </c>
      <c r="G291" s="99" t="s">
        <v>428</v>
      </c>
      <c r="H291" t="s">
        <v>389</v>
      </c>
      <c r="I291" t="s">
        <v>670</v>
      </c>
      <c r="L291" s="110">
        <v>624.55153258048313</v>
      </c>
      <c r="N291" s="70">
        <f>IF(COUNTIFS(Submission[Submission],"2nd",Submission[Code],Submission[[#This Row],[Code]],Submission[Month],Submission[[#This Row],[Month]])&gt;0,Submission[[#This Row],[2nd Submit Prod/import (month +0)]]-Submission[[#This Row],[1st Submit Prod/import (month +0) ]],0)</f>
        <v>-624.55153258048313</v>
      </c>
    </row>
    <row r="292" spans="1:14">
      <c r="A292" s="115">
        <v>2022</v>
      </c>
      <c r="B292" s="72">
        <v>2</v>
      </c>
      <c r="C292" s="33" t="s">
        <v>415</v>
      </c>
      <c r="D292" t="s">
        <v>198</v>
      </c>
      <c r="E292" t="s">
        <v>421</v>
      </c>
      <c r="F292" t="s">
        <v>72</v>
      </c>
      <c r="G292" s="99" t="s">
        <v>428</v>
      </c>
      <c r="H292" t="s">
        <v>400</v>
      </c>
      <c r="I292" t="s">
        <v>739</v>
      </c>
      <c r="L292" s="110"/>
      <c r="N292" s="70">
        <f>IF(COUNTIFS(Submission[Submission],"2nd",Submission[Code],Submission[[#This Row],[Code]],Submission[Month],Submission[[#This Row],[Month]])&gt;0,Submission[[#This Row],[2nd Submit Prod/import (month +0)]]-Submission[[#This Row],[1st Submit Prod/import (month +0) ]],0)</f>
        <v>0</v>
      </c>
    </row>
    <row r="293" spans="1:14">
      <c r="A293" s="115">
        <v>2022</v>
      </c>
      <c r="B293" s="72">
        <v>2</v>
      </c>
      <c r="C293" s="33" t="s">
        <v>415</v>
      </c>
      <c r="D293" t="s">
        <v>198</v>
      </c>
      <c r="E293" t="s">
        <v>421</v>
      </c>
      <c r="F293" t="s">
        <v>72</v>
      </c>
      <c r="G293" s="99" t="s">
        <v>428</v>
      </c>
      <c r="H293" t="s">
        <v>400</v>
      </c>
      <c r="I293" t="s">
        <v>734</v>
      </c>
      <c r="L293" s="110"/>
      <c r="N293" s="70">
        <f>IF(COUNTIFS(Submission[Submission],"2nd",Submission[Code],Submission[[#This Row],[Code]],Submission[Month],Submission[[#This Row],[Month]])&gt;0,Submission[[#This Row],[2nd Submit Prod/import (month +0)]]-Submission[[#This Row],[1st Submit Prod/import (month +0) ]],0)</f>
        <v>0</v>
      </c>
    </row>
    <row r="294" spans="1:14">
      <c r="A294" s="115">
        <v>2022</v>
      </c>
      <c r="B294" s="72">
        <v>2</v>
      </c>
      <c r="C294" s="33" t="s">
        <v>415</v>
      </c>
      <c r="D294" t="s">
        <v>198</v>
      </c>
      <c r="E294" t="s">
        <v>421</v>
      </c>
      <c r="F294" t="s">
        <v>72</v>
      </c>
      <c r="G294" s="99" t="s">
        <v>428</v>
      </c>
      <c r="H294" t="s">
        <v>400</v>
      </c>
      <c r="I294" t="s">
        <v>738</v>
      </c>
      <c r="L294" s="110"/>
      <c r="N294" s="70">
        <f>IF(COUNTIFS(Submission[Submission],"2nd",Submission[Code],Submission[[#This Row],[Code]],Submission[Month],Submission[[#This Row],[Month]])&gt;0,Submission[[#This Row],[2nd Submit Prod/import (month +0)]]-Submission[[#This Row],[1st Submit Prod/import (month +0) ]],0)</f>
        <v>0</v>
      </c>
    </row>
    <row r="295" spans="1:14">
      <c r="A295" s="115">
        <v>2022</v>
      </c>
      <c r="B295" s="72">
        <v>2</v>
      </c>
      <c r="C295" s="33" t="s">
        <v>415</v>
      </c>
      <c r="D295" t="s">
        <v>198</v>
      </c>
      <c r="E295" t="s">
        <v>421</v>
      </c>
      <c r="F295" t="s">
        <v>72</v>
      </c>
      <c r="G295" s="99" t="s">
        <v>428</v>
      </c>
      <c r="H295" t="s">
        <v>400</v>
      </c>
      <c r="I295" t="s">
        <v>569</v>
      </c>
      <c r="L295" s="110"/>
      <c r="N295" s="70">
        <f>IF(COUNTIFS(Submission[Submission],"2nd",Submission[Code],Submission[[#This Row],[Code]],Submission[Month],Submission[[#This Row],[Month]])&gt;0,Submission[[#This Row],[2nd Submit Prod/import (month +0)]]-Submission[[#This Row],[1st Submit Prod/import (month +0) ]],0)</f>
        <v>0</v>
      </c>
    </row>
    <row r="296" spans="1:14">
      <c r="A296" s="115">
        <v>2022</v>
      </c>
      <c r="B296" s="72">
        <v>2</v>
      </c>
      <c r="C296" s="33" t="s">
        <v>415</v>
      </c>
      <c r="D296" t="s">
        <v>198</v>
      </c>
      <c r="E296" t="s">
        <v>421</v>
      </c>
      <c r="F296" t="s">
        <v>72</v>
      </c>
      <c r="G296" s="99" t="s">
        <v>428</v>
      </c>
      <c r="H296" t="s">
        <v>400</v>
      </c>
      <c r="I296" t="s">
        <v>648</v>
      </c>
      <c r="L296" s="110"/>
      <c r="N296" s="70">
        <f>IF(COUNTIFS(Submission[Submission],"2nd",Submission[Code],Submission[[#This Row],[Code]],Submission[Month],Submission[[#This Row],[Month]])&gt;0,Submission[[#This Row],[2nd Submit Prod/import (month +0)]]-Submission[[#This Row],[1st Submit Prod/import (month +0) ]],0)</f>
        <v>0</v>
      </c>
    </row>
    <row r="297" spans="1:14">
      <c r="A297" s="115">
        <v>2022</v>
      </c>
      <c r="B297" s="72">
        <v>2</v>
      </c>
      <c r="C297" s="33" t="s">
        <v>415</v>
      </c>
      <c r="D297" t="s">
        <v>198</v>
      </c>
      <c r="E297" t="s">
        <v>421</v>
      </c>
      <c r="F297" t="s">
        <v>72</v>
      </c>
      <c r="G297" s="99" t="s">
        <v>428</v>
      </c>
      <c r="H297" t="s">
        <v>400</v>
      </c>
      <c r="I297" t="s">
        <v>140</v>
      </c>
      <c r="L297" s="110"/>
      <c r="N297" s="70">
        <f>IF(COUNTIFS(Submission[Submission],"2nd",Submission[Code],Submission[[#This Row],[Code]],Submission[Month],Submission[[#This Row],[Month]])&gt;0,Submission[[#This Row],[2nd Submit Prod/import (month +0)]]-Submission[[#This Row],[1st Submit Prod/import (month +0) ]],0)</f>
        <v>0</v>
      </c>
    </row>
    <row r="298" spans="1:14">
      <c r="A298" s="115">
        <v>2022</v>
      </c>
      <c r="B298" s="72">
        <v>2</v>
      </c>
      <c r="C298" s="33" t="s">
        <v>415</v>
      </c>
      <c r="D298" t="s">
        <v>198</v>
      </c>
      <c r="E298" t="s">
        <v>421</v>
      </c>
      <c r="F298" t="s">
        <v>72</v>
      </c>
      <c r="G298" s="99" t="s">
        <v>428</v>
      </c>
      <c r="H298" t="s">
        <v>400</v>
      </c>
      <c r="I298" t="s">
        <v>736</v>
      </c>
      <c r="L298" s="110"/>
      <c r="N298" s="70">
        <f>IF(COUNTIFS(Submission[Submission],"2nd",Submission[Code],Submission[[#This Row],[Code]],Submission[Month],Submission[[#This Row],[Month]])&gt;0,Submission[[#This Row],[2nd Submit Prod/import (month +0)]]-Submission[[#This Row],[1st Submit Prod/import (month +0) ]],0)</f>
        <v>0</v>
      </c>
    </row>
    <row r="299" spans="1:14">
      <c r="A299" s="115">
        <v>2022</v>
      </c>
      <c r="B299" s="72">
        <v>2</v>
      </c>
      <c r="C299" s="33" t="s">
        <v>415</v>
      </c>
      <c r="D299" t="s">
        <v>198</v>
      </c>
      <c r="E299" t="s">
        <v>421</v>
      </c>
      <c r="F299" t="s">
        <v>72</v>
      </c>
      <c r="G299" s="99" t="s">
        <v>428</v>
      </c>
      <c r="H299" t="s">
        <v>400</v>
      </c>
      <c r="I299" t="s">
        <v>141</v>
      </c>
      <c r="L299" s="110"/>
      <c r="N299" s="70">
        <f>IF(COUNTIFS(Submission[Submission],"2nd",Submission[Code],Submission[[#This Row],[Code]],Submission[Month],Submission[[#This Row],[Month]])&gt;0,Submission[[#This Row],[2nd Submit Prod/import (month +0)]]-Submission[[#This Row],[1st Submit Prod/import (month +0) ]],0)</f>
        <v>0</v>
      </c>
    </row>
    <row r="300" spans="1:14">
      <c r="A300" s="115">
        <v>2022</v>
      </c>
      <c r="B300" s="72">
        <v>2</v>
      </c>
      <c r="C300" s="33" t="s">
        <v>415</v>
      </c>
      <c r="D300" t="s">
        <v>198</v>
      </c>
      <c r="E300" t="s">
        <v>421</v>
      </c>
      <c r="F300" t="s">
        <v>72</v>
      </c>
      <c r="G300" s="99" t="s">
        <v>428</v>
      </c>
      <c r="H300" t="s">
        <v>400</v>
      </c>
      <c r="I300" t="s">
        <v>37</v>
      </c>
      <c r="L300" s="110"/>
      <c r="N300" s="70">
        <f>IF(COUNTIFS(Submission[Submission],"2nd",Submission[Code],Submission[[#This Row],[Code]],Submission[Month],Submission[[#This Row],[Month]])&gt;0,Submission[[#This Row],[2nd Submit Prod/import (month +0)]]-Submission[[#This Row],[1st Submit Prod/import (month +0) ]],0)</f>
        <v>0</v>
      </c>
    </row>
    <row r="301" spans="1:14">
      <c r="A301" s="115">
        <v>2022</v>
      </c>
      <c r="B301" s="72">
        <v>2</v>
      </c>
      <c r="C301" s="33" t="s">
        <v>415</v>
      </c>
      <c r="D301" t="s">
        <v>198</v>
      </c>
      <c r="E301" t="s">
        <v>421</v>
      </c>
      <c r="F301" t="s">
        <v>72</v>
      </c>
      <c r="G301" s="99" t="s">
        <v>428</v>
      </c>
      <c r="H301" t="s">
        <v>400</v>
      </c>
      <c r="I301" t="s">
        <v>737</v>
      </c>
      <c r="L301" s="110"/>
      <c r="N301" s="70">
        <f>IF(COUNTIFS(Submission[Submission],"2nd",Submission[Code],Submission[[#This Row],[Code]],Submission[Month],Submission[[#This Row],[Month]])&gt;0,Submission[[#This Row],[2nd Submit Prod/import (month +0)]]-Submission[[#This Row],[1st Submit Prod/import (month +0) ]],0)</f>
        <v>0</v>
      </c>
    </row>
    <row r="302" spans="1:14">
      <c r="A302" s="115">
        <v>2022</v>
      </c>
      <c r="B302" s="72">
        <v>2</v>
      </c>
      <c r="C302" s="33" t="s">
        <v>415</v>
      </c>
      <c r="D302" t="s">
        <v>198</v>
      </c>
      <c r="E302" t="s">
        <v>421</v>
      </c>
      <c r="F302" t="s">
        <v>72</v>
      </c>
      <c r="G302" s="99" t="s">
        <v>428</v>
      </c>
      <c r="H302" t="s">
        <v>400</v>
      </c>
      <c r="I302" t="s">
        <v>740</v>
      </c>
      <c r="L302" s="110"/>
      <c r="N302" s="70">
        <f>IF(COUNTIFS(Submission[Submission],"2nd",Submission[Code],Submission[[#This Row],[Code]],Submission[Month],Submission[[#This Row],[Month]])&gt;0,Submission[[#This Row],[2nd Submit Prod/import (month +0)]]-Submission[[#This Row],[1st Submit Prod/import (month +0) ]],0)</f>
        <v>0</v>
      </c>
    </row>
    <row r="303" spans="1:14">
      <c r="A303" s="115">
        <v>2022</v>
      </c>
      <c r="B303" s="72">
        <v>2</v>
      </c>
      <c r="C303" s="33" t="s">
        <v>415</v>
      </c>
      <c r="D303" t="s">
        <v>198</v>
      </c>
      <c r="E303" t="s">
        <v>421</v>
      </c>
      <c r="F303" t="s">
        <v>72</v>
      </c>
      <c r="G303" s="99" t="s">
        <v>428</v>
      </c>
      <c r="H303" t="s">
        <v>400</v>
      </c>
      <c r="I303" t="s">
        <v>570</v>
      </c>
      <c r="L303" s="110"/>
      <c r="N303" s="70">
        <f>IF(COUNTIFS(Submission[Submission],"2nd",Submission[Code],Submission[[#This Row],[Code]],Submission[Month],Submission[[#This Row],[Month]])&gt;0,Submission[[#This Row],[2nd Submit Prod/import (month +0)]]-Submission[[#This Row],[1st Submit Prod/import (month +0) ]],0)</f>
        <v>0</v>
      </c>
    </row>
    <row r="304" spans="1:14">
      <c r="A304" s="115">
        <v>2022</v>
      </c>
      <c r="B304" s="72">
        <v>2</v>
      </c>
      <c r="C304" s="33" t="s">
        <v>415</v>
      </c>
      <c r="D304" t="s">
        <v>198</v>
      </c>
      <c r="E304" t="s">
        <v>421</v>
      </c>
      <c r="F304" t="s">
        <v>72</v>
      </c>
      <c r="G304" s="99" t="s">
        <v>428</v>
      </c>
      <c r="H304" t="s">
        <v>400</v>
      </c>
      <c r="I304" t="s">
        <v>741</v>
      </c>
      <c r="L304" s="110"/>
      <c r="N304" s="70">
        <f>IF(COUNTIFS(Submission[Submission],"2nd",Submission[Code],Submission[[#This Row],[Code]],Submission[Month],Submission[[#This Row],[Month]])&gt;0,Submission[[#This Row],[2nd Submit Prod/import (month +0)]]-Submission[[#This Row],[1st Submit Prod/import (month +0) ]],0)</f>
        <v>0</v>
      </c>
    </row>
    <row r="305" spans="1:14">
      <c r="A305" s="115">
        <v>2022</v>
      </c>
      <c r="B305" s="72">
        <v>2</v>
      </c>
      <c r="C305" s="33" t="s">
        <v>415</v>
      </c>
      <c r="D305" t="s">
        <v>198</v>
      </c>
      <c r="E305" t="s">
        <v>421</v>
      </c>
      <c r="F305" t="s">
        <v>72</v>
      </c>
      <c r="G305" s="99" t="s">
        <v>428</v>
      </c>
      <c r="H305" t="s">
        <v>400</v>
      </c>
      <c r="I305" t="s">
        <v>735</v>
      </c>
      <c r="L305" s="110"/>
      <c r="N305" s="70">
        <f>IF(COUNTIFS(Submission[Submission],"2nd",Submission[Code],Submission[[#This Row],[Code]],Submission[Month],Submission[[#This Row],[Month]])&gt;0,Submission[[#This Row],[2nd Submit Prod/import (month +0)]]-Submission[[#This Row],[1st Submit Prod/import (month +0) ]],0)</f>
        <v>0</v>
      </c>
    </row>
    <row r="306" spans="1:14">
      <c r="A306" s="115">
        <v>2022</v>
      </c>
      <c r="B306" s="72">
        <v>2</v>
      </c>
      <c r="C306" s="33" t="s">
        <v>415</v>
      </c>
      <c r="D306" t="s">
        <v>198</v>
      </c>
      <c r="E306" t="s">
        <v>421</v>
      </c>
      <c r="F306" t="s">
        <v>72</v>
      </c>
      <c r="G306" s="99" t="s">
        <v>428</v>
      </c>
      <c r="H306" t="s">
        <v>400</v>
      </c>
      <c r="I306" t="s">
        <v>644</v>
      </c>
      <c r="L306" s="110"/>
      <c r="N306" s="70">
        <f>IF(COUNTIFS(Submission[Submission],"2nd",Submission[Code],Submission[[#This Row],[Code]],Submission[Month],Submission[[#This Row],[Month]])&gt;0,Submission[[#This Row],[2nd Submit Prod/import (month +0)]]-Submission[[#This Row],[1st Submit Prod/import (month +0) ]],0)</f>
        <v>0</v>
      </c>
    </row>
    <row r="307" spans="1:14">
      <c r="A307" s="115">
        <v>2022</v>
      </c>
      <c r="B307" s="72">
        <v>2</v>
      </c>
      <c r="C307" s="33" t="s">
        <v>415</v>
      </c>
      <c r="D307" t="s">
        <v>198</v>
      </c>
      <c r="E307" t="s">
        <v>419</v>
      </c>
      <c r="F307" t="s">
        <v>72</v>
      </c>
      <c r="G307" s="99" t="s">
        <v>428</v>
      </c>
      <c r="H307" t="s">
        <v>400</v>
      </c>
      <c r="I307" t="s">
        <v>654</v>
      </c>
      <c r="L307" s="110">
        <v>6000</v>
      </c>
      <c r="N307" s="70">
        <f>IF(COUNTIFS(Submission[Submission],"2nd",Submission[Code],Submission[[#This Row],[Code]],Submission[Month],Submission[[#This Row],[Month]])&gt;0,Submission[[#This Row],[2nd Submit Prod/import (month +0)]]-Submission[[#This Row],[1st Submit Prod/import (month +0) ]],0)</f>
        <v>-6000</v>
      </c>
    </row>
    <row r="308" spans="1:14">
      <c r="A308" s="115">
        <v>2022</v>
      </c>
      <c r="B308" s="72">
        <v>2</v>
      </c>
      <c r="C308" s="33" t="s">
        <v>415</v>
      </c>
      <c r="D308" t="s">
        <v>198</v>
      </c>
      <c r="E308" t="s">
        <v>419</v>
      </c>
      <c r="F308" t="s">
        <v>72</v>
      </c>
      <c r="G308" s="99" t="s">
        <v>428</v>
      </c>
      <c r="H308" t="s">
        <v>400</v>
      </c>
      <c r="I308" t="s">
        <v>652</v>
      </c>
      <c r="L308" s="110">
        <v>5000</v>
      </c>
      <c r="N308" s="70">
        <f>IF(COUNTIFS(Submission[Submission],"2nd",Submission[Code],Submission[[#This Row],[Code]],Submission[Month],Submission[[#This Row],[Month]])&gt;0,Submission[[#This Row],[2nd Submit Prod/import (month +0)]]-Submission[[#This Row],[1st Submit Prod/import (month +0) ]],0)</f>
        <v>-5000</v>
      </c>
    </row>
    <row r="309" spans="1:14">
      <c r="A309" s="115">
        <v>2022</v>
      </c>
      <c r="B309" s="72">
        <v>2</v>
      </c>
      <c r="C309" s="33" t="s">
        <v>415</v>
      </c>
      <c r="D309" t="s">
        <v>198</v>
      </c>
      <c r="E309" t="s">
        <v>419</v>
      </c>
      <c r="F309" t="s">
        <v>72</v>
      </c>
      <c r="G309" s="99" t="s">
        <v>428</v>
      </c>
      <c r="H309" t="s">
        <v>400</v>
      </c>
      <c r="I309" t="s">
        <v>650</v>
      </c>
      <c r="L309" s="110">
        <v>21000</v>
      </c>
      <c r="N309" s="70">
        <f>IF(COUNTIFS(Submission[Submission],"2nd",Submission[Code],Submission[[#This Row],[Code]],Submission[Month],Submission[[#This Row],[Month]])&gt;0,Submission[[#This Row],[2nd Submit Prod/import (month +0)]]-Submission[[#This Row],[1st Submit Prod/import (month +0) ]],0)</f>
        <v>-21000</v>
      </c>
    </row>
    <row r="310" spans="1:14">
      <c r="A310" s="115">
        <v>2022</v>
      </c>
      <c r="B310" s="72">
        <v>2</v>
      </c>
      <c r="C310" s="33" t="s">
        <v>415</v>
      </c>
      <c r="D310" t="s">
        <v>198</v>
      </c>
      <c r="E310" t="s">
        <v>419</v>
      </c>
      <c r="F310" t="s">
        <v>72</v>
      </c>
      <c r="G310" s="99" t="s">
        <v>428</v>
      </c>
      <c r="H310" t="s">
        <v>400</v>
      </c>
      <c r="I310" t="s">
        <v>653</v>
      </c>
      <c r="L310" s="110">
        <v>0</v>
      </c>
      <c r="N310" s="70">
        <f>IF(COUNTIFS(Submission[Submission],"2nd",Submission[Code],Submission[[#This Row],[Code]],Submission[Month],Submission[[#This Row],[Month]])&gt;0,Submission[[#This Row],[2nd Submit Prod/import (month +0)]]-Submission[[#This Row],[1st Submit Prod/import (month +0) ]],0)</f>
        <v>0</v>
      </c>
    </row>
    <row r="311" spans="1:14">
      <c r="A311" s="115">
        <v>2022</v>
      </c>
      <c r="B311" s="72">
        <v>2</v>
      </c>
      <c r="C311" s="33" t="s">
        <v>415</v>
      </c>
      <c r="D311" t="s">
        <v>198</v>
      </c>
      <c r="E311" t="s">
        <v>419</v>
      </c>
      <c r="F311" t="s">
        <v>72</v>
      </c>
      <c r="G311" s="99" t="s">
        <v>428</v>
      </c>
      <c r="H311" t="s">
        <v>400</v>
      </c>
      <c r="I311" t="s">
        <v>651</v>
      </c>
      <c r="L311" s="110">
        <v>1000</v>
      </c>
      <c r="N311" s="70">
        <f>IF(COUNTIFS(Submission[Submission],"2nd",Submission[Code],Submission[[#This Row],[Code]],Submission[Month],Submission[[#This Row],[Month]])&gt;0,Submission[[#This Row],[2nd Submit Prod/import (month +0)]]-Submission[[#This Row],[1st Submit Prod/import (month +0) ]],0)</f>
        <v>-1000</v>
      </c>
    </row>
    <row r="312" spans="1:14">
      <c r="A312" s="115">
        <v>2022</v>
      </c>
      <c r="B312" s="72">
        <v>2</v>
      </c>
      <c r="C312" s="33" t="s">
        <v>415</v>
      </c>
      <c r="D312" t="s">
        <v>198</v>
      </c>
      <c r="E312" t="s">
        <v>419</v>
      </c>
      <c r="F312" t="s">
        <v>72</v>
      </c>
      <c r="G312" s="99" t="s">
        <v>428</v>
      </c>
      <c r="H312" t="s">
        <v>400</v>
      </c>
      <c r="I312" t="s">
        <v>649</v>
      </c>
      <c r="L312" s="110">
        <v>0</v>
      </c>
      <c r="N312" s="70">
        <f>IF(COUNTIFS(Submission[Submission],"2nd",Submission[Code],Submission[[#This Row],[Code]],Submission[Month],Submission[[#This Row],[Month]])&gt;0,Submission[[#This Row],[2nd Submit Prod/import (month +0)]]-Submission[[#This Row],[1st Submit Prod/import (month +0) ]],0)</f>
        <v>0</v>
      </c>
    </row>
    <row r="313" spans="1:14">
      <c r="A313" s="115">
        <v>2022</v>
      </c>
      <c r="B313" s="72">
        <v>2</v>
      </c>
      <c r="C313" s="33" t="s">
        <v>415</v>
      </c>
      <c r="D313" t="s">
        <v>198</v>
      </c>
      <c r="E313" t="s">
        <v>419</v>
      </c>
      <c r="F313" t="s">
        <v>72</v>
      </c>
      <c r="G313" s="99" t="s">
        <v>428</v>
      </c>
      <c r="H313" t="s">
        <v>400</v>
      </c>
      <c r="I313" t="s">
        <v>75</v>
      </c>
      <c r="L313" s="110">
        <v>0</v>
      </c>
      <c r="N313" s="70">
        <f>IF(COUNTIFS(Submission[Submission],"2nd",Submission[Code],Submission[[#This Row],[Code]],Submission[Month],Submission[[#This Row],[Month]])&gt;0,Submission[[#This Row],[2nd Submit Prod/import (month +0)]]-Submission[[#This Row],[1st Submit Prod/import (month +0) ]],0)</f>
        <v>0</v>
      </c>
    </row>
    <row r="314" spans="1:14">
      <c r="A314" s="115">
        <v>2022</v>
      </c>
      <c r="B314" s="72">
        <v>2</v>
      </c>
      <c r="C314" s="33" t="s">
        <v>415</v>
      </c>
      <c r="D314" t="s">
        <v>198</v>
      </c>
      <c r="E314" t="s">
        <v>419</v>
      </c>
      <c r="F314" t="s">
        <v>72</v>
      </c>
      <c r="G314" s="99" t="s">
        <v>428</v>
      </c>
      <c r="H314" t="s">
        <v>400</v>
      </c>
      <c r="I314" t="s">
        <v>74</v>
      </c>
      <c r="L314" s="110">
        <v>1000</v>
      </c>
      <c r="N314" s="70">
        <f>IF(COUNTIFS(Submission[Submission],"2nd",Submission[Code],Submission[[#This Row],[Code]],Submission[Month],Submission[[#This Row],[Month]])&gt;0,Submission[[#This Row],[2nd Submit Prod/import (month +0)]]-Submission[[#This Row],[1st Submit Prod/import (month +0) ]],0)</f>
        <v>-1000</v>
      </c>
    </row>
    <row r="315" spans="1:14">
      <c r="A315" s="115">
        <v>2022</v>
      </c>
      <c r="B315" s="72">
        <v>2</v>
      </c>
      <c r="C315" s="33" t="s">
        <v>415</v>
      </c>
      <c r="D315" t="s">
        <v>198</v>
      </c>
      <c r="E315" t="s">
        <v>419</v>
      </c>
      <c r="F315" t="s">
        <v>72</v>
      </c>
      <c r="G315" s="99" t="s">
        <v>428</v>
      </c>
      <c r="H315" t="s">
        <v>400</v>
      </c>
      <c r="I315" t="s">
        <v>73</v>
      </c>
      <c r="L315" s="110">
        <v>0</v>
      </c>
      <c r="N315" s="70">
        <f>IF(COUNTIFS(Submission[Submission],"2nd",Submission[Code],Submission[[#This Row],[Code]],Submission[Month],Submission[[#This Row],[Month]])&gt;0,Submission[[#This Row],[2nd Submit Prod/import (month +0)]]-Submission[[#This Row],[1st Submit Prod/import (month +0) ]],0)</f>
        <v>0</v>
      </c>
    </row>
    <row r="316" spans="1:14">
      <c r="A316" s="115">
        <v>2022</v>
      </c>
      <c r="B316" s="72">
        <v>2</v>
      </c>
      <c r="C316" s="33" t="s">
        <v>415</v>
      </c>
      <c r="D316" t="s">
        <v>198</v>
      </c>
      <c r="E316" t="s">
        <v>419</v>
      </c>
      <c r="F316" t="s">
        <v>72</v>
      </c>
      <c r="G316" s="99" t="s">
        <v>428</v>
      </c>
      <c r="H316" t="s">
        <v>400</v>
      </c>
      <c r="I316" t="s">
        <v>655</v>
      </c>
      <c r="L316" s="110">
        <v>1000</v>
      </c>
      <c r="N316" s="70">
        <f>IF(COUNTIFS(Submission[Submission],"2nd",Submission[Code],Submission[[#This Row],[Code]],Submission[Month],Submission[[#This Row],[Month]])&gt;0,Submission[[#This Row],[2nd Submit Prod/import (month +0)]]-Submission[[#This Row],[1st Submit Prod/import (month +0) ]],0)</f>
        <v>-1000</v>
      </c>
    </row>
    <row r="317" spans="1:14">
      <c r="A317" s="115">
        <v>2022</v>
      </c>
      <c r="B317" s="72">
        <v>2</v>
      </c>
      <c r="C317" s="33" t="s">
        <v>415</v>
      </c>
      <c r="D317" t="s">
        <v>198</v>
      </c>
      <c r="E317" t="s">
        <v>419</v>
      </c>
      <c r="F317" t="s">
        <v>72</v>
      </c>
      <c r="G317" s="99" t="s">
        <v>428</v>
      </c>
      <c r="H317" t="s">
        <v>400</v>
      </c>
      <c r="I317" t="s">
        <v>657</v>
      </c>
      <c r="L317" s="110">
        <v>2000</v>
      </c>
      <c r="N317" s="70">
        <f>IF(COUNTIFS(Submission[Submission],"2nd",Submission[Code],Submission[[#This Row],[Code]],Submission[Month],Submission[[#This Row],[Month]])&gt;0,Submission[[#This Row],[2nd Submit Prod/import (month +0)]]-Submission[[#This Row],[1st Submit Prod/import (month +0) ]],0)</f>
        <v>-2000</v>
      </c>
    </row>
    <row r="318" spans="1:14">
      <c r="A318" s="115">
        <v>2022</v>
      </c>
      <c r="B318" s="72">
        <v>2</v>
      </c>
      <c r="C318" s="33" t="s">
        <v>415</v>
      </c>
      <c r="D318" t="s">
        <v>198</v>
      </c>
      <c r="E318" t="s">
        <v>419</v>
      </c>
      <c r="F318" t="s">
        <v>72</v>
      </c>
      <c r="G318" s="99" t="s">
        <v>428</v>
      </c>
      <c r="H318" t="s">
        <v>400</v>
      </c>
      <c r="I318" t="s">
        <v>656</v>
      </c>
      <c r="L318" s="110">
        <v>0</v>
      </c>
      <c r="N318" s="70">
        <f>IF(COUNTIFS(Submission[Submission],"2nd",Submission[Code],Submission[[#This Row],[Code]],Submission[Month],Submission[[#This Row],[Month]])&gt;0,Submission[[#This Row],[2nd Submit Prod/import (month +0)]]-Submission[[#This Row],[1st Submit Prod/import (month +0) ]],0)</f>
        <v>0</v>
      </c>
    </row>
    <row r="319" spans="1:14">
      <c r="A319" s="115">
        <v>2022</v>
      </c>
      <c r="B319" s="72">
        <v>2</v>
      </c>
      <c r="C319" s="33" t="s">
        <v>415</v>
      </c>
      <c r="D319" t="s">
        <v>198</v>
      </c>
      <c r="E319" t="s">
        <v>419</v>
      </c>
      <c r="F319" t="s">
        <v>72</v>
      </c>
      <c r="G319" s="99" t="s">
        <v>428</v>
      </c>
      <c r="H319" t="s">
        <v>400</v>
      </c>
      <c r="I319" t="s">
        <v>739</v>
      </c>
      <c r="L319" s="110">
        <v>0</v>
      </c>
      <c r="N319" s="70">
        <f>IF(COUNTIFS(Submission[Submission],"2nd",Submission[Code],Submission[[#This Row],[Code]],Submission[Month],Submission[[#This Row],[Month]])&gt;0,Submission[[#This Row],[2nd Submit Prod/import (month +0)]]-Submission[[#This Row],[1st Submit Prod/import (month +0) ]],0)</f>
        <v>0</v>
      </c>
    </row>
    <row r="320" spans="1:14">
      <c r="A320" s="115">
        <v>2022</v>
      </c>
      <c r="B320" s="72">
        <v>2</v>
      </c>
      <c r="C320" s="33" t="s">
        <v>415</v>
      </c>
      <c r="D320" t="s">
        <v>198</v>
      </c>
      <c r="E320" t="s">
        <v>419</v>
      </c>
      <c r="F320" t="s">
        <v>72</v>
      </c>
      <c r="G320" s="99" t="s">
        <v>428</v>
      </c>
      <c r="H320" t="s">
        <v>400</v>
      </c>
      <c r="I320" t="s">
        <v>734</v>
      </c>
      <c r="L320" s="110">
        <v>0</v>
      </c>
      <c r="N320" s="70">
        <f>IF(COUNTIFS(Submission[Submission],"2nd",Submission[Code],Submission[[#This Row],[Code]],Submission[Month],Submission[[#This Row],[Month]])&gt;0,Submission[[#This Row],[2nd Submit Prod/import (month +0)]]-Submission[[#This Row],[1st Submit Prod/import (month +0) ]],0)</f>
        <v>0</v>
      </c>
    </row>
    <row r="321" spans="1:14">
      <c r="A321" s="115">
        <v>2022</v>
      </c>
      <c r="B321" s="72">
        <v>2</v>
      </c>
      <c r="C321" s="33" t="s">
        <v>415</v>
      </c>
      <c r="D321" t="s">
        <v>198</v>
      </c>
      <c r="E321" t="s">
        <v>419</v>
      </c>
      <c r="F321" t="s">
        <v>72</v>
      </c>
      <c r="G321" s="99" t="s">
        <v>428</v>
      </c>
      <c r="H321" t="s">
        <v>400</v>
      </c>
      <c r="I321" t="s">
        <v>738</v>
      </c>
      <c r="L321" s="110">
        <v>0</v>
      </c>
      <c r="N321" s="70">
        <f>IF(COUNTIFS(Submission[Submission],"2nd",Submission[Code],Submission[[#This Row],[Code]],Submission[Month],Submission[[#This Row],[Month]])&gt;0,Submission[[#This Row],[2nd Submit Prod/import (month +0)]]-Submission[[#This Row],[1st Submit Prod/import (month +0) ]],0)</f>
        <v>0</v>
      </c>
    </row>
    <row r="322" spans="1:14">
      <c r="A322" s="115">
        <v>2022</v>
      </c>
      <c r="B322" s="72">
        <v>2</v>
      </c>
      <c r="C322" s="33" t="s">
        <v>415</v>
      </c>
      <c r="D322" t="s">
        <v>198</v>
      </c>
      <c r="E322" t="s">
        <v>419</v>
      </c>
      <c r="F322" t="s">
        <v>72</v>
      </c>
      <c r="G322" s="99" t="s">
        <v>428</v>
      </c>
      <c r="H322" t="s">
        <v>400</v>
      </c>
      <c r="I322" t="s">
        <v>569</v>
      </c>
      <c r="L322" s="110">
        <v>0</v>
      </c>
      <c r="N322" s="70">
        <f>IF(COUNTIFS(Submission[Submission],"2nd",Submission[Code],Submission[[#This Row],[Code]],Submission[Month],Submission[[#This Row],[Month]])&gt;0,Submission[[#This Row],[2nd Submit Prod/import (month +0)]]-Submission[[#This Row],[1st Submit Prod/import (month +0) ]],0)</f>
        <v>0</v>
      </c>
    </row>
    <row r="323" spans="1:14">
      <c r="A323" s="115">
        <v>2022</v>
      </c>
      <c r="B323" s="72">
        <v>2</v>
      </c>
      <c r="C323" s="33" t="s">
        <v>415</v>
      </c>
      <c r="D323" t="s">
        <v>198</v>
      </c>
      <c r="E323" t="s">
        <v>419</v>
      </c>
      <c r="F323" t="s">
        <v>72</v>
      </c>
      <c r="G323" s="99" t="s">
        <v>428</v>
      </c>
      <c r="H323" t="s">
        <v>400</v>
      </c>
      <c r="I323" t="s">
        <v>648</v>
      </c>
      <c r="L323" s="110">
        <v>0</v>
      </c>
      <c r="N323" s="70">
        <f>IF(COUNTIFS(Submission[Submission],"2nd",Submission[Code],Submission[[#This Row],[Code]],Submission[Month],Submission[[#This Row],[Month]])&gt;0,Submission[[#This Row],[2nd Submit Prod/import (month +0)]]-Submission[[#This Row],[1st Submit Prod/import (month +0) ]],0)</f>
        <v>0</v>
      </c>
    </row>
    <row r="324" spans="1:14">
      <c r="A324" s="115">
        <v>2022</v>
      </c>
      <c r="B324" s="72">
        <v>2</v>
      </c>
      <c r="C324" s="33" t="s">
        <v>415</v>
      </c>
      <c r="D324" t="s">
        <v>198</v>
      </c>
      <c r="E324" t="s">
        <v>419</v>
      </c>
      <c r="F324" t="s">
        <v>72</v>
      </c>
      <c r="G324" s="99" t="s">
        <v>428</v>
      </c>
      <c r="H324" t="s">
        <v>400</v>
      </c>
      <c r="I324" t="s">
        <v>140</v>
      </c>
      <c r="L324" s="110">
        <v>0</v>
      </c>
      <c r="N324" s="70">
        <f>IF(COUNTIFS(Submission[Submission],"2nd",Submission[Code],Submission[[#This Row],[Code]],Submission[Month],Submission[[#This Row],[Month]])&gt;0,Submission[[#This Row],[2nd Submit Prod/import (month +0)]]-Submission[[#This Row],[1st Submit Prod/import (month +0) ]],0)</f>
        <v>0</v>
      </c>
    </row>
    <row r="325" spans="1:14">
      <c r="A325" s="115">
        <v>2022</v>
      </c>
      <c r="B325" s="72">
        <v>2</v>
      </c>
      <c r="C325" s="33" t="s">
        <v>415</v>
      </c>
      <c r="D325" t="s">
        <v>198</v>
      </c>
      <c r="E325" t="s">
        <v>419</v>
      </c>
      <c r="F325" t="s">
        <v>72</v>
      </c>
      <c r="G325" s="99" t="s">
        <v>428</v>
      </c>
      <c r="H325" t="s">
        <v>400</v>
      </c>
      <c r="I325" t="s">
        <v>736</v>
      </c>
      <c r="L325" s="110">
        <v>0</v>
      </c>
      <c r="N325" s="70">
        <f>IF(COUNTIFS(Submission[Submission],"2nd",Submission[Code],Submission[[#This Row],[Code]],Submission[Month],Submission[[#This Row],[Month]])&gt;0,Submission[[#This Row],[2nd Submit Prod/import (month +0)]]-Submission[[#This Row],[1st Submit Prod/import (month +0) ]],0)</f>
        <v>0</v>
      </c>
    </row>
    <row r="326" spans="1:14">
      <c r="A326" s="115">
        <v>2022</v>
      </c>
      <c r="B326" s="72">
        <v>2</v>
      </c>
      <c r="C326" s="33" t="s">
        <v>415</v>
      </c>
      <c r="D326" t="s">
        <v>198</v>
      </c>
      <c r="E326" t="s">
        <v>419</v>
      </c>
      <c r="F326" t="s">
        <v>72</v>
      </c>
      <c r="G326" s="99" t="s">
        <v>428</v>
      </c>
      <c r="H326" t="s">
        <v>400</v>
      </c>
      <c r="I326" t="s">
        <v>141</v>
      </c>
      <c r="L326" s="110">
        <v>0</v>
      </c>
      <c r="N326" s="70">
        <f>IF(COUNTIFS(Submission[Submission],"2nd",Submission[Code],Submission[[#This Row],[Code]],Submission[Month],Submission[[#This Row],[Month]])&gt;0,Submission[[#This Row],[2nd Submit Prod/import (month +0)]]-Submission[[#This Row],[1st Submit Prod/import (month +0) ]],0)</f>
        <v>0</v>
      </c>
    </row>
    <row r="327" spans="1:14">
      <c r="A327" s="115">
        <v>2022</v>
      </c>
      <c r="B327" s="72">
        <v>2</v>
      </c>
      <c r="C327" s="33" t="s">
        <v>415</v>
      </c>
      <c r="D327" t="s">
        <v>198</v>
      </c>
      <c r="E327" t="s">
        <v>419</v>
      </c>
      <c r="F327" t="s">
        <v>72</v>
      </c>
      <c r="G327" s="99" t="s">
        <v>428</v>
      </c>
      <c r="H327" t="s">
        <v>400</v>
      </c>
      <c r="I327" t="s">
        <v>37</v>
      </c>
      <c r="L327" s="110">
        <v>6000</v>
      </c>
      <c r="N327" s="70">
        <f>IF(COUNTIFS(Submission[Submission],"2nd",Submission[Code],Submission[[#This Row],[Code]],Submission[Month],Submission[[#This Row],[Month]])&gt;0,Submission[[#This Row],[2nd Submit Prod/import (month +0)]]-Submission[[#This Row],[1st Submit Prod/import (month +0) ]],0)</f>
        <v>-6000</v>
      </c>
    </row>
    <row r="328" spans="1:14">
      <c r="A328" s="115">
        <v>2022</v>
      </c>
      <c r="B328" s="72">
        <v>2</v>
      </c>
      <c r="C328" s="33" t="s">
        <v>415</v>
      </c>
      <c r="D328" t="s">
        <v>198</v>
      </c>
      <c r="E328" t="s">
        <v>419</v>
      </c>
      <c r="F328" t="s">
        <v>72</v>
      </c>
      <c r="G328" s="99" t="s">
        <v>428</v>
      </c>
      <c r="H328" t="s">
        <v>400</v>
      </c>
      <c r="I328" t="s">
        <v>736</v>
      </c>
      <c r="L328" s="110">
        <v>0</v>
      </c>
      <c r="N328" s="70">
        <f>IF(COUNTIFS(Submission[Submission],"2nd",Submission[Code],Submission[[#This Row],[Code]],Submission[Month],Submission[[#This Row],[Month]])&gt;0,Submission[[#This Row],[2nd Submit Prod/import (month +0)]]-Submission[[#This Row],[1st Submit Prod/import (month +0) ]],0)</f>
        <v>0</v>
      </c>
    </row>
    <row r="329" spans="1:14">
      <c r="A329" s="115">
        <v>2022</v>
      </c>
      <c r="B329" s="72">
        <v>2</v>
      </c>
      <c r="C329" s="33" t="s">
        <v>415</v>
      </c>
      <c r="D329" t="s">
        <v>198</v>
      </c>
      <c r="E329" t="s">
        <v>419</v>
      </c>
      <c r="F329" t="s">
        <v>72</v>
      </c>
      <c r="G329" s="99" t="s">
        <v>428</v>
      </c>
      <c r="H329" t="s">
        <v>400</v>
      </c>
      <c r="I329" t="s">
        <v>740</v>
      </c>
      <c r="L329" s="110">
        <v>0</v>
      </c>
      <c r="N329" s="70">
        <f>IF(COUNTIFS(Submission[Submission],"2nd",Submission[Code],Submission[[#This Row],[Code]],Submission[Month],Submission[[#This Row],[Month]])&gt;0,Submission[[#This Row],[2nd Submit Prod/import (month +0)]]-Submission[[#This Row],[1st Submit Prod/import (month +0) ]],0)</f>
        <v>0</v>
      </c>
    </row>
    <row r="330" spans="1:14">
      <c r="A330" s="115">
        <v>2022</v>
      </c>
      <c r="B330" s="72">
        <v>2</v>
      </c>
      <c r="C330" s="33" t="s">
        <v>415</v>
      </c>
      <c r="D330" t="s">
        <v>198</v>
      </c>
      <c r="E330" t="s">
        <v>419</v>
      </c>
      <c r="F330" t="s">
        <v>72</v>
      </c>
      <c r="G330" s="99" t="s">
        <v>428</v>
      </c>
      <c r="H330" t="s">
        <v>400</v>
      </c>
      <c r="I330" t="s">
        <v>570</v>
      </c>
      <c r="L330" s="110">
        <v>0</v>
      </c>
      <c r="N330" s="70">
        <f>IF(COUNTIFS(Submission[Submission],"2nd",Submission[Code],Submission[[#This Row],[Code]],Submission[Month],Submission[[#This Row],[Month]])&gt;0,Submission[[#This Row],[2nd Submit Prod/import (month +0)]]-Submission[[#This Row],[1st Submit Prod/import (month +0) ]],0)</f>
        <v>0</v>
      </c>
    </row>
    <row r="331" spans="1:14">
      <c r="A331" s="115">
        <v>2022</v>
      </c>
      <c r="B331" s="72">
        <v>2</v>
      </c>
      <c r="C331" s="33" t="s">
        <v>415</v>
      </c>
      <c r="D331" t="s">
        <v>198</v>
      </c>
      <c r="E331" t="s">
        <v>419</v>
      </c>
      <c r="F331" t="s">
        <v>72</v>
      </c>
      <c r="G331" s="99" t="s">
        <v>428</v>
      </c>
      <c r="H331" t="s">
        <v>400</v>
      </c>
      <c r="I331" t="s">
        <v>741</v>
      </c>
      <c r="L331" s="110">
        <v>0</v>
      </c>
      <c r="N331" s="70">
        <f>IF(COUNTIFS(Submission[Submission],"2nd",Submission[Code],Submission[[#This Row],[Code]],Submission[Month],Submission[[#This Row],[Month]])&gt;0,Submission[[#This Row],[2nd Submit Prod/import (month +0)]]-Submission[[#This Row],[1st Submit Prod/import (month +0) ]],0)</f>
        <v>0</v>
      </c>
    </row>
    <row r="332" spans="1:14">
      <c r="A332" s="115">
        <v>2022</v>
      </c>
      <c r="B332" s="72">
        <v>2</v>
      </c>
      <c r="C332" s="33" t="s">
        <v>415</v>
      </c>
      <c r="D332" t="s">
        <v>198</v>
      </c>
      <c r="E332" t="s">
        <v>419</v>
      </c>
      <c r="F332" t="s">
        <v>72</v>
      </c>
      <c r="G332" s="99" t="s">
        <v>428</v>
      </c>
      <c r="H332" t="s">
        <v>400</v>
      </c>
      <c r="I332" t="s">
        <v>735</v>
      </c>
      <c r="L332" s="110">
        <v>0</v>
      </c>
      <c r="N332" s="70">
        <f>IF(COUNTIFS(Submission[Submission],"2nd",Submission[Code],Submission[[#This Row],[Code]],Submission[Month],Submission[[#This Row],[Month]])&gt;0,Submission[[#This Row],[2nd Submit Prod/import (month +0)]]-Submission[[#This Row],[1st Submit Prod/import (month +0) ]],0)</f>
        <v>0</v>
      </c>
    </row>
    <row r="333" spans="1:14">
      <c r="A333" s="115">
        <v>2022</v>
      </c>
      <c r="B333" s="72">
        <v>2</v>
      </c>
      <c r="C333" s="33" t="s">
        <v>415</v>
      </c>
      <c r="D333" t="s">
        <v>198</v>
      </c>
      <c r="E333" t="s">
        <v>419</v>
      </c>
      <c r="F333" t="s">
        <v>72</v>
      </c>
      <c r="G333" s="99" t="s">
        <v>428</v>
      </c>
      <c r="H333" t="s">
        <v>400</v>
      </c>
      <c r="I333" t="s">
        <v>644</v>
      </c>
      <c r="L333" s="110">
        <v>0</v>
      </c>
      <c r="N333" s="70">
        <f>IF(COUNTIFS(Submission[Submission],"2nd",Submission[Code],Submission[[#This Row],[Code]],Submission[Month],Submission[[#This Row],[Month]])&gt;0,Submission[[#This Row],[2nd Submit Prod/import (month +0)]]-Submission[[#This Row],[1st Submit Prod/import (month +0) ]],0)</f>
        <v>0</v>
      </c>
    </row>
    <row r="334" spans="1:14">
      <c r="A334" s="115">
        <v>2022</v>
      </c>
      <c r="B334" s="72">
        <v>2</v>
      </c>
      <c r="C334" s="33" t="s">
        <v>415</v>
      </c>
      <c r="D334" t="s">
        <v>198</v>
      </c>
      <c r="E334" t="s">
        <v>421</v>
      </c>
      <c r="F334" t="s">
        <v>72</v>
      </c>
      <c r="G334" t="s">
        <v>425</v>
      </c>
      <c r="H334" t="s">
        <v>395</v>
      </c>
      <c r="I334" t="s">
        <v>694</v>
      </c>
      <c r="L334" s="110">
        <v>1221.2767206142926</v>
      </c>
      <c r="N334" s="70">
        <f>IF(COUNTIFS(Submission[Submission],"2nd",Submission[Code],Submission[[#This Row],[Code]],Submission[Month],Submission[[#This Row],[Month]])&gt;0,Submission[[#This Row],[2nd Submit Prod/import (month +0)]]-Submission[[#This Row],[1st Submit Prod/import (month +0) ]],0)</f>
        <v>-1221.2767206142926</v>
      </c>
    </row>
    <row r="335" spans="1:14">
      <c r="A335" s="115">
        <v>2022</v>
      </c>
      <c r="B335" s="72">
        <v>2</v>
      </c>
      <c r="C335" s="33" t="s">
        <v>415</v>
      </c>
      <c r="D335" t="s">
        <v>198</v>
      </c>
      <c r="E335" t="s">
        <v>421</v>
      </c>
      <c r="F335" t="s">
        <v>72</v>
      </c>
      <c r="G335" t="s">
        <v>425</v>
      </c>
      <c r="H335" t="s">
        <v>395</v>
      </c>
      <c r="I335" t="s">
        <v>688</v>
      </c>
      <c r="L335" s="110">
        <v>792.30357188197127</v>
      </c>
      <c r="N335" s="70">
        <f>IF(COUNTIFS(Submission[Submission],"2nd",Submission[Code],Submission[[#This Row],[Code]],Submission[Month],Submission[[#This Row],[Month]])&gt;0,Submission[[#This Row],[2nd Submit Prod/import (month +0)]]-Submission[[#This Row],[1st Submit Prod/import (month +0) ]],0)</f>
        <v>-792.30357188197127</v>
      </c>
    </row>
    <row r="336" spans="1:14">
      <c r="A336" s="115">
        <v>2022</v>
      </c>
      <c r="B336" s="72">
        <v>2</v>
      </c>
      <c r="C336" s="33" t="s">
        <v>415</v>
      </c>
      <c r="D336" t="s">
        <v>198</v>
      </c>
      <c r="E336" t="s">
        <v>421</v>
      </c>
      <c r="F336" t="s">
        <v>72</v>
      </c>
      <c r="G336" t="s">
        <v>425</v>
      </c>
      <c r="H336" t="s">
        <v>395</v>
      </c>
      <c r="I336" t="s">
        <v>695</v>
      </c>
      <c r="L336" s="110">
        <v>2461.9662277537336</v>
      </c>
      <c r="N336" s="70">
        <f>IF(COUNTIFS(Submission[Submission],"2nd",Submission[Code],Submission[[#This Row],[Code]],Submission[Month],Submission[[#This Row],[Month]])&gt;0,Submission[[#This Row],[2nd Submit Prod/import (month +0)]]-Submission[[#This Row],[1st Submit Prod/import (month +0) ]],0)</f>
        <v>-2461.9662277537336</v>
      </c>
    </row>
    <row r="337" spans="1:14">
      <c r="A337" s="115">
        <v>2022</v>
      </c>
      <c r="B337" s="72">
        <v>2</v>
      </c>
      <c r="C337" s="33" t="s">
        <v>415</v>
      </c>
      <c r="D337" t="s">
        <v>198</v>
      </c>
      <c r="E337" t="s">
        <v>421</v>
      </c>
      <c r="F337" t="s">
        <v>72</v>
      </c>
      <c r="G337" t="s">
        <v>425</v>
      </c>
      <c r="H337" t="s">
        <v>395</v>
      </c>
      <c r="I337" t="s">
        <v>710</v>
      </c>
      <c r="L337" s="110">
        <v>0</v>
      </c>
      <c r="N337" s="70">
        <f>IF(COUNTIFS(Submission[Submission],"2nd",Submission[Code],Submission[[#This Row],[Code]],Submission[Month],Submission[[#This Row],[Month]])&gt;0,Submission[[#This Row],[2nd Submit Prod/import (month +0)]]-Submission[[#This Row],[1st Submit Prod/import (month +0) ]],0)</f>
        <v>0</v>
      </c>
    </row>
    <row r="338" spans="1:14">
      <c r="A338" s="115">
        <v>2022</v>
      </c>
      <c r="B338" s="72">
        <v>2</v>
      </c>
      <c r="C338" s="33" t="s">
        <v>415</v>
      </c>
      <c r="D338" t="s">
        <v>198</v>
      </c>
      <c r="E338" t="s">
        <v>421</v>
      </c>
      <c r="F338" t="s">
        <v>72</v>
      </c>
      <c r="G338" t="s">
        <v>425</v>
      </c>
      <c r="H338" t="s">
        <v>391</v>
      </c>
      <c r="I338" t="s">
        <v>689</v>
      </c>
      <c r="L338" s="110">
        <v>8690.9051728951054</v>
      </c>
      <c r="N338" s="70">
        <f>IF(COUNTIFS(Submission[Submission],"2nd",Submission[Code],Submission[[#This Row],[Code]],Submission[Month],Submission[[#This Row],[Month]])&gt;0,Submission[[#This Row],[2nd Submit Prod/import (month +0)]]-Submission[[#This Row],[1st Submit Prod/import (month +0) ]],0)</f>
        <v>-8690.9051728951054</v>
      </c>
    </row>
    <row r="339" spans="1:14">
      <c r="A339" s="115">
        <v>2022</v>
      </c>
      <c r="B339" s="72">
        <v>2</v>
      </c>
      <c r="C339" s="33" t="s">
        <v>415</v>
      </c>
      <c r="D339" t="s">
        <v>198</v>
      </c>
      <c r="E339" t="s">
        <v>421</v>
      </c>
      <c r="F339" t="s">
        <v>72</v>
      </c>
      <c r="G339" t="s">
        <v>425</v>
      </c>
      <c r="H339" t="s">
        <v>395</v>
      </c>
      <c r="I339" t="s">
        <v>708</v>
      </c>
      <c r="L339" s="110">
        <v>0</v>
      </c>
      <c r="N339" s="70">
        <f>IF(COUNTIFS(Submission[Submission],"2nd",Submission[Code],Submission[[#This Row],[Code]],Submission[Month],Submission[[#This Row],[Month]])&gt;0,Submission[[#This Row],[2nd Submit Prod/import (month +0)]]-Submission[[#This Row],[1st Submit Prod/import (month +0) ]],0)</f>
        <v>0</v>
      </c>
    </row>
    <row r="340" spans="1:14">
      <c r="A340" s="115">
        <v>2022</v>
      </c>
      <c r="B340" s="72">
        <v>2</v>
      </c>
      <c r="C340" s="33" t="s">
        <v>415</v>
      </c>
      <c r="D340" t="s">
        <v>198</v>
      </c>
      <c r="E340" t="s">
        <v>421</v>
      </c>
      <c r="F340" t="s">
        <v>72</v>
      </c>
      <c r="G340" t="s">
        <v>425</v>
      </c>
      <c r="H340" t="s">
        <v>395</v>
      </c>
      <c r="I340" t="s">
        <v>707</v>
      </c>
      <c r="L340" s="110">
        <v>1262.9760766413801</v>
      </c>
      <c r="N340" s="70">
        <f>IF(COUNTIFS(Submission[Submission],"2nd",Submission[Code],Submission[[#This Row],[Code]],Submission[Month],Submission[[#This Row],[Month]])&gt;0,Submission[[#This Row],[2nd Submit Prod/import (month +0)]]-Submission[[#This Row],[1st Submit Prod/import (month +0) ]],0)</f>
        <v>-1262.9760766413801</v>
      </c>
    </row>
    <row r="341" spans="1:14">
      <c r="A341" s="115">
        <v>2022</v>
      </c>
      <c r="B341" s="72">
        <v>2</v>
      </c>
      <c r="C341" s="33" t="s">
        <v>415</v>
      </c>
      <c r="D341" t="s">
        <v>198</v>
      </c>
      <c r="E341" t="s">
        <v>421</v>
      </c>
      <c r="F341" t="s">
        <v>72</v>
      </c>
      <c r="G341" t="s">
        <v>425</v>
      </c>
      <c r="H341" t="s">
        <v>395</v>
      </c>
      <c r="I341" t="s">
        <v>709</v>
      </c>
      <c r="L341" s="110">
        <v>13777.053526968164</v>
      </c>
      <c r="N341" s="70">
        <f>IF(COUNTIFS(Submission[Submission],"2nd",Submission[Code],Submission[[#This Row],[Code]],Submission[Month],Submission[[#This Row],[Month]])&gt;0,Submission[[#This Row],[2nd Submit Prod/import (month +0)]]-Submission[[#This Row],[1st Submit Prod/import (month +0) ]],0)</f>
        <v>-13777.053526968164</v>
      </c>
    </row>
    <row r="342" spans="1:14">
      <c r="A342" s="115">
        <v>2022</v>
      </c>
      <c r="B342" s="72">
        <v>2</v>
      </c>
      <c r="C342" s="33" t="s">
        <v>415</v>
      </c>
      <c r="D342" t="s">
        <v>198</v>
      </c>
      <c r="E342" t="s">
        <v>426</v>
      </c>
      <c r="F342" t="s">
        <v>72</v>
      </c>
      <c r="G342" t="s">
        <v>425</v>
      </c>
      <c r="H342" t="s">
        <v>395</v>
      </c>
      <c r="I342" t="s">
        <v>708</v>
      </c>
      <c r="L342" s="110">
        <v>0</v>
      </c>
      <c r="N342" s="70">
        <f>IF(COUNTIFS(Submission[Submission],"2nd",Submission[Code],Submission[[#This Row],[Code]],Submission[Month],Submission[[#This Row],[Month]])&gt;0,Submission[[#This Row],[2nd Submit Prod/import (month +0)]]-Submission[[#This Row],[1st Submit Prod/import (month +0) ]],0)</f>
        <v>0</v>
      </c>
    </row>
    <row r="343" spans="1:14">
      <c r="A343" s="115">
        <v>2022</v>
      </c>
      <c r="B343" s="72">
        <v>2</v>
      </c>
      <c r="C343" s="33" t="s">
        <v>415</v>
      </c>
      <c r="D343" t="s">
        <v>198</v>
      </c>
      <c r="E343" t="s">
        <v>426</v>
      </c>
      <c r="F343" t="s">
        <v>72</v>
      </c>
      <c r="G343" t="s">
        <v>425</v>
      </c>
      <c r="H343" t="s">
        <v>395</v>
      </c>
      <c r="I343" t="s">
        <v>707</v>
      </c>
      <c r="L343" s="110">
        <v>0</v>
      </c>
      <c r="N343" s="70">
        <f>IF(COUNTIFS(Submission[Submission],"2nd",Submission[Code],Submission[[#This Row],[Code]],Submission[Month],Submission[[#This Row],[Month]])&gt;0,Submission[[#This Row],[2nd Submit Prod/import (month +0)]]-Submission[[#This Row],[1st Submit Prod/import (month +0) ]],0)</f>
        <v>0</v>
      </c>
    </row>
    <row r="344" spans="1:14">
      <c r="A344" s="115">
        <v>2022</v>
      </c>
      <c r="B344" s="72">
        <v>2</v>
      </c>
      <c r="C344" s="33" t="s">
        <v>415</v>
      </c>
      <c r="D344" t="s">
        <v>198</v>
      </c>
      <c r="E344" t="s">
        <v>426</v>
      </c>
      <c r="F344" t="s">
        <v>72</v>
      </c>
      <c r="G344" t="s">
        <v>425</v>
      </c>
      <c r="H344" t="s">
        <v>395</v>
      </c>
      <c r="I344" t="s">
        <v>709</v>
      </c>
      <c r="L344" s="110">
        <v>0</v>
      </c>
      <c r="N344" s="70">
        <f>IF(COUNTIFS(Submission[Submission],"2nd",Submission[Code],Submission[[#This Row],[Code]],Submission[Month],Submission[[#This Row],[Month]])&gt;0,Submission[[#This Row],[2nd Submit Prod/import (month +0)]]-Submission[[#This Row],[1st Submit Prod/import (month +0) ]],0)</f>
        <v>0</v>
      </c>
    </row>
    <row r="345" spans="1:14">
      <c r="A345" s="115">
        <v>2022</v>
      </c>
      <c r="B345" s="72">
        <v>2</v>
      </c>
      <c r="C345" s="33" t="s">
        <v>415</v>
      </c>
      <c r="D345" t="s">
        <v>198</v>
      </c>
      <c r="E345" t="s">
        <v>421</v>
      </c>
      <c r="F345" t="s">
        <v>72</v>
      </c>
      <c r="G345" t="s">
        <v>425</v>
      </c>
      <c r="H345" t="s">
        <v>398</v>
      </c>
      <c r="I345" t="s">
        <v>696</v>
      </c>
      <c r="L345" s="110">
        <v>685.52856373978943</v>
      </c>
      <c r="N345" s="70">
        <f>IF(COUNTIFS(Submission[Submission],"2nd",Submission[Code],Submission[[#This Row],[Code]],Submission[Month],Submission[[#This Row],[Month]])&gt;0,Submission[[#This Row],[2nd Submit Prod/import (month +0)]]-Submission[[#This Row],[1st Submit Prod/import (month +0) ]],0)</f>
        <v>-685.52856373978943</v>
      </c>
    </row>
    <row r="346" spans="1:14">
      <c r="A346" s="115">
        <v>2022</v>
      </c>
      <c r="B346" s="72">
        <v>2</v>
      </c>
      <c r="C346" s="33" t="s">
        <v>415</v>
      </c>
      <c r="D346" t="s">
        <v>198</v>
      </c>
      <c r="E346" t="s">
        <v>421</v>
      </c>
      <c r="F346" t="s">
        <v>72</v>
      </c>
      <c r="G346" t="s">
        <v>425</v>
      </c>
      <c r="H346" t="s">
        <v>398</v>
      </c>
      <c r="I346" t="s">
        <v>700</v>
      </c>
      <c r="L346" s="110">
        <v>12300.179278892228</v>
      </c>
      <c r="N346" s="70">
        <f>IF(COUNTIFS(Submission[Submission],"2nd",Submission[Code],Submission[[#This Row],[Code]],Submission[Month],Submission[[#This Row],[Month]])&gt;0,Submission[[#This Row],[2nd Submit Prod/import (month +0)]]-Submission[[#This Row],[1st Submit Prod/import (month +0) ]],0)</f>
        <v>-12300.179278892228</v>
      </c>
    </row>
    <row r="347" spans="1:14">
      <c r="A347" s="115">
        <v>2022</v>
      </c>
      <c r="B347" s="72">
        <v>2</v>
      </c>
      <c r="C347" s="33" t="s">
        <v>415</v>
      </c>
      <c r="D347" t="s">
        <v>198</v>
      </c>
      <c r="E347" t="s">
        <v>421</v>
      </c>
      <c r="F347" t="s">
        <v>72</v>
      </c>
      <c r="G347" t="s">
        <v>425</v>
      </c>
      <c r="H347" t="s">
        <v>398</v>
      </c>
      <c r="I347" t="s">
        <v>699</v>
      </c>
      <c r="L347" s="110">
        <v>1822.1134289300603</v>
      </c>
      <c r="N347" s="70">
        <f>IF(COUNTIFS(Submission[Submission],"2nd",Submission[Code],Submission[[#This Row],[Code]],Submission[Month],Submission[[#This Row],[Month]])&gt;0,Submission[[#This Row],[2nd Submit Prod/import (month +0)]]-Submission[[#This Row],[1st Submit Prod/import (month +0) ]],0)</f>
        <v>-1822.1134289300603</v>
      </c>
    </row>
    <row r="348" spans="1:14">
      <c r="A348" s="115">
        <v>2022</v>
      </c>
      <c r="B348" s="72">
        <v>2</v>
      </c>
      <c r="C348" s="33" t="s">
        <v>415</v>
      </c>
      <c r="D348" t="s">
        <v>198</v>
      </c>
      <c r="E348" t="s">
        <v>421</v>
      </c>
      <c r="F348" t="s">
        <v>72</v>
      </c>
      <c r="G348" t="s">
        <v>425</v>
      </c>
      <c r="H348" t="s">
        <v>398</v>
      </c>
      <c r="I348" t="s">
        <v>701</v>
      </c>
      <c r="L348" s="110">
        <v>359.44481136847025</v>
      </c>
      <c r="N348" s="70">
        <f>IF(COUNTIFS(Submission[Submission],"2nd",Submission[Code],Submission[[#This Row],[Code]],Submission[Month],Submission[[#This Row],[Month]])&gt;0,Submission[[#This Row],[2nd Submit Prod/import (month +0)]]-Submission[[#This Row],[1st Submit Prod/import (month +0) ]],0)</f>
        <v>-359.44481136847025</v>
      </c>
    </row>
    <row r="349" spans="1:14">
      <c r="A349" s="115">
        <v>2022</v>
      </c>
      <c r="B349" s="72">
        <v>2</v>
      </c>
      <c r="C349" s="33" t="s">
        <v>415</v>
      </c>
      <c r="D349" t="s">
        <v>198</v>
      </c>
      <c r="E349" t="s">
        <v>421</v>
      </c>
      <c r="F349" t="s">
        <v>72</v>
      </c>
      <c r="G349" t="s">
        <v>425</v>
      </c>
      <c r="H349" t="s">
        <v>398</v>
      </c>
      <c r="I349" t="s">
        <v>698</v>
      </c>
      <c r="L349" s="110">
        <v>960.20866357916248</v>
      </c>
      <c r="N349" s="70">
        <f>IF(COUNTIFS(Submission[Submission],"2nd",Submission[Code],Submission[[#This Row],[Code]],Submission[Month],Submission[[#This Row],[Month]])&gt;0,Submission[[#This Row],[2nd Submit Prod/import (month +0)]]-Submission[[#This Row],[1st Submit Prod/import (month +0) ]],0)</f>
        <v>-960.20866357916248</v>
      </c>
    </row>
    <row r="350" spans="1:14">
      <c r="A350" s="115">
        <v>2022</v>
      </c>
      <c r="B350" s="72">
        <v>2</v>
      </c>
      <c r="C350" s="33" t="s">
        <v>415</v>
      </c>
      <c r="D350" t="s">
        <v>198</v>
      </c>
      <c r="E350" t="s">
        <v>421</v>
      </c>
      <c r="F350" t="s">
        <v>72</v>
      </c>
      <c r="G350" t="s">
        <v>425</v>
      </c>
      <c r="H350" t="s">
        <v>398</v>
      </c>
      <c r="I350" t="s">
        <v>702</v>
      </c>
      <c r="L350" s="110">
        <v>1535.8814861484771</v>
      </c>
      <c r="N350" s="70">
        <f>IF(COUNTIFS(Submission[Submission],"2nd",Submission[Code],Submission[[#This Row],[Code]],Submission[Month],Submission[[#This Row],[Month]])&gt;0,Submission[[#This Row],[2nd Submit Prod/import (month +0)]]-Submission[[#This Row],[1st Submit Prod/import (month +0) ]],0)</f>
        <v>-1535.8814861484771</v>
      </c>
    </row>
    <row r="351" spans="1:14">
      <c r="A351" s="115">
        <v>2022</v>
      </c>
      <c r="B351" s="72">
        <v>2</v>
      </c>
      <c r="C351" s="33" t="s">
        <v>415</v>
      </c>
      <c r="D351" t="s">
        <v>198</v>
      </c>
      <c r="E351" t="s">
        <v>421</v>
      </c>
      <c r="F351" t="s">
        <v>72</v>
      </c>
      <c r="G351" t="s">
        <v>425</v>
      </c>
      <c r="H351" t="s">
        <v>398</v>
      </c>
      <c r="I351" t="s">
        <v>703</v>
      </c>
      <c r="L351" s="110">
        <v>1643.5334538823008</v>
      </c>
      <c r="N351" s="70">
        <f>IF(COUNTIFS(Submission[Submission],"2nd",Submission[Code],Submission[[#This Row],[Code]],Submission[Month],Submission[[#This Row],[Month]])&gt;0,Submission[[#This Row],[2nd Submit Prod/import (month +0)]]-Submission[[#This Row],[1st Submit Prod/import (month +0) ]],0)</f>
        <v>-1643.5334538823008</v>
      </c>
    </row>
    <row r="352" spans="1:14">
      <c r="A352" s="115">
        <v>2022</v>
      </c>
      <c r="B352" s="72">
        <v>2</v>
      </c>
      <c r="C352" s="33" t="s">
        <v>415</v>
      </c>
      <c r="D352" t="s">
        <v>198</v>
      </c>
      <c r="E352" t="s">
        <v>421</v>
      </c>
      <c r="F352" t="s">
        <v>72</v>
      </c>
      <c r="G352" t="s">
        <v>425</v>
      </c>
      <c r="H352" t="s">
        <v>398</v>
      </c>
      <c r="I352" t="s">
        <v>704</v>
      </c>
      <c r="L352" s="110">
        <v>3455.6658997398213</v>
      </c>
      <c r="N352" s="70">
        <f>IF(COUNTIFS(Submission[Submission],"2nd",Submission[Code],Submission[[#This Row],[Code]],Submission[Month],Submission[[#This Row],[Month]])&gt;0,Submission[[#This Row],[2nd Submit Prod/import (month +0)]]-Submission[[#This Row],[1st Submit Prod/import (month +0) ]],0)</f>
        <v>-3455.6658997398213</v>
      </c>
    </row>
    <row r="353" spans="1:14">
      <c r="A353" s="115">
        <v>2022</v>
      </c>
      <c r="B353" s="72">
        <v>2</v>
      </c>
      <c r="C353" s="33" t="s">
        <v>415</v>
      </c>
      <c r="D353" t="s">
        <v>198</v>
      </c>
      <c r="E353" t="s">
        <v>421</v>
      </c>
      <c r="F353" t="s">
        <v>72</v>
      </c>
      <c r="G353" t="s">
        <v>425</v>
      </c>
      <c r="H353" t="s">
        <v>398</v>
      </c>
      <c r="I353" t="s">
        <v>705</v>
      </c>
      <c r="L353" s="110">
        <v>4494.2444137196944</v>
      </c>
      <c r="N353" s="70">
        <f>IF(COUNTIFS(Submission[Submission],"2nd",Submission[Code],Submission[[#This Row],[Code]],Submission[Month],Submission[[#This Row],[Month]])&gt;0,Submission[[#This Row],[2nd Submit Prod/import (month +0)]]-Submission[[#This Row],[1st Submit Prod/import (month +0) ]],0)</f>
        <v>-4494.2444137196944</v>
      </c>
    </row>
    <row r="354" spans="1:14">
      <c r="A354" s="115">
        <v>2022</v>
      </c>
      <c r="B354" s="72">
        <v>2</v>
      </c>
      <c r="C354" s="33" t="s">
        <v>415</v>
      </c>
      <c r="D354" t="s">
        <v>198</v>
      </c>
      <c r="E354" t="s">
        <v>421</v>
      </c>
      <c r="F354" t="s">
        <v>72</v>
      </c>
      <c r="G354" t="s">
        <v>425</v>
      </c>
      <c r="H354" t="s">
        <v>398</v>
      </c>
      <c r="I354" t="s">
        <v>706</v>
      </c>
      <c r="L354" s="110">
        <v>0</v>
      </c>
      <c r="N354" s="70">
        <f>IF(COUNTIFS(Submission[Submission],"2nd",Submission[Code],Submission[[#This Row],[Code]],Submission[Month],Submission[[#This Row],[Month]])&gt;0,Submission[[#This Row],[2nd Submit Prod/import (month +0)]]-Submission[[#This Row],[1st Submit Prod/import (month +0) ]],0)</f>
        <v>0</v>
      </c>
    </row>
    <row r="355" spans="1:14">
      <c r="A355" s="115">
        <v>2022</v>
      </c>
      <c r="B355" s="72">
        <v>2</v>
      </c>
      <c r="C355" s="33" t="s">
        <v>415</v>
      </c>
      <c r="D355" t="s">
        <v>198</v>
      </c>
      <c r="E355" t="s">
        <v>421</v>
      </c>
      <c r="F355" t="s">
        <v>72</v>
      </c>
      <c r="G355" t="s">
        <v>425</v>
      </c>
      <c r="H355" t="s">
        <v>398</v>
      </c>
      <c r="I355" t="s">
        <v>571</v>
      </c>
      <c r="L355" s="110">
        <v>0</v>
      </c>
      <c r="N355" s="70">
        <f>IF(COUNTIFS(Submission[Submission],"2nd",Submission[Code],Submission[[#This Row],[Code]],Submission[Month],Submission[[#This Row],[Month]])&gt;0,Submission[[#This Row],[2nd Submit Prod/import (month +0)]]-Submission[[#This Row],[1st Submit Prod/import (month +0) ]],0)</f>
        <v>0</v>
      </c>
    </row>
    <row r="356" spans="1:14">
      <c r="A356" s="115">
        <v>2022</v>
      </c>
      <c r="B356" s="72">
        <v>2</v>
      </c>
      <c r="C356" s="33" t="s">
        <v>415</v>
      </c>
      <c r="D356" t="s">
        <v>198</v>
      </c>
      <c r="E356" t="s">
        <v>421</v>
      </c>
      <c r="F356" t="s">
        <v>72</v>
      </c>
      <c r="G356" t="s">
        <v>425</v>
      </c>
      <c r="H356" t="s">
        <v>398</v>
      </c>
      <c r="I356" t="s">
        <v>572</v>
      </c>
      <c r="L356" s="110">
        <v>0</v>
      </c>
      <c r="N356" s="70">
        <f>IF(COUNTIFS(Submission[Submission],"2nd",Submission[Code],Submission[[#This Row],[Code]],Submission[Month],Submission[[#This Row],[Month]])&gt;0,Submission[[#This Row],[2nd Submit Prod/import (month +0)]]-Submission[[#This Row],[1st Submit Prod/import (month +0) ]],0)</f>
        <v>0</v>
      </c>
    </row>
    <row r="357" spans="1:14">
      <c r="A357" s="115">
        <v>2022</v>
      </c>
      <c r="B357" s="72">
        <v>2</v>
      </c>
      <c r="C357" s="33" t="s">
        <v>415</v>
      </c>
      <c r="D357" t="s">
        <v>198</v>
      </c>
      <c r="E357" t="s">
        <v>421</v>
      </c>
      <c r="F357" t="s">
        <v>72</v>
      </c>
      <c r="G357" t="s">
        <v>425</v>
      </c>
      <c r="H357" t="s">
        <v>398</v>
      </c>
      <c r="I357" t="s">
        <v>572</v>
      </c>
      <c r="L357" s="110">
        <v>0</v>
      </c>
      <c r="N357" s="70">
        <f>IF(COUNTIFS(Submission[Submission],"2nd",Submission[Code],Submission[[#This Row],[Code]],Submission[Month],Submission[[#This Row],[Month]])&gt;0,Submission[[#This Row],[2nd Submit Prod/import (month +0)]]-Submission[[#This Row],[1st Submit Prod/import (month +0) ]],0)</f>
        <v>0</v>
      </c>
    </row>
    <row r="358" spans="1:14">
      <c r="A358" s="115">
        <v>2022</v>
      </c>
      <c r="B358" s="72">
        <v>2</v>
      </c>
      <c r="C358" s="33" t="s">
        <v>415</v>
      </c>
      <c r="D358" t="s">
        <v>198</v>
      </c>
      <c r="E358" t="s">
        <v>421</v>
      </c>
      <c r="F358" t="s">
        <v>72</v>
      </c>
      <c r="G358" t="s">
        <v>425</v>
      </c>
      <c r="H358" t="s">
        <v>400</v>
      </c>
      <c r="I358" t="s">
        <v>711</v>
      </c>
      <c r="L358" s="110">
        <v>2118.8258889280974</v>
      </c>
      <c r="N358" s="70">
        <f>IF(COUNTIFS(Submission[Submission],"2nd",Submission[Code],Submission[[#This Row],[Code]],Submission[Month],Submission[[#This Row],[Month]])&gt;0,Submission[[#This Row],[2nd Submit Prod/import (month +0)]]-Submission[[#This Row],[1st Submit Prod/import (month +0) ]],0)</f>
        <v>-2118.8258889280974</v>
      </c>
    </row>
    <row r="359" spans="1:14">
      <c r="A359" s="115">
        <v>2022</v>
      </c>
      <c r="B359" s="72">
        <v>2</v>
      </c>
      <c r="C359" s="33" t="s">
        <v>415</v>
      </c>
      <c r="D359" t="s">
        <v>198</v>
      </c>
      <c r="E359" t="s">
        <v>421</v>
      </c>
      <c r="F359" t="s">
        <v>72</v>
      </c>
      <c r="G359" t="s">
        <v>425</v>
      </c>
      <c r="H359" t="s">
        <v>400</v>
      </c>
      <c r="I359" t="s">
        <v>712</v>
      </c>
      <c r="L359" s="110">
        <v>1706.1741110719022</v>
      </c>
      <c r="N359" s="70">
        <f>IF(COUNTIFS(Submission[Submission],"2nd",Submission[Code],Submission[[#This Row],[Code]],Submission[Month],Submission[[#This Row],[Month]])&gt;0,Submission[[#This Row],[2nd Submit Prod/import (month +0)]]-Submission[[#This Row],[1st Submit Prod/import (month +0) ]],0)</f>
        <v>-1706.1741110719022</v>
      </c>
    </row>
    <row r="360" spans="1:14">
      <c r="A360" s="115">
        <v>2022</v>
      </c>
      <c r="B360" s="72">
        <v>2</v>
      </c>
      <c r="C360" s="33" t="s">
        <v>415</v>
      </c>
      <c r="D360" t="s">
        <v>198</v>
      </c>
      <c r="E360" t="s">
        <v>421</v>
      </c>
      <c r="F360" t="s">
        <v>72</v>
      </c>
      <c r="G360" t="s">
        <v>425</v>
      </c>
      <c r="H360" t="s">
        <v>374</v>
      </c>
      <c r="I360" t="s">
        <v>437</v>
      </c>
      <c r="L360" s="110">
        <v>0</v>
      </c>
      <c r="N360" s="70">
        <f>IF(COUNTIFS(Submission[Submission],"2nd",Submission[Code],Submission[[#This Row],[Code]],Submission[Month],Submission[[#This Row],[Month]])&gt;0,Submission[[#This Row],[2nd Submit Prod/import (month +0)]]-Submission[[#This Row],[1st Submit Prod/import (month +0) ]],0)</f>
        <v>0</v>
      </c>
    </row>
    <row r="361" spans="1:14">
      <c r="A361" s="115">
        <v>2022</v>
      </c>
      <c r="B361" s="72">
        <v>2</v>
      </c>
      <c r="C361" s="33" t="s">
        <v>415</v>
      </c>
      <c r="D361" t="s">
        <v>198</v>
      </c>
      <c r="E361" t="s">
        <v>421</v>
      </c>
      <c r="F361" t="s">
        <v>72</v>
      </c>
      <c r="G361" t="s">
        <v>425</v>
      </c>
      <c r="H361" t="s">
        <v>374</v>
      </c>
      <c r="I361" t="s">
        <v>438</v>
      </c>
      <c r="L361" s="110">
        <v>0</v>
      </c>
      <c r="N361" s="70">
        <f>IF(COUNTIFS(Submission[Submission],"2nd",Submission[Code],Submission[[#This Row],[Code]],Submission[Month],Submission[[#This Row],[Month]])&gt;0,Submission[[#This Row],[2nd Submit Prod/import (month +0)]]-Submission[[#This Row],[1st Submit Prod/import (month +0) ]],0)</f>
        <v>0</v>
      </c>
    </row>
    <row r="362" spans="1:14">
      <c r="A362" s="115">
        <v>2022</v>
      </c>
      <c r="B362" s="72">
        <v>2</v>
      </c>
      <c r="C362" s="33" t="s">
        <v>415</v>
      </c>
      <c r="D362" t="s">
        <v>198</v>
      </c>
      <c r="E362" t="s">
        <v>421</v>
      </c>
      <c r="F362" t="s">
        <v>72</v>
      </c>
      <c r="G362" t="s">
        <v>425</v>
      </c>
      <c r="H362" t="s">
        <v>374</v>
      </c>
      <c r="I362" t="s">
        <v>439</v>
      </c>
      <c r="L362" s="110">
        <v>0</v>
      </c>
      <c r="N362" s="70">
        <f>IF(COUNTIFS(Submission[Submission],"2nd",Submission[Code],Submission[[#This Row],[Code]],Submission[Month],Submission[[#This Row],[Month]])&gt;0,Submission[[#This Row],[2nd Submit Prod/import (month +0)]]-Submission[[#This Row],[1st Submit Prod/import (month +0) ]],0)</f>
        <v>0</v>
      </c>
    </row>
    <row r="363" spans="1:14">
      <c r="A363" s="115">
        <v>2022</v>
      </c>
      <c r="B363" s="72">
        <v>2</v>
      </c>
      <c r="C363" s="33" t="s">
        <v>415</v>
      </c>
      <c r="D363" t="s">
        <v>198</v>
      </c>
      <c r="E363" t="s">
        <v>421</v>
      </c>
      <c r="F363" t="s">
        <v>72</v>
      </c>
      <c r="G363" t="s">
        <v>425</v>
      </c>
      <c r="H363" t="s">
        <v>374</v>
      </c>
      <c r="I363" t="s">
        <v>573</v>
      </c>
      <c r="L363" s="110">
        <v>0</v>
      </c>
      <c r="N363" s="70">
        <f>IF(COUNTIFS(Submission[Submission],"2nd",Submission[Code],Submission[[#This Row],[Code]],Submission[Month],Submission[[#This Row],[Month]])&gt;0,Submission[[#This Row],[2nd Submit Prod/import (month +0)]]-Submission[[#This Row],[1st Submit Prod/import (month +0) ]],0)</f>
        <v>0</v>
      </c>
    </row>
    <row r="364" spans="1:14">
      <c r="A364" s="115">
        <v>2022</v>
      </c>
      <c r="B364" s="72">
        <v>2</v>
      </c>
      <c r="C364" s="33" t="s">
        <v>415</v>
      </c>
      <c r="D364" t="s">
        <v>198</v>
      </c>
      <c r="E364" t="s">
        <v>421</v>
      </c>
      <c r="F364" t="s">
        <v>72</v>
      </c>
      <c r="G364" t="s">
        <v>425</v>
      </c>
      <c r="H364" t="s">
        <v>374</v>
      </c>
      <c r="I364" t="s">
        <v>573</v>
      </c>
      <c r="L364" s="110">
        <v>0</v>
      </c>
      <c r="N364" s="70">
        <f>IF(COUNTIFS(Submission[Submission],"2nd",Submission[Code],Submission[[#This Row],[Code]],Submission[Month],Submission[[#This Row],[Month]])&gt;0,Submission[[#This Row],[2nd Submit Prod/import (month +0)]]-Submission[[#This Row],[1st Submit Prod/import (month +0) ]],0)</f>
        <v>0</v>
      </c>
    </row>
    <row r="365" spans="1:14">
      <c r="A365" s="115">
        <v>2022</v>
      </c>
      <c r="B365" s="72">
        <v>2</v>
      </c>
      <c r="C365" s="33" t="s">
        <v>415</v>
      </c>
      <c r="D365" t="s">
        <v>198</v>
      </c>
      <c r="E365" t="s">
        <v>421</v>
      </c>
      <c r="F365" t="s">
        <v>72</v>
      </c>
      <c r="G365" t="s">
        <v>425</v>
      </c>
      <c r="H365" t="s">
        <v>374</v>
      </c>
      <c r="I365" t="s">
        <v>463</v>
      </c>
      <c r="L365" s="110">
        <v>0</v>
      </c>
      <c r="N365" s="70">
        <f>IF(COUNTIFS(Submission[Submission],"2nd",Submission[Code],Submission[[#This Row],[Code]],Submission[Month],Submission[[#This Row],[Month]])&gt;0,Submission[[#This Row],[2nd Submit Prod/import (month +0)]]-Submission[[#This Row],[1st Submit Prod/import (month +0) ]],0)</f>
        <v>0</v>
      </c>
    </row>
    <row r="366" spans="1:14">
      <c r="A366" s="115">
        <v>2022</v>
      </c>
      <c r="B366" s="72">
        <v>2</v>
      </c>
      <c r="C366" s="33" t="s">
        <v>415</v>
      </c>
      <c r="D366" t="s">
        <v>198</v>
      </c>
      <c r="E366" t="s">
        <v>421</v>
      </c>
      <c r="F366" t="s">
        <v>72</v>
      </c>
      <c r="G366" t="s">
        <v>425</v>
      </c>
      <c r="H366" t="s">
        <v>374</v>
      </c>
      <c r="I366" t="s">
        <v>463</v>
      </c>
      <c r="L366" s="110">
        <v>0</v>
      </c>
      <c r="N366" s="70">
        <f>IF(COUNTIFS(Submission[Submission],"2nd",Submission[Code],Submission[[#This Row],[Code]],Submission[Month],Submission[[#This Row],[Month]])&gt;0,Submission[[#This Row],[2nd Submit Prod/import (month +0)]]-Submission[[#This Row],[1st Submit Prod/import (month +0) ]],0)</f>
        <v>0</v>
      </c>
    </row>
    <row r="367" spans="1:14">
      <c r="A367" s="115">
        <v>2022</v>
      </c>
      <c r="B367" s="72">
        <v>2</v>
      </c>
      <c r="C367" s="33" t="s">
        <v>415</v>
      </c>
      <c r="D367" t="s">
        <v>198</v>
      </c>
      <c r="E367" t="s">
        <v>421</v>
      </c>
      <c r="F367" t="s">
        <v>72</v>
      </c>
      <c r="G367" t="s">
        <v>425</v>
      </c>
      <c r="H367" t="s">
        <v>391</v>
      </c>
      <c r="I367" t="s">
        <v>514</v>
      </c>
      <c r="L367" s="110">
        <v>1793.3149518735822</v>
      </c>
      <c r="N367" s="70">
        <f>IF(COUNTIFS(Submission[Submission],"2nd",Submission[Code],Submission[[#This Row],[Code]],Submission[Month],Submission[[#This Row],[Month]])&gt;0,Submission[[#This Row],[2nd Submit Prod/import (month +0)]]-Submission[[#This Row],[1st Submit Prod/import (month +0) ]],0)</f>
        <v>-1793.3149518735822</v>
      </c>
    </row>
    <row r="368" spans="1:14">
      <c r="A368" s="115">
        <v>2022</v>
      </c>
      <c r="B368" s="72">
        <v>2</v>
      </c>
      <c r="C368" s="33" t="s">
        <v>415</v>
      </c>
      <c r="D368" t="s">
        <v>198</v>
      </c>
      <c r="E368" t="s">
        <v>421</v>
      </c>
      <c r="F368" t="s">
        <v>72</v>
      </c>
      <c r="G368" t="s">
        <v>425</v>
      </c>
      <c r="H368" t="s">
        <v>391</v>
      </c>
      <c r="I368" t="s">
        <v>513</v>
      </c>
      <c r="L368" s="110">
        <v>2694.6850481264178</v>
      </c>
      <c r="N368" s="70">
        <f>IF(COUNTIFS(Submission[Submission],"2nd",Submission[Code],Submission[[#This Row],[Code]],Submission[Month],Submission[[#This Row],[Month]])&gt;0,Submission[[#This Row],[2nd Submit Prod/import (month +0)]]-Submission[[#This Row],[1st Submit Prod/import (month +0) ]],0)</f>
        <v>-2694.6850481264178</v>
      </c>
    </row>
    <row r="369" spans="1:14">
      <c r="A369" s="115">
        <v>2022</v>
      </c>
      <c r="B369" s="72">
        <v>2</v>
      </c>
      <c r="C369" s="33" t="s">
        <v>415</v>
      </c>
      <c r="D369" t="s">
        <v>198</v>
      </c>
      <c r="E369" t="s">
        <v>421</v>
      </c>
      <c r="F369" t="s">
        <v>72</v>
      </c>
      <c r="G369" t="s">
        <v>425</v>
      </c>
      <c r="H369" t="s">
        <v>391</v>
      </c>
      <c r="I369" t="s">
        <v>697</v>
      </c>
      <c r="L369" s="110">
        <v>0</v>
      </c>
      <c r="N369" s="70">
        <f>IF(COUNTIFS(Submission[Submission],"2nd",Submission[Code],Submission[[#This Row],[Code]],Submission[Month],Submission[[#This Row],[Month]])&gt;0,Submission[[#This Row],[2nd Submit Prod/import (month +0)]]-Submission[[#This Row],[1st Submit Prod/import (month +0) ]],0)</f>
        <v>0</v>
      </c>
    </row>
    <row r="370" spans="1:14">
      <c r="A370" s="115">
        <v>2022</v>
      </c>
      <c r="B370" s="72">
        <v>2</v>
      </c>
      <c r="C370" s="33" t="s">
        <v>415</v>
      </c>
      <c r="D370" t="s">
        <v>198</v>
      </c>
      <c r="E370" t="s">
        <v>421</v>
      </c>
      <c r="F370" t="s">
        <v>72</v>
      </c>
      <c r="G370" t="s">
        <v>425</v>
      </c>
      <c r="H370" t="s">
        <v>391</v>
      </c>
      <c r="I370" t="s">
        <v>574</v>
      </c>
      <c r="L370" s="110">
        <v>0</v>
      </c>
      <c r="N370" s="70">
        <f>IF(COUNTIFS(Submission[Submission],"2nd",Submission[Code],Submission[[#This Row],[Code]],Submission[Month],Submission[[#This Row],[Month]])&gt;0,Submission[[#This Row],[2nd Submit Prod/import (month +0)]]-Submission[[#This Row],[1st Submit Prod/import (month +0) ]],0)</f>
        <v>0</v>
      </c>
    </row>
    <row r="371" spans="1:14">
      <c r="A371" s="115">
        <v>2022</v>
      </c>
      <c r="B371" s="72">
        <v>2</v>
      </c>
      <c r="C371" s="33" t="s">
        <v>415</v>
      </c>
      <c r="D371" t="s">
        <v>198</v>
      </c>
      <c r="E371" t="s">
        <v>421</v>
      </c>
      <c r="F371" t="s">
        <v>72</v>
      </c>
      <c r="G371" t="s">
        <v>425</v>
      </c>
      <c r="H371" t="s">
        <v>391</v>
      </c>
      <c r="I371" t="s">
        <v>575</v>
      </c>
      <c r="L371" s="110">
        <v>0</v>
      </c>
      <c r="N371" s="70">
        <f>IF(COUNTIFS(Submission[Submission],"2nd",Submission[Code],Submission[[#This Row],[Code]],Submission[Month],Submission[[#This Row],[Month]])&gt;0,Submission[[#This Row],[2nd Submit Prod/import (month +0)]]-Submission[[#This Row],[1st Submit Prod/import (month +0) ]],0)</f>
        <v>0</v>
      </c>
    </row>
    <row r="372" spans="1:14">
      <c r="A372" s="115">
        <v>2022</v>
      </c>
      <c r="B372" s="72">
        <v>2</v>
      </c>
      <c r="C372" s="33" t="s">
        <v>415</v>
      </c>
      <c r="D372" t="s">
        <v>198</v>
      </c>
      <c r="E372" t="s">
        <v>421</v>
      </c>
      <c r="F372" t="s">
        <v>72</v>
      </c>
      <c r="G372" t="s">
        <v>425</v>
      </c>
      <c r="H372" t="s">
        <v>391</v>
      </c>
      <c r="I372" t="s">
        <v>576</v>
      </c>
      <c r="L372" s="110">
        <v>769.91001375040503</v>
      </c>
      <c r="N372" s="70">
        <f>IF(COUNTIFS(Submission[Submission],"2nd",Submission[Code],Submission[[#This Row],[Code]],Submission[Month],Submission[[#This Row],[Month]])&gt;0,Submission[[#This Row],[2nd Submit Prod/import (month +0)]]-Submission[[#This Row],[1st Submit Prod/import (month +0) ]],0)</f>
        <v>-769.91001375040503</v>
      </c>
    </row>
    <row r="373" spans="1:14">
      <c r="A373" s="115">
        <v>2022</v>
      </c>
      <c r="B373" s="72">
        <v>2</v>
      </c>
      <c r="C373" s="33" t="s">
        <v>415</v>
      </c>
      <c r="D373" t="s">
        <v>198</v>
      </c>
      <c r="E373" t="s">
        <v>421</v>
      </c>
      <c r="F373" t="s">
        <v>72</v>
      </c>
      <c r="G373" t="s">
        <v>425</v>
      </c>
      <c r="H373" t="s">
        <v>391</v>
      </c>
      <c r="I373" t="s">
        <v>577</v>
      </c>
      <c r="L373" s="110">
        <v>236.85291817198257</v>
      </c>
      <c r="N373" s="70">
        <f>IF(COUNTIFS(Submission[Submission],"2nd",Submission[Code],Submission[[#This Row],[Code]],Submission[Month],Submission[[#This Row],[Month]])&gt;0,Submission[[#This Row],[2nd Submit Prod/import (month +0)]]-Submission[[#This Row],[1st Submit Prod/import (month +0) ]],0)</f>
        <v>-236.85291817198257</v>
      </c>
    </row>
    <row r="374" spans="1:14">
      <c r="A374" s="115">
        <v>2022</v>
      </c>
      <c r="B374" s="72">
        <v>2</v>
      </c>
      <c r="C374" s="33" t="s">
        <v>415</v>
      </c>
      <c r="D374" t="s">
        <v>198</v>
      </c>
      <c r="E374" t="s">
        <v>417</v>
      </c>
      <c r="F374" t="s">
        <v>72</v>
      </c>
      <c r="G374" t="s">
        <v>425</v>
      </c>
      <c r="H374" t="s">
        <v>389</v>
      </c>
      <c r="I374" t="s">
        <v>692</v>
      </c>
      <c r="L374" s="110">
        <v>573.95784802576338</v>
      </c>
      <c r="N374" s="70">
        <f>IF(COUNTIFS(Submission[Submission],"2nd",Submission[Code],Submission[[#This Row],[Code]],Submission[Month],Submission[[#This Row],[Month]])&gt;0,Submission[[#This Row],[2nd Submit Prod/import (month +0)]]-Submission[[#This Row],[1st Submit Prod/import (month +0) ]],0)</f>
        <v>-573.95784802576338</v>
      </c>
    </row>
    <row r="375" spans="1:14">
      <c r="A375" s="115">
        <v>2022</v>
      </c>
      <c r="B375" s="72">
        <v>2</v>
      </c>
      <c r="C375" s="33" t="s">
        <v>415</v>
      </c>
      <c r="D375" t="s">
        <v>198</v>
      </c>
      <c r="E375" t="s">
        <v>417</v>
      </c>
      <c r="F375" t="s">
        <v>72</v>
      </c>
      <c r="G375" t="s">
        <v>425</v>
      </c>
      <c r="H375" t="s">
        <v>389</v>
      </c>
      <c r="I375" t="s">
        <v>691</v>
      </c>
      <c r="L375" s="110">
        <v>573.51585548032301</v>
      </c>
      <c r="N375" s="70">
        <f>IF(COUNTIFS(Submission[Submission],"2nd",Submission[Code],Submission[[#This Row],[Code]],Submission[Month],Submission[[#This Row],[Month]])&gt;0,Submission[[#This Row],[2nd Submit Prod/import (month +0)]]-Submission[[#This Row],[1st Submit Prod/import (month +0) ]],0)</f>
        <v>-573.51585548032301</v>
      </c>
    </row>
    <row r="376" spans="1:14">
      <c r="A376" s="115">
        <v>2022</v>
      </c>
      <c r="B376" s="72">
        <v>2</v>
      </c>
      <c r="C376" s="33" t="s">
        <v>415</v>
      </c>
      <c r="D376" t="s">
        <v>198</v>
      </c>
      <c r="E376" t="s">
        <v>417</v>
      </c>
      <c r="F376" t="s">
        <v>72</v>
      </c>
      <c r="G376" t="s">
        <v>425</v>
      </c>
      <c r="H376" t="s">
        <v>389</v>
      </c>
      <c r="I376" t="s">
        <v>693</v>
      </c>
      <c r="L376" s="110">
        <v>9470.8942817459028</v>
      </c>
      <c r="N376" s="70">
        <f>IF(COUNTIFS(Submission[Submission],"2nd",Submission[Code],Submission[[#This Row],[Code]],Submission[Month],Submission[[#This Row],[Month]])&gt;0,Submission[[#This Row],[2nd Submit Prod/import (month +0)]]-Submission[[#This Row],[1st Submit Prod/import (month +0) ]],0)</f>
        <v>-9470.8942817459028</v>
      </c>
    </row>
    <row r="377" spans="1:14">
      <c r="A377" s="115">
        <v>2022</v>
      </c>
      <c r="B377" s="72">
        <v>2</v>
      </c>
      <c r="C377" s="33" t="s">
        <v>415</v>
      </c>
      <c r="D377" t="s">
        <v>198</v>
      </c>
      <c r="E377" t="s">
        <v>421</v>
      </c>
      <c r="F377" t="s">
        <v>72</v>
      </c>
      <c r="G377" t="s">
        <v>44</v>
      </c>
      <c r="H377" t="s">
        <v>391</v>
      </c>
      <c r="I377" t="s">
        <v>684</v>
      </c>
      <c r="L377" s="110">
        <v>3774.496903939295</v>
      </c>
      <c r="N377" s="70">
        <f>IF(COUNTIFS(Submission[Submission],"2nd",Submission[Code],Submission[[#This Row],[Code]],Submission[Month],Submission[[#This Row],[Month]])&gt;0,Submission[[#This Row],[2nd Submit Prod/import (month +0)]]-Submission[[#This Row],[1st Submit Prod/import (month +0) ]],0)</f>
        <v>-3774.496903939295</v>
      </c>
    </row>
    <row r="378" spans="1:14">
      <c r="A378" s="115">
        <v>2022</v>
      </c>
      <c r="B378" s="72">
        <v>2</v>
      </c>
      <c r="C378" s="33" t="s">
        <v>415</v>
      </c>
      <c r="D378" t="s">
        <v>198</v>
      </c>
      <c r="E378" t="s">
        <v>421</v>
      </c>
      <c r="F378" t="s">
        <v>72</v>
      </c>
      <c r="G378" t="s">
        <v>44</v>
      </c>
      <c r="H378" t="s">
        <v>391</v>
      </c>
      <c r="I378" t="s">
        <v>647</v>
      </c>
      <c r="L378" s="110">
        <v>6233.1440025292577</v>
      </c>
      <c r="N378" s="70">
        <f>IF(COUNTIFS(Submission[Submission],"2nd",Submission[Code],Submission[[#This Row],[Code]],Submission[Month],Submission[[#This Row],[Month]])&gt;0,Submission[[#This Row],[2nd Submit Prod/import (month +0)]]-Submission[[#This Row],[1st Submit Prod/import (month +0) ]],0)</f>
        <v>-6233.1440025292577</v>
      </c>
    </row>
    <row r="379" spans="1:14">
      <c r="A379" s="115">
        <v>2022</v>
      </c>
      <c r="B379" s="72">
        <v>2</v>
      </c>
      <c r="C379" s="33" t="s">
        <v>415</v>
      </c>
      <c r="D379" t="s">
        <v>198</v>
      </c>
      <c r="E379" t="s">
        <v>421</v>
      </c>
      <c r="F379" t="s">
        <v>72</v>
      </c>
      <c r="G379" t="s">
        <v>44</v>
      </c>
      <c r="H379" t="s">
        <v>391</v>
      </c>
      <c r="I379" t="s">
        <v>685</v>
      </c>
      <c r="L379" s="110">
        <v>0</v>
      </c>
      <c r="N379" s="70">
        <f>IF(COUNTIFS(Submission[Submission],"2nd",Submission[Code],Submission[[#This Row],[Code]],Submission[Month],Submission[[#This Row],[Month]])&gt;0,Submission[[#This Row],[2nd Submit Prod/import (month +0)]]-Submission[[#This Row],[1st Submit Prod/import (month +0) ]],0)</f>
        <v>0</v>
      </c>
    </row>
    <row r="380" spans="1:14">
      <c r="A380" s="115">
        <v>2022</v>
      </c>
      <c r="B380" s="72">
        <v>2</v>
      </c>
      <c r="C380" s="33" t="s">
        <v>415</v>
      </c>
      <c r="D380" t="s">
        <v>198</v>
      </c>
      <c r="E380" t="s">
        <v>421</v>
      </c>
      <c r="F380" t="s">
        <v>77</v>
      </c>
      <c r="G380" s="99" t="s">
        <v>428</v>
      </c>
      <c r="H380" t="s">
        <v>389</v>
      </c>
      <c r="I380" t="s">
        <v>31</v>
      </c>
      <c r="L380" s="110">
        <v>538967.8679245282</v>
      </c>
      <c r="N380" s="70">
        <f>IF(COUNTIFS(Submission[Submission],"2nd",Submission[Code],Submission[[#This Row],[Code]],Submission[Month],Submission[[#This Row],[Month]])&gt;0,Submission[[#This Row],[2nd Submit Prod/import (month +0)]]-Submission[[#This Row],[1st Submit Prod/import (month +0) ]],0)</f>
        <v>-538967.8679245282</v>
      </c>
    </row>
    <row r="381" spans="1:14">
      <c r="A381" s="115">
        <v>2022</v>
      </c>
      <c r="B381" s="72">
        <v>2</v>
      </c>
      <c r="C381" s="33" t="s">
        <v>415</v>
      </c>
      <c r="D381" t="s">
        <v>198</v>
      </c>
      <c r="E381" t="s">
        <v>421</v>
      </c>
      <c r="F381" t="s">
        <v>77</v>
      </c>
      <c r="G381" s="99" t="s">
        <v>428</v>
      </c>
      <c r="H381" t="s">
        <v>389</v>
      </c>
      <c r="I381" t="s">
        <v>78</v>
      </c>
      <c r="L381" s="110">
        <v>16451</v>
      </c>
      <c r="N381" s="70">
        <f>IF(COUNTIFS(Submission[Submission],"2nd",Submission[Code],Submission[[#This Row],[Code]],Submission[Month],Submission[[#This Row],[Month]])&gt;0,Submission[[#This Row],[2nd Submit Prod/import (month +0)]]-Submission[[#This Row],[1st Submit Prod/import (month +0) ]],0)</f>
        <v>-16451</v>
      </c>
    </row>
    <row r="382" spans="1:14">
      <c r="A382" s="115">
        <v>2022</v>
      </c>
      <c r="B382" s="72">
        <v>2</v>
      </c>
      <c r="C382" s="33" t="s">
        <v>415</v>
      </c>
      <c r="D382" t="s">
        <v>198</v>
      </c>
      <c r="E382" t="s">
        <v>419</v>
      </c>
      <c r="F382" t="s">
        <v>77</v>
      </c>
      <c r="G382" s="99" t="s">
        <v>428</v>
      </c>
      <c r="H382" t="s">
        <v>400</v>
      </c>
      <c r="I382" t="s">
        <v>79</v>
      </c>
      <c r="L382" s="110"/>
      <c r="N382" s="70">
        <f>IF(COUNTIFS(Submission[Submission],"2nd",Submission[Code],Submission[[#This Row],[Code]],Submission[Month],Submission[[#This Row],[Month]])&gt;0,Submission[[#This Row],[2nd Submit Prod/import (month +0)]]-Submission[[#This Row],[1st Submit Prod/import (month +0) ]],0)</f>
        <v>0</v>
      </c>
    </row>
    <row r="383" spans="1:14">
      <c r="A383" s="115">
        <v>2022</v>
      </c>
      <c r="B383" s="72">
        <v>2</v>
      </c>
      <c r="C383" s="33" t="s">
        <v>415</v>
      </c>
      <c r="D383" t="s">
        <v>198</v>
      </c>
      <c r="E383" t="s">
        <v>419</v>
      </c>
      <c r="F383" t="s">
        <v>77</v>
      </c>
      <c r="G383" s="99" t="s">
        <v>428</v>
      </c>
      <c r="H383" t="s">
        <v>400</v>
      </c>
      <c r="I383" t="s">
        <v>80</v>
      </c>
      <c r="L383" s="110"/>
      <c r="N383" s="70">
        <f>IF(COUNTIFS(Submission[Submission],"2nd",Submission[Code],Submission[[#This Row],[Code]],Submission[Month],Submission[[#This Row],[Month]])&gt;0,Submission[[#This Row],[2nd Submit Prod/import (month +0)]]-Submission[[#This Row],[1st Submit Prod/import (month +0) ]],0)</f>
        <v>0</v>
      </c>
    </row>
    <row r="384" spans="1:14">
      <c r="A384" s="115">
        <v>2022</v>
      </c>
      <c r="B384" s="72">
        <v>2</v>
      </c>
      <c r="C384" s="33" t="s">
        <v>415</v>
      </c>
      <c r="D384" t="s">
        <v>198</v>
      </c>
      <c r="E384" t="s">
        <v>419</v>
      </c>
      <c r="F384" t="s">
        <v>77</v>
      </c>
      <c r="G384" s="99" t="s">
        <v>428</v>
      </c>
      <c r="H384" t="s">
        <v>400</v>
      </c>
      <c r="I384" t="s">
        <v>81</v>
      </c>
      <c r="L384" s="110"/>
      <c r="N384" s="70">
        <f>IF(COUNTIFS(Submission[Submission],"2nd",Submission[Code],Submission[[#This Row],[Code]],Submission[Month],Submission[[#This Row],[Month]])&gt;0,Submission[[#This Row],[2nd Submit Prod/import (month +0)]]-Submission[[#This Row],[1st Submit Prod/import (month +0) ]],0)</f>
        <v>0</v>
      </c>
    </row>
    <row r="385" spans="1:14">
      <c r="A385" s="115">
        <v>2022</v>
      </c>
      <c r="B385" s="72">
        <v>2</v>
      </c>
      <c r="C385" s="33" t="s">
        <v>415</v>
      </c>
      <c r="D385" t="s">
        <v>198</v>
      </c>
      <c r="E385" t="s">
        <v>421</v>
      </c>
      <c r="F385" t="s">
        <v>77</v>
      </c>
      <c r="G385" s="99" t="s">
        <v>428</v>
      </c>
      <c r="H385" t="s">
        <v>389</v>
      </c>
      <c r="I385" t="s">
        <v>578</v>
      </c>
      <c r="L385" s="110"/>
      <c r="N385" s="70">
        <f>IF(COUNTIFS(Submission[Submission],"2nd",Submission[Code],Submission[[#This Row],[Code]],Submission[Month],Submission[[#This Row],[Month]])&gt;0,Submission[[#This Row],[2nd Submit Prod/import (month +0)]]-Submission[[#This Row],[1st Submit Prod/import (month +0) ]],0)</f>
        <v>0</v>
      </c>
    </row>
    <row r="386" spans="1:14">
      <c r="A386" s="115">
        <v>2022</v>
      </c>
      <c r="B386" s="72">
        <v>2</v>
      </c>
      <c r="C386" s="33" t="s">
        <v>415</v>
      </c>
      <c r="D386" t="s">
        <v>198</v>
      </c>
      <c r="E386" t="s">
        <v>421</v>
      </c>
      <c r="F386" t="s">
        <v>77</v>
      </c>
      <c r="G386" s="99" t="s">
        <v>428</v>
      </c>
      <c r="H386" t="s">
        <v>389</v>
      </c>
      <c r="I386" t="s">
        <v>579</v>
      </c>
      <c r="L386" s="110"/>
      <c r="N386" s="70">
        <f>IF(COUNTIFS(Submission[Submission],"2nd",Submission[Code],Submission[[#This Row],[Code]],Submission[Month],Submission[[#This Row],[Month]])&gt;0,Submission[[#This Row],[2nd Submit Prod/import (month +0)]]-Submission[[#This Row],[1st Submit Prod/import (month +0) ]],0)</f>
        <v>0</v>
      </c>
    </row>
    <row r="387" spans="1:14">
      <c r="A387" s="115">
        <v>2022</v>
      </c>
      <c r="B387" s="72">
        <v>2</v>
      </c>
      <c r="C387" s="33" t="s">
        <v>415</v>
      </c>
      <c r="D387" t="s">
        <v>198</v>
      </c>
      <c r="E387" t="s">
        <v>421</v>
      </c>
      <c r="F387" t="s">
        <v>77</v>
      </c>
      <c r="G387" s="99" t="s">
        <v>428</v>
      </c>
      <c r="H387" t="s">
        <v>389</v>
      </c>
      <c r="I387" t="s">
        <v>580</v>
      </c>
      <c r="L387" s="110"/>
      <c r="N387" s="70">
        <f>IF(COUNTIFS(Submission[Submission],"2nd",Submission[Code],Submission[[#This Row],[Code]],Submission[Month],Submission[[#This Row],[Month]])&gt;0,Submission[[#This Row],[2nd Submit Prod/import (month +0)]]-Submission[[#This Row],[1st Submit Prod/import (month +0) ]],0)</f>
        <v>0</v>
      </c>
    </row>
    <row r="388" spans="1:14">
      <c r="A388" s="115">
        <v>2022</v>
      </c>
      <c r="B388" s="72">
        <v>2</v>
      </c>
      <c r="C388" s="33" t="s">
        <v>415</v>
      </c>
      <c r="D388" t="s">
        <v>198</v>
      </c>
      <c r="E388" t="s">
        <v>421</v>
      </c>
      <c r="F388" t="s">
        <v>77</v>
      </c>
      <c r="G388" s="99" t="s">
        <v>428</v>
      </c>
      <c r="H388" t="s">
        <v>389</v>
      </c>
      <c r="I388" t="s">
        <v>581</v>
      </c>
      <c r="L388" s="110"/>
      <c r="N388" s="70">
        <f>IF(COUNTIFS(Submission[Submission],"2nd",Submission[Code],Submission[[#This Row],[Code]],Submission[Month],Submission[[#This Row],[Month]])&gt;0,Submission[[#This Row],[2nd Submit Prod/import (month +0)]]-Submission[[#This Row],[1st Submit Prod/import (month +0) ]],0)</f>
        <v>0</v>
      </c>
    </row>
    <row r="389" spans="1:14">
      <c r="A389" s="115">
        <v>2022</v>
      </c>
      <c r="B389" s="72">
        <v>2</v>
      </c>
      <c r="C389" s="33" t="s">
        <v>415</v>
      </c>
      <c r="D389" t="s">
        <v>198</v>
      </c>
      <c r="E389" t="s">
        <v>421</v>
      </c>
      <c r="F389" t="s">
        <v>77</v>
      </c>
      <c r="G389" s="99" t="s">
        <v>428</v>
      </c>
      <c r="H389" t="s">
        <v>389</v>
      </c>
      <c r="I389" t="s">
        <v>464</v>
      </c>
      <c r="L389" s="110"/>
      <c r="N389" s="70">
        <f>IF(COUNTIFS(Submission[Submission],"2nd",Submission[Code],Submission[[#This Row],[Code]],Submission[Month],Submission[[#This Row],[Month]])&gt;0,Submission[[#This Row],[2nd Submit Prod/import (month +0)]]-Submission[[#This Row],[1st Submit Prod/import (month +0) ]],0)</f>
        <v>0</v>
      </c>
    </row>
    <row r="390" spans="1:14">
      <c r="A390" s="115">
        <v>2022</v>
      </c>
      <c r="B390" s="72">
        <v>2</v>
      </c>
      <c r="C390" s="33" t="s">
        <v>415</v>
      </c>
      <c r="D390" t="s">
        <v>198</v>
      </c>
      <c r="E390" t="s">
        <v>421</v>
      </c>
      <c r="F390" t="s">
        <v>77</v>
      </c>
      <c r="G390" s="99" t="s">
        <v>428</v>
      </c>
      <c r="H390" t="s">
        <v>389</v>
      </c>
      <c r="I390" t="s">
        <v>582</v>
      </c>
      <c r="L390" s="110"/>
      <c r="N390" s="70">
        <f>IF(COUNTIFS(Submission[Submission],"2nd",Submission[Code],Submission[[#This Row],[Code]],Submission[Month],Submission[[#This Row],[Month]])&gt;0,Submission[[#This Row],[2nd Submit Prod/import (month +0)]]-Submission[[#This Row],[1st Submit Prod/import (month +0) ]],0)</f>
        <v>0</v>
      </c>
    </row>
    <row r="391" spans="1:14">
      <c r="A391" s="115">
        <v>2022</v>
      </c>
      <c r="B391" s="72">
        <v>2</v>
      </c>
      <c r="C391" s="33" t="s">
        <v>415</v>
      </c>
      <c r="D391" t="s">
        <v>198</v>
      </c>
      <c r="E391" t="s">
        <v>421</v>
      </c>
      <c r="F391" t="s">
        <v>77</v>
      </c>
      <c r="G391" s="99" t="s">
        <v>428</v>
      </c>
      <c r="H391" t="s">
        <v>389</v>
      </c>
      <c r="I391" t="s">
        <v>445</v>
      </c>
      <c r="L391" s="110"/>
      <c r="N391" s="70">
        <f>IF(COUNTIFS(Submission[Submission],"2nd",Submission[Code],Submission[[#This Row],[Code]],Submission[Month],Submission[[#This Row],[Month]])&gt;0,Submission[[#This Row],[2nd Submit Prod/import (month +0)]]-Submission[[#This Row],[1st Submit Prod/import (month +0) ]],0)</f>
        <v>0</v>
      </c>
    </row>
    <row r="392" spans="1:14">
      <c r="A392" s="115">
        <v>2022</v>
      </c>
      <c r="B392" s="72">
        <v>2</v>
      </c>
      <c r="C392" s="33" t="s">
        <v>415</v>
      </c>
      <c r="D392" t="s">
        <v>198</v>
      </c>
      <c r="E392" t="s">
        <v>419</v>
      </c>
      <c r="F392" t="s">
        <v>77</v>
      </c>
      <c r="G392" s="99" t="s">
        <v>428</v>
      </c>
      <c r="H392" t="s">
        <v>400</v>
      </c>
      <c r="I392" t="s">
        <v>465</v>
      </c>
      <c r="L392" s="110"/>
      <c r="N392" s="70">
        <f>IF(COUNTIFS(Submission[Submission],"2nd",Submission[Code],Submission[[#This Row],[Code]],Submission[Month],Submission[[#This Row],[Month]])&gt;0,Submission[[#This Row],[2nd Submit Prod/import (month +0)]]-Submission[[#This Row],[1st Submit Prod/import (month +0) ]],0)</f>
        <v>0</v>
      </c>
    </row>
    <row r="393" spans="1:14">
      <c r="A393" s="115">
        <v>2022</v>
      </c>
      <c r="B393" s="72">
        <v>2</v>
      </c>
      <c r="C393" s="33" t="s">
        <v>415</v>
      </c>
      <c r="D393" t="s">
        <v>198</v>
      </c>
      <c r="E393" t="s">
        <v>421</v>
      </c>
      <c r="F393" t="s">
        <v>77</v>
      </c>
      <c r="G393" s="99" t="s">
        <v>428</v>
      </c>
      <c r="H393" t="s">
        <v>372</v>
      </c>
      <c r="I393" t="s">
        <v>19</v>
      </c>
      <c r="L393" s="110"/>
      <c r="N393" s="70">
        <f>IF(COUNTIFS(Submission[Submission],"2nd",Submission[Code],Submission[[#This Row],[Code]],Submission[Month],Submission[[#This Row],[Month]])&gt;0,Submission[[#This Row],[2nd Submit Prod/import (month +0)]]-Submission[[#This Row],[1st Submit Prod/import (month +0) ]],0)</f>
        <v>0</v>
      </c>
    </row>
    <row r="394" spans="1:14">
      <c r="A394" s="115">
        <v>2022</v>
      </c>
      <c r="B394" s="72">
        <v>2</v>
      </c>
      <c r="C394" s="33" t="s">
        <v>415</v>
      </c>
      <c r="D394" t="s">
        <v>198</v>
      </c>
      <c r="E394" t="s">
        <v>421</v>
      </c>
      <c r="F394" t="s">
        <v>77</v>
      </c>
      <c r="G394" s="99" t="s">
        <v>428</v>
      </c>
      <c r="H394" t="s">
        <v>372</v>
      </c>
      <c r="I394" t="s">
        <v>21</v>
      </c>
      <c r="L394" s="110"/>
      <c r="N394" s="70">
        <f>IF(COUNTIFS(Submission[Submission],"2nd",Submission[Code],Submission[[#This Row],[Code]],Submission[Month],Submission[[#This Row],[Month]])&gt;0,Submission[[#This Row],[2nd Submit Prod/import (month +0)]]-Submission[[#This Row],[1st Submit Prod/import (month +0) ]],0)</f>
        <v>0</v>
      </c>
    </row>
    <row r="395" spans="1:14">
      <c r="A395" s="115">
        <v>2022</v>
      </c>
      <c r="B395" s="72">
        <v>2</v>
      </c>
      <c r="C395" s="33" t="s">
        <v>415</v>
      </c>
      <c r="D395" t="s">
        <v>198</v>
      </c>
      <c r="E395" t="s">
        <v>421</v>
      </c>
      <c r="F395" t="s">
        <v>77</v>
      </c>
      <c r="G395" s="99" t="s">
        <v>428</v>
      </c>
      <c r="H395" t="s">
        <v>389</v>
      </c>
      <c r="I395" t="s">
        <v>22</v>
      </c>
      <c r="L395" s="110"/>
      <c r="N395" s="70">
        <f>IF(COUNTIFS(Submission[Submission],"2nd",Submission[Code],Submission[[#This Row],[Code]],Submission[Month],Submission[[#This Row],[Month]])&gt;0,Submission[[#This Row],[2nd Submit Prod/import (month +0)]]-Submission[[#This Row],[1st Submit Prod/import (month +0) ]],0)</f>
        <v>0</v>
      </c>
    </row>
    <row r="396" spans="1:14">
      <c r="A396" s="115">
        <v>2022</v>
      </c>
      <c r="B396" s="72">
        <v>2</v>
      </c>
      <c r="C396" s="33" t="s">
        <v>415</v>
      </c>
      <c r="D396" t="s">
        <v>198</v>
      </c>
      <c r="E396" t="s">
        <v>421</v>
      </c>
      <c r="F396" t="s">
        <v>77</v>
      </c>
      <c r="G396" s="99" t="s">
        <v>428</v>
      </c>
      <c r="H396" t="s">
        <v>372</v>
      </c>
      <c r="I396" t="s">
        <v>20</v>
      </c>
      <c r="L396" s="110"/>
      <c r="N396" s="70">
        <f>IF(COUNTIFS(Submission[Submission],"2nd",Submission[Code],Submission[[#This Row],[Code]],Submission[Month],Submission[[#This Row],[Month]])&gt;0,Submission[[#This Row],[2nd Submit Prod/import (month +0)]]-Submission[[#This Row],[1st Submit Prod/import (month +0) ]],0)</f>
        <v>0</v>
      </c>
    </row>
    <row r="397" spans="1:14">
      <c r="A397" s="115">
        <v>2022</v>
      </c>
      <c r="B397" s="72">
        <v>2</v>
      </c>
      <c r="C397" s="33" t="s">
        <v>415</v>
      </c>
      <c r="D397" t="s">
        <v>198</v>
      </c>
      <c r="E397" t="s">
        <v>419</v>
      </c>
      <c r="F397" t="s">
        <v>77</v>
      </c>
      <c r="G397" s="99" t="s">
        <v>428</v>
      </c>
      <c r="H397" t="s">
        <v>400</v>
      </c>
      <c r="I397" t="s">
        <v>79</v>
      </c>
      <c r="L397" s="110"/>
      <c r="N397" s="70">
        <f>IF(COUNTIFS(Submission[Submission],"2nd",Submission[Code],Submission[[#This Row],[Code]],Submission[Month],Submission[[#This Row],[Month]])&gt;0,Submission[[#This Row],[2nd Submit Prod/import (month +0)]]-Submission[[#This Row],[1st Submit Prod/import (month +0) ]],0)</f>
        <v>0</v>
      </c>
    </row>
    <row r="398" spans="1:14">
      <c r="A398" s="115">
        <v>2022</v>
      </c>
      <c r="B398" s="72">
        <v>2</v>
      </c>
      <c r="C398" s="33" t="s">
        <v>415</v>
      </c>
      <c r="D398" t="s">
        <v>198</v>
      </c>
      <c r="E398" t="s">
        <v>419</v>
      </c>
      <c r="F398" t="s">
        <v>77</v>
      </c>
      <c r="G398" s="99" t="s">
        <v>428</v>
      </c>
      <c r="H398" t="s">
        <v>400</v>
      </c>
      <c r="I398" t="s">
        <v>81</v>
      </c>
      <c r="L398" s="110"/>
      <c r="N398" s="70">
        <f>IF(COUNTIFS(Submission[Submission],"2nd",Submission[Code],Submission[[#This Row],[Code]],Submission[Month],Submission[[#This Row],[Month]])&gt;0,Submission[[#This Row],[2nd Submit Prod/import (month +0)]]-Submission[[#This Row],[1st Submit Prod/import (month +0) ]],0)</f>
        <v>0</v>
      </c>
    </row>
    <row r="399" spans="1:14">
      <c r="A399" s="115">
        <v>2022</v>
      </c>
      <c r="B399" s="72">
        <v>2</v>
      </c>
      <c r="C399" s="33" t="s">
        <v>415</v>
      </c>
      <c r="D399" t="s">
        <v>198</v>
      </c>
      <c r="E399" t="s">
        <v>421</v>
      </c>
      <c r="F399" t="s">
        <v>77</v>
      </c>
      <c r="G399" s="99" t="s">
        <v>428</v>
      </c>
      <c r="H399" t="s">
        <v>400</v>
      </c>
      <c r="I399" t="s">
        <v>583</v>
      </c>
      <c r="L399" s="110"/>
      <c r="N399" s="70">
        <f>IF(COUNTIFS(Submission[Submission],"2nd",Submission[Code],Submission[[#This Row],[Code]],Submission[Month],Submission[[#This Row],[Month]])&gt;0,Submission[[#This Row],[2nd Submit Prod/import (month +0)]]-Submission[[#This Row],[1st Submit Prod/import (month +0) ]],0)</f>
        <v>0</v>
      </c>
    </row>
    <row r="400" spans="1:14">
      <c r="A400" s="115">
        <v>2022</v>
      </c>
      <c r="B400" s="72">
        <v>2</v>
      </c>
      <c r="C400" s="33" t="s">
        <v>415</v>
      </c>
      <c r="D400" t="s">
        <v>198</v>
      </c>
      <c r="E400" t="s">
        <v>421</v>
      </c>
      <c r="F400" t="s">
        <v>77</v>
      </c>
      <c r="G400" s="99" t="s">
        <v>428</v>
      </c>
      <c r="H400" t="s">
        <v>372</v>
      </c>
      <c r="I400" t="s">
        <v>9</v>
      </c>
      <c r="L400" s="110"/>
      <c r="N400" s="70">
        <f>IF(COUNTIFS(Submission[Submission],"2nd",Submission[Code],Submission[[#This Row],[Code]],Submission[Month],Submission[[#This Row],[Month]])&gt;0,Submission[[#This Row],[2nd Submit Prod/import (month +0)]]-Submission[[#This Row],[1st Submit Prod/import (month +0) ]],0)</f>
        <v>0</v>
      </c>
    </row>
    <row r="401" spans="1:16">
      <c r="A401" s="115">
        <v>2022</v>
      </c>
      <c r="B401" s="72">
        <v>2</v>
      </c>
      <c r="C401" s="33" t="s">
        <v>415</v>
      </c>
      <c r="D401" t="s">
        <v>198</v>
      </c>
      <c r="E401" t="s">
        <v>421</v>
      </c>
      <c r="F401" t="s">
        <v>77</v>
      </c>
      <c r="G401" s="99" t="s">
        <v>428</v>
      </c>
      <c r="H401" t="s">
        <v>372</v>
      </c>
      <c r="I401" t="s">
        <v>7</v>
      </c>
      <c r="L401" s="110"/>
      <c r="N401" s="70">
        <f>IF(COUNTIFS(Submission[Submission],"2nd",Submission[Code],Submission[[#This Row],[Code]],Submission[Month],Submission[[#This Row],[Month]])&gt;0,Submission[[#This Row],[2nd Submit Prod/import (month +0)]]-Submission[[#This Row],[1st Submit Prod/import (month +0) ]],0)</f>
        <v>0</v>
      </c>
    </row>
    <row r="402" spans="1:16">
      <c r="A402" s="115">
        <v>2022</v>
      </c>
      <c r="B402" s="72">
        <v>2</v>
      </c>
      <c r="C402" s="33" t="s">
        <v>415</v>
      </c>
      <c r="D402" t="s">
        <v>198</v>
      </c>
      <c r="E402" t="s">
        <v>421</v>
      </c>
      <c r="F402" t="s">
        <v>77</v>
      </c>
      <c r="G402" s="99" t="s">
        <v>428</v>
      </c>
      <c r="H402" t="s">
        <v>372</v>
      </c>
      <c r="I402" t="s">
        <v>52</v>
      </c>
      <c r="L402" s="110"/>
      <c r="N402" s="70">
        <f>IF(COUNTIFS(Submission[Submission],"2nd",Submission[Code],Submission[[#This Row],[Code]],Submission[Month],Submission[[#This Row],[Month]])&gt;0,Submission[[#This Row],[2nd Submit Prod/import (month +0)]]-Submission[[#This Row],[1st Submit Prod/import (month +0) ]],0)</f>
        <v>0</v>
      </c>
    </row>
    <row r="403" spans="1:16">
      <c r="A403" s="115">
        <v>2022</v>
      </c>
      <c r="B403" s="72">
        <v>2</v>
      </c>
      <c r="C403" s="33" t="s">
        <v>415</v>
      </c>
      <c r="D403" t="s">
        <v>198</v>
      </c>
      <c r="E403" t="s">
        <v>421</v>
      </c>
      <c r="F403" t="s">
        <v>77</v>
      </c>
      <c r="G403" s="99" t="s">
        <v>428</v>
      </c>
      <c r="H403" t="s">
        <v>372</v>
      </c>
      <c r="I403" t="s">
        <v>188</v>
      </c>
      <c r="L403" s="110"/>
      <c r="N403" s="70">
        <f>IF(COUNTIFS(Submission[Submission],"2nd",Submission[Code],Submission[[#This Row],[Code]],Submission[Month],Submission[[#This Row],[Month]])&gt;0,Submission[[#This Row],[2nd Submit Prod/import (month +0)]]-Submission[[#This Row],[1st Submit Prod/import (month +0) ]],0)</f>
        <v>0</v>
      </c>
    </row>
    <row r="404" spans="1:16" s="33" customFormat="1">
      <c r="A404" s="115">
        <v>2022</v>
      </c>
      <c r="B404" s="72">
        <v>2</v>
      </c>
      <c r="C404" s="33" t="s">
        <v>415</v>
      </c>
      <c r="D404" s="33" t="s">
        <v>199</v>
      </c>
      <c r="E404" t="s">
        <v>421</v>
      </c>
      <c r="F404" s="33" t="s">
        <v>72</v>
      </c>
      <c r="G404" s="99" t="s">
        <v>428</v>
      </c>
      <c r="H404" t="s">
        <v>372</v>
      </c>
      <c r="I404" s="33" t="s">
        <v>673</v>
      </c>
      <c r="L404" s="111"/>
      <c r="M404" s="112">
        <v>21337</v>
      </c>
      <c r="N404" s="112">
        <f>IF(COUNTIFS(Submission[Submission],"2nd",Submission[Code],Submission[[#This Row],[Code]],Submission[Month],Submission[[#This Row],[Month]])&gt;0,Submission[[#This Row],[2nd Submit Prod/import (month +0)]]-Submission[[#This Row],[1st Submit Prod/import (month +0) ]],0)</f>
        <v>21337</v>
      </c>
      <c r="P404"/>
    </row>
    <row r="405" spans="1:16">
      <c r="A405" s="115">
        <v>2022</v>
      </c>
      <c r="B405" s="72">
        <v>2</v>
      </c>
      <c r="C405" s="33" t="s">
        <v>415</v>
      </c>
      <c r="D405" t="s">
        <v>199</v>
      </c>
      <c r="E405" t="s">
        <v>421</v>
      </c>
      <c r="F405" t="s">
        <v>72</v>
      </c>
      <c r="G405" s="99" t="s">
        <v>428</v>
      </c>
      <c r="H405" t="s">
        <v>372</v>
      </c>
      <c r="I405" t="s">
        <v>675</v>
      </c>
      <c r="L405" s="110"/>
      <c r="M405" s="70">
        <v>6523</v>
      </c>
      <c r="N405" s="70">
        <f>IF(COUNTIFS(Submission[Submission],"2nd",Submission[Code],Submission[[#This Row],[Code]],Submission[Month],Submission[[#This Row],[Month]])&gt;0,Submission[[#This Row],[2nd Submit Prod/import (month +0)]]-Submission[[#This Row],[1st Submit Prod/import (month +0) ]],0)</f>
        <v>6523</v>
      </c>
    </row>
    <row r="406" spans="1:16">
      <c r="A406" s="115">
        <v>2022</v>
      </c>
      <c r="B406" s="72">
        <v>2</v>
      </c>
      <c r="C406" s="33" t="s">
        <v>415</v>
      </c>
      <c r="D406" t="s">
        <v>199</v>
      </c>
      <c r="E406" t="s">
        <v>421</v>
      </c>
      <c r="F406" t="s">
        <v>72</v>
      </c>
      <c r="G406" s="99" t="s">
        <v>428</v>
      </c>
      <c r="H406" t="s">
        <v>372</v>
      </c>
      <c r="I406" t="s">
        <v>674</v>
      </c>
      <c r="L406" s="110"/>
      <c r="M406" s="70">
        <v>17310.5</v>
      </c>
      <c r="N406" s="70">
        <f>IF(COUNTIFS(Submission[Submission],"2nd",Submission[Code],Submission[[#This Row],[Code]],Submission[Month],Submission[[#This Row],[Month]])&gt;0,Submission[[#This Row],[2nd Submit Prod/import (month +0)]]-Submission[[#This Row],[1st Submit Prod/import (month +0) ]],0)</f>
        <v>17310.5</v>
      </c>
    </row>
    <row r="407" spans="1:16">
      <c r="A407" s="115">
        <v>2022</v>
      </c>
      <c r="B407" s="72">
        <v>2</v>
      </c>
      <c r="C407" s="33" t="s">
        <v>415</v>
      </c>
      <c r="D407" t="s">
        <v>199</v>
      </c>
      <c r="E407" t="s">
        <v>421</v>
      </c>
      <c r="F407" t="s">
        <v>72</v>
      </c>
      <c r="G407" s="99" t="s">
        <v>428</v>
      </c>
      <c r="H407" t="s">
        <v>372</v>
      </c>
      <c r="I407" t="s">
        <v>672</v>
      </c>
      <c r="L407" s="110"/>
      <c r="M407" s="70">
        <v>5842.2</v>
      </c>
      <c r="N407" s="70">
        <f>IF(COUNTIFS(Submission[Submission],"2nd",Submission[Code],Submission[[#This Row],[Code]],Submission[Month],Submission[[#This Row],[Month]])&gt;0,Submission[[#This Row],[2nd Submit Prod/import (month +0)]]-Submission[[#This Row],[1st Submit Prod/import (month +0) ]],0)</f>
        <v>5842.2</v>
      </c>
    </row>
    <row r="408" spans="1:16">
      <c r="A408" s="115">
        <v>2022</v>
      </c>
      <c r="B408" s="72">
        <v>2</v>
      </c>
      <c r="C408" s="33" t="s">
        <v>415</v>
      </c>
      <c r="D408" t="s">
        <v>199</v>
      </c>
      <c r="E408" t="s">
        <v>421</v>
      </c>
      <c r="F408" t="s">
        <v>72</v>
      </c>
      <c r="G408" s="99" t="s">
        <v>428</v>
      </c>
      <c r="H408" t="s">
        <v>372</v>
      </c>
      <c r="I408" t="s">
        <v>676</v>
      </c>
      <c r="L408" s="110"/>
      <c r="M408" s="70">
        <v>16954.5</v>
      </c>
      <c r="N408" s="70">
        <f>IF(COUNTIFS(Submission[Submission],"2nd",Submission[Code],Submission[[#This Row],[Code]],Submission[Month],Submission[[#This Row],[Month]])&gt;0,Submission[[#This Row],[2nd Submit Prod/import (month +0)]]-Submission[[#This Row],[1st Submit Prod/import (month +0) ]],0)</f>
        <v>16954.5</v>
      </c>
    </row>
    <row r="409" spans="1:16">
      <c r="A409" s="115">
        <v>2022</v>
      </c>
      <c r="B409" s="72">
        <v>2</v>
      </c>
      <c r="C409" s="33" t="s">
        <v>415</v>
      </c>
      <c r="D409" t="s">
        <v>199</v>
      </c>
      <c r="E409" t="s">
        <v>421</v>
      </c>
      <c r="F409" t="s">
        <v>72</v>
      </c>
      <c r="G409" s="99" t="s">
        <v>428</v>
      </c>
      <c r="H409" t="s">
        <v>372</v>
      </c>
      <c r="I409" t="s">
        <v>677</v>
      </c>
      <c r="L409" s="110"/>
      <c r="M409" s="70">
        <v>0</v>
      </c>
      <c r="N409" s="70">
        <f>IF(COUNTIFS(Submission[Submission],"2nd",Submission[Code],Submission[[#This Row],[Code]],Submission[Month],Submission[[#This Row],[Month]])&gt;0,Submission[[#This Row],[2nd Submit Prod/import (month +0)]]-Submission[[#This Row],[1st Submit Prod/import (month +0) ]],0)</f>
        <v>0</v>
      </c>
    </row>
    <row r="410" spans="1:16">
      <c r="A410" s="115">
        <v>2022</v>
      </c>
      <c r="B410" s="72">
        <v>2</v>
      </c>
      <c r="C410" s="33" t="s">
        <v>415</v>
      </c>
      <c r="D410" t="s">
        <v>199</v>
      </c>
      <c r="E410" t="s">
        <v>421</v>
      </c>
      <c r="F410" t="s">
        <v>72</v>
      </c>
      <c r="G410" s="99" t="s">
        <v>428</v>
      </c>
      <c r="H410" t="s">
        <v>372</v>
      </c>
      <c r="I410" t="s">
        <v>678</v>
      </c>
      <c r="L410" s="110"/>
      <c r="M410" s="70">
        <v>0</v>
      </c>
      <c r="N410" s="70">
        <f>IF(COUNTIFS(Submission[Submission],"2nd",Submission[Code],Submission[[#This Row],[Code]],Submission[Month],Submission[[#This Row],[Month]])&gt;0,Submission[[#This Row],[2nd Submit Prod/import (month +0)]]-Submission[[#This Row],[1st Submit Prod/import (month +0) ]],0)</f>
        <v>0</v>
      </c>
    </row>
    <row r="411" spans="1:16">
      <c r="A411" s="115">
        <v>2022</v>
      </c>
      <c r="B411" s="72">
        <v>2</v>
      </c>
      <c r="C411" s="33" t="s">
        <v>415</v>
      </c>
      <c r="D411" t="s">
        <v>199</v>
      </c>
      <c r="E411" t="s">
        <v>419</v>
      </c>
      <c r="F411" t="s">
        <v>72</v>
      </c>
      <c r="G411" s="99" t="s">
        <v>428</v>
      </c>
      <c r="H411" t="s">
        <v>372</v>
      </c>
      <c r="I411" t="s">
        <v>673</v>
      </c>
      <c r="L411" s="110"/>
      <c r="N411" s="70">
        <f>IF(COUNTIFS(Submission[Submission],"2nd",Submission[Code],Submission[[#This Row],[Code]],Submission[Month],Submission[[#This Row],[Month]])&gt;0,Submission[[#This Row],[2nd Submit Prod/import (month +0)]]-Submission[[#This Row],[1st Submit Prod/import (month +0) ]],0)</f>
        <v>0</v>
      </c>
    </row>
    <row r="412" spans="1:16">
      <c r="A412" s="115">
        <v>2022</v>
      </c>
      <c r="B412" s="72">
        <v>2</v>
      </c>
      <c r="C412" s="33" t="s">
        <v>415</v>
      </c>
      <c r="D412" t="s">
        <v>199</v>
      </c>
      <c r="E412" t="s">
        <v>419</v>
      </c>
      <c r="F412" t="s">
        <v>72</v>
      </c>
      <c r="G412" s="99" t="s">
        <v>428</v>
      </c>
      <c r="H412" t="s">
        <v>372</v>
      </c>
      <c r="I412" t="s">
        <v>675</v>
      </c>
      <c r="L412" s="110"/>
      <c r="N412" s="70">
        <f>IF(COUNTIFS(Submission[Submission],"2nd",Submission[Code],Submission[[#This Row],[Code]],Submission[Month],Submission[[#This Row],[Month]])&gt;0,Submission[[#This Row],[2nd Submit Prod/import (month +0)]]-Submission[[#This Row],[1st Submit Prod/import (month +0) ]],0)</f>
        <v>0</v>
      </c>
    </row>
    <row r="413" spans="1:16">
      <c r="A413" s="115">
        <v>2022</v>
      </c>
      <c r="B413" s="72">
        <v>2</v>
      </c>
      <c r="C413" s="33" t="s">
        <v>415</v>
      </c>
      <c r="D413" t="s">
        <v>199</v>
      </c>
      <c r="E413" t="s">
        <v>419</v>
      </c>
      <c r="F413" t="s">
        <v>72</v>
      </c>
      <c r="G413" s="99" t="s">
        <v>428</v>
      </c>
      <c r="H413" t="s">
        <v>372</v>
      </c>
      <c r="I413" t="s">
        <v>674</v>
      </c>
      <c r="L413" s="110"/>
      <c r="N413" s="70">
        <f>IF(COUNTIFS(Submission[Submission],"2nd",Submission[Code],Submission[[#This Row],[Code]],Submission[Month],Submission[[#This Row],[Month]])&gt;0,Submission[[#This Row],[2nd Submit Prod/import (month +0)]]-Submission[[#This Row],[1st Submit Prod/import (month +0) ]],0)</f>
        <v>0</v>
      </c>
    </row>
    <row r="414" spans="1:16">
      <c r="A414" s="115">
        <v>2022</v>
      </c>
      <c r="B414" s="72">
        <v>2</v>
      </c>
      <c r="C414" s="33" t="s">
        <v>415</v>
      </c>
      <c r="D414" t="s">
        <v>199</v>
      </c>
      <c r="E414" t="s">
        <v>419</v>
      </c>
      <c r="F414" t="s">
        <v>72</v>
      </c>
      <c r="G414" s="99" t="s">
        <v>428</v>
      </c>
      <c r="H414" t="s">
        <v>372</v>
      </c>
      <c r="I414" t="s">
        <v>672</v>
      </c>
      <c r="L414" s="110"/>
      <c r="N414" s="70">
        <f>IF(COUNTIFS(Submission[Submission],"2nd",Submission[Code],Submission[[#This Row],[Code]],Submission[Month],Submission[[#This Row],[Month]])&gt;0,Submission[[#This Row],[2nd Submit Prod/import (month +0)]]-Submission[[#This Row],[1st Submit Prod/import (month +0) ]],0)</f>
        <v>0</v>
      </c>
    </row>
    <row r="415" spans="1:16">
      <c r="A415" s="115">
        <v>2022</v>
      </c>
      <c r="B415" s="72">
        <v>2</v>
      </c>
      <c r="C415" s="33" t="s">
        <v>415</v>
      </c>
      <c r="D415" t="s">
        <v>199</v>
      </c>
      <c r="E415" t="s">
        <v>419</v>
      </c>
      <c r="F415" t="s">
        <v>72</v>
      </c>
      <c r="G415" s="99" t="s">
        <v>428</v>
      </c>
      <c r="H415" t="s">
        <v>372</v>
      </c>
      <c r="I415" t="s">
        <v>676</v>
      </c>
      <c r="L415" s="110"/>
      <c r="N415" s="70">
        <f>IF(COUNTIFS(Submission[Submission],"2nd",Submission[Code],Submission[[#This Row],[Code]],Submission[Month],Submission[[#This Row],[Month]])&gt;0,Submission[[#This Row],[2nd Submit Prod/import (month +0)]]-Submission[[#This Row],[1st Submit Prod/import (month +0) ]],0)</f>
        <v>0</v>
      </c>
    </row>
    <row r="416" spans="1:16">
      <c r="A416" s="115">
        <v>2022</v>
      </c>
      <c r="B416" s="72">
        <v>2</v>
      </c>
      <c r="C416" s="33" t="s">
        <v>415</v>
      </c>
      <c r="D416" t="s">
        <v>199</v>
      </c>
      <c r="E416" t="s">
        <v>419</v>
      </c>
      <c r="F416" t="s">
        <v>72</v>
      </c>
      <c r="G416" s="99" t="s">
        <v>428</v>
      </c>
      <c r="H416" t="s">
        <v>372</v>
      </c>
      <c r="I416" t="s">
        <v>677</v>
      </c>
      <c r="L416" s="110"/>
      <c r="N416" s="70">
        <f>IF(COUNTIFS(Submission[Submission],"2nd",Submission[Code],Submission[[#This Row],[Code]],Submission[Month],Submission[[#This Row],[Month]])&gt;0,Submission[[#This Row],[2nd Submit Prod/import (month +0)]]-Submission[[#This Row],[1st Submit Prod/import (month +0) ]],0)</f>
        <v>0</v>
      </c>
    </row>
    <row r="417" spans="1:14">
      <c r="A417" s="115">
        <v>2022</v>
      </c>
      <c r="B417" s="72">
        <v>2</v>
      </c>
      <c r="C417" s="33" t="s">
        <v>415</v>
      </c>
      <c r="D417" t="s">
        <v>199</v>
      </c>
      <c r="E417" t="s">
        <v>419</v>
      </c>
      <c r="F417" t="s">
        <v>72</v>
      </c>
      <c r="G417" s="99" t="s">
        <v>428</v>
      </c>
      <c r="H417" t="s">
        <v>372</v>
      </c>
      <c r="I417" t="s">
        <v>678</v>
      </c>
      <c r="L417" s="110"/>
      <c r="N417" s="70">
        <f>IF(COUNTIFS(Submission[Submission],"2nd",Submission[Code],Submission[[#This Row],[Code]],Submission[Month],Submission[[#This Row],[Month]])&gt;0,Submission[[#This Row],[2nd Submit Prod/import (month +0)]]-Submission[[#This Row],[1st Submit Prod/import (month +0) ]],0)</f>
        <v>0</v>
      </c>
    </row>
    <row r="418" spans="1:14">
      <c r="A418" s="115">
        <v>2022</v>
      </c>
      <c r="B418" s="72">
        <v>2</v>
      </c>
      <c r="C418" s="33" t="s">
        <v>415</v>
      </c>
      <c r="D418" t="s">
        <v>199</v>
      </c>
      <c r="E418" t="s">
        <v>421</v>
      </c>
      <c r="F418" t="s">
        <v>72</v>
      </c>
      <c r="G418" s="99" t="s">
        <v>428</v>
      </c>
      <c r="H418" t="s">
        <v>372</v>
      </c>
      <c r="I418" t="s">
        <v>682</v>
      </c>
      <c r="L418" s="110"/>
      <c r="M418" s="70">
        <v>17103</v>
      </c>
      <c r="N418" s="70">
        <f>IF(COUNTIFS(Submission[Submission],"2nd",Submission[Code],Submission[[#This Row],[Code]],Submission[Month],Submission[[#This Row],[Month]])&gt;0,Submission[[#This Row],[2nd Submit Prod/import (month +0)]]-Submission[[#This Row],[1st Submit Prod/import (month +0) ]],0)</f>
        <v>17103</v>
      </c>
    </row>
    <row r="419" spans="1:14">
      <c r="A419" s="115">
        <v>2022</v>
      </c>
      <c r="B419" s="72">
        <v>2</v>
      </c>
      <c r="C419" s="33" t="s">
        <v>415</v>
      </c>
      <c r="D419" t="s">
        <v>199</v>
      </c>
      <c r="E419" t="s">
        <v>421</v>
      </c>
      <c r="F419" t="s">
        <v>72</v>
      </c>
      <c r="G419" s="99" t="s">
        <v>428</v>
      </c>
      <c r="H419" t="s">
        <v>372</v>
      </c>
      <c r="I419" t="s">
        <v>683</v>
      </c>
      <c r="L419" s="110"/>
      <c r="M419" s="70">
        <v>0</v>
      </c>
      <c r="N419" s="70">
        <f>IF(COUNTIFS(Submission[Submission],"2nd",Submission[Code],Submission[[#This Row],[Code]],Submission[Month],Submission[[#This Row],[Month]])&gt;0,Submission[[#This Row],[2nd Submit Prod/import (month +0)]]-Submission[[#This Row],[1st Submit Prod/import (month +0) ]],0)</f>
        <v>0</v>
      </c>
    </row>
    <row r="420" spans="1:14">
      <c r="A420" s="115">
        <v>2022</v>
      </c>
      <c r="B420" s="72">
        <v>2</v>
      </c>
      <c r="C420" s="33" t="s">
        <v>415</v>
      </c>
      <c r="D420" t="s">
        <v>199</v>
      </c>
      <c r="E420" t="s">
        <v>421</v>
      </c>
      <c r="F420" t="s">
        <v>72</v>
      </c>
      <c r="G420" s="99" t="s">
        <v>428</v>
      </c>
      <c r="H420" t="s">
        <v>372</v>
      </c>
      <c r="I420" t="s">
        <v>681</v>
      </c>
      <c r="L420" s="110"/>
      <c r="M420" s="70">
        <v>7100</v>
      </c>
      <c r="N420" s="70">
        <f>IF(COUNTIFS(Submission[Submission],"2nd",Submission[Code],Submission[[#This Row],[Code]],Submission[Month],Submission[[#This Row],[Month]])&gt;0,Submission[[#This Row],[2nd Submit Prod/import (month +0)]]-Submission[[#This Row],[1st Submit Prod/import (month +0) ]],0)</f>
        <v>7100</v>
      </c>
    </row>
    <row r="421" spans="1:14">
      <c r="A421" s="115">
        <v>2022</v>
      </c>
      <c r="B421" s="72">
        <v>2</v>
      </c>
      <c r="C421" s="33" t="s">
        <v>415</v>
      </c>
      <c r="D421" t="s">
        <v>199</v>
      </c>
      <c r="E421" t="s">
        <v>421</v>
      </c>
      <c r="F421" t="s">
        <v>72</v>
      </c>
      <c r="G421" s="99" t="s">
        <v>428</v>
      </c>
      <c r="H421" t="s">
        <v>372</v>
      </c>
      <c r="I421" t="s">
        <v>645</v>
      </c>
      <c r="L421" s="110"/>
      <c r="M421" s="70">
        <v>600</v>
      </c>
      <c r="N421" s="70">
        <f>IF(COUNTIFS(Submission[Submission],"2nd",Submission[Code],Submission[[#This Row],[Code]],Submission[Month],Submission[[#This Row],[Month]])&gt;0,Submission[[#This Row],[2nd Submit Prod/import (month +0)]]-Submission[[#This Row],[1st Submit Prod/import (month +0) ]],0)</f>
        <v>600</v>
      </c>
    </row>
    <row r="422" spans="1:14">
      <c r="A422" s="115">
        <v>2022</v>
      </c>
      <c r="B422" s="72">
        <v>2</v>
      </c>
      <c r="C422" s="33" t="s">
        <v>415</v>
      </c>
      <c r="D422" t="s">
        <v>199</v>
      </c>
      <c r="E422" t="s">
        <v>421</v>
      </c>
      <c r="F422" t="s">
        <v>72</v>
      </c>
      <c r="G422" s="99" t="s">
        <v>428</v>
      </c>
      <c r="H422" t="s">
        <v>372</v>
      </c>
      <c r="I422" t="s">
        <v>646</v>
      </c>
      <c r="L422" s="110"/>
      <c r="M422" s="70">
        <v>0</v>
      </c>
      <c r="N422" s="70">
        <f>IF(COUNTIFS(Submission[Submission],"2nd",Submission[Code],Submission[[#This Row],[Code]],Submission[Month],Submission[[#This Row],[Month]])&gt;0,Submission[[#This Row],[2nd Submit Prod/import (month +0)]]-Submission[[#This Row],[1st Submit Prod/import (month +0) ]],0)</f>
        <v>0</v>
      </c>
    </row>
    <row r="423" spans="1:14">
      <c r="A423" s="115">
        <v>2022</v>
      </c>
      <c r="B423" s="72">
        <v>2</v>
      </c>
      <c r="C423" s="33" t="s">
        <v>415</v>
      </c>
      <c r="D423" t="s">
        <v>199</v>
      </c>
      <c r="E423" t="s">
        <v>421</v>
      </c>
      <c r="F423" t="s">
        <v>72</v>
      </c>
      <c r="G423" s="99" t="s">
        <v>428</v>
      </c>
      <c r="H423" t="s">
        <v>372</v>
      </c>
      <c r="I423" t="s">
        <v>728</v>
      </c>
      <c r="L423" s="110"/>
      <c r="M423" s="70">
        <v>0</v>
      </c>
      <c r="N423" s="70">
        <f>IF(COUNTIFS(Submission[Submission],"2nd",Submission[Code],Submission[[#This Row],[Code]],Submission[Month],Submission[[#This Row],[Month]])&gt;0,Submission[[#This Row],[2nd Submit Prod/import (month +0)]]-Submission[[#This Row],[1st Submit Prod/import (month +0) ]],0)</f>
        <v>0</v>
      </c>
    </row>
    <row r="424" spans="1:14">
      <c r="A424" s="115">
        <v>2022</v>
      </c>
      <c r="B424" s="72">
        <v>2</v>
      </c>
      <c r="C424" s="33" t="s">
        <v>415</v>
      </c>
      <c r="D424" t="s">
        <v>199</v>
      </c>
      <c r="E424" t="s">
        <v>421</v>
      </c>
      <c r="F424" t="s">
        <v>72</v>
      </c>
      <c r="G424" s="99" t="s">
        <v>428</v>
      </c>
      <c r="H424" t="s">
        <v>372</v>
      </c>
      <c r="I424" t="s">
        <v>729</v>
      </c>
      <c r="L424" s="110"/>
      <c r="M424" s="70">
        <v>0</v>
      </c>
      <c r="N424" s="70">
        <f>IF(COUNTIFS(Submission[Submission],"2nd",Submission[Code],Submission[[#This Row],[Code]],Submission[Month],Submission[[#This Row],[Month]])&gt;0,Submission[[#This Row],[2nd Submit Prod/import (month +0)]]-Submission[[#This Row],[1st Submit Prod/import (month +0) ]],0)</f>
        <v>0</v>
      </c>
    </row>
    <row r="425" spans="1:14">
      <c r="A425" s="115">
        <v>2022</v>
      </c>
      <c r="B425" s="72">
        <v>2</v>
      </c>
      <c r="C425" s="33" t="s">
        <v>415</v>
      </c>
      <c r="D425" t="s">
        <v>199</v>
      </c>
      <c r="E425" t="s">
        <v>419</v>
      </c>
      <c r="F425" t="s">
        <v>72</v>
      </c>
      <c r="G425" s="99" t="s">
        <v>428</v>
      </c>
      <c r="H425" t="s">
        <v>372</v>
      </c>
      <c r="I425" t="s">
        <v>679</v>
      </c>
      <c r="L425" s="110"/>
      <c r="M425" s="70">
        <v>0</v>
      </c>
      <c r="N425" s="70">
        <f>IF(COUNTIFS(Submission[Submission],"2nd",Submission[Code],Submission[[#This Row],[Code]],Submission[Month],Submission[[#This Row],[Month]])&gt;0,Submission[[#This Row],[2nd Submit Prod/import (month +0)]]-Submission[[#This Row],[1st Submit Prod/import (month +0) ]],0)</f>
        <v>0</v>
      </c>
    </row>
    <row r="426" spans="1:14">
      <c r="A426" s="115">
        <v>2022</v>
      </c>
      <c r="B426" s="72">
        <v>2</v>
      </c>
      <c r="C426" s="33" t="s">
        <v>415</v>
      </c>
      <c r="D426" t="s">
        <v>199</v>
      </c>
      <c r="E426" t="s">
        <v>419</v>
      </c>
      <c r="F426" t="s">
        <v>72</v>
      </c>
      <c r="G426" s="99" t="s">
        <v>428</v>
      </c>
      <c r="H426" t="s">
        <v>372</v>
      </c>
      <c r="I426" t="s">
        <v>584</v>
      </c>
      <c r="L426" s="110"/>
      <c r="M426" s="70">
        <v>0</v>
      </c>
      <c r="N426" s="70">
        <f>IF(COUNTIFS(Submission[Submission],"2nd",Submission[Code],Submission[[#This Row],[Code]],Submission[Month],Submission[[#This Row],[Month]])&gt;0,Submission[[#This Row],[2nd Submit Prod/import (month +0)]]-Submission[[#This Row],[1st Submit Prod/import (month +0) ]],0)</f>
        <v>0</v>
      </c>
    </row>
    <row r="427" spans="1:14">
      <c r="A427" s="115">
        <v>2022</v>
      </c>
      <c r="B427" s="72">
        <v>2</v>
      </c>
      <c r="C427" s="33" t="s">
        <v>415</v>
      </c>
      <c r="D427" t="s">
        <v>199</v>
      </c>
      <c r="E427" t="s">
        <v>419</v>
      </c>
      <c r="F427" t="s">
        <v>72</v>
      </c>
      <c r="G427" s="99" t="s">
        <v>428</v>
      </c>
      <c r="H427" t="s">
        <v>372</v>
      </c>
      <c r="I427" t="s">
        <v>585</v>
      </c>
      <c r="L427" s="110"/>
      <c r="M427" s="70">
        <v>0</v>
      </c>
      <c r="N427" s="70">
        <f>IF(COUNTIFS(Submission[Submission],"2nd",Submission[Code],Submission[[#This Row],[Code]],Submission[Month],Submission[[#This Row],[Month]])&gt;0,Submission[[#This Row],[2nd Submit Prod/import (month +0)]]-Submission[[#This Row],[1st Submit Prod/import (month +0) ]],0)</f>
        <v>0</v>
      </c>
    </row>
    <row r="428" spans="1:14">
      <c r="A428" s="115">
        <v>2022</v>
      </c>
      <c r="B428" s="72">
        <v>2</v>
      </c>
      <c r="C428" s="33" t="s">
        <v>415</v>
      </c>
      <c r="D428" t="s">
        <v>199</v>
      </c>
      <c r="E428" t="s">
        <v>421</v>
      </c>
      <c r="F428" t="s">
        <v>72</v>
      </c>
      <c r="G428" s="99" t="s">
        <v>428</v>
      </c>
      <c r="H428" t="s">
        <v>389</v>
      </c>
      <c r="I428" t="s">
        <v>680</v>
      </c>
      <c r="L428" s="110"/>
      <c r="M428" s="70">
        <v>4000</v>
      </c>
      <c r="N428" s="70">
        <f>IF(COUNTIFS(Submission[Submission],"2nd",Submission[Code],Submission[[#This Row],[Code]],Submission[Month],Submission[[#This Row],[Month]])&gt;0,Submission[[#This Row],[2nd Submit Prod/import (month +0)]]-Submission[[#This Row],[1st Submit Prod/import (month +0) ]],0)</f>
        <v>4000</v>
      </c>
    </row>
    <row r="429" spans="1:14">
      <c r="A429" s="115">
        <v>2022</v>
      </c>
      <c r="B429" s="72">
        <v>2</v>
      </c>
      <c r="C429" s="33" t="s">
        <v>415</v>
      </c>
      <c r="D429" t="s">
        <v>199</v>
      </c>
      <c r="E429" t="s">
        <v>421</v>
      </c>
      <c r="F429" t="s">
        <v>72</v>
      </c>
      <c r="G429" s="99" t="s">
        <v>428</v>
      </c>
      <c r="H429" t="s">
        <v>389</v>
      </c>
      <c r="I429" t="s">
        <v>721</v>
      </c>
      <c r="L429" s="110"/>
      <c r="M429" s="70">
        <v>3200</v>
      </c>
      <c r="N429" s="70">
        <f>IF(COUNTIFS(Submission[Submission],"2nd",Submission[Code],Submission[[#This Row],[Code]],Submission[Month],Submission[[#This Row],[Month]])&gt;0,Submission[[#This Row],[2nd Submit Prod/import (month +0)]]-Submission[[#This Row],[1st Submit Prod/import (month +0) ]],0)</f>
        <v>3200</v>
      </c>
    </row>
    <row r="430" spans="1:14">
      <c r="A430" s="115">
        <v>2022</v>
      </c>
      <c r="B430" s="72">
        <v>2</v>
      </c>
      <c r="C430" s="33" t="s">
        <v>415</v>
      </c>
      <c r="D430" t="s">
        <v>199</v>
      </c>
      <c r="E430" t="s">
        <v>421</v>
      </c>
      <c r="F430" t="s">
        <v>72</v>
      </c>
      <c r="G430" s="99" t="s">
        <v>428</v>
      </c>
      <c r="H430" t="s">
        <v>389</v>
      </c>
      <c r="I430" t="s">
        <v>658</v>
      </c>
      <c r="L430" s="110"/>
      <c r="M430" s="70">
        <v>5400</v>
      </c>
      <c r="N430" s="70">
        <f>IF(COUNTIFS(Submission[Submission],"2nd",Submission[Code],Submission[[#This Row],[Code]],Submission[Month],Submission[[#This Row],[Month]])&gt;0,Submission[[#This Row],[2nd Submit Prod/import (month +0)]]-Submission[[#This Row],[1st Submit Prod/import (month +0) ]],0)</f>
        <v>5400</v>
      </c>
    </row>
    <row r="431" spans="1:14">
      <c r="A431" s="115">
        <v>2022</v>
      </c>
      <c r="B431" s="72">
        <v>2</v>
      </c>
      <c r="C431" s="33" t="s">
        <v>415</v>
      </c>
      <c r="D431" t="s">
        <v>199</v>
      </c>
      <c r="E431" t="s">
        <v>421</v>
      </c>
      <c r="F431" t="s">
        <v>72</v>
      </c>
      <c r="G431" s="99" t="s">
        <v>428</v>
      </c>
      <c r="H431" t="s">
        <v>389</v>
      </c>
      <c r="I431" t="s">
        <v>659</v>
      </c>
      <c r="L431" s="110"/>
      <c r="N431" s="70">
        <f>IF(COUNTIFS(Submission[Submission],"2nd",Submission[Code],Submission[[#This Row],[Code]],Submission[Month],Submission[[#This Row],[Month]])&gt;0,Submission[[#This Row],[2nd Submit Prod/import (month +0)]]-Submission[[#This Row],[1st Submit Prod/import (month +0) ]],0)</f>
        <v>0</v>
      </c>
    </row>
    <row r="432" spans="1:14">
      <c r="A432" s="115">
        <v>2022</v>
      </c>
      <c r="B432" s="72">
        <v>2</v>
      </c>
      <c r="C432" s="33" t="s">
        <v>415</v>
      </c>
      <c r="D432" t="s">
        <v>199</v>
      </c>
      <c r="E432" t="s">
        <v>421</v>
      </c>
      <c r="F432" t="s">
        <v>72</v>
      </c>
      <c r="G432" s="99" t="s">
        <v>428</v>
      </c>
      <c r="H432" t="s">
        <v>389</v>
      </c>
      <c r="I432" t="s">
        <v>662</v>
      </c>
      <c r="L432" s="110"/>
      <c r="N432" s="70">
        <f>IF(COUNTIFS(Submission[Submission],"2nd",Submission[Code],Submission[[#This Row],[Code]],Submission[Month],Submission[[#This Row],[Month]])&gt;0,Submission[[#This Row],[2nd Submit Prod/import (month +0)]]-Submission[[#This Row],[1st Submit Prod/import (month +0) ]],0)</f>
        <v>0</v>
      </c>
    </row>
    <row r="433" spans="1:14">
      <c r="A433" s="115">
        <v>2022</v>
      </c>
      <c r="B433" s="72">
        <v>2</v>
      </c>
      <c r="C433" s="33" t="s">
        <v>415</v>
      </c>
      <c r="D433" t="s">
        <v>199</v>
      </c>
      <c r="E433" t="s">
        <v>421</v>
      </c>
      <c r="F433" t="s">
        <v>72</v>
      </c>
      <c r="G433" s="99" t="s">
        <v>428</v>
      </c>
      <c r="H433" t="s">
        <v>389</v>
      </c>
      <c r="I433" t="s">
        <v>663</v>
      </c>
      <c r="L433" s="110"/>
      <c r="M433" s="70">
        <v>19299.5</v>
      </c>
      <c r="N433" s="70">
        <f>IF(COUNTIFS(Submission[Submission],"2nd",Submission[Code],Submission[[#This Row],[Code]],Submission[Month],Submission[[#This Row],[Month]])&gt;0,Submission[[#This Row],[2nd Submit Prod/import (month +0)]]-Submission[[#This Row],[1st Submit Prod/import (month +0) ]],0)</f>
        <v>19299.5</v>
      </c>
    </row>
    <row r="434" spans="1:14">
      <c r="A434" s="115">
        <v>2022</v>
      </c>
      <c r="B434" s="72">
        <v>2</v>
      </c>
      <c r="C434" s="33" t="s">
        <v>415</v>
      </c>
      <c r="D434" t="s">
        <v>199</v>
      </c>
      <c r="E434" t="s">
        <v>421</v>
      </c>
      <c r="F434" t="s">
        <v>72</v>
      </c>
      <c r="G434" s="99" t="s">
        <v>428</v>
      </c>
      <c r="H434" t="s">
        <v>389</v>
      </c>
      <c r="I434" t="s">
        <v>660</v>
      </c>
      <c r="L434" s="110"/>
      <c r="N434" s="70">
        <f>IF(COUNTIFS(Submission[Submission],"2nd",Submission[Code],Submission[[#This Row],[Code]],Submission[Month],Submission[[#This Row],[Month]])&gt;0,Submission[[#This Row],[2nd Submit Prod/import (month +0)]]-Submission[[#This Row],[1st Submit Prod/import (month +0) ]],0)</f>
        <v>0</v>
      </c>
    </row>
    <row r="435" spans="1:14">
      <c r="A435" s="115">
        <v>2022</v>
      </c>
      <c r="B435" s="72">
        <v>2</v>
      </c>
      <c r="C435" s="33" t="s">
        <v>415</v>
      </c>
      <c r="D435" t="s">
        <v>199</v>
      </c>
      <c r="E435" t="s">
        <v>421</v>
      </c>
      <c r="F435" t="s">
        <v>72</v>
      </c>
      <c r="G435" s="99" t="s">
        <v>428</v>
      </c>
      <c r="H435" t="s">
        <v>389</v>
      </c>
      <c r="I435" t="s">
        <v>661</v>
      </c>
      <c r="L435" s="110"/>
      <c r="M435" s="70">
        <v>10200</v>
      </c>
      <c r="N435" s="70">
        <f>IF(COUNTIFS(Submission[Submission],"2nd",Submission[Code],Submission[[#This Row],[Code]],Submission[Month],Submission[[#This Row],[Month]])&gt;0,Submission[[#This Row],[2nd Submit Prod/import (month +0)]]-Submission[[#This Row],[1st Submit Prod/import (month +0) ]],0)</f>
        <v>10200</v>
      </c>
    </row>
    <row r="436" spans="1:14">
      <c r="A436" s="115">
        <v>2022</v>
      </c>
      <c r="B436" s="72">
        <v>2</v>
      </c>
      <c r="C436" s="33" t="s">
        <v>415</v>
      </c>
      <c r="D436" t="s">
        <v>199</v>
      </c>
      <c r="E436" t="s">
        <v>419</v>
      </c>
      <c r="F436" t="s">
        <v>72</v>
      </c>
      <c r="G436" s="99" t="s">
        <v>428</v>
      </c>
      <c r="H436" t="s">
        <v>389</v>
      </c>
      <c r="I436" t="s">
        <v>680</v>
      </c>
      <c r="L436" s="110"/>
      <c r="N436" s="70">
        <f>IF(COUNTIFS(Submission[Submission],"2nd",Submission[Code],Submission[[#This Row],[Code]],Submission[Month],Submission[[#This Row],[Month]])&gt;0,Submission[[#This Row],[2nd Submit Prod/import (month +0)]]-Submission[[#This Row],[1st Submit Prod/import (month +0) ]],0)</f>
        <v>0</v>
      </c>
    </row>
    <row r="437" spans="1:14">
      <c r="A437" s="115">
        <v>2022</v>
      </c>
      <c r="B437" s="72">
        <v>2</v>
      </c>
      <c r="C437" s="33" t="s">
        <v>415</v>
      </c>
      <c r="D437" t="s">
        <v>199</v>
      </c>
      <c r="E437" t="s">
        <v>419</v>
      </c>
      <c r="F437" t="s">
        <v>72</v>
      </c>
      <c r="G437" s="99" t="s">
        <v>428</v>
      </c>
      <c r="H437" t="s">
        <v>389</v>
      </c>
      <c r="I437" t="s">
        <v>721</v>
      </c>
      <c r="L437" s="110"/>
      <c r="N437" s="70">
        <f>IF(COUNTIFS(Submission[Submission],"2nd",Submission[Code],Submission[[#This Row],[Code]],Submission[Month],Submission[[#This Row],[Month]])&gt;0,Submission[[#This Row],[2nd Submit Prod/import (month +0)]]-Submission[[#This Row],[1st Submit Prod/import (month +0) ]],0)</f>
        <v>0</v>
      </c>
    </row>
    <row r="438" spans="1:14">
      <c r="A438" s="115">
        <v>2022</v>
      </c>
      <c r="B438" s="72">
        <v>2</v>
      </c>
      <c r="C438" s="33" t="s">
        <v>415</v>
      </c>
      <c r="D438" t="s">
        <v>199</v>
      </c>
      <c r="E438" t="s">
        <v>419</v>
      </c>
      <c r="F438" t="s">
        <v>72</v>
      </c>
      <c r="G438" s="99" t="s">
        <v>428</v>
      </c>
      <c r="H438" t="s">
        <v>389</v>
      </c>
      <c r="I438" t="s">
        <v>658</v>
      </c>
      <c r="L438" s="110"/>
      <c r="M438" s="70">
        <v>6200</v>
      </c>
      <c r="N438" s="70">
        <f>IF(COUNTIFS(Submission[Submission],"2nd",Submission[Code],Submission[[#This Row],[Code]],Submission[Month],Submission[[#This Row],[Month]])&gt;0,Submission[[#This Row],[2nd Submit Prod/import (month +0)]]-Submission[[#This Row],[1st Submit Prod/import (month +0) ]],0)</f>
        <v>6200</v>
      </c>
    </row>
    <row r="439" spans="1:14">
      <c r="A439" s="115">
        <v>2022</v>
      </c>
      <c r="B439" s="72">
        <v>2</v>
      </c>
      <c r="C439" s="33" t="s">
        <v>415</v>
      </c>
      <c r="D439" t="s">
        <v>199</v>
      </c>
      <c r="E439" t="s">
        <v>419</v>
      </c>
      <c r="F439" t="s">
        <v>72</v>
      </c>
      <c r="G439" s="99" t="s">
        <v>428</v>
      </c>
      <c r="H439" t="s">
        <v>389</v>
      </c>
      <c r="I439" t="s">
        <v>659</v>
      </c>
      <c r="L439" s="110"/>
      <c r="M439" s="70">
        <v>20019.600000000002</v>
      </c>
      <c r="N439" s="70">
        <f>IF(COUNTIFS(Submission[Submission],"2nd",Submission[Code],Submission[[#This Row],[Code]],Submission[Month],Submission[[#This Row],[Month]])&gt;0,Submission[[#This Row],[2nd Submit Prod/import (month +0)]]-Submission[[#This Row],[1st Submit Prod/import (month +0) ]],0)</f>
        <v>20019.600000000002</v>
      </c>
    </row>
    <row r="440" spans="1:14">
      <c r="A440" s="115">
        <v>2022</v>
      </c>
      <c r="B440" s="72">
        <v>2</v>
      </c>
      <c r="C440" s="33" t="s">
        <v>415</v>
      </c>
      <c r="D440" t="s">
        <v>199</v>
      </c>
      <c r="E440" t="s">
        <v>419</v>
      </c>
      <c r="F440" t="s">
        <v>72</v>
      </c>
      <c r="G440" s="99" t="s">
        <v>428</v>
      </c>
      <c r="H440" t="s">
        <v>389</v>
      </c>
      <c r="I440" t="s">
        <v>662</v>
      </c>
      <c r="L440" s="110"/>
      <c r="M440" s="70">
        <v>19099.5</v>
      </c>
      <c r="N440" s="70">
        <f>IF(COUNTIFS(Submission[Submission],"2nd",Submission[Code],Submission[[#This Row],[Code]],Submission[Month],Submission[[#This Row],[Month]])&gt;0,Submission[[#This Row],[2nd Submit Prod/import (month +0)]]-Submission[[#This Row],[1st Submit Prod/import (month +0) ]],0)</f>
        <v>19099.5</v>
      </c>
    </row>
    <row r="441" spans="1:14">
      <c r="A441" s="115">
        <v>2022</v>
      </c>
      <c r="B441" s="72">
        <v>2</v>
      </c>
      <c r="C441" s="33" t="s">
        <v>415</v>
      </c>
      <c r="D441" t="s">
        <v>199</v>
      </c>
      <c r="E441" t="s">
        <v>419</v>
      </c>
      <c r="F441" t="s">
        <v>72</v>
      </c>
      <c r="G441" s="99" t="s">
        <v>428</v>
      </c>
      <c r="H441" t="s">
        <v>389</v>
      </c>
      <c r="I441" t="s">
        <v>663</v>
      </c>
      <c r="L441" s="110"/>
      <c r="M441" s="70">
        <v>0</v>
      </c>
      <c r="N441" s="70">
        <f>IF(COUNTIFS(Submission[Submission],"2nd",Submission[Code],Submission[[#This Row],[Code]],Submission[Month],Submission[[#This Row],[Month]])&gt;0,Submission[[#This Row],[2nd Submit Prod/import (month +0)]]-Submission[[#This Row],[1st Submit Prod/import (month +0) ]],0)</f>
        <v>0</v>
      </c>
    </row>
    <row r="442" spans="1:14">
      <c r="A442" s="115">
        <v>2022</v>
      </c>
      <c r="B442" s="72">
        <v>2</v>
      </c>
      <c r="C442" s="33" t="s">
        <v>415</v>
      </c>
      <c r="D442" t="s">
        <v>199</v>
      </c>
      <c r="E442" t="s">
        <v>419</v>
      </c>
      <c r="F442" t="s">
        <v>72</v>
      </c>
      <c r="G442" s="99" t="s">
        <v>428</v>
      </c>
      <c r="H442" t="s">
        <v>389</v>
      </c>
      <c r="I442" t="s">
        <v>660</v>
      </c>
      <c r="L442" s="110"/>
      <c r="M442" s="70">
        <v>20045.5</v>
      </c>
      <c r="N442" s="70">
        <f>IF(COUNTIFS(Submission[Submission],"2nd",Submission[Code],Submission[[#This Row],[Code]],Submission[Month],Submission[[#This Row],[Month]])&gt;0,Submission[[#This Row],[2nd Submit Prod/import (month +0)]]-Submission[[#This Row],[1st Submit Prod/import (month +0) ]],0)</f>
        <v>20045.5</v>
      </c>
    </row>
    <row r="443" spans="1:14">
      <c r="A443" s="115">
        <v>2022</v>
      </c>
      <c r="B443" s="72">
        <v>2</v>
      </c>
      <c r="C443" s="33" t="s">
        <v>415</v>
      </c>
      <c r="D443" t="s">
        <v>199</v>
      </c>
      <c r="E443" t="s">
        <v>419</v>
      </c>
      <c r="F443" t="s">
        <v>72</v>
      </c>
      <c r="G443" s="99" t="s">
        <v>428</v>
      </c>
      <c r="H443" t="s">
        <v>389</v>
      </c>
      <c r="I443" t="s">
        <v>661</v>
      </c>
      <c r="L443" s="110"/>
      <c r="M443" s="70">
        <v>0</v>
      </c>
      <c r="N443" s="70">
        <f>IF(COUNTIFS(Submission[Submission],"2nd",Submission[Code],Submission[[#This Row],[Code]],Submission[Month],Submission[[#This Row],[Month]])&gt;0,Submission[[#This Row],[2nd Submit Prod/import (month +0)]]-Submission[[#This Row],[1st Submit Prod/import (month +0) ]],0)</f>
        <v>0</v>
      </c>
    </row>
    <row r="444" spans="1:14">
      <c r="A444" s="115">
        <v>2022</v>
      </c>
      <c r="B444" s="72">
        <v>2</v>
      </c>
      <c r="C444" s="33" t="s">
        <v>415</v>
      </c>
      <c r="D444" t="s">
        <v>199</v>
      </c>
      <c r="E444" t="s">
        <v>419</v>
      </c>
      <c r="F444" t="s">
        <v>72</v>
      </c>
      <c r="G444" s="99" t="s">
        <v>428</v>
      </c>
      <c r="H444" t="s">
        <v>389</v>
      </c>
      <c r="I444" t="s">
        <v>566</v>
      </c>
      <c r="L444" s="110"/>
      <c r="M444" s="70">
        <v>0</v>
      </c>
      <c r="N444" s="70">
        <f>IF(COUNTIFS(Submission[Submission],"2nd",Submission[Code],Submission[[#This Row],[Code]],Submission[Month],Submission[[#This Row],[Month]])&gt;0,Submission[[#This Row],[2nd Submit Prod/import (month +0)]]-Submission[[#This Row],[1st Submit Prod/import (month +0) ]],0)</f>
        <v>0</v>
      </c>
    </row>
    <row r="445" spans="1:14">
      <c r="A445" s="115">
        <v>2022</v>
      </c>
      <c r="B445" s="72">
        <v>2</v>
      </c>
      <c r="C445" s="33" t="s">
        <v>415</v>
      </c>
      <c r="D445" t="s">
        <v>199</v>
      </c>
      <c r="E445" t="s">
        <v>421</v>
      </c>
      <c r="F445" t="s">
        <v>72</v>
      </c>
      <c r="G445" s="99" t="s">
        <v>428</v>
      </c>
      <c r="H445" t="s">
        <v>389</v>
      </c>
      <c r="I445" t="s">
        <v>665</v>
      </c>
      <c r="L445" s="110"/>
      <c r="M445" s="70">
        <v>12517</v>
      </c>
      <c r="N445" s="70">
        <f>IF(COUNTIFS(Submission[Submission],"2nd",Submission[Code],Submission[[#This Row],[Code]],Submission[Month],Submission[[#This Row],[Month]])&gt;0,Submission[[#This Row],[2nd Submit Prod/import (month +0)]]-Submission[[#This Row],[1st Submit Prod/import (month +0) ]],0)</f>
        <v>12517</v>
      </c>
    </row>
    <row r="446" spans="1:14">
      <c r="A446" s="115">
        <v>2022</v>
      </c>
      <c r="B446" s="72">
        <v>2</v>
      </c>
      <c r="C446" s="33" t="s">
        <v>415</v>
      </c>
      <c r="D446" t="s">
        <v>199</v>
      </c>
      <c r="E446" t="s">
        <v>421</v>
      </c>
      <c r="F446" t="s">
        <v>72</v>
      </c>
      <c r="G446" s="99" t="s">
        <v>428</v>
      </c>
      <c r="H446" t="s">
        <v>389</v>
      </c>
      <c r="I446" t="s">
        <v>664</v>
      </c>
      <c r="L446" s="110"/>
      <c r="M446" s="70">
        <v>5292.6</v>
      </c>
      <c r="N446" s="70">
        <f>IF(COUNTIFS(Submission[Submission],"2nd",Submission[Code],Submission[[#This Row],[Code]],Submission[Month],Submission[[#This Row],[Month]])&gt;0,Submission[[#This Row],[2nd Submit Prod/import (month +0)]]-Submission[[#This Row],[1st Submit Prod/import (month +0) ]],0)</f>
        <v>5292.6</v>
      </c>
    </row>
    <row r="447" spans="1:14">
      <c r="A447" s="115">
        <v>2022</v>
      </c>
      <c r="B447" s="72">
        <v>2</v>
      </c>
      <c r="C447" s="33" t="s">
        <v>415</v>
      </c>
      <c r="D447" t="s">
        <v>199</v>
      </c>
      <c r="E447" t="s">
        <v>421</v>
      </c>
      <c r="F447" t="s">
        <v>72</v>
      </c>
      <c r="G447" s="99" t="s">
        <v>428</v>
      </c>
      <c r="H447" t="s">
        <v>389</v>
      </c>
      <c r="I447" t="s">
        <v>666</v>
      </c>
      <c r="L447" s="110"/>
      <c r="M447" s="70">
        <v>37131.5</v>
      </c>
      <c r="N447" s="70">
        <f>IF(COUNTIFS(Submission[Submission],"2nd",Submission[Code],Submission[[#This Row],[Code]],Submission[Month],Submission[[#This Row],[Month]])&gt;0,Submission[[#This Row],[2nd Submit Prod/import (month +0)]]-Submission[[#This Row],[1st Submit Prod/import (month +0) ]],0)</f>
        <v>37131.5</v>
      </c>
    </row>
    <row r="448" spans="1:14">
      <c r="A448" s="115">
        <v>2022</v>
      </c>
      <c r="B448" s="72">
        <v>2</v>
      </c>
      <c r="C448" s="33" t="s">
        <v>415</v>
      </c>
      <c r="D448" t="s">
        <v>199</v>
      </c>
      <c r="E448" t="s">
        <v>421</v>
      </c>
      <c r="F448" t="s">
        <v>72</v>
      </c>
      <c r="G448" s="99" t="s">
        <v>428</v>
      </c>
      <c r="H448" t="s">
        <v>389</v>
      </c>
      <c r="I448" t="s">
        <v>668</v>
      </c>
      <c r="L448" s="110"/>
      <c r="M448" s="70">
        <v>1680</v>
      </c>
      <c r="N448" s="70">
        <f>IF(COUNTIFS(Submission[Submission],"2nd",Submission[Code],Submission[[#This Row],[Code]],Submission[Month],Submission[[#This Row],[Month]])&gt;0,Submission[[#This Row],[2nd Submit Prod/import (month +0)]]-Submission[[#This Row],[1st Submit Prod/import (month +0) ]],0)</f>
        <v>1680</v>
      </c>
    </row>
    <row r="449" spans="1:14">
      <c r="A449" s="115">
        <v>2022</v>
      </c>
      <c r="B449" s="72">
        <v>2</v>
      </c>
      <c r="C449" s="33" t="s">
        <v>415</v>
      </c>
      <c r="D449" t="s">
        <v>199</v>
      </c>
      <c r="E449" t="s">
        <v>421</v>
      </c>
      <c r="F449" t="s">
        <v>72</v>
      </c>
      <c r="G449" s="99" t="s">
        <v>428</v>
      </c>
      <c r="H449" t="s">
        <v>389</v>
      </c>
      <c r="I449" t="s">
        <v>669</v>
      </c>
      <c r="L449" s="110"/>
      <c r="M449" s="70">
        <v>8400</v>
      </c>
      <c r="N449" s="70">
        <f>IF(COUNTIFS(Submission[Submission],"2nd",Submission[Code],Submission[[#This Row],[Code]],Submission[Month],Submission[[#This Row],[Month]])&gt;0,Submission[[#This Row],[2nd Submit Prod/import (month +0)]]-Submission[[#This Row],[1st Submit Prod/import (month +0) ]],0)</f>
        <v>8400</v>
      </c>
    </row>
    <row r="450" spans="1:14">
      <c r="A450" s="115">
        <v>2022</v>
      </c>
      <c r="B450" s="72">
        <v>2</v>
      </c>
      <c r="C450" s="33" t="s">
        <v>415</v>
      </c>
      <c r="D450" t="s">
        <v>199</v>
      </c>
      <c r="E450" t="s">
        <v>421</v>
      </c>
      <c r="F450" t="s">
        <v>72</v>
      </c>
      <c r="G450" s="99" t="s">
        <v>428</v>
      </c>
      <c r="H450" t="s">
        <v>389</v>
      </c>
      <c r="I450" t="s">
        <v>671</v>
      </c>
      <c r="L450" s="110"/>
      <c r="M450" s="70">
        <v>1300</v>
      </c>
      <c r="N450" s="70">
        <f>IF(COUNTIFS(Submission[Submission],"2nd",Submission[Code],Submission[[#This Row],[Code]],Submission[Month],Submission[[#This Row],[Month]])&gt;0,Submission[[#This Row],[2nd Submit Prod/import (month +0)]]-Submission[[#This Row],[1st Submit Prod/import (month +0) ]],0)</f>
        <v>1300</v>
      </c>
    </row>
    <row r="451" spans="1:14">
      <c r="A451" s="115">
        <v>2022</v>
      </c>
      <c r="B451" s="72">
        <v>2</v>
      </c>
      <c r="C451" s="33" t="s">
        <v>415</v>
      </c>
      <c r="D451" t="s">
        <v>199</v>
      </c>
      <c r="E451" t="s">
        <v>421</v>
      </c>
      <c r="F451" t="s">
        <v>72</v>
      </c>
      <c r="G451" s="99" t="s">
        <v>428</v>
      </c>
      <c r="H451" t="s">
        <v>389</v>
      </c>
      <c r="I451" t="s">
        <v>667</v>
      </c>
      <c r="L451" s="110"/>
      <c r="M451" s="70">
        <v>3360</v>
      </c>
      <c r="N451" s="70">
        <f>IF(COUNTIFS(Submission[Submission],"2nd",Submission[Code],Submission[[#This Row],[Code]],Submission[Month],Submission[[#This Row],[Month]])&gt;0,Submission[[#This Row],[2nd Submit Prod/import (month +0)]]-Submission[[#This Row],[1st Submit Prod/import (month +0) ]],0)</f>
        <v>3360</v>
      </c>
    </row>
    <row r="452" spans="1:14">
      <c r="A452" s="115">
        <v>2022</v>
      </c>
      <c r="B452" s="72">
        <v>2</v>
      </c>
      <c r="C452" s="33" t="s">
        <v>415</v>
      </c>
      <c r="D452" t="s">
        <v>199</v>
      </c>
      <c r="E452" t="s">
        <v>421</v>
      </c>
      <c r="F452" t="s">
        <v>72</v>
      </c>
      <c r="G452" s="99" t="s">
        <v>428</v>
      </c>
      <c r="H452" t="s">
        <v>389</v>
      </c>
      <c r="I452" t="s">
        <v>731</v>
      </c>
      <c r="L452" s="110"/>
      <c r="M452" s="70">
        <v>0</v>
      </c>
      <c r="N452" s="70">
        <f>IF(COUNTIFS(Submission[Submission],"2nd",Submission[Code],Submission[[#This Row],[Code]],Submission[Month],Submission[[#This Row],[Month]])&gt;0,Submission[[#This Row],[2nd Submit Prod/import (month +0)]]-Submission[[#This Row],[1st Submit Prod/import (month +0) ]],0)</f>
        <v>0</v>
      </c>
    </row>
    <row r="453" spans="1:14">
      <c r="A453" s="115">
        <v>2022</v>
      </c>
      <c r="B453" s="72">
        <v>2</v>
      </c>
      <c r="C453" s="33" t="s">
        <v>415</v>
      </c>
      <c r="D453" t="s">
        <v>199</v>
      </c>
      <c r="E453" t="s">
        <v>421</v>
      </c>
      <c r="F453" t="s">
        <v>72</v>
      </c>
      <c r="G453" s="99" t="s">
        <v>428</v>
      </c>
      <c r="H453" t="s">
        <v>389</v>
      </c>
      <c r="I453" t="s">
        <v>567</v>
      </c>
      <c r="L453" s="110"/>
      <c r="M453" s="70">
        <v>0</v>
      </c>
      <c r="N453" s="70">
        <f>IF(COUNTIFS(Submission[Submission],"2nd",Submission[Code],Submission[[#This Row],[Code]],Submission[Month],Submission[[#This Row],[Month]])&gt;0,Submission[[#This Row],[2nd Submit Prod/import (month +0)]]-Submission[[#This Row],[1st Submit Prod/import (month +0) ]],0)</f>
        <v>0</v>
      </c>
    </row>
    <row r="454" spans="1:14">
      <c r="A454" s="115">
        <v>2022</v>
      </c>
      <c r="B454" s="72">
        <v>2</v>
      </c>
      <c r="C454" s="33" t="s">
        <v>415</v>
      </c>
      <c r="D454" t="s">
        <v>199</v>
      </c>
      <c r="E454" t="s">
        <v>421</v>
      </c>
      <c r="F454" t="s">
        <v>72</v>
      </c>
      <c r="G454" s="99" t="s">
        <v>428</v>
      </c>
      <c r="H454" t="s">
        <v>389</v>
      </c>
      <c r="I454" t="s">
        <v>568</v>
      </c>
      <c r="L454" s="110"/>
      <c r="M454" s="70">
        <v>0</v>
      </c>
      <c r="N454" s="70">
        <f>IF(COUNTIFS(Submission[Submission],"2nd",Submission[Code],Submission[[#This Row],[Code]],Submission[Month],Submission[[#This Row],[Month]])&gt;0,Submission[[#This Row],[2nd Submit Prod/import (month +0)]]-Submission[[#This Row],[1st Submit Prod/import (month +0) ]],0)</f>
        <v>0</v>
      </c>
    </row>
    <row r="455" spans="1:14">
      <c r="A455" s="115">
        <v>2022</v>
      </c>
      <c r="B455" s="72">
        <v>2</v>
      </c>
      <c r="C455" s="33" t="s">
        <v>415</v>
      </c>
      <c r="D455" t="s">
        <v>199</v>
      </c>
      <c r="E455" t="s">
        <v>421</v>
      </c>
      <c r="F455" t="s">
        <v>72</v>
      </c>
      <c r="G455" s="99" t="s">
        <v>428</v>
      </c>
      <c r="H455" t="s">
        <v>389</v>
      </c>
      <c r="I455" t="s">
        <v>670</v>
      </c>
      <c r="L455" s="110"/>
      <c r="M455" s="70">
        <v>500</v>
      </c>
      <c r="N455" s="70">
        <f>IF(COUNTIFS(Submission[Submission],"2nd",Submission[Code],Submission[[#This Row],[Code]],Submission[Month],Submission[[#This Row],[Month]])&gt;0,Submission[[#This Row],[2nd Submit Prod/import (month +0)]]-Submission[[#This Row],[1st Submit Prod/import (month +0) ]],0)</f>
        <v>500</v>
      </c>
    </row>
    <row r="456" spans="1:14">
      <c r="A456" s="115">
        <v>2022</v>
      </c>
      <c r="B456" s="72">
        <v>2</v>
      </c>
      <c r="C456" s="33" t="s">
        <v>415</v>
      </c>
      <c r="D456" t="s">
        <v>199</v>
      </c>
      <c r="E456" t="s">
        <v>421</v>
      </c>
      <c r="F456" t="s">
        <v>72</v>
      </c>
      <c r="G456" s="99" t="s">
        <v>428</v>
      </c>
      <c r="H456" t="s">
        <v>400</v>
      </c>
      <c r="I456" t="s">
        <v>739</v>
      </c>
      <c r="L456" s="110"/>
      <c r="N456" s="70">
        <f>IF(COUNTIFS(Submission[Submission],"2nd",Submission[Code],Submission[[#This Row],[Code]],Submission[Month],Submission[[#This Row],[Month]])&gt;0,Submission[[#This Row],[2nd Submit Prod/import (month +0)]]-Submission[[#This Row],[1st Submit Prod/import (month +0) ]],0)</f>
        <v>0</v>
      </c>
    </row>
    <row r="457" spans="1:14">
      <c r="A457" s="115">
        <v>2022</v>
      </c>
      <c r="B457" s="72">
        <v>2</v>
      </c>
      <c r="C457" s="33" t="s">
        <v>415</v>
      </c>
      <c r="D457" t="s">
        <v>199</v>
      </c>
      <c r="E457" t="s">
        <v>421</v>
      </c>
      <c r="F457" t="s">
        <v>72</v>
      </c>
      <c r="G457" s="99" t="s">
        <v>428</v>
      </c>
      <c r="H457" t="s">
        <v>400</v>
      </c>
      <c r="I457" t="s">
        <v>734</v>
      </c>
      <c r="L457" s="110"/>
      <c r="N457" s="70">
        <f>IF(COUNTIFS(Submission[Submission],"2nd",Submission[Code],Submission[[#This Row],[Code]],Submission[Month],Submission[[#This Row],[Month]])&gt;0,Submission[[#This Row],[2nd Submit Prod/import (month +0)]]-Submission[[#This Row],[1st Submit Prod/import (month +0) ]],0)</f>
        <v>0</v>
      </c>
    </row>
    <row r="458" spans="1:14">
      <c r="A458" s="115">
        <v>2022</v>
      </c>
      <c r="B458" s="72">
        <v>2</v>
      </c>
      <c r="C458" s="33" t="s">
        <v>415</v>
      </c>
      <c r="D458" t="s">
        <v>199</v>
      </c>
      <c r="E458" t="s">
        <v>421</v>
      </c>
      <c r="F458" t="s">
        <v>72</v>
      </c>
      <c r="G458" s="99" t="s">
        <v>428</v>
      </c>
      <c r="H458" t="s">
        <v>400</v>
      </c>
      <c r="I458" t="s">
        <v>738</v>
      </c>
      <c r="L458" s="110"/>
      <c r="N458" s="70">
        <f>IF(COUNTIFS(Submission[Submission],"2nd",Submission[Code],Submission[[#This Row],[Code]],Submission[Month],Submission[[#This Row],[Month]])&gt;0,Submission[[#This Row],[2nd Submit Prod/import (month +0)]]-Submission[[#This Row],[1st Submit Prod/import (month +0) ]],0)</f>
        <v>0</v>
      </c>
    </row>
    <row r="459" spans="1:14">
      <c r="A459" s="115">
        <v>2022</v>
      </c>
      <c r="B459" s="72">
        <v>2</v>
      </c>
      <c r="C459" s="33" t="s">
        <v>415</v>
      </c>
      <c r="D459" t="s">
        <v>199</v>
      </c>
      <c r="E459" t="s">
        <v>421</v>
      </c>
      <c r="F459" t="s">
        <v>72</v>
      </c>
      <c r="G459" s="99" t="s">
        <v>428</v>
      </c>
      <c r="H459" t="s">
        <v>400</v>
      </c>
      <c r="I459" t="s">
        <v>569</v>
      </c>
      <c r="L459" s="110"/>
      <c r="N459" s="70">
        <f>IF(COUNTIFS(Submission[Submission],"2nd",Submission[Code],Submission[[#This Row],[Code]],Submission[Month],Submission[[#This Row],[Month]])&gt;0,Submission[[#This Row],[2nd Submit Prod/import (month +0)]]-Submission[[#This Row],[1st Submit Prod/import (month +0) ]],0)</f>
        <v>0</v>
      </c>
    </row>
    <row r="460" spans="1:14">
      <c r="A460" s="115">
        <v>2022</v>
      </c>
      <c r="B460" s="72">
        <v>2</v>
      </c>
      <c r="C460" s="33" t="s">
        <v>415</v>
      </c>
      <c r="D460" t="s">
        <v>199</v>
      </c>
      <c r="E460" t="s">
        <v>421</v>
      </c>
      <c r="F460" t="s">
        <v>72</v>
      </c>
      <c r="G460" s="99" t="s">
        <v>428</v>
      </c>
      <c r="H460" t="s">
        <v>400</v>
      </c>
      <c r="I460" t="s">
        <v>648</v>
      </c>
      <c r="L460" s="110"/>
      <c r="N460" s="70">
        <f>IF(COUNTIFS(Submission[Submission],"2nd",Submission[Code],Submission[[#This Row],[Code]],Submission[Month],Submission[[#This Row],[Month]])&gt;0,Submission[[#This Row],[2nd Submit Prod/import (month +0)]]-Submission[[#This Row],[1st Submit Prod/import (month +0) ]],0)</f>
        <v>0</v>
      </c>
    </row>
    <row r="461" spans="1:14">
      <c r="A461" s="115">
        <v>2022</v>
      </c>
      <c r="B461" s="72">
        <v>2</v>
      </c>
      <c r="C461" s="33" t="s">
        <v>415</v>
      </c>
      <c r="D461" t="s">
        <v>199</v>
      </c>
      <c r="E461" t="s">
        <v>421</v>
      </c>
      <c r="F461" t="s">
        <v>72</v>
      </c>
      <c r="G461" s="99" t="s">
        <v>428</v>
      </c>
      <c r="H461" t="s">
        <v>400</v>
      </c>
      <c r="I461" t="s">
        <v>140</v>
      </c>
      <c r="L461" s="110"/>
      <c r="N461" s="70">
        <f>IF(COUNTIFS(Submission[Submission],"2nd",Submission[Code],Submission[[#This Row],[Code]],Submission[Month],Submission[[#This Row],[Month]])&gt;0,Submission[[#This Row],[2nd Submit Prod/import (month +0)]]-Submission[[#This Row],[1st Submit Prod/import (month +0) ]],0)</f>
        <v>0</v>
      </c>
    </row>
    <row r="462" spans="1:14">
      <c r="A462" s="115">
        <v>2022</v>
      </c>
      <c r="B462" s="72">
        <v>2</v>
      </c>
      <c r="C462" s="33" t="s">
        <v>415</v>
      </c>
      <c r="D462" t="s">
        <v>199</v>
      </c>
      <c r="E462" t="s">
        <v>421</v>
      </c>
      <c r="F462" t="s">
        <v>72</v>
      </c>
      <c r="G462" s="99" t="s">
        <v>428</v>
      </c>
      <c r="H462" t="s">
        <v>400</v>
      </c>
      <c r="I462" t="s">
        <v>736</v>
      </c>
      <c r="L462" s="110"/>
      <c r="N462" s="70">
        <f>IF(COUNTIFS(Submission[Submission],"2nd",Submission[Code],Submission[[#This Row],[Code]],Submission[Month],Submission[[#This Row],[Month]])&gt;0,Submission[[#This Row],[2nd Submit Prod/import (month +0)]]-Submission[[#This Row],[1st Submit Prod/import (month +0) ]],0)</f>
        <v>0</v>
      </c>
    </row>
    <row r="463" spans="1:14">
      <c r="A463" s="115">
        <v>2022</v>
      </c>
      <c r="B463" s="72">
        <v>2</v>
      </c>
      <c r="C463" s="33" t="s">
        <v>415</v>
      </c>
      <c r="D463" t="s">
        <v>199</v>
      </c>
      <c r="E463" t="s">
        <v>421</v>
      </c>
      <c r="F463" t="s">
        <v>72</v>
      </c>
      <c r="G463" s="99" t="s">
        <v>428</v>
      </c>
      <c r="H463" t="s">
        <v>400</v>
      </c>
      <c r="I463" t="s">
        <v>141</v>
      </c>
      <c r="L463" s="110"/>
      <c r="N463" s="70">
        <f>IF(COUNTIFS(Submission[Submission],"2nd",Submission[Code],Submission[[#This Row],[Code]],Submission[Month],Submission[[#This Row],[Month]])&gt;0,Submission[[#This Row],[2nd Submit Prod/import (month +0)]]-Submission[[#This Row],[1st Submit Prod/import (month +0) ]],0)</f>
        <v>0</v>
      </c>
    </row>
    <row r="464" spans="1:14">
      <c r="A464" s="115">
        <v>2022</v>
      </c>
      <c r="B464" s="72">
        <v>2</v>
      </c>
      <c r="C464" s="33" t="s">
        <v>415</v>
      </c>
      <c r="D464" t="s">
        <v>199</v>
      </c>
      <c r="E464" t="s">
        <v>421</v>
      </c>
      <c r="F464" t="s">
        <v>72</v>
      </c>
      <c r="G464" s="99" t="s">
        <v>428</v>
      </c>
      <c r="H464" t="s">
        <v>400</v>
      </c>
      <c r="I464" t="s">
        <v>37</v>
      </c>
      <c r="L464" s="110"/>
      <c r="N464" s="70">
        <f>IF(COUNTIFS(Submission[Submission],"2nd",Submission[Code],Submission[[#This Row],[Code]],Submission[Month],Submission[[#This Row],[Month]])&gt;0,Submission[[#This Row],[2nd Submit Prod/import (month +0)]]-Submission[[#This Row],[1st Submit Prod/import (month +0) ]],0)</f>
        <v>0</v>
      </c>
    </row>
    <row r="465" spans="1:14">
      <c r="A465" s="115">
        <v>2022</v>
      </c>
      <c r="B465" s="72">
        <v>2</v>
      </c>
      <c r="C465" s="33" t="s">
        <v>415</v>
      </c>
      <c r="D465" t="s">
        <v>199</v>
      </c>
      <c r="E465" t="s">
        <v>421</v>
      </c>
      <c r="F465" t="s">
        <v>72</v>
      </c>
      <c r="G465" s="99" t="s">
        <v>428</v>
      </c>
      <c r="H465" t="s">
        <v>400</v>
      </c>
      <c r="I465" t="s">
        <v>737</v>
      </c>
      <c r="L465" s="110"/>
      <c r="N465" s="70">
        <f>IF(COUNTIFS(Submission[Submission],"2nd",Submission[Code],Submission[[#This Row],[Code]],Submission[Month],Submission[[#This Row],[Month]])&gt;0,Submission[[#This Row],[2nd Submit Prod/import (month +0)]]-Submission[[#This Row],[1st Submit Prod/import (month +0) ]],0)</f>
        <v>0</v>
      </c>
    </row>
    <row r="466" spans="1:14">
      <c r="A466" s="115">
        <v>2022</v>
      </c>
      <c r="B466" s="72">
        <v>2</v>
      </c>
      <c r="C466" s="33" t="s">
        <v>415</v>
      </c>
      <c r="D466" t="s">
        <v>199</v>
      </c>
      <c r="E466" t="s">
        <v>421</v>
      </c>
      <c r="F466" t="s">
        <v>72</v>
      </c>
      <c r="G466" s="99" t="s">
        <v>428</v>
      </c>
      <c r="H466" t="s">
        <v>400</v>
      </c>
      <c r="I466" t="s">
        <v>740</v>
      </c>
      <c r="L466" s="110"/>
      <c r="N466" s="70">
        <f>IF(COUNTIFS(Submission[Submission],"2nd",Submission[Code],Submission[[#This Row],[Code]],Submission[Month],Submission[[#This Row],[Month]])&gt;0,Submission[[#This Row],[2nd Submit Prod/import (month +0)]]-Submission[[#This Row],[1st Submit Prod/import (month +0) ]],0)</f>
        <v>0</v>
      </c>
    </row>
    <row r="467" spans="1:14">
      <c r="A467" s="115">
        <v>2022</v>
      </c>
      <c r="B467" s="72">
        <v>2</v>
      </c>
      <c r="C467" s="33" t="s">
        <v>415</v>
      </c>
      <c r="D467" t="s">
        <v>199</v>
      </c>
      <c r="E467" t="s">
        <v>421</v>
      </c>
      <c r="F467" t="s">
        <v>72</v>
      </c>
      <c r="G467" s="99" t="s">
        <v>428</v>
      </c>
      <c r="H467" t="s">
        <v>400</v>
      </c>
      <c r="I467" t="s">
        <v>570</v>
      </c>
      <c r="L467" s="110"/>
      <c r="N467" s="70">
        <f>IF(COUNTIFS(Submission[Submission],"2nd",Submission[Code],Submission[[#This Row],[Code]],Submission[Month],Submission[[#This Row],[Month]])&gt;0,Submission[[#This Row],[2nd Submit Prod/import (month +0)]]-Submission[[#This Row],[1st Submit Prod/import (month +0) ]],0)</f>
        <v>0</v>
      </c>
    </row>
    <row r="468" spans="1:14">
      <c r="A468" s="115">
        <v>2022</v>
      </c>
      <c r="B468" s="72">
        <v>2</v>
      </c>
      <c r="C468" s="33" t="s">
        <v>415</v>
      </c>
      <c r="D468" t="s">
        <v>199</v>
      </c>
      <c r="E468" t="s">
        <v>421</v>
      </c>
      <c r="F468" t="s">
        <v>72</v>
      </c>
      <c r="G468" s="99" t="s">
        <v>428</v>
      </c>
      <c r="H468" t="s">
        <v>400</v>
      </c>
      <c r="I468" t="s">
        <v>741</v>
      </c>
      <c r="L468" s="110"/>
      <c r="N468" s="70">
        <f>IF(COUNTIFS(Submission[Submission],"2nd",Submission[Code],Submission[[#This Row],[Code]],Submission[Month],Submission[[#This Row],[Month]])&gt;0,Submission[[#This Row],[2nd Submit Prod/import (month +0)]]-Submission[[#This Row],[1st Submit Prod/import (month +0) ]],0)</f>
        <v>0</v>
      </c>
    </row>
    <row r="469" spans="1:14">
      <c r="A469" s="115">
        <v>2022</v>
      </c>
      <c r="B469" s="72">
        <v>2</v>
      </c>
      <c r="C469" s="33" t="s">
        <v>415</v>
      </c>
      <c r="D469" t="s">
        <v>199</v>
      </c>
      <c r="E469" t="s">
        <v>421</v>
      </c>
      <c r="F469" t="s">
        <v>72</v>
      </c>
      <c r="G469" s="99" t="s">
        <v>428</v>
      </c>
      <c r="H469" t="s">
        <v>400</v>
      </c>
      <c r="I469" t="s">
        <v>735</v>
      </c>
      <c r="L469" s="110"/>
      <c r="N469" s="70">
        <f>IF(COUNTIFS(Submission[Submission],"2nd",Submission[Code],Submission[[#This Row],[Code]],Submission[Month],Submission[[#This Row],[Month]])&gt;0,Submission[[#This Row],[2nd Submit Prod/import (month +0)]]-Submission[[#This Row],[1st Submit Prod/import (month +0) ]],0)</f>
        <v>0</v>
      </c>
    </row>
    <row r="470" spans="1:14">
      <c r="A470" s="115">
        <v>2022</v>
      </c>
      <c r="B470" s="72">
        <v>2</v>
      </c>
      <c r="C470" s="33" t="s">
        <v>415</v>
      </c>
      <c r="D470" t="s">
        <v>199</v>
      </c>
      <c r="E470" t="s">
        <v>421</v>
      </c>
      <c r="F470" t="s">
        <v>72</v>
      </c>
      <c r="G470" s="99" t="s">
        <v>428</v>
      </c>
      <c r="H470" t="s">
        <v>400</v>
      </c>
      <c r="I470" t="s">
        <v>644</v>
      </c>
      <c r="L470" s="110"/>
      <c r="N470" s="70">
        <f>IF(COUNTIFS(Submission[Submission],"2nd",Submission[Code],Submission[[#This Row],[Code]],Submission[Month],Submission[[#This Row],[Month]])&gt;0,Submission[[#This Row],[2nd Submit Prod/import (month +0)]]-Submission[[#This Row],[1st Submit Prod/import (month +0) ]],0)</f>
        <v>0</v>
      </c>
    </row>
    <row r="471" spans="1:14">
      <c r="A471" s="115">
        <v>2022</v>
      </c>
      <c r="B471" s="72">
        <v>2</v>
      </c>
      <c r="C471" s="33" t="s">
        <v>415</v>
      </c>
      <c r="D471" t="s">
        <v>199</v>
      </c>
      <c r="E471" t="s">
        <v>419</v>
      </c>
      <c r="F471" t="s">
        <v>72</v>
      </c>
      <c r="G471" s="99" t="s">
        <v>428</v>
      </c>
      <c r="H471" t="s">
        <v>400</v>
      </c>
      <c r="I471" t="s">
        <v>654</v>
      </c>
      <c r="L471" s="110"/>
      <c r="M471" s="70">
        <v>14000</v>
      </c>
      <c r="N471" s="70">
        <f>IF(COUNTIFS(Submission[Submission],"2nd",Submission[Code],Submission[[#This Row],[Code]],Submission[Month],Submission[[#This Row],[Month]])&gt;0,Submission[[#This Row],[2nd Submit Prod/import (month +0)]]-Submission[[#This Row],[1st Submit Prod/import (month +0) ]],0)</f>
        <v>14000</v>
      </c>
    </row>
    <row r="472" spans="1:14">
      <c r="A472" s="115">
        <v>2022</v>
      </c>
      <c r="B472" s="72">
        <v>2</v>
      </c>
      <c r="C472" s="33" t="s">
        <v>415</v>
      </c>
      <c r="D472" t="s">
        <v>199</v>
      </c>
      <c r="E472" t="s">
        <v>419</v>
      </c>
      <c r="F472" t="s">
        <v>72</v>
      </c>
      <c r="G472" s="99" t="s">
        <v>428</v>
      </c>
      <c r="H472" t="s">
        <v>400</v>
      </c>
      <c r="I472" t="s">
        <v>652</v>
      </c>
      <c r="L472" s="110"/>
      <c r="M472" s="70">
        <v>5000</v>
      </c>
      <c r="N472" s="70">
        <f>IF(COUNTIFS(Submission[Submission],"2nd",Submission[Code],Submission[[#This Row],[Code]],Submission[Month],Submission[[#This Row],[Month]])&gt;0,Submission[[#This Row],[2nd Submit Prod/import (month +0)]]-Submission[[#This Row],[1st Submit Prod/import (month +0) ]],0)</f>
        <v>5000</v>
      </c>
    </row>
    <row r="473" spans="1:14">
      <c r="A473" s="115">
        <v>2022</v>
      </c>
      <c r="B473" s="72">
        <v>2</v>
      </c>
      <c r="C473" s="33" t="s">
        <v>415</v>
      </c>
      <c r="D473" t="s">
        <v>199</v>
      </c>
      <c r="E473" t="s">
        <v>419</v>
      </c>
      <c r="F473" t="s">
        <v>72</v>
      </c>
      <c r="G473" s="99" t="s">
        <v>428</v>
      </c>
      <c r="H473" t="s">
        <v>400</v>
      </c>
      <c r="I473" t="s">
        <v>650</v>
      </c>
      <c r="L473" s="110"/>
      <c r="M473" s="70">
        <v>22000</v>
      </c>
      <c r="N473" s="70">
        <f>IF(COUNTIFS(Submission[Submission],"2nd",Submission[Code],Submission[[#This Row],[Code]],Submission[Month],Submission[[#This Row],[Month]])&gt;0,Submission[[#This Row],[2nd Submit Prod/import (month +0)]]-Submission[[#This Row],[1st Submit Prod/import (month +0) ]],0)</f>
        <v>22000</v>
      </c>
    </row>
    <row r="474" spans="1:14">
      <c r="A474" s="115">
        <v>2022</v>
      </c>
      <c r="B474" s="72">
        <v>2</v>
      </c>
      <c r="C474" s="33" t="s">
        <v>415</v>
      </c>
      <c r="D474" t="s">
        <v>199</v>
      </c>
      <c r="E474" t="s">
        <v>419</v>
      </c>
      <c r="F474" t="s">
        <v>72</v>
      </c>
      <c r="G474" s="99" t="s">
        <v>428</v>
      </c>
      <c r="H474" t="s">
        <v>400</v>
      </c>
      <c r="I474" t="s">
        <v>653</v>
      </c>
      <c r="L474" s="110"/>
      <c r="M474" s="70">
        <v>0</v>
      </c>
      <c r="N474" s="70">
        <f>IF(COUNTIFS(Submission[Submission],"2nd",Submission[Code],Submission[[#This Row],[Code]],Submission[Month],Submission[[#This Row],[Month]])&gt;0,Submission[[#This Row],[2nd Submit Prod/import (month +0)]]-Submission[[#This Row],[1st Submit Prod/import (month +0) ]],0)</f>
        <v>0</v>
      </c>
    </row>
    <row r="475" spans="1:14">
      <c r="A475" s="115">
        <v>2022</v>
      </c>
      <c r="B475" s="72">
        <v>2</v>
      </c>
      <c r="C475" s="33" t="s">
        <v>415</v>
      </c>
      <c r="D475" t="s">
        <v>199</v>
      </c>
      <c r="E475" t="s">
        <v>419</v>
      </c>
      <c r="F475" t="s">
        <v>72</v>
      </c>
      <c r="G475" s="99" t="s">
        <v>428</v>
      </c>
      <c r="H475" t="s">
        <v>400</v>
      </c>
      <c r="I475" t="s">
        <v>651</v>
      </c>
      <c r="L475" s="110"/>
      <c r="M475" s="70">
        <v>3000</v>
      </c>
      <c r="N475" s="70">
        <f>IF(COUNTIFS(Submission[Submission],"2nd",Submission[Code],Submission[[#This Row],[Code]],Submission[Month],Submission[[#This Row],[Month]])&gt;0,Submission[[#This Row],[2nd Submit Prod/import (month +0)]]-Submission[[#This Row],[1st Submit Prod/import (month +0) ]],0)</f>
        <v>3000</v>
      </c>
    </row>
    <row r="476" spans="1:14">
      <c r="A476" s="115">
        <v>2022</v>
      </c>
      <c r="B476" s="72">
        <v>2</v>
      </c>
      <c r="C476" s="33" t="s">
        <v>415</v>
      </c>
      <c r="D476" t="s">
        <v>199</v>
      </c>
      <c r="E476" t="s">
        <v>419</v>
      </c>
      <c r="F476" t="s">
        <v>72</v>
      </c>
      <c r="G476" s="99" t="s">
        <v>428</v>
      </c>
      <c r="H476" t="s">
        <v>400</v>
      </c>
      <c r="I476" t="s">
        <v>649</v>
      </c>
      <c r="L476" s="110"/>
      <c r="M476" s="70">
        <v>0</v>
      </c>
      <c r="N476" s="70">
        <f>IF(COUNTIFS(Submission[Submission],"2nd",Submission[Code],Submission[[#This Row],[Code]],Submission[Month],Submission[[#This Row],[Month]])&gt;0,Submission[[#This Row],[2nd Submit Prod/import (month +0)]]-Submission[[#This Row],[1st Submit Prod/import (month +0) ]],0)</f>
        <v>0</v>
      </c>
    </row>
    <row r="477" spans="1:14">
      <c r="A477" s="115">
        <v>2022</v>
      </c>
      <c r="B477" s="72">
        <v>2</v>
      </c>
      <c r="C477" s="33" t="s">
        <v>415</v>
      </c>
      <c r="D477" t="s">
        <v>199</v>
      </c>
      <c r="E477" t="s">
        <v>419</v>
      </c>
      <c r="F477" t="s">
        <v>72</v>
      </c>
      <c r="G477" s="99" t="s">
        <v>428</v>
      </c>
      <c r="H477" t="s">
        <v>400</v>
      </c>
      <c r="I477" t="s">
        <v>75</v>
      </c>
      <c r="L477" s="110"/>
      <c r="M477" s="70">
        <v>0</v>
      </c>
      <c r="N477" s="70">
        <f>IF(COUNTIFS(Submission[Submission],"2nd",Submission[Code],Submission[[#This Row],[Code]],Submission[Month],Submission[[#This Row],[Month]])&gt;0,Submission[[#This Row],[2nd Submit Prod/import (month +0)]]-Submission[[#This Row],[1st Submit Prod/import (month +0) ]],0)</f>
        <v>0</v>
      </c>
    </row>
    <row r="478" spans="1:14">
      <c r="A478" s="115">
        <v>2022</v>
      </c>
      <c r="B478" s="72">
        <v>2</v>
      </c>
      <c r="C478" s="33" t="s">
        <v>415</v>
      </c>
      <c r="D478" t="s">
        <v>199</v>
      </c>
      <c r="E478" t="s">
        <v>419</v>
      </c>
      <c r="F478" t="s">
        <v>72</v>
      </c>
      <c r="G478" s="99" t="s">
        <v>428</v>
      </c>
      <c r="H478" t="s">
        <v>400</v>
      </c>
      <c r="I478" t="s">
        <v>74</v>
      </c>
      <c r="L478" s="110"/>
      <c r="M478" s="70">
        <v>1000</v>
      </c>
      <c r="N478" s="70">
        <f>IF(COUNTIFS(Submission[Submission],"2nd",Submission[Code],Submission[[#This Row],[Code]],Submission[Month],Submission[[#This Row],[Month]])&gt;0,Submission[[#This Row],[2nd Submit Prod/import (month +0)]]-Submission[[#This Row],[1st Submit Prod/import (month +0) ]],0)</f>
        <v>1000</v>
      </c>
    </row>
    <row r="479" spans="1:14">
      <c r="A479" s="115">
        <v>2022</v>
      </c>
      <c r="B479" s="72">
        <v>2</v>
      </c>
      <c r="C479" s="33" t="s">
        <v>415</v>
      </c>
      <c r="D479" t="s">
        <v>199</v>
      </c>
      <c r="E479" t="s">
        <v>419</v>
      </c>
      <c r="F479" t="s">
        <v>72</v>
      </c>
      <c r="G479" s="99" t="s">
        <v>428</v>
      </c>
      <c r="H479" t="s">
        <v>400</v>
      </c>
      <c r="I479" t="s">
        <v>73</v>
      </c>
      <c r="L479" s="110"/>
      <c r="M479" s="70">
        <v>0</v>
      </c>
      <c r="N479" s="70">
        <f>IF(COUNTIFS(Submission[Submission],"2nd",Submission[Code],Submission[[#This Row],[Code]],Submission[Month],Submission[[#This Row],[Month]])&gt;0,Submission[[#This Row],[2nd Submit Prod/import (month +0)]]-Submission[[#This Row],[1st Submit Prod/import (month +0) ]],0)</f>
        <v>0</v>
      </c>
    </row>
    <row r="480" spans="1:14">
      <c r="A480" s="115">
        <v>2022</v>
      </c>
      <c r="B480" s="72">
        <v>2</v>
      </c>
      <c r="C480" s="33" t="s">
        <v>415</v>
      </c>
      <c r="D480" t="s">
        <v>199</v>
      </c>
      <c r="E480" t="s">
        <v>419</v>
      </c>
      <c r="F480" t="s">
        <v>72</v>
      </c>
      <c r="G480" s="99" t="s">
        <v>428</v>
      </c>
      <c r="H480" t="s">
        <v>400</v>
      </c>
      <c r="I480" t="s">
        <v>655</v>
      </c>
      <c r="L480" s="110"/>
      <c r="M480" s="70">
        <v>2000</v>
      </c>
      <c r="N480" s="70">
        <f>IF(COUNTIFS(Submission[Submission],"2nd",Submission[Code],Submission[[#This Row],[Code]],Submission[Month],Submission[[#This Row],[Month]])&gt;0,Submission[[#This Row],[2nd Submit Prod/import (month +0)]]-Submission[[#This Row],[1st Submit Prod/import (month +0) ]],0)</f>
        <v>2000</v>
      </c>
    </row>
    <row r="481" spans="1:14">
      <c r="A481" s="115">
        <v>2022</v>
      </c>
      <c r="B481" s="72">
        <v>2</v>
      </c>
      <c r="C481" s="33" t="s">
        <v>415</v>
      </c>
      <c r="D481" t="s">
        <v>199</v>
      </c>
      <c r="E481" t="s">
        <v>419</v>
      </c>
      <c r="F481" t="s">
        <v>72</v>
      </c>
      <c r="G481" s="99" t="s">
        <v>428</v>
      </c>
      <c r="H481" t="s">
        <v>400</v>
      </c>
      <c r="I481" t="s">
        <v>657</v>
      </c>
      <c r="L481" s="110"/>
      <c r="M481" s="70">
        <v>3000</v>
      </c>
      <c r="N481" s="70">
        <f>IF(COUNTIFS(Submission[Submission],"2nd",Submission[Code],Submission[[#This Row],[Code]],Submission[Month],Submission[[#This Row],[Month]])&gt;0,Submission[[#This Row],[2nd Submit Prod/import (month +0)]]-Submission[[#This Row],[1st Submit Prod/import (month +0) ]],0)</f>
        <v>3000</v>
      </c>
    </row>
    <row r="482" spans="1:14">
      <c r="A482" s="115">
        <v>2022</v>
      </c>
      <c r="B482" s="72">
        <v>2</v>
      </c>
      <c r="C482" s="33" t="s">
        <v>415</v>
      </c>
      <c r="D482" t="s">
        <v>199</v>
      </c>
      <c r="E482" t="s">
        <v>419</v>
      </c>
      <c r="F482" t="s">
        <v>72</v>
      </c>
      <c r="G482" s="99" t="s">
        <v>428</v>
      </c>
      <c r="H482" t="s">
        <v>400</v>
      </c>
      <c r="I482" t="s">
        <v>656</v>
      </c>
      <c r="L482" s="110"/>
      <c r="M482" s="70">
        <v>0</v>
      </c>
      <c r="N482" s="70">
        <f>IF(COUNTIFS(Submission[Submission],"2nd",Submission[Code],Submission[[#This Row],[Code]],Submission[Month],Submission[[#This Row],[Month]])&gt;0,Submission[[#This Row],[2nd Submit Prod/import (month +0)]]-Submission[[#This Row],[1st Submit Prod/import (month +0) ]],0)</f>
        <v>0</v>
      </c>
    </row>
    <row r="483" spans="1:14">
      <c r="A483" s="115">
        <v>2022</v>
      </c>
      <c r="B483" s="72">
        <v>2</v>
      </c>
      <c r="C483" s="33" t="s">
        <v>415</v>
      </c>
      <c r="D483" t="s">
        <v>199</v>
      </c>
      <c r="E483" t="s">
        <v>419</v>
      </c>
      <c r="F483" t="s">
        <v>72</v>
      </c>
      <c r="G483" s="99" t="s">
        <v>428</v>
      </c>
      <c r="H483" t="s">
        <v>400</v>
      </c>
      <c r="I483" t="s">
        <v>739</v>
      </c>
      <c r="L483" s="110"/>
      <c r="M483" s="70">
        <v>0</v>
      </c>
      <c r="N483" s="70">
        <f>IF(COUNTIFS(Submission[Submission],"2nd",Submission[Code],Submission[[#This Row],[Code]],Submission[Month],Submission[[#This Row],[Month]])&gt;0,Submission[[#This Row],[2nd Submit Prod/import (month +0)]]-Submission[[#This Row],[1st Submit Prod/import (month +0) ]],0)</f>
        <v>0</v>
      </c>
    </row>
    <row r="484" spans="1:14">
      <c r="A484" s="115">
        <v>2022</v>
      </c>
      <c r="B484" s="72">
        <v>2</v>
      </c>
      <c r="C484" s="33" t="s">
        <v>415</v>
      </c>
      <c r="D484" t="s">
        <v>199</v>
      </c>
      <c r="E484" t="s">
        <v>419</v>
      </c>
      <c r="F484" t="s">
        <v>72</v>
      </c>
      <c r="G484" s="99" t="s">
        <v>428</v>
      </c>
      <c r="H484" t="s">
        <v>400</v>
      </c>
      <c r="I484" t="s">
        <v>734</v>
      </c>
      <c r="L484" s="110"/>
      <c r="M484" s="70">
        <v>0</v>
      </c>
      <c r="N484" s="70">
        <f>IF(COUNTIFS(Submission[Submission],"2nd",Submission[Code],Submission[[#This Row],[Code]],Submission[Month],Submission[[#This Row],[Month]])&gt;0,Submission[[#This Row],[2nd Submit Prod/import (month +0)]]-Submission[[#This Row],[1st Submit Prod/import (month +0) ]],0)</f>
        <v>0</v>
      </c>
    </row>
    <row r="485" spans="1:14">
      <c r="A485" s="115">
        <v>2022</v>
      </c>
      <c r="B485" s="72">
        <v>2</v>
      </c>
      <c r="C485" s="33" t="s">
        <v>415</v>
      </c>
      <c r="D485" t="s">
        <v>199</v>
      </c>
      <c r="E485" t="s">
        <v>419</v>
      </c>
      <c r="F485" t="s">
        <v>72</v>
      </c>
      <c r="G485" s="99" t="s">
        <v>428</v>
      </c>
      <c r="H485" t="s">
        <v>400</v>
      </c>
      <c r="I485" t="s">
        <v>738</v>
      </c>
      <c r="L485" s="110"/>
      <c r="M485" s="70">
        <v>0</v>
      </c>
      <c r="N485" s="70">
        <f>IF(COUNTIFS(Submission[Submission],"2nd",Submission[Code],Submission[[#This Row],[Code]],Submission[Month],Submission[[#This Row],[Month]])&gt;0,Submission[[#This Row],[2nd Submit Prod/import (month +0)]]-Submission[[#This Row],[1st Submit Prod/import (month +0) ]],0)</f>
        <v>0</v>
      </c>
    </row>
    <row r="486" spans="1:14">
      <c r="A486" s="115">
        <v>2022</v>
      </c>
      <c r="B486" s="72">
        <v>2</v>
      </c>
      <c r="C486" s="33" t="s">
        <v>415</v>
      </c>
      <c r="D486" t="s">
        <v>199</v>
      </c>
      <c r="E486" t="s">
        <v>419</v>
      </c>
      <c r="F486" t="s">
        <v>72</v>
      </c>
      <c r="G486" s="99" t="s">
        <v>428</v>
      </c>
      <c r="H486" t="s">
        <v>400</v>
      </c>
      <c r="I486" t="s">
        <v>569</v>
      </c>
      <c r="L486" s="110"/>
      <c r="M486" s="70">
        <v>0</v>
      </c>
      <c r="N486" s="70">
        <f>IF(COUNTIFS(Submission[Submission],"2nd",Submission[Code],Submission[[#This Row],[Code]],Submission[Month],Submission[[#This Row],[Month]])&gt;0,Submission[[#This Row],[2nd Submit Prod/import (month +0)]]-Submission[[#This Row],[1st Submit Prod/import (month +0) ]],0)</f>
        <v>0</v>
      </c>
    </row>
    <row r="487" spans="1:14">
      <c r="A487" s="115">
        <v>2022</v>
      </c>
      <c r="B487" s="72">
        <v>2</v>
      </c>
      <c r="C487" s="33" t="s">
        <v>415</v>
      </c>
      <c r="D487" t="s">
        <v>199</v>
      </c>
      <c r="E487" t="s">
        <v>419</v>
      </c>
      <c r="F487" t="s">
        <v>72</v>
      </c>
      <c r="G487" s="99" t="s">
        <v>428</v>
      </c>
      <c r="H487" t="s">
        <v>400</v>
      </c>
      <c r="I487" t="s">
        <v>648</v>
      </c>
      <c r="L487" s="110"/>
      <c r="M487" s="70">
        <v>0</v>
      </c>
      <c r="N487" s="70">
        <f>IF(COUNTIFS(Submission[Submission],"2nd",Submission[Code],Submission[[#This Row],[Code]],Submission[Month],Submission[[#This Row],[Month]])&gt;0,Submission[[#This Row],[2nd Submit Prod/import (month +0)]]-Submission[[#This Row],[1st Submit Prod/import (month +0) ]],0)</f>
        <v>0</v>
      </c>
    </row>
    <row r="488" spans="1:14">
      <c r="A488" s="115">
        <v>2022</v>
      </c>
      <c r="B488" s="72">
        <v>2</v>
      </c>
      <c r="C488" s="33" t="s">
        <v>415</v>
      </c>
      <c r="D488" t="s">
        <v>199</v>
      </c>
      <c r="E488" t="s">
        <v>419</v>
      </c>
      <c r="F488" t="s">
        <v>72</v>
      </c>
      <c r="G488" s="99" t="s">
        <v>428</v>
      </c>
      <c r="H488" t="s">
        <v>400</v>
      </c>
      <c r="I488" t="s">
        <v>140</v>
      </c>
      <c r="L488" s="110"/>
      <c r="M488" s="70">
        <v>0</v>
      </c>
      <c r="N488" s="70">
        <f>IF(COUNTIFS(Submission[Submission],"2nd",Submission[Code],Submission[[#This Row],[Code]],Submission[Month],Submission[[#This Row],[Month]])&gt;0,Submission[[#This Row],[2nd Submit Prod/import (month +0)]]-Submission[[#This Row],[1st Submit Prod/import (month +0) ]],0)</f>
        <v>0</v>
      </c>
    </row>
    <row r="489" spans="1:14">
      <c r="A489" s="115">
        <v>2022</v>
      </c>
      <c r="B489" s="72">
        <v>2</v>
      </c>
      <c r="C489" s="33" t="s">
        <v>415</v>
      </c>
      <c r="D489" t="s">
        <v>199</v>
      </c>
      <c r="E489" t="s">
        <v>419</v>
      </c>
      <c r="F489" t="s">
        <v>72</v>
      </c>
      <c r="G489" s="99" t="s">
        <v>428</v>
      </c>
      <c r="H489" t="s">
        <v>400</v>
      </c>
      <c r="I489" t="s">
        <v>736</v>
      </c>
      <c r="L489" s="110"/>
      <c r="M489" s="70">
        <v>0</v>
      </c>
      <c r="N489" s="70">
        <f>IF(COUNTIFS(Submission[Submission],"2nd",Submission[Code],Submission[[#This Row],[Code]],Submission[Month],Submission[[#This Row],[Month]])&gt;0,Submission[[#This Row],[2nd Submit Prod/import (month +0)]]-Submission[[#This Row],[1st Submit Prod/import (month +0) ]],0)</f>
        <v>0</v>
      </c>
    </row>
    <row r="490" spans="1:14">
      <c r="A490" s="115">
        <v>2022</v>
      </c>
      <c r="B490" s="72">
        <v>2</v>
      </c>
      <c r="C490" s="33" t="s">
        <v>415</v>
      </c>
      <c r="D490" t="s">
        <v>199</v>
      </c>
      <c r="E490" t="s">
        <v>419</v>
      </c>
      <c r="F490" t="s">
        <v>72</v>
      </c>
      <c r="G490" s="99" t="s">
        <v>428</v>
      </c>
      <c r="H490" t="s">
        <v>400</v>
      </c>
      <c r="I490" t="s">
        <v>141</v>
      </c>
      <c r="L490" s="110"/>
      <c r="M490" s="70">
        <v>0</v>
      </c>
      <c r="N490" s="70">
        <f>IF(COUNTIFS(Submission[Submission],"2nd",Submission[Code],Submission[[#This Row],[Code]],Submission[Month],Submission[[#This Row],[Month]])&gt;0,Submission[[#This Row],[2nd Submit Prod/import (month +0)]]-Submission[[#This Row],[1st Submit Prod/import (month +0) ]],0)</f>
        <v>0</v>
      </c>
    </row>
    <row r="491" spans="1:14">
      <c r="A491" s="115">
        <v>2022</v>
      </c>
      <c r="B491" s="72">
        <v>2</v>
      </c>
      <c r="C491" s="33" t="s">
        <v>415</v>
      </c>
      <c r="D491" t="s">
        <v>199</v>
      </c>
      <c r="E491" t="s">
        <v>419</v>
      </c>
      <c r="F491" t="s">
        <v>72</v>
      </c>
      <c r="G491" s="99" t="s">
        <v>428</v>
      </c>
      <c r="H491" t="s">
        <v>400</v>
      </c>
      <c r="I491" t="s">
        <v>37</v>
      </c>
      <c r="L491" s="110"/>
      <c r="M491" s="70">
        <v>4328</v>
      </c>
      <c r="N491" s="70">
        <f>IF(COUNTIFS(Submission[Submission],"2nd",Submission[Code],Submission[[#This Row],[Code]],Submission[Month],Submission[[#This Row],[Month]])&gt;0,Submission[[#This Row],[2nd Submit Prod/import (month +0)]]-Submission[[#This Row],[1st Submit Prod/import (month +0) ]],0)</f>
        <v>4328</v>
      </c>
    </row>
    <row r="492" spans="1:14">
      <c r="A492" s="115">
        <v>2022</v>
      </c>
      <c r="B492" s="72">
        <v>2</v>
      </c>
      <c r="C492" s="33" t="s">
        <v>415</v>
      </c>
      <c r="D492" t="s">
        <v>199</v>
      </c>
      <c r="E492" t="s">
        <v>419</v>
      </c>
      <c r="F492" t="s">
        <v>72</v>
      </c>
      <c r="G492" s="99" t="s">
        <v>428</v>
      </c>
      <c r="H492" t="s">
        <v>400</v>
      </c>
      <c r="I492" t="s">
        <v>736</v>
      </c>
      <c r="L492" s="110"/>
      <c r="M492" s="70">
        <v>0</v>
      </c>
      <c r="N492" s="70">
        <f>IF(COUNTIFS(Submission[Submission],"2nd",Submission[Code],Submission[[#This Row],[Code]],Submission[Month],Submission[[#This Row],[Month]])&gt;0,Submission[[#This Row],[2nd Submit Prod/import (month +0)]]-Submission[[#This Row],[1st Submit Prod/import (month +0) ]],0)</f>
        <v>0</v>
      </c>
    </row>
    <row r="493" spans="1:14">
      <c r="A493" s="115">
        <v>2022</v>
      </c>
      <c r="B493" s="72">
        <v>2</v>
      </c>
      <c r="C493" s="33" t="s">
        <v>415</v>
      </c>
      <c r="D493" t="s">
        <v>199</v>
      </c>
      <c r="E493" t="s">
        <v>419</v>
      </c>
      <c r="F493" t="s">
        <v>72</v>
      </c>
      <c r="G493" s="99" t="s">
        <v>428</v>
      </c>
      <c r="H493" t="s">
        <v>400</v>
      </c>
      <c r="I493" t="s">
        <v>740</v>
      </c>
      <c r="L493" s="110"/>
      <c r="M493" s="70">
        <v>0</v>
      </c>
      <c r="N493" s="70">
        <f>IF(COUNTIFS(Submission[Submission],"2nd",Submission[Code],Submission[[#This Row],[Code]],Submission[Month],Submission[[#This Row],[Month]])&gt;0,Submission[[#This Row],[2nd Submit Prod/import (month +0)]]-Submission[[#This Row],[1st Submit Prod/import (month +0) ]],0)</f>
        <v>0</v>
      </c>
    </row>
    <row r="494" spans="1:14">
      <c r="A494" s="115">
        <v>2022</v>
      </c>
      <c r="B494" s="72">
        <v>2</v>
      </c>
      <c r="C494" s="33" t="s">
        <v>415</v>
      </c>
      <c r="D494" t="s">
        <v>199</v>
      </c>
      <c r="E494" t="s">
        <v>419</v>
      </c>
      <c r="F494" t="s">
        <v>72</v>
      </c>
      <c r="G494" s="99" t="s">
        <v>428</v>
      </c>
      <c r="H494" t="s">
        <v>400</v>
      </c>
      <c r="I494" t="s">
        <v>570</v>
      </c>
      <c r="L494" s="110"/>
      <c r="M494" s="70">
        <v>0</v>
      </c>
      <c r="N494" s="70">
        <f>IF(COUNTIFS(Submission[Submission],"2nd",Submission[Code],Submission[[#This Row],[Code]],Submission[Month],Submission[[#This Row],[Month]])&gt;0,Submission[[#This Row],[2nd Submit Prod/import (month +0)]]-Submission[[#This Row],[1st Submit Prod/import (month +0) ]],0)</f>
        <v>0</v>
      </c>
    </row>
    <row r="495" spans="1:14">
      <c r="A495" s="115">
        <v>2022</v>
      </c>
      <c r="B495" s="72">
        <v>2</v>
      </c>
      <c r="C495" s="33" t="s">
        <v>415</v>
      </c>
      <c r="D495" t="s">
        <v>199</v>
      </c>
      <c r="E495" t="s">
        <v>419</v>
      </c>
      <c r="F495" t="s">
        <v>72</v>
      </c>
      <c r="G495" s="99" t="s">
        <v>428</v>
      </c>
      <c r="H495" t="s">
        <v>400</v>
      </c>
      <c r="I495" t="s">
        <v>741</v>
      </c>
      <c r="L495" s="110"/>
      <c r="M495" s="70">
        <v>0</v>
      </c>
      <c r="N495" s="70">
        <f>IF(COUNTIFS(Submission[Submission],"2nd",Submission[Code],Submission[[#This Row],[Code]],Submission[Month],Submission[[#This Row],[Month]])&gt;0,Submission[[#This Row],[2nd Submit Prod/import (month +0)]]-Submission[[#This Row],[1st Submit Prod/import (month +0) ]],0)</f>
        <v>0</v>
      </c>
    </row>
    <row r="496" spans="1:14">
      <c r="A496" s="115">
        <v>2022</v>
      </c>
      <c r="B496" s="72">
        <v>2</v>
      </c>
      <c r="C496" s="33" t="s">
        <v>415</v>
      </c>
      <c r="D496" t="s">
        <v>199</v>
      </c>
      <c r="E496" t="s">
        <v>419</v>
      </c>
      <c r="F496" t="s">
        <v>72</v>
      </c>
      <c r="G496" s="99" t="s">
        <v>428</v>
      </c>
      <c r="H496" t="s">
        <v>400</v>
      </c>
      <c r="I496" t="s">
        <v>735</v>
      </c>
      <c r="L496" s="110"/>
      <c r="M496" s="70">
        <v>0</v>
      </c>
      <c r="N496" s="70">
        <f>IF(COUNTIFS(Submission[Submission],"2nd",Submission[Code],Submission[[#This Row],[Code]],Submission[Month],Submission[[#This Row],[Month]])&gt;0,Submission[[#This Row],[2nd Submit Prod/import (month +0)]]-Submission[[#This Row],[1st Submit Prod/import (month +0) ]],0)</f>
        <v>0</v>
      </c>
    </row>
    <row r="497" spans="1:16">
      <c r="A497" s="115">
        <v>2022</v>
      </c>
      <c r="B497" s="72">
        <v>2</v>
      </c>
      <c r="C497" s="33" t="s">
        <v>415</v>
      </c>
      <c r="D497" t="s">
        <v>199</v>
      </c>
      <c r="E497" t="s">
        <v>419</v>
      </c>
      <c r="F497" t="s">
        <v>72</v>
      </c>
      <c r="G497" s="99" t="s">
        <v>428</v>
      </c>
      <c r="H497" t="s">
        <v>400</v>
      </c>
      <c r="I497" t="s">
        <v>644</v>
      </c>
      <c r="L497" s="110"/>
      <c r="M497" s="70">
        <v>0</v>
      </c>
      <c r="N497" s="70">
        <f>IF(COUNTIFS(Submission[Submission],"2nd",Submission[Code],Submission[[#This Row],[Code]],Submission[Month],Submission[[#This Row],[Month]])&gt;0,Submission[[#This Row],[2nd Submit Prod/import (month +0)]]-Submission[[#This Row],[1st Submit Prod/import (month +0) ]],0)</f>
        <v>0</v>
      </c>
    </row>
    <row r="498" spans="1:16">
      <c r="A498" s="115">
        <v>2022</v>
      </c>
      <c r="B498" s="72">
        <v>2</v>
      </c>
      <c r="C498" s="33" t="s">
        <v>415</v>
      </c>
      <c r="D498" t="s">
        <v>199</v>
      </c>
      <c r="E498" t="s">
        <v>421</v>
      </c>
      <c r="F498" t="s">
        <v>72</v>
      </c>
      <c r="G498" t="s">
        <v>425</v>
      </c>
      <c r="H498" t="s">
        <v>395</v>
      </c>
      <c r="I498" t="s">
        <v>694</v>
      </c>
      <c r="L498" s="110"/>
      <c r="M498" s="70">
        <v>1732</v>
      </c>
      <c r="N498" s="70">
        <f>IF(COUNTIFS(Submission[Submission],"2nd",Submission[Code],Submission[[#This Row],[Code]],Submission[Month],Submission[[#This Row],[Month]])&gt;0,Submission[[#This Row],[2nd Submit Prod/import (month +0)]]-Submission[[#This Row],[1st Submit Prod/import (month +0) ]],0)</f>
        <v>1732</v>
      </c>
    </row>
    <row r="499" spans="1:16">
      <c r="A499" s="115">
        <v>2022</v>
      </c>
      <c r="B499" s="72">
        <v>2</v>
      </c>
      <c r="C499" s="33" t="s">
        <v>415</v>
      </c>
      <c r="D499" t="s">
        <v>199</v>
      </c>
      <c r="E499" t="s">
        <v>421</v>
      </c>
      <c r="F499" t="s">
        <v>72</v>
      </c>
      <c r="G499" t="s">
        <v>425</v>
      </c>
      <c r="H499" t="s">
        <v>395</v>
      </c>
      <c r="I499" t="s">
        <v>688</v>
      </c>
      <c r="L499" s="110"/>
      <c r="M499" s="70">
        <v>1000</v>
      </c>
      <c r="N499" s="70">
        <f>IF(COUNTIFS(Submission[Submission],"2nd",Submission[Code],Submission[[#This Row],[Code]],Submission[Month],Submission[[#This Row],[Month]])&gt;0,Submission[[#This Row],[2nd Submit Prod/import (month +0)]]-Submission[[#This Row],[1st Submit Prod/import (month +0) ]],0)</f>
        <v>1000</v>
      </c>
    </row>
    <row r="500" spans="1:16">
      <c r="A500" s="115">
        <v>2022</v>
      </c>
      <c r="B500" s="72">
        <v>2</v>
      </c>
      <c r="C500" s="33" t="s">
        <v>415</v>
      </c>
      <c r="D500" t="s">
        <v>199</v>
      </c>
      <c r="E500" t="s">
        <v>421</v>
      </c>
      <c r="F500" t="s">
        <v>72</v>
      </c>
      <c r="G500" t="s">
        <v>425</v>
      </c>
      <c r="H500" t="s">
        <v>395</v>
      </c>
      <c r="I500" t="s">
        <v>695</v>
      </c>
      <c r="L500" s="110"/>
      <c r="M500" s="70">
        <v>3492</v>
      </c>
      <c r="N500" s="70">
        <f>IF(COUNTIFS(Submission[Submission],"2nd",Submission[Code],Submission[[#This Row],[Code]],Submission[Month],Submission[[#This Row],[Month]])&gt;0,Submission[[#This Row],[2nd Submit Prod/import (month +0)]]-Submission[[#This Row],[1st Submit Prod/import (month +0) ]],0)</f>
        <v>3492</v>
      </c>
    </row>
    <row r="501" spans="1:16">
      <c r="A501" s="115">
        <v>2022</v>
      </c>
      <c r="B501" s="72">
        <v>2</v>
      </c>
      <c r="C501" s="33" t="s">
        <v>415</v>
      </c>
      <c r="D501" t="s">
        <v>199</v>
      </c>
      <c r="E501" t="s">
        <v>421</v>
      </c>
      <c r="F501" t="s">
        <v>72</v>
      </c>
      <c r="G501" t="s">
        <v>425</v>
      </c>
      <c r="H501" t="s">
        <v>395</v>
      </c>
      <c r="I501" t="s">
        <v>710</v>
      </c>
      <c r="L501" s="110"/>
      <c r="M501" s="70">
        <v>3870.5</v>
      </c>
      <c r="N501" s="70">
        <f>IF(COUNTIFS(Submission[Submission],"2nd",Submission[Code],Submission[[#This Row],[Code]],Submission[Month],Submission[[#This Row],[Month]])&gt;0,Submission[[#This Row],[2nd Submit Prod/import (month +0)]]-Submission[[#This Row],[1st Submit Prod/import (month +0) ]],0)</f>
        <v>3870.5</v>
      </c>
    </row>
    <row r="502" spans="1:16">
      <c r="A502" s="115">
        <v>2022</v>
      </c>
      <c r="B502" s="72">
        <v>2</v>
      </c>
      <c r="C502" s="33" t="s">
        <v>415</v>
      </c>
      <c r="D502" t="s">
        <v>199</v>
      </c>
      <c r="E502" t="s">
        <v>421</v>
      </c>
      <c r="F502" t="s">
        <v>72</v>
      </c>
      <c r="G502" t="s">
        <v>425</v>
      </c>
      <c r="H502" t="s">
        <v>391</v>
      </c>
      <c r="I502" t="s">
        <v>689</v>
      </c>
      <c r="L502" s="110"/>
      <c r="M502" s="70">
        <v>6654</v>
      </c>
      <c r="N502" s="70">
        <f>IF(COUNTIFS(Submission[Submission],"2nd",Submission[Code],Submission[[#This Row],[Code]],Submission[Month],Submission[[#This Row],[Month]])&gt;0,Submission[[#This Row],[2nd Submit Prod/import (month +0)]]-Submission[[#This Row],[1st Submit Prod/import (month +0) ]],0)</f>
        <v>6654</v>
      </c>
    </row>
    <row r="503" spans="1:16">
      <c r="A503" s="115">
        <v>2022</v>
      </c>
      <c r="B503" s="72">
        <v>2</v>
      </c>
      <c r="C503" s="33" t="s">
        <v>415</v>
      </c>
      <c r="D503" t="s">
        <v>199</v>
      </c>
      <c r="E503" t="s">
        <v>421</v>
      </c>
      <c r="F503" t="s">
        <v>72</v>
      </c>
      <c r="G503" t="s">
        <v>425</v>
      </c>
      <c r="H503" t="s">
        <v>395</v>
      </c>
      <c r="I503" t="s">
        <v>708</v>
      </c>
      <c r="L503" s="110"/>
      <c r="M503" s="70">
        <v>1123</v>
      </c>
      <c r="N503" s="70">
        <f>IF(COUNTIFS(Submission[Submission],"2nd",Submission[Code],Submission[[#This Row],[Code]],Submission[Month],Submission[[#This Row],[Month]])&gt;0,Submission[[#This Row],[2nd Submit Prod/import (month +0)]]-Submission[[#This Row],[1st Submit Prod/import (month +0) ]],0)</f>
        <v>1123</v>
      </c>
    </row>
    <row r="504" spans="1:16">
      <c r="A504" s="115">
        <v>2022</v>
      </c>
      <c r="B504" s="72">
        <v>2</v>
      </c>
      <c r="C504" s="33" t="s">
        <v>415</v>
      </c>
      <c r="D504" t="s">
        <v>199</v>
      </c>
      <c r="E504" t="s">
        <v>421</v>
      </c>
      <c r="F504" t="s">
        <v>72</v>
      </c>
      <c r="G504" t="s">
        <v>425</v>
      </c>
      <c r="H504" t="s">
        <v>395</v>
      </c>
      <c r="I504" t="s">
        <v>707</v>
      </c>
      <c r="L504" s="110"/>
      <c r="M504" s="70">
        <v>1560</v>
      </c>
      <c r="N504" s="70">
        <f>IF(COUNTIFS(Submission[Submission],"2nd",Submission[Code],Submission[[#This Row],[Code]],Submission[Month],Submission[[#This Row],[Month]])&gt;0,Submission[[#This Row],[2nd Submit Prod/import (month +0)]]-Submission[[#This Row],[1st Submit Prod/import (month +0) ]],0)</f>
        <v>1560</v>
      </c>
    </row>
    <row r="505" spans="1:16">
      <c r="A505" s="115">
        <v>2022</v>
      </c>
      <c r="B505" s="72">
        <v>2</v>
      </c>
      <c r="C505" s="33" t="s">
        <v>415</v>
      </c>
      <c r="D505" t="s">
        <v>199</v>
      </c>
      <c r="E505" t="s">
        <v>421</v>
      </c>
      <c r="F505" t="s">
        <v>72</v>
      </c>
      <c r="G505" t="s">
        <v>425</v>
      </c>
      <c r="H505" t="s">
        <v>395</v>
      </c>
      <c r="I505" t="s">
        <v>709</v>
      </c>
      <c r="L505" s="110"/>
      <c r="M505" s="70">
        <v>5300</v>
      </c>
      <c r="N505" s="70">
        <f>IF(COUNTIFS(Submission[Submission],"2nd",Submission[Code],Submission[[#This Row],[Code]],Submission[Month],Submission[[#This Row],[Month]])&gt;0,Submission[[#This Row],[2nd Submit Prod/import (month +0)]]-Submission[[#This Row],[1st Submit Prod/import (month +0) ]],0)</f>
        <v>5300</v>
      </c>
    </row>
    <row r="506" spans="1:16">
      <c r="A506" s="115">
        <v>2022</v>
      </c>
      <c r="B506" s="72">
        <v>2</v>
      </c>
      <c r="C506" s="33" t="s">
        <v>415</v>
      </c>
      <c r="D506" t="s">
        <v>199</v>
      </c>
      <c r="E506" t="s">
        <v>426</v>
      </c>
      <c r="F506" t="s">
        <v>72</v>
      </c>
      <c r="G506" t="s">
        <v>425</v>
      </c>
      <c r="H506" t="s">
        <v>395</v>
      </c>
      <c r="I506" t="s">
        <v>708</v>
      </c>
      <c r="L506" s="110"/>
      <c r="M506" s="70">
        <v>0</v>
      </c>
      <c r="N506" s="70">
        <f>IF(COUNTIFS(Submission[Submission],"2nd",Submission[Code],Submission[[#This Row],[Code]],Submission[Month],Submission[[#This Row],[Month]])&gt;0,Submission[[#This Row],[2nd Submit Prod/import (month +0)]]-Submission[[#This Row],[1st Submit Prod/import (month +0) ]],0)</f>
        <v>0</v>
      </c>
    </row>
    <row r="507" spans="1:16">
      <c r="A507" s="115">
        <v>2022</v>
      </c>
      <c r="B507" s="72">
        <v>2</v>
      </c>
      <c r="C507" s="33" t="s">
        <v>415</v>
      </c>
      <c r="D507" t="s">
        <v>199</v>
      </c>
      <c r="E507" t="s">
        <v>426</v>
      </c>
      <c r="F507" t="s">
        <v>72</v>
      </c>
      <c r="G507" t="s">
        <v>425</v>
      </c>
      <c r="H507" t="s">
        <v>395</v>
      </c>
      <c r="I507" t="s">
        <v>707</v>
      </c>
      <c r="L507" s="110"/>
      <c r="M507" s="70">
        <v>0</v>
      </c>
      <c r="N507" s="70">
        <f>IF(COUNTIFS(Submission[Submission],"2nd",Submission[Code],Submission[[#This Row],[Code]],Submission[Month],Submission[[#This Row],[Month]])&gt;0,Submission[[#This Row],[2nd Submit Prod/import (month +0)]]-Submission[[#This Row],[1st Submit Prod/import (month +0) ]],0)</f>
        <v>0</v>
      </c>
    </row>
    <row r="508" spans="1:16">
      <c r="A508" s="115">
        <v>2022</v>
      </c>
      <c r="B508" s="72">
        <v>2</v>
      </c>
      <c r="C508" s="33" t="s">
        <v>415</v>
      </c>
      <c r="D508" t="s">
        <v>199</v>
      </c>
      <c r="E508" t="s">
        <v>426</v>
      </c>
      <c r="F508" t="s">
        <v>72</v>
      </c>
      <c r="G508" t="s">
        <v>425</v>
      </c>
      <c r="H508" t="s">
        <v>395</v>
      </c>
      <c r="I508" t="s">
        <v>709</v>
      </c>
      <c r="L508" s="110"/>
      <c r="M508" s="70">
        <v>0</v>
      </c>
      <c r="N508" s="70">
        <f>IF(COUNTIFS(Submission[Submission],"2nd",Submission[Code],Submission[[#This Row],[Code]],Submission[Month],Submission[[#This Row],[Month]])&gt;0,Submission[[#This Row],[2nd Submit Prod/import (month +0)]]-Submission[[#This Row],[1st Submit Prod/import (month +0) ]],0)</f>
        <v>0</v>
      </c>
    </row>
    <row r="509" spans="1:16">
      <c r="A509" s="115">
        <v>2022</v>
      </c>
      <c r="B509" s="72">
        <v>2</v>
      </c>
      <c r="C509" s="33" t="s">
        <v>415</v>
      </c>
      <c r="D509" t="s">
        <v>199</v>
      </c>
      <c r="E509" t="s">
        <v>421</v>
      </c>
      <c r="F509" t="s">
        <v>72</v>
      </c>
      <c r="G509" t="s">
        <v>425</v>
      </c>
      <c r="H509" t="s">
        <v>398</v>
      </c>
      <c r="I509" t="s">
        <v>696</v>
      </c>
      <c r="L509" s="110"/>
      <c r="M509" s="70">
        <v>1072.5</v>
      </c>
      <c r="N509" s="70">
        <f>IF(COUNTIFS(Submission[Submission],"2nd",Submission[Code],Submission[[#This Row],[Code]],Submission[Month],Submission[[#This Row],[Month]])&gt;0,Submission[[#This Row],[2nd Submit Prod/import (month +0)]]-Submission[[#This Row],[1st Submit Prod/import (month +0) ]],0)</f>
        <v>1072.5</v>
      </c>
    </row>
    <row r="510" spans="1:16" s="33" customFormat="1">
      <c r="A510" s="115">
        <v>2022</v>
      </c>
      <c r="B510" s="72">
        <v>2</v>
      </c>
      <c r="C510" s="33" t="s">
        <v>415</v>
      </c>
      <c r="D510" s="33" t="s">
        <v>199</v>
      </c>
      <c r="E510" t="s">
        <v>421</v>
      </c>
      <c r="F510" s="33" t="s">
        <v>72</v>
      </c>
      <c r="G510" t="s">
        <v>425</v>
      </c>
      <c r="H510" t="s">
        <v>398</v>
      </c>
      <c r="I510" s="33" t="s">
        <v>700</v>
      </c>
      <c r="L510" s="111"/>
      <c r="M510" s="112">
        <v>22000</v>
      </c>
      <c r="N510" s="112">
        <f>IF(COUNTIFS(Submission[Submission],"2nd",Submission[Code],Submission[[#This Row],[Code]],Submission[Month],Submission[[#This Row],[Month]])&gt;0,Submission[[#This Row],[2nd Submit Prod/import (month +0)]]-Submission[[#This Row],[1st Submit Prod/import (month +0) ]],0)</f>
        <v>22000</v>
      </c>
      <c r="P510"/>
    </row>
    <row r="511" spans="1:16">
      <c r="A511" s="115">
        <v>2022</v>
      </c>
      <c r="B511" s="72">
        <v>2</v>
      </c>
      <c r="C511" s="33" t="s">
        <v>415</v>
      </c>
      <c r="D511" t="s">
        <v>199</v>
      </c>
      <c r="E511" t="s">
        <v>421</v>
      </c>
      <c r="F511" t="s">
        <v>72</v>
      </c>
      <c r="G511" t="s">
        <v>425</v>
      </c>
      <c r="H511" t="s">
        <v>398</v>
      </c>
      <c r="I511" t="s">
        <v>699</v>
      </c>
      <c r="L511" s="110"/>
      <c r="M511" s="70">
        <v>1905.1</v>
      </c>
      <c r="N511" s="70">
        <f>IF(COUNTIFS(Submission[Submission],"2nd",Submission[Code],Submission[[#This Row],[Code]],Submission[Month],Submission[[#This Row],[Month]])&gt;0,Submission[[#This Row],[2nd Submit Prod/import (month +0)]]-Submission[[#This Row],[1st Submit Prod/import (month +0) ]],0)</f>
        <v>1905.1</v>
      </c>
    </row>
    <row r="512" spans="1:16">
      <c r="A512" s="115">
        <v>2022</v>
      </c>
      <c r="B512" s="72">
        <v>2</v>
      </c>
      <c r="C512" s="33" t="s">
        <v>415</v>
      </c>
      <c r="D512" t="s">
        <v>199</v>
      </c>
      <c r="E512" t="s">
        <v>421</v>
      </c>
      <c r="F512" t="s">
        <v>72</v>
      </c>
      <c r="G512" t="s">
        <v>425</v>
      </c>
      <c r="H512" t="s">
        <v>398</v>
      </c>
      <c r="I512" t="s">
        <v>701</v>
      </c>
      <c r="L512" s="110"/>
      <c r="M512" s="70">
        <v>500</v>
      </c>
      <c r="N512" s="70">
        <f>IF(COUNTIFS(Submission[Submission],"2nd",Submission[Code],Submission[[#This Row],[Code]],Submission[Month],Submission[[#This Row],[Month]])&gt;0,Submission[[#This Row],[2nd Submit Prod/import (month +0)]]-Submission[[#This Row],[1st Submit Prod/import (month +0) ]],0)</f>
        <v>500</v>
      </c>
    </row>
    <row r="513" spans="1:14">
      <c r="A513" s="115">
        <v>2022</v>
      </c>
      <c r="B513" s="72">
        <v>2</v>
      </c>
      <c r="C513" s="33" t="s">
        <v>415</v>
      </c>
      <c r="D513" t="s">
        <v>199</v>
      </c>
      <c r="E513" t="s">
        <v>421</v>
      </c>
      <c r="F513" t="s">
        <v>72</v>
      </c>
      <c r="G513" t="s">
        <v>425</v>
      </c>
      <c r="H513" t="s">
        <v>398</v>
      </c>
      <c r="I513" t="s">
        <v>698</v>
      </c>
      <c r="L513" s="110"/>
      <c r="M513" s="70">
        <v>700</v>
      </c>
      <c r="N513" s="70">
        <f>IF(COUNTIFS(Submission[Submission],"2nd",Submission[Code],Submission[[#This Row],[Code]],Submission[Month],Submission[[#This Row],[Month]])&gt;0,Submission[[#This Row],[2nd Submit Prod/import (month +0)]]-Submission[[#This Row],[1st Submit Prod/import (month +0) ]],0)</f>
        <v>700</v>
      </c>
    </row>
    <row r="514" spans="1:14">
      <c r="A514" s="115">
        <v>2022</v>
      </c>
      <c r="B514" s="72">
        <v>2</v>
      </c>
      <c r="C514" s="33" t="s">
        <v>415</v>
      </c>
      <c r="D514" t="s">
        <v>199</v>
      </c>
      <c r="E514" t="s">
        <v>421</v>
      </c>
      <c r="F514" t="s">
        <v>72</v>
      </c>
      <c r="G514" t="s">
        <v>425</v>
      </c>
      <c r="H514" t="s">
        <v>398</v>
      </c>
      <c r="I514" t="s">
        <v>702</v>
      </c>
      <c r="L514" s="110"/>
      <c r="M514" s="70">
        <v>954.9</v>
      </c>
      <c r="N514" s="70">
        <f>IF(COUNTIFS(Submission[Submission],"2nd",Submission[Code],Submission[[#This Row],[Code]],Submission[Month],Submission[[#This Row],[Month]])&gt;0,Submission[[#This Row],[2nd Submit Prod/import (month +0)]]-Submission[[#This Row],[1st Submit Prod/import (month +0) ]],0)</f>
        <v>954.9</v>
      </c>
    </row>
    <row r="515" spans="1:14">
      <c r="A515" s="115">
        <v>2022</v>
      </c>
      <c r="B515" s="72">
        <v>2</v>
      </c>
      <c r="C515" s="33" t="s">
        <v>415</v>
      </c>
      <c r="D515" t="s">
        <v>199</v>
      </c>
      <c r="E515" t="s">
        <v>421</v>
      </c>
      <c r="F515" t="s">
        <v>72</v>
      </c>
      <c r="G515" t="s">
        <v>425</v>
      </c>
      <c r="H515" t="s">
        <v>398</v>
      </c>
      <c r="I515" t="s">
        <v>703</v>
      </c>
      <c r="L515" s="110"/>
      <c r="M515" s="70">
        <v>1201.9000000000001</v>
      </c>
      <c r="N515" s="70">
        <f>IF(COUNTIFS(Submission[Submission],"2nd",Submission[Code],Submission[[#This Row],[Code]],Submission[Month],Submission[[#This Row],[Month]])&gt;0,Submission[[#This Row],[2nd Submit Prod/import (month +0)]]-Submission[[#This Row],[1st Submit Prod/import (month +0) ]],0)</f>
        <v>1201.9000000000001</v>
      </c>
    </row>
    <row r="516" spans="1:14">
      <c r="A516" s="115">
        <v>2022</v>
      </c>
      <c r="B516" s="72">
        <v>2</v>
      </c>
      <c r="C516" s="33" t="s">
        <v>415</v>
      </c>
      <c r="D516" t="s">
        <v>199</v>
      </c>
      <c r="E516" t="s">
        <v>421</v>
      </c>
      <c r="F516" t="s">
        <v>72</v>
      </c>
      <c r="G516" t="s">
        <v>425</v>
      </c>
      <c r="H516" t="s">
        <v>398</v>
      </c>
      <c r="I516" t="s">
        <v>704</v>
      </c>
      <c r="L516" s="110"/>
      <c r="M516" s="70">
        <v>2553</v>
      </c>
      <c r="N516" s="70">
        <f>IF(COUNTIFS(Submission[Submission],"2nd",Submission[Code],Submission[[#This Row],[Code]],Submission[Month],Submission[[#This Row],[Month]])&gt;0,Submission[[#This Row],[2nd Submit Prod/import (month +0)]]-Submission[[#This Row],[1st Submit Prod/import (month +0) ]],0)</f>
        <v>2553</v>
      </c>
    </row>
    <row r="517" spans="1:14">
      <c r="A517" s="115">
        <v>2022</v>
      </c>
      <c r="B517" s="72">
        <v>2</v>
      </c>
      <c r="C517" s="33" t="s">
        <v>415</v>
      </c>
      <c r="D517" t="s">
        <v>199</v>
      </c>
      <c r="E517" t="s">
        <v>421</v>
      </c>
      <c r="F517" t="s">
        <v>72</v>
      </c>
      <c r="G517" t="s">
        <v>425</v>
      </c>
      <c r="H517" t="s">
        <v>398</v>
      </c>
      <c r="I517" t="s">
        <v>705</v>
      </c>
      <c r="L517" s="110"/>
      <c r="M517" s="70">
        <v>6500</v>
      </c>
      <c r="N517" s="70">
        <f>IF(COUNTIFS(Submission[Submission],"2nd",Submission[Code],Submission[[#This Row],[Code]],Submission[Month],Submission[[#This Row],[Month]])&gt;0,Submission[[#This Row],[2nd Submit Prod/import (month +0)]]-Submission[[#This Row],[1st Submit Prod/import (month +0) ]],0)</f>
        <v>6500</v>
      </c>
    </row>
    <row r="518" spans="1:14">
      <c r="A518" s="115">
        <v>2022</v>
      </c>
      <c r="B518" s="72">
        <v>2</v>
      </c>
      <c r="C518" s="33" t="s">
        <v>415</v>
      </c>
      <c r="D518" t="s">
        <v>199</v>
      </c>
      <c r="E518" t="s">
        <v>421</v>
      </c>
      <c r="F518" t="s">
        <v>72</v>
      </c>
      <c r="G518" t="s">
        <v>425</v>
      </c>
      <c r="H518" t="s">
        <v>398</v>
      </c>
      <c r="I518" t="s">
        <v>706</v>
      </c>
      <c r="L518" s="110"/>
      <c r="M518" s="70">
        <v>0</v>
      </c>
      <c r="N518" s="70">
        <f>IF(COUNTIFS(Submission[Submission],"2nd",Submission[Code],Submission[[#This Row],[Code]],Submission[Month],Submission[[#This Row],[Month]])&gt;0,Submission[[#This Row],[2nd Submit Prod/import (month +0)]]-Submission[[#This Row],[1st Submit Prod/import (month +0) ]],0)</f>
        <v>0</v>
      </c>
    </row>
    <row r="519" spans="1:14">
      <c r="A519" s="115">
        <v>2022</v>
      </c>
      <c r="B519" s="72">
        <v>2</v>
      </c>
      <c r="C519" s="33" t="s">
        <v>415</v>
      </c>
      <c r="D519" t="s">
        <v>199</v>
      </c>
      <c r="E519" t="s">
        <v>421</v>
      </c>
      <c r="F519" t="s">
        <v>72</v>
      </c>
      <c r="G519" t="s">
        <v>425</v>
      </c>
      <c r="H519" t="s">
        <v>398</v>
      </c>
      <c r="I519" t="s">
        <v>571</v>
      </c>
      <c r="L519" s="110"/>
      <c r="M519" s="70">
        <v>0</v>
      </c>
      <c r="N519" s="70">
        <f>IF(COUNTIFS(Submission[Submission],"2nd",Submission[Code],Submission[[#This Row],[Code]],Submission[Month],Submission[[#This Row],[Month]])&gt;0,Submission[[#This Row],[2nd Submit Prod/import (month +0)]]-Submission[[#This Row],[1st Submit Prod/import (month +0) ]],0)</f>
        <v>0</v>
      </c>
    </row>
    <row r="520" spans="1:14">
      <c r="A520" s="115">
        <v>2022</v>
      </c>
      <c r="B520" s="72">
        <v>2</v>
      </c>
      <c r="C520" s="33" t="s">
        <v>415</v>
      </c>
      <c r="D520" t="s">
        <v>199</v>
      </c>
      <c r="E520" t="s">
        <v>421</v>
      </c>
      <c r="F520" t="s">
        <v>72</v>
      </c>
      <c r="G520" t="s">
        <v>425</v>
      </c>
      <c r="H520" t="s">
        <v>398</v>
      </c>
      <c r="I520" t="s">
        <v>572</v>
      </c>
      <c r="L520" s="110"/>
      <c r="M520" s="70">
        <v>0</v>
      </c>
      <c r="N520" s="70">
        <f>IF(COUNTIFS(Submission[Submission],"2nd",Submission[Code],Submission[[#This Row],[Code]],Submission[Month],Submission[[#This Row],[Month]])&gt;0,Submission[[#This Row],[2nd Submit Prod/import (month +0)]]-Submission[[#This Row],[1st Submit Prod/import (month +0) ]],0)</f>
        <v>0</v>
      </c>
    </row>
    <row r="521" spans="1:14">
      <c r="A521" s="115">
        <v>2022</v>
      </c>
      <c r="B521" s="72">
        <v>2</v>
      </c>
      <c r="C521" s="33" t="s">
        <v>415</v>
      </c>
      <c r="D521" t="s">
        <v>199</v>
      </c>
      <c r="E521" t="s">
        <v>421</v>
      </c>
      <c r="F521" t="s">
        <v>72</v>
      </c>
      <c r="G521" t="s">
        <v>425</v>
      </c>
      <c r="H521" t="s">
        <v>398</v>
      </c>
      <c r="I521" t="s">
        <v>572</v>
      </c>
      <c r="L521" s="110"/>
      <c r="M521" s="70">
        <v>0</v>
      </c>
      <c r="N521" s="70">
        <f>IF(COUNTIFS(Submission[Submission],"2nd",Submission[Code],Submission[[#This Row],[Code]],Submission[Month],Submission[[#This Row],[Month]])&gt;0,Submission[[#This Row],[2nd Submit Prod/import (month +0)]]-Submission[[#This Row],[1st Submit Prod/import (month +0) ]],0)</f>
        <v>0</v>
      </c>
    </row>
    <row r="522" spans="1:14">
      <c r="A522" s="115">
        <v>2022</v>
      </c>
      <c r="B522" s="72">
        <v>2</v>
      </c>
      <c r="C522" s="33" t="s">
        <v>415</v>
      </c>
      <c r="D522" t="s">
        <v>199</v>
      </c>
      <c r="E522" t="s">
        <v>421</v>
      </c>
      <c r="F522" t="s">
        <v>72</v>
      </c>
      <c r="G522" t="s">
        <v>425</v>
      </c>
      <c r="H522" t="s">
        <v>400</v>
      </c>
      <c r="I522" t="s">
        <v>711</v>
      </c>
      <c r="L522" s="110"/>
      <c r="M522" s="70">
        <v>1000</v>
      </c>
      <c r="N522" s="70">
        <f>IF(COUNTIFS(Submission[Submission],"2nd",Submission[Code],Submission[[#This Row],[Code]],Submission[Month],Submission[[#This Row],[Month]])&gt;0,Submission[[#This Row],[2nd Submit Prod/import (month +0)]]-Submission[[#This Row],[1st Submit Prod/import (month +0) ]],0)</f>
        <v>1000</v>
      </c>
    </row>
    <row r="523" spans="1:14">
      <c r="A523" s="115">
        <v>2022</v>
      </c>
      <c r="B523" s="72">
        <v>2</v>
      </c>
      <c r="C523" s="33" t="s">
        <v>415</v>
      </c>
      <c r="D523" t="s">
        <v>199</v>
      </c>
      <c r="E523" t="s">
        <v>421</v>
      </c>
      <c r="F523" t="s">
        <v>72</v>
      </c>
      <c r="G523" t="s">
        <v>425</v>
      </c>
      <c r="H523" t="s">
        <v>400</v>
      </c>
      <c r="I523" t="s">
        <v>712</v>
      </c>
      <c r="L523" s="110"/>
      <c r="M523" s="70">
        <v>2000</v>
      </c>
      <c r="N523" s="70">
        <f>IF(COUNTIFS(Submission[Submission],"2nd",Submission[Code],Submission[[#This Row],[Code]],Submission[Month],Submission[[#This Row],[Month]])&gt;0,Submission[[#This Row],[2nd Submit Prod/import (month +0)]]-Submission[[#This Row],[1st Submit Prod/import (month +0) ]],0)</f>
        <v>2000</v>
      </c>
    </row>
    <row r="524" spans="1:14">
      <c r="A524" s="115">
        <v>2022</v>
      </c>
      <c r="B524" s="72">
        <v>2</v>
      </c>
      <c r="C524" s="33" t="s">
        <v>415</v>
      </c>
      <c r="D524" t="s">
        <v>199</v>
      </c>
      <c r="E524" t="s">
        <v>421</v>
      </c>
      <c r="F524" t="s">
        <v>72</v>
      </c>
      <c r="G524" t="s">
        <v>425</v>
      </c>
      <c r="H524" t="s">
        <v>374</v>
      </c>
      <c r="I524" t="s">
        <v>437</v>
      </c>
      <c r="L524" s="110"/>
      <c r="M524" s="70">
        <v>0</v>
      </c>
      <c r="N524" s="70">
        <f>IF(COUNTIFS(Submission[Submission],"2nd",Submission[Code],Submission[[#This Row],[Code]],Submission[Month],Submission[[#This Row],[Month]])&gt;0,Submission[[#This Row],[2nd Submit Prod/import (month +0)]]-Submission[[#This Row],[1st Submit Prod/import (month +0) ]],0)</f>
        <v>0</v>
      </c>
    </row>
    <row r="525" spans="1:14">
      <c r="A525" s="115">
        <v>2022</v>
      </c>
      <c r="B525" s="72">
        <v>2</v>
      </c>
      <c r="C525" s="33" t="s">
        <v>415</v>
      </c>
      <c r="D525" t="s">
        <v>199</v>
      </c>
      <c r="E525" t="s">
        <v>421</v>
      </c>
      <c r="F525" t="s">
        <v>72</v>
      </c>
      <c r="G525" t="s">
        <v>425</v>
      </c>
      <c r="H525" t="s">
        <v>374</v>
      </c>
      <c r="I525" t="s">
        <v>438</v>
      </c>
      <c r="L525" s="110"/>
      <c r="M525" s="70">
        <v>0</v>
      </c>
      <c r="N525" s="70">
        <f>IF(COUNTIFS(Submission[Submission],"2nd",Submission[Code],Submission[[#This Row],[Code]],Submission[Month],Submission[[#This Row],[Month]])&gt;0,Submission[[#This Row],[2nd Submit Prod/import (month +0)]]-Submission[[#This Row],[1st Submit Prod/import (month +0) ]],0)</f>
        <v>0</v>
      </c>
    </row>
    <row r="526" spans="1:14">
      <c r="A526" s="115">
        <v>2022</v>
      </c>
      <c r="B526" s="72">
        <v>2</v>
      </c>
      <c r="C526" s="33" t="s">
        <v>415</v>
      </c>
      <c r="D526" t="s">
        <v>199</v>
      </c>
      <c r="E526" t="s">
        <v>421</v>
      </c>
      <c r="F526" t="s">
        <v>72</v>
      </c>
      <c r="G526" t="s">
        <v>425</v>
      </c>
      <c r="H526" t="s">
        <v>374</v>
      </c>
      <c r="I526" t="s">
        <v>439</v>
      </c>
      <c r="L526" s="110"/>
      <c r="M526" s="70">
        <v>0</v>
      </c>
      <c r="N526" s="70">
        <f>IF(COUNTIFS(Submission[Submission],"2nd",Submission[Code],Submission[[#This Row],[Code]],Submission[Month],Submission[[#This Row],[Month]])&gt;0,Submission[[#This Row],[2nd Submit Prod/import (month +0)]]-Submission[[#This Row],[1st Submit Prod/import (month +0) ]],0)</f>
        <v>0</v>
      </c>
    </row>
    <row r="527" spans="1:14">
      <c r="A527" s="115">
        <v>2022</v>
      </c>
      <c r="B527" s="72">
        <v>2</v>
      </c>
      <c r="C527" s="33" t="s">
        <v>415</v>
      </c>
      <c r="D527" t="s">
        <v>199</v>
      </c>
      <c r="E527" t="s">
        <v>421</v>
      </c>
      <c r="F527" t="s">
        <v>72</v>
      </c>
      <c r="G527" t="s">
        <v>425</v>
      </c>
      <c r="H527" t="s">
        <v>374</v>
      </c>
      <c r="I527" t="s">
        <v>573</v>
      </c>
      <c r="L527" s="110"/>
      <c r="M527" s="70">
        <v>0</v>
      </c>
      <c r="N527" s="70">
        <f>IF(COUNTIFS(Submission[Submission],"2nd",Submission[Code],Submission[[#This Row],[Code]],Submission[Month],Submission[[#This Row],[Month]])&gt;0,Submission[[#This Row],[2nd Submit Prod/import (month +0)]]-Submission[[#This Row],[1st Submit Prod/import (month +0) ]],0)</f>
        <v>0</v>
      </c>
    </row>
    <row r="528" spans="1:14">
      <c r="A528" s="115">
        <v>2022</v>
      </c>
      <c r="B528" s="72">
        <v>2</v>
      </c>
      <c r="C528" s="33" t="s">
        <v>415</v>
      </c>
      <c r="D528" t="s">
        <v>199</v>
      </c>
      <c r="E528" t="s">
        <v>421</v>
      </c>
      <c r="F528" t="s">
        <v>72</v>
      </c>
      <c r="G528" t="s">
        <v>425</v>
      </c>
      <c r="H528" t="s">
        <v>374</v>
      </c>
      <c r="I528" t="s">
        <v>573</v>
      </c>
      <c r="L528" s="110"/>
      <c r="M528" s="70">
        <v>0</v>
      </c>
      <c r="N528" s="70">
        <f>IF(COUNTIFS(Submission[Submission],"2nd",Submission[Code],Submission[[#This Row],[Code]],Submission[Month],Submission[[#This Row],[Month]])&gt;0,Submission[[#This Row],[2nd Submit Prod/import (month +0)]]-Submission[[#This Row],[1st Submit Prod/import (month +0) ]],0)</f>
        <v>0</v>
      </c>
    </row>
    <row r="529" spans="1:14">
      <c r="A529" s="115">
        <v>2022</v>
      </c>
      <c r="B529" s="72">
        <v>2</v>
      </c>
      <c r="C529" s="33" t="s">
        <v>415</v>
      </c>
      <c r="D529" t="s">
        <v>199</v>
      </c>
      <c r="E529" t="s">
        <v>421</v>
      </c>
      <c r="F529" t="s">
        <v>72</v>
      </c>
      <c r="G529" t="s">
        <v>425</v>
      </c>
      <c r="H529" t="s">
        <v>374</v>
      </c>
      <c r="I529" t="s">
        <v>463</v>
      </c>
      <c r="L529" s="110"/>
      <c r="M529" s="70">
        <v>0</v>
      </c>
      <c r="N529" s="70">
        <f>IF(COUNTIFS(Submission[Submission],"2nd",Submission[Code],Submission[[#This Row],[Code]],Submission[Month],Submission[[#This Row],[Month]])&gt;0,Submission[[#This Row],[2nd Submit Prod/import (month +0)]]-Submission[[#This Row],[1st Submit Prod/import (month +0) ]],0)</f>
        <v>0</v>
      </c>
    </row>
    <row r="530" spans="1:14">
      <c r="A530" s="115">
        <v>2022</v>
      </c>
      <c r="B530" s="72">
        <v>2</v>
      </c>
      <c r="C530" s="33" t="s">
        <v>415</v>
      </c>
      <c r="D530" t="s">
        <v>199</v>
      </c>
      <c r="E530" t="s">
        <v>421</v>
      </c>
      <c r="F530" t="s">
        <v>72</v>
      </c>
      <c r="G530" t="s">
        <v>425</v>
      </c>
      <c r="H530" t="s">
        <v>374</v>
      </c>
      <c r="I530" t="s">
        <v>463</v>
      </c>
      <c r="L530" s="110"/>
      <c r="M530" s="70">
        <v>0</v>
      </c>
      <c r="N530" s="70">
        <f>IF(COUNTIFS(Submission[Submission],"2nd",Submission[Code],Submission[[#This Row],[Code]],Submission[Month],Submission[[#This Row],[Month]])&gt;0,Submission[[#This Row],[2nd Submit Prod/import (month +0)]]-Submission[[#This Row],[1st Submit Prod/import (month +0) ]],0)</f>
        <v>0</v>
      </c>
    </row>
    <row r="531" spans="1:14">
      <c r="A531" s="115">
        <v>2022</v>
      </c>
      <c r="B531" s="72">
        <v>2</v>
      </c>
      <c r="C531" s="33" t="s">
        <v>415</v>
      </c>
      <c r="D531" t="s">
        <v>199</v>
      </c>
      <c r="E531" t="s">
        <v>421</v>
      </c>
      <c r="F531" t="s">
        <v>72</v>
      </c>
      <c r="G531" t="s">
        <v>425</v>
      </c>
      <c r="H531" t="s">
        <v>391</v>
      </c>
      <c r="I531" t="s">
        <v>514</v>
      </c>
      <c r="L531" s="110"/>
      <c r="M531" s="70">
        <v>1686</v>
      </c>
      <c r="N531" s="70">
        <f>IF(COUNTIFS(Submission[Submission],"2nd",Submission[Code],Submission[[#This Row],[Code]],Submission[Month],Submission[[#This Row],[Month]])&gt;0,Submission[[#This Row],[2nd Submit Prod/import (month +0)]]-Submission[[#This Row],[1st Submit Prod/import (month +0) ]],0)</f>
        <v>1686</v>
      </c>
    </row>
    <row r="532" spans="1:14">
      <c r="A532" s="115">
        <v>2022</v>
      </c>
      <c r="B532" s="72">
        <v>2</v>
      </c>
      <c r="C532" s="33" t="s">
        <v>415</v>
      </c>
      <c r="D532" t="s">
        <v>199</v>
      </c>
      <c r="E532" t="s">
        <v>421</v>
      </c>
      <c r="F532" t="s">
        <v>72</v>
      </c>
      <c r="G532" t="s">
        <v>425</v>
      </c>
      <c r="H532" t="s">
        <v>391</v>
      </c>
      <c r="I532" t="s">
        <v>513</v>
      </c>
      <c r="L532" s="110"/>
      <c r="M532" s="70">
        <v>3000</v>
      </c>
      <c r="N532" s="70">
        <f>IF(COUNTIFS(Submission[Submission],"2nd",Submission[Code],Submission[[#This Row],[Code]],Submission[Month],Submission[[#This Row],[Month]])&gt;0,Submission[[#This Row],[2nd Submit Prod/import (month +0)]]-Submission[[#This Row],[1st Submit Prod/import (month +0) ]],0)</f>
        <v>3000</v>
      </c>
    </row>
    <row r="533" spans="1:14">
      <c r="A533" s="115">
        <v>2022</v>
      </c>
      <c r="B533" s="72">
        <v>2</v>
      </c>
      <c r="C533" s="33" t="s">
        <v>415</v>
      </c>
      <c r="D533" t="s">
        <v>199</v>
      </c>
      <c r="E533" t="s">
        <v>421</v>
      </c>
      <c r="F533" t="s">
        <v>72</v>
      </c>
      <c r="G533" t="s">
        <v>425</v>
      </c>
      <c r="H533" t="s">
        <v>391</v>
      </c>
      <c r="I533" t="s">
        <v>697</v>
      </c>
      <c r="L533" s="110"/>
      <c r="M533" s="70">
        <v>0</v>
      </c>
      <c r="N533" s="70">
        <f>IF(COUNTIFS(Submission[Submission],"2nd",Submission[Code],Submission[[#This Row],[Code]],Submission[Month],Submission[[#This Row],[Month]])&gt;0,Submission[[#This Row],[2nd Submit Prod/import (month +0)]]-Submission[[#This Row],[1st Submit Prod/import (month +0) ]],0)</f>
        <v>0</v>
      </c>
    </row>
    <row r="534" spans="1:14">
      <c r="A534" s="115">
        <v>2022</v>
      </c>
      <c r="B534" s="72">
        <v>2</v>
      </c>
      <c r="C534" s="33" t="s">
        <v>415</v>
      </c>
      <c r="D534" t="s">
        <v>199</v>
      </c>
      <c r="E534" t="s">
        <v>421</v>
      </c>
      <c r="F534" t="s">
        <v>72</v>
      </c>
      <c r="G534" t="s">
        <v>425</v>
      </c>
      <c r="H534" t="s">
        <v>391</v>
      </c>
      <c r="I534" t="s">
        <v>574</v>
      </c>
      <c r="L534" s="110"/>
      <c r="M534" s="70">
        <v>0</v>
      </c>
      <c r="N534" s="70">
        <f>IF(COUNTIFS(Submission[Submission],"2nd",Submission[Code],Submission[[#This Row],[Code]],Submission[Month],Submission[[#This Row],[Month]])&gt;0,Submission[[#This Row],[2nd Submit Prod/import (month +0)]]-Submission[[#This Row],[1st Submit Prod/import (month +0) ]],0)</f>
        <v>0</v>
      </c>
    </row>
    <row r="535" spans="1:14">
      <c r="A535" s="115">
        <v>2022</v>
      </c>
      <c r="B535" s="72">
        <v>2</v>
      </c>
      <c r="C535" s="33" t="s">
        <v>415</v>
      </c>
      <c r="D535" t="s">
        <v>199</v>
      </c>
      <c r="E535" t="s">
        <v>421</v>
      </c>
      <c r="F535" t="s">
        <v>72</v>
      </c>
      <c r="G535" t="s">
        <v>425</v>
      </c>
      <c r="H535" t="s">
        <v>391</v>
      </c>
      <c r="I535" t="s">
        <v>575</v>
      </c>
      <c r="L535" s="110"/>
      <c r="M535" s="70">
        <v>0</v>
      </c>
      <c r="N535" s="70">
        <f>IF(COUNTIFS(Submission[Submission],"2nd",Submission[Code],Submission[[#This Row],[Code]],Submission[Month],Submission[[#This Row],[Month]])&gt;0,Submission[[#This Row],[2nd Submit Prod/import (month +0)]]-Submission[[#This Row],[1st Submit Prod/import (month +0) ]],0)</f>
        <v>0</v>
      </c>
    </row>
    <row r="536" spans="1:14">
      <c r="A536" s="115">
        <v>2022</v>
      </c>
      <c r="B536" s="72">
        <v>2</v>
      </c>
      <c r="C536" s="33" t="s">
        <v>415</v>
      </c>
      <c r="D536" t="s">
        <v>199</v>
      </c>
      <c r="E536" t="s">
        <v>421</v>
      </c>
      <c r="F536" t="s">
        <v>72</v>
      </c>
      <c r="G536" t="s">
        <v>425</v>
      </c>
      <c r="H536" t="s">
        <v>391</v>
      </c>
      <c r="I536" t="s">
        <v>576</v>
      </c>
      <c r="L536" s="110"/>
      <c r="M536" s="70">
        <v>2328.5714285714284</v>
      </c>
      <c r="N536" s="70">
        <f>IF(COUNTIFS(Submission[Submission],"2nd",Submission[Code],Submission[[#This Row],[Code]],Submission[Month],Submission[[#This Row],[Month]])&gt;0,Submission[[#This Row],[2nd Submit Prod/import (month +0)]]-Submission[[#This Row],[1st Submit Prod/import (month +0) ]],0)</f>
        <v>2328.5714285714284</v>
      </c>
    </row>
    <row r="537" spans="1:14">
      <c r="A537" s="115">
        <v>2022</v>
      </c>
      <c r="B537" s="72">
        <v>2</v>
      </c>
      <c r="C537" s="33" t="s">
        <v>415</v>
      </c>
      <c r="D537" t="s">
        <v>199</v>
      </c>
      <c r="E537" t="s">
        <v>421</v>
      </c>
      <c r="F537" t="s">
        <v>72</v>
      </c>
      <c r="G537" t="s">
        <v>425</v>
      </c>
      <c r="H537" t="s">
        <v>391</v>
      </c>
      <c r="I537" t="s">
        <v>577</v>
      </c>
      <c r="L537" s="110"/>
      <c r="M537" s="70">
        <v>222.67924528301887</v>
      </c>
      <c r="N537" s="70">
        <f>IF(COUNTIFS(Submission[Submission],"2nd",Submission[Code],Submission[[#This Row],[Code]],Submission[Month],Submission[[#This Row],[Month]])&gt;0,Submission[[#This Row],[2nd Submit Prod/import (month +0)]]-Submission[[#This Row],[1st Submit Prod/import (month +0) ]],0)</f>
        <v>222.67924528301887</v>
      </c>
    </row>
    <row r="538" spans="1:14">
      <c r="A538" s="115">
        <v>2022</v>
      </c>
      <c r="B538" s="72">
        <v>2</v>
      </c>
      <c r="C538" s="33" t="s">
        <v>415</v>
      </c>
      <c r="D538" t="s">
        <v>199</v>
      </c>
      <c r="E538" t="s">
        <v>417</v>
      </c>
      <c r="F538" t="s">
        <v>72</v>
      </c>
      <c r="G538" t="s">
        <v>425</v>
      </c>
      <c r="H538" t="s">
        <v>389</v>
      </c>
      <c r="I538" t="s">
        <v>692</v>
      </c>
      <c r="L538" s="110"/>
      <c r="M538" s="70">
        <v>493.6</v>
      </c>
      <c r="N538" s="70">
        <f>IF(COUNTIFS(Submission[Submission],"2nd",Submission[Code],Submission[[#This Row],[Code]],Submission[Month],Submission[[#This Row],[Month]])&gt;0,Submission[[#This Row],[2nd Submit Prod/import (month +0)]]-Submission[[#This Row],[1st Submit Prod/import (month +0) ]],0)</f>
        <v>493.6</v>
      </c>
    </row>
    <row r="539" spans="1:14">
      <c r="A539" s="115">
        <v>2022</v>
      </c>
      <c r="B539" s="72">
        <v>2</v>
      </c>
      <c r="C539" s="33" t="s">
        <v>415</v>
      </c>
      <c r="D539" t="s">
        <v>199</v>
      </c>
      <c r="E539" t="s">
        <v>417</v>
      </c>
      <c r="F539" t="s">
        <v>72</v>
      </c>
      <c r="G539" t="s">
        <v>425</v>
      </c>
      <c r="H539" t="s">
        <v>389</v>
      </c>
      <c r="I539" t="s">
        <v>691</v>
      </c>
      <c r="L539" s="110"/>
      <c r="M539" s="70">
        <v>529.4</v>
      </c>
      <c r="N539" s="70">
        <f>IF(COUNTIFS(Submission[Submission],"2nd",Submission[Code],Submission[[#This Row],[Code]],Submission[Month],Submission[[#This Row],[Month]])&gt;0,Submission[[#This Row],[2nd Submit Prod/import (month +0)]]-Submission[[#This Row],[1st Submit Prod/import (month +0) ]],0)</f>
        <v>529.4</v>
      </c>
    </row>
    <row r="540" spans="1:14">
      <c r="A540" s="115">
        <v>2022</v>
      </c>
      <c r="B540" s="72">
        <v>2</v>
      </c>
      <c r="C540" s="33" t="s">
        <v>415</v>
      </c>
      <c r="D540" t="s">
        <v>199</v>
      </c>
      <c r="E540" t="s">
        <v>417</v>
      </c>
      <c r="F540" t="s">
        <v>72</v>
      </c>
      <c r="G540" t="s">
        <v>425</v>
      </c>
      <c r="H540" t="s">
        <v>389</v>
      </c>
      <c r="I540" t="s">
        <v>693</v>
      </c>
      <c r="L540" s="110"/>
      <c r="M540" s="70">
        <v>18847.5</v>
      </c>
      <c r="N540" s="70">
        <f>IF(COUNTIFS(Submission[Submission],"2nd",Submission[Code],Submission[[#This Row],[Code]],Submission[Month],Submission[[#This Row],[Month]])&gt;0,Submission[[#This Row],[2nd Submit Prod/import (month +0)]]-Submission[[#This Row],[1st Submit Prod/import (month +0) ]],0)</f>
        <v>18847.5</v>
      </c>
    </row>
    <row r="541" spans="1:14">
      <c r="A541" s="115">
        <v>2022</v>
      </c>
      <c r="B541" s="72">
        <v>2</v>
      </c>
      <c r="C541" s="33" t="s">
        <v>415</v>
      </c>
      <c r="D541" t="s">
        <v>199</v>
      </c>
      <c r="E541" t="s">
        <v>421</v>
      </c>
      <c r="F541" t="s">
        <v>72</v>
      </c>
      <c r="G541" t="s">
        <v>44</v>
      </c>
      <c r="H541" t="s">
        <v>391</v>
      </c>
      <c r="I541" t="s">
        <v>684</v>
      </c>
      <c r="L541" s="110"/>
      <c r="M541" s="70">
        <v>3000</v>
      </c>
      <c r="N541" s="70">
        <f>IF(COUNTIFS(Submission[Submission],"2nd",Submission[Code],Submission[[#This Row],[Code]],Submission[Month],Submission[[#This Row],[Month]])&gt;0,Submission[[#This Row],[2nd Submit Prod/import (month +0)]]-Submission[[#This Row],[1st Submit Prod/import (month +0) ]],0)</f>
        <v>3000</v>
      </c>
    </row>
    <row r="542" spans="1:14">
      <c r="A542" s="115">
        <v>2022</v>
      </c>
      <c r="B542" s="72">
        <v>2</v>
      </c>
      <c r="C542" s="33" t="s">
        <v>415</v>
      </c>
      <c r="D542" t="s">
        <v>199</v>
      </c>
      <c r="E542" t="s">
        <v>421</v>
      </c>
      <c r="F542" t="s">
        <v>72</v>
      </c>
      <c r="G542" t="s">
        <v>44</v>
      </c>
      <c r="H542" t="s">
        <v>391</v>
      </c>
      <c r="I542" t="s">
        <v>647</v>
      </c>
      <c r="L542" s="110"/>
      <c r="M542" s="70">
        <v>6000</v>
      </c>
      <c r="N542" s="70">
        <f>IF(COUNTIFS(Submission[Submission],"2nd",Submission[Code],Submission[[#This Row],[Code]],Submission[Month],Submission[[#This Row],[Month]])&gt;0,Submission[[#This Row],[2nd Submit Prod/import (month +0)]]-Submission[[#This Row],[1st Submit Prod/import (month +0) ]],0)</f>
        <v>6000</v>
      </c>
    </row>
    <row r="543" spans="1:14">
      <c r="A543" s="115">
        <v>2022</v>
      </c>
      <c r="B543" s="72">
        <v>2</v>
      </c>
      <c r="C543" s="33" t="s">
        <v>415</v>
      </c>
      <c r="D543" t="s">
        <v>199</v>
      </c>
      <c r="E543" t="s">
        <v>421</v>
      </c>
      <c r="F543" t="s">
        <v>72</v>
      </c>
      <c r="G543" t="s">
        <v>44</v>
      </c>
      <c r="H543" t="s">
        <v>391</v>
      </c>
      <c r="I543" t="s">
        <v>685</v>
      </c>
      <c r="L543" s="110"/>
      <c r="M543" s="70">
        <v>0</v>
      </c>
      <c r="N543" s="70">
        <f>IF(COUNTIFS(Submission[Submission],"2nd",Submission[Code],Submission[[#This Row],[Code]],Submission[Month],Submission[[#This Row],[Month]])&gt;0,Submission[[#This Row],[2nd Submit Prod/import (month +0)]]-Submission[[#This Row],[1st Submit Prod/import (month +0) ]],0)</f>
        <v>0</v>
      </c>
    </row>
    <row r="544" spans="1:14">
      <c r="A544" s="115">
        <v>2022</v>
      </c>
      <c r="B544" s="72">
        <v>2</v>
      </c>
      <c r="C544" s="33" t="s">
        <v>415</v>
      </c>
      <c r="D544" t="s">
        <v>199</v>
      </c>
      <c r="E544" t="s">
        <v>421</v>
      </c>
      <c r="F544" t="s">
        <v>77</v>
      </c>
      <c r="G544" s="99" t="s">
        <v>428</v>
      </c>
      <c r="H544" t="s">
        <v>389</v>
      </c>
      <c r="I544" t="s">
        <v>31</v>
      </c>
      <c r="L544" s="110"/>
      <c r="M544" s="70">
        <v>546563.52</v>
      </c>
      <c r="N544" s="70">
        <f>IF(COUNTIFS(Submission[Submission],"2nd",Submission[Code],Submission[[#This Row],[Code]],Submission[Month],Submission[[#This Row],[Month]])&gt;0,Submission[[#This Row],[2nd Submit Prod/import (month +0)]]-Submission[[#This Row],[1st Submit Prod/import (month +0) ]],0)</f>
        <v>546563.52</v>
      </c>
    </row>
    <row r="545" spans="1:14">
      <c r="A545" s="115">
        <v>2022</v>
      </c>
      <c r="B545" s="72">
        <v>2</v>
      </c>
      <c r="C545" s="33" t="s">
        <v>415</v>
      </c>
      <c r="D545" t="s">
        <v>199</v>
      </c>
      <c r="E545" t="s">
        <v>421</v>
      </c>
      <c r="F545" t="s">
        <v>77</v>
      </c>
      <c r="G545" s="99" t="s">
        <v>428</v>
      </c>
      <c r="H545" t="s">
        <v>389</v>
      </c>
      <c r="I545" t="s">
        <v>78</v>
      </c>
      <c r="L545" s="110"/>
      <c r="M545" s="70">
        <v>16450.560000000001</v>
      </c>
      <c r="N545" s="70">
        <f>IF(COUNTIFS(Submission[Submission],"2nd",Submission[Code],Submission[[#This Row],[Code]],Submission[Month],Submission[[#This Row],[Month]])&gt;0,Submission[[#This Row],[2nd Submit Prod/import (month +0)]]-Submission[[#This Row],[1st Submit Prod/import (month +0) ]],0)</f>
        <v>16450.560000000001</v>
      </c>
    </row>
    <row r="546" spans="1:14">
      <c r="A546" s="115">
        <v>2022</v>
      </c>
      <c r="B546" s="72">
        <v>2</v>
      </c>
      <c r="C546" s="33" t="s">
        <v>415</v>
      </c>
      <c r="D546" t="s">
        <v>199</v>
      </c>
      <c r="E546" t="s">
        <v>421</v>
      </c>
      <c r="F546" t="s">
        <v>77</v>
      </c>
      <c r="G546" s="99" t="s">
        <v>428</v>
      </c>
      <c r="H546" t="s">
        <v>400</v>
      </c>
      <c r="I546" t="s">
        <v>79</v>
      </c>
      <c r="L546" s="110"/>
      <c r="M546" s="70">
        <v>0</v>
      </c>
      <c r="N546" s="70">
        <f>IF(COUNTIFS(Submission[Submission],"2nd",Submission[Code],Submission[[#This Row],[Code]],Submission[Month],Submission[[#This Row],[Month]])&gt;0,Submission[[#This Row],[2nd Submit Prod/import (month +0)]]-Submission[[#This Row],[1st Submit Prod/import (month +0) ]],0)</f>
        <v>0</v>
      </c>
    </row>
    <row r="547" spans="1:14">
      <c r="A547" s="115">
        <v>2022</v>
      </c>
      <c r="B547" s="72">
        <v>2</v>
      </c>
      <c r="C547" s="33" t="s">
        <v>415</v>
      </c>
      <c r="D547" t="s">
        <v>199</v>
      </c>
      <c r="E547" t="s">
        <v>421</v>
      </c>
      <c r="F547" t="s">
        <v>77</v>
      </c>
      <c r="G547" s="99" t="s">
        <v>428</v>
      </c>
      <c r="H547" t="s">
        <v>400</v>
      </c>
      <c r="I547" t="s">
        <v>80</v>
      </c>
      <c r="L547" s="110"/>
      <c r="M547" s="70">
        <v>0</v>
      </c>
      <c r="N547" s="70">
        <f>IF(COUNTIFS(Submission[Submission],"2nd",Submission[Code],Submission[[#This Row],[Code]],Submission[Month],Submission[[#This Row],[Month]])&gt;0,Submission[[#This Row],[2nd Submit Prod/import (month +0)]]-Submission[[#This Row],[1st Submit Prod/import (month +0) ]],0)</f>
        <v>0</v>
      </c>
    </row>
    <row r="548" spans="1:14">
      <c r="A548" s="115">
        <v>2022</v>
      </c>
      <c r="B548" s="72">
        <v>2</v>
      </c>
      <c r="C548" s="33" t="s">
        <v>415</v>
      </c>
      <c r="D548" t="s">
        <v>199</v>
      </c>
      <c r="E548" t="s">
        <v>419</v>
      </c>
      <c r="F548" t="s">
        <v>77</v>
      </c>
      <c r="G548" s="99" t="s">
        <v>428</v>
      </c>
      <c r="H548" t="s">
        <v>400</v>
      </c>
      <c r="I548" t="s">
        <v>81</v>
      </c>
      <c r="L548" s="110"/>
      <c r="N548" s="70">
        <f>IF(COUNTIFS(Submission[Submission],"2nd",Submission[Code],Submission[[#This Row],[Code]],Submission[Month],Submission[[#This Row],[Month]])&gt;0,Submission[[#This Row],[2nd Submit Prod/import (month +0)]]-Submission[[#This Row],[1st Submit Prod/import (month +0) ]],0)</f>
        <v>0</v>
      </c>
    </row>
    <row r="549" spans="1:14">
      <c r="A549" s="115">
        <v>2022</v>
      </c>
      <c r="B549" s="72">
        <v>2</v>
      </c>
      <c r="C549" s="33" t="s">
        <v>415</v>
      </c>
      <c r="D549" t="s">
        <v>199</v>
      </c>
      <c r="E549" t="s">
        <v>419</v>
      </c>
      <c r="F549" t="s">
        <v>77</v>
      </c>
      <c r="G549" s="99" t="s">
        <v>428</v>
      </c>
      <c r="H549" t="s">
        <v>389</v>
      </c>
      <c r="I549" t="s">
        <v>578</v>
      </c>
      <c r="L549" s="110"/>
      <c r="N549" s="70">
        <f>IF(COUNTIFS(Submission[Submission],"2nd",Submission[Code],Submission[[#This Row],[Code]],Submission[Month],Submission[[#This Row],[Month]])&gt;0,Submission[[#This Row],[2nd Submit Prod/import (month +0)]]-Submission[[#This Row],[1st Submit Prod/import (month +0) ]],0)</f>
        <v>0</v>
      </c>
    </row>
    <row r="550" spans="1:14">
      <c r="A550" s="115">
        <v>2022</v>
      </c>
      <c r="B550" s="72">
        <v>2</v>
      </c>
      <c r="C550" s="33" t="s">
        <v>415</v>
      </c>
      <c r="D550" t="s">
        <v>199</v>
      </c>
      <c r="E550" t="s">
        <v>419</v>
      </c>
      <c r="F550" t="s">
        <v>77</v>
      </c>
      <c r="G550" s="99" t="s">
        <v>428</v>
      </c>
      <c r="H550" t="s">
        <v>389</v>
      </c>
      <c r="I550" t="s">
        <v>579</v>
      </c>
      <c r="L550" s="110"/>
      <c r="N550" s="70">
        <f>IF(COUNTIFS(Submission[Submission],"2nd",Submission[Code],Submission[[#This Row],[Code]],Submission[Month],Submission[[#This Row],[Month]])&gt;0,Submission[[#This Row],[2nd Submit Prod/import (month +0)]]-Submission[[#This Row],[1st Submit Prod/import (month +0) ]],0)</f>
        <v>0</v>
      </c>
    </row>
    <row r="551" spans="1:14">
      <c r="A551" s="115">
        <v>2022</v>
      </c>
      <c r="B551" s="72">
        <v>2</v>
      </c>
      <c r="C551" s="33" t="s">
        <v>415</v>
      </c>
      <c r="D551" t="s">
        <v>199</v>
      </c>
      <c r="E551" t="s">
        <v>421</v>
      </c>
      <c r="F551" t="s">
        <v>77</v>
      </c>
      <c r="G551" s="99" t="s">
        <v>428</v>
      </c>
      <c r="H551" t="s">
        <v>389</v>
      </c>
      <c r="I551" t="s">
        <v>580</v>
      </c>
      <c r="L551" s="110"/>
      <c r="N551" s="70">
        <f>IF(COUNTIFS(Submission[Submission],"2nd",Submission[Code],Submission[[#This Row],[Code]],Submission[Month],Submission[[#This Row],[Month]])&gt;0,Submission[[#This Row],[2nd Submit Prod/import (month +0)]]-Submission[[#This Row],[1st Submit Prod/import (month +0) ]],0)</f>
        <v>0</v>
      </c>
    </row>
    <row r="552" spans="1:14">
      <c r="A552" s="115">
        <v>2022</v>
      </c>
      <c r="B552" s="72">
        <v>2</v>
      </c>
      <c r="C552" s="33" t="s">
        <v>415</v>
      </c>
      <c r="D552" t="s">
        <v>199</v>
      </c>
      <c r="E552" t="s">
        <v>421</v>
      </c>
      <c r="F552" t="s">
        <v>77</v>
      </c>
      <c r="G552" s="99" t="s">
        <v>428</v>
      </c>
      <c r="H552" t="s">
        <v>389</v>
      </c>
      <c r="I552" t="s">
        <v>581</v>
      </c>
      <c r="L552" s="110"/>
      <c r="N552" s="70">
        <f>IF(COUNTIFS(Submission[Submission],"2nd",Submission[Code],Submission[[#This Row],[Code]],Submission[Month],Submission[[#This Row],[Month]])&gt;0,Submission[[#This Row],[2nd Submit Prod/import (month +0)]]-Submission[[#This Row],[1st Submit Prod/import (month +0) ]],0)</f>
        <v>0</v>
      </c>
    </row>
    <row r="553" spans="1:14">
      <c r="A553" s="115">
        <v>2022</v>
      </c>
      <c r="B553" s="72">
        <v>2</v>
      </c>
      <c r="C553" s="33" t="s">
        <v>415</v>
      </c>
      <c r="D553" t="s">
        <v>199</v>
      </c>
      <c r="E553" t="s">
        <v>421</v>
      </c>
      <c r="F553" t="s">
        <v>77</v>
      </c>
      <c r="G553" s="99" t="s">
        <v>428</v>
      </c>
      <c r="H553" t="s">
        <v>389</v>
      </c>
      <c r="I553" t="s">
        <v>586</v>
      </c>
      <c r="L553" s="110"/>
      <c r="N553" s="70">
        <f>IF(COUNTIFS(Submission[Submission],"2nd",Submission[Code],Submission[[#This Row],[Code]],Submission[Month],Submission[[#This Row],[Month]])&gt;0,Submission[[#This Row],[2nd Submit Prod/import (month +0)]]-Submission[[#This Row],[1st Submit Prod/import (month +0) ]],0)</f>
        <v>0</v>
      </c>
    </row>
    <row r="554" spans="1:14">
      <c r="A554" s="115">
        <v>2022</v>
      </c>
      <c r="B554" s="72">
        <v>2</v>
      </c>
      <c r="C554" s="33" t="s">
        <v>415</v>
      </c>
      <c r="D554" t="s">
        <v>199</v>
      </c>
      <c r="E554" t="s">
        <v>421</v>
      </c>
      <c r="F554" t="s">
        <v>77</v>
      </c>
      <c r="G554" s="99" t="s">
        <v>428</v>
      </c>
      <c r="H554" t="s">
        <v>389</v>
      </c>
      <c r="I554" t="s">
        <v>587</v>
      </c>
      <c r="L554" s="110"/>
      <c r="N554" s="70">
        <f>IF(COUNTIFS(Submission[Submission],"2nd",Submission[Code],Submission[[#This Row],[Code]],Submission[Month],Submission[[#This Row],[Month]])&gt;0,Submission[[#This Row],[2nd Submit Prod/import (month +0)]]-Submission[[#This Row],[1st Submit Prod/import (month +0) ]],0)</f>
        <v>0</v>
      </c>
    </row>
    <row r="555" spans="1:14">
      <c r="A555" s="115">
        <v>2022</v>
      </c>
      <c r="B555" s="72">
        <v>2</v>
      </c>
      <c r="C555" s="33" t="s">
        <v>415</v>
      </c>
      <c r="D555" t="s">
        <v>199</v>
      </c>
      <c r="E555" t="s">
        <v>421</v>
      </c>
      <c r="F555" t="s">
        <v>77</v>
      </c>
      <c r="G555" s="99" t="s">
        <v>428</v>
      </c>
      <c r="H555" t="s">
        <v>400</v>
      </c>
      <c r="I555" t="s">
        <v>79</v>
      </c>
      <c r="L555" s="110"/>
      <c r="N555" s="70">
        <f>IF(COUNTIFS(Submission[Submission],"2nd",Submission[Code],Submission[[#This Row],[Code]],Submission[Month],Submission[[#This Row],[Month]])&gt;0,Submission[[#This Row],[2nd Submit Prod/import (month +0)]]-Submission[[#This Row],[1st Submit Prod/import (month +0) ]],0)</f>
        <v>0</v>
      </c>
    </row>
    <row r="556" spans="1:14">
      <c r="A556" s="115">
        <v>2022</v>
      </c>
      <c r="B556" s="72">
        <v>2</v>
      </c>
      <c r="C556" s="33" t="s">
        <v>415</v>
      </c>
      <c r="D556" t="s">
        <v>199</v>
      </c>
      <c r="E556" t="s">
        <v>421</v>
      </c>
      <c r="F556" t="s">
        <v>77</v>
      </c>
      <c r="G556" s="99" t="s">
        <v>428</v>
      </c>
      <c r="H556" t="s">
        <v>400</v>
      </c>
      <c r="I556" t="s">
        <v>80</v>
      </c>
      <c r="L556" s="110"/>
      <c r="N556" s="70">
        <f>IF(COUNTIFS(Submission[Submission],"2nd",Submission[Code],Submission[[#This Row],[Code]],Submission[Month],Submission[[#This Row],[Month]])&gt;0,Submission[[#This Row],[2nd Submit Prod/import (month +0)]]-Submission[[#This Row],[1st Submit Prod/import (month +0) ]],0)</f>
        <v>0</v>
      </c>
    </row>
    <row r="557" spans="1:14">
      <c r="A557" s="115">
        <v>2022</v>
      </c>
      <c r="B557" s="72">
        <v>2</v>
      </c>
      <c r="C557" s="33" t="s">
        <v>415</v>
      </c>
      <c r="D557" t="s">
        <v>199</v>
      </c>
      <c r="E557" t="s">
        <v>421</v>
      </c>
      <c r="F557" t="s">
        <v>77</v>
      </c>
      <c r="G557" s="99" t="s">
        <v>428</v>
      </c>
      <c r="H557" t="s">
        <v>400</v>
      </c>
      <c r="I557" t="s">
        <v>82</v>
      </c>
      <c r="L557" s="110"/>
      <c r="N557" s="70">
        <f>IF(COUNTIFS(Submission[Submission],"2nd",Submission[Code],Submission[[#This Row],[Code]],Submission[Month],Submission[[#This Row],[Month]])&gt;0,Submission[[#This Row],[2nd Submit Prod/import (month +0)]]-Submission[[#This Row],[1st Submit Prod/import (month +0) ]],0)</f>
        <v>0</v>
      </c>
    </row>
    <row r="558" spans="1:14">
      <c r="A558" s="115">
        <v>2022</v>
      </c>
      <c r="B558" s="72">
        <v>2</v>
      </c>
      <c r="C558" s="33" t="s">
        <v>415</v>
      </c>
      <c r="D558" t="s">
        <v>199</v>
      </c>
      <c r="E558" t="s">
        <v>419</v>
      </c>
      <c r="F558" t="s">
        <v>77</v>
      </c>
      <c r="G558" s="99" t="s">
        <v>428</v>
      </c>
      <c r="H558" t="s">
        <v>400</v>
      </c>
      <c r="I558" t="s">
        <v>83</v>
      </c>
      <c r="L558" s="110"/>
      <c r="N558" s="70">
        <f>IF(COUNTIFS(Submission[Submission],"2nd",Submission[Code],Submission[[#This Row],[Code]],Submission[Month],Submission[[#This Row],[Month]])&gt;0,Submission[[#This Row],[2nd Submit Prod/import (month +0)]]-Submission[[#This Row],[1st Submit Prod/import (month +0) ]],0)</f>
        <v>0</v>
      </c>
    </row>
    <row r="559" spans="1:14">
      <c r="A559" s="115">
        <v>2022</v>
      </c>
      <c r="B559" s="72">
        <v>2</v>
      </c>
      <c r="C559" s="33" t="s">
        <v>415</v>
      </c>
      <c r="D559" t="s">
        <v>199</v>
      </c>
      <c r="E559" t="s">
        <v>421</v>
      </c>
      <c r="F559" t="s">
        <v>77</v>
      </c>
      <c r="G559" s="99" t="s">
        <v>428</v>
      </c>
      <c r="H559" t="s">
        <v>389</v>
      </c>
      <c r="I559" t="s">
        <v>464</v>
      </c>
      <c r="L559" s="110"/>
      <c r="N559" s="70">
        <f>IF(COUNTIFS(Submission[Submission],"2nd",Submission[Code],Submission[[#This Row],[Code]],Submission[Month],Submission[[#This Row],[Month]])&gt;0,Submission[[#This Row],[2nd Submit Prod/import (month +0)]]-Submission[[#This Row],[1st Submit Prod/import (month +0) ]],0)</f>
        <v>0</v>
      </c>
    </row>
    <row r="560" spans="1:14">
      <c r="A560" s="115">
        <v>2022</v>
      </c>
      <c r="B560" s="72">
        <v>2</v>
      </c>
      <c r="C560" s="33" t="s">
        <v>415</v>
      </c>
      <c r="D560" t="s">
        <v>199</v>
      </c>
      <c r="E560" t="s">
        <v>421</v>
      </c>
      <c r="F560" t="s">
        <v>77</v>
      </c>
      <c r="G560" s="99" t="s">
        <v>428</v>
      </c>
      <c r="H560" t="s">
        <v>389</v>
      </c>
      <c r="I560" t="s">
        <v>445</v>
      </c>
      <c r="L560" s="110"/>
      <c r="N560" s="70">
        <f>IF(COUNTIFS(Submission[Submission],"2nd",Submission[Code],Submission[[#This Row],[Code]],Submission[Month],Submission[[#This Row],[Month]])&gt;0,Submission[[#This Row],[2nd Submit Prod/import (month +0)]]-Submission[[#This Row],[1st Submit Prod/import (month +0) ]],0)</f>
        <v>0</v>
      </c>
    </row>
    <row r="561" spans="1:14">
      <c r="A561" s="115">
        <v>2022</v>
      </c>
      <c r="B561" s="72">
        <v>2</v>
      </c>
      <c r="C561" s="33" t="s">
        <v>415</v>
      </c>
      <c r="D561" t="s">
        <v>199</v>
      </c>
      <c r="E561" t="s">
        <v>421</v>
      </c>
      <c r="F561" t="s">
        <v>77</v>
      </c>
      <c r="G561" s="99" t="s">
        <v>428</v>
      </c>
      <c r="H561" t="s">
        <v>400</v>
      </c>
      <c r="I561" t="s">
        <v>465</v>
      </c>
      <c r="L561" s="110"/>
      <c r="N561" s="70">
        <f>IF(COUNTIFS(Submission[Submission],"2nd",Submission[Code],Submission[[#This Row],[Code]],Submission[Month],Submission[[#This Row],[Month]])&gt;0,Submission[[#This Row],[2nd Submit Prod/import (month +0)]]-Submission[[#This Row],[1st Submit Prod/import (month +0) ]],0)</f>
        <v>0</v>
      </c>
    </row>
    <row r="562" spans="1:14">
      <c r="A562" s="115">
        <v>2022</v>
      </c>
      <c r="B562" s="72">
        <v>2</v>
      </c>
      <c r="C562" s="33" t="s">
        <v>415</v>
      </c>
      <c r="D562" t="s">
        <v>199</v>
      </c>
      <c r="E562" t="s">
        <v>421</v>
      </c>
      <c r="F562" t="s">
        <v>77</v>
      </c>
      <c r="G562" s="99" t="s">
        <v>428</v>
      </c>
      <c r="H562" t="s">
        <v>372</v>
      </c>
      <c r="I562" t="s">
        <v>19</v>
      </c>
      <c r="L562" s="110"/>
      <c r="N562" s="70">
        <f>IF(COUNTIFS(Submission[Submission],"2nd",Submission[Code],Submission[[#This Row],[Code]],Submission[Month],Submission[[#This Row],[Month]])&gt;0,Submission[[#This Row],[2nd Submit Prod/import (month +0)]]-Submission[[#This Row],[1st Submit Prod/import (month +0) ]],0)</f>
        <v>0</v>
      </c>
    </row>
    <row r="563" spans="1:14">
      <c r="A563" s="115">
        <v>2022</v>
      </c>
      <c r="B563" s="72">
        <v>2</v>
      </c>
      <c r="C563" s="33" t="s">
        <v>415</v>
      </c>
      <c r="D563" t="s">
        <v>199</v>
      </c>
      <c r="E563" t="s">
        <v>421</v>
      </c>
      <c r="F563" t="s">
        <v>77</v>
      </c>
      <c r="G563" s="99" t="s">
        <v>428</v>
      </c>
      <c r="H563" t="s">
        <v>372</v>
      </c>
      <c r="I563" t="s">
        <v>21</v>
      </c>
      <c r="L563" s="110"/>
      <c r="N563" s="70">
        <f>IF(COUNTIFS(Submission[Submission],"2nd",Submission[Code],Submission[[#This Row],[Code]],Submission[Month],Submission[[#This Row],[Month]])&gt;0,Submission[[#This Row],[2nd Submit Prod/import (month +0)]]-Submission[[#This Row],[1st Submit Prod/import (month +0) ]],0)</f>
        <v>0</v>
      </c>
    </row>
    <row r="564" spans="1:14">
      <c r="A564" s="115">
        <v>2022</v>
      </c>
      <c r="B564" s="72">
        <v>2</v>
      </c>
      <c r="C564" s="33" t="s">
        <v>415</v>
      </c>
      <c r="D564" t="s">
        <v>199</v>
      </c>
      <c r="E564" t="s">
        <v>421</v>
      </c>
      <c r="F564" t="s">
        <v>77</v>
      </c>
      <c r="G564" s="99" t="s">
        <v>428</v>
      </c>
      <c r="H564" t="s">
        <v>389</v>
      </c>
      <c r="I564" t="s">
        <v>22</v>
      </c>
      <c r="L564" s="110"/>
      <c r="N564" s="70">
        <f>IF(COUNTIFS(Submission[Submission],"2nd",Submission[Code],Submission[[#This Row],[Code]],Submission[Month],Submission[[#This Row],[Month]])&gt;0,Submission[[#This Row],[2nd Submit Prod/import (month +0)]]-Submission[[#This Row],[1st Submit Prod/import (month +0) ]],0)</f>
        <v>0</v>
      </c>
    </row>
    <row r="565" spans="1:14">
      <c r="A565" s="115">
        <v>2022</v>
      </c>
      <c r="B565" s="72">
        <v>2</v>
      </c>
      <c r="C565" s="33" t="s">
        <v>415</v>
      </c>
      <c r="D565" t="s">
        <v>199</v>
      </c>
      <c r="E565" t="s">
        <v>421</v>
      </c>
      <c r="F565" t="s">
        <v>77</v>
      </c>
      <c r="G565" s="99" t="s">
        <v>428</v>
      </c>
      <c r="H565" t="s">
        <v>372</v>
      </c>
      <c r="I565" t="s">
        <v>20</v>
      </c>
      <c r="L565" s="110"/>
      <c r="N565" s="70">
        <f>IF(COUNTIFS(Submission[Submission],"2nd",Submission[Code],Submission[[#This Row],[Code]],Submission[Month],Submission[[#This Row],[Month]])&gt;0,Submission[[#This Row],[2nd Submit Prod/import (month +0)]]-Submission[[#This Row],[1st Submit Prod/import (month +0) ]],0)</f>
        <v>0</v>
      </c>
    </row>
    <row r="566" spans="1:14">
      <c r="A566" s="115">
        <v>2022</v>
      </c>
      <c r="B566" s="72">
        <v>2</v>
      </c>
      <c r="C566" s="33" t="s">
        <v>415</v>
      </c>
      <c r="D566" t="s">
        <v>199</v>
      </c>
      <c r="E566" t="s">
        <v>421</v>
      </c>
      <c r="F566" t="s">
        <v>77</v>
      </c>
      <c r="G566" s="99" t="s">
        <v>428</v>
      </c>
      <c r="H566" t="s">
        <v>400</v>
      </c>
      <c r="I566" t="s">
        <v>79</v>
      </c>
      <c r="L566" s="110"/>
      <c r="N566" s="70">
        <f>IF(COUNTIFS(Submission[Submission],"2nd",Submission[Code],Submission[[#This Row],[Code]],Submission[Month],Submission[[#This Row],[Month]])&gt;0,Submission[[#This Row],[2nd Submit Prod/import (month +0)]]-Submission[[#This Row],[1st Submit Prod/import (month +0) ]],0)</f>
        <v>0</v>
      </c>
    </row>
    <row r="567" spans="1:14">
      <c r="A567" s="115">
        <v>2022</v>
      </c>
      <c r="B567" s="72">
        <v>2</v>
      </c>
      <c r="C567" s="33" t="s">
        <v>415</v>
      </c>
      <c r="D567" t="s">
        <v>199</v>
      </c>
      <c r="E567" t="s">
        <v>421</v>
      </c>
      <c r="F567" t="s">
        <v>77</v>
      </c>
      <c r="G567" s="99" t="s">
        <v>428</v>
      </c>
      <c r="H567" t="s">
        <v>400</v>
      </c>
      <c r="I567" t="s">
        <v>81</v>
      </c>
      <c r="L567" s="110"/>
      <c r="N567" s="70">
        <f>IF(COUNTIFS(Submission[Submission],"2nd",Submission[Code],Submission[[#This Row],[Code]],Submission[Month],Submission[[#This Row],[Month]])&gt;0,Submission[[#This Row],[2nd Submit Prod/import (month +0)]]-Submission[[#This Row],[1st Submit Prod/import (month +0) ]],0)</f>
        <v>0</v>
      </c>
    </row>
    <row r="568" spans="1:14">
      <c r="A568" s="115">
        <v>2022</v>
      </c>
      <c r="B568" s="72">
        <v>2</v>
      </c>
      <c r="C568" s="33" t="s">
        <v>415</v>
      </c>
      <c r="D568" t="s">
        <v>199</v>
      </c>
      <c r="E568" t="s">
        <v>421</v>
      </c>
      <c r="F568" t="s">
        <v>77</v>
      </c>
      <c r="G568" s="99" t="s">
        <v>428</v>
      </c>
      <c r="H568" t="s">
        <v>400</v>
      </c>
      <c r="I568" t="s">
        <v>583</v>
      </c>
      <c r="L568" s="110"/>
      <c r="N568" s="70">
        <f>IF(COUNTIFS(Submission[Submission],"2nd",Submission[Code],Submission[[#This Row],[Code]],Submission[Month],Submission[[#This Row],[Month]])&gt;0,Submission[[#This Row],[2nd Submit Prod/import (month +0)]]-Submission[[#This Row],[1st Submit Prod/import (month +0) ]],0)</f>
        <v>0</v>
      </c>
    </row>
    <row r="569" spans="1:14">
      <c r="A569" s="115">
        <v>2022</v>
      </c>
      <c r="B569" s="72">
        <v>2</v>
      </c>
      <c r="C569" s="33" t="s">
        <v>415</v>
      </c>
      <c r="D569" t="s">
        <v>199</v>
      </c>
      <c r="E569" t="s">
        <v>421</v>
      </c>
      <c r="F569" t="s">
        <v>77</v>
      </c>
      <c r="G569" s="99" t="s">
        <v>428</v>
      </c>
      <c r="H569" t="s">
        <v>372</v>
      </c>
      <c r="I569" t="s">
        <v>9</v>
      </c>
      <c r="L569" s="110"/>
      <c r="N569" s="70">
        <f>IF(COUNTIFS(Submission[Submission],"2nd",Submission[Code],Submission[[#This Row],[Code]],Submission[Month],Submission[[#This Row],[Month]])&gt;0,Submission[[#This Row],[2nd Submit Prod/import (month +0)]]-Submission[[#This Row],[1st Submit Prod/import (month +0) ]],0)</f>
        <v>0</v>
      </c>
    </row>
    <row r="570" spans="1:14">
      <c r="A570" s="115">
        <v>2022</v>
      </c>
      <c r="B570" s="72">
        <v>2</v>
      </c>
      <c r="C570" s="33" t="s">
        <v>415</v>
      </c>
      <c r="D570" t="s">
        <v>199</v>
      </c>
      <c r="E570" t="s">
        <v>421</v>
      </c>
      <c r="F570" t="s">
        <v>77</v>
      </c>
      <c r="G570" s="99" t="s">
        <v>428</v>
      </c>
      <c r="H570" t="s">
        <v>372</v>
      </c>
      <c r="I570" t="s">
        <v>7</v>
      </c>
      <c r="L570" s="110"/>
      <c r="N570" s="70">
        <f>IF(COUNTIFS(Submission[Submission],"2nd",Submission[Code],Submission[[#This Row],[Code]],Submission[Month],Submission[[#This Row],[Month]])&gt;0,Submission[[#This Row],[2nd Submit Prod/import (month +0)]]-Submission[[#This Row],[1st Submit Prod/import (month +0) ]],0)</f>
        <v>0</v>
      </c>
    </row>
    <row r="571" spans="1:14">
      <c r="A571" s="115">
        <v>2022</v>
      </c>
      <c r="B571" s="72">
        <v>2</v>
      </c>
      <c r="C571" s="33" t="s">
        <v>415</v>
      </c>
      <c r="D571" t="s">
        <v>199</v>
      </c>
      <c r="E571" t="s">
        <v>421</v>
      </c>
      <c r="F571" t="s">
        <v>77</v>
      </c>
      <c r="G571" s="99" t="s">
        <v>428</v>
      </c>
      <c r="H571" t="s">
        <v>389</v>
      </c>
      <c r="I571" t="s">
        <v>23</v>
      </c>
      <c r="L571" s="110"/>
      <c r="N571" s="70">
        <f>IF(COUNTIFS(Submission[Submission],"2nd",Submission[Code],Submission[[#This Row],[Code]],Submission[Month],Submission[[#This Row],[Month]])&gt;0,Submission[[#This Row],[2nd Submit Prod/import (month +0)]]-Submission[[#This Row],[1st Submit Prod/import (month +0) ]],0)</f>
        <v>0</v>
      </c>
    </row>
    <row r="572" spans="1:14">
      <c r="A572" s="115">
        <v>2022</v>
      </c>
      <c r="B572" s="72">
        <v>2</v>
      </c>
      <c r="C572" s="33" t="s">
        <v>415</v>
      </c>
      <c r="D572" t="s">
        <v>199</v>
      </c>
      <c r="E572" t="s">
        <v>421</v>
      </c>
      <c r="F572" t="s">
        <v>77</v>
      </c>
      <c r="G572" s="99" t="s">
        <v>428</v>
      </c>
      <c r="H572" t="s">
        <v>372</v>
      </c>
      <c r="I572" t="s">
        <v>34</v>
      </c>
      <c r="L572" s="110"/>
      <c r="N572" s="70">
        <f>IF(COUNTIFS(Submission[Submission],"2nd",Submission[Code],Submission[[#This Row],[Code]],Submission[Month],Submission[[#This Row],[Month]])&gt;0,Submission[[#This Row],[2nd Submit Prod/import (month +0)]]-Submission[[#This Row],[1st Submit Prod/import (month +0) ]],0)</f>
        <v>0</v>
      </c>
    </row>
    <row r="573" spans="1:14">
      <c r="A573" s="115">
        <v>2022</v>
      </c>
      <c r="B573" s="72">
        <v>2</v>
      </c>
      <c r="C573" s="33" t="s">
        <v>415</v>
      </c>
      <c r="D573" t="s">
        <v>199</v>
      </c>
      <c r="E573" t="s">
        <v>421</v>
      </c>
      <c r="F573" t="s">
        <v>77</v>
      </c>
      <c r="G573" s="99" t="s">
        <v>428</v>
      </c>
      <c r="H573" t="s">
        <v>372</v>
      </c>
      <c r="I573" t="s">
        <v>188</v>
      </c>
      <c r="L573" s="110"/>
      <c r="N573" s="70">
        <f>IF(COUNTIFS(Submission[Submission],"2nd",Submission[Code],Submission[[#This Row],[Code]],Submission[Month],Submission[[#This Row],[Month]])&gt;0,Submission[[#This Row],[2nd Submit Prod/import (month +0)]]-Submission[[#This Row],[1st Submit Prod/import (month +0) ]],0)</f>
        <v>0</v>
      </c>
    </row>
    <row r="574" spans="1:14">
      <c r="A574" s="115">
        <v>2022</v>
      </c>
      <c r="B574" s="72">
        <v>2</v>
      </c>
      <c r="C574" s="33" t="s">
        <v>415</v>
      </c>
      <c r="D574" t="s">
        <v>199</v>
      </c>
      <c r="E574" t="s">
        <v>421</v>
      </c>
      <c r="F574" t="s">
        <v>77</v>
      </c>
      <c r="G574" s="99" t="s">
        <v>428</v>
      </c>
      <c r="H574" t="s">
        <v>389</v>
      </c>
      <c r="I574" t="s">
        <v>31</v>
      </c>
      <c r="L574" s="110"/>
      <c r="N574" s="70">
        <f>IF(COUNTIFS(Submission[Submission],"2nd",Submission[Code],Submission[[#This Row],[Code]],Submission[Month],Submission[[#This Row],[Month]])&gt;0,Submission[[#This Row],[2nd Submit Prod/import (month +0)]]-Submission[[#This Row],[1st Submit Prod/import (month +0) ]],0)</f>
        <v>0</v>
      </c>
    </row>
    <row r="575" spans="1:14">
      <c r="A575" s="115">
        <v>2022</v>
      </c>
      <c r="B575" s="72">
        <v>2</v>
      </c>
      <c r="C575" s="33" t="s">
        <v>415</v>
      </c>
      <c r="D575" t="s">
        <v>199</v>
      </c>
      <c r="E575" t="s">
        <v>421</v>
      </c>
      <c r="F575" t="s">
        <v>77</v>
      </c>
      <c r="G575" s="99" t="s">
        <v>428</v>
      </c>
      <c r="H575" t="s">
        <v>389</v>
      </c>
      <c r="I575" t="s">
        <v>78</v>
      </c>
      <c r="L575" s="110"/>
      <c r="N575" s="70">
        <f>IF(COUNTIFS(Submission[Submission],"2nd",Submission[Code],Submission[[#This Row],[Code]],Submission[Month],Submission[[#This Row],[Month]])&gt;0,Submission[[#This Row],[2nd Submit Prod/import (month +0)]]-Submission[[#This Row],[1st Submit Prod/import (month +0) ]],0)</f>
        <v>0</v>
      </c>
    </row>
    <row r="576" spans="1:14">
      <c r="A576" s="115">
        <v>2022</v>
      </c>
      <c r="B576" s="72">
        <v>2</v>
      </c>
      <c r="C576" s="33" t="s">
        <v>415</v>
      </c>
      <c r="D576" t="s">
        <v>199</v>
      </c>
      <c r="E576" t="s">
        <v>419</v>
      </c>
      <c r="F576" t="s">
        <v>77</v>
      </c>
      <c r="G576" s="99" t="s">
        <v>428</v>
      </c>
      <c r="H576" t="s">
        <v>400</v>
      </c>
      <c r="I576" t="s">
        <v>79</v>
      </c>
      <c r="L576" s="110"/>
      <c r="N576" s="70">
        <f>IF(COUNTIFS(Submission[Submission],"2nd",Submission[Code],Submission[[#This Row],[Code]],Submission[Month],Submission[[#This Row],[Month]])&gt;0,Submission[[#This Row],[2nd Submit Prod/import (month +0)]]-Submission[[#This Row],[1st Submit Prod/import (month +0) ]],0)</f>
        <v>0</v>
      </c>
    </row>
    <row r="577" spans="1:14">
      <c r="A577" s="115">
        <v>2022</v>
      </c>
      <c r="B577" s="72">
        <v>2</v>
      </c>
      <c r="C577" s="33" t="s">
        <v>415</v>
      </c>
      <c r="D577" t="s">
        <v>199</v>
      </c>
      <c r="E577" t="s">
        <v>419</v>
      </c>
      <c r="F577" t="s">
        <v>77</v>
      </c>
      <c r="G577" s="99" t="s">
        <v>428</v>
      </c>
      <c r="H577" t="s">
        <v>400</v>
      </c>
      <c r="I577" t="s">
        <v>80</v>
      </c>
      <c r="L577" s="110"/>
      <c r="N577" s="70">
        <f>IF(COUNTIFS(Submission[Submission],"2nd",Submission[Code],Submission[[#This Row],[Code]],Submission[Month],Submission[[#This Row],[Month]])&gt;0,Submission[[#This Row],[2nd Submit Prod/import (month +0)]]-Submission[[#This Row],[1st Submit Prod/import (month +0) ]],0)</f>
        <v>0</v>
      </c>
    </row>
    <row r="578" spans="1:14">
      <c r="A578" s="115">
        <v>2022</v>
      </c>
      <c r="B578" s="72">
        <v>2</v>
      </c>
      <c r="C578" s="33" t="s">
        <v>415</v>
      </c>
      <c r="D578" t="s">
        <v>199</v>
      </c>
      <c r="E578" t="s">
        <v>419</v>
      </c>
      <c r="F578" t="s">
        <v>77</v>
      </c>
      <c r="G578" s="99" t="s">
        <v>428</v>
      </c>
      <c r="H578" t="s">
        <v>400</v>
      </c>
      <c r="I578" t="s">
        <v>83</v>
      </c>
      <c r="L578" s="110"/>
      <c r="N578" s="70">
        <f>IF(COUNTIFS(Submission[Submission],"2nd",Submission[Code],Submission[[#This Row],[Code]],Submission[Month],Submission[[#This Row],[Month]])&gt;0,Submission[[#This Row],[2nd Submit Prod/import (month +0)]]-Submission[[#This Row],[1st Submit Prod/import (month +0) ]],0)</f>
        <v>0</v>
      </c>
    </row>
    <row r="579" spans="1:14">
      <c r="A579" s="115">
        <v>2022</v>
      </c>
      <c r="B579" s="72">
        <v>2</v>
      </c>
      <c r="C579" s="33" t="s">
        <v>415</v>
      </c>
      <c r="D579" t="s">
        <v>199</v>
      </c>
      <c r="E579" t="s">
        <v>419</v>
      </c>
      <c r="F579" t="s">
        <v>77</v>
      </c>
      <c r="G579" s="99" t="s">
        <v>428</v>
      </c>
      <c r="H579" t="s">
        <v>400</v>
      </c>
      <c r="I579" t="s">
        <v>81</v>
      </c>
      <c r="L579" s="110"/>
      <c r="N579" s="70">
        <f>IF(COUNTIFS(Submission[Submission],"2nd",Submission[Code],Submission[[#This Row],[Code]],Submission[Month],Submission[[#This Row],[Month]])&gt;0,Submission[[#This Row],[2nd Submit Prod/import (month +0)]]-Submission[[#This Row],[1st Submit Prod/import (month +0) ]],0)</f>
        <v>0</v>
      </c>
    </row>
    <row r="580" spans="1:14">
      <c r="A580" s="115">
        <v>2022</v>
      </c>
      <c r="B580" s="72">
        <v>2</v>
      </c>
      <c r="C580" s="33" t="s">
        <v>415</v>
      </c>
      <c r="D580" t="s">
        <v>199</v>
      </c>
      <c r="E580" t="s">
        <v>419</v>
      </c>
      <c r="F580" t="s">
        <v>77</v>
      </c>
      <c r="G580" s="99" t="s">
        <v>428</v>
      </c>
      <c r="H580" t="s">
        <v>400</v>
      </c>
      <c r="I580" t="s">
        <v>79</v>
      </c>
      <c r="L580" s="110"/>
      <c r="N580" s="70">
        <f>IF(COUNTIFS(Submission[Submission],"2nd",Submission[Code],Submission[[#This Row],[Code]],Submission[Month],Submission[[#This Row],[Month]])&gt;0,Submission[[#This Row],[2nd Submit Prod/import (month +0)]]-Submission[[#This Row],[1st Submit Prod/import (month +0) ]],0)</f>
        <v>0</v>
      </c>
    </row>
    <row r="581" spans="1:14">
      <c r="A581" s="115">
        <v>2022</v>
      </c>
      <c r="B581" s="72">
        <v>2</v>
      </c>
      <c r="C581" s="33" t="s">
        <v>415</v>
      </c>
      <c r="D581" t="s">
        <v>199</v>
      </c>
      <c r="E581" t="s">
        <v>419</v>
      </c>
      <c r="F581" t="s">
        <v>77</v>
      </c>
      <c r="G581" s="99" t="s">
        <v>428</v>
      </c>
      <c r="H581" t="s">
        <v>400</v>
      </c>
      <c r="I581" t="s">
        <v>80</v>
      </c>
      <c r="L581" s="110"/>
      <c r="N581" s="70">
        <f>IF(COUNTIFS(Submission[Submission],"2nd",Submission[Code],Submission[[#This Row],[Code]],Submission[Month],Submission[[#This Row],[Month]])&gt;0,Submission[[#This Row],[2nd Submit Prod/import (month +0)]]-Submission[[#This Row],[1st Submit Prod/import (month +0) ]],0)</f>
        <v>0</v>
      </c>
    </row>
    <row r="582" spans="1:14">
      <c r="A582" s="115">
        <v>2022</v>
      </c>
      <c r="B582" s="72">
        <v>2</v>
      </c>
      <c r="C582" s="33" t="s">
        <v>415</v>
      </c>
      <c r="D582" t="s">
        <v>199</v>
      </c>
      <c r="E582" t="s">
        <v>419</v>
      </c>
      <c r="F582" t="s">
        <v>77</v>
      </c>
      <c r="G582" s="99" t="s">
        <v>428</v>
      </c>
      <c r="H582" t="s">
        <v>400</v>
      </c>
      <c r="I582" t="s">
        <v>82</v>
      </c>
      <c r="L582" s="110"/>
      <c r="N582" s="70">
        <f>IF(COUNTIFS(Submission[Submission],"2nd",Submission[Code],Submission[[#This Row],[Code]],Submission[Month],Submission[[#This Row],[Month]])&gt;0,Submission[[#This Row],[2nd Submit Prod/import (month +0)]]-Submission[[#This Row],[1st Submit Prod/import (month +0) ]],0)</f>
        <v>0</v>
      </c>
    </row>
    <row r="583" spans="1:14">
      <c r="A583" s="115">
        <v>2022</v>
      </c>
      <c r="B583" s="72">
        <v>2</v>
      </c>
      <c r="C583" s="33" t="s">
        <v>415</v>
      </c>
      <c r="D583" t="s">
        <v>199</v>
      </c>
      <c r="E583" t="s">
        <v>419</v>
      </c>
      <c r="F583" t="s">
        <v>77</v>
      </c>
      <c r="G583" s="99" t="s">
        <v>428</v>
      </c>
      <c r="H583" t="s">
        <v>400</v>
      </c>
      <c r="I583" t="s">
        <v>83</v>
      </c>
      <c r="L583" s="110"/>
      <c r="N583" s="70">
        <f>IF(COUNTIFS(Submission[Submission],"2nd",Submission[Code],Submission[[#This Row],[Code]],Submission[Month],Submission[[#This Row],[Month]])&gt;0,Submission[[#This Row],[2nd Submit Prod/import (month +0)]]-Submission[[#This Row],[1st Submit Prod/import (month +0) ]],0)</f>
        <v>0</v>
      </c>
    </row>
    <row r="584" spans="1:14">
      <c r="A584" s="115">
        <v>2022</v>
      </c>
      <c r="B584" s="72">
        <v>2</v>
      </c>
      <c r="C584" s="33" t="s">
        <v>415</v>
      </c>
      <c r="D584" t="s">
        <v>199</v>
      </c>
      <c r="E584" t="s">
        <v>419</v>
      </c>
      <c r="F584" t="s">
        <v>77</v>
      </c>
      <c r="G584" s="99" t="s">
        <v>428</v>
      </c>
      <c r="H584" t="s">
        <v>400</v>
      </c>
      <c r="I584" t="s">
        <v>81</v>
      </c>
      <c r="L584" s="110"/>
      <c r="N584" s="70">
        <f>IF(COUNTIFS(Submission[Submission],"2nd",Submission[Code],Submission[[#This Row],[Code]],Submission[Month],Submission[[#This Row],[Month]])&gt;0,Submission[[#This Row],[2nd Submit Prod/import (month +0)]]-Submission[[#This Row],[1st Submit Prod/import (month +0) ]],0)</f>
        <v>0</v>
      </c>
    </row>
    <row r="585" spans="1:14">
      <c r="A585" s="115">
        <v>2022</v>
      </c>
      <c r="B585" s="72">
        <v>2</v>
      </c>
      <c r="C585" s="33" t="s">
        <v>415</v>
      </c>
      <c r="D585" t="s">
        <v>199</v>
      </c>
      <c r="E585" t="s">
        <v>419</v>
      </c>
      <c r="F585" t="s">
        <v>77</v>
      </c>
      <c r="G585" s="99" t="s">
        <v>428</v>
      </c>
      <c r="H585" t="s">
        <v>400</v>
      </c>
      <c r="I585" t="s">
        <v>79</v>
      </c>
      <c r="L585" s="110"/>
      <c r="N585" s="70">
        <f>IF(COUNTIFS(Submission[Submission],"2nd",Submission[Code],Submission[[#This Row],[Code]],Submission[Month],Submission[[#This Row],[Month]])&gt;0,Submission[[#This Row],[2nd Submit Prod/import (month +0)]]-Submission[[#This Row],[1st Submit Prod/import (month +0) ]],0)</f>
        <v>0</v>
      </c>
    </row>
    <row r="586" spans="1:14">
      <c r="A586" s="115">
        <v>2022</v>
      </c>
      <c r="B586" s="72">
        <v>2</v>
      </c>
      <c r="C586" s="33" t="s">
        <v>415</v>
      </c>
      <c r="D586" t="s">
        <v>199</v>
      </c>
      <c r="E586" t="s">
        <v>419</v>
      </c>
      <c r="F586" t="s">
        <v>77</v>
      </c>
      <c r="G586" s="99" t="s">
        <v>428</v>
      </c>
      <c r="H586" t="s">
        <v>400</v>
      </c>
      <c r="I586" t="s">
        <v>80</v>
      </c>
      <c r="L586" s="110"/>
      <c r="N586" s="70">
        <f>IF(COUNTIFS(Submission[Submission],"2nd",Submission[Code],Submission[[#This Row],[Code]],Submission[Month],Submission[[#This Row],[Month]])&gt;0,Submission[[#This Row],[2nd Submit Prod/import (month +0)]]-Submission[[#This Row],[1st Submit Prod/import (month +0) ]],0)</f>
        <v>0</v>
      </c>
    </row>
    <row r="587" spans="1:14">
      <c r="A587" s="115">
        <v>2022</v>
      </c>
      <c r="B587" s="72">
        <v>2</v>
      </c>
      <c r="C587" s="33" t="s">
        <v>415</v>
      </c>
      <c r="D587" t="s">
        <v>199</v>
      </c>
      <c r="E587" t="s">
        <v>419</v>
      </c>
      <c r="F587" t="s">
        <v>77</v>
      </c>
      <c r="G587" s="99" t="s">
        <v>428</v>
      </c>
      <c r="H587" t="s">
        <v>400</v>
      </c>
      <c r="I587" t="s">
        <v>83</v>
      </c>
      <c r="L587" s="110"/>
      <c r="N587" s="70">
        <f>IF(COUNTIFS(Submission[Submission],"2nd",Submission[Code],Submission[[#This Row],[Code]],Submission[Month],Submission[[#This Row],[Month]])&gt;0,Submission[[#This Row],[2nd Submit Prod/import (month +0)]]-Submission[[#This Row],[1st Submit Prod/import (month +0) ]],0)</f>
        <v>0</v>
      </c>
    </row>
    <row r="588" spans="1:14">
      <c r="A588" s="115">
        <v>2022</v>
      </c>
      <c r="B588" s="72">
        <v>2</v>
      </c>
      <c r="C588" s="33" t="s">
        <v>415</v>
      </c>
      <c r="D588" t="s">
        <v>199</v>
      </c>
      <c r="E588" t="s">
        <v>419</v>
      </c>
      <c r="F588" t="s">
        <v>77</v>
      </c>
      <c r="G588" s="99" t="s">
        <v>428</v>
      </c>
      <c r="H588" t="s">
        <v>400</v>
      </c>
      <c r="I588" t="s">
        <v>81</v>
      </c>
      <c r="L588" s="110"/>
      <c r="N588" s="70">
        <f>IF(COUNTIFS(Submission[Submission],"2nd",Submission[Code],Submission[[#This Row],[Code]],Submission[Month],Submission[[#This Row],[Month]])&gt;0,Submission[[#This Row],[2nd Submit Prod/import (month +0)]]-Submission[[#This Row],[1st Submit Prod/import (month +0) ]],0)</f>
        <v>0</v>
      </c>
    </row>
    <row r="589" spans="1:14">
      <c r="A589" s="115">
        <v>2022</v>
      </c>
      <c r="B589" s="72">
        <v>2</v>
      </c>
      <c r="C589" t="s">
        <v>412</v>
      </c>
      <c r="D589" t="s">
        <v>199</v>
      </c>
      <c r="E589" t="s">
        <v>421</v>
      </c>
      <c r="F589" t="s">
        <v>72</v>
      </c>
      <c r="G589" s="10" t="s">
        <v>45</v>
      </c>
      <c r="H589" t="s">
        <v>384</v>
      </c>
      <c r="I589" t="s">
        <v>718</v>
      </c>
      <c r="L589" s="110"/>
      <c r="M589" s="70">
        <v>0</v>
      </c>
      <c r="N589" s="70">
        <f>IF(COUNTIFS(Submission[Submission],"2nd",Submission[Code],Submission[[#This Row],[Code]],Submission[Month],Submission[[#This Row],[Month]])&gt;0,Submission[[#This Row],[2nd Submit Prod/import (month +0)]]-Submission[[#This Row],[1st Submit Prod/import (month +0) ]],0)</f>
        <v>0</v>
      </c>
    </row>
    <row r="590" spans="1:14">
      <c r="A590" s="115">
        <v>2022</v>
      </c>
      <c r="B590" s="72">
        <v>2</v>
      </c>
      <c r="C590" t="s">
        <v>412</v>
      </c>
      <c r="D590" t="s">
        <v>199</v>
      </c>
      <c r="E590" t="s">
        <v>421</v>
      </c>
      <c r="F590" t="s">
        <v>72</v>
      </c>
      <c r="G590" s="10" t="s">
        <v>45</v>
      </c>
      <c r="H590" t="s">
        <v>384</v>
      </c>
      <c r="I590" t="s">
        <v>719</v>
      </c>
      <c r="L590" s="110"/>
      <c r="M590" s="70">
        <v>0</v>
      </c>
      <c r="N590" s="70">
        <f>IF(COUNTIFS(Submission[Submission],"2nd",Submission[Code],Submission[[#This Row],[Code]],Submission[Month],Submission[[#This Row],[Month]])&gt;0,Submission[[#This Row],[2nd Submit Prod/import (month +0)]]-Submission[[#This Row],[1st Submit Prod/import (month +0) ]],0)</f>
        <v>0</v>
      </c>
    </row>
    <row r="591" spans="1:14">
      <c r="A591" s="115">
        <v>2022</v>
      </c>
      <c r="B591" s="72">
        <v>2</v>
      </c>
      <c r="C591" t="s">
        <v>412</v>
      </c>
      <c r="D591" t="s">
        <v>199</v>
      </c>
      <c r="E591" t="s">
        <v>421</v>
      </c>
      <c r="F591" t="s">
        <v>72</v>
      </c>
      <c r="G591" s="10" t="s">
        <v>45</v>
      </c>
      <c r="H591" t="s">
        <v>384</v>
      </c>
      <c r="I591" t="s">
        <v>716</v>
      </c>
      <c r="L591" s="110"/>
      <c r="M591" s="70">
        <v>0</v>
      </c>
      <c r="N591" s="70">
        <f>IF(COUNTIFS(Submission[Submission],"2nd",Submission[Code],Submission[[#This Row],[Code]],Submission[Month],Submission[[#This Row],[Month]])&gt;0,Submission[[#This Row],[2nd Submit Prod/import (month +0)]]-Submission[[#This Row],[1st Submit Prod/import (month +0) ]],0)</f>
        <v>0</v>
      </c>
    </row>
    <row r="592" spans="1:14">
      <c r="A592" s="115">
        <v>2022</v>
      </c>
      <c r="B592" s="72">
        <v>2</v>
      </c>
      <c r="C592" t="s">
        <v>412</v>
      </c>
      <c r="D592" t="s">
        <v>199</v>
      </c>
      <c r="E592" t="s">
        <v>421</v>
      </c>
      <c r="F592" t="s">
        <v>72</v>
      </c>
      <c r="G592" s="10" t="s">
        <v>45</v>
      </c>
      <c r="H592" t="s">
        <v>384</v>
      </c>
      <c r="I592" t="s">
        <v>717</v>
      </c>
      <c r="L592" s="110"/>
      <c r="M592" s="70">
        <v>4100</v>
      </c>
      <c r="N592" s="70">
        <f>IF(COUNTIFS(Submission[Submission],"2nd",Submission[Code],Submission[[#This Row],[Code]],Submission[Month],Submission[[#This Row],[Month]])&gt;0,Submission[[#This Row],[2nd Submit Prod/import (month +0)]]-Submission[[#This Row],[1st Submit Prod/import (month +0) ]],0)</f>
        <v>4100</v>
      </c>
    </row>
    <row r="593" spans="1:14">
      <c r="A593" s="115">
        <v>2022</v>
      </c>
      <c r="B593" s="72">
        <v>2</v>
      </c>
      <c r="C593" t="s">
        <v>412</v>
      </c>
      <c r="D593" t="s">
        <v>199</v>
      </c>
      <c r="E593" t="s">
        <v>421</v>
      </c>
      <c r="F593" t="s">
        <v>72</v>
      </c>
      <c r="G593" s="10" t="s">
        <v>45</v>
      </c>
      <c r="H593" t="s">
        <v>384</v>
      </c>
      <c r="I593" t="s">
        <v>720</v>
      </c>
      <c r="L593" s="110"/>
      <c r="M593" s="70">
        <v>400</v>
      </c>
      <c r="N593" s="70">
        <f>IF(COUNTIFS(Submission[Submission],"2nd",Submission[Code],Submission[[#This Row],[Code]],Submission[Month],Submission[[#This Row],[Month]])&gt;0,Submission[[#This Row],[2nd Submit Prod/import (month +0)]]-Submission[[#This Row],[1st Submit Prod/import (month +0) ]],0)</f>
        <v>400</v>
      </c>
    </row>
    <row r="594" spans="1:14">
      <c r="A594" s="115">
        <v>2022</v>
      </c>
      <c r="B594" s="72">
        <v>2</v>
      </c>
      <c r="C594" t="s">
        <v>412</v>
      </c>
      <c r="D594" t="s">
        <v>199</v>
      </c>
      <c r="E594" t="s">
        <v>421</v>
      </c>
      <c r="F594" t="s">
        <v>72</v>
      </c>
      <c r="G594" s="10" t="s">
        <v>44</v>
      </c>
      <c r="H594" t="s">
        <v>389</v>
      </c>
      <c r="I594" t="s">
        <v>686</v>
      </c>
      <c r="L594" s="110"/>
      <c r="M594" s="70">
        <v>720</v>
      </c>
      <c r="N594" s="70">
        <f>IF(COUNTIFS(Submission[Submission],"2nd",Submission[Code],Submission[[#This Row],[Code]],Submission[Month],Submission[[#This Row],[Month]])&gt;0,Submission[[#This Row],[2nd Submit Prod/import (month +0)]]-Submission[[#This Row],[1st Submit Prod/import (month +0) ]],0)</f>
        <v>720</v>
      </c>
    </row>
    <row r="595" spans="1:14">
      <c r="A595" s="115">
        <v>2022</v>
      </c>
      <c r="B595" s="72">
        <v>2</v>
      </c>
      <c r="C595" t="s">
        <v>412</v>
      </c>
      <c r="D595" t="s">
        <v>199</v>
      </c>
      <c r="E595" t="s">
        <v>421</v>
      </c>
      <c r="F595" t="s">
        <v>72</v>
      </c>
      <c r="G595" s="10" t="s">
        <v>44</v>
      </c>
      <c r="H595" t="s">
        <v>389</v>
      </c>
      <c r="I595" t="s">
        <v>687</v>
      </c>
      <c r="L595" s="110"/>
      <c r="M595" s="70">
        <v>560</v>
      </c>
      <c r="N595" s="70">
        <f>IF(COUNTIFS(Submission[Submission],"2nd",Submission[Code],Submission[[#This Row],[Code]],Submission[Month],Submission[[#This Row],[Month]])&gt;0,Submission[[#This Row],[2nd Submit Prod/import (month +0)]]-Submission[[#This Row],[1st Submit Prod/import (month +0) ]],0)</f>
        <v>560</v>
      </c>
    </row>
    <row r="596" spans="1:14">
      <c r="A596" s="115">
        <v>2022</v>
      </c>
      <c r="B596" s="72">
        <v>2</v>
      </c>
      <c r="C596" t="s">
        <v>412</v>
      </c>
      <c r="D596" t="s">
        <v>199</v>
      </c>
      <c r="E596" t="s">
        <v>421</v>
      </c>
      <c r="F596" t="s">
        <v>72</v>
      </c>
      <c r="G596" s="10" t="s">
        <v>44</v>
      </c>
      <c r="H596" t="s">
        <v>389</v>
      </c>
      <c r="I596" t="s">
        <v>722</v>
      </c>
      <c r="L596" s="110"/>
      <c r="M596" s="70">
        <v>0</v>
      </c>
      <c r="N596" s="70">
        <f>IF(COUNTIFS(Submission[Submission],"2nd",Submission[Code],Submission[[#This Row],[Code]],Submission[Month],Submission[[#This Row],[Month]])&gt;0,Submission[[#This Row],[2nd Submit Prod/import (month +0)]]-Submission[[#This Row],[1st Submit Prod/import (month +0) ]],0)</f>
        <v>0</v>
      </c>
    </row>
    <row r="597" spans="1:14">
      <c r="A597" s="115">
        <v>2022</v>
      </c>
      <c r="B597" s="72">
        <v>2</v>
      </c>
      <c r="C597" t="s">
        <v>412</v>
      </c>
      <c r="D597" t="s">
        <v>199</v>
      </c>
      <c r="E597" t="s">
        <v>421</v>
      </c>
      <c r="F597" t="s">
        <v>72</v>
      </c>
      <c r="G597" s="10" t="s">
        <v>44</v>
      </c>
      <c r="H597" t="s">
        <v>389</v>
      </c>
      <c r="I597" t="s">
        <v>498</v>
      </c>
      <c r="L597" s="110"/>
      <c r="M597" s="70">
        <v>932</v>
      </c>
      <c r="N597" s="70">
        <f>IF(COUNTIFS(Submission[Submission],"2nd",Submission[Code],Submission[[#This Row],[Code]],Submission[Month],Submission[[#This Row],[Month]])&gt;0,Submission[[#This Row],[2nd Submit Prod/import (month +0)]]-Submission[[#This Row],[1st Submit Prod/import (month +0) ]],0)</f>
        <v>932</v>
      </c>
    </row>
    <row r="598" spans="1:14">
      <c r="A598" s="115">
        <v>2022</v>
      </c>
      <c r="B598" s="72">
        <v>2</v>
      </c>
      <c r="C598" t="s">
        <v>412</v>
      </c>
      <c r="D598" t="s">
        <v>199</v>
      </c>
      <c r="E598" t="s">
        <v>421</v>
      </c>
      <c r="F598" t="s">
        <v>72</v>
      </c>
      <c r="G598" s="10" t="s">
        <v>76</v>
      </c>
      <c r="H598" t="s">
        <v>414</v>
      </c>
      <c r="I598" t="s">
        <v>726</v>
      </c>
      <c r="L598" s="110"/>
      <c r="M598" s="70">
        <v>0</v>
      </c>
      <c r="N598" s="70">
        <f>IF(COUNTIFS(Submission[Submission],"2nd",Submission[Code],Submission[[#This Row],[Code]],Submission[Month],Submission[[#This Row],[Month]])&gt;0,Submission[[#This Row],[2nd Submit Prod/import (month +0)]]-Submission[[#This Row],[1st Submit Prod/import (month +0) ]],0)</f>
        <v>0</v>
      </c>
    </row>
    <row r="599" spans="1:14">
      <c r="A599" s="115">
        <v>2022</v>
      </c>
      <c r="B599" s="72">
        <v>2</v>
      </c>
      <c r="C599" t="s">
        <v>412</v>
      </c>
      <c r="D599" t="s">
        <v>199</v>
      </c>
      <c r="E599" t="s">
        <v>421</v>
      </c>
      <c r="F599" t="s">
        <v>72</v>
      </c>
      <c r="G599" s="10" t="s">
        <v>76</v>
      </c>
      <c r="H599" t="s">
        <v>414</v>
      </c>
      <c r="I599" t="s">
        <v>727</v>
      </c>
      <c r="L599" s="110"/>
      <c r="M599" s="70">
        <v>0</v>
      </c>
      <c r="N599" s="70">
        <f>IF(COUNTIFS(Submission[Submission],"2nd",Submission[Code],Submission[[#This Row],[Code]],Submission[Month],Submission[[#This Row],[Month]])&gt;0,Submission[[#This Row],[2nd Submit Prod/import (month +0)]]-Submission[[#This Row],[1st Submit Prod/import (month +0) ]],0)</f>
        <v>0</v>
      </c>
    </row>
    <row r="600" spans="1:14">
      <c r="A600" s="115">
        <v>2022</v>
      </c>
      <c r="B600" s="72">
        <v>2</v>
      </c>
      <c r="C600" t="s">
        <v>412</v>
      </c>
      <c r="D600" t="s">
        <v>199</v>
      </c>
      <c r="E600" t="s">
        <v>419</v>
      </c>
      <c r="F600" t="s">
        <v>72</v>
      </c>
      <c r="G600" s="10" t="s">
        <v>47</v>
      </c>
      <c r="H600" t="s">
        <v>403</v>
      </c>
      <c r="I600" t="s">
        <v>499</v>
      </c>
      <c r="L600" s="110"/>
      <c r="M600" s="70">
        <v>0</v>
      </c>
      <c r="N600" s="70">
        <f>IF(COUNTIFS(Submission[Submission],"2nd",Submission[Code],Submission[[#This Row],[Code]],Submission[Month],Submission[[#This Row],[Month]])&gt;0,Submission[[#This Row],[2nd Submit Prod/import (month +0)]]-Submission[[#This Row],[1st Submit Prod/import (month +0) ]],0)</f>
        <v>0</v>
      </c>
    </row>
    <row r="601" spans="1:14">
      <c r="A601" s="115">
        <v>2022</v>
      </c>
      <c r="B601" s="72">
        <v>2</v>
      </c>
      <c r="C601" t="s">
        <v>412</v>
      </c>
      <c r="D601" t="s">
        <v>199</v>
      </c>
      <c r="E601" t="s">
        <v>419</v>
      </c>
      <c r="F601" t="s">
        <v>72</v>
      </c>
      <c r="G601" s="10" t="s">
        <v>47</v>
      </c>
      <c r="H601" t="s">
        <v>403</v>
      </c>
      <c r="I601" t="s">
        <v>500</v>
      </c>
      <c r="L601" s="110"/>
      <c r="M601" s="70">
        <v>0</v>
      </c>
      <c r="N601" s="70">
        <f>IF(COUNTIFS(Submission[Submission],"2nd",Submission[Code],Submission[[#This Row],[Code]],Submission[Month],Submission[[#This Row],[Month]])&gt;0,Submission[[#This Row],[2nd Submit Prod/import (month +0)]]-Submission[[#This Row],[1st Submit Prod/import (month +0) ]],0)</f>
        <v>0</v>
      </c>
    </row>
    <row r="602" spans="1:14">
      <c r="A602" s="115">
        <v>2022</v>
      </c>
      <c r="B602" s="72">
        <v>2</v>
      </c>
      <c r="C602" t="s">
        <v>412</v>
      </c>
      <c r="D602" t="s">
        <v>199</v>
      </c>
      <c r="E602" t="s">
        <v>419</v>
      </c>
      <c r="F602" t="s">
        <v>72</v>
      </c>
      <c r="G602" s="10" t="s">
        <v>47</v>
      </c>
      <c r="H602" t="s">
        <v>403</v>
      </c>
      <c r="I602" t="s">
        <v>501</v>
      </c>
      <c r="L602" s="110"/>
      <c r="M602" s="70">
        <v>0</v>
      </c>
      <c r="N602" s="70">
        <f>IF(COUNTIFS(Submission[Submission],"2nd",Submission[Code],Submission[[#This Row],[Code]],Submission[Month],Submission[[#This Row],[Month]])&gt;0,Submission[[#This Row],[2nd Submit Prod/import (month +0)]]-Submission[[#This Row],[1st Submit Prod/import (month +0) ]],0)</f>
        <v>0</v>
      </c>
    </row>
    <row r="603" spans="1:14">
      <c r="A603" s="115">
        <v>2022</v>
      </c>
      <c r="B603" s="72">
        <v>2</v>
      </c>
      <c r="C603" t="s">
        <v>412</v>
      </c>
      <c r="D603" t="s">
        <v>199</v>
      </c>
      <c r="E603" t="s">
        <v>419</v>
      </c>
      <c r="F603" t="s">
        <v>72</v>
      </c>
      <c r="G603" s="10" t="s">
        <v>47</v>
      </c>
      <c r="H603" t="s">
        <v>403</v>
      </c>
      <c r="I603" t="s">
        <v>502</v>
      </c>
      <c r="L603" s="110"/>
      <c r="M603" s="70">
        <v>0</v>
      </c>
      <c r="N603" s="70">
        <f>IF(COUNTIFS(Submission[Submission],"2nd",Submission[Code],Submission[[#This Row],[Code]],Submission[Month],Submission[[#This Row],[Month]])&gt;0,Submission[[#This Row],[2nd Submit Prod/import (month +0)]]-Submission[[#This Row],[1st Submit Prod/import (month +0) ]],0)</f>
        <v>0</v>
      </c>
    </row>
    <row r="604" spans="1:14">
      <c r="A604" s="115">
        <v>2022</v>
      </c>
      <c r="B604" s="72">
        <v>2</v>
      </c>
      <c r="C604" t="s">
        <v>412</v>
      </c>
      <c r="D604" t="s">
        <v>199</v>
      </c>
      <c r="E604" t="s">
        <v>419</v>
      </c>
      <c r="F604" t="s">
        <v>72</v>
      </c>
      <c r="G604" s="10" t="s">
        <v>47</v>
      </c>
      <c r="H604" t="s">
        <v>403</v>
      </c>
      <c r="I604" t="s">
        <v>503</v>
      </c>
      <c r="L604" s="110"/>
      <c r="M604" s="70">
        <v>0</v>
      </c>
      <c r="N604" s="70">
        <f>IF(COUNTIFS(Submission[Submission],"2nd",Submission[Code],Submission[[#This Row],[Code]],Submission[Month],Submission[[#This Row],[Month]])&gt;0,Submission[[#This Row],[2nd Submit Prod/import (month +0)]]-Submission[[#This Row],[1st Submit Prod/import (month +0) ]],0)</f>
        <v>0</v>
      </c>
    </row>
    <row r="605" spans="1:14">
      <c r="A605" s="115">
        <v>2022</v>
      </c>
      <c r="B605" s="72">
        <v>2</v>
      </c>
      <c r="C605" t="s">
        <v>412</v>
      </c>
      <c r="D605" t="s">
        <v>199</v>
      </c>
      <c r="E605" t="s">
        <v>419</v>
      </c>
      <c r="F605" t="s">
        <v>72</v>
      </c>
      <c r="G605" s="10" t="s">
        <v>47</v>
      </c>
      <c r="H605" t="s">
        <v>403</v>
      </c>
      <c r="I605" t="s">
        <v>504</v>
      </c>
      <c r="L605" s="110"/>
      <c r="M605" s="70">
        <v>0</v>
      </c>
      <c r="N605" s="70">
        <f>IF(COUNTIFS(Submission[Submission],"2nd",Submission[Code],Submission[[#This Row],[Code]],Submission[Month],Submission[[#This Row],[Month]])&gt;0,Submission[[#This Row],[2nd Submit Prod/import (month +0)]]-Submission[[#This Row],[1st Submit Prod/import (month +0) ]],0)</f>
        <v>0</v>
      </c>
    </row>
    <row r="606" spans="1:14">
      <c r="A606" s="115">
        <v>2022</v>
      </c>
      <c r="B606" s="72">
        <v>2</v>
      </c>
      <c r="C606" t="s">
        <v>412</v>
      </c>
      <c r="D606" t="s">
        <v>199</v>
      </c>
      <c r="E606" t="s">
        <v>419</v>
      </c>
      <c r="F606" t="s">
        <v>72</v>
      </c>
      <c r="G606" s="10" t="s">
        <v>47</v>
      </c>
      <c r="H606" t="s">
        <v>403</v>
      </c>
      <c r="I606" t="s">
        <v>505</v>
      </c>
      <c r="L606" s="110"/>
      <c r="M606" s="70">
        <v>0</v>
      </c>
      <c r="N606" s="70">
        <f>IF(COUNTIFS(Submission[Submission],"2nd",Submission[Code],Submission[[#This Row],[Code]],Submission[Month],Submission[[#This Row],[Month]])&gt;0,Submission[[#This Row],[2nd Submit Prod/import (month +0)]]-Submission[[#This Row],[1st Submit Prod/import (month +0) ]],0)</f>
        <v>0</v>
      </c>
    </row>
    <row r="607" spans="1:14">
      <c r="A607" s="115">
        <v>2022</v>
      </c>
      <c r="B607" s="72">
        <v>2</v>
      </c>
      <c r="C607" t="s">
        <v>412</v>
      </c>
      <c r="D607" t="s">
        <v>199</v>
      </c>
      <c r="E607" t="s">
        <v>419</v>
      </c>
      <c r="F607" t="s">
        <v>72</v>
      </c>
      <c r="G607" s="10" t="s">
        <v>47</v>
      </c>
      <c r="H607" t="s">
        <v>403</v>
      </c>
      <c r="I607" t="s">
        <v>507</v>
      </c>
      <c r="L607" s="110"/>
      <c r="M607" s="70">
        <v>0</v>
      </c>
      <c r="N607" s="70">
        <f>IF(COUNTIFS(Submission[Submission],"2nd",Submission[Code],Submission[[#This Row],[Code]],Submission[Month],Submission[[#This Row],[Month]])&gt;0,Submission[[#This Row],[2nd Submit Prod/import (month +0)]]-Submission[[#This Row],[1st Submit Prod/import (month +0) ]],0)</f>
        <v>0</v>
      </c>
    </row>
    <row r="608" spans="1:14">
      <c r="A608" s="115">
        <v>2022</v>
      </c>
      <c r="B608" s="72">
        <v>2</v>
      </c>
      <c r="C608" t="s">
        <v>412</v>
      </c>
      <c r="D608" t="s">
        <v>199</v>
      </c>
      <c r="E608" t="s">
        <v>419</v>
      </c>
      <c r="F608" t="s">
        <v>72</v>
      </c>
      <c r="G608" s="10" t="s">
        <v>47</v>
      </c>
      <c r="H608" t="s">
        <v>403</v>
      </c>
      <c r="I608" t="s">
        <v>508</v>
      </c>
      <c r="L608" s="110"/>
      <c r="M608" s="70">
        <v>0</v>
      </c>
      <c r="N608" s="70">
        <f>IF(COUNTIFS(Submission[Submission],"2nd",Submission[Code],Submission[[#This Row],[Code]],Submission[Month],Submission[[#This Row],[Month]])&gt;0,Submission[[#This Row],[2nd Submit Prod/import (month +0)]]-Submission[[#This Row],[1st Submit Prod/import (month +0) ]],0)</f>
        <v>0</v>
      </c>
    </row>
    <row r="609" spans="1:14">
      <c r="A609" s="115">
        <v>2022</v>
      </c>
      <c r="B609" s="72">
        <v>2</v>
      </c>
      <c r="C609" t="s">
        <v>412</v>
      </c>
      <c r="D609" t="s">
        <v>199</v>
      </c>
      <c r="E609" t="s">
        <v>419</v>
      </c>
      <c r="F609" t="s">
        <v>72</v>
      </c>
      <c r="G609" s="10" t="s">
        <v>47</v>
      </c>
      <c r="H609" t="s">
        <v>403</v>
      </c>
      <c r="I609" t="s">
        <v>509</v>
      </c>
      <c r="L609" s="110"/>
      <c r="M609" s="70">
        <v>700</v>
      </c>
      <c r="N609" s="70">
        <f>IF(COUNTIFS(Submission[Submission],"2nd",Submission[Code],Submission[[#This Row],[Code]],Submission[Month],Submission[[#This Row],[Month]])&gt;0,Submission[[#This Row],[2nd Submit Prod/import (month +0)]]-Submission[[#This Row],[1st Submit Prod/import (month +0) ]],0)</f>
        <v>700</v>
      </c>
    </row>
    <row r="610" spans="1:14">
      <c r="A610" s="115">
        <v>2022</v>
      </c>
      <c r="B610" s="72">
        <v>2</v>
      </c>
      <c r="C610" t="s">
        <v>412</v>
      </c>
      <c r="D610" t="s">
        <v>199</v>
      </c>
      <c r="E610" t="s">
        <v>419</v>
      </c>
      <c r="F610" t="s">
        <v>72</v>
      </c>
      <c r="G610" s="10" t="s">
        <v>47</v>
      </c>
      <c r="H610" t="s">
        <v>403</v>
      </c>
      <c r="I610" t="s">
        <v>511</v>
      </c>
      <c r="L610" s="110"/>
      <c r="M610" s="70">
        <v>0</v>
      </c>
      <c r="N610" s="70">
        <f>IF(COUNTIFS(Submission[Submission],"2nd",Submission[Code],Submission[[#This Row],[Code]],Submission[Month],Submission[[#This Row],[Month]])&gt;0,Submission[[#This Row],[2nd Submit Prod/import (month +0)]]-Submission[[#This Row],[1st Submit Prod/import (month +0) ]],0)</f>
        <v>0</v>
      </c>
    </row>
    <row r="611" spans="1:14">
      <c r="A611" s="115">
        <v>2022</v>
      </c>
      <c r="B611" s="72">
        <v>2</v>
      </c>
      <c r="C611" t="s">
        <v>412</v>
      </c>
      <c r="D611" t="s">
        <v>199</v>
      </c>
      <c r="E611" t="s">
        <v>419</v>
      </c>
      <c r="F611" t="s">
        <v>72</v>
      </c>
      <c r="G611" s="10" t="s">
        <v>47</v>
      </c>
      <c r="H611" t="s">
        <v>403</v>
      </c>
      <c r="I611" t="s">
        <v>512</v>
      </c>
      <c r="L611" s="110"/>
      <c r="M611" s="70">
        <v>0</v>
      </c>
      <c r="N611" s="70">
        <f>IF(COUNTIFS(Submission[Submission],"2nd",Submission[Code],Submission[[#This Row],[Code]],Submission[Month],Submission[[#This Row],[Month]])&gt;0,Submission[[#This Row],[2nd Submit Prod/import (month +0)]]-Submission[[#This Row],[1st Submit Prod/import (month +0) ]],0)</f>
        <v>0</v>
      </c>
    </row>
    <row r="612" spans="1:14">
      <c r="A612" s="115">
        <v>2022</v>
      </c>
      <c r="B612" s="72">
        <v>2</v>
      </c>
      <c r="C612" t="s">
        <v>412</v>
      </c>
      <c r="D612" t="s">
        <v>199</v>
      </c>
      <c r="E612" t="s">
        <v>419</v>
      </c>
      <c r="F612" t="s">
        <v>72</v>
      </c>
      <c r="G612" s="10" t="s">
        <v>47</v>
      </c>
      <c r="H612" t="s">
        <v>403</v>
      </c>
      <c r="I612" t="s">
        <v>588</v>
      </c>
      <c r="L612" s="110"/>
      <c r="M612" s="70">
        <v>0</v>
      </c>
      <c r="N612" s="70">
        <f>IF(COUNTIFS(Submission[Submission],"2nd",Submission[Code],Submission[[#This Row],[Code]],Submission[Month],Submission[[#This Row],[Month]])&gt;0,Submission[[#This Row],[2nd Submit Prod/import (month +0)]]-Submission[[#This Row],[1st Submit Prod/import (month +0) ]],0)</f>
        <v>0</v>
      </c>
    </row>
    <row r="613" spans="1:14">
      <c r="A613" s="115">
        <v>2022</v>
      </c>
      <c r="B613" s="72">
        <v>2</v>
      </c>
      <c r="C613" t="s">
        <v>412</v>
      </c>
      <c r="D613" t="s">
        <v>199</v>
      </c>
      <c r="E613" t="s">
        <v>419</v>
      </c>
      <c r="F613" t="s">
        <v>72</v>
      </c>
      <c r="G613" s="10" t="s">
        <v>47</v>
      </c>
      <c r="H613" t="s">
        <v>403</v>
      </c>
      <c r="I613" t="s">
        <v>589</v>
      </c>
      <c r="L613" s="110"/>
      <c r="M613" s="70">
        <v>0</v>
      </c>
      <c r="N613" s="70">
        <f>IF(COUNTIFS(Submission[Submission],"2nd",Submission[Code],Submission[[#This Row],[Code]],Submission[Month],Submission[[#This Row],[Month]])&gt;0,Submission[[#This Row],[2nd Submit Prod/import (month +0)]]-Submission[[#This Row],[1st Submit Prod/import (month +0) ]],0)</f>
        <v>0</v>
      </c>
    </row>
    <row r="614" spans="1:14">
      <c r="A614" s="115">
        <v>2022</v>
      </c>
      <c r="B614" s="72">
        <v>2</v>
      </c>
      <c r="C614" t="s">
        <v>412</v>
      </c>
      <c r="D614" t="s">
        <v>199</v>
      </c>
      <c r="E614" t="s">
        <v>419</v>
      </c>
      <c r="F614" t="s">
        <v>72</v>
      </c>
      <c r="G614" s="10" t="s">
        <v>47</v>
      </c>
      <c r="H614" t="s">
        <v>403</v>
      </c>
      <c r="I614" t="s">
        <v>590</v>
      </c>
      <c r="L614" s="110"/>
      <c r="M614" s="70">
        <v>0</v>
      </c>
      <c r="N614" s="70">
        <f>IF(COUNTIFS(Submission[Submission],"2nd",Submission[Code],Submission[[#This Row],[Code]],Submission[Month],Submission[[#This Row],[Month]])&gt;0,Submission[[#This Row],[2nd Submit Prod/import (month +0)]]-Submission[[#This Row],[1st Submit Prod/import (month +0) ]],0)</f>
        <v>0</v>
      </c>
    </row>
    <row r="615" spans="1:14">
      <c r="A615" s="115">
        <v>2022</v>
      </c>
      <c r="B615" s="72">
        <v>2</v>
      </c>
      <c r="C615" t="s">
        <v>412</v>
      </c>
      <c r="D615" t="s">
        <v>199</v>
      </c>
      <c r="E615" t="s">
        <v>419</v>
      </c>
      <c r="F615" t="s">
        <v>72</v>
      </c>
      <c r="G615" s="10" t="s">
        <v>47</v>
      </c>
      <c r="H615" t="s">
        <v>386</v>
      </c>
      <c r="I615" t="s">
        <v>591</v>
      </c>
      <c r="L615" s="110"/>
      <c r="M615" s="70">
        <v>0</v>
      </c>
      <c r="N615" s="70">
        <f>IF(COUNTIFS(Submission[Submission],"2nd",Submission[Code],Submission[[#This Row],[Code]],Submission[Month],Submission[[#This Row],[Month]])&gt;0,Submission[[#This Row],[2nd Submit Prod/import (month +0)]]-Submission[[#This Row],[1st Submit Prod/import (month +0) ]],0)</f>
        <v>0</v>
      </c>
    </row>
    <row r="616" spans="1:14">
      <c r="A616" s="115">
        <v>2022</v>
      </c>
      <c r="B616" s="72">
        <v>2</v>
      </c>
      <c r="C616" t="s">
        <v>412</v>
      </c>
      <c r="D616" t="s">
        <v>199</v>
      </c>
      <c r="E616" t="s">
        <v>419</v>
      </c>
      <c r="F616" t="s">
        <v>72</v>
      </c>
      <c r="G616" s="10" t="s">
        <v>47</v>
      </c>
      <c r="H616" t="s">
        <v>386</v>
      </c>
      <c r="I616" t="s">
        <v>592</v>
      </c>
      <c r="L616" s="110"/>
      <c r="M616" s="70">
        <v>0</v>
      </c>
      <c r="N616" s="70">
        <f>IF(COUNTIFS(Submission[Submission],"2nd",Submission[Code],Submission[[#This Row],[Code]],Submission[Month],Submission[[#This Row],[Month]])&gt;0,Submission[[#This Row],[2nd Submit Prod/import (month +0)]]-Submission[[#This Row],[1st Submit Prod/import (month +0) ]],0)</f>
        <v>0</v>
      </c>
    </row>
    <row r="617" spans="1:14">
      <c r="A617" s="115">
        <v>2022</v>
      </c>
      <c r="B617" s="72">
        <v>2</v>
      </c>
      <c r="C617" t="s">
        <v>412</v>
      </c>
      <c r="D617" t="s">
        <v>199</v>
      </c>
      <c r="E617" t="s">
        <v>419</v>
      </c>
      <c r="F617" t="s">
        <v>72</v>
      </c>
      <c r="G617" s="10" t="s">
        <v>47</v>
      </c>
      <c r="H617" t="s">
        <v>386</v>
      </c>
      <c r="I617" t="s">
        <v>593</v>
      </c>
      <c r="L617" s="110"/>
      <c r="M617" s="70">
        <v>0</v>
      </c>
      <c r="N617" s="70">
        <f>IF(COUNTIFS(Submission[Submission],"2nd",Submission[Code],Submission[[#This Row],[Code]],Submission[Month],Submission[[#This Row],[Month]])&gt;0,Submission[[#This Row],[2nd Submit Prod/import (month +0)]]-Submission[[#This Row],[1st Submit Prod/import (month +0) ]],0)</f>
        <v>0</v>
      </c>
    </row>
    <row r="618" spans="1:14">
      <c r="A618" s="115">
        <v>2022</v>
      </c>
      <c r="B618" s="72">
        <v>2</v>
      </c>
      <c r="C618" t="s">
        <v>412</v>
      </c>
      <c r="D618" t="s">
        <v>199</v>
      </c>
      <c r="E618" t="s">
        <v>419</v>
      </c>
      <c r="F618" t="s">
        <v>72</v>
      </c>
      <c r="G618" s="10" t="s">
        <v>47</v>
      </c>
      <c r="H618" t="s">
        <v>386</v>
      </c>
      <c r="I618" t="s">
        <v>594</v>
      </c>
      <c r="L618" s="110"/>
      <c r="M618" s="70">
        <v>0</v>
      </c>
      <c r="N618" s="70">
        <f>IF(COUNTIFS(Submission[Submission],"2nd",Submission[Code],Submission[[#This Row],[Code]],Submission[Month],Submission[[#This Row],[Month]])&gt;0,Submission[[#This Row],[2nd Submit Prod/import (month +0)]]-Submission[[#This Row],[1st Submit Prod/import (month +0) ]],0)</f>
        <v>0</v>
      </c>
    </row>
    <row r="619" spans="1:14">
      <c r="A619" s="115">
        <v>2022</v>
      </c>
      <c r="B619" s="72">
        <v>2</v>
      </c>
      <c r="C619" t="s">
        <v>412</v>
      </c>
      <c r="D619" t="s">
        <v>199</v>
      </c>
      <c r="E619" t="s">
        <v>419</v>
      </c>
      <c r="F619" t="s">
        <v>72</v>
      </c>
      <c r="G619" s="10" t="s">
        <v>47</v>
      </c>
      <c r="H619" t="s">
        <v>386</v>
      </c>
      <c r="I619" t="s">
        <v>595</v>
      </c>
      <c r="L619" s="110"/>
      <c r="M619" s="70">
        <v>0</v>
      </c>
      <c r="N619" s="70">
        <f>IF(COUNTIFS(Submission[Submission],"2nd",Submission[Code],Submission[[#This Row],[Code]],Submission[Month],Submission[[#This Row],[Month]])&gt;0,Submission[[#This Row],[2nd Submit Prod/import (month +0)]]-Submission[[#This Row],[1st Submit Prod/import (month +0) ]],0)</f>
        <v>0</v>
      </c>
    </row>
    <row r="620" spans="1:14">
      <c r="A620" s="115">
        <v>2022</v>
      </c>
      <c r="B620" s="72">
        <v>2</v>
      </c>
      <c r="C620" t="s">
        <v>412</v>
      </c>
      <c r="D620" t="s">
        <v>199</v>
      </c>
      <c r="E620" t="s">
        <v>419</v>
      </c>
      <c r="F620" t="s">
        <v>72</v>
      </c>
      <c r="G620" s="10" t="s">
        <v>47</v>
      </c>
      <c r="H620" t="s">
        <v>386</v>
      </c>
      <c r="I620" t="s">
        <v>596</v>
      </c>
      <c r="L620" s="110"/>
      <c r="M620" s="70">
        <v>0</v>
      </c>
      <c r="N620" s="70">
        <f>IF(COUNTIFS(Submission[Submission],"2nd",Submission[Code],Submission[[#This Row],[Code]],Submission[Month],Submission[[#This Row],[Month]])&gt;0,Submission[[#This Row],[2nd Submit Prod/import (month +0)]]-Submission[[#This Row],[1st Submit Prod/import (month +0) ]],0)</f>
        <v>0</v>
      </c>
    </row>
    <row r="621" spans="1:14">
      <c r="A621" s="115">
        <v>2022</v>
      </c>
      <c r="B621" s="72">
        <v>3</v>
      </c>
      <c r="C621" s="33" t="s">
        <v>415</v>
      </c>
      <c r="D621" t="s">
        <v>198</v>
      </c>
      <c r="E621" t="s">
        <v>421</v>
      </c>
      <c r="F621" t="s">
        <v>72</v>
      </c>
      <c r="G621" s="99" t="s">
        <v>428</v>
      </c>
      <c r="H621" t="s">
        <v>372</v>
      </c>
      <c r="I621" t="s">
        <v>673</v>
      </c>
      <c r="K621" t="s">
        <v>219</v>
      </c>
      <c r="L621" s="71">
        <v>19500</v>
      </c>
      <c r="N621" s="70">
        <f>IF(COUNTIFS(Submission[Submission],"2nd",Submission[Code],Submission[[#This Row],[Code]],Submission[Month],Submission[[#This Row],[Month]])&gt;0,Submission[[#This Row],[2nd Submit Prod/import (month +0)]]-Submission[[#This Row],[1st Submit Prod/import (month +0) ]],0)</f>
        <v>-19500</v>
      </c>
    </row>
    <row r="622" spans="1:14">
      <c r="A622" s="115">
        <v>2022</v>
      </c>
      <c r="B622" s="72">
        <v>3</v>
      </c>
      <c r="C622" s="33" t="s">
        <v>415</v>
      </c>
      <c r="D622" t="s">
        <v>198</v>
      </c>
      <c r="E622" t="s">
        <v>421</v>
      </c>
      <c r="F622" t="s">
        <v>72</v>
      </c>
      <c r="G622" s="99" t="s">
        <v>428</v>
      </c>
      <c r="H622" t="s">
        <v>372</v>
      </c>
      <c r="I622" t="s">
        <v>675</v>
      </c>
      <c r="K622" t="s">
        <v>219</v>
      </c>
      <c r="L622" s="71">
        <v>5200</v>
      </c>
      <c r="N622" s="70">
        <f>IF(COUNTIFS(Submission[Submission],"2nd",Submission[Code],Submission[[#This Row],[Code]],Submission[Month],Submission[[#This Row],[Month]])&gt;0,Submission[[#This Row],[2nd Submit Prod/import (month +0)]]-Submission[[#This Row],[1st Submit Prod/import (month +0) ]],0)</f>
        <v>-5200</v>
      </c>
    </row>
    <row r="623" spans="1:14">
      <c r="A623" s="115">
        <v>2022</v>
      </c>
      <c r="B623" s="72">
        <v>3</v>
      </c>
      <c r="C623" s="33" t="s">
        <v>415</v>
      </c>
      <c r="D623" t="s">
        <v>198</v>
      </c>
      <c r="E623" t="s">
        <v>421</v>
      </c>
      <c r="F623" t="s">
        <v>72</v>
      </c>
      <c r="G623" s="99" t="s">
        <v>428</v>
      </c>
      <c r="H623" t="s">
        <v>372</v>
      </c>
      <c r="I623" t="s">
        <v>674</v>
      </c>
      <c r="K623" t="s">
        <v>219</v>
      </c>
      <c r="L623" s="71">
        <v>10000</v>
      </c>
      <c r="N623" s="70">
        <f>IF(COUNTIFS(Submission[Submission],"2nd",Submission[Code],Submission[[#This Row],[Code]],Submission[Month],Submission[[#This Row],[Month]])&gt;0,Submission[[#This Row],[2nd Submit Prod/import (month +0)]]-Submission[[#This Row],[1st Submit Prod/import (month +0) ]],0)</f>
        <v>-10000</v>
      </c>
    </row>
    <row r="624" spans="1:14">
      <c r="A624" s="115">
        <v>2022</v>
      </c>
      <c r="B624" s="72">
        <v>3</v>
      </c>
      <c r="C624" s="33" t="s">
        <v>415</v>
      </c>
      <c r="D624" t="s">
        <v>198</v>
      </c>
      <c r="E624" t="s">
        <v>421</v>
      </c>
      <c r="F624" t="s">
        <v>72</v>
      </c>
      <c r="G624" s="99" t="s">
        <v>428</v>
      </c>
      <c r="H624" t="s">
        <v>372</v>
      </c>
      <c r="I624" t="s">
        <v>672</v>
      </c>
      <c r="K624" t="s">
        <v>219</v>
      </c>
      <c r="L624" s="71">
        <v>7000</v>
      </c>
      <c r="N624" s="70">
        <f>IF(COUNTIFS(Submission[Submission],"2nd",Submission[Code],Submission[[#This Row],[Code]],Submission[Month],Submission[[#This Row],[Month]])&gt;0,Submission[[#This Row],[2nd Submit Prod/import (month +0)]]-Submission[[#This Row],[1st Submit Prod/import (month +0) ]],0)</f>
        <v>-7000</v>
      </c>
    </row>
    <row r="625" spans="1:14">
      <c r="A625" s="115">
        <v>2022</v>
      </c>
      <c r="B625" s="72">
        <v>3</v>
      </c>
      <c r="C625" s="33" t="s">
        <v>415</v>
      </c>
      <c r="D625" t="s">
        <v>198</v>
      </c>
      <c r="E625" t="s">
        <v>421</v>
      </c>
      <c r="F625" t="s">
        <v>72</v>
      </c>
      <c r="G625" s="99" t="s">
        <v>428</v>
      </c>
      <c r="H625" t="s">
        <v>372</v>
      </c>
      <c r="I625" t="s">
        <v>676</v>
      </c>
      <c r="K625" t="s">
        <v>219</v>
      </c>
      <c r="L625" s="71">
        <v>19500</v>
      </c>
      <c r="N625" s="70">
        <f>IF(COUNTIFS(Submission[Submission],"2nd",Submission[Code],Submission[[#This Row],[Code]],Submission[Month],Submission[[#This Row],[Month]])&gt;0,Submission[[#This Row],[2nd Submit Prod/import (month +0)]]-Submission[[#This Row],[1st Submit Prod/import (month +0) ]],0)</f>
        <v>-19500</v>
      </c>
    </row>
    <row r="626" spans="1:14">
      <c r="A626" s="115">
        <v>2022</v>
      </c>
      <c r="B626" s="72">
        <v>3</v>
      </c>
      <c r="C626" s="33" t="s">
        <v>415</v>
      </c>
      <c r="D626" t="s">
        <v>198</v>
      </c>
      <c r="E626" t="s">
        <v>421</v>
      </c>
      <c r="F626" t="s">
        <v>72</v>
      </c>
      <c r="G626" s="99" t="s">
        <v>428</v>
      </c>
      <c r="H626" t="s">
        <v>372</v>
      </c>
      <c r="I626" t="s">
        <v>677</v>
      </c>
      <c r="K626" t="s">
        <v>219</v>
      </c>
      <c r="L626" s="71">
        <v>3900</v>
      </c>
      <c r="N626" s="70">
        <f>IF(COUNTIFS(Submission[Submission],"2nd",Submission[Code],Submission[[#This Row],[Code]],Submission[Month],Submission[[#This Row],[Month]])&gt;0,Submission[[#This Row],[2nd Submit Prod/import (month +0)]]-Submission[[#This Row],[1st Submit Prod/import (month +0) ]],0)</f>
        <v>-3900</v>
      </c>
    </row>
    <row r="627" spans="1:14">
      <c r="A627" s="115">
        <v>2022</v>
      </c>
      <c r="B627" s="72">
        <v>3</v>
      </c>
      <c r="C627" s="33" t="s">
        <v>415</v>
      </c>
      <c r="D627" t="s">
        <v>198</v>
      </c>
      <c r="E627" t="s">
        <v>421</v>
      </c>
      <c r="F627" t="s">
        <v>72</v>
      </c>
      <c r="G627" s="99" t="s">
        <v>428</v>
      </c>
      <c r="H627" t="s">
        <v>372</v>
      </c>
      <c r="I627" t="s">
        <v>678</v>
      </c>
      <c r="K627" t="s">
        <v>219</v>
      </c>
      <c r="L627" s="71">
        <v>2600</v>
      </c>
      <c r="N627" s="70">
        <f>IF(COUNTIFS(Submission[Submission],"2nd",Submission[Code],Submission[[#This Row],[Code]],Submission[Month],Submission[[#This Row],[Month]])&gt;0,Submission[[#This Row],[2nd Submit Prod/import (month +0)]]-Submission[[#This Row],[1st Submit Prod/import (month +0) ]],0)</f>
        <v>-2600</v>
      </c>
    </row>
    <row r="628" spans="1:14">
      <c r="A628" s="115">
        <v>2022</v>
      </c>
      <c r="B628" s="72">
        <v>3</v>
      </c>
      <c r="C628" s="33" t="s">
        <v>415</v>
      </c>
      <c r="D628" t="s">
        <v>198</v>
      </c>
      <c r="E628" t="s">
        <v>419</v>
      </c>
      <c r="F628" t="s">
        <v>72</v>
      </c>
      <c r="G628" s="99" t="s">
        <v>428</v>
      </c>
      <c r="H628" t="s">
        <v>372</v>
      </c>
      <c r="I628" t="s">
        <v>673</v>
      </c>
      <c r="K628" t="s">
        <v>219</v>
      </c>
      <c r="L628" s="71">
        <v>3900</v>
      </c>
      <c r="N628" s="70">
        <f>IF(COUNTIFS(Submission[Submission],"2nd",Submission[Code],Submission[[#This Row],[Code]],Submission[Month],Submission[[#This Row],[Month]])&gt;0,Submission[[#This Row],[2nd Submit Prod/import (month +0)]]-Submission[[#This Row],[1st Submit Prod/import (month +0) ]],0)</f>
        <v>-3900</v>
      </c>
    </row>
    <row r="629" spans="1:14">
      <c r="A629" s="115">
        <v>2022</v>
      </c>
      <c r="B629" s="72">
        <v>3</v>
      </c>
      <c r="C629" s="33" t="s">
        <v>415</v>
      </c>
      <c r="D629" t="s">
        <v>198</v>
      </c>
      <c r="E629" t="s">
        <v>419</v>
      </c>
      <c r="F629" t="s">
        <v>72</v>
      </c>
      <c r="G629" s="99" t="s">
        <v>428</v>
      </c>
      <c r="H629" t="s">
        <v>372</v>
      </c>
      <c r="I629" t="s">
        <v>675</v>
      </c>
      <c r="K629" t="s">
        <v>219</v>
      </c>
      <c r="L629" s="71">
        <v>0</v>
      </c>
      <c r="N629" s="70">
        <f>IF(COUNTIFS(Submission[Submission],"2nd",Submission[Code],Submission[[#This Row],[Code]],Submission[Month],Submission[[#This Row],[Month]])&gt;0,Submission[[#This Row],[2nd Submit Prod/import (month +0)]]-Submission[[#This Row],[1st Submit Prod/import (month +0) ]],0)</f>
        <v>0</v>
      </c>
    </row>
    <row r="630" spans="1:14">
      <c r="A630" s="115">
        <v>2022</v>
      </c>
      <c r="B630" s="72">
        <v>3</v>
      </c>
      <c r="C630" s="33" t="s">
        <v>415</v>
      </c>
      <c r="D630" t="s">
        <v>198</v>
      </c>
      <c r="E630" t="s">
        <v>419</v>
      </c>
      <c r="F630" t="s">
        <v>72</v>
      </c>
      <c r="G630" s="99" t="s">
        <v>428</v>
      </c>
      <c r="H630" t="s">
        <v>372</v>
      </c>
      <c r="I630" t="s">
        <v>674</v>
      </c>
      <c r="K630" t="s">
        <v>219</v>
      </c>
      <c r="L630" s="71">
        <v>6500</v>
      </c>
      <c r="N630" s="70">
        <f>IF(COUNTIFS(Submission[Submission],"2nd",Submission[Code],Submission[[#This Row],[Code]],Submission[Month],Submission[[#This Row],[Month]])&gt;0,Submission[[#This Row],[2nd Submit Prod/import (month +0)]]-Submission[[#This Row],[1st Submit Prod/import (month +0) ]],0)</f>
        <v>-6500</v>
      </c>
    </row>
    <row r="631" spans="1:14">
      <c r="A631" s="115">
        <v>2022</v>
      </c>
      <c r="B631" s="72">
        <v>3</v>
      </c>
      <c r="C631" s="33" t="s">
        <v>415</v>
      </c>
      <c r="D631" t="s">
        <v>198</v>
      </c>
      <c r="E631" t="s">
        <v>419</v>
      </c>
      <c r="F631" t="s">
        <v>72</v>
      </c>
      <c r="G631" s="99" t="s">
        <v>428</v>
      </c>
      <c r="H631" t="s">
        <v>372</v>
      </c>
      <c r="I631" t="s">
        <v>672</v>
      </c>
      <c r="K631" t="s">
        <v>219</v>
      </c>
      <c r="L631" s="71">
        <v>0</v>
      </c>
      <c r="N631" s="70">
        <f>IF(COUNTIFS(Submission[Submission],"2nd",Submission[Code],Submission[[#This Row],[Code]],Submission[Month],Submission[[#This Row],[Month]])&gt;0,Submission[[#This Row],[2nd Submit Prod/import (month +0)]]-Submission[[#This Row],[1st Submit Prod/import (month +0) ]],0)</f>
        <v>0</v>
      </c>
    </row>
    <row r="632" spans="1:14">
      <c r="A632" s="115">
        <v>2022</v>
      </c>
      <c r="B632" s="72">
        <v>3</v>
      </c>
      <c r="C632" s="33" t="s">
        <v>415</v>
      </c>
      <c r="D632" t="s">
        <v>198</v>
      </c>
      <c r="E632" t="s">
        <v>419</v>
      </c>
      <c r="F632" t="s">
        <v>72</v>
      </c>
      <c r="G632" s="99" t="s">
        <v>428</v>
      </c>
      <c r="H632" t="s">
        <v>372</v>
      </c>
      <c r="I632" t="s">
        <v>676</v>
      </c>
      <c r="K632" t="s">
        <v>219</v>
      </c>
      <c r="L632" s="71">
        <v>0</v>
      </c>
      <c r="N632" s="70">
        <f>IF(COUNTIFS(Submission[Submission],"2nd",Submission[Code],Submission[[#This Row],[Code]],Submission[Month],Submission[[#This Row],[Month]])&gt;0,Submission[[#This Row],[2nd Submit Prod/import (month +0)]]-Submission[[#This Row],[1st Submit Prod/import (month +0) ]],0)</f>
        <v>0</v>
      </c>
    </row>
    <row r="633" spans="1:14">
      <c r="A633" s="115">
        <v>2022</v>
      </c>
      <c r="B633" s="72">
        <v>3</v>
      </c>
      <c r="C633" s="33" t="s">
        <v>415</v>
      </c>
      <c r="D633" t="s">
        <v>198</v>
      </c>
      <c r="E633" t="s">
        <v>419</v>
      </c>
      <c r="F633" t="s">
        <v>72</v>
      </c>
      <c r="G633" s="99" t="s">
        <v>428</v>
      </c>
      <c r="H633" t="s">
        <v>372</v>
      </c>
      <c r="I633" t="s">
        <v>677</v>
      </c>
      <c r="K633" t="s">
        <v>219</v>
      </c>
      <c r="L633" s="71">
        <v>0</v>
      </c>
      <c r="N633" s="70">
        <f>IF(COUNTIFS(Submission[Submission],"2nd",Submission[Code],Submission[[#This Row],[Code]],Submission[Month],Submission[[#This Row],[Month]])&gt;0,Submission[[#This Row],[2nd Submit Prod/import (month +0)]]-Submission[[#This Row],[1st Submit Prod/import (month +0) ]],0)</f>
        <v>0</v>
      </c>
    </row>
    <row r="634" spans="1:14">
      <c r="A634" s="115">
        <v>2022</v>
      </c>
      <c r="B634" s="72">
        <v>3</v>
      </c>
      <c r="C634" s="33" t="s">
        <v>415</v>
      </c>
      <c r="D634" t="s">
        <v>198</v>
      </c>
      <c r="E634" t="s">
        <v>419</v>
      </c>
      <c r="F634" t="s">
        <v>72</v>
      </c>
      <c r="G634" s="99" t="s">
        <v>428</v>
      </c>
      <c r="H634" t="s">
        <v>372</v>
      </c>
      <c r="I634" t="s">
        <v>678</v>
      </c>
      <c r="K634" t="s">
        <v>219</v>
      </c>
      <c r="L634" s="71">
        <v>0</v>
      </c>
      <c r="N634" s="70">
        <f>IF(COUNTIFS(Submission[Submission],"2nd",Submission[Code],Submission[[#This Row],[Code]],Submission[Month],Submission[[#This Row],[Month]])&gt;0,Submission[[#This Row],[2nd Submit Prod/import (month +0)]]-Submission[[#This Row],[1st Submit Prod/import (month +0) ]],0)</f>
        <v>0</v>
      </c>
    </row>
    <row r="635" spans="1:14">
      <c r="A635" s="115">
        <v>2022</v>
      </c>
      <c r="B635" s="72">
        <v>3</v>
      </c>
      <c r="C635" s="33" t="s">
        <v>415</v>
      </c>
      <c r="D635" t="s">
        <v>198</v>
      </c>
      <c r="E635" t="s">
        <v>421</v>
      </c>
      <c r="F635" t="s">
        <v>72</v>
      </c>
      <c r="G635" s="99" t="s">
        <v>428</v>
      </c>
      <c r="H635" t="s">
        <v>372</v>
      </c>
      <c r="I635" t="s">
        <v>682</v>
      </c>
      <c r="K635" t="s">
        <v>219</v>
      </c>
      <c r="L635" s="71">
        <v>8500</v>
      </c>
      <c r="N635" s="70">
        <f>IF(COUNTIFS(Submission[Submission],"2nd",Submission[Code],Submission[[#This Row],[Code]],Submission[Month],Submission[[#This Row],[Month]])&gt;0,Submission[[#This Row],[2nd Submit Prod/import (month +0)]]-Submission[[#This Row],[1st Submit Prod/import (month +0) ]],0)</f>
        <v>-8500</v>
      </c>
    </row>
    <row r="636" spans="1:14">
      <c r="A636" s="115">
        <v>2022</v>
      </c>
      <c r="B636" s="72">
        <v>3</v>
      </c>
      <c r="C636" s="33" t="s">
        <v>415</v>
      </c>
      <c r="D636" t="s">
        <v>198</v>
      </c>
      <c r="E636" t="s">
        <v>421</v>
      </c>
      <c r="F636" t="s">
        <v>72</v>
      </c>
      <c r="G636" s="99" t="s">
        <v>428</v>
      </c>
      <c r="H636" t="s">
        <v>372</v>
      </c>
      <c r="I636" t="s">
        <v>683</v>
      </c>
      <c r="K636" t="s">
        <v>219</v>
      </c>
      <c r="L636" s="71">
        <v>0</v>
      </c>
      <c r="N636" s="70">
        <f>IF(COUNTIFS(Submission[Submission],"2nd",Submission[Code],Submission[[#This Row],[Code]],Submission[Month],Submission[[#This Row],[Month]])&gt;0,Submission[[#This Row],[2nd Submit Prod/import (month +0)]]-Submission[[#This Row],[1st Submit Prod/import (month +0) ]],0)</f>
        <v>0</v>
      </c>
    </row>
    <row r="637" spans="1:14">
      <c r="A637" s="115">
        <v>2022</v>
      </c>
      <c r="B637" s="72">
        <v>3</v>
      </c>
      <c r="C637" s="33" t="s">
        <v>415</v>
      </c>
      <c r="D637" t="s">
        <v>198</v>
      </c>
      <c r="E637" t="s">
        <v>421</v>
      </c>
      <c r="F637" t="s">
        <v>72</v>
      </c>
      <c r="G637" s="99" t="s">
        <v>428</v>
      </c>
      <c r="H637" t="s">
        <v>372</v>
      </c>
      <c r="I637" t="s">
        <v>681</v>
      </c>
      <c r="K637" t="s">
        <v>219</v>
      </c>
      <c r="L637" s="71">
        <v>7000</v>
      </c>
      <c r="N637" s="70">
        <f>IF(COUNTIFS(Submission[Submission],"2nd",Submission[Code],Submission[[#This Row],[Code]],Submission[Month],Submission[[#This Row],[Month]])&gt;0,Submission[[#This Row],[2nd Submit Prod/import (month +0)]]-Submission[[#This Row],[1st Submit Prod/import (month +0) ]],0)</f>
        <v>-7000</v>
      </c>
    </row>
    <row r="638" spans="1:14">
      <c r="A638" s="115">
        <v>2022</v>
      </c>
      <c r="B638" s="72">
        <v>3</v>
      </c>
      <c r="C638" s="33" t="s">
        <v>415</v>
      </c>
      <c r="D638" t="s">
        <v>198</v>
      </c>
      <c r="E638" t="s">
        <v>421</v>
      </c>
      <c r="F638" t="s">
        <v>72</v>
      </c>
      <c r="G638" s="99" t="s">
        <v>428</v>
      </c>
      <c r="H638" t="s">
        <v>372</v>
      </c>
      <c r="I638" t="s">
        <v>645</v>
      </c>
      <c r="K638" t="s">
        <v>219</v>
      </c>
      <c r="L638" s="71">
        <v>600</v>
      </c>
      <c r="N638" s="70">
        <f>IF(COUNTIFS(Submission[Submission],"2nd",Submission[Code],Submission[[#This Row],[Code]],Submission[Month],Submission[[#This Row],[Month]])&gt;0,Submission[[#This Row],[2nd Submit Prod/import (month +0)]]-Submission[[#This Row],[1st Submit Prod/import (month +0) ]],0)</f>
        <v>-600</v>
      </c>
    </row>
    <row r="639" spans="1:14">
      <c r="A639" s="115">
        <v>2022</v>
      </c>
      <c r="B639" s="72">
        <v>3</v>
      </c>
      <c r="C639" s="33" t="s">
        <v>415</v>
      </c>
      <c r="D639" t="s">
        <v>198</v>
      </c>
      <c r="E639" t="s">
        <v>421</v>
      </c>
      <c r="F639" t="s">
        <v>72</v>
      </c>
      <c r="G639" s="99" t="s">
        <v>428</v>
      </c>
      <c r="H639" t="s">
        <v>372</v>
      </c>
      <c r="I639" t="s">
        <v>646</v>
      </c>
      <c r="K639" t="s">
        <v>219</v>
      </c>
      <c r="L639" s="71">
        <v>1200</v>
      </c>
      <c r="N639" s="70">
        <f>IF(COUNTIFS(Submission[Submission],"2nd",Submission[Code],Submission[[#This Row],[Code]],Submission[Month],Submission[[#This Row],[Month]])&gt;0,Submission[[#This Row],[2nd Submit Prod/import (month +0)]]-Submission[[#This Row],[1st Submit Prod/import (month +0) ]],0)</f>
        <v>-1200</v>
      </c>
    </row>
    <row r="640" spans="1:14">
      <c r="A640" s="115">
        <v>2022</v>
      </c>
      <c r="B640" s="72">
        <v>3</v>
      </c>
      <c r="C640" s="33" t="s">
        <v>415</v>
      </c>
      <c r="D640" t="s">
        <v>198</v>
      </c>
      <c r="E640" t="s">
        <v>421</v>
      </c>
      <c r="F640" t="s">
        <v>72</v>
      </c>
      <c r="G640" s="99" t="s">
        <v>428</v>
      </c>
      <c r="H640" t="s">
        <v>372</v>
      </c>
      <c r="I640" t="s">
        <v>728</v>
      </c>
      <c r="K640" t="s">
        <v>219</v>
      </c>
      <c r="L640" s="71">
        <v>0</v>
      </c>
      <c r="N640" s="70">
        <f>IF(COUNTIFS(Submission[Submission],"2nd",Submission[Code],Submission[[#This Row],[Code]],Submission[Month],Submission[[#This Row],[Month]])&gt;0,Submission[[#This Row],[2nd Submit Prod/import (month +0)]]-Submission[[#This Row],[1st Submit Prod/import (month +0) ]],0)</f>
        <v>0</v>
      </c>
    </row>
    <row r="641" spans="1:14">
      <c r="A641" s="115">
        <v>2022</v>
      </c>
      <c r="B641" s="72">
        <v>3</v>
      </c>
      <c r="C641" s="33" t="s">
        <v>415</v>
      </c>
      <c r="D641" t="s">
        <v>198</v>
      </c>
      <c r="E641" t="s">
        <v>421</v>
      </c>
      <c r="F641" t="s">
        <v>72</v>
      </c>
      <c r="G641" s="99" t="s">
        <v>428</v>
      </c>
      <c r="H641" t="s">
        <v>372</v>
      </c>
      <c r="I641" t="s">
        <v>729</v>
      </c>
      <c r="K641" t="s">
        <v>219</v>
      </c>
      <c r="L641" s="71">
        <v>0</v>
      </c>
      <c r="N641" s="70">
        <f>IF(COUNTIFS(Submission[Submission],"2nd",Submission[Code],Submission[[#This Row],[Code]],Submission[Month],Submission[[#This Row],[Month]])&gt;0,Submission[[#This Row],[2nd Submit Prod/import (month +0)]]-Submission[[#This Row],[1st Submit Prod/import (month +0) ]],0)</f>
        <v>0</v>
      </c>
    </row>
    <row r="642" spans="1:14">
      <c r="A642" s="115">
        <v>2022</v>
      </c>
      <c r="B642" s="72">
        <v>3</v>
      </c>
      <c r="C642" s="33" t="s">
        <v>415</v>
      </c>
      <c r="D642" t="s">
        <v>198</v>
      </c>
      <c r="E642" t="s">
        <v>419</v>
      </c>
      <c r="F642" t="s">
        <v>72</v>
      </c>
      <c r="G642" s="99" t="s">
        <v>428</v>
      </c>
      <c r="H642" t="s">
        <v>372</v>
      </c>
      <c r="I642" t="s">
        <v>679</v>
      </c>
      <c r="K642" t="s">
        <v>219</v>
      </c>
      <c r="L642" s="71">
        <v>0</v>
      </c>
      <c r="N642" s="70">
        <f>IF(COUNTIFS(Submission[Submission],"2nd",Submission[Code],Submission[[#This Row],[Code]],Submission[Month],Submission[[#This Row],[Month]])&gt;0,Submission[[#This Row],[2nd Submit Prod/import (month +0)]]-Submission[[#This Row],[1st Submit Prod/import (month +0) ]],0)</f>
        <v>0</v>
      </c>
    </row>
    <row r="643" spans="1:14">
      <c r="A643" s="115">
        <v>2022</v>
      </c>
      <c r="B643" s="72">
        <v>3</v>
      </c>
      <c r="C643" s="33" t="s">
        <v>415</v>
      </c>
      <c r="D643" t="s">
        <v>198</v>
      </c>
      <c r="E643" t="s">
        <v>419</v>
      </c>
      <c r="F643" t="s">
        <v>72</v>
      </c>
      <c r="G643" s="99" t="s">
        <v>428</v>
      </c>
      <c r="H643" t="s">
        <v>372</v>
      </c>
      <c r="I643" t="s">
        <v>584</v>
      </c>
      <c r="K643" t="s">
        <v>219</v>
      </c>
      <c r="L643" s="71">
        <v>0</v>
      </c>
      <c r="N643" s="70">
        <f>IF(COUNTIFS(Submission[Submission],"2nd",Submission[Code],Submission[[#This Row],[Code]],Submission[Month],Submission[[#This Row],[Month]])&gt;0,Submission[[#This Row],[2nd Submit Prod/import (month +0)]]-Submission[[#This Row],[1st Submit Prod/import (month +0) ]],0)</f>
        <v>0</v>
      </c>
    </row>
    <row r="644" spans="1:14">
      <c r="A644" s="115">
        <v>2022</v>
      </c>
      <c r="B644" s="72">
        <v>3</v>
      </c>
      <c r="C644" s="33" t="s">
        <v>415</v>
      </c>
      <c r="D644" t="s">
        <v>198</v>
      </c>
      <c r="E644" t="s">
        <v>419</v>
      </c>
      <c r="F644" t="s">
        <v>72</v>
      </c>
      <c r="G644" s="99" t="s">
        <v>428</v>
      </c>
      <c r="H644" t="s">
        <v>372</v>
      </c>
      <c r="I644" t="s">
        <v>585</v>
      </c>
      <c r="K644" t="s">
        <v>219</v>
      </c>
      <c r="L644" s="71">
        <v>0</v>
      </c>
      <c r="N644" s="70">
        <f>IF(COUNTIFS(Submission[Submission],"2nd",Submission[Code],Submission[[#This Row],[Code]],Submission[Month],Submission[[#This Row],[Month]])&gt;0,Submission[[#This Row],[2nd Submit Prod/import (month +0)]]-Submission[[#This Row],[1st Submit Prod/import (month +0) ]],0)</f>
        <v>0</v>
      </c>
    </row>
    <row r="645" spans="1:14">
      <c r="A645" s="115">
        <v>2022</v>
      </c>
      <c r="B645" s="72">
        <v>3</v>
      </c>
      <c r="C645" s="33" t="s">
        <v>415</v>
      </c>
      <c r="D645" t="s">
        <v>198</v>
      </c>
      <c r="E645" t="s">
        <v>421</v>
      </c>
      <c r="F645" t="s">
        <v>72</v>
      </c>
      <c r="G645" s="99" t="s">
        <v>428</v>
      </c>
      <c r="H645" t="s">
        <v>389</v>
      </c>
      <c r="I645" t="s">
        <v>680</v>
      </c>
      <c r="K645" t="s">
        <v>219</v>
      </c>
      <c r="L645" s="71">
        <v>11200</v>
      </c>
      <c r="N645" s="70">
        <f>IF(COUNTIFS(Submission[Submission],"2nd",Submission[Code],Submission[[#This Row],[Code]],Submission[Month],Submission[[#This Row],[Month]])&gt;0,Submission[[#This Row],[2nd Submit Prod/import (month +0)]]-Submission[[#This Row],[1st Submit Prod/import (month +0) ]],0)</f>
        <v>-11200</v>
      </c>
    </row>
    <row r="646" spans="1:14">
      <c r="A646" s="115">
        <v>2022</v>
      </c>
      <c r="B646" s="72">
        <v>3</v>
      </c>
      <c r="C646" s="33" t="s">
        <v>415</v>
      </c>
      <c r="D646" t="s">
        <v>198</v>
      </c>
      <c r="E646" t="s">
        <v>421</v>
      </c>
      <c r="F646" t="s">
        <v>72</v>
      </c>
      <c r="G646" s="99" t="s">
        <v>428</v>
      </c>
      <c r="H646" t="s">
        <v>389</v>
      </c>
      <c r="I646" t="s">
        <v>721</v>
      </c>
      <c r="K646" t="s">
        <v>219</v>
      </c>
      <c r="L646" s="71">
        <v>10400</v>
      </c>
      <c r="N646" s="70">
        <f>IF(COUNTIFS(Submission[Submission],"2nd",Submission[Code],Submission[[#This Row],[Code]],Submission[Month],Submission[[#This Row],[Month]])&gt;0,Submission[[#This Row],[2nd Submit Prod/import (month +0)]]-Submission[[#This Row],[1st Submit Prod/import (month +0) ]],0)</f>
        <v>-10400</v>
      </c>
    </row>
    <row r="647" spans="1:14">
      <c r="A647" s="115">
        <v>2022</v>
      </c>
      <c r="B647" s="72">
        <v>3</v>
      </c>
      <c r="C647" s="33" t="s">
        <v>415</v>
      </c>
      <c r="D647" t="s">
        <v>198</v>
      </c>
      <c r="E647" t="s">
        <v>421</v>
      </c>
      <c r="F647" t="s">
        <v>72</v>
      </c>
      <c r="G647" s="99" t="s">
        <v>428</v>
      </c>
      <c r="H647" t="s">
        <v>389</v>
      </c>
      <c r="I647" t="s">
        <v>658</v>
      </c>
      <c r="K647" t="s">
        <v>219</v>
      </c>
      <c r="L647" s="71"/>
      <c r="N647" s="70">
        <f>IF(COUNTIFS(Submission[Submission],"2nd",Submission[Code],Submission[[#This Row],[Code]],Submission[Month],Submission[[#This Row],[Month]])&gt;0,Submission[[#This Row],[2nd Submit Prod/import (month +0)]]-Submission[[#This Row],[1st Submit Prod/import (month +0) ]],0)</f>
        <v>0</v>
      </c>
    </row>
    <row r="648" spans="1:14">
      <c r="A648" s="115">
        <v>2022</v>
      </c>
      <c r="B648" s="72">
        <v>3</v>
      </c>
      <c r="C648" s="33" t="s">
        <v>415</v>
      </c>
      <c r="D648" t="s">
        <v>198</v>
      </c>
      <c r="E648" t="s">
        <v>421</v>
      </c>
      <c r="F648" t="s">
        <v>72</v>
      </c>
      <c r="G648" s="99" t="s">
        <v>428</v>
      </c>
      <c r="H648" t="s">
        <v>389</v>
      </c>
      <c r="I648" t="s">
        <v>659</v>
      </c>
      <c r="K648" t="s">
        <v>219</v>
      </c>
      <c r="L648" s="71"/>
      <c r="N648" s="70">
        <f>IF(COUNTIFS(Submission[Submission],"2nd",Submission[Code],Submission[[#This Row],[Code]],Submission[Month],Submission[[#This Row],[Month]])&gt;0,Submission[[#This Row],[2nd Submit Prod/import (month +0)]]-Submission[[#This Row],[1st Submit Prod/import (month +0) ]],0)</f>
        <v>0</v>
      </c>
    </row>
    <row r="649" spans="1:14">
      <c r="A649" s="115">
        <v>2022</v>
      </c>
      <c r="B649" s="72">
        <v>3</v>
      </c>
      <c r="C649" s="33" t="s">
        <v>415</v>
      </c>
      <c r="D649" t="s">
        <v>198</v>
      </c>
      <c r="E649" t="s">
        <v>421</v>
      </c>
      <c r="F649" t="s">
        <v>72</v>
      </c>
      <c r="G649" s="99" t="s">
        <v>428</v>
      </c>
      <c r="H649" t="s">
        <v>389</v>
      </c>
      <c r="I649" t="s">
        <v>662</v>
      </c>
      <c r="K649" t="s">
        <v>219</v>
      </c>
      <c r="L649" s="71"/>
      <c r="N649" s="70">
        <f>IF(COUNTIFS(Submission[Submission],"2nd",Submission[Code],Submission[[#This Row],[Code]],Submission[Month],Submission[[#This Row],[Month]])&gt;0,Submission[[#This Row],[2nd Submit Prod/import (month +0)]]-Submission[[#This Row],[1st Submit Prod/import (month +0) ]],0)</f>
        <v>0</v>
      </c>
    </row>
    <row r="650" spans="1:14">
      <c r="A650" s="115">
        <v>2022</v>
      </c>
      <c r="B650" s="72">
        <v>3</v>
      </c>
      <c r="C650" s="33" t="s">
        <v>415</v>
      </c>
      <c r="D650" t="s">
        <v>198</v>
      </c>
      <c r="E650" t="s">
        <v>421</v>
      </c>
      <c r="F650" t="s">
        <v>72</v>
      </c>
      <c r="G650" s="99" t="s">
        <v>428</v>
      </c>
      <c r="H650" t="s">
        <v>389</v>
      </c>
      <c r="I650" t="s">
        <v>663</v>
      </c>
      <c r="K650" t="s">
        <v>219</v>
      </c>
      <c r="L650" s="71">
        <v>18700</v>
      </c>
      <c r="N650" s="70">
        <f>IF(COUNTIFS(Submission[Submission],"2nd",Submission[Code],Submission[[#This Row],[Code]],Submission[Month],Submission[[#This Row],[Month]])&gt;0,Submission[[#This Row],[2nd Submit Prod/import (month +0)]]-Submission[[#This Row],[1st Submit Prod/import (month +0) ]],0)</f>
        <v>-18700</v>
      </c>
    </row>
    <row r="651" spans="1:14">
      <c r="A651" s="115">
        <v>2022</v>
      </c>
      <c r="B651" s="72">
        <v>3</v>
      </c>
      <c r="C651" s="33" t="s">
        <v>415</v>
      </c>
      <c r="D651" t="s">
        <v>198</v>
      </c>
      <c r="E651" t="s">
        <v>421</v>
      </c>
      <c r="F651" t="s">
        <v>72</v>
      </c>
      <c r="G651" s="99" t="s">
        <v>428</v>
      </c>
      <c r="H651" t="s">
        <v>389</v>
      </c>
      <c r="I651" t="s">
        <v>660</v>
      </c>
      <c r="K651" t="s">
        <v>219</v>
      </c>
      <c r="L651" s="71"/>
      <c r="N651" s="70">
        <f>IF(COUNTIFS(Submission[Submission],"2nd",Submission[Code],Submission[[#This Row],[Code]],Submission[Month],Submission[[#This Row],[Month]])&gt;0,Submission[[#This Row],[2nd Submit Prod/import (month +0)]]-Submission[[#This Row],[1st Submit Prod/import (month +0) ]],0)</f>
        <v>0</v>
      </c>
    </row>
    <row r="652" spans="1:14">
      <c r="A652" s="115">
        <v>2022</v>
      </c>
      <c r="B652" s="72">
        <v>3</v>
      </c>
      <c r="C652" s="33" t="s">
        <v>415</v>
      </c>
      <c r="D652" t="s">
        <v>198</v>
      </c>
      <c r="E652" t="s">
        <v>421</v>
      </c>
      <c r="F652" t="s">
        <v>72</v>
      </c>
      <c r="G652" s="99" t="s">
        <v>428</v>
      </c>
      <c r="H652" t="s">
        <v>389</v>
      </c>
      <c r="I652" t="s">
        <v>661</v>
      </c>
      <c r="K652" t="s">
        <v>219</v>
      </c>
      <c r="L652" s="71">
        <v>27200</v>
      </c>
      <c r="N652" s="70">
        <f>IF(COUNTIFS(Submission[Submission],"2nd",Submission[Code],Submission[[#This Row],[Code]],Submission[Month],Submission[[#This Row],[Month]])&gt;0,Submission[[#This Row],[2nd Submit Prod/import (month +0)]]-Submission[[#This Row],[1st Submit Prod/import (month +0) ]],0)</f>
        <v>-27200</v>
      </c>
    </row>
    <row r="653" spans="1:14">
      <c r="A653" s="115">
        <v>2022</v>
      </c>
      <c r="B653" s="72">
        <v>3</v>
      </c>
      <c r="C653" s="33" t="s">
        <v>415</v>
      </c>
      <c r="D653" t="s">
        <v>198</v>
      </c>
      <c r="E653" t="s">
        <v>419</v>
      </c>
      <c r="F653" t="s">
        <v>72</v>
      </c>
      <c r="G653" s="99" t="s">
        <v>428</v>
      </c>
      <c r="H653" t="s">
        <v>389</v>
      </c>
      <c r="I653" t="s">
        <v>680</v>
      </c>
      <c r="K653" t="s">
        <v>219</v>
      </c>
      <c r="L653" s="71"/>
      <c r="N653" s="70">
        <f>IF(COUNTIFS(Submission[Submission],"2nd",Submission[Code],Submission[[#This Row],[Code]],Submission[Month],Submission[[#This Row],[Month]])&gt;0,Submission[[#This Row],[2nd Submit Prod/import (month +0)]]-Submission[[#This Row],[1st Submit Prod/import (month +0) ]],0)</f>
        <v>0</v>
      </c>
    </row>
    <row r="654" spans="1:14">
      <c r="A654" s="115">
        <v>2022</v>
      </c>
      <c r="B654" s="72">
        <v>3</v>
      </c>
      <c r="C654" s="33" t="s">
        <v>415</v>
      </c>
      <c r="D654" t="s">
        <v>198</v>
      </c>
      <c r="E654" t="s">
        <v>419</v>
      </c>
      <c r="F654" t="s">
        <v>72</v>
      </c>
      <c r="G654" s="99" t="s">
        <v>428</v>
      </c>
      <c r="H654" t="s">
        <v>389</v>
      </c>
      <c r="I654" t="s">
        <v>721</v>
      </c>
      <c r="K654" t="s">
        <v>219</v>
      </c>
      <c r="L654" s="71"/>
      <c r="N654" s="70">
        <f>IF(COUNTIFS(Submission[Submission],"2nd",Submission[Code],Submission[[#This Row],[Code]],Submission[Month],Submission[[#This Row],[Month]])&gt;0,Submission[[#This Row],[2nd Submit Prod/import (month +0)]]-Submission[[#This Row],[1st Submit Prod/import (month +0) ]],0)</f>
        <v>0</v>
      </c>
    </row>
    <row r="655" spans="1:14">
      <c r="A655" s="115">
        <v>2022</v>
      </c>
      <c r="B655" s="72">
        <v>3</v>
      </c>
      <c r="C655" s="33" t="s">
        <v>415</v>
      </c>
      <c r="D655" t="s">
        <v>198</v>
      </c>
      <c r="E655" t="s">
        <v>419</v>
      </c>
      <c r="F655" t="s">
        <v>72</v>
      </c>
      <c r="G655" s="99" t="s">
        <v>428</v>
      </c>
      <c r="H655" t="s">
        <v>389</v>
      </c>
      <c r="I655" t="s">
        <v>658</v>
      </c>
      <c r="K655" t="s">
        <v>219</v>
      </c>
      <c r="L655" s="71">
        <v>14000</v>
      </c>
      <c r="N655" s="70">
        <f>IF(COUNTIFS(Submission[Submission],"2nd",Submission[Code],Submission[[#This Row],[Code]],Submission[Month],Submission[[#This Row],[Month]])&gt;0,Submission[[#This Row],[2nd Submit Prod/import (month +0)]]-Submission[[#This Row],[1st Submit Prod/import (month +0) ]],0)</f>
        <v>-14000</v>
      </c>
    </row>
    <row r="656" spans="1:14">
      <c r="A656" s="115">
        <v>2022</v>
      </c>
      <c r="B656" s="72">
        <v>3</v>
      </c>
      <c r="C656" s="33" t="s">
        <v>415</v>
      </c>
      <c r="D656" t="s">
        <v>198</v>
      </c>
      <c r="E656" t="s">
        <v>419</v>
      </c>
      <c r="F656" t="s">
        <v>72</v>
      </c>
      <c r="G656" s="99" t="s">
        <v>428</v>
      </c>
      <c r="H656" t="s">
        <v>389</v>
      </c>
      <c r="I656" t="s">
        <v>659</v>
      </c>
      <c r="K656" t="s">
        <v>219</v>
      </c>
      <c r="L656" s="71">
        <v>23000</v>
      </c>
      <c r="N656" s="70">
        <f>IF(COUNTIFS(Submission[Submission],"2nd",Submission[Code],Submission[[#This Row],[Code]],Submission[Month],Submission[[#This Row],[Month]])&gt;0,Submission[[#This Row],[2nd Submit Prod/import (month +0)]]-Submission[[#This Row],[1st Submit Prod/import (month +0) ]],0)</f>
        <v>-23000</v>
      </c>
    </row>
    <row r="657" spans="1:14">
      <c r="A657" s="115">
        <v>2022</v>
      </c>
      <c r="B657" s="72">
        <v>3</v>
      </c>
      <c r="C657" s="33" t="s">
        <v>415</v>
      </c>
      <c r="D657" t="s">
        <v>198</v>
      </c>
      <c r="E657" t="s">
        <v>419</v>
      </c>
      <c r="F657" t="s">
        <v>72</v>
      </c>
      <c r="G657" s="99" t="s">
        <v>428</v>
      </c>
      <c r="H657" t="s">
        <v>389</v>
      </c>
      <c r="I657" t="s">
        <v>662</v>
      </c>
      <c r="K657" t="s">
        <v>219</v>
      </c>
      <c r="L657" s="71">
        <v>54000</v>
      </c>
      <c r="N657" s="70">
        <f>IF(COUNTIFS(Submission[Submission],"2nd",Submission[Code],Submission[[#This Row],[Code]],Submission[Month],Submission[[#This Row],[Month]])&gt;0,Submission[[#This Row],[2nd Submit Prod/import (month +0)]]-Submission[[#This Row],[1st Submit Prod/import (month +0) ]],0)</f>
        <v>-54000</v>
      </c>
    </row>
    <row r="658" spans="1:14">
      <c r="A658" s="115">
        <v>2022</v>
      </c>
      <c r="B658" s="72">
        <v>3</v>
      </c>
      <c r="C658" s="33" t="s">
        <v>415</v>
      </c>
      <c r="D658" t="s">
        <v>198</v>
      </c>
      <c r="E658" t="s">
        <v>419</v>
      </c>
      <c r="F658" t="s">
        <v>72</v>
      </c>
      <c r="G658" s="99" t="s">
        <v>428</v>
      </c>
      <c r="H658" t="s">
        <v>389</v>
      </c>
      <c r="I658" t="s">
        <v>663</v>
      </c>
      <c r="K658" t="s">
        <v>219</v>
      </c>
      <c r="L658" s="71">
        <v>0</v>
      </c>
      <c r="N658" s="70">
        <f>IF(COUNTIFS(Submission[Submission],"2nd",Submission[Code],Submission[[#This Row],[Code]],Submission[Month],Submission[[#This Row],[Month]])&gt;0,Submission[[#This Row],[2nd Submit Prod/import (month +0)]]-Submission[[#This Row],[1st Submit Prod/import (month +0) ]],0)</f>
        <v>0</v>
      </c>
    </row>
    <row r="659" spans="1:14">
      <c r="A659" s="115">
        <v>2022</v>
      </c>
      <c r="B659" s="72">
        <v>3</v>
      </c>
      <c r="C659" s="33" t="s">
        <v>415</v>
      </c>
      <c r="D659" t="s">
        <v>198</v>
      </c>
      <c r="E659" t="s">
        <v>419</v>
      </c>
      <c r="F659" t="s">
        <v>72</v>
      </c>
      <c r="G659" s="99" t="s">
        <v>428</v>
      </c>
      <c r="H659" t="s">
        <v>389</v>
      </c>
      <c r="I659" t="s">
        <v>660</v>
      </c>
      <c r="K659" t="s">
        <v>219</v>
      </c>
      <c r="L659" s="71">
        <v>24000</v>
      </c>
      <c r="N659" s="70">
        <f>IF(COUNTIFS(Submission[Submission],"2nd",Submission[Code],Submission[[#This Row],[Code]],Submission[Month],Submission[[#This Row],[Month]])&gt;0,Submission[[#This Row],[2nd Submit Prod/import (month +0)]]-Submission[[#This Row],[1st Submit Prod/import (month +0) ]],0)</f>
        <v>-24000</v>
      </c>
    </row>
    <row r="660" spans="1:14">
      <c r="A660" s="115">
        <v>2022</v>
      </c>
      <c r="B660" s="72">
        <v>3</v>
      </c>
      <c r="C660" s="33" t="s">
        <v>415</v>
      </c>
      <c r="D660" t="s">
        <v>198</v>
      </c>
      <c r="E660" t="s">
        <v>419</v>
      </c>
      <c r="F660" t="s">
        <v>72</v>
      </c>
      <c r="G660" s="99" t="s">
        <v>428</v>
      </c>
      <c r="H660" t="s">
        <v>389</v>
      </c>
      <c r="I660" t="s">
        <v>661</v>
      </c>
      <c r="K660" t="s">
        <v>219</v>
      </c>
      <c r="L660" s="71">
        <v>7000</v>
      </c>
      <c r="N660" s="70">
        <f>IF(COUNTIFS(Submission[Submission],"2nd",Submission[Code],Submission[[#This Row],[Code]],Submission[Month],Submission[[#This Row],[Month]])&gt;0,Submission[[#This Row],[2nd Submit Prod/import (month +0)]]-Submission[[#This Row],[1st Submit Prod/import (month +0) ]],0)</f>
        <v>-7000</v>
      </c>
    </row>
    <row r="661" spans="1:14">
      <c r="A661" s="115">
        <v>2022</v>
      </c>
      <c r="B661" s="72">
        <v>3</v>
      </c>
      <c r="C661" s="33" t="s">
        <v>415</v>
      </c>
      <c r="D661" t="s">
        <v>198</v>
      </c>
      <c r="E661" t="s">
        <v>419</v>
      </c>
      <c r="F661" t="s">
        <v>72</v>
      </c>
      <c r="G661" s="99" t="s">
        <v>428</v>
      </c>
      <c r="H661" t="s">
        <v>389</v>
      </c>
      <c r="I661" t="s">
        <v>566</v>
      </c>
      <c r="K661" t="s">
        <v>219</v>
      </c>
      <c r="L661" s="71">
        <v>0</v>
      </c>
      <c r="N661" s="70">
        <f>IF(COUNTIFS(Submission[Submission],"2nd",Submission[Code],Submission[[#This Row],[Code]],Submission[Month],Submission[[#This Row],[Month]])&gt;0,Submission[[#This Row],[2nd Submit Prod/import (month +0)]]-Submission[[#This Row],[1st Submit Prod/import (month +0) ]],0)</f>
        <v>0</v>
      </c>
    </row>
    <row r="662" spans="1:14">
      <c r="A662" s="115">
        <v>2022</v>
      </c>
      <c r="B662" s="72">
        <v>3</v>
      </c>
      <c r="C662" s="33" t="s">
        <v>415</v>
      </c>
      <c r="D662" t="s">
        <v>198</v>
      </c>
      <c r="E662" t="s">
        <v>419</v>
      </c>
      <c r="F662" t="s">
        <v>72</v>
      </c>
      <c r="G662" s="99" t="s">
        <v>428</v>
      </c>
      <c r="H662" t="s">
        <v>389</v>
      </c>
      <c r="I662" t="s">
        <v>597</v>
      </c>
      <c r="K662" t="s">
        <v>219</v>
      </c>
      <c r="L662" s="71">
        <v>8000</v>
      </c>
      <c r="N662" s="70">
        <f>IF(COUNTIFS(Submission[Submission],"2nd",Submission[Code],Submission[[#This Row],[Code]],Submission[Month],Submission[[#This Row],[Month]])&gt;0,Submission[[#This Row],[2nd Submit Prod/import (month +0)]]-Submission[[#This Row],[1st Submit Prod/import (month +0) ]],0)</f>
        <v>-8000</v>
      </c>
    </row>
    <row r="663" spans="1:14">
      <c r="A663" s="115">
        <v>2022</v>
      </c>
      <c r="B663" s="72">
        <v>3</v>
      </c>
      <c r="C663" s="33" t="s">
        <v>415</v>
      </c>
      <c r="D663" t="s">
        <v>198</v>
      </c>
      <c r="E663" t="s">
        <v>421</v>
      </c>
      <c r="F663" t="s">
        <v>72</v>
      </c>
      <c r="G663" s="99" t="s">
        <v>428</v>
      </c>
      <c r="H663" t="s">
        <v>389</v>
      </c>
      <c r="I663" t="s">
        <v>665</v>
      </c>
      <c r="K663" t="s">
        <v>219</v>
      </c>
      <c r="L663" s="71">
        <v>25600</v>
      </c>
      <c r="N663" s="70">
        <f>IF(COUNTIFS(Submission[Submission],"2nd",Submission[Code],Submission[[#This Row],[Code]],Submission[Month],Submission[[#This Row],[Month]])&gt;0,Submission[[#This Row],[2nd Submit Prod/import (month +0)]]-Submission[[#This Row],[1st Submit Prod/import (month +0) ]],0)</f>
        <v>-25600</v>
      </c>
    </row>
    <row r="664" spans="1:14">
      <c r="A664" s="115">
        <v>2022</v>
      </c>
      <c r="B664" s="72">
        <v>3</v>
      </c>
      <c r="C664" s="33" t="s">
        <v>415</v>
      </c>
      <c r="D664" t="s">
        <v>198</v>
      </c>
      <c r="E664" t="s">
        <v>421</v>
      </c>
      <c r="F664" t="s">
        <v>72</v>
      </c>
      <c r="G664" s="99" t="s">
        <v>428</v>
      </c>
      <c r="H664" t="s">
        <v>389</v>
      </c>
      <c r="I664" t="s">
        <v>664</v>
      </c>
      <c r="K664" t="s">
        <v>219</v>
      </c>
      <c r="L664" s="71">
        <v>9600</v>
      </c>
      <c r="N664" s="70">
        <f>IF(COUNTIFS(Submission[Submission],"2nd",Submission[Code],Submission[[#This Row],[Code]],Submission[Month],Submission[[#This Row],[Month]])&gt;0,Submission[[#This Row],[2nd Submit Prod/import (month +0)]]-Submission[[#This Row],[1st Submit Prod/import (month +0) ]],0)</f>
        <v>-9600</v>
      </c>
    </row>
    <row r="665" spans="1:14">
      <c r="A665" s="115">
        <v>2022</v>
      </c>
      <c r="B665" s="72">
        <v>3</v>
      </c>
      <c r="C665" s="33" t="s">
        <v>415</v>
      </c>
      <c r="D665" t="s">
        <v>198</v>
      </c>
      <c r="E665" t="s">
        <v>421</v>
      </c>
      <c r="F665" t="s">
        <v>72</v>
      </c>
      <c r="G665" s="99" t="s">
        <v>428</v>
      </c>
      <c r="H665" t="s">
        <v>389</v>
      </c>
      <c r="I665" t="s">
        <v>666</v>
      </c>
      <c r="K665" t="s">
        <v>219</v>
      </c>
      <c r="L665" s="71">
        <v>51200</v>
      </c>
      <c r="N665" s="70">
        <f>IF(COUNTIFS(Submission[Submission],"2nd",Submission[Code],Submission[[#This Row],[Code]],Submission[Month],Submission[[#This Row],[Month]])&gt;0,Submission[[#This Row],[2nd Submit Prod/import (month +0)]]-Submission[[#This Row],[1st Submit Prod/import (month +0) ]],0)</f>
        <v>-51200</v>
      </c>
    </row>
    <row r="666" spans="1:14">
      <c r="A666" s="115">
        <v>2022</v>
      </c>
      <c r="B666" s="72">
        <v>3</v>
      </c>
      <c r="C666" s="33" t="s">
        <v>415</v>
      </c>
      <c r="D666" t="s">
        <v>198</v>
      </c>
      <c r="E666" t="s">
        <v>421</v>
      </c>
      <c r="F666" t="s">
        <v>72</v>
      </c>
      <c r="G666" s="99" t="s">
        <v>428</v>
      </c>
      <c r="H666" t="s">
        <v>389</v>
      </c>
      <c r="I666" t="s">
        <v>668</v>
      </c>
      <c r="K666" t="s">
        <v>219</v>
      </c>
      <c r="L666" s="71">
        <v>24200</v>
      </c>
      <c r="N666" s="70">
        <f>IF(COUNTIFS(Submission[Submission],"2nd",Submission[Code],Submission[[#This Row],[Code]],Submission[Month],Submission[[#This Row],[Month]])&gt;0,Submission[[#This Row],[2nd Submit Prod/import (month +0)]]-Submission[[#This Row],[1st Submit Prod/import (month +0) ]],0)</f>
        <v>-24200</v>
      </c>
    </row>
    <row r="667" spans="1:14">
      <c r="A667" s="115">
        <v>2022</v>
      </c>
      <c r="B667" s="72">
        <v>3</v>
      </c>
      <c r="C667" s="33" t="s">
        <v>415</v>
      </c>
      <c r="D667" t="s">
        <v>198</v>
      </c>
      <c r="E667" t="s">
        <v>421</v>
      </c>
      <c r="F667" t="s">
        <v>72</v>
      </c>
      <c r="G667" s="99" t="s">
        <v>428</v>
      </c>
      <c r="H667" t="s">
        <v>389</v>
      </c>
      <c r="I667" t="s">
        <v>669</v>
      </c>
      <c r="K667" t="s">
        <v>219</v>
      </c>
      <c r="L667" s="71">
        <v>11760</v>
      </c>
      <c r="N667" s="70">
        <f>IF(COUNTIFS(Submission[Submission],"2nd",Submission[Code],Submission[[#This Row],[Code]],Submission[Month],Submission[[#This Row],[Month]])&gt;0,Submission[[#This Row],[2nd Submit Prod/import (month +0)]]-Submission[[#This Row],[1st Submit Prod/import (month +0) ]],0)</f>
        <v>-11760</v>
      </c>
    </row>
    <row r="668" spans="1:14">
      <c r="A668" s="115">
        <v>2022</v>
      </c>
      <c r="B668" s="72">
        <v>3</v>
      </c>
      <c r="C668" s="33" t="s">
        <v>415</v>
      </c>
      <c r="D668" t="s">
        <v>198</v>
      </c>
      <c r="E668" t="s">
        <v>421</v>
      </c>
      <c r="F668" t="s">
        <v>72</v>
      </c>
      <c r="G668" s="99" t="s">
        <v>428</v>
      </c>
      <c r="H668" t="s">
        <v>389</v>
      </c>
      <c r="I668" t="s">
        <v>671</v>
      </c>
      <c r="K668" t="s">
        <v>219</v>
      </c>
      <c r="L668" s="71">
        <v>3900</v>
      </c>
      <c r="N668" s="70">
        <f>IF(COUNTIFS(Submission[Submission],"2nd",Submission[Code],Submission[[#This Row],[Code]],Submission[Month],Submission[[#This Row],[Month]])&gt;0,Submission[[#This Row],[2nd Submit Prod/import (month +0)]]-Submission[[#This Row],[1st Submit Prod/import (month +0) ]],0)</f>
        <v>-3900</v>
      </c>
    </row>
    <row r="669" spans="1:14">
      <c r="A669" s="115">
        <v>2022</v>
      </c>
      <c r="B669" s="72">
        <v>3</v>
      </c>
      <c r="C669" s="33" t="s">
        <v>415</v>
      </c>
      <c r="D669" t="s">
        <v>198</v>
      </c>
      <c r="E669" t="s">
        <v>421</v>
      </c>
      <c r="F669" t="s">
        <v>72</v>
      </c>
      <c r="G669" s="99" t="s">
        <v>428</v>
      </c>
      <c r="H669" t="s">
        <v>389</v>
      </c>
      <c r="I669" t="s">
        <v>667</v>
      </c>
      <c r="K669" t="s">
        <v>219</v>
      </c>
      <c r="L669" s="71">
        <v>26600</v>
      </c>
      <c r="N669" s="70">
        <f>IF(COUNTIFS(Submission[Submission],"2nd",Submission[Code],Submission[[#This Row],[Code]],Submission[Month],Submission[[#This Row],[Month]])&gt;0,Submission[[#This Row],[2nd Submit Prod/import (month +0)]]-Submission[[#This Row],[1st Submit Prod/import (month +0) ]],0)</f>
        <v>-26600</v>
      </c>
    </row>
    <row r="670" spans="1:14">
      <c r="A670" s="115">
        <v>2022</v>
      </c>
      <c r="B670" s="72">
        <v>3</v>
      </c>
      <c r="C670" s="33" t="s">
        <v>415</v>
      </c>
      <c r="D670" t="s">
        <v>198</v>
      </c>
      <c r="E670" t="s">
        <v>421</v>
      </c>
      <c r="F670" t="s">
        <v>72</v>
      </c>
      <c r="G670" s="99" t="s">
        <v>428</v>
      </c>
      <c r="H670" t="s">
        <v>389</v>
      </c>
      <c r="I670" t="s">
        <v>731</v>
      </c>
      <c r="K670" t="s">
        <v>219</v>
      </c>
      <c r="L670" s="71">
        <v>0</v>
      </c>
      <c r="N670" s="70">
        <f>IF(COUNTIFS(Submission[Submission],"2nd",Submission[Code],Submission[[#This Row],[Code]],Submission[Month],Submission[[#This Row],[Month]])&gt;0,Submission[[#This Row],[2nd Submit Prod/import (month +0)]]-Submission[[#This Row],[1st Submit Prod/import (month +0) ]],0)</f>
        <v>0</v>
      </c>
    </row>
    <row r="671" spans="1:14">
      <c r="A671" s="115">
        <v>2022</v>
      </c>
      <c r="B671" s="72">
        <v>3</v>
      </c>
      <c r="C671" s="33" t="s">
        <v>415</v>
      </c>
      <c r="D671" t="s">
        <v>198</v>
      </c>
      <c r="E671" t="s">
        <v>421</v>
      </c>
      <c r="F671" t="s">
        <v>72</v>
      </c>
      <c r="G671" s="99" t="s">
        <v>428</v>
      </c>
      <c r="H671" t="s">
        <v>389</v>
      </c>
      <c r="I671" t="s">
        <v>567</v>
      </c>
      <c r="K671" t="s">
        <v>219</v>
      </c>
      <c r="L671" s="71">
        <v>0</v>
      </c>
      <c r="N671" s="70">
        <f>IF(COUNTIFS(Submission[Submission],"2nd",Submission[Code],Submission[[#This Row],[Code]],Submission[Month],Submission[[#This Row],[Month]])&gt;0,Submission[[#This Row],[2nd Submit Prod/import (month +0)]]-Submission[[#This Row],[1st Submit Prod/import (month +0) ]],0)</f>
        <v>0</v>
      </c>
    </row>
    <row r="672" spans="1:14">
      <c r="A672" s="115">
        <v>2022</v>
      </c>
      <c r="B672" s="72">
        <v>3</v>
      </c>
      <c r="C672" s="33" t="s">
        <v>415</v>
      </c>
      <c r="D672" t="s">
        <v>198</v>
      </c>
      <c r="E672" t="s">
        <v>421</v>
      </c>
      <c r="F672" t="s">
        <v>72</v>
      </c>
      <c r="G672" s="99" t="s">
        <v>428</v>
      </c>
      <c r="H672" t="s">
        <v>389</v>
      </c>
      <c r="I672" t="s">
        <v>568</v>
      </c>
      <c r="K672" t="s">
        <v>219</v>
      </c>
      <c r="L672" s="71">
        <v>0</v>
      </c>
      <c r="N672" s="70">
        <f>IF(COUNTIFS(Submission[Submission],"2nd",Submission[Code],Submission[[#This Row],[Code]],Submission[Month],Submission[[#This Row],[Month]])&gt;0,Submission[[#This Row],[2nd Submit Prod/import (month +0)]]-Submission[[#This Row],[1st Submit Prod/import (month +0) ]],0)</f>
        <v>0</v>
      </c>
    </row>
    <row r="673" spans="1:14">
      <c r="A673" s="115">
        <v>2022</v>
      </c>
      <c r="B673" s="72">
        <v>3</v>
      </c>
      <c r="C673" s="33" t="s">
        <v>415</v>
      </c>
      <c r="D673" t="s">
        <v>198</v>
      </c>
      <c r="E673" t="s">
        <v>421</v>
      </c>
      <c r="F673" t="s">
        <v>72</v>
      </c>
      <c r="G673" s="99" t="s">
        <v>428</v>
      </c>
      <c r="H673" t="s">
        <v>389</v>
      </c>
      <c r="I673" t="s">
        <v>670</v>
      </c>
      <c r="K673" t="s">
        <v>219</v>
      </c>
      <c r="L673" s="71">
        <v>800</v>
      </c>
      <c r="N673" s="70">
        <f>IF(COUNTIFS(Submission[Submission],"2nd",Submission[Code],Submission[[#This Row],[Code]],Submission[Month],Submission[[#This Row],[Month]])&gt;0,Submission[[#This Row],[2nd Submit Prod/import (month +0)]]-Submission[[#This Row],[1st Submit Prod/import (month +0) ]],0)</f>
        <v>-800</v>
      </c>
    </row>
    <row r="674" spans="1:14">
      <c r="A674" s="115">
        <v>2022</v>
      </c>
      <c r="B674" s="72">
        <v>3</v>
      </c>
      <c r="C674" s="33" t="s">
        <v>415</v>
      </c>
      <c r="D674" t="s">
        <v>198</v>
      </c>
      <c r="E674" t="s">
        <v>421</v>
      </c>
      <c r="F674" t="s">
        <v>72</v>
      </c>
      <c r="G674" s="99" t="s">
        <v>428</v>
      </c>
      <c r="H674" t="s">
        <v>389</v>
      </c>
      <c r="I674" t="s">
        <v>598</v>
      </c>
      <c r="K674" t="s">
        <v>219</v>
      </c>
      <c r="L674" s="71">
        <v>0</v>
      </c>
      <c r="N674" s="70">
        <f>IF(COUNTIFS(Submission[Submission],"2nd",Submission[Code],Submission[[#This Row],[Code]],Submission[Month],Submission[[#This Row],[Month]])&gt;0,Submission[[#This Row],[2nd Submit Prod/import (month +0)]]-Submission[[#This Row],[1st Submit Prod/import (month +0) ]],0)</f>
        <v>0</v>
      </c>
    </row>
    <row r="675" spans="1:14">
      <c r="A675" s="115">
        <v>2022</v>
      </c>
      <c r="B675" s="72">
        <v>3</v>
      </c>
      <c r="C675" s="33" t="s">
        <v>415</v>
      </c>
      <c r="D675" t="s">
        <v>198</v>
      </c>
      <c r="E675" t="s">
        <v>419</v>
      </c>
      <c r="F675" t="s">
        <v>72</v>
      </c>
      <c r="G675" s="99" t="s">
        <v>428</v>
      </c>
      <c r="H675" t="s">
        <v>400</v>
      </c>
      <c r="I675" t="s">
        <v>739</v>
      </c>
      <c r="K675" t="s">
        <v>219</v>
      </c>
      <c r="L675" s="71">
        <v>0</v>
      </c>
      <c r="N675" s="70">
        <f>IF(COUNTIFS(Submission[Submission],"2nd",Submission[Code],Submission[[#This Row],[Code]],Submission[Month],Submission[[#This Row],[Month]])&gt;0,Submission[[#This Row],[2nd Submit Prod/import (month +0)]]-Submission[[#This Row],[1st Submit Prod/import (month +0) ]],0)</f>
        <v>0</v>
      </c>
    </row>
    <row r="676" spans="1:14">
      <c r="A676" s="115">
        <v>2022</v>
      </c>
      <c r="B676" s="72">
        <v>3</v>
      </c>
      <c r="C676" s="33" t="s">
        <v>415</v>
      </c>
      <c r="D676" t="s">
        <v>198</v>
      </c>
      <c r="E676" t="s">
        <v>419</v>
      </c>
      <c r="F676" t="s">
        <v>72</v>
      </c>
      <c r="G676" s="99" t="s">
        <v>428</v>
      </c>
      <c r="H676" t="s">
        <v>400</v>
      </c>
      <c r="I676" t="s">
        <v>655</v>
      </c>
      <c r="K676" t="s">
        <v>219</v>
      </c>
      <c r="L676" s="71">
        <v>6000</v>
      </c>
      <c r="N676" s="70">
        <f>IF(COUNTIFS(Submission[Submission],"2nd",Submission[Code],Submission[[#This Row],[Code]],Submission[Month],Submission[[#This Row],[Month]])&gt;0,Submission[[#This Row],[2nd Submit Prod/import (month +0)]]-Submission[[#This Row],[1st Submit Prod/import (month +0) ]],0)</f>
        <v>-6000</v>
      </c>
    </row>
    <row r="677" spans="1:14">
      <c r="A677" s="115">
        <v>2022</v>
      </c>
      <c r="B677" s="72">
        <v>3</v>
      </c>
      <c r="C677" s="33" t="s">
        <v>415</v>
      </c>
      <c r="D677" t="s">
        <v>198</v>
      </c>
      <c r="E677" t="s">
        <v>419</v>
      </c>
      <c r="F677" t="s">
        <v>72</v>
      </c>
      <c r="G677" s="99" t="s">
        <v>428</v>
      </c>
      <c r="H677" t="s">
        <v>400</v>
      </c>
      <c r="I677" t="s">
        <v>654</v>
      </c>
      <c r="K677" t="s">
        <v>219</v>
      </c>
      <c r="L677" s="71">
        <v>30000</v>
      </c>
      <c r="N677" s="70">
        <f>IF(COUNTIFS(Submission[Submission],"2nd",Submission[Code],Submission[[#This Row],[Code]],Submission[Month],Submission[[#This Row],[Month]])&gt;0,Submission[[#This Row],[2nd Submit Prod/import (month +0)]]-Submission[[#This Row],[1st Submit Prod/import (month +0) ]],0)</f>
        <v>-30000</v>
      </c>
    </row>
    <row r="678" spans="1:14">
      <c r="A678" s="115">
        <v>2022</v>
      </c>
      <c r="B678" s="72">
        <v>3</v>
      </c>
      <c r="C678" s="33" t="s">
        <v>415</v>
      </c>
      <c r="D678" t="s">
        <v>198</v>
      </c>
      <c r="E678" t="s">
        <v>419</v>
      </c>
      <c r="F678" t="s">
        <v>72</v>
      </c>
      <c r="G678" s="99" t="s">
        <v>428</v>
      </c>
      <c r="H678" t="s">
        <v>400</v>
      </c>
      <c r="I678" t="s">
        <v>734</v>
      </c>
      <c r="K678" t="s">
        <v>219</v>
      </c>
      <c r="L678" s="71">
        <v>0</v>
      </c>
      <c r="N678" s="70">
        <f>IF(COUNTIFS(Submission[Submission],"2nd",Submission[Code],Submission[[#This Row],[Code]],Submission[Month],Submission[[#This Row],[Month]])&gt;0,Submission[[#This Row],[2nd Submit Prod/import (month +0)]]-Submission[[#This Row],[1st Submit Prod/import (month +0) ]],0)</f>
        <v>0</v>
      </c>
    </row>
    <row r="679" spans="1:14">
      <c r="A679" s="115">
        <v>2022</v>
      </c>
      <c r="B679" s="72">
        <v>3</v>
      </c>
      <c r="C679" s="33" t="s">
        <v>415</v>
      </c>
      <c r="D679" t="s">
        <v>198</v>
      </c>
      <c r="E679" t="s">
        <v>419</v>
      </c>
      <c r="F679" t="s">
        <v>72</v>
      </c>
      <c r="G679" s="99" t="s">
        <v>428</v>
      </c>
      <c r="H679" t="s">
        <v>400</v>
      </c>
      <c r="I679" t="s">
        <v>657</v>
      </c>
      <c r="K679" t="s">
        <v>219</v>
      </c>
      <c r="L679" s="71">
        <v>3000</v>
      </c>
      <c r="N679" s="70">
        <f>IF(COUNTIFS(Submission[Submission],"2nd",Submission[Code],Submission[[#This Row],[Code]],Submission[Month],Submission[[#This Row],[Month]])&gt;0,Submission[[#This Row],[2nd Submit Prod/import (month +0)]]-Submission[[#This Row],[1st Submit Prod/import (month +0) ]],0)</f>
        <v>-3000</v>
      </c>
    </row>
    <row r="680" spans="1:14">
      <c r="A680" s="115">
        <v>2022</v>
      </c>
      <c r="B680" s="72">
        <v>3</v>
      </c>
      <c r="C680" s="33" t="s">
        <v>415</v>
      </c>
      <c r="D680" t="s">
        <v>198</v>
      </c>
      <c r="E680" t="s">
        <v>419</v>
      </c>
      <c r="F680" t="s">
        <v>72</v>
      </c>
      <c r="G680" s="99" t="s">
        <v>428</v>
      </c>
      <c r="H680" t="s">
        <v>400</v>
      </c>
      <c r="I680" t="s">
        <v>652</v>
      </c>
      <c r="K680" t="s">
        <v>219</v>
      </c>
      <c r="L680" s="71">
        <v>28000</v>
      </c>
      <c r="N680" s="70">
        <f>IF(COUNTIFS(Submission[Submission],"2nd",Submission[Code],Submission[[#This Row],[Code]],Submission[Month],Submission[[#This Row],[Month]])&gt;0,Submission[[#This Row],[2nd Submit Prod/import (month +0)]]-Submission[[#This Row],[1st Submit Prod/import (month +0) ]],0)</f>
        <v>-28000</v>
      </c>
    </row>
    <row r="681" spans="1:14">
      <c r="A681" s="115">
        <v>2022</v>
      </c>
      <c r="B681" s="72">
        <v>3</v>
      </c>
      <c r="C681" s="33" t="s">
        <v>415</v>
      </c>
      <c r="D681" t="s">
        <v>198</v>
      </c>
      <c r="E681" t="s">
        <v>419</v>
      </c>
      <c r="F681" t="s">
        <v>72</v>
      </c>
      <c r="G681" s="99" t="s">
        <v>428</v>
      </c>
      <c r="H681" t="s">
        <v>400</v>
      </c>
      <c r="I681" t="s">
        <v>650</v>
      </c>
      <c r="K681" t="s">
        <v>219</v>
      </c>
      <c r="L681" s="71">
        <v>46000</v>
      </c>
      <c r="N681" s="70">
        <f>IF(COUNTIFS(Submission[Submission],"2nd",Submission[Code],Submission[[#This Row],[Code]],Submission[Month],Submission[[#This Row],[Month]])&gt;0,Submission[[#This Row],[2nd Submit Prod/import (month +0)]]-Submission[[#This Row],[1st Submit Prod/import (month +0) ]],0)</f>
        <v>-46000</v>
      </c>
    </row>
    <row r="682" spans="1:14">
      <c r="A682" s="115">
        <v>2022</v>
      </c>
      <c r="B682" s="72">
        <v>3</v>
      </c>
      <c r="C682" s="33" t="s">
        <v>415</v>
      </c>
      <c r="D682" t="s">
        <v>198</v>
      </c>
      <c r="E682" t="s">
        <v>419</v>
      </c>
      <c r="F682" t="s">
        <v>72</v>
      </c>
      <c r="G682" s="99" t="s">
        <v>428</v>
      </c>
      <c r="H682" t="s">
        <v>400</v>
      </c>
      <c r="I682" t="s">
        <v>738</v>
      </c>
      <c r="K682" t="s">
        <v>219</v>
      </c>
      <c r="L682" s="71">
        <v>0</v>
      </c>
      <c r="N682" s="70">
        <f>IF(COUNTIFS(Submission[Submission],"2nd",Submission[Code],Submission[[#This Row],[Code]],Submission[Month],Submission[[#This Row],[Month]])&gt;0,Submission[[#This Row],[2nd Submit Prod/import (month +0)]]-Submission[[#This Row],[1st Submit Prod/import (month +0) ]],0)</f>
        <v>0</v>
      </c>
    </row>
    <row r="683" spans="1:14">
      <c r="A683" s="115">
        <v>2022</v>
      </c>
      <c r="B683" s="72">
        <v>3</v>
      </c>
      <c r="C683" s="33" t="s">
        <v>415</v>
      </c>
      <c r="D683" t="s">
        <v>198</v>
      </c>
      <c r="E683" t="s">
        <v>419</v>
      </c>
      <c r="F683" t="s">
        <v>72</v>
      </c>
      <c r="G683" s="99" t="s">
        <v>428</v>
      </c>
      <c r="H683" t="s">
        <v>400</v>
      </c>
      <c r="I683" t="s">
        <v>656</v>
      </c>
      <c r="K683" t="s">
        <v>219</v>
      </c>
      <c r="L683" s="71">
        <v>5000</v>
      </c>
      <c r="N683" s="70">
        <f>IF(COUNTIFS(Submission[Submission],"2nd",Submission[Code],Submission[[#This Row],[Code]],Submission[Month],Submission[[#This Row],[Month]])&gt;0,Submission[[#This Row],[2nd Submit Prod/import (month +0)]]-Submission[[#This Row],[1st Submit Prod/import (month +0) ]],0)</f>
        <v>-5000</v>
      </c>
    </row>
    <row r="684" spans="1:14">
      <c r="A684" s="115">
        <v>2022</v>
      </c>
      <c r="B684" s="72">
        <v>3</v>
      </c>
      <c r="C684" s="33" t="s">
        <v>415</v>
      </c>
      <c r="D684" t="s">
        <v>198</v>
      </c>
      <c r="E684" t="s">
        <v>419</v>
      </c>
      <c r="F684" t="s">
        <v>72</v>
      </c>
      <c r="G684" s="99" t="s">
        <v>428</v>
      </c>
      <c r="H684" t="s">
        <v>400</v>
      </c>
      <c r="I684" t="s">
        <v>653</v>
      </c>
      <c r="K684" t="s">
        <v>219</v>
      </c>
      <c r="L684" s="71">
        <v>0</v>
      </c>
      <c r="N684" s="70">
        <f>IF(COUNTIFS(Submission[Submission],"2nd",Submission[Code],Submission[[#This Row],[Code]],Submission[Month],Submission[[#This Row],[Month]])&gt;0,Submission[[#This Row],[2nd Submit Prod/import (month +0)]]-Submission[[#This Row],[1st Submit Prod/import (month +0) ]],0)</f>
        <v>0</v>
      </c>
    </row>
    <row r="685" spans="1:14">
      <c r="A685" s="115">
        <v>2022</v>
      </c>
      <c r="B685" s="72">
        <v>3</v>
      </c>
      <c r="C685" s="33" t="s">
        <v>415</v>
      </c>
      <c r="D685" t="s">
        <v>198</v>
      </c>
      <c r="E685" t="s">
        <v>419</v>
      </c>
      <c r="F685" t="s">
        <v>72</v>
      </c>
      <c r="G685" s="99" t="s">
        <v>428</v>
      </c>
      <c r="H685" t="s">
        <v>400</v>
      </c>
      <c r="I685" t="s">
        <v>649</v>
      </c>
      <c r="K685" t="s">
        <v>219</v>
      </c>
      <c r="L685" s="71">
        <v>0</v>
      </c>
      <c r="N685" s="70">
        <f>IF(COUNTIFS(Submission[Submission],"2nd",Submission[Code],Submission[[#This Row],[Code]],Submission[Month],Submission[[#This Row],[Month]])&gt;0,Submission[[#This Row],[2nd Submit Prod/import (month +0)]]-Submission[[#This Row],[1st Submit Prod/import (month +0) ]],0)</f>
        <v>0</v>
      </c>
    </row>
    <row r="686" spans="1:14">
      <c r="A686" s="115">
        <v>2022</v>
      </c>
      <c r="B686" s="72">
        <v>3</v>
      </c>
      <c r="C686" s="33" t="s">
        <v>415</v>
      </c>
      <c r="D686" t="s">
        <v>198</v>
      </c>
      <c r="E686" t="s">
        <v>419</v>
      </c>
      <c r="F686" t="s">
        <v>72</v>
      </c>
      <c r="G686" s="99" t="s">
        <v>428</v>
      </c>
      <c r="H686" t="s">
        <v>400</v>
      </c>
      <c r="I686" t="s">
        <v>569</v>
      </c>
      <c r="K686" t="s">
        <v>219</v>
      </c>
      <c r="L686" s="71">
        <v>0</v>
      </c>
      <c r="N686" s="70">
        <f>IF(COUNTIFS(Submission[Submission],"2nd",Submission[Code],Submission[[#This Row],[Code]],Submission[Month],Submission[[#This Row],[Month]])&gt;0,Submission[[#This Row],[2nd Submit Prod/import (month +0)]]-Submission[[#This Row],[1st Submit Prod/import (month +0) ]],0)</f>
        <v>0</v>
      </c>
    </row>
    <row r="687" spans="1:14">
      <c r="A687" s="115">
        <v>2022</v>
      </c>
      <c r="B687" s="72">
        <v>3</v>
      </c>
      <c r="C687" s="33" t="s">
        <v>415</v>
      </c>
      <c r="D687" t="s">
        <v>198</v>
      </c>
      <c r="E687" t="s">
        <v>419</v>
      </c>
      <c r="F687" t="s">
        <v>72</v>
      </c>
      <c r="G687" s="99" t="s">
        <v>428</v>
      </c>
      <c r="H687" t="s">
        <v>400</v>
      </c>
      <c r="I687" t="s">
        <v>651</v>
      </c>
      <c r="K687" t="s">
        <v>219</v>
      </c>
      <c r="L687" s="71">
        <v>5000</v>
      </c>
      <c r="N687" s="70">
        <f>IF(COUNTIFS(Submission[Submission],"2nd",Submission[Code],Submission[[#This Row],[Code]],Submission[Month],Submission[[#This Row],[Month]])&gt;0,Submission[[#This Row],[2nd Submit Prod/import (month +0)]]-Submission[[#This Row],[1st Submit Prod/import (month +0) ]],0)</f>
        <v>-5000</v>
      </c>
    </row>
    <row r="688" spans="1:14">
      <c r="A688" s="115">
        <v>2022</v>
      </c>
      <c r="B688" s="72">
        <v>3</v>
      </c>
      <c r="C688" s="33" t="s">
        <v>415</v>
      </c>
      <c r="D688" t="s">
        <v>198</v>
      </c>
      <c r="E688" t="s">
        <v>419</v>
      </c>
      <c r="F688" t="s">
        <v>72</v>
      </c>
      <c r="G688" s="99" t="s">
        <v>428</v>
      </c>
      <c r="H688" t="s">
        <v>400</v>
      </c>
      <c r="I688" t="s">
        <v>648</v>
      </c>
      <c r="K688" t="s">
        <v>219</v>
      </c>
      <c r="L688" s="71">
        <v>2000</v>
      </c>
      <c r="N688" s="70">
        <f>IF(COUNTIFS(Submission[Submission],"2nd",Submission[Code],Submission[[#This Row],[Code]],Submission[Month],Submission[[#This Row],[Month]])&gt;0,Submission[[#This Row],[2nd Submit Prod/import (month +0)]]-Submission[[#This Row],[1st Submit Prod/import (month +0) ]],0)</f>
        <v>-2000</v>
      </c>
    </row>
    <row r="689" spans="1:14">
      <c r="A689" s="115">
        <v>2022</v>
      </c>
      <c r="B689" s="72">
        <v>3</v>
      </c>
      <c r="C689" s="33" t="s">
        <v>415</v>
      </c>
      <c r="D689" t="s">
        <v>198</v>
      </c>
      <c r="E689" t="s">
        <v>419</v>
      </c>
      <c r="F689" t="s">
        <v>72</v>
      </c>
      <c r="G689" s="99" t="s">
        <v>428</v>
      </c>
      <c r="H689" t="s">
        <v>400</v>
      </c>
      <c r="I689" t="s">
        <v>140</v>
      </c>
      <c r="K689" t="s">
        <v>219</v>
      </c>
      <c r="L689" s="71">
        <v>0</v>
      </c>
      <c r="N689" s="70">
        <f>IF(COUNTIFS(Submission[Submission],"2nd",Submission[Code],Submission[[#This Row],[Code]],Submission[Month],Submission[[#This Row],[Month]])&gt;0,Submission[[#This Row],[2nd Submit Prod/import (month +0)]]-Submission[[#This Row],[1st Submit Prod/import (month +0) ]],0)</f>
        <v>0</v>
      </c>
    </row>
    <row r="690" spans="1:14">
      <c r="A690" s="115">
        <v>2022</v>
      </c>
      <c r="B690" s="72">
        <v>3</v>
      </c>
      <c r="C690" s="33" t="s">
        <v>415</v>
      </c>
      <c r="D690" t="s">
        <v>198</v>
      </c>
      <c r="E690" t="s">
        <v>419</v>
      </c>
      <c r="F690" t="s">
        <v>72</v>
      </c>
      <c r="G690" s="99" t="s">
        <v>428</v>
      </c>
      <c r="H690" t="s">
        <v>400</v>
      </c>
      <c r="I690" t="s">
        <v>74</v>
      </c>
      <c r="K690" t="s">
        <v>219</v>
      </c>
      <c r="L690" s="71">
        <v>4000</v>
      </c>
      <c r="N690" s="70">
        <f>IF(COUNTIFS(Submission[Submission],"2nd",Submission[Code],Submission[[#This Row],[Code]],Submission[Month],Submission[[#This Row],[Month]])&gt;0,Submission[[#This Row],[2nd Submit Prod/import (month +0)]]-Submission[[#This Row],[1st Submit Prod/import (month +0) ]],0)</f>
        <v>-4000</v>
      </c>
    </row>
    <row r="691" spans="1:14">
      <c r="A691" s="115">
        <v>2022</v>
      </c>
      <c r="B691" s="72">
        <v>3</v>
      </c>
      <c r="C691" s="33" t="s">
        <v>415</v>
      </c>
      <c r="D691" t="s">
        <v>198</v>
      </c>
      <c r="E691" t="s">
        <v>419</v>
      </c>
      <c r="F691" t="s">
        <v>72</v>
      </c>
      <c r="G691" s="99" t="s">
        <v>428</v>
      </c>
      <c r="H691" t="s">
        <v>400</v>
      </c>
      <c r="I691" t="s">
        <v>537</v>
      </c>
      <c r="K691" t="s">
        <v>219</v>
      </c>
      <c r="L691" s="71">
        <v>0</v>
      </c>
      <c r="N691" s="70">
        <f>IF(COUNTIFS(Submission[Submission],"2nd",Submission[Code],Submission[[#This Row],[Code]],Submission[Month],Submission[[#This Row],[Month]])&gt;0,Submission[[#This Row],[2nd Submit Prod/import (month +0)]]-Submission[[#This Row],[1st Submit Prod/import (month +0) ]],0)</f>
        <v>0</v>
      </c>
    </row>
    <row r="692" spans="1:14">
      <c r="A692" s="115">
        <v>2022</v>
      </c>
      <c r="B692" s="72">
        <v>3</v>
      </c>
      <c r="C692" s="33" t="s">
        <v>415</v>
      </c>
      <c r="D692" t="s">
        <v>198</v>
      </c>
      <c r="E692" t="s">
        <v>419</v>
      </c>
      <c r="F692" t="s">
        <v>72</v>
      </c>
      <c r="G692" s="99" t="s">
        <v>428</v>
      </c>
      <c r="H692" t="s">
        <v>400</v>
      </c>
      <c r="I692" t="s">
        <v>73</v>
      </c>
      <c r="K692" t="s">
        <v>219</v>
      </c>
      <c r="L692" s="71">
        <v>9000</v>
      </c>
      <c r="N692" s="70">
        <f>IF(COUNTIFS(Submission[Submission],"2nd",Submission[Code],Submission[[#This Row],[Code]],Submission[Month],Submission[[#This Row],[Month]])&gt;0,Submission[[#This Row],[2nd Submit Prod/import (month +0)]]-Submission[[#This Row],[1st Submit Prod/import (month +0) ]],0)</f>
        <v>-9000</v>
      </c>
    </row>
    <row r="693" spans="1:14">
      <c r="A693" s="115">
        <v>2022</v>
      </c>
      <c r="B693" s="72">
        <v>3</v>
      </c>
      <c r="C693" s="33" t="s">
        <v>415</v>
      </c>
      <c r="D693" t="s">
        <v>198</v>
      </c>
      <c r="E693" t="s">
        <v>419</v>
      </c>
      <c r="F693" t="s">
        <v>72</v>
      </c>
      <c r="G693" s="99" t="s">
        <v>428</v>
      </c>
      <c r="H693" t="s">
        <v>400</v>
      </c>
      <c r="I693" t="s">
        <v>536</v>
      </c>
      <c r="K693" t="s">
        <v>219</v>
      </c>
      <c r="L693" s="71">
        <v>0</v>
      </c>
      <c r="N693" s="70">
        <f>IF(COUNTIFS(Submission[Submission],"2nd",Submission[Code],Submission[[#This Row],[Code]],Submission[Month],Submission[[#This Row],[Month]])&gt;0,Submission[[#This Row],[2nd Submit Prod/import (month +0)]]-Submission[[#This Row],[1st Submit Prod/import (month +0) ]],0)</f>
        <v>0</v>
      </c>
    </row>
    <row r="694" spans="1:14">
      <c r="A694" s="115">
        <v>2022</v>
      </c>
      <c r="B694" s="72">
        <v>3</v>
      </c>
      <c r="C694" s="33" t="s">
        <v>415</v>
      </c>
      <c r="D694" t="s">
        <v>198</v>
      </c>
      <c r="E694" t="s">
        <v>419</v>
      </c>
      <c r="F694" t="s">
        <v>72</v>
      </c>
      <c r="G694" s="99" t="s">
        <v>428</v>
      </c>
      <c r="H694" t="s">
        <v>400</v>
      </c>
      <c r="I694" t="s">
        <v>75</v>
      </c>
      <c r="K694" t="s">
        <v>219</v>
      </c>
      <c r="L694" s="71">
        <v>2000</v>
      </c>
      <c r="N694" s="70">
        <f>IF(COUNTIFS(Submission[Submission],"2nd",Submission[Code],Submission[[#This Row],[Code]],Submission[Month],Submission[[#This Row],[Month]])&gt;0,Submission[[#This Row],[2nd Submit Prod/import (month +0)]]-Submission[[#This Row],[1st Submit Prod/import (month +0) ]],0)</f>
        <v>-2000</v>
      </c>
    </row>
    <row r="695" spans="1:14">
      <c r="A695" s="115">
        <v>2022</v>
      </c>
      <c r="B695" s="72">
        <v>3</v>
      </c>
      <c r="C695" s="33" t="s">
        <v>415</v>
      </c>
      <c r="D695" t="s">
        <v>198</v>
      </c>
      <c r="E695" t="s">
        <v>419</v>
      </c>
      <c r="F695" t="s">
        <v>72</v>
      </c>
      <c r="G695" s="99" t="s">
        <v>428</v>
      </c>
      <c r="H695" t="s">
        <v>400</v>
      </c>
      <c r="I695" t="s">
        <v>535</v>
      </c>
      <c r="K695" t="s">
        <v>219</v>
      </c>
      <c r="L695" s="71">
        <v>0</v>
      </c>
      <c r="N695" s="70">
        <f>IF(COUNTIFS(Submission[Submission],"2nd",Submission[Code],Submission[[#This Row],[Code]],Submission[Month],Submission[[#This Row],[Month]])&gt;0,Submission[[#This Row],[2nd Submit Prod/import (month +0)]]-Submission[[#This Row],[1st Submit Prod/import (month +0) ]],0)</f>
        <v>0</v>
      </c>
    </row>
    <row r="696" spans="1:14">
      <c r="A696" s="115">
        <v>2022</v>
      </c>
      <c r="B696" s="72">
        <v>3</v>
      </c>
      <c r="C696" s="33" t="s">
        <v>415</v>
      </c>
      <c r="D696" t="s">
        <v>198</v>
      </c>
      <c r="E696" t="s">
        <v>419</v>
      </c>
      <c r="F696" t="s">
        <v>72</v>
      </c>
      <c r="G696" s="99" t="s">
        <v>428</v>
      </c>
      <c r="H696" t="s">
        <v>400</v>
      </c>
      <c r="I696" t="s">
        <v>737</v>
      </c>
      <c r="K696" t="s">
        <v>219</v>
      </c>
      <c r="L696" s="71">
        <v>0</v>
      </c>
      <c r="N696" s="70">
        <f>IF(COUNTIFS(Submission[Submission],"2nd",Submission[Code],Submission[[#This Row],[Code]],Submission[Month],Submission[[#This Row],[Month]])&gt;0,Submission[[#This Row],[2nd Submit Prod/import (month +0)]]-Submission[[#This Row],[1st Submit Prod/import (month +0) ]],0)</f>
        <v>0</v>
      </c>
    </row>
    <row r="697" spans="1:14">
      <c r="A697" s="115">
        <v>2022</v>
      </c>
      <c r="B697" s="72">
        <v>3</v>
      </c>
      <c r="C697" s="33" t="s">
        <v>415</v>
      </c>
      <c r="D697" t="s">
        <v>198</v>
      </c>
      <c r="E697" t="s">
        <v>419</v>
      </c>
      <c r="F697" t="s">
        <v>72</v>
      </c>
      <c r="G697" s="99" t="s">
        <v>428</v>
      </c>
      <c r="H697" t="s">
        <v>400</v>
      </c>
      <c r="I697" t="s">
        <v>141</v>
      </c>
      <c r="K697" t="s">
        <v>219</v>
      </c>
      <c r="L697" s="71">
        <v>0</v>
      </c>
      <c r="N697" s="70">
        <f>IF(COUNTIFS(Submission[Submission],"2nd",Submission[Code],Submission[[#This Row],[Code]],Submission[Month],Submission[[#This Row],[Month]])&gt;0,Submission[[#This Row],[2nd Submit Prod/import (month +0)]]-Submission[[#This Row],[1st Submit Prod/import (month +0) ]],0)</f>
        <v>0</v>
      </c>
    </row>
    <row r="698" spans="1:14">
      <c r="A698" s="115">
        <v>2022</v>
      </c>
      <c r="B698" s="72">
        <v>3</v>
      </c>
      <c r="C698" s="33" t="s">
        <v>415</v>
      </c>
      <c r="D698" t="s">
        <v>198</v>
      </c>
      <c r="E698" t="s">
        <v>419</v>
      </c>
      <c r="F698" t="s">
        <v>72</v>
      </c>
      <c r="G698" s="99" t="s">
        <v>428</v>
      </c>
      <c r="H698" t="s">
        <v>400</v>
      </c>
      <c r="I698" t="s">
        <v>37</v>
      </c>
      <c r="K698" t="s">
        <v>219</v>
      </c>
      <c r="L698" s="71">
        <v>0</v>
      </c>
      <c r="N698" s="70">
        <f>IF(COUNTIFS(Submission[Submission],"2nd",Submission[Code],Submission[[#This Row],[Code]],Submission[Month],Submission[[#This Row],[Month]])&gt;0,Submission[[#This Row],[2nd Submit Prod/import (month +0)]]-Submission[[#This Row],[1st Submit Prod/import (month +0) ]],0)</f>
        <v>0</v>
      </c>
    </row>
    <row r="699" spans="1:14">
      <c r="A699" s="115">
        <v>2022</v>
      </c>
      <c r="B699" s="72">
        <v>3</v>
      </c>
      <c r="C699" s="33" t="s">
        <v>415</v>
      </c>
      <c r="D699" t="s">
        <v>198</v>
      </c>
      <c r="E699" t="s">
        <v>419</v>
      </c>
      <c r="F699" t="s">
        <v>72</v>
      </c>
      <c r="G699" s="99" t="s">
        <v>428</v>
      </c>
      <c r="H699" t="s">
        <v>400</v>
      </c>
      <c r="I699" t="s">
        <v>599</v>
      </c>
      <c r="K699" t="s">
        <v>219</v>
      </c>
      <c r="L699" s="71">
        <v>0</v>
      </c>
      <c r="N699" s="70">
        <f>IF(COUNTIFS(Submission[Submission],"2nd",Submission[Code],Submission[[#This Row],[Code]],Submission[Month],Submission[[#This Row],[Month]])&gt;0,Submission[[#This Row],[2nd Submit Prod/import (month +0)]]-Submission[[#This Row],[1st Submit Prod/import (month +0) ]],0)</f>
        <v>0</v>
      </c>
    </row>
    <row r="700" spans="1:14">
      <c r="A700" s="115">
        <v>2022</v>
      </c>
      <c r="B700" s="72">
        <v>3</v>
      </c>
      <c r="C700" s="33" t="s">
        <v>415</v>
      </c>
      <c r="D700" t="s">
        <v>198</v>
      </c>
      <c r="E700" t="s">
        <v>419</v>
      </c>
      <c r="F700" t="s">
        <v>72</v>
      </c>
      <c r="G700" s="99" t="s">
        <v>428</v>
      </c>
      <c r="H700" t="s">
        <v>400</v>
      </c>
      <c r="I700" t="s">
        <v>736</v>
      </c>
      <c r="K700" t="s">
        <v>219</v>
      </c>
      <c r="L700" s="71">
        <v>0</v>
      </c>
      <c r="N700" s="70">
        <f>IF(COUNTIFS(Submission[Submission],"2nd",Submission[Code],Submission[[#This Row],[Code]],Submission[Month],Submission[[#This Row],[Month]])&gt;0,Submission[[#This Row],[2nd Submit Prod/import (month +0)]]-Submission[[#This Row],[1st Submit Prod/import (month +0) ]],0)</f>
        <v>0</v>
      </c>
    </row>
    <row r="701" spans="1:14">
      <c r="A701" s="115">
        <v>2022</v>
      </c>
      <c r="B701" s="72">
        <v>3</v>
      </c>
      <c r="C701" s="33" t="s">
        <v>415</v>
      </c>
      <c r="D701" t="s">
        <v>198</v>
      </c>
      <c r="E701" t="s">
        <v>419</v>
      </c>
      <c r="F701" t="s">
        <v>72</v>
      </c>
      <c r="G701" s="99" t="s">
        <v>428</v>
      </c>
      <c r="H701" t="s">
        <v>400</v>
      </c>
      <c r="I701" t="s">
        <v>740</v>
      </c>
      <c r="K701" t="s">
        <v>219</v>
      </c>
      <c r="L701" s="71">
        <v>0</v>
      </c>
      <c r="N701" s="70">
        <f>IF(COUNTIFS(Submission[Submission],"2nd",Submission[Code],Submission[[#This Row],[Code]],Submission[Month],Submission[[#This Row],[Month]])&gt;0,Submission[[#This Row],[2nd Submit Prod/import (month +0)]]-Submission[[#This Row],[1st Submit Prod/import (month +0) ]],0)</f>
        <v>0</v>
      </c>
    </row>
    <row r="702" spans="1:14">
      <c r="A702" s="115">
        <v>2022</v>
      </c>
      <c r="B702" s="72">
        <v>3</v>
      </c>
      <c r="C702" s="33" t="s">
        <v>415</v>
      </c>
      <c r="D702" t="s">
        <v>198</v>
      </c>
      <c r="E702" t="s">
        <v>419</v>
      </c>
      <c r="F702" t="s">
        <v>72</v>
      </c>
      <c r="G702" s="99" t="s">
        <v>428</v>
      </c>
      <c r="H702" t="s">
        <v>400</v>
      </c>
      <c r="I702" t="s">
        <v>600</v>
      </c>
      <c r="K702" t="s">
        <v>219</v>
      </c>
      <c r="L702" s="71">
        <v>0</v>
      </c>
      <c r="N702" s="70">
        <f>IF(COUNTIFS(Submission[Submission],"2nd",Submission[Code],Submission[[#This Row],[Code]],Submission[Month],Submission[[#This Row],[Month]])&gt;0,Submission[[#This Row],[2nd Submit Prod/import (month +0)]]-Submission[[#This Row],[1st Submit Prod/import (month +0) ]],0)</f>
        <v>0</v>
      </c>
    </row>
    <row r="703" spans="1:14">
      <c r="A703" s="115">
        <v>2022</v>
      </c>
      <c r="B703" s="72">
        <v>3</v>
      </c>
      <c r="C703" s="33" t="s">
        <v>415</v>
      </c>
      <c r="D703" t="s">
        <v>198</v>
      </c>
      <c r="E703" t="s">
        <v>419</v>
      </c>
      <c r="F703" t="s">
        <v>72</v>
      </c>
      <c r="G703" s="99" t="s">
        <v>428</v>
      </c>
      <c r="H703" t="s">
        <v>400</v>
      </c>
      <c r="I703" t="s">
        <v>741</v>
      </c>
      <c r="K703" t="s">
        <v>219</v>
      </c>
      <c r="L703" s="71">
        <v>0</v>
      </c>
      <c r="N703" s="70">
        <f>IF(COUNTIFS(Submission[Submission],"2nd",Submission[Code],Submission[[#This Row],[Code]],Submission[Month],Submission[[#This Row],[Month]])&gt;0,Submission[[#This Row],[2nd Submit Prod/import (month +0)]]-Submission[[#This Row],[1st Submit Prod/import (month +0) ]],0)</f>
        <v>0</v>
      </c>
    </row>
    <row r="704" spans="1:14">
      <c r="A704" s="115">
        <v>2022</v>
      </c>
      <c r="B704" s="72">
        <v>3</v>
      </c>
      <c r="C704" s="33" t="s">
        <v>415</v>
      </c>
      <c r="D704" t="s">
        <v>198</v>
      </c>
      <c r="E704" t="s">
        <v>419</v>
      </c>
      <c r="F704" t="s">
        <v>72</v>
      </c>
      <c r="G704" s="99" t="s">
        <v>428</v>
      </c>
      <c r="H704" t="s">
        <v>400</v>
      </c>
      <c r="I704" t="s">
        <v>735</v>
      </c>
      <c r="K704" t="s">
        <v>219</v>
      </c>
      <c r="L704" s="71">
        <v>0</v>
      </c>
      <c r="N704" s="70">
        <f>IF(COUNTIFS(Submission[Submission],"2nd",Submission[Code],Submission[[#This Row],[Code]],Submission[Month],Submission[[#This Row],[Month]])&gt;0,Submission[[#This Row],[2nd Submit Prod/import (month +0)]]-Submission[[#This Row],[1st Submit Prod/import (month +0) ]],0)</f>
        <v>0</v>
      </c>
    </row>
    <row r="705" spans="1:14">
      <c r="A705" s="115">
        <v>2022</v>
      </c>
      <c r="B705" s="72">
        <v>3</v>
      </c>
      <c r="C705" s="33" t="s">
        <v>415</v>
      </c>
      <c r="D705" t="s">
        <v>198</v>
      </c>
      <c r="E705" t="s">
        <v>419</v>
      </c>
      <c r="F705" t="s">
        <v>72</v>
      </c>
      <c r="G705" s="99" t="s">
        <v>428</v>
      </c>
      <c r="H705" t="s">
        <v>400</v>
      </c>
      <c r="I705" t="s">
        <v>644</v>
      </c>
      <c r="K705" t="s">
        <v>219</v>
      </c>
      <c r="L705" s="71">
        <v>7000</v>
      </c>
      <c r="N705" s="70">
        <f>IF(COUNTIFS(Submission[Submission],"2nd",Submission[Code],Submission[[#This Row],[Code]],Submission[Month],Submission[[#This Row],[Month]])&gt;0,Submission[[#This Row],[2nd Submit Prod/import (month +0)]]-Submission[[#This Row],[1st Submit Prod/import (month +0) ]],0)</f>
        <v>-7000</v>
      </c>
    </row>
    <row r="706" spans="1:14">
      <c r="A706" s="115">
        <v>2022</v>
      </c>
      <c r="B706" s="72">
        <v>3</v>
      </c>
      <c r="C706" s="33" t="s">
        <v>415</v>
      </c>
      <c r="D706" t="s">
        <v>198</v>
      </c>
      <c r="E706" t="s">
        <v>419</v>
      </c>
      <c r="F706" t="s">
        <v>72</v>
      </c>
      <c r="G706" s="99" t="s">
        <v>428</v>
      </c>
      <c r="H706" t="s">
        <v>400</v>
      </c>
      <c r="I706" t="s">
        <v>601</v>
      </c>
      <c r="K706" t="s">
        <v>219</v>
      </c>
      <c r="L706" s="71">
        <v>5950</v>
      </c>
      <c r="N706" s="70">
        <f>IF(COUNTIFS(Submission[Submission],"2nd",Submission[Code],Submission[[#This Row],[Code]],Submission[Month],Submission[[#This Row],[Month]])&gt;0,Submission[[#This Row],[2nd Submit Prod/import (month +0)]]-Submission[[#This Row],[1st Submit Prod/import (month +0) ]],0)</f>
        <v>-5950</v>
      </c>
    </row>
    <row r="707" spans="1:14">
      <c r="A707" s="115">
        <v>2022</v>
      </c>
      <c r="B707" s="72">
        <v>3</v>
      </c>
      <c r="C707" s="33" t="s">
        <v>415</v>
      </c>
      <c r="D707" t="s">
        <v>198</v>
      </c>
      <c r="E707" t="s">
        <v>419</v>
      </c>
      <c r="F707" t="s">
        <v>72</v>
      </c>
      <c r="G707" s="99" t="s">
        <v>428</v>
      </c>
      <c r="H707" t="s">
        <v>400</v>
      </c>
      <c r="I707" t="s">
        <v>602</v>
      </c>
      <c r="K707" t="s">
        <v>219</v>
      </c>
      <c r="L707" s="71">
        <v>438</v>
      </c>
      <c r="N707" s="70">
        <f>IF(COUNTIFS(Submission[Submission],"2nd",Submission[Code],Submission[[#This Row],[Code]],Submission[Month],Submission[[#This Row],[Month]])&gt;0,Submission[[#This Row],[2nd Submit Prod/import (month +0)]]-Submission[[#This Row],[1st Submit Prod/import (month +0) ]],0)</f>
        <v>-438</v>
      </c>
    </row>
    <row r="708" spans="1:14">
      <c r="A708" s="115">
        <v>2022</v>
      </c>
      <c r="B708" s="72">
        <v>3</v>
      </c>
      <c r="C708" s="33" t="s">
        <v>415</v>
      </c>
      <c r="D708" t="s">
        <v>198</v>
      </c>
      <c r="E708" t="s">
        <v>421</v>
      </c>
      <c r="F708" t="s">
        <v>72</v>
      </c>
      <c r="G708" t="s">
        <v>425</v>
      </c>
      <c r="H708" t="s">
        <v>395</v>
      </c>
      <c r="I708" t="s">
        <v>694</v>
      </c>
      <c r="K708" t="s">
        <v>219</v>
      </c>
      <c r="L708" s="71">
        <v>2269.1160053716221</v>
      </c>
      <c r="N708" s="70">
        <f>IF(COUNTIFS(Submission[Submission],"2nd",Submission[Code],Submission[[#This Row],[Code]],Submission[Month],Submission[[#This Row],[Month]])&gt;0,Submission[[#This Row],[2nd Submit Prod/import (month +0)]]-Submission[[#This Row],[1st Submit Prod/import (month +0) ]],0)</f>
        <v>-2269.1160053716221</v>
      </c>
    </row>
    <row r="709" spans="1:14">
      <c r="A709" s="115">
        <v>2022</v>
      </c>
      <c r="B709" s="72">
        <v>3</v>
      </c>
      <c r="C709" s="33" t="s">
        <v>415</v>
      </c>
      <c r="D709" t="s">
        <v>198</v>
      </c>
      <c r="E709" t="s">
        <v>421</v>
      </c>
      <c r="F709" t="s">
        <v>72</v>
      </c>
      <c r="G709" t="s">
        <v>425</v>
      </c>
      <c r="H709" t="s">
        <v>395</v>
      </c>
      <c r="I709" t="s">
        <v>688</v>
      </c>
      <c r="K709" t="s">
        <v>219</v>
      </c>
      <c r="L709" s="71">
        <v>1058.2111878656442</v>
      </c>
      <c r="N709" s="70">
        <f>IF(COUNTIFS(Submission[Submission],"2nd",Submission[Code],Submission[[#This Row],[Code]],Submission[Month],Submission[[#This Row],[Month]])&gt;0,Submission[[#This Row],[2nd Submit Prod/import (month +0)]]-Submission[[#This Row],[1st Submit Prod/import (month +0) ]],0)</f>
        <v>-1058.2111878656442</v>
      </c>
    </row>
    <row r="710" spans="1:14">
      <c r="A710" s="115">
        <v>2022</v>
      </c>
      <c r="B710" s="72">
        <v>3</v>
      </c>
      <c r="C710" s="33" t="s">
        <v>415</v>
      </c>
      <c r="D710" t="s">
        <v>198</v>
      </c>
      <c r="E710" t="s">
        <v>421</v>
      </c>
      <c r="F710" t="s">
        <v>72</v>
      </c>
      <c r="G710" t="s">
        <v>425</v>
      </c>
      <c r="H710" t="s">
        <v>395</v>
      </c>
      <c r="I710" t="s">
        <v>695</v>
      </c>
      <c r="K710" t="s">
        <v>219</v>
      </c>
      <c r="L710" s="71">
        <v>8476.057473814175</v>
      </c>
      <c r="N710" s="70">
        <f>IF(COUNTIFS(Submission[Submission],"2nd",Submission[Code],Submission[[#This Row],[Code]],Submission[Month],Submission[[#This Row],[Month]])&gt;0,Submission[[#This Row],[2nd Submit Prod/import (month +0)]]-Submission[[#This Row],[1st Submit Prod/import (month +0) ]],0)</f>
        <v>-8476.057473814175</v>
      </c>
    </row>
    <row r="711" spans="1:14">
      <c r="A711" s="115">
        <v>2022</v>
      </c>
      <c r="B711" s="72">
        <v>3</v>
      </c>
      <c r="C711" s="33" t="s">
        <v>415</v>
      </c>
      <c r="D711" t="s">
        <v>198</v>
      </c>
      <c r="E711" t="s">
        <v>421</v>
      </c>
      <c r="F711" t="s">
        <v>72</v>
      </c>
      <c r="G711" t="s">
        <v>425</v>
      </c>
      <c r="H711" t="s">
        <v>395</v>
      </c>
      <c r="I711" t="s">
        <v>710</v>
      </c>
      <c r="K711" t="s">
        <v>219</v>
      </c>
      <c r="L711" s="71">
        <v>3243.641369546619</v>
      </c>
      <c r="N711" s="70">
        <f>IF(COUNTIFS(Submission[Submission],"2nd",Submission[Code],Submission[[#This Row],[Code]],Submission[Month],Submission[[#This Row],[Month]])&gt;0,Submission[[#This Row],[2nd Submit Prod/import (month +0)]]-Submission[[#This Row],[1st Submit Prod/import (month +0) ]],0)</f>
        <v>-3243.641369546619</v>
      </c>
    </row>
    <row r="712" spans="1:14">
      <c r="A712" s="115">
        <v>2022</v>
      </c>
      <c r="B712" s="72">
        <v>3</v>
      </c>
      <c r="C712" s="33" t="s">
        <v>415</v>
      </c>
      <c r="D712" t="s">
        <v>198</v>
      </c>
      <c r="E712" t="s">
        <v>421</v>
      </c>
      <c r="F712" t="s">
        <v>72</v>
      </c>
      <c r="G712" t="s">
        <v>425</v>
      </c>
      <c r="H712" t="s">
        <v>395</v>
      </c>
      <c r="I712" t="s">
        <v>708</v>
      </c>
      <c r="K712" t="s">
        <v>219</v>
      </c>
      <c r="L712" s="71">
        <v>331.66644679019851</v>
      </c>
      <c r="N712" s="70">
        <f>IF(COUNTIFS(Submission[Submission],"2nd",Submission[Code],Submission[[#This Row],[Code]],Submission[Month],Submission[[#This Row],[Month]])&gt;0,Submission[[#This Row],[2nd Submit Prod/import (month +0)]]-Submission[[#This Row],[1st Submit Prod/import (month +0) ]],0)</f>
        <v>-331.66644679019851</v>
      </c>
    </row>
    <row r="713" spans="1:14">
      <c r="A713" s="115">
        <v>2022</v>
      </c>
      <c r="B713" s="72">
        <v>3</v>
      </c>
      <c r="C713" s="33" t="s">
        <v>415</v>
      </c>
      <c r="D713" t="s">
        <v>198</v>
      </c>
      <c r="E713" t="s">
        <v>421</v>
      </c>
      <c r="F713" t="s">
        <v>72</v>
      </c>
      <c r="G713" t="s">
        <v>425</v>
      </c>
      <c r="H713" t="s">
        <v>395</v>
      </c>
      <c r="I713" t="s">
        <v>707</v>
      </c>
      <c r="K713" t="s">
        <v>219</v>
      </c>
      <c r="L713" s="71">
        <v>711.9333666353989</v>
      </c>
      <c r="N713" s="70">
        <f>IF(COUNTIFS(Submission[Submission],"2nd",Submission[Code],Submission[[#This Row],[Code]],Submission[Month],Submission[[#This Row],[Month]])&gt;0,Submission[[#This Row],[2nd Submit Prod/import (month +0)]]-Submission[[#This Row],[1st Submit Prod/import (month +0) ]],0)</f>
        <v>-711.9333666353989</v>
      </c>
    </row>
    <row r="714" spans="1:14">
      <c r="A714" s="115">
        <v>2022</v>
      </c>
      <c r="B714" s="72">
        <v>3</v>
      </c>
      <c r="C714" s="33" t="s">
        <v>415</v>
      </c>
      <c r="D714" t="s">
        <v>198</v>
      </c>
      <c r="E714" t="s">
        <v>421</v>
      </c>
      <c r="F714" t="s">
        <v>72</v>
      </c>
      <c r="G714" t="s">
        <v>425</v>
      </c>
      <c r="H714" t="s">
        <v>395</v>
      </c>
      <c r="I714" t="s">
        <v>709</v>
      </c>
      <c r="K714" t="s">
        <v>219</v>
      </c>
      <c r="L714" s="71">
        <v>23884.843139272234</v>
      </c>
      <c r="N714" s="70">
        <f>IF(COUNTIFS(Submission[Submission],"2nd",Submission[Code],Submission[[#This Row],[Code]],Submission[Month],Submission[[#This Row],[Month]])&gt;0,Submission[[#This Row],[2nd Submit Prod/import (month +0)]]-Submission[[#This Row],[1st Submit Prod/import (month +0) ]],0)</f>
        <v>-23884.843139272234</v>
      </c>
    </row>
    <row r="715" spans="1:14">
      <c r="A715" s="115">
        <v>2022</v>
      </c>
      <c r="B715" s="72">
        <v>3</v>
      </c>
      <c r="C715" s="33" t="s">
        <v>415</v>
      </c>
      <c r="D715" t="s">
        <v>198</v>
      </c>
      <c r="E715" t="s">
        <v>421</v>
      </c>
      <c r="F715" t="s">
        <v>72</v>
      </c>
      <c r="G715" t="s">
        <v>425</v>
      </c>
      <c r="H715" t="s">
        <v>398</v>
      </c>
      <c r="I715" t="s">
        <v>696</v>
      </c>
      <c r="K715" t="s">
        <v>219</v>
      </c>
      <c r="L715" s="71">
        <v>1483.1163059242945</v>
      </c>
      <c r="N715" s="70">
        <f>IF(COUNTIFS(Submission[Submission],"2nd",Submission[Code],Submission[[#This Row],[Code]],Submission[Month],Submission[[#This Row],[Month]])&gt;0,Submission[[#This Row],[2nd Submit Prod/import (month +0)]]-Submission[[#This Row],[1st Submit Prod/import (month +0) ]],0)</f>
        <v>-1483.1163059242945</v>
      </c>
    </row>
    <row r="716" spans="1:14">
      <c r="A716" s="115">
        <v>2022</v>
      </c>
      <c r="B716" s="72">
        <v>3</v>
      </c>
      <c r="C716" s="33" t="s">
        <v>415</v>
      </c>
      <c r="D716" t="s">
        <v>198</v>
      </c>
      <c r="E716" t="s">
        <v>421</v>
      </c>
      <c r="F716" t="s">
        <v>72</v>
      </c>
      <c r="G716" t="s">
        <v>425</v>
      </c>
      <c r="H716" t="s">
        <v>398</v>
      </c>
      <c r="I716" t="s">
        <v>700</v>
      </c>
      <c r="K716" t="s">
        <v>219</v>
      </c>
      <c r="L716" s="71">
        <v>21159.825859926674</v>
      </c>
      <c r="N716" s="70">
        <f>IF(COUNTIFS(Submission[Submission],"2nd",Submission[Code],Submission[[#This Row],[Code]],Submission[Month],Submission[[#This Row],[Month]])&gt;0,Submission[[#This Row],[2nd Submit Prod/import (month +0)]]-Submission[[#This Row],[1st Submit Prod/import (month +0) ]],0)</f>
        <v>-21159.825859926674</v>
      </c>
    </row>
    <row r="717" spans="1:14">
      <c r="A717" s="115">
        <v>2022</v>
      </c>
      <c r="B717" s="72">
        <v>3</v>
      </c>
      <c r="C717" s="33" t="s">
        <v>415</v>
      </c>
      <c r="D717" t="s">
        <v>198</v>
      </c>
      <c r="E717" t="s">
        <v>421</v>
      </c>
      <c r="F717" t="s">
        <v>72</v>
      </c>
      <c r="G717" t="s">
        <v>425</v>
      </c>
      <c r="H717" t="s">
        <v>398</v>
      </c>
      <c r="I717" t="s">
        <v>699</v>
      </c>
      <c r="K717" t="s">
        <v>219</v>
      </c>
      <c r="L717" s="71">
        <v>2358.6403061970718</v>
      </c>
      <c r="N717" s="70">
        <f>IF(COUNTIFS(Submission[Submission],"2nd",Submission[Code],Submission[[#This Row],[Code]],Submission[Month],Submission[[#This Row],[Month]])&gt;0,Submission[[#This Row],[2nd Submit Prod/import (month +0)]]-Submission[[#This Row],[1st Submit Prod/import (month +0) ]],0)</f>
        <v>-2358.6403061970718</v>
      </c>
    </row>
    <row r="718" spans="1:14">
      <c r="A718" s="115">
        <v>2022</v>
      </c>
      <c r="B718" s="72">
        <v>3</v>
      </c>
      <c r="C718" s="33" t="s">
        <v>415</v>
      </c>
      <c r="D718" t="s">
        <v>198</v>
      </c>
      <c r="E718" t="s">
        <v>421</v>
      </c>
      <c r="F718" t="s">
        <v>72</v>
      </c>
      <c r="G718" t="s">
        <v>425</v>
      </c>
      <c r="H718" t="s">
        <v>398</v>
      </c>
      <c r="I718" t="s">
        <v>701</v>
      </c>
      <c r="K718" t="s">
        <v>219</v>
      </c>
      <c r="L718" s="71">
        <v>621.42526244857731</v>
      </c>
      <c r="N718" s="70">
        <f>IF(COUNTIFS(Submission[Submission],"2nd",Submission[Code],Submission[[#This Row],[Code]],Submission[Month],Submission[[#This Row],[Month]])&gt;0,Submission[[#This Row],[2nd Submit Prod/import (month +0)]]-Submission[[#This Row],[1st Submit Prod/import (month +0) ]],0)</f>
        <v>-621.42526244857731</v>
      </c>
    </row>
    <row r="719" spans="1:14">
      <c r="A719" s="115">
        <v>2022</v>
      </c>
      <c r="B719" s="72">
        <v>3</v>
      </c>
      <c r="C719" s="33" t="s">
        <v>415</v>
      </c>
      <c r="D719" t="s">
        <v>198</v>
      </c>
      <c r="E719" t="s">
        <v>421</v>
      </c>
      <c r="F719" t="s">
        <v>72</v>
      </c>
      <c r="G719" t="s">
        <v>425</v>
      </c>
      <c r="H719" t="s">
        <v>398</v>
      </c>
      <c r="I719" t="s">
        <v>698</v>
      </c>
      <c r="K719" t="s">
        <v>219</v>
      </c>
      <c r="L719" s="71">
        <v>3688.7180241462638</v>
      </c>
      <c r="N719" s="70">
        <f>IF(COUNTIFS(Submission[Submission],"2nd",Submission[Code],Submission[[#This Row],[Code]],Submission[Month],Submission[[#This Row],[Month]])&gt;0,Submission[[#This Row],[2nd Submit Prod/import (month +0)]]-Submission[[#This Row],[1st Submit Prod/import (month +0) ]],0)</f>
        <v>-3688.7180241462638</v>
      </c>
    </row>
    <row r="720" spans="1:14">
      <c r="A720" s="115">
        <v>2022</v>
      </c>
      <c r="B720" s="72">
        <v>3</v>
      </c>
      <c r="C720" s="33" t="s">
        <v>415</v>
      </c>
      <c r="D720" t="s">
        <v>198</v>
      </c>
      <c r="E720" t="s">
        <v>421</v>
      </c>
      <c r="F720" t="s">
        <v>72</v>
      </c>
      <c r="G720" t="s">
        <v>425</v>
      </c>
      <c r="H720" t="s">
        <v>398</v>
      </c>
      <c r="I720" t="s">
        <v>702</v>
      </c>
      <c r="K720" t="s">
        <v>219</v>
      </c>
      <c r="L720" s="71">
        <v>375.15358084076667</v>
      </c>
      <c r="N720" s="70">
        <f>IF(COUNTIFS(Submission[Submission],"2nd",Submission[Code],Submission[[#This Row],[Code]],Submission[Month],Submission[[#This Row],[Month]])&gt;0,Submission[[#This Row],[2nd Submit Prod/import (month +0)]]-Submission[[#This Row],[1st Submit Prod/import (month +0) ]],0)</f>
        <v>-375.15358084076667</v>
      </c>
    </row>
    <row r="721" spans="1:14">
      <c r="A721" s="115">
        <v>2022</v>
      </c>
      <c r="B721" s="72">
        <v>3</v>
      </c>
      <c r="C721" s="33" t="s">
        <v>415</v>
      </c>
      <c r="D721" t="s">
        <v>198</v>
      </c>
      <c r="E721" t="s">
        <v>421</v>
      </c>
      <c r="F721" t="s">
        <v>72</v>
      </c>
      <c r="G721" t="s">
        <v>425</v>
      </c>
      <c r="H721" t="s">
        <v>398</v>
      </c>
      <c r="I721" t="s">
        <v>703</v>
      </c>
      <c r="K721" t="s">
        <v>219</v>
      </c>
      <c r="L721" s="71">
        <v>529.85345667697572</v>
      </c>
      <c r="N721" s="70">
        <f>IF(COUNTIFS(Submission[Submission],"2nd",Submission[Code],Submission[[#This Row],[Code]],Submission[Month],Submission[[#This Row],[Month]])&gt;0,Submission[[#This Row],[2nd Submit Prod/import (month +0)]]-Submission[[#This Row],[1st Submit Prod/import (month +0) ]],0)</f>
        <v>-529.85345667697572</v>
      </c>
    </row>
    <row r="722" spans="1:14">
      <c r="A722" s="115">
        <v>2022</v>
      </c>
      <c r="B722" s="72">
        <v>3</v>
      </c>
      <c r="C722" s="33" t="s">
        <v>415</v>
      </c>
      <c r="D722" t="s">
        <v>198</v>
      </c>
      <c r="E722" t="s">
        <v>421</v>
      </c>
      <c r="F722" t="s">
        <v>72</v>
      </c>
      <c r="G722" t="s">
        <v>425</v>
      </c>
      <c r="H722" t="s">
        <v>398</v>
      </c>
      <c r="I722" t="s">
        <v>704</v>
      </c>
      <c r="K722" t="s">
        <v>219</v>
      </c>
      <c r="L722" s="71">
        <v>2583.1209609472517</v>
      </c>
      <c r="N722" s="70">
        <f>IF(COUNTIFS(Submission[Submission],"2nd",Submission[Code],Submission[[#This Row],[Code]],Submission[Month],Submission[[#This Row],[Month]])&gt;0,Submission[[#This Row],[2nd Submit Prod/import (month +0)]]-Submission[[#This Row],[1st Submit Prod/import (month +0) ]],0)</f>
        <v>-2583.1209609472517</v>
      </c>
    </row>
    <row r="723" spans="1:14">
      <c r="A723" s="115">
        <v>2022</v>
      </c>
      <c r="B723" s="72">
        <v>3</v>
      </c>
      <c r="C723" s="33" t="s">
        <v>415</v>
      </c>
      <c r="D723" t="s">
        <v>198</v>
      </c>
      <c r="E723" t="s">
        <v>421</v>
      </c>
      <c r="F723" t="s">
        <v>72</v>
      </c>
      <c r="G723" t="s">
        <v>425</v>
      </c>
      <c r="H723" t="s">
        <v>398</v>
      </c>
      <c r="I723" t="s">
        <v>705</v>
      </c>
      <c r="K723" t="s">
        <v>219</v>
      </c>
      <c r="L723" s="71">
        <v>8465.8028026588963</v>
      </c>
      <c r="N723" s="70">
        <f>IF(COUNTIFS(Submission[Submission],"2nd",Submission[Code],Submission[[#This Row],[Code]],Submission[Month],Submission[[#This Row],[Month]])&gt;0,Submission[[#This Row],[2nd Submit Prod/import (month +0)]]-Submission[[#This Row],[1st Submit Prod/import (month +0) ]],0)</f>
        <v>-8465.8028026588963</v>
      </c>
    </row>
    <row r="724" spans="1:14">
      <c r="A724" s="115">
        <v>2022</v>
      </c>
      <c r="B724" s="72">
        <v>3</v>
      </c>
      <c r="C724" s="33" t="s">
        <v>415</v>
      </c>
      <c r="D724" t="s">
        <v>198</v>
      </c>
      <c r="E724" t="s">
        <v>421</v>
      </c>
      <c r="F724" t="s">
        <v>72</v>
      </c>
      <c r="G724" t="s">
        <v>425</v>
      </c>
      <c r="H724" t="s">
        <v>398</v>
      </c>
      <c r="I724" t="s">
        <v>706</v>
      </c>
      <c r="K724" t="s">
        <v>219</v>
      </c>
      <c r="L724" s="71">
        <v>0</v>
      </c>
      <c r="N724" s="70">
        <f>IF(COUNTIFS(Submission[Submission],"2nd",Submission[Code],Submission[[#This Row],[Code]],Submission[Month],Submission[[#This Row],[Month]])&gt;0,Submission[[#This Row],[2nd Submit Prod/import (month +0)]]-Submission[[#This Row],[1st Submit Prod/import (month +0) ]],0)</f>
        <v>0</v>
      </c>
    </row>
    <row r="725" spans="1:14">
      <c r="A725" s="115">
        <v>2022</v>
      </c>
      <c r="B725" s="72">
        <v>3</v>
      </c>
      <c r="C725" s="33" t="s">
        <v>415</v>
      </c>
      <c r="D725" t="s">
        <v>198</v>
      </c>
      <c r="E725" t="s">
        <v>421</v>
      </c>
      <c r="F725" t="s">
        <v>72</v>
      </c>
      <c r="G725" t="s">
        <v>425</v>
      </c>
      <c r="H725" t="s">
        <v>400</v>
      </c>
      <c r="I725" t="s">
        <v>711</v>
      </c>
      <c r="K725" t="s">
        <v>219</v>
      </c>
      <c r="L725" s="71">
        <v>0</v>
      </c>
      <c r="N725" s="70">
        <f>IF(COUNTIFS(Submission[Submission],"2nd",Submission[Code],Submission[[#This Row],[Code]],Submission[Month],Submission[[#This Row],[Month]])&gt;0,Submission[[#This Row],[2nd Submit Prod/import (month +0)]]-Submission[[#This Row],[1st Submit Prod/import (month +0) ]],0)</f>
        <v>0</v>
      </c>
    </row>
    <row r="726" spans="1:14">
      <c r="A726" s="115">
        <v>2022</v>
      </c>
      <c r="B726" s="72">
        <v>3</v>
      </c>
      <c r="C726" s="33" t="s">
        <v>415</v>
      </c>
      <c r="D726" t="s">
        <v>198</v>
      </c>
      <c r="E726" t="s">
        <v>421</v>
      </c>
      <c r="F726" t="s">
        <v>72</v>
      </c>
      <c r="G726" t="s">
        <v>425</v>
      </c>
      <c r="H726" t="s">
        <v>400</v>
      </c>
      <c r="I726" t="s">
        <v>712</v>
      </c>
      <c r="K726" t="s">
        <v>219</v>
      </c>
      <c r="L726" s="71">
        <v>8321.1108879975473</v>
      </c>
      <c r="N726" s="70">
        <f>IF(COUNTIFS(Submission[Submission],"2nd",Submission[Code],Submission[[#This Row],[Code]],Submission[Month],Submission[[#This Row],[Month]])&gt;0,Submission[[#This Row],[2nd Submit Prod/import (month +0)]]-Submission[[#This Row],[1st Submit Prod/import (month +0) ]],0)</f>
        <v>-8321.1108879975473</v>
      </c>
    </row>
    <row r="727" spans="1:14">
      <c r="A727" s="115">
        <v>2022</v>
      </c>
      <c r="B727" s="72">
        <v>3</v>
      </c>
      <c r="C727" s="33" t="s">
        <v>415</v>
      </c>
      <c r="D727" t="s">
        <v>198</v>
      </c>
      <c r="E727" t="s">
        <v>421</v>
      </c>
      <c r="F727" t="s">
        <v>72</v>
      </c>
      <c r="G727" t="s">
        <v>425</v>
      </c>
      <c r="H727" t="s">
        <v>374</v>
      </c>
      <c r="I727" t="s">
        <v>437</v>
      </c>
      <c r="K727" t="s">
        <v>219</v>
      </c>
      <c r="L727" s="71">
        <v>0</v>
      </c>
      <c r="N727" s="70">
        <f>IF(COUNTIFS(Submission[Submission],"2nd",Submission[Code],Submission[[#This Row],[Code]],Submission[Month],Submission[[#This Row],[Month]])&gt;0,Submission[[#This Row],[2nd Submit Prod/import (month +0)]]-Submission[[#This Row],[1st Submit Prod/import (month +0) ]],0)</f>
        <v>0</v>
      </c>
    </row>
    <row r="728" spans="1:14">
      <c r="A728" s="115">
        <v>2022</v>
      </c>
      <c r="B728" s="72">
        <v>3</v>
      </c>
      <c r="C728" s="33" t="s">
        <v>415</v>
      </c>
      <c r="D728" t="s">
        <v>198</v>
      </c>
      <c r="E728" t="s">
        <v>421</v>
      </c>
      <c r="F728" t="s">
        <v>72</v>
      </c>
      <c r="G728" t="s">
        <v>425</v>
      </c>
      <c r="H728" t="s">
        <v>374</v>
      </c>
      <c r="I728" t="s">
        <v>438</v>
      </c>
      <c r="K728" t="s">
        <v>219</v>
      </c>
      <c r="L728" s="71">
        <v>0</v>
      </c>
      <c r="N728" s="70">
        <f>IF(COUNTIFS(Submission[Submission],"2nd",Submission[Code],Submission[[#This Row],[Code]],Submission[Month],Submission[[#This Row],[Month]])&gt;0,Submission[[#This Row],[2nd Submit Prod/import (month +0)]]-Submission[[#This Row],[1st Submit Prod/import (month +0) ]],0)</f>
        <v>0</v>
      </c>
    </row>
    <row r="729" spans="1:14">
      <c r="A729" s="115">
        <v>2022</v>
      </c>
      <c r="B729" s="72">
        <v>3</v>
      </c>
      <c r="C729" s="33" t="s">
        <v>415</v>
      </c>
      <c r="D729" t="s">
        <v>198</v>
      </c>
      <c r="E729" t="s">
        <v>421</v>
      </c>
      <c r="F729" t="s">
        <v>72</v>
      </c>
      <c r="G729" t="s">
        <v>425</v>
      </c>
      <c r="H729" t="s">
        <v>374</v>
      </c>
      <c r="I729" t="s">
        <v>439</v>
      </c>
      <c r="K729" t="s">
        <v>219</v>
      </c>
      <c r="L729" s="71">
        <v>0</v>
      </c>
      <c r="N729" s="70">
        <f>IF(COUNTIFS(Submission[Submission],"2nd",Submission[Code],Submission[[#This Row],[Code]],Submission[Month],Submission[[#This Row],[Month]])&gt;0,Submission[[#This Row],[2nd Submit Prod/import (month +0)]]-Submission[[#This Row],[1st Submit Prod/import (month +0) ]],0)</f>
        <v>0</v>
      </c>
    </row>
    <row r="730" spans="1:14">
      <c r="A730" s="115">
        <v>2022</v>
      </c>
      <c r="B730" s="72">
        <v>3</v>
      </c>
      <c r="C730" s="33" t="s">
        <v>415</v>
      </c>
      <c r="D730" t="s">
        <v>198</v>
      </c>
      <c r="E730" t="s">
        <v>421</v>
      </c>
      <c r="F730" t="s">
        <v>72</v>
      </c>
      <c r="G730" t="s">
        <v>425</v>
      </c>
      <c r="H730" t="s">
        <v>374</v>
      </c>
      <c r="I730" t="s">
        <v>603</v>
      </c>
      <c r="K730" t="s">
        <v>219</v>
      </c>
      <c r="L730" s="71">
        <v>0</v>
      </c>
      <c r="N730" s="70">
        <f>IF(COUNTIFS(Submission[Submission],"2nd",Submission[Code],Submission[[#This Row],[Code]],Submission[Month],Submission[[#This Row],[Month]])&gt;0,Submission[[#This Row],[2nd Submit Prod/import (month +0)]]-Submission[[#This Row],[1st Submit Prod/import (month +0) ]],0)</f>
        <v>0</v>
      </c>
    </row>
    <row r="731" spans="1:14">
      <c r="A731" s="115">
        <v>2022</v>
      </c>
      <c r="B731" s="72">
        <v>3</v>
      </c>
      <c r="C731" s="33" t="s">
        <v>415</v>
      </c>
      <c r="D731" t="s">
        <v>198</v>
      </c>
      <c r="E731" t="s">
        <v>421</v>
      </c>
      <c r="F731" t="s">
        <v>72</v>
      </c>
      <c r="G731" t="s">
        <v>425</v>
      </c>
      <c r="H731" t="s">
        <v>374</v>
      </c>
      <c r="I731" t="s">
        <v>604</v>
      </c>
      <c r="K731" t="s">
        <v>219</v>
      </c>
      <c r="L731" s="71">
        <v>0</v>
      </c>
      <c r="N731" s="70">
        <f>IF(COUNTIFS(Submission[Submission],"2nd",Submission[Code],Submission[[#This Row],[Code]],Submission[Month],Submission[[#This Row],[Month]])&gt;0,Submission[[#This Row],[2nd Submit Prod/import (month +0)]]-Submission[[#This Row],[1st Submit Prod/import (month +0) ]],0)</f>
        <v>0</v>
      </c>
    </row>
    <row r="732" spans="1:14">
      <c r="A732" s="115">
        <v>2022</v>
      </c>
      <c r="B732" s="72">
        <v>3</v>
      </c>
      <c r="C732" s="33" t="s">
        <v>415</v>
      </c>
      <c r="D732" t="s">
        <v>198</v>
      </c>
      <c r="E732" t="s">
        <v>421</v>
      </c>
      <c r="F732" t="s">
        <v>72</v>
      </c>
      <c r="G732" t="s">
        <v>425</v>
      </c>
      <c r="H732" t="s">
        <v>391</v>
      </c>
      <c r="I732" t="s">
        <v>514</v>
      </c>
      <c r="K732" t="s">
        <v>219</v>
      </c>
      <c r="L732" s="71">
        <v>1295.0454133170961</v>
      </c>
      <c r="N732" s="70">
        <f>IF(COUNTIFS(Submission[Submission],"2nd",Submission[Code],Submission[[#This Row],[Code]],Submission[Month],Submission[[#This Row],[Month]])&gt;0,Submission[[#This Row],[2nd Submit Prod/import (month +0)]]-Submission[[#This Row],[1st Submit Prod/import (month +0) ]],0)</f>
        <v>-1295.0454133170961</v>
      </c>
    </row>
    <row r="733" spans="1:14">
      <c r="A733" s="115">
        <v>2022</v>
      </c>
      <c r="B733" s="72">
        <v>3</v>
      </c>
      <c r="C733" s="33" t="s">
        <v>415</v>
      </c>
      <c r="D733" t="s">
        <v>198</v>
      </c>
      <c r="E733" t="s">
        <v>421</v>
      </c>
      <c r="F733" t="s">
        <v>72</v>
      </c>
      <c r="G733" t="s">
        <v>425</v>
      </c>
      <c r="H733" t="s">
        <v>391</v>
      </c>
      <c r="I733" t="s">
        <v>513</v>
      </c>
      <c r="K733" t="s">
        <v>219</v>
      </c>
      <c r="L733" s="71">
        <v>3456.9545866829039</v>
      </c>
      <c r="N733" s="70">
        <f>IF(COUNTIFS(Submission[Submission],"2nd",Submission[Code],Submission[[#This Row],[Code]],Submission[Month],Submission[[#This Row],[Month]])&gt;0,Submission[[#This Row],[2nd Submit Prod/import (month +0)]]-Submission[[#This Row],[1st Submit Prod/import (month +0) ]],0)</f>
        <v>-3456.9545866829039</v>
      </c>
    </row>
    <row r="734" spans="1:14">
      <c r="A734" s="115">
        <v>2022</v>
      </c>
      <c r="B734" s="72">
        <v>3</v>
      </c>
      <c r="C734" s="33" t="s">
        <v>415</v>
      </c>
      <c r="D734" t="s">
        <v>198</v>
      </c>
      <c r="E734" t="s">
        <v>421</v>
      </c>
      <c r="F734" t="s">
        <v>72</v>
      </c>
      <c r="G734" t="s">
        <v>425</v>
      </c>
      <c r="H734" t="s">
        <v>391</v>
      </c>
      <c r="I734" t="s">
        <v>697</v>
      </c>
      <c r="K734" t="s">
        <v>219</v>
      </c>
      <c r="L734" s="71">
        <v>0</v>
      </c>
      <c r="N734" s="70">
        <f>IF(COUNTIFS(Submission[Submission],"2nd",Submission[Code],Submission[[#This Row],[Code]],Submission[Month],Submission[[#This Row],[Month]])&gt;0,Submission[[#This Row],[2nd Submit Prod/import (month +0)]]-Submission[[#This Row],[1st Submit Prod/import (month +0) ]],0)</f>
        <v>0</v>
      </c>
    </row>
    <row r="735" spans="1:14">
      <c r="A735" s="115">
        <v>2022</v>
      </c>
      <c r="B735" s="72">
        <v>3</v>
      </c>
      <c r="C735" s="33" t="s">
        <v>415</v>
      </c>
      <c r="D735" t="s">
        <v>198</v>
      </c>
      <c r="E735" t="s">
        <v>421</v>
      </c>
      <c r="F735" t="s">
        <v>72</v>
      </c>
      <c r="G735" t="s">
        <v>425</v>
      </c>
      <c r="H735" t="s">
        <v>391</v>
      </c>
      <c r="I735" t="s">
        <v>689</v>
      </c>
      <c r="K735" t="s">
        <v>219</v>
      </c>
      <c r="L735" s="71">
        <v>5651.4660189593533</v>
      </c>
      <c r="N735" s="70">
        <f>IF(COUNTIFS(Submission[Submission],"2nd",Submission[Code],Submission[[#This Row],[Code]],Submission[Month],Submission[[#This Row],[Month]])&gt;0,Submission[[#This Row],[2nd Submit Prod/import (month +0)]]-Submission[[#This Row],[1st Submit Prod/import (month +0) ]],0)</f>
        <v>-5651.4660189593533</v>
      </c>
    </row>
    <row r="736" spans="1:14">
      <c r="A736" s="115">
        <v>2022</v>
      </c>
      <c r="B736" s="72">
        <v>3</v>
      </c>
      <c r="C736" s="33" t="s">
        <v>415</v>
      </c>
      <c r="D736" t="s">
        <v>198</v>
      </c>
      <c r="E736" t="s">
        <v>417</v>
      </c>
      <c r="F736" t="s">
        <v>72</v>
      </c>
      <c r="G736" t="s">
        <v>425</v>
      </c>
      <c r="H736" t="s">
        <v>389</v>
      </c>
      <c r="I736" t="s">
        <v>692</v>
      </c>
      <c r="K736" t="s">
        <v>219</v>
      </c>
      <c r="L736" s="71">
        <v>333.30682000021329</v>
      </c>
      <c r="N736" s="70">
        <f>IF(COUNTIFS(Submission[Submission],"2nd",Submission[Code],Submission[[#This Row],[Code]],Submission[Month],Submission[[#This Row],[Month]])&gt;0,Submission[[#This Row],[2nd Submit Prod/import (month +0)]]-Submission[[#This Row],[1st Submit Prod/import (month +0) ]],0)</f>
        <v>-333.30682000021329</v>
      </c>
    </row>
    <row r="737" spans="1:14">
      <c r="A737" s="115">
        <v>2022</v>
      </c>
      <c r="B737" s="72">
        <v>3</v>
      </c>
      <c r="C737" s="33" t="s">
        <v>415</v>
      </c>
      <c r="D737" t="s">
        <v>198</v>
      </c>
      <c r="E737" t="s">
        <v>417</v>
      </c>
      <c r="F737" t="s">
        <v>72</v>
      </c>
      <c r="G737" t="s">
        <v>425</v>
      </c>
      <c r="H737" t="s">
        <v>389</v>
      </c>
      <c r="I737" t="s">
        <v>691</v>
      </c>
      <c r="K737" t="s">
        <v>219</v>
      </c>
      <c r="L737" s="71">
        <v>345.162573855966</v>
      </c>
      <c r="N737" s="70">
        <f>IF(COUNTIFS(Submission[Submission],"2nd",Submission[Code],Submission[[#This Row],[Code]],Submission[Month],Submission[[#This Row],[Month]])&gt;0,Submission[[#This Row],[2nd Submit Prod/import (month +0)]]-Submission[[#This Row],[1st Submit Prod/import (month +0) ]],0)</f>
        <v>-345.162573855966</v>
      </c>
    </row>
    <row r="738" spans="1:14">
      <c r="A738" s="115">
        <v>2022</v>
      </c>
      <c r="B738" s="72">
        <v>3</v>
      </c>
      <c r="C738" s="33" t="s">
        <v>415</v>
      </c>
      <c r="D738" t="s">
        <v>198</v>
      </c>
      <c r="E738" t="s">
        <v>417</v>
      </c>
      <c r="F738" t="s">
        <v>72</v>
      </c>
      <c r="G738" t="s">
        <v>425</v>
      </c>
      <c r="H738" t="s">
        <v>389</v>
      </c>
      <c r="I738" t="s">
        <v>693</v>
      </c>
      <c r="K738" t="s">
        <v>219</v>
      </c>
      <c r="L738" s="71">
        <v>12443.530606143824</v>
      </c>
      <c r="N738" s="70">
        <f>IF(COUNTIFS(Submission[Submission],"2nd",Submission[Code],Submission[[#This Row],[Code]],Submission[Month],Submission[[#This Row],[Month]])&gt;0,Submission[[#This Row],[2nd Submit Prod/import (month +0)]]-Submission[[#This Row],[1st Submit Prod/import (month +0) ]],0)</f>
        <v>-12443.530606143824</v>
      </c>
    </row>
    <row r="739" spans="1:14">
      <c r="A739" s="115">
        <v>2022</v>
      </c>
      <c r="B739" s="72">
        <v>3</v>
      </c>
      <c r="C739" s="33" t="s">
        <v>415</v>
      </c>
      <c r="D739" t="s">
        <v>198</v>
      </c>
      <c r="E739" t="s">
        <v>421</v>
      </c>
      <c r="F739" t="s">
        <v>72</v>
      </c>
      <c r="G739" s="10" t="s">
        <v>44</v>
      </c>
      <c r="H739" t="s">
        <v>391</v>
      </c>
      <c r="I739" t="s">
        <v>684</v>
      </c>
      <c r="K739" t="s">
        <v>219</v>
      </c>
      <c r="L739" s="71">
        <v>4186.7994144966997</v>
      </c>
      <c r="N739" s="70">
        <f>IF(COUNTIFS(Submission[Submission],"2nd",Submission[Code],Submission[[#This Row],[Code]],Submission[Month],Submission[[#This Row],[Month]])&gt;0,Submission[[#This Row],[2nd Submit Prod/import (month +0)]]-Submission[[#This Row],[1st Submit Prod/import (month +0) ]],0)</f>
        <v>-4186.7994144966997</v>
      </c>
    </row>
    <row r="740" spans="1:14">
      <c r="A740" s="115">
        <v>2022</v>
      </c>
      <c r="B740" s="72">
        <v>3</v>
      </c>
      <c r="C740" s="33" t="s">
        <v>415</v>
      </c>
      <c r="D740" t="s">
        <v>198</v>
      </c>
      <c r="E740" t="s">
        <v>421</v>
      </c>
      <c r="F740" t="s">
        <v>72</v>
      </c>
      <c r="G740" s="10" t="s">
        <v>44</v>
      </c>
      <c r="H740" t="s">
        <v>391</v>
      </c>
      <c r="I740" t="s">
        <v>647</v>
      </c>
      <c r="K740" t="s">
        <v>219</v>
      </c>
      <c r="L740" s="71">
        <v>6643.0503090398488</v>
      </c>
      <c r="N740" s="70">
        <f>IF(COUNTIFS(Submission[Submission],"2nd",Submission[Code],Submission[[#This Row],[Code]],Submission[Month],Submission[[#This Row],[Month]])&gt;0,Submission[[#This Row],[2nd Submit Prod/import (month +0)]]-Submission[[#This Row],[1st Submit Prod/import (month +0) ]],0)</f>
        <v>-6643.0503090398488</v>
      </c>
    </row>
    <row r="741" spans="1:14">
      <c r="A741" s="115">
        <v>2022</v>
      </c>
      <c r="B741" s="72">
        <v>3</v>
      </c>
      <c r="C741" s="33" t="s">
        <v>415</v>
      </c>
      <c r="D741" t="s">
        <v>198</v>
      </c>
      <c r="E741" t="s">
        <v>421</v>
      </c>
      <c r="F741" t="s">
        <v>72</v>
      </c>
      <c r="G741" s="10" t="s">
        <v>44</v>
      </c>
      <c r="H741" t="s">
        <v>391</v>
      </c>
      <c r="I741" t="s">
        <v>685</v>
      </c>
      <c r="K741" t="s">
        <v>219</v>
      </c>
      <c r="L741" s="71">
        <v>0</v>
      </c>
      <c r="N741" s="70">
        <f>IF(COUNTIFS(Submission[Submission],"2nd",Submission[Code],Submission[[#This Row],[Code]],Submission[Month],Submission[[#This Row],[Month]])&gt;0,Submission[[#This Row],[2nd Submit Prod/import (month +0)]]-Submission[[#This Row],[1st Submit Prod/import (month +0) ]],0)</f>
        <v>0</v>
      </c>
    </row>
    <row r="742" spans="1:14">
      <c r="A742" s="115">
        <v>2022</v>
      </c>
      <c r="B742" s="72">
        <v>3</v>
      </c>
      <c r="C742" s="33" t="s">
        <v>415</v>
      </c>
      <c r="D742" t="s">
        <v>198</v>
      </c>
      <c r="E742" t="s">
        <v>421</v>
      </c>
      <c r="F742" t="s">
        <v>77</v>
      </c>
      <c r="G742" s="99" t="s">
        <v>428</v>
      </c>
      <c r="H742" t="s">
        <v>389</v>
      </c>
      <c r="I742" t="s">
        <v>31</v>
      </c>
      <c r="K742" t="s">
        <v>219</v>
      </c>
      <c r="L742" s="71">
        <v>756815.09433962265</v>
      </c>
      <c r="N742" s="70">
        <f>IF(COUNTIFS(Submission[Submission],"2nd",Submission[Code],Submission[[#This Row],[Code]],Submission[Month],Submission[[#This Row],[Month]])&gt;0,Submission[[#This Row],[2nd Submit Prod/import (month +0)]]-Submission[[#This Row],[1st Submit Prod/import (month +0) ]],0)</f>
        <v>-756815.09433962265</v>
      </c>
    </row>
    <row r="743" spans="1:14">
      <c r="A743" s="115">
        <v>2022</v>
      </c>
      <c r="B743" s="72">
        <v>3</v>
      </c>
      <c r="C743" s="33" t="s">
        <v>415</v>
      </c>
      <c r="D743" t="s">
        <v>198</v>
      </c>
      <c r="E743" t="s">
        <v>421</v>
      </c>
      <c r="F743" t="s">
        <v>77</v>
      </c>
      <c r="G743" s="99" t="s">
        <v>428</v>
      </c>
      <c r="H743" t="s">
        <v>389</v>
      </c>
      <c r="I743" t="s">
        <v>78</v>
      </c>
      <c r="K743" t="s">
        <v>219</v>
      </c>
      <c r="L743" s="71">
        <v>0</v>
      </c>
      <c r="N743" s="70">
        <f>IF(COUNTIFS(Submission[Submission],"2nd",Submission[Code],Submission[[#This Row],[Code]],Submission[Month],Submission[[#This Row],[Month]])&gt;0,Submission[[#This Row],[2nd Submit Prod/import (month +0)]]-Submission[[#This Row],[1st Submit Prod/import (month +0) ]],0)</f>
        <v>0</v>
      </c>
    </row>
    <row r="744" spans="1:14">
      <c r="A744" s="115">
        <v>2022</v>
      </c>
      <c r="B744" s="72">
        <v>3</v>
      </c>
      <c r="C744" s="33" t="s">
        <v>415</v>
      </c>
      <c r="D744" t="s">
        <v>198</v>
      </c>
      <c r="E744" t="s">
        <v>421</v>
      </c>
      <c r="F744" t="s">
        <v>77</v>
      </c>
      <c r="G744" s="99" t="s">
        <v>428</v>
      </c>
      <c r="H744" t="s">
        <v>372</v>
      </c>
      <c r="I744" t="s">
        <v>9</v>
      </c>
      <c r="K744" t="s">
        <v>219</v>
      </c>
      <c r="L744" s="71">
        <v>52500</v>
      </c>
      <c r="N744" s="70">
        <f>IF(COUNTIFS(Submission[Submission],"2nd",Submission[Code],Submission[[#This Row],[Code]],Submission[Month],Submission[[#This Row],[Month]])&gt;0,Submission[[#This Row],[2nd Submit Prod/import (month +0)]]-Submission[[#This Row],[1st Submit Prod/import (month +0) ]],0)</f>
        <v>-52500</v>
      </c>
    </row>
    <row r="745" spans="1:14">
      <c r="A745" s="115">
        <v>2022</v>
      </c>
      <c r="B745" s="72">
        <v>3</v>
      </c>
      <c r="C745" s="33" t="s">
        <v>415</v>
      </c>
      <c r="D745" t="s">
        <v>198</v>
      </c>
      <c r="E745" t="s">
        <v>421</v>
      </c>
      <c r="F745" t="s">
        <v>77</v>
      </c>
      <c r="G745" s="99" t="s">
        <v>428</v>
      </c>
      <c r="H745" t="s">
        <v>372</v>
      </c>
      <c r="I745" t="s">
        <v>52</v>
      </c>
      <c r="K745" t="s">
        <v>219</v>
      </c>
      <c r="L745" s="71">
        <v>0</v>
      </c>
      <c r="N745" s="70">
        <f>IF(COUNTIFS(Submission[Submission],"2nd",Submission[Code],Submission[[#This Row],[Code]],Submission[Month],Submission[[#This Row],[Month]])&gt;0,Submission[[#This Row],[2nd Submit Prod/import (month +0)]]-Submission[[#This Row],[1st Submit Prod/import (month +0) ]],0)</f>
        <v>0</v>
      </c>
    </row>
    <row r="746" spans="1:14">
      <c r="A746" s="115">
        <v>2022</v>
      </c>
      <c r="B746" s="72">
        <v>3</v>
      </c>
      <c r="C746" s="33" t="s">
        <v>415</v>
      </c>
      <c r="D746" t="s">
        <v>198</v>
      </c>
      <c r="E746" t="s">
        <v>421</v>
      </c>
      <c r="F746" t="s">
        <v>77</v>
      </c>
      <c r="G746" s="99" t="s">
        <v>428</v>
      </c>
      <c r="H746" t="s">
        <v>372</v>
      </c>
      <c r="I746" t="s">
        <v>34</v>
      </c>
      <c r="K746" t="s">
        <v>219</v>
      </c>
      <c r="L746" s="71">
        <v>9970</v>
      </c>
      <c r="N746" s="70">
        <f>IF(COUNTIFS(Submission[Submission],"2nd",Submission[Code],Submission[[#This Row],[Code]],Submission[Month],Submission[[#This Row],[Month]])&gt;0,Submission[[#This Row],[2nd Submit Prod/import (month +0)]]-Submission[[#This Row],[1st Submit Prod/import (month +0) ]],0)</f>
        <v>-9970</v>
      </c>
    </row>
    <row r="747" spans="1:14">
      <c r="A747" s="115">
        <v>2022</v>
      </c>
      <c r="B747" s="72">
        <v>3</v>
      </c>
      <c r="C747" s="33" t="s">
        <v>415</v>
      </c>
      <c r="D747" t="s">
        <v>198</v>
      </c>
      <c r="E747" t="s">
        <v>421</v>
      </c>
      <c r="F747" t="s">
        <v>77</v>
      </c>
      <c r="G747" s="99" t="s">
        <v>428</v>
      </c>
      <c r="H747" t="s">
        <v>372</v>
      </c>
      <c r="I747" t="s">
        <v>7</v>
      </c>
      <c r="K747" t="s">
        <v>219</v>
      </c>
      <c r="L747" s="71"/>
      <c r="N747" s="70">
        <f>IF(COUNTIFS(Submission[Submission],"2nd",Submission[Code],Submission[[#This Row],[Code]],Submission[Month],Submission[[#This Row],[Month]])&gt;0,Submission[[#This Row],[2nd Submit Prod/import (month +0)]]-Submission[[#This Row],[1st Submit Prod/import (month +0) ]],0)</f>
        <v>0</v>
      </c>
    </row>
    <row r="748" spans="1:14">
      <c r="A748" s="115">
        <v>2022</v>
      </c>
      <c r="B748" s="72">
        <v>3</v>
      </c>
      <c r="C748" s="33" t="s">
        <v>415</v>
      </c>
      <c r="D748" t="s">
        <v>198</v>
      </c>
      <c r="E748" t="s">
        <v>421</v>
      </c>
      <c r="F748" t="s">
        <v>77</v>
      </c>
      <c r="G748" s="99" t="s">
        <v>428</v>
      </c>
      <c r="H748" t="s">
        <v>389</v>
      </c>
      <c r="I748" t="s">
        <v>188</v>
      </c>
      <c r="K748" t="s">
        <v>219</v>
      </c>
      <c r="L748" s="71"/>
      <c r="N748" s="70">
        <f>IF(COUNTIFS(Submission[Submission],"2nd",Submission[Code],Submission[[#This Row],[Code]],Submission[Month],Submission[[#This Row],[Month]])&gt;0,Submission[[#This Row],[2nd Submit Prod/import (month +0)]]-Submission[[#This Row],[1st Submit Prod/import (month +0) ]],0)</f>
        <v>0</v>
      </c>
    </row>
    <row r="749" spans="1:14">
      <c r="A749" s="115">
        <v>2022</v>
      </c>
      <c r="B749" s="72">
        <v>3</v>
      </c>
      <c r="C749" s="33" t="s">
        <v>415</v>
      </c>
      <c r="D749" t="s">
        <v>198</v>
      </c>
      <c r="E749" t="s">
        <v>421</v>
      </c>
      <c r="F749" t="s">
        <v>77</v>
      </c>
      <c r="G749" s="99" t="s">
        <v>428</v>
      </c>
      <c r="H749" t="s">
        <v>389</v>
      </c>
      <c r="I749" t="s">
        <v>578</v>
      </c>
      <c r="K749" t="s">
        <v>219</v>
      </c>
      <c r="L749" s="71">
        <v>2000</v>
      </c>
      <c r="N749" s="70">
        <f>IF(COUNTIFS(Submission[Submission],"2nd",Submission[Code],Submission[[#This Row],[Code]],Submission[Month],Submission[[#This Row],[Month]])&gt;0,Submission[[#This Row],[2nd Submit Prod/import (month +0)]]-Submission[[#This Row],[1st Submit Prod/import (month +0) ]],0)</f>
        <v>-2000</v>
      </c>
    </row>
    <row r="750" spans="1:14">
      <c r="A750" s="115">
        <v>2022</v>
      </c>
      <c r="B750" s="72">
        <v>3</v>
      </c>
      <c r="C750" s="33" t="s">
        <v>415</v>
      </c>
      <c r="D750" t="s">
        <v>198</v>
      </c>
      <c r="E750" t="s">
        <v>421</v>
      </c>
      <c r="F750" t="s">
        <v>77</v>
      </c>
      <c r="G750" s="99" t="s">
        <v>428</v>
      </c>
      <c r="H750" t="s">
        <v>389</v>
      </c>
      <c r="I750" t="s">
        <v>579</v>
      </c>
      <c r="K750" t="s">
        <v>219</v>
      </c>
      <c r="L750" s="71">
        <v>2000</v>
      </c>
      <c r="N750" s="70">
        <f>IF(COUNTIFS(Submission[Submission],"2nd",Submission[Code],Submission[[#This Row],[Code]],Submission[Month],Submission[[#This Row],[Month]])&gt;0,Submission[[#This Row],[2nd Submit Prod/import (month +0)]]-Submission[[#This Row],[1st Submit Prod/import (month +0) ]],0)</f>
        <v>-2000</v>
      </c>
    </row>
    <row r="751" spans="1:14">
      <c r="A751" s="115">
        <v>2022</v>
      </c>
      <c r="B751" s="72">
        <v>3</v>
      </c>
      <c r="C751" s="33" t="s">
        <v>415</v>
      </c>
      <c r="D751" t="s">
        <v>198</v>
      </c>
      <c r="E751" t="s">
        <v>419</v>
      </c>
      <c r="F751" t="s">
        <v>77</v>
      </c>
      <c r="G751" s="99" t="s">
        <v>428</v>
      </c>
      <c r="H751" t="s">
        <v>389</v>
      </c>
      <c r="I751" t="s">
        <v>580</v>
      </c>
      <c r="K751" t="s">
        <v>219</v>
      </c>
      <c r="L751" s="71">
        <v>1920</v>
      </c>
      <c r="N751" s="70">
        <f>IF(COUNTIFS(Submission[Submission],"2nd",Submission[Code],Submission[[#This Row],[Code]],Submission[Month],Submission[[#This Row],[Month]])&gt;0,Submission[[#This Row],[2nd Submit Prod/import (month +0)]]-Submission[[#This Row],[1st Submit Prod/import (month +0) ]],0)</f>
        <v>-1920</v>
      </c>
    </row>
    <row r="752" spans="1:14">
      <c r="A752" s="115">
        <v>2022</v>
      </c>
      <c r="B752" s="72">
        <v>3</v>
      </c>
      <c r="C752" s="33" t="s">
        <v>415</v>
      </c>
      <c r="D752" t="s">
        <v>198</v>
      </c>
      <c r="E752" t="s">
        <v>419</v>
      </c>
      <c r="F752" t="s">
        <v>77</v>
      </c>
      <c r="G752" s="99" t="s">
        <v>428</v>
      </c>
      <c r="H752" t="s">
        <v>389</v>
      </c>
      <c r="I752" t="s">
        <v>581</v>
      </c>
      <c r="K752" t="s">
        <v>219</v>
      </c>
      <c r="L752" s="71">
        <v>960</v>
      </c>
      <c r="N752" s="70">
        <f>IF(COUNTIFS(Submission[Submission],"2nd",Submission[Code],Submission[[#This Row],[Code]],Submission[Month],Submission[[#This Row],[Month]])&gt;0,Submission[[#This Row],[2nd Submit Prod/import (month +0)]]-Submission[[#This Row],[1st Submit Prod/import (month +0) ]],0)</f>
        <v>-960</v>
      </c>
    </row>
    <row r="753" spans="1:14">
      <c r="A753" s="115">
        <v>2022</v>
      </c>
      <c r="B753" s="72">
        <v>3</v>
      </c>
      <c r="C753" s="33" t="s">
        <v>415</v>
      </c>
      <c r="D753" t="s">
        <v>198</v>
      </c>
      <c r="E753" t="s">
        <v>421</v>
      </c>
      <c r="F753" t="s">
        <v>77</v>
      </c>
      <c r="G753" s="99" t="s">
        <v>428</v>
      </c>
      <c r="H753" t="s">
        <v>389</v>
      </c>
      <c r="I753" t="s">
        <v>586</v>
      </c>
      <c r="K753" t="s">
        <v>219</v>
      </c>
      <c r="L753" s="71">
        <v>0</v>
      </c>
      <c r="N753" s="70">
        <f>IF(COUNTIFS(Submission[Submission],"2nd",Submission[Code],Submission[[#This Row],[Code]],Submission[Month],Submission[[#This Row],[Month]])&gt;0,Submission[[#This Row],[2nd Submit Prod/import (month +0)]]-Submission[[#This Row],[1st Submit Prod/import (month +0) ]],0)</f>
        <v>0</v>
      </c>
    </row>
    <row r="754" spans="1:14">
      <c r="A754" s="115">
        <v>2022</v>
      </c>
      <c r="B754" s="72">
        <v>3</v>
      </c>
      <c r="C754" s="33" t="s">
        <v>415</v>
      </c>
      <c r="D754" t="s">
        <v>198</v>
      </c>
      <c r="E754" t="s">
        <v>421</v>
      </c>
      <c r="F754" t="s">
        <v>77</v>
      </c>
      <c r="G754" s="99" t="s">
        <v>428</v>
      </c>
      <c r="H754" t="s">
        <v>389</v>
      </c>
      <c r="I754" t="s">
        <v>587</v>
      </c>
      <c r="K754" t="s">
        <v>219</v>
      </c>
      <c r="L754" s="71">
        <v>0</v>
      </c>
      <c r="N754" s="70">
        <f>IF(COUNTIFS(Submission[Submission],"2nd",Submission[Code],Submission[[#This Row],[Code]],Submission[Month],Submission[[#This Row],[Month]])&gt;0,Submission[[#This Row],[2nd Submit Prod/import (month +0)]]-Submission[[#This Row],[1st Submit Prod/import (month +0) ]],0)</f>
        <v>0</v>
      </c>
    </row>
    <row r="755" spans="1:14">
      <c r="A755" s="115">
        <v>2022</v>
      </c>
      <c r="B755" s="72">
        <v>3</v>
      </c>
      <c r="C755" s="33" t="s">
        <v>415</v>
      </c>
      <c r="D755" t="s">
        <v>198</v>
      </c>
      <c r="E755" t="s">
        <v>419</v>
      </c>
      <c r="F755" t="s">
        <v>77</v>
      </c>
      <c r="G755" s="99" t="s">
        <v>428</v>
      </c>
      <c r="H755" t="s">
        <v>400</v>
      </c>
      <c r="I755" t="s">
        <v>79</v>
      </c>
      <c r="K755" t="s">
        <v>219</v>
      </c>
      <c r="L755" s="71">
        <v>0</v>
      </c>
      <c r="N755" s="70">
        <f>IF(COUNTIFS(Submission[Submission],"2nd",Submission[Code],Submission[[#This Row],[Code]],Submission[Month],Submission[[#This Row],[Month]])&gt;0,Submission[[#This Row],[2nd Submit Prod/import (month +0)]]-Submission[[#This Row],[1st Submit Prod/import (month +0) ]],0)</f>
        <v>0</v>
      </c>
    </row>
    <row r="756" spans="1:14">
      <c r="A756" s="115">
        <v>2022</v>
      </c>
      <c r="B756" s="72">
        <v>3</v>
      </c>
      <c r="C756" s="33" t="s">
        <v>415</v>
      </c>
      <c r="D756" t="s">
        <v>198</v>
      </c>
      <c r="E756" t="s">
        <v>419</v>
      </c>
      <c r="F756" t="s">
        <v>77</v>
      </c>
      <c r="G756" s="99" t="s">
        <v>428</v>
      </c>
      <c r="H756" t="s">
        <v>400</v>
      </c>
      <c r="I756" t="s">
        <v>80</v>
      </c>
      <c r="K756" t="s">
        <v>219</v>
      </c>
      <c r="L756" s="71">
        <v>0</v>
      </c>
      <c r="N756" s="70">
        <f>IF(COUNTIFS(Submission[Submission],"2nd",Submission[Code],Submission[[#This Row],[Code]],Submission[Month],Submission[[#This Row],[Month]])&gt;0,Submission[[#This Row],[2nd Submit Prod/import (month +0)]]-Submission[[#This Row],[1st Submit Prod/import (month +0) ]],0)</f>
        <v>0</v>
      </c>
    </row>
    <row r="757" spans="1:14">
      <c r="A757" s="115">
        <v>2022</v>
      </c>
      <c r="B757" s="72">
        <v>3</v>
      </c>
      <c r="C757" s="33" t="s">
        <v>415</v>
      </c>
      <c r="D757" t="s">
        <v>198</v>
      </c>
      <c r="E757" t="s">
        <v>419</v>
      </c>
      <c r="F757" t="s">
        <v>77</v>
      </c>
      <c r="G757" s="99" t="s">
        <v>428</v>
      </c>
      <c r="H757" t="s">
        <v>400</v>
      </c>
      <c r="I757" t="s">
        <v>82</v>
      </c>
      <c r="K757" t="s">
        <v>219</v>
      </c>
      <c r="L757" s="71">
        <v>0</v>
      </c>
      <c r="N757" s="70">
        <f>IF(COUNTIFS(Submission[Submission],"2nd",Submission[Code],Submission[[#This Row],[Code]],Submission[Month],Submission[[#This Row],[Month]])&gt;0,Submission[[#This Row],[2nd Submit Prod/import (month +0)]]-Submission[[#This Row],[1st Submit Prod/import (month +0) ]],0)</f>
        <v>0</v>
      </c>
    </row>
    <row r="758" spans="1:14">
      <c r="A758" s="115">
        <v>2022</v>
      </c>
      <c r="B758" s="72">
        <v>3</v>
      </c>
      <c r="C758" s="33" t="s">
        <v>415</v>
      </c>
      <c r="D758" t="s">
        <v>198</v>
      </c>
      <c r="E758" t="s">
        <v>419</v>
      </c>
      <c r="F758" t="s">
        <v>77</v>
      </c>
      <c r="G758" s="99" t="s">
        <v>428</v>
      </c>
      <c r="H758" t="s">
        <v>400</v>
      </c>
      <c r="I758" t="s">
        <v>83</v>
      </c>
      <c r="K758" t="s">
        <v>219</v>
      </c>
      <c r="L758" s="71"/>
      <c r="N758" s="70">
        <f>IF(COUNTIFS(Submission[Submission],"2nd",Submission[Code],Submission[[#This Row],[Code]],Submission[Month],Submission[[#This Row],[Month]])&gt;0,Submission[[#This Row],[2nd Submit Prod/import (month +0)]]-Submission[[#This Row],[1st Submit Prod/import (month +0) ]],0)</f>
        <v>0</v>
      </c>
    </row>
    <row r="759" spans="1:14">
      <c r="A759" s="115">
        <v>2022</v>
      </c>
      <c r="B759" s="72">
        <v>3</v>
      </c>
      <c r="C759" s="33" t="s">
        <v>415</v>
      </c>
      <c r="D759" t="s">
        <v>198</v>
      </c>
      <c r="E759" t="s">
        <v>419</v>
      </c>
      <c r="F759" t="s">
        <v>77</v>
      </c>
      <c r="G759" s="99" t="s">
        <v>428</v>
      </c>
      <c r="H759" t="s">
        <v>400</v>
      </c>
      <c r="I759" t="s">
        <v>81</v>
      </c>
      <c r="K759" t="s">
        <v>219</v>
      </c>
      <c r="L759" s="71"/>
      <c r="N759" s="70">
        <f>IF(COUNTIFS(Submission[Submission],"2nd",Submission[Code],Submission[[#This Row],[Code]],Submission[Month],Submission[[#This Row],[Month]])&gt;0,Submission[[#This Row],[2nd Submit Prod/import (month +0)]]-Submission[[#This Row],[1st Submit Prod/import (month +0) ]],0)</f>
        <v>0</v>
      </c>
    </row>
    <row r="760" spans="1:14">
      <c r="A760" s="115">
        <v>2022</v>
      </c>
      <c r="B760" s="72">
        <v>3</v>
      </c>
      <c r="C760" s="33" t="s">
        <v>415</v>
      </c>
      <c r="D760" t="s">
        <v>198</v>
      </c>
      <c r="E760" t="s">
        <v>419</v>
      </c>
      <c r="F760" t="s">
        <v>77</v>
      </c>
      <c r="G760" s="99" t="s">
        <v>428</v>
      </c>
      <c r="H760" t="s">
        <v>400</v>
      </c>
      <c r="I760" t="s">
        <v>79</v>
      </c>
      <c r="K760" t="s">
        <v>219</v>
      </c>
      <c r="L760" s="71"/>
      <c r="N760" s="70">
        <f>IF(COUNTIFS(Submission[Submission],"2nd",Submission[Code],Submission[[#This Row],[Code]],Submission[Month],Submission[[#This Row],[Month]])&gt;0,Submission[[#This Row],[2nd Submit Prod/import (month +0)]]-Submission[[#This Row],[1st Submit Prod/import (month +0) ]],0)</f>
        <v>0</v>
      </c>
    </row>
    <row r="761" spans="1:14">
      <c r="A761" s="115">
        <v>2022</v>
      </c>
      <c r="B761" s="72">
        <v>3</v>
      </c>
      <c r="C761" s="33" t="s">
        <v>415</v>
      </c>
      <c r="D761" t="s">
        <v>198</v>
      </c>
      <c r="E761" t="s">
        <v>419</v>
      </c>
      <c r="F761" t="s">
        <v>77</v>
      </c>
      <c r="G761" s="99" t="s">
        <v>428</v>
      </c>
      <c r="H761" t="s">
        <v>400</v>
      </c>
      <c r="I761" t="s">
        <v>80</v>
      </c>
      <c r="K761" t="s">
        <v>219</v>
      </c>
      <c r="L761" s="71"/>
      <c r="N761" s="70">
        <f>IF(COUNTIFS(Submission[Submission],"2nd",Submission[Code],Submission[[#This Row],[Code]],Submission[Month],Submission[[#This Row],[Month]])&gt;0,Submission[[#This Row],[2nd Submit Prod/import (month +0)]]-Submission[[#This Row],[1st Submit Prod/import (month +0) ]],0)</f>
        <v>0</v>
      </c>
    </row>
    <row r="762" spans="1:14">
      <c r="A762" s="115">
        <v>2022</v>
      </c>
      <c r="B762" s="72">
        <v>3</v>
      </c>
      <c r="C762" s="33" t="s">
        <v>415</v>
      </c>
      <c r="D762" t="s">
        <v>198</v>
      </c>
      <c r="E762" t="s">
        <v>419</v>
      </c>
      <c r="F762" t="s">
        <v>77</v>
      </c>
      <c r="G762" s="99" t="s">
        <v>428</v>
      </c>
      <c r="H762" t="s">
        <v>400</v>
      </c>
      <c r="I762" t="s">
        <v>82</v>
      </c>
      <c r="K762" t="s">
        <v>219</v>
      </c>
      <c r="L762" s="71">
        <v>0</v>
      </c>
      <c r="N762" s="70">
        <f>IF(COUNTIFS(Submission[Submission],"2nd",Submission[Code],Submission[[#This Row],[Code]],Submission[Month],Submission[[#This Row],[Month]])&gt;0,Submission[[#This Row],[2nd Submit Prod/import (month +0)]]-Submission[[#This Row],[1st Submit Prod/import (month +0) ]],0)</f>
        <v>0</v>
      </c>
    </row>
    <row r="763" spans="1:14">
      <c r="A763" s="115">
        <v>2022</v>
      </c>
      <c r="B763" s="72">
        <v>3</v>
      </c>
      <c r="C763" s="33" t="s">
        <v>415</v>
      </c>
      <c r="D763" t="s">
        <v>198</v>
      </c>
      <c r="E763" t="s">
        <v>419</v>
      </c>
      <c r="F763" t="s">
        <v>77</v>
      </c>
      <c r="G763" s="99" t="s">
        <v>428</v>
      </c>
      <c r="H763" t="s">
        <v>400</v>
      </c>
      <c r="I763" t="s">
        <v>83</v>
      </c>
      <c r="K763" t="s">
        <v>219</v>
      </c>
      <c r="L763" s="71">
        <v>0</v>
      </c>
      <c r="N763" s="70">
        <f>IF(COUNTIFS(Submission[Submission],"2nd",Submission[Code],Submission[[#This Row],[Code]],Submission[Month],Submission[[#This Row],[Month]])&gt;0,Submission[[#This Row],[2nd Submit Prod/import (month +0)]]-Submission[[#This Row],[1st Submit Prod/import (month +0) ]],0)</f>
        <v>0</v>
      </c>
    </row>
    <row r="764" spans="1:14">
      <c r="A764" s="115">
        <v>2022</v>
      </c>
      <c r="B764" s="72">
        <v>3</v>
      </c>
      <c r="C764" s="33" t="s">
        <v>415</v>
      </c>
      <c r="D764" t="s">
        <v>198</v>
      </c>
      <c r="E764" t="s">
        <v>421</v>
      </c>
      <c r="F764" t="s">
        <v>77</v>
      </c>
      <c r="G764" s="99" t="s">
        <v>428</v>
      </c>
      <c r="H764" t="s">
        <v>389</v>
      </c>
      <c r="I764" t="s">
        <v>464</v>
      </c>
      <c r="K764" t="s">
        <v>219</v>
      </c>
      <c r="L764" s="71">
        <v>0</v>
      </c>
      <c r="N764" s="70">
        <f>IF(COUNTIFS(Submission[Submission],"2nd",Submission[Code],Submission[[#This Row],[Code]],Submission[Month],Submission[[#This Row],[Month]])&gt;0,Submission[[#This Row],[2nd Submit Prod/import (month +0)]]-Submission[[#This Row],[1st Submit Prod/import (month +0) ]],0)</f>
        <v>0</v>
      </c>
    </row>
    <row r="765" spans="1:14">
      <c r="A765" s="115">
        <v>2022</v>
      </c>
      <c r="B765" s="72">
        <v>3</v>
      </c>
      <c r="C765" s="33" t="s">
        <v>415</v>
      </c>
      <c r="D765" t="s">
        <v>198</v>
      </c>
      <c r="E765" t="s">
        <v>421</v>
      </c>
      <c r="F765" t="s">
        <v>77</v>
      </c>
      <c r="G765" s="99" t="s">
        <v>428</v>
      </c>
      <c r="H765" t="s">
        <v>389</v>
      </c>
      <c r="I765" t="s">
        <v>445</v>
      </c>
      <c r="K765" t="s">
        <v>219</v>
      </c>
      <c r="L765" s="71">
        <v>0</v>
      </c>
      <c r="N765" s="70">
        <f>IF(COUNTIFS(Submission[Submission],"2nd",Submission[Code],Submission[[#This Row],[Code]],Submission[Month],Submission[[#This Row],[Month]])&gt;0,Submission[[#This Row],[2nd Submit Prod/import (month +0)]]-Submission[[#This Row],[1st Submit Prod/import (month +0) ]],0)</f>
        <v>0</v>
      </c>
    </row>
    <row r="766" spans="1:14">
      <c r="A766" s="115">
        <v>2022</v>
      </c>
      <c r="B766" s="72">
        <v>3</v>
      </c>
      <c r="C766" s="33" t="s">
        <v>415</v>
      </c>
      <c r="D766" t="s">
        <v>198</v>
      </c>
      <c r="E766" t="s">
        <v>421</v>
      </c>
      <c r="F766" t="s">
        <v>77</v>
      </c>
      <c r="G766" s="99" t="s">
        <v>428</v>
      </c>
      <c r="H766" t="s">
        <v>389</v>
      </c>
      <c r="I766" t="s">
        <v>22</v>
      </c>
      <c r="K766" t="s">
        <v>219</v>
      </c>
      <c r="L766" s="71"/>
      <c r="N766" s="70">
        <f>IF(COUNTIFS(Submission[Submission],"2nd",Submission[Code],Submission[[#This Row],[Code]],Submission[Month],Submission[[#This Row],[Month]])&gt;0,Submission[[#This Row],[2nd Submit Prod/import (month +0)]]-Submission[[#This Row],[1st Submit Prod/import (month +0) ]],0)</f>
        <v>0</v>
      </c>
    </row>
    <row r="767" spans="1:14">
      <c r="A767" s="115">
        <v>2022</v>
      </c>
      <c r="B767" s="72">
        <v>3</v>
      </c>
      <c r="C767" s="33" t="s">
        <v>415</v>
      </c>
      <c r="D767" t="s">
        <v>198</v>
      </c>
      <c r="E767" t="s">
        <v>421</v>
      </c>
      <c r="F767" t="s">
        <v>77</v>
      </c>
      <c r="G767" s="99" t="s">
        <v>428</v>
      </c>
      <c r="H767" t="s">
        <v>372</v>
      </c>
      <c r="I767" t="s">
        <v>19</v>
      </c>
      <c r="K767" t="s">
        <v>219</v>
      </c>
      <c r="L767" s="71"/>
      <c r="N767" s="70">
        <f>IF(COUNTIFS(Submission[Submission],"2nd",Submission[Code],Submission[[#This Row],[Code]],Submission[Month],Submission[[#This Row],[Month]])&gt;0,Submission[[#This Row],[2nd Submit Prod/import (month +0)]]-Submission[[#This Row],[1st Submit Prod/import (month +0) ]],0)</f>
        <v>0</v>
      </c>
    </row>
    <row r="768" spans="1:14">
      <c r="A768" s="115">
        <v>2022</v>
      </c>
      <c r="B768" s="72">
        <v>3</v>
      </c>
      <c r="C768" s="33" t="s">
        <v>415</v>
      </c>
      <c r="D768" t="s">
        <v>198</v>
      </c>
      <c r="E768" t="s">
        <v>421</v>
      </c>
      <c r="F768" t="s">
        <v>77</v>
      </c>
      <c r="G768" s="99" t="s">
        <v>428</v>
      </c>
      <c r="H768" t="s">
        <v>372</v>
      </c>
      <c r="I768" t="s">
        <v>21</v>
      </c>
      <c r="K768" t="s">
        <v>219</v>
      </c>
      <c r="L768" s="71"/>
      <c r="N768" s="70">
        <f>IF(COUNTIFS(Submission[Submission],"2nd",Submission[Code],Submission[[#This Row],[Code]],Submission[Month],Submission[[#This Row],[Month]])&gt;0,Submission[[#This Row],[2nd Submit Prod/import (month +0)]]-Submission[[#This Row],[1st Submit Prod/import (month +0) ]],0)</f>
        <v>0</v>
      </c>
    </row>
    <row r="769" spans="1:14">
      <c r="A769" s="115">
        <v>2022</v>
      </c>
      <c r="B769" s="72">
        <v>3</v>
      </c>
      <c r="C769" s="33" t="s">
        <v>415</v>
      </c>
      <c r="D769" t="s">
        <v>198</v>
      </c>
      <c r="E769" t="s">
        <v>421</v>
      </c>
      <c r="F769" t="s">
        <v>77</v>
      </c>
      <c r="G769" s="99" t="s">
        <v>428</v>
      </c>
      <c r="H769" t="s">
        <v>372</v>
      </c>
      <c r="I769" t="s">
        <v>20</v>
      </c>
      <c r="K769" t="s">
        <v>219</v>
      </c>
      <c r="L769" s="71"/>
      <c r="N769" s="70">
        <f>IF(COUNTIFS(Submission[Submission],"2nd",Submission[Code],Submission[[#This Row],[Code]],Submission[Month],Submission[[#This Row],[Month]])&gt;0,Submission[[#This Row],[2nd Submit Prod/import (month +0)]]-Submission[[#This Row],[1st Submit Prod/import (month +0) ]],0)</f>
        <v>0</v>
      </c>
    </row>
    <row r="770" spans="1:14">
      <c r="A770" s="115">
        <v>2022</v>
      </c>
      <c r="B770" s="72">
        <v>3</v>
      </c>
      <c r="C770" s="33" t="s">
        <v>415</v>
      </c>
      <c r="D770" t="s">
        <v>198</v>
      </c>
      <c r="E770" t="s">
        <v>419</v>
      </c>
      <c r="F770" t="s">
        <v>77</v>
      </c>
      <c r="G770" s="99" t="s">
        <v>428</v>
      </c>
      <c r="H770" t="s">
        <v>400</v>
      </c>
      <c r="I770" t="s">
        <v>465</v>
      </c>
      <c r="K770" t="s">
        <v>219</v>
      </c>
      <c r="L770" s="71">
        <v>0</v>
      </c>
      <c r="N770" s="70">
        <f>IF(COUNTIFS(Submission[Submission],"2nd",Submission[Code],Submission[[#This Row],[Code]],Submission[Month],Submission[[#This Row],[Month]])&gt;0,Submission[[#This Row],[2nd Submit Prod/import (month +0)]]-Submission[[#This Row],[1st Submit Prod/import (month +0) ]],0)</f>
        <v>0</v>
      </c>
    </row>
    <row r="771" spans="1:14">
      <c r="A771" s="115">
        <v>2022</v>
      </c>
      <c r="B771" s="72">
        <v>3</v>
      </c>
      <c r="C771" s="33" t="s">
        <v>415</v>
      </c>
      <c r="D771" t="s">
        <v>198</v>
      </c>
      <c r="E771" t="s">
        <v>419</v>
      </c>
      <c r="F771" t="s">
        <v>77</v>
      </c>
      <c r="G771" s="99" t="s">
        <v>428</v>
      </c>
      <c r="H771" t="s">
        <v>400</v>
      </c>
      <c r="I771" t="s">
        <v>79</v>
      </c>
      <c r="K771" t="s">
        <v>219</v>
      </c>
      <c r="L771" s="71">
        <v>0</v>
      </c>
      <c r="N771" s="70">
        <f>IF(COUNTIFS(Submission[Submission],"2nd",Submission[Code],Submission[[#This Row],[Code]],Submission[Month],Submission[[#This Row],[Month]])&gt;0,Submission[[#This Row],[2nd Submit Prod/import (month +0)]]-Submission[[#This Row],[1st Submit Prod/import (month +0) ]],0)</f>
        <v>0</v>
      </c>
    </row>
    <row r="772" spans="1:14">
      <c r="A772" s="115">
        <v>2022</v>
      </c>
      <c r="B772" s="72">
        <v>3</v>
      </c>
      <c r="C772" s="33" t="s">
        <v>415</v>
      </c>
      <c r="D772" t="s">
        <v>198</v>
      </c>
      <c r="E772" t="s">
        <v>419</v>
      </c>
      <c r="F772" t="s">
        <v>77</v>
      </c>
      <c r="G772" s="99" t="s">
        <v>428</v>
      </c>
      <c r="H772" t="s">
        <v>400</v>
      </c>
      <c r="I772" t="s">
        <v>81</v>
      </c>
      <c r="K772" t="s">
        <v>219</v>
      </c>
      <c r="L772" s="71">
        <v>0</v>
      </c>
      <c r="N772" s="70">
        <f>IF(COUNTIFS(Submission[Submission],"2nd",Submission[Code],Submission[[#This Row],[Code]],Submission[Month],Submission[[#This Row],[Month]])&gt;0,Submission[[#This Row],[2nd Submit Prod/import (month +0)]]-Submission[[#This Row],[1st Submit Prod/import (month +0) ]],0)</f>
        <v>0</v>
      </c>
    </row>
    <row r="773" spans="1:14">
      <c r="A773" s="115">
        <v>2022</v>
      </c>
      <c r="B773" s="72">
        <v>3</v>
      </c>
      <c r="C773" s="33" t="s">
        <v>415</v>
      </c>
      <c r="D773" t="s">
        <v>198</v>
      </c>
      <c r="E773" t="s">
        <v>419</v>
      </c>
      <c r="F773" t="s">
        <v>77</v>
      </c>
      <c r="G773" s="99" t="s">
        <v>428</v>
      </c>
      <c r="H773" t="s">
        <v>400</v>
      </c>
      <c r="I773" t="s">
        <v>605</v>
      </c>
      <c r="K773" t="s">
        <v>219</v>
      </c>
      <c r="L773" s="71">
        <v>0</v>
      </c>
      <c r="N773" s="70">
        <f>IF(COUNTIFS(Submission[Submission],"2nd",Submission[Code],Submission[[#This Row],[Code]],Submission[Month],Submission[[#This Row],[Month]])&gt;0,Submission[[#This Row],[2nd Submit Prod/import (month +0)]]-Submission[[#This Row],[1st Submit Prod/import (month +0) ]],0)</f>
        <v>0</v>
      </c>
    </row>
    <row r="774" spans="1:14">
      <c r="A774" s="115">
        <v>2022</v>
      </c>
      <c r="B774" s="72">
        <v>3</v>
      </c>
      <c r="C774" t="s">
        <v>412</v>
      </c>
      <c r="D774" t="s">
        <v>198</v>
      </c>
      <c r="E774" t="s">
        <v>421</v>
      </c>
      <c r="F774" t="s">
        <v>72</v>
      </c>
      <c r="G774" s="10" t="s">
        <v>45</v>
      </c>
      <c r="H774" t="s">
        <v>384</v>
      </c>
      <c r="I774" t="s">
        <v>718</v>
      </c>
      <c r="K774" t="s">
        <v>219</v>
      </c>
      <c r="L774" s="71">
        <v>0</v>
      </c>
      <c r="N774" s="70">
        <f>IF(COUNTIFS(Submission[Submission],"2nd",Submission[Code],Submission[[#This Row],[Code]],Submission[Month],Submission[[#This Row],[Month]])&gt;0,Submission[[#This Row],[2nd Submit Prod/import (month +0)]]-Submission[[#This Row],[1st Submit Prod/import (month +0) ]],0)</f>
        <v>0</v>
      </c>
    </row>
    <row r="775" spans="1:14">
      <c r="A775" s="115">
        <v>2022</v>
      </c>
      <c r="B775" s="72">
        <v>3</v>
      </c>
      <c r="C775" t="s">
        <v>412</v>
      </c>
      <c r="D775" t="s">
        <v>198</v>
      </c>
      <c r="E775" t="s">
        <v>421</v>
      </c>
      <c r="F775" t="s">
        <v>72</v>
      </c>
      <c r="G775" s="10" t="s">
        <v>45</v>
      </c>
      <c r="H775" t="s">
        <v>384</v>
      </c>
      <c r="I775" t="s">
        <v>719</v>
      </c>
      <c r="K775" t="s">
        <v>219</v>
      </c>
      <c r="L775" s="71">
        <v>0</v>
      </c>
      <c r="N775" s="70">
        <f>IF(COUNTIFS(Submission[Submission],"2nd",Submission[Code],Submission[[#This Row],[Code]],Submission[Month],Submission[[#This Row],[Month]])&gt;0,Submission[[#This Row],[2nd Submit Prod/import (month +0)]]-Submission[[#This Row],[1st Submit Prod/import (month +0) ]],0)</f>
        <v>0</v>
      </c>
    </row>
    <row r="776" spans="1:14">
      <c r="A776" s="115">
        <v>2022</v>
      </c>
      <c r="B776" s="72">
        <v>3</v>
      </c>
      <c r="C776" t="s">
        <v>412</v>
      </c>
      <c r="D776" t="s">
        <v>198</v>
      </c>
      <c r="E776" t="s">
        <v>421</v>
      </c>
      <c r="F776" t="s">
        <v>72</v>
      </c>
      <c r="G776" s="10" t="s">
        <v>45</v>
      </c>
      <c r="H776" t="s">
        <v>384</v>
      </c>
      <c r="I776" t="s">
        <v>716</v>
      </c>
      <c r="K776" t="s">
        <v>219</v>
      </c>
      <c r="L776" s="71">
        <v>0</v>
      </c>
      <c r="N776" s="70">
        <f>IF(COUNTIFS(Submission[Submission],"2nd",Submission[Code],Submission[[#This Row],[Code]],Submission[Month],Submission[[#This Row],[Month]])&gt;0,Submission[[#This Row],[2nd Submit Prod/import (month +0)]]-Submission[[#This Row],[1st Submit Prod/import (month +0) ]],0)</f>
        <v>0</v>
      </c>
    </row>
    <row r="777" spans="1:14">
      <c r="A777" s="115">
        <v>2022</v>
      </c>
      <c r="B777" s="72">
        <v>3</v>
      </c>
      <c r="C777" t="s">
        <v>412</v>
      </c>
      <c r="D777" t="s">
        <v>198</v>
      </c>
      <c r="E777" t="s">
        <v>421</v>
      </c>
      <c r="F777" t="s">
        <v>72</v>
      </c>
      <c r="G777" s="10" t="s">
        <v>45</v>
      </c>
      <c r="H777" t="s">
        <v>384</v>
      </c>
      <c r="I777" t="s">
        <v>717</v>
      </c>
      <c r="K777" t="s">
        <v>219</v>
      </c>
      <c r="L777" s="71">
        <v>5400</v>
      </c>
      <c r="N777" s="70">
        <f>IF(COUNTIFS(Submission[Submission],"2nd",Submission[Code],Submission[[#This Row],[Code]],Submission[Month],Submission[[#This Row],[Month]])&gt;0,Submission[[#This Row],[2nd Submit Prod/import (month +0)]]-Submission[[#This Row],[1st Submit Prod/import (month +0) ]],0)</f>
        <v>-5400</v>
      </c>
    </row>
    <row r="778" spans="1:14">
      <c r="A778" s="115">
        <v>2022</v>
      </c>
      <c r="B778" s="72">
        <v>3</v>
      </c>
      <c r="C778" t="s">
        <v>412</v>
      </c>
      <c r="D778" t="s">
        <v>198</v>
      </c>
      <c r="E778" t="s">
        <v>421</v>
      </c>
      <c r="F778" t="s">
        <v>72</v>
      </c>
      <c r="G778" s="10" t="s">
        <v>45</v>
      </c>
      <c r="H778" t="s">
        <v>384</v>
      </c>
      <c r="I778" t="s">
        <v>720</v>
      </c>
      <c r="K778" t="s">
        <v>219</v>
      </c>
      <c r="L778" s="71">
        <v>480</v>
      </c>
      <c r="N778" s="70">
        <f>IF(COUNTIFS(Submission[Submission],"2nd",Submission[Code],Submission[[#This Row],[Code]],Submission[Month],Submission[[#This Row],[Month]])&gt;0,Submission[[#This Row],[2nd Submit Prod/import (month +0)]]-Submission[[#This Row],[1st Submit Prod/import (month +0) ]],0)</f>
        <v>-480</v>
      </c>
    </row>
    <row r="779" spans="1:14">
      <c r="A779" s="115">
        <v>2022</v>
      </c>
      <c r="B779" s="72">
        <v>3</v>
      </c>
      <c r="C779" t="s">
        <v>412</v>
      </c>
      <c r="D779" t="s">
        <v>198</v>
      </c>
      <c r="E779" t="s">
        <v>421</v>
      </c>
      <c r="F779" t="s">
        <v>72</v>
      </c>
      <c r="G779" s="10" t="s">
        <v>44</v>
      </c>
      <c r="H779" t="s">
        <v>389</v>
      </c>
      <c r="I779" t="s">
        <v>686</v>
      </c>
      <c r="K779" t="s">
        <v>219</v>
      </c>
      <c r="L779" s="71">
        <v>800</v>
      </c>
      <c r="N779" s="70">
        <f>IF(COUNTIFS(Submission[Submission],"2nd",Submission[Code],Submission[[#This Row],[Code]],Submission[Month],Submission[[#This Row],[Month]])&gt;0,Submission[[#This Row],[2nd Submit Prod/import (month +0)]]-Submission[[#This Row],[1st Submit Prod/import (month +0) ]],0)</f>
        <v>-800</v>
      </c>
    </row>
    <row r="780" spans="1:14">
      <c r="A780" s="115">
        <v>2022</v>
      </c>
      <c r="B780" s="72">
        <v>3</v>
      </c>
      <c r="C780" t="s">
        <v>412</v>
      </c>
      <c r="D780" t="s">
        <v>198</v>
      </c>
      <c r="E780" t="s">
        <v>421</v>
      </c>
      <c r="F780" t="s">
        <v>72</v>
      </c>
      <c r="G780" s="10" t="s">
        <v>44</v>
      </c>
      <c r="H780" t="s">
        <v>389</v>
      </c>
      <c r="I780" t="s">
        <v>687</v>
      </c>
      <c r="K780" t="s">
        <v>219</v>
      </c>
      <c r="L780" s="71">
        <v>480</v>
      </c>
      <c r="N780" s="70">
        <f>IF(COUNTIFS(Submission[Submission],"2nd",Submission[Code],Submission[[#This Row],[Code]],Submission[Month],Submission[[#This Row],[Month]])&gt;0,Submission[[#This Row],[2nd Submit Prod/import (month +0)]]-Submission[[#This Row],[1st Submit Prod/import (month +0) ]],0)</f>
        <v>-480</v>
      </c>
    </row>
    <row r="781" spans="1:14">
      <c r="A781" s="115">
        <v>2022</v>
      </c>
      <c r="B781" s="72">
        <v>3</v>
      </c>
      <c r="C781" t="s">
        <v>412</v>
      </c>
      <c r="D781" t="s">
        <v>198</v>
      </c>
      <c r="E781" t="s">
        <v>421</v>
      </c>
      <c r="F781" t="s">
        <v>72</v>
      </c>
      <c r="G781" s="10" t="s">
        <v>44</v>
      </c>
      <c r="H781" t="s">
        <v>389</v>
      </c>
      <c r="I781" t="s">
        <v>722</v>
      </c>
      <c r="K781" t="s">
        <v>219</v>
      </c>
      <c r="L781" s="71">
        <v>0</v>
      </c>
      <c r="N781" s="70">
        <f>IF(COUNTIFS(Submission[Submission],"2nd",Submission[Code],Submission[[#This Row],[Code]],Submission[Month],Submission[[#This Row],[Month]])&gt;0,Submission[[#This Row],[2nd Submit Prod/import (month +0)]]-Submission[[#This Row],[1st Submit Prod/import (month +0) ]],0)</f>
        <v>0</v>
      </c>
    </row>
    <row r="782" spans="1:14">
      <c r="A782" s="115">
        <v>2022</v>
      </c>
      <c r="B782" s="72">
        <v>3</v>
      </c>
      <c r="C782" t="s">
        <v>412</v>
      </c>
      <c r="D782" t="s">
        <v>198</v>
      </c>
      <c r="E782" t="s">
        <v>421</v>
      </c>
      <c r="F782" t="s">
        <v>72</v>
      </c>
      <c r="G782" s="10" t="s">
        <v>44</v>
      </c>
      <c r="H782" t="s">
        <v>389</v>
      </c>
      <c r="I782" t="s">
        <v>498</v>
      </c>
      <c r="K782" t="s">
        <v>219</v>
      </c>
      <c r="L782" s="71">
        <v>932</v>
      </c>
      <c r="N782" s="70">
        <f>IF(COUNTIFS(Submission[Submission],"2nd",Submission[Code],Submission[[#This Row],[Code]],Submission[Month],Submission[[#This Row],[Month]])&gt;0,Submission[[#This Row],[2nd Submit Prod/import (month +0)]]-Submission[[#This Row],[1st Submit Prod/import (month +0) ]],0)</f>
        <v>-932</v>
      </c>
    </row>
    <row r="783" spans="1:14">
      <c r="A783" s="115">
        <v>2022</v>
      </c>
      <c r="B783" s="72">
        <v>3</v>
      </c>
      <c r="C783" t="s">
        <v>412</v>
      </c>
      <c r="D783" t="s">
        <v>198</v>
      </c>
      <c r="E783" t="s">
        <v>421</v>
      </c>
      <c r="F783" t="s">
        <v>72</v>
      </c>
      <c r="G783" s="10" t="s">
        <v>76</v>
      </c>
      <c r="H783" t="s">
        <v>389</v>
      </c>
      <c r="I783" t="s">
        <v>726</v>
      </c>
      <c r="K783" t="s">
        <v>219</v>
      </c>
      <c r="L783" s="71">
        <v>0</v>
      </c>
      <c r="N783" s="70">
        <f>IF(COUNTIFS(Submission[Submission],"2nd",Submission[Code],Submission[[#This Row],[Code]],Submission[Month],Submission[[#This Row],[Month]])&gt;0,Submission[[#This Row],[2nd Submit Prod/import (month +0)]]-Submission[[#This Row],[1st Submit Prod/import (month +0) ]],0)</f>
        <v>0</v>
      </c>
    </row>
    <row r="784" spans="1:14">
      <c r="A784" s="115">
        <v>2022</v>
      </c>
      <c r="B784" s="72">
        <v>3</v>
      </c>
      <c r="C784" t="s">
        <v>412</v>
      </c>
      <c r="D784" t="s">
        <v>198</v>
      </c>
      <c r="E784" t="s">
        <v>421</v>
      </c>
      <c r="F784" t="s">
        <v>72</v>
      </c>
      <c r="G784" s="10" t="s">
        <v>76</v>
      </c>
      <c r="H784" t="s">
        <v>389</v>
      </c>
      <c r="I784" t="s">
        <v>727</v>
      </c>
      <c r="K784" t="s">
        <v>219</v>
      </c>
      <c r="L784" s="71">
        <v>0</v>
      </c>
      <c r="N784" s="70">
        <f>IF(COUNTIFS(Submission[Submission],"2nd",Submission[Code],Submission[[#This Row],[Code]],Submission[Month],Submission[[#This Row],[Month]])&gt;0,Submission[[#This Row],[2nd Submit Prod/import (month +0)]]-Submission[[#This Row],[1st Submit Prod/import (month +0) ]],0)</f>
        <v>0</v>
      </c>
    </row>
    <row r="785" spans="1:14">
      <c r="A785" s="115">
        <v>2022</v>
      </c>
      <c r="B785" s="72">
        <v>3</v>
      </c>
      <c r="C785" t="s">
        <v>412</v>
      </c>
      <c r="D785" t="s">
        <v>198</v>
      </c>
      <c r="E785" t="s">
        <v>419</v>
      </c>
      <c r="F785" t="s">
        <v>72</v>
      </c>
      <c r="G785" s="10" t="s">
        <v>47</v>
      </c>
      <c r="H785" t="s">
        <v>403</v>
      </c>
      <c r="I785" t="s">
        <v>499</v>
      </c>
      <c r="K785" t="s">
        <v>219</v>
      </c>
      <c r="L785" s="71">
        <v>1000</v>
      </c>
      <c r="N785" s="70">
        <f>IF(COUNTIFS(Submission[Submission],"2nd",Submission[Code],Submission[[#This Row],[Code]],Submission[Month],Submission[[#This Row],[Month]])&gt;0,Submission[[#This Row],[2nd Submit Prod/import (month +0)]]-Submission[[#This Row],[1st Submit Prod/import (month +0) ]],0)</f>
        <v>-1000</v>
      </c>
    </row>
    <row r="786" spans="1:14">
      <c r="A786" s="115">
        <v>2022</v>
      </c>
      <c r="B786" s="72">
        <v>3</v>
      </c>
      <c r="C786" t="s">
        <v>412</v>
      </c>
      <c r="D786" t="s">
        <v>198</v>
      </c>
      <c r="E786" t="s">
        <v>419</v>
      </c>
      <c r="F786" t="s">
        <v>72</v>
      </c>
      <c r="G786" s="10" t="s">
        <v>47</v>
      </c>
      <c r="H786" t="s">
        <v>403</v>
      </c>
      <c r="I786" t="s">
        <v>500</v>
      </c>
      <c r="K786" t="s">
        <v>219</v>
      </c>
      <c r="L786" s="71">
        <v>1000</v>
      </c>
      <c r="N786" s="70">
        <f>IF(COUNTIFS(Submission[Submission],"2nd",Submission[Code],Submission[[#This Row],[Code]],Submission[Month],Submission[[#This Row],[Month]])&gt;0,Submission[[#This Row],[2nd Submit Prod/import (month +0)]]-Submission[[#This Row],[1st Submit Prod/import (month +0) ]],0)</f>
        <v>-1000</v>
      </c>
    </row>
    <row r="787" spans="1:14">
      <c r="A787" s="115">
        <v>2022</v>
      </c>
      <c r="B787" s="72">
        <v>3</v>
      </c>
      <c r="C787" t="s">
        <v>412</v>
      </c>
      <c r="D787" t="s">
        <v>198</v>
      </c>
      <c r="E787" t="s">
        <v>419</v>
      </c>
      <c r="F787" t="s">
        <v>72</v>
      </c>
      <c r="G787" s="10" t="s">
        <v>47</v>
      </c>
      <c r="H787" t="s">
        <v>403</v>
      </c>
      <c r="I787" t="s">
        <v>501</v>
      </c>
      <c r="K787" t="s">
        <v>219</v>
      </c>
      <c r="L787" s="71">
        <v>0</v>
      </c>
      <c r="N787" s="70">
        <f>IF(COUNTIFS(Submission[Submission],"2nd",Submission[Code],Submission[[#This Row],[Code]],Submission[Month],Submission[[#This Row],[Month]])&gt;0,Submission[[#This Row],[2nd Submit Prod/import (month +0)]]-Submission[[#This Row],[1st Submit Prod/import (month +0) ]],0)</f>
        <v>0</v>
      </c>
    </row>
    <row r="788" spans="1:14">
      <c r="A788" s="115">
        <v>2022</v>
      </c>
      <c r="B788" s="72">
        <v>3</v>
      </c>
      <c r="C788" t="s">
        <v>412</v>
      </c>
      <c r="D788" t="s">
        <v>198</v>
      </c>
      <c r="E788" t="s">
        <v>419</v>
      </c>
      <c r="F788" t="s">
        <v>72</v>
      </c>
      <c r="G788" s="10" t="s">
        <v>47</v>
      </c>
      <c r="H788" t="s">
        <v>403</v>
      </c>
      <c r="I788" t="s">
        <v>502</v>
      </c>
      <c r="K788" t="s">
        <v>219</v>
      </c>
      <c r="L788" s="71">
        <v>0</v>
      </c>
      <c r="N788" s="70">
        <f>IF(COUNTIFS(Submission[Submission],"2nd",Submission[Code],Submission[[#This Row],[Code]],Submission[Month],Submission[[#This Row],[Month]])&gt;0,Submission[[#This Row],[2nd Submit Prod/import (month +0)]]-Submission[[#This Row],[1st Submit Prod/import (month +0) ]],0)</f>
        <v>0</v>
      </c>
    </row>
    <row r="789" spans="1:14">
      <c r="A789" s="115">
        <v>2022</v>
      </c>
      <c r="B789" s="72">
        <v>3</v>
      </c>
      <c r="C789" t="s">
        <v>412</v>
      </c>
      <c r="D789" t="s">
        <v>198</v>
      </c>
      <c r="E789" t="s">
        <v>419</v>
      </c>
      <c r="F789" t="s">
        <v>72</v>
      </c>
      <c r="G789" s="10" t="s">
        <v>47</v>
      </c>
      <c r="H789" t="s">
        <v>403</v>
      </c>
      <c r="I789" t="s">
        <v>503</v>
      </c>
      <c r="K789" t="s">
        <v>219</v>
      </c>
      <c r="L789" s="71">
        <v>500</v>
      </c>
      <c r="N789" s="70">
        <f>IF(COUNTIFS(Submission[Submission],"2nd",Submission[Code],Submission[[#This Row],[Code]],Submission[Month],Submission[[#This Row],[Month]])&gt;0,Submission[[#This Row],[2nd Submit Prod/import (month +0)]]-Submission[[#This Row],[1st Submit Prod/import (month +0) ]],0)</f>
        <v>-500</v>
      </c>
    </row>
    <row r="790" spans="1:14">
      <c r="A790" s="115">
        <v>2022</v>
      </c>
      <c r="B790" s="72">
        <v>3</v>
      </c>
      <c r="C790" t="s">
        <v>412</v>
      </c>
      <c r="D790" t="s">
        <v>198</v>
      </c>
      <c r="E790" t="s">
        <v>419</v>
      </c>
      <c r="F790" t="s">
        <v>72</v>
      </c>
      <c r="G790" s="10" t="s">
        <v>47</v>
      </c>
      <c r="H790" t="s">
        <v>403</v>
      </c>
      <c r="I790" t="s">
        <v>504</v>
      </c>
      <c r="K790" t="s">
        <v>219</v>
      </c>
      <c r="L790" s="71">
        <v>500</v>
      </c>
      <c r="N790" s="70">
        <f>IF(COUNTIFS(Submission[Submission],"2nd",Submission[Code],Submission[[#This Row],[Code]],Submission[Month],Submission[[#This Row],[Month]])&gt;0,Submission[[#This Row],[2nd Submit Prod/import (month +0)]]-Submission[[#This Row],[1st Submit Prod/import (month +0) ]],0)</f>
        <v>-500</v>
      </c>
    </row>
    <row r="791" spans="1:14">
      <c r="A791" s="115">
        <v>2022</v>
      </c>
      <c r="B791" s="72">
        <v>3</v>
      </c>
      <c r="C791" t="s">
        <v>412</v>
      </c>
      <c r="D791" t="s">
        <v>198</v>
      </c>
      <c r="E791" t="s">
        <v>419</v>
      </c>
      <c r="F791" t="s">
        <v>72</v>
      </c>
      <c r="G791" s="10" t="s">
        <v>47</v>
      </c>
      <c r="H791" t="s">
        <v>403</v>
      </c>
      <c r="I791" t="s">
        <v>505</v>
      </c>
      <c r="K791" t="s">
        <v>219</v>
      </c>
      <c r="L791" s="71">
        <v>4000</v>
      </c>
      <c r="N791" s="70">
        <f>IF(COUNTIFS(Submission[Submission],"2nd",Submission[Code],Submission[[#This Row],[Code]],Submission[Month],Submission[[#This Row],[Month]])&gt;0,Submission[[#This Row],[2nd Submit Prod/import (month +0)]]-Submission[[#This Row],[1st Submit Prod/import (month +0) ]],0)</f>
        <v>-4000</v>
      </c>
    </row>
    <row r="792" spans="1:14">
      <c r="A792" s="115">
        <v>2022</v>
      </c>
      <c r="B792" s="72">
        <v>3</v>
      </c>
      <c r="C792" t="s">
        <v>412</v>
      </c>
      <c r="D792" t="s">
        <v>198</v>
      </c>
      <c r="E792" t="s">
        <v>419</v>
      </c>
      <c r="F792" t="s">
        <v>72</v>
      </c>
      <c r="G792" s="10" t="s">
        <v>47</v>
      </c>
      <c r="H792" t="s">
        <v>403</v>
      </c>
      <c r="I792" t="s">
        <v>507</v>
      </c>
      <c r="K792" t="s">
        <v>219</v>
      </c>
      <c r="L792" s="71">
        <v>0</v>
      </c>
      <c r="N792" s="70">
        <f>IF(COUNTIFS(Submission[Submission],"2nd",Submission[Code],Submission[[#This Row],[Code]],Submission[Month],Submission[[#This Row],[Month]])&gt;0,Submission[[#This Row],[2nd Submit Prod/import (month +0)]]-Submission[[#This Row],[1st Submit Prod/import (month +0) ]],0)</f>
        <v>0</v>
      </c>
    </row>
    <row r="793" spans="1:14">
      <c r="A793" s="115">
        <v>2022</v>
      </c>
      <c r="B793" s="72">
        <v>3</v>
      </c>
      <c r="C793" t="s">
        <v>412</v>
      </c>
      <c r="D793" t="s">
        <v>198</v>
      </c>
      <c r="E793" t="s">
        <v>419</v>
      </c>
      <c r="F793" t="s">
        <v>72</v>
      </c>
      <c r="G793" s="10" t="s">
        <v>47</v>
      </c>
      <c r="H793" t="s">
        <v>403</v>
      </c>
      <c r="I793" t="s">
        <v>508</v>
      </c>
      <c r="K793" t="s">
        <v>219</v>
      </c>
      <c r="L793" s="71">
        <v>0</v>
      </c>
      <c r="N793" s="70">
        <f>IF(COUNTIFS(Submission[Submission],"2nd",Submission[Code],Submission[[#This Row],[Code]],Submission[Month],Submission[[#This Row],[Month]])&gt;0,Submission[[#This Row],[2nd Submit Prod/import (month +0)]]-Submission[[#This Row],[1st Submit Prod/import (month +0) ]],0)</f>
        <v>0</v>
      </c>
    </row>
    <row r="794" spans="1:14">
      <c r="A794" s="115">
        <v>2022</v>
      </c>
      <c r="B794" s="72">
        <v>3</v>
      </c>
      <c r="C794" t="s">
        <v>412</v>
      </c>
      <c r="D794" t="s">
        <v>198</v>
      </c>
      <c r="E794" t="s">
        <v>419</v>
      </c>
      <c r="F794" t="s">
        <v>72</v>
      </c>
      <c r="G794" s="10" t="s">
        <v>47</v>
      </c>
      <c r="H794" t="s">
        <v>403</v>
      </c>
      <c r="I794" t="s">
        <v>509</v>
      </c>
      <c r="K794" t="s">
        <v>219</v>
      </c>
      <c r="L794" s="71">
        <v>5000</v>
      </c>
      <c r="N794" s="70">
        <f>IF(COUNTIFS(Submission[Submission],"2nd",Submission[Code],Submission[[#This Row],[Code]],Submission[Month],Submission[[#This Row],[Month]])&gt;0,Submission[[#This Row],[2nd Submit Prod/import (month +0)]]-Submission[[#This Row],[1st Submit Prod/import (month +0) ]],0)</f>
        <v>0</v>
      </c>
    </row>
    <row r="795" spans="1:14">
      <c r="A795" s="115">
        <v>2022</v>
      </c>
      <c r="B795" s="72">
        <v>3</v>
      </c>
      <c r="C795" t="s">
        <v>412</v>
      </c>
      <c r="D795" t="s">
        <v>198</v>
      </c>
      <c r="E795" t="s">
        <v>419</v>
      </c>
      <c r="F795" t="s">
        <v>72</v>
      </c>
      <c r="G795" s="10" t="s">
        <v>47</v>
      </c>
      <c r="H795" t="s">
        <v>403</v>
      </c>
      <c r="I795" t="s">
        <v>511</v>
      </c>
      <c r="K795" t="s">
        <v>219</v>
      </c>
      <c r="L795" s="71">
        <v>0</v>
      </c>
      <c r="N795" s="70">
        <f>IF(COUNTIFS(Submission[Submission],"2nd",Submission[Code],Submission[[#This Row],[Code]],Submission[Month],Submission[[#This Row],[Month]])&gt;0,Submission[[#This Row],[2nd Submit Prod/import (month +0)]]-Submission[[#This Row],[1st Submit Prod/import (month +0) ]],0)</f>
        <v>0</v>
      </c>
    </row>
    <row r="796" spans="1:14">
      <c r="A796" s="115">
        <v>2022</v>
      </c>
      <c r="B796" s="72">
        <v>3</v>
      </c>
      <c r="C796" t="s">
        <v>412</v>
      </c>
      <c r="D796" t="s">
        <v>198</v>
      </c>
      <c r="E796" t="s">
        <v>419</v>
      </c>
      <c r="F796" t="s">
        <v>72</v>
      </c>
      <c r="G796" s="10" t="s">
        <v>47</v>
      </c>
      <c r="H796" t="s">
        <v>403</v>
      </c>
      <c r="I796" t="s">
        <v>512</v>
      </c>
      <c r="K796" t="s">
        <v>219</v>
      </c>
      <c r="L796" s="71">
        <v>1000</v>
      </c>
      <c r="N796" s="70">
        <f>IF(COUNTIFS(Submission[Submission],"2nd",Submission[Code],Submission[[#This Row],[Code]],Submission[Month],Submission[[#This Row],[Month]])&gt;0,Submission[[#This Row],[2nd Submit Prod/import (month +0)]]-Submission[[#This Row],[1st Submit Prod/import (month +0) ]],0)</f>
        <v>-1000</v>
      </c>
    </row>
    <row r="797" spans="1:14">
      <c r="A797" s="115">
        <v>2022</v>
      </c>
      <c r="B797" s="72">
        <v>3</v>
      </c>
      <c r="C797" t="s">
        <v>412</v>
      </c>
      <c r="D797" t="s">
        <v>198</v>
      </c>
      <c r="E797" t="s">
        <v>419</v>
      </c>
      <c r="F797" t="s">
        <v>72</v>
      </c>
      <c r="G797" s="10" t="s">
        <v>47</v>
      </c>
      <c r="H797" t="s">
        <v>403</v>
      </c>
      <c r="I797" t="s">
        <v>588</v>
      </c>
      <c r="K797" t="s">
        <v>219</v>
      </c>
      <c r="L797" s="71">
        <v>0</v>
      </c>
      <c r="N797" s="70">
        <f>IF(COUNTIFS(Submission[Submission],"2nd",Submission[Code],Submission[[#This Row],[Code]],Submission[Month],Submission[[#This Row],[Month]])&gt;0,Submission[[#This Row],[2nd Submit Prod/import (month +0)]]-Submission[[#This Row],[1st Submit Prod/import (month +0) ]],0)</f>
        <v>0</v>
      </c>
    </row>
    <row r="798" spans="1:14">
      <c r="A798" s="115">
        <v>2022</v>
      </c>
      <c r="B798" s="72">
        <v>3</v>
      </c>
      <c r="C798" t="s">
        <v>412</v>
      </c>
      <c r="D798" t="s">
        <v>198</v>
      </c>
      <c r="E798" t="s">
        <v>419</v>
      </c>
      <c r="F798" t="s">
        <v>72</v>
      </c>
      <c r="G798" s="10" t="s">
        <v>47</v>
      </c>
      <c r="H798" t="s">
        <v>403</v>
      </c>
      <c r="I798" t="s">
        <v>589</v>
      </c>
      <c r="K798" t="s">
        <v>219</v>
      </c>
      <c r="L798" s="71">
        <v>0</v>
      </c>
      <c r="N798" s="70">
        <f>IF(COUNTIFS(Submission[Submission],"2nd",Submission[Code],Submission[[#This Row],[Code]],Submission[Month],Submission[[#This Row],[Month]])&gt;0,Submission[[#This Row],[2nd Submit Prod/import (month +0)]]-Submission[[#This Row],[1st Submit Prod/import (month +0) ]],0)</f>
        <v>0</v>
      </c>
    </row>
    <row r="799" spans="1:14">
      <c r="A799" s="115">
        <v>2022</v>
      </c>
      <c r="B799" s="72">
        <v>3</v>
      </c>
      <c r="C799" t="s">
        <v>412</v>
      </c>
      <c r="D799" t="s">
        <v>198</v>
      </c>
      <c r="E799" t="s">
        <v>419</v>
      </c>
      <c r="F799" t="s">
        <v>72</v>
      </c>
      <c r="G799" s="10" t="s">
        <v>47</v>
      </c>
      <c r="H799" t="s">
        <v>415</v>
      </c>
      <c r="I799" t="s">
        <v>590</v>
      </c>
      <c r="K799" t="s">
        <v>219</v>
      </c>
      <c r="L799" s="71">
        <v>0</v>
      </c>
      <c r="N799" s="70">
        <f>IF(COUNTIFS(Submission[Submission],"2nd",Submission[Code],Submission[[#This Row],[Code]],Submission[Month],Submission[[#This Row],[Month]])&gt;0,Submission[[#This Row],[2nd Submit Prod/import (month +0)]]-Submission[[#This Row],[1st Submit Prod/import (month +0) ]],0)</f>
        <v>0</v>
      </c>
    </row>
    <row r="800" spans="1:14">
      <c r="A800" s="115">
        <v>2022</v>
      </c>
      <c r="B800" s="72">
        <v>3</v>
      </c>
      <c r="C800" t="s">
        <v>412</v>
      </c>
      <c r="D800" t="s">
        <v>198</v>
      </c>
      <c r="E800" t="s">
        <v>419</v>
      </c>
      <c r="F800" t="s">
        <v>72</v>
      </c>
      <c r="G800" s="10" t="s">
        <v>47</v>
      </c>
      <c r="H800" t="s">
        <v>386</v>
      </c>
      <c r="I800" t="s">
        <v>591</v>
      </c>
      <c r="K800" t="s">
        <v>219</v>
      </c>
      <c r="L800" s="71">
        <v>0</v>
      </c>
      <c r="N800" s="70">
        <f>IF(COUNTIFS(Submission[Submission],"2nd",Submission[Code],Submission[[#This Row],[Code]],Submission[Month],Submission[[#This Row],[Month]])&gt;0,Submission[[#This Row],[2nd Submit Prod/import (month +0)]]-Submission[[#This Row],[1st Submit Prod/import (month +0) ]],0)</f>
        <v>0</v>
      </c>
    </row>
    <row r="801" spans="1:14">
      <c r="A801" s="115">
        <v>2022</v>
      </c>
      <c r="B801" s="72">
        <v>3</v>
      </c>
      <c r="C801" t="s">
        <v>412</v>
      </c>
      <c r="D801" t="s">
        <v>198</v>
      </c>
      <c r="E801" t="s">
        <v>419</v>
      </c>
      <c r="F801" t="s">
        <v>72</v>
      </c>
      <c r="G801" s="10" t="s">
        <v>47</v>
      </c>
      <c r="H801" t="s">
        <v>386</v>
      </c>
      <c r="I801" t="s">
        <v>592</v>
      </c>
      <c r="K801" t="s">
        <v>219</v>
      </c>
      <c r="L801" s="71">
        <v>0</v>
      </c>
      <c r="N801" s="70">
        <f>IF(COUNTIFS(Submission[Submission],"2nd",Submission[Code],Submission[[#This Row],[Code]],Submission[Month],Submission[[#This Row],[Month]])&gt;0,Submission[[#This Row],[2nd Submit Prod/import (month +0)]]-Submission[[#This Row],[1st Submit Prod/import (month +0) ]],0)</f>
        <v>0</v>
      </c>
    </row>
    <row r="802" spans="1:14">
      <c r="A802" s="115">
        <v>2022</v>
      </c>
      <c r="B802" s="72">
        <v>3</v>
      </c>
      <c r="C802" t="s">
        <v>412</v>
      </c>
      <c r="D802" t="s">
        <v>198</v>
      </c>
      <c r="E802" t="s">
        <v>419</v>
      </c>
      <c r="F802" t="s">
        <v>72</v>
      </c>
      <c r="G802" s="10" t="s">
        <v>47</v>
      </c>
      <c r="H802" t="s">
        <v>386</v>
      </c>
      <c r="I802" t="s">
        <v>593</v>
      </c>
      <c r="K802" t="s">
        <v>219</v>
      </c>
      <c r="L802" s="71">
        <v>0</v>
      </c>
      <c r="N802" s="70">
        <f>IF(COUNTIFS(Submission[Submission],"2nd",Submission[Code],Submission[[#This Row],[Code]],Submission[Month],Submission[[#This Row],[Month]])&gt;0,Submission[[#This Row],[2nd Submit Prod/import (month +0)]]-Submission[[#This Row],[1st Submit Prod/import (month +0) ]],0)</f>
        <v>0</v>
      </c>
    </row>
    <row r="803" spans="1:14">
      <c r="A803" s="115">
        <v>2022</v>
      </c>
      <c r="B803" s="72">
        <v>3</v>
      </c>
      <c r="C803" t="s">
        <v>412</v>
      </c>
      <c r="D803" t="s">
        <v>198</v>
      </c>
      <c r="E803" t="s">
        <v>419</v>
      </c>
      <c r="F803" t="s">
        <v>72</v>
      </c>
      <c r="G803" s="10" t="s">
        <v>47</v>
      </c>
      <c r="H803" t="s">
        <v>386</v>
      </c>
      <c r="I803" t="s">
        <v>594</v>
      </c>
      <c r="K803" t="s">
        <v>219</v>
      </c>
      <c r="L803" s="71">
        <v>0</v>
      </c>
      <c r="N803" s="70">
        <f>IF(COUNTIFS(Submission[Submission],"2nd",Submission[Code],Submission[[#This Row],[Code]],Submission[Month],Submission[[#This Row],[Month]])&gt;0,Submission[[#This Row],[2nd Submit Prod/import (month +0)]]-Submission[[#This Row],[1st Submit Prod/import (month +0) ]],0)</f>
        <v>0</v>
      </c>
    </row>
    <row r="804" spans="1:14">
      <c r="A804" s="115">
        <v>2022</v>
      </c>
      <c r="B804" s="72">
        <v>3</v>
      </c>
      <c r="C804" t="s">
        <v>412</v>
      </c>
      <c r="D804" t="s">
        <v>198</v>
      </c>
      <c r="E804" t="s">
        <v>419</v>
      </c>
      <c r="F804" t="s">
        <v>72</v>
      </c>
      <c r="G804" s="10" t="s">
        <v>47</v>
      </c>
      <c r="H804" t="s">
        <v>386</v>
      </c>
      <c r="I804" t="s">
        <v>595</v>
      </c>
      <c r="K804" t="s">
        <v>219</v>
      </c>
      <c r="L804" s="71">
        <v>0</v>
      </c>
      <c r="N804" s="70">
        <f>IF(COUNTIFS(Submission[Submission],"2nd",Submission[Code],Submission[[#This Row],[Code]],Submission[Month],Submission[[#This Row],[Month]])&gt;0,Submission[[#This Row],[2nd Submit Prod/import (month +0)]]-Submission[[#This Row],[1st Submit Prod/import (month +0) ]],0)</f>
        <v>0</v>
      </c>
    </row>
    <row r="805" spans="1:14">
      <c r="A805" s="115">
        <v>2022</v>
      </c>
      <c r="B805" s="72">
        <v>3</v>
      </c>
      <c r="C805" t="s">
        <v>412</v>
      </c>
      <c r="D805" t="s">
        <v>198</v>
      </c>
      <c r="E805" t="s">
        <v>419</v>
      </c>
      <c r="F805" t="s">
        <v>72</v>
      </c>
      <c r="G805" s="10" t="s">
        <v>47</v>
      </c>
      <c r="H805" t="s">
        <v>386</v>
      </c>
      <c r="I805" t="s">
        <v>596</v>
      </c>
      <c r="K805" t="s">
        <v>219</v>
      </c>
      <c r="L805" s="71">
        <v>0</v>
      </c>
      <c r="N805" s="70">
        <f>IF(COUNTIFS(Submission[Submission],"2nd",Submission[Code],Submission[[#This Row],[Code]],Submission[Month],Submission[[#This Row],[Month]])&gt;0,Submission[[#This Row],[2nd Submit Prod/import (month +0)]]-Submission[[#This Row],[1st Submit Prod/import (month +0) ]],0)</f>
        <v>0</v>
      </c>
    </row>
    <row r="806" spans="1:14">
      <c r="A806" s="115">
        <v>2022</v>
      </c>
      <c r="B806" s="72">
        <v>3</v>
      </c>
      <c r="C806" t="s">
        <v>412</v>
      </c>
      <c r="D806" t="s">
        <v>198</v>
      </c>
      <c r="E806" t="s">
        <v>419</v>
      </c>
      <c r="F806" t="s">
        <v>77</v>
      </c>
      <c r="G806" s="10" t="s">
        <v>47</v>
      </c>
      <c r="H806" t="s">
        <v>386</v>
      </c>
      <c r="I806" t="s">
        <v>606</v>
      </c>
      <c r="K806" t="s">
        <v>220</v>
      </c>
      <c r="L806" s="71">
        <v>0</v>
      </c>
      <c r="N806" s="70">
        <f>IF(COUNTIFS(Submission[Submission],"2nd",Submission[Code],Submission[[#This Row],[Code]],Submission[Month],Submission[[#This Row],[Month]])&gt;0,Submission[[#This Row],[2nd Submit Prod/import (month +0)]]-Submission[[#This Row],[1st Submit Prod/import (month +0) ]],0)</f>
        <v>0</v>
      </c>
    </row>
    <row r="807" spans="1:14">
      <c r="A807" s="115">
        <v>2022</v>
      </c>
      <c r="B807" s="72">
        <v>3</v>
      </c>
      <c r="C807" t="s">
        <v>412</v>
      </c>
      <c r="D807" t="s">
        <v>198</v>
      </c>
      <c r="E807" t="s">
        <v>419</v>
      </c>
      <c r="F807" t="s">
        <v>77</v>
      </c>
      <c r="G807" s="10" t="s">
        <v>47</v>
      </c>
      <c r="H807" t="s">
        <v>386</v>
      </c>
      <c r="I807" t="s">
        <v>466</v>
      </c>
      <c r="K807" t="s">
        <v>220</v>
      </c>
      <c r="L807" s="71">
        <v>0</v>
      </c>
      <c r="N807" s="70">
        <f>IF(COUNTIFS(Submission[Submission],"2nd",Submission[Code],Submission[[#This Row],[Code]],Submission[Month],Submission[[#This Row],[Month]])&gt;0,Submission[[#This Row],[2nd Submit Prod/import (month +0)]]-Submission[[#This Row],[1st Submit Prod/import (month +0) ]],0)</f>
        <v>0</v>
      </c>
    </row>
    <row r="808" spans="1:14">
      <c r="A808" s="115">
        <v>2022</v>
      </c>
      <c r="B808" s="72">
        <v>3</v>
      </c>
      <c r="C808" t="s">
        <v>412</v>
      </c>
      <c r="D808" t="s">
        <v>198</v>
      </c>
      <c r="E808" t="s">
        <v>419</v>
      </c>
      <c r="F808" t="s">
        <v>77</v>
      </c>
      <c r="G808" s="10" t="s">
        <v>47</v>
      </c>
      <c r="H808" t="s">
        <v>386</v>
      </c>
      <c r="I808" t="s">
        <v>607</v>
      </c>
      <c r="K808" t="s">
        <v>220</v>
      </c>
      <c r="L808" s="71">
        <v>0</v>
      </c>
      <c r="N808" s="70">
        <f>IF(COUNTIFS(Submission[Submission],"2nd",Submission[Code],Submission[[#This Row],[Code]],Submission[Month],Submission[[#This Row],[Month]])&gt;0,Submission[[#This Row],[2nd Submit Prod/import (month +0)]]-Submission[[#This Row],[1st Submit Prod/import (month +0) ]],0)</f>
        <v>0</v>
      </c>
    </row>
    <row r="809" spans="1:14">
      <c r="A809" s="115">
        <v>2022</v>
      </c>
      <c r="B809" s="72">
        <v>3</v>
      </c>
      <c r="C809" t="s">
        <v>412</v>
      </c>
      <c r="D809" t="s">
        <v>198</v>
      </c>
      <c r="E809" t="s">
        <v>419</v>
      </c>
      <c r="F809" t="s">
        <v>77</v>
      </c>
      <c r="G809" s="10" t="s">
        <v>47</v>
      </c>
      <c r="H809" t="s">
        <v>386</v>
      </c>
      <c r="I809" t="s">
        <v>608</v>
      </c>
      <c r="K809" t="s">
        <v>220</v>
      </c>
      <c r="L809" s="71">
        <v>0</v>
      </c>
      <c r="N809" s="70">
        <f>IF(COUNTIFS(Submission[Submission],"2nd",Submission[Code],Submission[[#This Row],[Code]],Submission[Month],Submission[[#This Row],[Month]])&gt;0,Submission[[#This Row],[2nd Submit Prod/import (month +0)]]-Submission[[#This Row],[1st Submit Prod/import (month +0) ]],0)</f>
        <v>0</v>
      </c>
    </row>
    <row r="810" spans="1:14">
      <c r="A810" s="115">
        <v>2022</v>
      </c>
      <c r="B810" s="72">
        <v>3</v>
      </c>
      <c r="C810" t="s">
        <v>412</v>
      </c>
      <c r="D810" t="s">
        <v>198</v>
      </c>
      <c r="E810" t="s">
        <v>419</v>
      </c>
      <c r="F810" t="s">
        <v>77</v>
      </c>
      <c r="G810" s="10" t="s">
        <v>47</v>
      </c>
      <c r="H810" t="s">
        <v>386</v>
      </c>
      <c r="I810" t="s">
        <v>609</v>
      </c>
      <c r="K810" t="s">
        <v>220</v>
      </c>
      <c r="L810" s="71">
        <v>0</v>
      </c>
      <c r="N810" s="70">
        <f>IF(COUNTIFS(Submission[Submission],"2nd",Submission[Code],Submission[[#This Row],[Code]],Submission[Month],Submission[[#This Row],[Month]])&gt;0,Submission[[#This Row],[2nd Submit Prod/import (month +0)]]-Submission[[#This Row],[1st Submit Prod/import (month +0) ]],0)</f>
        <v>0</v>
      </c>
    </row>
    <row r="811" spans="1:14">
      <c r="A811" s="115">
        <v>2022</v>
      </c>
      <c r="B811" s="72">
        <v>3</v>
      </c>
      <c r="C811" t="s">
        <v>412</v>
      </c>
      <c r="D811" t="s">
        <v>198</v>
      </c>
      <c r="E811" t="s">
        <v>419</v>
      </c>
      <c r="F811" t="s">
        <v>77</v>
      </c>
      <c r="G811" s="10" t="s">
        <v>47</v>
      </c>
      <c r="H811" t="s">
        <v>386</v>
      </c>
      <c r="I811" t="s">
        <v>610</v>
      </c>
      <c r="K811" t="s">
        <v>220</v>
      </c>
      <c r="L811" s="71">
        <v>0</v>
      </c>
      <c r="N811" s="70">
        <f>IF(COUNTIFS(Submission[Submission],"2nd",Submission[Code],Submission[[#This Row],[Code]],Submission[Month],Submission[[#This Row],[Month]])&gt;0,Submission[[#This Row],[2nd Submit Prod/import (month +0)]]-Submission[[#This Row],[1st Submit Prod/import (month +0) ]],0)</f>
        <v>0</v>
      </c>
    </row>
    <row r="812" spans="1:14">
      <c r="A812" s="115">
        <v>2022</v>
      </c>
      <c r="B812" s="72">
        <v>3</v>
      </c>
      <c r="C812" t="s">
        <v>372</v>
      </c>
      <c r="D812" t="s">
        <v>198</v>
      </c>
      <c r="E812" t="s">
        <v>419</v>
      </c>
      <c r="F812" t="s">
        <v>72</v>
      </c>
      <c r="G812" t="s">
        <v>368</v>
      </c>
      <c r="H812" t="s">
        <v>398</v>
      </c>
      <c r="I812" t="s">
        <v>475</v>
      </c>
      <c r="K812" t="s">
        <v>219</v>
      </c>
      <c r="L812" s="71">
        <v>1877.663977638229</v>
      </c>
      <c r="N812" s="70">
        <f>IF(COUNTIFS(Submission[Submission],"2nd",Submission[Code],Submission[[#This Row],[Code]],Submission[Month],Submission[[#This Row],[Month]])&gt;0,Submission[[#This Row],[2nd Submit Prod/import (month +0)]]-Submission[[#This Row],[1st Submit Prod/import (month +0) ]],0)</f>
        <v>-1877.663977638229</v>
      </c>
    </row>
    <row r="813" spans="1:14">
      <c r="A813" s="115">
        <v>2022</v>
      </c>
      <c r="B813" s="72">
        <v>3</v>
      </c>
      <c r="C813" t="s">
        <v>372</v>
      </c>
      <c r="D813" t="s">
        <v>198</v>
      </c>
      <c r="E813" t="s">
        <v>419</v>
      </c>
      <c r="F813" t="s">
        <v>72</v>
      </c>
      <c r="G813" t="s">
        <v>368</v>
      </c>
      <c r="H813" t="s">
        <v>386</v>
      </c>
      <c r="I813" t="s">
        <v>484</v>
      </c>
      <c r="K813" t="s">
        <v>219</v>
      </c>
      <c r="L813" s="71">
        <v>15406.864684622424</v>
      </c>
      <c r="N813" s="70">
        <f>IF(COUNTIFS(Submission[Submission],"2nd",Submission[Code],Submission[[#This Row],[Code]],Submission[Month],Submission[[#This Row],[Month]])&gt;0,Submission[[#This Row],[2nd Submit Prod/import (month +0)]]-Submission[[#This Row],[1st Submit Prod/import (month +0) ]],0)</f>
        <v>-15406.864684622424</v>
      </c>
    </row>
    <row r="814" spans="1:14">
      <c r="A814" s="115">
        <v>2022</v>
      </c>
      <c r="B814" s="72">
        <v>3</v>
      </c>
      <c r="C814" t="s">
        <v>372</v>
      </c>
      <c r="D814" t="s">
        <v>198</v>
      </c>
      <c r="E814" t="s">
        <v>419</v>
      </c>
      <c r="F814" t="s">
        <v>72</v>
      </c>
      <c r="G814" t="s">
        <v>368</v>
      </c>
      <c r="H814" t="s">
        <v>386</v>
      </c>
      <c r="I814" t="s">
        <v>481</v>
      </c>
      <c r="K814" t="s">
        <v>219</v>
      </c>
      <c r="L814" s="71">
        <v>4285.4387990298164</v>
      </c>
      <c r="N814" s="70">
        <f>IF(COUNTIFS(Submission[Submission],"2nd",Submission[Code],Submission[[#This Row],[Code]],Submission[Month],Submission[[#This Row],[Month]])&gt;0,Submission[[#This Row],[2nd Submit Prod/import (month +0)]]-Submission[[#This Row],[1st Submit Prod/import (month +0) ]],0)</f>
        <v>-4285.4387990298164</v>
      </c>
    </row>
    <row r="815" spans="1:14">
      <c r="A815" s="115">
        <v>2022</v>
      </c>
      <c r="B815" s="72">
        <v>3</v>
      </c>
      <c r="C815" t="s">
        <v>372</v>
      </c>
      <c r="D815" t="s">
        <v>198</v>
      </c>
      <c r="E815" t="s">
        <v>419</v>
      </c>
      <c r="F815" t="s">
        <v>72</v>
      </c>
      <c r="G815" t="s">
        <v>368</v>
      </c>
      <c r="H815" t="s">
        <v>386</v>
      </c>
      <c r="I815" t="s">
        <v>480</v>
      </c>
      <c r="K815" t="s">
        <v>219</v>
      </c>
      <c r="L815" s="71">
        <v>37647.938848622609</v>
      </c>
      <c r="N815" s="70">
        <f>IF(COUNTIFS(Submission[Submission],"2nd",Submission[Code],Submission[[#This Row],[Code]],Submission[Month],Submission[[#This Row],[Month]])&gt;0,Submission[[#This Row],[2nd Submit Prod/import (month +0)]]-Submission[[#This Row],[1st Submit Prod/import (month +0) ]],0)</f>
        <v>-37647.938848622609</v>
      </c>
    </row>
    <row r="816" spans="1:14">
      <c r="A816" s="115">
        <v>2022</v>
      </c>
      <c r="B816" s="72">
        <v>3</v>
      </c>
      <c r="C816" t="s">
        <v>372</v>
      </c>
      <c r="D816" t="s">
        <v>198</v>
      </c>
      <c r="E816" t="s">
        <v>419</v>
      </c>
      <c r="F816" t="s">
        <v>72</v>
      </c>
      <c r="G816" t="s">
        <v>368</v>
      </c>
      <c r="H816" t="s">
        <v>386</v>
      </c>
      <c r="I816" t="s">
        <v>483</v>
      </c>
      <c r="K816" t="s">
        <v>219</v>
      </c>
      <c r="L816" s="71">
        <v>110731.21117408632</v>
      </c>
      <c r="N816" s="70">
        <f>IF(COUNTIFS(Submission[Submission],"2nd",Submission[Code],Submission[[#This Row],[Code]],Submission[Month],Submission[[#This Row],[Month]])&gt;0,Submission[[#This Row],[2nd Submit Prod/import (month +0)]]-Submission[[#This Row],[1st Submit Prod/import (month +0) ]],0)</f>
        <v>-110731.21117408632</v>
      </c>
    </row>
    <row r="817" spans="1:14">
      <c r="A817" s="115">
        <v>2022</v>
      </c>
      <c r="B817" s="72">
        <v>3</v>
      </c>
      <c r="C817" t="s">
        <v>372</v>
      </c>
      <c r="D817" t="s">
        <v>198</v>
      </c>
      <c r="E817" t="s">
        <v>419</v>
      </c>
      <c r="F817" t="s">
        <v>72</v>
      </c>
      <c r="G817" t="s">
        <v>368</v>
      </c>
      <c r="H817" t="s">
        <v>386</v>
      </c>
      <c r="I817" t="s">
        <v>478</v>
      </c>
      <c r="K817" t="s">
        <v>219</v>
      </c>
      <c r="L817" s="71">
        <v>4282.061411531824</v>
      </c>
      <c r="N817" s="70">
        <f>IF(COUNTIFS(Submission[Submission],"2nd",Submission[Code],Submission[[#This Row],[Code]],Submission[Month],Submission[[#This Row],[Month]])&gt;0,Submission[[#This Row],[2nd Submit Prod/import (month +0)]]-Submission[[#This Row],[1st Submit Prod/import (month +0) ]],0)</f>
        <v>-4282.061411531824</v>
      </c>
    </row>
    <row r="818" spans="1:14">
      <c r="A818" s="115">
        <v>2022</v>
      </c>
      <c r="B818" s="72">
        <v>3</v>
      </c>
      <c r="C818" t="s">
        <v>372</v>
      </c>
      <c r="D818" t="s">
        <v>198</v>
      </c>
      <c r="E818" t="s">
        <v>419</v>
      </c>
      <c r="F818" t="s">
        <v>72</v>
      </c>
      <c r="G818" t="s">
        <v>368</v>
      </c>
      <c r="H818" t="s">
        <v>386</v>
      </c>
      <c r="I818" t="s">
        <v>482</v>
      </c>
      <c r="K818" t="s">
        <v>219</v>
      </c>
      <c r="L818" s="71">
        <v>13757.719554972557</v>
      </c>
      <c r="N818" s="70">
        <f>IF(COUNTIFS(Submission[Submission],"2nd",Submission[Code],Submission[[#This Row],[Code]],Submission[Month],Submission[[#This Row],[Month]])&gt;0,Submission[[#This Row],[2nd Submit Prod/import (month +0)]]-Submission[[#This Row],[1st Submit Prod/import (month +0) ]],0)</f>
        <v>-13757.719554972557</v>
      </c>
    </row>
    <row r="819" spans="1:14">
      <c r="A819" s="115">
        <v>2022</v>
      </c>
      <c r="B819" s="72">
        <v>3</v>
      </c>
      <c r="C819" t="s">
        <v>372</v>
      </c>
      <c r="D819" t="s">
        <v>198</v>
      </c>
      <c r="E819" t="s">
        <v>419</v>
      </c>
      <c r="F819" t="s">
        <v>72</v>
      </c>
      <c r="G819" t="s">
        <v>368</v>
      </c>
      <c r="H819" t="s">
        <v>386</v>
      </c>
      <c r="I819" t="s">
        <v>479</v>
      </c>
      <c r="K819" t="s">
        <v>219</v>
      </c>
      <c r="L819" s="71">
        <v>22362.136154529322</v>
      </c>
      <c r="N819" s="70">
        <f>IF(COUNTIFS(Submission[Submission],"2nd",Submission[Code],Submission[[#This Row],[Code]],Submission[Month],Submission[[#This Row],[Month]])&gt;0,Submission[[#This Row],[2nd Submit Prod/import (month +0)]]-Submission[[#This Row],[1st Submit Prod/import (month +0) ]],0)</f>
        <v>-22362.136154529322</v>
      </c>
    </row>
    <row r="820" spans="1:14">
      <c r="A820" s="115">
        <v>2022</v>
      </c>
      <c r="B820" s="72">
        <v>3</v>
      </c>
      <c r="C820" t="s">
        <v>372</v>
      </c>
      <c r="D820" t="s">
        <v>198</v>
      </c>
      <c r="E820" t="s">
        <v>419</v>
      </c>
      <c r="F820" t="s">
        <v>72</v>
      </c>
      <c r="G820" t="s">
        <v>368</v>
      </c>
      <c r="H820" t="s">
        <v>386</v>
      </c>
      <c r="I820" t="s">
        <v>477</v>
      </c>
      <c r="K820" t="s">
        <v>220</v>
      </c>
      <c r="L820" s="71">
        <v>0</v>
      </c>
      <c r="N820" s="70">
        <f>IF(COUNTIFS(Submission[Submission],"2nd",Submission[Code],Submission[[#This Row],[Code]],Submission[Month],Submission[[#This Row],[Month]])&gt;0,Submission[[#This Row],[2nd Submit Prod/import (month +0)]]-Submission[[#This Row],[1st Submit Prod/import (month +0) ]],0)</f>
        <v>0</v>
      </c>
    </row>
    <row r="821" spans="1:14">
      <c r="A821" s="115">
        <v>2022</v>
      </c>
      <c r="B821" s="72">
        <v>3</v>
      </c>
      <c r="C821" t="s">
        <v>372</v>
      </c>
      <c r="D821" t="s">
        <v>198</v>
      </c>
      <c r="E821" t="s">
        <v>419</v>
      </c>
      <c r="F821" t="s">
        <v>72</v>
      </c>
      <c r="G821" t="s">
        <v>368</v>
      </c>
      <c r="H821" t="s">
        <v>386</v>
      </c>
      <c r="I821" t="s">
        <v>543</v>
      </c>
      <c r="K821" t="s">
        <v>220</v>
      </c>
      <c r="L821" s="71">
        <v>0</v>
      </c>
      <c r="N821" s="70">
        <f>IF(COUNTIFS(Submission[Submission],"2nd",Submission[Code],Submission[[#This Row],[Code]],Submission[Month],Submission[[#This Row],[Month]])&gt;0,Submission[[#This Row],[2nd Submit Prod/import (month +0)]]-Submission[[#This Row],[1st Submit Prod/import (month +0) ]],0)</f>
        <v>0</v>
      </c>
    </row>
    <row r="822" spans="1:14">
      <c r="A822" s="115">
        <v>2022</v>
      </c>
      <c r="B822" s="72">
        <v>3</v>
      </c>
      <c r="C822" t="s">
        <v>372</v>
      </c>
      <c r="D822" t="s">
        <v>198</v>
      </c>
      <c r="E822" t="s">
        <v>419</v>
      </c>
      <c r="F822" t="s">
        <v>72</v>
      </c>
      <c r="G822" t="s">
        <v>368</v>
      </c>
      <c r="H822" t="s">
        <v>386</v>
      </c>
      <c r="I822" t="s">
        <v>489</v>
      </c>
      <c r="K822" t="s">
        <v>219</v>
      </c>
      <c r="L822" s="71">
        <v>6355.4151246661895</v>
      </c>
      <c r="N822" s="70">
        <f>IF(COUNTIFS(Submission[Submission],"2nd",Submission[Code],Submission[[#This Row],[Code]],Submission[Month],Submission[[#This Row],[Month]])&gt;0,Submission[[#This Row],[2nd Submit Prod/import (month +0)]]-Submission[[#This Row],[1st Submit Prod/import (month +0) ]],0)</f>
        <v>-6355.4151246661895</v>
      </c>
    </row>
    <row r="823" spans="1:14">
      <c r="A823" s="115">
        <v>2022</v>
      </c>
      <c r="B823" s="72">
        <v>3</v>
      </c>
      <c r="C823" t="s">
        <v>372</v>
      </c>
      <c r="D823" t="s">
        <v>198</v>
      </c>
      <c r="E823" t="s">
        <v>419</v>
      </c>
      <c r="F823" t="s">
        <v>72</v>
      </c>
      <c r="G823" t="s">
        <v>368</v>
      </c>
      <c r="H823" t="s">
        <v>386</v>
      </c>
      <c r="I823" t="s">
        <v>486</v>
      </c>
      <c r="K823" t="s">
        <v>219</v>
      </c>
      <c r="L823" s="71">
        <v>3609.5884533326448</v>
      </c>
      <c r="N823" s="70">
        <f>IF(COUNTIFS(Submission[Submission],"2nd",Submission[Code],Submission[[#This Row],[Code]],Submission[Month],Submission[[#This Row],[Month]])&gt;0,Submission[[#This Row],[2nd Submit Prod/import (month +0)]]-Submission[[#This Row],[1st Submit Prod/import (month +0) ]],0)</f>
        <v>-3609.5884533326448</v>
      </c>
    </row>
    <row r="824" spans="1:14">
      <c r="A824" s="115">
        <v>2022</v>
      </c>
      <c r="B824" s="72">
        <v>3</v>
      </c>
      <c r="C824" t="s">
        <v>372</v>
      </c>
      <c r="D824" t="s">
        <v>198</v>
      </c>
      <c r="E824" t="s">
        <v>419</v>
      </c>
      <c r="F824" t="s">
        <v>72</v>
      </c>
      <c r="G824" t="s">
        <v>368</v>
      </c>
      <c r="H824" t="s">
        <v>386</v>
      </c>
      <c r="I824" t="s">
        <v>485</v>
      </c>
      <c r="K824" t="s">
        <v>219</v>
      </c>
      <c r="L824" s="71">
        <v>19548.147690127749</v>
      </c>
      <c r="N824" s="70">
        <f>IF(COUNTIFS(Submission[Submission],"2nd",Submission[Code],Submission[[#This Row],[Code]],Submission[Month],Submission[[#This Row],[Month]])&gt;0,Submission[[#This Row],[2nd Submit Prod/import (month +0)]]-Submission[[#This Row],[1st Submit Prod/import (month +0) ]],0)</f>
        <v>-19548.147690127749</v>
      </c>
    </row>
    <row r="825" spans="1:14">
      <c r="A825" s="115">
        <v>2022</v>
      </c>
      <c r="B825" s="72">
        <v>3</v>
      </c>
      <c r="C825" t="s">
        <v>372</v>
      </c>
      <c r="D825" t="s">
        <v>198</v>
      </c>
      <c r="E825" t="s">
        <v>419</v>
      </c>
      <c r="F825" t="s">
        <v>72</v>
      </c>
      <c r="G825" t="s">
        <v>368</v>
      </c>
      <c r="H825" t="s">
        <v>386</v>
      </c>
      <c r="I825" t="s">
        <v>487</v>
      </c>
      <c r="K825" t="s">
        <v>219</v>
      </c>
      <c r="L825" s="71">
        <v>249.83522628170346</v>
      </c>
      <c r="N825" s="70">
        <f>IF(COUNTIFS(Submission[Submission],"2nd",Submission[Code],Submission[[#This Row],[Code]],Submission[Month],Submission[[#This Row],[Month]])&gt;0,Submission[[#This Row],[2nd Submit Prod/import (month +0)]]-Submission[[#This Row],[1st Submit Prod/import (month +0) ]],0)</f>
        <v>-249.83522628170346</v>
      </c>
    </row>
    <row r="826" spans="1:14">
      <c r="A826" s="115">
        <v>2022</v>
      </c>
      <c r="B826" s="72">
        <v>3</v>
      </c>
      <c r="C826" t="s">
        <v>372</v>
      </c>
      <c r="D826" t="s">
        <v>198</v>
      </c>
      <c r="E826" t="s">
        <v>419</v>
      </c>
      <c r="F826" t="s">
        <v>72</v>
      </c>
      <c r="G826" t="s">
        <v>368</v>
      </c>
      <c r="H826" t="s">
        <v>386</v>
      </c>
      <c r="I826" t="s">
        <v>492</v>
      </c>
      <c r="K826" t="s">
        <v>219</v>
      </c>
      <c r="L826" s="71">
        <v>0</v>
      </c>
      <c r="N826" s="70">
        <f>IF(COUNTIFS(Submission[Submission],"2nd",Submission[Code],Submission[[#This Row],[Code]],Submission[Month],Submission[[#This Row],[Month]])&gt;0,Submission[[#This Row],[2nd Submit Prod/import (month +0)]]-Submission[[#This Row],[1st Submit Prod/import (month +0) ]],0)</f>
        <v>0</v>
      </c>
    </row>
    <row r="827" spans="1:14">
      <c r="A827" s="115">
        <v>2022</v>
      </c>
      <c r="B827" s="72">
        <v>3</v>
      </c>
      <c r="C827" t="s">
        <v>372</v>
      </c>
      <c r="D827" t="s">
        <v>198</v>
      </c>
      <c r="E827" t="s">
        <v>419</v>
      </c>
      <c r="F827" t="s">
        <v>72</v>
      </c>
      <c r="G827" t="s">
        <v>368</v>
      </c>
      <c r="H827" t="s">
        <v>386</v>
      </c>
      <c r="I827" t="s">
        <v>491</v>
      </c>
      <c r="K827" t="s">
        <v>219</v>
      </c>
      <c r="L827" s="71">
        <v>32770.542083741668</v>
      </c>
      <c r="N827" s="70">
        <f>IF(COUNTIFS(Submission[Submission],"2nd",Submission[Code],Submission[[#This Row],[Code]],Submission[Month],Submission[[#This Row],[Month]])&gt;0,Submission[[#This Row],[2nd Submit Prod/import (month +0)]]-Submission[[#This Row],[1st Submit Prod/import (month +0) ]],0)</f>
        <v>-32770.542083741668</v>
      </c>
    </row>
    <row r="828" spans="1:14">
      <c r="A828" s="115">
        <v>2022</v>
      </c>
      <c r="B828" s="72">
        <v>3</v>
      </c>
      <c r="C828" t="s">
        <v>372</v>
      </c>
      <c r="D828" t="s">
        <v>198</v>
      </c>
      <c r="E828" t="s">
        <v>419</v>
      </c>
      <c r="F828" t="s">
        <v>72</v>
      </c>
      <c r="G828" t="s">
        <v>368</v>
      </c>
      <c r="H828" t="s">
        <v>386</v>
      </c>
      <c r="I828" t="s">
        <v>490</v>
      </c>
      <c r="K828" t="s">
        <v>219</v>
      </c>
      <c r="L828" s="71">
        <v>5773.5432019615637</v>
      </c>
      <c r="N828" s="70">
        <f>IF(COUNTIFS(Submission[Submission],"2nd",Submission[Code],Submission[[#This Row],[Code]],Submission[Month],Submission[[#This Row],[Month]])&gt;0,Submission[[#This Row],[2nd Submit Prod/import (month +0)]]-Submission[[#This Row],[1st Submit Prod/import (month +0) ]],0)</f>
        <v>-5773.5432019615637</v>
      </c>
    </row>
    <row r="829" spans="1:14">
      <c r="A829" s="115">
        <v>2022</v>
      </c>
      <c r="B829" s="72">
        <v>3</v>
      </c>
      <c r="C829" t="s">
        <v>372</v>
      </c>
      <c r="D829" t="s">
        <v>198</v>
      </c>
      <c r="E829" t="s">
        <v>419</v>
      </c>
      <c r="F829" t="s">
        <v>72</v>
      </c>
      <c r="G829" t="s">
        <v>368</v>
      </c>
      <c r="H829" t="s">
        <v>386</v>
      </c>
      <c r="I829" t="s">
        <v>493</v>
      </c>
      <c r="K829" t="s">
        <v>219</v>
      </c>
      <c r="L829" s="71">
        <v>0</v>
      </c>
      <c r="N829" s="70">
        <f>IF(COUNTIFS(Submission[Submission],"2nd",Submission[Code],Submission[[#This Row],[Code]],Submission[Month],Submission[[#This Row],[Month]])&gt;0,Submission[[#This Row],[2nd Submit Prod/import (month +0)]]-Submission[[#This Row],[1st Submit Prod/import (month +0) ]],0)</f>
        <v>0</v>
      </c>
    </row>
    <row r="830" spans="1:14">
      <c r="A830" s="115">
        <v>2022</v>
      </c>
      <c r="B830" s="72">
        <v>3</v>
      </c>
      <c r="C830" t="s">
        <v>372</v>
      </c>
      <c r="D830" t="s">
        <v>198</v>
      </c>
      <c r="E830" t="s">
        <v>422</v>
      </c>
      <c r="F830" t="s">
        <v>72</v>
      </c>
      <c r="G830" t="s">
        <v>368</v>
      </c>
      <c r="H830" t="s">
        <v>384</v>
      </c>
      <c r="I830" t="s">
        <v>531</v>
      </c>
      <c r="K830" t="s">
        <v>219</v>
      </c>
      <c r="L830" s="71">
        <v>1408.3354099851319</v>
      </c>
      <c r="N830" s="70">
        <f>IF(COUNTIFS(Submission[Submission],"2nd",Submission[Code],Submission[[#This Row],[Code]],Submission[Month],Submission[[#This Row],[Month]])&gt;0,Submission[[#This Row],[2nd Submit Prod/import (month +0)]]-Submission[[#This Row],[1st Submit Prod/import (month +0) ]],0)</f>
        <v>-1408.3354099851319</v>
      </c>
    </row>
    <row r="831" spans="1:14">
      <c r="A831" s="115">
        <v>2022</v>
      </c>
      <c r="B831" s="72">
        <v>3</v>
      </c>
      <c r="C831" t="s">
        <v>372</v>
      </c>
      <c r="D831" t="s">
        <v>198</v>
      </c>
      <c r="E831" t="s">
        <v>422</v>
      </c>
      <c r="F831" t="s">
        <v>72</v>
      </c>
      <c r="G831" t="s">
        <v>368</v>
      </c>
      <c r="H831" t="s">
        <v>384</v>
      </c>
      <c r="I831" t="s">
        <v>532</v>
      </c>
      <c r="K831" t="s">
        <v>219</v>
      </c>
      <c r="L831" s="71">
        <v>967.12600563482158</v>
      </c>
      <c r="N831" s="70">
        <f>IF(COUNTIFS(Submission[Submission],"2nd",Submission[Code],Submission[[#This Row],[Code]],Submission[Month],Submission[[#This Row],[Month]])&gt;0,Submission[[#This Row],[2nd Submit Prod/import (month +0)]]-Submission[[#This Row],[1st Submit Prod/import (month +0) ]],0)</f>
        <v>-967.12600563482158</v>
      </c>
    </row>
    <row r="832" spans="1:14">
      <c r="A832" s="115">
        <v>2022</v>
      </c>
      <c r="B832" s="72">
        <v>3</v>
      </c>
      <c r="C832" t="s">
        <v>372</v>
      </c>
      <c r="D832" t="s">
        <v>198</v>
      </c>
      <c r="E832" t="s">
        <v>422</v>
      </c>
      <c r="F832" t="s">
        <v>72</v>
      </c>
      <c r="G832" t="s">
        <v>368</v>
      </c>
      <c r="H832" t="s">
        <v>384</v>
      </c>
      <c r="I832" t="s">
        <v>533</v>
      </c>
      <c r="K832" t="s">
        <v>219</v>
      </c>
      <c r="L832" s="71">
        <v>836.23480212829395</v>
      </c>
      <c r="N832" s="70">
        <f>IF(COUNTIFS(Submission[Submission],"2nd",Submission[Code],Submission[[#This Row],[Code]],Submission[Month],Submission[[#This Row],[Month]])&gt;0,Submission[[#This Row],[2nd Submit Prod/import (month +0)]]-Submission[[#This Row],[1st Submit Prod/import (month +0) ]],0)</f>
        <v>-836.23480212829395</v>
      </c>
    </row>
    <row r="833" spans="1:14">
      <c r="A833" s="115">
        <v>2022</v>
      </c>
      <c r="B833" s="72">
        <v>3</v>
      </c>
      <c r="C833" t="s">
        <v>372</v>
      </c>
      <c r="D833" t="s">
        <v>198</v>
      </c>
      <c r="E833" t="s">
        <v>422</v>
      </c>
      <c r="F833" t="s">
        <v>72</v>
      </c>
      <c r="G833" t="s">
        <v>368</v>
      </c>
      <c r="H833" t="s">
        <v>384</v>
      </c>
      <c r="I833" t="s">
        <v>534</v>
      </c>
      <c r="K833" t="s">
        <v>219</v>
      </c>
      <c r="L833" s="71">
        <v>519.14118957032781</v>
      </c>
      <c r="N833" s="70">
        <f>IF(COUNTIFS(Submission[Submission],"2nd",Submission[Code],Submission[[#This Row],[Code]],Submission[Month],Submission[[#This Row],[Month]])&gt;0,Submission[[#This Row],[2nd Submit Prod/import (month +0)]]-Submission[[#This Row],[1st Submit Prod/import (month +0) ]],0)</f>
        <v>-519.14118957032781</v>
      </c>
    </row>
    <row r="834" spans="1:14">
      <c r="A834" s="115">
        <v>2022</v>
      </c>
      <c r="B834" s="72">
        <v>3</v>
      </c>
      <c r="C834" t="s">
        <v>372</v>
      </c>
      <c r="D834" t="s">
        <v>198</v>
      </c>
      <c r="E834" t="s">
        <v>416</v>
      </c>
      <c r="F834" t="s">
        <v>72</v>
      </c>
      <c r="G834" s="10" t="s">
        <v>76</v>
      </c>
      <c r="H834" t="s">
        <v>391</v>
      </c>
      <c r="I834">
        <v>193317</v>
      </c>
      <c r="K834" t="s">
        <v>219</v>
      </c>
      <c r="L834" s="71">
        <v>0</v>
      </c>
      <c r="N834" s="70">
        <f>IF(COUNTIFS(Submission[Submission],"2nd",Submission[Code],Submission[[#This Row],[Code]],Submission[Month],Submission[[#This Row],[Month]])&gt;0,Submission[[#This Row],[2nd Submit Prod/import (month +0)]]-Submission[[#This Row],[1st Submit Prod/import (month +0) ]],0)</f>
        <v>0</v>
      </c>
    </row>
    <row r="835" spans="1:14">
      <c r="A835" s="115">
        <v>2022</v>
      </c>
      <c r="B835" s="72">
        <v>3</v>
      </c>
      <c r="C835" t="s">
        <v>372</v>
      </c>
      <c r="D835" t="s">
        <v>198</v>
      </c>
      <c r="E835" t="s">
        <v>416</v>
      </c>
      <c r="F835" t="s">
        <v>72</v>
      </c>
      <c r="G835" s="10" t="s">
        <v>76</v>
      </c>
      <c r="H835" t="s">
        <v>391</v>
      </c>
      <c r="I835">
        <v>197011</v>
      </c>
      <c r="K835" t="s">
        <v>219</v>
      </c>
      <c r="L835" s="71">
        <v>737.38097047243036</v>
      </c>
      <c r="N835" s="70">
        <f>IF(COUNTIFS(Submission[Submission],"2nd",Submission[Code],Submission[[#This Row],[Code]],Submission[Month],Submission[[#This Row],[Month]])&gt;0,Submission[[#This Row],[2nd Submit Prod/import (month +0)]]-Submission[[#This Row],[1st Submit Prod/import (month +0) ]],0)</f>
        <v>-737.38097047243036</v>
      </c>
    </row>
    <row r="836" spans="1:14">
      <c r="A836" s="115">
        <v>2022</v>
      </c>
      <c r="B836" s="72">
        <v>3</v>
      </c>
      <c r="C836" t="s">
        <v>372</v>
      </c>
      <c r="D836" t="s">
        <v>198</v>
      </c>
      <c r="E836" t="s">
        <v>416</v>
      </c>
      <c r="F836" t="s">
        <v>72</v>
      </c>
      <c r="G836" s="10" t="s">
        <v>76</v>
      </c>
      <c r="H836" t="s">
        <v>391</v>
      </c>
      <c r="I836">
        <v>175223</v>
      </c>
      <c r="K836" t="s">
        <v>219</v>
      </c>
      <c r="L836" s="71">
        <v>0</v>
      </c>
      <c r="N836" s="70">
        <f>IF(COUNTIFS(Submission[Submission],"2nd",Submission[Code],Submission[[#This Row],[Code]],Submission[Month],Submission[[#This Row],[Month]])&gt;0,Submission[[#This Row],[2nd Submit Prod/import (month +0)]]-Submission[[#This Row],[1st Submit Prod/import (month +0) ]],0)</f>
        <v>0</v>
      </c>
    </row>
    <row r="837" spans="1:14">
      <c r="A837" s="115">
        <v>2022</v>
      </c>
      <c r="B837" s="72">
        <v>3</v>
      </c>
      <c r="C837" t="s">
        <v>372</v>
      </c>
      <c r="D837" t="s">
        <v>198</v>
      </c>
      <c r="E837" t="s">
        <v>416</v>
      </c>
      <c r="F837" t="s">
        <v>72</v>
      </c>
      <c r="G837" s="10" t="s">
        <v>76</v>
      </c>
      <c r="H837" t="s">
        <v>391</v>
      </c>
      <c r="I837">
        <v>174609</v>
      </c>
      <c r="K837" t="s">
        <v>219</v>
      </c>
      <c r="L837" s="71">
        <v>203.17878714012005</v>
      </c>
      <c r="N837" s="70">
        <f>IF(COUNTIFS(Submission[Submission],"2nd",Submission[Code],Submission[[#This Row],[Code]],Submission[Month],Submission[[#This Row],[Month]])&gt;0,Submission[[#This Row],[2nd Submit Prod/import (month +0)]]-Submission[[#This Row],[1st Submit Prod/import (month +0) ]],0)</f>
        <v>-203.17878714012005</v>
      </c>
    </row>
    <row r="838" spans="1:14">
      <c r="A838" s="115">
        <v>2022</v>
      </c>
      <c r="B838" s="72">
        <v>3</v>
      </c>
      <c r="C838" t="s">
        <v>372</v>
      </c>
      <c r="D838" t="s">
        <v>198</v>
      </c>
      <c r="E838" t="s">
        <v>416</v>
      </c>
      <c r="F838" t="s">
        <v>72</v>
      </c>
      <c r="G838" s="10" t="s">
        <v>76</v>
      </c>
      <c r="H838" t="s">
        <v>391</v>
      </c>
      <c r="I838">
        <v>180817</v>
      </c>
      <c r="K838" t="s">
        <v>219</v>
      </c>
      <c r="L838" s="71">
        <v>193.55873622543987</v>
      </c>
      <c r="N838" s="70">
        <f>IF(COUNTIFS(Submission[Submission],"2nd",Submission[Code],Submission[[#This Row],[Code]],Submission[Month],Submission[[#This Row],[Month]])&gt;0,Submission[[#This Row],[2nd Submit Prod/import (month +0)]]-Submission[[#This Row],[1st Submit Prod/import (month +0) ]],0)</f>
        <v>-193.55873622543987</v>
      </c>
    </row>
    <row r="839" spans="1:14">
      <c r="A839" s="115">
        <v>2022</v>
      </c>
      <c r="B839" s="72">
        <v>3</v>
      </c>
      <c r="C839" t="s">
        <v>372</v>
      </c>
      <c r="D839" t="s">
        <v>198</v>
      </c>
      <c r="E839" t="s">
        <v>416</v>
      </c>
      <c r="F839" t="s">
        <v>72</v>
      </c>
      <c r="G839" s="10" t="s">
        <v>76</v>
      </c>
      <c r="H839" t="s">
        <v>391</v>
      </c>
      <c r="I839">
        <v>170116</v>
      </c>
      <c r="K839" t="s">
        <v>219</v>
      </c>
      <c r="L839" s="71">
        <v>1669.2677313651866</v>
      </c>
      <c r="N839" s="70">
        <f>IF(COUNTIFS(Submission[Submission],"2nd",Submission[Code],Submission[[#This Row],[Code]],Submission[Month],Submission[[#This Row],[Month]])&gt;0,Submission[[#This Row],[2nd Submit Prod/import (month +0)]]-Submission[[#This Row],[1st Submit Prod/import (month +0) ]],0)</f>
        <v>-1669.2677313651866</v>
      </c>
    </row>
    <row r="840" spans="1:14">
      <c r="A840" s="115">
        <v>2022</v>
      </c>
      <c r="B840" s="72">
        <v>3</v>
      </c>
      <c r="C840" t="s">
        <v>372</v>
      </c>
      <c r="D840" t="s">
        <v>198</v>
      </c>
      <c r="E840" t="s">
        <v>418</v>
      </c>
      <c r="F840" t="s">
        <v>72</v>
      </c>
      <c r="G840" t="s">
        <v>370</v>
      </c>
      <c r="H840" t="s">
        <v>374</v>
      </c>
      <c r="I840" t="s">
        <v>528</v>
      </c>
      <c r="K840" t="s">
        <v>219</v>
      </c>
      <c r="L840" s="71">
        <v>4002.8167227980853</v>
      </c>
      <c r="N840" s="70">
        <f>IF(COUNTIFS(Submission[Submission],"2nd",Submission[Code],Submission[[#This Row],[Code]],Submission[Month],Submission[[#This Row],[Month]])&gt;0,Submission[[#This Row],[2nd Submit Prod/import (month +0)]]-Submission[[#This Row],[1st Submit Prod/import (month +0) ]],0)</f>
        <v>-4002.8167227980853</v>
      </c>
    </row>
    <row r="841" spans="1:14">
      <c r="A841" s="115">
        <v>2022</v>
      </c>
      <c r="B841" s="72">
        <v>3</v>
      </c>
      <c r="C841" t="s">
        <v>372</v>
      </c>
      <c r="D841" t="s">
        <v>198</v>
      </c>
      <c r="E841" t="s">
        <v>418</v>
      </c>
      <c r="F841" t="s">
        <v>72</v>
      </c>
      <c r="G841" t="s">
        <v>370</v>
      </c>
      <c r="H841" t="s">
        <v>374</v>
      </c>
      <c r="I841" t="s">
        <v>529</v>
      </c>
      <c r="K841" t="s">
        <v>219</v>
      </c>
      <c r="L841" s="71">
        <v>1385.1874100960335</v>
      </c>
      <c r="N841" s="70">
        <f>IF(COUNTIFS(Submission[Submission],"2nd",Submission[Code],Submission[[#This Row],[Code]],Submission[Month],Submission[[#This Row],[Month]])&gt;0,Submission[[#This Row],[2nd Submit Prod/import (month +0)]]-Submission[[#This Row],[1st Submit Prod/import (month +0) ]],0)</f>
        <v>-1385.1874100960335</v>
      </c>
    </row>
    <row r="842" spans="1:14">
      <c r="A842" s="115">
        <v>2022</v>
      </c>
      <c r="B842" s="72">
        <v>3</v>
      </c>
      <c r="C842" t="s">
        <v>372</v>
      </c>
      <c r="D842" t="s">
        <v>198</v>
      </c>
      <c r="E842" t="s">
        <v>418</v>
      </c>
      <c r="F842" t="s">
        <v>72</v>
      </c>
      <c r="G842" t="s">
        <v>370</v>
      </c>
      <c r="H842" t="s">
        <v>374</v>
      </c>
      <c r="I842" t="s">
        <v>530</v>
      </c>
      <c r="K842" t="s">
        <v>219</v>
      </c>
      <c r="L842" s="71">
        <v>0</v>
      </c>
      <c r="N842" s="70">
        <f>IF(COUNTIFS(Submission[Submission],"2nd",Submission[Code],Submission[[#This Row],[Code]],Submission[Month],Submission[[#This Row],[Month]])&gt;0,Submission[[#This Row],[2nd Submit Prod/import (month +0)]]-Submission[[#This Row],[1st Submit Prod/import (month +0) ]],0)</f>
        <v>0</v>
      </c>
    </row>
    <row r="843" spans="1:14">
      <c r="A843" s="115">
        <v>2022</v>
      </c>
      <c r="B843" s="72">
        <v>3</v>
      </c>
      <c r="C843" t="s">
        <v>372</v>
      </c>
      <c r="D843" t="s">
        <v>198</v>
      </c>
      <c r="E843" t="s">
        <v>418</v>
      </c>
      <c r="F843" t="s">
        <v>72</v>
      </c>
      <c r="G843" t="s">
        <v>370</v>
      </c>
      <c r="H843" t="s">
        <v>374</v>
      </c>
      <c r="I843" t="s">
        <v>544</v>
      </c>
      <c r="K843" t="s">
        <v>219</v>
      </c>
      <c r="L843" s="71">
        <v>0</v>
      </c>
      <c r="N843" s="70">
        <f>IF(COUNTIFS(Submission[Submission],"2nd",Submission[Code],Submission[[#This Row],[Code]],Submission[Month],Submission[[#This Row],[Month]])&gt;0,Submission[[#This Row],[2nd Submit Prod/import (month +0)]]-Submission[[#This Row],[1st Submit Prod/import (month +0) ]],0)</f>
        <v>0</v>
      </c>
    </row>
    <row r="844" spans="1:14">
      <c r="A844" s="115">
        <v>2022</v>
      </c>
      <c r="B844" s="72">
        <v>3</v>
      </c>
      <c r="C844" t="s">
        <v>372</v>
      </c>
      <c r="D844" t="s">
        <v>198</v>
      </c>
      <c r="E844" t="s">
        <v>421</v>
      </c>
      <c r="F844" t="s">
        <v>72</v>
      </c>
      <c r="G844" t="s">
        <v>370</v>
      </c>
      <c r="H844" t="s">
        <v>403</v>
      </c>
      <c r="I844" t="s">
        <v>713</v>
      </c>
      <c r="K844" t="s">
        <v>219</v>
      </c>
      <c r="L844" s="71">
        <v>967.44104614111961</v>
      </c>
      <c r="N844" s="70">
        <f>IF(COUNTIFS(Submission[Submission],"2nd",Submission[Code],Submission[[#This Row],[Code]],Submission[Month],Submission[[#This Row],[Month]])&gt;0,Submission[[#This Row],[2nd Submit Prod/import (month +0)]]-Submission[[#This Row],[1st Submit Prod/import (month +0) ]],0)</f>
        <v>-967.44104614111961</v>
      </c>
    </row>
    <row r="845" spans="1:14">
      <c r="A845" s="115">
        <v>2022</v>
      </c>
      <c r="B845" s="72">
        <v>3</v>
      </c>
      <c r="C845" t="s">
        <v>372</v>
      </c>
      <c r="D845" t="s">
        <v>198</v>
      </c>
      <c r="E845" t="s">
        <v>421</v>
      </c>
      <c r="F845" t="s">
        <v>72</v>
      </c>
      <c r="G845" t="s">
        <v>370</v>
      </c>
      <c r="H845" t="s">
        <v>403</v>
      </c>
      <c r="I845" t="s">
        <v>714</v>
      </c>
      <c r="K845" t="s">
        <v>219</v>
      </c>
      <c r="L845" s="71">
        <v>3776.1824826439133</v>
      </c>
      <c r="N845" s="70">
        <f>IF(COUNTIFS(Submission[Submission],"2nd",Submission[Code],Submission[[#This Row],[Code]],Submission[Month],Submission[[#This Row],[Month]])&gt;0,Submission[[#This Row],[2nd Submit Prod/import (month +0)]]-Submission[[#This Row],[1st Submit Prod/import (month +0) ]],0)</f>
        <v>-3776.1824826439133</v>
      </c>
    </row>
    <row r="846" spans="1:14">
      <c r="A846" s="115">
        <v>2022</v>
      </c>
      <c r="B846" s="72">
        <v>3</v>
      </c>
      <c r="C846" t="s">
        <v>372</v>
      </c>
      <c r="D846" t="s">
        <v>198</v>
      </c>
      <c r="E846" t="s">
        <v>421</v>
      </c>
      <c r="F846" t="s">
        <v>72</v>
      </c>
      <c r="G846" t="s">
        <v>370</v>
      </c>
      <c r="H846" t="s">
        <v>403</v>
      </c>
      <c r="I846" t="s">
        <v>715</v>
      </c>
      <c r="K846" t="s">
        <v>219</v>
      </c>
      <c r="L846" s="71">
        <v>299.8353779031263</v>
      </c>
      <c r="N846" s="70">
        <f>IF(COUNTIFS(Submission[Submission],"2nd",Submission[Code],Submission[[#This Row],[Code]],Submission[Month],Submission[[#This Row],[Month]])&gt;0,Submission[[#This Row],[2nd Submit Prod/import (month +0)]]-Submission[[#This Row],[1st Submit Prod/import (month +0) ]],0)</f>
        <v>-299.8353779031263</v>
      </c>
    </row>
    <row r="847" spans="1:14">
      <c r="A847" s="115">
        <v>2022</v>
      </c>
      <c r="B847" s="72">
        <v>3</v>
      </c>
      <c r="C847" t="s">
        <v>372</v>
      </c>
      <c r="D847" t="s">
        <v>198</v>
      </c>
      <c r="E847" t="s">
        <v>421</v>
      </c>
      <c r="F847" t="s">
        <v>72</v>
      </c>
      <c r="G847" t="s">
        <v>370</v>
      </c>
      <c r="H847" t="s">
        <v>403</v>
      </c>
      <c r="I847" t="s">
        <v>545</v>
      </c>
      <c r="K847" t="s">
        <v>220</v>
      </c>
      <c r="L847" s="71">
        <v>0</v>
      </c>
      <c r="N847" s="70">
        <f>IF(COUNTIFS(Submission[Submission],"2nd",Submission[Code],Submission[[#This Row],[Code]],Submission[Month],Submission[[#This Row],[Month]])&gt;0,Submission[[#This Row],[2nd Submit Prod/import (month +0)]]-Submission[[#This Row],[1st Submit Prod/import (month +0) ]],0)</f>
        <v>0</v>
      </c>
    </row>
    <row r="848" spans="1:14">
      <c r="A848" s="115">
        <v>2022</v>
      </c>
      <c r="B848" s="72">
        <v>3</v>
      </c>
      <c r="C848" t="s">
        <v>372</v>
      </c>
      <c r="D848" t="s">
        <v>198</v>
      </c>
      <c r="E848" t="s">
        <v>421</v>
      </c>
      <c r="F848" t="s">
        <v>72</v>
      </c>
      <c r="G848" t="s">
        <v>370</v>
      </c>
      <c r="H848" t="s">
        <v>403</v>
      </c>
      <c r="I848" t="s">
        <v>546</v>
      </c>
      <c r="K848" t="s">
        <v>220</v>
      </c>
      <c r="L848" s="71">
        <v>0</v>
      </c>
      <c r="N848" s="70">
        <f>IF(COUNTIFS(Submission[Submission],"2nd",Submission[Code],Submission[[#This Row],[Code]],Submission[Month],Submission[[#This Row],[Month]])&gt;0,Submission[[#This Row],[2nd Submit Prod/import (month +0)]]-Submission[[#This Row],[1st Submit Prod/import (month +0) ]],0)</f>
        <v>0</v>
      </c>
    </row>
    <row r="849" spans="1:14">
      <c r="A849" s="115">
        <v>2022</v>
      </c>
      <c r="B849" s="72">
        <v>3</v>
      </c>
      <c r="C849" t="s">
        <v>372</v>
      </c>
      <c r="D849" t="s">
        <v>198</v>
      </c>
      <c r="E849" t="s">
        <v>419</v>
      </c>
      <c r="F849" t="s">
        <v>72</v>
      </c>
      <c r="G849" t="s">
        <v>370</v>
      </c>
      <c r="H849" t="s">
        <v>403</v>
      </c>
      <c r="I849" t="s">
        <v>547</v>
      </c>
      <c r="K849" t="s">
        <v>219</v>
      </c>
      <c r="L849" s="71">
        <v>0</v>
      </c>
      <c r="N849" s="70">
        <f>IF(COUNTIFS(Submission[Submission],"2nd",Submission[Code],Submission[[#This Row],[Code]],Submission[Month],Submission[[#This Row],[Month]])&gt;0,Submission[[#This Row],[2nd Submit Prod/import (month +0)]]-Submission[[#This Row],[1st Submit Prod/import (month +0) ]],0)</f>
        <v>0</v>
      </c>
    </row>
    <row r="850" spans="1:14">
      <c r="A850" s="115">
        <v>2022</v>
      </c>
      <c r="B850" s="72">
        <v>3</v>
      </c>
      <c r="C850" t="s">
        <v>372</v>
      </c>
      <c r="D850" t="s">
        <v>198</v>
      </c>
      <c r="E850" t="s">
        <v>419</v>
      </c>
      <c r="F850" t="s">
        <v>72</v>
      </c>
      <c r="G850" t="s">
        <v>370</v>
      </c>
      <c r="H850" t="s">
        <v>403</v>
      </c>
      <c r="I850" t="s">
        <v>525</v>
      </c>
      <c r="K850" t="s">
        <v>219</v>
      </c>
      <c r="L850" s="71">
        <v>6576.2641353566833</v>
      </c>
      <c r="N850" s="70">
        <f>IF(COUNTIFS(Submission[Submission],"2nd",Submission[Code],Submission[[#This Row],[Code]],Submission[Month],Submission[[#This Row],[Month]])&gt;0,Submission[[#This Row],[2nd Submit Prod/import (month +0)]]-Submission[[#This Row],[1st Submit Prod/import (month +0) ]],0)</f>
        <v>-6576.2641353566833</v>
      </c>
    </row>
    <row r="851" spans="1:14">
      <c r="A851" s="115">
        <v>2022</v>
      </c>
      <c r="B851" s="72">
        <v>3</v>
      </c>
      <c r="C851" t="s">
        <v>372</v>
      </c>
      <c r="D851" t="s">
        <v>198</v>
      </c>
      <c r="E851" t="s">
        <v>419</v>
      </c>
      <c r="F851" t="s">
        <v>72</v>
      </c>
      <c r="G851" t="s">
        <v>370</v>
      </c>
      <c r="H851" t="s">
        <v>403</v>
      </c>
      <c r="I851" t="s">
        <v>524</v>
      </c>
      <c r="K851" t="s">
        <v>219</v>
      </c>
      <c r="L851" s="71">
        <v>4468.0857327599151</v>
      </c>
      <c r="N851" s="70">
        <f>IF(COUNTIFS(Submission[Submission],"2nd",Submission[Code],Submission[[#This Row],[Code]],Submission[Month],Submission[[#This Row],[Month]])&gt;0,Submission[[#This Row],[2nd Submit Prod/import (month +0)]]-Submission[[#This Row],[1st Submit Prod/import (month +0) ]],0)</f>
        <v>-4468.0857327599151</v>
      </c>
    </row>
    <row r="852" spans="1:14">
      <c r="A852" s="115">
        <v>2022</v>
      </c>
      <c r="B852" s="72">
        <v>3</v>
      </c>
      <c r="C852" t="s">
        <v>372</v>
      </c>
      <c r="D852" t="s">
        <v>198</v>
      </c>
      <c r="E852" t="s">
        <v>419</v>
      </c>
      <c r="F852" t="s">
        <v>72</v>
      </c>
      <c r="G852" t="s">
        <v>370</v>
      </c>
      <c r="H852" t="s">
        <v>403</v>
      </c>
      <c r="I852" t="s">
        <v>526</v>
      </c>
      <c r="K852" t="s">
        <v>219</v>
      </c>
      <c r="L852" s="71">
        <v>6677.1997875653933</v>
      </c>
      <c r="N852" s="70">
        <f>IF(COUNTIFS(Submission[Submission],"2nd",Submission[Code],Submission[[#This Row],[Code]],Submission[Month],Submission[[#This Row],[Month]])&gt;0,Submission[[#This Row],[2nd Submit Prod/import (month +0)]]-Submission[[#This Row],[1st Submit Prod/import (month +0) ]],0)</f>
        <v>-6677.1997875653933</v>
      </c>
    </row>
    <row r="853" spans="1:14">
      <c r="A853" s="115">
        <v>2022</v>
      </c>
      <c r="B853" s="72">
        <v>3</v>
      </c>
      <c r="C853" t="s">
        <v>372</v>
      </c>
      <c r="D853" t="s">
        <v>198</v>
      </c>
      <c r="E853" t="s">
        <v>419</v>
      </c>
      <c r="F853" t="s">
        <v>72</v>
      </c>
      <c r="G853" t="s">
        <v>370</v>
      </c>
      <c r="H853" t="s">
        <v>403</v>
      </c>
      <c r="I853" t="s">
        <v>527</v>
      </c>
      <c r="K853" t="s">
        <v>220</v>
      </c>
      <c r="L853" s="71">
        <v>1800</v>
      </c>
      <c r="N853" s="70">
        <f>IF(COUNTIFS(Submission[Submission],"2nd",Submission[Code],Submission[[#This Row],[Code]],Submission[Month],Submission[[#This Row],[Month]])&gt;0,Submission[[#This Row],[2nd Submit Prod/import (month +0)]]-Submission[[#This Row],[1st Submit Prod/import (month +0) ]],0)</f>
        <v>-1800</v>
      </c>
    </row>
    <row r="854" spans="1:14">
      <c r="A854" s="115">
        <v>2022</v>
      </c>
      <c r="B854" s="72">
        <v>3</v>
      </c>
      <c r="C854" t="s">
        <v>372</v>
      </c>
      <c r="D854" t="s">
        <v>198</v>
      </c>
      <c r="E854" t="s">
        <v>419</v>
      </c>
      <c r="F854" t="s">
        <v>72</v>
      </c>
      <c r="G854" t="s">
        <v>370</v>
      </c>
      <c r="H854" t="s">
        <v>403</v>
      </c>
      <c r="I854" t="s">
        <v>548</v>
      </c>
      <c r="K854" t="s">
        <v>220</v>
      </c>
      <c r="L854" s="71">
        <v>0</v>
      </c>
      <c r="N854" s="70">
        <f>IF(COUNTIFS(Submission[Submission],"2nd",Submission[Code],Submission[[#This Row],[Code]],Submission[Month],Submission[[#This Row],[Month]])&gt;0,Submission[[#This Row],[2nd Submit Prod/import (month +0)]]-Submission[[#This Row],[1st Submit Prod/import (month +0) ]],0)</f>
        <v>0</v>
      </c>
    </row>
    <row r="855" spans="1:14">
      <c r="A855" s="115">
        <v>2022</v>
      </c>
      <c r="B855" s="72">
        <v>3</v>
      </c>
      <c r="C855" t="s">
        <v>372</v>
      </c>
      <c r="D855" t="s">
        <v>198</v>
      </c>
      <c r="E855" t="s">
        <v>419</v>
      </c>
      <c r="F855" t="s">
        <v>72</v>
      </c>
      <c r="G855" t="s">
        <v>370</v>
      </c>
      <c r="H855" t="s">
        <v>403</v>
      </c>
      <c r="I855" t="s">
        <v>549</v>
      </c>
      <c r="K855" t="s">
        <v>220</v>
      </c>
      <c r="L855" s="71">
        <v>0</v>
      </c>
      <c r="N855" s="70">
        <f>IF(COUNTIFS(Submission[Submission],"2nd",Submission[Code],Submission[[#This Row],[Code]],Submission[Month],Submission[[#This Row],[Month]])&gt;0,Submission[[#This Row],[2nd Submit Prod/import (month +0)]]-Submission[[#This Row],[1st Submit Prod/import (month +0) ]],0)</f>
        <v>0</v>
      </c>
    </row>
    <row r="856" spans="1:14">
      <c r="A856" s="115">
        <v>2022</v>
      </c>
      <c r="B856" s="72">
        <v>3</v>
      </c>
      <c r="C856" t="s">
        <v>372</v>
      </c>
      <c r="D856" t="s">
        <v>198</v>
      </c>
      <c r="E856" t="s">
        <v>419</v>
      </c>
      <c r="F856" t="s">
        <v>72</v>
      </c>
      <c r="G856" t="s">
        <v>370</v>
      </c>
      <c r="H856" t="s">
        <v>403</v>
      </c>
      <c r="I856" t="s">
        <v>550</v>
      </c>
      <c r="K856" t="s">
        <v>220</v>
      </c>
      <c r="L856" s="71">
        <v>0</v>
      </c>
      <c r="N856" s="70">
        <f>IF(COUNTIFS(Submission[Submission],"2nd",Submission[Code],Submission[[#This Row],[Code]],Submission[Month],Submission[[#This Row],[Month]])&gt;0,Submission[[#This Row],[2nd Submit Prod/import (month +0)]]-Submission[[#This Row],[1st Submit Prod/import (month +0) ]],0)</f>
        <v>0</v>
      </c>
    </row>
    <row r="857" spans="1:14">
      <c r="A857" s="115">
        <v>2022</v>
      </c>
      <c r="B857" s="72">
        <v>3</v>
      </c>
      <c r="C857" t="s">
        <v>372</v>
      </c>
      <c r="D857" t="s">
        <v>198</v>
      </c>
      <c r="E857" t="s">
        <v>419</v>
      </c>
      <c r="F857" t="s">
        <v>72</v>
      </c>
      <c r="G857" t="s">
        <v>370</v>
      </c>
      <c r="H857" t="s">
        <v>403</v>
      </c>
      <c r="I857" t="s">
        <v>551</v>
      </c>
      <c r="K857" t="s">
        <v>220</v>
      </c>
      <c r="L857" s="71">
        <v>0</v>
      </c>
      <c r="N857" s="70">
        <f>IF(COUNTIFS(Submission[Submission],"2nd",Submission[Code],Submission[[#This Row],[Code]],Submission[Month],Submission[[#This Row],[Month]])&gt;0,Submission[[#This Row],[2nd Submit Prod/import (month +0)]]-Submission[[#This Row],[1st Submit Prod/import (month +0) ]],0)</f>
        <v>0</v>
      </c>
    </row>
    <row r="858" spans="1:14">
      <c r="A858" s="115">
        <v>2022</v>
      </c>
      <c r="B858" s="72">
        <v>3</v>
      </c>
      <c r="C858" t="s">
        <v>372</v>
      </c>
      <c r="D858" t="s">
        <v>198</v>
      </c>
      <c r="E858" t="s">
        <v>419</v>
      </c>
      <c r="F858" t="s">
        <v>72</v>
      </c>
      <c r="G858" t="s">
        <v>370</v>
      </c>
      <c r="H858" t="s">
        <v>403</v>
      </c>
      <c r="I858" t="s">
        <v>552</v>
      </c>
      <c r="K858" t="s">
        <v>220</v>
      </c>
      <c r="L858" s="71">
        <v>0</v>
      </c>
      <c r="N858" s="70">
        <f>IF(COUNTIFS(Submission[Submission],"2nd",Submission[Code],Submission[[#This Row],[Code]],Submission[Month],Submission[[#This Row],[Month]])&gt;0,Submission[[#This Row],[2nd Submit Prod/import (month +0)]]-Submission[[#This Row],[1st Submit Prod/import (month +0) ]],0)</f>
        <v>0</v>
      </c>
    </row>
    <row r="859" spans="1:14">
      <c r="A859" s="115">
        <v>2022</v>
      </c>
      <c r="B859" s="72">
        <v>3</v>
      </c>
      <c r="C859" t="s">
        <v>372</v>
      </c>
      <c r="D859" t="s">
        <v>198</v>
      </c>
      <c r="E859" t="s">
        <v>419</v>
      </c>
      <c r="F859" t="s">
        <v>72</v>
      </c>
      <c r="G859" t="s">
        <v>370</v>
      </c>
      <c r="H859" t="s">
        <v>374</v>
      </c>
      <c r="I859" t="s">
        <v>523</v>
      </c>
      <c r="K859" t="s">
        <v>220</v>
      </c>
      <c r="L859" s="71">
        <v>0</v>
      </c>
      <c r="N859" s="70">
        <f>IF(COUNTIFS(Submission[Submission],"2nd",Submission[Code],Submission[[#This Row],[Code]],Submission[Month],Submission[[#This Row],[Month]])&gt;0,Submission[[#This Row],[2nd Submit Prod/import (month +0)]]-Submission[[#This Row],[1st Submit Prod/import (month +0) ]],0)</f>
        <v>0</v>
      </c>
    </row>
    <row r="860" spans="1:14">
      <c r="A860" s="115">
        <v>2022</v>
      </c>
      <c r="B860" s="72">
        <v>3</v>
      </c>
      <c r="C860" t="s">
        <v>372</v>
      </c>
      <c r="D860" t="s">
        <v>198</v>
      </c>
      <c r="E860" t="s">
        <v>419</v>
      </c>
      <c r="F860" t="s">
        <v>72</v>
      </c>
      <c r="G860" t="s">
        <v>370</v>
      </c>
      <c r="H860" t="s">
        <v>374</v>
      </c>
      <c r="I860" t="s">
        <v>522</v>
      </c>
      <c r="K860" t="s">
        <v>220</v>
      </c>
      <c r="L860" s="71">
        <v>0</v>
      </c>
      <c r="N860" s="70">
        <f>IF(COUNTIFS(Submission[Submission],"2nd",Submission[Code],Submission[[#This Row],[Code]],Submission[Month],Submission[[#This Row],[Month]])&gt;0,Submission[[#This Row],[2nd Submit Prod/import (month +0)]]-Submission[[#This Row],[1st Submit Prod/import (month +0) ]],0)</f>
        <v>0</v>
      </c>
    </row>
    <row r="861" spans="1:14">
      <c r="A861" s="115">
        <v>2022</v>
      </c>
      <c r="B861" s="72">
        <v>3</v>
      </c>
      <c r="C861" t="s">
        <v>372</v>
      </c>
      <c r="D861" t="s">
        <v>198</v>
      </c>
      <c r="E861" t="s">
        <v>419</v>
      </c>
      <c r="F861" t="s">
        <v>72</v>
      </c>
      <c r="G861" t="s">
        <v>370</v>
      </c>
      <c r="H861" t="s">
        <v>374</v>
      </c>
      <c r="I861" t="s">
        <v>553</v>
      </c>
      <c r="K861" t="s">
        <v>220</v>
      </c>
      <c r="L861" s="71">
        <v>0</v>
      </c>
      <c r="N861" s="70">
        <f>IF(COUNTIFS(Submission[Submission],"2nd",Submission[Code],Submission[[#This Row],[Code]],Submission[Month],Submission[[#This Row],[Month]])&gt;0,Submission[[#This Row],[2nd Submit Prod/import (month +0)]]-Submission[[#This Row],[1st Submit Prod/import (month +0) ]],0)</f>
        <v>0</v>
      </c>
    </row>
    <row r="862" spans="1:14">
      <c r="A862" s="115">
        <v>2022</v>
      </c>
      <c r="B862" s="72">
        <v>3</v>
      </c>
      <c r="C862" t="s">
        <v>372</v>
      </c>
      <c r="D862" t="s">
        <v>198</v>
      </c>
      <c r="E862" t="s">
        <v>419</v>
      </c>
      <c r="F862" t="s">
        <v>72</v>
      </c>
      <c r="G862" t="s">
        <v>370</v>
      </c>
      <c r="H862" t="s">
        <v>374</v>
      </c>
      <c r="I862" t="s">
        <v>563</v>
      </c>
      <c r="K862" t="s">
        <v>220</v>
      </c>
      <c r="L862" s="71">
        <v>0</v>
      </c>
      <c r="N862" s="70">
        <f>IF(COUNTIFS(Submission[Submission],"2nd",Submission[Code],Submission[[#This Row],[Code]],Submission[Month],Submission[[#This Row],[Month]])&gt;0,Submission[[#This Row],[2nd Submit Prod/import (month +0)]]-Submission[[#This Row],[1st Submit Prod/import (month +0) ]],0)</f>
        <v>0</v>
      </c>
    </row>
    <row r="863" spans="1:14">
      <c r="A863" s="115">
        <v>2022</v>
      </c>
      <c r="B863" s="72">
        <v>3</v>
      </c>
      <c r="C863" t="s">
        <v>372</v>
      </c>
      <c r="D863" t="s">
        <v>198</v>
      </c>
      <c r="E863" t="s">
        <v>427</v>
      </c>
      <c r="F863" t="s">
        <v>77</v>
      </c>
      <c r="G863" t="s">
        <v>370</v>
      </c>
      <c r="H863" t="s">
        <v>374</v>
      </c>
      <c r="I863" t="s">
        <v>86</v>
      </c>
      <c r="K863" t="s">
        <v>219</v>
      </c>
      <c r="L863" s="71">
        <v>0</v>
      </c>
      <c r="N863" s="70">
        <f>IF(COUNTIFS(Submission[Submission],"2nd",Submission[Code],Submission[[#This Row],[Code]],Submission[Month],Submission[[#This Row],[Month]])&gt;0,Submission[[#This Row],[2nd Submit Prod/import (month +0)]]-Submission[[#This Row],[1st Submit Prod/import (month +0) ]],0)</f>
        <v>0</v>
      </c>
    </row>
    <row r="864" spans="1:14">
      <c r="A864" s="115">
        <v>2022</v>
      </c>
      <c r="B864" s="72">
        <v>3</v>
      </c>
      <c r="C864" t="s">
        <v>372</v>
      </c>
      <c r="D864" t="s">
        <v>198</v>
      </c>
      <c r="E864" t="s">
        <v>427</v>
      </c>
      <c r="F864" t="s">
        <v>77</v>
      </c>
      <c r="G864" t="s">
        <v>370</v>
      </c>
      <c r="H864" t="s">
        <v>374</v>
      </c>
      <c r="I864" t="s">
        <v>87</v>
      </c>
      <c r="K864" t="s">
        <v>219</v>
      </c>
      <c r="L864" s="71">
        <v>0</v>
      </c>
      <c r="N864" s="70">
        <f>IF(COUNTIFS(Submission[Submission],"2nd",Submission[Code],Submission[[#This Row],[Code]],Submission[Month],Submission[[#This Row],[Month]])&gt;0,Submission[[#This Row],[2nd Submit Prod/import (month +0)]]-Submission[[#This Row],[1st Submit Prod/import (month +0) ]],0)</f>
        <v>0</v>
      </c>
    </row>
    <row r="865" spans="1:14">
      <c r="A865" s="115">
        <v>2022</v>
      </c>
      <c r="B865" s="72">
        <v>3</v>
      </c>
      <c r="C865" t="s">
        <v>372</v>
      </c>
      <c r="D865" t="s">
        <v>198</v>
      </c>
      <c r="E865" t="s">
        <v>427</v>
      </c>
      <c r="F865" t="s">
        <v>77</v>
      </c>
      <c r="G865" t="s">
        <v>370</v>
      </c>
      <c r="H865" t="s">
        <v>374</v>
      </c>
      <c r="I865" t="s">
        <v>88</v>
      </c>
      <c r="K865" t="s">
        <v>219</v>
      </c>
      <c r="L865" s="71">
        <v>0</v>
      </c>
      <c r="N865" s="70">
        <f>IF(COUNTIFS(Submission[Submission],"2nd",Submission[Code],Submission[[#This Row],[Code]],Submission[Month],Submission[[#This Row],[Month]])&gt;0,Submission[[#This Row],[2nd Submit Prod/import (month +0)]]-Submission[[#This Row],[1st Submit Prod/import (month +0) ]],0)</f>
        <v>0</v>
      </c>
    </row>
    <row r="866" spans="1:14">
      <c r="A866" s="115">
        <v>2022</v>
      </c>
      <c r="B866" s="72">
        <v>3</v>
      </c>
      <c r="C866" t="s">
        <v>372</v>
      </c>
      <c r="D866" t="s">
        <v>198</v>
      </c>
      <c r="E866" t="s">
        <v>427</v>
      </c>
      <c r="F866" t="s">
        <v>77</v>
      </c>
      <c r="G866" t="s">
        <v>370</v>
      </c>
      <c r="H866" t="s">
        <v>374</v>
      </c>
      <c r="I866" t="s">
        <v>89</v>
      </c>
      <c r="K866" t="s">
        <v>219</v>
      </c>
      <c r="L866" s="71">
        <v>0</v>
      </c>
      <c r="N866" s="70">
        <f>IF(COUNTIFS(Submission[Submission],"2nd",Submission[Code],Submission[[#This Row],[Code]],Submission[Month],Submission[[#This Row],[Month]])&gt;0,Submission[[#This Row],[2nd Submit Prod/import (month +0)]]-Submission[[#This Row],[1st Submit Prod/import (month +0) ]],0)</f>
        <v>0</v>
      </c>
    </row>
    <row r="867" spans="1:14">
      <c r="A867" s="115">
        <v>2022</v>
      </c>
      <c r="B867" s="72">
        <v>3</v>
      </c>
      <c r="C867" t="s">
        <v>372</v>
      </c>
      <c r="D867" t="s">
        <v>198</v>
      </c>
      <c r="E867" t="s">
        <v>427</v>
      </c>
      <c r="F867" t="s">
        <v>77</v>
      </c>
      <c r="G867" t="s">
        <v>370</v>
      </c>
      <c r="H867" t="s">
        <v>374</v>
      </c>
      <c r="I867" t="s">
        <v>90</v>
      </c>
      <c r="K867" t="s">
        <v>219</v>
      </c>
      <c r="L867" s="71">
        <v>0</v>
      </c>
      <c r="N867" s="70">
        <f>IF(COUNTIFS(Submission[Submission],"2nd",Submission[Code],Submission[[#This Row],[Code]],Submission[Month],Submission[[#This Row],[Month]])&gt;0,Submission[[#This Row],[2nd Submit Prod/import (month +0)]]-Submission[[#This Row],[1st Submit Prod/import (month +0) ]],0)</f>
        <v>0</v>
      </c>
    </row>
    <row r="868" spans="1:14">
      <c r="A868" s="115">
        <v>2022</v>
      </c>
      <c r="B868" s="72">
        <v>3</v>
      </c>
      <c r="C868" t="s">
        <v>372</v>
      </c>
      <c r="D868" t="s">
        <v>198</v>
      </c>
      <c r="E868" t="s">
        <v>427</v>
      </c>
      <c r="F868" t="s">
        <v>77</v>
      </c>
      <c r="G868" t="s">
        <v>370</v>
      </c>
      <c r="H868" t="s">
        <v>374</v>
      </c>
      <c r="I868" t="s">
        <v>91</v>
      </c>
      <c r="K868" t="s">
        <v>219</v>
      </c>
      <c r="L868" s="71">
        <v>0</v>
      </c>
      <c r="N868" s="70">
        <f>IF(COUNTIFS(Submission[Submission],"2nd",Submission[Code],Submission[[#This Row],[Code]],Submission[Month],Submission[[#This Row],[Month]])&gt;0,Submission[[#This Row],[2nd Submit Prod/import (month +0)]]-Submission[[#This Row],[1st Submit Prod/import (month +0) ]],0)</f>
        <v>0</v>
      </c>
    </row>
    <row r="869" spans="1:14">
      <c r="A869" s="115">
        <v>2022</v>
      </c>
      <c r="B869" s="72">
        <v>3</v>
      </c>
      <c r="C869" t="s">
        <v>372</v>
      </c>
      <c r="D869" t="s">
        <v>198</v>
      </c>
      <c r="E869" t="s">
        <v>427</v>
      </c>
      <c r="F869" t="s">
        <v>77</v>
      </c>
      <c r="G869" t="s">
        <v>370</v>
      </c>
      <c r="H869" t="s">
        <v>374</v>
      </c>
      <c r="I869" t="s">
        <v>143</v>
      </c>
      <c r="K869" t="s">
        <v>220</v>
      </c>
      <c r="L869" s="71">
        <v>0</v>
      </c>
      <c r="N869" s="70">
        <f>IF(COUNTIFS(Submission[Submission],"2nd",Submission[Code],Submission[[#This Row],[Code]],Submission[Month],Submission[[#This Row],[Month]])&gt;0,Submission[[#This Row],[2nd Submit Prod/import (month +0)]]-Submission[[#This Row],[1st Submit Prod/import (month +0) ]],0)</f>
        <v>0</v>
      </c>
    </row>
    <row r="870" spans="1:14">
      <c r="A870" s="115">
        <v>2022</v>
      </c>
      <c r="B870" s="72">
        <v>3</v>
      </c>
      <c r="C870" t="s">
        <v>372</v>
      </c>
      <c r="D870" t="s">
        <v>198</v>
      </c>
      <c r="E870" t="s">
        <v>427</v>
      </c>
      <c r="F870" t="s">
        <v>77</v>
      </c>
      <c r="G870" t="s">
        <v>370</v>
      </c>
      <c r="H870" t="s">
        <v>374</v>
      </c>
      <c r="I870" t="s">
        <v>144</v>
      </c>
      <c r="K870" t="s">
        <v>220</v>
      </c>
      <c r="L870" s="71">
        <v>0</v>
      </c>
      <c r="N870" s="70">
        <f>IF(COUNTIFS(Submission[Submission],"2nd",Submission[Code],Submission[[#This Row],[Code]],Submission[Month],Submission[[#This Row],[Month]])&gt;0,Submission[[#This Row],[2nd Submit Prod/import (month +0)]]-Submission[[#This Row],[1st Submit Prod/import (month +0) ]],0)</f>
        <v>0</v>
      </c>
    </row>
    <row r="871" spans="1:14">
      <c r="A871" s="115">
        <v>2022</v>
      </c>
      <c r="B871" s="72">
        <v>3</v>
      </c>
      <c r="C871" t="s">
        <v>372</v>
      </c>
      <c r="D871" t="s">
        <v>198</v>
      </c>
      <c r="E871" t="s">
        <v>418</v>
      </c>
      <c r="F871" t="s">
        <v>77</v>
      </c>
      <c r="G871" t="s">
        <v>370</v>
      </c>
      <c r="H871" t="s">
        <v>374</v>
      </c>
      <c r="I871" t="s">
        <v>447</v>
      </c>
      <c r="K871" t="s">
        <v>219</v>
      </c>
      <c r="L871" s="71">
        <v>0</v>
      </c>
      <c r="N871" s="70">
        <f>IF(COUNTIFS(Submission[Submission],"2nd",Submission[Code],Submission[[#This Row],[Code]],Submission[Month],Submission[[#This Row],[Month]])&gt;0,Submission[[#This Row],[2nd Submit Prod/import (month +0)]]-Submission[[#This Row],[1st Submit Prod/import (month +0) ]],0)</f>
        <v>0</v>
      </c>
    </row>
    <row r="872" spans="1:14">
      <c r="A872" s="115">
        <v>2022</v>
      </c>
      <c r="B872" s="72">
        <v>3</v>
      </c>
      <c r="C872" t="s">
        <v>372</v>
      </c>
      <c r="D872" t="s">
        <v>198</v>
      </c>
      <c r="E872" t="s">
        <v>418</v>
      </c>
      <c r="F872" t="s">
        <v>77</v>
      </c>
      <c r="G872" t="s">
        <v>370</v>
      </c>
      <c r="H872" t="s">
        <v>374</v>
      </c>
      <c r="I872" t="s">
        <v>448</v>
      </c>
      <c r="K872" t="s">
        <v>219</v>
      </c>
      <c r="L872" s="71">
        <v>0</v>
      </c>
      <c r="N872" s="70">
        <f>IF(COUNTIFS(Submission[Submission],"2nd",Submission[Code],Submission[[#This Row],[Code]],Submission[Month],Submission[[#This Row],[Month]])&gt;0,Submission[[#This Row],[2nd Submit Prod/import (month +0)]]-Submission[[#This Row],[1st Submit Prod/import (month +0) ]],0)</f>
        <v>0</v>
      </c>
    </row>
    <row r="873" spans="1:14">
      <c r="A873" s="115">
        <v>2022</v>
      </c>
      <c r="B873" s="72">
        <v>3</v>
      </c>
      <c r="C873" t="s">
        <v>372</v>
      </c>
      <c r="D873" t="s">
        <v>198</v>
      </c>
      <c r="E873" t="s">
        <v>418</v>
      </c>
      <c r="F873" t="s">
        <v>77</v>
      </c>
      <c r="G873" t="s">
        <v>370</v>
      </c>
      <c r="H873" t="s">
        <v>374</v>
      </c>
      <c r="I873" t="s">
        <v>449</v>
      </c>
      <c r="K873" t="s">
        <v>219</v>
      </c>
      <c r="L873" s="71">
        <v>0</v>
      </c>
      <c r="N873" s="70">
        <f>IF(COUNTIFS(Submission[Submission],"2nd",Submission[Code],Submission[[#This Row],[Code]],Submission[Month],Submission[[#This Row],[Month]])&gt;0,Submission[[#This Row],[2nd Submit Prod/import (month +0)]]-Submission[[#This Row],[1st Submit Prod/import (month +0) ]],0)</f>
        <v>0</v>
      </c>
    </row>
    <row r="874" spans="1:14">
      <c r="A874" s="115">
        <v>2022</v>
      </c>
      <c r="B874" s="72">
        <v>3</v>
      </c>
      <c r="C874" t="s">
        <v>372</v>
      </c>
      <c r="D874" t="s">
        <v>198</v>
      </c>
      <c r="E874" t="s">
        <v>418</v>
      </c>
      <c r="F874" t="s">
        <v>77</v>
      </c>
      <c r="G874" t="s">
        <v>370</v>
      </c>
      <c r="H874" t="s">
        <v>374</v>
      </c>
      <c r="I874" t="s">
        <v>450</v>
      </c>
      <c r="K874" t="s">
        <v>219</v>
      </c>
      <c r="L874" s="71">
        <v>0</v>
      </c>
      <c r="N874" s="70">
        <f>IF(COUNTIFS(Submission[Submission],"2nd",Submission[Code],Submission[[#This Row],[Code]],Submission[Month],Submission[[#This Row],[Month]])&gt;0,Submission[[#This Row],[2nd Submit Prod/import (month +0)]]-Submission[[#This Row],[1st Submit Prod/import (month +0) ]],0)</f>
        <v>0</v>
      </c>
    </row>
    <row r="875" spans="1:14">
      <c r="A875" s="115">
        <v>2022</v>
      </c>
      <c r="B875" s="72">
        <v>3</v>
      </c>
      <c r="C875" t="s">
        <v>372</v>
      </c>
      <c r="D875" t="s">
        <v>198</v>
      </c>
      <c r="E875" t="s">
        <v>418</v>
      </c>
      <c r="F875" t="s">
        <v>77</v>
      </c>
      <c r="G875" t="s">
        <v>370</v>
      </c>
      <c r="H875" t="s">
        <v>374</v>
      </c>
      <c r="I875" t="s">
        <v>92</v>
      </c>
      <c r="K875" t="s">
        <v>219</v>
      </c>
      <c r="L875" s="71">
        <v>19040</v>
      </c>
      <c r="N875" s="70">
        <f>IF(COUNTIFS(Submission[Submission],"2nd",Submission[Code],Submission[[#This Row],[Code]],Submission[Month],Submission[[#This Row],[Month]])&gt;0,Submission[[#This Row],[2nd Submit Prod/import (month +0)]]-Submission[[#This Row],[1st Submit Prod/import (month +0) ]],0)</f>
        <v>-19040</v>
      </c>
    </row>
    <row r="876" spans="1:14">
      <c r="A876" s="115">
        <v>2022</v>
      </c>
      <c r="B876" s="72">
        <v>3</v>
      </c>
      <c r="C876" t="s">
        <v>372</v>
      </c>
      <c r="D876" t="s">
        <v>198</v>
      </c>
      <c r="E876" t="s">
        <v>418</v>
      </c>
      <c r="F876" t="s">
        <v>77</v>
      </c>
      <c r="G876" t="s">
        <v>370</v>
      </c>
      <c r="H876" t="s">
        <v>374</v>
      </c>
      <c r="I876" t="s">
        <v>451</v>
      </c>
      <c r="K876" t="s">
        <v>219</v>
      </c>
      <c r="L876" s="71">
        <v>0</v>
      </c>
      <c r="N876" s="70">
        <f>IF(COUNTIFS(Submission[Submission],"2nd",Submission[Code],Submission[[#This Row],[Code]],Submission[Month],Submission[[#This Row],[Month]])&gt;0,Submission[[#This Row],[2nd Submit Prod/import (month +0)]]-Submission[[#This Row],[1st Submit Prod/import (month +0) ]],0)</f>
        <v>0</v>
      </c>
    </row>
    <row r="877" spans="1:14">
      <c r="A877" s="115">
        <v>2022</v>
      </c>
      <c r="B877" s="72">
        <v>3</v>
      </c>
      <c r="C877" t="s">
        <v>372</v>
      </c>
      <c r="D877" t="s">
        <v>198</v>
      </c>
      <c r="E877" t="s">
        <v>418</v>
      </c>
      <c r="F877" t="s">
        <v>77</v>
      </c>
      <c r="G877" t="s">
        <v>370</v>
      </c>
      <c r="H877" t="s">
        <v>374</v>
      </c>
      <c r="I877" t="s">
        <v>441</v>
      </c>
      <c r="K877" t="s">
        <v>219</v>
      </c>
      <c r="L877" s="71">
        <v>0</v>
      </c>
      <c r="N877" s="70">
        <f>IF(COUNTIFS(Submission[Submission],"2nd",Submission[Code],Submission[[#This Row],[Code]],Submission[Month],Submission[[#This Row],[Month]])&gt;0,Submission[[#This Row],[2nd Submit Prod/import (month +0)]]-Submission[[#This Row],[1st Submit Prod/import (month +0) ]],0)</f>
        <v>0</v>
      </c>
    </row>
    <row r="878" spans="1:14">
      <c r="A878" s="115">
        <v>2022</v>
      </c>
      <c r="B878" s="72">
        <v>3</v>
      </c>
      <c r="C878" t="s">
        <v>372</v>
      </c>
      <c r="D878" t="s">
        <v>198</v>
      </c>
      <c r="E878" t="s">
        <v>418</v>
      </c>
      <c r="F878" t="s">
        <v>77</v>
      </c>
      <c r="G878" t="s">
        <v>370</v>
      </c>
      <c r="H878" t="s">
        <v>374</v>
      </c>
      <c r="I878" t="s">
        <v>452</v>
      </c>
      <c r="K878" t="s">
        <v>219</v>
      </c>
      <c r="L878" s="71">
        <v>0</v>
      </c>
      <c r="N878" s="70">
        <f>IF(COUNTIFS(Submission[Submission],"2nd",Submission[Code],Submission[[#This Row],[Code]],Submission[Month],Submission[[#This Row],[Month]])&gt;0,Submission[[#This Row],[2nd Submit Prod/import (month +0)]]-Submission[[#This Row],[1st Submit Prod/import (month +0) ]],0)</f>
        <v>0</v>
      </c>
    </row>
    <row r="879" spans="1:14">
      <c r="A879" s="115">
        <v>2022</v>
      </c>
      <c r="B879" s="72">
        <v>3</v>
      </c>
      <c r="C879" t="s">
        <v>372</v>
      </c>
      <c r="D879" t="s">
        <v>198</v>
      </c>
      <c r="E879" t="s">
        <v>418</v>
      </c>
      <c r="F879" t="s">
        <v>77</v>
      </c>
      <c r="G879" t="s">
        <v>370</v>
      </c>
      <c r="H879" t="s">
        <v>374</v>
      </c>
      <c r="I879" t="s">
        <v>453</v>
      </c>
      <c r="K879" t="s">
        <v>219</v>
      </c>
      <c r="L879" s="71">
        <v>0</v>
      </c>
      <c r="N879" s="70">
        <f>IF(COUNTIFS(Submission[Submission],"2nd",Submission[Code],Submission[[#This Row],[Code]],Submission[Month],Submission[[#This Row],[Month]])&gt;0,Submission[[#This Row],[2nd Submit Prod/import (month +0)]]-Submission[[#This Row],[1st Submit Prod/import (month +0) ]],0)</f>
        <v>0</v>
      </c>
    </row>
    <row r="880" spans="1:14">
      <c r="A880" s="115">
        <v>2022</v>
      </c>
      <c r="B880" s="72">
        <v>3</v>
      </c>
      <c r="C880" t="s">
        <v>372</v>
      </c>
      <c r="D880" t="s">
        <v>198</v>
      </c>
      <c r="E880" t="s">
        <v>418</v>
      </c>
      <c r="F880" t="s">
        <v>77</v>
      </c>
      <c r="G880" t="s">
        <v>370</v>
      </c>
      <c r="H880" t="s">
        <v>374</v>
      </c>
      <c r="I880" t="s">
        <v>555</v>
      </c>
      <c r="K880" t="s">
        <v>220</v>
      </c>
      <c r="L880" s="71">
        <v>0</v>
      </c>
      <c r="N880" s="70">
        <f>IF(COUNTIFS(Submission[Submission],"2nd",Submission[Code],Submission[[#This Row],[Code]],Submission[Month],Submission[[#This Row],[Month]])&gt;0,Submission[[#This Row],[2nd Submit Prod/import (month +0)]]-Submission[[#This Row],[1st Submit Prod/import (month +0) ]],0)</f>
        <v>0</v>
      </c>
    </row>
    <row r="881" spans="1:14">
      <c r="A881" s="115">
        <v>2022</v>
      </c>
      <c r="B881" s="72">
        <v>3</v>
      </c>
      <c r="C881" t="s">
        <v>372</v>
      </c>
      <c r="D881" t="s">
        <v>198</v>
      </c>
      <c r="E881" t="s">
        <v>418</v>
      </c>
      <c r="F881" t="s">
        <v>77</v>
      </c>
      <c r="G881" t="s">
        <v>370</v>
      </c>
      <c r="H881" t="s">
        <v>374</v>
      </c>
      <c r="I881" t="s">
        <v>556</v>
      </c>
      <c r="K881" t="s">
        <v>220</v>
      </c>
      <c r="L881" s="71">
        <v>0</v>
      </c>
      <c r="N881" s="70">
        <f>IF(COUNTIFS(Submission[Submission],"2nd",Submission[Code],Submission[[#This Row],[Code]],Submission[Month],Submission[[#This Row],[Month]])&gt;0,Submission[[#This Row],[2nd Submit Prod/import (month +0)]]-Submission[[#This Row],[1st Submit Prod/import (month +0) ]],0)</f>
        <v>0</v>
      </c>
    </row>
    <row r="882" spans="1:14">
      <c r="A882" s="115">
        <v>2022</v>
      </c>
      <c r="B882" s="72">
        <v>3</v>
      </c>
      <c r="C882" t="s">
        <v>372</v>
      </c>
      <c r="D882" t="s">
        <v>198</v>
      </c>
      <c r="E882" t="s">
        <v>427</v>
      </c>
      <c r="F882" t="s">
        <v>77</v>
      </c>
      <c r="G882" t="s">
        <v>370</v>
      </c>
      <c r="H882" t="s">
        <v>374</v>
      </c>
      <c r="I882" t="s">
        <v>93</v>
      </c>
      <c r="K882" t="s">
        <v>220</v>
      </c>
      <c r="L882" s="71">
        <v>0</v>
      </c>
      <c r="N882" s="70">
        <f>IF(COUNTIFS(Submission[Submission],"2nd",Submission[Code],Submission[[#This Row],[Code]],Submission[Month],Submission[[#This Row],[Month]])&gt;0,Submission[[#This Row],[2nd Submit Prod/import (month +0)]]-Submission[[#This Row],[1st Submit Prod/import (month +0) ]],0)</f>
        <v>0</v>
      </c>
    </row>
    <row r="883" spans="1:14">
      <c r="A883" s="115">
        <v>2022</v>
      </c>
      <c r="B883" s="72">
        <v>3</v>
      </c>
      <c r="C883" t="s">
        <v>372</v>
      </c>
      <c r="D883" t="s">
        <v>198</v>
      </c>
      <c r="E883" t="s">
        <v>419</v>
      </c>
      <c r="F883" t="s">
        <v>77</v>
      </c>
      <c r="G883" t="s">
        <v>368</v>
      </c>
      <c r="H883" t="s">
        <v>386</v>
      </c>
      <c r="I883" t="s">
        <v>454</v>
      </c>
      <c r="K883" t="s">
        <v>219</v>
      </c>
      <c r="L883" s="71">
        <v>0</v>
      </c>
      <c r="N883" s="70">
        <f>IF(COUNTIFS(Submission[Submission],"2nd",Submission[Code],Submission[[#This Row],[Code]],Submission[Month],Submission[[#This Row],[Month]])&gt;0,Submission[[#This Row],[2nd Submit Prod/import (month +0)]]-Submission[[#This Row],[1st Submit Prod/import (month +0) ]],0)</f>
        <v>0</v>
      </c>
    </row>
    <row r="884" spans="1:14">
      <c r="A884" s="115">
        <v>2022</v>
      </c>
      <c r="B884" s="72">
        <v>3</v>
      </c>
      <c r="C884" t="s">
        <v>372</v>
      </c>
      <c r="D884" t="s">
        <v>198</v>
      </c>
      <c r="E884" t="s">
        <v>419</v>
      </c>
      <c r="F884" t="s">
        <v>77</v>
      </c>
      <c r="G884" t="s">
        <v>368</v>
      </c>
      <c r="H884" t="s">
        <v>386</v>
      </c>
      <c r="I884" t="s">
        <v>455</v>
      </c>
      <c r="K884" t="s">
        <v>219</v>
      </c>
      <c r="L884" s="71">
        <v>0</v>
      </c>
      <c r="N884" s="70">
        <f>IF(COUNTIFS(Submission[Submission],"2nd",Submission[Code],Submission[[#This Row],[Code]],Submission[Month],Submission[[#This Row],[Month]])&gt;0,Submission[[#This Row],[2nd Submit Prod/import (month +0)]]-Submission[[#This Row],[1st Submit Prod/import (month +0) ]],0)</f>
        <v>0</v>
      </c>
    </row>
    <row r="885" spans="1:14">
      <c r="A885" s="115">
        <v>2022</v>
      </c>
      <c r="B885" s="72">
        <v>3</v>
      </c>
      <c r="C885" t="s">
        <v>372</v>
      </c>
      <c r="D885" t="s">
        <v>198</v>
      </c>
      <c r="E885" t="s">
        <v>419</v>
      </c>
      <c r="F885" t="s">
        <v>77</v>
      </c>
      <c r="G885" t="s">
        <v>368</v>
      </c>
      <c r="H885" t="s">
        <v>386</v>
      </c>
      <c r="I885" t="s">
        <v>456</v>
      </c>
      <c r="K885" t="s">
        <v>219</v>
      </c>
      <c r="L885" s="71">
        <v>0</v>
      </c>
      <c r="N885" s="70">
        <f>IF(COUNTIFS(Submission[Submission],"2nd",Submission[Code],Submission[[#This Row],[Code]],Submission[Month],Submission[[#This Row],[Month]])&gt;0,Submission[[#This Row],[2nd Submit Prod/import (month +0)]]-Submission[[#This Row],[1st Submit Prod/import (month +0) ]],0)</f>
        <v>0</v>
      </c>
    </row>
    <row r="886" spans="1:14">
      <c r="A886" s="115">
        <v>2022</v>
      </c>
      <c r="B886" s="72">
        <v>3</v>
      </c>
      <c r="C886" t="s">
        <v>372</v>
      </c>
      <c r="D886" t="s">
        <v>198</v>
      </c>
      <c r="E886" t="s">
        <v>419</v>
      </c>
      <c r="F886" t="s">
        <v>77</v>
      </c>
      <c r="G886" t="s">
        <v>368</v>
      </c>
      <c r="H886" t="s">
        <v>386</v>
      </c>
      <c r="I886" t="s">
        <v>457</v>
      </c>
      <c r="K886" t="s">
        <v>219</v>
      </c>
      <c r="L886" s="71">
        <v>0</v>
      </c>
      <c r="N886" s="70">
        <f>IF(COUNTIFS(Submission[Submission],"2nd",Submission[Code],Submission[[#This Row],[Code]],Submission[Month],Submission[[#This Row],[Month]])&gt;0,Submission[[#This Row],[2nd Submit Prod/import (month +0)]]-Submission[[#This Row],[1st Submit Prod/import (month +0) ]],0)</f>
        <v>0</v>
      </c>
    </row>
    <row r="887" spans="1:14">
      <c r="A887" s="115">
        <v>2022</v>
      </c>
      <c r="B887" s="72">
        <v>3</v>
      </c>
      <c r="C887" t="s">
        <v>372</v>
      </c>
      <c r="D887" t="s">
        <v>198</v>
      </c>
      <c r="E887" t="s">
        <v>419</v>
      </c>
      <c r="F887" t="s">
        <v>77</v>
      </c>
      <c r="G887" t="s">
        <v>368</v>
      </c>
      <c r="H887" t="s">
        <v>386</v>
      </c>
      <c r="I887" t="s">
        <v>458</v>
      </c>
      <c r="K887" t="s">
        <v>219</v>
      </c>
      <c r="L887" s="71">
        <v>0</v>
      </c>
      <c r="N887" s="70">
        <f>IF(COUNTIFS(Submission[Submission],"2nd",Submission[Code],Submission[[#This Row],[Code]],Submission[Month],Submission[[#This Row],[Month]])&gt;0,Submission[[#This Row],[2nd Submit Prod/import (month +0)]]-Submission[[#This Row],[1st Submit Prod/import (month +0) ]],0)</f>
        <v>0</v>
      </c>
    </row>
    <row r="888" spans="1:14">
      <c r="A888" s="115">
        <v>2022</v>
      </c>
      <c r="B888" s="72">
        <v>3</v>
      </c>
      <c r="C888" t="s">
        <v>372</v>
      </c>
      <c r="D888" t="s">
        <v>198</v>
      </c>
      <c r="E888" t="s">
        <v>419</v>
      </c>
      <c r="F888" t="s">
        <v>77</v>
      </c>
      <c r="G888" t="s">
        <v>368</v>
      </c>
      <c r="H888" t="s">
        <v>386</v>
      </c>
      <c r="I888" t="s">
        <v>145</v>
      </c>
      <c r="K888" t="s">
        <v>219</v>
      </c>
      <c r="L888" s="71">
        <v>0</v>
      </c>
      <c r="N888" s="70">
        <f>IF(COUNTIFS(Submission[Submission],"2nd",Submission[Code],Submission[[#This Row],[Code]],Submission[Month],Submission[[#This Row],[Month]])&gt;0,Submission[[#This Row],[2nd Submit Prod/import (month +0)]]-Submission[[#This Row],[1st Submit Prod/import (month +0) ]],0)</f>
        <v>0</v>
      </c>
    </row>
    <row r="889" spans="1:14">
      <c r="A889" s="115">
        <v>2022</v>
      </c>
      <c r="B889" s="72">
        <v>3</v>
      </c>
      <c r="C889" t="s">
        <v>372</v>
      </c>
      <c r="D889" t="s">
        <v>198</v>
      </c>
      <c r="E889" t="s">
        <v>419</v>
      </c>
      <c r="F889" t="s">
        <v>77</v>
      </c>
      <c r="G889" t="s">
        <v>368</v>
      </c>
      <c r="H889" t="s">
        <v>386</v>
      </c>
      <c r="I889" t="s">
        <v>429</v>
      </c>
      <c r="K889" t="s">
        <v>219</v>
      </c>
      <c r="L889" s="71">
        <v>7200</v>
      </c>
      <c r="N889" s="70">
        <f>IF(COUNTIFS(Submission[Submission],"2nd",Submission[Code],Submission[[#This Row],[Code]],Submission[Month],Submission[[#This Row],[Month]])&gt;0,Submission[[#This Row],[2nd Submit Prod/import (month +0)]]-Submission[[#This Row],[1st Submit Prod/import (month +0) ]],0)</f>
        <v>-7200</v>
      </c>
    </row>
    <row r="890" spans="1:14">
      <c r="A890" s="115">
        <v>2022</v>
      </c>
      <c r="B890" s="72">
        <v>3</v>
      </c>
      <c r="C890" t="s">
        <v>372</v>
      </c>
      <c r="D890" t="s">
        <v>198</v>
      </c>
      <c r="E890" t="s">
        <v>419</v>
      </c>
      <c r="F890" t="s">
        <v>77</v>
      </c>
      <c r="G890" t="s">
        <v>368</v>
      </c>
      <c r="H890" t="s">
        <v>386</v>
      </c>
      <c r="I890" t="s">
        <v>29</v>
      </c>
      <c r="K890" t="s">
        <v>219</v>
      </c>
      <c r="L890" s="71">
        <v>0</v>
      </c>
      <c r="N890" s="70">
        <f>IF(COUNTIFS(Submission[Submission],"2nd",Submission[Code],Submission[[#This Row],[Code]],Submission[Month],Submission[[#This Row],[Month]])&gt;0,Submission[[#This Row],[2nd Submit Prod/import (month +0)]]-Submission[[#This Row],[1st Submit Prod/import (month +0) ]],0)</f>
        <v>0</v>
      </c>
    </row>
    <row r="891" spans="1:14">
      <c r="A891" s="115">
        <v>2022</v>
      </c>
      <c r="B891" s="72">
        <v>3</v>
      </c>
      <c r="C891" t="s">
        <v>372</v>
      </c>
      <c r="D891" t="s">
        <v>198</v>
      </c>
      <c r="E891" t="s">
        <v>419</v>
      </c>
      <c r="F891" t="s">
        <v>77</v>
      </c>
      <c r="G891" t="s">
        <v>368</v>
      </c>
      <c r="H891" t="s">
        <v>386</v>
      </c>
      <c r="I891" t="s">
        <v>30</v>
      </c>
      <c r="K891" t="s">
        <v>219</v>
      </c>
      <c r="L891" s="71">
        <v>0</v>
      </c>
      <c r="N891" s="70">
        <f>IF(COUNTIFS(Submission[Submission],"2nd",Submission[Code],Submission[[#This Row],[Code]],Submission[Month],Submission[[#This Row],[Month]])&gt;0,Submission[[#This Row],[2nd Submit Prod/import (month +0)]]-Submission[[#This Row],[1st Submit Prod/import (month +0) ]],0)</f>
        <v>0</v>
      </c>
    </row>
    <row r="892" spans="1:14">
      <c r="A892" s="115">
        <v>2022</v>
      </c>
      <c r="B892" s="72">
        <v>3</v>
      </c>
      <c r="C892" t="s">
        <v>372</v>
      </c>
      <c r="D892" t="s">
        <v>198</v>
      </c>
      <c r="E892" t="s">
        <v>419</v>
      </c>
      <c r="F892" t="s">
        <v>77</v>
      </c>
      <c r="G892" t="s">
        <v>368</v>
      </c>
      <c r="H892" t="s">
        <v>386</v>
      </c>
      <c r="I892" t="s">
        <v>557</v>
      </c>
      <c r="K892" t="s">
        <v>219</v>
      </c>
      <c r="L892" s="71">
        <v>0</v>
      </c>
      <c r="N892" s="70">
        <f>IF(COUNTIFS(Submission[Submission],"2nd",Submission[Code],Submission[[#This Row],[Code]],Submission[Month],Submission[[#This Row],[Month]])&gt;0,Submission[[#This Row],[2nd Submit Prod/import (month +0)]]-Submission[[#This Row],[1st Submit Prod/import (month +0) ]],0)</f>
        <v>0</v>
      </c>
    </row>
    <row r="893" spans="1:14">
      <c r="A893" s="115">
        <v>2022</v>
      </c>
      <c r="B893" s="72">
        <v>3</v>
      </c>
      <c r="C893" t="s">
        <v>372</v>
      </c>
      <c r="D893" t="s">
        <v>198</v>
      </c>
      <c r="E893" t="s">
        <v>419</v>
      </c>
      <c r="F893" t="s">
        <v>77</v>
      </c>
      <c r="G893" t="s">
        <v>368</v>
      </c>
      <c r="H893" t="s">
        <v>386</v>
      </c>
      <c r="I893" t="s">
        <v>558</v>
      </c>
      <c r="K893" t="s">
        <v>219</v>
      </c>
      <c r="L893" s="71">
        <v>0</v>
      </c>
      <c r="N893" s="70">
        <f>IF(COUNTIFS(Submission[Submission],"2nd",Submission[Code],Submission[[#This Row],[Code]],Submission[Month],Submission[[#This Row],[Month]])&gt;0,Submission[[#This Row],[2nd Submit Prod/import (month +0)]]-Submission[[#This Row],[1st Submit Prod/import (month +0) ]],0)</f>
        <v>0</v>
      </c>
    </row>
    <row r="894" spans="1:14">
      <c r="A894" s="115">
        <v>2022</v>
      </c>
      <c r="B894" s="72">
        <v>3</v>
      </c>
      <c r="C894" t="s">
        <v>372</v>
      </c>
      <c r="D894" t="s">
        <v>198</v>
      </c>
      <c r="E894" t="s">
        <v>419</v>
      </c>
      <c r="F894" t="s">
        <v>77</v>
      </c>
      <c r="G894" t="s">
        <v>368</v>
      </c>
      <c r="H894" t="s">
        <v>386</v>
      </c>
      <c r="I894" t="s">
        <v>495</v>
      </c>
      <c r="K894" t="s">
        <v>219</v>
      </c>
      <c r="L894" s="71">
        <v>0</v>
      </c>
      <c r="N894" s="70">
        <f>IF(COUNTIFS(Submission[Submission],"2nd",Submission[Code],Submission[[#This Row],[Code]],Submission[Month],Submission[[#This Row],[Month]])&gt;0,Submission[[#This Row],[2nd Submit Prod/import (month +0)]]-Submission[[#This Row],[1st Submit Prod/import (month +0) ]],0)</f>
        <v>0</v>
      </c>
    </row>
    <row r="895" spans="1:14">
      <c r="A895" s="115">
        <v>2022</v>
      </c>
      <c r="B895" s="72">
        <v>3</v>
      </c>
      <c r="C895" t="s">
        <v>372</v>
      </c>
      <c r="D895" t="s">
        <v>198</v>
      </c>
      <c r="E895" t="s">
        <v>419</v>
      </c>
      <c r="F895" t="s">
        <v>77</v>
      </c>
      <c r="G895" t="s">
        <v>368</v>
      </c>
      <c r="H895" t="s">
        <v>386</v>
      </c>
      <c r="I895" t="s">
        <v>494</v>
      </c>
      <c r="K895" t="s">
        <v>219</v>
      </c>
      <c r="L895" s="71">
        <v>0</v>
      </c>
      <c r="N895" s="70">
        <f>IF(COUNTIFS(Submission[Submission],"2nd",Submission[Code],Submission[[#This Row],[Code]],Submission[Month],Submission[[#This Row],[Month]])&gt;0,Submission[[#This Row],[2nd Submit Prod/import (month +0)]]-Submission[[#This Row],[1st Submit Prod/import (month +0) ]],0)</f>
        <v>0</v>
      </c>
    </row>
    <row r="896" spans="1:14">
      <c r="A896" s="115">
        <v>2022</v>
      </c>
      <c r="B896" s="72">
        <v>3</v>
      </c>
      <c r="C896" t="s">
        <v>372</v>
      </c>
      <c r="D896" t="s">
        <v>198</v>
      </c>
      <c r="E896" t="s">
        <v>419</v>
      </c>
      <c r="F896" t="s">
        <v>77</v>
      </c>
      <c r="G896" t="s">
        <v>368</v>
      </c>
      <c r="H896" t="s">
        <v>386</v>
      </c>
      <c r="I896" t="s">
        <v>559</v>
      </c>
      <c r="K896" t="s">
        <v>219</v>
      </c>
      <c r="L896" s="71">
        <v>0</v>
      </c>
      <c r="N896" s="70">
        <f>IF(COUNTIFS(Submission[Submission],"2nd",Submission[Code],Submission[[#This Row],[Code]],Submission[Month],Submission[[#This Row],[Month]])&gt;0,Submission[[#This Row],[2nd Submit Prod/import (month +0)]]-Submission[[#This Row],[1st Submit Prod/import (month +0) ]],0)</f>
        <v>0</v>
      </c>
    </row>
    <row r="897" spans="1:14">
      <c r="A897" s="115">
        <v>2022</v>
      </c>
      <c r="B897" s="72">
        <v>3</v>
      </c>
      <c r="C897" t="s">
        <v>372</v>
      </c>
      <c r="D897" t="s">
        <v>198</v>
      </c>
      <c r="E897" t="s">
        <v>419</v>
      </c>
      <c r="F897" t="s">
        <v>77</v>
      </c>
      <c r="G897" t="s">
        <v>368</v>
      </c>
      <c r="H897" t="s">
        <v>386</v>
      </c>
      <c r="I897" t="s">
        <v>430</v>
      </c>
      <c r="K897" t="s">
        <v>219</v>
      </c>
      <c r="L897" s="71">
        <v>14400</v>
      </c>
      <c r="N897" s="70">
        <f>IF(COUNTIFS(Submission[Submission],"2nd",Submission[Code],Submission[[#This Row],[Code]],Submission[Month],Submission[[#This Row],[Month]])&gt;0,Submission[[#This Row],[2nd Submit Prod/import (month +0)]]-Submission[[#This Row],[1st Submit Prod/import (month +0) ]],0)</f>
        <v>-14400</v>
      </c>
    </row>
    <row r="898" spans="1:14">
      <c r="A898" s="115">
        <v>2022</v>
      </c>
      <c r="B898" s="72">
        <v>3</v>
      </c>
      <c r="C898" t="s">
        <v>372</v>
      </c>
      <c r="D898" t="s">
        <v>198</v>
      </c>
      <c r="E898" t="s">
        <v>419</v>
      </c>
      <c r="F898" t="s">
        <v>77</v>
      </c>
      <c r="G898" t="s">
        <v>368</v>
      </c>
      <c r="H898" t="s">
        <v>386</v>
      </c>
      <c r="I898" t="s">
        <v>431</v>
      </c>
      <c r="K898" t="s">
        <v>219</v>
      </c>
      <c r="L898" s="71">
        <v>4080</v>
      </c>
      <c r="N898" s="70">
        <f>IF(COUNTIFS(Submission[Submission],"2nd",Submission[Code],Submission[[#This Row],[Code]],Submission[Month],Submission[[#This Row],[Month]])&gt;0,Submission[[#This Row],[2nd Submit Prod/import (month +0)]]-Submission[[#This Row],[1st Submit Prod/import (month +0) ]],0)</f>
        <v>-4080</v>
      </c>
    </row>
    <row r="899" spans="1:14">
      <c r="A899" s="115">
        <v>2022</v>
      </c>
      <c r="B899" s="72">
        <v>3</v>
      </c>
      <c r="C899" t="s">
        <v>372</v>
      </c>
      <c r="D899" t="s">
        <v>198</v>
      </c>
      <c r="E899" t="s">
        <v>419</v>
      </c>
      <c r="F899" t="s">
        <v>77</v>
      </c>
      <c r="G899" t="s">
        <v>368</v>
      </c>
      <c r="H899" t="s">
        <v>386</v>
      </c>
      <c r="I899" t="s">
        <v>459</v>
      </c>
      <c r="K899" t="s">
        <v>219</v>
      </c>
      <c r="L899" s="71">
        <v>0</v>
      </c>
      <c r="N899" s="70">
        <f>IF(COUNTIFS(Submission[Submission],"2nd",Submission[Code],Submission[[#This Row],[Code]],Submission[Month],Submission[[#This Row],[Month]])&gt;0,Submission[[#This Row],[2nd Submit Prod/import (month +0)]]-Submission[[#This Row],[1st Submit Prod/import (month +0) ]],0)</f>
        <v>0</v>
      </c>
    </row>
    <row r="900" spans="1:14">
      <c r="A900" s="115">
        <v>2022</v>
      </c>
      <c r="B900" s="72">
        <v>3</v>
      </c>
      <c r="C900" t="s">
        <v>372</v>
      </c>
      <c r="D900" t="s">
        <v>198</v>
      </c>
      <c r="E900" t="s">
        <v>419</v>
      </c>
      <c r="F900" t="s">
        <v>77</v>
      </c>
      <c r="G900" t="s">
        <v>368</v>
      </c>
      <c r="H900" t="s">
        <v>386</v>
      </c>
      <c r="I900" t="s">
        <v>434</v>
      </c>
      <c r="K900" t="s">
        <v>219</v>
      </c>
      <c r="L900" s="71">
        <v>150</v>
      </c>
      <c r="N900" s="70">
        <f>IF(COUNTIFS(Submission[Submission],"2nd",Submission[Code],Submission[[#This Row],[Code]],Submission[Month],Submission[[#This Row],[Month]])&gt;0,Submission[[#This Row],[2nd Submit Prod/import (month +0)]]-Submission[[#This Row],[1st Submit Prod/import (month +0) ]],0)</f>
        <v>-150</v>
      </c>
    </row>
    <row r="901" spans="1:14">
      <c r="A901" s="115">
        <v>2022</v>
      </c>
      <c r="B901" s="72">
        <v>3</v>
      </c>
      <c r="C901" t="s">
        <v>372</v>
      </c>
      <c r="D901" t="s">
        <v>198</v>
      </c>
      <c r="E901" t="s">
        <v>419</v>
      </c>
      <c r="F901" t="s">
        <v>77</v>
      </c>
      <c r="G901" t="s">
        <v>368</v>
      </c>
      <c r="H901" t="s">
        <v>386</v>
      </c>
      <c r="I901" t="s">
        <v>460</v>
      </c>
      <c r="K901" t="s">
        <v>219</v>
      </c>
      <c r="L901" s="71">
        <v>0</v>
      </c>
      <c r="N901" s="70">
        <f>IF(COUNTIFS(Submission[Submission],"2nd",Submission[Code],Submission[[#This Row],[Code]],Submission[Month],Submission[[#This Row],[Month]])&gt;0,Submission[[#This Row],[2nd Submit Prod/import (month +0)]]-Submission[[#This Row],[1st Submit Prod/import (month +0) ]],0)</f>
        <v>0</v>
      </c>
    </row>
    <row r="902" spans="1:14">
      <c r="A902" s="115">
        <v>2022</v>
      </c>
      <c r="B902" s="72">
        <v>3</v>
      </c>
      <c r="C902" t="s">
        <v>372</v>
      </c>
      <c r="D902" t="s">
        <v>198</v>
      </c>
      <c r="E902" t="s">
        <v>419</v>
      </c>
      <c r="F902" t="s">
        <v>77</v>
      </c>
      <c r="G902" t="s">
        <v>368</v>
      </c>
      <c r="H902" t="s">
        <v>386</v>
      </c>
      <c r="I902" t="s">
        <v>461</v>
      </c>
      <c r="K902" t="s">
        <v>219</v>
      </c>
      <c r="L902" s="71">
        <v>0</v>
      </c>
      <c r="N902" s="70">
        <f>IF(COUNTIFS(Submission[Submission],"2nd",Submission[Code],Submission[[#This Row],[Code]],Submission[Month],Submission[[#This Row],[Month]])&gt;0,Submission[[#This Row],[2nd Submit Prod/import (month +0)]]-Submission[[#This Row],[1st Submit Prod/import (month +0) ]],0)</f>
        <v>0</v>
      </c>
    </row>
    <row r="903" spans="1:14">
      <c r="A903" s="115">
        <v>2022</v>
      </c>
      <c r="B903" s="72">
        <v>3</v>
      </c>
      <c r="C903" t="s">
        <v>372</v>
      </c>
      <c r="D903" t="s">
        <v>198</v>
      </c>
      <c r="E903" t="s">
        <v>419</v>
      </c>
      <c r="F903" t="s">
        <v>77</v>
      </c>
      <c r="G903" t="s">
        <v>368</v>
      </c>
      <c r="H903" t="s">
        <v>386</v>
      </c>
      <c r="I903" t="s">
        <v>462</v>
      </c>
      <c r="K903" t="s">
        <v>219</v>
      </c>
      <c r="L903" s="71">
        <v>0</v>
      </c>
      <c r="N903" s="70">
        <f>IF(COUNTIFS(Submission[Submission],"2nd",Submission[Code],Submission[[#This Row],[Code]],Submission[Month],Submission[[#This Row],[Month]])&gt;0,Submission[[#This Row],[2nd Submit Prod/import (month +0)]]-Submission[[#This Row],[1st Submit Prod/import (month +0) ]],0)</f>
        <v>0</v>
      </c>
    </row>
    <row r="904" spans="1:14">
      <c r="A904" s="115">
        <v>2022</v>
      </c>
      <c r="B904" s="72">
        <v>3</v>
      </c>
      <c r="C904" t="s">
        <v>372</v>
      </c>
      <c r="D904" t="s">
        <v>198</v>
      </c>
      <c r="E904" t="s">
        <v>419</v>
      </c>
      <c r="F904" t="s">
        <v>77</v>
      </c>
      <c r="G904" t="s">
        <v>368</v>
      </c>
      <c r="H904" t="s">
        <v>386</v>
      </c>
      <c r="I904" t="s">
        <v>146</v>
      </c>
      <c r="K904" t="s">
        <v>220</v>
      </c>
      <c r="L904" s="71">
        <v>0</v>
      </c>
      <c r="N904" s="70">
        <f>IF(COUNTIFS(Submission[Submission],"2nd",Submission[Code],Submission[[#This Row],[Code]],Submission[Month],Submission[[#This Row],[Month]])&gt;0,Submission[[#This Row],[2nd Submit Prod/import (month +0)]]-Submission[[#This Row],[1st Submit Prod/import (month +0) ]],0)</f>
        <v>0</v>
      </c>
    </row>
    <row r="905" spans="1:14">
      <c r="A905" s="115">
        <v>2022</v>
      </c>
      <c r="B905" s="72">
        <v>3</v>
      </c>
      <c r="C905" t="s">
        <v>372</v>
      </c>
      <c r="D905" t="s">
        <v>198</v>
      </c>
      <c r="E905" t="s">
        <v>419</v>
      </c>
      <c r="F905" t="s">
        <v>77</v>
      </c>
      <c r="G905" t="s">
        <v>368</v>
      </c>
      <c r="H905" t="s">
        <v>386</v>
      </c>
      <c r="I905" t="s">
        <v>94</v>
      </c>
      <c r="K905" t="s">
        <v>220</v>
      </c>
      <c r="L905" s="71">
        <v>0</v>
      </c>
      <c r="N905" s="70">
        <f>IF(COUNTIFS(Submission[Submission],"2nd",Submission[Code],Submission[[#This Row],[Code]],Submission[Month],Submission[[#This Row],[Month]])&gt;0,Submission[[#This Row],[2nd Submit Prod/import (month +0)]]-Submission[[#This Row],[1st Submit Prod/import (month +0) ]],0)</f>
        <v>0</v>
      </c>
    </row>
    <row r="906" spans="1:14">
      <c r="A906" s="115">
        <v>2022</v>
      </c>
      <c r="B906" s="72">
        <v>3</v>
      </c>
      <c r="C906" t="s">
        <v>372</v>
      </c>
      <c r="D906" t="s">
        <v>198</v>
      </c>
      <c r="E906" t="s">
        <v>419</v>
      </c>
      <c r="F906" t="s">
        <v>77</v>
      </c>
      <c r="G906" t="s">
        <v>368</v>
      </c>
      <c r="H906" t="s">
        <v>386</v>
      </c>
      <c r="I906" t="s">
        <v>147</v>
      </c>
      <c r="K906" t="s">
        <v>220</v>
      </c>
      <c r="L906" s="71">
        <v>0</v>
      </c>
      <c r="N906" s="70">
        <f>IF(COUNTIFS(Submission[Submission],"2nd",Submission[Code],Submission[[#This Row],[Code]],Submission[Month],Submission[[#This Row],[Month]])&gt;0,Submission[[#This Row],[2nd Submit Prod/import (month +0)]]-Submission[[#This Row],[1st Submit Prod/import (month +0) ]],0)</f>
        <v>0</v>
      </c>
    </row>
    <row r="907" spans="1:14">
      <c r="A907" s="115">
        <v>2022</v>
      </c>
      <c r="B907" s="72">
        <v>3</v>
      </c>
      <c r="C907" t="s">
        <v>372</v>
      </c>
      <c r="D907" t="s">
        <v>198</v>
      </c>
      <c r="E907" t="s">
        <v>419</v>
      </c>
      <c r="F907" t="s">
        <v>77</v>
      </c>
      <c r="G907" t="s">
        <v>368</v>
      </c>
      <c r="H907" t="s">
        <v>386</v>
      </c>
      <c r="I907" t="s">
        <v>148</v>
      </c>
      <c r="K907" t="s">
        <v>220</v>
      </c>
      <c r="L907" s="71">
        <v>0</v>
      </c>
      <c r="N907" s="70">
        <f>IF(COUNTIFS(Submission[Submission],"2nd",Submission[Code],Submission[[#This Row],[Code]],Submission[Month],Submission[[#This Row],[Month]])&gt;0,Submission[[#This Row],[2nd Submit Prod/import (month +0)]]-Submission[[#This Row],[1st Submit Prod/import (month +0) ]],0)</f>
        <v>0</v>
      </c>
    </row>
    <row r="908" spans="1:14">
      <c r="A908" s="115">
        <v>2022</v>
      </c>
      <c r="B908" s="72">
        <v>3</v>
      </c>
      <c r="C908" t="s">
        <v>372</v>
      </c>
      <c r="D908" t="s">
        <v>198</v>
      </c>
      <c r="E908" t="s">
        <v>421</v>
      </c>
      <c r="F908" t="s">
        <v>77</v>
      </c>
      <c r="G908" t="s">
        <v>370</v>
      </c>
      <c r="H908" t="s">
        <v>403</v>
      </c>
      <c r="I908" t="s">
        <v>560</v>
      </c>
      <c r="K908" t="s">
        <v>220</v>
      </c>
      <c r="L908" s="71">
        <v>0</v>
      </c>
      <c r="N908" s="70">
        <f>IF(COUNTIFS(Submission[Submission],"2nd",Submission[Code],Submission[[#This Row],[Code]],Submission[Month],Submission[[#This Row],[Month]])&gt;0,Submission[[#This Row],[2nd Submit Prod/import (month +0)]]-Submission[[#This Row],[1st Submit Prod/import (month +0) ]],0)</f>
        <v>0</v>
      </c>
    </row>
    <row r="909" spans="1:14">
      <c r="A909" s="115">
        <v>2022</v>
      </c>
      <c r="B909" s="72">
        <v>3</v>
      </c>
      <c r="C909" t="s">
        <v>372</v>
      </c>
      <c r="D909" t="s">
        <v>198</v>
      </c>
      <c r="E909" t="s">
        <v>421</v>
      </c>
      <c r="F909" t="s">
        <v>77</v>
      </c>
      <c r="G909" t="s">
        <v>370</v>
      </c>
      <c r="H909" t="s">
        <v>403</v>
      </c>
      <c r="I909" t="s">
        <v>561</v>
      </c>
      <c r="K909" t="s">
        <v>220</v>
      </c>
      <c r="L909" s="71">
        <v>0</v>
      </c>
      <c r="N909" s="70">
        <f>IF(COUNTIFS(Submission[Submission],"2nd",Submission[Code],Submission[[#This Row],[Code]],Submission[Month],Submission[[#This Row],[Month]])&gt;0,Submission[[#This Row],[2nd Submit Prod/import (month +0)]]-Submission[[#This Row],[1st Submit Prod/import (month +0) ]],0)</f>
        <v>0</v>
      </c>
    </row>
    <row r="910" spans="1:14">
      <c r="A910" s="115">
        <v>2022</v>
      </c>
      <c r="B910" s="72">
        <v>3</v>
      </c>
      <c r="C910" t="s">
        <v>372</v>
      </c>
      <c r="D910" t="s">
        <v>198</v>
      </c>
      <c r="E910" t="s">
        <v>421</v>
      </c>
      <c r="F910" t="s">
        <v>77</v>
      </c>
      <c r="G910" t="s">
        <v>370</v>
      </c>
      <c r="H910" t="s">
        <v>403</v>
      </c>
      <c r="I910" t="s">
        <v>562</v>
      </c>
      <c r="K910" t="s">
        <v>220</v>
      </c>
      <c r="L910" s="71">
        <v>0</v>
      </c>
      <c r="N910" s="70">
        <f>IF(COUNTIFS(Submission[Submission],"2nd",Submission[Code],Submission[[#This Row],[Code]],Submission[Month],Submission[[#This Row],[Month]])&gt;0,Submission[[#This Row],[2nd Submit Prod/import (month +0)]]-Submission[[#This Row],[1st Submit Prod/import (month +0) ]],0)</f>
        <v>0</v>
      </c>
    </row>
    <row r="911" spans="1:14">
      <c r="A911" s="115">
        <v>2022</v>
      </c>
      <c r="B911" s="72">
        <v>3</v>
      </c>
      <c r="C911" t="s">
        <v>372</v>
      </c>
      <c r="D911" t="s">
        <v>198</v>
      </c>
      <c r="E911" t="s">
        <v>419</v>
      </c>
      <c r="F911" t="s">
        <v>77</v>
      </c>
      <c r="G911" t="s">
        <v>370</v>
      </c>
      <c r="H911" t="s">
        <v>403</v>
      </c>
      <c r="I911" t="s">
        <v>27</v>
      </c>
      <c r="K911" t="s">
        <v>219</v>
      </c>
      <c r="L911" s="71">
        <v>0</v>
      </c>
      <c r="N911" s="70">
        <f>IF(COUNTIFS(Submission[Submission],"2nd",Submission[Code],Submission[[#This Row],[Code]],Submission[Month],Submission[[#This Row],[Month]])&gt;0,Submission[[#This Row],[2nd Submit Prod/import (month +0)]]-Submission[[#This Row],[1st Submit Prod/import (month +0) ]],0)</f>
        <v>0</v>
      </c>
    </row>
    <row r="912" spans="1:14">
      <c r="A912" s="115">
        <v>2022</v>
      </c>
      <c r="B912" s="72">
        <v>3</v>
      </c>
      <c r="C912" t="s">
        <v>372</v>
      </c>
      <c r="D912" t="s">
        <v>198</v>
      </c>
      <c r="E912" t="s">
        <v>419</v>
      </c>
      <c r="F912" t="s">
        <v>77</v>
      </c>
      <c r="G912" t="s">
        <v>370</v>
      </c>
      <c r="H912" t="s">
        <v>403</v>
      </c>
      <c r="I912" t="s">
        <v>95</v>
      </c>
      <c r="K912" t="s">
        <v>219</v>
      </c>
      <c r="L912" s="71">
        <v>0</v>
      </c>
      <c r="N912" s="70">
        <f>IF(COUNTIFS(Submission[Submission],"2nd",Submission[Code],Submission[[#This Row],[Code]],Submission[Month],Submission[[#This Row],[Month]])&gt;0,Submission[[#This Row],[2nd Submit Prod/import (month +0)]]-Submission[[#This Row],[1st Submit Prod/import (month +0) ]],0)</f>
        <v>0</v>
      </c>
    </row>
    <row r="913" spans="1:14">
      <c r="A913" s="115">
        <v>2022</v>
      </c>
      <c r="B913" s="72">
        <v>3</v>
      </c>
      <c r="C913" t="s">
        <v>372</v>
      </c>
      <c r="D913" t="s">
        <v>198</v>
      </c>
      <c r="E913" t="s">
        <v>419</v>
      </c>
      <c r="F913" t="s">
        <v>77</v>
      </c>
      <c r="G913" t="s">
        <v>370</v>
      </c>
      <c r="H913" t="s">
        <v>403</v>
      </c>
      <c r="I913" t="s">
        <v>26</v>
      </c>
      <c r="K913" t="s">
        <v>219</v>
      </c>
      <c r="L913" s="71">
        <v>0</v>
      </c>
      <c r="N913" s="70">
        <f>IF(COUNTIFS(Submission[Submission],"2nd",Submission[Code],Submission[[#This Row],[Code]],Submission[Month],Submission[[#This Row],[Month]])&gt;0,Submission[[#This Row],[2nd Submit Prod/import (month +0)]]-Submission[[#This Row],[1st Submit Prod/import (month +0) ]],0)</f>
        <v>0</v>
      </c>
    </row>
    <row r="914" spans="1:14">
      <c r="A914" s="115">
        <v>2022</v>
      </c>
      <c r="B914" s="72">
        <v>3</v>
      </c>
      <c r="C914" t="s">
        <v>372</v>
      </c>
      <c r="D914" t="s">
        <v>198</v>
      </c>
      <c r="E914" t="s">
        <v>419</v>
      </c>
      <c r="F914" t="s">
        <v>77</v>
      </c>
      <c r="G914" t="s">
        <v>370</v>
      </c>
      <c r="H914" t="s">
        <v>403</v>
      </c>
      <c r="I914" t="s">
        <v>25</v>
      </c>
      <c r="K914" t="s">
        <v>219</v>
      </c>
      <c r="L914" s="71">
        <v>0</v>
      </c>
      <c r="N914" s="70">
        <f>IF(COUNTIFS(Submission[Submission],"2nd",Submission[Code],Submission[[#This Row],[Code]],Submission[Month],Submission[[#This Row],[Month]])&gt;0,Submission[[#This Row],[2nd Submit Prod/import (month +0)]]-Submission[[#This Row],[1st Submit Prod/import (month +0) ]],0)</f>
        <v>0</v>
      </c>
    </row>
    <row r="915" spans="1:14">
      <c r="A915" s="115">
        <v>2022</v>
      </c>
      <c r="B915" s="72">
        <v>3</v>
      </c>
      <c r="C915" t="s">
        <v>372</v>
      </c>
      <c r="D915" t="s">
        <v>198</v>
      </c>
      <c r="E915" t="s">
        <v>419</v>
      </c>
      <c r="F915" t="s">
        <v>77</v>
      </c>
      <c r="G915" t="s">
        <v>370</v>
      </c>
      <c r="H915" t="s">
        <v>403</v>
      </c>
      <c r="I915" t="s">
        <v>28</v>
      </c>
      <c r="K915" t="s">
        <v>219</v>
      </c>
      <c r="L915" s="71">
        <v>0</v>
      </c>
      <c r="N915" s="70">
        <f>IF(COUNTIFS(Submission[Submission],"2nd",Submission[Code],Submission[[#This Row],[Code]],Submission[Month],Submission[[#This Row],[Month]])&gt;0,Submission[[#This Row],[2nd Submit Prod/import (month +0)]]-Submission[[#This Row],[1st Submit Prod/import (month +0) ]],0)</f>
        <v>0</v>
      </c>
    </row>
    <row r="916" spans="1:14">
      <c r="A916" s="115">
        <v>2022</v>
      </c>
      <c r="B916" s="72">
        <v>3</v>
      </c>
      <c r="C916" t="s">
        <v>372</v>
      </c>
      <c r="D916" t="s">
        <v>198</v>
      </c>
      <c r="E916" t="s">
        <v>419</v>
      </c>
      <c r="F916" t="s">
        <v>77</v>
      </c>
      <c r="G916" t="s">
        <v>370</v>
      </c>
      <c r="H916" t="s">
        <v>403</v>
      </c>
      <c r="I916" t="s">
        <v>96</v>
      </c>
      <c r="K916" t="s">
        <v>219</v>
      </c>
      <c r="L916" s="71">
        <v>0</v>
      </c>
      <c r="N916" s="70">
        <f>IF(COUNTIFS(Submission[Submission],"2nd",Submission[Code],Submission[[#This Row],[Code]],Submission[Month],Submission[[#This Row],[Month]])&gt;0,Submission[[#This Row],[2nd Submit Prod/import (month +0)]]-Submission[[#This Row],[1st Submit Prod/import (month +0) ]],0)</f>
        <v>0</v>
      </c>
    </row>
    <row r="917" spans="1:14">
      <c r="A917" s="115">
        <v>2022</v>
      </c>
      <c r="B917" s="72">
        <v>3</v>
      </c>
      <c r="C917" t="s">
        <v>372</v>
      </c>
      <c r="D917" t="s">
        <v>198</v>
      </c>
      <c r="E917" t="s">
        <v>419</v>
      </c>
      <c r="F917" t="s">
        <v>77</v>
      </c>
      <c r="G917" t="s">
        <v>370</v>
      </c>
      <c r="H917" t="s">
        <v>403</v>
      </c>
      <c r="I917" t="s">
        <v>97</v>
      </c>
      <c r="K917" t="s">
        <v>219</v>
      </c>
      <c r="L917" s="71">
        <v>0</v>
      </c>
      <c r="N917" s="70">
        <f>IF(COUNTIFS(Submission[Submission],"2nd",Submission[Code],Submission[[#This Row],[Code]],Submission[Month],Submission[[#This Row],[Month]])&gt;0,Submission[[#This Row],[2nd Submit Prod/import (month +0)]]-Submission[[#This Row],[1st Submit Prod/import (month +0) ]],0)</f>
        <v>0</v>
      </c>
    </row>
    <row r="918" spans="1:14">
      <c r="A918" s="115">
        <v>2022</v>
      </c>
      <c r="B918" s="72">
        <v>3</v>
      </c>
      <c r="C918" t="s">
        <v>372</v>
      </c>
      <c r="D918" t="s">
        <v>198</v>
      </c>
      <c r="E918" t="s">
        <v>419</v>
      </c>
      <c r="F918" t="s">
        <v>77</v>
      </c>
      <c r="G918" t="s">
        <v>370</v>
      </c>
      <c r="H918" t="s">
        <v>403</v>
      </c>
      <c r="I918" t="s">
        <v>98</v>
      </c>
      <c r="K918" t="s">
        <v>220</v>
      </c>
      <c r="L918" s="71">
        <v>0</v>
      </c>
      <c r="N918" s="70">
        <f>IF(COUNTIFS(Submission[Submission],"2nd",Submission[Code],Submission[[#This Row],[Code]],Submission[Month],Submission[[#This Row],[Month]])&gt;0,Submission[[#This Row],[2nd Submit Prod/import (month +0)]]-Submission[[#This Row],[1st Submit Prod/import (month +0) ]],0)</f>
        <v>0</v>
      </c>
    </row>
    <row r="919" spans="1:14">
      <c r="A919" s="115">
        <v>2022</v>
      </c>
      <c r="B919" s="72">
        <v>3</v>
      </c>
      <c r="C919" t="s">
        <v>372</v>
      </c>
      <c r="D919" t="s">
        <v>198</v>
      </c>
      <c r="E919" t="s">
        <v>419</v>
      </c>
      <c r="F919" t="s">
        <v>77</v>
      </c>
      <c r="G919" t="s">
        <v>370</v>
      </c>
      <c r="H919" t="s">
        <v>403</v>
      </c>
      <c r="I919" t="s">
        <v>99</v>
      </c>
      <c r="K919" t="s">
        <v>220</v>
      </c>
      <c r="L919" s="71">
        <v>0</v>
      </c>
      <c r="N919" s="70">
        <f>IF(COUNTIFS(Submission[Submission],"2nd",Submission[Code],Submission[[#This Row],[Code]],Submission[Month],Submission[[#This Row],[Month]])&gt;0,Submission[[#This Row],[2nd Submit Prod/import (month +0)]]-Submission[[#This Row],[1st Submit Prod/import (month +0) ]],0)</f>
        <v>0</v>
      </c>
    </row>
    <row r="920" spans="1:14">
      <c r="A920" s="115">
        <v>2022</v>
      </c>
      <c r="B920" s="72">
        <v>3</v>
      </c>
      <c r="C920" t="s">
        <v>372</v>
      </c>
      <c r="D920" t="s">
        <v>198</v>
      </c>
      <c r="E920" t="s">
        <v>419</v>
      </c>
      <c r="F920" t="s">
        <v>77</v>
      </c>
      <c r="G920" t="s">
        <v>370</v>
      </c>
      <c r="H920" t="s">
        <v>403</v>
      </c>
      <c r="I920" t="s">
        <v>100</v>
      </c>
      <c r="K920" t="s">
        <v>220</v>
      </c>
      <c r="L920" s="71">
        <v>0</v>
      </c>
      <c r="N920" s="70">
        <f>IF(COUNTIFS(Submission[Submission],"2nd",Submission[Code],Submission[[#This Row],[Code]],Submission[Month],Submission[[#This Row],[Month]])&gt;0,Submission[[#This Row],[2nd Submit Prod/import (month +0)]]-Submission[[#This Row],[1st Submit Prod/import (month +0) ]],0)</f>
        <v>0</v>
      </c>
    </row>
    <row r="921" spans="1:14">
      <c r="A921" s="115">
        <v>2022</v>
      </c>
      <c r="B921" s="72">
        <v>3</v>
      </c>
      <c r="C921" t="s">
        <v>372</v>
      </c>
      <c r="D921" t="s">
        <v>198</v>
      </c>
      <c r="E921" t="s">
        <v>419</v>
      </c>
      <c r="F921" t="s">
        <v>77</v>
      </c>
      <c r="G921" t="s">
        <v>370</v>
      </c>
      <c r="H921" t="s">
        <v>403</v>
      </c>
      <c r="I921" t="s">
        <v>101</v>
      </c>
      <c r="K921" t="s">
        <v>220</v>
      </c>
      <c r="L921" s="71">
        <v>0</v>
      </c>
      <c r="N921" s="70">
        <f>IF(COUNTIFS(Submission[Submission],"2nd",Submission[Code],Submission[[#This Row],[Code]],Submission[Month],Submission[[#This Row],[Month]])&gt;0,Submission[[#This Row],[2nd Submit Prod/import (month +0)]]-Submission[[#This Row],[1st Submit Prod/import (month +0) ]],0)</f>
        <v>0</v>
      </c>
    </row>
    <row r="922" spans="1:14">
      <c r="A922" s="115">
        <v>2022</v>
      </c>
      <c r="B922" s="72">
        <v>3</v>
      </c>
      <c r="C922" t="s">
        <v>372</v>
      </c>
      <c r="D922" t="s">
        <v>198</v>
      </c>
      <c r="E922" t="s">
        <v>419</v>
      </c>
      <c r="F922" t="s">
        <v>77</v>
      </c>
      <c r="G922" t="s">
        <v>370</v>
      </c>
      <c r="H922" t="s">
        <v>403</v>
      </c>
      <c r="I922" t="s">
        <v>149</v>
      </c>
      <c r="K922" t="s">
        <v>220</v>
      </c>
      <c r="L922" s="71">
        <v>0</v>
      </c>
      <c r="N922" s="70">
        <f>IF(COUNTIFS(Submission[Submission],"2nd",Submission[Code],Submission[[#This Row],[Code]],Submission[Month],Submission[[#This Row],[Month]])&gt;0,Submission[[#This Row],[2nd Submit Prod/import (month +0)]]-Submission[[#This Row],[1st Submit Prod/import (month +0) ]],0)</f>
        <v>0</v>
      </c>
    </row>
    <row r="923" spans="1:14">
      <c r="A923" s="115">
        <v>2022</v>
      </c>
      <c r="B923" s="72">
        <v>3</v>
      </c>
      <c r="C923" t="s">
        <v>372</v>
      </c>
      <c r="D923" t="s">
        <v>198</v>
      </c>
      <c r="E923" t="s">
        <v>419</v>
      </c>
      <c r="F923" t="s">
        <v>77</v>
      </c>
      <c r="G923" t="s">
        <v>370</v>
      </c>
      <c r="H923" t="s">
        <v>403</v>
      </c>
      <c r="I923" t="s">
        <v>102</v>
      </c>
      <c r="K923" t="s">
        <v>220</v>
      </c>
      <c r="L923" s="71">
        <v>0</v>
      </c>
      <c r="N923" s="70">
        <f>IF(COUNTIFS(Submission[Submission],"2nd",Submission[Code],Submission[[#This Row],[Code]],Submission[Month],Submission[[#This Row],[Month]])&gt;0,Submission[[#This Row],[2nd Submit Prod/import (month +0)]]-Submission[[#This Row],[1st Submit Prod/import (month +0) ]],0)</f>
        <v>0</v>
      </c>
    </row>
    <row r="924" spans="1:14">
      <c r="A924" s="115">
        <v>2022</v>
      </c>
      <c r="B924" s="72">
        <v>3</v>
      </c>
      <c r="C924" t="s">
        <v>372</v>
      </c>
      <c r="D924" t="s">
        <v>198</v>
      </c>
      <c r="E924" t="s">
        <v>419</v>
      </c>
      <c r="F924" t="s">
        <v>77</v>
      </c>
      <c r="G924" t="s">
        <v>370</v>
      </c>
      <c r="H924" t="s">
        <v>403</v>
      </c>
      <c r="I924" t="s">
        <v>150</v>
      </c>
      <c r="K924" t="s">
        <v>220</v>
      </c>
      <c r="L924" s="71">
        <v>0</v>
      </c>
      <c r="N924" s="70">
        <f>IF(COUNTIFS(Submission[Submission],"2nd",Submission[Code],Submission[[#This Row],[Code]],Submission[Month],Submission[[#This Row],[Month]])&gt;0,Submission[[#This Row],[2nd Submit Prod/import (month +0)]]-Submission[[#This Row],[1st Submit Prod/import (month +0) ]],0)</f>
        <v>0</v>
      </c>
    </row>
    <row r="925" spans="1:14">
      <c r="A925" s="115">
        <v>2022</v>
      </c>
      <c r="B925" s="72">
        <v>3</v>
      </c>
      <c r="C925" t="s">
        <v>372</v>
      </c>
      <c r="D925" t="s">
        <v>198</v>
      </c>
      <c r="E925" t="s">
        <v>419</v>
      </c>
      <c r="F925" t="s">
        <v>77</v>
      </c>
      <c r="G925" t="s">
        <v>370</v>
      </c>
      <c r="H925" t="s">
        <v>403</v>
      </c>
      <c r="I925" t="s">
        <v>151</v>
      </c>
      <c r="K925" t="s">
        <v>220</v>
      </c>
      <c r="L925" s="71">
        <v>0</v>
      </c>
      <c r="N925" s="70">
        <f>IF(COUNTIFS(Submission[Submission],"2nd",Submission[Code],Submission[[#This Row],[Code]],Submission[Month],Submission[[#This Row],[Month]])&gt;0,Submission[[#This Row],[2nd Submit Prod/import (month +0)]]-Submission[[#This Row],[1st Submit Prod/import (month +0) ]],0)</f>
        <v>0</v>
      </c>
    </row>
    <row r="926" spans="1:14">
      <c r="A926" s="115">
        <v>2022</v>
      </c>
      <c r="B926" s="72">
        <v>3</v>
      </c>
      <c r="C926" t="s">
        <v>372</v>
      </c>
      <c r="D926" t="s">
        <v>198</v>
      </c>
      <c r="E926" t="s">
        <v>419</v>
      </c>
      <c r="F926" t="s">
        <v>77</v>
      </c>
      <c r="G926" t="s">
        <v>370</v>
      </c>
      <c r="H926" t="s">
        <v>403</v>
      </c>
      <c r="I926" t="s">
        <v>152</v>
      </c>
      <c r="K926" t="s">
        <v>220</v>
      </c>
      <c r="L926" s="71">
        <v>0</v>
      </c>
      <c r="N926" s="70">
        <f>IF(COUNTIFS(Submission[Submission],"2nd",Submission[Code],Submission[[#This Row],[Code]],Submission[Month],Submission[[#This Row],[Month]])&gt;0,Submission[[#This Row],[2nd Submit Prod/import (month +0)]]-Submission[[#This Row],[1st Submit Prod/import (month +0) ]],0)</f>
        <v>0</v>
      </c>
    </row>
    <row r="927" spans="1:14">
      <c r="A927" s="115">
        <v>2022</v>
      </c>
      <c r="B927" s="72">
        <v>3</v>
      </c>
      <c r="C927" t="s">
        <v>372</v>
      </c>
      <c r="D927" t="s">
        <v>198</v>
      </c>
      <c r="E927" t="s">
        <v>419</v>
      </c>
      <c r="F927" t="s">
        <v>77</v>
      </c>
      <c r="G927" t="s">
        <v>370</v>
      </c>
      <c r="H927" t="s">
        <v>403</v>
      </c>
      <c r="I927" t="s">
        <v>103</v>
      </c>
      <c r="K927" t="s">
        <v>220</v>
      </c>
      <c r="L927" s="71">
        <v>0</v>
      </c>
      <c r="N927" s="70">
        <f>IF(COUNTIFS(Submission[Submission],"2nd",Submission[Code],Submission[[#This Row],[Code]],Submission[Month],Submission[[#This Row],[Month]])&gt;0,Submission[[#This Row],[2nd Submit Prod/import (month +0)]]-Submission[[#This Row],[1st Submit Prod/import (month +0) ]],0)</f>
        <v>0</v>
      </c>
    </row>
    <row r="928" spans="1:14">
      <c r="A928" s="115">
        <v>2022</v>
      </c>
      <c r="B928" s="72">
        <v>3</v>
      </c>
      <c r="C928" t="s">
        <v>372</v>
      </c>
      <c r="D928" t="s">
        <v>198</v>
      </c>
      <c r="E928" t="s">
        <v>419</v>
      </c>
      <c r="F928" t="s">
        <v>77</v>
      </c>
      <c r="G928" t="s">
        <v>370</v>
      </c>
      <c r="H928" t="s">
        <v>403</v>
      </c>
      <c r="I928" t="s">
        <v>104</v>
      </c>
      <c r="K928" t="s">
        <v>220</v>
      </c>
      <c r="L928" s="71">
        <v>0</v>
      </c>
      <c r="N928" s="70">
        <f>IF(COUNTIFS(Submission[Submission],"2nd",Submission[Code],Submission[[#This Row],[Code]],Submission[Month],Submission[[#This Row],[Month]])&gt;0,Submission[[#This Row],[2nd Submit Prod/import (month +0)]]-Submission[[#This Row],[1st Submit Prod/import (month +0) ]],0)</f>
        <v>0</v>
      </c>
    </row>
    <row r="929" spans="1:14">
      <c r="A929" s="115">
        <v>2022</v>
      </c>
      <c r="B929" s="72">
        <v>3</v>
      </c>
      <c r="C929" t="s">
        <v>372</v>
      </c>
      <c r="D929" t="s">
        <v>198</v>
      </c>
      <c r="E929" t="s">
        <v>419</v>
      </c>
      <c r="F929" t="s">
        <v>77</v>
      </c>
      <c r="G929" t="s">
        <v>370</v>
      </c>
      <c r="H929" t="s">
        <v>403</v>
      </c>
      <c r="I929" t="s">
        <v>221</v>
      </c>
      <c r="K929" t="s">
        <v>220</v>
      </c>
      <c r="L929" s="71">
        <v>0</v>
      </c>
      <c r="N929" s="70">
        <f>IF(COUNTIFS(Submission[Submission],"2nd",Submission[Code],Submission[[#This Row],[Code]],Submission[Month],Submission[[#This Row],[Month]])&gt;0,Submission[[#This Row],[2nd Submit Prod/import (month +0)]]-Submission[[#This Row],[1st Submit Prod/import (month +0) ]],0)</f>
        <v>0</v>
      </c>
    </row>
    <row r="930" spans="1:14">
      <c r="A930" s="115">
        <v>2022</v>
      </c>
      <c r="B930" s="72">
        <v>3</v>
      </c>
      <c r="C930" t="s">
        <v>372</v>
      </c>
      <c r="D930" t="s">
        <v>198</v>
      </c>
      <c r="E930" t="s">
        <v>419</v>
      </c>
      <c r="F930" t="s">
        <v>77</v>
      </c>
      <c r="G930" t="s">
        <v>370</v>
      </c>
      <c r="H930" t="s">
        <v>403</v>
      </c>
      <c r="I930" t="s">
        <v>222</v>
      </c>
      <c r="K930" t="s">
        <v>220</v>
      </c>
      <c r="L930" s="71">
        <v>0</v>
      </c>
      <c r="N930" s="70">
        <f>IF(COUNTIFS(Submission[Submission],"2nd",Submission[Code],Submission[[#This Row],[Code]],Submission[Month],Submission[[#This Row],[Month]])&gt;0,Submission[[#This Row],[2nd Submit Prod/import (month +0)]]-Submission[[#This Row],[1st Submit Prod/import (month +0) ]],0)</f>
        <v>0</v>
      </c>
    </row>
    <row r="931" spans="1:14">
      <c r="A931" s="115">
        <v>2022</v>
      </c>
      <c r="B931" s="72">
        <v>3</v>
      </c>
      <c r="C931" s="33" t="s">
        <v>415</v>
      </c>
      <c r="D931" t="s">
        <v>199</v>
      </c>
      <c r="E931" t="s">
        <v>421</v>
      </c>
      <c r="F931" t="s">
        <v>72</v>
      </c>
      <c r="G931" s="99" t="s">
        <v>428</v>
      </c>
      <c r="H931" t="s">
        <v>372</v>
      </c>
      <c r="I931" t="s">
        <v>673</v>
      </c>
      <c r="K931" t="s">
        <v>219</v>
      </c>
      <c r="L931" s="71"/>
      <c r="M931" s="70">
        <v>32068</v>
      </c>
      <c r="N931" s="70">
        <f>IF(COUNTIFS(Submission[Submission],"2nd",Submission[Code],Submission[[#This Row],[Code]],Submission[Month],Submission[[#This Row],[Month]])&gt;0,Submission[[#This Row],[2nd Submit Prod/import (month +0)]]-Submission[[#This Row],[1st Submit Prod/import (month +0) ]],0)</f>
        <v>32068</v>
      </c>
    </row>
    <row r="932" spans="1:14">
      <c r="A932" s="115">
        <v>2022</v>
      </c>
      <c r="B932" s="72">
        <v>3</v>
      </c>
      <c r="C932" s="33" t="s">
        <v>415</v>
      </c>
      <c r="D932" t="s">
        <v>199</v>
      </c>
      <c r="E932" t="s">
        <v>421</v>
      </c>
      <c r="F932" t="s">
        <v>72</v>
      </c>
      <c r="G932" s="99" t="s">
        <v>428</v>
      </c>
      <c r="H932" t="s">
        <v>372</v>
      </c>
      <c r="I932" t="s">
        <v>675</v>
      </c>
      <c r="K932" t="s">
        <v>219</v>
      </c>
      <c r="L932" s="71"/>
      <c r="M932" s="70">
        <v>3997.5</v>
      </c>
      <c r="N932" s="70">
        <f>IF(COUNTIFS(Submission[Submission],"2nd",Submission[Code],Submission[[#This Row],[Code]],Submission[Month],Submission[[#This Row],[Month]])&gt;0,Submission[[#This Row],[2nd Submit Prod/import (month +0)]]-Submission[[#This Row],[1st Submit Prod/import (month +0) ]],0)</f>
        <v>3997.5</v>
      </c>
    </row>
    <row r="933" spans="1:14">
      <c r="A933" s="115">
        <v>2022</v>
      </c>
      <c r="B933" s="72">
        <v>3</v>
      </c>
      <c r="C933" s="33" t="s">
        <v>415</v>
      </c>
      <c r="D933" t="s">
        <v>199</v>
      </c>
      <c r="E933" t="s">
        <v>421</v>
      </c>
      <c r="F933" t="s">
        <v>72</v>
      </c>
      <c r="G933" s="99" t="s">
        <v>428</v>
      </c>
      <c r="H933" t="s">
        <v>372</v>
      </c>
      <c r="I933" t="s">
        <v>674</v>
      </c>
      <c r="K933" t="s">
        <v>219</v>
      </c>
      <c r="L933" s="71"/>
      <c r="M933" s="70">
        <v>19706</v>
      </c>
      <c r="N933" s="70">
        <f>IF(COUNTIFS(Submission[Submission],"2nd",Submission[Code],Submission[[#This Row],[Code]],Submission[Month],Submission[[#This Row],[Month]])&gt;0,Submission[[#This Row],[2nd Submit Prod/import (month +0)]]-Submission[[#This Row],[1st Submit Prod/import (month +0) ]],0)</f>
        <v>19706</v>
      </c>
    </row>
    <row r="934" spans="1:14">
      <c r="A934" s="115">
        <v>2022</v>
      </c>
      <c r="B934" s="72">
        <v>3</v>
      </c>
      <c r="C934" s="33" t="s">
        <v>415</v>
      </c>
      <c r="D934" t="s">
        <v>199</v>
      </c>
      <c r="E934" t="s">
        <v>421</v>
      </c>
      <c r="F934" t="s">
        <v>72</v>
      </c>
      <c r="G934" s="99" t="s">
        <v>428</v>
      </c>
      <c r="H934" t="s">
        <v>372</v>
      </c>
      <c r="I934" t="s">
        <v>672</v>
      </c>
      <c r="K934" t="s">
        <v>219</v>
      </c>
      <c r="L934" s="71"/>
      <c r="M934" s="70">
        <v>6462.6</v>
      </c>
      <c r="N934" s="70">
        <f>IF(COUNTIFS(Submission[Submission],"2nd",Submission[Code],Submission[[#This Row],[Code]],Submission[Month],Submission[[#This Row],[Month]])&gt;0,Submission[[#This Row],[2nd Submit Prod/import (month +0)]]-Submission[[#This Row],[1st Submit Prod/import (month +0) ]],0)</f>
        <v>6462.6</v>
      </c>
    </row>
    <row r="935" spans="1:14">
      <c r="A935" s="115">
        <v>2022</v>
      </c>
      <c r="B935" s="72">
        <v>3</v>
      </c>
      <c r="C935" s="33" t="s">
        <v>415</v>
      </c>
      <c r="D935" t="s">
        <v>199</v>
      </c>
      <c r="E935" t="s">
        <v>421</v>
      </c>
      <c r="F935" t="s">
        <v>72</v>
      </c>
      <c r="G935" s="99" t="s">
        <v>428</v>
      </c>
      <c r="H935" t="s">
        <v>372</v>
      </c>
      <c r="I935" t="s">
        <v>676</v>
      </c>
      <c r="K935" t="s">
        <v>219</v>
      </c>
      <c r="L935" s="71"/>
      <c r="M935" s="70">
        <v>17973</v>
      </c>
      <c r="N935" s="70">
        <f>IF(COUNTIFS(Submission[Submission],"2nd",Submission[Code],Submission[[#This Row],[Code]],Submission[Month],Submission[[#This Row],[Month]])&gt;0,Submission[[#This Row],[2nd Submit Prod/import (month +0)]]-Submission[[#This Row],[1st Submit Prod/import (month +0) ]],0)</f>
        <v>17973</v>
      </c>
    </row>
    <row r="936" spans="1:14">
      <c r="A936" s="115">
        <v>2022</v>
      </c>
      <c r="B936" s="72">
        <v>3</v>
      </c>
      <c r="C936" s="33" t="s">
        <v>415</v>
      </c>
      <c r="D936" t="s">
        <v>199</v>
      </c>
      <c r="E936" t="s">
        <v>421</v>
      </c>
      <c r="F936" t="s">
        <v>72</v>
      </c>
      <c r="G936" s="99" t="s">
        <v>428</v>
      </c>
      <c r="H936" t="s">
        <v>372</v>
      </c>
      <c r="I936" t="s">
        <v>677</v>
      </c>
      <c r="K936" t="s">
        <v>219</v>
      </c>
      <c r="L936" s="71"/>
      <c r="M936" s="70">
        <v>2488.6</v>
      </c>
      <c r="N936" s="70">
        <f>IF(COUNTIFS(Submission[Submission],"2nd",Submission[Code],Submission[[#This Row],[Code]],Submission[Month],Submission[[#This Row],[Month]])&gt;0,Submission[[#This Row],[2nd Submit Prod/import (month +0)]]-Submission[[#This Row],[1st Submit Prod/import (month +0) ]],0)</f>
        <v>2488.6</v>
      </c>
    </row>
    <row r="937" spans="1:14">
      <c r="A937" s="115">
        <v>2022</v>
      </c>
      <c r="B937" s="72">
        <v>3</v>
      </c>
      <c r="C937" s="33" t="s">
        <v>415</v>
      </c>
      <c r="D937" t="s">
        <v>199</v>
      </c>
      <c r="E937" t="s">
        <v>421</v>
      </c>
      <c r="F937" t="s">
        <v>72</v>
      </c>
      <c r="G937" s="99" t="s">
        <v>428</v>
      </c>
      <c r="H937" t="s">
        <v>372</v>
      </c>
      <c r="I937" t="s">
        <v>678</v>
      </c>
      <c r="K937" t="s">
        <v>219</v>
      </c>
      <c r="L937" s="71"/>
      <c r="M937" s="70">
        <v>1323.8999999999999</v>
      </c>
      <c r="N937" s="70">
        <f>IF(COUNTIFS(Submission[Submission],"2nd",Submission[Code],Submission[[#This Row],[Code]],Submission[Month],Submission[[#This Row],[Month]])&gt;0,Submission[[#This Row],[2nd Submit Prod/import (month +0)]]-Submission[[#This Row],[1st Submit Prod/import (month +0) ]],0)</f>
        <v>1323.8999999999999</v>
      </c>
    </row>
    <row r="938" spans="1:14">
      <c r="A938" s="115">
        <v>2022</v>
      </c>
      <c r="B938" s="72">
        <v>3</v>
      </c>
      <c r="C938" s="33" t="s">
        <v>415</v>
      </c>
      <c r="D938" t="s">
        <v>199</v>
      </c>
      <c r="E938" t="s">
        <v>419</v>
      </c>
      <c r="F938" t="s">
        <v>72</v>
      </c>
      <c r="G938" s="99" t="s">
        <v>428</v>
      </c>
      <c r="H938" t="s">
        <v>372</v>
      </c>
      <c r="I938" t="s">
        <v>673</v>
      </c>
      <c r="K938" t="s">
        <v>219</v>
      </c>
      <c r="L938" s="71"/>
      <c r="M938" s="70">
        <v>5200</v>
      </c>
      <c r="N938" s="70">
        <f>IF(COUNTIFS(Submission[Submission],"2nd",Submission[Code],Submission[[#This Row],[Code]],Submission[Month],Submission[[#This Row],[Month]])&gt;0,Submission[[#This Row],[2nd Submit Prod/import (month +0)]]-Submission[[#This Row],[1st Submit Prod/import (month +0) ]],0)</f>
        <v>5200</v>
      </c>
    </row>
    <row r="939" spans="1:14">
      <c r="A939" s="115">
        <v>2022</v>
      </c>
      <c r="B939" s="72">
        <v>3</v>
      </c>
      <c r="C939" s="33" t="s">
        <v>415</v>
      </c>
      <c r="D939" t="s">
        <v>199</v>
      </c>
      <c r="E939" t="s">
        <v>419</v>
      </c>
      <c r="F939" t="s">
        <v>72</v>
      </c>
      <c r="G939" s="99" t="s">
        <v>428</v>
      </c>
      <c r="H939" t="s">
        <v>372</v>
      </c>
      <c r="I939" t="s">
        <v>675</v>
      </c>
      <c r="K939" t="s">
        <v>219</v>
      </c>
      <c r="L939" s="71"/>
      <c r="M939" s="70">
        <v>0</v>
      </c>
      <c r="N939" s="70">
        <f>IF(COUNTIFS(Submission[Submission],"2nd",Submission[Code],Submission[[#This Row],[Code]],Submission[Month],Submission[[#This Row],[Month]])&gt;0,Submission[[#This Row],[2nd Submit Prod/import (month +0)]]-Submission[[#This Row],[1st Submit Prod/import (month +0) ]],0)</f>
        <v>0</v>
      </c>
    </row>
    <row r="940" spans="1:14">
      <c r="A940" s="115">
        <v>2022</v>
      </c>
      <c r="B940" s="72">
        <v>3</v>
      </c>
      <c r="C940" s="33" t="s">
        <v>415</v>
      </c>
      <c r="D940" t="s">
        <v>199</v>
      </c>
      <c r="E940" t="s">
        <v>419</v>
      </c>
      <c r="F940" t="s">
        <v>72</v>
      </c>
      <c r="G940" s="99" t="s">
        <v>428</v>
      </c>
      <c r="H940" t="s">
        <v>372</v>
      </c>
      <c r="I940" t="s">
        <v>674</v>
      </c>
      <c r="K940" t="s">
        <v>219</v>
      </c>
      <c r="L940" s="71"/>
      <c r="M940" s="70">
        <v>5200</v>
      </c>
      <c r="N940" s="70">
        <f>IF(COUNTIFS(Submission[Submission],"2nd",Submission[Code],Submission[[#This Row],[Code]],Submission[Month],Submission[[#This Row],[Month]])&gt;0,Submission[[#This Row],[2nd Submit Prod/import (month +0)]]-Submission[[#This Row],[1st Submit Prod/import (month +0) ]],0)</f>
        <v>5200</v>
      </c>
    </row>
    <row r="941" spans="1:14">
      <c r="A941" s="115">
        <v>2022</v>
      </c>
      <c r="B941" s="72">
        <v>3</v>
      </c>
      <c r="C941" s="33" t="s">
        <v>415</v>
      </c>
      <c r="D941" t="s">
        <v>199</v>
      </c>
      <c r="E941" t="s">
        <v>419</v>
      </c>
      <c r="F941" t="s">
        <v>72</v>
      </c>
      <c r="G941" s="99" t="s">
        <v>428</v>
      </c>
      <c r="H941" t="s">
        <v>372</v>
      </c>
      <c r="I941" t="s">
        <v>672</v>
      </c>
      <c r="K941" t="s">
        <v>219</v>
      </c>
      <c r="L941" s="71"/>
      <c r="M941" s="70">
        <v>0</v>
      </c>
      <c r="N941" s="70">
        <f>IF(COUNTIFS(Submission[Submission],"2nd",Submission[Code],Submission[[#This Row],[Code]],Submission[Month],Submission[[#This Row],[Month]])&gt;0,Submission[[#This Row],[2nd Submit Prod/import (month +0)]]-Submission[[#This Row],[1st Submit Prod/import (month +0) ]],0)</f>
        <v>0</v>
      </c>
    </row>
    <row r="942" spans="1:14">
      <c r="A942" s="115">
        <v>2022</v>
      </c>
      <c r="B942" s="72">
        <v>3</v>
      </c>
      <c r="C942" s="33" t="s">
        <v>415</v>
      </c>
      <c r="D942" t="s">
        <v>199</v>
      </c>
      <c r="E942" t="s">
        <v>419</v>
      </c>
      <c r="F942" t="s">
        <v>72</v>
      </c>
      <c r="G942" s="99" t="s">
        <v>428</v>
      </c>
      <c r="H942" t="s">
        <v>372</v>
      </c>
      <c r="I942" t="s">
        <v>676</v>
      </c>
      <c r="K942" t="s">
        <v>219</v>
      </c>
      <c r="L942" s="71"/>
      <c r="M942" s="70">
        <v>0</v>
      </c>
      <c r="N942" s="70">
        <f>IF(COUNTIFS(Submission[Submission],"2nd",Submission[Code],Submission[[#This Row],[Code]],Submission[Month],Submission[[#This Row],[Month]])&gt;0,Submission[[#This Row],[2nd Submit Prod/import (month +0)]]-Submission[[#This Row],[1st Submit Prod/import (month +0) ]],0)</f>
        <v>0</v>
      </c>
    </row>
    <row r="943" spans="1:14">
      <c r="A943" s="115">
        <v>2022</v>
      </c>
      <c r="B943" s="72">
        <v>3</v>
      </c>
      <c r="C943" s="33" t="s">
        <v>415</v>
      </c>
      <c r="D943" t="s">
        <v>199</v>
      </c>
      <c r="E943" t="s">
        <v>419</v>
      </c>
      <c r="F943" t="s">
        <v>72</v>
      </c>
      <c r="G943" s="99" t="s">
        <v>428</v>
      </c>
      <c r="H943" t="s">
        <v>372</v>
      </c>
      <c r="I943" t="s">
        <v>677</v>
      </c>
      <c r="K943" t="s">
        <v>219</v>
      </c>
      <c r="L943" s="71"/>
      <c r="M943" s="70">
        <v>0</v>
      </c>
      <c r="N943" s="70">
        <f>IF(COUNTIFS(Submission[Submission],"2nd",Submission[Code],Submission[[#This Row],[Code]],Submission[Month],Submission[[#This Row],[Month]])&gt;0,Submission[[#This Row],[2nd Submit Prod/import (month +0)]]-Submission[[#This Row],[1st Submit Prod/import (month +0) ]],0)</f>
        <v>0</v>
      </c>
    </row>
    <row r="944" spans="1:14">
      <c r="A944" s="115">
        <v>2022</v>
      </c>
      <c r="B944" s="72">
        <v>3</v>
      </c>
      <c r="C944" s="33" t="s">
        <v>415</v>
      </c>
      <c r="D944" t="s">
        <v>199</v>
      </c>
      <c r="E944" t="s">
        <v>419</v>
      </c>
      <c r="F944" t="s">
        <v>72</v>
      </c>
      <c r="G944" s="99" t="s">
        <v>428</v>
      </c>
      <c r="H944" t="s">
        <v>372</v>
      </c>
      <c r="I944" t="s">
        <v>678</v>
      </c>
      <c r="K944" t="s">
        <v>219</v>
      </c>
      <c r="L944" s="71"/>
      <c r="M944" s="70">
        <v>0</v>
      </c>
      <c r="N944" s="70">
        <f>IF(COUNTIFS(Submission[Submission],"2nd",Submission[Code],Submission[[#This Row],[Code]],Submission[Month],Submission[[#This Row],[Month]])&gt;0,Submission[[#This Row],[2nd Submit Prod/import (month +0)]]-Submission[[#This Row],[1st Submit Prod/import (month +0) ]],0)</f>
        <v>0</v>
      </c>
    </row>
    <row r="945" spans="1:14">
      <c r="A945" s="115">
        <v>2022</v>
      </c>
      <c r="B945" s="72">
        <v>3</v>
      </c>
      <c r="C945" s="33" t="s">
        <v>415</v>
      </c>
      <c r="D945" t="s">
        <v>199</v>
      </c>
      <c r="E945" t="s">
        <v>421</v>
      </c>
      <c r="F945" t="s">
        <v>72</v>
      </c>
      <c r="G945" s="99" t="s">
        <v>428</v>
      </c>
      <c r="H945" t="s">
        <v>372</v>
      </c>
      <c r="I945" t="s">
        <v>682</v>
      </c>
      <c r="K945" t="s">
        <v>219</v>
      </c>
      <c r="L945" s="71"/>
      <c r="M945" s="70">
        <v>13563</v>
      </c>
      <c r="N945" s="70">
        <f>IF(COUNTIFS(Submission[Submission],"2nd",Submission[Code],Submission[[#This Row],[Code]],Submission[Month],Submission[[#This Row],[Month]])&gt;0,Submission[[#This Row],[2nd Submit Prod/import (month +0)]]-Submission[[#This Row],[1st Submit Prod/import (month +0) ]],0)</f>
        <v>13563</v>
      </c>
    </row>
    <row r="946" spans="1:14">
      <c r="A946" s="115">
        <v>2022</v>
      </c>
      <c r="B946" s="72">
        <v>3</v>
      </c>
      <c r="C946" s="33" t="s">
        <v>415</v>
      </c>
      <c r="D946" t="s">
        <v>199</v>
      </c>
      <c r="E946" t="s">
        <v>421</v>
      </c>
      <c r="F946" t="s">
        <v>72</v>
      </c>
      <c r="G946" s="99" t="s">
        <v>428</v>
      </c>
      <c r="H946" t="s">
        <v>372</v>
      </c>
      <c r="I946" t="s">
        <v>683</v>
      </c>
      <c r="K946" t="s">
        <v>219</v>
      </c>
      <c r="L946" s="71"/>
      <c r="M946" s="70">
        <v>0</v>
      </c>
      <c r="N946" s="70">
        <f>IF(COUNTIFS(Submission[Submission],"2nd",Submission[Code],Submission[[#This Row],[Code]],Submission[Month],Submission[[#This Row],[Month]])&gt;0,Submission[[#This Row],[2nd Submit Prod/import (month +0)]]-Submission[[#This Row],[1st Submit Prod/import (month +0) ]],0)</f>
        <v>0</v>
      </c>
    </row>
    <row r="947" spans="1:14">
      <c r="A947" s="115">
        <v>2022</v>
      </c>
      <c r="B947" s="72">
        <v>3</v>
      </c>
      <c r="C947" s="33" t="s">
        <v>415</v>
      </c>
      <c r="D947" t="s">
        <v>199</v>
      </c>
      <c r="E947" t="s">
        <v>421</v>
      </c>
      <c r="F947" t="s">
        <v>72</v>
      </c>
      <c r="G947" s="99" t="s">
        <v>428</v>
      </c>
      <c r="H947" t="s">
        <v>372</v>
      </c>
      <c r="I947" t="s">
        <v>681</v>
      </c>
      <c r="K947" t="s">
        <v>219</v>
      </c>
      <c r="L947" s="71"/>
      <c r="M947" s="70">
        <v>11556.400000000001</v>
      </c>
      <c r="N947" s="70">
        <f>IF(COUNTIFS(Submission[Submission],"2nd",Submission[Code],Submission[[#This Row],[Code]],Submission[Month],Submission[[#This Row],[Month]])&gt;0,Submission[[#This Row],[2nd Submit Prod/import (month +0)]]-Submission[[#This Row],[1st Submit Prod/import (month +0) ]],0)</f>
        <v>11556.400000000001</v>
      </c>
    </row>
    <row r="948" spans="1:14">
      <c r="A948" s="115">
        <v>2022</v>
      </c>
      <c r="B948" s="72">
        <v>3</v>
      </c>
      <c r="C948" s="33" t="s">
        <v>415</v>
      </c>
      <c r="D948" t="s">
        <v>199</v>
      </c>
      <c r="E948" t="s">
        <v>421</v>
      </c>
      <c r="F948" t="s">
        <v>72</v>
      </c>
      <c r="G948" s="99" t="s">
        <v>428</v>
      </c>
      <c r="H948" t="s">
        <v>372</v>
      </c>
      <c r="I948" t="s">
        <v>645</v>
      </c>
      <c r="K948" t="s">
        <v>219</v>
      </c>
      <c r="L948" s="71"/>
      <c r="M948" s="70">
        <v>1215.5999999999999</v>
      </c>
      <c r="N948" s="70">
        <f>IF(COUNTIFS(Submission[Submission],"2nd",Submission[Code],Submission[[#This Row],[Code]],Submission[Month],Submission[[#This Row],[Month]])&gt;0,Submission[[#This Row],[2nd Submit Prod/import (month +0)]]-Submission[[#This Row],[1st Submit Prod/import (month +0) ]],0)</f>
        <v>1215.5999999999999</v>
      </c>
    </row>
    <row r="949" spans="1:14">
      <c r="A949" s="115">
        <v>2022</v>
      </c>
      <c r="B949" s="72">
        <v>3</v>
      </c>
      <c r="C949" s="33" t="s">
        <v>415</v>
      </c>
      <c r="D949" t="s">
        <v>199</v>
      </c>
      <c r="E949" t="s">
        <v>421</v>
      </c>
      <c r="F949" t="s">
        <v>72</v>
      </c>
      <c r="G949" s="99" t="s">
        <v>428</v>
      </c>
      <c r="H949" t="s">
        <v>372</v>
      </c>
      <c r="I949" t="s">
        <v>646</v>
      </c>
      <c r="K949" t="s">
        <v>219</v>
      </c>
      <c r="L949" s="71"/>
      <c r="M949" s="70">
        <v>1200</v>
      </c>
      <c r="N949" s="70">
        <f>IF(COUNTIFS(Submission[Submission],"2nd",Submission[Code],Submission[[#This Row],[Code]],Submission[Month],Submission[[#This Row],[Month]])&gt;0,Submission[[#This Row],[2nd Submit Prod/import (month +0)]]-Submission[[#This Row],[1st Submit Prod/import (month +0) ]],0)</f>
        <v>1200</v>
      </c>
    </row>
    <row r="950" spans="1:14">
      <c r="A950" s="115">
        <v>2022</v>
      </c>
      <c r="B950" s="72">
        <v>3</v>
      </c>
      <c r="C950" s="33" t="s">
        <v>415</v>
      </c>
      <c r="D950" t="s">
        <v>199</v>
      </c>
      <c r="E950" t="s">
        <v>421</v>
      </c>
      <c r="F950" t="s">
        <v>72</v>
      </c>
      <c r="G950" s="99" t="s">
        <v>428</v>
      </c>
      <c r="H950" t="s">
        <v>372</v>
      </c>
      <c r="I950" t="s">
        <v>728</v>
      </c>
      <c r="K950" t="s">
        <v>219</v>
      </c>
      <c r="L950" s="71"/>
      <c r="M950" s="70">
        <v>0</v>
      </c>
      <c r="N950" s="70">
        <f>IF(COUNTIFS(Submission[Submission],"2nd",Submission[Code],Submission[[#This Row],[Code]],Submission[Month],Submission[[#This Row],[Month]])&gt;0,Submission[[#This Row],[2nd Submit Prod/import (month +0)]]-Submission[[#This Row],[1st Submit Prod/import (month +0) ]],0)</f>
        <v>0</v>
      </c>
    </row>
    <row r="951" spans="1:14">
      <c r="A951" s="115">
        <v>2022</v>
      </c>
      <c r="B951" s="72">
        <v>3</v>
      </c>
      <c r="C951" s="33" t="s">
        <v>415</v>
      </c>
      <c r="D951" t="s">
        <v>199</v>
      </c>
      <c r="E951" t="s">
        <v>421</v>
      </c>
      <c r="F951" t="s">
        <v>72</v>
      </c>
      <c r="G951" s="99" t="s">
        <v>428</v>
      </c>
      <c r="H951" t="s">
        <v>372</v>
      </c>
      <c r="I951" t="s">
        <v>729</v>
      </c>
      <c r="K951" t="s">
        <v>219</v>
      </c>
      <c r="L951" s="71"/>
      <c r="M951" s="70">
        <v>0</v>
      </c>
      <c r="N951" s="70">
        <f>IF(COUNTIFS(Submission[Submission],"2nd",Submission[Code],Submission[[#This Row],[Code]],Submission[Month],Submission[[#This Row],[Month]])&gt;0,Submission[[#This Row],[2nd Submit Prod/import (month +0)]]-Submission[[#This Row],[1st Submit Prod/import (month +0) ]],0)</f>
        <v>0</v>
      </c>
    </row>
    <row r="952" spans="1:14">
      <c r="A952" s="115">
        <v>2022</v>
      </c>
      <c r="B952" s="72">
        <v>3</v>
      </c>
      <c r="C952" s="33" t="s">
        <v>415</v>
      </c>
      <c r="D952" t="s">
        <v>199</v>
      </c>
      <c r="E952" t="s">
        <v>419</v>
      </c>
      <c r="F952" t="s">
        <v>72</v>
      </c>
      <c r="G952" s="99" t="s">
        <v>428</v>
      </c>
      <c r="H952" t="s">
        <v>372</v>
      </c>
      <c r="I952" t="s">
        <v>679</v>
      </c>
      <c r="K952" t="s">
        <v>219</v>
      </c>
      <c r="L952" s="71"/>
      <c r="M952" s="70">
        <v>0</v>
      </c>
      <c r="N952" s="70">
        <f>IF(COUNTIFS(Submission[Submission],"2nd",Submission[Code],Submission[[#This Row],[Code]],Submission[Month],Submission[[#This Row],[Month]])&gt;0,Submission[[#This Row],[2nd Submit Prod/import (month +0)]]-Submission[[#This Row],[1st Submit Prod/import (month +0) ]],0)</f>
        <v>0</v>
      </c>
    </row>
    <row r="953" spans="1:14">
      <c r="A953" s="115">
        <v>2022</v>
      </c>
      <c r="B953" s="72">
        <v>3</v>
      </c>
      <c r="C953" s="33" t="s">
        <v>415</v>
      </c>
      <c r="D953" t="s">
        <v>199</v>
      </c>
      <c r="E953" t="s">
        <v>419</v>
      </c>
      <c r="F953" t="s">
        <v>72</v>
      </c>
      <c r="G953" s="99" t="s">
        <v>428</v>
      </c>
      <c r="H953" t="s">
        <v>372</v>
      </c>
      <c r="I953" t="s">
        <v>584</v>
      </c>
      <c r="K953" t="s">
        <v>219</v>
      </c>
      <c r="L953" s="71"/>
      <c r="M953" s="70">
        <v>0</v>
      </c>
      <c r="N953" s="70">
        <f>IF(COUNTIFS(Submission[Submission],"2nd",Submission[Code],Submission[[#This Row],[Code]],Submission[Month],Submission[[#This Row],[Month]])&gt;0,Submission[[#This Row],[2nd Submit Prod/import (month +0)]]-Submission[[#This Row],[1st Submit Prod/import (month +0) ]],0)</f>
        <v>0</v>
      </c>
    </row>
    <row r="954" spans="1:14">
      <c r="A954" s="115">
        <v>2022</v>
      </c>
      <c r="B954" s="72">
        <v>3</v>
      </c>
      <c r="C954" s="33" t="s">
        <v>415</v>
      </c>
      <c r="D954" t="s">
        <v>199</v>
      </c>
      <c r="E954" t="s">
        <v>419</v>
      </c>
      <c r="F954" t="s">
        <v>72</v>
      </c>
      <c r="G954" s="99" t="s">
        <v>428</v>
      </c>
      <c r="H954" t="s">
        <v>372</v>
      </c>
      <c r="I954" t="s">
        <v>585</v>
      </c>
      <c r="K954" t="s">
        <v>219</v>
      </c>
      <c r="L954" s="71"/>
      <c r="M954" s="70">
        <v>0</v>
      </c>
      <c r="N954" s="70">
        <f>IF(COUNTIFS(Submission[Submission],"2nd",Submission[Code],Submission[[#This Row],[Code]],Submission[Month],Submission[[#This Row],[Month]])&gt;0,Submission[[#This Row],[2nd Submit Prod/import (month +0)]]-Submission[[#This Row],[1st Submit Prod/import (month +0) ]],0)</f>
        <v>0</v>
      </c>
    </row>
    <row r="955" spans="1:14">
      <c r="A955" s="115">
        <v>2022</v>
      </c>
      <c r="B955" s="72">
        <v>3</v>
      </c>
      <c r="C955" s="33" t="s">
        <v>415</v>
      </c>
      <c r="D955" t="s">
        <v>199</v>
      </c>
      <c r="E955" t="s">
        <v>421</v>
      </c>
      <c r="F955" t="s">
        <v>72</v>
      </c>
      <c r="G955" s="99" t="s">
        <v>428</v>
      </c>
      <c r="H955" t="s">
        <v>389</v>
      </c>
      <c r="I955" t="s">
        <v>680</v>
      </c>
      <c r="K955" t="s">
        <v>219</v>
      </c>
      <c r="L955" s="71"/>
      <c r="M955" s="70">
        <v>11200</v>
      </c>
      <c r="N955" s="70">
        <f>IF(COUNTIFS(Submission[Submission],"2nd",Submission[Code],Submission[[#This Row],[Code]],Submission[Month],Submission[[#This Row],[Month]])&gt;0,Submission[[#This Row],[2nd Submit Prod/import (month +0)]]-Submission[[#This Row],[1st Submit Prod/import (month +0) ]],0)</f>
        <v>11200</v>
      </c>
    </row>
    <row r="956" spans="1:14">
      <c r="A956" s="115">
        <v>2022</v>
      </c>
      <c r="B956" s="72">
        <v>3</v>
      </c>
      <c r="C956" s="33" t="s">
        <v>415</v>
      </c>
      <c r="D956" t="s">
        <v>199</v>
      </c>
      <c r="E956" t="s">
        <v>421</v>
      </c>
      <c r="F956" t="s">
        <v>72</v>
      </c>
      <c r="G956" s="99" t="s">
        <v>428</v>
      </c>
      <c r="H956" t="s">
        <v>389</v>
      </c>
      <c r="I956" t="s">
        <v>721</v>
      </c>
      <c r="K956" t="s">
        <v>219</v>
      </c>
      <c r="L956" s="71"/>
      <c r="M956" s="70">
        <v>8530</v>
      </c>
      <c r="N956" s="70">
        <f>IF(COUNTIFS(Submission[Submission],"2nd",Submission[Code],Submission[[#This Row],[Code]],Submission[Month],Submission[[#This Row],[Month]])&gt;0,Submission[[#This Row],[2nd Submit Prod/import (month +0)]]-Submission[[#This Row],[1st Submit Prod/import (month +0) ]],0)</f>
        <v>8530</v>
      </c>
    </row>
    <row r="957" spans="1:14">
      <c r="A957" s="115">
        <v>2022</v>
      </c>
      <c r="B957" s="72">
        <v>3</v>
      </c>
      <c r="C957" s="33" t="s">
        <v>415</v>
      </c>
      <c r="D957" t="s">
        <v>199</v>
      </c>
      <c r="E957" t="s">
        <v>421</v>
      </c>
      <c r="F957" t="s">
        <v>72</v>
      </c>
      <c r="G957" s="99" t="s">
        <v>428</v>
      </c>
      <c r="H957" t="s">
        <v>389</v>
      </c>
      <c r="I957" t="s">
        <v>658</v>
      </c>
      <c r="K957" t="s">
        <v>219</v>
      </c>
      <c r="L957" s="71"/>
      <c r="N957" s="70">
        <f>IF(COUNTIFS(Submission[Submission],"2nd",Submission[Code],Submission[[#This Row],[Code]],Submission[Month],Submission[[#This Row],[Month]])&gt;0,Submission[[#This Row],[2nd Submit Prod/import (month +0)]]-Submission[[#This Row],[1st Submit Prod/import (month +0) ]],0)</f>
        <v>0</v>
      </c>
    </row>
    <row r="958" spans="1:14">
      <c r="A958" s="115">
        <v>2022</v>
      </c>
      <c r="B958" s="72">
        <v>3</v>
      </c>
      <c r="C958" s="33" t="s">
        <v>415</v>
      </c>
      <c r="D958" t="s">
        <v>199</v>
      </c>
      <c r="E958" t="s">
        <v>421</v>
      </c>
      <c r="F958" t="s">
        <v>72</v>
      </c>
      <c r="G958" s="99" t="s">
        <v>428</v>
      </c>
      <c r="H958" t="s">
        <v>389</v>
      </c>
      <c r="I958" t="s">
        <v>659</v>
      </c>
      <c r="K958" t="s">
        <v>219</v>
      </c>
      <c r="L958" s="71"/>
      <c r="N958" s="70">
        <f>IF(COUNTIFS(Submission[Submission],"2nd",Submission[Code],Submission[[#This Row],[Code]],Submission[Month],Submission[[#This Row],[Month]])&gt;0,Submission[[#This Row],[2nd Submit Prod/import (month +0)]]-Submission[[#This Row],[1st Submit Prod/import (month +0) ]],0)</f>
        <v>0</v>
      </c>
    </row>
    <row r="959" spans="1:14">
      <c r="A959" s="115">
        <v>2022</v>
      </c>
      <c r="B959" s="72">
        <v>3</v>
      </c>
      <c r="C959" s="33" t="s">
        <v>415</v>
      </c>
      <c r="D959" t="s">
        <v>199</v>
      </c>
      <c r="E959" t="s">
        <v>421</v>
      </c>
      <c r="F959" t="s">
        <v>72</v>
      </c>
      <c r="G959" s="99" t="s">
        <v>428</v>
      </c>
      <c r="H959" t="s">
        <v>389</v>
      </c>
      <c r="I959" t="s">
        <v>662</v>
      </c>
      <c r="K959" t="s">
        <v>219</v>
      </c>
      <c r="L959" s="71"/>
      <c r="N959" s="70">
        <f>IF(COUNTIFS(Submission[Submission],"2nd",Submission[Code],Submission[[#This Row],[Code]],Submission[Month],Submission[[#This Row],[Month]])&gt;0,Submission[[#This Row],[2nd Submit Prod/import (month +0)]]-Submission[[#This Row],[1st Submit Prod/import (month +0) ]],0)</f>
        <v>0</v>
      </c>
    </row>
    <row r="960" spans="1:14">
      <c r="A960" s="115">
        <v>2022</v>
      </c>
      <c r="B960" s="72">
        <v>3</v>
      </c>
      <c r="C960" s="33" t="s">
        <v>415</v>
      </c>
      <c r="D960" t="s">
        <v>199</v>
      </c>
      <c r="E960" t="s">
        <v>421</v>
      </c>
      <c r="F960" t="s">
        <v>72</v>
      </c>
      <c r="G960" s="99" t="s">
        <v>428</v>
      </c>
      <c r="H960" t="s">
        <v>389</v>
      </c>
      <c r="I960" t="s">
        <v>663</v>
      </c>
      <c r="K960" t="s">
        <v>219</v>
      </c>
      <c r="L960" s="71"/>
      <c r="M960" s="70">
        <v>11321</v>
      </c>
      <c r="N960" s="70">
        <f>IF(COUNTIFS(Submission[Submission],"2nd",Submission[Code],Submission[[#This Row],[Code]],Submission[Month],Submission[[#This Row],[Month]])&gt;0,Submission[[#This Row],[2nd Submit Prod/import (month +0)]]-Submission[[#This Row],[1st Submit Prod/import (month +0) ]],0)</f>
        <v>11321</v>
      </c>
    </row>
    <row r="961" spans="1:14">
      <c r="A961" s="115">
        <v>2022</v>
      </c>
      <c r="B961" s="72">
        <v>3</v>
      </c>
      <c r="C961" s="33" t="s">
        <v>415</v>
      </c>
      <c r="D961" t="s">
        <v>199</v>
      </c>
      <c r="E961" t="s">
        <v>421</v>
      </c>
      <c r="F961" t="s">
        <v>72</v>
      </c>
      <c r="G961" s="99" t="s">
        <v>428</v>
      </c>
      <c r="H961" t="s">
        <v>389</v>
      </c>
      <c r="I961" t="s">
        <v>660</v>
      </c>
      <c r="K961" t="s">
        <v>219</v>
      </c>
      <c r="L961" s="71"/>
      <c r="N961" s="70">
        <f>IF(COUNTIFS(Submission[Submission],"2nd",Submission[Code],Submission[[#This Row],[Code]],Submission[Month],Submission[[#This Row],[Month]])&gt;0,Submission[[#This Row],[2nd Submit Prod/import (month +0)]]-Submission[[#This Row],[1st Submit Prod/import (month +0) ]],0)</f>
        <v>0</v>
      </c>
    </row>
    <row r="962" spans="1:14">
      <c r="A962" s="115">
        <v>2022</v>
      </c>
      <c r="B962" s="72">
        <v>3</v>
      </c>
      <c r="C962" s="33" t="s">
        <v>415</v>
      </c>
      <c r="D962" t="s">
        <v>199</v>
      </c>
      <c r="E962" t="s">
        <v>421</v>
      </c>
      <c r="F962" t="s">
        <v>72</v>
      </c>
      <c r="G962" s="99" t="s">
        <v>428</v>
      </c>
      <c r="H962" t="s">
        <v>389</v>
      </c>
      <c r="I962" t="s">
        <v>661</v>
      </c>
      <c r="K962" t="s">
        <v>219</v>
      </c>
      <c r="L962" s="71"/>
      <c r="M962" s="70">
        <v>18277</v>
      </c>
      <c r="N962" s="70">
        <f>IF(COUNTIFS(Submission[Submission],"2nd",Submission[Code],Submission[[#This Row],[Code]],Submission[Month],Submission[[#This Row],[Month]])&gt;0,Submission[[#This Row],[2nd Submit Prod/import (month +0)]]-Submission[[#This Row],[1st Submit Prod/import (month +0) ]],0)</f>
        <v>18277</v>
      </c>
    </row>
    <row r="963" spans="1:14">
      <c r="A963" s="115">
        <v>2022</v>
      </c>
      <c r="B963" s="72">
        <v>3</v>
      </c>
      <c r="C963" s="33" t="s">
        <v>415</v>
      </c>
      <c r="D963" t="s">
        <v>199</v>
      </c>
      <c r="E963" t="s">
        <v>419</v>
      </c>
      <c r="F963" t="s">
        <v>72</v>
      </c>
      <c r="G963" s="99" t="s">
        <v>428</v>
      </c>
      <c r="H963" t="s">
        <v>389</v>
      </c>
      <c r="I963" t="s">
        <v>680</v>
      </c>
      <c r="K963" t="s">
        <v>219</v>
      </c>
      <c r="L963" s="71"/>
      <c r="N963" s="70">
        <f>IF(COUNTIFS(Submission[Submission],"2nd",Submission[Code],Submission[[#This Row],[Code]],Submission[Month],Submission[[#This Row],[Month]])&gt;0,Submission[[#This Row],[2nd Submit Prod/import (month +0)]]-Submission[[#This Row],[1st Submit Prod/import (month +0) ]],0)</f>
        <v>0</v>
      </c>
    </row>
    <row r="964" spans="1:14">
      <c r="A964" s="115">
        <v>2022</v>
      </c>
      <c r="B964" s="72">
        <v>3</v>
      </c>
      <c r="C964" s="33" t="s">
        <v>415</v>
      </c>
      <c r="D964" t="s">
        <v>199</v>
      </c>
      <c r="E964" t="s">
        <v>419</v>
      </c>
      <c r="F964" t="s">
        <v>72</v>
      </c>
      <c r="G964" s="99" t="s">
        <v>428</v>
      </c>
      <c r="H964" t="s">
        <v>389</v>
      </c>
      <c r="I964" t="s">
        <v>721</v>
      </c>
      <c r="K964" t="s">
        <v>219</v>
      </c>
      <c r="L964" s="71"/>
      <c r="N964" s="70">
        <f>IF(COUNTIFS(Submission[Submission],"2nd",Submission[Code],Submission[[#This Row],[Code]],Submission[Month],Submission[[#This Row],[Month]])&gt;0,Submission[[#This Row],[2nd Submit Prod/import (month +0)]]-Submission[[#This Row],[1st Submit Prod/import (month +0) ]],0)</f>
        <v>0</v>
      </c>
    </row>
    <row r="965" spans="1:14">
      <c r="A965" s="115">
        <v>2022</v>
      </c>
      <c r="B965" s="72">
        <v>3</v>
      </c>
      <c r="C965" s="33" t="s">
        <v>415</v>
      </c>
      <c r="D965" t="s">
        <v>199</v>
      </c>
      <c r="E965" t="s">
        <v>419</v>
      </c>
      <c r="F965" t="s">
        <v>72</v>
      </c>
      <c r="G965" s="99" t="s">
        <v>428</v>
      </c>
      <c r="H965" t="s">
        <v>389</v>
      </c>
      <c r="I965" t="s">
        <v>658</v>
      </c>
      <c r="K965" t="s">
        <v>219</v>
      </c>
      <c r="L965" s="71"/>
      <c r="M965" s="70">
        <v>8700</v>
      </c>
      <c r="N965" s="70">
        <f>IF(COUNTIFS(Submission[Submission],"2nd",Submission[Code],Submission[[#This Row],[Code]],Submission[Month],Submission[[#This Row],[Month]])&gt;0,Submission[[#This Row],[2nd Submit Prod/import (month +0)]]-Submission[[#This Row],[1st Submit Prod/import (month +0) ]],0)</f>
        <v>8700</v>
      </c>
    </row>
    <row r="966" spans="1:14">
      <c r="A966" s="115">
        <v>2022</v>
      </c>
      <c r="B966" s="72">
        <v>3</v>
      </c>
      <c r="C966" s="33" t="s">
        <v>415</v>
      </c>
      <c r="D966" t="s">
        <v>199</v>
      </c>
      <c r="E966" t="s">
        <v>419</v>
      </c>
      <c r="F966" t="s">
        <v>72</v>
      </c>
      <c r="G966" s="99" t="s">
        <v>428</v>
      </c>
      <c r="H966" t="s">
        <v>389</v>
      </c>
      <c r="I966" t="s">
        <v>659</v>
      </c>
      <c r="K966" t="s">
        <v>219</v>
      </c>
      <c r="L966" s="71"/>
      <c r="M966" s="70">
        <v>11295.6</v>
      </c>
      <c r="N966" s="70">
        <f>IF(COUNTIFS(Submission[Submission],"2nd",Submission[Code],Submission[[#This Row],[Code]],Submission[Month],Submission[[#This Row],[Month]])&gt;0,Submission[[#This Row],[2nd Submit Prod/import (month +0)]]-Submission[[#This Row],[1st Submit Prod/import (month +0) ]],0)</f>
        <v>11295.6</v>
      </c>
    </row>
    <row r="967" spans="1:14">
      <c r="A967" s="115">
        <v>2022</v>
      </c>
      <c r="B967" s="72">
        <v>3</v>
      </c>
      <c r="C967" s="33" t="s">
        <v>415</v>
      </c>
      <c r="D967" t="s">
        <v>199</v>
      </c>
      <c r="E967" t="s">
        <v>419</v>
      </c>
      <c r="F967" t="s">
        <v>72</v>
      </c>
      <c r="G967" s="99" t="s">
        <v>428</v>
      </c>
      <c r="H967" t="s">
        <v>389</v>
      </c>
      <c r="I967" t="s">
        <v>662</v>
      </c>
      <c r="K967" t="s">
        <v>219</v>
      </c>
      <c r="L967" s="71"/>
      <c r="M967" s="70">
        <v>51021.5</v>
      </c>
      <c r="N967" s="70">
        <f>IF(COUNTIFS(Submission[Submission],"2nd",Submission[Code],Submission[[#This Row],[Code]],Submission[Month],Submission[[#This Row],[Month]])&gt;0,Submission[[#This Row],[2nd Submit Prod/import (month +0)]]-Submission[[#This Row],[1st Submit Prod/import (month +0) ]],0)</f>
        <v>51021.5</v>
      </c>
    </row>
    <row r="968" spans="1:14">
      <c r="A968" s="115">
        <v>2022</v>
      </c>
      <c r="B968" s="72">
        <v>3</v>
      </c>
      <c r="C968" s="33" t="s">
        <v>415</v>
      </c>
      <c r="D968" t="s">
        <v>199</v>
      </c>
      <c r="E968" t="s">
        <v>419</v>
      </c>
      <c r="F968" t="s">
        <v>72</v>
      </c>
      <c r="G968" s="99" t="s">
        <v>428</v>
      </c>
      <c r="H968" t="s">
        <v>389</v>
      </c>
      <c r="I968" t="s">
        <v>663</v>
      </c>
      <c r="K968" t="s">
        <v>219</v>
      </c>
      <c r="L968" s="71"/>
      <c r="M968" s="70">
        <v>0</v>
      </c>
      <c r="N968" s="70">
        <f>IF(COUNTIFS(Submission[Submission],"2nd",Submission[Code],Submission[[#This Row],[Code]],Submission[Month],Submission[[#This Row],[Month]])&gt;0,Submission[[#This Row],[2nd Submit Prod/import (month +0)]]-Submission[[#This Row],[1st Submit Prod/import (month +0) ]],0)</f>
        <v>0</v>
      </c>
    </row>
    <row r="969" spans="1:14">
      <c r="A969" s="115">
        <v>2022</v>
      </c>
      <c r="B969" s="72">
        <v>3</v>
      </c>
      <c r="C969" s="33" t="s">
        <v>415</v>
      </c>
      <c r="D969" t="s">
        <v>199</v>
      </c>
      <c r="E969" t="s">
        <v>419</v>
      </c>
      <c r="F969" t="s">
        <v>72</v>
      </c>
      <c r="G969" s="99" t="s">
        <v>428</v>
      </c>
      <c r="H969" t="s">
        <v>389</v>
      </c>
      <c r="I969" t="s">
        <v>660</v>
      </c>
      <c r="K969" t="s">
        <v>219</v>
      </c>
      <c r="L969" s="71"/>
      <c r="M969" s="70">
        <v>15585</v>
      </c>
      <c r="N969" s="70">
        <f>IF(COUNTIFS(Submission[Submission],"2nd",Submission[Code],Submission[[#This Row],[Code]],Submission[Month],Submission[[#This Row],[Month]])&gt;0,Submission[[#This Row],[2nd Submit Prod/import (month +0)]]-Submission[[#This Row],[1st Submit Prod/import (month +0) ]],0)</f>
        <v>15585</v>
      </c>
    </row>
    <row r="970" spans="1:14">
      <c r="A970" s="115">
        <v>2022</v>
      </c>
      <c r="B970" s="72">
        <v>3</v>
      </c>
      <c r="C970" s="33" t="s">
        <v>415</v>
      </c>
      <c r="D970" t="s">
        <v>199</v>
      </c>
      <c r="E970" t="s">
        <v>419</v>
      </c>
      <c r="F970" t="s">
        <v>72</v>
      </c>
      <c r="G970" s="99" t="s">
        <v>428</v>
      </c>
      <c r="H970" t="s">
        <v>389</v>
      </c>
      <c r="I970" t="s">
        <v>661</v>
      </c>
      <c r="K970" t="s">
        <v>219</v>
      </c>
      <c r="L970" s="71"/>
      <c r="M970" s="70">
        <v>0</v>
      </c>
      <c r="N970" s="70">
        <f>IF(COUNTIFS(Submission[Submission],"2nd",Submission[Code],Submission[[#This Row],[Code]],Submission[Month],Submission[[#This Row],[Month]])&gt;0,Submission[[#This Row],[2nd Submit Prod/import (month +0)]]-Submission[[#This Row],[1st Submit Prod/import (month +0) ]],0)</f>
        <v>0</v>
      </c>
    </row>
    <row r="971" spans="1:14">
      <c r="A971" s="115">
        <v>2022</v>
      </c>
      <c r="B971" s="72">
        <v>3</v>
      </c>
      <c r="C971" s="33" t="s">
        <v>415</v>
      </c>
      <c r="D971" t="s">
        <v>199</v>
      </c>
      <c r="E971" t="s">
        <v>419</v>
      </c>
      <c r="F971" t="s">
        <v>72</v>
      </c>
      <c r="G971" s="99" t="s">
        <v>428</v>
      </c>
      <c r="H971" t="s">
        <v>389</v>
      </c>
      <c r="I971" t="s">
        <v>566</v>
      </c>
      <c r="K971" t="s">
        <v>219</v>
      </c>
      <c r="L971" s="71"/>
      <c r="M971" s="70">
        <v>0</v>
      </c>
      <c r="N971" s="70">
        <f>IF(COUNTIFS(Submission[Submission],"2nd",Submission[Code],Submission[[#This Row],[Code]],Submission[Month],Submission[[#This Row],[Month]])&gt;0,Submission[[#This Row],[2nd Submit Prod/import (month +0)]]-Submission[[#This Row],[1st Submit Prod/import (month +0) ]],0)</f>
        <v>0</v>
      </c>
    </row>
    <row r="972" spans="1:14">
      <c r="A972" s="115">
        <v>2022</v>
      </c>
      <c r="B972" s="72">
        <v>3</v>
      </c>
      <c r="C972" s="33" t="s">
        <v>415</v>
      </c>
      <c r="D972" t="s">
        <v>199</v>
      </c>
      <c r="E972" t="s">
        <v>419</v>
      </c>
      <c r="F972" t="s">
        <v>72</v>
      </c>
      <c r="G972" s="99" t="s">
        <v>428</v>
      </c>
      <c r="H972" t="s">
        <v>389</v>
      </c>
      <c r="I972" t="s">
        <v>597</v>
      </c>
      <c r="K972" t="s">
        <v>219</v>
      </c>
      <c r="L972" s="71"/>
      <c r="M972" s="70">
        <v>10600</v>
      </c>
      <c r="N972" s="70">
        <f>IF(COUNTIFS(Submission[Submission],"2nd",Submission[Code],Submission[[#This Row],[Code]],Submission[Month],Submission[[#This Row],[Month]])&gt;0,Submission[[#This Row],[2nd Submit Prod/import (month +0)]]-Submission[[#This Row],[1st Submit Prod/import (month +0) ]],0)</f>
        <v>10600</v>
      </c>
    </row>
    <row r="973" spans="1:14">
      <c r="A973" s="115">
        <v>2022</v>
      </c>
      <c r="B973" s="72">
        <v>3</v>
      </c>
      <c r="C973" s="33" t="s">
        <v>415</v>
      </c>
      <c r="D973" t="s">
        <v>199</v>
      </c>
      <c r="E973" t="s">
        <v>421</v>
      </c>
      <c r="F973" t="s">
        <v>72</v>
      </c>
      <c r="G973" s="99" t="s">
        <v>428</v>
      </c>
      <c r="H973" t="s">
        <v>389</v>
      </c>
      <c r="I973" t="s">
        <v>665</v>
      </c>
      <c r="K973" t="s">
        <v>219</v>
      </c>
      <c r="L973" s="71"/>
      <c r="M973" s="70">
        <v>34462.5</v>
      </c>
      <c r="N973" s="70">
        <f>IF(COUNTIFS(Submission[Submission],"2nd",Submission[Code],Submission[[#This Row],[Code]],Submission[Month],Submission[[#This Row],[Month]])&gt;0,Submission[[#This Row],[2nd Submit Prod/import (month +0)]]-Submission[[#This Row],[1st Submit Prod/import (month +0) ]],0)</f>
        <v>34462.5</v>
      </c>
    </row>
    <row r="974" spans="1:14">
      <c r="A974" s="115">
        <v>2022</v>
      </c>
      <c r="B974" s="72">
        <v>3</v>
      </c>
      <c r="C974" s="33" t="s">
        <v>415</v>
      </c>
      <c r="D974" t="s">
        <v>199</v>
      </c>
      <c r="E974" t="s">
        <v>421</v>
      </c>
      <c r="F974" t="s">
        <v>72</v>
      </c>
      <c r="G974" s="99" t="s">
        <v>428</v>
      </c>
      <c r="H974" t="s">
        <v>389</v>
      </c>
      <c r="I974" t="s">
        <v>664</v>
      </c>
      <c r="K974" t="s">
        <v>219</v>
      </c>
      <c r="L974" s="71"/>
      <c r="M974" s="70">
        <v>7792.4</v>
      </c>
      <c r="N974" s="70">
        <f>IF(COUNTIFS(Submission[Submission],"2nd",Submission[Code],Submission[[#This Row],[Code]],Submission[Month],Submission[[#This Row],[Month]])&gt;0,Submission[[#This Row],[2nd Submit Prod/import (month +0)]]-Submission[[#This Row],[1st Submit Prod/import (month +0) ]],0)</f>
        <v>7792.4</v>
      </c>
    </row>
    <row r="975" spans="1:14">
      <c r="A975" s="115">
        <v>2022</v>
      </c>
      <c r="B975" s="72">
        <v>3</v>
      </c>
      <c r="C975" s="33" t="s">
        <v>415</v>
      </c>
      <c r="D975" t="s">
        <v>199</v>
      </c>
      <c r="E975" t="s">
        <v>421</v>
      </c>
      <c r="F975" t="s">
        <v>72</v>
      </c>
      <c r="G975" s="99" t="s">
        <v>428</v>
      </c>
      <c r="H975" t="s">
        <v>389</v>
      </c>
      <c r="I975" t="s">
        <v>666</v>
      </c>
      <c r="K975" t="s">
        <v>219</v>
      </c>
      <c r="L975" s="71"/>
      <c r="M975" s="70">
        <v>60451</v>
      </c>
      <c r="N975" s="70">
        <f>IF(COUNTIFS(Submission[Submission],"2nd",Submission[Code],Submission[[#This Row],[Code]],Submission[Month],Submission[[#This Row],[Month]])&gt;0,Submission[[#This Row],[2nd Submit Prod/import (month +0)]]-Submission[[#This Row],[1st Submit Prod/import (month +0) ]],0)</f>
        <v>60451</v>
      </c>
    </row>
    <row r="976" spans="1:14">
      <c r="A976" s="115">
        <v>2022</v>
      </c>
      <c r="B976" s="72">
        <v>3</v>
      </c>
      <c r="C976" s="33" t="s">
        <v>415</v>
      </c>
      <c r="D976" t="s">
        <v>199</v>
      </c>
      <c r="E976" t="s">
        <v>421</v>
      </c>
      <c r="F976" t="s">
        <v>72</v>
      </c>
      <c r="G976" s="99" t="s">
        <v>428</v>
      </c>
      <c r="H976" t="s">
        <v>389</v>
      </c>
      <c r="I976" t="s">
        <v>668</v>
      </c>
      <c r="K976" t="s">
        <v>219</v>
      </c>
      <c r="L976" s="71"/>
      <c r="M976" s="70">
        <v>22720</v>
      </c>
      <c r="N976" s="70">
        <f>IF(COUNTIFS(Submission[Submission],"2nd",Submission[Code],Submission[[#This Row],[Code]],Submission[Month],Submission[[#This Row],[Month]])&gt;0,Submission[[#This Row],[2nd Submit Prod/import (month +0)]]-Submission[[#This Row],[1st Submit Prod/import (month +0) ]],0)</f>
        <v>22720</v>
      </c>
    </row>
    <row r="977" spans="1:14">
      <c r="A977" s="115">
        <v>2022</v>
      </c>
      <c r="B977" s="72">
        <v>3</v>
      </c>
      <c r="C977" s="33" t="s">
        <v>415</v>
      </c>
      <c r="D977" t="s">
        <v>199</v>
      </c>
      <c r="E977" t="s">
        <v>421</v>
      </c>
      <c r="F977" t="s">
        <v>72</v>
      </c>
      <c r="G977" s="99" t="s">
        <v>428</v>
      </c>
      <c r="H977" t="s">
        <v>389</v>
      </c>
      <c r="I977" t="s">
        <v>669</v>
      </c>
      <c r="K977" t="s">
        <v>219</v>
      </c>
      <c r="L977" s="71"/>
      <c r="M977" s="70">
        <v>8717.6</v>
      </c>
      <c r="N977" s="70">
        <f>IF(COUNTIFS(Submission[Submission],"2nd",Submission[Code],Submission[[#This Row],[Code]],Submission[Month],Submission[[#This Row],[Month]])&gt;0,Submission[[#This Row],[2nd Submit Prod/import (month +0)]]-Submission[[#This Row],[1st Submit Prod/import (month +0) ]],0)</f>
        <v>8717.6</v>
      </c>
    </row>
    <row r="978" spans="1:14">
      <c r="A978" s="115">
        <v>2022</v>
      </c>
      <c r="B978" s="72">
        <v>3</v>
      </c>
      <c r="C978" s="33" t="s">
        <v>415</v>
      </c>
      <c r="D978" t="s">
        <v>199</v>
      </c>
      <c r="E978" t="s">
        <v>421</v>
      </c>
      <c r="F978" t="s">
        <v>72</v>
      </c>
      <c r="G978" s="99" t="s">
        <v>428</v>
      </c>
      <c r="H978" t="s">
        <v>389</v>
      </c>
      <c r="I978" t="s">
        <v>671</v>
      </c>
      <c r="K978" t="s">
        <v>219</v>
      </c>
      <c r="L978" s="71"/>
      <c r="M978" s="70">
        <v>3434.3</v>
      </c>
      <c r="N978" s="70">
        <f>IF(COUNTIFS(Submission[Submission],"2nd",Submission[Code],Submission[[#This Row],[Code]],Submission[Month],Submission[[#This Row],[Month]])&gt;0,Submission[[#This Row],[2nd Submit Prod/import (month +0)]]-Submission[[#This Row],[1st Submit Prod/import (month +0) ]],0)</f>
        <v>3434.3</v>
      </c>
    </row>
    <row r="979" spans="1:14">
      <c r="A979" s="115">
        <v>2022</v>
      </c>
      <c r="B979" s="72">
        <v>3</v>
      </c>
      <c r="C979" s="33" t="s">
        <v>415</v>
      </c>
      <c r="D979" t="s">
        <v>199</v>
      </c>
      <c r="E979" t="s">
        <v>421</v>
      </c>
      <c r="F979" t="s">
        <v>72</v>
      </c>
      <c r="G979" s="99" t="s">
        <v>428</v>
      </c>
      <c r="H979" t="s">
        <v>389</v>
      </c>
      <c r="I979" t="s">
        <v>667</v>
      </c>
      <c r="K979" t="s">
        <v>219</v>
      </c>
      <c r="L979" s="71"/>
      <c r="M979" s="70">
        <v>23390.5</v>
      </c>
      <c r="N979" s="70">
        <f>IF(COUNTIFS(Submission[Submission],"2nd",Submission[Code],Submission[[#This Row],[Code]],Submission[Month],Submission[[#This Row],[Month]])&gt;0,Submission[[#This Row],[2nd Submit Prod/import (month +0)]]-Submission[[#This Row],[1st Submit Prod/import (month +0) ]],0)</f>
        <v>23390.5</v>
      </c>
    </row>
    <row r="980" spans="1:14">
      <c r="A980" s="115">
        <v>2022</v>
      </c>
      <c r="B980" s="72">
        <v>3</v>
      </c>
      <c r="C980" s="33" t="s">
        <v>415</v>
      </c>
      <c r="D980" t="s">
        <v>199</v>
      </c>
      <c r="E980" t="s">
        <v>421</v>
      </c>
      <c r="F980" t="s">
        <v>72</v>
      </c>
      <c r="G980" s="99" t="s">
        <v>428</v>
      </c>
      <c r="H980" t="s">
        <v>389</v>
      </c>
      <c r="I980" t="s">
        <v>731</v>
      </c>
      <c r="K980" t="s">
        <v>219</v>
      </c>
      <c r="L980" s="71"/>
      <c r="M980" s="70">
        <v>0</v>
      </c>
      <c r="N980" s="70">
        <f>IF(COUNTIFS(Submission[Submission],"2nd",Submission[Code],Submission[[#This Row],[Code]],Submission[Month],Submission[[#This Row],[Month]])&gt;0,Submission[[#This Row],[2nd Submit Prod/import (month +0)]]-Submission[[#This Row],[1st Submit Prod/import (month +0) ]],0)</f>
        <v>0</v>
      </c>
    </row>
    <row r="981" spans="1:14">
      <c r="A981" s="115">
        <v>2022</v>
      </c>
      <c r="B981" s="72">
        <v>3</v>
      </c>
      <c r="C981" s="33" t="s">
        <v>415</v>
      </c>
      <c r="D981" t="s">
        <v>199</v>
      </c>
      <c r="E981" t="s">
        <v>421</v>
      </c>
      <c r="F981" t="s">
        <v>72</v>
      </c>
      <c r="G981" s="99" t="s">
        <v>428</v>
      </c>
      <c r="H981" t="s">
        <v>389</v>
      </c>
      <c r="I981" t="s">
        <v>567</v>
      </c>
      <c r="K981" t="s">
        <v>219</v>
      </c>
      <c r="L981" s="71"/>
      <c r="M981" s="70">
        <v>0</v>
      </c>
      <c r="N981" s="70">
        <f>IF(COUNTIFS(Submission[Submission],"2nd",Submission[Code],Submission[[#This Row],[Code]],Submission[Month],Submission[[#This Row],[Month]])&gt;0,Submission[[#This Row],[2nd Submit Prod/import (month +0)]]-Submission[[#This Row],[1st Submit Prod/import (month +0) ]],0)</f>
        <v>0</v>
      </c>
    </row>
    <row r="982" spans="1:14">
      <c r="A982" s="115">
        <v>2022</v>
      </c>
      <c r="B982" s="72">
        <v>3</v>
      </c>
      <c r="C982" s="33" t="s">
        <v>415</v>
      </c>
      <c r="D982" t="s">
        <v>199</v>
      </c>
      <c r="E982" t="s">
        <v>421</v>
      </c>
      <c r="F982" t="s">
        <v>72</v>
      </c>
      <c r="G982" s="99" t="s">
        <v>428</v>
      </c>
      <c r="H982" t="s">
        <v>389</v>
      </c>
      <c r="I982" t="s">
        <v>568</v>
      </c>
      <c r="K982" t="s">
        <v>219</v>
      </c>
      <c r="L982" s="71"/>
      <c r="M982" s="70">
        <v>0</v>
      </c>
      <c r="N982" s="70">
        <f>IF(COUNTIFS(Submission[Submission],"2nd",Submission[Code],Submission[[#This Row],[Code]],Submission[Month],Submission[[#This Row],[Month]])&gt;0,Submission[[#This Row],[2nd Submit Prod/import (month +0)]]-Submission[[#This Row],[1st Submit Prod/import (month +0) ]],0)</f>
        <v>0</v>
      </c>
    </row>
    <row r="983" spans="1:14">
      <c r="A983" s="115">
        <v>2022</v>
      </c>
      <c r="B983" s="72">
        <v>3</v>
      </c>
      <c r="C983" s="33" t="s">
        <v>415</v>
      </c>
      <c r="D983" t="s">
        <v>199</v>
      </c>
      <c r="E983" t="s">
        <v>421</v>
      </c>
      <c r="F983" t="s">
        <v>72</v>
      </c>
      <c r="G983" s="99" t="s">
        <v>428</v>
      </c>
      <c r="H983" t="s">
        <v>389</v>
      </c>
      <c r="I983" t="s">
        <v>670</v>
      </c>
      <c r="K983" t="s">
        <v>219</v>
      </c>
      <c r="L983" s="71"/>
      <c r="M983" s="70">
        <v>0</v>
      </c>
      <c r="N983" s="70">
        <f>IF(COUNTIFS(Submission[Submission],"2nd",Submission[Code],Submission[[#This Row],[Code]],Submission[Month],Submission[[#This Row],[Month]])&gt;0,Submission[[#This Row],[2nd Submit Prod/import (month +0)]]-Submission[[#This Row],[1st Submit Prod/import (month +0) ]],0)</f>
        <v>0</v>
      </c>
    </row>
    <row r="984" spans="1:14">
      <c r="A984" s="115">
        <v>2022</v>
      </c>
      <c r="B984" s="72">
        <v>3</v>
      </c>
      <c r="C984" s="33" t="s">
        <v>415</v>
      </c>
      <c r="D984" t="s">
        <v>199</v>
      </c>
      <c r="E984" t="s">
        <v>421</v>
      </c>
      <c r="F984" t="s">
        <v>72</v>
      </c>
      <c r="G984" s="99" t="s">
        <v>428</v>
      </c>
      <c r="H984" t="s">
        <v>389</v>
      </c>
      <c r="I984" t="s">
        <v>598</v>
      </c>
      <c r="K984" t="s">
        <v>219</v>
      </c>
      <c r="L984" s="71"/>
      <c r="M984" s="70">
        <v>0</v>
      </c>
      <c r="N984" s="70">
        <f>IF(COUNTIFS(Submission[Submission],"2nd",Submission[Code],Submission[[#This Row],[Code]],Submission[Month],Submission[[#This Row],[Month]])&gt;0,Submission[[#This Row],[2nd Submit Prod/import (month +0)]]-Submission[[#This Row],[1st Submit Prod/import (month +0) ]],0)</f>
        <v>0</v>
      </c>
    </row>
    <row r="985" spans="1:14">
      <c r="A985" s="115">
        <v>2022</v>
      </c>
      <c r="B985" s="72">
        <v>3</v>
      </c>
      <c r="C985" s="33" t="s">
        <v>415</v>
      </c>
      <c r="D985" t="s">
        <v>199</v>
      </c>
      <c r="E985" t="s">
        <v>421</v>
      </c>
      <c r="F985" t="s">
        <v>72</v>
      </c>
      <c r="G985" s="99" t="s">
        <v>428</v>
      </c>
      <c r="H985" t="s">
        <v>389</v>
      </c>
      <c r="I985" t="s">
        <v>611</v>
      </c>
      <c r="K985" t="s">
        <v>219</v>
      </c>
      <c r="L985" s="71"/>
      <c r="M985" s="70">
        <v>8105.5</v>
      </c>
      <c r="N985" s="70">
        <f>IF(COUNTIFS(Submission[Submission],"2nd",Submission[Code],Submission[[#This Row],[Code]],Submission[Month],Submission[[#This Row],[Month]])&gt;0,Submission[[#This Row],[2nd Submit Prod/import (month +0)]]-Submission[[#This Row],[1st Submit Prod/import (month +0) ]],0)</f>
        <v>8105.5</v>
      </c>
    </row>
    <row r="986" spans="1:14">
      <c r="A986" s="115">
        <v>2022</v>
      </c>
      <c r="B986" s="72">
        <v>3</v>
      </c>
      <c r="C986" s="33" t="s">
        <v>415</v>
      </c>
      <c r="D986" t="s">
        <v>199</v>
      </c>
      <c r="E986" t="s">
        <v>421</v>
      </c>
      <c r="F986" t="s">
        <v>72</v>
      </c>
      <c r="G986" s="99" t="s">
        <v>428</v>
      </c>
      <c r="H986" t="s">
        <v>389</v>
      </c>
      <c r="I986" t="s">
        <v>612</v>
      </c>
      <c r="K986" t="s">
        <v>219</v>
      </c>
      <c r="L986" s="71"/>
      <c r="M986" s="70">
        <v>998</v>
      </c>
      <c r="N986" s="70">
        <f>IF(COUNTIFS(Submission[Submission],"2nd",Submission[Code],Submission[[#This Row],[Code]],Submission[Month],Submission[[#This Row],[Month]])&gt;0,Submission[[#This Row],[2nd Submit Prod/import (month +0)]]-Submission[[#This Row],[1st Submit Prod/import (month +0) ]],0)</f>
        <v>998</v>
      </c>
    </row>
    <row r="987" spans="1:14">
      <c r="A987" s="115">
        <v>2022</v>
      </c>
      <c r="B987" s="72">
        <v>3</v>
      </c>
      <c r="C987" s="33" t="s">
        <v>415</v>
      </c>
      <c r="D987" t="s">
        <v>199</v>
      </c>
      <c r="E987" t="s">
        <v>419</v>
      </c>
      <c r="F987" t="s">
        <v>72</v>
      </c>
      <c r="G987" s="99" t="s">
        <v>428</v>
      </c>
      <c r="H987" t="s">
        <v>400</v>
      </c>
      <c r="I987" t="s">
        <v>739</v>
      </c>
      <c r="K987" t="s">
        <v>219</v>
      </c>
      <c r="L987" s="71"/>
      <c r="M987" s="70">
        <v>0</v>
      </c>
      <c r="N987" s="70">
        <f>IF(COUNTIFS(Submission[Submission],"2nd",Submission[Code],Submission[[#This Row],[Code]],Submission[Month],Submission[[#This Row],[Month]])&gt;0,Submission[[#This Row],[2nd Submit Prod/import (month +0)]]-Submission[[#This Row],[1st Submit Prod/import (month +0) ]],0)</f>
        <v>0</v>
      </c>
    </row>
    <row r="988" spans="1:14">
      <c r="A988" s="115">
        <v>2022</v>
      </c>
      <c r="B988" s="72">
        <v>3</v>
      </c>
      <c r="C988" s="33" t="s">
        <v>415</v>
      </c>
      <c r="D988" t="s">
        <v>199</v>
      </c>
      <c r="E988" t="s">
        <v>419</v>
      </c>
      <c r="F988" t="s">
        <v>72</v>
      </c>
      <c r="G988" s="99" t="s">
        <v>428</v>
      </c>
      <c r="H988" t="s">
        <v>400</v>
      </c>
      <c r="I988" t="s">
        <v>655</v>
      </c>
      <c r="K988" t="s">
        <v>219</v>
      </c>
      <c r="L988" s="71"/>
      <c r="M988" s="70">
        <v>0</v>
      </c>
      <c r="N988" s="70">
        <f>IF(COUNTIFS(Submission[Submission],"2nd",Submission[Code],Submission[[#This Row],[Code]],Submission[Month],Submission[[#This Row],[Month]])&gt;0,Submission[[#This Row],[2nd Submit Prod/import (month +0)]]-Submission[[#This Row],[1st Submit Prod/import (month +0) ]],0)</f>
        <v>0</v>
      </c>
    </row>
    <row r="989" spans="1:14">
      <c r="A989" s="115">
        <v>2022</v>
      </c>
      <c r="B989" s="72">
        <v>3</v>
      </c>
      <c r="C989" s="33" t="s">
        <v>415</v>
      </c>
      <c r="D989" t="s">
        <v>199</v>
      </c>
      <c r="E989" t="s">
        <v>419</v>
      </c>
      <c r="F989" t="s">
        <v>72</v>
      </c>
      <c r="G989" s="99" t="s">
        <v>428</v>
      </c>
      <c r="H989" t="s">
        <v>400</v>
      </c>
      <c r="I989" t="s">
        <v>654</v>
      </c>
      <c r="K989" t="s">
        <v>219</v>
      </c>
      <c r="L989" s="71"/>
      <c r="M989" s="70">
        <v>35044.75</v>
      </c>
      <c r="N989" s="70">
        <f>IF(COUNTIFS(Submission[Submission],"2nd",Submission[Code],Submission[[#This Row],[Code]],Submission[Month],Submission[[#This Row],[Month]])&gt;0,Submission[[#This Row],[2nd Submit Prod/import (month +0)]]-Submission[[#This Row],[1st Submit Prod/import (month +0) ]],0)</f>
        <v>35044.75</v>
      </c>
    </row>
    <row r="990" spans="1:14">
      <c r="A990" s="115">
        <v>2022</v>
      </c>
      <c r="B990" s="72">
        <v>3</v>
      </c>
      <c r="C990" s="33" t="s">
        <v>415</v>
      </c>
      <c r="D990" t="s">
        <v>199</v>
      </c>
      <c r="E990" t="s">
        <v>419</v>
      </c>
      <c r="F990" t="s">
        <v>72</v>
      </c>
      <c r="G990" s="99" t="s">
        <v>428</v>
      </c>
      <c r="H990" t="s">
        <v>400</v>
      </c>
      <c r="I990" t="s">
        <v>734</v>
      </c>
      <c r="K990" t="s">
        <v>219</v>
      </c>
      <c r="L990" s="71"/>
      <c r="M990" s="70">
        <v>0</v>
      </c>
      <c r="N990" s="70">
        <f>IF(COUNTIFS(Submission[Submission],"2nd",Submission[Code],Submission[[#This Row],[Code]],Submission[Month],Submission[[#This Row],[Month]])&gt;0,Submission[[#This Row],[2nd Submit Prod/import (month +0)]]-Submission[[#This Row],[1st Submit Prod/import (month +0) ]],0)</f>
        <v>0</v>
      </c>
    </row>
    <row r="991" spans="1:14">
      <c r="A991" s="115">
        <v>2022</v>
      </c>
      <c r="B991" s="72">
        <v>3</v>
      </c>
      <c r="C991" s="33" t="s">
        <v>415</v>
      </c>
      <c r="D991" t="s">
        <v>199</v>
      </c>
      <c r="E991" t="s">
        <v>419</v>
      </c>
      <c r="F991" t="s">
        <v>72</v>
      </c>
      <c r="G991" s="99" t="s">
        <v>428</v>
      </c>
      <c r="H991" t="s">
        <v>400</v>
      </c>
      <c r="I991" t="s">
        <v>657</v>
      </c>
      <c r="K991" t="s">
        <v>219</v>
      </c>
      <c r="L991" s="71"/>
      <c r="M991" s="70">
        <v>6149.5999999999995</v>
      </c>
      <c r="N991" s="70">
        <f>IF(COUNTIFS(Submission[Submission],"2nd",Submission[Code],Submission[[#This Row],[Code]],Submission[Month],Submission[[#This Row],[Month]])&gt;0,Submission[[#This Row],[2nd Submit Prod/import (month +0)]]-Submission[[#This Row],[1st Submit Prod/import (month +0) ]],0)</f>
        <v>6149.5999999999995</v>
      </c>
    </row>
    <row r="992" spans="1:14">
      <c r="A992" s="115">
        <v>2022</v>
      </c>
      <c r="B992" s="72">
        <v>3</v>
      </c>
      <c r="C992" s="33" t="s">
        <v>415</v>
      </c>
      <c r="D992" t="s">
        <v>199</v>
      </c>
      <c r="E992" t="s">
        <v>419</v>
      </c>
      <c r="F992" t="s">
        <v>72</v>
      </c>
      <c r="G992" s="99" t="s">
        <v>428</v>
      </c>
      <c r="H992" t="s">
        <v>400</v>
      </c>
      <c r="I992" t="s">
        <v>652</v>
      </c>
      <c r="K992" t="s">
        <v>219</v>
      </c>
      <c r="L992" s="71"/>
      <c r="M992" s="70">
        <v>47598.400000000001</v>
      </c>
      <c r="N992" s="70">
        <f>IF(COUNTIFS(Submission[Submission],"2nd",Submission[Code],Submission[[#This Row],[Code]],Submission[Month],Submission[[#This Row],[Month]])&gt;0,Submission[[#This Row],[2nd Submit Prod/import (month +0)]]-Submission[[#This Row],[1st Submit Prod/import (month +0) ]],0)</f>
        <v>47598.400000000001</v>
      </c>
    </row>
    <row r="993" spans="1:14">
      <c r="A993" s="115">
        <v>2022</v>
      </c>
      <c r="B993" s="72">
        <v>3</v>
      </c>
      <c r="C993" s="33" t="s">
        <v>415</v>
      </c>
      <c r="D993" t="s">
        <v>199</v>
      </c>
      <c r="E993" t="s">
        <v>419</v>
      </c>
      <c r="F993" t="s">
        <v>72</v>
      </c>
      <c r="G993" s="99" t="s">
        <v>428</v>
      </c>
      <c r="H993" t="s">
        <v>400</v>
      </c>
      <c r="I993" t="s">
        <v>650</v>
      </c>
      <c r="K993" t="s">
        <v>219</v>
      </c>
      <c r="L993" s="71"/>
      <c r="M993" s="70">
        <v>54009.1</v>
      </c>
      <c r="N993" s="70">
        <f>IF(COUNTIFS(Submission[Submission],"2nd",Submission[Code],Submission[[#This Row],[Code]],Submission[Month],Submission[[#This Row],[Month]])&gt;0,Submission[[#This Row],[2nd Submit Prod/import (month +0)]]-Submission[[#This Row],[1st Submit Prod/import (month +0) ]],0)</f>
        <v>54009.1</v>
      </c>
    </row>
    <row r="994" spans="1:14">
      <c r="A994" s="115">
        <v>2022</v>
      </c>
      <c r="B994" s="72">
        <v>3</v>
      </c>
      <c r="C994" s="33" t="s">
        <v>415</v>
      </c>
      <c r="D994" t="s">
        <v>199</v>
      </c>
      <c r="E994" t="s">
        <v>419</v>
      </c>
      <c r="F994" t="s">
        <v>72</v>
      </c>
      <c r="G994" s="99" t="s">
        <v>428</v>
      </c>
      <c r="H994" t="s">
        <v>400</v>
      </c>
      <c r="I994" t="s">
        <v>738</v>
      </c>
      <c r="K994" t="s">
        <v>219</v>
      </c>
      <c r="L994" s="71"/>
      <c r="M994" s="70">
        <v>0</v>
      </c>
      <c r="N994" s="70">
        <f>IF(COUNTIFS(Submission[Submission],"2nd",Submission[Code],Submission[[#This Row],[Code]],Submission[Month],Submission[[#This Row],[Month]])&gt;0,Submission[[#This Row],[2nd Submit Prod/import (month +0)]]-Submission[[#This Row],[1st Submit Prod/import (month +0) ]],0)</f>
        <v>0</v>
      </c>
    </row>
    <row r="995" spans="1:14">
      <c r="A995" s="115">
        <v>2022</v>
      </c>
      <c r="B995" s="72">
        <v>3</v>
      </c>
      <c r="C995" s="33" t="s">
        <v>415</v>
      </c>
      <c r="D995" t="s">
        <v>199</v>
      </c>
      <c r="E995" t="s">
        <v>419</v>
      </c>
      <c r="F995" t="s">
        <v>72</v>
      </c>
      <c r="G995" s="99" t="s">
        <v>428</v>
      </c>
      <c r="H995" t="s">
        <v>400</v>
      </c>
      <c r="I995" t="s">
        <v>656</v>
      </c>
      <c r="K995" t="s">
        <v>219</v>
      </c>
      <c r="L995" s="71"/>
      <c r="M995" s="70">
        <v>2497.9499999999998</v>
      </c>
      <c r="N995" s="70">
        <f>IF(COUNTIFS(Submission[Submission],"2nd",Submission[Code],Submission[[#This Row],[Code]],Submission[Month],Submission[[#This Row],[Month]])&gt;0,Submission[[#This Row],[2nd Submit Prod/import (month +0)]]-Submission[[#This Row],[1st Submit Prod/import (month +0) ]],0)</f>
        <v>2497.9499999999998</v>
      </c>
    </row>
    <row r="996" spans="1:14">
      <c r="A996" s="115">
        <v>2022</v>
      </c>
      <c r="B996" s="72">
        <v>3</v>
      </c>
      <c r="C996" s="33" t="s">
        <v>415</v>
      </c>
      <c r="D996" t="s">
        <v>199</v>
      </c>
      <c r="E996" t="s">
        <v>419</v>
      </c>
      <c r="F996" t="s">
        <v>72</v>
      </c>
      <c r="G996" s="99" t="s">
        <v>428</v>
      </c>
      <c r="H996" t="s">
        <v>400</v>
      </c>
      <c r="I996" t="s">
        <v>653</v>
      </c>
      <c r="K996" t="s">
        <v>219</v>
      </c>
      <c r="L996" s="71"/>
      <c r="M996" s="70">
        <v>0</v>
      </c>
      <c r="N996" s="70">
        <f>IF(COUNTIFS(Submission[Submission],"2nd",Submission[Code],Submission[[#This Row],[Code]],Submission[Month],Submission[[#This Row],[Month]])&gt;0,Submission[[#This Row],[2nd Submit Prod/import (month +0)]]-Submission[[#This Row],[1st Submit Prod/import (month +0) ]],0)</f>
        <v>0</v>
      </c>
    </row>
    <row r="997" spans="1:14">
      <c r="A997" s="115">
        <v>2022</v>
      </c>
      <c r="B997" s="72">
        <v>3</v>
      </c>
      <c r="C997" s="33" t="s">
        <v>415</v>
      </c>
      <c r="D997" t="s">
        <v>199</v>
      </c>
      <c r="E997" t="s">
        <v>419</v>
      </c>
      <c r="F997" t="s">
        <v>72</v>
      </c>
      <c r="G997" s="99" t="s">
        <v>428</v>
      </c>
      <c r="H997" t="s">
        <v>400</v>
      </c>
      <c r="I997" t="s">
        <v>649</v>
      </c>
      <c r="K997" t="s">
        <v>219</v>
      </c>
      <c r="L997" s="71"/>
      <c r="M997" s="70">
        <v>0</v>
      </c>
      <c r="N997" s="70">
        <f>IF(COUNTIFS(Submission[Submission],"2nd",Submission[Code],Submission[[#This Row],[Code]],Submission[Month],Submission[[#This Row],[Month]])&gt;0,Submission[[#This Row],[2nd Submit Prod/import (month +0)]]-Submission[[#This Row],[1st Submit Prod/import (month +0) ]],0)</f>
        <v>0</v>
      </c>
    </row>
    <row r="998" spans="1:14">
      <c r="A998" s="115">
        <v>2022</v>
      </c>
      <c r="B998" s="72">
        <v>3</v>
      </c>
      <c r="C998" s="33" t="s">
        <v>415</v>
      </c>
      <c r="D998" t="s">
        <v>199</v>
      </c>
      <c r="E998" t="s">
        <v>419</v>
      </c>
      <c r="F998" t="s">
        <v>72</v>
      </c>
      <c r="G998" s="99" t="s">
        <v>428</v>
      </c>
      <c r="H998" t="s">
        <v>400</v>
      </c>
      <c r="I998" t="s">
        <v>569</v>
      </c>
      <c r="K998" t="s">
        <v>219</v>
      </c>
      <c r="L998" s="71"/>
      <c r="M998" s="70">
        <v>0</v>
      </c>
      <c r="N998" s="70">
        <f>IF(COUNTIFS(Submission[Submission],"2nd",Submission[Code],Submission[[#This Row],[Code]],Submission[Month],Submission[[#This Row],[Month]])&gt;0,Submission[[#This Row],[2nd Submit Prod/import (month +0)]]-Submission[[#This Row],[1st Submit Prod/import (month +0) ]],0)</f>
        <v>0</v>
      </c>
    </row>
    <row r="999" spans="1:14">
      <c r="A999" s="115">
        <v>2022</v>
      </c>
      <c r="B999" s="72">
        <v>3</v>
      </c>
      <c r="C999" s="33" t="s">
        <v>415</v>
      </c>
      <c r="D999" t="s">
        <v>199</v>
      </c>
      <c r="E999" t="s">
        <v>419</v>
      </c>
      <c r="F999" t="s">
        <v>72</v>
      </c>
      <c r="G999" s="99" t="s">
        <v>428</v>
      </c>
      <c r="H999" t="s">
        <v>400</v>
      </c>
      <c r="I999" t="s">
        <v>651</v>
      </c>
      <c r="K999" t="s">
        <v>219</v>
      </c>
      <c r="L999" s="71"/>
      <c r="M999" s="70">
        <v>8378.4</v>
      </c>
      <c r="N999" s="70">
        <f>IF(COUNTIFS(Submission[Submission],"2nd",Submission[Code],Submission[[#This Row],[Code]],Submission[Month],Submission[[#This Row],[Month]])&gt;0,Submission[[#This Row],[2nd Submit Prod/import (month +0)]]-Submission[[#This Row],[1st Submit Prod/import (month +0) ]],0)</f>
        <v>8378.4</v>
      </c>
    </row>
    <row r="1000" spans="1:14">
      <c r="A1000" s="115">
        <v>2022</v>
      </c>
      <c r="B1000" s="72">
        <v>3</v>
      </c>
      <c r="C1000" s="33" t="s">
        <v>415</v>
      </c>
      <c r="D1000" t="s">
        <v>199</v>
      </c>
      <c r="E1000" t="s">
        <v>419</v>
      </c>
      <c r="F1000" t="s">
        <v>72</v>
      </c>
      <c r="G1000" s="99" t="s">
        <v>428</v>
      </c>
      <c r="H1000" t="s">
        <v>400</v>
      </c>
      <c r="I1000" t="s">
        <v>648</v>
      </c>
      <c r="K1000" t="s">
        <v>219</v>
      </c>
      <c r="L1000" s="71"/>
      <c r="M1000" s="70">
        <v>2000</v>
      </c>
      <c r="N1000" s="70">
        <f>IF(COUNTIFS(Submission[Submission],"2nd",Submission[Code],Submission[[#This Row],[Code]],Submission[Month],Submission[[#This Row],[Month]])&gt;0,Submission[[#This Row],[2nd Submit Prod/import (month +0)]]-Submission[[#This Row],[1st Submit Prod/import (month +0) ]],0)</f>
        <v>2000</v>
      </c>
    </row>
    <row r="1001" spans="1:14">
      <c r="A1001" s="115">
        <v>2022</v>
      </c>
      <c r="B1001" s="72">
        <v>3</v>
      </c>
      <c r="C1001" s="33" t="s">
        <v>415</v>
      </c>
      <c r="D1001" t="s">
        <v>199</v>
      </c>
      <c r="E1001" t="s">
        <v>419</v>
      </c>
      <c r="F1001" t="s">
        <v>72</v>
      </c>
      <c r="G1001" s="99" t="s">
        <v>428</v>
      </c>
      <c r="H1001" t="s">
        <v>400</v>
      </c>
      <c r="I1001" t="s">
        <v>140</v>
      </c>
      <c r="K1001" t="s">
        <v>219</v>
      </c>
      <c r="L1001" s="71"/>
      <c r="M1001" s="70">
        <v>0</v>
      </c>
      <c r="N1001" s="70">
        <f>IF(COUNTIFS(Submission[Submission],"2nd",Submission[Code],Submission[[#This Row],[Code]],Submission[Month],Submission[[#This Row],[Month]])&gt;0,Submission[[#This Row],[2nd Submit Prod/import (month +0)]]-Submission[[#This Row],[1st Submit Prod/import (month +0) ]],0)</f>
        <v>0</v>
      </c>
    </row>
    <row r="1002" spans="1:14">
      <c r="A1002" s="115">
        <v>2022</v>
      </c>
      <c r="B1002" s="72">
        <v>3</v>
      </c>
      <c r="C1002" s="33" t="s">
        <v>415</v>
      </c>
      <c r="D1002" t="s">
        <v>199</v>
      </c>
      <c r="E1002" t="s">
        <v>419</v>
      </c>
      <c r="F1002" t="s">
        <v>72</v>
      </c>
      <c r="G1002" s="99" t="s">
        <v>428</v>
      </c>
      <c r="H1002" t="s">
        <v>400</v>
      </c>
      <c r="I1002" t="s">
        <v>74</v>
      </c>
      <c r="K1002" t="s">
        <v>219</v>
      </c>
      <c r="L1002" s="71"/>
      <c r="M1002" s="70">
        <v>0</v>
      </c>
      <c r="N1002" s="70">
        <f>IF(COUNTIFS(Submission[Submission],"2nd",Submission[Code],Submission[[#This Row],[Code]],Submission[Month],Submission[[#This Row],[Month]])&gt;0,Submission[[#This Row],[2nd Submit Prod/import (month +0)]]-Submission[[#This Row],[1st Submit Prod/import (month +0) ]],0)</f>
        <v>0</v>
      </c>
    </row>
    <row r="1003" spans="1:14">
      <c r="A1003" s="115">
        <v>2022</v>
      </c>
      <c r="B1003" s="72">
        <v>3</v>
      </c>
      <c r="C1003" s="33" t="s">
        <v>415</v>
      </c>
      <c r="D1003" t="s">
        <v>199</v>
      </c>
      <c r="E1003" t="s">
        <v>419</v>
      </c>
      <c r="F1003" t="s">
        <v>72</v>
      </c>
      <c r="G1003" s="99" t="s">
        <v>428</v>
      </c>
      <c r="H1003" t="s">
        <v>400</v>
      </c>
      <c r="I1003" t="s">
        <v>537</v>
      </c>
      <c r="K1003" t="s">
        <v>219</v>
      </c>
      <c r="L1003" s="71"/>
      <c r="M1003" s="70">
        <v>5365.3249999999989</v>
      </c>
      <c r="N1003" s="70">
        <f>IF(COUNTIFS(Submission[Submission],"2nd",Submission[Code],Submission[[#This Row],[Code]],Submission[Month],Submission[[#This Row],[Month]])&gt;0,Submission[[#This Row],[2nd Submit Prod/import (month +0)]]-Submission[[#This Row],[1st Submit Prod/import (month +0) ]],0)</f>
        <v>5365.3249999999989</v>
      </c>
    </row>
    <row r="1004" spans="1:14">
      <c r="A1004" s="115">
        <v>2022</v>
      </c>
      <c r="B1004" s="72">
        <v>3</v>
      </c>
      <c r="C1004" s="33" t="s">
        <v>415</v>
      </c>
      <c r="D1004" t="s">
        <v>199</v>
      </c>
      <c r="E1004" t="s">
        <v>419</v>
      </c>
      <c r="F1004" t="s">
        <v>72</v>
      </c>
      <c r="G1004" s="99" t="s">
        <v>428</v>
      </c>
      <c r="H1004" t="s">
        <v>400</v>
      </c>
      <c r="I1004" t="s">
        <v>73</v>
      </c>
      <c r="K1004" t="s">
        <v>219</v>
      </c>
      <c r="L1004" s="71"/>
      <c r="M1004" s="70">
        <v>0</v>
      </c>
      <c r="N1004" s="70">
        <f>IF(COUNTIFS(Submission[Submission],"2nd",Submission[Code],Submission[[#This Row],[Code]],Submission[Month],Submission[[#This Row],[Month]])&gt;0,Submission[[#This Row],[2nd Submit Prod/import (month +0)]]-Submission[[#This Row],[1st Submit Prod/import (month +0) ]],0)</f>
        <v>0</v>
      </c>
    </row>
    <row r="1005" spans="1:14">
      <c r="A1005" s="115">
        <v>2022</v>
      </c>
      <c r="B1005" s="72">
        <v>3</v>
      </c>
      <c r="C1005" s="33" t="s">
        <v>415</v>
      </c>
      <c r="D1005" t="s">
        <v>199</v>
      </c>
      <c r="E1005" t="s">
        <v>419</v>
      </c>
      <c r="F1005" t="s">
        <v>72</v>
      </c>
      <c r="G1005" s="99" t="s">
        <v>428</v>
      </c>
      <c r="H1005" t="s">
        <v>400</v>
      </c>
      <c r="I1005" t="s">
        <v>536</v>
      </c>
      <c r="K1005" t="s">
        <v>219</v>
      </c>
      <c r="L1005" s="71"/>
      <c r="M1005" s="70">
        <v>9000</v>
      </c>
      <c r="N1005" s="70">
        <f>IF(COUNTIFS(Submission[Submission],"2nd",Submission[Code],Submission[[#This Row],[Code]],Submission[Month],Submission[[#This Row],[Month]])&gt;0,Submission[[#This Row],[2nd Submit Prod/import (month +0)]]-Submission[[#This Row],[1st Submit Prod/import (month +0) ]],0)</f>
        <v>9000</v>
      </c>
    </row>
    <row r="1006" spans="1:14">
      <c r="A1006" s="115">
        <v>2022</v>
      </c>
      <c r="B1006" s="72">
        <v>3</v>
      </c>
      <c r="C1006" s="33" t="s">
        <v>415</v>
      </c>
      <c r="D1006" t="s">
        <v>199</v>
      </c>
      <c r="E1006" t="s">
        <v>419</v>
      </c>
      <c r="F1006" t="s">
        <v>72</v>
      </c>
      <c r="G1006" s="99" t="s">
        <v>428</v>
      </c>
      <c r="H1006" t="s">
        <v>400</v>
      </c>
      <c r="I1006" t="s">
        <v>75</v>
      </c>
      <c r="K1006" t="s">
        <v>219</v>
      </c>
      <c r="L1006" s="71"/>
      <c r="M1006" s="70">
        <v>0</v>
      </c>
      <c r="N1006" s="70">
        <f>IF(COUNTIFS(Submission[Submission],"2nd",Submission[Code],Submission[[#This Row],[Code]],Submission[Month],Submission[[#This Row],[Month]])&gt;0,Submission[[#This Row],[2nd Submit Prod/import (month +0)]]-Submission[[#This Row],[1st Submit Prod/import (month +0) ]],0)</f>
        <v>0</v>
      </c>
    </row>
    <row r="1007" spans="1:14">
      <c r="A1007" s="115">
        <v>2022</v>
      </c>
      <c r="B1007" s="72">
        <v>3</v>
      </c>
      <c r="C1007" s="33" t="s">
        <v>415</v>
      </c>
      <c r="D1007" t="s">
        <v>199</v>
      </c>
      <c r="E1007" t="s">
        <v>419</v>
      </c>
      <c r="F1007" t="s">
        <v>72</v>
      </c>
      <c r="G1007" s="99" t="s">
        <v>428</v>
      </c>
      <c r="H1007" t="s">
        <v>400</v>
      </c>
      <c r="I1007" t="s">
        <v>535</v>
      </c>
      <c r="K1007" t="s">
        <v>219</v>
      </c>
      <c r="L1007" s="71"/>
      <c r="M1007" s="70">
        <v>1000</v>
      </c>
      <c r="N1007" s="70">
        <f>IF(COUNTIFS(Submission[Submission],"2nd",Submission[Code],Submission[[#This Row],[Code]],Submission[Month],Submission[[#This Row],[Month]])&gt;0,Submission[[#This Row],[2nd Submit Prod/import (month +0)]]-Submission[[#This Row],[1st Submit Prod/import (month +0) ]],0)</f>
        <v>1000</v>
      </c>
    </row>
    <row r="1008" spans="1:14">
      <c r="A1008" s="115">
        <v>2022</v>
      </c>
      <c r="B1008" s="72">
        <v>3</v>
      </c>
      <c r="C1008" s="33" t="s">
        <v>415</v>
      </c>
      <c r="D1008" t="s">
        <v>199</v>
      </c>
      <c r="E1008" t="s">
        <v>419</v>
      </c>
      <c r="F1008" t="s">
        <v>72</v>
      </c>
      <c r="G1008" s="99" t="s">
        <v>428</v>
      </c>
      <c r="H1008" t="s">
        <v>400</v>
      </c>
      <c r="I1008" t="s">
        <v>737</v>
      </c>
      <c r="K1008" t="s">
        <v>219</v>
      </c>
      <c r="L1008" s="71"/>
      <c r="M1008" s="70">
        <v>0</v>
      </c>
      <c r="N1008" s="70">
        <f>IF(COUNTIFS(Submission[Submission],"2nd",Submission[Code],Submission[[#This Row],[Code]],Submission[Month],Submission[[#This Row],[Month]])&gt;0,Submission[[#This Row],[2nd Submit Prod/import (month +0)]]-Submission[[#This Row],[1st Submit Prod/import (month +0) ]],0)</f>
        <v>0</v>
      </c>
    </row>
    <row r="1009" spans="1:14">
      <c r="A1009" s="115">
        <v>2022</v>
      </c>
      <c r="B1009" s="72">
        <v>3</v>
      </c>
      <c r="C1009" s="33" t="s">
        <v>415</v>
      </c>
      <c r="D1009" t="s">
        <v>199</v>
      </c>
      <c r="E1009" t="s">
        <v>419</v>
      </c>
      <c r="F1009" t="s">
        <v>72</v>
      </c>
      <c r="G1009" s="99" t="s">
        <v>428</v>
      </c>
      <c r="H1009" t="s">
        <v>400</v>
      </c>
      <c r="I1009" t="s">
        <v>141</v>
      </c>
      <c r="K1009" t="s">
        <v>219</v>
      </c>
      <c r="L1009" s="71"/>
      <c r="M1009" s="70">
        <v>0</v>
      </c>
      <c r="N1009" s="70">
        <f>IF(COUNTIFS(Submission[Submission],"2nd",Submission[Code],Submission[[#This Row],[Code]],Submission[Month],Submission[[#This Row],[Month]])&gt;0,Submission[[#This Row],[2nd Submit Prod/import (month +0)]]-Submission[[#This Row],[1st Submit Prod/import (month +0) ]],0)</f>
        <v>0</v>
      </c>
    </row>
    <row r="1010" spans="1:14">
      <c r="A1010" s="115">
        <v>2022</v>
      </c>
      <c r="B1010" s="72">
        <v>3</v>
      </c>
      <c r="C1010" s="33" t="s">
        <v>415</v>
      </c>
      <c r="D1010" t="s">
        <v>199</v>
      </c>
      <c r="E1010" t="s">
        <v>419</v>
      </c>
      <c r="F1010" t="s">
        <v>72</v>
      </c>
      <c r="G1010" s="99" t="s">
        <v>428</v>
      </c>
      <c r="H1010" t="s">
        <v>400</v>
      </c>
      <c r="I1010" t="s">
        <v>37</v>
      </c>
      <c r="K1010" t="s">
        <v>219</v>
      </c>
      <c r="L1010" s="71"/>
      <c r="M1010" s="70">
        <v>0</v>
      </c>
      <c r="N1010" s="70">
        <f>IF(COUNTIFS(Submission[Submission],"2nd",Submission[Code],Submission[[#This Row],[Code]],Submission[Month],Submission[[#This Row],[Month]])&gt;0,Submission[[#This Row],[2nd Submit Prod/import (month +0)]]-Submission[[#This Row],[1st Submit Prod/import (month +0) ]],0)</f>
        <v>0</v>
      </c>
    </row>
    <row r="1011" spans="1:14">
      <c r="A1011" s="115">
        <v>2022</v>
      </c>
      <c r="B1011" s="72">
        <v>3</v>
      </c>
      <c r="C1011" s="33" t="s">
        <v>415</v>
      </c>
      <c r="D1011" t="s">
        <v>199</v>
      </c>
      <c r="E1011" t="s">
        <v>419</v>
      </c>
      <c r="F1011" t="s">
        <v>72</v>
      </c>
      <c r="G1011" s="99" t="s">
        <v>428</v>
      </c>
      <c r="H1011" t="s">
        <v>400</v>
      </c>
      <c r="I1011" t="s">
        <v>599</v>
      </c>
      <c r="K1011" t="s">
        <v>219</v>
      </c>
      <c r="L1011" s="71"/>
      <c r="M1011" s="70">
        <v>0</v>
      </c>
      <c r="N1011" s="70">
        <f>IF(COUNTIFS(Submission[Submission],"2nd",Submission[Code],Submission[[#This Row],[Code]],Submission[Month],Submission[[#This Row],[Month]])&gt;0,Submission[[#This Row],[2nd Submit Prod/import (month +0)]]-Submission[[#This Row],[1st Submit Prod/import (month +0) ]],0)</f>
        <v>0</v>
      </c>
    </row>
    <row r="1012" spans="1:14">
      <c r="A1012" s="115">
        <v>2022</v>
      </c>
      <c r="B1012" s="72">
        <v>3</v>
      </c>
      <c r="C1012" s="33" t="s">
        <v>415</v>
      </c>
      <c r="D1012" t="s">
        <v>199</v>
      </c>
      <c r="E1012" t="s">
        <v>419</v>
      </c>
      <c r="F1012" t="s">
        <v>72</v>
      </c>
      <c r="G1012" s="99" t="s">
        <v>428</v>
      </c>
      <c r="H1012" t="s">
        <v>400</v>
      </c>
      <c r="I1012" t="s">
        <v>736</v>
      </c>
      <c r="K1012" t="s">
        <v>219</v>
      </c>
      <c r="L1012" s="71"/>
      <c r="M1012" s="70">
        <v>0</v>
      </c>
      <c r="N1012" s="70">
        <f>IF(COUNTIFS(Submission[Submission],"2nd",Submission[Code],Submission[[#This Row],[Code]],Submission[Month],Submission[[#This Row],[Month]])&gt;0,Submission[[#This Row],[2nd Submit Prod/import (month +0)]]-Submission[[#This Row],[1st Submit Prod/import (month +0) ]],0)</f>
        <v>0</v>
      </c>
    </row>
    <row r="1013" spans="1:14">
      <c r="A1013" s="115">
        <v>2022</v>
      </c>
      <c r="B1013" s="72">
        <v>3</v>
      </c>
      <c r="C1013" s="33" t="s">
        <v>415</v>
      </c>
      <c r="D1013" t="s">
        <v>199</v>
      </c>
      <c r="E1013" t="s">
        <v>419</v>
      </c>
      <c r="F1013" t="s">
        <v>72</v>
      </c>
      <c r="G1013" s="99" t="s">
        <v>428</v>
      </c>
      <c r="H1013" t="s">
        <v>400</v>
      </c>
      <c r="I1013" t="s">
        <v>740</v>
      </c>
      <c r="K1013" t="s">
        <v>219</v>
      </c>
      <c r="L1013" s="71"/>
      <c r="M1013" s="70">
        <v>0</v>
      </c>
      <c r="N1013" s="70">
        <f>IF(COUNTIFS(Submission[Submission],"2nd",Submission[Code],Submission[[#This Row],[Code]],Submission[Month],Submission[[#This Row],[Month]])&gt;0,Submission[[#This Row],[2nd Submit Prod/import (month +0)]]-Submission[[#This Row],[1st Submit Prod/import (month +0) ]],0)</f>
        <v>0</v>
      </c>
    </row>
    <row r="1014" spans="1:14">
      <c r="A1014" s="115">
        <v>2022</v>
      </c>
      <c r="B1014" s="72">
        <v>3</v>
      </c>
      <c r="C1014" s="33" t="s">
        <v>415</v>
      </c>
      <c r="D1014" t="s">
        <v>199</v>
      </c>
      <c r="E1014" t="s">
        <v>419</v>
      </c>
      <c r="F1014" t="s">
        <v>72</v>
      </c>
      <c r="G1014" s="99" t="s">
        <v>428</v>
      </c>
      <c r="H1014" t="s">
        <v>400</v>
      </c>
      <c r="I1014" t="s">
        <v>600</v>
      </c>
      <c r="K1014" t="s">
        <v>219</v>
      </c>
      <c r="L1014" s="71"/>
      <c r="M1014" s="70">
        <v>0</v>
      </c>
      <c r="N1014" s="70">
        <f>IF(COUNTIFS(Submission[Submission],"2nd",Submission[Code],Submission[[#This Row],[Code]],Submission[Month],Submission[[#This Row],[Month]])&gt;0,Submission[[#This Row],[2nd Submit Prod/import (month +0)]]-Submission[[#This Row],[1st Submit Prod/import (month +0) ]],0)</f>
        <v>0</v>
      </c>
    </row>
    <row r="1015" spans="1:14">
      <c r="A1015" s="115">
        <v>2022</v>
      </c>
      <c r="B1015" s="72">
        <v>3</v>
      </c>
      <c r="C1015" s="33" t="s">
        <v>415</v>
      </c>
      <c r="D1015" t="s">
        <v>199</v>
      </c>
      <c r="E1015" t="s">
        <v>419</v>
      </c>
      <c r="F1015" t="s">
        <v>72</v>
      </c>
      <c r="G1015" s="99" t="s">
        <v>428</v>
      </c>
      <c r="H1015" t="s">
        <v>400</v>
      </c>
      <c r="I1015" t="s">
        <v>741</v>
      </c>
      <c r="K1015" t="s">
        <v>219</v>
      </c>
      <c r="L1015" s="71"/>
      <c r="M1015" s="70">
        <v>0</v>
      </c>
      <c r="N1015" s="70">
        <f>IF(COUNTIFS(Submission[Submission],"2nd",Submission[Code],Submission[[#This Row],[Code]],Submission[Month],Submission[[#This Row],[Month]])&gt;0,Submission[[#This Row],[2nd Submit Prod/import (month +0)]]-Submission[[#This Row],[1st Submit Prod/import (month +0) ]],0)</f>
        <v>0</v>
      </c>
    </row>
    <row r="1016" spans="1:14">
      <c r="A1016" s="115">
        <v>2022</v>
      </c>
      <c r="B1016" s="72">
        <v>3</v>
      </c>
      <c r="C1016" s="33" t="s">
        <v>415</v>
      </c>
      <c r="D1016" t="s">
        <v>199</v>
      </c>
      <c r="E1016" t="s">
        <v>419</v>
      </c>
      <c r="F1016" t="s">
        <v>72</v>
      </c>
      <c r="G1016" s="99" t="s">
        <v>428</v>
      </c>
      <c r="H1016" t="s">
        <v>400</v>
      </c>
      <c r="I1016" t="s">
        <v>735</v>
      </c>
      <c r="K1016" t="s">
        <v>219</v>
      </c>
      <c r="L1016" s="71"/>
      <c r="M1016" s="70">
        <v>0</v>
      </c>
      <c r="N1016" s="70">
        <f>IF(COUNTIFS(Submission[Submission],"2nd",Submission[Code],Submission[[#This Row],[Code]],Submission[Month],Submission[[#This Row],[Month]])&gt;0,Submission[[#This Row],[2nd Submit Prod/import (month +0)]]-Submission[[#This Row],[1st Submit Prod/import (month +0) ]],0)</f>
        <v>0</v>
      </c>
    </row>
    <row r="1017" spans="1:14">
      <c r="A1017" s="115">
        <v>2022</v>
      </c>
      <c r="B1017" s="72">
        <v>3</v>
      </c>
      <c r="C1017" s="33" t="s">
        <v>415</v>
      </c>
      <c r="D1017" t="s">
        <v>199</v>
      </c>
      <c r="E1017" t="s">
        <v>419</v>
      </c>
      <c r="F1017" t="s">
        <v>72</v>
      </c>
      <c r="G1017" s="99" t="s">
        <v>428</v>
      </c>
      <c r="H1017" t="s">
        <v>400</v>
      </c>
      <c r="I1017" t="s">
        <v>644</v>
      </c>
      <c r="K1017" t="s">
        <v>219</v>
      </c>
      <c r="L1017" s="71"/>
      <c r="M1017" s="70">
        <v>2000</v>
      </c>
      <c r="N1017" s="70">
        <f>IF(COUNTIFS(Submission[Submission],"2nd",Submission[Code],Submission[[#This Row],[Code]],Submission[Month],Submission[[#This Row],[Month]])&gt;0,Submission[[#This Row],[2nd Submit Prod/import (month +0)]]-Submission[[#This Row],[1st Submit Prod/import (month +0) ]],0)</f>
        <v>2000</v>
      </c>
    </row>
    <row r="1018" spans="1:14">
      <c r="A1018" s="115">
        <v>2022</v>
      </c>
      <c r="B1018" s="72">
        <v>3</v>
      </c>
      <c r="C1018" s="33" t="s">
        <v>415</v>
      </c>
      <c r="D1018" t="s">
        <v>199</v>
      </c>
      <c r="E1018" t="s">
        <v>421</v>
      </c>
      <c r="F1018" t="s">
        <v>72</v>
      </c>
      <c r="G1018" s="99" t="s">
        <v>428</v>
      </c>
      <c r="H1018" t="s">
        <v>400</v>
      </c>
      <c r="I1018" t="s">
        <v>601</v>
      </c>
      <c r="K1018" t="s">
        <v>219</v>
      </c>
      <c r="L1018" s="71"/>
      <c r="M1018" s="70">
        <v>7875</v>
      </c>
      <c r="N1018" s="70">
        <f>IF(COUNTIFS(Submission[Submission],"2nd",Submission[Code],Submission[[#This Row],[Code]],Submission[Month],Submission[[#This Row],[Month]])&gt;0,Submission[[#This Row],[2nd Submit Prod/import (month +0)]]-Submission[[#This Row],[1st Submit Prod/import (month +0) ]],0)</f>
        <v>7875</v>
      </c>
    </row>
    <row r="1019" spans="1:14">
      <c r="A1019" s="115">
        <v>2022</v>
      </c>
      <c r="B1019" s="72">
        <v>3</v>
      </c>
      <c r="C1019" s="33" t="s">
        <v>415</v>
      </c>
      <c r="D1019" t="s">
        <v>199</v>
      </c>
      <c r="E1019" t="s">
        <v>421</v>
      </c>
      <c r="F1019" t="s">
        <v>72</v>
      </c>
      <c r="G1019" s="99" t="s">
        <v>428</v>
      </c>
      <c r="H1019" t="s">
        <v>400</v>
      </c>
      <c r="I1019" t="s">
        <v>602</v>
      </c>
      <c r="K1019" t="s">
        <v>219</v>
      </c>
      <c r="L1019" s="71"/>
      <c r="M1019" s="70">
        <v>438</v>
      </c>
      <c r="N1019" s="70">
        <f>IF(COUNTIFS(Submission[Submission],"2nd",Submission[Code],Submission[[#This Row],[Code]],Submission[Month],Submission[[#This Row],[Month]])&gt;0,Submission[[#This Row],[2nd Submit Prod/import (month +0)]]-Submission[[#This Row],[1st Submit Prod/import (month +0) ]],0)</f>
        <v>438</v>
      </c>
    </row>
    <row r="1020" spans="1:14">
      <c r="A1020" s="115">
        <v>2022</v>
      </c>
      <c r="B1020" s="72">
        <v>3</v>
      </c>
      <c r="C1020" s="33" t="s">
        <v>415</v>
      </c>
      <c r="D1020" t="s">
        <v>199</v>
      </c>
      <c r="E1020" t="s">
        <v>421</v>
      </c>
      <c r="F1020" t="s">
        <v>72</v>
      </c>
      <c r="G1020" t="s">
        <v>425</v>
      </c>
      <c r="H1020" t="s">
        <v>395</v>
      </c>
      <c r="I1020" t="s">
        <v>694</v>
      </c>
      <c r="K1020" t="s">
        <v>219</v>
      </c>
      <c r="L1020" s="71"/>
      <c r="M1020" s="70">
        <v>3217</v>
      </c>
      <c r="N1020" s="70">
        <f>IF(COUNTIFS(Submission[Submission],"2nd",Submission[Code],Submission[[#This Row],[Code]],Submission[Month],Submission[[#This Row],[Month]])&gt;0,Submission[[#This Row],[2nd Submit Prod/import (month +0)]]-Submission[[#This Row],[1st Submit Prod/import (month +0) ]],0)</f>
        <v>3217</v>
      </c>
    </row>
    <row r="1021" spans="1:14">
      <c r="A1021" s="115">
        <v>2022</v>
      </c>
      <c r="B1021" s="72">
        <v>3</v>
      </c>
      <c r="C1021" s="33" t="s">
        <v>415</v>
      </c>
      <c r="D1021" t="s">
        <v>199</v>
      </c>
      <c r="E1021" t="s">
        <v>421</v>
      </c>
      <c r="F1021" t="s">
        <v>72</v>
      </c>
      <c r="G1021" t="s">
        <v>425</v>
      </c>
      <c r="H1021" t="s">
        <v>395</v>
      </c>
      <c r="I1021" t="s">
        <v>688</v>
      </c>
      <c r="K1021" t="s">
        <v>219</v>
      </c>
      <c r="L1021" s="71"/>
      <c r="M1021" s="70">
        <v>1208</v>
      </c>
      <c r="N1021" s="70">
        <f>IF(COUNTIFS(Submission[Submission],"2nd",Submission[Code],Submission[[#This Row],[Code]],Submission[Month],Submission[[#This Row],[Month]])&gt;0,Submission[[#This Row],[2nd Submit Prod/import (month +0)]]-Submission[[#This Row],[1st Submit Prod/import (month +0) ]],0)</f>
        <v>1208</v>
      </c>
    </row>
    <row r="1022" spans="1:14">
      <c r="A1022" s="115">
        <v>2022</v>
      </c>
      <c r="B1022" s="72">
        <v>3</v>
      </c>
      <c r="C1022" s="33" t="s">
        <v>415</v>
      </c>
      <c r="D1022" t="s">
        <v>199</v>
      </c>
      <c r="E1022" t="s">
        <v>421</v>
      </c>
      <c r="F1022" t="s">
        <v>72</v>
      </c>
      <c r="G1022" t="s">
        <v>425</v>
      </c>
      <c r="H1022" t="s">
        <v>395</v>
      </c>
      <c r="I1022" t="s">
        <v>695</v>
      </c>
      <c r="K1022" t="s">
        <v>219</v>
      </c>
      <c r="L1022" s="71"/>
      <c r="M1022" s="70">
        <v>9284</v>
      </c>
      <c r="N1022" s="70">
        <f>IF(COUNTIFS(Submission[Submission],"2nd",Submission[Code],Submission[[#This Row],[Code]],Submission[Month],Submission[[#This Row],[Month]])&gt;0,Submission[[#This Row],[2nd Submit Prod/import (month +0)]]-Submission[[#This Row],[1st Submit Prod/import (month +0) ]],0)</f>
        <v>9284</v>
      </c>
    </row>
    <row r="1023" spans="1:14">
      <c r="A1023" s="115">
        <v>2022</v>
      </c>
      <c r="B1023" s="72">
        <v>3</v>
      </c>
      <c r="C1023" s="33" t="s">
        <v>415</v>
      </c>
      <c r="D1023" t="s">
        <v>199</v>
      </c>
      <c r="E1023" t="s">
        <v>421</v>
      </c>
      <c r="F1023" t="s">
        <v>72</v>
      </c>
      <c r="G1023" t="s">
        <v>425</v>
      </c>
      <c r="H1023" t="s">
        <v>395</v>
      </c>
      <c r="I1023" t="s">
        <v>710</v>
      </c>
      <c r="K1023" t="s">
        <v>219</v>
      </c>
      <c r="L1023" s="71"/>
      <c r="M1023" s="70">
        <v>7857.1</v>
      </c>
      <c r="N1023" s="70">
        <f>IF(COUNTIFS(Submission[Submission],"2nd",Submission[Code],Submission[[#This Row],[Code]],Submission[Month],Submission[[#This Row],[Month]])&gt;0,Submission[[#This Row],[2nd Submit Prod/import (month +0)]]-Submission[[#This Row],[1st Submit Prod/import (month +0) ]],0)</f>
        <v>7857.1</v>
      </c>
    </row>
    <row r="1024" spans="1:14">
      <c r="A1024" s="115">
        <v>2022</v>
      </c>
      <c r="B1024" s="72">
        <v>3</v>
      </c>
      <c r="C1024" s="33" t="s">
        <v>415</v>
      </c>
      <c r="D1024" t="s">
        <v>199</v>
      </c>
      <c r="E1024" t="s">
        <v>421</v>
      </c>
      <c r="F1024" t="s">
        <v>72</v>
      </c>
      <c r="G1024" t="s">
        <v>425</v>
      </c>
      <c r="H1024" t="s">
        <v>395</v>
      </c>
      <c r="I1024" t="s">
        <v>708</v>
      </c>
      <c r="K1024" t="s">
        <v>219</v>
      </c>
      <c r="L1024" s="71"/>
      <c r="M1024" s="70">
        <v>310</v>
      </c>
      <c r="N1024" s="70">
        <f>IF(COUNTIFS(Submission[Submission],"2nd",Submission[Code],Submission[[#This Row],[Code]],Submission[Month],Submission[[#This Row],[Month]])&gt;0,Submission[[#This Row],[2nd Submit Prod/import (month +0)]]-Submission[[#This Row],[1st Submit Prod/import (month +0) ]],0)</f>
        <v>310</v>
      </c>
    </row>
    <row r="1025" spans="1:14">
      <c r="A1025" s="115">
        <v>2022</v>
      </c>
      <c r="B1025" s="72">
        <v>3</v>
      </c>
      <c r="C1025" s="33" t="s">
        <v>415</v>
      </c>
      <c r="D1025" t="s">
        <v>199</v>
      </c>
      <c r="E1025" t="s">
        <v>421</v>
      </c>
      <c r="F1025" t="s">
        <v>72</v>
      </c>
      <c r="G1025" t="s">
        <v>425</v>
      </c>
      <c r="H1025" t="s">
        <v>395</v>
      </c>
      <c r="I1025" t="s">
        <v>707</v>
      </c>
      <c r="K1025" t="s">
        <v>219</v>
      </c>
      <c r="L1025" s="71"/>
      <c r="M1025" s="70">
        <v>1519</v>
      </c>
      <c r="N1025" s="70">
        <f>IF(COUNTIFS(Submission[Submission],"2nd",Submission[Code],Submission[[#This Row],[Code]],Submission[Month],Submission[[#This Row],[Month]])&gt;0,Submission[[#This Row],[2nd Submit Prod/import (month +0)]]-Submission[[#This Row],[1st Submit Prod/import (month +0) ]],0)</f>
        <v>1519</v>
      </c>
    </row>
    <row r="1026" spans="1:14">
      <c r="A1026" s="115">
        <v>2022</v>
      </c>
      <c r="B1026" s="72">
        <v>3</v>
      </c>
      <c r="C1026" s="33" t="s">
        <v>415</v>
      </c>
      <c r="D1026" t="s">
        <v>199</v>
      </c>
      <c r="E1026" t="s">
        <v>421</v>
      </c>
      <c r="F1026" t="s">
        <v>72</v>
      </c>
      <c r="G1026" t="s">
        <v>425</v>
      </c>
      <c r="H1026" t="s">
        <v>395</v>
      </c>
      <c r="I1026" t="s">
        <v>709</v>
      </c>
      <c r="K1026" t="s">
        <v>219</v>
      </c>
      <c r="L1026" s="71"/>
      <c r="M1026" s="70">
        <v>34493</v>
      </c>
      <c r="N1026" s="70">
        <f>IF(COUNTIFS(Submission[Submission],"2nd",Submission[Code],Submission[[#This Row],[Code]],Submission[Month],Submission[[#This Row],[Month]])&gt;0,Submission[[#This Row],[2nd Submit Prod/import (month +0)]]-Submission[[#This Row],[1st Submit Prod/import (month +0) ]],0)</f>
        <v>34493</v>
      </c>
    </row>
    <row r="1027" spans="1:14">
      <c r="A1027" s="115">
        <v>2022</v>
      </c>
      <c r="B1027" s="72">
        <v>3</v>
      </c>
      <c r="C1027" s="33" t="s">
        <v>415</v>
      </c>
      <c r="D1027" t="s">
        <v>199</v>
      </c>
      <c r="E1027" t="s">
        <v>421</v>
      </c>
      <c r="F1027" t="s">
        <v>72</v>
      </c>
      <c r="G1027" t="s">
        <v>425</v>
      </c>
      <c r="H1027" t="s">
        <v>398</v>
      </c>
      <c r="I1027" t="s">
        <v>696</v>
      </c>
      <c r="K1027" t="s">
        <v>219</v>
      </c>
      <c r="L1027" s="71"/>
      <c r="M1027" s="70">
        <v>759.5</v>
      </c>
      <c r="N1027" s="70">
        <f>IF(COUNTIFS(Submission[Submission],"2nd",Submission[Code],Submission[[#This Row],[Code]],Submission[Month],Submission[[#This Row],[Month]])&gt;0,Submission[[#This Row],[2nd Submit Prod/import (month +0)]]-Submission[[#This Row],[1st Submit Prod/import (month +0) ]],0)</f>
        <v>759.5</v>
      </c>
    </row>
    <row r="1028" spans="1:14">
      <c r="A1028" s="115">
        <v>2022</v>
      </c>
      <c r="B1028" s="72">
        <v>3</v>
      </c>
      <c r="C1028" s="33" t="s">
        <v>415</v>
      </c>
      <c r="D1028" t="s">
        <v>199</v>
      </c>
      <c r="E1028" t="s">
        <v>421</v>
      </c>
      <c r="F1028" t="s">
        <v>72</v>
      </c>
      <c r="G1028" t="s">
        <v>425</v>
      </c>
      <c r="H1028" t="s">
        <v>398</v>
      </c>
      <c r="I1028" t="s">
        <v>700</v>
      </c>
      <c r="K1028" t="s">
        <v>219</v>
      </c>
      <c r="L1028" s="71"/>
      <c r="M1028" s="70">
        <v>6000</v>
      </c>
      <c r="N1028" s="70">
        <f>IF(COUNTIFS(Submission[Submission],"2nd",Submission[Code],Submission[[#This Row],[Code]],Submission[Month],Submission[[#This Row],[Month]])&gt;0,Submission[[#This Row],[2nd Submit Prod/import (month +0)]]-Submission[[#This Row],[1st Submit Prod/import (month +0) ]],0)</f>
        <v>6000</v>
      </c>
    </row>
    <row r="1029" spans="1:14">
      <c r="A1029" s="115">
        <v>2022</v>
      </c>
      <c r="B1029" s="72">
        <v>3</v>
      </c>
      <c r="C1029" s="33" t="s">
        <v>415</v>
      </c>
      <c r="D1029" t="s">
        <v>199</v>
      </c>
      <c r="E1029" t="s">
        <v>421</v>
      </c>
      <c r="F1029" t="s">
        <v>72</v>
      </c>
      <c r="G1029" t="s">
        <v>425</v>
      </c>
      <c r="H1029" t="s">
        <v>398</v>
      </c>
      <c r="I1029" t="s">
        <v>699</v>
      </c>
      <c r="K1029" t="s">
        <v>219</v>
      </c>
      <c r="L1029" s="71"/>
      <c r="M1029" s="70">
        <v>1164.5</v>
      </c>
      <c r="N1029" s="70">
        <f>IF(COUNTIFS(Submission[Submission],"2nd",Submission[Code],Submission[[#This Row],[Code]],Submission[Month],Submission[[#This Row],[Month]])&gt;0,Submission[[#This Row],[2nd Submit Prod/import (month +0)]]-Submission[[#This Row],[1st Submit Prod/import (month +0) ]],0)</f>
        <v>1164.5</v>
      </c>
    </row>
    <row r="1030" spans="1:14">
      <c r="A1030" s="115">
        <v>2022</v>
      </c>
      <c r="B1030" s="72">
        <v>3</v>
      </c>
      <c r="C1030" s="33" t="s">
        <v>415</v>
      </c>
      <c r="D1030" t="s">
        <v>199</v>
      </c>
      <c r="E1030" t="s">
        <v>421</v>
      </c>
      <c r="F1030" t="s">
        <v>72</v>
      </c>
      <c r="G1030" t="s">
        <v>425</v>
      </c>
      <c r="H1030" t="s">
        <v>398</v>
      </c>
      <c r="I1030" t="s">
        <v>701</v>
      </c>
      <c r="K1030" t="s">
        <v>219</v>
      </c>
      <c r="L1030" s="71"/>
      <c r="M1030" s="70">
        <v>1000</v>
      </c>
      <c r="N1030" s="70">
        <f>IF(COUNTIFS(Submission[Submission],"2nd",Submission[Code],Submission[[#This Row],[Code]],Submission[Month],Submission[[#This Row],[Month]])&gt;0,Submission[[#This Row],[2nd Submit Prod/import (month +0)]]-Submission[[#This Row],[1st Submit Prod/import (month +0) ]],0)</f>
        <v>1000</v>
      </c>
    </row>
    <row r="1031" spans="1:14">
      <c r="A1031" s="115">
        <v>2022</v>
      </c>
      <c r="B1031" s="72">
        <v>3</v>
      </c>
      <c r="C1031" s="33" t="s">
        <v>415</v>
      </c>
      <c r="D1031" t="s">
        <v>199</v>
      </c>
      <c r="E1031" t="s">
        <v>421</v>
      </c>
      <c r="F1031" t="s">
        <v>72</v>
      </c>
      <c r="G1031" t="s">
        <v>425</v>
      </c>
      <c r="H1031" t="s">
        <v>398</v>
      </c>
      <c r="I1031" t="s">
        <v>698</v>
      </c>
      <c r="K1031" t="s">
        <v>219</v>
      </c>
      <c r="L1031" s="71"/>
      <c r="M1031" s="70">
        <v>4500</v>
      </c>
      <c r="N1031" s="70">
        <f>IF(COUNTIFS(Submission[Submission],"2nd",Submission[Code],Submission[[#This Row],[Code]],Submission[Month],Submission[[#This Row],[Month]])&gt;0,Submission[[#This Row],[2nd Submit Prod/import (month +0)]]-Submission[[#This Row],[1st Submit Prod/import (month +0) ]],0)</f>
        <v>4500</v>
      </c>
    </row>
    <row r="1032" spans="1:14">
      <c r="A1032" s="115">
        <v>2022</v>
      </c>
      <c r="B1032" s="72">
        <v>3</v>
      </c>
      <c r="C1032" s="33" t="s">
        <v>415</v>
      </c>
      <c r="D1032" t="s">
        <v>199</v>
      </c>
      <c r="E1032" t="s">
        <v>421</v>
      </c>
      <c r="F1032" t="s">
        <v>72</v>
      </c>
      <c r="G1032" t="s">
        <v>425</v>
      </c>
      <c r="H1032" t="s">
        <v>398</v>
      </c>
      <c r="I1032" t="s">
        <v>702</v>
      </c>
      <c r="K1032" t="s">
        <v>219</v>
      </c>
      <c r="L1032" s="71"/>
      <c r="M1032" s="70">
        <v>500.3</v>
      </c>
      <c r="N1032" s="70">
        <f>IF(COUNTIFS(Submission[Submission],"2nd",Submission[Code],Submission[[#This Row],[Code]],Submission[Month],Submission[[#This Row],[Month]])&gt;0,Submission[[#This Row],[2nd Submit Prod/import (month +0)]]-Submission[[#This Row],[1st Submit Prod/import (month +0) ]],0)</f>
        <v>500.3</v>
      </c>
    </row>
    <row r="1033" spans="1:14">
      <c r="A1033" s="115">
        <v>2022</v>
      </c>
      <c r="B1033" s="72">
        <v>3</v>
      </c>
      <c r="C1033" s="33" t="s">
        <v>415</v>
      </c>
      <c r="D1033" t="s">
        <v>199</v>
      </c>
      <c r="E1033" t="s">
        <v>421</v>
      </c>
      <c r="F1033" t="s">
        <v>72</v>
      </c>
      <c r="G1033" t="s">
        <v>425</v>
      </c>
      <c r="H1033" t="s">
        <v>398</v>
      </c>
      <c r="I1033" t="s">
        <v>703</v>
      </c>
      <c r="K1033" t="s">
        <v>219</v>
      </c>
      <c r="L1033" s="71"/>
      <c r="M1033" s="70">
        <v>703.5</v>
      </c>
      <c r="N1033" s="70">
        <f>IF(COUNTIFS(Submission[Submission],"2nd",Submission[Code],Submission[[#This Row],[Code]],Submission[Month],Submission[[#This Row],[Month]])&gt;0,Submission[[#This Row],[2nd Submit Prod/import (month +0)]]-Submission[[#This Row],[1st Submit Prod/import (month +0) ]],0)</f>
        <v>703.5</v>
      </c>
    </row>
    <row r="1034" spans="1:14">
      <c r="A1034" s="115">
        <v>2022</v>
      </c>
      <c r="B1034" s="72">
        <v>3</v>
      </c>
      <c r="C1034" s="33" t="s">
        <v>415</v>
      </c>
      <c r="D1034" t="s">
        <v>199</v>
      </c>
      <c r="E1034" t="s">
        <v>421</v>
      </c>
      <c r="F1034" t="s">
        <v>72</v>
      </c>
      <c r="G1034" t="s">
        <v>425</v>
      </c>
      <c r="H1034" t="s">
        <v>398</v>
      </c>
      <c r="I1034" t="s">
        <v>704</v>
      </c>
      <c r="K1034" t="s">
        <v>219</v>
      </c>
      <c r="L1034" s="71"/>
      <c r="M1034" s="70">
        <v>1941.7</v>
      </c>
      <c r="N1034" s="70">
        <f>IF(COUNTIFS(Submission[Submission],"2nd",Submission[Code],Submission[[#This Row],[Code]],Submission[Month],Submission[[#This Row],[Month]])&gt;0,Submission[[#This Row],[2nd Submit Prod/import (month +0)]]-Submission[[#This Row],[1st Submit Prod/import (month +0) ]],0)</f>
        <v>1941.7</v>
      </c>
    </row>
    <row r="1035" spans="1:14">
      <c r="A1035" s="115">
        <v>2022</v>
      </c>
      <c r="B1035" s="72">
        <v>3</v>
      </c>
      <c r="C1035" s="33" t="s">
        <v>415</v>
      </c>
      <c r="D1035" t="s">
        <v>199</v>
      </c>
      <c r="E1035" t="s">
        <v>421</v>
      </c>
      <c r="F1035" t="s">
        <v>72</v>
      </c>
      <c r="G1035" t="s">
        <v>425</v>
      </c>
      <c r="H1035" t="s">
        <v>398</v>
      </c>
      <c r="I1035" t="s">
        <v>705</v>
      </c>
      <c r="K1035" t="s">
        <v>219</v>
      </c>
      <c r="L1035" s="71"/>
      <c r="M1035" s="70">
        <v>4234</v>
      </c>
      <c r="N1035" s="70">
        <f>IF(COUNTIFS(Submission[Submission],"2nd",Submission[Code],Submission[[#This Row],[Code]],Submission[Month],Submission[[#This Row],[Month]])&gt;0,Submission[[#This Row],[2nd Submit Prod/import (month +0)]]-Submission[[#This Row],[1st Submit Prod/import (month +0) ]],0)</f>
        <v>4234</v>
      </c>
    </row>
    <row r="1036" spans="1:14">
      <c r="A1036" s="115">
        <v>2022</v>
      </c>
      <c r="B1036" s="72">
        <v>3</v>
      </c>
      <c r="C1036" s="33" t="s">
        <v>415</v>
      </c>
      <c r="D1036" t="s">
        <v>199</v>
      </c>
      <c r="E1036" t="s">
        <v>421</v>
      </c>
      <c r="F1036" t="s">
        <v>72</v>
      </c>
      <c r="G1036" t="s">
        <v>425</v>
      </c>
      <c r="H1036" t="s">
        <v>398</v>
      </c>
      <c r="I1036" t="s">
        <v>706</v>
      </c>
      <c r="K1036" t="s">
        <v>219</v>
      </c>
      <c r="L1036" s="71"/>
      <c r="M1036" s="70">
        <v>0</v>
      </c>
      <c r="N1036" s="70">
        <f>IF(COUNTIFS(Submission[Submission],"2nd",Submission[Code],Submission[[#This Row],[Code]],Submission[Month],Submission[[#This Row],[Month]])&gt;0,Submission[[#This Row],[2nd Submit Prod/import (month +0)]]-Submission[[#This Row],[1st Submit Prod/import (month +0) ]],0)</f>
        <v>0</v>
      </c>
    </row>
    <row r="1037" spans="1:14">
      <c r="A1037" s="115">
        <v>2022</v>
      </c>
      <c r="B1037" s="72">
        <v>3</v>
      </c>
      <c r="C1037" s="33" t="s">
        <v>415</v>
      </c>
      <c r="D1037" t="s">
        <v>199</v>
      </c>
      <c r="E1037" t="s">
        <v>421</v>
      </c>
      <c r="F1037" t="s">
        <v>72</v>
      </c>
      <c r="G1037" t="s">
        <v>425</v>
      </c>
      <c r="H1037" t="s">
        <v>398</v>
      </c>
      <c r="I1037" t="s">
        <v>571</v>
      </c>
      <c r="K1037" t="s">
        <v>219</v>
      </c>
      <c r="L1037" s="71"/>
      <c r="M1037" s="70">
        <v>0</v>
      </c>
      <c r="N1037" s="70">
        <f>IF(COUNTIFS(Submission[Submission],"2nd",Submission[Code],Submission[[#This Row],[Code]],Submission[Month],Submission[[#This Row],[Month]])&gt;0,Submission[[#This Row],[2nd Submit Prod/import (month +0)]]-Submission[[#This Row],[1st Submit Prod/import (month +0) ]],0)</f>
        <v>0</v>
      </c>
    </row>
    <row r="1038" spans="1:14">
      <c r="A1038" s="115">
        <v>2022</v>
      </c>
      <c r="B1038" s="72">
        <v>3</v>
      </c>
      <c r="C1038" s="33" t="s">
        <v>415</v>
      </c>
      <c r="D1038" t="s">
        <v>199</v>
      </c>
      <c r="E1038" t="s">
        <v>421</v>
      </c>
      <c r="F1038" t="s">
        <v>72</v>
      </c>
      <c r="G1038" t="s">
        <v>425</v>
      </c>
      <c r="H1038" t="s">
        <v>398</v>
      </c>
      <c r="I1038" t="s">
        <v>572</v>
      </c>
      <c r="K1038" t="s">
        <v>219</v>
      </c>
      <c r="L1038" s="71"/>
      <c r="M1038" s="70">
        <v>0</v>
      </c>
      <c r="N1038" s="70">
        <f>IF(COUNTIFS(Submission[Submission],"2nd",Submission[Code],Submission[[#This Row],[Code]],Submission[Month],Submission[[#This Row],[Month]])&gt;0,Submission[[#This Row],[2nd Submit Prod/import (month +0)]]-Submission[[#This Row],[1st Submit Prod/import (month +0) ]],0)</f>
        <v>0</v>
      </c>
    </row>
    <row r="1039" spans="1:14">
      <c r="A1039" s="115">
        <v>2022</v>
      </c>
      <c r="B1039" s="72">
        <v>3</v>
      </c>
      <c r="C1039" s="33" t="s">
        <v>415</v>
      </c>
      <c r="D1039" t="s">
        <v>199</v>
      </c>
      <c r="E1039" t="s">
        <v>421</v>
      </c>
      <c r="F1039" t="s">
        <v>72</v>
      </c>
      <c r="G1039" t="s">
        <v>425</v>
      </c>
      <c r="H1039" t="s">
        <v>398</v>
      </c>
      <c r="I1039" t="s">
        <v>572</v>
      </c>
      <c r="K1039" t="s">
        <v>219</v>
      </c>
      <c r="L1039" s="71"/>
      <c r="M1039" s="70">
        <v>0</v>
      </c>
      <c r="N1039" s="70">
        <f>IF(COUNTIFS(Submission[Submission],"2nd",Submission[Code],Submission[[#This Row],[Code]],Submission[Month],Submission[[#This Row],[Month]])&gt;0,Submission[[#This Row],[2nd Submit Prod/import (month +0)]]-Submission[[#This Row],[1st Submit Prod/import (month +0) ]],0)</f>
        <v>0</v>
      </c>
    </row>
    <row r="1040" spans="1:14">
      <c r="A1040" s="115">
        <v>2022</v>
      </c>
      <c r="B1040" s="72">
        <v>3</v>
      </c>
      <c r="C1040" s="33" t="s">
        <v>415</v>
      </c>
      <c r="D1040" t="s">
        <v>199</v>
      </c>
      <c r="E1040" t="s">
        <v>421</v>
      </c>
      <c r="F1040" t="s">
        <v>72</v>
      </c>
      <c r="G1040" t="s">
        <v>425</v>
      </c>
      <c r="H1040" t="s">
        <v>398</v>
      </c>
      <c r="I1040" t="s">
        <v>613</v>
      </c>
      <c r="K1040" t="s">
        <v>219</v>
      </c>
      <c r="L1040" s="71"/>
      <c r="M1040" s="70">
        <v>0</v>
      </c>
      <c r="N1040" s="70">
        <f>IF(COUNTIFS(Submission[Submission],"2nd",Submission[Code],Submission[[#This Row],[Code]],Submission[Month],Submission[[#This Row],[Month]])&gt;0,Submission[[#This Row],[2nd Submit Prod/import (month +0)]]-Submission[[#This Row],[1st Submit Prod/import (month +0) ]],0)</f>
        <v>0</v>
      </c>
    </row>
    <row r="1041" spans="1:14">
      <c r="A1041" s="115">
        <v>2022</v>
      </c>
      <c r="B1041" s="72">
        <v>3</v>
      </c>
      <c r="C1041" s="33" t="s">
        <v>415</v>
      </c>
      <c r="D1041" t="s">
        <v>199</v>
      </c>
      <c r="E1041" t="s">
        <v>421</v>
      </c>
      <c r="F1041" t="s">
        <v>72</v>
      </c>
      <c r="G1041" t="s">
        <v>425</v>
      </c>
      <c r="H1041" t="s">
        <v>400</v>
      </c>
      <c r="I1041" t="s">
        <v>711</v>
      </c>
      <c r="K1041" t="s">
        <v>219</v>
      </c>
      <c r="L1041" s="71"/>
      <c r="M1041" s="70">
        <v>1409</v>
      </c>
      <c r="N1041" s="70">
        <f>IF(COUNTIFS(Submission[Submission],"2nd",Submission[Code],Submission[[#This Row],[Code]],Submission[Month],Submission[[#This Row],[Month]])&gt;0,Submission[[#This Row],[2nd Submit Prod/import (month +0)]]-Submission[[#This Row],[1st Submit Prod/import (month +0) ]],0)</f>
        <v>1409</v>
      </c>
    </row>
    <row r="1042" spans="1:14">
      <c r="A1042" s="115">
        <v>2022</v>
      </c>
      <c r="B1042" s="72">
        <v>3</v>
      </c>
      <c r="C1042" s="33" t="s">
        <v>415</v>
      </c>
      <c r="D1042" t="s">
        <v>199</v>
      </c>
      <c r="E1042" t="s">
        <v>421</v>
      </c>
      <c r="F1042" t="s">
        <v>72</v>
      </c>
      <c r="G1042" t="s">
        <v>425</v>
      </c>
      <c r="H1042" t="s">
        <v>400</v>
      </c>
      <c r="I1042" t="s">
        <v>712</v>
      </c>
      <c r="K1042" t="s">
        <v>219</v>
      </c>
      <c r="L1042" s="71"/>
      <c r="M1042" s="70">
        <v>11397.8</v>
      </c>
      <c r="N1042" s="70">
        <f>IF(COUNTIFS(Submission[Submission],"2nd",Submission[Code],Submission[[#This Row],[Code]],Submission[Month],Submission[[#This Row],[Month]])&gt;0,Submission[[#This Row],[2nd Submit Prod/import (month +0)]]-Submission[[#This Row],[1st Submit Prod/import (month +0) ]],0)</f>
        <v>11397.8</v>
      </c>
    </row>
    <row r="1043" spans="1:14">
      <c r="A1043" s="115">
        <v>2022</v>
      </c>
      <c r="B1043" s="72">
        <v>3</v>
      </c>
      <c r="C1043" s="33" t="s">
        <v>415</v>
      </c>
      <c r="D1043" t="s">
        <v>199</v>
      </c>
      <c r="E1043" t="s">
        <v>421</v>
      </c>
      <c r="F1043" t="s">
        <v>72</v>
      </c>
      <c r="G1043" t="s">
        <v>425</v>
      </c>
      <c r="H1043" t="s">
        <v>374</v>
      </c>
      <c r="I1043" t="s">
        <v>437</v>
      </c>
      <c r="K1043" t="s">
        <v>219</v>
      </c>
      <c r="L1043" s="71"/>
      <c r="M1043" s="70">
        <v>500</v>
      </c>
      <c r="N1043" s="70">
        <f>IF(COUNTIFS(Submission[Submission],"2nd",Submission[Code],Submission[[#This Row],[Code]],Submission[Month],Submission[[#This Row],[Month]])&gt;0,Submission[[#This Row],[2nd Submit Prod/import (month +0)]]-Submission[[#This Row],[1st Submit Prod/import (month +0) ]],0)</f>
        <v>500</v>
      </c>
    </row>
    <row r="1044" spans="1:14">
      <c r="A1044" s="115">
        <v>2022</v>
      </c>
      <c r="B1044" s="72">
        <v>3</v>
      </c>
      <c r="C1044" s="33" t="s">
        <v>415</v>
      </c>
      <c r="D1044" t="s">
        <v>199</v>
      </c>
      <c r="E1044" t="s">
        <v>421</v>
      </c>
      <c r="F1044" t="s">
        <v>72</v>
      </c>
      <c r="G1044" t="s">
        <v>425</v>
      </c>
      <c r="H1044" t="s">
        <v>374</v>
      </c>
      <c r="I1044" t="s">
        <v>438</v>
      </c>
      <c r="K1044" t="s">
        <v>219</v>
      </c>
      <c r="L1044" s="71"/>
      <c r="M1044" s="70">
        <v>400</v>
      </c>
      <c r="N1044" s="70">
        <f>IF(COUNTIFS(Submission[Submission],"2nd",Submission[Code],Submission[[#This Row],[Code]],Submission[Month],Submission[[#This Row],[Month]])&gt;0,Submission[[#This Row],[2nd Submit Prod/import (month +0)]]-Submission[[#This Row],[1st Submit Prod/import (month +0) ]],0)</f>
        <v>400</v>
      </c>
    </row>
    <row r="1045" spans="1:14">
      <c r="A1045" s="115">
        <v>2022</v>
      </c>
      <c r="B1045" s="72">
        <v>3</v>
      </c>
      <c r="C1045" s="33" t="s">
        <v>415</v>
      </c>
      <c r="D1045" t="s">
        <v>199</v>
      </c>
      <c r="E1045" t="s">
        <v>421</v>
      </c>
      <c r="F1045" t="s">
        <v>72</v>
      </c>
      <c r="G1045" t="s">
        <v>425</v>
      </c>
      <c r="H1045" t="s">
        <v>374</v>
      </c>
      <c r="I1045" t="s">
        <v>439</v>
      </c>
      <c r="K1045" t="s">
        <v>219</v>
      </c>
      <c r="L1045" s="71"/>
      <c r="M1045" s="70">
        <v>400</v>
      </c>
      <c r="N1045" s="70">
        <f>IF(COUNTIFS(Submission[Submission],"2nd",Submission[Code],Submission[[#This Row],[Code]],Submission[Month],Submission[[#This Row],[Month]])&gt;0,Submission[[#This Row],[2nd Submit Prod/import (month +0)]]-Submission[[#This Row],[1st Submit Prod/import (month +0) ]],0)</f>
        <v>400</v>
      </c>
    </row>
    <row r="1046" spans="1:14">
      <c r="A1046" s="115">
        <v>2022</v>
      </c>
      <c r="B1046" s="72">
        <v>3</v>
      </c>
      <c r="C1046" s="33" t="s">
        <v>415</v>
      </c>
      <c r="D1046" t="s">
        <v>199</v>
      </c>
      <c r="E1046" t="s">
        <v>421</v>
      </c>
      <c r="F1046" t="s">
        <v>72</v>
      </c>
      <c r="G1046" t="s">
        <v>425</v>
      </c>
      <c r="H1046" t="s">
        <v>374</v>
      </c>
      <c r="I1046" t="s">
        <v>603</v>
      </c>
      <c r="K1046" t="s">
        <v>219</v>
      </c>
      <c r="L1046" s="71"/>
      <c r="M1046" s="70">
        <v>0</v>
      </c>
      <c r="N1046" s="70">
        <f>IF(COUNTIFS(Submission[Submission],"2nd",Submission[Code],Submission[[#This Row],[Code]],Submission[Month],Submission[[#This Row],[Month]])&gt;0,Submission[[#This Row],[2nd Submit Prod/import (month +0)]]-Submission[[#This Row],[1st Submit Prod/import (month +0) ]],0)</f>
        <v>0</v>
      </c>
    </row>
    <row r="1047" spans="1:14">
      <c r="A1047" s="115">
        <v>2022</v>
      </c>
      <c r="B1047" s="72">
        <v>3</v>
      </c>
      <c r="C1047" s="33" t="s">
        <v>415</v>
      </c>
      <c r="D1047" t="s">
        <v>199</v>
      </c>
      <c r="E1047" t="s">
        <v>421</v>
      </c>
      <c r="F1047" t="s">
        <v>72</v>
      </c>
      <c r="G1047" t="s">
        <v>425</v>
      </c>
      <c r="H1047" t="s">
        <v>374</v>
      </c>
      <c r="I1047" t="s">
        <v>604</v>
      </c>
      <c r="K1047" t="s">
        <v>219</v>
      </c>
      <c r="L1047" s="71"/>
      <c r="M1047" s="70">
        <v>0</v>
      </c>
      <c r="N1047" s="70">
        <f>IF(COUNTIFS(Submission[Submission],"2nd",Submission[Code],Submission[[#This Row],[Code]],Submission[Month],Submission[[#This Row],[Month]])&gt;0,Submission[[#This Row],[2nd Submit Prod/import (month +0)]]-Submission[[#This Row],[1st Submit Prod/import (month +0) ]],0)</f>
        <v>0</v>
      </c>
    </row>
    <row r="1048" spans="1:14">
      <c r="A1048" s="115">
        <v>2022</v>
      </c>
      <c r="B1048" s="72">
        <v>3</v>
      </c>
      <c r="C1048" s="33" t="s">
        <v>415</v>
      </c>
      <c r="D1048" t="s">
        <v>199</v>
      </c>
      <c r="E1048" t="s">
        <v>421</v>
      </c>
      <c r="F1048" t="s">
        <v>72</v>
      </c>
      <c r="G1048" t="s">
        <v>425</v>
      </c>
      <c r="H1048" t="s">
        <v>391</v>
      </c>
      <c r="I1048" t="s">
        <v>514</v>
      </c>
      <c r="K1048" t="s">
        <v>219</v>
      </c>
      <c r="L1048" s="71"/>
      <c r="M1048" s="70">
        <v>1038.8499999999999</v>
      </c>
      <c r="N1048" s="70">
        <f>IF(COUNTIFS(Submission[Submission],"2nd",Submission[Code],Submission[[#This Row],[Code]],Submission[Month],Submission[[#This Row],[Month]])&gt;0,Submission[[#This Row],[2nd Submit Prod/import (month +0)]]-Submission[[#This Row],[1st Submit Prod/import (month +0) ]],0)</f>
        <v>1038.8499999999999</v>
      </c>
    </row>
    <row r="1049" spans="1:14">
      <c r="A1049" s="115">
        <v>2022</v>
      </c>
      <c r="B1049" s="72">
        <v>3</v>
      </c>
      <c r="C1049" s="33" t="s">
        <v>415</v>
      </c>
      <c r="D1049" t="s">
        <v>199</v>
      </c>
      <c r="E1049" t="s">
        <v>421</v>
      </c>
      <c r="F1049" t="s">
        <v>72</v>
      </c>
      <c r="G1049" t="s">
        <v>425</v>
      </c>
      <c r="H1049" t="s">
        <v>391</v>
      </c>
      <c r="I1049" t="s">
        <v>513</v>
      </c>
      <c r="K1049" t="s">
        <v>219</v>
      </c>
      <c r="L1049" s="71"/>
      <c r="M1049" s="70">
        <v>2707.2</v>
      </c>
      <c r="N1049" s="70">
        <f>IF(COUNTIFS(Submission[Submission],"2nd",Submission[Code],Submission[[#This Row],[Code]],Submission[Month],Submission[[#This Row],[Month]])&gt;0,Submission[[#This Row],[2nd Submit Prod/import (month +0)]]-Submission[[#This Row],[1st Submit Prod/import (month +0) ]],0)</f>
        <v>2707.2</v>
      </c>
    </row>
    <row r="1050" spans="1:14">
      <c r="A1050" s="115">
        <v>2022</v>
      </c>
      <c r="B1050" s="72">
        <v>3</v>
      </c>
      <c r="C1050" s="33" t="s">
        <v>415</v>
      </c>
      <c r="D1050" t="s">
        <v>199</v>
      </c>
      <c r="E1050" t="s">
        <v>421</v>
      </c>
      <c r="F1050" t="s">
        <v>72</v>
      </c>
      <c r="G1050" t="s">
        <v>425</v>
      </c>
      <c r="H1050" t="s">
        <v>391</v>
      </c>
      <c r="I1050" t="s">
        <v>697</v>
      </c>
      <c r="K1050" t="s">
        <v>219</v>
      </c>
      <c r="L1050" s="71"/>
      <c r="M1050" s="70">
        <v>0</v>
      </c>
      <c r="N1050" s="70">
        <f>IF(COUNTIFS(Submission[Submission],"2nd",Submission[Code],Submission[[#This Row],[Code]],Submission[Month],Submission[[#This Row],[Month]])&gt;0,Submission[[#This Row],[2nd Submit Prod/import (month +0)]]-Submission[[#This Row],[1st Submit Prod/import (month +0) ]],0)</f>
        <v>0</v>
      </c>
    </row>
    <row r="1051" spans="1:14">
      <c r="A1051" s="115">
        <v>2022</v>
      </c>
      <c r="B1051" s="72">
        <v>3</v>
      </c>
      <c r="C1051" s="33" t="s">
        <v>415</v>
      </c>
      <c r="D1051" t="s">
        <v>199</v>
      </c>
      <c r="E1051" t="s">
        <v>421</v>
      </c>
      <c r="F1051" t="s">
        <v>72</v>
      </c>
      <c r="G1051" t="s">
        <v>425</v>
      </c>
      <c r="H1051" t="s">
        <v>391</v>
      </c>
      <c r="I1051" t="s">
        <v>574</v>
      </c>
      <c r="K1051" t="s">
        <v>219</v>
      </c>
      <c r="L1051" s="71"/>
      <c r="M1051" s="70">
        <v>0</v>
      </c>
      <c r="N1051" s="70">
        <f>IF(COUNTIFS(Submission[Submission],"2nd",Submission[Code],Submission[[#This Row],[Code]],Submission[Month],Submission[[#This Row],[Month]])&gt;0,Submission[[#This Row],[2nd Submit Prod/import (month +0)]]-Submission[[#This Row],[1st Submit Prod/import (month +0) ]],0)</f>
        <v>0</v>
      </c>
    </row>
    <row r="1052" spans="1:14">
      <c r="A1052" s="115">
        <v>2022</v>
      </c>
      <c r="B1052" s="72">
        <v>3</v>
      </c>
      <c r="C1052" s="33" t="s">
        <v>415</v>
      </c>
      <c r="D1052" t="s">
        <v>199</v>
      </c>
      <c r="E1052" t="s">
        <v>421</v>
      </c>
      <c r="F1052" t="s">
        <v>72</v>
      </c>
      <c r="G1052" t="s">
        <v>425</v>
      </c>
      <c r="H1052" t="s">
        <v>391</v>
      </c>
      <c r="I1052" t="s">
        <v>689</v>
      </c>
      <c r="K1052" t="s">
        <v>219</v>
      </c>
      <c r="L1052" s="71"/>
      <c r="M1052" s="70">
        <v>7741</v>
      </c>
      <c r="N1052" s="70">
        <f>IF(COUNTIFS(Submission[Submission],"2nd",Submission[Code],Submission[[#This Row],[Code]],Submission[Month],Submission[[#This Row],[Month]])&gt;0,Submission[[#This Row],[2nd Submit Prod/import (month +0)]]-Submission[[#This Row],[1st Submit Prod/import (month +0) ]],0)</f>
        <v>7741</v>
      </c>
    </row>
    <row r="1053" spans="1:14">
      <c r="A1053" s="115">
        <v>2022</v>
      </c>
      <c r="B1053" s="72">
        <v>3</v>
      </c>
      <c r="C1053" s="33" t="s">
        <v>415</v>
      </c>
      <c r="D1053" t="s">
        <v>199</v>
      </c>
      <c r="E1053" t="s">
        <v>417</v>
      </c>
      <c r="F1053" t="s">
        <v>72</v>
      </c>
      <c r="G1053" t="s">
        <v>425</v>
      </c>
      <c r="H1053" t="s">
        <v>389</v>
      </c>
      <c r="I1053" t="s">
        <v>692</v>
      </c>
      <c r="K1053" t="s">
        <v>219</v>
      </c>
      <c r="L1053" s="71"/>
      <c r="M1053" s="70">
        <v>582.20000000000005</v>
      </c>
      <c r="N1053" s="70">
        <f>IF(COUNTIFS(Submission[Submission],"2nd",Submission[Code],Submission[[#This Row],[Code]],Submission[Month],Submission[[#This Row],[Month]])&gt;0,Submission[[#This Row],[2nd Submit Prod/import (month +0)]]-Submission[[#This Row],[1st Submit Prod/import (month +0) ]],0)</f>
        <v>582.20000000000005</v>
      </c>
    </row>
    <row r="1054" spans="1:14">
      <c r="A1054" s="115">
        <v>2022</v>
      </c>
      <c r="B1054" s="72">
        <v>3</v>
      </c>
      <c r="C1054" s="33" t="s">
        <v>415</v>
      </c>
      <c r="D1054" t="s">
        <v>199</v>
      </c>
      <c r="E1054" t="s">
        <v>417</v>
      </c>
      <c r="F1054" t="s">
        <v>72</v>
      </c>
      <c r="G1054" t="s">
        <v>425</v>
      </c>
      <c r="H1054" t="s">
        <v>389</v>
      </c>
      <c r="I1054" t="s">
        <v>691</v>
      </c>
      <c r="K1054" t="s">
        <v>219</v>
      </c>
      <c r="L1054" s="71"/>
      <c r="M1054" s="70">
        <v>553.79999999999995</v>
      </c>
      <c r="N1054" s="70">
        <f>IF(COUNTIFS(Submission[Submission],"2nd",Submission[Code],Submission[[#This Row],[Code]],Submission[Month],Submission[[#This Row],[Month]])&gt;0,Submission[[#This Row],[2nd Submit Prod/import (month +0)]]-Submission[[#This Row],[1st Submit Prod/import (month +0) ]],0)</f>
        <v>553.79999999999995</v>
      </c>
    </row>
    <row r="1055" spans="1:14">
      <c r="A1055" s="115">
        <v>2022</v>
      </c>
      <c r="B1055" s="72">
        <v>3</v>
      </c>
      <c r="C1055" s="33" t="s">
        <v>415</v>
      </c>
      <c r="D1055" t="s">
        <v>199</v>
      </c>
      <c r="E1055" t="s">
        <v>417</v>
      </c>
      <c r="F1055" t="s">
        <v>72</v>
      </c>
      <c r="G1055" t="s">
        <v>425</v>
      </c>
      <c r="H1055" t="s">
        <v>389</v>
      </c>
      <c r="I1055" t="s">
        <v>693</v>
      </c>
      <c r="K1055" t="s">
        <v>219</v>
      </c>
      <c r="L1055" s="71"/>
      <c r="M1055" s="70">
        <v>17000</v>
      </c>
      <c r="N1055" s="70">
        <f>IF(COUNTIFS(Submission[Submission],"2nd",Submission[Code],Submission[[#This Row],[Code]],Submission[Month],Submission[[#This Row],[Month]])&gt;0,Submission[[#This Row],[2nd Submit Prod/import (month +0)]]-Submission[[#This Row],[1st Submit Prod/import (month +0) ]],0)</f>
        <v>17000</v>
      </c>
    </row>
    <row r="1056" spans="1:14">
      <c r="A1056" s="115">
        <v>2022</v>
      </c>
      <c r="B1056" s="72">
        <v>3</v>
      </c>
      <c r="C1056" s="33" t="s">
        <v>415</v>
      </c>
      <c r="D1056" t="s">
        <v>199</v>
      </c>
      <c r="E1056" t="s">
        <v>421</v>
      </c>
      <c r="F1056" t="s">
        <v>72</v>
      </c>
      <c r="G1056" s="10" t="s">
        <v>44</v>
      </c>
      <c r="H1056" t="s">
        <v>391</v>
      </c>
      <c r="I1056" t="s">
        <v>684</v>
      </c>
      <c r="K1056" t="s">
        <v>219</v>
      </c>
      <c r="L1056" s="71"/>
      <c r="M1056" s="70">
        <v>3114.01</v>
      </c>
      <c r="N1056" s="70">
        <f>IF(COUNTIFS(Submission[Submission],"2nd",Submission[Code],Submission[[#This Row],[Code]],Submission[Month],Submission[[#This Row],[Month]])&gt;0,Submission[[#This Row],[2nd Submit Prod/import (month +0)]]-Submission[[#This Row],[1st Submit Prod/import (month +0) ]],0)</f>
        <v>3114.01</v>
      </c>
    </row>
    <row r="1057" spans="1:14">
      <c r="A1057" s="115">
        <v>2022</v>
      </c>
      <c r="B1057" s="72">
        <v>3</v>
      </c>
      <c r="C1057" s="33" t="s">
        <v>415</v>
      </c>
      <c r="D1057" t="s">
        <v>199</v>
      </c>
      <c r="E1057" t="s">
        <v>421</v>
      </c>
      <c r="F1057" t="s">
        <v>72</v>
      </c>
      <c r="G1057" s="10" t="s">
        <v>44</v>
      </c>
      <c r="H1057" t="s">
        <v>391</v>
      </c>
      <c r="I1057" t="s">
        <v>647</v>
      </c>
      <c r="K1057" t="s">
        <v>219</v>
      </c>
      <c r="L1057" s="71"/>
      <c r="M1057" s="70">
        <v>4800</v>
      </c>
      <c r="N1057" s="70">
        <f>IF(COUNTIFS(Submission[Submission],"2nd",Submission[Code],Submission[[#This Row],[Code]],Submission[Month],Submission[[#This Row],[Month]])&gt;0,Submission[[#This Row],[2nd Submit Prod/import (month +0)]]-Submission[[#This Row],[1st Submit Prod/import (month +0) ]],0)</f>
        <v>4800</v>
      </c>
    </row>
    <row r="1058" spans="1:14">
      <c r="A1058" s="115">
        <v>2022</v>
      </c>
      <c r="B1058" s="72">
        <v>3</v>
      </c>
      <c r="C1058" s="33" t="s">
        <v>415</v>
      </c>
      <c r="D1058" t="s">
        <v>199</v>
      </c>
      <c r="E1058" t="s">
        <v>421</v>
      </c>
      <c r="F1058" t="s">
        <v>72</v>
      </c>
      <c r="G1058" s="10" t="s">
        <v>44</v>
      </c>
      <c r="H1058" t="s">
        <v>391</v>
      </c>
      <c r="I1058" t="s">
        <v>685</v>
      </c>
      <c r="K1058" t="s">
        <v>219</v>
      </c>
      <c r="L1058" s="71"/>
      <c r="M1058" s="70">
        <v>0</v>
      </c>
      <c r="N1058" s="70">
        <f>IF(COUNTIFS(Submission[Submission],"2nd",Submission[Code],Submission[[#This Row],[Code]],Submission[Month],Submission[[#This Row],[Month]])&gt;0,Submission[[#This Row],[2nd Submit Prod/import (month +0)]]-Submission[[#This Row],[1st Submit Prod/import (month +0) ]],0)</f>
        <v>0</v>
      </c>
    </row>
    <row r="1059" spans="1:14">
      <c r="A1059" s="115">
        <v>2022</v>
      </c>
      <c r="B1059" s="72">
        <v>3</v>
      </c>
      <c r="C1059" s="33" t="s">
        <v>415</v>
      </c>
      <c r="D1059" t="s">
        <v>199</v>
      </c>
      <c r="E1059" t="s">
        <v>421</v>
      </c>
      <c r="F1059" t="s">
        <v>77</v>
      </c>
      <c r="G1059" s="99" t="s">
        <v>428</v>
      </c>
      <c r="H1059" t="s">
        <v>389</v>
      </c>
      <c r="I1059" t="s">
        <v>31</v>
      </c>
      <c r="K1059" t="s">
        <v>219</v>
      </c>
      <c r="L1059" s="71"/>
      <c r="M1059" s="70">
        <v>740295</v>
      </c>
      <c r="N1059" s="70">
        <f>IF(COUNTIFS(Submission[Submission],"2nd",Submission[Code],Submission[[#This Row],[Code]],Submission[Month],Submission[[#This Row],[Month]])&gt;0,Submission[[#This Row],[2nd Submit Prod/import (month +0)]]-Submission[[#This Row],[1st Submit Prod/import (month +0) ]],0)</f>
        <v>740295</v>
      </c>
    </row>
    <row r="1060" spans="1:14">
      <c r="A1060" s="115">
        <v>2022</v>
      </c>
      <c r="B1060" s="72">
        <v>3</v>
      </c>
      <c r="C1060" s="33" t="s">
        <v>415</v>
      </c>
      <c r="D1060" t="s">
        <v>199</v>
      </c>
      <c r="E1060" t="s">
        <v>421</v>
      </c>
      <c r="F1060" t="s">
        <v>77</v>
      </c>
      <c r="G1060" s="99" t="s">
        <v>428</v>
      </c>
      <c r="H1060" t="s">
        <v>389</v>
      </c>
      <c r="I1060" t="s">
        <v>78</v>
      </c>
      <c r="K1060" t="s">
        <v>219</v>
      </c>
      <c r="L1060" s="71"/>
      <c r="M1060" s="70">
        <v>0</v>
      </c>
      <c r="N1060" s="70">
        <f>IF(COUNTIFS(Submission[Submission],"2nd",Submission[Code],Submission[[#This Row],[Code]],Submission[Month],Submission[[#This Row],[Month]])&gt;0,Submission[[#This Row],[2nd Submit Prod/import (month +0)]]-Submission[[#This Row],[1st Submit Prod/import (month +0) ]],0)</f>
        <v>0</v>
      </c>
    </row>
    <row r="1061" spans="1:14">
      <c r="A1061" s="115">
        <v>2022</v>
      </c>
      <c r="B1061" s="72">
        <v>3</v>
      </c>
      <c r="C1061" s="33" t="s">
        <v>415</v>
      </c>
      <c r="D1061" t="s">
        <v>199</v>
      </c>
      <c r="E1061" t="s">
        <v>421</v>
      </c>
      <c r="F1061" t="s">
        <v>77</v>
      </c>
      <c r="G1061" s="99" t="s">
        <v>428</v>
      </c>
      <c r="H1061" t="s">
        <v>372</v>
      </c>
      <c r="I1061" t="s">
        <v>9</v>
      </c>
      <c r="K1061" t="s">
        <v>219</v>
      </c>
      <c r="L1061" s="71"/>
      <c r="M1061" s="70">
        <v>63039.712</v>
      </c>
      <c r="N1061" s="70">
        <f>IF(COUNTIFS(Submission[Submission],"2nd",Submission[Code],Submission[[#This Row],[Code]],Submission[Month],Submission[[#This Row],[Month]])&gt;0,Submission[[#This Row],[2nd Submit Prod/import (month +0)]]-Submission[[#This Row],[1st Submit Prod/import (month +0) ]],0)</f>
        <v>63039.712</v>
      </c>
    </row>
    <row r="1062" spans="1:14">
      <c r="A1062" s="115">
        <v>2022</v>
      </c>
      <c r="B1062" s="72">
        <v>3</v>
      </c>
      <c r="C1062" s="33" t="s">
        <v>415</v>
      </c>
      <c r="D1062" t="s">
        <v>199</v>
      </c>
      <c r="E1062" t="s">
        <v>421</v>
      </c>
      <c r="F1062" t="s">
        <v>77</v>
      </c>
      <c r="G1062" s="99" t="s">
        <v>428</v>
      </c>
      <c r="H1062" t="s">
        <v>372</v>
      </c>
      <c r="I1062" t="s">
        <v>34</v>
      </c>
      <c r="K1062" t="s">
        <v>219</v>
      </c>
      <c r="L1062" s="71"/>
      <c r="M1062" s="70">
        <v>9955.2000000000007</v>
      </c>
      <c r="N1062" s="70">
        <f>IF(COUNTIFS(Submission[Submission],"2nd",Submission[Code],Submission[[#This Row],[Code]],Submission[Month],Submission[[#This Row],[Month]])&gt;0,Submission[[#This Row],[2nd Submit Prod/import (month +0)]]-Submission[[#This Row],[1st Submit Prod/import (month +0) ]],0)</f>
        <v>9955.2000000000007</v>
      </c>
    </row>
    <row r="1063" spans="1:14">
      <c r="A1063" s="115">
        <v>2022</v>
      </c>
      <c r="B1063" s="72">
        <v>3</v>
      </c>
      <c r="C1063" s="33" t="s">
        <v>415</v>
      </c>
      <c r="D1063" t="s">
        <v>199</v>
      </c>
      <c r="E1063" t="s">
        <v>421</v>
      </c>
      <c r="F1063" t="s">
        <v>77</v>
      </c>
      <c r="G1063" s="99" t="s">
        <v>428</v>
      </c>
      <c r="H1063" t="s">
        <v>372</v>
      </c>
      <c r="I1063" t="s">
        <v>7</v>
      </c>
      <c r="K1063" t="s">
        <v>219</v>
      </c>
      <c r="L1063" s="71"/>
      <c r="M1063" s="70">
        <v>0</v>
      </c>
      <c r="N1063" s="70">
        <f>IF(COUNTIFS(Submission[Submission],"2nd",Submission[Code],Submission[[#This Row],[Code]],Submission[Month],Submission[[#This Row],[Month]])&gt;0,Submission[[#This Row],[2nd Submit Prod/import (month +0)]]-Submission[[#This Row],[1st Submit Prod/import (month +0) ]],0)</f>
        <v>0</v>
      </c>
    </row>
    <row r="1064" spans="1:14">
      <c r="A1064" s="115">
        <v>2022</v>
      </c>
      <c r="B1064" s="72">
        <v>3</v>
      </c>
      <c r="C1064" s="33" t="s">
        <v>415</v>
      </c>
      <c r="D1064" t="s">
        <v>199</v>
      </c>
      <c r="E1064" t="s">
        <v>421</v>
      </c>
      <c r="F1064" t="s">
        <v>77</v>
      </c>
      <c r="G1064" s="99" t="s">
        <v>428</v>
      </c>
      <c r="H1064" t="s">
        <v>372</v>
      </c>
      <c r="I1064" t="s">
        <v>31</v>
      </c>
      <c r="K1064" t="s">
        <v>219</v>
      </c>
      <c r="L1064" s="71"/>
      <c r="M1064" s="70">
        <v>0</v>
      </c>
      <c r="N1064" s="70">
        <f>IF(COUNTIFS(Submission[Submission],"2nd",Submission[Code],Submission[[#This Row],[Code]],Submission[Month],Submission[[#This Row],[Month]])&gt;0,Submission[[#This Row],[2nd Submit Prod/import (month +0)]]-Submission[[#This Row],[1st Submit Prod/import (month +0) ]],0)</f>
        <v>0</v>
      </c>
    </row>
    <row r="1065" spans="1:14">
      <c r="A1065" s="115">
        <v>2022</v>
      </c>
      <c r="B1065" s="72">
        <v>3</v>
      </c>
      <c r="C1065" s="33" t="s">
        <v>415</v>
      </c>
      <c r="D1065" t="s">
        <v>199</v>
      </c>
      <c r="E1065" t="s">
        <v>421</v>
      </c>
      <c r="F1065" t="s">
        <v>77</v>
      </c>
      <c r="G1065" s="99" t="s">
        <v>428</v>
      </c>
      <c r="H1065" t="s">
        <v>389</v>
      </c>
      <c r="I1065" t="s">
        <v>78</v>
      </c>
      <c r="K1065" t="s">
        <v>219</v>
      </c>
      <c r="L1065" s="71"/>
      <c r="M1065" s="70">
        <v>0</v>
      </c>
      <c r="N1065" s="70">
        <f>IF(COUNTIFS(Submission[Submission],"2nd",Submission[Code],Submission[[#This Row],[Code]],Submission[Month],Submission[[#This Row],[Month]])&gt;0,Submission[[#This Row],[2nd Submit Prod/import (month +0)]]-Submission[[#This Row],[1st Submit Prod/import (month +0) ]],0)</f>
        <v>0</v>
      </c>
    </row>
    <row r="1066" spans="1:14">
      <c r="A1066" s="115">
        <v>2022</v>
      </c>
      <c r="B1066" s="72">
        <v>3</v>
      </c>
      <c r="C1066" s="33" t="s">
        <v>415</v>
      </c>
      <c r="D1066" t="s">
        <v>199</v>
      </c>
      <c r="E1066" t="s">
        <v>421</v>
      </c>
      <c r="F1066" t="s">
        <v>77</v>
      </c>
      <c r="G1066" s="99" t="s">
        <v>428</v>
      </c>
      <c r="H1066" t="s">
        <v>389</v>
      </c>
      <c r="I1066" t="s">
        <v>578</v>
      </c>
      <c r="K1066" t="s">
        <v>219</v>
      </c>
      <c r="L1066" s="71"/>
      <c r="M1066" s="70">
        <v>0</v>
      </c>
      <c r="N1066" s="70">
        <f>IF(COUNTIFS(Submission[Submission],"2nd",Submission[Code],Submission[[#This Row],[Code]],Submission[Month],Submission[[#This Row],[Month]])&gt;0,Submission[[#This Row],[2nd Submit Prod/import (month +0)]]-Submission[[#This Row],[1st Submit Prod/import (month +0) ]],0)</f>
        <v>0</v>
      </c>
    </row>
    <row r="1067" spans="1:14">
      <c r="A1067" s="115">
        <v>2022</v>
      </c>
      <c r="B1067" s="72">
        <v>3</v>
      </c>
      <c r="C1067" s="33" t="s">
        <v>415</v>
      </c>
      <c r="D1067" t="s">
        <v>199</v>
      </c>
      <c r="E1067" t="s">
        <v>421</v>
      </c>
      <c r="F1067" t="s">
        <v>77</v>
      </c>
      <c r="G1067" s="99" t="s">
        <v>428</v>
      </c>
      <c r="H1067" t="s">
        <v>389</v>
      </c>
      <c r="I1067" t="s">
        <v>579</v>
      </c>
      <c r="K1067" t="s">
        <v>219</v>
      </c>
      <c r="L1067" s="71"/>
      <c r="M1067" s="70">
        <v>0</v>
      </c>
      <c r="N1067" s="70">
        <f>IF(COUNTIFS(Submission[Submission],"2nd",Submission[Code],Submission[[#This Row],[Code]],Submission[Month],Submission[[#This Row],[Month]])&gt;0,Submission[[#This Row],[2nd Submit Prod/import (month +0)]]-Submission[[#This Row],[1st Submit Prod/import (month +0) ]],0)</f>
        <v>0</v>
      </c>
    </row>
    <row r="1068" spans="1:14">
      <c r="A1068" s="115">
        <v>2022</v>
      </c>
      <c r="B1068" s="72">
        <v>3</v>
      </c>
      <c r="C1068" s="33" t="s">
        <v>415</v>
      </c>
      <c r="D1068" t="s">
        <v>199</v>
      </c>
      <c r="E1068" t="s">
        <v>419</v>
      </c>
      <c r="F1068" t="s">
        <v>77</v>
      </c>
      <c r="G1068" s="99" t="s">
        <v>428</v>
      </c>
      <c r="H1068" t="s">
        <v>389</v>
      </c>
      <c r="I1068" t="s">
        <v>580</v>
      </c>
      <c r="K1068" t="s">
        <v>219</v>
      </c>
      <c r="L1068" s="71"/>
      <c r="M1068" s="70">
        <v>0</v>
      </c>
      <c r="N1068" s="70">
        <f>IF(COUNTIFS(Submission[Submission],"2nd",Submission[Code],Submission[[#This Row],[Code]],Submission[Month],Submission[[#This Row],[Month]])&gt;0,Submission[[#This Row],[2nd Submit Prod/import (month +0)]]-Submission[[#This Row],[1st Submit Prod/import (month +0) ]],0)</f>
        <v>0</v>
      </c>
    </row>
    <row r="1069" spans="1:14">
      <c r="A1069" s="115">
        <v>2022</v>
      </c>
      <c r="B1069" s="72">
        <v>3</v>
      </c>
      <c r="C1069" s="33" t="s">
        <v>415</v>
      </c>
      <c r="D1069" t="s">
        <v>199</v>
      </c>
      <c r="E1069" t="s">
        <v>419</v>
      </c>
      <c r="F1069" t="s">
        <v>77</v>
      </c>
      <c r="G1069" s="99" t="s">
        <v>428</v>
      </c>
      <c r="H1069" t="s">
        <v>389</v>
      </c>
      <c r="I1069" t="s">
        <v>581</v>
      </c>
      <c r="K1069" t="s">
        <v>219</v>
      </c>
      <c r="L1069" s="71"/>
      <c r="M1069" s="70">
        <v>0</v>
      </c>
      <c r="N1069" s="70">
        <f>IF(COUNTIFS(Submission[Submission],"2nd",Submission[Code],Submission[[#This Row],[Code]],Submission[Month],Submission[[#This Row],[Month]])&gt;0,Submission[[#This Row],[2nd Submit Prod/import (month +0)]]-Submission[[#This Row],[1st Submit Prod/import (month +0) ]],0)</f>
        <v>0</v>
      </c>
    </row>
    <row r="1070" spans="1:14">
      <c r="A1070" s="115">
        <v>2022</v>
      </c>
      <c r="B1070" s="72">
        <v>3</v>
      </c>
      <c r="C1070" s="33" t="s">
        <v>415</v>
      </c>
      <c r="D1070" t="s">
        <v>199</v>
      </c>
      <c r="E1070" t="s">
        <v>421</v>
      </c>
      <c r="F1070" t="s">
        <v>77</v>
      </c>
      <c r="G1070" s="99" t="s">
        <v>428</v>
      </c>
      <c r="H1070" t="s">
        <v>389</v>
      </c>
      <c r="I1070" t="s">
        <v>586</v>
      </c>
      <c r="K1070" t="s">
        <v>219</v>
      </c>
      <c r="L1070" s="71"/>
      <c r="M1070" s="70">
        <v>5808</v>
      </c>
      <c r="N1070" s="70">
        <f>IF(COUNTIFS(Submission[Submission],"2nd",Submission[Code],Submission[[#This Row],[Code]],Submission[Month],Submission[[#This Row],[Month]])&gt;0,Submission[[#This Row],[2nd Submit Prod/import (month +0)]]-Submission[[#This Row],[1st Submit Prod/import (month +0) ]],0)</f>
        <v>5808</v>
      </c>
    </row>
    <row r="1071" spans="1:14">
      <c r="A1071" s="115">
        <v>2022</v>
      </c>
      <c r="B1071" s="72">
        <v>3</v>
      </c>
      <c r="C1071" s="33" t="s">
        <v>415</v>
      </c>
      <c r="D1071" t="s">
        <v>199</v>
      </c>
      <c r="E1071" t="s">
        <v>421</v>
      </c>
      <c r="F1071" t="s">
        <v>77</v>
      </c>
      <c r="G1071" s="99" t="s">
        <v>428</v>
      </c>
      <c r="H1071" t="s">
        <v>389</v>
      </c>
      <c r="I1071" t="s">
        <v>587</v>
      </c>
      <c r="K1071" t="s">
        <v>219</v>
      </c>
      <c r="L1071" s="71"/>
      <c r="M1071" s="70">
        <v>0</v>
      </c>
      <c r="N1071" s="70">
        <f>IF(COUNTIFS(Submission[Submission],"2nd",Submission[Code],Submission[[#This Row],[Code]],Submission[Month],Submission[[#This Row],[Month]])&gt;0,Submission[[#This Row],[2nd Submit Prod/import (month +0)]]-Submission[[#This Row],[1st Submit Prod/import (month +0) ]],0)</f>
        <v>0</v>
      </c>
    </row>
    <row r="1072" spans="1:14">
      <c r="A1072" s="115">
        <v>2022</v>
      </c>
      <c r="B1072" s="72">
        <v>3</v>
      </c>
      <c r="C1072" s="33" t="s">
        <v>415</v>
      </c>
      <c r="D1072" t="s">
        <v>199</v>
      </c>
      <c r="E1072" t="s">
        <v>419</v>
      </c>
      <c r="F1072" t="s">
        <v>77</v>
      </c>
      <c r="G1072" s="99" t="s">
        <v>428</v>
      </c>
      <c r="H1072" t="s">
        <v>389</v>
      </c>
      <c r="I1072" t="s">
        <v>79</v>
      </c>
      <c r="K1072" t="s">
        <v>219</v>
      </c>
      <c r="L1072" s="71"/>
      <c r="M1072" s="70">
        <v>0</v>
      </c>
      <c r="N1072" s="70">
        <f>IF(COUNTIFS(Submission[Submission],"2nd",Submission[Code],Submission[[#This Row],[Code]],Submission[Month],Submission[[#This Row],[Month]])&gt;0,Submission[[#This Row],[2nd Submit Prod/import (month +0)]]-Submission[[#This Row],[1st Submit Prod/import (month +0) ]],0)</f>
        <v>0</v>
      </c>
    </row>
    <row r="1073" spans="1:14">
      <c r="A1073" s="115">
        <v>2022</v>
      </c>
      <c r="B1073" s="72">
        <v>3</v>
      </c>
      <c r="C1073" s="33" t="s">
        <v>415</v>
      </c>
      <c r="D1073" t="s">
        <v>199</v>
      </c>
      <c r="E1073" t="s">
        <v>419</v>
      </c>
      <c r="F1073" t="s">
        <v>77</v>
      </c>
      <c r="G1073" s="99" t="s">
        <v>428</v>
      </c>
      <c r="H1073" t="s">
        <v>389</v>
      </c>
      <c r="I1073" t="s">
        <v>80</v>
      </c>
      <c r="K1073" t="s">
        <v>219</v>
      </c>
      <c r="L1073" s="71"/>
      <c r="M1073" s="70">
        <v>0</v>
      </c>
      <c r="N1073" s="70">
        <f>IF(COUNTIFS(Submission[Submission],"2nd",Submission[Code],Submission[[#This Row],[Code]],Submission[Month],Submission[[#This Row],[Month]])&gt;0,Submission[[#This Row],[2nd Submit Prod/import (month +0)]]-Submission[[#This Row],[1st Submit Prod/import (month +0) ]],0)</f>
        <v>0</v>
      </c>
    </row>
    <row r="1074" spans="1:14">
      <c r="A1074" s="115">
        <v>2022</v>
      </c>
      <c r="B1074" s="72">
        <v>3</v>
      </c>
      <c r="C1074" s="33" t="s">
        <v>415</v>
      </c>
      <c r="D1074" t="s">
        <v>199</v>
      </c>
      <c r="E1074" t="s">
        <v>419</v>
      </c>
      <c r="F1074" t="s">
        <v>77</v>
      </c>
      <c r="G1074" s="99" t="s">
        <v>428</v>
      </c>
      <c r="H1074" t="s">
        <v>400</v>
      </c>
      <c r="I1074" t="s">
        <v>82</v>
      </c>
      <c r="K1074" t="s">
        <v>219</v>
      </c>
      <c r="L1074" s="71"/>
      <c r="M1074" s="70">
        <v>0</v>
      </c>
      <c r="N1074" s="70">
        <f>IF(COUNTIFS(Submission[Submission],"2nd",Submission[Code],Submission[[#This Row],[Code]],Submission[Month],Submission[[#This Row],[Month]])&gt;0,Submission[[#This Row],[2nd Submit Prod/import (month +0)]]-Submission[[#This Row],[1st Submit Prod/import (month +0) ]],0)</f>
        <v>0</v>
      </c>
    </row>
    <row r="1075" spans="1:14">
      <c r="A1075" s="115">
        <v>2022</v>
      </c>
      <c r="B1075" s="72">
        <v>3</v>
      </c>
      <c r="C1075" s="33" t="s">
        <v>415</v>
      </c>
      <c r="D1075" t="s">
        <v>199</v>
      </c>
      <c r="E1075" t="s">
        <v>419</v>
      </c>
      <c r="F1075" t="s">
        <v>77</v>
      </c>
      <c r="G1075" s="99" t="s">
        <v>428</v>
      </c>
      <c r="H1075" t="s">
        <v>400</v>
      </c>
      <c r="I1075" t="s">
        <v>83</v>
      </c>
      <c r="K1075" t="s">
        <v>219</v>
      </c>
      <c r="L1075" s="71"/>
      <c r="M1075" s="70">
        <v>0</v>
      </c>
      <c r="N1075" s="70">
        <f>IF(COUNTIFS(Submission[Submission],"2nd",Submission[Code],Submission[[#This Row],[Code]],Submission[Month],Submission[[#This Row],[Month]])&gt;0,Submission[[#This Row],[2nd Submit Prod/import (month +0)]]-Submission[[#This Row],[1st Submit Prod/import (month +0) ]],0)</f>
        <v>0</v>
      </c>
    </row>
    <row r="1076" spans="1:14">
      <c r="A1076" s="115">
        <v>2022</v>
      </c>
      <c r="B1076" s="72">
        <v>3</v>
      </c>
      <c r="C1076" s="33" t="s">
        <v>415</v>
      </c>
      <c r="D1076" t="s">
        <v>199</v>
      </c>
      <c r="E1076" t="s">
        <v>419</v>
      </c>
      <c r="F1076" t="s">
        <v>77</v>
      </c>
      <c r="G1076" s="99" t="s">
        <v>428</v>
      </c>
      <c r="H1076" t="s">
        <v>400</v>
      </c>
      <c r="I1076" t="s">
        <v>81</v>
      </c>
      <c r="K1076" t="s">
        <v>219</v>
      </c>
      <c r="L1076" s="71"/>
      <c r="M1076" s="70">
        <v>0</v>
      </c>
      <c r="N1076" s="70">
        <f>IF(COUNTIFS(Submission[Submission],"2nd",Submission[Code],Submission[[#This Row],[Code]],Submission[Month],Submission[[#This Row],[Month]])&gt;0,Submission[[#This Row],[2nd Submit Prod/import (month +0)]]-Submission[[#This Row],[1st Submit Prod/import (month +0) ]],0)</f>
        <v>0</v>
      </c>
    </row>
    <row r="1077" spans="1:14">
      <c r="A1077" s="115">
        <v>2022</v>
      </c>
      <c r="B1077" s="72">
        <v>3</v>
      </c>
      <c r="C1077" s="33" t="s">
        <v>415</v>
      </c>
      <c r="D1077" t="s">
        <v>199</v>
      </c>
      <c r="E1077" t="s">
        <v>419</v>
      </c>
      <c r="F1077" t="s">
        <v>77</v>
      </c>
      <c r="G1077" s="99" t="s">
        <v>428</v>
      </c>
      <c r="H1077" t="s">
        <v>400</v>
      </c>
      <c r="I1077" t="s">
        <v>79</v>
      </c>
      <c r="K1077" t="s">
        <v>219</v>
      </c>
      <c r="L1077" s="71"/>
      <c r="M1077" s="70">
        <v>0</v>
      </c>
      <c r="N1077" s="70">
        <f>IF(COUNTIFS(Submission[Submission],"2nd",Submission[Code],Submission[[#This Row],[Code]],Submission[Month],Submission[[#This Row],[Month]])&gt;0,Submission[[#This Row],[2nd Submit Prod/import (month +0)]]-Submission[[#This Row],[1st Submit Prod/import (month +0) ]],0)</f>
        <v>0</v>
      </c>
    </row>
    <row r="1078" spans="1:14">
      <c r="A1078" s="115">
        <v>2022</v>
      </c>
      <c r="B1078" s="72">
        <v>3</v>
      </c>
      <c r="C1078" s="33" t="s">
        <v>415</v>
      </c>
      <c r="D1078" t="s">
        <v>199</v>
      </c>
      <c r="E1078" t="s">
        <v>419</v>
      </c>
      <c r="F1078" t="s">
        <v>77</v>
      </c>
      <c r="G1078" s="99" t="s">
        <v>428</v>
      </c>
      <c r="H1078" t="s">
        <v>400</v>
      </c>
      <c r="I1078" t="s">
        <v>80</v>
      </c>
      <c r="K1078" t="s">
        <v>219</v>
      </c>
      <c r="L1078" s="71"/>
      <c r="M1078" s="70">
        <v>0</v>
      </c>
      <c r="N1078" s="70">
        <f>IF(COUNTIFS(Submission[Submission],"2nd",Submission[Code],Submission[[#This Row],[Code]],Submission[Month],Submission[[#This Row],[Month]])&gt;0,Submission[[#This Row],[2nd Submit Prod/import (month +0)]]-Submission[[#This Row],[1st Submit Prod/import (month +0) ]],0)</f>
        <v>0</v>
      </c>
    </row>
    <row r="1079" spans="1:14">
      <c r="A1079" s="115">
        <v>2022</v>
      </c>
      <c r="B1079" s="72">
        <v>3</v>
      </c>
      <c r="C1079" s="33" t="s">
        <v>415</v>
      </c>
      <c r="D1079" t="s">
        <v>199</v>
      </c>
      <c r="E1079" t="s">
        <v>419</v>
      </c>
      <c r="F1079" t="s">
        <v>77</v>
      </c>
      <c r="G1079" s="99" t="s">
        <v>428</v>
      </c>
      <c r="H1079" t="s">
        <v>400</v>
      </c>
      <c r="I1079" t="s">
        <v>82</v>
      </c>
      <c r="K1079" t="s">
        <v>219</v>
      </c>
      <c r="L1079" s="71"/>
      <c r="M1079" s="70">
        <v>0</v>
      </c>
      <c r="N1079" s="70">
        <f>IF(COUNTIFS(Submission[Submission],"2nd",Submission[Code],Submission[[#This Row],[Code]],Submission[Month],Submission[[#This Row],[Month]])&gt;0,Submission[[#This Row],[2nd Submit Prod/import (month +0)]]-Submission[[#This Row],[1st Submit Prod/import (month +0) ]],0)</f>
        <v>0</v>
      </c>
    </row>
    <row r="1080" spans="1:14">
      <c r="A1080" s="115">
        <v>2022</v>
      </c>
      <c r="B1080" s="72">
        <v>3</v>
      </c>
      <c r="C1080" s="33" t="s">
        <v>415</v>
      </c>
      <c r="D1080" t="s">
        <v>199</v>
      </c>
      <c r="E1080" t="s">
        <v>419</v>
      </c>
      <c r="F1080" t="s">
        <v>77</v>
      </c>
      <c r="G1080" s="99" t="s">
        <v>428</v>
      </c>
      <c r="H1080" t="s">
        <v>400</v>
      </c>
      <c r="I1080" t="s">
        <v>83</v>
      </c>
      <c r="K1080" t="s">
        <v>219</v>
      </c>
      <c r="L1080" s="71"/>
      <c r="M1080" s="70">
        <v>0</v>
      </c>
      <c r="N1080" s="70">
        <f>IF(COUNTIFS(Submission[Submission],"2nd",Submission[Code],Submission[[#This Row],[Code]],Submission[Month],Submission[[#This Row],[Month]])&gt;0,Submission[[#This Row],[2nd Submit Prod/import (month +0)]]-Submission[[#This Row],[1st Submit Prod/import (month +0) ]],0)</f>
        <v>0</v>
      </c>
    </row>
    <row r="1081" spans="1:14">
      <c r="A1081" s="115">
        <v>2022</v>
      </c>
      <c r="B1081" s="72">
        <v>3</v>
      </c>
      <c r="C1081" s="33" t="s">
        <v>415</v>
      </c>
      <c r="D1081" t="s">
        <v>199</v>
      </c>
      <c r="E1081" t="s">
        <v>421</v>
      </c>
      <c r="F1081" t="s">
        <v>77</v>
      </c>
      <c r="G1081" s="99" t="s">
        <v>428</v>
      </c>
      <c r="H1081" t="s">
        <v>400</v>
      </c>
      <c r="I1081" t="s">
        <v>464</v>
      </c>
      <c r="K1081" t="s">
        <v>219</v>
      </c>
      <c r="L1081" s="71"/>
      <c r="M1081" s="70">
        <v>0</v>
      </c>
      <c r="N1081" s="70">
        <f>IF(COUNTIFS(Submission[Submission],"2nd",Submission[Code],Submission[[#This Row],[Code]],Submission[Month],Submission[[#This Row],[Month]])&gt;0,Submission[[#This Row],[2nd Submit Prod/import (month +0)]]-Submission[[#This Row],[1st Submit Prod/import (month +0) ]],0)</f>
        <v>0</v>
      </c>
    </row>
    <row r="1082" spans="1:14">
      <c r="A1082" s="115">
        <v>2022</v>
      </c>
      <c r="B1082" s="72">
        <v>3</v>
      </c>
      <c r="C1082" s="33" t="s">
        <v>415</v>
      </c>
      <c r="D1082" t="s">
        <v>199</v>
      </c>
      <c r="E1082" t="s">
        <v>421</v>
      </c>
      <c r="F1082" t="s">
        <v>77</v>
      </c>
      <c r="G1082" s="99" t="s">
        <v>428</v>
      </c>
      <c r="H1082" t="s">
        <v>400</v>
      </c>
      <c r="I1082" t="s">
        <v>445</v>
      </c>
      <c r="K1082" t="s">
        <v>219</v>
      </c>
      <c r="L1082" s="71"/>
      <c r="M1082" s="70">
        <v>0</v>
      </c>
      <c r="N1082" s="70">
        <f>IF(COUNTIFS(Submission[Submission],"2nd",Submission[Code],Submission[[#This Row],[Code]],Submission[Month],Submission[[#This Row],[Month]])&gt;0,Submission[[#This Row],[2nd Submit Prod/import (month +0)]]-Submission[[#This Row],[1st Submit Prod/import (month +0) ]],0)</f>
        <v>0</v>
      </c>
    </row>
    <row r="1083" spans="1:14">
      <c r="A1083" s="115">
        <v>2022</v>
      </c>
      <c r="B1083" s="72">
        <v>3</v>
      </c>
      <c r="C1083" s="33" t="s">
        <v>415</v>
      </c>
      <c r="D1083" t="s">
        <v>199</v>
      </c>
      <c r="E1083" t="s">
        <v>421</v>
      </c>
      <c r="F1083" t="s">
        <v>77</v>
      </c>
      <c r="G1083" s="99" t="s">
        <v>428</v>
      </c>
      <c r="H1083" t="s">
        <v>389</v>
      </c>
      <c r="I1083" t="s">
        <v>22</v>
      </c>
      <c r="K1083" t="s">
        <v>219</v>
      </c>
      <c r="L1083" s="71"/>
      <c r="M1083" s="70">
        <v>0</v>
      </c>
      <c r="N1083" s="70">
        <f>IF(COUNTIFS(Submission[Submission],"2nd",Submission[Code],Submission[[#This Row],[Code]],Submission[Month],Submission[[#This Row],[Month]])&gt;0,Submission[[#This Row],[2nd Submit Prod/import (month +0)]]-Submission[[#This Row],[1st Submit Prod/import (month +0) ]],0)</f>
        <v>0</v>
      </c>
    </row>
    <row r="1084" spans="1:14">
      <c r="A1084" s="115">
        <v>2022</v>
      </c>
      <c r="B1084" s="72">
        <v>3</v>
      </c>
      <c r="C1084" s="33" t="s">
        <v>415</v>
      </c>
      <c r="D1084" t="s">
        <v>199</v>
      </c>
      <c r="E1084" t="s">
        <v>421</v>
      </c>
      <c r="F1084" t="s">
        <v>77</v>
      </c>
      <c r="G1084" s="99" t="s">
        <v>428</v>
      </c>
      <c r="H1084" t="s">
        <v>389</v>
      </c>
      <c r="I1084" t="s">
        <v>19</v>
      </c>
      <c r="K1084" t="s">
        <v>219</v>
      </c>
      <c r="L1084" s="71"/>
      <c r="M1084" s="70">
        <v>0</v>
      </c>
      <c r="N1084" s="70">
        <f>IF(COUNTIFS(Submission[Submission],"2nd",Submission[Code],Submission[[#This Row],[Code]],Submission[Month],Submission[[#This Row],[Month]])&gt;0,Submission[[#This Row],[2nd Submit Prod/import (month +0)]]-Submission[[#This Row],[1st Submit Prod/import (month +0) ]],0)</f>
        <v>0</v>
      </c>
    </row>
    <row r="1085" spans="1:14">
      <c r="A1085" s="115">
        <v>2022</v>
      </c>
      <c r="B1085" s="72">
        <v>3</v>
      </c>
      <c r="C1085" s="33" t="s">
        <v>415</v>
      </c>
      <c r="D1085" t="s">
        <v>199</v>
      </c>
      <c r="E1085" t="s">
        <v>421</v>
      </c>
      <c r="F1085" t="s">
        <v>77</v>
      </c>
      <c r="G1085" s="99" t="s">
        <v>428</v>
      </c>
      <c r="H1085" t="s">
        <v>389</v>
      </c>
      <c r="I1085" t="s">
        <v>21</v>
      </c>
      <c r="K1085" t="s">
        <v>219</v>
      </c>
      <c r="L1085" s="71"/>
      <c r="M1085" s="70">
        <v>0</v>
      </c>
      <c r="N1085" s="70">
        <f>IF(COUNTIFS(Submission[Submission],"2nd",Submission[Code],Submission[[#This Row],[Code]],Submission[Month],Submission[[#This Row],[Month]])&gt;0,Submission[[#This Row],[2nd Submit Prod/import (month +0)]]-Submission[[#This Row],[1st Submit Prod/import (month +0) ]],0)</f>
        <v>0</v>
      </c>
    </row>
    <row r="1086" spans="1:14">
      <c r="A1086" s="115">
        <v>2022</v>
      </c>
      <c r="B1086" s="72">
        <v>3</v>
      </c>
      <c r="C1086" s="33" t="s">
        <v>415</v>
      </c>
      <c r="D1086" t="s">
        <v>199</v>
      </c>
      <c r="E1086" t="s">
        <v>421</v>
      </c>
      <c r="F1086" t="s">
        <v>77</v>
      </c>
      <c r="G1086" s="99" t="s">
        <v>428</v>
      </c>
      <c r="H1086" t="s">
        <v>372</v>
      </c>
      <c r="I1086" t="s">
        <v>20</v>
      </c>
      <c r="K1086" t="s">
        <v>219</v>
      </c>
      <c r="L1086" s="71"/>
      <c r="M1086" s="70">
        <v>0</v>
      </c>
      <c r="N1086" s="70">
        <f>IF(COUNTIFS(Submission[Submission],"2nd",Submission[Code],Submission[[#This Row],[Code]],Submission[Month],Submission[[#This Row],[Month]])&gt;0,Submission[[#This Row],[2nd Submit Prod/import (month +0)]]-Submission[[#This Row],[1st Submit Prod/import (month +0) ]],0)</f>
        <v>0</v>
      </c>
    </row>
    <row r="1087" spans="1:14">
      <c r="A1087" s="115">
        <v>2022</v>
      </c>
      <c r="B1087" s="72">
        <v>3</v>
      </c>
      <c r="C1087" s="33" t="s">
        <v>415</v>
      </c>
      <c r="D1087" t="s">
        <v>199</v>
      </c>
      <c r="E1087" t="s">
        <v>419</v>
      </c>
      <c r="F1087" t="s">
        <v>77</v>
      </c>
      <c r="G1087" s="99" t="s">
        <v>428</v>
      </c>
      <c r="H1087" t="s">
        <v>372</v>
      </c>
      <c r="I1087" t="s">
        <v>465</v>
      </c>
      <c r="K1087" t="s">
        <v>219</v>
      </c>
      <c r="L1087" s="71"/>
      <c r="M1087" s="70">
        <v>0</v>
      </c>
      <c r="N1087" s="70">
        <f>IF(COUNTIFS(Submission[Submission],"2nd",Submission[Code],Submission[[#This Row],[Code]],Submission[Month],Submission[[#This Row],[Month]])&gt;0,Submission[[#This Row],[2nd Submit Prod/import (month +0)]]-Submission[[#This Row],[1st Submit Prod/import (month +0) ]],0)</f>
        <v>0</v>
      </c>
    </row>
    <row r="1088" spans="1:14">
      <c r="A1088" s="115">
        <v>2022</v>
      </c>
      <c r="B1088" s="72">
        <v>3</v>
      </c>
      <c r="C1088" s="33" t="s">
        <v>415</v>
      </c>
      <c r="D1088" t="s">
        <v>199</v>
      </c>
      <c r="E1088" t="s">
        <v>419</v>
      </c>
      <c r="F1088" t="s">
        <v>77</v>
      </c>
      <c r="G1088" s="99" t="s">
        <v>428</v>
      </c>
      <c r="H1088" t="s">
        <v>372</v>
      </c>
      <c r="I1088" t="s">
        <v>79</v>
      </c>
      <c r="K1088" t="s">
        <v>219</v>
      </c>
      <c r="L1088" s="71"/>
      <c r="M1088" s="70">
        <v>0</v>
      </c>
      <c r="N1088" s="70">
        <f>IF(COUNTIFS(Submission[Submission],"2nd",Submission[Code],Submission[[#This Row],[Code]],Submission[Month],Submission[[#This Row],[Month]])&gt;0,Submission[[#This Row],[2nd Submit Prod/import (month +0)]]-Submission[[#This Row],[1st Submit Prod/import (month +0) ]],0)</f>
        <v>0</v>
      </c>
    </row>
    <row r="1089" spans="1:14">
      <c r="A1089" s="115">
        <v>2022</v>
      </c>
      <c r="B1089" s="72">
        <v>3</v>
      </c>
      <c r="C1089" s="33" t="s">
        <v>415</v>
      </c>
      <c r="D1089" t="s">
        <v>199</v>
      </c>
      <c r="E1089" t="s">
        <v>419</v>
      </c>
      <c r="F1089" t="s">
        <v>77</v>
      </c>
      <c r="G1089" s="99" t="s">
        <v>428</v>
      </c>
      <c r="H1089" t="s">
        <v>400</v>
      </c>
      <c r="I1089" t="s">
        <v>81</v>
      </c>
      <c r="K1089" t="s">
        <v>219</v>
      </c>
      <c r="L1089" s="71"/>
      <c r="M1089" s="70">
        <v>0</v>
      </c>
      <c r="N1089" s="70">
        <f>IF(COUNTIFS(Submission[Submission],"2nd",Submission[Code],Submission[[#This Row],[Code]],Submission[Month],Submission[[#This Row],[Month]])&gt;0,Submission[[#This Row],[2nd Submit Prod/import (month +0)]]-Submission[[#This Row],[1st Submit Prod/import (month +0) ]],0)</f>
        <v>0</v>
      </c>
    </row>
    <row r="1090" spans="1:14">
      <c r="A1090" s="115">
        <v>2022</v>
      </c>
      <c r="B1090" s="72">
        <v>3</v>
      </c>
      <c r="C1090" s="33" t="s">
        <v>415</v>
      </c>
      <c r="D1090" t="s">
        <v>199</v>
      </c>
      <c r="E1090" t="s">
        <v>419</v>
      </c>
      <c r="F1090" t="s">
        <v>77</v>
      </c>
      <c r="G1090" s="99" t="s">
        <v>428</v>
      </c>
      <c r="H1090" t="s">
        <v>400</v>
      </c>
      <c r="I1090" t="s">
        <v>605</v>
      </c>
      <c r="K1090" t="s">
        <v>219</v>
      </c>
      <c r="L1090" s="71"/>
      <c r="M1090" s="70">
        <v>0</v>
      </c>
      <c r="N1090" s="70">
        <f>IF(COUNTIFS(Submission[Submission],"2nd",Submission[Code],Submission[[#This Row],[Code]],Submission[Month],Submission[[#This Row],[Month]])&gt;0,Submission[[#This Row],[2nd Submit Prod/import (month +0)]]-Submission[[#This Row],[1st Submit Prod/import (month +0) ]],0)</f>
        <v>0</v>
      </c>
    </row>
    <row r="1091" spans="1:14">
      <c r="A1091" s="115">
        <v>2022</v>
      </c>
      <c r="B1091" s="72">
        <v>3</v>
      </c>
      <c r="C1091" t="s">
        <v>412</v>
      </c>
      <c r="D1091" t="s">
        <v>199</v>
      </c>
      <c r="E1091" t="s">
        <v>421</v>
      </c>
      <c r="F1091" t="s">
        <v>72</v>
      </c>
      <c r="G1091" s="10" t="s">
        <v>45</v>
      </c>
      <c r="H1091" t="s">
        <v>384</v>
      </c>
      <c r="I1091" t="s">
        <v>718</v>
      </c>
      <c r="K1091" t="s">
        <v>219</v>
      </c>
      <c r="L1091" s="71"/>
      <c r="M1091" s="70">
        <v>0</v>
      </c>
      <c r="N1091" s="70">
        <f>IF(COUNTIFS(Submission[Submission],"2nd",Submission[Code],Submission[[#This Row],[Code]],Submission[Month],Submission[[#This Row],[Month]])&gt;0,Submission[[#This Row],[2nd Submit Prod/import (month +0)]]-Submission[[#This Row],[1st Submit Prod/import (month +0) ]],0)</f>
        <v>0</v>
      </c>
    </row>
    <row r="1092" spans="1:14">
      <c r="A1092" s="115">
        <v>2022</v>
      </c>
      <c r="B1092" s="72">
        <v>3</v>
      </c>
      <c r="C1092" t="s">
        <v>412</v>
      </c>
      <c r="D1092" t="s">
        <v>199</v>
      </c>
      <c r="E1092" t="s">
        <v>421</v>
      </c>
      <c r="F1092" t="s">
        <v>72</v>
      </c>
      <c r="G1092" s="10" t="s">
        <v>45</v>
      </c>
      <c r="H1092" t="s">
        <v>384</v>
      </c>
      <c r="I1092" t="s">
        <v>719</v>
      </c>
      <c r="K1092" t="s">
        <v>219</v>
      </c>
      <c r="L1092" s="71"/>
      <c r="M1092" s="70">
        <v>0</v>
      </c>
      <c r="N1092" s="70">
        <f>IF(COUNTIFS(Submission[Submission],"2nd",Submission[Code],Submission[[#This Row],[Code]],Submission[Month],Submission[[#This Row],[Month]])&gt;0,Submission[[#This Row],[2nd Submit Prod/import (month +0)]]-Submission[[#This Row],[1st Submit Prod/import (month +0) ]],0)</f>
        <v>0</v>
      </c>
    </row>
    <row r="1093" spans="1:14">
      <c r="A1093" s="115">
        <v>2022</v>
      </c>
      <c r="B1093" s="72">
        <v>3</v>
      </c>
      <c r="C1093" t="s">
        <v>412</v>
      </c>
      <c r="D1093" t="s">
        <v>199</v>
      </c>
      <c r="E1093" t="s">
        <v>421</v>
      </c>
      <c r="F1093" t="s">
        <v>72</v>
      </c>
      <c r="G1093" s="10" t="s">
        <v>45</v>
      </c>
      <c r="H1093" t="s">
        <v>384</v>
      </c>
      <c r="I1093" t="s">
        <v>716</v>
      </c>
      <c r="K1093" t="s">
        <v>219</v>
      </c>
      <c r="L1093" s="71"/>
      <c r="M1093" s="70">
        <v>0</v>
      </c>
      <c r="N1093" s="70">
        <f>IF(COUNTIFS(Submission[Submission],"2nd",Submission[Code],Submission[[#This Row],[Code]],Submission[Month],Submission[[#This Row],[Month]])&gt;0,Submission[[#This Row],[2nd Submit Prod/import (month +0)]]-Submission[[#This Row],[1st Submit Prod/import (month +0) ]],0)</f>
        <v>0</v>
      </c>
    </row>
    <row r="1094" spans="1:14">
      <c r="A1094" s="115">
        <v>2022</v>
      </c>
      <c r="B1094" s="72">
        <v>3</v>
      </c>
      <c r="C1094" t="s">
        <v>412</v>
      </c>
      <c r="D1094" t="s">
        <v>199</v>
      </c>
      <c r="E1094" t="s">
        <v>421</v>
      </c>
      <c r="F1094" t="s">
        <v>72</v>
      </c>
      <c r="G1094" s="10" t="s">
        <v>45</v>
      </c>
      <c r="H1094" t="s">
        <v>384</v>
      </c>
      <c r="I1094" t="s">
        <v>717</v>
      </c>
      <c r="K1094" t="s">
        <v>219</v>
      </c>
      <c r="L1094" s="71"/>
      <c r="M1094" s="70">
        <v>5400</v>
      </c>
      <c r="N1094" s="70">
        <f>IF(COUNTIFS(Submission[Submission],"2nd",Submission[Code],Submission[[#This Row],[Code]],Submission[Month],Submission[[#This Row],[Month]])&gt;0,Submission[[#This Row],[2nd Submit Prod/import (month +0)]]-Submission[[#This Row],[1st Submit Prod/import (month +0) ]],0)</f>
        <v>5400</v>
      </c>
    </row>
    <row r="1095" spans="1:14">
      <c r="A1095" s="115">
        <v>2022</v>
      </c>
      <c r="B1095" s="72">
        <v>3</v>
      </c>
      <c r="C1095" t="s">
        <v>412</v>
      </c>
      <c r="D1095" t="s">
        <v>199</v>
      </c>
      <c r="E1095" t="s">
        <v>421</v>
      </c>
      <c r="F1095" t="s">
        <v>72</v>
      </c>
      <c r="G1095" s="10" t="s">
        <v>45</v>
      </c>
      <c r="H1095" t="s">
        <v>384</v>
      </c>
      <c r="I1095" t="s">
        <v>720</v>
      </c>
      <c r="K1095" t="s">
        <v>219</v>
      </c>
      <c r="L1095" s="71"/>
      <c r="M1095" s="70">
        <v>480</v>
      </c>
      <c r="N1095" s="70">
        <f>IF(COUNTIFS(Submission[Submission],"2nd",Submission[Code],Submission[[#This Row],[Code]],Submission[Month],Submission[[#This Row],[Month]])&gt;0,Submission[[#This Row],[2nd Submit Prod/import (month +0)]]-Submission[[#This Row],[1st Submit Prod/import (month +0) ]],0)</f>
        <v>480</v>
      </c>
    </row>
    <row r="1096" spans="1:14">
      <c r="A1096" s="115">
        <v>2022</v>
      </c>
      <c r="B1096" s="72">
        <v>3</v>
      </c>
      <c r="C1096" t="s">
        <v>412</v>
      </c>
      <c r="D1096" t="s">
        <v>199</v>
      </c>
      <c r="E1096" t="s">
        <v>421</v>
      </c>
      <c r="F1096" t="s">
        <v>72</v>
      </c>
      <c r="G1096" s="10" t="s">
        <v>44</v>
      </c>
      <c r="H1096" t="s">
        <v>389</v>
      </c>
      <c r="I1096" t="s">
        <v>686</v>
      </c>
      <c r="K1096" t="s">
        <v>219</v>
      </c>
      <c r="L1096" s="71"/>
      <c r="M1096" s="70">
        <v>900</v>
      </c>
      <c r="N1096" s="70">
        <f>IF(COUNTIFS(Submission[Submission],"2nd",Submission[Code],Submission[[#This Row],[Code]],Submission[Month],Submission[[#This Row],[Month]])&gt;0,Submission[[#This Row],[2nd Submit Prod/import (month +0)]]-Submission[[#This Row],[1st Submit Prod/import (month +0) ]],0)</f>
        <v>900</v>
      </c>
    </row>
    <row r="1097" spans="1:14">
      <c r="A1097" s="115">
        <v>2022</v>
      </c>
      <c r="B1097" s="72">
        <v>3</v>
      </c>
      <c r="C1097" t="s">
        <v>412</v>
      </c>
      <c r="D1097" t="s">
        <v>199</v>
      </c>
      <c r="E1097" t="s">
        <v>421</v>
      </c>
      <c r="F1097" t="s">
        <v>72</v>
      </c>
      <c r="G1097" s="10" t="s">
        <v>44</v>
      </c>
      <c r="H1097" t="s">
        <v>389</v>
      </c>
      <c r="I1097" t="s">
        <v>687</v>
      </c>
      <c r="K1097" t="s">
        <v>219</v>
      </c>
      <c r="L1097" s="71"/>
      <c r="M1097" s="70">
        <v>600</v>
      </c>
      <c r="N1097" s="70">
        <f>IF(COUNTIFS(Submission[Submission],"2nd",Submission[Code],Submission[[#This Row],[Code]],Submission[Month],Submission[[#This Row],[Month]])&gt;0,Submission[[#This Row],[2nd Submit Prod/import (month +0)]]-Submission[[#This Row],[1st Submit Prod/import (month +0) ]],0)</f>
        <v>600</v>
      </c>
    </row>
    <row r="1098" spans="1:14">
      <c r="A1098" s="115">
        <v>2022</v>
      </c>
      <c r="B1098" s="72">
        <v>3</v>
      </c>
      <c r="C1098" t="s">
        <v>412</v>
      </c>
      <c r="D1098" t="s">
        <v>199</v>
      </c>
      <c r="E1098" t="s">
        <v>421</v>
      </c>
      <c r="F1098" t="s">
        <v>72</v>
      </c>
      <c r="G1098" s="10" t="s">
        <v>44</v>
      </c>
      <c r="H1098" t="s">
        <v>389</v>
      </c>
      <c r="I1098" t="s">
        <v>722</v>
      </c>
      <c r="K1098" t="s">
        <v>219</v>
      </c>
      <c r="L1098" s="71"/>
      <c r="M1098" s="70">
        <v>0</v>
      </c>
      <c r="N1098" s="70">
        <f>IF(COUNTIFS(Submission[Submission],"2nd",Submission[Code],Submission[[#This Row],[Code]],Submission[Month],Submission[[#This Row],[Month]])&gt;0,Submission[[#This Row],[2nd Submit Prod/import (month +0)]]-Submission[[#This Row],[1st Submit Prod/import (month +0) ]],0)</f>
        <v>0</v>
      </c>
    </row>
    <row r="1099" spans="1:14">
      <c r="A1099" s="115">
        <v>2022</v>
      </c>
      <c r="B1099" s="72">
        <v>3</v>
      </c>
      <c r="C1099" t="s">
        <v>412</v>
      </c>
      <c r="D1099" t="s">
        <v>199</v>
      </c>
      <c r="E1099" t="s">
        <v>421</v>
      </c>
      <c r="F1099" t="s">
        <v>72</v>
      </c>
      <c r="G1099" s="10" t="s">
        <v>44</v>
      </c>
      <c r="H1099" t="s">
        <v>389</v>
      </c>
      <c r="I1099" t="s">
        <v>498</v>
      </c>
      <c r="K1099" t="s">
        <v>219</v>
      </c>
      <c r="L1099" s="71"/>
      <c r="M1099" s="70">
        <v>932</v>
      </c>
      <c r="N1099" s="70">
        <f>IF(COUNTIFS(Submission[Submission],"2nd",Submission[Code],Submission[[#This Row],[Code]],Submission[Month],Submission[[#This Row],[Month]])&gt;0,Submission[[#This Row],[2nd Submit Prod/import (month +0)]]-Submission[[#This Row],[1st Submit Prod/import (month +0) ]],0)</f>
        <v>932</v>
      </c>
    </row>
    <row r="1100" spans="1:14">
      <c r="A1100" s="115">
        <v>2022</v>
      </c>
      <c r="B1100" s="72">
        <v>3</v>
      </c>
      <c r="C1100" t="s">
        <v>412</v>
      </c>
      <c r="D1100" t="s">
        <v>199</v>
      </c>
      <c r="E1100" t="s">
        <v>421</v>
      </c>
      <c r="F1100" t="s">
        <v>72</v>
      </c>
      <c r="G1100" s="10" t="s">
        <v>76</v>
      </c>
      <c r="H1100" t="s">
        <v>389</v>
      </c>
      <c r="I1100" t="s">
        <v>726</v>
      </c>
      <c r="K1100" t="s">
        <v>219</v>
      </c>
      <c r="L1100" s="71"/>
      <c r="M1100" s="70">
        <v>0</v>
      </c>
      <c r="N1100" s="70">
        <f>IF(COUNTIFS(Submission[Submission],"2nd",Submission[Code],Submission[[#This Row],[Code]],Submission[Month],Submission[[#This Row],[Month]])&gt;0,Submission[[#This Row],[2nd Submit Prod/import (month +0)]]-Submission[[#This Row],[1st Submit Prod/import (month +0) ]],0)</f>
        <v>0</v>
      </c>
    </row>
    <row r="1101" spans="1:14">
      <c r="A1101" s="115">
        <v>2022</v>
      </c>
      <c r="B1101" s="72">
        <v>3</v>
      </c>
      <c r="C1101" t="s">
        <v>412</v>
      </c>
      <c r="D1101" t="s">
        <v>199</v>
      </c>
      <c r="E1101" t="s">
        <v>421</v>
      </c>
      <c r="F1101" t="s">
        <v>72</v>
      </c>
      <c r="G1101" s="10" t="s">
        <v>76</v>
      </c>
      <c r="H1101" t="s">
        <v>389</v>
      </c>
      <c r="I1101" t="s">
        <v>727</v>
      </c>
      <c r="K1101" t="s">
        <v>219</v>
      </c>
      <c r="L1101" s="71"/>
      <c r="M1101" s="70">
        <v>0</v>
      </c>
      <c r="N1101" s="70">
        <f>IF(COUNTIFS(Submission[Submission],"2nd",Submission[Code],Submission[[#This Row],[Code]],Submission[Month],Submission[[#This Row],[Month]])&gt;0,Submission[[#This Row],[2nd Submit Prod/import (month +0)]]-Submission[[#This Row],[1st Submit Prod/import (month +0) ]],0)</f>
        <v>0</v>
      </c>
    </row>
    <row r="1102" spans="1:14">
      <c r="A1102" s="115">
        <v>2022</v>
      </c>
      <c r="B1102" s="72">
        <v>3</v>
      </c>
      <c r="C1102" t="s">
        <v>412</v>
      </c>
      <c r="D1102" t="s">
        <v>199</v>
      </c>
      <c r="E1102" t="s">
        <v>419</v>
      </c>
      <c r="F1102" t="s">
        <v>72</v>
      </c>
      <c r="G1102" s="10" t="s">
        <v>47</v>
      </c>
      <c r="H1102" t="s">
        <v>403</v>
      </c>
      <c r="I1102" t="s">
        <v>499</v>
      </c>
      <c r="K1102" t="s">
        <v>219</v>
      </c>
      <c r="L1102" s="71"/>
      <c r="M1102" s="70">
        <v>0</v>
      </c>
      <c r="N1102" s="70">
        <f>IF(COUNTIFS(Submission[Submission],"2nd",Submission[Code],Submission[[#This Row],[Code]],Submission[Month],Submission[[#This Row],[Month]])&gt;0,Submission[[#This Row],[2nd Submit Prod/import (month +0)]]-Submission[[#This Row],[1st Submit Prod/import (month +0) ]],0)</f>
        <v>0</v>
      </c>
    </row>
    <row r="1103" spans="1:14">
      <c r="A1103" s="115">
        <v>2022</v>
      </c>
      <c r="B1103" s="72">
        <v>3</v>
      </c>
      <c r="C1103" t="s">
        <v>412</v>
      </c>
      <c r="D1103" t="s">
        <v>199</v>
      </c>
      <c r="E1103" t="s">
        <v>419</v>
      </c>
      <c r="F1103" t="s">
        <v>72</v>
      </c>
      <c r="G1103" s="10" t="s">
        <v>47</v>
      </c>
      <c r="H1103" t="s">
        <v>403</v>
      </c>
      <c r="I1103" t="s">
        <v>500</v>
      </c>
      <c r="K1103" t="s">
        <v>219</v>
      </c>
      <c r="L1103" s="71"/>
      <c r="M1103" s="70">
        <v>470</v>
      </c>
      <c r="N1103" s="70">
        <f>IF(COUNTIFS(Submission[Submission],"2nd",Submission[Code],Submission[[#This Row],[Code]],Submission[Month],Submission[[#This Row],[Month]])&gt;0,Submission[[#This Row],[2nd Submit Prod/import (month +0)]]-Submission[[#This Row],[1st Submit Prod/import (month +0) ]],0)</f>
        <v>470</v>
      </c>
    </row>
    <row r="1104" spans="1:14">
      <c r="A1104" s="115">
        <v>2022</v>
      </c>
      <c r="B1104" s="72">
        <v>3</v>
      </c>
      <c r="C1104" t="s">
        <v>412</v>
      </c>
      <c r="D1104" t="s">
        <v>199</v>
      </c>
      <c r="E1104" t="s">
        <v>419</v>
      </c>
      <c r="F1104" t="s">
        <v>72</v>
      </c>
      <c r="G1104" s="10" t="s">
        <v>47</v>
      </c>
      <c r="H1104" t="s">
        <v>403</v>
      </c>
      <c r="I1104" t="s">
        <v>501</v>
      </c>
      <c r="K1104" t="s">
        <v>219</v>
      </c>
      <c r="L1104" s="71"/>
      <c r="M1104" s="70">
        <v>0</v>
      </c>
      <c r="N1104" s="70">
        <f>IF(COUNTIFS(Submission[Submission],"2nd",Submission[Code],Submission[[#This Row],[Code]],Submission[Month],Submission[[#This Row],[Month]])&gt;0,Submission[[#This Row],[2nd Submit Prod/import (month +0)]]-Submission[[#This Row],[1st Submit Prod/import (month +0) ]],0)</f>
        <v>0</v>
      </c>
    </row>
    <row r="1105" spans="1:14">
      <c r="A1105" s="115">
        <v>2022</v>
      </c>
      <c r="B1105" s="72">
        <v>3</v>
      </c>
      <c r="C1105" t="s">
        <v>412</v>
      </c>
      <c r="D1105" t="s">
        <v>199</v>
      </c>
      <c r="E1105" t="s">
        <v>419</v>
      </c>
      <c r="F1105" t="s">
        <v>72</v>
      </c>
      <c r="G1105" s="10" t="s">
        <v>47</v>
      </c>
      <c r="H1105" t="s">
        <v>403</v>
      </c>
      <c r="I1105" t="s">
        <v>502</v>
      </c>
      <c r="K1105" t="s">
        <v>219</v>
      </c>
      <c r="L1105" s="71"/>
      <c r="M1105" s="70">
        <v>0</v>
      </c>
      <c r="N1105" s="70">
        <f>IF(COUNTIFS(Submission[Submission],"2nd",Submission[Code],Submission[[#This Row],[Code]],Submission[Month],Submission[[#This Row],[Month]])&gt;0,Submission[[#This Row],[2nd Submit Prod/import (month +0)]]-Submission[[#This Row],[1st Submit Prod/import (month +0) ]],0)</f>
        <v>0</v>
      </c>
    </row>
    <row r="1106" spans="1:14">
      <c r="A1106" s="115">
        <v>2022</v>
      </c>
      <c r="B1106" s="72">
        <v>3</v>
      </c>
      <c r="C1106" t="s">
        <v>412</v>
      </c>
      <c r="D1106" t="s">
        <v>199</v>
      </c>
      <c r="E1106" t="s">
        <v>419</v>
      </c>
      <c r="F1106" t="s">
        <v>72</v>
      </c>
      <c r="G1106" s="10" t="s">
        <v>47</v>
      </c>
      <c r="H1106" t="s">
        <v>403</v>
      </c>
      <c r="I1106" t="s">
        <v>503</v>
      </c>
      <c r="K1106" t="s">
        <v>219</v>
      </c>
      <c r="L1106" s="71"/>
      <c r="M1106" s="70">
        <v>0</v>
      </c>
      <c r="N1106" s="70">
        <f>IF(COUNTIFS(Submission[Submission],"2nd",Submission[Code],Submission[[#This Row],[Code]],Submission[Month],Submission[[#This Row],[Month]])&gt;0,Submission[[#This Row],[2nd Submit Prod/import (month +0)]]-Submission[[#This Row],[1st Submit Prod/import (month +0) ]],0)</f>
        <v>0</v>
      </c>
    </row>
    <row r="1107" spans="1:14">
      <c r="A1107" s="115">
        <v>2022</v>
      </c>
      <c r="B1107" s="72">
        <v>3</v>
      </c>
      <c r="C1107" t="s">
        <v>412</v>
      </c>
      <c r="D1107" t="s">
        <v>199</v>
      </c>
      <c r="E1107" t="s">
        <v>419</v>
      </c>
      <c r="F1107" t="s">
        <v>72</v>
      </c>
      <c r="G1107" s="10" t="s">
        <v>47</v>
      </c>
      <c r="H1107" t="s">
        <v>403</v>
      </c>
      <c r="I1107" t="s">
        <v>504</v>
      </c>
      <c r="K1107" t="s">
        <v>219</v>
      </c>
      <c r="L1107" s="71"/>
      <c r="M1107" s="70">
        <v>30</v>
      </c>
      <c r="N1107" s="70">
        <f>IF(COUNTIFS(Submission[Submission],"2nd",Submission[Code],Submission[[#This Row],[Code]],Submission[Month],Submission[[#This Row],[Month]])&gt;0,Submission[[#This Row],[2nd Submit Prod/import (month +0)]]-Submission[[#This Row],[1st Submit Prod/import (month +0) ]],0)</f>
        <v>30</v>
      </c>
    </row>
    <row r="1108" spans="1:14">
      <c r="A1108" s="115">
        <v>2022</v>
      </c>
      <c r="B1108" s="72">
        <v>3</v>
      </c>
      <c r="C1108" t="s">
        <v>412</v>
      </c>
      <c r="D1108" t="s">
        <v>199</v>
      </c>
      <c r="E1108" t="s">
        <v>419</v>
      </c>
      <c r="F1108" t="s">
        <v>72</v>
      </c>
      <c r="G1108" s="10" t="s">
        <v>47</v>
      </c>
      <c r="H1108" t="s">
        <v>403</v>
      </c>
      <c r="I1108" t="s">
        <v>505</v>
      </c>
      <c r="K1108" t="s">
        <v>219</v>
      </c>
      <c r="L1108" s="71"/>
      <c r="M1108" s="70">
        <v>970</v>
      </c>
      <c r="N1108" s="70">
        <f>IF(COUNTIFS(Submission[Submission],"2nd",Submission[Code],Submission[[#This Row],[Code]],Submission[Month],Submission[[#This Row],[Month]])&gt;0,Submission[[#This Row],[2nd Submit Prod/import (month +0)]]-Submission[[#This Row],[1st Submit Prod/import (month +0) ]],0)</f>
        <v>970</v>
      </c>
    </row>
    <row r="1109" spans="1:14">
      <c r="A1109" s="115">
        <v>2022</v>
      </c>
      <c r="B1109" s="72">
        <v>3</v>
      </c>
      <c r="C1109" t="s">
        <v>412</v>
      </c>
      <c r="D1109" t="s">
        <v>199</v>
      </c>
      <c r="E1109" t="s">
        <v>419</v>
      </c>
      <c r="F1109" t="s">
        <v>72</v>
      </c>
      <c r="G1109" s="10" t="s">
        <v>47</v>
      </c>
      <c r="H1109" t="s">
        <v>403</v>
      </c>
      <c r="I1109" t="s">
        <v>507</v>
      </c>
      <c r="K1109" t="s">
        <v>219</v>
      </c>
      <c r="L1109" s="71"/>
      <c r="M1109" s="70">
        <v>0</v>
      </c>
      <c r="N1109" s="70">
        <f>IF(COUNTIFS(Submission[Submission],"2nd",Submission[Code],Submission[[#This Row],[Code]],Submission[Month],Submission[[#This Row],[Month]])&gt;0,Submission[[#This Row],[2nd Submit Prod/import (month +0)]]-Submission[[#This Row],[1st Submit Prod/import (month +0) ]],0)</f>
        <v>0</v>
      </c>
    </row>
    <row r="1110" spans="1:14">
      <c r="A1110" s="115">
        <v>2022</v>
      </c>
      <c r="B1110" s="72">
        <v>3</v>
      </c>
      <c r="C1110" t="s">
        <v>412</v>
      </c>
      <c r="D1110" t="s">
        <v>199</v>
      </c>
      <c r="E1110" t="s">
        <v>419</v>
      </c>
      <c r="F1110" t="s">
        <v>72</v>
      </c>
      <c r="G1110" s="10" t="s">
        <v>47</v>
      </c>
      <c r="H1110" t="s">
        <v>403</v>
      </c>
      <c r="I1110" t="s">
        <v>508</v>
      </c>
      <c r="K1110" t="s">
        <v>219</v>
      </c>
      <c r="L1110" s="71"/>
      <c r="M1110" s="70">
        <v>30</v>
      </c>
      <c r="N1110" s="70">
        <f>IF(COUNTIFS(Submission[Submission],"2nd",Submission[Code],Submission[[#This Row],[Code]],Submission[Month],Submission[[#This Row],[Month]])&gt;0,Submission[[#This Row],[2nd Submit Prod/import (month +0)]]-Submission[[#This Row],[1st Submit Prod/import (month +0) ]],0)</f>
        <v>30</v>
      </c>
    </row>
    <row r="1111" spans="1:14">
      <c r="A1111" s="115">
        <v>2022</v>
      </c>
      <c r="B1111" s="72">
        <v>3</v>
      </c>
      <c r="C1111" t="s">
        <v>412</v>
      </c>
      <c r="D1111" t="s">
        <v>199</v>
      </c>
      <c r="E1111" t="s">
        <v>419</v>
      </c>
      <c r="F1111" t="s">
        <v>72</v>
      </c>
      <c r="G1111" s="10" t="s">
        <v>47</v>
      </c>
      <c r="H1111" t="s">
        <v>403</v>
      </c>
      <c r="I1111" t="s">
        <v>510</v>
      </c>
      <c r="K1111" t="s">
        <v>219</v>
      </c>
      <c r="L1111" s="71"/>
      <c r="M1111" s="70">
        <v>4755</v>
      </c>
      <c r="N1111" s="70">
        <f>IF(COUNTIFS(Submission[Submission],"2nd",Submission[Code],Submission[[#This Row],[Code]],Submission[Month],Submission[[#This Row],[Month]])&gt;0,Submission[[#This Row],[2nd Submit Prod/import (month +0)]]-Submission[[#This Row],[1st Submit Prod/import (month +0) ]],0)</f>
        <v>4755</v>
      </c>
    </row>
    <row r="1112" spans="1:14">
      <c r="A1112" s="115">
        <v>2022</v>
      </c>
      <c r="B1112" s="72">
        <v>3</v>
      </c>
      <c r="C1112" t="s">
        <v>412</v>
      </c>
      <c r="D1112" t="s">
        <v>199</v>
      </c>
      <c r="E1112" t="s">
        <v>419</v>
      </c>
      <c r="F1112" t="s">
        <v>72</v>
      </c>
      <c r="G1112" s="10" t="s">
        <v>47</v>
      </c>
      <c r="H1112" t="s">
        <v>403</v>
      </c>
      <c r="I1112" t="s">
        <v>511</v>
      </c>
      <c r="K1112" t="s">
        <v>219</v>
      </c>
      <c r="L1112" s="71"/>
      <c r="M1112" s="70">
        <v>0</v>
      </c>
      <c r="N1112" s="70">
        <f>IF(COUNTIFS(Submission[Submission],"2nd",Submission[Code],Submission[[#This Row],[Code]],Submission[Month],Submission[[#This Row],[Month]])&gt;0,Submission[[#This Row],[2nd Submit Prod/import (month +0)]]-Submission[[#This Row],[1st Submit Prod/import (month +0) ]],0)</f>
        <v>0</v>
      </c>
    </row>
    <row r="1113" spans="1:14">
      <c r="A1113" s="115">
        <v>2022</v>
      </c>
      <c r="B1113" s="72">
        <v>3</v>
      </c>
      <c r="C1113" t="s">
        <v>412</v>
      </c>
      <c r="D1113" t="s">
        <v>199</v>
      </c>
      <c r="E1113" t="s">
        <v>419</v>
      </c>
      <c r="F1113" t="s">
        <v>72</v>
      </c>
      <c r="G1113" s="10" t="s">
        <v>47</v>
      </c>
      <c r="H1113" t="s">
        <v>403</v>
      </c>
      <c r="I1113" t="s">
        <v>512</v>
      </c>
      <c r="K1113" t="s">
        <v>219</v>
      </c>
      <c r="L1113" s="71"/>
      <c r="M1113" s="70">
        <v>245</v>
      </c>
      <c r="N1113" s="70">
        <f>IF(COUNTIFS(Submission[Submission],"2nd",Submission[Code],Submission[[#This Row],[Code]],Submission[Month],Submission[[#This Row],[Month]])&gt;0,Submission[[#This Row],[2nd Submit Prod/import (month +0)]]-Submission[[#This Row],[1st Submit Prod/import (month +0) ]],0)</f>
        <v>245</v>
      </c>
    </row>
    <row r="1114" spans="1:14">
      <c r="A1114" s="115">
        <v>2022</v>
      </c>
      <c r="B1114" s="72">
        <v>3</v>
      </c>
      <c r="C1114" t="s">
        <v>412</v>
      </c>
      <c r="D1114" t="s">
        <v>199</v>
      </c>
      <c r="E1114" t="s">
        <v>419</v>
      </c>
      <c r="F1114" t="s">
        <v>72</v>
      </c>
      <c r="G1114" s="10" t="s">
        <v>47</v>
      </c>
      <c r="H1114" t="s">
        <v>403</v>
      </c>
      <c r="I1114" t="s">
        <v>588</v>
      </c>
      <c r="K1114" t="s">
        <v>219</v>
      </c>
      <c r="L1114" s="71"/>
      <c r="M1114" s="70">
        <v>0</v>
      </c>
      <c r="N1114" s="70">
        <f>IF(COUNTIFS(Submission[Submission],"2nd",Submission[Code],Submission[[#This Row],[Code]],Submission[Month],Submission[[#This Row],[Month]])&gt;0,Submission[[#This Row],[2nd Submit Prod/import (month +0)]]-Submission[[#This Row],[1st Submit Prod/import (month +0) ]],0)</f>
        <v>0</v>
      </c>
    </row>
    <row r="1115" spans="1:14">
      <c r="A1115" s="115">
        <v>2022</v>
      </c>
      <c r="B1115" s="72">
        <v>3</v>
      </c>
      <c r="C1115" t="s">
        <v>412</v>
      </c>
      <c r="D1115" t="s">
        <v>199</v>
      </c>
      <c r="E1115" t="s">
        <v>419</v>
      </c>
      <c r="F1115" t="s">
        <v>72</v>
      </c>
      <c r="G1115" s="10" t="s">
        <v>47</v>
      </c>
      <c r="H1115" t="s">
        <v>403</v>
      </c>
      <c r="I1115" t="s">
        <v>589</v>
      </c>
      <c r="K1115" t="s">
        <v>219</v>
      </c>
      <c r="L1115" s="71"/>
      <c r="M1115" s="70">
        <v>0</v>
      </c>
      <c r="N1115" s="70">
        <f>IF(COUNTIFS(Submission[Submission],"2nd",Submission[Code],Submission[[#This Row],[Code]],Submission[Month],Submission[[#This Row],[Month]])&gt;0,Submission[[#This Row],[2nd Submit Prod/import (month +0)]]-Submission[[#This Row],[1st Submit Prod/import (month +0) ]],0)</f>
        <v>0</v>
      </c>
    </row>
    <row r="1116" spans="1:14">
      <c r="A1116" s="115">
        <v>2022</v>
      </c>
      <c r="B1116" s="72">
        <v>3</v>
      </c>
      <c r="C1116" t="s">
        <v>412</v>
      </c>
      <c r="D1116" t="s">
        <v>199</v>
      </c>
      <c r="E1116" t="s">
        <v>419</v>
      </c>
      <c r="F1116" t="s">
        <v>72</v>
      </c>
      <c r="G1116" s="10" t="s">
        <v>47</v>
      </c>
      <c r="H1116" t="s">
        <v>415</v>
      </c>
      <c r="I1116" t="s">
        <v>590</v>
      </c>
      <c r="K1116" t="s">
        <v>219</v>
      </c>
      <c r="L1116" s="71"/>
      <c r="M1116" s="70">
        <v>0</v>
      </c>
      <c r="N1116" s="70">
        <f>IF(COUNTIFS(Submission[Submission],"2nd",Submission[Code],Submission[[#This Row],[Code]],Submission[Month],Submission[[#This Row],[Month]])&gt;0,Submission[[#This Row],[2nd Submit Prod/import (month +0)]]-Submission[[#This Row],[1st Submit Prod/import (month +0) ]],0)</f>
        <v>0</v>
      </c>
    </row>
    <row r="1117" spans="1:14">
      <c r="A1117" s="115">
        <v>2022</v>
      </c>
      <c r="B1117" s="72">
        <v>3</v>
      </c>
      <c r="C1117" t="s">
        <v>412</v>
      </c>
      <c r="D1117" t="s">
        <v>199</v>
      </c>
      <c r="E1117" t="s">
        <v>419</v>
      </c>
      <c r="F1117" t="s">
        <v>72</v>
      </c>
      <c r="G1117" s="10" t="s">
        <v>47</v>
      </c>
      <c r="H1117" t="s">
        <v>386</v>
      </c>
      <c r="I1117" t="s">
        <v>591</v>
      </c>
      <c r="K1117" t="s">
        <v>219</v>
      </c>
      <c r="L1117" s="71"/>
      <c r="M1117" s="70">
        <v>0</v>
      </c>
      <c r="N1117" s="70">
        <f>IF(COUNTIFS(Submission[Submission],"2nd",Submission[Code],Submission[[#This Row],[Code]],Submission[Month],Submission[[#This Row],[Month]])&gt;0,Submission[[#This Row],[2nd Submit Prod/import (month +0)]]-Submission[[#This Row],[1st Submit Prod/import (month +0) ]],0)</f>
        <v>0</v>
      </c>
    </row>
    <row r="1118" spans="1:14">
      <c r="A1118" s="115">
        <v>2022</v>
      </c>
      <c r="B1118" s="72">
        <v>3</v>
      </c>
      <c r="C1118" t="s">
        <v>412</v>
      </c>
      <c r="D1118" t="s">
        <v>199</v>
      </c>
      <c r="E1118" t="s">
        <v>419</v>
      </c>
      <c r="F1118" t="s">
        <v>72</v>
      </c>
      <c r="G1118" s="10" t="s">
        <v>47</v>
      </c>
      <c r="H1118" t="s">
        <v>386</v>
      </c>
      <c r="I1118" t="s">
        <v>592</v>
      </c>
      <c r="K1118" t="s">
        <v>219</v>
      </c>
      <c r="L1118" s="71"/>
      <c r="M1118" s="70">
        <v>0</v>
      </c>
      <c r="N1118" s="70">
        <f>IF(COUNTIFS(Submission[Submission],"2nd",Submission[Code],Submission[[#This Row],[Code]],Submission[Month],Submission[[#This Row],[Month]])&gt;0,Submission[[#This Row],[2nd Submit Prod/import (month +0)]]-Submission[[#This Row],[1st Submit Prod/import (month +0) ]],0)</f>
        <v>0</v>
      </c>
    </row>
    <row r="1119" spans="1:14">
      <c r="A1119" s="115">
        <v>2022</v>
      </c>
      <c r="B1119" s="72">
        <v>3</v>
      </c>
      <c r="C1119" t="s">
        <v>412</v>
      </c>
      <c r="D1119" t="s">
        <v>199</v>
      </c>
      <c r="E1119" t="s">
        <v>419</v>
      </c>
      <c r="F1119" t="s">
        <v>72</v>
      </c>
      <c r="G1119" s="10" t="s">
        <v>47</v>
      </c>
      <c r="H1119" t="s">
        <v>386</v>
      </c>
      <c r="I1119" t="s">
        <v>593</v>
      </c>
      <c r="K1119" t="s">
        <v>219</v>
      </c>
      <c r="L1119" s="71"/>
      <c r="M1119" s="70">
        <v>0</v>
      </c>
      <c r="N1119" s="70">
        <f>IF(COUNTIFS(Submission[Submission],"2nd",Submission[Code],Submission[[#This Row],[Code]],Submission[Month],Submission[[#This Row],[Month]])&gt;0,Submission[[#This Row],[2nd Submit Prod/import (month +0)]]-Submission[[#This Row],[1st Submit Prod/import (month +0) ]],0)</f>
        <v>0</v>
      </c>
    </row>
    <row r="1120" spans="1:14">
      <c r="A1120" s="115">
        <v>2022</v>
      </c>
      <c r="B1120" s="72">
        <v>3</v>
      </c>
      <c r="C1120" t="s">
        <v>412</v>
      </c>
      <c r="D1120" t="s">
        <v>199</v>
      </c>
      <c r="E1120" t="s">
        <v>419</v>
      </c>
      <c r="F1120" t="s">
        <v>72</v>
      </c>
      <c r="G1120" s="10" t="s">
        <v>47</v>
      </c>
      <c r="H1120" t="s">
        <v>386</v>
      </c>
      <c r="I1120" t="s">
        <v>594</v>
      </c>
      <c r="K1120" t="s">
        <v>219</v>
      </c>
      <c r="L1120" s="71"/>
      <c r="M1120" s="70">
        <v>0</v>
      </c>
      <c r="N1120" s="70">
        <f>IF(COUNTIFS(Submission[Submission],"2nd",Submission[Code],Submission[[#This Row],[Code]],Submission[Month],Submission[[#This Row],[Month]])&gt;0,Submission[[#This Row],[2nd Submit Prod/import (month +0)]]-Submission[[#This Row],[1st Submit Prod/import (month +0) ]],0)</f>
        <v>0</v>
      </c>
    </row>
    <row r="1121" spans="1:14">
      <c r="A1121" s="115">
        <v>2022</v>
      </c>
      <c r="B1121" s="72">
        <v>3</v>
      </c>
      <c r="C1121" t="s">
        <v>412</v>
      </c>
      <c r="D1121" t="s">
        <v>199</v>
      </c>
      <c r="E1121" t="s">
        <v>419</v>
      </c>
      <c r="F1121" t="s">
        <v>72</v>
      </c>
      <c r="G1121" s="10" t="s">
        <v>47</v>
      </c>
      <c r="H1121" t="s">
        <v>386</v>
      </c>
      <c r="I1121" t="s">
        <v>595</v>
      </c>
      <c r="K1121" t="s">
        <v>219</v>
      </c>
      <c r="L1121" s="71"/>
      <c r="M1121" s="70">
        <v>0</v>
      </c>
      <c r="N1121" s="70">
        <f>IF(COUNTIFS(Submission[Submission],"2nd",Submission[Code],Submission[[#This Row],[Code]],Submission[Month],Submission[[#This Row],[Month]])&gt;0,Submission[[#This Row],[2nd Submit Prod/import (month +0)]]-Submission[[#This Row],[1st Submit Prod/import (month +0) ]],0)</f>
        <v>0</v>
      </c>
    </row>
    <row r="1122" spans="1:14">
      <c r="A1122" s="115">
        <v>2022</v>
      </c>
      <c r="B1122" s="72">
        <v>3</v>
      </c>
      <c r="C1122" t="s">
        <v>412</v>
      </c>
      <c r="D1122" t="s">
        <v>199</v>
      </c>
      <c r="E1122" t="s">
        <v>419</v>
      </c>
      <c r="F1122" t="s">
        <v>72</v>
      </c>
      <c r="G1122" s="10" t="s">
        <v>47</v>
      </c>
      <c r="H1122" t="s">
        <v>386</v>
      </c>
      <c r="I1122" t="s">
        <v>596</v>
      </c>
      <c r="K1122" t="s">
        <v>219</v>
      </c>
      <c r="L1122" s="71"/>
      <c r="M1122" s="70">
        <v>0</v>
      </c>
      <c r="N1122" s="70">
        <f>IF(COUNTIFS(Submission[Submission],"2nd",Submission[Code],Submission[[#This Row],[Code]],Submission[Month],Submission[[#This Row],[Month]])&gt;0,Submission[[#This Row],[2nd Submit Prod/import (month +0)]]-Submission[[#This Row],[1st Submit Prod/import (month +0) ]],0)</f>
        <v>0</v>
      </c>
    </row>
    <row r="1123" spans="1:14">
      <c r="A1123" s="115">
        <v>2022</v>
      </c>
      <c r="B1123" s="72">
        <v>3</v>
      </c>
      <c r="C1123" t="s">
        <v>412</v>
      </c>
      <c r="D1123" t="s">
        <v>199</v>
      </c>
      <c r="E1123" t="s">
        <v>419</v>
      </c>
      <c r="F1123" t="s">
        <v>77</v>
      </c>
      <c r="G1123" s="10" t="s">
        <v>47</v>
      </c>
      <c r="H1123" t="s">
        <v>386</v>
      </c>
      <c r="I1123" t="s">
        <v>606</v>
      </c>
      <c r="K1123" t="s">
        <v>220</v>
      </c>
      <c r="L1123" s="71"/>
      <c r="M1123" s="70">
        <v>0</v>
      </c>
      <c r="N1123" s="70">
        <f>IF(COUNTIFS(Submission[Submission],"2nd",Submission[Code],Submission[[#This Row],[Code]],Submission[Month],Submission[[#This Row],[Month]])&gt;0,Submission[[#This Row],[2nd Submit Prod/import (month +0)]]-Submission[[#This Row],[1st Submit Prod/import (month +0) ]],0)</f>
        <v>0</v>
      </c>
    </row>
    <row r="1124" spans="1:14">
      <c r="A1124" s="115">
        <v>2022</v>
      </c>
      <c r="B1124" s="72">
        <v>3</v>
      </c>
      <c r="C1124" t="s">
        <v>412</v>
      </c>
      <c r="D1124" t="s">
        <v>199</v>
      </c>
      <c r="E1124" t="s">
        <v>419</v>
      </c>
      <c r="F1124" t="s">
        <v>77</v>
      </c>
      <c r="G1124" s="10" t="s">
        <v>47</v>
      </c>
      <c r="H1124" t="s">
        <v>386</v>
      </c>
      <c r="I1124" t="s">
        <v>466</v>
      </c>
      <c r="K1124" t="s">
        <v>220</v>
      </c>
      <c r="L1124" s="71"/>
      <c r="M1124" s="70">
        <v>0</v>
      </c>
      <c r="N1124" s="70">
        <f>IF(COUNTIFS(Submission[Submission],"2nd",Submission[Code],Submission[[#This Row],[Code]],Submission[Month],Submission[[#This Row],[Month]])&gt;0,Submission[[#This Row],[2nd Submit Prod/import (month +0)]]-Submission[[#This Row],[1st Submit Prod/import (month +0) ]],0)</f>
        <v>0</v>
      </c>
    </row>
    <row r="1125" spans="1:14">
      <c r="A1125" s="115">
        <v>2022</v>
      </c>
      <c r="B1125" s="72">
        <v>3</v>
      </c>
      <c r="C1125" t="s">
        <v>412</v>
      </c>
      <c r="D1125" t="s">
        <v>199</v>
      </c>
      <c r="E1125" t="s">
        <v>419</v>
      </c>
      <c r="F1125" t="s">
        <v>77</v>
      </c>
      <c r="G1125" s="10" t="s">
        <v>47</v>
      </c>
      <c r="H1125" t="s">
        <v>386</v>
      </c>
      <c r="I1125" t="s">
        <v>607</v>
      </c>
      <c r="K1125" t="s">
        <v>220</v>
      </c>
      <c r="L1125" s="71"/>
      <c r="M1125" s="70">
        <v>0</v>
      </c>
      <c r="N1125" s="70">
        <f>IF(COUNTIFS(Submission[Submission],"2nd",Submission[Code],Submission[[#This Row],[Code]],Submission[Month],Submission[[#This Row],[Month]])&gt;0,Submission[[#This Row],[2nd Submit Prod/import (month +0)]]-Submission[[#This Row],[1st Submit Prod/import (month +0) ]],0)</f>
        <v>0</v>
      </c>
    </row>
    <row r="1126" spans="1:14">
      <c r="A1126" s="115">
        <v>2022</v>
      </c>
      <c r="B1126" s="72">
        <v>3</v>
      </c>
      <c r="C1126" t="s">
        <v>412</v>
      </c>
      <c r="D1126" t="s">
        <v>199</v>
      </c>
      <c r="E1126" t="s">
        <v>419</v>
      </c>
      <c r="F1126" t="s">
        <v>77</v>
      </c>
      <c r="G1126" s="10" t="s">
        <v>47</v>
      </c>
      <c r="H1126" t="s">
        <v>386</v>
      </c>
      <c r="I1126" t="s">
        <v>608</v>
      </c>
      <c r="K1126" t="s">
        <v>220</v>
      </c>
      <c r="L1126" s="71"/>
      <c r="M1126" s="70">
        <v>0</v>
      </c>
      <c r="N1126" s="70">
        <f>IF(COUNTIFS(Submission[Submission],"2nd",Submission[Code],Submission[[#This Row],[Code]],Submission[Month],Submission[[#This Row],[Month]])&gt;0,Submission[[#This Row],[2nd Submit Prod/import (month +0)]]-Submission[[#This Row],[1st Submit Prod/import (month +0) ]],0)</f>
        <v>0</v>
      </c>
    </row>
    <row r="1127" spans="1:14">
      <c r="A1127" s="115">
        <v>2022</v>
      </c>
      <c r="B1127" s="72">
        <v>3</v>
      </c>
      <c r="C1127" t="s">
        <v>412</v>
      </c>
      <c r="D1127" t="s">
        <v>199</v>
      </c>
      <c r="E1127" t="s">
        <v>419</v>
      </c>
      <c r="F1127" t="s">
        <v>77</v>
      </c>
      <c r="G1127" s="10" t="s">
        <v>47</v>
      </c>
      <c r="H1127" t="s">
        <v>386</v>
      </c>
      <c r="I1127" t="s">
        <v>609</v>
      </c>
      <c r="K1127" t="s">
        <v>220</v>
      </c>
      <c r="L1127" s="71"/>
      <c r="M1127" s="70">
        <v>0</v>
      </c>
      <c r="N1127" s="70">
        <f>IF(COUNTIFS(Submission[Submission],"2nd",Submission[Code],Submission[[#This Row],[Code]],Submission[Month],Submission[[#This Row],[Month]])&gt;0,Submission[[#This Row],[2nd Submit Prod/import (month +0)]]-Submission[[#This Row],[1st Submit Prod/import (month +0) ]],0)</f>
        <v>0</v>
      </c>
    </row>
    <row r="1128" spans="1:14">
      <c r="A1128" s="115">
        <v>2022</v>
      </c>
      <c r="B1128" s="72">
        <v>3</v>
      </c>
      <c r="C1128" t="s">
        <v>412</v>
      </c>
      <c r="D1128" t="s">
        <v>199</v>
      </c>
      <c r="E1128" t="s">
        <v>419</v>
      </c>
      <c r="F1128" t="s">
        <v>77</v>
      </c>
      <c r="G1128" s="10" t="s">
        <v>47</v>
      </c>
      <c r="H1128" t="s">
        <v>386</v>
      </c>
      <c r="I1128" t="s">
        <v>610</v>
      </c>
      <c r="K1128" t="s">
        <v>220</v>
      </c>
      <c r="L1128" s="71"/>
      <c r="M1128" s="70">
        <v>0</v>
      </c>
      <c r="N1128" s="70">
        <f>IF(COUNTIFS(Submission[Submission],"2nd",Submission[Code],Submission[[#This Row],[Code]],Submission[Month],Submission[[#This Row],[Month]])&gt;0,Submission[[#This Row],[2nd Submit Prod/import (month +0)]]-Submission[[#This Row],[1st Submit Prod/import (month +0) ]],0)</f>
        <v>0</v>
      </c>
    </row>
    <row r="1129" spans="1:14">
      <c r="A1129" s="115">
        <v>2022</v>
      </c>
      <c r="B1129" s="72">
        <v>3</v>
      </c>
      <c r="C1129" t="s">
        <v>372</v>
      </c>
      <c r="D1129" t="s">
        <v>199</v>
      </c>
      <c r="E1129" t="s">
        <v>419</v>
      </c>
      <c r="F1129" t="s">
        <v>72</v>
      </c>
      <c r="G1129" t="s">
        <v>368</v>
      </c>
      <c r="H1129" t="s">
        <v>398</v>
      </c>
      <c r="I1129" t="s">
        <v>475</v>
      </c>
      <c r="K1129" t="s">
        <v>219</v>
      </c>
      <c r="L1129" s="71"/>
      <c r="M1129" s="70">
        <v>1748.8098660341045</v>
      </c>
      <c r="N1129" s="70">
        <f>IF(COUNTIFS(Submission[Submission],"2nd",Submission[Code],Submission[[#This Row],[Code]],Submission[Month],Submission[[#This Row],[Month]])&gt;0,Submission[[#This Row],[2nd Submit Prod/import (month +0)]]-Submission[[#This Row],[1st Submit Prod/import (month +0) ]],0)</f>
        <v>1748.8098660341045</v>
      </c>
    </row>
    <row r="1130" spans="1:14">
      <c r="A1130" s="115">
        <v>2022</v>
      </c>
      <c r="B1130" s="72">
        <v>3</v>
      </c>
      <c r="C1130" t="s">
        <v>372</v>
      </c>
      <c r="D1130" t="s">
        <v>199</v>
      </c>
      <c r="E1130" t="s">
        <v>419</v>
      </c>
      <c r="F1130" t="s">
        <v>72</v>
      </c>
      <c r="G1130" t="s">
        <v>368</v>
      </c>
      <c r="H1130" t="s">
        <v>386</v>
      </c>
      <c r="I1130" t="s">
        <v>484</v>
      </c>
      <c r="K1130" t="s">
        <v>219</v>
      </c>
      <c r="L1130" s="71"/>
      <c r="M1130" s="70">
        <v>13888.040656123598</v>
      </c>
      <c r="N1130" s="70">
        <f>IF(COUNTIFS(Submission[Submission],"2nd",Submission[Code],Submission[[#This Row],[Code]],Submission[Month],Submission[[#This Row],[Month]])&gt;0,Submission[[#This Row],[2nd Submit Prod/import (month +0)]]-Submission[[#This Row],[1st Submit Prod/import (month +0) ]],0)</f>
        <v>13888.040656123598</v>
      </c>
    </row>
    <row r="1131" spans="1:14">
      <c r="A1131" s="115">
        <v>2022</v>
      </c>
      <c r="B1131" s="72">
        <v>3</v>
      </c>
      <c r="C1131" t="s">
        <v>372</v>
      </c>
      <c r="D1131" t="s">
        <v>199</v>
      </c>
      <c r="E1131" t="s">
        <v>419</v>
      </c>
      <c r="F1131" t="s">
        <v>72</v>
      </c>
      <c r="G1131" t="s">
        <v>368</v>
      </c>
      <c r="H1131" t="s">
        <v>386</v>
      </c>
      <c r="I1131" t="s">
        <v>481</v>
      </c>
      <c r="K1131" t="s">
        <v>219</v>
      </c>
      <c r="L1131" s="71"/>
      <c r="M1131" s="70">
        <v>4031.8451711043631</v>
      </c>
      <c r="N1131" s="70">
        <f>IF(COUNTIFS(Submission[Submission],"2nd",Submission[Code],Submission[[#This Row],[Code]],Submission[Month],Submission[[#This Row],[Month]])&gt;0,Submission[[#This Row],[2nd Submit Prod/import (month +0)]]-Submission[[#This Row],[1st Submit Prod/import (month +0) ]],0)</f>
        <v>4031.8451711043631</v>
      </c>
    </row>
    <row r="1132" spans="1:14">
      <c r="A1132" s="115">
        <v>2022</v>
      </c>
      <c r="B1132" s="72">
        <v>3</v>
      </c>
      <c r="C1132" t="s">
        <v>372</v>
      </c>
      <c r="D1132" t="s">
        <v>199</v>
      </c>
      <c r="E1132" t="s">
        <v>419</v>
      </c>
      <c r="F1132" t="s">
        <v>72</v>
      </c>
      <c r="G1132" t="s">
        <v>368</v>
      </c>
      <c r="H1132" t="s">
        <v>386</v>
      </c>
      <c r="I1132" t="s">
        <v>480</v>
      </c>
      <c r="K1132" t="s">
        <v>219</v>
      </c>
      <c r="L1132" s="71"/>
      <c r="M1132" s="70">
        <v>31418.635587519293</v>
      </c>
      <c r="N1132" s="70">
        <f>IF(COUNTIFS(Submission[Submission],"2nd",Submission[Code],Submission[[#This Row],[Code]],Submission[Month],Submission[[#This Row],[Month]])&gt;0,Submission[[#This Row],[2nd Submit Prod/import (month +0)]]-Submission[[#This Row],[1st Submit Prod/import (month +0) ]],0)</f>
        <v>31418.635587519293</v>
      </c>
    </row>
    <row r="1133" spans="1:14">
      <c r="A1133" s="115">
        <v>2022</v>
      </c>
      <c r="B1133" s="72">
        <v>3</v>
      </c>
      <c r="C1133" t="s">
        <v>372</v>
      </c>
      <c r="D1133" t="s">
        <v>199</v>
      </c>
      <c r="E1133" t="s">
        <v>419</v>
      </c>
      <c r="F1133" t="s">
        <v>72</v>
      </c>
      <c r="G1133" t="s">
        <v>368</v>
      </c>
      <c r="H1133" t="s">
        <v>386</v>
      </c>
      <c r="I1133" t="s">
        <v>483</v>
      </c>
      <c r="K1133" t="s">
        <v>219</v>
      </c>
      <c r="L1133" s="71"/>
      <c r="M1133" s="70">
        <v>93417.357584778671</v>
      </c>
      <c r="N1133" s="70">
        <f>IF(COUNTIFS(Submission[Submission],"2nd",Submission[Code],Submission[[#This Row],[Code]],Submission[Month],Submission[[#This Row],[Month]])&gt;0,Submission[[#This Row],[2nd Submit Prod/import (month +0)]]-Submission[[#This Row],[1st Submit Prod/import (month +0) ]],0)</f>
        <v>93417.357584778671</v>
      </c>
    </row>
    <row r="1134" spans="1:14">
      <c r="A1134" s="115">
        <v>2022</v>
      </c>
      <c r="B1134" s="72">
        <v>3</v>
      </c>
      <c r="C1134" t="s">
        <v>372</v>
      </c>
      <c r="D1134" t="s">
        <v>199</v>
      </c>
      <c r="E1134" t="s">
        <v>419</v>
      </c>
      <c r="F1134" t="s">
        <v>72</v>
      </c>
      <c r="G1134" t="s">
        <v>368</v>
      </c>
      <c r="H1134" t="s">
        <v>386</v>
      </c>
      <c r="I1134" t="s">
        <v>478</v>
      </c>
      <c r="K1134" t="s">
        <v>219</v>
      </c>
      <c r="L1134" s="71"/>
      <c r="M1134" s="70">
        <v>3710.6528425251731</v>
      </c>
      <c r="N1134" s="70">
        <f>IF(COUNTIFS(Submission[Submission],"2nd",Submission[Code],Submission[[#This Row],[Code]],Submission[Month],Submission[[#This Row],[Month]])&gt;0,Submission[[#This Row],[2nd Submit Prod/import (month +0)]]-Submission[[#This Row],[1st Submit Prod/import (month +0) ]],0)</f>
        <v>3710.6528425251731</v>
      </c>
    </row>
    <row r="1135" spans="1:14">
      <c r="A1135" s="115">
        <v>2022</v>
      </c>
      <c r="B1135" s="72">
        <v>3</v>
      </c>
      <c r="C1135" t="s">
        <v>372</v>
      </c>
      <c r="D1135" t="s">
        <v>199</v>
      </c>
      <c r="E1135" t="s">
        <v>419</v>
      </c>
      <c r="F1135" t="s">
        <v>72</v>
      </c>
      <c r="G1135" t="s">
        <v>368</v>
      </c>
      <c r="H1135" t="s">
        <v>386</v>
      </c>
      <c r="I1135" t="s">
        <v>482</v>
      </c>
      <c r="K1135" t="s">
        <v>219</v>
      </c>
      <c r="L1135" s="71"/>
      <c r="M1135" s="70">
        <v>7357.0798692037979</v>
      </c>
      <c r="N1135" s="70">
        <f>IF(COUNTIFS(Submission[Submission],"2nd",Submission[Code],Submission[[#This Row],[Code]],Submission[Month],Submission[[#This Row],[Month]])&gt;0,Submission[[#This Row],[2nd Submit Prod/import (month +0)]]-Submission[[#This Row],[1st Submit Prod/import (month +0) ]],0)</f>
        <v>7357.0798692037979</v>
      </c>
    </row>
    <row r="1136" spans="1:14">
      <c r="A1136" s="115">
        <v>2022</v>
      </c>
      <c r="B1136" s="72">
        <v>3</v>
      </c>
      <c r="C1136" t="s">
        <v>372</v>
      </c>
      <c r="D1136" t="s">
        <v>199</v>
      </c>
      <c r="E1136" t="s">
        <v>419</v>
      </c>
      <c r="F1136" t="s">
        <v>72</v>
      </c>
      <c r="G1136" t="s">
        <v>368</v>
      </c>
      <c r="H1136" t="s">
        <v>386</v>
      </c>
      <c r="I1136" t="s">
        <v>479</v>
      </c>
      <c r="K1136" t="s">
        <v>219</v>
      </c>
      <c r="L1136" s="71"/>
      <c r="M1136" s="70">
        <v>22758.370434153043</v>
      </c>
      <c r="N1136" s="70">
        <f>IF(COUNTIFS(Submission[Submission],"2nd",Submission[Code],Submission[[#This Row],[Code]],Submission[Month],Submission[[#This Row],[Month]])&gt;0,Submission[[#This Row],[2nd Submit Prod/import (month +0)]]-Submission[[#This Row],[1st Submit Prod/import (month +0) ]],0)</f>
        <v>22758.370434153043</v>
      </c>
    </row>
    <row r="1137" spans="1:14">
      <c r="A1137" s="115">
        <v>2022</v>
      </c>
      <c r="B1137" s="72">
        <v>3</v>
      </c>
      <c r="C1137" t="s">
        <v>372</v>
      </c>
      <c r="D1137" t="s">
        <v>199</v>
      </c>
      <c r="E1137" t="s">
        <v>419</v>
      </c>
      <c r="F1137" t="s">
        <v>72</v>
      </c>
      <c r="G1137" t="s">
        <v>368</v>
      </c>
      <c r="H1137" t="s">
        <v>386</v>
      </c>
      <c r="I1137" t="s">
        <v>477</v>
      </c>
      <c r="K1137" t="s">
        <v>220</v>
      </c>
      <c r="L1137" s="71"/>
      <c r="M1137" s="70">
        <v>0</v>
      </c>
      <c r="N1137" s="70">
        <f>IF(COUNTIFS(Submission[Submission],"2nd",Submission[Code],Submission[[#This Row],[Code]],Submission[Month],Submission[[#This Row],[Month]])&gt;0,Submission[[#This Row],[2nd Submit Prod/import (month +0)]]-Submission[[#This Row],[1st Submit Prod/import (month +0) ]],0)</f>
        <v>0</v>
      </c>
    </row>
    <row r="1138" spans="1:14">
      <c r="A1138" s="115">
        <v>2022</v>
      </c>
      <c r="B1138" s="72">
        <v>3</v>
      </c>
      <c r="C1138" t="s">
        <v>372</v>
      </c>
      <c r="D1138" t="s">
        <v>199</v>
      </c>
      <c r="E1138" t="s">
        <v>419</v>
      </c>
      <c r="F1138" t="s">
        <v>72</v>
      </c>
      <c r="G1138" t="s">
        <v>368</v>
      </c>
      <c r="H1138" t="s">
        <v>386</v>
      </c>
      <c r="I1138" t="s">
        <v>543</v>
      </c>
      <c r="K1138" t="s">
        <v>220</v>
      </c>
      <c r="L1138" s="71"/>
      <c r="M1138" s="70">
        <v>0</v>
      </c>
      <c r="N1138" s="70">
        <f>IF(COUNTIFS(Submission[Submission],"2nd",Submission[Code],Submission[[#This Row],[Code]],Submission[Month],Submission[[#This Row],[Month]])&gt;0,Submission[[#This Row],[2nd Submit Prod/import (month +0)]]-Submission[[#This Row],[1st Submit Prod/import (month +0) ]],0)</f>
        <v>0</v>
      </c>
    </row>
    <row r="1139" spans="1:14">
      <c r="A1139" s="115">
        <v>2022</v>
      </c>
      <c r="B1139" s="72">
        <v>3</v>
      </c>
      <c r="C1139" t="s">
        <v>372</v>
      </c>
      <c r="D1139" t="s">
        <v>199</v>
      </c>
      <c r="E1139" t="s">
        <v>419</v>
      </c>
      <c r="F1139" t="s">
        <v>72</v>
      </c>
      <c r="G1139" t="s">
        <v>368</v>
      </c>
      <c r="H1139" t="s">
        <v>386</v>
      </c>
      <c r="I1139" t="s">
        <v>489</v>
      </c>
      <c r="K1139" t="s">
        <v>219</v>
      </c>
      <c r="L1139" s="71"/>
      <c r="M1139" s="70">
        <v>5749.9660770764531</v>
      </c>
      <c r="N1139" s="70">
        <f>IF(COUNTIFS(Submission[Submission],"2nd",Submission[Code],Submission[[#This Row],[Code]],Submission[Month],Submission[[#This Row],[Month]])&gt;0,Submission[[#This Row],[2nd Submit Prod/import (month +0)]]-Submission[[#This Row],[1st Submit Prod/import (month +0) ]],0)</f>
        <v>5749.9660770764531</v>
      </c>
    </row>
    <row r="1140" spans="1:14">
      <c r="A1140" s="115">
        <v>2022</v>
      </c>
      <c r="B1140" s="72">
        <v>3</v>
      </c>
      <c r="C1140" t="s">
        <v>372</v>
      </c>
      <c r="D1140" t="s">
        <v>199</v>
      </c>
      <c r="E1140" t="s">
        <v>419</v>
      </c>
      <c r="F1140" t="s">
        <v>72</v>
      </c>
      <c r="G1140" t="s">
        <v>368</v>
      </c>
      <c r="H1140" t="s">
        <v>386</v>
      </c>
      <c r="I1140" t="s">
        <v>486</v>
      </c>
      <c r="K1140" t="s">
        <v>219</v>
      </c>
      <c r="L1140" s="71"/>
      <c r="M1140" s="70">
        <v>4116.586482628285</v>
      </c>
      <c r="N1140" s="70">
        <f>IF(COUNTIFS(Submission[Submission],"2nd",Submission[Code],Submission[[#This Row],[Code]],Submission[Month],Submission[[#This Row],[Month]])&gt;0,Submission[[#This Row],[2nd Submit Prod/import (month +0)]]-Submission[[#This Row],[1st Submit Prod/import (month +0) ]],0)</f>
        <v>4116.586482628285</v>
      </c>
    </row>
    <row r="1141" spans="1:14">
      <c r="A1141" s="115">
        <v>2022</v>
      </c>
      <c r="B1141" s="72">
        <v>3</v>
      </c>
      <c r="C1141" t="s">
        <v>372</v>
      </c>
      <c r="D1141" t="s">
        <v>199</v>
      </c>
      <c r="E1141" t="s">
        <v>419</v>
      </c>
      <c r="F1141" t="s">
        <v>72</v>
      </c>
      <c r="G1141" t="s">
        <v>368</v>
      </c>
      <c r="H1141" t="s">
        <v>386</v>
      </c>
      <c r="I1141" t="s">
        <v>485</v>
      </c>
      <c r="K1141" t="s">
        <v>219</v>
      </c>
      <c r="L1141" s="71"/>
      <c r="M1141" s="70">
        <v>26850.899624717385</v>
      </c>
      <c r="N1141" s="70">
        <f>IF(COUNTIFS(Submission[Submission],"2nd",Submission[Code],Submission[[#This Row],[Code]],Submission[Month],Submission[[#This Row],[Month]])&gt;0,Submission[[#This Row],[2nd Submit Prod/import (month +0)]]-Submission[[#This Row],[1st Submit Prod/import (month +0) ]],0)</f>
        <v>26850.899624717385</v>
      </c>
    </row>
    <row r="1142" spans="1:14">
      <c r="A1142" s="115">
        <v>2022</v>
      </c>
      <c r="B1142" s="72">
        <v>3</v>
      </c>
      <c r="C1142" t="s">
        <v>372</v>
      </c>
      <c r="D1142" t="s">
        <v>199</v>
      </c>
      <c r="E1142" t="s">
        <v>419</v>
      </c>
      <c r="F1142" t="s">
        <v>72</v>
      </c>
      <c r="G1142" t="s">
        <v>368</v>
      </c>
      <c r="H1142" t="s">
        <v>386</v>
      </c>
      <c r="I1142" t="s">
        <v>487</v>
      </c>
      <c r="K1142" t="s">
        <v>219</v>
      </c>
      <c r="L1142" s="71"/>
      <c r="M1142" s="70">
        <v>436.51589740120858</v>
      </c>
      <c r="N1142" s="70">
        <f>IF(COUNTIFS(Submission[Submission],"2nd",Submission[Code],Submission[[#This Row],[Code]],Submission[Month],Submission[[#This Row],[Month]])&gt;0,Submission[[#This Row],[2nd Submit Prod/import (month +0)]]-Submission[[#This Row],[1st Submit Prod/import (month +0) ]],0)</f>
        <v>436.51589740120858</v>
      </c>
    </row>
    <row r="1143" spans="1:14">
      <c r="A1143" s="115">
        <v>2022</v>
      </c>
      <c r="B1143" s="72">
        <v>3</v>
      </c>
      <c r="C1143" t="s">
        <v>372</v>
      </c>
      <c r="D1143" t="s">
        <v>199</v>
      </c>
      <c r="E1143" t="s">
        <v>419</v>
      </c>
      <c r="F1143" t="s">
        <v>72</v>
      </c>
      <c r="G1143" t="s">
        <v>368</v>
      </c>
      <c r="H1143" t="s">
        <v>386</v>
      </c>
      <c r="I1143" t="s">
        <v>492</v>
      </c>
      <c r="K1143" t="s">
        <v>219</v>
      </c>
      <c r="L1143" s="71"/>
      <c r="M1143" s="70">
        <v>2010</v>
      </c>
      <c r="N1143" s="70">
        <f>IF(COUNTIFS(Submission[Submission],"2nd",Submission[Code],Submission[[#This Row],[Code]],Submission[Month],Submission[[#This Row],[Month]])&gt;0,Submission[[#This Row],[2nd Submit Prod/import (month +0)]]-Submission[[#This Row],[1st Submit Prod/import (month +0) ]],0)</f>
        <v>2010</v>
      </c>
    </row>
    <row r="1144" spans="1:14">
      <c r="A1144" s="115">
        <v>2022</v>
      </c>
      <c r="B1144" s="72">
        <v>3</v>
      </c>
      <c r="C1144" t="s">
        <v>372</v>
      </c>
      <c r="D1144" t="s">
        <v>199</v>
      </c>
      <c r="E1144" t="s">
        <v>419</v>
      </c>
      <c r="F1144" t="s">
        <v>72</v>
      </c>
      <c r="G1144" t="s">
        <v>368</v>
      </c>
      <c r="H1144" t="s">
        <v>386</v>
      </c>
      <c r="I1144" t="s">
        <v>491</v>
      </c>
      <c r="K1144" t="s">
        <v>219</v>
      </c>
      <c r="L1144" s="71"/>
      <c r="M1144" s="70">
        <v>26608.280579494021</v>
      </c>
      <c r="N1144" s="70">
        <f>IF(COUNTIFS(Submission[Submission],"2nd",Submission[Code],Submission[[#This Row],[Code]],Submission[Month],Submission[[#This Row],[Month]])&gt;0,Submission[[#This Row],[2nd Submit Prod/import (month +0)]]-Submission[[#This Row],[1st Submit Prod/import (month +0) ]],0)</f>
        <v>26608.280579494021</v>
      </c>
    </row>
    <row r="1145" spans="1:14">
      <c r="A1145" s="115">
        <v>2022</v>
      </c>
      <c r="B1145" s="72">
        <v>3</v>
      </c>
      <c r="C1145" t="s">
        <v>372</v>
      </c>
      <c r="D1145" t="s">
        <v>199</v>
      </c>
      <c r="E1145" t="s">
        <v>419</v>
      </c>
      <c r="F1145" t="s">
        <v>72</v>
      </c>
      <c r="G1145" t="s">
        <v>368</v>
      </c>
      <c r="H1145" t="s">
        <v>386</v>
      </c>
      <c r="I1145" t="s">
        <v>490</v>
      </c>
      <c r="K1145" t="s">
        <v>219</v>
      </c>
      <c r="L1145" s="71"/>
      <c r="M1145" s="70">
        <v>5653.8947460241861</v>
      </c>
      <c r="N1145" s="70">
        <f>IF(COUNTIFS(Submission[Submission],"2nd",Submission[Code],Submission[[#This Row],[Code]],Submission[Month],Submission[[#This Row],[Month]])&gt;0,Submission[[#This Row],[2nd Submit Prod/import (month +0)]]-Submission[[#This Row],[1st Submit Prod/import (month +0) ]],0)</f>
        <v>5653.8947460241861</v>
      </c>
    </row>
    <row r="1146" spans="1:14">
      <c r="A1146" s="115">
        <v>2022</v>
      </c>
      <c r="B1146" s="72">
        <v>3</v>
      </c>
      <c r="C1146" t="s">
        <v>372</v>
      </c>
      <c r="D1146" t="s">
        <v>199</v>
      </c>
      <c r="E1146" t="s">
        <v>419</v>
      </c>
      <c r="F1146" t="s">
        <v>72</v>
      </c>
      <c r="G1146" t="s">
        <v>368</v>
      </c>
      <c r="H1146" t="s">
        <v>386</v>
      </c>
      <c r="I1146" t="s">
        <v>493</v>
      </c>
      <c r="K1146" t="s">
        <v>219</v>
      </c>
      <c r="L1146" s="71"/>
      <c r="M1146" s="70">
        <v>1300</v>
      </c>
      <c r="N1146" s="70">
        <f>IF(COUNTIFS(Submission[Submission],"2nd",Submission[Code],Submission[[#This Row],[Code]],Submission[Month],Submission[[#This Row],[Month]])&gt;0,Submission[[#This Row],[2nd Submit Prod/import (month +0)]]-Submission[[#This Row],[1st Submit Prod/import (month +0) ]],0)</f>
        <v>1300</v>
      </c>
    </row>
    <row r="1147" spans="1:14">
      <c r="A1147" s="115">
        <v>2022</v>
      </c>
      <c r="B1147" s="72">
        <v>3</v>
      </c>
      <c r="C1147" t="s">
        <v>372</v>
      </c>
      <c r="D1147" t="s">
        <v>199</v>
      </c>
      <c r="E1147" t="s">
        <v>422</v>
      </c>
      <c r="F1147" t="s">
        <v>72</v>
      </c>
      <c r="G1147" t="s">
        <v>368</v>
      </c>
      <c r="H1147" t="s">
        <v>384</v>
      </c>
      <c r="I1147" t="s">
        <v>531</v>
      </c>
      <c r="K1147" t="s">
        <v>219</v>
      </c>
      <c r="L1147" s="71"/>
      <c r="M1147" s="70">
        <v>1411.5683279881055</v>
      </c>
      <c r="N1147" s="70">
        <f>IF(COUNTIFS(Submission[Submission],"2nd",Submission[Code],Submission[[#This Row],[Code]],Submission[Month],Submission[[#This Row],[Month]])&gt;0,Submission[[#This Row],[2nd Submit Prod/import (month +0)]]-Submission[[#This Row],[1st Submit Prod/import (month +0) ]],0)</f>
        <v>1411.5683279881055</v>
      </c>
    </row>
    <row r="1148" spans="1:14">
      <c r="A1148" s="115">
        <v>2022</v>
      </c>
      <c r="B1148" s="72">
        <v>3</v>
      </c>
      <c r="C1148" t="s">
        <v>372</v>
      </c>
      <c r="D1148" t="s">
        <v>199</v>
      </c>
      <c r="E1148" t="s">
        <v>422</v>
      </c>
      <c r="F1148" t="s">
        <v>72</v>
      </c>
      <c r="G1148" t="s">
        <v>368</v>
      </c>
      <c r="H1148" t="s">
        <v>384</v>
      </c>
      <c r="I1148" t="s">
        <v>532</v>
      </c>
      <c r="K1148" t="s">
        <v>219</v>
      </c>
      <c r="L1148" s="71"/>
      <c r="M1148" s="70">
        <v>967.70080450785736</v>
      </c>
      <c r="N1148" s="70">
        <f>IF(COUNTIFS(Submission[Submission],"2nd",Submission[Code],Submission[[#This Row],[Code]],Submission[Month],Submission[[#This Row],[Month]])&gt;0,Submission[[#This Row],[2nd Submit Prod/import (month +0)]]-Submission[[#This Row],[1st Submit Prod/import (month +0) ]],0)</f>
        <v>967.70080450785736</v>
      </c>
    </row>
    <row r="1149" spans="1:14">
      <c r="A1149" s="115">
        <v>2022</v>
      </c>
      <c r="B1149" s="72">
        <v>3</v>
      </c>
      <c r="C1149" t="s">
        <v>372</v>
      </c>
      <c r="D1149" t="s">
        <v>199</v>
      </c>
      <c r="E1149" t="s">
        <v>422</v>
      </c>
      <c r="F1149" t="s">
        <v>72</v>
      </c>
      <c r="G1149" t="s">
        <v>368</v>
      </c>
      <c r="H1149" t="s">
        <v>384</v>
      </c>
      <c r="I1149" t="s">
        <v>533</v>
      </c>
      <c r="K1149" t="s">
        <v>219</v>
      </c>
      <c r="L1149" s="71"/>
      <c r="M1149" s="70">
        <v>844.98784170263525</v>
      </c>
      <c r="N1149" s="70">
        <f>IF(COUNTIFS(Submission[Submission],"2nd",Submission[Code],Submission[[#This Row],[Code]],Submission[Month],Submission[[#This Row],[Month]])&gt;0,Submission[[#This Row],[2nd Submit Prod/import (month +0)]]-Submission[[#This Row],[1st Submit Prod/import (month +0) ]],0)</f>
        <v>844.98784170263525</v>
      </c>
    </row>
    <row r="1150" spans="1:14">
      <c r="A1150" s="115">
        <v>2022</v>
      </c>
      <c r="B1150" s="72">
        <v>3</v>
      </c>
      <c r="C1150" t="s">
        <v>372</v>
      </c>
      <c r="D1150" t="s">
        <v>199</v>
      </c>
      <c r="E1150" t="s">
        <v>422</v>
      </c>
      <c r="F1150" t="s">
        <v>72</v>
      </c>
      <c r="G1150" t="s">
        <v>368</v>
      </c>
      <c r="H1150" t="s">
        <v>384</v>
      </c>
      <c r="I1150" t="s">
        <v>534</v>
      </c>
      <c r="K1150" t="s">
        <v>219</v>
      </c>
      <c r="L1150" s="71"/>
      <c r="M1150" s="70">
        <v>520.81295165626227</v>
      </c>
      <c r="N1150" s="70">
        <f>IF(COUNTIFS(Submission[Submission],"2nd",Submission[Code],Submission[[#This Row],[Code]],Submission[Month],Submission[[#This Row],[Month]])&gt;0,Submission[[#This Row],[2nd Submit Prod/import (month +0)]]-Submission[[#This Row],[1st Submit Prod/import (month +0) ]],0)</f>
        <v>520.81295165626227</v>
      </c>
    </row>
    <row r="1151" spans="1:14">
      <c r="A1151" s="115">
        <v>2022</v>
      </c>
      <c r="B1151" s="72">
        <v>3</v>
      </c>
      <c r="C1151" t="s">
        <v>372</v>
      </c>
      <c r="D1151" t="s">
        <v>199</v>
      </c>
      <c r="E1151" t="s">
        <v>416</v>
      </c>
      <c r="F1151" t="s">
        <v>72</v>
      </c>
      <c r="G1151" s="10" t="s">
        <v>76</v>
      </c>
      <c r="H1151" t="s">
        <v>391</v>
      </c>
      <c r="I1151">
        <v>193317</v>
      </c>
      <c r="K1151" t="s">
        <v>219</v>
      </c>
      <c r="L1151" s="71"/>
      <c r="M1151" s="70">
        <v>0</v>
      </c>
      <c r="N1151" s="70">
        <f>IF(COUNTIFS(Submission[Submission],"2nd",Submission[Code],Submission[[#This Row],[Code]],Submission[Month],Submission[[#This Row],[Month]])&gt;0,Submission[[#This Row],[2nd Submit Prod/import (month +0)]]-Submission[[#This Row],[1st Submit Prod/import (month +0) ]],0)</f>
        <v>0</v>
      </c>
    </row>
    <row r="1152" spans="1:14">
      <c r="A1152" s="115">
        <v>2022</v>
      </c>
      <c r="B1152" s="72">
        <v>3</v>
      </c>
      <c r="C1152" t="s">
        <v>372</v>
      </c>
      <c r="D1152" t="s">
        <v>199</v>
      </c>
      <c r="E1152" t="s">
        <v>416</v>
      </c>
      <c r="F1152" t="s">
        <v>72</v>
      </c>
      <c r="G1152" s="10" t="s">
        <v>76</v>
      </c>
      <c r="H1152" t="s">
        <v>391</v>
      </c>
      <c r="I1152">
        <v>197011</v>
      </c>
      <c r="K1152" t="s">
        <v>219</v>
      </c>
      <c r="L1152" s="71"/>
      <c r="M1152" s="70">
        <v>1236.2793716886981</v>
      </c>
      <c r="N1152" s="70">
        <f>IF(COUNTIFS(Submission[Submission],"2nd",Submission[Code],Submission[[#This Row],[Code]],Submission[Month],Submission[[#This Row],[Month]])&gt;0,Submission[[#This Row],[2nd Submit Prod/import (month +0)]]-Submission[[#This Row],[1st Submit Prod/import (month +0) ]],0)</f>
        <v>1236.2793716886981</v>
      </c>
    </row>
    <row r="1153" spans="1:14">
      <c r="A1153" s="115">
        <v>2022</v>
      </c>
      <c r="B1153" s="72">
        <v>3</v>
      </c>
      <c r="C1153" t="s">
        <v>372</v>
      </c>
      <c r="D1153" t="s">
        <v>199</v>
      </c>
      <c r="E1153" t="s">
        <v>416</v>
      </c>
      <c r="F1153" t="s">
        <v>72</v>
      </c>
      <c r="G1153" s="10" t="s">
        <v>76</v>
      </c>
      <c r="H1153" t="s">
        <v>391</v>
      </c>
      <c r="I1153">
        <v>175223</v>
      </c>
      <c r="K1153" t="s">
        <v>219</v>
      </c>
      <c r="L1153" s="71"/>
      <c r="M1153" s="70">
        <v>0</v>
      </c>
      <c r="N1153" s="70">
        <f>IF(COUNTIFS(Submission[Submission],"2nd",Submission[Code],Submission[[#This Row],[Code]],Submission[Month],Submission[[#This Row],[Month]])&gt;0,Submission[[#This Row],[2nd Submit Prod/import (month +0)]]-Submission[[#This Row],[1st Submit Prod/import (month +0) ]],0)</f>
        <v>0</v>
      </c>
    </row>
    <row r="1154" spans="1:14">
      <c r="A1154" s="115">
        <v>2022</v>
      </c>
      <c r="B1154" s="72">
        <v>3</v>
      </c>
      <c r="C1154" t="s">
        <v>372</v>
      </c>
      <c r="D1154" t="s">
        <v>199</v>
      </c>
      <c r="E1154" t="s">
        <v>416</v>
      </c>
      <c r="F1154" t="s">
        <v>72</v>
      </c>
      <c r="G1154" s="10" t="s">
        <v>76</v>
      </c>
      <c r="H1154" t="s">
        <v>391</v>
      </c>
      <c r="I1154">
        <v>174609</v>
      </c>
      <c r="K1154" t="s">
        <v>219</v>
      </c>
      <c r="L1154" s="71"/>
      <c r="M1154" s="70">
        <v>500</v>
      </c>
      <c r="N1154" s="70">
        <f>IF(COUNTIFS(Submission[Submission],"2nd",Submission[Code],Submission[[#This Row],[Code]],Submission[Month],Submission[[#This Row],[Month]])&gt;0,Submission[[#This Row],[2nd Submit Prod/import (month +0)]]-Submission[[#This Row],[1st Submit Prod/import (month +0) ]],0)</f>
        <v>500</v>
      </c>
    </row>
    <row r="1155" spans="1:14">
      <c r="A1155" s="115">
        <v>2022</v>
      </c>
      <c r="B1155" s="72">
        <v>3</v>
      </c>
      <c r="C1155" t="s">
        <v>372</v>
      </c>
      <c r="D1155" t="s">
        <v>199</v>
      </c>
      <c r="E1155" t="s">
        <v>416</v>
      </c>
      <c r="F1155" t="s">
        <v>72</v>
      </c>
      <c r="G1155" s="10" t="s">
        <v>76</v>
      </c>
      <c r="H1155" t="s">
        <v>391</v>
      </c>
      <c r="I1155">
        <v>180817</v>
      </c>
      <c r="K1155" t="s">
        <v>219</v>
      </c>
      <c r="L1155" s="71"/>
      <c r="M1155" s="70">
        <v>446.98516316168934</v>
      </c>
      <c r="N1155" s="70">
        <f>IF(COUNTIFS(Submission[Submission],"2nd",Submission[Code],Submission[[#This Row],[Code]],Submission[Month],Submission[[#This Row],[Month]])&gt;0,Submission[[#This Row],[2nd Submit Prod/import (month +0)]]-Submission[[#This Row],[1st Submit Prod/import (month +0) ]],0)</f>
        <v>446.98516316168934</v>
      </c>
    </row>
    <row r="1156" spans="1:14">
      <c r="A1156" s="115">
        <v>2022</v>
      </c>
      <c r="B1156" s="72">
        <v>3</v>
      </c>
      <c r="C1156" t="s">
        <v>372</v>
      </c>
      <c r="D1156" t="s">
        <v>199</v>
      </c>
      <c r="E1156" t="s">
        <v>416</v>
      </c>
      <c r="F1156" t="s">
        <v>72</v>
      </c>
      <c r="G1156" s="10" t="s">
        <v>76</v>
      </c>
      <c r="H1156" t="s">
        <v>391</v>
      </c>
      <c r="I1156">
        <v>170116</v>
      </c>
      <c r="K1156" t="s">
        <v>219</v>
      </c>
      <c r="L1156" s="71"/>
      <c r="M1156" s="70">
        <v>2003.8427735183682</v>
      </c>
      <c r="N1156" s="70">
        <f>IF(COUNTIFS(Submission[Submission],"2nd",Submission[Code],Submission[[#This Row],[Code]],Submission[Month],Submission[[#This Row],[Month]])&gt;0,Submission[[#This Row],[2nd Submit Prod/import (month +0)]]-Submission[[#This Row],[1st Submit Prod/import (month +0) ]],0)</f>
        <v>2003.8427735183682</v>
      </c>
    </row>
    <row r="1157" spans="1:14">
      <c r="A1157" s="115">
        <v>2022</v>
      </c>
      <c r="B1157" s="72">
        <v>3</v>
      </c>
      <c r="C1157" t="s">
        <v>372</v>
      </c>
      <c r="D1157" t="s">
        <v>199</v>
      </c>
      <c r="E1157" t="s">
        <v>418</v>
      </c>
      <c r="F1157" t="s">
        <v>72</v>
      </c>
      <c r="G1157" t="s">
        <v>370</v>
      </c>
      <c r="H1157" t="s">
        <v>374</v>
      </c>
      <c r="I1157" t="s">
        <v>528</v>
      </c>
      <c r="K1157" t="s">
        <v>219</v>
      </c>
      <c r="L1157" s="71"/>
      <c r="M1157" s="70">
        <v>3332.5678000484354</v>
      </c>
      <c r="N1157" s="70">
        <f>IF(COUNTIFS(Submission[Submission],"2nd",Submission[Code],Submission[[#This Row],[Code]],Submission[Month],Submission[[#This Row],[Month]])&gt;0,Submission[[#This Row],[2nd Submit Prod/import (month +0)]]-Submission[[#This Row],[1st Submit Prod/import (month +0) ]],0)</f>
        <v>3332.5678000484354</v>
      </c>
    </row>
    <row r="1158" spans="1:14">
      <c r="A1158" s="115">
        <v>2022</v>
      </c>
      <c r="B1158" s="72">
        <v>3</v>
      </c>
      <c r="C1158" t="s">
        <v>372</v>
      </c>
      <c r="D1158" t="s">
        <v>199</v>
      </c>
      <c r="E1158" t="s">
        <v>418</v>
      </c>
      <c r="F1158" t="s">
        <v>72</v>
      </c>
      <c r="G1158" t="s">
        <v>370</v>
      </c>
      <c r="H1158" t="s">
        <v>374</v>
      </c>
      <c r="I1158" t="s">
        <v>529</v>
      </c>
      <c r="K1158" t="s">
        <v>219</v>
      </c>
      <c r="L1158" s="71"/>
      <c r="M1158" s="70">
        <v>3606.4000000000005</v>
      </c>
      <c r="N1158" s="70">
        <f>IF(COUNTIFS(Submission[Submission],"2nd",Submission[Code],Submission[[#This Row],[Code]],Submission[Month],Submission[[#This Row],[Month]])&gt;0,Submission[[#This Row],[2nd Submit Prod/import (month +0)]]-Submission[[#This Row],[1st Submit Prod/import (month +0) ]],0)</f>
        <v>3606.4000000000005</v>
      </c>
    </row>
    <row r="1159" spans="1:14">
      <c r="A1159" s="115">
        <v>2022</v>
      </c>
      <c r="B1159" s="72">
        <v>3</v>
      </c>
      <c r="C1159" t="s">
        <v>372</v>
      </c>
      <c r="D1159" t="s">
        <v>199</v>
      </c>
      <c r="E1159" t="s">
        <v>418</v>
      </c>
      <c r="F1159" t="s">
        <v>72</v>
      </c>
      <c r="G1159" t="s">
        <v>370</v>
      </c>
      <c r="H1159" t="s">
        <v>374</v>
      </c>
      <c r="I1159" t="s">
        <v>530</v>
      </c>
      <c r="K1159" t="s">
        <v>219</v>
      </c>
      <c r="L1159" s="71"/>
      <c r="M1159" s="70">
        <v>751.5</v>
      </c>
      <c r="N1159" s="70">
        <f>IF(COUNTIFS(Submission[Submission],"2nd",Submission[Code],Submission[[#This Row],[Code]],Submission[Month],Submission[[#This Row],[Month]])&gt;0,Submission[[#This Row],[2nd Submit Prod/import (month +0)]]-Submission[[#This Row],[1st Submit Prod/import (month +0) ]],0)</f>
        <v>751.5</v>
      </c>
    </row>
    <row r="1160" spans="1:14">
      <c r="A1160" s="115">
        <v>2022</v>
      </c>
      <c r="B1160" s="72">
        <v>3</v>
      </c>
      <c r="C1160" t="s">
        <v>372</v>
      </c>
      <c r="D1160" t="s">
        <v>199</v>
      </c>
      <c r="E1160" t="s">
        <v>418</v>
      </c>
      <c r="F1160" t="s">
        <v>72</v>
      </c>
      <c r="G1160" t="s">
        <v>370</v>
      </c>
      <c r="H1160" t="s">
        <v>374</v>
      </c>
      <c r="I1160" t="s">
        <v>544</v>
      </c>
      <c r="K1160" t="s">
        <v>219</v>
      </c>
      <c r="L1160" s="71"/>
      <c r="M1160" s="70">
        <v>66.5</v>
      </c>
      <c r="N1160" s="70">
        <f>IF(COUNTIFS(Submission[Submission],"2nd",Submission[Code],Submission[[#This Row],[Code]],Submission[Month],Submission[[#This Row],[Month]])&gt;0,Submission[[#This Row],[2nd Submit Prod/import (month +0)]]-Submission[[#This Row],[1st Submit Prod/import (month +0) ]],0)</f>
        <v>66.5</v>
      </c>
    </row>
    <row r="1161" spans="1:14">
      <c r="A1161" s="115">
        <v>2022</v>
      </c>
      <c r="B1161" s="72">
        <v>3</v>
      </c>
      <c r="C1161" t="s">
        <v>372</v>
      </c>
      <c r="D1161" t="s">
        <v>199</v>
      </c>
      <c r="E1161" t="s">
        <v>421</v>
      </c>
      <c r="F1161" t="s">
        <v>72</v>
      </c>
      <c r="G1161" t="s">
        <v>370</v>
      </c>
      <c r="H1161" t="s">
        <v>403</v>
      </c>
      <c r="I1161" t="s">
        <v>713</v>
      </c>
      <c r="K1161" t="s">
        <v>219</v>
      </c>
      <c r="L1161" s="71"/>
      <c r="M1161" s="70">
        <v>667.72544641086824</v>
      </c>
      <c r="N1161" s="70">
        <f>IF(COUNTIFS(Submission[Submission],"2nd",Submission[Code],Submission[[#This Row],[Code]],Submission[Month],Submission[[#This Row],[Month]])&gt;0,Submission[[#This Row],[2nd Submit Prod/import (month +0)]]-Submission[[#This Row],[1st Submit Prod/import (month +0) ]],0)</f>
        <v>667.72544641086824</v>
      </c>
    </row>
    <row r="1162" spans="1:14">
      <c r="A1162" s="115">
        <v>2022</v>
      </c>
      <c r="B1162" s="72">
        <v>3</v>
      </c>
      <c r="C1162" t="s">
        <v>372</v>
      </c>
      <c r="D1162" t="s">
        <v>199</v>
      </c>
      <c r="E1162" t="s">
        <v>421</v>
      </c>
      <c r="F1162" t="s">
        <v>72</v>
      </c>
      <c r="G1162" t="s">
        <v>370</v>
      </c>
      <c r="H1162" t="s">
        <v>403</v>
      </c>
      <c r="I1162" t="s">
        <v>714</v>
      </c>
      <c r="K1162" t="s">
        <v>219</v>
      </c>
      <c r="L1162" s="71"/>
      <c r="M1162" s="70">
        <v>2909.508307602181</v>
      </c>
      <c r="N1162" s="70">
        <f>IF(COUNTIFS(Submission[Submission],"2nd",Submission[Code],Submission[[#This Row],[Code]],Submission[Month],Submission[[#This Row],[Month]])&gt;0,Submission[[#This Row],[2nd Submit Prod/import (month +0)]]-Submission[[#This Row],[1st Submit Prod/import (month +0) ]],0)</f>
        <v>2909.508307602181</v>
      </c>
    </row>
    <row r="1163" spans="1:14">
      <c r="A1163" s="115">
        <v>2022</v>
      </c>
      <c r="B1163" s="72">
        <v>3</v>
      </c>
      <c r="C1163" t="s">
        <v>372</v>
      </c>
      <c r="D1163" t="s">
        <v>199</v>
      </c>
      <c r="E1163" t="s">
        <v>421</v>
      </c>
      <c r="F1163" t="s">
        <v>72</v>
      </c>
      <c r="G1163" t="s">
        <v>370</v>
      </c>
      <c r="H1163" t="s">
        <v>403</v>
      </c>
      <c r="I1163" t="s">
        <v>715</v>
      </c>
      <c r="K1163" t="s">
        <v>219</v>
      </c>
      <c r="L1163" s="71"/>
      <c r="M1163" s="70">
        <v>310.50810066760727</v>
      </c>
      <c r="N1163" s="70">
        <f>IF(COUNTIFS(Submission[Submission],"2nd",Submission[Code],Submission[[#This Row],[Code]],Submission[Month],Submission[[#This Row],[Month]])&gt;0,Submission[[#This Row],[2nd Submit Prod/import (month +0)]]-Submission[[#This Row],[1st Submit Prod/import (month +0) ]],0)</f>
        <v>310.50810066760727</v>
      </c>
    </row>
    <row r="1164" spans="1:14">
      <c r="A1164" s="115">
        <v>2022</v>
      </c>
      <c r="B1164" s="72">
        <v>3</v>
      </c>
      <c r="C1164" t="s">
        <v>372</v>
      </c>
      <c r="D1164" t="s">
        <v>199</v>
      </c>
      <c r="E1164" t="s">
        <v>421</v>
      </c>
      <c r="F1164" t="s">
        <v>72</v>
      </c>
      <c r="G1164" t="s">
        <v>370</v>
      </c>
      <c r="H1164" t="s">
        <v>403</v>
      </c>
      <c r="I1164" t="s">
        <v>545</v>
      </c>
      <c r="K1164" t="s">
        <v>220</v>
      </c>
      <c r="L1164" s="71"/>
      <c r="M1164" s="70">
        <v>0</v>
      </c>
      <c r="N1164" s="70">
        <f>IF(COUNTIFS(Submission[Submission],"2nd",Submission[Code],Submission[[#This Row],[Code]],Submission[Month],Submission[[#This Row],[Month]])&gt;0,Submission[[#This Row],[2nd Submit Prod/import (month +0)]]-Submission[[#This Row],[1st Submit Prod/import (month +0) ]],0)</f>
        <v>0</v>
      </c>
    </row>
    <row r="1165" spans="1:14">
      <c r="A1165" s="115">
        <v>2022</v>
      </c>
      <c r="B1165" s="72">
        <v>3</v>
      </c>
      <c r="C1165" t="s">
        <v>372</v>
      </c>
      <c r="D1165" t="s">
        <v>199</v>
      </c>
      <c r="E1165" t="s">
        <v>421</v>
      </c>
      <c r="F1165" t="s">
        <v>72</v>
      </c>
      <c r="G1165" t="s">
        <v>370</v>
      </c>
      <c r="H1165" t="s">
        <v>403</v>
      </c>
      <c r="I1165" t="s">
        <v>546</v>
      </c>
      <c r="K1165" t="s">
        <v>220</v>
      </c>
      <c r="L1165" s="71"/>
      <c r="M1165" s="70">
        <v>0</v>
      </c>
      <c r="N1165" s="70">
        <f>IF(COUNTIFS(Submission[Submission],"2nd",Submission[Code],Submission[[#This Row],[Code]],Submission[Month],Submission[[#This Row],[Month]])&gt;0,Submission[[#This Row],[2nd Submit Prod/import (month +0)]]-Submission[[#This Row],[1st Submit Prod/import (month +0) ]],0)</f>
        <v>0</v>
      </c>
    </row>
    <row r="1166" spans="1:14">
      <c r="A1166" s="115">
        <v>2022</v>
      </c>
      <c r="B1166" s="72">
        <v>3</v>
      </c>
      <c r="C1166" t="s">
        <v>372</v>
      </c>
      <c r="D1166" t="s">
        <v>199</v>
      </c>
      <c r="E1166" t="s">
        <v>419</v>
      </c>
      <c r="F1166" t="s">
        <v>72</v>
      </c>
      <c r="G1166" t="s">
        <v>370</v>
      </c>
      <c r="H1166" t="s">
        <v>403</v>
      </c>
      <c r="I1166" t="s">
        <v>547</v>
      </c>
      <c r="K1166" t="s">
        <v>219</v>
      </c>
      <c r="L1166" s="71"/>
      <c r="M1166" s="70">
        <v>0</v>
      </c>
      <c r="N1166" s="70">
        <f>IF(COUNTIFS(Submission[Submission],"2nd",Submission[Code],Submission[[#This Row],[Code]],Submission[Month],Submission[[#This Row],[Month]])&gt;0,Submission[[#This Row],[2nd Submit Prod/import (month +0)]]-Submission[[#This Row],[1st Submit Prod/import (month +0) ]],0)</f>
        <v>0</v>
      </c>
    </row>
    <row r="1167" spans="1:14">
      <c r="A1167" s="115">
        <v>2022</v>
      </c>
      <c r="B1167" s="72">
        <v>3</v>
      </c>
      <c r="C1167" t="s">
        <v>372</v>
      </c>
      <c r="D1167" t="s">
        <v>199</v>
      </c>
      <c r="E1167" t="s">
        <v>419</v>
      </c>
      <c r="F1167" t="s">
        <v>72</v>
      </c>
      <c r="G1167" t="s">
        <v>370</v>
      </c>
      <c r="H1167" t="s">
        <v>403</v>
      </c>
      <c r="I1167" t="s">
        <v>525</v>
      </c>
      <c r="K1167" t="s">
        <v>219</v>
      </c>
      <c r="L1167" s="71"/>
      <c r="M1167" s="70">
        <v>2273.2800000000007</v>
      </c>
      <c r="N1167" s="70">
        <f>IF(COUNTIFS(Submission[Submission],"2nd",Submission[Code],Submission[[#This Row],[Code]],Submission[Month],Submission[[#This Row],[Month]])&gt;0,Submission[[#This Row],[2nd Submit Prod/import (month +0)]]-Submission[[#This Row],[1st Submit Prod/import (month +0) ]],0)</f>
        <v>2273.2800000000007</v>
      </c>
    </row>
    <row r="1168" spans="1:14">
      <c r="A1168" s="115">
        <v>2022</v>
      </c>
      <c r="B1168" s="72">
        <v>3</v>
      </c>
      <c r="C1168" t="s">
        <v>372</v>
      </c>
      <c r="D1168" t="s">
        <v>199</v>
      </c>
      <c r="E1168" t="s">
        <v>419</v>
      </c>
      <c r="F1168" t="s">
        <v>72</v>
      </c>
      <c r="G1168" t="s">
        <v>370</v>
      </c>
      <c r="H1168" t="s">
        <v>403</v>
      </c>
      <c r="I1168" t="s">
        <v>524</v>
      </c>
      <c r="K1168" t="s">
        <v>219</v>
      </c>
      <c r="L1168" s="71"/>
      <c r="M1168" s="70">
        <v>5659.04</v>
      </c>
      <c r="N1168" s="70">
        <f>IF(COUNTIFS(Submission[Submission],"2nd",Submission[Code],Submission[[#This Row],[Code]],Submission[Month],Submission[[#This Row],[Month]])&gt;0,Submission[[#This Row],[2nd Submit Prod/import (month +0)]]-Submission[[#This Row],[1st Submit Prod/import (month +0) ]],0)</f>
        <v>5659.04</v>
      </c>
    </row>
    <row r="1169" spans="1:14">
      <c r="A1169" s="115">
        <v>2022</v>
      </c>
      <c r="B1169" s="72">
        <v>3</v>
      </c>
      <c r="C1169" t="s">
        <v>372</v>
      </c>
      <c r="D1169" t="s">
        <v>199</v>
      </c>
      <c r="E1169" t="s">
        <v>419</v>
      </c>
      <c r="F1169" t="s">
        <v>72</v>
      </c>
      <c r="G1169" t="s">
        <v>370</v>
      </c>
      <c r="H1169" t="s">
        <v>403</v>
      </c>
      <c r="I1169" t="s">
        <v>526</v>
      </c>
      <c r="K1169" t="s">
        <v>219</v>
      </c>
      <c r="L1169" s="71"/>
      <c r="M1169" s="70">
        <v>4198.84</v>
      </c>
      <c r="N1169" s="70">
        <f>IF(COUNTIFS(Submission[Submission],"2nd",Submission[Code],Submission[[#This Row],[Code]],Submission[Month],Submission[[#This Row],[Month]])&gt;0,Submission[[#This Row],[2nd Submit Prod/import (month +0)]]-Submission[[#This Row],[1st Submit Prod/import (month +0) ]],0)</f>
        <v>4198.84</v>
      </c>
    </row>
    <row r="1170" spans="1:14">
      <c r="A1170" s="115">
        <v>2022</v>
      </c>
      <c r="B1170" s="72">
        <v>3</v>
      </c>
      <c r="C1170" t="s">
        <v>372</v>
      </c>
      <c r="D1170" t="s">
        <v>199</v>
      </c>
      <c r="E1170" t="s">
        <v>419</v>
      </c>
      <c r="F1170" t="s">
        <v>72</v>
      </c>
      <c r="G1170" t="s">
        <v>370</v>
      </c>
      <c r="H1170" t="s">
        <v>403</v>
      </c>
      <c r="I1170" t="s">
        <v>527</v>
      </c>
      <c r="K1170" t="s">
        <v>220</v>
      </c>
      <c r="L1170" s="71"/>
      <c r="M1170" s="70">
        <v>0</v>
      </c>
      <c r="N1170" s="70">
        <f>IF(COUNTIFS(Submission[Submission],"2nd",Submission[Code],Submission[[#This Row],[Code]],Submission[Month],Submission[[#This Row],[Month]])&gt;0,Submission[[#This Row],[2nd Submit Prod/import (month +0)]]-Submission[[#This Row],[1st Submit Prod/import (month +0) ]],0)</f>
        <v>0</v>
      </c>
    </row>
    <row r="1171" spans="1:14">
      <c r="A1171" s="115">
        <v>2022</v>
      </c>
      <c r="B1171" s="72">
        <v>3</v>
      </c>
      <c r="C1171" t="s">
        <v>372</v>
      </c>
      <c r="D1171" t="s">
        <v>199</v>
      </c>
      <c r="E1171" t="s">
        <v>419</v>
      </c>
      <c r="F1171" t="s">
        <v>72</v>
      </c>
      <c r="G1171" t="s">
        <v>370</v>
      </c>
      <c r="H1171" t="s">
        <v>403</v>
      </c>
      <c r="I1171" t="s">
        <v>548</v>
      </c>
      <c r="K1171" t="s">
        <v>220</v>
      </c>
      <c r="L1171" s="71"/>
      <c r="M1171" s="70">
        <v>0</v>
      </c>
      <c r="N1171" s="70">
        <f>IF(COUNTIFS(Submission[Submission],"2nd",Submission[Code],Submission[[#This Row],[Code]],Submission[Month],Submission[[#This Row],[Month]])&gt;0,Submission[[#This Row],[2nd Submit Prod/import (month +0)]]-Submission[[#This Row],[1st Submit Prod/import (month +0) ]],0)</f>
        <v>0</v>
      </c>
    </row>
    <row r="1172" spans="1:14">
      <c r="A1172" s="115">
        <v>2022</v>
      </c>
      <c r="B1172" s="72">
        <v>3</v>
      </c>
      <c r="C1172" t="s">
        <v>372</v>
      </c>
      <c r="D1172" t="s">
        <v>199</v>
      </c>
      <c r="E1172" t="s">
        <v>419</v>
      </c>
      <c r="F1172" t="s">
        <v>72</v>
      </c>
      <c r="G1172" t="s">
        <v>370</v>
      </c>
      <c r="H1172" t="s">
        <v>403</v>
      </c>
      <c r="I1172" t="s">
        <v>549</v>
      </c>
      <c r="K1172" t="s">
        <v>220</v>
      </c>
      <c r="L1172" s="71"/>
      <c r="M1172" s="70">
        <v>0</v>
      </c>
      <c r="N1172" s="70">
        <f>IF(COUNTIFS(Submission[Submission],"2nd",Submission[Code],Submission[[#This Row],[Code]],Submission[Month],Submission[[#This Row],[Month]])&gt;0,Submission[[#This Row],[2nd Submit Prod/import (month +0)]]-Submission[[#This Row],[1st Submit Prod/import (month +0) ]],0)</f>
        <v>0</v>
      </c>
    </row>
    <row r="1173" spans="1:14">
      <c r="A1173" s="115">
        <v>2022</v>
      </c>
      <c r="B1173" s="72">
        <v>3</v>
      </c>
      <c r="C1173" t="s">
        <v>372</v>
      </c>
      <c r="D1173" t="s">
        <v>199</v>
      </c>
      <c r="E1173" t="s">
        <v>419</v>
      </c>
      <c r="F1173" t="s">
        <v>72</v>
      </c>
      <c r="G1173" t="s">
        <v>370</v>
      </c>
      <c r="H1173" t="s">
        <v>403</v>
      </c>
      <c r="I1173" t="s">
        <v>550</v>
      </c>
      <c r="K1173" t="s">
        <v>220</v>
      </c>
      <c r="L1173" s="71"/>
      <c r="M1173" s="70">
        <v>0</v>
      </c>
      <c r="N1173" s="70">
        <f>IF(COUNTIFS(Submission[Submission],"2nd",Submission[Code],Submission[[#This Row],[Code]],Submission[Month],Submission[[#This Row],[Month]])&gt;0,Submission[[#This Row],[2nd Submit Prod/import (month +0)]]-Submission[[#This Row],[1st Submit Prod/import (month +0) ]],0)</f>
        <v>0</v>
      </c>
    </row>
    <row r="1174" spans="1:14">
      <c r="A1174" s="115">
        <v>2022</v>
      </c>
      <c r="B1174" s="72">
        <v>3</v>
      </c>
      <c r="C1174" t="s">
        <v>372</v>
      </c>
      <c r="D1174" t="s">
        <v>199</v>
      </c>
      <c r="E1174" t="s">
        <v>419</v>
      </c>
      <c r="F1174" t="s">
        <v>72</v>
      </c>
      <c r="G1174" t="s">
        <v>370</v>
      </c>
      <c r="H1174" t="s">
        <v>403</v>
      </c>
      <c r="I1174" t="s">
        <v>551</v>
      </c>
      <c r="K1174" t="s">
        <v>220</v>
      </c>
      <c r="L1174" s="71"/>
      <c r="M1174" s="70">
        <v>0</v>
      </c>
      <c r="N1174" s="70">
        <f>IF(COUNTIFS(Submission[Submission],"2nd",Submission[Code],Submission[[#This Row],[Code]],Submission[Month],Submission[[#This Row],[Month]])&gt;0,Submission[[#This Row],[2nd Submit Prod/import (month +0)]]-Submission[[#This Row],[1st Submit Prod/import (month +0) ]],0)</f>
        <v>0</v>
      </c>
    </row>
    <row r="1175" spans="1:14">
      <c r="A1175" s="115">
        <v>2022</v>
      </c>
      <c r="B1175" s="72">
        <v>3</v>
      </c>
      <c r="C1175" t="s">
        <v>372</v>
      </c>
      <c r="D1175" t="s">
        <v>199</v>
      </c>
      <c r="E1175" t="s">
        <v>419</v>
      </c>
      <c r="F1175" t="s">
        <v>72</v>
      </c>
      <c r="G1175" t="s">
        <v>370</v>
      </c>
      <c r="H1175" t="s">
        <v>403</v>
      </c>
      <c r="I1175" t="s">
        <v>552</v>
      </c>
      <c r="K1175" t="s">
        <v>220</v>
      </c>
      <c r="L1175" s="71"/>
      <c r="M1175" s="70">
        <v>0</v>
      </c>
      <c r="N1175" s="70">
        <f>IF(COUNTIFS(Submission[Submission],"2nd",Submission[Code],Submission[[#This Row],[Code]],Submission[Month],Submission[[#This Row],[Month]])&gt;0,Submission[[#This Row],[2nd Submit Prod/import (month +0)]]-Submission[[#This Row],[1st Submit Prod/import (month +0) ]],0)</f>
        <v>0</v>
      </c>
    </row>
    <row r="1176" spans="1:14">
      <c r="A1176" s="115">
        <v>2022</v>
      </c>
      <c r="B1176" s="72">
        <v>3</v>
      </c>
      <c r="C1176" t="s">
        <v>372</v>
      </c>
      <c r="D1176" t="s">
        <v>199</v>
      </c>
      <c r="E1176" t="s">
        <v>419</v>
      </c>
      <c r="F1176" t="s">
        <v>72</v>
      </c>
      <c r="G1176" t="s">
        <v>370</v>
      </c>
      <c r="H1176" t="s">
        <v>374</v>
      </c>
      <c r="I1176" t="s">
        <v>523</v>
      </c>
      <c r="K1176" t="s">
        <v>220</v>
      </c>
      <c r="L1176" s="71"/>
      <c r="M1176" s="70">
        <v>0</v>
      </c>
      <c r="N1176" s="70">
        <f>IF(COUNTIFS(Submission[Submission],"2nd",Submission[Code],Submission[[#This Row],[Code]],Submission[Month],Submission[[#This Row],[Month]])&gt;0,Submission[[#This Row],[2nd Submit Prod/import (month +0)]]-Submission[[#This Row],[1st Submit Prod/import (month +0) ]],0)</f>
        <v>0</v>
      </c>
    </row>
    <row r="1177" spans="1:14">
      <c r="A1177" s="115">
        <v>2022</v>
      </c>
      <c r="B1177" s="72">
        <v>3</v>
      </c>
      <c r="C1177" t="s">
        <v>372</v>
      </c>
      <c r="D1177" t="s">
        <v>199</v>
      </c>
      <c r="E1177" t="s">
        <v>419</v>
      </c>
      <c r="F1177" t="s">
        <v>72</v>
      </c>
      <c r="G1177" t="s">
        <v>370</v>
      </c>
      <c r="H1177" t="s">
        <v>374</v>
      </c>
      <c r="I1177" t="s">
        <v>522</v>
      </c>
      <c r="K1177" t="s">
        <v>220</v>
      </c>
      <c r="L1177" s="71"/>
      <c r="M1177" s="70">
        <v>0</v>
      </c>
      <c r="N1177" s="70">
        <f>IF(COUNTIFS(Submission[Submission],"2nd",Submission[Code],Submission[[#This Row],[Code]],Submission[Month],Submission[[#This Row],[Month]])&gt;0,Submission[[#This Row],[2nd Submit Prod/import (month +0)]]-Submission[[#This Row],[1st Submit Prod/import (month +0) ]],0)</f>
        <v>0</v>
      </c>
    </row>
    <row r="1178" spans="1:14">
      <c r="A1178" s="115">
        <v>2022</v>
      </c>
      <c r="B1178" s="72">
        <v>3</v>
      </c>
      <c r="C1178" t="s">
        <v>372</v>
      </c>
      <c r="D1178" t="s">
        <v>199</v>
      </c>
      <c r="E1178" t="s">
        <v>419</v>
      </c>
      <c r="F1178" t="s">
        <v>72</v>
      </c>
      <c r="G1178" t="s">
        <v>370</v>
      </c>
      <c r="H1178" t="s">
        <v>374</v>
      </c>
      <c r="I1178" t="s">
        <v>553</v>
      </c>
      <c r="K1178" t="s">
        <v>220</v>
      </c>
      <c r="L1178" s="71"/>
      <c r="M1178" s="70">
        <v>0</v>
      </c>
      <c r="N1178" s="70">
        <f>IF(COUNTIFS(Submission[Submission],"2nd",Submission[Code],Submission[[#This Row],[Code]],Submission[Month],Submission[[#This Row],[Month]])&gt;0,Submission[[#This Row],[2nd Submit Prod/import (month +0)]]-Submission[[#This Row],[1st Submit Prod/import (month +0) ]],0)</f>
        <v>0</v>
      </c>
    </row>
    <row r="1179" spans="1:14">
      <c r="A1179" s="115">
        <v>2022</v>
      </c>
      <c r="B1179" s="72">
        <v>3</v>
      </c>
      <c r="C1179" t="s">
        <v>372</v>
      </c>
      <c r="D1179" t="s">
        <v>199</v>
      </c>
      <c r="E1179" t="s">
        <v>419</v>
      </c>
      <c r="F1179" t="s">
        <v>72</v>
      </c>
      <c r="G1179" t="s">
        <v>370</v>
      </c>
      <c r="H1179" t="s">
        <v>374</v>
      </c>
      <c r="I1179" t="s">
        <v>563</v>
      </c>
      <c r="K1179" t="s">
        <v>220</v>
      </c>
      <c r="L1179" s="71"/>
      <c r="M1179" s="70">
        <v>0</v>
      </c>
      <c r="N1179" s="70">
        <f>IF(COUNTIFS(Submission[Submission],"2nd",Submission[Code],Submission[[#This Row],[Code]],Submission[Month],Submission[[#This Row],[Month]])&gt;0,Submission[[#This Row],[2nd Submit Prod/import (month +0)]]-Submission[[#This Row],[1st Submit Prod/import (month +0) ]],0)</f>
        <v>0</v>
      </c>
    </row>
    <row r="1180" spans="1:14">
      <c r="A1180" s="115">
        <v>2022</v>
      </c>
      <c r="B1180" s="72">
        <v>3</v>
      </c>
      <c r="C1180" t="s">
        <v>372</v>
      </c>
      <c r="D1180" t="s">
        <v>199</v>
      </c>
      <c r="E1180" t="s">
        <v>427</v>
      </c>
      <c r="F1180" t="s">
        <v>77</v>
      </c>
      <c r="G1180" t="s">
        <v>370</v>
      </c>
      <c r="H1180" t="s">
        <v>374</v>
      </c>
      <c r="I1180" t="s">
        <v>86</v>
      </c>
      <c r="K1180" t="s">
        <v>219</v>
      </c>
      <c r="L1180" s="71"/>
      <c r="M1180" s="70">
        <v>0</v>
      </c>
      <c r="N1180" s="70">
        <f>IF(COUNTIFS(Submission[Submission],"2nd",Submission[Code],Submission[[#This Row],[Code]],Submission[Month],Submission[[#This Row],[Month]])&gt;0,Submission[[#This Row],[2nd Submit Prod/import (month +0)]]-Submission[[#This Row],[1st Submit Prod/import (month +0) ]],0)</f>
        <v>0</v>
      </c>
    </row>
    <row r="1181" spans="1:14">
      <c r="A1181" s="115">
        <v>2022</v>
      </c>
      <c r="B1181" s="72">
        <v>3</v>
      </c>
      <c r="C1181" t="s">
        <v>372</v>
      </c>
      <c r="D1181" t="s">
        <v>199</v>
      </c>
      <c r="E1181" t="s">
        <v>427</v>
      </c>
      <c r="F1181" t="s">
        <v>77</v>
      </c>
      <c r="G1181" t="s">
        <v>370</v>
      </c>
      <c r="H1181" t="s">
        <v>374</v>
      </c>
      <c r="I1181" t="s">
        <v>87</v>
      </c>
      <c r="K1181" t="s">
        <v>219</v>
      </c>
      <c r="L1181" s="71"/>
      <c r="M1181" s="70">
        <v>0</v>
      </c>
      <c r="N1181" s="70">
        <f>IF(COUNTIFS(Submission[Submission],"2nd",Submission[Code],Submission[[#This Row],[Code]],Submission[Month],Submission[[#This Row],[Month]])&gt;0,Submission[[#This Row],[2nd Submit Prod/import (month +0)]]-Submission[[#This Row],[1st Submit Prod/import (month +0) ]],0)</f>
        <v>0</v>
      </c>
    </row>
    <row r="1182" spans="1:14">
      <c r="A1182" s="115">
        <v>2022</v>
      </c>
      <c r="B1182" s="72">
        <v>3</v>
      </c>
      <c r="C1182" t="s">
        <v>372</v>
      </c>
      <c r="D1182" t="s">
        <v>199</v>
      </c>
      <c r="E1182" t="s">
        <v>427</v>
      </c>
      <c r="F1182" t="s">
        <v>77</v>
      </c>
      <c r="G1182" t="s">
        <v>370</v>
      </c>
      <c r="H1182" t="s">
        <v>374</v>
      </c>
      <c r="I1182" t="s">
        <v>88</v>
      </c>
      <c r="K1182" t="s">
        <v>219</v>
      </c>
      <c r="L1182" s="71"/>
      <c r="M1182" s="70">
        <v>0</v>
      </c>
      <c r="N1182" s="70">
        <f>IF(COUNTIFS(Submission[Submission],"2nd",Submission[Code],Submission[[#This Row],[Code]],Submission[Month],Submission[[#This Row],[Month]])&gt;0,Submission[[#This Row],[2nd Submit Prod/import (month +0)]]-Submission[[#This Row],[1st Submit Prod/import (month +0) ]],0)</f>
        <v>0</v>
      </c>
    </row>
    <row r="1183" spans="1:14">
      <c r="A1183" s="115">
        <v>2022</v>
      </c>
      <c r="B1183" s="72">
        <v>3</v>
      </c>
      <c r="C1183" t="s">
        <v>372</v>
      </c>
      <c r="D1183" t="s">
        <v>199</v>
      </c>
      <c r="E1183" t="s">
        <v>427</v>
      </c>
      <c r="F1183" t="s">
        <v>77</v>
      </c>
      <c r="G1183" t="s">
        <v>370</v>
      </c>
      <c r="H1183" t="s">
        <v>374</v>
      </c>
      <c r="I1183" t="s">
        <v>89</v>
      </c>
      <c r="K1183" t="s">
        <v>219</v>
      </c>
      <c r="L1183" s="71"/>
      <c r="M1183" s="70">
        <v>0</v>
      </c>
      <c r="N1183" s="70">
        <f>IF(COUNTIFS(Submission[Submission],"2nd",Submission[Code],Submission[[#This Row],[Code]],Submission[Month],Submission[[#This Row],[Month]])&gt;0,Submission[[#This Row],[2nd Submit Prod/import (month +0)]]-Submission[[#This Row],[1st Submit Prod/import (month +0) ]],0)</f>
        <v>0</v>
      </c>
    </row>
    <row r="1184" spans="1:14">
      <c r="A1184" s="115">
        <v>2022</v>
      </c>
      <c r="B1184" s="72">
        <v>3</v>
      </c>
      <c r="C1184" t="s">
        <v>372</v>
      </c>
      <c r="D1184" t="s">
        <v>199</v>
      </c>
      <c r="E1184" t="s">
        <v>427</v>
      </c>
      <c r="F1184" t="s">
        <v>77</v>
      </c>
      <c r="G1184" t="s">
        <v>370</v>
      </c>
      <c r="H1184" t="s">
        <v>374</v>
      </c>
      <c r="I1184" t="s">
        <v>90</v>
      </c>
      <c r="K1184" t="s">
        <v>219</v>
      </c>
      <c r="L1184" s="71"/>
      <c r="M1184" s="70">
        <v>0</v>
      </c>
      <c r="N1184" s="70">
        <f>IF(COUNTIFS(Submission[Submission],"2nd",Submission[Code],Submission[[#This Row],[Code]],Submission[Month],Submission[[#This Row],[Month]])&gt;0,Submission[[#This Row],[2nd Submit Prod/import (month +0)]]-Submission[[#This Row],[1st Submit Prod/import (month +0) ]],0)</f>
        <v>0</v>
      </c>
    </row>
    <row r="1185" spans="1:14">
      <c r="A1185" s="115">
        <v>2022</v>
      </c>
      <c r="B1185" s="72">
        <v>3</v>
      </c>
      <c r="C1185" t="s">
        <v>372</v>
      </c>
      <c r="D1185" t="s">
        <v>199</v>
      </c>
      <c r="E1185" t="s">
        <v>427</v>
      </c>
      <c r="F1185" t="s">
        <v>77</v>
      </c>
      <c r="G1185" t="s">
        <v>370</v>
      </c>
      <c r="H1185" t="s">
        <v>374</v>
      </c>
      <c r="I1185" t="s">
        <v>91</v>
      </c>
      <c r="K1185" t="s">
        <v>219</v>
      </c>
      <c r="L1185" s="71"/>
      <c r="M1185" s="70">
        <v>0</v>
      </c>
      <c r="N1185" s="70">
        <f>IF(COUNTIFS(Submission[Submission],"2nd",Submission[Code],Submission[[#This Row],[Code]],Submission[Month],Submission[[#This Row],[Month]])&gt;0,Submission[[#This Row],[2nd Submit Prod/import (month +0)]]-Submission[[#This Row],[1st Submit Prod/import (month +0) ]],0)</f>
        <v>0</v>
      </c>
    </row>
    <row r="1186" spans="1:14">
      <c r="A1186" s="115">
        <v>2022</v>
      </c>
      <c r="B1186" s="72">
        <v>3</v>
      </c>
      <c r="C1186" t="s">
        <v>372</v>
      </c>
      <c r="D1186" t="s">
        <v>199</v>
      </c>
      <c r="E1186" t="s">
        <v>427</v>
      </c>
      <c r="F1186" t="s">
        <v>77</v>
      </c>
      <c r="G1186" t="s">
        <v>370</v>
      </c>
      <c r="H1186" t="s">
        <v>374</v>
      </c>
      <c r="I1186" t="s">
        <v>143</v>
      </c>
      <c r="K1186" t="s">
        <v>220</v>
      </c>
      <c r="L1186" s="71"/>
      <c r="M1186" s="70">
        <v>0</v>
      </c>
      <c r="N1186" s="70">
        <f>IF(COUNTIFS(Submission[Submission],"2nd",Submission[Code],Submission[[#This Row],[Code]],Submission[Month],Submission[[#This Row],[Month]])&gt;0,Submission[[#This Row],[2nd Submit Prod/import (month +0)]]-Submission[[#This Row],[1st Submit Prod/import (month +0) ]],0)</f>
        <v>0</v>
      </c>
    </row>
    <row r="1187" spans="1:14">
      <c r="A1187" s="115">
        <v>2022</v>
      </c>
      <c r="B1187" s="72">
        <v>3</v>
      </c>
      <c r="C1187" t="s">
        <v>372</v>
      </c>
      <c r="D1187" t="s">
        <v>199</v>
      </c>
      <c r="E1187" t="s">
        <v>427</v>
      </c>
      <c r="F1187" t="s">
        <v>77</v>
      </c>
      <c r="G1187" t="s">
        <v>370</v>
      </c>
      <c r="H1187" t="s">
        <v>374</v>
      </c>
      <c r="I1187" t="s">
        <v>144</v>
      </c>
      <c r="K1187" t="s">
        <v>220</v>
      </c>
      <c r="L1187" s="71"/>
      <c r="M1187" s="70">
        <v>0</v>
      </c>
      <c r="N1187" s="70">
        <f>IF(COUNTIFS(Submission[Submission],"2nd",Submission[Code],Submission[[#This Row],[Code]],Submission[Month],Submission[[#This Row],[Month]])&gt;0,Submission[[#This Row],[2nd Submit Prod/import (month +0)]]-Submission[[#This Row],[1st Submit Prod/import (month +0) ]],0)</f>
        <v>0</v>
      </c>
    </row>
    <row r="1188" spans="1:14">
      <c r="A1188" s="115">
        <v>2022</v>
      </c>
      <c r="B1188" s="72">
        <v>3</v>
      </c>
      <c r="C1188" t="s">
        <v>372</v>
      </c>
      <c r="D1188" t="s">
        <v>199</v>
      </c>
      <c r="E1188" t="s">
        <v>418</v>
      </c>
      <c r="F1188" t="s">
        <v>77</v>
      </c>
      <c r="G1188" t="s">
        <v>370</v>
      </c>
      <c r="H1188" t="s">
        <v>374</v>
      </c>
      <c r="I1188" t="s">
        <v>447</v>
      </c>
      <c r="K1188" t="s">
        <v>219</v>
      </c>
      <c r="L1188" s="71"/>
      <c r="M1188" s="70">
        <v>0</v>
      </c>
      <c r="N1188" s="70">
        <f>IF(COUNTIFS(Submission[Submission],"2nd",Submission[Code],Submission[[#This Row],[Code]],Submission[Month],Submission[[#This Row],[Month]])&gt;0,Submission[[#This Row],[2nd Submit Prod/import (month +0)]]-Submission[[#This Row],[1st Submit Prod/import (month +0) ]],0)</f>
        <v>0</v>
      </c>
    </row>
    <row r="1189" spans="1:14">
      <c r="A1189" s="115">
        <v>2022</v>
      </c>
      <c r="B1189" s="72">
        <v>3</v>
      </c>
      <c r="C1189" t="s">
        <v>372</v>
      </c>
      <c r="D1189" t="s">
        <v>199</v>
      </c>
      <c r="E1189" t="s">
        <v>418</v>
      </c>
      <c r="F1189" t="s">
        <v>77</v>
      </c>
      <c r="G1189" t="s">
        <v>370</v>
      </c>
      <c r="H1189" t="s">
        <v>374</v>
      </c>
      <c r="I1189" t="s">
        <v>448</v>
      </c>
      <c r="K1189" t="s">
        <v>219</v>
      </c>
      <c r="L1189" s="71"/>
      <c r="M1189" s="70">
        <v>0</v>
      </c>
      <c r="N1189" s="70">
        <f>IF(COUNTIFS(Submission[Submission],"2nd",Submission[Code],Submission[[#This Row],[Code]],Submission[Month],Submission[[#This Row],[Month]])&gt;0,Submission[[#This Row],[2nd Submit Prod/import (month +0)]]-Submission[[#This Row],[1st Submit Prod/import (month +0) ]],0)</f>
        <v>0</v>
      </c>
    </row>
    <row r="1190" spans="1:14">
      <c r="A1190" s="115">
        <v>2022</v>
      </c>
      <c r="B1190" s="72">
        <v>3</v>
      </c>
      <c r="C1190" t="s">
        <v>372</v>
      </c>
      <c r="D1190" t="s">
        <v>199</v>
      </c>
      <c r="E1190" t="s">
        <v>418</v>
      </c>
      <c r="F1190" t="s">
        <v>77</v>
      </c>
      <c r="G1190" t="s">
        <v>370</v>
      </c>
      <c r="H1190" t="s">
        <v>374</v>
      </c>
      <c r="I1190" t="s">
        <v>449</v>
      </c>
      <c r="K1190" t="s">
        <v>219</v>
      </c>
      <c r="L1190" s="71"/>
      <c r="M1190" s="70">
        <v>0</v>
      </c>
      <c r="N1190" s="70">
        <f>IF(COUNTIFS(Submission[Submission],"2nd",Submission[Code],Submission[[#This Row],[Code]],Submission[Month],Submission[[#This Row],[Month]])&gt;0,Submission[[#This Row],[2nd Submit Prod/import (month +0)]]-Submission[[#This Row],[1st Submit Prod/import (month +0) ]],0)</f>
        <v>0</v>
      </c>
    </row>
    <row r="1191" spans="1:14">
      <c r="A1191" s="115">
        <v>2022</v>
      </c>
      <c r="B1191" s="72">
        <v>3</v>
      </c>
      <c r="C1191" t="s">
        <v>372</v>
      </c>
      <c r="D1191" t="s">
        <v>199</v>
      </c>
      <c r="E1191" t="s">
        <v>418</v>
      </c>
      <c r="F1191" t="s">
        <v>77</v>
      </c>
      <c r="G1191" t="s">
        <v>370</v>
      </c>
      <c r="H1191" t="s">
        <v>374</v>
      </c>
      <c r="I1191" t="s">
        <v>450</v>
      </c>
      <c r="K1191" t="s">
        <v>219</v>
      </c>
      <c r="L1191" s="71"/>
      <c r="M1191" s="70">
        <v>0</v>
      </c>
      <c r="N1191" s="70">
        <f>IF(COUNTIFS(Submission[Submission],"2nd",Submission[Code],Submission[[#This Row],[Code]],Submission[Month],Submission[[#This Row],[Month]])&gt;0,Submission[[#This Row],[2nd Submit Prod/import (month +0)]]-Submission[[#This Row],[1st Submit Prod/import (month +0) ]],0)</f>
        <v>0</v>
      </c>
    </row>
    <row r="1192" spans="1:14">
      <c r="A1192" s="115">
        <v>2022</v>
      </c>
      <c r="B1192" s="72">
        <v>3</v>
      </c>
      <c r="C1192" t="s">
        <v>372</v>
      </c>
      <c r="D1192" t="s">
        <v>199</v>
      </c>
      <c r="E1192" t="s">
        <v>418</v>
      </c>
      <c r="F1192" t="s">
        <v>77</v>
      </c>
      <c r="G1192" t="s">
        <v>370</v>
      </c>
      <c r="H1192" t="s">
        <v>374</v>
      </c>
      <c r="I1192" t="s">
        <v>92</v>
      </c>
      <c r="K1192" t="s">
        <v>219</v>
      </c>
      <c r="L1192" s="71"/>
      <c r="M1192" s="70">
        <v>18816</v>
      </c>
      <c r="N1192" s="70">
        <f>IF(COUNTIFS(Submission[Submission],"2nd",Submission[Code],Submission[[#This Row],[Code]],Submission[Month],Submission[[#This Row],[Month]])&gt;0,Submission[[#This Row],[2nd Submit Prod/import (month +0)]]-Submission[[#This Row],[1st Submit Prod/import (month +0) ]],0)</f>
        <v>18816</v>
      </c>
    </row>
    <row r="1193" spans="1:14">
      <c r="A1193" s="115">
        <v>2022</v>
      </c>
      <c r="B1193" s="72">
        <v>3</v>
      </c>
      <c r="C1193" t="s">
        <v>372</v>
      </c>
      <c r="D1193" t="s">
        <v>199</v>
      </c>
      <c r="E1193" t="s">
        <v>418</v>
      </c>
      <c r="F1193" t="s">
        <v>77</v>
      </c>
      <c r="G1193" t="s">
        <v>370</v>
      </c>
      <c r="H1193" t="s">
        <v>374</v>
      </c>
      <c r="I1193" t="s">
        <v>225</v>
      </c>
      <c r="K1193" t="s">
        <v>219</v>
      </c>
      <c r="L1193" s="71"/>
      <c r="M1193" s="70">
        <v>0</v>
      </c>
      <c r="N1193" s="70">
        <f>IF(COUNTIFS(Submission[Submission],"2nd",Submission[Code],Submission[[#This Row],[Code]],Submission[Month],Submission[[#This Row],[Month]])&gt;0,Submission[[#This Row],[2nd Submit Prod/import (month +0)]]-Submission[[#This Row],[1st Submit Prod/import (month +0) ]],0)</f>
        <v>0</v>
      </c>
    </row>
    <row r="1194" spans="1:14">
      <c r="A1194" s="115">
        <v>2022</v>
      </c>
      <c r="B1194" s="72">
        <v>3</v>
      </c>
      <c r="C1194" t="s">
        <v>372</v>
      </c>
      <c r="D1194" t="s">
        <v>199</v>
      </c>
      <c r="E1194" t="s">
        <v>418</v>
      </c>
      <c r="F1194" t="s">
        <v>77</v>
      </c>
      <c r="G1194" t="s">
        <v>370</v>
      </c>
      <c r="H1194" t="s">
        <v>374</v>
      </c>
      <c r="I1194" t="s">
        <v>226</v>
      </c>
      <c r="K1194" t="s">
        <v>219</v>
      </c>
      <c r="L1194" s="71"/>
      <c r="M1194" s="70">
        <v>0</v>
      </c>
      <c r="N1194" s="70">
        <f>IF(COUNTIFS(Submission[Submission],"2nd",Submission[Code],Submission[[#This Row],[Code]],Submission[Month],Submission[[#This Row],[Month]])&gt;0,Submission[[#This Row],[2nd Submit Prod/import (month +0)]]-Submission[[#This Row],[1st Submit Prod/import (month +0) ]],0)</f>
        <v>0</v>
      </c>
    </row>
    <row r="1195" spans="1:14">
      <c r="A1195" s="115">
        <v>2022</v>
      </c>
      <c r="B1195" s="72">
        <v>3</v>
      </c>
      <c r="C1195" t="s">
        <v>372</v>
      </c>
      <c r="D1195" t="s">
        <v>199</v>
      </c>
      <c r="E1195" t="s">
        <v>418</v>
      </c>
      <c r="F1195" t="s">
        <v>77</v>
      </c>
      <c r="G1195" t="s">
        <v>370</v>
      </c>
      <c r="H1195" t="s">
        <v>374</v>
      </c>
      <c r="I1195" t="s">
        <v>451</v>
      </c>
      <c r="K1195" t="s">
        <v>219</v>
      </c>
      <c r="L1195" s="71"/>
      <c r="M1195" s="70">
        <v>0</v>
      </c>
      <c r="N1195" s="70">
        <f>IF(COUNTIFS(Submission[Submission],"2nd",Submission[Code],Submission[[#This Row],[Code]],Submission[Month],Submission[[#This Row],[Month]])&gt;0,Submission[[#This Row],[2nd Submit Prod/import (month +0)]]-Submission[[#This Row],[1st Submit Prod/import (month +0) ]],0)</f>
        <v>0</v>
      </c>
    </row>
    <row r="1196" spans="1:14">
      <c r="A1196" s="115">
        <v>2022</v>
      </c>
      <c r="B1196" s="72">
        <v>3</v>
      </c>
      <c r="C1196" t="s">
        <v>372</v>
      </c>
      <c r="D1196" t="s">
        <v>199</v>
      </c>
      <c r="E1196" t="s">
        <v>418</v>
      </c>
      <c r="F1196" t="s">
        <v>77</v>
      </c>
      <c r="G1196" t="s">
        <v>370</v>
      </c>
      <c r="H1196" t="s">
        <v>374</v>
      </c>
      <c r="I1196" t="s">
        <v>441</v>
      </c>
      <c r="K1196" t="s">
        <v>219</v>
      </c>
      <c r="L1196" s="71"/>
      <c r="M1196" s="70">
        <v>0</v>
      </c>
      <c r="N1196" s="70">
        <f>IF(COUNTIFS(Submission[Submission],"2nd",Submission[Code],Submission[[#This Row],[Code]],Submission[Month],Submission[[#This Row],[Month]])&gt;0,Submission[[#This Row],[2nd Submit Prod/import (month +0)]]-Submission[[#This Row],[1st Submit Prod/import (month +0) ]],0)</f>
        <v>0</v>
      </c>
    </row>
    <row r="1197" spans="1:14">
      <c r="A1197" s="115">
        <v>2022</v>
      </c>
      <c r="B1197" s="72">
        <v>3</v>
      </c>
      <c r="C1197" t="s">
        <v>372</v>
      </c>
      <c r="D1197" t="s">
        <v>199</v>
      </c>
      <c r="E1197" t="s">
        <v>418</v>
      </c>
      <c r="F1197" t="s">
        <v>77</v>
      </c>
      <c r="G1197" t="s">
        <v>370</v>
      </c>
      <c r="H1197" t="s">
        <v>374</v>
      </c>
      <c r="I1197" t="s">
        <v>452</v>
      </c>
      <c r="K1197" t="s">
        <v>219</v>
      </c>
      <c r="L1197" s="71"/>
      <c r="M1197" s="70">
        <v>0</v>
      </c>
      <c r="N1197" s="70">
        <f>IF(COUNTIFS(Submission[Submission],"2nd",Submission[Code],Submission[[#This Row],[Code]],Submission[Month],Submission[[#This Row],[Month]])&gt;0,Submission[[#This Row],[2nd Submit Prod/import (month +0)]]-Submission[[#This Row],[1st Submit Prod/import (month +0) ]],0)</f>
        <v>0</v>
      </c>
    </row>
    <row r="1198" spans="1:14">
      <c r="A1198" s="115">
        <v>2022</v>
      </c>
      <c r="B1198" s="72">
        <v>3</v>
      </c>
      <c r="C1198" t="s">
        <v>372</v>
      </c>
      <c r="D1198" t="s">
        <v>199</v>
      </c>
      <c r="E1198" t="s">
        <v>418</v>
      </c>
      <c r="F1198" t="s">
        <v>77</v>
      </c>
      <c r="G1198" t="s">
        <v>370</v>
      </c>
      <c r="H1198" t="s">
        <v>374</v>
      </c>
      <c r="I1198" t="s">
        <v>453</v>
      </c>
      <c r="K1198" t="s">
        <v>219</v>
      </c>
      <c r="L1198" s="71"/>
      <c r="M1198" s="70">
        <v>0</v>
      </c>
      <c r="N1198" s="70">
        <f>IF(COUNTIFS(Submission[Submission],"2nd",Submission[Code],Submission[[#This Row],[Code]],Submission[Month],Submission[[#This Row],[Month]])&gt;0,Submission[[#This Row],[2nd Submit Prod/import (month +0)]]-Submission[[#This Row],[1st Submit Prod/import (month +0) ]],0)</f>
        <v>0</v>
      </c>
    </row>
    <row r="1199" spans="1:14">
      <c r="A1199" s="115">
        <v>2022</v>
      </c>
      <c r="B1199" s="72">
        <v>3</v>
      </c>
      <c r="C1199" t="s">
        <v>372</v>
      </c>
      <c r="D1199" t="s">
        <v>199</v>
      </c>
      <c r="E1199" t="s">
        <v>418</v>
      </c>
      <c r="F1199" t="s">
        <v>77</v>
      </c>
      <c r="G1199" t="s">
        <v>370</v>
      </c>
      <c r="H1199" t="s">
        <v>374</v>
      </c>
      <c r="I1199" t="s">
        <v>555</v>
      </c>
      <c r="K1199" t="s">
        <v>220</v>
      </c>
      <c r="L1199" s="71"/>
      <c r="M1199" s="70">
        <v>0</v>
      </c>
      <c r="N1199" s="70">
        <f>IF(COUNTIFS(Submission[Submission],"2nd",Submission[Code],Submission[[#This Row],[Code]],Submission[Month],Submission[[#This Row],[Month]])&gt;0,Submission[[#This Row],[2nd Submit Prod/import (month +0)]]-Submission[[#This Row],[1st Submit Prod/import (month +0) ]],0)</f>
        <v>0</v>
      </c>
    </row>
    <row r="1200" spans="1:14">
      <c r="A1200" s="115">
        <v>2022</v>
      </c>
      <c r="B1200" s="72">
        <v>3</v>
      </c>
      <c r="C1200" t="s">
        <v>372</v>
      </c>
      <c r="D1200" t="s">
        <v>199</v>
      </c>
      <c r="E1200" t="s">
        <v>418</v>
      </c>
      <c r="F1200" t="s">
        <v>77</v>
      </c>
      <c r="G1200" t="s">
        <v>370</v>
      </c>
      <c r="H1200" t="s">
        <v>374</v>
      </c>
      <c r="I1200" t="s">
        <v>556</v>
      </c>
      <c r="K1200" t="s">
        <v>220</v>
      </c>
      <c r="L1200" s="71"/>
      <c r="M1200" s="70">
        <v>0</v>
      </c>
      <c r="N1200" s="70">
        <f>IF(COUNTIFS(Submission[Submission],"2nd",Submission[Code],Submission[[#This Row],[Code]],Submission[Month],Submission[[#This Row],[Month]])&gt;0,Submission[[#This Row],[2nd Submit Prod/import (month +0)]]-Submission[[#This Row],[1st Submit Prod/import (month +0) ]],0)</f>
        <v>0</v>
      </c>
    </row>
    <row r="1201" spans="1:14">
      <c r="A1201" s="115">
        <v>2022</v>
      </c>
      <c r="B1201" s="72">
        <v>3</v>
      </c>
      <c r="C1201" t="s">
        <v>372</v>
      </c>
      <c r="D1201" t="s">
        <v>199</v>
      </c>
      <c r="E1201" t="s">
        <v>427</v>
      </c>
      <c r="F1201" t="s">
        <v>77</v>
      </c>
      <c r="G1201" t="s">
        <v>370</v>
      </c>
      <c r="H1201" t="s">
        <v>374</v>
      </c>
      <c r="I1201" t="s">
        <v>93</v>
      </c>
      <c r="K1201" t="s">
        <v>220</v>
      </c>
      <c r="L1201" s="71"/>
      <c r="M1201" s="70">
        <v>0</v>
      </c>
      <c r="N1201" s="70">
        <f>IF(COUNTIFS(Submission[Submission],"2nd",Submission[Code],Submission[[#This Row],[Code]],Submission[Month],Submission[[#This Row],[Month]])&gt;0,Submission[[#This Row],[2nd Submit Prod/import (month +0)]]-Submission[[#This Row],[1st Submit Prod/import (month +0) ]],0)</f>
        <v>0</v>
      </c>
    </row>
    <row r="1202" spans="1:14">
      <c r="A1202" s="115">
        <v>2022</v>
      </c>
      <c r="B1202" s="72">
        <v>3</v>
      </c>
      <c r="C1202" t="s">
        <v>372</v>
      </c>
      <c r="D1202" t="s">
        <v>199</v>
      </c>
      <c r="E1202" t="s">
        <v>419</v>
      </c>
      <c r="F1202" t="s">
        <v>77</v>
      </c>
      <c r="G1202" t="s">
        <v>368</v>
      </c>
      <c r="H1202" t="s">
        <v>386</v>
      </c>
      <c r="I1202" t="s">
        <v>454</v>
      </c>
      <c r="K1202" t="s">
        <v>219</v>
      </c>
      <c r="L1202" s="71"/>
      <c r="M1202" s="70">
        <v>0</v>
      </c>
      <c r="N1202" s="70">
        <f>IF(COUNTIFS(Submission[Submission],"2nd",Submission[Code],Submission[[#This Row],[Code]],Submission[Month],Submission[[#This Row],[Month]])&gt;0,Submission[[#This Row],[2nd Submit Prod/import (month +0)]]-Submission[[#This Row],[1st Submit Prod/import (month +0) ]],0)</f>
        <v>0</v>
      </c>
    </row>
    <row r="1203" spans="1:14">
      <c r="A1203" s="115">
        <v>2022</v>
      </c>
      <c r="B1203" s="72">
        <v>3</v>
      </c>
      <c r="C1203" t="s">
        <v>372</v>
      </c>
      <c r="D1203" t="s">
        <v>199</v>
      </c>
      <c r="E1203" t="s">
        <v>419</v>
      </c>
      <c r="F1203" t="s">
        <v>77</v>
      </c>
      <c r="G1203" t="s">
        <v>368</v>
      </c>
      <c r="H1203" t="s">
        <v>386</v>
      </c>
      <c r="I1203" t="s">
        <v>455</v>
      </c>
      <c r="K1203" t="s">
        <v>219</v>
      </c>
      <c r="L1203" s="71"/>
      <c r="M1203" s="70">
        <v>0</v>
      </c>
      <c r="N1203" s="70">
        <f>IF(COUNTIFS(Submission[Submission],"2nd",Submission[Code],Submission[[#This Row],[Code]],Submission[Month],Submission[[#This Row],[Month]])&gt;0,Submission[[#This Row],[2nd Submit Prod/import (month +0)]]-Submission[[#This Row],[1st Submit Prod/import (month +0) ]],0)</f>
        <v>0</v>
      </c>
    </row>
    <row r="1204" spans="1:14">
      <c r="A1204" s="115">
        <v>2022</v>
      </c>
      <c r="B1204" s="72">
        <v>3</v>
      </c>
      <c r="C1204" t="s">
        <v>372</v>
      </c>
      <c r="D1204" t="s">
        <v>199</v>
      </c>
      <c r="E1204" t="s">
        <v>419</v>
      </c>
      <c r="F1204" t="s">
        <v>77</v>
      </c>
      <c r="G1204" t="s">
        <v>368</v>
      </c>
      <c r="H1204" t="s">
        <v>386</v>
      </c>
      <c r="I1204" t="s">
        <v>456</v>
      </c>
      <c r="K1204" t="s">
        <v>219</v>
      </c>
      <c r="L1204" s="71"/>
      <c r="M1204" s="70">
        <v>0</v>
      </c>
      <c r="N1204" s="70">
        <f>IF(COUNTIFS(Submission[Submission],"2nd",Submission[Code],Submission[[#This Row],[Code]],Submission[Month],Submission[[#This Row],[Month]])&gt;0,Submission[[#This Row],[2nd Submit Prod/import (month +0)]]-Submission[[#This Row],[1st Submit Prod/import (month +0) ]],0)</f>
        <v>0</v>
      </c>
    </row>
    <row r="1205" spans="1:14">
      <c r="A1205" s="115">
        <v>2022</v>
      </c>
      <c r="B1205" s="72">
        <v>3</v>
      </c>
      <c r="C1205" t="s">
        <v>372</v>
      </c>
      <c r="D1205" t="s">
        <v>199</v>
      </c>
      <c r="E1205" t="s">
        <v>419</v>
      </c>
      <c r="F1205" t="s">
        <v>77</v>
      </c>
      <c r="G1205" t="s">
        <v>368</v>
      </c>
      <c r="H1205" t="s">
        <v>386</v>
      </c>
      <c r="I1205" t="s">
        <v>457</v>
      </c>
      <c r="K1205" t="s">
        <v>219</v>
      </c>
      <c r="L1205" s="71"/>
      <c r="M1205" s="70">
        <v>0</v>
      </c>
      <c r="N1205" s="70">
        <f>IF(COUNTIFS(Submission[Submission],"2nd",Submission[Code],Submission[[#This Row],[Code]],Submission[Month],Submission[[#This Row],[Month]])&gt;0,Submission[[#This Row],[2nd Submit Prod/import (month +0)]]-Submission[[#This Row],[1st Submit Prod/import (month +0) ]],0)</f>
        <v>0</v>
      </c>
    </row>
    <row r="1206" spans="1:14">
      <c r="A1206" s="115">
        <v>2022</v>
      </c>
      <c r="B1206" s="72">
        <v>3</v>
      </c>
      <c r="C1206" t="s">
        <v>372</v>
      </c>
      <c r="D1206" t="s">
        <v>199</v>
      </c>
      <c r="E1206" t="s">
        <v>419</v>
      </c>
      <c r="F1206" t="s">
        <v>77</v>
      </c>
      <c r="G1206" t="s">
        <v>368</v>
      </c>
      <c r="H1206" t="s">
        <v>386</v>
      </c>
      <c r="I1206" t="s">
        <v>458</v>
      </c>
      <c r="K1206" t="s">
        <v>219</v>
      </c>
      <c r="L1206" s="71"/>
      <c r="M1206" s="70">
        <v>0</v>
      </c>
      <c r="N1206" s="70">
        <f>IF(COUNTIFS(Submission[Submission],"2nd",Submission[Code],Submission[[#This Row],[Code]],Submission[Month],Submission[[#This Row],[Month]])&gt;0,Submission[[#This Row],[2nd Submit Prod/import (month +0)]]-Submission[[#This Row],[1st Submit Prod/import (month +0) ]],0)</f>
        <v>0</v>
      </c>
    </row>
    <row r="1207" spans="1:14">
      <c r="A1207" s="115">
        <v>2022</v>
      </c>
      <c r="B1207" s="72">
        <v>3</v>
      </c>
      <c r="C1207" t="s">
        <v>372</v>
      </c>
      <c r="D1207" t="s">
        <v>199</v>
      </c>
      <c r="E1207" t="s">
        <v>419</v>
      </c>
      <c r="F1207" t="s">
        <v>77</v>
      </c>
      <c r="G1207" t="s">
        <v>368</v>
      </c>
      <c r="H1207" t="s">
        <v>386</v>
      </c>
      <c r="I1207" t="s">
        <v>145</v>
      </c>
      <c r="K1207" t="s">
        <v>219</v>
      </c>
      <c r="L1207" s="71"/>
      <c r="M1207" s="70">
        <v>0</v>
      </c>
      <c r="N1207" s="70">
        <f>IF(COUNTIFS(Submission[Submission],"2nd",Submission[Code],Submission[[#This Row],[Code]],Submission[Month],Submission[[#This Row],[Month]])&gt;0,Submission[[#This Row],[2nd Submit Prod/import (month +0)]]-Submission[[#This Row],[1st Submit Prod/import (month +0) ]],0)</f>
        <v>0</v>
      </c>
    </row>
    <row r="1208" spans="1:14">
      <c r="A1208" s="115">
        <v>2022</v>
      </c>
      <c r="B1208" s="72">
        <v>3</v>
      </c>
      <c r="C1208" t="s">
        <v>372</v>
      </c>
      <c r="D1208" t="s">
        <v>199</v>
      </c>
      <c r="E1208" t="s">
        <v>419</v>
      </c>
      <c r="F1208" t="s">
        <v>77</v>
      </c>
      <c r="G1208" t="s">
        <v>368</v>
      </c>
      <c r="H1208" t="s">
        <v>386</v>
      </c>
      <c r="I1208" t="s">
        <v>429</v>
      </c>
      <c r="K1208" t="s">
        <v>219</v>
      </c>
      <c r="L1208" s="71"/>
      <c r="M1208" s="70">
        <v>7200</v>
      </c>
      <c r="N1208" s="70">
        <f>IF(COUNTIFS(Submission[Submission],"2nd",Submission[Code],Submission[[#This Row],[Code]],Submission[Month],Submission[[#This Row],[Month]])&gt;0,Submission[[#This Row],[2nd Submit Prod/import (month +0)]]-Submission[[#This Row],[1st Submit Prod/import (month +0) ]],0)</f>
        <v>7200</v>
      </c>
    </row>
    <row r="1209" spans="1:14">
      <c r="A1209" s="115">
        <v>2022</v>
      </c>
      <c r="B1209" s="72">
        <v>3</v>
      </c>
      <c r="C1209" t="s">
        <v>372</v>
      </c>
      <c r="D1209" t="s">
        <v>199</v>
      </c>
      <c r="E1209" t="s">
        <v>419</v>
      </c>
      <c r="F1209" t="s">
        <v>77</v>
      </c>
      <c r="G1209" t="s">
        <v>368</v>
      </c>
      <c r="H1209" t="s">
        <v>386</v>
      </c>
      <c r="I1209" t="s">
        <v>29</v>
      </c>
      <c r="K1209" t="s">
        <v>219</v>
      </c>
      <c r="L1209" s="71"/>
      <c r="M1209" s="70">
        <v>0</v>
      </c>
      <c r="N1209" s="70">
        <f>IF(COUNTIFS(Submission[Submission],"2nd",Submission[Code],Submission[[#This Row],[Code]],Submission[Month],Submission[[#This Row],[Month]])&gt;0,Submission[[#This Row],[2nd Submit Prod/import (month +0)]]-Submission[[#This Row],[1st Submit Prod/import (month +0) ]],0)</f>
        <v>0</v>
      </c>
    </row>
    <row r="1210" spans="1:14">
      <c r="A1210" s="115">
        <v>2022</v>
      </c>
      <c r="B1210" s="72">
        <v>3</v>
      </c>
      <c r="C1210" t="s">
        <v>372</v>
      </c>
      <c r="D1210" t="s">
        <v>199</v>
      </c>
      <c r="E1210" t="s">
        <v>419</v>
      </c>
      <c r="F1210" t="s">
        <v>77</v>
      </c>
      <c r="G1210" t="s">
        <v>368</v>
      </c>
      <c r="H1210" t="s">
        <v>386</v>
      </c>
      <c r="I1210" t="s">
        <v>30</v>
      </c>
      <c r="K1210" t="s">
        <v>219</v>
      </c>
      <c r="L1210" s="71"/>
      <c r="M1210" s="70">
        <v>0</v>
      </c>
      <c r="N1210" s="70">
        <f>IF(COUNTIFS(Submission[Submission],"2nd",Submission[Code],Submission[[#This Row],[Code]],Submission[Month],Submission[[#This Row],[Month]])&gt;0,Submission[[#This Row],[2nd Submit Prod/import (month +0)]]-Submission[[#This Row],[1st Submit Prod/import (month +0) ]],0)</f>
        <v>0</v>
      </c>
    </row>
    <row r="1211" spans="1:14">
      <c r="A1211" s="115">
        <v>2022</v>
      </c>
      <c r="B1211" s="72">
        <v>3</v>
      </c>
      <c r="C1211" t="s">
        <v>372</v>
      </c>
      <c r="D1211" t="s">
        <v>199</v>
      </c>
      <c r="E1211" t="s">
        <v>419</v>
      </c>
      <c r="F1211" t="s">
        <v>77</v>
      </c>
      <c r="G1211" t="s">
        <v>368</v>
      </c>
      <c r="H1211" t="s">
        <v>386</v>
      </c>
      <c r="I1211" t="s">
        <v>557</v>
      </c>
      <c r="K1211" t="s">
        <v>219</v>
      </c>
      <c r="L1211" s="71"/>
      <c r="M1211" s="70">
        <v>0</v>
      </c>
      <c r="N1211" s="70">
        <f>IF(COUNTIFS(Submission[Submission],"2nd",Submission[Code],Submission[[#This Row],[Code]],Submission[Month],Submission[[#This Row],[Month]])&gt;0,Submission[[#This Row],[2nd Submit Prod/import (month +0)]]-Submission[[#This Row],[1st Submit Prod/import (month +0) ]],0)</f>
        <v>0</v>
      </c>
    </row>
    <row r="1212" spans="1:14">
      <c r="A1212" s="115">
        <v>2022</v>
      </c>
      <c r="B1212" s="72">
        <v>3</v>
      </c>
      <c r="C1212" t="s">
        <v>372</v>
      </c>
      <c r="D1212" t="s">
        <v>199</v>
      </c>
      <c r="E1212" t="s">
        <v>419</v>
      </c>
      <c r="F1212" t="s">
        <v>77</v>
      </c>
      <c r="G1212" t="s">
        <v>368</v>
      </c>
      <c r="H1212" t="s">
        <v>386</v>
      </c>
      <c r="I1212" t="s">
        <v>558</v>
      </c>
      <c r="K1212" t="s">
        <v>219</v>
      </c>
      <c r="L1212" s="71"/>
      <c r="M1212" s="70">
        <v>0</v>
      </c>
      <c r="N1212" s="70">
        <f>IF(COUNTIFS(Submission[Submission],"2nd",Submission[Code],Submission[[#This Row],[Code]],Submission[Month],Submission[[#This Row],[Month]])&gt;0,Submission[[#This Row],[2nd Submit Prod/import (month +0)]]-Submission[[#This Row],[1st Submit Prod/import (month +0) ]],0)</f>
        <v>0</v>
      </c>
    </row>
    <row r="1213" spans="1:14">
      <c r="A1213" s="115">
        <v>2022</v>
      </c>
      <c r="B1213" s="72">
        <v>3</v>
      </c>
      <c r="C1213" t="s">
        <v>372</v>
      </c>
      <c r="D1213" t="s">
        <v>199</v>
      </c>
      <c r="E1213" t="s">
        <v>419</v>
      </c>
      <c r="F1213" t="s">
        <v>77</v>
      </c>
      <c r="G1213" t="s">
        <v>368</v>
      </c>
      <c r="H1213" t="s">
        <v>386</v>
      </c>
      <c r="I1213" t="s">
        <v>495</v>
      </c>
      <c r="K1213" t="s">
        <v>219</v>
      </c>
      <c r="L1213" s="71"/>
      <c r="M1213" s="70">
        <v>0</v>
      </c>
      <c r="N1213" s="70">
        <f>IF(COUNTIFS(Submission[Submission],"2nd",Submission[Code],Submission[[#This Row],[Code]],Submission[Month],Submission[[#This Row],[Month]])&gt;0,Submission[[#This Row],[2nd Submit Prod/import (month +0)]]-Submission[[#This Row],[1st Submit Prod/import (month +0) ]],0)</f>
        <v>0</v>
      </c>
    </row>
    <row r="1214" spans="1:14">
      <c r="A1214" s="115">
        <v>2022</v>
      </c>
      <c r="B1214" s="72">
        <v>3</v>
      </c>
      <c r="C1214" t="s">
        <v>372</v>
      </c>
      <c r="D1214" t="s">
        <v>199</v>
      </c>
      <c r="E1214" t="s">
        <v>419</v>
      </c>
      <c r="F1214" t="s">
        <v>77</v>
      </c>
      <c r="G1214" t="s">
        <v>368</v>
      </c>
      <c r="H1214" t="s">
        <v>386</v>
      </c>
      <c r="I1214" t="s">
        <v>494</v>
      </c>
      <c r="K1214" t="s">
        <v>219</v>
      </c>
      <c r="L1214" s="71"/>
      <c r="M1214" s="70">
        <v>0</v>
      </c>
      <c r="N1214" s="70">
        <f>IF(COUNTIFS(Submission[Submission],"2nd",Submission[Code],Submission[[#This Row],[Code]],Submission[Month],Submission[[#This Row],[Month]])&gt;0,Submission[[#This Row],[2nd Submit Prod/import (month +0)]]-Submission[[#This Row],[1st Submit Prod/import (month +0) ]],0)</f>
        <v>0</v>
      </c>
    </row>
    <row r="1215" spans="1:14">
      <c r="A1215" s="115">
        <v>2022</v>
      </c>
      <c r="B1215" s="72">
        <v>3</v>
      </c>
      <c r="C1215" t="s">
        <v>372</v>
      </c>
      <c r="D1215" t="s">
        <v>199</v>
      </c>
      <c r="E1215" t="s">
        <v>419</v>
      </c>
      <c r="F1215" t="s">
        <v>77</v>
      </c>
      <c r="G1215" t="s">
        <v>368</v>
      </c>
      <c r="H1215" t="s">
        <v>386</v>
      </c>
      <c r="I1215" t="s">
        <v>559</v>
      </c>
      <c r="K1215" t="s">
        <v>219</v>
      </c>
      <c r="L1215" s="71"/>
      <c r="M1215" s="70">
        <v>0</v>
      </c>
      <c r="N1215" s="70">
        <f>IF(COUNTIFS(Submission[Submission],"2nd",Submission[Code],Submission[[#This Row],[Code]],Submission[Month],Submission[[#This Row],[Month]])&gt;0,Submission[[#This Row],[2nd Submit Prod/import (month +0)]]-Submission[[#This Row],[1st Submit Prod/import (month +0) ]],0)</f>
        <v>0</v>
      </c>
    </row>
    <row r="1216" spans="1:14">
      <c r="A1216" s="115">
        <v>2022</v>
      </c>
      <c r="B1216" s="72">
        <v>3</v>
      </c>
      <c r="C1216" t="s">
        <v>372</v>
      </c>
      <c r="D1216" t="s">
        <v>199</v>
      </c>
      <c r="E1216" t="s">
        <v>419</v>
      </c>
      <c r="F1216" t="s">
        <v>77</v>
      </c>
      <c r="G1216" t="s">
        <v>368</v>
      </c>
      <c r="H1216" t="s">
        <v>386</v>
      </c>
      <c r="I1216" t="s">
        <v>430</v>
      </c>
      <c r="K1216" t="s">
        <v>219</v>
      </c>
      <c r="L1216" s="71"/>
      <c r="M1216" s="70">
        <v>16320.4</v>
      </c>
      <c r="N1216" s="70">
        <f>IF(COUNTIFS(Submission[Submission],"2nd",Submission[Code],Submission[[#This Row],[Code]],Submission[Month],Submission[[#This Row],[Month]])&gt;0,Submission[[#This Row],[2nd Submit Prod/import (month +0)]]-Submission[[#This Row],[1st Submit Prod/import (month +0) ]],0)</f>
        <v>16320.4</v>
      </c>
    </row>
    <row r="1217" spans="1:14">
      <c r="A1217" s="115">
        <v>2022</v>
      </c>
      <c r="B1217" s="72">
        <v>3</v>
      </c>
      <c r="C1217" t="s">
        <v>372</v>
      </c>
      <c r="D1217" t="s">
        <v>199</v>
      </c>
      <c r="E1217" t="s">
        <v>419</v>
      </c>
      <c r="F1217" t="s">
        <v>77</v>
      </c>
      <c r="G1217" t="s">
        <v>368</v>
      </c>
      <c r="H1217" t="s">
        <v>386</v>
      </c>
      <c r="I1217" t="s">
        <v>431</v>
      </c>
      <c r="K1217" t="s">
        <v>219</v>
      </c>
      <c r="L1217" s="71"/>
      <c r="M1217" s="70">
        <v>4200</v>
      </c>
      <c r="N1217" s="70">
        <f>IF(COUNTIFS(Submission[Submission],"2nd",Submission[Code],Submission[[#This Row],[Code]],Submission[Month],Submission[[#This Row],[Month]])&gt;0,Submission[[#This Row],[2nd Submit Prod/import (month +0)]]-Submission[[#This Row],[1st Submit Prod/import (month +0) ]],0)</f>
        <v>4200</v>
      </c>
    </row>
    <row r="1218" spans="1:14">
      <c r="A1218" s="115">
        <v>2022</v>
      </c>
      <c r="B1218" s="72">
        <v>3</v>
      </c>
      <c r="C1218" t="s">
        <v>372</v>
      </c>
      <c r="D1218" t="s">
        <v>199</v>
      </c>
      <c r="E1218" t="s">
        <v>419</v>
      </c>
      <c r="F1218" t="s">
        <v>77</v>
      </c>
      <c r="G1218" t="s">
        <v>368</v>
      </c>
      <c r="H1218" t="s">
        <v>386</v>
      </c>
      <c r="I1218" t="s">
        <v>459</v>
      </c>
      <c r="K1218" t="s">
        <v>219</v>
      </c>
      <c r="L1218" s="71"/>
      <c r="M1218" s="70">
        <v>0</v>
      </c>
      <c r="N1218" s="70">
        <f>IF(COUNTIFS(Submission[Submission],"2nd",Submission[Code],Submission[[#This Row],[Code]],Submission[Month],Submission[[#This Row],[Month]])&gt;0,Submission[[#This Row],[2nd Submit Prod/import (month +0)]]-Submission[[#This Row],[1st Submit Prod/import (month +0) ]],0)</f>
        <v>0</v>
      </c>
    </row>
    <row r="1219" spans="1:14">
      <c r="A1219" s="115">
        <v>2022</v>
      </c>
      <c r="B1219" s="72">
        <v>3</v>
      </c>
      <c r="C1219" t="s">
        <v>372</v>
      </c>
      <c r="D1219" t="s">
        <v>199</v>
      </c>
      <c r="E1219" t="s">
        <v>419</v>
      </c>
      <c r="F1219" t="s">
        <v>77</v>
      </c>
      <c r="G1219" t="s">
        <v>368</v>
      </c>
      <c r="H1219" t="s">
        <v>386</v>
      </c>
      <c r="I1219" t="s">
        <v>434</v>
      </c>
      <c r="K1219" t="s">
        <v>219</v>
      </c>
      <c r="L1219" s="71"/>
      <c r="M1219" s="70">
        <v>300</v>
      </c>
      <c r="N1219" s="70">
        <f>IF(COUNTIFS(Submission[Submission],"2nd",Submission[Code],Submission[[#This Row],[Code]],Submission[Month],Submission[[#This Row],[Month]])&gt;0,Submission[[#This Row],[2nd Submit Prod/import (month +0)]]-Submission[[#This Row],[1st Submit Prod/import (month +0) ]],0)</f>
        <v>300</v>
      </c>
    </row>
    <row r="1220" spans="1:14">
      <c r="A1220" s="115">
        <v>2022</v>
      </c>
      <c r="B1220" s="72">
        <v>3</v>
      </c>
      <c r="C1220" t="s">
        <v>372</v>
      </c>
      <c r="D1220" t="s">
        <v>199</v>
      </c>
      <c r="E1220" t="s">
        <v>419</v>
      </c>
      <c r="F1220" t="s">
        <v>77</v>
      </c>
      <c r="G1220" t="s">
        <v>368</v>
      </c>
      <c r="H1220" t="s">
        <v>386</v>
      </c>
      <c r="I1220" t="s">
        <v>460</v>
      </c>
      <c r="K1220" t="s">
        <v>219</v>
      </c>
      <c r="L1220" s="71"/>
      <c r="M1220" s="70">
        <v>0</v>
      </c>
      <c r="N1220" s="70">
        <f>IF(COUNTIFS(Submission[Submission],"2nd",Submission[Code],Submission[[#This Row],[Code]],Submission[Month],Submission[[#This Row],[Month]])&gt;0,Submission[[#This Row],[2nd Submit Prod/import (month +0)]]-Submission[[#This Row],[1st Submit Prod/import (month +0) ]],0)</f>
        <v>0</v>
      </c>
    </row>
    <row r="1221" spans="1:14">
      <c r="A1221" s="115">
        <v>2022</v>
      </c>
      <c r="B1221" s="72">
        <v>3</v>
      </c>
      <c r="C1221" t="s">
        <v>372</v>
      </c>
      <c r="D1221" t="s">
        <v>199</v>
      </c>
      <c r="E1221" t="s">
        <v>419</v>
      </c>
      <c r="F1221" t="s">
        <v>77</v>
      </c>
      <c r="G1221" t="s">
        <v>368</v>
      </c>
      <c r="H1221" t="s">
        <v>386</v>
      </c>
      <c r="I1221" t="s">
        <v>461</v>
      </c>
      <c r="K1221" t="s">
        <v>219</v>
      </c>
      <c r="L1221" s="71"/>
      <c r="M1221" s="70">
        <v>0</v>
      </c>
      <c r="N1221" s="70">
        <f>IF(COUNTIFS(Submission[Submission],"2nd",Submission[Code],Submission[[#This Row],[Code]],Submission[Month],Submission[[#This Row],[Month]])&gt;0,Submission[[#This Row],[2nd Submit Prod/import (month +0)]]-Submission[[#This Row],[1st Submit Prod/import (month +0) ]],0)</f>
        <v>0</v>
      </c>
    </row>
    <row r="1222" spans="1:14">
      <c r="A1222" s="115">
        <v>2022</v>
      </c>
      <c r="B1222" s="72">
        <v>3</v>
      </c>
      <c r="C1222" t="s">
        <v>372</v>
      </c>
      <c r="D1222" t="s">
        <v>199</v>
      </c>
      <c r="E1222" t="s">
        <v>419</v>
      </c>
      <c r="F1222" t="s">
        <v>77</v>
      </c>
      <c r="G1222" t="s">
        <v>368</v>
      </c>
      <c r="H1222" t="s">
        <v>386</v>
      </c>
      <c r="I1222" t="s">
        <v>462</v>
      </c>
      <c r="K1222" t="s">
        <v>219</v>
      </c>
      <c r="L1222" s="71"/>
      <c r="M1222" s="70">
        <v>0</v>
      </c>
      <c r="N1222" s="70">
        <f>IF(COUNTIFS(Submission[Submission],"2nd",Submission[Code],Submission[[#This Row],[Code]],Submission[Month],Submission[[#This Row],[Month]])&gt;0,Submission[[#This Row],[2nd Submit Prod/import (month +0)]]-Submission[[#This Row],[1st Submit Prod/import (month +0) ]],0)</f>
        <v>0</v>
      </c>
    </row>
    <row r="1223" spans="1:14">
      <c r="A1223" s="115">
        <v>2022</v>
      </c>
      <c r="B1223" s="72">
        <v>3</v>
      </c>
      <c r="C1223" t="s">
        <v>372</v>
      </c>
      <c r="D1223" t="s">
        <v>199</v>
      </c>
      <c r="E1223" t="s">
        <v>419</v>
      </c>
      <c r="F1223" t="s">
        <v>77</v>
      </c>
      <c r="G1223" t="s">
        <v>368</v>
      </c>
      <c r="H1223" t="s">
        <v>386</v>
      </c>
      <c r="I1223" t="s">
        <v>146</v>
      </c>
      <c r="K1223" t="s">
        <v>220</v>
      </c>
      <c r="L1223" s="71"/>
      <c r="M1223" s="70">
        <v>0</v>
      </c>
      <c r="N1223" s="70">
        <f>IF(COUNTIFS(Submission[Submission],"2nd",Submission[Code],Submission[[#This Row],[Code]],Submission[Month],Submission[[#This Row],[Month]])&gt;0,Submission[[#This Row],[2nd Submit Prod/import (month +0)]]-Submission[[#This Row],[1st Submit Prod/import (month +0) ]],0)</f>
        <v>0</v>
      </c>
    </row>
    <row r="1224" spans="1:14">
      <c r="A1224" s="115">
        <v>2022</v>
      </c>
      <c r="B1224" s="72">
        <v>3</v>
      </c>
      <c r="C1224" t="s">
        <v>372</v>
      </c>
      <c r="D1224" t="s">
        <v>199</v>
      </c>
      <c r="E1224" t="s">
        <v>419</v>
      </c>
      <c r="F1224" t="s">
        <v>77</v>
      </c>
      <c r="G1224" t="s">
        <v>368</v>
      </c>
      <c r="H1224" t="s">
        <v>386</v>
      </c>
      <c r="I1224" t="s">
        <v>94</v>
      </c>
      <c r="K1224" t="s">
        <v>220</v>
      </c>
      <c r="L1224" s="71"/>
      <c r="M1224" s="70">
        <v>0</v>
      </c>
      <c r="N1224" s="70">
        <f>IF(COUNTIFS(Submission[Submission],"2nd",Submission[Code],Submission[[#This Row],[Code]],Submission[Month],Submission[[#This Row],[Month]])&gt;0,Submission[[#This Row],[2nd Submit Prod/import (month +0)]]-Submission[[#This Row],[1st Submit Prod/import (month +0) ]],0)</f>
        <v>0</v>
      </c>
    </row>
    <row r="1225" spans="1:14">
      <c r="A1225" s="115">
        <v>2022</v>
      </c>
      <c r="B1225" s="72">
        <v>3</v>
      </c>
      <c r="C1225" t="s">
        <v>372</v>
      </c>
      <c r="D1225" t="s">
        <v>199</v>
      </c>
      <c r="E1225" t="s">
        <v>419</v>
      </c>
      <c r="F1225" t="s">
        <v>77</v>
      </c>
      <c r="G1225" t="s">
        <v>368</v>
      </c>
      <c r="H1225" t="s">
        <v>386</v>
      </c>
      <c r="I1225" t="s">
        <v>147</v>
      </c>
      <c r="K1225" t="s">
        <v>220</v>
      </c>
      <c r="L1225" s="71"/>
      <c r="M1225" s="70">
        <v>0</v>
      </c>
      <c r="N1225" s="70">
        <f>IF(COUNTIFS(Submission[Submission],"2nd",Submission[Code],Submission[[#This Row],[Code]],Submission[Month],Submission[[#This Row],[Month]])&gt;0,Submission[[#This Row],[2nd Submit Prod/import (month +0)]]-Submission[[#This Row],[1st Submit Prod/import (month +0) ]],0)</f>
        <v>0</v>
      </c>
    </row>
    <row r="1226" spans="1:14">
      <c r="A1226" s="115">
        <v>2022</v>
      </c>
      <c r="B1226" s="72">
        <v>3</v>
      </c>
      <c r="C1226" t="s">
        <v>372</v>
      </c>
      <c r="D1226" t="s">
        <v>199</v>
      </c>
      <c r="E1226" t="s">
        <v>419</v>
      </c>
      <c r="F1226" t="s">
        <v>77</v>
      </c>
      <c r="G1226" t="s">
        <v>368</v>
      </c>
      <c r="H1226" t="s">
        <v>386</v>
      </c>
      <c r="I1226" t="s">
        <v>148</v>
      </c>
      <c r="K1226" t="s">
        <v>220</v>
      </c>
      <c r="L1226" s="71"/>
      <c r="M1226" s="70">
        <v>0</v>
      </c>
      <c r="N1226" s="70">
        <f>IF(COUNTIFS(Submission[Submission],"2nd",Submission[Code],Submission[[#This Row],[Code]],Submission[Month],Submission[[#This Row],[Month]])&gt;0,Submission[[#This Row],[2nd Submit Prod/import (month +0)]]-Submission[[#This Row],[1st Submit Prod/import (month +0) ]],0)</f>
        <v>0</v>
      </c>
    </row>
    <row r="1227" spans="1:14">
      <c r="A1227" s="115">
        <v>2022</v>
      </c>
      <c r="B1227" s="72">
        <v>3</v>
      </c>
      <c r="C1227" t="s">
        <v>372</v>
      </c>
      <c r="D1227" t="s">
        <v>199</v>
      </c>
      <c r="E1227" t="s">
        <v>421</v>
      </c>
      <c r="F1227" t="s">
        <v>77</v>
      </c>
      <c r="G1227" t="s">
        <v>370</v>
      </c>
      <c r="H1227" t="s">
        <v>403</v>
      </c>
      <c r="I1227" t="s">
        <v>560</v>
      </c>
      <c r="K1227" t="s">
        <v>220</v>
      </c>
      <c r="L1227" s="71"/>
      <c r="M1227" s="70">
        <v>0</v>
      </c>
      <c r="N1227" s="70">
        <f>IF(COUNTIFS(Submission[Submission],"2nd",Submission[Code],Submission[[#This Row],[Code]],Submission[Month],Submission[[#This Row],[Month]])&gt;0,Submission[[#This Row],[2nd Submit Prod/import (month +0)]]-Submission[[#This Row],[1st Submit Prod/import (month +0) ]],0)</f>
        <v>0</v>
      </c>
    </row>
    <row r="1228" spans="1:14">
      <c r="A1228" s="115">
        <v>2022</v>
      </c>
      <c r="B1228" s="72">
        <v>3</v>
      </c>
      <c r="C1228" t="s">
        <v>372</v>
      </c>
      <c r="D1228" t="s">
        <v>199</v>
      </c>
      <c r="E1228" t="s">
        <v>421</v>
      </c>
      <c r="F1228" t="s">
        <v>77</v>
      </c>
      <c r="G1228" t="s">
        <v>370</v>
      </c>
      <c r="H1228" t="s">
        <v>403</v>
      </c>
      <c r="I1228" t="s">
        <v>561</v>
      </c>
      <c r="K1228" t="s">
        <v>220</v>
      </c>
      <c r="L1228" s="71"/>
      <c r="M1228" s="70">
        <v>0</v>
      </c>
      <c r="N1228" s="70">
        <f>IF(COUNTIFS(Submission[Submission],"2nd",Submission[Code],Submission[[#This Row],[Code]],Submission[Month],Submission[[#This Row],[Month]])&gt;0,Submission[[#This Row],[2nd Submit Prod/import (month +0)]]-Submission[[#This Row],[1st Submit Prod/import (month +0) ]],0)</f>
        <v>0</v>
      </c>
    </row>
    <row r="1229" spans="1:14">
      <c r="A1229" s="115">
        <v>2022</v>
      </c>
      <c r="B1229" s="72">
        <v>3</v>
      </c>
      <c r="C1229" t="s">
        <v>372</v>
      </c>
      <c r="D1229" t="s">
        <v>199</v>
      </c>
      <c r="E1229" t="s">
        <v>421</v>
      </c>
      <c r="F1229" t="s">
        <v>77</v>
      </c>
      <c r="G1229" t="s">
        <v>370</v>
      </c>
      <c r="H1229" t="s">
        <v>403</v>
      </c>
      <c r="I1229" t="s">
        <v>562</v>
      </c>
      <c r="K1229" t="s">
        <v>220</v>
      </c>
      <c r="L1229" s="71"/>
      <c r="M1229" s="70">
        <v>0</v>
      </c>
      <c r="N1229" s="70">
        <f>IF(COUNTIFS(Submission[Submission],"2nd",Submission[Code],Submission[[#This Row],[Code]],Submission[Month],Submission[[#This Row],[Month]])&gt;0,Submission[[#This Row],[2nd Submit Prod/import (month +0)]]-Submission[[#This Row],[1st Submit Prod/import (month +0) ]],0)</f>
        <v>0</v>
      </c>
    </row>
    <row r="1230" spans="1:14">
      <c r="A1230" s="115">
        <v>2022</v>
      </c>
      <c r="B1230" s="72">
        <v>3</v>
      </c>
      <c r="C1230" t="s">
        <v>372</v>
      </c>
      <c r="D1230" t="s">
        <v>199</v>
      </c>
      <c r="E1230" t="s">
        <v>419</v>
      </c>
      <c r="F1230" t="s">
        <v>77</v>
      </c>
      <c r="G1230" t="s">
        <v>370</v>
      </c>
      <c r="H1230" t="s">
        <v>403</v>
      </c>
      <c r="I1230" t="s">
        <v>27</v>
      </c>
      <c r="K1230" t="s">
        <v>219</v>
      </c>
      <c r="L1230" s="71"/>
      <c r="M1230" s="70">
        <v>46.08</v>
      </c>
      <c r="N1230" s="70">
        <f>IF(COUNTIFS(Submission[Submission],"2nd",Submission[Code],Submission[[#This Row],[Code]],Submission[Month],Submission[[#This Row],[Month]])&gt;0,Submission[[#This Row],[2nd Submit Prod/import (month +0)]]-Submission[[#This Row],[1st Submit Prod/import (month +0) ]],0)</f>
        <v>46.08</v>
      </c>
    </row>
    <row r="1231" spans="1:14">
      <c r="A1231" s="115">
        <v>2022</v>
      </c>
      <c r="B1231" s="72">
        <v>3</v>
      </c>
      <c r="C1231" t="s">
        <v>372</v>
      </c>
      <c r="D1231" t="s">
        <v>199</v>
      </c>
      <c r="E1231" t="s">
        <v>419</v>
      </c>
      <c r="F1231" t="s">
        <v>77</v>
      </c>
      <c r="G1231" t="s">
        <v>370</v>
      </c>
      <c r="H1231" t="s">
        <v>403</v>
      </c>
      <c r="I1231" t="s">
        <v>95</v>
      </c>
      <c r="K1231" t="s">
        <v>219</v>
      </c>
      <c r="L1231" s="71"/>
      <c r="M1231" s="70">
        <v>0</v>
      </c>
      <c r="N1231" s="70">
        <f>IF(COUNTIFS(Submission[Submission],"2nd",Submission[Code],Submission[[#This Row],[Code]],Submission[Month],Submission[[#This Row],[Month]])&gt;0,Submission[[#This Row],[2nd Submit Prod/import (month +0)]]-Submission[[#This Row],[1st Submit Prod/import (month +0) ]],0)</f>
        <v>0</v>
      </c>
    </row>
    <row r="1232" spans="1:14">
      <c r="A1232" s="115">
        <v>2022</v>
      </c>
      <c r="B1232" s="72">
        <v>3</v>
      </c>
      <c r="C1232" t="s">
        <v>372</v>
      </c>
      <c r="D1232" t="s">
        <v>199</v>
      </c>
      <c r="E1232" t="s">
        <v>419</v>
      </c>
      <c r="F1232" t="s">
        <v>77</v>
      </c>
      <c r="G1232" t="s">
        <v>370</v>
      </c>
      <c r="H1232" t="s">
        <v>403</v>
      </c>
      <c r="I1232" t="s">
        <v>26</v>
      </c>
      <c r="K1232" t="s">
        <v>219</v>
      </c>
      <c r="L1232" s="71"/>
      <c r="M1232" s="70">
        <v>46.08</v>
      </c>
      <c r="N1232" s="70">
        <f>IF(COUNTIFS(Submission[Submission],"2nd",Submission[Code],Submission[[#This Row],[Code]],Submission[Month],Submission[[#This Row],[Month]])&gt;0,Submission[[#This Row],[2nd Submit Prod/import (month +0)]]-Submission[[#This Row],[1st Submit Prod/import (month +0) ]],0)</f>
        <v>46.08</v>
      </c>
    </row>
    <row r="1233" spans="1:14">
      <c r="A1233" s="115">
        <v>2022</v>
      </c>
      <c r="B1233" s="72">
        <v>3</v>
      </c>
      <c r="C1233" t="s">
        <v>372</v>
      </c>
      <c r="D1233" t="s">
        <v>199</v>
      </c>
      <c r="E1233" t="s">
        <v>419</v>
      </c>
      <c r="F1233" t="s">
        <v>77</v>
      </c>
      <c r="G1233" t="s">
        <v>370</v>
      </c>
      <c r="H1233" t="s">
        <v>403</v>
      </c>
      <c r="I1233" t="s">
        <v>25</v>
      </c>
      <c r="K1233" t="s">
        <v>219</v>
      </c>
      <c r="L1233" s="71"/>
      <c r="M1233" s="70">
        <v>46.08</v>
      </c>
      <c r="N1233" s="70">
        <f>IF(COUNTIFS(Submission[Submission],"2nd",Submission[Code],Submission[[#This Row],[Code]],Submission[Month],Submission[[#This Row],[Month]])&gt;0,Submission[[#This Row],[2nd Submit Prod/import (month +0)]]-Submission[[#This Row],[1st Submit Prod/import (month +0) ]],0)</f>
        <v>46.08</v>
      </c>
    </row>
    <row r="1234" spans="1:14">
      <c r="A1234" s="115">
        <v>2022</v>
      </c>
      <c r="B1234" s="72">
        <v>3</v>
      </c>
      <c r="C1234" t="s">
        <v>372</v>
      </c>
      <c r="D1234" t="s">
        <v>199</v>
      </c>
      <c r="E1234" t="s">
        <v>419</v>
      </c>
      <c r="F1234" t="s">
        <v>77</v>
      </c>
      <c r="G1234" t="s">
        <v>370</v>
      </c>
      <c r="H1234" t="s">
        <v>403</v>
      </c>
      <c r="I1234" t="s">
        <v>28</v>
      </c>
      <c r="K1234" t="s">
        <v>219</v>
      </c>
      <c r="L1234" s="71"/>
      <c r="M1234" s="70">
        <v>46.08</v>
      </c>
      <c r="N1234" s="70">
        <f>IF(COUNTIFS(Submission[Submission],"2nd",Submission[Code],Submission[[#This Row],[Code]],Submission[Month],Submission[[#This Row],[Month]])&gt;0,Submission[[#This Row],[2nd Submit Prod/import (month +0)]]-Submission[[#This Row],[1st Submit Prod/import (month +0) ]],0)</f>
        <v>46.08</v>
      </c>
    </row>
    <row r="1235" spans="1:14">
      <c r="A1235" s="115">
        <v>2022</v>
      </c>
      <c r="B1235" s="72">
        <v>3</v>
      </c>
      <c r="C1235" t="s">
        <v>372</v>
      </c>
      <c r="D1235" t="s">
        <v>199</v>
      </c>
      <c r="E1235" t="s">
        <v>419</v>
      </c>
      <c r="F1235" t="s">
        <v>77</v>
      </c>
      <c r="G1235" t="s">
        <v>370</v>
      </c>
      <c r="H1235" t="s">
        <v>403</v>
      </c>
      <c r="I1235" t="s">
        <v>96</v>
      </c>
      <c r="K1235" t="s">
        <v>219</v>
      </c>
      <c r="L1235" s="71"/>
      <c r="M1235" s="70">
        <v>0</v>
      </c>
      <c r="N1235" s="70">
        <f>IF(COUNTIFS(Submission[Submission],"2nd",Submission[Code],Submission[[#This Row],[Code]],Submission[Month],Submission[[#This Row],[Month]])&gt;0,Submission[[#This Row],[2nd Submit Prod/import (month +0)]]-Submission[[#This Row],[1st Submit Prod/import (month +0) ]],0)</f>
        <v>0</v>
      </c>
    </row>
    <row r="1236" spans="1:14">
      <c r="A1236" s="115">
        <v>2022</v>
      </c>
      <c r="B1236" s="72">
        <v>3</v>
      </c>
      <c r="C1236" t="s">
        <v>372</v>
      </c>
      <c r="D1236" t="s">
        <v>199</v>
      </c>
      <c r="E1236" t="s">
        <v>419</v>
      </c>
      <c r="F1236" t="s">
        <v>77</v>
      </c>
      <c r="G1236" t="s">
        <v>370</v>
      </c>
      <c r="H1236" t="s">
        <v>403</v>
      </c>
      <c r="I1236" t="s">
        <v>97</v>
      </c>
      <c r="K1236" t="s">
        <v>219</v>
      </c>
      <c r="L1236" s="71"/>
      <c r="M1236" s="70">
        <v>0</v>
      </c>
      <c r="N1236" s="70">
        <f>IF(COUNTIFS(Submission[Submission],"2nd",Submission[Code],Submission[[#This Row],[Code]],Submission[Month],Submission[[#This Row],[Month]])&gt;0,Submission[[#This Row],[2nd Submit Prod/import (month +0)]]-Submission[[#This Row],[1st Submit Prod/import (month +0) ]],0)</f>
        <v>0</v>
      </c>
    </row>
    <row r="1237" spans="1:14">
      <c r="A1237" s="115">
        <v>2022</v>
      </c>
      <c r="B1237" s="72">
        <v>3</v>
      </c>
      <c r="C1237" t="s">
        <v>372</v>
      </c>
      <c r="D1237" t="s">
        <v>199</v>
      </c>
      <c r="E1237" t="s">
        <v>419</v>
      </c>
      <c r="F1237" t="s">
        <v>77</v>
      </c>
      <c r="G1237" t="s">
        <v>370</v>
      </c>
      <c r="H1237" t="s">
        <v>403</v>
      </c>
      <c r="I1237" t="s">
        <v>227</v>
      </c>
      <c r="K1237" t="s">
        <v>219</v>
      </c>
      <c r="L1237" s="71"/>
      <c r="M1237" s="70">
        <v>0</v>
      </c>
      <c r="N1237" s="70">
        <f>IF(COUNTIFS(Submission[Submission],"2nd",Submission[Code],Submission[[#This Row],[Code]],Submission[Month],Submission[[#This Row],[Month]])&gt;0,Submission[[#This Row],[2nd Submit Prod/import (month +0)]]-Submission[[#This Row],[1st Submit Prod/import (month +0) ]],0)</f>
        <v>0</v>
      </c>
    </row>
    <row r="1238" spans="1:14">
      <c r="A1238" s="115">
        <v>2022</v>
      </c>
      <c r="B1238" s="72">
        <v>3</v>
      </c>
      <c r="C1238" t="s">
        <v>372</v>
      </c>
      <c r="D1238" t="s">
        <v>199</v>
      </c>
      <c r="E1238" t="s">
        <v>419</v>
      </c>
      <c r="F1238" t="s">
        <v>77</v>
      </c>
      <c r="G1238" t="s">
        <v>370</v>
      </c>
      <c r="H1238" t="s">
        <v>403</v>
      </c>
      <c r="I1238" t="s">
        <v>228</v>
      </c>
      <c r="K1238" t="s">
        <v>219</v>
      </c>
      <c r="L1238" s="71"/>
      <c r="M1238" s="70">
        <v>0</v>
      </c>
      <c r="N1238" s="70">
        <f>IF(COUNTIFS(Submission[Submission],"2nd",Submission[Code],Submission[[#This Row],[Code]],Submission[Month],Submission[[#This Row],[Month]])&gt;0,Submission[[#This Row],[2nd Submit Prod/import (month +0)]]-Submission[[#This Row],[1st Submit Prod/import (month +0) ]],0)</f>
        <v>0</v>
      </c>
    </row>
    <row r="1239" spans="1:14">
      <c r="A1239" s="115">
        <v>2022</v>
      </c>
      <c r="B1239" s="72">
        <v>3</v>
      </c>
      <c r="C1239" t="s">
        <v>372</v>
      </c>
      <c r="D1239" t="s">
        <v>199</v>
      </c>
      <c r="E1239" t="s">
        <v>419</v>
      </c>
      <c r="F1239" t="s">
        <v>77</v>
      </c>
      <c r="G1239" t="s">
        <v>370</v>
      </c>
      <c r="H1239" t="s">
        <v>403</v>
      </c>
      <c r="I1239" t="s">
        <v>98</v>
      </c>
      <c r="K1239" t="s">
        <v>220</v>
      </c>
      <c r="L1239" s="71"/>
      <c r="M1239" s="70">
        <v>0</v>
      </c>
      <c r="N1239" s="70">
        <f>IF(COUNTIFS(Submission[Submission],"2nd",Submission[Code],Submission[[#This Row],[Code]],Submission[Month],Submission[[#This Row],[Month]])&gt;0,Submission[[#This Row],[2nd Submit Prod/import (month +0)]]-Submission[[#This Row],[1st Submit Prod/import (month +0) ]],0)</f>
        <v>0</v>
      </c>
    </row>
    <row r="1240" spans="1:14">
      <c r="A1240" s="115">
        <v>2022</v>
      </c>
      <c r="B1240" s="72">
        <v>3</v>
      </c>
      <c r="C1240" t="s">
        <v>372</v>
      </c>
      <c r="D1240" t="s">
        <v>199</v>
      </c>
      <c r="E1240" t="s">
        <v>419</v>
      </c>
      <c r="F1240" t="s">
        <v>77</v>
      </c>
      <c r="G1240" t="s">
        <v>370</v>
      </c>
      <c r="H1240" t="s">
        <v>403</v>
      </c>
      <c r="I1240" t="s">
        <v>99</v>
      </c>
      <c r="K1240" t="s">
        <v>220</v>
      </c>
      <c r="L1240" s="71"/>
      <c r="M1240" s="70">
        <v>0</v>
      </c>
      <c r="N1240" s="70">
        <f>IF(COUNTIFS(Submission[Submission],"2nd",Submission[Code],Submission[[#This Row],[Code]],Submission[Month],Submission[[#This Row],[Month]])&gt;0,Submission[[#This Row],[2nd Submit Prod/import (month +0)]]-Submission[[#This Row],[1st Submit Prod/import (month +0) ]],0)</f>
        <v>0</v>
      </c>
    </row>
    <row r="1241" spans="1:14">
      <c r="A1241" s="115">
        <v>2022</v>
      </c>
      <c r="B1241" s="72">
        <v>3</v>
      </c>
      <c r="C1241" t="s">
        <v>372</v>
      </c>
      <c r="D1241" t="s">
        <v>199</v>
      </c>
      <c r="E1241" t="s">
        <v>419</v>
      </c>
      <c r="F1241" t="s">
        <v>77</v>
      </c>
      <c r="G1241" t="s">
        <v>370</v>
      </c>
      <c r="H1241" t="s">
        <v>403</v>
      </c>
      <c r="I1241" t="s">
        <v>100</v>
      </c>
      <c r="K1241" t="s">
        <v>220</v>
      </c>
      <c r="L1241" s="71"/>
      <c r="M1241" s="70">
        <v>0</v>
      </c>
      <c r="N1241" s="70">
        <f>IF(COUNTIFS(Submission[Submission],"2nd",Submission[Code],Submission[[#This Row],[Code]],Submission[Month],Submission[[#This Row],[Month]])&gt;0,Submission[[#This Row],[2nd Submit Prod/import (month +0)]]-Submission[[#This Row],[1st Submit Prod/import (month +0) ]],0)</f>
        <v>0</v>
      </c>
    </row>
    <row r="1242" spans="1:14">
      <c r="A1242" s="115">
        <v>2022</v>
      </c>
      <c r="B1242" s="72">
        <v>3</v>
      </c>
      <c r="C1242" t="s">
        <v>372</v>
      </c>
      <c r="D1242" t="s">
        <v>199</v>
      </c>
      <c r="E1242" t="s">
        <v>419</v>
      </c>
      <c r="F1242" t="s">
        <v>77</v>
      </c>
      <c r="G1242" t="s">
        <v>370</v>
      </c>
      <c r="H1242" t="s">
        <v>403</v>
      </c>
      <c r="I1242" t="s">
        <v>101</v>
      </c>
      <c r="K1242" t="s">
        <v>220</v>
      </c>
      <c r="L1242" s="71"/>
      <c r="M1242" s="70">
        <v>0</v>
      </c>
      <c r="N1242" s="70">
        <f>IF(COUNTIFS(Submission[Submission],"2nd",Submission[Code],Submission[[#This Row],[Code]],Submission[Month],Submission[[#This Row],[Month]])&gt;0,Submission[[#This Row],[2nd Submit Prod/import (month +0)]]-Submission[[#This Row],[1st Submit Prod/import (month +0) ]],0)</f>
        <v>0</v>
      </c>
    </row>
    <row r="1243" spans="1:14">
      <c r="A1243" s="115">
        <v>2022</v>
      </c>
      <c r="B1243" s="72">
        <v>3</v>
      </c>
      <c r="C1243" t="s">
        <v>372</v>
      </c>
      <c r="D1243" t="s">
        <v>199</v>
      </c>
      <c r="E1243" t="s">
        <v>419</v>
      </c>
      <c r="F1243" t="s">
        <v>77</v>
      </c>
      <c r="G1243" t="s">
        <v>370</v>
      </c>
      <c r="H1243" t="s">
        <v>403</v>
      </c>
      <c r="I1243" t="s">
        <v>149</v>
      </c>
      <c r="K1243" t="s">
        <v>220</v>
      </c>
      <c r="L1243" s="71"/>
      <c r="M1243" s="70">
        <v>0</v>
      </c>
      <c r="N1243" s="70">
        <f>IF(COUNTIFS(Submission[Submission],"2nd",Submission[Code],Submission[[#This Row],[Code]],Submission[Month],Submission[[#This Row],[Month]])&gt;0,Submission[[#This Row],[2nd Submit Prod/import (month +0)]]-Submission[[#This Row],[1st Submit Prod/import (month +0) ]],0)</f>
        <v>0</v>
      </c>
    </row>
    <row r="1244" spans="1:14">
      <c r="A1244" s="115">
        <v>2022</v>
      </c>
      <c r="B1244" s="72">
        <v>3</v>
      </c>
      <c r="C1244" t="s">
        <v>372</v>
      </c>
      <c r="D1244" t="s">
        <v>199</v>
      </c>
      <c r="E1244" t="s">
        <v>419</v>
      </c>
      <c r="F1244" t="s">
        <v>77</v>
      </c>
      <c r="G1244" t="s">
        <v>370</v>
      </c>
      <c r="H1244" t="s">
        <v>403</v>
      </c>
      <c r="I1244" t="s">
        <v>102</v>
      </c>
      <c r="K1244" t="s">
        <v>220</v>
      </c>
      <c r="L1244" s="71"/>
      <c r="M1244" s="70">
        <v>0</v>
      </c>
      <c r="N1244" s="70">
        <f>IF(COUNTIFS(Submission[Submission],"2nd",Submission[Code],Submission[[#This Row],[Code]],Submission[Month],Submission[[#This Row],[Month]])&gt;0,Submission[[#This Row],[2nd Submit Prod/import (month +0)]]-Submission[[#This Row],[1st Submit Prod/import (month +0) ]],0)</f>
        <v>0</v>
      </c>
    </row>
    <row r="1245" spans="1:14">
      <c r="A1245" s="115">
        <v>2022</v>
      </c>
      <c r="B1245" s="72">
        <v>3</v>
      </c>
      <c r="C1245" t="s">
        <v>372</v>
      </c>
      <c r="D1245" t="s">
        <v>199</v>
      </c>
      <c r="E1245" t="s">
        <v>419</v>
      </c>
      <c r="F1245" t="s">
        <v>77</v>
      </c>
      <c r="G1245" t="s">
        <v>370</v>
      </c>
      <c r="H1245" t="s">
        <v>403</v>
      </c>
      <c r="I1245" t="s">
        <v>150</v>
      </c>
      <c r="K1245" t="s">
        <v>220</v>
      </c>
      <c r="L1245" s="71"/>
      <c r="M1245" s="70">
        <v>0</v>
      </c>
      <c r="N1245" s="70">
        <f>IF(COUNTIFS(Submission[Submission],"2nd",Submission[Code],Submission[[#This Row],[Code]],Submission[Month],Submission[[#This Row],[Month]])&gt;0,Submission[[#This Row],[2nd Submit Prod/import (month +0)]]-Submission[[#This Row],[1st Submit Prod/import (month +0) ]],0)</f>
        <v>0</v>
      </c>
    </row>
    <row r="1246" spans="1:14">
      <c r="A1246" s="115">
        <v>2022</v>
      </c>
      <c r="B1246" s="72">
        <v>3</v>
      </c>
      <c r="C1246" t="s">
        <v>372</v>
      </c>
      <c r="D1246" t="s">
        <v>199</v>
      </c>
      <c r="E1246" t="s">
        <v>419</v>
      </c>
      <c r="F1246" t="s">
        <v>77</v>
      </c>
      <c r="G1246" t="s">
        <v>370</v>
      </c>
      <c r="H1246" t="s">
        <v>403</v>
      </c>
      <c r="I1246" t="s">
        <v>151</v>
      </c>
      <c r="K1246" t="s">
        <v>220</v>
      </c>
      <c r="L1246" s="71"/>
      <c r="M1246" s="70">
        <v>0</v>
      </c>
      <c r="N1246" s="70">
        <f>IF(COUNTIFS(Submission[Submission],"2nd",Submission[Code],Submission[[#This Row],[Code]],Submission[Month],Submission[[#This Row],[Month]])&gt;0,Submission[[#This Row],[2nd Submit Prod/import (month +0)]]-Submission[[#This Row],[1st Submit Prod/import (month +0) ]],0)</f>
        <v>0</v>
      </c>
    </row>
    <row r="1247" spans="1:14">
      <c r="A1247" s="115">
        <v>2022</v>
      </c>
      <c r="B1247" s="72">
        <v>3</v>
      </c>
      <c r="C1247" t="s">
        <v>372</v>
      </c>
      <c r="D1247" t="s">
        <v>199</v>
      </c>
      <c r="E1247" t="s">
        <v>419</v>
      </c>
      <c r="F1247" t="s">
        <v>77</v>
      </c>
      <c r="G1247" t="s">
        <v>370</v>
      </c>
      <c r="H1247" t="s">
        <v>403</v>
      </c>
      <c r="I1247" t="s">
        <v>152</v>
      </c>
      <c r="K1247" t="s">
        <v>220</v>
      </c>
      <c r="L1247" s="71"/>
      <c r="M1247" s="70">
        <v>0</v>
      </c>
      <c r="N1247" s="70">
        <f>IF(COUNTIFS(Submission[Submission],"2nd",Submission[Code],Submission[[#This Row],[Code]],Submission[Month],Submission[[#This Row],[Month]])&gt;0,Submission[[#This Row],[2nd Submit Prod/import (month +0)]]-Submission[[#This Row],[1st Submit Prod/import (month +0) ]],0)</f>
        <v>0</v>
      </c>
    </row>
    <row r="1248" spans="1:14">
      <c r="A1248" s="115">
        <v>2022</v>
      </c>
      <c r="B1248" s="72">
        <v>3</v>
      </c>
      <c r="C1248" t="s">
        <v>372</v>
      </c>
      <c r="D1248" t="s">
        <v>199</v>
      </c>
      <c r="E1248" t="s">
        <v>419</v>
      </c>
      <c r="F1248" t="s">
        <v>77</v>
      </c>
      <c r="G1248" t="s">
        <v>370</v>
      </c>
      <c r="H1248" t="s">
        <v>403</v>
      </c>
      <c r="I1248" t="s">
        <v>103</v>
      </c>
      <c r="K1248" t="s">
        <v>220</v>
      </c>
      <c r="L1248" s="71"/>
      <c r="M1248" s="70">
        <v>0</v>
      </c>
      <c r="N1248" s="70">
        <f>IF(COUNTIFS(Submission[Submission],"2nd",Submission[Code],Submission[[#This Row],[Code]],Submission[Month],Submission[[#This Row],[Month]])&gt;0,Submission[[#This Row],[2nd Submit Prod/import (month +0)]]-Submission[[#This Row],[1st Submit Prod/import (month +0) ]],0)</f>
        <v>0</v>
      </c>
    </row>
    <row r="1249" spans="1:14">
      <c r="A1249" s="115">
        <v>2022</v>
      </c>
      <c r="B1249" s="72">
        <v>3</v>
      </c>
      <c r="C1249" t="s">
        <v>372</v>
      </c>
      <c r="D1249" t="s">
        <v>199</v>
      </c>
      <c r="E1249" t="s">
        <v>419</v>
      </c>
      <c r="F1249" t="s">
        <v>77</v>
      </c>
      <c r="G1249" t="s">
        <v>370</v>
      </c>
      <c r="H1249" t="s">
        <v>403</v>
      </c>
      <c r="I1249" t="s">
        <v>104</v>
      </c>
      <c r="K1249" t="s">
        <v>220</v>
      </c>
      <c r="L1249" s="71"/>
      <c r="M1249" s="70">
        <v>0</v>
      </c>
      <c r="N1249" s="70">
        <f>IF(COUNTIFS(Submission[Submission],"2nd",Submission[Code],Submission[[#This Row],[Code]],Submission[Month],Submission[[#This Row],[Month]])&gt;0,Submission[[#This Row],[2nd Submit Prod/import (month +0)]]-Submission[[#This Row],[1st Submit Prod/import (month +0) ]],0)</f>
        <v>0</v>
      </c>
    </row>
    <row r="1250" spans="1:14">
      <c r="A1250" s="115">
        <v>2022</v>
      </c>
      <c r="B1250" s="72">
        <v>3</v>
      </c>
      <c r="C1250" t="s">
        <v>372</v>
      </c>
      <c r="D1250" t="s">
        <v>199</v>
      </c>
      <c r="E1250" t="s">
        <v>419</v>
      </c>
      <c r="F1250" t="s">
        <v>77</v>
      </c>
      <c r="G1250" t="s">
        <v>370</v>
      </c>
      <c r="H1250" t="s">
        <v>403</v>
      </c>
      <c r="I1250" t="s">
        <v>221</v>
      </c>
      <c r="K1250" t="s">
        <v>220</v>
      </c>
      <c r="L1250" s="71"/>
      <c r="M1250" s="70">
        <v>0</v>
      </c>
      <c r="N1250" s="70">
        <f>IF(COUNTIFS(Submission[Submission],"2nd",Submission[Code],Submission[[#This Row],[Code]],Submission[Month],Submission[[#This Row],[Month]])&gt;0,Submission[[#This Row],[2nd Submit Prod/import (month +0)]]-Submission[[#This Row],[1st Submit Prod/import (month +0) ]],0)</f>
        <v>0</v>
      </c>
    </row>
    <row r="1251" spans="1:14">
      <c r="A1251" s="115">
        <v>2022</v>
      </c>
      <c r="B1251" s="72">
        <v>3</v>
      </c>
      <c r="C1251" t="s">
        <v>372</v>
      </c>
      <c r="D1251" t="s">
        <v>199</v>
      </c>
      <c r="E1251" t="s">
        <v>419</v>
      </c>
      <c r="F1251" t="s">
        <v>77</v>
      </c>
      <c r="G1251" t="s">
        <v>370</v>
      </c>
      <c r="H1251" t="s">
        <v>403</v>
      </c>
      <c r="I1251" t="s">
        <v>222</v>
      </c>
      <c r="K1251" t="s">
        <v>220</v>
      </c>
      <c r="L1251" s="71"/>
      <c r="M1251" s="70">
        <v>0</v>
      </c>
      <c r="N1251" s="70">
        <f>IF(COUNTIFS(Submission[Submission],"2nd",Submission[Code],Submission[[#This Row],[Code]],Submission[Month],Submission[[#This Row],[Month]])&gt;0,Submission[[#This Row],[2nd Submit Prod/import (month +0)]]-Submission[[#This Row],[1st Submit Prod/import (month +0) ]],0)</f>
        <v>0</v>
      </c>
    </row>
    <row r="1252" spans="1:14">
      <c r="A1252" s="115">
        <v>2022</v>
      </c>
      <c r="B1252" s="72">
        <v>4</v>
      </c>
      <c r="C1252" s="33" t="s">
        <v>415</v>
      </c>
      <c r="D1252" t="s">
        <v>198</v>
      </c>
      <c r="E1252" t="s">
        <v>421</v>
      </c>
      <c r="F1252" t="s">
        <v>72</v>
      </c>
      <c r="G1252" s="99" t="s">
        <v>428</v>
      </c>
      <c r="H1252" t="s">
        <v>372</v>
      </c>
      <c r="I1252" t="s">
        <v>673</v>
      </c>
      <c r="K1252" t="s">
        <v>219</v>
      </c>
      <c r="L1252" s="71">
        <v>0</v>
      </c>
      <c r="N1252" s="72">
        <f>IF(COUNTIFS(Submission[Submission],"2nd",Submission[Code],Submission[[#This Row],[Code]],Submission[Month],Submission[[#This Row],[Month]])&gt;0,Submission[[#This Row],[2nd Submit Prod/import (month +0)]]-Submission[[#This Row],[1st Submit Prod/import (month +0) ]],0)</f>
        <v>0</v>
      </c>
    </row>
    <row r="1253" spans="1:14">
      <c r="A1253" s="115">
        <v>2022</v>
      </c>
      <c r="B1253" s="72">
        <v>4</v>
      </c>
      <c r="C1253" s="33" t="s">
        <v>415</v>
      </c>
      <c r="D1253" t="s">
        <v>198</v>
      </c>
      <c r="E1253" t="s">
        <v>421</v>
      </c>
      <c r="F1253" t="s">
        <v>72</v>
      </c>
      <c r="G1253" s="99" t="s">
        <v>428</v>
      </c>
      <c r="H1253" t="s">
        <v>372</v>
      </c>
      <c r="I1253" t="s">
        <v>675</v>
      </c>
      <c r="K1253" t="s">
        <v>219</v>
      </c>
      <c r="L1253" s="71">
        <v>0</v>
      </c>
      <c r="N1253" s="72">
        <f>IF(COUNTIFS(Submission[Submission],"2nd",Submission[Code],Submission[[#This Row],[Code]],Submission[Month],Submission[[#This Row],[Month]])&gt;0,Submission[[#This Row],[2nd Submit Prod/import (month +0)]]-Submission[[#This Row],[1st Submit Prod/import (month +0) ]],0)</f>
        <v>0</v>
      </c>
    </row>
    <row r="1254" spans="1:14">
      <c r="A1254" s="115">
        <v>2022</v>
      </c>
      <c r="B1254" s="72">
        <v>4</v>
      </c>
      <c r="C1254" s="33" t="s">
        <v>415</v>
      </c>
      <c r="D1254" t="s">
        <v>198</v>
      </c>
      <c r="E1254" t="s">
        <v>421</v>
      </c>
      <c r="F1254" t="s">
        <v>72</v>
      </c>
      <c r="G1254" s="99" t="s">
        <v>428</v>
      </c>
      <c r="H1254" t="s">
        <v>372</v>
      </c>
      <c r="I1254" t="s">
        <v>674</v>
      </c>
      <c r="K1254" t="s">
        <v>219</v>
      </c>
      <c r="L1254" s="71">
        <v>0</v>
      </c>
      <c r="N1254" s="72">
        <f>IF(COUNTIFS(Submission[Submission],"2nd",Submission[Code],Submission[[#This Row],[Code]],Submission[Month],Submission[[#This Row],[Month]])&gt;0,Submission[[#This Row],[2nd Submit Prod/import (month +0)]]-Submission[[#This Row],[1st Submit Prod/import (month +0) ]],0)</f>
        <v>0</v>
      </c>
    </row>
    <row r="1255" spans="1:14">
      <c r="A1255" s="115">
        <v>2022</v>
      </c>
      <c r="B1255" s="72">
        <v>4</v>
      </c>
      <c r="C1255" s="33" t="s">
        <v>415</v>
      </c>
      <c r="D1255" t="s">
        <v>198</v>
      </c>
      <c r="E1255" t="s">
        <v>421</v>
      </c>
      <c r="F1255" t="s">
        <v>72</v>
      </c>
      <c r="G1255" s="99" t="s">
        <v>428</v>
      </c>
      <c r="H1255" t="s">
        <v>372</v>
      </c>
      <c r="I1255" t="s">
        <v>672</v>
      </c>
      <c r="K1255" t="s">
        <v>219</v>
      </c>
      <c r="L1255" s="71">
        <v>0</v>
      </c>
      <c r="N1255" s="72">
        <f>IF(COUNTIFS(Submission[Submission],"2nd",Submission[Code],Submission[[#This Row],[Code]],Submission[Month],Submission[[#This Row],[Month]])&gt;0,Submission[[#This Row],[2nd Submit Prod/import (month +0)]]-Submission[[#This Row],[1st Submit Prod/import (month +0) ]],0)</f>
        <v>0</v>
      </c>
    </row>
    <row r="1256" spans="1:14">
      <c r="A1256" s="115">
        <v>2022</v>
      </c>
      <c r="B1256" s="72">
        <v>4</v>
      </c>
      <c r="C1256" s="33" t="s">
        <v>415</v>
      </c>
      <c r="D1256" t="s">
        <v>198</v>
      </c>
      <c r="E1256" t="s">
        <v>421</v>
      </c>
      <c r="F1256" t="s">
        <v>72</v>
      </c>
      <c r="G1256" s="99" t="s">
        <v>428</v>
      </c>
      <c r="H1256" t="s">
        <v>372</v>
      </c>
      <c r="I1256" t="s">
        <v>676</v>
      </c>
      <c r="K1256" t="s">
        <v>219</v>
      </c>
      <c r="L1256" s="71">
        <v>0</v>
      </c>
      <c r="N1256" s="72">
        <f>IF(COUNTIFS(Submission[Submission],"2nd",Submission[Code],Submission[[#This Row],[Code]],Submission[Month],Submission[[#This Row],[Month]])&gt;0,Submission[[#This Row],[2nd Submit Prod/import (month +0)]]-Submission[[#This Row],[1st Submit Prod/import (month +0) ]],0)</f>
        <v>0</v>
      </c>
    </row>
    <row r="1257" spans="1:14">
      <c r="A1257" s="115">
        <v>2022</v>
      </c>
      <c r="B1257" s="72">
        <v>4</v>
      </c>
      <c r="C1257" s="33" t="s">
        <v>415</v>
      </c>
      <c r="D1257" t="s">
        <v>198</v>
      </c>
      <c r="E1257" t="s">
        <v>421</v>
      </c>
      <c r="F1257" t="s">
        <v>72</v>
      </c>
      <c r="G1257" s="99" t="s">
        <v>428</v>
      </c>
      <c r="H1257" t="s">
        <v>372</v>
      </c>
      <c r="I1257" t="s">
        <v>677</v>
      </c>
      <c r="K1257" t="s">
        <v>219</v>
      </c>
      <c r="L1257" s="71">
        <v>0</v>
      </c>
      <c r="N1257" s="72">
        <f>IF(COUNTIFS(Submission[Submission],"2nd",Submission[Code],Submission[[#This Row],[Code]],Submission[Month],Submission[[#This Row],[Month]])&gt;0,Submission[[#This Row],[2nd Submit Prod/import (month +0)]]-Submission[[#This Row],[1st Submit Prod/import (month +0) ]],0)</f>
        <v>0</v>
      </c>
    </row>
    <row r="1258" spans="1:14">
      <c r="A1258" s="115">
        <v>2022</v>
      </c>
      <c r="B1258" s="72">
        <v>4</v>
      </c>
      <c r="C1258" s="33" t="s">
        <v>415</v>
      </c>
      <c r="D1258" t="s">
        <v>198</v>
      </c>
      <c r="E1258" t="s">
        <v>421</v>
      </c>
      <c r="F1258" t="s">
        <v>72</v>
      </c>
      <c r="G1258" s="99" t="s">
        <v>428</v>
      </c>
      <c r="H1258" t="s">
        <v>372</v>
      </c>
      <c r="I1258" t="s">
        <v>678</v>
      </c>
      <c r="K1258" t="s">
        <v>219</v>
      </c>
      <c r="L1258" s="71">
        <v>0</v>
      </c>
      <c r="N1258" s="72">
        <f>IF(COUNTIFS(Submission[Submission],"2nd",Submission[Code],Submission[[#This Row],[Code]],Submission[Month],Submission[[#This Row],[Month]])&gt;0,Submission[[#This Row],[2nd Submit Prod/import (month +0)]]-Submission[[#This Row],[1st Submit Prod/import (month +0) ]],0)</f>
        <v>0</v>
      </c>
    </row>
    <row r="1259" spans="1:14">
      <c r="A1259" s="115">
        <v>2022</v>
      </c>
      <c r="B1259" s="72">
        <v>4</v>
      </c>
      <c r="C1259" s="33" t="s">
        <v>415</v>
      </c>
      <c r="D1259" t="s">
        <v>198</v>
      </c>
      <c r="E1259" t="s">
        <v>419</v>
      </c>
      <c r="F1259" t="s">
        <v>72</v>
      </c>
      <c r="G1259" s="99" t="s">
        <v>428</v>
      </c>
      <c r="H1259" t="s">
        <v>372</v>
      </c>
      <c r="I1259" t="s">
        <v>673</v>
      </c>
      <c r="K1259" t="s">
        <v>219</v>
      </c>
      <c r="L1259" s="71">
        <v>28151.159502640614</v>
      </c>
      <c r="N1259" s="72">
        <f>IF(COUNTIFS(Submission[Submission],"2nd",Submission[Code],Submission[[#This Row],[Code]],Submission[Month],Submission[[#This Row],[Month]])&gt;0,Submission[[#This Row],[2nd Submit Prod/import (month +0)]]-Submission[[#This Row],[1st Submit Prod/import (month +0) ]],0)</f>
        <v>-28151.159502640614</v>
      </c>
    </row>
    <row r="1260" spans="1:14">
      <c r="A1260" s="115">
        <v>2022</v>
      </c>
      <c r="B1260" s="72">
        <v>4</v>
      </c>
      <c r="C1260" s="33" t="s">
        <v>415</v>
      </c>
      <c r="D1260" t="s">
        <v>198</v>
      </c>
      <c r="E1260" t="s">
        <v>419</v>
      </c>
      <c r="F1260" t="s">
        <v>72</v>
      </c>
      <c r="G1260" s="99" t="s">
        <v>428</v>
      </c>
      <c r="H1260" t="s">
        <v>372</v>
      </c>
      <c r="I1260" t="s">
        <v>675</v>
      </c>
      <c r="K1260" t="s">
        <v>219</v>
      </c>
      <c r="L1260" s="71">
        <v>5371.0938779523503</v>
      </c>
      <c r="N1260" s="72">
        <f>IF(COUNTIFS(Submission[Submission],"2nd",Submission[Code],Submission[[#This Row],[Code]],Submission[Month],Submission[[#This Row],[Month]])&gt;0,Submission[[#This Row],[2nd Submit Prod/import (month +0)]]-Submission[[#This Row],[1st Submit Prod/import (month +0) ]],0)</f>
        <v>-5371.0938779523503</v>
      </c>
    </row>
    <row r="1261" spans="1:14">
      <c r="A1261" s="115">
        <v>2022</v>
      </c>
      <c r="B1261" s="72">
        <v>4</v>
      </c>
      <c r="C1261" s="33" t="s">
        <v>415</v>
      </c>
      <c r="D1261" t="s">
        <v>198</v>
      </c>
      <c r="E1261" t="s">
        <v>419</v>
      </c>
      <c r="F1261" t="s">
        <v>72</v>
      </c>
      <c r="G1261" s="99" t="s">
        <v>428</v>
      </c>
      <c r="H1261" t="s">
        <v>372</v>
      </c>
      <c r="I1261" t="s">
        <v>674</v>
      </c>
      <c r="K1261" t="s">
        <v>219</v>
      </c>
      <c r="L1261" s="71">
        <v>16384.505341191481</v>
      </c>
      <c r="N1261" s="72">
        <f>IF(COUNTIFS(Submission[Submission],"2nd",Submission[Code],Submission[[#This Row],[Code]],Submission[Month],Submission[[#This Row],[Month]])&gt;0,Submission[[#This Row],[2nd Submit Prod/import (month +0)]]-Submission[[#This Row],[1st Submit Prod/import (month +0) ]],0)</f>
        <v>-16384.505341191481</v>
      </c>
    </row>
    <row r="1262" spans="1:14">
      <c r="A1262" s="115">
        <v>2022</v>
      </c>
      <c r="B1262" s="72">
        <v>4</v>
      </c>
      <c r="C1262" s="33" t="s">
        <v>415</v>
      </c>
      <c r="D1262" t="s">
        <v>198</v>
      </c>
      <c r="E1262" t="s">
        <v>419</v>
      </c>
      <c r="F1262" t="s">
        <v>72</v>
      </c>
      <c r="G1262" s="99" t="s">
        <v>428</v>
      </c>
      <c r="H1262" t="s">
        <v>372</v>
      </c>
      <c r="I1262" t="s">
        <v>672</v>
      </c>
      <c r="K1262" t="s">
        <v>219</v>
      </c>
      <c r="L1262" s="71">
        <v>7879.9650527215617</v>
      </c>
      <c r="N1262" s="72">
        <f>IF(COUNTIFS(Submission[Submission],"2nd",Submission[Code],Submission[[#This Row],[Code]],Submission[Month],Submission[[#This Row],[Month]])&gt;0,Submission[[#This Row],[2nd Submit Prod/import (month +0)]]-Submission[[#This Row],[1st Submit Prod/import (month +0) ]],0)</f>
        <v>-7879.9650527215617</v>
      </c>
    </row>
    <row r="1263" spans="1:14">
      <c r="A1263" s="115">
        <v>2022</v>
      </c>
      <c r="B1263" s="72">
        <v>4</v>
      </c>
      <c r="C1263" s="33" t="s">
        <v>415</v>
      </c>
      <c r="D1263" t="s">
        <v>198</v>
      </c>
      <c r="E1263" t="s">
        <v>419</v>
      </c>
      <c r="F1263" t="s">
        <v>72</v>
      </c>
      <c r="G1263" s="99" t="s">
        <v>428</v>
      </c>
      <c r="H1263" t="s">
        <v>372</v>
      </c>
      <c r="I1263" t="s">
        <v>676</v>
      </c>
      <c r="K1263" t="s">
        <v>219</v>
      </c>
      <c r="L1263" s="71">
        <v>17079.725325081865</v>
      </c>
      <c r="N1263" s="72">
        <f>IF(COUNTIFS(Submission[Submission],"2nd",Submission[Code],Submission[[#This Row],[Code]],Submission[Month],Submission[[#This Row],[Month]])&gt;0,Submission[[#This Row],[2nd Submit Prod/import (month +0)]]-Submission[[#This Row],[1st Submit Prod/import (month +0) ]],0)</f>
        <v>-17079.725325081865</v>
      </c>
    </row>
    <row r="1264" spans="1:14">
      <c r="A1264" s="115">
        <v>2022</v>
      </c>
      <c r="B1264" s="72">
        <v>4</v>
      </c>
      <c r="C1264" s="33" t="s">
        <v>415</v>
      </c>
      <c r="D1264" t="s">
        <v>198</v>
      </c>
      <c r="E1264" t="s">
        <v>419</v>
      </c>
      <c r="F1264" t="s">
        <v>72</v>
      </c>
      <c r="G1264" s="99" t="s">
        <v>428</v>
      </c>
      <c r="H1264" t="s">
        <v>372</v>
      </c>
      <c r="I1264" t="s">
        <v>677</v>
      </c>
      <c r="K1264" t="s">
        <v>219</v>
      </c>
      <c r="L1264" s="71">
        <v>2603.5060091602463</v>
      </c>
      <c r="N1264" s="72">
        <f>IF(COUNTIFS(Submission[Submission],"2nd",Submission[Code],Submission[[#This Row],[Code]],Submission[Month],Submission[[#This Row],[Month]])&gt;0,Submission[[#This Row],[2nd Submit Prod/import (month +0)]]-Submission[[#This Row],[1st Submit Prod/import (month +0) ]],0)</f>
        <v>-2603.5060091602463</v>
      </c>
    </row>
    <row r="1265" spans="1:14">
      <c r="A1265" s="115">
        <v>2022</v>
      </c>
      <c r="B1265" s="72">
        <v>4</v>
      </c>
      <c r="C1265" s="33" t="s">
        <v>415</v>
      </c>
      <c r="D1265" t="s">
        <v>198</v>
      </c>
      <c r="E1265" t="s">
        <v>419</v>
      </c>
      <c r="F1265" t="s">
        <v>72</v>
      </c>
      <c r="G1265" s="99" t="s">
        <v>428</v>
      </c>
      <c r="H1265" t="s">
        <v>372</v>
      </c>
      <c r="I1265" t="s">
        <v>678</v>
      </c>
      <c r="K1265" t="s">
        <v>219</v>
      </c>
      <c r="L1265" s="71">
        <v>3650.0448912518627</v>
      </c>
      <c r="N1265" s="72">
        <f>IF(COUNTIFS(Submission[Submission],"2nd",Submission[Code],Submission[[#This Row],[Code]],Submission[Month],Submission[[#This Row],[Month]])&gt;0,Submission[[#This Row],[2nd Submit Prod/import (month +0)]]-Submission[[#This Row],[1st Submit Prod/import (month +0) ]],0)</f>
        <v>-3650.0448912518627</v>
      </c>
    </row>
    <row r="1266" spans="1:14">
      <c r="A1266" s="115">
        <v>2022</v>
      </c>
      <c r="B1266" s="72">
        <v>4</v>
      </c>
      <c r="C1266" s="33" t="s">
        <v>415</v>
      </c>
      <c r="D1266" t="s">
        <v>198</v>
      </c>
      <c r="E1266" t="s">
        <v>421</v>
      </c>
      <c r="F1266" t="s">
        <v>72</v>
      </c>
      <c r="G1266" s="99" t="s">
        <v>428</v>
      </c>
      <c r="H1266" t="s">
        <v>372</v>
      </c>
      <c r="I1266" t="s">
        <v>682</v>
      </c>
      <c r="K1266" t="s">
        <v>219</v>
      </c>
      <c r="L1266" s="71">
        <v>14974.202870893487</v>
      </c>
      <c r="N1266" s="72">
        <f>IF(COUNTIFS(Submission[Submission],"2nd",Submission[Code],Submission[[#This Row],[Code]],Submission[Month],Submission[[#This Row],[Month]])&gt;0,Submission[[#This Row],[2nd Submit Prod/import (month +0)]]-Submission[[#This Row],[1st Submit Prod/import (month +0) ]],0)</f>
        <v>-14974.202870893487</v>
      </c>
    </row>
    <row r="1267" spans="1:14">
      <c r="A1267" s="115">
        <v>2022</v>
      </c>
      <c r="B1267" s="72">
        <v>4</v>
      </c>
      <c r="C1267" s="33" t="s">
        <v>415</v>
      </c>
      <c r="D1267" t="s">
        <v>198</v>
      </c>
      <c r="E1267" t="s">
        <v>421</v>
      </c>
      <c r="F1267" t="s">
        <v>72</v>
      </c>
      <c r="G1267" s="99" t="s">
        <v>428</v>
      </c>
      <c r="H1267" t="s">
        <v>372</v>
      </c>
      <c r="I1267" t="s">
        <v>683</v>
      </c>
      <c r="K1267" t="s">
        <v>219</v>
      </c>
      <c r="L1267" s="71">
        <v>3025.797129106516</v>
      </c>
      <c r="N1267" s="72">
        <f>IF(COUNTIFS(Submission[Submission],"2nd",Submission[Code],Submission[[#This Row],[Code]],Submission[Month],Submission[[#This Row],[Month]])&gt;0,Submission[[#This Row],[2nd Submit Prod/import (month +0)]]-Submission[[#This Row],[1st Submit Prod/import (month +0) ]],0)</f>
        <v>-3025.797129106516</v>
      </c>
    </row>
    <row r="1268" spans="1:14">
      <c r="A1268" s="115">
        <v>2022</v>
      </c>
      <c r="B1268" s="72">
        <v>4</v>
      </c>
      <c r="C1268" s="33" t="s">
        <v>415</v>
      </c>
      <c r="D1268" t="s">
        <v>198</v>
      </c>
      <c r="E1268" t="s">
        <v>421</v>
      </c>
      <c r="F1268" t="s">
        <v>72</v>
      </c>
      <c r="G1268" s="99" t="s">
        <v>428</v>
      </c>
      <c r="H1268" t="s">
        <v>372</v>
      </c>
      <c r="I1268" t="s">
        <v>681</v>
      </c>
      <c r="K1268" t="s">
        <v>219</v>
      </c>
      <c r="L1268" s="71">
        <v>4400</v>
      </c>
      <c r="N1268" s="72">
        <f>IF(COUNTIFS(Submission[Submission],"2nd",Submission[Code],Submission[[#This Row],[Code]],Submission[Month],Submission[[#This Row],[Month]])&gt;0,Submission[[#This Row],[2nd Submit Prod/import (month +0)]]-Submission[[#This Row],[1st Submit Prod/import (month +0) ]],0)</f>
        <v>-4400</v>
      </c>
    </row>
    <row r="1269" spans="1:14">
      <c r="A1269" s="115">
        <v>2022</v>
      </c>
      <c r="B1269" s="72">
        <v>4</v>
      </c>
      <c r="C1269" s="33" t="s">
        <v>415</v>
      </c>
      <c r="D1269" t="s">
        <v>198</v>
      </c>
      <c r="E1269" t="s">
        <v>421</v>
      </c>
      <c r="F1269" t="s">
        <v>72</v>
      </c>
      <c r="G1269" s="99" t="s">
        <v>428</v>
      </c>
      <c r="H1269" t="s">
        <v>372</v>
      </c>
      <c r="I1269" t="s">
        <v>645</v>
      </c>
      <c r="K1269" t="s">
        <v>219</v>
      </c>
      <c r="L1269" s="71">
        <v>1281.9025253717873</v>
      </c>
      <c r="N1269" s="72">
        <f>IF(COUNTIFS(Submission[Submission],"2nd",Submission[Code],Submission[[#This Row],[Code]],Submission[Month],Submission[[#This Row],[Month]])&gt;0,Submission[[#This Row],[2nd Submit Prod/import (month +0)]]-Submission[[#This Row],[1st Submit Prod/import (month +0) ]],0)</f>
        <v>-1281.9025253717873</v>
      </c>
    </row>
    <row r="1270" spans="1:14">
      <c r="A1270" s="115">
        <v>2022</v>
      </c>
      <c r="B1270" s="72">
        <v>4</v>
      </c>
      <c r="C1270" s="33" t="s">
        <v>415</v>
      </c>
      <c r="D1270" t="s">
        <v>198</v>
      </c>
      <c r="E1270" t="s">
        <v>421</v>
      </c>
      <c r="F1270" t="s">
        <v>72</v>
      </c>
      <c r="G1270" s="99" t="s">
        <v>428</v>
      </c>
      <c r="H1270" t="s">
        <v>372</v>
      </c>
      <c r="I1270" t="s">
        <v>646</v>
      </c>
      <c r="K1270" t="s">
        <v>219</v>
      </c>
      <c r="L1270" s="71">
        <v>918.09747462821292</v>
      </c>
      <c r="N1270" s="72">
        <f>IF(COUNTIFS(Submission[Submission],"2nd",Submission[Code],Submission[[#This Row],[Code]],Submission[Month],Submission[[#This Row],[Month]])&gt;0,Submission[[#This Row],[2nd Submit Prod/import (month +0)]]-Submission[[#This Row],[1st Submit Prod/import (month +0) ]],0)</f>
        <v>-918.09747462821292</v>
      </c>
    </row>
    <row r="1271" spans="1:14">
      <c r="A1271" s="115">
        <v>2022</v>
      </c>
      <c r="B1271" s="72">
        <v>4</v>
      </c>
      <c r="C1271" s="33" t="s">
        <v>415</v>
      </c>
      <c r="D1271" t="s">
        <v>198</v>
      </c>
      <c r="E1271" t="s">
        <v>421</v>
      </c>
      <c r="F1271" t="s">
        <v>72</v>
      </c>
      <c r="G1271" s="99" t="s">
        <v>428</v>
      </c>
      <c r="H1271" t="s">
        <v>372</v>
      </c>
      <c r="I1271" t="s">
        <v>728</v>
      </c>
      <c r="K1271" t="s">
        <v>219</v>
      </c>
      <c r="L1271" s="71">
        <v>0</v>
      </c>
      <c r="N1271" s="72">
        <f>IF(COUNTIFS(Submission[Submission],"2nd",Submission[Code],Submission[[#This Row],[Code]],Submission[Month],Submission[[#This Row],[Month]])&gt;0,Submission[[#This Row],[2nd Submit Prod/import (month +0)]]-Submission[[#This Row],[1st Submit Prod/import (month +0) ]],0)</f>
        <v>0</v>
      </c>
    </row>
    <row r="1272" spans="1:14">
      <c r="A1272" s="115">
        <v>2022</v>
      </c>
      <c r="B1272" s="72">
        <v>4</v>
      </c>
      <c r="C1272" s="33" t="s">
        <v>415</v>
      </c>
      <c r="D1272" t="s">
        <v>198</v>
      </c>
      <c r="E1272" t="s">
        <v>421</v>
      </c>
      <c r="F1272" t="s">
        <v>72</v>
      </c>
      <c r="G1272" s="99" t="s">
        <v>428</v>
      </c>
      <c r="H1272" t="s">
        <v>372</v>
      </c>
      <c r="I1272" t="s">
        <v>729</v>
      </c>
      <c r="K1272" t="s">
        <v>219</v>
      </c>
      <c r="L1272" s="71">
        <v>0</v>
      </c>
      <c r="N1272" s="72">
        <f>IF(COUNTIFS(Submission[Submission],"2nd",Submission[Code],Submission[[#This Row],[Code]],Submission[Month],Submission[[#This Row],[Month]])&gt;0,Submission[[#This Row],[2nd Submit Prod/import (month +0)]]-Submission[[#This Row],[1st Submit Prod/import (month +0) ]],0)</f>
        <v>0</v>
      </c>
    </row>
    <row r="1273" spans="1:14">
      <c r="A1273" s="115">
        <v>2022</v>
      </c>
      <c r="B1273" s="72">
        <v>4</v>
      </c>
      <c r="C1273" s="33" t="s">
        <v>415</v>
      </c>
      <c r="D1273" t="s">
        <v>198</v>
      </c>
      <c r="E1273" t="s">
        <v>419</v>
      </c>
      <c r="F1273" t="s">
        <v>72</v>
      </c>
      <c r="G1273" s="99" t="s">
        <v>428</v>
      </c>
      <c r="H1273" t="s">
        <v>372</v>
      </c>
      <c r="I1273" t="s">
        <v>679</v>
      </c>
      <c r="K1273" t="s">
        <v>219</v>
      </c>
      <c r="L1273" s="71">
        <v>0</v>
      </c>
      <c r="N1273" s="72">
        <f>IF(COUNTIFS(Submission[Submission],"2nd",Submission[Code],Submission[[#This Row],[Code]],Submission[Month],Submission[[#This Row],[Month]])&gt;0,Submission[[#This Row],[2nd Submit Prod/import (month +0)]]-Submission[[#This Row],[1st Submit Prod/import (month +0) ]],0)</f>
        <v>0</v>
      </c>
    </row>
    <row r="1274" spans="1:14">
      <c r="A1274" s="115">
        <v>2022</v>
      </c>
      <c r="B1274" s="72">
        <v>4</v>
      </c>
      <c r="C1274" s="33" t="s">
        <v>415</v>
      </c>
      <c r="D1274" t="s">
        <v>198</v>
      </c>
      <c r="E1274" t="s">
        <v>419</v>
      </c>
      <c r="F1274" t="s">
        <v>77</v>
      </c>
      <c r="G1274" s="99" t="s">
        <v>428</v>
      </c>
      <c r="H1274" t="s">
        <v>372</v>
      </c>
      <c r="I1274" t="s">
        <v>584</v>
      </c>
      <c r="K1274" t="s">
        <v>219</v>
      </c>
      <c r="L1274" s="71">
        <v>0</v>
      </c>
      <c r="N1274" s="72">
        <f>IF(COUNTIFS(Submission[Submission],"2nd",Submission[Code],Submission[[#This Row],[Code]],Submission[Month],Submission[[#This Row],[Month]])&gt;0,Submission[[#This Row],[2nd Submit Prod/import (month +0)]]-Submission[[#This Row],[1st Submit Prod/import (month +0) ]],0)</f>
        <v>0</v>
      </c>
    </row>
    <row r="1275" spans="1:14">
      <c r="A1275" s="115">
        <v>2022</v>
      </c>
      <c r="B1275" s="72">
        <v>4</v>
      </c>
      <c r="C1275" s="33" t="s">
        <v>415</v>
      </c>
      <c r="D1275" t="s">
        <v>198</v>
      </c>
      <c r="E1275" t="s">
        <v>419</v>
      </c>
      <c r="F1275" t="s">
        <v>77</v>
      </c>
      <c r="G1275" s="99" t="s">
        <v>428</v>
      </c>
      <c r="H1275" t="s">
        <v>372</v>
      </c>
      <c r="I1275" t="s">
        <v>585</v>
      </c>
      <c r="K1275" t="s">
        <v>219</v>
      </c>
      <c r="L1275" s="71">
        <v>0</v>
      </c>
      <c r="N1275" s="72">
        <f>IF(COUNTIFS(Submission[Submission],"2nd",Submission[Code],Submission[[#This Row],[Code]],Submission[Month],Submission[[#This Row],[Month]])&gt;0,Submission[[#This Row],[2nd Submit Prod/import (month +0)]]-Submission[[#This Row],[1st Submit Prod/import (month +0) ]],0)</f>
        <v>0</v>
      </c>
    </row>
    <row r="1276" spans="1:14">
      <c r="A1276" s="115">
        <v>2022</v>
      </c>
      <c r="B1276" s="72">
        <v>4</v>
      </c>
      <c r="C1276" s="33" t="s">
        <v>415</v>
      </c>
      <c r="D1276" t="s">
        <v>198</v>
      </c>
      <c r="E1276" t="s">
        <v>421</v>
      </c>
      <c r="F1276" t="s">
        <v>72</v>
      </c>
      <c r="G1276" s="99" t="s">
        <v>428</v>
      </c>
      <c r="H1276" t="s">
        <v>389</v>
      </c>
      <c r="I1276" t="s">
        <v>680</v>
      </c>
      <c r="K1276" t="s">
        <v>219</v>
      </c>
      <c r="L1276" s="71">
        <v>0</v>
      </c>
      <c r="N1276" s="72">
        <f>IF(COUNTIFS(Submission[Submission],"2nd",Submission[Code],Submission[[#This Row],[Code]],Submission[Month],Submission[[#This Row],[Month]])&gt;0,Submission[[#This Row],[2nd Submit Prod/import (month +0)]]-Submission[[#This Row],[1st Submit Prod/import (month +0) ]],0)</f>
        <v>0</v>
      </c>
    </row>
    <row r="1277" spans="1:14">
      <c r="A1277" s="115">
        <v>2022</v>
      </c>
      <c r="B1277" s="72">
        <v>4</v>
      </c>
      <c r="C1277" s="33" t="s">
        <v>415</v>
      </c>
      <c r="D1277" t="s">
        <v>198</v>
      </c>
      <c r="E1277" t="s">
        <v>421</v>
      </c>
      <c r="F1277" t="s">
        <v>72</v>
      </c>
      <c r="G1277" s="99" t="s">
        <v>428</v>
      </c>
      <c r="H1277" t="s">
        <v>389</v>
      </c>
      <c r="I1277" t="s">
        <v>721</v>
      </c>
      <c r="K1277" t="s">
        <v>219</v>
      </c>
      <c r="L1277" s="71">
        <v>0</v>
      </c>
      <c r="N1277" s="72">
        <f>IF(COUNTIFS(Submission[Submission],"2nd",Submission[Code],Submission[[#This Row],[Code]],Submission[Month],Submission[[#This Row],[Month]])&gt;0,Submission[[#This Row],[2nd Submit Prod/import (month +0)]]-Submission[[#This Row],[1st Submit Prod/import (month +0) ]],0)</f>
        <v>0</v>
      </c>
    </row>
    <row r="1278" spans="1:14">
      <c r="A1278" s="115">
        <v>2022</v>
      </c>
      <c r="B1278" s="72">
        <v>4</v>
      </c>
      <c r="C1278" s="33" t="s">
        <v>415</v>
      </c>
      <c r="D1278" t="s">
        <v>198</v>
      </c>
      <c r="E1278" t="s">
        <v>421</v>
      </c>
      <c r="F1278" t="s">
        <v>72</v>
      </c>
      <c r="G1278" s="99" t="s">
        <v>428</v>
      </c>
      <c r="H1278" t="s">
        <v>389</v>
      </c>
      <c r="I1278" t="s">
        <v>658</v>
      </c>
      <c r="K1278" t="s">
        <v>219</v>
      </c>
      <c r="L1278" s="71">
        <v>0</v>
      </c>
      <c r="N1278" s="72">
        <f>IF(COUNTIFS(Submission[Submission],"2nd",Submission[Code],Submission[[#This Row],[Code]],Submission[Month],Submission[[#This Row],[Month]])&gt;0,Submission[[#This Row],[2nd Submit Prod/import (month +0)]]-Submission[[#This Row],[1st Submit Prod/import (month +0) ]],0)</f>
        <v>0</v>
      </c>
    </row>
    <row r="1279" spans="1:14">
      <c r="A1279" s="115">
        <v>2022</v>
      </c>
      <c r="B1279" s="72">
        <v>4</v>
      </c>
      <c r="C1279" s="33" t="s">
        <v>415</v>
      </c>
      <c r="D1279" t="s">
        <v>198</v>
      </c>
      <c r="E1279" t="s">
        <v>421</v>
      </c>
      <c r="F1279" t="s">
        <v>72</v>
      </c>
      <c r="G1279" s="99" t="s">
        <v>428</v>
      </c>
      <c r="H1279" t="s">
        <v>389</v>
      </c>
      <c r="I1279" t="s">
        <v>659</v>
      </c>
      <c r="K1279" t="s">
        <v>219</v>
      </c>
      <c r="L1279" s="71">
        <v>0</v>
      </c>
      <c r="N1279" s="72">
        <f>IF(COUNTIFS(Submission[Submission],"2nd",Submission[Code],Submission[[#This Row],[Code]],Submission[Month],Submission[[#This Row],[Month]])&gt;0,Submission[[#This Row],[2nd Submit Prod/import (month +0)]]-Submission[[#This Row],[1st Submit Prod/import (month +0) ]],0)</f>
        <v>0</v>
      </c>
    </row>
    <row r="1280" spans="1:14">
      <c r="A1280" s="115">
        <v>2022</v>
      </c>
      <c r="B1280" s="72">
        <v>4</v>
      </c>
      <c r="C1280" s="33" t="s">
        <v>415</v>
      </c>
      <c r="D1280" t="s">
        <v>198</v>
      </c>
      <c r="E1280" t="s">
        <v>421</v>
      </c>
      <c r="F1280" t="s">
        <v>72</v>
      </c>
      <c r="G1280" s="99" t="s">
        <v>428</v>
      </c>
      <c r="H1280" t="s">
        <v>389</v>
      </c>
      <c r="I1280" t="s">
        <v>662</v>
      </c>
      <c r="K1280" t="s">
        <v>219</v>
      </c>
      <c r="L1280" s="71">
        <v>0</v>
      </c>
      <c r="N1280" s="72">
        <f>IF(COUNTIFS(Submission[Submission],"2nd",Submission[Code],Submission[[#This Row],[Code]],Submission[Month],Submission[[#This Row],[Month]])&gt;0,Submission[[#This Row],[2nd Submit Prod/import (month +0)]]-Submission[[#This Row],[1st Submit Prod/import (month +0) ]],0)</f>
        <v>0</v>
      </c>
    </row>
    <row r="1281" spans="1:14">
      <c r="A1281" s="115">
        <v>2022</v>
      </c>
      <c r="B1281" s="72">
        <v>4</v>
      </c>
      <c r="C1281" s="33" t="s">
        <v>415</v>
      </c>
      <c r="D1281" t="s">
        <v>198</v>
      </c>
      <c r="E1281" t="s">
        <v>421</v>
      </c>
      <c r="F1281" t="s">
        <v>72</v>
      </c>
      <c r="G1281" s="99" t="s">
        <v>428</v>
      </c>
      <c r="H1281" t="s">
        <v>389</v>
      </c>
      <c r="I1281" t="s">
        <v>663</v>
      </c>
      <c r="K1281" t="s">
        <v>219</v>
      </c>
      <c r="L1281" s="71">
        <v>12000</v>
      </c>
      <c r="N1281" s="72">
        <f>IF(COUNTIFS(Submission[Submission],"2nd",Submission[Code],Submission[[#This Row],[Code]],Submission[Month],Submission[[#This Row],[Month]])&gt;0,Submission[[#This Row],[2nd Submit Prod/import (month +0)]]-Submission[[#This Row],[1st Submit Prod/import (month +0) ]],0)</f>
        <v>-12000</v>
      </c>
    </row>
    <row r="1282" spans="1:14">
      <c r="A1282" s="115">
        <v>2022</v>
      </c>
      <c r="B1282" s="72">
        <v>4</v>
      </c>
      <c r="C1282" s="33" t="s">
        <v>415</v>
      </c>
      <c r="D1282" t="s">
        <v>198</v>
      </c>
      <c r="E1282" t="s">
        <v>421</v>
      </c>
      <c r="F1282" t="s">
        <v>72</v>
      </c>
      <c r="G1282" s="99" t="s">
        <v>428</v>
      </c>
      <c r="H1282" t="s">
        <v>389</v>
      </c>
      <c r="I1282" t="s">
        <v>660</v>
      </c>
      <c r="K1282" t="s">
        <v>219</v>
      </c>
      <c r="L1282" s="71">
        <v>0</v>
      </c>
      <c r="N1282" s="72">
        <f>IF(COUNTIFS(Submission[Submission],"2nd",Submission[Code],Submission[[#This Row],[Code]],Submission[Month],Submission[[#This Row],[Month]])&gt;0,Submission[[#This Row],[2nd Submit Prod/import (month +0)]]-Submission[[#This Row],[1st Submit Prod/import (month +0) ]],0)</f>
        <v>0</v>
      </c>
    </row>
    <row r="1283" spans="1:14">
      <c r="A1283" s="115">
        <v>2022</v>
      </c>
      <c r="B1283" s="72">
        <v>4</v>
      </c>
      <c r="C1283" s="33" t="s">
        <v>415</v>
      </c>
      <c r="D1283" t="s">
        <v>198</v>
      </c>
      <c r="E1283" t="s">
        <v>421</v>
      </c>
      <c r="F1283" t="s">
        <v>72</v>
      </c>
      <c r="G1283" s="99" t="s">
        <v>428</v>
      </c>
      <c r="H1283" t="s">
        <v>389</v>
      </c>
      <c r="I1283" t="s">
        <v>661</v>
      </c>
      <c r="K1283" t="s">
        <v>219</v>
      </c>
      <c r="L1283" s="71">
        <v>0</v>
      </c>
      <c r="N1283" s="72">
        <f>IF(COUNTIFS(Submission[Submission],"2nd",Submission[Code],Submission[[#This Row],[Code]],Submission[Month],Submission[[#This Row],[Month]])&gt;0,Submission[[#This Row],[2nd Submit Prod/import (month +0)]]-Submission[[#This Row],[1st Submit Prod/import (month +0) ]],0)</f>
        <v>0</v>
      </c>
    </row>
    <row r="1284" spans="1:14">
      <c r="A1284" s="115">
        <v>2022</v>
      </c>
      <c r="B1284" s="72">
        <v>4</v>
      </c>
      <c r="C1284" s="33" t="s">
        <v>415</v>
      </c>
      <c r="D1284" t="s">
        <v>198</v>
      </c>
      <c r="E1284" t="s">
        <v>419</v>
      </c>
      <c r="F1284" t="s">
        <v>72</v>
      </c>
      <c r="G1284" s="99" t="s">
        <v>428</v>
      </c>
      <c r="H1284" t="s">
        <v>389</v>
      </c>
      <c r="I1284" t="s">
        <v>680</v>
      </c>
      <c r="K1284" t="s">
        <v>219</v>
      </c>
      <c r="L1284" s="71">
        <v>6000</v>
      </c>
      <c r="N1284" s="72">
        <f>IF(COUNTIFS(Submission[Submission],"2nd",Submission[Code],Submission[[#This Row],[Code]],Submission[Month],Submission[[#This Row],[Month]])&gt;0,Submission[[#This Row],[2nd Submit Prod/import (month +0)]]-Submission[[#This Row],[1st Submit Prod/import (month +0) ]],0)</f>
        <v>-6000</v>
      </c>
    </row>
    <row r="1285" spans="1:14">
      <c r="A1285" s="115">
        <v>2022</v>
      </c>
      <c r="B1285" s="72">
        <v>4</v>
      </c>
      <c r="C1285" s="33" t="s">
        <v>415</v>
      </c>
      <c r="D1285" t="s">
        <v>198</v>
      </c>
      <c r="E1285" t="s">
        <v>419</v>
      </c>
      <c r="F1285" t="s">
        <v>72</v>
      </c>
      <c r="G1285" s="99" t="s">
        <v>428</v>
      </c>
      <c r="H1285" t="s">
        <v>389</v>
      </c>
      <c r="I1285" t="s">
        <v>721</v>
      </c>
      <c r="K1285" t="s">
        <v>219</v>
      </c>
      <c r="L1285" s="71">
        <v>3000</v>
      </c>
      <c r="N1285" s="72">
        <f>IF(COUNTIFS(Submission[Submission],"2nd",Submission[Code],Submission[[#This Row],[Code]],Submission[Month],Submission[[#This Row],[Month]])&gt;0,Submission[[#This Row],[2nd Submit Prod/import (month +0)]]-Submission[[#This Row],[1st Submit Prod/import (month +0) ]],0)</f>
        <v>-3000</v>
      </c>
    </row>
    <row r="1286" spans="1:14">
      <c r="A1286" s="115">
        <v>2022</v>
      </c>
      <c r="B1286" s="72">
        <v>4</v>
      </c>
      <c r="C1286" s="33" t="s">
        <v>415</v>
      </c>
      <c r="D1286" t="s">
        <v>198</v>
      </c>
      <c r="E1286" t="s">
        <v>419</v>
      </c>
      <c r="F1286" t="s">
        <v>72</v>
      </c>
      <c r="G1286" s="99" t="s">
        <v>428</v>
      </c>
      <c r="H1286" t="s">
        <v>389</v>
      </c>
      <c r="I1286" t="s">
        <v>658</v>
      </c>
      <c r="K1286" t="s">
        <v>219</v>
      </c>
      <c r="L1286" s="71">
        <v>12000</v>
      </c>
      <c r="N1286" s="72">
        <f>IF(COUNTIFS(Submission[Submission],"2nd",Submission[Code],Submission[[#This Row],[Code]],Submission[Month],Submission[[#This Row],[Month]])&gt;0,Submission[[#This Row],[2nd Submit Prod/import (month +0)]]-Submission[[#This Row],[1st Submit Prod/import (month +0) ]],0)</f>
        <v>-12000</v>
      </c>
    </row>
    <row r="1287" spans="1:14">
      <c r="A1287" s="115">
        <v>2022</v>
      </c>
      <c r="B1287" s="72">
        <v>4</v>
      </c>
      <c r="C1287" s="33" t="s">
        <v>415</v>
      </c>
      <c r="D1287" t="s">
        <v>198</v>
      </c>
      <c r="E1287" t="s">
        <v>419</v>
      </c>
      <c r="F1287" t="s">
        <v>72</v>
      </c>
      <c r="G1287" s="99" t="s">
        <v>428</v>
      </c>
      <c r="H1287" t="s">
        <v>389</v>
      </c>
      <c r="I1287" t="s">
        <v>659</v>
      </c>
      <c r="K1287" t="s">
        <v>219</v>
      </c>
      <c r="L1287" s="71">
        <v>15000</v>
      </c>
      <c r="N1287" s="72">
        <f>IF(COUNTIFS(Submission[Submission],"2nd",Submission[Code],Submission[[#This Row],[Code]],Submission[Month],Submission[[#This Row],[Month]])&gt;0,Submission[[#This Row],[2nd Submit Prod/import (month +0)]]-Submission[[#This Row],[1st Submit Prod/import (month +0) ]],0)</f>
        <v>-15000</v>
      </c>
    </row>
    <row r="1288" spans="1:14">
      <c r="A1288" s="115">
        <v>2022</v>
      </c>
      <c r="B1288" s="72">
        <v>4</v>
      </c>
      <c r="C1288" s="33" t="s">
        <v>415</v>
      </c>
      <c r="D1288" t="s">
        <v>198</v>
      </c>
      <c r="E1288" t="s">
        <v>419</v>
      </c>
      <c r="F1288" t="s">
        <v>72</v>
      </c>
      <c r="G1288" s="99" t="s">
        <v>428</v>
      </c>
      <c r="H1288" t="s">
        <v>389</v>
      </c>
      <c r="I1288" t="s">
        <v>662</v>
      </c>
      <c r="K1288" t="s">
        <v>219</v>
      </c>
      <c r="L1288" s="71">
        <v>26000</v>
      </c>
      <c r="N1288" s="72">
        <f>IF(COUNTIFS(Submission[Submission],"2nd",Submission[Code],Submission[[#This Row],[Code]],Submission[Month],Submission[[#This Row],[Month]])&gt;0,Submission[[#This Row],[2nd Submit Prod/import (month +0)]]-Submission[[#This Row],[1st Submit Prod/import (month +0) ]],0)</f>
        <v>-26000</v>
      </c>
    </row>
    <row r="1289" spans="1:14">
      <c r="A1289" s="115">
        <v>2022</v>
      </c>
      <c r="B1289" s="72">
        <v>4</v>
      </c>
      <c r="C1289" s="33" t="s">
        <v>415</v>
      </c>
      <c r="D1289" t="s">
        <v>198</v>
      </c>
      <c r="E1289" t="s">
        <v>419</v>
      </c>
      <c r="F1289" t="s">
        <v>72</v>
      </c>
      <c r="G1289" s="99" t="s">
        <v>428</v>
      </c>
      <c r="H1289" t="s">
        <v>389</v>
      </c>
      <c r="I1289" t="s">
        <v>663</v>
      </c>
      <c r="K1289" t="s">
        <v>219</v>
      </c>
      <c r="L1289" s="71">
        <v>4000</v>
      </c>
      <c r="N1289" s="72">
        <f>IF(COUNTIFS(Submission[Submission],"2nd",Submission[Code],Submission[[#This Row],[Code]],Submission[Month],Submission[[#This Row],[Month]])&gt;0,Submission[[#This Row],[2nd Submit Prod/import (month +0)]]-Submission[[#This Row],[1st Submit Prod/import (month +0) ]],0)</f>
        <v>-4000</v>
      </c>
    </row>
    <row r="1290" spans="1:14">
      <c r="A1290" s="115">
        <v>2022</v>
      </c>
      <c r="B1290" s="72">
        <v>4</v>
      </c>
      <c r="C1290" s="33" t="s">
        <v>415</v>
      </c>
      <c r="D1290" t="s">
        <v>198</v>
      </c>
      <c r="E1290" t="s">
        <v>419</v>
      </c>
      <c r="F1290" t="s">
        <v>72</v>
      </c>
      <c r="G1290" s="99" t="s">
        <v>428</v>
      </c>
      <c r="H1290" t="s">
        <v>389</v>
      </c>
      <c r="I1290" t="s">
        <v>660</v>
      </c>
      <c r="K1290" t="s">
        <v>219</v>
      </c>
      <c r="L1290" s="71">
        <v>15000</v>
      </c>
      <c r="N1290" s="72">
        <f>IF(COUNTIFS(Submission[Submission],"2nd",Submission[Code],Submission[[#This Row],[Code]],Submission[Month],Submission[[#This Row],[Month]])&gt;0,Submission[[#This Row],[2nd Submit Prod/import (month +0)]]-Submission[[#This Row],[1st Submit Prod/import (month +0) ]],0)</f>
        <v>-15000</v>
      </c>
    </row>
    <row r="1291" spans="1:14">
      <c r="A1291" s="115">
        <v>2022</v>
      </c>
      <c r="B1291" s="72">
        <v>4</v>
      </c>
      <c r="C1291" s="33" t="s">
        <v>415</v>
      </c>
      <c r="D1291" t="s">
        <v>198</v>
      </c>
      <c r="E1291" t="s">
        <v>419</v>
      </c>
      <c r="F1291" t="s">
        <v>72</v>
      </c>
      <c r="G1291" s="99" t="s">
        <v>428</v>
      </c>
      <c r="H1291" t="s">
        <v>389</v>
      </c>
      <c r="I1291" t="s">
        <v>661</v>
      </c>
      <c r="K1291" t="s">
        <v>219</v>
      </c>
      <c r="L1291" s="71">
        <v>13000</v>
      </c>
      <c r="N1291" s="72">
        <f>IF(COUNTIFS(Submission[Submission],"2nd",Submission[Code],Submission[[#This Row],[Code]],Submission[Month],Submission[[#This Row],[Month]])&gt;0,Submission[[#This Row],[2nd Submit Prod/import (month +0)]]-Submission[[#This Row],[1st Submit Prod/import (month +0) ]],0)</f>
        <v>-13000</v>
      </c>
    </row>
    <row r="1292" spans="1:14">
      <c r="A1292" s="115">
        <v>2022</v>
      </c>
      <c r="B1292" s="72">
        <v>4</v>
      </c>
      <c r="C1292" s="33" t="s">
        <v>415</v>
      </c>
      <c r="D1292" t="s">
        <v>198</v>
      </c>
      <c r="E1292" t="s">
        <v>419</v>
      </c>
      <c r="F1292" t="s">
        <v>72</v>
      </c>
      <c r="G1292" s="99" t="s">
        <v>428</v>
      </c>
      <c r="H1292" t="s">
        <v>389</v>
      </c>
      <c r="I1292" t="s">
        <v>566</v>
      </c>
      <c r="K1292" t="s">
        <v>219</v>
      </c>
      <c r="L1292" s="71">
        <v>0</v>
      </c>
      <c r="N1292" s="72">
        <f>IF(COUNTIFS(Submission[Submission],"2nd",Submission[Code],Submission[[#This Row],[Code]],Submission[Month],Submission[[#This Row],[Month]])&gt;0,Submission[[#This Row],[2nd Submit Prod/import (month +0)]]-Submission[[#This Row],[1st Submit Prod/import (month +0) ]],0)</f>
        <v>0</v>
      </c>
    </row>
    <row r="1293" spans="1:14">
      <c r="A1293" s="115">
        <v>2022</v>
      </c>
      <c r="B1293" s="72">
        <v>4</v>
      </c>
      <c r="C1293" s="33" t="s">
        <v>415</v>
      </c>
      <c r="D1293" t="s">
        <v>198</v>
      </c>
      <c r="E1293" t="s">
        <v>419</v>
      </c>
      <c r="F1293" t="s">
        <v>72</v>
      </c>
      <c r="G1293" s="99" t="s">
        <v>428</v>
      </c>
      <c r="H1293" t="s">
        <v>389</v>
      </c>
      <c r="I1293" t="s">
        <v>597</v>
      </c>
      <c r="K1293" t="s">
        <v>219</v>
      </c>
      <c r="L1293" s="71">
        <v>0</v>
      </c>
      <c r="N1293" s="72">
        <f>IF(COUNTIFS(Submission[Submission],"2nd",Submission[Code],Submission[[#This Row],[Code]],Submission[Month],Submission[[#This Row],[Month]])&gt;0,Submission[[#This Row],[2nd Submit Prod/import (month +0)]]-Submission[[#This Row],[1st Submit Prod/import (month +0) ]],0)</f>
        <v>0</v>
      </c>
    </row>
    <row r="1294" spans="1:14">
      <c r="A1294" s="115">
        <v>2022</v>
      </c>
      <c r="B1294" s="72">
        <v>4</v>
      </c>
      <c r="C1294" s="33" t="s">
        <v>415</v>
      </c>
      <c r="D1294" t="s">
        <v>198</v>
      </c>
      <c r="E1294" t="s">
        <v>421</v>
      </c>
      <c r="F1294" t="s">
        <v>72</v>
      </c>
      <c r="G1294" s="99" t="s">
        <v>428</v>
      </c>
      <c r="H1294" t="s">
        <v>389</v>
      </c>
      <c r="I1294" t="s">
        <v>665</v>
      </c>
      <c r="K1294" t="s">
        <v>219</v>
      </c>
      <c r="L1294" s="71">
        <v>26004.455068104195</v>
      </c>
      <c r="N1294" s="72">
        <f>IF(COUNTIFS(Submission[Submission],"2nd",Submission[Code],Submission[[#This Row],[Code]],Submission[Month],Submission[[#This Row],[Month]])&gt;0,Submission[[#This Row],[2nd Submit Prod/import (month +0)]]-Submission[[#This Row],[1st Submit Prod/import (month +0) ]],0)</f>
        <v>-26004.455068104195</v>
      </c>
    </row>
    <row r="1295" spans="1:14">
      <c r="A1295" s="115">
        <v>2022</v>
      </c>
      <c r="B1295" s="72">
        <v>4</v>
      </c>
      <c r="C1295" s="33" t="s">
        <v>415</v>
      </c>
      <c r="D1295" t="s">
        <v>198</v>
      </c>
      <c r="E1295" t="s">
        <v>421</v>
      </c>
      <c r="F1295" t="s">
        <v>72</v>
      </c>
      <c r="G1295" s="99" t="s">
        <v>428</v>
      </c>
      <c r="H1295" t="s">
        <v>389</v>
      </c>
      <c r="I1295" t="s">
        <v>664</v>
      </c>
      <c r="K1295" t="s">
        <v>219</v>
      </c>
      <c r="L1295" s="71">
        <v>6755.7559529145183</v>
      </c>
      <c r="N1295" s="72">
        <f>IF(COUNTIFS(Submission[Submission],"2nd",Submission[Code],Submission[[#This Row],[Code]],Submission[Month],Submission[[#This Row],[Month]])&gt;0,Submission[[#This Row],[2nd Submit Prod/import (month +0)]]-Submission[[#This Row],[1st Submit Prod/import (month +0) ]],0)</f>
        <v>-6755.7559529145183</v>
      </c>
    </row>
    <row r="1296" spans="1:14">
      <c r="A1296" s="115">
        <v>2022</v>
      </c>
      <c r="B1296" s="72">
        <v>4</v>
      </c>
      <c r="C1296" s="33" t="s">
        <v>415</v>
      </c>
      <c r="D1296" t="s">
        <v>198</v>
      </c>
      <c r="E1296" t="s">
        <v>421</v>
      </c>
      <c r="F1296" t="s">
        <v>72</v>
      </c>
      <c r="G1296" s="99" t="s">
        <v>428</v>
      </c>
      <c r="H1296" t="s">
        <v>389</v>
      </c>
      <c r="I1296" t="s">
        <v>666</v>
      </c>
      <c r="K1296" t="s">
        <v>219</v>
      </c>
      <c r="L1296" s="71">
        <v>41726.386917125601</v>
      </c>
      <c r="N1296" s="72">
        <f>IF(COUNTIFS(Submission[Submission],"2nd",Submission[Code],Submission[[#This Row],[Code]],Submission[Month],Submission[[#This Row],[Month]])&gt;0,Submission[[#This Row],[2nd Submit Prod/import (month +0)]]-Submission[[#This Row],[1st Submit Prod/import (month +0) ]],0)</f>
        <v>-41726.386917125601</v>
      </c>
    </row>
    <row r="1297" spans="1:14">
      <c r="A1297" s="115">
        <v>2022</v>
      </c>
      <c r="B1297" s="72">
        <v>4</v>
      </c>
      <c r="C1297" s="33" t="s">
        <v>415</v>
      </c>
      <c r="D1297" t="s">
        <v>198</v>
      </c>
      <c r="E1297" t="s">
        <v>421</v>
      </c>
      <c r="F1297" t="s">
        <v>72</v>
      </c>
      <c r="G1297" s="99" t="s">
        <v>428</v>
      </c>
      <c r="H1297" t="s">
        <v>389</v>
      </c>
      <c r="I1297" t="s">
        <v>668</v>
      </c>
      <c r="K1297" t="s">
        <v>219</v>
      </c>
      <c r="L1297" s="71">
        <v>23634.234788012323</v>
      </c>
      <c r="N1297" s="72">
        <f>IF(COUNTIFS(Submission[Submission],"2nd",Submission[Code],Submission[[#This Row],[Code]],Submission[Month],Submission[[#This Row],[Month]])&gt;0,Submission[[#This Row],[2nd Submit Prod/import (month +0)]]-Submission[[#This Row],[1st Submit Prod/import (month +0) ]],0)</f>
        <v>-23634.234788012323</v>
      </c>
    </row>
    <row r="1298" spans="1:14">
      <c r="A1298" s="115">
        <v>2022</v>
      </c>
      <c r="B1298" s="72">
        <v>4</v>
      </c>
      <c r="C1298" s="33" t="s">
        <v>415</v>
      </c>
      <c r="D1298" t="s">
        <v>198</v>
      </c>
      <c r="E1298" t="s">
        <v>421</v>
      </c>
      <c r="F1298" t="s">
        <v>72</v>
      </c>
      <c r="G1298" s="99" t="s">
        <v>428</v>
      </c>
      <c r="H1298" t="s">
        <v>389</v>
      </c>
      <c r="I1298" t="s">
        <v>669</v>
      </c>
      <c r="K1298" t="s">
        <v>219</v>
      </c>
      <c r="L1298" s="71">
        <v>5771.1274333556912</v>
      </c>
      <c r="N1298" s="72">
        <f>IF(COUNTIFS(Submission[Submission],"2nd",Submission[Code],Submission[[#This Row],[Code]],Submission[Month],Submission[[#This Row],[Month]])&gt;0,Submission[[#This Row],[2nd Submit Prod/import (month +0)]]-Submission[[#This Row],[1st Submit Prod/import (month +0) ]],0)</f>
        <v>-5771.1274333556912</v>
      </c>
    </row>
    <row r="1299" spans="1:14">
      <c r="A1299" s="115">
        <v>2022</v>
      </c>
      <c r="B1299" s="72">
        <v>4</v>
      </c>
      <c r="C1299" s="33" t="s">
        <v>415</v>
      </c>
      <c r="D1299" t="s">
        <v>198</v>
      </c>
      <c r="E1299" t="s">
        <v>421</v>
      </c>
      <c r="F1299" t="s">
        <v>72</v>
      </c>
      <c r="G1299" s="99" t="s">
        <v>428</v>
      </c>
      <c r="H1299" t="s">
        <v>389</v>
      </c>
      <c r="I1299" t="s">
        <v>671</v>
      </c>
      <c r="K1299" t="s">
        <v>219</v>
      </c>
      <c r="L1299" s="71">
        <v>1279.8433893687125</v>
      </c>
      <c r="N1299" s="72">
        <f>IF(COUNTIFS(Submission[Submission],"2nd",Submission[Code],Submission[[#This Row],[Code]],Submission[Month],Submission[[#This Row],[Month]])&gt;0,Submission[[#This Row],[2nd Submit Prod/import (month +0)]]-Submission[[#This Row],[1st Submit Prod/import (month +0) ]],0)</f>
        <v>-1279.8433893687125</v>
      </c>
    </row>
    <row r="1300" spans="1:14">
      <c r="A1300" s="115">
        <v>2022</v>
      </c>
      <c r="B1300" s="72">
        <v>4</v>
      </c>
      <c r="C1300" s="33" t="s">
        <v>415</v>
      </c>
      <c r="D1300" t="s">
        <v>198</v>
      </c>
      <c r="E1300" t="s">
        <v>421</v>
      </c>
      <c r="F1300" t="s">
        <v>72</v>
      </c>
      <c r="G1300" s="99" t="s">
        <v>428</v>
      </c>
      <c r="H1300" t="s">
        <v>389</v>
      </c>
      <c r="I1300" t="s">
        <v>667</v>
      </c>
      <c r="K1300" t="s">
        <v>219</v>
      </c>
      <c r="L1300" s="71">
        <v>30515.369321856033</v>
      </c>
      <c r="N1300" s="72">
        <f>IF(COUNTIFS(Submission[Submission],"2nd",Submission[Code],Submission[[#This Row],[Code]],Submission[Month],Submission[[#This Row],[Month]])&gt;0,Submission[[#This Row],[2nd Submit Prod/import (month +0)]]-Submission[[#This Row],[1st Submit Prod/import (month +0) ]],0)</f>
        <v>-30515.369321856033</v>
      </c>
    </row>
    <row r="1301" spans="1:14">
      <c r="A1301" s="115">
        <v>2022</v>
      </c>
      <c r="B1301" s="72">
        <v>4</v>
      </c>
      <c r="C1301" s="33" t="s">
        <v>415</v>
      </c>
      <c r="D1301" t="s">
        <v>198</v>
      </c>
      <c r="E1301" t="s">
        <v>421</v>
      </c>
      <c r="F1301" t="s">
        <v>72</v>
      </c>
      <c r="G1301" s="99" t="s">
        <v>428</v>
      </c>
      <c r="H1301" t="s">
        <v>389</v>
      </c>
      <c r="I1301" t="s">
        <v>731</v>
      </c>
      <c r="K1301" t="s">
        <v>219</v>
      </c>
      <c r="L1301" s="71">
        <v>0</v>
      </c>
      <c r="N1301" s="72">
        <f>IF(COUNTIFS(Submission[Submission],"2nd",Submission[Code],Submission[[#This Row],[Code]],Submission[Month],Submission[[#This Row],[Month]])&gt;0,Submission[[#This Row],[2nd Submit Prod/import (month +0)]]-Submission[[#This Row],[1st Submit Prod/import (month +0) ]],0)</f>
        <v>0</v>
      </c>
    </row>
    <row r="1302" spans="1:14">
      <c r="A1302" s="115">
        <v>2022</v>
      </c>
      <c r="B1302" s="72">
        <v>4</v>
      </c>
      <c r="C1302" s="33" t="s">
        <v>415</v>
      </c>
      <c r="D1302" t="s">
        <v>198</v>
      </c>
      <c r="E1302" t="s">
        <v>421</v>
      </c>
      <c r="F1302" t="s">
        <v>72</v>
      </c>
      <c r="G1302" s="99" t="s">
        <v>428</v>
      </c>
      <c r="H1302" t="s">
        <v>389</v>
      </c>
      <c r="I1302" t="s">
        <v>567</v>
      </c>
      <c r="K1302" t="s">
        <v>219</v>
      </c>
      <c r="L1302" s="71">
        <v>0</v>
      </c>
      <c r="N1302" s="72">
        <f>IF(COUNTIFS(Submission[Submission],"2nd",Submission[Code],Submission[[#This Row],[Code]],Submission[Month],Submission[[#This Row],[Month]])&gt;0,Submission[[#This Row],[2nd Submit Prod/import (month +0)]]-Submission[[#This Row],[1st Submit Prod/import (month +0) ]],0)</f>
        <v>0</v>
      </c>
    </row>
    <row r="1303" spans="1:14">
      <c r="A1303" s="115">
        <v>2022</v>
      </c>
      <c r="B1303" s="72">
        <v>4</v>
      </c>
      <c r="C1303" s="33" t="s">
        <v>415</v>
      </c>
      <c r="D1303" t="s">
        <v>198</v>
      </c>
      <c r="E1303" t="s">
        <v>421</v>
      </c>
      <c r="F1303" t="s">
        <v>72</v>
      </c>
      <c r="G1303" s="99" t="s">
        <v>428</v>
      </c>
      <c r="H1303" t="s">
        <v>389</v>
      </c>
      <c r="I1303" t="s">
        <v>568</v>
      </c>
      <c r="K1303" t="s">
        <v>219</v>
      </c>
      <c r="L1303" s="71">
        <v>0</v>
      </c>
      <c r="N1303" s="72">
        <f>IF(COUNTIFS(Submission[Submission],"2nd",Submission[Code],Submission[[#This Row],[Code]],Submission[Month],Submission[[#This Row],[Month]])&gt;0,Submission[[#This Row],[2nd Submit Prod/import (month +0)]]-Submission[[#This Row],[1st Submit Prod/import (month +0) ]],0)</f>
        <v>0</v>
      </c>
    </row>
    <row r="1304" spans="1:14">
      <c r="A1304" s="115">
        <v>2022</v>
      </c>
      <c r="B1304" s="72">
        <v>4</v>
      </c>
      <c r="C1304" s="33" t="s">
        <v>415</v>
      </c>
      <c r="D1304" t="s">
        <v>198</v>
      </c>
      <c r="E1304" t="s">
        <v>421</v>
      </c>
      <c r="F1304" t="s">
        <v>72</v>
      </c>
      <c r="G1304" s="99" t="s">
        <v>428</v>
      </c>
      <c r="H1304" t="s">
        <v>389</v>
      </c>
      <c r="I1304" t="s">
        <v>670</v>
      </c>
      <c r="K1304" t="s">
        <v>219</v>
      </c>
      <c r="L1304" s="71">
        <v>595.91135284793052</v>
      </c>
      <c r="N1304" s="72">
        <f>IF(COUNTIFS(Submission[Submission],"2nd",Submission[Code],Submission[[#This Row],[Code]],Submission[Month],Submission[[#This Row],[Month]])&gt;0,Submission[[#This Row],[2nd Submit Prod/import (month +0)]]-Submission[[#This Row],[1st Submit Prod/import (month +0) ]],0)</f>
        <v>-595.91135284793052</v>
      </c>
    </row>
    <row r="1305" spans="1:14">
      <c r="A1305" s="115">
        <v>2022</v>
      </c>
      <c r="B1305" s="72">
        <v>4</v>
      </c>
      <c r="C1305" s="33" t="s">
        <v>415</v>
      </c>
      <c r="D1305" t="s">
        <v>198</v>
      </c>
      <c r="E1305" t="s">
        <v>421</v>
      </c>
      <c r="F1305" t="s">
        <v>72</v>
      </c>
      <c r="G1305" s="99" t="s">
        <v>428</v>
      </c>
      <c r="H1305" t="s">
        <v>389</v>
      </c>
      <c r="I1305" t="s">
        <v>598</v>
      </c>
      <c r="K1305" t="s">
        <v>219</v>
      </c>
      <c r="L1305" s="71">
        <v>0</v>
      </c>
      <c r="N1305" s="72">
        <f>IF(COUNTIFS(Submission[Submission],"2nd",Submission[Code],Submission[[#This Row],[Code]],Submission[Month],Submission[[#This Row],[Month]])&gt;0,Submission[[#This Row],[2nd Submit Prod/import (month +0)]]-Submission[[#This Row],[1st Submit Prod/import (month +0) ]],0)</f>
        <v>0</v>
      </c>
    </row>
    <row r="1306" spans="1:14">
      <c r="A1306" s="115">
        <v>2022</v>
      </c>
      <c r="B1306" s="72">
        <v>4</v>
      </c>
      <c r="C1306" s="33" t="s">
        <v>415</v>
      </c>
      <c r="D1306" t="s">
        <v>198</v>
      </c>
      <c r="E1306" t="s">
        <v>419</v>
      </c>
      <c r="F1306" t="s">
        <v>72</v>
      </c>
      <c r="G1306" s="99" t="s">
        <v>428</v>
      </c>
      <c r="H1306" t="s">
        <v>400</v>
      </c>
      <c r="I1306" t="s">
        <v>739</v>
      </c>
      <c r="K1306" t="s">
        <v>219</v>
      </c>
      <c r="L1306" s="71">
        <v>0</v>
      </c>
      <c r="N1306" s="72">
        <f>IF(COUNTIFS(Submission[Submission],"2nd",Submission[Code],Submission[[#This Row],[Code]],Submission[Month],Submission[[#This Row],[Month]])&gt;0,Submission[[#This Row],[2nd Submit Prod/import (month +0)]]-Submission[[#This Row],[1st Submit Prod/import (month +0) ]],0)</f>
        <v>0</v>
      </c>
    </row>
    <row r="1307" spans="1:14">
      <c r="A1307" s="115">
        <v>2022</v>
      </c>
      <c r="B1307" s="72">
        <v>4</v>
      </c>
      <c r="C1307" s="33" t="s">
        <v>415</v>
      </c>
      <c r="D1307" t="s">
        <v>198</v>
      </c>
      <c r="E1307" t="s">
        <v>419</v>
      </c>
      <c r="F1307" t="s">
        <v>72</v>
      </c>
      <c r="G1307" s="99" t="s">
        <v>428</v>
      </c>
      <c r="H1307" t="s">
        <v>400</v>
      </c>
      <c r="I1307" t="s">
        <v>655</v>
      </c>
      <c r="K1307" t="s">
        <v>219</v>
      </c>
      <c r="L1307" s="71">
        <v>3608.6067193245235</v>
      </c>
      <c r="N1307" s="72">
        <f>IF(COUNTIFS(Submission[Submission],"2nd",Submission[Code],Submission[[#This Row],[Code]],Submission[Month],Submission[[#This Row],[Month]])&gt;0,Submission[[#This Row],[2nd Submit Prod/import (month +0)]]-Submission[[#This Row],[1st Submit Prod/import (month +0) ]],0)</f>
        <v>-3608.6067193245235</v>
      </c>
    </row>
    <row r="1308" spans="1:14">
      <c r="A1308" s="115">
        <v>2022</v>
      </c>
      <c r="B1308" s="72">
        <v>4</v>
      </c>
      <c r="C1308" s="33" t="s">
        <v>415</v>
      </c>
      <c r="D1308" t="s">
        <v>198</v>
      </c>
      <c r="E1308" t="s">
        <v>419</v>
      </c>
      <c r="F1308" t="s">
        <v>72</v>
      </c>
      <c r="G1308" s="99" t="s">
        <v>428</v>
      </c>
      <c r="H1308" t="s">
        <v>400</v>
      </c>
      <c r="I1308" t="s">
        <v>654</v>
      </c>
      <c r="K1308" t="s">
        <v>219</v>
      </c>
      <c r="L1308" s="71">
        <v>42746.805010574899</v>
      </c>
      <c r="N1308" s="72">
        <f>IF(COUNTIFS(Submission[Submission],"2nd",Submission[Code],Submission[[#This Row],[Code]],Submission[Month],Submission[[#This Row],[Month]])&gt;0,Submission[[#This Row],[2nd Submit Prod/import (month +0)]]-Submission[[#This Row],[1st Submit Prod/import (month +0) ]],0)</f>
        <v>-42746.805010574899</v>
      </c>
    </row>
    <row r="1309" spans="1:14">
      <c r="A1309" s="115">
        <v>2022</v>
      </c>
      <c r="B1309" s="72">
        <v>4</v>
      </c>
      <c r="C1309" s="33" t="s">
        <v>415</v>
      </c>
      <c r="D1309" t="s">
        <v>198</v>
      </c>
      <c r="E1309" t="s">
        <v>419</v>
      </c>
      <c r="F1309" t="s">
        <v>72</v>
      </c>
      <c r="G1309" s="99" t="s">
        <v>428</v>
      </c>
      <c r="H1309" t="s">
        <v>400</v>
      </c>
      <c r="I1309" t="s">
        <v>734</v>
      </c>
      <c r="K1309" t="s">
        <v>219</v>
      </c>
      <c r="L1309" s="71">
        <v>0</v>
      </c>
      <c r="N1309" s="72">
        <f>IF(COUNTIFS(Submission[Submission],"2nd",Submission[Code],Submission[[#This Row],[Code]],Submission[Month],Submission[[#This Row],[Month]])&gt;0,Submission[[#This Row],[2nd Submit Prod/import (month +0)]]-Submission[[#This Row],[1st Submit Prod/import (month +0) ]],0)</f>
        <v>0</v>
      </c>
    </row>
    <row r="1310" spans="1:14">
      <c r="A1310" s="115">
        <v>2022</v>
      </c>
      <c r="B1310" s="72">
        <v>4</v>
      </c>
      <c r="C1310" s="33" t="s">
        <v>415</v>
      </c>
      <c r="D1310" t="s">
        <v>198</v>
      </c>
      <c r="E1310" t="s">
        <v>419</v>
      </c>
      <c r="F1310" t="s">
        <v>72</v>
      </c>
      <c r="G1310" s="99" t="s">
        <v>428</v>
      </c>
      <c r="H1310" t="s">
        <v>400</v>
      </c>
      <c r="I1310" t="s">
        <v>657</v>
      </c>
      <c r="K1310" t="s">
        <v>219</v>
      </c>
      <c r="L1310" s="71">
        <v>3170.821071744349</v>
      </c>
      <c r="N1310" s="72">
        <f>IF(COUNTIFS(Submission[Submission],"2nd",Submission[Code],Submission[[#This Row],[Code]],Submission[Month],Submission[[#This Row],[Month]])&gt;0,Submission[[#This Row],[2nd Submit Prod/import (month +0)]]-Submission[[#This Row],[1st Submit Prod/import (month +0) ]],0)</f>
        <v>-3170.821071744349</v>
      </c>
    </row>
    <row r="1311" spans="1:14">
      <c r="A1311" s="115">
        <v>2022</v>
      </c>
      <c r="B1311" s="72">
        <v>4</v>
      </c>
      <c r="C1311" s="33" t="s">
        <v>415</v>
      </c>
      <c r="D1311" t="s">
        <v>198</v>
      </c>
      <c r="E1311" t="s">
        <v>419</v>
      </c>
      <c r="F1311" t="s">
        <v>72</v>
      </c>
      <c r="G1311" s="99" t="s">
        <v>428</v>
      </c>
      <c r="H1311" t="s">
        <v>400</v>
      </c>
      <c r="I1311" t="s">
        <v>652</v>
      </c>
      <c r="K1311" t="s">
        <v>219</v>
      </c>
      <c r="L1311" s="71">
        <v>30672.872587069134</v>
      </c>
      <c r="N1311" s="72">
        <f>IF(COUNTIFS(Submission[Submission],"2nd",Submission[Code],Submission[[#This Row],[Code]],Submission[Month],Submission[[#This Row],[Month]])&gt;0,Submission[[#This Row],[2nd Submit Prod/import (month +0)]]-Submission[[#This Row],[1st Submit Prod/import (month +0) ]],0)</f>
        <v>-30672.872587069134</v>
      </c>
    </row>
    <row r="1312" spans="1:14">
      <c r="A1312" s="115">
        <v>2022</v>
      </c>
      <c r="B1312" s="72">
        <v>4</v>
      </c>
      <c r="C1312" s="33" t="s">
        <v>415</v>
      </c>
      <c r="D1312" t="s">
        <v>198</v>
      </c>
      <c r="E1312" t="s">
        <v>419</v>
      </c>
      <c r="F1312" t="s">
        <v>72</v>
      </c>
      <c r="G1312" s="99" t="s">
        <v>428</v>
      </c>
      <c r="H1312" t="s">
        <v>400</v>
      </c>
      <c r="I1312" t="s">
        <v>650</v>
      </c>
      <c r="K1312" t="s">
        <v>219</v>
      </c>
      <c r="L1312" s="71">
        <v>56012.043465573537</v>
      </c>
      <c r="N1312" s="72">
        <f>IF(COUNTIFS(Submission[Submission],"2nd",Submission[Code],Submission[[#This Row],[Code]],Submission[Month],Submission[[#This Row],[Month]])&gt;0,Submission[[#This Row],[2nd Submit Prod/import (month +0)]]-Submission[[#This Row],[1st Submit Prod/import (month +0) ]],0)</f>
        <v>-56012.043465573537</v>
      </c>
    </row>
    <row r="1313" spans="1:14">
      <c r="A1313" s="115">
        <v>2022</v>
      </c>
      <c r="B1313" s="72">
        <v>4</v>
      </c>
      <c r="C1313" s="33" t="s">
        <v>415</v>
      </c>
      <c r="D1313" t="s">
        <v>198</v>
      </c>
      <c r="E1313" t="s">
        <v>419</v>
      </c>
      <c r="F1313" t="s">
        <v>72</v>
      </c>
      <c r="G1313" s="99" t="s">
        <v>428</v>
      </c>
      <c r="H1313" t="s">
        <v>400</v>
      </c>
      <c r="I1313" t="s">
        <v>738</v>
      </c>
      <c r="K1313" t="s">
        <v>219</v>
      </c>
      <c r="L1313" s="71">
        <v>0</v>
      </c>
      <c r="N1313" s="72">
        <f>IF(COUNTIFS(Submission[Submission],"2nd",Submission[Code],Submission[[#This Row],[Code]],Submission[Month],Submission[[#This Row],[Month]])&gt;0,Submission[[#This Row],[2nd Submit Prod/import (month +0)]]-Submission[[#This Row],[1st Submit Prod/import (month +0) ]],0)</f>
        <v>0</v>
      </c>
    </row>
    <row r="1314" spans="1:14">
      <c r="A1314" s="115">
        <v>2022</v>
      </c>
      <c r="B1314" s="72">
        <v>4</v>
      </c>
      <c r="C1314" s="33" t="s">
        <v>415</v>
      </c>
      <c r="D1314" t="s">
        <v>198</v>
      </c>
      <c r="E1314" t="s">
        <v>419</v>
      </c>
      <c r="F1314" t="s">
        <v>72</v>
      </c>
      <c r="G1314" s="99" t="s">
        <v>428</v>
      </c>
      <c r="H1314" t="s">
        <v>400</v>
      </c>
      <c r="I1314" t="s">
        <v>656</v>
      </c>
      <c r="K1314" t="s">
        <v>219</v>
      </c>
      <c r="L1314" s="71">
        <v>3027.1515118319949</v>
      </c>
      <c r="N1314" s="72">
        <f>IF(COUNTIFS(Submission[Submission],"2nd",Submission[Code],Submission[[#This Row],[Code]],Submission[Month],Submission[[#This Row],[Month]])&gt;0,Submission[[#This Row],[2nd Submit Prod/import (month +0)]]-Submission[[#This Row],[1st Submit Prod/import (month +0) ]],0)</f>
        <v>-3027.1515118319949</v>
      </c>
    </row>
    <row r="1315" spans="1:14">
      <c r="A1315" s="115">
        <v>2022</v>
      </c>
      <c r="B1315" s="72">
        <v>4</v>
      </c>
      <c r="C1315" s="33" t="s">
        <v>415</v>
      </c>
      <c r="D1315" t="s">
        <v>198</v>
      </c>
      <c r="E1315" t="s">
        <v>419</v>
      </c>
      <c r="F1315" t="s">
        <v>72</v>
      </c>
      <c r="G1315" s="99" t="s">
        <v>428</v>
      </c>
      <c r="H1315" t="s">
        <v>400</v>
      </c>
      <c r="I1315" t="s">
        <v>653</v>
      </c>
      <c r="K1315" t="s">
        <v>219</v>
      </c>
      <c r="L1315" s="71">
        <v>1297.864966337871</v>
      </c>
      <c r="N1315" s="72">
        <f>IF(COUNTIFS(Submission[Submission],"2nd",Submission[Code],Submission[[#This Row],[Code]],Submission[Month],Submission[[#This Row],[Month]])&gt;0,Submission[[#This Row],[2nd Submit Prod/import (month +0)]]-Submission[[#This Row],[1st Submit Prod/import (month +0) ]],0)</f>
        <v>-1297.864966337871</v>
      </c>
    </row>
    <row r="1316" spans="1:14">
      <c r="A1316" s="115">
        <v>2022</v>
      </c>
      <c r="B1316" s="72">
        <v>4</v>
      </c>
      <c r="C1316" s="33" t="s">
        <v>415</v>
      </c>
      <c r="D1316" t="s">
        <v>198</v>
      </c>
      <c r="E1316" t="s">
        <v>419</v>
      </c>
      <c r="F1316" t="s">
        <v>72</v>
      </c>
      <c r="G1316" s="99" t="s">
        <v>428</v>
      </c>
      <c r="H1316" t="s">
        <v>400</v>
      </c>
      <c r="I1316" t="s">
        <v>649</v>
      </c>
      <c r="K1316" t="s">
        <v>219</v>
      </c>
      <c r="L1316" s="71">
        <v>0</v>
      </c>
      <c r="N1316" s="72">
        <f>IF(COUNTIFS(Submission[Submission],"2nd",Submission[Code],Submission[[#This Row],[Code]],Submission[Month],Submission[[#This Row],[Month]])&gt;0,Submission[[#This Row],[2nd Submit Prod/import (month +0)]]-Submission[[#This Row],[1st Submit Prod/import (month +0) ]],0)</f>
        <v>0</v>
      </c>
    </row>
    <row r="1317" spans="1:14">
      <c r="A1317" s="115">
        <v>2022</v>
      </c>
      <c r="B1317" s="72">
        <v>4</v>
      </c>
      <c r="C1317" s="33" t="s">
        <v>415</v>
      </c>
      <c r="D1317" t="s">
        <v>198</v>
      </c>
      <c r="E1317" t="s">
        <v>419</v>
      </c>
      <c r="F1317" t="s">
        <v>72</v>
      </c>
      <c r="G1317" s="99" t="s">
        <v>428</v>
      </c>
      <c r="H1317" t="s">
        <v>400</v>
      </c>
      <c r="I1317" t="s">
        <v>569</v>
      </c>
      <c r="K1317" t="s">
        <v>219</v>
      </c>
      <c r="L1317" s="71">
        <v>0</v>
      </c>
      <c r="N1317" s="72">
        <f>IF(COUNTIFS(Submission[Submission],"2nd",Submission[Code],Submission[[#This Row],[Code]],Submission[Month],Submission[[#This Row],[Month]])&gt;0,Submission[[#This Row],[2nd Submit Prod/import (month +0)]]-Submission[[#This Row],[1st Submit Prod/import (month +0) ]],0)</f>
        <v>0</v>
      </c>
    </row>
    <row r="1318" spans="1:14">
      <c r="A1318" s="115">
        <v>2022</v>
      </c>
      <c r="B1318" s="72">
        <v>4</v>
      </c>
      <c r="C1318" s="33" t="s">
        <v>415</v>
      </c>
      <c r="D1318" t="s">
        <v>198</v>
      </c>
      <c r="E1318" t="s">
        <v>419</v>
      </c>
      <c r="F1318" t="s">
        <v>72</v>
      </c>
      <c r="G1318" s="99" t="s">
        <v>428</v>
      </c>
      <c r="H1318" t="s">
        <v>400</v>
      </c>
      <c r="I1318" t="s">
        <v>651</v>
      </c>
      <c r="K1318" t="s">
        <v>219</v>
      </c>
      <c r="L1318" s="71">
        <v>6934.0379216607253</v>
      </c>
      <c r="N1318" s="72">
        <f>IF(COUNTIFS(Submission[Submission],"2nd",Submission[Code],Submission[[#This Row],[Code]],Submission[Month],Submission[[#This Row],[Month]])&gt;0,Submission[[#This Row],[2nd Submit Prod/import (month +0)]]-Submission[[#This Row],[1st Submit Prod/import (month +0) ]],0)</f>
        <v>-6934.0379216607253</v>
      </c>
    </row>
    <row r="1319" spans="1:14">
      <c r="A1319" s="115">
        <v>2022</v>
      </c>
      <c r="B1319" s="72">
        <v>4</v>
      </c>
      <c r="C1319" s="33" t="s">
        <v>415</v>
      </c>
      <c r="D1319" t="s">
        <v>198</v>
      </c>
      <c r="E1319" t="s">
        <v>419</v>
      </c>
      <c r="F1319" t="s">
        <v>72</v>
      </c>
      <c r="G1319" s="99" t="s">
        <v>428</v>
      </c>
      <c r="H1319" t="s">
        <v>400</v>
      </c>
      <c r="I1319" t="s">
        <v>648</v>
      </c>
      <c r="K1319" t="s">
        <v>219</v>
      </c>
      <c r="L1319" s="71">
        <v>2339.5706091047859</v>
      </c>
      <c r="N1319" s="72">
        <f>IF(COUNTIFS(Submission[Submission],"2nd",Submission[Code],Submission[[#This Row],[Code]],Submission[Month],Submission[[#This Row],[Month]])&gt;0,Submission[[#This Row],[2nd Submit Prod/import (month +0)]]-Submission[[#This Row],[1st Submit Prod/import (month +0) ]],0)</f>
        <v>-2339.5706091047859</v>
      </c>
    </row>
    <row r="1320" spans="1:14">
      <c r="A1320" s="115">
        <v>2022</v>
      </c>
      <c r="B1320" s="72">
        <v>4</v>
      </c>
      <c r="C1320" s="33" t="s">
        <v>415</v>
      </c>
      <c r="D1320" t="s">
        <v>198</v>
      </c>
      <c r="E1320" t="s">
        <v>419</v>
      </c>
      <c r="F1320" t="s">
        <v>72</v>
      </c>
      <c r="G1320" s="99" t="s">
        <v>428</v>
      </c>
      <c r="H1320" t="s">
        <v>400</v>
      </c>
      <c r="I1320" t="s">
        <v>140</v>
      </c>
      <c r="K1320" t="s">
        <v>219</v>
      </c>
      <c r="L1320" s="71">
        <v>0</v>
      </c>
      <c r="N1320" s="72">
        <f>IF(COUNTIFS(Submission[Submission],"2nd",Submission[Code],Submission[[#This Row],[Code]],Submission[Month],Submission[[#This Row],[Month]])&gt;0,Submission[[#This Row],[2nd Submit Prod/import (month +0)]]-Submission[[#This Row],[1st Submit Prod/import (month +0) ]],0)</f>
        <v>0</v>
      </c>
    </row>
    <row r="1321" spans="1:14">
      <c r="A1321" s="115">
        <v>2022</v>
      </c>
      <c r="B1321" s="72">
        <v>4</v>
      </c>
      <c r="C1321" s="33" t="s">
        <v>415</v>
      </c>
      <c r="D1321" t="s">
        <v>198</v>
      </c>
      <c r="E1321" t="s">
        <v>419</v>
      </c>
      <c r="F1321" t="s">
        <v>72</v>
      </c>
      <c r="G1321" s="99" t="s">
        <v>428</v>
      </c>
      <c r="H1321" t="s">
        <v>400</v>
      </c>
      <c r="I1321" t="s">
        <v>74</v>
      </c>
      <c r="K1321" t="s">
        <v>219</v>
      </c>
      <c r="L1321" s="71">
        <v>3412.8899814607175</v>
      </c>
      <c r="N1321" s="72">
        <f>IF(COUNTIFS(Submission[Submission],"2nd",Submission[Code],Submission[[#This Row],[Code]],Submission[Month],Submission[[#This Row],[Month]])&gt;0,Submission[[#This Row],[2nd Submit Prod/import (month +0)]]-Submission[[#This Row],[1st Submit Prod/import (month +0) ]],0)</f>
        <v>-3412.8899814607175</v>
      </c>
    </row>
    <row r="1322" spans="1:14">
      <c r="A1322" s="115">
        <v>2022</v>
      </c>
      <c r="B1322" s="72">
        <v>4</v>
      </c>
      <c r="C1322" s="33" t="s">
        <v>415</v>
      </c>
      <c r="D1322" t="s">
        <v>198</v>
      </c>
      <c r="E1322" t="s">
        <v>419</v>
      </c>
      <c r="F1322" t="s">
        <v>72</v>
      </c>
      <c r="G1322" s="99" t="s">
        <v>428</v>
      </c>
      <c r="H1322" t="s">
        <v>400</v>
      </c>
      <c r="I1322" t="s">
        <v>537</v>
      </c>
      <c r="K1322" t="s">
        <v>219</v>
      </c>
      <c r="L1322" s="71">
        <v>0</v>
      </c>
      <c r="N1322" s="72">
        <f>IF(COUNTIFS(Submission[Submission],"2nd",Submission[Code],Submission[[#This Row],[Code]],Submission[Month],Submission[[#This Row],[Month]])&gt;0,Submission[[#This Row],[2nd Submit Prod/import (month +0)]]-Submission[[#This Row],[1st Submit Prod/import (month +0) ]],0)</f>
        <v>0</v>
      </c>
    </row>
    <row r="1323" spans="1:14">
      <c r="A1323" s="115">
        <v>2022</v>
      </c>
      <c r="B1323" s="72">
        <v>4</v>
      </c>
      <c r="C1323" s="33" t="s">
        <v>415</v>
      </c>
      <c r="D1323" t="s">
        <v>198</v>
      </c>
      <c r="E1323" t="s">
        <v>419</v>
      </c>
      <c r="F1323" t="s">
        <v>72</v>
      </c>
      <c r="G1323" s="99" t="s">
        <v>428</v>
      </c>
      <c r="H1323" t="s">
        <v>400</v>
      </c>
      <c r="I1323" t="s">
        <v>73</v>
      </c>
      <c r="K1323" t="s">
        <v>219</v>
      </c>
      <c r="L1323" s="71">
        <v>13810.364929537507</v>
      </c>
      <c r="N1323" s="72">
        <f>IF(COUNTIFS(Submission[Submission],"2nd",Submission[Code],Submission[[#This Row],[Code]],Submission[Month],Submission[[#This Row],[Month]])&gt;0,Submission[[#This Row],[2nd Submit Prod/import (month +0)]]-Submission[[#This Row],[1st Submit Prod/import (month +0) ]],0)</f>
        <v>-13810.364929537507</v>
      </c>
    </row>
    <row r="1324" spans="1:14">
      <c r="A1324" s="115">
        <v>2022</v>
      </c>
      <c r="B1324" s="72">
        <v>4</v>
      </c>
      <c r="C1324" s="33" t="s">
        <v>415</v>
      </c>
      <c r="D1324" t="s">
        <v>198</v>
      </c>
      <c r="E1324" t="s">
        <v>419</v>
      </c>
      <c r="F1324" t="s">
        <v>72</v>
      </c>
      <c r="G1324" s="99" t="s">
        <v>428</v>
      </c>
      <c r="H1324" t="s">
        <v>400</v>
      </c>
      <c r="I1324" t="s">
        <v>536</v>
      </c>
      <c r="K1324" t="s">
        <v>219</v>
      </c>
      <c r="L1324" s="71">
        <v>0</v>
      </c>
      <c r="N1324" s="72">
        <f>IF(COUNTIFS(Submission[Submission],"2nd",Submission[Code],Submission[[#This Row],[Code]],Submission[Month],Submission[[#This Row],[Month]])&gt;0,Submission[[#This Row],[2nd Submit Prod/import (month +0)]]-Submission[[#This Row],[1st Submit Prod/import (month +0) ]],0)</f>
        <v>0</v>
      </c>
    </row>
    <row r="1325" spans="1:14">
      <c r="A1325" s="115">
        <v>2022</v>
      </c>
      <c r="B1325" s="72">
        <v>4</v>
      </c>
      <c r="C1325" s="33" t="s">
        <v>415</v>
      </c>
      <c r="D1325" t="s">
        <v>198</v>
      </c>
      <c r="E1325" t="s">
        <v>419</v>
      </c>
      <c r="F1325" t="s">
        <v>72</v>
      </c>
      <c r="G1325" s="99" t="s">
        <v>428</v>
      </c>
      <c r="H1325" t="s">
        <v>400</v>
      </c>
      <c r="I1325" t="s">
        <v>75</v>
      </c>
      <c r="K1325" t="s">
        <v>219</v>
      </c>
      <c r="L1325" s="71">
        <v>1930.3233548344276</v>
      </c>
      <c r="N1325" s="72">
        <f>IF(COUNTIFS(Submission[Submission],"2nd",Submission[Code],Submission[[#This Row],[Code]],Submission[Month],Submission[[#This Row],[Month]])&gt;0,Submission[[#This Row],[2nd Submit Prod/import (month +0)]]-Submission[[#This Row],[1st Submit Prod/import (month +0) ]],0)</f>
        <v>-1930.3233548344276</v>
      </c>
    </row>
    <row r="1326" spans="1:14">
      <c r="A1326" s="115">
        <v>2022</v>
      </c>
      <c r="B1326" s="72">
        <v>4</v>
      </c>
      <c r="C1326" s="33" t="s">
        <v>415</v>
      </c>
      <c r="D1326" t="s">
        <v>198</v>
      </c>
      <c r="E1326" t="s">
        <v>419</v>
      </c>
      <c r="F1326" t="s">
        <v>72</v>
      </c>
      <c r="G1326" s="99" t="s">
        <v>428</v>
      </c>
      <c r="H1326" t="s">
        <v>400</v>
      </c>
      <c r="I1326" t="s">
        <v>535</v>
      </c>
      <c r="K1326" t="s">
        <v>219</v>
      </c>
      <c r="L1326" s="71">
        <v>0</v>
      </c>
      <c r="N1326" s="72">
        <f>IF(COUNTIFS(Submission[Submission],"2nd",Submission[Code],Submission[[#This Row],[Code]],Submission[Month],Submission[[#This Row],[Month]])&gt;0,Submission[[#This Row],[2nd Submit Prod/import (month +0)]]-Submission[[#This Row],[1st Submit Prod/import (month +0) ]],0)</f>
        <v>0</v>
      </c>
    </row>
    <row r="1327" spans="1:14">
      <c r="A1327" s="115">
        <v>2022</v>
      </c>
      <c r="B1327" s="72">
        <v>4</v>
      </c>
      <c r="C1327" s="33" t="s">
        <v>415</v>
      </c>
      <c r="D1327" t="s">
        <v>198</v>
      </c>
      <c r="E1327" t="s">
        <v>419</v>
      </c>
      <c r="F1327" t="s">
        <v>72</v>
      </c>
      <c r="G1327" s="99" t="s">
        <v>428</v>
      </c>
      <c r="H1327" t="s">
        <v>400</v>
      </c>
      <c r="I1327" t="s">
        <v>737</v>
      </c>
      <c r="K1327" t="s">
        <v>219</v>
      </c>
      <c r="L1327" s="71">
        <v>0</v>
      </c>
      <c r="N1327" s="72">
        <f>IF(COUNTIFS(Submission[Submission],"2nd",Submission[Code],Submission[[#This Row],[Code]],Submission[Month],Submission[[#This Row],[Month]])&gt;0,Submission[[#This Row],[2nd Submit Prod/import (month +0)]]-Submission[[#This Row],[1st Submit Prod/import (month +0) ]],0)</f>
        <v>0</v>
      </c>
    </row>
    <row r="1328" spans="1:14">
      <c r="A1328" s="115">
        <v>2022</v>
      </c>
      <c r="B1328" s="72">
        <v>4</v>
      </c>
      <c r="C1328" s="33" t="s">
        <v>415</v>
      </c>
      <c r="D1328" t="s">
        <v>198</v>
      </c>
      <c r="E1328" t="s">
        <v>419</v>
      </c>
      <c r="F1328" t="s">
        <v>72</v>
      </c>
      <c r="G1328" s="99" t="s">
        <v>428</v>
      </c>
      <c r="H1328" t="s">
        <v>400</v>
      </c>
      <c r="I1328" t="s">
        <v>141</v>
      </c>
      <c r="K1328" t="s">
        <v>219</v>
      </c>
      <c r="L1328" s="71">
        <v>0</v>
      </c>
      <c r="N1328" s="72">
        <f>IF(COUNTIFS(Submission[Submission],"2nd",Submission[Code],Submission[[#This Row],[Code]],Submission[Month],Submission[[#This Row],[Month]])&gt;0,Submission[[#This Row],[2nd Submit Prod/import (month +0)]]-Submission[[#This Row],[1st Submit Prod/import (month +0) ]],0)</f>
        <v>0</v>
      </c>
    </row>
    <row r="1329" spans="1:14">
      <c r="A1329" s="115">
        <v>2022</v>
      </c>
      <c r="B1329" s="72">
        <v>4</v>
      </c>
      <c r="C1329" s="33" t="s">
        <v>415</v>
      </c>
      <c r="D1329" t="s">
        <v>198</v>
      </c>
      <c r="E1329" t="s">
        <v>419</v>
      </c>
      <c r="F1329" t="s">
        <v>72</v>
      </c>
      <c r="G1329" s="99" t="s">
        <v>428</v>
      </c>
      <c r="H1329" t="s">
        <v>400</v>
      </c>
      <c r="I1329" t="s">
        <v>37</v>
      </c>
      <c r="K1329" t="s">
        <v>219</v>
      </c>
      <c r="L1329" s="71">
        <v>0</v>
      </c>
      <c r="N1329" s="72">
        <f>IF(COUNTIFS(Submission[Submission],"2nd",Submission[Code],Submission[[#This Row],[Code]],Submission[Month],Submission[[#This Row],[Month]])&gt;0,Submission[[#This Row],[2nd Submit Prod/import (month +0)]]-Submission[[#This Row],[1st Submit Prod/import (month +0) ]],0)</f>
        <v>0</v>
      </c>
    </row>
    <row r="1330" spans="1:14">
      <c r="A1330" s="115">
        <v>2022</v>
      </c>
      <c r="B1330" s="72">
        <v>4</v>
      </c>
      <c r="C1330" s="33" t="s">
        <v>415</v>
      </c>
      <c r="D1330" t="s">
        <v>198</v>
      </c>
      <c r="E1330" t="s">
        <v>419</v>
      </c>
      <c r="F1330" t="s">
        <v>72</v>
      </c>
      <c r="G1330" s="99" t="s">
        <v>428</v>
      </c>
      <c r="H1330" t="s">
        <v>400</v>
      </c>
      <c r="I1330" t="s">
        <v>599</v>
      </c>
      <c r="K1330" t="s">
        <v>219</v>
      </c>
      <c r="L1330" s="71">
        <v>0</v>
      </c>
      <c r="N1330" s="72">
        <f>IF(COUNTIFS(Submission[Submission],"2nd",Submission[Code],Submission[[#This Row],[Code]],Submission[Month],Submission[[#This Row],[Month]])&gt;0,Submission[[#This Row],[2nd Submit Prod/import (month +0)]]-Submission[[#This Row],[1st Submit Prod/import (month +0) ]],0)</f>
        <v>0</v>
      </c>
    </row>
    <row r="1331" spans="1:14">
      <c r="A1331" s="115">
        <v>2022</v>
      </c>
      <c r="B1331" s="72">
        <v>4</v>
      </c>
      <c r="C1331" s="33" t="s">
        <v>415</v>
      </c>
      <c r="D1331" t="s">
        <v>198</v>
      </c>
      <c r="E1331" t="s">
        <v>419</v>
      </c>
      <c r="F1331" t="s">
        <v>72</v>
      </c>
      <c r="G1331" s="99" t="s">
        <v>428</v>
      </c>
      <c r="H1331" t="s">
        <v>400</v>
      </c>
      <c r="I1331" t="s">
        <v>736</v>
      </c>
      <c r="K1331" t="s">
        <v>219</v>
      </c>
      <c r="L1331" s="71">
        <v>2866.4283504023051</v>
      </c>
      <c r="N1331" s="72">
        <f>IF(COUNTIFS(Submission[Submission],"2nd",Submission[Code],Submission[[#This Row],[Code]],Submission[Month],Submission[[#This Row],[Month]])&gt;0,Submission[[#This Row],[2nd Submit Prod/import (month +0)]]-Submission[[#This Row],[1st Submit Prod/import (month +0) ]],0)</f>
        <v>-2866.4283504023051</v>
      </c>
    </row>
    <row r="1332" spans="1:14">
      <c r="A1332" s="115">
        <v>2022</v>
      </c>
      <c r="B1332" s="72">
        <v>4</v>
      </c>
      <c r="C1332" s="33" t="s">
        <v>415</v>
      </c>
      <c r="D1332" t="s">
        <v>198</v>
      </c>
      <c r="E1332" t="s">
        <v>419</v>
      </c>
      <c r="F1332" t="s">
        <v>72</v>
      </c>
      <c r="G1332" s="99" t="s">
        <v>428</v>
      </c>
      <c r="H1332" t="s">
        <v>400</v>
      </c>
      <c r="I1332" t="s">
        <v>740</v>
      </c>
      <c r="K1332" t="s">
        <v>219</v>
      </c>
      <c r="L1332" s="71">
        <v>0</v>
      </c>
      <c r="N1332" s="72">
        <f>IF(COUNTIFS(Submission[Submission],"2nd",Submission[Code],Submission[[#This Row],[Code]],Submission[Month],Submission[[#This Row],[Month]])&gt;0,Submission[[#This Row],[2nd Submit Prod/import (month +0)]]-Submission[[#This Row],[1st Submit Prod/import (month +0) ]],0)</f>
        <v>0</v>
      </c>
    </row>
    <row r="1333" spans="1:14">
      <c r="A1333" s="115">
        <v>2022</v>
      </c>
      <c r="B1333" s="72">
        <v>4</v>
      </c>
      <c r="C1333" s="33" t="s">
        <v>415</v>
      </c>
      <c r="D1333" t="s">
        <v>198</v>
      </c>
      <c r="E1333" t="s">
        <v>419</v>
      </c>
      <c r="F1333" t="s">
        <v>72</v>
      </c>
      <c r="G1333" s="99" t="s">
        <v>428</v>
      </c>
      <c r="H1333" t="s">
        <v>400</v>
      </c>
      <c r="I1333" t="s">
        <v>600</v>
      </c>
      <c r="K1333" t="s">
        <v>219</v>
      </c>
      <c r="L1333" s="71">
        <v>0</v>
      </c>
      <c r="N1333" s="72">
        <f>IF(COUNTIFS(Submission[Submission],"2nd",Submission[Code],Submission[[#This Row],[Code]],Submission[Month],Submission[[#This Row],[Month]])&gt;0,Submission[[#This Row],[2nd Submit Prod/import (month +0)]]-Submission[[#This Row],[1st Submit Prod/import (month +0) ]],0)</f>
        <v>0</v>
      </c>
    </row>
    <row r="1334" spans="1:14">
      <c r="A1334" s="115">
        <v>2022</v>
      </c>
      <c r="B1334" s="72">
        <v>4</v>
      </c>
      <c r="C1334" s="33" t="s">
        <v>415</v>
      </c>
      <c r="D1334" t="s">
        <v>198</v>
      </c>
      <c r="E1334" t="s">
        <v>419</v>
      </c>
      <c r="F1334" t="s">
        <v>72</v>
      </c>
      <c r="G1334" s="99" t="s">
        <v>428</v>
      </c>
      <c r="H1334" t="s">
        <v>400</v>
      </c>
      <c r="I1334" t="s">
        <v>741</v>
      </c>
      <c r="K1334" t="s">
        <v>219</v>
      </c>
      <c r="L1334" s="71">
        <v>0</v>
      </c>
      <c r="N1334" s="72">
        <f>IF(COUNTIFS(Submission[Submission],"2nd",Submission[Code],Submission[[#This Row],[Code]],Submission[Month],Submission[[#This Row],[Month]])&gt;0,Submission[[#This Row],[2nd Submit Prod/import (month +0)]]-Submission[[#This Row],[1st Submit Prod/import (month +0) ]],0)</f>
        <v>0</v>
      </c>
    </row>
    <row r="1335" spans="1:14">
      <c r="A1335" s="115">
        <v>2022</v>
      </c>
      <c r="B1335" s="72">
        <v>4</v>
      </c>
      <c r="C1335" s="33" t="s">
        <v>415</v>
      </c>
      <c r="D1335" t="s">
        <v>198</v>
      </c>
      <c r="E1335" t="s">
        <v>419</v>
      </c>
      <c r="F1335" t="s">
        <v>72</v>
      </c>
      <c r="G1335" s="99" t="s">
        <v>428</v>
      </c>
      <c r="H1335" t="s">
        <v>400</v>
      </c>
      <c r="I1335" t="s">
        <v>735</v>
      </c>
      <c r="K1335" t="s">
        <v>219</v>
      </c>
      <c r="L1335" s="71">
        <v>6577.4921547424437</v>
      </c>
      <c r="N1335" s="72">
        <f>IF(COUNTIFS(Submission[Submission],"2nd",Submission[Code],Submission[[#This Row],[Code]],Submission[Month],Submission[[#This Row],[Month]])&gt;0,Submission[[#This Row],[2nd Submit Prod/import (month +0)]]-Submission[[#This Row],[1st Submit Prod/import (month +0) ]],0)</f>
        <v>-6577.4921547424437</v>
      </c>
    </row>
    <row r="1336" spans="1:14">
      <c r="A1336" s="115">
        <v>2022</v>
      </c>
      <c r="B1336" s="72">
        <v>4</v>
      </c>
      <c r="C1336" s="33" t="s">
        <v>415</v>
      </c>
      <c r="D1336" t="s">
        <v>198</v>
      </c>
      <c r="E1336" t="s">
        <v>419</v>
      </c>
      <c r="F1336" t="s">
        <v>72</v>
      </c>
      <c r="G1336" s="99" t="s">
        <v>428</v>
      </c>
      <c r="H1336" t="s">
        <v>400</v>
      </c>
      <c r="I1336" t="s">
        <v>644</v>
      </c>
      <c r="K1336" t="s">
        <v>219</v>
      </c>
      <c r="L1336" s="71">
        <v>4983.3252861150195</v>
      </c>
      <c r="N1336" s="72">
        <f>IF(COUNTIFS(Submission[Submission],"2nd",Submission[Code],Submission[[#This Row],[Code]],Submission[Month],Submission[[#This Row],[Month]])&gt;0,Submission[[#This Row],[2nd Submit Prod/import (month +0)]]-Submission[[#This Row],[1st Submit Prod/import (month +0) ]],0)</f>
        <v>-4983.3252861150195</v>
      </c>
    </row>
    <row r="1337" spans="1:14">
      <c r="A1337" s="115">
        <v>2022</v>
      </c>
      <c r="B1337" s="72">
        <v>4</v>
      </c>
      <c r="C1337" s="33" t="s">
        <v>415</v>
      </c>
      <c r="D1337" t="s">
        <v>198</v>
      </c>
      <c r="E1337" t="s">
        <v>419</v>
      </c>
      <c r="F1337" t="s">
        <v>72</v>
      </c>
      <c r="G1337" s="99" t="s">
        <v>428</v>
      </c>
      <c r="H1337" t="s">
        <v>400</v>
      </c>
      <c r="I1337" t="s">
        <v>601</v>
      </c>
      <c r="K1337" t="s">
        <v>219</v>
      </c>
      <c r="L1337" s="71">
        <v>0</v>
      </c>
      <c r="N1337" s="72">
        <f>IF(COUNTIFS(Submission[Submission],"2nd",Submission[Code],Submission[[#This Row],[Code]],Submission[Month],Submission[[#This Row],[Month]])&gt;0,Submission[[#This Row],[2nd Submit Prod/import (month +0)]]-Submission[[#This Row],[1st Submit Prod/import (month +0) ]],0)</f>
        <v>0</v>
      </c>
    </row>
    <row r="1338" spans="1:14">
      <c r="A1338" s="115">
        <v>2022</v>
      </c>
      <c r="B1338" s="72">
        <v>4</v>
      </c>
      <c r="C1338" s="33" t="s">
        <v>415</v>
      </c>
      <c r="D1338" t="s">
        <v>198</v>
      </c>
      <c r="E1338" t="s">
        <v>419</v>
      </c>
      <c r="F1338" t="s">
        <v>72</v>
      </c>
      <c r="G1338" s="99" t="s">
        <v>428</v>
      </c>
      <c r="H1338" t="s">
        <v>400</v>
      </c>
      <c r="I1338" t="s">
        <v>602</v>
      </c>
      <c r="K1338" t="s">
        <v>219</v>
      </c>
      <c r="L1338" s="71">
        <v>0</v>
      </c>
      <c r="N1338" s="72">
        <f>IF(COUNTIFS(Submission[Submission],"2nd",Submission[Code],Submission[[#This Row],[Code]],Submission[Month],Submission[[#This Row],[Month]])&gt;0,Submission[[#This Row],[2nd Submit Prod/import (month +0)]]-Submission[[#This Row],[1st Submit Prod/import (month +0) ]],0)</f>
        <v>0</v>
      </c>
    </row>
    <row r="1339" spans="1:14">
      <c r="A1339" s="115">
        <v>2022</v>
      </c>
      <c r="B1339" s="72">
        <v>4</v>
      </c>
      <c r="C1339" s="33" t="s">
        <v>415</v>
      </c>
      <c r="D1339" t="s">
        <v>198</v>
      </c>
      <c r="E1339" t="s">
        <v>421</v>
      </c>
      <c r="F1339" t="s">
        <v>72</v>
      </c>
      <c r="G1339" t="s">
        <v>425</v>
      </c>
      <c r="H1339" t="s">
        <v>395</v>
      </c>
      <c r="I1339" t="s">
        <v>694</v>
      </c>
      <c r="K1339" t="s">
        <v>219</v>
      </c>
      <c r="L1339" s="71">
        <v>2035.5552941085066</v>
      </c>
      <c r="N1339" s="72">
        <f>IF(COUNTIFS(Submission[Submission],"2nd",Submission[Code],Submission[[#This Row],[Code]],Submission[Month],Submission[[#This Row],[Month]])&gt;0,Submission[[#This Row],[2nd Submit Prod/import (month +0)]]-Submission[[#This Row],[1st Submit Prod/import (month +0) ]],0)</f>
        <v>-2035.5552941085066</v>
      </c>
    </row>
    <row r="1340" spans="1:14">
      <c r="A1340" s="115">
        <v>2022</v>
      </c>
      <c r="B1340" s="72">
        <v>4</v>
      </c>
      <c r="C1340" s="33" t="s">
        <v>415</v>
      </c>
      <c r="D1340" t="s">
        <v>198</v>
      </c>
      <c r="E1340" t="s">
        <v>421</v>
      </c>
      <c r="F1340" t="s">
        <v>72</v>
      </c>
      <c r="G1340" t="s">
        <v>425</v>
      </c>
      <c r="H1340" t="s">
        <v>395</v>
      </c>
      <c r="I1340" t="s">
        <v>688</v>
      </c>
      <c r="K1340" t="s">
        <v>219</v>
      </c>
      <c r="L1340" s="71">
        <v>930.35142824241029</v>
      </c>
      <c r="N1340" s="72">
        <f>IF(COUNTIFS(Submission[Submission],"2nd",Submission[Code],Submission[[#This Row],[Code]],Submission[Month],Submission[[#This Row],[Month]])&gt;0,Submission[[#This Row],[2nd Submit Prod/import (month +0)]]-Submission[[#This Row],[1st Submit Prod/import (month +0) ]],0)</f>
        <v>-930.35142824241029</v>
      </c>
    </row>
    <row r="1341" spans="1:14">
      <c r="A1341" s="115">
        <v>2022</v>
      </c>
      <c r="B1341" s="72">
        <v>4</v>
      </c>
      <c r="C1341" s="33" t="s">
        <v>415</v>
      </c>
      <c r="D1341" t="s">
        <v>198</v>
      </c>
      <c r="E1341" t="s">
        <v>421</v>
      </c>
      <c r="F1341" t="s">
        <v>72</v>
      </c>
      <c r="G1341" t="s">
        <v>425</v>
      </c>
      <c r="H1341" t="s">
        <v>395</v>
      </c>
      <c r="I1341" t="s">
        <v>695</v>
      </c>
      <c r="K1341" t="s">
        <v>219</v>
      </c>
      <c r="L1341" s="71">
        <v>6014.4149541661463</v>
      </c>
      <c r="N1341" s="72">
        <f>IF(COUNTIFS(Submission[Submission],"2nd",Submission[Code],Submission[[#This Row],[Code]],Submission[Month],Submission[[#This Row],[Month]])&gt;0,Submission[[#This Row],[2nd Submit Prod/import (month +0)]]-Submission[[#This Row],[1st Submit Prod/import (month +0) ]],0)</f>
        <v>-6014.4149541661463</v>
      </c>
    </row>
    <row r="1342" spans="1:14">
      <c r="A1342" s="115">
        <v>2022</v>
      </c>
      <c r="B1342" s="72">
        <v>4</v>
      </c>
      <c r="C1342" s="33" t="s">
        <v>415</v>
      </c>
      <c r="D1342" t="s">
        <v>198</v>
      </c>
      <c r="E1342" t="s">
        <v>421</v>
      </c>
      <c r="F1342" t="s">
        <v>72</v>
      </c>
      <c r="G1342" t="s">
        <v>425</v>
      </c>
      <c r="H1342" t="s">
        <v>395</v>
      </c>
      <c r="I1342" t="s">
        <v>710</v>
      </c>
      <c r="K1342" t="s">
        <v>219</v>
      </c>
      <c r="L1342" s="71">
        <v>3875.1473505565546</v>
      </c>
      <c r="N1342" s="72">
        <f>IF(COUNTIFS(Submission[Submission],"2nd",Submission[Code],Submission[[#This Row],[Code]],Submission[Month],Submission[[#This Row],[Month]])&gt;0,Submission[[#This Row],[2nd Submit Prod/import (month +0)]]-Submission[[#This Row],[1st Submit Prod/import (month +0) ]],0)</f>
        <v>-3875.1473505565546</v>
      </c>
    </row>
    <row r="1343" spans="1:14">
      <c r="A1343" s="115">
        <v>2022</v>
      </c>
      <c r="B1343" s="72">
        <v>4</v>
      </c>
      <c r="C1343" s="33" t="s">
        <v>415</v>
      </c>
      <c r="D1343" t="s">
        <v>198</v>
      </c>
      <c r="E1343" t="s">
        <v>421</v>
      </c>
      <c r="F1343" t="s">
        <v>72</v>
      </c>
      <c r="G1343" t="s">
        <v>425</v>
      </c>
      <c r="H1343" t="s">
        <v>395</v>
      </c>
      <c r="I1343" t="s">
        <v>708</v>
      </c>
      <c r="K1343" t="s">
        <v>219</v>
      </c>
      <c r="L1343" s="71">
        <v>1168.0528891500705</v>
      </c>
      <c r="N1343" s="72">
        <f>IF(COUNTIFS(Submission[Submission],"2nd",Submission[Code],Submission[[#This Row],[Code]],Submission[Month],Submission[[#This Row],[Month]])&gt;0,Submission[[#This Row],[2nd Submit Prod/import (month +0)]]-Submission[[#This Row],[1st Submit Prod/import (month +0) ]],0)</f>
        <v>-1168.0528891500705</v>
      </c>
    </row>
    <row r="1344" spans="1:14">
      <c r="A1344" s="115">
        <v>2022</v>
      </c>
      <c r="B1344" s="72">
        <v>4</v>
      </c>
      <c r="C1344" s="33" t="s">
        <v>415</v>
      </c>
      <c r="D1344" t="s">
        <v>198</v>
      </c>
      <c r="E1344" t="s">
        <v>421</v>
      </c>
      <c r="F1344" t="s">
        <v>72</v>
      </c>
      <c r="G1344" t="s">
        <v>425</v>
      </c>
      <c r="H1344" t="s">
        <v>395</v>
      </c>
      <c r="I1344" t="s">
        <v>707</v>
      </c>
      <c r="K1344" t="s">
        <v>219</v>
      </c>
      <c r="L1344" s="71">
        <v>1603.4235388177449</v>
      </c>
      <c r="N1344" s="72">
        <f>IF(COUNTIFS(Submission[Submission],"2nd",Submission[Code],Submission[[#This Row],[Code]],Submission[Month],Submission[[#This Row],[Month]])&gt;0,Submission[[#This Row],[2nd Submit Prod/import (month +0)]]-Submission[[#This Row],[1st Submit Prod/import (month +0) ]],0)</f>
        <v>-1603.4235388177449</v>
      </c>
    </row>
    <row r="1345" spans="1:14">
      <c r="A1345" s="115">
        <v>2022</v>
      </c>
      <c r="B1345" s="72">
        <v>4</v>
      </c>
      <c r="C1345" s="33" t="s">
        <v>415</v>
      </c>
      <c r="D1345" t="s">
        <v>198</v>
      </c>
      <c r="E1345" t="s">
        <v>421</v>
      </c>
      <c r="F1345" t="s">
        <v>72</v>
      </c>
      <c r="G1345" t="s">
        <v>425</v>
      </c>
      <c r="H1345" t="s">
        <v>395</v>
      </c>
      <c r="I1345" t="s">
        <v>709</v>
      </c>
      <c r="K1345" t="s">
        <v>219</v>
      </c>
      <c r="L1345" s="71">
        <v>22961.720881875703</v>
      </c>
      <c r="N1345" s="72">
        <f>IF(COUNTIFS(Submission[Submission],"2nd",Submission[Code],Submission[[#This Row],[Code]],Submission[Month],Submission[[#This Row],[Month]])&gt;0,Submission[[#This Row],[2nd Submit Prod/import (month +0)]]-Submission[[#This Row],[1st Submit Prod/import (month +0) ]],0)</f>
        <v>-22961.720881875703</v>
      </c>
    </row>
    <row r="1346" spans="1:14">
      <c r="A1346" s="115">
        <v>2022</v>
      </c>
      <c r="B1346" s="72">
        <v>4</v>
      </c>
      <c r="C1346" s="33" t="s">
        <v>415</v>
      </c>
      <c r="D1346" t="s">
        <v>198</v>
      </c>
      <c r="E1346" t="s">
        <v>421</v>
      </c>
      <c r="F1346" t="s">
        <v>72</v>
      </c>
      <c r="G1346" t="s">
        <v>425</v>
      </c>
      <c r="H1346" t="s">
        <v>398</v>
      </c>
      <c r="I1346" t="s">
        <v>696</v>
      </c>
      <c r="K1346" t="s">
        <v>219</v>
      </c>
      <c r="L1346" s="71">
        <v>1664.7361551654744</v>
      </c>
      <c r="N1346" s="72">
        <f>IF(COUNTIFS(Submission[Submission],"2nd",Submission[Code],Submission[[#This Row],[Code]],Submission[Month],Submission[[#This Row],[Month]])&gt;0,Submission[[#This Row],[2nd Submit Prod/import (month +0)]]-Submission[[#This Row],[1st Submit Prod/import (month +0) ]],0)</f>
        <v>-1664.7361551654744</v>
      </c>
    </row>
    <row r="1347" spans="1:14">
      <c r="A1347" s="115">
        <v>2022</v>
      </c>
      <c r="B1347" s="72">
        <v>4</v>
      </c>
      <c r="C1347" s="33" t="s">
        <v>415</v>
      </c>
      <c r="D1347" t="s">
        <v>198</v>
      </c>
      <c r="E1347" t="s">
        <v>421</v>
      </c>
      <c r="F1347" t="s">
        <v>72</v>
      </c>
      <c r="G1347" t="s">
        <v>425</v>
      </c>
      <c r="H1347" t="s">
        <v>398</v>
      </c>
      <c r="I1347" t="s">
        <v>700</v>
      </c>
      <c r="K1347" t="s">
        <v>219</v>
      </c>
      <c r="L1347" s="71">
        <v>22082.873990779408</v>
      </c>
      <c r="N1347" s="72">
        <f>IF(COUNTIFS(Submission[Submission],"2nd",Submission[Code],Submission[[#This Row],[Code]],Submission[Month],Submission[[#This Row],[Month]])&gt;0,Submission[[#This Row],[2nd Submit Prod/import (month +0)]]-Submission[[#This Row],[1st Submit Prod/import (month +0) ]],0)</f>
        <v>-22082.873990779408</v>
      </c>
    </row>
    <row r="1348" spans="1:14">
      <c r="A1348" s="115">
        <v>2022</v>
      </c>
      <c r="B1348" s="72">
        <v>4</v>
      </c>
      <c r="C1348" s="33" t="s">
        <v>415</v>
      </c>
      <c r="D1348" t="s">
        <v>198</v>
      </c>
      <c r="E1348" t="s">
        <v>421</v>
      </c>
      <c r="F1348" t="s">
        <v>72</v>
      </c>
      <c r="G1348" t="s">
        <v>425</v>
      </c>
      <c r="H1348" t="s">
        <v>398</v>
      </c>
      <c r="I1348" t="s">
        <v>699</v>
      </c>
      <c r="K1348" t="s">
        <v>219</v>
      </c>
      <c r="L1348" s="71">
        <v>2422.7610897135037</v>
      </c>
      <c r="N1348" s="72">
        <f>IF(COUNTIFS(Submission[Submission],"2nd",Submission[Code],Submission[[#This Row],[Code]],Submission[Month],Submission[[#This Row],[Month]])&gt;0,Submission[[#This Row],[2nd Submit Prod/import (month +0)]]-Submission[[#This Row],[1st Submit Prod/import (month +0) ]],0)</f>
        <v>-2422.7610897135037</v>
      </c>
    </row>
    <row r="1349" spans="1:14">
      <c r="A1349" s="115">
        <v>2022</v>
      </c>
      <c r="B1349" s="72">
        <v>4</v>
      </c>
      <c r="C1349" s="33" t="s">
        <v>415</v>
      </c>
      <c r="D1349" t="s">
        <v>198</v>
      </c>
      <c r="E1349" t="s">
        <v>421</v>
      </c>
      <c r="F1349" t="s">
        <v>72</v>
      </c>
      <c r="G1349" t="s">
        <v>425</v>
      </c>
      <c r="H1349" t="s">
        <v>398</v>
      </c>
      <c r="I1349" t="s">
        <v>701</v>
      </c>
      <c r="K1349" t="s">
        <v>219</v>
      </c>
      <c r="L1349" s="71">
        <v>1010.3511834197186</v>
      </c>
      <c r="N1349" s="72">
        <f>IF(COUNTIFS(Submission[Submission],"2nd",Submission[Code],Submission[[#This Row],[Code]],Submission[Month],Submission[[#This Row],[Month]])&gt;0,Submission[[#This Row],[2nd Submit Prod/import (month +0)]]-Submission[[#This Row],[1st Submit Prod/import (month +0) ]],0)</f>
        <v>-1010.3511834197186</v>
      </c>
    </row>
    <row r="1350" spans="1:14">
      <c r="A1350" s="115">
        <v>2022</v>
      </c>
      <c r="B1350" s="72">
        <v>4</v>
      </c>
      <c r="C1350" s="33" t="s">
        <v>415</v>
      </c>
      <c r="D1350" t="s">
        <v>198</v>
      </c>
      <c r="E1350" t="s">
        <v>421</v>
      </c>
      <c r="F1350" t="s">
        <v>72</v>
      </c>
      <c r="G1350" t="s">
        <v>425</v>
      </c>
      <c r="H1350" t="s">
        <v>398</v>
      </c>
      <c r="I1350" t="s">
        <v>698</v>
      </c>
      <c r="K1350" t="s">
        <v>219</v>
      </c>
      <c r="L1350" s="71">
        <v>2760.5528969717961</v>
      </c>
      <c r="N1350" s="72">
        <f>IF(COUNTIFS(Submission[Submission],"2nd",Submission[Code],Submission[[#This Row],[Code]],Submission[Month],Submission[[#This Row],[Month]])&gt;0,Submission[[#This Row],[2nd Submit Prod/import (month +0)]]-Submission[[#This Row],[1st Submit Prod/import (month +0) ]],0)</f>
        <v>-2760.5528969717961</v>
      </c>
    </row>
    <row r="1351" spans="1:14">
      <c r="A1351" s="115">
        <v>2022</v>
      </c>
      <c r="B1351" s="72">
        <v>4</v>
      </c>
      <c r="C1351" s="33" t="s">
        <v>415</v>
      </c>
      <c r="D1351" t="s">
        <v>198</v>
      </c>
      <c r="E1351" t="s">
        <v>421</v>
      </c>
      <c r="F1351" t="s">
        <v>72</v>
      </c>
      <c r="G1351" t="s">
        <v>425</v>
      </c>
      <c r="H1351" t="s">
        <v>398</v>
      </c>
      <c r="I1351" t="s">
        <v>702</v>
      </c>
      <c r="K1351" t="s">
        <v>219</v>
      </c>
      <c r="L1351" s="71">
        <v>680.49157183226134</v>
      </c>
      <c r="N1351" s="72">
        <f>IF(COUNTIFS(Submission[Submission],"2nd",Submission[Code],Submission[[#This Row],[Code]],Submission[Month],Submission[[#This Row],[Month]])&gt;0,Submission[[#This Row],[2nd Submit Prod/import (month +0)]]-Submission[[#This Row],[1st Submit Prod/import (month +0) ]],0)</f>
        <v>-680.49157183226134</v>
      </c>
    </row>
    <row r="1352" spans="1:14">
      <c r="A1352" s="115">
        <v>2022</v>
      </c>
      <c r="B1352" s="72">
        <v>4</v>
      </c>
      <c r="C1352" s="33" t="s">
        <v>415</v>
      </c>
      <c r="D1352" t="s">
        <v>198</v>
      </c>
      <c r="E1352" t="s">
        <v>421</v>
      </c>
      <c r="F1352" t="s">
        <v>72</v>
      </c>
      <c r="G1352" t="s">
        <v>425</v>
      </c>
      <c r="H1352" t="s">
        <v>398</v>
      </c>
      <c r="I1352" t="s">
        <v>703</v>
      </c>
      <c r="K1352" t="s">
        <v>219</v>
      </c>
      <c r="L1352" s="71">
        <v>1157.5495436600895</v>
      </c>
      <c r="N1352" s="72">
        <f>IF(COUNTIFS(Submission[Submission],"2nd",Submission[Code],Submission[[#This Row],[Code]],Submission[Month],Submission[[#This Row],[Month]])&gt;0,Submission[[#This Row],[2nd Submit Prod/import (month +0)]]-Submission[[#This Row],[1st Submit Prod/import (month +0) ]],0)</f>
        <v>-1157.5495436600895</v>
      </c>
    </row>
    <row r="1353" spans="1:14">
      <c r="A1353" s="115">
        <v>2022</v>
      </c>
      <c r="B1353" s="72">
        <v>4</v>
      </c>
      <c r="C1353" s="33" t="s">
        <v>415</v>
      </c>
      <c r="D1353" t="s">
        <v>198</v>
      </c>
      <c r="E1353" t="s">
        <v>421</v>
      </c>
      <c r="F1353" t="s">
        <v>72</v>
      </c>
      <c r="G1353" t="s">
        <v>425</v>
      </c>
      <c r="H1353" t="s">
        <v>398</v>
      </c>
      <c r="I1353" t="s">
        <v>704</v>
      </c>
      <c r="K1353" t="s">
        <v>219</v>
      </c>
      <c r="L1353" s="71">
        <v>3594.670271729527</v>
      </c>
      <c r="N1353" s="72">
        <f>IF(COUNTIFS(Submission[Submission],"2nd",Submission[Code],Submission[[#This Row],[Code]],Submission[Month],Submission[[#This Row],[Month]])&gt;0,Submission[[#This Row],[2nd Submit Prod/import (month +0)]]-Submission[[#This Row],[1st Submit Prod/import (month +0) ]],0)</f>
        <v>-3594.670271729527</v>
      </c>
    </row>
    <row r="1354" spans="1:14">
      <c r="A1354" s="115">
        <v>2022</v>
      </c>
      <c r="B1354" s="72">
        <v>4</v>
      </c>
      <c r="C1354" s="33" t="s">
        <v>415</v>
      </c>
      <c r="D1354" t="s">
        <v>198</v>
      </c>
      <c r="E1354" t="s">
        <v>421</v>
      </c>
      <c r="F1354" t="s">
        <v>72</v>
      </c>
      <c r="G1354" t="s">
        <v>425</v>
      </c>
      <c r="H1354" t="s">
        <v>398</v>
      </c>
      <c r="I1354" t="s">
        <v>705</v>
      </c>
      <c r="K1354" t="s">
        <v>219</v>
      </c>
      <c r="L1354" s="71">
        <v>7168.2873492063682</v>
      </c>
      <c r="N1354" s="72">
        <f>IF(COUNTIFS(Submission[Submission],"2nd",Submission[Code],Submission[[#This Row],[Code]],Submission[Month],Submission[[#This Row],[Month]])&gt;0,Submission[[#This Row],[2nd Submit Prod/import (month +0)]]-Submission[[#This Row],[1st Submit Prod/import (month +0) ]],0)</f>
        <v>-7168.2873492063682</v>
      </c>
    </row>
    <row r="1355" spans="1:14">
      <c r="A1355" s="115">
        <v>2022</v>
      </c>
      <c r="B1355" s="72">
        <v>4</v>
      </c>
      <c r="C1355" s="33" t="s">
        <v>415</v>
      </c>
      <c r="D1355" t="s">
        <v>198</v>
      </c>
      <c r="E1355" t="s">
        <v>421</v>
      </c>
      <c r="F1355" t="s">
        <v>72</v>
      </c>
      <c r="G1355" t="s">
        <v>425</v>
      </c>
      <c r="H1355" t="s">
        <v>398</v>
      </c>
      <c r="I1355" t="s">
        <v>706</v>
      </c>
      <c r="K1355" t="s">
        <v>219</v>
      </c>
      <c r="L1355" s="71">
        <v>0</v>
      </c>
      <c r="N1355" s="72">
        <f>IF(COUNTIFS(Submission[Submission],"2nd",Submission[Code],Submission[[#This Row],[Code]],Submission[Month],Submission[[#This Row],[Month]])&gt;0,Submission[[#This Row],[2nd Submit Prod/import (month +0)]]-Submission[[#This Row],[1st Submit Prod/import (month +0) ]],0)</f>
        <v>0</v>
      </c>
    </row>
    <row r="1356" spans="1:14">
      <c r="A1356" s="115">
        <v>2022</v>
      </c>
      <c r="B1356" s="72">
        <v>4</v>
      </c>
      <c r="C1356" s="33" t="s">
        <v>415</v>
      </c>
      <c r="D1356" t="s">
        <v>198</v>
      </c>
      <c r="E1356" t="s">
        <v>421</v>
      </c>
      <c r="F1356" t="s">
        <v>72</v>
      </c>
      <c r="G1356" t="s">
        <v>425</v>
      </c>
      <c r="H1356" t="s">
        <v>400</v>
      </c>
      <c r="I1356" t="s">
        <v>711</v>
      </c>
      <c r="K1356" t="s">
        <v>219</v>
      </c>
      <c r="L1356" s="71">
        <v>1245.590670660762</v>
      </c>
      <c r="N1356" s="72">
        <f>IF(COUNTIFS(Submission[Submission],"2nd",Submission[Code],Submission[[#This Row],[Code]],Submission[Month],Submission[[#This Row],[Month]])&gt;0,Submission[[#This Row],[2nd Submit Prod/import (month +0)]]-Submission[[#This Row],[1st Submit Prod/import (month +0) ]],0)</f>
        <v>-1245.590670660762</v>
      </c>
    </row>
    <row r="1357" spans="1:14">
      <c r="A1357" s="115">
        <v>2022</v>
      </c>
      <c r="B1357" s="72">
        <v>4</v>
      </c>
      <c r="C1357" s="33" t="s">
        <v>415</v>
      </c>
      <c r="D1357" t="s">
        <v>198</v>
      </c>
      <c r="E1357" t="s">
        <v>421</v>
      </c>
      <c r="F1357" t="s">
        <v>72</v>
      </c>
      <c r="G1357" t="s">
        <v>425</v>
      </c>
      <c r="H1357" t="s">
        <v>400</v>
      </c>
      <c r="I1357" t="s">
        <v>712</v>
      </c>
      <c r="K1357" t="s">
        <v>219</v>
      </c>
      <c r="L1357" s="71">
        <v>6620.9984413416905</v>
      </c>
      <c r="N1357" s="72">
        <f>IF(COUNTIFS(Submission[Submission],"2nd",Submission[Code],Submission[[#This Row],[Code]],Submission[Month],Submission[[#This Row],[Month]])&gt;0,Submission[[#This Row],[2nd Submit Prod/import (month +0)]]-Submission[[#This Row],[1st Submit Prod/import (month +0) ]],0)</f>
        <v>-6620.9984413416905</v>
      </c>
    </row>
    <row r="1358" spans="1:14">
      <c r="A1358" s="115">
        <v>2022</v>
      </c>
      <c r="B1358" s="72">
        <v>4</v>
      </c>
      <c r="C1358" s="33" t="s">
        <v>415</v>
      </c>
      <c r="D1358" t="s">
        <v>198</v>
      </c>
      <c r="E1358" t="s">
        <v>421</v>
      </c>
      <c r="F1358" t="s">
        <v>72</v>
      </c>
      <c r="G1358" t="s">
        <v>425</v>
      </c>
      <c r="H1358" t="s">
        <v>374</v>
      </c>
      <c r="I1358" t="s">
        <v>437</v>
      </c>
      <c r="K1358" t="s">
        <v>219</v>
      </c>
      <c r="L1358" s="71">
        <v>4488.0379902523064</v>
      </c>
      <c r="N1358" s="72">
        <f>IF(COUNTIFS(Submission[Submission],"2nd",Submission[Code],Submission[[#This Row],[Code]],Submission[Month],Submission[[#This Row],[Month]])&gt;0,Submission[[#This Row],[2nd Submit Prod/import (month +0)]]-Submission[[#This Row],[1st Submit Prod/import (month +0) ]],0)</f>
        <v>-4488.0379902523064</v>
      </c>
    </row>
    <row r="1359" spans="1:14">
      <c r="A1359" s="115">
        <v>2022</v>
      </c>
      <c r="B1359" s="72">
        <v>4</v>
      </c>
      <c r="C1359" s="33" t="s">
        <v>415</v>
      </c>
      <c r="D1359" t="s">
        <v>198</v>
      </c>
      <c r="E1359" t="s">
        <v>421</v>
      </c>
      <c r="F1359" t="s">
        <v>72</v>
      </c>
      <c r="G1359" t="s">
        <v>425</v>
      </c>
      <c r="H1359" t="s">
        <v>374</v>
      </c>
      <c r="I1359" t="s">
        <v>438</v>
      </c>
      <c r="K1359" t="s">
        <v>219</v>
      </c>
      <c r="L1359" s="71">
        <v>3243.7018386533091</v>
      </c>
      <c r="N1359" s="72">
        <f>IF(COUNTIFS(Submission[Submission],"2nd",Submission[Code],Submission[[#This Row],[Code]],Submission[Month],Submission[[#This Row],[Month]])&gt;0,Submission[[#This Row],[2nd Submit Prod/import (month +0)]]-Submission[[#This Row],[1st Submit Prod/import (month +0) ]],0)</f>
        <v>-3243.7018386533091</v>
      </c>
    </row>
    <row r="1360" spans="1:14">
      <c r="A1360" s="115">
        <v>2022</v>
      </c>
      <c r="B1360" s="72">
        <v>4</v>
      </c>
      <c r="C1360" s="33" t="s">
        <v>415</v>
      </c>
      <c r="D1360" t="s">
        <v>198</v>
      </c>
      <c r="E1360" t="s">
        <v>421</v>
      </c>
      <c r="F1360" t="s">
        <v>72</v>
      </c>
      <c r="G1360" t="s">
        <v>425</v>
      </c>
      <c r="H1360" t="s">
        <v>374</v>
      </c>
      <c r="I1360" t="s">
        <v>439</v>
      </c>
      <c r="K1360" t="s">
        <v>219</v>
      </c>
      <c r="L1360" s="71">
        <v>0</v>
      </c>
      <c r="N1360" s="72">
        <f>IF(COUNTIFS(Submission[Submission],"2nd",Submission[Code],Submission[[#This Row],[Code]],Submission[Month],Submission[[#This Row],[Month]])&gt;0,Submission[[#This Row],[2nd Submit Prod/import (month +0)]]-Submission[[#This Row],[1st Submit Prod/import (month +0) ]],0)</f>
        <v>0</v>
      </c>
    </row>
    <row r="1361" spans="1:14">
      <c r="A1361" s="115">
        <v>2022</v>
      </c>
      <c r="B1361" s="72">
        <v>4</v>
      </c>
      <c r="C1361" s="33" t="s">
        <v>415</v>
      </c>
      <c r="D1361" t="s">
        <v>198</v>
      </c>
      <c r="E1361" t="s">
        <v>421</v>
      </c>
      <c r="F1361" t="s">
        <v>72</v>
      </c>
      <c r="G1361" t="s">
        <v>425</v>
      </c>
      <c r="H1361" t="s">
        <v>374</v>
      </c>
      <c r="I1361" t="s">
        <v>603</v>
      </c>
      <c r="K1361" t="s">
        <v>219</v>
      </c>
      <c r="L1361" s="71">
        <v>0</v>
      </c>
      <c r="N1361" s="72">
        <f>IF(COUNTIFS(Submission[Submission],"2nd",Submission[Code],Submission[[#This Row],[Code]],Submission[Month],Submission[[#This Row],[Month]])&gt;0,Submission[[#This Row],[2nd Submit Prod/import (month +0)]]-Submission[[#This Row],[1st Submit Prod/import (month +0) ]],0)</f>
        <v>0</v>
      </c>
    </row>
    <row r="1362" spans="1:14">
      <c r="A1362" s="115">
        <v>2022</v>
      </c>
      <c r="B1362" s="72">
        <v>4</v>
      </c>
      <c r="C1362" s="33" t="s">
        <v>415</v>
      </c>
      <c r="D1362" t="s">
        <v>198</v>
      </c>
      <c r="E1362" t="s">
        <v>421</v>
      </c>
      <c r="F1362" t="s">
        <v>72</v>
      </c>
      <c r="G1362" t="s">
        <v>425</v>
      </c>
      <c r="H1362" t="s">
        <v>374</v>
      </c>
      <c r="I1362" t="s">
        <v>604</v>
      </c>
      <c r="K1362" t="s">
        <v>219</v>
      </c>
      <c r="L1362" s="71">
        <v>0</v>
      </c>
      <c r="N1362" s="72">
        <f>IF(COUNTIFS(Submission[Submission],"2nd",Submission[Code],Submission[[#This Row],[Code]],Submission[Month],Submission[[#This Row],[Month]])&gt;0,Submission[[#This Row],[2nd Submit Prod/import (month +0)]]-Submission[[#This Row],[1st Submit Prod/import (month +0) ]],0)</f>
        <v>0</v>
      </c>
    </row>
    <row r="1363" spans="1:14">
      <c r="A1363" s="115">
        <v>2022</v>
      </c>
      <c r="B1363" s="72">
        <v>4</v>
      </c>
      <c r="C1363" s="33" t="s">
        <v>415</v>
      </c>
      <c r="D1363" t="s">
        <v>198</v>
      </c>
      <c r="E1363" t="s">
        <v>421</v>
      </c>
      <c r="F1363" t="s">
        <v>72</v>
      </c>
      <c r="G1363" t="s">
        <v>425</v>
      </c>
      <c r="H1363" t="s">
        <v>391</v>
      </c>
      <c r="I1363" t="s">
        <v>514</v>
      </c>
      <c r="K1363" t="s">
        <v>219</v>
      </c>
      <c r="L1363" s="71">
        <v>1276.5201472170502</v>
      </c>
      <c r="N1363" s="72">
        <f>IF(COUNTIFS(Submission[Submission],"2nd",Submission[Code],Submission[[#This Row],[Code]],Submission[Month],Submission[[#This Row],[Month]])&gt;0,Submission[[#This Row],[2nd Submit Prod/import (month +0)]]-Submission[[#This Row],[1st Submit Prod/import (month +0) ]],0)</f>
        <v>-1276.5201472170502</v>
      </c>
    </row>
    <row r="1364" spans="1:14">
      <c r="A1364" s="115">
        <v>2022</v>
      </c>
      <c r="B1364" s="72">
        <v>4</v>
      </c>
      <c r="C1364" s="33" t="s">
        <v>415</v>
      </c>
      <c r="D1364" t="s">
        <v>198</v>
      </c>
      <c r="E1364" t="s">
        <v>421</v>
      </c>
      <c r="F1364" t="s">
        <v>72</v>
      </c>
      <c r="G1364" t="s">
        <v>425</v>
      </c>
      <c r="H1364" t="s">
        <v>391</v>
      </c>
      <c r="I1364" t="s">
        <v>513</v>
      </c>
      <c r="K1364" t="s">
        <v>219</v>
      </c>
      <c r="L1364" s="71">
        <v>5443.4798527829498</v>
      </c>
      <c r="N1364" s="72">
        <f>IF(COUNTIFS(Submission[Submission],"2nd",Submission[Code],Submission[[#This Row],[Code]],Submission[Month],Submission[[#This Row],[Month]])&gt;0,Submission[[#This Row],[2nd Submit Prod/import (month +0)]]-Submission[[#This Row],[1st Submit Prod/import (month +0) ]],0)</f>
        <v>-5443.4798527829498</v>
      </c>
    </row>
    <row r="1365" spans="1:14">
      <c r="A1365" s="115">
        <v>2022</v>
      </c>
      <c r="B1365" s="72">
        <v>4</v>
      </c>
      <c r="C1365" s="33" t="s">
        <v>415</v>
      </c>
      <c r="D1365" t="s">
        <v>198</v>
      </c>
      <c r="E1365" t="s">
        <v>421</v>
      </c>
      <c r="F1365" t="s">
        <v>72</v>
      </c>
      <c r="G1365" t="s">
        <v>425</v>
      </c>
      <c r="H1365" t="s">
        <v>391</v>
      </c>
      <c r="I1365" t="s">
        <v>697</v>
      </c>
      <c r="K1365" t="s">
        <v>219</v>
      </c>
      <c r="L1365" s="71">
        <v>0</v>
      </c>
      <c r="N1365" s="72">
        <f>IF(COUNTIFS(Submission[Submission],"2nd",Submission[Code],Submission[[#This Row],[Code]],Submission[Month],Submission[[#This Row],[Month]])&gt;0,Submission[[#This Row],[2nd Submit Prod/import (month +0)]]-Submission[[#This Row],[1st Submit Prod/import (month +0) ]],0)</f>
        <v>0</v>
      </c>
    </row>
    <row r="1366" spans="1:14">
      <c r="A1366" s="115">
        <v>2022</v>
      </c>
      <c r="B1366" s="72">
        <v>4</v>
      </c>
      <c r="C1366" s="33" t="s">
        <v>415</v>
      </c>
      <c r="D1366" t="s">
        <v>198</v>
      </c>
      <c r="E1366" t="s">
        <v>421</v>
      </c>
      <c r="F1366" t="s">
        <v>72</v>
      </c>
      <c r="G1366" t="s">
        <v>425</v>
      </c>
      <c r="H1366" t="s">
        <v>391</v>
      </c>
      <c r="I1366" t="s">
        <v>689</v>
      </c>
      <c r="K1366" t="s">
        <v>219</v>
      </c>
      <c r="L1366" s="71">
        <v>4836.9078940505551</v>
      </c>
      <c r="N1366" s="72">
        <f>IF(COUNTIFS(Submission[Submission],"2nd",Submission[Code],Submission[[#This Row],[Code]],Submission[Month],Submission[[#This Row],[Month]])&gt;0,Submission[[#This Row],[2nd Submit Prod/import (month +0)]]-Submission[[#This Row],[1st Submit Prod/import (month +0) ]],0)</f>
        <v>-4836.9078940505551</v>
      </c>
    </row>
    <row r="1367" spans="1:14">
      <c r="A1367" s="115">
        <v>2022</v>
      </c>
      <c r="B1367" s="72">
        <v>4</v>
      </c>
      <c r="C1367" s="33" t="s">
        <v>415</v>
      </c>
      <c r="D1367" t="s">
        <v>198</v>
      </c>
      <c r="E1367" t="s">
        <v>417</v>
      </c>
      <c r="F1367" t="s">
        <v>72</v>
      </c>
      <c r="G1367" t="s">
        <v>425</v>
      </c>
      <c r="H1367" t="s">
        <v>389</v>
      </c>
      <c r="I1367" t="s">
        <v>692</v>
      </c>
      <c r="K1367" t="s">
        <v>219</v>
      </c>
      <c r="L1367" s="71">
        <v>309.52773133521151</v>
      </c>
      <c r="N1367" s="72">
        <f>IF(COUNTIFS(Submission[Submission],"2nd",Submission[Code],Submission[[#This Row],[Code]],Submission[Month],Submission[[#This Row],[Month]])&gt;0,Submission[[#This Row],[2nd Submit Prod/import (month +0)]]-Submission[[#This Row],[1st Submit Prod/import (month +0) ]],0)</f>
        <v>-309.52773133521151</v>
      </c>
    </row>
    <row r="1368" spans="1:14">
      <c r="A1368" s="115">
        <v>2022</v>
      </c>
      <c r="B1368" s="72">
        <v>4</v>
      </c>
      <c r="C1368" s="33" t="s">
        <v>415</v>
      </c>
      <c r="D1368" t="s">
        <v>198</v>
      </c>
      <c r="E1368" t="s">
        <v>417</v>
      </c>
      <c r="F1368" t="s">
        <v>72</v>
      </c>
      <c r="G1368" t="s">
        <v>425</v>
      </c>
      <c r="H1368" t="s">
        <v>389</v>
      </c>
      <c r="I1368" t="s">
        <v>691</v>
      </c>
      <c r="K1368" t="s">
        <v>219</v>
      </c>
      <c r="L1368" s="71">
        <v>310.36940723255879</v>
      </c>
      <c r="N1368" s="72">
        <f>IF(COUNTIFS(Submission[Submission],"2nd",Submission[Code],Submission[[#This Row],[Code]],Submission[Month],Submission[[#This Row],[Month]])&gt;0,Submission[[#This Row],[2nd Submit Prod/import (month +0)]]-Submission[[#This Row],[1st Submit Prod/import (month +0) ]],0)</f>
        <v>-310.36940723255879</v>
      </c>
    </row>
    <row r="1369" spans="1:14">
      <c r="A1369" s="115">
        <v>2022</v>
      </c>
      <c r="B1369" s="72">
        <v>4</v>
      </c>
      <c r="C1369" s="33" t="s">
        <v>415</v>
      </c>
      <c r="D1369" t="s">
        <v>198</v>
      </c>
      <c r="E1369" t="s">
        <v>417</v>
      </c>
      <c r="F1369" t="s">
        <v>72</v>
      </c>
      <c r="G1369" t="s">
        <v>425</v>
      </c>
      <c r="H1369" t="s">
        <v>389</v>
      </c>
      <c r="I1369" t="s">
        <v>693</v>
      </c>
      <c r="K1369" t="s">
        <v>219</v>
      </c>
      <c r="L1369" s="71">
        <v>10612.102861432228</v>
      </c>
      <c r="N1369" s="72">
        <f>IF(COUNTIFS(Submission[Submission],"2nd",Submission[Code],Submission[[#This Row],[Code]],Submission[Month],Submission[[#This Row],[Month]])&gt;0,Submission[[#This Row],[2nd Submit Prod/import (month +0)]]-Submission[[#This Row],[1st Submit Prod/import (month +0) ]],0)</f>
        <v>-10612.102861432228</v>
      </c>
    </row>
    <row r="1370" spans="1:14">
      <c r="A1370" s="115">
        <v>2022</v>
      </c>
      <c r="B1370" s="72">
        <v>4</v>
      </c>
      <c r="C1370" s="33" t="s">
        <v>415</v>
      </c>
      <c r="D1370" t="s">
        <v>198</v>
      </c>
      <c r="E1370" t="s">
        <v>421</v>
      </c>
      <c r="F1370" t="s">
        <v>72</v>
      </c>
      <c r="G1370" s="10" t="s">
        <v>44</v>
      </c>
      <c r="H1370" t="s">
        <v>391</v>
      </c>
      <c r="I1370" t="s">
        <v>684</v>
      </c>
      <c r="K1370" t="s">
        <v>219</v>
      </c>
      <c r="L1370" s="71">
        <v>4020.3853118216439</v>
      </c>
      <c r="N1370" s="72">
        <f>IF(COUNTIFS(Submission[Submission],"2nd",Submission[Code],Submission[[#This Row],[Code]],Submission[Month],Submission[[#This Row],[Month]])&gt;0,Submission[[#This Row],[2nd Submit Prod/import (month +0)]]-Submission[[#This Row],[1st Submit Prod/import (month +0) ]],0)</f>
        <v>-4020.3853118216439</v>
      </c>
    </row>
    <row r="1371" spans="1:14">
      <c r="A1371" s="115">
        <v>2022</v>
      </c>
      <c r="B1371" s="72">
        <v>4</v>
      </c>
      <c r="C1371" s="33" t="s">
        <v>415</v>
      </c>
      <c r="D1371" t="s">
        <v>198</v>
      </c>
      <c r="E1371" t="s">
        <v>421</v>
      </c>
      <c r="F1371" t="s">
        <v>72</v>
      </c>
      <c r="G1371" s="10" t="s">
        <v>44</v>
      </c>
      <c r="H1371" t="s">
        <v>391</v>
      </c>
      <c r="I1371" t="s">
        <v>647</v>
      </c>
      <c r="K1371" t="s">
        <v>219</v>
      </c>
      <c r="L1371" s="71">
        <v>7739.6146881783552</v>
      </c>
      <c r="N1371" s="72">
        <f>IF(COUNTIFS(Submission[Submission],"2nd",Submission[Code],Submission[[#This Row],[Code]],Submission[Month],Submission[[#This Row],[Month]])&gt;0,Submission[[#This Row],[2nd Submit Prod/import (month +0)]]-Submission[[#This Row],[1st Submit Prod/import (month +0) ]],0)</f>
        <v>-7739.6146881783552</v>
      </c>
    </row>
    <row r="1372" spans="1:14">
      <c r="A1372" s="115">
        <v>2022</v>
      </c>
      <c r="B1372" s="72">
        <v>4</v>
      </c>
      <c r="C1372" s="33" t="s">
        <v>415</v>
      </c>
      <c r="D1372" t="s">
        <v>198</v>
      </c>
      <c r="E1372" t="s">
        <v>421</v>
      </c>
      <c r="F1372" t="s">
        <v>72</v>
      </c>
      <c r="G1372" s="10" t="s">
        <v>44</v>
      </c>
      <c r="H1372" t="s">
        <v>391</v>
      </c>
      <c r="I1372" t="s">
        <v>685</v>
      </c>
      <c r="K1372" t="s">
        <v>219</v>
      </c>
      <c r="L1372" s="71">
        <v>0</v>
      </c>
      <c r="N1372" s="72">
        <f>IF(COUNTIFS(Submission[Submission],"2nd",Submission[Code],Submission[[#This Row],[Code]],Submission[Month],Submission[[#This Row],[Month]])&gt;0,Submission[[#This Row],[2nd Submit Prod/import (month +0)]]-Submission[[#This Row],[1st Submit Prod/import (month +0) ]],0)</f>
        <v>0</v>
      </c>
    </row>
    <row r="1373" spans="1:14">
      <c r="A1373" s="115">
        <v>2022</v>
      </c>
      <c r="B1373" s="72">
        <v>4</v>
      </c>
      <c r="C1373" s="33" t="s">
        <v>415</v>
      </c>
      <c r="D1373" t="s">
        <v>198</v>
      </c>
      <c r="E1373" t="s">
        <v>421</v>
      </c>
      <c r="F1373" t="s">
        <v>77</v>
      </c>
      <c r="G1373" s="99" t="s">
        <v>428</v>
      </c>
      <c r="H1373" t="s">
        <v>389</v>
      </c>
      <c r="I1373" t="s">
        <v>31</v>
      </c>
      <c r="K1373" t="s">
        <v>219</v>
      </c>
      <c r="L1373" s="71">
        <v>668196.22641509434</v>
      </c>
      <c r="N1373" s="72">
        <f>IF(COUNTIFS(Submission[Submission],"2nd",Submission[Code],Submission[[#This Row],[Code]],Submission[Month],Submission[[#This Row],[Month]])&gt;0,Submission[[#This Row],[2nd Submit Prod/import (month +0)]]-Submission[[#This Row],[1st Submit Prod/import (month +0) ]],0)</f>
        <v>-668196.22641509434</v>
      </c>
    </row>
    <row r="1374" spans="1:14">
      <c r="A1374" s="115">
        <v>2022</v>
      </c>
      <c r="B1374" s="72">
        <v>4</v>
      </c>
      <c r="C1374" s="33" t="s">
        <v>415</v>
      </c>
      <c r="D1374" t="s">
        <v>198</v>
      </c>
      <c r="E1374" t="s">
        <v>421</v>
      </c>
      <c r="F1374" t="s">
        <v>77</v>
      </c>
      <c r="G1374" s="99" t="s">
        <v>428</v>
      </c>
      <c r="H1374" t="s">
        <v>389</v>
      </c>
      <c r="I1374" t="s">
        <v>78</v>
      </c>
      <c r="K1374" t="s">
        <v>219</v>
      </c>
      <c r="L1374" s="71">
        <v>0</v>
      </c>
      <c r="N1374" s="72">
        <f>IF(COUNTIFS(Submission[Submission],"2nd",Submission[Code],Submission[[#This Row],[Code]],Submission[Month],Submission[[#This Row],[Month]])&gt;0,Submission[[#This Row],[2nd Submit Prod/import (month +0)]]-Submission[[#This Row],[1st Submit Prod/import (month +0) ]],0)</f>
        <v>0</v>
      </c>
    </row>
    <row r="1375" spans="1:14">
      <c r="A1375" s="115">
        <v>2022</v>
      </c>
      <c r="B1375" s="72">
        <v>4</v>
      </c>
      <c r="C1375" s="33" t="s">
        <v>415</v>
      </c>
      <c r="D1375" t="s">
        <v>198</v>
      </c>
      <c r="E1375" t="s">
        <v>421</v>
      </c>
      <c r="F1375" t="s">
        <v>77</v>
      </c>
      <c r="G1375" s="99" t="s">
        <v>428</v>
      </c>
      <c r="H1375" t="s">
        <v>372</v>
      </c>
      <c r="I1375" t="s">
        <v>9</v>
      </c>
      <c r="K1375" t="s">
        <v>219</v>
      </c>
      <c r="L1375" s="71">
        <v>61000</v>
      </c>
      <c r="N1375" s="72">
        <f>IF(COUNTIFS(Submission[Submission],"2nd",Submission[Code],Submission[[#This Row],[Code]],Submission[Month],Submission[[#This Row],[Month]])&gt;0,Submission[[#This Row],[2nd Submit Prod/import (month +0)]]-Submission[[#This Row],[1st Submit Prod/import (month +0) ]],0)</f>
        <v>-61000</v>
      </c>
    </row>
    <row r="1376" spans="1:14">
      <c r="A1376" s="115">
        <v>2022</v>
      </c>
      <c r="B1376" s="72">
        <v>4</v>
      </c>
      <c r="C1376" s="33" t="s">
        <v>415</v>
      </c>
      <c r="D1376" t="s">
        <v>198</v>
      </c>
      <c r="E1376" t="s">
        <v>421</v>
      </c>
      <c r="F1376" t="s">
        <v>77</v>
      </c>
      <c r="G1376" s="99" t="s">
        <v>428</v>
      </c>
      <c r="H1376" t="s">
        <v>372</v>
      </c>
      <c r="I1376" t="s">
        <v>52</v>
      </c>
      <c r="K1376" t="s">
        <v>219</v>
      </c>
      <c r="L1376" s="71">
        <v>0</v>
      </c>
      <c r="N1376" s="72">
        <f>IF(COUNTIFS(Submission[Submission],"2nd",Submission[Code],Submission[[#This Row],[Code]],Submission[Month],Submission[[#This Row],[Month]])&gt;0,Submission[[#This Row],[2nd Submit Prod/import (month +0)]]-Submission[[#This Row],[1st Submit Prod/import (month +0) ]],0)</f>
        <v>0</v>
      </c>
    </row>
    <row r="1377" spans="1:14">
      <c r="A1377" s="115">
        <v>2022</v>
      </c>
      <c r="B1377" s="72">
        <v>4</v>
      </c>
      <c r="C1377" s="33" t="s">
        <v>415</v>
      </c>
      <c r="D1377" t="s">
        <v>198</v>
      </c>
      <c r="E1377" t="s">
        <v>421</v>
      </c>
      <c r="F1377" t="s">
        <v>77</v>
      </c>
      <c r="G1377" s="99" t="s">
        <v>428</v>
      </c>
      <c r="H1377" t="s">
        <v>372</v>
      </c>
      <c r="I1377" t="s">
        <v>34</v>
      </c>
      <c r="K1377" t="s">
        <v>219</v>
      </c>
      <c r="L1377" s="71">
        <v>0</v>
      </c>
      <c r="N1377" s="72">
        <f>IF(COUNTIFS(Submission[Submission],"2nd",Submission[Code],Submission[[#This Row],[Code]],Submission[Month],Submission[[#This Row],[Month]])&gt;0,Submission[[#This Row],[2nd Submit Prod/import (month +0)]]-Submission[[#This Row],[1st Submit Prod/import (month +0) ]],0)</f>
        <v>0</v>
      </c>
    </row>
    <row r="1378" spans="1:14">
      <c r="A1378" s="115">
        <v>2022</v>
      </c>
      <c r="B1378" s="72">
        <v>4</v>
      </c>
      <c r="C1378" s="33" t="s">
        <v>415</v>
      </c>
      <c r="D1378" t="s">
        <v>198</v>
      </c>
      <c r="E1378" t="s">
        <v>421</v>
      </c>
      <c r="F1378" t="s">
        <v>77</v>
      </c>
      <c r="G1378" s="99" t="s">
        <v>428</v>
      </c>
      <c r="H1378" t="s">
        <v>372</v>
      </c>
      <c r="I1378" t="s">
        <v>7</v>
      </c>
      <c r="K1378" t="s">
        <v>219</v>
      </c>
      <c r="L1378" s="71">
        <v>0</v>
      </c>
      <c r="N1378" s="72">
        <f>IF(COUNTIFS(Submission[Submission],"2nd",Submission[Code],Submission[[#This Row],[Code]],Submission[Month],Submission[[#This Row],[Month]])&gt;0,Submission[[#This Row],[2nd Submit Prod/import (month +0)]]-Submission[[#This Row],[1st Submit Prod/import (month +0) ]],0)</f>
        <v>0</v>
      </c>
    </row>
    <row r="1379" spans="1:14">
      <c r="A1379" s="115">
        <v>2022</v>
      </c>
      <c r="B1379" s="72">
        <v>4</v>
      </c>
      <c r="C1379" s="33" t="s">
        <v>415</v>
      </c>
      <c r="D1379" t="s">
        <v>198</v>
      </c>
      <c r="E1379" t="s">
        <v>421</v>
      </c>
      <c r="F1379" t="s">
        <v>77</v>
      </c>
      <c r="G1379" s="99" t="s">
        <v>428</v>
      </c>
      <c r="H1379" t="s">
        <v>389</v>
      </c>
      <c r="I1379" t="s">
        <v>188</v>
      </c>
      <c r="K1379" t="s">
        <v>219</v>
      </c>
      <c r="L1379" s="71">
        <v>0</v>
      </c>
      <c r="N1379" s="72">
        <f>IF(COUNTIFS(Submission[Submission],"2nd",Submission[Code],Submission[[#This Row],[Code]],Submission[Month],Submission[[#This Row],[Month]])&gt;0,Submission[[#This Row],[2nd Submit Prod/import (month +0)]]-Submission[[#This Row],[1st Submit Prod/import (month +0) ]],0)</f>
        <v>0</v>
      </c>
    </row>
    <row r="1380" spans="1:14">
      <c r="A1380" s="115">
        <v>2022</v>
      </c>
      <c r="B1380" s="72">
        <v>4</v>
      </c>
      <c r="C1380" s="33" t="s">
        <v>415</v>
      </c>
      <c r="D1380" t="s">
        <v>198</v>
      </c>
      <c r="E1380" t="s">
        <v>421</v>
      </c>
      <c r="F1380" t="s">
        <v>77</v>
      </c>
      <c r="G1380" s="99" t="s">
        <v>428</v>
      </c>
      <c r="H1380" t="s">
        <v>389</v>
      </c>
      <c r="I1380" t="s">
        <v>586</v>
      </c>
      <c r="K1380" t="s">
        <v>219</v>
      </c>
      <c r="L1380" s="71">
        <v>0</v>
      </c>
      <c r="N1380" s="72">
        <f>IF(COUNTIFS(Submission[Submission],"2nd",Submission[Code],Submission[[#This Row],[Code]],Submission[Month],Submission[[#This Row],[Month]])&gt;0,Submission[[#This Row],[2nd Submit Prod/import (month +0)]]-Submission[[#This Row],[1st Submit Prod/import (month +0) ]],0)</f>
        <v>0</v>
      </c>
    </row>
    <row r="1381" spans="1:14">
      <c r="A1381" s="115">
        <v>2022</v>
      </c>
      <c r="B1381" s="72">
        <v>4</v>
      </c>
      <c r="C1381" s="33" t="s">
        <v>415</v>
      </c>
      <c r="D1381" t="s">
        <v>198</v>
      </c>
      <c r="E1381" t="s">
        <v>421</v>
      </c>
      <c r="F1381" t="s">
        <v>77</v>
      </c>
      <c r="G1381" s="99" t="s">
        <v>428</v>
      </c>
      <c r="H1381" t="s">
        <v>389</v>
      </c>
      <c r="I1381" t="s">
        <v>587</v>
      </c>
      <c r="K1381" t="s">
        <v>219</v>
      </c>
      <c r="L1381" s="71">
        <v>0</v>
      </c>
      <c r="N1381" s="72">
        <f>IF(COUNTIFS(Submission[Submission],"2nd",Submission[Code],Submission[[#This Row],[Code]],Submission[Month],Submission[[#This Row],[Month]])&gt;0,Submission[[#This Row],[2nd Submit Prod/import (month +0)]]-Submission[[#This Row],[1st Submit Prod/import (month +0) ]],0)</f>
        <v>0</v>
      </c>
    </row>
    <row r="1382" spans="1:14">
      <c r="A1382" s="115">
        <v>2022</v>
      </c>
      <c r="B1382" s="72">
        <v>4</v>
      </c>
      <c r="C1382" s="33" t="s">
        <v>415</v>
      </c>
      <c r="D1382" t="s">
        <v>198</v>
      </c>
      <c r="E1382" t="s">
        <v>419</v>
      </c>
      <c r="F1382" t="s">
        <v>77</v>
      </c>
      <c r="G1382" s="99" t="s">
        <v>428</v>
      </c>
      <c r="H1382" t="s">
        <v>400</v>
      </c>
      <c r="I1382" t="s">
        <v>79</v>
      </c>
      <c r="K1382" t="s">
        <v>219</v>
      </c>
      <c r="L1382" s="71">
        <v>4116</v>
      </c>
      <c r="N1382" s="72">
        <f>IF(COUNTIFS(Submission[Submission],"2nd",Submission[Code],Submission[[#This Row],[Code]],Submission[Month],Submission[[#This Row],[Month]])&gt;0,Submission[[#This Row],[2nd Submit Prod/import (month +0)]]-Submission[[#This Row],[1st Submit Prod/import (month +0) ]],0)</f>
        <v>-4116</v>
      </c>
    </row>
    <row r="1383" spans="1:14">
      <c r="A1383" s="115">
        <v>2022</v>
      </c>
      <c r="B1383" s="72">
        <v>4</v>
      </c>
      <c r="C1383" s="33" t="s">
        <v>415</v>
      </c>
      <c r="D1383" t="s">
        <v>198</v>
      </c>
      <c r="E1383" t="s">
        <v>419</v>
      </c>
      <c r="F1383" t="s">
        <v>77</v>
      </c>
      <c r="G1383" s="99" t="s">
        <v>428</v>
      </c>
      <c r="H1383" t="s">
        <v>400</v>
      </c>
      <c r="I1383" t="s">
        <v>80</v>
      </c>
      <c r="K1383" t="s">
        <v>219</v>
      </c>
      <c r="L1383" s="71">
        <v>4262.3999999999996</v>
      </c>
      <c r="N1383" s="72">
        <f>IF(COUNTIFS(Submission[Submission],"2nd",Submission[Code],Submission[[#This Row],[Code]],Submission[Month],Submission[[#This Row],[Month]])&gt;0,Submission[[#This Row],[2nd Submit Prod/import (month +0)]]-Submission[[#This Row],[1st Submit Prod/import (month +0) ]],0)</f>
        <v>-4262.3999999999996</v>
      </c>
    </row>
    <row r="1384" spans="1:14">
      <c r="A1384" s="115">
        <v>2022</v>
      </c>
      <c r="B1384" s="72">
        <v>4</v>
      </c>
      <c r="C1384" s="33" t="s">
        <v>415</v>
      </c>
      <c r="D1384" t="s">
        <v>198</v>
      </c>
      <c r="E1384" t="s">
        <v>419</v>
      </c>
      <c r="F1384" t="s">
        <v>77</v>
      </c>
      <c r="G1384" s="99" t="s">
        <v>428</v>
      </c>
      <c r="H1384" t="s">
        <v>400</v>
      </c>
      <c r="I1384" t="s">
        <v>82</v>
      </c>
      <c r="K1384" t="s">
        <v>219</v>
      </c>
      <c r="L1384" s="71">
        <v>172.8</v>
      </c>
      <c r="N1384" s="72">
        <f>IF(COUNTIFS(Submission[Submission],"2nd",Submission[Code],Submission[[#This Row],[Code]],Submission[Month],Submission[[#This Row],[Month]])&gt;0,Submission[[#This Row],[2nd Submit Prod/import (month +0)]]-Submission[[#This Row],[1st Submit Prod/import (month +0) ]],0)</f>
        <v>0</v>
      </c>
    </row>
    <row r="1385" spans="1:14">
      <c r="A1385" s="115">
        <v>2022</v>
      </c>
      <c r="B1385" s="72">
        <v>4</v>
      </c>
      <c r="C1385" s="33" t="s">
        <v>415</v>
      </c>
      <c r="D1385" t="s">
        <v>198</v>
      </c>
      <c r="E1385" t="s">
        <v>419</v>
      </c>
      <c r="F1385" t="s">
        <v>77</v>
      </c>
      <c r="G1385" s="99" t="s">
        <v>428</v>
      </c>
      <c r="H1385" t="s">
        <v>400</v>
      </c>
      <c r="I1385" t="s">
        <v>83</v>
      </c>
      <c r="K1385" t="s">
        <v>219</v>
      </c>
      <c r="L1385" s="71">
        <v>2016</v>
      </c>
      <c r="N1385" s="72">
        <f>IF(COUNTIFS(Submission[Submission],"2nd",Submission[Code],Submission[[#This Row],[Code]],Submission[Month],Submission[[#This Row],[Month]])&gt;0,Submission[[#This Row],[2nd Submit Prod/import (month +0)]]-Submission[[#This Row],[1st Submit Prod/import (month +0) ]],0)</f>
        <v>-2016</v>
      </c>
    </row>
    <row r="1386" spans="1:14">
      <c r="A1386" s="115">
        <v>2022</v>
      </c>
      <c r="B1386" s="72">
        <v>4</v>
      </c>
      <c r="C1386" s="33" t="s">
        <v>415</v>
      </c>
      <c r="D1386" t="s">
        <v>198</v>
      </c>
      <c r="E1386" t="s">
        <v>419</v>
      </c>
      <c r="F1386" t="s">
        <v>77</v>
      </c>
      <c r="G1386" s="99" t="s">
        <v>428</v>
      </c>
      <c r="H1386" t="s">
        <v>400</v>
      </c>
      <c r="I1386" t="s">
        <v>81</v>
      </c>
      <c r="K1386" t="s">
        <v>219</v>
      </c>
      <c r="L1386" s="71">
        <v>3052</v>
      </c>
      <c r="N1386" s="72">
        <f>IF(COUNTIFS(Submission[Submission],"2nd",Submission[Code],Submission[[#This Row],[Code]],Submission[Month],Submission[[#This Row],[Month]])&gt;0,Submission[[#This Row],[2nd Submit Prod/import (month +0)]]-Submission[[#This Row],[1st Submit Prod/import (month +0) ]],0)</f>
        <v>-3052</v>
      </c>
    </row>
    <row r="1387" spans="1:14">
      <c r="A1387" s="115">
        <v>2022</v>
      </c>
      <c r="B1387" s="72">
        <v>4</v>
      </c>
      <c r="C1387" s="33" t="s">
        <v>415</v>
      </c>
      <c r="D1387" t="s">
        <v>198</v>
      </c>
      <c r="E1387" t="s">
        <v>419</v>
      </c>
      <c r="F1387" t="s">
        <v>77</v>
      </c>
      <c r="G1387" s="99" t="s">
        <v>428</v>
      </c>
      <c r="H1387" t="s">
        <v>400</v>
      </c>
      <c r="I1387" t="s">
        <v>79</v>
      </c>
      <c r="K1387" t="s">
        <v>219</v>
      </c>
      <c r="L1387" s="71">
        <v>0</v>
      </c>
      <c r="N1387" s="72">
        <f>IF(COUNTIFS(Submission[Submission],"2nd",Submission[Code],Submission[[#This Row],[Code]],Submission[Month],Submission[[#This Row],[Month]])&gt;0,Submission[[#This Row],[2nd Submit Prod/import (month +0)]]-Submission[[#This Row],[1st Submit Prod/import (month +0) ]],0)</f>
        <v>0</v>
      </c>
    </row>
    <row r="1388" spans="1:14">
      <c r="A1388" s="115">
        <v>2022</v>
      </c>
      <c r="B1388" s="72">
        <v>4</v>
      </c>
      <c r="C1388" s="33" t="s">
        <v>415</v>
      </c>
      <c r="D1388" t="s">
        <v>198</v>
      </c>
      <c r="E1388" t="s">
        <v>419</v>
      </c>
      <c r="F1388" t="s">
        <v>77</v>
      </c>
      <c r="G1388" s="99" t="s">
        <v>428</v>
      </c>
      <c r="H1388" t="s">
        <v>400</v>
      </c>
      <c r="I1388" t="s">
        <v>80</v>
      </c>
      <c r="K1388" t="s">
        <v>219</v>
      </c>
      <c r="L1388" s="71">
        <v>0</v>
      </c>
      <c r="N1388" s="72">
        <f>IF(COUNTIFS(Submission[Submission],"2nd",Submission[Code],Submission[[#This Row],[Code]],Submission[Month],Submission[[#This Row],[Month]])&gt;0,Submission[[#This Row],[2nd Submit Prod/import (month +0)]]-Submission[[#This Row],[1st Submit Prod/import (month +0) ]],0)</f>
        <v>0</v>
      </c>
    </row>
    <row r="1389" spans="1:14">
      <c r="A1389" s="115">
        <v>2022</v>
      </c>
      <c r="B1389" s="72">
        <v>4</v>
      </c>
      <c r="C1389" s="33" t="s">
        <v>415</v>
      </c>
      <c r="D1389" t="s">
        <v>198</v>
      </c>
      <c r="E1389" t="s">
        <v>419</v>
      </c>
      <c r="F1389" t="s">
        <v>77</v>
      </c>
      <c r="G1389" s="99" t="s">
        <v>428</v>
      </c>
      <c r="H1389" t="s">
        <v>400</v>
      </c>
      <c r="I1389" t="s">
        <v>82</v>
      </c>
      <c r="K1389" t="s">
        <v>219</v>
      </c>
      <c r="L1389" s="71">
        <v>0</v>
      </c>
      <c r="N1389" s="72">
        <f>IF(COUNTIFS(Submission[Submission],"2nd",Submission[Code],Submission[[#This Row],[Code]],Submission[Month],Submission[[#This Row],[Month]])&gt;0,Submission[[#This Row],[2nd Submit Prod/import (month +0)]]-Submission[[#This Row],[1st Submit Prod/import (month +0) ]],0)</f>
        <v>0</v>
      </c>
    </row>
    <row r="1390" spans="1:14">
      <c r="A1390" s="115">
        <v>2022</v>
      </c>
      <c r="B1390" s="72">
        <v>4</v>
      </c>
      <c r="C1390" s="33" t="s">
        <v>415</v>
      </c>
      <c r="D1390" t="s">
        <v>198</v>
      </c>
      <c r="E1390" t="s">
        <v>419</v>
      </c>
      <c r="F1390" t="s">
        <v>77</v>
      </c>
      <c r="G1390" s="99" t="s">
        <v>428</v>
      </c>
      <c r="H1390" t="s">
        <v>400</v>
      </c>
      <c r="I1390" t="s">
        <v>83</v>
      </c>
      <c r="K1390" t="s">
        <v>219</v>
      </c>
      <c r="L1390" s="71">
        <v>0</v>
      </c>
      <c r="N1390" s="72">
        <f>IF(COUNTIFS(Submission[Submission],"2nd",Submission[Code],Submission[[#This Row],[Code]],Submission[Month],Submission[[#This Row],[Month]])&gt;0,Submission[[#This Row],[2nd Submit Prod/import (month +0)]]-Submission[[#This Row],[1st Submit Prod/import (month +0) ]],0)</f>
        <v>0</v>
      </c>
    </row>
    <row r="1391" spans="1:14">
      <c r="A1391" s="115">
        <v>2022</v>
      </c>
      <c r="B1391" s="72">
        <v>4</v>
      </c>
      <c r="C1391" s="33" t="s">
        <v>415</v>
      </c>
      <c r="D1391" t="s">
        <v>198</v>
      </c>
      <c r="E1391" t="s">
        <v>421</v>
      </c>
      <c r="F1391" t="s">
        <v>77</v>
      </c>
      <c r="G1391" s="99" t="s">
        <v>428</v>
      </c>
      <c r="H1391" t="s">
        <v>389</v>
      </c>
      <c r="I1391" t="s">
        <v>464</v>
      </c>
      <c r="K1391" t="s">
        <v>219</v>
      </c>
      <c r="L1391" s="71">
        <v>0</v>
      </c>
      <c r="N1391" s="72">
        <f>IF(COUNTIFS(Submission[Submission],"2nd",Submission[Code],Submission[[#This Row],[Code]],Submission[Month],Submission[[#This Row],[Month]])&gt;0,Submission[[#This Row],[2nd Submit Prod/import (month +0)]]-Submission[[#This Row],[1st Submit Prod/import (month +0) ]],0)</f>
        <v>0</v>
      </c>
    </row>
    <row r="1392" spans="1:14">
      <c r="A1392" s="115">
        <v>2022</v>
      </c>
      <c r="B1392" s="72">
        <v>4</v>
      </c>
      <c r="C1392" s="33" t="s">
        <v>415</v>
      </c>
      <c r="D1392" t="s">
        <v>198</v>
      </c>
      <c r="E1392" t="s">
        <v>421</v>
      </c>
      <c r="F1392" t="s">
        <v>77</v>
      </c>
      <c r="G1392" s="99" t="s">
        <v>428</v>
      </c>
      <c r="H1392" t="s">
        <v>389</v>
      </c>
      <c r="I1392" t="s">
        <v>445</v>
      </c>
      <c r="K1392" t="s">
        <v>219</v>
      </c>
      <c r="L1392" s="71">
        <v>5796</v>
      </c>
      <c r="N1392" s="72">
        <f>IF(COUNTIFS(Submission[Submission],"2nd",Submission[Code],Submission[[#This Row],[Code]],Submission[Month],Submission[[#This Row],[Month]])&gt;0,Submission[[#This Row],[2nd Submit Prod/import (month +0)]]-Submission[[#This Row],[1st Submit Prod/import (month +0) ]],0)</f>
        <v>-5796</v>
      </c>
    </row>
    <row r="1393" spans="1:14">
      <c r="A1393" s="115">
        <v>2022</v>
      </c>
      <c r="B1393" s="72">
        <v>4</v>
      </c>
      <c r="C1393" s="33" t="s">
        <v>415</v>
      </c>
      <c r="D1393" t="s">
        <v>198</v>
      </c>
      <c r="E1393" t="s">
        <v>421</v>
      </c>
      <c r="F1393" t="s">
        <v>77</v>
      </c>
      <c r="G1393" s="99" t="s">
        <v>428</v>
      </c>
      <c r="H1393" t="s">
        <v>389</v>
      </c>
      <c r="I1393" t="s">
        <v>22</v>
      </c>
      <c r="K1393" t="s">
        <v>219</v>
      </c>
      <c r="L1393" s="71">
        <v>1350</v>
      </c>
      <c r="N1393" s="72">
        <f>IF(COUNTIFS(Submission[Submission],"2nd",Submission[Code],Submission[[#This Row],[Code]],Submission[Month],Submission[[#This Row],[Month]])&gt;0,Submission[[#This Row],[2nd Submit Prod/import (month +0)]]-Submission[[#This Row],[1st Submit Prod/import (month +0) ]],0)</f>
        <v>-1350</v>
      </c>
    </row>
    <row r="1394" spans="1:14">
      <c r="A1394" s="115">
        <v>2022</v>
      </c>
      <c r="B1394" s="72">
        <v>4</v>
      </c>
      <c r="C1394" s="33" t="s">
        <v>415</v>
      </c>
      <c r="D1394" t="s">
        <v>198</v>
      </c>
      <c r="E1394" t="s">
        <v>421</v>
      </c>
      <c r="F1394" t="s">
        <v>77</v>
      </c>
      <c r="G1394" s="99" t="s">
        <v>428</v>
      </c>
      <c r="H1394" t="s">
        <v>372</v>
      </c>
      <c r="I1394" t="s">
        <v>19</v>
      </c>
      <c r="K1394" t="s">
        <v>219</v>
      </c>
      <c r="L1394" s="71">
        <v>1875</v>
      </c>
      <c r="N1394" s="72">
        <f>IF(COUNTIFS(Submission[Submission],"2nd",Submission[Code],Submission[[#This Row],[Code]],Submission[Month],Submission[[#This Row],[Month]])&gt;0,Submission[[#This Row],[2nd Submit Prod/import (month +0)]]-Submission[[#This Row],[1st Submit Prod/import (month +0) ]],0)</f>
        <v>-1875</v>
      </c>
    </row>
    <row r="1395" spans="1:14">
      <c r="A1395" s="115">
        <v>2022</v>
      </c>
      <c r="B1395" s="72">
        <v>4</v>
      </c>
      <c r="C1395" s="33" t="s">
        <v>415</v>
      </c>
      <c r="D1395" t="s">
        <v>198</v>
      </c>
      <c r="E1395" t="s">
        <v>421</v>
      </c>
      <c r="F1395" t="s">
        <v>77</v>
      </c>
      <c r="G1395" s="99" t="s">
        <v>428</v>
      </c>
      <c r="H1395" t="s">
        <v>372</v>
      </c>
      <c r="I1395" t="s">
        <v>21</v>
      </c>
      <c r="K1395" t="s">
        <v>219</v>
      </c>
      <c r="L1395" s="71">
        <v>2025</v>
      </c>
      <c r="N1395" s="72">
        <f>IF(COUNTIFS(Submission[Submission],"2nd",Submission[Code],Submission[[#This Row],[Code]],Submission[Month],Submission[[#This Row],[Month]])&gt;0,Submission[[#This Row],[2nd Submit Prod/import (month +0)]]-Submission[[#This Row],[1st Submit Prod/import (month +0) ]],0)</f>
        <v>-2025</v>
      </c>
    </row>
    <row r="1396" spans="1:14">
      <c r="A1396" s="115">
        <v>2022</v>
      </c>
      <c r="B1396" s="72">
        <v>4</v>
      </c>
      <c r="C1396" s="33" t="s">
        <v>415</v>
      </c>
      <c r="D1396" t="s">
        <v>198</v>
      </c>
      <c r="E1396" t="s">
        <v>421</v>
      </c>
      <c r="F1396" t="s">
        <v>77</v>
      </c>
      <c r="G1396" s="99" t="s">
        <v>428</v>
      </c>
      <c r="H1396" t="s">
        <v>372</v>
      </c>
      <c r="I1396" t="s">
        <v>20</v>
      </c>
      <c r="K1396" t="s">
        <v>219</v>
      </c>
      <c r="L1396" s="71">
        <v>2025</v>
      </c>
      <c r="N1396" s="72">
        <f>IF(COUNTIFS(Submission[Submission],"2nd",Submission[Code],Submission[[#This Row],[Code]],Submission[Month],Submission[[#This Row],[Month]])&gt;0,Submission[[#This Row],[2nd Submit Prod/import (month +0)]]-Submission[[#This Row],[1st Submit Prod/import (month +0) ]],0)</f>
        <v>-2025</v>
      </c>
    </row>
    <row r="1397" spans="1:14">
      <c r="A1397" s="115">
        <v>2022</v>
      </c>
      <c r="B1397" s="72">
        <v>4</v>
      </c>
      <c r="C1397" s="33" t="s">
        <v>415</v>
      </c>
      <c r="D1397" t="s">
        <v>198</v>
      </c>
      <c r="E1397" t="s">
        <v>419</v>
      </c>
      <c r="F1397" t="s">
        <v>77</v>
      </c>
      <c r="G1397" s="99" t="s">
        <v>428</v>
      </c>
      <c r="H1397" t="s">
        <v>400</v>
      </c>
      <c r="I1397" t="s">
        <v>465</v>
      </c>
      <c r="K1397" t="s">
        <v>219</v>
      </c>
      <c r="L1397" s="71">
        <v>0</v>
      </c>
      <c r="N1397" s="72">
        <f>IF(COUNTIFS(Submission[Submission],"2nd",Submission[Code],Submission[[#This Row],[Code]],Submission[Month],Submission[[#This Row],[Month]])&gt;0,Submission[[#This Row],[2nd Submit Prod/import (month +0)]]-Submission[[#This Row],[1st Submit Prod/import (month +0) ]],0)</f>
        <v>0</v>
      </c>
    </row>
    <row r="1398" spans="1:14">
      <c r="A1398" s="115">
        <v>2022</v>
      </c>
      <c r="B1398" s="72">
        <v>4</v>
      </c>
      <c r="C1398" s="33" t="s">
        <v>415</v>
      </c>
      <c r="D1398" t="s">
        <v>198</v>
      </c>
      <c r="E1398" t="s">
        <v>419</v>
      </c>
      <c r="F1398" t="s">
        <v>77</v>
      </c>
      <c r="G1398" s="99" t="s">
        <v>428</v>
      </c>
      <c r="H1398" t="s">
        <v>400</v>
      </c>
      <c r="I1398" t="s">
        <v>79</v>
      </c>
      <c r="K1398" t="s">
        <v>219</v>
      </c>
      <c r="L1398" s="71">
        <v>0</v>
      </c>
      <c r="N1398" s="72">
        <f>IF(COUNTIFS(Submission[Submission],"2nd",Submission[Code],Submission[[#This Row],[Code]],Submission[Month],Submission[[#This Row],[Month]])&gt;0,Submission[[#This Row],[2nd Submit Prod/import (month +0)]]-Submission[[#This Row],[1st Submit Prod/import (month +0) ]],0)</f>
        <v>0</v>
      </c>
    </row>
    <row r="1399" spans="1:14">
      <c r="A1399" s="115">
        <v>2022</v>
      </c>
      <c r="B1399" s="72">
        <v>4</v>
      </c>
      <c r="C1399" t="s">
        <v>412</v>
      </c>
      <c r="D1399" t="s">
        <v>198</v>
      </c>
      <c r="E1399" t="s">
        <v>421</v>
      </c>
      <c r="F1399" t="s">
        <v>72</v>
      </c>
      <c r="G1399" s="10" t="s">
        <v>45</v>
      </c>
      <c r="H1399" t="s">
        <v>384</v>
      </c>
      <c r="I1399" t="s">
        <v>718</v>
      </c>
      <c r="K1399" t="s">
        <v>219</v>
      </c>
      <c r="L1399" s="71">
        <v>0</v>
      </c>
      <c r="N1399" s="72">
        <f>IF(COUNTIFS(Submission[Submission],"2nd",Submission[Code],Submission[[#This Row],[Code]],Submission[Month],Submission[[#This Row],[Month]])&gt;0,Submission[[#This Row],[2nd Submit Prod/import (month +0)]]-Submission[[#This Row],[1st Submit Prod/import (month +0) ]],0)</f>
        <v>0</v>
      </c>
    </row>
    <row r="1400" spans="1:14">
      <c r="A1400" s="115">
        <v>2022</v>
      </c>
      <c r="B1400" s="72">
        <v>4</v>
      </c>
      <c r="C1400" t="s">
        <v>412</v>
      </c>
      <c r="D1400" t="s">
        <v>198</v>
      </c>
      <c r="E1400" t="s">
        <v>421</v>
      </c>
      <c r="F1400" t="s">
        <v>72</v>
      </c>
      <c r="G1400" s="10" t="s">
        <v>45</v>
      </c>
      <c r="H1400" t="s">
        <v>384</v>
      </c>
      <c r="I1400" t="s">
        <v>719</v>
      </c>
      <c r="K1400" t="s">
        <v>219</v>
      </c>
      <c r="L1400" s="71">
        <v>0</v>
      </c>
      <c r="N1400" s="72">
        <f>IF(COUNTIFS(Submission[Submission],"2nd",Submission[Code],Submission[[#This Row],[Code]],Submission[Month],Submission[[#This Row],[Month]])&gt;0,Submission[[#This Row],[2nd Submit Prod/import (month +0)]]-Submission[[#This Row],[1st Submit Prod/import (month +0) ]],0)</f>
        <v>0</v>
      </c>
    </row>
    <row r="1401" spans="1:14">
      <c r="A1401" s="115">
        <v>2022</v>
      </c>
      <c r="B1401" s="72">
        <v>4</v>
      </c>
      <c r="C1401" t="s">
        <v>412</v>
      </c>
      <c r="D1401" t="s">
        <v>198</v>
      </c>
      <c r="E1401" t="s">
        <v>421</v>
      </c>
      <c r="F1401" t="s">
        <v>72</v>
      </c>
      <c r="G1401" s="10" t="s">
        <v>45</v>
      </c>
      <c r="H1401" t="s">
        <v>384</v>
      </c>
      <c r="I1401" t="s">
        <v>716</v>
      </c>
      <c r="K1401" t="s">
        <v>219</v>
      </c>
      <c r="L1401" s="71">
        <v>0</v>
      </c>
      <c r="N1401" s="72">
        <f>IF(COUNTIFS(Submission[Submission],"2nd",Submission[Code],Submission[[#This Row],[Code]],Submission[Month],Submission[[#This Row],[Month]])&gt;0,Submission[[#This Row],[2nd Submit Prod/import (month +0)]]-Submission[[#This Row],[1st Submit Prod/import (month +0) ]],0)</f>
        <v>0</v>
      </c>
    </row>
    <row r="1402" spans="1:14">
      <c r="A1402" s="115">
        <v>2022</v>
      </c>
      <c r="B1402" s="72">
        <v>4</v>
      </c>
      <c r="C1402" t="s">
        <v>412</v>
      </c>
      <c r="D1402" t="s">
        <v>198</v>
      </c>
      <c r="E1402" t="s">
        <v>421</v>
      </c>
      <c r="F1402" t="s">
        <v>72</v>
      </c>
      <c r="G1402" s="10" t="s">
        <v>45</v>
      </c>
      <c r="H1402" t="s">
        <v>384</v>
      </c>
      <c r="I1402" t="s">
        <v>717</v>
      </c>
      <c r="K1402" t="s">
        <v>219</v>
      </c>
      <c r="L1402" s="71">
        <v>5560</v>
      </c>
      <c r="N1402" s="72">
        <f>IF(COUNTIFS(Submission[Submission],"2nd",Submission[Code],Submission[[#This Row],[Code]],Submission[Month],Submission[[#This Row],[Month]])&gt;0,Submission[[#This Row],[2nd Submit Prod/import (month +0)]]-Submission[[#This Row],[1st Submit Prod/import (month +0) ]],0)</f>
        <v>-5560</v>
      </c>
    </row>
    <row r="1403" spans="1:14">
      <c r="A1403" s="115">
        <v>2022</v>
      </c>
      <c r="B1403" s="72">
        <v>4</v>
      </c>
      <c r="C1403" t="s">
        <v>412</v>
      </c>
      <c r="D1403" t="s">
        <v>198</v>
      </c>
      <c r="E1403" t="s">
        <v>421</v>
      </c>
      <c r="F1403" t="s">
        <v>72</v>
      </c>
      <c r="G1403" s="10" t="s">
        <v>45</v>
      </c>
      <c r="H1403" t="s">
        <v>384</v>
      </c>
      <c r="I1403" t="s">
        <v>720</v>
      </c>
      <c r="K1403" t="s">
        <v>219</v>
      </c>
      <c r="L1403" s="71">
        <v>560</v>
      </c>
      <c r="N1403" s="72">
        <f>IF(COUNTIFS(Submission[Submission],"2nd",Submission[Code],Submission[[#This Row],[Code]],Submission[Month],Submission[[#This Row],[Month]])&gt;0,Submission[[#This Row],[2nd Submit Prod/import (month +0)]]-Submission[[#This Row],[1st Submit Prod/import (month +0) ]],0)</f>
        <v>-560</v>
      </c>
    </row>
    <row r="1404" spans="1:14">
      <c r="A1404" s="115">
        <v>2022</v>
      </c>
      <c r="B1404" s="72">
        <v>4</v>
      </c>
      <c r="C1404" t="s">
        <v>412</v>
      </c>
      <c r="D1404" t="s">
        <v>198</v>
      </c>
      <c r="E1404" t="s">
        <v>421</v>
      </c>
      <c r="F1404" t="s">
        <v>72</v>
      </c>
      <c r="G1404" s="10" t="s">
        <v>44</v>
      </c>
      <c r="H1404" t="s">
        <v>389</v>
      </c>
      <c r="I1404" t="s">
        <v>686</v>
      </c>
      <c r="K1404" t="s">
        <v>219</v>
      </c>
      <c r="L1404" s="71">
        <v>640</v>
      </c>
      <c r="N1404" s="72">
        <f>IF(COUNTIFS(Submission[Submission],"2nd",Submission[Code],Submission[[#This Row],[Code]],Submission[Month],Submission[[#This Row],[Month]])&gt;0,Submission[[#This Row],[2nd Submit Prod/import (month +0)]]-Submission[[#This Row],[1st Submit Prod/import (month +0) ]],0)</f>
        <v>-640</v>
      </c>
    </row>
    <row r="1405" spans="1:14">
      <c r="A1405" s="115">
        <v>2022</v>
      </c>
      <c r="B1405" s="72">
        <v>4</v>
      </c>
      <c r="C1405" t="s">
        <v>412</v>
      </c>
      <c r="D1405" t="s">
        <v>198</v>
      </c>
      <c r="E1405" t="s">
        <v>421</v>
      </c>
      <c r="F1405" t="s">
        <v>72</v>
      </c>
      <c r="G1405" s="10" t="s">
        <v>44</v>
      </c>
      <c r="H1405" t="s">
        <v>389</v>
      </c>
      <c r="I1405" t="s">
        <v>687</v>
      </c>
      <c r="K1405" t="s">
        <v>219</v>
      </c>
      <c r="L1405" s="71">
        <v>320</v>
      </c>
      <c r="N1405" s="72">
        <f>IF(COUNTIFS(Submission[Submission],"2nd",Submission[Code],Submission[[#This Row],[Code]],Submission[Month],Submission[[#This Row],[Month]])&gt;0,Submission[[#This Row],[2nd Submit Prod/import (month +0)]]-Submission[[#This Row],[1st Submit Prod/import (month +0) ]],0)</f>
        <v>-320</v>
      </c>
    </row>
    <row r="1406" spans="1:14">
      <c r="A1406" s="115">
        <v>2022</v>
      </c>
      <c r="B1406" s="72">
        <v>4</v>
      </c>
      <c r="C1406" t="s">
        <v>412</v>
      </c>
      <c r="D1406" t="s">
        <v>198</v>
      </c>
      <c r="E1406" t="s">
        <v>421</v>
      </c>
      <c r="F1406" t="s">
        <v>72</v>
      </c>
      <c r="G1406" s="10" t="s">
        <v>44</v>
      </c>
      <c r="H1406" t="s">
        <v>389</v>
      </c>
      <c r="I1406" t="s">
        <v>722</v>
      </c>
      <c r="K1406" t="s">
        <v>219</v>
      </c>
      <c r="L1406" s="71">
        <v>0</v>
      </c>
      <c r="N1406" s="72">
        <f>IF(COUNTIFS(Submission[Submission],"2nd",Submission[Code],Submission[[#This Row],[Code]],Submission[Month],Submission[[#This Row],[Month]])&gt;0,Submission[[#This Row],[2nd Submit Prod/import (month +0)]]-Submission[[#This Row],[1st Submit Prod/import (month +0) ]],0)</f>
        <v>0</v>
      </c>
    </row>
    <row r="1407" spans="1:14">
      <c r="A1407" s="115">
        <v>2022</v>
      </c>
      <c r="B1407" s="72">
        <v>4</v>
      </c>
      <c r="C1407" t="s">
        <v>412</v>
      </c>
      <c r="D1407" t="s">
        <v>198</v>
      </c>
      <c r="E1407" t="s">
        <v>421</v>
      </c>
      <c r="F1407" t="s">
        <v>72</v>
      </c>
      <c r="G1407" s="10" t="s">
        <v>44</v>
      </c>
      <c r="H1407" t="s">
        <v>389</v>
      </c>
      <c r="I1407" t="s">
        <v>498</v>
      </c>
      <c r="K1407" t="s">
        <v>219</v>
      </c>
      <c r="L1407" s="71">
        <v>0</v>
      </c>
      <c r="N1407" s="72">
        <f>IF(COUNTIFS(Submission[Submission],"2nd",Submission[Code],Submission[[#This Row],[Code]],Submission[Month],Submission[[#This Row],[Month]])&gt;0,Submission[[#This Row],[2nd Submit Prod/import (month +0)]]-Submission[[#This Row],[1st Submit Prod/import (month +0) ]],0)</f>
        <v>0</v>
      </c>
    </row>
    <row r="1408" spans="1:14">
      <c r="A1408" s="115">
        <v>2022</v>
      </c>
      <c r="B1408" s="72">
        <v>4</v>
      </c>
      <c r="C1408" t="s">
        <v>412</v>
      </c>
      <c r="D1408" t="s">
        <v>198</v>
      </c>
      <c r="E1408" t="s">
        <v>421</v>
      </c>
      <c r="F1408" t="s">
        <v>72</v>
      </c>
      <c r="G1408" s="10" t="s">
        <v>76</v>
      </c>
      <c r="H1408" t="s">
        <v>389</v>
      </c>
      <c r="I1408" t="s">
        <v>726</v>
      </c>
      <c r="K1408" t="s">
        <v>219</v>
      </c>
      <c r="L1408" s="71">
        <v>0</v>
      </c>
      <c r="N1408" s="72">
        <f>IF(COUNTIFS(Submission[Submission],"2nd",Submission[Code],Submission[[#This Row],[Code]],Submission[Month],Submission[[#This Row],[Month]])&gt;0,Submission[[#This Row],[2nd Submit Prod/import (month +0)]]-Submission[[#This Row],[1st Submit Prod/import (month +0) ]],0)</f>
        <v>0</v>
      </c>
    </row>
    <row r="1409" spans="1:14">
      <c r="A1409" s="115">
        <v>2022</v>
      </c>
      <c r="B1409" s="72">
        <v>4</v>
      </c>
      <c r="C1409" t="s">
        <v>412</v>
      </c>
      <c r="D1409" t="s">
        <v>198</v>
      </c>
      <c r="E1409" t="s">
        <v>421</v>
      </c>
      <c r="F1409" t="s">
        <v>72</v>
      </c>
      <c r="G1409" s="10" t="s">
        <v>76</v>
      </c>
      <c r="H1409" t="s">
        <v>389</v>
      </c>
      <c r="I1409" t="s">
        <v>727</v>
      </c>
      <c r="K1409" t="s">
        <v>219</v>
      </c>
      <c r="L1409" s="71">
        <v>0</v>
      </c>
      <c r="N1409" s="72">
        <f>IF(COUNTIFS(Submission[Submission],"2nd",Submission[Code],Submission[[#This Row],[Code]],Submission[Month],Submission[[#This Row],[Month]])&gt;0,Submission[[#This Row],[2nd Submit Prod/import (month +0)]]-Submission[[#This Row],[1st Submit Prod/import (month +0) ]],0)</f>
        <v>0</v>
      </c>
    </row>
    <row r="1410" spans="1:14">
      <c r="A1410" s="115">
        <v>2022</v>
      </c>
      <c r="B1410" s="72">
        <v>4</v>
      </c>
      <c r="C1410" t="s">
        <v>412</v>
      </c>
      <c r="D1410" t="s">
        <v>198</v>
      </c>
      <c r="E1410" t="s">
        <v>419</v>
      </c>
      <c r="F1410" t="s">
        <v>72</v>
      </c>
      <c r="G1410" s="10" t="s">
        <v>47</v>
      </c>
      <c r="H1410" t="s">
        <v>403</v>
      </c>
      <c r="I1410" t="s">
        <v>499</v>
      </c>
      <c r="K1410" t="s">
        <v>219</v>
      </c>
      <c r="L1410" s="71">
        <v>1000</v>
      </c>
      <c r="N1410" s="72">
        <f>IF(COUNTIFS(Submission[Submission],"2nd",Submission[Code],Submission[[#This Row],[Code]],Submission[Month],Submission[[#This Row],[Month]])&gt;0,Submission[[#This Row],[2nd Submit Prod/import (month +0)]]-Submission[[#This Row],[1st Submit Prod/import (month +0) ]],0)</f>
        <v>-1000</v>
      </c>
    </row>
    <row r="1411" spans="1:14">
      <c r="A1411" s="115">
        <v>2022</v>
      </c>
      <c r="B1411" s="72">
        <v>4</v>
      </c>
      <c r="C1411" t="s">
        <v>412</v>
      </c>
      <c r="D1411" t="s">
        <v>198</v>
      </c>
      <c r="E1411" t="s">
        <v>419</v>
      </c>
      <c r="F1411" t="s">
        <v>72</v>
      </c>
      <c r="G1411" s="10" t="s">
        <v>47</v>
      </c>
      <c r="H1411" t="s">
        <v>403</v>
      </c>
      <c r="I1411" t="s">
        <v>500</v>
      </c>
      <c r="K1411" t="s">
        <v>219</v>
      </c>
      <c r="L1411" s="71">
        <v>1000</v>
      </c>
      <c r="N1411" s="72">
        <f>IF(COUNTIFS(Submission[Submission],"2nd",Submission[Code],Submission[[#This Row],[Code]],Submission[Month],Submission[[#This Row],[Month]])&gt;0,Submission[[#This Row],[2nd Submit Prod/import (month +0)]]-Submission[[#This Row],[1st Submit Prod/import (month +0) ]],0)</f>
        <v>-1000</v>
      </c>
    </row>
    <row r="1412" spans="1:14">
      <c r="A1412" s="115">
        <v>2022</v>
      </c>
      <c r="B1412" s="72">
        <v>4</v>
      </c>
      <c r="C1412" t="s">
        <v>412</v>
      </c>
      <c r="D1412" t="s">
        <v>198</v>
      </c>
      <c r="E1412" t="s">
        <v>419</v>
      </c>
      <c r="F1412" t="s">
        <v>72</v>
      </c>
      <c r="G1412" s="10" t="s">
        <v>47</v>
      </c>
      <c r="H1412" t="s">
        <v>403</v>
      </c>
      <c r="I1412" t="s">
        <v>501</v>
      </c>
      <c r="K1412" t="s">
        <v>219</v>
      </c>
      <c r="L1412" s="71">
        <v>0</v>
      </c>
      <c r="N1412" s="72">
        <f>IF(COUNTIFS(Submission[Submission],"2nd",Submission[Code],Submission[[#This Row],[Code]],Submission[Month],Submission[[#This Row],[Month]])&gt;0,Submission[[#This Row],[2nd Submit Prod/import (month +0)]]-Submission[[#This Row],[1st Submit Prod/import (month +0) ]],0)</f>
        <v>0</v>
      </c>
    </row>
    <row r="1413" spans="1:14">
      <c r="A1413" s="115">
        <v>2022</v>
      </c>
      <c r="B1413" s="72">
        <v>4</v>
      </c>
      <c r="C1413" t="s">
        <v>412</v>
      </c>
      <c r="D1413" t="s">
        <v>198</v>
      </c>
      <c r="E1413" t="s">
        <v>419</v>
      </c>
      <c r="F1413" t="s">
        <v>72</v>
      </c>
      <c r="G1413" s="10" t="s">
        <v>47</v>
      </c>
      <c r="H1413" t="s">
        <v>403</v>
      </c>
      <c r="I1413" t="s">
        <v>502</v>
      </c>
      <c r="K1413" t="s">
        <v>219</v>
      </c>
      <c r="L1413" s="71">
        <v>0</v>
      </c>
      <c r="N1413" s="72">
        <f>IF(COUNTIFS(Submission[Submission],"2nd",Submission[Code],Submission[[#This Row],[Code]],Submission[Month],Submission[[#This Row],[Month]])&gt;0,Submission[[#This Row],[2nd Submit Prod/import (month +0)]]-Submission[[#This Row],[1st Submit Prod/import (month +0) ]],0)</f>
        <v>0</v>
      </c>
    </row>
    <row r="1414" spans="1:14">
      <c r="A1414" s="115">
        <v>2022</v>
      </c>
      <c r="B1414" s="72">
        <v>4</v>
      </c>
      <c r="C1414" t="s">
        <v>412</v>
      </c>
      <c r="D1414" t="s">
        <v>198</v>
      </c>
      <c r="E1414" t="s">
        <v>419</v>
      </c>
      <c r="F1414" t="s">
        <v>72</v>
      </c>
      <c r="G1414" s="10" t="s">
        <v>47</v>
      </c>
      <c r="H1414" t="s">
        <v>403</v>
      </c>
      <c r="I1414" t="s">
        <v>503</v>
      </c>
      <c r="K1414" t="s">
        <v>219</v>
      </c>
      <c r="L1414" s="71">
        <v>500</v>
      </c>
      <c r="N1414" s="72">
        <f>IF(COUNTIFS(Submission[Submission],"2nd",Submission[Code],Submission[[#This Row],[Code]],Submission[Month],Submission[[#This Row],[Month]])&gt;0,Submission[[#This Row],[2nd Submit Prod/import (month +0)]]-Submission[[#This Row],[1st Submit Prod/import (month +0) ]],0)</f>
        <v>-500</v>
      </c>
    </row>
    <row r="1415" spans="1:14">
      <c r="A1415" s="115">
        <v>2022</v>
      </c>
      <c r="B1415" s="72">
        <v>4</v>
      </c>
      <c r="C1415" t="s">
        <v>412</v>
      </c>
      <c r="D1415" t="s">
        <v>198</v>
      </c>
      <c r="E1415" t="s">
        <v>419</v>
      </c>
      <c r="F1415" t="s">
        <v>72</v>
      </c>
      <c r="G1415" s="10" t="s">
        <v>47</v>
      </c>
      <c r="H1415" t="s">
        <v>403</v>
      </c>
      <c r="I1415" t="s">
        <v>504</v>
      </c>
      <c r="K1415" t="s">
        <v>219</v>
      </c>
      <c r="L1415" s="71">
        <v>500</v>
      </c>
      <c r="N1415" s="72">
        <f>IF(COUNTIFS(Submission[Submission],"2nd",Submission[Code],Submission[[#This Row],[Code]],Submission[Month],Submission[[#This Row],[Month]])&gt;0,Submission[[#This Row],[2nd Submit Prod/import (month +0)]]-Submission[[#This Row],[1st Submit Prod/import (month +0) ]],0)</f>
        <v>-500</v>
      </c>
    </row>
    <row r="1416" spans="1:14">
      <c r="A1416" s="115">
        <v>2022</v>
      </c>
      <c r="B1416" s="72">
        <v>4</v>
      </c>
      <c r="C1416" t="s">
        <v>412</v>
      </c>
      <c r="D1416" t="s">
        <v>198</v>
      </c>
      <c r="E1416" t="s">
        <v>419</v>
      </c>
      <c r="F1416" t="s">
        <v>72</v>
      </c>
      <c r="G1416" s="10" t="s">
        <v>47</v>
      </c>
      <c r="H1416" t="s">
        <v>403</v>
      </c>
      <c r="I1416" t="s">
        <v>505</v>
      </c>
      <c r="K1416" t="s">
        <v>219</v>
      </c>
      <c r="L1416" s="71">
        <v>2000</v>
      </c>
      <c r="N1416" s="72">
        <f>IF(COUNTIFS(Submission[Submission],"2nd",Submission[Code],Submission[[#This Row],[Code]],Submission[Month],Submission[[#This Row],[Month]])&gt;0,Submission[[#This Row],[2nd Submit Prod/import (month +0)]]-Submission[[#This Row],[1st Submit Prod/import (month +0) ]],0)</f>
        <v>-2000</v>
      </c>
    </row>
    <row r="1417" spans="1:14">
      <c r="A1417" s="115">
        <v>2022</v>
      </c>
      <c r="B1417" s="72">
        <v>4</v>
      </c>
      <c r="C1417" t="s">
        <v>412</v>
      </c>
      <c r="D1417" t="s">
        <v>198</v>
      </c>
      <c r="E1417" t="s">
        <v>419</v>
      </c>
      <c r="F1417" t="s">
        <v>72</v>
      </c>
      <c r="G1417" s="10" t="s">
        <v>47</v>
      </c>
      <c r="H1417" t="s">
        <v>403</v>
      </c>
      <c r="I1417" t="s">
        <v>507</v>
      </c>
      <c r="K1417" t="s">
        <v>219</v>
      </c>
      <c r="L1417" s="71">
        <v>0</v>
      </c>
      <c r="N1417" s="72">
        <f>IF(COUNTIFS(Submission[Submission],"2nd",Submission[Code],Submission[[#This Row],[Code]],Submission[Month],Submission[[#This Row],[Month]])&gt;0,Submission[[#This Row],[2nd Submit Prod/import (month +0)]]-Submission[[#This Row],[1st Submit Prod/import (month +0) ]],0)</f>
        <v>0</v>
      </c>
    </row>
    <row r="1418" spans="1:14">
      <c r="A1418" s="115">
        <v>2022</v>
      </c>
      <c r="B1418" s="72">
        <v>4</v>
      </c>
      <c r="C1418" t="s">
        <v>412</v>
      </c>
      <c r="D1418" t="s">
        <v>198</v>
      </c>
      <c r="E1418" t="s">
        <v>419</v>
      </c>
      <c r="F1418" t="s">
        <v>72</v>
      </c>
      <c r="G1418" s="10" t="s">
        <v>47</v>
      </c>
      <c r="H1418" t="s">
        <v>403</v>
      </c>
      <c r="I1418" t="s">
        <v>508</v>
      </c>
      <c r="K1418" t="s">
        <v>219</v>
      </c>
      <c r="L1418" s="71">
        <v>0</v>
      </c>
      <c r="N1418" s="72">
        <f>IF(COUNTIFS(Submission[Submission],"2nd",Submission[Code],Submission[[#This Row],[Code]],Submission[Month],Submission[[#This Row],[Month]])&gt;0,Submission[[#This Row],[2nd Submit Prod/import (month +0)]]-Submission[[#This Row],[1st Submit Prod/import (month +0) ]],0)</f>
        <v>0</v>
      </c>
    </row>
    <row r="1419" spans="1:14">
      <c r="A1419" s="115">
        <v>2022</v>
      </c>
      <c r="B1419" s="72">
        <v>4</v>
      </c>
      <c r="C1419" t="s">
        <v>412</v>
      </c>
      <c r="D1419" t="s">
        <v>198</v>
      </c>
      <c r="E1419" t="s">
        <v>419</v>
      </c>
      <c r="F1419" t="s">
        <v>72</v>
      </c>
      <c r="G1419" s="10" t="s">
        <v>47</v>
      </c>
      <c r="H1419" t="s">
        <v>403</v>
      </c>
      <c r="I1419" t="s">
        <v>509</v>
      </c>
      <c r="K1419" t="s">
        <v>219</v>
      </c>
      <c r="L1419" s="71">
        <v>17000</v>
      </c>
      <c r="N1419" s="72">
        <f>IF(COUNTIFS(Submission[Submission],"2nd",Submission[Code],Submission[[#This Row],[Code]],Submission[Month],Submission[[#This Row],[Month]])&gt;0,Submission[[#This Row],[2nd Submit Prod/import (month +0)]]-Submission[[#This Row],[1st Submit Prod/import (month +0) ]],0)</f>
        <v>0</v>
      </c>
    </row>
    <row r="1420" spans="1:14">
      <c r="A1420" s="115">
        <v>2022</v>
      </c>
      <c r="B1420" s="72">
        <v>4</v>
      </c>
      <c r="C1420" t="s">
        <v>412</v>
      </c>
      <c r="D1420" t="s">
        <v>198</v>
      </c>
      <c r="E1420" t="s">
        <v>419</v>
      </c>
      <c r="F1420" t="s">
        <v>72</v>
      </c>
      <c r="G1420" s="10" t="s">
        <v>47</v>
      </c>
      <c r="H1420" t="s">
        <v>403</v>
      </c>
      <c r="I1420" t="s">
        <v>511</v>
      </c>
      <c r="K1420" t="s">
        <v>219</v>
      </c>
      <c r="L1420" s="71">
        <v>0</v>
      </c>
      <c r="N1420" s="72">
        <f>IF(COUNTIFS(Submission[Submission],"2nd",Submission[Code],Submission[[#This Row],[Code]],Submission[Month],Submission[[#This Row],[Month]])&gt;0,Submission[[#This Row],[2nd Submit Prod/import (month +0)]]-Submission[[#This Row],[1st Submit Prod/import (month +0) ]],0)</f>
        <v>0</v>
      </c>
    </row>
    <row r="1421" spans="1:14">
      <c r="A1421" s="115">
        <v>2022</v>
      </c>
      <c r="B1421" s="72">
        <v>4</v>
      </c>
      <c r="C1421" t="s">
        <v>412</v>
      </c>
      <c r="D1421" t="s">
        <v>198</v>
      </c>
      <c r="E1421" t="s">
        <v>419</v>
      </c>
      <c r="F1421" t="s">
        <v>72</v>
      </c>
      <c r="G1421" s="10" t="s">
        <v>47</v>
      </c>
      <c r="H1421" t="s">
        <v>403</v>
      </c>
      <c r="I1421" t="s">
        <v>512</v>
      </c>
      <c r="K1421" t="s">
        <v>219</v>
      </c>
      <c r="L1421" s="71">
        <v>2000</v>
      </c>
      <c r="N1421" s="72">
        <f>IF(COUNTIFS(Submission[Submission],"2nd",Submission[Code],Submission[[#This Row],[Code]],Submission[Month],Submission[[#This Row],[Month]])&gt;0,Submission[[#This Row],[2nd Submit Prod/import (month +0)]]-Submission[[#This Row],[1st Submit Prod/import (month +0) ]],0)</f>
        <v>-2000</v>
      </c>
    </row>
    <row r="1422" spans="1:14">
      <c r="A1422" s="115">
        <v>2022</v>
      </c>
      <c r="B1422" s="72">
        <v>4</v>
      </c>
      <c r="C1422" t="s">
        <v>412</v>
      </c>
      <c r="D1422" t="s">
        <v>198</v>
      </c>
      <c r="E1422" t="s">
        <v>419</v>
      </c>
      <c r="F1422" t="s">
        <v>72</v>
      </c>
      <c r="G1422" s="10" t="s">
        <v>47</v>
      </c>
      <c r="H1422" t="s">
        <v>403</v>
      </c>
      <c r="I1422" t="s">
        <v>588</v>
      </c>
      <c r="K1422" t="s">
        <v>219</v>
      </c>
      <c r="L1422" s="71">
        <v>0</v>
      </c>
      <c r="N1422" s="72">
        <f>IF(COUNTIFS(Submission[Submission],"2nd",Submission[Code],Submission[[#This Row],[Code]],Submission[Month],Submission[[#This Row],[Month]])&gt;0,Submission[[#This Row],[2nd Submit Prod/import (month +0)]]-Submission[[#This Row],[1st Submit Prod/import (month +0) ]],0)</f>
        <v>0</v>
      </c>
    </row>
    <row r="1423" spans="1:14">
      <c r="A1423" s="115">
        <v>2022</v>
      </c>
      <c r="B1423" s="72">
        <v>4</v>
      </c>
      <c r="C1423" t="s">
        <v>412</v>
      </c>
      <c r="D1423" t="s">
        <v>198</v>
      </c>
      <c r="E1423" t="s">
        <v>419</v>
      </c>
      <c r="F1423" t="s">
        <v>72</v>
      </c>
      <c r="G1423" s="10" t="s">
        <v>47</v>
      </c>
      <c r="H1423" t="s">
        <v>403</v>
      </c>
      <c r="I1423" t="s">
        <v>589</v>
      </c>
      <c r="K1423" t="s">
        <v>219</v>
      </c>
      <c r="L1423" s="71">
        <v>1000</v>
      </c>
      <c r="N1423" s="72">
        <f>IF(COUNTIFS(Submission[Submission],"2nd",Submission[Code],Submission[[#This Row],[Code]],Submission[Month],Submission[[#This Row],[Month]])&gt;0,Submission[[#This Row],[2nd Submit Prod/import (month +0)]]-Submission[[#This Row],[1st Submit Prod/import (month +0) ]],0)</f>
        <v>-1000</v>
      </c>
    </row>
    <row r="1424" spans="1:14">
      <c r="A1424" s="115">
        <v>2022</v>
      </c>
      <c r="B1424" s="72">
        <v>4</v>
      </c>
      <c r="C1424" t="s">
        <v>412</v>
      </c>
      <c r="D1424" t="s">
        <v>198</v>
      </c>
      <c r="E1424" t="s">
        <v>419</v>
      </c>
      <c r="F1424" t="s">
        <v>72</v>
      </c>
      <c r="G1424" s="10" t="s">
        <v>47</v>
      </c>
      <c r="H1424" t="s">
        <v>415</v>
      </c>
      <c r="I1424" t="s">
        <v>590</v>
      </c>
      <c r="K1424" t="s">
        <v>219</v>
      </c>
      <c r="L1424" s="71">
        <v>0</v>
      </c>
      <c r="N1424" s="72">
        <f>IF(COUNTIFS(Submission[Submission],"2nd",Submission[Code],Submission[[#This Row],[Code]],Submission[Month],Submission[[#This Row],[Month]])&gt;0,Submission[[#This Row],[2nd Submit Prod/import (month +0)]]-Submission[[#This Row],[1st Submit Prod/import (month +0) ]],0)</f>
        <v>0</v>
      </c>
    </row>
    <row r="1425" spans="1:14">
      <c r="A1425" s="115">
        <v>2022</v>
      </c>
      <c r="B1425" s="72">
        <v>4</v>
      </c>
      <c r="C1425" t="s">
        <v>412</v>
      </c>
      <c r="D1425" t="s">
        <v>198</v>
      </c>
      <c r="E1425" t="s">
        <v>419</v>
      </c>
      <c r="F1425" t="s">
        <v>72</v>
      </c>
      <c r="G1425" s="10" t="s">
        <v>47</v>
      </c>
      <c r="H1425" t="s">
        <v>386</v>
      </c>
      <c r="I1425" t="s">
        <v>591</v>
      </c>
      <c r="K1425" t="s">
        <v>219</v>
      </c>
      <c r="L1425" s="71">
        <v>0</v>
      </c>
      <c r="N1425" s="72">
        <f>IF(COUNTIFS(Submission[Submission],"2nd",Submission[Code],Submission[[#This Row],[Code]],Submission[Month],Submission[[#This Row],[Month]])&gt;0,Submission[[#This Row],[2nd Submit Prod/import (month +0)]]-Submission[[#This Row],[1st Submit Prod/import (month +0) ]],0)</f>
        <v>0</v>
      </c>
    </row>
    <row r="1426" spans="1:14">
      <c r="A1426" s="115">
        <v>2022</v>
      </c>
      <c r="B1426" s="72">
        <v>4</v>
      </c>
      <c r="C1426" t="s">
        <v>412</v>
      </c>
      <c r="D1426" t="s">
        <v>198</v>
      </c>
      <c r="E1426" t="s">
        <v>419</v>
      </c>
      <c r="F1426" t="s">
        <v>72</v>
      </c>
      <c r="G1426" s="10" t="s">
        <v>47</v>
      </c>
      <c r="H1426" t="s">
        <v>386</v>
      </c>
      <c r="I1426" t="s">
        <v>592</v>
      </c>
      <c r="K1426" t="s">
        <v>219</v>
      </c>
      <c r="L1426" s="71">
        <v>0</v>
      </c>
      <c r="N1426" s="72">
        <f>IF(COUNTIFS(Submission[Submission],"2nd",Submission[Code],Submission[[#This Row],[Code]],Submission[Month],Submission[[#This Row],[Month]])&gt;0,Submission[[#This Row],[2nd Submit Prod/import (month +0)]]-Submission[[#This Row],[1st Submit Prod/import (month +0) ]],0)</f>
        <v>0</v>
      </c>
    </row>
    <row r="1427" spans="1:14">
      <c r="A1427" s="115">
        <v>2022</v>
      </c>
      <c r="B1427" s="72">
        <v>4</v>
      </c>
      <c r="C1427" t="s">
        <v>412</v>
      </c>
      <c r="D1427" t="s">
        <v>198</v>
      </c>
      <c r="E1427" t="s">
        <v>419</v>
      </c>
      <c r="F1427" t="s">
        <v>72</v>
      </c>
      <c r="G1427" s="10" t="s">
        <v>47</v>
      </c>
      <c r="H1427" t="s">
        <v>386</v>
      </c>
      <c r="I1427" t="s">
        <v>593</v>
      </c>
      <c r="K1427" t="s">
        <v>219</v>
      </c>
      <c r="L1427" s="71">
        <v>0</v>
      </c>
      <c r="N1427" s="72">
        <f>IF(COUNTIFS(Submission[Submission],"2nd",Submission[Code],Submission[[#This Row],[Code]],Submission[Month],Submission[[#This Row],[Month]])&gt;0,Submission[[#This Row],[2nd Submit Prod/import (month +0)]]-Submission[[#This Row],[1st Submit Prod/import (month +0) ]],0)</f>
        <v>0</v>
      </c>
    </row>
    <row r="1428" spans="1:14">
      <c r="A1428" s="115">
        <v>2022</v>
      </c>
      <c r="B1428" s="72">
        <v>4</v>
      </c>
      <c r="C1428" t="s">
        <v>412</v>
      </c>
      <c r="D1428" t="s">
        <v>198</v>
      </c>
      <c r="E1428" t="s">
        <v>419</v>
      </c>
      <c r="F1428" t="s">
        <v>72</v>
      </c>
      <c r="G1428" s="10" t="s">
        <v>47</v>
      </c>
      <c r="H1428" t="s">
        <v>386</v>
      </c>
      <c r="I1428" t="s">
        <v>594</v>
      </c>
      <c r="K1428" t="s">
        <v>219</v>
      </c>
      <c r="L1428" s="71">
        <v>0</v>
      </c>
      <c r="N1428" s="72">
        <f>IF(COUNTIFS(Submission[Submission],"2nd",Submission[Code],Submission[[#This Row],[Code]],Submission[Month],Submission[[#This Row],[Month]])&gt;0,Submission[[#This Row],[2nd Submit Prod/import (month +0)]]-Submission[[#This Row],[1st Submit Prod/import (month +0) ]],0)</f>
        <v>0</v>
      </c>
    </row>
    <row r="1429" spans="1:14">
      <c r="A1429" s="115">
        <v>2022</v>
      </c>
      <c r="B1429" s="72">
        <v>4</v>
      </c>
      <c r="C1429" t="s">
        <v>412</v>
      </c>
      <c r="D1429" t="s">
        <v>198</v>
      </c>
      <c r="E1429" t="s">
        <v>419</v>
      </c>
      <c r="F1429" t="s">
        <v>72</v>
      </c>
      <c r="G1429" s="10" t="s">
        <v>47</v>
      </c>
      <c r="H1429" t="s">
        <v>386</v>
      </c>
      <c r="I1429" t="s">
        <v>595</v>
      </c>
      <c r="K1429" t="s">
        <v>219</v>
      </c>
      <c r="L1429" s="71">
        <v>0</v>
      </c>
      <c r="N1429" s="72">
        <f>IF(COUNTIFS(Submission[Submission],"2nd",Submission[Code],Submission[[#This Row],[Code]],Submission[Month],Submission[[#This Row],[Month]])&gt;0,Submission[[#This Row],[2nd Submit Prod/import (month +0)]]-Submission[[#This Row],[1st Submit Prod/import (month +0) ]],0)</f>
        <v>0</v>
      </c>
    </row>
    <row r="1430" spans="1:14">
      <c r="A1430" s="115">
        <v>2022</v>
      </c>
      <c r="B1430" s="72">
        <v>4</v>
      </c>
      <c r="C1430" t="s">
        <v>412</v>
      </c>
      <c r="D1430" t="s">
        <v>198</v>
      </c>
      <c r="E1430" t="s">
        <v>419</v>
      </c>
      <c r="F1430" t="s">
        <v>72</v>
      </c>
      <c r="G1430" s="10" t="s">
        <v>47</v>
      </c>
      <c r="H1430" t="s">
        <v>386</v>
      </c>
      <c r="I1430" t="s">
        <v>596</v>
      </c>
      <c r="K1430" t="s">
        <v>219</v>
      </c>
      <c r="L1430" s="71">
        <v>0</v>
      </c>
      <c r="N1430" s="72">
        <f>IF(COUNTIFS(Submission[Submission],"2nd",Submission[Code],Submission[[#This Row],[Code]],Submission[Month],Submission[[#This Row],[Month]])&gt;0,Submission[[#This Row],[2nd Submit Prod/import (month +0)]]-Submission[[#This Row],[1st Submit Prod/import (month +0) ]],0)</f>
        <v>0</v>
      </c>
    </row>
    <row r="1431" spans="1:14">
      <c r="A1431" s="115">
        <v>2022</v>
      </c>
      <c r="B1431" s="72">
        <v>4</v>
      </c>
      <c r="C1431" t="s">
        <v>412</v>
      </c>
      <c r="D1431" t="s">
        <v>198</v>
      </c>
      <c r="E1431" t="s">
        <v>419</v>
      </c>
      <c r="F1431" t="s">
        <v>77</v>
      </c>
      <c r="G1431" s="10" t="s">
        <v>47</v>
      </c>
      <c r="H1431" t="s">
        <v>386</v>
      </c>
      <c r="I1431" t="s">
        <v>606</v>
      </c>
      <c r="K1431" t="s">
        <v>220</v>
      </c>
      <c r="L1431" s="71">
        <v>0</v>
      </c>
      <c r="N1431" s="72">
        <f>IF(COUNTIFS(Submission[Submission],"2nd",Submission[Code],Submission[[#This Row],[Code]],Submission[Month],Submission[[#This Row],[Month]])&gt;0,Submission[[#This Row],[2nd Submit Prod/import (month +0)]]-Submission[[#This Row],[1st Submit Prod/import (month +0) ]],0)</f>
        <v>0</v>
      </c>
    </row>
    <row r="1432" spans="1:14">
      <c r="A1432" s="115">
        <v>2022</v>
      </c>
      <c r="B1432" s="72">
        <v>4</v>
      </c>
      <c r="C1432" t="s">
        <v>412</v>
      </c>
      <c r="D1432" t="s">
        <v>198</v>
      </c>
      <c r="E1432" t="s">
        <v>419</v>
      </c>
      <c r="F1432" t="s">
        <v>77</v>
      </c>
      <c r="G1432" s="10" t="s">
        <v>47</v>
      </c>
      <c r="H1432" t="s">
        <v>386</v>
      </c>
      <c r="I1432" t="s">
        <v>466</v>
      </c>
      <c r="K1432" t="s">
        <v>220</v>
      </c>
      <c r="L1432" s="71">
        <v>0</v>
      </c>
      <c r="N1432" s="72">
        <f>IF(COUNTIFS(Submission[Submission],"2nd",Submission[Code],Submission[[#This Row],[Code]],Submission[Month],Submission[[#This Row],[Month]])&gt;0,Submission[[#This Row],[2nd Submit Prod/import (month +0)]]-Submission[[#This Row],[1st Submit Prod/import (month +0) ]],0)</f>
        <v>0</v>
      </c>
    </row>
    <row r="1433" spans="1:14">
      <c r="A1433" s="115">
        <v>2022</v>
      </c>
      <c r="B1433" s="72">
        <v>4</v>
      </c>
      <c r="C1433" t="s">
        <v>412</v>
      </c>
      <c r="D1433" t="s">
        <v>198</v>
      </c>
      <c r="E1433" t="s">
        <v>419</v>
      </c>
      <c r="F1433" t="s">
        <v>77</v>
      </c>
      <c r="G1433" s="10" t="s">
        <v>47</v>
      </c>
      <c r="H1433" t="s">
        <v>386</v>
      </c>
      <c r="I1433" t="s">
        <v>607</v>
      </c>
      <c r="K1433" t="s">
        <v>220</v>
      </c>
      <c r="L1433" s="71">
        <v>0</v>
      </c>
      <c r="N1433" s="72">
        <f>IF(COUNTIFS(Submission[Submission],"2nd",Submission[Code],Submission[[#This Row],[Code]],Submission[Month],Submission[[#This Row],[Month]])&gt;0,Submission[[#This Row],[2nd Submit Prod/import (month +0)]]-Submission[[#This Row],[1st Submit Prod/import (month +0) ]],0)</f>
        <v>0</v>
      </c>
    </row>
    <row r="1434" spans="1:14">
      <c r="A1434" s="115">
        <v>2022</v>
      </c>
      <c r="B1434" s="72">
        <v>4</v>
      </c>
      <c r="C1434" t="s">
        <v>412</v>
      </c>
      <c r="D1434" t="s">
        <v>198</v>
      </c>
      <c r="E1434" t="s">
        <v>419</v>
      </c>
      <c r="F1434" t="s">
        <v>77</v>
      </c>
      <c r="G1434" s="10" t="s">
        <v>47</v>
      </c>
      <c r="H1434" t="s">
        <v>386</v>
      </c>
      <c r="I1434" t="s">
        <v>608</v>
      </c>
      <c r="K1434" t="s">
        <v>220</v>
      </c>
      <c r="L1434" s="71">
        <v>0</v>
      </c>
      <c r="N1434" s="72">
        <f>IF(COUNTIFS(Submission[Submission],"2nd",Submission[Code],Submission[[#This Row],[Code]],Submission[Month],Submission[[#This Row],[Month]])&gt;0,Submission[[#This Row],[2nd Submit Prod/import (month +0)]]-Submission[[#This Row],[1st Submit Prod/import (month +0) ]],0)</f>
        <v>0</v>
      </c>
    </row>
    <row r="1435" spans="1:14">
      <c r="A1435" s="115">
        <v>2022</v>
      </c>
      <c r="B1435" s="72">
        <v>4</v>
      </c>
      <c r="C1435" t="s">
        <v>412</v>
      </c>
      <c r="D1435" t="s">
        <v>198</v>
      </c>
      <c r="E1435" t="s">
        <v>419</v>
      </c>
      <c r="F1435" t="s">
        <v>77</v>
      </c>
      <c r="G1435" s="10" t="s">
        <v>47</v>
      </c>
      <c r="H1435" t="s">
        <v>386</v>
      </c>
      <c r="I1435" t="s">
        <v>609</v>
      </c>
      <c r="K1435" t="s">
        <v>220</v>
      </c>
      <c r="L1435" s="71">
        <v>0</v>
      </c>
      <c r="N1435" s="72">
        <f>IF(COUNTIFS(Submission[Submission],"2nd",Submission[Code],Submission[[#This Row],[Code]],Submission[Month],Submission[[#This Row],[Month]])&gt;0,Submission[[#This Row],[2nd Submit Prod/import (month +0)]]-Submission[[#This Row],[1st Submit Prod/import (month +0) ]],0)</f>
        <v>0</v>
      </c>
    </row>
    <row r="1436" spans="1:14">
      <c r="A1436" s="115">
        <v>2022</v>
      </c>
      <c r="B1436" s="72">
        <v>4</v>
      </c>
      <c r="C1436" t="s">
        <v>412</v>
      </c>
      <c r="D1436" t="s">
        <v>198</v>
      </c>
      <c r="E1436" t="s">
        <v>419</v>
      </c>
      <c r="F1436" t="s">
        <v>77</v>
      </c>
      <c r="G1436" s="10" t="s">
        <v>47</v>
      </c>
      <c r="H1436" t="s">
        <v>386</v>
      </c>
      <c r="I1436" t="s">
        <v>610</v>
      </c>
      <c r="K1436" t="s">
        <v>220</v>
      </c>
      <c r="L1436" s="71">
        <v>0</v>
      </c>
      <c r="N1436" s="72">
        <f>IF(COUNTIFS(Submission[Submission],"2nd",Submission[Code],Submission[[#This Row],[Code]],Submission[Month],Submission[[#This Row],[Month]])&gt;0,Submission[[#This Row],[2nd Submit Prod/import (month +0)]]-Submission[[#This Row],[1st Submit Prod/import (month +0) ]],0)</f>
        <v>0</v>
      </c>
    </row>
    <row r="1437" spans="1:14">
      <c r="A1437" s="115">
        <v>2022</v>
      </c>
      <c r="B1437" s="72">
        <v>4</v>
      </c>
      <c r="C1437" t="s">
        <v>372</v>
      </c>
      <c r="D1437" t="s">
        <v>198</v>
      </c>
      <c r="E1437" t="s">
        <v>419</v>
      </c>
      <c r="F1437" t="s">
        <v>72</v>
      </c>
      <c r="G1437" t="s">
        <v>368</v>
      </c>
      <c r="H1437" t="s">
        <v>398</v>
      </c>
      <c r="I1437" t="s">
        <v>475</v>
      </c>
      <c r="K1437" t="s">
        <v>219</v>
      </c>
      <c r="L1437" s="71">
        <v>1830.8594156862046</v>
      </c>
      <c r="N1437" s="72">
        <f>IF(COUNTIFS(Submission[Submission],"2nd",Submission[Code],Submission[[#This Row],[Code]],Submission[Month],Submission[[#This Row],[Month]])&gt;0,Submission[[#This Row],[2nd Submit Prod/import (month +0)]]-Submission[[#This Row],[1st Submit Prod/import (month +0) ]],0)</f>
        <v>-1830.8594156862046</v>
      </c>
    </row>
    <row r="1438" spans="1:14">
      <c r="A1438" s="115">
        <v>2022</v>
      </c>
      <c r="B1438" s="72">
        <v>4</v>
      </c>
      <c r="C1438" t="s">
        <v>372</v>
      </c>
      <c r="D1438" t="s">
        <v>198</v>
      </c>
      <c r="E1438" t="s">
        <v>419</v>
      </c>
      <c r="F1438" t="s">
        <v>72</v>
      </c>
      <c r="G1438" t="s">
        <v>368</v>
      </c>
      <c r="H1438" t="s">
        <v>386</v>
      </c>
      <c r="I1438" t="s">
        <v>484</v>
      </c>
      <c r="K1438" t="s">
        <v>219</v>
      </c>
      <c r="L1438" s="71">
        <v>14862.010836235488</v>
      </c>
      <c r="N1438" s="72">
        <f>IF(COUNTIFS(Submission[Submission],"2nd",Submission[Code],Submission[[#This Row],[Code]],Submission[Month],Submission[[#This Row],[Month]])&gt;0,Submission[[#This Row],[2nd Submit Prod/import (month +0)]]-Submission[[#This Row],[1st Submit Prod/import (month +0) ]],0)</f>
        <v>-14862.010836235488</v>
      </c>
    </row>
    <row r="1439" spans="1:14">
      <c r="A1439" s="115">
        <v>2022</v>
      </c>
      <c r="B1439" s="72">
        <v>4</v>
      </c>
      <c r="C1439" t="s">
        <v>372</v>
      </c>
      <c r="D1439" t="s">
        <v>198</v>
      </c>
      <c r="E1439" t="s">
        <v>419</v>
      </c>
      <c r="F1439" t="s">
        <v>72</v>
      </c>
      <c r="G1439" t="s">
        <v>368</v>
      </c>
      <c r="H1439" t="s">
        <v>386</v>
      </c>
      <c r="I1439" t="s">
        <v>481</v>
      </c>
      <c r="K1439" t="s">
        <v>219</v>
      </c>
      <c r="L1439" s="71">
        <v>3630.4752600175652</v>
      </c>
      <c r="N1439" s="72">
        <f>IF(COUNTIFS(Submission[Submission],"2nd",Submission[Code],Submission[[#This Row],[Code]],Submission[Month],Submission[[#This Row],[Month]])&gt;0,Submission[[#This Row],[2nd Submit Prod/import (month +0)]]-Submission[[#This Row],[1st Submit Prod/import (month +0) ]],0)</f>
        <v>-3630.4752600175652</v>
      </c>
    </row>
    <row r="1440" spans="1:14">
      <c r="A1440" s="115">
        <v>2022</v>
      </c>
      <c r="B1440" s="72">
        <v>4</v>
      </c>
      <c r="C1440" t="s">
        <v>372</v>
      </c>
      <c r="D1440" t="s">
        <v>198</v>
      </c>
      <c r="E1440" t="s">
        <v>419</v>
      </c>
      <c r="F1440" t="s">
        <v>72</v>
      </c>
      <c r="G1440" t="s">
        <v>368</v>
      </c>
      <c r="H1440" t="s">
        <v>386</v>
      </c>
      <c r="I1440" t="s">
        <v>480</v>
      </c>
      <c r="K1440" t="s">
        <v>219</v>
      </c>
      <c r="L1440" s="71">
        <v>39963.579100663221</v>
      </c>
      <c r="N1440" s="72">
        <f>IF(COUNTIFS(Submission[Submission],"2nd",Submission[Code],Submission[[#This Row],[Code]],Submission[Month],Submission[[#This Row],[Month]])&gt;0,Submission[[#This Row],[2nd Submit Prod/import (month +0)]]-Submission[[#This Row],[1st Submit Prod/import (month +0) ]],0)</f>
        <v>-39963.579100663221</v>
      </c>
    </row>
    <row r="1441" spans="1:14">
      <c r="A1441" s="115">
        <v>2022</v>
      </c>
      <c r="B1441" s="72">
        <v>4</v>
      </c>
      <c r="C1441" t="s">
        <v>372</v>
      </c>
      <c r="D1441" t="s">
        <v>198</v>
      </c>
      <c r="E1441" t="s">
        <v>419</v>
      </c>
      <c r="F1441" t="s">
        <v>72</v>
      </c>
      <c r="G1441" t="s">
        <v>368</v>
      </c>
      <c r="H1441" t="s">
        <v>386</v>
      </c>
      <c r="I1441" t="s">
        <v>483</v>
      </c>
      <c r="K1441" t="s">
        <v>219</v>
      </c>
      <c r="L1441" s="71">
        <v>121392.53414101097</v>
      </c>
      <c r="N1441" s="72">
        <f>IF(COUNTIFS(Submission[Submission],"2nd",Submission[Code],Submission[[#This Row],[Code]],Submission[Month],Submission[[#This Row],[Month]])&gt;0,Submission[[#This Row],[2nd Submit Prod/import (month +0)]]-Submission[[#This Row],[1st Submit Prod/import (month +0) ]],0)</f>
        <v>-121392.53414101097</v>
      </c>
    </row>
    <row r="1442" spans="1:14">
      <c r="A1442" s="115">
        <v>2022</v>
      </c>
      <c r="B1442" s="72">
        <v>4</v>
      </c>
      <c r="C1442" t="s">
        <v>372</v>
      </c>
      <c r="D1442" t="s">
        <v>198</v>
      </c>
      <c r="E1442" t="s">
        <v>419</v>
      </c>
      <c r="F1442" t="s">
        <v>72</v>
      </c>
      <c r="G1442" t="s">
        <v>368</v>
      </c>
      <c r="H1442" t="s">
        <v>386</v>
      </c>
      <c r="I1442" t="s">
        <v>478</v>
      </c>
      <c r="K1442" t="s">
        <v>219</v>
      </c>
      <c r="L1442" s="71">
        <v>3774.2253618428749</v>
      </c>
      <c r="N1442" s="72">
        <f>IF(COUNTIFS(Submission[Submission],"2nd",Submission[Code],Submission[[#This Row],[Code]],Submission[Month],Submission[[#This Row],[Month]])&gt;0,Submission[[#This Row],[2nd Submit Prod/import (month +0)]]-Submission[[#This Row],[1st Submit Prod/import (month +0) ]],0)</f>
        <v>-3774.2253618428749</v>
      </c>
    </row>
    <row r="1443" spans="1:14">
      <c r="A1443" s="115">
        <v>2022</v>
      </c>
      <c r="B1443" s="72">
        <v>4</v>
      </c>
      <c r="C1443" t="s">
        <v>372</v>
      </c>
      <c r="D1443" t="s">
        <v>198</v>
      </c>
      <c r="E1443" t="s">
        <v>419</v>
      </c>
      <c r="F1443" t="s">
        <v>72</v>
      </c>
      <c r="G1443" t="s">
        <v>368</v>
      </c>
      <c r="H1443" t="s">
        <v>386</v>
      </c>
      <c r="I1443" t="s">
        <v>482</v>
      </c>
      <c r="K1443" t="s">
        <v>219</v>
      </c>
      <c r="L1443" s="71">
        <v>10389.849190816867</v>
      </c>
      <c r="N1443" s="72">
        <f>IF(COUNTIFS(Submission[Submission],"2nd",Submission[Code],Submission[[#This Row],[Code]],Submission[Month],Submission[[#This Row],[Month]])&gt;0,Submission[[#This Row],[2nd Submit Prod/import (month +0)]]-Submission[[#This Row],[1st Submit Prod/import (month +0) ]],0)</f>
        <v>-10389.849190816867</v>
      </c>
    </row>
    <row r="1444" spans="1:14">
      <c r="A1444" s="115">
        <v>2022</v>
      </c>
      <c r="B1444" s="72">
        <v>4</v>
      </c>
      <c r="C1444" t="s">
        <v>372</v>
      </c>
      <c r="D1444" t="s">
        <v>198</v>
      </c>
      <c r="E1444" t="s">
        <v>419</v>
      </c>
      <c r="F1444" t="s">
        <v>72</v>
      </c>
      <c r="G1444" t="s">
        <v>368</v>
      </c>
      <c r="H1444" t="s">
        <v>386</v>
      </c>
      <c r="I1444" t="s">
        <v>479</v>
      </c>
      <c r="K1444" t="s">
        <v>219</v>
      </c>
      <c r="L1444" s="71">
        <v>25227.127101410384</v>
      </c>
      <c r="N1444" s="72">
        <f>IF(COUNTIFS(Submission[Submission],"2nd",Submission[Code],Submission[[#This Row],[Code]],Submission[Month],Submission[[#This Row],[Month]])&gt;0,Submission[[#This Row],[2nd Submit Prod/import (month +0)]]-Submission[[#This Row],[1st Submit Prod/import (month +0) ]],0)</f>
        <v>-25227.127101410384</v>
      </c>
    </row>
    <row r="1445" spans="1:14">
      <c r="A1445" s="115">
        <v>2022</v>
      </c>
      <c r="B1445" s="72">
        <v>4</v>
      </c>
      <c r="C1445" t="s">
        <v>372</v>
      </c>
      <c r="D1445" t="s">
        <v>198</v>
      </c>
      <c r="E1445" t="s">
        <v>419</v>
      </c>
      <c r="F1445" t="s">
        <v>72</v>
      </c>
      <c r="G1445" t="s">
        <v>368</v>
      </c>
      <c r="H1445" t="s">
        <v>386</v>
      </c>
      <c r="I1445" t="s">
        <v>477</v>
      </c>
      <c r="K1445" t="s">
        <v>220</v>
      </c>
      <c r="L1445" s="71">
        <v>2765.2799674392309</v>
      </c>
      <c r="N1445" s="72">
        <f>IF(COUNTIFS(Submission[Submission],"2nd",Submission[Code],Submission[[#This Row],[Code]],Submission[Month],Submission[[#This Row],[Month]])&gt;0,Submission[[#This Row],[2nd Submit Prod/import (month +0)]]-Submission[[#This Row],[1st Submit Prod/import (month +0) ]],0)</f>
        <v>-2765.2799674392309</v>
      </c>
    </row>
    <row r="1446" spans="1:14">
      <c r="A1446" s="115">
        <v>2022</v>
      </c>
      <c r="B1446" s="72">
        <v>4</v>
      </c>
      <c r="C1446" t="s">
        <v>372</v>
      </c>
      <c r="D1446" t="s">
        <v>198</v>
      </c>
      <c r="E1446" t="s">
        <v>419</v>
      </c>
      <c r="F1446" t="s">
        <v>72</v>
      </c>
      <c r="G1446" t="s">
        <v>368</v>
      </c>
      <c r="H1446" t="s">
        <v>386</v>
      </c>
      <c r="I1446" t="s">
        <v>543</v>
      </c>
      <c r="K1446" t="s">
        <v>220</v>
      </c>
      <c r="L1446" s="71">
        <v>0</v>
      </c>
      <c r="N1446" s="72">
        <f>IF(COUNTIFS(Submission[Submission],"2nd",Submission[Code],Submission[[#This Row],[Code]],Submission[Month],Submission[[#This Row],[Month]])&gt;0,Submission[[#This Row],[2nd Submit Prod/import (month +0)]]-Submission[[#This Row],[1st Submit Prod/import (month +0) ]],0)</f>
        <v>0</v>
      </c>
    </row>
    <row r="1447" spans="1:14">
      <c r="A1447" s="115">
        <v>2022</v>
      </c>
      <c r="B1447" s="72">
        <v>4</v>
      </c>
      <c r="C1447" t="s">
        <v>372</v>
      </c>
      <c r="D1447" t="s">
        <v>198</v>
      </c>
      <c r="E1447" t="s">
        <v>419</v>
      </c>
      <c r="F1447" t="s">
        <v>72</v>
      </c>
      <c r="G1447" t="s">
        <v>368</v>
      </c>
      <c r="H1447" t="s">
        <v>386</v>
      </c>
      <c r="I1447" t="s">
        <v>489</v>
      </c>
      <c r="K1447" t="s">
        <v>219</v>
      </c>
      <c r="L1447" s="71">
        <v>6003.8691381990757</v>
      </c>
      <c r="N1447" s="72">
        <f>IF(COUNTIFS(Submission[Submission],"2nd",Submission[Code],Submission[[#This Row],[Code]],Submission[Month],Submission[[#This Row],[Month]])&gt;0,Submission[[#This Row],[2nd Submit Prod/import (month +0)]]-Submission[[#This Row],[1st Submit Prod/import (month +0) ]],0)</f>
        <v>-6003.8691381990757</v>
      </c>
    </row>
    <row r="1448" spans="1:14">
      <c r="A1448" s="115">
        <v>2022</v>
      </c>
      <c r="B1448" s="72">
        <v>4</v>
      </c>
      <c r="C1448" t="s">
        <v>372</v>
      </c>
      <c r="D1448" t="s">
        <v>198</v>
      </c>
      <c r="E1448" t="s">
        <v>419</v>
      </c>
      <c r="F1448" t="s">
        <v>72</v>
      </c>
      <c r="G1448" t="s">
        <v>368</v>
      </c>
      <c r="H1448" t="s">
        <v>386</v>
      </c>
      <c r="I1448" t="s">
        <v>486</v>
      </c>
      <c r="K1448" t="s">
        <v>219</v>
      </c>
      <c r="L1448" s="71">
        <v>5692.0477457491834</v>
      </c>
      <c r="N1448" s="72">
        <f>IF(COUNTIFS(Submission[Submission],"2nd",Submission[Code],Submission[[#This Row],[Code]],Submission[Month],Submission[[#This Row],[Month]])&gt;0,Submission[[#This Row],[2nd Submit Prod/import (month +0)]]-Submission[[#This Row],[1st Submit Prod/import (month +0) ]],0)</f>
        <v>-5692.0477457491834</v>
      </c>
    </row>
    <row r="1449" spans="1:14">
      <c r="A1449" s="115">
        <v>2022</v>
      </c>
      <c r="B1449" s="72">
        <v>4</v>
      </c>
      <c r="C1449" t="s">
        <v>372</v>
      </c>
      <c r="D1449" t="s">
        <v>198</v>
      </c>
      <c r="E1449" t="s">
        <v>419</v>
      </c>
      <c r="F1449" t="s">
        <v>72</v>
      </c>
      <c r="G1449" t="s">
        <v>368</v>
      </c>
      <c r="H1449" t="s">
        <v>386</v>
      </c>
      <c r="I1449" t="s">
        <v>485</v>
      </c>
      <c r="K1449" t="s">
        <v>219</v>
      </c>
      <c r="L1449" s="71">
        <v>23625.259871962313</v>
      </c>
      <c r="N1449" s="72">
        <f>IF(COUNTIFS(Submission[Submission],"2nd",Submission[Code],Submission[[#This Row],[Code]],Submission[Month],Submission[[#This Row],[Month]])&gt;0,Submission[[#This Row],[2nd Submit Prod/import (month +0)]]-Submission[[#This Row],[1st Submit Prod/import (month +0) ]],0)</f>
        <v>-23625.259871962313</v>
      </c>
    </row>
    <row r="1450" spans="1:14">
      <c r="A1450" s="115">
        <v>2022</v>
      </c>
      <c r="B1450" s="72">
        <v>4</v>
      </c>
      <c r="C1450" t="s">
        <v>372</v>
      </c>
      <c r="D1450" t="s">
        <v>198</v>
      </c>
      <c r="E1450" t="s">
        <v>419</v>
      </c>
      <c r="F1450" t="s">
        <v>72</v>
      </c>
      <c r="G1450" t="s">
        <v>368</v>
      </c>
      <c r="H1450" t="s">
        <v>386</v>
      </c>
      <c r="I1450" t="s">
        <v>487</v>
      </c>
      <c r="K1450" t="s">
        <v>219</v>
      </c>
      <c r="L1450" s="71">
        <v>474.31547334487453</v>
      </c>
      <c r="N1450" s="72">
        <f>IF(COUNTIFS(Submission[Submission],"2nd",Submission[Code],Submission[[#This Row],[Code]],Submission[Month],Submission[[#This Row],[Month]])&gt;0,Submission[[#This Row],[2nd Submit Prod/import (month +0)]]-Submission[[#This Row],[1st Submit Prod/import (month +0) ]],0)</f>
        <v>-474.31547334487453</v>
      </c>
    </row>
    <row r="1451" spans="1:14">
      <c r="A1451" s="115">
        <v>2022</v>
      </c>
      <c r="B1451" s="72">
        <v>4</v>
      </c>
      <c r="C1451" t="s">
        <v>372</v>
      </c>
      <c r="D1451" t="s">
        <v>198</v>
      </c>
      <c r="E1451" t="s">
        <v>419</v>
      </c>
      <c r="F1451" t="s">
        <v>72</v>
      </c>
      <c r="G1451" t="s">
        <v>368</v>
      </c>
      <c r="H1451" t="s">
        <v>386</v>
      </c>
      <c r="I1451" t="s">
        <v>492</v>
      </c>
      <c r="K1451" t="s">
        <v>219</v>
      </c>
      <c r="L1451" s="71">
        <v>0</v>
      </c>
      <c r="N1451" s="72">
        <f>IF(COUNTIFS(Submission[Submission],"2nd",Submission[Code],Submission[[#This Row],[Code]],Submission[Month],Submission[[#This Row],[Month]])&gt;0,Submission[[#This Row],[2nd Submit Prod/import (month +0)]]-Submission[[#This Row],[1st Submit Prod/import (month +0) ]],0)</f>
        <v>0</v>
      </c>
    </row>
    <row r="1452" spans="1:14">
      <c r="A1452" s="115">
        <v>2022</v>
      </c>
      <c r="B1452" s="72">
        <v>4</v>
      </c>
      <c r="C1452" t="s">
        <v>372</v>
      </c>
      <c r="D1452" t="s">
        <v>198</v>
      </c>
      <c r="E1452" t="s">
        <v>419</v>
      </c>
      <c r="F1452" t="s">
        <v>72</v>
      </c>
      <c r="G1452" t="s">
        <v>368</v>
      </c>
      <c r="H1452" t="s">
        <v>386</v>
      </c>
      <c r="I1452" t="s">
        <v>491</v>
      </c>
      <c r="K1452" t="s">
        <v>219</v>
      </c>
      <c r="L1452" s="71">
        <v>37982.034634634016</v>
      </c>
      <c r="N1452" s="72">
        <f>IF(COUNTIFS(Submission[Submission],"2nd",Submission[Code],Submission[[#This Row],[Code]],Submission[Month],Submission[[#This Row],[Month]])&gt;0,Submission[[#This Row],[2nd Submit Prod/import (month +0)]]-Submission[[#This Row],[1st Submit Prod/import (month +0) ]],0)</f>
        <v>-37982.034634634016</v>
      </c>
    </row>
    <row r="1453" spans="1:14">
      <c r="A1453" s="115">
        <v>2022</v>
      </c>
      <c r="B1453" s="72">
        <v>4</v>
      </c>
      <c r="C1453" t="s">
        <v>372</v>
      </c>
      <c r="D1453" t="s">
        <v>198</v>
      </c>
      <c r="E1453" t="s">
        <v>419</v>
      </c>
      <c r="F1453" t="s">
        <v>72</v>
      </c>
      <c r="G1453" t="s">
        <v>368</v>
      </c>
      <c r="H1453" t="s">
        <v>386</v>
      </c>
      <c r="I1453" t="s">
        <v>490</v>
      </c>
      <c r="K1453" t="s">
        <v>219</v>
      </c>
      <c r="L1453" s="71">
        <v>6311.2271970793036</v>
      </c>
      <c r="N1453" s="72">
        <f>IF(COUNTIFS(Submission[Submission],"2nd",Submission[Code],Submission[[#This Row],[Code]],Submission[Month],Submission[[#This Row],[Month]])&gt;0,Submission[[#This Row],[2nd Submit Prod/import (month +0)]]-Submission[[#This Row],[1st Submit Prod/import (month +0) ]],0)</f>
        <v>-6311.2271970793036</v>
      </c>
    </row>
    <row r="1454" spans="1:14">
      <c r="A1454" s="115">
        <v>2022</v>
      </c>
      <c r="B1454" s="72">
        <v>4</v>
      </c>
      <c r="C1454" t="s">
        <v>372</v>
      </c>
      <c r="D1454" t="s">
        <v>198</v>
      </c>
      <c r="E1454" t="s">
        <v>419</v>
      </c>
      <c r="F1454" t="s">
        <v>72</v>
      </c>
      <c r="G1454" t="s">
        <v>368</v>
      </c>
      <c r="H1454" t="s">
        <v>386</v>
      </c>
      <c r="I1454" t="s">
        <v>493</v>
      </c>
      <c r="K1454" t="s">
        <v>219</v>
      </c>
      <c r="L1454" s="71">
        <v>0</v>
      </c>
      <c r="N1454" s="72">
        <f>IF(COUNTIFS(Submission[Submission],"2nd",Submission[Code],Submission[[#This Row],[Code]],Submission[Month],Submission[[#This Row],[Month]])&gt;0,Submission[[#This Row],[2nd Submit Prod/import (month +0)]]-Submission[[#This Row],[1st Submit Prod/import (month +0) ]],0)</f>
        <v>0</v>
      </c>
    </row>
    <row r="1455" spans="1:14">
      <c r="A1455" s="115">
        <v>2022</v>
      </c>
      <c r="B1455" s="72">
        <v>4</v>
      </c>
      <c r="C1455" t="s">
        <v>372</v>
      </c>
      <c r="D1455" t="s">
        <v>198</v>
      </c>
      <c r="E1455" t="s">
        <v>422</v>
      </c>
      <c r="F1455" t="s">
        <v>72</v>
      </c>
      <c r="G1455" t="s">
        <v>368</v>
      </c>
      <c r="H1455" t="s">
        <v>384</v>
      </c>
      <c r="I1455" t="s">
        <v>531</v>
      </c>
      <c r="K1455" t="s">
        <v>219</v>
      </c>
      <c r="L1455" s="71">
        <v>1343.7286746422931</v>
      </c>
      <c r="N1455" s="72">
        <f>IF(COUNTIFS(Submission[Submission],"2nd",Submission[Code],Submission[[#This Row],[Code]],Submission[Month],Submission[[#This Row],[Month]])&gt;0,Submission[[#This Row],[2nd Submit Prod/import (month +0)]]-Submission[[#This Row],[1st Submit Prod/import (month +0) ]],0)</f>
        <v>-1343.7286746422931</v>
      </c>
    </row>
    <row r="1456" spans="1:14">
      <c r="A1456" s="115">
        <v>2022</v>
      </c>
      <c r="B1456" s="72">
        <v>4</v>
      </c>
      <c r="C1456" t="s">
        <v>372</v>
      </c>
      <c r="D1456" t="s">
        <v>198</v>
      </c>
      <c r="E1456" t="s">
        <v>422</v>
      </c>
      <c r="F1456" t="s">
        <v>72</v>
      </c>
      <c r="G1456" t="s">
        <v>368</v>
      </c>
      <c r="H1456" t="s">
        <v>384</v>
      </c>
      <c r="I1456" t="s">
        <v>532</v>
      </c>
      <c r="K1456" t="s">
        <v>219</v>
      </c>
      <c r="L1456" s="71">
        <v>1018.3197207044876</v>
      </c>
      <c r="N1456" s="72">
        <f>IF(COUNTIFS(Submission[Submission],"2nd",Submission[Code],Submission[[#This Row],[Code]],Submission[Month],Submission[[#This Row],[Month]])&gt;0,Submission[[#This Row],[2nd Submit Prod/import (month +0)]]-Submission[[#This Row],[1st Submit Prod/import (month +0) ]],0)</f>
        <v>-1018.3197207044876</v>
      </c>
    </row>
    <row r="1457" spans="1:14">
      <c r="A1457" s="115">
        <v>2022</v>
      </c>
      <c r="B1457" s="72">
        <v>4</v>
      </c>
      <c r="C1457" t="s">
        <v>372</v>
      </c>
      <c r="D1457" t="s">
        <v>198</v>
      </c>
      <c r="E1457" t="s">
        <v>422</v>
      </c>
      <c r="F1457" t="s">
        <v>72</v>
      </c>
      <c r="G1457" t="s">
        <v>368</v>
      </c>
      <c r="H1457" t="s">
        <v>384</v>
      </c>
      <c r="I1457" t="s">
        <v>533</v>
      </c>
      <c r="K1457" t="s">
        <v>219</v>
      </c>
      <c r="L1457" s="71">
        <v>1144.8217858914536</v>
      </c>
      <c r="N1457" s="72">
        <f>IF(COUNTIFS(Submission[Submission],"2nd",Submission[Code],Submission[[#This Row],[Code]],Submission[Month],Submission[[#This Row],[Month]])&gt;0,Submission[[#This Row],[2nd Submit Prod/import (month +0)]]-Submission[[#This Row],[1st Submit Prod/import (month +0) ]],0)</f>
        <v>-1144.8217858914536</v>
      </c>
    </row>
    <row r="1458" spans="1:14">
      <c r="A1458" s="115">
        <v>2022</v>
      </c>
      <c r="B1458" s="72">
        <v>4</v>
      </c>
      <c r="C1458" t="s">
        <v>372</v>
      </c>
      <c r="D1458" t="s">
        <v>198</v>
      </c>
      <c r="E1458" t="s">
        <v>422</v>
      </c>
      <c r="F1458" t="s">
        <v>72</v>
      </c>
      <c r="G1458" t="s">
        <v>368</v>
      </c>
      <c r="H1458" t="s">
        <v>384</v>
      </c>
      <c r="I1458" t="s">
        <v>534</v>
      </c>
      <c r="K1458" t="s">
        <v>219</v>
      </c>
      <c r="L1458" s="71">
        <v>543.49060196884386</v>
      </c>
      <c r="N1458" s="72">
        <f>IF(COUNTIFS(Submission[Submission],"2nd",Submission[Code],Submission[[#This Row],[Code]],Submission[Month],Submission[[#This Row],[Month]])&gt;0,Submission[[#This Row],[2nd Submit Prod/import (month +0)]]-Submission[[#This Row],[1st Submit Prod/import (month +0) ]],0)</f>
        <v>-543.49060196884386</v>
      </c>
    </row>
    <row r="1459" spans="1:14">
      <c r="A1459" s="115">
        <v>2022</v>
      </c>
      <c r="B1459" s="72">
        <v>4</v>
      </c>
      <c r="C1459" t="s">
        <v>372</v>
      </c>
      <c r="D1459" t="s">
        <v>198</v>
      </c>
      <c r="E1459" t="s">
        <v>416</v>
      </c>
      <c r="F1459" t="s">
        <v>72</v>
      </c>
      <c r="G1459" s="10" t="s">
        <v>76</v>
      </c>
      <c r="H1459" t="s">
        <v>391</v>
      </c>
      <c r="I1459">
        <v>193317</v>
      </c>
      <c r="K1459" t="s">
        <v>219</v>
      </c>
      <c r="L1459" s="71">
        <v>0</v>
      </c>
      <c r="N1459" s="72">
        <f>IF(COUNTIFS(Submission[Submission],"2nd",Submission[Code],Submission[[#This Row],[Code]],Submission[Month],Submission[[#This Row],[Month]])&gt;0,Submission[[#This Row],[2nd Submit Prod/import (month +0)]]-Submission[[#This Row],[1st Submit Prod/import (month +0) ]],0)</f>
        <v>0</v>
      </c>
    </row>
    <row r="1460" spans="1:14">
      <c r="A1460" s="115">
        <v>2022</v>
      </c>
      <c r="B1460" s="72">
        <v>4</v>
      </c>
      <c r="C1460" t="s">
        <v>372</v>
      </c>
      <c r="D1460" t="s">
        <v>198</v>
      </c>
      <c r="E1460" t="s">
        <v>416</v>
      </c>
      <c r="F1460" t="s">
        <v>72</v>
      </c>
      <c r="G1460" s="10" t="s">
        <v>76</v>
      </c>
      <c r="H1460" t="s">
        <v>391</v>
      </c>
      <c r="I1460">
        <v>197011</v>
      </c>
      <c r="K1460" t="s">
        <v>219</v>
      </c>
      <c r="L1460" s="71">
        <v>745.81796703639395</v>
      </c>
      <c r="N1460" s="72">
        <f>IF(COUNTIFS(Submission[Submission],"2nd",Submission[Code],Submission[[#This Row],[Code]],Submission[Month],Submission[[#This Row],[Month]])&gt;0,Submission[[#This Row],[2nd Submit Prod/import (month +0)]]-Submission[[#This Row],[1st Submit Prod/import (month +0) ]],0)</f>
        <v>-745.81796703639395</v>
      </c>
    </row>
    <row r="1461" spans="1:14">
      <c r="A1461" s="115">
        <v>2022</v>
      </c>
      <c r="B1461" s="72">
        <v>4</v>
      </c>
      <c r="C1461" t="s">
        <v>372</v>
      </c>
      <c r="D1461" t="s">
        <v>198</v>
      </c>
      <c r="E1461" t="s">
        <v>416</v>
      </c>
      <c r="F1461" t="s">
        <v>72</v>
      </c>
      <c r="G1461" s="10" t="s">
        <v>76</v>
      </c>
      <c r="H1461" t="s">
        <v>391</v>
      </c>
      <c r="I1461">
        <v>175223</v>
      </c>
      <c r="K1461" t="s">
        <v>219</v>
      </c>
      <c r="L1461" s="71">
        <v>0</v>
      </c>
      <c r="N1461" s="72">
        <f>IF(COUNTIFS(Submission[Submission],"2nd",Submission[Code],Submission[[#This Row],[Code]],Submission[Month],Submission[[#This Row],[Month]])&gt;0,Submission[[#This Row],[2nd Submit Prod/import (month +0)]]-Submission[[#This Row],[1st Submit Prod/import (month +0) ]],0)</f>
        <v>0</v>
      </c>
    </row>
    <row r="1462" spans="1:14">
      <c r="A1462" s="115">
        <v>2022</v>
      </c>
      <c r="B1462" s="72">
        <v>4</v>
      </c>
      <c r="C1462" t="s">
        <v>372</v>
      </c>
      <c r="D1462" t="s">
        <v>198</v>
      </c>
      <c r="E1462" t="s">
        <v>416</v>
      </c>
      <c r="F1462" t="s">
        <v>72</v>
      </c>
      <c r="G1462" s="10" t="s">
        <v>76</v>
      </c>
      <c r="H1462" t="s">
        <v>391</v>
      </c>
      <c r="I1462">
        <v>174609</v>
      </c>
      <c r="K1462" t="s">
        <v>219</v>
      </c>
      <c r="L1462" s="71">
        <v>313.17878714012011</v>
      </c>
      <c r="N1462" s="72">
        <f>IF(COUNTIFS(Submission[Submission],"2nd",Submission[Code],Submission[[#This Row],[Code]],Submission[Month],Submission[[#This Row],[Month]])&gt;0,Submission[[#This Row],[2nd Submit Prod/import (month +0)]]-Submission[[#This Row],[1st Submit Prod/import (month +0) ]],0)</f>
        <v>-313.17878714012011</v>
      </c>
    </row>
    <row r="1463" spans="1:14">
      <c r="A1463" s="115">
        <v>2022</v>
      </c>
      <c r="B1463" s="72">
        <v>4</v>
      </c>
      <c r="C1463" t="s">
        <v>372</v>
      </c>
      <c r="D1463" t="s">
        <v>198</v>
      </c>
      <c r="E1463" t="s">
        <v>416</v>
      </c>
      <c r="F1463" t="s">
        <v>72</v>
      </c>
      <c r="G1463" s="10" t="s">
        <v>76</v>
      </c>
      <c r="H1463" t="s">
        <v>391</v>
      </c>
      <c r="I1463">
        <v>180817</v>
      </c>
      <c r="K1463" t="s">
        <v>219</v>
      </c>
      <c r="L1463" s="71">
        <v>813.55873622543982</v>
      </c>
      <c r="N1463" s="72">
        <f>IF(COUNTIFS(Submission[Submission],"2nd",Submission[Code],Submission[[#This Row],[Code]],Submission[Month],Submission[[#This Row],[Month]])&gt;0,Submission[[#This Row],[2nd Submit Prod/import (month +0)]]-Submission[[#This Row],[1st Submit Prod/import (month +0) ]],0)</f>
        <v>-813.55873622543982</v>
      </c>
    </row>
    <row r="1464" spans="1:14">
      <c r="A1464" s="115">
        <v>2022</v>
      </c>
      <c r="B1464" s="72">
        <v>4</v>
      </c>
      <c r="C1464" t="s">
        <v>372</v>
      </c>
      <c r="D1464" t="s">
        <v>198</v>
      </c>
      <c r="E1464" t="s">
        <v>416</v>
      </c>
      <c r="F1464" t="s">
        <v>72</v>
      </c>
      <c r="G1464" s="10" t="s">
        <v>76</v>
      </c>
      <c r="H1464" t="s">
        <v>391</v>
      </c>
      <c r="I1464">
        <v>170116</v>
      </c>
      <c r="K1464" t="s">
        <v>219</v>
      </c>
      <c r="L1464" s="71">
        <v>1489.2677313651866</v>
      </c>
      <c r="N1464" s="72">
        <f>IF(COUNTIFS(Submission[Submission],"2nd",Submission[Code],Submission[[#This Row],[Code]],Submission[Month],Submission[[#This Row],[Month]])&gt;0,Submission[[#This Row],[2nd Submit Prod/import (month +0)]]-Submission[[#This Row],[1st Submit Prod/import (month +0) ]],0)</f>
        <v>-1489.2677313651866</v>
      </c>
    </row>
    <row r="1465" spans="1:14">
      <c r="A1465" s="115">
        <v>2022</v>
      </c>
      <c r="B1465" s="72">
        <v>4</v>
      </c>
      <c r="C1465" t="s">
        <v>372</v>
      </c>
      <c r="D1465" t="s">
        <v>198</v>
      </c>
      <c r="E1465" t="s">
        <v>418</v>
      </c>
      <c r="F1465" t="s">
        <v>72</v>
      </c>
      <c r="G1465" t="s">
        <v>370</v>
      </c>
      <c r="H1465" t="s">
        <v>374</v>
      </c>
      <c r="I1465" t="s">
        <v>528</v>
      </c>
      <c r="K1465" t="s">
        <v>219</v>
      </c>
      <c r="L1465" s="71">
        <v>5216.9284247058913</v>
      </c>
      <c r="N1465" s="72">
        <f>IF(COUNTIFS(Submission[Submission],"2nd",Submission[Code],Submission[[#This Row],[Code]],Submission[Month],Submission[[#This Row],[Month]])&gt;0,Submission[[#This Row],[2nd Submit Prod/import (month +0)]]-Submission[[#This Row],[1st Submit Prod/import (month +0) ]],0)</f>
        <v>-5216.9284247058913</v>
      </c>
    </row>
    <row r="1466" spans="1:14">
      <c r="A1466" s="115">
        <v>2022</v>
      </c>
      <c r="B1466" s="72">
        <v>4</v>
      </c>
      <c r="C1466" t="s">
        <v>372</v>
      </c>
      <c r="D1466" t="s">
        <v>198</v>
      </c>
      <c r="E1466" t="s">
        <v>418</v>
      </c>
      <c r="F1466" t="s">
        <v>72</v>
      </c>
      <c r="G1466" t="s">
        <v>370</v>
      </c>
      <c r="H1466" t="s">
        <v>374</v>
      </c>
      <c r="I1466" t="s">
        <v>529</v>
      </c>
      <c r="K1466" t="s">
        <v>219</v>
      </c>
      <c r="L1466" s="71">
        <v>6574.3497494018293</v>
      </c>
      <c r="N1466" s="72">
        <f>IF(COUNTIFS(Submission[Submission],"2nd",Submission[Code],Submission[[#This Row],[Code]],Submission[Month],Submission[[#This Row],[Month]])&gt;0,Submission[[#This Row],[2nd Submit Prod/import (month +0)]]-Submission[[#This Row],[1st Submit Prod/import (month +0) ]],0)</f>
        <v>-6574.3497494018293</v>
      </c>
    </row>
    <row r="1467" spans="1:14">
      <c r="A1467" s="115">
        <v>2022</v>
      </c>
      <c r="B1467" s="72">
        <v>4</v>
      </c>
      <c r="C1467" t="s">
        <v>372</v>
      </c>
      <c r="D1467" t="s">
        <v>198</v>
      </c>
      <c r="E1467" t="s">
        <v>418</v>
      </c>
      <c r="F1467" t="s">
        <v>72</v>
      </c>
      <c r="G1467" t="s">
        <v>370</v>
      </c>
      <c r="H1467" t="s">
        <v>374</v>
      </c>
      <c r="I1467" t="s">
        <v>530</v>
      </c>
      <c r="K1467" t="s">
        <v>219</v>
      </c>
      <c r="L1467" s="71">
        <v>0</v>
      </c>
      <c r="N1467" s="72">
        <f>IF(COUNTIFS(Submission[Submission],"2nd",Submission[Code],Submission[[#This Row],[Code]],Submission[Month],Submission[[#This Row],[Month]])&gt;0,Submission[[#This Row],[2nd Submit Prod/import (month +0)]]-Submission[[#This Row],[1st Submit Prod/import (month +0) ]],0)</f>
        <v>0</v>
      </c>
    </row>
    <row r="1468" spans="1:14">
      <c r="A1468" s="115">
        <v>2022</v>
      </c>
      <c r="B1468" s="72">
        <v>4</v>
      </c>
      <c r="C1468" t="s">
        <v>372</v>
      </c>
      <c r="D1468" t="s">
        <v>198</v>
      </c>
      <c r="E1468" t="s">
        <v>418</v>
      </c>
      <c r="F1468" t="s">
        <v>72</v>
      </c>
      <c r="G1468" t="s">
        <v>370</v>
      </c>
      <c r="H1468" t="s">
        <v>374</v>
      </c>
      <c r="I1468" t="s">
        <v>544</v>
      </c>
      <c r="K1468" t="s">
        <v>219</v>
      </c>
      <c r="L1468" s="71">
        <v>0</v>
      </c>
      <c r="N1468" s="72">
        <f>IF(COUNTIFS(Submission[Submission],"2nd",Submission[Code],Submission[[#This Row],[Code]],Submission[Month],Submission[[#This Row],[Month]])&gt;0,Submission[[#This Row],[2nd Submit Prod/import (month +0)]]-Submission[[#This Row],[1st Submit Prod/import (month +0) ]],0)</f>
        <v>0</v>
      </c>
    </row>
    <row r="1469" spans="1:14">
      <c r="A1469" s="115">
        <v>2022</v>
      </c>
      <c r="B1469" s="72">
        <v>4</v>
      </c>
      <c r="C1469" t="s">
        <v>372</v>
      </c>
      <c r="D1469" t="s">
        <v>198</v>
      </c>
      <c r="E1469" t="s">
        <v>421</v>
      </c>
      <c r="F1469" t="s">
        <v>72</v>
      </c>
      <c r="G1469" t="s">
        <v>370</v>
      </c>
      <c r="H1469" t="s">
        <v>403</v>
      </c>
      <c r="I1469" t="s">
        <v>713</v>
      </c>
      <c r="K1469" t="s">
        <v>219</v>
      </c>
      <c r="L1469" s="71">
        <v>1724.4422734608984</v>
      </c>
      <c r="N1469" s="72">
        <f>IF(COUNTIFS(Submission[Submission],"2nd",Submission[Code],Submission[[#This Row],[Code]],Submission[Month],Submission[[#This Row],[Month]])&gt;0,Submission[[#This Row],[2nd Submit Prod/import (month +0)]]-Submission[[#This Row],[1st Submit Prod/import (month +0) ]],0)</f>
        <v>-1724.4422734608984</v>
      </c>
    </row>
    <row r="1470" spans="1:14">
      <c r="A1470" s="115">
        <v>2022</v>
      </c>
      <c r="B1470" s="72">
        <v>4</v>
      </c>
      <c r="C1470" t="s">
        <v>372</v>
      </c>
      <c r="D1470" t="s">
        <v>198</v>
      </c>
      <c r="E1470" t="s">
        <v>421</v>
      </c>
      <c r="F1470" t="s">
        <v>72</v>
      </c>
      <c r="G1470" t="s">
        <v>370</v>
      </c>
      <c r="H1470" t="s">
        <v>403</v>
      </c>
      <c r="I1470" t="s">
        <v>714</v>
      </c>
      <c r="K1470" t="s">
        <v>219</v>
      </c>
      <c r="L1470" s="71">
        <v>3840.8447556834553</v>
      </c>
      <c r="N1470" s="72">
        <f>IF(COUNTIFS(Submission[Submission],"2nd",Submission[Code],Submission[[#This Row],[Code]],Submission[Month],Submission[[#This Row],[Month]])&gt;0,Submission[[#This Row],[2nd Submit Prod/import (month +0)]]-Submission[[#This Row],[1st Submit Prod/import (month +0) ]],0)</f>
        <v>-3840.8447556834553</v>
      </c>
    </row>
    <row r="1471" spans="1:14">
      <c r="A1471" s="115">
        <v>2022</v>
      </c>
      <c r="B1471" s="72">
        <v>4</v>
      </c>
      <c r="C1471" t="s">
        <v>372</v>
      </c>
      <c r="D1471" t="s">
        <v>198</v>
      </c>
      <c r="E1471" t="s">
        <v>421</v>
      </c>
      <c r="F1471" t="s">
        <v>72</v>
      </c>
      <c r="G1471" t="s">
        <v>370</v>
      </c>
      <c r="H1471" t="s">
        <v>403</v>
      </c>
      <c r="I1471" t="s">
        <v>715</v>
      </c>
      <c r="K1471" t="s">
        <v>219</v>
      </c>
      <c r="L1471" s="71">
        <v>825.41005276656267</v>
      </c>
      <c r="N1471" s="72">
        <f>IF(COUNTIFS(Submission[Submission],"2nd",Submission[Code],Submission[[#This Row],[Code]],Submission[Month],Submission[[#This Row],[Month]])&gt;0,Submission[[#This Row],[2nd Submit Prod/import (month +0)]]-Submission[[#This Row],[1st Submit Prod/import (month +0) ]],0)</f>
        <v>-825.41005276656267</v>
      </c>
    </row>
    <row r="1472" spans="1:14">
      <c r="A1472" s="115">
        <v>2022</v>
      </c>
      <c r="B1472" s="72">
        <v>4</v>
      </c>
      <c r="C1472" t="s">
        <v>372</v>
      </c>
      <c r="D1472" t="s">
        <v>198</v>
      </c>
      <c r="E1472" t="s">
        <v>421</v>
      </c>
      <c r="F1472" t="s">
        <v>72</v>
      </c>
      <c r="G1472" t="s">
        <v>370</v>
      </c>
      <c r="H1472" t="s">
        <v>403</v>
      </c>
      <c r="I1472" t="s">
        <v>545</v>
      </c>
      <c r="K1472" t="s">
        <v>220</v>
      </c>
      <c r="L1472" s="71">
        <v>0</v>
      </c>
      <c r="N1472" s="72">
        <f>IF(COUNTIFS(Submission[Submission],"2nd",Submission[Code],Submission[[#This Row],[Code]],Submission[Month],Submission[[#This Row],[Month]])&gt;0,Submission[[#This Row],[2nd Submit Prod/import (month +0)]]-Submission[[#This Row],[1st Submit Prod/import (month +0) ]],0)</f>
        <v>0</v>
      </c>
    </row>
    <row r="1473" spans="1:14">
      <c r="A1473" s="115">
        <v>2022</v>
      </c>
      <c r="B1473" s="72">
        <v>4</v>
      </c>
      <c r="C1473" t="s">
        <v>372</v>
      </c>
      <c r="D1473" t="s">
        <v>198</v>
      </c>
      <c r="E1473" t="s">
        <v>421</v>
      </c>
      <c r="F1473" t="s">
        <v>72</v>
      </c>
      <c r="G1473" t="s">
        <v>370</v>
      </c>
      <c r="H1473" t="s">
        <v>403</v>
      </c>
      <c r="I1473" t="s">
        <v>546</v>
      </c>
      <c r="K1473" t="s">
        <v>220</v>
      </c>
      <c r="L1473" s="71">
        <v>0</v>
      </c>
      <c r="N1473" s="72">
        <f>IF(COUNTIFS(Submission[Submission],"2nd",Submission[Code],Submission[[#This Row],[Code]],Submission[Month],Submission[[#This Row],[Month]])&gt;0,Submission[[#This Row],[2nd Submit Prod/import (month +0)]]-Submission[[#This Row],[1st Submit Prod/import (month +0) ]],0)</f>
        <v>0</v>
      </c>
    </row>
    <row r="1474" spans="1:14">
      <c r="A1474" s="115">
        <v>2022</v>
      </c>
      <c r="B1474" s="72">
        <v>4</v>
      </c>
      <c r="C1474" t="s">
        <v>372</v>
      </c>
      <c r="D1474" t="s">
        <v>198</v>
      </c>
      <c r="E1474" t="s">
        <v>419</v>
      </c>
      <c r="F1474" t="s">
        <v>72</v>
      </c>
      <c r="G1474" t="s">
        <v>370</v>
      </c>
      <c r="H1474" t="s">
        <v>403</v>
      </c>
      <c r="I1474" t="s">
        <v>547</v>
      </c>
      <c r="K1474" t="s">
        <v>219</v>
      </c>
      <c r="L1474" s="71">
        <v>0</v>
      </c>
      <c r="N1474" s="72">
        <f>IF(COUNTIFS(Submission[Submission],"2nd",Submission[Code],Submission[[#This Row],[Code]],Submission[Month],Submission[[#This Row],[Month]])&gt;0,Submission[[#This Row],[2nd Submit Prod/import (month +0)]]-Submission[[#This Row],[1st Submit Prod/import (month +0) ]],0)</f>
        <v>0</v>
      </c>
    </row>
    <row r="1475" spans="1:14">
      <c r="A1475" s="115">
        <v>2022</v>
      </c>
      <c r="B1475" s="72">
        <v>4</v>
      </c>
      <c r="C1475" t="s">
        <v>372</v>
      </c>
      <c r="D1475" t="s">
        <v>198</v>
      </c>
      <c r="E1475" t="s">
        <v>419</v>
      </c>
      <c r="F1475" t="s">
        <v>72</v>
      </c>
      <c r="G1475" t="s">
        <v>370</v>
      </c>
      <c r="H1475" t="s">
        <v>403</v>
      </c>
      <c r="I1475" t="s">
        <v>525</v>
      </c>
      <c r="K1475" t="s">
        <v>219</v>
      </c>
      <c r="L1475" s="71">
        <v>8311.4325351898769</v>
      </c>
      <c r="N1475" s="72">
        <f>IF(COUNTIFS(Submission[Submission],"2nd",Submission[Code],Submission[[#This Row],[Code]],Submission[Month],Submission[[#This Row],[Month]])&gt;0,Submission[[#This Row],[2nd Submit Prod/import (month +0)]]-Submission[[#This Row],[1st Submit Prod/import (month +0) ]],0)</f>
        <v>-8311.4325351898769</v>
      </c>
    </row>
    <row r="1476" spans="1:14">
      <c r="A1476" s="115">
        <v>2022</v>
      </c>
      <c r="B1476" s="72">
        <v>4</v>
      </c>
      <c r="C1476" t="s">
        <v>372</v>
      </c>
      <c r="D1476" t="s">
        <v>198</v>
      </c>
      <c r="E1476" t="s">
        <v>419</v>
      </c>
      <c r="F1476" t="s">
        <v>72</v>
      </c>
      <c r="G1476" t="s">
        <v>370</v>
      </c>
      <c r="H1476" t="s">
        <v>403</v>
      </c>
      <c r="I1476" t="s">
        <v>524</v>
      </c>
      <c r="K1476" t="s">
        <v>219</v>
      </c>
      <c r="L1476" s="71">
        <v>3700.5925572959109</v>
      </c>
      <c r="N1476" s="72">
        <f>IF(COUNTIFS(Submission[Submission],"2nd",Submission[Code],Submission[[#This Row],[Code]],Submission[Month],Submission[[#This Row],[Month]])&gt;0,Submission[[#This Row],[2nd Submit Prod/import (month +0)]]-Submission[[#This Row],[1st Submit Prod/import (month +0) ]],0)</f>
        <v>-3700.5925572959109</v>
      </c>
    </row>
    <row r="1477" spans="1:14">
      <c r="A1477" s="115">
        <v>2022</v>
      </c>
      <c r="B1477" s="72">
        <v>4</v>
      </c>
      <c r="C1477" t="s">
        <v>372</v>
      </c>
      <c r="D1477" t="s">
        <v>198</v>
      </c>
      <c r="E1477" t="s">
        <v>419</v>
      </c>
      <c r="F1477" t="s">
        <v>72</v>
      </c>
      <c r="G1477" t="s">
        <v>370</v>
      </c>
      <c r="H1477" t="s">
        <v>403</v>
      </c>
      <c r="I1477" t="s">
        <v>526</v>
      </c>
      <c r="K1477" t="s">
        <v>219</v>
      </c>
      <c r="L1477" s="71">
        <v>5794.1480147031634</v>
      </c>
      <c r="N1477" s="72">
        <f>IF(COUNTIFS(Submission[Submission],"2nd",Submission[Code],Submission[[#This Row],[Code]],Submission[Month],Submission[[#This Row],[Month]])&gt;0,Submission[[#This Row],[2nd Submit Prod/import (month +0)]]-Submission[[#This Row],[1st Submit Prod/import (month +0) ]],0)</f>
        <v>-5794.1480147031634</v>
      </c>
    </row>
    <row r="1478" spans="1:14">
      <c r="A1478" s="115">
        <v>2022</v>
      </c>
      <c r="B1478" s="72">
        <v>4</v>
      </c>
      <c r="C1478" t="s">
        <v>372</v>
      </c>
      <c r="D1478" t="s">
        <v>198</v>
      </c>
      <c r="E1478" t="s">
        <v>419</v>
      </c>
      <c r="F1478" t="s">
        <v>72</v>
      </c>
      <c r="G1478" t="s">
        <v>370</v>
      </c>
      <c r="H1478" t="s">
        <v>403</v>
      </c>
      <c r="I1478" t="s">
        <v>527</v>
      </c>
      <c r="K1478" t="s">
        <v>220</v>
      </c>
      <c r="L1478" s="71">
        <v>3320</v>
      </c>
      <c r="N1478" s="72">
        <f>IF(COUNTIFS(Submission[Submission],"2nd",Submission[Code],Submission[[#This Row],[Code]],Submission[Month],Submission[[#This Row],[Month]])&gt;0,Submission[[#This Row],[2nd Submit Prod/import (month +0)]]-Submission[[#This Row],[1st Submit Prod/import (month +0) ]],0)</f>
        <v>-3320</v>
      </c>
    </row>
    <row r="1479" spans="1:14">
      <c r="A1479" s="115">
        <v>2022</v>
      </c>
      <c r="B1479" s="72">
        <v>4</v>
      </c>
      <c r="C1479" t="s">
        <v>372</v>
      </c>
      <c r="D1479" t="s">
        <v>198</v>
      </c>
      <c r="E1479" t="s">
        <v>419</v>
      </c>
      <c r="F1479" t="s">
        <v>72</v>
      </c>
      <c r="G1479" t="s">
        <v>370</v>
      </c>
      <c r="H1479" t="s">
        <v>403</v>
      </c>
      <c r="I1479" t="s">
        <v>548</v>
      </c>
      <c r="K1479" t="s">
        <v>220</v>
      </c>
      <c r="L1479" s="71">
        <v>0</v>
      </c>
      <c r="N1479" s="72">
        <f>IF(COUNTIFS(Submission[Submission],"2nd",Submission[Code],Submission[[#This Row],[Code]],Submission[Month],Submission[[#This Row],[Month]])&gt;0,Submission[[#This Row],[2nd Submit Prod/import (month +0)]]-Submission[[#This Row],[1st Submit Prod/import (month +0) ]],0)</f>
        <v>0</v>
      </c>
    </row>
    <row r="1480" spans="1:14">
      <c r="A1480" s="115">
        <v>2022</v>
      </c>
      <c r="B1480" s="72">
        <v>4</v>
      </c>
      <c r="C1480" t="s">
        <v>372</v>
      </c>
      <c r="D1480" t="s">
        <v>198</v>
      </c>
      <c r="E1480" t="s">
        <v>419</v>
      </c>
      <c r="F1480" t="s">
        <v>72</v>
      </c>
      <c r="G1480" t="s">
        <v>370</v>
      </c>
      <c r="H1480" t="s">
        <v>403</v>
      </c>
      <c r="I1480" t="s">
        <v>549</v>
      </c>
      <c r="K1480" t="s">
        <v>220</v>
      </c>
      <c r="L1480" s="71">
        <v>0</v>
      </c>
      <c r="N1480" s="72">
        <f>IF(COUNTIFS(Submission[Submission],"2nd",Submission[Code],Submission[[#This Row],[Code]],Submission[Month],Submission[[#This Row],[Month]])&gt;0,Submission[[#This Row],[2nd Submit Prod/import (month +0)]]-Submission[[#This Row],[1st Submit Prod/import (month +0) ]],0)</f>
        <v>0</v>
      </c>
    </row>
    <row r="1481" spans="1:14">
      <c r="A1481" s="115">
        <v>2022</v>
      </c>
      <c r="B1481" s="72">
        <v>4</v>
      </c>
      <c r="C1481" t="s">
        <v>372</v>
      </c>
      <c r="D1481" t="s">
        <v>198</v>
      </c>
      <c r="E1481" t="s">
        <v>419</v>
      </c>
      <c r="F1481" t="s">
        <v>72</v>
      </c>
      <c r="G1481" t="s">
        <v>370</v>
      </c>
      <c r="H1481" t="s">
        <v>403</v>
      </c>
      <c r="I1481" t="s">
        <v>550</v>
      </c>
      <c r="K1481" t="s">
        <v>220</v>
      </c>
      <c r="L1481" s="71">
        <v>0</v>
      </c>
      <c r="N1481" s="72">
        <f>IF(COUNTIFS(Submission[Submission],"2nd",Submission[Code],Submission[[#This Row],[Code]],Submission[Month],Submission[[#This Row],[Month]])&gt;0,Submission[[#This Row],[2nd Submit Prod/import (month +0)]]-Submission[[#This Row],[1st Submit Prod/import (month +0) ]],0)</f>
        <v>0</v>
      </c>
    </row>
    <row r="1482" spans="1:14">
      <c r="A1482" s="115">
        <v>2022</v>
      </c>
      <c r="B1482" s="72">
        <v>4</v>
      </c>
      <c r="C1482" t="s">
        <v>372</v>
      </c>
      <c r="D1482" t="s">
        <v>198</v>
      </c>
      <c r="E1482" t="s">
        <v>419</v>
      </c>
      <c r="F1482" t="s">
        <v>72</v>
      </c>
      <c r="G1482" t="s">
        <v>370</v>
      </c>
      <c r="H1482" t="s">
        <v>403</v>
      </c>
      <c r="I1482" t="s">
        <v>551</v>
      </c>
      <c r="K1482" t="s">
        <v>220</v>
      </c>
      <c r="L1482" s="71">
        <v>0</v>
      </c>
      <c r="N1482" s="72">
        <f>IF(COUNTIFS(Submission[Submission],"2nd",Submission[Code],Submission[[#This Row],[Code]],Submission[Month],Submission[[#This Row],[Month]])&gt;0,Submission[[#This Row],[2nd Submit Prod/import (month +0)]]-Submission[[#This Row],[1st Submit Prod/import (month +0) ]],0)</f>
        <v>0</v>
      </c>
    </row>
    <row r="1483" spans="1:14">
      <c r="A1483" s="115">
        <v>2022</v>
      </c>
      <c r="B1483" s="72">
        <v>4</v>
      </c>
      <c r="C1483" t="s">
        <v>372</v>
      </c>
      <c r="D1483" t="s">
        <v>198</v>
      </c>
      <c r="E1483" t="s">
        <v>419</v>
      </c>
      <c r="F1483" t="s">
        <v>72</v>
      </c>
      <c r="G1483" t="s">
        <v>370</v>
      </c>
      <c r="H1483" t="s">
        <v>403</v>
      </c>
      <c r="I1483" t="s">
        <v>552</v>
      </c>
      <c r="K1483" t="s">
        <v>220</v>
      </c>
      <c r="L1483" s="71">
        <v>0</v>
      </c>
      <c r="N1483" s="72">
        <f>IF(COUNTIFS(Submission[Submission],"2nd",Submission[Code],Submission[[#This Row],[Code]],Submission[Month],Submission[[#This Row],[Month]])&gt;0,Submission[[#This Row],[2nd Submit Prod/import (month +0)]]-Submission[[#This Row],[1st Submit Prod/import (month +0) ]],0)</f>
        <v>0</v>
      </c>
    </row>
    <row r="1484" spans="1:14">
      <c r="A1484" s="115">
        <v>2022</v>
      </c>
      <c r="B1484" s="72">
        <v>4</v>
      </c>
      <c r="C1484" t="s">
        <v>372</v>
      </c>
      <c r="D1484" t="s">
        <v>198</v>
      </c>
      <c r="E1484" t="s">
        <v>419</v>
      </c>
      <c r="F1484" t="s">
        <v>72</v>
      </c>
      <c r="G1484" t="s">
        <v>370</v>
      </c>
      <c r="H1484" t="s">
        <v>374</v>
      </c>
      <c r="I1484" t="s">
        <v>523</v>
      </c>
      <c r="K1484" t="s">
        <v>220</v>
      </c>
      <c r="L1484" s="71">
        <v>0</v>
      </c>
      <c r="N1484" s="72">
        <f>IF(COUNTIFS(Submission[Submission],"2nd",Submission[Code],Submission[[#This Row],[Code]],Submission[Month],Submission[[#This Row],[Month]])&gt;0,Submission[[#This Row],[2nd Submit Prod/import (month +0)]]-Submission[[#This Row],[1st Submit Prod/import (month +0) ]],0)</f>
        <v>0</v>
      </c>
    </row>
    <row r="1485" spans="1:14">
      <c r="A1485" s="115">
        <v>2022</v>
      </c>
      <c r="B1485" s="72">
        <v>4</v>
      </c>
      <c r="C1485" t="s">
        <v>372</v>
      </c>
      <c r="D1485" t="s">
        <v>198</v>
      </c>
      <c r="E1485" t="s">
        <v>419</v>
      </c>
      <c r="F1485" t="s">
        <v>72</v>
      </c>
      <c r="G1485" t="s">
        <v>370</v>
      </c>
      <c r="H1485" t="s">
        <v>374</v>
      </c>
      <c r="I1485" t="s">
        <v>522</v>
      </c>
      <c r="K1485" t="s">
        <v>220</v>
      </c>
      <c r="L1485" s="71">
        <v>0</v>
      </c>
      <c r="N1485" s="72">
        <f>IF(COUNTIFS(Submission[Submission],"2nd",Submission[Code],Submission[[#This Row],[Code]],Submission[Month],Submission[[#This Row],[Month]])&gt;0,Submission[[#This Row],[2nd Submit Prod/import (month +0)]]-Submission[[#This Row],[1st Submit Prod/import (month +0) ]],0)</f>
        <v>0</v>
      </c>
    </row>
    <row r="1486" spans="1:14">
      <c r="A1486" s="115">
        <v>2022</v>
      </c>
      <c r="B1486" s="72">
        <v>4</v>
      </c>
      <c r="C1486" t="s">
        <v>372</v>
      </c>
      <c r="D1486" t="s">
        <v>198</v>
      </c>
      <c r="E1486" t="s">
        <v>419</v>
      </c>
      <c r="F1486" t="s">
        <v>72</v>
      </c>
      <c r="G1486" t="s">
        <v>370</v>
      </c>
      <c r="H1486" t="s">
        <v>374</v>
      </c>
      <c r="I1486" t="s">
        <v>553</v>
      </c>
      <c r="K1486" t="s">
        <v>220</v>
      </c>
      <c r="L1486" s="71">
        <v>0</v>
      </c>
      <c r="N1486" s="72">
        <f>IF(COUNTIFS(Submission[Submission],"2nd",Submission[Code],Submission[[#This Row],[Code]],Submission[Month],Submission[[#This Row],[Month]])&gt;0,Submission[[#This Row],[2nd Submit Prod/import (month +0)]]-Submission[[#This Row],[1st Submit Prod/import (month +0) ]],0)</f>
        <v>0</v>
      </c>
    </row>
    <row r="1487" spans="1:14">
      <c r="A1487" s="115">
        <v>2022</v>
      </c>
      <c r="B1487" s="72">
        <v>4</v>
      </c>
      <c r="C1487" t="s">
        <v>372</v>
      </c>
      <c r="D1487" t="s">
        <v>198</v>
      </c>
      <c r="E1487" t="s">
        <v>419</v>
      </c>
      <c r="F1487" t="s">
        <v>72</v>
      </c>
      <c r="G1487" t="s">
        <v>370</v>
      </c>
      <c r="H1487" t="s">
        <v>374</v>
      </c>
      <c r="I1487" t="s">
        <v>563</v>
      </c>
      <c r="K1487" t="s">
        <v>220</v>
      </c>
      <c r="L1487" s="71">
        <v>0</v>
      </c>
      <c r="N1487" s="72">
        <f>IF(COUNTIFS(Submission[Submission],"2nd",Submission[Code],Submission[[#This Row],[Code]],Submission[Month],Submission[[#This Row],[Month]])&gt;0,Submission[[#This Row],[2nd Submit Prod/import (month +0)]]-Submission[[#This Row],[1st Submit Prod/import (month +0) ]],0)</f>
        <v>0</v>
      </c>
    </row>
    <row r="1488" spans="1:14">
      <c r="A1488" s="115">
        <v>2022</v>
      </c>
      <c r="B1488" s="72">
        <v>4</v>
      </c>
      <c r="C1488" t="s">
        <v>372</v>
      </c>
      <c r="D1488" t="s">
        <v>198</v>
      </c>
      <c r="E1488" t="s">
        <v>427</v>
      </c>
      <c r="F1488" t="s">
        <v>77</v>
      </c>
      <c r="G1488" t="s">
        <v>370</v>
      </c>
      <c r="H1488" t="s">
        <v>374</v>
      </c>
      <c r="I1488" t="s">
        <v>86</v>
      </c>
      <c r="K1488" t="s">
        <v>219</v>
      </c>
      <c r="L1488" s="71">
        <v>0</v>
      </c>
      <c r="N1488" s="72">
        <f>IF(COUNTIFS(Submission[Submission],"2nd",Submission[Code],Submission[[#This Row],[Code]],Submission[Month],Submission[[#This Row],[Month]])&gt;0,Submission[[#This Row],[2nd Submit Prod/import (month +0)]]-Submission[[#This Row],[1st Submit Prod/import (month +0) ]],0)</f>
        <v>0</v>
      </c>
    </row>
    <row r="1489" spans="1:14">
      <c r="A1489" s="115">
        <v>2022</v>
      </c>
      <c r="B1489" s="72">
        <v>4</v>
      </c>
      <c r="C1489" t="s">
        <v>372</v>
      </c>
      <c r="D1489" t="s">
        <v>198</v>
      </c>
      <c r="E1489" t="s">
        <v>427</v>
      </c>
      <c r="F1489" t="s">
        <v>77</v>
      </c>
      <c r="G1489" t="s">
        <v>370</v>
      </c>
      <c r="H1489" t="s">
        <v>374</v>
      </c>
      <c r="I1489" t="s">
        <v>87</v>
      </c>
      <c r="K1489" t="s">
        <v>219</v>
      </c>
      <c r="L1489" s="71">
        <v>0</v>
      </c>
      <c r="N1489" s="72">
        <f>IF(COUNTIFS(Submission[Submission],"2nd",Submission[Code],Submission[[#This Row],[Code]],Submission[Month],Submission[[#This Row],[Month]])&gt;0,Submission[[#This Row],[2nd Submit Prod/import (month +0)]]-Submission[[#This Row],[1st Submit Prod/import (month +0) ]],0)</f>
        <v>0</v>
      </c>
    </row>
    <row r="1490" spans="1:14">
      <c r="A1490" s="115">
        <v>2022</v>
      </c>
      <c r="B1490" s="72">
        <v>4</v>
      </c>
      <c r="C1490" t="s">
        <v>372</v>
      </c>
      <c r="D1490" t="s">
        <v>198</v>
      </c>
      <c r="E1490" t="s">
        <v>427</v>
      </c>
      <c r="F1490" t="s">
        <v>77</v>
      </c>
      <c r="G1490" t="s">
        <v>370</v>
      </c>
      <c r="H1490" t="s">
        <v>374</v>
      </c>
      <c r="I1490" t="s">
        <v>88</v>
      </c>
      <c r="K1490" t="s">
        <v>219</v>
      </c>
      <c r="L1490" s="71">
        <v>0</v>
      </c>
      <c r="N1490" s="72">
        <f>IF(COUNTIFS(Submission[Submission],"2nd",Submission[Code],Submission[[#This Row],[Code]],Submission[Month],Submission[[#This Row],[Month]])&gt;0,Submission[[#This Row],[2nd Submit Prod/import (month +0)]]-Submission[[#This Row],[1st Submit Prod/import (month +0) ]],0)</f>
        <v>0</v>
      </c>
    </row>
    <row r="1491" spans="1:14">
      <c r="A1491" s="115">
        <v>2022</v>
      </c>
      <c r="B1491" s="72">
        <v>4</v>
      </c>
      <c r="C1491" t="s">
        <v>372</v>
      </c>
      <c r="D1491" t="s">
        <v>198</v>
      </c>
      <c r="E1491" t="s">
        <v>427</v>
      </c>
      <c r="F1491" t="s">
        <v>77</v>
      </c>
      <c r="G1491" t="s">
        <v>370</v>
      </c>
      <c r="H1491" t="s">
        <v>374</v>
      </c>
      <c r="I1491" t="s">
        <v>89</v>
      </c>
      <c r="K1491" t="s">
        <v>219</v>
      </c>
      <c r="L1491" s="71">
        <v>0</v>
      </c>
      <c r="N1491" s="72">
        <f>IF(COUNTIFS(Submission[Submission],"2nd",Submission[Code],Submission[[#This Row],[Code]],Submission[Month],Submission[[#This Row],[Month]])&gt;0,Submission[[#This Row],[2nd Submit Prod/import (month +0)]]-Submission[[#This Row],[1st Submit Prod/import (month +0) ]],0)</f>
        <v>0</v>
      </c>
    </row>
    <row r="1492" spans="1:14">
      <c r="A1492" s="115">
        <v>2022</v>
      </c>
      <c r="B1492" s="72">
        <v>4</v>
      </c>
      <c r="C1492" t="s">
        <v>372</v>
      </c>
      <c r="D1492" t="s">
        <v>198</v>
      </c>
      <c r="E1492" t="s">
        <v>427</v>
      </c>
      <c r="F1492" t="s">
        <v>77</v>
      </c>
      <c r="G1492" t="s">
        <v>370</v>
      </c>
      <c r="H1492" t="s">
        <v>374</v>
      </c>
      <c r="I1492" t="s">
        <v>90</v>
      </c>
      <c r="K1492" t="s">
        <v>219</v>
      </c>
      <c r="L1492" s="71">
        <v>0</v>
      </c>
      <c r="N1492" s="72">
        <f>IF(COUNTIFS(Submission[Submission],"2nd",Submission[Code],Submission[[#This Row],[Code]],Submission[Month],Submission[[#This Row],[Month]])&gt;0,Submission[[#This Row],[2nd Submit Prod/import (month +0)]]-Submission[[#This Row],[1st Submit Prod/import (month +0) ]],0)</f>
        <v>0</v>
      </c>
    </row>
    <row r="1493" spans="1:14">
      <c r="A1493" s="115">
        <v>2022</v>
      </c>
      <c r="B1493" s="72">
        <v>4</v>
      </c>
      <c r="C1493" t="s">
        <v>372</v>
      </c>
      <c r="D1493" t="s">
        <v>198</v>
      </c>
      <c r="E1493" t="s">
        <v>427</v>
      </c>
      <c r="F1493" t="s">
        <v>77</v>
      </c>
      <c r="G1493" t="s">
        <v>370</v>
      </c>
      <c r="H1493" t="s">
        <v>374</v>
      </c>
      <c r="I1493" t="s">
        <v>91</v>
      </c>
      <c r="K1493" t="s">
        <v>219</v>
      </c>
      <c r="L1493" s="71">
        <v>0</v>
      </c>
      <c r="N1493" s="72">
        <f>IF(COUNTIFS(Submission[Submission],"2nd",Submission[Code],Submission[[#This Row],[Code]],Submission[Month],Submission[[#This Row],[Month]])&gt;0,Submission[[#This Row],[2nd Submit Prod/import (month +0)]]-Submission[[#This Row],[1st Submit Prod/import (month +0) ]],0)</f>
        <v>0</v>
      </c>
    </row>
    <row r="1494" spans="1:14">
      <c r="A1494" s="115">
        <v>2022</v>
      </c>
      <c r="B1494" s="72">
        <v>4</v>
      </c>
      <c r="C1494" t="s">
        <v>372</v>
      </c>
      <c r="D1494" t="s">
        <v>198</v>
      </c>
      <c r="E1494" t="s">
        <v>427</v>
      </c>
      <c r="F1494" t="s">
        <v>77</v>
      </c>
      <c r="G1494" t="s">
        <v>370</v>
      </c>
      <c r="H1494" t="s">
        <v>374</v>
      </c>
      <c r="I1494" t="s">
        <v>143</v>
      </c>
      <c r="K1494" t="s">
        <v>220</v>
      </c>
      <c r="L1494" s="71">
        <v>0</v>
      </c>
      <c r="N1494" s="72">
        <f>IF(COUNTIFS(Submission[Submission],"2nd",Submission[Code],Submission[[#This Row],[Code]],Submission[Month],Submission[[#This Row],[Month]])&gt;0,Submission[[#This Row],[2nd Submit Prod/import (month +0)]]-Submission[[#This Row],[1st Submit Prod/import (month +0) ]],0)</f>
        <v>0</v>
      </c>
    </row>
    <row r="1495" spans="1:14">
      <c r="A1495" s="115">
        <v>2022</v>
      </c>
      <c r="B1495" s="72">
        <v>4</v>
      </c>
      <c r="C1495" t="s">
        <v>372</v>
      </c>
      <c r="D1495" t="s">
        <v>198</v>
      </c>
      <c r="E1495" t="s">
        <v>427</v>
      </c>
      <c r="F1495" t="s">
        <v>77</v>
      </c>
      <c r="G1495" t="s">
        <v>370</v>
      </c>
      <c r="H1495" t="s">
        <v>374</v>
      </c>
      <c r="I1495" t="s">
        <v>144</v>
      </c>
      <c r="K1495" t="s">
        <v>220</v>
      </c>
      <c r="L1495" s="71">
        <v>0</v>
      </c>
      <c r="N1495" s="72">
        <f>IF(COUNTIFS(Submission[Submission],"2nd",Submission[Code],Submission[[#This Row],[Code]],Submission[Month],Submission[[#This Row],[Month]])&gt;0,Submission[[#This Row],[2nd Submit Prod/import (month +0)]]-Submission[[#This Row],[1st Submit Prod/import (month +0) ]],0)</f>
        <v>0</v>
      </c>
    </row>
    <row r="1496" spans="1:14">
      <c r="A1496" s="115">
        <v>2022</v>
      </c>
      <c r="B1496" s="72">
        <v>4</v>
      </c>
      <c r="C1496" t="s">
        <v>372</v>
      </c>
      <c r="D1496" t="s">
        <v>198</v>
      </c>
      <c r="E1496" t="s">
        <v>418</v>
      </c>
      <c r="F1496" t="s">
        <v>77</v>
      </c>
      <c r="G1496" t="s">
        <v>370</v>
      </c>
      <c r="H1496" t="s">
        <v>374</v>
      </c>
      <c r="I1496" t="s">
        <v>447</v>
      </c>
      <c r="K1496" t="s">
        <v>219</v>
      </c>
      <c r="L1496" s="71">
        <v>0</v>
      </c>
      <c r="N1496" s="72">
        <f>IF(COUNTIFS(Submission[Submission],"2nd",Submission[Code],Submission[[#This Row],[Code]],Submission[Month],Submission[[#This Row],[Month]])&gt;0,Submission[[#This Row],[2nd Submit Prod/import (month +0)]]-Submission[[#This Row],[1st Submit Prod/import (month +0) ]],0)</f>
        <v>0</v>
      </c>
    </row>
    <row r="1497" spans="1:14">
      <c r="A1497" s="115">
        <v>2022</v>
      </c>
      <c r="B1497" s="72">
        <v>4</v>
      </c>
      <c r="C1497" t="s">
        <v>372</v>
      </c>
      <c r="D1497" t="s">
        <v>198</v>
      </c>
      <c r="E1497" t="s">
        <v>418</v>
      </c>
      <c r="F1497" t="s">
        <v>77</v>
      </c>
      <c r="G1497" t="s">
        <v>370</v>
      </c>
      <c r="H1497" t="s">
        <v>374</v>
      </c>
      <c r="I1497" t="s">
        <v>448</v>
      </c>
      <c r="K1497" t="s">
        <v>219</v>
      </c>
      <c r="L1497" s="71">
        <v>0</v>
      </c>
      <c r="N1497" s="72">
        <f>IF(COUNTIFS(Submission[Submission],"2nd",Submission[Code],Submission[[#This Row],[Code]],Submission[Month],Submission[[#This Row],[Month]])&gt;0,Submission[[#This Row],[2nd Submit Prod/import (month +0)]]-Submission[[#This Row],[1st Submit Prod/import (month +0) ]],0)</f>
        <v>0</v>
      </c>
    </row>
    <row r="1498" spans="1:14">
      <c r="A1498" s="115">
        <v>2022</v>
      </c>
      <c r="B1498" s="72">
        <v>4</v>
      </c>
      <c r="C1498" t="s">
        <v>372</v>
      </c>
      <c r="D1498" t="s">
        <v>198</v>
      </c>
      <c r="E1498" t="s">
        <v>418</v>
      </c>
      <c r="F1498" t="s">
        <v>77</v>
      </c>
      <c r="G1498" t="s">
        <v>370</v>
      </c>
      <c r="H1498" t="s">
        <v>374</v>
      </c>
      <c r="I1498" t="s">
        <v>449</v>
      </c>
      <c r="K1498" t="s">
        <v>219</v>
      </c>
      <c r="L1498" s="71">
        <v>0</v>
      </c>
      <c r="N1498" s="72">
        <f>IF(COUNTIFS(Submission[Submission],"2nd",Submission[Code],Submission[[#This Row],[Code]],Submission[Month],Submission[[#This Row],[Month]])&gt;0,Submission[[#This Row],[2nd Submit Prod/import (month +0)]]-Submission[[#This Row],[1st Submit Prod/import (month +0) ]],0)</f>
        <v>0</v>
      </c>
    </row>
    <row r="1499" spans="1:14">
      <c r="A1499" s="115">
        <v>2022</v>
      </c>
      <c r="B1499" s="72">
        <v>4</v>
      </c>
      <c r="C1499" t="s">
        <v>372</v>
      </c>
      <c r="D1499" t="s">
        <v>198</v>
      </c>
      <c r="E1499" t="s">
        <v>418</v>
      </c>
      <c r="F1499" t="s">
        <v>77</v>
      </c>
      <c r="G1499" t="s">
        <v>370</v>
      </c>
      <c r="H1499" t="s">
        <v>374</v>
      </c>
      <c r="I1499" t="s">
        <v>450</v>
      </c>
      <c r="K1499" t="s">
        <v>219</v>
      </c>
      <c r="L1499" s="71">
        <v>0</v>
      </c>
      <c r="N1499" s="72">
        <f>IF(COUNTIFS(Submission[Submission],"2nd",Submission[Code],Submission[[#This Row],[Code]],Submission[Month],Submission[[#This Row],[Month]])&gt;0,Submission[[#This Row],[2nd Submit Prod/import (month +0)]]-Submission[[#This Row],[1st Submit Prod/import (month +0) ]],0)</f>
        <v>0</v>
      </c>
    </row>
    <row r="1500" spans="1:14">
      <c r="A1500" s="115">
        <v>2022</v>
      </c>
      <c r="B1500" s="72">
        <v>4</v>
      </c>
      <c r="C1500" t="s">
        <v>372</v>
      </c>
      <c r="D1500" t="s">
        <v>198</v>
      </c>
      <c r="E1500" t="s">
        <v>418</v>
      </c>
      <c r="F1500" t="s">
        <v>77</v>
      </c>
      <c r="G1500" t="s">
        <v>370</v>
      </c>
      <c r="H1500" t="s">
        <v>374</v>
      </c>
      <c r="I1500" t="s">
        <v>92</v>
      </c>
      <c r="K1500" t="s">
        <v>219</v>
      </c>
      <c r="L1500" s="71">
        <v>38080</v>
      </c>
      <c r="N1500" s="72">
        <f>IF(COUNTIFS(Submission[Submission],"2nd",Submission[Code],Submission[[#This Row],[Code]],Submission[Month],Submission[[#This Row],[Month]])&gt;0,Submission[[#This Row],[2nd Submit Prod/import (month +0)]]-Submission[[#This Row],[1st Submit Prod/import (month +0) ]],0)</f>
        <v>-38080</v>
      </c>
    </row>
    <row r="1501" spans="1:14">
      <c r="A1501" s="115">
        <v>2022</v>
      </c>
      <c r="B1501" s="72">
        <v>4</v>
      </c>
      <c r="C1501" t="s">
        <v>372</v>
      </c>
      <c r="D1501" t="s">
        <v>198</v>
      </c>
      <c r="E1501" t="s">
        <v>418</v>
      </c>
      <c r="F1501" t="s">
        <v>77</v>
      </c>
      <c r="G1501" t="s">
        <v>370</v>
      </c>
      <c r="H1501" t="s">
        <v>374</v>
      </c>
      <c r="I1501" t="s">
        <v>451</v>
      </c>
      <c r="K1501" t="s">
        <v>219</v>
      </c>
      <c r="L1501" s="71">
        <v>0</v>
      </c>
      <c r="N1501" s="72">
        <f>IF(COUNTIFS(Submission[Submission],"2nd",Submission[Code],Submission[[#This Row],[Code]],Submission[Month],Submission[[#This Row],[Month]])&gt;0,Submission[[#This Row],[2nd Submit Prod/import (month +0)]]-Submission[[#This Row],[1st Submit Prod/import (month +0) ]],0)</f>
        <v>0</v>
      </c>
    </row>
    <row r="1502" spans="1:14">
      <c r="A1502" s="115">
        <v>2022</v>
      </c>
      <c r="B1502" s="72">
        <v>4</v>
      </c>
      <c r="C1502" t="s">
        <v>372</v>
      </c>
      <c r="D1502" t="s">
        <v>198</v>
      </c>
      <c r="E1502" t="s">
        <v>418</v>
      </c>
      <c r="F1502" t="s">
        <v>77</v>
      </c>
      <c r="G1502" t="s">
        <v>370</v>
      </c>
      <c r="H1502" t="s">
        <v>374</v>
      </c>
      <c r="I1502" t="s">
        <v>441</v>
      </c>
      <c r="K1502" t="s">
        <v>219</v>
      </c>
      <c r="L1502" s="71">
        <v>0</v>
      </c>
      <c r="N1502" s="72">
        <f>IF(COUNTIFS(Submission[Submission],"2nd",Submission[Code],Submission[[#This Row],[Code]],Submission[Month],Submission[[#This Row],[Month]])&gt;0,Submission[[#This Row],[2nd Submit Prod/import (month +0)]]-Submission[[#This Row],[1st Submit Prod/import (month +0) ]],0)</f>
        <v>0</v>
      </c>
    </row>
    <row r="1503" spans="1:14">
      <c r="A1503" s="115">
        <v>2022</v>
      </c>
      <c r="B1503" s="72">
        <v>4</v>
      </c>
      <c r="C1503" t="s">
        <v>372</v>
      </c>
      <c r="D1503" t="s">
        <v>198</v>
      </c>
      <c r="E1503" t="s">
        <v>418</v>
      </c>
      <c r="F1503" t="s">
        <v>77</v>
      </c>
      <c r="G1503" t="s">
        <v>370</v>
      </c>
      <c r="H1503" t="s">
        <v>374</v>
      </c>
      <c r="I1503" t="s">
        <v>452</v>
      </c>
      <c r="K1503" t="s">
        <v>219</v>
      </c>
      <c r="L1503" s="71">
        <v>0</v>
      </c>
      <c r="N1503" s="72">
        <f>IF(COUNTIFS(Submission[Submission],"2nd",Submission[Code],Submission[[#This Row],[Code]],Submission[Month],Submission[[#This Row],[Month]])&gt;0,Submission[[#This Row],[2nd Submit Prod/import (month +0)]]-Submission[[#This Row],[1st Submit Prod/import (month +0) ]],0)</f>
        <v>0</v>
      </c>
    </row>
    <row r="1504" spans="1:14">
      <c r="A1504" s="115">
        <v>2022</v>
      </c>
      <c r="B1504" s="72">
        <v>4</v>
      </c>
      <c r="C1504" t="s">
        <v>372</v>
      </c>
      <c r="D1504" t="s">
        <v>198</v>
      </c>
      <c r="E1504" t="s">
        <v>418</v>
      </c>
      <c r="F1504" t="s">
        <v>77</v>
      </c>
      <c r="G1504" t="s">
        <v>370</v>
      </c>
      <c r="H1504" t="s">
        <v>374</v>
      </c>
      <c r="I1504" t="s">
        <v>453</v>
      </c>
      <c r="K1504" t="s">
        <v>219</v>
      </c>
      <c r="L1504" s="71">
        <v>0</v>
      </c>
      <c r="N1504" s="72">
        <f>IF(COUNTIFS(Submission[Submission],"2nd",Submission[Code],Submission[[#This Row],[Code]],Submission[Month],Submission[[#This Row],[Month]])&gt;0,Submission[[#This Row],[2nd Submit Prod/import (month +0)]]-Submission[[#This Row],[1st Submit Prod/import (month +0) ]],0)</f>
        <v>0</v>
      </c>
    </row>
    <row r="1505" spans="1:14">
      <c r="A1505" s="115">
        <v>2022</v>
      </c>
      <c r="B1505" s="72">
        <v>4</v>
      </c>
      <c r="C1505" t="s">
        <v>372</v>
      </c>
      <c r="D1505" t="s">
        <v>198</v>
      </c>
      <c r="E1505" t="s">
        <v>418</v>
      </c>
      <c r="F1505" t="s">
        <v>77</v>
      </c>
      <c r="G1505" t="s">
        <v>370</v>
      </c>
      <c r="H1505" t="s">
        <v>374</v>
      </c>
      <c r="I1505" t="s">
        <v>555</v>
      </c>
      <c r="K1505" t="s">
        <v>220</v>
      </c>
      <c r="L1505" s="71">
        <v>0</v>
      </c>
      <c r="N1505" s="72">
        <f>IF(COUNTIFS(Submission[Submission],"2nd",Submission[Code],Submission[[#This Row],[Code]],Submission[Month],Submission[[#This Row],[Month]])&gt;0,Submission[[#This Row],[2nd Submit Prod/import (month +0)]]-Submission[[#This Row],[1st Submit Prod/import (month +0) ]],0)</f>
        <v>0</v>
      </c>
    </row>
    <row r="1506" spans="1:14">
      <c r="A1506" s="115">
        <v>2022</v>
      </c>
      <c r="B1506" s="72">
        <v>4</v>
      </c>
      <c r="C1506" t="s">
        <v>372</v>
      </c>
      <c r="D1506" t="s">
        <v>198</v>
      </c>
      <c r="E1506" t="s">
        <v>418</v>
      </c>
      <c r="F1506" t="s">
        <v>77</v>
      </c>
      <c r="G1506" t="s">
        <v>370</v>
      </c>
      <c r="H1506" t="s">
        <v>374</v>
      </c>
      <c r="I1506" t="s">
        <v>556</v>
      </c>
      <c r="K1506" t="s">
        <v>220</v>
      </c>
      <c r="L1506" s="71">
        <v>0</v>
      </c>
      <c r="N1506" s="72">
        <f>IF(COUNTIFS(Submission[Submission],"2nd",Submission[Code],Submission[[#This Row],[Code]],Submission[Month],Submission[[#This Row],[Month]])&gt;0,Submission[[#This Row],[2nd Submit Prod/import (month +0)]]-Submission[[#This Row],[1st Submit Prod/import (month +0) ]],0)</f>
        <v>0</v>
      </c>
    </row>
    <row r="1507" spans="1:14">
      <c r="A1507" s="115">
        <v>2022</v>
      </c>
      <c r="B1507" s="72">
        <v>4</v>
      </c>
      <c r="C1507" t="s">
        <v>372</v>
      </c>
      <c r="D1507" t="s">
        <v>198</v>
      </c>
      <c r="E1507" t="s">
        <v>427</v>
      </c>
      <c r="F1507" t="s">
        <v>77</v>
      </c>
      <c r="G1507" t="s">
        <v>370</v>
      </c>
      <c r="H1507" t="s">
        <v>374</v>
      </c>
      <c r="I1507" t="s">
        <v>93</v>
      </c>
      <c r="K1507" t="s">
        <v>220</v>
      </c>
      <c r="L1507" s="71">
        <v>0</v>
      </c>
      <c r="N1507" s="72">
        <f>IF(COUNTIFS(Submission[Submission],"2nd",Submission[Code],Submission[[#This Row],[Code]],Submission[Month],Submission[[#This Row],[Month]])&gt;0,Submission[[#This Row],[2nd Submit Prod/import (month +0)]]-Submission[[#This Row],[1st Submit Prod/import (month +0) ]],0)</f>
        <v>0</v>
      </c>
    </row>
    <row r="1508" spans="1:14">
      <c r="A1508" s="115">
        <v>2022</v>
      </c>
      <c r="B1508" s="72">
        <v>4</v>
      </c>
      <c r="C1508" t="s">
        <v>372</v>
      </c>
      <c r="D1508" t="s">
        <v>198</v>
      </c>
      <c r="E1508" t="s">
        <v>419</v>
      </c>
      <c r="F1508" t="s">
        <v>77</v>
      </c>
      <c r="G1508" t="s">
        <v>368</v>
      </c>
      <c r="H1508" t="s">
        <v>386</v>
      </c>
      <c r="I1508" t="s">
        <v>454</v>
      </c>
      <c r="K1508" t="s">
        <v>219</v>
      </c>
      <c r="L1508" s="71">
        <v>0</v>
      </c>
      <c r="N1508" s="72">
        <f>IF(COUNTIFS(Submission[Submission],"2nd",Submission[Code],Submission[[#This Row],[Code]],Submission[Month],Submission[[#This Row],[Month]])&gt;0,Submission[[#This Row],[2nd Submit Prod/import (month +0)]]-Submission[[#This Row],[1st Submit Prod/import (month +0) ]],0)</f>
        <v>0</v>
      </c>
    </row>
    <row r="1509" spans="1:14">
      <c r="A1509" s="115">
        <v>2022</v>
      </c>
      <c r="B1509" s="72">
        <v>4</v>
      </c>
      <c r="C1509" t="s">
        <v>372</v>
      </c>
      <c r="D1509" t="s">
        <v>198</v>
      </c>
      <c r="E1509" t="s">
        <v>419</v>
      </c>
      <c r="F1509" t="s">
        <v>77</v>
      </c>
      <c r="G1509" t="s">
        <v>368</v>
      </c>
      <c r="H1509" t="s">
        <v>386</v>
      </c>
      <c r="I1509" t="s">
        <v>455</v>
      </c>
      <c r="K1509" t="s">
        <v>219</v>
      </c>
      <c r="L1509" s="71">
        <v>0</v>
      </c>
      <c r="N1509" s="72">
        <f>IF(COUNTIFS(Submission[Submission],"2nd",Submission[Code],Submission[[#This Row],[Code]],Submission[Month],Submission[[#This Row],[Month]])&gt;0,Submission[[#This Row],[2nd Submit Prod/import (month +0)]]-Submission[[#This Row],[1st Submit Prod/import (month +0) ]],0)</f>
        <v>0</v>
      </c>
    </row>
    <row r="1510" spans="1:14">
      <c r="A1510" s="115">
        <v>2022</v>
      </c>
      <c r="B1510" s="72">
        <v>4</v>
      </c>
      <c r="C1510" t="s">
        <v>372</v>
      </c>
      <c r="D1510" t="s">
        <v>198</v>
      </c>
      <c r="E1510" t="s">
        <v>419</v>
      </c>
      <c r="F1510" t="s">
        <v>77</v>
      </c>
      <c r="G1510" t="s">
        <v>368</v>
      </c>
      <c r="H1510" t="s">
        <v>386</v>
      </c>
      <c r="I1510" t="s">
        <v>456</v>
      </c>
      <c r="K1510" t="s">
        <v>219</v>
      </c>
      <c r="L1510" s="71">
        <v>0</v>
      </c>
      <c r="N1510" s="72">
        <f>IF(COUNTIFS(Submission[Submission],"2nd",Submission[Code],Submission[[#This Row],[Code]],Submission[Month],Submission[[#This Row],[Month]])&gt;0,Submission[[#This Row],[2nd Submit Prod/import (month +0)]]-Submission[[#This Row],[1st Submit Prod/import (month +0) ]],0)</f>
        <v>0</v>
      </c>
    </row>
    <row r="1511" spans="1:14">
      <c r="A1511" s="115">
        <v>2022</v>
      </c>
      <c r="B1511" s="72">
        <v>4</v>
      </c>
      <c r="C1511" t="s">
        <v>372</v>
      </c>
      <c r="D1511" t="s">
        <v>198</v>
      </c>
      <c r="E1511" t="s">
        <v>419</v>
      </c>
      <c r="F1511" t="s">
        <v>77</v>
      </c>
      <c r="G1511" t="s">
        <v>368</v>
      </c>
      <c r="H1511" t="s">
        <v>386</v>
      </c>
      <c r="I1511" t="s">
        <v>457</v>
      </c>
      <c r="K1511" t="s">
        <v>219</v>
      </c>
      <c r="L1511" s="71">
        <v>0</v>
      </c>
      <c r="N1511" s="72">
        <f>IF(COUNTIFS(Submission[Submission],"2nd",Submission[Code],Submission[[#This Row],[Code]],Submission[Month],Submission[[#This Row],[Month]])&gt;0,Submission[[#This Row],[2nd Submit Prod/import (month +0)]]-Submission[[#This Row],[1st Submit Prod/import (month +0) ]],0)</f>
        <v>0</v>
      </c>
    </row>
    <row r="1512" spans="1:14">
      <c r="A1512" s="115">
        <v>2022</v>
      </c>
      <c r="B1512" s="72">
        <v>4</v>
      </c>
      <c r="C1512" t="s">
        <v>372</v>
      </c>
      <c r="D1512" t="s">
        <v>198</v>
      </c>
      <c r="E1512" t="s">
        <v>419</v>
      </c>
      <c r="F1512" t="s">
        <v>77</v>
      </c>
      <c r="G1512" t="s">
        <v>368</v>
      </c>
      <c r="H1512" t="s">
        <v>386</v>
      </c>
      <c r="I1512" t="s">
        <v>458</v>
      </c>
      <c r="K1512" t="s">
        <v>219</v>
      </c>
      <c r="L1512" s="71">
        <v>0</v>
      </c>
      <c r="N1512" s="72">
        <f>IF(COUNTIFS(Submission[Submission],"2nd",Submission[Code],Submission[[#This Row],[Code]],Submission[Month],Submission[[#This Row],[Month]])&gt;0,Submission[[#This Row],[2nd Submit Prod/import (month +0)]]-Submission[[#This Row],[1st Submit Prod/import (month +0) ]],0)</f>
        <v>0</v>
      </c>
    </row>
    <row r="1513" spans="1:14">
      <c r="A1513" s="115">
        <v>2022</v>
      </c>
      <c r="B1513" s="72">
        <v>4</v>
      </c>
      <c r="C1513" t="s">
        <v>372</v>
      </c>
      <c r="D1513" t="s">
        <v>198</v>
      </c>
      <c r="E1513" t="s">
        <v>419</v>
      </c>
      <c r="F1513" t="s">
        <v>77</v>
      </c>
      <c r="G1513" t="s">
        <v>368</v>
      </c>
      <c r="H1513" t="s">
        <v>386</v>
      </c>
      <c r="I1513" t="s">
        <v>145</v>
      </c>
      <c r="K1513" t="s">
        <v>219</v>
      </c>
      <c r="L1513" s="71">
        <v>0</v>
      </c>
      <c r="N1513" s="72">
        <f>IF(COUNTIFS(Submission[Submission],"2nd",Submission[Code],Submission[[#This Row],[Code]],Submission[Month],Submission[[#This Row],[Month]])&gt;0,Submission[[#This Row],[2nd Submit Prod/import (month +0)]]-Submission[[#This Row],[1st Submit Prod/import (month +0) ]],0)</f>
        <v>0</v>
      </c>
    </row>
    <row r="1514" spans="1:14">
      <c r="A1514" s="115">
        <v>2022</v>
      </c>
      <c r="B1514" s="72">
        <v>4</v>
      </c>
      <c r="C1514" t="s">
        <v>372</v>
      </c>
      <c r="D1514" t="s">
        <v>198</v>
      </c>
      <c r="E1514" t="s">
        <v>419</v>
      </c>
      <c r="F1514" t="s">
        <v>77</v>
      </c>
      <c r="G1514" t="s">
        <v>368</v>
      </c>
      <c r="H1514" t="s">
        <v>386</v>
      </c>
      <c r="I1514" t="s">
        <v>429</v>
      </c>
      <c r="K1514" t="s">
        <v>219</v>
      </c>
      <c r="L1514" s="71">
        <v>7200</v>
      </c>
      <c r="N1514" s="72">
        <f>IF(COUNTIFS(Submission[Submission],"2nd",Submission[Code],Submission[[#This Row],[Code]],Submission[Month],Submission[[#This Row],[Month]])&gt;0,Submission[[#This Row],[2nd Submit Prod/import (month +0)]]-Submission[[#This Row],[1st Submit Prod/import (month +0) ]],0)</f>
        <v>-7200</v>
      </c>
    </row>
    <row r="1515" spans="1:14">
      <c r="A1515" s="115">
        <v>2022</v>
      </c>
      <c r="B1515" s="72">
        <v>4</v>
      </c>
      <c r="C1515" t="s">
        <v>372</v>
      </c>
      <c r="D1515" t="s">
        <v>198</v>
      </c>
      <c r="E1515" t="s">
        <v>419</v>
      </c>
      <c r="F1515" t="s">
        <v>77</v>
      </c>
      <c r="G1515" t="s">
        <v>368</v>
      </c>
      <c r="H1515" t="s">
        <v>386</v>
      </c>
      <c r="I1515" t="s">
        <v>29</v>
      </c>
      <c r="K1515" t="s">
        <v>219</v>
      </c>
      <c r="L1515" s="71">
        <v>0</v>
      </c>
      <c r="N1515" s="72">
        <f>IF(COUNTIFS(Submission[Submission],"2nd",Submission[Code],Submission[[#This Row],[Code]],Submission[Month],Submission[[#This Row],[Month]])&gt;0,Submission[[#This Row],[2nd Submit Prod/import (month +0)]]-Submission[[#This Row],[1st Submit Prod/import (month +0) ]],0)</f>
        <v>0</v>
      </c>
    </row>
    <row r="1516" spans="1:14">
      <c r="A1516" s="115">
        <v>2022</v>
      </c>
      <c r="B1516" s="72">
        <v>4</v>
      </c>
      <c r="C1516" t="s">
        <v>372</v>
      </c>
      <c r="D1516" t="s">
        <v>198</v>
      </c>
      <c r="E1516" t="s">
        <v>419</v>
      </c>
      <c r="F1516" t="s">
        <v>77</v>
      </c>
      <c r="G1516" t="s">
        <v>368</v>
      </c>
      <c r="H1516" t="s">
        <v>386</v>
      </c>
      <c r="I1516" t="s">
        <v>30</v>
      </c>
      <c r="K1516" t="s">
        <v>219</v>
      </c>
      <c r="L1516" s="71">
        <v>0</v>
      </c>
      <c r="N1516" s="72">
        <f>IF(COUNTIFS(Submission[Submission],"2nd",Submission[Code],Submission[[#This Row],[Code]],Submission[Month],Submission[[#This Row],[Month]])&gt;0,Submission[[#This Row],[2nd Submit Prod/import (month +0)]]-Submission[[#This Row],[1st Submit Prod/import (month +0) ]],0)</f>
        <v>0</v>
      </c>
    </row>
    <row r="1517" spans="1:14">
      <c r="A1517" s="115">
        <v>2022</v>
      </c>
      <c r="B1517" s="72">
        <v>4</v>
      </c>
      <c r="C1517" t="s">
        <v>372</v>
      </c>
      <c r="D1517" t="s">
        <v>198</v>
      </c>
      <c r="E1517" t="s">
        <v>419</v>
      </c>
      <c r="F1517" t="s">
        <v>77</v>
      </c>
      <c r="G1517" t="s">
        <v>368</v>
      </c>
      <c r="H1517" t="s">
        <v>386</v>
      </c>
      <c r="I1517" t="s">
        <v>557</v>
      </c>
      <c r="K1517" t="s">
        <v>219</v>
      </c>
      <c r="L1517" s="71">
        <v>0</v>
      </c>
      <c r="N1517" s="72">
        <f>IF(COUNTIFS(Submission[Submission],"2nd",Submission[Code],Submission[[#This Row],[Code]],Submission[Month],Submission[[#This Row],[Month]])&gt;0,Submission[[#This Row],[2nd Submit Prod/import (month +0)]]-Submission[[#This Row],[1st Submit Prod/import (month +0) ]],0)</f>
        <v>0</v>
      </c>
    </row>
    <row r="1518" spans="1:14">
      <c r="A1518" s="115">
        <v>2022</v>
      </c>
      <c r="B1518" s="72">
        <v>4</v>
      </c>
      <c r="C1518" t="s">
        <v>372</v>
      </c>
      <c r="D1518" t="s">
        <v>198</v>
      </c>
      <c r="E1518" t="s">
        <v>419</v>
      </c>
      <c r="F1518" t="s">
        <v>77</v>
      </c>
      <c r="G1518" t="s">
        <v>368</v>
      </c>
      <c r="H1518" t="s">
        <v>386</v>
      </c>
      <c r="I1518" t="s">
        <v>558</v>
      </c>
      <c r="K1518" t="s">
        <v>219</v>
      </c>
      <c r="L1518" s="71">
        <v>0</v>
      </c>
      <c r="N1518" s="72">
        <f>IF(COUNTIFS(Submission[Submission],"2nd",Submission[Code],Submission[[#This Row],[Code]],Submission[Month],Submission[[#This Row],[Month]])&gt;0,Submission[[#This Row],[2nd Submit Prod/import (month +0)]]-Submission[[#This Row],[1st Submit Prod/import (month +0) ]],0)</f>
        <v>0</v>
      </c>
    </row>
    <row r="1519" spans="1:14">
      <c r="A1519" s="115">
        <v>2022</v>
      </c>
      <c r="B1519" s="72">
        <v>4</v>
      </c>
      <c r="C1519" t="s">
        <v>372</v>
      </c>
      <c r="D1519" t="s">
        <v>198</v>
      </c>
      <c r="E1519" t="s">
        <v>419</v>
      </c>
      <c r="F1519" t="s">
        <v>77</v>
      </c>
      <c r="G1519" t="s">
        <v>368</v>
      </c>
      <c r="H1519" t="s">
        <v>386</v>
      </c>
      <c r="I1519" t="s">
        <v>495</v>
      </c>
      <c r="K1519" t="s">
        <v>219</v>
      </c>
      <c r="L1519" s="71">
        <v>0</v>
      </c>
      <c r="N1519" s="72">
        <f>IF(COUNTIFS(Submission[Submission],"2nd",Submission[Code],Submission[[#This Row],[Code]],Submission[Month],Submission[[#This Row],[Month]])&gt;0,Submission[[#This Row],[2nd Submit Prod/import (month +0)]]-Submission[[#This Row],[1st Submit Prod/import (month +0) ]],0)</f>
        <v>0</v>
      </c>
    </row>
    <row r="1520" spans="1:14">
      <c r="A1520" s="115">
        <v>2022</v>
      </c>
      <c r="B1520" s="72">
        <v>4</v>
      </c>
      <c r="C1520" t="s">
        <v>372</v>
      </c>
      <c r="D1520" t="s">
        <v>198</v>
      </c>
      <c r="E1520" t="s">
        <v>419</v>
      </c>
      <c r="F1520" t="s">
        <v>77</v>
      </c>
      <c r="G1520" t="s">
        <v>368</v>
      </c>
      <c r="H1520" t="s">
        <v>386</v>
      </c>
      <c r="I1520" t="s">
        <v>494</v>
      </c>
      <c r="K1520" t="s">
        <v>219</v>
      </c>
      <c r="L1520" s="71">
        <v>0</v>
      </c>
      <c r="N1520" s="72">
        <f>IF(COUNTIFS(Submission[Submission],"2nd",Submission[Code],Submission[[#This Row],[Code]],Submission[Month],Submission[[#This Row],[Month]])&gt;0,Submission[[#This Row],[2nd Submit Prod/import (month +0)]]-Submission[[#This Row],[1st Submit Prod/import (month +0) ]],0)</f>
        <v>0</v>
      </c>
    </row>
    <row r="1521" spans="1:14">
      <c r="A1521" s="115">
        <v>2022</v>
      </c>
      <c r="B1521" s="72">
        <v>4</v>
      </c>
      <c r="C1521" t="s">
        <v>372</v>
      </c>
      <c r="D1521" t="s">
        <v>198</v>
      </c>
      <c r="E1521" t="s">
        <v>419</v>
      </c>
      <c r="F1521" t="s">
        <v>77</v>
      </c>
      <c r="G1521" t="s">
        <v>368</v>
      </c>
      <c r="H1521" t="s">
        <v>386</v>
      </c>
      <c r="I1521" t="s">
        <v>559</v>
      </c>
      <c r="K1521" t="s">
        <v>219</v>
      </c>
      <c r="L1521" s="71">
        <v>0</v>
      </c>
      <c r="N1521" s="72">
        <f>IF(COUNTIFS(Submission[Submission],"2nd",Submission[Code],Submission[[#This Row],[Code]],Submission[Month],Submission[[#This Row],[Month]])&gt;0,Submission[[#This Row],[2nd Submit Prod/import (month +0)]]-Submission[[#This Row],[1st Submit Prod/import (month +0) ]],0)</f>
        <v>0</v>
      </c>
    </row>
    <row r="1522" spans="1:14">
      <c r="A1522" s="115">
        <v>2022</v>
      </c>
      <c r="B1522" s="72">
        <v>4</v>
      </c>
      <c r="C1522" t="s">
        <v>372</v>
      </c>
      <c r="D1522" t="s">
        <v>198</v>
      </c>
      <c r="E1522" t="s">
        <v>419</v>
      </c>
      <c r="F1522" t="s">
        <v>77</v>
      </c>
      <c r="G1522" t="s">
        <v>368</v>
      </c>
      <c r="H1522" t="s">
        <v>386</v>
      </c>
      <c r="I1522" t="s">
        <v>430</v>
      </c>
      <c r="K1522" t="s">
        <v>219</v>
      </c>
      <c r="L1522" s="71">
        <v>14400</v>
      </c>
      <c r="N1522" s="72">
        <f>IF(COUNTIFS(Submission[Submission],"2nd",Submission[Code],Submission[[#This Row],[Code]],Submission[Month],Submission[[#This Row],[Month]])&gt;0,Submission[[#This Row],[2nd Submit Prod/import (month +0)]]-Submission[[#This Row],[1st Submit Prod/import (month +0) ]],0)</f>
        <v>-14400</v>
      </c>
    </row>
    <row r="1523" spans="1:14">
      <c r="A1523" s="115">
        <v>2022</v>
      </c>
      <c r="B1523" s="72">
        <v>4</v>
      </c>
      <c r="C1523" t="s">
        <v>372</v>
      </c>
      <c r="D1523" t="s">
        <v>198</v>
      </c>
      <c r="E1523" t="s">
        <v>419</v>
      </c>
      <c r="F1523" t="s">
        <v>77</v>
      </c>
      <c r="G1523" t="s">
        <v>368</v>
      </c>
      <c r="H1523" t="s">
        <v>386</v>
      </c>
      <c r="I1523" t="s">
        <v>431</v>
      </c>
      <c r="K1523" t="s">
        <v>219</v>
      </c>
      <c r="L1523" s="71">
        <v>3600</v>
      </c>
      <c r="N1523" s="72">
        <f>IF(COUNTIFS(Submission[Submission],"2nd",Submission[Code],Submission[[#This Row],[Code]],Submission[Month],Submission[[#This Row],[Month]])&gt;0,Submission[[#This Row],[2nd Submit Prod/import (month +0)]]-Submission[[#This Row],[1st Submit Prod/import (month +0) ]],0)</f>
        <v>-3600</v>
      </c>
    </row>
    <row r="1524" spans="1:14">
      <c r="A1524" s="115">
        <v>2022</v>
      </c>
      <c r="B1524" s="72">
        <v>4</v>
      </c>
      <c r="C1524" t="s">
        <v>372</v>
      </c>
      <c r="D1524" t="s">
        <v>198</v>
      </c>
      <c r="E1524" t="s">
        <v>419</v>
      </c>
      <c r="F1524" t="s">
        <v>77</v>
      </c>
      <c r="G1524" t="s">
        <v>368</v>
      </c>
      <c r="H1524" t="s">
        <v>386</v>
      </c>
      <c r="I1524" t="s">
        <v>459</v>
      </c>
      <c r="K1524" t="s">
        <v>219</v>
      </c>
      <c r="L1524" s="71">
        <v>0</v>
      </c>
      <c r="N1524" s="72">
        <f>IF(COUNTIFS(Submission[Submission],"2nd",Submission[Code],Submission[[#This Row],[Code]],Submission[Month],Submission[[#This Row],[Month]])&gt;0,Submission[[#This Row],[2nd Submit Prod/import (month +0)]]-Submission[[#This Row],[1st Submit Prod/import (month +0) ]],0)</f>
        <v>0</v>
      </c>
    </row>
    <row r="1525" spans="1:14">
      <c r="A1525" s="115">
        <v>2022</v>
      </c>
      <c r="B1525" s="72">
        <v>4</v>
      </c>
      <c r="C1525" t="s">
        <v>372</v>
      </c>
      <c r="D1525" t="s">
        <v>198</v>
      </c>
      <c r="E1525" t="s">
        <v>419</v>
      </c>
      <c r="F1525" t="s">
        <v>77</v>
      </c>
      <c r="G1525" t="s">
        <v>368</v>
      </c>
      <c r="H1525" t="s">
        <v>386</v>
      </c>
      <c r="I1525" t="s">
        <v>434</v>
      </c>
      <c r="K1525" t="s">
        <v>219</v>
      </c>
      <c r="L1525" s="71">
        <v>300</v>
      </c>
      <c r="N1525" s="72">
        <f>IF(COUNTIFS(Submission[Submission],"2nd",Submission[Code],Submission[[#This Row],[Code]],Submission[Month],Submission[[#This Row],[Month]])&gt;0,Submission[[#This Row],[2nd Submit Prod/import (month +0)]]-Submission[[#This Row],[1st Submit Prod/import (month +0) ]],0)</f>
        <v>-300</v>
      </c>
    </row>
    <row r="1526" spans="1:14">
      <c r="A1526" s="115">
        <v>2022</v>
      </c>
      <c r="B1526" s="72">
        <v>4</v>
      </c>
      <c r="C1526" t="s">
        <v>372</v>
      </c>
      <c r="D1526" t="s">
        <v>198</v>
      </c>
      <c r="E1526" t="s">
        <v>419</v>
      </c>
      <c r="F1526" t="s">
        <v>77</v>
      </c>
      <c r="G1526" t="s">
        <v>368</v>
      </c>
      <c r="H1526" t="s">
        <v>386</v>
      </c>
      <c r="I1526" t="s">
        <v>460</v>
      </c>
      <c r="K1526" t="s">
        <v>219</v>
      </c>
      <c r="L1526" s="71">
        <v>0</v>
      </c>
      <c r="N1526" s="72">
        <f>IF(COUNTIFS(Submission[Submission],"2nd",Submission[Code],Submission[[#This Row],[Code]],Submission[Month],Submission[[#This Row],[Month]])&gt;0,Submission[[#This Row],[2nd Submit Prod/import (month +0)]]-Submission[[#This Row],[1st Submit Prod/import (month +0) ]],0)</f>
        <v>0</v>
      </c>
    </row>
    <row r="1527" spans="1:14">
      <c r="A1527" s="115">
        <v>2022</v>
      </c>
      <c r="B1527" s="72">
        <v>4</v>
      </c>
      <c r="C1527" t="s">
        <v>372</v>
      </c>
      <c r="D1527" t="s">
        <v>198</v>
      </c>
      <c r="E1527" t="s">
        <v>419</v>
      </c>
      <c r="F1527" t="s">
        <v>77</v>
      </c>
      <c r="G1527" t="s">
        <v>368</v>
      </c>
      <c r="H1527" t="s">
        <v>386</v>
      </c>
      <c r="I1527" t="s">
        <v>461</v>
      </c>
      <c r="K1527" t="s">
        <v>219</v>
      </c>
      <c r="L1527" s="71">
        <v>0</v>
      </c>
      <c r="N1527" s="72">
        <f>IF(COUNTIFS(Submission[Submission],"2nd",Submission[Code],Submission[[#This Row],[Code]],Submission[Month],Submission[[#This Row],[Month]])&gt;0,Submission[[#This Row],[2nd Submit Prod/import (month +0)]]-Submission[[#This Row],[1st Submit Prod/import (month +0) ]],0)</f>
        <v>0</v>
      </c>
    </row>
    <row r="1528" spans="1:14">
      <c r="A1528" s="115">
        <v>2022</v>
      </c>
      <c r="B1528" s="72">
        <v>4</v>
      </c>
      <c r="C1528" t="s">
        <v>372</v>
      </c>
      <c r="D1528" t="s">
        <v>198</v>
      </c>
      <c r="E1528" t="s">
        <v>419</v>
      </c>
      <c r="F1528" t="s">
        <v>77</v>
      </c>
      <c r="G1528" t="s">
        <v>368</v>
      </c>
      <c r="H1528" t="s">
        <v>386</v>
      </c>
      <c r="I1528" t="s">
        <v>462</v>
      </c>
      <c r="K1528" t="s">
        <v>219</v>
      </c>
      <c r="L1528" s="71">
        <v>0</v>
      </c>
      <c r="N1528" s="72">
        <f>IF(COUNTIFS(Submission[Submission],"2nd",Submission[Code],Submission[[#This Row],[Code]],Submission[Month],Submission[[#This Row],[Month]])&gt;0,Submission[[#This Row],[2nd Submit Prod/import (month +0)]]-Submission[[#This Row],[1st Submit Prod/import (month +0) ]],0)</f>
        <v>0</v>
      </c>
    </row>
    <row r="1529" spans="1:14">
      <c r="A1529" s="115">
        <v>2022</v>
      </c>
      <c r="B1529" s="72">
        <v>4</v>
      </c>
      <c r="C1529" t="s">
        <v>372</v>
      </c>
      <c r="D1529" t="s">
        <v>198</v>
      </c>
      <c r="E1529" t="s">
        <v>419</v>
      </c>
      <c r="F1529" t="s">
        <v>77</v>
      </c>
      <c r="G1529" t="s">
        <v>368</v>
      </c>
      <c r="H1529" t="s">
        <v>386</v>
      </c>
      <c r="I1529" t="s">
        <v>146</v>
      </c>
      <c r="K1529" t="s">
        <v>220</v>
      </c>
      <c r="L1529" s="71">
        <v>0</v>
      </c>
      <c r="N1529" s="72">
        <f>IF(COUNTIFS(Submission[Submission],"2nd",Submission[Code],Submission[[#This Row],[Code]],Submission[Month],Submission[[#This Row],[Month]])&gt;0,Submission[[#This Row],[2nd Submit Prod/import (month +0)]]-Submission[[#This Row],[1st Submit Prod/import (month +0) ]],0)</f>
        <v>0</v>
      </c>
    </row>
    <row r="1530" spans="1:14">
      <c r="A1530" s="115">
        <v>2022</v>
      </c>
      <c r="B1530" s="72">
        <v>4</v>
      </c>
      <c r="C1530" t="s">
        <v>372</v>
      </c>
      <c r="D1530" t="s">
        <v>198</v>
      </c>
      <c r="E1530" t="s">
        <v>419</v>
      </c>
      <c r="F1530" t="s">
        <v>77</v>
      </c>
      <c r="G1530" t="s">
        <v>368</v>
      </c>
      <c r="H1530" t="s">
        <v>386</v>
      </c>
      <c r="I1530" t="s">
        <v>94</v>
      </c>
      <c r="K1530" t="s">
        <v>220</v>
      </c>
      <c r="L1530" s="71">
        <v>0</v>
      </c>
      <c r="N1530" s="72">
        <f>IF(COUNTIFS(Submission[Submission],"2nd",Submission[Code],Submission[[#This Row],[Code]],Submission[Month],Submission[[#This Row],[Month]])&gt;0,Submission[[#This Row],[2nd Submit Prod/import (month +0)]]-Submission[[#This Row],[1st Submit Prod/import (month +0) ]],0)</f>
        <v>0</v>
      </c>
    </row>
    <row r="1531" spans="1:14">
      <c r="A1531" s="115">
        <v>2022</v>
      </c>
      <c r="B1531" s="72">
        <v>4</v>
      </c>
      <c r="C1531" t="s">
        <v>372</v>
      </c>
      <c r="D1531" t="s">
        <v>198</v>
      </c>
      <c r="E1531" t="s">
        <v>419</v>
      </c>
      <c r="F1531" t="s">
        <v>77</v>
      </c>
      <c r="G1531" t="s">
        <v>368</v>
      </c>
      <c r="H1531" t="s">
        <v>386</v>
      </c>
      <c r="I1531" t="s">
        <v>147</v>
      </c>
      <c r="K1531" t="s">
        <v>220</v>
      </c>
      <c r="L1531" s="71">
        <v>0</v>
      </c>
      <c r="N1531" s="72">
        <f>IF(COUNTIFS(Submission[Submission],"2nd",Submission[Code],Submission[[#This Row],[Code]],Submission[Month],Submission[[#This Row],[Month]])&gt;0,Submission[[#This Row],[2nd Submit Prod/import (month +0)]]-Submission[[#This Row],[1st Submit Prod/import (month +0) ]],0)</f>
        <v>0</v>
      </c>
    </row>
    <row r="1532" spans="1:14">
      <c r="A1532" s="115">
        <v>2022</v>
      </c>
      <c r="B1532" s="72">
        <v>4</v>
      </c>
      <c r="C1532" t="s">
        <v>372</v>
      </c>
      <c r="D1532" t="s">
        <v>198</v>
      </c>
      <c r="E1532" t="s">
        <v>419</v>
      </c>
      <c r="F1532" t="s">
        <v>77</v>
      </c>
      <c r="G1532" t="s">
        <v>368</v>
      </c>
      <c r="H1532" t="s">
        <v>386</v>
      </c>
      <c r="I1532" t="s">
        <v>148</v>
      </c>
      <c r="K1532" t="s">
        <v>220</v>
      </c>
      <c r="L1532" s="71">
        <v>0</v>
      </c>
      <c r="N1532" s="72">
        <f>IF(COUNTIFS(Submission[Submission],"2nd",Submission[Code],Submission[[#This Row],[Code]],Submission[Month],Submission[[#This Row],[Month]])&gt;0,Submission[[#This Row],[2nd Submit Prod/import (month +0)]]-Submission[[#This Row],[1st Submit Prod/import (month +0) ]],0)</f>
        <v>0</v>
      </c>
    </row>
    <row r="1533" spans="1:14">
      <c r="A1533" s="115">
        <v>2022</v>
      </c>
      <c r="B1533" s="72">
        <v>4</v>
      </c>
      <c r="C1533" t="s">
        <v>372</v>
      </c>
      <c r="D1533" t="s">
        <v>198</v>
      </c>
      <c r="E1533" t="s">
        <v>421</v>
      </c>
      <c r="F1533" t="s">
        <v>77</v>
      </c>
      <c r="G1533" t="s">
        <v>370</v>
      </c>
      <c r="H1533" t="s">
        <v>403</v>
      </c>
      <c r="I1533" t="s">
        <v>560</v>
      </c>
      <c r="K1533" t="s">
        <v>220</v>
      </c>
      <c r="L1533" s="71">
        <v>0</v>
      </c>
      <c r="N1533" s="72">
        <f>IF(COUNTIFS(Submission[Submission],"2nd",Submission[Code],Submission[[#This Row],[Code]],Submission[Month],Submission[[#This Row],[Month]])&gt;0,Submission[[#This Row],[2nd Submit Prod/import (month +0)]]-Submission[[#This Row],[1st Submit Prod/import (month +0) ]],0)</f>
        <v>0</v>
      </c>
    </row>
    <row r="1534" spans="1:14">
      <c r="A1534" s="115">
        <v>2022</v>
      </c>
      <c r="B1534" s="72">
        <v>4</v>
      </c>
      <c r="C1534" t="s">
        <v>372</v>
      </c>
      <c r="D1534" t="s">
        <v>198</v>
      </c>
      <c r="E1534" t="s">
        <v>421</v>
      </c>
      <c r="F1534" t="s">
        <v>77</v>
      </c>
      <c r="G1534" t="s">
        <v>370</v>
      </c>
      <c r="H1534" t="s">
        <v>403</v>
      </c>
      <c r="I1534" t="s">
        <v>561</v>
      </c>
      <c r="K1534" t="s">
        <v>220</v>
      </c>
      <c r="L1534" s="71">
        <v>0</v>
      </c>
      <c r="N1534" s="72">
        <f>IF(COUNTIFS(Submission[Submission],"2nd",Submission[Code],Submission[[#This Row],[Code]],Submission[Month],Submission[[#This Row],[Month]])&gt;0,Submission[[#This Row],[2nd Submit Prod/import (month +0)]]-Submission[[#This Row],[1st Submit Prod/import (month +0) ]],0)</f>
        <v>0</v>
      </c>
    </row>
    <row r="1535" spans="1:14">
      <c r="A1535" s="115">
        <v>2022</v>
      </c>
      <c r="B1535" s="72">
        <v>4</v>
      </c>
      <c r="C1535" t="s">
        <v>372</v>
      </c>
      <c r="D1535" t="s">
        <v>198</v>
      </c>
      <c r="E1535" t="s">
        <v>421</v>
      </c>
      <c r="F1535" t="s">
        <v>77</v>
      </c>
      <c r="G1535" t="s">
        <v>370</v>
      </c>
      <c r="H1535" t="s">
        <v>403</v>
      </c>
      <c r="I1535" t="s">
        <v>562</v>
      </c>
      <c r="K1535" t="s">
        <v>220</v>
      </c>
      <c r="L1535" s="71">
        <v>0</v>
      </c>
      <c r="N1535" s="72">
        <f>IF(COUNTIFS(Submission[Submission],"2nd",Submission[Code],Submission[[#This Row],[Code]],Submission[Month],Submission[[#This Row],[Month]])&gt;0,Submission[[#This Row],[2nd Submit Prod/import (month +0)]]-Submission[[#This Row],[1st Submit Prod/import (month +0) ]],0)</f>
        <v>0</v>
      </c>
    </row>
    <row r="1536" spans="1:14">
      <c r="A1536" s="115">
        <v>2022</v>
      </c>
      <c r="B1536" s="72">
        <v>4</v>
      </c>
      <c r="C1536" t="s">
        <v>372</v>
      </c>
      <c r="D1536" t="s">
        <v>198</v>
      </c>
      <c r="E1536" t="s">
        <v>419</v>
      </c>
      <c r="F1536" t="s">
        <v>77</v>
      </c>
      <c r="G1536" t="s">
        <v>370</v>
      </c>
      <c r="H1536" t="s">
        <v>403</v>
      </c>
      <c r="I1536" t="s">
        <v>27</v>
      </c>
      <c r="K1536" t="s">
        <v>219</v>
      </c>
      <c r="L1536" s="71">
        <v>1574</v>
      </c>
      <c r="N1536" s="72">
        <f>IF(COUNTIFS(Submission[Submission],"2nd",Submission[Code],Submission[[#This Row],[Code]],Submission[Month],Submission[[#This Row],[Month]])&gt;0,Submission[[#This Row],[2nd Submit Prod/import (month +0)]]-Submission[[#This Row],[1st Submit Prod/import (month +0) ]],0)</f>
        <v>-1574</v>
      </c>
    </row>
    <row r="1537" spans="1:14">
      <c r="A1537" s="115">
        <v>2022</v>
      </c>
      <c r="B1537" s="72">
        <v>4</v>
      </c>
      <c r="C1537" t="s">
        <v>372</v>
      </c>
      <c r="D1537" t="s">
        <v>198</v>
      </c>
      <c r="E1537" t="s">
        <v>419</v>
      </c>
      <c r="F1537" t="s">
        <v>77</v>
      </c>
      <c r="G1537" t="s">
        <v>370</v>
      </c>
      <c r="H1537" t="s">
        <v>403</v>
      </c>
      <c r="I1537" t="s">
        <v>95</v>
      </c>
      <c r="K1537" t="s">
        <v>219</v>
      </c>
      <c r="L1537" s="71">
        <v>0</v>
      </c>
      <c r="N1537" s="72">
        <f>IF(COUNTIFS(Submission[Submission],"2nd",Submission[Code],Submission[[#This Row],[Code]],Submission[Month],Submission[[#This Row],[Month]])&gt;0,Submission[[#This Row],[2nd Submit Prod/import (month +0)]]-Submission[[#This Row],[1st Submit Prod/import (month +0) ]],0)</f>
        <v>0</v>
      </c>
    </row>
    <row r="1538" spans="1:14">
      <c r="A1538" s="115">
        <v>2022</v>
      </c>
      <c r="B1538" s="72">
        <v>4</v>
      </c>
      <c r="C1538" t="s">
        <v>372</v>
      </c>
      <c r="D1538" t="s">
        <v>198</v>
      </c>
      <c r="E1538" t="s">
        <v>419</v>
      </c>
      <c r="F1538" t="s">
        <v>77</v>
      </c>
      <c r="G1538" t="s">
        <v>370</v>
      </c>
      <c r="H1538" t="s">
        <v>403</v>
      </c>
      <c r="I1538" t="s">
        <v>26</v>
      </c>
      <c r="K1538" t="s">
        <v>219</v>
      </c>
      <c r="L1538" s="71">
        <v>1574</v>
      </c>
      <c r="N1538" s="72">
        <f>IF(COUNTIFS(Submission[Submission],"2nd",Submission[Code],Submission[[#This Row],[Code]],Submission[Month],Submission[[#This Row],[Month]])&gt;0,Submission[[#This Row],[2nd Submit Prod/import (month +0)]]-Submission[[#This Row],[1st Submit Prod/import (month +0) ]],0)</f>
        <v>-1574</v>
      </c>
    </row>
    <row r="1539" spans="1:14">
      <c r="A1539" s="115">
        <v>2022</v>
      </c>
      <c r="B1539" s="72">
        <v>4</v>
      </c>
      <c r="C1539" t="s">
        <v>372</v>
      </c>
      <c r="D1539" t="s">
        <v>198</v>
      </c>
      <c r="E1539" t="s">
        <v>419</v>
      </c>
      <c r="F1539" t="s">
        <v>77</v>
      </c>
      <c r="G1539" t="s">
        <v>370</v>
      </c>
      <c r="H1539" t="s">
        <v>403</v>
      </c>
      <c r="I1539" t="s">
        <v>25</v>
      </c>
      <c r="K1539" t="s">
        <v>219</v>
      </c>
      <c r="L1539" s="71">
        <v>1574</v>
      </c>
      <c r="N1539" s="72">
        <f>IF(COUNTIFS(Submission[Submission],"2nd",Submission[Code],Submission[[#This Row],[Code]],Submission[Month],Submission[[#This Row],[Month]])&gt;0,Submission[[#This Row],[2nd Submit Prod/import (month +0)]]-Submission[[#This Row],[1st Submit Prod/import (month +0) ]],0)</f>
        <v>-1574</v>
      </c>
    </row>
    <row r="1540" spans="1:14">
      <c r="A1540" s="115">
        <v>2022</v>
      </c>
      <c r="B1540" s="72">
        <v>4</v>
      </c>
      <c r="C1540" t="s">
        <v>372</v>
      </c>
      <c r="D1540" t="s">
        <v>198</v>
      </c>
      <c r="E1540" t="s">
        <v>419</v>
      </c>
      <c r="F1540" t="s">
        <v>77</v>
      </c>
      <c r="G1540" t="s">
        <v>370</v>
      </c>
      <c r="H1540" t="s">
        <v>403</v>
      </c>
      <c r="I1540" t="s">
        <v>28</v>
      </c>
      <c r="K1540" t="s">
        <v>219</v>
      </c>
      <c r="L1540" s="71">
        <v>1574</v>
      </c>
      <c r="N1540" s="72">
        <f>IF(COUNTIFS(Submission[Submission],"2nd",Submission[Code],Submission[[#This Row],[Code]],Submission[Month],Submission[[#This Row],[Month]])&gt;0,Submission[[#This Row],[2nd Submit Prod/import (month +0)]]-Submission[[#This Row],[1st Submit Prod/import (month +0) ]],0)</f>
        <v>-1574</v>
      </c>
    </row>
    <row r="1541" spans="1:14">
      <c r="A1541" s="115">
        <v>2022</v>
      </c>
      <c r="B1541" s="72">
        <v>4</v>
      </c>
      <c r="C1541" t="s">
        <v>372</v>
      </c>
      <c r="D1541" t="s">
        <v>198</v>
      </c>
      <c r="E1541" t="s">
        <v>419</v>
      </c>
      <c r="F1541" t="s">
        <v>77</v>
      </c>
      <c r="G1541" t="s">
        <v>370</v>
      </c>
      <c r="H1541" t="s">
        <v>403</v>
      </c>
      <c r="I1541" t="s">
        <v>96</v>
      </c>
      <c r="K1541" t="s">
        <v>219</v>
      </c>
      <c r="L1541" s="71">
        <v>0</v>
      </c>
      <c r="N1541" s="72">
        <f>IF(COUNTIFS(Submission[Submission],"2nd",Submission[Code],Submission[[#This Row],[Code]],Submission[Month],Submission[[#This Row],[Month]])&gt;0,Submission[[#This Row],[2nd Submit Prod/import (month +0)]]-Submission[[#This Row],[1st Submit Prod/import (month +0) ]],0)</f>
        <v>0</v>
      </c>
    </row>
    <row r="1542" spans="1:14">
      <c r="A1542" s="115">
        <v>2022</v>
      </c>
      <c r="B1542" s="72">
        <v>4</v>
      </c>
      <c r="C1542" t="s">
        <v>372</v>
      </c>
      <c r="D1542" t="s">
        <v>198</v>
      </c>
      <c r="E1542" t="s">
        <v>419</v>
      </c>
      <c r="F1542" t="s">
        <v>77</v>
      </c>
      <c r="G1542" t="s">
        <v>370</v>
      </c>
      <c r="H1542" t="s">
        <v>403</v>
      </c>
      <c r="I1542" t="s">
        <v>97</v>
      </c>
      <c r="K1542" t="s">
        <v>219</v>
      </c>
      <c r="L1542" s="71">
        <v>0</v>
      </c>
      <c r="N1542" s="72">
        <f>IF(COUNTIFS(Submission[Submission],"2nd",Submission[Code],Submission[[#This Row],[Code]],Submission[Month],Submission[[#This Row],[Month]])&gt;0,Submission[[#This Row],[2nd Submit Prod/import (month +0)]]-Submission[[#This Row],[1st Submit Prod/import (month +0) ]],0)</f>
        <v>0</v>
      </c>
    </row>
    <row r="1543" spans="1:14">
      <c r="A1543" s="115">
        <v>2022</v>
      </c>
      <c r="B1543" s="72">
        <v>4</v>
      </c>
      <c r="C1543" t="s">
        <v>372</v>
      </c>
      <c r="D1543" t="s">
        <v>198</v>
      </c>
      <c r="E1543" t="s">
        <v>419</v>
      </c>
      <c r="F1543" t="s">
        <v>77</v>
      </c>
      <c r="G1543" t="s">
        <v>370</v>
      </c>
      <c r="H1543" t="s">
        <v>403</v>
      </c>
      <c r="I1543" t="s">
        <v>98</v>
      </c>
      <c r="K1543" t="s">
        <v>220</v>
      </c>
      <c r="L1543" s="71">
        <v>0</v>
      </c>
      <c r="N1543" s="72">
        <f>IF(COUNTIFS(Submission[Submission],"2nd",Submission[Code],Submission[[#This Row],[Code]],Submission[Month],Submission[[#This Row],[Month]])&gt;0,Submission[[#This Row],[2nd Submit Prod/import (month +0)]]-Submission[[#This Row],[1st Submit Prod/import (month +0) ]],0)</f>
        <v>0</v>
      </c>
    </row>
    <row r="1544" spans="1:14">
      <c r="A1544" s="115">
        <v>2022</v>
      </c>
      <c r="B1544" s="72">
        <v>4</v>
      </c>
      <c r="C1544" t="s">
        <v>372</v>
      </c>
      <c r="D1544" t="s">
        <v>198</v>
      </c>
      <c r="E1544" t="s">
        <v>419</v>
      </c>
      <c r="F1544" t="s">
        <v>77</v>
      </c>
      <c r="G1544" t="s">
        <v>370</v>
      </c>
      <c r="H1544" t="s">
        <v>403</v>
      </c>
      <c r="I1544" t="s">
        <v>99</v>
      </c>
      <c r="K1544" t="s">
        <v>220</v>
      </c>
      <c r="L1544" s="71">
        <v>0</v>
      </c>
      <c r="N1544" s="72">
        <f>IF(COUNTIFS(Submission[Submission],"2nd",Submission[Code],Submission[[#This Row],[Code]],Submission[Month],Submission[[#This Row],[Month]])&gt;0,Submission[[#This Row],[2nd Submit Prod/import (month +0)]]-Submission[[#This Row],[1st Submit Prod/import (month +0) ]],0)</f>
        <v>0</v>
      </c>
    </row>
    <row r="1545" spans="1:14">
      <c r="A1545" s="115">
        <v>2022</v>
      </c>
      <c r="B1545" s="72">
        <v>4</v>
      </c>
      <c r="C1545" t="s">
        <v>372</v>
      </c>
      <c r="D1545" t="s">
        <v>198</v>
      </c>
      <c r="E1545" t="s">
        <v>419</v>
      </c>
      <c r="F1545" t="s">
        <v>77</v>
      </c>
      <c r="G1545" t="s">
        <v>370</v>
      </c>
      <c r="H1545" t="s">
        <v>403</v>
      </c>
      <c r="I1545" t="s">
        <v>100</v>
      </c>
      <c r="K1545" t="s">
        <v>220</v>
      </c>
      <c r="L1545" s="71">
        <v>0</v>
      </c>
      <c r="N1545" s="72">
        <f>IF(COUNTIFS(Submission[Submission],"2nd",Submission[Code],Submission[[#This Row],[Code]],Submission[Month],Submission[[#This Row],[Month]])&gt;0,Submission[[#This Row],[2nd Submit Prod/import (month +0)]]-Submission[[#This Row],[1st Submit Prod/import (month +0) ]],0)</f>
        <v>0</v>
      </c>
    </row>
    <row r="1546" spans="1:14">
      <c r="A1546" s="115">
        <v>2022</v>
      </c>
      <c r="B1546" s="72">
        <v>4</v>
      </c>
      <c r="C1546" t="s">
        <v>372</v>
      </c>
      <c r="D1546" t="s">
        <v>198</v>
      </c>
      <c r="E1546" t="s">
        <v>419</v>
      </c>
      <c r="F1546" t="s">
        <v>77</v>
      </c>
      <c r="G1546" t="s">
        <v>370</v>
      </c>
      <c r="H1546" t="s">
        <v>403</v>
      </c>
      <c r="I1546" t="s">
        <v>101</v>
      </c>
      <c r="K1546" t="s">
        <v>220</v>
      </c>
      <c r="L1546" s="71">
        <v>0</v>
      </c>
      <c r="N1546" s="72">
        <f>IF(COUNTIFS(Submission[Submission],"2nd",Submission[Code],Submission[[#This Row],[Code]],Submission[Month],Submission[[#This Row],[Month]])&gt;0,Submission[[#This Row],[2nd Submit Prod/import (month +0)]]-Submission[[#This Row],[1st Submit Prod/import (month +0) ]],0)</f>
        <v>0</v>
      </c>
    </row>
    <row r="1547" spans="1:14">
      <c r="A1547" s="115">
        <v>2022</v>
      </c>
      <c r="B1547" s="72">
        <v>4</v>
      </c>
      <c r="C1547" t="s">
        <v>372</v>
      </c>
      <c r="D1547" t="s">
        <v>198</v>
      </c>
      <c r="E1547" t="s">
        <v>419</v>
      </c>
      <c r="F1547" t="s">
        <v>77</v>
      </c>
      <c r="G1547" t="s">
        <v>370</v>
      </c>
      <c r="H1547" t="s">
        <v>403</v>
      </c>
      <c r="I1547" t="s">
        <v>149</v>
      </c>
      <c r="K1547" t="s">
        <v>220</v>
      </c>
      <c r="L1547" s="71">
        <v>0</v>
      </c>
      <c r="N1547" s="72">
        <f>IF(COUNTIFS(Submission[Submission],"2nd",Submission[Code],Submission[[#This Row],[Code]],Submission[Month],Submission[[#This Row],[Month]])&gt;0,Submission[[#This Row],[2nd Submit Prod/import (month +0)]]-Submission[[#This Row],[1st Submit Prod/import (month +0) ]],0)</f>
        <v>0</v>
      </c>
    </row>
    <row r="1548" spans="1:14">
      <c r="A1548" s="115">
        <v>2022</v>
      </c>
      <c r="B1548" s="72">
        <v>4</v>
      </c>
      <c r="C1548" t="s">
        <v>372</v>
      </c>
      <c r="D1548" t="s">
        <v>198</v>
      </c>
      <c r="E1548" t="s">
        <v>419</v>
      </c>
      <c r="F1548" t="s">
        <v>77</v>
      </c>
      <c r="G1548" t="s">
        <v>370</v>
      </c>
      <c r="H1548" t="s">
        <v>403</v>
      </c>
      <c r="I1548" t="s">
        <v>102</v>
      </c>
      <c r="K1548" t="s">
        <v>220</v>
      </c>
      <c r="L1548" s="71">
        <v>0</v>
      </c>
      <c r="N1548" s="72">
        <f>IF(COUNTIFS(Submission[Submission],"2nd",Submission[Code],Submission[[#This Row],[Code]],Submission[Month],Submission[[#This Row],[Month]])&gt;0,Submission[[#This Row],[2nd Submit Prod/import (month +0)]]-Submission[[#This Row],[1st Submit Prod/import (month +0) ]],0)</f>
        <v>0</v>
      </c>
    </row>
    <row r="1549" spans="1:14">
      <c r="A1549" s="115">
        <v>2022</v>
      </c>
      <c r="B1549" s="72">
        <v>4</v>
      </c>
      <c r="C1549" t="s">
        <v>372</v>
      </c>
      <c r="D1549" t="s">
        <v>198</v>
      </c>
      <c r="E1549" t="s">
        <v>419</v>
      </c>
      <c r="F1549" t="s">
        <v>77</v>
      </c>
      <c r="G1549" t="s">
        <v>370</v>
      </c>
      <c r="H1549" t="s">
        <v>403</v>
      </c>
      <c r="I1549" t="s">
        <v>150</v>
      </c>
      <c r="K1549" t="s">
        <v>220</v>
      </c>
      <c r="L1549" s="71">
        <v>0</v>
      </c>
      <c r="N1549" s="72">
        <f>IF(COUNTIFS(Submission[Submission],"2nd",Submission[Code],Submission[[#This Row],[Code]],Submission[Month],Submission[[#This Row],[Month]])&gt;0,Submission[[#This Row],[2nd Submit Prod/import (month +0)]]-Submission[[#This Row],[1st Submit Prod/import (month +0) ]],0)</f>
        <v>0</v>
      </c>
    </row>
    <row r="1550" spans="1:14">
      <c r="A1550" s="115">
        <v>2022</v>
      </c>
      <c r="B1550" s="72">
        <v>4</v>
      </c>
      <c r="C1550" t="s">
        <v>372</v>
      </c>
      <c r="D1550" t="s">
        <v>198</v>
      </c>
      <c r="E1550" t="s">
        <v>419</v>
      </c>
      <c r="F1550" t="s">
        <v>77</v>
      </c>
      <c r="G1550" t="s">
        <v>370</v>
      </c>
      <c r="H1550" t="s">
        <v>403</v>
      </c>
      <c r="I1550" t="s">
        <v>151</v>
      </c>
      <c r="K1550" t="s">
        <v>220</v>
      </c>
      <c r="L1550" s="71">
        <v>0</v>
      </c>
      <c r="N1550" s="72">
        <f>IF(COUNTIFS(Submission[Submission],"2nd",Submission[Code],Submission[[#This Row],[Code]],Submission[Month],Submission[[#This Row],[Month]])&gt;0,Submission[[#This Row],[2nd Submit Prod/import (month +0)]]-Submission[[#This Row],[1st Submit Prod/import (month +0) ]],0)</f>
        <v>0</v>
      </c>
    </row>
    <row r="1551" spans="1:14">
      <c r="A1551" s="115">
        <v>2022</v>
      </c>
      <c r="B1551" s="72">
        <v>4</v>
      </c>
      <c r="C1551" t="s">
        <v>372</v>
      </c>
      <c r="D1551" t="s">
        <v>198</v>
      </c>
      <c r="E1551" t="s">
        <v>419</v>
      </c>
      <c r="F1551" t="s">
        <v>77</v>
      </c>
      <c r="G1551" t="s">
        <v>370</v>
      </c>
      <c r="H1551" t="s">
        <v>403</v>
      </c>
      <c r="I1551" t="s">
        <v>152</v>
      </c>
      <c r="K1551" t="s">
        <v>220</v>
      </c>
      <c r="L1551" s="71">
        <v>0</v>
      </c>
      <c r="N1551" s="72">
        <f>IF(COUNTIFS(Submission[Submission],"2nd",Submission[Code],Submission[[#This Row],[Code]],Submission[Month],Submission[[#This Row],[Month]])&gt;0,Submission[[#This Row],[2nd Submit Prod/import (month +0)]]-Submission[[#This Row],[1st Submit Prod/import (month +0) ]],0)</f>
        <v>0</v>
      </c>
    </row>
    <row r="1552" spans="1:14">
      <c r="A1552" s="115">
        <v>2022</v>
      </c>
      <c r="B1552" s="72">
        <v>4</v>
      </c>
      <c r="C1552" t="s">
        <v>372</v>
      </c>
      <c r="D1552" t="s">
        <v>198</v>
      </c>
      <c r="E1552" t="s">
        <v>419</v>
      </c>
      <c r="F1552" t="s">
        <v>77</v>
      </c>
      <c r="G1552" t="s">
        <v>370</v>
      </c>
      <c r="H1552" t="s">
        <v>403</v>
      </c>
      <c r="I1552" t="s">
        <v>103</v>
      </c>
      <c r="K1552" t="s">
        <v>220</v>
      </c>
      <c r="L1552" s="71">
        <v>0</v>
      </c>
      <c r="N1552" s="72">
        <f>IF(COUNTIFS(Submission[Submission],"2nd",Submission[Code],Submission[[#This Row],[Code]],Submission[Month],Submission[[#This Row],[Month]])&gt;0,Submission[[#This Row],[2nd Submit Prod/import (month +0)]]-Submission[[#This Row],[1st Submit Prod/import (month +0) ]],0)</f>
        <v>0</v>
      </c>
    </row>
    <row r="1553" spans="1:14">
      <c r="A1553" s="115">
        <v>2022</v>
      </c>
      <c r="B1553" s="72">
        <v>4</v>
      </c>
      <c r="C1553" t="s">
        <v>372</v>
      </c>
      <c r="D1553" t="s">
        <v>198</v>
      </c>
      <c r="E1553" t="s">
        <v>419</v>
      </c>
      <c r="F1553" t="s">
        <v>77</v>
      </c>
      <c r="G1553" t="s">
        <v>370</v>
      </c>
      <c r="H1553" t="s">
        <v>403</v>
      </c>
      <c r="I1553" t="s">
        <v>104</v>
      </c>
      <c r="K1553" t="s">
        <v>220</v>
      </c>
      <c r="L1553" s="71">
        <v>0</v>
      </c>
      <c r="N1553" s="72">
        <f>IF(COUNTIFS(Submission[Submission],"2nd",Submission[Code],Submission[[#This Row],[Code]],Submission[Month],Submission[[#This Row],[Month]])&gt;0,Submission[[#This Row],[2nd Submit Prod/import (month +0)]]-Submission[[#This Row],[1st Submit Prod/import (month +0) ]],0)</f>
        <v>0</v>
      </c>
    </row>
    <row r="1554" spans="1:14">
      <c r="A1554" s="115">
        <v>2022</v>
      </c>
      <c r="B1554" s="72">
        <v>4</v>
      </c>
      <c r="C1554" t="s">
        <v>372</v>
      </c>
      <c r="D1554" t="s">
        <v>198</v>
      </c>
      <c r="E1554" t="s">
        <v>419</v>
      </c>
      <c r="F1554" t="s">
        <v>77</v>
      </c>
      <c r="G1554" t="s">
        <v>370</v>
      </c>
      <c r="H1554" t="s">
        <v>403</v>
      </c>
      <c r="I1554" t="s">
        <v>221</v>
      </c>
      <c r="K1554" t="s">
        <v>220</v>
      </c>
      <c r="L1554" s="71">
        <v>0</v>
      </c>
      <c r="N1554" s="72">
        <f>IF(COUNTIFS(Submission[Submission],"2nd",Submission[Code],Submission[[#This Row],[Code]],Submission[Month],Submission[[#This Row],[Month]])&gt;0,Submission[[#This Row],[2nd Submit Prod/import (month +0)]]-Submission[[#This Row],[1st Submit Prod/import (month +0) ]],0)</f>
        <v>0</v>
      </c>
    </row>
    <row r="1555" spans="1:14">
      <c r="A1555" s="115">
        <v>2022</v>
      </c>
      <c r="B1555" s="72">
        <v>4</v>
      </c>
      <c r="C1555" t="s">
        <v>372</v>
      </c>
      <c r="D1555" t="s">
        <v>198</v>
      </c>
      <c r="E1555" t="s">
        <v>419</v>
      </c>
      <c r="F1555" t="s">
        <v>77</v>
      </c>
      <c r="G1555" t="s">
        <v>370</v>
      </c>
      <c r="H1555" t="s">
        <v>403</v>
      </c>
      <c r="I1555" t="s">
        <v>222</v>
      </c>
      <c r="K1555" t="s">
        <v>220</v>
      </c>
      <c r="L1555" s="71">
        <v>0</v>
      </c>
      <c r="N1555" s="72">
        <f>IF(COUNTIFS(Submission[Submission],"2nd",Submission[Code],Submission[[#This Row],[Code]],Submission[Month],Submission[[#This Row],[Month]])&gt;0,Submission[[#This Row],[2nd Submit Prod/import (month +0)]]-Submission[[#This Row],[1st Submit Prod/import (month +0) ]],0)</f>
        <v>0</v>
      </c>
    </row>
    <row r="1556" spans="1:14">
      <c r="A1556" s="115">
        <v>2022</v>
      </c>
      <c r="B1556" s="72">
        <v>4</v>
      </c>
      <c r="C1556" s="33" t="s">
        <v>415</v>
      </c>
      <c r="D1556" t="s">
        <v>199</v>
      </c>
      <c r="E1556" t="s">
        <v>421</v>
      </c>
      <c r="F1556" t="s">
        <v>72</v>
      </c>
      <c r="G1556" s="99" t="s">
        <v>428</v>
      </c>
      <c r="H1556" t="s">
        <v>372</v>
      </c>
      <c r="I1556" t="s">
        <v>673</v>
      </c>
      <c r="K1556" t="s">
        <v>219</v>
      </c>
      <c r="L1556" s="71"/>
      <c r="M1556" s="70">
        <v>0</v>
      </c>
      <c r="N1556" s="72">
        <f>IF(COUNTIFS(Submission[Submission],"2nd",Submission[Code],Submission[[#This Row],[Code]],Submission[Month],Submission[[#This Row],[Month]])&gt;0,Submission[[#This Row],[2nd Submit Prod/import (month +0)]]-Submission[[#This Row],[1st Submit Prod/import (month +0) ]],0)</f>
        <v>0</v>
      </c>
    </row>
    <row r="1557" spans="1:14">
      <c r="A1557" s="115">
        <v>2022</v>
      </c>
      <c r="B1557" s="72">
        <v>4</v>
      </c>
      <c r="C1557" s="33" t="s">
        <v>415</v>
      </c>
      <c r="D1557" t="s">
        <v>199</v>
      </c>
      <c r="E1557" t="s">
        <v>421</v>
      </c>
      <c r="F1557" t="s">
        <v>72</v>
      </c>
      <c r="G1557" s="99" t="s">
        <v>428</v>
      </c>
      <c r="H1557" t="s">
        <v>372</v>
      </c>
      <c r="I1557" t="s">
        <v>675</v>
      </c>
      <c r="K1557" t="s">
        <v>219</v>
      </c>
      <c r="L1557" s="71"/>
      <c r="M1557" s="70">
        <v>0</v>
      </c>
      <c r="N1557" s="72">
        <f>IF(COUNTIFS(Submission[Submission],"2nd",Submission[Code],Submission[[#This Row],[Code]],Submission[Month],Submission[[#This Row],[Month]])&gt;0,Submission[[#This Row],[2nd Submit Prod/import (month +0)]]-Submission[[#This Row],[1st Submit Prod/import (month +0) ]],0)</f>
        <v>0</v>
      </c>
    </row>
    <row r="1558" spans="1:14">
      <c r="A1558" s="115">
        <v>2022</v>
      </c>
      <c r="B1558" s="72">
        <v>4</v>
      </c>
      <c r="C1558" s="33" t="s">
        <v>415</v>
      </c>
      <c r="D1558" t="s">
        <v>199</v>
      </c>
      <c r="E1558" t="s">
        <v>421</v>
      </c>
      <c r="F1558" t="s">
        <v>72</v>
      </c>
      <c r="G1558" s="99" t="s">
        <v>428</v>
      </c>
      <c r="H1558" t="s">
        <v>372</v>
      </c>
      <c r="I1558" t="s">
        <v>674</v>
      </c>
      <c r="K1558" t="s">
        <v>219</v>
      </c>
      <c r="L1558" s="71"/>
      <c r="M1558" s="70">
        <v>0</v>
      </c>
      <c r="N1558" s="72">
        <f>IF(COUNTIFS(Submission[Submission],"2nd",Submission[Code],Submission[[#This Row],[Code]],Submission[Month],Submission[[#This Row],[Month]])&gt;0,Submission[[#This Row],[2nd Submit Prod/import (month +0)]]-Submission[[#This Row],[1st Submit Prod/import (month +0) ]],0)</f>
        <v>0</v>
      </c>
    </row>
    <row r="1559" spans="1:14">
      <c r="A1559" s="115">
        <v>2022</v>
      </c>
      <c r="B1559" s="72">
        <v>4</v>
      </c>
      <c r="C1559" s="33" t="s">
        <v>415</v>
      </c>
      <c r="D1559" t="s">
        <v>199</v>
      </c>
      <c r="E1559" t="s">
        <v>421</v>
      </c>
      <c r="F1559" t="s">
        <v>72</v>
      </c>
      <c r="G1559" s="99" t="s">
        <v>428</v>
      </c>
      <c r="H1559" t="s">
        <v>372</v>
      </c>
      <c r="I1559" t="s">
        <v>672</v>
      </c>
      <c r="K1559" t="s">
        <v>219</v>
      </c>
      <c r="L1559" s="71"/>
      <c r="M1559" s="70">
        <v>0</v>
      </c>
      <c r="N1559" s="72">
        <f>IF(COUNTIFS(Submission[Submission],"2nd",Submission[Code],Submission[[#This Row],[Code]],Submission[Month],Submission[[#This Row],[Month]])&gt;0,Submission[[#This Row],[2nd Submit Prod/import (month +0)]]-Submission[[#This Row],[1st Submit Prod/import (month +0) ]],0)</f>
        <v>0</v>
      </c>
    </row>
    <row r="1560" spans="1:14">
      <c r="A1560" s="115">
        <v>2022</v>
      </c>
      <c r="B1560" s="72">
        <v>4</v>
      </c>
      <c r="C1560" s="33" t="s">
        <v>415</v>
      </c>
      <c r="D1560" t="s">
        <v>199</v>
      </c>
      <c r="E1560" t="s">
        <v>421</v>
      </c>
      <c r="F1560" t="s">
        <v>72</v>
      </c>
      <c r="G1560" s="99" t="s">
        <v>428</v>
      </c>
      <c r="H1560" t="s">
        <v>372</v>
      </c>
      <c r="I1560" t="s">
        <v>676</v>
      </c>
      <c r="K1560" t="s">
        <v>219</v>
      </c>
      <c r="L1560" s="71"/>
      <c r="M1560" s="70">
        <v>0</v>
      </c>
      <c r="N1560" s="72">
        <f>IF(COUNTIFS(Submission[Submission],"2nd",Submission[Code],Submission[[#This Row],[Code]],Submission[Month],Submission[[#This Row],[Month]])&gt;0,Submission[[#This Row],[2nd Submit Prod/import (month +0)]]-Submission[[#This Row],[1st Submit Prod/import (month +0) ]],0)</f>
        <v>0</v>
      </c>
    </row>
    <row r="1561" spans="1:14">
      <c r="A1561" s="115">
        <v>2022</v>
      </c>
      <c r="B1561" s="72">
        <v>4</v>
      </c>
      <c r="C1561" s="33" t="s">
        <v>415</v>
      </c>
      <c r="D1561" t="s">
        <v>199</v>
      </c>
      <c r="E1561" t="s">
        <v>421</v>
      </c>
      <c r="F1561" t="s">
        <v>72</v>
      </c>
      <c r="G1561" s="99" t="s">
        <v>428</v>
      </c>
      <c r="H1561" t="s">
        <v>372</v>
      </c>
      <c r="I1561" t="s">
        <v>677</v>
      </c>
      <c r="K1561" t="s">
        <v>219</v>
      </c>
      <c r="L1561" s="71"/>
      <c r="M1561" s="70">
        <v>0</v>
      </c>
      <c r="N1561" s="72">
        <f>IF(COUNTIFS(Submission[Submission],"2nd",Submission[Code],Submission[[#This Row],[Code]],Submission[Month],Submission[[#This Row],[Month]])&gt;0,Submission[[#This Row],[2nd Submit Prod/import (month +0)]]-Submission[[#This Row],[1st Submit Prod/import (month +0) ]],0)</f>
        <v>0</v>
      </c>
    </row>
    <row r="1562" spans="1:14">
      <c r="A1562" s="115">
        <v>2022</v>
      </c>
      <c r="B1562" s="72">
        <v>4</v>
      </c>
      <c r="C1562" s="33" t="s">
        <v>415</v>
      </c>
      <c r="D1562" t="s">
        <v>199</v>
      </c>
      <c r="E1562" t="s">
        <v>421</v>
      </c>
      <c r="F1562" t="s">
        <v>72</v>
      </c>
      <c r="G1562" s="99" t="s">
        <v>428</v>
      </c>
      <c r="H1562" t="s">
        <v>372</v>
      </c>
      <c r="I1562" t="s">
        <v>678</v>
      </c>
      <c r="K1562" t="s">
        <v>219</v>
      </c>
      <c r="L1562" s="71"/>
      <c r="M1562" s="70">
        <v>0</v>
      </c>
      <c r="N1562" s="72">
        <f>IF(COUNTIFS(Submission[Submission],"2nd",Submission[Code],Submission[[#This Row],[Code]],Submission[Month],Submission[[#This Row],[Month]])&gt;0,Submission[[#This Row],[2nd Submit Prod/import (month +0)]]-Submission[[#This Row],[1st Submit Prod/import (month +0) ]],0)</f>
        <v>0</v>
      </c>
    </row>
    <row r="1563" spans="1:14">
      <c r="A1563" s="115">
        <v>2022</v>
      </c>
      <c r="B1563" s="72">
        <v>4</v>
      </c>
      <c r="C1563" s="33" t="s">
        <v>415</v>
      </c>
      <c r="D1563" t="s">
        <v>199</v>
      </c>
      <c r="E1563" t="s">
        <v>419</v>
      </c>
      <c r="F1563" t="s">
        <v>72</v>
      </c>
      <c r="G1563" s="99" t="s">
        <v>428</v>
      </c>
      <c r="H1563" t="s">
        <v>372</v>
      </c>
      <c r="I1563" t="s">
        <v>673</v>
      </c>
      <c r="K1563" t="s">
        <v>219</v>
      </c>
      <c r="L1563" s="71"/>
      <c r="M1563" s="70">
        <v>35893</v>
      </c>
      <c r="N1563" s="72">
        <f>IF(COUNTIFS(Submission[Submission],"2nd",Submission[Code],Submission[[#This Row],[Code]],Submission[Month],Submission[[#This Row],[Month]])&gt;0,Submission[[#This Row],[2nd Submit Prod/import (month +0)]]-Submission[[#This Row],[1st Submit Prod/import (month +0) ]],0)</f>
        <v>35893</v>
      </c>
    </row>
    <row r="1564" spans="1:14">
      <c r="A1564" s="115">
        <v>2022</v>
      </c>
      <c r="B1564" s="72">
        <v>4</v>
      </c>
      <c r="C1564" s="33" t="s">
        <v>415</v>
      </c>
      <c r="D1564" t="s">
        <v>199</v>
      </c>
      <c r="E1564" t="s">
        <v>419</v>
      </c>
      <c r="F1564" t="s">
        <v>72</v>
      </c>
      <c r="G1564" s="99" t="s">
        <v>428</v>
      </c>
      <c r="H1564" t="s">
        <v>372</v>
      </c>
      <c r="I1564" t="s">
        <v>675</v>
      </c>
      <c r="K1564" t="s">
        <v>219</v>
      </c>
      <c r="L1564" s="71"/>
      <c r="M1564" s="70">
        <v>1800</v>
      </c>
      <c r="N1564" s="72">
        <f>IF(COUNTIFS(Submission[Submission],"2nd",Submission[Code],Submission[[#This Row],[Code]],Submission[Month],Submission[[#This Row],[Month]])&gt;0,Submission[[#This Row],[2nd Submit Prod/import (month +0)]]-Submission[[#This Row],[1st Submit Prod/import (month +0) ]],0)</f>
        <v>1800</v>
      </c>
    </row>
    <row r="1565" spans="1:14">
      <c r="A1565" s="115">
        <v>2022</v>
      </c>
      <c r="B1565" s="72">
        <v>4</v>
      </c>
      <c r="C1565" s="33" t="s">
        <v>415</v>
      </c>
      <c r="D1565" t="s">
        <v>199</v>
      </c>
      <c r="E1565" t="s">
        <v>419</v>
      </c>
      <c r="F1565" t="s">
        <v>72</v>
      </c>
      <c r="G1565" s="99" t="s">
        <v>428</v>
      </c>
      <c r="H1565" t="s">
        <v>372</v>
      </c>
      <c r="I1565" t="s">
        <v>674</v>
      </c>
      <c r="K1565" t="s">
        <v>219</v>
      </c>
      <c r="L1565" s="71"/>
      <c r="M1565" s="70">
        <v>17700</v>
      </c>
      <c r="N1565" s="72">
        <f>IF(COUNTIFS(Submission[Submission],"2nd",Submission[Code],Submission[[#This Row],[Code]],Submission[Month],Submission[[#This Row],[Month]])&gt;0,Submission[[#This Row],[2nd Submit Prod/import (month +0)]]-Submission[[#This Row],[1st Submit Prod/import (month +0) ]],0)</f>
        <v>17700</v>
      </c>
    </row>
    <row r="1566" spans="1:14">
      <c r="A1566" s="115">
        <v>2022</v>
      </c>
      <c r="B1566" s="72">
        <v>4</v>
      </c>
      <c r="C1566" s="33" t="s">
        <v>415</v>
      </c>
      <c r="D1566" t="s">
        <v>199</v>
      </c>
      <c r="E1566" t="s">
        <v>419</v>
      </c>
      <c r="F1566" t="s">
        <v>72</v>
      </c>
      <c r="G1566" s="99" t="s">
        <v>428</v>
      </c>
      <c r="H1566" t="s">
        <v>372</v>
      </c>
      <c r="I1566" t="s">
        <v>672</v>
      </c>
      <c r="K1566" t="s">
        <v>219</v>
      </c>
      <c r="L1566" s="71"/>
      <c r="M1566" s="70">
        <v>3600</v>
      </c>
      <c r="N1566" s="72">
        <f>IF(COUNTIFS(Submission[Submission],"2nd",Submission[Code],Submission[[#This Row],[Code]],Submission[Month],Submission[[#This Row],[Month]])&gt;0,Submission[[#This Row],[2nd Submit Prod/import (month +0)]]-Submission[[#This Row],[1st Submit Prod/import (month +0) ]],0)</f>
        <v>3600</v>
      </c>
    </row>
    <row r="1567" spans="1:14">
      <c r="A1567" s="115">
        <v>2022</v>
      </c>
      <c r="B1567" s="72">
        <v>4</v>
      </c>
      <c r="C1567" s="33" t="s">
        <v>415</v>
      </c>
      <c r="D1567" t="s">
        <v>199</v>
      </c>
      <c r="E1567" t="s">
        <v>419</v>
      </c>
      <c r="F1567" t="s">
        <v>72</v>
      </c>
      <c r="G1567" s="99" t="s">
        <v>428</v>
      </c>
      <c r="H1567" t="s">
        <v>372</v>
      </c>
      <c r="I1567" t="s">
        <v>676</v>
      </c>
      <c r="K1567" t="s">
        <v>219</v>
      </c>
      <c r="L1567" s="71"/>
      <c r="M1567" s="70">
        <v>30476</v>
      </c>
      <c r="N1567" s="72">
        <f>IF(COUNTIFS(Submission[Submission],"2nd",Submission[Code],Submission[[#This Row],[Code]],Submission[Month],Submission[[#This Row],[Month]])&gt;0,Submission[[#This Row],[2nd Submit Prod/import (month +0)]]-Submission[[#This Row],[1st Submit Prod/import (month +0) ]],0)</f>
        <v>30476</v>
      </c>
    </row>
    <row r="1568" spans="1:14">
      <c r="A1568" s="115">
        <v>2022</v>
      </c>
      <c r="B1568" s="72">
        <v>4</v>
      </c>
      <c r="C1568" s="33" t="s">
        <v>415</v>
      </c>
      <c r="D1568" t="s">
        <v>199</v>
      </c>
      <c r="E1568" t="s">
        <v>419</v>
      </c>
      <c r="F1568" t="s">
        <v>72</v>
      </c>
      <c r="G1568" s="99" t="s">
        <v>428</v>
      </c>
      <c r="H1568" t="s">
        <v>372</v>
      </c>
      <c r="I1568" t="s">
        <v>677</v>
      </c>
      <c r="K1568" t="s">
        <v>219</v>
      </c>
      <c r="L1568" s="71"/>
      <c r="M1568" s="70">
        <v>2600</v>
      </c>
      <c r="N1568" s="72">
        <f>IF(COUNTIFS(Submission[Submission],"2nd",Submission[Code],Submission[[#This Row],[Code]],Submission[Month],Submission[[#This Row],[Month]])&gt;0,Submission[[#This Row],[2nd Submit Prod/import (month +0)]]-Submission[[#This Row],[1st Submit Prod/import (month +0) ]],0)</f>
        <v>2600</v>
      </c>
    </row>
    <row r="1569" spans="1:14">
      <c r="A1569" s="115">
        <v>2022</v>
      </c>
      <c r="B1569" s="72">
        <v>4</v>
      </c>
      <c r="C1569" s="33" t="s">
        <v>415</v>
      </c>
      <c r="D1569" t="s">
        <v>199</v>
      </c>
      <c r="E1569" t="s">
        <v>419</v>
      </c>
      <c r="F1569" t="s">
        <v>72</v>
      </c>
      <c r="G1569" s="99" t="s">
        <v>428</v>
      </c>
      <c r="H1569" t="s">
        <v>372</v>
      </c>
      <c r="I1569" t="s">
        <v>678</v>
      </c>
      <c r="K1569" t="s">
        <v>219</v>
      </c>
      <c r="L1569" s="71"/>
      <c r="M1569" s="70">
        <v>600</v>
      </c>
      <c r="N1569" s="72">
        <f>IF(COUNTIFS(Submission[Submission],"2nd",Submission[Code],Submission[[#This Row],[Code]],Submission[Month],Submission[[#This Row],[Month]])&gt;0,Submission[[#This Row],[2nd Submit Prod/import (month +0)]]-Submission[[#This Row],[1st Submit Prod/import (month +0) ]],0)</f>
        <v>600</v>
      </c>
    </row>
    <row r="1570" spans="1:14">
      <c r="A1570" s="115">
        <v>2022</v>
      </c>
      <c r="B1570" s="72">
        <v>4</v>
      </c>
      <c r="C1570" s="33" t="s">
        <v>415</v>
      </c>
      <c r="D1570" t="s">
        <v>199</v>
      </c>
      <c r="E1570" t="s">
        <v>421</v>
      </c>
      <c r="F1570" t="s">
        <v>72</v>
      </c>
      <c r="G1570" s="99" t="s">
        <v>428</v>
      </c>
      <c r="H1570" t="s">
        <v>372</v>
      </c>
      <c r="I1570" t="s">
        <v>682</v>
      </c>
      <c r="K1570" t="s">
        <v>219</v>
      </c>
      <c r="L1570" s="71"/>
      <c r="M1570" s="70">
        <v>9600</v>
      </c>
      <c r="N1570" s="72">
        <f>IF(COUNTIFS(Submission[Submission],"2nd",Submission[Code],Submission[[#This Row],[Code]],Submission[Month],Submission[[#This Row],[Month]])&gt;0,Submission[[#This Row],[2nd Submit Prod/import (month +0)]]-Submission[[#This Row],[1st Submit Prod/import (month +0) ]],0)</f>
        <v>9600</v>
      </c>
    </row>
    <row r="1571" spans="1:14">
      <c r="A1571" s="115">
        <v>2022</v>
      </c>
      <c r="B1571" s="72">
        <v>4</v>
      </c>
      <c r="C1571" s="33" t="s">
        <v>415</v>
      </c>
      <c r="D1571" t="s">
        <v>199</v>
      </c>
      <c r="E1571" t="s">
        <v>421</v>
      </c>
      <c r="F1571" t="s">
        <v>72</v>
      </c>
      <c r="G1571" s="99" t="s">
        <v>428</v>
      </c>
      <c r="H1571" t="s">
        <v>372</v>
      </c>
      <c r="I1571" t="s">
        <v>683</v>
      </c>
      <c r="K1571" t="s">
        <v>219</v>
      </c>
      <c r="L1571" s="71"/>
      <c r="M1571" s="70">
        <v>0</v>
      </c>
      <c r="N1571" s="72">
        <f>IF(COUNTIFS(Submission[Submission],"2nd",Submission[Code],Submission[[#This Row],[Code]],Submission[Month],Submission[[#This Row],[Month]])&gt;0,Submission[[#This Row],[2nd Submit Prod/import (month +0)]]-Submission[[#This Row],[1st Submit Prod/import (month +0) ]],0)</f>
        <v>0</v>
      </c>
    </row>
    <row r="1572" spans="1:14">
      <c r="A1572" s="115">
        <v>2022</v>
      </c>
      <c r="B1572" s="72">
        <v>4</v>
      </c>
      <c r="C1572" s="33" t="s">
        <v>415</v>
      </c>
      <c r="D1572" t="s">
        <v>199</v>
      </c>
      <c r="E1572" t="s">
        <v>421</v>
      </c>
      <c r="F1572" t="s">
        <v>72</v>
      </c>
      <c r="G1572" s="99" t="s">
        <v>428</v>
      </c>
      <c r="H1572" t="s">
        <v>372</v>
      </c>
      <c r="I1572" t="s">
        <v>681</v>
      </c>
      <c r="K1572" t="s">
        <v>219</v>
      </c>
      <c r="L1572" s="71"/>
      <c r="M1572" s="70">
        <v>832</v>
      </c>
      <c r="N1572" s="72">
        <f>IF(COUNTIFS(Submission[Submission],"2nd",Submission[Code],Submission[[#This Row],[Code]],Submission[Month],Submission[[#This Row],[Month]])&gt;0,Submission[[#This Row],[2nd Submit Prod/import (month +0)]]-Submission[[#This Row],[1st Submit Prod/import (month +0) ]],0)</f>
        <v>832</v>
      </c>
    </row>
    <row r="1573" spans="1:14">
      <c r="A1573" s="115">
        <v>2022</v>
      </c>
      <c r="B1573" s="72">
        <v>4</v>
      </c>
      <c r="C1573" s="33" t="s">
        <v>415</v>
      </c>
      <c r="D1573" t="s">
        <v>199</v>
      </c>
      <c r="E1573" t="s">
        <v>421</v>
      </c>
      <c r="F1573" t="s">
        <v>72</v>
      </c>
      <c r="G1573" s="99" t="s">
        <v>428</v>
      </c>
      <c r="H1573" t="s">
        <v>372</v>
      </c>
      <c r="I1573" t="s">
        <v>645</v>
      </c>
      <c r="K1573" t="s">
        <v>219</v>
      </c>
      <c r="L1573" s="71"/>
      <c r="M1573" s="70">
        <v>600</v>
      </c>
      <c r="N1573" s="72">
        <f>IF(COUNTIFS(Submission[Submission],"2nd",Submission[Code],Submission[[#This Row],[Code]],Submission[Month],Submission[[#This Row],[Month]])&gt;0,Submission[[#This Row],[2nd Submit Prod/import (month +0)]]-Submission[[#This Row],[1st Submit Prod/import (month +0) ]],0)</f>
        <v>600</v>
      </c>
    </row>
    <row r="1574" spans="1:14">
      <c r="A1574" s="115">
        <v>2022</v>
      </c>
      <c r="B1574" s="72">
        <v>4</v>
      </c>
      <c r="C1574" s="33" t="s">
        <v>415</v>
      </c>
      <c r="D1574" t="s">
        <v>199</v>
      </c>
      <c r="E1574" t="s">
        <v>421</v>
      </c>
      <c r="F1574" t="s">
        <v>72</v>
      </c>
      <c r="G1574" s="99" t="s">
        <v>428</v>
      </c>
      <c r="H1574" t="s">
        <v>372</v>
      </c>
      <c r="I1574" t="s">
        <v>646</v>
      </c>
      <c r="K1574" t="s">
        <v>219</v>
      </c>
      <c r="L1574" s="71"/>
      <c r="M1574" s="70">
        <v>1200</v>
      </c>
      <c r="N1574" s="72">
        <f>IF(COUNTIFS(Submission[Submission],"2nd",Submission[Code],Submission[[#This Row],[Code]],Submission[Month],Submission[[#This Row],[Month]])&gt;0,Submission[[#This Row],[2nd Submit Prod/import (month +0)]]-Submission[[#This Row],[1st Submit Prod/import (month +0) ]],0)</f>
        <v>1200</v>
      </c>
    </row>
    <row r="1575" spans="1:14">
      <c r="A1575" s="115">
        <v>2022</v>
      </c>
      <c r="B1575" s="72">
        <v>4</v>
      </c>
      <c r="C1575" s="33" t="s">
        <v>415</v>
      </c>
      <c r="D1575" t="s">
        <v>199</v>
      </c>
      <c r="E1575" t="s">
        <v>421</v>
      </c>
      <c r="F1575" t="s">
        <v>72</v>
      </c>
      <c r="G1575" s="99" t="s">
        <v>428</v>
      </c>
      <c r="H1575" t="s">
        <v>372</v>
      </c>
      <c r="I1575" t="s">
        <v>728</v>
      </c>
      <c r="K1575" t="s">
        <v>219</v>
      </c>
      <c r="L1575" s="71"/>
      <c r="M1575" s="70">
        <v>0</v>
      </c>
      <c r="N1575" s="72">
        <f>IF(COUNTIFS(Submission[Submission],"2nd",Submission[Code],Submission[[#This Row],[Code]],Submission[Month],Submission[[#This Row],[Month]])&gt;0,Submission[[#This Row],[2nd Submit Prod/import (month +0)]]-Submission[[#This Row],[1st Submit Prod/import (month +0) ]],0)</f>
        <v>0</v>
      </c>
    </row>
    <row r="1576" spans="1:14">
      <c r="A1576" s="115">
        <v>2022</v>
      </c>
      <c r="B1576" s="72">
        <v>4</v>
      </c>
      <c r="C1576" s="33" t="s">
        <v>415</v>
      </c>
      <c r="D1576" t="s">
        <v>199</v>
      </c>
      <c r="E1576" t="s">
        <v>421</v>
      </c>
      <c r="F1576" t="s">
        <v>72</v>
      </c>
      <c r="G1576" s="99" t="s">
        <v>428</v>
      </c>
      <c r="H1576" t="s">
        <v>372</v>
      </c>
      <c r="I1576" t="s">
        <v>729</v>
      </c>
      <c r="K1576" t="s">
        <v>219</v>
      </c>
      <c r="L1576" s="71"/>
      <c r="M1576" s="70">
        <v>0</v>
      </c>
      <c r="N1576" s="72">
        <f>IF(COUNTIFS(Submission[Submission],"2nd",Submission[Code],Submission[[#This Row],[Code]],Submission[Month],Submission[[#This Row],[Month]])&gt;0,Submission[[#This Row],[2nd Submit Prod/import (month +0)]]-Submission[[#This Row],[1st Submit Prod/import (month +0) ]],0)</f>
        <v>0</v>
      </c>
    </row>
    <row r="1577" spans="1:14">
      <c r="A1577" s="115">
        <v>2022</v>
      </c>
      <c r="B1577" s="72">
        <v>4</v>
      </c>
      <c r="C1577" s="33" t="s">
        <v>415</v>
      </c>
      <c r="D1577" t="s">
        <v>199</v>
      </c>
      <c r="E1577" t="s">
        <v>419</v>
      </c>
      <c r="F1577" t="s">
        <v>72</v>
      </c>
      <c r="G1577" s="99" t="s">
        <v>428</v>
      </c>
      <c r="H1577" t="s">
        <v>372</v>
      </c>
      <c r="I1577" t="s">
        <v>679</v>
      </c>
      <c r="K1577" t="s">
        <v>219</v>
      </c>
      <c r="L1577" s="71"/>
      <c r="M1577" s="70">
        <v>0</v>
      </c>
      <c r="N1577" s="72">
        <f>IF(COUNTIFS(Submission[Submission],"2nd",Submission[Code],Submission[[#This Row],[Code]],Submission[Month],Submission[[#This Row],[Month]])&gt;0,Submission[[#This Row],[2nd Submit Prod/import (month +0)]]-Submission[[#This Row],[1st Submit Prod/import (month +0) ]],0)</f>
        <v>0</v>
      </c>
    </row>
    <row r="1578" spans="1:14">
      <c r="A1578" s="115">
        <v>2022</v>
      </c>
      <c r="B1578" s="72">
        <v>4</v>
      </c>
      <c r="C1578" s="33" t="s">
        <v>415</v>
      </c>
      <c r="D1578" t="s">
        <v>199</v>
      </c>
      <c r="E1578" t="s">
        <v>419</v>
      </c>
      <c r="F1578" t="s">
        <v>72</v>
      </c>
      <c r="G1578" s="99" t="s">
        <v>428</v>
      </c>
      <c r="H1578" t="s">
        <v>372</v>
      </c>
      <c r="I1578" t="s">
        <v>584</v>
      </c>
      <c r="K1578" t="s">
        <v>219</v>
      </c>
      <c r="L1578" s="71"/>
      <c r="M1578" s="70">
        <v>0</v>
      </c>
      <c r="N1578" s="72">
        <f>IF(COUNTIFS(Submission[Submission],"2nd",Submission[Code],Submission[[#This Row],[Code]],Submission[Month],Submission[[#This Row],[Month]])&gt;0,Submission[[#This Row],[2nd Submit Prod/import (month +0)]]-Submission[[#This Row],[1st Submit Prod/import (month +0) ]],0)</f>
        <v>0</v>
      </c>
    </row>
    <row r="1579" spans="1:14">
      <c r="A1579" s="115">
        <v>2022</v>
      </c>
      <c r="B1579" s="72">
        <v>4</v>
      </c>
      <c r="C1579" s="33" t="s">
        <v>415</v>
      </c>
      <c r="D1579" t="s">
        <v>199</v>
      </c>
      <c r="E1579" t="s">
        <v>419</v>
      </c>
      <c r="F1579" t="s">
        <v>72</v>
      </c>
      <c r="G1579" s="99" t="s">
        <v>428</v>
      </c>
      <c r="H1579" t="s">
        <v>372</v>
      </c>
      <c r="I1579" t="s">
        <v>585</v>
      </c>
      <c r="K1579" t="s">
        <v>219</v>
      </c>
      <c r="L1579" s="71"/>
      <c r="M1579" s="70">
        <v>0</v>
      </c>
      <c r="N1579" s="72">
        <f>IF(COUNTIFS(Submission[Submission],"2nd",Submission[Code],Submission[[#This Row],[Code]],Submission[Month],Submission[[#This Row],[Month]])&gt;0,Submission[[#This Row],[2nd Submit Prod/import (month +0)]]-Submission[[#This Row],[1st Submit Prod/import (month +0) ]],0)</f>
        <v>0</v>
      </c>
    </row>
    <row r="1580" spans="1:14">
      <c r="A1580" s="115">
        <v>2022</v>
      </c>
      <c r="B1580" s="72">
        <v>4</v>
      </c>
      <c r="C1580" s="33" t="s">
        <v>415</v>
      </c>
      <c r="D1580" t="s">
        <v>199</v>
      </c>
      <c r="E1580" t="s">
        <v>421</v>
      </c>
      <c r="F1580" t="s">
        <v>72</v>
      </c>
      <c r="G1580" s="99" t="s">
        <v>428</v>
      </c>
      <c r="H1580" t="s">
        <v>389</v>
      </c>
      <c r="I1580" t="s">
        <v>680</v>
      </c>
      <c r="K1580" t="s">
        <v>219</v>
      </c>
      <c r="L1580" s="71"/>
      <c r="M1580" s="70">
        <v>0</v>
      </c>
      <c r="N1580" s="72">
        <f>IF(COUNTIFS(Submission[Submission],"2nd",Submission[Code],Submission[[#This Row],[Code]],Submission[Month],Submission[[#This Row],[Month]])&gt;0,Submission[[#This Row],[2nd Submit Prod/import (month +0)]]-Submission[[#This Row],[1st Submit Prod/import (month +0) ]],0)</f>
        <v>0</v>
      </c>
    </row>
    <row r="1581" spans="1:14">
      <c r="A1581" s="115">
        <v>2022</v>
      </c>
      <c r="B1581" s="72">
        <v>4</v>
      </c>
      <c r="C1581" s="33" t="s">
        <v>415</v>
      </c>
      <c r="D1581" t="s">
        <v>199</v>
      </c>
      <c r="E1581" t="s">
        <v>421</v>
      </c>
      <c r="F1581" t="s">
        <v>72</v>
      </c>
      <c r="G1581" s="99" t="s">
        <v>428</v>
      </c>
      <c r="H1581" t="s">
        <v>389</v>
      </c>
      <c r="I1581" t="s">
        <v>721</v>
      </c>
      <c r="K1581" t="s">
        <v>219</v>
      </c>
      <c r="L1581" s="71"/>
      <c r="M1581" s="70">
        <v>0</v>
      </c>
      <c r="N1581" s="72">
        <f>IF(COUNTIFS(Submission[Submission],"2nd",Submission[Code],Submission[[#This Row],[Code]],Submission[Month],Submission[[#This Row],[Month]])&gt;0,Submission[[#This Row],[2nd Submit Prod/import (month +0)]]-Submission[[#This Row],[1st Submit Prod/import (month +0) ]],0)</f>
        <v>0</v>
      </c>
    </row>
    <row r="1582" spans="1:14">
      <c r="A1582" s="115">
        <v>2022</v>
      </c>
      <c r="B1582" s="72">
        <v>4</v>
      </c>
      <c r="C1582" s="33" t="s">
        <v>415</v>
      </c>
      <c r="D1582" t="s">
        <v>199</v>
      </c>
      <c r="E1582" t="s">
        <v>421</v>
      </c>
      <c r="F1582" t="s">
        <v>72</v>
      </c>
      <c r="G1582" s="99" t="s">
        <v>428</v>
      </c>
      <c r="H1582" t="s">
        <v>389</v>
      </c>
      <c r="I1582" t="s">
        <v>658</v>
      </c>
      <c r="K1582" t="s">
        <v>219</v>
      </c>
      <c r="L1582" s="71"/>
      <c r="M1582" s="70">
        <v>0</v>
      </c>
      <c r="N1582" s="72">
        <f>IF(COUNTIFS(Submission[Submission],"2nd",Submission[Code],Submission[[#This Row],[Code]],Submission[Month],Submission[[#This Row],[Month]])&gt;0,Submission[[#This Row],[2nd Submit Prod/import (month +0)]]-Submission[[#This Row],[1st Submit Prod/import (month +0) ]],0)</f>
        <v>0</v>
      </c>
    </row>
    <row r="1583" spans="1:14">
      <c r="A1583" s="115">
        <v>2022</v>
      </c>
      <c r="B1583" s="72">
        <v>4</v>
      </c>
      <c r="C1583" s="33" t="s">
        <v>415</v>
      </c>
      <c r="D1583" t="s">
        <v>199</v>
      </c>
      <c r="E1583" t="s">
        <v>421</v>
      </c>
      <c r="F1583" t="s">
        <v>72</v>
      </c>
      <c r="G1583" s="99" t="s">
        <v>428</v>
      </c>
      <c r="H1583" t="s">
        <v>389</v>
      </c>
      <c r="I1583" t="s">
        <v>659</v>
      </c>
      <c r="K1583" t="s">
        <v>219</v>
      </c>
      <c r="L1583" s="71"/>
      <c r="M1583" s="70">
        <v>0</v>
      </c>
      <c r="N1583" s="72">
        <f>IF(COUNTIFS(Submission[Submission],"2nd",Submission[Code],Submission[[#This Row],[Code]],Submission[Month],Submission[[#This Row],[Month]])&gt;0,Submission[[#This Row],[2nd Submit Prod/import (month +0)]]-Submission[[#This Row],[1st Submit Prod/import (month +0) ]],0)</f>
        <v>0</v>
      </c>
    </row>
    <row r="1584" spans="1:14">
      <c r="A1584" s="115">
        <v>2022</v>
      </c>
      <c r="B1584" s="72">
        <v>4</v>
      </c>
      <c r="C1584" s="33" t="s">
        <v>415</v>
      </c>
      <c r="D1584" t="s">
        <v>199</v>
      </c>
      <c r="E1584" t="s">
        <v>421</v>
      </c>
      <c r="F1584" t="s">
        <v>72</v>
      </c>
      <c r="G1584" s="99" t="s">
        <v>428</v>
      </c>
      <c r="H1584" t="s">
        <v>389</v>
      </c>
      <c r="I1584" t="s">
        <v>662</v>
      </c>
      <c r="K1584" t="s">
        <v>219</v>
      </c>
      <c r="L1584" s="71"/>
      <c r="M1584" s="70">
        <v>0</v>
      </c>
      <c r="N1584" s="72">
        <f>IF(COUNTIFS(Submission[Submission],"2nd",Submission[Code],Submission[[#This Row],[Code]],Submission[Month],Submission[[#This Row],[Month]])&gt;0,Submission[[#This Row],[2nd Submit Prod/import (month +0)]]-Submission[[#This Row],[1st Submit Prod/import (month +0) ]],0)</f>
        <v>0</v>
      </c>
    </row>
    <row r="1585" spans="1:14">
      <c r="A1585" s="115">
        <v>2022</v>
      </c>
      <c r="B1585" s="72">
        <v>4</v>
      </c>
      <c r="C1585" s="33" t="s">
        <v>415</v>
      </c>
      <c r="D1585" t="s">
        <v>199</v>
      </c>
      <c r="E1585" t="s">
        <v>421</v>
      </c>
      <c r="F1585" t="s">
        <v>72</v>
      </c>
      <c r="G1585" s="99" t="s">
        <v>428</v>
      </c>
      <c r="H1585" t="s">
        <v>389</v>
      </c>
      <c r="I1585" t="s">
        <v>663</v>
      </c>
      <c r="K1585" t="s">
        <v>219</v>
      </c>
      <c r="L1585" s="71"/>
      <c r="M1585" s="70">
        <v>6246</v>
      </c>
      <c r="N1585" s="72">
        <f>IF(COUNTIFS(Submission[Submission],"2nd",Submission[Code],Submission[[#This Row],[Code]],Submission[Month],Submission[[#This Row],[Month]])&gt;0,Submission[[#This Row],[2nd Submit Prod/import (month +0)]]-Submission[[#This Row],[1st Submit Prod/import (month +0) ]],0)</f>
        <v>6246</v>
      </c>
    </row>
    <row r="1586" spans="1:14">
      <c r="A1586" s="115">
        <v>2022</v>
      </c>
      <c r="B1586" s="72">
        <v>4</v>
      </c>
      <c r="C1586" s="33" t="s">
        <v>415</v>
      </c>
      <c r="D1586" t="s">
        <v>199</v>
      </c>
      <c r="E1586" t="s">
        <v>421</v>
      </c>
      <c r="F1586" t="s">
        <v>72</v>
      </c>
      <c r="G1586" s="99" t="s">
        <v>428</v>
      </c>
      <c r="H1586" t="s">
        <v>389</v>
      </c>
      <c r="I1586" t="s">
        <v>660</v>
      </c>
      <c r="K1586" t="s">
        <v>219</v>
      </c>
      <c r="L1586" s="71"/>
      <c r="M1586" s="70">
        <v>0</v>
      </c>
      <c r="N1586" s="72">
        <f>IF(COUNTIFS(Submission[Submission],"2nd",Submission[Code],Submission[[#This Row],[Code]],Submission[Month],Submission[[#This Row],[Month]])&gt;0,Submission[[#This Row],[2nd Submit Prod/import (month +0)]]-Submission[[#This Row],[1st Submit Prod/import (month +0) ]],0)</f>
        <v>0</v>
      </c>
    </row>
    <row r="1587" spans="1:14">
      <c r="A1587" s="115">
        <v>2022</v>
      </c>
      <c r="B1587" s="72">
        <v>4</v>
      </c>
      <c r="C1587" s="33" t="s">
        <v>415</v>
      </c>
      <c r="D1587" t="s">
        <v>199</v>
      </c>
      <c r="E1587" t="s">
        <v>421</v>
      </c>
      <c r="F1587" t="s">
        <v>72</v>
      </c>
      <c r="G1587" s="99" t="s">
        <v>428</v>
      </c>
      <c r="H1587" t="s">
        <v>389</v>
      </c>
      <c r="I1587" t="s">
        <v>661</v>
      </c>
      <c r="K1587" t="s">
        <v>219</v>
      </c>
      <c r="L1587" s="71"/>
      <c r="M1587" s="70">
        <v>6000</v>
      </c>
      <c r="N1587" s="72">
        <f>IF(COUNTIFS(Submission[Submission],"2nd",Submission[Code],Submission[[#This Row],[Code]],Submission[Month],Submission[[#This Row],[Month]])&gt;0,Submission[[#This Row],[2nd Submit Prod/import (month +0)]]-Submission[[#This Row],[1st Submit Prod/import (month +0) ]],0)</f>
        <v>6000</v>
      </c>
    </row>
    <row r="1588" spans="1:14">
      <c r="A1588" s="115">
        <v>2022</v>
      </c>
      <c r="B1588" s="72">
        <v>4</v>
      </c>
      <c r="C1588" s="33" t="s">
        <v>415</v>
      </c>
      <c r="D1588" t="s">
        <v>199</v>
      </c>
      <c r="E1588" t="s">
        <v>419</v>
      </c>
      <c r="F1588" t="s">
        <v>72</v>
      </c>
      <c r="G1588" s="99" t="s">
        <v>428</v>
      </c>
      <c r="H1588" t="s">
        <v>389</v>
      </c>
      <c r="I1588" t="s">
        <v>680</v>
      </c>
      <c r="K1588" t="s">
        <v>219</v>
      </c>
      <c r="L1588" s="71"/>
      <c r="M1588" s="70">
        <v>0</v>
      </c>
      <c r="N1588" s="72">
        <f>IF(COUNTIFS(Submission[Submission],"2nd",Submission[Code],Submission[[#This Row],[Code]],Submission[Month],Submission[[#This Row],[Month]])&gt;0,Submission[[#This Row],[2nd Submit Prod/import (month +0)]]-Submission[[#This Row],[1st Submit Prod/import (month +0) ]],0)</f>
        <v>0</v>
      </c>
    </row>
    <row r="1589" spans="1:14">
      <c r="A1589" s="115">
        <v>2022</v>
      </c>
      <c r="B1589" s="72">
        <v>4</v>
      </c>
      <c r="C1589" s="33" t="s">
        <v>415</v>
      </c>
      <c r="D1589" t="s">
        <v>199</v>
      </c>
      <c r="E1589" t="s">
        <v>419</v>
      </c>
      <c r="F1589" t="s">
        <v>72</v>
      </c>
      <c r="G1589" s="99" t="s">
        <v>428</v>
      </c>
      <c r="H1589" t="s">
        <v>389</v>
      </c>
      <c r="I1589" t="s">
        <v>721</v>
      </c>
      <c r="K1589" t="s">
        <v>219</v>
      </c>
      <c r="L1589" s="71"/>
      <c r="M1589" s="70">
        <v>0</v>
      </c>
      <c r="N1589" s="72">
        <f>IF(COUNTIFS(Submission[Submission],"2nd",Submission[Code],Submission[[#This Row],[Code]],Submission[Month],Submission[[#This Row],[Month]])&gt;0,Submission[[#This Row],[2nd Submit Prod/import (month +0)]]-Submission[[#This Row],[1st Submit Prod/import (month +0) ]],0)</f>
        <v>0</v>
      </c>
    </row>
    <row r="1590" spans="1:14">
      <c r="A1590" s="115">
        <v>2022</v>
      </c>
      <c r="B1590" s="72">
        <v>4</v>
      </c>
      <c r="C1590" s="33" t="s">
        <v>415</v>
      </c>
      <c r="D1590" t="s">
        <v>199</v>
      </c>
      <c r="E1590" t="s">
        <v>419</v>
      </c>
      <c r="F1590" t="s">
        <v>72</v>
      </c>
      <c r="G1590" s="99" t="s">
        <v>428</v>
      </c>
      <c r="H1590" t="s">
        <v>389</v>
      </c>
      <c r="I1590" t="s">
        <v>658</v>
      </c>
      <c r="K1590" t="s">
        <v>219</v>
      </c>
      <c r="L1590" s="71"/>
      <c r="M1590" s="70">
        <v>4928</v>
      </c>
      <c r="N1590" s="72">
        <f>IF(COUNTIFS(Submission[Submission],"2nd",Submission[Code],Submission[[#This Row],[Code]],Submission[Month],Submission[[#This Row],[Month]])&gt;0,Submission[[#This Row],[2nd Submit Prod/import (month +0)]]-Submission[[#This Row],[1st Submit Prod/import (month +0) ]],0)</f>
        <v>4928</v>
      </c>
    </row>
    <row r="1591" spans="1:14">
      <c r="A1591" s="115">
        <v>2022</v>
      </c>
      <c r="B1591" s="72">
        <v>4</v>
      </c>
      <c r="C1591" s="33" t="s">
        <v>415</v>
      </c>
      <c r="D1591" t="s">
        <v>199</v>
      </c>
      <c r="E1591" t="s">
        <v>419</v>
      </c>
      <c r="F1591" t="s">
        <v>72</v>
      </c>
      <c r="G1591" s="99" t="s">
        <v>428</v>
      </c>
      <c r="H1591" t="s">
        <v>389</v>
      </c>
      <c r="I1591" t="s">
        <v>659</v>
      </c>
      <c r="K1591" t="s">
        <v>219</v>
      </c>
      <c r="L1591" s="71"/>
      <c r="M1591" s="70">
        <v>0</v>
      </c>
      <c r="N1591" s="72">
        <f>IF(COUNTIFS(Submission[Submission],"2nd",Submission[Code],Submission[[#This Row],[Code]],Submission[Month],Submission[[#This Row],[Month]])&gt;0,Submission[[#This Row],[2nd Submit Prod/import (month +0)]]-Submission[[#This Row],[1st Submit Prod/import (month +0) ]],0)</f>
        <v>0</v>
      </c>
    </row>
    <row r="1592" spans="1:14">
      <c r="A1592" s="115">
        <v>2022</v>
      </c>
      <c r="B1592" s="72">
        <v>4</v>
      </c>
      <c r="C1592" s="33" t="s">
        <v>415</v>
      </c>
      <c r="D1592" t="s">
        <v>199</v>
      </c>
      <c r="E1592" t="s">
        <v>419</v>
      </c>
      <c r="F1592" t="s">
        <v>72</v>
      </c>
      <c r="G1592" s="99" t="s">
        <v>428</v>
      </c>
      <c r="H1592" t="s">
        <v>389</v>
      </c>
      <c r="I1592" t="s">
        <v>662</v>
      </c>
      <c r="K1592" t="s">
        <v>219</v>
      </c>
      <c r="L1592" s="71"/>
      <c r="M1592" s="70">
        <v>38808</v>
      </c>
      <c r="N1592" s="72">
        <f>IF(COUNTIFS(Submission[Submission],"2nd",Submission[Code],Submission[[#This Row],[Code]],Submission[Month],Submission[[#This Row],[Month]])&gt;0,Submission[[#This Row],[2nd Submit Prod/import (month +0)]]-Submission[[#This Row],[1st Submit Prod/import (month +0) ]],0)</f>
        <v>38808</v>
      </c>
    </row>
    <row r="1593" spans="1:14">
      <c r="A1593" s="115">
        <v>2022</v>
      </c>
      <c r="B1593" s="72">
        <v>4</v>
      </c>
      <c r="C1593" s="33" t="s">
        <v>415</v>
      </c>
      <c r="D1593" t="s">
        <v>199</v>
      </c>
      <c r="E1593" t="s">
        <v>419</v>
      </c>
      <c r="F1593" t="s">
        <v>72</v>
      </c>
      <c r="G1593" s="99" t="s">
        <v>428</v>
      </c>
      <c r="H1593" t="s">
        <v>389</v>
      </c>
      <c r="I1593" t="s">
        <v>663</v>
      </c>
      <c r="K1593" t="s">
        <v>219</v>
      </c>
      <c r="L1593" s="71"/>
      <c r="M1593" s="70">
        <v>0</v>
      </c>
      <c r="N1593" s="72">
        <f>IF(COUNTIFS(Submission[Submission],"2nd",Submission[Code],Submission[[#This Row],[Code]],Submission[Month],Submission[[#This Row],[Month]])&gt;0,Submission[[#This Row],[2nd Submit Prod/import (month +0)]]-Submission[[#This Row],[1st Submit Prod/import (month +0) ]],0)</f>
        <v>0</v>
      </c>
    </row>
    <row r="1594" spans="1:14">
      <c r="A1594" s="115">
        <v>2022</v>
      </c>
      <c r="B1594" s="72">
        <v>4</v>
      </c>
      <c r="C1594" s="33" t="s">
        <v>415</v>
      </c>
      <c r="D1594" t="s">
        <v>199</v>
      </c>
      <c r="E1594" t="s">
        <v>419</v>
      </c>
      <c r="F1594" t="s">
        <v>72</v>
      </c>
      <c r="G1594" s="99" t="s">
        <v>428</v>
      </c>
      <c r="H1594" t="s">
        <v>389</v>
      </c>
      <c r="I1594" t="s">
        <v>660</v>
      </c>
      <c r="K1594" t="s">
        <v>219</v>
      </c>
      <c r="L1594" s="71"/>
      <c r="M1594" s="70">
        <v>16343</v>
      </c>
      <c r="N1594" s="72">
        <f>IF(COUNTIFS(Submission[Submission],"2nd",Submission[Code],Submission[[#This Row],[Code]],Submission[Month],Submission[[#This Row],[Month]])&gt;0,Submission[[#This Row],[2nd Submit Prod/import (month +0)]]-Submission[[#This Row],[1st Submit Prod/import (month +0) ]],0)</f>
        <v>16343</v>
      </c>
    </row>
    <row r="1595" spans="1:14">
      <c r="A1595" s="115">
        <v>2022</v>
      </c>
      <c r="B1595" s="72">
        <v>4</v>
      </c>
      <c r="C1595" s="33" t="s">
        <v>415</v>
      </c>
      <c r="D1595" t="s">
        <v>199</v>
      </c>
      <c r="E1595" t="s">
        <v>419</v>
      </c>
      <c r="F1595" t="s">
        <v>72</v>
      </c>
      <c r="G1595" s="99" t="s">
        <v>428</v>
      </c>
      <c r="H1595" t="s">
        <v>389</v>
      </c>
      <c r="I1595" t="s">
        <v>661</v>
      </c>
      <c r="K1595" t="s">
        <v>219</v>
      </c>
      <c r="L1595" s="71"/>
      <c r="M1595" s="70">
        <v>0</v>
      </c>
      <c r="N1595" s="72">
        <f>IF(COUNTIFS(Submission[Submission],"2nd",Submission[Code],Submission[[#This Row],[Code]],Submission[Month],Submission[[#This Row],[Month]])&gt;0,Submission[[#This Row],[2nd Submit Prod/import (month +0)]]-Submission[[#This Row],[1st Submit Prod/import (month +0) ]],0)</f>
        <v>0</v>
      </c>
    </row>
    <row r="1596" spans="1:14">
      <c r="A1596" s="115">
        <v>2022</v>
      </c>
      <c r="B1596" s="72">
        <v>4</v>
      </c>
      <c r="C1596" s="33" t="s">
        <v>415</v>
      </c>
      <c r="D1596" t="s">
        <v>199</v>
      </c>
      <c r="E1596" t="s">
        <v>419</v>
      </c>
      <c r="F1596" t="s">
        <v>72</v>
      </c>
      <c r="G1596" s="99" t="s">
        <v>428</v>
      </c>
      <c r="H1596" t="s">
        <v>389</v>
      </c>
      <c r="I1596" t="s">
        <v>597</v>
      </c>
      <c r="K1596" t="s">
        <v>219</v>
      </c>
      <c r="L1596" s="71"/>
      <c r="M1596" s="70">
        <v>0</v>
      </c>
      <c r="N1596" s="72">
        <f>IF(COUNTIFS(Submission[Submission],"2nd",Submission[Code],Submission[[#This Row],[Code]],Submission[Month],Submission[[#This Row],[Month]])&gt;0,Submission[[#This Row],[2nd Submit Prod/import (month +0)]]-Submission[[#This Row],[1st Submit Prod/import (month +0) ]],0)</f>
        <v>0</v>
      </c>
    </row>
    <row r="1597" spans="1:14">
      <c r="A1597" s="115">
        <v>2022</v>
      </c>
      <c r="B1597" s="72">
        <v>4</v>
      </c>
      <c r="C1597" s="33" t="s">
        <v>415</v>
      </c>
      <c r="D1597" t="s">
        <v>199</v>
      </c>
      <c r="E1597" t="s">
        <v>421</v>
      </c>
      <c r="F1597" t="s">
        <v>72</v>
      </c>
      <c r="G1597" s="99" t="s">
        <v>428</v>
      </c>
      <c r="H1597" t="s">
        <v>389</v>
      </c>
      <c r="I1597" t="s">
        <v>665</v>
      </c>
      <c r="K1597" t="s">
        <v>219</v>
      </c>
      <c r="L1597" s="71"/>
      <c r="M1597" s="70">
        <v>21326</v>
      </c>
      <c r="N1597" s="72">
        <f>IF(COUNTIFS(Submission[Submission],"2nd",Submission[Code],Submission[[#This Row],[Code]],Submission[Month],Submission[[#This Row],[Month]])&gt;0,Submission[[#This Row],[2nd Submit Prod/import (month +0)]]-Submission[[#This Row],[1st Submit Prod/import (month +0) ]],0)</f>
        <v>21326</v>
      </c>
    </row>
    <row r="1598" spans="1:14">
      <c r="A1598" s="115">
        <v>2022</v>
      </c>
      <c r="B1598" s="72">
        <v>4</v>
      </c>
      <c r="C1598" s="33" t="s">
        <v>415</v>
      </c>
      <c r="D1598" t="s">
        <v>199</v>
      </c>
      <c r="E1598" t="s">
        <v>421</v>
      </c>
      <c r="F1598" t="s">
        <v>72</v>
      </c>
      <c r="G1598" s="99" t="s">
        <v>428</v>
      </c>
      <c r="H1598" t="s">
        <v>389</v>
      </c>
      <c r="I1598" t="s">
        <v>664</v>
      </c>
      <c r="K1598" t="s">
        <v>219</v>
      </c>
      <c r="L1598" s="71"/>
      <c r="M1598" s="70">
        <v>6000</v>
      </c>
      <c r="N1598" s="72">
        <f>IF(COUNTIFS(Submission[Submission],"2nd",Submission[Code],Submission[[#This Row],[Code]],Submission[Month],Submission[[#This Row],[Month]])&gt;0,Submission[[#This Row],[2nd Submit Prod/import (month +0)]]-Submission[[#This Row],[1st Submit Prod/import (month +0) ]],0)</f>
        <v>6000</v>
      </c>
    </row>
    <row r="1599" spans="1:14">
      <c r="A1599" s="115">
        <v>2022</v>
      </c>
      <c r="B1599" s="72">
        <v>4</v>
      </c>
      <c r="C1599" s="33" t="s">
        <v>415</v>
      </c>
      <c r="D1599" t="s">
        <v>199</v>
      </c>
      <c r="E1599" t="s">
        <v>421</v>
      </c>
      <c r="F1599" t="s">
        <v>72</v>
      </c>
      <c r="G1599" s="99" t="s">
        <v>428</v>
      </c>
      <c r="H1599" t="s">
        <v>389</v>
      </c>
      <c r="I1599" t="s">
        <v>666</v>
      </c>
      <c r="K1599" t="s">
        <v>219</v>
      </c>
      <c r="L1599" s="71"/>
      <c r="M1599" s="70">
        <v>49114</v>
      </c>
      <c r="N1599" s="72">
        <f>IF(COUNTIFS(Submission[Submission],"2nd",Submission[Code],Submission[[#This Row],[Code]],Submission[Month],Submission[[#This Row],[Month]])&gt;0,Submission[[#This Row],[2nd Submit Prod/import (month +0)]]-Submission[[#This Row],[1st Submit Prod/import (month +0) ]],0)</f>
        <v>49114</v>
      </c>
    </row>
    <row r="1600" spans="1:14">
      <c r="A1600" s="115">
        <v>2022</v>
      </c>
      <c r="B1600" s="72">
        <v>4</v>
      </c>
      <c r="C1600" s="33" t="s">
        <v>415</v>
      </c>
      <c r="D1600" t="s">
        <v>199</v>
      </c>
      <c r="E1600" t="s">
        <v>421</v>
      </c>
      <c r="F1600" t="s">
        <v>72</v>
      </c>
      <c r="G1600" s="99" t="s">
        <v>428</v>
      </c>
      <c r="H1600" t="s">
        <v>389</v>
      </c>
      <c r="I1600" t="s">
        <v>668</v>
      </c>
      <c r="K1600" t="s">
        <v>219</v>
      </c>
      <c r="L1600" s="71"/>
      <c r="M1600" s="70">
        <v>18759</v>
      </c>
      <c r="N1600" s="72">
        <f>IF(COUNTIFS(Submission[Submission],"2nd",Submission[Code],Submission[[#This Row],[Code]],Submission[Month],Submission[[#This Row],[Month]])&gt;0,Submission[[#This Row],[2nd Submit Prod/import (month +0)]]-Submission[[#This Row],[1st Submit Prod/import (month +0) ]],0)</f>
        <v>18759</v>
      </c>
    </row>
    <row r="1601" spans="1:14">
      <c r="A1601" s="115">
        <v>2022</v>
      </c>
      <c r="B1601" s="72">
        <v>4</v>
      </c>
      <c r="C1601" s="33" t="s">
        <v>415</v>
      </c>
      <c r="D1601" t="s">
        <v>199</v>
      </c>
      <c r="E1601" t="s">
        <v>421</v>
      </c>
      <c r="F1601" t="s">
        <v>72</v>
      </c>
      <c r="G1601" s="99" t="s">
        <v>428</v>
      </c>
      <c r="H1601" t="s">
        <v>389</v>
      </c>
      <c r="I1601" t="s">
        <v>669</v>
      </c>
      <c r="K1601" t="s">
        <v>219</v>
      </c>
      <c r="L1601" s="71"/>
      <c r="M1601" s="70">
        <v>3680</v>
      </c>
      <c r="N1601" s="72">
        <f>IF(COUNTIFS(Submission[Submission],"2nd",Submission[Code],Submission[[#This Row],[Code]],Submission[Month],Submission[[#This Row],[Month]])&gt;0,Submission[[#This Row],[2nd Submit Prod/import (month +0)]]-Submission[[#This Row],[1st Submit Prod/import (month +0) ]],0)</f>
        <v>3680</v>
      </c>
    </row>
    <row r="1602" spans="1:14">
      <c r="A1602" s="115">
        <v>2022</v>
      </c>
      <c r="B1602" s="72">
        <v>4</v>
      </c>
      <c r="C1602" s="33" t="s">
        <v>415</v>
      </c>
      <c r="D1602" t="s">
        <v>199</v>
      </c>
      <c r="E1602" t="s">
        <v>421</v>
      </c>
      <c r="F1602" t="s">
        <v>72</v>
      </c>
      <c r="G1602" s="99" t="s">
        <v>428</v>
      </c>
      <c r="H1602" t="s">
        <v>389</v>
      </c>
      <c r="I1602" t="s">
        <v>671</v>
      </c>
      <c r="K1602" t="s">
        <v>219</v>
      </c>
      <c r="L1602" s="71"/>
      <c r="M1602" s="70">
        <v>1316</v>
      </c>
      <c r="N1602" s="72">
        <f>IF(COUNTIFS(Submission[Submission],"2nd",Submission[Code],Submission[[#This Row],[Code]],Submission[Month],Submission[[#This Row],[Month]])&gt;0,Submission[[#This Row],[2nd Submit Prod/import (month +0)]]-Submission[[#This Row],[1st Submit Prod/import (month +0) ]],0)</f>
        <v>1316</v>
      </c>
    </row>
    <row r="1603" spans="1:14">
      <c r="A1603" s="115">
        <v>2022</v>
      </c>
      <c r="B1603" s="72">
        <v>4</v>
      </c>
      <c r="C1603" s="33" t="s">
        <v>415</v>
      </c>
      <c r="D1603" t="s">
        <v>199</v>
      </c>
      <c r="E1603" t="s">
        <v>421</v>
      </c>
      <c r="F1603" t="s">
        <v>72</v>
      </c>
      <c r="G1603" s="99" t="s">
        <v>428</v>
      </c>
      <c r="H1603" t="s">
        <v>389</v>
      </c>
      <c r="I1603" t="s">
        <v>667</v>
      </c>
      <c r="K1603" t="s">
        <v>219</v>
      </c>
      <c r="L1603" s="71"/>
      <c r="M1603" s="70">
        <v>14899</v>
      </c>
      <c r="N1603" s="72">
        <f>IF(COUNTIFS(Submission[Submission],"2nd",Submission[Code],Submission[[#This Row],[Code]],Submission[Month],Submission[[#This Row],[Month]])&gt;0,Submission[[#This Row],[2nd Submit Prod/import (month +0)]]-Submission[[#This Row],[1st Submit Prod/import (month +0) ]],0)</f>
        <v>14899</v>
      </c>
    </row>
    <row r="1604" spans="1:14">
      <c r="A1604" s="115">
        <v>2022</v>
      </c>
      <c r="B1604" s="72">
        <v>4</v>
      </c>
      <c r="C1604" s="33" t="s">
        <v>415</v>
      </c>
      <c r="D1604" t="s">
        <v>199</v>
      </c>
      <c r="E1604" t="s">
        <v>421</v>
      </c>
      <c r="F1604" t="s">
        <v>72</v>
      </c>
      <c r="G1604" s="99" t="s">
        <v>428</v>
      </c>
      <c r="H1604" t="s">
        <v>389</v>
      </c>
      <c r="I1604" t="s">
        <v>731</v>
      </c>
      <c r="K1604" t="s">
        <v>219</v>
      </c>
      <c r="L1604" s="71"/>
      <c r="M1604" s="70">
        <v>0</v>
      </c>
      <c r="N1604" s="72">
        <f>IF(COUNTIFS(Submission[Submission],"2nd",Submission[Code],Submission[[#This Row],[Code]],Submission[Month],Submission[[#This Row],[Month]])&gt;0,Submission[[#This Row],[2nd Submit Prod/import (month +0)]]-Submission[[#This Row],[1st Submit Prod/import (month +0) ]],0)</f>
        <v>0</v>
      </c>
    </row>
    <row r="1605" spans="1:14">
      <c r="A1605" s="115">
        <v>2022</v>
      </c>
      <c r="B1605" s="72">
        <v>4</v>
      </c>
      <c r="C1605" s="33" t="s">
        <v>415</v>
      </c>
      <c r="D1605" t="s">
        <v>199</v>
      </c>
      <c r="E1605" t="s">
        <v>421</v>
      </c>
      <c r="F1605" t="s">
        <v>72</v>
      </c>
      <c r="G1605" s="99" t="s">
        <v>428</v>
      </c>
      <c r="H1605" t="s">
        <v>389</v>
      </c>
      <c r="I1605" t="s">
        <v>567</v>
      </c>
      <c r="K1605" t="s">
        <v>219</v>
      </c>
      <c r="L1605" s="71"/>
      <c r="M1605" s="70">
        <v>0</v>
      </c>
      <c r="N1605" s="72">
        <f>IF(COUNTIFS(Submission[Submission],"2nd",Submission[Code],Submission[[#This Row],[Code]],Submission[Month],Submission[[#This Row],[Month]])&gt;0,Submission[[#This Row],[2nd Submit Prod/import (month +0)]]-Submission[[#This Row],[1st Submit Prod/import (month +0) ]],0)</f>
        <v>0</v>
      </c>
    </row>
    <row r="1606" spans="1:14">
      <c r="A1606" s="115">
        <v>2022</v>
      </c>
      <c r="B1606" s="72">
        <v>4</v>
      </c>
      <c r="C1606" s="33" t="s">
        <v>415</v>
      </c>
      <c r="D1606" t="s">
        <v>199</v>
      </c>
      <c r="E1606" t="s">
        <v>421</v>
      </c>
      <c r="F1606" t="s">
        <v>72</v>
      </c>
      <c r="G1606" s="99" t="s">
        <v>428</v>
      </c>
      <c r="H1606" t="s">
        <v>389</v>
      </c>
      <c r="I1606" t="s">
        <v>568</v>
      </c>
      <c r="K1606" t="s">
        <v>219</v>
      </c>
      <c r="L1606" s="71"/>
      <c r="M1606" s="70">
        <v>0</v>
      </c>
      <c r="N1606" s="72">
        <f>IF(COUNTIFS(Submission[Submission],"2nd",Submission[Code],Submission[[#This Row],[Code]],Submission[Month],Submission[[#This Row],[Month]])&gt;0,Submission[[#This Row],[2nd Submit Prod/import (month +0)]]-Submission[[#This Row],[1st Submit Prod/import (month +0) ]],0)</f>
        <v>0</v>
      </c>
    </row>
    <row r="1607" spans="1:14">
      <c r="A1607" s="115">
        <v>2022</v>
      </c>
      <c r="B1607" s="72">
        <v>4</v>
      </c>
      <c r="C1607" s="33" t="s">
        <v>415</v>
      </c>
      <c r="D1607" t="s">
        <v>199</v>
      </c>
      <c r="E1607" t="s">
        <v>421</v>
      </c>
      <c r="F1607" t="s">
        <v>72</v>
      </c>
      <c r="G1607" s="99" t="s">
        <v>428</v>
      </c>
      <c r="H1607" t="s">
        <v>389</v>
      </c>
      <c r="I1607" t="s">
        <v>670</v>
      </c>
      <c r="K1607" t="s">
        <v>219</v>
      </c>
      <c r="L1607" s="71"/>
      <c r="M1607" s="70">
        <v>400</v>
      </c>
      <c r="N1607" s="72">
        <f>IF(COUNTIFS(Submission[Submission],"2nd",Submission[Code],Submission[[#This Row],[Code]],Submission[Month],Submission[[#This Row],[Month]])&gt;0,Submission[[#This Row],[2nd Submit Prod/import (month +0)]]-Submission[[#This Row],[1st Submit Prod/import (month +0) ]],0)</f>
        <v>400</v>
      </c>
    </row>
    <row r="1608" spans="1:14">
      <c r="A1608" s="115">
        <v>2022</v>
      </c>
      <c r="B1608" s="72">
        <v>4</v>
      </c>
      <c r="C1608" s="33" t="s">
        <v>415</v>
      </c>
      <c r="D1608" t="s">
        <v>199</v>
      </c>
      <c r="E1608" t="s">
        <v>421</v>
      </c>
      <c r="F1608" t="s">
        <v>72</v>
      </c>
      <c r="G1608" s="99" t="s">
        <v>428</v>
      </c>
      <c r="H1608" t="s">
        <v>389</v>
      </c>
      <c r="I1608" t="s">
        <v>611</v>
      </c>
      <c r="K1608" t="s">
        <v>219</v>
      </c>
      <c r="L1608" s="71"/>
      <c r="M1608" s="70">
        <v>0</v>
      </c>
      <c r="N1608" s="72">
        <f>IF(COUNTIFS(Submission[Submission],"2nd",Submission[Code],Submission[[#This Row],[Code]],Submission[Month],Submission[[#This Row],[Month]])&gt;0,Submission[[#This Row],[2nd Submit Prod/import (month +0)]]-Submission[[#This Row],[1st Submit Prod/import (month +0) ]],0)</f>
        <v>0</v>
      </c>
    </row>
    <row r="1609" spans="1:14">
      <c r="A1609" s="115">
        <v>2022</v>
      </c>
      <c r="B1609" s="72">
        <v>4</v>
      </c>
      <c r="C1609" s="33" t="s">
        <v>415</v>
      </c>
      <c r="D1609" t="s">
        <v>199</v>
      </c>
      <c r="E1609" t="s">
        <v>421</v>
      </c>
      <c r="F1609" t="s">
        <v>72</v>
      </c>
      <c r="G1609" s="99" t="s">
        <v>428</v>
      </c>
      <c r="H1609" t="s">
        <v>389</v>
      </c>
      <c r="I1609" t="s">
        <v>612</v>
      </c>
      <c r="K1609" t="s">
        <v>219</v>
      </c>
      <c r="L1609" s="71"/>
      <c r="M1609" s="70">
        <v>0</v>
      </c>
      <c r="N1609" s="72">
        <f>IF(COUNTIFS(Submission[Submission],"2nd",Submission[Code],Submission[[#This Row],[Code]],Submission[Month],Submission[[#This Row],[Month]])&gt;0,Submission[[#This Row],[2nd Submit Prod/import (month +0)]]-Submission[[#This Row],[1st Submit Prod/import (month +0) ]],0)</f>
        <v>0</v>
      </c>
    </row>
    <row r="1610" spans="1:14">
      <c r="A1610" s="115">
        <v>2022</v>
      </c>
      <c r="B1610" s="72">
        <v>4</v>
      </c>
      <c r="C1610" s="33" t="s">
        <v>415</v>
      </c>
      <c r="D1610" t="s">
        <v>199</v>
      </c>
      <c r="E1610" t="s">
        <v>419</v>
      </c>
      <c r="F1610" t="s">
        <v>72</v>
      </c>
      <c r="G1610" s="99" t="s">
        <v>428</v>
      </c>
      <c r="H1610" t="s">
        <v>400</v>
      </c>
      <c r="I1610" t="s">
        <v>739</v>
      </c>
      <c r="K1610" t="s">
        <v>219</v>
      </c>
      <c r="L1610" s="71"/>
      <c r="M1610" s="70">
        <v>0</v>
      </c>
      <c r="N1610" s="72">
        <f>IF(COUNTIFS(Submission[Submission],"2nd",Submission[Code],Submission[[#This Row],[Code]],Submission[Month],Submission[[#This Row],[Month]])&gt;0,Submission[[#This Row],[2nd Submit Prod/import (month +0)]]-Submission[[#This Row],[1st Submit Prod/import (month +0) ]],0)</f>
        <v>0</v>
      </c>
    </row>
    <row r="1611" spans="1:14">
      <c r="A1611" s="115">
        <v>2022</v>
      </c>
      <c r="B1611" s="72">
        <v>4</v>
      </c>
      <c r="C1611" s="33" t="s">
        <v>415</v>
      </c>
      <c r="D1611" t="s">
        <v>199</v>
      </c>
      <c r="E1611" t="s">
        <v>419</v>
      </c>
      <c r="F1611" t="s">
        <v>72</v>
      </c>
      <c r="G1611" s="99" t="s">
        <v>428</v>
      </c>
      <c r="H1611" t="s">
        <v>400</v>
      </c>
      <c r="I1611" t="s">
        <v>655</v>
      </c>
      <c r="K1611" t="s">
        <v>219</v>
      </c>
      <c r="L1611" s="71"/>
      <c r="M1611" s="70">
        <v>4000</v>
      </c>
      <c r="N1611" s="72">
        <f>IF(COUNTIFS(Submission[Submission],"2nd",Submission[Code],Submission[[#This Row],[Code]],Submission[Month],Submission[[#This Row],[Month]])&gt;0,Submission[[#This Row],[2nd Submit Prod/import (month +0)]]-Submission[[#This Row],[1st Submit Prod/import (month +0) ]],0)</f>
        <v>4000</v>
      </c>
    </row>
    <row r="1612" spans="1:14">
      <c r="A1612" s="115">
        <v>2022</v>
      </c>
      <c r="B1612" s="72">
        <v>4</v>
      </c>
      <c r="C1612" s="33" t="s">
        <v>415</v>
      </c>
      <c r="D1612" t="s">
        <v>199</v>
      </c>
      <c r="E1612" t="s">
        <v>419</v>
      </c>
      <c r="F1612" t="s">
        <v>72</v>
      </c>
      <c r="G1612" s="99" t="s">
        <v>428</v>
      </c>
      <c r="H1612" t="s">
        <v>400</v>
      </c>
      <c r="I1612" t="s">
        <v>654</v>
      </c>
      <c r="K1612" t="s">
        <v>219</v>
      </c>
      <c r="L1612" s="71"/>
      <c r="M1612" s="70">
        <v>30000</v>
      </c>
      <c r="N1612" s="72">
        <f>IF(COUNTIFS(Submission[Submission],"2nd",Submission[Code],Submission[[#This Row],[Code]],Submission[Month],Submission[[#This Row],[Month]])&gt;0,Submission[[#This Row],[2nd Submit Prod/import (month +0)]]-Submission[[#This Row],[1st Submit Prod/import (month +0) ]],0)</f>
        <v>30000</v>
      </c>
    </row>
    <row r="1613" spans="1:14">
      <c r="A1613" s="115">
        <v>2022</v>
      </c>
      <c r="B1613" s="72">
        <v>4</v>
      </c>
      <c r="C1613" s="33" t="s">
        <v>415</v>
      </c>
      <c r="D1613" t="s">
        <v>199</v>
      </c>
      <c r="E1613" t="s">
        <v>419</v>
      </c>
      <c r="F1613" t="s">
        <v>72</v>
      </c>
      <c r="G1613" s="99" t="s">
        <v>428</v>
      </c>
      <c r="H1613" t="s">
        <v>400</v>
      </c>
      <c r="I1613" t="s">
        <v>734</v>
      </c>
      <c r="K1613" t="s">
        <v>219</v>
      </c>
      <c r="L1613" s="71"/>
      <c r="M1613" s="70">
        <v>0</v>
      </c>
      <c r="N1613" s="72">
        <f>IF(COUNTIFS(Submission[Submission],"2nd",Submission[Code],Submission[[#This Row],[Code]],Submission[Month],Submission[[#This Row],[Month]])&gt;0,Submission[[#This Row],[2nd Submit Prod/import (month +0)]]-Submission[[#This Row],[1st Submit Prod/import (month +0) ]],0)</f>
        <v>0</v>
      </c>
    </row>
    <row r="1614" spans="1:14">
      <c r="A1614" s="115">
        <v>2022</v>
      </c>
      <c r="B1614" s="72">
        <v>4</v>
      </c>
      <c r="C1614" s="33" t="s">
        <v>415</v>
      </c>
      <c r="D1614" t="s">
        <v>199</v>
      </c>
      <c r="E1614" t="s">
        <v>419</v>
      </c>
      <c r="F1614" t="s">
        <v>72</v>
      </c>
      <c r="G1614" s="99" t="s">
        <v>428</v>
      </c>
      <c r="H1614" t="s">
        <v>400</v>
      </c>
      <c r="I1614" t="s">
        <v>657</v>
      </c>
      <c r="K1614" t="s">
        <v>219</v>
      </c>
      <c r="L1614" s="71"/>
      <c r="M1614" s="70">
        <v>1000</v>
      </c>
      <c r="N1614" s="72">
        <f>IF(COUNTIFS(Submission[Submission],"2nd",Submission[Code],Submission[[#This Row],[Code]],Submission[Month],Submission[[#This Row],[Month]])&gt;0,Submission[[#This Row],[2nd Submit Prod/import (month +0)]]-Submission[[#This Row],[1st Submit Prod/import (month +0) ]],0)</f>
        <v>1000</v>
      </c>
    </row>
    <row r="1615" spans="1:14">
      <c r="A1615" s="115">
        <v>2022</v>
      </c>
      <c r="B1615" s="72">
        <v>4</v>
      </c>
      <c r="C1615" s="33" t="s">
        <v>415</v>
      </c>
      <c r="D1615" t="s">
        <v>199</v>
      </c>
      <c r="E1615" t="s">
        <v>419</v>
      </c>
      <c r="F1615" t="s">
        <v>72</v>
      </c>
      <c r="G1615" s="99" t="s">
        <v>428</v>
      </c>
      <c r="H1615" t="s">
        <v>400</v>
      </c>
      <c r="I1615" t="s">
        <v>652</v>
      </c>
      <c r="K1615" t="s">
        <v>219</v>
      </c>
      <c r="L1615" s="71"/>
      <c r="M1615" s="70">
        <v>5000</v>
      </c>
      <c r="N1615" s="72">
        <f>IF(COUNTIFS(Submission[Submission],"2nd",Submission[Code],Submission[[#This Row],[Code]],Submission[Month],Submission[[#This Row],[Month]])&gt;0,Submission[[#This Row],[2nd Submit Prod/import (month +0)]]-Submission[[#This Row],[1st Submit Prod/import (month +0) ]],0)</f>
        <v>5000</v>
      </c>
    </row>
    <row r="1616" spans="1:14">
      <c r="A1616" s="115">
        <v>2022</v>
      </c>
      <c r="B1616" s="72">
        <v>4</v>
      </c>
      <c r="C1616" s="33" t="s">
        <v>415</v>
      </c>
      <c r="D1616" t="s">
        <v>199</v>
      </c>
      <c r="E1616" t="s">
        <v>419</v>
      </c>
      <c r="F1616" t="s">
        <v>72</v>
      </c>
      <c r="G1616" s="99" t="s">
        <v>428</v>
      </c>
      <c r="H1616" t="s">
        <v>400</v>
      </c>
      <c r="I1616" t="s">
        <v>650</v>
      </c>
      <c r="K1616" t="s">
        <v>219</v>
      </c>
      <c r="L1616" s="71"/>
      <c r="M1616" s="70">
        <v>45000</v>
      </c>
      <c r="N1616" s="72">
        <f>IF(COUNTIFS(Submission[Submission],"2nd",Submission[Code],Submission[[#This Row],[Code]],Submission[Month],Submission[[#This Row],[Month]])&gt;0,Submission[[#This Row],[2nd Submit Prod/import (month +0)]]-Submission[[#This Row],[1st Submit Prod/import (month +0) ]],0)</f>
        <v>45000</v>
      </c>
    </row>
    <row r="1617" spans="1:14">
      <c r="A1617" s="115">
        <v>2022</v>
      </c>
      <c r="B1617" s="72">
        <v>4</v>
      </c>
      <c r="C1617" s="33" t="s">
        <v>415</v>
      </c>
      <c r="D1617" t="s">
        <v>199</v>
      </c>
      <c r="E1617" t="s">
        <v>419</v>
      </c>
      <c r="F1617" t="s">
        <v>72</v>
      </c>
      <c r="G1617" s="99" t="s">
        <v>428</v>
      </c>
      <c r="H1617" t="s">
        <v>400</v>
      </c>
      <c r="I1617" t="s">
        <v>738</v>
      </c>
      <c r="K1617" t="s">
        <v>219</v>
      </c>
      <c r="L1617" s="71"/>
      <c r="M1617" s="70">
        <v>0</v>
      </c>
      <c r="N1617" s="72">
        <f>IF(COUNTIFS(Submission[Submission],"2nd",Submission[Code],Submission[[#This Row],[Code]],Submission[Month],Submission[[#This Row],[Month]])&gt;0,Submission[[#This Row],[2nd Submit Prod/import (month +0)]]-Submission[[#This Row],[1st Submit Prod/import (month +0) ]],0)</f>
        <v>0</v>
      </c>
    </row>
    <row r="1618" spans="1:14">
      <c r="A1618" s="115">
        <v>2022</v>
      </c>
      <c r="B1618" s="72">
        <v>4</v>
      </c>
      <c r="C1618" s="33" t="s">
        <v>415</v>
      </c>
      <c r="D1618" t="s">
        <v>199</v>
      </c>
      <c r="E1618" t="s">
        <v>419</v>
      </c>
      <c r="F1618" t="s">
        <v>72</v>
      </c>
      <c r="G1618" s="99" t="s">
        <v>428</v>
      </c>
      <c r="H1618" t="s">
        <v>400</v>
      </c>
      <c r="I1618" t="s">
        <v>656</v>
      </c>
      <c r="K1618" t="s">
        <v>219</v>
      </c>
      <c r="L1618" s="71"/>
      <c r="M1618" s="70">
        <v>1000</v>
      </c>
      <c r="N1618" s="72">
        <f>IF(COUNTIFS(Submission[Submission],"2nd",Submission[Code],Submission[[#This Row],[Code]],Submission[Month],Submission[[#This Row],[Month]])&gt;0,Submission[[#This Row],[2nd Submit Prod/import (month +0)]]-Submission[[#This Row],[1st Submit Prod/import (month +0) ]],0)</f>
        <v>1000</v>
      </c>
    </row>
    <row r="1619" spans="1:14">
      <c r="A1619" s="115">
        <v>2022</v>
      </c>
      <c r="B1619" s="72">
        <v>4</v>
      </c>
      <c r="C1619" s="33" t="s">
        <v>415</v>
      </c>
      <c r="D1619" t="s">
        <v>199</v>
      </c>
      <c r="E1619" t="s">
        <v>419</v>
      </c>
      <c r="F1619" t="s">
        <v>72</v>
      </c>
      <c r="G1619" s="99" t="s">
        <v>428</v>
      </c>
      <c r="H1619" t="s">
        <v>400</v>
      </c>
      <c r="I1619" t="s">
        <v>653</v>
      </c>
      <c r="K1619" t="s">
        <v>219</v>
      </c>
      <c r="L1619" s="71"/>
      <c r="M1619" s="70">
        <v>15000</v>
      </c>
      <c r="N1619" s="72">
        <f>IF(COUNTIFS(Submission[Submission],"2nd",Submission[Code],Submission[[#This Row],[Code]],Submission[Month],Submission[[#This Row],[Month]])&gt;0,Submission[[#This Row],[2nd Submit Prod/import (month +0)]]-Submission[[#This Row],[1st Submit Prod/import (month +0) ]],0)</f>
        <v>15000</v>
      </c>
    </row>
    <row r="1620" spans="1:14">
      <c r="A1620" s="115">
        <v>2022</v>
      </c>
      <c r="B1620" s="72">
        <v>4</v>
      </c>
      <c r="C1620" s="33" t="s">
        <v>415</v>
      </c>
      <c r="D1620" t="s">
        <v>199</v>
      </c>
      <c r="E1620" t="s">
        <v>419</v>
      </c>
      <c r="F1620" t="s">
        <v>72</v>
      </c>
      <c r="G1620" s="99" t="s">
        <v>428</v>
      </c>
      <c r="H1620" t="s">
        <v>400</v>
      </c>
      <c r="I1620" t="s">
        <v>649</v>
      </c>
      <c r="K1620" t="s">
        <v>219</v>
      </c>
      <c r="L1620" s="71"/>
      <c r="M1620" s="70">
        <v>14000</v>
      </c>
      <c r="N1620" s="72">
        <f>IF(COUNTIFS(Submission[Submission],"2nd",Submission[Code],Submission[[#This Row],[Code]],Submission[Month],Submission[[#This Row],[Month]])&gt;0,Submission[[#This Row],[2nd Submit Prod/import (month +0)]]-Submission[[#This Row],[1st Submit Prod/import (month +0) ]],0)</f>
        <v>14000</v>
      </c>
    </row>
    <row r="1621" spans="1:14">
      <c r="A1621" s="115">
        <v>2022</v>
      </c>
      <c r="B1621" s="72">
        <v>4</v>
      </c>
      <c r="C1621" s="33" t="s">
        <v>415</v>
      </c>
      <c r="D1621" t="s">
        <v>199</v>
      </c>
      <c r="E1621" t="s">
        <v>419</v>
      </c>
      <c r="F1621" t="s">
        <v>72</v>
      </c>
      <c r="G1621" s="99" t="s">
        <v>428</v>
      </c>
      <c r="H1621" t="s">
        <v>400</v>
      </c>
      <c r="I1621" t="s">
        <v>569</v>
      </c>
      <c r="K1621" t="s">
        <v>219</v>
      </c>
      <c r="L1621" s="71"/>
      <c r="M1621" s="70">
        <v>0</v>
      </c>
      <c r="N1621" s="72">
        <f>IF(COUNTIFS(Submission[Submission],"2nd",Submission[Code],Submission[[#This Row],[Code]],Submission[Month],Submission[[#This Row],[Month]])&gt;0,Submission[[#This Row],[2nd Submit Prod/import (month +0)]]-Submission[[#This Row],[1st Submit Prod/import (month +0) ]],0)</f>
        <v>0</v>
      </c>
    </row>
    <row r="1622" spans="1:14">
      <c r="A1622" s="115">
        <v>2022</v>
      </c>
      <c r="B1622" s="72">
        <v>4</v>
      </c>
      <c r="C1622" s="33" t="s">
        <v>415</v>
      </c>
      <c r="D1622" t="s">
        <v>199</v>
      </c>
      <c r="E1622" t="s">
        <v>419</v>
      </c>
      <c r="F1622" t="s">
        <v>72</v>
      </c>
      <c r="G1622" s="99" t="s">
        <v>428</v>
      </c>
      <c r="H1622" t="s">
        <v>400</v>
      </c>
      <c r="I1622" t="s">
        <v>651</v>
      </c>
      <c r="K1622" t="s">
        <v>219</v>
      </c>
      <c r="L1622" s="71"/>
      <c r="M1622" s="70">
        <v>0</v>
      </c>
      <c r="N1622" s="72">
        <f>IF(COUNTIFS(Submission[Submission],"2nd",Submission[Code],Submission[[#This Row],[Code]],Submission[Month],Submission[[#This Row],[Month]])&gt;0,Submission[[#This Row],[2nd Submit Prod/import (month +0)]]-Submission[[#This Row],[1st Submit Prod/import (month +0) ]],0)</f>
        <v>0</v>
      </c>
    </row>
    <row r="1623" spans="1:14">
      <c r="A1623" s="115">
        <v>2022</v>
      </c>
      <c r="B1623" s="72">
        <v>4</v>
      </c>
      <c r="C1623" s="33" t="s">
        <v>415</v>
      </c>
      <c r="D1623" t="s">
        <v>199</v>
      </c>
      <c r="E1623" t="s">
        <v>419</v>
      </c>
      <c r="F1623" t="s">
        <v>72</v>
      </c>
      <c r="G1623" s="99" t="s">
        <v>428</v>
      </c>
      <c r="H1623" t="s">
        <v>400</v>
      </c>
      <c r="I1623" t="s">
        <v>648</v>
      </c>
      <c r="K1623" t="s">
        <v>219</v>
      </c>
      <c r="L1623" s="71"/>
      <c r="M1623" s="70">
        <v>0</v>
      </c>
      <c r="N1623" s="72">
        <f>IF(COUNTIFS(Submission[Submission],"2nd",Submission[Code],Submission[[#This Row],[Code]],Submission[Month],Submission[[#This Row],[Month]])&gt;0,Submission[[#This Row],[2nd Submit Prod/import (month +0)]]-Submission[[#This Row],[1st Submit Prod/import (month +0) ]],0)</f>
        <v>0</v>
      </c>
    </row>
    <row r="1624" spans="1:14">
      <c r="A1624" s="115">
        <v>2022</v>
      </c>
      <c r="B1624" s="72">
        <v>4</v>
      </c>
      <c r="C1624" s="33" t="s">
        <v>415</v>
      </c>
      <c r="D1624" t="s">
        <v>199</v>
      </c>
      <c r="E1624" t="s">
        <v>419</v>
      </c>
      <c r="F1624" t="s">
        <v>72</v>
      </c>
      <c r="G1624" s="99" t="s">
        <v>428</v>
      </c>
      <c r="H1624" t="s">
        <v>400</v>
      </c>
      <c r="I1624" t="s">
        <v>140</v>
      </c>
      <c r="K1624" t="s">
        <v>219</v>
      </c>
      <c r="L1624" s="71"/>
      <c r="M1624" s="70">
        <v>0</v>
      </c>
      <c r="N1624" s="72">
        <f>IF(COUNTIFS(Submission[Submission],"2nd",Submission[Code],Submission[[#This Row],[Code]],Submission[Month],Submission[[#This Row],[Month]])&gt;0,Submission[[#This Row],[2nd Submit Prod/import (month +0)]]-Submission[[#This Row],[1st Submit Prod/import (month +0) ]],0)</f>
        <v>0</v>
      </c>
    </row>
    <row r="1625" spans="1:14">
      <c r="A1625" s="115">
        <v>2022</v>
      </c>
      <c r="B1625" s="72">
        <v>4</v>
      </c>
      <c r="C1625" s="33" t="s">
        <v>415</v>
      </c>
      <c r="D1625" t="s">
        <v>199</v>
      </c>
      <c r="E1625" t="s">
        <v>419</v>
      </c>
      <c r="F1625" t="s">
        <v>72</v>
      </c>
      <c r="G1625" s="99" t="s">
        <v>428</v>
      </c>
      <c r="H1625" t="s">
        <v>400</v>
      </c>
      <c r="I1625" t="s">
        <v>74</v>
      </c>
      <c r="K1625" t="s">
        <v>219</v>
      </c>
      <c r="L1625" s="71"/>
      <c r="M1625" s="70">
        <v>0</v>
      </c>
      <c r="N1625" s="72">
        <f>IF(COUNTIFS(Submission[Submission],"2nd",Submission[Code],Submission[[#This Row],[Code]],Submission[Month],Submission[[#This Row],[Month]])&gt;0,Submission[[#This Row],[2nd Submit Prod/import (month +0)]]-Submission[[#This Row],[1st Submit Prod/import (month +0) ]],0)</f>
        <v>0</v>
      </c>
    </row>
    <row r="1626" spans="1:14">
      <c r="A1626" s="115">
        <v>2022</v>
      </c>
      <c r="B1626" s="72">
        <v>4</v>
      </c>
      <c r="C1626" s="33" t="s">
        <v>415</v>
      </c>
      <c r="D1626" t="s">
        <v>199</v>
      </c>
      <c r="E1626" t="s">
        <v>419</v>
      </c>
      <c r="F1626" t="s">
        <v>72</v>
      </c>
      <c r="G1626" s="99" t="s">
        <v>428</v>
      </c>
      <c r="H1626" t="s">
        <v>400</v>
      </c>
      <c r="I1626" t="s">
        <v>537</v>
      </c>
      <c r="K1626" t="s">
        <v>219</v>
      </c>
      <c r="L1626" s="71"/>
      <c r="M1626" s="70">
        <v>2000</v>
      </c>
      <c r="N1626" s="72">
        <f>IF(COUNTIFS(Submission[Submission],"2nd",Submission[Code],Submission[[#This Row],[Code]],Submission[Month],Submission[[#This Row],[Month]])&gt;0,Submission[[#This Row],[2nd Submit Prod/import (month +0)]]-Submission[[#This Row],[1st Submit Prod/import (month +0) ]],0)</f>
        <v>2000</v>
      </c>
    </row>
    <row r="1627" spans="1:14">
      <c r="A1627" s="115">
        <v>2022</v>
      </c>
      <c r="B1627" s="72">
        <v>4</v>
      </c>
      <c r="C1627" s="33" t="s">
        <v>415</v>
      </c>
      <c r="D1627" t="s">
        <v>199</v>
      </c>
      <c r="E1627" t="s">
        <v>419</v>
      </c>
      <c r="F1627" t="s">
        <v>72</v>
      </c>
      <c r="G1627" s="99" t="s">
        <v>428</v>
      </c>
      <c r="H1627" t="s">
        <v>400</v>
      </c>
      <c r="I1627" t="s">
        <v>73</v>
      </c>
      <c r="K1627" t="s">
        <v>219</v>
      </c>
      <c r="L1627" s="71"/>
      <c r="M1627" s="70">
        <v>0</v>
      </c>
      <c r="N1627" s="72">
        <f>IF(COUNTIFS(Submission[Submission],"2nd",Submission[Code],Submission[[#This Row],[Code]],Submission[Month],Submission[[#This Row],[Month]])&gt;0,Submission[[#This Row],[2nd Submit Prod/import (month +0)]]-Submission[[#This Row],[1st Submit Prod/import (month +0) ]],0)</f>
        <v>0</v>
      </c>
    </row>
    <row r="1628" spans="1:14">
      <c r="A1628" s="115">
        <v>2022</v>
      </c>
      <c r="B1628" s="72">
        <v>4</v>
      </c>
      <c r="C1628" s="33" t="s">
        <v>415</v>
      </c>
      <c r="D1628" t="s">
        <v>199</v>
      </c>
      <c r="E1628" t="s">
        <v>419</v>
      </c>
      <c r="F1628" t="s">
        <v>72</v>
      </c>
      <c r="G1628" s="99" t="s">
        <v>428</v>
      </c>
      <c r="H1628" t="s">
        <v>400</v>
      </c>
      <c r="I1628" t="s">
        <v>536</v>
      </c>
      <c r="K1628" t="s">
        <v>219</v>
      </c>
      <c r="L1628" s="71"/>
      <c r="M1628" s="70">
        <v>10000</v>
      </c>
      <c r="N1628" s="72">
        <f>IF(COUNTIFS(Submission[Submission],"2nd",Submission[Code],Submission[[#This Row],[Code]],Submission[Month],Submission[[#This Row],[Month]])&gt;0,Submission[[#This Row],[2nd Submit Prod/import (month +0)]]-Submission[[#This Row],[1st Submit Prod/import (month +0) ]],0)</f>
        <v>10000</v>
      </c>
    </row>
    <row r="1629" spans="1:14">
      <c r="A1629" s="115">
        <v>2022</v>
      </c>
      <c r="B1629" s="72">
        <v>4</v>
      </c>
      <c r="C1629" s="33" t="s">
        <v>415</v>
      </c>
      <c r="D1629" t="s">
        <v>199</v>
      </c>
      <c r="E1629" t="s">
        <v>419</v>
      </c>
      <c r="F1629" t="s">
        <v>72</v>
      </c>
      <c r="G1629" s="99" t="s">
        <v>428</v>
      </c>
      <c r="H1629" t="s">
        <v>400</v>
      </c>
      <c r="I1629" t="s">
        <v>75</v>
      </c>
      <c r="K1629" t="s">
        <v>219</v>
      </c>
      <c r="L1629" s="71"/>
      <c r="M1629" s="70">
        <v>0</v>
      </c>
      <c r="N1629" s="72">
        <f>IF(COUNTIFS(Submission[Submission],"2nd",Submission[Code],Submission[[#This Row],[Code]],Submission[Month],Submission[[#This Row],[Month]])&gt;0,Submission[[#This Row],[2nd Submit Prod/import (month +0)]]-Submission[[#This Row],[1st Submit Prod/import (month +0) ]],0)</f>
        <v>0</v>
      </c>
    </row>
    <row r="1630" spans="1:14">
      <c r="A1630" s="115">
        <v>2022</v>
      </c>
      <c r="B1630" s="72">
        <v>4</v>
      </c>
      <c r="C1630" s="33" t="s">
        <v>415</v>
      </c>
      <c r="D1630" t="s">
        <v>199</v>
      </c>
      <c r="E1630" t="s">
        <v>419</v>
      </c>
      <c r="F1630" t="s">
        <v>72</v>
      </c>
      <c r="G1630" s="99" t="s">
        <v>428</v>
      </c>
      <c r="H1630" t="s">
        <v>400</v>
      </c>
      <c r="I1630" t="s">
        <v>535</v>
      </c>
      <c r="K1630" t="s">
        <v>219</v>
      </c>
      <c r="L1630" s="71"/>
      <c r="M1630" s="70">
        <v>0</v>
      </c>
      <c r="N1630" s="72">
        <f>IF(COUNTIFS(Submission[Submission],"2nd",Submission[Code],Submission[[#This Row],[Code]],Submission[Month],Submission[[#This Row],[Month]])&gt;0,Submission[[#This Row],[2nd Submit Prod/import (month +0)]]-Submission[[#This Row],[1st Submit Prod/import (month +0) ]],0)</f>
        <v>0</v>
      </c>
    </row>
    <row r="1631" spans="1:14">
      <c r="A1631" s="115">
        <v>2022</v>
      </c>
      <c r="B1631" s="72">
        <v>4</v>
      </c>
      <c r="C1631" s="33" t="s">
        <v>415</v>
      </c>
      <c r="D1631" t="s">
        <v>199</v>
      </c>
      <c r="E1631" t="s">
        <v>419</v>
      </c>
      <c r="F1631" t="s">
        <v>72</v>
      </c>
      <c r="G1631" s="99" t="s">
        <v>428</v>
      </c>
      <c r="H1631" t="s">
        <v>400</v>
      </c>
      <c r="I1631" t="s">
        <v>737</v>
      </c>
      <c r="K1631" t="s">
        <v>219</v>
      </c>
      <c r="L1631" s="71"/>
      <c r="M1631" s="70">
        <v>0</v>
      </c>
      <c r="N1631" s="72">
        <f>IF(COUNTIFS(Submission[Submission],"2nd",Submission[Code],Submission[[#This Row],[Code]],Submission[Month],Submission[[#This Row],[Month]])&gt;0,Submission[[#This Row],[2nd Submit Prod/import (month +0)]]-Submission[[#This Row],[1st Submit Prod/import (month +0) ]],0)</f>
        <v>0</v>
      </c>
    </row>
    <row r="1632" spans="1:14">
      <c r="A1632" s="115">
        <v>2022</v>
      </c>
      <c r="B1632" s="72">
        <v>4</v>
      </c>
      <c r="C1632" s="33" t="s">
        <v>415</v>
      </c>
      <c r="D1632" t="s">
        <v>199</v>
      </c>
      <c r="E1632" t="s">
        <v>419</v>
      </c>
      <c r="F1632" t="s">
        <v>72</v>
      </c>
      <c r="G1632" s="99" t="s">
        <v>428</v>
      </c>
      <c r="H1632" t="s">
        <v>400</v>
      </c>
      <c r="I1632" t="s">
        <v>141</v>
      </c>
      <c r="K1632" t="s">
        <v>219</v>
      </c>
      <c r="L1632" s="71"/>
      <c r="M1632" s="70">
        <v>0</v>
      </c>
      <c r="N1632" s="72">
        <f>IF(COUNTIFS(Submission[Submission],"2nd",Submission[Code],Submission[[#This Row],[Code]],Submission[Month],Submission[[#This Row],[Month]])&gt;0,Submission[[#This Row],[2nd Submit Prod/import (month +0)]]-Submission[[#This Row],[1st Submit Prod/import (month +0) ]],0)</f>
        <v>0</v>
      </c>
    </row>
    <row r="1633" spans="1:14">
      <c r="A1633" s="115">
        <v>2022</v>
      </c>
      <c r="B1633" s="72">
        <v>4</v>
      </c>
      <c r="C1633" s="33" t="s">
        <v>415</v>
      </c>
      <c r="D1633" t="s">
        <v>199</v>
      </c>
      <c r="E1633" t="s">
        <v>419</v>
      </c>
      <c r="F1633" t="s">
        <v>72</v>
      </c>
      <c r="G1633" s="99" t="s">
        <v>428</v>
      </c>
      <c r="H1633" t="s">
        <v>400</v>
      </c>
      <c r="I1633" t="s">
        <v>37</v>
      </c>
      <c r="K1633" t="s">
        <v>219</v>
      </c>
      <c r="L1633" s="71"/>
      <c r="M1633" s="70">
        <v>0</v>
      </c>
      <c r="N1633" s="72">
        <f>IF(COUNTIFS(Submission[Submission],"2nd",Submission[Code],Submission[[#This Row],[Code]],Submission[Month],Submission[[#This Row],[Month]])&gt;0,Submission[[#This Row],[2nd Submit Prod/import (month +0)]]-Submission[[#This Row],[1st Submit Prod/import (month +0) ]],0)</f>
        <v>0</v>
      </c>
    </row>
    <row r="1634" spans="1:14">
      <c r="A1634" s="115">
        <v>2022</v>
      </c>
      <c r="B1634" s="72">
        <v>4</v>
      </c>
      <c r="C1634" s="33" t="s">
        <v>415</v>
      </c>
      <c r="D1634" t="s">
        <v>199</v>
      </c>
      <c r="E1634" t="s">
        <v>419</v>
      </c>
      <c r="F1634" t="s">
        <v>72</v>
      </c>
      <c r="G1634" s="99" t="s">
        <v>428</v>
      </c>
      <c r="H1634" t="s">
        <v>400</v>
      </c>
      <c r="I1634" t="s">
        <v>599</v>
      </c>
      <c r="K1634" t="s">
        <v>219</v>
      </c>
      <c r="L1634" s="71"/>
      <c r="M1634" s="70">
        <v>0</v>
      </c>
      <c r="N1634" s="72">
        <f>IF(COUNTIFS(Submission[Submission],"2nd",Submission[Code],Submission[[#This Row],[Code]],Submission[Month],Submission[[#This Row],[Month]])&gt;0,Submission[[#This Row],[2nd Submit Prod/import (month +0)]]-Submission[[#This Row],[1st Submit Prod/import (month +0) ]],0)</f>
        <v>0</v>
      </c>
    </row>
    <row r="1635" spans="1:14">
      <c r="A1635" s="115">
        <v>2022</v>
      </c>
      <c r="B1635" s="72">
        <v>4</v>
      </c>
      <c r="C1635" s="33" t="s">
        <v>415</v>
      </c>
      <c r="D1635" t="s">
        <v>199</v>
      </c>
      <c r="E1635" t="s">
        <v>419</v>
      </c>
      <c r="F1635" t="s">
        <v>72</v>
      </c>
      <c r="G1635" s="99" t="s">
        <v>428</v>
      </c>
      <c r="H1635" t="s">
        <v>400</v>
      </c>
      <c r="I1635" t="s">
        <v>736</v>
      </c>
      <c r="K1635" t="s">
        <v>219</v>
      </c>
      <c r="L1635" s="71"/>
      <c r="M1635" s="70">
        <v>0</v>
      </c>
      <c r="N1635" s="72">
        <f>IF(COUNTIFS(Submission[Submission],"2nd",Submission[Code],Submission[[#This Row],[Code]],Submission[Month],Submission[[#This Row],[Month]])&gt;0,Submission[[#This Row],[2nd Submit Prod/import (month +0)]]-Submission[[#This Row],[1st Submit Prod/import (month +0) ]],0)</f>
        <v>0</v>
      </c>
    </row>
    <row r="1636" spans="1:14">
      <c r="A1636" s="115">
        <v>2022</v>
      </c>
      <c r="B1636" s="72">
        <v>4</v>
      </c>
      <c r="C1636" s="33" t="s">
        <v>415</v>
      </c>
      <c r="D1636" t="s">
        <v>199</v>
      </c>
      <c r="E1636" t="s">
        <v>419</v>
      </c>
      <c r="F1636" t="s">
        <v>72</v>
      </c>
      <c r="G1636" s="99" t="s">
        <v>428</v>
      </c>
      <c r="H1636" t="s">
        <v>400</v>
      </c>
      <c r="I1636" t="s">
        <v>740</v>
      </c>
      <c r="K1636" t="s">
        <v>219</v>
      </c>
      <c r="L1636" s="71"/>
      <c r="M1636" s="70">
        <v>0</v>
      </c>
      <c r="N1636" s="72">
        <f>IF(COUNTIFS(Submission[Submission],"2nd",Submission[Code],Submission[[#This Row],[Code]],Submission[Month],Submission[[#This Row],[Month]])&gt;0,Submission[[#This Row],[2nd Submit Prod/import (month +0)]]-Submission[[#This Row],[1st Submit Prod/import (month +0) ]],0)</f>
        <v>0</v>
      </c>
    </row>
    <row r="1637" spans="1:14">
      <c r="A1637" s="115">
        <v>2022</v>
      </c>
      <c r="B1637" s="72">
        <v>4</v>
      </c>
      <c r="C1637" s="33" t="s">
        <v>415</v>
      </c>
      <c r="D1637" t="s">
        <v>199</v>
      </c>
      <c r="E1637" t="s">
        <v>419</v>
      </c>
      <c r="F1637" t="s">
        <v>72</v>
      </c>
      <c r="G1637" s="99" t="s">
        <v>428</v>
      </c>
      <c r="H1637" t="s">
        <v>400</v>
      </c>
      <c r="I1637" t="s">
        <v>600</v>
      </c>
      <c r="K1637" t="s">
        <v>219</v>
      </c>
      <c r="L1637" s="71"/>
      <c r="M1637" s="70">
        <v>0</v>
      </c>
      <c r="N1637" s="72">
        <f>IF(COUNTIFS(Submission[Submission],"2nd",Submission[Code],Submission[[#This Row],[Code]],Submission[Month],Submission[[#This Row],[Month]])&gt;0,Submission[[#This Row],[2nd Submit Prod/import (month +0)]]-Submission[[#This Row],[1st Submit Prod/import (month +0) ]],0)</f>
        <v>0</v>
      </c>
    </row>
    <row r="1638" spans="1:14">
      <c r="A1638" s="115">
        <v>2022</v>
      </c>
      <c r="B1638" s="72">
        <v>4</v>
      </c>
      <c r="C1638" s="33" t="s">
        <v>415</v>
      </c>
      <c r="D1638" t="s">
        <v>199</v>
      </c>
      <c r="E1638" t="s">
        <v>419</v>
      </c>
      <c r="F1638" t="s">
        <v>72</v>
      </c>
      <c r="G1638" s="99" t="s">
        <v>428</v>
      </c>
      <c r="H1638" t="s">
        <v>400</v>
      </c>
      <c r="I1638" t="s">
        <v>741</v>
      </c>
      <c r="K1638" t="s">
        <v>219</v>
      </c>
      <c r="L1638" s="71"/>
      <c r="M1638" s="70">
        <v>0</v>
      </c>
      <c r="N1638" s="72">
        <f>IF(COUNTIFS(Submission[Submission],"2nd",Submission[Code],Submission[[#This Row],[Code]],Submission[Month],Submission[[#This Row],[Month]])&gt;0,Submission[[#This Row],[2nd Submit Prod/import (month +0)]]-Submission[[#This Row],[1st Submit Prod/import (month +0) ]],0)</f>
        <v>0</v>
      </c>
    </row>
    <row r="1639" spans="1:14">
      <c r="A1639" s="115">
        <v>2022</v>
      </c>
      <c r="B1639" s="72">
        <v>4</v>
      </c>
      <c r="C1639" s="33" t="s">
        <v>415</v>
      </c>
      <c r="D1639" t="s">
        <v>199</v>
      </c>
      <c r="E1639" t="s">
        <v>419</v>
      </c>
      <c r="F1639" t="s">
        <v>72</v>
      </c>
      <c r="G1639" s="99" t="s">
        <v>428</v>
      </c>
      <c r="H1639" t="s">
        <v>400</v>
      </c>
      <c r="I1639" t="s">
        <v>735</v>
      </c>
      <c r="K1639" t="s">
        <v>219</v>
      </c>
      <c r="L1639" s="71"/>
      <c r="M1639" s="70">
        <v>0</v>
      </c>
      <c r="N1639" s="72">
        <f>IF(COUNTIFS(Submission[Submission],"2nd",Submission[Code],Submission[[#This Row],[Code]],Submission[Month],Submission[[#This Row],[Month]])&gt;0,Submission[[#This Row],[2nd Submit Prod/import (month +0)]]-Submission[[#This Row],[1st Submit Prod/import (month +0) ]],0)</f>
        <v>0</v>
      </c>
    </row>
    <row r="1640" spans="1:14">
      <c r="A1640" s="115">
        <v>2022</v>
      </c>
      <c r="B1640" s="72">
        <v>4</v>
      </c>
      <c r="C1640" s="33" t="s">
        <v>415</v>
      </c>
      <c r="D1640" t="s">
        <v>199</v>
      </c>
      <c r="E1640" t="s">
        <v>419</v>
      </c>
      <c r="F1640" t="s">
        <v>72</v>
      </c>
      <c r="G1640" s="99" t="s">
        <v>428</v>
      </c>
      <c r="H1640" t="s">
        <v>400</v>
      </c>
      <c r="I1640" t="s">
        <v>644</v>
      </c>
      <c r="K1640" t="s">
        <v>219</v>
      </c>
      <c r="L1640" s="71"/>
      <c r="M1640" s="70">
        <v>0</v>
      </c>
      <c r="N1640" s="72">
        <f>IF(COUNTIFS(Submission[Submission],"2nd",Submission[Code],Submission[[#This Row],[Code]],Submission[Month],Submission[[#This Row],[Month]])&gt;0,Submission[[#This Row],[2nd Submit Prod/import (month +0)]]-Submission[[#This Row],[1st Submit Prod/import (month +0) ]],0)</f>
        <v>0</v>
      </c>
    </row>
    <row r="1641" spans="1:14">
      <c r="A1641" s="115">
        <v>2022</v>
      </c>
      <c r="B1641" s="72">
        <v>4</v>
      </c>
      <c r="C1641" s="33" t="s">
        <v>415</v>
      </c>
      <c r="D1641" t="s">
        <v>199</v>
      </c>
      <c r="E1641" t="s">
        <v>421</v>
      </c>
      <c r="F1641" t="s">
        <v>72</v>
      </c>
      <c r="G1641" s="99" t="s">
        <v>428</v>
      </c>
      <c r="H1641" t="s">
        <v>400</v>
      </c>
      <c r="I1641" t="s">
        <v>601</v>
      </c>
      <c r="K1641" t="s">
        <v>219</v>
      </c>
      <c r="L1641" s="71"/>
      <c r="M1641" s="70">
        <v>0</v>
      </c>
      <c r="N1641" s="72">
        <f>IF(COUNTIFS(Submission[Submission],"2nd",Submission[Code],Submission[[#This Row],[Code]],Submission[Month],Submission[[#This Row],[Month]])&gt;0,Submission[[#This Row],[2nd Submit Prod/import (month +0)]]-Submission[[#This Row],[1st Submit Prod/import (month +0) ]],0)</f>
        <v>0</v>
      </c>
    </row>
    <row r="1642" spans="1:14">
      <c r="A1642" s="115">
        <v>2022</v>
      </c>
      <c r="B1642" s="72">
        <v>4</v>
      </c>
      <c r="C1642" s="33" t="s">
        <v>415</v>
      </c>
      <c r="D1642" t="s">
        <v>199</v>
      </c>
      <c r="E1642" t="s">
        <v>421</v>
      </c>
      <c r="F1642" t="s">
        <v>72</v>
      </c>
      <c r="G1642" s="99" t="s">
        <v>428</v>
      </c>
      <c r="H1642" t="s">
        <v>400</v>
      </c>
      <c r="I1642" t="s">
        <v>602</v>
      </c>
      <c r="K1642" t="s">
        <v>219</v>
      </c>
      <c r="L1642" s="71"/>
      <c r="M1642" s="70">
        <v>0</v>
      </c>
      <c r="N1642" s="72">
        <f>IF(COUNTIFS(Submission[Submission],"2nd",Submission[Code],Submission[[#This Row],[Code]],Submission[Month],Submission[[#This Row],[Month]])&gt;0,Submission[[#This Row],[2nd Submit Prod/import (month +0)]]-Submission[[#This Row],[1st Submit Prod/import (month +0) ]],0)</f>
        <v>0</v>
      </c>
    </row>
    <row r="1643" spans="1:14">
      <c r="A1643" s="115">
        <v>2022</v>
      </c>
      <c r="B1643" s="72">
        <v>4</v>
      </c>
      <c r="C1643" s="33" t="s">
        <v>415</v>
      </c>
      <c r="D1643" t="s">
        <v>199</v>
      </c>
      <c r="E1643" t="s">
        <v>421</v>
      </c>
      <c r="F1643" t="s">
        <v>72</v>
      </c>
      <c r="G1643" t="s">
        <v>425</v>
      </c>
      <c r="H1643" t="s">
        <v>395</v>
      </c>
      <c r="I1643" t="s">
        <v>694</v>
      </c>
      <c r="K1643" t="s">
        <v>219</v>
      </c>
      <c r="L1643" s="71"/>
      <c r="M1643" s="70">
        <v>2000</v>
      </c>
      <c r="N1643" s="72">
        <f>IF(COUNTIFS(Submission[Submission],"2nd",Submission[Code],Submission[[#This Row],[Code]],Submission[Month],Submission[[#This Row],[Month]])&gt;0,Submission[[#This Row],[2nd Submit Prod/import (month +0)]]-Submission[[#This Row],[1st Submit Prod/import (month +0) ]],0)</f>
        <v>2000</v>
      </c>
    </row>
    <row r="1644" spans="1:14">
      <c r="A1644" s="115">
        <v>2022</v>
      </c>
      <c r="B1644" s="72">
        <v>4</v>
      </c>
      <c r="C1644" s="33" t="s">
        <v>415</v>
      </c>
      <c r="D1644" t="s">
        <v>199</v>
      </c>
      <c r="E1644" t="s">
        <v>421</v>
      </c>
      <c r="F1644" t="s">
        <v>72</v>
      </c>
      <c r="G1644" t="s">
        <v>425</v>
      </c>
      <c r="H1644" t="s">
        <v>395</v>
      </c>
      <c r="I1644" t="s">
        <v>688</v>
      </c>
      <c r="K1644" t="s">
        <v>219</v>
      </c>
      <c r="L1644" s="71"/>
      <c r="M1644" s="70">
        <v>900</v>
      </c>
      <c r="N1644" s="72">
        <f>IF(COUNTIFS(Submission[Submission],"2nd",Submission[Code],Submission[[#This Row],[Code]],Submission[Month],Submission[[#This Row],[Month]])&gt;0,Submission[[#This Row],[2nd Submit Prod/import (month +0)]]-Submission[[#This Row],[1st Submit Prod/import (month +0) ]],0)</f>
        <v>900</v>
      </c>
    </row>
    <row r="1645" spans="1:14">
      <c r="A1645" s="115">
        <v>2022</v>
      </c>
      <c r="B1645" s="72">
        <v>4</v>
      </c>
      <c r="C1645" s="33" t="s">
        <v>415</v>
      </c>
      <c r="D1645" t="s">
        <v>199</v>
      </c>
      <c r="E1645" t="s">
        <v>421</v>
      </c>
      <c r="F1645" t="s">
        <v>72</v>
      </c>
      <c r="G1645" t="s">
        <v>425</v>
      </c>
      <c r="H1645" t="s">
        <v>395</v>
      </c>
      <c r="I1645" t="s">
        <v>695</v>
      </c>
      <c r="K1645" t="s">
        <v>219</v>
      </c>
      <c r="L1645" s="71"/>
      <c r="M1645" s="70">
        <v>3000</v>
      </c>
      <c r="N1645" s="72">
        <f>IF(COUNTIFS(Submission[Submission],"2nd",Submission[Code],Submission[[#This Row],[Code]],Submission[Month],Submission[[#This Row],[Month]])&gt;0,Submission[[#This Row],[2nd Submit Prod/import (month +0)]]-Submission[[#This Row],[1st Submit Prod/import (month +0) ]],0)</f>
        <v>3000</v>
      </c>
    </row>
    <row r="1646" spans="1:14">
      <c r="A1646" s="115">
        <v>2022</v>
      </c>
      <c r="B1646" s="72">
        <v>4</v>
      </c>
      <c r="C1646" s="33" t="s">
        <v>415</v>
      </c>
      <c r="D1646" t="s">
        <v>199</v>
      </c>
      <c r="E1646" t="s">
        <v>421</v>
      </c>
      <c r="F1646" t="s">
        <v>72</v>
      </c>
      <c r="G1646" t="s">
        <v>425</v>
      </c>
      <c r="H1646" t="s">
        <v>395</v>
      </c>
      <c r="I1646" t="s">
        <v>710</v>
      </c>
      <c r="K1646" t="s">
        <v>219</v>
      </c>
      <c r="L1646" s="71"/>
      <c r="M1646" s="70">
        <v>5000</v>
      </c>
      <c r="N1646" s="72">
        <f>IF(COUNTIFS(Submission[Submission],"2nd",Submission[Code],Submission[[#This Row],[Code]],Submission[Month],Submission[[#This Row],[Month]])&gt;0,Submission[[#This Row],[2nd Submit Prod/import (month +0)]]-Submission[[#This Row],[1st Submit Prod/import (month +0) ]],0)</f>
        <v>5000</v>
      </c>
    </row>
    <row r="1647" spans="1:14">
      <c r="A1647" s="115">
        <v>2022</v>
      </c>
      <c r="B1647" s="72">
        <v>4</v>
      </c>
      <c r="C1647" s="33" t="s">
        <v>415</v>
      </c>
      <c r="D1647" t="s">
        <v>199</v>
      </c>
      <c r="E1647" t="s">
        <v>421</v>
      </c>
      <c r="F1647" t="s">
        <v>72</v>
      </c>
      <c r="G1647" t="s">
        <v>425</v>
      </c>
      <c r="H1647" t="s">
        <v>395</v>
      </c>
      <c r="I1647" t="s">
        <v>708</v>
      </c>
      <c r="K1647" t="s">
        <v>219</v>
      </c>
      <c r="L1647" s="71"/>
      <c r="M1647" s="70">
        <v>500</v>
      </c>
      <c r="N1647" s="72">
        <f>IF(COUNTIFS(Submission[Submission],"2nd",Submission[Code],Submission[[#This Row],[Code]],Submission[Month],Submission[[#This Row],[Month]])&gt;0,Submission[[#This Row],[2nd Submit Prod/import (month +0)]]-Submission[[#This Row],[1st Submit Prod/import (month +0) ]],0)</f>
        <v>500</v>
      </c>
    </row>
    <row r="1648" spans="1:14">
      <c r="A1648" s="115">
        <v>2022</v>
      </c>
      <c r="B1648" s="72">
        <v>4</v>
      </c>
      <c r="C1648" s="33" t="s">
        <v>415</v>
      </c>
      <c r="D1648" t="s">
        <v>199</v>
      </c>
      <c r="E1648" t="s">
        <v>421</v>
      </c>
      <c r="F1648" t="s">
        <v>72</v>
      </c>
      <c r="G1648" t="s">
        <v>425</v>
      </c>
      <c r="H1648" t="s">
        <v>395</v>
      </c>
      <c r="I1648" t="s">
        <v>707</v>
      </c>
      <c r="K1648" t="s">
        <v>219</v>
      </c>
      <c r="L1648" s="71"/>
      <c r="M1648" s="70">
        <v>2366.6666666666665</v>
      </c>
      <c r="N1648" s="72">
        <f>IF(COUNTIFS(Submission[Submission],"2nd",Submission[Code],Submission[[#This Row],[Code]],Submission[Month],Submission[[#This Row],[Month]])&gt;0,Submission[[#This Row],[2nd Submit Prod/import (month +0)]]-Submission[[#This Row],[1st Submit Prod/import (month +0) ]],0)</f>
        <v>2366.6666666666665</v>
      </c>
    </row>
    <row r="1649" spans="1:14">
      <c r="A1649" s="115">
        <v>2022</v>
      </c>
      <c r="B1649" s="72">
        <v>4</v>
      </c>
      <c r="C1649" s="33" t="s">
        <v>415</v>
      </c>
      <c r="D1649" t="s">
        <v>199</v>
      </c>
      <c r="E1649" t="s">
        <v>421</v>
      </c>
      <c r="F1649" t="s">
        <v>72</v>
      </c>
      <c r="G1649" t="s">
        <v>425</v>
      </c>
      <c r="H1649" t="s">
        <v>395</v>
      </c>
      <c r="I1649" t="s">
        <v>709</v>
      </c>
      <c r="K1649" t="s">
        <v>219</v>
      </c>
      <c r="L1649" s="71"/>
      <c r="M1649" s="70">
        <v>25000</v>
      </c>
      <c r="N1649" s="72">
        <f>IF(COUNTIFS(Submission[Submission],"2nd",Submission[Code],Submission[[#This Row],[Code]],Submission[Month],Submission[[#This Row],[Month]])&gt;0,Submission[[#This Row],[2nd Submit Prod/import (month +0)]]-Submission[[#This Row],[1st Submit Prod/import (month +0) ]],0)</f>
        <v>25000</v>
      </c>
    </row>
    <row r="1650" spans="1:14">
      <c r="A1650" s="115">
        <v>2022</v>
      </c>
      <c r="B1650" s="72">
        <v>4</v>
      </c>
      <c r="C1650" s="33" t="s">
        <v>415</v>
      </c>
      <c r="D1650" t="s">
        <v>199</v>
      </c>
      <c r="E1650" t="s">
        <v>421</v>
      </c>
      <c r="F1650" t="s">
        <v>72</v>
      </c>
      <c r="G1650" t="s">
        <v>425</v>
      </c>
      <c r="H1650" t="s">
        <v>395</v>
      </c>
      <c r="I1650" t="s">
        <v>614</v>
      </c>
      <c r="K1650" t="s">
        <v>219</v>
      </c>
      <c r="L1650" s="71"/>
      <c r="M1650" s="70">
        <v>0</v>
      </c>
      <c r="N1650" s="72">
        <f>IF(COUNTIFS(Submission[Submission],"2nd",Submission[Code],Submission[[#This Row],[Code]],Submission[Month],Submission[[#This Row],[Month]])&gt;0,Submission[[#This Row],[2nd Submit Prod/import (month +0)]]-Submission[[#This Row],[1st Submit Prod/import (month +0) ]],0)</f>
        <v>0</v>
      </c>
    </row>
    <row r="1651" spans="1:14">
      <c r="A1651" s="115">
        <v>2022</v>
      </c>
      <c r="B1651" s="72">
        <v>4</v>
      </c>
      <c r="C1651" s="33" t="s">
        <v>415</v>
      </c>
      <c r="D1651" t="s">
        <v>199</v>
      </c>
      <c r="E1651" t="s">
        <v>421</v>
      </c>
      <c r="F1651" t="s">
        <v>72</v>
      </c>
      <c r="G1651" t="s">
        <v>425</v>
      </c>
      <c r="H1651" t="s">
        <v>398</v>
      </c>
      <c r="I1651" t="s">
        <v>696</v>
      </c>
      <c r="K1651" t="s">
        <v>219</v>
      </c>
      <c r="L1651" s="71"/>
      <c r="M1651" s="70">
        <v>926.66666666666674</v>
      </c>
      <c r="N1651" s="72">
        <f>IF(COUNTIFS(Submission[Submission],"2nd",Submission[Code],Submission[[#This Row],[Code]],Submission[Month],Submission[[#This Row],[Month]])&gt;0,Submission[[#This Row],[2nd Submit Prod/import (month +0)]]-Submission[[#This Row],[1st Submit Prod/import (month +0) ]],0)</f>
        <v>926.66666666666674</v>
      </c>
    </row>
    <row r="1652" spans="1:14">
      <c r="A1652" s="115">
        <v>2022</v>
      </c>
      <c r="B1652" s="72">
        <v>4</v>
      </c>
      <c r="C1652" s="33" t="s">
        <v>415</v>
      </c>
      <c r="D1652" t="s">
        <v>199</v>
      </c>
      <c r="E1652" t="s">
        <v>421</v>
      </c>
      <c r="F1652" t="s">
        <v>72</v>
      </c>
      <c r="G1652" t="s">
        <v>425</v>
      </c>
      <c r="H1652" t="s">
        <v>398</v>
      </c>
      <c r="I1652" t="s">
        <v>700</v>
      </c>
      <c r="K1652" t="s">
        <v>219</v>
      </c>
      <c r="L1652" s="71"/>
      <c r="M1652" s="70">
        <v>16533.333333333332</v>
      </c>
      <c r="N1652" s="72">
        <f>IF(COUNTIFS(Submission[Submission],"2nd",Submission[Code],Submission[[#This Row],[Code]],Submission[Month],Submission[[#This Row],[Month]])&gt;0,Submission[[#This Row],[2nd Submit Prod/import (month +0)]]-Submission[[#This Row],[1st Submit Prod/import (month +0) ]],0)</f>
        <v>16533.333333333332</v>
      </c>
    </row>
    <row r="1653" spans="1:14">
      <c r="A1653" s="115">
        <v>2022</v>
      </c>
      <c r="B1653" s="72">
        <v>4</v>
      </c>
      <c r="C1653" s="33" t="s">
        <v>415</v>
      </c>
      <c r="D1653" t="s">
        <v>199</v>
      </c>
      <c r="E1653" t="s">
        <v>421</v>
      </c>
      <c r="F1653" t="s">
        <v>72</v>
      </c>
      <c r="G1653" t="s">
        <v>425</v>
      </c>
      <c r="H1653" t="s">
        <v>398</v>
      </c>
      <c r="I1653" t="s">
        <v>699</v>
      </c>
      <c r="K1653" t="s">
        <v>219</v>
      </c>
      <c r="L1653" s="71"/>
      <c r="M1653" s="70">
        <v>1516.6666666666667</v>
      </c>
      <c r="N1653" s="72">
        <f>IF(COUNTIFS(Submission[Submission],"2nd",Submission[Code],Submission[[#This Row],[Code]],Submission[Month],Submission[[#This Row],[Month]])&gt;0,Submission[[#This Row],[2nd Submit Prod/import (month +0)]]-Submission[[#This Row],[1st Submit Prod/import (month +0) ]],0)</f>
        <v>1516.6666666666667</v>
      </c>
    </row>
    <row r="1654" spans="1:14">
      <c r="A1654" s="115">
        <v>2022</v>
      </c>
      <c r="B1654" s="72">
        <v>4</v>
      </c>
      <c r="C1654" s="33" t="s">
        <v>415</v>
      </c>
      <c r="D1654" t="s">
        <v>199</v>
      </c>
      <c r="E1654" t="s">
        <v>421</v>
      </c>
      <c r="F1654" t="s">
        <v>72</v>
      </c>
      <c r="G1654" t="s">
        <v>425</v>
      </c>
      <c r="H1654" t="s">
        <v>398</v>
      </c>
      <c r="I1654" t="s">
        <v>701</v>
      </c>
      <c r="K1654" t="s">
        <v>219</v>
      </c>
      <c r="L1654" s="71"/>
      <c r="M1654" s="70">
        <v>0</v>
      </c>
      <c r="N1654" s="72">
        <f>IF(COUNTIFS(Submission[Submission],"2nd",Submission[Code],Submission[[#This Row],[Code]],Submission[Month],Submission[[#This Row],[Month]])&gt;0,Submission[[#This Row],[2nd Submit Prod/import (month +0)]]-Submission[[#This Row],[1st Submit Prod/import (month +0) ]],0)</f>
        <v>0</v>
      </c>
    </row>
    <row r="1655" spans="1:14">
      <c r="A1655" s="115">
        <v>2022</v>
      </c>
      <c r="B1655" s="72">
        <v>4</v>
      </c>
      <c r="C1655" s="33" t="s">
        <v>415</v>
      </c>
      <c r="D1655" t="s">
        <v>199</v>
      </c>
      <c r="E1655" t="s">
        <v>421</v>
      </c>
      <c r="F1655" t="s">
        <v>72</v>
      </c>
      <c r="G1655" t="s">
        <v>425</v>
      </c>
      <c r="H1655" t="s">
        <v>398</v>
      </c>
      <c r="I1655" t="s">
        <v>698</v>
      </c>
      <c r="K1655" t="s">
        <v>219</v>
      </c>
      <c r="L1655" s="71"/>
      <c r="M1655" s="70">
        <v>480</v>
      </c>
      <c r="N1655" s="72">
        <f>IF(COUNTIFS(Submission[Submission],"2nd",Submission[Code],Submission[[#This Row],[Code]],Submission[Month],Submission[[#This Row],[Month]])&gt;0,Submission[[#This Row],[2nd Submit Prod/import (month +0)]]-Submission[[#This Row],[1st Submit Prod/import (month +0) ]],0)</f>
        <v>480</v>
      </c>
    </row>
    <row r="1656" spans="1:14">
      <c r="A1656" s="115">
        <v>2022</v>
      </c>
      <c r="B1656" s="72">
        <v>4</v>
      </c>
      <c r="C1656" s="33" t="s">
        <v>415</v>
      </c>
      <c r="D1656" t="s">
        <v>199</v>
      </c>
      <c r="E1656" t="s">
        <v>421</v>
      </c>
      <c r="F1656" t="s">
        <v>72</v>
      </c>
      <c r="G1656" t="s">
        <v>425</v>
      </c>
      <c r="H1656" t="s">
        <v>398</v>
      </c>
      <c r="I1656" t="s">
        <v>702</v>
      </c>
      <c r="K1656" t="s">
        <v>219</v>
      </c>
      <c r="L1656" s="71"/>
      <c r="M1656" s="70">
        <v>700</v>
      </c>
      <c r="N1656" s="72">
        <f>IF(COUNTIFS(Submission[Submission],"2nd",Submission[Code],Submission[[#This Row],[Code]],Submission[Month],Submission[[#This Row],[Month]])&gt;0,Submission[[#This Row],[2nd Submit Prod/import (month +0)]]-Submission[[#This Row],[1st Submit Prod/import (month +0) ]],0)</f>
        <v>700</v>
      </c>
    </row>
    <row r="1657" spans="1:14">
      <c r="A1657" s="115">
        <v>2022</v>
      </c>
      <c r="B1657" s="72">
        <v>4</v>
      </c>
      <c r="C1657" s="33" t="s">
        <v>415</v>
      </c>
      <c r="D1657" t="s">
        <v>199</v>
      </c>
      <c r="E1657" t="s">
        <v>421</v>
      </c>
      <c r="F1657" t="s">
        <v>72</v>
      </c>
      <c r="G1657" t="s">
        <v>425</v>
      </c>
      <c r="H1657" t="s">
        <v>398</v>
      </c>
      <c r="I1657" t="s">
        <v>703</v>
      </c>
      <c r="K1657" t="s">
        <v>219</v>
      </c>
      <c r="L1657" s="71"/>
      <c r="M1657" s="70">
        <v>800</v>
      </c>
      <c r="N1657" s="72">
        <f>IF(COUNTIFS(Submission[Submission],"2nd",Submission[Code],Submission[[#This Row],[Code]],Submission[Month],Submission[[#This Row],[Month]])&gt;0,Submission[[#This Row],[2nd Submit Prod/import (month +0)]]-Submission[[#This Row],[1st Submit Prod/import (month +0) ]],0)</f>
        <v>800</v>
      </c>
    </row>
    <row r="1658" spans="1:14">
      <c r="A1658" s="115">
        <v>2022</v>
      </c>
      <c r="B1658" s="72">
        <v>4</v>
      </c>
      <c r="C1658" s="33" t="s">
        <v>415</v>
      </c>
      <c r="D1658" t="s">
        <v>199</v>
      </c>
      <c r="E1658" t="s">
        <v>421</v>
      </c>
      <c r="F1658" t="s">
        <v>72</v>
      </c>
      <c r="G1658" t="s">
        <v>425</v>
      </c>
      <c r="H1658" t="s">
        <v>398</v>
      </c>
      <c r="I1658" t="s">
        <v>704</v>
      </c>
      <c r="K1658" t="s">
        <v>219</v>
      </c>
      <c r="L1658" s="71"/>
      <c r="M1658" s="70">
        <v>1400</v>
      </c>
      <c r="N1658" s="72">
        <f>IF(COUNTIFS(Submission[Submission],"2nd",Submission[Code],Submission[[#This Row],[Code]],Submission[Month],Submission[[#This Row],[Month]])&gt;0,Submission[[#This Row],[2nd Submit Prod/import (month +0)]]-Submission[[#This Row],[1st Submit Prod/import (month +0) ]],0)</f>
        <v>1400</v>
      </c>
    </row>
    <row r="1659" spans="1:14">
      <c r="A1659" s="115">
        <v>2022</v>
      </c>
      <c r="B1659" s="72">
        <v>4</v>
      </c>
      <c r="C1659" s="33" t="s">
        <v>415</v>
      </c>
      <c r="D1659" t="s">
        <v>199</v>
      </c>
      <c r="E1659" t="s">
        <v>421</v>
      </c>
      <c r="F1659" t="s">
        <v>72</v>
      </c>
      <c r="G1659" t="s">
        <v>425</v>
      </c>
      <c r="H1659" t="s">
        <v>398</v>
      </c>
      <c r="I1659" t="s">
        <v>705</v>
      </c>
      <c r="K1659" t="s">
        <v>219</v>
      </c>
      <c r="L1659" s="71"/>
      <c r="M1659" s="70">
        <v>1370</v>
      </c>
      <c r="N1659" s="72">
        <f>IF(COUNTIFS(Submission[Submission],"2nd",Submission[Code],Submission[[#This Row],[Code]],Submission[Month],Submission[[#This Row],[Month]])&gt;0,Submission[[#This Row],[2nd Submit Prod/import (month +0)]]-Submission[[#This Row],[1st Submit Prod/import (month +0) ]],0)</f>
        <v>1370</v>
      </c>
    </row>
    <row r="1660" spans="1:14">
      <c r="A1660" s="115">
        <v>2022</v>
      </c>
      <c r="B1660" s="72">
        <v>4</v>
      </c>
      <c r="C1660" s="33" t="s">
        <v>415</v>
      </c>
      <c r="D1660" t="s">
        <v>199</v>
      </c>
      <c r="E1660" t="s">
        <v>421</v>
      </c>
      <c r="F1660" t="s">
        <v>72</v>
      </c>
      <c r="G1660" t="s">
        <v>425</v>
      </c>
      <c r="H1660" t="s">
        <v>398</v>
      </c>
      <c r="I1660" t="s">
        <v>706</v>
      </c>
      <c r="K1660" t="s">
        <v>219</v>
      </c>
      <c r="L1660" s="71"/>
      <c r="M1660" s="70">
        <v>0</v>
      </c>
      <c r="N1660" s="72">
        <f>IF(COUNTIFS(Submission[Submission],"2nd",Submission[Code],Submission[[#This Row],[Code]],Submission[Month],Submission[[#This Row],[Month]])&gt;0,Submission[[#This Row],[2nd Submit Prod/import (month +0)]]-Submission[[#This Row],[1st Submit Prod/import (month +0) ]],0)</f>
        <v>0</v>
      </c>
    </row>
    <row r="1661" spans="1:14">
      <c r="A1661" s="115">
        <v>2022</v>
      </c>
      <c r="B1661" s="72">
        <v>4</v>
      </c>
      <c r="C1661" s="33" t="s">
        <v>415</v>
      </c>
      <c r="D1661" t="s">
        <v>199</v>
      </c>
      <c r="E1661" t="s">
        <v>421</v>
      </c>
      <c r="F1661" t="s">
        <v>72</v>
      </c>
      <c r="G1661" t="s">
        <v>425</v>
      </c>
      <c r="H1661" t="s">
        <v>398</v>
      </c>
      <c r="I1661" t="s">
        <v>613</v>
      </c>
      <c r="K1661" t="s">
        <v>219</v>
      </c>
      <c r="L1661" s="71"/>
      <c r="M1661" s="70">
        <v>0</v>
      </c>
      <c r="N1661" s="72">
        <f>IF(COUNTIFS(Submission[Submission],"2nd",Submission[Code],Submission[[#This Row],[Code]],Submission[Month],Submission[[#This Row],[Month]])&gt;0,Submission[[#This Row],[2nd Submit Prod/import (month +0)]]-Submission[[#This Row],[1st Submit Prod/import (month +0) ]],0)</f>
        <v>0</v>
      </c>
    </row>
    <row r="1662" spans="1:14">
      <c r="A1662" s="115">
        <v>2022</v>
      </c>
      <c r="B1662" s="72">
        <v>4</v>
      </c>
      <c r="C1662" s="33" t="s">
        <v>415</v>
      </c>
      <c r="D1662" t="s">
        <v>199</v>
      </c>
      <c r="E1662" t="s">
        <v>421</v>
      </c>
      <c r="F1662" t="s">
        <v>72</v>
      </c>
      <c r="G1662" t="s">
        <v>425</v>
      </c>
      <c r="H1662" t="s">
        <v>400</v>
      </c>
      <c r="I1662" t="s">
        <v>711</v>
      </c>
      <c r="K1662" t="s">
        <v>219</v>
      </c>
      <c r="L1662" s="71"/>
      <c r="M1662" s="70">
        <v>2533.3333333333335</v>
      </c>
      <c r="N1662" s="72">
        <f>IF(COUNTIFS(Submission[Submission],"2nd",Submission[Code],Submission[[#This Row],[Code]],Submission[Month],Submission[[#This Row],[Month]])&gt;0,Submission[[#This Row],[2nd Submit Prod/import (month +0)]]-Submission[[#This Row],[1st Submit Prod/import (month +0) ]],0)</f>
        <v>2533.3333333333335</v>
      </c>
    </row>
    <row r="1663" spans="1:14">
      <c r="A1663" s="115">
        <v>2022</v>
      </c>
      <c r="B1663" s="72">
        <v>4</v>
      </c>
      <c r="C1663" s="33" t="s">
        <v>415</v>
      </c>
      <c r="D1663" t="s">
        <v>199</v>
      </c>
      <c r="E1663" t="s">
        <v>421</v>
      </c>
      <c r="F1663" t="s">
        <v>72</v>
      </c>
      <c r="G1663" t="s">
        <v>425</v>
      </c>
      <c r="H1663" t="s">
        <v>400</v>
      </c>
      <c r="I1663" t="s">
        <v>712</v>
      </c>
      <c r="K1663" t="s">
        <v>219</v>
      </c>
      <c r="L1663" s="71"/>
      <c r="M1663" s="70">
        <v>6666.6666666666661</v>
      </c>
      <c r="N1663" s="72">
        <f>IF(COUNTIFS(Submission[Submission],"2nd",Submission[Code],Submission[[#This Row],[Code]],Submission[Month],Submission[[#This Row],[Month]])&gt;0,Submission[[#This Row],[2nd Submit Prod/import (month +0)]]-Submission[[#This Row],[1st Submit Prod/import (month +0) ]],0)</f>
        <v>6666.6666666666661</v>
      </c>
    </row>
    <row r="1664" spans="1:14">
      <c r="A1664" s="115">
        <v>2022</v>
      </c>
      <c r="B1664" s="72">
        <v>4</v>
      </c>
      <c r="C1664" s="33" t="s">
        <v>415</v>
      </c>
      <c r="D1664" t="s">
        <v>199</v>
      </c>
      <c r="E1664" t="s">
        <v>421</v>
      </c>
      <c r="F1664" t="s">
        <v>72</v>
      </c>
      <c r="G1664" t="s">
        <v>425</v>
      </c>
      <c r="H1664" t="s">
        <v>374</v>
      </c>
      <c r="I1664" t="s">
        <v>437</v>
      </c>
      <c r="K1664" t="s">
        <v>219</v>
      </c>
      <c r="L1664" s="71"/>
      <c r="M1664" s="70">
        <v>266.66666666666669</v>
      </c>
      <c r="N1664" s="72">
        <f>IF(COUNTIFS(Submission[Submission],"2nd",Submission[Code],Submission[[#This Row],[Code]],Submission[Month],Submission[[#This Row],[Month]])&gt;0,Submission[[#This Row],[2nd Submit Prod/import (month +0)]]-Submission[[#This Row],[1st Submit Prod/import (month +0) ]],0)</f>
        <v>266.66666666666669</v>
      </c>
    </row>
    <row r="1665" spans="1:14">
      <c r="A1665" s="115">
        <v>2022</v>
      </c>
      <c r="B1665" s="72">
        <v>4</v>
      </c>
      <c r="C1665" s="33" t="s">
        <v>415</v>
      </c>
      <c r="D1665" t="s">
        <v>199</v>
      </c>
      <c r="E1665" t="s">
        <v>421</v>
      </c>
      <c r="F1665" t="s">
        <v>72</v>
      </c>
      <c r="G1665" t="s">
        <v>425</v>
      </c>
      <c r="H1665" t="s">
        <v>374</v>
      </c>
      <c r="I1665" t="s">
        <v>438</v>
      </c>
      <c r="K1665" t="s">
        <v>219</v>
      </c>
      <c r="L1665" s="71"/>
      <c r="M1665" s="70">
        <v>210</v>
      </c>
      <c r="N1665" s="72">
        <f>IF(COUNTIFS(Submission[Submission],"2nd",Submission[Code],Submission[[#This Row],[Code]],Submission[Month],Submission[[#This Row],[Month]])&gt;0,Submission[[#This Row],[2nd Submit Prod/import (month +0)]]-Submission[[#This Row],[1st Submit Prod/import (month +0) ]],0)</f>
        <v>210</v>
      </c>
    </row>
    <row r="1666" spans="1:14">
      <c r="A1666" s="115">
        <v>2022</v>
      </c>
      <c r="B1666" s="72">
        <v>4</v>
      </c>
      <c r="C1666" s="33" t="s">
        <v>415</v>
      </c>
      <c r="D1666" t="s">
        <v>199</v>
      </c>
      <c r="E1666" t="s">
        <v>421</v>
      </c>
      <c r="F1666" t="s">
        <v>72</v>
      </c>
      <c r="G1666" t="s">
        <v>425</v>
      </c>
      <c r="H1666" t="s">
        <v>374</v>
      </c>
      <c r="I1666" t="s">
        <v>439</v>
      </c>
      <c r="K1666" t="s">
        <v>219</v>
      </c>
      <c r="L1666" s="71"/>
      <c r="M1666" s="70">
        <v>266.66666666666669</v>
      </c>
      <c r="N1666" s="72">
        <f>IF(COUNTIFS(Submission[Submission],"2nd",Submission[Code],Submission[[#This Row],[Code]],Submission[Month],Submission[[#This Row],[Month]])&gt;0,Submission[[#This Row],[2nd Submit Prod/import (month +0)]]-Submission[[#This Row],[1st Submit Prod/import (month +0) ]],0)</f>
        <v>266.66666666666669</v>
      </c>
    </row>
    <row r="1667" spans="1:14">
      <c r="A1667" s="115">
        <v>2022</v>
      </c>
      <c r="B1667" s="72">
        <v>4</v>
      </c>
      <c r="C1667" s="33" t="s">
        <v>415</v>
      </c>
      <c r="D1667" t="s">
        <v>199</v>
      </c>
      <c r="E1667" t="s">
        <v>421</v>
      </c>
      <c r="F1667" t="s">
        <v>72</v>
      </c>
      <c r="G1667" t="s">
        <v>425</v>
      </c>
      <c r="H1667" t="s">
        <v>374</v>
      </c>
      <c r="I1667" t="s">
        <v>603</v>
      </c>
      <c r="K1667" t="s">
        <v>219</v>
      </c>
      <c r="L1667" s="71"/>
      <c r="M1667" s="70">
        <v>0</v>
      </c>
      <c r="N1667" s="72">
        <f>IF(COUNTIFS(Submission[Submission],"2nd",Submission[Code],Submission[[#This Row],[Code]],Submission[Month],Submission[[#This Row],[Month]])&gt;0,Submission[[#This Row],[2nd Submit Prod/import (month +0)]]-Submission[[#This Row],[1st Submit Prod/import (month +0) ]],0)</f>
        <v>0</v>
      </c>
    </row>
    <row r="1668" spans="1:14">
      <c r="A1668" s="115">
        <v>2022</v>
      </c>
      <c r="B1668" s="72">
        <v>4</v>
      </c>
      <c r="C1668" s="33" t="s">
        <v>415</v>
      </c>
      <c r="D1668" t="s">
        <v>199</v>
      </c>
      <c r="E1668" t="s">
        <v>421</v>
      </c>
      <c r="F1668" t="s">
        <v>72</v>
      </c>
      <c r="G1668" t="s">
        <v>425</v>
      </c>
      <c r="H1668" t="s">
        <v>374</v>
      </c>
      <c r="I1668" t="s">
        <v>604</v>
      </c>
      <c r="K1668" t="s">
        <v>219</v>
      </c>
      <c r="L1668" s="71"/>
      <c r="M1668" s="70">
        <v>0</v>
      </c>
      <c r="N1668" s="72">
        <f>IF(COUNTIFS(Submission[Submission],"2nd",Submission[Code],Submission[[#This Row],[Code]],Submission[Month],Submission[[#This Row],[Month]])&gt;0,Submission[[#This Row],[2nd Submit Prod/import (month +0)]]-Submission[[#This Row],[1st Submit Prod/import (month +0) ]],0)</f>
        <v>0</v>
      </c>
    </row>
    <row r="1669" spans="1:14">
      <c r="A1669" s="115">
        <v>2022</v>
      </c>
      <c r="B1669" s="72">
        <v>4</v>
      </c>
      <c r="C1669" s="33" t="s">
        <v>415</v>
      </c>
      <c r="D1669" t="s">
        <v>199</v>
      </c>
      <c r="E1669" t="s">
        <v>421</v>
      </c>
      <c r="F1669" t="s">
        <v>72</v>
      </c>
      <c r="G1669" t="s">
        <v>425</v>
      </c>
      <c r="H1669" t="s">
        <v>391</v>
      </c>
      <c r="I1669" t="s">
        <v>514</v>
      </c>
      <c r="K1669" t="s">
        <v>219</v>
      </c>
      <c r="L1669" s="71"/>
      <c r="M1669" s="70">
        <v>1000</v>
      </c>
      <c r="N1669" s="72">
        <f>IF(COUNTIFS(Submission[Submission],"2nd",Submission[Code],Submission[[#This Row],[Code]],Submission[Month],Submission[[#This Row],[Month]])&gt;0,Submission[[#This Row],[2nd Submit Prod/import (month +0)]]-Submission[[#This Row],[1st Submit Prod/import (month +0) ]],0)</f>
        <v>1000</v>
      </c>
    </row>
    <row r="1670" spans="1:14">
      <c r="A1670" s="115">
        <v>2022</v>
      </c>
      <c r="B1670" s="72">
        <v>4</v>
      </c>
      <c r="C1670" s="33" t="s">
        <v>415</v>
      </c>
      <c r="D1670" t="s">
        <v>199</v>
      </c>
      <c r="E1670" t="s">
        <v>421</v>
      </c>
      <c r="F1670" t="s">
        <v>72</v>
      </c>
      <c r="G1670" t="s">
        <v>425</v>
      </c>
      <c r="H1670" t="s">
        <v>391</v>
      </c>
      <c r="I1670" t="s">
        <v>513</v>
      </c>
      <c r="K1670" t="s">
        <v>219</v>
      </c>
      <c r="L1670" s="71"/>
      <c r="M1670" s="70">
        <v>1800</v>
      </c>
      <c r="N1670" s="72">
        <f>IF(COUNTIFS(Submission[Submission],"2nd",Submission[Code],Submission[[#This Row],[Code]],Submission[Month],Submission[[#This Row],[Month]])&gt;0,Submission[[#This Row],[2nd Submit Prod/import (month +0)]]-Submission[[#This Row],[1st Submit Prod/import (month +0) ]],0)</f>
        <v>1800</v>
      </c>
    </row>
    <row r="1671" spans="1:14">
      <c r="A1671" s="115">
        <v>2022</v>
      </c>
      <c r="B1671" s="72">
        <v>4</v>
      </c>
      <c r="C1671" s="33" t="s">
        <v>415</v>
      </c>
      <c r="D1671" t="s">
        <v>199</v>
      </c>
      <c r="E1671" t="s">
        <v>421</v>
      </c>
      <c r="F1671" t="s">
        <v>72</v>
      </c>
      <c r="G1671" t="s">
        <v>425</v>
      </c>
      <c r="H1671" t="s">
        <v>391</v>
      </c>
      <c r="I1671" t="s">
        <v>697</v>
      </c>
      <c r="K1671" t="s">
        <v>219</v>
      </c>
      <c r="L1671" s="71"/>
      <c r="M1671" s="70">
        <v>0</v>
      </c>
      <c r="N1671" s="72">
        <f>IF(COUNTIFS(Submission[Submission],"2nd",Submission[Code],Submission[[#This Row],[Code]],Submission[Month],Submission[[#This Row],[Month]])&gt;0,Submission[[#This Row],[2nd Submit Prod/import (month +0)]]-Submission[[#This Row],[1st Submit Prod/import (month +0) ]],0)</f>
        <v>0</v>
      </c>
    </row>
    <row r="1672" spans="1:14">
      <c r="A1672" s="115">
        <v>2022</v>
      </c>
      <c r="B1672" s="72">
        <v>4</v>
      </c>
      <c r="C1672" s="33" t="s">
        <v>415</v>
      </c>
      <c r="D1672" t="s">
        <v>199</v>
      </c>
      <c r="E1672" t="s">
        <v>421</v>
      </c>
      <c r="F1672" t="s">
        <v>72</v>
      </c>
      <c r="G1672" t="s">
        <v>425</v>
      </c>
      <c r="H1672" t="s">
        <v>391</v>
      </c>
      <c r="I1672" t="s">
        <v>615</v>
      </c>
      <c r="K1672" t="s">
        <v>219</v>
      </c>
      <c r="L1672" s="71"/>
      <c r="M1672" s="70">
        <v>0</v>
      </c>
      <c r="N1672" s="72">
        <f>IF(COUNTIFS(Submission[Submission],"2nd",Submission[Code],Submission[[#This Row],[Code]],Submission[Month],Submission[[#This Row],[Month]])&gt;0,Submission[[#This Row],[2nd Submit Prod/import (month +0)]]-Submission[[#This Row],[1st Submit Prod/import (month +0) ]],0)</f>
        <v>0</v>
      </c>
    </row>
    <row r="1673" spans="1:14">
      <c r="A1673" s="115">
        <v>2022</v>
      </c>
      <c r="B1673" s="72">
        <v>4</v>
      </c>
      <c r="C1673" s="33" t="s">
        <v>415</v>
      </c>
      <c r="D1673" t="s">
        <v>199</v>
      </c>
      <c r="E1673" t="s">
        <v>421</v>
      </c>
      <c r="F1673" t="s">
        <v>72</v>
      </c>
      <c r="G1673" t="s">
        <v>425</v>
      </c>
      <c r="H1673" t="s">
        <v>391</v>
      </c>
      <c r="I1673" t="s">
        <v>689</v>
      </c>
      <c r="K1673" t="s">
        <v>219</v>
      </c>
      <c r="L1673" s="71"/>
      <c r="M1673" s="70">
        <v>500</v>
      </c>
      <c r="N1673" s="72">
        <f>IF(COUNTIFS(Submission[Submission],"2nd",Submission[Code],Submission[[#This Row],[Code]],Submission[Month],Submission[[#This Row],[Month]])&gt;0,Submission[[#This Row],[2nd Submit Prod/import (month +0)]]-Submission[[#This Row],[1st Submit Prod/import (month +0) ]],0)</f>
        <v>500</v>
      </c>
    </row>
    <row r="1674" spans="1:14">
      <c r="A1674" s="115">
        <v>2022</v>
      </c>
      <c r="B1674" s="72">
        <v>4</v>
      </c>
      <c r="C1674" s="33" t="s">
        <v>415</v>
      </c>
      <c r="D1674" t="s">
        <v>199</v>
      </c>
      <c r="E1674" t="s">
        <v>417</v>
      </c>
      <c r="F1674" t="s">
        <v>72</v>
      </c>
      <c r="G1674" t="s">
        <v>425</v>
      </c>
      <c r="H1674" t="s">
        <v>389</v>
      </c>
      <c r="I1674" t="s">
        <v>692</v>
      </c>
      <c r="K1674" t="s">
        <v>219</v>
      </c>
      <c r="L1674" s="71"/>
      <c r="M1674" s="70">
        <v>200</v>
      </c>
      <c r="N1674" s="72">
        <f>IF(COUNTIFS(Submission[Submission],"2nd",Submission[Code],Submission[[#This Row],[Code]],Submission[Month],Submission[[#This Row],[Month]])&gt;0,Submission[[#This Row],[2nd Submit Prod/import (month +0)]]-Submission[[#This Row],[1st Submit Prod/import (month +0) ]],0)</f>
        <v>200</v>
      </c>
    </row>
    <row r="1675" spans="1:14">
      <c r="A1675" s="115">
        <v>2022</v>
      </c>
      <c r="B1675" s="72">
        <v>4</v>
      </c>
      <c r="C1675" s="33" t="s">
        <v>415</v>
      </c>
      <c r="D1675" t="s">
        <v>199</v>
      </c>
      <c r="E1675" t="s">
        <v>417</v>
      </c>
      <c r="F1675" t="s">
        <v>72</v>
      </c>
      <c r="G1675" t="s">
        <v>425</v>
      </c>
      <c r="H1675" t="s">
        <v>389</v>
      </c>
      <c r="I1675" t="s">
        <v>691</v>
      </c>
      <c r="K1675" t="s">
        <v>219</v>
      </c>
      <c r="L1675" s="71"/>
      <c r="M1675" s="70">
        <v>200</v>
      </c>
      <c r="N1675" s="72">
        <f>IF(COUNTIFS(Submission[Submission],"2nd",Submission[Code],Submission[[#This Row],[Code]],Submission[Month],Submission[[#This Row],[Month]])&gt;0,Submission[[#This Row],[2nd Submit Prod/import (month +0)]]-Submission[[#This Row],[1st Submit Prod/import (month +0) ]],0)</f>
        <v>200</v>
      </c>
    </row>
    <row r="1676" spans="1:14">
      <c r="A1676" s="115">
        <v>2022</v>
      </c>
      <c r="B1676" s="72">
        <v>4</v>
      </c>
      <c r="C1676" s="33" t="s">
        <v>415</v>
      </c>
      <c r="D1676" t="s">
        <v>199</v>
      </c>
      <c r="E1676" t="s">
        <v>417</v>
      </c>
      <c r="F1676" t="s">
        <v>72</v>
      </c>
      <c r="G1676" t="s">
        <v>425</v>
      </c>
      <c r="H1676" t="s">
        <v>389</v>
      </c>
      <c r="I1676" t="s">
        <v>693</v>
      </c>
      <c r="K1676" t="s">
        <v>219</v>
      </c>
      <c r="L1676" s="71"/>
      <c r="M1676" s="70">
        <v>11500</v>
      </c>
      <c r="N1676" s="72">
        <f>IF(COUNTIFS(Submission[Submission],"2nd",Submission[Code],Submission[[#This Row],[Code]],Submission[Month],Submission[[#This Row],[Month]])&gt;0,Submission[[#This Row],[2nd Submit Prod/import (month +0)]]-Submission[[#This Row],[1st Submit Prod/import (month +0) ]],0)</f>
        <v>11500</v>
      </c>
    </row>
    <row r="1677" spans="1:14">
      <c r="A1677" s="115">
        <v>2022</v>
      </c>
      <c r="B1677" s="72">
        <v>4</v>
      </c>
      <c r="C1677" s="33" t="s">
        <v>415</v>
      </c>
      <c r="D1677" t="s">
        <v>199</v>
      </c>
      <c r="E1677" t="s">
        <v>421</v>
      </c>
      <c r="F1677" t="s">
        <v>72</v>
      </c>
      <c r="G1677" s="10" t="s">
        <v>44</v>
      </c>
      <c r="H1677" t="s">
        <v>391</v>
      </c>
      <c r="I1677" t="s">
        <v>684</v>
      </c>
      <c r="K1677" t="s">
        <v>219</v>
      </c>
      <c r="L1677" s="71"/>
      <c r="M1677" s="70">
        <v>1600</v>
      </c>
      <c r="N1677" s="72">
        <f>IF(COUNTIFS(Submission[Submission],"2nd",Submission[Code],Submission[[#This Row],[Code]],Submission[Month],Submission[[#This Row],[Month]])&gt;0,Submission[[#This Row],[2nd Submit Prod/import (month +0)]]-Submission[[#This Row],[1st Submit Prod/import (month +0) ]],0)</f>
        <v>1600</v>
      </c>
    </row>
    <row r="1678" spans="1:14">
      <c r="A1678" s="115">
        <v>2022</v>
      </c>
      <c r="B1678" s="72">
        <v>4</v>
      </c>
      <c r="C1678" s="33" t="s">
        <v>415</v>
      </c>
      <c r="D1678" t="s">
        <v>199</v>
      </c>
      <c r="E1678" t="s">
        <v>421</v>
      </c>
      <c r="F1678" t="s">
        <v>72</v>
      </c>
      <c r="G1678" s="10" t="s">
        <v>44</v>
      </c>
      <c r="H1678" t="s">
        <v>391</v>
      </c>
      <c r="I1678" t="s">
        <v>647</v>
      </c>
      <c r="K1678" t="s">
        <v>219</v>
      </c>
      <c r="L1678" s="71"/>
      <c r="M1678" s="70">
        <v>3933.333333333333</v>
      </c>
      <c r="N1678" s="72">
        <f>IF(COUNTIFS(Submission[Submission],"2nd",Submission[Code],Submission[[#This Row],[Code]],Submission[Month],Submission[[#This Row],[Month]])&gt;0,Submission[[#This Row],[2nd Submit Prod/import (month +0)]]-Submission[[#This Row],[1st Submit Prod/import (month +0) ]],0)</f>
        <v>3933.333333333333</v>
      </c>
    </row>
    <row r="1679" spans="1:14">
      <c r="A1679" s="115">
        <v>2022</v>
      </c>
      <c r="B1679" s="72">
        <v>4</v>
      </c>
      <c r="C1679" s="33" t="s">
        <v>415</v>
      </c>
      <c r="D1679" t="s">
        <v>199</v>
      </c>
      <c r="E1679" t="s">
        <v>421</v>
      </c>
      <c r="F1679" t="s">
        <v>72</v>
      </c>
      <c r="G1679" s="10" t="s">
        <v>44</v>
      </c>
      <c r="H1679" t="s">
        <v>391</v>
      </c>
      <c r="I1679" t="s">
        <v>685</v>
      </c>
      <c r="K1679" t="s">
        <v>219</v>
      </c>
      <c r="L1679" s="71"/>
      <c r="M1679" s="70">
        <v>0</v>
      </c>
      <c r="N1679" s="72">
        <f>IF(COUNTIFS(Submission[Submission],"2nd",Submission[Code],Submission[[#This Row],[Code]],Submission[Month],Submission[[#This Row],[Month]])&gt;0,Submission[[#This Row],[2nd Submit Prod/import (month +0)]]-Submission[[#This Row],[1st Submit Prod/import (month +0) ]],0)</f>
        <v>0</v>
      </c>
    </row>
    <row r="1680" spans="1:14">
      <c r="A1680" s="115">
        <v>2022</v>
      </c>
      <c r="B1680" s="72">
        <v>4</v>
      </c>
      <c r="C1680" s="33" t="s">
        <v>415</v>
      </c>
      <c r="D1680" t="s">
        <v>199</v>
      </c>
      <c r="E1680" t="s">
        <v>421</v>
      </c>
      <c r="F1680" t="s">
        <v>72</v>
      </c>
      <c r="G1680" s="10" t="s">
        <v>44</v>
      </c>
      <c r="H1680" t="s">
        <v>391</v>
      </c>
      <c r="I1680" t="s">
        <v>520</v>
      </c>
      <c r="K1680" t="s">
        <v>219</v>
      </c>
      <c r="L1680" s="71"/>
      <c r="M1680" s="70">
        <v>0</v>
      </c>
      <c r="N1680" s="72">
        <f>IF(COUNTIFS(Submission[Submission],"2nd",Submission[Code],Submission[[#This Row],[Code]],Submission[Month],Submission[[#This Row],[Month]])&gt;0,Submission[[#This Row],[2nd Submit Prod/import (month +0)]]-Submission[[#This Row],[1st Submit Prod/import (month +0) ]],0)</f>
        <v>0</v>
      </c>
    </row>
    <row r="1681" spans="1:14">
      <c r="A1681" s="115">
        <v>2022</v>
      </c>
      <c r="B1681" s="72">
        <v>4</v>
      </c>
      <c r="C1681" s="33" t="s">
        <v>415</v>
      </c>
      <c r="D1681" t="s">
        <v>199</v>
      </c>
      <c r="E1681" t="s">
        <v>421</v>
      </c>
      <c r="F1681" t="s">
        <v>72</v>
      </c>
      <c r="G1681" s="10" t="s">
        <v>44</v>
      </c>
      <c r="H1681" t="s">
        <v>391</v>
      </c>
      <c r="I1681" t="s">
        <v>521</v>
      </c>
      <c r="K1681" t="s">
        <v>219</v>
      </c>
      <c r="L1681" s="71"/>
      <c r="M1681" s="70">
        <v>0</v>
      </c>
      <c r="N1681" s="72">
        <f>IF(COUNTIFS(Submission[Submission],"2nd",Submission[Code],Submission[[#This Row],[Code]],Submission[Month],Submission[[#This Row],[Month]])&gt;0,Submission[[#This Row],[2nd Submit Prod/import (month +0)]]-Submission[[#This Row],[1st Submit Prod/import (month +0) ]],0)</f>
        <v>0</v>
      </c>
    </row>
    <row r="1682" spans="1:14">
      <c r="A1682" s="115">
        <v>2022</v>
      </c>
      <c r="B1682" s="72">
        <v>4</v>
      </c>
      <c r="C1682" s="33" t="s">
        <v>415</v>
      </c>
      <c r="D1682" t="s">
        <v>199</v>
      </c>
      <c r="E1682" t="s">
        <v>421</v>
      </c>
      <c r="F1682" t="s">
        <v>77</v>
      </c>
      <c r="G1682" s="99" t="s">
        <v>428</v>
      </c>
      <c r="H1682" t="s">
        <v>389</v>
      </c>
      <c r="I1682" t="s">
        <v>31</v>
      </c>
      <c r="K1682" t="s">
        <v>219</v>
      </c>
      <c r="L1682" s="71"/>
      <c r="M1682" s="70">
        <v>578252.65</v>
      </c>
      <c r="N1682" s="72">
        <f>IF(COUNTIFS(Submission[Submission],"2nd",Submission[Code],Submission[[#This Row],[Code]],Submission[Month],Submission[[#This Row],[Month]])&gt;0,Submission[[#This Row],[2nd Submit Prod/import (month +0)]]-Submission[[#This Row],[1st Submit Prod/import (month +0) ]],0)</f>
        <v>578252.65</v>
      </c>
    </row>
    <row r="1683" spans="1:14">
      <c r="A1683" s="115">
        <v>2022</v>
      </c>
      <c r="B1683" s="72">
        <v>4</v>
      </c>
      <c r="C1683" s="33" t="s">
        <v>415</v>
      </c>
      <c r="D1683" t="s">
        <v>199</v>
      </c>
      <c r="E1683" t="s">
        <v>421</v>
      </c>
      <c r="F1683" t="s">
        <v>77</v>
      </c>
      <c r="G1683" s="99" t="s">
        <v>428</v>
      </c>
      <c r="H1683" t="s">
        <v>389</v>
      </c>
      <c r="I1683" t="s">
        <v>78</v>
      </c>
      <c r="K1683" t="s">
        <v>219</v>
      </c>
      <c r="L1683" s="71"/>
      <c r="M1683" s="70">
        <v>32902</v>
      </c>
      <c r="N1683" s="72">
        <f>IF(COUNTIFS(Submission[Submission],"2nd",Submission[Code],Submission[[#This Row],[Code]],Submission[Month],Submission[[#This Row],[Month]])&gt;0,Submission[[#This Row],[2nd Submit Prod/import (month +0)]]-Submission[[#This Row],[1st Submit Prod/import (month +0) ]],0)</f>
        <v>32902</v>
      </c>
    </row>
    <row r="1684" spans="1:14">
      <c r="A1684" s="115">
        <v>2022</v>
      </c>
      <c r="B1684" s="72">
        <v>4</v>
      </c>
      <c r="C1684" s="33" t="s">
        <v>415</v>
      </c>
      <c r="D1684" t="s">
        <v>199</v>
      </c>
      <c r="E1684" t="s">
        <v>421</v>
      </c>
      <c r="F1684" t="s">
        <v>77</v>
      </c>
      <c r="G1684" s="99" t="s">
        <v>428</v>
      </c>
      <c r="H1684" t="s">
        <v>372</v>
      </c>
      <c r="I1684" t="s">
        <v>616</v>
      </c>
      <c r="K1684" t="s">
        <v>219</v>
      </c>
      <c r="L1684" s="71"/>
      <c r="M1684" s="70">
        <v>0</v>
      </c>
      <c r="N1684" s="72">
        <f>IF(COUNTIFS(Submission[Submission],"2nd",Submission[Code],Submission[[#This Row],[Code]],Submission[Month],Submission[[#This Row],[Month]])&gt;0,Submission[[#This Row],[2nd Submit Prod/import (month +0)]]-Submission[[#This Row],[1st Submit Prod/import (month +0) ]],0)</f>
        <v>0</v>
      </c>
    </row>
    <row r="1685" spans="1:14">
      <c r="A1685" s="115">
        <v>2022</v>
      </c>
      <c r="B1685" s="72">
        <v>4</v>
      </c>
      <c r="C1685" s="33" t="s">
        <v>415</v>
      </c>
      <c r="D1685" t="s">
        <v>199</v>
      </c>
      <c r="E1685" t="s">
        <v>421</v>
      </c>
      <c r="F1685" t="s">
        <v>77</v>
      </c>
      <c r="G1685" s="99" t="s">
        <v>428</v>
      </c>
      <c r="H1685" t="s">
        <v>372</v>
      </c>
      <c r="I1685" t="s">
        <v>617</v>
      </c>
      <c r="K1685" t="s">
        <v>219</v>
      </c>
      <c r="L1685" s="71"/>
      <c r="M1685" s="70">
        <v>0</v>
      </c>
      <c r="N1685" s="72">
        <f>IF(COUNTIFS(Submission[Submission],"2nd",Submission[Code],Submission[[#This Row],[Code]],Submission[Month],Submission[[#This Row],[Month]])&gt;0,Submission[[#This Row],[2nd Submit Prod/import (month +0)]]-Submission[[#This Row],[1st Submit Prod/import (month +0) ]],0)</f>
        <v>0</v>
      </c>
    </row>
    <row r="1686" spans="1:14">
      <c r="A1686" s="115">
        <v>2022</v>
      </c>
      <c r="B1686" s="72">
        <v>4</v>
      </c>
      <c r="C1686" s="33" t="s">
        <v>415</v>
      </c>
      <c r="D1686" t="s">
        <v>199</v>
      </c>
      <c r="E1686" t="s">
        <v>421</v>
      </c>
      <c r="F1686" t="s">
        <v>77</v>
      </c>
      <c r="G1686" s="99" t="s">
        <v>428</v>
      </c>
      <c r="H1686" t="s">
        <v>372</v>
      </c>
      <c r="I1686" t="s">
        <v>618</v>
      </c>
      <c r="K1686" t="s">
        <v>219</v>
      </c>
      <c r="L1686" s="71"/>
      <c r="M1686" s="70">
        <v>0</v>
      </c>
      <c r="N1686" s="72">
        <f>IF(COUNTIFS(Submission[Submission],"2nd",Submission[Code],Submission[[#This Row],[Code]],Submission[Month],Submission[[#This Row],[Month]])&gt;0,Submission[[#This Row],[2nd Submit Prod/import (month +0)]]-Submission[[#This Row],[1st Submit Prod/import (month +0) ]],0)</f>
        <v>0</v>
      </c>
    </row>
    <row r="1687" spans="1:14">
      <c r="A1687" s="115">
        <v>2022</v>
      </c>
      <c r="B1687" s="72">
        <v>4</v>
      </c>
      <c r="C1687" s="33" t="s">
        <v>415</v>
      </c>
      <c r="D1687" t="s">
        <v>199</v>
      </c>
      <c r="E1687" t="s">
        <v>421</v>
      </c>
      <c r="F1687" t="s">
        <v>77</v>
      </c>
      <c r="G1687" s="99" t="s">
        <v>428</v>
      </c>
      <c r="H1687" t="s">
        <v>372</v>
      </c>
      <c r="I1687" t="s">
        <v>619</v>
      </c>
      <c r="K1687" t="s">
        <v>219</v>
      </c>
      <c r="L1687" s="71"/>
      <c r="M1687" s="70">
        <v>0</v>
      </c>
      <c r="N1687" s="72">
        <f>IF(COUNTIFS(Submission[Submission],"2nd",Submission[Code],Submission[[#This Row],[Code]],Submission[Month],Submission[[#This Row],[Month]])&gt;0,Submission[[#This Row],[2nd Submit Prod/import (month +0)]]-Submission[[#This Row],[1st Submit Prod/import (month +0) ]],0)</f>
        <v>0</v>
      </c>
    </row>
    <row r="1688" spans="1:14">
      <c r="A1688" s="115">
        <v>2022</v>
      </c>
      <c r="B1688" s="72">
        <v>4</v>
      </c>
      <c r="C1688" s="33" t="s">
        <v>415</v>
      </c>
      <c r="D1688" t="s">
        <v>199</v>
      </c>
      <c r="E1688" t="s">
        <v>421</v>
      </c>
      <c r="F1688" t="s">
        <v>77</v>
      </c>
      <c r="G1688" s="99" t="s">
        <v>428</v>
      </c>
      <c r="H1688" t="s">
        <v>372</v>
      </c>
      <c r="I1688" t="s">
        <v>620</v>
      </c>
      <c r="K1688" t="s">
        <v>219</v>
      </c>
      <c r="L1688" s="71"/>
      <c r="M1688" s="70">
        <v>0</v>
      </c>
      <c r="N1688" s="72">
        <f>IF(COUNTIFS(Submission[Submission],"2nd",Submission[Code],Submission[[#This Row],[Code]],Submission[Month],Submission[[#This Row],[Month]])&gt;0,Submission[[#This Row],[2nd Submit Prod/import (month +0)]]-Submission[[#This Row],[1st Submit Prod/import (month +0) ]],0)</f>
        <v>0</v>
      </c>
    </row>
    <row r="1689" spans="1:14">
      <c r="A1689" s="115">
        <v>2022</v>
      </c>
      <c r="B1689" s="72">
        <v>4</v>
      </c>
      <c r="C1689" s="33" t="s">
        <v>415</v>
      </c>
      <c r="D1689" t="s">
        <v>199</v>
      </c>
      <c r="E1689" t="s">
        <v>421</v>
      </c>
      <c r="F1689" t="s">
        <v>77</v>
      </c>
      <c r="G1689" s="99" t="s">
        <v>428</v>
      </c>
      <c r="H1689" t="s">
        <v>372</v>
      </c>
      <c r="I1689" t="s">
        <v>621</v>
      </c>
      <c r="K1689" t="s">
        <v>219</v>
      </c>
      <c r="L1689" s="71"/>
      <c r="M1689" s="70">
        <v>0</v>
      </c>
      <c r="N1689" s="72">
        <f>IF(COUNTIFS(Submission[Submission],"2nd",Submission[Code],Submission[[#This Row],[Code]],Submission[Month],Submission[[#This Row],[Month]])&gt;0,Submission[[#This Row],[2nd Submit Prod/import (month +0)]]-Submission[[#This Row],[1st Submit Prod/import (month +0) ]],0)</f>
        <v>0</v>
      </c>
    </row>
    <row r="1690" spans="1:14">
      <c r="A1690" s="115">
        <v>2022</v>
      </c>
      <c r="B1690" s="72">
        <v>4</v>
      </c>
      <c r="C1690" s="33" t="s">
        <v>415</v>
      </c>
      <c r="D1690" t="s">
        <v>199</v>
      </c>
      <c r="E1690" t="s">
        <v>421</v>
      </c>
      <c r="F1690" t="s">
        <v>77</v>
      </c>
      <c r="G1690" s="99" t="s">
        <v>428</v>
      </c>
      <c r="H1690" t="s">
        <v>372</v>
      </c>
      <c r="I1690" t="s">
        <v>84</v>
      </c>
      <c r="K1690" t="s">
        <v>219</v>
      </c>
      <c r="L1690" s="71"/>
      <c r="M1690" s="70">
        <v>0</v>
      </c>
      <c r="N1690" s="72">
        <f>IF(COUNTIFS(Submission[Submission],"2nd",Submission[Code],Submission[[#This Row],[Code]],Submission[Month],Submission[[#This Row],[Month]])&gt;0,Submission[[#This Row],[2nd Submit Prod/import (month +0)]]-Submission[[#This Row],[1st Submit Prod/import (month +0) ]],0)</f>
        <v>0</v>
      </c>
    </row>
    <row r="1691" spans="1:14">
      <c r="A1691" s="115">
        <v>2022</v>
      </c>
      <c r="B1691" s="72">
        <v>4</v>
      </c>
      <c r="C1691" s="33" t="s">
        <v>415</v>
      </c>
      <c r="D1691" t="s">
        <v>199</v>
      </c>
      <c r="E1691" t="s">
        <v>421</v>
      </c>
      <c r="F1691" t="s">
        <v>77</v>
      </c>
      <c r="G1691" s="99" t="s">
        <v>428</v>
      </c>
      <c r="H1691" t="s">
        <v>372</v>
      </c>
      <c r="I1691" t="s">
        <v>185</v>
      </c>
      <c r="K1691" t="s">
        <v>219</v>
      </c>
      <c r="L1691" s="71"/>
      <c r="M1691" s="70">
        <v>0</v>
      </c>
      <c r="N1691" s="72">
        <f>IF(COUNTIFS(Submission[Submission],"2nd",Submission[Code],Submission[[#This Row],[Code]],Submission[Month],Submission[[#This Row],[Month]])&gt;0,Submission[[#This Row],[2nd Submit Prod/import (month +0)]]-Submission[[#This Row],[1st Submit Prod/import (month +0) ]],0)</f>
        <v>0</v>
      </c>
    </row>
    <row r="1692" spans="1:14">
      <c r="A1692" s="115">
        <v>2022</v>
      </c>
      <c r="B1692" s="72">
        <v>4</v>
      </c>
      <c r="C1692" s="33" t="s">
        <v>415</v>
      </c>
      <c r="D1692" t="s">
        <v>199</v>
      </c>
      <c r="E1692" t="s">
        <v>421</v>
      </c>
      <c r="F1692" t="s">
        <v>77</v>
      </c>
      <c r="G1692" s="99" t="s">
        <v>428</v>
      </c>
      <c r="H1692" t="s">
        <v>372</v>
      </c>
      <c r="I1692" t="s">
        <v>9</v>
      </c>
      <c r="K1692" t="s">
        <v>219</v>
      </c>
      <c r="L1692" s="71"/>
      <c r="M1692" s="70">
        <v>76318.92</v>
      </c>
      <c r="N1692" s="72">
        <f>IF(COUNTIFS(Submission[Submission],"2nd",Submission[Code],Submission[[#This Row],[Code]],Submission[Month],Submission[[#This Row],[Month]])&gt;0,Submission[[#This Row],[2nd Submit Prod/import (month +0)]]-Submission[[#This Row],[1st Submit Prod/import (month +0) ]],0)</f>
        <v>76318.92</v>
      </c>
    </row>
    <row r="1693" spans="1:14">
      <c r="A1693" s="115">
        <v>2022</v>
      </c>
      <c r="B1693" s="72">
        <v>4</v>
      </c>
      <c r="C1693" s="33" t="s">
        <v>415</v>
      </c>
      <c r="D1693" t="s">
        <v>199</v>
      </c>
      <c r="E1693" t="s">
        <v>421</v>
      </c>
      <c r="F1693" t="s">
        <v>77</v>
      </c>
      <c r="G1693" s="99" t="s">
        <v>428</v>
      </c>
      <c r="H1693" t="s">
        <v>372</v>
      </c>
      <c r="I1693" t="s">
        <v>52</v>
      </c>
      <c r="K1693" t="s">
        <v>219</v>
      </c>
      <c r="L1693" s="71"/>
      <c r="M1693" s="70">
        <v>0</v>
      </c>
      <c r="N1693" s="72">
        <f>IF(COUNTIFS(Submission[Submission],"2nd",Submission[Code],Submission[[#This Row],[Code]],Submission[Month],Submission[[#This Row],[Month]])&gt;0,Submission[[#This Row],[2nd Submit Prod/import (month +0)]]-Submission[[#This Row],[1st Submit Prod/import (month +0) ]],0)</f>
        <v>0</v>
      </c>
    </row>
    <row r="1694" spans="1:14">
      <c r="A1694" s="115">
        <v>2022</v>
      </c>
      <c r="B1694" s="72">
        <v>4</v>
      </c>
      <c r="C1694" s="33" t="s">
        <v>415</v>
      </c>
      <c r="D1694" t="s">
        <v>199</v>
      </c>
      <c r="E1694" t="s">
        <v>421</v>
      </c>
      <c r="F1694" t="s">
        <v>77</v>
      </c>
      <c r="G1694" s="99" t="s">
        <v>428</v>
      </c>
      <c r="H1694" t="s">
        <v>372</v>
      </c>
      <c r="I1694" t="s">
        <v>153</v>
      </c>
      <c r="K1694" t="s">
        <v>219</v>
      </c>
      <c r="L1694" s="71"/>
      <c r="M1694" s="70">
        <v>0</v>
      </c>
      <c r="N1694" s="72">
        <f>IF(COUNTIFS(Submission[Submission],"2nd",Submission[Code],Submission[[#This Row],[Code]],Submission[Month],Submission[[#This Row],[Month]])&gt;0,Submission[[#This Row],[2nd Submit Prod/import (month +0)]]-Submission[[#This Row],[1st Submit Prod/import (month +0) ]],0)</f>
        <v>0</v>
      </c>
    </row>
    <row r="1695" spans="1:14">
      <c r="A1695" s="115">
        <v>2022</v>
      </c>
      <c r="B1695" s="72">
        <v>4</v>
      </c>
      <c r="C1695" s="33" t="s">
        <v>415</v>
      </c>
      <c r="D1695" t="s">
        <v>199</v>
      </c>
      <c r="E1695" t="s">
        <v>421</v>
      </c>
      <c r="F1695" t="s">
        <v>77</v>
      </c>
      <c r="G1695" s="99" t="s">
        <v>428</v>
      </c>
      <c r="H1695" t="s">
        <v>372</v>
      </c>
      <c r="I1695" t="s">
        <v>35</v>
      </c>
      <c r="K1695" t="s">
        <v>219</v>
      </c>
      <c r="L1695" s="71"/>
      <c r="M1695" s="70">
        <v>0</v>
      </c>
      <c r="N1695" s="72">
        <f>IF(COUNTIFS(Submission[Submission],"2nd",Submission[Code],Submission[[#This Row],[Code]],Submission[Month],Submission[[#This Row],[Month]])&gt;0,Submission[[#This Row],[2nd Submit Prod/import (month +0)]]-Submission[[#This Row],[1st Submit Prod/import (month +0) ]],0)</f>
        <v>0</v>
      </c>
    </row>
    <row r="1696" spans="1:14">
      <c r="A1696" s="115">
        <v>2022</v>
      </c>
      <c r="B1696" s="72">
        <v>4</v>
      </c>
      <c r="C1696" s="33" t="s">
        <v>415</v>
      </c>
      <c r="D1696" t="s">
        <v>199</v>
      </c>
      <c r="E1696" t="s">
        <v>421</v>
      </c>
      <c r="F1696" t="s">
        <v>77</v>
      </c>
      <c r="G1696" s="99" t="s">
        <v>428</v>
      </c>
      <c r="H1696" t="s">
        <v>372</v>
      </c>
      <c r="I1696" t="s">
        <v>34</v>
      </c>
      <c r="K1696" t="s">
        <v>219</v>
      </c>
      <c r="L1696" s="71"/>
      <c r="M1696" s="70">
        <v>0</v>
      </c>
      <c r="N1696" s="72">
        <f>IF(COUNTIFS(Submission[Submission],"2nd",Submission[Code],Submission[[#This Row],[Code]],Submission[Month],Submission[[#This Row],[Month]])&gt;0,Submission[[#This Row],[2nd Submit Prod/import (month +0)]]-Submission[[#This Row],[1st Submit Prod/import (month +0) ]],0)</f>
        <v>0</v>
      </c>
    </row>
    <row r="1697" spans="1:14">
      <c r="A1697" s="115">
        <v>2022</v>
      </c>
      <c r="B1697" s="72">
        <v>4</v>
      </c>
      <c r="C1697" s="33" t="s">
        <v>415</v>
      </c>
      <c r="D1697" t="s">
        <v>199</v>
      </c>
      <c r="E1697" t="s">
        <v>421</v>
      </c>
      <c r="F1697" t="s">
        <v>77</v>
      </c>
      <c r="G1697" s="99" t="s">
        <v>428</v>
      </c>
      <c r="H1697" t="s">
        <v>372</v>
      </c>
      <c r="I1697" t="s">
        <v>5</v>
      </c>
      <c r="K1697" t="s">
        <v>219</v>
      </c>
      <c r="L1697" s="71"/>
      <c r="M1697" s="70">
        <v>0</v>
      </c>
      <c r="N1697" s="72">
        <f>IF(COUNTIFS(Submission[Submission],"2nd",Submission[Code],Submission[[#This Row],[Code]],Submission[Month],Submission[[#This Row],[Month]])&gt;0,Submission[[#This Row],[2nd Submit Prod/import (month +0)]]-Submission[[#This Row],[1st Submit Prod/import (month +0) ]],0)</f>
        <v>0</v>
      </c>
    </row>
    <row r="1698" spans="1:14">
      <c r="A1698" s="115">
        <v>2022</v>
      </c>
      <c r="B1698" s="72">
        <v>4</v>
      </c>
      <c r="C1698" s="33" t="s">
        <v>415</v>
      </c>
      <c r="D1698" t="s">
        <v>199</v>
      </c>
      <c r="E1698" t="s">
        <v>421</v>
      </c>
      <c r="F1698" t="s">
        <v>77</v>
      </c>
      <c r="G1698" s="99" t="s">
        <v>428</v>
      </c>
      <c r="H1698" t="s">
        <v>372</v>
      </c>
      <c r="I1698" t="s">
        <v>186</v>
      </c>
      <c r="K1698" t="s">
        <v>219</v>
      </c>
      <c r="L1698" s="71"/>
      <c r="M1698" s="70">
        <v>0</v>
      </c>
      <c r="N1698" s="72">
        <f>IF(COUNTIFS(Submission[Submission],"2nd",Submission[Code],Submission[[#This Row],[Code]],Submission[Month],Submission[[#This Row],[Month]])&gt;0,Submission[[#This Row],[2nd Submit Prod/import (month +0)]]-Submission[[#This Row],[1st Submit Prod/import (month +0) ]],0)</f>
        <v>0</v>
      </c>
    </row>
    <row r="1699" spans="1:14">
      <c r="A1699" s="115">
        <v>2022</v>
      </c>
      <c r="B1699" s="72">
        <v>4</v>
      </c>
      <c r="C1699" s="33" t="s">
        <v>415</v>
      </c>
      <c r="D1699" t="s">
        <v>199</v>
      </c>
      <c r="E1699" t="s">
        <v>421</v>
      </c>
      <c r="F1699" t="s">
        <v>77</v>
      </c>
      <c r="G1699" s="99" t="s">
        <v>428</v>
      </c>
      <c r="H1699" t="s">
        <v>372</v>
      </c>
      <c r="I1699" t="s">
        <v>7</v>
      </c>
      <c r="K1699" t="s">
        <v>219</v>
      </c>
      <c r="L1699" s="71"/>
      <c r="M1699" s="70">
        <v>10042</v>
      </c>
      <c r="N1699" s="72">
        <f>IF(COUNTIFS(Submission[Submission],"2nd",Submission[Code],Submission[[#This Row],[Code]],Submission[Month],Submission[[#This Row],[Month]])&gt;0,Submission[[#This Row],[2nd Submit Prod/import (month +0)]]-Submission[[#This Row],[1st Submit Prod/import (month +0) ]],0)</f>
        <v>10042</v>
      </c>
    </row>
    <row r="1700" spans="1:14">
      <c r="A1700" s="115">
        <v>2022</v>
      </c>
      <c r="B1700" s="72">
        <v>4</v>
      </c>
      <c r="C1700" s="33" t="s">
        <v>415</v>
      </c>
      <c r="D1700" t="s">
        <v>199</v>
      </c>
      <c r="E1700" t="s">
        <v>421</v>
      </c>
      <c r="F1700" t="s">
        <v>77</v>
      </c>
      <c r="G1700" s="99" t="s">
        <v>428</v>
      </c>
      <c r="H1700" t="s">
        <v>372</v>
      </c>
      <c r="I1700" t="s">
        <v>32</v>
      </c>
      <c r="K1700" t="s">
        <v>219</v>
      </c>
      <c r="L1700" s="71"/>
      <c r="M1700" s="70">
        <v>0</v>
      </c>
      <c r="N1700" s="72">
        <f>IF(COUNTIFS(Submission[Submission],"2nd",Submission[Code],Submission[[#This Row],[Code]],Submission[Month],Submission[[#This Row],[Month]])&gt;0,Submission[[#This Row],[2nd Submit Prod/import (month +0)]]-Submission[[#This Row],[1st Submit Prod/import (month +0) ]],0)</f>
        <v>0</v>
      </c>
    </row>
    <row r="1701" spans="1:14">
      <c r="A1701" s="115">
        <v>2022</v>
      </c>
      <c r="B1701" s="72">
        <v>4</v>
      </c>
      <c r="C1701" s="33" t="s">
        <v>415</v>
      </c>
      <c r="D1701" t="s">
        <v>199</v>
      </c>
      <c r="E1701" t="s">
        <v>421</v>
      </c>
      <c r="F1701" t="s">
        <v>77</v>
      </c>
      <c r="G1701" s="99" t="s">
        <v>428</v>
      </c>
      <c r="H1701" t="s">
        <v>372</v>
      </c>
      <c r="I1701" t="s">
        <v>8</v>
      </c>
      <c r="K1701" t="s">
        <v>219</v>
      </c>
      <c r="L1701" s="71"/>
      <c r="M1701" s="70">
        <v>0</v>
      </c>
      <c r="N1701" s="72">
        <f>IF(COUNTIFS(Submission[Submission],"2nd",Submission[Code],Submission[[#This Row],[Code]],Submission[Month],Submission[[#This Row],[Month]])&gt;0,Submission[[#This Row],[2nd Submit Prod/import (month +0)]]-Submission[[#This Row],[1st Submit Prod/import (month +0) ]],0)</f>
        <v>0</v>
      </c>
    </row>
    <row r="1702" spans="1:14">
      <c r="A1702" s="115">
        <v>2022</v>
      </c>
      <c r="B1702" s="72">
        <v>4</v>
      </c>
      <c r="C1702" s="33" t="s">
        <v>415</v>
      </c>
      <c r="D1702" t="s">
        <v>199</v>
      </c>
      <c r="E1702" t="s">
        <v>421</v>
      </c>
      <c r="F1702" t="s">
        <v>77</v>
      </c>
      <c r="G1702" s="99" t="s">
        <v>428</v>
      </c>
      <c r="H1702" t="s">
        <v>372</v>
      </c>
      <c r="I1702" t="s">
        <v>187</v>
      </c>
      <c r="K1702" t="s">
        <v>219</v>
      </c>
      <c r="L1702" s="71"/>
      <c r="M1702" s="70">
        <v>0</v>
      </c>
      <c r="N1702" s="72">
        <f>IF(COUNTIFS(Submission[Submission],"2nd",Submission[Code],Submission[[#This Row],[Code]],Submission[Month],Submission[[#This Row],[Month]])&gt;0,Submission[[#This Row],[2nd Submit Prod/import (month +0)]]-Submission[[#This Row],[1st Submit Prod/import (month +0) ]],0)</f>
        <v>0</v>
      </c>
    </row>
    <row r="1703" spans="1:14">
      <c r="A1703" s="115">
        <v>2022</v>
      </c>
      <c r="B1703" s="72">
        <v>4</v>
      </c>
      <c r="C1703" s="33" t="s">
        <v>415</v>
      </c>
      <c r="D1703" t="s">
        <v>199</v>
      </c>
      <c r="E1703" t="s">
        <v>421</v>
      </c>
      <c r="F1703" t="s">
        <v>77</v>
      </c>
      <c r="G1703" s="99" t="s">
        <v>428</v>
      </c>
      <c r="H1703" t="s">
        <v>372</v>
      </c>
      <c r="I1703" t="s">
        <v>36</v>
      </c>
      <c r="K1703" t="s">
        <v>219</v>
      </c>
      <c r="L1703" s="71"/>
      <c r="M1703" s="70">
        <v>0</v>
      </c>
      <c r="N1703" s="72">
        <f>IF(COUNTIFS(Submission[Submission],"2nd",Submission[Code],Submission[[#This Row],[Code]],Submission[Month],Submission[[#This Row],[Month]])&gt;0,Submission[[#This Row],[2nd Submit Prod/import (month +0)]]-Submission[[#This Row],[1st Submit Prod/import (month +0) ]],0)</f>
        <v>0</v>
      </c>
    </row>
    <row r="1704" spans="1:14">
      <c r="A1704" s="115">
        <v>2022</v>
      </c>
      <c r="B1704" s="72">
        <v>4</v>
      </c>
      <c r="C1704" s="33" t="s">
        <v>415</v>
      </c>
      <c r="D1704" t="s">
        <v>199</v>
      </c>
      <c r="E1704" t="s">
        <v>421</v>
      </c>
      <c r="F1704" t="s">
        <v>77</v>
      </c>
      <c r="G1704" s="99" t="s">
        <v>428</v>
      </c>
      <c r="H1704" t="s">
        <v>372</v>
      </c>
      <c r="I1704" t="s">
        <v>467</v>
      </c>
      <c r="K1704" t="s">
        <v>219</v>
      </c>
      <c r="L1704" s="71"/>
      <c r="M1704" s="70">
        <v>0</v>
      </c>
      <c r="N1704" s="72">
        <f>IF(COUNTIFS(Submission[Submission],"2nd",Submission[Code],Submission[[#This Row],[Code]],Submission[Month],Submission[[#This Row],[Month]])&gt;0,Submission[[#This Row],[2nd Submit Prod/import (month +0)]]-Submission[[#This Row],[1st Submit Prod/import (month +0) ]],0)</f>
        <v>0</v>
      </c>
    </row>
    <row r="1705" spans="1:14">
      <c r="A1705" s="115">
        <v>2022</v>
      </c>
      <c r="B1705" s="72">
        <v>4</v>
      </c>
      <c r="C1705" s="33" t="s">
        <v>415</v>
      </c>
      <c r="D1705" t="s">
        <v>199</v>
      </c>
      <c r="E1705" t="s">
        <v>421</v>
      </c>
      <c r="F1705" t="s">
        <v>77</v>
      </c>
      <c r="G1705" s="99" t="s">
        <v>428</v>
      </c>
      <c r="H1705" t="s">
        <v>372</v>
      </c>
      <c r="I1705" t="s">
        <v>85</v>
      </c>
      <c r="K1705" t="s">
        <v>219</v>
      </c>
      <c r="L1705" s="71"/>
      <c r="M1705" s="70">
        <v>0</v>
      </c>
      <c r="N1705" s="72">
        <f>IF(COUNTIFS(Submission[Submission],"2nd",Submission[Code],Submission[[#This Row],[Code]],Submission[Month],Submission[[#This Row],[Month]])&gt;0,Submission[[#This Row],[2nd Submit Prod/import (month +0)]]-Submission[[#This Row],[1st Submit Prod/import (month +0) ]],0)</f>
        <v>0</v>
      </c>
    </row>
    <row r="1706" spans="1:14">
      <c r="A1706" s="115">
        <v>2022</v>
      </c>
      <c r="B1706" s="72">
        <v>4</v>
      </c>
      <c r="C1706" s="33" t="s">
        <v>415</v>
      </c>
      <c r="D1706" t="s">
        <v>199</v>
      </c>
      <c r="E1706" t="s">
        <v>421</v>
      </c>
      <c r="F1706" t="s">
        <v>77</v>
      </c>
      <c r="G1706" s="99" t="s">
        <v>428</v>
      </c>
      <c r="H1706" t="s">
        <v>372</v>
      </c>
      <c r="I1706" t="s">
        <v>188</v>
      </c>
      <c r="K1706" t="s">
        <v>219</v>
      </c>
      <c r="L1706" s="71"/>
      <c r="M1706" s="70">
        <v>0</v>
      </c>
      <c r="N1706" s="72">
        <f>IF(COUNTIFS(Submission[Submission],"2nd",Submission[Code],Submission[[#This Row],[Code]],Submission[Month],Submission[[#This Row],[Month]])&gt;0,Submission[[#This Row],[2nd Submit Prod/import (month +0)]]-Submission[[#This Row],[1st Submit Prod/import (month +0) ]],0)</f>
        <v>0</v>
      </c>
    </row>
    <row r="1707" spans="1:14">
      <c r="A1707" s="115">
        <v>2022</v>
      </c>
      <c r="B1707" s="72">
        <v>4</v>
      </c>
      <c r="C1707" s="33" t="s">
        <v>415</v>
      </c>
      <c r="D1707" t="s">
        <v>199</v>
      </c>
      <c r="E1707" t="s">
        <v>421</v>
      </c>
      <c r="F1707" t="s">
        <v>77</v>
      </c>
      <c r="G1707" s="99" t="s">
        <v>428</v>
      </c>
      <c r="H1707" t="s">
        <v>389</v>
      </c>
      <c r="I1707" t="s">
        <v>23</v>
      </c>
      <c r="K1707" t="s">
        <v>219</v>
      </c>
      <c r="L1707" s="71"/>
      <c r="M1707" s="70">
        <v>0</v>
      </c>
      <c r="N1707" s="72">
        <f>IF(COUNTIFS(Submission[Submission],"2nd",Submission[Code],Submission[[#This Row],[Code]],Submission[Month],Submission[[#This Row],[Month]])&gt;0,Submission[[#This Row],[2nd Submit Prod/import (month +0)]]-Submission[[#This Row],[1st Submit Prod/import (month +0) ]],0)</f>
        <v>0</v>
      </c>
    </row>
    <row r="1708" spans="1:14">
      <c r="A1708" s="115">
        <v>2022</v>
      </c>
      <c r="B1708" s="72">
        <v>4</v>
      </c>
      <c r="C1708" s="33" t="s">
        <v>415</v>
      </c>
      <c r="D1708" t="s">
        <v>199</v>
      </c>
      <c r="E1708" t="s">
        <v>421</v>
      </c>
      <c r="F1708" t="s">
        <v>77</v>
      </c>
      <c r="G1708" s="99" t="s">
        <v>428</v>
      </c>
      <c r="H1708" t="s">
        <v>389</v>
      </c>
      <c r="I1708" t="s">
        <v>31</v>
      </c>
      <c r="K1708" t="s">
        <v>219</v>
      </c>
      <c r="L1708" s="71"/>
      <c r="M1708" s="70">
        <v>0</v>
      </c>
      <c r="N1708" s="72">
        <f>IF(COUNTIFS(Submission[Submission],"2nd",Submission[Code],Submission[[#This Row],[Code]],Submission[Month],Submission[[#This Row],[Month]])&gt;0,Submission[[#This Row],[2nd Submit Prod/import (month +0)]]-Submission[[#This Row],[1st Submit Prod/import (month +0) ]],0)</f>
        <v>0</v>
      </c>
    </row>
    <row r="1709" spans="1:14">
      <c r="A1709" s="115">
        <v>2022</v>
      </c>
      <c r="B1709" s="72">
        <v>4</v>
      </c>
      <c r="C1709" s="33" t="s">
        <v>415</v>
      </c>
      <c r="D1709" t="s">
        <v>199</v>
      </c>
      <c r="E1709" t="s">
        <v>421</v>
      </c>
      <c r="F1709" t="s">
        <v>77</v>
      </c>
      <c r="G1709" s="99" t="s">
        <v>428</v>
      </c>
      <c r="H1709" t="s">
        <v>389</v>
      </c>
      <c r="I1709" t="s">
        <v>78</v>
      </c>
      <c r="K1709" t="s">
        <v>219</v>
      </c>
      <c r="L1709" s="71"/>
      <c r="M1709" s="70">
        <v>0</v>
      </c>
      <c r="N1709" s="72">
        <f>IF(COUNTIFS(Submission[Submission],"2nd",Submission[Code],Submission[[#This Row],[Code]],Submission[Month],Submission[[#This Row],[Month]])&gt;0,Submission[[#This Row],[2nd Submit Prod/import (month +0)]]-Submission[[#This Row],[1st Submit Prod/import (month +0) ]],0)</f>
        <v>0</v>
      </c>
    </row>
    <row r="1710" spans="1:14">
      <c r="A1710" s="115">
        <v>2022</v>
      </c>
      <c r="B1710" s="72">
        <v>4</v>
      </c>
      <c r="C1710" s="33" t="s">
        <v>415</v>
      </c>
      <c r="D1710" t="s">
        <v>199</v>
      </c>
      <c r="E1710" t="s">
        <v>421</v>
      </c>
      <c r="F1710" t="s">
        <v>77</v>
      </c>
      <c r="G1710" s="99" t="s">
        <v>428</v>
      </c>
      <c r="H1710" t="s">
        <v>372</v>
      </c>
      <c r="I1710" t="s">
        <v>621</v>
      </c>
      <c r="K1710" t="s">
        <v>219</v>
      </c>
      <c r="L1710" s="71"/>
      <c r="M1710" s="70">
        <v>0</v>
      </c>
      <c r="N1710" s="72">
        <f>IF(COUNTIFS(Submission[Submission],"2nd",Submission[Code],Submission[[#This Row],[Code]],Submission[Month],Submission[[#This Row],[Month]])&gt;0,Submission[[#This Row],[2nd Submit Prod/import (month +0)]]-Submission[[#This Row],[1st Submit Prod/import (month +0) ]],0)</f>
        <v>0</v>
      </c>
    </row>
    <row r="1711" spans="1:14">
      <c r="A1711" s="115">
        <v>2022</v>
      </c>
      <c r="B1711" s="72">
        <v>4</v>
      </c>
      <c r="C1711" s="33" t="s">
        <v>415</v>
      </c>
      <c r="D1711" t="s">
        <v>199</v>
      </c>
      <c r="E1711" t="s">
        <v>421</v>
      </c>
      <c r="F1711" t="s">
        <v>77</v>
      </c>
      <c r="G1711" s="99" t="s">
        <v>428</v>
      </c>
      <c r="H1711" t="s">
        <v>372</v>
      </c>
      <c r="I1711" t="s">
        <v>620</v>
      </c>
      <c r="K1711" t="s">
        <v>219</v>
      </c>
      <c r="L1711" s="71"/>
      <c r="M1711" s="70">
        <v>0</v>
      </c>
      <c r="N1711" s="72">
        <f>IF(COUNTIFS(Submission[Submission],"2nd",Submission[Code],Submission[[#This Row],[Code]],Submission[Month],Submission[[#This Row],[Month]])&gt;0,Submission[[#This Row],[2nd Submit Prod/import (month +0)]]-Submission[[#This Row],[1st Submit Prod/import (month +0) ]],0)</f>
        <v>0</v>
      </c>
    </row>
    <row r="1712" spans="1:14">
      <c r="A1712" s="115">
        <v>2022</v>
      </c>
      <c r="B1712" s="72">
        <v>4</v>
      </c>
      <c r="C1712" s="33" t="s">
        <v>415</v>
      </c>
      <c r="D1712" t="s">
        <v>199</v>
      </c>
      <c r="E1712" t="s">
        <v>421</v>
      </c>
      <c r="F1712" t="s">
        <v>77</v>
      </c>
      <c r="G1712" s="99" t="s">
        <v>428</v>
      </c>
      <c r="H1712" t="s">
        <v>372</v>
      </c>
      <c r="I1712" t="s">
        <v>616</v>
      </c>
      <c r="K1712" t="s">
        <v>219</v>
      </c>
      <c r="L1712" s="71"/>
      <c r="M1712" s="70">
        <v>0</v>
      </c>
      <c r="N1712" s="72">
        <f>IF(COUNTIFS(Submission[Submission],"2nd",Submission[Code],Submission[[#This Row],[Code]],Submission[Month],Submission[[#This Row],[Month]])&gt;0,Submission[[#This Row],[2nd Submit Prod/import (month +0)]]-Submission[[#This Row],[1st Submit Prod/import (month +0) ]],0)</f>
        <v>0</v>
      </c>
    </row>
    <row r="1713" spans="1:14">
      <c r="A1713" s="115">
        <v>2022</v>
      </c>
      <c r="B1713" s="72">
        <v>4</v>
      </c>
      <c r="C1713" s="33" t="s">
        <v>415</v>
      </c>
      <c r="D1713" t="s">
        <v>199</v>
      </c>
      <c r="E1713" t="s">
        <v>421</v>
      </c>
      <c r="F1713" t="s">
        <v>77</v>
      </c>
      <c r="G1713" s="99" t="s">
        <v>428</v>
      </c>
      <c r="H1713" t="s">
        <v>389</v>
      </c>
      <c r="I1713" t="s">
        <v>189</v>
      </c>
      <c r="K1713" t="s">
        <v>219</v>
      </c>
      <c r="L1713" s="71"/>
      <c r="M1713" s="70">
        <v>0</v>
      </c>
      <c r="N1713" s="72">
        <f>IF(COUNTIFS(Submission[Submission],"2nd",Submission[Code],Submission[[#This Row],[Code]],Submission[Month],Submission[[#This Row],[Month]])&gt;0,Submission[[#This Row],[2nd Submit Prod/import (month +0)]]-Submission[[#This Row],[1st Submit Prod/import (month +0) ]],0)</f>
        <v>0</v>
      </c>
    </row>
    <row r="1714" spans="1:14">
      <c r="A1714" s="115">
        <v>2022</v>
      </c>
      <c r="B1714" s="72">
        <v>4</v>
      </c>
      <c r="C1714" s="33" t="s">
        <v>415</v>
      </c>
      <c r="D1714" t="s">
        <v>199</v>
      </c>
      <c r="E1714" t="s">
        <v>421</v>
      </c>
      <c r="F1714" t="s">
        <v>77</v>
      </c>
      <c r="G1714" s="99" t="s">
        <v>428</v>
      </c>
      <c r="H1714" t="s">
        <v>389</v>
      </c>
      <c r="I1714" t="s">
        <v>578</v>
      </c>
      <c r="K1714" t="s">
        <v>219</v>
      </c>
      <c r="L1714" s="71"/>
      <c r="M1714" s="70">
        <v>2000</v>
      </c>
      <c r="N1714" s="72">
        <f>IF(COUNTIFS(Submission[Submission],"2nd",Submission[Code],Submission[[#This Row],[Code]],Submission[Month],Submission[[#This Row],[Month]])&gt;0,Submission[[#This Row],[2nd Submit Prod/import (month +0)]]-Submission[[#This Row],[1st Submit Prod/import (month +0) ]],0)</f>
        <v>2000</v>
      </c>
    </row>
    <row r="1715" spans="1:14">
      <c r="A1715" s="115">
        <v>2022</v>
      </c>
      <c r="B1715" s="72">
        <v>4</v>
      </c>
      <c r="C1715" s="33" t="s">
        <v>415</v>
      </c>
      <c r="D1715" t="s">
        <v>199</v>
      </c>
      <c r="E1715" t="s">
        <v>421</v>
      </c>
      <c r="F1715" t="s">
        <v>77</v>
      </c>
      <c r="G1715" s="99" t="s">
        <v>428</v>
      </c>
      <c r="H1715" t="s">
        <v>389</v>
      </c>
      <c r="I1715" t="s">
        <v>579</v>
      </c>
      <c r="K1715" t="s">
        <v>219</v>
      </c>
      <c r="L1715" s="71"/>
      <c r="M1715" s="70">
        <v>2000</v>
      </c>
      <c r="N1715" s="72">
        <f>IF(COUNTIFS(Submission[Submission],"2nd",Submission[Code],Submission[[#This Row],[Code]],Submission[Month],Submission[[#This Row],[Month]])&gt;0,Submission[[#This Row],[2nd Submit Prod/import (month +0)]]-Submission[[#This Row],[1st Submit Prod/import (month +0) ]],0)</f>
        <v>2000</v>
      </c>
    </row>
    <row r="1716" spans="1:14">
      <c r="A1716" s="115">
        <v>2022</v>
      </c>
      <c r="B1716" s="72">
        <v>4</v>
      </c>
      <c r="C1716" s="33" t="s">
        <v>415</v>
      </c>
      <c r="D1716" t="s">
        <v>199</v>
      </c>
      <c r="E1716" t="s">
        <v>419</v>
      </c>
      <c r="F1716" t="s">
        <v>77</v>
      </c>
      <c r="G1716" s="99" t="s">
        <v>428</v>
      </c>
      <c r="H1716" t="s">
        <v>389</v>
      </c>
      <c r="I1716" t="s">
        <v>580</v>
      </c>
      <c r="K1716" t="s">
        <v>219</v>
      </c>
      <c r="L1716" s="71"/>
      <c r="M1716" s="70">
        <v>1920</v>
      </c>
      <c r="N1716" s="72">
        <f>IF(COUNTIFS(Submission[Submission],"2nd",Submission[Code],Submission[[#This Row],[Code]],Submission[Month],Submission[[#This Row],[Month]])&gt;0,Submission[[#This Row],[2nd Submit Prod/import (month +0)]]-Submission[[#This Row],[1st Submit Prod/import (month +0) ]],0)</f>
        <v>1920</v>
      </c>
    </row>
    <row r="1717" spans="1:14">
      <c r="A1717" s="115">
        <v>2022</v>
      </c>
      <c r="B1717" s="72">
        <v>4</v>
      </c>
      <c r="C1717" s="33" t="s">
        <v>415</v>
      </c>
      <c r="D1717" t="s">
        <v>199</v>
      </c>
      <c r="E1717" t="s">
        <v>419</v>
      </c>
      <c r="F1717" t="s">
        <v>77</v>
      </c>
      <c r="G1717" s="99" t="s">
        <v>428</v>
      </c>
      <c r="H1717" t="s">
        <v>389</v>
      </c>
      <c r="I1717" t="s">
        <v>581</v>
      </c>
      <c r="K1717" t="s">
        <v>219</v>
      </c>
      <c r="L1717" s="71"/>
      <c r="M1717" s="70">
        <v>960</v>
      </c>
      <c r="N1717" s="72">
        <f>IF(COUNTIFS(Submission[Submission],"2nd",Submission[Code],Submission[[#This Row],[Code]],Submission[Month],Submission[[#This Row],[Month]])&gt;0,Submission[[#This Row],[2nd Submit Prod/import (month +0)]]-Submission[[#This Row],[1st Submit Prod/import (month +0) ]],0)</f>
        <v>960</v>
      </c>
    </row>
    <row r="1718" spans="1:14">
      <c r="A1718" s="115">
        <v>2022</v>
      </c>
      <c r="B1718" s="72">
        <v>4</v>
      </c>
      <c r="C1718" s="33" t="s">
        <v>415</v>
      </c>
      <c r="D1718" t="s">
        <v>199</v>
      </c>
      <c r="E1718" t="s">
        <v>421</v>
      </c>
      <c r="F1718" t="s">
        <v>77</v>
      </c>
      <c r="G1718" s="99" t="s">
        <v>428</v>
      </c>
      <c r="H1718" t="s">
        <v>389</v>
      </c>
      <c r="I1718" t="s">
        <v>586</v>
      </c>
      <c r="K1718" t="s">
        <v>219</v>
      </c>
      <c r="L1718" s="71"/>
      <c r="M1718" s="70">
        <v>3870</v>
      </c>
      <c r="N1718" s="72">
        <f>IF(COUNTIFS(Submission[Submission],"2nd",Submission[Code],Submission[[#This Row],[Code]],Submission[Month],Submission[[#This Row],[Month]])&gt;0,Submission[[#This Row],[2nd Submit Prod/import (month +0)]]-Submission[[#This Row],[1st Submit Prod/import (month +0) ]],0)</f>
        <v>3870</v>
      </c>
    </row>
    <row r="1719" spans="1:14">
      <c r="A1719" s="115">
        <v>2022</v>
      </c>
      <c r="B1719" s="72">
        <v>4</v>
      </c>
      <c r="C1719" s="33" t="s">
        <v>415</v>
      </c>
      <c r="D1719" t="s">
        <v>199</v>
      </c>
      <c r="E1719" t="s">
        <v>421</v>
      </c>
      <c r="F1719" t="s">
        <v>77</v>
      </c>
      <c r="G1719" s="99" t="s">
        <v>428</v>
      </c>
      <c r="H1719" t="s">
        <v>389</v>
      </c>
      <c r="I1719" t="s">
        <v>587</v>
      </c>
      <c r="K1719" t="s">
        <v>219</v>
      </c>
      <c r="L1719" s="71"/>
      <c r="M1719" s="70">
        <v>0</v>
      </c>
      <c r="N1719" s="72">
        <f>IF(COUNTIFS(Submission[Submission],"2nd",Submission[Code],Submission[[#This Row],[Code]],Submission[Month],Submission[[#This Row],[Month]])&gt;0,Submission[[#This Row],[2nd Submit Prod/import (month +0)]]-Submission[[#This Row],[1st Submit Prod/import (month +0) ]],0)</f>
        <v>0</v>
      </c>
    </row>
    <row r="1720" spans="1:14">
      <c r="A1720" s="115">
        <v>2022</v>
      </c>
      <c r="B1720" s="72">
        <v>4</v>
      </c>
      <c r="C1720" s="33" t="s">
        <v>415</v>
      </c>
      <c r="D1720" t="s">
        <v>199</v>
      </c>
      <c r="E1720" t="s">
        <v>419</v>
      </c>
      <c r="F1720" t="s">
        <v>77</v>
      </c>
      <c r="G1720" s="99" t="s">
        <v>428</v>
      </c>
      <c r="H1720" t="s">
        <v>400</v>
      </c>
      <c r="I1720" t="s">
        <v>79</v>
      </c>
      <c r="K1720" t="s">
        <v>219</v>
      </c>
      <c r="L1720" s="71"/>
      <c r="M1720" s="70">
        <v>0</v>
      </c>
      <c r="N1720" s="72">
        <f>IF(COUNTIFS(Submission[Submission],"2nd",Submission[Code],Submission[[#This Row],[Code]],Submission[Month],Submission[[#This Row],[Month]])&gt;0,Submission[[#This Row],[2nd Submit Prod/import (month +0)]]-Submission[[#This Row],[1st Submit Prod/import (month +0) ]],0)</f>
        <v>0</v>
      </c>
    </row>
    <row r="1721" spans="1:14">
      <c r="A1721" s="115">
        <v>2022</v>
      </c>
      <c r="B1721" s="72">
        <v>4</v>
      </c>
      <c r="C1721" s="33" t="s">
        <v>415</v>
      </c>
      <c r="D1721" t="s">
        <v>199</v>
      </c>
      <c r="E1721" t="s">
        <v>419</v>
      </c>
      <c r="F1721" t="s">
        <v>77</v>
      </c>
      <c r="G1721" s="99" t="s">
        <v>428</v>
      </c>
      <c r="H1721" t="s">
        <v>400</v>
      </c>
      <c r="I1721" t="s">
        <v>80</v>
      </c>
      <c r="K1721" t="s">
        <v>219</v>
      </c>
      <c r="L1721" s="71"/>
      <c r="M1721" s="70">
        <v>0</v>
      </c>
      <c r="N1721" s="72">
        <f>IF(COUNTIFS(Submission[Submission],"2nd",Submission[Code],Submission[[#This Row],[Code]],Submission[Month],Submission[[#This Row],[Month]])&gt;0,Submission[[#This Row],[2nd Submit Prod/import (month +0)]]-Submission[[#This Row],[1st Submit Prod/import (month +0) ]],0)</f>
        <v>0</v>
      </c>
    </row>
    <row r="1722" spans="1:14">
      <c r="A1722" s="115">
        <v>2022</v>
      </c>
      <c r="B1722" s="72">
        <v>4</v>
      </c>
      <c r="C1722" s="33" t="s">
        <v>415</v>
      </c>
      <c r="D1722" t="s">
        <v>199</v>
      </c>
      <c r="E1722" t="s">
        <v>419</v>
      </c>
      <c r="F1722" t="s">
        <v>77</v>
      </c>
      <c r="G1722" s="99" t="s">
        <v>428</v>
      </c>
      <c r="H1722" t="s">
        <v>400</v>
      </c>
      <c r="I1722" t="s">
        <v>83</v>
      </c>
      <c r="K1722" t="s">
        <v>219</v>
      </c>
      <c r="L1722" s="71"/>
      <c r="M1722" s="70">
        <v>0</v>
      </c>
      <c r="N1722" s="72">
        <f>IF(COUNTIFS(Submission[Submission],"2nd",Submission[Code],Submission[[#This Row],[Code]],Submission[Month],Submission[[#This Row],[Month]])&gt;0,Submission[[#This Row],[2nd Submit Prod/import (month +0)]]-Submission[[#This Row],[1st Submit Prod/import (month +0) ]],0)</f>
        <v>0</v>
      </c>
    </row>
    <row r="1723" spans="1:14">
      <c r="A1723" s="115">
        <v>2022</v>
      </c>
      <c r="B1723" s="72">
        <v>4</v>
      </c>
      <c r="C1723" s="33" t="s">
        <v>415</v>
      </c>
      <c r="D1723" t="s">
        <v>199</v>
      </c>
      <c r="E1723" t="s">
        <v>419</v>
      </c>
      <c r="F1723" t="s">
        <v>77</v>
      </c>
      <c r="G1723" s="99" t="s">
        <v>428</v>
      </c>
      <c r="H1723" t="s">
        <v>400</v>
      </c>
      <c r="I1723" t="s">
        <v>81</v>
      </c>
      <c r="K1723" t="s">
        <v>219</v>
      </c>
      <c r="L1723" s="71"/>
      <c r="M1723" s="70">
        <v>0</v>
      </c>
      <c r="N1723" s="72">
        <f>IF(COUNTIFS(Submission[Submission],"2nd",Submission[Code],Submission[[#This Row],[Code]],Submission[Month],Submission[[#This Row],[Month]])&gt;0,Submission[[#This Row],[2nd Submit Prod/import (month +0)]]-Submission[[#This Row],[1st Submit Prod/import (month +0) ]],0)</f>
        <v>0</v>
      </c>
    </row>
    <row r="1724" spans="1:14">
      <c r="A1724" s="115">
        <v>2022</v>
      </c>
      <c r="B1724" s="72">
        <v>4</v>
      </c>
      <c r="C1724" s="33" t="s">
        <v>415</v>
      </c>
      <c r="D1724" t="s">
        <v>199</v>
      </c>
      <c r="E1724" t="s">
        <v>421</v>
      </c>
      <c r="F1724" t="s">
        <v>77</v>
      </c>
      <c r="G1724" s="99" t="s">
        <v>428</v>
      </c>
      <c r="H1724" t="s">
        <v>372</v>
      </c>
      <c r="I1724" t="s">
        <v>622</v>
      </c>
      <c r="K1724" t="s">
        <v>219</v>
      </c>
      <c r="L1724" s="71"/>
      <c r="M1724" s="70">
        <v>0</v>
      </c>
      <c r="N1724" s="72">
        <f>IF(COUNTIFS(Submission[Submission],"2nd",Submission[Code],Submission[[#This Row],[Code]],Submission[Month],Submission[[#This Row],[Month]])&gt;0,Submission[[#This Row],[2nd Submit Prod/import (month +0)]]-Submission[[#This Row],[1st Submit Prod/import (month +0) ]],0)</f>
        <v>0</v>
      </c>
    </row>
    <row r="1725" spans="1:14">
      <c r="A1725" s="115">
        <v>2022</v>
      </c>
      <c r="B1725" s="72">
        <v>4</v>
      </c>
      <c r="C1725" s="33" t="s">
        <v>415</v>
      </c>
      <c r="D1725" t="s">
        <v>199</v>
      </c>
      <c r="E1725" t="s">
        <v>421</v>
      </c>
      <c r="F1725" t="s">
        <v>77</v>
      </c>
      <c r="G1725" s="99" t="s">
        <v>428</v>
      </c>
      <c r="H1725" t="s">
        <v>372</v>
      </c>
      <c r="I1725" t="s">
        <v>623</v>
      </c>
      <c r="K1725" t="s">
        <v>219</v>
      </c>
      <c r="L1725" s="71"/>
      <c r="M1725" s="70">
        <v>0</v>
      </c>
      <c r="N1725" s="72">
        <f>IF(COUNTIFS(Submission[Submission],"2nd",Submission[Code],Submission[[#This Row],[Code]],Submission[Month],Submission[[#This Row],[Month]])&gt;0,Submission[[#This Row],[2nd Submit Prod/import (month +0)]]-Submission[[#This Row],[1st Submit Prod/import (month +0) ]],0)</f>
        <v>0</v>
      </c>
    </row>
    <row r="1726" spans="1:14">
      <c r="A1726" s="115">
        <v>2022</v>
      </c>
      <c r="B1726" s="72">
        <v>4</v>
      </c>
      <c r="C1726" s="33" t="s">
        <v>415</v>
      </c>
      <c r="D1726" t="s">
        <v>199</v>
      </c>
      <c r="E1726" t="s">
        <v>421</v>
      </c>
      <c r="F1726" t="s">
        <v>77</v>
      </c>
      <c r="G1726" s="99" t="s">
        <v>428</v>
      </c>
      <c r="H1726" t="s">
        <v>372</v>
      </c>
      <c r="I1726" t="s">
        <v>624</v>
      </c>
      <c r="K1726" t="s">
        <v>219</v>
      </c>
      <c r="L1726" s="71"/>
      <c r="M1726" s="70">
        <v>0</v>
      </c>
      <c r="N1726" s="72">
        <f>IF(COUNTIFS(Submission[Submission],"2nd",Submission[Code],Submission[[#This Row],[Code]],Submission[Month],Submission[[#This Row],[Month]])&gt;0,Submission[[#This Row],[2nd Submit Prod/import (month +0)]]-Submission[[#This Row],[1st Submit Prod/import (month +0) ]],0)</f>
        <v>0</v>
      </c>
    </row>
    <row r="1727" spans="1:14">
      <c r="A1727" s="115">
        <v>2022</v>
      </c>
      <c r="B1727" s="72">
        <v>4</v>
      </c>
      <c r="C1727" s="33" t="s">
        <v>415</v>
      </c>
      <c r="D1727" t="s">
        <v>199</v>
      </c>
      <c r="E1727" t="s">
        <v>421</v>
      </c>
      <c r="F1727" t="s">
        <v>77</v>
      </c>
      <c r="G1727" s="99" t="s">
        <v>428</v>
      </c>
      <c r="H1727" t="s">
        <v>372</v>
      </c>
      <c r="I1727" t="s">
        <v>617</v>
      </c>
      <c r="K1727" t="s">
        <v>219</v>
      </c>
      <c r="L1727" s="71"/>
      <c r="M1727" s="70">
        <v>0</v>
      </c>
      <c r="N1727" s="72">
        <f>IF(COUNTIFS(Submission[Submission],"2nd",Submission[Code],Submission[[#This Row],[Code]],Submission[Month],Submission[[#This Row],[Month]])&gt;0,Submission[[#This Row],[2nd Submit Prod/import (month +0)]]-Submission[[#This Row],[1st Submit Prod/import (month +0) ]],0)</f>
        <v>0</v>
      </c>
    </row>
    <row r="1728" spans="1:14">
      <c r="A1728" s="115">
        <v>2022</v>
      </c>
      <c r="B1728" s="72">
        <v>4</v>
      </c>
      <c r="C1728" s="33" t="s">
        <v>415</v>
      </c>
      <c r="D1728" t="s">
        <v>199</v>
      </c>
      <c r="E1728" t="s">
        <v>421</v>
      </c>
      <c r="F1728" t="s">
        <v>77</v>
      </c>
      <c r="G1728" s="99" t="s">
        <v>428</v>
      </c>
      <c r="H1728" t="s">
        <v>372</v>
      </c>
      <c r="I1728" t="s">
        <v>618</v>
      </c>
      <c r="K1728" t="s">
        <v>219</v>
      </c>
      <c r="L1728" s="71"/>
      <c r="M1728" s="70">
        <v>0</v>
      </c>
      <c r="N1728" s="72">
        <f>IF(COUNTIFS(Submission[Submission],"2nd",Submission[Code],Submission[[#This Row],[Code]],Submission[Month],Submission[[#This Row],[Month]])&gt;0,Submission[[#This Row],[2nd Submit Prod/import (month +0)]]-Submission[[#This Row],[1st Submit Prod/import (month +0) ]],0)</f>
        <v>0</v>
      </c>
    </row>
    <row r="1729" spans="1:14">
      <c r="A1729" s="115">
        <v>2022</v>
      </c>
      <c r="B1729" s="72">
        <v>4</v>
      </c>
      <c r="C1729" s="33" t="s">
        <v>415</v>
      </c>
      <c r="D1729" t="s">
        <v>199</v>
      </c>
      <c r="E1729" t="s">
        <v>421</v>
      </c>
      <c r="F1729" t="s">
        <v>77</v>
      </c>
      <c r="G1729" s="99" t="s">
        <v>428</v>
      </c>
      <c r="H1729" t="s">
        <v>372</v>
      </c>
      <c r="I1729" t="s">
        <v>619</v>
      </c>
      <c r="K1729" t="s">
        <v>219</v>
      </c>
      <c r="L1729" s="71"/>
      <c r="M1729" s="70">
        <v>0</v>
      </c>
      <c r="N1729" s="72">
        <f>IF(COUNTIFS(Submission[Submission],"2nd",Submission[Code],Submission[[#This Row],[Code]],Submission[Month],Submission[[#This Row],[Month]])&gt;0,Submission[[#This Row],[2nd Submit Prod/import (month +0)]]-Submission[[#This Row],[1st Submit Prod/import (month +0) ]],0)</f>
        <v>0</v>
      </c>
    </row>
    <row r="1730" spans="1:14">
      <c r="A1730" s="115">
        <v>2022</v>
      </c>
      <c r="B1730" s="72">
        <v>4</v>
      </c>
      <c r="C1730" s="33" t="s">
        <v>415</v>
      </c>
      <c r="D1730" t="s">
        <v>199</v>
      </c>
      <c r="E1730" t="s">
        <v>421</v>
      </c>
      <c r="F1730" t="s">
        <v>77</v>
      </c>
      <c r="G1730" s="99" t="s">
        <v>428</v>
      </c>
      <c r="H1730" t="s">
        <v>389</v>
      </c>
      <c r="I1730" t="s">
        <v>464</v>
      </c>
      <c r="K1730" t="s">
        <v>219</v>
      </c>
      <c r="L1730" s="71"/>
      <c r="M1730" s="70">
        <v>0</v>
      </c>
      <c r="N1730" s="72">
        <f>IF(COUNTIFS(Submission[Submission],"2nd",Submission[Code],Submission[[#This Row],[Code]],Submission[Month],Submission[[#This Row],[Month]])&gt;0,Submission[[#This Row],[2nd Submit Prod/import (month +0)]]-Submission[[#This Row],[1st Submit Prod/import (month +0) ]],0)</f>
        <v>0</v>
      </c>
    </row>
    <row r="1731" spans="1:14">
      <c r="A1731" s="115">
        <v>2022</v>
      </c>
      <c r="B1731" s="72">
        <v>4</v>
      </c>
      <c r="C1731" s="33" t="s">
        <v>415</v>
      </c>
      <c r="D1731" t="s">
        <v>199</v>
      </c>
      <c r="E1731" t="s">
        <v>421</v>
      </c>
      <c r="F1731" t="s">
        <v>77</v>
      </c>
      <c r="G1731" s="99" t="s">
        <v>428</v>
      </c>
      <c r="H1731" t="s">
        <v>389</v>
      </c>
      <c r="I1731" t="s">
        <v>445</v>
      </c>
      <c r="K1731" t="s">
        <v>219</v>
      </c>
      <c r="L1731" s="71"/>
      <c r="M1731" s="70">
        <v>0</v>
      </c>
      <c r="N1731" s="72">
        <f>IF(COUNTIFS(Submission[Submission],"2nd",Submission[Code],Submission[[#This Row],[Code]],Submission[Month],Submission[[#This Row],[Month]])&gt;0,Submission[[#This Row],[2nd Submit Prod/import (month +0)]]-Submission[[#This Row],[1st Submit Prod/import (month +0) ]],0)</f>
        <v>0</v>
      </c>
    </row>
    <row r="1732" spans="1:14">
      <c r="A1732" s="115">
        <v>2022</v>
      </c>
      <c r="B1732" s="72">
        <v>4</v>
      </c>
      <c r="C1732" s="33" t="s">
        <v>415</v>
      </c>
      <c r="D1732" t="s">
        <v>199</v>
      </c>
      <c r="E1732" t="s">
        <v>421</v>
      </c>
      <c r="F1732" t="s">
        <v>77</v>
      </c>
      <c r="G1732" s="99" t="s">
        <v>428</v>
      </c>
      <c r="H1732" t="s">
        <v>389</v>
      </c>
      <c r="I1732" t="s">
        <v>468</v>
      </c>
      <c r="K1732" t="s">
        <v>219</v>
      </c>
      <c r="L1732" s="71"/>
      <c r="M1732" s="70">
        <v>0</v>
      </c>
      <c r="N1732" s="72">
        <f>IF(COUNTIFS(Submission[Submission],"2nd",Submission[Code],Submission[[#This Row],[Code]],Submission[Month],Submission[[#This Row],[Month]])&gt;0,Submission[[#This Row],[2nd Submit Prod/import (month +0)]]-Submission[[#This Row],[1st Submit Prod/import (month +0) ]],0)</f>
        <v>0</v>
      </c>
    </row>
    <row r="1733" spans="1:14">
      <c r="A1733" s="115">
        <v>2022</v>
      </c>
      <c r="B1733" s="72">
        <v>4</v>
      </c>
      <c r="C1733" s="33" t="s">
        <v>415</v>
      </c>
      <c r="D1733" t="s">
        <v>199</v>
      </c>
      <c r="E1733" t="s">
        <v>421</v>
      </c>
      <c r="F1733" t="s">
        <v>77</v>
      </c>
      <c r="G1733" s="99" t="s">
        <v>428</v>
      </c>
      <c r="H1733" t="s">
        <v>389</v>
      </c>
      <c r="I1733" t="s">
        <v>22</v>
      </c>
      <c r="K1733" t="s">
        <v>219</v>
      </c>
      <c r="L1733" s="71"/>
      <c r="M1733" s="70">
        <v>0</v>
      </c>
      <c r="N1733" s="72">
        <f>IF(COUNTIFS(Submission[Submission],"2nd",Submission[Code],Submission[[#This Row],[Code]],Submission[Month],Submission[[#This Row],[Month]])&gt;0,Submission[[#This Row],[2nd Submit Prod/import (month +0)]]-Submission[[#This Row],[1st Submit Prod/import (month +0) ]],0)</f>
        <v>0</v>
      </c>
    </row>
    <row r="1734" spans="1:14">
      <c r="A1734" s="115">
        <v>2022</v>
      </c>
      <c r="B1734" s="72">
        <v>4</v>
      </c>
      <c r="C1734" s="33" t="s">
        <v>415</v>
      </c>
      <c r="D1734" t="s">
        <v>199</v>
      </c>
      <c r="E1734" t="s">
        <v>421</v>
      </c>
      <c r="F1734" t="s">
        <v>77</v>
      </c>
      <c r="G1734" s="99" t="s">
        <v>428</v>
      </c>
      <c r="H1734" t="s">
        <v>372</v>
      </c>
      <c r="I1734" t="s">
        <v>469</v>
      </c>
      <c r="K1734" t="s">
        <v>219</v>
      </c>
      <c r="L1734" s="71"/>
      <c r="M1734" s="70">
        <v>0</v>
      </c>
      <c r="N1734" s="72">
        <f>IF(COUNTIFS(Submission[Submission],"2nd",Submission[Code],Submission[[#This Row],[Code]],Submission[Month],Submission[[#This Row],[Month]])&gt;0,Submission[[#This Row],[2nd Submit Prod/import (month +0)]]-Submission[[#This Row],[1st Submit Prod/import (month +0) ]],0)</f>
        <v>0</v>
      </c>
    </row>
    <row r="1735" spans="1:14">
      <c r="A1735" s="115">
        <v>2022</v>
      </c>
      <c r="B1735" s="72">
        <v>4</v>
      </c>
      <c r="C1735" s="33" t="s">
        <v>415</v>
      </c>
      <c r="D1735" t="s">
        <v>199</v>
      </c>
      <c r="E1735" t="s">
        <v>421</v>
      </c>
      <c r="F1735" t="s">
        <v>77</v>
      </c>
      <c r="G1735" s="99" t="s">
        <v>428</v>
      </c>
      <c r="H1735" t="s">
        <v>372</v>
      </c>
      <c r="I1735" t="s">
        <v>470</v>
      </c>
      <c r="K1735" t="s">
        <v>219</v>
      </c>
      <c r="L1735" s="71"/>
      <c r="M1735" s="70">
        <v>0</v>
      </c>
      <c r="N1735" s="72">
        <f>IF(COUNTIFS(Submission[Submission],"2nd",Submission[Code],Submission[[#This Row],[Code]],Submission[Month],Submission[[#This Row],[Month]])&gt;0,Submission[[#This Row],[2nd Submit Prod/import (month +0)]]-Submission[[#This Row],[1st Submit Prod/import (month +0) ]],0)</f>
        <v>0</v>
      </c>
    </row>
    <row r="1736" spans="1:14">
      <c r="A1736" s="115">
        <v>2022</v>
      </c>
      <c r="B1736" s="72">
        <v>4</v>
      </c>
      <c r="C1736" s="33" t="s">
        <v>415</v>
      </c>
      <c r="D1736" t="s">
        <v>199</v>
      </c>
      <c r="E1736" t="s">
        <v>421</v>
      </c>
      <c r="F1736" t="s">
        <v>77</v>
      </c>
      <c r="G1736" s="99" t="s">
        <v>428</v>
      </c>
      <c r="H1736" t="s">
        <v>372</v>
      </c>
      <c r="I1736" t="s">
        <v>471</v>
      </c>
      <c r="K1736" t="s">
        <v>219</v>
      </c>
      <c r="L1736" s="71"/>
      <c r="M1736" s="70">
        <v>0</v>
      </c>
      <c r="N1736" s="72">
        <f>IF(COUNTIFS(Submission[Submission],"2nd",Submission[Code],Submission[[#This Row],[Code]],Submission[Month],Submission[[#This Row],[Month]])&gt;0,Submission[[#This Row],[2nd Submit Prod/import (month +0)]]-Submission[[#This Row],[1st Submit Prod/import (month +0) ]],0)</f>
        <v>0</v>
      </c>
    </row>
    <row r="1737" spans="1:14">
      <c r="A1737" s="115">
        <v>2022</v>
      </c>
      <c r="B1737" s="72">
        <v>4</v>
      </c>
      <c r="C1737" s="33" t="s">
        <v>415</v>
      </c>
      <c r="D1737" t="s">
        <v>199</v>
      </c>
      <c r="E1737" t="s">
        <v>421</v>
      </c>
      <c r="F1737" t="s">
        <v>77</v>
      </c>
      <c r="G1737" s="99" t="s">
        <v>428</v>
      </c>
      <c r="H1737" t="s">
        <v>372</v>
      </c>
      <c r="I1737" t="s">
        <v>19</v>
      </c>
      <c r="K1737" t="s">
        <v>219</v>
      </c>
      <c r="L1737" s="71"/>
      <c r="M1737" s="70">
        <v>0</v>
      </c>
      <c r="N1737" s="72">
        <f>IF(COUNTIFS(Submission[Submission],"2nd",Submission[Code],Submission[[#This Row],[Code]],Submission[Month],Submission[[#This Row],[Month]])&gt;0,Submission[[#This Row],[2nd Submit Prod/import (month +0)]]-Submission[[#This Row],[1st Submit Prod/import (month +0) ]],0)</f>
        <v>0</v>
      </c>
    </row>
    <row r="1738" spans="1:14">
      <c r="A1738" s="115">
        <v>2022</v>
      </c>
      <c r="B1738" s="72">
        <v>4</v>
      </c>
      <c r="C1738" s="33" t="s">
        <v>415</v>
      </c>
      <c r="D1738" t="s">
        <v>199</v>
      </c>
      <c r="E1738" t="s">
        <v>421</v>
      </c>
      <c r="F1738" t="s">
        <v>77</v>
      </c>
      <c r="G1738" s="99" t="s">
        <v>428</v>
      </c>
      <c r="H1738" t="s">
        <v>372</v>
      </c>
      <c r="I1738" t="s">
        <v>21</v>
      </c>
      <c r="K1738" t="s">
        <v>219</v>
      </c>
      <c r="L1738" s="71"/>
      <c r="M1738" s="70">
        <v>0</v>
      </c>
      <c r="N1738" s="72">
        <f>IF(COUNTIFS(Submission[Submission],"2nd",Submission[Code],Submission[[#This Row],[Code]],Submission[Month],Submission[[#This Row],[Month]])&gt;0,Submission[[#This Row],[2nd Submit Prod/import (month +0)]]-Submission[[#This Row],[1st Submit Prod/import (month +0) ]],0)</f>
        <v>0</v>
      </c>
    </row>
    <row r="1739" spans="1:14">
      <c r="A1739" s="115">
        <v>2022</v>
      </c>
      <c r="B1739" s="72">
        <v>4</v>
      </c>
      <c r="C1739" s="33" t="s">
        <v>415</v>
      </c>
      <c r="D1739" t="s">
        <v>199</v>
      </c>
      <c r="E1739" t="s">
        <v>421</v>
      </c>
      <c r="F1739" t="s">
        <v>77</v>
      </c>
      <c r="G1739" s="99" t="s">
        <v>428</v>
      </c>
      <c r="H1739" t="s">
        <v>372</v>
      </c>
      <c r="I1739" t="s">
        <v>20</v>
      </c>
      <c r="K1739" t="s">
        <v>219</v>
      </c>
      <c r="L1739" s="71"/>
      <c r="M1739" s="70">
        <v>0</v>
      </c>
      <c r="N1739" s="72">
        <f>IF(COUNTIFS(Submission[Submission],"2nd",Submission[Code],Submission[[#This Row],[Code]],Submission[Month],Submission[[#This Row],[Month]])&gt;0,Submission[[#This Row],[2nd Submit Prod/import (month +0)]]-Submission[[#This Row],[1st Submit Prod/import (month +0) ]],0)</f>
        <v>0</v>
      </c>
    </row>
    <row r="1740" spans="1:14">
      <c r="A1740" s="115">
        <v>2022</v>
      </c>
      <c r="B1740" s="72">
        <v>4</v>
      </c>
      <c r="C1740" s="33" t="s">
        <v>415</v>
      </c>
      <c r="D1740" t="s">
        <v>199</v>
      </c>
      <c r="E1740" t="s">
        <v>421</v>
      </c>
      <c r="F1740" t="s">
        <v>77</v>
      </c>
      <c r="G1740" s="99" t="s">
        <v>428</v>
      </c>
      <c r="H1740" t="s">
        <v>372</v>
      </c>
      <c r="I1740" t="s">
        <v>625</v>
      </c>
      <c r="K1740" t="s">
        <v>219</v>
      </c>
      <c r="L1740" s="71"/>
      <c r="M1740" s="70">
        <v>0</v>
      </c>
      <c r="N1740" s="72">
        <f>IF(COUNTIFS(Submission[Submission],"2nd",Submission[Code],Submission[[#This Row],[Code]],Submission[Month],Submission[[#This Row],[Month]])&gt;0,Submission[[#This Row],[2nd Submit Prod/import (month +0)]]-Submission[[#This Row],[1st Submit Prod/import (month +0) ]],0)</f>
        <v>0</v>
      </c>
    </row>
    <row r="1741" spans="1:14">
      <c r="A1741" s="115">
        <v>2022</v>
      </c>
      <c r="B1741" s="72">
        <v>4</v>
      </c>
      <c r="C1741" s="33" t="s">
        <v>415</v>
      </c>
      <c r="D1741" t="s">
        <v>199</v>
      </c>
      <c r="E1741" t="s">
        <v>421</v>
      </c>
      <c r="F1741" t="s">
        <v>77</v>
      </c>
      <c r="G1741" s="99" t="s">
        <v>428</v>
      </c>
      <c r="H1741" t="s">
        <v>372</v>
      </c>
      <c r="I1741" t="s">
        <v>626</v>
      </c>
      <c r="K1741" t="s">
        <v>219</v>
      </c>
      <c r="L1741" s="71"/>
      <c r="M1741" s="70">
        <v>0</v>
      </c>
      <c r="N1741" s="72">
        <f>IF(COUNTIFS(Submission[Submission],"2nd",Submission[Code],Submission[[#This Row],[Code]],Submission[Month],Submission[[#This Row],[Month]])&gt;0,Submission[[#This Row],[2nd Submit Prod/import (month +0)]]-Submission[[#This Row],[1st Submit Prod/import (month +0) ]],0)</f>
        <v>0</v>
      </c>
    </row>
    <row r="1742" spans="1:14">
      <c r="A1742" s="115">
        <v>2022</v>
      </c>
      <c r="B1742" s="72">
        <v>4</v>
      </c>
      <c r="C1742" s="33" t="s">
        <v>415</v>
      </c>
      <c r="D1742" t="s">
        <v>199</v>
      </c>
      <c r="E1742" t="s">
        <v>421</v>
      </c>
      <c r="F1742" t="s">
        <v>77</v>
      </c>
      <c r="G1742" s="99" t="s">
        <v>428</v>
      </c>
      <c r="H1742" t="s">
        <v>372</v>
      </c>
      <c r="I1742" t="s">
        <v>627</v>
      </c>
      <c r="K1742" t="s">
        <v>219</v>
      </c>
      <c r="L1742" s="71"/>
      <c r="M1742" s="70">
        <v>0</v>
      </c>
      <c r="N1742" s="72">
        <f>IF(COUNTIFS(Submission[Submission],"2nd",Submission[Code],Submission[[#This Row],[Code]],Submission[Month],Submission[[#This Row],[Month]])&gt;0,Submission[[#This Row],[2nd Submit Prod/import (month +0)]]-Submission[[#This Row],[1st Submit Prod/import (month +0) ]],0)</f>
        <v>0</v>
      </c>
    </row>
    <row r="1743" spans="1:14">
      <c r="A1743" s="115">
        <v>2022</v>
      </c>
      <c r="B1743" s="72">
        <v>4</v>
      </c>
      <c r="C1743" s="33" t="s">
        <v>415</v>
      </c>
      <c r="D1743" t="s">
        <v>199</v>
      </c>
      <c r="E1743" t="s">
        <v>421</v>
      </c>
      <c r="F1743" t="s">
        <v>77</v>
      </c>
      <c r="G1743" s="99" t="s">
        <v>428</v>
      </c>
      <c r="H1743" t="s">
        <v>372</v>
      </c>
      <c r="I1743" t="s">
        <v>617</v>
      </c>
      <c r="K1743" t="s">
        <v>219</v>
      </c>
      <c r="L1743" s="71"/>
      <c r="M1743" s="70">
        <v>0</v>
      </c>
      <c r="N1743" s="72">
        <f>IF(COUNTIFS(Submission[Submission],"2nd",Submission[Code],Submission[[#This Row],[Code]],Submission[Month],Submission[[#This Row],[Month]])&gt;0,Submission[[#This Row],[2nd Submit Prod/import (month +0)]]-Submission[[#This Row],[1st Submit Prod/import (month +0) ]],0)</f>
        <v>0</v>
      </c>
    </row>
    <row r="1744" spans="1:14">
      <c r="A1744" s="115">
        <v>2022</v>
      </c>
      <c r="B1744" s="72">
        <v>4</v>
      </c>
      <c r="C1744" s="33" t="s">
        <v>415</v>
      </c>
      <c r="D1744" t="s">
        <v>199</v>
      </c>
      <c r="E1744" t="s">
        <v>421</v>
      </c>
      <c r="F1744" t="s">
        <v>77</v>
      </c>
      <c r="G1744" s="99" t="s">
        <v>428</v>
      </c>
      <c r="H1744" t="s">
        <v>372</v>
      </c>
      <c r="I1744" t="s">
        <v>618</v>
      </c>
      <c r="K1744" t="s">
        <v>219</v>
      </c>
      <c r="L1744" s="71"/>
      <c r="M1744" s="70">
        <v>0</v>
      </c>
      <c r="N1744" s="72">
        <f>IF(COUNTIFS(Submission[Submission],"2nd",Submission[Code],Submission[[#This Row],[Code]],Submission[Month],Submission[[#This Row],[Month]])&gt;0,Submission[[#This Row],[2nd Submit Prod/import (month +0)]]-Submission[[#This Row],[1st Submit Prod/import (month +0) ]],0)</f>
        <v>0</v>
      </c>
    </row>
    <row r="1745" spans="1:14">
      <c r="A1745" s="115">
        <v>2022</v>
      </c>
      <c r="B1745" s="72">
        <v>4</v>
      </c>
      <c r="C1745" s="33" t="s">
        <v>415</v>
      </c>
      <c r="D1745" t="s">
        <v>199</v>
      </c>
      <c r="E1745" t="s">
        <v>421</v>
      </c>
      <c r="F1745" t="s">
        <v>77</v>
      </c>
      <c r="G1745" s="99" t="s">
        <v>428</v>
      </c>
      <c r="H1745" t="s">
        <v>372</v>
      </c>
      <c r="I1745" t="s">
        <v>619</v>
      </c>
      <c r="K1745" t="s">
        <v>219</v>
      </c>
      <c r="L1745" s="71"/>
      <c r="M1745" s="70">
        <v>0</v>
      </c>
      <c r="N1745" s="72">
        <f>IF(COUNTIFS(Submission[Submission],"2nd",Submission[Code],Submission[[#This Row],[Code]],Submission[Month],Submission[[#This Row],[Month]])&gt;0,Submission[[#This Row],[2nd Submit Prod/import (month +0)]]-Submission[[#This Row],[1st Submit Prod/import (month +0) ]],0)</f>
        <v>0</v>
      </c>
    </row>
    <row r="1746" spans="1:14">
      <c r="A1746" s="115">
        <v>2022</v>
      </c>
      <c r="B1746" s="72">
        <v>4</v>
      </c>
      <c r="C1746" s="33" t="s">
        <v>415</v>
      </c>
      <c r="D1746" t="s">
        <v>199</v>
      </c>
      <c r="E1746" t="s">
        <v>419</v>
      </c>
      <c r="F1746" t="s">
        <v>77</v>
      </c>
      <c r="G1746" s="99" t="s">
        <v>428</v>
      </c>
      <c r="H1746" t="s">
        <v>400</v>
      </c>
      <c r="I1746" t="s">
        <v>465</v>
      </c>
      <c r="K1746" t="s">
        <v>219</v>
      </c>
      <c r="L1746" s="71"/>
      <c r="M1746" s="70">
        <v>0</v>
      </c>
      <c r="N1746" s="72">
        <f>IF(COUNTIFS(Submission[Submission],"2nd",Submission[Code],Submission[[#This Row],[Code]],Submission[Month],Submission[[#This Row],[Month]])&gt;0,Submission[[#This Row],[2nd Submit Prod/import (month +0)]]-Submission[[#This Row],[1st Submit Prod/import (month +0) ]],0)</f>
        <v>0</v>
      </c>
    </row>
    <row r="1747" spans="1:14">
      <c r="A1747" s="115">
        <v>2022</v>
      </c>
      <c r="B1747" s="72">
        <v>4</v>
      </c>
      <c r="C1747" t="s">
        <v>412</v>
      </c>
      <c r="D1747" t="s">
        <v>199</v>
      </c>
      <c r="E1747" t="s">
        <v>421</v>
      </c>
      <c r="F1747" t="s">
        <v>72</v>
      </c>
      <c r="G1747" s="10" t="s">
        <v>45</v>
      </c>
      <c r="H1747" t="s">
        <v>384</v>
      </c>
      <c r="I1747" t="s">
        <v>718</v>
      </c>
      <c r="K1747" t="s">
        <v>219</v>
      </c>
      <c r="L1747" s="71"/>
      <c r="M1747" s="70">
        <v>0</v>
      </c>
      <c r="N1747" s="72">
        <f>IF(COUNTIFS(Submission[Submission],"2nd",Submission[Code],Submission[[#This Row],[Code]],Submission[Month],Submission[[#This Row],[Month]])&gt;0,Submission[[#This Row],[2nd Submit Prod/import (month +0)]]-Submission[[#This Row],[1st Submit Prod/import (month +0) ]],0)</f>
        <v>0</v>
      </c>
    </row>
    <row r="1748" spans="1:14">
      <c r="A1748" s="115">
        <v>2022</v>
      </c>
      <c r="B1748" s="72">
        <v>4</v>
      </c>
      <c r="C1748" t="s">
        <v>412</v>
      </c>
      <c r="D1748" t="s">
        <v>199</v>
      </c>
      <c r="E1748" t="s">
        <v>421</v>
      </c>
      <c r="F1748" t="s">
        <v>72</v>
      </c>
      <c r="G1748" s="10" t="s">
        <v>45</v>
      </c>
      <c r="H1748" t="s">
        <v>384</v>
      </c>
      <c r="I1748" t="s">
        <v>719</v>
      </c>
      <c r="K1748" t="s">
        <v>219</v>
      </c>
      <c r="L1748" s="71"/>
      <c r="M1748" s="70">
        <v>0</v>
      </c>
      <c r="N1748" s="72">
        <f>IF(COUNTIFS(Submission[Submission],"2nd",Submission[Code],Submission[[#This Row],[Code]],Submission[Month],Submission[[#This Row],[Month]])&gt;0,Submission[[#This Row],[2nd Submit Prod/import (month +0)]]-Submission[[#This Row],[1st Submit Prod/import (month +0) ]],0)</f>
        <v>0</v>
      </c>
    </row>
    <row r="1749" spans="1:14">
      <c r="A1749" s="115">
        <v>2022</v>
      </c>
      <c r="B1749" s="72">
        <v>4</v>
      </c>
      <c r="C1749" t="s">
        <v>412</v>
      </c>
      <c r="D1749" t="s">
        <v>199</v>
      </c>
      <c r="E1749" t="s">
        <v>421</v>
      </c>
      <c r="F1749" t="s">
        <v>72</v>
      </c>
      <c r="G1749" s="10" t="s">
        <v>45</v>
      </c>
      <c r="H1749" t="s">
        <v>384</v>
      </c>
      <c r="I1749" t="s">
        <v>716</v>
      </c>
      <c r="K1749" t="s">
        <v>219</v>
      </c>
      <c r="L1749" s="71"/>
      <c r="M1749" s="70">
        <v>0</v>
      </c>
      <c r="N1749" s="72">
        <f>IF(COUNTIFS(Submission[Submission],"2nd",Submission[Code],Submission[[#This Row],[Code]],Submission[Month],Submission[[#This Row],[Month]])&gt;0,Submission[[#This Row],[2nd Submit Prod/import (month +0)]]-Submission[[#This Row],[1st Submit Prod/import (month +0) ]],0)</f>
        <v>0</v>
      </c>
    </row>
    <row r="1750" spans="1:14">
      <c r="A1750" s="115">
        <v>2022</v>
      </c>
      <c r="B1750" s="72">
        <v>4</v>
      </c>
      <c r="C1750" t="s">
        <v>412</v>
      </c>
      <c r="D1750" t="s">
        <v>199</v>
      </c>
      <c r="E1750" t="s">
        <v>421</v>
      </c>
      <c r="F1750" t="s">
        <v>72</v>
      </c>
      <c r="G1750" s="10" t="s">
        <v>45</v>
      </c>
      <c r="H1750" t="s">
        <v>384</v>
      </c>
      <c r="I1750" t="s">
        <v>717</v>
      </c>
      <c r="K1750" t="s">
        <v>219</v>
      </c>
      <c r="L1750" s="71"/>
      <c r="M1750" s="70">
        <v>5190</v>
      </c>
      <c r="N1750" s="72">
        <f>IF(COUNTIFS(Submission[Submission],"2nd",Submission[Code],Submission[[#This Row],[Code]],Submission[Month],Submission[[#This Row],[Month]])&gt;0,Submission[[#This Row],[2nd Submit Prod/import (month +0)]]-Submission[[#This Row],[1st Submit Prod/import (month +0) ]],0)</f>
        <v>5190</v>
      </c>
    </row>
    <row r="1751" spans="1:14">
      <c r="A1751" s="115">
        <v>2022</v>
      </c>
      <c r="B1751" s="72">
        <v>4</v>
      </c>
      <c r="C1751" t="s">
        <v>412</v>
      </c>
      <c r="D1751" t="s">
        <v>199</v>
      </c>
      <c r="E1751" t="s">
        <v>421</v>
      </c>
      <c r="F1751" t="s">
        <v>72</v>
      </c>
      <c r="G1751" s="10" t="s">
        <v>45</v>
      </c>
      <c r="H1751" t="s">
        <v>384</v>
      </c>
      <c r="I1751" t="s">
        <v>720</v>
      </c>
      <c r="K1751" t="s">
        <v>219</v>
      </c>
      <c r="L1751" s="71"/>
      <c r="M1751" s="70">
        <v>300</v>
      </c>
      <c r="N1751" s="72">
        <f>IF(COUNTIFS(Submission[Submission],"2nd",Submission[Code],Submission[[#This Row],[Code]],Submission[Month],Submission[[#This Row],[Month]])&gt;0,Submission[[#This Row],[2nd Submit Prod/import (month +0)]]-Submission[[#This Row],[1st Submit Prod/import (month +0) ]],0)</f>
        <v>300</v>
      </c>
    </row>
    <row r="1752" spans="1:14">
      <c r="A1752" s="115">
        <v>2022</v>
      </c>
      <c r="B1752" s="72">
        <v>4</v>
      </c>
      <c r="C1752" t="s">
        <v>412</v>
      </c>
      <c r="D1752" t="s">
        <v>199</v>
      </c>
      <c r="E1752" t="s">
        <v>421</v>
      </c>
      <c r="F1752" t="s">
        <v>72</v>
      </c>
      <c r="G1752" s="10" t="s">
        <v>44</v>
      </c>
      <c r="H1752" t="s">
        <v>389</v>
      </c>
      <c r="I1752" t="s">
        <v>686</v>
      </c>
      <c r="K1752" t="s">
        <v>219</v>
      </c>
      <c r="L1752" s="71"/>
      <c r="M1752" s="70">
        <v>850</v>
      </c>
      <c r="N1752" s="72">
        <f>IF(COUNTIFS(Submission[Submission],"2nd",Submission[Code],Submission[[#This Row],[Code]],Submission[Month],Submission[[#This Row],[Month]])&gt;0,Submission[[#This Row],[2nd Submit Prod/import (month +0)]]-Submission[[#This Row],[1st Submit Prod/import (month +0) ]],0)</f>
        <v>850</v>
      </c>
    </row>
    <row r="1753" spans="1:14">
      <c r="A1753" s="115">
        <v>2022</v>
      </c>
      <c r="B1753" s="72">
        <v>4</v>
      </c>
      <c r="C1753" t="s">
        <v>412</v>
      </c>
      <c r="D1753" t="s">
        <v>199</v>
      </c>
      <c r="E1753" t="s">
        <v>421</v>
      </c>
      <c r="F1753" t="s">
        <v>72</v>
      </c>
      <c r="G1753" s="10" t="s">
        <v>44</v>
      </c>
      <c r="H1753" t="s">
        <v>389</v>
      </c>
      <c r="I1753" t="s">
        <v>687</v>
      </c>
      <c r="K1753" t="s">
        <v>219</v>
      </c>
      <c r="L1753" s="71"/>
      <c r="M1753" s="70">
        <v>580</v>
      </c>
      <c r="N1753" s="72">
        <f>IF(COUNTIFS(Submission[Submission],"2nd",Submission[Code],Submission[[#This Row],[Code]],Submission[Month],Submission[[#This Row],[Month]])&gt;0,Submission[[#This Row],[2nd Submit Prod/import (month +0)]]-Submission[[#This Row],[1st Submit Prod/import (month +0) ]],0)</f>
        <v>580</v>
      </c>
    </row>
    <row r="1754" spans="1:14">
      <c r="A1754" s="115">
        <v>2022</v>
      </c>
      <c r="B1754" s="72">
        <v>4</v>
      </c>
      <c r="C1754" t="s">
        <v>412</v>
      </c>
      <c r="D1754" t="s">
        <v>199</v>
      </c>
      <c r="E1754" t="s">
        <v>421</v>
      </c>
      <c r="F1754" t="s">
        <v>72</v>
      </c>
      <c r="G1754" s="10" t="s">
        <v>44</v>
      </c>
      <c r="H1754" t="s">
        <v>389</v>
      </c>
      <c r="I1754" t="s">
        <v>722</v>
      </c>
      <c r="K1754" t="s">
        <v>219</v>
      </c>
      <c r="L1754" s="71"/>
      <c r="M1754" s="70">
        <v>0</v>
      </c>
      <c r="N1754" s="72">
        <f>IF(COUNTIFS(Submission[Submission],"2nd",Submission[Code],Submission[[#This Row],[Code]],Submission[Month],Submission[[#This Row],[Month]])&gt;0,Submission[[#This Row],[2nd Submit Prod/import (month +0)]]-Submission[[#This Row],[1st Submit Prod/import (month +0) ]],0)</f>
        <v>0</v>
      </c>
    </row>
    <row r="1755" spans="1:14">
      <c r="A1755" s="115">
        <v>2022</v>
      </c>
      <c r="B1755" s="72">
        <v>4</v>
      </c>
      <c r="C1755" t="s">
        <v>412</v>
      </c>
      <c r="D1755" t="s">
        <v>199</v>
      </c>
      <c r="E1755" t="s">
        <v>421</v>
      </c>
      <c r="F1755" t="s">
        <v>72</v>
      </c>
      <c r="G1755" s="10" t="s">
        <v>44</v>
      </c>
      <c r="H1755" t="s">
        <v>389</v>
      </c>
      <c r="I1755" t="s">
        <v>498</v>
      </c>
      <c r="K1755" t="s">
        <v>219</v>
      </c>
      <c r="L1755" s="71"/>
      <c r="M1755" s="70">
        <v>932</v>
      </c>
      <c r="N1755" s="72">
        <f>IF(COUNTIFS(Submission[Submission],"2nd",Submission[Code],Submission[[#This Row],[Code]],Submission[Month],Submission[[#This Row],[Month]])&gt;0,Submission[[#This Row],[2nd Submit Prod/import (month +0)]]-Submission[[#This Row],[1st Submit Prod/import (month +0) ]],0)</f>
        <v>932</v>
      </c>
    </row>
    <row r="1756" spans="1:14">
      <c r="A1756" s="115">
        <v>2022</v>
      </c>
      <c r="B1756" s="72">
        <v>4</v>
      </c>
      <c r="C1756" t="s">
        <v>412</v>
      </c>
      <c r="D1756" t="s">
        <v>199</v>
      </c>
      <c r="E1756" t="s">
        <v>421</v>
      </c>
      <c r="F1756" t="s">
        <v>72</v>
      </c>
      <c r="G1756" s="10" t="s">
        <v>76</v>
      </c>
      <c r="H1756" t="s">
        <v>389</v>
      </c>
      <c r="I1756" t="s">
        <v>726</v>
      </c>
      <c r="K1756" t="s">
        <v>219</v>
      </c>
      <c r="L1756" s="71"/>
      <c r="M1756" s="70">
        <v>0</v>
      </c>
      <c r="N1756" s="72">
        <f>IF(COUNTIFS(Submission[Submission],"2nd",Submission[Code],Submission[[#This Row],[Code]],Submission[Month],Submission[[#This Row],[Month]])&gt;0,Submission[[#This Row],[2nd Submit Prod/import (month +0)]]-Submission[[#This Row],[1st Submit Prod/import (month +0) ]],0)</f>
        <v>0</v>
      </c>
    </row>
    <row r="1757" spans="1:14">
      <c r="A1757" s="115">
        <v>2022</v>
      </c>
      <c r="B1757" s="72">
        <v>4</v>
      </c>
      <c r="C1757" t="s">
        <v>412</v>
      </c>
      <c r="D1757" t="s">
        <v>199</v>
      </c>
      <c r="E1757" t="s">
        <v>421</v>
      </c>
      <c r="F1757" t="s">
        <v>72</v>
      </c>
      <c r="G1757" s="10" t="s">
        <v>76</v>
      </c>
      <c r="H1757" t="s">
        <v>389</v>
      </c>
      <c r="I1757" t="s">
        <v>727</v>
      </c>
      <c r="K1757" t="s">
        <v>219</v>
      </c>
      <c r="L1757" s="71"/>
      <c r="M1757" s="70">
        <v>0</v>
      </c>
      <c r="N1757" s="72">
        <f>IF(COUNTIFS(Submission[Submission],"2nd",Submission[Code],Submission[[#This Row],[Code]],Submission[Month],Submission[[#This Row],[Month]])&gt;0,Submission[[#This Row],[2nd Submit Prod/import (month +0)]]-Submission[[#This Row],[1st Submit Prod/import (month +0) ]],0)</f>
        <v>0</v>
      </c>
    </row>
    <row r="1758" spans="1:14">
      <c r="A1758" s="115">
        <v>2022</v>
      </c>
      <c r="B1758" s="72">
        <v>4</v>
      </c>
      <c r="C1758" t="s">
        <v>412</v>
      </c>
      <c r="D1758" t="s">
        <v>199</v>
      </c>
      <c r="E1758" t="s">
        <v>419</v>
      </c>
      <c r="F1758" t="s">
        <v>72</v>
      </c>
      <c r="G1758" s="10" t="s">
        <v>47</v>
      </c>
      <c r="H1758" t="s">
        <v>403</v>
      </c>
      <c r="I1758" t="s">
        <v>499</v>
      </c>
      <c r="K1758" t="s">
        <v>219</v>
      </c>
      <c r="L1758" s="71"/>
      <c r="M1758" s="70">
        <v>3600</v>
      </c>
      <c r="N1758" s="72">
        <f>IF(COUNTIFS(Submission[Submission],"2nd",Submission[Code],Submission[[#This Row],[Code]],Submission[Month],Submission[[#This Row],[Month]])&gt;0,Submission[[#This Row],[2nd Submit Prod/import (month +0)]]-Submission[[#This Row],[1st Submit Prod/import (month +0) ]],0)</f>
        <v>3600</v>
      </c>
    </row>
    <row r="1759" spans="1:14">
      <c r="A1759" s="115">
        <v>2022</v>
      </c>
      <c r="B1759" s="72">
        <v>4</v>
      </c>
      <c r="C1759" t="s">
        <v>412</v>
      </c>
      <c r="D1759" t="s">
        <v>199</v>
      </c>
      <c r="E1759" t="s">
        <v>419</v>
      </c>
      <c r="F1759" t="s">
        <v>72</v>
      </c>
      <c r="G1759" s="10" t="s">
        <v>47</v>
      </c>
      <c r="H1759" t="s">
        <v>403</v>
      </c>
      <c r="I1759" t="s">
        <v>500</v>
      </c>
      <c r="K1759" t="s">
        <v>219</v>
      </c>
      <c r="L1759" s="71"/>
      <c r="M1759" s="70">
        <v>2500</v>
      </c>
      <c r="N1759" s="72">
        <f>IF(COUNTIFS(Submission[Submission],"2nd",Submission[Code],Submission[[#This Row],[Code]],Submission[Month],Submission[[#This Row],[Month]])&gt;0,Submission[[#This Row],[2nd Submit Prod/import (month +0)]]-Submission[[#This Row],[1st Submit Prod/import (month +0) ]],0)</f>
        <v>2500</v>
      </c>
    </row>
    <row r="1760" spans="1:14">
      <c r="A1760" s="115">
        <v>2022</v>
      </c>
      <c r="B1760" s="72">
        <v>4</v>
      </c>
      <c r="C1760" t="s">
        <v>412</v>
      </c>
      <c r="D1760" t="s">
        <v>199</v>
      </c>
      <c r="E1760" t="s">
        <v>419</v>
      </c>
      <c r="F1760" t="s">
        <v>72</v>
      </c>
      <c r="G1760" s="10" t="s">
        <v>47</v>
      </c>
      <c r="H1760" t="s">
        <v>403</v>
      </c>
      <c r="I1760" t="s">
        <v>501</v>
      </c>
      <c r="K1760" t="s">
        <v>219</v>
      </c>
      <c r="L1760" s="71"/>
      <c r="M1760" s="70">
        <v>0</v>
      </c>
      <c r="N1760" s="72">
        <f>IF(COUNTIFS(Submission[Submission],"2nd",Submission[Code],Submission[[#This Row],[Code]],Submission[Month],Submission[[#This Row],[Month]])&gt;0,Submission[[#This Row],[2nd Submit Prod/import (month +0)]]-Submission[[#This Row],[1st Submit Prod/import (month +0) ]],0)</f>
        <v>0</v>
      </c>
    </row>
    <row r="1761" spans="1:14">
      <c r="A1761" s="115">
        <v>2022</v>
      </c>
      <c r="B1761" s="72">
        <v>4</v>
      </c>
      <c r="C1761" t="s">
        <v>412</v>
      </c>
      <c r="D1761" t="s">
        <v>199</v>
      </c>
      <c r="E1761" t="s">
        <v>419</v>
      </c>
      <c r="F1761" t="s">
        <v>72</v>
      </c>
      <c r="G1761" s="10" t="s">
        <v>47</v>
      </c>
      <c r="H1761" t="s">
        <v>403</v>
      </c>
      <c r="I1761" t="s">
        <v>502</v>
      </c>
      <c r="K1761" t="s">
        <v>219</v>
      </c>
      <c r="L1761" s="71"/>
      <c r="M1761" s="70">
        <v>0</v>
      </c>
      <c r="N1761" s="72">
        <f>IF(COUNTIFS(Submission[Submission],"2nd",Submission[Code],Submission[[#This Row],[Code]],Submission[Month],Submission[[#This Row],[Month]])&gt;0,Submission[[#This Row],[2nd Submit Prod/import (month +0)]]-Submission[[#This Row],[1st Submit Prod/import (month +0) ]],0)</f>
        <v>0</v>
      </c>
    </row>
    <row r="1762" spans="1:14">
      <c r="A1762" s="115">
        <v>2022</v>
      </c>
      <c r="B1762" s="72">
        <v>4</v>
      </c>
      <c r="C1762" t="s">
        <v>412</v>
      </c>
      <c r="D1762" t="s">
        <v>199</v>
      </c>
      <c r="E1762" t="s">
        <v>419</v>
      </c>
      <c r="F1762" t="s">
        <v>72</v>
      </c>
      <c r="G1762" s="10" t="s">
        <v>47</v>
      </c>
      <c r="H1762" t="s">
        <v>403</v>
      </c>
      <c r="I1762" t="s">
        <v>503</v>
      </c>
      <c r="K1762" t="s">
        <v>219</v>
      </c>
      <c r="L1762" s="71"/>
      <c r="M1762" s="70">
        <v>72</v>
      </c>
      <c r="N1762" s="72">
        <f>IF(COUNTIFS(Submission[Submission],"2nd",Submission[Code],Submission[[#This Row],[Code]],Submission[Month],Submission[[#This Row],[Month]])&gt;0,Submission[[#This Row],[2nd Submit Prod/import (month +0)]]-Submission[[#This Row],[1st Submit Prod/import (month +0) ]],0)</f>
        <v>72</v>
      </c>
    </row>
    <row r="1763" spans="1:14">
      <c r="A1763" s="115">
        <v>2022</v>
      </c>
      <c r="B1763" s="72">
        <v>4</v>
      </c>
      <c r="C1763" t="s">
        <v>412</v>
      </c>
      <c r="D1763" t="s">
        <v>199</v>
      </c>
      <c r="E1763" t="s">
        <v>419</v>
      </c>
      <c r="F1763" t="s">
        <v>72</v>
      </c>
      <c r="G1763" s="10" t="s">
        <v>47</v>
      </c>
      <c r="H1763" t="s">
        <v>403</v>
      </c>
      <c r="I1763" t="s">
        <v>504</v>
      </c>
      <c r="K1763" t="s">
        <v>219</v>
      </c>
      <c r="L1763" s="71"/>
      <c r="M1763" s="70">
        <v>72</v>
      </c>
      <c r="N1763" s="72">
        <f>IF(COUNTIFS(Submission[Submission],"2nd",Submission[Code],Submission[[#This Row],[Code]],Submission[Month],Submission[[#This Row],[Month]])&gt;0,Submission[[#This Row],[2nd Submit Prod/import (month +0)]]-Submission[[#This Row],[1st Submit Prod/import (month +0) ]],0)</f>
        <v>72</v>
      </c>
    </row>
    <row r="1764" spans="1:14">
      <c r="A1764" s="115">
        <v>2022</v>
      </c>
      <c r="B1764" s="72">
        <v>4</v>
      </c>
      <c r="C1764" t="s">
        <v>412</v>
      </c>
      <c r="D1764" t="s">
        <v>199</v>
      </c>
      <c r="E1764" t="s">
        <v>419</v>
      </c>
      <c r="F1764" t="s">
        <v>72</v>
      </c>
      <c r="G1764" s="10" t="s">
        <v>47</v>
      </c>
      <c r="H1764" t="s">
        <v>403</v>
      </c>
      <c r="I1764" t="s">
        <v>505</v>
      </c>
      <c r="K1764" t="s">
        <v>219</v>
      </c>
      <c r="L1764" s="71"/>
      <c r="M1764" s="70">
        <v>3000</v>
      </c>
      <c r="N1764" s="72">
        <f>IF(COUNTIFS(Submission[Submission],"2nd",Submission[Code],Submission[[#This Row],[Code]],Submission[Month],Submission[[#This Row],[Month]])&gt;0,Submission[[#This Row],[2nd Submit Prod/import (month +0)]]-Submission[[#This Row],[1st Submit Prod/import (month +0) ]],0)</f>
        <v>3000</v>
      </c>
    </row>
    <row r="1765" spans="1:14">
      <c r="A1765" s="115">
        <v>2022</v>
      </c>
      <c r="B1765" s="72">
        <v>4</v>
      </c>
      <c r="C1765" t="s">
        <v>412</v>
      </c>
      <c r="D1765" t="s">
        <v>199</v>
      </c>
      <c r="E1765" t="s">
        <v>419</v>
      </c>
      <c r="F1765" t="s">
        <v>72</v>
      </c>
      <c r="G1765" s="10" t="s">
        <v>47</v>
      </c>
      <c r="H1765" t="s">
        <v>403</v>
      </c>
      <c r="I1765" t="s">
        <v>506</v>
      </c>
      <c r="K1765" t="s">
        <v>220</v>
      </c>
      <c r="L1765" s="71"/>
      <c r="M1765" s="70">
        <v>1200</v>
      </c>
      <c r="N1765" s="72">
        <f>IF(COUNTIFS(Submission[Submission],"2nd",Submission[Code],Submission[[#This Row],[Code]],Submission[Month],Submission[[#This Row],[Month]])&gt;0,Submission[[#This Row],[2nd Submit Prod/import (month +0)]]-Submission[[#This Row],[1st Submit Prod/import (month +0) ]],0)</f>
        <v>1200</v>
      </c>
    </row>
    <row r="1766" spans="1:14">
      <c r="A1766" s="115">
        <v>2022</v>
      </c>
      <c r="B1766" s="72">
        <v>4</v>
      </c>
      <c r="C1766" t="s">
        <v>412</v>
      </c>
      <c r="D1766" t="s">
        <v>199</v>
      </c>
      <c r="E1766" t="s">
        <v>419</v>
      </c>
      <c r="F1766" t="s">
        <v>72</v>
      </c>
      <c r="G1766" s="10" t="s">
        <v>47</v>
      </c>
      <c r="H1766" t="s">
        <v>403</v>
      </c>
      <c r="I1766" t="s">
        <v>507</v>
      </c>
      <c r="K1766" t="s">
        <v>219</v>
      </c>
      <c r="L1766" s="71"/>
      <c r="M1766" s="70">
        <v>0</v>
      </c>
      <c r="N1766" s="72">
        <f>IF(COUNTIFS(Submission[Submission],"2nd",Submission[Code],Submission[[#This Row],[Code]],Submission[Month],Submission[[#This Row],[Month]])&gt;0,Submission[[#This Row],[2nd Submit Prod/import (month +0)]]-Submission[[#This Row],[1st Submit Prod/import (month +0) ]],0)</f>
        <v>0</v>
      </c>
    </row>
    <row r="1767" spans="1:14">
      <c r="A1767" s="115">
        <v>2022</v>
      </c>
      <c r="B1767" s="72">
        <v>4</v>
      </c>
      <c r="C1767" t="s">
        <v>412</v>
      </c>
      <c r="D1767" t="s">
        <v>199</v>
      </c>
      <c r="E1767" t="s">
        <v>419</v>
      </c>
      <c r="F1767" t="s">
        <v>72</v>
      </c>
      <c r="G1767" s="10" t="s">
        <v>47</v>
      </c>
      <c r="H1767" t="s">
        <v>403</v>
      </c>
      <c r="I1767" t="s">
        <v>508</v>
      </c>
      <c r="K1767" t="s">
        <v>219</v>
      </c>
      <c r="L1767" s="71"/>
      <c r="M1767" s="70">
        <v>0</v>
      </c>
      <c r="N1767" s="72">
        <f>IF(COUNTIFS(Submission[Submission],"2nd",Submission[Code],Submission[[#This Row],[Code]],Submission[Month],Submission[[#This Row],[Month]])&gt;0,Submission[[#This Row],[2nd Submit Prod/import (month +0)]]-Submission[[#This Row],[1st Submit Prod/import (month +0) ]],0)</f>
        <v>0</v>
      </c>
    </row>
    <row r="1768" spans="1:14">
      <c r="A1768" s="115">
        <v>2022</v>
      </c>
      <c r="B1768" s="72">
        <v>4</v>
      </c>
      <c r="C1768" t="s">
        <v>412</v>
      </c>
      <c r="D1768" t="s">
        <v>199</v>
      </c>
      <c r="E1768" t="s">
        <v>419</v>
      </c>
      <c r="F1768" t="s">
        <v>72</v>
      </c>
      <c r="G1768" s="10" t="s">
        <v>47</v>
      </c>
      <c r="H1768" t="s">
        <v>403</v>
      </c>
      <c r="I1768" t="s">
        <v>510</v>
      </c>
      <c r="K1768" t="s">
        <v>219</v>
      </c>
      <c r="L1768" s="71"/>
      <c r="M1768" s="70">
        <v>2000</v>
      </c>
      <c r="N1768" s="72">
        <f>IF(COUNTIFS(Submission[Submission],"2nd",Submission[Code],Submission[[#This Row],[Code]],Submission[Month],Submission[[#This Row],[Month]])&gt;0,Submission[[#This Row],[2nd Submit Prod/import (month +0)]]-Submission[[#This Row],[1st Submit Prod/import (month +0) ]],0)</f>
        <v>2000</v>
      </c>
    </row>
    <row r="1769" spans="1:14">
      <c r="A1769" s="115">
        <v>2022</v>
      </c>
      <c r="B1769" s="72">
        <v>4</v>
      </c>
      <c r="C1769" t="s">
        <v>412</v>
      </c>
      <c r="D1769" t="s">
        <v>199</v>
      </c>
      <c r="E1769" t="s">
        <v>419</v>
      </c>
      <c r="F1769" t="s">
        <v>72</v>
      </c>
      <c r="G1769" s="10" t="s">
        <v>47</v>
      </c>
      <c r="H1769" t="s">
        <v>403</v>
      </c>
      <c r="I1769" t="s">
        <v>511</v>
      </c>
      <c r="K1769" t="s">
        <v>219</v>
      </c>
      <c r="L1769" s="71"/>
      <c r="M1769" s="70">
        <v>0</v>
      </c>
      <c r="N1769" s="72">
        <f>IF(COUNTIFS(Submission[Submission],"2nd",Submission[Code],Submission[[#This Row],[Code]],Submission[Month],Submission[[#This Row],[Month]])&gt;0,Submission[[#This Row],[2nd Submit Prod/import (month +0)]]-Submission[[#This Row],[1st Submit Prod/import (month +0) ]],0)</f>
        <v>0</v>
      </c>
    </row>
    <row r="1770" spans="1:14">
      <c r="A1770" s="115">
        <v>2022</v>
      </c>
      <c r="B1770" s="72">
        <v>4</v>
      </c>
      <c r="C1770" t="s">
        <v>412</v>
      </c>
      <c r="D1770" t="s">
        <v>199</v>
      </c>
      <c r="E1770" t="s">
        <v>419</v>
      </c>
      <c r="F1770" t="s">
        <v>72</v>
      </c>
      <c r="G1770" s="10" t="s">
        <v>47</v>
      </c>
      <c r="H1770" t="s">
        <v>403</v>
      </c>
      <c r="I1770" t="s">
        <v>512</v>
      </c>
      <c r="K1770" t="s">
        <v>220</v>
      </c>
      <c r="L1770" s="71"/>
      <c r="M1770" s="70">
        <v>0</v>
      </c>
      <c r="N1770" s="72">
        <f>IF(COUNTIFS(Submission[Submission],"2nd",Submission[Code],Submission[[#This Row],[Code]],Submission[Month],Submission[[#This Row],[Month]])&gt;0,Submission[[#This Row],[2nd Submit Prod/import (month +0)]]-Submission[[#This Row],[1st Submit Prod/import (month +0) ]],0)</f>
        <v>0</v>
      </c>
    </row>
    <row r="1771" spans="1:14">
      <c r="A1771" s="115">
        <v>2022</v>
      </c>
      <c r="B1771" s="72">
        <v>4</v>
      </c>
      <c r="C1771" t="s">
        <v>412</v>
      </c>
      <c r="D1771" t="s">
        <v>199</v>
      </c>
      <c r="E1771" t="s">
        <v>419</v>
      </c>
      <c r="F1771" t="s">
        <v>72</v>
      </c>
      <c r="G1771" s="10" t="s">
        <v>47</v>
      </c>
      <c r="H1771" t="s">
        <v>403</v>
      </c>
      <c r="I1771" t="s">
        <v>628</v>
      </c>
      <c r="K1771" t="s">
        <v>220</v>
      </c>
      <c r="L1771" s="71"/>
      <c r="M1771" s="70">
        <v>0</v>
      </c>
      <c r="N1771" s="72">
        <f>IF(COUNTIFS(Submission[Submission],"2nd",Submission[Code],Submission[[#This Row],[Code]],Submission[Month],Submission[[#This Row],[Month]])&gt;0,Submission[[#This Row],[2nd Submit Prod/import (month +0)]]-Submission[[#This Row],[1st Submit Prod/import (month +0) ]],0)</f>
        <v>0</v>
      </c>
    </row>
    <row r="1772" spans="1:14">
      <c r="A1772" s="115">
        <v>2022</v>
      </c>
      <c r="B1772" s="72">
        <v>4</v>
      </c>
      <c r="C1772" t="s">
        <v>412</v>
      </c>
      <c r="D1772" t="s">
        <v>199</v>
      </c>
      <c r="E1772" t="s">
        <v>419</v>
      </c>
      <c r="F1772" t="s">
        <v>72</v>
      </c>
      <c r="G1772" s="10" t="s">
        <v>47</v>
      </c>
      <c r="H1772" t="s">
        <v>415</v>
      </c>
      <c r="I1772" t="s">
        <v>629</v>
      </c>
      <c r="K1772" t="s">
        <v>220</v>
      </c>
      <c r="L1772" s="71"/>
      <c r="M1772" s="70">
        <v>0</v>
      </c>
      <c r="N1772" s="72">
        <f>IF(COUNTIFS(Submission[Submission],"2nd",Submission[Code],Submission[[#This Row],[Code]],Submission[Month],Submission[[#This Row],[Month]])&gt;0,Submission[[#This Row],[2nd Submit Prod/import (month +0)]]-Submission[[#This Row],[1st Submit Prod/import (month +0) ]],0)</f>
        <v>0</v>
      </c>
    </row>
    <row r="1773" spans="1:14">
      <c r="A1773" s="115">
        <v>2022</v>
      </c>
      <c r="B1773" s="72">
        <v>4</v>
      </c>
      <c r="C1773" t="s">
        <v>412</v>
      </c>
      <c r="D1773" t="s">
        <v>199</v>
      </c>
      <c r="E1773" t="s">
        <v>419</v>
      </c>
      <c r="F1773" t="s">
        <v>72</v>
      </c>
      <c r="G1773" s="10" t="s">
        <v>47</v>
      </c>
      <c r="H1773" t="s">
        <v>386</v>
      </c>
      <c r="I1773" t="s">
        <v>630</v>
      </c>
      <c r="K1773" t="s">
        <v>219</v>
      </c>
      <c r="L1773" s="71"/>
      <c r="M1773" s="70">
        <v>0</v>
      </c>
      <c r="N1773" s="72">
        <f>IF(COUNTIFS(Submission[Submission],"2nd",Submission[Code],Submission[[#This Row],[Code]],Submission[Month],Submission[[#This Row],[Month]])&gt;0,Submission[[#This Row],[2nd Submit Prod/import (month +0)]]-Submission[[#This Row],[1st Submit Prod/import (month +0) ]],0)</f>
        <v>0</v>
      </c>
    </row>
    <row r="1774" spans="1:14">
      <c r="A1774" s="115">
        <v>2022</v>
      </c>
      <c r="B1774" s="72">
        <v>4</v>
      </c>
      <c r="C1774" t="s">
        <v>412</v>
      </c>
      <c r="D1774" t="s">
        <v>199</v>
      </c>
      <c r="E1774" t="s">
        <v>419</v>
      </c>
      <c r="F1774" t="s">
        <v>72</v>
      </c>
      <c r="G1774" s="10" t="s">
        <v>47</v>
      </c>
      <c r="H1774" t="s">
        <v>386</v>
      </c>
      <c r="I1774" t="s">
        <v>588</v>
      </c>
      <c r="K1774" t="s">
        <v>219</v>
      </c>
      <c r="L1774" s="71"/>
      <c r="M1774" s="70">
        <v>0</v>
      </c>
      <c r="N1774" s="72">
        <f>IF(COUNTIFS(Submission[Submission],"2nd",Submission[Code],Submission[[#This Row],[Code]],Submission[Month],Submission[[#This Row],[Month]])&gt;0,Submission[[#This Row],[2nd Submit Prod/import (month +0)]]-Submission[[#This Row],[1st Submit Prod/import (month +0) ]],0)</f>
        <v>0</v>
      </c>
    </row>
    <row r="1775" spans="1:14">
      <c r="A1775" s="115">
        <v>2022</v>
      </c>
      <c r="B1775" s="72">
        <v>4</v>
      </c>
      <c r="C1775" t="s">
        <v>412</v>
      </c>
      <c r="D1775" t="s">
        <v>199</v>
      </c>
      <c r="E1775" t="s">
        <v>419</v>
      </c>
      <c r="F1775" t="s">
        <v>72</v>
      </c>
      <c r="G1775" s="10" t="s">
        <v>47</v>
      </c>
      <c r="H1775" t="s">
        <v>386</v>
      </c>
      <c r="I1775" t="s">
        <v>589</v>
      </c>
      <c r="K1775" t="s">
        <v>219</v>
      </c>
      <c r="L1775" s="71"/>
      <c r="M1775" s="70">
        <v>0</v>
      </c>
      <c r="N1775" s="72">
        <f>IF(COUNTIFS(Submission[Submission],"2nd",Submission[Code],Submission[[#This Row],[Code]],Submission[Month],Submission[[#This Row],[Month]])&gt;0,Submission[[#This Row],[2nd Submit Prod/import (month +0)]]-Submission[[#This Row],[1st Submit Prod/import (month +0) ]],0)</f>
        <v>0</v>
      </c>
    </row>
    <row r="1776" spans="1:14">
      <c r="A1776" s="115">
        <v>2022</v>
      </c>
      <c r="B1776" s="72">
        <v>4</v>
      </c>
      <c r="C1776" t="s">
        <v>412</v>
      </c>
      <c r="D1776" t="s">
        <v>199</v>
      </c>
      <c r="E1776" t="s">
        <v>419</v>
      </c>
      <c r="F1776" t="s">
        <v>72</v>
      </c>
      <c r="G1776" s="10" t="s">
        <v>47</v>
      </c>
      <c r="H1776" t="s">
        <v>386</v>
      </c>
      <c r="I1776" t="s">
        <v>591</v>
      </c>
      <c r="K1776" t="s">
        <v>219</v>
      </c>
      <c r="L1776" s="71"/>
      <c r="M1776" s="70">
        <v>0</v>
      </c>
      <c r="N1776" s="72">
        <f>IF(COUNTIFS(Submission[Submission],"2nd",Submission[Code],Submission[[#This Row],[Code]],Submission[Month],Submission[[#This Row],[Month]])&gt;0,Submission[[#This Row],[2nd Submit Prod/import (month +0)]]-Submission[[#This Row],[1st Submit Prod/import (month +0) ]],0)</f>
        <v>0</v>
      </c>
    </row>
    <row r="1777" spans="1:14">
      <c r="A1777" s="115">
        <v>2022</v>
      </c>
      <c r="B1777" s="72">
        <v>4</v>
      </c>
      <c r="C1777" t="s">
        <v>412</v>
      </c>
      <c r="D1777" t="s">
        <v>199</v>
      </c>
      <c r="E1777" t="s">
        <v>419</v>
      </c>
      <c r="F1777" t="s">
        <v>72</v>
      </c>
      <c r="G1777" s="10" t="s">
        <v>47</v>
      </c>
      <c r="H1777" t="s">
        <v>386</v>
      </c>
      <c r="I1777" t="s">
        <v>592</v>
      </c>
      <c r="K1777" t="s">
        <v>219</v>
      </c>
      <c r="L1777" s="71"/>
      <c r="M1777" s="70">
        <v>0</v>
      </c>
      <c r="N1777" s="72">
        <f>IF(COUNTIFS(Submission[Submission],"2nd",Submission[Code],Submission[[#This Row],[Code]],Submission[Month],Submission[[#This Row],[Month]])&gt;0,Submission[[#This Row],[2nd Submit Prod/import (month +0)]]-Submission[[#This Row],[1st Submit Prod/import (month +0) ]],0)</f>
        <v>0</v>
      </c>
    </row>
    <row r="1778" spans="1:14">
      <c r="A1778" s="115">
        <v>2022</v>
      </c>
      <c r="B1778" s="72">
        <v>4</v>
      </c>
      <c r="C1778" t="s">
        <v>412</v>
      </c>
      <c r="D1778" t="s">
        <v>199</v>
      </c>
      <c r="E1778" t="s">
        <v>419</v>
      </c>
      <c r="F1778" t="s">
        <v>72</v>
      </c>
      <c r="G1778" s="10" t="s">
        <v>47</v>
      </c>
      <c r="H1778" t="s">
        <v>386</v>
      </c>
      <c r="I1778" t="s">
        <v>593</v>
      </c>
      <c r="K1778" t="s">
        <v>219</v>
      </c>
      <c r="L1778" s="71"/>
      <c r="M1778" s="70">
        <v>0</v>
      </c>
      <c r="N1778" s="72">
        <f>IF(COUNTIFS(Submission[Submission],"2nd",Submission[Code],Submission[[#This Row],[Code]],Submission[Month],Submission[[#This Row],[Month]])&gt;0,Submission[[#This Row],[2nd Submit Prod/import (month +0)]]-Submission[[#This Row],[1st Submit Prod/import (month +0) ]],0)</f>
        <v>0</v>
      </c>
    </row>
    <row r="1779" spans="1:14">
      <c r="A1779" s="115">
        <v>2022</v>
      </c>
      <c r="B1779" s="72">
        <v>4</v>
      </c>
      <c r="C1779" t="s">
        <v>412</v>
      </c>
      <c r="D1779" t="s">
        <v>199</v>
      </c>
      <c r="E1779" t="s">
        <v>419</v>
      </c>
      <c r="F1779" t="s">
        <v>72</v>
      </c>
      <c r="G1779" s="10" t="s">
        <v>47</v>
      </c>
      <c r="H1779" t="s">
        <v>386</v>
      </c>
      <c r="I1779" t="s">
        <v>594</v>
      </c>
      <c r="K1779" t="s">
        <v>219</v>
      </c>
      <c r="L1779" s="71"/>
      <c r="M1779" s="70">
        <v>0</v>
      </c>
      <c r="N1779" s="72">
        <f>IF(COUNTIFS(Submission[Submission],"2nd",Submission[Code],Submission[[#This Row],[Code]],Submission[Month],Submission[[#This Row],[Month]])&gt;0,Submission[[#This Row],[2nd Submit Prod/import (month +0)]]-Submission[[#This Row],[1st Submit Prod/import (month +0) ]],0)</f>
        <v>0</v>
      </c>
    </row>
    <row r="1780" spans="1:14">
      <c r="A1780" s="115">
        <v>2022</v>
      </c>
      <c r="B1780" s="72">
        <v>4</v>
      </c>
      <c r="C1780" t="s">
        <v>412</v>
      </c>
      <c r="D1780" t="s">
        <v>199</v>
      </c>
      <c r="E1780" t="s">
        <v>419</v>
      </c>
      <c r="F1780" t="s">
        <v>72</v>
      </c>
      <c r="G1780" s="10" t="s">
        <v>47</v>
      </c>
      <c r="H1780" t="s">
        <v>386</v>
      </c>
      <c r="I1780" t="s">
        <v>595</v>
      </c>
      <c r="K1780" t="s">
        <v>219</v>
      </c>
      <c r="L1780" s="71"/>
      <c r="M1780" s="70">
        <v>0</v>
      </c>
      <c r="N1780" s="72">
        <f>IF(COUNTIFS(Submission[Submission],"2nd",Submission[Code],Submission[[#This Row],[Code]],Submission[Month],Submission[[#This Row],[Month]])&gt;0,Submission[[#This Row],[2nd Submit Prod/import (month +0)]]-Submission[[#This Row],[1st Submit Prod/import (month +0) ]],0)</f>
        <v>0</v>
      </c>
    </row>
    <row r="1781" spans="1:14">
      <c r="A1781" s="115">
        <v>2022</v>
      </c>
      <c r="B1781" s="72">
        <v>4</v>
      </c>
      <c r="C1781" t="s">
        <v>412</v>
      </c>
      <c r="D1781" t="s">
        <v>199</v>
      </c>
      <c r="E1781" t="s">
        <v>419</v>
      </c>
      <c r="F1781" t="s">
        <v>72</v>
      </c>
      <c r="G1781" s="10" t="s">
        <v>47</v>
      </c>
      <c r="H1781" t="s">
        <v>386</v>
      </c>
      <c r="I1781" t="s">
        <v>596</v>
      </c>
      <c r="K1781" t="s">
        <v>220</v>
      </c>
      <c r="L1781" s="71"/>
      <c r="M1781" s="70">
        <v>0</v>
      </c>
      <c r="N1781" s="72">
        <f>IF(COUNTIFS(Submission[Submission],"2nd",Submission[Code],Submission[[#This Row],[Code]],Submission[Month],Submission[[#This Row],[Month]])&gt;0,Submission[[#This Row],[2nd Submit Prod/import (month +0)]]-Submission[[#This Row],[1st Submit Prod/import (month +0) ]],0)</f>
        <v>0</v>
      </c>
    </row>
    <row r="1782" spans="1:14">
      <c r="A1782" s="115">
        <v>2022</v>
      </c>
      <c r="B1782" s="72">
        <v>4</v>
      </c>
      <c r="C1782" t="s">
        <v>412</v>
      </c>
      <c r="D1782" t="s">
        <v>199</v>
      </c>
      <c r="E1782" t="s">
        <v>419</v>
      </c>
      <c r="F1782" t="s">
        <v>72</v>
      </c>
      <c r="G1782" s="10" t="s">
        <v>47</v>
      </c>
      <c r="H1782" t="s">
        <v>386</v>
      </c>
      <c r="I1782" t="s">
        <v>631</v>
      </c>
      <c r="K1782" t="s">
        <v>219</v>
      </c>
      <c r="L1782" s="71"/>
      <c r="M1782" s="70">
        <v>0</v>
      </c>
      <c r="N1782" s="72">
        <f>IF(COUNTIFS(Submission[Submission],"2nd",Submission[Code],Submission[[#This Row],[Code]],Submission[Month],Submission[[#This Row],[Month]])&gt;0,Submission[[#This Row],[2nd Submit Prod/import (month +0)]]-Submission[[#This Row],[1st Submit Prod/import (month +0) ]],0)</f>
        <v>0</v>
      </c>
    </row>
    <row r="1783" spans="1:14">
      <c r="A1783" s="115">
        <v>2022</v>
      </c>
      <c r="B1783" s="72">
        <v>4</v>
      </c>
      <c r="C1783" t="s">
        <v>412</v>
      </c>
      <c r="D1783" t="s">
        <v>199</v>
      </c>
      <c r="E1783" t="s">
        <v>419</v>
      </c>
      <c r="F1783" t="s">
        <v>72</v>
      </c>
      <c r="G1783" s="10" t="s">
        <v>47</v>
      </c>
      <c r="H1783" t="s">
        <v>386</v>
      </c>
      <c r="I1783" t="s">
        <v>590</v>
      </c>
      <c r="K1783" t="s">
        <v>219</v>
      </c>
      <c r="L1783" s="71"/>
      <c r="M1783" s="70">
        <v>0</v>
      </c>
      <c r="N1783" s="72">
        <f>IF(COUNTIFS(Submission[Submission],"2nd",Submission[Code],Submission[[#This Row],[Code]],Submission[Month],Submission[[#This Row],[Month]])&gt;0,Submission[[#This Row],[2nd Submit Prod/import (month +0)]]-Submission[[#This Row],[1st Submit Prod/import (month +0) ]],0)</f>
        <v>0</v>
      </c>
    </row>
    <row r="1784" spans="1:14">
      <c r="A1784" s="115">
        <v>2022</v>
      </c>
      <c r="B1784" s="72">
        <v>4</v>
      </c>
      <c r="C1784" t="s">
        <v>412</v>
      </c>
      <c r="D1784" t="s">
        <v>199</v>
      </c>
      <c r="E1784" t="s">
        <v>419</v>
      </c>
      <c r="F1784" t="s">
        <v>72</v>
      </c>
      <c r="G1784" s="10" t="s">
        <v>47</v>
      </c>
      <c r="H1784" t="s">
        <v>386</v>
      </c>
      <c r="I1784" t="s">
        <v>632</v>
      </c>
      <c r="K1784" t="s">
        <v>219</v>
      </c>
      <c r="L1784" s="71"/>
      <c r="M1784" s="70">
        <v>0</v>
      </c>
      <c r="N1784" s="72">
        <f>IF(COUNTIFS(Submission[Submission],"2nd",Submission[Code],Submission[[#This Row],[Code]],Submission[Month],Submission[[#This Row],[Month]])&gt;0,Submission[[#This Row],[2nd Submit Prod/import (month +0)]]-Submission[[#This Row],[1st Submit Prod/import (month +0) ]],0)</f>
        <v>0</v>
      </c>
    </row>
    <row r="1785" spans="1:14">
      <c r="A1785" s="115">
        <v>2022</v>
      </c>
      <c r="B1785" s="72">
        <v>4</v>
      </c>
      <c r="C1785" t="s">
        <v>412</v>
      </c>
      <c r="D1785" t="s">
        <v>199</v>
      </c>
      <c r="E1785" t="s">
        <v>419</v>
      </c>
      <c r="F1785" t="s">
        <v>77</v>
      </c>
      <c r="G1785" s="10" t="s">
        <v>47</v>
      </c>
      <c r="H1785" t="s">
        <v>386</v>
      </c>
      <c r="I1785" t="s">
        <v>606</v>
      </c>
      <c r="K1785" t="s">
        <v>220</v>
      </c>
      <c r="L1785" s="71"/>
      <c r="M1785" s="70">
        <v>0</v>
      </c>
      <c r="N1785" s="72">
        <f>IF(COUNTIFS(Submission[Submission],"2nd",Submission[Code],Submission[[#This Row],[Code]],Submission[Month],Submission[[#This Row],[Month]])&gt;0,Submission[[#This Row],[2nd Submit Prod/import (month +0)]]-Submission[[#This Row],[1st Submit Prod/import (month +0) ]],0)</f>
        <v>0</v>
      </c>
    </row>
    <row r="1786" spans="1:14">
      <c r="A1786" s="115">
        <v>2022</v>
      </c>
      <c r="B1786" s="72">
        <v>4</v>
      </c>
      <c r="C1786" t="s">
        <v>412</v>
      </c>
      <c r="D1786" t="s">
        <v>199</v>
      </c>
      <c r="E1786" t="s">
        <v>419</v>
      </c>
      <c r="F1786" t="s">
        <v>77</v>
      </c>
      <c r="G1786" s="10" t="s">
        <v>47</v>
      </c>
      <c r="H1786" t="s">
        <v>386</v>
      </c>
      <c r="I1786" t="s">
        <v>466</v>
      </c>
      <c r="K1786" t="s">
        <v>220</v>
      </c>
      <c r="L1786" s="71"/>
      <c r="M1786" s="70">
        <v>0</v>
      </c>
      <c r="N1786" s="72">
        <f>IF(COUNTIFS(Submission[Submission],"2nd",Submission[Code],Submission[[#This Row],[Code]],Submission[Month],Submission[[#This Row],[Month]])&gt;0,Submission[[#This Row],[2nd Submit Prod/import (month +0)]]-Submission[[#This Row],[1st Submit Prod/import (month +0) ]],0)</f>
        <v>0</v>
      </c>
    </row>
    <row r="1787" spans="1:14">
      <c r="A1787" s="115">
        <v>2022</v>
      </c>
      <c r="B1787" s="72">
        <v>4</v>
      </c>
      <c r="C1787" t="s">
        <v>412</v>
      </c>
      <c r="D1787" t="s">
        <v>199</v>
      </c>
      <c r="E1787" t="s">
        <v>419</v>
      </c>
      <c r="F1787" t="s">
        <v>77</v>
      </c>
      <c r="G1787" s="10" t="s">
        <v>47</v>
      </c>
      <c r="H1787" t="s">
        <v>386</v>
      </c>
      <c r="I1787" t="s">
        <v>607</v>
      </c>
      <c r="K1787" t="s">
        <v>220</v>
      </c>
      <c r="L1787" s="71"/>
      <c r="M1787" s="70">
        <v>0</v>
      </c>
      <c r="N1787" s="72">
        <f>IF(COUNTIFS(Submission[Submission],"2nd",Submission[Code],Submission[[#This Row],[Code]],Submission[Month],Submission[[#This Row],[Month]])&gt;0,Submission[[#This Row],[2nd Submit Prod/import (month +0)]]-Submission[[#This Row],[1st Submit Prod/import (month +0) ]],0)</f>
        <v>0</v>
      </c>
    </row>
    <row r="1788" spans="1:14">
      <c r="A1788" s="115">
        <v>2022</v>
      </c>
      <c r="B1788" s="72">
        <v>4</v>
      </c>
      <c r="C1788" t="s">
        <v>412</v>
      </c>
      <c r="D1788" t="s">
        <v>199</v>
      </c>
      <c r="E1788" t="s">
        <v>419</v>
      </c>
      <c r="F1788" t="s">
        <v>77</v>
      </c>
      <c r="G1788" s="10" t="s">
        <v>47</v>
      </c>
      <c r="H1788" t="s">
        <v>386</v>
      </c>
      <c r="I1788" t="s">
        <v>608</v>
      </c>
      <c r="K1788" t="s">
        <v>220</v>
      </c>
      <c r="L1788" s="71"/>
      <c r="M1788" s="70">
        <v>0</v>
      </c>
      <c r="N1788" s="72">
        <f>IF(COUNTIFS(Submission[Submission],"2nd",Submission[Code],Submission[[#This Row],[Code]],Submission[Month],Submission[[#This Row],[Month]])&gt;0,Submission[[#This Row],[2nd Submit Prod/import (month +0)]]-Submission[[#This Row],[1st Submit Prod/import (month +0) ]],0)</f>
        <v>0</v>
      </c>
    </row>
    <row r="1789" spans="1:14">
      <c r="A1789" s="115">
        <v>2022</v>
      </c>
      <c r="B1789" s="72">
        <v>4</v>
      </c>
      <c r="C1789" t="s">
        <v>412</v>
      </c>
      <c r="D1789" t="s">
        <v>199</v>
      </c>
      <c r="E1789" t="s">
        <v>419</v>
      </c>
      <c r="F1789" t="s">
        <v>77</v>
      </c>
      <c r="G1789" s="10" t="s">
        <v>47</v>
      </c>
      <c r="H1789" t="s">
        <v>386</v>
      </c>
      <c r="I1789" t="s">
        <v>609</v>
      </c>
      <c r="K1789" t="s">
        <v>220</v>
      </c>
      <c r="L1789" s="71"/>
      <c r="M1789" s="70">
        <v>0</v>
      </c>
      <c r="N1789" s="72">
        <f>IF(COUNTIFS(Submission[Submission],"2nd",Submission[Code],Submission[[#This Row],[Code]],Submission[Month],Submission[[#This Row],[Month]])&gt;0,Submission[[#This Row],[2nd Submit Prod/import (month +0)]]-Submission[[#This Row],[1st Submit Prod/import (month +0) ]],0)</f>
        <v>0</v>
      </c>
    </row>
    <row r="1790" spans="1:14">
      <c r="A1790" s="115">
        <v>2022</v>
      </c>
      <c r="B1790" s="72">
        <v>4</v>
      </c>
      <c r="C1790" t="s">
        <v>412</v>
      </c>
      <c r="D1790" t="s">
        <v>199</v>
      </c>
      <c r="E1790" t="s">
        <v>419</v>
      </c>
      <c r="F1790" t="s">
        <v>77</v>
      </c>
      <c r="G1790" s="10" t="s">
        <v>47</v>
      </c>
      <c r="H1790" t="s">
        <v>386</v>
      </c>
      <c r="I1790" t="s">
        <v>610</v>
      </c>
      <c r="K1790" t="s">
        <v>220</v>
      </c>
      <c r="L1790" s="71"/>
      <c r="M1790" s="70">
        <v>0</v>
      </c>
      <c r="N1790" s="72">
        <f>IF(COUNTIFS(Submission[Submission],"2nd",Submission[Code],Submission[[#This Row],[Code]],Submission[Month],Submission[[#This Row],[Month]])&gt;0,Submission[[#This Row],[2nd Submit Prod/import (month +0)]]-Submission[[#This Row],[1st Submit Prod/import (month +0) ]],0)</f>
        <v>0</v>
      </c>
    </row>
    <row r="1791" spans="1:14">
      <c r="A1791" s="115">
        <v>2022</v>
      </c>
      <c r="B1791" s="72">
        <v>4</v>
      </c>
      <c r="C1791" t="s">
        <v>372</v>
      </c>
      <c r="D1791" t="s">
        <v>199</v>
      </c>
      <c r="E1791" t="s">
        <v>419</v>
      </c>
      <c r="F1791" t="s">
        <v>72</v>
      </c>
      <c r="G1791" t="s">
        <v>368</v>
      </c>
      <c r="H1791" t="s">
        <v>398</v>
      </c>
      <c r="I1791" t="s">
        <v>475</v>
      </c>
      <c r="K1791" t="s">
        <v>219</v>
      </c>
      <c r="L1791" s="71"/>
      <c r="M1791" s="70">
        <v>1556.5543620584026</v>
      </c>
      <c r="N1791" s="72">
        <f>IF(COUNTIFS(Submission[Submission],"2nd",Submission[Code],Submission[[#This Row],[Code]],Submission[Month],Submission[[#This Row],[Month]])&gt;0,Submission[[#This Row],[2nd Submit Prod/import (month +0)]]-Submission[[#This Row],[1st Submit Prod/import (month +0) ]],0)</f>
        <v>1556.5543620584026</v>
      </c>
    </row>
    <row r="1792" spans="1:14">
      <c r="A1792" s="115">
        <v>2022</v>
      </c>
      <c r="B1792" s="72">
        <v>4</v>
      </c>
      <c r="C1792" t="s">
        <v>372</v>
      </c>
      <c r="D1792" t="s">
        <v>199</v>
      </c>
      <c r="E1792" t="s">
        <v>419</v>
      </c>
      <c r="F1792" t="s">
        <v>72</v>
      </c>
      <c r="G1792" t="s">
        <v>368</v>
      </c>
      <c r="H1792" t="s">
        <v>386</v>
      </c>
      <c r="I1792" t="s">
        <v>484</v>
      </c>
      <c r="K1792" t="s">
        <v>219</v>
      </c>
      <c r="L1792" s="71"/>
      <c r="M1792" s="70">
        <v>10515.75974025974</v>
      </c>
      <c r="N1792" s="72">
        <f>IF(COUNTIFS(Submission[Submission],"2nd",Submission[Code],Submission[[#This Row],[Code]],Submission[Month],Submission[[#This Row],[Month]])&gt;0,Submission[[#This Row],[2nd Submit Prod/import (month +0)]]-Submission[[#This Row],[1st Submit Prod/import (month +0) ]],0)</f>
        <v>10515.75974025974</v>
      </c>
    </row>
    <row r="1793" spans="1:14">
      <c r="A1793" s="115">
        <v>2022</v>
      </c>
      <c r="B1793" s="72">
        <v>4</v>
      </c>
      <c r="C1793" t="s">
        <v>372</v>
      </c>
      <c r="D1793" t="s">
        <v>199</v>
      </c>
      <c r="E1793" t="s">
        <v>419</v>
      </c>
      <c r="F1793" t="s">
        <v>72</v>
      </c>
      <c r="G1793" t="s">
        <v>368</v>
      </c>
      <c r="H1793" t="s">
        <v>386</v>
      </c>
      <c r="I1793" t="s">
        <v>481</v>
      </c>
      <c r="K1793" t="s">
        <v>219</v>
      </c>
      <c r="L1793" s="71"/>
      <c r="M1793" s="70">
        <v>3052.2795762739761</v>
      </c>
      <c r="N1793" s="72">
        <f>IF(COUNTIFS(Submission[Submission],"2nd",Submission[Code],Submission[[#This Row],[Code]],Submission[Month],Submission[[#This Row],[Month]])&gt;0,Submission[[#This Row],[2nd Submit Prod/import (month +0)]]-Submission[[#This Row],[1st Submit Prod/import (month +0) ]],0)</f>
        <v>3052.2795762739761</v>
      </c>
    </row>
    <row r="1794" spans="1:14">
      <c r="A1794" s="115">
        <v>2022</v>
      </c>
      <c r="B1794" s="72">
        <v>4</v>
      </c>
      <c r="C1794" t="s">
        <v>372</v>
      </c>
      <c r="D1794" t="s">
        <v>199</v>
      </c>
      <c r="E1794" t="s">
        <v>419</v>
      </c>
      <c r="F1794" t="s">
        <v>72</v>
      </c>
      <c r="G1794" t="s">
        <v>368</v>
      </c>
      <c r="H1794" t="s">
        <v>386</v>
      </c>
      <c r="I1794" t="s">
        <v>480</v>
      </c>
      <c r="K1794" t="s">
        <v>219</v>
      </c>
      <c r="L1794" s="71"/>
      <c r="M1794" s="70">
        <v>33506.253296085619</v>
      </c>
      <c r="N1794" s="72">
        <f>IF(COUNTIFS(Submission[Submission],"2nd",Submission[Code],Submission[[#This Row],[Code]],Submission[Month],Submission[[#This Row],[Month]])&gt;0,Submission[[#This Row],[2nd Submit Prod/import (month +0)]]-Submission[[#This Row],[1st Submit Prod/import (month +0) ]],0)</f>
        <v>33506.253296085619</v>
      </c>
    </row>
    <row r="1795" spans="1:14">
      <c r="A1795" s="115">
        <v>2022</v>
      </c>
      <c r="B1795" s="72">
        <v>4</v>
      </c>
      <c r="C1795" t="s">
        <v>372</v>
      </c>
      <c r="D1795" t="s">
        <v>199</v>
      </c>
      <c r="E1795" t="s">
        <v>419</v>
      </c>
      <c r="F1795" t="s">
        <v>72</v>
      </c>
      <c r="G1795" t="s">
        <v>368</v>
      </c>
      <c r="H1795" t="s">
        <v>386</v>
      </c>
      <c r="I1795" t="s">
        <v>483</v>
      </c>
      <c r="K1795" t="s">
        <v>219</v>
      </c>
      <c r="L1795" s="71"/>
      <c r="M1795" s="70">
        <v>95770.699810250546</v>
      </c>
      <c r="N1795" s="72">
        <f>IF(COUNTIFS(Submission[Submission],"2nd",Submission[Code],Submission[[#This Row],[Code]],Submission[Month],Submission[[#This Row],[Month]])&gt;0,Submission[[#This Row],[2nd Submit Prod/import (month +0)]]-Submission[[#This Row],[1st Submit Prod/import (month +0) ]],0)</f>
        <v>95770.699810250546</v>
      </c>
    </row>
    <row r="1796" spans="1:14">
      <c r="A1796" s="115">
        <v>2022</v>
      </c>
      <c r="B1796" s="72">
        <v>4</v>
      </c>
      <c r="C1796" t="s">
        <v>372</v>
      </c>
      <c r="D1796" t="s">
        <v>199</v>
      </c>
      <c r="E1796" t="s">
        <v>419</v>
      </c>
      <c r="F1796" t="s">
        <v>72</v>
      </c>
      <c r="G1796" t="s">
        <v>368</v>
      </c>
      <c r="H1796" t="s">
        <v>386</v>
      </c>
      <c r="I1796" t="s">
        <v>478</v>
      </c>
      <c r="K1796" t="s">
        <v>219</v>
      </c>
      <c r="L1796" s="71"/>
      <c r="M1796" s="70">
        <v>2535.8649350649348</v>
      </c>
      <c r="N1796" s="72">
        <f>IF(COUNTIFS(Submission[Submission],"2nd",Submission[Code],Submission[[#This Row],[Code]],Submission[Month],Submission[[#This Row],[Month]])&gt;0,Submission[[#This Row],[2nd Submit Prod/import (month +0)]]-Submission[[#This Row],[1st Submit Prod/import (month +0) ]],0)</f>
        <v>2535.8649350649348</v>
      </c>
    </row>
    <row r="1797" spans="1:14">
      <c r="A1797" s="115">
        <v>2022</v>
      </c>
      <c r="B1797" s="72">
        <v>4</v>
      </c>
      <c r="C1797" t="s">
        <v>372</v>
      </c>
      <c r="D1797" t="s">
        <v>199</v>
      </c>
      <c r="E1797" t="s">
        <v>419</v>
      </c>
      <c r="F1797" t="s">
        <v>72</v>
      </c>
      <c r="G1797" t="s">
        <v>368</v>
      </c>
      <c r="H1797" t="s">
        <v>386</v>
      </c>
      <c r="I1797" t="s">
        <v>482</v>
      </c>
      <c r="K1797" t="s">
        <v>219</v>
      </c>
      <c r="L1797" s="71"/>
      <c r="M1797" s="70">
        <v>6026.141558441559</v>
      </c>
      <c r="N1797" s="72">
        <f>IF(COUNTIFS(Submission[Submission],"2nd",Submission[Code],Submission[[#This Row],[Code]],Submission[Month],Submission[[#This Row],[Month]])&gt;0,Submission[[#This Row],[2nd Submit Prod/import (month +0)]]-Submission[[#This Row],[1st Submit Prod/import (month +0) ]],0)</f>
        <v>6026.141558441559</v>
      </c>
    </row>
    <row r="1798" spans="1:14">
      <c r="A1798" s="115">
        <v>2022</v>
      </c>
      <c r="B1798" s="72">
        <v>4</v>
      </c>
      <c r="C1798" t="s">
        <v>372</v>
      </c>
      <c r="D1798" t="s">
        <v>199</v>
      </c>
      <c r="E1798" t="s">
        <v>419</v>
      </c>
      <c r="F1798" t="s">
        <v>72</v>
      </c>
      <c r="G1798" t="s">
        <v>368</v>
      </c>
      <c r="H1798" t="s">
        <v>386</v>
      </c>
      <c r="I1798" t="s">
        <v>479</v>
      </c>
      <c r="K1798" t="s">
        <v>219</v>
      </c>
      <c r="L1798" s="71"/>
      <c r="M1798" s="70">
        <v>18931.272727272728</v>
      </c>
      <c r="N1798" s="72">
        <f>IF(COUNTIFS(Submission[Submission],"2nd",Submission[Code],Submission[[#This Row],[Code]],Submission[Month],Submission[[#This Row],[Month]])&gt;0,Submission[[#This Row],[2nd Submit Prod/import (month +0)]]-Submission[[#This Row],[1st Submit Prod/import (month +0) ]],0)</f>
        <v>18931.272727272728</v>
      </c>
    </row>
    <row r="1799" spans="1:14">
      <c r="A1799" s="115">
        <v>2022</v>
      </c>
      <c r="B1799" s="72">
        <v>4</v>
      </c>
      <c r="C1799" t="s">
        <v>372</v>
      </c>
      <c r="D1799" t="s">
        <v>199</v>
      </c>
      <c r="E1799" t="s">
        <v>419</v>
      </c>
      <c r="F1799" t="s">
        <v>72</v>
      </c>
      <c r="G1799" t="s">
        <v>368</v>
      </c>
      <c r="H1799" t="s">
        <v>386</v>
      </c>
      <c r="I1799" t="s">
        <v>477</v>
      </c>
      <c r="K1799" t="s">
        <v>220</v>
      </c>
      <c r="L1799" s="71"/>
      <c r="M1799" s="70">
        <v>0</v>
      </c>
      <c r="N1799" s="72">
        <f>IF(COUNTIFS(Submission[Submission],"2nd",Submission[Code],Submission[[#This Row],[Code]],Submission[Month],Submission[[#This Row],[Month]])&gt;0,Submission[[#This Row],[2nd Submit Prod/import (month +0)]]-Submission[[#This Row],[1st Submit Prod/import (month +0) ]],0)</f>
        <v>0</v>
      </c>
    </row>
    <row r="1800" spans="1:14">
      <c r="A1800" s="115">
        <v>2022</v>
      </c>
      <c r="B1800" s="72">
        <v>4</v>
      </c>
      <c r="C1800" t="s">
        <v>372</v>
      </c>
      <c r="D1800" t="s">
        <v>199</v>
      </c>
      <c r="E1800" t="s">
        <v>419</v>
      </c>
      <c r="F1800" t="s">
        <v>72</v>
      </c>
      <c r="G1800" t="s">
        <v>368</v>
      </c>
      <c r="H1800" t="s">
        <v>386</v>
      </c>
      <c r="I1800" t="s">
        <v>476</v>
      </c>
      <c r="K1800" t="s">
        <v>220</v>
      </c>
      <c r="L1800" s="71"/>
      <c r="M1800" s="70">
        <v>0</v>
      </c>
      <c r="N1800" s="72">
        <f>IF(COUNTIFS(Submission[Submission],"2nd",Submission[Code],Submission[[#This Row],[Code]],Submission[Month],Submission[[#This Row],[Month]])&gt;0,Submission[[#This Row],[2nd Submit Prod/import (month +0)]]-Submission[[#This Row],[1st Submit Prod/import (month +0) ]],0)</f>
        <v>0</v>
      </c>
    </row>
    <row r="1801" spans="1:14">
      <c r="A1801" s="115">
        <v>2022</v>
      </c>
      <c r="B1801" s="72">
        <v>4</v>
      </c>
      <c r="C1801" t="s">
        <v>372</v>
      </c>
      <c r="D1801" t="s">
        <v>199</v>
      </c>
      <c r="E1801" t="s">
        <v>419</v>
      </c>
      <c r="F1801" t="s">
        <v>72</v>
      </c>
      <c r="G1801" t="s">
        <v>368</v>
      </c>
      <c r="H1801" t="s">
        <v>386</v>
      </c>
      <c r="I1801" t="s">
        <v>489</v>
      </c>
      <c r="K1801" t="s">
        <v>219</v>
      </c>
      <c r="L1801" s="71"/>
      <c r="M1801" s="70">
        <v>4275.9913794587219</v>
      </c>
      <c r="N1801" s="72">
        <f>IF(COUNTIFS(Submission[Submission],"2nd",Submission[Code],Submission[[#This Row],[Code]],Submission[Month],Submission[[#This Row],[Month]])&gt;0,Submission[[#This Row],[2nd Submit Prod/import (month +0)]]-Submission[[#This Row],[1st Submit Prod/import (month +0) ]],0)</f>
        <v>4275.9913794587219</v>
      </c>
    </row>
    <row r="1802" spans="1:14">
      <c r="A1802" s="115">
        <v>2022</v>
      </c>
      <c r="B1802" s="72">
        <v>4</v>
      </c>
      <c r="C1802" t="s">
        <v>372</v>
      </c>
      <c r="D1802" t="s">
        <v>199</v>
      </c>
      <c r="E1802" t="s">
        <v>419</v>
      </c>
      <c r="F1802" t="s">
        <v>72</v>
      </c>
      <c r="G1802" t="s">
        <v>368</v>
      </c>
      <c r="H1802" t="s">
        <v>386</v>
      </c>
      <c r="I1802" t="s">
        <v>486</v>
      </c>
      <c r="K1802" t="s">
        <v>219</v>
      </c>
      <c r="L1802" s="71"/>
      <c r="M1802" s="70">
        <v>1807.0654552135895</v>
      </c>
      <c r="N1802" s="72">
        <f>IF(COUNTIFS(Submission[Submission],"2nd",Submission[Code],Submission[[#This Row],[Code]],Submission[Month],Submission[[#This Row],[Month]])&gt;0,Submission[[#This Row],[2nd Submit Prod/import (month +0)]]-Submission[[#This Row],[1st Submit Prod/import (month +0) ]],0)</f>
        <v>1807.0654552135895</v>
      </c>
    </row>
    <row r="1803" spans="1:14">
      <c r="A1803" s="115">
        <v>2022</v>
      </c>
      <c r="B1803" s="72">
        <v>4</v>
      </c>
      <c r="C1803" t="s">
        <v>372</v>
      </c>
      <c r="D1803" t="s">
        <v>199</v>
      </c>
      <c r="E1803" t="s">
        <v>419</v>
      </c>
      <c r="F1803" t="s">
        <v>72</v>
      </c>
      <c r="G1803" t="s">
        <v>368</v>
      </c>
      <c r="H1803" t="s">
        <v>386</v>
      </c>
      <c r="I1803" t="s">
        <v>485</v>
      </c>
      <c r="K1803" t="s">
        <v>219</v>
      </c>
      <c r="L1803" s="71"/>
      <c r="M1803" s="70">
        <v>17998.359619487892</v>
      </c>
      <c r="N1803" s="72">
        <f>IF(COUNTIFS(Submission[Submission],"2nd",Submission[Code],Submission[[#This Row],[Code]],Submission[Month],Submission[[#This Row],[Month]])&gt;0,Submission[[#This Row],[2nd Submit Prod/import (month +0)]]-Submission[[#This Row],[1st Submit Prod/import (month +0) ]],0)</f>
        <v>17998.359619487892</v>
      </c>
    </row>
    <row r="1804" spans="1:14">
      <c r="A1804" s="115">
        <v>2022</v>
      </c>
      <c r="B1804" s="72">
        <v>4</v>
      </c>
      <c r="C1804" t="s">
        <v>372</v>
      </c>
      <c r="D1804" t="s">
        <v>199</v>
      </c>
      <c r="E1804" t="s">
        <v>419</v>
      </c>
      <c r="F1804" t="s">
        <v>72</v>
      </c>
      <c r="G1804" t="s">
        <v>368</v>
      </c>
      <c r="H1804" t="s">
        <v>386</v>
      </c>
      <c r="I1804" t="s">
        <v>487</v>
      </c>
      <c r="K1804" t="s">
        <v>219</v>
      </c>
      <c r="L1804" s="71"/>
      <c r="M1804" s="70">
        <v>494.79297453646745</v>
      </c>
      <c r="N1804" s="72">
        <f>IF(COUNTIFS(Submission[Submission],"2nd",Submission[Code],Submission[[#This Row],[Code]],Submission[Month],Submission[[#This Row],[Month]])&gt;0,Submission[[#This Row],[2nd Submit Prod/import (month +0)]]-Submission[[#This Row],[1st Submit Prod/import (month +0) ]],0)</f>
        <v>494.79297453646745</v>
      </c>
    </row>
    <row r="1805" spans="1:14">
      <c r="A1805" s="115">
        <v>2022</v>
      </c>
      <c r="B1805" s="72">
        <v>4</v>
      </c>
      <c r="C1805" t="s">
        <v>372</v>
      </c>
      <c r="D1805" t="s">
        <v>199</v>
      </c>
      <c r="E1805" t="s">
        <v>419</v>
      </c>
      <c r="F1805" t="s">
        <v>72</v>
      </c>
      <c r="G1805" t="s">
        <v>368</v>
      </c>
      <c r="H1805" t="s">
        <v>386</v>
      </c>
      <c r="I1805" t="s">
        <v>492</v>
      </c>
      <c r="K1805" t="s">
        <v>219</v>
      </c>
      <c r="L1805" s="71"/>
      <c r="M1805" s="70">
        <v>4070</v>
      </c>
      <c r="N1805" s="72">
        <f>IF(COUNTIFS(Submission[Submission],"2nd",Submission[Code],Submission[[#This Row],[Code]],Submission[Month],Submission[[#This Row],[Month]])&gt;0,Submission[[#This Row],[2nd Submit Prod/import (month +0)]]-Submission[[#This Row],[1st Submit Prod/import (month +0) ]],0)</f>
        <v>4070</v>
      </c>
    </row>
    <row r="1806" spans="1:14">
      <c r="A1806" s="115">
        <v>2022</v>
      </c>
      <c r="B1806" s="72">
        <v>4</v>
      </c>
      <c r="C1806" t="s">
        <v>372</v>
      </c>
      <c r="D1806" t="s">
        <v>199</v>
      </c>
      <c r="E1806" t="s">
        <v>419</v>
      </c>
      <c r="F1806" t="s">
        <v>72</v>
      </c>
      <c r="G1806" t="s">
        <v>368</v>
      </c>
      <c r="H1806" t="s">
        <v>386</v>
      </c>
      <c r="I1806" t="s">
        <v>491</v>
      </c>
      <c r="K1806" t="s">
        <v>219</v>
      </c>
      <c r="L1806" s="71"/>
      <c r="M1806" s="70">
        <v>39562.266590050138</v>
      </c>
      <c r="N1806" s="72">
        <f>IF(COUNTIFS(Submission[Submission],"2nd",Submission[Code],Submission[[#This Row],[Code]],Submission[Month],Submission[[#This Row],[Month]])&gt;0,Submission[[#This Row],[2nd Submit Prod/import (month +0)]]-Submission[[#This Row],[1st Submit Prod/import (month +0) ]],0)</f>
        <v>39562.266590050138</v>
      </c>
    </row>
    <row r="1807" spans="1:14">
      <c r="A1807" s="115">
        <v>2022</v>
      </c>
      <c r="B1807" s="72">
        <v>4</v>
      </c>
      <c r="C1807" t="s">
        <v>372</v>
      </c>
      <c r="D1807" t="s">
        <v>199</v>
      </c>
      <c r="E1807" t="s">
        <v>419</v>
      </c>
      <c r="F1807" t="s">
        <v>72</v>
      </c>
      <c r="G1807" t="s">
        <v>368</v>
      </c>
      <c r="H1807" t="s">
        <v>386</v>
      </c>
      <c r="I1807" t="s">
        <v>490</v>
      </c>
      <c r="K1807" t="s">
        <v>219</v>
      </c>
      <c r="L1807" s="71"/>
      <c r="M1807" s="70">
        <v>6205.1948051948057</v>
      </c>
      <c r="N1807" s="72">
        <f>IF(COUNTIFS(Submission[Submission],"2nd",Submission[Code],Submission[[#This Row],[Code]],Submission[Month],Submission[[#This Row],[Month]])&gt;0,Submission[[#This Row],[2nd Submit Prod/import (month +0)]]-Submission[[#This Row],[1st Submit Prod/import (month +0) ]],0)</f>
        <v>6205.1948051948057</v>
      </c>
    </row>
    <row r="1808" spans="1:14">
      <c r="A1808" s="115">
        <v>2022</v>
      </c>
      <c r="B1808" s="72">
        <v>4</v>
      </c>
      <c r="C1808" t="s">
        <v>372</v>
      </c>
      <c r="D1808" t="s">
        <v>199</v>
      </c>
      <c r="E1808" t="s">
        <v>419</v>
      </c>
      <c r="F1808" t="s">
        <v>72</v>
      </c>
      <c r="G1808" t="s">
        <v>368</v>
      </c>
      <c r="H1808" t="s">
        <v>386</v>
      </c>
      <c r="I1808" t="s">
        <v>493</v>
      </c>
      <c r="K1808" t="s">
        <v>219</v>
      </c>
      <c r="L1808" s="71"/>
      <c r="M1808" s="70">
        <v>1150</v>
      </c>
      <c r="N1808" s="72">
        <f>IF(COUNTIFS(Submission[Submission],"2nd",Submission[Code],Submission[[#This Row],[Code]],Submission[Month],Submission[[#This Row],[Month]])&gt;0,Submission[[#This Row],[2nd Submit Prod/import (month +0)]]-Submission[[#This Row],[1st Submit Prod/import (month +0) ]],0)</f>
        <v>1150</v>
      </c>
    </row>
    <row r="1809" spans="1:14">
      <c r="A1809" s="115">
        <v>2022</v>
      </c>
      <c r="B1809" s="72">
        <v>4</v>
      </c>
      <c r="C1809" t="s">
        <v>372</v>
      </c>
      <c r="D1809" t="s">
        <v>199</v>
      </c>
      <c r="E1809" t="s">
        <v>422</v>
      </c>
      <c r="F1809" t="s">
        <v>72</v>
      </c>
      <c r="G1809" t="s">
        <v>368</v>
      </c>
      <c r="H1809" t="s">
        <v>384</v>
      </c>
      <c r="I1809" t="s">
        <v>531</v>
      </c>
      <c r="K1809" t="s">
        <v>219</v>
      </c>
      <c r="L1809" s="71"/>
      <c r="M1809" s="70">
        <v>1240.75</v>
      </c>
      <c r="N1809" s="72">
        <f>IF(COUNTIFS(Submission[Submission],"2nd",Submission[Code],Submission[[#This Row],[Code]],Submission[Month],Submission[[#This Row],[Month]])&gt;0,Submission[[#This Row],[2nd Submit Prod/import (month +0)]]-Submission[[#This Row],[1st Submit Prod/import (month +0) ]],0)</f>
        <v>1240.75</v>
      </c>
    </row>
    <row r="1810" spans="1:14">
      <c r="A1810" s="115">
        <v>2022</v>
      </c>
      <c r="B1810" s="72">
        <v>4</v>
      </c>
      <c r="C1810" t="s">
        <v>372</v>
      </c>
      <c r="D1810" t="s">
        <v>199</v>
      </c>
      <c r="E1810" t="s">
        <v>422</v>
      </c>
      <c r="F1810" t="s">
        <v>72</v>
      </c>
      <c r="G1810" t="s">
        <v>368</v>
      </c>
      <c r="H1810" t="s">
        <v>384</v>
      </c>
      <c r="I1810" t="s">
        <v>532</v>
      </c>
      <c r="K1810" t="s">
        <v>219</v>
      </c>
      <c r="L1810" s="71"/>
      <c r="M1810" s="70">
        <v>922.75</v>
      </c>
      <c r="N1810" s="72">
        <f>IF(COUNTIFS(Submission[Submission],"2nd",Submission[Code],Submission[[#This Row],[Code]],Submission[Month],Submission[[#This Row],[Month]])&gt;0,Submission[[#This Row],[2nd Submit Prod/import (month +0)]]-Submission[[#This Row],[1st Submit Prod/import (month +0) ]],0)</f>
        <v>922.75</v>
      </c>
    </row>
    <row r="1811" spans="1:14">
      <c r="A1811" s="115">
        <v>2022</v>
      </c>
      <c r="B1811" s="72">
        <v>4</v>
      </c>
      <c r="C1811" t="s">
        <v>372</v>
      </c>
      <c r="D1811" t="s">
        <v>199</v>
      </c>
      <c r="E1811" t="s">
        <v>422</v>
      </c>
      <c r="F1811" t="s">
        <v>72</v>
      </c>
      <c r="G1811" t="s">
        <v>368</v>
      </c>
      <c r="H1811" t="s">
        <v>384</v>
      </c>
      <c r="I1811" t="s">
        <v>533</v>
      </c>
      <c r="K1811" t="s">
        <v>219</v>
      </c>
      <c r="L1811" s="71"/>
      <c r="M1811" s="70">
        <v>702.9</v>
      </c>
      <c r="N1811" s="72">
        <f>IF(COUNTIFS(Submission[Submission],"2nd",Submission[Code],Submission[[#This Row],[Code]],Submission[Month],Submission[[#This Row],[Month]])&gt;0,Submission[[#This Row],[2nd Submit Prod/import (month +0)]]-Submission[[#This Row],[1st Submit Prod/import (month +0) ]],0)</f>
        <v>702.9</v>
      </c>
    </row>
    <row r="1812" spans="1:14">
      <c r="A1812" s="115">
        <v>2022</v>
      </c>
      <c r="B1812" s="72">
        <v>4</v>
      </c>
      <c r="C1812" t="s">
        <v>372</v>
      </c>
      <c r="D1812" t="s">
        <v>199</v>
      </c>
      <c r="E1812" t="s">
        <v>422</v>
      </c>
      <c r="F1812" t="s">
        <v>72</v>
      </c>
      <c r="G1812" t="s">
        <v>368</v>
      </c>
      <c r="H1812" t="s">
        <v>384</v>
      </c>
      <c r="I1812" t="s">
        <v>534</v>
      </c>
      <c r="K1812" t="s">
        <v>219</v>
      </c>
      <c r="L1812" s="71"/>
      <c r="M1812" s="70">
        <v>437.25</v>
      </c>
      <c r="N1812" s="72">
        <f>IF(COUNTIFS(Submission[Submission],"2nd",Submission[Code],Submission[[#This Row],[Code]],Submission[Month],Submission[[#This Row],[Month]])&gt;0,Submission[[#This Row],[2nd Submit Prod/import (month +0)]]-Submission[[#This Row],[1st Submit Prod/import (month +0) ]],0)</f>
        <v>437.25</v>
      </c>
    </row>
    <row r="1813" spans="1:14">
      <c r="A1813" s="115">
        <v>2022</v>
      </c>
      <c r="B1813" s="72">
        <v>4</v>
      </c>
      <c r="C1813" t="s">
        <v>372</v>
      </c>
      <c r="D1813" t="s">
        <v>199</v>
      </c>
      <c r="E1813" t="s">
        <v>416</v>
      </c>
      <c r="F1813" t="s">
        <v>72</v>
      </c>
      <c r="G1813" s="10" t="s">
        <v>76</v>
      </c>
      <c r="H1813" t="s">
        <v>391</v>
      </c>
      <c r="I1813">
        <v>193317</v>
      </c>
      <c r="K1813" t="s">
        <v>219</v>
      </c>
      <c r="L1813" s="71"/>
      <c r="M1813" s="70">
        <v>0</v>
      </c>
      <c r="N1813" s="72">
        <f>IF(COUNTIFS(Submission[Submission],"2nd",Submission[Code],Submission[[#This Row],[Code]],Submission[Month],Submission[[#This Row],[Month]])&gt;0,Submission[[#This Row],[2nd Submit Prod/import (month +0)]]-Submission[[#This Row],[1st Submit Prod/import (month +0) ]],0)</f>
        <v>0</v>
      </c>
    </row>
    <row r="1814" spans="1:14">
      <c r="A1814" s="115">
        <v>2022</v>
      </c>
      <c r="B1814" s="72">
        <v>4</v>
      </c>
      <c r="C1814" t="s">
        <v>372</v>
      </c>
      <c r="D1814" t="s">
        <v>199</v>
      </c>
      <c r="E1814" t="s">
        <v>416</v>
      </c>
      <c r="F1814" t="s">
        <v>72</v>
      </c>
      <c r="G1814" s="10" t="s">
        <v>76</v>
      </c>
      <c r="H1814" t="s">
        <v>391</v>
      </c>
      <c r="I1814">
        <v>197011</v>
      </c>
      <c r="K1814" t="s">
        <v>219</v>
      </c>
      <c r="L1814" s="71"/>
      <c r="M1814" s="70">
        <v>1000</v>
      </c>
      <c r="N1814" s="72">
        <f>IF(COUNTIFS(Submission[Submission],"2nd",Submission[Code],Submission[[#This Row],[Code]],Submission[Month],Submission[[#This Row],[Month]])&gt;0,Submission[[#This Row],[2nd Submit Prod/import (month +0)]]-Submission[[#This Row],[1st Submit Prod/import (month +0) ]],0)</f>
        <v>1000</v>
      </c>
    </row>
    <row r="1815" spans="1:14">
      <c r="A1815" s="115">
        <v>2022</v>
      </c>
      <c r="B1815" s="72">
        <v>4</v>
      </c>
      <c r="C1815" t="s">
        <v>372</v>
      </c>
      <c r="D1815" t="s">
        <v>199</v>
      </c>
      <c r="E1815" t="s">
        <v>416</v>
      </c>
      <c r="F1815" t="s">
        <v>72</v>
      </c>
      <c r="G1815" s="10" t="s">
        <v>76</v>
      </c>
      <c r="H1815" t="s">
        <v>391</v>
      </c>
      <c r="I1815">
        <v>175223</v>
      </c>
      <c r="K1815" t="s">
        <v>219</v>
      </c>
      <c r="L1815" s="71"/>
      <c r="M1815" s="70">
        <v>0</v>
      </c>
      <c r="N1815" s="72">
        <f>IF(COUNTIFS(Submission[Submission],"2nd",Submission[Code],Submission[[#This Row],[Code]],Submission[Month],Submission[[#This Row],[Month]])&gt;0,Submission[[#This Row],[2nd Submit Prod/import (month +0)]]-Submission[[#This Row],[1st Submit Prod/import (month +0) ]],0)</f>
        <v>0</v>
      </c>
    </row>
    <row r="1816" spans="1:14">
      <c r="A1816" s="115">
        <v>2022</v>
      </c>
      <c r="B1816" s="72">
        <v>4</v>
      </c>
      <c r="C1816" t="s">
        <v>372</v>
      </c>
      <c r="D1816" t="s">
        <v>199</v>
      </c>
      <c r="E1816" t="s">
        <v>416</v>
      </c>
      <c r="F1816" t="s">
        <v>72</v>
      </c>
      <c r="G1816" s="10" t="s">
        <v>76</v>
      </c>
      <c r="H1816" t="s">
        <v>391</v>
      </c>
      <c r="I1816">
        <v>174609</v>
      </c>
      <c r="K1816" t="s">
        <v>219</v>
      </c>
      <c r="L1816" s="71"/>
      <c r="M1816" s="70">
        <v>499.70903042119164</v>
      </c>
      <c r="N1816" s="72">
        <f>IF(COUNTIFS(Submission[Submission],"2nd",Submission[Code],Submission[[#This Row],[Code]],Submission[Month],Submission[[#This Row],[Month]])&gt;0,Submission[[#This Row],[2nd Submit Prod/import (month +0)]]-Submission[[#This Row],[1st Submit Prod/import (month +0) ]],0)</f>
        <v>499.70903042119164</v>
      </c>
    </row>
    <row r="1817" spans="1:14">
      <c r="A1817" s="115">
        <v>2022</v>
      </c>
      <c r="B1817" s="72">
        <v>4</v>
      </c>
      <c r="C1817" t="s">
        <v>372</v>
      </c>
      <c r="D1817" t="s">
        <v>199</v>
      </c>
      <c r="E1817" t="s">
        <v>416</v>
      </c>
      <c r="F1817" t="s">
        <v>72</v>
      </c>
      <c r="G1817" s="10" t="s">
        <v>76</v>
      </c>
      <c r="H1817" t="s">
        <v>391</v>
      </c>
      <c r="I1817">
        <v>180817</v>
      </c>
      <c r="K1817" t="s">
        <v>219</v>
      </c>
      <c r="L1817" s="71"/>
      <c r="M1817" s="70">
        <v>0</v>
      </c>
      <c r="N1817" s="72">
        <f>IF(COUNTIFS(Submission[Submission],"2nd",Submission[Code],Submission[[#This Row],[Code]],Submission[Month],Submission[[#This Row],[Month]])&gt;0,Submission[[#This Row],[2nd Submit Prod/import (month +0)]]-Submission[[#This Row],[1st Submit Prod/import (month +0) ]],0)</f>
        <v>0</v>
      </c>
    </row>
    <row r="1818" spans="1:14">
      <c r="A1818" s="115">
        <v>2022</v>
      </c>
      <c r="B1818" s="72">
        <v>4</v>
      </c>
      <c r="C1818" t="s">
        <v>372</v>
      </c>
      <c r="D1818" t="s">
        <v>199</v>
      </c>
      <c r="E1818" t="s">
        <v>416</v>
      </c>
      <c r="F1818" t="s">
        <v>72</v>
      </c>
      <c r="G1818" s="10" t="s">
        <v>76</v>
      </c>
      <c r="H1818" t="s">
        <v>391</v>
      </c>
      <c r="I1818">
        <v>170116</v>
      </c>
      <c r="K1818" t="s">
        <v>219</v>
      </c>
      <c r="L1818" s="71"/>
      <c r="M1818" s="70">
        <v>923.8176002813816</v>
      </c>
      <c r="N1818" s="72">
        <f>IF(COUNTIFS(Submission[Submission],"2nd",Submission[Code],Submission[[#This Row],[Code]],Submission[Month],Submission[[#This Row],[Month]])&gt;0,Submission[[#This Row],[2nd Submit Prod/import (month +0)]]-Submission[[#This Row],[1st Submit Prod/import (month +0) ]],0)</f>
        <v>923.8176002813816</v>
      </c>
    </row>
    <row r="1819" spans="1:14">
      <c r="A1819" s="115">
        <v>2022</v>
      </c>
      <c r="B1819" s="72">
        <v>4</v>
      </c>
      <c r="C1819" t="s">
        <v>372</v>
      </c>
      <c r="D1819" t="s">
        <v>199</v>
      </c>
      <c r="E1819" t="s">
        <v>418</v>
      </c>
      <c r="F1819" t="s">
        <v>72</v>
      </c>
      <c r="G1819" t="s">
        <v>370</v>
      </c>
      <c r="H1819" t="s">
        <v>374</v>
      </c>
      <c r="I1819" t="s">
        <v>528</v>
      </c>
      <c r="K1819" t="s">
        <v>219</v>
      </c>
      <c r="L1819" s="71"/>
      <c r="M1819" s="70">
        <v>3513.1193560578586</v>
      </c>
      <c r="N1819" s="72">
        <f>IF(COUNTIFS(Submission[Submission],"2nd",Submission[Code],Submission[[#This Row],[Code]],Submission[Month],Submission[[#This Row],[Month]])&gt;0,Submission[[#This Row],[2nd Submit Prod/import (month +0)]]-Submission[[#This Row],[1st Submit Prod/import (month +0) ]],0)</f>
        <v>3513.1193560578586</v>
      </c>
    </row>
    <row r="1820" spans="1:14">
      <c r="A1820" s="115">
        <v>2022</v>
      </c>
      <c r="B1820" s="72">
        <v>4</v>
      </c>
      <c r="C1820" t="s">
        <v>372</v>
      </c>
      <c r="D1820" t="s">
        <v>199</v>
      </c>
      <c r="E1820" t="s">
        <v>418</v>
      </c>
      <c r="F1820" t="s">
        <v>72</v>
      </c>
      <c r="G1820" t="s">
        <v>370</v>
      </c>
      <c r="H1820" t="s">
        <v>374</v>
      </c>
      <c r="I1820" t="s">
        <v>529</v>
      </c>
      <c r="K1820" t="s">
        <v>219</v>
      </c>
      <c r="L1820" s="71"/>
      <c r="M1820" s="70">
        <v>0</v>
      </c>
      <c r="N1820" s="72">
        <f>IF(COUNTIFS(Submission[Submission],"2nd",Submission[Code],Submission[[#This Row],[Code]],Submission[Month],Submission[[#This Row],[Month]])&gt;0,Submission[[#This Row],[2nd Submit Prod/import (month +0)]]-Submission[[#This Row],[1st Submit Prod/import (month +0) ]],0)</f>
        <v>0</v>
      </c>
    </row>
    <row r="1821" spans="1:14">
      <c r="A1821" s="115">
        <v>2022</v>
      </c>
      <c r="B1821" s="72">
        <v>4</v>
      </c>
      <c r="C1821" t="s">
        <v>372</v>
      </c>
      <c r="D1821" t="s">
        <v>199</v>
      </c>
      <c r="E1821" t="s">
        <v>418</v>
      </c>
      <c r="F1821" t="s">
        <v>72</v>
      </c>
      <c r="G1821" t="s">
        <v>370</v>
      </c>
      <c r="H1821" t="s">
        <v>374</v>
      </c>
      <c r="I1821" t="s">
        <v>530</v>
      </c>
      <c r="K1821" t="s">
        <v>219</v>
      </c>
      <c r="L1821" s="71"/>
      <c r="M1821" s="70">
        <v>0</v>
      </c>
      <c r="N1821" s="72">
        <f>IF(COUNTIFS(Submission[Submission],"2nd",Submission[Code],Submission[[#This Row],[Code]],Submission[Month],Submission[[#This Row],[Month]])&gt;0,Submission[[#This Row],[2nd Submit Prod/import (month +0)]]-Submission[[#This Row],[1st Submit Prod/import (month +0) ]],0)</f>
        <v>0</v>
      </c>
    </row>
    <row r="1822" spans="1:14">
      <c r="A1822" s="115">
        <v>2022</v>
      </c>
      <c r="B1822" s="72">
        <v>4</v>
      </c>
      <c r="C1822" t="s">
        <v>372</v>
      </c>
      <c r="D1822" t="s">
        <v>199</v>
      </c>
      <c r="E1822" t="s">
        <v>418</v>
      </c>
      <c r="F1822" t="s">
        <v>72</v>
      </c>
      <c r="G1822" t="s">
        <v>370</v>
      </c>
      <c r="H1822" t="s">
        <v>374</v>
      </c>
      <c r="I1822" t="s">
        <v>544</v>
      </c>
      <c r="K1822" t="s">
        <v>219</v>
      </c>
      <c r="L1822" s="71"/>
      <c r="M1822" s="70">
        <v>0</v>
      </c>
      <c r="N1822" s="72">
        <f>IF(COUNTIFS(Submission[Submission],"2nd",Submission[Code],Submission[[#This Row],[Code]],Submission[Month],Submission[[#This Row],[Month]])&gt;0,Submission[[#This Row],[2nd Submit Prod/import (month +0)]]-Submission[[#This Row],[1st Submit Prod/import (month +0) ]],0)</f>
        <v>0</v>
      </c>
    </row>
    <row r="1823" spans="1:14">
      <c r="A1823" s="115">
        <v>2022</v>
      </c>
      <c r="B1823" s="72">
        <v>4</v>
      </c>
      <c r="C1823" t="s">
        <v>372</v>
      </c>
      <c r="D1823" t="s">
        <v>199</v>
      </c>
      <c r="E1823" t="s">
        <v>421</v>
      </c>
      <c r="F1823" t="s">
        <v>72</v>
      </c>
      <c r="G1823" t="s">
        <v>370</v>
      </c>
      <c r="H1823" t="s">
        <v>403</v>
      </c>
      <c r="I1823" t="s">
        <v>713</v>
      </c>
      <c r="K1823" t="s">
        <v>219</v>
      </c>
      <c r="L1823" s="71"/>
      <c r="M1823" s="70">
        <v>500</v>
      </c>
      <c r="N1823" s="72">
        <f>IF(COUNTIFS(Submission[Submission],"2nd",Submission[Code],Submission[[#This Row],[Code]],Submission[Month],Submission[[#This Row],[Month]])&gt;0,Submission[[#This Row],[2nd Submit Prod/import (month +0)]]-Submission[[#This Row],[1st Submit Prod/import (month +0) ]],0)</f>
        <v>500</v>
      </c>
    </row>
    <row r="1824" spans="1:14">
      <c r="A1824" s="115">
        <v>2022</v>
      </c>
      <c r="B1824" s="72">
        <v>4</v>
      </c>
      <c r="C1824" t="s">
        <v>372</v>
      </c>
      <c r="D1824" t="s">
        <v>199</v>
      </c>
      <c r="E1824" t="s">
        <v>421</v>
      </c>
      <c r="F1824" t="s">
        <v>72</v>
      </c>
      <c r="G1824" t="s">
        <v>370</v>
      </c>
      <c r="H1824" t="s">
        <v>403</v>
      </c>
      <c r="I1824" t="s">
        <v>714</v>
      </c>
      <c r="K1824" t="s">
        <v>219</v>
      </c>
      <c r="L1824" s="71"/>
      <c r="M1824" s="70">
        <v>1415.5575456998904</v>
      </c>
      <c r="N1824" s="72">
        <f>IF(COUNTIFS(Submission[Submission],"2nd",Submission[Code],Submission[[#This Row],[Code]],Submission[Month],Submission[[#This Row],[Month]])&gt;0,Submission[[#This Row],[2nd Submit Prod/import (month +0)]]-Submission[[#This Row],[1st Submit Prod/import (month +0) ]],0)</f>
        <v>1415.5575456998904</v>
      </c>
    </row>
    <row r="1825" spans="1:14">
      <c r="A1825" s="115">
        <v>2022</v>
      </c>
      <c r="B1825" s="72">
        <v>4</v>
      </c>
      <c r="C1825" t="s">
        <v>372</v>
      </c>
      <c r="D1825" t="s">
        <v>199</v>
      </c>
      <c r="E1825" t="s">
        <v>421</v>
      </c>
      <c r="F1825" t="s">
        <v>72</v>
      </c>
      <c r="G1825" t="s">
        <v>370</v>
      </c>
      <c r="H1825" t="s">
        <v>403</v>
      </c>
      <c r="I1825" t="s">
        <v>715</v>
      </c>
      <c r="K1825" t="s">
        <v>219</v>
      </c>
      <c r="L1825" s="71"/>
      <c r="M1825" s="70">
        <v>544.35007600578774</v>
      </c>
      <c r="N1825" s="72">
        <f>IF(COUNTIFS(Submission[Submission],"2nd",Submission[Code],Submission[[#This Row],[Code]],Submission[Month],Submission[[#This Row],[Month]])&gt;0,Submission[[#This Row],[2nd Submit Prod/import (month +0)]]-Submission[[#This Row],[1st Submit Prod/import (month +0) ]],0)</f>
        <v>544.35007600578774</v>
      </c>
    </row>
    <row r="1826" spans="1:14">
      <c r="A1826" s="115">
        <v>2022</v>
      </c>
      <c r="B1826" s="72">
        <v>4</v>
      </c>
      <c r="C1826" t="s">
        <v>372</v>
      </c>
      <c r="D1826" t="s">
        <v>199</v>
      </c>
      <c r="E1826" t="s">
        <v>421</v>
      </c>
      <c r="F1826" t="s">
        <v>72</v>
      </c>
      <c r="G1826" t="s">
        <v>370</v>
      </c>
      <c r="H1826" t="s">
        <v>403</v>
      </c>
      <c r="I1826" t="s">
        <v>545</v>
      </c>
      <c r="K1826" t="s">
        <v>220</v>
      </c>
      <c r="L1826" s="71"/>
      <c r="M1826" s="70">
        <v>0</v>
      </c>
      <c r="N1826" s="72">
        <f>IF(COUNTIFS(Submission[Submission],"2nd",Submission[Code],Submission[[#This Row],[Code]],Submission[Month],Submission[[#This Row],[Month]])&gt;0,Submission[[#This Row],[2nd Submit Prod/import (month +0)]]-Submission[[#This Row],[1st Submit Prod/import (month +0) ]],0)</f>
        <v>0</v>
      </c>
    </row>
    <row r="1827" spans="1:14">
      <c r="A1827" s="115">
        <v>2022</v>
      </c>
      <c r="B1827" s="72">
        <v>4</v>
      </c>
      <c r="C1827" t="s">
        <v>372</v>
      </c>
      <c r="D1827" t="s">
        <v>199</v>
      </c>
      <c r="E1827" t="s">
        <v>421</v>
      </c>
      <c r="F1827" t="s">
        <v>72</v>
      </c>
      <c r="G1827" t="s">
        <v>370</v>
      </c>
      <c r="H1827" t="s">
        <v>403</v>
      </c>
      <c r="I1827" t="s">
        <v>546</v>
      </c>
      <c r="K1827" t="s">
        <v>220</v>
      </c>
      <c r="L1827" s="71"/>
      <c r="M1827" s="70">
        <v>0</v>
      </c>
      <c r="N1827" s="72">
        <f>IF(COUNTIFS(Submission[Submission],"2nd",Submission[Code],Submission[[#This Row],[Code]],Submission[Month],Submission[[#This Row],[Month]])&gt;0,Submission[[#This Row],[2nd Submit Prod/import (month +0)]]-Submission[[#This Row],[1st Submit Prod/import (month +0) ]],0)</f>
        <v>0</v>
      </c>
    </row>
    <row r="1828" spans="1:14">
      <c r="A1828" s="115">
        <v>2022</v>
      </c>
      <c r="B1828" s="72">
        <v>4</v>
      </c>
      <c r="C1828" t="s">
        <v>372</v>
      </c>
      <c r="D1828" t="s">
        <v>199</v>
      </c>
      <c r="E1828" t="s">
        <v>419</v>
      </c>
      <c r="F1828" t="s">
        <v>72</v>
      </c>
      <c r="G1828" t="s">
        <v>370</v>
      </c>
      <c r="H1828" t="s">
        <v>403</v>
      </c>
      <c r="I1828" t="s">
        <v>547</v>
      </c>
      <c r="K1828" t="s">
        <v>219</v>
      </c>
      <c r="L1828" s="71"/>
      <c r="M1828" s="70">
        <v>0</v>
      </c>
      <c r="N1828" s="72">
        <f>IF(COUNTIFS(Submission[Submission],"2nd",Submission[Code],Submission[[#This Row],[Code]],Submission[Month],Submission[[#This Row],[Month]])&gt;0,Submission[[#This Row],[2nd Submit Prod/import (month +0)]]-Submission[[#This Row],[1st Submit Prod/import (month +0) ]],0)</f>
        <v>0</v>
      </c>
    </row>
    <row r="1829" spans="1:14">
      <c r="A1829" s="115">
        <v>2022</v>
      </c>
      <c r="B1829" s="72">
        <v>4</v>
      </c>
      <c r="C1829" t="s">
        <v>372</v>
      </c>
      <c r="D1829" t="s">
        <v>199</v>
      </c>
      <c r="E1829" t="s">
        <v>419</v>
      </c>
      <c r="F1829" t="s">
        <v>72</v>
      </c>
      <c r="G1829" t="s">
        <v>370</v>
      </c>
      <c r="H1829" t="s">
        <v>403</v>
      </c>
      <c r="I1829" t="s">
        <v>525</v>
      </c>
      <c r="K1829" t="s">
        <v>219</v>
      </c>
      <c r="L1829" s="71"/>
      <c r="M1829" s="70">
        <v>4069.6292022868747</v>
      </c>
      <c r="N1829" s="72">
        <f>IF(COUNTIFS(Submission[Submission],"2nd",Submission[Code],Submission[[#This Row],[Code]],Submission[Month],Submission[[#This Row],[Month]])&gt;0,Submission[[#This Row],[2nd Submit Prod/import (month +0)]]-Submission[[#This Row],[1st Submit Prod/import (month +0) ]],0)</f>
        <v>4069.6292022868747</v>
      </c>
    </row>
    <row r="1830" spans="1:14">
      <c r="A1830" s="115">
        <v>2022</v>
      </c>
      <c r="B1830" s="72">
        <v>4</v>
      </c>
      <c r="C1830" t="s">
        <v>372</v>
      </c>
      <c r="D1830" t="s">
        <v>199</v>
      </c>
      <c r="E1830" t="s">
        <v>419</v>
      </c>
      <c r="F1830" t="s">
        <v>72</v>
      </c>
      <c r="G1830" t="s">
        <v>370</v>
      </c>
      <c r="H1830" t="s">
        <v>403</v>
      </c>
      <c r="I1830" t="s">
        <v>524</v>
      </c>
      <c r="K1830" t="s">
        <v>219</v>
      </c>
      <c r="L1830" s="71"/>
      <c r="M1830" s="70">
        <v>0</v>
      </c>
      <c r="N1830" s="72">
        <f>IF(COUNTIFS(Submission[Submission],"2nd",Submission[Code],Submission[[#This Row],[Code]],Submission[Month],Submission[[#This Row],[Month]])&gt;0,Submission[[#This Row],[2nd Submit Prod/import (month +0)]]-Submission[[#This Row],[1st Submit Prod/import (month +0) ]],0)</f>
        <v>0</v>
      </c>
    </row>
    <row r="1831" spans="1:14">
      <c r="A1831" s="115">
        <v>2022</v>
      </c>
      <c r="B1831" s="72">
        <v>4</v>
      </c>
      <c r="C1831" t="s">
        <v>372</v>
      </c>
      <c r="D1831" t="s">
        <v>199</v>
      </c>
      <c r="E1831" t="s">
        <v>419</v>
      </c>
      <c r="F1831" t="s">
        <v>72</v>
      </c>
      <c r="G1831" t="s">
        <v>370</v>
      </c>
      <c r="H1831" t="s">
        <v>403</v>
      </c>
      <c r="I1831" t="s">
        <v>526</v>
      </c>
      <c r="K1831" t="s">
        <v>219</v>
      </c>
      <c r="L1831" s="71"/>
      <c r="M1831" s="70">
        <v>1912.914894676529</v>
      </c>
      <c r="N1831" s="72">
        <f>IF(COUNTIFS(Submission[Submission],"2nd",Submission[Code],Submission[[#This Row],[Code]],Submission[Month],Submission[[#This Row],[Month]])&gt;0,Submission[[#This Row],[2nd Submit Prod/import (month +0)]]-Submission[[#This Row],[1st Submit Prod/import (month +0) ]],0)</f>
        <v>1912.914894676529</v>
      </c>
    </row>
    <row r="1832" spans="1:14">
      <c r="A1832" s="115">
        <v>2022</v>
      </c>
      <c r="B1832" s="72">
        <v>4</v>
      </c>
      <c r="C1832" t="s">
        <v>372</v>
      </c>
      <c r="D1832" t="s">
        <v>199</v>
      </c>
      <c r="E1832" t="s">
        <v>419</v>
      </c>
      <c r="F1832" t="s">
        <v>72</v>
      </c>
      <c r="G1832" t="s">
        <v>370</v>
      </c>
      <c r="H1832" t="s">
        <v>403</v>
      </c>
      <c r="I1832" t="s">
        <v>527</v>
      </c>
      <c r="K1832" t="s">
        <v>220</v>
      </c>
      <c r="L1832" s="71"/>
      <c r="M1832" s="70">
        <v>338.38877192982454</v>
      </c>
      <c r="N1832" s="72">
        <f>IF(COUNTIFS(Submission[Submission],"2nd",Submission[Code],Submission[[#This Row],[Code]],Submission[Month],Submission[[#This Row],[Month]])&gt;0,Submission[[#This Row],[2nd Submit Prod/import (month +0)]]-Submission[[#This Row],[1st Submit Prod/import (month +0) ]],0)</f>
        <v>338.38877192982454</v>
      </c>
    </row>
    <row r="1833" spans="1:14">
      <c r="A1833" s="115">
        <v>2022</v>
      </c>
      <c r="B1833" s="72">
        <v>4</v>
      </c>
      <c r="C1833" t="s">
        <v>372</v>
      </c>
      <c r="D1833" t="s">
        <v>199</v>
      </c>
      <c r="E1833" t="s">
        <v>419</v>
      </c>
      <c r="F1833" t="s">
        <v>72</v>
      </c>
      <c r="G1833" t="s">
        <v>370</v>
      </c>
      <c r="H1833" t="s">
        <v>403</v>
      </c>
      <c r="I1833" t="s">
        <v>548</v>
      </c>
      <c r="K1833" t="s">
        <v>220</v>
      </c>
      <c r="L1833" s="71"/>
      <c r="M1833" s="70">
        <v>0</v>
      </c>
      <c r="N1833" s="72">
        <f>IF(COUNTIFS(Submission[Submission],"2nd",Submission[Code],Submission[[#This Row],[Code]],Submission[Month],Submission[[#This Row],[Month]])&gt;0,Submission[[#This Row],[2nd Submit Prod/import (month +0)]]-Submission[[#This Row],[1st Submit Prod/import (month +0) ]],0)</f>
        <v>0</v>
      </c>
    </row>
    <row r="1834" spans="1:14">
      <c r="A1834" s="115">
        <v>2022</v>
      </c>
      <c r="B1834" s="72">
        <v>4</v>
      </c>
      <c r="C1834" t="s">
        <v>372</v>
      </c>
      <c r="D1834" t="s">
        <v>199</v>
      </c>
      <c r="E1834" t="s">
        <v>419</v>
      </c>
      <c r="F1834" t="s">
        <v>72</v>
      </c>
      <c r="G1834" t="s">
        <v>370</v>
      </c>
      <c r="H1834" t="s">
        <v>403</v>
      </c>
      <c r="I1834" t="s">
        <v>549</v>
      </c>
      <c r="K1834" t="s">
        <v>220</v>
      </c>
      <c r="L1834" s="71"/>
      <c r="M1834" s="70">
        <v>0</v>
      </c>
      <c r="N1834" s="72">
        <f>IF(COUNTIFS(Submission[Submission],"2nd",Submission[Code],Submission[[#This Row],[Code]],Submission[Month],Submission[[#This Row],[Month]])&gt;0,Submission[[#This Row],[2nd Submit Prod/import (month +0)]]-Submission[[#This Row],[1st Submit Prod/import (month +0) ]],0)</f>
        <v>0</v>
      </c>
    </row>
    <row r="1835" spans="1:14">
      <c r="A1835" s="115">
        <v>2022</v>
      </c>
      <c r="B1835" s="72">
        <v>4</v>
      </c>
      <c r="C1835" t="s">
        <v>372</v>
      </c>
      <c r="D1835" t="s">
        <v>199</v>
      </c>
      <c r="E1835" t="s">
        <v>419</v>
      </c>
      <c r="F1835" t="s">
        <v>72</v>
      </c>
      <c r="G1835" t="s">
        <v>370</v>
      </c>
      <c r="H1835" t="s">
        <v>403</v>
      </c>
      <c r="I1835" t="s">
        <v>550</v>
      </c>
      <c r="K1835" t="s">
        <v>220</v>
      </c>
      <c r="L1835" s="71"/>
      <c r="M1835" s="70">
        <v>0</v>
      </c>
      <c r="N1835" s="72">
        <f>IF(COUNTIFS(Submission[Submission],"2nd",Submission[Code],Submission[[#This Row],[Code]],Submission[Month],Submission[[#This Row],[Month]])&gt;0,Submission[[#This Row],[2nd Submit Prod/import (month +0)]]-Submission[[#This Row],[1st Submit Prod/import (month +0) ]],0)</f>
        <v>0</v>
      </c>
    </row>
    <row r="1836" spans="1:14">
      <c r="A1836" s="115">
        <v>2022</v>
      </c>
      <c r="B1836" s="72">
        <v>4</v>
      </c>
      <c r="C1836" t="s">
        <v>372</v>
      </c>
      <c r="D1836" t="s">
        <v>199</v>
      </c>
      <c r="E1836" t="s">
        <v>419</v>
      </c>
      <c r="F1836" t="s">
        <v>72</v>
      </c>
      <c r="G1836" t="s">
        <v>370</v>
      </c>
      <c r="H1836" t="s">
        <v>403</v>
      </c>
      <c r="I1836" t="s">
        <v>551</v>
      </c>
      <c r="K1836" t="s">
        <v>220</v>
      </c>
      <c r="L1836" s="71"/>
      <c r="M1836" s="70">
        <v>0</v>
      </c>
      <c r="N1836" s="72">
        <f>IF(COUNTIFS(Submission[Submission],"2nd",Submission[Code],Submission[[#This Row],[Code]],Submission[Month],Submission[[#This Row],[Month]])&gt;0,Submission[[#This Row],[2nd Submit Prod/import (month +0)]]-Submission[[#This Row],[1st Submit Prod/import (month +0) ]],0)</f>
        <v>0</v>
      </c>
    </row>
    <row r="1837" spans="1:14">
      <c r="A1837" s="115">
        <v>2022</v>
      </c>
      <c r="B1837" s="72">
        <v>4</v>
      </c>
      <c r="C1837" t="s">
        <v>372</v>
      </c>
      <c r="D1837" t="s">
        <v>199</v>
      </c>
      <c r="E1837" t="s">
        <v>419</v>
      </c>
      <c r="F1837" t="s">
        <v>72</v>
      </c>
      <c r="G1837" t="s">
        <v>370</v>
      </c>
      <c r="H1837" t="s">
        <v>403</v>
      </c>
      <c r="I1837" t="s">
        <v>552</v>
      </c>
      <c r="K1837" t="s">
        <v>220</v>
      </c>
      <c r="L1837" s="71"/>
      <c r="M1837" s="70">
        <v>0</v>
      </c>
      <c r="N1837" s="72">
        <f>IF(COUNTIFS(Submission[Submission],"2nd",Submission[Code],Submission[[#This Row],[Code]],Submission[Month],Submission[[#This Row],[Month]])&gt;0,Submission[[#This Row],[2nd Submit Prod/import (month +0)]]-Submission[[#This Row],[1st Submit Prod/import (month +0) ]],0)</f>
        <v>0</v>
      </c>
    </row>
    <row r="1838" spans="1:14">
      <c r="A1838" s="115">
        <v>2022</v>
      </c>
      <c r="B1838" s="72">
        <v>4</v>
      </c>
      <c r="C1838" t="s">
        <v>372</v>
      </c>
      <c r="D1838" t="s">
        <v>199</v>
      </c>
      <c r="E1838" t="s">
        <v>419</v>
      </c>
      <c r="F1838" t="s">
        <v>72</v>
      </c>
      <c r="G1838" t="s">
        <v>370</v>
      </c>
      <c r="H1838" t="s">
        <v>374</v>
      </c>
      <c r="I1838" t="s">
        <v>523</v>
      </c>
      <c r="K1838" t="s">
        <v>220</v>
      </c>
      <c r="L1838" s="71"/>
      <c r="M1838" s="70">
        <v>0</v>
      </c>
      <c r="N1838" s="72">
        <f>IF(COUNTIFS(Submission[Submission],"2nd",Submission[Code],Submission[[#This Row],[Code]],Submission[Month],Submission[[#This Row],[Month]])&gt;0,Submission[[#This Row],[2nd Submit Prod/import (month +0)]]-Submission[[#This Row],[1st Submit Prod/import (month +0) ]],0)</f>
        <v>0</v>
      </c>
    </row>
    <row r="1839" spans="1:14">
      <c r="A1839" s="115">
        <v>2022</v>
      </c>
      <c r="B1839" s="72">
        <v>4</v>
      </c>
      <c r="C1839" t="s">
        <v>372</v>
      </c>
      <c r="D1839" t="s">
        <v>199</v>
      </c>
      <c r="E1839" t="s">
        <v>419</v>
      </c>
      <c r="F1839" t="s">
        <v>72</v>
      </c>
      <c r="G1839" t="s">
        <v>370</v>
      </c>
      <c r="H1839" t="s">
        <v>374</v>
      </c>
      <c r="I1839" t="s">
        <v>522</v>
      </c>
      <c r="K1839" t="s">
        <v>220</v>
      </c>
      <c r="L1839" s="71"/>
      <c r="M1839" s="70">
        <v>0</v>
      </c>
      <c r="N1839" s="72">
        <f>IF(COUNTIFS(Submission[Submission],"2nd",Submission[Code],Submission[[#This Row],[Code]],Submission[Month],Submission[[#This Row],[Month]])&gt;0,Submission[[#This Row],[2nd Submit Prod/import (month +0)]]-Submission[[#This Row],[1st Submit Prod/import (month +0) ]],0)</f>
        <v>0</v>
      </c>
    </row>
    <row r="1840" spans="1:14">
      <c r="A1840" s="115">
        <v>2022</v>
      </c>
      <c r="B1840" s="72">
        <v>4</v>
      </c>
      <c r="C1840" t="s">
        <v>372</v>
      </c>
      <c r="D1840" t="s">
        <v>199</v>
      </c>
      <c r="E1840" t="s">
        <v>419</v>
      </c>
      <c r="F1840" t="s">
        <v>72</v>
      </c>
      <c r="G1840" t="s">
        <v>370</v>
      </c>
      <c r="H1840" t="s">
        <v>374</v>
      </c>
      <c r="I1840" t="s">
        <v>553</v>
      </c>
      <c r="K1840" t="s">
        <v>220</v>
      </c>
      <c r="L1840" s="71"/>
      <c r="M1840" s="70">
        <v>0</v>
      </c>
      <c r="N1840" s="72">
        <f>IF(COUNTIFS(Submission[Submission],"2nd",Submission[Code],Submission[[#This Row],[Code]],Submission[Month],Submission[[#This Row],[Month]])&gt;0,Submission[[#This Row],[2nd Submit Prod/import (month +0)]]-Submission[[#This Row],[1st Submit Prod/import (month +0) ]],0)</f>
        <v>0</v>
      </c>
    </row>
    <row r="1841" spans="1:14">
      <c r="A1841" s="115">
        <v>2022</v>
      </c>
      <c r="B1841" s="72">
        <v>4</v>
      </c>
      <c r="C1841" t="s">
        <v>372</v>
      </c>
      <c r="D1841" t="s">
        <v>199</v>
      </c>
      <c r="E1841" t="s">
        <v>419</v>
      </c>
      <c r="F1841" t="s">
        <v>72</v>
      </c>
      <c r="G1841" t="s">
        <v>370</v>
      </c>
      <c r="H1841" t="s">
        <v>374</v>
      </c>
      <c r="I1841" t="s">
        <v>563</v>
      </c>
      <c r="K1841" t="s">
        <v>220</v>
      </c>
      <c r="L1841" s="71"/>
      <c r="M1841" s="70">
        <v>0</v>
      </c>
      <c r="N1841" s="72">
        <f>IF(COUNTIFS(Submission[Submission],"2nd",Submission[Code],Submission[[#This Row],[Code]],Submission[Month],Submission[[#This Row],[Month]])&gt;0,Submission[[#This Row],[2nd Submit Prod/import (month +0)]]-Submission[[#This Row],[1st Submit Prod/import (month +0) ]],0)</f>
        <v>0</v>
      </c>
    </row>
    <row r="1842" spans="1:14">
      <c r="A1842" s="115">
        <v>2022</v>
      </c>
      <c r="B1842" s="72">
        <v>4</v>
      </c>
      <c r="C1842" t="s">
        <v>372</v>
      </c>
      <c r="D1842" t="s">
        <v>199</v>
      </c>
      <c r="E1842" t="s">
        <v>427</v>
      </c>
      <c r="F1842" t="s">
        <v>77</v>
      </c>
      <c r="G1842" t="s">
        <v>370</v>
      </c>
      <c r="H1842" t="s">
        <v>374</v>
      </c>
      <c r="I1842" t="s">
        <v>86</v>
      </c>
      <c r="K1842" t="s">
        <v>219</v>
      </c>
      <c r="L1842" s="71"/>
      <c r="M1842" s="70">
        <v>0</v>
      </c>
      <c r="N1842" s="72">
        <f>IF(COUNTIFS(Submission[Submission],"2nd",Submission[Code],Submission[[#This Row],[Code]],Submission[Month],Submission[[#This Row],[Month]])&gt;0,Submission[[#This Row],[2nd Submit Prod/import (month +0)]]-Submission[[#This Row],[1st Submit Prod/import (month +0) ]],0)</f>
        <v>0</v>
      </c>
    </row>
    <row r="1843" spans="1:14">
      <c r="A1843" s="115">
        <v>2022</v>
      </c>
      <c r="B1843" s="72">
        <v>4</v>
      </c>
      <c r="C1843" t="s">
        <v>372</v>
      </c>
      <c r="D1843" t="s">
        <v>199</v>
      </c>
      <c r="E1843" t="s">
        <v>427</v>
      </c>
      <c r="F1843" t="s">
        <v>77</v>
      </c>
      <c r="G1843" t="s">
        <v>370</v>
      </c>
      <c r="H1843" t="s">
        <v>374</v>
      </c>
      <c r="I1843" t="s">
        <v>87</v>
      </c>
      <c r="K1843" t="s">
        <v>219</v>
      </c>
      <c r="L1843" s="71"/>
      <c r="M1843" s="70">
        <v>0</v>
      </c>
      <c r="N1843" s="72">
        <f>IF(COUNTIFS(Submission[Submission],"2nd",Submission[Code],Submission[[#This Row],[Code]],Submission[Month],Submission[[#This Row],[Month]])&gt;0,Submission[[#This Row],[2nd Submit Prod/import (month +0)]]-Submission[[#This Row],[1st Submit Prod/import (month +0) ]],0)</f>
        <v>0</v>
      </c>
    </row>
    <row r="1844" spans="1:14">
      <c r="A1844" s="115">
        <v>2022</v>
      </c>
      <c r="B1844" s="72">
        <v>4</v>
      </c>
      <c r="C1844" t="s">
        <v>372</v>
      </c>
      <c r="D1844" t="s">
        <v>199</v>
      </c>
      <c r="E1844" t="s">
        <v>427</v>
      </c>
      <c r="F1844" t="s">
        <v>77</v>
      </c>
      <c r="G1844" t="s">
        <v>370</v>
      </c>
      <c r="H1844" t="s">
        <v>374</v>
      </c>
      <c r="I1844" t="s">
        <v>88</v>
      </c>
      <c r="K1844" t="s">
        <v>219</v>
      </c>
      <c r="L1844" s="71"/>
      <c r="M1844" s="70">
        <v>0</v>
      </c>
      <c r="N1844" s="72">
        <f>IF(COUNTIFS(Submission[Submission],"2nd",Submission[Code],Submission[[#This Row],[Code]],Submission[Month],Submission[[#This Row],[Month]])&gt;0,Submission[[#This Row],[2nd Submit Prod/import (month +0)]]-Submission[[#This Row],[1st Submit Prod/import (month +0) ]],0)</f>
        <v>0</v>
      </c>
    </row>
    <row r="1845" spans="1:14">
      <c r="A1845" s="115">
        <v>2022</v>
      </c>
      <c r="B1845" s="72">
        <v>4</v>
      </c>
      <c r="C1845" t="s">
        <v>372</v>
      </c>
      <c r="D1845" t="s">
        <v>199</v>
      </c>
      <c r="E1845" t="s">
        <v>427</v>
      </c>
      <c r="F1845" t="s">
        <v>77</v>
      </c>
      <c r="G1845" t="s">
        <v>370</v>
      </c>
      <c r="H1845" t="s">
        <v>374</v>
      </c>
      <c r="I1845" t="s">
        <v>89</v>
      </c>
      <c r="K1845" t="s">
        <v>219</v>
      </c>
      <c r="L1845" s="71"/>
      <c r="M1845" s="70">
        <v>0</v>
      </c>
      <c r="N1845" s="72">
        <f>IF(COUNTIFS(Submission[Submission],"2nd",Submission[Code],Submission[[#This Row],[Code]],Submission[Month],Submission[[#This Row],[Month]])&gt;0,Submission[[#This Row],[2nd Submit Prod/import (month +0)]]-Submission[[#This Row],[1st Submit Prod/import (month +0) ]],0)</f>
        <v>0</v>
      </c>
    </row>
    <row r="1846" spans="1:14">
      <c r="A1846" s="115">
        <v>2022</v>
      </c>
      <c r="B1846" s="72">
        <v>4</v>
      </c>
      <c r="C1846" t="s">
        <v>372</v>
      </c>
      <c r="D1846" t="s">
        <v>199</v>
      </c>
      <c r="E1846" t="s">
        <v>427</v>
      </c>
      <c r="F1846" t="s">
        <v>77</v>
      </c>
      <c r="G1846" t="s">
        <v>370</v>
      </c>
      <c r="H1846" t="s">
        <v>374</v>
      </c>
      <c r="I1846" t="s">
        <v>90</v>
      </c>
      <c r="K1846" t="s">
        <v>219</v>
      </c>
      <c r="L1846" s="71"/>
      <c r="M1846" s="70">
        <v>0</v>
      </c>
      <c r="N1846" s="72">
        <f>IF(COUNTIFS(Submission[Submission],"2nd",Submission[Code],Submission[[#This Row],[Code]],Submission[Month],Submission[[#This Row],[Month]])&gt;0,Submission[[#This Row],[2nd Submit Prod/import (month +0)]]-Submission[[#This Row],[1st Submit Prod/import (month +0) ]],0)</f>
        <v>0</v>
      </c>
    </row>
    <row r="1847" spans="1:14">
      <c r="A1847" s="115">
        <v>2022</v>
      </c>
      <c r="B1847" s="72">
        <v>4</v>
      </c>
      <c r="C1847" t="s">
        <v>372</v>
      </c>
      <c r="D1847" t="s">
        <v>199</v>
      </c>
      <c r="E1847" t="s">
        <v>427</v>
      </c>
      <c r="F1847" t="s">
        <v>77</v>
      </c>
      <c r="G1847" t="s">
        <v>370</v>
      </c>
      <c r="H1847" t="s">
        <v>374</v>
      </c>
      <c r="I1847" t="s">
        <v>91</v>
      </c>
      <c r="K1847" t="s">
        <v>219</v>
      </c>
      <c r="L1847" s="71"/>
      <c r="M1847" s="70">
        <v>0</v>
      </c>
      <c r="N1847" s="72">
        <f>IF(COUNTIFS(Submission[Submission],"2nd",Submission[Code],Submission[[#This Row],[Code]],Submission[Month],Submission[[#This Row],[Month]])&gt;0,Submission[[#This Row],[2nd Submit Prod/import (month +0)]]-Submission[[#This Row],[1st Submit Prod/import (month +0) ]],0)</f>
        <v>0</v>
      </c>
    </row>
    <row r="1848" spans="1:14">
      <c r="A1848" s="115">
        <v>2022</v>
      </c>
      <c r="B1848" s="72">
        <v>4</v>
      </c>
      <c r="C1848" t="s">
        <v>372</v>
      </c>
      <c r="D1848" t="s">
        <v>199</v>
      </c>
      <c r="E1848" t="s">
        <v>427</v>
      </c>
      <c r="F1848" t="s">
        <v>77</v>
      </c>
      <c r="G1848" t="s">
        <v>370</v>
      </c>
      <c r="H1848" t="s">
        <v>374</v>
      </c>
      <c r="I1848" t="s">
        <v>143</v>
      </c>
      <c r="K1848" t="s">
        <v>220</v>
      </c>
      <c r="L1848" s="71"/>
      <c r="M1848" s="70">
        <v>0</v>
      </c>
      <c r="N1848" s="72">
        <f>IF(COUNTIFS(Submission[Submission],"2nd",Submission[Code],Submission[[#This Row],[Code]],Submission[Month],Submission[[#This Row],[Month]])&gt;0,Submission[[#This Row],[2nd Submit Prod/import (month +0)]]-Submission[[#This Row],[1st Submit Prod/import (month +0) ]],0)</f>
        <v>0</v>
      </c>
    </row>
    <row r="1849" spans="1:14">
      <c r="A1849" s="115">
        <v>2022</v>
      </c>
      <c r="B1849" s="72">
        <v>4</v>
      </c>
      <c r="C1849" t="s">
        <v>372</v>
      </c>
      <c r="D1849" t="s">
        <v>199</v>
      </c>
      <c r="E1849" t="s">
        <v>427</v>
      </c>
      <c r="F1849" t="s">
        <v>77</v>
      </c>
      <c r="G1849" t="s">
        <v>370</v>
      </c>
      <c r="H1849" t="s">
        <v>374</v>
      </c>
      <c r="I1849" t="s">
        <v>144</v>
      </c>
      <c r="K1849" t="s">
        <v>220</v>
      </c>
      <c r="L1849" s="71"/>
      <c r="M1849" s="70">
        <v>0</v>
      </c>
      <c r="N1849" s="72">
        <f>IF(COUNTIFS(Submission[Submission],"2nd",Submission[Code],Submission[[#This Row],[Code]],Submission[Month],Submission[[#This Row],[Month]])&gt;0,Submission[[#This Row],[2nd Submit Prod/import (month +0)]]-Submission[[#This Row],[1st Submit Prod/import (month +0) ]],0)</f>
        <v>0</v>
      </c>
    </row>
    <row r="1850" spans="1:14">
      <c r="A1850" s="115">
        <v>2022</v>
      </c>
      <c r="B1850" s="72">
        <v>4</v>
      </c>
      <c r="C1850" t="s">
        <v>372</v>
      </c>
      <c r="D1850" t="s">
        <v>199</v>
      </c>
      <c r="E1850" t="s">
        <v>418</v>
      </c>
      <c r="F1850" t="s">
        <v>77</v>
      </c>
      <c r="G1850" t="s">
        <v>370</v>
      </c>
      <c r="H1850" t="s">
        <v>374</v>
      </c>
      <c r="I1850" t="s">
        <v>447</v>
      </c>
      <c r="K1850" t="s">
        <v>219</v>
      </c>
      <c r="L1850" s="71"/>
      <c r="M1850" s="70">
        <v>0</v>
      </c>
      <c r="N1850" s="72">
        <f>IF(COUNTIFS(Submission[Submission],"2nd",Submission[Code],Submission[[#This Row],[Code]],Submission[Month],Submission[[#This Row],[Month]])&gt;0,Submission[[#This Row],[2nd Submit Prod/import (month +0)]]-Submission[[#This Row],[1st Submit Prod/import (month +0) ]],0)</f>
        <v>0</v>
      </c>
    </row>
    <row r="1851" spans="1:14">
      <c r="A1851" s="115">
        <v>2022</v>
      </c>
      <c r="B1851" s="72">
        <v>4</v>
      </c>
      <c r="C1851" t="s">
        <v>372</v>
      </c>
      <c r="D1851" t="s">
        <v>199</v>
      </c>
      <c r="E1851" t="s">
        <v>418</v>
      </c>
      <c r="F1851" t="s">
        <v>77</v>
      </c>
      <c r="G1851" t="s">
        <v>370</v>
      </c>
      <c r="H1851" t="s">
        <v>374</v>
      </c>
      <c r="I1851" t="s">
        <v>448</v>
      </c>
      <c r="K1851" t="s">
        <v>219</v>
      </c>
      <c r="L1851" s="71"/>
      <c r="M1851" s="70">
        <v>0</v>
      </c>
      <c r="N1851" s="72">
        <f>IF(COUNTIFS(Submission[Submission],"2nd",Submission[Code],Submission[[#This Row],[Code]],Submission[Month],Submission[[#This Row],[Month]])&gt;0,Submission[[#This Row],[2nd Submit Prod/import (month +0)]]-Submission[[#This Row],[1st Submit Prod/import (month +0) ]],0)</f>
        <v>0</v>
      </c>
    </row>
    <row r="1852" spans="1:14">
      <c r="A1852" s="115">
        <v>2022</v>
      </c>
      <c r="B1852" s="72">
        <v>4</v>
      </c>
      <c r="C1852" t="s">
        <v>372</v>
      </c>
      <c r="D1852" t="s">
        <v>199</v>
      </c>
      <c r="E1852" t="s">
        <v>418</v>
      </c>
      <c r="F1852" t="s">
        <v>77</v>
      </c>
      <c r="G1852" t="s">
        <v>370</v>
      </c>
      <c r="H1852" t="s">
        <v>374</v>
      </c>
      <c r="I1852" t="s">
        <v>449</v>
      </c>
      <c r="K1852" t="s">
        <v>219</v>
      </c>
      <c r="L1852" s="71"/>
      <c r="M1852" s="70">
        <v>0</v>
      </c>
      <c r="N1852" s="72">
        <f>IF(COUNTIFS(Submission[Submission],"2nd",Submission[Code],Submission[[#This Row],[Code]],Submission[Month],Submission[[#This Row],[Month]])&gt;0,Submission[[#This Row],[2nd Submit Prod/import (month +0)]]-Submission[[#This Row],[1st Submit Prod/import (month +0) ]],0)</f>
        <v>0</v>
      </c>
    </row>
    <row r="1853" spans="1:14">
      <c r="A1853" s="115">
        <v>2022</v>
      </c>
      <c r="B1853" s="72">
        <v>4</v>
      </c>
      <c r="C1853" t="s">
        <v>372</v>
      </c>
      <c r="D1853" t="s">
        <v>199</v>
      </c>
      <c r="E1853" t="s">
        <v>418</v>
      </c>
      <c r="F1853" t="s">
        <v>77</v>
      </c>
      <c r="G1853" t="s">
        <v>370</v>
      </c>
      <c r="H1853" t="s">
        <v>374</v>
      </c>
      <c r="I1853" t="s">
        <v>450</v>
      </c>
      <c r="K1853" t="s">
        <v>219</v>
      </c>
      <c r="L1853" s="71"/>
      <c r="M1853" s="70">
        <v>0</v>
      </c>
      <c r="N1853" s="72">
        <f>IF(COUNTIFS(Submission[Submission],"2nd",Submission[Code],Submission[[#This Row],[Code]],Submission[Month],Submission[[#This Row],[Month]])&gt;0,Submission[[#This Row],[2nd Submit Prod/import (month +0)]]-Submission[[#This Row],[1st Submit Prod/import (month +0) ]],0)</f>
        <v>0</v>
      </c>
    </row>
    <row r="1854" spans="1:14">
      <c r="A1854" s="115">
        <v>2022</v>
      </c>
      <c r="B1854" s="72">
        <v>4</v>
      </c>
      <c r="C1854" t="s">
        <v>372</v>
      </c>
      <c r="D1854" t="s">
        <v>199</v>
      </c>
      <c r="E1854" t="s">
        <v>418</v>
      </c>
      <c r="F1854" t="s">
        <v>77</v>
      </c>
      <c r="G1854" t="s">
        <v>370</v>
      </c>
      <c r="H1854" t="s">
        <v>374</v>
      </c>
      <c r="I1854" t="s">
        <v>92</v>
      </c>
      <c r="K1854" t="s">
        <v>219</v>
      </c>
      <c r="L1854" s="71"/>
      <c r="M1854" s="70">
        <v>19040</v>
      </c>
      <c r="N1854" s="72">
        <f>IF(COUNTIFS(Submission[Submission],"2nd",Submission[Code],Submission[[#This Row],[Code]],Submission[Month],Submission[[#This Row],[Month]])&gt;0,Submission[[#This Row],[2nd Submit Prod/import (month +0)]]-Submission[[#This Row],[1st Submit Prod/import (month +0) ]],0)</f>
        <v>19040</v>
      </c>
    </row>
    <row r="1855" spans="1:14">
      <c r="A1855" s="115">
        <v>2022</v>
      </c>
      <c r="B1855" s="72">
        <v>4</v>
      </c>
      <c r="C1855" t="s">
        <v>372</v>
      </c>
      <c r="D1855" t="s">
        <v>199</v>
      </c>
      <c r="E1855" t="s">
        <v>418</v>
      </c>
      <c r="F1855" t="s">
        <v>77</v>
      </c>
      <c r="G1855" t="s">
        <v>370</v>
      </c>
      <c r="H1855" t="s">
        <v>374</v>
      </c>
      <c r="I1855" t="s">
        <v>225</v>
      </c>
      <c r="K1855" t="s">
        <v>219</v>
      </c>
      <c r="L1855" s="71"/>
      <c r="M1855" s="70">
        <v>0</v>
      </c>
      <c r="N1855" s="72">
        <f>IF(COUNTIFS(Submission[Submission],"2nd",Submission[Code],Submission[[#This Row],[Code]],Submission[Month],Submission[[#This Row],[Month]])&gt;0,Submission[[#This Row],[2nd Submit Prod/import (month +0)]]-Submission[[#This Row],[1st Submit Prod/import (month +0) ]],0)</f>
        <v>0</v>
      </c>
    </row>
    <row r="1856" spans="1:14">
      <c r="A1856" s="115">
        <v>2022</v>
      </c>
      <c r="B1856" s="72">
        <v>4</v>
      </c>
      <c r="C1856" t="s">
        <v>372</v>
      </c>
      <c r="D1856" t="s">
        <v>199</v>
      </c>
      <c r="E1856" t="s">
        <v>418</v>
      </c>
      <c r="F1856" t="s">
        <v>77</v>
      </c>
      <c r="G1856" t="s">
        <v>370</v>
      </c>
      <c r="H1856" t="s">
        <v>374</v>
      </c>
      <c r="I1856" t="s">
        <v>244</v>
      </c>
      <c r="K1856" t="s">
        <v>219</v>
      </c>
      <c r="L1856" s="71"/>
      <c r="M1856" s="70">
        <v>0</v>
      </c>
      <c r="N1856" s="72">
        <f>IF(COUNTIFS(Submission[Submission],"2nd",Submission[Code],Submission[[#This Row],[Code]],Submission[Month],Submission[[#This Row],[Month]])&gt;0,Submission[[#This Row],[2nd Submit Prod/import (month +0)]]-Submission[[#This Row],[1st Submit Prod/import (month +0) ]],0)</f>
        <v>0</v>
      </c>
    </row>
    <row r="1857" spans="1:14">
      <c r="A1857" s="115">
        <v>2022</v>
      </c>
      <c r="B1857" s="72">
        <v>4</v>
      </c>
      <c r="C1857" t="s">
        <v>372</v>
      </c>
      <c r="D1857" t="s">
        <v>199</v>
      </c>
      <c r="E1857" t="s">
        <v>418</v>
      </c>
      <c r="F1857" t="s">
        <v>77</v>
      </c>
      <c r="G1857" t="s">
        <v>370</v>
      </c>
      <c r="H1857" t="s">
        <v>374</v>
      </c>
      <c r="I1857" t="s">
        <v>226</v>
      </c>
      <c r="K1857" t="s">
        <v>219</v>
      </c>
      <c r="L1857" s="71"/>
      <c r="M1857" s="70">
        <v>0</v>
      </c>
      <c r="N1857" s="72">
        <f>IF(COUNTIFS(Submission[Submission],"2nd",Submission[Code],Submission[[#This Row],[Code]],Submission[Month],Submission[[#This Row],[Month]])&gt;0,Submission[[#This Row],[2nd Submit Prod/import (month +0)]]-Submission[[#This Row],[1st Submit Prod/import (month +0) ]],0)</f>
        <v>0</v>
      </c>
    </row>
    <row r="1858" spans="1:14">
      <c r="A1858" s="115">
        <v>2022</v>
      </c>
      <c r="B1858" s="72">
        <v>4</v>
      </c>
      <c r="C1858" t="s">
        <v>372</v>
      </c>
      <c r="D1858" t="s">
        <v>199</v>
      </c>
      <c r="E1858" t="s">
        <v>418</v>
      </c>
      <c r="F1858" t="s">
        <v>77</v>
      </c>
      <c r="G1858" t="s">
        <v>370</v>
      </c>
      <c r="H1858" t="s">
        <v>374</v>
      </c>
      <c r="I1858" t="s">
        <v>451</v>
      </c>
      <c r="K1858" t="s">
        <v>219</v>
      </c>
      <c r="L1858" s="71"/>
      <c r="M1858" s="70">
        <v>0</v>
      </c>
      <c r="N1858" s="72">
        <f>IF(COUNTIFS(Submission[Submission],"2nd",Submission[Code],Submission[[#This Row],[Code]],Submission[Month],Submission[[#This Row],[Month]])&gt;0,Submission[[#This Row],[2nd Submit Prod/import (month +0)]]-Submission[[#This Row],[1st Submit Prod/import (month +0) ]],0)</f>
        <v>0</v>
      </c>
    </row>
    <row r="1859" spans="1:14">
      <c r="A1859" s="115">
        <v>2022</v>
      </c>
      <c r="B1859" s="72">
        <v>4</v>
      </c>
      <c r="C1859" t="s">
        <v>372</v>
      </c>
      <c r="D1859" t="s">
        <v>199</v>
      </c>
      <c r="E1859" t="s">
        <v>418</v>
      </c>
      <c r="F1859" t="s">
        <v>77</v>
      </c>
      <c r="G1859" t="s">
        <v>370</v>
      </c>
      <c r="H1859" t="s">
        <v>374</v>
      </c>
      <c r="I1859" t="s">
        <v>441</v>
      </c>
      <c r="K1859" t="s">
        <v>219</v>
      </c>
      <c r="L1859" s="71"/>
      <c r="M1859" s="70">
        <v>14000</v>
      </c>
      <c r="N1859" s="72">
        <f>IF(COUNTIFS(Submission[Submission],"2nd",Submission[Code],Submission[[#This Row],[Code]],Submission[Month],Submission[[#This Row],[Month]])&gt;0,Submission[[#This Row],[2nd Submit Prod/import (month +0)]]-Submission[[#This Row],[1st Submit Prod/import (month +0) ]],0)</f>
        <v>14000</v>
      </c>
    </row>
    <row r="1860" spans="1:14">
      <c r="A1860" s="115">
        <v>2022</v>
      </c>
      <c r="B1860" s="72">
        <v>4</v>
      </c>
      <c r="C1860" t="s">
        <v>372</v>
      </c>
      <c r="D1860" t="s">
        <v>199</v>
      </c>
      <c r="E1860" t="s">
        <v>418</v>
      </c>
      <c r="F1860" t="s">
        <v>77</v>
      </c>
      <c r="G1860" t="s">
        <v>370</v>
      </c>
      <c r="H1860" t="s">
        <v>374</v>
      </c>
      <c r="I1860" t="s">
        <v>452</v>
      </c>
      <c r="K1860" t="s">
        <v>219</v>
      </c>
      <c r="L1860" s="71"/>
      <c r="M1860" s="70">
        <v>0</v>
      </c>
      <c r="N1860" s="72">
        <f>IF(COUNTIFS(Submission[Submission],"2nd",Submission[Code],Submission[[#This Row],[Code]],Submission[Month],Submission[[#This Row],[Month]])&gt;0,Submission[[#This Row],[2nd Submit Prod/import (month +0)]]-Submission[[#This Row],[1st Submit Prod/import (month +0) ]],0)</f>
        <v>0</v>
      </c>
    </row>
    <row r="1861" spans="1:14">
      <c r="A1861" s="115">
        <v>2022</v>
      </c>
      <c r="B1861" s="72">
        <v>4</v>
      </c>
      <c r="C1861" t="s">
        <v>372</v>
      </c>
      <c r="D1861" t="s">
        <v>199</v>
      </c>
      <c r="E1861" t="s">
        <v>418</v>
      </c>
      <c r="F1861" t="s">
        <v>77</v>
      </c>
      <c r="G1861" t="s">
        <v>370</v>
      </c>
      <c r="H1861" t="s">
        <v>374</v>
      </c>
      <c r="I1861" t="s">
        <v>453</v>
      </c>
      <c r="K1861" t="s">
        <v>219</v>
      </c>
      <c r="L1861" s="71"/>
      <c r="M1861" s="70">
        <v>0</v>
      </c>
      <c r="N1861" s="72">
        <f>IF(COUNTIFS(Submission[Submission],"2nd",Submission[Code],Submission[[#This Row],[Code]],Submission[Month],Submission[[#This Row],[Month]])&gt;0,Submission[[#This Row],[2nd Submit Prod/import (month +0)]]-Submission[[#This Row],[1st Submit Prod/import (month +0) ]],0)</f>
        <v>0</v>
      </c>
    </row>
    <row r="1862" spans="1:14">
      <c r="A1862" s="115">
        <v>2022</v>
      </c>
      <c r="B1862" s="72">
        <v>4</v>
      </c>
      <c r="C1862" t="s">
        <v>372</v>
      </c>
      <c r="D1862" t="s">
        <v>199</v>
      </c>
      <c r="E1862" t="s">
        <v>418</v>
      </c>
      <c r="F1862" t="s">
        <v>77</v>
      </c>
      <c r="G1862" t="s">
        <v>370</v>
      </c>
      <c r="H1862" t="s">
        <v>374</v>
      </c>
      <c r="I1862" t="s">
        <v>555</v>
      </c>
      <c r="K1862" t="s">
        <v>220</v>
      </c>
      <c r="L1862" s="71"/>
      <c r="M1862" s="70">
        <v>0</v>
      </c>
      <c r="N1862" s="72">
        <f>IF(COUNTIFS(Submission[Submission],"2nd",Submission[Code],Submission[[#This Row],[Code]],Submission[Month],Submission[[#This Row],[Month]])&gt;0,Submission[[#This Row],[2nd Submit Prod/import (month +0)]]-Submission[[#This Row],[1st Submit Prod/import (month +0) ]],0)</f>
        <v>0</v>
      </c>
    </row>
    <row r="1863" spans="1:14">
      <c r="A1863" s="115">
        <v>2022</v>
      </c>
      <c r="B1863" s="72">
        <v>4</v>
      </c>
      <c r="C1863" t="s">
        <v>372</v>
      </c>
      <c r="D1863" t="s">
        <v>199</v>
      </c>
      <c r="E1863" t="s">
        <v>418</v>
      </c>
      <c r="F1863" t="s">
        <v>77</v>
      </c>
      <c r="G1863" t="s">
        <v>370</v>
      </c>
      <c r="H1863" t="s">
        <v>374</v>
      </c>
      <c r="I1863" t="s">
        <v>556</v>
      </c>
      <c r="K1863" t="s">
        <v>220</v>
      </c>
      <c r="L1863" s="71"/>
      <c r="M1863" s="70">
        <v>0</v>
      </c>
      <c r="N1863" s="72">
        <f>IF(COUNTIFS(Submission[Submission],"2nd",Submission[Code],Submission[[#This Row],[Code]],Submission[Month],Submission[[#This Row],[Month]])&gt;0,Submission[[#This Row],[2nd Submit Prod/import (month +0)]]-Submission[[#This Row],[1st Submit Prod/import (month +0) ]],0)</f>
        <v>0</v>
      </c>
    </row>
    <row r="1864" spans="1:14">
      <c r="A1864" s="115">
        <v>2022</v>
      </c>
      <c r="B1864" s="72">
        <v>4</v>
      </c>
      <c r="C1864" t="s">
        <v>372</v>
      </c>
      <c r="D1864" t="s">
        <v>199</v>
      </c>
      <c r="E1864" t="s">
        <v>427</v>
      </c>
      <c r="F1864" t="s">
        <v>77</v>
      </c>
      <c r="G1864" t="s">
        <v>370</v>
      </c>
      <c r="H1864" t="s">
        <v>374</v>
      </c>
      <c r="I1864" t="s">
        <v>93</v>
      </c>
      <c r="K1864" t="s">
        <v>220</v>
      </c>
      <c r="L1864" s="71"/>
      <c r="M1864" s="70">
        <v>0</v>
      </c>
      <c r="N1864" s="72">
        <f>IF(COUNTIFS(Submission[Submission],"2nd",Submission[Code],Submission[[#This Row],[Code]],Submission[Month],Submission[[#This Row],[Month]])&gt;0,Submission[[#This Row],[2nd Submit Prod/import (month +0)]]-Submission[[#This Row],[1st Submit Prod/import (month +0) ]],0)</f>
        <v>0</v>
      </c>
    </row>
    <row r="1865" spans="1:14">
      <c r="A1865" s="115">
        <v>2022</v>
      </c>
      <c r="B1865" s="72">
        <v>4</v>
      </c>
      <c r="C1865" t="s">
        <v>372</v>
      </c>
      <c r="D1865" t="s">
        <v>199</v>
      </c>
      <c r="E1865" t="s">
        <v>419</v>
      </c>
      <c r="F1865" t="s">
        <v>77</v>
      </c>
      <c r="G1865" t="s">
        <v>368</v>
      </c>
      <c r="H1865" t="s">
        <v>386</v>
      </c>
      <c r="I1865" t="s">
        <v>454</v>
      </c>
      <c r="K1865" t="s">
        <v>219</v>
      </c>
      <c r="L1865" s="71"/>
      <c r="M1865" s="70">
        <v>0</v>
      </c>
      <c r="N1865" s="72">
        <f>IF(COUNTIFS(Submission[Submission],"2nd",Submission[Code],Submission[[#This Row],[Code]],Submission[Month],Submission[[#This Row],[Month]])&gt;0,Submission[[#This Row],[2nd Submit Prod/import (month +0)]]-Submission[[#This Row],[1st Submit Prod/import (month +0) ]],0)</f>
        <v>0</v>
      </c>
    </row>
    <row r="1866" spans="1:14">
      <c r="A1866" s="115">
        <v>2022</v>
      </c>
      <c r="B1866" s="72">
        <v>4</v>
      </c>
      <c r="C1866" t="s">
        <v>372</v>
      </c>
      <c r="D1866" t="s">
        <v>199</v>
      </c>
      <c r="E1866" t="s">
        <v>419</v>
      </c>
      <c r="F1866" t="s">
        <v>77</v>
      </c>
      <c r="G1866" t="s">
        <v>368</v>
      </c>
      <c r="H1866" t="s">
        <v>386</v>
      </c>
      <c r="I1866" t="s">
        <v>455</v>
      </c>
      <c r="K1866" t="s">
        <v>219</v>
      </c>
      <c r="L1866" s="71"/>
      <c r="M1866" s="70">
        <v>0</v>
      </c>
      <c r="N1866" s="72">
        <f>IF(COUNTIFS(Submission[Submission],"2nd",Submission[Code],Submission[[#This Row],[Code]],Submission[Month],Submission[[#This Row],[Month]])&gt;0,Submission[[#This Row],[2nd Submit Prod/import (month +0)]]-Submission[[#This Row],[1st Submit Prod/import (month +0) ]],0)</f>
        <v>0</v>
      </c>
    </row>
    <row r="1867" spans="1:14">
      <c r="A1867" s="115">
        <v>2022</v>
      </c>
      <c r="B1867" s="72">
        <v>4</v>
      </c>
      <c r="C1867" t="s">
        <v>372</v>
      </c>
      <c r="D1867" t="s">
        <v>199</v>
      </c>
      <c r="E1867" t="s">
        <v>419</v>
      </c>
      <c r="F1867" t="s">
        <v>77</v>
      </c>
      <c r="G1867" t="s">
        <v>368</v>
      </c>
      <c r="H1867" t="s">
        <v>386</v>
      </c>
      <c r="I1867" t="s">
        <v>456</v>
      </c>
      <c r="K1867" t="s">
        <v>219</v>
      </c>
      <c r="L1867" s="71"/>
      <c r="M1867" s="70">
        <v>0</v>
      </c>
      <c r="N1867" s="72">
        <f>IF(COUNTIFS(Submission[Submission],"2nd",Submission[Code],Submission[[#This Row],[Code]],Submission[Month],Submission[[#This Row],[Month]])&gt;0,Submission[[#This Row],[2nd Submit Prod/import (month +0)]]-Submission[[#This Row],[1st Submit Prod/import (month +0) ]],0)</f>
        <v>0</v>
      </c>
    </row>
    <row r="1868" spans="1:14">
      <c r="A1868" s="115">
        <v>2022</v>
      </c>
      <c r="B1868" s="72">
        <v>4</v>
      </c>
      <c r="C1868" t="s">
        <v>372</v>
      </c>
      <c r="D1868" t="s">
        <v>199</v>
      </c>
      <c r="E1868" t="s">
        <v>419</v>
      </c>
      <c r="F1868" t="s">
        <v>77</v>
      </c>
      <c r="G1868" t="s">
        <v>368</v>
      </c>
      <c r="H1868" t="s">
        <v>386</v>
      </c>
      <c r="I1868" t="s">
        <v>457</v>
      </c>
      <c r="K1868" t="s">
        <v>219</v>
      </c>
      <c r="L1868" s="71"/>
      <c r="M1868" s="70">
        <v>0</v>
      </c>
      <c r="N1868" s="72">
        <f>IF(COUNTIFS(Submission[Submission],"2nd",Submission[Code],Submission[[#This Row],[Code]],Submission[Month],Submission[[#This Row],[Month]])&gt;0,Submission[[#This Row],[2nd Submit Prod/import (month +0)]]-Submission[[#This Row],[1st Submit Prod/import (month +0) ]],0)</f>
        <v>0</v>
      </c>
    </row>
    <row r="1869" spans="1:14">
      <c r="A1869" s="115">
        <v>2022</v>
      </c>
      <c r="B1869" s="72">
        <v>4</v>
      </c>
      <c r="C1869" t="s">
        <v>372</v>
      </c>
      <c r="D1869" t="s">
        <v>199</v>
      </c>
      <c r="E1869" t="s">
        <v>419</v>
      </c>
      <c r="F1869" t="s">
        <v>77</v>
      </c>
      <c r="G1869" t="s">
        <v>368</v>
      </c>
      <c r="H1869" t="s">
        <v>386</v>
      </c>
      <c r="I1869" t="s">
        <v>458</v>
      </c>
      <c r="K1869" t="s">
        <v>219</v>
      </c>
      <c r="L1869" s="71"/>
      <c r="M1869" s="70">
        <v>0</v>
      </c>
      <c r="N1869" s="72">
        <f>IF(COUNTIFS(Submission[Submission],"2nd",Submission[Code],Submission[[#This Row],[Code]],Submission[Month],Submission[[#This Row],[Month]])&gt;0,Submission[[#This Row],[2nd Submit Prod/import (month +0)]]-Submission[[#This Row],[1st Submit Prod/import (month +0) ]],0)</f>
        <v>0</v>
      </c>
    </row>
    <row r="1870" spans="1:14">
      <c r="A1870" s="115">
        <v>2022</v>
      </c>
      <c r="B1870" s="72">
        <v>4</v>
      </c>
      <c r="C1870" t="s">
        <v>372</v>
      </c>
      <c r="D1870" t="s">
        <v>199</v>
      </c>
      <c r="E1870" t="s">
        <v>419</v>
      </c>
      <c r="F1870" t="s">
        <v>77</v>
      </c>
      <c r="G1870" t="s">
        <v>368</v>
      </c>
      <c r="H1870" t="s">
        <v>386</v>
      </c>
      <c r="I1870" t="s">
        <v>145</v>
      </c>
      <c r="K1870" t="s">
        <v>219</v>
      </c>
      <c r="L1870" s="71"/>
      <c r="M1870" s="70">
        <v>0</v>
      </c>
      <c r="N1870" s="72">
        <f>IF(COUNTIFS(Submission[Submission],"2nd",Submission[Code],Submission[[#This Row],[Code]],Submission[Month],Submission[[#This Row],[Month]])&gt;0,Submission[[#This Row],[2nd Submit Prod/import (month +0)]]-Submission[[#This Row],[1st Submit Prod/import (month +0) ]],0)</f>
        <v>0</v>
      </c>
    </row>
    <row r="1871" spans="1:14">
      <c r="A1871" s="115">
        <v>2022</v>
      </c>
      <c r="B1871" s="72">
        <v>4</v>
      </c>
      <c r="C1871" t="s">
        <v>372</v>
      </c>
      <c r="D1871" t="s">
        <v>199</v>
      </c>
      <c r="E1871" t="s">
        <v>419</v>
      </c>
      <c r="F1871" t="s">
        <v>77</v>
      </c>
      <c r="G1871" t="s">
        <v>368</v>
      </c>
      <c r="H1871" t="s">
        <v>386</v>
      </c>
      <c r="I1871" t="s">
        <v>429</v>
      </c>
      <c r="K1871" t="s">
        <v>219</v>
      </c>
      <c r="L1871" s="71"/>
      <c r="M1871" s="70">
        <v>3167.34</v>
      </c>
      <c r="N1871" s="72">
        <f>IF(COUNTIFS(Submission[Submission],"2nd",Submission[Code],Submission[[#This Row],[Code]],Submission[Month],Submission[[#This Row],[Month]])&gt;0,Submission[[#This Row],[2nd Submit Prod/import (month +0)]]-Submission[[#This Row],[1st Submit Prod/import (month +0) ]],0)</f>
        <v>3167.34</v>
      </c>
    </row>
    <row r="1872" spans="1:14">
      <c r="A1872" s="115">
        <v>2022</v>
      </c>
      <c r="B1872" s="72">
        <v>4</v>
      </c>
      <c r="C1872" t="s">
        <v>372</v>
      </c>
      <c r="D1872" t="s">
        <v>199</v>
      </c>
      <c r="E1872" t="s">
        <v>419</v>
      </c>
      <c r="F1872" t="s">
        <v>77</v>
      </c>
      <c r="G1872" t="s">
        <v>368</v>
      </c>
      <c r="H1872" t="s">
        <v>386</v>
      </c>
      <c r="I1872" t="s">
        <v>29</v>
      </c>
      <c r="K1872" t="s">
        <v>219</v>
      </c>
      <c r="L1872" s="71"/>
      <c r="M1872" s="70">
        <v>0</v>
      </c>
      <c r="N1872" s="72">
        <f>IF(COUNTIFS(Submission[Submission],"2nd",Submission[Code],Submission[[#This Row],[Code]],Submission[Month],Submission[[#This Row],[Month]])&gt;0,Submission[[#This Row],[2nd Submit Prod/import (month +0)]]-Submission[[#This Row],[1st Submit Prod/import (month +0) ]],0)</f>
        <v>0</v>
      </c>
    </row>
    <row r="1873" spans="1:14">
      <c r="A1873" s="115">
        <v>2022</v>
      </c>
      <c r="B1873" s="72">
        <v>4</v>
      </c>
      <c r="C1873" t="s">
        <v>372</v>
      </c>
      <c r="D1873" t="s">
        <v>199</v>
      </c>
      <c r="E1873" t="s">
        <v>419</v>
      </c>
      <c r="F1873" t="s">
        <v>77</v>
      </c>
      <c r="G1873" t="s">
        <v>368</v>
      </c>
      <c r="H1873" t="s">
        <v>386</v>
      </c>
      <c r="I1873" t="s">
        <v>30</v>
      </c>
      <c r="K1873" t="s">
        <v>219</v>
      </c>
      <c r="L1873" s="71"/>
      <c r="M1873" s="70">
        <v>0</v>
      </c>
      <c r="N1873" s="72">
        <f>IF(COUNTIFS(Submission[Submission],"2nd",Submission[Code],Submission[[#This Row],[Code]],Submission[Month],Submission[[#This Row],[Month]])&gt;0,Submission[[#This Row],[2nd Submit Prod/import (month +0)]]-Submission[[#This Row],[1st Submit Prod/import (month +0) ]],0)</f>
        <v>0</v>
      </c>
    </row>
    <row r="1874" spans="1:14">
      <c r="A1874" s="115">
        <v>2022</v>
      </c>
      <c r="B1874" s="72">
        <v>4</v>
      </c>
      <c r="C1874" t="s">
        <v>372</v>
      </c>
      <c r="D1874" t="s">
        <v>199</v>
      </c>
      <c r="E1874" t="s">
        <v>419</v>
      </c>
      <c r="F1874" t="s">
        <v>77</v>
      </c>
      <c r="G1874" t="s">
        <v>368</v>
      </c>
      <c r="H1874" t="s">
        <v>386</v>
      </c>
      <c r="I1874" t="s">
        <v>557</v>
      </c>
      <c r="K1874" t="s">
        <v>219</v>
      </c>
      <c r="L1874" s="71"/>
      <c r="M1874" s="70">
        <v>0</v>
      </c>
      <c r="N1874" s="72">
        <f>IF(COUNTIFS(Submission[Submission],"2nd",Submission[Code],Submission[[#This Row],[Code]],Submission[Month],Submission[[#This Row],[Month]])&gt;0,Submission[[#This Row],[2nd Submit Prod/import (month +0)]]-Submission[[#This Row],[1st Submit Prod/import (month +0) ]],0)</f>
        <v>0</v>
      </c>
    </row>
    <row r="1875" spans="1:14">
      <c r="A1875" s="115">
        <v>2022</v>
      </c>
      <c r="B1875" s="72">
        <v>4</v>
      </c>
      <c r="C1875" t="s">
        <v>372</v>
      </c>
      <c r="D1875" t="s">
        <v>199</v>
      </c>
      <c r="E1875" t="s">
        <v>419</v>
      </c>
      <c r="F1875" t="s">
        <v>77</v>
      </c>
      <c r="G1875" t="s">
        <v>368</v>
      </c>
      <c r="H1875" t="s">
        <v>386</v>
      </c>
      <c r="I1875" t="s">
        <v>558</v>
      </c>
      <c r="K1875" t="s">
        <v>219</v>
      </c>
      <c r="L1875" s="71"/>
      <c r="M1875" s="70">
        <v>0</v>
      </c>
      <c r="N1875" s="72">
        <f>IF(COUNTIFS(Submission[Submission],"2nd",Submission[Code],Submission[[#This Row],[Code]],Submission[Month],Submission[[#This Row],[Month]])&gt;0,Submission[[#This Row],[2nd Submit Prod/import (month +0)]]-Submission[[#This Row],[1st Submit Prod/import (month +0) ]],0)</f>
        <v>0</v>
      </c>
    </row>
    <row r="1876" spans="1:14">
      <c r="A1876" s="115">
        <v>2022</v>
      </c>
      <c r="B1876" s="72">
        <v>4</v>
      </c>
      <c r="C1876" t="s">
        <v>372</v>
      </c>
      <c r="D1876" t="s">
        <v>199</v>
      </c>
      <c r="E1876" t="s">
        <v>419</v>
      </c>
      <c r="F1876" t="s">
        <v>77</v>
      </c>
      <c r="G1876" t="s">
        <v>368</v>
      </c>
      <c r="H1876" t="s">
        <v>386</v>
      </c>
      <c r="I1876" t="s">
        <v>495</v>
      </c>
      <c r="K1876" t="s">
        <v>219</v>
      </c>
      <c r="L1876" s="71"/>
      <c r="M1876" s="70">
        <v>0</v>
      </c>
      <c r="N1876" s="72">
        <f>IF(COUNTIFS(Submission[Submission],"2nd",Submission[Code],Submission[[#This Row],[Code]],Submission[Month],Submission[[#This Row],[Month]])&gt;0,Submission[[#This Row],[2nd Submit Prod/import (month +0)]]-Submission[[#This Row],[1st Submit Prod/import (month +0) ]],0)</f>
        <v>0</v>
      </c>
    </row>
    <row r="1877" spans="1:14">
      <c r="A1877" s="115">
        <v>2022</v>
      </c>
      <c r="B1877" s="72">
        <v>4</v>
      </c>
      <c r="C1877" t="s">
        <v>372</v>
      </c>
      <c r="D1877" t="s">
        <v>199</v>
      </c>
      <c r="E1877" t="s">
        <v>419</v>
      </c>
      <c r="F1877" t="s">
        <v>77</v>
      </c>
      <c r="G1877" t="s">
        <v>368</v>
      </c>
      <c r="H1877" t="s">
        <v>386</v>
      </c>
      <c r="I1877" t="s">
        <v>494</v>
      </c>
      <c r="K1877" t="s">
        <v>219</v>
      </c>
      <c r="L1877" s="71"/>
      <c r="M1877" s="70">
        <v>0</v>
      </c>
      <c r="N1877" s="72">
        <f>IF(COUNTIFS(Submission[Submission],"2nd",Submission[Code],Submission[[#This Row],[Code]],Submission[Month],Submission[[#This Row],[Month]])&gt;0,Submission[[#This Row],[2nd Submit Prod/import (month +0)]]-Submission[[#This Row],[1st Submit Prod/import (month +0) ]],0)</f>
        <v>0</v>
      </c>
    </row>
    <row r="1878" spans="1:14">
      <c r="A1878" s="115">
        <v>2022</v>
      </c>
      <c r="B1878" s="72">
        <v>4</v>
      </c>
      <c r="C1878" t="s">
        <v>372</v>
      </c>
      <c r="D1878" t="s">
        <v>199</v>
      </c>
      <c r="E1878" t="s">
        <v>419</v>
      </c>
      <c r="F1878" t="s">
        <v>77</v>
      </c>
      <c r="G1878" t="s">
        <v>368</v>
      </c>
      <c r="H1878" t="s">
        <v>386</v>
      </c>
      <c r="I1878" t="s">
        <v>559</v>
      </c>
      <c r="K1878" t="s">
        <v>219</v>
      </c>
      <c r="L1878" s="71"/>
      <c r="M1878" s="70">
        <v>0</v>
      </c>
      <c r="N1878" s="72">
        <f>IF(COUNTIFS(Submission[Submission],"2nd",Submission[Code],Submission[[#This Row],[Code]],Submission[Month],Submission[[#This Row],[Month]])&gt;0,Submission[[#This Row],[2nd Submit Prod/import (month +0)]]-Submission[[#This Row],[1st Submit Prod/import (month +0) ]],0)</f>
        <v>0</v>
      </c>
    </row>
    <row r="1879" spans="1:14">
      <c r="A1879" s="115">
        <v>2022</v>
      </c>
      <c r="B1879" s="72">
        <v>4</v>
      </c>
      <c r="C1879" t="s">
        <v>372</v>
      </c>
      <c r="D1879" t="s">
        <v>199</v>
      </c>
      <c r="E1879" t="s">
        <v>419</v>
      </c>
      <c r="F1879" t="s">
        <v>77</v>
      </c>
      <c r="G1879" t="s">
        <v>368</v>
      </c>
      <c r="H1879" t="s">
        <v>386</v>
      </c>
      <c r="I1879" t="s">
        <v>430</v>
      </c>
      <c r="K1879" t="s">
        <v>219</v>
      </c>
      <c r="L1879" s="71"/>
      <c r="M1879" s="70">
        <v>0</v>
      </c>
      <c r="N1879" s="72">
        <f>IF(COUNTIFS(Submission[Submission],"2nd",Submission[Code],Submission[[#This Row],[Code]],Submission[Month],Submission[[#This Row],[Month]])&gt;0,Submission[[#This Row],[2nd Submit Prod/import (month +0)]]-Submission[[#This Row],[1st Submit Prod/import (month +0) ]],0)</f>
        <v>0</v>
      </c>
    </row>
    <row r="1880" spans="1:14">
      <c r="A1880" s="115">
        <v>2022</v>
      </c>
      <c r="B1880" s="72">
        <v>4</v>
      </c>
      <c r="C1880" t="s">
        <v>372</v>
      </c>
      <c r="D1880" t="s">
        <v>199</v>
      </c>
      <c r="E1880" t="s">
        <v>419</v>
      </c>
      <c r="F1880" t="s">
        <v>77</v>
      </c>
      <c r="G1880" t="s">
        <v>368</v>
      </c>
      <c r="H1880" t="s">
        <v>386</v>
      </c>
      <c r="I1880" t="s">
        <v>431</v>
      </c>
      <c r="K1880" t="s">
        <v>219</v>
      </c>
      <c r="L1880" s="71"/>
      <c r="M1880" s="70">
        <v>0</v>
      </c>
      <c r="N1880" s="72">
        <f>IF(COUNTIFS(Submission[Submission],"2nd",Submission[Code],Submission[[#This Row],[Code]],Submission[Month],Submission[[#This Row],[Month]])&gt;0,Submission[[#This Row],[2nd Submit Prod/import (month +0)]]-Submission[[#This Row],[1st Submit Prod/import (month +0) ]],0)</f>
        <v>0</v>
      </c>
    </row>
    <row r="1881" spans="1:14">
      <c r="A1881" s="115">
        <v>2022</v>
      </c>
      <c r="B1881" s="72">
        <v>4</v>
      </c>
      <c r="C1881" t="s">
        <v>372</v>
      </c>
      <c r="D1881" t="s">
        <v>199</v>
      </c>
      <c r="E1881" t="s">
        <v>419</v>
      </c>
      <c r="F1881" t="s">
        <v>77</v>
      </c>
      <c r="G1881" t="s">
        <v>368</v>
      </c>
      <c r="H1881" t="s">
        <v>386</v>
      </c>
      <c r="I1881" t="s">
        <v>459</v>
      </c>
      <c r="K1881" t="s">
        <v>219</v>
      </c>
      <c r="L1881" s="71"/>
      <c r="M1881" s="70">
        <v>0</v>
      </c>
      <c r="N1881" s="72">
        <f>IF(COUNTIFS(Submission[Submission],"2nd",Submission[Code],Submission[[#This Row],[Code]],Submission[Month],Submission[[#This Row],[Month]])&gt;0,Submission[[#This Row],[2nd Submit Prod/import (month +0)]]-Submission[[#This Row],[1st Submit Prod/import (month +0) ]],0)</f>
        <v>0</v>
      </c>
    </row>
    <row r="1882" spans="1:14">
      <c r="A1882" s="115">
        <v>2022</v>
      </c>
      <c r="B1882" s="72">
        <v>4</v>
      </c>
      <c r="C1882" t="s">
        <v>372</v>
      </c>
      <c r="D1882" t="s">
        <v>199</v>
      </c>
      <c r="E1882" t="s">
        <v>419</v>
      </c>
      <c r="F1882" t="s">
        <v>77</v>
      </c>
      <c r="G1882" t="s">
        <v>368</v>
      </c>
      <c r="H1882" t="s">
        <v>386</v>
      </c>
      <c r="I1882" t="s">
        <v>434</v>
      </c>
      <c r="K1882" t="s">
        <v>219</v>
      </c>
      <c r="L1882" s="71"/>
      <c r="M1882" s="70">
        <v>0</v>
      </c>
      <c r="N1882" s="72">
        <f>IF(COUNTIFS(Submission[Submission],"2nd",Submission[Code],Submission[[#This Row],[Code]],Submission[Month],Submission[[#This Row],[Month]])&gt;0,Submission[[#This Row],[2nd Submit Prod/import (month +0)]]-Submission[[#This Row],[1st Submit Prod/import (month +0) ]],0)</f>
        <v>0</v>
      </c>
    </row>
    <row r="1883" spans="1:14">
      <c r="A1883" s="115">
        <v>2022</v>
      </c>
      <c r="B1883" s="72">
        <v>4</v>
      </c>
      <c r="C1883" t="s">
        <v>372</v>
      </c>
      <c r="D1883" t="s">
        <v>199</v>
      </c>
      <c r="E1883" t="s">
        <v>419</v>
      </c>
      <c r="F1883" t="s">
        <v>77</v>
      </c>
      <c r="G1883" t="s">
        <v>368</v>
      </c>
      <c r="H1883" t="s">
        <v>386</v>
      </c>
      <c r="I1883" t="s">
        <v>460</v>
      </c>
      <c r="K1883" t="s">
        <v>219</v>
      </c>
      <c r="L1883" s="71"/>
      <c r="M1883" s="70">
        <v>0</v>
      </c>
      <c r="N1883" s="72">
        <f>IF(COUNTIFS(Submission[Submission],"2nd",Submission[Code],Submission[[#This Row],[Code]],Submission[Month],Submission[[#This Row],[Month]])&gt;0,Submission[[#This Row],[2nd Submit Prod/import (month +0)]]-Submission[[#This Row],[1st Submit Prod/import (month +0) ]],0)</f>
        <v>0</v>
      </c>
    </row>
    <row r="1884" spans="1:14">
      <c r="A1884" s="115">
        <v>2022</v>
      </c>
      <c r="B1884" s="72">
        <v>4</v>
      </c>
      <c r="C1884" t="s">
        <v>372</v>
      </c>
      <c r="D1884" t="s">
        <v>199</v>
      </c>
      <c r="E1884" t="s">
        <v>419</v>
      </c>
      <c r="F1884" t="s">
        <v>77</v>
      </c>
      <c r="G1884" t="s">
        <v>368</v>
      </c>
      <c r="H1884" t="s">
        <v>386</v>
      </c>
      <c r="I1884" t="s">
        <v>461</v>
      </c>
      <c r="K1884" t="s">
        <v>219</v>
      </c>
      <c r="L1884" s="71"/>
      <c r="M1884" s="70">
        <v>0</v>
      </c>
      <c r="N1884" s="72">
        <f>IF(COUNTIFS(Submission[Submission],"2nd",Submission[Code],Submission[[#This Row],[Code]],Submission[Month],Submission[[#This Row],[Month]])&gt;0,Submission[[#This Row],[2nd Submit Prod/import (month +0)]]-Submission[[#This Row],[1st Submit Prod/import (month +0) ]],0)</f>
        <v>0</v>
      </c>
    </row>
    <row r="1885" spans="1:14">
      <c r="A1885" s="115">
        <v>2022</v>
      </c>
      <c r="B1885" s="72">
        <v>4</v>
      </c>
      <c r="C1885" t="s">
        <v>372</v>
      </c>
      <c r="D1885" t="s">
        <v>199</v>
      </c>
      <c r="E1885" t="s">
        <v>419</v>
      </c>
      <c r="F1885" t="s">
        <v>77</v>
      </c>
      <c r="G1885" t="s">
        <v>368</v>
      </c>
      <c r="H1885" t="s">
        <v>386</v>
      </c>
      <c r="I1885" t="s">
        <v>462</v>
      </c>
      <c r="K1885" t="s">
        <v>219</v>
      </c>
      <c r="L1885" s="71"/>
      <c r="M1885" s="70">
        <v>0</v>
      </c>
      <c r="N1885" s="72">
        <f>IF(COUNTIFS(Submission[Submission],"2nd",Submission[Code],Submission[[#This Row],[Code]],Submission[Month],Submission[[#This Row],[Month]])&gt;0,Submission[[#This Row],[2nd Submit Prod/import (month +0)]]-Submission[[#This Row],[1st Submit Prod/import (month +0) ]],0)</f>
        <v>0</v>
      </c>
    </row>
    <row r="1886" spans="1:14">
      <c r="A1886" s="115">
        <v>2022</v>
      </c>
      <c r="B1886" s="72">
        <v>4</v>
      </c>
      <c r="C1886" t="s">
        <v>372</v>
      </c>
      <c r="D1886" t="s">
        <v>199</v>
      </c>
      <c r="E1886" t="s">
        <v>419</v>
      </c>
      <c r="F1886" t="s">
        <v>77</v>
      </c>
      <c r="G1886" t="s">
        <v>368</v>
      </c>
      <c r="H1886" t="s">
        <v>386</v>
      </c>
      <c r="I1886" t="s">
        <v>146</v>
      </c>
      <c r="K1886" t="s">
        <v>220</v>
      </c>
      <c r="L1886" s="71"/>
      <c r="M1886" s="70">
        <v>0</v>
      </c>
      <c r="N1886" s="72">
        <f>IF(COUNTIFS(Submission[Submission],"2nd",Submission[Code],Submission[[#This Row],[Code]],Submission[Month],Submission[[#This Row],[Month]])&gt;0,Submission[[#This Row],[2nd Submit Prod/import (month +0)]]-Submission[[#This Row],[1st Submit Prod/import (month +0) ]],0)</f>
        <v>0</v>
      </c>
    </row>
    <row r="1887" spans="1:14">
      <c r="A1887" s="115">
        <v>2022</v>
      </c>
      <c r="B1887" s="72">
        <v>4</v>
      </c>
      <c r="C1887" t="s">
        <v>372</v>
      </c>
      <c r="D1887" t="s">
        <v>199</v>
      </c>
      <c r="E1887" t="s">
        <v>419</v>
      </c>
      <c r="F1887" t="s">
        <v>77</v>
      </c>
      <c r="G1887" t="s">
        <v>368</v>
      </c>
      <c r="H1887" t="s">
        <v>386</v>
      </c>
      <c r="I1887" t="s">
        <v>94</v>
      </c>
      <c r="K1887" t="s">
        <v>220</v>
      </c>
      <c r="L1887" s="71"/>
      <c r="M1887" s="70">
        <v>0</v>
      </c>
      <c r="N1887" s="72">
        <f>IF(COUNTIFS(Submission[Submission],"2nd",Submission[Code],Submission[[#This Row],[Code]],Submission[Month],Submission[[#This Row],[Month]])&gt;0,Submission[[#This Row],[2nd Submit Prod/import (month +0)]]-Submission[[#This Row],[1st Submit Prod/import (month +0) ]],0)</f>
        <v>0</v>
      </c>
    </row>
    <row r="1888" spans="1:14">
      <c r="A1888" s="115">
        <v>2022</v>
      </c>
      <c r="B1888" s="72">
        <v>4</v>
      </c>
      <c r="C1888" t="s">
        <v>372</v>
      </c>
      <c r="D1888" t="s">
        <v>199</v>
      </c>
      <c r="E1888" t="s">
        <v>419</v>
      </c>
      <c r="F1888" t="s">
        <v>77</v>
      </c>
      <c r="G1888" t="s">
        <v>368</v>
      </c>
      <c r="H1888" t="s">
        <v>386</v>
      </c>
      <c r="I1888" t="s">
        <v>147</v>
      </c>
      <c r="K1888" t="s">
        <v>220</v>
      </c>
      <c r="L1888" s="71"/>
      <c r="M1888" s="70">
        <v>0</v>
      </c>
      <c r="N1888" s="72">
        <f>IF(COUNTIFS(Submission[Submission],"2nd",Submission[Code],Submission[[#This Row],[Code]],Submission[Month],Submission[[#This Row],[Month]])&gt;0,Submission[[#This Row],[2nd Submit Prod/import (month +0)]]-Submission[[#This Row],[1st Submit Prod/import (month +0) ]],0)</f>
        <v>0</v>
      </c>
    </row>
    <row r="1889" spans="1:14">
      <c r="A1889" s="115">
        <v>2022</v>
      </c>
      <c r="B1889" s="72">
        <v>4</v>
      </c>
      <c r="C1889" t="s">
        <v>372</v>
      </c>
      <c r="D1889" t="s">
        <v>199</v>
      </c>
      <c r="E1889" t="s">
        <v>419</v>
      </c>
      <c r="F1889" t="s">
        <v>77</v>
      </c>
      <c r="G1889" t="s">
        <v>368</v>
      </c>
      <c r="H1889" t="s">
        <v>386</v>
      </c>
      <c r="I1889" t="s">
        <v>148</v>
      </c>
      <c r="K1889" t="s">
        <v>220</v>
      </c>
      <c r="L1889" s="71"/>
      <c r="M1889" s="70">
        <v>0</v>
      </c>
      <c r="N1889" s="72">
        <f>IF(COUNTIFS(Submission[Submission],"2nd",Submission[Code],Submission[[#This Row],[Code]],Submission[Month],Submission[[#This Row],[Month]])&gt;0,Submission[[#This Row],[2nd Submit Prod/import (month +0)]]-Submission[[#This Row],[1st Submit Prod/import (month +0) ]],0)</f>
        <v>0</v>
      </c>
    </row>
    <row r="1890" spans="1:14">
      <c r="A1890" s="115">
        <v>2022</v>
      </c>
      <c r="B1890" s="72">
        <v>4</v>
      </c>
      <c r="C1890" t="s">
        <v>372</v>
      </c>
      <c r="D1890" t="s">
        <v>199</v>
      </c>
      <c r="E1890" t="s">
        <v>421</v>
      </c>
      <c r="F1890" t="s">
        <v>77</v>
      </c>
      <c r="G1890" t="s">
        <v>370</v>
      </c>
      <c r="H1890" t="s">
        <v>403</v>
      </c>
      <c r="I1890" t="s">
        <v>560</v>
      </c>
      <c r="K1890" t="s">
        <v>220</v>
      </c>
      <c r="L1890" s="71"/>
      <c r="M1890" s="70">
        <v>0</v>
      </c>
      <c r="N1890" s="72">
        <f>IF(COUNTIFS(Submission[Submission],"2nd",Submission[Code],Submission[[#This Row],[Code]],Submission[Month],Submission[[#This Row],[Month]])&gt;0,Submission[[#This Row],[2nd Submit Prod/import (month +0)]]-Submission[[#This Row],[1st Submit Prod/import (month +0) ]],0)</f>
        <v>0</v>
      </c>
    </row>
    <row r="1891" spans="1:14">
      <c r="A1891" s="115">
        <v>2022</v>
      </c>
      <c r="B1891" s="72">
        <v>4</v>
      </c>
      <c r="C1891" t="s">
        <v>372</v>
      </c>
      <c r="D1891" t="s">
        <v>199</v>
      </c>
      <c r="E1891" t="s">
        <v>421</v>
      </c>
      <c r="F1891" t="s">
        <v>77</v>
      </c>
      <c r="G1891" t="s">
        <v>370</v>
      </c>
      <c r="H1891" t="s">
        <v>403</v>
      </c>
      <c r="I1891" t="s">
        <v>561</v>
      </c>
      <c r="K1891" t="s">
        <v>220</v>
      </c>
      <c r="L1891" s="71"/>
      <c r="M1891" s="70">
        <v>0</v>
      </c>
      <c r="N1891" s="72">
        <f>IF(COUNTIFS(Submission[Submission],"2nd",Submission[Code],Submission[[#This Row],[Code]],Submission[Month],Submission[[#This Row],[Month]])&gt;0,Submission[[#This Row],[2nd Submit Prod/import (month +0)]]-Submission[[#This Row],[1st Submit Prod/import (month +0) ]],0)</f>
        <v>0</v>
      </c>
    </row>
    <row r="1892" spans="1:14">
      <c r="A1892" s="115">
        <v>2022</v>
      </c>
      <c r="B1892" s="72">
        <v>4</v>
      </c>
      <c r="C1892" t="s">
        <v>372</v>
      </c>
      <c r="D1892" t="s">
        <v>199</v>
      </c>
      <c r="E1892" t="s">
        <v>421</v>
      </c>
      <c r="F1892" t="s">
        <v>77</v>
      </c>
      <c r="G1892" t="s">
        <v>370</v>
      </c>
      <c r="H1892" t="s">
        <v>403</v>
      </c>
      <c r="I1892" t="s">
        <v>562</v>
      </c>
      <c r="K1892" t="s">
        <v>220</v>
      </c>
      <c r="L1892" s="71"/>
      <c r="M1892" s="70">
        <v>0</v>
      </c>
      <c r="N1892" s="72">
        <f>IF(COUNTIFS(Submission[Submission],"2nd",Submission[Code],Submission[[#This Row],[Code]],Submission[Month],Submission[[#This Row],[Month]])&gt;0,Submission[[#This Row],[2nd Submit Prod/import (month +0)]]-Submission[[#This Row],[1st Submit Prod/import (month +0) ]],0)</f>
        <v>0</v>
      </c>
    </row>
    <row r="1893" spans="1:14">
      <c r="A1893" s="115">
        <v>2022</v>
      </c>
      <c r="B1893" s="72">
        <v>4</v>
      </c>
      <c r="C1893" t="s">
        <v>372</v>
      </c>
      <c r="D1893" t="s">
        <v>199</v>
      </c>
      <c r="E1893" t="s">
        <v>419</v>
      </c>
      <c r="F1893" t="s">
        <v>77</v>
      </c>
      <c r="G1893" t="s">
        <v>370</v>
      </c>
      <c r="H1893" t="s">
        <v>403</v>
      </c>
      <c r="I1893" t="s">
        <v>27</v>
      </c>
      <c r="K1893" t="s">
        <v>219</v>
      </c>
      <c r="L1893" s="71"/>
      <c r="M1893" s="70">
        <v>576</v>
      </c>
      <c r="N1893" s="72">
        <f>IF(COUNTIFS(Submission[Submission],"2nd",Submission[Code],Submission[[#This Row],[Code]],Submission[Month],Submission[[#This Row],[Month]])&gt;0,Submission[[#This Row],[2nd Submit Prod/import (month +0)]]-Submission[[#This Row],[1st Submit Prod/import (month +0) ]],0)</f>
        <v>576</v>
      </c>
    </row>
    <row r="1894" spans="1:14">
      <c r="A1894" s="115">
        <v>2022</v>
      </c>
      <c r="B1894" s="72">
        <v>4</v>
      </c>
      <c r="C1894" t="s">
        <v>372</v>
      </c>
      <c r="D1894" t="s">
        <v>199</v>
      </c>
      <c r="E1894" t="s">
        <v>419</v>
      </c>
      <c r="F1894" t="s">
        <v>77</v>
      </c>
      <c r="G1894" t="s">
        <v>370</v>
      </c>
      <c r="H1894" t="s">
        <v>403</v>
      </c>
      <c r="I1894" t="s">
        <v>95</v>
      </c>
      <c r="K1894" t="s">
        <v>219</v>
      </c>
      <c r="L1894" s="71"/>
      <c r="M1894" s="70">
        <v>0</v>
      </c>
      <c r="N1894" s="72">
        <f>IF(COUNTIFS(Submission[Submission],"2nd",Submission[Code],Submission[[#This Row],[Code]],Submission[Month],Submission[[#This Row],[Month]])&gt;0,Submission[[#This Row],[2nd Submit Prod/import (month +0)]]-Submission[[#This Row],[1st Submit Prod/import (month +0) ]],0)</f>
        <v>0</v>
      </c>
    </row>
    <row r="1895" spans="1:14">
      <c r="A1895" s="115">
        <v>2022</v>
      </c>
      <c r="B1895" s="72">
        <v>4</v>
      </c>
      <c r="C1895" t="s">
        <v>372</v>
      </c>
      <c r="D1895" t="s">
        <v>199</v>
      </c>
      <c r="E1895" t="s">
        <v>419</v>
      </c>
      <c r="F1895" t="s">
        <v>77</v>
      </c>
      <c r="G1895" t="s">
        <v>370</v>
      </c>
      <c r="H1895" t="s">
        <v>403</v>
      </c>
      <c r="I1895" t="s">
        <v>26</v>
      </c>
      <c r="K1895" t="s">
        <v>219</v>
      </c>
      <c r="L1895" s="71"/>
      <c r="M1895" s="70">
        <v>576</v>
      </c>
      <c r="N1895" s="72">
        <f>IF(COUNTIFS(Submission[Submission],"2nd",Submission[Code],Submission[[#This Row],[Code]],Submission[Month],Submission[[#This Row],[Month]])&gt;0,Submission[[#This Row],[2nd Submit Prod/import (month +0)]]-Submission[[#This Row],[1st Submit Prod/import (month +0) ]],0)</f>
        <v>576</v>
      </c>
    </row>
    <row r="1896" spans="1:14">
      <c r="A1896" s="115">
        <v>2022</v>
      </c>
      <c r="B1896" s="72">
        <v>4</v>
      </c>
      <c r="C1896" t="s">
        <v>372</v>
      </c>
      <c r="D1896" t="s">
        <v>199</v>
      </c>
      <c r="E1896" t="s">
        <v>419</v>
      </c>
      <c r="F1896" t="s">
        <v>77</v>
      </c>
      <c r="G1896" t="s">
        <v>370</v>
      </c>
      <c r="H1896" t="s">
        <v>403</v>
      </c>
      <c r="I1896" t="s">
        <v>25</v>
      </c>
      <c r="K1896" t="s">
        <v>219</v>
      </c>
      <c r="L1896" s="71"/>
      <c r="M1896" s="70">
        <v>0</v>
      </c>
      <c r="N1896" s="72">
        <f>IF(COUNTIFS(Submission[Submission],"2nd",Submission[Code],Submission[[#This Row],[Code]],Submission[Month],Submission[[#This Row],[Month]])&gt;0,Submission[[#This Row],[2nd Submit Prod/import (month +0)]]-Submission[[#This Row],[1st Submit Prod/import (month +0) ]],0)</f>
        <v>0</v>
      </c>
    </row>
    <row r="1897" spans="1:14">
      <c r="A1897" s="115">
        <v>2022</v>
      </c>
      <c r="B1897" s="72">
        <v>4</v>
      </c>
      <c r="C1897" t="s">
        <v>372</v>
      </c>
      <c r="D1897" t="s">
        <v>199</v>
      </c>
      <c r="E1897" t="s">
        <v>419</v>
      </c>
      <c r="F1897" t="s">
        <v>77</v>
      </c>
      <c r="G1897" t="s">
        <v>370</v>
      </c>
      <c r="H1897" t="s">
        <v>403</v>
      </c>
      <c r="I1897" t="s">
        <v>28</v>
      </c>
      <c r="K1897" t="s">
        <v>219</v>
      </c>
      <c r="L1897" s="71"/>
      <c r="M1897" s="70">
        <v>576</v>
      </c>
      <c r="N1897" s="72">
        <f>IF(COUNTIFS(Submission[Submission],"2nd",Submission[Code],Submission[[#This Row],[Code]],Submission[Month],Submission[[#This Row],[Month]])&gt;0,Submission[[#This Row],[2nd Submit Prod/import (month +0)]]-Submission[[#This Row],[1st Submit Prod/import (month +0) ]],0)</f>
        <v>576</v>
      </c>
    </row>
    <row r="1898" spans="1:14">
      <c r="A1898" s="115">
        <v>2022</v>
      </c>
      <c r="B1898" s="72">
        <v>4</v>
      </c>
      <c r="C1898" t="s">
        <v>372</v>
      </c>
      <c r="D1898" t="s">
        <v>199</v>
      </c>
      <c r="E1898" t="s">
        <v>419</v>
      </c>
      <c r="F1898" t="s">
        <v>77</v>
      </c>
      <c r="G1898" t="s">
        <v>370</v>
      </c>
      <c r="H1898" t="s">
        <v>403</v>
      </c>
      <c r="I1898" t="s">
        <v>96</v>
      </c>
      <c r="K1898" t="s">
        <v>219</v>
      </c>
      <c r="L1898" s="71"/>
      <c r="M1898" s="70">
        <v>1152</v>
      </c>
      <c r="N1898" s="72">
        <f>IF(COUNTIFS(Submission[Submission],"2nd",Submission[Code],Submission[[#This Row],[Code]],Submission[Month],Submission[[#This Row],[Month]])&gt;0,Submission[[#This Row],[2nd Submit Prod/import (month +0)]]-Submission[[#This Row],[1st Submit Prod/import (month +0) ]],0)</f>
        <v>1152</v>
      </c>
    </row>
    <row r="1899" spans="1:14">
      <c r="A1899" s="115">
        <v>2022</v>
      </c>
      <c r="B1899" s="72">
        <v>4</v>
      </c>
      <c r="C1899" t="s">
        <v>372</v>
      </c>
      <c r="D1899" t="s">
        <v>199</v>
      </c>
      <c r="E1899" t="s">
        <v>419</v>
      </c>
      <c r="F1899" t="s">
        <v>77</v>
      </c>
      <c r="G1899" t="s">
        <v>370</v>
      </c>
      <c r="H1899" t="s">
        <v>403</v>
      </c>
      <c r="I1899" t="s">
        <v>97</v>
      </c>
      <c r="K1899" t="s">
        <v>219</v>
      </c>
      <c r="L1899" s="71"/>
      <c r="M1899" s="70">
        <v>0</v>
      </c>
      <c r="N1899" s="72">
        <f>IF(COUNTIFS(Submission[Submission],"2nd",Submission[Code],Submission[[#This Row],[Code]],Submission[Month],Submission[[#This Row],[Month]])&gt;0,Submission[[#This Row],[2nd Submit Prod/import (month +0)]]-Submission[[#This Row],[1st Submit Prod/import (month +0) ]],0)</f>
        <v>0</v>
      </c>
    </row>
    <row r="1900" spans="1:14">
      <c r="A1900" s="115">
        <v>2022</v>
      </c>
      <c r="B1900" s="72">
        <v>4</v>
      </c>
      <c r="C1900" t="s">
        <v>372</v>
      </c>
      <c r="D1900" t="s">
        <v>199</v>
      </c>
      <c r="E1900" t="s">
        <v>419</v>
      </c>
      <c r="F1900" t="s">
        <v>77</v>
      </c>
      <c r="G1900" t="s">
        <v>370</v>
      </c>
      <c r="H1900" t="s">
        <v>403</v>
      </c>
      <c r="I1900" t="s">
        <v>227</v>
      </c>
      <c r="K1900" t="s">
        <v>219</v>
      </c>
      <c r="L1900" s="71"/>
      <c r="M1900" s="70">
        <v>768</v>
      </c>
      <c r="N1900" s="72">
        <f>IF(COUNTIFS(Submission[Submission],"2nd",Submission[Code],Submission[[#This Row],[Code]],Submission[Month],Submission[[#This Row],[Month]])&gt;0,Submission[[#This Row],[2nd Submit Prod/import (month +0)]]-Submission[[#This Row],[1st Submit Prod/import (month +0) ]],0)</f>
        <v>768</v>
      </c>
    </row>
    <row r="1901" spans="1:14">
      <c r="A1901" s="115">
        <v>2022</v>
      </c>
      <c r="B1901" s="72">
        <v>4</v>
      </c>
      <c r="C1901" t="s">
        <v>372</v>
      </c>
      <c r="D1901" t="s">
        <v>199</v>
      </c>
      <c r="E1901" t="s">
        <v>419</v>
      </c>
      <c r="F1901" t="s">
        <v>77</v>
      </c>
      <c r="G1901" t="s">
        <v>370</v>
      </c>
      <c r="H1901" t="s">
        <v>403</v>
      </c>
      <c r="I1901" t="s">
        <v>228</v>
      </c>
      <c r="K1901" t="s">
        <v>219</v>
      </c>
      <c r="L1901" s="71"/>
      <c r="M1901" s="70">
        <v>1152</v>
      </c>
      <c r="N1901" s="72">
        <f>IF(COUNTIFS(Submission[Submission],"2nd",Submission[Code],Submission[[#This Row],[Code]],Submission[Month],Submission[[#This Row],[Month]])&gt;0,Submission[[#This Row],[2nd Submit Prod/import (month +0)]]-Submission[[#This Row],[1st Submit Prod/import (month +0) ]],0)</f>
        <v>1152</v>
      </c>
    </row>
    <row r="1902" spans="1:14">
      <c r="A1902" s="115">
        <v>2022</v>
      </c>
      <c r="B1902" s="72">
        <v>4</v>
      </c>
      <c r="C1902" t="s">
        <v>372</v>
      </c>
      <c r="D1902" t="s">
        <v>199</v>
      </c>
      <c r="E1902" t="s">
        <v>419</v>
      </c>
      <c r="F1902" t="s">
        <v>77</v>
      </c>
      <c r="G1902" t="s">
        <v>370</v>
      </c>
      <c r="H1902" t="s">
        <v>403</v>
      </c>
      <c r="I1902" t="s">
        <v>229</v>
      </c>
      <c r="K1902" t="s">
        <v>219</v>
      </c>
      <c r="L1902" s="71"/>
      <c r="M1902" s="70">
        <v>0</v>
      </c>
      <c r="N1902" s="72">
        <f>IF(COUNTIFS(Submission[Submission],"2nd",Submission[Code],Submission[[#This Row],[Code]],Submission[Month],Submission[[#This Row],[Month]])&gt;0,Submission[[#This Row],[2nd Submit Prod/import (month +0)]]-Submission[[#This Row],[1st Submit Prod/import (month +0) ]],0)</f>
        <v>0</v>
      </c>
    </row>
    <row r="1903" spans="1:14">
      <c r="A1903" s="115">
        <v>2022</v>
      </c>
      <c r="B1903" s="72">
        <v>4</v>
      </c>
      <c r="C1903" t="s">
        <v>372</v>
      </c>
      <c r="D1903" t="s">
        <v>199</v>
      </c>
      <c r="E1903" t="s">
        <v>419</v>
      </c>
      <c r="F1903" t="s">
        <v>77</v>
      </c>
      <c r="G1903" t="s">
        <v>370</v>
      </c>
      <c r="H1903" t="s">
        <v>403</v>
      </c>
      <c r="I1903" t="s">
        <v>230</v>
      </c>
      <c r="K1903" t="s">
        <v>219</v>
      </c>
      <c r="L1903" s="71"/>
      <c r="M1903" s="70">
        <v>0</v>
      </c>
      <c r="N1903" s="72">
        <f>IF(COUNTIFS(Submission[Submission],"2nd",Submission[Code],Submission[[#This Row],[Code]],Submission[Month],Submission[[#This Row],[Month]])&gt;0,Submission[[#This Row],[2nd Submit Prod/import (month +0)]]-Submission[[#This Row],[1st Submit Prod/import (month +0) ]],0)</f>
        <v>0</v>
      </c>
    </row>
    <row r="1904" spans="1:14">
      <c r="A1904" s="115">
        <v>2022</v>
      </c>
      <c r="B1904" s="72">
        <v>4</v>
      </c>
      <c r="C1904" t="s">
        <v>372</v>
      </c>
      <c r="D1904" t="s">
        <v>199</v>
      </c>
      <c r="E1904" t="s">
        <v>419</v>
      </c>
      <c r="F1904" t="s">
        <v>77</v>
      </c>
      <c r="G1904" t="s">
        <v>370</v>
      </c>
      <c r="H1904" t="s">
        <v>403</v>
      </c>
      <c r="I1904" t="s">
        <v>231</v>
      </c>
      <c r="K1904" t="s">
        <v>219</v>
      </c>
      <c r="L1904" s="71"/>
      <c r="M1904" s="70">
        <v>0</v>
      </c>
      <c r="N1904" s="72">
        <f>IF(COUNTIFS(Submission[Submission],"2nd",Submission[Code],Submission[[#This Row],[Code]],Submission[Month],Submission[[#This Row],[Month]])&gt;0,Submission[[#This Row],[2nd Submit Prod/import (month +0)]]-Submission[[#This Row],[1st Submit Prod/import (month +0) ]],0)</f>
        <v>0</v>
      </c>
    </row>
    <row r="1905" spans="1:14">
      <c r="A1905" s="115">
        <v>2022</v>
      </c>
      <c r="B1905" s="72">
        <v>4</v>
      </c>
      <c r="C1905" t="s">
        <v>372</v>
      </c>
      <c r="D1905" t="s">
        <v>199</v>
      </c>
      <c r="E1905" t="s">
        <v>419</v>
      </c>
      <c r="F1905" t="s">
        <v>77</v>
      </c>
      <c r="G1905" t="s">
        <v>370</v>
      </c>
      <c r="H1905" t="s">
        <v>403</v>
      </c>
      <c r="I1905" t="s">
        <v>232</v>
      </c>
      <c r="K1905" t="s">
        <v>219</v>
      </c>
      <c r="L1905" s="71"/>
      <c r="M1905" s="70">
        <v>0</v>
      </c>
      <c r="N1905" s="72">
        <f>IF(COUNTIFS(Submission[Submission],"2nd",Submission[Code],Submission[[#This Row],[Code]],Submission[Month],Submission[[#This Row],[Month]])&gt;0,Submission[[#This Row],[2nd Submit Prod/import (month +0)]]-Submission[[#This Row],[1st Submit Prod/import (month +0) ]],0)</f>
        <v>0</v>
      </c>
    </row>
    <row r="1906" spans="1:14">
      <c r="A1906" s="115">
        <v>2022</v>
      </c>
      <c r="B1906" s="72">
        <v>4</v>
      </c>
      <c r="C1906" t="s">
        <v>372</v>
      </c>
      <c r="D1906" t="s">
        <v>199</v>
      </c>
      <c r="E1906" t="s">
        <v>419</v>
      </c>
      <c r="F1906" t="s">
        <v>77</v>
      </c>
      <c r="G1906" t="s">
        <v>370</v>
      </c>
      <c r="H1906" t="s">
        <v>403</v>
      </c>
      <c r="I1906" t="s">
        <v>98</v>
      </c>
      <c r="K1906" t="s">
        <v>220</v>
      </c>
      <c r="L1906" s="71"/>
      <c r="M1906" s="70">
        <v>0</v>
      </c>
      <c r="N1906" s="72">
        <f>IF(COUNTIFS(Submission[Submission],"2nd",Submission[Code],Submission[[#This Row],[Code]],Submission[Month],Submission[[#This Row],[Month]])&gt;0,Submission[[#This Row],[2nd Submit Prod/import (month +0)]]-Submission[[#This Row],[1st Submit Prod/import (month +0) ]],0)</f>
        <v>0</v>
      </c>
    </row>
    <row r="1907" spans="1:14">
      <c r="A1907" s="115">
        <v>2022</v>
      </c>
      <c r="B1907" s="72">
        <v>4</v>
      </c>
      <c r="C1907" t="s">
        <v>372</v>
      </c>
      <c r="D1907" t="s">
        <v>199</v>
      </c>
      <c r="E1907" t="s">
        <v>419</v>
      </c>
      <c r="F1907" t="s">
        <v>77</v>
      </c>
      <c r="G1907" t="s">
        <v>370</v>
      </c>
      <c r="H1907" t="s">
        <v>403</v>
      </c>
      <c r="I1907" t="s">
        <v>99</v>
      </c>
      <c r="K1907" t="s">
        <v>220</v>
      </c>
      <c r="L1907" s="71"/>
      <c r="M1907" s="70">
        <v>0</v>
      </c>
      <c r="N1907" s="72">
        <f>IF(COUNTIFS(Submission[Submission],"2nd",Submission[Code],Submission[[#This Row],[Code]],Submission[Month],Submission[[#This Row],[Month]])&gt;0,Submission[[#This Row],[2nd Submit Prod/import (month +0)]]-Submission[[#This Row],[1st Submit Prod/import (month +0) ]],0)</f>
        <v>0</v>
      </c>
    </row>
    <row r="1908" spans="1:14">
      <c r="A1908" s="115">
        <v>2022</v>
      </c>
      <c r="B1908" s="72">
        <v>4</v>
      </c>
      <c r="C1908" t="s">
        <v>372</v>
      </c>
      <c r="D1908" t="s">
        <v>199</v>
      </c>
      <c r="E1908" t="s">
        <v>419</v>
      </c>
      <c r="F1908" t="s">
        <v>77</v>
      </c>
      <c r="G1908" t="s">
        <v>370</v>
      </c>
      <c r="H1908" t="s">
        <v>403</v>
      </c>
      <c r="I1908" t="s">
        <v>100</v>
      </c>
      <c r="K1908" t="s">
        <v>220</v>
      </c>
      <c r="L1908" s="71"/>
      <c r="M1908" s="70">
        <v>0</v>
      </c>
      <c r="N1908" s="72">
        <f>IF(COUNTIFS(Submission[Submission],"2nd",Submission[Code],Submission[[#This Row],[Code]],Submission[Month],Submission[[#This Row],[Month]])&gt;0,Submission[[#This Row],[2nd Submit Prod/import (month +0)]]-Submission[[#This Row],[1st Submit Prod/import (month +0) ]],0)</f>
        <v>0</v>
      </c>
    </row>
    <row r="1909" spans="1:14">
      <c r="A1909" s="115">
        <v>2022</v>
      </c>
      <c r="B1909" s="72">
        <v>4</v>
      </c>
      <c r="C1909" t="s">
        <v>372</v>
      </c>
      <c r="D1909" t="s">
        <v>199</v>
      </c>
      <c r="E1909" t="s">
        <v>419</v>
      </c>
      <c r="F1909" t="s">
        <v>77</v>
      </c>
      <c r="G1909" t="s">
        <v>370</v>
      </c>
      <c r="H1909" t="s">
        <v>403</v>
      </c>
      <c r="I1909" t="s">
        <v>101</v>
      </c>
      <c r="K1909" t="s">
        <v>220</v>
      </c>
      <c r="L1909" s="71"/>
      <c r="M1909" s="70">
        <v>0</v>
      </c>
      <c r="N1909" s="72">
        <f>IF(COUNTIFS(Submission[Submission],"2nd",Submission[Code],Submission[[#This Row],[Code]],Submission[Month],Submission[[#This Row],[Month]])&gt;0,Submission[[#This Row],[2nd Submit Prod/import (month +0)]]-Submission[[#This Row],[1st Submit Prod/import (month +0) ]],0)</f>
        <v>0</v>
      </c>
    </row>
    <row r="1910" spans="1:14">
      <c r="A1910" s="115">
        <v>2022</v>
      </c>
      <c r="B1910" s="72">
        <v>4</v>
      </c>
      <c r="C1910" t="s">
        <v>372</v>
      </c>
      <c r="D1910" t="s">
        <v>199</v>
      </c>
      <c r="E1910" t="s">
        <v>419</v>
      </c>
      <c r="F1910" t="s">
        <v>77</v>
      </c>
      <c r="G1910" t="s">
        <v>370</v>
      </c>
      <c r="H1910" t="s">
        <v>403</v>
      </c>
      <c r="I1910" t="s">
        <v>149</v>
      </c>
      <c r="K1910" t="s">
        <v>220</v>
      </c>
      <c r="L1910" s="71"/>
      <c r="M1910" s="70">
        <v>0</v>
      </c>
      <c r="N1910" s="72">
        <f>IF(COUNTIFS(Submission[Submission],"2nd",Submission[Code],Submission[[#This Row],[Code]],Submission[Month],Submission[[#This Row],[Month]])&gt;0,Submission[[#This Row],[2nd Submit Prod/import (month +0)]]-Submission[[#This Row],[1st Submit Prod/import (month +0) ]],0)</f>
        <v>0</v>
      </c>
    </row>
    <row r="1911" spans="1:14">
      <c r="A1911" s="115">
        <v>2022</v>
      </c>
      <c r="B1911" s="72">
        <v>4</v>
      </c>
      <c r="C1911" t="s">
        <v>372</v>
      </c>
      <c r="D1911" t="s">
        <v>199</v>
      </c>
      <c r="E1911" t="s">
        <v>419</v>
      </c>
      <c r="F1911" t="s">
        <v>77</v>
      </c>
      <c r="G1911" t="s">
        <v>370</v>
      </c>
      <c r="H1911" t="s">
        <v>403</v>
      </c>
      <c r="I1911" t="s">
        <v>102</v>
      </c>
      <c r="K1911" t="s">
        <v>220</v>
      </c>
      <c r="L1911" s="71"/>
      <c r="M1911" s="70">
        <v>0</v>
      </c>
      <c r="N1911" s="72">
        <f>IF(COUNTIFS(Submission[Submission],"2nd",Submission[Code],Submission[[#This Row],[Code]],Submission[Month],Submission[[#This Row],[Month]])&gt;0,Submission[[#This Row],[2nd Submit Prod/import (month +0)]]-Submission[[#This Row],[1st Submit Prod/import (month +0) ]],0)</f>
        <v>0</v>
      </c>
    </row>
    <row r="1912" spans="1:14">
      <c r="A1912" s="115">
        <v>2022</v>
      </c>
      <c r="B1912" s="72">
        <v>4</v>
      </c>
      <c r="C1912" t="s">
        <v>372</v>
      </c>
      <c r="D1912" t="s">
        <v>199</v>
      </c>
      <c r="E1912" t="s">
        <v>419</v>
      </c>
      <c r="F1912" t="s">
        <v>77</v>
      </c>
      <c r="G1912" t="s">
        <v>370</v>
      </c>
      <c r="H1912" t="s">
        <v>403</v>
      </c>
      <c r="I1912" t="s">
        <v>150</v>
      </c>
      <c r="K1912" t="s">
        <v>220</v>
      </c>
      <c r="L1912" s="71"/>
      <c r="M1912" s="70">
        <v>0</v>
      </c>
      <c r="N1912" s="72">
        <f>IF(COUNTIFS(Submission[Submission],"2nd",Submission[Code],Submission[[#This Row],[Code]],Submission[Month],Submission[[#This Row],[Month]])&gt;0,Submission[[#This Row],[2nd Submit Prod/import (month +0)]]-Submission[[#This Row],[1st Submit Prod/import (month +0) ]],0)</f>
        <v>0</v>
      </c>
    </row>
    <row r="1913" spans="1:14">
      <c r="A1913" s="115">
        <v>2022</v>
      </c>
      <c r="B1913" s="72">
        <v>4</v>
      </c>
      <c r="C1913" t="s">
        <v>372</v>
      </c>
      <c r="D1913" t="s">
        <v>199</v>
      </c>
      <c r="E1913" t="s">
        <v>419</v>
      </c>
      <c r="F1913" t="s">
        <v>77</v>
      </c>
      <c r="G1913" t="s">
        <v>370</v>
      </c>
      <c r="H1913" t="s">
        <v>403</v>
      </c>
      <c r="I1913" t="s">
        <v>151</v>
      </c>
      <c r="K1913" t="s">
        <v>220</v>
      </c>
      <c r="L1913" s="71"/>
      <c r="M1913" s="70">
        <v>0</v>
      </c>
      <c r="N1913" s="72">
        <f>IF(COUNTIFS(Submission[Submission],"2nd",Submission[Code],Submission[[#This Row],[Code]],Submission[Month],Submission[[#This Row],[Month]])&gt;0,Submission[[#This Row],[2nd Submit Prod/import (month +0)]]-Submission[[#This Row],[1st Submit Prod/import (month +0) ]],0)</f>
        <v>0</v>
      </c>
    </row>
    <row r="1914" spans="1:14">
      <c r="A1914" s="115">
        <v>2022</v>
      </c>
      <c r="B1914" s="72">
        <v>4</v>
      </c>
      <c r="C1914" t="s">
        <v>372</v>
      </c>
      <c r="D1914" t="s">
        <v>199</v>
      </c>
      <c r="E1914" t="s">
        <v>419</v>
      </c>
      <c r="F1914" t="s">
        <v>77</v>
      </c>
      <c r="G1914" t="s">
        <v>370</v>
      </c>
      <c r="H1914" t="s">
        <v>403</v>
      </c>
      <c r="I1914" t="s">
        <v>152</v>
      </c>
      <c r="K1914" t="s">
        <v>220</v>
      </c>
      <c r="L1914" s="71"/>
      <c r="M1914" s="70">
        <v>0</v>
      </c>
      <c r="N1914" s="72">
        <f>IF(COUNTIFS(Submission[Submission],"2nd",Submission[Code],Submission[[#This Row],[Code]],Submission[Month],Submission[[#This Row],[Month]])&gt;0,Submission[[#This Row],[2nd Submit Prod/import (month +0)]]-Submission[[#This Row],[1st Submit Prod/import (month +0) ]],0)</f>
        <v>0</v>
      </c>
    </row>
    <row r="1915" spans="1:14">
      <c r="A1915" s="115">
        <v>2022</v>
      </c>
      <c r="B1915" s="72">
        <v>4</v>
      </c>
      <c r="C1915" t="s">
        <v>372</v>
      </c>
      <c r="D1915" t="s">
        <v>199</v>
      </c>
      <c r="E1915" t="s">
        <v>419</v>
      </c>
      <c r="F1915" t="s">
        <v>77</v>
      </c>
      <c r="G1915" t="s">
        <v>370</v>
      </c>
      <c r="H1915" t="s">
        <v>403</v>
      </c>
      <c r="I1915" t="s">
        <v>103</v>
      </c>
      <c r="K1915" t="s">
        <v>220</v>
      </c>
      <c r="L1915" s="71"/>
      <c r="M1915" s="70">
        <v>0</v>
      </c>
      <c r="N1915" s="72">
        <f>IF(COUNTIFS(Submission[Submission],"2nd",Submission[Code],Submission[[#This Row],[Code]],Submission[Month],Submission[[#This Row],[Month]])&gt;0,Submission[[#This Row],[2nd Submit Prod/import (month +0)]]-Submission[[#This Row],[1st Submit Prod/import (month +0) ]],0)</f>
        <v>0</v>
      </c>
    </row>
    <row r="1916" spans="1:14">
      <c r="A1916" s="115">
        <v>2022</v>
      </c>
      <c r="B1916" s="72">
        <v>4</v>
      </c>
      <c r="C1916" t="s">
        <v>372</v>
      </c>
      <c r="D1916" t="s">
        <v>199</v>
      </c>
      <c r="E1916" t="s">
        <v>419</v>
      </c>
      <c r="F1916" t="s">
        <v>77</v>
      </c>
      <c r="G1916" t="s">
        <v>370</v>
      </c>
      <c r="H1916" t="s">
        <v>403</v>
      </c>
      <c r="I1916" t="s">
        <v>104</v>
      </c>
      <c r="K1916" t="s">
        <v>220</v>
      </c>
      <c r="L1916" s="71"/>
      <c r="M1916" s="70">
        <v>0</v>
      </c>
      <c r="N1916" s="72">
        <f>IF(COUNTIFS(Submission[Submission],"2nd",Submission[Code],Submission[[#This Row],[Code]],Submission[Month],Submission[[#This Row],[Month]])&gt;0,Submission[[#This Row],[2nd Submit Prod/import (month +0)]]-Submission[[#This Row],[1st Submit Prod/import (month +0) ]],0)</f>
        <v>0</v>
      </c>
    </row>
    <row r="1917" spans="1:14">
      <c r="A1917" s="115">
        <v>2022</v>
      </c>
      <c r="B1917" s="72">
        <v>4</v>
      </c>
      <c r="C1917" t="s">
        <v>372</v>
      </c>
      <c r="D1917" t="s">
        <v>199</v>
      </c>
      <c r="E1917" t="s">
        <v>419</v>
      </c>
      <c r="F1917" t="s">
        <v>77</v>
      </c>
      <c r="G1917" t="s">
        <v>370</v>
      </c>
      <c r="H1917" t="s">
        <v>403</v>
      </c>
      <c r="I1917" t="s">
        <v>221</v>
      </c>
      <c r="K1917" t="s">
        <v>220</v>
      </c>
      <c r="L1917" s="71"/>
      <c r="M1917" s="70">
        <v>0</v>
      </c>
      <c r="N1917" s="72">
        <f>IF(COUNTIFS(Submission[Submission],"2nd",Submission[Code],Submission[[#This Row],[Code]],Submission[Month],Submission[[#This Row],[Month]])&gt;0,Submission[[#This Row],[2nd Submit Prod/import (month +0)]]-Submission[[#This Row],[1st Submit Prod/import (month +0) ]],0)</f>
        <v>0</v>
      </c>
    </row>
    <row r="1918" spans="1:14">
      <c r="A1918" s="115">
        <v>2022</v>
      </c>
      <c r="B1918" s="72">
        <v>4</v>
      </c>
      <c r="C1918" t="s">
        <v>372</v>
      </c>
      <c r="D1918" t="s">
        <v>199</v>
      </c>
      <c r="E1918" t="s">
        <v>419</v>
      </c>
      <c r="F1918" t="s">
        <v>77</v>
      </c>
      <c r="G1918" t="s">
        <v>370</v>
      </c>
      <c r="H1918" t="s">
        <v>403</v>
      </c>
      <c r="I1918" t="s">
        <v>222</v>
      </c>
      <c r="K1918" t="s">
        <v>220</v>
      </c>
      <c r="L1918" s="71"/>
      <c r="M1918" s="70">
        <v>0</v>
      </c>
      <c r="N1918" s="72">
        <f>IF(COUNTIFS(Submission[Submission],"2nd",Submission[Code],Submission[[#This Row],[Code]],Submission[Month],Submission[[#This Row],[Month]])&gt;0,Submission[[#This Row],[2nd Submit Prod/import (month +0)]]-Submission[[#This Row],[1st Submit Prod/import (month +0) ]],0)</f>
        <v>0</v>
      </c>
    </row>
    <row r="1919" spans="1:14">
      <c r="A1919" s="115">
        <v>2022</v>
      </c>
      <c r="B1919" s="72">
        <v>5</v>
      </c>
      <c r="C1919" s="33" t="s">
        <v>415</v>
      </c>
      <c r="D1919" t="s">
        <v>198</v>
      </c>
      <c r="E1919" t="s">
        <v>419</v>
      </c>
      <c r="F1919" t="s">
        <v>72</v>
      </c>
      <c r="G1919" s="99" t="s">
        <v>428</v>
      </c>
      <c r="H1919" t="s">
        <v>372</v>
      </c>
      <c r="I1919" t="s">
        <v>673</v>
      </c>
      <c r="K1919" t="s">
        <v>219</v>
      </c>
      <c r="L1919" s="71">
        <v>50000</v>
      </c>
      <c r="N1919" s="72">
        <f>IF(COUNTIFS(Submission[Submission],"2nd",Submission[Code],Submission[[#This Row],[Code]],Submission[Month],Submission[[#This Row],[Month]])&gt;0,Submission[[#This Row],[2nd Submit Prod/import (month +0)]]-Submission[[#This Row],[1st Submit Prod/import (month +0) ]],0)</f>
        <v>0</v>
      </c>
    </row>
    <row r="1920" spans="1:14">
      <c r="A1920" s="115">
        <v>2022</v>
      </c>
      <c r="B1920" s="72">
        <v>5</v>
      </c>
      <c r="C1920" s="33" t="s">
        <v>415</v>
      </c>
      <c r="D1920" t="s">
        <v>198</v>
      </c>
      <c r="E1920" t="s">
        <v>419</v>
      </c>
      <c r="F1920" t="s">
        <v>72</v>
      </c>
      <c r="G1920" s="99" t="s">
        <v>428</v>
      </c>
      <c r="H1920" t="s">
        <v>372</v>
      </c>
      <c r="I1920" t="s">
        <v>676</v>
      </c>
      <c r="K1920" t="s">
        <v>219</v>
      </c>
      <c r="L1920" s="71">
        <v>37000</v>
      </c>
      <c r="N1920" s="72">
        <f>IF(COUNTIFS(Submission[Submission],"2nd",Submission[Code],Submission[[#This Row],[Code]],Submission[Month],Submission[[#This Row],[Month]])&gt;0,Submission[[#This Row],[2nd Submit Prod/import (month +0)]]-Submission[[#This Row],[1st Submit Prod/import (month +0) ]],0)</f>
        <v>0</v>
      </c>
    </row>
    <row r="1921" spans="1:14">
      <c r="A1921" s="115">
        <v>2022</v>
      </c>
      <c r="B1921" s="72">
        <v>5</v>
      </c>
      <c r="C1921" s="33" t="s">
        <v>415</v>
      </c>
      <c r="D1921" t="s">
        <v>198</v>
      </c>
      <c r="E1921" t="s">
        <v>419</v>
      </c>
      <c r="F1921" t="s">
        <v>72</v>
      </c>
      <c r="G1921" s="99" t="s">
        <v>428</v>
      </c>
      <c r="H1921" t="s">
        <v>372</v>
      </c>
      <c r="I1921" t="s">
        <v>675</v>
      </c>
      <c r="K1921" t="s">
        <v>219</v>
      </c>
      <c r="L1921" s="71">
        <v>5000</v>
      </c>
      <c r="N1921" s="72">
        <f>IF(COUNTIFS(Submission[Submission],"2nd",Submission[Code],Submission[[#This Row],[Code]],Submission[Month],Submission[[#This Row],[Month]])&gt;0,Submission[[#This Row],[2nd Submit Prod/import (month +0)]]-Submission[[#This Row],[1st Submit Prod/import (month +0) ]],0)</f>
        <v>0</v>
      </c>
    </row>
    <row r="1922" spans="1:14">
      <c r="A1922" s="115">
        <v>2022</v>
      </c>
      <c r="B1922" s="72">
        <v>5</v>
      </c>
      <c r="C1922" s="33" t="s">
        <v>415</v>
      </c>
      <c r="D1922" t="s">
        <v>198</v>
      </c>
      <c r="E1922" t="s">
        <v>419</v>
      </c>
      <c r="F1922" t="s">
        <v>72</v>
      </c>
      <c r="G1922" s="99" t="s">
        <v>428</v>
      </c>
      <c r="H1922" t="s">
        <v>372</v>
      </c>
      <c r="I1922" t="s">
        <v>674</v>
      </c>
      <c r="K1922" t="s">
        <v>219</v>
      </c>
      <c r="L1922" s="71">
        <v>24000</v>
      </c>
      <c r="N1922" s="72">
        <f>IF(COUNTIFS(Submission[Submission],"2nd",Submission[Code],Submission[[#This Row],[Code]],Submission[Month],Submission[[#This Row],[Month]])&gt;0,Submission[[#This Row],[2nd Submit Prod/import (month +0)]]-Submission[[#This Row],[1st Submit Prod/import (month +0) ]],0)</f>
        <v>0</v>
      </c>
    </row>
    <row r="1923" spans="1:14">
      <c r="A1923" s="115">
        <v>2022</v>
      </c>
      <c r="B1923" s="72">
        <v>5</v>
      </c>
      <c r="C1923" s="33" t="s">
        <v>415</v>
      </c>
      <c r="D1923" t="s">
        <v>198</v>
      </c>
      <c r="E1923" t="s">
        <v>419</v>
      </c>
      <c r="F1923" t="s">
        <v>72</v>
      </c>
      <c r="G1923" s="99" t="s">
        <v>428</v>
      </c>
      <c r="H1923" t="s">
        <v>372</v>
      </c>
      <c r="I1923" t="s">
        <v>633</v>
      </c>
      <c r="K1923" t="s">
        <v>219</v>
      </c>
      <c r="L1923" s="71">
        <v>0</v>
      </c>
      <c r="N1923" s="72">
        <f>IF(COUNTIFS(Submission[Submission],"2nd",Submission[Code],Submission[[#This Row],[Code]],Submission[Month],Submission[[#This Row],[Month]])&gt;0,Submission[[#This Row],[2nd Submit Prod/import (month +0)]]-Submission[[#This Row],[1st Submit Prod/import (month +0) ]],0)</f>
        <v>0</v>
      </c>
    </row>
    <row r="1924" spans="1:14">
      <c r="A1924" s="115">
        <v>2022</v>
      </c>
      <c r="B1924" s="72">
        <v>5</v>
      </c>
      <c r="C1924" s="33" t="s">
        <v>415</v>
      </c>
      <c r="D1924" t="s">
        <v>198</v>
      </c>
      <c r="E1924" t="s">
        <v>419</v>
      </c>
      <c r="F1924" t="s">
        <v>72</v>
      </c>
      <c r="G1924" s="99" t="s">
        <v>428</v>
      </c>
      <c r="H1924" t="s">
        <v>372</v>
      </c>
      <c r="I1924" t="s">
        <v>672</v>
      </c>
      <c r="K1924" t="s">
        <v>219</v>
      </c>
      <c r="L1924" s="71">
        <v>7000</v>
      </c>
      <c r="N1924" s="72">
        <f>IF(COUNTIFS(Submission[Submission],"2nd",Submission[Code],Submission[[#This Row],[Code]],Submission[Month],Submission[[#This Row],[Month]])&gt;0,Submission[[#This Row],[2nd Submit Prod/import (month +0)]]-Submission[[#This Row],[1st Submit Prod/import (month +0) ]],0)</f>
        <v>0</v>
      </c>
    </row>
    <row r="1925" spans="1:14">
      <c r="A1925" s="115">
        <v>2022</v>
      </c>
      <c r="B1925" s="72">
        <v>5</v>
      </c>
      <c r="C1925" s="33" t="s">
        <v>415</v>
      </c>
      <c r="D1925" t="s">
        <v>198</v>
      </c>
      <c r="E1925" t="s">
        <v>419</v>
      </c>
      <c r="F1925" t="s">
        <v>72</v>
      </c>
      <c r="G1925" s="99" t="s">
        <v>428</v>
      </c>
      <c r="H1925" t="s">
        <v>372</v>
      </c>
      <c r="I1925" t="s">
        <v>634</v>
      </c>
      <c r="K1925" t="s">
        <v>219</v>
      </c>
      <c r="L1925" s="71">
        <v>0</v>
      </c>
      <c r="N1925" s="72">
        <f>IF(COUNTIFS(Submission[Submission],"2nd",Submission[Code],Submission[[#This Row],[Code]],Submission[Month],Submission[[#This Row],[Month]])&gt;0,Submission[[#This Row],[2nd Submit Prod/import (month +0)]]-Submission[[#This Row],[1st Submit Prod/import (month +0) ]],0)</f>
        <v>0</v>
      </c>
    </row>
    <row r="1926" spans="1:14">
      <c r="A1926" s="115">
        <v>2022</v>
      </c>
      <c r="B1926" s="72">
        <v>5</v>
      </c>
      <c r="C1926" s="33" t="s">
        <v>415</v>
      </c>
      <c r="D1926" t="s">
        <v>198</v>
      </c>
      <c r="E1926" t="s">
        <v>419</v>
      </c>
      <c r="F1926" t="s">
        <v>72</v>
      </c>
      <c r="G1926" s="99" t="s">
        <v>428</v>
      </c>
      <c r="H1926" t="s">
        <v>372</v>
      </c>
      <c r="I1926" t="s">
        <v>742</v>
      </c>
      <c r="K1926" t="s">
        <v>219</v>
      </c>
      <c r="L1926" s="71">
        <v>0</v>
      </c>
      <c r="N1926" s="72">
        <f>IF(COUNTIFS(Submission[Submission],"2nd",Submission[Code],Submission[[#This Row],[Code]],Submission[Month],Submission[[#This Row],[Month]])&gt;0,Submission[[#This Row],[2nd Submit Prod/import (month +0)]]-Submission[[#This Row],[1st Submit Prod/import (month +0) ]],0)</f>
        <v>0</v>
      </c>
    </row>
    <row r="1927" spans="1:14">
      <c r="A1927" s="115">
        <v>2022</v>
      </c>
      <c r="B1927" s="72">
        <v>5</v>
      </c>
      <c r="C1927" s="33" t="s">
        <v>415</v>
      </c>
      <c r="D1927" t="s">
        <v>198</v>
      </c>
      <c r="E1927" t="s">
        <v>421</v>
      </c>
      <c r="F1927" t="s">
        <v>72</v>
      </c>
      <c r="G1927" s="99" t="s">
        <v>428</v>
      </c>
      <c r="H1927" t="s">
        <v>372</v>
      </c>
      <c r="I1927" t="s">
        <v>682</v>
      </c>
      <c r="K1927" t="s">
        <v>219</v>
      </c>
      <c r="L1927" s="71">
        <v>22000</v>
      </c>
      <c r="N1927" s="72">
        <f>IF(COUNTIFS(Submission[Submission],"2nd",Submission[Code],Submission[[#This Row],[Code]],Submission[Month],Submission[[#This Row],[Month]])&gt;0,Submission[[#This Row],[2nd Submit Prod/import (month +0)]]-Submission[[#This Row],[1st Submit Prod/import (month +0) ]],0)</f>
        <v>0</v>
      </c>
    </row>
    <row r="1928" spans="1:14">
      <c r="A1928" s="115">
        <v>2022</v>
      </c>
      <c r="B1928" s="72">
        <v>5</v>
      </c>
      <c r="C1928" s="33" t="s">
        <v>415</v>
      </c>
      <c r="D1928" t="s">
        <v>198</v>
      </c>
      <c r="E1928" t="s">
        <v>421</v>
      </c>
      <c r="F1928" t="s">
        <v>72</v>
      </c>
      <c r="G1928" s="99" t="s">
        <v>428</v>
      </c>
      <c r="H1928" t="s">
        <v>372</v>
      </c>
      <c r="I1928" t="s">
        <v>681</v>
      </c>
      <c r="K1928" t="s">
        <v>219</v>
      </c>
      <c r="L1928" s="71">
        <v>1600</v>
      </c>
      <c r="N1928" s="72">
        <f>IF(COUNTIFS(Submission[Submission],"2nd",Submission[Code],Submission[[#This Row],[Code]],Submission[Month],Submission[[#This Row],[Month]])&gt;0,Submission[[#This Row],[2nd Submit Prod/import (month +0)]]-Submission[[#This Row],[1st Submit Prod/import (month +0) ]],0)</f>
        <v>0</v>
      </c>
    </row>
    <row r="1929" spans="1:14">
      <c r="A1929" s="115">
        <v>2022</v>
      </c>
      <c r="B1929" s="72">
        <v>5</v>
      </c>
      <c r="C1929" s="33" t="s">
        <v>415</v>
      </c>
      <c r="D1929" t="s">
        <v>198</v>
      </c>
      <c r="E1929" t="s">
        <v>421</v>
      </c>
      <c r="F1929" t="s">
        <v>72</v>
      </c>
      <c r="G1929" s="99" t="s">
        <v>428</v>
      </c>
      <c r="H1929" t="s">
        <v>372</v>
      </c>
      <c r="I1929" t="s">
        <v>645</v>
      </c>
      <c r="K1929" t="s">
        <v>219</v>
      </c>
      <c r="L1929" s="71">
        <v>500</v>
      </c>
      <c r="N1929" s="72">
        <f>IF(COUNTIFS(Submission[Submission],"2nd",Submission[Code],Submission[[#This Row],[Code]],Submission[Month],Submission[[#This Row],[Month]])&gt;0,Submission[[#This Row],[2nd Submit Prod/import (month +0)]]-Submission[[#This Row],[1st Submit Prod/import (month +0) ]],0)</f>
        <v>0</v>
      </c>
    </row>
    <row r="1930" spans="1:14">
      <c r="A1930" s="115">
        <v>2022</v>
      </c>
      <c r="B1930" s="72">
        <v>5</v>
      </c>
      <c r="C1930" s="33" t="s">
        <v>415</v>
      </c>
      <c r="D1930" t="s">
        <v>198</v>
      </c>
      <c r="E1930" t="s">
        <v>421</v>
      </c>
      <c r="F1930" t="s">
        <v>72</v>
      </c>
      <c r="G1930" s="99" t="s">
        <v>428</v>
      </c>
      <c r="H1930" t="s">
        <v>372</v>
      </c>
      <c r="I1930" t="s">
        <v>646</v>
      </c>
      <c r="K1930" t="s">
        <v>219</v>
      </c>
      <c r="L1930" s="71">
        <v>600</v>
      </c>
      <c r="N1930" s="72">
        <f>IF(COUNTIFS(Submission[Submission],"2nd",Submission[Code],Submission[[#This Row],[Code]],Submission[Month],Submission[[#This Row],[Month]])&gt;0,Submission[[#This Row],[2nd Submit Prod/import (month +0)]]-Submission[[#This Row],[1st Submit Prod/import (month +0) ]],0)</f>
        <v>0</v>
      </c>
    </row>
    <row r="1931" spans="1:14">
      <c r="A1931" s="115">
        <v>2022</v>
      </c>
      <c r="B1931" s="72">
        <v>5</v>
      </c>
      <c r="C1931" s="33" t="s">
        <v>415</v>
      </c>
      <c r="D1931" t="s">
        <v>198</v>
      </c>
      <c r="E1931" t="s">
        <v>421</v>
      </c>
      <c r="F1931" t="s">
        <v>72</v>
      </c>
      <c r="G1931" s="99" t="s">
        <v>428</v>
      </c>
      <c r="H1931" t="s">
        <v>372</v>
      </c>
      <c r="I1931" t="s">
        <v>728</v>
      </c>
      <c r="K1931" t="s">
        <v>219</v>
      </c>
      <c r="L1931" s="71">
        <v>0</v>
      </c>
      <c r="N1931" s="72">
        <f>IF(COUNTIFS(Submission[Submission],"2nd",Submission[Code],Submission[[#This Row],[Code]],Submission[Month],Submission[[#This Row],[Month]])&gt;0,Submission[[#This Row],[2nd Submit Prod/import (month +0)]]-Submission[[#This Row],[1st Submit Prod/import (month +0) ]],0)</f>
        <v>0</v>
      </c>
    </row>
    <row r="1932" spans="1:14">
      <c r="A1932" s="115">
        <v>2022</v>
      </c>
      <c r="B1932" s="72">
        <v>5</v>
      </c>
      <c r="C1932" s="33" t="s">
        <v>415</v>
      </c>
      <c r="D1932" t="s">
        <v>198</v>
      </c>
      <c r="E1932" t="s">
        <v>421</v>
      </c>
      <c r="F1932" t="s">
        <v>72</v>
      </c>
      <c r="G1932" s="99" t="s">
        <v>428</v>
      </c>
      <c r="H1932" t="s">
        <v>372</v>
      </c>
      <c r="I1932" t="s">
        <v>729</v>
      </c>
      <c r="K1932" t="s">
        <v>219</v>
      </c>
      <c r="L1932" s="71">
        <v>0</v>
      </c>
      <c r="N1932" s="72">
        <f>IF(COUNTIFS(Submission[Submission],"2nd",Submission[Code],Submission[[#This Row],[Code]],Submission[Month],Submission[[#This Row],[Month]])&gt;0,Submission[[#This Row],[2nd Submit Prod/import (month +0)]]-Submission[[#This Row],[1st Submit Prod/import (month +0) ]],0)</f>
        <v>0</v>
      </c>
    </row>
    <row r="1933" spans="1:14">
      <c r="A1933" s="115">
        <v>2022</v>
      </c>
      <c r="B1933" s="72">
        <v>5</v>
      </c>
      <c r="C1933" s="33" t="s">
        <v>415</v>
      </c>
      <c r="D1933" t="s">
        <v>198</v>
      </c>
      <c r="E1933" t="s">
        <v>419</v>
      </c>
      <c r="F1933" t="s">
        <v>72</v>
      </c>
      <c r="G1933" s="99" t="s">
        <v>428</v>
      </c>
      <c r="H1933" t="s">
        <v>372</v>
      </c>
      <c r="I1933" t="s">
        <v>679</v>
      </c>
      <c r="K1933" t="s">
        <v>219</v>
      </c>
      <c r="L1933" s="71">
        <v>2100</v>
      </c>
      <c r="N1933" s="72">
        <f>IF(COUNTIFS(Submission[Submission],"2nd",Submission[Code],Submission[[#This Row],[Code]],Submission[Month],Submission[[#This Row],[Month]])&gt;0,Submission[[#This Row],[2nd Submit Prod/import (month +0)]]-Submission[[#This Row],[1st Submit Prod/import (month +0) ]],0)</f>
        <v>0</v>
      </c>
    </row>
    <row r="1934" spans="1:14">
      <c r="A1934" s="115">
        <v>2022</v>
      </c>
      <c r="B1934" s="72">
        <v>5</v>
      </c>
      <c r="C1934" s="33" t="s">
        <v>415</v>
      </c>
      <c r="D1934" t="s">
        <v>198</v>
      </c>
      <c r="E1934" t="s">
        <v>421</v>
      </c>
      <c r="F1934" t="s">
        <v>72</v>
      </c>
      <c r="G1934" s="99" t="s">
        <v>428</v>
      </c>
      <c r="H1934" t="s">
        <v>372</v>
      </c>
      <c r="I1934" t="s">
        <v>683</v>
      </c>
      <c r="K1934" t="s">
        <v>219</v>
      </c>
      <c r="L1934" s="71">
        <v>3000</v>
      </c>
      <c r="N1934" s="72">
        <f>IF(COUNTIFS(Submission[Submission],"2nd",Submission[Code],Submission[[#This Row],[Code]],Submission[Month],Submission[[#This Row],[Month]])&gt;0,Submission[[#This Row],[2nd Submit Prod/import (month +0)]]-Submission[[#This Row],[1st Submit Prod/import (month +0) ]],0)</f>
        <v>0</v>
      </c>
    </row>
    <row r="1935" spans="1:14">
      <c r="A1935" s="115">
        <v>2022</v>
      </c>
      <c r="B1935" s="72">
        <v>5</v>
      </c>
      <c r="C1935" s="33" t="s">
        <v>415</v>
      </c>
      <c r="D1935" t="s">
        <v>198</v>
      </c>
      <c r="E1935" t="s">
        <v>419</v>
      </c>
      <c r="F1935" t="s">
        <v>72</v>
      </c>
      <c r="G1935" s="99" t="s">
        <v>428</v>
      </c>
      <c r="H1935" t="s">
        <v>372</v>
      </c>
      <c r="I1935" t="s">
        <v>584</v>
      </c>
      <c r="K1935" t="s">
        <v>219</v>
      </c>
      <c r="L1935" s="71">
        <v>0</v>
      </c>
      <c r="N1935" s="72">
        <f>IF(COUNTIFS(Submission[Submission],"2nd",Submission[Code],Submission[[#This Row],[Code]],Submission[Month],Submission[[#This Row],[Month]])&gt;0,Submission[[#This Row],[2nd Submit Prod/import (month +0)]]-Submission[[#This Row],[1st Submit Prod/import (month +0) ]],0)</f>
        <v>0</v>
      </c>
    </row>
    <row r="1936" spans="1:14">
      <c r="A1936" s="115">
        <v>2022</v>
      </c>
      <c r="B1936" s="72">
        <v>5</v>
      </c>
      <c r="C1936" s="33" t="s">
        <v>415</v>
      </c>
      <c r="D1936" t="s">
        <v>198</v>
      </c>
      <c r="E1936" t="s">
        <v>419</v>
      </c>
      <c r="F1936" t="s">
        <v>72</v>
      </c>
      <c r="G1936" s="99" t="s">
        <v>428</v>
      </c>
      <c r="H1936" t="s">
        <v>372</v>
      </c>
      <c r="I1936" t="s">
        <v>585</v>
      </c>
      <c r="K1936" t="s">
        <v>219</v>
      </c>
      <c r="L1936" s="71">
        <v>0</v>
      </c>
      <c r="N1936" s="72">
        <f>IF(COUNTIFS(Submission[Submission],"2nd",Submission[Code],Submission[[#This Row],[Code]],Submission[Month],Submission[[#This Row],[Month]])&gt;0,Submission[[#This Row],[2nd Submit Prod/import (month +0)]]-Submission[[#This Row],[1st Submit Prod/import (month +0) ]],0)</f>
        <v>0</v>
      </c>
    </row>
    <row r="1937" spans="1:14">
      <c r="A1937" s="115">
        <v>2022</v>
      </c>
      <c r="B1937" s="72">
        <v>5</v>
      </c>
      <c r="C1937" s="33" t="s">
        <v>415</v>
      </c>
      <c r="D1937" t="s">
        <v>198</v>
      </c>
      <c r="E1937" t="s">
        <v>419</v>
      </c>
      <c r="F1937" t="s">
        <v>72</v>
      </c>
      <c r="G1937" s="99" t="s">
        <v>428</v>
      </c>
      <c r="H1937" t="s">
        <v>372</v>
      </c>
      <c r="I1937" t="s">
        <v>635</v>
      </c>
      <c r="K1937" t="s">
        <v>219</v>
      </c>
      <c r="L1937" s="71">
        <v>0</v>
      </c>
      <c r="N1937" s="72">
        <f>IF(COUNTIFS(Submission[Submission],"2nd",Submission[Code],Submission[[#This Row],[Code]],Submission[Month],Submission[[#This Row],[Month]])&gt;0,Submission[[#This Row],[2nd Submit Prod/import (month +0)]]-Submission[[#This Row],[1st Submit Prod/import (month +0) ]],0)</f>
        <v>0</v>
      </c>
    </row>
    <row r="1938" spans="1:14">
      <c r="A1938" s="115">
        <v>2022</v>
      </c>
      <c r="B1938" s="72">
        <v>5</v>
      </c>
      <c r="C1938" s="33" t="s">
        <v>415</v>
      </c>
      <c r="D1938" t="s">
        <v>198</v>
      </c>
      <c r="E1938" t="s">
        <v>419</v>
      </c>
      <c r="F1938" t="s">
        <v>72</v>
      </c>
      <c r="G1938" s="99" t="s">
        <v>428</v>
      </c>
      <c r="H1938" t="s">
        <v>372</v>
      </c>
      <c r="I1938" t="s">
        <v>636</v>
      </c>
      <c r="K1938" t="s">
        <v>219</v>
      </c>
      <c r="L1938" s="71">
        <v>0</v>
      </c>
      <c r="N1938" s="72">
        <f>IF(COUNTIFS(Submission[Submission],"2nd",Submission[Code],Submission[[#This Row],[Code]],Submission[Month],Submission[[#This Row],[Month]])&gt;0,Submission[[#This Row],[2nd Submit Prod/import (month +0)]]-Submission[[#This Row],[1st Submit Prod/import (month +0) ]],0)</f>
        <v>0</v>
      </c>
    </row>
    <row r="1939" spans="1:14">
      <c r="A1939" s="115">
        <v>2022</v>
      </c>
      <c r="B1939" s="72">
        <v>5</v>
      </c>
      <c r="C1939" s="33" t="s">
        <v>415</v>
      </c>
      <c r="D1939" t="s">
        <v>198</v>
      </c>
      <c r="E1939" t="s">
        <v>419</v>
      </c>
      <c r="F1939" t="s">
        <v>72</v>
      </c>
      <c r="G1939" s="99" t="s">
        <v>428</v>
      </c>
      <c r="H1939" t="s">
        <v>372</v>
      </c>
      <c r="I1939" t="s">
        <v>677</v>
      </c>
      <c r="K1939" t="s">
        <v>219</v>
      </c>
      <c r="L1939" s="71">
        <v>6000</v>
      </c>
      <c r="N1939" s="72">
        <f>IF(COUNTIFS(Submission[Submission],"2nd",Submission[Code],Submission[[#This Row],[Code]],Submission[Month],Submission[[#This Row],[Month]])&gt;0,Submission[[#This Row],[2nd Submit Prod/import (month +0)]]-Submission[[#This Row],[1st Submit Prod/import (month +0) ]],0)</f>
        <v>0</v>
      </c>
    </row>
    <row r="1940" spans="1:14">
      <c r="A1940" s="115">
        <v>2022</v>
      </c>
      <c r="B1940" s="72">
        <v>5</v>
      </c>
      <c r="C1940" s="33" t="s">
        <v>415</v>
      </c>
      <c r="D1940" t="s">
        <v>198</v>
      </c>
      <c r="E1940" t="s">
        <v>419</v>
      </c>
      <c r="F1940" t="s">
        <v>72</v>
      </c>
      <c r="G1940" s="99" t="s">
        <v>428</v>
      </c>
      <c r="H1940" t="s">
        <v>372</v>
      </c>
      <c r="I1940" t="s">
        <v>678</v>
      </c>
      <c r="K1940" t="s">
        <v>219</v>
      </c>
      <c r="L1940" s="71">
        <v>2500</v>
      </c>
      <c r="N1940" s="72">
        <f>IF(COUNTIFS(Submission[Submission],"2nd",Submission[Code],Submission[[#This Row],[Code]],Submission[Month],Submission[[#This Row],[Month]])&gt;0,Submission[[#This Row],[2nd Submit Prod/import (month +0)]]-Submission[[#This Row],[1st Submit Prod/import (month +0) ]],0)</f>
        <v>0</v>
      </c>
    </row>
    <row r="1941" spans="1:14">
      <c r="A1941" s="115">
        <v>2022</v>
      </c>
      <c r="B1941" s="72">
        <v>5</v>
      </c>
      <c r="C1941" s="33" t="s">
        <v>415</v>
      </c>
      <c r="D1941" t="s">
        <v>198</v>
      </c>
      <c r="E1941" t="s">
        <v>419</v>
      </c>
      <c r="F1941" t="s">
        <v>72</v>
      </c>
      <c r="G1941" s="99" t="s">
        <v>428</v>
      </c>
      <c r="H1941" t="s">
        <v>400</v>
      </c>
      <c r="I1941" t="s">
        <v>739</v>
      </c>
      <c r="K1941" t="s">
        <v>219</v>
      </c>
      <c r="L1941" s="71">
        <v>0</v>
      </c>
      <c r="N1941" s="72">
        <f>IF(COUNTIFS(Submission[Submission],"2nd",Submission[Code],Submission[[#This Row],[Code]],Submission[Month],Submission[[#This Row],[Month]])&gt;0,Submission[[#This Row],[2nd Submit Prod/import (month +0)]]-Submission[[#This Row],[1st Submit Prod/import (month +0) ]],0)</f>
        <v>0</v>
      </c>
    </row>
    <row r="1942" spans="1:14">
      <c r="A1942" s="115">
        <v>2022</v>
      </c>
      <c r="B1942" s="72">
        <v>5</v>
      </c>
      <c r="C1942" s="33" t="s">
        <v>415</v>
      </c>
      <c r="D1942" t="s">
        <v>198</v>
      </c>
      <c r="E1942" t="s">
        <v>419</v>
      </c>
      <c r="F1942" t="s">
        <v>72</v>
      </c>
      <c r="G1942" s="99" t="s">
        <v>428</v>
      </c>
      <c r="H1942" t="s">
        <v>400</v>
      </c>
      <c r="I1942" t="s">
        <v>655</v>
      </c>
      <c r="K1942" t="s">
        <v>219</v>
      </c>
      <c r="L1942" s="71">
        <v>7000</v>
      </c>
      <c r="N1942" s="72">
        <f>IF(COUNTIFS(Submission[Submission],"2nd",Submission[Code],Submission[[#This Row],[Code]],Submission[Month],Submission[[#This Row],[Month]])&gt;0,Submission[[#This Row],[2nd Submit Prod/import (month +0)]]-Submission[[#This Row],[1st Submit Prod/import (month +0) ]],0)</f>
        <v>0</v>
      </c>
    </row>
    <row r="1943" spans="1:14">
      <c r="A1943" s="115">
        <v>2022</v>
      </c>
      <c r="B1943" s="72">
        <v>5</v>
      </c>
      <c r="C1943" s="33" t="s">
        <v>415</v>
      </c>
      <c r="D1943" t="s">
        <v>198</v>
      </c>
      <c r="E1943" t="s">
        <v>419</v>
      </c>
      <c r="F1943" t="s">
        <v>72</v>
      </c>
      <c r="G1943" s="99" t="s">
        <v>428</v>
      </c>
      <c r="H1943" t="s">
        <v>400</v>
      </c>
      <c r="I1943" t="s">
        <v>654</v>
      </c>
      <c r="K1943" t="s">
        <v>219</v>
      </c>
      <c r="L1943" s="71">
        <v>33000</v>
      </c>
      <c r="N1943" s="72">
        <f>IF(COUNTIFS(Submission[Submission],"2nd",Submission[Code],Submission[[#This Row],[Code]],Submission[Month],Submission[[#This Row],[Month]])&gt;0,Submission[[#This Row],[2nd Submit Prod/import (month +0)]]-Submission[[#This Row],[1st Submit Prod/import (month +0) ]],0)</f>
        <v>0</v>
      </c>
    </row>
    <row r="1944" spans="1:14">
      <c r="A1944" s="115">
        <v>2022</v>
      </c>
      <c r="B1944" s="72">
        <v>5</v>
      </c>
      <c r="C1944" s="33" t="s">
        <v>415</v>
      </c>
      <c r="D1944" t="s">
        <v>198</v>
      </c>
      <c r="E1944" t="s">
        <v>419</v>
      </c>
      <c r="F1944" t="s">
        <v>72</v>
      </c>
      <c r="G1944" s="99" t="s">
        <v>428</v>
      </c>
      <c r="H1944" t="s">
        <v>400</v>
      </c>
      <c r="I1944" t="s">
        <v>734</v>
      </c>
      <c r="K1944" t="s">
        <v>219</v>
      </c>
      <c r="L1944" s="71">
        <v>0</v>
      </c>
      <c r="N1944" s="72">
        <f>IF(COUNTIFS(Submission[Submission],"2nd",Submission[Code],Submission[[#This Row],[Code]],Submission[Month],Submission[[#This Row],[Month]])&gt;0,Submission[[#This Row],[2nd Submit Prod/import (month +0)]]-Submission[[#This Row],[1st Submit Prod/import (month +0) ]],0)</f>
        <v>0</v>
      </c>
    </row>
    <row r="1945" spans="1:14">
      <c r="A1945" s="115">
        <v>2022</v>
      </c>
      <c r="B1945" s="72">
        <v>5</v>
      </c>
      <c r="C1945" s="33" t="s">
        <v>415</v>
      </c>
      <c r="D1945" t="s">
        <v>198</v>
      </c>
      <c r="E1945" t="s">
        <v>419</v>
      </c>
      <c r="F1945" t="s">
        <v>72</v>
      </c>
      <c r="G1945" s="99" t="s">
        <v>428</v>
      </c>
      <c r="H1945" t="s">
        <v>400</v>
      </c>
      <c r="I1945" t="s">
        <v>657</v>
      </c>
      <c r="K1945" t="s">
        <v>219</v>
      </c>
      <c r="L1945" s="71">
        <v>6000</v>
      </c>
      <c r="N1945" s="72">
        <f>IF(COUNTIFS(Submission[Submission],"2nd",Submission[Code],Submission[[#This Row],[Code]],Submission[Month],Submission[[#This Row],[Month]])&gt;0,Submission[[#This Row],[2nd Submit Prod/import (month +0)]]-Submission[[#This Row],[1st Submit Prod/import (month +0) ]],0)</f>
        <v>0</v>
      </c>
    </row>
    <row r="1946" spans="1:14">
      <c r="A1946" s="115">
        <v>2022</v>
      </c>
      <c r="B1946" s="72">
        <v>5</v>
      </c>
      <c r="C1946" s="33" t="s">
        <v>415</v>
      </c>
      <c r="D1946" t="s">
        <v>198</v>
      </c>
      <c r="E1946" t="s">
        <v>419</v>
      </c>
      <c r="F1946" t="s">
        <v>72</v>
      </c>
      <c r="G1946" s="99" t="s">
        <v>428</v>
      </c>
      <c r="H1946" t="s">
        <v>400</v>
      </c>
      <c r="I1946" t="s">
        <v>652</v>
      </c>
      <c r="K1946" t="s">
        <v>219</v>
      </c>
      <c r="L1946" s="71">
        <v>20000</v>
      </c>
      <c r="N1946" s="72">
        <f>IF(COUNTIFS(Submission[Submission],"2nd",Submission[Code],Submission[[#This Row],[Code]],Submission[Month],Submission[[#This Row],[Month]])&gt;0,Submission[[#This Row],[2nd Submit Prod/import (month +0)]]-Submission[[#This Row],[1st Submit Prod/import (month +0) ]],0)</f>
        <v>0</v>
      </c>
    </row>
    <row r="1947" spans="1:14">
      <c r="A1947" s="115">
        <v>2022</v>
      </c>
      <c r="B1947" s="72">
        <v>5</v>
      </c>
      <c r="C1947" s="33" t="s">
        <v>415</v>
      </c>
      <c r="D1947" t="s">
        <v>198</v>
      </c>
      <c r="E1947" t="s">
        <v>419</v>
      </c>
      <c r="F1947" t="s">
        <v>72</v>
      </c>
      <c r="G1947" s="99" t="s">
        <v>428</v>
      </c>
      <c r="H1947" t="s">
        <v>400</v>
      </c>
      <c r="I1947" t="s">
        <v>650</v>
      </c>
      <c r="K1947" t="s">
        <v>219</v>
      </c>
      <c r="L1947" s="71">
        <v>42000</v>
      </c>
      <c r="N1947" s="72">
        <f>IF(COUNTIFS(Submission[Submission],"2nd",Submission[Code],Submission[[#This Row],[Code]],Submission[Month],Submission[[#This Row],[Month]])&gt;0,Submission[[#This Row],[2nd Submit Prod/import (month +0)]]-Submission[[#This Row],[1st Submit Prod/import (month +0) ]],0)</f>
        <v>0</v>
      </c>
    </row>
    <row r="1948" spans="1:14">
      <c r="A1948" s="115">
        <v>2022</v>
      </c>
      <c r="B1948" s="72">
        <v>5</v>
      </c>
      <c r="C1948" s="33" t="s">
        <v>415</v>
      </c>
      <c r="D1948" t="s">
        <v>198</v>
      </c>
      <c r="E1948" t="s">
        <v>419</v>
      </c>
      <c r="F1948" t="s">
        <v>72</v>
      </c>
      <c r="G1948" s="99" t="s">
        <v>428</v>
      </c>
      <c r="H1948" t="s">
        <v>400</v>
      </c>
      <c r="I1948" t="s">
        <v>738</v>
      </c>
      <c r="K1948" t="s">
        <v>219</v>
      </c>
      <c r="L1948" s="71">
        <v>0</v>
      </c>
      <c r="N1948" s="72">
        <f>IF(COUNTIFS(Submission[Submission],"2nd",Submission[Code],Submission[[#This Row],[Code]],Submission[Month],Submission[[#This Row],[Month]])&gt;0,Submission[[#This Row],[2nd Submit Prod/import (month +0)]]-Submission[[#This Row],[1st Submit Prod/import (month +0) ]],0)</f>
        <v>0</v>
      </c>
    </row>
    <row r="1949" spans="1:14">
      <c r="A1949" s="115">
        <v>2022</v>
      </c>
      <c r="B1949" s="72">
        <v>5</v>
      </c>
      <c r="C1949" s="33" t="s">
        <v>415</v>
      </c>
      <c r="D1949" t="s">
        <v>198</v>
      </c>
      <c r="E1949" t="s">
        <v>419</v>
      </c>
      <c r="F1949" t="s">
        <v>72</v>
      </c>
      <c r="G1949" s="99" t="s">
        <v>428</v>
      </c>
      <c r="H1949" t="s">
        <v>400</v>
      </c>
      <c r="I1949" t="s">
        <v>656</v>
      </c>
      <c r="K1949" t="s">
        <v>219</v>
      </c>
      <c r="L1949" s="71">
        <v>4000</v>
      </c>
      <c r="N1949" s="72">
        <f>IF(COUNTIFS(Submission[Submission],"2nd",Submission[Code],Submission[[#This Row],[Code]],Submission[Month],Submission[[#This Row],[Month]])&gt;0,Submission[[#This Row],[2nd Submit Prod/import (month +0)]]-Submission[[#This Row],[1st Submit Prod/import (month +0) ]],0)</f>
        <v>0</v>
      </c>
    </row>
    <row r="1950" spans="1:14">
      <c r="A1950" s="115">
        <v>2022</v>
      </c>
      <c r="B1950" s="72">
        <v>5</v>
      </c>
      <c r="C1950" s="33" t="s">
        <v>415</v>
      </c>
      <c r="D1950" t="s">
        <v>198</v>
      </c>
      <c r="E1950" t="s">
        <v>419</v>
      </c>
      <c r="F1950" t="s">
        <v>72</v>
      </c>
      <c r="G1950" s="99" t="s">
        <v>428</v>
      </c>
      <c r="H1950" t="s">
        <v>400</v>
      </c>
      <c r="I1950" t="s">
        <v>653</v>
      </c>
      <c r="K1950" t="s">
        <v>219</v>
      </c>
      <c r="L1950" s="71">
        <v>23000</v>
      </c>
      <c r="N1950" s="72">
        <f>IF(COUNTIFS(Submission[Submission],"2nd",Submission[Code],Submission[[#This Row],[Code]],Submission[Month],Submission[[#This Row],[Month]])&gt;0,Submission[[#This Row],[2nd Submit Prod/import (month +0)]]-Submission[[#This Row],[1st Submit Prod/import (month +0) ]],0)</f>
        <v>0</v>
      </c>
    </row>
    <row r="1951" spans="1:14">
      <c r="A1951" s="115">
        <v>2022</v>
      </c>
      <c r="B1951" s="72">
        <v>5</v>
      </c>
      <c r="C1951" s="33" t="s">
        <v>415</v>
      </c>
      <c r="D1951" t="s">
        <v>198</v>
      </c>
      <c r="E1951" t="s">
        <v>419</v>
      </c>
      <c r="F1951" t="s">
        <v>72</v>
      </c>
      <c r="G1951" s="99" t="s">
        <v>428</v>
      </c>
      <c r="H1951" t="s">
        <v>400</v>
      </c>
      <c r="I1951" t="s">
        <v>649</v>
      </c>
      <c r="K1951" t="s">
        <v>219</v>
      </c>
      <c r="L1951" s="71">
        <v>8000</v>
      </c>
      <c r="N1951" s="72">
        <f>IF(COUNTIFS(Submission[Submission],"2nd",Submission[Code],Submission[[#This Row],[Code]],Submission[Month],Submission[[#This Row],[Month]])&gt;0,Submission[[#This Row],[2nd Submit Prod/import (month +0)]]-Submission[[#This Row],[1st Submit Prod/import (month +0) ]],0)</f>
        <v>0</v>
      </c>
    </row>
    <row r="1952" spans="1:14">
      <c r="A1952" s="115">
        <v>2022</v>
      </c>
      <c r="B1952" s="72">
        <v>5</v>
      </c>
      <c r="C1952" s="33" t="s">
        <v>415</v>
      </c>
      <c r="D1952" t="s">
        <v>198</v>
      </c>
      <c r="E1952" t="s">
        <v>419</v>
      </c>
      <c r="F1952" t="s">
        <v>72</v>
      </c>
      <c r="G1952" s="99" t="s">
        <v>428</v>
      </c>
      <c r="H1952" t="s">
        <v>400</v>
      </c>
      <c r="I1952" t="s">
        <v>569</v>
      </c>
      <c r="K1952" t="s">
        <v>219</v>
      </c>
      <c r="L1952" s="71">
        <v>0</v>
      </c>
      <c r="N1952" s="72">
        <f>IF(COUNTIFS(Submission[Submission],"2nd",Submission[Code],Submission[[#This Row],[Code]],Submission[Month],Submission[[#This Row],[Month]])&gt;0,Submission[[#This Row],[2nd Submit Prod/import (month +0)]]-Submission[[#This Row],[1st Submit Prod/import (month +0) ]],0)</f>
        <v>0</v>
      </c>
    </row>
    <row r="1953" spans="1:14">
      <c r="A1953" s="115">
        <v>2022</v>
      </c>
      <c r="B1953" s="72">
        <v>5</v>
      </c>
      <c r="C1953" s="33" t="s">
        <v>415</v>
      </c>
      <c r="D1953" t="s">
        <v>198</v>
      </c>
      <c r="E1953" t="s">
        <v>419</v>
      </c>
      <c r="F1953" t="s">
        <v>72</v>
      </c>
      <c r="G1953" s="99" t="s">
        <v>428</v>
      </c>
      <c r="H1953" t="s">
        <v>400</v>
      </c>
      <c r="I1953" t="s">
        <v>651</v>
      </c>
      <c r="K1953" t="s">
        <v>219</v>
      </c>
      <c r="L1953" s="71">
        <v>6000</v>
      </c>
      <c r="N1953" s="72">
        <f>IF(COUNTIFS(Submission[Submission],"2nd",Submission[Code],Submission[[#This Row],[Code]],Submission[Month],Submission[[#This Row],[Month]])&gt;0,Submission[[#This Row],[2nd Submit Prod/import (month +0)]]-Submission[[#This Row],[1st Submit Prod/import (month +0) ]],0)</f>
        <v>0</v>
      </c>
    </row>
    <row r="1954" spans="1:14">
      <c r="A1954" s="115">
        <v>2022</v>
      </c>
      <c r="B1954" s="72">
        <v>5</v>
      </c>
      <c r="C1954" s="33" t="s">
        <v>415</v>
      </c>
      <c r="D1954" t="s">
        <v>198</v>
      </c>
      <c r="E1954" t="s">
        <v>419</v>
      </c>
      <c r="F1954" t="s">
        <v>72</v>
      </c>
      <c r="G1954" s="99" t="s">
        <v>428</v>
      </c>
      <c r="H1954" t="s">
        <v>400</v>
      </c>
      <c r="I1954" t="s">
        <v>648</v>
      </c>
      <c r="K1954" t="s">
        <v>219</v>
      </c>
      <c r="L1954" s="71">
        <v>6000</v>
      </c>
      <c r="N1954" s="72">
        <f>IF(COUNTIFS(Submission[Submission],"2nd",Submission[Code],Submission[[#This Row],[Code]],Submission[Month],Submission[[#This Row],[Month]])&gt;0,Submission[[#This Row],[2nd Submit Prod/import (month +0)]]-Submission[[#This Row],[1st Submit Prod/import (month +0) ]],0)</f>
        <v>0</v>
      </c>
    </row>
    <row r="1955" spans="1:14">
      <c r="A1955" s="115">
        <v>2022</v>
      </c>
      <c r="B1955" s="72">
        <v>5</v>
      </c>
      <c r="C1955" s="33" t="s">
        <v>415</v>
      </c>
      <c r="D1955" t="s">
        <v>198</v>
      </c>
      <c r="E1955" t="s">
        <v>419</v>
      </c>
      <c r="F1955" t="s">
        <v>72</v>
      </c>
      <c r="G1955" s="99" t="s">
        <v>428</v>
      </c>
      <c r="H1955" t="s">
        <v>400</v>
      </c>
      <c r="I1955" t="s">
        <v>140</v>
      </c>
      <c r="K1955" t="s">
        <v>219</v>
      </c>
      <c r="L1955" s="71">
        <v>0</v>
      </c>
      <c r="N1955" s="72">
        <f>IF(COUNTIFS(Submission[Submission],"2nd",Submission[Code],Submission[[#This Row],[Code]],Submission[Month],Submission[[#This Row],[Month]])&gt;0,Submission[[#This Row],[2nd Submit Prod/import (month +0)]]-Submission[[#This Row],[1st Submit Prod/import (month +0) ]],0)</f>
        <v>0</v>
      </c>
    </row>
    <row r="1956" spans="1:14">
      <c r="A1956" s="115">
        <v>2022</v>
      </c>
      <c r="B1956" s="72">
        <v>5</v>
      </c>
      <c r="C1956" s="33" t="s">
        <v>415</v>
      </c>
      <c r="D1956" t="s">
        <v>198</v>
      </c>
      <c r="E1956" t="s">
        <v>419</v>
      </c>
      <c r="F1956" t="s">
        <v>72</v>
      </c>
      <c r="G1956" s="99" t="s">
        <v>428</v>
      </c>
      <c r="H1956" t="s">
        <v>400</v>
      </c>
      <c r="I1956" t="s">
        <v>74</v>
      </c>
      <c r="K1956" t="s">
        <v>219</v>
      </c>
      <c r="L1956" s="71">
        <v>0</v>
      </c>
      <c r="N1956" s="72">
        <f>IF(COUNTIFS(Submission[Submission],"2nd",Submission[Code],Submission[[#This Row],[Code]],Submission[Month],Submission[[#This Row],[Month]])&gt;0,Submission[[#This Row],[2nd Submit Prod/import (month +0)]]-Submission[[#This Row],[1st Submit Prod/import (month +0) ]],0)</f>
        <v>0</v>
      </c>
    </row>
    <row r="1957" spans="1:14">
      <c r="A1957" s="115">
        <v>2022</v>
      </c>
      <c r="B1957" s="72">
        <v>5</v>
      </c>
      <c r="C1957" s="33" t="s">
        <v>415</v>
      </c>
      <c r="D1957" t="s">
        <v>198</v>
      </c>
      <c r="E1957" t="s">
        <v>419</v>
      </c>
      <c r="F1957" t="s">
        <v>72</v>
      </c>
      <c r="G1957" s="99" t="s">
        <v>428</v>
      </c>
      <c r="H1957" t="s">
        <v>400</v>
      </c>
      <c r="I1957" t="s">
        <v>537</v>
      </c>
      <c r="K1957" t="s">
        <v>219</v>
      </c>
      <c r="L1957" s="71">
        <v>6000</v>
      </c>
      <c r="N1957" s="72">
        <f>IF(COUNTIFS(Submission[Submission],"2nd",Submission[Code],Submission[[#This Row],[Code]],Submission[Month],Submission[[#This Row],[Month]])&gt;0,Submission[[#This Row],[2nd Submit Prod/import (month +0)]]-Submission[[#This Row],[1st Submit Prod/import (month +0) ]],0)</f>
        <v>0</v>
      </c>
    </row>
    <row r="1958" spans="1:14">
      <c r="A1958" s="115">
        <v>2022</v>
      </c>
      <c r="B1958" s="72">
        <v>5</v>
      </c>
      <c r="C1958" s="33" t="s">
        <v>415</v>
      </c>
      <c r="D1958" t="s">
        <v>198</v>
      </c>
      <c r="E1958" t="s">
        <v>419</v>
      </c>
      <c r="F1958" t="s">
        <v>72</v>
      </c>
      <c r="G1958" s="99" t="s">
        <v>428</v>
      </c>
      <c r="H1958" t="s">
        <v>400</v>
      </c>
      <c r="I1958" t="s">
        <v>73</v>
      </c>
      <c r="K1958" t="s">
        <v>219</v>
      </c>
      <c r="L1958" s="71">
        <v>0</v>
      </c>
      <c r="N1958" s="72">
        <f>IF(COUNTIFS(Submission[Submission],"2nd",Submission[Code],Submission[[#This Row],[Code]],Submission[Month],Submission[[#This Row],[Month]])&gt;0,Submission[[#This Row],[2nd Submit Prod/import (month +0)]]-Submission[[#This Row],[1st Submit Prod/import (month +0) ]],0)</f>
        <v>0</v>
      </c>
    </row>
    <row r="1959" spans="1:14">
      <c r="A1959" s="115">
        <v>2022</v>
      </c>
      <c r="B1959" s="72">
        <v>5</v>
      </c>
      <c r="C1959" s="33" t="s">
        <v>415</v>
      </c>
      <c r="D1959" t="s">
        <v>198</v>
      </c>
      <c r="E1959" t="s">
        <v>419</v>
      </c>
      <c r="F1959" t="s">
        <v>72</v>
      </c>
      <c r="G1959" s="99" t="s">
        <v>428</v>
      </c>
      <c r="H1959" t="s">
        <v>400</v>
      </c>
      <c r="I1959" t="s">
        <v>536</v>
      </c>
      <c r="K1959" t="s">
        <v>219</v>
      </c>
      <c r="L1959" s="71">
        <v>12000</v>
      </c>
      <c r="N1959" s="72">
        <f>IF(COUNTIFS(Submission[Submission],"2nd",Submission[Code],Submission[[#This Row],[Code]],Submission[Month],Submission[[#This Row],[Month]])&gt;0,Submission[[#This Row],[2nd Submit Prod/import (month +0)]]-Submission[[#This Row],[1st Submit Prod/import (month +0) ]],0)</f>
        <v>0</v>
      </c>
    </row>
    <row r="1960" spans="1:14">
      <c r="A1960" s="115">
        <v>2022</v>
      </c>
      <c r="B1960" s="72">
        <v>5</v>
      </c>
      <c r="C1960" s="33" t="s">
        <v>415</v>
      </c>
      <c r="D1960" t="s">
        <v>198</v>
      </c>
      <c r="E1960" t="s">
        <v>419</v>
      </c>
      <c r="F1960" t="s">
        <v>72</v>
      </c>
      <c r="G1960" s="99" t="s">
        <v>428</v>
      </c>
      <c r="H1960" t="s">
        <v>400</v>
      </c>
      <c r="I1960" t="s">
        <v>75</v>
      </c>
      <c r="K1960" t="s">
        <v>219</v>
      </c>
      <c r="L1960" s="71">
        <v>0</v>
      </c>
      <c r="N1960" s="72">
        <f>IF(COUNTIFS(Submission[Submission],"2nd",Submission[Code],Submission[[#This Row],[Code]],Submission[Month],Submission[[#This Row],[Month]])&gt;0,Submission[[#This Row],[2nd Submit Prod/import (month +0)]]-Submission[[#This Row],[1st Submit Prod/import (month +0) ]],0)</f>
        <v>0</v>
      </c>
    </row>
    <row r="1961" spans="1:14">
      <c r="A1961" s="115">
        <v>2022</v>
      </c>
      <c r="B1961" s="72">
        <v>5</v>
      </c>
      <c r="C1961" s="33" t="s">
        <v>415</v>
      </c>
      <c r="D1961" t="s">
        <v>198</v>
      </c>
      <c r="E1961" t="s">
        <v>419</v>
      </c>
      <c r="F1961" t="s">
        <v>72</v>
      </c>
      <c r="G1961" s="99" t="s">
        <v>428</v>
      </c>
      <c r="H1961" t="s">
        <v>400</v>
      </c>
      <c r="I1961" t="s">
        <v>535</v>
      </c>
      <c r="K1961" t="s">
        <v>219</v>
      </c>
      <c r="L1961" s="71">
        <v>2000</v>
      </c>
      <c r="N1961" s="72">
        <f>IF(COUNTIFS(Submission[Submission],"2nd",Submission[Code],Submission[[#This Row],[Code]],Submission[Month],Submission[[#This Row],[Month]])&gt;0,Submission[[#This Row],[2nd Submit Prod/import (month +0)]]-Submission[[#This Row],[1st Submit Prod/import (month +0) ]],0)</f>
        <v>0</v>
      </c>
    </row>
    <row r="1962" spans="1:14">
      <c r="A1962" s="115">
        <v>2022</v>
      </c>
      <c r="B1962" s="72">
        <v>5</v>
      </c>
      <c r="C1962" s="33" t="s">
        <v>415</v>
      </c>
      <c r="D1962" t="s">
        <v>198</v>
      </c>
      <c r="E1962" t="s">
        <v>419</v>
      </c>
      <c r="F1962" t="s">
        <v>72</v>
      </c>
      <c r="G1962" s="99" t="s">
        <v>428</v>
      </c>
      <c r="H1962" t="s">
        <v>400</v>
      </c>
      <c r="I1962" t="s">
        <v>737</v>
      </c>
      <c r="K1962" t="s">
        <v>219</v>
      </c>
      <c r="L1962" s="71">
        <v>0</v>
      </c>
      <c r="N1962" s="72">
        <f>IF(COUNTIFS(Submission[Submission],"2nd",Submission[Code],Submission[[#This Row],[Code]],Submission[Month],Submission[[#This Row],[Month]])&gt;0,Submission[[#This Row],[2nd Submit Prod/import (month +0)]]-Submission[[#This Row],[1st Submit Prod/import (month +0) ]],0)</f>
        <v>0</v>
      </c>
    </row>
    <row r="1963" spans="1:14">
      <c r="A1963" s="115">
        <v>2022</v>
      </c>
      <c r="B1963" s="72">
        <v>5</v>
      </c>
      <c r="C1963" s="33" t="s">
        <v>415</v>
      </c>
      <c r="D1963" t="s">
        <v>198</v>
      </c>
      <c r="E1963" t="s">
        <v>419</v>
      </c>
      <c r="F1963" t="s">
        <v>72</v>
      </c>
      <c r="G1963" s="99" t="s">
        <v>428</v>
      </c>
      <c r="H1963" t="s">
        <v>400</v>
      </c>
      <c r="I1963" t="s">
        <v>141</v>
      </c>
      <c r="K1963" t="s">
        <v>219</v>
      </c>
      <c r="L1963" s="71">
        <v>0</v>
      </c>
      <c r="N1963" s="72">
        <f>IF(COUNTIFS(Submission[Submission],"2nd",Submission[Code],Submission[[#This Row],[Code]],Submission[Month],Submission[[#This Row],[Month]])&gt;0,Submission[[#This Row],[2nd Submit Prod/import (month +0)]]-Submission[[#This Row],[1st Submit Prod/import (month +0) ]],0)</f>
        <v>0</v>
      </c>
    </row>
    <row r="1964" spans="1:14">
      <c r="A1964" s="115">
        <v>2022</v>
      </c>
      <c r="B1964" s="72">
        <v>5</v>
      </c>
      <c r="C1964" s="33" t="s">
        <v>415</v>
      </c>
      <c r="D1964" t="s">
        <v>198</v>
      </c>
      <c r="E1964" t="s">
        <v>419</v>
      </c>
      <c r="F1964" t="s">
        <v>72</v>
      </c>
      <c r="G1964" s="99" t="s">
        <v>428</v>
      </c>
      <c r="H1964" t="s">
        <v>400</v>
      </c>
      <c r="I1964" t="s">
        <v>37</v>
      </c>
      <c r="K1964" t="s">
        <v>219</v>
      </c>
      <c r="L1964" s="71">
        <v>0</v>
      </c>
      <c r="N1964" s="72">
        <f>IF(COUNTIFS(Submission[Submission],"2nd",Submission[Code],Submission[[#This Row],[Code]],Submission[Month],Submission[[#This Row],[Month]])&gt;0,Submission[[#This Row],[2nd Submit Prod/import (month +0)]]-Submission[[#This Row],[1st Submit Prod/import (month +0) ]],0)</f>
        <v>0</v>
      </c>
    </row>
    <row r="1965" spans="1:14">
      <c r="A1965" s="115">
        <v>2022</v>
      </c>
      <c r="B1965" s="72">
        <v>5</v>
      </c>
      <c r="C1965" s="33" t="s">
        <v>415</v>
      </c>
      <c r="D1965" t="s">
        <v>198</v>
      </c>
      <c r="E1965" t="s">
        <v>419</v>
      </c>
      <c r="F1965" t="s">
        <v>72</v>
      </c>
      <c r="G1965" s="99" t="s">
        <v>428</v>
      </c>
      <c r="H1965" t="s">
        <v>400</v>
      </c>
      <c r="I1965" t="s">
        <v>599</v>
      </c>
      <c r="K1965" t="s">
        <v>219</v>
      </c>
      <c r="L1965" s="71">
        <v>0</v>
      </c>
      <c r="N1965" s="72">
        <f>IF(COUNTIFS(Submission[Submission],"2nd",Submission[Code],Submission[[#This Row],[Code]],Submission[Month],Submission[[#This Row],[Month]])&gt;0,Submission[[#This Row],[2nd Submit Prod/import (month +0)]]-Submission[[#This Row],[1st Submit Prod/import (month +0) ]],0)</f>
        <v>0</v>
      </c>
    </row>
    <row r="1966" spans="1:14">
      <c r="A1966" s="115">
        <v>2022</v>
      </c>
      <c r="B1966" s="72">
        <v>5</v>
      </c>
      <c r="C1966" s="33" t="s">
        <v>415</v>
      </c>
      <c r="D1966" t="s">
        <v>198</v>
      </c>
      <c r="E1966" t="s">
        <v>419</v>
      </c>
      <c r="F1966" t="s">
        <v>72</v>
      </c>
      <c r="G1966" s="99" t="s">
        <v>428</v>
      </c>
      <c r="H1966" t="s">
        <v>400</v>
      </c>
      <c r="I1966" t="s">
        <v>736</v>
      </c>
      <c r="K1966" t="s">
        <v>219</v>
      </c>
      <c r="L1966" s="71">
        <v>0</v>
      </c>
      <c r="N1966" s="72">
        <f>IF(COUNTIFS(Submission[Submission],"2nd",Submission[Code],Submission[[#This Row],[Code]],Submission[Month],Submission[[#This Row],[Month]])&gt;0,Submission[[#This Row],[2nd Submit Prod/import (month +0)]]-Submission[[#This Row],[1st Submit Prod/import (month +0) ]],0)</f>
        <v>0</v>
      </c>
    </row>
    <row r="1967" spans="1:14">
      <c r="A1967" s="115">
        <v>2022</v>
      </c>
      <c r="B1967" s="72">
        <v>5</v>
      </c>
      <c r="C1967" s="33" t="s">
        <v>415</v>
      </c>
      <c r="D1967" t="s">
        <v>198</v>
      </c>
      <c r="E1967" t="s">
        <v>419</v>
      </c>
      <c r="F1967" t="s">
        <v>72</v>
      </c>
      <c r="G1967" s="99" t="s">
        <v>428</v>
      </c>
      <c r="H1967" t="s">
        <v>400</v>
      </c>
      <c r="I1967" t="s">
        <v>740</v>
      </c>
      <c r="K1967" t="s">
        <v>219</v>
      </c>
      <c r="L1967" s="71">
        <v>0</v>
      </c>
      <c r="N1967" s="72">
        <f>IF(COUNTIFS(Submission[Submission],"2nd",Submission[Code],Submission[[#This Row],[Code]],Submission[Month],Submission[[#This Row],[Month]])&gt;0,Submission[[#This Row],[2nd Submit Prod/import (month +0)]]-Submission[[#This Row],[1st Submit Prod/import (month +0) ]],0)</f>
        <v>0</v>
      </c>
    </row>
    <row r="1968" spans="1:14">
      <c r="A1968" s="115">
        <v>2022</v>
      </c>
      <c r="B1968" s="72">
        <v>5</v>
      </c>
      <c r="C1968" s="33" t="s">
        <v>415</v>
      </c>
      <c r="D1968" t="s">
        <v>198</v>
      </c>
      <c r="E1968" t="s">
        <v>419</v>
      </c>
      <c r="F1968" t="s">
        <v>72</v>
      </c>
      <c r="G1968" s="99" t="s">
        <v>428</v>
      </c>
      <c r="H1968" t="s">
        <v>400</v>
      </c>
      <c r="I1968" t="s">
        <v>600</v>
      </c>
      <c r="K1968" t="s">
        <v>219</v>
      </c>
      <c r="L1968" s="71">
        <v>0</v>
      </c>
      <c r="N1968" s="72">
        <f>IF(COUNTIFS(Submission[Submission],"2nd",Submission[Code],Submission[[#This Row],[Code]],Submission[Month],Submission[[#This Row],[Month]])&gt;0,Submission[[#This Row],[2nd Submit Prod/import (month +0)]]-Submission[[#This Row],[1st Submit Prod/import (month +0) ]],0)</f>
        <v>0</v>
      </c>
    </row>
    <row r="1969" spans="1:14">
      <c r="A1969" s="115">
        <v>2022</v>
      </c>
      <c r="B1969" s="72">
        <v>5</v>
      </c>
      <c r="C1969" s="33" t="s">
        <v>415</v>
      </c>
      <c r="D1969" t="s">
        <v>198</v>
      </c>
      <c r="E1969" t="s">
        <v>419</v>
      </c>
      <c r="F1969" t="s">
        <v>72</v>
      </c>
      <c r="G1969" s="99" t="s">
        <v>428</v>
      </c>
      <c r="H1969" t="s">
        <v>400</v>
      </c>
      <c r="I1969" t="s">
        <v>741</v>
      </c>
      <c r="K1969" t="s">
        <v>219</v>
      </c>
      <c r="L1969" s="71">
        <v>0</v>
      </c>
      <c r="N1969" s="72">
        <f>IF(COUNTIFS(Submission[Submission],"2nd",Submission[Code],Submission[[#This Row],[Code]],Submission[Month],Submission[[#This Row],[Month]])&gt;0,Submission[[#This Row],[2nd Submit Prod/import (month +0)]]-Submission[[#This Row],[1st Submit Prod/import (month +0) ]],0)</f>
        <v>0</v>
      </c>
    </row>
    <row r="1970" spans="1:14">
      <c r="A1970" s="115">
        <v>2022</v>
      </c>
      <c r="B1970" s="72">
        <v>5</v>
      </c>
      <c r="C1970" s="33" t="s">
        <v>415</v>
      </c>
      <c r="D1970" t="s">
        <v>198</v>
      </c>
      <c r="E1970" t="s">
        <v>419</v>
      </c>
      <c r="F1970" t="s">
        <v>72</v>
      </c>
      <c r="G1970" s="99" t="s">
        <v>428</v>
      </c>
      <c r="H1970" t="s">
        <v>400</v>
      </c>
      <c r="I1970" t="s">
        <v>735</v>
      </c>
      <c r="K1970" t="s">
        <v>219</v>
      </c>
      <c r="L1970" s="71">
        <v>0</v>
      </c>
      <c r="N1970" s="72">
        <f>IF(COUNTIFS(Submission[Submission],"2nd",Submission[Code],Submission[[#This Row],[Code]],Submission[Month],Submission[[#This Row],[Month]])&gt;0,Submission[[#This Row],[2nd Submit Prod/import (month +0)]]-Submission[[#This Row],[1st Submit Prod/import (month +0) ]],0)</f>
        <v>0</v>
      </c>
    </row>
    <row r="1971" spans="1:14">
      <c r="A1971" s="115">
        <v>2022</v>
      </c>
      <c r="B1971" s="72">
        <v>5</v>
      </c>
      <c r="C1971" s="33" t="s">
        <v>415</v>
      </c>
      <c r="D1971" t="s">
        <v>198</v>
      </c>
      <c r="E1971" t="s">
        <v>419</v>
      </c>
      <c r="F1971" t="s">
        <v>72</v>
      </c>
      <c r="G1971" s="99" t="s">
        <v>428</v>
      </c>
      <c r="H1971" t="s">
        <v>400</v>
      </c>
      <c r="I1971" t="s">
        <v>644</v>
      </c>
      <c r="K1971" t="s">
        <v>219</v>
      </c>
      <c r="L1971" s="71">
        <v>12000</v>
      </c>
      <c r="N1971" s="72">
        <f>IF(COUNTIFS(Submission[Submission],"2nd",Submission[Code],Submission[[#This Row],[Code]],Submission[Month],Submission[[#This Row],[Month]])&gt;0,Submission[[#This Row],[2nd Submit Prod/import (month +0)]]-Submission[[#This Row],[1st Submit Prod/import (month +0) ]],0)</f>
        <v>0</v>
      </c>
    </row>
    <row r="1972" spans="1:14">
      <c r="A1972" s="115">
        <v>2022</v>
      </c>
      <c r="B1972" s="72">
        <v>5</v>
      </c>
      <c r="C1972" s="33" t="s">
        <v>415</v>
      </c>
      <c r="D1972" t="s">
        <v>198</v>
      </c>
      <c r="E1972" t="s">
        <v>421</v>
      </c>
      <c r="F1972" t="s">
        <v>72</v>
      </c>
      <c r="G1972" s="99" t="s">
        <v>428</v>
      </c>
      <c r="H1972" t="s">
        <v>389</v>
      </c>
      <c r="I1972" t="s">
        <v>665</v>
      </c>
      <c r="K1972" t="s">
        <v>219</v>
      </c>
      <c r="L1972" s="71">
        <v>15000</v>
      </c>
      <c r="N1972" s="72">
        <f>IF(COUNTIFS(Submission[Submission],"2nd",Submission[Code],Submission[[#This Row],[Code]],Submission[Month],Submission[[#This Row],[Month]])&gt;0,Submission[[#This Row],[2nd Submit Prod/import (month +0)]]-Submission[[#This Row],[1st Submit Prod/import (month +0) ]],0)</f>
        <v>0</v>
      </c>
    </row>
    <row r="1973" spans="1:14">
      <c r="A1973" s="115">
        <v>2022</v>
      </c>
      <c r="B1973" s="72">
        <v>5</v>
      </c>
      <c r="C1973" s="33" t="s">
        <v>415</v>
      </c>
      <c r="D1973" t="s">
        <v>198</v>
      </c>
      <c r="E1973" t="s">
        <v>421</v>
      </c>
      <c r="F1973" t="s">
        <v>72</v>
      </c>
      <c r="G1973" s="99" t="s">
        <v>428</v>
      </c>
      <c r="H1973" t="s">
        <v>389</v>
      </c>
      <c r="I1973" t="s">
        <v>666</v>
      </c>
      <c r="K1973" t="s">
        <v>219</v>
      </c>
      <c r="L1973" s="71">
        <v>30000</v>
      </c>
      <c r="N1973" s="72">
        <f>IF(COUNTIFS(Submission[Submission],"2nd",Submission[Code],Submission[[#This Row],[Code]],Submission[Month],Submission[[#This Row],[Month]])&gt;0,Submission[[#This Row],[2nd Submit Prod/import (month +0)]]-Submission[[#This Row],[1st Submit Prod/import (month +0) ]],0)</f>
        <v>0</v>
      </c>
    </row>
    <row r="1974" spans="1:14">
      <c r="A1974" s="115">
        <v>2022</v>
      </c>
      <c r="B1974" s="72">
        <v>5</v>
      </c>
      <c r="C1974" s="33" t="s">
        <v>415</v>
      </c>
      <c r="D1974" t="s">
        <v>198</v>
      </c>
      <c r="E1974" t="s">
        <v>421</v>
      </c>
      <c r="F1974" t="s">
        <v>72</v>
      </c>
      <c r="G1974" s="99" t="s">
        <v>428</v>
      </c>
      <c r="H1974" t="s">
        <v>389</v>
      </c>
      <c r="I1974" t="s">
        <v>664</v>
      </c>
      <c r="K1974" t="s">
        <v>219</v>
      </c>
      <c r="L1974" s="71">
        <v>2500</v>
      </c>
      <c r="N1974" s="72">
        <f>IF(COUNTIFS(Submission[Submission],"2nd",Submission[Code],Submission[[#This Row],[Code]],Submission[Month],Submission[[#This Row],[Month]])&gt;0,Submission[[#This Row],[2nd Submit Prod/import (month +0)]]-Submission[[#This Row],[1st Submit Prod/import (month +0) ]],0)</f>
        <v>0</v>
      </c>
    </row>
    <row r="1975" spans="1:14">
      <c r="A1975" s="115">
        <v>2022</v>
      </c>
      <c r="B1975" s="72">
        <v>5</v>
      </c>
      <c r="C1975" s="33" t="s">
        <v>415</v>
      </c>
      <c r="D1975" t="s">
        <v>198</v>
      </c>
      <c r="E1975" t="s">
        <v>419</v>
      </c>
      <c r="F1975" t="s">
        <v>72</v>
      </c>
      <c r="G1975" s="99" t="s">
        <v>428</v>
      </c>
      <c r="H1975" t="s">
        <v>389</v>
      </c>
      <c r="I1975" t="s">
        <v>660</v>
      </c>
      <c r="K1975" t="s">
        <v>219</v>
      </c>
      <c r="L1975" s="71">
        <v>15120</v>
      </c>
      <c r="N1975" s="72">
        <f>IF(COUNTIFS(Submission[Submission],"2nd",Submission[Code],Submission[[#This Row],[Code]],Submission[Month],Submission[[#This Row],[Month]])&gt;0,Submission[[#This Row],[2nd Submit Prod/import (month +0)]]-Submission[[#This Row],[1st Submit Prod/import (month +0) ]],0)</f>
        <v>0</v>
      </c>
    </row>
    <row r="1976" spans="1:14">
      <c r="A1976" s="115">
        <v>2022</v>
      </c>
      <c r="B1976" s="72">
        <v>5</v>
      </c>
      <c r="C1976" s="33" t="s">
        <v>415</v>
      </c>
      <c r="D1976" t="s">
        <v>198</v>
      </c>
      <c r="E1976" t="s">
        <v>421</v>
      </c>
      <c r="F1976" t="s">
        <v>72</v>
      </c>
      <c r="G1976" s="99" t="s">
        <v>428</v>
      </c>
      <c r="H1976" t="s">
        <v>389</v>
      </c>
      <c r="I1976" t="s">
        <v>663</v>
      </c>
      <c r="K1976" t="s">
        <v>219</v>
      </c>
      <c r="L1976" s="71">
        <v>9600</v>
      </c>
      <c r="N1976" s="72">
        <f>IF(COUNTIFS(Submission[Submission],"2nd",Submission[Code],Submission[[#This Row],[Code]],Submission[Month],Submission[[#This Row],[Month]])&gt;0,Submission[[#This Row],[2nd Submit Prod/import (month +0)]]-Submission[[#This Row],[1st Submit Prod/import (month +0) ]],0)</f>
        <v>0</v>
      </c>
    </row>
    <row r="1977" spans="1:14">
      <c r="A1977" s="115">
        <v>2022</v>
      </c>
      <c r="B1977" s="72">
        <v>5</v>
      </c>
      <c r="C1977" s="33" t="s">
        <v>415</v>
      </c>
      <c r="D1977" t="s">
        <v>198</v>
      </c>
      <c r="E1977" t="s">
        <v>421</v>
      </c>
      <c r="F1977" t="s">
        <v>72</v>
      </c>
      <c r="G1977" s="99" t="s">
        <v>428</v>
      </c>
      <c r="H1977" t="s">
        <v>389</v>
      </c>
      <c r="I1977" t="s">
        <v>661</v>
      </c>
      <c r="K1977" t="s">
        <v>219</v>
      </c>
      <c r="L1977" s="71">
        <v>5600</v>
      </c>
      <c r="N1977" s="72">
        <f>IF(COUNTIFS(Submission[Submission],"2nd",Submission[Code],Submission[[#This Row],[Code]],Submission[Month],Submission[[#This Row],[Month]])&gt;0,Submission[[#This Row],[2nd Submit Prod/import (month +0)]]-Submission[[#This Row],[1st Submit Prod/import (month +0) ]],0)</f>
        <v>0</v>
      </c>
    </row>
    <row r="1978" spans="1:14">
      <c r="A1978" s="115">
        <v>2022</v>
      </c>
      <c r="B1978" s="72">
        <v>5</v>
      </c>
      <c r="C1978" s="33" t="s">
        <v>415</v>
      </c>
      <c r="D1978" t="s">
        <v>198</v>
      </c>
      <c r="E1978" t="s">
        <v>419</v>
      </c>
      <c r="F1978" t="s">
        <v>72</v>
      </c>
      <c r="G1978" s="99" t="s">
        <v>428</v>
      </c>
      <c r="H1978" t="s">
        <v>389</v>
      </c>
      <c r="I1978" t="s">
        <v>662</v>
      </c>
      <c r="K1978" t="s">
        <v>219</v>
      </c>
      <c r="L1978" s="71">
        <v>41000</v>
      </c>
      <c r="N1978" s="72">
        <f>IF(COUNTIFS(Submission[Submission],"2nd",Submission[Code],Submission[[#This Row],[Code]],Submission[Month],Submission[[#This Row],[Month]])&gt;0,Submission[[#This Row],[2nd Submit Prod/import (month +0)]]-Submission[[#This Row],[1st Submit Prod/import (month +0) ]],0)</f>
        <v>0</v>
      </c>
    </row>
    <row r="1979" spans="1:14">
      <c r="A1979" s="115">
        <v>2022</v>
      </c>
      <c r="B1979" s="72">
        <v>5</v>
      </c>
      <c r="C1979" s="33" t="s">
        <v>415</v>
      </c>
      <c r="D1979" t="s">
        <v>198</v>
      </c>
      <c r="E1979" t="s">
        <v>421</v>
      </c>
      <c r="F1979" t="s">
        <v>72</v>
      </c>
      <c r="G1979" s="99" t="s">
        <v>428</v>
      </c>
      <c r="H1979" t="s">
        <v>389</v>
      </c>
      <c r="I1979" t="s">
        <v>667</v>
      </c>
      <c r="K1979" t="s">
        <v>219</v>
      </c>
      <c r="L1979" s="71">
        <v>25000</v>
      </c>
      <c r="N1979" s="72">
        <f>IF(COUNTIFS(Submission[Submission],"2nd",Submission[Code],Submission[[#This Row],[Code]],Submission[Month],Submission[[#This Row],[Month]])&gt;0,Submission[[#This Row],[2nd Submit Prod/import (month +0)]]-Submission[[#This Row],[1st Submit Prod/import (month +0) ]],0)</f>
        <v>0</v>
      </c>
    </row>
    <row r="1980" spans="1:14">
      <c r="A1980" s="115">
        <v>2022</v>
      </c>
      <c r="B1980" s="72">
        <v>5</v>
      </c>
      <c r="C1980" s="33" t="s">
        <v>415</v>
      </c>
      <c r="D1980" t="s">
        <v>198</v>
      </c>
      <c r="E1980" t="s">
        <v>419</v>
      </c>
      <c r="F1980" t="s">
        <v>72</v>
      </c>
      <c r="G1980" s="99" t="s">
        <v>428</v>
      </c>
      <c r="H1980" t="s">
        <v>389</v>
      </c>
      <c r="I1980" t="s">
        <v>658</v>
      </c>
      <c r="K1980" t="s">
        <v>219</v>
      </c>
      <c r="L1980" s="71">
        <v>12000</v>
      </c>
      <c r="N1980" s="72">
        <f>IF(COUNTIFS(Submission[Submission],"2nd",Submission[Code],Submission[[#This Row],[Code]],Submission[Month],Submission[[#This Row],[Month]])&gt;0,Submission[[#This Row],[2nd Submit Prod/import (month +0)]]-Submission[[#This Row],[1st Submit Prod/import (month +0) ]],0)</f>
        <v>0</v>
      </c>
    </row>
    <row r="1981" spans="1:14">
      <c r="A1981" s="115">
        <v>2022</v>
      </c>
      <c r="B1981" s="72">
        <v>5</v>
      </c>
      <c r="C1981" s="33" t="s">
        <v>415</v>
      </c>
      <c r="D1981" t="s">
        <v>198</v>
      </c>
      <c r="E1981" t="s">
        <v>419</v>
      </c>
      <c r="F1981" t="s">
        <v>72</v>
      </c>
      <c r="G1981" s="99" t="s">
        <v>428</v>
      </c>
      <c r="H1981" t="s">
        <v>389</v>
      </c>
      <c r="I1981" t="s">
        <v>659</v>
      </c>
      <c r="K1981" t="s">
        <v>219</v>
      </c>
      <c r="L1981" s="71">
        <v>11000</v>
      </c>
      <c r="N1981" s="72">
        <f>IF(COUNTIFS(Submission[Submission],"2nd",Submission[Code],Submission[[#This Row],[Code]],Submission[Month],Submission[[#This Row],[Month]])&gt;0,Submission[[#This Row],[2nd Submit Prod/import (month +0)]]-Submission[[#This Row],[1st Submit Prod/import (month +0) ]],0)</f>
        <v>0</v>
      </c>
    </row>
    <row r="1982" spans="1:14">
      <c r="A1982" s="115">
        <v>2022</v>
      </c>
      <c r="B1982" s="72">
        <v>5</v>
      </c>
      <c r="C1982" s="33" t="s">
        <v>415</v>
      </c>
      <c r="D1982" t="s">
        <v>198</v>
      </c>
      <c r="E1982" t="s">
        <v>419</v>
      </c>
      <c r="F1982" t="s">
        <v>72</v>
      </c>
      <c r="G1982" s="99" t="s">
        <v>428</v>
      </c>
      <c r="H1982" t="s">
        <v>389</v>
      </c>
      <c r="I1982" t="s">
        <v>743</v>
      </c>
      <c r="K1982" t="s">
        <v>219</v>
      </c>
      <c r="L1982" s="71">
        <v>0</v>
      </c>
      <c r="N1982" s="72">
        <f>IF(COUNTIFS(Submission[Submission],"2nd",Submission[Code],Submission[[#This Row],[Code]],Submission[Month],Submission[[#This Row],[Month]])&gt;0,Submission[[#This Row],[2nd Submit Prod/import (month +0)]]-Submission[[#This Row],[1st Submit Prod/import (month +0) ]],0)</f>
        <v>0</v>
      </c>
    </row>
    <row r="1983" spans="1:14">
      <c r="A1983" s="115">
        <v>2022</v>
      </c>
      <c r="B1983" s="72">
        <v>5</v>
      </c>
      <c r="C1983" s="33" t="s">
        <v>415</v>
      </c>
      <c r="D1983" t="s">
        <v>198</v>
      </c>
      <c r="E1983" t="s">
        <v>421</v>
      </c>
      <c r="F1983" t="s">
        <v>72</v>
      </c>
      <c r="G1983" s="99" t="s">
        <v>428</v>
      </c>
      <c r="H1983" t="s">
        <v>389</v>
      </c>
      <c r="I1983" t="s">
        <v>668</v>
      </c>
      <c r="K1983" t="s">
        <v>219</v>
      </c>
      <c r="L1983" s="71">
        <v>21000</v>
      </c>
      <c r="N1983" s="72">
        <f>IF(COUNTIFS(Submission[Submission],"2nd",Submission[Code],Submission[[#This Row],[Code]],Submission[Month],Submission[[#This Row],[Month]])&gt;0,Submission[[#This Row],[2nd Submit Prod/import (month +0)]]-Submission[[#This Row],[1st Submit Prod/import (month +0) ]],0)</f>
        <v>0</v>
      </c>
    </row>
    <row r="1984" spans="1:14">
      <c r="A1984" s="115">
        <v>2022</v>
      </c>
      <c r="B1984" s="72">
        <v>5</v>
      </c>
      <c r="C1984" s="33" t="s">
        <v>415</v>
      </c>
      <c r="D1984" t="s">
        <v>198</v>
      </c>
      <c r="E1984" t="s">
        <v>421</v>
      </c>
      <c r="F1984" t="s">
        <v>72</v>
      </c>
      <c r="G1984" s="99" t="s">
        <v>428</v>
      </c>
      <c r="H1984" t="s">
        <v>389</v>
      </c>
      <c r="I1984" t="s">
        <v>567</v>
      </c>
      <c r="K1984" t="s">
        <v>219</v>
      </c>
      <c r="L1984" s="71">
        <v>0</v>
      </c>
      <c r="N1984" s="72">
        <f>IF(COUNTIFS(Submission[Submission],"2nd",Submission[Code],Submission[[#This Row],[Code]],Submission[Month],Submission[[#This Row],[Month]])&gt;0,Submission[[#This Row],[2nd Submit Prod/import (month +0)]]-Submission[[#This Row],[1st Submit Prod/import (month +0) ]],0)</f>
        <v>0</v>
      </c>
    </row>
    <row r="1985" spans="1:14">
      <c r="A1985" s="115">
        <v>2022</v>
      </c>
      <c r="B1985" s="72">
        <v>5</v>
      </c>
      <c r="C1985" s="33" t="s">
        <v>415</v>
      </c>
      <c r="D1985" t="s">
        <v>198</v>
      </c>
      <c r="E1985" t="s">
        <v>421</v>
      </c>
      <c r="F1985" t="s">
        <v>72</v>
      </c>
      <c r="G1985" s="99" t="s">
        <v>428</v>
      </c>
      <c r="H1985" t="s">
        <v>389</v>
      </c>
      <c r="I1985" t="s">
        <v>669</v>
      </c>
      <c r="K1985" t="s">
        <v>219</v>
      </c>
      <c r="L1985" s="71">
        <v>5000</v>
      </c>
      <c r="N1985" s="72">
        <f>IF(COUNTIFS(Submission[Submission],"2nd",Submission[Code],Submission[[#This Row],[Code]],Submission[Month],Submission[[#This Row],[Month]])&gt;0,Submission[[#This Row],[2nd Submit Prod/import (month +0)]]-Submission[[#This Row],[1st Submit Prod/import (month +0) ]],0)</f>
        <v>0</v>
      </c>
    </row>
    <row r="1986" spans="1:14">
      <c r="A1986" s="115">
        <v>2022</v>
      </c>
      <c r="B1986" s="72">
        <v>5</v>
      </c>
      <c r="C1986" s="33" t="s">
        <v>415</v>
      </c>
      <c r="D1986" t="s">
        <v>198</v>
      </c>
      <c r="E1986" t="s">
        <v>421</v>
      </c>
      <c r="F1986" t="s">
        <v>72</v>
      </c>
      <c r="G1986" s="99" t="s">
        <v>428</v>
      </c>
      <c r="H1986" t="s">
        <v>389</v>
      </c>
      <c r="I1986" t="s">
        <v>670</v>
      </c>
      <c r="K1986" t="s">
        <v>219</v>
      </c>
      <c r="L1986" s="71">
        <v>1000</v>
      </c>
      <c r="N1986" s="72">
        <f>IF(COUNTIFS(Submission[Submission],"2nd",Submission[Code],Submission[[#This Row],[Code]],Submission[Month],Submission[[#This Row],[Month]])&gt;0,Submission[[#This Row],[2nd Submit Prod/import (month +0)]]-Submission[[#This Row],[1st Submit Prod/import (month +0) ]],0)</f>
        <v>0</v>
      </c>
    </row>
    <row r="1987" spans="1:14">
      <c r="A1987" s="115">
        <v>2022</v>
      </c>
      <c r="B1987" s="72">
        <v>5</v>
      </c>
      <c r="C1987" s="33" t="s">
        <v>415</v>
      </c>
      <c r="D1987" t="s">
        <v>198</v>
      </c>
      <c r="E1987" t="s">
        <v>421</v>
      </c>
      <c r="F1987" t="s">
        <v>72</v>
      </c>
      <c r="G1987" s="99" t="s">
        <v>428</v>
      </c>
      <c r="H1987" t="s">
        <v>389</v>
      </c>
      <c r="I1987" t="s">
        <v>568</v>
      </c>
      <c r="K1987" t="s">
        <v>219</v>
      </c>
      <c r="L1987" s="71">
        <v>0</v>
      </c>
      <c r="N1987" s="72">
        <f>IF(COUNTIFS(Submission[Submission],"2nd",Submission[Code],Submission[[#This Row],[Code]],Submission[Month],Submission[[#This Row],[Month]])&gt;0,Submission[[#This Row],[2nd Submit Prod/import (month +0)]]-Submission[[#This Row],[1st Submit Prod/import (month +0) ]],0)</f>
        <v>0</v>
      </c>
    </row>
    <row r="1988" spans="1:14">
      <c r="A1988" s="115">
        <v>2022</v>
      </c>
      <c r="B1988" s="72">
        <v>5</v>
      </c>
      <c r="C1988" s="33" t="s">
        <v>415</v>
      </c>
      <c r="D1988" t="s">
        <v>198</v>
      </c>
      <c r="E1988" t="s">
        <v>421</v>
      </c>
      <c r="F1988" t="s">
        <v>72</v>
      </c>
      <c r="G1988" s="99" t="s">
        <v>428</v>
      </c>
      <c r="H1988" t="s">
        <v>389</v>
      </c>
      <c r="I1988" t="s">
        <v>671</v>
      </c>
      <c r="K1988" t="s">
        <v>219</v>
      </c>
      <c r="L1988" s="71">
        <v>2000</v>
      </c>
      <c r="N1988" s="72">
        <f>IF(COUNTIFS(Submission[Submission],"2nd",Submission[Code],Submission[[#This Row],[Code]],Submission[Month],Submission[[#This Row],[Month]])&gt;0,Submission[[#This Row],[2nd Submit Prod/import (month +0)]]-Submission[[#This Row],[1st Submit Prod/import (month +0) ]],0)</f>
        <v>0</v>
      </c>
    </row>
    <row r="1989" spans="1:14">
      <c r="A1989" s="115">
        <v>2022</v>
      </c>
      <c r="B1989" s="72">
        <v>5</v>
      </c>
      <c r="C1989" s="33" t="s">
        <v>415</v>
      </c>
      <c r="D1989" t="s">
        <v>198</v>
      </c>
      <c r="E1989" t="s">
        <v>421</v>
      </c>
      <c r="F1989" t="s">
        <v>72</v>
      </c>
      <c r="G1989" s="99" t="s">
        <v>428</v>
      </c>
      <c r="H1989" t="s">
        <v>389</v>
      </c>
      <c r="I1989" t="s">
        <v>731</v>
      </c>
      <c r="K1989" t="s">
        <v>219</v>
      </c>
      <c r="L1989" s="71">
        <v>0</v>
      </c>
      <c r="N1989" s="72">
        <f>IF(COUNTIFS(Submission[Submission],"2nd",Submission[Code],Submission[[#This Row],[Code]],Submission[Month],Submission[[#This Row],[Month]])&gt;0,Submission[[#This Row],[2nd Submit Prod/import (month +0)]]-Submission[[#This Row],[1st Submit Prod/import (month +0) ]],0)</f>
        <v>0</v>
      </c>
    </row>
    <row r="1990" spans="1:14">
      <c r="A1990" s="115">
        <v>2022</v>
      </c>
      <c r="B1990" s="72">
        <v>5</v>
      </c>
      <c r="C1990" s="33" t="s">
        <v>415</v>
      </c>
      <c r="D1990" t="s">
        <v>198</v>
      </c>
      <c r="E1990" t="s">
        <v>419</v>
      </c>
      <c r="F1990" t="s">
        <v>72</v>
      </c>
      <c r="G1990" s="99" t="s">
        <v>428</v>
      </c>
      <c r="H1990" t="s">
        <v>389</v>
      </c>
      <c r="I1990" t="s">
        <v>637</v>
      </c>
      <c r="K1990" t="s">
        <v>219</v>
      </c>
      <c r="L1990" s="71">
        <v>0</v>
      </c>
      <c r="N1990" s="72">
        <f>IF(COUNTIFS(Submission[Submission],"2nd",Submission[Code],Submission[[#This Row],[Code]],Submission[Month],Submission[[#This Row],[Month]])&gt;0,Submission[[#This Row],[2nd Submit Prod/import (month +0)]]-Submission[[#This Row],[1st Submit Prod/import (month +0) ]],0)</f>
        <v>0</v>
      </c>
    </row>
    <row r="1991" spans="1:14">
      <c r="A1991" s="115">
        <v>2022</v>
      </c>
      <c r="B1991" s="72">
        <v>5</v>
      </c>
      <c r="C1991" s="33" t="s">
        <v>415</v>
      </c>
      <c r="D1991" t="s">
        <v>198</v>
      </c>
      <c r="E1991" t="s">
        <v>421</v>
      </c>
      <c r="F1991" t="s">
        <v>72</v>
      </c>
      <c r="G1991" s="99" t="s">
        <v>428</v>
      </c>
      <c r="H1991" t="s">
        <v>389</v>
      </c>
      <c r="I1991" t="s">
        <v>539</v>
      </c>
      <c r="K1991" t="s">
        <v>219</v>
      </c>
      <c r="L1991" s="71">
        <v>2000</v>
      </c>
      <c r="N1991" s="72">
        <f>IF(COUNTIFS(Submission[Submission],"2nd",Submission[Code],Submission[[#This Row],[Code]],Submission[Month],Submission[[#This Row],[Month]])&gt;0,Submission[[#This Row],[2nd Submit Prod/import (month +0)]]-Submission[[#This Row],[1st Submit Prod/import (month +0) ]],0)</f>
        <v>0</v>
      </c>
    </row>
    <row r="1992" spans="1:14">
      <c r="A1992" s="115">
        <v>2022</v>
      </c>
      <c r="B1992" s="72">
        <v>5</v>
      </c>
      <c r="C1992" s="33" t="s">
        <v>415</v>
      </c>
      <c r="D1992" t="s">
        <v>198</v>
      </c>
      <c r="E1992" t="s">
        <v>419</v>
      </c>
      <c r="F1992" t="s">
        <v>72</v>
      </c>
      <c r="G1992" s="99" t="s">
        <v>428</v>
      </c>
      <c r="H1992" t="s">
        <v>389</v>
      </c>
      <c r="I1992" t="s">
        <v>680</v>
      </c>
      <c r="K1992" t="s">
        <v>219</v>
      </c>
      <c r="L1992" s="71">
        <v>9000</v>
      </c>
      <c r="N1992" s="72">
        <f>IF(COUNTIFS(Submission[Submission],"2nd",Submission[Code],Submission[[#This Row],[Code]],Submission[Month],Submission[[#This Row],[Month]])&gt;0,Submission[[#This Row],[2nd Submit Prod/import (month +0)]]-Submission[[#This Row],[1st Submit Prod/import (month +0) ]],0)</f>
        <v>0</v>
      </c>
    </row>
    <row r="1993" spans="1:14">
      <c r="A1993" s="115">
        <v>2022</v>
      </c>
      <c r="B1993" s="72">
        <v>5</v>
      </c>
      <c r="C1993" s="33" t="s">
        <v>415</v>
      </c>
      <c r="D1993" t="s">
        <v>198</v>
      </c>
      <c r="E1993" t="s">
        <v>419</v>
      </c>
      <c r="F1993" t="s">
        <v>72</v>
      </c>
      <c r="G1993" s="99" t="s">
        <v>428</v>
      </c>
      <c r="H1993" t="s">
        <v>389</v>
      </c>
      <c r="I1993" t="s">
        <v>721</v>
      </c>
      <c r="K1993" t="s">
        <v>219</v>
      </c>
      <c r="L1993" s="71">
        <v>0</v>
      </c>
      <c r="N1993" s="72">
        <f>IF(COUNTIFS(Submission[Submission],"2nd",Submission[Code],Submission[[#This Row],[Code]],Submission[Month],Submission[[#This Row],[Month]])&gt;0,Submission[[#This Row],[2nd Submit Prod/import (month +0)]]-Submission[[#This Row],[1st Submit Prod/import (month +0) ]],0)</f>
        <v>0</v>
      </c>
    </row>
    <row r="1994" spans="1:14">
      <c r="A1994" s="115">
        <v>2022</v>
      </c>
      <c r="B1994" s="72">
        <v>5</v>
      </c>
      <c r="C1994" s="33" t="s">
        <v>415</v>
      </c>
      <c r="D1994" t="s">
        <v>198</v>
      </c>
      <c r="E1994" t="s">
        <v>421</v>
      </c>
      <c r="F1994" t="s">
        <v>72</v>
      </c>
      <c r="G1994" s="99" t="s">
        <v>428</v>
      </c>
      <c r="H1994" t="s">
        <v>389</v>
      </c>
      <c r="I1994" t="s">
        <v>611</v>
      </c>
      <c r="K1994" t="s">
        <v>219</v>
      </c>
      <c r="L1994" s="71">
        <v>0</v>
      </c>
      <c r="N1994" s="72">
        <f>IF(COUNTIFS(Submission[Submission],"2nd",Submission[Code],Submission[[#This Row],[Code]],Submission[Month],Submission[[#This Row],[Month]])&gt;0,Submission[[#This Row],[2nd Submit Prod/import (month +0)]]-Submission[[#This Row],[1st Submit Prod/import (month +0) ]],0)</f>
        <v>0</v>
      </c>
    </row>
    <row r="1995" spans="1:14">
      <c r="A1995" s="115">
        <v>2022</v>
      </c>
      <c r="B1995" s="72">
        <v>5</v>
      </c>
      <c r="C1995" s="33" t="s">
        <v>415</v>
      </c>
      <c r="D1995" t="s">
        <v>198</v>
      </c>
      <c r="E1995" t="s">
        <v>421</v>
      </c>
      <c r="F1995" t="s">
        <v>72</v>
      </c>
      <c r="G1995" s="99" t="s">
        <v>428</v>
      </c>
      <c r="H1995" t="s">
        <v>389</v>
      </c>
      <c r="I1995" t="s">
        <v>612</v>
      </c>
      <c r="K1995" t="s">
        <v>219</v>
      </c>
      <c r="L1995" s="71">
        <v>0</v>
      </c>
      <c r="N1995" s="72">
        <f>IF(COUNTIFS(Submission[Submission],"2nd",Submission[Code],Submission[[#This Row],[Code]],Submission[Month],Submission[[#This Row],[Month]])&gt;0,Submission[[#This Row],[2nd Submit Prod/import (month +0)]]-Submission[[#This Row],[1st Submit Prod/import (month +0) ]],0)</f>
        <v>0</v>
      </c>
    </row>
    <row r="1996" spans="1:14">
      <c r="A1996" s="115">
        <v>2022</v>
      </c>
      <c r="B1996" s="72">
        <v>5</v>
      </c>
      <c r="C1996" s="33" t="s">
        <v>415</v>
      </c>
      <c r="D1996" t="s">
        <v>198</v>
      </c>
      <c r="E1996" t="s">
        <v>419</v>
      </c>
      <c r="F1996" t="s">
        <v>72</v>
      </c>
      <c r="G1996" s="99" t="s">
        <v>428</v>
      </c>
      <c r="H1996" t="s">
        <v>389</v>
      </c>
      <c r="I1996" t="s">
        <v>597</v>
      </c>
      <c r="K1996" t="s">
        <v>219</v>
      </c>
      <c r="L1996" s="71">
        <v>0</v>
      </c>
      <c r="N1996" s="72">
        <f>IF(COUNTIFS(Submission[Submission],"2nd",Submission[Code],Submission[[#This Row],[Code]],Submission[Month],Submission[[#This Row],[Month]])&gt;0,Submission[[#This Row],[2nd Submit Prod/import (month +0)]]-Submission[[#This Row],[1st Submit Prod/import (month +0) ]],0)</f>
        <v>0</v>
      </c>
    </row>
    <row r="1997" spans="1:14">
      <c r="A1997" s="115">
        <v>2022</v>
      </c>
      <c r="B1997" s="72">
        <v>5</v>
      </c>
      <c r="C1997" s="33" t="s">
        <v>415</v>
      </c>
      <c r="D1997" t="s">
        <v>198</v>
      </c>
      <c r="E1997" t="s">
        <v>419</v>
      </c>
      <c r="F1997" t="s">
        <v>72</v>
      </c>
      <c r="G1997" s="99" t="s">
        <v>428</v>
      </c>
      <c r="H1997" t="s">
        <v>389</v>
      </c>
      <c r="I1997" t="s">
        <v>638</v>
      </c>
      <c r="K1997" t="s">
        <v>219</v>
      </c>
      <c r="L1997" s="71">
        <v>0</v>
      </c>
      <c r="N1997" s="72">
        <f>IF(COUNTIFS(Submission[Submission],"2nd",Submission[Code],Submission[[#This Row],[Code]],Submission[Month],Submission[[#This Row],[Month]])&gt;0,Submission[[#This Row],[2nd Submit Prod/import (month +0)]]-Submission[[#This Row],[1st Submit Prod/import (month +0) ]],0)</f>
        <v>0</v>
      </c>
    </row>
    <row r="1998" spans="1:14">
      <c r="A1998" s="115">
        <v>2022</v>
      </c>
      <c r="B1998" s="72">
        <v>5</v>
      </c>
      <c r="C1998" s="33" t="s">
        <v>415</v>
      </c>
      <c r="D1998" t="s">
        <v>198</v>
      </c>
      <c r="E1998" t="s">
        <v>419</v>
      </c>
      <c r="F1998" t="s">
        <v>72</v>
      </c>
      <c r="G1998" s="99" t="s">
        <v>428</v>
      </c>
      <c r="H1998" t="s">
        <v>400</v>
      </c>
      <c r="I1998" t="s">
        <v>601</v>
      </c>
      <c r="K1998" t="s">
        <v>219</v>
      </c>
      <c r="L1998" s="71">
        <v>0</v>
      </c>
      <c r="N1998" s="72">
        <f>IF(COUNTIFS(Submission[Submission],"2nd",Submission[Code],Submission[[#This Row],[Code]],Submission[Month],Submission[[#This Row],[Month]])&gt;0,Submission[[#This Row],[2nd Submit Prod/import (month +0)]]-Submission[[#This Row],[1st Submit Prod/import (month +0) ]],0)</f>
        <v>0</v>
      </c>
    </row>
    <row r="1999" spans="1:14">
      <c r="A1999" s="115">
        <v>2022</v>
      </c>
      <c r="B1999" s="72">
        <v>5</v>
      </c>
      <c r="C1999" s="33" t="s">
        <v>415</v>
      </c>
      <c r="D1999" t="s">
        <v>198</v>
      </c>
      <c r="E1999" t="s">
        <v>419</v>
      </c>
      <c r="F1999" t="s">
        <v>72</v>
      </c>
      <c r="G1999" s="99" t="s">
        <v>428</v>
      </c>
      <c r="H1999" t="s">
        <v>400</v>
      </c>
      <c r="I1999" t="s">
        <v>602</v>
      </c>
      <c r="K1999" t="s">
        <v>219</v>
      </c>
      <c r="L1999" s="71">
        <v>0</v>
      </c>
      <c r="N1999" s="72">
        <f>IF(COUNTIFS(Submission[Submission],"2nd",Submission[Code],Submission[[#This Row],[Code]],Submission[Month],Submission[[#This Row],[Month]])&gt;0,Submission[[#This Row],[2nd Submit Prod/import (month +0)]]-Submission[[#This Row],[1st Submit Prod/import (month +0) ]],0)</f>
        <v>0</v>
      </c>
    </row>
    <row r="2000" spans="1:14">
      <c r="A2000" s="115">
        <v>2022</v>
      </c>
      <c r="B2000" s="72">
        <v>5</v>
      </c>
      <c r="C2000" s="33" t="s">
        <v>415</v>
      </c>
      <c r="D2000" t="s">
        <v>198</v>
      </c>
      <c r="E2000" t="s">
        <v>421</v>
      </c>
      <c r="F2000" t="s">
        <v>72</v>
      </c>
      <c r="G2000" s="10" t="s">
        <v>44</v>
      </c>
      <c r="H2000" t="s">
        <v>391</v>
      </c>
      <c r="I2000" t="s">
        <v>684</v>
      </c>
      <c r="K2000" t="s">
        <v>219</v>
      </c>
      <c r="L2000" s="71">
        <v>3500</v>
      </c>
      <c r="N2000" s="72">
        <f>IF(COUNTIFS(Submission[Submission],"2nd",Submission[Code],Submission[[#This Row],[Code]],Submission[Month],Submission[[#This Row],[Month]])&gt;0,Submission[[#This Row],[2nd Submit Prod/import (month +0)]]-Submission[[#This Row],[1st Submit Prod/import (month +0) ]],0)</f>
        <v>0</v>
      </c>
    </row>
    <row r="2001" spans="1:14">
      <c r="A2001" s="115">
        <v>2022</v>
      </c>
      <c r="B2001" s="72">
        <v>5</v>
      </c>
      <c r="C2001" s="33" t="s">
        <v>415</v>
      </c>
      <c r="D2001" t="s">
        <v>198</v>
      </c>
      <c r="E2001" t="s">
        <v>419</v>
      </c>
      <c r="F2001" t="s">
        <v>72</v>
      </c>
      <c r="G2001" s="99" t="s">
        <v>428</v>
      </c>
      <c r="H2001" t="s">
        <v>389</v>
      </c>
      <c r="I2001" t="s">
        <v>663</v>
      </c>
      <c r="K2001" t="s">
        <v>219</v>
      </c>
      <c r="L2001" s="71">
        <v>7000</v>
      </c>
      <c r="N2001" s="72">
        <f>IF(COUNTIFS(Submission[Submission],"2nd",Submission[Code],Submission[[#This Row],[Code]],Submission[Month],Submission[[#This Row],[Month]])&gt;0,Submission[[#This Row],[2nd Submit Prod/import (month +0)]]-Submission[[#This Row],[1st Submit Prod/import (month +0) ]],0)</f>
        <v>0</v>
      </c>
    </row>
    <row r="2002" spans="1:14">
      <c r="A2002" s="115">
        <v>2022</v>
      </c>
      <c r="B2002" s="72">
        <v>5</v>
      </c>
      <c r="C2002" s="33" t="s">
        <v>415</v>
      </c>
      <c r="D2002" t="s">
        <v>198</v>
      </c>
      <c r="E2002" t="s">
        <v>419</v>
      </c>
      <c r="F2002" t="s">
        <v>72</v>
      </c>
      <c r="G2002" s="99" t="s">
        <v>428</v>
      </c>
      <c r="H2002" t="s">
        <v>389</v>
      </c>
      <c r="I2002" t="s">
        <v>661</v>
      </c>
      <c r="K2002" t="s">
        <v>219</v>
      </c>
      <c r="L2002" s="71">
        <v>11000</v>
      </c>
      <c r="N2002" s="72">
        <f>IF(COUNTIFS(Submission[Submission],"2nd",Submission[Code],Submission[[#This Row],[Code]],Submission[Month],Submission[[#This Row],[Month]])&gt;0,Submission[[#This Row],[2nd Submit Prod/import (month +0)]]-Submission[[#This Row],[1st Submit Prod/import (month +0) ]],0)</f>
        <v>0</v>
      </c>
    </row>
    <row r="2003" spans="1:14">
      <c r="A2003" s="115">
        <v>2022</v>
      </c>
      <c r="B2003" s="72">
        <v>5</v>
      </c>
      <c r="C2003" s="33" t="s">
        <v>415</v>
      </c>
      <c r="D2003" t="s">
        <v>198</v>
      </c>
      <c r="E2003" t="s">
        <v>421</v>
      </c>
      <c r="F2003" t="s">
        <v>72</v>
      </c>
      <c r="G2003" t="s">
        <v>425</v>
      </c>
      <c r="H2003" t="s">
        <v>395</v>
      </c>
      <c r="I2003" t="s">
        <v>694</v>
      </c>
      <c r="K2003" t="s">
        <v>219</v>
      </c>
      <c r="L2003" s="71">
        <v>1400</v>
      </c>
      <c r="N2003" s="72">
        <f>IF(COUNTIFS(Submission[Submission],"2nd",Submission[Code],Submission[[#This Row],[Code]],Submission[Month],Submission[[#This Row],[Month]])&gt;0,Submission[[#This Row],[2nd Submit Prod/import (month +0)]]-Submission[[#This Row],[1st Submit Prod/import (month +0) ]],0)</f>
        <v>0</v>
      </c>
    </row>
    <row r="2004" spans="1:14">
      <c r="A2004" s="115">
        <v>2022</v>
      </c>
      <c r="B2004" s="72">
        <v>5</v>
      </c>
      <c r="C2004" s="33" t="s">
        <v>415</v>
      </c>
      <c r="D2004" t="s">
        <v>198</v>
      </c>
      <c r="E2004" t="s">
        <v>421</v>
      </c>
      <c r="F2004" t="s">
        <v>72</v>
      </c>
      <c r="G2004" t="s">
        <v>425</v>
      </c>
      <c r="H2004" t="s">
        <v>395</v>
      </c>
      <c r="I2004" t="s">
        <v>688</v>
      </c>
      <c r="K2004" t="s">
        <v>219</v>
      </c>
      <c r="L2004" s="71">
        <v>700</v>
      </c>
      <c r="N2004" s="72">
        <f>IF(COUNTIFS(Submission[Submission],"2nd",Submission[Code],Submission[[#This Row],[Code]],Submission[Month],Submission[[#This Row],[Month]])&gt;0,Submission[[#This Row],[2nd Submit Prod/import (month +0)]]-Submission[[#This Row],[1st Submit Prod/import (month +0) ]],0)</f>
        <v>0</v>
      </c>
    </row>
    <row r="2005" spans="1:14">
      <c r="A2005" s="115">
        <v>2022</v>
      </c>
      <c r="B2005" s="72">
        <v>5</v>
      </c>
      <c r="C2005" s="33" t="s">
        <v>415</v>
      </c>
      <c r="D2005" t="s">
        <v>198</v>
      </c>
      <c r="E2005" t="s">
        <v>421</v>
      </c>
      <c r="F2005" t="s">
        <v>72</v>
      </c>
      <c r="G2005" t="s">
        <v>425</v>
      </c>
      <c r="H2005" t="s">
        <v>395</v>
      </c>
      <c r="I2005" t="s">
        <v>708</v>
      </c>
      <c r="K2005" t="s">
        <v>219</v>
      </c>
      <c r="L2005" s="71">
        <v>750</v>
      </c>
      <c r="N2005" s="72">
        <f>IF(COUNTIFS(Submission[Submission],"2nd",Submission[Code],Submission[[#This Row],[Code]],Submission[Month],Submission[[#This Row],[Month]])&gt;0,Submission[[#This Row],[2nd Submit Prod/import (month +0)]]-Submission[[#This Row],[1st Submit Prod/import (month +0) ]],0)</f>
        <v>0</v>
      </c>
    </row>
    <row r="2006" spans="1:14">
      <c r="A2006" s="115">
        <v>2022</v>
      </c>
      <c r="B2006" s="72">
        <v>5</v>
      </c>
      <c r="C2006" s="33" t="s">
        <v>415</v>
      </c>
      <c r="D2006" t="s">
        <v>198</v>
      </c>
      <c r="E2006" t="s">
        <v>421</v>
      </c>
      <c r="F2006" t="s">
        <v>72</v>
      </c>
      <c r="G2006" t="s">
        <v>425</v>
      </c>
      <c r="H2006" t="s">
        <v>395</v>
      </c>
      <c r="I2006" t="s">
        <v>707</v>
      </c>
      <c r="K2006" t="s">
        <v>219</v>
      </c>
      <c r="L2006" s="71">
        <v>1200</v>
      </c>
      <c r="N2006" s="72">
        <f>IF(COUNTIFS(Submission[Submission],"2nd",Submission[Code],Submission[[#This Row],[Code]],Submission[Month],Submission[[#This Row],[Month]])&gt;0,Submission[[#This Row],[2nd Submit Prod/import (month +0)]]-Submission[[#This Row],[1st Submit Prod/import (month +0) ]],0)</f>
        <v>0</v>
      </c>
    </row>
    <row r="2007" spans="1:14">
      <c r="A2007" s="115">
        <v>2022</v>
      </c>
      <c r="B2007" s="72">
        <v>5</v>
      </c>
      <c r="C2007" s="33" t="s">
        <v>415</v>
      </c>
      <c r="D2007" t="s">
        <v>198</v>
      </c>
      <c r="E2007" t="s">
        <v>421</v>
      </c>
      <c r="F2007" t="s">
        <v>72</v>
      </c>
      <c r="G2007" t="s">
        <v>425</v>
      </c>
      <c r="H2007" t="s">
        <v>395</v>
      </c>
      <c r="I2007" t="s">
        <v>710</v>
      </c>
      <c r="K2007" t="s">
        <v>219</v>
      </c>
      <c r="L2007" s="71">
        <v>7000</v>
      </c>
      <c r="N2007" s="72">
        <f>IF(COUNTIFS(Submission[Submission],"2nd",Submission[Code],Submission[[#This Row],[Code]],Submission[Month],Submission[[#This Row],[Month]])&gt;0,Submission[[#This Row],[2nd Submit Prod/import (month +0)]]-Submission[[#This Row],[1st Submit Prod/import (month +0) ]],0)</f>
        <v>0</v>
      </c>
    </row>
    <row r="2008" spans="1:14">
      <c r="A2008" s="115">
        <v>2022</v>
      </c>
      <c r="B2008" s="72">
        <v>5</v>
      </c>
      <c r="C2008" s="33" t="s">
        <v>415</v>
      </c>
      <c r="D2008" t="s">
        <v>198</v>
      </c>
      <c r="E2008" t="s">
        <v>421</v>
      </c>
      <c r="F2008" t="s">
        <v>72</v>
      </c>
      <c r="G2008" t="s">
        <v>425</v>
      </c>
      <c r="H2008" t="s">
        <v>395</v>
      </c>
      <c r="I2008" t="s">
        <v>709</v>
      </c>
      <c r="K2008" t="s">
        <v>219</v>
      </c>
      <c r="L2008" s="71">
        <v>23400</v>
      </c>
      <c r="N2008" s="72">
        <f>IF(COUNTIFS(Submission[Submission],"2nd",Submission[Code],Submission[[#This Row],[Code]],Submission[Month],Submission[[#This Row],[Month]])&gt;0,Submission[[#This Row],[2nd Submit Prod/import (month +0)]]-Submission[[#This Row],[1st Submit Prod/import (month +0) ]],0)</f>
        <v>0</v>
      </c>
    </row>
    <row r="2009" spans="1:14">
      <c r="A2009" s="115">
        <v>2022</v>
      </c>
      <c r="B2009" s="72">
        <v>5</v>
      </c>
      <c r="C2009" s="33" t="s">
        <v>415</v>
      </c>
      <c r="D2009" t="s">
        <v>198</v>
      </c>
      <c r="E2009" t="s">
        <v>421</v>
      </c>
      <c r="F2009" t="s">
        <v>72</v>
      </c>
      <c r="G2009" t="s">
        <v>425</v>
      </c>
      <c r="H2009" t="s">
        <v>395</v>
      </c>
      <c r="I2009" t="s">
        <v>695</v>
      </c>
      <c r="K2009" t="s">
        <v>219</v>
      </c>
      <c r="L2009" s="71">
        <v>5800</v>
      </c>
      <c r="N2009" s="72">
        <f>IF(COUNTIFS(Submission[Submission],"2nd",Submission[Code],Submission[[#This Row],[Code]],Submission[Month],Submission[[#This Row],[Month]])&gt;0,Submission[[#This Row],[2nd Submit Prod/import (month +0)]]-Submission[[#This Row],[1st Submit Prod/import (month +0) ]],0)</f>
        <v>0</v>
      </c>
    </row>
    <row r="2010" spans="1:14">
      <c r="A2010" s="115">
        <v>2022</v>
      </c>
      <c r="B2010" s="72">
        <v>5</v>
      </c>
      <c r="C2010" s="33" t="s">
        <v>415</v>
      </c>
      <c r="D2010" t="s">
        <v>198</v>
      </c>
      <c r="E2010" t="s">
        <v>421</v>
      </c>
      <c r="F2010" t="s">
        <v>72</v>
      </c>
      <c r="G2010" t="s">
        <v>425</v>
      </c>
      <c r="H2010" t="s">
        <v>395</v>
      </c>
      <c r="I2010" t="s">
        <v>614</v>
      </c>
      <c r="K2010" t="s">
        <v>219</v>
      </c>
      <c r="L2010" s="71">
        <v>0</v>
      </c>
      <c r="N2010" s="72">
        <f>IF(COUNTIFS(Submission[Submission],"2nd",Submission[Code],Submission[[#This Row],[Code]],Submission[Month],Submission[[#This Row],[Month]])&gt;0,Submission[[#This Row],[2nd Submit Prod/import (month +0)]]-Submission[[#This Row],[1st Submit Prod/import (month +0) ]],0)</f>
        <v>0</v>
      </c>
    </row>
    <row r="2011" spans="1:14">
      <c r="A2011" s="115">
        <v>2022</v>
      </c>
      <c r="B2011" s="72">
        <v>5</v>
      </c>
      <c r="C2011" s="33" t="s">
        <v>415</v>
      </c>
      <c r="D2011" t="s">
        <v>198</v>
      </c>
      <c r="E2011" t="s">
        <v>421</v>
      </c>
      <c r="F2011" t="s">
        <v>72</v>
      </c>
      <c r="G2011" t="s">
        <v>425</v>
      </c>
      <c r="H2011" t="s">
        <v>391</v>
      </c>
      <c r="I2011" t="s">
        <v>514</v>
      </c>
      <c r="K2011" t="s">
        <v>219</v>
      </c>
      <c r="L2011" s="71">
        <v>1400</v>
      </c>
      <c r="N2011" s="72">
        <f>IF(COUNTIFS(Submission[Submission],"2nd",Submission[Code],Submission[[#This Row],[Code]],Submission[Month],Submission[[#This Row],[Month]])&gt;0,Submission[[#This Row],[2nd Submit Prod/import (month +0)]]-Submission[[#This Row],[1st Submit Prod/import (month +0) ]],0)</f>
        <v>0</v>
      </c>
    </row>
    <row r="2012" spans="1:14">
      <c r="A2012" s="115">
        <v>2022</v>
      </c>
      <c r="B2012" s="72">
        <v>5</v>
      </c>
      <c r="C2012" s="33" t="s">
        <v>415</v>
      </c>
      <c r="D2012" t="s">
        <v>198</v>
      </c>
      <c r="E2012" t="s">
        <v>421</v>
      </c>
      <c r="F2012" t="s">
        <v>72</v>
      </c>
      <c r="G2012" t="s">
        <v>425</v>
      </c>
      <c r="H2012" t="s">
        <v>391</v>
      </c>
      <c r="I2012" t="s">
        <v>513</v>
      </c>
      <c r="K2012" t="s">
        <v>219</v>
      </c>
      <c r="L2012" s="71">
        <v>4200</v>
      </c>
      <c r="N2012" s="72">
        <f>IF(COUNTIFS(Submission[Submission],"2nd",Submission[Code],Submission[[#This Row],[Code]],Submission[Month],Submission[[#This Row],[Month]])&gt;0,Submission[[#This Row],[2nd Submit Prod/import (month +0)]]-Submission[[#This Row],[1st Submit Prod/import (month +0) ]],0)</f>
        <v>0</v>
      </c>
    </row>
    <row r="2013" spans="1:14">
      <c r="A2013" s="115">
        <v>2022</v>
      </c>
      <c r="B2013" s="72">
        <v>5</v>
      </c>
      <c r="C2013" s="33" t="s">
        <v>415</v>
      </c>
      <c r="D2013" t="s">
        <v>198</v>
      </c>
      <c r="E2013" t="s">
        <v>421</v>
      </c>
      <c r="F2013" t="s">
        <v>72</v>
      </c>
      <c r="G2013" t="s">
        <v>425</v>
      </c>
      <c r="H2013" t="s">
        <v>391</v>
      </c>
      <c r="I2013" t="s">
        <v>689</v>
      </c>
      <c r="K2013" t="s">
        <v>219</v>
      </c>
      <c r="L2013" s="71">
        <v>600</v>
      </c>
      <c r="N2013" s="72">
        <f>IF(COUNTIFS(Submission[Submission],"2nd",Submission[Code],Submission[[#This Row],[Code]],Submission[Month],Submission[[#This Row],[Month]])&gt;0,Submission[[#This Row],[2nd Submit Prod/import (month +0)]]-Submission[[#This Row],[1st Submit Prod/import (month +0) ]],0)</f>
        <v>0</v>
      </c>
    </row>
    <row r="2014" spans="1:14">
      <c r="A2014" s="115">
        <v>2022</v>
      </c>
      <c r="B2014" s="72">
        <v>5</v>
      </c>
      <c r="C2014" s="33" t="s">
        <v>415</v>
      </c>
      <c r="D2014" t="s">
        <v>198</v>
      </c>
      <c r="E2014" t="s">
        <v>421</v>
      </c>
      <c r="F2014" t="s">
        <v>72</v>
      </c>
      <c r="G2014" t="s">
        <v>425</v>
      </c>
      <c r="H2014" t="s">
        <v>391</v>
      </c>
      <c r="I2014" t="s">
        <v>615</v>
      </c>
      <c r="K2014" t="s">
        <v>219</v>
      </c>
      <c r="L2014" s="71">
        <v>0</v>
      </c>
      <c r="N2014" s="72">
        <f>IF(COUNTIFS(Submission[Submission],"2nd",Submission[Code],Submission[[#This Row],[Code]],Submission[Month],Submission[[#This Row],[Month]])&gt;0,Submission[[#This Row],[2nd Submit Prod/import (month +0)]]-Submission[[#This Row],[1st Submit Prod/import (month +0) ]],0)</f>
        <v>0</v>
      </c>
    </row>
    <row r="2015" spans="1:14">
      <c r="A2015" s="115">
        <v>2022</v>
      </c>
      <c r="B2015" s="72">
        <v>5</v>
      </c>
      <c r="C2015" s="33" t="s">
        <v>415</v>
      </c>
      <c r="D2015" t="s">
        <v>198</v>
      </c>
      <c r="E2015" t="s">
        <v>421</v>
      </c>
      <c r="F2015" t="s">
        <v>72</v>
      </c>
      <c r="G2015" t="s">
        <v>425</v>
      </c>
      <c r="H2015" t="s">
        <v>400</v>
      </c>
      <c r="I2015" t="s">
        <v>711</v>
      </c>
      <c r="K2015" t="s">
        <v>219</v>
      </c>
      <c r="L2015" s="71">
        <v>3200</v>
      </c>
      <c r="N2015" s="72">
        <f>IF(COUNTIFS(Submission[Submission],"2nd",Submission[Code],Submission[[#This Row],[Code]],Submission[Month],Submission[[#This Row],[Month]])&gt;0,Submission[[#This Row],[2nd Submit Prod/import (month +0)]]-Submission[[#This Row],[1st Submit Prod/import (month +0) ]],0)</f>
        <v>0</v>
      </c>
    </row>
    <row r="2016" spans="1:14">
      <c r="A2016" s="115">
        <v>2022</v>
      </c>
      <c r="B2016" s="72">
        <v>5</v>
      </c>
      <c r="C2016" s="33" t="s">
        <v>415</v>
      </c>
      <c r="D2016" t="s">
        <v>198</v>
      </c>
      <c r="E2016" t="s">
        <v>421</v>
      </c>
      <c r="F2016" t="s">
        <v>72</v>
      </c>
      <c r="G2016" t="s">
        <v>425</v>
      </c>
      <c r="H2016" t="s">
        <v>400</v>
      </c>
      <c r="I2016" t="s">
        <v>712</v>
      </c>
      <c r="K2016" t="s">
        <v>219</v>
      </c>
      <c r="L2016" s="71">
        <v>8900</v>
      </c>
      <c r="N2016" s="72">
        <f>IF(COUNTIFS(Submission[Submission],"2nd",Submission[Code],Submission[[#This Row],[Code]],Submission[Month],Submission[[#This Row],[Month]])&gt;0,Submission[[#This Row],[2nd Submit Prod/import (month +0)]]-Submission[[#This Row],[1st Submit Prod/import (month +0) ]],0)</f>
        <v>0</v>
      </c>
    </row>
    <row r="2017" spans="1:14">
      <c r="A2017" s="115">
        <v>2022</v>
      </c>
      <c r="B2017" s="72">
        <v>5</v>
      </c>
      <c r="C2017" s="33" t="s">
        <v>415</v>
      </c>
      <c r="D2017" t="s">
        <v>198</v>
      </c>
      <c r="E2017" t="s">
        <v>421</v>
      </c>
      <c r="F2017" t="s">
        <v>72</v>
      </c>
      <c r="G2017" t="s">
        <v>425</v>
      </c>
      <c r="H2017" t="s">
        <v>374</v>
      </c>
      <c r="I2017" t="s">
        <v>437</v>
      </c>
      <c r="K2017" t="s">
        <v>219</v>
      </c>
      <c r="L2017" s="71">
        <v>0</v>
      </c>
      <c r="N2017" s="72">
        <f>IF(COUNTIFS(Submission[Submission],"2nd",Submission[Code],Submission[[#This Row],[Code]],Submission[Month],Submission[[#This Row],[Month]])&gt;0,Submission[[#This Row],[2nd Submit Prod/import (month +0)]]-Submission[[#This Row],[1st Submit Prod/import (month +0) ]],0)</f>
        <v>0</v>
      </c>
    </row>
    <row r="2018" spans="1:14">
      <c r="A2018" s="115">
        <v>2022</v>
      </c>
      <c r="B2018" s="72">
        <v>5</v>
      </c>
      <c r="C2018" s="33" t="s">
        <v>415</v>
      </c>
      <c r="D2018" t="s">
        <v>198</v>
      </c>
      <c r="E2018" t="s">
        <v>421</v>
      </c>
      <c r="F2018" t="s">
        <v>72</v>
      </c>
      <c r="G2018" t="s">
        <v>425</v>
      </c>
      <c r="H2018" t="s">
        <v>374</v>
      </c>
      <c r="I2018" t="s">
        <v>438</v>
      </c>
      <c r="K2018" t="s">
        <v>219</v>
      </c>
      <c r="L2018" s="71">
        <v>0</v>
      </c>
      <c r="N2018" s="72">
        <f>IF(COUNTIFS(Submission[Submission],"2nd",Submission[Code],Submission[[#This Row],[Code]],Submission[Month],Submission[[#This Row],[Month]])&gt;0,Submission[[#This Row],[2nd Submit Prod/import (month +0)]]-Submission[[#This Row],[1st Submit Prod/import (month +0) ]],0)</f>
        <v>0</v>
      </c>
    </row>
    <row r="2019" spans="1:14">
      <c r="A2019" s="115">
        <v>2022</v>
      </c>
      <c r="B2019" s="72">
        <v>5</v>
      </c>
      <c r="C2019" s="33" t="s">
        <v>415</v>
      </c>
      <c r="D2019" t="s">
        <v>198</v>
      </c>
      <c r="E2019" t="s">
        <v>421</v>
      </c>
      <c r="F2019" t="s">
        <v>72</v>
      </c>
      <c r="G2019" t="s">
        <v>425</v>
      </c>
      <c r="H2019" t="s">
        <v>374</v>
      </c>
      <c r="I2019" t="s">
        <v>439</v>
      </c>
      <c r="K2019" t="s">
        <v>219</v>
      </c>
      <c r="L2019" s="71">
        <v>0</v>
      </c>
      <c r="N2019" s="72">
        <f>IF(COUNTIFS(Submission[Submission],"2nd",Submission[Code],Submission[[#This Row],[Code]],Submission[Month],Submission[[#This Row],[Month]])&gt;0,Submission[[#This Row],[2nd Submit Prod/import (month +0)]]-Submission[[#This Row],[1st Submit Prod/import (month +0) ]],0)</f>
        <v>0</v>
      </c>
    </row>
    <row r="2020" spans="1:14">
      <c r="A2020" s="115">
        <v>2022</v>
      </c>
      <c r="B2020" s="72">
        <v>5</v>
      </c>
      <c r="C2020" s="33" t="s">
        <v>415</v>
      </c>
      <c r="D2020" t="s">
        <v>198</v>
      </c>
      <c r="E2020" t="s">
        <v>417</v>
      </c>
      <c r="F2020" t="s">
        <v>72</v>
      </c>
      <c r="G2020" t="s">
        <v>425</v>
      </c>
      <c r="H2020" t="s">
        <v>389</v>
      </c>
      <c r="I2020" t="s">
        <v>692</v>
      </c>
      <c r="K2020" t="s">
        <v>219</v>
      </c>
      <c r="L2020" s="71">
        <v>200</v>
      </c>
      <c r="N2020" s="72">
        <f>IF(COUNTIFS(Submission[Submission],"2nd",Submission[Code],Submission[[#This Row],[Code]],Submission[Month],Submission[[#This Row],[Month]])&gt;0,Submission[[#This Row],[2nd Submit Prod/import (month +0)]]-Submission[[#This Row],[1st Submit Prod/import (month +0) ]],0)</f>
        <v>0</v>
      </c>
    </row>
    <row r="2021" spans="1:14">
      <c r="A2021" s="115">
        <v>2022</v>
      </c>
      <c r="B2021" s="72">
        <v>5</v>
      </c>
      <c r="C2021" s="33" t="s">
        <v>415</v>
      </c>
      <c r="D2021" t="s">
        <v>198</v>
      </c>
      <c r="E2021" t="s">
        <v>417</v>
      </c>
      <c r="F2021" t="s">
        <v>72</v>
      </c>
      <c r="G2021" t="s">
        <v>425</v>
      </c>
      <c r="H2021" t="s">
        <v>389</v>
      </c>
      <c r="I2021" t="s">
        <v>691</v>
      </c>
      <c r="K2021" t="s">
        <v>219</v>
      </c>
      <c r="L2021" s="71">
        <v>200</v>
      </c>
      <c r="N2021" s="72">
        <f>IF(COUNTIFS(Submission[Submission],"2nd",Submission[Code],Submission[[#This Row],[Code]],Submission[Month],Submission[[#This Row],[Month]])&gt;0,Submission[[#This Row],[2nd Submit Prod/import (month +0)]]-Submission[[#This Row],[1st Submit Prod/import (month +0) ]],0)</f>
        <v>0</v>
      </c>
    </row>
    <row r="2022" spans="1:14">
      <c r="A2022" s="115">
        <v>2022</v>
      </c>
      <c r="B2022" s="72">
        <v>5</v>
      </c>
      <c r="C2022" s="33" t="s">
        <v>415</v>
      </c>
      <c r="D2022" t="s">
        <v>198</v>
      </c>
      <c r="E2022" t="s">
        <v>417</v>
      </c>
      <c r="F2022" t="s">
        <v>72</v>
      </c>
      <c r="G2022" t="s">
        <v>425</v>
      </c>
      <c r="H2022" t="s">
        <v>389</v>
      </c>
      <c r="I2022" t="s">
        <v>693</v>
      </c>
      <c r="K2022" t="s">
        <v>219</v>
      </c>
      <c r="L2022" s="71">
        <v>14000</v>
      </c>
      <c r="N2022" s="72">
        <f>IF(COUNTIFS(Submission[Submission],"2nd",Submission[Code],Submission[[#This Row],[Code]],Submission[Month],Submission[[#This Row],[Month]])&gt;0,Submission[[#This Row],[2nd Submit Prod/import (month +0)]]-Submission[[#This Row],[1st Submit Prod/import (month +0) ]],0)</f>
        <v>0</v>
      </c>
    </row>
    <row r="2023" spans="1:14">
      <c r="A2023" s="115">
        <v>2022</v>
      </c>
      <c r="B2023" s="72">
        <v>5</v>
      </c>
      <c r="C2023" s="33" t="s">
        <v>415</v>
      </c>
      <c r="D2023" t="s">
        <v>198</v>
      </c>
      <c r="E2023" t="s">
        <v>421</v>
      </c>
      <c r="F2023" t="s">
        <v>72</v>
      </c>
      <c r="G2023" t="s">
        <v>425</v>
      </c>
      <c r="H2023" t="s">
        <v>398</v>
      </c>
      <c r="I2023" t="s">
        <v>696</v>
      </c>
      <c r="K2023" t="s">
        <v>219</v>
      </c>
      <c r="L2023" s="71">
        <v>1000</v>
      </c>
      <c r="N2023" s="72">
        <f>IF(COUNTIFS(Submission[Submission],"2nd",Submission[Code],Submission[[#This Row],[Code]],Submission[Month],Submission[[#This Row],[Month]])&gt;0,Submission[[#This Row],[2nd Submit Prod/import (month +0)]]-Submission[[#This Row],[1st Submit Prod/import (month +0) ]],0)</f>
        <v>0</v>
      </c>
    </row>
    <row r="2024" spans="1:14">
      <c r="A2024" s="115">
        <v>2022</v>
      </c>
      <c r="B2024" s="72">
        <v>5</v>
      </c>
      <c r="C2024" s="33" t="s">
        <v>415</v>
      </c>
      <c r="D2024" t="s">
        <v>198</v>
      </c>
      <c r="E2024" t="s">
        <v>421</v>
      </c>
      <c r="F2024" t="s">
        <v>72</v>
      </c>
      <c r="G2024" t="s">
        <v>425</v>
      </c>
      <c r="H2024" t="s">
        <v>398</v>
      </c>
      <c r="I2024" t="s">
        <v>700</v>
      </c>
      <c r="K2024" t="s">
        <v>219</v>
      </c>
      <c r="L2024" s="71">
        <v>23000</v>
      </c>
      <c r="N2024" s="72">
        <f>IF(COUNTIFS(Submission[Submission],"2nd",Submission[Code],Submission[[#This Row],[Code]],Submission[Month],Submission[[#This Row],[Month]])&gt;0,Submission[[#This Row],[2nd Submit Prod/import (month +0)]]-Submission[[#This Row],[1st Submit Prod/import (month +0) ]],0)</f>
        <v>0</v>
      </c>
    </row>
    <row r="2025" spans="1:14">
      <c r="A2025" s="115">
        <v>2022</v>
      </c>
      <c r="B2025" s="72">
        <v>5</v>
      </c>
      <c r="C2025" s="33" t="s">
        <v>415</v>
      </c>
      <c r="D2025" t="s">
        <v>198</v>
      </c>
      <c r="E2025" t="s">
        <v>421</v>
      </c>
      <c r="F2025" t="s">
        <v>72</v>
      </c>
      <c r="G2025" t="s">
        <v>425</v>
      </c>
      <c r="H2025" t="s">
        <v>398</v>
      </c>
      <c r="I2025" t="s">
        <v>699</v>
      </c>
      <c r="K2025" t="s">
        <v>219</v>
      </c>
      <c r="L2025" s="71">
        <v>900</v>
      </c>
      <c r="N2025" s="72">
        <f>IF(COUNTIFS(Submission[Submission],"2nd",Submission[Code],Submission[[#This Row],[Code]],Submission[Month],Submission[[#This Row],[Month]])&gt;0,Submission[[#This Row],[2nd Submit Prod/import (month +0)]]-Submission[[#This Row],[1st Submit Prod/import (month +0) ]],0)</f>
        <v>0</v>
      </c>
    </row>
    <row r="2026" spans="1:14">
      <c r="A2026" s="115">
        <v>2022</v>
      </c>
      <c r="B2026" s="72">
        <v>5</v>
      </c>
      <c r="C2026" s="33" t="s">
        <v>415</v>
      </c>
      <c r="D2026" t="s">
        <v>198</v>
      </c>
      <c r="E2026" t="s">
        <v>421</v>
      </c>
      <c r="F2026" t="s">
        <v>72</v>
      </c>
      <c r="G2026" t="s">
        <v>425</v>
      </c>
      <c r="H2026" t="s">
        <v>398</v>
      </c>
      <c r="I2026" t="s">
        <v>701</v>
      </c>
      <c r="K2026" t="s">
        <v>219</v>
      </c>
      <c r="L2026" s="71">
        <v>0</v>
      </c>
      <c r="N2026" s="72">
        <f>IF(COUNTIFS(Submission[Submission],"2nd",Submission[Code],Submission[[#This Row],[Code]],Submission[Month],Submission[[#This Row],[Month]])&gt;0,Submission[[#This Row],[2nd Submit Prod/import (month +0)]]-Submission[[#This Row],[1st Submit Prod/import (month +0) ]],0)</f>
        <v>0</v>
      </c>
    </row>
    <row r="2027" spans="1:14">
      <c r="A2027" s="115">
        <v>2022</v>
      </c>
      <c r="B2027" s="72">
        <v>5</v>
      </c>
      <c r="C2027" s="33" t="s">
        <v>415</v>
      </c>
      <c r="D2027" t="s">
        <v>198</v>
      </c>
      <c r="E2027" t="s">
        <v>421</v>
      </c>
      <c r="F2027" t="s">
        <v>72</v>
      </c>
      <c r="G2027" t="s">
        <v>425</v>
      </c>
      <c r="H2027" t="s">
        <v>398</v>
      </c>
      <c r="I2027" t="s">
        <v>698</v>
      </c>
      <c r="K2027" t="s">
        <v>219</v>
      </c>
      <c r="L2027" s="71">
        <v>200</v>
      </c>
      <c r="N2027" s="72">
        <f>IF(COUNTIFS(Submission[Submission],"2nd",Submission[Code],Submission[[#This Row],[Code]],Submission[Month],Submission[[#This Row],[Month]])&gt;0,Submission[[#This Row],[2nd Submit Prod/import (month +0)]]-Submission[[#This Row],[1st Submit Prod/import (month +0) ]],0)</f>
        <v>0</v>
      </c>
    </row>
    <row r="2028" spans="1:14">
      <c r="A2028" s="115">
        <v>2022</v>
      </c>
      <c r="B2028" s="72">
        <v>5</v>
      </c>
      <c r="C2028" s="33" t="s">
        <v>415</v>
      </c>
      <c r="D2028" t="s">
        <v>198</v>
      </c>
      <c r="E2028" t="s">
        <v>421</v>
      </c>
      <c r="F2028" t="s">
        <v>72</v>
      </c>
      <c r="G2028" t="s">
        <v>425</v>
      </c>
      <c r="H2028" t="s">
        <v>398</v>
      </c>
      <c r="I2028" t="s">
        <v>702</v>
      </c>
      <c r="K2028" t="s">
        <v>219</v>
      </c>
      <c r="L2028" s="71">
        <v>900</v>
      </c>
      <c r="N2028" s="72">
        <f>IF(COUNTIFS(Submission[Submission],"2nd",Submission[Code],Submission[[#This Row],[Code]],Submission[Month],Submission[[#This Row],[Month]])&gt;0,Submission[[#This Row],[2nd Submit Prod/import (month +0)]]-Submission[[#This Row],[1st Submit Prod/import (month +0) ]],0)</f>
        <v>0</v>
      </c>
    </row>
    <row r="2029" spans="1:14">
      <c r="A2029" s="115">
        <v>2022</v>
      </c>
      <c r="B2029" s="72">
        <v>5</v>
      </c>
      <c r="C2029" s="33" t="s">
        <v>415</v>
      </c>
      <c r="D2029" t="s">
        <v>198</v>
      </c>
      <c r="E2029" t="s">
        <v>421</v>
      </c>
      <c r="F2029" t="s">
        <v>72</v>
      </c>
      <c r="G2029" t="s">
        <v>425</v>
      </c>
      <c r="H2029" t="s">
        <v>398</v>
      </c>
      <c r="I2029" t="s">
        <v>703</v>
      </c>
      <c r="K2029" t="s">
        <v>219</v>
      </c>
      <c r="L2029" s="71">
        <v>1270</v>
      </c>
      <c r="N2029" s="72">
        <f>IF(COUNTIFS(Submission[Submission],"2nd",Submission[Code],Submission[[#This Row],[Code]],Submission[Month],Submission[[#This Row],[Month]])&gt;0,Submission[[#This Row],[2nd Submit Prod/import (month +0)]]-Submission[[#This Row],[1st Submit Prod/import (month +0) ]],0)</f>
        <v>0</v>
      </c>
    </row>
    <row r="2030" spans="1:14">
      <c r="A2030" s="115">
        <v>2022</v>
      </c>
      <c r="B2030" s="72">
        <v>5</v>
      </c>
      <c r="C2030" s="33" t="s">
        <v>415</v>
      </c>
      <c r="D2030" t="s">
        <v>198</v>
      </c>
      <c r="E2030" t="s">
        <v>421</v>
      </c>
      <c r="F2030" t="s">
        <v>72</v>
      </c>
      <c r="G2030" t="s">
        <v>425</v>
      </c>
      <c r="H2030" t="s">
        <v>398</v>
      </c>
      <c r="I2030" t="s">
        <v>704</v>
      </c>
      <c r="K2030" t="s">
        <v>219</v>
      </c>
      <c r="L2030" s="71">
        <v>1800</v>
      </c>
      <c r="N2030" s="72">
        <f>IF(COUNTIFS(Submission[Submission],"2nd",Submission[Code],Submission[[#This Row],[Code]],Submission[Month],Submission[[#This Row],[Month]])&gt;0,Submission[[#This Row],[2nd Submit Prod/import (month +0)]]-Submission[[#This Row],[1st Submit Prod/import (month +0) ]],0)</f>
        <v>0</v>
      </c>
    </row>
    <row r="2031" spans="1:14">
      <c r="A2031" s="115">
        <v>2022</v>
      </c>
      <c r="B2031" s="72">
        <v>5</v>
      </c>
      <c r="C2031" s="33" t="s">
        <v>415</v>
      </c>
      <c r="D2031" t="s">
        <v>198</v>
      </c>
      <c r="E2031" t="s">
        <v>421</v>
      </c>
      <c r="F2031" t="s">
        <v>72</v>
      </c>
      <c r="G2031" t="s">
        <v>425</v>
      </c>
      <c r="H2031" t="s">
        <v>398</v>
      </c>
      <c r="I2031" t="s">
        <v>705</v>
      </c>
      <c r="K2031" t="s">
        <v>219</v>
      </c>
      <c r="L2031" s="71">
        <v>2050</v>
      </c>
      <c r="N2031" s="72">
        <f>IF(COUNTIFS(Submission[Submission],"2nd",Submission[Code],Submission[[#This Row],[Code]],Submission[Month],Submission[[#This Row],[Month]])&gt;0,Submission[[#This Row],[2nd Submit Prod/import (month +0)]]-Submission[[#This Row],[1st Submit Prod/import (month +0) ]],0)</f>
        <v>0</v>
      </c>
    </row>
    <row r="2032" spans="1:14">
      <c r="A2032" s="115">
        <v>2022</v>
      </c>
      <c r="B2032" s="72">
        <v>5</v>
      </c>
      <c r="C2032" s="33" t="s">
        <v>415</v>
      </c>
      <c r="D2032" t="s">
        <v>198</v>
      </c>
      <c r="E2032" t="s">
        <v>421</v>
      </c>
      <c r="F2032" t="s">
        <v>72</v>
      </c>
      <c r="G2032" t="s">
        <v>425</v>
      </c>
      <c r="H2032" t="s">
        <v>398</v>
      </c>
      <c r="I2032" t="s">
        <v>613</v>
      </c>
      <c r="K2032" t="s">
        <v>219</v>
      </c>
      <c r="L2032" s="71">
        <v>0</v>
      </c>
      <c r="N2032" s="72">
        <f>IF(COUNTIFS(Submission[Submission],"2nd",Submission[Code],Submission[[#This Row],[Code]],Submission[Month],Submission[[#This Row],[Month]])&gt;0,Submission[[#This Row],[2nd Submit Prod/import (month +0)]]-Submission[[#This Row],[1st Submit Prod/import (month +0) ]],0)</f>
        <v>0</v>
      </c>
    </row>
    <row r="2033" spans="1:14">
      <c r="A2033" s="115">
        <v>2022</v>
      </c>
      <c r="B2033" s="72">
        <v>5</v>
      </c>
      <c r="C2033" s="33" t="s">
        <v>415</v>
      </c>
      <c r="D2033" t="s">
        <v>198</v>
      </c>
      <c r="E2033" t="s">
        <v>421</v>
      </c>
      <c r="F2033" t="s">
        <v>72</v>
      </c>
      <c r="G2033" s="10" t="s">
        <v>44</v>
      </c>
      <c r="H2033" t="s">
        <v>391</v>
      </c>
      <c r="I2033" t="s">
        <v>520</v>
      </c>
      <c r="K2033" t="s">
        <v>219</v>
      </c>
      <c r="L2033" s="71">
        <v>0</v>
      </c>
      <c r="N2033" s="72">
        <f>IF(COUNTIFS(Submission[Submission],"2nd",Submission[Code],Submission[[#This Row],[Code]],Submission[Month],Submission[[#This Row],[Month]])&gt;0,Submission[[#This Row],[2nd Submit Prod/import (month +0)]]-Submission[[#This Row],[1st Submit Prod/import (month +0) ]],0)</f>
        <v>0</v>
      </c>
    </row>
    <row r="2034" spans="1:14">
      <c r="A2034" s="115">
        <v>2022</v>
      </c>
      <c r="B2034" s="72">
        <v>5</v>
      </c>
      <c r="C2034" s="33" t="s">
        <v>415</v>
      </c>
      <c r="D2034" t="s">
        <v>198</v>
      </c>
      <c r="E2034" t="s">
        <v>421</v>
      </c>
      <c r="F2034" t="s">
        <v>72</v>
      </c>
      <c r="G2034" s="10" t="s">
        <v>44</v>
      </c>
      <c r="H2034" t="s">
        <v>391</v>
      </c>
      <c r="I2034" t="s">
        <v>521</v>
      </c>
      <c r="K2034" t="s">
        <v>219</v>
      </c>
      <c r="L2034" s="71">
        <v>0</v>
      </c>
      <c r="N2034" s="72">
        <f>IF(COUNTIFS(Submission[Submission],"2nd",Submission[Code],Submission[[#This Row],[Code]],Submission[Month],Submission[[#This Row],[Month]])&gt;0,Submission[[#This Row],[2nd Submit Prod/import (month +0)]]-Submission[[#This Row],[1st Submit Prod/import (month +0) ]],0)</f>
        <v>0</v>
      </c>
    </row>
    <row r="2035" spans="1:14">
      <c r="A2035" s="115">
        <v>2022</v>
      </c>
      <c r="B2035" s="72">
        <v>5</v>
      </c>
      <c r="C2035" s="33" t="s">
        <v>415</v>
      </c>
      <c r="D2035" t="s">
        <v>198</v>
      </c>
      <c r="E2035" t="s">
        <v>421</v>
      </c>
      <c r="F2035" t="s">
        <v>72</v>
      </c>
      <c r="G2035" s="10" t="s">
        <v>44</v>
      </c>
      <c r="H2035" t="s">
        <v>391</v>
      </c>
      <c r="I2035" t="s">
        <v>647</v>
      </c>
      <c r="K2035" t="s">
        <v>219</v>
      </c>
      <c r="L2035" s="71">
        <v>4800</v>
      </c>
      <c r="N2035" s="72">
        <f>IF(COUNTIFS(Submission[Submission],"2nd",Submission[Code],Submission[[#This Row],[Code]],Submission[Month],Submission[[#This Row],[Month]])&gt;0,Submission[[#This Row],[2nd Submit Prod/import (month +0)]]-Submission[[#This Row],[1st Submit Prod/import (month +0) ]],0)</f>
        <v>0</v>
      </c>
    </row>
    <row r="2036" spans="1:14">
      <c r="A2036" s="115">
        <v>2022</v>
      </c>
      <c r="B2036" s="72">
        <v>5</v>
      </c>
      <c r="C2036" s="33" t="s">
        <v>415</v>
      </c>
      <c r="D2036" t="s">
        <v>198</v>
      </c>
      <c r="E2036" t="s">
        <v>421</v>
      </c>
      <c r="F2036" t="s">
        <v>72</v>
      </c>
      <c r="G2036" s="10" t="s">
        <v>44</v>
      </c>
      <c r="H2036" t="s">
        <v>391</v>
      </c>
      <c r="I2036" t="s">
        <v>685</v>
      </c>
      <c r="K2036" t="s">
        <v>219</v>
      </c>
      <c r="L2036" s="71">
        <v>0</v>
      </c>
      <c r="N2036" s="72">
        <f>IF(COUNTIFS(Submission[Submission],"2nd",Submission[Code],Submission[[#This Row],[Code]],Submission[Month],Submission[[#This Row],[Month]])&gt;0,Submission[[#This Row],[2nd Submit Prod/import (month +0)]]-Submission[[#This Row],[1st Submit Prod/import (month +0) ]],0)</f>
        <v>0</v>
      </c>
    </row>
    <row r="2037" spans="1:14">
      <c r="A2037" s="115">
        <v>2022</v>
      </c>
      <c r="B2037" s="72">
        <v>5</v>
      </c>
      <c r="C2037" s="33" t="s">
        <v>415</v>
      </c>
      <c r="D2037" t="s">
        <v>198</v>
      </c>
      <c r="E2037" t="s">
        <v>421</v>
      </c>
      <c r="F2037" t="s">
        <v>72</v>
      </c>
      <c r="G2037" s="99" t="s">
        <v>428</v>
      </c>
      <c r="H2037" t="s">
        <v>372</v>
      </c>
      <c r="I2037" t="s">
        <v>616</v>
      </c>
      <c r="K2037" t="s">
        <v>219</v>
      </c>
      <c r="L2037" s="71">
        <v>0</v>
      </c>
      <c r="N2037" s="72">
        <f>IF(COUNTIFS(Submission[Submission],"2nd",Submission[Code],Submission[[#This Row],[Code]],Submission[Month],Submission[[#This Row],[Month]])&gt;0,Submission[[#This Row],[2nd Submit Prod/import (month +0)]]-Submission[[#This Row],[1st Submit Prod/import (month +0) ]],0)</f>
        <v>0</v>
      </c>
    </row>
    <row r="2038" spans="1:14">
      <c r="A2038" s="115">
        <v>2022</v>
      </c>
      <c r="B2038" s="72">
        <v>5</v>
      </c>
      <c r="C2038" s="33" t="s">
        <v>415</v>
      </c>
      <c r="D2038" t="s">
        <v>198</v>
      </c>
      <c r="E2038" t="s">
        <v>421</v>
      </c>
      <c r="F2038" t="s">
        <v>72</v>
      </c>
      <c r="G2038" s="99" t="s">
        <v>428</v>
      </c>
      <c r="H2038" t="s">
        <v>372</v>
      </c>
      <c r="I2038" t="s">
        <v>617</v>
      </c>
      <c r="K2038" t="s">
        <v>219</v>
      </c>
      <c r="L2038" s="71">
        <v>0</v>
      </c>
      <c r="N2038" s="72">
        <f>IF(COUNTIFS(Submission[Submission],"2nd",Submission[Code],Submission[[#This Row],[Code]],Submission[Month],Submission[[#This Row],[Month]])&gt;0,Submission[[#This Row],[2nd Submit Prod/import (month +0)]]-Submission[[#This Row],[1st Submit Prod/import (month +0) ]],0)</f>
        <v>0</v>
      </c>
    </row>
    <row r="2039" spans="1:14">
      <c r="A2039" s="115">
        <v>2022</v>
      </c>
      <c r="B2039" s="72">
        <v>5</v>
      </c>
      <c r="C2039" s="33" t="s">
        <v>415</v>
      </c>
      <c r="D2039" t="s">
        <v>198</v>
      </c>
      <c r="E2039" t="s">
        <v>421</v>
      </c>
      <c r="F2039" t="s">
        <v>77</v>
      </c>
      <c r="G2039" s="99" t="s">
        <v>428</v>
      </c>
      <c r="H2039" t="s">
        <v>372</v>
      </c>
      <c r="I2039" t="s">
        <v>616</v>
      </c>
      <c r="K2039" t="s">
        <v>219</v>
      </c>
      <c r="L2039" s="71">
        <v>0</v>
      </c>
      <c r="N2039" s="72">
        <f>IF(COUNTIFS(Submission[Submission],"2nd",Submission[Code],Submission[[#This Row],[Code]],Submission[Month],Submission[[#This Row],[Month]])&gt;0,Submission[[#This Row],[2nd Submit Prod/import (month +0)]]-Submission[[#This Row],[1st Submit Prod/import (month +0) ]],0)</f>
        <v>0</v>
      </c>
    </row>
    <row r="2040" spans="1:14">
      <c r="A2040" s="115">
        <v>2022</v>
      </c>
      <c r="B2040" s="72">
        <v>5</v>
      </c>
      <c r="C2040" s="33" t="s">
        <v>415</v>
      </c>
      <c r="D2040" t="s">
        <v>198</v>
      </c>
      <c r="E2040" t="s">
        <v>421</v>
      </c>
      <c r="F2040" t="s">
        <v>77</v>
      </c>
      <c r="G2040" s="99" t="s">
        <v>428</v>
      </c>
      <c r="H2040" t="s">
        <v>372</v>
      </c>
      <c r="I2040" t="s">
        <v>617</v>
      </c>
      <c r="K2040" t="s">
        <v>219</v>
      </c>
      <c r="L2040" s="71">
        <v>0</v>
      </c>
      <c r="N2040" s="72">
        <f>IF(COUNTIFS(Submission[Submission],"2nd",Submission[Code],Submission[[#This Row],[Code]],Submission[Month],Submission[[#This Row],[Month]])&gt;0,Submission[[#This Row],[2nd Submit Prod/import (month +0)]]-Submission[[#This Row],[1st Submit Prod/import (month +0) ]],0)</f>
        <v>0</v>
      </c>
    </row>
    <row r="2041" spans="1:14">
      <c r="A2041" s="115">
        <v>2022</v>
      </c>
      <c r="B2041" s="72">
        <v>5</v>
      </c>
      <c r="C2041" s="33" t="s">
        <v>415</v>
      </c>
      <c r="D2041" t="s">
        <v>198</v>
      </c>
      <c r="E2041" t="s">
        <v>421</v>
      </c>
      <c r="F2041" t="s">
        <v>77</v>
      </c>
      <c r="G2041" s="99" t="s">
        <v>428</v>
      </c>
      <c r="H2041" t="s">
        <v>372</v>
      </c>
      <c r="I2041" t="s">
        <v>618</v>
      </c>
      <c r="K2041" t="s">
        <v>219</v>
      </c>
      <c r="L2041" s="71">
        <v>0</v>
      </c>
      <c r="N2041" s="72">
        <f>IF(COUNTIFS(Submission[Submission],"2nd",Submission[Code],Submission[[#This Row],[Code]],Submission[Month],Submission[[#This Row],[Month]])&gt;0,Submission[[#This Row],[2nd Submit Prod/import (month +0)]]-Submission[[#This Row],[1st Submit Prod/import (month +0) ]],0)</f>
        <v>0</v>
      </c>
    </row>
    <row r="2042" spans="1:14">
      <c r="A2042" s="115">
        <v>2022</v>
      </c>
      <c r="B2042" s="72">
        <v>5</v>
      </c>
      <c r="C2042" s="33" t="s">
        <v>415</v>
      </c>
      <c r="D2042" t="s">
        <v>198</v>
      </c>
      <c r="E2042" t="s">
        <v>421</v>
      </c>
      <c r="F2042" t="s">
        <v>77</v>
      </c>
      <c r="G2042" s="99" t="s">
        <v>428</v>
      </c>
      <c r="H2042" t="s">
        <v>372</v>
      </c>
      <c r="I2042" t="s">
        <v>619</v>
      </c>
      <c r="K2042" t="s">
        <v>219</v>
      </c>
      <c r="L2042" s="71">
        <v>0</v>
      </c>
      <c r="N2042" s="72">
        <f>IF(COUNTIFS(Submission[Submission],"2nd",Submission[Code],Submission[[#This Row],[Code]],Submission[Month],Submission[[#This Row],[Month]])&gt;0,Submission[[#This Row],[2nd Submit Prod/import (month +0)]]-Submission[[#This Row],[1st Submit Prod/import (month +0) ]],0)</f>
        <v>0</v>
      </c>
    </row>
    <row r="2043" spans="1:14">
      <c r="A2043" s="115">
        <v>2022</v>
      </c>
      <c r="B2043" s="72">
        <v>5</v>
      </c>
      <c r="C2043" s="33" t="s">
        <v>415</v>
      </c>
      <c r="D2043" t="s">
        <v>198</v>
      </c>
      <c r="E2043" t="s">
        <v>421</v>
      </c>
      <c r="F2043" t="s">
        <v>77</v>
      </c>
      <c r="G2043" s="99" t="s">
        <v>428</v>
      </c>
      <c r="H2043" t="s">
        <v>372</v>
      </c>
      <c r="I2043" t="s">
        <v>620</v>
      </c>
      <c r="K2043" t="s">
        <v>219</v>
      </c>
      <c r="L2043" s="71">
        <v>0</v>
      </c>
      <c r="N2043" s="72">
        <f>IF(COUNTIFS(Submission[Submission],"2nd",Submission[Code],Submission[[#This Row],[Code]],Submission[Month],Submission[[#This Row],[Month]])&gt;0,Submission[[#This Row],[2nd Submit Prod/import (month +0)]]-Submission[[#This Row],[1st Submit Prod/import (month +0) ]],0)</f>
        <v>0</v>
      </c>
    </row>
    <row r="2044" spans="1:14">
      <c r="A2044" s="115">
        <v>2022</v>
      </c>
      <c r="B2044" s="72">
        <v>5</v>
      </c>
      <c r="C2044" s="33" t="s">
        <v>415</v>
      </c>
      <c r="D2044" t="s">
        <v>198</v>
      </c>
      <c r="E2044" t="s">
        <v>421</v>
      </c>
      <c r="F2044" t="s">
        <v>77</v>
      </c>
      <c r="G2044" s="99" t="s">
        <v>428</v>
      </c>
      <c r="H2044" t="s">
        <v>372</v>
      </c>
      <c r="I2044" t="s">
        <v>621</v>
      </c>
      <c r="K2044" t="s">
        <v>219</v>
      </c>
      <c r="L2044" s="71">
        <v>0</v>
      </c>
      <c r="N2044" s="72">
        <f>IF(COUNTIFS(Submission[Submission],"2nd",Submission[Code],Submission[[#This Row],[Code]],Submission[Month],Submission[[#This Row],[Month]])&gt;0,Submission[[#This Row],[2nd Submit Prod/import (month +0)]]-Submission[[#This Row],[1st Submit Prod/import (month +0) ]],0)</f>
        <v>0</v>
      </c>
    </row>
    <row r="2045" spans="1:14">
      <c r="A2045" s="115">
        <v>2022</v>
      </c>
      <c r="B2045" s="72">
        <v>5</v>
      </c>
      <c r="C2045" s="33" t="s">
        <v>415</v>
      </c>
      <c r="D2045" t="s">
        <v>198</v>
      </c>
      <c r="E2045" t="s">
        <v>421</v>
      </c>
      <c r="F2045" t="s">
        <v>77</v>
      </c>
      <c r="G2045" s="99" t="s">
        <v>428</v>
      </c>
      <c r="H2045" t="s">
        <v>372</v>
      </c>
      <c r="I2045" t="s">
        <v>84</v>
      </c>
      <c r="K2045" t="s">
        <v>219</v>
      </c>
      <c r="L2045" s="71">
        <v>0</v>
      </c>
      <c r="N2045" s="72">
        <f>IF(COUNTIFS(Submission[Submission],"2nd",Submission[Code],Submission[[#This Row],[Code]],Submission[Month],Submission[[#This Row],[Month]])&gt;0,Submission[[#This Row],[2nd Submit Prod/import (month +0)]]-Submission[[#This Row],[1st Submit Prod/import (month +0) ]],0)</f>
        <v>0</v>
      </c>
    </row>
    <row r="2046" spans="1:14">
      <c r="A2046" s="115">
        <v>2022</v>
      </c>
      <c r="B2046" s="72">
        <v>5</v>
      </c>
      <c r="C2046" s="33" t="s">
        <v>415</v>
      </c>
      <c r="D2046" t="s">
        <v>198</v>
      </c>
      <c r="E2046" t="s">
        <v>421</v>
      </c>
      <c r="F2046" t="s">
        <v>77</v>
      </c>
      <c r="G2046" s="99" t="s">
        <v>428</v>
      </c>
      <c r="H2046" t="s">
        <v>372</v>
      </c>
      <c r="I2046" t="s">
        <v>185</v>
      </c>
      <c r="K2046" t="s">
        <v>219</v>
      </c>
      <c r="L2046" s="71">
        <v>0</v>
      </c>
      <c r="N2046" s="72">
        <f>IF(COUNTIFS(Submission[Submission],"2nd",Submission[Code],Submission[[#This Row],[Code]],Submission[Month],Submission[[#This Row],[Month]])&gt;0,Submission[[#This Row],[2nd Submit Prod/import (month +0)]]-Submission[[#This Row],[1st Submit Prod/import (month +0) ]],0)</f>
        <v>0</v>
      </c>
    </row>
    <row r="2047" spans="1:14">
      <c r="A2047" s="115">
        <v>2022</v>
      </c>
      <c r="B2047" s="72">
        <v>5</v>
      </c>
      <c r="C2047" s="33" t="s">
        <v>415</v>
      </c>
      <c r="D2047" t="s">
        <v>198</v>
      </c>
      <c r="E2047" t="s">
        <v>421</v>
      </c>
      <c r="F2047" t="s">
        <v>77</v>
      </c>
      <c r="G2047" s="99" t="s">
        <v>428</v>
      </c>
      <c r="H2047" t="s">
        <v>372</v>
      </c>
      <c r="I2047" t="s">
        <v>9</v>
      </c>
      <c r="K2047" t="s">
        <v>219</v>
      </c>
      <c r="L2047" s="71">
        <v>23000</v>
      </c>
      <c r="N2047" s="72">
        <f>IF(COUNTIFS(Submission[Submission],"2nd",Submission[Code],Submission[[#This Row],[Code]],Submission[Month],Submission[[#This Row],[Month]])&gt;0,Submission[[#This Row],[2nd Submit Prod/import (month +0)]]-Submission[[#This Row],[1st Submit Prod/import (month +0) ]],0)</f>
        <v>0</v>
      </c>
    </row>
    <row r="2048" spans="1:14">
      <c r="A2048" s="115">
        <v>2022</v>
      </c>
      <c r="B2048" s="72">
        <v>5</v>
      </c>
      <c r="C2048" s="33" t="s">
        <v>415</v>
      </c>
      <c r="D2048" t="s">
        <v>198</v>
      </c>
      <c r="E2048" t="s">
        <v>421</v>
      </c>
      <c r="F2048" t="s">
        <v>77</v>
      </c>
      <c r="G2048" s="99" t="s">
        <v>428</v>
      </c>
      <c r="H2048" t="s">
        <v>372</v>
      </c>
      <c r="I2048" t="s">
        <v>52</v>
      </c>
      <c r="K2048" t="s">
        <v>219</v>
      </c>
      <c r="L2048" s="71">
        <v>0</v>
      </c>
      <c r="N2048" s="72">
        <f>IF(COUNTIFS(Submission[Submission],"2nd",Submission[Code],Submission[[#This Row],[Code]],Submission[Month],Submission[[#This Row],[Month]])&gt;0,Submission[[#This Row],[2nd Submit Prod/import (month +0)]]-Submission[[#This Row],[1st Submit Prod/import (month +0) ]],0)</f>
        <v>0</v>
      </c>
    </row>
    <row r="2049" spans="1:14">
      <c r="A2049" s="115">
        <v>2022</v>
      </c>
      <c r="B2049" s="72">
        <v>5</v>
      </c>
      <c r="C2049" s="33" t="s">
        <v>415</v>
      </c>
      <c r="D2049" t="s">
        <v>198</v>
      </c>
      <c r="E2049" t="s">
        <v>421</v>
      </c>
      <c r="F2049" t="s">
        <v>77</v>
      </c>
      <c r="G2049" s="99" t="s">
        <v>428</v>
      </c>
      <c r="H2049" t="s">
        <v>372</v>
      </c>
      <c r="I2049" t="s">
        <v>153</v>
      </c>
      <c r="K2049" t="s">
        <v>219</v>
      </c>
      <c r="L2049" s="71">
        <v>0</v>
      </c>
      <c r="N2049" s="72">
        <f>IF(COUNTIFS(Submission[Submission],"2nd",Submission[Code],Submission[[#This Row],[Code]],Submission[Month],Submission[[#This Row],[Month]])&gt;0,Submission[[#This Row],[2nd Submit Prod/import (month +0)]]-Submission[[#This Row],[1st Submit Prod/import (month +0) ]],0)</f>
        <v>0</v>
      </c>
    </row>
    <row r="2050" spans="1:14">
      <c r="A2050" s="115">
        <v>2022</v>
      </c>
      <c r="B2050" s="72">
        <v>5</v>
      </c>
      <c r="C2050" s="33" t="s">
        <v>415</v>
      </c>
      <c r="D2050" t="s">
        <v>198</v>
      </c>
      <c r="E2050" t="s">
        <v>421</v>
      </c>
      <c r="F2050" t="s">
        <v>77</v>
      </c>
      <c r="G2050" s="99" t="s">
        <v>428</v>
      </c>
      <c r="H2050" t="s">
        <v>372</v>
      </c>
      <c r="I2050" t="s">
        <v>35</v>
      </c>
      <c r="K2050" t="s">
        <v>219</v>
      </c>
      <c r="L2050" s="71">
        <v>0</v>
      </c>
      <c r="N2050" s="72">
        <f>IF(COUNTIFS(Submission[Submission],"2nd",Submission[Code],Submission[[#This Row],[Code]],Submission[Month],Submission[[#This Row],[Month]])&gt;0,Submission[[#This Row],[2nd Submit Prod/import (month +0)]]-Submission[[#This Row],[1st Submit Prod/import (month +0) ]],0)</f>
        <v>0</v>
      </c>
    </row>
    <row r="2051" spans="1:14">
      <c r="A2051" s="115">
        <v>2022</v>
      </c>
      <c r="B2051" s="72">
        <v>5</v>
      </c>
      <c r="C2051" s="33" t="s">
        <v>415</v>
      </c>
      <c r="D2051" t="s">
        <v>198</v>
      </c>
      <c r="E2051" t="s">
        <v>421</v>
      </c>
      <c r="F2051" t="s">
        <v>77</v>
      </c>
      <c r="G2051" s="99" t="s">
        <v>428</v>
      </c>
      <c r="H2051" t="s">
        <v>372</v>
      </c>
      <c r="I2051" t="s">
        <v>34</v>
      </c>
      <c r="K2051" t="s">
        <v>219</v>
      </c>
      <c r="L2051" s="71">
        <v>0</v>
      </c>
      <c r="N2051" s="72">
        <f>IF(COUNTIFS(Submission[Submission],"2nd",Submission[Code],Submission[[#This Row],[Code]],Submission[Month],Submission[[#This Row],[Month]])&gt;0,Submission[[#This Row],[2nd Submit Prod/import (month +0)]]-Submission[[#This Row],[1st Submit Prod/import (month +0) ]],0)</f>
        <v>0</v>
      </c>
    </row>
    <row r="2052" spans="1:14">
      <c r="A2052" s="115">
        <v>2022</v>
      </c>
      <c r="B2052" s="72">
        <v>5</v>
      </c>
      <c r="C2052" s="33" t="s">
        <v>415</v>
      </c>
      <c r="D2052" t="s">
        <v>198</v>
      </c>
      <c r="E2052" t="s">
        <v>421</v>
      </c>
      <c r="F2052" t="s">
        <v>77</v>
      </c>
      <c r="G2052" s="99" t="s">
        <v>428</v>
      </c>
      <c r="H2052" t="s">
        <v>372</v>
      </c>
      <c r="I2052" t="s">
        <v>5</v>
      </c>
      <c r="K2052" t="s">
        <v>219</v>
      </c>
      <c r="L2052" s="71">
        <v>0</v>
      </c>
      <c r="N2052" s="72">
        <f>IF(COUNTIFS(Submission[Submission],"2nd",Submission[Code],Submission[[#This Row],[Code]],Submission[Month],Submission[[#This Row],[Month]])&gt;0,Submission[[#This Row],[2nd Submit Prod/import (month +0)]]-Submission[[#This Row],[1st Submit Prod/import (month +0) ]],0)</f>
        <v>0</v>
      </c>
    </row>
    <row r="2053" spans="1:14">
      <c r="A2053" s="115">
        <v>2022</v>
      </c>
      <c r="B2053" s="72">
        <v>5</v>
      </c>
      <c r="C2053" s="33" t="s">
        <v>415</v>
      </c>
      <c r="D2053" t="s">
        <v>198</v>
      </c>
      <c r="E2053" t="s">
        <v>421</v>
      </c>
      <c r="F2053" t="s">
        <v>77</v>
      </c>
      <c r="G2053" s="99" t="s">
        <v>428</v>
      </c>
      <c r="H2053" t="s">
        <v>372</v>
      </c>
      <c r="I2053" t="s">
        <v>186</v>
      </c>
      <c r="K2053" t="s">
        <v>219</v>
      </c>
      <c r="L2053" s="71">
        <v>0</v>
      </c>
      <c r="N2053" s="72">
        <f>IF(COUNTIFS(Submission[Submission],"2nd",Submission[Code],Submission[[#This Row],[Code]],Submission[Month],Submission[[#This Row],[Month]])&gt;0,Submission[[#This Row],[2nd Submit Prod/import (month +0)]]-Submission[[#This Row],[1st Submit Prod/import (month +0) ]],0)</f>
        <v>0</v>
      </c>
    </row>
    <row r="2054" spans="1:14">
      <c r="A2054" s="115">
        <v>2022</v>
      </c>
      <c r="B2054" s="72">
        <v>5</v>
      </c>
      <c r="C2054" s="33" t="s">
        <v>415</v>
      </c>
      <c r="D2054" t="s">
        <v>198</v>
      </c>
      <c r="E2054" t="s">
        <v>421</v>
      </c>
      <c r="F2054" t="s">
        <v>77</v>
      </c>
      <c r="G2054" s="99" t="s">
        <v>428</v>
      </c>
      <c r="H2054" t="s">
        <v>372</v>
      </c>
      <c r="I2054" t="s">
        <v>7</v>
      </c>
      <c r="K2054" t="s">
        <v>219</v>
      </c>
      <c r="L2054" s="71">
        <v>8000</v>
      </c>
      <c r="N2054" s="72">
        <f>IF(COUNTIFS(Submission[Submission],"2nd",Submission[Code],Submission[[#This Row],[Code]],Submission[Month],Submission[[#This Row],[Month]])&gt;0,Submission[[#This Row],[2nd Submit Prod/import (month +0)]]-Submission[[#This Row],[1st Submit Prod/import (month +0) ]],0)</f>
        <v>0</v>
      </c>
    </row>
    <row r="2055" spans="1:14">
      <c r="A2055" s="115">
        <v>2022</v>
      </c>
      <c r="B2055" s="72">
        <v>5</v>
      </c>
      <c r="C2055" s="33" t="s">
        <v>415</v>
      </c>
      <c r="D2055" t="s">
        <v>198</v>
      </c>
      <c r="E2055" t="s">
        <v>421</v>
      </c>
      <c r="F2055" t="s">
        <v>77</v>
      </c>
      <c r="G2055" s="99" t="s">
        <v>428</v>
      </c>
      <c r="H2055" t="s">
        <v>372</v>
      </c>
      <c r="I2055" t="s">
        <v>32</v>
      </c>
      <c r="K2055" t="s">
        <v>219</v>
      </c>
      <c r="L2055" s="71">
        <v>0</v>
      </c>
      <c r="N2055" s="72">
        <f>IF(COUNTIFS(Submission[Submission],"2nd",Submission[Code],Submission[[#This Row],[Code]],Submission[Month],Submission[[#This Row],[Month]])&gt;0,Submission[[#This Row],[2nd Submit Prod/import (month +0)]]-Submission[[#This Row],[1st Submit Prod/import (month +0) ]],0)</f>
        <v>0</v>
      </c>
    </row>
    <row r="2056" spans="1:14">
      <c r="A2056" s="115">
        <v>2022</v>
      </c>
      <c r="B2056" s="72">
        <v>5</v>
      </c>
      <c r="C2056" s="33" t="s">
        <v>415</v>
      </c>
      <c r="D2056" t="s">
        <v>198</v>
      </c>
      <c r="E2056" t="s">
        <v>421</v>
      </c>
      <c r="F2056" t="s">
        <v>77</v>
      </c>
      <c r="G2056" s="99" t="s">
        <v>428</v>
      </c>
      <c r="H2056" t="s">
        <v>372</v>
      </c>
      <c r="I2056" t="s">
        <v>8</v>
      </c>
      <c r="K2056" t="s">
        <v>219</v>
      </c>
      <c r="L2056" s="71">
        <v>0</v>
      </c>
      <c r="N2056" s="72">
        <f>IF(COUNTIFS(Submission[Submission],"2nd",Submission[Code],Submission[[#This Row],[Code]],Submission[Month],Submission[[#This Row],[Month]])&gt;0,Submission[[#This Row],[2nd Submit Prod/import (month +0)]]-Submission[[#This Row],[1st Submit Prod/import (month +0) ]],0)</f>
        <v>0</v>
      </c>
    </row>
    <row r="2057" spans="1:14">
      <c r="A2057" s="115">
        <v>2022</v>
      </c>
      <c r="B2057" s="72">
        <v>5</v>
      </c>
      <c r="C2057" s="33" t="s">
        <v>415</v>
      </c>
      <c r="D2057" t="s">
        <v>198</v>
      </c>
      <c r="E2057" t="s">
        <v>421</v>
      </c>
      <c r="F2057" t="s">
        <v>77</v>
      </c>
      <c r="G2057" s="99" t="s">
        <v>428</v>
      </c>
      <c r="H2057" t="s">
        <v>372</v>
      </c>
      <c r="I2057" t="s">
        <v>187</v>
      </c>
      <c r="K2057" t="s">
        <v>219</v>
      </c>
      <c r="L2057" s="71">
        <v>0</v>
      </c>
      <c r="N2057" s="72">
        <f>IF(COUNTIFS(Submission[Submission],"2nd",Submission[Code],Submission[[#This Row],[Code]],Submission[Month],Submission[[#This Row],[Month]])&gt;0,Submission[[#This Row],[2nd Submit Prod/import (month +0)]]-Submission[[#This Row],[1st Submit Prod/import (month +0) ]],0)</f>
        <v>0</v>
      </c>
    </row>
    <row r="2058" spans="1:14">
      <c r="A2058" s="115">
        <v>2022</v>
      </c>
      <c r="B2058" s="72">
        <v>5</v>
      </c>
      <c r="C2058" s="33" t="s">
        <v>415</v>
      </c>
      <c r="D2058" t="s">
        <v>198</v>
      </c>
      <c r="E2058" t="s">
        <v>421</v>
      </c>
      <c r="F2058" t="s">
        <v>77</v>
      </c>
      <c r="G2058" s="99" t="s">
        <v>428</v>
      </c>
      <c r="H2058" t="s">
        <v>372</v>
      </c>
      <c r="I2058" t="s">
        <v>36</v>
      </c>
      <c r="K2058" t="s">
        <v>219</v>
      </c>
      <c r="L2058" s="71">
        <v>0</v>
      </c>
      <c r="N2058" s="72">
        <f>IF(COUNTIFS(Submission[Submission],"2nd",Submission[Code],Submission[[#This Row],[Code]],Submission[Month],Submission[[#This Row],[Month]])&gt;0,Submission[[#This Row],[2nd Submit Prod/import (month +0)]]-Submission[[#This Row],[1st Submit Prod/import (month +0) ]],0)</f>
        <v>0</v>
      </c>
    </row>
    <row r="2059" spans="1:14">
      <c r="A2059" s="115">
        <v>2022</v>
      </c>
      <c r="B2059" s="72">
        <v>5</v>
      </c>
      <c r="C2059" s="33" t="s">
        <v>415</v>
      </c>
      <c r="D2059" t="s">
        <v>198</v>
      </c>
      <c r="E2059" t="s">
        <v>421</v>
      </c>
      <c r="F2059" t="s">
        <v>77</v>
      </c>
      <c r="G2059" s="99" t="s">
        <v>428</v>
      </c>
      <c r="H2059" t="s">
        <v>372</v>
      </c>
      <c r="I2059" t="s">
        <v>467</v>
      </c>
      <c r="K2059" t="s">
        <v>219</v>
      </c>
      <c r="L2059" s="71">
        <v>0</v>
      </c>
      <c r="N2059" s="72">
        <f>IF(COUNTIFS(Submission[Submission],"2nd",Submission[Code],Submission[[#This Row],[Code]],Submission[Month],Submission[[#This Row],[Month]])&gt;0,Submission[[#This Row],[2nd Submit Prod/import (month +0)]]-Submission[[#This Row],[1st Submit Prod/import (month +0) ]],0)</f>
        <v>0</v>
      </c>
    </row>
    <row r="2060" spans="1:14">
      <c r="A2060" s="115">
        <v>2022</v>
      </c>
      <c r="B2060" s="72">
        <v>5</v>
      </c>
      <c r="C2060" s="33" t="s">
        <v>415</v>
      </c>
      <c r="D2060" t="s">
        <v>198</v>
      </c>
      <c r="E2060" t="s">
        <v>421</v>
      </c>
      <c r="F2060" t="s">
        <v>77</v>
      </c>
      <c r="G2060" s="99" t="s">
        <v>428</v>
      </c>
      <c r="H2060" t="s">
        <v>372</v>
      </c>
      <c r="I2060" t="s">
        <v>85</v>
      </c>
      <c r="K2060" t="s">
        <v>219</v>
      </c>
      <c r="L2060" s="71">
        <v>0</v>
      </c>
      <c r="N2060" s="72">
        <f>IF(COUNTIFS(Submission[Submission],"2nd",Submission[Code],Submission[[#This Row],[Code]],Submission[Month],Submission[[#This Row],[Month]])&gt;0,Submission[[#This Row],[2nd Submit Prod/import (month +0)]]-Submission[[#This Row],[1st Submit Prod/import (month +0) ]],0)</f>
        <v>0</v>
      </c>
    </row>
    <row r="2061" spans="1:14">
      <c r="A2061" s="115">
        <v>2022</v>
      </c>
      <c r="B2061" s="72">
        <v>5</v>
      </c>
      <c r="C2061" s="33" t="s">
        <v>415</v>
      </c>
      <c r="D2061" t="s">
        <v>198</v>
      </c>
      <c r="E2061" t="s">
        <v>421</v>
      </c>
      <c r="F2061" t="s">
        <v>77</v>
      </c>
      <c r="G2061" s="99" t="s">
        <v>428</v>
      </c>
      <c r="H2061" t="s">
        <v>372</v>
      </c>
      <c r="I2061" t="s">
        <v>188</v>
      </c>
      <c r="K2061" t="s">
        <v>219</v>
      </c>
      <c r="L2061" s="71">
        <v>0</v>
      </c>
      <c r="N2061" s="72">
        <f>IF(COUNTIFS(Submission[Submission],"2nd",Submission[Code],Submission[[#This Row],[Code]],Submission[Month],Submission[[#This Row],[Month]])&gt;0,Submission[[#This Row],[2nd Submit Prod/import (month +0)]]-Submission[[#This Row],[1st Submit Prod/import (month +0) ]],0)</f>
        <v>0</v>
      </c>
    </row>
    <row r="2062" spans="1:14">
      <c r="A2062" s="115">
        <v>2022</v>
      </c>
      <c r="B2062" s="72">
        <v>5</v>
      </c>
      <c r="C2062" s="33" t="s">
        <v>415</v>
      </c>
      <c r="D2062" t="s">
        <v>198</v>
      </c>
      <c r="E2062" t="s">
        <v>421</v>
      </c>
      <c r="F2062" t="s">
        <v>77</v>
      </c>
      <c r="G2062" s="99" t="s">
        <v>428</v>
      </c>
      <c r="H2062" t="s">
        <v>389</v>
      </c>
      <c r="I2062" t="s">
        <v>23</v>
      </c>
      <c r="K2062" t="s">
        <v>219</v>
      </c>
      <c r="L2062" s="71">
        <v>0</v>
      </c>
      <c r="N2062" s="72">
        <f>IF(COUNTIFS(Submission[Submission],"2nd",Submission[Code],Submission[[#This Row],[Code]],Submission[Month],Submission[[#This Row],[Month]])&gt;0,Submission[[#This Row],[2nd Submit Prod/import (month +0)]]-Submission[[#This Row],[1st Submit Prod/import (month +0) ]],0)</f>
        <v>0</v>
      </c>
    </row>
    <row r="2063" spans="1:14">
      <c r="A2063" s="115">
        <v>2022</v>
      </c>
      <c r="B2063" s="72">
        <v>5</v>
      </c>
      <c r="C2063" s="33" t="s">
        <v>415</v>
      </c>
      <c r="D2063" t="s">
        <v>198</v>
      </c>
      <c r="E2063" t="s">
        <v>421</v>
      </c>
      <c r="F2063" t="s">
        <v>77</v>
      </c>
      <c r="G2063" s="99" t="s">
        <v>428</v>
      </c>
      <c r="H2063" t="s">
        <v>389</v>
      </c>
      <c r="I2063" t="s">
        <v>31</v>
      </c>
      <c r="K2063" t="s">
        <v>219</v>
      </c>
      <c r="L2063" s="71">
        <v>559334</v>
      </c>
      <c r="N2063" s="72">
        <f>IF(COUNTIFS(Submission[Submission],"2nd",Submission[Code],Submission[[#This Row],[Code]],Submission[Month],Submission[[#This Row],[Month]])&gt;0,Submission[[#This Row],[2nd Submit Prod/import (month +0)]]-Submission[[#This Row],[1st Submit Prod/import (month +0) ]],0)</f>
        <v>0</v>
      </c>
    </row>
    <row r="2064" spans="1:14">
      <c r="A2064" s="115">
        <v>2022</v>
      </c>
      <c r="B2064" s="72">
        <v>5</v>
      </c>
      <c r="C2064" s="33" t="s">
        <v>415</v>
      </c>
      <c r="D2064" t="s">
        <v>198</v>
      </c>
      <c r="E2064" t="s">
        <v>421</v>
      </c>
      <c r="F2064" t="s">
        <v>77</v>
      </c>
      <c r="G2064" s="99" t="s">
        <v>428</v>
      </c>
      <c r="H2064" t="s">
        <v>389</v>
      </c>
      <c r="I2064" t="s">
        <v>78</v>
      </c>
      <c r="K2064" t="s">
        <v>219</v>
      </c>
      <c r="L2064" s="71">
        <v>0</v>
      </c>
      <c r="N2064" s="72">
        <f>IF(COUNTIFS(Submission[Submission],"2nd",Submission[Code],Submission[[#This Row],[Code]],Submission[Month],Submission[[#This Row],[Month]])&gt;0,Submission[[#This Row],[2nd Submit Prod/import (month +0)]]-Submission[[#This Row],[1st Submit Prod/import (month +0) ]],0)</f>
        <v>0</v>
      </c>
    </row>
    <row r="2065" spans="1:14">
      <c r="A2065" s="115">
        <v>2022</v>
      </c>
      <c r="B2065" s="72">
        <v>5</v>
      </c>
      <c r="C2065" s="33" t="s">
        <v>415</v>
      </c>
      <c r="D2065" t="s">
        <v>198</v>
      </c>
      <c r="E2065" t="s">
        <v>421</v>
      </c>
      <c r="F2065" t="s">
        <v>77</v>
      </c>
      <c r="G2065" s="99" t="s">
        <v>428</v>
      </c>
      <c r="H2065" t="s">
        <v>372</v>
      </c>
      <c r="I2065" t="s">
        <v>621</v>
      </c>
      <c r="K2065" t="s">
        <v>219</v>
      </c>
      <c r="L2065" s="71">
        <v>0</v>
      </c>
      <c r="N2065" s="72">
        <f>IF(COUNTIFS(Submission[Submission],"2nd",Submission[Code],Submission[[#This Row],[Code]],Submission[Month],Submission[[#This Row],[Month]])&gt;0,Submission[[#This Row],[2nd Submit Prod/import (month +0)]]-Submission[[#This Row],[1st Submit Prod/import (month +0) ]],0)</f>
        <v>0</v>
      </c>
    </row>
    <row r="2066" spans="1:14">
      <c r="A2066" s="115">
        <v>2022</v>
      </c>
      <c r="B2066" s="72">
        <v>5</v>
      </c>
      <c r="C2066" s="33" t="s">
        <v>415</v>
      </c>
      <c r="D2066" t="s">
        <v>198</v>
      </c>
      <c r="E2066" t="s">
        <v>421</v>
      </c>
      <c r="F2066" t="s">
        <v>77</v>
      </c>
      <c r="G2066" s="99" t="s">
        <v>428</v>
      </c>
      <c r="H2066" t="s">
        <v>372</v>
      </c>
      <c r="I2066" t="s">
        <v>620</v>
      </c>
      <c r="K2066" t="s">
        <v>219</v>
      </c>
      <c r="L2066" s="71">
        <v>0</v>
      </c>
      <c r="N2066" s="72">
        <f>IF(COUNTIFS(Submission[Submission],"2nd",Submission[Code],Submission[[#This Row],[Code]],Submission[Month],Submission[[#This Row],[Month]])&gt;0,Submission[[#This Row],[2nd Submit Prod/import (month +0)]]-Submission[[#This Row],[1st Submit Prod/import (month +0) ]],0)</f>
        <v>0</v>
      </c>
    </row>
    <row r="2067" spans="1:14">
      <c r="A2067" s="115">
        <v>2022</v>
      </c>
      <c r="B2067" s="72">
        <v>5</v>
      </c>
      <c r="C2067" s="33" t="s">
        <v>415</v>
      </c>
      <c r="D2067" t="s">
        <v>198</v>
      </c>
      <c r="E2067" t="s">
        <v>421</v>
      </c>
      <c r="F2067" t="s">
        <v>77</v>
      </c>
      <c r="G2067" s="99" t="s">
        <v>428</v>
      </c>
      <c r="H2067" t="s">
        <v>372</v>
      </c>
      <c r="I2067" t="s">
        <v>616</v>
      </c>
      <c r="K2067" t="s">
        <v>219</v>
      </c>
      <c r="L2067" s="71">
        <v>0</v>
      </c>
      <c r="N2067" s="72">
        <f>IF(COUNTIFS(Submission[Submission],"2nd",Submission[Code],Submission[[#This Row],[Code]],Submission[Month],Submission[[#This Row],[Month]])&gt;0,Submission[[#This Row],[2nd Submit Prod/import (month +0)]]-Submission[[#This Row],[1st Submit Prod/import (month +0) ]],0)</f>
        <v>0</v>
      </c>
    </row>
    <row r="2068" spans="1:14">
      <c r="A2068" s="115">
        <v>2022</v>
      </c>
      <c r="B2068" s="72">
        <v>5</v>
      </c>
      <c r="C2068" s="33" t="s">
        <v>415</v>
      </c>
      <c r="D2068" t="s">
        <v>198</v>
      </c>
      <c r="E2068" t="s">
        <v>421</v>
      </c>
      <c r="F2068" t="s">
        <v>77</v>
      </c>
      <c r="G2068" s="99" t="s">
        <v>428</v>
      </c>
      <c r="H2068" t="s">
        <v>389</v>
      </c>
      <c r="I2068" t="s">
        <v>189</v>
      </c>
      <c r="K2068" t="s">
        <v>219</v>
      </c>
      <c r="L2068" s="71">
        <v>0</v>
      </c>
      <c r="N2068" s="72">
        <f>IF(COUNTIFS(Submission[Submission],"2nd",Submission[Code],Submission[[#This Row],[Code]],Submission[Month],Submission[[#This Row],[Month]])&gt;0,Submission[[#This Row],[2nd Submit Prod/import (month +0)]]-Submission[[#This Row],[1st Submit Prod/import (month +0) ]],0)</f>
        <v>0</v>
      </c>
    </row>
    <row r="2069" spans="1:14">
      <c r="A2069" s="115">
        <v>2022</v>
      </c>
      <c r="B2069" s="72">
        <v>5</v>
      </c>
      <c r="C2069" s="33" t="s">
        <v>415</v>
      </c>
      <c r="D2069" t="s">
        <v>198</v>
      </c>
      <c r="E2069" t="s">
        <v>421</v>
      </c>
      <c r="F2069" t="s">
        <v>77</v>
      </c>
      <c r="G2069" s="99" t="s">
        <v>428</v>
      </c>
      <c r="H2069" t="s">
        <v>389</v>
      </c>
      <c r="I2069" t="s">
        <v>578</v>
      </c>
      <c r="K2069" t="s">
        <v>219</v>
      </c>
      <c r="L2069" s="71">
        <v>0</v>
      </c>
      <c r="N2069" s="72">
        <f>IF(COUNTIFS(Submission[Submission],"2nd",Submission[Code],Submission[[#This Row],[Code]],Submission[Month],Submission[[#This Row],[Month]])&gt;0,Submission[[#This Row],[2nd Submit Prod/import (month +0)]]-Submission[[#This Row],[1st Submit Prod/import (month +0) ]],0)</f>
        <v>0</v>
      </c>
    </row>
    <row r="2070" spans="1:14">
      <c r="A2070" s="115">
        <v>2022</v>
      </c>
      <c r="B2070" s="72">
        <v>5</v>
      </c>
      <c r="C2070" s="33" t="s">
        <v>415</v>
      </c>
      <c r="D2070" t="s">
        <v>198</v>
      </c>
      <c r="E2070" t="s">
        <v>421</v>
      </c>
      <c r="F2070" t="s">
        <v>77</v>
      </c>
      <c r="G2070" s="99" t="s">
        <v>428</v>
      </c>
      <c r="H2070" t="s">
        <v>389</v>
      </c>
      <c r="I2070" t="s">
        <v>579</v>
      </c>
      <c r="K2070" t="s">
        <v>219</v>
      </c>
      <c r="L2070" s="71">
        <v>0</v>
      </c>
      <c r="N2070" s="72">
        <f>IF(COUNTIFS(Submission[Submission],"2nd",Submission[Code],Submission[[#This Row],[Code]],Submission[Month],Submission[[#This Row],[Month]])&gt;0,Submission[[#This Row],[2nd Submit Prod/import (month +0)]]-Submission[[#This Row],[1st Submit Prod/import (month +0) ]],0)</f>
        <v>0</v>
      </c>
    </row>
    <row r="2071" spans="1:14">
      <c r="A2071" s="115">
        <v>2022</v>
      </c>
      <c r="B2071" s="72">
        <v>5</v>
      </c>
      <c r="C2071" s="33" t="s">
        <v>415</v>
      </c>
      <c r="D2071" t="s">
        <v>198</v>
      </c>
      <c r="E2071" t="s">
        <v>421</v>
      </c>
      <c r="F2071" t="s">
        <v>77</v>
      </c>
      <c r="G2071" s="99" t="s">
        <v>428</v>
      </c>
      <c r="H2071" t="s">
        <v>389</v>
      </c>
      <c r="I2071" t="s">
        <v>580</v>
      </c>
      <c r="K2071" t="s">
        <v>219</v>
      </c>
      <c r="L2071" s="71">
        <v>0</v>
      </c>
      <c r="N2071" s="72">
        <f>IF(COUNTIFS(Submission[Submission],"2nd",Submission[Code],Submission[[#This Row],[Code]],Submission[Month],Submission[[#This Row],[Month]])&gt;0,Submission[[#This Row],[2nd Submit Prod/import (month +0)]]-Submission[[#This Row],[1st Submit Prod/import (month +0) ]],0)</f>
        <v>0</v>
      </c>
    </row>
    <row r="2072" spans="1:14">
      <c r="A2072" s="115">
        <v>2022</v>
      </c>
      <c r="B2072" s="72">
        <v>5</v>
      </c>
      <c r="C2072" s="33" t="s">
        <v>415</v>
      </c>
      <c r="D2072" t="s">
        <v>198</v>
      </c>
      <c r="E2072" t="s">
        <v>421</v>
      </c>
      <c r="F2072" t="s">
        <v>77</v>
      </c>
      <c r="G2072" s="99" t="s">
        <v>428</v>
      </c>
      <c r="H2072" t="s">
        <v>389</v>
      </c>
      <c r="I2072" t="s">
        <v>581</v>
      </c>
      <c r="K2072" t="s">
        <v>219</v>
      </c>
      <c r="L2072" s="71">
        <v>0</v>
      </c>
      <c r="N2072" s="72">
        <f>IF(COUNTIFS(Submission[Submission],"2nd",Submission[Code],Submission[[#This Row],[Code]],Submission[Month],Submission[[#This Row],[Month]])&gt;0,Submission[[#This Row],[2nd Submit Prod/import (month +0)]]-Submission[[#This Row],[1st Submit Prod/import (month +0) ]],0)</f>
        <v>0</v>
      </c>
    </row>
    <row r="2073" spans="1:14">
      <c r="A2073" s="115">
        <v>2022</v>
      </c>
      <c r="B2073" s="72">
        <v>5</v>
      </c>
      <c r="C2073" s="33" t="s">
        <v>415</v>
      </c>
      <c r="D2073" t="s">
        <v>198</v>
      </c>
      <c r="E2073" t="s">
        <v>419</v>
      </c>
      <c r="F2073" t="s">
        <v>77</v>
      </c>
      <c r="G2073" s="99" t="s">
        <v>428</v>
      </c>
      <c r="H2073" t="s">
        <v>389</v>
      </c>
      <c r="I2073" t="s">
        <v>586</v>
      </c>
      <c r="K2073" t="s">
        <v>219</v>
      </c>
      <c r="L2073" s="71">
        <v>0</v>
      </c>
      <c r="N2073" s="72">
        <f>IF(COUNTIFS(Submission[Submission],"2nd",Submission[Code],Submission[[#This Row],[Code]],Submission[Month],Submission[[#This Row],[Month]])&gt;0,Submission[[#This Row],[2nd Submit Prod/import (month +0)]]-Submission[[#This Row],[1st Submit Prod/import (month +0) ]],0)</f>
        <v>0</v>
      </c>
    </row>
    <row r="2074" spans="1:14">
      <c r="A2074" s="115">
        <v>2022</v>
      </c>
      <c r="B2074" s="72">
        <v>5</v>
      </c>
      <c r="C2074" s="33" t="s">
        <v>415</v>
      </c>
      <c r="D2074" t="s">
        <v>198</v>
      </c>
      <c r="E2074" t="s">
        <v>419</v>
      </c>
      <c r="F2074" t="s">
        <v>77</v>
      </c>
      <c r="G2074" s="99" t="s">
        <v>428</v>
      </c>
      <c r="H2074" t="s">
        <v>389</v>
      </c>
      <c r="I2074" t="s">
        <v>587</v>
      </c>
      <c r="K2074" t="s">
        <v>219</v>
      </c>
      <c r="L2074" s="71">
        <v>0</v>
      </c>
      <c r="N2074" s="72">
        <f>IF(COUNTIFS(Submission[Submission],"2nd",Submission[Code],Submission[[#This Row],[Code]],Submission[Month],Submission[[#This Row],[Month]])&gt;0,Submission[[#This Row],[2nd Submit Prod/import (month +0)]]-Submission[[#This Row],[1st Submit Prod/import (month +0) ]],0)</f>
        <v>0</v>
      </c>
    </row>
    <row r="2075" spans="1:14">
      <c r="A2075" s="115">
        <v>2022</v>
      </c>
      <c r="B2075" s="72">
        <v>5</v>
      </c>
      <c r="C2075" s="33" t="s">
        <v>415</v>
      </c>
      <c r="D2075" t="s">
        <v>198</v>
      </c>
      <c r="E2075" t="s">
        <v>419</v>
      </c>
      <c r="F2075" t="s">
        <v>77</v>
      </c>
      <c r="G2075" s="99" t="s">
        <v>428</v>
      </c>
      <c r="H2075" t="s">
        <v>400</v>
      </c>
      <c r="I2075" t="s">
        <v>79</v>
      </c>
      <c r="K2075" t="s">
        <v>219</v>
      </c>
      <c r="L2075" s="71">
        <v>4116</v>
      </c>
      <c r="N2075" s="72">
        <f>IF(COUNTIFS(Submission[Submission],"2nd",Submission[Code],Submission[[#This Row],[Code]],Submission[Month],Submission[[#This Row],[Month]])&gt;0,Submission[[#This Row],[2nd Submit Prod/import (month +0)]]-Submission[[#This Row],[1st Submit Prod/import (month +0) ]],0)</f>
        <v>0</v>
      </c>
    </row>
    <row r="2076" spans="1:14">
      <c r="A2076" s="115">
        <v>2022</v>
      </c>
      <c r="B2076" s="72">
        <v>5</v>
      </c>
      <c r="C2076" s="33" t="s">
        <v>415</v>
      </c>
      <c r="D2076" t="s">
        <v>198</v>
      </c>
      <c r="E2076" t="s">
        <v>419</v>
      </c>
      <c r="F2076" t="s">
        <v>77</v>
      </c>
      <c r="G2076" s="99" t="s">
        <v>428</v>
      </c>
      <c r="H2076" t="s">
        <v>400</v>
      </c>
      <c r="I2076" t="s">
        <v>80</v>
      </c>
      <c r="K2076" t="s">
        <v>219</v>
      </c>
      <c r="L2076" s="71">
        <v>4262</v>
      </c>
      <c r="N2076" s="72">
        <f>IF(COUNTIFS(Submission[Submission],"2nd",Submission[Code],Submission[[#This Row],[Code]],Submission[Month],Submission[[#This Row],[Month]])&gt;0,Submission[[#This Row],[2nd Submit Prod/import (month +0)]]-Submission[[#This Row],[1st Submit Prod/import (month +0) ]],0)</f>
        <v>0</v>
      </c>
    </row>
    <row r="2077" spans="1:14">
      <c r="A2077" s="115">
        <v>2022</v>
      </c>
      <c r="B2077" s="72">
        <v>5</v>
      </c>
      <c r="C2077" s="33" t="s">
        <v>415</v>
      </c>
      <c r="D2077" t="s">
        <v>198</v>
      </c>
      <c r="E2077" t="s">
        <v>419</v>
      </c>
      <c r="F2077" t="s">
        <v>77</v>
      </c>
      <c r="G2077" s="99" t="s">
        <v>428</v>
      </c>
      <c r="H2077" t="s">
        <v>400</v>
      </c>
      <c r="I2077" t="s">
        <v>83</v>
      </c>
      <c r="K2077" t="s">
        <v>219</v>
      </c>
      <c r="L2077" s="71">
        <v>2189</v>
      </c>
      <c r="N2077" s="72">
        <f>IF(COUNTIFS(Submission[Submission],"2nd",Submission[Code],Submission[[#This Row],[Code]],Submission[Month],Submission[[#This Row],[Month]])&gt;0,Submission[[#This Row],[2nd Submit Prod/import (month +0)]]-Submission[[#This Row],[1st Submit Prod/import (month +0) ]],0)</f>
        <v>0</v>
      </c>
    </row>
    <row r="2078" spans="1:14">
      <c r="A2078" s="115">
        <v>2022</v>
      </c>
      <c r="B2078" s="72">
        <v>5</v>
      </c>
      <c r="C2078" s="33" t="s">
        <v>415</v>
      </c>
      <c r="D2078" t="s">
        <v>198</v>
      </c>
      <c r="E2078" t="s">
        <v>419</v>
      </c>
      <c r="F2078" t="s">
        <v>77</v>
      </c>
      <c r="G2078" s="99" t="s">
        <v>428</v>
      </c>
      <c r="H2078" t="s">
        <v>400</v>
      </c>
      <c r="I2078" t="s">
        <v>81</v>
      </c>
      <c r="K2078" t="s">
        <v>219</v>
      </c>
      <c r="L2078" s="71">
        <v>3052</v>
      </c>
      <c r="N2078" s="72">
        <f>IF(COUNTIFS(Submission[Submission],"2nd",Submission[Code],Submission[[#This Row],[Code]],Submission[Month],Submission[[#This Row],[Month]])&gt;0,Submission[[#This Row],[2nd Submit Prod/import (month +0)]]-Submission[[#This Row],[1st Submit Prod/import (month +0) ]],0)</f>
        <v>0</v>
      </c>
    </row>
    <row r="2079" spans="1:14">
      <c r="A2079" s="115">
        <v>2022</v>
      </c>
      <c r="B2079" s="72">
        <v>5</v>
      </c>
      <c r="C2079" s="33" t="s">
        <v>415</v>
      </c>
      <c r="D2079" t="s">
        <v>198</v>
      </c>
      <c r="E2079" t="s">
        <v>421</v>
      </c>
      <c r="F2079" t="s">
        <v>77</v>
      </c>
      <c r="G2079" s="99" t="s">
        <v>428</v>
      </c>
      <c r="H2079" t="s">
        <v>372</v>
      </c>
      <c r="I2079" t="s">
        <v>622</v>
      </c>
      <c r="K2079" t="s">
        <v>219</v>
      </c>
      <c r="L2079" s="71">
        <v>0</v>
      </c>
      <c r="N2079" s="72">
        <f>IF(COUNTIFS(Submission[Submission],"2nd",Submission[Code],Submission[[#This Row],[Code]],Submission[Month],Submission[[#This Row],[Month]])&gt;0,Submission[[#This Row],[2nd Submit Prod/import (month +0)]]-Submission[[#This Row],[1st Submit Prod/import (month +0) ]],0)</f>
        <v>0</v>
      </c>
    </row>
    <row r="2080" spans="1:14">
      <c r="A2080" s="115">
        <v>2022</v>
      </c>
      <c r="B2080" s="72">
        <v>5</v>
      </c>
      <c r="C2080" s="33" t="s">
        <v>415</v>
      </c>
      <c r="D2080" t="s">
        <v>198</v>
      </c>
      <c r="E2080" t="s">
        <v>421</v>
      </c>
      <c r="F2080" t="s">
        <v>77</v>
      </c>
      <c r="G2080" s="99" t="s">
        <v>428</v>
      </c>
      <c r="H2080" t="s">
        <v>372</v>
      </c>
      <c r="I2080" t="s">
        <v>623</v>
      </c>
      <c r="K2080" t="s">
        <v>219</v>
      </c>
      <c r="L2080" s="71">
        <v>0</v>
      </c>
      <c r="N2080" s="72">
        <f>IF(COUNTIFS(Submission[Submission],"2nd",Submission[Code],Submission[[#This Row],[Code]],Submission[Month],Submission[[#This Row],[Month]])&gt;0,Submission[[#This Row],[2nd Submit Prod/import (month +0)]]-Submission[[#This Row],[1st Submit Prod/import (month +0) ]],0)</f>
        <v>0</v>
      </c>
    </row>
    <row r="2081" spans="1:14">
      <c r="A2081" s="115">
        <v>2022</v>
      </c>
      <c r="B2081" s="72">
        <v>5</v>
      </c>
      <c r="C2081" s="33" t="s">
        <v>415</v>
      </c>
      <c r="D2081" t="s">
        <v>198</v>
      </c>
      <c r="E2081" t="s">
        <v>421</v>
      </c>
      <c r="F2081" t="s">
        <v>77</v>
      </c>
      <c r="G2081" s="99" t="s">
        <v>428</v>
      </c>
      <c r="H2081" t="s">
        <v>372</v>
      </c>
      <c r="I2081" t="s">
        <v>624</v>
      </c>
      <c r="K2081" t="s">
        <v>219</v>
      </c>
      <c r="L2081" s="71">
        <v>0</v>
      </c>
      <c r="N2081" s="72">
        <f>IF(COUNTIFS(Submission[Submission],"2nd",Submission[Code],Submission[[#This Row],[Code]],Submission[Month],Submission[[#This Row],[Month]])&gt;0,Submission[[#This Row],[2nd Submit Prod/import (month +0)]]-Submission[[#This Row],[1st Submit Prod/import (month +0) ]],0)</f>
        <v>0</v>
      </c>
    </row>
    <row r="2082" spans="1:14">
      <c r="A2082" s="115">
        <v>2022</v>
      </c>
      <c r="B2082" s="72">
        <v>5</v>
      </c>
      <c r="C2082" s="33" t="s">
        <v>415</v>
      </c>
      <c r="D2082" t="s">
        <v>198</v>
      </c>
      <c r="E2082" t="s">
        <v>421</v>
      </c>
      <c r="F2082" t="s">
        <v>77</v>
      </c>
      <c r="G2082" s="99" t="s">
        <v>428</v>
      </c>
      <c r="H2082" t="s">
        <v>372</v>
      </c>
      <c r="I2082" t="s">
        <v>617</v>
      </c>
      <c r="K2082" t="s">
        <v>219</v>
      </c>
      <c r="L2082" s="71">
        <v>0</v>
      </c>
      <c r="N2082" s="72">
        <f>IF(COUNTIFS(Submission[Submission],"2nd",Submission[Code],Submission[[#This Row],[Code]],Submission[Month],Submission[[#This Row],[Month]])&gt;0,Submission[[#This Row],[2nd Submit Prod/import (month +0)]]-Submission[[#This Row],[1st Submit Prod/import (month +0) ]],0)</f>
        <v>0</v>
      </c>
    </row>
    <row r="2083" spans="1:14">
      <c r="A2083" s="115">
        <v>2022</v>
      </c>
      <c r="B2083" s="72">
        <v>5</v>
      </c>
      <c r="C2083" s="33" t="s">
        <v>415</v>
      </c>
      <c r="D2083" t="s">
        <v>198</v>
      </c>
      <c r="E2083" t="s">
        <v>421</v>
      </c>
      <c r="F2083" t="s">
        <v>77</v>
      </c>
      <c r="G2083" s="99" t="s">
        <v>428</v>
      </c>
      <c r="H2083" t="s">
        <v>372</v>
      </c>
      <c r="I2083" t="s">
        <v>618</v>
      </c>
      <c r="K2083" t="s">
        <v>219</v>
      </c>
      <c r="L2083" s="71">
        <v>0</v>
      </c>
      <c r="N2083" s="72">
        <f>IF(COUNTIFS(Submission[Submission],"2nd",Submission[Code],Submission[[#This Row],[Code]],Submission[Month],Submission[[#This Row],[Month]])&gt;0,Submission[[#This Row],[2nd Submit Prod/import (month +0)]]-Submission[[#This Row],[1st Submit Prod/import (month +0) ]],0)</f>
        <v>0</v>
      </c>
    </row>
    <row r="2084" spans="1:14">
      <c r="A2084" s="115">
        <v>2022</v>
      </c>
      <c r="B2084" s="72">
        <v>5</v>
      </c>
      <c r="C2084" s="33" t="s">
        <v>415</v>
      </c>
      <c r="D2084" t="s">
        <v>198</v>
      </c>
      <c r="E2084" t="s">
        <v>421</v>
      </c>
      <c r="F2084" t="s">
        <v>77</v>
      </c>
      <c r="G2084" s="99" t="s">
        <v>428</v>
      </c>
      <c r="H2084" t="s">
        <v>372</v>
      </c>
      <c r="I2084" t="s">
        <v>619</v>
      </c>
      <c r="K2084" t="s">
        <v>219</v>
      </c>
      <c r="L2084" s="71">
        <v>0</v>
      </c>
      <c r="N2084" s="72">
        <f>IF(COUNTIFS(Submission[Submission],"2nd",Submission[Code],Submission[[#This Row],[Code]],Submission[Month],Submission[[#This Row],[Month]])&gt;0,Submission[[#This Row],[2nd Submit Prod/import (month +0)]]-Submission[[#This Row],[1st Submit Prod/import (month +0) ]],0)</f>
        <v>0</v>
      </c>
    </row>
    <row r="2085" spans="1:14">
      <c r="A2085" s="115">
        <v>2022</v>
      </c>
      <c r="B2085" s="72">
        <v>5</v>
      </c>
      <c r="C2085" s="33" t="s">
        <v>415</v>
      </c>
      <c r="D2085" t="s">
        <v>198</v>
      </c>
      <c r="E2085" t="s">
        <v>419</v>
      </c>
      <c r="F2085" t="s">
        <v>77</v>
      </c>
      <c r="G2085" s="99" t="s">
        <v>428</v>
      </c>
      <c r="H2085" t="s">
        <v>400</v>
      </c>
      <c r="I2085" t="s">
        <v>79</v>
      </c>
      <c r="K2085" t="s">
        <v>219</v>
      </c>
      <c r="L2085" s="71"/>
      <c r="N2085" s="72">
        <f>IF(COUNTIFS(Submission[Submission],"2nd",Submission[Code],Submission[[#This Row],[Code]],Submission[Month],Submission[[#This Row],[Month]])&gt;0,Submission[[#This Row],[2nd Submit Prod/import (month +0)]]-Submission[[#This Row],[1st Submit Prod/import (month +0) ]],0)</f>
        <v>0</v>
      </c>
    </row>
    <row r="2086" spans="1:14">
      <c r="A2086" s="115">
        <v>2022</v>
      </c>
      <c r="B2086" s="72">
        <v>5</v>
      </c>
      <c r="C2086" s="33" t="s">
        <v>415</v>
      </c>
      <c r="D2086" t="s">
        <v>198</v>
      </c>
      <c r="E2086" t="s">
        <v>419</v>
      </c>
      <c r="F2086" t="s">
        <v>77</v>
      </c>
      <c r="G2086" s="99" t="s">
        <v>428</v>
      </c>
      <c r="H2086" t="s">
        <v>400</v>
      </c>
      <c r="I2086" t="s">
        <v>80</v>
      </c>
      <c r="K2086" t="s">
        <v>219</v>
      </c>
      <c r="L2086" s="71"/>
      <c r="N2086" s="72">
        <f>IF(COUNTIFS(Submission[Submission],"2nd",Submission[Code],Submission[[#This Row],[Code]],Submission[Month],Submission[[#This Row],[Month]])&gt;0,Submission[[#This Row],[2nd Submit Prod/import (month +0)]]-Submission[[#This Row],[1st Submit Prod/import (month +0) ]],0)</f>
        <v>0</v>
      </c>
    </row>
    <row r="2087" spans="1:14">
      <c r="A2087" s="115">
        <v>2022</v>
      </c>
      <c r="B2087" s="72">
        <v>5</v>
      </c>
      <c r="C2087" s="33" t="s">
        <v>415</v>
      </c>
      <c r="D2087" t="s">
        <v>198</v>
      </c>
      <c r="E2087" t="s">
        <v>419</v>
      </c>
      <c r="F2087" t="s">
        <v>77</v>
      </c>
      <c r="G2087" s="99" t="s">
        <v>428</v>
      </c>
      <c r="H2087" t="s">
        <v>400</v>
      </c>
      <c r="I2087" t="s">
        <v>82</v>
      </c>
      <c r="K2087" t="s">
        <v>219</v>
      </c>
      <c r="L2087" s="71"/>
      <c r="N2087" s="72">
        <f>IF(COUNTIFS(Submission[Submission],"2nd",Submission[Code],Submission[[#This Row],[Code]],Submission[Month],Submission[[#This Row],[Month]])&gt;0,Submission[[#This Row],[2nd Submit Prod/import (month +0)]]-Submission[[#This Row],[1st Submit Prod/import (month +0) ]],0)</f>
        <v>0</v>
      </c>
    </row>
    <row r="2088" spans="1:14">
      <c r="A2088" s="115">
        <v>2022</v>
      </c>
      <c r="B2088" s="72">
        <v>5</v>
      </c>
      <c r="C2088" s="33" t="s">
        <v>415</v>
      </c>
      <c r="D2088" t="s">
        <v>198</v>
      </c>
      <c r="E2088" t="s">
        <v>419</v>
      </c>
      <c r="F2088" t="s">
        <v>77</v>
      </c>
      <c r="G2088" s="99" t="s">
        <v>428</v>
      </c>
      <c r="H2088" t="s">
        <v>400</v>
      </c>
      <c r="I2088" t="s">
        <v>83</v>
      </c>
      <c r="K2088" t="s">
        <v>219</v>
      </c>
      <c r="L2088" s="71"/>
      <c r="N2088" s="72">
        <f>IF(COUNTIFS(Submission[Submission],"2nd",Submission[Code],Submission[[#This Row],[Code]],Submission[Month],Submission[[#This Row],[Month]])&gt;0,Submission[[#This Row],[2nd Submit Prod/import (month +0)]]-Submission[[#This Row],[1st Submit Prod/import (month +0) ]],0)</f>
        <v>0</v>
      </c>
    </row>
    <row r="2089" spans="1:14">
      <c r="A2089" s="115">
        <v>2022</v>
      </c>
      <c r="B2089" s="72">
        <v>5</v>
      </c>
      <c r="C2089" s="33" t="s">
        <v>415</v>
      </c>
      <c r="D2089" t="s">
        <v>198</v>
      </c>
      <c r="E2089" t="s">
        <v>421</v>
      </c>
      <c r="F2089" t="s">
        <v>77</v>
      </c>
      <c r="G2089" s="99" t="s">
        <v>428</v>
      </c>
      <c r="H2089" t="s">
        <v>389</v>
      </c>
      <c r="I2089" t="s">
        <v>464</v>
      </c>
      <c r="K2089" t="s">
        <v>219</v>
      </c>
      <c r="L2089" s="71">
        <v>0</v>
      </c>
      <c r="N2089" s="72">
        <f>IF(COUNTIFS(Submission[Submission],"2nd",Submission[Code],Submission[[#This Row],[Code]],Submission[Month],Submission[[#This Row],[Month]])&gt;0,Submission[[#This Row],[2nd Submit Prod/import (month +0)]]-Submission[[#This Row],[1st Submit Prod/import (month +0) ]],0)</f>
        <v>0</v>
      </c>
    </row>
    <row r="2090" spans="1:14">
      <c r="A2090" s="115">
        <v>2022</v>
      </c>
      <c r="B2090" s="72">
        <v>5</v>
      </c>
      <c r="C2090" s="33" t="s">
        <v>415</v>
      </c>
      <c r="D2090" t="s">
        <v>198</v>
      </c>
      <c r="E2090" t="s">
        <v>421</v>
      </c>
      <c r="F2090" t="s">
        <v>77</v>
      </c>
      <c r="G2090" s="99" t="s">
        <v>428</v>
      </c>
      <c r="H2090" t="s">
        <v>389</v>
      </c>
      <c r="I2090" t="s">
        <v>445</v>
      </c>
      <c r="K2090" t="s">
        <v>219</v>
      </c>
      <c r="L2090" s="71">
        <v>5796</v>
      </c>
      <c r="N2090" s="72">
        <f>IF(COUNTIFS(Submission[Submission],"2nd",Submission[Code],Submission[[#This Row],[Code]],Submission[Month],Submission[[#This Row],[Month]])&gt;0,Submission[[#This Row],[2nd Submit Prod/import (month +0)]]-Submission[[#This Row],[1st Submit Prod/import (month +0) ]],0)</f>
        <v>0</v>
      </c>
    </row>
    <row r="2091" spans="1:14">
      <c r="A2091" s="115">
        <v>2022</v>
      </c>
      <c r="B2091" s="72">
        <v>5</v>
      </c>
      <c r="C2091" s="33" t="s">
        <v>415</v>
      </c>
      <c r="D2091" t="s">
        <v>198</v>
      </c>
      <c r="E2091" t="s">
        <v>421</v>
      </c>
      <c r="F2091" t="s">
        <v>77</v>
      </c>
      <c r="G2091" s="99" t="s">
        <v>428</v>
      </c>
      <c r="H2091" t="s">
        <v>389</v>
      </c>
      <c r="I2091" t="s">
        <v>468</v>
      </c>
      <c r="K2091" t="s">
        <v>219</v>
      </c>
      <c r="L2091" s="71">
        <v>0</v>
      </c>
      <c r="N2091" s="72">
        <f>IF(COUNTIFS(Submission[Submission],"2nd",Submission[Code],Submission[[#This Row],[Code]],Submission[Month],Submission[[#This Row],[Month]])&gt;0,Submission[[#This Row],[2nd Submit Prod/import (month +0)]]-Submission[[#This Row],[1st Submit Prod/import (month +0) ]],0)</f>
        <v>0</v>
      </c>
    </row>
    <row r="2092" spans="1:14">
      <c r="A2092" s="115">
        <v>2022</v>
      </c>
      <c r="B2092" s="72">
        <v>5</v>
      </c>
      <c r="C2092" s="33" t="s">
        <v>415</v>
      </c>
      <c r="D2092" t="s">
        <v>198</v>
      </c>
      <c r="E2092" t="s">
        <v>421</v>
      </c>
      <c r="F2092" t="s">
        <v>77</v>
      </c>
      <c r="G2092" s="99" t="s">
        <v>428</v>
      </c>
      <c r="H2092" t="s">
        <v>389</v>
      </c>
      <c r="I2092" t="s">
        <v>22</v>
      </c>
      <c r="K2092" t="s">
        <v>219</v>
      </c>
      <c r="L2092" s="71"/>
      <c r="N2092" s="72">
        <f>IF(COUNTIFS(Submission[Submission],"2nd",Submission[Code],Submission[[#This Row],[Code]],Submission[Month],Submission[[#This Row],[Month]])&gt;0,Submission[[#This Row],[2nd Submit Prod/import (month +0)]]-Submission[[#This Row],[1st Submit Prod/import (month +0) ]],0)</f>
        <v>0</v>
      </c>
    </row>
    <row r="2093" spans="1:14">
      <c r="A2093" s="115">
        <v>2022</v>
      </c>
      <c r="B2093" s="72">
        <v>5</v>
      </c>
      <c r="C2093" s="33" t="s">
        <v>415</v>
      </c>
      <c r="D2093" t="s">
        <v>198</v>
      </c>
      <c r="E2093" t="s">
        <v>421</v>
      </c>
      <c r="F2093" t="s">
        <v>77</v>
      </c>
      <c r="G2093" s="99" t="s">
        <v>428</v>
      </c>
      <c r="H2093" t="s">
        <v>372</v>
      </c>
      <c r="I2093" t="s">
        <v>469</v>
      </c>
      <c r="K2093" t="s">
        <v>219</v>
      </c>
      <c r="L2093" s="71"/>
      <c r="N2093" s="72">
        <f>IF(COUNTIFS(Submission[Submission],"2nd",Submission[Code],Submission[[#This Row],[Code]],Submission[Month],Submission[[#This Row],[Month]])&gt;0,Submission[[#This Row],[2nd Submit Prod/import (month +0)]]-Submission[[#This Row],[1st Submit Prod/import (month +0) ]],0)</f>
        <v>0</v>
      </c>
    </row>
    <row r="2094" spans="1:14">
      <c r="A2094" s="115">
        <v>2022</v>
      </c>
      <c r="B2094" s="72">
        <v>5</v>
      </c>
      <c r="C2094" s="33" t="s">
        <v>415</v>
      </c>
      <c r="D2094" t="s">
        <v>198</v>
      </c>
      <c r="E2094" t="s">
        <v>421</v>
      </c>
      <c r="F2094" t="s">
        <v>77</v>
      </c>
      <c r="G2094" s="99" t="s">
        <v>428</v>
      </c>
      <c r="H2094" t="s">
        <v>372</v>
      </c>
      <c r="I2094" t="s">
        <v>470</v>
      </c>
      <c r="K2094" t="s">
        <v>219</v>
      </c>
      <c r="L2094" s="71"/>
      <c r="N2094" s="72">
        <f>IF(COUNTIFS(Submission[Submission],"2nd",Submission[Code],Submission[[#This Row],[Code]],Submission[Month],Submission[[#This Row],[Month]])&gt;0,Submission[[#This Row],[2nd Submit Prod/import (month +0)]]-Submission[[#This Row],[1st Submit Prod/import (month +0) ]],0)</f>
        <v>0</v>
      </c>
    </row>
    <row r="2095" spans="1:14">
      <c r="A2095" s="115">
        <v>2022</v>
      </c>
      <c r="B2095" s="72">
        <v>5</v>
      </c>
      <c r="C2095" s="33" t="s">
        <v>415</v>
      </c>
      <c r="D2095" t="s">
        <v>198</v>
      </c>
      <c r="E2095" t="s">
        <v>421</v>
      </c>
      <c r="F2095" t="s">
        <v>77</v>
      </c>
      <c r="G2095" s="99" t="s">
        <v>428</v>
      </c>
      <c r="H2095" t="s">
        <v>372</v>
      </c>
      <c r="I2095" t="s">
        <v>471</v>
      </c>
      <c r="K2095" t="s">
        <v>219</v>
      </c>
      <c r="L2095" s="71"/>
      <c r="N2095" s="72">
        <f>IF(COUNTIFS(Submission[Submission],"2nd",Submission[Code],Submission[[#This Row],[Code]],Submission[Month],Submission[[#This Row],[Month]])&gt;0,Submission[[#This Row],[2nd Submit Prod/import (month +0)]]-Submission[[#This Row],[1st Submit Prod/import (month +0) ]],0)</f>
        <v>0</v>
      </c>
    </row>
    <row r="2096" spans="1:14">
      <c r="A2096" s="115">
        <v>2022</v>
      </c>
      <c r="B2096" s="72">
        <v>5</v>
      </c>
      <c r="C2096" s="33" t="s">
        <v>415</v>
      </c>
      <c r="D2096" t="s">
        <v>198</v>
      </c>
      <c r="E2096" t="s">
        <v>421</v>
      </c>
      <c r="F2096" t="s">
        <v>77</v>
      </c>
      <c r="G2096" s="99" t="s">
        <v>428</v>
      </c>
      <c r="H2096" t="s">
        <v>372</v>
      </c>
      <c r="I2096" t="s">
        <v>19</v>
      </c>
      <c r="K2096" t="s">
        <v>219</v>
      </c>
      <c r="L2096" s="71"/>
      <c r="N2096" s="72">
        <f>IF(COUNTIFS(Submission[Submission],"2nd",Submission[Code],Submission[[#This Row],[Code]],Submission[Month],Submission[[#This Row],[Month]])&gt;0,Submission[[#This Row],[2nd Submit Prod/import (month +0)]]-Submission[[#This Row],[1st Submit Prod/import (month +0) ]],0)</f>
        <v>0</v>
      </c>
    </row>
    <row r="2097" spans="1:14">
      <c r="A2097" s="115">
        <v>2022</v>
      </c>
      <c r="B2097" s="72">
        <v>5</v>
      </c>
      <c r="C2097" s="33" t="s">
        <v>415</v>
      </c>
      <c r="D2097" t="s">
        <v>198</v>
      </c>
      <c r="E2097" t="s">
        <v>421</v>
      </c>
      <c r="F2097" t="s">
        <v>77</v>
      </c>
      <c r="G2097" s="99" t="s">
        <v>428</v>
      </c>
      <c r="H2097" t="s">
        <v>372</v>
      </c>
      <c r="I2097" t="s">
        <v>21</v>
      </c>
      <c r="K2097" t="s">
        <v>219</v>
      </c>
      <c r="L2097" s="71"/>
      <c r="N2097" s="72">
        <f>IF(COUNTIFS(Submission[Submission],"2nd",Submission[Code],Submission[[#This Row],[Code]],Submission[Month],Submission[[#This Row],[Month]])&gt;0,Submission[[#This Row],[2nd Submit Prod/import (month +0)]]-Submission[[#This Row],[1st Submit Prod/import (month +0) ]],0)</f>
        <v>0</v>
      </c>
    </row>
    <row r="2098" spans="1:14">
      <c r="A2098" s="115">
        <v>2022</v>
      </c>
      <c r="B2098" s="72">
        <v>5</v>
      </c>
      <c r="C2098" s="33" t="s">
        <v>415</v>
      </c>
      <c r="D2098" t="s">
        <v>198</v>
      </c>
      <c r="E2098" t="s">
        <v>421</v>
      </c>
      <c r="F2098" t="s">
        <v>77</v>
      </c>
      <c r="G2098" s="99" t="s">
        <v>428</v>
      </c>
      <c r="H2098" t="s">
        <v>372</v>
      </c>
      <c r="I2098" t="s">
        <v>20</v>
      </c>
      <c r="K2098" t="s">
        <v>219</v>
      </c>
      <c r="L2098" s="71"/>
      <c r="N2098" s="72">
        <f>IF(COUNTIFS(Submission[Submission],"2nd",Submission[Code],Submission[[#This Row],[Code]],Submission[Month],Submission[[#This Row],[Month]])&gt;0,Submission[[#This Row],[2nd Submit Prod/import (month +0)]]-Submission[[#This Row],[1st Submit Prod/import (month +0) ]],0)</f>
        <v>0</v>
      </c>
    </row>
    <row r="2099" spans="1:14">
      <c r="A2099" s="115">
        <v>2022</v>
      </c>
      <c r="B2099" s="72">
        <v>5</v>
      </c>
      <c r="C2099" s="33" t="s">
        <v>415</v>
      </c>
      <c r="D2099" t="s">
        <v>198</v>
      </c>
      <c r="E2099" t="s">
        <v>421</v>
      </c>
      <c r="F2099" t="s">
        <v>77</v>
      </c>
      <c r="G2099" s="99" t="s">
        <v>428</v>
      </c>
      <c r="H2099" t="s">
        <v>372</v>
      </c>
      <c r="I2099" t="s">
        <v>625</v>
      </c>
      <c r="K2099" t="s">
        <v>219</v>
      </c>
      <c r="L2099" s="71">
        <v>0</v>
      </c>
      <c r="N2099" s="72">
        <f>IF(COUNTIFS(Submission[Submission],"2nd",Submission[Code],Submission[[#This Row],[Code]],Submission[Month],Submission[[#This Row],[Month]])&gt;0,Submission[[#This Row],[2nd Submit Prod/import (month +0)]]-Submission[[#This Row],[1st Submit Prod/import (month +0) ]],0)</f>
        <v>0</v>
      </c>
    </row>
    <row r="2100" spans="1:14">
      <c r="A2100" s="115">
        <v>2022</v>
      </c>
      <c r="B2100" s="72">
        <v>5</v>
      </c>
      <c r="C2100" s="33" t="s">
        <v>415</v>
      </c>
      <c r="D2100" t="s">
        <v>198</v>
      </c>
      <c r="E2100" t="s">
        <v>421</v>
      </c>
      <c r="F2100" t="s">
        <v>77</v>
      </c>
      <c r="G2100" s="99" t="s">
        <v>428</v>
      </c>
      <c r="H2100" t="s">
        <v>372</v>
      </c>
      <c r="I2100" t="s">
        <v>626</v>
      </c>
      <c r="K2100" t="s">
        <v>219</v>
      </c>
      <c r="L2100" s="71">
        <v>0</v>
      </c>
      <c r="N2100" s="72">
        <f>IF(COUNTIFS(Submission[Submission],"2nd",Submission[Code],Submission[[#This Row],[Code]],Submission[Month],Submission[[#This Row],[Month]])&gt;0,Submission[[#This Row],[2nd Submit Prod/import (month +0)]]-Submission[[#This Row],[1st Submit Prod/import (month +0) ]],0)</f>
        <v>0</v>
      </c>
    </row>
    <row r="2101" spans="1:14">
      <c r="A2101" s="115">
        <v>2022</v>
      </c>
      <c r="B2101" s="72">
        <v>5</v>
      </c>
      <c r="C2101" s="33" t="s">
        <v>415</v>
      </c>
      <c r="D2101" t="s">
        <v>198</v>
      </c>
      <c r="E2101" t="s">
        <v>421</v>
      </c>
      <c r="F2101" t="s">
        <v>77</v>
      </c>
      <c r="G2101" s="99" t="s">
        <v>428</v>
      </c>
      <c r="H2101" t="s">
        <v>372</v>
      </c>
      <c r="I2101" t="s">
        <v>627</v>
      </c>
      <c r="K2101" t="s">
        <v>219</v>
      </c>
      <c r="L2101" s="71">
        <v>0</v>
      </c>
      <c r="N2101" s="72">
        <f>IF(COUNTIFS(Submission[Submission],"2nd",Submission[Code],Submission[[#This Row],[Code]],Submission[Month],Submission[[#This Row],[Month]])&gt;0,Submission[[#This Row],[2nd Submit Prod/import (month +0)]]-Submission[[#This Row],[1st Submit Prod/import (month +0) ]],0)</f>
        <v>0</v>
      </c>
    </row>
    <row r="2102" spans="1:14">
      <c r="A2102" s="115">
        <v>2022</v>
      </c>
      <c r="B2102" s="72">
        <v>5</v>
      </c>
      <c r="C2102" s="33" t="s">
        <v>415</v>
      </c>
      <c r="D2102" t="s">
        <v>198</v>
      </c>
      <c r="E2102" t="s">
        <v>421</v>
      </c>
      <c r="F2102" t="s">
        <v>77</v>
      </c>
      <c r="G2102" s="99" t="s">
        <v>428</v>
      </c>
      <c r="H2102" t="s">
        <v>372</v>
      </c>
      <c r="I2102" t="s">
        <v>617</v>
      </c>
      <c r="K2102" t="s">
        <v>219</v>
      </c>
      <c r="L2102" s="71">
        <v>0</v>
      </c>
      <c r="N2102" s="72">
        <f>IF(COUNTIFS(Submission[Submission],"2nd",Submission[Code],Submission[[#This Row],[Code]],Submission[Month],Submission[[#This Row],[Month]])&gt;0,Submission[[#This Row],[2nd Submit Prod/import (month +0)]]-Submission[[#This Row],[1st Submit Prod/import (month +0) ]],0)</f>
        <v>0</v>
      </c>
    </row>
    <row r="2103" spans="1:14">
      <c r="A2103" s="115">
        <v>2022</v>
      </c>
      <c r="B2103" s="72">
        <v>5</v>
      </c>
      <c r="C2103" s="33" t="s">
        <v>415</v>
      </c>
      <c r="D2103" t="s">
        <v>198</v>
      </c>
      <c r="E2103" t="s">
        <v>419</v>
      </c>
      <c r="F2103" t="s">
        <v>77</v>
      </c>
      <c r="G2103" s="99" t="s">
        <v>428</v>
      </c>
      <c r="H2103" t="s">
        <v>372</v>
      </c>
      <c r="I2103" t="s">
        <v>618</v>
      </c>
      <c r="K2103" t="s">
        <v>219</v>
      </c>
      <c r="L2103" s="71">
        <v>0</v>
      </c>
      <c r="N2103" s="72">
        <f>IF(COUNTIFS(Submission[Submission],"2nd",Submission[Code],Submission[[#This Row],[Code]],Submission[Month],Submission[[#This Row],[Month]])&gt;0,Submission[[#This Row],[2nd Submit Prod/import (month +0)]]-Submission[[#This Row],[1st Submit Prod/import (month +0) ]],0)</f>
        <v>0</v>
      </c>
    </row>
    <row r="2104" spans="1:14">
      <c r="A2104" s="115">
        <v>2022</v>
      </c>
      <c r="B2104" s="72">
        <v>5</v>
      </c>
      <c r="C2104" s="33" t="s">
        <v>415</v>
      </c>
      <c r="D2104" t="s">
        <v>198</v>
      </c>
      <c r="E2104" t="s">
        <v>419</v>
      </c>
      <c r="F2104" t="s">
        <v>77</v>
      </c>
      <c r="G2104" s="99" t="s">
        <v>428</v>
      </c>
      <c r="H2104" t="s">
        <v>372</v>
      </c>
      <c r="I2104" t="s">
        <v>619</v>
      </c>
      <c r="K2104" t="s">
        <v>219</v>
      </c>
      <c r="L2104" s="71">
        <v>0</v>
      </c>
      <c r="N2104" s="72">
        <f>IF(COUNTIFS(Submission[Submission],"2nd",Submission[Code],Submission[[#This Row],[Code]],Submission[Month],Submission[[#This Row],[Month]])&gt;0,Submission[[#This Row],[2nd Submit Prod/import (month +0)]]-Submission[[#This Row],[1st Submit Prod/import (month +0) ]],0)</f>
        <v>0</v>
      </c>
    </row>
    <row r="2105" spans="1:14">
      <c r="A2105" s="115">
        <v>2022</v>
      </c>
      <c r="B2105" s="72">
        <v>5</v>
      </c>
      <c r="C2105" s="33" t="s">
        <v>415</v>
      </c>
      <c r="D2105" t="s">
        <v>198</v>
      </c>
      <c r="E2105" t="s">
        <v>419</v>
      </c>
      <c r="F2105" t="s">
        <v>77</v>
      </c>
      <c r="G2105" s="99" t="s">
        <v>428</v>
      </c>
      <c r="H2105" t="s">
        <v>400</v>
      </c>
      <c r="I2105" t="s">
        <v>465</v>
      </c>
      <c r="K2105" t="s">
        <v>219</v>
      </c>
      <c r="L2105" s="71">
        <v>0</v>
      </c>
      <c r="N2105" s="72">
        <f>IF(COUNTIFS(Submission[Submission],"2nd",Submission[Code],Submission[[#This Row],[Code]],Submission[Month],Submission[[#This Row],[Month]])&gt;0,Submission[[#This Row],[2nd Submit Prod/import (month +0)]]-Submission[[#This Row],[1st Submit Prod/import (month +0) ]],0)</f>
        <v>0</v>
      </c>
    </row>
    <row r="2106" spans="1:14">
      <c r="A2106" s="115">
        <v>2022</v>
      </c>
      <c r="B2106" s="72">
        <v>5</v>
      </c>
      <c r="C2106" s="33" t="s">
        <v>415</v>
      </c>
      <c r="D2106" t="s">
        <v>198</v>
      </c>
      <c r="E2106" t="s">
        <v>419</v>
      </c>
      <c r="F2106" t="s">
        <v>77</v>
      </c>
      <c r="G2106" s="99" t="s">
        <v>428</v>
      </c>
      <c r="H2106" t="s">
        <v>400</v>
      </c>
      <c r="I2106" t="s">
        <v>79</v>
      </c>
      <c r="K2106" t="s">
        <v>219</v>
      </c>
      <c r="L2106" s="71"/>
      <c r="N2106" s="72">
        <f>IF(COUNTIFS(Submission[Submission],"2nd",Submission[Code],Submission[[#This Row],[Code]],Submission[Month],Submission[[#This Row],[Month]])&gt;0,Submission[[#This Row],[2nd Submit Prod/import (month +0)]]-Submission[[#This Row],[1st Submit Prod/import (month +0) ]],0)</f>
        <v>0</v>
      </c>
    </row>
    <row r="2107" spans="1:14">
      <c r="A2107" s="115">
        <v>2022</v>
      </c>
      <c r="B2107" s="72">
        <v>5</v>
      </c>
      <c r="C2107" s="33" t="s">
        <v>415</v>
      </c>
      <c r="D2107" t="s">
        <v>198</v>
      </c>
      <c r="E2107" t="s">
        <v>419</v>
      </c>
      <c r="F2107" t="s">
        <v>77</v>
      </c>
      <c r="G2107" s="99" t="s">
        <v>428</v>
      </c>
      <c r="H2107" t="s">
        <v>400</v>
      </c>
      <c r="I2107" t="s">
        <v>81</v>
      </c>
      <c r="K2107" t="s">
        <v>219</v>
      </c>
      <c r="L2107" s="71"/>
      <c r="N2107" s="72">
        <f>IF(COUNTIFS(Submission[Submission],"2nd",Submission[Code],Submission[[#This Row],[Code]],Submission[Month],Submission[[#This Row],[Month]])&gt;0,Submission[[#This Row],[2nd Submit Prod/import (month +0)]]-Submission[[#This Row],[1st Submit Prod/import (month +0) ]],0)</f>
        <v>0</v>
      </c>
    </row>
    <row r="2108" spans="1:14">
      <c r="A2108" s="115">
        <v>2022</v>
      </c>
      <c r="B2108" s="72">
        <v>5</v>
      </c>
      <c r="C2108" s="33" t="s">
        <v>415</v>
      </c>
      <c r="D2108" t="s">
        <v>198</v>
      </c>
      <c r="E2108" t="s">
        <v>419</v>
      </c>
      <c r="F2108" t="s">
        <v>77</v>
      </c>
      <c r="G2108" s="99" t="s">
        <v>428</v>
      </c>
      <c r="H2108" t="s">
        <v>400</v>
      </c>
      <c r="I2108" t="s">
        <v>605</v>
      </c>
      <c r="K2108" t="s">
        <v>219</v>
      </c>
      <c r="L2108" s="71">
        <v>0</v>
      </c>
      <c r="N2108" s="72">
        <f>IF(COUNTIFS(Submission[Submission],"2nd",Submission[Code],Submission[[#This Row],[Code]],Submission[Month],Submission[[#This Row],[Month]])&gt;0,Submission[[#This Row],[2nd Submit Prod/import (month +0)]]-Submission[[#This Row],[1st Submit Prod/import (month +0) ]],0)</f>
        <v>0</v>
      </c>
    </row>
    <row r="2109" spans="1:14">
      <c r="A2109" s="115">
        <v>2022</v>
      </c>
      <c r="B2109" s="72">
        <v>5</v>
      </c>
      <c r="C2109" t="s">
        <v>412</v>
      </c>
      <c r="D2109" t="s">
        <v>198</v>
      </c>
      <c r="E2109" t="s">
        <v>421</v>
      </c>
      <c r="F2109" t="s">
        <v>72</v>
      </c>
      <c r="G2109" s="10" t="s">
        <v>45</v>
      </c>
      <c r="H2109" t="s">
        <v>384</v>
      </c>
      <c r="I2109" t="s">
        <v>718</v>
      </c>
      <c r="K2109" t="s">
        <v>219</v>
      </c>
      <c r="L2109" s="71">
        <v>0</v>
      </c>
      <c r="N2109" s="72">
        <f>IF(COUNTIFS(Submission[Submission],"2nd",Submission[Code],Submission[[#This Row],[Code]],Submission[Month],Submission[[#This Row],[Month]])&gt;0,Submission[[#This Row],[2nd Submit Prod/import (month +0)]]-Submission[[#This Row],[1st Submit Prod/import (month +0) ]],0)</f>
        <v>0</v>
      </c>
    </row>
    <row r="2110" spans="1:14">
      <c r="A2110" s="115">
        <v>2022</v>
      </c>
      <c r="B2110" s="72">
        <v>5</v>
      </c>
      <c r="C2110" t="s">
        <v>412</v>
      </c>
      <c r="D2110" t="s">
        <v>198</v>
      </c>
      <c r="E2110" t="s">
        <v>421</v>
      </c>
      <c r="F2110" t="s">
        <v>72</v>
      </c>
      <c r="G2110" s="10" t="s">
        <v>45</v>
      </c>
      <c r="H2110" t="s">
        <v>384</v>
      </c>
      <c r="I2110" t="s">
        <v>719</v>
      </c>
      <c r="K2110" t="s">
        <v>219</v>
      </c>
      <c r="L2110" s="71">
        <v>0</v>
      </c>
      <c r="N2110" s="72">
        <f>IF(COUNTIFS(Submission[Submission],"2nd",Submission[Code],Submission[[#This Row],[Code]],Submission[Month],Submission[[#This Row],[Month]])&gt;0,Submission[[#This Row],[2nd Submit Prod/import (month +0)]]-Submission[[#This Row],[1st Submit Prod/import (month +0) ]],0)</f>
        <v>0</v>
      </c>
    </row>
    <row r="2111" spans="1:14">
      <c r="A2111" s="115">
        <v>2022</v>
      </c>
      <c r="B2111" s="72">
        <v>5</v>
      </c>
      <c r="C2111" t="s">
        <v>412</v>
      </c>
      <c r="D2111" t="s">
        <v>198</v>
      </c>
      <c r="E2111" t="s">
        <v>421</v>
      </c>
      <c r="F2111" t="s">
        <v>72</v>
      </c>
      <c r="G2111" s="10" t="s">
        <v>45</v>
      </c>
      <c r="H2111" t="s">
        <v>384</v>
      </c>
      <c r="I2111" t="s">
        <v>716</v>
      </c>
      <c r="K2111" t="s">
        <v>219</v>
      </c>
      <c r="L2111" s="71">
        <v>0</v>
      </c>
      <c r="N2111" s="72">
        <f>IF(COUNTIFS(Submission[Submission],"2nd",Submission[Code],Submission[[#This Row],[Code]],Submission[Month],Submission[[#This Row],[Month]])&gt;0,Submission[[#This Row],[2nd Submit Prod/import (month +0)]]-Submission[[#This Row],[1st Submit Prod/import (month +0) ]],0)</f>
        <v>0</v>
      </c>
    </row>
    <row r="2112" spans="1:14">
      <c r="A2112" s="115">
        <v>2022</v>
      </c>
      <c r="B2112" s="72">
        <v>5</v>
      </c>
      <c r="C2112" t="s">
        <v>412</v>
      </c>
      <c r="D2112" t="s">
        <v>198</v>
      </c>
      <c r="E2112" t="s">
        <v>421</v>
      </c>
      <c r="F2112" t="s">
        <v>72</v>
      </c>
      <c r="G2112" s="10" t="s">
        <v>45</v>
      </c>
      <c r="H2112" t="s">
        <v>384</v>
      </c>
      <c r="I2112" t="s">
        <v>717</v>
      </c>
      <c r="K2112" t="s">
        <v>219</v>
      </c>
      <c r="L2112" s="71">
        <v>5220</v>
      </c>
      <c r="N2112" s="72">
        <f>IF(COUNTIFS(Submission[Submission],"2nd",Submission[Code],Submission[[#This Row],[Code]],Submission[Month],Submission[[#This Row],[Month]])&gt;0,Submission[[#This Row],[2nd Submit Prod/import (month +0)]]-Submission[[#This Row],[1st Submit Prod/import (month +0) ]],0)</f>
        <v>0</v>
      </c>
    </row>
    <row r="2113" spans="1:14">
      <c r="A2113" s="115">
        <v>2022</v>
      </c>
      <c r="B2113" s="72">
        <v>5</v>
      </c>
      <c r="C2113" t="s">
        <v>412</v>
      </c>
      <c r="D2113" t="s">
        <v>198</v>
      </c>
      <c r="E2113" t="s">
        <v>421</v>
      </c>
      <c r="F2113" t="s">
        <v>72</v>
      </c>
      <c r="G2113" s="10" t="s">
        <v>45</v>
      </c>
      <c r="H2113" t="s">
        <v>384</v>
      </c>
      <c r="I2113" t="s">
        <v>720</v>
      </c>
      <c r="K2113" t="s">
        <v>219</v>
      </c>
      <c r="L2113" s="71">
        <v>300</v>
      </c>
      <c r="N2113" s="72">
        <f>IF(COUNTIFS(Submission[Submission],"2nd",Submission[Code],Submission[[#This Row],[Code]],Submission[Month],Submission[[#This Row],[Month]])&gt;0,Submission[[#This Row],[2nd Submit Prod/import (month +0)]]-Submission[[#This Row],[1st Submit Prod/import (month +0) ]],0)</f>
        <v>0</v>
      </c>
    </row>
    <row r="2114" spans="1:14">
      <c r="A2114" s="115">
        <v>2022</v>
      </c>
      <c r="B2114" s="72">
        <v>5</v>
      </c>
      <c r="C2114" t="s">
        <v>412</v>
      </c>
      <c r="D2114" t="s">
        <v>198</v>
      </c>
      <c r="E2114" t="s">
        <v>421</v>
      </c>
      <c r="F2114" t="s">
        <v>72</v>
      </c>
      <c r="G2114" s="10" t="s">
        <v>44</v>
      </c>
      <c r="H2114" t="s">
        <v>389</v>
      </c>
      <c r="I2114" t="s">
        <v>686</v>
      </c>
      <c r="K2114" t="s">
        <v>219</v>
      </c>
      <c r="L2114" s="71">
        <v>1080</v>
      </c>
      <c r="N2114" s="72">
        <f>IF(COUNTIFS(Submission[Submission],"2nd",Submission[Code],Submission[[#This Row],[Code]],Submission[Month],Submission[[#This Row],[Month]])&gt;0,Submission[[#This Row],[2nd Submit Prod/import (month +0)]]-Submission[[#This Row],[1st Submit Prod/import (month +0) ]],0)</f>
        <v>0</v>
      </c>
    </row>
    <row r="2115" spans="1:14">
      <c r="A2115" s="115">
        <v>2022</v>
      </c>
      <c r="B2115" s="72">
        <v>5</v>
      </c>
      <c r="C2115" t="s">
        <v>412</v>
      </c>
      <c r="D2115" t="s">
        <v>198</v>
      </c>
      <c r="E2115" t="s">
        <v>421</v>
      </c>
      <c r="F2115" t="s">
        <v>72</v>
      </c>
      <c r="G2115" s="10" t="s">
        <v>44</v>
      </c>
      <c r="H2115" t="s">
        <v>389</v>
      </c>
      <c r="I2115" t="s">
        <v>687</v>
      </c>
      <c r="K2115" t="s">
        <v>219</v>
      </c>
      <c r="L2115" s="71">
        <v>720</v>
      </c>
      <c r="N2115" s="72">
        <f>IF(COUNTIFS(Submission[Submission],"2nd",Submission[Code],Submission[[#This Row],[Code]],Submission[Month],Submission[[#This Row],[Month]])&gt;0,Submission[[#This Row],[2nd Submit Prod/import (month +0)]]-Submission[[#This Row],[1st Submit Prod/import (month +0) ]],0)</f>
        <v>0</v>
      </c>
    </row>
    <row r="2116" spans="1:14">
      <c r="A2116" s="115">
        <v>2022</v>
      </c>
      <c r="B2116" s="72">
        <v>5</v>
      </c>
      <c r="C2116" t="s">
        <v>412</v>
      </c>
      <c r="D2116" t="s">
        <v>198</v>
      </c>
      <c r="E2116" t="s">
        <v>421</v>
      </c>
      <c r="F2116" t="s">
        <v>72</v>
      </c>
      <c r="G2116" s="10" t="s">
        <v>44</v>
      </c>
      <c r="H2116" t="s">
        <v>389</v>
      </c>
      <c r="I2116" t="s">
        <v>722</v>
      </c>
      <c r="K2116" t="s">
        <v>219</v>
      </c>
      <c r="L2116" s="71">
        <v>0</v>
      </c>
      <c r="N2116" s="72">
        <f>IF(COUNTIFS(Submission[Submission],"2nd",Submission[Code],Submission[[#This Row],[Code]],Submission[Month],Submission[[#This Row],[Month]])&gt;0,Submission[[#This Row],[2nd Submit Prod/import (month +0)]]-Submission[[#This Row],[1st Submit Prod/import (month +0) ]],0)</f>
        <v>0</v>
      </c>
    </row>
    <row r="2117" spans="1:14">
      <c r="A2117" s="115">
        <v>2022</v>
      </c>
      <c r="B2117" s="72">
        <v>5</v>
      </c>
      <c r="C2117" t="s">
        <v>412</v>
      </c>
      <c r="D2117" t="s">
        <v>198</v>
      </c>
      <c r="E2117" t="s">
        <v>421</v>
      </c>
      <c r="F2117" t="s">
        <v>72</v>
      </c>
      <c r="G2117" s="10" t="s">
        <v>44</v>
      </c>
      <c r="H2117" t="s">
        <v>389</v>
      </c>
      <c r="I2117" t="s">
        <v>498</v>
      </c>
      <c r="K2117" t="s">
        <v>219</v>
      </c>
      <c r="L2117" s="71">
        <v>932</v>
      </c>
      <c r="N2117" s="72">
        <f>IF(COUNTIFS(Submission[Submission],"2nd",Submission[Code],Submission[[#This Row],[Code]],Submission[Month],Submission[[#This Row],[Month]])&gt;0,Submission[[#This Row],[2nd Submit Prod/import (month +0)]]-Submission[[#This Row],[1st Submit Prod/import (month +0) ]],0)</f>
        <v>0</v>
      </c>
    </row>
    <row r="2118" spans="1:14">
      <c r="A2118" s="115">
        <v>2022</v>
      </c>
      <c r="B2118" s="72">
        <v>5</v>
      </c>
      <c r="C2118" t="s">
        <v>412</v>
      </c>
      <c r="D2118" t="s">
        <v>198</v>
      </c>
      <c r="E2118" t="s">
        <v>421</v>
      </c>
      <c r="F2118" t="s">
        <v>72</v>
      </c>
      <c r="G2118" s="10" t="s">
        <v>76</v>
      </c>
      <c r="H2118" t="s">
        <v>389</v>
      </c>
      <c r="I2118" t="s">
        <v>726</v>
      </c>
      <c r="K2118" t="s">
        <v>219</v>
      </c>
      <c r="L2118" s="71">
        <v>0</v>
      </c>
      <c r="N2118" s="72">
        <f>IF(COUNTIFS(Submission[Submission],"2nd",Submission[Code],Submission[[#This Row],[Code]],Submission[Month],Submission[[#This Row],[Month]])&gt;0,Submission[[#This Row],[2nd Submit Prod/import (month +0)]]-Submission[[#This Row],[1st Submit Prod/import (month +0) ]],0)</f>
        <v>0</v>
      </c>
    </row>
    <row r="2119" spans="1:14">
      <c r="A2119" s="115">
        <v>2022</v>
      </c>
      <c r="B2119" s="72">
        <v>5</v>
      </c>
      <c r="C2119" t="s">
        <v>412</v>
      </c>
      <c r="D2119" t="s">
        <v>198</v>
      </c>
      <c r="E2119" t="s">
        <v>421</v>
      </c>
      <c r="F2119" t="s">
        <v>72</v>
      </c>
      <c r="G2119" s="10" t="s">
        <v>76</v>
      </c>
      <c r="H2119" t="s">
        <v>389</v>
      </c>
      <c r="I2119" t="s">
        <v>727</v>
      </c>
      <c r="K2119" t="s">
        <v>219</v>
      </c>
      <c r="L2119" s="71">
        <v>0</v>
      </c>
      <c r="N2119" s="72">
        <f>IF(COUNTIFS(Submission[Submission],"2nd",Submission[Code],Submission[[#This Row],[Code]],Submission[Month],Submission[[#This Row],[Month]])&gt;0,Submission[[#This Row],[2nd Submit Prod/import (month +0)]]-Submission[[#This Row],[1st Submit Prod/import (month +0) ]],0)</f>
        <v>0</v>
      </c>
    </row>
    <row r="2120" spans="1:14">
      <c r="A2120" s="115">
        <v>2022</v>
      </c>
      <c r="B2120" s="72">
        <v>5</v>
      </c>
      <c r="C2120" t="s">
        <v>412</v>
      </c>
      <c r="D2120" t="s">
        <v>198</v>
      </c>
      <c r="E2120" t="s">
        <v>419</v>
      </c>
      <c r="F2120" t="s">
        <v>72</v>
      </c>
      <c r="G2120" s="10" t="s">
        <v>47</v>
      </c>
      <c r="H2120" t="s">
        <v>403</v>
      </c>
      <c r="I2120" t="s">
        <v>499</v>
      </c>
      <c r="K2120" t="s">
        <v>219</v>
      </c>
      <c r="L2120" s="71">
        <v>3500</v>
      </c>
      <c r="N2120" s="72">
        <f>IF(COUNTIFS(Submission[Submission],"2nd",Submission[Code],Submission[[#This Row],[Code]],Submission[Month],Submission[[#This Row],[Month]])&gt;0,Submission[[#This Row],[2nd Submit Prod/import (month +0)]]-Submission[[#This Row],[1st Submit Prod/import (month +0) ]],0)</f>
        <v>0</v>
      </c>
    </row>
    <row r="2121" spans="1:14">
      <c r="A2121" s="115">
        <v>2022</v>
      </c>
      <c r="B2121" s="72">
        <v>5</v>
      </c>
      <c r="C2121" t="s">
        <v>412</v>
      </c>
      <c r="D2121" t="s">
        <v>198</v>
      </c>
      <c r="E2121" t="s">
        <v>419</v>
      </c>
      <c r="F2121" t="s">
        <v>72</v>
      </c>
      <c r="G2121" s="10" t="s">
        <v>47</v>
      </c>
      <c r="H2121" t="s">
        <v>403</v>
      </c>
      <c r="I2121" t="s">
        <v>500</v>
      </c>
      <c r="K2121" t="s">
        <v>219</v>
      </c>
      <c r="L2121" s="71">
        <v>3500</v>
      </c>
      <c r="N2121" s="72">
        <f>IF(COUNTIFS(Submission[Submission],"2nd",Submission[Code],Submission[[#This Row],[Code]],Submission[Month],Submission[[#This Row],[Month]])&gt;0,Submission[[#This Row],[2nd Submit Prod/import (month +0)]]-Submission[[#This Row],[1st Submit Prod/import (month +0) ]],0)</f>
        <v>0</v>
      </c>
    </row>
    <row r="2122" spans="1:14">
      <c r="A2122" s="115">
        <v>2022</v>
      </c>
      <c r="B2122" s="72">
        <v>5</v>
      </c>
      <c r="C2122" t="s">
        <v>412</v>
      </c>
      <c r="D2122" t="s">
        <v>198</v>
      </c>
      <c r="E2122" t="s">
        <v>419</v>
      </c>
      <c r="F2122" t="s">
        <v>72</v>
      </c>
      <c r="G2122" s="10" t="s">
        <v>47</v>
      </c>
      <c r="H2122" t="s">
        <v>403</v>
      </c>
      <c r="I2122" t="s">
        <v>501</v>
      </c>
      <c r="K2122" t="s">
        <v>219</v>
      </c>
      <c r="L2122" s="71">
        <v>0</v>
      </c>
      <c r="N2122" s="72">
        <f>IF(COUNTIFS(Submission[Submission],"2nd",Submission[Code],Submission[[#This Row],[Code]],Submission[Month],Submission[[#This Row],[Month]])&gt;0,Submission[[#This Row],[2nd Submit Prod/import (month +0)]]-Submission[[#This Row],[1st Submit Prod/import (month +0) ]],0)</f>
        <v>0</v>
      </c>
    </row>
    <row r="2123" spans="1:14">
      <c r="A2123" s="115">
        <v>2022</v>
      </c>
      <c r="B2123" s="72">
        <v>5</v>
      </c>
      <c r="C2123" t="s">
        <v>412</v>
      </c>
      <c r="D2123" t="s">
        <v>198</v>
      </c>
      <c r="E2123" t="s">
        <v>419</v>
      </c>
      <c r="F2123" t="s">
        <v>72</v>
      </c>
      <c r="G2123" s="10" t="s">
        <v>47</v>
      </c>
      <c r="H2123" t="s">
        <v>403</v>
      </c>
      <c r="I2123" t="s">
        <v>502</v>
      </c>
      <c r="K2123" t="s">
        <v>219</v>
      </c>
      <c r="L2123" s="71">
        <v>0</v>
      </c>
      <c r="N2123" s="72">
        <f>IF(COUNTIFS(Submission[Submission],"2nd",Submission[Code],Submission[[#This Row],[Code]],Submission[Month],Submission[[#This Row],[Month]])&gt;0,Submission[[#This Row],[2nd Submit Prod/import (month +0)]]-Submission[[#This Row],[1st Submit Prod/import (month +0) ]],0)</f>
        <v>0</v>
      </c>
    </row>
    <row r="2124" spans="1:14">
      <c r="A2124" s="115">
        <v>2022</v>
      </c>
      <c r="B2124" s="72">
        <v>5</v>
      </c>
      <c r="C2124" t="s">
        <v>412</v>
      </c>
      <c r="D2124" t="s">
        <v>198</v>
      </c>
      <c r="E2124" t="s">
        <v>419</v>
      </c>
      <c r="F2124" t="s">
        <v>72</v>
      </c>
      <c r="G2124" s="10" t="s">
        <v>47</v>
      </c>
      <c r="H2124" t="s">
        <v>403</v>
      </c>
      <c r="I2124" t="s">
        <v>503</v>
      </c>
      <c r="K2124" t="s">
        <v>219</v>
      </c>
      <c r="L2124" s="71">
        <v>500</v>
      </c>
      <c r="N2124" s="72">
        <f>IF(COUNTIFS(Submission[Submission],"2nd",Submission[Code],Submission[[#This Row],[Code]],Submission[Month],Submission[[#This Row],[Month]])&gt;0,Submission[[#This Row],[2nd Submit Prod/import (month +0)]]-Submission[[#This Row],[1st Submit Prod/import (month +0) ]],0)</f>
        <v>0</v>
      </c>
    </row>
    <row r="2125" spans="1:14">
      <c r="A2125" s="115">
        <v>2022</v>
      </c>
      <c r="B2125" s="72">
        <v>5</v>
      </c>
      <c r="C2125" t="s">
        <v>412</v>
      </c>
      <c r="D2125" t="s">
        <v>198</v>
      </c>
      <c r="E2125" t="s">
        <v>419</v>
      </c>
      <c r="F2125" t="s">
        <v>72</v>
      </c>
      <c r="G2125" s="10" t="s">
        <v>47</v>
      </c>
      <c r="H2125" t="s">
        <v>403</v>
      </c>
      <c r="I2125" t="s">
        <v>504</v>
      </c>
      <c r="K2125" t="s">
        <v>219</v>
      </c>
      <c r="L2125" s="71">
        <v>1000</v>
      </c>
      <c r="N2125" s="72">
        <f>IF(COUNTIFS(Submission[Submission],"2nd",Submission[Code],Submission[[#This Row],[Code]],Submission[Month],Submission[[#This Row],[Month]])&gt;0,Submission[[#This Row],[2nd Submit Prod/import (month +0)]]-Submission[[#This Row],[1st Submit Prod/import (month +0) ]],0)</f>
        <v>0</v>
      </c>
    </row>
    <row r="2126" spans="1:14">
      <c r="A2126" s="115">
        <v>2022</v>
      </c>
      <c r="B2126" s="72">
        <v>5</v>
      </c>
      <c r="C2126" t="s">
        <v>412</v>
      </c>
      <c r="D2126" t="s">
        <v>198</v>
      </c>
      <c r="E2126" t="s">
        <v>419</v>
      </c>
      <c r="F2126" t="s">
        <v>72</v>
      </c>
      <c r="G2126" s="10" t="s">
        <v>47</v>
      </c>
      <c r="H2126" t="s">
        <v>403</v>
      </c>
      <c r="I2126" t="s">
        <v>505</v>
      </c>
      <c r="K2126" t="s">
        <v>219</v>
      </c>
      <c r="L2126" s="71">
        <v>2500</v>
      </c>
      <c r="N2126" s="72">
        <f>IF(COUNTIFS(Submission[Submission],"2nd",Submission[Code],Submission[[#This Row],[Code]],Submission[Month],Submission[[#This Row],[Month]])&gt;0,Submission[[#This Row],[2nd Submit Prod/import (month +0)]]-Submission[[#This Row],[1st Submit Prod/import (month +0) ]],0)</f>
        <v>0</v>
      </c>
    </row>
    <row r="2127" spans="1:14">
      <c r="A2127" s="115">
        <v>2022</v>
      </c>
      <c r="B2127" s="72">
        <v>5</v>
      </c>
      <c r="C2127" t="s">
        <v>412</v>
      </c>
      <c r="D2127" t="s">
        <v>198</v>
      </c>
      <c r="E2127" t="s">
        <v>419</v>
      </c>
      <c r="F2127" t="s">
        <v>72</v>
      </c>
      <c r="G2127" s="10" t="s">
        <v>47</v>
      </c>
      <c r="H2127" t="s">
        <v>403</v>
      </c>
      <c r="I2127" t="s">
        <v>506</v>
      </c>
      <c r="K2127" t="s">
        <v>220</v>
      </c>
      <c r="L2127" s="71">
        <v>1600</v>
      </c>
      <c r="N2127" s="72">
        <f>IF(COUNTIFS(Submission[Submission],"2nd",Submission[Code],Submission[[#This Row],[Code]],Submission[Month],Submission[[#This Row],[Month]])&gt;0,Submission[[#This Row],[2nd Submit Prod/import (month +0)]]-Submission[[#This Row],[1st Submit Prod/import (month +0) ]],0)</f>
        <v>0</v>
      </c>
    </row>
    <row r="2128" spans="1:14">
      <c r="A2128" s="115">
        <v>2022</v>
      </c>
      <c r="B2128" s="72">
        <v>5</v>
      </c>
      <c r="C2128" t="s">
        <v>412</v>
      </c>
      <c r="D2128" t="s">
        <v>198</v>
      </c>
      <c r="E2128" t="s">
        <v>419</v>
      </c>
      <c r="F2128" t="s">
        <v>72</v>
      </c>
      <c r="G2128" s="10" t="s">
        <v>47</v>
      </c>
      <c r="H2128" t="s">
        <v>403</v>
      </c>
      <c r="I2128" t="s">
        <v>507</v>
      </c>
      <c r="K2128" t="s">
        <v>219</v>
      </c>
      <c r="L2128" s="71">
        <v>0</v>
      </c>
      <c r="N2128" s="72">
        <f>IF(COUNTIFS(Submission[Submission],"2nd",Submission[Code],Submission[[#This Row],[Code]],Submission[Month],Submission[[#This Row],[Month]])&gt;0,Submission[[#This Row],[2nd Submit Prod/import (month +0)]]-Submission[[#This Row],[1st Submit Prod/import (month +0) ]],0)</f>
        <v>0</v>
      </c>
    </row>
    <row r="2129" spans="1:14">
      <c r="A2129" s="115">
        <v>2022</v>
      </c>
      <c r="B2129" s="72">
        <v>5</v>
      </c>
      <c r="C2129" t="s">
        <v>412</v>
      </c>
      <c r="D2129" t="s">
        <v>198</v>
      </c>
      <c r="E2129" t="s">
        <v>419</v>
      </c>
      <c r="F2129" t="s">
        <v>72</v>
      </c>
      <c r="G2129" s="10" t="s">
        <v>47</v>
      </c>
      <c r="H2129" t="s">
        <v>403</v>
      </c>
      <c r="I2129" t="s">
        <v>508</v>
      </c>
      <c r="K2129" t="s">
        <v>219</v>
      </c>
      <c r="L2129" s="71">
        <v>500</v>
      </c>
      <c r="N2129" s="72">
        <f>IF(COUNTIFS(Submission[Submission],"2nd",Submission[Code],Submission[[#This Row],[Code]],Submission[Month],Submission[[#This Row],[Month]])&gt;0,Submission[[#This Row],[2nd Submit Prod/import (month +0)]]-Submission[[#This Row],[1st Submit Prod/import (month +0) ]],0)</f>
        <v>0</v>
      </c>
    </row>
    <row r="2130" spans="1:14">
      <c r="A2130" s="115">
        <v>2022</v>
      </c>
      <c r="B2130" s="72">
        <v>5</v>
      </c>
      <c r="C2130" t="s">
        <v>412</v>
      </c>
      <c r="D2130" t="s">
        <v>198</v>
      </c>
      <c r="E2130" t="s">
        <v>419</v>
      </c>
      <c r="F2130" t="s">
        <v>72</v>
      </c>
      <c r="G2130" s="10" t="s">
        <v>47</v>
      </c>
      <c r="H2130" t="s">
        <v>403</v>
      </c>
      <c r="I2130" t="s">
        <v>510</v>
      </c>
      <c r="K2130" t="s">
        <v>219</v>
      </c>
      <c r="L2130" s="71">
        <v>10000</v>
      </c>
      <c r="N2130" s="72">
        <f>IF(COUNTIFS(Submission[Submission],"2nd",Submission[Code],Submission[[#This Row],[Code]],Submission[Month],Submission[[#This Row],[Month]])&gt;0,Submission[[#This Row],[2nd Submit Prod/import (month +0)]]-Submission[[#This Row],[1st Submit Prod/import (month +0) ]],0)</f>
        <v>0</v>
      </c>
    </row>
    <row r="2131" spans="1:14">
      <c r="A2131" s="115">
        <v>2022</v>
      </c>
      <c r="B2131" s="72">
        <v>5</v>
      </c>
      <c r="C2131" t="s">
        <v>412</v>
      </c>
      <c r="D2131" t="s">
        <v>198</v>
      </c>
      <c r="E2131" t="s">
        <v>419</v>
      </c>
      <c r="F2131" t="s">
        <v>72</v>
      </c>
      <c r="G2131" s="10" t="s">
        <v>47</v>
      </c>
      <c r="H2131" t="s">
        <v>403</v>
      </c>
      <c r="I2131" t="s">
        <v>511</v>
      </c>
      <c r="K2131" t="s">
        <v>219</v>
      </c>
      <c r="L2131" s="71">
        <v>0</v>
      </c>
      <c r="N2131" s="72">
        <f>IF(COUNTIFS(Submission[Submission],"2nd",Submission[Code],Submission[[#This Row],[Code]],Submission[Month],Submission[[#This Row],[Month]])&gt;0,Submission[[#This Row],[2nd Submit Prod/import (month +0)]]-Submission[[#This Row],[1st Submit Prod/import (month +0) ]],0)</f>
        <v>0</v>
      </c>
    </row>
    <row r="2132" spans="1:14">
      <c r="A2132" s="115">
        <v>2022</v>
      </c>
      <c r="B2132" s="72">
        <v>5</v>
      </c>
      <c r="C2132" t="s">
        <v>412</v>
      </c>
      <c r="D2132" t="s">
        <v>198</v>
      </c>
      <c r="E2132" t="s">
        <v>419</v>
      </c>
      <c r="F2132" t="s">
        <v>72</v>
      </c>
      <c r="G2132" s="10" t="s">
        <v>47</v>
      </c>
      <c r="H2132" t="s">
        <v>403</v>
      </c>
      <c r="I2132" t="s">
        <v>512</v>
      </c>
      <c r="K2132" t="s">
        <v>220</v>
      </c>
      <c r="L2132" s="71">
        <v>3000</v>
      </c>
      <c r="N2132" s="72">
        <f>IF(COUNTIFS(Submission[Submission],"2nd",Submission[Code],Submission[[#This Row],[Code]],Submission[Month],Submission[[#This Row],[Month]])&gt;0,Submission[[#This Row],[2nd Submit Prod/import (month +0)]]-Submission[[#This Row],[1st Submit Prod/import (month +0) ]],0)</f>
        <v>0</v>
      </c>
    </row>
    <row r="2133" spans="1:14">
      <c r="A2133" s="115">
        <v>2022</v>
      </c>
      <c r="B2133" s="72">
        <v>5</v>
      </c>
      <c r="C2133" t="s">
        <v>412</v>
      </c>
      <c r="D2133" t="s">
        <v>198</v>
      </c>
      <c r="E2133" t="s">
        <v>419</v>
      </c>
      <c r="F2133" t="s">
        <v>72</v>
      </c>
      <c r="G2133" s="10" t="s">
        <v>47</v>
      </c>
      <c r="H2133" t="s">
        <v>403</v>
      </c>
      <c r="I2133" t="s">
        <v>628</v>
      </c>
      <c r="K2133" t="s">
        <v>220</v>
      </c>
      <c r="L2133" s="71">
        <v>0</v>
      </c>
      <c r="N2133" s="72">
        <f>IF(COUNTIFS(Submission[Submission],"2nd",Submission[Code],Submission[[#This Row],[Code]],Submission[Month],Submission[[#This Row],[Month]])&gt;0,Submission[[#This Row],[2nd Submit Prod/import (month +0)]]-Submission[[#This Row],[1st Submit Prod/import (month +0) ]],0)</f>
        <v>0</v>
      </c>
    </row>
    <row r="2134" spans="1:14">
      <c r="A2134" s="115">
        <v>2022</v>
      </c>
      <c r="B2134" s="72">
        <v>5</v>
      </c>
      <c r="C2134" t="s">
        <v>412</v>
      </c>
      <c r="D2134" t="s">
        <v>198</v>
      </c>
      <c r="E2134" t="s">
        <v>419</v>
      </c>
      <c r="F2134" t="s">
        <v>72</v>
      </c>
      <c r="G2134" s="10" t="s">
        <v>47</v>
      </c>
      <c r="H2134" t="s">
        <v>415</v>
      </c>
      <c r="I2134" t="s">
        <v>629</v>
      </c>
      <c r="K2134" t="s">
        <v>220</v>
      </c>
      <c r="L2134" s="71">
        <v>0</v>
      </c>
      <c r="N2134" s="72">
        <f>IF(COUNTIFS(Submission[Submission],"2nd",Submission[Code],Submission[[#This Row],[Code]],Submission[Month],Submission[[#This Row],[Month]])&gt;0,Submission[[#This Row],[2nd Submit Prod/import (month +0)]]-Submission[[#This Row],[1st Submit Prod/import (month +0) ]],0)</f>
        <v>0</v>
      </c>
    </row>
    <row r="2135" spans="1:14">
      <c r="A2135" s="115">
        <v>2022</v>
      </c>
      <c r="B2135" s="72">
        <v>5</v>
      </c>
      <c r="C2135" t="s">
        <v>412</v>
      </c>
      <c r="D2135" t="s">
        <v>198</v>
      </c>
      <c r="E2135" t="s">
        <v>419</v>
      </c>
      <c r="F2135" t="s">
        <v>72</v>
      </c>
      <c r="G2135" s="10" t="s">
        <v>47</v>
      </c>
      <c r="H2135" t="s">
        <v>386</v>
      </c>
      <c r="I2135" t="s">
        <v>630</v>
      </c>
      <c r="K2135" t="s">
        <v>219</v>
      </c>
      <c r="L2135" s="71">
        <v>0</v>
      </c>
      <c r="N2135" s="72">
        <f>IF(COUNTIFS(Submission[Submission],"2nd",Submission[Code],Submission[[#This Row],[Code]],Submission[Month],Submission[[#This Row],[Month]])&gt;0,Submission[[#This Row],[2nd Submit Prod/import (month +0)]]-Submission[[#This Row],[1st Submit Prod/import (month +0) ]],0)</f>
        <v>0</v>
      </c>
    </row>
    <row r="2136" spans="1:14">
      <c r="A2136" s="115">
        <v>2022</v>
      </c>
      <c r="B2136" s="72">
        <v>5</v>
      </c>
      <c r="C2136" t="s">
        <v>412</v>
      </c>
      <c r="D2136" t="s">
        <v>198</v>
      </c>
      <c r="E2136" t="s">
        <v>419</v>
      </c>
      <c r="F2136" t="s">
        <v>72</v>
      </c>
      <c r="G2136" s="10" t="s">
        <v>47</v>
      </c>
      <c r="H2136" t="s">
        <v>386</v>
      </c>
      <c r="I2136" t="s">
        <v>588</v>
      </c>
      <c r="K2136" t="s">
        <v>219</v>
      </c>
      <c r="L2136" s="71">
        <v>0</v>
      </c>
      <c r="N2136" s="72">
        <f>IF(COUNTIFS(Submission[Submission],"2nd",Submission[Code],Submission[[#This Row],[Code]],Submission[Month],Submission[[#This Row],[Month]])&gt;0,Submission[[#This Row],[2nd Submit Prod/import (month +0)]]-Submission[[#This Row],[1st Submit Prod/import (month +0) ]],0)</f>
        <v>0</v>
      </c>
    </row>
    <row r="2137" spans="1:14">
      <c r="A2137" s="115">
        <v>2022</v>
      </c>
      <c r="B2137" s="72">
        <v>5</v>
      </c>
      <c r="C2137" t="s">
        <v>412</v>
      </c>
      <c r="D2137" t="s">
        <v>198</v>
      </c>
      <c r="E2137" t="s">
        <v>419</v>
      </c>
      <c r="F2137" t="s">
        <v>72</v>
      </c>
      <c r="G2137" s="10" t="s">
        <v>47</v>
      </c>
      <c r="H2137" t="s">
        <v>386</v>
      </c>
      <c r="I2137" t="s">
        <v>589</v>
      </c>
      <c r="K2137" t="s">
        <v>219</v>
      </c>
      <c r="L2137" s="71">
        <v>0</v>
      </c>
      <c r="N2137" s="72">
        <f>IF(COUNTIFS(Submission[Submission],"2nd",Submission[Code],Submission[[#This Row],[Code]],Submission[Month],Submission[[#This Row],[Month]])&gt;0,Submission[[#This Row],[2nd Submit Prod/import (month +0)]]-Submission[[#This Row],[1st Submit Prod/import (month +0) ]],0)</f>
        <v>0</v>
      </c>
    </row>
    <row r="2138" spans="1:14">
      <c r="A2138" s="115">
        <v>2022</v>
      </c>
      <c r="B2138" s="72">
        <v>5</v>
      </c>
      <c r="C2138" t="s">
        <v>412</v>
      </c>
      <c r="D2138" t="s">
        <v>198</v>
      </c>
      <c r="E2138" t="s">
        <v>419</v>
      </c>
      <c r="F2138" t="s">
        <v>72</v>
      </c>
      <c r="G2138" s="10" t="s">
        <v>47</v>
      </c>
      <c r="H2138" t="s">
        <v>386</v>
      </c>
      <c r="I2138" t="s">
        <v>591</v>
      </c>
      <c r="K2138" t="s">
        <v>219</v>
      </c>
      <c r="L2138" s="71">
        <v>0</v>
      </c>
      <c r="N2138" s="72">
        <f>IF(COUNTIFS(Submission[Submission],"2nd",Submission[Code],Submission[[#This Row],[Code]],Submission[Month],Submission[[#This Row],[Month]])&gt;0,Submission[[#This Row],[2nd Submit Prod/import (month +0)]]-Submission[[#This Row],[1st Submit Prod/import (month +0) ]],0)</f>
        <v>0</v>
      </c>
    </row>
    <row r="2139" spans="1:14">
      <c r="A2139" s="115">
        <v>2022</v>
      </c>
      <c r="B2139" s="72">
        <v>5</v>
      </c>
      <c r="C2139" t="s">
        <v>412</v>
      </c>
      <c r="D2139" t="s">
        <v>198</v>
      </c>
      <c r="E2139" t="s">
        <v>419</v>
      </c>
      <c r="F2139" t="s">
        <v>72</v>
      </c>
      <c r="G2139" s="10" t="s">
        <v>47</v>
      </c>
      <c r="H2139" t="s">
        <v>386</v>
      </c>
      <c r="I2139" t="s">
        <v>592</v>
      </c>
      <c r="K2139" t="s">
        <v>219</v>
      </c>
      <c r="L2139" s="71">
        <v>0</v>
      </c>
      <c r="N2139" s="72">
        <f>IF(COUNTIFS(Submission[Submission],"2nd",Submission[Code],Submission[[#This Row],[Code]],Submission[Month],Submission[[#This Row],[Month]])&gt;0,Submission[[#This Row],[2nd Submit Prod/import (month +0)]]-Submission[[#This Row],[1st Submit Prod/import (month +0) ]],0)</f>
        <v>0</v>
      </c>
    </row>
    <row r="2140" spans="1:14">
      <c r="A2140" s="115">
        <v>2022</v>
      </c>
      <c r="B2140" s="72">
        <v>5</v>
      </c>
      <c r="C2140" t="s">
        <v>412</v>
      </c>
      <c r="D2140" t="s">
        <v>198</v>
      </c>
      <c r="E2140" t="s">
        <v>419</v>
      </c>
      <c r="F2140" t="s">
        <v>72</v>
      </c>
      <c r="G2140" s="10" t="s">
        <v>47</v>
      </c>
      <c r="H2140" t="s">
        <v>386</v>
      </c>
      <c r="I2140" t="s">
        <v>593</v>
      </c>
      <c r="K2140" t="s">
        <v>219</v>
      </c>
      <c r="L2140" s="71">
        <v>0</v>
      </c>
      <c r="N2140" s="72">
        <f>IF(COUNTIFS(Submission[Submission],"2nd",Submission[Code],Submission[[#This Row],[Code]],Submission[Month],Submission[[#This Row],[Month]])&gt;0,Submission[[#This Row],[2nd Submit Prod/import (month +0)]]-Submission[[#This Row],[1st Submit Prod/import (month +0) ]],0)</f>
        <v>0</v>
      </c>
    </row>
    <row r="2141" spans="1:14">
      <c r="A2141" s="115">
        <v>2022</v>
      </c>
      <c r="B2141" s="72">
        <v>5</v>
      </c>
      <c r="C2141" t="s">
        <v>412</v>
      </c>
      <c r="D2141" t="s">
        <v>198</v>
      </c>
      <c r="E2141" t="s">
        <v>419</v>
      </c>
      <c r="F2141" t="s">
        <v>72</v>
      </c>
      <c r="G2141" s="10" t="s">
        <v>47</v>
      </c>
      <c r="H2141" t="s">
        <v>386</v>
      </c>
      <c r="I2141" t="s">
        <v>594</v>
      </c>
      <c r="K2141" t="s">
        <v>219</v>
      </c>
      <c r="L2141" s="71">
        <v>0</v>
      </c>
      <c r="N2141" s="72">
        <f>IF(COUNTIFS(Submission[Submission],"2nd",Submission[Code],Submission[[#This Row],[Code]],Submission[Month],Submission[[#This Row],[Month]])&gt;0,Submission[[#This Row],[2nd Submit Prod/import (month +0)]]-Submission[[#This Row],[1st Submit Prod/import (month +0) ]],0)</f>
        <v>0</v>
      </c>
    </row>
    <row r="2142" spans="1:14">
      <c r="A2142" s="115">
        <v>2022</v>
      </c>
      <c r="B2142" s="72">
        <v>5</v>
      </c>
      <c r="C2142" t="s">
        <v>412</v>
      </c>
      <c r="D2142" t="s">
        <v>198</v>
      </c>
      <c r="E2142" t="s">
        <v>419</v>
      </c>
      <c r="F2142" t="s">
        <v>72</v>
      </c>
      <c r="G2142" s="10" t="s">
        <v>47</v>
      </c>
      <c r="H2142" t="s">
        <v>386</v>
      </c>
      <c r="I2142" t="s">
        <v>595</v>
      </c>
      <c r="K2142" t="s">
        <v>219</v>
      </c>
      <c r="L2142" s="71">
        <v>0</v>
      </c>
      <c r="N2142" s="72">
        <f>IF(COUNTIFS(Submission[Submission],"2nd",Submission[Code],Submission[[#This Row],[Code]],Submission[Month],Submission[[#This Row],[Month]])&gt;0,Submission[[#This Row],[2nd Submit Prod/import (month +0)]]-Submission[[#This Row],[1st Submit Prod/import (month +0) ]],0)</f>
        <v>0</v>
      </c>
    </row>
    <row r="2143" spans="1:14">
      <c r="A2143" s="115">
        <v>2022</v>
      </c>
      <c r="B2143" s="72">
        <v>5</v>
      </c>
      <c r="C2143" t="s">
        <v>412</v>
      </c>
      <c r="D2143" t="s">
        <v>198</v>
      </c>
      <c r="E2143" t="s">
        <v>419</v>
      </c>
      <c r="F2143" t="s">
        <v>72</v>
      </c>
      <c r="G2143" s="10" t="s">
        <v>47</v>
      </c>
      <c r="H2143" t="s">
        <v>386</v>
      </c>
      <c r="I2143" t="s">
        <v>596</v>
      </c>
      <c r="K2143" t="s">
        <v>220</v>
      </c>
      <c r="L2143" s="71">
        <v>0</v>
      </c>
      <c r="N2143" s="72">
        <f>IF(COUNTIFS(Submission[Submission],"2nd",Submission[Code],Submission[[#This Row],[Code]],Submission[Month],Submission[[#This Row],[Month]])&gt;0,Submission[[#This Row],[2nd Submit Prod/import (month +0)]]-Submission[[#This Row],[1st Submit Prod/import (month +0) ]],0)</f>
        <v>0</v>
      </c>
    </row>
    <row r="2144" spans="1:14">
      <c r="A2144" s="115">
        <v>2022</v>
      </c>
      <c r="B2144" s="72">
        <v>5</v>
      </c>
      <c r="C2144" t="s">
        <v>412</v>
      </c>
      <c r="D2144" t="s">
        <v>198</v>
      </c>
      <c r="E2144" t="s">
        <v>419</v>
      </c>
      <c r="F2144" t="s">
        <v>72</v>
      </c>
      <c r="G2144" s="10" t="s">
        <v>47</v>
      </c>
      <c r="H2144" t="s">
        <v>386</v>
      </c>
      <c r="I2144" t="s">
        <v>631</v>
      </c>
      <c r="K2144" t="s">
        <v>219</v>
      </c>
      <c r="L2144" s="71">
        <v>0</v>
      </c>
      <c r="N2144" s="72">
        <f>IF(COUNTIFS(Submission[Submission],"2nd",Submission[Code],Submission[[#This Row],[Code]],Submission[Month],Submission[[#This Row],[Month]])&gt;0,Submission[[#This Row],[2nd Submit Prod/import (month +0)]]-Submission[[#This Row],[1st Submit Prod/import (month +0) ]],0)</f>
        <v>0</v>
      </c>
    </row>
    <row r="2145" spans="1:14">
      <c r="A2145" s="115">
        <v>2022</v>
      </c>
      <c r="B2145" s="72">
        <v>5</v>
      </c>
      <c r="C2145" t="s">
        <v>412</v>
      </c>
      <c r="D2145" t="s">
        <v>198</v>
      </c>
      <c r="E2145" t="s">
        <v>419</v>
      </c>
      <c r="F2145" t="s">
        <v>72</v>
      </c>
      <c r="G2145" s="10" t="s">
        <v>47</v>
      </c>
      <c r="H2145" t="s">
        <v>386</v>
      </c>
      <c r="I2145" t="s">
        <v>590</v>
      </c>
      <c r="K2145" t="s">
        <v>219</v>
      </c>
      <c r="L2145" s="71">
        <v>0</v>
      </c>
      <c r="N2145" s="72">
        <f>IF(COUNTIFS(Submission[Submission],"2nd",Submission[Code],Submission[[#This Row],[Code]],Submission[Month],Submission[[#This Row],[Month]])&gt;0,Submission[[#This Row],[2nd Submit Prod/import (month +0)]]-Submission[[#This Row],[1st Submit Prod/import (month +0) ]],0)</f>
        <v>0</v>
      </c>
    </row>
    <row r="2146" spans="1:14">
      <c r="A2146" s="115">
        <v>2022</v>
      </c>
      <c r="B2146" s="72">
        <v>5</v>
      </c>
      <c r="C2146" t="s">
        <v>412</v>
      </c>
      <c r="D2146" t="s">
        <v>198</v>
      </c>
      <c r="E2146" t="s">
        <v>419</v>
      </c>
      <c r="F2146" t="s">
        <v>72</v>
      </c>
      <c r="G2146" s="10" t="s">
        <v>47</v>
      </c>
      <c r="H2146" t="s">
        <v>386</v>
      </c>
      <c r="I2146" t="s">
        <v>632</v>
      </c>
      <c r="K2146" t="s">
        <v>219</v>
      </c>
      <c r="L2146" s="71">
        <v>0</v>
      </c>
      <c r="N2146" s="72">
        <f>IF(COUNTIFS(Submission[Submission],"2nd",Submission[Code],Submission[[#This Row],[Code]],Submission[Month],Submission[[#This Row],[Month]])&gt;0,Submission[[#This Row],[2nd Submit Prod/import (month +0)]]-Submission[[#This Row],[1st Submit Prod/import (month +0) ]],0)</f>
        <v>0</v>
      </c>
    </row>
    <row r="2147" spans="1:14">
      <c r="A2147" s="115">
        <v>2022</v>
      </c>
      <c r="B2147" s="72">
        <v>5</v>
      </c>
      <c r="C2147" t="s">
        <v>412</v>
      </c>
      <c r="D2147" t="s">
        <v>198</v>
      </c>
      <c r="E2147" t="s">
        <v>419</v>
      </c>
      <c r="F2147" t="s">
        <v>77</v>
      </c>
      <c r="G2147" s="10" t="s">
        <v>47</v>
      </c>
      <c r="H2147" t="s">
        <v>386</v>
      </c>
      <c r="I2147" t="s">
        <v>606</v>
      </c>
      <c r="K2147" t="s">
        <v>220</v>
      </c>
      <c r="L2147" s="71">
        <v>0</v>
      </c>
      <c r="N2147" s="72">
        <f>IF(COUNTIFS(Submission[Submission],"2nd",Submission[Code],Submission[[#This Row],[Code]],Submission[Month],Submission[[#This Row],[Month]])&gt;0,Submission[[#This Row],[2nd Submit Prod/import (month +0)]]-Submission[[#This Row],[1st Submit Prod/import (month +0) ]],0)</f>
        <v>0</v>
      </c>
    </row>
    <row r="2148" spans="1:14">
      <c r="A2148" s="115">
        <v>2022</v>
      </c>
      <c r="B2148" s="72">
        <v>5</v>
      </c>
      <c r="C2148" t="s">
        <v>412</v>
      </c>
      <c r="D2148" t="s">
        <v>198</v>
      </c>
      <c r="E2148" t="s">
        <v>419</v>
      </c>
      <c r="F2148" t="s">
        <v>77</v>
      </c>
      <c r="G2148" s="10" t="s">
        <v>47</v>
      </c>
      <c r="H2148" t="s">
        <v>386</v>
      </c>
      <c r="I2148" t="s">
        <v>466</v>
      </c>
      <c r="K2148" t="s">
        <v>220</v>
      </c>
      <c r="L2148" s="71">
        <v>0</v>
      </c>
      <c r="N2148" s="72">
        <f>IF(COUNTIFS(Submission[Submission],"2nd",Submission[Code],Submission[[#This Row],[Code]],Submission[Month],Submission[[#This Row],[Month]])&gt;0,Submission[[#This Row],[2nd Submit Prod/import (month +0)]]-Submission[[#This Row],[1st Submit Prod/import (month +0) ]],0)</f>
        <v>0</v>
      </c>
    </row>
    <row r="2149" spans="1:14">
      <c r="A2149" s="115">
        <v>2022</v>
      </c>
      <c r="B2149" s="72">
        <v>5</v>
      </c>
      <c r="C2149" t="s">
        <v>412</v>
      </c>
      <c r="D2149" t="s">
        <v>198</v>
      </c>
      <c r="E2149" t="s">
        <v>419</v>
      </c>
      <c r="F2149" t="s">
        <v>77</v>
      </c>
      <c r="G2149" s="10" t="s">
        <v>47</v>
      </c>
      <c r="H2149" t="s">
        <v>386</v>
      </c>
      <c r="I2149" t="s">
        <v>607</v>
      </c>
      <c r="K2149" t="s">
        <v>220</v>
      </c>
      <c r="L2149" s="71">
        <v>0</v>
      </c>
      <c r="N2149" s="72">
        <f>IF(COUNTIFS(Submission[Submission],"2nd",Submission[Code],Submission[[#This Row],[Code]],Submission[Month],Submission[[#This Row],[Month]])&gt;0,Submission[[#This Row],[2nd Submit Prod/import (month +0)]]-Submission[[#This Row],[1st Submit Prod/import (month +0) ]],0)</f>
        <v>0</v>
      </c>
    </row>
    <row r="2150" spans="1:14">
      <c r="A2150" s="115">
        <v>2022</v>
      </c>
      <c r="B2150" s="72">
        <v>5</v>
      </c>
      <c r="C2150" t="s">
        <v>412</v>
      </c>
      <c r="D2150" t="s">
        <v>198</v>
      </c>
      <c r="E2150" t="s">
        <v>419</v>
      </c>
      <c r="F2150" t="s">
        <v>77</v>
      </c>
      <c r="G2150" s="10" t="s">
        <v>47</v>
      </c>
      <c r="H2150" t="s">
        <v>386</v>
      </c>
      <c r="I2150" t="s">
        <v>608</v>
      </c>
      <c r="K2150" t="s">
        <v>220</v>
      </c>
      <c r="L2150" s="71">
        <v>0</v>
      </c>
      <c r="N2150" s="72">
        <f>IF(COUNTIFS(Submission[Submission],"2nd",Submission[Code],Submission[[#This Row],[Code]],Submission[Month],Submission[[#This Row],[Month]])&gt;0,Submission[[#This Row],[2nd Submit Prod/import (month +0)]]-Submission[[#This Row],[1st Submit Prod/import (month +0) ]],0)</f>
        <v>0</v>
      </c>
    </row>
    <row r="2151" spans="1:14">
      <c r="A2151" s="115">
        <v>2022</v>
      </c>
      <c r="B2151" s="72">
        <v>5</v>
      </c>
      <c r="C2151" t="s">
        <v>412</v>
      </c>
      <c r="D2151" t="s">
        <v>198</v>
      </c>
      <c r="E2151" t="s">
        <v>419</v>
      </c>
      <c r="F2151" t="s">
        <v>77</v>
      </c>
      <c r="G2151" s="10" t="s">
        <v>47</v>
      </c>
      <c r="H2151" t="s">
        <v>386</v>
      </c>
      <c r="I2151" t="s">
        <v>609</v>
      </c>
      <c r="K2151" t="s">
        <v>220</v>
      </c>
      <c r="L2151" s="71">
        <v>0</v>
      </c>
      <c r="N2151" s="72">
        <f>IF(COUNTIFS(Submission[Submission],"2nd",Submission[Code],Submission[[#This Row],[Code]],Submission[Month],Submission[[#This Row],[Month]])&gt;0,Submission[[#This Row],[2nd Submit Prod/import (month +0)]]-Submission[[#This Row],[1st Submit Prod/import (month +0) ]],0)</f>
        <v>0</v>
      </c>
    </row>
    <row r="2152" spans="1:14">
      <c r="A2152" s="115">
        <v>2022</v>
      </c>
      <c r="B2152" s="72">
        <v>5</v>
      </c>
      <c r="C2152" t="s">
        <v>412</v>
      </c>
      <c r="D2152" t="s">
        <v>198</v>
      </c>
      <c r="E2152" t="s">
        <v>419</v>
      </c>
      <c r="F2152" t="s">
        <v>77</v>
      </c>
      <c r="G2152" s="10" t="s">
        <v>47</v>
      </c>
      <c r="H2152" t="s">
        <v>386</v>
      </c>
      <c r="I2152" t="s">
        <v>610</v>
      </c>
      <c r="K2152" t="s">
        <v>220</v>
      </c>
      <c r="L2152" s="71">
        <v>0</v>
      </c>
      <c r="N2152" s="72">
        <f>IF(COUNTIFS(Submission[Submission],"2nd",Submission[Code],Submission[[#This Row],[Code]],Submission[Month],Submission[[#This Row],[Month]])&gt;0,Submission[[#This Row],[2nd Submit Prod/import (month +0)]]-Submission[[#This Row],[1st Submit Prod/import (month +0) ]],0)</f>
        <v>0</v>
      </c>
    </row>
    <row r="2153" spans="1:14">
      <c r="A2153" s="115">
        <v>2022</v>
      </c>
      <c r="B2153" s="72">
        <v>5</v>
      </c>
      <c r="C2153" t="s">
        <v>372</v>
      </c>
      <c r="D2153" t="s">
        <v>198</v>
      </c>
      <c r="E2153" t="s">
        <v>419</v>
      </c>
      <c r="F2153" t="s">
        <v>72</v>
      </c>
      <c r="G2153" t="s">
        <v>368</v>
      </c>
      <c r="H2153" t="s">
        <v>398</v>
      </c>
      <c r="I2153" t="s">
        <v>475</v>
      </c>
      <c r="K2153" t="s">
        <v>219</v>
      </c>
      <c r="L2153" s="71">
        <v>1601.190870624288</v>
      </c>
      <c r="N2153" s="72">
        <f>IF(COUNTIFS(Submission[Submission],"2nd",Submission[Code],Submission[[#This Row],[Code]],Submission[Month],Submission[[#This Row],[Month]])&gt;0,Submission[[#This Row],[2nd Submit Prod/import (month +0)]]-Submission[[#This Row],[1st Submit Prod/import (month +0) ]],0)</f>
        <v>0</v>
      </c>
    </row>
    <row r="2154" spans="1:14">
      <c r="A2154" s="115">
        <v>2022</v>
      </c>
      <c r="B2154" s="72">
        <v>5</v>
      </c>
      <c r="C2154" t="s">
        <v>372</v>
      </c>
      <c r="D2154" t="s">
        <v>198</v>
      </c>
      <c r="E2154" t="s">
        <v>419</v>
      </c>
      <c r="F2154" t="s">
        <v>72</v>
      </c>
      <c r="G2154" t="s">
        <v>368</v>
      </c>
      <c r="H2154" t="s">
        <v>386</v>
      </c>
      <c r="I2154" t="s">
        <v>484</v>
      </c>
      <c r="K2154" t="s">
        <v>219</v>
      </c>
      <c r="L2154" s="71">
        <v>17550.26946231765</v>
      </c>
      <c r="N2154" s="72">
        <f>IF(COUNTIFS(Submission[Submission],"2nd",Submission[Code],Submission[[#This Row],[Code]],Submission[Month],Submission[[#This Row],[Month]])&gt;0,Submission[[#This Row],[2nd Submit Prod/import (month +0)]]-Submission[[#This Row],[1st Submit Prod/import (month +0) ]],0)</f>
        <v>0</v>
      </c>
    </row>
    <row r="2155" spans="1:14">
      <c r="A2155" s="115">
        <v>2022</v>
      </c>
      <c r="B2155" s="72">
        <v>5</v>
      </c>
      <c r="C2155" t="s">
        <v>372</v>
      </c>
      <c r="D2155" t="s">
        <v>198</v>
      </c>
      <c r="E2155" t="s">
        <v>419</v>
      </c>
      <c r="F2155" t="s">
        <v>72</v>
      </c>
      <c r="G2155" t="s">
        <v>368</v>
      </c>
      <c r="H2155" t="s">
        <v>386</v>
      </c>
      <c r="I2155" t="s">
        <v>481</v>
      </c>
      <c r="K2155" t="s">
        <v>219</v>
      </c>
      <c r="L2155" s="71">
        <v>4080.4749484796002</v>
      </c>
      <c r="N2155" s="72">
        <f>IF(COUNTIFS(Submission[Submission],"2nd",Submission[Code],Submission[[#This Row],[Code]],Submission[Month],Submission[[#This Row],[Month]])&gt;0,Submission[[#This Row],[2nd Submit Prod/import (month +0)]]-Submission[[#This Row],[1st Submit Prod/import (month +0) ]],0)</f>
        <v>0</v>
      </c>
    </row>
    <row r="2156" spans="1:14">
      <c r="A2156" s="115">
        <v>2022</v>
      </c>
      <c r="B2156" s="72">
        <v>5</v>
      </c>
      <c r="C2156" t="s">
        <v>372</v>
      </c>
      <c r="D2156" t="s">
        <v>198</v>
      </c>
      <c r="E2156" t="s">
        <v>419</v>
      </c>
      <c r="F2156" t="s">
        <v>72</v>
      </c>
      <c r="G2156" t="s">
        <v>368</v>
      </c>
      <c r="H2156" t="s">
        <v>386</v>
      </c>
      <c r="I2156" t="s">
        <v>480</v>
      </c>
      <c r="K2156" t="s">
        <v>219</v>
      </c>
      <c r="L2156" s="71">
        <v>44830.744815385275</v>
      </c>
      <c r="N2156" s="72">
        <f>IF(COUNTIFS(Submission[Submission],"2nd",Submission[Code],Submission[[#This Row],[Code]],Submission[Month],Submission[[#This Row],[Month]])&gt;0,Submission[[#This Row],[2nd Submit Prod/import (month +0)]]-Submission[[#This Row],[1st Submit Prod/import (month +0) ]],0)</f>
        <v>0</v>
      </c>
    </row>
    <row r="2157" spans="1:14">
      <c r="A2157" s="115">
        <v>2022</v>
      </c>
      <c r="B2157" s="72">
        <v>5</v>
      </c>
      <c r="C2157" t="s">
        <v>372</v>
      </c>
      <c r="D2157" t="s">
        <v>198</v>
      </c>
      <c r="E2157" t="s">
        <v>419</v>
      </c>
      <c r="F2157" t="s">
        <v>72</v>
      </c>
      <c r="G2157" t="s">
        <v>368</v>
      </c>
      <c r="H2157" t="s">
        <v>386</v>
      </c>
      <c r="I2157" t="s">
        <v>483</v>
      </c>
      <c r="K2157" t="s">
        <v>219</v>
      </c>
      <c r="L2157" s="71">
        <v>142512</v>
      </c>
      <c r="N2157" s="72">
        <f>IF(COUNTIFS(Submission[Submission],"2nd",Submission[Code],Submission[[#This Row],[Code]],Submission[Month],Submission[[#This Row],[Month]])&gt;0,Submission[[#This Row],[2nd Submit Prod/import (month +0)]]-Submission[[#This Row],[1st Submit Prod/import (month +0) ]],0)</f>
        <v>0</v>
      </c>
    </row>
    <row r="2158" spans="1:14">
      <c r="A2158" s="115">
        <v>2022</v>
      </c>
      <c r="B2158" s="72">
        <v>5</v>
      </c>
      <c r="C2158" t="s">
        <v>372</v>
      </c>
      <c r="D2158" t="s">
        <v>198</v>
      </c>
      <c r="E2158" t="s">
        <v>419</v>
      </c>
      <c r="F2158" t="s">
        <v>72</v>
      </c>
      <c r="G2158" t="s">
        <v>368</v>
      </c>
      <c r="H2158" t="s">
        <v>386</v>
      </c>
      <c r="I2158" t="s">
        <v>478</v>
      </c>
      <c r="K2158" t="s">
        <v>219</v>
      </c>
      <c r="L2158" s="71">
        <v>2296</v>
      </c>
      <c r="N2158" s="72">
        <f>IF(COUNTIFS(Submission[Submission],"2nd",Submission[Code],Submission[[#This Row],[Code]],Submission[Month],Submission[[#This Row],[Month]])&gt;0,Submission[[#This Row],[2nd Submit Prod/import (month +0)]]-Submission[[#This Row],[1st Submit Prod/import (month +0) ]],0)</f>
        <v>0</v>
      </c>
    </row>
    <row r="2159" spans="1:14">
      <c r="A2159" s="115">
        <v>2022</v>
      </c>
      <c r="B2159" s="72">
        <v>5</v>
      </c>
      <c r="C2159" t="s">
        <v>372</v>
      </c>
      <c r="D2159" t="s">
        <v>198</v>
      </c>
      <c r="E2159" t="s">
        <v>419</v>
      </c>
      <c r="F2159" t="s">
        <v>72</v>
      </c>
      <c r="G2159" t="s">
        <v>368</v>
      </c>
      <c r="H2159" t="s">
        <v>386</v>
      </c>
      <c r="I2159" t="s">
        <v>482</v>
      </c>
      <c r="K2159" t="s">
        <v>219</v>
      </c>
      <c r="L2159" s="71">
        <v>10341.122850489342</v>
      </c>
      <c r="N2159" s="72">
        <f>IF(COUNTIFS(Submission[Submission],"2nd",Submission[Code],Submission[[#This Row],[Code]],Submission[Month],Submission[[#This Row],[Month]])&gt;0,Submission[[#This Row],[2nd Submit Prod/import (month +0)]]-Submission[[#This Row],[1st Submit Prod/import (month +0) ]],0)</f>
        <v>0</v>
      </c>
    </row>
    <row r="2160" spans="1:14">
      <c r="A2160" s="115">
        <v>2022</v>
      </c>
      <c r="B2160" s="72">
        <v>5</v>
      </c>
      <c r="C2160" t="s">
        <v>372</v>
      </c>
      <c r="D2160" t="s">
        <v>198</v>
      </c>
      <c r="E2160" t="s">
        <v>419</v>
      </c>
      <c r="F2160" t="s">
        <v>72</v>
      </c>
      <c r="G2160" t="s">
        <v>368</v>
      </c>
      <c r="H2160" t="s">
        <v>386</v>
      </c>
      <c r="I2160" t="s">
        <v>479</v>
      </c>
      <c r="K2160" t="s">
        <v>219</v>
      </c>
      <c r="L2160" s="71">
        <v>28438.571752873017</v>
      </c>
      <c r="N2160" s="72">
        <f>IF(COUNTIFS(Submission[Submission],"2nd",Submission[Code],Submission[[#This Row],[Code]],Submission[Month],Submission[[#This Row],[Month]])&gt;0,Submission[[#This Row],[2nd Submit Prod/import (month +0)]]-Submission[[#This Row],[1st Submit Prod/import (month +0) ]],0)</f>
        <v>0</v>
      </c>
    </row>
    <row r="2161" spans="1:14">
      <c r="A2161" s="115">
        <v>2022</v>
      </c>
      <c r="B2161" s="72">
        <v>5</v>
      </c>
      <c r="C2161" t="s">
        <v>372</v>
      </c>
      <c r="D2161" t="s">
        <v>198</v>
      </c>
      <c r="E2161" t="s">
        <v>419</v>
      </c>
      <c r="F2161" t="s">
        <v>72</v>
      </c>
      <c r="G2161" t="s">
        <v>368</v>
      </c>
      <c r="H2161" t="s">
        <v>386</v>
      </c>
      <c r="I2161" t="s">
        <v>477</v>
      </c>
      <c r="K2161" t="s">
        <v>220</v>
      </c>
      <c r="L2161" s="71">
        <v>1100</v>
      </c>
      <c r="N2161" s="72">
        <f>IF(COUNTIFS(Submission[Submission],"2nd",Submission[Code],Submission[[#This Row],[Code]],Submission[Month],Submission[[#This Row],[Month]])&gt;0,Submission[[#This Row],[2nd Submit Prod/import (month +0)]]-Submission[[#This Row],[1st Submit Prod/import (month +0) ]],0)</f>
        <v>0</v>
      </c>
    </row>
    <row r="2162" spans="1:14">
      <c r="A2162" s="115">
        <v>2022</v>
      </c>
      <c r="B2162" s="72">
        <v>5</v>
      </c>
      <c r="C2162" t="s">
        <v>372</v>
      </c>
      <c r="D2162" t="s">
        <v>198</v>
      </c>
      <c r="E2162" t="s">
        <v>419</v>
      </c>
      <c r="F2162" t="s">
        <v>72</v>
      </c>
      <c r="G2162" t="s">
        <v>368</v>
      </c>
      <c r="H2162" t="s">
        <v>386</v>
      </c>
      <c r="I2162" t="s">
        <v>476</v>
      </c>
      <c r="K2162" t="s">
        <v>220</v>
      </c>
      <c r="L2162" s="71">
        <v>314</v>
      </c>
      <c r="N2162" s="72">
        <f>IF(COUNTIFS(Submission[Submission],"2nd",Submission[Code],Submission[[#This Row],[Code]],Submission[Month],Submission[[#This Row],[Month]])&gt;0,Submission[[#This Row],[2nd Submit Prod/import (month +0)]]-Submission[[#This Row],[1st Submit Prod/import (month +0) ]],0)</f>
        <v>0</v>
      </c>
    </row>
    <row r="2163" spans="1:14">
      <c r="A2163" s="115">
        <v>2022</v>
      </c>
      <c r="B2163" s="72">
        <v>5</v>
      </c>
      <c r="C2163" t="s">
        <v>372</v>
      </c>
      <c r="D2163" t="s">
        <v>198</v>
      </c>
      <c r="E2163" t="s">
        <v>419</v>
      </c>
      <c r="F2163" t="s">
        <v>72</v>
      </c>
      <c r="G2163" t="s">
        <v>368</v>
      </c>
      <c r="H2163" t="s">
        <v>386</v>
      </c>
      <c r="I2163" t="s">
        <v>489</v>
      </c>
      <c r="K2163" t="s">
        <v>219</v>
      </c>
      <c r="L2163" s="71">
        <v>5026.6179175999287</v>
      </c>
      <c r="N2163" s="72">
        <f>IF(COUNTIFS(Submission[Submission],"2nd",Submission[Code],Submission[[#This Row],[Code]],Submission[Month],Submission[[#This Row],[Month]])&gt;0,Submission[[#This Row],[2nd Submit Prod/import (month +0)]]-Submission[[#This Row],[1st Submit Prod/import (month +0) ]],0)</f>
        <v>0</v>
      </c>
    </row>
    <row r="2164" spans="1:14">
      <c r="A2164" s="115">
        <v>2022</v>
      </c>
      <c r="B2164" s="72">
        <v>5</v>
      </c>
      <c r="C2164" t="s">
        <v>372</v>
      </c>
      <c r="D2164" t="s">
        <v>198</v>
      </c>
      <c r="E2164" t="s">
        <v>419</v>
      </c>
      <c r="F2164" t="s">
        <v>72</v>
      </c>
      <c r="G2164" t="s">
        <v>368</v>
      </c>
      <c r="H2164" t="s">
        <v>386</v>
      </c>
      <c r="I2164" t="s">
        <v>486</v>
      </c>
      <c r="K2164" t="s">
        <v>219</v>
      </c>
      <c r="L2164" s="71">
        <v>3999.7749895830898</v>
      </c>
      <c r="N2164" s="72">
        <f>IF(COUNTIFS(Submission[Submission],"2nd",Submission[Code],Submission[[#This Row],[Code]],Submission[Month],Submission[[#This Row],[Month]])&gt;0,Submission[[#This Row],[2nd Submit Prod/import (month +0)]]-Submission[[#This Row],[1st Submit Prod/import (month +0) ]],0)</f>
        <v>0</v>
      </c>
    </row>
    <row r="2165" spans="1:14">
      <c r="A2165" s="115">
        <v>2022</v>
      </c>
      <c r="B2165" s="72">
        <v>5</v>
      </c>
      <c r="C2165" t="s">
        <v>372</v>
      </c>
      <c r="D2165" t="s">
        <v>198</v>
      </c>
      <c r="E2165" t="s">
        <v>419</v>
      </c>
      <c r="F2165" t="s">
        <v>72</v>
      </c>
      <c r="G2165" t="s">
        <v>368</v>
      </c>
      <c r="H2165" t="s">
        <v>386</v>
      </c>
      <c r="I2165" t="s">
        <v>485</v>
      </c>
      <c r="K2165" t="s">
        <v>219</v>
      </c>
      <c r="L2165" s="71">
        <v>32525.893204732762</v>
      </c>
      <c r="N2165" s="72">
        <f>IF(COUNTIFS(Submission[Submission],"2nd",Submission[Code],Submission[[#This Row],[Code]],Submission[Month],Submission[[#This Row],[Month]])&gt;0,Submission[[#This Row],[2nd Submit Prod/import (month +0)]]-Submission[[#This Row],[1st Submit Prod/import (month +0) ]],0)</f>
        <v>0</v>
      </c>
    </row>
    <row r="2166" spans="1:14">
      <c r="A2166" s="115">
        <v>2022</v>
      </c>
      <c r="B2166" s="72">
        <v>5</v>
      </c>
      <c r="C2166" t="s">
        <v>372</v>
      </c>
      <c r="D2166" t="s">
        <v>198</v>
      </c>
      <c r="E2166" t="s">
        <v>419</v>
      </c>
      <c r="F2166" t="s">
        <v>72</v>
      </c>
      <c r="G2166" t="s">
        <v>368</v>
      </c>
      <c r="H2166" t="s">
        <v>386</v>
      </c>
      <c r="I2166" t="s">
        <v>487</v>
      </c>
      <c r="K2166" t="s">
        <v>219</v>
      </c>
      <c r="L2166" s="71">
        <v>755.07236085591637</v>
      </c>
      <c r="N2166" s="72">
        <f>IF(COUNTIFS(Submission[Submission],"2nd",Submission[Code],Submission[[#This Row],[Code]],Submission[Month],Submission[[#This Row],[Month]])&gt;0,Submission[[#This Row],[2nd Submit Prod/import (month +0)]]-Submission[[#This Row],[1st Submit Prod/import (month +0) ]],0)</f>
        <v>0</v>
      </c>
    </row>
    <row r="2167" spans="1:14">
      <c r="A2167" s="115">
        <v>2022</v>
      </c>
      <c r="B2167" s="72">
        <v>5</v>
      </c>
      <c r="C2167" t="s">
        <v>372</v>
      </c>
      <c r="D2167" t="s">
        <v>198</v>
      </c>
      <c r="E2167" t="s">
        <v>419</v>
      </c>
      <c r="F2167" t="s">
        <v>72</v>
      </c>
      <c r="G2167" t="s">
        <v>368</v>
      </c>
      <c r="H2167" t="s">
        <v>386</v>
      </c>
      <c r="I2167" t="s">
        <v>492</v>
      </c>
      <c r="K2167" t="s">
        <v>219</v>
      </c>
      <c r="L2167" s="71">
        <v>0</v>
      </c>
      <c r="N2167" s="72">
        <f>IF(COUNTIFS(Submission[Submission],"2nd",Submission[Code],Submission[[#This Row],[Code]],Submission[Month],Submission[[#This Row],[Month]])&gt;0,Submission[[#This Row],[2nd Submit Prod/import (month +0)]]-Submission[[#This Row],[1st Submit Prod/import (month +0) ]],0)</f>
        <v>0</v>
      </c>
    </row>
    <row r="2168" spans="1:14">
      <c r="A2168" s="115">
        <v>2022</v>
      </c>
      <c r="B2168" s="72">
        <v>5</v>
      </c>
      <c r="C2168" t="s">
        <v>372</v>
      </c>
      <c r="D2168" t="s">
        <v>198</v>
      </c>
      <c r="E2168" t="s">
        <v>419</v>
      </c>
      <c r="F2168" t="s">
        <v>72</v>
      </c>
      <c r="G2168" t="s">
        <v>368</v>
      </c>
      <c r="H2168" t="s">
        <v>386</v>
      </c>
      <c r="I2168" t="s">
        <v>491</v>
      </c>
      <c r="K2168" t="s">
        <v>219</v>
      </c>
      <c r="L2168" s="71">
        <v>34388.960380380187</v>
      </c>
      <c r="N2168" s="72">
        <f>IF(COUNTIFS(Submission[Submission],"2nd",Submission[Code],Submission[[#This Row],[Code]],Submission[Month],Submission[[#This Row],[Month]])&gt;0,Submission[[#This Row],[2nd Submit Prod/import (month +0)]]-Submission[[#This Row],[1st Submit Prod/import (month +0) ]],0)</f>
        <v>0</v>
      </c>
    </row>
    <row r="2169" spans="1:14">
      <c r="A2169" s="115">
        <v>2022</v>
      </c>
      <c r="B2169" s="72">
        <v>5</v>
      </c>
      <c r="C2169" t="s">
        <v>372</v>
      </c>
      <c r="D2169" t="s">
        <v>198</v>
      </c>
      <c r="E2169" t="s">
        <v>419</v>
      </c>
      <c r="F2169" t="s">
        <v>72</v>
      </c>
      <c r="G2169" t="s">
        <v>368</v>
      </c>
      <c r="H2169" t="s">
        <v>386</v>
      </c>
      <c r="I2169" t="s">
        <v>490</v>
      </c>
      <c r="K2169" t="s">
        <v>219</v>
      </c>
      <c r="L2169" s="71">
        <v>8092.8592461856806</v>
      </c>
      <c r="N2169" s="72">
        <f>IF(COUNTIFS(Submission[Submission],"2nd",Submission[Code],Submission[[#This Row],[Code]],Submission[Month],Submission[[#This Row],[Month]])&gt;0,Submission[[#This Row],[2nd Submit Prod/import (month +0)]]-Submission[[#This Row],[1st Submit Prod/import (month +0) ]],0)</f>
        <v>0</v>
      </c>
    </row>
    <row r="2170" spans="1:14">
      <c r="A2170" s="115">
        <v>2022</v>
      </c>
      <c r="B2170" s="72">
        <v>5</v>
      </c>
      <c r="C2170" t="s">
        <v>372</v>
      </c>
      <c r="D2170" t="s">
        <v>198</v>
      </c>
      <c r="E2170" t="s">
        <v>419</v>
      </c>
      <c r="F2170" t="s">
        <v>72</v>
      </c>
      <c r="G2170" t="s">
        <v>368</v>
      </c>
      <c r="H2170" t="s">
        <v>386</v>
      </c>
      <c r="I2170" t="s">
        <v>493</v>
      </c>
      <c r="K2170" t="s">
        <v>219</v>
      </c>
      <c r="L2170" s="71">
        <v>0</v>
      </c>
      <c r="N2170" s="72">
        <f>IF(COUNTIFS(Submission[Submission],"2nd",Submission[Code],Submission[[#This Row],[Code]],Submission[Month],Submission[[#This Row],[Month]])&gt;0,Submission[[#This Row],[2nd Submit Prod/import (month +0)]]-Submission[[#This Row],[1st Submit Prod/import (month +0) ]],0)</f>
        <v>0</v>
      </c>
    </row>
    <row r="2171" spans="1:14">
      <c r="A2171" s="115">
        <v>2022</v>
      </c>
      <c r="B2171" s="72">
        <v>5</v>
      </c>
      <c r="C2171" t="s">
        <v>372</v>
      </c>
      <c r="D2171" t="s">
        <v>198</v>
      </c>
      <c r="E2171" t="s">
        <v>422</v>
      </c>
      <c r="F2171" t="s">
        <v>72</v>
      </c>
      <c r="G2171" t="s">
        <v>368</v>
      </c>
      <c r="H2171" t="s">
        <v>384</v>
      </c>
      <c r="I2171" t="s">
        <v>531</v>
      </c>
      <c r="K2171" t="s">
        <v>219</v>
      </c>
      <c r="L2171" s="71">
        <v>1190.0000000000002</v>
      </c>
      <c r="N2171" s="72">
        <f>IF(COUNTIFS(Submission[Submission],"2nd",Submission[Code],Submission[[#This Row],[Code]],Submission[Month],Submission[[#This Row],[Month]])&gt;0,Submission[[#This Row],[2nd Submit Prod/import (month +0)]]-Submission[[#This Row],[1st Submit Prod/import (month +0) ]],0)</f>
        <v>0</v>
      </c>
    </row>
    <row r="2172" spans="1:14">
      <c r="A2172" s="115">
        <v>2022</v>
      </c>
      <c r="B2172" s="72">
        <v>5</v>
      </c>
      <c r="C2172" t="s">
        <v>372</v>
      </c>
      <c r="D2172" t="s">
        <v>198</v>
      </c>
      <c r="E2172" t="s">
        <v>422</v>
      </c>
      <c r="F2172" t="s">
        <v>72</v>
      </c>
      <c r="G2172" t="s">
        <v>368</v>
      </c>
      <c r="H2172" t="s">
        <v>384</v>
      </c>
      <c r="I2172" t="s">
        <v>532</v>
      </c>
      <c r="K2172" t="s">
        <v>219</v>
      </c>
      <c r="L2172" s="71">
        <v>880</v>
      </c>
      <c r="N2172" s="72">
        <f>IF(COUNTIFS(Submission[Submission],"2nd",Submission[Code],Submission[[#This Row],[Code]],Submission[Month],Submission[[#This Row],[Month]])&gt;0,Submission[[#This Row],[2nd Submit Prod/import (month +0)]]-Submission[[#This Row],[1st Submit Prod/import (month +0) ]],0)</f>
        <v>0</v>
      </c>
    </row>
    <row r="2173" spans="1:14">
      <c r="A2173" s="115">
        <v>2022</v>
      </c>
      <c r="B2173" s="72">
        <v>5</v>
      </c>
      <c r="C2173" t="s">
        <v>372</v>
      </c>
      <c r="D2173" t="s">
        <v>198</v>
      </c>
      <c r="E2173" t="s">
        <v>422</v>
      </c>
      <c r="F2173" t="s">
        <v>72</v>
      </c>
      <c r="G2173" t="s">
        <v>368</v>
      </c>
      <c r="H2173" t="s">
        <v>384</v>
      </c>
      <c r="I2173" t="s">
        <v>533</v>
      </c>
      <c r="K2173" t="s">
        <v>219</v>
      </c>
      <c r="L2173" s="71">
        <v>740.95999999999981</v>
      </c>
      <c r="N2173" s="72">
        <f>IF(COUNTIFS(Submission[Submission],"2nd",Submission[Code],Submission[[#This Row],[Code]],Submission[Month],Submission[[#This Row],[Month]])&gt;0,Submission[[#This Row],[2nd Submit Prod/import (month +0)]]-Submission[[#This Row],[1st Submit Prod/import (month +0) ]],0)</f>
        <v>0</v>
      </c>
    </row>
    <row r="2174" spans="1:14">
      <c r="A2174" s="115">
        <v>2022</v>
      </c>
      <c r="B2174" s="72">
        <v>5</v>
      </c>
      <c r="C2174" t="s">
        <v>372</v>
      </c>
      <c r="D2174" t="s">
        <v>198</v>
      </c>
      <c r="E2174" t="s">
        <v>422</v>
      </c>
      <c r="F2174" t="s">
        <v>72</v>
      </c>
      <c r="G2174" t="s">
        <v>368</v>
      </c>
      <c r="H2174" t="s">
        <v>384</v>
      </c>
      <c r="I2174" t="s">
        <v>534</v>
      </c>
      <c r="K2174" t="s">
        <v>219</v>
      </c>
      <c r="L2174" s="71">
        <v>435</v>
      </c>
      <c r="N2174" s="72">
        <f>IF(COUNTIFS(Submission[Submission],"2nd",Submission[Code],Submission[[#This Row],[Code]],Submission[Month],Submission[[#This Row],[Month]])&gt;0,Submission[[#This Row],[2nd Submit Prod/import (month +0)]]-Submission[[#This Row],[1st Submit Prod/import (month +0) ]],0)</f>
        <v>0</v>
      </c>
    </row>
    <row r="2175" spans="1:14">
      <c r="A2175" s="115">
        <v>2022</v>
      </c>
      <c r="B2175" s="72">
        <v>5</v>
      </c>
      <c r="C2175" t="s">
        <v>372</v>
      </c>
      <c r="D2175" t="s">
        <v>198</v>
      </c>
      <c r="E2175" t="s">
        <v>416</v>
      </c>
      <c r="F2175" t="s">
        <v>72</v>
      </c>
      <c r="G2175" s="10" t="s">
        <v>76</v>
      </c>
      <c r="H2175" t="s">
        <v>391</v>
      </c>
      <c r="I2175">
        <v>193317</v>
      </c>
      <c r="K2175" t="s">
        <v>219</v>
      </c>
      <c r="L2175" s="71">
        <v>1943.8260643414487</v>
      </c>
      <c r="N2175" s="72">
        <f>IF(COUNTIFS(Submission[Submission],"2nd",Submission[Code],Submission[[#This Row],[Code]],Submission[Month],Submission[[#This Row],[Month]])&gt;0,Submission[[#This Row],[2nd Submit Prod/import (month +0)]]-Submission[[#This Row],[1st Submit Prod/import (month +0) ]],0)</f>
        <v>0</v>
      </c>
    </row>
    <row r="2176" spans="1:14">
      <c r="A2176" s="115">
        <v>2022</v>
      </c>
      <c r="B2176" s="72">
        <v>5</v>
      </c>
      <c r="C2176" t="s">
        <v>372</v>
      </c>
      <c r="D2176" t="s">
        <v>198</v>
      </c>
      <c r="E2176" t="s">
        <v>416</v>
      </c>
      <c r="F2176" t="s">
        <v>72</v>
      </c>
      <c r="G2176" s="10" t="s">
        <v>76</v>
      </c>
      <c r="H2176" t="s">
        <v>391</v>
      </c>
      <c r="I2176">
        <v>197011</v>
      </c>
      <c r="K2176" t="s">
        <v>219</v>
      </c>
      <c r="L2176" s="71">
        <v>1323.1047287227427</v>
      </c>
      <c r="N2176" s="72">
        <f>IF(COUNTIFS(Submission[Submission],"2nd",Submission[Code],Submission[[#This Row],[Code]],Submission[Month],Submission[[#This Row],[Month]])&gt;0,Submission[[#This Row],[2nd Submit Prod/import (month +0)]]-Submission[[#This Row],[1st Submit Prod/import (month +0) ]],0)</f>
        <v>0</v>
      </c>
    </row>
    <row r="2177" spans="1:14">
      <c r="A2177" s="115">
        <v>2022</v>
      </c>
      <c r="B2177" s="72">
        <v>5</v>
      </c>
      <c r="C2177" t="s">
        <v>372</v>
      </c>
      <c r="D2177" t="s">
        <v>198</v>
      </c>
      <c r="E2177" t="s">
        <v>416</v>
      </c>
      <c r="F2177" t="s">
        <v>72</v>
      </c>
      <c r="G2177" s="10" t="s">
        <v>76</v>
      </c>
      <c r="H2177" t="s">
        <v>391</v>
      </c>
      <c r="I2177">
        <v>175223</v>
      </c>
      <c r="K2177" t="s">
        <v>219</v>
      </c>
      <c r="L2177" s="71">
        <v>0</v>
      </c>
      <c r="N2177" s="72">
        <f>IF(COUNTIFS(Submission[Submission],"2nd",Submission[Code],Submission[[#This Row],[Code]],Submission[Month],Submission[[#This Row],[Month]])&gt;0,Submission[[#This Row],[2nd Submit Prod/import (month +0)]]-Submission[[#This Row],[1st Submit Prod/import (month +0) ]],0)</f>
        <v>0</v>
      </c>
    </row>
    <row r="2178" spans="1:14">
      <c r="A2178" s="115">
        <v>2022</v>
      </c>
      <c r="B2178" s="72">
        <v>5</v>
      </c>
      <c r="C2178" t="s">
        <v>372</v>
      </c>
      <c r="D2178" t="s">
        <v>198</v>
      </c>
      <c r="E2178" t="s">
        <v>416</v>
      </c>
      <c r="F2178" t="s">
        <v>72</v>
      </c>
      <c r="G2178" s="10" t="s">
        <v>76</v>
      </c>
      <c r="H2178" t="s">
        <v>391</v>
      </c>
      <c r="I2178">
        <v>174609</v>
      </c>
      <c r="K2178" t="s">
        <v>219</v>
      </c>
      <c r="L2178" s="71">
        <v>0</v>
      </c>
      <c r="N2178" s="72">
        <f>IF(COUNTIFS(Submission[Submission],"2nd",Submission[Code],Submission[[#This Row],[Code]],Submission[Month],Submission[[#This Row],[Month]])&gt;0,Submission[[#This Row],[2nd Submit Prod/import (month +0)]]-Submission[[#This Row],[1st Submit Prod/import (month +0) ]],0)</f>
        <v>0</v>
      </c>
    </row>
    <row r="2179" spans="1:14">
      <c r="A2179" s="115">
        <v>2022</v>
      </c>
      <c r="B2179" s="72">
        <v>5</v>
      </c>
      <c r="C2179" t="s">
        <v>372</v>
      </c>
      <c r="D2179" t="s">
        <v>198</v>
      </c>
      <c r="E2179" t="s">
        <v>416</v>
      </c>
      <c r="F2179" t="s">
        <v>72</v>
      </c>
      <c r="G2179" s="10" t="s">
        <v>76</v>
      </c>
      <c r="H2179" t="s">
        <v>391</v>
      </c>
      <c r="I2179">
        <v>180817</v>
      </c>
      <c r="K2179" t="s">
        <v>219</v>
      </c>
      <c r="L2179" s="71">
        <v>0</v>
      </c>
      <c r="N2179" s="72">
        <f>IF(COUNTIFS(Submission[Submission],"2nd",Submission[Code],Submission[[#This Row],[Code]],Submission[Month],Submission[[#This Row],[Month]])&gt;0,Submission[[#This Row],[2nd Submit Prod/import (month +0)]]-Submission[[#This Row],[1st Submit Prod/import (month +0) ]],0)</f>
        <v>0</v>
      </c>
    </row>
    <row r="2180" spans="1:14">
      <c r="A2180" s="115">
        <v>2022</v>
      </c>
      <c r="B2180" s="72">
        <v>5</v>
      </c>
      <c r="C2180" t="s">
        <v>372</v>
      </c>
      <c r="D2180" t="s">
        <v>198</v>
      </c>
      <c r="E2180" t="s">
        <v>416</v>
      </c>
      <c r="F2180" t="s">
        <v>72</v>
      </c>
      <c r="G2180" s="10" t="s">
        <v>76</v>
      </c>
      <c r="H2180" t="s">
        <v>391</v>
      </c>
      <c r="I2180">
        <v>170116</v>
      </c>
      <c r="K2180" t="s">
        <v>219</v>
      </c>
      <c r="L2180" s="71">
        <v>0</v>
      </c>
      <c r="N2180" s="72">
        <f>IF(COUNTIFS(Submission[Submission],"2nd",Submission[Code],Submission[[#This Row],[Code]],Submission[Month],Submission[[#This Row],[Month]])&gt;0,Submission[[#This Row],[2nd Submit Prod/import (month +0)]]-Submission[[#This Row],[1st Submit Prod/import (month +0) ]],0)</f>
        <v>0</v>
      </c>
    </row>
    <row r="2181" spans="1:14">
      <c r="A2181" s="115">
        <v>2022</v>
      </c>
      <c r="B2181" s="72">
        <v>5</v>
      </c>
      <c r="C2181" t="s">
        <v>372</v>
      </c>
      <c r="D2181" t="s">
        <v>198</v>
      </c>
      <c r="E2181" t="s">
        <v>418</v>
      </c>
      <c r="F2181" t="s">
        <v>72</v>
      </c>
      <c r="G2181" t="s">
        <v>370</v>
      </c>
      <c r="H2181" t="s">
        <v>374</v>
      </c>
      <c r="I2181" t="s">
        <v>528</v>
      </c>
      <c r="K2181" t="s">
        <v>219</v>
      </c>
      <c r="L2181" s="71">
        <v>3255.8017291255255</v>
      </c>
      <c r="N2181" s="72">
        <f>IF(COUNTIFS(Submission[Submission],"2nd",Submission[Code],Submission[[#This Row],[Code]],Submission[Month],Submission[[#This Row],[Month]])&gt;0,Submission[[#This Row],[2nd Submit Prod/import (month +0)]]-Submission[[#This Row],[1st Submit Prod/import (month +0) ]],0)</f>
        <v>0</v>
      </c>
    </row>
    <row r="2182" spans="1:14">
      <c r="A2182" s="115">
        <v>2022</v>
      </c>
      <c r="B2182" s="72">
        <v>5</v>
      </c>
      <c r="C2182" t="s">
        <v>372</v>
      </c>
      <c r="D2182" t="s">
        <v>198</v>
      </c>
      <c r="E2182" t="s">
        <v>418</v>
      </c>
      <c r="F2182" t="s">
        <v>72</v>
      </c>
      <c r="G2182" t="s">
        <v>370</v>
      </c>
      <c r="H2182" t="s">
        <v>374</v>
      </c>
      <c r="I2182" t="s">
        <v>529</v>
      </c>
      <c r="K2182" t="s">
        <v>219</v>
      </c>
      <c r="L2182" s="71">
        <v>0</v>
      </c>
      <c r="N2182" s="72">
        <f>IF(COUNTIFS(Submission[Submission],"2nd",Submission[Code],Submission[[#This Row],[Code]],Submission[Month],Submission[[#This Row],[Month]])&gt;0,Submission[[#This Row],[2nd Submit Prod/import (month +0)]]-Submission[[#This Row],[1st Submit Prod/import (month +0) ]],0)</f>
        <v>0</v>
      </c>
    </row>
    <row r="2183" spans="1:14">
      <c r="A2183" s="115">
        <v>2022</v>
      </c>
      <c r="B2183" s="72">
        <v>5</v>
      </c>
      <c r="C2183" t="s">
        <v>372</v>
      </c>
      <c r="D2183" t="s">
        <v>198</v>
      </c>
      <c r="E2183" t="s">
        <v>418</v>
      </c>
      <c r="F2183" t="s">
        <v>72</v>
      </c>
      <c r="G2183" t="s">
        <v>370</v>
      </c>
      <c r="H2183" t="s">
        <v>374</v>
      </c>
      <c r="I2183" t="s">
        <v>530</v>
      </c>
      <c r="K2183" t="s">
        <v>219</v>
      </c>
      <c r="L2183" s="71">
        <v>4324.3000000000029</v>
      </c>
      <c r="N2183" s="72">
        <f>IF(COUNTIFS(Submission[Submission],"2nd",Submission[Code],Submission[[#This Row],[Code]],Submission[Month],Submission[[#This Row],[Month]])&gt;0,Submission[[#This Row],[2nd Submit Prod/import (month +0)]]-Submission[[#This Row],[1st Submit Prod/import (month +0) ]],0)</f>
        <v>0</v>
      </c>
    </row>
    <row r="2184" spans="1:14">
      <c r="A2184" s="115">
        <v>2022</v>
      </c>
      <c r="B2184" s="72">
        <v>5</v>
      </c>
      <c r="C2184" t="s">
        <v>372</v>
      </c>
      <c r="D2184" t="s">
        <v>198</v>
      </c>
      <c r="E2184" t="s">
        <v>418</v>
      </c>
      <c r="F2184" t="s">
        <v>72</v>
      </c>
      <c r="G2184" t="s">
        <v>370</v>
      </c>
      <c r="H2184" t="s">
        <v>374</v>
      </c>
      <c r="I2184" t="s">
        <v>544</v>
      </c>
      <c r="K2184" t="s">
        <v>219</v>
      </c>
      <c r="L2184" s="71">
        <v>0</v>
      </c>
      <c r="N2184" s="72">
        <f>IF(COUNTIFS(Submission[Submission],"2nd",Submission[Code],Submission[[#This Row],[Code]],Submission[Month],Submission[[#This Row],[Month]])&gt;0,Submission[[#This Row],[2nd Submit Prod/import (month +0)]]-Submission[[#This Row],[1st Submit Prod/import (month +0) ]],0)</f>
        <v>0</v>
      </c>
    </row>
    <row r="2185" spans="1:14">
      <c r="A2185" s="115">
        <v>2022</v>
      </c>
      <c r="B2185" s="72">
        <v>5</v>
      </c>
      <c r="C2185" t="s">
        <v>372</v>
      </c>
      <c r="D2185" t="s">
        <v>198</v>
      </c>
      <c r="E2185" t="s">
        <v>421</v>
      </c>
      <c r="F2185" t="s">
        <v>72</v>
      </c>
      <c r="G2185" t="s">
        <v>370</v>
      </c>
      <c r="H2185" t="s">
        <v>403</v>
      </c>
      <c r="I2185" t="s">
        <v>713</v>
      </c>
      <c r="K2185" t="s">
        <v>219</v>
      </c>
      <c r="L2185" s="71">
        <v>936.87767737448348</v>
      </c>
      <c r="N2185" s="72">
        <f>IF(COUNTIFS(Submission[Submission],"2nd",Submission[Code],Submission[[#This Row],[Code]],Submission[Month],Submission[[#This Row],[Month]])&gt;0,Submission[[#This Row],[2nd Submit Prod/import (month +0)]]-Submission[[#This Row],[1st Submit Prod/import (month +0) ]],0)</f>
        <v>0</v>
      </c>
    </row>
    <row r="2186" spans="1:14">
      <c r="A2186" s="115">
        <v>2022</v>
      </c>
      <c r="B2186" s="72">
        <v>5</v>
      </c>
      <c r="C2186" t="s">
        <v>372</v>
      </c>
      <c r="D2186" t="s">
        <v>198</v>
      </c>
      <c r="E2186" t="s">
        <v>421</v>
      </c>
      <c r="F2186" t="s">
        <v>72</v>
      </c>
      <c r="G2186" t="s">
        <v>370</v>
      </c>
      <c r="H2186" t="s">
        <v>403</v>
      </c>
      <c r="I2186" t="s">
        <v>714</v>
      </c>
      <c r="K2186" t="s">
        <v>219</v>
      </c>
      <c r="L2186" s="71">
        <v>2249.2162341912554</v>
      </c>
      <c r="N2186" s="72">
        <f>IF(COUNTIFS(Submission[Submission],"2nd",Submission[Code],Submission[[#This Row],[Code]],Submission[Month],Submission[[#This Row],[Month]])&gt;0,Submission[[#This Row],[2nd Submit Prod/import (month +0)]]-Submission[[#This Row],[1st Submit Prod/import (month +0) ]],0)</f>
        <v>0</v>
      </c>
    </row>
    <row r="2187" spans="1:14">
      <c r="A2187" s="115">
        <v>2022</v>
      </c>
      <c r="B2187" s="72">
        <v>5</v>
      </c>
      <c r="C2187" t="s">
        <v>372</v>
      </c>
      <c r="D2187" t="s">
        <v>198</v>
      </c>
      <c r="E2187" t="s">
        <v>421</v>
      </c>
      <c r="F2187" t="s">
        <v>72</v>
      </c>
      <c r="G2187" t="s">
        <v>370</v>
      </c>
      <c r="H2187" t="s">
        <v>403</v>
      </c>
      <c r="I2187" t="s">
        <v>715</v>
      </c>
      <c r="K2187" t="s">
        <v>219</v>
      </c>
      <c r="L2187" s="71">
        <v>483.54077971071564</v>
      </c>
      <c r="N2187" s="72">
        <f>IF(COUNTIFS(Submission[Submission],"2nd",Submission[Code],Submission[[#This Row],[Code]],Submission[Month],Submission[[#This Row],[Month]])&gt;0,Submission[[#This Row],[2nd Submit Prod/import (month +0)]]-Submission[[#This Row],[1st Submit Prod/import (month +0) ]],0)</f>
        <v>0</v>
      </c>
    </row>
    <row r="2188" spans="1:14">
      <c r="A2188" s="115">
        <v>2022</v>
      </c>
      <c r="B2188" s="72">
        <v>5</v>
      </c>
      <c r="C2188" t="s">
        <v>372</v>
      </c>
      <c r="D2188" t="s">
        <v>198</v>
      </c>
      <c r="E2188" t="s">
        <v>421</v>
      </c>
      <c r="F2188" t="s">
        <v>72</v>
      </c>
      <c r="G2188" t="s">
        <v>370</v>
      </c>
      <c r="H2188" t="s">
        <v>403</v>
      </c>
      <c r="I2188" t="s">
        <v>545</v>
      </c>
      <c r="K2188" t="s">
        <v>220</v>
      </c>
      <c r="L2188" s="71">
        <v>0</v>
      </c>
      <c r="N2188" s="72">
        <f>IF(COUNTIFS(Submission[Submission],"2nd",Submission[Code],Submission[[#This Row],[Code]],Submission[Month],Submission[[#This Row],[Month]])&gt;0,Submission[[#This Row],[2nd Submit Prod/import (month +0)]]-Submission[[#This Row],[1st Submit Prod/import (month +0) ]],0)</f>
        <v>0</v>
      </c>
    </row>
    <row r="2189" spans="1:14">
      <c r="A2189" s="115">
        <v>2022</v>
      </c>
      <c r="B2189" s="72">
        <v>5</v>
      </c>
      <c r="C2189" t="s">
        <v>372</v>
      </c>
      <c r="D2189" t="s">
        <v>198</v>
      </c>
      <c r="E2189" t="s">
        <v>421</v>
      </c>
      <c r="F2189" t="s">
        <v>72</v>
      </c>
      <c r="G2189" t="s">
        <v>370</v>
      </c>
      <c r="H2189" t="s">
        <v>403</v>
      </c>
      <c r="I2189" t="s">
        <v>546</v>
      </c>
      <c r="K2189" t="s">
        <v>220</v>
      </c>
      <c r="L2189" s="71">
        <v>0</v>
      </c>
      <c r="N2189" s="72">
        <f>IF(COUNTIFS(Submission[Submission],"2nd",Submission[Code],Submission[[#This Row],[Code]],Submission[Month],Submission[[#This Row],[Month]])&gt;0,Submission[[#This Row],[2nd Submit Prod/import (month +0)]]-Submission[[#This Row],[1st Submit Prod/import (month +0) ]],0)</f>
        <v>0</v>
      </c>
    </row>
    <row r="2190" spans="1:14">
      <c r="A2190" s="115">
        <v>2022</v>
      </c>
      <c r="B2190" s="72">
        <v>5</v>
      </c>
      <c r="C2190" t="s">
        <v>372</v>
      </c>
      <c r="D2190" t="s">
        <v>198</v>
      </c>
      <c r="E2190" t="s">
        <v>419</v>
      </c>
      <c r="F2190" t="s">
        <v>72</v>
      </c>
      <c r="G2190" t="s">
        <v>370</v>
      </c>
      <c r="H2190" t="s">
        <v>412</v>
      </c>
      <c r="I2190" t="s">
        <v>547</v>
      </c>
      <c r="K2190" t="s">
        <v>219</v>
      </c>
      <c r="L2190" s="71">
        <v>0</v>
      </c>
      <c r="N2190" s="72">
        <f>IF(COUNTIFS(Submission[Submission],"2nd",Submission[Code],Submission[[#This Row],[Code]],Submission[Month],Submission[[#This Row],[Month]])&gt;0,Submission[[#This Row],[2nd Submit Prod/import (month +0)]]-Submission[[#This Row],[1st Submit Prod/import (month +0) ]],0)</f>
        <v>0</v>
      </c>
    </row>
    <row r="2191" spans="1:14">
      <c r="A2191" s="115">
        <v>2022</v>
      </c>
      <c r="B2191" s="72">
        <v>5</v>
      </c>
      <c r="C2191" t="s">
        <v>372</v>
      </c>
      <c r="D2191" t="s">
        <v>198</v>
      </c>
      <c r="E2191" t="s">
        <v>419</v>
      </c>
      <c r="F2191" t="s">
        <v>72</v>
      </c>
      <c r="G2191" t="s">
        <v>370</v>
      </c>
      <c r="H2191" t="s">
        <v>412</v>
      </c>
      <c r="I2191" t="s">
        <v>525</v>
      </c>
      <c r="K2191" t="s">
        <v>219</v>
      </c>
      <c r="L2191" s="71">
        <v>5139.7956528262202</v>
      </c>
      <c r="N2191" s="72">
        <f>IF(COUNTIFS(Submission[Submission],"2nd",Submission[Code],Submission[[#This Row],[Code]],Submission[Month],Submission[[#This Row],[Month]])&gt;0,Submission[[#This Row],[2nd Submit Prod/import (month +0)]]-Submission[[#This Row],[1st Submit Prod/import (month +0) ]],0)</f>
        <v>0</v>
      </c>
    </row>
    <row r="2192" spans="1:14">
      <c r="A2192" s="115">
        <v>2022</v>
      </c>
      <c r="B2192" s="72">
        <v>5</v>
      </c>
      <c r="C2192" t="s">
        <v>372</v>
      </c>
      <c r="D2192" t="s">
        <v>198</v>
      </c>
      <c r="E2192" t="s">
        <v>419</v>
      </c>
      <c r="F2192" t="s">
        <v>72</v>
      </c>
      <c r="G2192" t="s">
        <v>370</v>
      </c>
      <c r="H2192" t="s">
        <v>412</v>
      </c>
      <c r="I2192" t="s">
        <v>524</v>
      </c>
      <c r="K2192" t="s">
        <v>219</v>
      </c>
      <c r="L2192" s="71">
        <v>1227.1158201503658</v>
      </c>
      <c r="N2192" s="72">
        <f>IF(COUNTIFS(Submission[Submission],"2nd",Submission[Code],Submission[[#This Row],[Code]],Submission[Month],Submission[[#This Row],[Month]])&gt;0,Submission[[#This Row],[2nd Submit Prod/import (month +0)]]-Submission[[#This Row],[1st Submit Prod/import (month +0) ]],0)</f>
        <v>0</v>
      </c>
    </row>
    <row r="2193" spans="1:14">
      <c r="A2193" s="115">
        <v>2022</v>
      </c>
      <c r="B2193" s="72">
        <v>5</v>
      </c>
      <c r="C2193" t="s">
        <v>372</v>
      </c>
      <c r="D2193" t="s">
        <v>198</v>
      </c>
      <c r="E2193" t="s">
        <v>419</v>
      </c>
      <c r="F2193" t="s">
        <v>72</v>
      </c>
      <c r="G2193" t="s">
        <v>370</v>
      </c>
      <c r="H2193" t="s">
        <v>412</v>
      </c>
      <c r="I2193" t="s">
        <v>526</v>
      </c>
      <c r="K2193" t="s">
        <v>219</v>
      </c>
      <c r="L2193" s="71">
        <v>1899.4785239124039</v>
      </c>
      <c r="N2193" s="72">
        <f>IF(COUNTIFS(Submission[Submission],"2nd",Submission[Code],Submission[[#This Row],[Code]],Submission[Month],Submission[[#This Row],[Month]])&gt;0,Submission[[#This Row],[2nd Submit Prod/import (month +0)]]-Submission[[#This Row],[1st Submit Prod/import (month +0) ]],0)</f>
        <v>0</v>
      </c>
    </row>
    <row r="2194" spans="1:14">
      <c r="A2194" s="115">
        <v>2022</v>
      </c>
      <c r="B2194" s="72">
        <v>5</v>
      </c>
      <c r="C2194" t="s">
        <v>372</v>
      </c>
      <c r="D2194" t="s">
        <v>198</v>
      </c>
      <c r="E2194" t="s">
        <v>419</v>
      </c>
      <c r="F2194" t="s">
        <v>72</v>
      </c>
      <c r="G2194" t="s">
        <v>370</v>
      </c>
      <c r="H2194" t="s">
        <v>412</v>
      </c>
      <c r="I2194" t="s">
        <v>527</v>
      </c>
      <c r="K2194" t="s">
        <v>220</v>
      </c>
      <c r="L2194" s="71">
        <v>984.45473684210538</v>
      </c>
      <c r="N2194" s="72">
        <f>IF(COUNTIFS(Submission[Submission],"2nd",Submission[Code],Submission[[#This Row],[Code]],Submission[Month],Submission[[#This Row],[Month]])&gt;0,Submission[[#This Row],[2nd Submit Prod/import (month +0)]]-Submission[[#This Row],[1st Submit Prod/import (month +0) ]],0)</f>
        <v>0</v>
      </c>
    </row>
    <row r="2195" spans="1:14">
      <c r="A2195" s="115">
        <v>2022</v>
      </c>
      <c r="B2195" s="72">
        <v>5</v>
      </c>
      <c r="C2195" t="s">
        <v>372</v>
      </c>
      <c r="D2195" t="s">
        <v>198</v>
      </c>
      <c r="E2195" t="s">
        <v>419</v>
      </c>
      <c r="F2195" t="s">
        <v>72</v>
      </c>
      <c r="G2195" t="s">
        <v>370</v>
      </c>
      <c r="H2195" t="s">
        <v>412</v>
      </c>
      <c r="I2195" t="s">
        <v>548</v>
      </c>
      <c r="K2195" t="s">
        <v>220</v>
      </c>
      <c r="L2195" s="71">
        <v>0</v>
      </c>
      <c r="N2195" s="72">
        <f>IF(COUNTIFS(Submission[Submission],"2nd",Submission[Code],Submission[[#This Row],[Code]],Submission[Month],Submission[[#This Row],[Month]])&gt;0,Submission[[#This Row],[2nd Submit Prod/import (month +0)]]-Submission[[#This Row],[1st Submit Prod/import (month +0) ]],0)</f>
        <v>0</v>
      </c>
    </row>
    <row r="2196" spans="1:14">
      <c r="A2196" s="115">
        <v>2022</v>
      </c>
      <c r="B2196" s="72">
        <v>5</v>
      </c>
      <c r="C2196" t="s">
        <v>372</v>
      </c>
      <c r="D2196" t="s">
        <v>198</v>
      </c>
      <c r="E2196" t="s">
        <v>419</v>
      </c>
      <c r="F2196" t="s">
        <v>72</v>
      </c>
      <c r="G2196" t="s">
        <v>370</v>
      </c>
      <c r="H2196" t="s">
        <v>412</v>
      </c>
      <c r="I2196" t="s">
        <v>549</v>
      </c>
      <c r="K2196" t="s">
        <v>220</v>
      </c>
      <c r="L2196" s="71">
        <v>0</v>
      </c>
      <c r="N2196" s="72">
        <f>IF(COUNTIFS(Submission[Submission],"2nd",Submission[Code],Submission[[#This Row],[Code]],Submission[Month],Submission[[#This Row],[Month]])&gt;0,Submission[[#This Row],[2nd Submit Prod/import (month +0)]]-Submission[[#This Row],[1st Submit Prod/import (month +0) ]],0)</f>
        <v>0</v>
      </c>
    </row>
    <row r="2197" spans="1:14">
      <c r="A2197" s="115">
        <v>2022</v>
      </c>
      <c r="B2197" s="72">
        <v>5</v>
      </c>
      <c r="C2197" t="s">
        <v>372</v>
      </c>
      <c r="D2197" t="s">
        <v>198</v>
      </c>
      <c r="E2197" t="s">
        <v>419</v>
      </c>
      <c r="F2197" t="s">
        <v>72</v>
      </c>
      <c r="G2197" t="s">
        <v>370</v>
      </c>
      <c r="H2197" t="s">
        <v>412</v>
      </c>
      <c r="I2197" t="s">
        <v>550</v>
      </c>
      <c r="K2197" t="s">
        <v>220</v>
      </c>
      <c r="L2197" s="71">
        <v>0</v>
      </c>
      <c r="N2197" s="72">
        <f>IF(COUNTIFS(Submission[Submission],"2nd",Submission[Code],Submission[[#This Row],[Code]],Submission[Month],Submission[[#This Row],[Month]])&gt;0,Submission[[#This Row],[2nd Submit Prod/import (month +0)]]-Submission[[#This Row],[1st Submit Prod/import (month +0) ]],0)</f>
        <v>0</v>
      </c>
    </row>
    <row r="2198" spans="1:14">
      <c r="A2198" s="115">
        <v>2022</v>
      </c>
      <c r="B2198" s="72">
        <v>5</v>
      </c>
      <c r="C2198" t="s">
        <v>372</v>
      </c>
      <c r="D2198" t="s">
        <v>198</v>
      </c>
      <c r="E2198" t="s">
        <v>419</v>
      </c>
      <c r="F2198" t="s">
        <v>72</v>
      </c>
      <c r="G2198" t="s">
        <v>370</v>
      </c>
      <c r="H2198" t="s">
        <v>412</v>
      </c>
      <c r="I2198" t="s">
        <v>551</v>
      </c>
      <c r="K2198" t="s">
        <v>220</v>
      </c>
      <c r="L2198" s="71">
        <v>0</v>
      </c>
      <c r="N2198" s="72">
        <f>IF(COUNTIFS(Submission[Submission],"2nd",Submission[Code],Submission[[#This Row],[Code]],Submission[Month],Submission[[#This Row],[Month]])&gt;0,Submission[[#This Row],[2nd Submit Prod/import (month +0)]]-Submission[[#This Row],[1st Submit Prod/import (month +0) ]],0)</f>
        <v>0</v>
      </c>
    </row>
    <row r="2199" spans="1:14">
      <c r="A2199" s="115">
        <v>2022</v>
      </c>
      <c r="B2199" s="72">
        <v>5</v>
      </c>
      <c r="C2199" t="s">
        <v>372</v>
      </c>
      <c r="D2199" t="s">
        <v>198</v>
      </c>
      <c r="E2199" t="s">
        <v>419</v>
      </c>
      <c r="F2199" t="s">
        <v>72</v>
      </c>
      <c r="G2199" t="s">
        <v>370</v>
      </c>
      <c r="H2199" t="s">
        <v>412</v>
      </c>
      <c r="I2199" t="s">
        <v>552</v>
      </c>
      <c r="K2199" t="s">
        <v>220</v>
      </c>
      <c r="L2199" s="71">
        <v>0</v>
      </c>
      <c r="N2199" s="72">
        <f>IF(COUNTIFS(Submission[Submission],"2nd",Submission[Code],Submission[[#This Row],[Code]],Submission[Month],Submission[[#This Row],[Month]])&gt;0,Submission[[#This Row],[2nd Submit Prod/import (month +0)]]-Submission[[#This Row],[1st Submit Prod/import (month +0) ]],0)</f>
        <v>0</v>
      </c>
    </row>
    <row r="2200" spans="1:14">
      <c r="A2200" s="115">
        <v>2022</v>
      </c>
      <c r="B2200" s="72">
        <v>5</v>
      </c>
      <c r="C2200" t="s">
        <v>372</v>
      </c>
      <c r="D2200" t="s">
        <v>198</v>
      </c>
      <c r="E2200" t="s">
        <v>419</v>
      </c>
      <c r="F2200" t="s">
        <v>72</v>
      </c>
      <c r="G2200" t="s">
        <v>370</v>
      </c>
      <c r="H2200" t="s">
        <v>413</v>
      </c>
      <c r="I2200" t="s">
        <v>523</v>
      </c>
      <c r="K2200" t="s">
        <v>220</v>
      </c>
      <c r="L2200" s="71">
        <v>1000</v>
      </c>
      <c r="N2200" s="72">
        <f>IF(COUNTIFS(Submission[Submission],"2nd",Submission[Code],Submission[[#This Row],[Code]],Submission[Month],Submission[[#This Row],[Month]])&gt;0,Submission[[#This Row],[2nd Submit Prod/import (month +0)]]-Submission[[#This Row],[1st Submit Prod/import (month +0) ]],0)</f>
        <v>0</v>
      </c>
    </row>
    <row r="2201" spans="1:14">
      <c r="A2201" s="115">
        <v>2022</v>
      </c>
      <c r="B2201" s="72">
        <v>5</v>
      </c>
      <c r="C2201" t="s">
        <v>372</v>
      </c>
      <c r="D2201" t="s">
        <v>198</v>
      </c>
      <c r="E2201" t="s">
        <v>419</v>
      </c>
      <c r="F2201" t="s">
        <v>72</v>
      </c>
      <c r="G2201" t="s">
        <v>370</v>
      </c>
      <c r="H2201" t="s">
        <v>413</v>
      </c>
      <c r="I2201" t="s">
        <v>522</v>
      </c>
      <c r="K2201" t="s">
        <v>220</v>
      </c>
      <c r="L2201" s="71">
        <v>0</v>
      </c>
      <c r="N2201" s="72">
        <f>IF(COUNTIFS(Submission[Submission],"2nd",Submission[Code],Submission[[#This Row],[Code]],Submission[Month],Submission[[#This Row],[Month]])&gt;0,Submission[[#This Row],[2nd Submit Prod/import (month +0)]]-Submission[[#This Row],[1st Submit Prod/import (month +0) ]],0)</f>
        <v>0</v>
      </c>
    </row>
    <row r="2202" spans="1:14">
      <c r="A2202" s="115">
        <v>2022</v>
      </c>
      <c r="B2202" s="72">
        <v>5</v>
      </c>
      <c r="C2202" t="s">
        <v>372</v>
      </c>
      <c r="D2202" t="s">
        <v>198</v>
      </c>
      <c r="E2202" t="s">
        <v>419</v>
      </c>
      <c r="F2202" t="s">
        <v>72</v>
      </c>
      <c r="G2202" t="s">
        <v>370</v>
      </c>
      <c r="H2202" t="s">
        <v>413</v>
      </c>
      <c r="I2202" t="s">
        <v>553</v>
      </c>
      <c r="K2202" t="s">
        <v>220</v>
      </c>
      <c r="L2202" s="71">
        <v>0</v>
      </c>
      <c r="N2202" s="72">
        <f>IF(COUNTIFS(Submission[Submission],"2nd",Submission[Code],Submission[[#This Row],[Code]],Submission[Month],Submission[[#This Row],[Month]])&gt;0,Submission[[#This Row],[2nd Submit Prod/import (month +0)]]-Submission[[#This Row],[1st Submit Prod/import (month +0) ]],0)</f>
        <v>0</v>
      </c>
    </row>
    <row r="2203" spans="1:14">
      <c r="A2203" s="115">
        <v>2022</v>
      </c>
      <c r="B2203" s="72">
        <v>5</v>
      </c>
      <c r="C2203" t="s">
        <v>372</v>
      </c>
      <c r="D2203" t="s">
        <v>198</v>
      </c>
      <c r="E2203" t="s">
        <v>419</v>
      </c>
      <c r="F2203" t="s">
        <v>72</v>
      </c>
      <c r="G2203" t="s">
        <v>370</v>
      </c>
      <c r="H2203" t="s">
        <v>413</v>
      </c>
      <c r="I2203" t="s">
        <v>563</v>
      </c>
      <c r="K2203" t="s">
        <v>220</v>
      </c>
      <c r="L2203" s="71">
        <v>0</v>
      </c>
      <c r="N2203" s="72">
        <f>IF(COUNTIFS(Submission[Submission],"2nd",Submission[Code],Submission[[#This Row],[Code]],Submission[Month],Submission[[#This Row],[Month]])&gt;0,Submission[[#This Row],[2nd Submit Prod/import (month +0)]]-Submission[[#This Row],[1st Submit Prod/import (month +0) ]],0)</f>
        <v>0</v>
      </c>
    </row>
    <row r="2204" spans="1:14">
      <c r="A2204" s="115">
        <v>2022</v>
      </c>
      <c r="B2204" s="72">
        <v>5</v>
      </c>
      <c r="C2204" t="s">
        <v>372</v>
      </c>
      <c r="D2204" t="s">
        <v>198</v>
      </c>
      <c r="E2204" t="s">
        <v>427</v>
      </c>
      <c r="F2204" t="s">
        <v>77</v>
      </c>
      <c r="G2204" t="s">
        <v>370</v>
      </c>
      <c r="H2204" t="s">
        <v>374</v>
      </c>
      <c r="I2204" t="s">
        <v>86</v>
      </c>
      <c r="K2204" t="s">
        <v>219</v>
      </c>
      <c r="L2204" s="71">
        <v>0</v>
      </c>
      <c r="N2204" s="72">
        <f>IF(COUNTIFS(Submission[Submission],"2nd",Submission[Code],Submission[[#This Row],[Code]],Submission[Month],Submission[[#This Row],[Month]])&gt;0,Submission[[#This Row],[2nd Submit Prod/import (month +0)]]-Submission[[#This Row],[1st Submit Prod/import (month +0) ]],0)</f>
        <v>0</v>
      </c>
    </row>
    <row r="2205" spans="1:14">
      <c r="A2205" s="115">
        <v>2022</v>
      </c>
      <c r="B2205" s="72">
        <v>5</v>
      </c>
      <c r="C2205" t="s">
        <v>372</v>
      </c>
      <c r="D2205" t="s">
        <v>198</v>
      </c>
      <c r="E2205" t="s">
        <v>427</v>
      </c>
      <c r="F2205" t="s">
        <v>77</v>
      </c>
      <c r="G2205" t="s">
        <v>370</v>
      </c>
      <c r="H2205" t="s">
        <v>374</v>
      </c>
      <c r="I2205" t="s">
        <v>87</v>
      </c>
      <c r="K2205" t="s">
        <v>219</v>
      </c>
      <c r="L2205" s="71">
        <v>0</v>
      </c>
      <c r="N2205" s="72">
        <f>IF(COUNTIFS(Submission[Submission],"2nd",Submission[Code],Submission[[#This Row],[Code]],Submission[Month],Submission[[#This Row],[Month]])&gt;0,Submission[[#This Row],[2nd Submit Prod/import (month +0)]]-Submission[[#This Row],[1st Submit Prod/import (month +0) ]],0)</f>
        <v>0</v>
      </c>
    </row>
    <row r="2206" spans="1:14">
      <c r="A2206" s="115">
        <v>2022</v>
      </c>
      <c r="B2206" s="72">
        <v>5</v>
      </c>
      <c r="C2206" t="s">
        <v>372</v>
      </c>
      <c r="D2206" t="s">
        <v>198</v>
      </c>
      <c r="E2206" t="s">
        <v>427</v>
      </c>
      <c r="F2206" t="s">
        <v>77</v>
      </c>
      <c r="G2206" t="s">
        <v>370</v>
      </c>
      <c r="H2206" t="s">
        <v>374</v>
      </c>
      <c r="I2206" t="s">
        <v>88</v>
      </c>
      <c r="K2206" t="s">
        <v>219</v>
      </c>
      <c r="L2206" s="71">
        <v>0</v>
      </c>
      <c r="N2206" s="72">
        <f>IF(COUNTIFS(Submission[Submission],"2nd",Submission[Code],Submission[[#This Row],[Code]],Submission[Month],Submission[[#This Row],[Month]])&gt;0,Submission[[#This Row],[2nd Submit Prod/import (month +0)]]-Submission[[#This Row],[1st Submit Prod/import (month +0) ]],0)</f>
        <v>0</v>
      </c>
    </row>
    <row r="2207" spans="1:14">
      <c r="A2207" s="115">
        <v>2022</v>
      </c>
      <c r="B2207" s="72">
        <v>5</v>
      </c>
      <c r="C2207" t="s">
        <v>372</v>
      </c>
      <c r="D2207" t="s">
        <v>198</v>
      </c>
      <c r="E2207" t="s">
        <v>427</v>
      </c>
      <c r="F2207" t="s">
        <v>77</v>
      </c>
      <c r="G2207" t="s">
        <v>370</v>
      </c>
      <c r="H2207" t="s">
        <v>374</v>
      </c>
      <c r="I2207" t="s">
        <v>89</v>
      </c>
      <c r="K2207" t="s">
        <v>219</v>
      </c>
      <c r="L2207" s="71">
        <v>0</v>
      </c>
      <c r="N2207" s="72">
        <f>IF(COUNTIFS(Submission[Submission],"2nd",Submission[Code],Submission[[#This Row],[Code]],Submission[Month],Submission[[#This Row],[Month]])&gt;0,Submission[[#This Row],[2nd Submit Prod/import (month +0)]]-Submission[[#This Row],[1st Submit Prod/import (month +0) ]],0)</f>
        <v>0</v>
      </c>
    </row>
    <row r="2208" spans="1:14">
      <c r="A2208" s="115">
        <v>2022</v>
      </c>
      <c r="B2208" s="72">
        <v>5</v>
      </c>
      <c r="C2208" t="s">
        <v>372</v>
      </c>
      <c r="D2208" t="s">
        <v>198</v>
      </c>
      <c r="E2208" t="s">
        <v>427</v>
      </c>
      <c r="F2208" t="s">
        <v>77</v>
      </c>
      <c r="G2208" t="s">
        <v>370</v>
      </c>
      <c r="H2208" t="s">
        <v>374</v>
      </c>
      <c r="I2208" t="s">
        <v>90</v>
      </c>
      <c r="K2208" t="s">
        <v>219</v>
      </c>
      <c r="L2208" s="71">
        <v>0</v>
      </c>
      <c r="N2208" s="72">
        <f>IF(COUNTIFS(Submission[Submission],"2nd",Submission[Code],Submission[[#This Row],[Code]],Submission[Month],Submission[[#This Row],[Month]])&gt;0,Submission[[#This Row],[2nd Submit Prod/import (month +0)]]-Submission[[#This Row],[1st Submit Prod/import (month +0) ]],0)</f>
        <v>0</v>
      </c>
    </row>
    <row r="2209" spans="1:14">
      <c r="A2209" s="115">
        <v>2022</v>
      </c>
      <c r="B2209" s="72">
        <v>5</v>
      </c>
      <c r="C2209" t="s">
        <v>372</v>
      </c>
      <c r="D2209" t="s">
        <v>198</v>
      </c>
      <c r="E2209" t="s">
        <v>427</v>
      </c>
      <c r="F2209" t="s">
        <v>77</v>
      </c>
      <c r="G2209" t="s">
        <v>370</v>
      </c>
      <c r="H2209" t="s">
        <v>374</v>
      </c>
      <c r="I2209" t="s">
        <v>91</v>
      </c>
      <c r="K2209" t="s">
        <v>219</v>
      </c>
      <c r="L2209" s="71">
        <v>0</v>
      </c>
      <c r="N2209" s="72">
        <f>IF(COUNTIFS(Submission[Submission],"2nd",Submission[Code],Submission[[#This Row],[Code]],Submission[Month],Submission[[#This Row],[Month]])&gt;0,Submission[[#This Row],[2nd Submit Prod/import (month +0)]]-Submission[[#This Row],[1st Submit Prod/import (month +0) ]],0)</f>
        <v>0</v>
      </c>
    </row>
    <row r="2210" spans="1:14">
      <c r="A2210" s="115">
        <v>2022</v>
      </c>
      <c r="B2210" s="72">
        <v>5</v>
      </c>
      <c r="C2210" t="s">
        <v>372</v>
      </c>
      <c r="D2210" t="s">
        <v>198</v>
      </c>
      <c r="E2210" t="s">
        <v>427</v>
      </c>
      <c r="F2210" t="s">
        <v>77</v>
      </c>
      <c r="G2210" t="s">
        <v>370</v>
      </c>
      <c r="H2210" t="s">
        <v>374</v>
      </c>
      <c r="I2210" t="s">
        <v>143</v>
      </c>
      <c r="K2210" t="s">
        <v>220</v>
      </c>
      <c r="L2210" s="71">
        <v>0</v>
      </c>
      <c r="N2210" s="72">
        <f>IF(COUNTIFS(Submission[Submission],"2nd",Submission[Code],Submission[[#This Row],[Code]],Submission[Month],Submission[[#This Row],[Month]])&gt;0,Submission[[#This Row],[2nd Submit Prod/import (month +0)]]-Submission[[#This Row],[1st Submit Prod/import (month +0) ]],0)</f>
        <v>0</v>
      </c>
    </row>
    <row r="2211" spans="1:14">
      <c r="A2211" s="115">
        <v>2022</v>
      </c>
      <c r="B2211" s="72">
        <v>5</v>
      </c>
      <c r="C2211" t="s">
        <v>372</v>
      </c>
      <c r="D2211" t="s">
        <v>198</v>
      </c>
      <c r="E2211" t="s">
        <v>427</v>
      </c>
      <c r="F2211" t="s">
        <v>77</v>
      </c>
      <c r="G2211" t="s">
        <v>370</v>
      </c>
      <c r="H2211" t="s">
        <v>374</v>
      </c>
      <c r="I2211" t="s">
        <v>144</v>
      </c>
      <c r="K2211" t="s">
        <v>220</v>
      </c>
      <c r="L2211" s="71">
        <v>0</v>
      </c>
      <c r="N2211" s="72">
        <f>IF(COUNTIFS(Submission[Submission],"2nd",Submission[Code],Submission[[#This Row],[Code]],Submission[Month],Submission[[#This Row],[Month]])&gt;0,Submission[[#This Row],[2nd Submit Prod/import (month +0)]]-Submission[[#This Row],[1st Submit Prod/import (month +0) ]],0)</f>
        <v>0</v>
      </c>
    </row>
    <row r="2212" spans="1:14">
      <c r="A2212" s="115">
        <v>2022</v>
      </c>
      <c r="B2212" s="72">
        <v>5</v>
      </c>
      <c r="C2212" t="s">
        <v>372</v>
      </c>
      <c r="D2212" t="s">
        <v>198</v>
      </c>
      <c r="E2212" t="s">
        <v>418</v>
      </c>
      <c r="F2212" t="s">
        <v>77</v>
      </c>
      <c r="G2212" t="s">
        <v>370</v>
      </c>
      <c r="H2212" t="s">
        <v>374</v>
      </c>
      <c r="I2212" t="s">
        <v>447</v>
      </c>
      <c r="K2212" t="s">
        <v>219</v>
      </c>
      <c r="L2212" s="71">
        <v>0</v>
      </c>
      <c r="N2212" s="72">
        <f>IF(COUNTIFS(Submission[Submission],"2nd",Submission[Code],Submission[[#This Row],[Code]],Submission[Month],Submission[[#This Row],[Month]])&gt;0,Submission[[#This Row],[2nd Submit Prod/import (month +0)]]-Submission[[#This Row],[1st Submit Prod/import (month +0) ]],0)</f>
        <v>0</v>
      </c>
    </row>
    <row r="2213" spans="1:14">
      <c r="A2213" s="115">
        <v>2022</v>
      </c>
      <c r="B2213" s="72">
        <v>5</v>
      </c>
      <c r="C2213" t="s">
        <v>372</v>
      </c>
      <c r="D2213" t="s">
        <v>198</v>
      </c>
      <c r="E2213" t="s">
        <v>418</v>
      </c>
      <c r="F2213" t="s">
        <v>77</v>
      </c>
      <c r="G2213" t="s">
        <v>370</v>
      </c>
      <c r="H2213" t="s">
        <v>374</v>
      </c>
      <c r="I2213" t="s">
        <v>448</v>
      </c>
      <c r="K2213" t="s">
        <v>219</v>
      </c>
      <c r="L2213" s="71">
        <v>0</v>
      </c>
      <c r="N2213" s="72">
        <f>IF(COUNTIFS(Submission[Submission],"2nd",Submission[Code],Submission[[#This Row],[Code]],Submission[Month],Submission[[#This Row],[Month]])&gt;0,Submission[[#This Row],[2nd Submit Prod/import (month +0)]]-Submission[[#This Row],[1st Submit Prod/import (month +0) ]],0)</f>
        <v>0</v>
      </c>
    </row>
    <row r="2214" spans="1:14">
      <c r="A2214" s="115">
        <v>2022</v>
      </c>
      <c r="B2214" s="72">
        <v>5</v>
      </c>
      <c r="C2214" t="s">
        <v>372</v>
      </c>
      <c r="D2214" t="s">
        <v>198</v>
      </c>
      <c r="E2214" t="s">
        <v>418</v>
      </c>
      <c r="F2214" t="s">
        <v>77</v>
      </c>
      <c r="G2214" t="s">
        <v>370</v>
      </c>
      <c r="H2214" t="s">
        <v>374</v>
      </c>
      <c r="I2214" t="s">
        <v>449</v>
      </c>
      <c r="K2214" t="s">
        <v>219</v>
      </c>
      <c r="L2214" s="71">
        <v>2134.44</v>
      </c>
      <c r="N2214" s="72">
        <f>IF(COUNTIFS(Submission[Submission],"2nd",Submission[Code],Submission[[#This Row],[Code]],Submission[Month],Submission[[#This Row],[Month]])&gt;0,Submission[[#This Row],[2nd Submit Prod/import (month +0)]]-Submission[[#This Row],[1st Submit Prod/import (month +0) ]],0)</f>
        <v>0</v>
      </c>
    </row>
    <row r="2215" spans="1:14">
      <c r="A2215" s="115">
        <v>2022</v>
      </c>
      <c r="B2215" s="72">
        <v>5</v>
      </c>
      <c r="C2215" t="s">
        <v>372</v>
      </c>
      <c r="D2215" t="s">
        <v>198</v>
      </c>
      <c r="E2215" t="s">
        <v>418</v>
      </c>
      <c r="F2215" t="s">
        <v>77</v>
      </c>
      <c r="G2215" t="s">
        <v>370</v>
      </c>
      <c r="H2215" t="s">
        <v>374</v>
      </c>
      <c r="I2215" t="s">
        <v>450</v>
      </c>
      <c r="K2215" t="s">
        <v>219</v>
      </c>
      <c r="L2215" s="71">
        <v>0</v>
      </c>
      <c r="N2215" s="72">
        <f>IF(COUNTIFS(Submission[Submission],"2nd",Submission[Code],Submission[[#This Row],[Code]],Submission[Month],Submission[[#This Row],[Month]])&gt;0,Submission[[#This Row],[2nd Submit Prod/import (month +0)]]-Submission[[#This Row],[1st Submit Prod/import (month +0) ]],0)</f>
        <v>0</v>
      </c>
    </row>
    <row r="2216" spans="1:14">
      <c r="A2216" s="115">
        <v>2022</v>
      </c>
      <c r="B2216" s="72">
        <v>5</v>
      </c>
      <c r="C2216" t="s">
        <v>372</v>
      </c>
      <c r="D2216" t="s">
        <v>198</v>
      </c>
      <c r="E2216" t="s">
        <v>418</v>
      </c>
      <c r="F2216" t="s">
        <v>77</v>
      </c>
      <c r="G2216" t="s">
        <v>370</v>
      </c>
      <c r="H2216" t="s">
        <v>374</v>
      </c>
      <c r="I2216" t="s">
        <v>92</v>
      </c>
      <c r="K2216" t="s">
        <v>219</v>
      </c>
      <c r="L2216" s="71">
        <v>0</v>
      </c>
      <c r="N2216" s="72">
        <f>IF(COUNTIFS(Submission[Submission],"2nd",Submission[Code],Submission[[#This Row],[Code]],Submission[Month],Submission[[#This Row],[Month]])&gt;0,Submission[[#This Row],[2nd Submit Prod/import (month +0)]]-Submission[[#This Row],[1st Submit Prod/import (month +0) ]],0)</f>
        <v>0</v>
      </c>
    </row>
    <row r="2217" spans="1:14">
      <c r="A2217" s="115">
        <v>2022</v>
      </c>
      <c r="B2217" s="72">
        <v>5</v>
      </c>
      <c r="C2217" t="s">
        <v>372</v>
      </c>
      <c r="D2217" t="s">
        <v>198</v>
      </c>
      <c r="E2217" t="s">
        <v>418</v>
      </c>
      <c r="F2217" t="s">
        <v>77</v>
      </c>
      <c r="G2217" t="s">
        <v>370</v>
      </c>
      <c r="H2217" t="s">
        <v>374</v>
      </c>
      <c r="I2217" t="s">
        <v>225</v>
      </c>
      <c r="K2217" t="s">
        <v>219</v>
      </c>
      <c r="L2217" s="71">
        <v>280</v>
      </c>
      <c r="N2217" s="72">
        <f>IF(COUNTIFS(Submission[Submission],"2nd",Submission[Code],Submission[[#This Row],[Code]],Submission[Month],Submission[[#This Row],[Month]])&gt;0,Submission[[#This Row],[2nd Submit Prod/import (month +0)]]-Submission[[#This Row],[1st Submit Prod/import (month +0) ]],0)</f>
        <v>0</v>
      </c>
    </row>
    <row r="2218" spans="1:14">
      <c r="A2218" s="115">
        <v>2022</v>
      </c>
      <c r="B2218" s="72">
        <v>5</v>
      </c>
      <c r="C2218" t="s">
        <v>372</v>
      </c>
      <c r="D2218" t="s">
        <v>198</v>
      </c>
      <c r="E2218" t="s">
        <v>418</v>
      </c>
      <c r="F2218" t="s">
        <v>77</v>
      </c>
      <c r="G2218" t="s">
        <v>370</v>
      </c>
      <c r="H2218" t="s">
        <v>374</v>
      </c>
      <c r="I2218" t="s">
        <v>244</v>
      </c>
      <c r="K2218" t="s">
        <v>219</v>
      </c>
      <c r="L2218" s="71">
        <v>840.00000000000011</v>
      </c>
      <c r="N2218" s="72">
        <f>IF(COUNTIFS(Submission[Submission],"2nd",Submission[Code],Submission[[#This Row],[Code]],Submission[Month],Submission[[#This Row],[Month]])&gt;0,Submission[[#This Row],[2nd Submit Prod/import (month +0)]]-Submission[[#This Row],[1st Submit Prod/import (month +0) ]],0)</f>
        <v>0</v>
      </c>
    </row>
    <row r="2219" spans="1:14">
      <c r="A2219" s="115">
        <v>2022</v>
      </c>
      <c r="B2219" s="72">
        <v>5</v>
      </c>
      <c r="C2219" t="s">
        <v>372</v>
      </c>
      <c r="D2219" t="s">
        <v>198</v>
      </c>
      <c r="E2219" t="s">
        <v>418</v>
      </c>
      <c r="F2219" t="s">
        <v>77</v>
      </c>
      <c r="G2219" t="s">
        <v>370</v>
      </c>
      <c r="H2219" t="s">
        <v>374</v>
      </c>
      <c r="I2219" t="s">
        <v>226</v>
      </c>
      <c r="K2219" t="s">
        <v>219</v>
      </c>
      <c r="L2219" s="71">
        <v>225</v>
      </c>
      <c r="N2219" s="72">
        <f>IF(COUNTIFS(Submission[Submission],"2nd",Submission[Code],Submission[[#This Row],[Code]],Submission[Month],Submission[[#This Row],[Month]])&gt;0,Submission[[#This Row],[2nd Submit Prod/import (month +0)]]-Submission[[#This Row],[1st Submit Prod/import (month +0) ]],0)</f>
        <v>0</v>
      </c>
    </row>
    <row r="2220" spans="1:14">
      <c r="A2220" s="115">
        <v>2022</v>
      </c>
      <c r="B2220" s="72">
        <v>5</v>
      </c>
      <c r="C2220" t="s">
        <v>372</v>
      </c>
      <c r="D2220" t="s">
        <v>198</v>
      </c>
      <c r="E2220" t="s">
        <v>418</v>
      </c>
      <c r="F2220" t="s">
        <v>77</v>
      </c>
      <c r="G2220" t="s">
        <v>370</v>
      </c>
      <c r="H2220" t="s">
        <v>374</v>
      </c>
      <c r="I2220" t="s">
        <v>451</v>
      </c>
      <c r="K2220" t="s">
        <v>219</v>
      </c>
      <c r="L2220" s="71">
        <v>0</v>
      </c>
      <c r="N2220" s="72">
        <f>IF(COUNTIFS(Submission[Submission],"2nd",Submission[Code],Submission[[#This Row],[Code]],Submission[Month],Submission[[#This Row],[Month]])&gt;0,Submission[[#This Row],[2nd Submit Prod/import (month +0)]]-Submission[[#This Row],[1st Submit Prod/import (month +0) ]],0)</f>
        <v>0</v>
      </c>
    </row>
    <row r="2221" spans="1:14">
      <c r="A2221" s="115">
        <v>2022</v>
      </c>
      <c r="B2221" s="72">
        <v>5</v>
      </c>
      <c r="C2221" t="s">
        <v>372</v>
      </c>
      <c r="D2221" t="s">
        <v>198</v>
      </c>
      <c r="E2221" t="s">
        <v>420</v>
      </c>
      <c r="F2221" t="s">
        <v>77</v>
      </c>
      <c r="G2221" t="s">
        <v>370</v>
      </c>
      <c r="H2221" t="s">
        <v>374</v>
      </c>
      <c r="I2221" t="s">
        <v>441</v>
      </c>
      <c r="K2221" t="s">
        <v>219</v>
      </c>
      <c r="L2221" s="71">
        <v>36000</v>
      </c>
      <c r="N2221" s="72">
        <f>IF(COUNTIFS(Submission[Submission],"2nd",Submission[Code],Submission[[#This Row],[Code]],Submission[Month],Submission[[#This Row],[Month]])&gt;0,Submission[[#This Row],[2nd Submit Prod/import (month +0)]]-Submission[[#This Row],[1st Submit Prod/import (month +0) ]],0)</f>
        <v>0</v>
      </c>
    </row>
    <row r="2222" spans="1:14">
      <c r="A2222" s="115">
        <v>2022</v>
      </c>
      <c r="B2222" s="72">
        <v>5</v>
      </c>
      <c r="C2222" t="s">
        <v>372</v>
      </c>
      <c r="D2222" t="s">
        <v>198</v>
      </c>
      <c r="E2222" t="s">
        <v>420</v>
      </c>
      <c r="F2222" t="s">
        <v>77</v>
      </c>
      <c r="G2222" t="s">
        <v>370</v>
      </c>
      <c r="H2222" t="s">
        <v>374</v>
      </c>
      <c r="I2222" t="s">
        <v>442</v>
      </c>
      <c r="K2222" t="s">
        <v>219</v>
      </c>
      <c r="L2222" s="71">
        <v>5400</v>
      </c>
      <c r="N2222" s="72">
        <f>IF(COUNTIFS(Submission[Submission],"2nd",Submission[Code],Submission[[#This Row],[Code]],Submission[Month],Submission[[#This Row],[Month]])&gt;0,Submission[[#This Row],[2nd Submit Prod/import (month +0)]]-Submission[[#This Row],[1st Submit Prod/import (month +0) ]],0)</f>
        <v>0</v>
      </c>
    </row>
    <row r="2223" spans="1:14">
      <c r="A2223" s="115">
        <v>2022</v>
      </c>
      <c r="B2223" s="72">
        <v>5</v>
      </c>
      <c r="C2223" t="s">
        <v>372</v>
      </c>
      <c r="D2223" t="s">
        <v>198</v>
      </c>
      <c r="E2223" t="s">
        <v>418</v>
      </c>
      <c r="F2223" t="s">
        <v>77</v>
      </c>
      <c r="G2223" t="s">
        <v>370</v>
      </c>
      <c r="H2223" t="s">
        <v>374</v>
      </c>
      <c r="I2223" t="s">
        <v>452</v>
      </c>
      <c r="K2223" t="s">
        <v>219</v>
      </c>
      <c r="L2223" s="71">
        <v>0</v>
      </c>
      <c r="N2223" s="72">
        <f>IF(COUNTIFS(Submission[Submission],"2nd",Submission[Code],Submission[[#This Row],[Code]],Submission[Month],Submission[[#This Row],[Month]])&gt;0,Submission[[#This Row],[2nd Submit Prod/import (month +0)]]-Submission[[#This Row],[1st Submit Prod/import (month +0) ]],0)</f>
        <v>0</v>
      </c>
    </row>
    <row r="2224" spans="1:14">
      <c r="A2224" s="115">
        <v>2022</v>
      </c>
      <c r="B2224" s="72">
        <v>5</v>
      </c>
      <c r="C2224" t="s">
        <v>372</v>
      </c>
      <c r="D2224" t="s">
        <v>198</v>
      </c>
      <c r="E2224" t="s">
        <v>418</v>
      </c>
      <c r="F2224" t="s">
        <v>77</v>
      </c>
      <c r="G2224" t="s">
        <v>370</v>
      </c>
      <c r="H2224" t="s">
        <v>374</v>
      </c>
      <c r="I2224" t="s">
        <v>453</v>
      </c>
      <c r="K2224" t="s">
        <v>219</v>
      </c>
      <c r="L2224" s="71">
        <v>0</v>
      </c>
      <c r="N2224" s="72">
        <f>IF(COUNTIFS(Submission[Submission],"2nd",Submission[Code],Submission[[#This Row],[Code]],Submission[Month],Submission[[#This Row],[Month]])&gt;0,Submission[[#This Row],[2nd Submit Prod/import (month +0)]]-Submission[[#This Row],[1st Submit Prod/import (month +0) ]],0)</f>
        <v>0</v>
      </c>
    </row>
    <row r="2225" spans="1:14">
      <c r="A2225" s="115">
        <v>2022</v>
      </c>
      <c r="B2225" s="72">
        <v>5</v>
      </c>
      <c r="C2225" t="s">
        <v>372</v>
      </c>
      <c r="D2225" t="s">
        <v>198</v>
      </c>
      <c r="E2225" t="s">
        <v>418</v>
      </c>
      <c r="F2225" t="s">
        <v>77</v>
      </c>
      <c r="G2225" t="s">
        <v>370</v>
      </c>
      <c r="H2225" t="s">
        <v>374</v>
      </c>
      <c r="I2225" t="s">
        <v>555</v>
      </c>
      <c r="K2225" t="s">
        <v>220</v>
      </c>
      <c r="L2225" s="71">
        <v>0</v>
      </c>
      <c r="N2225" s="72">
        <f>IF(COUNTIFS(Submission[Submission],"2nd",Submission[Code],Submission[[#This Row],[Code]],Submission[Month],Submission[[#This Row],[Month]])&gt;0,Submission[[#This Row],[2nd Submit Prod/import (month +0)]]-Submission[[#This Row],[1st Submit Prod/import (month +0) ]],0)</f>
        <v>0</v>
      </c>
    </row>
    <row r="2226" spans="1:14">
      <c r="A2226" s="115">
        <v>2022</v>
      </c>
      <c r="B2226" s="72">
        <v>5</v>
      </c>
      <c r="C2226" t="s">
        <v>372</v>
      </c>
      <c r="D2226" t="s">
        <v>198</v>
      </c>
      <c r="E2226" t="s">
        <v>418</v>
      </c>
      <c r="F2226" t="s">
        <v>77</v>
      </c>
      <c r="G2226" t="s">
        <v>370</v>
      </c>
      <c r="H2226" t="s">
        <v>374</v>
      </c>
      <c r="I2226" t="s">
        <v>556</v>
      </c>
      <c r="K2226" t="s">
        <v>220</v>
      </c>
      <c r="L2226" s="71">
        <v>0</v>
      </c>
      <c r="N2226" s="72">
        <f>IF(COUNTIFS(Submission[Submission],"2nd",Submission[Code],Submission[[#This Row],[Code]],Submission[Month],Submission[[#This Row],[Month]])&gt;0,Submission[[#This Row],[2nd Submit Prod/import (month +0)]]-Submission[[#This Row],[1st Submit Prod/import (month +0) ]],0)</f>
        <v>0</v>
      </c>
    </row>
    <row r="2227" spans="1:14">
      <c r="A2227" s="115">
        <v>2022</v>
      </c>
      <c r="B2227" s="72">
        <v>5</v>
      </c>
      <c r="C2227" t="s">
        <v>372</v>
      </c>
      <c r="D2227" t="s">
        <v>198</v>
      </c>
      <c r="E2227" t="s">
        <v>427</v>
      </c>
      <c r="F2227" t="s">
        <v>77</v>
      </c>
      <c r="G2227" t="s">
        <v>370</v>
      </c>
      <c r="H2227" t="s">
        <v>374</v>
      </c>
      <c r="I2227" t="s">
        <v>93</v>
      </c>
      <c r="K2227" t="s">
        <v>220</v>
      </c>
      <c r="L2227" s="71">
        <v>0</v>
      </c>
      <c r="N2227" s="72">
        <f>IF(COUNTIFS(Submission[Submission],"2nd",Submission[Code],Submission[[#This Row],[Code]],Submission[Month],Submission[[#This Row],[Month]])&gt;0,Submission[[#This Row],[2nd Submit Prod/import (month +0)]]-Submission[[#This Row],[1st Submit Prod/import (month +0) ]],0)</f>
        <v>0</v>
      </c>
    </row>
    <row r="2228" spans="1:14">
      <c r="A2228" s="115">
        <v>2022</v>
      </c>
      <c r="B2228" s="72">
        <v>5</v>
      </c>
      <c r="C2228" t="s">
        <v>372</v>
      </c>
      <c r="D2228" t="s">
        <v>198</v>
      </c>
      <c r="E2228" t="s">
        <v>419</v>
      </c>
      <c r="F2228" t="s">
        <v>77</v>
      </c>
      <c r="G2228" t="s">
        <v>368</v>
      </c>
      <c r="H2228" t="s">
        <v>386</v>
      </c>
      <c r="I2228" t="s">
        <v>454</v>
      </c>
      <c r="K2228" t="s">
        <v>219</v>
      </c>
      <c r="L2228" s="71">
        <v>0</v>
      </c>
      <c r="N2228" s="72">
        <f>IF(COUNTIFS(Submission[Submission],"2nd",Submission[Code],Submission[[#This Row],[Code]],Submission[Month],Submission[[#This Row],[Month]])&gt;0,Submission[[#This Row],[2nd Submit Prod/import (month +0)]]-Submission[[#This Row],[1st Submit Prod/import (month +0) ]],0)</f>
        <v>0</v>
      </c>
    </row>
    <row r="2229" spans="1:14">
      <c r="A2229" s="115">
        <v>2022</v>
      </c>
      <c r="B2229" s="72">
        <v>5</v>
      </c>
      <c r="C2229" t="s">
        <v>372</v>
      </c>
      <c r="D2229" t="s">
        <v>198</v>
      </c>
      <c r="E2229" t="s">
        <v>419</v>
      </c>
      <c r="F2229" t="s">
        <v>77</v>
      </c>
      <c r="G2229" t="s">
        <v>368</v>
      </c>
      <c r="H2229" t="s">
        <v>386</v>
      </c>
      <c r="I2229" t="s">
        <v>455</v>
      </c>
      <c r="K2229" t="s">
        <v>219</v>
      </c>
      <c r="L2229" s="71">
        <v>0</v>
      </c>
      <c r="N2229" s="72">
        <f>IF(COUNTIFS(Submission[Submission],"2nd",Submission[Code],Submission[[#This Row],[Code]],Submission[Month],Submission[[#This Row],[Month]])&gt;0,Submission[[#This Row],[2nd Submit Prod/import (month +0)]]-Submission[[#This Row],[1st Submit Prod/import (month +0) ]],0)</f>
        <v>0</v>
      </c>
    </row>
    <row r="2230" spans="1:14">
      <c r="A2230" s="115">
        <v>2022</v>
      </c>
      <c r="B2230" s="72">
        <v>5</v>
      </c>
      <c r="C2230" t="s">
        <v>372</v>
      </c>
      <c r="D2230" t="s">
        <v>198</v>
      </c>
      <c r="E2230" t="s">
        <v>419</v>
      </c>
      <c r="F2230" t="s">
        <v>77</v>
      </c>
      <c r="G2230" t="s">
        <v>368</v>
      </c>
      <c r="H2230" t="s">
        <v>386</v>
      </c>
      <c r="I2230" t="s">
        <v>456</v>
      </c>
      <c r="K2230" t="s">
        <v>219</v>
      </c>
      <c r="L2230" s="71">
        <v>0</v>
      </c>
      <c r="N2230" s="72">
        <f>IF(COUNTIFS(Submission[Submission],"2nd",Submission[Code],Submission[[#This Row],[Code]],Submission[Month],Submission[[#This Row],[Month]])&gt;0,Submission[[#This Row],[2nd Submit Prod/import (month +0)]]-Submission[[#This Row],[1st Submit Prod/import (month +0) ]],0)</f>
        <v>0</v>
      </c>
    </row>
    <row r="2231" spans="1:14">
      <c r="A2231" s="115">
        <v>2022</v>
      </c>
      <c r="B2231" s="72">
        <v>5</v>
      </c>
      <c r="C2231" t="s">
        <v>372</v>
      </c>
      <c r="D2231" t="s">
        <v>198</v>
      </c>
      <c r="E2231" t="s">
        <v>419</v>
      </c>
      <c r="F2231" t="s">
        <v>77</v>
      </c>
      <c r="G2231" t="s">
        <v>368</v>
      </c>
      <c r="H2231" t="s">
        <v>386</v>
      </c>
      <c r="I2231" t="s">
        <v>457</v>
      </c>
      <c r="K2231" t="s">
        <v>219</v>
      </c>
      <c r="L2231" s="71">
        <v>0</v>
      </c>
      <c r="N2231" s="72">
        <f>IF(COUNTIFS(Submission[Submission],"2nd",Submission[Code],Submission[[#This Row],[Code]],Submission[Month],Submission[[#This Row],[Month]])&gt;0,Submission[[#This Row],[2nd Submit Prod/import (month +0)]]-Submission[[#This Row],[1st Submit Prod/import (month +0) ]],0)</f>
        <v>0</v>
      </c>
    </row>
    <row r="2232" spans="1:14">
      <c r="A2232" s="115">
        <v>2022</v>
      </c>
      <c r="B2232" s="72">
        <v>5</v>
      </c>
      <c r="C2232" t="s">
        <v>372</v>
      </c>
      <c r="D2232" t="s">
        <v>198</v>
      </c>
      <c r="E2232" t="s">
        <v>419</v>
      </c>
      <c r="F2232" t="s">
        <v>77</v>
      </c>
      <c r="G2232" t="s">
        <v>368</v>
      </c>
      <c r="H2232" t="s">
        <v>386</v>
      </c>
      <c r="I2232" t="s">
        <v>458</v>
      </c>
      <c r="K2232" t="s">
        <v>219</v>
      </c>
      <c r="L2232" s="71">
        <v>0</v>
      </c>
      <c r="N2232" s="72">
        <f>IF(COUNTIFS(Submission[Submission],"2nd",Submission[Code],Submission[[#This Row],[Code]],Submission[Month],Submission[[#This Row],[Month]])&gt;0,Submission[[#This Row],[2nd Submit Prod/import (month +0)]]-Submission[[#This Row],[1st Submit Prod/import (month +0) ]],0)</f>
        <v>0</v>
      </c>
    </row>
    <row r="2233" spans="1:14">
      <c r="A2233" s="115">
        <v>2022</v>
      </c>
      <c r="B2233" s="72">
        <v>5</v>
      </c>
      <c r="C2233" t="s">
        <v>372</v>
      </c>
      <c r="D2233" t="s">
        <v>198</v>
      </c>
      <c r="E2233" t="s">
        <v>419</v>
      </c>
      <c r="F2233" t="s">
        <v>77</v>
      </c>
      <c r="G2233" t="s">
        <v>368</v>
      </c>
      <c r="H2233" t="s">
        <v>386</v>
      </c>
      <c r="I2233" t="s">
        <v>145</v>
      </c>
      <c r="K2233" t="s">
        <v>219</v>
      </c>
      <c r="L2233" s="71">
        <v>0</v>
      </c>
      <c r="N2233" s="72">
        <f>IF(COUNTIFS(Submission[Submission],"2nd",Submission[Code],Submission[[#This Row],[Code]],Submission[Month],Submission[[#This Row],[Month]])&gt;0,Submission[[#This Row],[2nd Submit Prod/import (month +0)]]-Submission[[#This Row],[1st Submit Prod/import (month +0) ]],0)</f>
        <v>0</v>
      </c>
    </row>
    <row r="2234" spans="1:14">
      <c r="A2234" s="115">
        <v>2022</v>
      </c>
      <c r="B2234" s="72">
        <v>5</v>
      </c>
      <c r="C2234" t="s">
        <v>372</v>
      </c>
      <c r="D2234" t="s">
        <v>198</v>
      </c>
      <c r="E2234" t="s">
        <v>419</v>
      </c>
      <c r="F2234" t="s">
        <v>77</v>
      </c>
      <c r="G2234" t="s">
        <v>368</v>
      </c>
      <c r="H2234" t="s">
        <v>386</v>
      </c>
      <c r="I2234" t="s">
        <v>429</v>
      </c>
      <c r="K2234" t="s">
        <v>219</v>
      </c>
      <c r="L2234" s="71">
        <v>4458.119999999999</v>
      </c>
      <c r="N2234" s="72">
        <f>IF(COUNTIFS(Submission[Submission],"2nd",Submission[Code],Submission[[#This Row],[Code]],Submission[Month],Submission[[#This Row],[Month]])&gt;0,Submission[[#This Row],[2nd Submit Prod/import (month +0)]]-Submission[[#This Row],[1st Submit Prod/import (month +0) ]],0)</f>
        <v>0</v>
      </c>
    </row>
    <row r="2235" spans="1:14">
      <c r="A2235" s="115">
        <v>2022</v>
      </c>
      <c r="B2235" s="72">
        <v>5</v>
      </c>
      <c r="C2235" t="s">
        <v>372</v>
      </c>
      <c r="D2235" t="s">
        <v>198</v>
      </c>
      <c r="E2235" t="s">
        <v>419</v>
      </c>
      <c r="F2235" t="s">
        <v>77</v>
      </c>
      <c r="G2235" t="s">
        <v>368</v>
      </c>
      <c r="H2235" t="s">
        <v>386</v>
      </c>
      <c r="I2235" t="s">
        <v>29</v>
      </c>
      <c r="K2235" t="s">
        <v>219</v>
      </c>
      <c r="L2235" s="71">
        <v>0</v>
      </c>
      <c r="N2235" s="72">
        <f>IF(COUNTIFS(Submission[Submission],"2nd",Submission[Code],Submission[[#This Row],[Code]],Submission[Month],Submission[[#This Row],[Month]])&gt;0,Submission[[#This Row],[2nd Submit Prod/import (month +0)]]-Submission[[#This Row],[1st Submit Prod/import (month +0) ]],0)</f>
        <v>0</v>
      </c>
    </row>
    <row r="2236" spans="1:14">
      <c r="A2236" s="115">
        <v>2022</v>
      </c>
      <c r="B2236" s="72">
        <v>5</v>
      </c>
      <c r="C2236" t="s">
        <v>372</v>
      </c>
      <c r="D2236" t="s">
        <v>198</v>
      </c>
      <c r="E2236" t="s">
        <v>419</v>
      </c>
      <c r="F2236" t="s">
        <v>77</v>
      </c>
      <c r="G2236" t="s">
        <v>368</v>
      </c>
      <c r="H2236" t="s">
        <v>386</v>
      </c>
      <c r="I2236" t="s">
        <v>30</v>
      </c>
      <c r="K2236" t="s">
        <v>219</v>
      </c>
      <c r="L2236" s="71">
        <v>0</v>
      </c>
      <c r="N2236" s="72">
        <f>IF(COUNTIFS(Submission[Submission],"2nd",Submission[Code],Submission[[#This Row],[Code]],Submission[Month],Submission[[#This Row],[Month]])&gt;0,Submission[[#This Row],[2nd Submit Prod/import (month +0)]]-Submission[[#This Row],[1st Submit Prod/import (month +0) ]],0)</f>
        <v>0</v>
      </c>
    </row>
    <row r="2237" spans="1:14">
      <c r="A2237" s="115">
        <v>2022</v>
      </c>
      <c r="B2237" s="72">
        <v>5</v>
      </c>
      <c r="C2237" t="s">
        <v>372</v>
      </c>
      <c r="D2237" t="s">
        <v>198</v>
      </c>
      <c r="E2237" t="s">
        <v>419</v>
      </c>
      <c r="F2237" t="s">
        <v>77</v>
      </c>
      <c r="G2237" t="s">
        <v>368</v>
      </c>
      <c r="H2237" t="s">
        <v>386</v>
      </c>
      <c r="I2237" t="s">
        <v>557</v>
      </c>
      <c r="K2237" t="s">
        <v>219</v>
      </c>
      <c r="L2237" s="71">
        <v>0</v>
      </c>
      <c r="N2237" s="72">
        <f>IF(COUNTIFS(Submission[Submission],"2nd",Submission[Code],Submission[[#This Row],[Code]],Submission[Month],Submission[[#This Row],[Month]])&gt;0,Submission[[#This Row],[2nd Submit Prod/import (month +0)]]-Submission[[#This Row],[1st Submit Prod/import (month +0) ]],0)</f>
        <v>0</v>
      </c>
    </row>
    <row r="2238" spans="1:14">
      <c r="A2238" s="115">
        <v>2022</v>
      </c>
      <c r="B2238" s="72">
        <v>5</v>
      </c>
      <c r="C2238" t="s">
        <v>372</v>
      </c>
      <c r="D2238" t="s">
        <v>198</v>
      </c>
      <c r="E2238" t="s">
        <v>419</v>
      </c>
      <c r="F2238" t="s">
        <v>77</v>
      </c>
      <c r="G2238" t="s">
        <v>368</v>
      </c>
      <c r="H2238" t="s">
        <v>386</v>
      </c>
      <c r="I2238" t="s">
        <v>558</v>
      </c>
      <c r="K2238" t="s">
        <v>219</v>
      </c>
      <c r="L2238" s="71">
        <v>0</v>
      </c>
      <c r="N2238" s="72">
        <f>IF(COUNTIFS(Submission[Submission],"2nd",Submission[Code],Submission[[#This Row],[Code]],Submission[Month],Submission[[#This Row],[Month]])&gt;0,Submission[[#This Row],[2nd Submit Prod/import (month +0)]]-Submission[[#This Row],[1st Submit Prod/import (month +0) ]],0)</f>
        <v>0</v>
      </c>
    </row>
    <row r="2239" spans="1:14">
      <c r="A2239" s="115">
        <v>2022</v>
      </c>
      <c r="B2239" s="72">
        <v>5</v>
      </c>
      <c r="C2239" t="s">
        <v>372</v>
      </c>
      <c r="D2239" t="s">
        <v>198</v>
      </c>
      <c r="E2239" t="s">
        <v>419</v>
      </c>
      <c r="F2239" t="s">
        <v>77</v>
      </c>
      <c r="G2239" t="s">
        <v>368</v>
      </c>
      <c r="H2239" t="s">
        <v>386</v>
      </c>
      <c r="I2239" t="s">
        <v>495</v>
      </c>
      <c r="K2239" t="s">
        <v>219</v>
      </c>
      <c r="L2239" s="71">
        <v>11000</v>
      </c>
      <c r="N2239" s="72">
        <f>IF(COUNTIFS(Submission[Submission],"2nd",Submission[Code],Submission[[#This Row],[Code]],Submission[Month],Submission[[#This Row],[Month]])&gt;0,Submission[[#This Row],[2nd Submit Prod/import (month +0)]]-Submission[[#This Row],[1st Submit Prod/import (month +0) ]],0)</f>
        <v>0</v>
      </c>
    </row>
    <row r="2240" spans="1:14">
      <c r="A2240" s="115">
        <v>2022</v>
      </c>
      <c r="B2240" s="72">
        <v>5</v>
      </c>
      <c r="C2240" t="s">
        <v>372</v>
      </c>
      <c r="D2240" t="s">
        <v>198</v>
      </c>
      <c r="E2240" t="s">
        <v>419</v>
      </c>
      <c r="F2240" t="s">
        <v>77</v>
      </c>
      <c r="G2240" t="s">
        <v>368</v>
      </c>
      <c r="H2240" t="s">
        <v>386</v>
      </c>
      <c r="I2240" t="s">
        <v>494</v>
      </c>
      <c r="K2240" t="s">
        <v>219</v>
      </c>
      <c r="L2240" s="71">
        <v>24</v>
      </c>
      <c r="N2240" s="72">
        <f>IF(COUNTIFS(Submission[Submission],"2nd",Submission[Code],Submission[[#This Row],[Code]],Submission[Month],Submission[[#This Row],[Month]])&gt;0,Submission[[#This Row],[2nd Submit Prod/import (month +0)]]-Submission[[#This Row],[1st Submit Prod/import (month +0) ]],0)</f>
        <v>0</v>
      </c>
    </row>
    <row r="2241" spans="1:14">
      <c r="A2241" s="115">
        <v>2022</v>
      </c>
      <c r="B2241" s="72">
        <v>5</v>
      </c>
      <c r="C2241" t="s">
        <v>372</v>
      </c>
      <c r="D2241" t="s">
        <v>198</v>
      </c>
      <c r="E2241" t="s">
        <v>419</v>
      </c>
      <c r="F2241" t="s">
        <v>77</v>
      </c>
      <c r="G2241" t="s">
        <v>368</v>
      </c>
      <c r="H2241" t="s">
        <v>386</v>
      </c>
      <c r="I2241" t="s">
        <v>559</v>
      </c>
      <c r="K2241" t="s">
        <v>219</v>
      </c>
      <c r="L2241" s="71">
        <v>0</v>
      </c>
      <c r="N2241" s="72">
        <f>IF(COUNTIFS(Submission[Submission],"2nd",Submission[Code],Submission[[#This Row],[Code]],Submission[Month],Submission[[#This Row],[Month]])&gt;0,Submission[[#This Row],[2nd Submit Prod/import (month +0)]]-Submission[[#This Row],[1st Submit Prod/import (month +0) ]],0)</f>
        <v>0</v>
      </c>
    </row>
    <row r="2242" spans="1:14">
      <c r="A2242" s="115">
        <v>2022</v>
      </c>
      <c r="B2242" s="72">
        <v>5</v>
      </c>
      <c r="C2242" t="s">
        <v>372</v>
      </c>
      <c r="D2242" t="s">
        <v>198</v>
      </c>
      <c r="E2242" t="s">
        <v>419</v>
      </c>
      <c r="F2242" t="s">
        <v>77</v>
      </c>
      <c r="G2242" t="s">
        <v>368</v>
      </c>
      <c r="H2242" t="s">
        <v>386</v>
      </c>
      <c r="I2242" t="s">
        <v>430</v>
      </c>
      <c r="K2242" t="s">
        <v>219</v>
      </c>
      <c r="L2242" s="71">
        <v>0</v>
      </c>
      <c r="N2242" s="72">
        <f>IF(COUNTIFS(Submission[Submission],"2nd",Submission[Code],Submission[[#This Row],[Code]],Submission[Month],Submission[[#This Row],[Month]])&gt;0,Submission[[#This Row],[2nd Submit Prod/import (month +0)]]-Submission[[#This Row],[1st Submit Prod/import (month +0) ]],0)</f>
        <v>0</v>
      </c>
    </row>
    <row r="2243" spans="1:14">
      <c r="A2243" s="115">
        <v>2022</v>
      </c>
      <c r="B2243" s="72">
        <v>5</v>
      </c>
      <c r="C2243" t="s">
        <v>372</v>
      </c>
      <c r="D2243" t="s">
        <v>198</v>
      </c>
      <c r="E2243" t="s">
        <v>419</v>
      </c>
      <c r="F2243" t="s">
        <v>77</v>
      </c>
      <c r="G2243" t="s">
        <v>368</v>
      </c>
      <c r="H2243" t="s">
        <v>386</v>
      </c>
      <c r="I2243" t="s">
        <v>431</v>
      </c>
      <c r="K2243" t="s">
        <v>219</v>
      </c>
      <c r="L2243" s="71">
        <v>0</v>
      </c>
      <c r="N2243" s="72">
        <f>IF(COUNTIFS(Submission[Submission],"2nd",Submission[Code],Submission[[#This Row],[Code]],Submission[Month],Submission[[#This Row],[Month]])&gt;0,Submission[[#This Row],[2nd Submit Prod/import (month +0)]]-Submission[[#This Row],[1st Submit Prod/import (month +0) ]],0)</f>
        <v>0</v>
      </c>
    </row>
    <row r="2244" spans="1:14">
      <c r="A2244" s="115">
        <v>2022</v>
      </c>
      <c r="B2244" s="72">
        <v>5</v>
      </c>
      <c r="C2244" t="s">
        <v>372</v>
      </c>
      <c r="D2244" t="s">
        <v>198</v>
      </c>
      <c r="E2244" t="s">
        <v>419</v>
      </c>
      <c r="F2244" t="s">
        <v>77</v>
      </c>
      <c r="G2244" t="s">
        <v>368</v>
      </c>
      <c r="H2244" t="s">
        <v>386</v>
      </c>
      <c r="I2244" t="s">
        <v>459</v>
      </c>
      <c r="K2244" t="s">
        <v>219</v>
      </c>
      <c r="L2244" s="71">
        <v>0</v>
      </c>
      <c r="N2244" s="72">
        <f>IF(COUNTIFS(Submission[Submission],"2nd",Submission[Code],Submission[[#This Row],[Code]],Submission[Month],Submission[[#This Row],[Month]])&gt;0,Submission[[#This Row],[2nd Submit Prod/import (month +0)]]-Submission[[#This Row],[1st Submit Prod/import (month +0) ]],0)</f>
        <v>0</v>
      </c>
    </row>
    <row r="2245" spans="1:14">
      <c r="A2245" s="115">
        <v>2022</v>
      </c>
      <c r="B2245" s="72">
        <v>5</v>
      </c>
      <c r="C2245" t="s">
        <v>372</v>
      </c>
      <c r="D2245" t="s">
        <v>198</v>
      </c>
      <c r="E2245" t="s">
        <v>419</v>
      </c>
      <c r="F2245" t="s">
        <v>77</v>
      </c>
      <c r="G2245" t="s">
        <v>368</v>
      </c>
      <c r="H2245" t="s">
        <v>386</v>
      </c>
      <c r="I2245" t="s">
        <v>434</v>
      </c>
      <c r="K2245" t="s">
        <v>219</v>
      </c>
      <c r="L2245" s="71">
        <v>0</v>
      </c>
      <c r="N2245" s="72">
        <f>IF(COUNTIFS(Submission[Submission],"2nd",Submission[Code],Submission[[#This Row],[Code]],Submission[Month],Submission[[#This Row],[Month]])&gt;0,Submission[[#This Row],[2nd Submit Prod/import (month +0)]]-Submission[[#This Row],[1st Submit Prod/import (month +0) ]],0)</f>
        <v>0</v>
      </c>
    </row>
    <row r="2246" spans="1:14">
      <c r="A2246" s="115">
        <v>2022</v>
      </c>
      <c r="B2246" s="72">
        <v>5</v>
      </c>
      <c r="C2246" t="s">
        <v>372</v>
      </c>
      <c r="D2246" t="s">
        <v>198</v>
      </c>
      <c r="E2246" t="s">
        <v>419</v>
      </c>
      <c r="F2246" t="s">
        <v>77</v>
      </c>
      <c r="G2246" t="s">
        <v>368</v>
      </c>
      <c r="H2246" t="s">
        <v>386</v>
      </c>
      <c r="I2246" t="s">
        <v>460</v>
      </c>
      <c r="K2246" t="s">
        <v>219</v>
      </c>
      <c r="L2246" s="71">
        <v>0</v>
      </c>
      <c r="N2246" s="72">
        <f>IF(COUNTIFS(Submission[Submission],"2nd",Submission[Code],Submission[[#This Row],[Code]],Submission[Month],Submission[[#This Row],[Month]])&gt;0,Submission[[#This Row],[2nd Submit Prod/import (month +0)]]-Submission[[#This Row],[1st Submit Prod/import (month +0) ]],0)</f>
        <v>0</v>
      </c>
    </row>
    <row r="2247" spans="1:14">
      <c r="A2247" s="115">
        <v>2022</v>
      </c>
      <c r="B2247" s="72">
        <v>5</v>
      </c>
      <c r="C2247" t="s">
        <v>372</v>
      </c>
      <c r="D2247" t="s">
        <v>198</v>
      </c>
      <c r="E2247" t="s">
        <v>419</v>
      </c>
      <c r="F2247" t="s">
        <v>77</v>
      </c>
      <c r="G2247" t="s">
        <v>368</v>
      </c>
      <c r="H2247" t="s">
        <v>386</v>
      </c>
      <c r="I2247" t="s">
        <v>461</v>
      </c>
      <c r="K2247" t="s">
        <v>219</v>
      </c>
      <c r="L2247" s="71">
        <v>0</v>
      </c>
      <c r="N2247" s="72">
        <f>IF(COUNTIFS(Submission[Submission],"2nd",Submission[Code],Submission[[#This Row],[Code]],Submission[Month],Submission[[#This Row],[Month]])&gt;0,Submission[[#This Row],[2nd Submit Prod/import (month +0)]]-Submission[[#This Row],[1st Submit Prod/import (month +0) ]],0)</f>
        <v>0</v>
      </c>
    </row>
    <row r="2248" spans="1:14">
      <c r="A2248" s="115">
        <v>2022</v>
      </c>
      <c r="B2248" s="72">
        <v>5</v>
      </c>
      <c r="C2248" t="s">
        <v>372</v>
      </c>
      <c r="D2248" t="s">
        <v>198</v>
      </c>
      <c r="E2248" t="s">
        <v>419</v>
      </c>
      <c r="F2248" t="s">
        <v>77</v>
      </c>
      <c r="G2248" t="s">
        <v>368</v>
      </c>
      <c r="H2248" t="s">
        <v>386</v>
      </c>
      <c r="I2248" t="s">
        <v>462</v>
      </c>
      <c r="K2248" t="s">
        <v>219</v>
      </c>
      <c r="L2248" s="71">
        <v>0</v>
      </c>
      <c r="N2248" s="72">
        <f>IF(COUNTIFS(Submission[Submission],"2nd",Submission[Code],Submission[[#This Row],[Code]],Submission[Month],Submission[[#This Row],[Month]])&gt;0,Submission[[#This Row],[2nd Submit Prod/import (month +0)]]-Submission[[#This Row],[1st Submit Prod/import (month +0) ]],0)</f>
        <v>0</v>
      </c>
    </row>
    <row r="2249" spans="1:14">
      <c r="A2249" s="115">
        <v>2022</v>
      </c>
      <c r="B2249" s="72">
        <v>5</v>
      </c>
      <c r="C2249" t="s">
        <v>372</v>
      </c>
      <c r="D2249" t="s">
        <v>198</v>
      </c>
      <c r="E2249" t="s">
        <v>419</v>
      </c>
      <c r="F2249" t="s">
        <v>77</v>
      </c>
      <c r="G2249" t="s">
        <v>368</v>
      </c>
      <c r="H2249" t="s">
        <v>386</v>
      </c>
      <c r="I2249" t="s">
        <v>146</v>
      </c>
      <c r="K2249" t="s">
        <v>220</v>
      </c>
      <c r="L2249" s="71">
        <v>0</v>
      </c>
      <c r="N2249" s="72">
        <f>IF(COUNTIFS(Submission[Submission],"2nd",Submission[Code],Submission[[#This Row],[Code]],Submission[Month],Submission[[#This Row],[Month]])&gt;0,Submission[[#This Row],[2nd Submit Prod/import (month +0)]]-Submission[[#This Row],[1st Submit Prod/import (month +0) ]],0)</f>
        <v>0</v>
      </c>
    </row>
    <row r="2250" spans="1:14">
      <c r="A2250" s="115">
        <v>2022</v>
      </c>
      <c r="B2250" s="72">
        <v>5</v>
      </c>
      <c r="C2250" t="s">
        <v>372</v>
      </c>
      <c r="D2250" t="s">
        <v>198</v>
      </c>
      <c r="E2250" t="s">
        <v>419</v>
      </c>
      <c r="F2250" t="s">
        <v>77</v>
      </c>
      <c r="G2250" t="s">
        <v>368</v>
      </c>
      <c r="H2250" t="s">
        <v>386</v>
      </c>
      <c r="I2250" t="s">
        <v>94</v>
      </c>
      <c r="K2250" t="s">
        <v>220</v>
      </c>
      <c r="L2250" s="71">
        <v>0</v>
      </c>
      <c r="N2250" s="72">
        <f>IF(COUNTIFS(Submission[Submission],"2nd",Submission[Code],Submission[[#This Row],[Code]],Submission[Month],Submission[[#This Row],[Month]])&gt;0,Submission[[#This Row],[2nd Submit Prod/import (month +0)]]-Submission[[#This Row],[1st Submit Prod/import (month +0) ]],0)</f>
        <v>0</v>
      </c>
    </row>
    <row r="2251" spans="1:14">
      <c r="A2251" s="115">
        <v>2022</v>
      </c>
      <c r="B2251" s="72">
        <v>5</v>
      </c>
      <c r="C2251" t="s">
        <v>372</v>
      </c>
      <c r="D2251" t="s">
        <v>198</v>
      </c>
      <c r="E2251" t="s">
        <v>419</v>
      </c>
      <c r="F2251" t="s">
        <v>77</v>
      </c>
      <c r="G2251" t="s">
        <v>368</v>
      </c>
      <c r="H2251" t="s">
        <v>386</v>
      </c>
      <c r="I2251" t="s">
        <v>147</v>
      </c>
      <c r="K2251" t="s">
        <v>220</v>
      </c>
      <c r="L2251" s="71">
        <v>0</v>
      </c>
      <c r="N2251" s="72">
        <f>IF(COUNTIFS(Submission[Submission],"2nd",Submission[Code],Submission[[#This Row],[Code]],Submission[Month],Submission[[#This Row],[Month]])&gt;0,Submission[[#This Row],[2nd Submit Prod/import (month +0)]]-Submission[[#This Row],[1st Submit Prod/import (month +0) ]],0)</f>
        <v>0</v>
      </c>
    </row>
    <row r="2252" spans="1:14">
      <c r="A2252" s="115">
        <v>2022</v>
      </c>
      <c r="B2252" s="72">
        <v>5</v>
      </c>
      <c r="C2252" t="s">
        <v>372</v>
      </c>
      <c r="D2252" t="s">
        <v>198</v>
      </c>
      <c r="E2252" t="s">
        <v>419</v>
      </c>
      <c r="F2252" t="s">
        <v>77</v>
      </c>
      <c r="G2252" t="s">
        <v>368</v>
      </c>
      <c r="H2252" t="s">
        <v>386</v>
      </c>
      <c r="I2252" t="s">
        <v>148</v>
      </c>
      <c r="K2252" t="s">
        <v>220</v>
      </c>
      <c r="L2252" s="71">
        <v>0</v>
      </c>
      <c r="N2252" s="72">
        <f>IF(COUNTIFS(Submission[Submission],"2nd",Submission[Code],Submission[[#This Row],[Code]],Submission[Month],Submission[[#This Row],[Month]])&gt;0,Submission[[#This Row],[2nd Submit Prod/import (month +0)]]-Submission[[#This Row],[1st Submit Prod/import (month +0) ]],0)</f>
        <v>0</v>
      </c>
    </row>
    <row r="2253" spans="1:14">
      <c r="A2253" s="115">
        <v>2022</v>
      </c>
      <c r="B2253" s="72">
        <v>5</v>
      </c>
      <c r="C2253" t="s">
        <v>372</v>
      </c>
      <c r="D2253" t="s">
        <v>198</v>
      </c>
      <c r="E2253" t="s">
        <v>421</v>
      </c>
      <c r="F2253" t="s">
        <v>77</v>
      </c>
      <c r="G2253" t="s">
        <v>370</v>
      </c>
      <c r="H2253" t="s">
        <v>403</v>
      </c>
      <c r="I2253" t="s">
        <v>560</v>
      </c>
      <c r="K2253" t="s">
        <v>220</v>
      </c>
      <c r="L2253" s="71">
        <v>0</v>
      </c>
      <c r="N2253" s="72">
        <f>IF(COUNTIFS(Submission[Submission],"2nd",Submission[Code],Submission[[#This Row],[Code]],Submission[Month],Submission[[#This Row],[Month]])&gt;0,Submission[[#This Row],[2nd Submit Prod/import (month +0)]]-Submission[[#This Row],[1st Submit Prod/import (month +0) ]],0)</f>
        <v>0</v>
      </c>
    </row>
    <row r="2254" spans="1:14">
      <c r="A2254" s="115">
        <v>2022</v>
      </c>
      <c r="B2254" s="72">
        <v>5</v>
      </c>
      <c r="C2254" t="s">
        <v>372</v>
      </c>
      <c r="D2254" t="s">
        <v>198</v>
      </c>
      <c r="E2254" t="s">
        <v>421</v>
      </c>
      <c r="F2254" t="s">
        <v>77</v>
      </c>
      <c r="G2254" t="s">
        <v>370</v>
      </c>
      <c r="H2254" t="s">
        <v>403</v>
      </c>
      <c r="I2254" t="s">
        <v>561</v>
      </c>
      <c r="K2254" t="s">
        <v>220</v>
      </c>
      <c r="L2254" s="71">
        <v>0</v>
      </c>
      <c r="N2254" s="72">
        <f>IF(COUNTIFS(Submission[Submission],"2nd",Submission[Code],Submission[[#This Row],[Code]],Submission[Month],Submission[[#This Row],[Month]])&gt;0,Submission[[#This Row],[2nd Submit Prod/import (month +0)]]-Submission[[#This Row],[1st Submit Prod/import (month +0) ]],0)</f>
        <v>0</v>
      </c>
    </row>
    <row r="2255" spans="1:14">
      <c r="A2255" s="115">
        <v>2022</v>
      </c>
      <c r="B2255" s="72">
        <v>5</v>
      </c>
      <c r="C2255" t="s">
        <v>372</v>
      </c>
      <c r="D2255" t="s">
        <v>198</v>
      </c>
      <c r="E2255" t="s">
        <v>421</v>
      </c>
      <c r="F2255" t="s">
        <v>77</v>
      </c>
      <c r="G2255" t="s">
        <v>370</v>
      </c>
      <c r="H2255" t="s">
        <v>403</v>
      </c>
      <c r="I2255" t="s">
        <v>562</v>
      </c>
      <c r="K2255" t="s">
        <v>220</v>
      </c>
      <c r="L2255" s="71">
        <v>0</v>
      </c>
      <c r="N2255" s="72">
        <f>IF(COUNTIFS(Submission[Submission],"2nd",Submission[Code],Submission[[#This Row],[Code]],Submission[Month],Submission[[#This Row],[Month]])&gt;0,Submission[[#This Row],[2nd Submit Prod/import (month +0)]]-Submission[[#This Row],[1st Submit Prod/import (month +0) ]],0)</f>
        <v>0</v>
      </c>
    </row>
    <row r="2256" spans="1:14">
      <c r="A2256" s="115">
        <v>2022</v>
      </c>
      <c r="B2256" s="72">
        <v>5</v>
      </c>
      <c r="C2256" t="s">
        <v>372</v>
      </c>
      <c r="D2256" t="s">
        <v>198</v>
      </c>
      <c r="E2256" t="s">
        <v>419</v>
      </c>
      <c r="F2256" t="s">
        <v>77</v>
      </c>
      <c r="G2256" t="s">
        <v>370</v>
      </c>
      <c r="H2256" t="s">
        <v>412</v>
      </c>
      <c r="I2256" t="s">
        <v>95</v>
      </c>
      <c r="K2256" t="s">
        <v>219</v>
      </c>
      <c r="L2256" s="71">
        <v>0</v>
      </c>
      <c r="N2256" s="72">
        <f>IF(COUNTIFS(Submission[Submission],"2nd",Submission[Code],Submission[[#This Row],[Code]],Submission[Month],Submission[[#This Row],[Month]])&gt;0,Submission[[#This Row],[2nd Submit Prod/import (month +0)]]-Submission[[#This Row],[1st Submit Prod/import (month +0) ]],0)</f>
        <v>0</v>
      </c>
    </row>
    <row r="2257" spans="1:14">
      <c r="A2257" s="115">
        <v>2022</v>
      </c>
      <c r="B2257" s="72">
        <v>5</v>
      </c>
      <c r="C2257" t="s">
        <v>372</v>
      </c>
      <c r="D2257" t="s">
        <v>198</v>
      </c>
      <c r="E2257" t="s">
        <v>419</v>
      </c>
      <c r="F2257" t="s">
        <v>77</v>
      </c>
      <c r="G2257" t="s">
        <v>370</v>
      </c>
      <c r="H2257" t="s">
        <v>412</v>
      </c>
      <c r="I2257" t="s">
        <v>27</v>
      </c>
      <c r="K2257" t="s">
        <v>219</v>
      </c>
      <c r="L2257" s="71">
        <v>0</v>
      </c>
      <c r="N2257" s="72">
        <f>IF(COUNTIFS(Submission[Submission],"2nd",Submission[Code],Submission[[#This Row],[Code]],Submission[Month],Submission[[#This Row],[Month]])&gt;0,Submission[[#This Row],[2nd Submit Prod/import (month +0)]]-Submission[[#This Row],[1st Submit Prod/import (month +0) ]],0)</f>
        <v>0</v>
      </c>
    </row>
    <row r="2258" spans="1:14">
      <c r="A2258" s="115">
        <v>2022</v>
      </c>
      <c r="B2258" s="72">
        <v>5</v>
      </c>
      <c r="C2258" t="s">
        <v>372</v>
      </c>
      <c r="D2258" t="s">
        <v>198</v>
      </c>
      <c r="E2258" t="s">
        <v>419</v>
      </c>
      <c r="F2258" t="s">
        <v>77</v>
      </c>
      <c r="G2258" t="s">
        <v>370</v>
      </c>
      <c r="H2258" t="s">
        <v>412</v>
      </c>
      <c r="I2258" t="s">
        <v>26</v>
      </c>
      <c r="K2258" t="s">
        <v>219</v>
      </c>
      <c r="L2258" s="71">
        <v>0</v>
      </c>
      <c r="N2258" s="72">
        <f>IF(COUNTIFS(Submission[Submission],"2nd",Submission[Code],Submission[[#This Row],[Code]],Submission[Month],Submission[[#This Row],[Month]])&gt;0,Submission[[#This Row],[2nd Submit Prod/import (month +0)]]-Submission[[#This Row],[1st Submit Prod/import (month +0) ]],0)</f>
        <v>0</v>
      </c>
    </row>
    <row r="2259" spans="1:14">
      <c r="A2259" s="115">
        <v>2022</v>
      </c>
      <c r="B2259" s="72">
        <v>5</v>
      </c>
      <c r="C2259" t="s">
        <v>372</v>
      </c>
      <c r="D2259" t="s">
        <v>198</v>
      </c>
      <c r="E2259" t="s">
        <v>419</v>
      </c>
      <c r="F2259" t="s">
        <v>77</v>
      </c>
      <c r="G2259" t="s">
        <v>370</v>
      </c>
      <c r="H2259" t="s">
        <v>412</v>
      </c>
      <c r="I2259" t="s">
        <v>25</v>
      </c>
      <c r="K2259" t="s">
        <v>219</v>
      </c>
      <c r="L2259" s="71">
        <v>0</v>
      </c>
      <c r="N2259" s="72">
        <f>IF(COUNTIFS(Submission[Submission],"2nd",Submission[Code],Submission[[#This Row],[Code]],Submission[Month],Submission[[#This Row],[Month]])&gt;0,Submission[[#This Row],[2nd Submit Prod/import (month +0)]]-Submission[[#This Row],[1st Submit Prod/import (month +0) ]],0)</f>
        <v>0</v>
      </c>
    </row>
    <row r="2260" spans="1:14">
      <c r="A2260" s="115">
        <v>2022</v>
      </c>
      <c r="B2260" s="72">
        <v>5</v>
      </c>
      <c r="C2260" t="s">
        <v>372</v>
      </c>
      <c r="D2260" t="s">
        <v>198</v>
      </c>
      <c r="E2260" t="s">
        <v>419</v>
      </c>
      <c r="F2260" t="s">
        <v>77</v>
      </c>
      <c r="G2260" t="s">
        <v>370</v>
      </c>
      <c r="H2260" t="s">
        <v>412</v>
      </c>
      <c r="I2260" t="s">
        <v>28</v>
      </c>
      <c r="K2260" t="s">
        <v>219</v>
      </c>
      <c r="L2260" s="71">
        <v>0</v>
      </c>
      <c r="N2260" s="72">
        <f>IF(COUNTIFS(Submission[Submission],"2nd",Submission[Code],Submission[[#This Row],[Code]],Submission[Month],Submission[[#This Row],[Month]])&gt;0,Submission[[#This Row],[2nd Submit Prod/import (month +0)]]-Submission[[#This Row],[1st Submit Prod/import (month +0) ]],0)</f>
        <v>0</v>
      </c>
    </row>
    <row r="2261" spans="1:14">
      <c r="A2261" s="115">
        <v>2022</v>
      </c>
      <c r="B2261" s="72">
        <v>5</v>
      </c>
      <c r="C2261" t="s">
        <v>372</v>
      </c>
      <c r="D2261" t="s">
        <v>198</v>
      </c>
      <c r="E2261" t="s">
        <v>419</v>
      </c>
      <c r="F2261" t="s">
        <v>77</v>
      </c>
      <c r="G2261" t="s">
        <v>370</v>
      </c>
      <c r="H2261" t="s">
        <v>412</v>
      </c>
      <c r="I2261" t="s">
        <v>227</v>
      </c>
      <c r="K2261" t="s">
        <v>219</v>
      </c>
      <c r="L2261" s="71">
        <v>768</v>
      </c>
      <c r="N2261" s="72">
        <f>IF(COUNTIFS(Submission[Submission],"2nd",Submission[Code],Submission[[#This Row],[Code]],Submission[Month],Submission[[#This Row],[Month]])&gt;0,Submission[[#This Row],[2nd Submit Prod/import (month +0)]]-Submission[[#This Row],[1st Submit Prod/import (month +0) ]],0)</f>
        <v>0</v>
      </c>
    </row>
    <row r="2262" spans="1:14">
      <c r="A2262" s="115">
        <v>2022</v>
      </c>
      <c r="B2262" s="72">
        <v>5</v>
      </c>
      <c r="C2262" t="s">
        <v>372</v>
      </c>
      <c r="D2262" t="s">
        <v>198</v>
      </c>
      <c r="E2262" t="s">
        <v>419</v>
      </c>
      <c r="F2262" t="s">
        <v>77</v>
      </c>
      <c r="G2262" t="s">
        <v>370</v>
      </c>
      <c r="H2262" t="s">
        <v>412</v>
      </c>
      <c r="I2262" t="s">
        <v>96</v>
      </c>
      <c r="K2262" t="s">
        <v>219</v>
      </c>
      <c r="L2262" s="71">
        <v>1152</v>
      </c>
      <c r="N2262" s="72">
        <f>IF(COUNTIFS(Submission[Submission],"2nd",Submission[Code],Submission[[#This Row],[Code]],Submission[Month],Submission[[#This Row],[Month]])&gt;0,Submission[[#This Row],[2nd Submit Prod/import (month +0)]]-Submission[[#This Row],[1st Submit Prod/import (month +0) ]],0)</f>
        <v>0</v>
      </c>
    </row>
    <row r="2263" spans="1:14">
      <c r="A2263" s="115">
        <v>2022</v>
      </c>
      <c r="B2263" s="72">
        <v>5</v>
      </c>
      <c r="C2263" t="s">
        <v>372</v>
      </c>
      <c r="D2263" t="s">
        <v>198</v>
      </c>
      <c r="E2263" t="s">
        <v>419</v>
      </c>
      <c r="F2263" t="s">
        <v>77</v>
      </c>
      <c r="G2263" t="s">
        <v>370</v>
      </c>
      <c r="H2263" t="s">
        <v>412</v>
      </c>
      <c r="I2263" t="s">
        <v>97</v>
      </c>
      <c r="K2263" t="s">
        <v>219</v>
      </c>
      <c r="L2263" s="71">
        <v>0</v>
      </c>
      <c r="N2263" s="72">
        <f>IF(COUNTIFS(Submission[Submission],"2nd",Submission[Code],Submission[[#This Row],[Code]],Submission[Month],Submission[[#This Row],[Month]])&gt;0,Submission[[#This Row],[2nd Submit Prod/import (month +0)]]-Submission[[#This Row],[1st Submit Prod/import (month +0) ]],0)</f>
        <v>0</v>
      </c>
    </row>
    <row r="2264" spans="1:14">
      <c r="A2264" s="115">
        <v>2022</v>
      </c>
      <c r="B2264" s="72">
        <v>5</v>
      </c>
      <c r="C2264" t="s">
        <v>372</v>
      </c>
      <c r="D2264" t="s">
        <v>198</v>
      </c>
      <c r="E2264" t="s">
        <v>419</v>
      </c>
      <c r="F2264" t="s">
        <v>77</v>
      </c>
      <c r="G2264" t="s">
        <v>370</v>
      </c>
      <c r="H2264" t="s">
        <v>412</v>
      </c>
      <c r="I2264" t="s">
        <v>228</v>
      </c>
      <c r="K2264" t="s">
        <v>219</v>
      </c>
      <c r="L2264" s="71">
        <v>0</v>
      </c>
      <c r="N2264" s="72">
        <f>IF(COUNTIFS(Submission[Submission],"2nd",Submission[Code],Submission[[#This Row],[Code]],Submission[Month],Submission[[#This Row],[Month]])&gt;0,Submission[[#This Row],[2nd Submit Prod/import (month +0)]]-Submission[[#This Row],[1st Submit Prod/import (month +0) ]],0)</f>
        <v>0</v>
      </c>
    </row>
    <row r="2265" spans="1:14">
      <c r="A2265" s="115">
        <v>2022</v>
      </c>
      <c r="B2265" s="72">
        <v>5</v>
      </c>
      <c r="C2265" t="s">
        <v>372</v>
      </c>
      <c r="D2265" t="s">
        <v>198</v>
      </c>
      <c r="E2265" t="s">
        <v>419</v>
      </c>
      <c r="F2265" t="s">
        <v>77</v>
      </c>
      <c r="G2265" t="s">
        <v>370</v>
      </c>
      <c r="H2265" t="s">
        <v>412</v>
      </c>
      <c r="I2265" t="s">
        <v>246</v>
      </c>
      <c r="K2265" t="s">
        <v>219</v>
      </c>
      <c r="L2265" s="71">
        <v>0</v>
      </c>
      <c r="N2265" s="72">
        <f>IF(COUNTIFS(Submission[Submission],"2nd",Submission[Code],Submission[[#This Row],[Code]],Submission[Month],Submission[[#This Row],[Month]])&gt;0,Submission[[#This Row],[2nd Submit Prod/import (month +0)]]-Submission[[#This Row],[1st Submit Prod/import (month +0) ]],0)</f>
        <v>0</v>
      </c>
    </row>
    <row r="2266" spans="1:14">
      <c r="A2266" s="115">
        <v>2022</v>
      </c>
      <c r="B2266" s="72">
        <v>5</v>
      </c>
      <c r="C2266" t="s">
        <v>372</v>
      </c>
      <c r="D2266" t="s">
        <v>198</v>
      </c>
      <c r="E2266" t="s">
        <v>419</v>
      </c>
      <c r="F2266" t="s">
        <v>77</v>
      </c>
      <c r="G2266" t="s">
        <v>370</v>
      </c>
      <c r="H2266" t="s">
        <v>412</v>
      </c>
      <c r="I2266" t="s">
        <v>247</v>
      </c>
      <c r="K2266" t="s">
        <v>219</v>
      </c>
      <c r="L2266" s="71">
        <v>0</v>
      </c>
      <c r="N2266" s="72">
        <f>IF(COUNTIFS(Submission[Submission],"2nd",Submission[Code],Submission[[#This Row],[Code]],Submission[Month],Submission[[#This Row],[Month]])&gt;0,Submission[[#This Row],[2nd Submit Prod/import (month +0)]]-Submission[[#This Row],[1st Submit Prod/import (month +0) ]],0)</f>
        <v>0</v>
      </c>
    </row>
    <row r="2267" spans="1:14">
      <c r="A2267" s="115">
        <v>2022</v>
      </c>
      <c r="B2267" s="72">
        <v>5</v>
      </c>
      <c r="C2267" t="s">
        <v>372</v>
      </c>
      <c r="D2267" t="s">
        <v>198</v>
      </c>
      <c r="E2267" t="s">
        <v>419</v>
      </c>
      <c r="F2267" t="s">
        <v>77</v>
      </c>
      <c r="G2267" t="s">
        <v>370</v>
      </c>
      <c r="H2267" t="s">
        <v>412</v>
      </c>
      <c r="I2267" t="s">
        <v>235</v>
      </c>
      <c r="K2267" t="s">
        <v>219</v>
      </c>
      <c r="L2267" s="71">
        <v>0</v>
      </c>
      <c r="N2267" s="72">
        <f>IF(COUNTIFS(Submission[Submission],"2nd",Submission[Code],Submission[[#This Row],[Code]],Submission[Month],Submission[[#This Row],[Month]])&gt;0,Submission[[#This Row],[2nd Submit Prod/import (month +0)]]-Submission[[#This Row],[1st Submit Prod/import (month +0) ]],0)</f>
        <v>0</v>
      </c>
    </row>
    <row r="2268" spans="1:14">
      <c r="A2268" s="115">
        <v>2022</v>
      </c>
      <c r="B2268" s="72">
        <v>5</v>
      </c>
      <c r="C2268" t="s">
        <v>372</v>
      </c>
      <c r="D2268" t="s">
        <v>198</v>
      </c>
      <c r="E2268" t="s">
        <v>419</v>
      </c>
      <c r="F2268" t="s">
        <v>77</v>
      </c>
      <c r="G2268" t="s">
        <v>370</v>
      </c>
      <c r="H2268" t="s">
        <v>412</v>
      </c>
      <c r="I2268" t="s">
        <v>242</v>
      </c>
      <c r="K2268" t="s">
        <v>219</v>
      </c>
      <c r="L2268" s="71">
        <v>0</v>
      </c>
      <c r="N2268" s="72">
        <f>IF(COUNTIFS(Submission[Submission],"2nd",Submission[Code],Submission[[#This Row],[Code]],Submission[Month],Submission[[#This Row],[Month]])&gt;0,Submission[[#This Row],[2nd Submit Prod/import (month +0)]]-Submission[[#This Row],[1st Submit Prod/import (month +0) ]],0)</f>
        <v>0</v>
      </c>
    </row>
    <row r="2269" spans="1:14">
      <c r="A2269" s="115">
        <v>2022</v>
      </c>
      <c r="B2269" s="72">
        <v>5</v>
      </c>
      <c r="C2269" t="s">
        <v>372</v>
      </c>
      <c r="D2269" t="s">
        <v>198</v>
      </c>
      <c r="E2269" t="s">
        <v>419</v>
      </c>
      <c r="F2269" t="s">
        <v>77</v>
      </c>
      <c r="G2269" t="s">
        <v>370</v>
      </c>
      <c r="H2269" t="s">
        <v>412</v>
      </c>
      <c r="I2269" t="s">
        <v>243</v>
      </c>
      <c r="K2269" t="s">
        <v>219</v>
      </c>
      <c r="L2269" s="71">
        <v>0</v>
      </c>
      <c r="N2269" s="72">
        <f>IF(COUNTIFS(Submission[Submission],"2nd",Submission[Code],Submission[[#This Row],[Code]],Submission[Month],Submission[[#This Row],[Month]])&gt;0,Submission[[#This Row],[2nd Submit Prod/import (month +0)]]-Submission[[#This Row],[1st Submit Prod/import (month +0) ]],0)</f>
        <v>0</v>
      </c>
    </row>
    <row r="2270" spans="1:14">
      <c r="A2270" s="115">
        <v>2022</v>
      </c>
      <c r="B2270" s="72">
        <v>5</v>
      </c>
      <c r="C2270" t="s">
        <v>372</v>
      </c>
      <c r="D2270" t="s">
        <v>198</v>
      </c>
      <c r="E2270" t="s">
        <v>419</v>
      </c>
      <c r="F2270" t="s">
        <v>77</v>
      </c>
      <c r="G2270" t="s">
        <v>370</v>
      </c>
      <c r="H2270" t="s">
        <v>412</v>
      </c>
      <c r="I2270" t="s">
        <v>241</v>
      </c>
      <c r="K2270" t="s">
        <v>219</v>
      </c>
      <c r="L2270" s="71">
        <v>0</v>
      </c>
      <c r="N2270" s="72">
        <f>IF(COUNTIFS(Submission[Submission],"2nd",Submission[Code],Submission[[#This Row],[Code]],Submission[Month],Submission[[#This Row],[Month]])&gt;0,Submission[[#This Row],[2nd Submit Prod/import (month +0)]]-Submission[[#This Row],[1st Submit Prod/import (month +0) ]],0)</f>
        <v>0</v>
      </c>
    </row>
    <row r="2271" spans="1:14">
      <c r="A2271" s="115">
        <v>2022</v>
      </c>
      <c r="B2271" s="72">
        <v>5</v>
      </c>
      <c r="C2271" t="s">
        <v>372</v>
      </c>
      <c r="D2271" t="s">
        <v>198</v>
      </c>
      <c r="E2271" t="s">
        <v>419</v>
      </c>
      <c r="F2271" t="s">
        <v>77</v>
      </c>
      <c r="G2271" t="s">
        <v>370</v>
      </c>
      <c r="H2271" t="s">
        <v>412</v>
      </c>
      <c r="I2271" t="s">
        <v>240</v>
      </c>
      <c r="K2271" t="s">
        <v>219</v>
      </c>
      <c r="L2271" s="71">
        <v>1574.4</v>
      </c>
      <c r="N2271" s="72">
        <f>IF(COUNTIFS(Submission[Submission],"2nd",Submission[Code],Submission[[#This Row],[Code]],Submission[Month],Submission[[#This Row],[Month]])&gt;0,Submission[[#This Row],[2nd Submit Prod/import (month +0)]]-Submission[[#This Row],[1st Submit Prod/import (month +0) ]],0)</f>
        <v>0</v>
      </c>
    </row>
    <row r="2272" spans="1:14">
      <c r="A2272" s="115">
        <v>2022</v>
      </c>
      <c r="B2272" s="72">
        <v>5</v>
      </c>
      <c r="C2272" t="s">
        <v>372</v>
      </c>
      <c r="D2272" t="s">
        <v>198</v>
      </c>
      <c r="E2272" t="s">
        <v>419</v>
      </c>
      <c r="F2272" t="s">
        <v>77</v>
      </c>
      <c r="G2272" t="s">
        <v>370</v>
      </c>
      <c r="H2272" t="s">
        <v>412</v>
      </c>
      <c r="I2272" t="s">
        <v>229</v>
      </c>
      <c r="K2272" t="s">
        <v>220</v>
      </c>
      <c r="L2272" s="71">
        <v>1536</v>
      </c>
      <c r="N2272" s="72">
        <f>IF(COUNTIFS(Submission[Submission],"2nd",Submission[Code],Submission[[#This Row],[Code]],Submission[Month],Submission[[#This Row],[Month]])&gt;0,Submission[[#This Row],[2nd Submit Prod/import (month +0)]]-Submission[[#This Row],[1st Submit Prod/import (month +0) ]],0)</f>
        <v>0</v>
      </c>
    </row>
    <row r="2273" spans="1:14">
      <c r="A2273" s="115">
        <v>2022</v>
      </c>
      <c r="B2273" s="72">
        <v>5</v>
      </c>
      <c r="C2273" t="s">
        <v>372</v>
      </c>
      <c r="D2273" t="s">
        <v>198</v>
      </c>
      <c r="E2273" t="s">
        <v>419</v>
      </c>
      <c r="F2273" t="s">
        <v>77</v>
      </c>
      <c r="G2273" t="s">
        <v>370</v>
      </c>
      <c r="H2273" t="s">
        <v>412</v>
      </c>
      <c r="I2273" t="s">
        <v>230</v>
      </c>
      <c r="K2273" t="s">
        <v>220</v>
      </c>
      <c r="L2273" s="71">
        <v>1536</v>
      </c>
      <c r="N2273" s="72">
        <f>IF(COUNTIFS(Submission[Submission],"2nd",Submission[Code],Submission[[#This Row],[Code]],Submission[Month],Submission[[#This Row],[Month]])&gt;0,Submission[[#This Row],[2nd Submit Prod/import (month +0)]]-Submission[[#This Row],[1st Submit Prod/import (month +0) ]],0)</f>
        <v>0</v>
      </c>
    </row>
    <row r="2274" spans="1:14">
      <c r="A2274" s="115">
        <v>2022</v>
      </c>
      <c r="B2274" s="72">
        <v>5</v>
      </c>
      <c r="C2274" t="s">
        <v>372</v>
      </c>
      <c r="D2274" t="s">
        <v>198</v>
      </c>
      <c r="E2274" t="s">
        <v>419</v>
      </c>
      <c r="F2274" t="s">
        <v>77</v>
      </c>
      <c r="G2274" t="s">
        <v>370</v>
      </c>
      <c r="H2274" t="s">
        <v>412</v>
      </c>
      <c r="I2274" t="s">
        <v>231</v>
      </c>
      <c r="K2274" t="s">
        <v>220</v>
      </c>
      <c r="L2274" s="71">
        <v>1536</v>
      </c>
      <c r="N2274" s="72">
        <f>IF(COUNTIFS(Submission[Submission],"2nd",Submission[Code],Submission[[#This Row],[Code]],Submission[Month],Submission[[#This Row],[Month]])&gt;0,Submission[[#This Row],[2nd Submit Prod/import (month +0)]]-Submission[[#This Row],[1st Submit Prod/import (month +0) ]],0)</f>
        <v>0</v>
      </c>
    </row>
    <row r="2275" spans="1:14">
      <c r="A2275" s="115">
        <v>2022</v>
      </c>
      <c r="B2275" s="72">
        <v>5</v>
      </c>
      <c r="C2275" t="s">
        <v>372</v>
      </c>
      <c r="D2275" t="s">
        <v>198</v>
      </c>
      <c r="E2275" t="s">
        <v>419</v>
      </c>
      <c r="F2275" t="s">
        <v>77</v>
      </c>
      <c r="G2275" t="s">
        <v>370</v>
      </c>
      <c r="H2275" t="s">
        <v>412</v>
      </c>
      <c r="I2275" t="s">
        <v>232</v>
      </c>
      <c r="K2275" t="s">
        <v>220</v>
      </c>
      <c r="L2275" s="71">
        <v>1536</v>
      </c>
      <c r="N2275" s="72">
        <f>IF(COUNTIFS(Submission[Submission],"2nd",Submission[Code],Submission[[#This Row],[Code]],Submission[Month],Submission[[#This Row],[Month]])&gt;0,Submission[[#This Row],[2nd Submit Prod/import (month +0)]]-Submission[[#This Row],[1st Submit Prod/import (month +0) ]],0)</f>
        <v>0</v>
      </c>
    </row>
    <row r="2276" spans="1:14">
      <c r="A2276" s="115">
        <v>2022</v>
      </c>
      <c r="B2276" s="72">
        <v>5</v>
      </c>
      <c r="C2276" t="s">
        <v>372</v>
      </c>
      <c r="D2276" t="s">
        <v>198</v>
      </c>
      <c r="E2276" t="s">
        <v>419</v>
      </c>
      <c r="F2276" t="s">
        <v>77</v>
      </c>
      <c r="G2276" t="s">
        <v>370</v>
      </c>
      <c r="H2276" t="s">
        <v>412</v>
      </c>
      <c r="I2276" t="s">
        <v>98</v>
      </c>
      <c r="K2276" t="s">
        <v>220</v>
      </c>
      <c r="L2276" s="71">
        <v>0</v>
      </c>
      <c r="N2276" s="72">
        <f>IF(COUNTIFS(Submission[Submission],"2nd",Submission[Code],Submission[[#This Row],[Code]],Submission[Month],Submission[[#This Row],[Month]])&gt;0,Submission[[#This Row],[2nd Submit Prod/import (month +0)]]-Submission[[#This Row],[1st Submit Prod/import (month +0) ]],0)</f>
        <v>0</v>
      </c>
    </row>
    <row r="2277" spans="1:14">
      <c r="A2277" s="115">
        <v>2022</v>
      </c>
      <c r="B2277" s="72">
        <v>5</v>
      </c>
      <c r="C2277" t="s">
        <v>372</v>
      </c>
      <c r="D2277" t="s">
        <v>198</v>
      </c>
      <c r="E2277" t="s">
        <v>419</v>
      </c>
      <c r="F2277" t="s">
        <v>77</v>
      </c>
      <c r="G2277" t="s">
        <v>370</v>
      </c>
      <c r="H2277" t="s">
        <v>412</v>
      </c>
      <c r="I2277" t="s">
        <v>99</v>
      </c>
      <c r="K2277" t="s">
        <v>220</v>
      </c>
      <c r="L2277" s="71">
        <v>0</v>
      </c>
      <c r="N2277" s="72">
        <f>IF(COUNTIFS(Submission[Submission],"2nd",Submission[Code],Submission[[#This Row],[Code]],Submission[Month],Submission[[#This Row],[Month]])&gt;0,Submission[[#This Row],[2nd Submit Prod/import (month +0)]]-Submission[[#This Row],[1st Submit Prod/import (month +0) ]],0)</f>
        <v>0</v>
      </c>
    </row>
    <row r="2278" spans="1:14">
      <c r="A2278" s="115">
        <v>2022</v>
      </c>
      <c r="B2278" s="72">
        <v>5</v>
      </c>
      <c r="C2278" t="s">
        <v>372</v>
      </c>
      <c r="D2278" t="s">
        <v>198</v>
      </c>
      <c r="E2278" t="s">
        <v>419</v>
      </c>
      <c r="F2278" t="s">
        <v>77</v>
      </c>
      <c r="G2278" t="s">
        <v>370</v>
      </c>
      <c r="H2278" t="s">
        <v>412</v>
      </c>
      <c r="I2278" t="s">
        <v>100</v>
      </c>
      <c r="K2278" t="s">
        <v>220</v>
      </c>
      <c r="L2278" s="71">
        <v>0</v>
      </c>
      <c r="N2278" s="72">
        <f>IF(COUNTIFS(Submission[Submission],"2nd",Submission[Code],Submission[[#This Row],[Code]],Submission[Month],Submission[[#This Row],[Month]])&gt;0,Submission[[#This Row],[2nd Submit Prod/import (month +0)]]-Submission[[#This Row],[1st Submit Prod/import (month +0) ]],0)</f>
        <v>0</v>
      </c>
    </row>
    <row r="2279" spans="1:14">
      <c r="A2279" s="115">
        <v>2022</v>
      </c>
      <c r="B2279" s="72">
        <v>5</v>
      </c>
      <c r="C2279" t="s">
        <v>372</v>
      </c>
      <c r="D2279" t="s">
        <v>198</v>
      </c>
      <c r="E2279" t="s">
        <v>419</v>
      </c>
      <c r="F2279" t="s">
        <v>77</v>
      </c>
      <c r="G2279" t="s">
        <v>370</v>
      </c>
      <c r="H2279" t="s">
        <v>412</v>
      </c>
      <c r="I2279" t="s">
        <v>101</v>
      </c>
      <c r="K2279" t="s">
        <v>220</v>
      </c>
      <c r="L2279" s="71">
        <v>0</v>
      </c>
      <c r="N2279" s="72">
        <f>IF(COUNTIFS(Submission[Submission],"2nd",Submission[Code],Submission[[#This Row],[Code]],Submission[Month],Submission[[#This Row],[Month]])&gt;0,Submission[[#This Row],[2nd Submit Prod/import (month +0)]]-Submission[[#This Row],[1st Submit Prod/import (month +0) ]],0)</f>
        <v>0</v>
      </c>
    </row>
    <row r="2280" spans="1:14">
      <c r="A2280" s="115">
        <v>2022</v>
      </c>
      <c r="B2280" s="72">
        <v>5</v>
      </c>
      <c r="C2280" t="s">
        <v>372</v>
      </c>
      <c r="D2280" t="s">
        <v>198</v>
      </c>
      <c r="E2280" t="s">
        <v>419</v>
      </c>
      <c r="F2280" t="s">
        <v>77</v>
      </c>
      <c r="G2280" t="s">
        <v>370</v>
      </c>
      <c r="H2280" t="s">
        <v>412</v>
      </c>
      <c r="I2280" t="s">
        <v>149</v>
      </c>
      <c r="K2280" t="s">
        <v>220</v>
      </c>
      <c r="L2280" s="71">
        <v>0</v>
      </c>
      <c r="N2280" s="72">
        <f>IF(COUNTIFS(Submission[Submission],"2nd",Submission[Code],Submission[[#This Row],[Code]],Submission[Month],Submission[[#This Row],[Month]])&gt;0,Submission[[#This Row],[2nd Submit Prod/import (month +0)]]-Submission[[#This Row],[1st Submit Prod/import (month +0) ]],0)</f>
        <v>0</v>
      </c>
    </row>
    <row r="2281" spans="1:14">
      <c r="A2281" s="115">
        <v>2022</v>
      </c>
      <c r="B2281" s="72">
        <v>5</v>
      </c>
      <c r="C2281" t="s">
        <v>372</v>
      </c>
      <c r="D2281" t="s">
        <v>198</v>
      </c>
      <c r="E2281" t="s">
        <v>419</v>
      </c>
      <c r="F2281" t="s">
        <v>77</v>
      </c>
      <c r="G2281" t="s">
        <v>370</v>
      </c>
      <c r="H2281" t="s">
        <v>412</v>
      </c>
      <c r="I2281" t="s">
        <v>102</v>
      </c>
      <c r="K2281" t="s">
        <v>220</v>
      </c>
      <c r="L2281" s="71">
        <v>0</v>
      </c>
      <c r="N2281" s="72">
        <f>IF(COUNTIFS(Submission[Submission],"2nd",Submission[Code],Submission[[#This Row],[Code]],Submission[Month],Submission[[#This Row],[Month]])&gt;0,Submission[[#This Row],[2nd Submit Prod/import (month +0)]]-Submission[[#This Row],[1st Submit Prod/import (month +0) ]],0)</f>
        <v>0</v>
      </c>
    </row>
    <row r="2282" spans="1:14">
      <c r="A2282" s="115">
        <v>2022</v>
      </c>
      <c r="B2282" s="72">
        <v>5</v>
      </c>
      <c r="C2282" t="s">
        <v>372</v>
      </c>
      <c r="D2282" t="s">
        <v>198</v>
      </c>
      <c r="E2282" t="s">
        <v>419</v>
      </c>
      <c r="F2282" t="s">
        <v>77</v>
      </c>
      <c r="G2282" t="s">
        <v>370</v>
      </c>
      <c r="H2282" t="s">
        <v>412</v>
      </c>
      <c r="I2282" t="s">
        <v>150</v>
      </c>
      <c r="K2282" t="s">
        <v>220</v>
      </c>
      <c r="L2282" s="71">
        <v>0</v>
      </c>
      <c r="N2282" s="72">
        <f>IF(COUNTIFS(Submission[Submission],"2nd",Submission[Code],Submission[[#This Row],[Code]],Submission[Month],Submission[[#This Row],[Month]])&gt;0,Submission[[#This Row],[2nd Submit Prod/import (month +0)]]-Submission[[#This Row],[1st Submit Prod/import (month +0) ]],0)</f>
        <v>0</v>
      </c>
    </row>
    <row r="2283" spans="1:14">
      <c r="A2283" s="115">
        <v>2022</v>
      </c>
      <c r="B2283" s="72">
        <v>5</v>
      </c>
      <c r="C2283" t="s">
        <v>372</v>
      </c>
      <c r="D2283" t="s">
        <v>198</v>
      </c>
      <c r="E2283" t="s">
        <v>419</v>
      </c>
      <c r="F2283" t="s">
        <v>77</v>
      </c>
      <c r="G2283" t="s">
        <v>370</v>
      </c>
      <c r="H2283" t="s">
        <v>412</v>
      </c>
      <c r="I2283" t="s">
        <v>151</v>
      </c>
      <c r="K2283" t="s">
        <v>220</v>
      </c>
      <c r="L2283" s="71">
        <v>0</v>
      </c>
      <c r="N2283" s="72">
        <f>IF(COUNTIFS(Submission[Submission],"2nd",Submission[Code],Submission[[#This Row],[Code]],Submission[Month],Submission[[#This Row],[Month]])&gt;0,Submission[[#This Row],[2nd Submit Prod/import (month +0)]]-Submission[[#This Row],[1st Submit Prod/import (month +0) ]],0)</f>
        <v>0</v>
      </c>
    </row>
    <row r="2284" spans="1:14">
      <c r="A2284" s="115">
        <v>2022</v>
      </c>
      <c r="B2284" s="72">
        <v>5</v>
      </c>
      <c r="C2284" t="s">
        <v>372</v>
      </c>
      <c r="D2284" t="s">
        <v>198</v>
      </c>
      <c r="E2284" t="s">
        <v>419</v>
      </c>
      <c r="F2284" t="s">
        <v>77</v>
      </c>
      <c r="G2284" t="s">
        <v>370</v>
      </c>
      <c r="H2284" t="s">
        <v>412</v>
      </c>
      <c r="I2284" t="s">
        <v>152</v>
      </c>
      <c r="K2284" t="s">
        <v>220</v>
      </c>
      <c r="L2284" s="71">
        <v>0</v>
      </c>
      <c r="N2284" s="72">
        <f>IF(COUNTIFS(Submission[Submission],"2nd",Submission[Code],Submission[[#This Row],[Code]],Submission[Month],Submission[[#This Row],[Month]])&gt;0,Submission[[#This Row],[2nd Submit Prod/import (month +0)]]-Submission[[#This Row],[1st Submit Prod/import (month +0) ]],0)</f>
        <v>0</v>
      </c>
    </row>
    <row r="2285" spans="1:14">
      <c r="A2285" s="115">
        <v>2022</v>
      </c>
      <c r="B2285" s="72">
        <v>5</v>
      </c>
      <c r="C2285" t="s">
        <v>372</v>
      </c>
      <c r="D2285" t="s">
        <v>198</v>
      </c>
      <c r="E2285" t="s">
        <v>419</v>
      </c>
      <c r="F2285" t="s">
        <v>77</v>
      </c>
      <c r="G2285" t="s">
        <v>370</v>
      </c>
      <c r="H2285" t="s">
        <v>412</v>
      </c>
      <c r="I2285" t="s">
        <v>103</v>
      </c>
      <c r="K2285" t="s">
        <v>220</v>
      </c>
      <c r="L2285" s="71">
        <v>0</v>
      </c>
      <c r="N2285" s="72">
        <f>IF(COUNTIFS(Submission[Submission],"2nd",Submission[Code],Submission[[#This Row],[Code]],Submission[Month],Submission[[#This Row],[Month]])&gt;0,Submission[[#This Row],[2nd Submit Prod/import (month +0)]]-Submission[[#This Row],[1st Submit Prod/import (month +0) ]],0)</f>
        <v>0</v>
      </c>
    </row>
    <row r="2286" spans="1:14">
      <c r="A2286" s="115">
        <v>2022</v>
      </c>
      <c r="B2286" s="72">
        <v>5</v>
      </c>
      <c r="C2286" t="s">
        <v>372</v>
      </c>
      <c r="D2286" t="s">
        <v>198</v>
      </c>
      <c r="E2286" t="s">
        <v>419</v>
      </c>
      <c r="F2286" t="s">
        <v>77</v>
      </c>
      <c r="G2286" t="s">
        <v>370</v>
      </c>
      <c r="H2286" t="s">
        <v>412</v>
      </c>
      <c r="I2286" t="s">
        <v>104</v>
      </c>
      <c r="K2286" t="s">
        <v>220</v>
      </c>
      <c r="L2286" s="71">
        <v>0</v>
      </c>
      <c r="N2286" s="72">
        <f>IF(COUNTIFS(Submission[Submission],"2nd",Submission[Code],Submission[[#This Row],[Code]],Submission[Month],Submission[[#This Row],[Month]])&gt;0,Submission[[#This Row],[2nd Submit Prod/import (month +0)]]-Submission[[#This Row],[1st Submit Prod/import (month +0) ]],0)</f>
        <v>0</v>
      </c>
    </row>
    <row r="2287" spans="1:14">
      <c r="A2287" s="115">
        <v>2022</v>
      </c>
      <c r="B2287" s="72">
        <v>5</v>
      </c>
      <c r="C2287" t="s">
        <v>372</v>
      </c>
      <c r="D2287" t="s">
        <v>198</v>
      </c>
      <c r="E2287" t="s">
        <v>419</v>
      </c>
      <c r="F2287" t="s">
        <v>77</v>
      </c>
      <c r="G2287" t="s">
        <v>370</v>
      </c>
      <c r="H2287" t="s">
        <v>412</v>
      </c>
      <c r="I2287" t="s">
        <v>221</v>
      </c>
      <c r="K2287" t="s">
        <v>220</v>
      </c>
      <c r="L2287" s="71">
        <v>0</v>
      </c>
      <c r="N2287" s="72">
        <f>IF(COUNTIFS(Submission[Submission],"2nd",Submission[Code],Submission[[#This Row],[Code]],Submission[Month],Submission[[#This Row],[Month]])&gt;0,Submission[[#This Row],[2nd Submit Prod/import (month +0)]]-Submission[[#This Row],[1st Submit Prod/import (month +0) ]],0)</f>
        <v>0</v>
      </c>
    </row>
    <row r="2288" spans="1:14">
      <c r="A2288" s="115">
        <v>2022</v>
      </c>
      <c r="B2288" s="72">
        <v>5</v>
      </c>
      <c r="C2288" t="s">
        <v>372</v>
      </c>
      <c r="D2288" t="s">
        <v>198</v>
      </c>
      <c r="E2288" t="s">
        <v>419</v>
      </c>
      <c r="F2288" t="s">
        <v>77</v>
      </c>
      <c r="G2288" t="s">
        <v>370</v>
      </c>
      <c r="H2288" t="s">
        <v>412</v>
      </c>
      <c r="I2288" t="s">
        <v>222</v>
      </c>
      <c r="K2288" t="s">
        <v>220</v>
      </c>
      <c r="L2288" s="71">
        <v>0</v>
      </c>
      <c r="N2288" s="72">
        <f>IF(COUNTIFS(Submission[Submission],"2nd",Submission[Code],Submission[[#This Row],[Code]],Submission[Month],Submission[[#This Row],[Month]])&gt;0,Submission[[#This Row],[2nd Submit Prod/import (month +0)]]-Submission[[#This Row],[1st Submit Prod/import (month +0) ]],0)</f>
        <v>0</v>
      </c>
    </row>
  </sheetData>
  <conditionalFormatting sqref="A1:B1">
    <cfRule type="expression" dxfId="88" priority="1">
      <formula>IF(A1="miss",TRUE,FALSE)</formula>
    </cfRule>
  </conditionalFormatting>
  <dataValidations count="2">
    <dataValidation type="list" allowBlank="1" showInputMessage="1" showErrorMessage="1" sqref="D2:D119">
      <formula1>"1st,2nd"</formula1>
    </dataValidation>
    <dataValidation type="list" allowBlank="1" showInputMessage="1" showErrorMessage="1" sqref="K2:K2288">
      <formula1>"Cur,NPI"</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tint="0.499984740745262"/>
  </sheetPr>
  <dimension ref="A1:Q1359"/>
  <sheetViews>
    <sheetView showGridLines="0" zoomScale="80" zoomScaleNormal="80" workbookViewId="0">
      <pane xSplit="12" ySplit="1" topLeftCell="M1204" activePane="bottomRight" state="frozen"/>
      <selection activeCell="A5" sqref="A5"/>
      <selection pane="topRight" activeCell="A5" sqref="A5"/>
      <selection pane="bottomLeft" activeCell="A5" sqref="A5"/>
      <selection pane="bottomRight" activeCell="A5" sqref="A5"/>
    </sheetView>
  </sheetViews>
  <sheetFormatPr defaultRowHeight="15"/>
  <cols>
    <col min="1" max="1" width="5.85546875" style="14" customWidth="1"/>
    <col min="2" max="2" width="5.5703125" style="14" customWidth="1"/>
    <col min="3" max="3" width="9.42578125" style="14" customWidth="1"/>
    <col min="4" max="4" width="6.5703125" style="14" customWidth="1"/>
    <col min="5" max="5" width="9.42578125" style="14" customWidth="1"/>
    <col min="6" max="6" width="17.28515625" bestFit="1" customWidth="1"/>
    <col min="7" max="7" width="28.7109375" customWidth="1"/>
    <col min="9" max="9" width="18.7109375" customWidth="1"/>
    <col min="10" max="10" width="10.85546875" customWidth="1"/>
    <col min="11" max="11" width="9.28515625" customWidth="1"/>
    <col min="12" max="12" width="14.140625" customWidth="1"/>
    <col min="13" max="13" width="18.7109375" bestFit="1" customWidth="1"/>
    <col min="14" max="14" width="20" bestFit="1" customWidth="1"/>
    <col min="15" max="17" width="15.28515625" bestFit="1" customWidth="1"/>
    <col min="18" max="18" width="14.5703125" customWidth="1"/>
  </cols>
  <sheetData>
    <row r="1" spans="1:17">
      <c r="A1" s="87" t="s">
        <v>292</v>
      </c>
      <c r="B1" s="87" t="s">
        <v>299</v>
      </c>
      <c r="C1" s="222" t="s">
        <v>57</v>
      </c>
      <c r="D1" s="223" t="s">
        <v>289</v>
      </c>
      <c r="E1" s="223" t="s">
        <v>260</v>
      </c>
      <c r="F1" s="89" t="s">
        <v>1</v>
      </c>
      <c r="G1" s="4" t="s">
        <v>2</v>
      </c>
      <c r="H1" s="4" t="s">
        <v>70</v>
      </c>
      <c r="I1" s="4" t="s">
        <v>0</v>
      </c>
      <c r="J1" s="4" t="s">
        <v>71</v>
      </c>
      <c r="K1" s="4" t="s">
        <v>191</v>
      </c>
      <c r="L1" s="4" t="s">
        <v>3</v>
      </c>
      <c r="M1" s="25" t="s">
        <v>154</v>
      </c>
      <c r="N1" s="25" t="s">
        <v>161</v>
      </c>
      <c r="O1" s="25" t="s">
        <v>259</v>
      </c>
      <c r="P1" s="267" t="s">
        <v>205</v>
      </c>
      <c r="Q1" s="25" t="s">
        <v>295</v>
      </c>
    </row>
    <row r="2" spans="1:17">
      <c r="A2" s="15" t="str">
        <f>IF(OR(AND(SubmissionActual[MonthName]=MonthSel, SubmissionActual[Define]=DefineSel), AND(SubmissionActual[MonthName]=MonthSel, DefineSel="All")),"Yes","No")</f>
        <v>No</v>
      </c>
      <c r="B2" s="15" t="str">
        <f ca="1">IF(SubmissionActual[[#This Row],[Month2]]&lt;MONTH(TODAY()),"Yes","No")</f>
        <v>Yes</v>
      </c>
      <c r="C2" s="15">
        <v>2022</v>
      </c>
      <c r="D2" s="15">
        <v>2</v>
      </c>
      <c r="E2" s="15" t="s">
        <v>135</v>
      </c>
      <c r="F2" s="11" t="s">
        <v>735</v>
      </c>
      <c r="G2" s="11"/>
      <c r="H2" s="11" t="s">
        <v>72</v>
      </c>
      <c r="I2" s="11" t="s">
        <v>428</v>
      </c>
      <c r="J2" s="11" t="s">
        <v>400</v>
      </c>
      <c r="K2" s="11" t="s">
        <v>410</v>
      </c>
      <c r="L2" s="11"/>
      <c r="M2" s="11">
        <v>0</v>
      </c>
      <c r="N2" s="11">
        <v>0</v>
      </c>
      <c r="O2" s="11">
        <v>0</v>
      </c>
      <c r="P2" s="11"/>
      <c r="Q2" s="11">
        <f>IF(SUMIFS(N:N,E:E,SubmissionActual[[#This Row],[MonthName]])&gt;0,SubmissionActual[[#This Row],[2nd Submission]],SubmissionActual[[#This Row],[1st Submission]])</f>
        <v>0</v>
      </c>
    </row>
    <row r="3" spans="1:17">
      <c r="A3" s="15" t="str">
        <f>IF(OR(AND(SubmissionActual[MonthName]=MonthSel, SubmissionActual[Define]=DefineSel), AND(SubmissionActual[MonthName]=MonthSel, DefineSel="All")),"Yes","No")</f>
        <v>No</v>
      </c>
      <c r="B3" s="15" t="str">
        <f ca="1">IF(SubmissionActual[[#This Row],[Month2]]&lt;MONTH(TODAY()),"Yes","No")</f>
        <v>Yes</v>
      </c>
      <c r="C3" s="15">
        <v>2022</v>
      </c>
      <c r="D3" s="15">
        <v>2</v>
      </c>
      <c r="E3" s="15" t="s">
        <v>135</v>
      </c>
      <c r="F3" s="11" t="s">
        <v>644</v>
      </c>
      <c r="G3" s="11"/>
      <c r="H3" s="11" t="s">
        <v>72</v>
      </c>
      <c r="I3" s="11" t="s">
        <v>428</v>
      </c>
      <c r="J3" s="11" t="s">
        <v>400</v>
      </c>
      <c r="K3" s="11" t="s">
        <v>410</v>
      </c>
      <c r="L3" s="11"/>
      <c r="M3" s="11">
        <v>0</v>
      </c>
      <c r="N3" s="11">
        <v>0</v>
      </c>
      <c r="O3" s="11">
        <v>0</v>
      </c>
      <c r="P3" s="11">
        <v>0</v>
      </c>
      <c r="Q3" s="11">
        <f>IF(SUMIFS(N:N,E:E,SubmissionActual[[#This Row],[MonthName]])&gt;0,SubmissionActual[[#This Row],[2nd Submission]],SubmissionActual[[#This Row],[1st Submission]])</f>
        <v>0</v>
      </c>
    </row>
    <row r="4" spans="1:17">
      <c r="A4" s="15" t="str">
        <f>IF(OR(AND(SubmissionActual[MonthName]=MonthSel, SubmissionActual[Define]=DefineSel), AND(SubmissionActual[MonthName]=MonthSel, DefineSel="All")),"Yes","No")</f>
        <v>No</v>
      </c>
      <c r="B4" s="15" t="str">
        <f ca="1">IF(SubmissionActual[[#This Row],[Month2]]&lt;MONTH(TODAY()),"Yes","No")</f>
        <v>Yes</v>
      </c>
      <c r="C4" s="15">
        <v>2022</v>
      </c>
      <c r="D4" s="15">
        <v>2</v>
      </c>
      <c r="E4" s="15" t="s">
        <v>135</v>
      </c>
      <c r="F4" s="11" t="s">
        <v>597</v>
      </c>
      <c r="G4" s="11"/>
      <c r="H4" s="266" t="s">
        <v>72</v>
      </c>
      <c r="I4" s="11" t="s">
        <v>428</v>
      </c>
      <c r="J4" s="11" t="s">
        <v>389</v>
      </c>
      <c r="K4" s="11" t="s">
        <v>410</v>
      </c>
      <c r="L4" s="11"/>
      <c r="M4" s="11"/>
      <c r="N4" s="11"/>
      <c r="O4" s="11"/>
      <c r="P4" s="11">
        <v>0</v>
      </c>
      <c r="Q4" s="11">
        <f>IF(SUMIFS(N:N,E:E,SubmissionActual[[#This Row],[MonthName]])&gt;0,SubmissionActual[[#This Row],[2nd Submission]],SubmissionActual[[#This Row],[1st Submission]])</f>
        <v>0</v>
      </c>
    </row>
    <row r="5" spans="1:17">
      <c r="A5" s="15" t="str">
        <f>IF(OR(AND(SubmissionActual[MonthName]=MonthSel, SubmissionActual[Define]=DefineSel), AND(SubmissionActual[MonthName]=MonthSel, DefineSel="All")),"Yes","No")</f>
        <v>No</v>
      </c>
      <c r="B5" s="15" t="str">
        <f ca="1">IF(SubmissionActual[[#This Row],[Month2]]&lt;MONTH(TODAY()),"Yes","No")</f>
        <v>Yes</v>
      </c>
      <c r="C5" s="15">
        <v>2022</v>
      </c>
      <c r="D5" s="15">
        <v>2</v>
      </c>
      <c r="E5" s="15" t="s">
        <v>135</v>
      </c>
      <c r="F5" s="11" t="s">
        <v>611</v>
      </c>
      <c r="G5" s="11"/>
      <c r="H5" s="266" t="s">
        <v>72</v>
      </c>
      <c r="I5" s="11" t="s">
        <v>428</v>
      </c>
      <c r="J5" s="11" t="s">
        <v>389</v>
      </c>
      <c r="K5" s="11" t="s">
        <v>410</v>
      </c>
      <c r="L5" s="11"/>
      <c r="M5" s="11"/>
      <c r="N5" s="11"/>
      <c r="O5" s="11"/>
      <c r="P5" s="11">
        <v>0</v>
      </c>
      <c r="Q5" s="11">
        <f>IF(SUMIFS(N:N,E:E,SubmissionActual[[#This Row],[MonthName]])&gt;0,SubmissionActual[[#This Row],[2nd Submission]],SubmissionActual[[#This Row],[1st Submission]])</f>
        <v>0</v>
      </c>
    </row>
    <row r="6" spans="1:17">
      <c r="A6" s="15" t="str">
        <f>IF(OR(AND(SubmissionActual[MonthName]=MonthSel, SubmissionActual[Define]=DefineSel), AND(SubmissionActual[MonthName]=MonthSel, DefineSel="All")),"Yes","No")</f>
        <v>No</v>
      </c>
      <c r="B6" s="15" t="str">
        <f ca="1">IF(SubmissionActual[[#This Row],[Month2]]&lt;MONTH(TODAY()),"Yes","No")</f>
        <v>Yes</v>
      </c>
      <c r="C6" s="15">
        <v>2022</v>
      </c>
      <c r="D6" s="15">
        <v>2</v>
      </c>
      <c r="E6" s="15" t="s">
        <v>135</v>
      </c>
      <c r="F6" s="11" t="s">
        <v>612</v>
      </c>
      <c r="G6" s="11"/>
      <c r="H6" s="266" t="s">
        <v>72</v>
      </c>
      <c r="I6" s="11" t="s">
        <v>428</v>
      </c>
      <c r="J6" s="11" t="s">
        <v>389</v>
      </c>
      <c r="K6" s="11" t="s">
        <v>410</v>
      </c>
      <c r="L6" s="11"/>
      <c r="M6" s="11"/>
      <c r="N6" s="11"/>
      <c r="O6" s="11"/>
      <c r="P6" s="11">
        <v>0</v>
      </c>
      <c r="Q6" s="11">
        <f>IF(SUMIFS(N:N,E:E,SubmissionActual[[#This Row],[MonthName]])&gt;0,SubmissionActual[[#This Row],[2nd Submission]],SubmissionActual[[#This Row],[1st Submission]])</f>
        <v>0</v>
      </c>
    </row>
    <row r="7" spans="1:17">
      <c r="A7" s="15" t="str">
        <f>IF(OR(AND(SubmissionActual[MonthName]=MonthSel, SubmissionActual[Define]=DefineSel), AND(SubmissionActual[MonthName]=MonthSel, DefineSel="All")),"Yes","No")</f>
        <v>No</v>
      </c>
      <c r="B7" s="15" t="str">
        <f ca="1">IF(SubmissionActual[[#This Row],[Month2]]&lt;MONTH(TODAY()),"Yes","No")</f>
        <v>Yes</v>
      </c>
      <c r="C7" s="15">
        <v>2022</v>
      </c>
      <c r="D7" s="15">
        <v>2</v>
      </c>
      <c r="E7" s="15" t="s">
        <v>135</v>
      </c>
      <c r="F7" s="11" t="s">
        <v>601</v>
      </c>
      <c r="G7" s="11"/>
      <c r="H7" s="266" t="s">
        <v>72</v>
      </c>
      <c r="I7" s="11" t="s">
        <v>428</v>
      </c>
      <c r="J7" s="11" t="s">
        <v>400</v>
      </c>
      <c r="K7" s="11" t="s">
        <v>410</v>
      </c>
      <c r="L7" s="11"/>
      <c r="M7" s="11"/>
      <c r="N7" s="11"/>
      <c r="O7" s="11"/>
      <c r="P7" s="11">
        <v>0</v>
      </c>
      <c r="Q7" s="11">
        <f>IF(SUMIFS(N:N,E:E,SubmissionActual[[#This Row],[MonthName]])&gt;0,SubmissionActual[[#This Row],[2nd Submission]],SubmissionActual[[#This Row],[1st Submission]])</f>
        <v>0</v>
      </c>
    </row>
    <row r="8" spans="1:17">
      <c r="A8" s="15" t="str">
        <f>IF(OR(AND(SubmissionActual[MonthName]=MonthSel, SubmissionActual[Define]=DefineSel), AND(SubmissionActual[MonthName]=MonthSel, DefineSel="All")),"Yes","No")</f>
        <v>No</v>
      </c>
      <c r="B8" s="15" t="str">
        <f ca="1">IF(SubmissionActual[[#This Row],[Month2]]&lt;MONTH(TODAY()),"Yes","No")</f>
        <v>Yes</v>
      </c>
      <c r="C8" s="15">
        <v>2022</v>
      </c>
      <c r="D8" s="15">
        <v>2</v>
      </c>
      <c r="E8" s="15" t="s">
        <v>135</v>
      </c>
      <c r="F8" s="11" t="s">
        <v>602</v>
      </c>
      <c r="G8" s="11"/>
      <c r="H8" s="266" t="s">
        <v>72</v>
      </c>
      <c r="I8" s="11" t="s">
        <v>428</v>
      </c>
      <c r="J8" s="11" t="s">
        <v>400</v>
      </c>
      <c r="K8" s="11" t="s">
        <v>410</v>
      </c>
      <c r="L8" s="11"/>
      <c r="M8" s="11"/>
      <c r="N8" s="11"/>
      <c r="O8" s="11"/>
      <c r="P8" s="11">
        <v>0</v>
      </c>
      <c r="Q8" s="11">
        <f>IF(SUMIFS(N:N,E:E,SubmissionActual[[#This Row],[MonthName]])&gt;0,SubmissionActual[[#This Row],[2nd Submission]],SubmissionActual[[#This Row],[1st Submission]])</f>
        <v>0</v>
      </c>
    </row>
    <row r="9" spans="1:17">
      <c r="A9" s="15" t="str">
        <f>IF(OR(AND(SubmissionActual[MonthName]=MonthSel, SubmissionActual[Define]=DefineSel), AND(SubmissionActual[MonthName]=MonthSel, DefineSel="All")),"Yes","No")</f>
        <v>No</v>
      </c>
      <c r="B9" s="15" t="str">
        <f ca="1">IF(SubmissionActual[[#This Row],[Month2]]&lt;MONTH(TODAY()),"Yes","No")</f>
        <v>Yes</v>
      </c>
      <c r="C9" s="15">
        <v>2022</v>
      </c>
      <c r="D9" s="15">
        <v>2</v>
      </c>
      <c r="E9" s="15" t="s">
        <v>135</v>
      </c>
      <c r="F9" s="11" t="s">
        <v>566</v>
      </c>
      <c r="G9" s="11"/>
      <c r="H9" s="266" t="s">
        <v>72</v>
      </c>
      <c r="I9" s="11" t="s">
        <v>428</v>
      </c>
      <c r="J9" s="11" t="s">
        <v>389</v>
      </c>
      <c r="K9" s="11" t="s">
        <v>410</v>
      </c>
      <c r="L9" s="11"/>
      <c r="M9" s="11">
        <v>0</v>
      </c>
      <c r="N9" s="11">
        <v>0</v>
      </c>
      <c r="O9" s="11">
        <v>0</v>
      </c>
      <c r="P9" s="11"/>
      <c r="Q9" s="11">
        <f>IF(SUMIFS(N:N,E:E,SubmissionActual[[#This Row],[MonthName]])&gt;0,SubmissionActual[[#This Row],[2nd Submission]],SubmissionActual[[#This Row],[1st Submission]])</f>
        <v>0</v>
      </c>
    </row>
    <row r="10" spans="1:17">
      <c r="A10" s="15" t="str">
        <f>IF(OR(AND(SubmissionActual[MonthName]=MonthSel, SubmissionActual[Define]=DefineSel), AND(SubmissionActual[MonthName]=MonthSel, DefineSel="All")),"Yes","No")</f>
        <v>No</v>
      </c>
      <c r="B10" s="15" t="str">
        <f ca="1">IF(SubmissionActual[[#This Row],[Month2]]&lt;MONTH(TODAY()),"Yes","No")</f>
        <v>Yes</v>
      </c>
      <c r="C10" s="15">
        <v>2022</v>
      </c>
      <c r="D10" s="15">
        <v>2</v>
      </c>
      <c r="E10" s="15" t="s">
        <v>135</v>
      </c>
      <c r="F10" s="11" t="s">
        <v>570</v>
      </c>
      <c r="G10" s="11"/>
      <c r="H10" s="266" t="s">
        <v>72</v>
      </c>
      <c r="I10" s="11" t="s">
        <v>428</v>
      </c>
      <c r="J10" s="11" t="s">
        <v>400</v>
      </c>
      <c r="K10" s="11" t="s">
        <v>410</v>
      </c>
      <c r="L10" s="11"/>
      <c r="M10" s="11">
        <v>0</v>
      </c>
      <c r="N10" s="11">
        <v>0</v>
      </c>
      <c r="O10" s="11">
        <v>0</v>
      </c>
      <c r="P10" s="11"/>
      <c r="Q10" s="11">
        <f>IF(SUMIFS(N:N,E:E,SubmissionActual[[#This Row],[MonthName]])&gt;0,SubmissionActual[[#This Row],[2nd Submission]],SubmissionActual[[#This Row],[1st Submission]])</f>
        <v>0</v>
      </c>
    </row>
    <row r="11" spans="1:17">
      <c r="A11" s="15" t="str">
        <f>IF(OR(AND(SubmissionActual[MonthName]=MonthSel, SubmissionActual[Define]=DefineSel), AND(SubmissionActual[MonthName]=MonthSel, DefineSel="All")),"Yes","No")</f>
        <v>No</v>
      </c>
      <c r="B11" s="15" t="str">
        <f ca="1">IF(SubmissionActual[[#This Row],[Month2]]&lt;MONTH(TODAY()),"Yes","No")</f>
        <v>Yes</v>
      </c>
      <c r="C11" s="15">
        <v>2022</v>
      </c>
      <c r="D11" s="15">
        <v>2</v>
      </c>
      <c r="E11" s="15" t="s">
        <v>135</v>
      </c>
      <c r="F11" s="11" t="s">
        <v>564</v>
      </c>
      <c r="G11" s="11"/>
      <c r="H11" s="266" t="s">
        <v>72</v>
      </c>
      <c r="I11" s="11" t="s">
        <v>428</v>
      </c>
      <c r="J11" s="11" t="s">
        <v>372</v>
      </c>
      <c r="K11" s="11" t="s">
        <v>410</v>
      </c>
      <c r="L11" s="11"/>
      <c r="M11" s="11">
        <v>0</v>
      </c>
      <c r="N11" s="11"/>
      <c r="O11" s="11">
        <v>0</v>
      </c>
      <c r="P11" s="11"/>
      <c r="Q11" s="11">
        <f>IF(SUMIFS(N:N,E:E,SubmissionActual[[#This Row],[MonthName]])&gt;0,SubmissionActual[[#This Row],[2nd Submission]],SubmissionActual[[#This Row],[1st Submission]])</f>
        <v>0</v>
      </c>
    </row>
    <row r="12" spans="1:17">
      <c r="A12" s="15" t="str">
        <f>IF(OR(AND(SubmissionActual[MonthName]=MonthSel, SubmissionActual[Define]=DefineSel), AND(SubmissionActual[MonthName]=MonthSel, DefineSel="All")),"Yes","No")</f>
        <v>No</v>
      </c>
      <c r="B12" s="15" t="str">
        <f ca="1">IF(SubmissionActual[[#This Row],[Month2]]&lt;MONTH(TODAY()),"Yes","No")</f>
        <v>Yes</v>
      </c>
      <c r="C12" s="15">
        <v>2022</v>
      </c>
      <c r="D12" s="15">
        <v>2</v>
      </c>
      <c r="E12" s="15" t="s">
        <v>135</v>
      </c>
      <c r="F12" s="11" t="s">
        <v>584</v>
      </c>
      <c r="G12" s="11"/>
      <c r="H12" s="266" t="s">
        <v>72</v>
      </c>
      <c r="I12" s="11" t="s">
        <v>428</v>
      </c>
      <c r="J12" s="11" t="s">
        <v>372</v>
      </c>
      <c r="K12" s="11" t="s">
        <v>410</v>
      </c>
      <c r="L12" s="11"/>
      <c r="M12" s="11"/>
      <c r="N12" s="11">
        <v>0</v>
      </c>
      <c r="O12" s="11">
        <v>0</v>
      </c>
      <c r="P12" s="11"/>
      <c r="Q12" s="11">
        <f>IF(SUMIFS(N:N,E:E,SubmissionActual[[#This Row],[MonthName]])&gt;0,SubmissionActual[[#This Row],[2nd Submission]],SubmissionActual[[#This Row],[1st Submission]])</f>
        <v>0</v>
      </c>
    </row>
    <row r="13" spans="1:17">
      <c r="A13" s="15" t="str">
        <f>IF(OR(AND(SubmissionActual[MonthName]=MonthSel, SubmissionActual[Define]=DefineSel), AND(SubmissionActual[MonthName]=MonthSel, DefineSel="All")),"Yes","No")</f>
        <v>No</v>
      </c>
      <c r="B13" s="15" t="str">
        <f ca="1">IF(SubmissionActual[[#This Row],[Month2]]&lt;MONTH(TODAY()),"Yes","No")</f>
        <v>Yes</v>
      </c>
      <c r="C13" s="15">
        <v>2022</v>
      </c>
      <c r="D13" s="15">
        <v>2</v>
      </c>
      <c r="E13" s="15" t="s">
        <v>135</v>
      </c>
      <c r="F13" s="11" t="s">
        <v>585</v>
      </c>
      <c r="G13" s="11"/>
      <c r="H13" s="266" t="s">
        <v>72</v>
      </c>
      <c r="I13" s="11" t="s">
        <v>428</v>
      </c>
      <c r="J13" s="11" t="s">
        <v>372</v>
      </c>
      <c r="K13" s="11" t="s">
        <v>410</v>
      </c>
      <c r="L13" s="11"/>
      <c r="M13" s="11"/>
      <c r="N13" s="11">
        <v>0</v>
      </c>
      <c r="O13" s="11">
        <v>0</v>
      </c>
      <c r="P13" s="11"/>
      <c r="Q13" s="11">
        <f>IF(SUMIFS(N:N,E:E,SubmissionActual[[#This Row],[MonthName]])&gt;0,SubmissionActual[[#This Row],[2nd Submission]],SubmissionActual[[#This Row],[1st Submission]])</f>
        <v>0</v>
      </c>
    </row>
    <row r="14" spans="1:17">
      <c r="A14" s="15" t="str">
        <f>IF(OR(AND(SubmissionActual[MonthName]=MonthSel, SubmissionActual[Define]=DefineSel), AND(SubmissionActual[MonthName]=MonthSel, DefineSel="All")),"Yes","No")</f>
        <v>No</v>
      </c>
      <c r="B14" s="15" t="str">
        <f ca="1">IF(SubmissionActual[[#This Row],[Month2]]&lt;MONTH(TODAY()),"Yes","No")</f>
        <v>Yes</v>
      </c>
      <c r="C14" s="15">
        <v>2022</v>
      </c>
      <c r="D14" s="15">
        <v>2</v>
      </c>
      <c r="E14" s="15" t="s">
        <v>135</v>
      </c>
      <c r="F14" s="11" t="s">
        <v>565</v>
      </c>
      <c r="G14" s="11"/>
      <c r="H14" s="266" t="s">
        <v>72</v>
      </c>
      <c r="I14" s="11" t="s">
        <v>428</v>
      </c>
      <c r="J14" s="11" t="s">
        <v>372</v>
      </c>
      <c r="K14" s="11" t="s">
        <v>410</v>
      </c>
      <c r="L14" s="11"/>
      <c r="M14" s="11">
        <v>0</v>
      </c>
      <c r="N14" s="11"/>
      <c r="O14" s="11">
        <v>0</v>
      </c>
      <c r="P14" s="11"/>
      <c r="Q14" s="11">
        <f>IF(SUMIFS(N:N,E:E,SubmissionActual[[#This Row],[MonthName]])&gt;0,SubmissionActual[[#This Row],[2nd Submission]],SubmissionActual[[#This Row],[1st Submission]])</f>
        <v>0</v>
      </c>
    </row>
    <row r="15" spans="1:17">
      <c r="A15" s="15" t="str">
        <f>IF(OR(AND(SubmissionActual[MonthName]=MonthSel, SubmissionActual[Define]=DefineSel), AND(SubmissionActual[MonthName]=MonthSel, DefineSel="All")),"Yes","No")</f>
        <v>No</v>
      </c>
      <c r="B15" s="15" t="str">
        <f ca="1">IF(SubmissionActual[[#This Row],[Month2]]&lt;MONTH(TODAY()),"Yes","No")</f>
        <v>Yes</v>
      </c>
      <c r="C15" s="15">
        <v>2022</v>
      </c>
      <c r="D15" s="15">
        <v>2</v>
      </c>
      <c r="E15" s="15" t="s">
        <v>135</v>
      </c>
      <c r="F15" s="11" t="s">
        <v>567</v>
      </c>
      <c r="G15" s="11"/>
      <c r="H15" s="266" t="s">
        <v>72</v>
      </c>
      <c r="I15" s="11" t="s">
        <v>428</v>
      </c>
      <c r="J15" s="11" t="s">
        <v>389</v>
      </c>
      <c r="K15" s="11" t="s">
        <v>410</v>
      </c>
      <c r="L15" s="11"/>
      <c r="M15" s="11">
        <v>0</v>
      </c>
      <c r="N15" s="11">
        <v>0</v>
      </c>
      <c r="O15" s="11">
        <v>0</v>
      </c>
      <c r="P15" s="11"/>
      <c r="Q15" s="11">
        <f>IF(SUMIFS(N:N,E:E,SubmissionActual[[#This Row],[MonthName]])&gt;0,SubmissionActual[[#This Row],[2nd Submission]],SubmissionActual[[#This Row],[1st Submission]])</f>
        <v>0</v>
      </c>
    </row>
    <row r="16" spans="1:17">
      <c r="A16" s="15" t="str">
        <f>IF(OR(AND(SubmissionActual[MonthName]=MonthSel, SubmissionActual[Define]=DefineSel), AND(SubmissionActual[MonthName]=MonthSel, DefineSel="All")),"Yes","No")</f>
        <v>No</v>
      </c>
      <c r="B16" s="15" t="str">
        <f ca="1">IF(SubmissionActual[[#This Row],[Month2]]&lt;MONTH(TODAY()),"Yes","No")</f>
        <v>Yes</v>
      </c>
      <c r="C16" s="15">
        <v>2022</v>
      </c>
      <c r="D16" s="15">
        <v>2</v>
      </c>
      <c r="E16" s="15" t="s">
        <v>135</v>
      </c>
      <c r="F16" s="11" t="s">
        <v>568</v>
      </c>
      <c r="G16" s="11"/>
      <c r="H16" s="266" t="s">
        <v>72</v>
      </c>
      <c r="I16" s="11" t="s">
        <v>428</v>
      </c>
      <c r="J16" s="11" t="s">
        <v>389</v>
      </c>
      <c r="K16" s="11" t="s">
        <v>410</v>
      </c>
      <c r="L16" s="11"/>
      <c r="M16" s="11">
        <v>0</v>
      </c>
      <c r="N16" s="11">
        <v>0</v>
      </c>
      <c r="O16" s="11">
        <v>0</v>
      </c>
      <c r="P16" s="11"/>
      <c r="Q16" s="11">
        <f>IF(SUMIFS(N:N,E:E,SubmissionActual[[#This Row],[MonthName]])&gt;0,SubmissionActual[[#This Row],[2nd Submission]],SubmissionActual[[#This Row],[1st Submission]])</f>
        <v>0</v>
      </c>
    </row>
    <row r="17" spans="1:17">
      <c r="A17" s="15" t="str">
        <f>IF(OR(AND(SubmissionActual[MonthName]=MonthSel, SubmissionActual[Define]=DefineSel), AND(SubmissionActual[MonthName]=MonthSel, DefineSel="All")),"Yes","No")</f>
        <v>No</v>
      </c>
      <c r="B17" s="15" t="str">
        <f ca="1">IF(SubmissionActual[[#This Row],[Month2]]&lt;MONTH(TODAY()),"Yes","No")</f>
        <v>Yes</v>
      </c>
      <c r="C17" s="15">
        <v>2022</v>
      </c>
      <c r="D17" s="15">
        <v>2</v>
      </c>
      <c r="E17" s="15" t="s">
        <v>135</v>
      </c>
      <c r="F17" s="11" t="s">
        <v>569</v>
      </c>
      <c r="G17" s="11"/>
      <c r="H17" s="266" t="s">
        <v>72</v>
      </c>
      <c r="I17" s="11" t="s">
        <v>428</v>
      </c>
      <c r="J17" s="11" t="s">
        <v>400</v>
      </c>
      <c r="K17" s="11" t="s">
        <v>410</v>
      </c>
      <c r="L17" s="11"/>
      <c r="M17" s="11">
        <v>0</v>
      </c>
      <c r="N17" s="11">
        <v>0</v>
      </c>
      <c r="O17" s="11">
        <v>0</v>
      </c>
      <c r="P17" s="11"/>
      <c r="Q17" s="11">
        <f>IF(SUMIFS(N:N,E:E,SubmissionActual[[#This Row],[MonthName]])&gt;0,SubmissionActual[[#This Row],[2nd Submission]],SubmissionActual[[#This Row],[1st Submission]])</f>
        <v>0</v>
      </c>
    </row>
    <row r="18" spans="1:17">
      <c r="A18" s="15" t="str">
        <f>IF(OR(AND(SubmissionActual[MonthName]=MonthSel, SubmissionActual[Define]=DefineSel), AND(SubmissionActual[MonthName]=MonthSel, DefineSel="All")),"Yes","No")</f>
        <v>No</v>
      </c>
      <c r="B18" s="15" t="str">
        <f ca="1">IF(SubmissionActual[[#This Row],[Month2]]&lt;MONTH(TODAY()),"Yes","No")</f>
        <v>Yes</v>
      </c>
      <c r="C18" s="15">
        <v>2022</v>
      </c>
      <c r="D18" s="15">
        <v>2</v>
      </c>
      <c r="E18" s="15" t="s">
        <v>135</v>
      </c>
      <c r="F18" s="11" t="s">
        <v>472</v>
      </c>
      <c r="G18" s="11"/>
      <c r="H18" s="266" t="s">
        <v>72</v>
      </c>
      <c r="I18" s="11" t="s">
        <v>428</v>
      </c>
      <c r="J18" s="11" t="s">
        <v>389</v>
      </c>
      <c r="K18" s="11" t="s">
        <v>410</v>
      </c>
      <c r="L18" s="11"/>
      <c r="M18" s="11"/>
      <c r="N18" s="11"/>
      <c r="O18" s="11"/>
      <c r="P18" s="11">
        <v>0</v>
      </c>
      <c r="Q18" s="11">
        <f>IF(SUMIFS(N:N,E:E,SubmissionActual[[#This Row],[MonthName]])&gt;0,SubmissionActual[[#This Row],[2nd Submission]],SubmissionActual[[#This Row],[1st Submission]])</f>
        <v>0</v>
      </c>
    </row>
    <row r="19" spans="1:17">
      <c r="A19" s="15" t="str">
        <f>IF(OR(AND(SubmissionActual[MonthName]=MonthSel, SubmissionActual[Define]=DefineSel), AND(SubmissionActual[MonthName]=MonthSel, DefineSel="All")),"Yes","No")</f>
        <v>No</v>
      </c>
      <c r="B19" s="15" t="str">
        <f ca="1">IF(SubmissionActual[[#This Row],[Month2]]&lt;MONTH(TODAY()),"Yes","No")</f>
        <v>Yes</v>
      </c>
      <c r="C19" s="15">
        <v>2022</v>
      </c>
      <c r="D19" s="15">
        <v>2</v>
      </c>
      <c r="E19" s="15" t="s">
        <v>135</v>
      </c>
      <c r="F19" s="11" t="s">
        <v>141</v>
      </c>
      <c r="G19" s="11"/>
      <c r="H19" s="266" t="s">
        <v>72</v>
      </c>
      <c r="I19" s="11" t="s">
        <v>428</v>
      </c>
      <c r="J19" s="11" t="s">
        <v>400</v>
      </c>
      <c r="K19" s="11" t="s">
        <v>410</v>
      </c>
      <c r="L19" s="11"/>
      <c r="M19" s="11">
        <v>0</v>
      </c>
      <c r="N19" s="11">
        <v>0</v>
      </c>
      <c r="O19" s="11">
        <v>0</v>
      </c>
      <c r="P19" s="11"/>
      <c r="Q19" s="11">
        <f>IF(SUMIFS(N:N,E:E,SubmissionActual[[#This Row],[MonthName]])&gt;0,SubmissionActual[[#This Row],[2nd Submission]],SubmissionActual[[#This Row],[1st Submission]])</f>
        <v>0</v>
      </c>
    </row>
    <row r="20" spans="1:17">
      <c r="A20" s="15" t="str">
        <f>IF(OR(AND(SubmissionActual[MonthName]=MonthSel, SubmissionActual[Define]=DefineSel), AND(SubmissionActual[MonthName]=MonthSel, DefineSel="All")),"Yes","No")</f>
        <v>No</v>
      </c>
      <c r="B20" s="15" t="str">
        <f ca="1">IF(SubmissionActual[[#This Row],[Month2]]&lt;MONTH(TODAY()),"Yes","No")</f>
        <v>Yes</v>
      </c>
      <c r="C20" s="15">
        <v>2022</v>
      </c>
      <c r="D20" s="15">
        <v>2</v>
      </c>
      <c r="E20" s="15" t="s">
        <v>135</v>
      </c>
      <c r="F20" s="11" t="s">
        <v>140</v>
      </c>
      <c r="G20" s="11"/>
      <c r="H20" s="266" t="s">
        <v>72</v>
      </c>
      <c r="I20" s="11" t="s">
        <v>428</v>
      </c>
      <c r="J20" s="11" t="s">
        <v>400</v>
      </c>
      <c r="K20" s="11" t="s">
        <v>410</v>
      </c>
      <c r="L20" s="11"/>
      <c r="M20" s="11">
        <v>0</v>
      </c>
      <c r="N20" s="11">
        <v>0</v>
      </c>
      <c r="O20" s="11">
        <v>0</v>
      </c>
      <c r="P20" s="11"/>
      <c r="Q20" s="11">
        <f>IF(SUMIFS(N:N,E:E,SubmissionActual[[#This Row],[MonthName]])&gt;0,SubmissionActual[[#This Row],[2nd Submission]],SubmissionActual[[#This Row],[1st Submission]])</f>
        <v>0</v>
      </c>
    </row>
    <row r="21" spans="1:17">
      <c r="A21" s="15" t="str">
        <f>IF(OR(AND(SubmissionActual[MonthName]=MonthSel, SubmissionActual[Define]=DefineSel), AND(SubmissionActual[MonthName]=MonthSel, DefineSel="All")),"Yes","No")</f>
        <v>No</v>
      </c>
      <c r="B21" s="15" t="str">
        <f ca="1">IF(SubmissionActual[[#This Row],[Month2]]&lt;MONTH(TODAY()),"Yes","No")</f>
        <v>Yes</v>
      </c>
      <c r="C21" s="15">
        <v>2022</v>
      </c>
      <c r="D21" s="15">
        <v>2</v>
      </c>
      <c r="E21" s="15" t="s">
        <v>135</v>
      </c>
      <c r="F21" s="11" t="s">
        <v>73</v>
      </c>
      <c r="G21" s="11"/>
      <c r="H21" s="266" t="s">
        <v>72</v>
      </c>
      <c r="I21" s="11" t="s">
        <v>428</v>
      </c>
      <c r="J21" s="11" t="s">
        <v>400</v>
      </c>
      <c r="K21" s="11" t="s">
        <v>410</v>
      </c>
      <c r="L21" s="11"/>
      <c r="M21" s="11">
        <v>0</v>
      </c>
      <c r="N21" s="11">
        <v>0</v>
      </c>
      <c r="O21" s="11">
        <v>0</v>
      </c>
      <c r="P21" s="11">
        <v>0</v>
      </c>
      <c r="Q21" s="11">
        <f>IF(SUMIFS(N:N,E:E,SubmissionActual[[#This Row],[MonthName]])&gt;0,SubmissionActual[[#This Row],[2nd Submission]],SubmissionActual[[#This Row],[1st Submission]])</f>
        <v>0</v>
      </c>
    </row>
    <row r="22" spans="1:17">
      <c r="A22" s="15" t="str">
        <f>IF(OR(AND(SubmissionActual[MonthName]=MonthSel, SubmissionActual[Define]=DefineSel), AND(SubmissionActual[MonthName]=MonthSel, DefineSel="All")),"Yes","No")</f>
        <v>No</v>
      </c>
      <c r="B22" s="15" t="str">
        <f ca="1">IF(SubmissionActual[[#This Row],[Month2]]&lt;MONTH(TODAY()),"Yes","No")</f>
        <v>Yes</v>
      </c>
      <c r="C22" s="15">
        <v>2022</v>
      </c>
      <c r="D22" s="15">
        <v>2</v>
      </c>
      <c r="E22" s="15" t="s">
        <v>135</v>
      </c>
      <c r="F22" s="11" t="s">
        <v>74</v>
      </c>
      <c r="G22" s="11"/>
      <c r="H22" s="266" t="s">
        <v>72</v>
      </c>
      <c r="I22" s="11" t="s">
        <v>428</v>
      </c>
      <c r="J22" s="11" t="s">
        <v>400</v>
      </c>
      <c r="K22" s="11" t="s">
        <v>410</v>
      </c>
      <c r="L22" s="11"/>
      <c r="M22" s="11">
        <v>1000</v>
      </c>
      <c r="N22" s="11">
        <v>1000</v>
      </c>
      <c r="O22" s="11">
        <v>0</v>
      </c>
      <c r="P22" s="11">
        <v>0</v>
      </c>
      <c r="Q22" s="11">
        <f>IF(SUMIFS(N:N,E:E,SubmissionActual[[#This Row],[MonthName]])&gt;0,SubmissionActual[[#This Row],[2nd Submission]],SubmissionActual[[#This Row],[1st Submission]])</f>
        <v>1000</v>
      </c>
    </row>
    <row r="23" spans="1:17">
      <c r="A23" s="15" t="str">
        <f>IF(OR(AND(SubmissionActual[MonthName]=MonthSel, SubmissionActual[Define]=DefineSel), AND(SubmissionActual[MonthName]=MonthSel, DefineSel="All")),"Yes","No")</f>
        <v>No</v>
      </c>
      <c r="B23" s="15" t="str">
        <f ca="1">IF(SubmissionActual[[#This Row],[Month2]]&lt;MONTH(TODAY()),"Yes","No")</f>
        <v>Yes</v>
      </c>
      <c r="C23" s="15">
        <v>2022</v>
      </c>
      <c r="D23" s="15">
        <v>2</v>
      </c>
      <c r="E23" s="15" t="s">
        <v>135</v>
      </c>
      <c r="F23" s="11" t="s">
        <v>75</v>
      </c>
      <c r="G23" s="11"/>
      <c r="H23" s="266" t="s">
        <v>72</v>
      </c>
      <c r="I23" s="11" t="s">
        <v>428</v>
      </c>
      <c r="J23" s="11" t="s">
        <v>400</v>
      </c>
      <c r="K23" s="11" t="s">
        <v>410</v>
      </c>
      <c r="L23" s="11"/>
      <c r="M23" s="11">
        <v>0</v>
      </c>
      <c r="N23" s="11">
        <v>0</v>
      </c>
      <c r="O23" s="11">
        <v>0</v>
      </c>
      <c r="P23" s="11">
        <v>0</v>
      </c>
      <c r="Q23" s="11">
        <f>IF(SUMIFS(N:N,E:E,SubmissionActual[[#This Row],[MonthName]])&gt;0,SubmissionActual[[#This Row],[2nd Submission]],SubmissionActual[[#This Row],[1st Submission]])</f>
        <v>0</v>
      </c>
    </row>
    <row r="24" spans="1:17">
      <c r="A24" s="15" t="str">
        <f>IF(OR(AND(SubmissionActual[MonthName]=MonthSel, SubmissionActual[Define]=DefineSel), AND(SubmissionActual[MonthName]=MonthSel, DefineSel="All")),"Yes","No")</f>
        <v>No</v>
      </c>
      <c r="B24" s="15" t="str">
        <f ca="1">IF(SubmissionActual[[#This Row],[Month2]]&lt;MONTH(TODAY()),"Yes","No")</f>
        <v>Yes</v>
      </c>
      <c r="C24" s="15">
        <v>2022</v>
      </c>
      <c r="D24" s="15">
        <v>2</v>
      </c>
      <c r="E24" s="15" t="s">
        <v>135</v>
      </c>
      <c r="F24" s="11" t="s">
        <v>37</v>
      </c>
      <c r="G24" s="11"/>
      <c r="H24" s="266" t="s">
        <v>72</v>
      </c>
      <c r="I24" s="11" t="s">
        <v>428</v>
      </c>
      <c r="J24" s="11" t="s">
        <v>400</v>
      </c>
      <c r="K24" s="11" t="s">
        <v>410</v>
      </c>
      <c r="L24" s="11"/>
      <c r="M24" s="11">
        <v>6000</v>
      </c>
      <c r="N24" s="11">
        <v>4328</v>
      </c>
      <c r="O24" s="11">
        <v>-1672</v>
      </c>
      <c r="P24" s="11">
        <v>0</v>
      </c>
      <c r="Q24" s="11">
        <f>IF(SUMIFS(N:N,E:E,SubmissionActual[[#This Row],[MonthName]])&gt;0,SubmissionActual[[#This Row],[2nd Submission]],SubmissionActual[[#This Row],[1st Submission]])</f>
        <v>4328</v>
      </c>
    </row>
    <row r="25" spans="1:17">
      <c r="A25" s="15" t="str">
        <f>IF(OR(AND(SubmissionActual[MonthName]=MonthSel, SubmissionActual[Define]=DefineSel), AND(SubmissionActual[MonthName]=MonthSel, DefineSel="All")),"Yes","No")</f>
        <v>No</v>
      </c>
      <c r="B25" s="15" t="str">
        <f ca="1">IF(SubmissionActual[[#This Row],[Month2]]&lt;MONTH(TODAY()),"Yes","No")</f>
        <v>Yes</v>
      </c>
      <c r="C25" s="15">
        <v>2022</v>
      </c>
      <c r="D25" s="15">
        <v>2</v>
      </c>
      <c r="E25" s="15" t="s">
        <v>135</v>
      </c>
      <c r="F25" s="11" t="s">
        <v>583</v>
      </c>
      <c r="G25" s="11"/>
      <c r="H25" s="266" t="s">
        <v>77</v>
      </c>
      <c r="I25" s="11" t="s">
        <v>428</v>
      </c>
      <c r="J25" s="11" t="s">
        <v>400</v>
      </c>
      <c r="K25" s="11" t="s">
        <v>410</v>
      </c>
      <c r="L25" s="11"/>
      <c r="M25" s="11"/>
      <c r="N25" s="11"/>
      <c r="O25" s="11">
        <v>0</v>
      </c>
      <c r="P25" s="11"/>
      <c r="Q25" s="11">
        <f>IF(SUMIFS(N:N,E:E,SubmissionActual[[#This Row],[MonthName]])&gt;0,SubmissionActual[[#This Row],[2nd Submission]],SubmissionActual[[#This Row],[1st Submission]])</f>
        <v>0</v>
      </c>
    </row>
    <row r="26" spans="1:17">
      <c r="A26" s="15" t="str">
        <f>IF(OR(AND(SubmissionActual[MonthName]=MonthSel, SubmissionActual[Define]=DefineSel), AND(SubmissionActual[MonthName]=MonthSel, DefineSel="All")),"Yes","No")</f>
        <v>No</v>
      </c>
      <c r="B26" s="15" t="str">
        <f ca="1">IF(SubmissionActual[[#This Row],[Month2]]&lt;MONTH(TODAY()),"Yes","No")</f>
        <v>Yes</v>
      </c>
      <c r="C26" s="15">
        <v>2022</v>
      </c>
      <c r="D26" s="15">
        <v>2</v>
      </c>
      <c r="E26" s="15" t="s">
        <v>135</v>
      </c>
      <c r="F26" s="11" t="s">
        <v>582</v>
      </c>
      <c r="G26" s="11"/>
      <c r="H26" s="266" t="s">
        <v>77</v>
      </c>
      <c r="I26" s="11" t="s">
        <v>428</v>
      </c>
      <c r="J26" s="11" t="s">
        <v>389</v>
      </c>
      <c r="K26" s="11" t="s">
        <v>410</v>
      </c>
      <c r="L26" s="11"/>
      <c r="M26" s="11"/>
      <c r="N26" s="11"/>
      <c r="O26" s="11">
        <v>0</v>
      </c>
      <c r="P26" s="11"/>
      <c r="Q26" s="11">
        <f>IF(SUMIFS(N:N,E:E,SubmissionActual[[#This Row],[MonthName]])&gt;0,SubmissionActual[[#This Row],[2nd Submission]],SubmissionActual[[#This Row],[1st Submission]])</f>
        <v>0</v>
      </c>
    </row>
    <row r="27" spans="1:17">
      <c r="A27" s="15" t="str">
        <f>IF(OR(AND(SubmissionActual[MonthName]=MonthSel, SubmissionActual[Define]=DefineSel), AND(SubmissionActual[MonthName]=MonthSel, DefineSel="All")),"Yes","No")</f>
        <v>No</v>
      </c>
      <c r="B27" s="15" t="str">
        <f ca="1">IF(SubmissionActual[[#This Row],[Month2]]&lt;MONTH(TODAY()),"Yes","No")</f>
        <v>Yes</v>
      </c>
      <c r="C27" s="15">
        <v>2022</v>
      </c>
      <c r="D27" s="15">
        <v>2</v>
      </c>
      <c r="E27" s="15" t="s">
        <v>135</v>
      </c>
      <c r="F27" s="11" t="s">
        <v>79</v>
      </c>
      <c r="G27" s="11"/>
      <c r="H27" s="266" t="s">
        <v>77</v>
      </c>
      <c r="I27" s="11" t="s">
        <v>428</v>
      </c>
      <c r="J27" s="11" t="s">
        <v>400</v>
      </c>
      <c r="K27" s="11" t="s">
        <v>410</v>
      </c>
      <c r="L27" s="11"/>
      <c r="M27" s="11"/>
      <c r="N27" s="11">
        <v>0</v>
      </c>
      <c r="O27" s="11">
        <v>0</v>
      </c>
      <c r="P27" s="11"/>
      <c r="Q27" s="11">
        <f>IF(SUMIFS(N:N,E:E,SubmissionActual[[#This Row],[MonthName]])&gt;0,SubmissionActual[[#This Row],[2nd Submission]],SubmissionActual[[#This Row],[1st Submission]])</f>
        <v>0</v>
      </c>
    </row>
    <row r="28" spans="1:17">
      <c r="A28" s="15" t="str">
        <f>IF(OR(AND(SubmissionActual[MonthName]=MonthSel, SubmissionActual[Define]=DefineSel), AND(SubmissionActual[MonthName]=MonthSel, DefineSel="All")),"Yes","No")</f>
        <v>No</v>
      </c>
      <c r="B28" s="15" t="str">
        <f ca="1">IF(SubmissionActual[[#This Row],[Month2]]&lt;MONTH(TODAY()),"Yes","No")</f>
        <v>Yes</v>
      </c>
      <c r="C28" s="15">
        <v>2022</v>
      </c>
      <c r="D28" s="15">
        <v>2</v>
      </c>
      <c r="E28" s="15" t="s">
        <v>135</v>
      </c>
      <c r="F28" s="11" t="s">
        <v>80</v>
      </c>
      <c r="G28" s="11"/>
      <c r="H28" s="266" t="s">
        <v>77</v>
      </c>
      <c r="I28" s="11" t="s">
        <v>428</v>
      </c>
      <c r="J28" s="11" t="s">
        <v>400</v>
      </c>
      <c r="K28" s="11" t="s">
        <v>410</v>
      </c>
      <c r="L28" s="11"/>
      <c r="M28" s="11"/>
      <c r="N28" s="11">
        <v>0</v>
      </c>
      <c r="O28" s="11">
        <v>0</v>
      </c>
      <c r="P28" s="11"/>
      <c r="Q28" s="11">
        <f>IF(SUMIFS(N:N,E:E,SubmissionActual[[#This Row],[MonthName]])&gt;0,SubmissionActual[[#This Row],[2nd Submission]],SubmissionActual[[#This Row],[1st Submission]])</f>
        <v>0</v>
      </c>
    </row>
    <row r="29" spans="1:17">
      <c r="A29" s="15" t="str">
        <f>IF(OR(AND(SubmissionActual[MonthName]=MonthSel, SubmissionActual[Define]=DefineSel), AND(SubmissionActual[MonthName]=MonthSel, DefineSel="All")),"Yes","No")</f>
        <v>No</v>
      </c>
      <c r="B29" s="15" t="str">
        <f ca="1">IF(SubmissionActual[[#This Row],[Month2]]&lt;MONTH(TODAY()),"Yes","No")</f>
        <v>Yes</v>
      </c>
      <c r="C29" s="15">
        <v>2022</v>
      </c>
      <c r="D29" s="15">
        <v>2</v>
      </c>
      <c r="E29" s="15" t="s">
        <v>135</v>
      </c>
      <c r="F29" s="11" t="s">
        <v>82</v>
      </c>
      <c r="G29" s="11"/>
      <c r="H29" s="266" t="s">
        <v>77</v>
      </c>
      <c r="I29" s="11" t="s">
        <v>428</v>
      </c>
      <c r="J29" s="11" t="s">
        <v>400</v>
      </c>
      <c r="K29" s="11" t="s">
        <v>410</v>
      </c>
      <c r="L29" s="11"/>
      <c r="M29" s="11"/>
      <c r="N29" s="11"/>
      <c r="O29" s="11">
        <v>0</v>
      </c>
      <c r="P29" s="11"/>
      <c r="Q29" s="11">
        <f>IF(SUMIFS(N:N,E:E,SubmissionActual[[#This Row],[MonthName]])&gt;0,SubmissionActual[[#This Row],[2nd Submission]],SubmissionActual[[#This Row],[1st Submission]])</f>
        <v>0</v>
      </c>
    </row>
    <row r="30" spans="1:17">
      <c r="A30" s="15" t="str">
        <f>IF(OR(AND(SubmissionActual[MonthName]=MonthSel, SubmissionActual[Define]=DefineSel), AND(SubmissionActual[MonthName]=MonthSel, DefineSel="All")),"Yes","No")</f>
        <v>No</v>
      </c>
      <c r="B30" s="15" t="str">
        <f ca="1">IF(SubmissionActual[[#This Row],[Month2]]&lt;MONTH(TODAY()),"Yes","No")</f>
        <v>Yes</v>
      </c>
      <c r="C30" s="15">
        <v>2022</v>
      </c>
      <c r="D30" s="15">
        <v>2</v>
      </c>
      <c r="E30" s="15" t="s">
        <v>135</v>
      </c>
      <c r="F30" s="11" t="s">
        <v>83</v>
      </c>
      <c r="G30" s="11"/>
      <c r="H30" s="266" t="s">
        <v>77</v>
      </c>
      <c r="I30" s="11" t="s">
        <v>428</v>
      </c>
      <c r="J30" s="11" t="s">
        <v>400</v>
      </c>
      <c r="K30" s="11" t="s">
        <v>410</v>
      </c>
      <c r="L30" s="11"/>
      <c r="M30" s="11"/>
      <c r="N30" s="11"/>
      <c r="O30" s="11">
        <v>0</v>
      </c>
      <c r="P30" s="11"/>
      <c r="Q30" s="11">
        <f>IF(SUMIFS(N:N,E:E,SubmissionActual[[#This Row],[MonthName]])&gt;0,SubmissionActual[[#This Row],[2nd Submission]],SubmissionActual[[#This Row],[1st Submission]])</f>
        <v>0</v>
      </c>
    </row>
    <row r="31" spans="1:17">
      <c r="A31" s="15" t="str">
        <f>IF(OR(AND(SubmissionActual[MonthName]=MonthSel, SubmissionActual[Define]=DefineSel), AND(SubmissionActual[MonthName]=MonthSel, DefineSel="All")),"Yes","No")</f>
        <v>No</v>
      </c>
      <c r="B31" s="15" t="str">
        <f ca="1">IF(SubmissionActual[[#This Row],[Month2]]&lt;MONTH(TODAY()),"Yes","No")</f>
        <v>Yes</v>
      </c>
      <c r="C31" s="15">
        <v>2022</v>
      </c>
      <c r="D31" s="15">
        <v>2</v>
      </c>
      <c r="E31" s="15" t="s">
        <v>135</v>
      </c>
      <c r="F31" s="11" t="s">
        <v>81</v>
      </c>
      <c r="G31" s="11"/>
      <c r="H31" s="266" t="s">
        <v>77</v>
      </c>
      <c r="I31" s="11" t="s">
        <v>428</v>
      </c>
      <c r="J31" s="11" t="s">
        <v>400</v>
      </c>
      <c r="K31" s="11" t="s">
        <v>410</v>
      </c>
      <c r="L31" s="11"/>
      <c r="M31" s="11"/>
      <c r="N31" s="11"/>
      <c r="O31" s="11">
        <v>0</v>
      </c>
      <c r="P31" s="11"/>
      <c r="Q31" s="11">
        <f>IF(SUMIFS(N:N,E:E,SubmissionActual[[#This Row],[MonthName]])&gt;0,SubmissionActual[[#This Row],[2nd Submission]],SubmissionActual[[#This Row],[1st Submission]])</f>
        <v>0</v>
      </c>
    </row>
    <row r="32" spans="1:17">
      <c r="A32" s="15" t="str">
        <f>IF(OR(AND(SubmissionActual[MonthName]=MonthSel, SubmissionActual[Define]=DefineSel), AND(SubmissionActual[MonthName]=MonthSel, DefineSel="All")),"Yes","No")</f>
        <v>No</v>
      </c>
      <c r="B32" s="15" t="str">
        <f ca="1">IF(SubmissionActual[[#This Row],[Month2]]&lt;MONTH(TODAY()),"Yes","No")</f>
        <v>Yes</v>
      </c>
      <c r="C32" s="15">
        <v>2022</v>
      </c>
      <c r="D32" s="15">
        <v>2</v>
      </c>
      <c r="E32" s="15" t="s">
        <v>135</v>
      </c>
      <c r="F32" s="11" t="s">
        <v>645</v>
      </c>
      <c r="G32" s="11"/>
      <c r="H32" s="266" t="s">
        <v>72</v>
      </c>
      <c r="I32" s="11" t="s">
        <v>428</v>
      </c>
      <c r="J32" s="11" t="s">
        <v>372</v>
      </c>
      <c r="K32" s="11" t="s">
        <v>410</v>
      </c>
      <c r="L32" s="11"/>
      <c r="M32" s="11">
        <v>511.41234972379675</v>
      </c>
      <c r="N32" s="11">
        <v>600</v>
      </c>
      <c r="O32" s="11">
        <v>88.587650276203249</v>
      </c>
      <c r="P32" s="11">
        <v>582</v>
      </c>
      <c r="Q32" s="11">
        <f>IF(SUMIFS(N:N,E:E,SubmissionActual[[#This Row],[MonthName]])&gt;0,SubmissionActual[[#This Row],[2nd Submission]],SubmissionActual[[#This Row],[1st Submission]])</f>
        <v>600</v>
      </c>
    </row>
    <row r="33" spans="1:17">
      <c r="A33" s="15" t="str">
        <f>IF(OR(AND(SubmissionActual[MonthName]=MonthSel, SubmissionActual[Define]=DefineSel), AND(SubmissionActual[MonthName]=MonthSel, DefineSel="All")),"Yes","No")</f>
        <v>No</v>
      </c>
      <c r="B33" s="15" t="str">
        <f ca="1">IF(SubmissionActual[[#This Row],[Month2]]&lt;MONTH(TODAY()),"Yes","No")</f>
        <v>Yes</v>
      </c>
      <c r="C33" s="15">
        <v>2022</v>
      </c>
      <c r="D33" s="15">
        <v>2</v>
      </c>
      <c r="E33" s="15" t="s">
        <v>135</v>
      </c>
      <c r="F33" s="11" t="s">
        <v>646</v>
      </c>
      <c r="G33" s="11"/>
      <c r="H33" s="266" t="s">
        <v>72</v>
      </c>
      <c r="I33" s="11" t="s">
        <v>428</v>
      </c>
      <c r="J33" s="11" t="s">
        <v>372</v>
      </c>
      <c r="K33" s="11" t="s">
        <v>410</v>
      </c>
      <c r="L33" s="11"/>
      <c r="M33" s="11">
        <v>688.58765027620393</v>
      </c>
      <c r="N33" s="11">
        <v>0</v>
      </c>
      <c r="O33" s="11">
        <v>-688.58765027620393</v>
      </c>
      <c r="P33" s="11">
        <v>0</v>
      </c>
      <c r="Q33" s="11">
        <f>IF(SUMIFS(N:N,E:E,SubmissionActual[[#This Row],[MonthName]])&gt;0,SubmissionActual[[#This Row],[2nd Submission]],SubmissionActual[[#This Row],[1st Submission]])</f>
        <v>0</v>
      </c>
    </row>
    <row r="34" spans="1:17">
      <c r="A34" s="15" t="str">
        <f>IF(OR(AND(SubmissionActual[MonthName]=MonthSel, SubmissionActual[Define]=DefineSel), AND(SubmissionActual[MonthName]=MonthSel, DefineSel="All")),"Yes","No")</f>
        <v>No</v>
      </c>
      <c r="B34" s="15" t="str">
        <f ca="1">IF(SubmissionActual[[#This Row],[Month2]]&lt;MONTH(TODAY()),"Yes","No")</f>
        <v>Yes</v>
      </c>
      <c r="C34" s="15">
        <v>2022</v>
      </c>
      <c r="D34" s="15">
        <v>2</v>
      </c>
      <c r="E34" s="15" t="s">
        <v>135</v>
      </c>
      <c r="F34" s="11" t="s">
        <v>728</v>
      </c>
      <c r="G34" s="11"/>
      <c r="H34" s="266" t="s">
        <v>72</v>
      </c>
      <c r="I34" s="11" t="s">
        <v>428</v>
      </c>
      <c r="J34" s="11" t="s">
        <v>372</v>
      </c>
      <c r="K34" s="11" t="s">
        <v>410</v>
      </c>
      <c r="L34" s="11"/>
      <c r="M34" s="11">
        <v>0</v>
      </c>
      <c r="N34" s="11">
        <v>0</v>
      </c>
      <c r="O34" s="11">
        <v>0</v>
      </c>
      <c r="P34" s="11"/>
      <c r="Q34" s="11">
        <f>IF(SUMIFS(N:N,E:E,SubmissionActual[[#This Row],[MonthName]])&gt;0,SubmissionActual[[#This Row],[2nd Submission]],SubmissionActual[[#This Row],[1st Submission]])</f>
        <v>0</v>
      </c>
    </row>
    <row r="35" spans="1:17">
      <c r="A35" s="15" t="str">
        <f>IF(OR(AND(SubmissionActual[MonthName]=MonthSel, SubmissionActual[Define]=DefineSel), AND(SubmissionActual[MonthName]=MonthSel, DefineSel="All")),"Yes","No")</f>
        <v>No</v>
      </c>
      <c r="B35" s="15" t="str">
        <f ca="1">IF(SubmissionActual[[#This Row],[Month2]]&lt;MONTH(TODAY()),"Yes","No")</f>
        <v>Yes</v>
      </c>
      <c r="C35" s="15">
        <v>2022</v>
      </c>
      <c r="D35" s="15">
        <v>2</v>
      </c>
      <c r="E35" s="15" t="s">
        <v>135</v>
      </c>
      <c r="F35" s="11" t="s">
        <v>729</v>
      </c>
      <c r="G35" s="11"/>
      <c r="H35" s="266" t="s">
        <v>72</v>
      </c>
      <c r="I35" s="11" t="s">
        <v>428</v>
      </c>
      <c r="J35" s="11" t="s">
        <v>372</v>
      </c>
      <c r="K35" s="11" t="s">
        <v>410</v>
      </c>
      <c r="L35" s="11"/>
      <c r="M35" s="11">
        <v>0</v>
      </c>
      <c r="N35" s="11">
        <v>0</v>
      </c>
      <c r="O35" s="11">
        <v>0</v>
      </c>
      <c r="P35" s="11"/>
      <c r="Q35" s="11">
        <f>IF(SUMIFS(N:N,E:E,SubmissionActual[[#This Row],[MonthName]])&gt;0,SubmissionActual[[#This Row],[2nd Submission]],SubmissionActual[[#This Row],[1st Submission]])</f>
        <v>0</v>
      </c>
    </row>
    <row r="36" spans="1:17">
      <c r="A36" s="15" t="str">
        <f>IF(OR(AND(SubmissionActual[MonthName]=MonthSel, SubmissionActual[Define]=DefineSel), AND(SubmissionActual[MonthName]=MonthSel, DefineSel="All")),"Yes","No")</f>
        <v>No</v>
      </c>
      <c r="B36" s="15" t="str">
        <f ca="1">IF(SubmissionActual[[#This Row],[Month2]]&lt;MONTH(TODAY()),"Yes","No")</f>
        <v>Yes</v>
      </c>
      <c r="C36" s="15">
        <v>2022</v>
      </c>
      <c r="D36" s="15">
        <v>2</v>
      </c>
      <c r="E36" s="15" t="s">
        <v>135</v>
      </c>
      <c r="F36" s="11" t="s">
        <v>736</v>
      </c>
      <c r="G36" s="11"/>
      <c r="H36" s="266" t="s">
        <v>72</v>
      </c>
      <c r="I36" s="11" t="s">
        <v>428</v>
      </c>
      <c r="J36" s="11" t="s">
        <v>400</v>
      </c>
      <c r="K36" s="11" t="s">
        <v>410</v>
      </c>
      <c r="L36" s="11"/>
      <c r="M36" s="11">
        <v>0</v>
      </c>
      <c r="N36" s="11">
        <v>0</v>
      </c>
      <c r="O36" s="11">
        <v>0</v>
      </c>
      <c r="P36" s="11"/>
      <c r="Q36" s="11">
        <f>IF(SUMIFS(N:N,E:E,SubmissionActual[[#This Row],[MonthName]])&gt;0,SubmissionActual[[#This Row],[2nd Submission]],SubmissionActual[[#This Row],[1st Submission]])</f>
        <v>0</v>
      </c>
    </row>
    <row r="37" spans="1:17">
      <c r="A37" s="15" t="str">
        <f>IF(OR(AND(SubmissionActual[MonthName]=MonthSel, SubmissionActual[Define]=DefineSel), AND(SubmissionActual[MonthName]=MonthSel, DefineSel="All")),"Yes","No")</f>
        <v>No</v>
      </c>
      <c r="B37" s="15" t="str">
        <f ca="1">IF(SubmissionActual[[#This Row],[Month2]]&lt;MONTH(TODAY()),"Yes","No")</f>
        <v>Yes</v>
      </c>
      <c r="C37" s="15">
        <v>2022</v>
      </c>
      <c r="D37" s="15">
        <v>2</v>
      </c>
      <c r="E37" s="15" t="s">
        <v>135</v>
      </c>
      <c r="F37" s="11" t="s">
        <v>737</v>
      </c>
      <c r="G37" s="11"/>
      <c r="H37" s="266" t="s">
        <v>72</v>
      </c>
      <c r="I37" s="11" t="s">
        <v>428</v>
      </c>
      <c r="J37" s="11" t="s">
        <v>400</v>
      </c>
      <c r="K37" s="11" t="s">
        <v>410</v>
      </c>
      <c r="L37" s="11"/>
      <c r="M37" s="11"/>
      <c r="N37" s="11"/>
      <c r="O37" s="11">
        <v>0</v>
      </c>
      <c r="P37" s="11"/>
      <c r="Q37" s="11">
        <f>IF(SUMIFS(N:N,E:E,SubmissionActual[[#This Row],[MonthName]])&gt;0,SubmissionActual[[#This Row],[2nd Submission]],SubmissionActual[[#This Row],[1st Submission]])</f>
        <v>0</v>
      </c>
    </row>
    <row r="38" spans="1:17">
      <c r="A38" s="15" t="str">
        <f>IF(OR(AND(SubmissionActual[MonthName]=MonthSel, SubmissionActual[Define]=DefineSel), AND(SubmissionActual[MonthName]=MonthSel, DefineSel="All")),"Yes","No")</f>
        <v>No</v>
      </c>
      <c r="B38" s="15" t="str">
        <f ca="1">IF(SubmissionActual[[#This Row],[Month2]]&lt;MONTH(TODAY()),"Yes","No")</f>
        <v>Yes</v>
      </c>
      <c r="C38" s="15">
        <v>2022</v>
      </c>
      <c r="D38" s="15">
        <v>2</v>
      </c>
      <c r="E38" s="15" t="s">
        <v>135</v>
      </c>
      <c r="F38" s="11" t="s">
        <v>648</v>
      </c>
      <c r="G38" s="11"/>
      <c r="H38" s="266" t="s">
        <v>72</v>
      </c>
      <c r="I38" s="11" t="s">
        <v>428</v>
      </c>
      <c r="J38" s="11" t="s">
        <v>400</v>
      </c>
      <c r="K38" s="11" t="s">
        <v>410</v>
      </c>
      <c r="L38" s="11"/>
      <c r="M38" s="11">
        <v>0</v>
      </c>
      <c r="N38" s="11">
        <v>0</v>
      </c>
      <c r="O38" s="11">
        <v>0</v>
      </c>
      <c r="P38" s="11">
        <v>0</v>
      </c>
      <c r="Q38" s="11">
        <f>IF(SUMIFS(N:N,E:E,SubmissionActual[[#This Row],[MonthName]])&gt;0,SubmissionActual[[#This Row],[2nd Submission]],SubmissionActual[[#This Row],[1st Submission]])</f>
        <v>0</v>
      </c>
    </row>
    <row r="39" spans="1:17">
      <c r="A39" s="15" t="str">
        <f>IF(OR(AND(SubmissionActual[MonthName]=MonthSel, SubmissionActual[Define]=DefineSel), AND(SubmissionActual[MonthName]=MonthSel, DefineSel="All")),"Yes","No")</f>
        <v>No</v>
      </c>
      <c r="B39" s="15" t="str">
        <f ca="1">IF(SubmissionActual[[#This Row],[Month2]]&lt;MONTH(TODAY()),"Yes","No")</f>
        <v>Yes</v>
      </c>
      <c r="C39" s="15">
        <v>2022</v>
      </c>
      <c r="D39" s="15">
        <v>2</v>
      </c>
      <c r="E39" s="15" t="s">
        <v>135</v>
      </c>
      <c r="F39" s="11" t="s">
        <v>649</v>
      </c>
      <c r="G39" s="11"/>
      <c r="H39" s="266" t="s">
        <v>72</v>
      </c>
      <c r="I39" s="11" t="s">
        <v>428</v>
      </c>
      <c r="J39" s="11" t="s">
        <v>400</v>
      </c>
      <c r="K39" s="11" t="s">
        <v>410</v>
      </c>
      <c r="L39" s="11"/>
      <c r="M39" s="11">
        <v>0</v>
      </c>
      <c r="N39" s="11">
        <v>0</v>
      </c>
      <c r="O39" s="11">
        <v>0</v>
      </c>
      <c r="P39" s="11">
        <v>0</v>
      </c>
      <c r="Q39" s="11">
        <f>IF(SUMIFS(N:N,E:E,SubmissionActual[[#This Row],[MonthName]])&gt;0,SubmissionActual[[#This Row],[2nd Submission]],SubmissionActual[[#This Row],[1st Submission]])</f>
        <v>0</v>
      </c>
    </row>
    <row r="40" spans="1:17">
      <c r="A40" s="15" t="str">
        <f>IF(OR(AND(SubmissionActual[MonthName]=MonthSel, SubmissionActual[Define]=DefineSel), AND(SubmissionActual[MonthName]=MonthSel, DefineSel="All")),"Yes","No")</f>
        <v>No</v>
      </c>
      <c r="B40" s="15" t="str">
        <f ca="1">IF(SubmissionActual[[#This Row],[Month2]]&lt;MONTH(TODAY()),"Yes","No")</f>
        <v>Yes</v>
      </c>
      <c r="C40" s="15">
        <v>2022</v>
      </c>
      <c r="D40" s="15">
        <v>2</v>
      </c>
      <c r="E40" s="15" t="s">
        <v>135</v>
      </c>
      <c r="F40" s="11" t="s">
        <v>650</v>
      </c>
      <c r="G40" s="11"/>
      <c r="H40" s="266" t="s">
        <v>72</v>
      </c>
      <c r="I40" s="11" t="s">
        <v>428</v>
      </c>
      <c r="J40" s="11" t="s">
        <v>400</v>
      </c>
      <c r="K40" s="11" t="s">
        <v>410</v>
      </c>
      <c r="L40" s="11"/>
      <c r="M40" s="11">
        <v>21000</v>
      </c>
      <c r="N40" s="11">
        <v>22000</v>
      </c>
      <c r="O40" s="11">
        <v>1000</v>
      </c>
      <c r="P40" s="11">
        <v>15922.65</v>
      </c>
      <c r="Q40" s="11">
        <f>IF(SUMIFS(N:N,E:E,SubmissionActual[[#This Row],[MonthName]])&gt;0,SubmissionActual[[#This Row],[2nd Submission]],SubmissionActual[[#This Row],[1st Submission]])</f>
        <v>22000</v>
      </c>
    </row>
    <row r="41" spans="1:17">
      <c r="A41" s="15" t="str">
        <f>IF(OR(AND(SubmissionActual[MonthName]=MonthSel, SubmissionActual[Define]=DefineSel), AND(SubmissionActual[MonthName]=MonthSel, DefineSel="All")),"Yes","No")</f>
        <v>No</v>
      </c>
      <c r="B41" s="15" t="str">
        <f ca="1">IF(SubmissionActual[[#This Row],[Month2]]&lt;MONTH(TODAY()),"Yes","No")</f>
        <v>Yes</v>
      </c>
      <c r="C41" s="15">
        <v>2022</v>
      </c>
      <c r="D41" s="15">
        <v>2</v>
      </c>
      <c r="E41" s="15" t="s">
        <v>135</v>
      </c>
      <c r="F41" s="11" t="s">
        <v>651</v>
      </c>
      <c r="G41" s="11"/>
      <c r="H41" s="266" t="s">
        <v>72</v>
      </c>
      <c r="I41" s="11" t="s">
        <v>428</v>
      </c>
      <c r="J41" s="11" t="s">
        <v>400</v>
      </c>
      <c r="K41" s="11" t="s">
        <v>410</v>
      </c>
      <c r="L41" s="11"/>
      <c r="M41" s="11">
        <v>1000</v>
      </c>
      <c r="N41" s="11">
        <v>3000</v>
      </c>
      <c r="O41" s="11">
        <v>2000</v>
      </c>
      <c r="P41" s="11">
        <v>3942.3999999999996</v>
      </c>
      <c r="Q41" s="11">
        <f>IF(SUMIFS(N:N,E:E,SubmissionActual[[#This Row],[MonthName]])&gt;0,SubmissionActual[[#This Row],[2nd Submission]],SubmissionActual[[#This Row],[1st Submission]])</f>
        <v>3000</v>
      </c>
    </row>
    <row r="42" spans="1:17">
      <c r="A42" s="15" t="str">
        <f>IF(OR(AND(SubmissionActual[MonthName]=MonthSel, SubmissionActual[Define]=DefineSel), AND(SubmissionActual[MonthName]=MonthSel, DefineSel="All")),"Yes","No")</f>
        <v>No</v>
      </c>
      <c r="B42" s="15" t="str">
        <f ca="1">IF(SubmissionActual[[#This Row],[Month2]]&lt;MONTH(TODAY()),"Yes","No")</f>
        <v>Yes</v>
      </c>
      <c r="C42" s="15">
        <v>2022</v>
      </c>
      <c r="D42" s="15">
        <v>2</v>
      </c>
      <c r="E42" s="15" t="s">
        <v>135</v>
      </c>
      <c r="F42" s="11" t="s">
        <v>652</v>
      </c>
      <c r="G42" s="11"/>
      <c r="H42" s="266" t="s">
        <v>72</v>
      </c>
      <c r="I42" s="11" t="s">
        <v>428</v>
      </c>
      <c r="J42" s="11" t="s">
        <v>400</v>
      </c>
      <c r="K42" s="11" t="s">
        <v>410</v>
      </c>
      <c r="L42" s="11"/>
      <c r="M42" s="11">
        <v>5000</v>
      </c>
      <c r="N42" s="11">
        <v>5000</v>
      </c>
      <c r="O42" s="11">
        <v>0</v>
      </c>
      <c r="P42" s="11">
        <v>6273.4</v>
      </c>
      <c r="Q42" s="11">
        <f>IF(SUMIFS(N:N,E:E,SubmissionActual[[#This Row],[MonthName]])&gt;0,SubmissionActual[[#This Row],[2nd Submission]],SubmissionActual[[#This Row],[1st Submission]])</f>
        <v>5000</v>
      </c>
    </row>
    <row r="43" spans="1:17">
      <c r="A43" s="15" t="str">
        <f>IF(OR(AND(SubmissionActual[MonthName]=MonthSel, SubmissionActual[Define]=DefineSel), AND(SubmissionActual[MonthName]=MonthSel, DefineSel="All")),"Yes","No")</f>
        <v>No</v>
      </c>
      <c r="B43" s="15" t="str">
        <f ca="1">IF(SubmissionActual[[#This Row],[Month2]]&lt;MONTH(TODAY()),"Yes","No")</f>
        <v>Yes</v>
      </c>
      <c r="C43" s="15">
        <v>2022</v>
      </c>
      <c r="D43" s="15">
        <v>2</v>
      </c>
      <c r="E43" s="15" t="s">
        <v>135</v>
      </c>
      <c r="F43" s="11" t="s">
        <v>653</v>
      </c>
      <c r="G43" s="11"/>
      <c r="H43" s="266" t="s">
        <v>72</v>
      </c>
      <c r="I43" s="11" t="s">
        <v>428</v>
      </c>
      <c r="J43" s="11" t="s">
        <v>400</v>
      </c>
      <c r="K43" s="11" t="s">
        <v>410</v>
      </c>
      <c r="L43" s="11"/>
      <c r="M43" s="11">
        <v>0</v>
      </c>
      <c r="N43" s="11">
        <v>0</v>
      </c>
      <c r="O43" s="11">
        <v>0</v>
      </c>
      <c r="P43" s="11">
        <v>0</v>
      </c>
      <c r="Q43" s="11">
        <f>IF(SUMIFS(N:N,E:E,SubmissionActual[[#This Row],[MonthName]])&gt;0,SubmissionActual[[#This Row],[2nd Submission]],SubmissionActual[[#This Row],[1st Submission]])</f>
        <v>0</v>
      </c>
    </row>
    <row r="44" spans="1:17">
      <c r="A44" s="15" t="str">
        <f>IF(OR(AND(SubmissionActual[MonthName]=MonthSel, SubmissionActual[Define]=DefineSel), AND(SubmissionActual[MonthName]=MonthSel, DefineSel="All")),"Yes","No")</f>
        <v>No</v>
      </c>
      <c r="B44" s="15" t="str">
        <f ca="1">IF(SubmissionActual[[#This Row],[Month2]]&lt;MONTH(TODAY()),"Yes","No")</f>
        <v>Yes</v>
      </c>
      <c r="C44" s="15">
        <v>2022</v>
      </c>
      <c r="D44" s="15">
        <v>2</v>
      </c>
      <c r="E44" s="15" t="s">
        <v>135</v>
      </c>
      <c r="F44" s="11" t="s">
        <v>654</v>
      </c>
      <c r="G44" s="11"/>
      <c r="H44" s="266" t="s">
        <v>72</v>
      </c>
      <c r="I44" s="11" t="s">
        <v>428</v>
      </c>
      <c r="J44" s="11" t="s">
        <v>400</v>
      </c>
      <c r="K44" s="11" t="s">
        <v>410</v>
      </c>
      <c r="L44" s="11"/>
      <c r="M44" s="11">
        <v>6000</v>
      </c>
      <c r="N44" s="11">
        <v>14000</v>
      </c>
      <c r="O44" s="11">
        <v>8000</v>
      </c>
      <c r="P44" s="11">
        <v>8036.4</v>
      </c>
      <c r="Q44" s="11">
        <f>IF(SUMIFS(N:N,E:E,SubmissionActual[[#This Row],[MonthName]])&gt;0,SubmissionActual[[#This Row],[2nd Submission]],SubmissionActual[[#This Row],[1st Submission]])</f>
        <v>14000</v>
      </c>
    </row>
    <row r="45" spans="1:17">
      <c r="A45" s="15" t="str">
        <f>IF(OR(AND(SubmissionActual[MonthName]=MonthSel, SubmissionActual[Define]=DefineSel), AND(SubmissionActual[MonthName]=MonthSel, DefineSel="All")),"Yes","No")</f>
        <v>No</v>
      </c>
      <c r="B45" s="15" t="str">
        <f ca="1">IF(SubmissionActual[[#This Row],[Month2]]&lt;MONTH(TODAY()),"Yes","No")</f>
        <v>Yes</v>
      </c>
      <c r="C45" s="15">
        <v>2022</v>
      </c>
      <c r="D45" s="15">
        <v>2</v>
      </c>
      <c r="E45" s="15" t="s">
        <v>135</v>
      </c>
      <c r="F45" s="11" t="s">
        <v>738</v>
      </c>
      <c r="G45" s="11"/>
      <c r="H45" s="266" t="s">
        <v>72</v>
      </c>
      <c r="I45" s="11" t="s">
        <v>428</v>
      </c>
      <c r="J45" s="11" t="s">
        <v>400</v>
      </c>
      <c r="K45" s="11" t="s">
        <v>410</v>
      </c>
      <c r="L45" s="11"/>
      <c r="M45" s="11">
        <v>0</v>
      </c>
      <c r="N45" s="11">
        <v>0</v>
      </c>
      <c r="O45" s="11">
        <v>0</v>
      </c>
      <c r="P45" s="11"/>
      <c r="Q45" s="11">
        <f>IF(SUMIFS(N:N,E:E,SubmissionActual[[#This Row],[MonthName]])&gt;0,SubmissionActual[[#This Row],[2nd Submission]],SubmissionActual[[#This Row],[1st Submission]])</f>
        <v>0</v>
      </c>
    </row>
    <row r="46" spans="1:17">
      <c r="A46" s="15" t="str">
        <f>IF(OR(AND(SubmissionActual[MonthName]=MonthSel, SubmissionActual[Define]=DefineSel), AND(SubmissionActual[MonthName]=MonthSel, DefineSel="All")),"Yes","No")</f>
        <v>No</v>
      </c>
      <c r="B46" s="15" t="str">
        <f ca="1">IF(SubmissionActual[[#This Row],[Month2]]&lt;MONTH(TODAY()),"Yes","No")</f>
        <v>Yes</v>
      </c>
      <c r="C46" s="15">
        <v>2022</v>
      </c>
      <c r="D46" s="15">
        <v>2</v>
      </c>
      <c r="E46" s="15" t="s">
        <v>135</v>
      </c>
      <c r="F46" s="11" t="s">
        <v>734</v>
      </c>
      <c r="G46" s="11"/>
      <c r="H46" s="266" t="s">
        <v>72</v>
      </c>
      <c r="I46" s="11" t="s">
        <v>428</v>
      </c>
      <c r="J46" s="11" t="s">
        <v>400</v>
      </c>
      <c r="K46" s="11" t="s">
        <v>410</v>
      </c>
      <c r="L46" s="11"/>
      <c r="M46" s="11">
        <v>0</v>
      </c>
      <c r="N46" s="11">
        <v>0</v>
      </c>
      <c r="O46" s="11">
        <v>0</v>
      </c>
      <c r="P46" s="11"/>
      <c r="Q46" s="11">
        <f>IF(SUMIFS(N:N,E:E,SubmissionActual[[#This Row],[MonthName]])&gt;0,SubmissionActual[[#This Row],[2nd Submission]],SubmissionActual[[#This Row],[1st Submission]])</f>
        <v>0</v>
      </c>
    </row>
    <row r="47" spans="1:17">
      <c r="A47" s="15" t="str">
        <f>IF(OR(AND(SubmissionActual[MonthName]=MonthSel, SubmissionActual[Define]=DefineSel), AND(SubmissionActual[MonthName]=MonthSel, DefineSel="All")),"Yes","No")</f>
        <v>No</v>
      </c>
      <c r="B47" s="15" t="str">
        <f ca="1">IF(SubmissionActual[[#This Row],[Month2]]&lt;MONTH(TODAY()),"Yes","No")</f>
        <v>Yes</v>
      </c>
      <c r="C47" s="15">
        <v>2022</v>
      </c>
      <c r="D47" s="15">
        <v>2</v>
      </c>
      <c r="E47" s="15" t="s">
        <v>135</v>
      </c>
      <c r="F47" s="11" t="s">
        <v>739</v>
      </c>
      <c r="G47" s="11"/>
      <c r="H47" s="266" t="s">
        <v>72</v>
      </c>
      <c r="I47" s="11" t="s">
        <v>428</v>
      </c>
      <c r="J47" s="11" t="s">
        <v>400</v>
      </c>
      <c r="K47" s="11" t="s">
        <v>410</v>
      </c>
      <c r="L47" s="11"/>
      <c r="M47" s="11">
        <v>0</v>
      </c>
      <c r="N47" s="11">
        <v>0</v>
      </c>
      <c r="O47" s="11">
        <v>0</v>
      </c>
      <c r="P47" s="11"/>
      <c r="Q47" s="11">
        <f>IF(SUMIFS(N:N,E:E,SubmissionActual[[#This Row],[MonthName]])&gt;0,SubmissionActual[[#This Row],[2nd Submission]],SubmissionActual[[#This Row],[1st Submission]])</f>
        <v>0</v>
      </c>
    </row>
    <row r="48" spans="1:17">
      <c r="A48" s="15" t="str">
        <f>IF(OR(AND(SubmissionActual[MonthName]=MonthSel, SubmissionActual[Define]=DefineSel), AND(SubmissionActual[MonthName]=MonthSel, DefineSel="All")),"Yes","No")</f>
        <v>No</v>
      </c>
      <c r="B48" s="15" t="str">
        <f ca="1">IF(SubmissionActual[[#This Row],[Month2]]&lt;MONTH(TODAY()),"Yes","No")</f>
        <v>Yes</v>
      </c>
      <c r="C48" s="15">
        <v>2022</v>
      </c>
      <c r="D48" s="15">
        <v>2</v>
      </c>
      <c r="E48" s="15" t="s">
        <v>135</v>
      </c>
      <c r="F48" s="11" t="s">
        <v>740</v>
      </c>
      <c r="G48" s="11"/>
      <c r="H48" s="266" t="s">
        <v>72</v>
      </c>
      <c r="I48" s="11" t="s">
        <v>428</v>
      </c>
      <c r="J48" s="11" t="s">
        <v>400</v>
      </c>
      <c r="K48" s="11" t="s">
        <v>410</v>
      </c>
      <c r="L48" s="11"/>
      <c r="M48" s="11">
        <v>0</v>
      </c>
      <c r="N48" s="11">
        <v>0</v>
      </c>
      <c r="O48" s="11">
        <v>0</v>
      </c>
      <c r="P48" s="11"/>
      <c r="Q48" s="11">
        <f>IF(SUMIFS(N:N,E:E,SubmissionActual[[#This Row],[MonthName]])&gt;0,SubmissionActual[[#This Row],[2nd Submission]],SubmissionActual[[#This Row],[1st Submission]])</f>
        <v>0</v>
      </c>
    </row>
    <row r="49" spans="1:17">
      <c r="A49" s="15" t="str">
        <f>IF(OR(AND(SubmissionActual[MonthName]=MonthSel, SubmissionActual[Define]=DefineSel), AND(SubmissionActual[MonthName]=MonthSel, DefineSel="All")),"Yes","No")</f>
        <v>No</v>
      </c>
      <c r="B49" s="15" t="str">
        <f ca="1">IF(SubmissionActual[[#This Row],[Month2]]&lt;MONTH(TODAY()),"Yes","No")</f>
        <v>Yes</v>
      </c>
      <c r="C49" s="15">
        <v>2022</v>
      </c>
      <c r="D49" s="15">
        <v>2</v>
      </c>
      <c r="E49" s="15" t="s">
        <v>135</v>
      </c>
      <c r="F49" s="11" t="s">
        <v>741</v>
      </c>
      <c r="G49" s="11"/>
      <c r="H49" s="266" t="s">
        <v>72</v>
      </c>
      <c r="I49" s="11" t="s">
        <v>428</v>
      </c>
      <c r="J49" s="11" t="s">
        <v>400</v>
      </c>
      <c r="K49" s="11" t="s">
        <v>410</v>
      </c>
      <c r="L49" s="11"/>
      <c r="M49" s="11">
        <v>0</v>
      </c>
      <c r="N49" s="11">
        <v>0</v>
      </c>
      <c r="O49" s="11">
        <v>0</v>
      </c>
      <c r="P49" s="11"/>
      <c r="Q49" s="11">
        <f>IF(SUMIFS(N:N,E:E,SubmissionActual[[#This Row],[MonthName]])&gt;0,SubmissionActual[[#This Row],[2nd Submission]],SubmissionActual[[#This Row],[1st Submission]])</f>
        <v>0</v>
      </c>
    </row>
    <row r="50" spans="1:17">
      <c r="A50" s="15" t="str">
        <f>IF(OR(AND(SubmissionActual[MonthName]=MonthSel, SubmissionActual[Define]=DefineSel), AND(SubmissionActual[MonthName]=MonthSel, DefineSel="All")),"Yes","No")</f>
        <v>No</v>
      </c>
      <c r="B50" s="15" t="str">
        <f ca="1">IF(SubmissionActual[[#This Row],[Month2]]&lt;MONTH(TODAY()),"Yes","No")</f>
        <v>Yes</v>
      </c>
      <c r="C50" s="15">
        <v>2022</v>
      </c>
      <c r="D50" s="15">
        <v>2</v>
      </c>
      <c r="E50" s="15" t="s">
        <v>135</v>
      </c>
      <c r="F50" s="11" t="s">
        <v>655</v>
      </c>
      <c r="G50" s="11"/>
      <c r="H50" s="266" t="s">
        <v>72</v>
      </c>
      <c r="I50" s="11" t="s">
        <v>428</v>
      </c>
      <c r="J50" s="11" t="s">
        <v>400</v>
      </c>
      <c r="K50" s="11" t="s">
        <v>410</v>
      </c>
      <c r="L50" s="11"/>
      <c r="M50" s="11">
        <v>1000</v>
      </c>
      <c r="N50" s="11">
        <v>2000</v>
      </c>
      <c r="O50" s="11">
        <v>1000</v>
      </c>
      <c r="P50" s="11">
        <v>5117.3999999999996</v>
      </c>
      <c r="Q50" s="11">
        <f>IF(SUMIFS(N:N,E:E,SubmissionActual[[#This Row],[MonthName]])&gt;0,SubmissionActual[[#This Row],[2nd Submission]],SubmissionActual[[#This Row],[1st Submission]])</f>
        <v>2000</v>
      </c>
    </row>
    <row r="51" spans="1:17">
      <c r="A51" s="15" t="str">
        <f>IF(OR(AND(SubmissionActual[MonthName]=MonthSel, SubmissionActual[Define]=DefineSel), AND(SubmissionActual[MonthName]=MonthSel, DefineSel="All")),"Yes","No")</f>
        <v>No</v>
      </c>
      <c r="B51" s="15" t="str">
        <f ca="1">IF(SubmissionActual[[#This Row],[Month2]]&lt;MONTH(TODAY()),"Yes","No")</f>
        <v>Yes</v>
      </c>
      <c r="C51" s="15">
        <v>2022</v>
      </c>
      <c r="D51" s="15">
        <v>2</v>
      </c>
      <c r="E51" s="15" t="s">
        <v>135</v>
      </c>
      <c r="F51" s="11" t="s">
        <v>656</v>
      </c>
      <c r="G51" s="11"/>
      <c r="H51" s="266" t="s">
        <v>72</v>
      </c>
      <c r="I51" s="11" t="s">
        <v>428</v>
      </c>
      <c r="J51" s="11" t="s">
        <v>400</v>
      </c>
      <c r="K51" s="11" t="s">
        <v>410</v>
      </c>
      <c r="L51" s="11"/>
      <c r="M51" s="11">
        <v>0</v>
      </c>
      <c r="N51" s="11">
        <v>0</v>
      </c>
      <c r="O51" s="11">
        <v>0</v>
      </c>
      <c r="P51" s="11">
        <v>0</v>
      </c>
      <c r="Q51" s="11">
        <f>IF(SUMIFS(N:N,E:E,SubmissionActual[[#This Row],[MonthName]])&gt;0,SubmissionActual[[#This Row],[2nd Submission]],SubmissionActual[[#This Row],[1st Submission]])</f>
        <v>0</v>
      </c>
    </row>
    <row r="52" spans="1:17">
      <c r="A52" s="15" t="str">
        <f>IF(OR(AND(SubmissionActual[MonthName]=MonthSel, SubmissionActual[Define]=DefineSel), AND(SubmissionActual[MonthName]=MonthSel, DefineSel="All")),"Yes","No")</f>
        <v>No</v>
      </c>
      <c r="B52" s="15" t="str">
        <f ca="1">IF(SubmissionActual[[#This Row],[Month2]]&lt;MONTH(TODAY()),"Yes","No")</f>
        <v>Yes</v>
      </c>
      <c r="C52" s="15">
        <v>2022</v>
      </c>
      <c r="D52" s="15">
        <v>2</v>
      </c>
      <c r="E52" s="15" t="s">
        <v>135</v>
      </c>
      <c r="F52" s="11" t="s">
        <v>657</v>
      </c>
      <c r="G52" s="11"/>
      <c r="H52" s="266" t="s">
        <v>72</v>
      </c>
      <c r="I52" s="11" t="s">
        <v>428</v>
      </c>
      <c r="J52" s="11" t="s">
        <v>400</v>
      </c>
      <c r="K52" s="11" t="s">
        <v>410</v>
      </c>
      <c r="L52" s="11"/>
      <c r="M52" s="11">
        <v>2000</v>
      </c>
      <c r="N52" s="11">
        <v>3000</v>
      </c>
      <c r="O52" s="11">
        <v>1000</v>
      </c>
      <c r="P52" s="11">
        <v>3030</v>
      </c>
      <c r="Q52" s="11">
        <f>IF(SUMIFS(N:N,E:E,SubmissionActual[[#This Row],[MonthName]])&gt;0,SubmissionActual[[#This Row],[2nd Submission]],SubmissionActual[[#This Row],[1st Submission]])</f>
        <v>3000</v>
      </c>
    </row>
    <row r="53" spans="1:17">
      <c r="A53" s="15" t="str">
        <f>IF(OR(AND(SubmissionActual[MonthName]=MonthSel, SubmissionActual[Define]=DefineSel), AND(SubmissionActual[MonthName]=MonthSel, DefineSel="All")),"Yes","No")</f>
        <v>No</v>
      </c>
      <c r="B53" s="15" t="str">
        <f ca="1">IF(SubmissionActual[[#This Row],[Month2]]&lt;MONTH(TODAY()),"Yes","No")</f>
        <v>Yes</v>
      </c>
      <c r="C53" s="15">
        <v>2022</v>
      </c>
      <c r="D53" s="15">
        <v>2</v>
      </c>
      <c r="E53" s="15" t="s">
        <v>135</v>
      </c>
      <c r="F53" s="11" t="s">
        <v>658</v>
      </c>
      <c r="G53" s="11"/>
      <c r="H53" s="266" t="s">
        <v>72</v>
      </c>
      <c r="I53" s="11" t="s">
        <v>428</v>
      </c>
      <c r="J53" s="11" t="s">
        <v>389</v>
      </c>
      <c r="K53" s="11" t="s">
        <v>410</v>
      </c>
      <c r="L53" s="11"/>
      <c r="M53" s="11">
        <v>12000</v>
      </c>
      <c r="N53" s="11">
        <v>11600</v>
      </c>
      <c r="O53" s="11">
        <v>-400</v>
      </c>
      <c r="P53" s="11">
        <v>12356.8</v>
      </c>
      <c r="Q53" s="11">
        <f>IF(SUMIFS(N:N,E:E,SubmissionActual[[#This Row],[MonthName]])&gt;0,SubmissionActual[[#This Row],[2nd Submission]],SubmissionActual[[#This Row],[1st Submission]])</f>
        <v>11600</v>
      </c>
    </row>
    <row r="54" spans="1:17">
      <c r="A54" s="15" t="str">
        <f>IF(OR(AND(SubmissionActual[MonthName]=MonthSel, SubmissionActual[Define]=DefineSel), AND(SubmissionActual[MonthName]=MonthSel, DefineSel="All")),"Yes","No")</f>
        <v>No</v>
      </c>
      <c r="B54" s="15" t="str">
        <f ca="1">IF(SubmissionActual[[#This Row],[Month2]]&lt;MONTH(TODAY()),"Yes","No")</f>
        <v>Yes</v>
      </c>
      <c r="C54" s="15">
        <v>2022</v>
      </c>
      <c r="D54" s="15">
        <v>2</v>
      </c>
      <c r="E54" s="15" t="s">
        <v>135</v>
      </c>
      <c r="F54" s="11" t="s">
        <v>659</v>
      </c>
      <c r="G54" s="11"/>
      <c r="H54" s="266" t="s">
        <v>72</v>
      </c>
      <c r="I54" s="11" t="s">
        <v>428</v>
      </c>
      <c r="J54" s="11" t="s">
        <v>389</v>
      </c>
      <c r="K54" s="11" t="s">
        <v>410</v>
      </c>
      <c r="L54" s="11"/>
      <c r="M54" s="11">
        <v>20000</v>
      </c>
      <c r="N54" s="11">
        <v>20019.600000000002</v>
      </c>
      <c r="O54" s="11">
        <v>19.600000000002183</v>
      </c>
      <c r="P54" s="11">
        <v>21642.600000000002</v>
      </c>
      <c r="Q54" s="11">
        <f>IF(SUMIFS(N:N,E:E,SubmissionActual[[#This Row],[MonthName]])&gt;0,SubmissionActual[[#This Row],[2nd Submission]],SubmissionActual[[#This Row],[1st Submission]])</f>
        <v>20019.600000000002</v>
      </c>
    </row>
    <row r="55" spans="1:17">
      <c r="A55" s="15" t="str">
        <f>IF(OR(AND(SubmissionActual[MonthName]=MonthSel, SubmissionActual[Define]=DefineSel), AND(SubmissionActual[MonthName]=MonthSel, DefineSel="All")),"Yes","No")</f>
        <v>No</v>
      </c>
      <c r="B55" s="15" t="str">
        <f ca="1">IF(SubmissionActual[[#This Row],[Month2]]&lt;MONTH(TODAY()),"Yes","No")</f>
        <v>Yes</v>
      </c>
      <c r="C55" s="15">
        <v>2022</v>
      </c>
      <c r="D55" s="15">
        <v>2</v>
      </c>
      <c r="E55" s="15" t="s">
        <v>135</v>
      </c>
      <c r="F55" s="11" t="s">
        <v>660</v>
      </c>
      <c r="G55" s="11"/>
      <c r="H55" s="266" t="s">
        <v>72</v>
      </c>
      <c r="I55" s="11" t="s">
        <v>428</v>
      </c>
      <c r="J55" s="11" t="s">
        <v>389</v>
      </c>
      <c r="K55" s="11" t="s">
        <v>410</v>
      </c>
      <c r="L55" s="11"/>
      <c r="M55" s="11">
        <v>16000</v>
      </c>
      <c r="N55" s="11">
        <v>20045.5</v>
      </c>
      <c r="O55" s="11">
        <v>4045.5</v>
      </c>
      <c r="P55" s="11">
        <v>19028</v>
      </c>
      <c r="Q55" s="11">
        <f>IF(SUMIFS(N:N,E:E,SubmissionActual[[#This Row],[MonthName]])&gt;0,SubmissionActual[[#This Row],[2nd Submission]],SubmissionActual[[#This Row],[1st Submission]])</f>
        <v>20045.5</v>
      </c>
    </row>
    <row r="56" spans="1:17">
      <c r="A56" s="15" t="str">
        <f>IF(OR(AND(SubmissionActual[MonthName]=MonthSel, SubmissionActual[Define]=DefineSel), AND(SubmissionActual[MonthName]=MonthSel, DefineSel="All")),"Yes","No")</f>
        <v>No</v>
      </c>
      <c r="B56" s="15" t="str">
        <f ca="1">IF(SubmissionActual[[#This Row],[Month2]]&lt;MONTH(TODAY()),"Yes","No")</f>
        <v>Yes</v>
      </c>
      <c r="C56" s="15">
        <v>2022</v>
      </c>
      <c r="D56" s="15">
        <v>2</v>
      </c>
      <c r="E56" s="15" t="s">
        <v>135</v>
      </c>
      <c r="F56" s="11" t="s">
        <v>661</v>
      </c>
      <c r="G56" s="11"/>
      <c r="H56" s="266" t="s">
        <v>72</v>
      </c>
      <c r="I56" s="11" t="s">
        <v>428</v>
      </c>
      <c r="J56" s="11" t="s">
        <v>389</v>
      </c>
      <c r="K56" s="11" t="s">
        <v>410</v>
      </c>
      <c r="L56" s="11"/>
      <c r="M56" s="11">
        <v>10000</v>
      </c>
      <c r="N56" s="11">
        <v>10200</v>
      </c>
      <c r="O56" s="11">
        <v>200</v>
      </c>
      <c r="P56" s="11">
        <v>7610.5</v>
      </c>
      <c r="Q56" s="11">
        <f>IF(SUMIFS(N:N,E:E,SubmissionActual[[#This Row],[MonthName]])&gt;0,SubmissionActual[[#This Row],[2nd Submission]],SubmissionActual[[#This Row],[1st Submission]])</f>
        <v>10200</v>
      </c>
    </row>
    <row r="57" spans="1:17">
      <c r="A57" s="15" t="str">
        <f>IF(OR(AND(SubmissionActual[MonthName]=MonthSel, SubmissionActual[Define]=DefineSel), AND(SubmissionActual[MonthName]=MonthSel, DefineSel="All")),"Yes","No")</f>
        <v>No</v>
      </c>
      <c r="B57" s="15" t="str">
        <f ca="1">IF(SubmissionActual[[#This Row],[Month2]]&lt;MONTH(TODAY()),"Yes","No")</f>
        <v>Yes</v>
      </c>
      <c r="C57" s="15">
        <v>2022</v>
      </c>
      <c r="D57" s="15">
        <v>2</v>
      </c>
      <c r="E57" s="15" t="s">
        <v>135</v>
      </c>
      <c r="F57" s="11" t="s">
        <v>662</v>
      </c>
      <c r="G57" s="11"/>
      <c r="H57" s="266" t="s">
        <v>72</v>
      </c>
      <c r="I57" s="11" t="s">
        <v>428</v>
      </c>
      <c r="J57" s="11" t="s">
        <v>389</v>
      </c>
      <c r="K57" s="11" t="s">
        <v>410</v>
      </c>
      <c r="L57" s="11"/>
      <c r="M57" s="11">
        <v>22000</v>
      </c>
      <c r="N57" s="11">
        <v>19099.5</v>
      </c>
      <c r="O57" s="11">
        <v>-2900.5</v>
      </c>
      <c r="P57" s="11">
        <v>18975.5</v>
      </c>
      <c r="Q57" s="11">
        <f>IF(SUMIFS(N:N,E:E,SubmissionActual[[#This Row],[MonthName]])&gt;0,SubmissionActual[[#This Row],[2nd Submission]],SubmissionActual[[#This Row],[1st Submission]])</f>
        <v>19099.5</v>
      </c>
    </row>
    <row r="58" spans="1:17">
      <c r="A58" s="15" t="str">
        <f>IF(OR(AND(SubmissionActual[MonthName]=MonthSel, SubmissionActual[Define]=DefineSel), AND(SubmissionActual[MonthName]=MonthSel, DefineSel="All")),"Yes","No")</f>
        <v>No</v>
      </c>
      <c r="B58" s="15" t="str">
        <f ca="1">IF(SubmissionActual[[#This Row],[Month2]]&lt;MONTH(TODAY()),"Yes","No")</f>
        <v>Yes</v>
      </c>
      <c r="C58" s="15">
        <v>2022</v>
      </c>
      <c r="D58" s="15">
        <v>2</v>
      </c>
      <c r="E58" s="15" t="s">
        <v>135</v>
      </c>
      <c r="F58" s="11" t="s">
        <v>663</v>
      </c>
      <c r="G58" s="11"/>
      <c r="H58" s="266" t="s">
        <v>72</v>
      </c>
      <c r="I58" s="11" t="s">
        <v>428</v>
      </c>
      <c r="J58" s="11" t="s">
        <v>389</v>
      </c>
      <c r="K58" s="11" t="s">
        <v>410</v>
      </c>
      <c r="L58" s="11"/>
      <c r="M58" s="11">
        <v>18700</v>
      </c>
      <c r="N58" s="11">
        <v>19299.5</v>
      </c>
      <c r="O58" s="11">
        <v>599.5</v>
      </c>
      <c r="P58" s="11">
        <v>20718.5</v>
      </c>
      <c r="Q58" s="11">
        <f>IF(SUMIFS(N:N,E:E,SubmissionActual[[#This Row],[MonthName]])&gt;0,SubmissionActual[[#This Row],[2nd Submission]],SubmissionActual[[#This Row],[1st Submission]])</f>
        <v>19299.5</v>
      </c>
    </row>
    <row r="59" spans="1:17">
      <c r="A59" s="15" t="str">
        <f>IF(OR(AND(SubmissionActual[MonthName]=MonthSel, SubmissionActual[Define]=DefineSel), AND(SubmissionActual[MonthName]=MonthSel, DefineSel="All")),"Yes","No")</f>
        <v>No</v>
      </c>
      <c r="B59" s="15" t="str">
        <f ca="1">IF(SubmissionActual[[#This Row],[Month2]]&lt;MONTH(TODAY()),"Yes","No")</f>
        <v>Yes</v>
      </c>
      <c r="C59" s="15">
        <v>2022</v>
      </c>
      <c r="D59" s="15">
        <v>2</v>
      </c>
      <c r="E59" s="15" t="s">
        <v>135</v>
      </c>
      <c r="F59" s="11" t="s">
        <v>664</v>
      </c>
      <c r="G59" s="11"/>
      <c r="H59" s="266" t="s">
        <v>72</v>
      </c>
      <c r="I59" s="11" t="s">
        <v>428</v>
      </c>
      <c r="J59" s="11" t="s">
        <v>389</v>
      </c>
      <c r="K59" s="11" t="s">
        <v>410</v>
      </c>
      <c r="L59" s="11"/>
      <c r="M59" s="11">
        <v>1999.2990804628862</v>
      </c>
      <c r="N59" s="11">
        <v>5292.6</v>
      </c>
      <c r="O59" s="11">
        <v>3293.3009195371142</v>
      </c>
      <c r="P59" s="11">
        <v>4850</v>
      </c>
      <c r="Q59" s="11">
        <f>IF(SUMIFS(N:N,E:E,SubmissionActual[[#This Row],[MonthName]])&gt;0,SubmissionActual[[#This Row],[2nd Submission]],SubmissionActual[[#This Row],[1st Submission]])</f>
        <v>5292.6</v>
      </c>
    </row>
    <row r="60" spans="1:17">
      <c r="A60" s="15" t="str">
        <f>IF(OR(AND(SubmissionActual[MonthName]=MonthSel, SubmissionActual[Define]=DefineSel), AND(SubmissionActual[MonthName]=MonthSel, DefineSel="All")),"Yes","No")</f>
        <v>No</v>
      </c>
      <c r="B60" s="15" t="str">
        <f ca="1">IF(SubmissionActual[[#This Row],[Month2]]&lt;MONTH(TODAY()),"Yes","No")</f>
        <v>Yes</v>
      </c>
      <c r="C60" s="15">
        <v>2022</v>
      </c>
      <c r="D60" s="15">
        <v>2</v>
      </c>
      <c r="E60" s="15" t="s">
        <v>135</v>
      </c>
      <c r="F60" s="11" t="s">
        <v>665</v>
      </c>
      <c r="G60" s="11"/>
      <c r="H60" s="266" t="s">
        <v>72</v>
      </c>
      <c r="I60" s="11" t="s">
        <v>428</v>
      </c>
      <c r="J60" s="11" t="s">
        <v>389</v>
      </c>
      <c r="K60" s="11" t="s">
        <v>410</v>
      </c>
      <c r="L60" s="11"/>
      <c r="M60" s="11">
        <v>8080.5696854626367</v>
      </c>
      <c r="N60" s="11">
        <v>12517</v>
      </c>
      <c r="O60" s="11">
        <v>4436.4303145373633</v>
      </c>
      <c r="P60" s="11">
        <v>13554</v>
      </c>
      <c r="Q60" s="11">
        <f>IF(SUMIFS(N:N,E:E,SubmissionActual[[#This Row],[MonthName]])&gt;0,SubmissionActual[[#This Row],[2nd Submission]],SubmissionActual[[#This Row],[1st Submission]])</f>
        <v>12517</v>
      </c>
    </row>
    <row r="61" spans="1:17">
      <c r="A61" s="15" t="str">
        <f>IF(OR(AND(SubmissionActual[MonthName]=MonthSel, SubmissionActual[Define]=DefineSel), AND(SubmissionActual[MonthName]=MonthSel, DefineSel="All")),"Yes","No")</f>
        <v>No</v>
      </c>
      <c r="B61" s="15" t="str">
        <f ca="1">IF(SubmissionActual[[#This Row],[Month2]]&lt;MONTH(TODAY()),"Yes","No")</f>
        <v>Yes</v>
      </c>
      <c r="C61" s="15">
        <v>2022</v>
      </c>
      <c r="D61" s="15">
        <v>2</v>
      </c>
      <c r="E61" s="15" t="s">
        <v>135</v>
      </c>
      <c r="F61" s="11" t="s">
        <v>666</v>
      </c>
      <c r="G61" s="11"/>
      <c r="H61" s="266" t="s">
        <v>72</v>
      </c>
      <c r="I61" s="11" t="s">
        <v>428</v>
      </c>
      <c r="J61" s="11" t="s">
        <v>389</v>
      </c>
      <c r="K61" s="11" t="s">
        <v>410</v>
      </c>
      <c r="L61" s="11"/>
      <c r="M61" s="11">
        <v>30930.44051242499</v>
      </c>
      <c r="N61" s="11">
        <v>37131.5</v>
      </c>
      <c r="O61" s="11">
        <v>6201.0594875750103</v>
      </c>
      <c r="P61" s="11">
        <v>36394</v>
      </c>
      <c r="Q61" s="11">
        <f>IF(SUMIFS(N:N,E:E,SubmissionActual[[#This Row],[MonthName]])&gt;0,SubmissionActual[[#This Row],[2nd Submission]],SubmissionActual[[#This Row],[1st Submission]])</f>
        <v>37131.5</v>
      </c>
    </row>
    <row r="62" spans="1:17">
      <c r="A62" s="15" t="str">
        <f>IF(OR(AND(SubmissionActual[MonthName]=MonthSel, SubmissionActual[Define]=DefineSel), AND(SubmissionActual[MonthName]=MonthSel, DefineSel="All")),"Yes","No")</f>
        <v>No</v>
      </c>
      <c r="B62" s="15" t="str">
        <f ca="1">IF(SubmissionActual[[#This Row],[Month2]]&lt;MONTH(TODAY()),"Yes","No")</f>
        <v>Yes</v>
      </c>
      <c r="C62" s="15">
        <v>2022</v>
      </c>
      <c r="D62" s="15">
        <v>2</v>
      </c>
      <c r="E62" s="15" t="s">
        <v>135</v>
      </c>
      <c r="F62" s="11" t="s">
        <v>667</v>
      </c>
      <c r="G62" s="11"/>
      <c r="H62" s="266" t="s">
        <v>72</v>
      </c>
      <c r="I62" s="11" t="s">
        <v>428</v>
      </c>
      <c r="J62" s="11" t="s">
        <v>389</v>
      </c>
      <c r="K62" s="11" t="s">
        <v>410</v>
      </c>
      <c r="L62" s="11"/>
      <c r="M62" s="11">
        <v>12449.946111001649</v>
      </c>
      <c r="N62" s="11">
        <v>3360</v>
      </c>
      <c r="O62" s="11">
        <v>-9089.9461110016491</v>
      </c>
      <c r="P62" s="11">
        <v>3308</v>
      </c>
      <c r="Q62" s="11">
        <f>IF(SUMIFS(N:N,E:E,SubmissionActual[[#This Row],[MonthName]])&gt;0,SubmissionActual[[#This Row],[2nd Submission]],SubmissionActual[[#This Row],[1st Submission]])</f>
        <v>3360</v>
      </c>
    </row>
    <row r="63" spans="1:17">
      <c r="A63" s="15" t="str">
        <f>IF(OR(AND(SubmissionActual[MonthName]=MonthSel, SubmissionActual[Define]=DefineSel), AND(SubmissionActual[MonthName]=MonthSel, DefineSel="All")),"Yes","No")</f>
        <v>No</v>
      </c>
      <c r="B63" s="15" t="str">
        <f ca="1">IF(SubmissionActual[[#This Row],[Month2]]&lt;MONTH(TODAY()),"Yes","No")</f>
        <v>Yes</v>
      </c>
      <c r="C63" s="15">
        <v>2022</v>
      </c>
      <c r="D63" s="15">
        <v>2</v>
      </c>
      <c r="E63" s="15" t="s">
        <v>135</v>
      </c>
      <c r="F63" s="11" t="s">
        <v>668</v>
      </c>
      <c r="G63" s="11"/>
      <c r="H63" s="266" t="s">
        <v>72</v>
      </c>
      <c r="I63" s="11" t="s">
        <v>428</v>
      </c>
      <c r="J63" s="11" t="s">
        <v>389</v>
      </c>
      <c r="K63" s="11" t="s">
        <v>410</v>
      </c>
      <c r="L63" s="11"/>
      <c r="M63" s="11">
        <v>11023.076798739588</v>
      </c>
      <c r="N63" s="11">
        <v>1680</v>
      </c>
      <c r="O63" s="11">
        <v>-9343.0767987395884</v>
      </c>
      <c r="P63" s="11">
        <v>1574.4</v>
      </c>
      <c r="Q63" s="11">
        <f>IF(SUMIFS(N:N,E:E,SubmissionActual[[#This Row],[MonthName]])&gt;0,SubmissionActual[[#This Row],[2nd Submission]],SubmissionActual[[#This Row],[1st Submission]])</f>
        <v>1680</v>
      </c>
    </row>
    <row r="64" spans="1:17">
      <c r="A64" s="15" t="str">
        <f>IF(OR(AND(SubmissionActual[MonthName]=MonthSel, SubmissionActual[Define]=DefineSel), AND(SubmissionActual[MonthName]=MonthSel, DefineSel="All")),"Yes","No")</f>
        <v>No</v>
      </c>
      <c r="B64" s="15" t="str">
        <f ca="1">IF(SubmissionActual[[#This Row],[Month2]]&lt;MONTH(TODAY()),"Yes","No")</f>
        <v>Yes</v>
      </c>
      <c r="C64" s="15">
        <v>2022</v>
      </c>
      <c r="D64" s="15">
        <v>2</v>
      </c>
      <c r="E64" s="15" t="s">
        <v>135</v>
      </c>
      <c r="F64" s="11" t="s">
        <v>669</v>
      </c>
      <c r="G64" s="11"/>
      <c r="H64" s="266" t="s">
        <v>72</v>
      </c>
      <c r="I64" s="11" t="s">
        <v>428</v>
      </c>
      <c r="J64" s="11" t="s">
        <v>389</v>
      </c>
      <c r="K64" s="11" t="s">
        <v>410</v>
      </c>
      <c r="L64" s="11"/>
      <c r="M64" s="11">
        <v>3795.7181356097753</v>
      </c>
      <c r="N64" s="11">
        <v>8400</v>
      </c>
      <c r="O64" s="11">
        <v>4604.2818643902247</v>
      </c>
      <c r="P64" s="11">
        <v>5151.2000000000007</v>
      </c>
      <c r="Q64" s="11">
        <f>IF(SUMIFS(N:N,E:E,SubmissionActual[[#This Row],[MonthName]])&gt;0,SubmissionActual[[#This Row],[2nd Submission]],SubmissionActual[[#This Row],[1st Submission]])</f>
        <v>8400</v>
      </c>
    </row>
    <row r="65" spans="1:17">
      <c r="A65" s="15" t="str">
        <f>IF(OR(AND(SubmissionActual[MonthName]=MonthSel, SubmissionActual[Define]=DefineSel), AND(SubmissionActual[MonthName]=MonthSel, DefineSel="All")),"Yes","No")</f>
        <v>No</v>
      </c>
      <c r="B65" s="15" t="str">
        <f ca="1">IF(SubmissionActual[[#This Row],[Month2]]&lt;MONTH(TODAY()),"Yes","No")</f>
        <v>Yes</v>
      </c>
      <c r="C65" s="15">
        <v>2022</v>
      </c>
      <c r="D65" s="15">
        <v>2</v>
      </c>
      <c r="E65" s="15" t="s">
        <v>135</v>
      </c>
      <c r="F65" s="11" t="s">
        <v>670</v>
      </c>
      <c r="G65" s="11"/>
      <c r="H65" s="266" t="s">
        <v>72</v>
      </c>
      <c r="I65" s="11" t="s">
        <v>428</v>
      </c>
      <c r="J65" s="11" t="s">
        <v>389</v>
      </c>
      <c r="K65" s="11" t="s">
        <v>410</v>
      </c>
      <c r="L65" s="11"/>
      <c r="M65" s="11">
        <v>624.55153258048313</v>
      </c>
      <c r="N65" s="11">
        <v>500</v>
      </c>
      <c r="O65" s="11">
        <v>-124.55153258048313</v>
      </c>
      <c r="P65" s="11">
        <v>746</v>
      </c>
      <c r="Q65" s="11">
        <f>IF(SUMIFS(N:N,E:E,SubmissionActual[[#This Row],[MonthName]])&gt;0,SubmissionActual[[#This Row],[2nd Submission]],SubmissionActual[[#This Row],[1st Submission]])</f>
        <v>500</v>
      </c>
    </row>
    <row r="66" spans="1:17">
      <c r="A66" s="15" t="str">
        <f>IF(OR(AND(SubmissionActual[MonthName]=MonthSel, SubmissionActual[Define]=DefineSel), AND(SubmissionActual[MonthName]=MonthSel, DefineSel="All")),"Yes","No")</f>
        <v>No</v>
      </c>
      <c r="B66" s="15" t="str">
        <f ca="1">IF(SubmissionActual[[#This Row],[Month2]]&lt;MONTH(TODAY()),"Yes","No")</f>
        <v>Yes</v>
      </c>
      <c r="C66" s="15">
        <v>2022</v>
      </c>
      <c r="D66" s="15">
        <v>2</v>
      </c>
      <c r="E66" s="15" t="s">
        <v>135</v>
      </c>
      <c r="F66" s="11" t="s">
        <v>671</v>
      </c>
      <c r="G66" s="11"/>
      <c r="H66" s="266" t="s">
        <v>72</v>
      </c>
      <c r="I66" s="11" t="s">
        <v>428</v>
      </c>
      <c r="J66" s="11" t="s">
        <v>389</v>
      </c>
      <c r="K66" s="11" t="s">
        <v>410</v>
      </c>
      <c r="L66" s="11"/>
      <c r="M66" s="11">
        <v>3498.0117698945742</v>
      </c>
      <c r="N66" s="11">
        <v>1300</v>
      </c>
      <c r="O66" s="11">
        <v>-2198.0117698945742</v>
      </c>
      <c r="P66" s="11">
        <v>1165</v>
      </c>
      <c r="Q66" s="11">
        <f>IF(SUMIFS(N:N,E:E,SubmissionActual[[#This Row],[MonthName]])&gt;0,SubmissionActual[[#This Row],[2nd Submission]],SubmissionActual[[#This Row],[1st Submission]])</f>
        <v>1300</v>
      </c>
    </row>
    <row r="67" spans="1:17">
      <c r="A67" s="15" t="str">
        <f>IF(OR(AND(SubmissionActual[MonthName]=MonthSel, SubmissionActual[Define]=DefineSel), AND(SubmissionActual[MonthName]=MonthSel, DefineSel="All")),"Yes","No")</f>
        <v>No</v>
      </c>
      <c r="B67" s="15" t="str">
        <f ca="1">IF(SubmissionActual[[#This Row],[Month2]]&lt;MONTH(TODAY()),"Yes","No")</f>
        <v>Yes</v>
      </c>
      <c r="C67" s="15">
        <v>2022</v>
      </c>
      <c r="D67" s="15">
        <v>2</v>
      </c>
      <c r="E67" s="15" t="s">
        <v>135</v>
      </c>
      <c r="F67" s="11" t="s">
        <v>731</v>
      </c>
      <c r="G67" s="11"/>
      <c r="H67" s="266" t="s">
        <v>72</v>
      </c>
      <c r="I67" s="11" t="s">
        <v>428</v>
      </c>
      <c r="J67" s="11" t="s">
        <v>389</v>
      </c>
      <c r="K67" s="11" t="s">
        <v>410</v>
      </c>
      <c r="L67" s="11"/>
      <c r="M67" s="11">
        <v>0</v>
      </c>
      <c r="N67" s="11">
        <v>0</v>
      </c>
      <c r="O67" s="11">
        <v>0</v>
      </c>
      <c r="P67" s="11"/>
      <c r="Q67" s="11">
        <f>IF(SUMIFS(N:N,E:E,SubmissionActual[[#This Row],[MonthName]])&gt;0,SubmissionActual[[#This Row],[2nd Submission]],SubmissionActual[[#This Row],[1st Submission]])</f>
        <v>0</v>
      </c>
    </row>
    <row r="68" spans="1:17">
      <c r="A68" s="15" t="str">
        <f>IF(OR(AND(SubmissionActual[MonthName]=MonthSel, SubmissionActual[Define]=DefineSel), AND(SubmissionActual[MonthName]=MonthSel, DefineSel="All")),"Yes","No")</f>
        <v>No</v>
      </c>
      <c r="B68" s="15" t="str">
        <f ca="1">IF(SubmissionActual[[#This Row],[Month2]]&lt;MONTH(TODAY()),"Yes","No")</f>
        <v>Yes</v>
      </c>
      <c r="C68" s="15">
        <v>2022</v>
      </c>
      <c r="D68" s="15">
        <v>2</v>
      </c>
      <c r="E68" s="15" t="s">
        <v>135</v>
      </c>
      <c r="F68" s="11" t="s">
        <v>672</v>
      </c>
      <c r="G68" s="11"/>
      <c r="H68" s="266" t="s">
        <v>72</v>
      </c>
      <c r="I68" s="11" t="s">
        <v>428</v>
      </c>
      <c r="J68" s="11" t="s">
        <v>372</v>
      </c>
      <c r="K68" s="11" t="s">
        <v>410</v>
      </c>
      <c r="L68" s="11"/>
      <c r="M68" s="11">
        <v>4005.3393242956208</v>
      </c>
      <c r="N68" s="11">
        <v>5842.2</v>
      </c>
      <c r="O68" s="11">
        <v>1836.860675704379</v>
      </c>
      <c r="P68" s="11">
        <v>9018</v>
      </c>
      <c r="Q68" s="11">
        <f>IF(SUMIFS(N:N,E:E,SubmissionActual[[#This Row],[MonthName]])&gt;0,SubmissionActual[[#This Row],[2nd Submission]],SubmissionActual[[#This Row],[1st Submission]])</f>
        <v>5842.2</v>
      </c>
    </row>
    <row r="69" spans="1:17">
      <c r="A69" s="15" t="str">
        <f>IF(OR(AND(SubmissionActual[MonthName]=MonthSel, SubmissionActual[Define]=DefineSel), AND(SubmissionActual[MonthName]=MonthSel, DefineSel="All")),"Yes","No")</f>
        <v>No</v>
      </c>
      <c r="B69" s="15" t="str">
        <f ca="1">IF(SubmissionActual[[#This Row],[Month2]]&lt;MONTH(TODAY()),"Yes","No")</f>
        <v>Yes</v>
      </c>
      <c r="C69" s="15">
        <v>2022</v>
      </c>
      <c r="D69" s="15">
        <v>2</v>
      </c>
      <c r="E69" s="15" t="s">
        <v>135</v>
      </c>
      <c r="F69" s="11" t="s">
        <v>673</v>
      </c>
      <c r="G69" s="11"/>
      <c r="H69" s="266" t="s">
        <v>72</v>
      </c>
      <c r="I69" s="11" t="s">
        <v>428</v>
      </c>
      <c r="J69" s="11" t="s">
        <v>372</v>
      </c>
      <c r="K69" s="11" t="s">
        <v>410</v>
      </c>
      <c r="L69" s="11"/>
      <c r="M69" s="11">
        <v>20126.758842630727</v>
      </c>
      <c r="N69" s="11">
        <v>21337</v>
      </c>
      <c r="O69" s="11">
        <v>1210.2411573692734</v>
      </c>
      <c r="P69" s="11">
        <v>49256</v>
      </c>
      <c r="Q69" s="11">
        <f>IF(SUMIFS(N:N,E:E,SubmissionActual[[#This Row],[MonthName]])&gt;0,SubmissionActual[[#This Row],[2nd Submission]],SubmissionActual[[#This Row],[1st Submission]])</f>
        <v>21337</v>
      </c>
    </row>
    <row r="70" spans="1:17">
      <c r="A70" s="15" t="str">
        <f>IF(OR(AND(SubmissionActual[MonthName]=MonthSel, SubmissionActual[Define]=DefineSel), AND(SubmissionActual[MonthName]=MonthSel, DefineSel="All")),"Yes","No")</f>
        <v>No</v>
      </c>
      <c r="B70" s="15" t="str">
        <f ca="1">IF(SubmissionActual[[#This Row],[Month2]]&lt;MONTH(TODAY()),"Yes","No")</f>
        <v>Yes</v>
      </c>
      <c r="C70" s="15">
        <v>2022</v>
      </c>
      <c r="D70" s="15">
        <v>2</v>
      </c>
      <c r="E70" s="15" t="s">
        <v>135</v>
      </c>
      <c r="F70" s="11" t="s">
        <v>674</v>
      </c>
      <c r="G70" s="11"/>
      <c r="H70" s="266" t="s">
        <v>72</v>
      </c>
      <c r="I70" s="11" t="s">
        <v>428</v>
      </c>
      <c r="J70" s="11" t="s">
        <v>372</v>
      </c>
      <c r="K70" s="11" t="s">
        <v>410</v>
      </c>
      <c r="L70" s="11"/>
      <c r="M70" s="11">
        <v>16057.60163146173</v>
      </c>
      <c r="N70" s="11">
        <v>17310.5</v>
      </c>
      <c r="O70" s="11">
        <v>1252.89836853827</v>
      </c>
      <c r="P70" s="11">
        <v>31256</v>
      </c>
      <c r="Q70" s="11">
        <f>IF(SUMIFS(N:N,E:E,SubmissionActual[[#This Row],[MonthName]])&gt;0,SubmissionActual[[#This Row],[2nd Submission]],SubmissionActual[[#This Row],[1st Submission]])</f>
        <v>17310.5</v>
      </c>
    </row>
    <row r="71" spans="1:17">
      <c r="A71" s="15" t="str">
        <f>IF(OR(AND(SubmissionActual[MonthName]=MonthSel, SubmissionActual[Define]=DefineSel), AND(SubmissionActual[MonthName]=MonthSel, DefineSel="All")),"Yes","No")</f>
        <v>No</v>
      </c>
      <c r="B71" s="15" t="str">
        <f ca="1">IF(SubmissionActual[[#This Row],[Month2]]&lt;MONTH(TODAY()),"Yes","No")</f>
        <v>Yes</v>
      </c>
      <c r="C71" s="15">
        <v>2022</v>
      </c>
      <c r="D71" s="15">
        <v>2</v>
      </c>
      <c r="E71" s="15" t="s">
        <v>135</v>
      </c>
      <c r="F71" s="11" t="s">
        <v>675</v>
      </c>
      <c r="G71" s="11"/>
      <c r="H71" s="266" t="s">
        <v>72</v>
      </c>
      <c r="I71" s="11" t="s">
        <v>428</v>
      </c>
      <c r="J71" s="11" t="s">
        <v>372</v>
      </c>
      <c r="K71" s="11" t="s">
        <v>410</v>
      </c>
      <c r="L71" s="11"/>
      <c r="M71" s="11">
        <v>4090.6143313116718</v>
      </c>
      <c r="N71" s="11">
        <v>6523</v>
      </c>
      <c r="O71" s="11">
        <v>2432.3856686883282</v>
      </c>
      <c r="P71" s="11">
        <v>12966</v>
      </c>
      <c r="Q71" s="11">
        <f>IF(SUMIFS(N:N,E:E,SubmissionActual[[#This Row],[MonthName]])&gt;0,SubmissionActual[[#This Row],[2nd Submission]],SubmissionActual[[#This Row],[1st Submission]])</f>
        <v>6523</v>
      </c>
    </row>
    <row r="72" spans="1:17">
      <c r="A72" s="15" t="str">
        <f>IF(OR(AND(SubmissionActual[MonthName]=MonthSel, SubmissionActual[Define]=DefineSel), AND(SubmissionActual[MonthName]=MonthSel, DefineSel="All")),"Yes","No")</f>
        <v>No</v>
      </c>
      <c r="B72" s="15" t="str">
        <f ca="1">IF(SubmissionActual[[#This Row],[Month2]]&lt;MONTH(TODAY()),"Yes","No")</f>
        <v>Yes</v>
      </c>
      <c r="C72" s="15">
        <v>2022</v>
      </c>
      <c r="D72" s="15">
        <v>2</v>
      </c>
      <c r="E72" s="15" t="s">
        <v>135</v>
      </c>
      <c r="F72" s="11" t="s">
        <v>676</v>
      </c>
      <c r="G72" s="11"/>
      <c r="H72" s="266" t="s">
        <v>72</v>
      </c>
      <c r="I72" s="11" t="s">
        <v>428</v>
      </c>
      <c r="J72" s="11" t="s">
        <v>372</v>
      </c>
      <c r="K72" s="11" t="s">
        <v>410</v>
      </c>
      <c r="L72" s="11"/>
      <c r="M72" s="11">
        <v>20466.170945929251</v>
      </c>
      <c r="N72" s="11">
        <v>16954.5</v>
      </c>
      <c r="O72" s="11">
        <v>-3511.6709459292506</v>
      </c>
      <c r="P72" s="11">
        <v>29990</v>
      </c>
      <c r="Q72" s="11">
        <f>IF(SUMIFS(N:N,E:E,SubmissionActual[[#This Row],[MonthName]])&gt;0,SubmissionActual[[#This Row],[2nd Submission]],SubmissionActual[[#This Row],[1st Submission]])</f>
        <v>16954.5</v>
      </c>
    </row>
    <row r="73" spans="1:17">
      <c r="A73" s="15" t="str">
        <f>IF(OR(AND(SubmissionActual[MonthName]=MonthSel, SubmissionActual[Define]=DefineSel), AND(SubmissionActual[MonthName]=MonthSel, DefineSel="All")),"Yes","No")</f>
        <v>No</v>
      </c>
      <c r="B73" s="15" t="str">
        <f ca="1">IF(SubmissionActual[[#This Row],[Month2]]&lt;MONTH(TODAY()),"Yes","No")</f>
        <v>Yes</v>
      </c>
      <c r="C73" s="15">
        <v>2022</v>
      </c>
      <c r="D73" s="15">
        <v>2</v>
      </c>
      <c r="E73" s="15" t="s">
        <v>135</v>
      </c>
      <c r="F73" s="11" t="s">
        <v>677</v>
      </c>
      <c r="G73" s="11"/>
      <c r="H73" s="266" t="s">
        <v>72</v>
      </c>
      <c r="I73" s="11" t="s">
        <v>428</v>
      </c>
      <c r="J73" s="11" t="s">
        <v>372</v>
      </c>
      <c r="K73" s="11" t="s">
        <v>410</v>
      </c>
      <c r="L73" s="11"/>
      <c r="M73" s="11">
        <v>920.57903746722695</v>
      </c>
      <c r="N73" s="11">
        <v>0</v>
      </c>
      <c r="O73" s="11">
        <v>-920.57903746722695</v>
      </c>
      <c r="P73" s="11">
        <v>0</v>
      </c>
      <c r="Q73" s="11">
        <f>IF(SUMIFS(N:N,E:E,SubmissionActual[[#This Row],[MonthName]])&gt;0,SubmissionActual[[#This Row],[2nd Submission]],SubmissionActual[[#This Row],[1st Submission]])</f>
        <v>0</v>
      </c>
    </row>
    <row r="74" spans="1:17">
      <c r="A74" s="15" t="str">
        <f>IF(OR(AND(SubmissionActual[MonthName]=MonthSel, SubmissionActual[Define]=DefineSel), AND(SubmissionActual[MonthName]=MonthSel, DefineSel="All")),"Yes","No")</f>
        <v>No</v>
      </c>
      <c r="B74" s="15" t="str">
        <f ca="1">IF(SubmissionActual[[#This Row],[Month2]]&lt;MONTH(TODAY()),"Yes","No")</f>
        <v>Yes</v>
      </c>
      <c r="C74" s="15">
        <v>2022</v>
      </c>
      <c r="D74" s="15">
        <v>2</v>
      </c>
      <c r="E74" s="15" t="s">
        <v>135</v>
      </c>
      <c r="F74" s="11" t="s">
        <v>678</v>
      </c>
      <c r="G74" s="11"/>
      <c r="H74" s="266" t="s">
        <v>72</v>
      </c>
      <c r="I74" s="11" t="s">
        <v>428</v>
      </c>
      <c r="J74" s="11" t="s">
        <v>372</v>
      </c>
      <c r="K74" s="11" t="s">
        <v>410</v>
      </c>
      <c r="L74" s="11"/>
      <c r="M74" s="11">
        <v>632.93588690379602</v>
      </c>
      <c r="N74" s="11">
        <v>0</v>
      </c>
      <c r="O74" s="11">
        <v>-632.93588690379602</v>
      </c>
      <c r="P74" s="11">
        <v>0</v>
      </c>
      <c r="Q74" s="11">
        <f>IF(SUMIFS(N:N,E:E,SubmissionActual[[#This Row],[MonthName]])&gt;0,SubmissionActual[[#This Row],[2nd Submission]],SubmissionActual[[#This Row],[1st Submission]])</f>
        <v>0</v>
      </c>
    </row>
    <row r="75" spans="1:17">
      <c r="A75" s="15" t="str">
        <f>IF(OR(AND(SubmissionActual[MonthName]=MonthSel, SubmissionActual[Define]=DefineSel), AND(SubmissionActual[MonthName]=MonthSel, DefineSel="All")),"Yes","No")</f>
        <v>No</v>
      </c>
      <c r="B75" s="15" t="str">
        <f ca="1">IF(SubmissionActual[[#This Row],[Month2]]&lt;MONTH(TODAY()),"Yes","No")</f>
        <v>Yes</v>
      </c>
      <c r="C75" s="15">
        <v>2022</v>
      </c>
      <c r="D75" s="15">
        <v>2</v>
      </c>
      <c r="E75" s="15" t="s">
        <v>135</v>
      </c>
      <c r="F75" s="11" t="s">
        <v>679</v>
      </c>
      <c r="G75" s="11"/>
      <c r="H75" s="266" t="s">
        <v>72</v>
      </c>
      <c r="I75" s="11" t="s">
        <v>428</v>
      </c>
      <c r="J75" s="11" t="s">
        <v>372</v>
      </c>
      <c r="K75" s="11" t="s">
        <v>410</v>
      </c>
      <c r="L75" s="11"/>
      <c r="M75" s="11">
        <v>0</v>
      </c>
      <c r="N75" s="11">
        <v>0</v>
      </c>
      <c r="O75" s="11">
        <v>0</v>
      </c>
      <c r="P75" s="11"/>
      <c r="Q75" s="11">
        <f>IF(SUMIFS(N:N,E:E,SubmissionActual[[#This Row],[MonthName]])&gt;0,SubmissionActual[[#This Row],[2nd Submission]],SubmissionActual[[#This Row],[1st Submission]])</f>
        <v>0</v>
      </c>
    </row>
    <row r="76" spans="1:17">
      <c r="A76" s="15" t="str">
        <f>IF(OR(AND(SubmissionActual[MonthName]=MonthSel, SubmissionActual[Define]=DefineSel), AND(SubmissionActual[MonthName]=MonthSel, DefineSel="All")),"Yes","No")</f>
        <v>No</v>
      </c>
      <c r="B76" s="15" t="str">
        <f ca="1">IF(SubmissionActual[[#This Row],[Month2]]&lt;MONTH(TODAY()),"Yes","No")</f>
        <v>Yes</v>
      </c>
      <c r="C76" s="15">
        <v>2022</v>
      </c>
      <c r="D76" s="15">
        <v>2</v>
      </c>
      <c r="E76" s="15" t="s">
        <v>135</v>
      </c>
      <c r="F76" s="11" t="s">
        <v>680</v>
      </c>
      <c r="G76" s="11"/>
      <c r="H76" s="266" t="s">
        <v>72</v>
      </c>
      <c r="I76" s="11" t="s">
        <v>428</v>
      </c>
      <c r="J76" s="11" t="s">
        <v>389</v>
      </c>
      <c r="K76" s="11" t="s">
        <v>410</v>
      </c>
      <c r="L76" s="11"/>
      <c r="M76" s="11">
        <v>4800</v>
      </c>
      <c r="N76" s="11">
        <v>4000</v>
      </c>
      <c r="O76" s="11">
        <v>-800</v>
      </c>
      <c r="P76" s="11">
        <v>4060.32</v>
      </c>
      <c r="Q76" s="11">
        <f>IF(SUMIFS(N:N,E:E,SubmissionActual[[#This Row],[MonthName]])&gt;0,SubmissionActual[[#This Row],[2nd Submission]],SubmissionActual[[#This Row],[1st Submission]])</f>
        <v>4000</v>
      </c>
    </row>
    <row r="77" spans="1:17">
      <c r="A77" s="15" t="str">
        <f>IF(OR(AND(SubmissionActual[MonthName]=MonthSel, SubmissionActual[Define]=DefineSel), AND(SubmissionActual[MonthName]=MonthSel, DefineSel="All")),"Yes","No")</f>
        <v>No</v>
      </c>
      <c r="B77" s="15" t="str">
        <f ca="1">IF(SubmissionActual[[#This Row],[Month2]]&lt;MONTH(TODAY()),"Yes","No")</f>
        <v>Yes</v>
      </c>
      <c r="C77" s="15">
        <v>2022</v>
      </c>
      <c r="D77" s="15">
        <v>2</v>
      </c>
      <c r="E77" s="15" t="s">
        <v>135</v>
      </c>
      <c r="F77" s="11" t="s">
        <v>721</v>
      </c>
      <c r="G77" s="11"/>
      <c r="H77" s="266" t="s">
        <v>72</v>
      </c>
      <c r="I77" s="11" t="s">
        <v>428</v>
      </c>
      <c r="J77" s="11" t="s">
        <v>389</v>
      </c>
      <c r="K77" s="11" t="s">
        <v>410</v>
      </c>
      <c r="L77" s="11"/>
      <c r="M77" s="11">
        <v>7200</v>
      </c>
      <c r="N77" s="11">
        <v>3200</v>
      </c>
      <c r="O77" s="11">
        <v>-4000</v>
      </c>
      <c r="P77" s="11">
        <v>1726.7199999999998</v>
      </c>
      <c r="Q77" s="11">
        <f>IF(SUMIFS(N:N,E:E,SubmissionActual[[#This Row],[MonthName]])&gt;0,SubmissionActual[[#This Row],[2nd Submission]],SubmissionActual[[#This Row],[1st Submission]])</f>
        <v>3200</v>
      </c>
    </row>
    <row r="78" spans="1:17">
      <c r="A78" s="15" t="str">
        <f>IF(OR(AND(SubmissionActual[MonthName]=MonthSel, SubmissionActual[Define]=DefineSel), AND(SubmissionActual[MonthName]=MonthSel, DefineSel="All")),"Yes","No")</f>
        <v>No</v>
      </c>
      <c r="B78" s="15" t="str">
        <f ca="1">IF(SubmissionActual[[#This Row],[Month2]]&lt;MONTH(TODAY()),"Yes","No")</f>
        <v>Yes</v>
      </c>
      <c r="C78" s="15">
        <v>2022</v>
      </c>
      <c r="D78" s="15">
        <v>2</v>
      </c>
      <c r="E78" s="15" t="s">
        <v>135</v>
      </c>
      <c r="F78" s="11" t="s">
        <v>681</v>
      </c>
      <c r="G78" s="11"/>
      <c r="H78" s="266" t="s">
        <v>72</v>
      </c>
      <c r="I78" s="11" t="s">
        <v>428</v>
      </c>
      <c r="J78" s="11" t="s">
        <v>372</v>
      </c>
      <c r="K78" s="11" t="s">
        <v>410</v>
      </c>
      <c r="L78" s="11"/>
      <c r="M78" s="11">
        <v>4080</v>
      </c>
      <c r="N78" s="11">
        <v>7100</v>
      </c>
      <c r="O78" s="11">
        <v>3020</v>
      </c>
      <c r="P78" s="11">
        <v>4326.8</v>
      </c>
      <c r="Q78" s="11">
        <f>IF(SUMIFS(N:N,E:E,SubmissionActual[[#This Row],[MonthName]])&gt;0,SubmissionActual[[#This Row],[2nd Submission]],SubmissionActual[[#This Row],[1st Submission]])</f>
        <v>7100</v>
      </c>
    </row>
    <row r="79" spans="1:17">
      <c r="A79" s="15" t="str">
        <f>IF(OR(AND(SubmissionActual[MonthName]=MonthSel, SubmissionActual[Define]=DefineSel), AND(SubmissionActual[MonthName]=MonthSel, DefineSel="All")),"Yes","No")</f>
        <v>No</v>
      </c>
      <c r="B79" s="15" t="str">
        <f ca="1">IF(SubmissionActual[[#This Row],[Month2]]&lt;MONTH(TODAY()),"Yes","No")</f>
        <v>Yes</v>
      </c>
      <c r="C79" s="15">
        <v>2022</v>
      </c>
      <c r="D79" s="15">
        <v>2</v>
      </c>
      <c r="E79" s="15" t="s">
        <v>135</v>
      </c>
      <c r="F79" s="11" t="s">
        <v>682</v>
      </c>
      <c r="G79" s="11"/>
      <c r="H79" s="266" t="s">
        <v>72</v>
      </c>
      <c r="I79" s="11" t="s">
        <v>428</v>
      </c>
      <c r="J79" s="11" t="s">
        <v>372</v>
      </c>
      <c r="K79" s="11" t="s">
        <v>410</v>
      </c>
      <c r="L79" s="11"/>
      <c r="M79" s="11">
        <v>17000</v>
      </c>
      <c r="N79" s="11">
        <v>17103</v>
      </c>
      <c r="O79" s="11">
        <v>103</v>
      </c>
      <c r="P79" s="11">
        <v>16087.5</v>
      </c>
      <c r="Q79" s="11">
        <f>IF(SUMIFS(N:N,E:E,SubmissionActual[[#This Row],[MonthName]])&gt;0,SubmissionActual[[#This Row],[2nd Submission]],SubmissionActual[[#This Row],[1st Submission]])</f>
        <v>17103</v>
      </c>
    </row>
    <row r="80" spans="1:17">
      <c r="A80" s="15" t="str">
        <f>IF(OR(AND(SubmissionActual[MonthName]=MonthSel, SubmissionActual[Define]=DefineSel), AND(SubmissionActual[MonthName]=MonthSel, DefineSel="All")),"Yes","No")</f>
        <v>No</v>
      </c>
      <c r="B80" s="15" t="str">
        <f ca="1">IF(SubmissionActual[[#This Row],[Month2]]&lt;MONTH(TODAY()),"Yes","No")</f>
        <v>Yes</v>
      </c>
      <c r="C80" s="15">
        <v>2022</v>
      </c>
      <c r="D80" s="15">
        <v>2</v>
      </c>
      <c r="E80" s="15" t="s">
        <v>135</v>
      </c>
      <c r="F80" s="11" t="s">
        <v>683</v>
      </c>
      <c r="G80" s="11"/>
      <c r="H80" s="266" t="s">
        <v>72</v>
      </c>
      <c r="I80" s="11" t="s">
        <v>428</v>
      </c>
      <c r="J80" s="11" t="s">
        <v>372</v>
      </c>
      <c r="K80" s="11" t="s">
        <v>410</v>
      </c>
      <c r="L80" s="11"/>
      <c r="M80" s="11">
        <v>0</v>
      </c>
      <c r="N80" s="11">
        <v>0</v>
      </c>
      <c r="O80" s="11">
        <v>0</v>
      </c>
      <c r="P80" s="11">
        <v>0</v>
      </c>
      <c r="Q80" s="11">
        <f>IF(SUMIFS(N:N,E:E,SubmissionActual[[#This Row],[MonthName]])&gt;0,SubmissionActual[[#This Row],[2nd Submission]],SubmissionActual[[#This Row],[1st Submission]])</f>
        <v>0</v>
      </c>
    </row>
    <row r="81" spans="1:17">
      <c r="A81" s="15" t="str">
        <f>IF(OR(AND(SubmissionActual[MonthName]=MonthSel, SubmissionActual[Define]=DefineSel), AND(SubmissionActual[MonthName]=MonthSel, DefineSel="All")),"Yes","No")</f>
        <v>No</v>
      </c>
      <c r="B81" s="15" t="str">
        <f ca="1">IF(SubmissionActual[[#This Row],[Month2]]&lt;MONTH(TODAY()),"Yes","No")</f>
        <v>Yes</v>
      </c>
      <c r="C81" s="15">
        <v>2022</v>
      </c>
      <c r="D81" s="15">
        <v>2</v>
      </c>
      <c r="E81" s="15" t="s">
        <v>135</v>
      </c>
      <c r="F81" s="11" t="s">
        <v>464</v>
      </c>
      <c r="G81" s="11"/>
      <c r="H81" s="266" t="s">
        <v>77</v>
      </c>
      <c r="I81" s="11" t="s">
        <v>428</v>
      </c>
      <c r="J81" s="11" t="s">
        <v>389</v>
      </c>
      <c r="K81" s="11" t="s">
        <v>410</v>
      </c>
      <c r="L81" s="11"/>
      <c r="M81" s="11"/>
      <c r="N81" s="11"/>
      <c r="O81" s="11">
        <v>0</v>
      </c>
      <c r="P81" s="11"/>
      <c r="Q81" s="11">
        <f>IF(SUMIFS(N:N,E:E,SubmissionActual[[#This Row],[MonthName]])&gt;0,SubmissionActual[[#This Row],[2nd Submission]],SubmissionActual[[#This Row],[1st Submission]])</f>
        <v>0</v>
      </c>
    </row>
    <row r="82" spans="1:17">
      <c r="A82" s="15" t="str">
        <f>IF(OR(AND(SubmissionActual[MonthName]=MonthSel, SubmissionActual[Define]=DefineSel), AND(SubmissionActual[MonthName]=MonthSel, DefineSel="All")),"Yes","No")</f>
        <v>No</v>
      </c>
      <c r="B82" s="15" t="str">
        <f ca="1">IF(SubmissionActual[[#This Row],[Month2]]&lt;MONTH(TODAY()),"Yes","No")</f>
        <v>Yes</v>
      </c>
      <c r="C82" s="15">
        <v>2022</v>
      </c>
      <c r="D82" s="15">
        <v>2</v>
      </c>
      <c r="E82" s="15" t="s">
        <v>135</v>
      </c>
      <c r="F82" s="11" t="s">
        <v>445</v>
      </c>
      <c r="G82" s="11"/>
      <c r="H82" s="266" t="s">
        <v>77</v>
      </c>
      <c r="I82" s="11" t="s">
        <v>428</v>
      </c>
      <c r="J82" s="11" t="s">
        <v>389</v>
      </c>
      <c r="K82" s="11" t="s">
        <v>410</v>
      </c>
      <c r="L82" s="11"/>
      <c r="M82" s="11"/>
      <c r="N82" s="11"/>
      <c r="O82" s="11">
        <v>0</v>
      </c>
      <c r="P82" s="11">
        <v>0</v>
      </c>
      <c r="Q82" s="11">
        <f>IF(SUMIFS(N:N,E:E,SubmissionActual[[#This Row],[MonthName]])&gt;0,SubmissionActual[[#This Row],[2nd Submission]],SubmissionActual[[#This Row],[1st Submission]])</f>
        <v>0</v>
      </c>
    </row>
    <row r="83" spans="1:17">
      <c r="A83" s="15" t="str">
        <f>IF(OR(AND(SubmissionActual[MonthName]=MonthSel, SubmissionActual[Define]=DefineSel), AND(SubmissionActual[MonthName]=MonthSel, DefineSel="All")),"Yes","No")</f>
        <v>No</v>
      </c>
      <c r="B83" s="15" t="str">
        <f ca="1">IF(SubmissionActual[[#This Row],[Month2]]&lt;MONTH(TODAY()),"Yes","No")</f>
        <v>Yes</v>
      </c>
      <c r="C83" s="15">
        <v>2022</v>
      </c>
      <c r="D83" s="15">
        <v>2</v>
      </c>
      <c r="E83" s="15" t="s">
        <v>135</v>
      </c>
      <c r="F83" s="11" t="s">
        <v>465</v>
      </c>
      <c r="G83" s="11"/>
      <c r="H83" s="266" t="s">
        <v>77</v>
      </c>
      <c r="I83" s="11" t="s">
        <v>428</v>
      </c>
      <c r="J83" s="11" t="s">
        <v>400</v>
      </c>
      <c r="K83" s="11" t="s">
        <v>410</v>
      </c>
      <c r="L83" s="11"/>
      <c r="M83" s="11"/>
      <c r="N83" s="11"/>
      <c r="O83" s="11">
        <v>0</v>
      </c>
      <c r="P83" s="11"/>
      <c r="Q83" s="11">
        <f>IF(SUMIFS(N:N,E:E,SubmissionActual[[#This Row],[MonthName]])&gt;0,SubmissionActual[[#This Row],[2nd Submission]],SubmissionActual[[#This Row],[1st Submission]])</f>
        <v>0</v>
      </c>
    </row>
    <row r="84" spans="1:17">
      <c r="A84" s="15" t="str">
        <f>IF(OR(AND(SubmissionActual[MonthName]=MonthSel, SubmissionActual[Define]=DefineSel), AND(SubmissionActual[MonthName]=MonthSel, DefineSel="All")),"Yes","No")</f>
        <v>No</v>
      </c>
      <c r="B84" s="15" t="str">
        <f ca="1">IF(SubmissionActual[[#This Row],[Month2]]&lt;MONTH(TODAY()),"Yes","No")</f>
        <v>Yes</v>
      </c>
      <c r="C84" s="15">
        <v>2022</v>
      </c>
      <c r="D84" s="15">
        <v>2</v>
      </c>
      <c r="E84" s="15" t="s">
        <v>135</v>
      </c>
      <c r="F84" s="11" t="s">
        <v>578</v>
      </c>
      <c r="G84" s="11"/>
      <c r="H84" s="266" t="s">
        <v>77</v>
      </c>
      <c r="I84" s="11" t="s">
        <v>428</v>
      </c>
      <c r="J84" s="11" t="s">
        <v>389</v>
      </c>
      <c r="K84" s="11" t="s">
        <v>410</v>
      </c>
      <c r="L84" s="11"/>
      <c r="M84" s="11"/>
      <c r="N84" s="11"/>
      <c r="O84" s="11">
        <v>0</v>
      </c>
      <c r="P84" s="11">
        <v>0</v>
      </c>
      <c r="Q84" s="11">
        <f>IF(SUMIFS(N:N,E:E,SubmissionActual[[#This Row],[MonthName]])&gt;0,SubmissionActual[[#This Row],[2nd Submission]],SubmissionActual[[#This Row],[1st Submission]])</f>
        <v>0</v>
      </c>
    </row>
    <row r="85" spans="1:17">
      <c r="A85" s="15" t="str">
        <f>IF(OR(AND(SubmissionActual[MonthName]=MonthSel, SubmissionActual[Define]=DefineSel), AND(SubmissionActual[MonthName]=MonthSel, DefineSel="All")),"Yes","No")</f>
        <v>No</v>
      </c>
      <c r="B85" s="15" t="str">
        <f ca="1">IF(SubmissionActual[[#This Row],[Month2]]&lt;MONTH(TODAY()),"Yes","No")</f>
        <v>Yes</v>
      </c>
      <c r="C85" s="15">
        <v>2022</v>
      </c>
      <c r="D85" s="15">
        <v>2</v>
      </c>
      <c r="E85" s="15" t="s">
        <v>135</v>
      </c>
      <c r="F85" s="11" t="s">
        <v>579</v>
      </c>
      <c r="G85" s="11"/>
      <c r="H85" s="266" t="s">
        <v>77</v>
      </c>
      <c r="I85" s="11" t="s">
        <v>428</v>
      </c>
      <c r="J85" s="11" t="s">
        <v>389</v>
      </c>
      <c r="K85" s="11" t="s">
        <v>410</v>
      </c>
      <c r="L85" s="11"/>
      <c r="M85" s="11"/>
      <c r="N85" s="11"/>
      <c r="O85" s="11">
        <v>0</v>
      </c>
      <c r="P85" s="11">
        <v>0</v>
      </c>
      <c r="Q85" s="11">
        <f>IF(SUMIFS(N:N,E:E,SubmissionActual[[#This Row],[MonthName]])&gt;0,SubmissionActual[[#This Row],[2nd Submission]],SubmissionActual[[#This Row],[1st Submission]])</f>
        <v>0</v>
      </c>
    </row>
    <row r="86" spans="1:17">
      <c r="A86" s="15" t="str">
        <f>IF(OR(AND(SubmissionActual[MonthName]=MonthSel, SubmissionActual[Define]=DefineSel), AND(SubmissionActual[MonthName]=MonthSel, DefineSel="All")),"Yes","No")</f>
        <v>No</v>
      </c>
      <c r="B86" s="15" t="str">
        <f ca="1">IF(SubmissionActual[[#This Row],[Month2]]&lt;MONTH(TODAY()),"Yes","No")</f>
        <v>Yes</v>
      </c>
      <c r="C86" s="15">
        <v>2022</v>
      </c>
      <c r="D86" s="15">
        <v>2</v>
      </c>
      <c r="E86" s="15" t="s">
        <v>135</v>
      </c>
      <c r="F86" s="11" t="s">
        <v>580</v>
      </c>
      <c r="G86" s="11"/>
      <c r="H86" s="266" t="s">
        <v>77</v>
      </c>
      <c r="I86" s="11" t="s">
        <v>428</v>
      </c>
      <c r="J86" s="11" t="s">
        <v>389</v>
      </c>
      <c r="K86" s="11" t="s">
        <v>410</v>
      </c>
      <c r="L86" s="11"/>
      <c r="M86" s="11"/>
      <c r="N86" s="11"/>
      <c r="O86" s="11">
        <v>0</v>
      </c>
      <c r="P86" s="11">
        <v>0</v>
      </c>
      <c r="Q86" s="11">
        <f>IF(SUMIFS(N:N,E:E,SubmissionActual[[#This Row],[MonthName]])&gt;0,SubmissionActual[[#This Row],[2nd Submission]],SubmissionActual[[#This Row],[1st Submission]])</f>
        <v>0</v>
      </c>
    </row>
    <row r="87" spans="1:17">
      <c r="A87" s="15" t="str">
        <f>IF(OR(AND(SubmissionActual[MonthName]=MonthSel, SubmissionActual[Define]=DefineSel), AND(SubmissionActual[MonthName]=MonthSel, DefineSel="All")),"Yes","No")</f>
        <v>No</v>
      </c>
      <c r="B87" s="15" t="str">
        <f ca="1">IF(SubmissionActual[[#This Row],[Month2]]&lt;MONTH(TODAY()),"Yes","No")</f>
        <v>Yes</v>
      </c>
      <c r="C87" s="15">
        <v>2022</v>
      </c>
      <c r="D87" s="15">
        <v>2</v>
      </c>
      <c r="E87" s="15" t="s">
        <v>135</v>
      </c>
      <c r="F87" s="11" t="s">
        <v>581</v>
      </c>
      <c r="G87" s="11"/>
      <c r="H87" s="266" t="s">
        <v>77</v>
      </c>
      <c r="I87" s="11" t="s">
        <v>428</v>
      </c>
      <c r="J87" s="11" t="s">
        <v>389</v>
      </c>
      <c r="K87" s="11" t="s">
        <v>410</v>
      </c>
      <c r="L87" s="11"/>
      <c r="M87" s="11"/>
      <c r="N87" s="11"/>
      <c r="O87" s="11">
        <v>0</v>
      </c>
      <c r="P87" s="11">
        <v>0</v>
      </c>
      <c r="Q87" s="11">
        <f>IF(SUMIFS(N:N,E:E,SubmissionActual[[#This Row],[MonthName]])&gt;0,SubmissionActual[[#This Row],[2nd Submission]],SubmissionActual[[#This Row],[1st Submission]])</f>
        <v>0</v>
      </c>
    </row>
    <row r="88" spans="1:17">
      <c r="A88" s="15" t="str">
        <f>IF(OR(AND(SubmissionActual[MonthName]=MonthSel, SubmissionActual[Define]=DefineSel), AND(SubmissionActual[MonthName]=MonthSel, DefineSel="All")),"Yes","No")</f>
        <v>No</v>
      </c>
      <c r="B88" s="15" t="str">
        <f ca="1">IF(SubmissionActual[[#This Row],[Month2]]&lt;MONTH(TODAY()),"Yes","No")</f>
        <v>Yes</v>
      </c>
      <c r="C88" s="15">
        <v>2022</v>
      </c>
      <c r="D88" s="15">
        <v>2</v>
      </c>
      <c r="E88" s="15" t="s">
        <v>135</v>
      </c>
      <c r="F88" s="11" t="s">
        <v>586</v>
      </c>
      <c r="G88" s="11"/>
      <c r="H88" s="266" t="s">
        <v>77</v>
      </c>
      <c r="I88" s="11" t="s">
        <v>428</v>
      </c>
      <c r="J88" s="11" t="s">
        <v>389</v>
      </c>
      <c r="K88" s="11" t="s">
        <v>410</v>
      </c>
      <c r="L88" s="11"/>
      <c r="M88" s="11"/>
      <c r="N88" s="11"/>
      <c r="O88" s="11">
        <v>0</v>
      </c>
      <c r="P88" s="11">
        <v>0</v>
      </c>
      <c r="Q88" s="11">
        <f>IF(SUMIFS(N:N,E:E,SubmissionActual[[#This Row],[MonthName]])&gt;0,SubmissionActual[[#This Row],[2nd Submission]],SubmissionActual[[#This Row],[1st Submission]])</f>
        <v>0</v>
      </c>
    </row>
    <row r="89" spans="1:17">
      <c r="A89" s="15" t="str">
        <f>IF(OR(AND(SubmissionActual[MonthName]=MonthSel, SubmissionActual[Define]=DefineSel), AND(SubmissionActual[MonthName]=MonthSel, DefineSel="All")),"Yes","No")</f>
        <v>No</v>
      </c>
      <c r="B89" s="15" t="str">
        <f ca="1">IF(SubmissionActual[[#This Row],[Month2]]&lt;MONTH(TODAY()),"Yes","No")</f>
        <v>Yes</v>
      </c>
      <c r="C89" s="15">
        <v>2022</v>
      </c>
      <c r="D89" s="15">
        <v>2</v>
      </c>
      <c r="E89" s="15" t="s">
        <v>135</v>
      </c>
      <c r="F89" s="11" t="s">
        <v>587</v>
      </c>
      <c r="G89" s="11"/>
      <c r="H89" s="266" t="s">
        <v>77</v>
      </c>
      <c r="I89" s="11" t="s">
        <v>428</v>
      </c>
      <c r="J89" s="11" t="s">
        <v>389</v>
      </c>
      <c r="K89" s="11" t="s">
        <v>410</v>
      </c>
      <c r="L89" s="11"/>
      <c r="M89" s="11"/>
      <c r="N89" s="11"/>
      <c r="O89" s="11">
        <v>0</v>
      </c>
      <c r="P89" s="11">
        <v>0</v>
      </c>
      <c r="Q89" s="11">
        <f>IF(SUMIFS(N:N,E:E,SubmissionActual[[#This Row],[MonthName]])&gt;0,SubmissionActual[[#This Row],[2nd Submission]],SubmissionActual[[#This Row],[1st Submission]])</f>
        <v>0</v>
      </c>
    </row>
    <row r="90" spans="1:17">
      <c r="A90" s="15" t="str">
        <f>IF(OR(AND(SubmissionActual[MonthName]=MonthSel, SubmissionActual[Define]=DefineSel), AND(SubmissionActual[MonthName]=MonthSel, DefineSel="All")),"Yes","No")</f>
        <v>No</v>
      </c>
      <c r="B90" s="15" t="str">
        <f ca="1">IF(SubmissionActual[[#This Row],[Month2]]&lt;MONTH(TODAY()),"Yes","No")</f>
        <v>Yes</v>
      </c>
      <c r="C90" s="15">
        <v>2022</v>
      </c>
      <c r="D90" s="15">
        <v>2</v>
      </c>
      <c r="E90" s="15" t="s">
        <v>135</v>
      </c>
      <c r="F90" s="11" t="s">
        <v>467</v>
      </c>
      <c r="G90" s="11"/>
      <c r="H90" s="266" t="s">
        <v>77</v>
      </c>
      <c r="I90" s="11" t="s">
        <v>428</v>
      </c>
      <c r="J90" s="11" t="s">
        <v>372</v>
      </c>
      <c r="K90" s="11" t="s">
        <v>410</v>
      </c>
      <c r="L90" s="11"/>
      <c r="M90" s="11"/>
      <c r="N90" s="11"/>
      <c r="O90" s="11"/>
      <c r="P90" s="11">
        <v>0</v>
      </c>
      <c r="Q90" s="11">
        <f>IF(SUMIFS(N:N,E:E,SubmissionActual[[#This Row],[MonthName]])&gt;0,SubmissionActual[[#This Row],[2nd Submission]],SubmissionActual[[#This Row],[1st Submission]])</f>
        <v>0</v>
      </c>
    </row>
    <row r="91" spans="1:17">
      <c r="A91" s="15" t="str">
        <f>IF(OR(AND(SubmissionActual[MonthName]=MonthSel, SubmissionActual[Define]=DefineSel), AND(SubmissionActual[MonthName]=MonthSel, DefineSel="All")),"Yes","No")</f>
        <v>No</v>
      </c>
      <c r="B91" s="15" t="str">
        <f ca="1">IF(SubmissionActual[[#This Row],[Month2]]&lt;MONTH(TODAY()),"Yes","No")</f>
        <v>Yes</v>
      </c>
      <c r="C91" s="15">
        <v>2022</v>
      </c>
      <c r="D91" s="15">
        <v>2</v>
      </c>
      <c r="E91" s="15" t="s">
        <v>135</v>
      </c>
      <c r="F91" s="11" t="s">
        <v>5</v>
      </c>
      <c r="G91" s="11"/>
      <c r="H91" s="266" t="s">
        <v>77</v>
      </c>
      <c r="I91" s="11" t="s">
        <v>428</v>
      </c>
      <c r="J91" s="11" t="s">
        <v>372</v>
      </c>
      <c r="K91" s="11" t="s">
        <v>410</v>
      </c>
      <c r="L91" s="11"/>
      <c r="M91" s="11"/>
      <c r="N91" s="11"/>
      <c r="O91" s="11"/>
      <c r="P91" s="11">
        <v>0</v>
      </c>
      <c r="Q91" s="11">
        <f>IF(SUMIFS(N:N,E:E,SubmissionActual[[#This Row],[MonthName]])&gt;0,SubmissionActual[[#This Row],[2nd Submission]],SubmissionActual[[#This Row],[1st Submission]])</f>
        <v>0</v>
      </c>
    </row>
    <row r="92" spans="1:17">
      <c r="A92" s="15" t="str">
        <f>IF(OR(AND(SubmissionActual[MonthName]=MonthSel, SubmissionActual[Define]=DefineSel), AND(SubmissionActual[MonthName]=MonthSel, DefineSel="All")),"Yes","No")</f>
        <v>No</v>
      </c>
      <c r="B92" s="15" t="str">
        <f ca="1">IF(SubmissionActual[[#This Row],[Month2]]&lt;MONTH(TODAY()),"Yes","No")</f>
        <v>Yes</v>
      </c>
      <c r="C92" s="15">
        <v>2022</v>
      </c>
      <c r="D92" s="15">
        <v>2</v>
      </c>
      <c r="E92" s="15" t="s">
        <v>135</v>
      </c>
      <c r="F92" s="11" t="s">
        <v>6</v>
      </c>
      <c r="G92" s="11"/>
      <c r="H92" s="266" t="s">
        <v>77</v>
      </c>
      <c r="I92" s="11" t="s">
        <v>428</v>
      </c>
      <c r="J92" s="11" t="s">
        <v>372</v>
      </c>
      <c r="K92" s="11" t="s">
        <v>410</v>
      </c>
      <c r="L92" s="11"/>
      <c r="M92" s="11"/>
      <c r="N92" s="11"/>
      <c r="O92" s="11"/>
      <c r="P92" s="11">
        <v>0</v>
      </c>
      <c r="Q92" s="11">
        <f>IF(SUMIFS(N:N,E:E,SubmissionActual[[#This Row],[MonthName]])&gt;0,SubmissionActual[[#This Row],[2nd Submission]],SubmissionActual[[#This Row],[1st Submission]])</f>
        <v>0</v>
      </c>
    </row>
    <row r="93" spans="1:17">
      <c r="A93" s="15" t="str">
        <f>IF(OR(AND(SubmissionActual[MonthName]=MonthSel, SubmissionActual[Define]=DefineSel), AND(SubmissionActual[MonthName]=MonthSel, DefineSel="All")),"Yes","No")</f>
        <v>No</v>
      </c>
      <c r="B93" s="15" t="str">
        <f ca="1">IF(SubmissionActual[[#This Row],[Month2]]&lt;MONTH(TODAY()),"Yes","No")</f>
        <v>Yes</v>
      </c>
      <c r="C93" s="15">
        <v>2022</v>
      </c>
      <c r="D93" s="15">
        <v>2</v>
      </c>
      <c r="E93" s="15" t="s">
        <v>135</v>
      </c>
      <c r="F93" s="11" t="s">
        <v>36</v>
      </c>
      <c r="G93" s="11"/>
      <c r="H93" s="266" t="s">
        <v>77</v>
      </c>
      <c r="I93" s="11" t="s">
        <v>428</v>
      </c>
      <c r="J93" s="11" t="s">
        <v>372</v>
      </c>
      <c r="K93" s="11" t="s">
        <v>410</v>
      </c>
      <c r="L93" s="11"/>
      <c r="M93" s="11"/>
      <c r="N93" s="11"/>
      <c r="O93" s="11"/>
      <c r="P93" s="11">
        <v>0</v>
      </c>
      <c r="Q93" s="11">
        <f>IF(SUMIFS(N:N,E:E,SubmissionActual[[#This Row],[MonthName]])&gt;0,SubmissionActual[[#This Row],[2nd Submission]],SubmissionActual[[#This Row],[1st Submission]])</f>
        <v>0</v>
      </c>
    </row>
    <row r="94" spans="1:17">
      <c r="A94" s="15" t="str">
        <f>IF(OR(AND(SubmissionActual[MonthName]=MonthSel, SubmissionActual[Define]=DefineSel), AND(SubmissionActual[MonthName]=MonthSel, DefineSel="All")),"Yes","No")</f>
        <v>No</v>
      </c>
      <c r="B94" s="15" t="str">
        <f ca="1">IF(SubmissionActual[[#This Row],[Month2]]&lt;MONTH(TODAY()),"Yes","No")</f>
        <v>Yes</v>
      </c>
      <c r="C94" s="15">
        <v>2022</v>
      </c>
      <c r="D94" s="15">
        <v>2</v>
      </c>
      <c r="E94" s="15" t="s">
        <v>135</v>
      </c>
      <c r="F94" s="11" t="s">
        <v>32</v>
      </c>
      <c r="G94" s="11"/>
      <c r="H94" s="266" t="s">
        <v>77</v>
      </c>
      <c r="I94" s="11" t="s">
        <v>428</v>
      </c>
      <c r="J94" s="11" t="s">
        <v>372</v>
      </c>
      <c r="K94" s="11" t="s">
        <v>410</v>
      </c>
      <c r="L94" s="11"/>
      <c r="M94" s="11"/>
      <c r="N94" s="11"/>
      <c r="O94" s="11"/>
      <c r="P94" s="11">
        <v>0</v>
      </c>
      <c r="Q94" s="11">
        <f>IF(SUMIFS(N:N,E:E,SubmissionActual[[#This Row],[MonthName]])&gt;0,SubmissionActual[[#This Row],[2nd Submission]],SubmissionActual[[#This Row],[1st Submission]])</f>
        <v>0</v>
      </c>
    </row>
    <row r="95" spans="1:17">
      <c r="A95" s="15" t="str">
        <f>IF(OR(AND(SubmissionActual[MonthName]=MonthSel, SubmissionActual[Define]=DefineSel), AND(SubmissionActual[MonthName]=MonthSel, DefineSel="All")),"Yes","No")</f>
        <v>No</v>
      </c>
      <c r="B95" s="15" t="str">
        <f ca="1">IF(SubmissionActual[[#This Row],[Month2]]&lt;MONTH(TODAY()),"Yes","No")</f>
        <v>Yes</v>
      </c>
      <c r="C95" s="15">
        <v>2022</v>
      </c>
      <c r="D95" s="15">
        <v>2</v>
      </c>
      <c r="E95" s="15" t="s">
        <v>135</v>
      </c>
      <c r="F95" s="11" t="s">
        <v>7</v>
      </c>
      <c r="G95" s="11"/>
      <c r="H95" s="266" t="s">
        <v>77</v>
      </c>
      <c r="I95" s="11" t="s">
        <v>428</v>
      </c>
      <c r="J95" s="11" t="s">
        <v>372</v>
      </c>
      <c r="K95" s="11" t="s">
        <v>410</v>
      </c>
      <c r="L95" s="11"/>
      <c r="M95" s="11"/>
      <c r="N95" s="11"/>
      <c r="O95" s="11">
        <v>0</v>
      </c>
      <c r="P95" s="11">
        <v>0</v>
      </c>
      <c r="Q95" s="11">
        <f>IF(SUMIFS(N:N,E:E,SubmissionActual[[#This Row],[MonthName]])&gt;0,SubmissionActual[[#This Row],[2nd Submission]],SubmissionActual[[#This Row],[1st Submission]])</f>
        <v>0</v>
      </c>
    </row>
    <row r="96" spans="1:17">
      <c r="A96" s="15" t="str">
        <f>IF(OR(AND(SubmissionActual[MonthName]=MonthSel, SubmissionActual[Define]=DefineSel), AND(SubmissionActual[MonthName]=MonthSel, DefineSel="All")),"Yes","No")</f>
        <v>No</v>
      </c>
      <c r="B96" s="15" t="str">
        <f ca="1">IF(SubmissionActual[[#This Row],[Month2]]&lt;MONTH(TODAY()),"Yes","No")</f>
        <v>Yes</v>
      </c>
      <c r="C96" s="15">
        <v>2022</v>
      </c>
      <c r="D96" s="15">
        <v>2</v>
      </c>
      <c r="E96" s="15" t="s">
        <v>135</v>
      </c>
      <c r="F96" s="11" t="s">
        <v>8</v>
      </c>
      <c r="G96" s="11"/>
      <c r="H96" s="266" t="s">
        <v>77</v>
      </c>
      <c r="I96" s="11" t="s">
        <v>428</v>
      </c>
      <c r="J96" s="11" t="s">
        <v>372</v>
      </c>
      <c r="K96" s="11" t="s">
        <v>410</v>
      </c>
      <c r="L96" s="11"/>
      <c r="M96" s="11"/>
      <c r="N96" s="11"/>
      <c r="O96" s="11"/>
      <c r="P96" s="11">
        <v>0</v>
      </c>
      <c r="Q96" s="11">
        <f>IF(SUMIFS(N:N,E:E,SubmissionActual[[#This Row],[MonthName]])&gt;0,SubmissionActual[[#This Row],[2nd Submission]],SubmissionActual[[#This Row],[1st Submission]])</f>
        <v>0</v>
      </c>
    </row>
    <row r="97" spans="1:17">
      <c r="A97" s="15" t="str">
        <f>IF(OR(AND(SubmissionActual[MonthName]=MonthSel, SubmissionActual[Define]=DefineSel), AND(SubmissionActual[MonthName]=MonthSel, DefineSel="All")),"Yes","No")</f>
        <v>No</v>
      </c>
      <c r="B97" s="15" t="str">
        <f ca="1">IF(SubmissionActual[[#This Row],[Month2]]&lt;MONTH(TODAY()),"Yes","No")</f>
        <v>Yes</v>
      </c>
      <c r="C97" s="15">
        <v>2022</v>
      </c>
      <c r="D97" s="15">
        <v>2</v>
      </c>
      <c r="E97" s="15" t="s">
        <v>135</v>
      </c>
      <c r="F97" s="11" t="s">
        <v>188</v>
      </c>
      <c r="G97" s="11"/>
      <c r="H97" s="266" t="s">
        <v>77</v>
      </c>
      <c r="I97" s="11" t="s">
        <v>428</v>
      </c>
      <c r="J97" s="11" t="s">
        <v>372</v>
      </c>
      <c r="K97" s="11" t="s">
        <v>410</v>
      </c>
      <c r="L97" s="11"/>
      <c r="M97" s="11"/>
      <c r="N97" s="11"/>
      <c r="O97" s="11">
        <v>0</v>
      </c>
      <c r="P97" s="11"/>
      <c r="Q97" s="11">
        <f>IF(SUMIFS(N:N,E:E,SubmissionActual[[#This Row],[MonthName]])&gt;0,SubmissionActual[[#This Row],[2nd Submission]],SubmissionActual[[#This Row],[1st Submission]])</f>
        <v>0</v>
      </c>
    </row>
    <row r="98" spans="1:17">
      <c r="A98" s="15" t="str">
        <f>IF(OR(AND(SubmissionActual[MonthName]=MonthSel, SubmissionActual[Define]=DefineSel), AND(SubmissionActual[MonthName]=MonthSel, DefineSel="All")),"Yes","No")</f>
        <v>No</v>
      </c>
      <c r="B98" s="15" t="str">
        <f ca="1">IF(SubmissionActual[[#This Row],[Month2]]&lt;MONTH(TODAY()),"Yes","No")</f>
        <v>Yes</v>
      </c>
      <c r="C98" s="15">
        <v>2022</v>
      </c>
      <c r="D98" s="15">
        <v>2</v>
      </c>
      <c r="E98" s="15" t="s">
        <v>135</v>
      </c>
      <c r="F98" s="11" t="s">
        <v>23</v>
      </c>
      <c r="G98" s="11"/>
      <c r="H98" s="266" t="s">
        <v>77</v>
      </c>
      <c r="I98" s="11" t="s">
        <v>428</v>
      </c>
      <c r="J98" s="11" t="s">
        <v>389</v>
      </c>
      <c r="K98" s="11" t="s">
        <v>410</v>
      </c>
      <c r="L98" s="11"/>
      <c r="M98" s="11"/>
      <c r="N98" s="11"/>
      <c r="O98" s="11">
        <v>0</v>
      </c>
      <c r="P98" s="11">
        <v>0</v>
      </c>
      <c r="Q98" s="11">
        <f>IF(SUMIFS(N:N,E:E,SubmissionActual[[#This Row],[MonthName]])&gt;0,SubmissionActual[[#This Row],[2nd Submission]],SubmissionActual[[#This Row],[1st Submission]])</f>
        <v>0</v>
      </c>
    </row>
    <row r="99" spans="1:17">
      <c r="A99" s="15" t="str">
        <f>IF(OR(AND(SubmissionActual[MonthName]=MonthSel, SubmissionActual[Define]=DefineSel), AND(SubmissionActual[MonthName]=MonthSel, DefineSel="All")),"Yes","No")</f>
        <v>No</v>
      </c>
      <c r="B99" s="15" t="str">
        <f ca="1">IF(SubmissionActual[[#This Row],[Month2]]&lt;MONTH(TODAY()),"Yes","No")</f>
        <v>Yes</v>
      </c>
      <c r="C99" s="15">
        <v>2022</v>
      </c>
      <c r="D99" s="15">
        <v>2</v>
      </c>
      <c r="E99" s="15" t="s">
        <v>135</v>
      </c>
      <c r="F99" s="11" t="s">
        <v>31</v>
      </c>
      <c r="G99" s="11"/>
      <c r="H99" s="266" t="s">
        <v>77</v>
      </c>
      <c r="I99" s="11" t="s">
        <v>428</v>
      </c>
      <c r="J99" s="11" t="s">
        <v>389</v>
      </c>
      <c r="K99" s="11" t="s">
        <v>410</v>
      </c>
      <c r="L99" s="11"/>
      <c r="M99" s="11">
        <v>538967.8679245282</v>
      </c>
      <c r="N99" s="11">
        <v>546563.52</v>
      </c>
      <c r="O99" s="11">
        <v>7595.6520754718222</v>
      </c>
      <c r="P99" s="11">
        <v>542127.80000000005</v>
      </c>
      <c r="Q99" s="11">
        <f>IF(SUMIFS(N:N,E:E,SubmissionActual[[#This Row],[MonthName]])&gt;0,SubmissionActual[[#This Row],[2nd Submission]],SubmissionActual[[#This Row],[1st Submission]])</f>
        <v>546563.52</v>
      </c>
    </row>
    <row r="100" spans="1:17">
      <c r="A100" s="15" t="str">
        <f>IF(OR(AND(SubmissionActual[MonthName]=MonthSel, SubmissionActual[Define]=DefineSel), AND(SubmissionActual[MonthName]=MonthSel, DefineSel="All")),"Yes","No")</f>
        <v>No</v>
      </c>
      <c r="B100" s="15" t="str">
        <f ca="1">IF(SubmissionActual[[#This Row],[Month2]]&lt;MONTH(TODAY()),"Yes","No")</f>
        <v>Yes</v>
      </c>
      <c r="C100" s="15">
        <v>2022</v>
      </c>
      <c r="D100" s="15">
        <v>2</v>
      </c>
      <c r="E100" s="15" t="s">
        <v>135</v>
      </c>
      <c r="F100" s="11" t="s">
        <v>78</v>
      </c>
      <c r="G100" s="11"/>
      <c r="H100" s="266" t="s">
        <v>77</v>
      </c>
      <c r="I100" s="11" t="s">
        <v>428</v>
      </c>
      <c r="J100" s="11" t="s">
        <v>389</v>
      </c>
      <c r="K100" s="11" t="s">
        <v>410</v>
      </c>
      <c r="L100" s="11"/>
      <c r="M100" s="11">
        <v>16451</v>
      </c>
      <c r="N100" s="11">
        <v>16450.560000000001</v>
      </c>
      <c r="O100" s="11">
        <v>-0.43999999999869033</v>
      </c>
      <c r="P100" s="11">
        <v>16451</v>
      </c>
      <c r="Q100" s="11">
        <f>IF(SUMIFS(N:N,E:E,SubmissionActual[[#This Row],[MonthName]])&gt;0,SubmissionActual[[#This Row],[2nd Submission]],SubmissionActual[[#This Row],[1st Submission]])</f>
        <v>16450.560000000001</v>
      </c>
    </row>
    <row r="101" spans="1:17">
      <c r="A101" s="15" t="str">
        <f>IF(OR(AND(SubmissionActual[MonthName]=MonthSel, SubmissionActual[Define]=DefineSel), AND(SubmissionActual[MonthName]=MonthSel, DefineSel="All")),"Yes","No")</f>
        <v>No</v>
      </c>
      <c r="B101" s="15" t="str">
        <f ca="1">IF(SubmissionActual[[#This Row],[Month2]]&lt;MONTH(TODAY()),"Yes","No")</f>
        <v>Yes</v>
      </c>
      <c r="C101" s="15">
        <v>2022</v>
      </c>
      <c r="D101" s="15">
        <v>2</v>
      </c>
      <c r="E101" s="15" t="s">
        <v>135</v>
      </c>
      <c r="F101" s="11" t="s">
        <v>34</v>
      </c>
      <c r="G101" s="11"/>
      <c r="H101" s="266" t="s">
        <v>77</v>
      </c>
      <c r="I101" s="11" t="s">
        <v>428</v>
      </c>
      <c r="J101" s="11" t="s">
        <v>372</v>
      </c>
      <c r="K101" s="11" t="s">
        <v>410</v>
      </c>
      <c r="L101" s="11"/>
      <c r="M101" s="11"/>
      <c r="N101" s="11"/>
      <c r="O101" s="11">
        <v>0</v>
      </c>
      <c r="P101" s="11">
        <v>0</v>
      </c>
      <c r="Q101" s="11">
        <f>IF(SUMIFS(N:N,E:E,SubmissionActual[[#This Row],[MonthName]])&gt;0,SubmissionActual[[#This Row],[2nd Submission]],SubmissionActual[[#This Row],[1st Submission]])</f>
        <v>0</v>
      </c>
    </row>
    <row r="102" spans="1:17">
      <c r="A102" s="15" t="str">
        <f>IF(OR(AND(SubmissionActual[MonthName]=MonthSel, SubmissionActual[Define]=DefineSel), AND(SubmissionActual[MonthName]=MonthSel, DefineSel="All")),"Yes","No")</f>
        <v>No</v>
      </c>
      <c r="B102" s="15" t="str">
        <f ca="1">IF(SubmissionActual[[#This Row],[Month2]]&lt;MONTH(TODAY()),"Yes","No")</f>
        <v>Yes</v>
      </c>
      <c r="C102" s="15">
        <v>2022</v>
      </c>
      <c r="D102" s="15">
        <v>2</v>
      </c>
      <c r="E102" s="15" t="s">
        <v>135</v>
      </c>
      <c r="F102" s="11" t="s">
        <v>33</v>
      </c>
      <c r="G102" s="11"/>
      <c r="H102" s="266" t="s">
        <v>77</v>
      </c>
      <c r="I102" s="11" t="s">
        <v>428</v>
      </c>
      <c r="J102" s="11" t="s">
        <v>372</v>
      </c>
      <c r="K102" s="11" t="s">
        <v>410</v>
      </c>
      <c r="L102" s="11"/>
      <c r="M102" s="11"/>
      <c r="N102" s="11"/>
      <c r="O102" s="11"/>
      <c r="P102" s="11">
        <v>33292.800000000003</v>
      </c>
      <c r="Q102" s="11">
        <f>IF(SUMIFS(N:N,E:E,SubmissionActual[[#This Row],[MonthName]])&gt;0,SubmissionActual[[#This Row],[2nd Submission]],SubmissionActual[[#This Row],[1st Submission]])</f>
        <v>0</v>
      </c>
    </row>
    <row r="103" spans="1:17">
      <c r="A103" s="15" t="str">
        <f>IF(OR(AND(SubmissionActual[MonthName]=MonthSel, SubmissionActual[Define]=DefineSel), AND(SubmissionActual[MonthName]=MonthSel, DefineSel="All")),"Yes","No")</f>
        <v>No</v>
      </c>
      <c r="B103" s="15" t="str">
        <f ca="1">IF(SubmissionActual[[#This Row],[Month2]]&lt;MONTH(TODAY()),"Yes","No")</f>
        <v>Yes</v>
      </c>
      <c r="C103" s="15">
        <v>2022</v>
      </c>
      <c r="D103" s="15">
        <v>2</v>
      </c>
      <c r="E103" s="15" t="s">
        <v>135</v>
      </c>
      <c r="F103" s="11" t="s">
        <v>52</v>
      </c>
      <c r="G103" s="11"/>
      <c r="H103" s="266" t="s">
        <v>77</v>
      </c>
      <c r="I103" s="11" t="s">
        <v>428</v>
      </c>
      <c r="J103" s="11" t="s">
        <v>372</v>
      </c>
      <c r="K103" s="11" t="s">
        <v>410</v>
      </c>
      <c r="L103" s="11"/>
      <c r="M103" s="11"/>
      <c r="N103" s="11"/>
      <c r="O103" s="11">
        <v>0</v>
      </c>
      <c r="P103" s="11"/>
      <c r="Q103" s="11">
        <f>IF(SUMIFS(N:N,E:E,SubmissionActual[[#This Row],[MonthName]])&gt;0,SubmissionActual[[#This Row],[2nd Submission]],SubmissionActual[[#This Row],[1st Submission]])</f>
        <v>0</v>
      </c>
    </row>
    <row r="104" spans="1:17">
      <c r="A104" s="15" t="str">
        <f>IF(OR(AND(SubmissionActual[MonthName]=MonthSel, SubmissionActual[Define]=DefineSel), AND(SubmissionActual[MonthName]=MonthSel, DefineSel="All")),"Yes","No")</f>
        <v>No</v>
      </c>
      <c r="B104" s="15" t="str">
        <f ca="1">IF(SubmissionActual[[#This Row],[Month2]]&lt;MONTH(TODAY()),"Yes","No")</f>
        <v>Yes</v>
      </c>
      <c r="C104" s="15">
        <v>2022</v>
      </c>
      <c r="D104" s="15">
        <v>2</v>
      </c>
      <c r="E104" s="15" t="s">
        <v>135</v>
      </c>
      <c r="F104" s="11" t="s">
        <v>9</v>
      </c>
      <c r="G104" s="11"/>
      <c r="H104" s="266" t="s">
        <v>77</v>
      </c>
      <c r="I104" s="11" t="s">
        <v>428</v>
      </c>
      <c r="J104" s="11" t="s">
        <v>372</v>
      </c>
      <c r="K104" s="11" t="s">
        <v>410</v>
      </c>
      <c r="L104" s="11"/>
      <c r="M104" s="11"/>
      <c r="N104" s="11"/>
      <c r="O104" s="11">
        <v>0</v>
      </c>
      <c r="P104" s="11">
        <v>0</v>
      </c>
      <c r="Q104" s="11">
        <f>IF(SUMIFS(N:N,E:E,SubmissionActual[[#This Row],[MonthName]])&gt;0,SubmissionActual[[#This Row],[2nd Submission]],SubmissionActual[[#This Row],[1st Submission]])</f>
        <v>0</v>
      </c>
    </row>
    <row r="105" spans="1:17">
      <c r="A105" s="15" t="str">
        <f>IF(OR(AND(SubmissionActual[MonthName]=MonthSel, SubmissionActual[Define]=DefineSel), AND(SubmissionActual[MonthName]=MonthSel, DefineSel="All")),"Yes","No")</f>
        <v>No</v>
      </c>
      <c r="B105" s="15" t="str">
        <f ca="1">IF(SubmissionActual[[#This Row],[Month2]]&lt;MONTH(TODAY()),"Yes","No")</f>
        <v>Yes</v>
      </c>
      <c r="C105" s="15">
        <v>2022</v>
      </c>
      <c r="D105" s="15">
        <v>2</v>
      </c>
      <c r="E105" s="15" t="s">
        <v>135</v>
      </c>
      <c r="F105" s="11" t="s">
        <v>35</v>
      </c>
      <c r="G105" s="11"/>
      <c r="H105" s="266" t="s">
        <v>77</v>
      </c>
      <c r="I105" s="11" t="s">
        <v>428</v>
      </c>
      <c r="J105" s="11" t="s">
        <v>372</v>
      </c>
      <c r="K105" s="11" t="s">
        <v>410</v>
      </c>
      <c r="L105" s="11"/>
      <c r="M105" s="11"/>
      <c r="N105" s="11"/>
      <c r="O105" s="11"/>
      <c r="P105" s="11">
        <v>0</v>
      </c>
      <c r="Q105" s="11">
        <f>IF(SUMIFS(N:N,E:E,SubmissionActual[[#This Row],[MonthName]])&gt;0,SubmissionActual[[#This Row],[2nd Submission]],SubmissionActual[[#This Row],[1st Submission]])</f>
        <v>0</v>
      </c>
    </row>
    <row r="106" spans="1:17">
      <c r="A106" s="15" t="str">
        <f>IF(OR(AND(SubmissionActual[MonthName]=MonthSel, SubmissionActual[Define]=DefineSel), AND(SubmissionActual[MonthName]=MonthSel, DefineSel="All")),"Yes","No")</f>
        <v>No</v>
      </c>
      <c r="B106" s="15" t="str">
        <f ca="1">IF(SubmissionActual[[#This Row],[Month2]]&lt;MONTH(TODAY()),"Yes","No")</f>
        <v>Yes</v>
      </c>
      <c r="C106" s="15">
        <v>2022</v>
      </c>
      <c r="D106" s="15">
        <v>2</v>
      </c>
      <c r="E106" s="15" t="s">
        <v>135</v>
      </c>
      <c r="F106" s="11" t="s">
        <v>22</v>
      </c>
      <c r="G106" s="11"/>
      <c r="H106" s="266" t="s">
        <v>77</v>
      </c>
      <c r="I106" s="11" t="s">
        <v>428</v>
      </c>
      <c r="J106" s="11" t="s">
        <v>389</v>
      </c>
      <c r="K106" s="11" t="s">
        <v>410</v>
      </c>
      <c r="L106" s="11"/>
      <c r="M106" s="11"/>
      <c r="N106" s="11"/>
      <c r="O106" s="11">
        <v>0</v>
      </c>
      <c r="P106" s="11">
        <v>0</v>
      </c>
      <c r="Q106" s="11">
        <f>IF(SUMIFS(N:N,E:E,SubmissionActual[[#This Row],[MonthName]])&gt;0,SubmissionActual[[#This Row],[2nd Submission]],SubmissionActual[[#This Row],[1st Submission]])</f>
        <v>0</v>
      </c>
    </row>
    <row r="107" spans="1:17">
      <c r="A107" s="15" t="str">
        <f>IF(OR(AND(SubmissionActual[MonthName]=MonthSel, SubmissionActual[Define]=DefineSel), AND(SubmissionActual[MonthName]=MonthSel, DefineSel="All")),"Yes","No")</f>
        <v>No</v>
      </c>
      <c r="B107" s="15" t="str">
        <f ca="1">IF(SubmissionActual[[#This Row],[Month2]]&lt;MONTH(TODAY()),"Yes","No")</f>
        <v>Yes</v>
      </c>
      <c r="C107" s="15">
        <v>2022</v>
      </c>
      <c r="D107" s="15">
        <v>2</v>
      </c>
      <c r="E107" s="15" t="s">
        <v>135</v>
      </c>
      <c r="F107" s="11" t="s">
        <v>19</v>
      </c>
      <c r="G107" s="11"/>
      <c r="H107" s="266" t="s">
        <v>77</v>
      </c>
      <c r="I107" s="11" t="s">
        <v>428</v>
      </c>
      <c r="J107" s="11" t="s">
        <v>372</v>
      </c>
      <c r="K107" s="11" t="s">
        <v>410</v>
      </c>
      <c r="L107" s="11"/>
      <c r="M107" s="11"/>
      <c r="N107" s="11"/>
      <c r="O107" s="11">
        <v>0</v>
      </c>
      <c r="P107" s="11">
        <v>0</v>
      </c>
      <c r="Q107" s="11">
        <f>IF(SUMIFS(N:N,E:E,SubmissionActual[[#This Row],[MonthName]])&gt;0,SubmissionActual[[#This Row],[2nd Submission]],SubmissionActual[[#This Row],[1st Submission]])</f>
        <v>0</v>
      </c>
    </row>
    <row r="108" spans="1:17">
      <c r="A108" s="15" t="str">
        <f>IF(OR(AND(SubmissionActual[MonthName]=MonthSel, SubmissionActual[Define]=DefineSel), AND(SubmissionActual[MonthName]=MonthSel, DefineSel="All")),"Yes","No")</f>
        <v>No</v>
      </c>
      <c r="B108" s="15" t="str">
        <f ca="1">IF(SubmissionActual[[#This Row],[Month2]]&lt;MONTH(TODAY()),"Yes","No")</f>
        <v>Yes</v>
      </c>
      <c r="C108" s="15">
        <v>2022</v>
      </c>
      <c r="D108" s="15">
        <v>2</v>
      </c>
      <c r="E108" s="15" t="s">
        <v>135</v>
      </c>
      <c r="F108" s="11" t="s">
        <v>21</v>
      </c>
      <c r="G108" s="11"/>
      <c r="H108" s="266" t="s">
        <v>77</v>
      </c>
      <c r="I108" s="11" t="s">
        <v>428</v>
      </c>
      <c r="J108" s="11" t="s">
        <v>372</v>
      </c>
      <c r="K108" s="11" t="s">
        <v>410</v>
      </c>
      <c r="L108" s="11"/>
      <c r="M108" s="11"/>
      <c r="N108" s="11"/>
      <c r="O108" s="11">
        <v>0</v>
      </c>
      <c r="P108" s="11">
        <v>0</v>
      </c>
      <c r="Q108" s="11">
        <f>IF(SUMIFS(N:N,E:E,SubmissionActual[[#This Row],[MonthName]])&gt;0,SubmissionActual[[#This Row],[2nd Submission]],SubmissionActual[[#This Row],[1st Submission]])</f>
        <v>0</v>
      </c>
    </row>
    <row r="109" spans="1:17">
      <c r="A109" s="15" t="str">
        <f>IF(OR(AND(SubmissionActual[MonthName]=MonthSel, SubmissionActual[Define]=DefineSel), AND(SubmissionActual[MonthName]=MonthSel, DefineSel="All")),"Yes","No")</f>
        <v>No</v>
      </c>
      <c r="B109" s="15" t="str">
        <f ca="1">IF(SubmissionActual[[#This Row],[Month2]]&lt;MONTH(TODAY()),"Yes","No")</f>
        <v>Yes</v>
      </c>
      <c r="C109" s="15">
        <v>2022</v>
      </c>
      <c r="D109" s="15">
        <v>2</v>
      </c>
      <c r="E109" s="15" t="s">
        <v>135</v>
      </c>
      <c r="F109" s="11" t="s">
        <v>20</v>
      </c>
      <c r="G109" s="11"/>
      <c r="H109" s="266" t="s">
        <v>77</v>
      </c>
      <c r="I109" s="11" t="s">
        <v>428</v>
      </c>
      <c r="J109" s="11" t="s">
        <v>372</v>
      </c>
      <c r="K109" s="11" t="s">
        <v>410</v>
      </c>
      <c r="L109" s="11"/>
      <c r="M109" s="11"/>
      <c r="N109" s="11"/>
      <c r="O109" s="11">
        <v>0</v>
      </c>
      <c r="P109" s="11">
        <v>0</v>
      </c>
      <c r="Q109" s="11">
        <f>IF(SUMIFS(N:N,E:E,SubmissionActual[[#This Row],[MonthName]])&gt;0,SubmissionActual[[#This Row],[2nd Submission]],SubmissionActual[[#This Row],[1st Submission]])</f>
        <v>0</v>
      </c>
    </row>
    <row r="110" spans="1:17">
      <c r="A110" s="15" t="str">
        <f>IF(OR(AND(SubmissionActual[MonthName]=MonthSel, SubmissionActual[Define]=DefineSel), AND(SubmissionActual[MonthName]=MonthSel, DefineSel="All")),"Yes","No")</f>
        <v>No</v>
      </c>
      <c r="B110" s="15" t="str">
        <f ca="1">IF(SubmissionActual[[#This Row],[Month2]]&lt;MONTH(TODAY()),"Yes","No")</f>
        <v>Yes</v>
      </c>
      <c r="C110" s="15">
        <v>2022</v>
      </c>
      <c r="D110" s="15">
        <v>2</v>
      </c>
      <c r="E110" s="15" t="s">
        <v>135</v>
      </c>
      <c r="F110" s="11" t="s">
        <v>531</v>
      </c>
      <c r="G110" s="11"/>
      <c r="H110" s="266" t="s">
        <v>72</v>
      </c>
      <c r="I110" s="266" t="s">
        <v>368</v>
      </c>
      <c r="J110" s="11" t="s">
        <v>384</v>
      </c>
      <c r="K110" s="11" t="s">
        <v>410</v>
      </c>
      <c r="L110" s="11"/>
      <c r="M110" s="11">
        <v>569.05007811546318</v>
      </c>
      <c r="N110" s="11">
        <v>569.05007811546318</v>
      </c>
      <c r="O110" s="11">
        <v>0</v>
      </c>
      <c r="P110" s="11">
        <v>670.8</v>
      </c>
      <c r="Q110" s="11">
        <f>IF(SUMIFS(N:N,E:E,SubmissionActual[[#This Row],[MonthName]])&gt;0,SubmissionActual[[#This Row],[2nd Submission]],SubmissionActual[[#This Row],[1st Submission]])</f>
        <v>569.05007811546318</v>
      </c>
    </row>
    <row r="111" spans="1:17">
      <c r="A111" s="15" t="str">
        <f>IF(OR(AND(SubmissionActual[MonthName]=MonthSel, SubmissionActual[Define]=DefineSel), AND(SubmissionActual[MonthName]=MonthSel, DefineSel="All")),"Yes","No")</f>
        <v>No</v>
      </c>
      <c r="B111" s="15" t="str">
        <f ca="1">IF(SubmissionActual[[#This Row],[Month2]]&lt;MONTH(TODAY()),"Yes","No")</f>
        <v>Yes</v>
      </c>
      <c r="C111" s="15">
        <v>2022</v>
      </c>
      <c r="D111" s="15">
        <v>2</v>
      </c>
      <c r="E111" s="15" t="s">
        <v>135</v>
      </c>
      <c r="F111" s="11" t="s">
        <v>532</v>
      </c>
      <c r="G111" s="11"/>
      <c r="H111" s="266" t="s">
        <v>72</v>
      </c>
      <c r="I111" s="266" t="s">
        <v>368</v>
      </c>
      <c r="J111" s="11" t="s">
        <v>384</v>
      </c>
      <c r="K111" s="11" t="s">
        <v>410</v>
      </c>
      <c r="L111" s="11"/>
      <c r="M111" s="11">
        <v>430.2244308635893</v>
      </c>
      <c r="N111" s="11">
        <v>430.2244308635893</v>
      </c>
      <c r="O111" s="11">
        <v>0</v>
      </c>
      <c r="P111" s="11">
        <v>515</v>
      </c>
      <c r="Q111" s="11">
        <f>IF(SUMIFS(N:N,E:E,SubmissionActual[[#This Row],[MonthName]])&gt;0,SubmissionActual[[#This Row],[2nd Submission]],SubmissionActual[[#This Row],[1st Submission]])</f>
        <v>430.2244308635893</v>
      </c>
    </row>
    <row r="112" spans="1:17">
      <c r="A112" s="15" t="str">
        <f>IF(OR(AND(SubmissionActual[MonthName]=MonthSel, SubmissionActual[Define]=DefineSel), AND(SubmissionActual[MonthName]=MonthSel, DefineSel="All")),"Yes","No")</f>
        <v>No</v>
      </c>
      <c r="B112" s="15" t="str">
        <f ca="1">IF(SubmissionActual[[#This Row],[Month2]]&lt;MONTH(TODAY()),"Yes","No")</f>
        <v>Yes</v>
      </c>
      <c r="C112" s="15">
        <v>2022</v>
      </c>
      <c r="D112" s="15">
        <v>2</v>
      </c>
      <c r="E112" s="15" t="s">
        <v>135</v>
      </c>
      <c r="F112" s="11" t="s">
        <v>533</v>
      </c>
      <c r="G112" s="11"/>
      <c r="H112" s="266" t="s">
        <v>72</v>
      </c>
      <c r="I112" s="266" t="s">
        <v>368</v>
      </c>
      <c r="J112" s="11" t="s">
        <v>384</v>
      </c>
      <c r="K112" s="11" t="s">
        <v>410</v>
      </c>
      <c r="L112" s="11"/>
      <c r="M112" s="11">
        <v>500.04665505035985</v>
      </c>
      <c r="N112" s="11">
        <v>500.04665505035985</v>
      </c>
      <c r="O112" s="11">
        <v>0</v>
      </c>
      <c r="P112" s="11">
        <v>526.26</v>
      </c>
      <c r="Q112" s="11">
        <f>IF(SUMIFS(N:N,E:E,SubmissionActual[[#This Row],[MonthName]])&gt;0,SubmissionActual[[#This Row],[2nd Submission]],SubmissionActual[[#This Row],[1st Submission]])</f>
        <v>500.04665505035985</v>
      </c>
    </row>
    <row r="113" spans="1:17">
      <c r="A113" s="15" t="str">
        <f>IF(OR(AND(SubmissionActual[MonthName]=MonthSel, SubmissionActual[Define]=DefineSel), AND(SubmissionActual[MonthName]=MonthSel, DefineSel="All")),"Yes","No")</f>
        <v>No</v>
      </c>
      <c r="B113" s="15" t="str">
        <f ca="1">IF(SubmissionActual[[#This Row],[Month2]]&lt;MONTH(TODAY()),"Yes","No")</f>
        <v>Yes</v>
      </c>
      <c r="C113" s="15">
        <v>2022</v>
      </c>
      <c r="D113" s="15">
        <v>2</v>
      </c>
      <c r="E113" s="15" t="s">
        <v>135</v>
      </c>
      <c r="F113" s="11" t="s">
        <v>534</v>
      </c>
      <c r="G113" s="11"/>
      <c r="H113" s="266" t="s">
        <v>72</v>
      </c>
      <c r="I113" s="266" t="s">
        <v>368</v>
      </c>
      <c r="J113" s="11" t="s">
        <v>384</v>
      </c>
      <c r="K113" s="11" t="s">
        <v>410</v>
      </c>
      <c r="L113" s="11"/>
      <c r="M113" s="11">
        <v>309.06713084415145</v>
      </c>
      <c r="N113" s="11">
        <v>309.06713084415145</v>
      </c>
      <c r="O113" s="11">
        <v>0</v>
      </c>
      <c r="P113" s="11">
        <v>338</v>
      </c>
      <c r="Q113" s="11">
        <f>IF(SUMIFS(N:N,E:E,SubmissionActual[[#This Row],[MonthName]])&gt;0,SubmissionActual[[#This Row],[2nd Submission]],SubmissionActual[[#This Row],[1st Submission]])</f>
        <v>309.06713084415145</v>
      </c>
    </row>
    <row r="114" spans="1:17">
      <c r="A114" s="15" t="str">
        <f>IF(OR(AND(SubmissionActual[MonthName]=MonthSel, SubmissionActual[Define]=DefineSel), AND(SubmissionActual[MonthName]=MonthSel, DefineSel="All")),"Yes","No")</f>
        <v>No</v>
      </c>
      <c r="B114" s="15" t="str">
        <f ca="1">IF(SubmissionActual[[#This Row],[Month2]]&lt;MONTH(TODAY()),"Yes","No")</f>
        <v>Yes</v>
      </c>
      <c r="C114" s="15">
        <v>2022</v>
      </c>
      <c r="D114" s="15">
        <v>2</v>
      </c>
      <c r="E114" s="15" t="s">
        <v>135</v>
      </c>
      <c r="F114" s="11" t="s">
        <v>486</v>
      </c>
      <c r="G114" s="11"/>
      <c r="H114" s="266" t="s">
        <v>72</v>
      </c>
      <c r="I114" s="266" t="s">
        <v>368</v>
      </c>
      <c r="J114" s="11" t="s">
        <v>386</v>
      </c>
      <c r="K114" s="11" t="s">
        <v>410</v>
      </c>
      <c r="L114" s="11"/>
      <c r="M114" s="11">
        <v>3509.6666666666665</v>
      </c>
      <c r="N114" s="11">
        <v>3471.5714285714284</v>
      </c>
      <c r="O114" s="11">
        <v>-38.095238095238074</v>
      </c>
      <c r="P114" s="11">
        <v>5595</v>
      </c>
      <c r="Q114" s="11">
        <f>IF(SUMIFS(N:N,E:E,SubmissionActual[[#This Row],[MonthName]])&gt;0,SubmissionActual[[#This Row],[2nd Submission]],SubmissionActual[[#This Row],[1st Submission]])</f>
        <v>3471.5714285714284</v>
      </c>
    </row>
    <row r="115" spans="1:17">
      <c r="A115" s="15" t="str">
        <f>IF(OR(AND(SubmissionActual[MonthName]=MonthSel, SubmissionActual[Define]=DefineSel), AND(SubmissionActual[MonthName]=MonthSel, DefineSel="All")),"Yes","No")</f>
        <v>No</v>
      </c>
      <c r="B115" s="15" t="str">
        <f ca="1">IF(SubmissionActual[[#This Row],[Month2]]&lt;MONTH(TODAY()),"Yes","No")</f>
        <v>Yes</v>
      </c>
      <c r="C115" s="15">
        <v>2022</v>
      </c>
      <c r="D115" s="15">
        <v>2</v>
      </c>
      <c r="E115" s="15" t="s">
        <v>135</v>
      </c>
      <c r="F115" s="11" t="s">
        <v>475</v>
      </c>
      <c r="G115" s="11"/>
      <c r="H115" s="266" t="s">
        <v>72</v>
      </c>
      <c r="I115" s="266" t="s">
        <v>368</v>
      </c>
      <c r="J115" s="11" t="s">
        <v>398</v>
      </c>
      <c r="K115" s="11" t="s">
        <v>410</v>
      </c>
      <c r="L115" s="11"/>
      <c r="M115" s="11">
        <v>1050</v>
      </c>
      <c r="N115" s="11">
        <v>2096.0596631663911</v>
      </c>
      <c r="O115" s="11">
        <v>1046.0596631663911</v>
      </c>
      <c r="P115" s="11">
        <v>1434</v>
      </c>
      <c r="Q115" s="11">
        <f>IF(SUMIFS(N:N,E:E,SubmissionActual[[#This Row],[MonthName]])&gt;0,SubmissionActual[[#This Row],[2nd Submission]],SubmissionActual[[#This Row],[1st Submission]])</f>
        <v>2096.0596631663911</v>
      </c>
    </row>
    <row r="116" spans="1:17">
      <c r="A116" s="15" t="str">
        <f>IF(OR(AND(SubmissionActual[MonthName]=MonthSel, SubmissionActual[Define]=DefineSel), AND(SubmissionActual[MonthName]=MonthSel, DefineSel="All")),"Yes","No")</f>
        <v>No</v>
      </c>
      <c r="B116" s="15" t="str">
        <f ca="1">IF(SubmissionActual[[#This Row],[Month2]]&lt;MONTH(TODAY()),"Yes","No")</f>
        <v>Yes</v>
      </c>
      <c r="C116" s="15">
        <v>2022</v>
      </c>
      <c r="D116" s="15">
        <v>2</v>
      </c>
      <c r="E116" s="15" t="s">
        <v>135</v>
      </c>
      <c r="F116" s="11" t="s">
        <v>491</v>
      </c>
      <c r="G116" s="11"/>
      <c r="H116" s="266" t="s">
        <v>72</v>
      </c>
      <c r="I116" s="266" t="s">
        <v>368</v>
      </c>
      <c r="J116" s="11" t="s">
        <v>386</v>
      </c>
      <c r="K116" s="11" t="s">
        <v>410</v>
      </c>
      <c r="L116" s="11"/>
      <c r="M116" s="11">
        <v>21310.715566288334</v>
      </c>
      <c r="N116" s="11">
        <v>24905.715566288331</v>
      </c>
      <c r="O116" s="11">
        <v>3594.9999999999964</v>
      </c>
      <c r="P116" s="11">
        <v>29855</v>
      </c>
      <c r="Q116" s="11">
        <f>IF(SUMIFS(N:N,E:E,SubmissionActual[[#This Row],[MonthName]])&gt;0,SubmissionActual[[#This Row],[2nd Submission]],SubmissionActual[[#This Row],[1st Submission]])</f>
        <v>24905.715566288331</v>
      </c>
    </row>
    <row r="117" spans="1:17">
      <c r="A117" s="15" t="str">
        <f>IF(OR(AND(SubmissionActual[MonthName]=MonthSel, SubmissionActual[Define]=DefineSel), AND(SubmissionActual[MonthName]=MonthSel, DefineSel="All")),"Yes","No")</f>
        <v>No</v>
      </c>
      <c r="B117" s="15" t="str">
        <f ca="1">IF(SubmissionActual[[#This Row],[Month2]]&lt;MONTH(TODAY()),"Yes","No")</f>
        <v>Yes</v>
      </c>
      <c r="C117" s="15">
        <v>2022</v>
      </c>
      <c r="D117" s="15">
        <v>2</v>
      </c>
      <c r="E117" s="15" t="s">
        <v>135</v>
      </c>
      <c r="F117" s="11" t="s">
        <v>492</v>
      </c>
      <c r="G117" s="11"/>
      <c r="H117" s="266" t="s">
        <v>72</v>
      </c>
      <c r="I117" s="266" t="s">
        <v>368</v>
      </c>
      <c r="J117" s="11" t="s">
        <v>386</v>
      </c>
      <c r="K117" s="11" t="s">
        <v>410</v>
      </c>
      <c r="L117" s="11"/>
      <c r="M117" s="11">
        <v>0</v>
      </c>
      <c r="N117" s="11">
        <v>580</v>
      </c>
      <c r="O117" s="11">
        <v>580</v>
      </c>
      <c r="P117" s="11">
        <v>3100</v>
      </c>
      <c r="Q117" s="11">
        <f>IF(SUMIFS(N:N,E:E,SubmissionActual[[#This Row],[MonthName]])&gt;0,SubmissionActual[[#This Row],[2nd Submission]],SubmissionActual[[#This Row],[1st Submission]])</f>
        <v>580</v>
      </c>
    </row>
    <row r="118" spans="1:17">
      <c r="A118" s="15" t="str">
        <f>IF(OR(AND(SubmissionActual[MonthName]=MonthSel, SubmissionActual[Define]=DefineSel), AND(SubmissionActual[MonthName]=MonthSel, DefineSel="All")),"Yes","No")</f>
        <v>No</v>
      </c>
      <c r="B118" s="15" t="str">
        <f ca="1">IF(SubmissionActual[[#This Row],[Month2]]&lt;MONTH(TODAY()),"Yes","No")</f>
        <v>Yes</v>
      </c>
      <c r="C118" s="15">
        <v>2022</v>
      </c>
      <c r="D118" s="15">
        <v>2</v>
      </c>
      <c r="E118" s="15" t="s">
        <v>135</v>
      </c>
      <c r="F118" s="11" t="s">
        <v>480</v>
      </c>
      <c r="G118" s="11"/>
      <c r="H118" s="266" t="s">
        <v>72</v>
      </c>
      <c r="I118" s="266" t="s">
        <v>368</v>
      </c>
      <c r="J118" s="11" t="s">
        <v>386</v>
      </c>
      <c r="K118" s="11" t="s">
        <v>410</v>
      </c>
      <c r="L118" s="11"/>
      <c r="M118" s="11">
        <v>44408.771796651432</v>
      </c>
      <c r="N118" s="11">
        <v>47524.914760963104</v>
      </c>
      <c r="O118" s="11">
        <v>3116.1429643116717</v>
      </c>
      <c r="P118" s="11">
        <v>36712.600000000006</v>
      </c>
      <c r="Q118" s="11">
        <f>IF(SUMIFS(N:N,E:E,SubmissionActual[[#This Row],[MonthName]])&gt;0,SubmissionActual[[#This Row],[2nd Submission]],SubmissionActual[[#This Row],[1st Submission]])</f>
        <v>47524.914760963104</v>
      </c>
    </row>
    <row r="119" spans="1:17">
      <c r="A119" s="15" t="str">
        <f>IF(OR(AND(SubmissionActual[MonthName]=MonthSel, SubmissionActual[Define]=DefineSel), AND(SubmissionActual[MonthName]=MonthSel, DefineSel="All")),"Yes","No")</f>
        <v>No</v>
      </c>
      <c r="B119" s="15" t="str">
        <f ca="1">IF(SubmissionActual[[#This Row],[Month2]]&lt;MONTH(TODAY()),"Yes","No")</f>
        <v>Yes</v>
      </c>
      <c r="C119" s="15">
        <v>2022</v>
      </c>
      <c r="D119" s="15">
        <v>2</v>
      </c>
      <c r="E119" s="15" t="s">
        <v>135</v>
      </c>
      <c r="F119" s="11" t="s">
        <v>483</v>
      </c>
      <c r="G119" s="11"/>
      <c r="H119" s="266" t="s">
        <v>72</v>
      </c>
      <c r="I119" s="266" t="s">
        <v>368</v>
      </c>
      <c r="J119" s="11" t="s">
        <v>386</v>
      </c>
      <c r="K119" s="11" t="s">
        <v>410</v>
      </c>
      <c r="L119" s="11"/>
      <c r="M119" s="11">
        <v>121316.01885848423</v>
      </c>
      <c r="N119" s="11">
        <v>124907.23358601514</v>
      </c>
      <c r="O119" s="11">
        <v>3591.2147275309107</v>
      </c>
      <c r="P119" s="11">
        <v>115705.5</v>
      </c>
      <c r="Q119" s="11">
        <f>IF(SUMIFS(N:N,E:E,SubmissionActual[[#This Row],[MonthName]])&gt;0,SubmissionActual[[#This Row],[2nd Submission]],SubmissionActual[[#This Row],[1st Submission]])</f>
        <v>124907.23358601514</v>
      </c>
    </row>
    <row r="120" spans="1:17">
      <c r="A120" s="15" t="str">
        <f>IF(OR(AND(SubmissionActual[MonthName]=MonthSel, SubmissionActual[Define]=DefineSel), AND(SubmissionActual[MonthName]=MonthSel, DefineSel="All")),"Yes","No")</f>
        <v>No</v>
      </c>
      <c r="B120" s="15" t="str">
        <f ca="1">IF(SubmissionActual[[#This Row],[Month2]]&lt;MONTH(TODAY()),"Yes","No")</f>
        <v>Yes</v>
      </c>
      <c r="C120" s="15">
        <v>2022</v>
      </c>
      <c r="D120" s="15">
        <v>2</v>
      </c>
      <c r="E120" s="15" t="s">
        <v>135</v>
      </c>
      <c r="F120" s="11" t="s">
        <v>478</v>
      </c>
      <c r="G120" s="11"/>
      <c r="H120" s="266" t="s">
        <v>72</v>
      </c>
      <c r="I120" s="266" t="s">
        <v>368</v>
      </c>
      <c r="J120" s="11" t="s">
        <v>386</v>
      </c>
      <c r="K120" s="11" t="s">
        <v>410</v>
      </c>
      <c r="L120" s="11"/>
      <c r="M120" s="11">
        <v>3747.4267941848047</v>
      </c>
      <c r="N120" s="11">
        <v>3629.4691228607335</v>
      </c>
      <c r="O120" s="11">
        <v>-117.95767132407127</v>
      </c>
      <c r="P120" s="11">
        <v>3522</v>
      </c>
      <c r="Q120" s="11">
        <f>IF(SUMIFS(N:N,E:E,SubmissionActual[[#This Row],[MonthName]])&gt;0,SubmissionActual[[#This Row],[2nd Submission]],SubmissionActual[[#This Row],[1st Submission]])</f>
        <v>3629.4691228607335</v>
      </c>
    </row>
    <row r="121" spans="1:17">
      <c r="A121" s="15" t="str">
        <f>IF(OR(AND(SubmissionActual[MonthName]=MonthSel, SubmissionActual[Define]=DefineSel), AND(SubmissionActual[MonthName]=MonthSel, DefineSel="All")),"Yes","No")</f>
        <v>No</v>
      </c>
      <c r="B121" s="15" t="str">
        <f ca="1">IF(SubmissionActual[[#This Row],[Month2]]&lt;MONTH(TODAY()),"Yes","No")</f>
        <v>Yes</v>
      </c>
      <c r="C121" s="15">
        <v>2022</v>
      </c>
      <c r="D121" s="15">
        <v>2</v>
      </c>
      <c r="E121" s="15" t="s">
        <v>135</v>
      </c>
      <c r="F121" s="11" t="s">
        <v>479</v>
      </c>
      <c r="G121" s="11"/>
      <c r="H121" s="266" t="s">
        <v>72</v>
      </c>
      <c r="I121" s="266" t="s">
        <v>368</v>
      </c>
      <c r="J121" s="11" t="s">
        <v>386</v>
      </c>
      <c r="K121" s="11" t="s">
        <v>410</v>
      </c>
      <c r="L121" s="11"/>
      <c r="M121" s="11">
        <v>31679.699015897131</v>
      </c>
      <c r="N121" s="11">
        <v>27144.375905273024</v>
      </c>
      <c r="O121" s="11">
        <v>-4535.3231106241074</v>
      </c>
      <c r="P121" s="11">
        <v>27335</v>
      </c>
      <c r="Q121" s="11">
        <f>IF(SUMIFS(N:N,E:E,SubmissionActual[[#This Row],[MonthName]])&gt;0,SubmissionActual[[#This Row],[2nd Submission]],SubmissionActual[[#This Row],[1st Submission]])</f>
        <v>27144.375905273024</v>
      </c>
    </row>
    <row r="122" spans="1:17">
      <c r="A122" s="15" t="str">
        <f>IF(OR(AND(SubmissionActual[MonthName]=MonthSel, SubmissionActual[Define]=DefineSel), AND(SubmissionActual[MonthName]=MonthSel, DefineSel="All")),"Yes","No")</f>
        <v>No</v>
      </c>
      <c r="B122" s="15" t="str">
        <f ca="1">IF(SubmissionActual[[#This Row],[Month2]]&lt;MONTH(TODAY()),"Yes","No")</f>
        <v>Yes</v>
      </c>
      <c r="C122" s="15">
        <v>2022</v>
      </c>
      <c r="D122" s="15">
        <v>2</v>
      </c>
      <c r="E122" s="15" t="s">
        <v>135</v>
      </c>
      <c r="F122" s="11" t="s">
        <v>485</v>
      </c>
      <c r="G122" s="11"/>
      <c r="H122" s="266" t="s">
        <v>77</v>
      </c>
      <c r="I122" s="266" t="s">
        <v>368</v>
      </c>
      <c r="J122" s="11" t="s">
        <v>386</v>
      </c>
      <c r="K122" s="11" t="s">
        <v>410</v>
      </c>
      <c r="L122" s="11"/>
      <c r="M122" s="11">
        <v>22034.522653072585</v>
      </c>
      <c r="N122" s="11">
        <v>24226.940794223035</v>
      </c>
      <c r="O122" s="11">
        <v>2192.4181411504505</v>
      </c>
      <c r="P122" s="11">
        <v>22660</v>
      </c>
      <c r="Q122" s="11">
        <f>IF(SUMIFS(N:N,E:E,SubmissionActual[[#This Row],[MonthName]])&gt;0,SubmissionActual[[#This Row],[2nd Submission]],SubmissionActual[[#This Row],[1st Submission]])</f>
        <v>24226.940794223035</v>
      </c>
    </row>
    <row r="123" spans="1:17">
      <c r="A123" s="15" t="str">
        <f>IF(OR(AND(SubmissionActual[MonthName]=MonthSel, SubmissionActual[Define]=DefineSel), AND(SubmissionActual[MonthName]=MonthSel, DefineSel="All")),"Yes","No")</f>
        <v>No</v>
      </c>
      <c r="B123" s="15" t="str">
        <f ca="1">IF(SubmissionActual[[#This Row],[Month2]]&lt;MONTH(TODAY()),"Yes","No")</f>
        <v>Yes</v>
      </c>
      <c r="C123" s="15">
        <v>2022</v>
      </c>
      <c r="D123" s="15">
        <v>2</v>
      </c>
      <c r="E123" s="15" t="s">
        <v>135</v>
      </c>
      <c r="F123" s="11" t="s">
        <v>485</v>
      </c>
      <c r="G123" s="11"/>
      <c r="H123" s="266" t="s">
        <v>72</v>
      </c>
      <c r="I123" s="266" t="s">
        <v>368</v>
      </c>
      <c r="J123" s="11" t="s">
        <v>386</v>
      </c>
      <c r="K123" s="11" t="s">
        <v>410</v>
      </c>
      <c r="L123" s="11"/>
      <c r="M123" s="11">
        <v>22034.522653072585</v>
      </c>
      <c r="N123" s="11">
        <v>24226.940794223035</v>
      </c>
      <c r="O123" s="11">
        <v>2192.4181411504505</v>
      </c>
      <c r="P123" s="11">
        <v>0</v>
      </c>
      <c r="Q123" s="11">
        <f>IF(SUMIFS(N:N,E:E,SubmissionActual[[#This Row],[MonthName]])&gt;0,SubmissionActual[[#This Row],[2nd Submission]],SubmissionActual[[#This Row],[1st Submission]])</f>
        <v>24226.940794223035</v>
      </c>
    </row>
    <row r="124" spans="1:17">
      <c r="A124" s="15" t="str">
        <f>IF(OR(AND(SubmissionActual[MonthName]=MonthSel, SubmissionActual[Define]=DefineSel), AND(SubmissionActual[MonthName]=MonthSel, DefineSel="All")),"Yes","No")</f>
        <v>No</v>
      </c>
      <c r="B124" s="15" t="str">
        <f ca="1">IF(SubmissionActual[[#This Row],[Month2]]&lt;MONTH(TODAY()),"Yes","No")</f>
        <v>Yes</v>
      </c>
      <c r="C124" s="15">
        <v>2022</v>
      </c>
      <c r="D124" s="15">
        <v>2</v>
      </c>
      <c r="E124" s="15" t="s">
        <v>135</v>
      </c>
      <c r="F124" s="11" t="s">
        <v>481</v>
      </c>
      <c r="G124" s="11"/>
      <c r="H124" s="266" t="s">
        <v>72</v>
      </c>
      <c r="I124" s="266" t="s">
        <v>368</v>
      </c>
      <c r="J124" s="11" t="s">
        <v>386</v>
      </c>
      <c r="K124" s="11" t="s">
        <v>410</v>
      </c>
      <c r="L124" s="11"/>
      <c r="M124" s="11">
        <v>5737.9051627502868</v>
      </c>
      <c r="N124" s="11">
        <v>5508.6577871995323</v>
      </c>
      <c r="O124" s="11">
        <v>-229.24737555075444</v>
      </c>
      <c r="P124" s="11">
        <v>4117.2000000000007</v>
      </c>
      <c r="Q124" s="11">
        <f>IF(SUMIFS(N:N,E:E,SubmissionActual[[#This Row],[MonthName]])&gt;0,SubmissionActual[[#This Row],[2nd Submission]],SubmissionActual[[#This Row],[1st Submission]])</f>
        <v>5508.6577871995323</v>
      </c>
    </row>
    <row r="125" spans="1:17">
      <c r="A125" s="15" t="str">
        <f>IF(OR(AND(SubmissionActual[MonthName]=MonthSel, SubmissionActual[Define]=DefineSel), AND(SubmissionActual[MonthName]=MonthSel, DefineSel="All")),"Yes","No")</f>
        <v>No</v>
      </c>
      <c r="B125" s="15" t="str">
        <f ca="1">IF(SubmissionActual[[#This Row],[Month2]]&lt;MONTH(TODAY()),"Yes","No")</f>
        <v>Yes</v>
      </c>
      <c r="C125" s="15">
        <v>2022</v>
      </c>
      <c r="D125" s="15">
        <v>2</v>
      </c>
      <c r="E125" s="15" t="s">
        <v>135</v>
      </c>
      <c r="F125" s="11" t="s">
        <v>484</v>
      </c>
      <c r="G125" s="11"/>
      <c r="H125" s="266" t="s">
        <v>72</v>
      </c>
      <c r="I125" s="266" t="s">
        <v>368</v>
      </c>
      <c r="J125" s="11" t="s">
        <v>386</v>
      </c>
      <c r="K125" s="11" t="s">
        <v>410</v>
      </c>
      <c r="L125" s="11"/>
      <c r="M125" s="11">
        <v>14559.994051908756</v>
      </c>
      <c r="N125" s="11">
        <v>18841.738591451627</v>
      </c>
      <c r="O125" s="11">
        <v>4281.7445395428713</v>
      </c>
      <c r="P125" s="11">
        <v>14977.5</v>
      </c>
      <c r="Q125" s="11">
        <f>IF(SUMIFS(N:N,E:E,SubmissionActual[[#This Row],[MonthName]])&gt;0,SubmissionActual[[#This Row],[2nd Submission]],SubmissionActual[[#This Row],[1st Submission]])</f>
        <v>18841.738591451627</v>
      </c>
    </row>
    <row r="126" spans="1:17">
      <c r="A126" s="15" t="str">
        <f>IF(OR(AND(SubmissionActual[MonthName]=MonthSel, SubmissionActual[Define]=DefineSel), AND(SubmissionActual[MonthName]=MonthSel, DefineSel="All")),"Yes","No")</f>
        <v>No</v>
      </c>
      <c r="B126" s="15" t="str">
        <f ca="1">IF(SubmissionActual[[#This Row],[Month2]]&lt;MONTH(TODAY()),"Yes","No")</f>
        <v>Yes</v>
      </c>
      <c r="C126" s="15">
        <v>2022</v>
      </c>
      <c r="D126" s="15">
        <v>2</v>
      </c>
      <c r="E126" s="15" t="s">
        <v>135</v>
      </c>
      <c r="F126" s="11" t="s">
        <v>487</v>
      </c>
      <c r="G126" s="11"/>
      <c r="H126" s="266" t="s">
        <v>72</v>
      </c>
      <c r="I126" s="266" t="s">
        <v>368</v>
      </c>
      <c r="J126" s="11" t="s">
        <v>386</v>
      </c>
      <c r="K126" s="11" t="s">
        <v>410</v>
      </c>
      <c r="L126" s="11"/>
      <c r="M126" s="11">
        <v>0</v>
      </c>
      <c r="N126" s="11">
        <v>100</v>
      </c>
      <c r="O126" s="11">
        <v>100</v>
      </c>
      <c r="P126" s="11">
        <v>386</v>
      </c>
      <c r="Q126" s="11">
        <f>IF(SUMIFS(N:N,E:E,SubmissionActual[[#This Row],[MonthName]])&gt;0,SubmissionActual[[#This Row],[2nd Submission]],SubmissionActual[[#This Row],[1st Submission]])</f>
        <v>100</v>
      </c>
    </row>
    <row r="127" spans="1:17">
      <c r="A127" s="15" t="str">
        <f>IF(OR(AND(SubmissionActual[MonthName]=MonthSel, SubmissionActual[Define]=DefineSel), AND(SubmissionActual[MonthName]=MonthSel, DefineSel="All")),"Yes","No")</f>
        <v>No</v>
      </c>
      <c r="B127" s="15" t="str">
        <f ca="1">IF(SubmissionActual[[#This Row],[Month2]]&lt;MONTH(TODAY()),"Yes","No")</f>
        <v>Yes</v>
      </c>
      <c r="C127" s="15">
        <v>2022</v>
      </c>
      <c r="D127" s="15">
        <v>2</v>
      </c>
      <c r="E127" s="15" t="s">
        <v>135</v>
      </c>
      <c r="F127" s="11" t="s">
        <v>490</v>
      </c>
      <c r="G127" s="11"/>
      <c r="H127" s="266" t="s">
        <v>72</v>
      </c>
      <c r="I127" s="266" t="s">
        <v>368</v>
      </c>
      <c r="J127" s="11" t="s">
        <v>386</v>
      </c>
      <c r="K127" s="11" t="s">
        <v>410</v>
      </c>
      <c r="L127" s="11"/>
      <c r="M127" s="11">
        <v>2542.4372266559139</v>
      </c>
      <c r="N127" s="11">
        <v>3664.7428397684025</v>
      </c>
      <c r="O127" s="11">
        <v>1122.3056131124886</v>
      </c>
      <c r="P127" s="11">
        <v>4500</v>
      </c>
      <c r="Q127" s="11">
        <f>IF(SUMIFS(N:N,E:E,SubmissionActual[[#This Row],[MonthName]])&gt;0,SubmissionActual[[#This Row],[2nd Submission]],SubmissionActual[[#This Row],[1st Submission]])</f>
        <v>3664.7428397684025</v>
      </c>
    </row>
    <row r="128" spans="1:17">
      <c r="A128" s="15" t="str">
        <f>IF(OR(AND(SubmissionActual[MonthName]=MonthSel, SubmissionActual[Define]=DefineSel), AND(SubmissionActual[MonthName]=MonthSel, DefineSel="All")),"Yes","No")</f>
        <v>No</v>
      </c>
      <c r="B128" s="15" t="str">
        <f ca="1">IF(SubmissionActual[[#This Row],[Month2]]&lt;MONTH(TODAY()),"Yes","No")</f>
        <v>Yes</v>
      </c>
      <c r="C128" s="15">
        <v>2022</v>
      </c>
      <c r="D128" s="15">
        <v>2</v>
      </c>
      <c r="E128" s="15" t="s">
        <v>135</v>
      </c>
      <c r="F128" s="11" t="s">
        <v>493</v>
      </c>
      <c r="G128" s="11"/>
      <c r="H128" s="266" t="s">
        <v>72</v>
      </c>
      <c r="I128" s="266" t="s">
        <v>368</v>
      </c>
      <c r="J128" s="11" t="s">
        <v>386</v>
      </c>
      <c r="K128" s="11" t="s">
        <v>410</v>
      </c>
      <c r="L128" s="11"/>
      <c r="M128" s="11">
        <v>0</v>
      </c>
      <c r="N128" s="11">
        <v>1150</v>
      </c>
      <c r="O128" s="11">
        <v>1150</v>
      </c>
      <c r="P128" s="11">
        <v>2650</v>
      </c>
      <c r="Q128" s="11">
        <f>IF(SUMIFS(N:N,E:E,SubmissionActual[[#This Row],[MonthName]])&gt;0,SubmissionActual[[#This Row],[2nd Submission]],SubmissionActual[[#This Row],[1st Submission]])</f>
        <v>1150</v>
      </c>
    </row>
    <row r="129" spans="1:17">
      <c r="A129" s="15" t="str">
        <f>IF(OR(AND(SubmissionActual[MonthName]=MonthSel, SubmissionActual[Define]=DefineSel), AND(SubmissionActual[MonthName]=MonthSel, DefineSel="All")),"Yes","No")</f>
        <v>No</v>
      </c>
      <c r="B129" s="15" t="str">
        <f ca="1">IF(SubmissionActual[[#This Row],[Month2]]&lt;MONTH(TODAY()),"Yes","No")</f>
        <v>Yes</v>
      </c>
      <c r="C129" s="15">
        <v>2022</v>
      </c>
      <c r="D129" s="15">
        <v>2</v>
      </c>
      <c r="E129" s="15" t="s">
        <v>135</v>
      </c>
      <c r="F129" s="11" t="s">
        <v>488</v>
      </c>
      <c r="G129" s="11"/>
      <c r="H129" s="266" t="s">
        <v>72</v>
      </c>
      <c r="I129" s="266" t="s">
        <v>368</v>
      </c>
      <c r="J129" s="11" t="s">
        <v>386</v>
      </c>
      <c r="K129" s="11" t="s">
        <v>410</v>
      </c>
      <c r="L129" s="11"/>
      <c r="M129" s="11"/>
      <c r="N129" s="11"/>
      <c r="O129" s="11"/>
      <c r="P129" s="11">
        <v>0</v>
      </c>
      <c r="Q129" s="11">
        <f>IF(SUMIFS(N:N,E:E,SubmissionActual[[#This Row],[MonthName]])&gt;0,SubmissionActual[[#This Row],[2nd Submission]],SubmissionActual[[#This Row],[1st Submission]])</f>
        <v>0</v>
      </c>
    </row>
    <row r="130" spans="1:17">
      <c r="A130" s="15" t="str">
        <f>IF(OR(AND(SubmissionActual[MonthName]=MonthSel, SubmissionActual[Define]=DefineSel), AND(SubmissionActual[MonthName]=MonthSel, DefineSel="All")),"Yes","No")</f>
        <v>No</v>
      </c>
      <c r="B130" s="15" t="str">
        <f ca="1">IF(SubmissionActual[[#This Row],[Month2]]&lt;MONTH(TODAY()),"Yes","No")</f>
        <v>Yes</v>
      </c>
      <c r="C130" s="15">
        <v>2022</v>
      </c>
      <c r="D130" s="15">
        <v>2</v>
      </c>
      <c r="E130" s="15" t="s">
        <v>135</v>
      </c>
      <c r="F130" s="11" t="s">
        <v>489</v>
      </c>
      <c r="G130" s="11"/>
      <c r="H130" s="266" t="s">
        <v>72</v>
      </c>
      <c r="I130" s="266" t="s">
        <v>368</v>
      </c>
      <c r="J130" s="11" t="s">
        <v>386</v>
      </c>
      <c r="K130" s="11" t="s">
        <v>410</v>
      </c>
      <c r="L130" s="11"/>
      <c r="M130" s="11">
        <v>6150.6832739908205</v>
      </c>
      <c r="N130" s="11">
        <v>6453.9467766261905</v>
      </c>
      <c r="O130" s="11">
        <v>303.26350263537006</v>
      </c>
      <c r="P130" s="11">
        <v>4710</v>
      </c>
      <c r="Q130" s="11">
        <f>IF(SUMIFS(N:N,E:E,SubmissionActual[[#This Row],[MonthName]])&gt;0,SubmissionActual[[#This Row],[2nd Submission]],SubmissionActual[[#This Row],[1st Submission]])</f>
        <v>6453.9467766261905</v>
      </c>
    </row>
    <row r="131" spans="1:17">
      <c r="A131" s="15" t="str">
        <f>IF(OR(AND(SubmissionActual[MonthName]=MonthSel, SubmissionActual[Define]=DefineSel), AND(SubmissionActual[MonthName]=MonthSel, DefineSel="All")),"Yes","No")</f>
        <v>No</v>
      </c>
      <c r="B131" s="15" t="str">
        <f ca="1">IF(SubmissionActual[[#This Row],[Month2]]&lt;MONTH(TODAY()),"Yes","No")</f>
        <v>Yes</v>
      </c>
      <c r="C131" s="15">
        <v>2022</v>
      </c>
      <c r="D131" s="15">
        <v>2</v>
      </c>
      <c r="E131" s="15" t="s">
        <v>135</v>
      </c>
      <c r="F131" s="11" t="s">
        <v>482</v>
      </c>
      <c r="G131" s="11"/>
      <c r="H131" s="266" t="s">
        <v>72</v>
      </c>
      <c r="I131" s="266" t="s">
        <v>368</v>
      </c>
      <c r="J131" s="11" t="s">
        <v>386</v>
      </c>
      <c r="K131" s="11" t="s">
        <v>410</v>
      </c>
      <c r="L131" s="11"/>
      <c r="M131" s="11">
        <v>10351.551171336199</v>
      </c>
      <c r="N131" s="11">
        <v>12747.434167818938</v>
      </c>
      <c r="O131" s="11">
        <v>2395.8829964827382</v>
      </c>
      <c r="P131" s="11">
        <v>11918.2</v>
      </c>
      <c r="Q131" s="11">
        <f>IF(SUMIFS(N:N,E:E,SubmissionActual[[#This Row],[MonthName]])&gt;0,SubmissionActual[[#This Row],[2nd Submission]],SubmissionActual[[#This Row],[1st Submission]])</f>
        <v>12747.434167818938</v>
      </c>
    </row>
    <row r="132" spans="1:17">
      <c r="A132" s="15" t="str">
        <f>IF(OR(AND(SubmissionActual[MonthName]=MonthSel, SubmissionActual[Define]=DefineSel), AND(SubmissionActual[MonthName]=MonthSel, DefineSel="All")),"Yes","No")</f>
        <v>No</v>
      </c>
      <c r="B132" s="15" t="str">
        <f ca="1">IF(SubmissionActual[[#This Row],[Month2]]&lt;MONTH(TODAY()),"Yes","No")</f>
        <v>Yes</v>
      </c>
      <c r="C132" s="15">
        <v>2022</v>
      </c>
      <c r="D132" s="15">
        <v>2</v>
      </c>
      <c r="E132" s="15" t="s">
        <v>135</v>
      </c>
      <c r="F132" s="11" t="s">
        <v>477</v>
      </c>
      <c r="G132" s="11"/>
      <c r="H132" s="266" t="s">
        <v>72</v>
      </c>
      <c r="I132" s="266" t="s">
        <v>368</v>
      </c>
      <c r="J132" s="11" t="s">
        <v>386</v>
      </c>
      <c r="K132" s="11" t="s">
        <v>410</v>
      </c>
      <c r="L132" s="11"/>
      <c r="M132" s="11">
        <v>0</v>
      </c>
      <c r="N132" s="11">
        <v>0</v>
      </c>
      <c r="O132" s="11">
        <v>0</v>
      </c>
      <c r="P132" s="11"/>
      <c r="Q132" s="11">
        <f>IF(SUMIFS(N:N,E:E,SubmissionActual[[#This Row],[MonthName]])&gt;0,SubmissionActual[[#This Row],[2nd Submission]],SubmissionActual[[#This Row],[1st Submission]])</f>
        <v>0</v>
      </c>
    </row>
    <row r="133" spans="1:17">
      <c r="A133" s="15" t="str">
        <f>IF(OR(AND(SubmissionActual[MonthName]=MonthSel, SubmissionActual[Define]=DefineSel), AND(SubmissionActual[MonthName]=MonthSel, DefineSel="All")),"Yes","No")</f>
        <v>No</v>
      </c>
      <c r="B133" s="15" t="str">
        <f ca="1">IF(SubmissionActual[[#This Row],[Month2]]&lt;MONTH(TODAY()),"Yes","No")</f>
        <v>Yes</v>
      </c>
      <c r="C133" s="15">
        <v>2022</v>
      </c>
      <c r="D133" s="15">
        <v>2</v>
      </c>
      <c r="E133" s="15" t="s">
        <v>135</v>
      </c>
      <c r="F133" s="11" t="s">
        <v>543</v>
      </c>
      <c r="G133" s="11"/>
      <c r="H133" s="266" t="s">
        <v>72</v>
      </c>
      <c r="I133" s="266" t="s">
        <v>368</v>
      </c>
      <c r="J133" s="11" t="s">
        <v>386</v>
      </c>
      <c r="K133" s="11" t="s">
        <v>410</v>
      </c>
      <c r="L133" s="11"/>
      <c r="M133" s="11">
        <v>0</v>
      </c>
      <c r="N133" s="11">
        <v>0</v>
      </c>
      <c r="O133" s="11">
        <v>0</v>
      </c>
      <c r="P133" s="11"/>
      <c r="Q133" s="11">
        <f>IF(SUMIFS(N:N,E:E,SubmissionActual[[#This Row],[MonthName]])&gt;0,SubmissionActual[[#This Row],[2nd Submission]],SubmissionActual[[#This Row],[1st Submission]])</f>
        <v>0</v>
      </c>
    </row>
    <row r="134" spans="1:17">
      <c r="A134" s="15" t="str">
        <f>IF(OR(AND(SubmissionActual[MonthName]=MonthSel, SubmissionActual[Define]=DefineSel), AND(SubmissionActual[MonthName]=MonthSel, DefineSel="All")),"Yes","No")</f>
        <v>No</v>
      </c>
      <c r="B134" s="15" t="str">
        <f ca="1">IF(SubmissionActual[[#This Row],[Month2]]&lt;MONTH(TODAY()),"Yes","No")</f>
        <v>Yes</v>
      </c>
      <c r="C134" s="15">
        <v>2022</v>
      </c>
      <c r="D134" s="15">
        <v>2</v>
      </c>
      <c r="E134" s="15" t="s">
        <v>135</v>
      </c>
      <c r="F134" s="11" t="s">
        <v>454</v>
      </c>
      <c r="G134" s="11"/>
      <c r="H134" s="266" t="s">
        <v>77</v>
      </c>
      <c r="I134" s="266" t="s">
        <v>368</v>
      </c>
      <c r="J134" s="11" t="s">
        <v>386</v>
      </c>
      <c r="K134" s="11" t="s">
        <v>410</v>
      </c>
      <c r="L134" s="11"/>
      <c r="M134" s="11">
        <v>0</v>
      </c>
      <c r="N134" s="11">
        <v>0</v>
      </c>
      <c r="O134" s="11">
        <v>0</v>
      </c>
      <c r="P134" s="11"/>
      <c r="Q134" s="11">
        <f>IF(SUMIFS(N:N,E:E,SubmissionActual[[#This Row],[MonthName]])&gt;0,SubmissionActual[[#This Row],[2nd Submission]],SubmissionActual[[#This Row],[1st Submission]])</f>
        <v>0</v>
      </c>
    </row>
    <row r="135" spans="1:17">
      <c r="A135" s="15" t="str">
        <f>IF(OR(AND(SubmissionActual[MonthName]=MonthSel, SubmissionActual[Define]=DefineSel), AND(SubmissionActual[MonthName]=MonthSel, DefineSel="All")),"Yes","No")</f>
        <v>No</v>
      </c>
      <c r="B135" s="15" t="str">
        <f ca="1">IF(SubmissionActual[[#This Row],[Month2]]&lt;MONTH(TODAY()),"Yes","No")</f>
        <v>Yes</v>
      </c>
      <c r="C135" s="15">
        <v>2022</v>
      </c>
      <c r="D135" s="15">
        <v>2</v>
      </c>
      <c r="E135" s="15" t="s">
        <v>135</v>
      </c>
      <c r="F135" s="11" t="s">
        <v>455</v>
      </c>
      <c r="G135" s="11"/>
      <c r="H135" s="266" t="s">
        <v>77</v>
      </c>
      <c r="I135" s="266" t="s">
        <v>368</v>
      </c>
      <c r="J135" s="11" t="s">
        <v>386</v>
      </c>
      <c r="K135" s="11" t="s">
        <v>410</v>
      </c>
      <c r="L135" s="11"/>
      <c r="M135" s="11">
        <v>0</v>
      </c>
      <c r="N135" s="11">
        <v>0</v>
      </c>
      <c r="O135" s="11">
        <v>0</v>
      </c>
      <c r="P135" s="11"/>
      <c r="Q135" s="11">
        <f>IF(SUMIFS(N:N,E:E,SubmissionActual[[#This Row],[MonthName]])&gt;0,SubmissionActual[[#This Row],[2nd Submission]],SubmissionActual[[#This Row],[1st Submission]])</f>
        <v>0</v>
      </c>
    </row>
    <row r="136" spans="1:17">
      <c r="A136" s="15" t="str">
        <f>IF(OR(AND(SubmissionActual[MonthName]=MonthSel, SubmissionActual[Define]=DefineSel), AND(SubmissionActual[MonthName]=MonthSel, DefineSel="All")),"Yes","No")</f>
        <v>No</v>
      </c>
      <c r="B136" s="15" t="str">
        <f ca="1">IF(SubmissionActual[[#This Row],[Month2]]&lt;MONTH(TODAY()),"Yes","No")</f>
        <v>Yes</v>
      </c>
      <c r="C136" s="15">
        <v>2022</v>
      </c>
      <c r="D136" s="15">
        <v>2</v>
      </c>
      <c r="E136" s="15" t="s">
        <v>135</v>
      </c>
      <c r="F136" s="11" t="s">
        <v>456</v>
      </c>
      <c r="G136" s="11"/>
      <c r="H136" s="266" t="s">
        <v>77</v>
      </c>
      <c r="I136" s="266" t="s">
        <v>368</v>
      </c>
      <c r="J136" s="11" t="s">
        <v>386</v>
      </c>
      <c r="K136" s="11" t="s">
        <v>410</v>
      </c>
      <c r="L136" s="11"/>
      <c r="M136" s="11">
        <v>0</v>
      </c>
      <c r="N136" s="11">
        <v>0</v>
      </c>
      <c r="O136" s="11">
        <v>0</v>
      </c>
      <c r="P136" s="11"/>
      <c r="Q136" s="11">
        <f>IF(SUMIFS(N:N,E:E,SubmissionActual[[#This Row],[MonthName]])&gt;0,SubmissionActual[[#This Row],[2nd Submission]],SubmissionActual[[#This Row],[1st Submission]])</f>
        <v>0</v>
      </c>
    </row>
    <row r="137" spans="1:17">
      <c r="A137" s="15" t="str">
        <f>IF(OR(AND(SubmissionActual[MonthName]=MonthSel, SubmissionActual[Define]=DefineSel), AND(SubmissionActual[MonthName]=MonthSel, DefineSel="All")),"Yes","No")</f>
        <v>No</v>
      </c>
      <c r="B137" s="15" t="str">
        <f ca="1">IF(SubmissionActual[[#This Row],[Month2]]&lt;MONTH(TODAY()),"Yes","No")</f>
        <v>Yes</v>
      </c>
      <c r="C137" s="15">
        <v>2022</v>
      </c>
      <c r="D137" s="15">
        <v>2</v>
      </c>
      <c r="E137" s="15" t="s">
        <v>135</v>
      </c>
      <c r="F137" s="11" t="s">
        <v>457</v>
      </c>
      <c r="G137" s="11"/>
      <c r="H137" s="266" t="s">
        <v>77</v>
      </c>
      <c r="I137" s="266" t="s">
        <v>368</v>
      </c>
      <c r="J137" s="11" t="s">
        <v>386</v>
      </c>
      <c r="K137" s="11" t="s">
        <v>410</v>
      </c>
      <c r="L137" s="11"/>
      <c r="M137" s="11">
        <v>0</v>
      </c>
      <c r="N137" s="11">
        <v>0</v>
      </c>
      <c r="O137" s="11">
        <v>0</v>
      </c>
      <c r="P137" s="11"/>
      <c r="Q137" s="11">
        <f>IF(SUMIFS(N:N,E:E,SubmissionActual[[#This Row],[MonthName]])&gt;0,SubmissionActual[[#This Row],[2nd Submission]],SubmissionActual[[#This Row],[1st Submission]])</f>
        <v>0</v>
      </c>
    </row>
    <row r="138" spans="1:17">
      <c r="A138" s="15" t="str">
        <f>IF(OR(AND(SubmissionActual[MonthName]=MonthSel, SubmissionActual[Define]=DefineSel), AND(SubmissionActual[MonthName]=MonthSel, DefineSel="All")),"Yes","No")</f>
        <v>No</v>
      </c>
      <c r="B138" s="15" t="str">
        <f ca="1">IF(SubmissionActual[[#This Row],[Month2]]&lt;MONTH(TODAY()),"Yes","No")</f>
        <v>Yes</v>
      </c>
      <c r="C138" s="15">
        <v>2022</v>
      </c>
      <c r="D138" s="15">
        <v>2</v>
      </c>
      <c r="E138" s="15" t="s">
        <v>135</v>
      </c>
      <c r="F138" s="11" t="s">
        <v>458</v>
      </c>
      <c r="G138" s="11"/>
      <c r="H138" s="266" t="s">
        <v>77</v>
      </c>
      <c r="I138" s="266" t="s">
        <v>368</v>
      </c>
      <c r="J138" s="11" t="s">
        <v>386</v>
      </c>
      <c r="K138" s="11" t="s">
        <v>410</v>
      </c>
      <c r="L138" s="11"/>
      <c r="M138" s="11">
        <v>0</v>
      </c>
      <c r="N138" s="11">
        <v>0</v>
      </c>
      <c r="O138" s="11">
        <v>0</v>
      </c>
      <c r="P138" s="11"/>
      <c r="Q138" s="11">
        <f>IF(SUMIFS(N:N,E:E,SubmissionActual[[#This Row],[MonthName]])&gt;0,SubmissionActual[[#This Row],[2nd Submission]],SubmissionActual[[#This Row],[1st Submission]])</f>
        <v>0</v>
      </c>
    </row>
    <row r="139" spans="1:17">
      <c r="A139" s="15" t="str">
        <f>IF(OR(AND(SubmissionActual[MonthName]=MonthSel, SubmissionActual[Define]=DefineSel), AND(SubmissionActual[MonthName]=MonthSel, DefineSel="All")),"Yes","No")</f>
        <v>No</v>
      </c>
      <c r="B139" s="15" t="str">
        <f ca="1">IF(SubmissionActual[[#This Row],[Month2]]&lt;MONTH(TODAY()),"Yes","No")</f>
        <v>Yes</v>
      </c>
      <c r="C139" s="15">
        <v>2022</v>
      </c>
      <c r="D139" s="15">
        <v>2</v>
      </c>
      <c r="E139" s="15" t="s">
        <v>135</v>
      </c>
      <c r="F139" s="11" t="s">
        <v>145</v>
      </c>
      <c r="G139" s="11"/>
      <c r="H139" s="266" t="s">
        <v>77</v>
      </c>
      <c r="I139" s="266" t="s">
        <v>368</v>
      </c>
      <c r="J139" s="11" t="s">
        <v>386</v>
      </c>
      <c r="K139" s="11" t="s">
        <v>410</v>
      </c>
      <c r="L139" s="11"/>
      <c r="M139" s="11">
        <v>0</v>
      </c>
      <c r="N139" s="11">
        <v>0</v>
      </c>
      <c r="O139" s="11">
        <v>0</v>
      </c>
      <c r="P139" s="11"/>
      <c r="Q139" s="11">
        <f>IF(SUMIFS(N:N,E:E,SubmissionActual[[#This Row],[MonthName]])&gt;0,SubmissionActual[[#This Row],[2nd Submission]],SubmissionActual[[#This Row],[1st Submission]])</f>
        <v>0</v>
      </c>
    </row>
    <row r="140" spans="1:17">
      <c r="A140" s="15" t="str">
        <f>IF(OR(AND(SubmissionActual[MonthName]=MonthSel, SubmissionActual[Define]=DefineSel), AND(SubmissionActual[MonthName]=MonthSel, DefineSel="All")),"Yes","No")</f>
        <v>No</v>
      </c>
      <c r="B140" s="15" t="str">
        <f ca="1">IF(SubmissionActual[[#This Row],[Month2]]&lt;MONTH(TODAY()),"Yes","No")</f>
        <v>Yes</v>
      </c>
      <c r="C140" s="15">
        <v>2022</v>
      </c>
      <c r="D140" s="15">
        <v>2</v>
      </c>
      <c r="E140" s="15" t="s">
        <v>135</v>
      </c>
      <c r="F140" s="11" t="s">
        <v>29</v>
      </c>
      <c r="G140" s="11"/>
      <c r="H140" s="266" t="s">
        <v>77</v>
      </c>
      <c r="I140" s="266" t="s">
        <v>368</v>
      </c>
      <c r="J140" s="11" t="s">
        <v>386</v>
      </c>
      <c r="K140" s="11" t="s">
        <v>410</v>
      </c>
      <c r="L140" s="11"/>
      <c r="M140" s="11">
        <v>0</v>
      </c>
      <c r="N140" s="11">
        <v>0</v>
      </c>
      <c r="O140" s="11">
        <v>0</v>
      </c>
      <c r="P140" s="11">
        <v>0</v>
      </c>
      <c r="Q140" s="11">
        <f>IF(SUMIFS(N:N,E:E,SubmissionActual[[#This Row],[MonthName]])&gt;0,SubmissionActual[[#This Row],[2nd Submission]],SubmissionActual[[#This Row],[1st Submission]])</f>
        <v>0</v>
      </c>
    </row>
    <row r="141" spans="1:17">
      <c r="A141" s="15" t="str">
        <f>IF(OR(AND(SubmissionActual[MonthName]=MonthSel, SubmissionActual[Define]=DefineSel), AND(SubmissionActual[MonthName]=MonthSel, DefineSel="All")),"Yes","No")</f>
        <v>No</v>
      </c>
      <c r="B141" s="15" t="str">
        <f ca="1">IF(SubmissionActual[[#This Row],[Month2]]&lt;MONTH(TODAY()),"Yes","No")</f>
        <v>Yes</v>
      </c>
      <c r="C141" s="15">
        <v>2022</v>
      </c>
      <c r="D141" s="15">
        <v>2</v>
      </c>
      <c r="E141" s="15" t="s">
        <v>135</v>
      </c>
      <c r="F141" s="11" t="s">
        <v>30</v>
      </c>
      <c r="G141" s="11"/>
      <c r="H141" s="266" t="s">
        <v>77</v>
      </c>
      <c r="I141" s="266" t="s">
        <v>368</v>
      </c>
      <c r="J141" s="11" t="s">
        <v>386</v>
      </c>
      <c r="K141" s="11" t="s">
        <v>410</v>
      </c>
      <c r="L141" s="11"/>
      <c r="M141" s="11">
        <v>0</v>
      </c>
      <c r="N141" s="11">
        <v>0</v>
      </c>
      <c r="O141" s="11">
        <v>0</v>
      </c>
      <c r="P141" s="11">
        <v>0</v>
      </c>
      <c r="Q141" s="11">
        <f>IF(SUMIFS(N:N,E:E,SubmissionActual[[#This Row],[MonthName]])&gt;0,SubmissionActual[[#This Row],[2nd Submission]],SubmissionActual[[#This Row],[1st Submission]])</f>
        <v>0</v>
      </c>
    </row>
    <row r="142" spans="1:17">
      <c r="A142" s="15" t="str">
        <f>IF(OR(AND(SubmissionActual[MonthName]=MonthSel, SubmissionActual[Define]=DefineSel), AND(SubmissionActual[MonthName]=MonthSel, DefineSel="All")),"Yes","No")</f>
        <v>No</v>
      </c>
      <c r="B142" s="15" t="str">
        <f ca="1">IF(SubmissionActual[[#This Row],[Month2]]&lt;MONTH(TODAY()),"Yes","No")</f>
        <v>Yes</v>
      </c>
      <c r="C142" s="15">
        <v>2022</v>
      </c>
      <c r="D142" s="15">
        <v>2</v>
      </c>
      <c r="E142" s="15" t="s">
        <v>135</v>
      </c>
      <c r="F142" s="11" t="s">
        <v>557</v>
      </c>
      <c r="G142" s="11"/>
      <c r="H142" s="266" t="s">
        <v>77</v>
      </c>
      <c r="I142" s="266" t="s">
        <v>368</v>
      </c>
      <c r="J142" s="11" t="s">
        <v>386</v>
      </c>
      <c r="K142" s="11" t="s">
        <v>410</v>
      </c>
      <c r="L142" s="11"/>
      <c r="M142" s="11">
        <v>0</v>
      </c>
      <c r="N142" s="11">
        <v>0</v>
      </c>
      <c r="O142" s="11">
        <v>0</v>
      </c>
      <c r="P142" s="11"/>
      <c r="Q142" s="11">
        <f>IF(SUMIFS(N:N,E:E,SubmissionActual[[#This Row],[MonthName]])&gt;0,SubmissionActual[[#This Row],[2nd Submission]],SubmissionActual[[#This Row],[1st Submission]])</f>
        <v>0</v>
      </c>
    </row>
    <row r="143" spans="1:17">
      <c r="A143" s="15" t="str">
        <f>IF(OR(AND(SubmissionActual[MonthName]=MonthSel, SubmissionActual[Define]=DefineSel), AND(SubmissionActual[MonthName]=MonthSel, DefineSel="All")),"Yes","No")</f>
        <v>No</v>
      </c>
      <c r="B143" s="15" t="str">
        <f ca="1">IF(SubmissionActual[[#This Row],[Month2]]&lt;MONTH(TODAY()),"Yes","No")</f>
        <v>Yes</v>
      </c>
      <c r="C143" s="15">
        <v>2022</v>
      </c>
      <c r="D143" s="15">
        <v>2</v>
      </c>
      <c r="E143" s="15" t="s">
        <v>135</v>
      </c>
      <c r="F143" s="11" t="s">
        <v>429</v>
      </c>
      <c r="G143" s="11"/>
      <c r="H143" s="266" t="s">
        <v>77</v>
      </c>
      <c r="I143" s="266" t="s">
        <v>368</v>
      </c>
      <c r="J143" s="11" t="s">
        <v>386</v>
      </c>
      <c r="K143" s="11" t="s">
        <v>410</v>
      </c>
      <c r="L143" s="11"/>
      <c r="M143" s="11">
        <v>2400</v>
      </c>
      <c r="N143" s="11">
        <v>0</v>
      </c>
      <c r="O143" s="11">
        <v>-2400</v>
      </c>
      <c r="P143" s="11">
        <v>0</v>
      </c>
      <c r="Q143" s="11">
        <f>IF(SUMIFS(N:N,E:E,SubmissionActual[[#This Row],[MonthName]])&gt;0,SubmissionActual[[#This Row],[2nd Submission]],SubmissionActual[[#This Row],[1st Submission]])</f>
        <v>0</v>
      </c>
    </row>
    <row r="144" spans="1:17">
      <c r="A144" s="15" t="str">
        <f>IF(OR(AND(SubmissionActual[MonthName]=MonthSel, SubmissionActual[Define]=DefineSel), AND(SubmissionActual[MonthName]=MonthSel, DefineSel="All")),"Yes","No")</f>
        <v>No</v>
      </c>
      <c r="B144" s="15" t="str">
        <f ca="1">IF(SubmissionActual[[#This Row],[Month2]]&lt;MONTH(TODAY()),"Yes","No")</f>
        <v>Yes</v>
      </c>
      <c r="C144" s="15">
        <v>2022</v>
      </c>
      <c r="D144" s="15">
        <v>2</v>
      </c>
      <c r="E144" s="15" t="s">
        <v>135</v>
      </c>
      <c r="F144" s="11" t="s">
        <v>494</v>
      </c>
      <c r="G144" s="11"/>
      <c r="H144" s="266" t="s">
        <v>77</v>
      </c>
      <c r="I144" s="266" t="s">
        <v>368</v>
      </c>
      <c r="J144" s="11" t="s">
        <v>386</v>
      </c>
      <c r="K144" s="11" t="s">
        <v>410</v>
      </c>
      <c r="L144" s="11"/>
      <c r="M144" s="11">
        <v>0</v>
      </c>
      <c r="N144" s="11">
        <v>0</v>
      </c>
      <c r="O144" s="11">
        <v>0</v>
      </c>
      <c r="P144" s="11">
        <v>0</v>
      </c>
      <c r="Q144" s="11">
        <f>IF(SUMIFS(N:N,E:E,SubmissionActual[[#This Row],[MonthName]])&gt;0,SubmissionActual[[#This Row],[2nd Submission]],SubmissionActual[[#This Row],[1st Submission]])</f>
        <v>0</v>
      </c>
    </row>
    <row r="145" spans="1:17">
      <c r="A145" s="15" t="str">
        <f>IF(OR(AND(SubmissionActual[MonthName]=MonthSel, SubmissionActual[Define]=DefineSel), AND(SubmissionActual[MonthName]=MonthSel, DefineSel="All")),"Yes","No")</f>
        <v>No</v>
      </c>
      <c r="B145" s="15" t="str">
        <f ca="1">IF(SubmissionActual[[#This Row],[Month2]]&lt;MONTH(TODAY()),"Yes","No")</f>
        <v>Yes</v>
      </c>
      <c r="C145" s="15">
        <v>2022</v>
      </c>
      <c r="D145" s="15">
        <v>2</v>
      </c>
      <c r="E145" s="15" t="s">
        <v>135</v>
      </c>
      <c r="F145" s="11" t="s">
        <v>495</v>
      </c>
      <c r="G145" s="11"/>
      <c r="H145" s="266" t="s">
        <v>77</v>
      </c>
      <c r="I145" s="266" t="s">
        <v>368</v>
      </c>
      <c r="J145" s="11" t="s">
        <v>386</v>
      </c>
      <c r="K145" s="11" t="s">
        <v>410</v>
      </c>
      <c r="L145" s="11"/>
      <c r="M145" s="11">
        <v>0</v>
      </c>
      <c r="N145" s="11">
        <v>0</v>
      </c>
      <c r="O145" s="11">
        <v>0</v>
      </c>
      <c r="P145" s="11">
        <v>0</v>
      </c>
      <c r="Q145" s="11">
        <f>IF(SUMIFS(N:N,E:E,SubmissionActual[[#This Row],[MonthName]])&gt;0,SubmissionActual[[#This Row],[2nd Submission]],SubmissionActual[[#This Row],[1st Submission]])</f>
        <v>0</v>
      </c>
    </row>
    <row r="146" spans="1:17">
      <c r="A146" s="15" t="str">
        <f>IF(OR(AND(SubmissionActual[MonthName]=MonthSel, SubmissionActual[Define]=DefineSel), AND(SubmissionActual[MonthName]=MonthSel, DefineSel="All")),"Yes","No")</f>
        <v>No</v>
      </c>
      <c r="B146" s="15" t="str">
        <f ca="1">IF(SubmissionActual[[#This Row],[Month2]]&lt;MONTH(TODAY()),"Yes","No")</f>
        <v>Yes</v>
      </c>
      <c r="C146" s="15">
        <v>2022</v>
      </c>
      <c r="D146" s="15">
        <v>2</v>
      </c>
      <c r="E146" s="15" t="s">
        <v>135</v>
      </c>
      <c r="F146" s="11" t="s">
        <v>558</v>
      </c>
      <c r="G146" s="11"/>
      <c r="H146" s="266" t="s">
        <v>77</v>
      </c>
      <c r="I146" s="266" t="s">
        <v>368</v>
      </c>
      <c r="J146" s="11" t="s">
        <v>386</v>
      </c>
      <c r="K146" s="11" t="s">
        <v>410</v>
      </c>
      <c r="L146" s="11"/>
      <c r="M146" s="11">
        <v>0</v>
      </c>
      <c r="N146" s="11">
        <v>0</v>
      </c>
      <c r="O146" s="11">
        <v>0</v>
      </c>
      <c r="P146" s="11"/>
      <c r="Q146" s="11">
        <f>IF(SUMIFS(N:N,E:E,SubmissionActual[[#This Row],[MonthName]])&gt;0,SubmissionActual[[#This Row],[2nd Submission]],SubmissionActual[[#This Row],[1st Submission]])</f>
        <v>0</v>
      </c>
    </row>
    <row r="147" spans="1:17">
      <c r="A147" s="15" t="str">
        <f>IF(OR(AND(SubmissionActual[MonthName]=MonthSel, SubmissionActual[Define]=DefineSel), AND(SubmissionActual[MonthName]=MonthSel, DefineSel="All")),"Yes","No")</f>
        <v>No</v>
      </c>
      <c r="B147" s="15" t="str">
        <f ca="1">IF(SubmissionActual[[#This Row],[Month2]]&lt;MONTH(TODAY()),"Yes","No")</f>
        <v>Yes</v>
      </c>
      <c r="C147" s="15">
        <v>2022</v>
      </c>
      <c r="D147" s="15">
        <v>2</v>
      </c>
      <c r="E147" s="15" t="s">
        <v>135</v>
      </c>
      <c r="F147" s="11" t="s">
        <v>559</v>
      </c>
      <c r="G147" s="11"/>
      <c r="H147" s="266" t="s">
        <v>77</v>
      </c>
      <c r="I147" s="266" t="s">
        <v>368</v>
      </c>
      <c r="J147" s="11" t="s">
        <v>386</v>
      </c>
      <c r="K147" s="11" t="s">
        <v>410</v>
      </c>
      <c r="L147" s="11"/>
      <c r="M147" s="11">
        <v>0</v>
      </c>
      <c r="N147" s="11">
        <v>0</v>
      </c>
      <c r="O147" s="11">
        <v>0</v>
      </c>
      <c r="P147" s="11"/>
      <c r="Q147" s="11">
        <f>IF(SUMIFS(N:N,E:E,SubmissionActual[[#This Row],[MonthName]])&gt;0,SubmissionActual[[#This Row],[2nd Submission]],SubmissionActual[[#This Row],[1st Submission]])</f>
        <v>0</v>
      </c>
    </row>
    <row r="148" spans="1:17">
      <c r="A148" s="15" t="str">
        <f>IF(OR(AND(SubmissionActual[MonthName]=MonthSel, SubmissionActual[Define]=DefineSel), AND(SubmissionActual[MonthName]=MonthSel, DefineSel="All")),"Yes","No")</f>
        <v>No</v>
      </c>
      <c r="B148" s="15" t="str">
        <f ca="1">IF(SubmissionActual[[#This Row],[Month2]]&lt;MONTH(TODAY()),"Yes","No")</f>
        <v>Yes</v>
      </c>
      <c r="C148" s="15">
        <v>2022</v>
      </c>
      <c r="D148" s="15">
        <v>2</v>
      </c>
      <c r="E148" s="15" t="s">
        <v>135</v>
      </c>
      <c r="F148" s="11" t="s">
        <v>473</v>
      </c>
      <c r="G148" s="11"/>
      <c r="H148" s="266" t="s">
        <v>77</v>
      </c>
      <c r="I148" s="266" t="s">
        <v>368</v>
      </c>
      <c r="J148" s="11" t="s">
        <v>386</v>
      </c>
      <c r="K148" s="11" t="s">
        <v>410</v>
      </c>
      <c r="L148" s="11"/>
      <c r="M148" s="11"/>
      <c r="N148" s="11"/>
      <c r="O148" s="11"/>
      <c r="P148" s="11">
        <v>0</v>
      </c>
      <c r="Q148" s="11">
        <f>IF(SUMIFS(N:N,E:E,SubmissionActual[[#This Row],[MonthName]])&gt;0,SubmissionActual[[#This Row],[2nd Submission]],SubmissionActual[[#This Row],[1st Submission]])</f>
        <v>0</v>
      </c>
    </row>
    <row r="149" spans="1:17">
      <c r="A149" s="15" t="str">
        <f>IF(OR(AND(SubmissionActual[MonthName]=MonthSel, SubmissionActual[Define]=DefineSel), AND(SubmissionActual[MonthName]=MonthSel, DefineSel="All")),"Yes","No")</f>
        <v>No</v>
      </c>
      <c r="B149" s="15" t="str">
        <f ca="1">IF(SubmissionActual[[#This Row],[Month2]]&lt;MONTH(TODAY()),"Yes","No")</f>
        <v>Yes</v>
      </c>
      <c r="C149" s="15">
        <v>2022</v>
      </c>
      <c r="D149" s="15">
        <v>2</v>
      </c>
      <c r="E149" s="15" t="s">
        <v>135</v>
      </c>
      <c r="F149" s="11" t="s">
        <v>474</v>
      </c>
      <c r="G149" s="11"/>
      <c r="H149" s="266" t="s">
        <v>77</v>
      </c>
      <c r="I149" s="266" t="s">
        <v>368</v>
      </c>
      <c r="J149" s="11" t="s">
        <v>386</v>
      </c>
      <c r="K149" s="11" t="s">
        <v>410</v>
      </c>
      <c r="L149" s="11"/>
      <c r="M149" s="11"/>
      <c r="N149" s="11"/>
      <c r="O149" s="11"/>
      <c r="P149" s="11">
        <v>0</v>
      </c>
      <c r="Q149" s="11">
        <f>IF(SUMIFS(N:N,E:E,SubmissionActual[[#This Row],[MonthName]])&gt;0,SubmissionActual[[#This Row],[2nd Submission]],SubmissionActual[[#This Row],[1st Submission]])</f>
        <v>0</v>
      </c>
    </row>
    <row r="150" spans="1:17">
      <c r="A150" s="15" t="str">
        <f>IF(OR(AND(SubmissionActual[MonthName]=MonthSel, SubmissionActual[Define]=DefineSel), AND(SubmissionActual[MonthName]=MonthSel, DefineSel="All")),"Yes","No")</f>
        <v>No</v>
      </c>
      <c r="B150" s="15" t="str">
        <f ca="1">IF(SubmissionActual[[#This Row],[Month2]]&lt;MONTH(TODAY()),"Yes","No")</f>
        <v>Yes</v>
      </c>
      <c r="C150" s="15">
        <v>2022</v>
      </c>
      <c r="D150" s="15">
        <v>2</v>
      </c>
      <c r="E150" s="15" t="s">
        <v>135</v>
      </c>
      <c r="F150" s="11" t="s">
        <v>430</v>
      </c>
      <c r="G150" s="11"/>
      <c r="H150" s="266" t="s">
        <v>77</v>
      </c>
      <c r="I150" s="266" t="s">
        <v>368</v>
      </c>
      <c r="J150" s="11" t="s">
        <v>386</v>
      </c>
      <c r="K150" s="11" t="s">
        <v>410</v>
      </c>
      <c r="L150" s="11"/>
      <c r="M150" s="11">
        <v>12000</v>
      </c>
      <c r="N150" s="11">
        <v>0</v>
      </c>
      <c r="O150" s="11">
        <v>-12000</v>
      </c>
      <c r="P150" s="11">
        <v>8400</v>
      </c>
      <c r="Q150" s="11">
        <f>IF(SUMIFS(N:N,E:E,SubmissionActual[[#This Row],[MonthName]])&gt;0,SubmissionActual[[#This Row],[2nd Submission]],SubmissionActual[[#This Row],[1st Submission]])</f>
        <v>0</v>
      </c>
    </row>
    <row r="151" spans="1:17">
      <c r="A151" s="15" t="str">
        <f>IF(OR(AND(SubmissionActual[MonthName]=MonthSel, SubmissionActual[Define]=DefineSel), AND(SubmissionActual[MonthName]=MonthSel, DefineSel="All")),"Yes","No")</f>
        <v>No</v>
      </c>
      <c r="B151" s="15" t="str">
        <f ca="1">IF(SubmissionActual[[#This Row],[Month2]]&lt;MONTH(TODAY()),"Yes","No")</f>
        <v>Yes</v>
      </c>
      <c r="C151" s="15">
        <v>2022</v>
      </c>
      <c r="D151" s="15">
        <v>2</v>
      </c>
      <c r="E151" s="15" t="s">
        <v>135</v>
      </c>
      <c r="F151" s="11" t="s">
        <v>431</v>
      </c>
      <c r="G151" s="11"/>
      <c r="H151" s="266" t="s">
        <v>77</v>
      </c>
      <c r="I151" s="266" t="s">
        <v>368</v>
      </c>
      <c r="J151" s="11" t="s">
        <v>386</v>
      </c>
      <c r="K151" s="11" t="s">
        <v>410</v>
      </c>
      <c r="L151" s="11"/>
      <c r="M151" s="11">
        <v>3840</v>
      </c>
      <c r="N151" s="11">
        <v>0</v>
      </c>
      <c r="O151" s="11">
        <v>-3840</v>
      </c>
      <c r="P151" s="11">
        <v>2280</v>
      </c>
      <c r="Q151" s="11">
        <f>IF(SUMIFS(N:N,E:E,SubmissionActual[[#This Row],[MonthName]])&gt;0,SubmissionActual[[#This Row],[2nd Submission]],SubmissionActual[[#This Row],[1st Submission]])</f>
        <v>0</v>
      </c>
    </row>
    <row r="152" spans="1:17">
      <c r="A152" s="15" t="str">
        <f>IF(OR(AND(SubmissionActual[MonthName]=MonthSel, SubmissionActual[Define]=DefineSel), AND(SubmissionActual[MonthName]=MonthSel, DefineSel="All")),"Yes","No")</f>
        <v>No</v>
      </c>
      <c r="B152" s="15" t="str">
        <f ca="1">IF(SubmissionActual[[#This Row],[Month2]]&lt;MONTH(TODAY()),"Yes","No")</f>
        <v>Yes</v>
      </c>
      <c r="C152" s="15">
        <v>2022</v>
      </c>
      <c r="D152" s="15">
        <v>2</v>
      </c>
      <c r="E152" s="15" t="s">
        <v>135</v>
      </c>
      <c r="F152" s="11" t="s">
        <v>459</v>
      </c>
      <c r="G152" s="11"/>
      <c r="H152" s="266" t="s">
        <v>77</v>
      </c>
      <c r="I152" s="266" t="s">
        <v>368</v>
      </c>
      <c r="J152" s="11" t="s">
        <v>386</v>
      </c>
      <c r="K152" s="11" t="s">
        <v>410</v>
      </c>
      <c r="L152" s="11"/>
      <c r="M152" s="11">
        <v>0</v>
      </c>
      <c r="N152" s="11">
        <v>0</v>
      </c>
      <c r="O152" s="11">
        <v>0</v>
      </c>
      <c r="P152" s="11"/>
      <c r="Q152" s="11">
        <f>IF(SUMIFS(N:N,E:E,SubmissionActual[[#This Row],[MonthName]])&gt;0,SubmissionActual[[#This Row],[2nd Submission]],SubmissionActual[[#This Row],[1st Submission]])</f>
        <v>0</v>
      </c>
    </row>
    <row r="153" spans="1:17">
      <c r="A153" s="15" t="str">
        <f>IF(OR(AND(SubmissionActual[MonthName]=MonthSel, SubmissionActual[Define]=DefineSel), AND(SubmissionActual[MonthName]=MonthSel, DefineSel="All")),"Yes","No")</f>
        <v>No</v>
      </c>
      <c r="B153" s="15" t="str">
        <f ca="1">IF(SubmissionActual[[#This Row],[Month2]]&lt;MONTH(TODAY()),"Yes","No")</f>
        <v>Yes</v>
      </c>
      <c r="C153" s="15">
        <v>2022</v>
      </c>
      <c r="D153" s="15">
        <v>2</v>
      </c>
      <c r="E153" s="15" t="s">
        <v>135</v>
      </c>
      <c r="F153" s="11" t="s">
        <v>432</v>
      </c>
      <c r="G153" s="11"/>
      <c r="H153" s="266" t="s">
        <v>77</v>
      </c>
      <c r="I153" s="266" t="s">
        <v>368</v>
      </c>
      <c r="J153" s="11" t="s">
        <v>386</v>
      </c>
      <c r="K153" s="11" t="s">
        <v>410</v>
      </c>
      <c r="L153" s="11"/>
      <c r="M153" s="11"/>
      <c r="N153" s="11"/>
      <c r="O153" s="11"/>
      <c r="P153" s="11">
        <v>0</v>
      </c>
      <c r="Q153" s="11">
        <f>IF(SUMIFS(N:N,E:E,SubmissionActual[[#This Row],[MonthName]])&gt;0,SubmissionActual[[#This Row],[2nd Submission]],SubmissionActual[[#This Row],[1st Submission]])</f>
        <v>0</v>
      </c>
    </row>
    <row r="154" spans="1:17">
      <c r="A154" s="15" t="str">
        <f>IF(OR(AND(SubmissionActual[MonthName]=MonthSel, SubmissionActual[Define]=DefineSel), AND(SubmissionActual[MonthName]=MonthSel, DefineSel="All")),"Yes","No")</f>
        <v>No</v>
      </c>
      <c r="B154" s="15" t="str">
        <f ca="1">IF(SubmissionActual[[#This Row],[Month2]]&lt;MONTH(TODAY()),"Yes","No")</f>
        <v>Yes</v>
      </c>
      <c r="C154" s="15">
        <v>2022</v>
      </c>
      <c r="D154" s="15">
        <v>2</v>
      </c>
      <c r="E154" s="15" t="s">
        <v>135</v>
      </c>
      <c r="F154" s="11" t="s">
        <v>460</v>
      </c>
      <c r="G154" s="11"/>
      <c r="H154" s="266" t="s">
        <v>77</v>
      </c>
      <c r="I154" s="266" t="s">
        <v>368</v>
      </c>
      <c r="J154" s="11" t="s">
        <v>386</v>
      </c>
      <c r="K154" s="11" t="s">
        <v>410</v>
      </c>
      <c r="L154" s="11"/>
      <c r="M154" s="11">
        <v>0</v>
      </c>
      <c r="N154" s="11">
        <v>0</v>
      </c>
      <c r="O154" s="11">
        <v>0</v>
      </c>
      <c r="P154" s="11"/>
      <c r="Q154" s="11">
        <f>IF(SUMIFS(N:N,E:E,SubmissionActual[[#This Row],[MonthName]])&gt;0,SubmissionActual[[#This Row],[2nd Submission]],SubmissionActual[[#This Row],[1st Submission]])</f>
        <v>0</v>
      </c>
    </row>
    <row r="155" spans="1:17">
      <c r="A155" s="15" t="str">
        <f>IF(OR(AND(SubmissionActual[MonthName]=MonthSel, SubmissionActual[Define]=DefineSel), AND(SubmissionActual[MonthName]=MonthSel, DefineSel="All")),"Yes","No")</f>
        <v>No</v>
      </c>
      <c r="B155" s="15" t="str">
        <f ca="1">IF(SubmissionActual[[#This Row],[Month2]]&lt;MONTH(TODAY()),"Yes","No")</f>
        <v>Yes</v>
      </c>
      <c r="C155" s="15">
        <v>2022</v>
      </c>
      <c r="D155" s="15">
        <v>2</v>
      </c>
      <c r="E155" s="15" t="s">
        <v>135</v>
      </c>
      <c r="F155" s="11" t="s">
        <v>461</v>
      </c>
      <c r="G155" s="11"/>
      <c r="H155" s="266" t="s">
        <v>77</v>
      </c>
      <c r="I155" s="266" t="s">
        <v>368</v>
      </c>
      <c r="J155" s="11" t="s">
        <v>386</v>
      </c>
      <c r="K155" s="11" t="s">
        <v>410</v>
      </c>
      <c r="L155" s="11"/>
      <c r="M155" s="11">
        <v>0</v>
      </c>
      <c r="N155" s="11">
        <v>0</v>
      </c>
      <c r="O155" s="11">
        <v>0</v>
      </c>
      <c r="P155" s="11"/>
      <c r="Q155" s="11">
        <f>IF(SUMIFS(N:N,E:E,SubmissionActual[[#This Row],[MonthName]])&gt;0,SubmissionActual[[#This Row],[2nd Submission]],SubmissionActual[[#This Row],[1st Submission]])</f>
        <v>0</v>
      </c>
    </row>
    <row r="156" spans="1:17">
      <c r="A156" s="15" t="str">
        <f>IF(OR(AND(SubmissionActual[MonthName]=MonthSel, SubmissionActual[Define]=DefineSel), AND(SubmissionActual[MonthName]=MonthSel, DefineSel="All")),"Yes","No")</f>
        <v>No</v>
      </c>
      <c r="B156" s="15" t="str">
        <f ca="1">IF(SubmissionActual[[#This Row],[Month2]]&lt;MONTH(TODAY()),"Yes","No")</f>
        <v>Yes</v>
      </c>
      <c r="C156" s="15">
        <v>2022</v>
      </c>
      <c r="D156" s="15">
        <v>2</v>
      </c>
      <c r="E156" s="15" t="s">
        <v>135</v>
      </c>
      <c r="F156" s="11" t="s">
        <v>462</v>
      </c>
      <c r="G156" s="11"/>
      <c r="H156" s="266" t="s">
        <v>77</v>
      </c>
      <c r="I156" s="266" t="s">
        <v>368</v>
      </c>
      <c r="J156" s="11" t="s">
        <v>386</v>
      </c>
      <c r="K156" s="11" t="s">
        <v>410</v>
      </c>
      <c r="L156" s="11"/>
      <c r="M156" s="11">
        <v>0</v>
      </c>
      <c r="N156" s="11">
        <v>0</v>
      </c>
      <c r="O156" s="11">
        <v>0</v>
      </c>
      <c r="P156" s="11"/>
      <c r="Q156" s="11">
        <f>IF(SUMIFS(N:N,E:E,SubmissionActual[[#This Row],[MonthName]])&gt;0,SubmissionActual[[#This Row],[2nd Submission]],SubmissionActual[[#This Row],[1st Submission]])</f>
        <v>0</v>
      </c>
    </row>
    <row r="157" spans="1:17">
      <c r="A157" s="15" t="str">
        <f>IF(OR(AND(SubmissionActual[MonthName]=MonthSel, SubmissionActual[Define]=DefineSel), AND(SubmissionActual[MonthName]=MonthSel, DefineSel="All")),"Yes","No")</f>
        <v>No</v>
      </c>
      <c r="B157" s="15" t="str">
        <f ca="1">IF(SubmissionActual[[#This Row],[Month2]]&lt;MONTH(TODAY()),"Yes","No")</f>
        <v>Yes</v>
      </c>
      <c r="C157" s="15">
        <v>2022</v>
      </c>
      <c r="D157" s="15">
        <v>2</v>
      </c>
      <c r="E157" s="15" t="s">
        <v>135</v>
      </c>
      <c r="F157" s="11" t="s">
        <v>434</v>
      </c>
      <c r="G157" s="11"/>
      <c r="H157" s="266" t="s">
        <v>77</v>
      </c>
      <c r="I157" s="266" t="s">
        <v>368</v>
      </c>
      <c r="J157" s="11" t="s">
        <v>386</v>
      </c>
      <c r="K157" s="11" t="s">
        <v>410</v>
      </c>
      <c r="L157" s="11"/>
      <c r="M157" s="11">
        <v>300</v>
      </c>
      <c r="N157" s="11">
        <v>0</v>
      </c>
      <c r="O157" s="11">
        <v>-300</v>
      </c>
      <c r="P157" s="11">
        <v>0</v>
      </c>
      <c r="Q157" s="11">
        <f>IF(SUMIFS(N:N,E:E,SubmissionActual[[#This Row],[MonthName]])&gt;0,SubmissionActual[[#This Row],[2nd Submission]],SubmissionActual[[#This Row],[1st Submission]])</f>
        <v>0</v>
      </c>
    </row>
    <row r="158" spans="1:17">
      <c r="A158" s="15" t="str">
        <f>IF(OR(AND(SubmissionActual[MonthName]=MonthSel, SubmissionActual[Define]=DefineSel), AND(SubmissionActual[MonthName]=MonthSel, DefineSel="All")),"Yes","No")</f>
        <v>No</v>
      </c>
      <c r="B158" s="15" t="str">
        <f ca="1">IF(SubmissionActual[[#This Row],[Month2]]&lt;MONTH(TODAY()),"Yes","No")</f>
        <v>Yes</v>
      </c>
      <c r="C158" s="15">
        <v>2022</v>
      </c>
      <c r="D158" s="15">
        <v>2</v>
      </c>
      <c r="E158" s="15" t="s">
        <v>135</v>
      </c>
      <c r="F158" s="11" t="s">
        <v>433</v>
      </c>
      <c r="G158" s="11"/>
      <c r="H158" s="266" t="s">
        <v>77</v>
      </c>
      <c r="I158" s="266" t="s">
        <v>368</v>
      </c>
      <c r="J158" s="11" t="s">
        <v>386</v>
      </c>
      <c r="K158" s="11" t="s">
        <v>410</v>
      </c>
      <c r="L158" s="11"/>
      <c r="M158" s="11"/>
      <c r="N158" s="11"/>
      <c r="O158" s="11"/>
      <c r="P158" s="11">
        <v>0</v>
      </c>
      <c r="Q158" s="11">
        <f>IF(SUMIFS(N:N,E:E,SubmissionActual[[#This Row],[MonthName]])&gt;0,SubmissionActual[[#This Row],[2nd Submission]],SubmissionActual[[#This Row],[1st Submission]])</f>
        <v>0</v>
      </c>
    </row>
    <row r="159" spans="1:17">
      <c r="A159" s="15" t="str">
        <f>IF(OR(AND(SubmissionActual[MonthName]=MonthSel, SubmissionActual[Define]=DefineSel), AND(SubmissionActual[MonthName]=MonthSel, DefineSel="All")),"Yes","No")</f>
        <v>No</v>
      </c>
      <c r="B159" s="15" t="str">
        <f ca="1">IF(SubmissionActual[[#This Row],[Month2]]&lt;MONTH(TODAY()),"Yes","No")</f>
        <v>Yes</v>
      </c>
      <c r="C159" s="15">
        <v>2022</v>
      </c>
      <c r="D159" s="15">
        <v>2</v>
      </c>
      <c r="E159" s="15" t="s">
        <v>135</v>
      </c>
      <c r="F159" s="11" t="s">
        <v>146</v>
      </c>
      <c r="G159" s="11"/>
      <c r="H159" s="266" t="s">
        <v>77</v>
      </c>
      <c r="I159" s="266" t="s">
        <v>368</v>
      </c>
      <c r="J159" s="11" t="s">
        <v>386</v>
      </c>
      <c r="K159" s="11" t="s">
        <v>410</v>
      </c>
      <c r="L159" s="11"/>
      <c r="M159" s="11">
        <v>0</v>
      </c>
      <c r="N159" s="11">
        <v>0</v>
      </c>
      <c r="O159" s="11">
        <v>0</v>
      </c>
      <c r="P159" s="11"/>
      <c r="Q159" s="11">
        <f>IF(SUMIFS(N:N,E:E,SubmissionActual[[#This Row],[MonthName]])&gt;0,SubmissionActual[[#This Row],[2nd Submission]],SubmissionActual[[#This Row],[1st Submission]])</f>
        <v>0</v>
      </c>
    </row>
    <row r="160" spans="1:17">
      <c r="A160" s="15" t="str">
        <f>IF(OR(AND(SubmissionActual[MonthName]=MonthSel, SubmissionActual[Define]=DefineSel), AND(SubmissionActual[MonthName]=MonthSel, DefineSel="All")),"Yes","No")</f>
        <v>No</v>
      </c>
      <c r="B160" s="15" t="str">
        <f ca="1">IF(SubmissionActual[[#This Row],[Month2]]&lt;MONTH(TODAY()),"Yes","No")</f>
        <v>Yes</v>
      </c>
      <c r="C160" s="15">
        <v>2022</v>
      </c>
      <c r="D160" s="15">
        <v>2</v>
      </c>
      <c r="E160" s="15" t="s">
        <v>135</v>
      </c>
      <c r="F160" s="11" t="s">
        <v>94</v>
      </c>
      <c r="G160" s="11"/>
      <c r="H160" s="266" t="s">
        <v>77</v>
      </c>
      <c r="I160" s="266" t="s">
        <v>368</v>
      </c>
      <c r="J160" s="11" t="s">
        <v>386</v>
      </c>
      <c r="K160" s="11" t="s">
        <v>410</v>
      </c>
      <c r="L160" s="11"/>
      <c r="M160" s="11">
        <v>0</v>
      </c>
      <c r="N160" s="11">
        <v>0</v>
      </c>
      <c r="O160" s="11">
        <v>0</v>
      </c>
      <c r="P160" s="11"/>
      <c r="Q160" s="11">
        <f>IF(SUMIFS(N:N,E:E,SubmissionActual[[#This Row],[MonthName]])&gt;0,SubmissionActual[[#This Row],[2nd Submission]],SubmissionActual[[#This Row],[1st Submission]])</f>
        <v>0</v>
      </c>
    </row>
    <row r="161" spans="1:17">
      <c r="A161" s="15" t="str">
        <f>IF(OR(AND(SubmissionActual[MonthName]=MonthSel, SubmissionActual[Define]=DefineSel), AND(SubmissionActual[MonthName]=MonthSel, DefineSel="All")),"Yes","No")</f>
        <v>No</v>
      </c>
      <c r="B161" s="15" t="str">
        <f ca="1">IF(SubmissionActual[[#This Row],[Month2]]&lt;MONTH(TODAY()),"Yes","No")</f>
        <v>Yes</v>
      </c>
      <c r="C161" s="15">
        <v>2022</v>
      </c>
      <c r="D161" s="15">
        <v>2</v>
      </c>
      <c r="E161" s="15" t="s">
        <v>135</v>
      </c>
      <c r="F161" s="11" t="s">
        <v>147</v>
      </c>
      <c r="G161" s="11"/>
      <c r="H161" s="266" t="s">
        <v>77</v>
      </c>
      <c r="I161" s="266" t="s">
        <v>368</v>
      </c>
      <c r="J161" s="11" t="s">
        <v>386</v>
      </c>
      <c r="K161" s="11" t="s">
        <v>410</v>
      </c>
      <c r="L161" s="11"/>
      <c r="M161" s="11">
        <v>0</v>
      </c>
      <c r="N161" s="11">
        <v>0</v>
      </c>
      <c r="O161" s="11">
        <v>0</v>
      </c>
      <c r="P161" s="11"/>
      <c r="Q161" s="11">
        <f>IF(SUMIFS(N:N,E:E,SubmissionActual[[#This Row],[MonthName]])&gt;0,SubmissionActual[[#This Row],[2nd Submission]],SubmissionActual[[#This Row],[1st Submission]])</f>
        <v>0</v>
      </c>
    </row>
    <row r="162" spans="1:17">
      <c r="A162" s="15" t="str">
        <f>IF(OR(AND(SubmissionActual[MonthName]=MonthSel, SubmissionActual[Define]=DefineSel), AND(SubmissionActual[MonthName]=MonthSel, DefineSel="All")),"Yes","No")</f>
        <v>No</v>
      </c>
      <c r="B162" s="15" t="str">
        <f ca="1">IF(SubmissionActual[[#This Row],[Month2]]&lt;MONTH(TODAY()),"Yes","No")</f>
        <v>Yes</v>
      </c>
      <c r="C162" s="15">
        <v>2022</v>
      </c>
      <c r="D162" s="15">
        <v>2</v>
      </c>
      <c r="E162" s="15" t="s">
        <v>135</v>
      </c>
      <c r="F162" s="11" t="s">
        <v>148</v>
      </c>
      <c r="G162" s="11"/>
      <c r="H162" s="266" t="s">
        <v>77</v>
      </c>
      <c r="I162" s="266" t="s">
        <v>368</v>
      </c>
      <c r="J162" s="11" t="s">
        <v>386</v>
      </c>
      <c r="K162" s="11" t="s">
        <v>410</v>
      </c>
      <c r="L162" s="11"/>
      <c r="M162" s="11">
        <v>0</v>
      </c>
      <c r="N162" s="11">
        <v>0</v>
      </c>
      <c r="O162" s="11">
        <v>0</v>
      </c>
      <c r="P162" s="11"/>
      <c r="Q162" s="11">
        <f>IF(SUMIFS(N:N,E:E,SubmissionActual[[#This Row],[MonthName]])&gt;0,SubmissionActual[[#This Row],[2nd Submission]],SubmissionActual[[#This Row],[1st Submission]])</f>
        <v>0</v>
      </c>
    </row>
    <row r="163" spans="1:17">
      <c r="A163" s="15" t="str">
        <f>IF(OR(AND(SubmissionActual[MonthName]=MonthSel, SubmissionActual[Define]=DefineSel), AND(SubmissionActual[MonthName]=MonthSel, DefineSel="All")),"Yes","No")</f>
        <v>No</v>
      </c>
      <c r="B163" s="15" t="str">
        <f ca="1">IF(SubmissionActual[[#This Row],[Month2]]&lt;MONTH(TODAY()),"Yes","No")</f>
        <v>Yes</v>
      </c>
      <c r="C163" s="15">
        <v>2022</v>
      </c>
      <c r="D163" s="15">
        <v>2</v>
      </c>
      <c r="E163" s="15" t="s">
        <v>135</v>
      </c>
      <c r="F163" s="11" t="s">
        <v>498</v>
      </c>
      <c r="G163" s="11"/>
      <c r="H163" s="266" t="s">
        <v>72</v>
      </c>
      <c r="I163" s="266" t="s">
        <v>44</v>
      </c>
      <c r="J163" s="11" t="s">
        <v>389</v>
      </c>
      <c r="K163" s="11" t="s">
        <v>410</v>
      </c>
      <c r="L163" s="11"/>
      <c r="M163" s="11"/>
      <c r="N163" s="11">
        <v>932</v>
      </c>
      <c r="O163" s="11">
        <v>932</v>
      </c>
      <c r="P163" s="11">
        <v>331.4</v>
      </c>
      <c r="Q163" s="11">
        <f>IF(SUMIFS(N:N,E:E,SubmissionActual[[#This Row],[MonthName]])&gt;0,SubmissionActual[[#This Row],[2nd Submission]],SubmissionActual[[#This Row],[1st Submission]])</f>
        <v>932</v>
      </c>
    </row>
    <row r="164" spans="1:17">
      <c r="A164" s="15" t="str">
        <f>IF(OR(AND(SubmissionActual[MonthName]=MonthSel, SubmissionActual[Define]=DefineSel), AND(SubmissionActual[MonthName]=MonthSel, DefineSel="All")),"Yes","No")</f>
        <v>No</v>
      </c>
      <c r="B164" s="15" t="str">
        <f ca="1">IF(SubmissionActual[[#This Row],[Month2]]&lt;MONTH(TODAY()),"Yes","No")</f>
        <v>Yes</v>
      </c>
      <c r="C164" s="15">
        <v>2022</v>
      </c>
      <c r="D164" s="15">
        <v>2</v>
      </c>
      <c r="E164" s="15" t="s">
        <v>135</v>
      </c>
      <c r="F164" s="11" t="s">
        <v>684</v>
      </c>
      <c r="G164" s="11"/>
      <c r="H164" s="266" t="s">
        <v>72</v>
      </c>
      <c r="I164" s="266" t="s">
        <v>44</v>
      </c>
      <c r="J164" s="11" t="s">
        <v>391</v>
      </c>
      <c r="K164" s="11" t="s">
        <v>410</v>
      </c>
      <c r="L164" s="11"/>
      <c r="M164" s="11">
        <v>3774.496903939295</v>
      </c>
      <c r="N164" s="11">
        <v>3000</v>
      </c>
      <c r="O164" s="11">
        <v>-774.49690393929495</v>
      </c>
      <c r="P164" s="11">
        <v>2554.165</v>
      </c>
      <c r="Q164" s="11">
        <f>IF(SUMIFS(N:N,E:E,SubmissionActual[[#This Row],[MonthName]])&gt;0,SubmissionActual[[#This Row],[2nd Submission]],SubmissionActual[[#This Row],[1st Submission]])</f>
        <v>3000</v>
      </c>
    </row>
    <row r="165" spans="1:17">
      <c r="A165" s="15" t="str">
        <f>IF(OR(AND(SubmissionActual[MonthName]=MonthSel, SubmissionActual[Define]=DefineSel), AND(SubmissionActual[MonthName]=MonthSel, DefineSel="All")),"Yes","No")</f>
        <v>No</v>
      </c>
      <c r="B165" s="15" t="str">
        <f ca="1">IF(SubmissionActual[[#This Row],[Month2]]&lt;MONTH(TODAY()),"Yes","No")</f>
        <v>Yes</v>
      </c>
      <c r="C165" s="15">
        <v>2022</v>
      </c>
      <c r="D165" s="15">
        <v>2</v>
      </c>
      <c r="E165" s="15" t="s">
        <v>135</v>
      </c>
      <c r="F165" s="11" t="s">
        <v>647</v>
      </c>
      <c r="G165" s="11"/>
      <c r="H165" s="266" t="s">
        <v>72</v>
      </c>
      <c r="I165" s="266" t="s">
        <v>44</v>
      </c>
      <c r="J165" s="11" t="s">
        <v>391</v>
      </c>
      <c r="K165" s="11" t="s">
        <v>410</v>
      </c>
      <c r="L165" s="11"/>
      <c r="M165" s="11">
        <v>6233.1440025292577</v>
      </c>
      <c r="N165" s="11">
        <v>6000</v>
      </c>
      <c r="O165" s="11">
        <v>-233.1440025292577</v>
      </c>
      <c r="P165" s="11">
        <v>1629.4</v>
      </c>
      <c r="Q165" s="11">
        <f>IF(SUMIFS(N:N,E:E,SubmissionActual[[#This Row],[MonthName]])&gt;0,SubmissionActual[[#This Row],[2nd Submission]],SubmissionActual[[#This Row],[1st Submission]])</f>
        <v>6000</v>
      </c>
    </row>
    <row r="166" spans="1:17">
      <c r="A166" s="15" t="str">
        <f>IF(OR(AND(SubmissionActual[MonthName]=MonthSel, SubmissionActual[Define]=DefineSel), AND(SubmissionActual[MonthName]=MonthSel, DefineSel="All")),"Yes","No")</f>
        <v>No</v>
      </c>
      <c r="B166" s="15" t="str">
        <f ca="1">IF(SubmissionActual[[#This Row],[Month2]]&lt;MONTH(TODAY()),"Yes","No")</f>
        <v>Yes</v>
      </c>
      <c r="C166" s="15">
        <v>2022</v>
      </c>
      <c r="D166" s="15">
        <v>2</v>
      </c>
      <c r="E166" s="15" t="s">
        <v>135</v>
      </c>
      <c r="F166" s="11" t="s">
        <v>685</v>
      </c>
      <c r="G166" s="11"/>
      <c r="H166" s="266" t="s">
        <v>72</v>
      </c>
      <c r="I166" s="266" t="s">
        <v>44</v>
      </c>
      <c r="J166" s="11" t="s">
        <v>391</v>
      </c>
      <c r="K166" s="11" t="s">
        <v>410</v>
      </c>
      <c r="L166" s="11"/>
      <c r="M166" s="11">
        <v>0</v>
      </c>
      <c r="N166" s="11">
        <v>0</v>
      </c>
      <c r="O166" s="11">
        <v>0</v>
      </c>
      <c r="P166" s="11">
        <v>0</v>
      </c>
      <c r="Q166" s="11">
        <f>IF(SUMIFS(N:N,E:E,SubmissionActual[[#This Row],[MonthName]])&gt;0,SubmissionActual[[#This Row],[2nd Submission]],SubmissionActual[[#This Row],[1st Submission]])</f>
        <v>0</v>
      </c>
    </row>
    <row r="167" spans="1:17">
      <c r="A167" s="15" t="str">
        <f>IF(OR(AND(SubmissionActual[MonthName]=MonthSel, SubmissionActual[Define]=DefineSel), AND(SubmissionActual[MonthName]=MonthSel, DefineSel="All")),"Yes","No")</f>
        <v>No</v>
      </c>
      <c r="B167" s="15" t="str">
        <f ca="1">IF(SubmissionActual[[#This Row],[Month2]]&lt;MONTH(TODAY()),"Yes","No")</f>
        <v>Yes</v>
      </c>
      <c r="C167" s="15">
        <v>2022</v>
      </c>
      <c r="D167" s="15">
        <v>2</v>
      </c>
      <c r="E167" s="15" t="s">
        <v>135</v>
      </c>
      <c r="F167" s="11" t="s">
        <v>686</v>
      </c>
      <c r="G167" s="11"/>
      <c r="H167" s="266" t="s">
        <v>72</v>
      </c>
      <c r="I167" s="266" t="s">
        <v>44</v>
      </c>
      <c r="J167" s="11" t="s">
        <v>389</v>
      </c>
      <c r="K167" s="11" t="s">
        <v>410</v>
      </c>
      <c r="L167" s="11"/>
      <c r="M167" s="11"/>
      <c r="N167" s="11">
        <v>720</v>
      </c>
      <c r="O167" s="11">
        <v>720</v>
      </c>
      <c r="P167" s="11">
        <v>885</v>
      </c>
      <c r="Q167" s="11">
        <f>IF(SUMIFS(N:N,E:E,SubmissionActual[[#This Row],[MonthName]])&gt;0,SubmissionActual[[#This Row],[2nd Submission]],SubmissionActual[[#This Row],[1st Submission]])</f>
        <v>720</v>
      </c>
    </row>
    <row r="168" spans="1:17">
      <c r="A168" s="15" t="str">
        <f>IF(OR(AND(SubmissionActual[MonthName]=MonthSel, SubmissionActual[Define]=DefineSel), AND(SubmissionActual[MonthName]=MonthSel, DefineSel="All")),"Yes","No")</f>
        <v>No</v>
      </c>
      <c r="B168" s="15" t="str">
        <f ca="1">IF(SubmissionActual[[#This Row],[Month2]]&lt;MONTH(TODAY()),"Yes","No")</f>
        <v>Yes</v>
      </c>
      <c r="C168" s="15">
        <v>2022</v>
      </c>
      <c r="D168" s="15">
        <v>2</v>
      </c>
      <c r="E168" s="15" t="s">
        <v>135</v>
      </c>
      <c r="F168" s="11" t="s">
        <v>687</v>
      </c>
      <c r="G168" s="11"/>
      <c r="H168" s="266" t="s">
        <v>72</v>
      </c>
      <c r="I168" s="266" t="s">
        <v>44</v>
      </c>
      <c r="J168" s="11" t="s">
        <v>389</v>
      </c>
      <c r="K168" s="11" t="s">
        <v>410</v>
      </c>
      <c r="L168" s="11"/>
      <c r="M168" s="11"/>
      <c r="N168" s="11">
        <v>560</v>
      </c>
      <c r="O168" s="11">
        <v>560</v>
      </c>
      <c r="P168" s="11">
        <v>701</v>
      </c>
      <c r="Q168" s="11">
        <f>IF(SUMIFS(N:N,E:E,SubmissionActual[[#This Row],[MonthName]])&gt;0,SubmissionActual[[#This Row],[2nd Submission]],SubmissionActual[[#This Row],[1st Submission]])</f>
        <v>560</v>
      </c>
    </row>
    <row r="169" spans="1:17">
      <c r="A169" s="15" t="str">
        <f>IF(OR(AND(SubmissionActual[MonthName]=MonthSel, SubmissionActual[Define]=DefineSel), AND(SubmissionActual[MonthName]=MonthSel, DefineSel="All")),"Yes","No")</f>
        <v>No</v>
      </c>
      <c r="B169" s="15" t="str">
        <f ca="1">IF(SubmissionActual[[#This Row],[Month2]]&lt;MONTH(TODAY()),"Yes","No")</f>
        <v>Yes</v>
      </c>
      <c r="C169" s="15">
        <v>2022</v>
      </c>
      <c r="D169" s="15">
        <v>2</v>
      </c>
      <c r="E169" s="15" t="s">
        <v>135</v>
      </c>
      <c r="F169" s="11" t="s">
        <v>722</v>
      </c>
      <c r="G169" s="11"/>
      <c r="H169" s="266" t="s">
        <v>72</v>
      </c>
      <c r="I169" s="266" t="s">
        <v>44</v>
      </c>
      <c r="J169" s="11" t="s">
        <v>389</v>
      </c>
      <c r="K169" s="11" t="s">
        <v>410</v>
      </c>
      <c r="L169" s="11"/>
      <c r="M169" s="11"/>
      <c r="N169" s="11">
        <v>0</v>
      </c>
      <c r="O169" s="11">
        <v>0</v>
      </c>
      <c r="P169" s="11">
        <v>0</v>
      </c>
      <c r="Q169" s="11">
        <f>IF(SUMIFS(N:N,E:E,SubmissionActual[[#This Row],[MonthName]])&gt;0,SubmissionActual[[#This Row],[2nd Submission]],SubmissionActual[[#This Row],[1st Submission]])</f>
        <v>0</v>
      </c>
    </row>
    <row r="170" spans="1:17">
      <c r="A170" s="15" t="str">
        <f>IF(OR(AND(SubmissionActual[MonthName]=MonthSel, SubmissionActual[Define]=DefineSel), AND(SubmissionActual[MonthName]=MonthSel, DefineSel="All")),"Yes","No")</f>
        <v>No</v>
      </c>
      <c r="B170" s="15" t="str">
        <f ca="1">IF(SubmissionActual[[#This Row],[Month2]]&lt;MONTH(TODAY()),"Yes","No")</f>
        <v>Yes</v>
      </c>
      <c r="C170" s="15">
        <v>2022</v>
      </c>
      <c r="D170" s="15">
        <v>2</v>
      </c>
      <c r="E170" s="15" t="s">
        <v>135</v>
      </c>
      <c r="F170" s="11" t="s">
        <v>513</v>
      </c>
      <c r="G170" s="11"/>
      <c r="H170" s="266" t="s">
        <v>72</v>
      </c>
      <c r="I170" s="266" t="s">
        <v>369</v>
      </c>
      <c r="J170" s="11" t="s">
        <v>391</v>
      </c>
      <c r="K170" s="11" t="s">
        <v>410</v>
      </c>
      <c r="L170" s="11"/>
      <c r="M170" s="11">
        <v>2694.6850481264178</v>
      </c>
      <c r="N170" s="11">
        <v>3000</v>
      </c>
      <c r="O170" s="11">
        <v>305.31495187358223</v>
      </c>
      <c r="P170" s="11">
        <v>5163</v>
      </c>
      <c r="Q170" s="11">
        <f>IF(SUMIFS(N:N,E:E,SubmissionActual[[#This Row],[MonthName]])&gt;0,SubmissionActual[[#This Row],[2nd Submission]],SubmissionActual[[#This Row],[1st Submission]])</f>
        <v>3000</v>
      </c>
    </row>
    <row r="171" spans="1:17">
      <c r="A171" s="15" t="str">
        <f>IF(OR(AND(SubmissionActual[MonthName]=MonthSel, SubmissionActual[Define]=DefineSel), AND(SubmissionActual[MonthName]=MonthSel, DefineSel="All")),"Yes","No")</f>
        <v>No</v>
      </c>
      <c r="B171" s="15" t="str">
        <f ca="1">IF(SubmissionActual[[#This Row],[Month2]]&lt;MONTH(TODAY()),"Yes","No")</f>
        <v>Yes</v>
      </c>
      <c r="C171" s="15">
        <v>2022</v>
      </c>
      <c r="D171" s="15">
        <v>2</v>
      </c>
      <c r="E171" s="15" t="s">
        <v>135</v>
      </c>
      <c r="F171" s="11" t="s">
        <v>518</v>
      </c>
      <c r="G171" s="11"/>
      <c r="H171" s="266" t="s">
        <v>72</v>
      </c>
      <c r="I171" s="266" t="s">
        <v>369</v>
      </c>
      <c r="J171" s="11" t="s">
        <v>395</v>
      </c>
      <c r="K171" s="11" t="s">
        <v>410</v>
      </c>
      <c r="L171" s="11"/>
      <c r="M171" s="11"/>
      <c r="N171" s="11"/>
      <c r="O171" s="11"/>
      <c r="P171" s="11">
        <v>1643</v>
      </c>
      <c r="Q171" s="11">
        <f>IF(SUMIFS(N:N,E:E,SubmissionActual[[#This Row],[MonthName]])&gt;0,SubmissionActual[[#This Row],[2nd Submission]],SubmissionActual[[#This Row],[1st Submission]])</f>
        <v>0</v>
      </c>
    </row>
    <row r="172" spans="1:17">
      <c r="A172" s="15" t="str">
        <f>IF(OR(AND(SubmissionActual[MonthName]=MonthSel, SubmissionActual[Define]=DefineSel), AND(SubmissionActual[MonthName]=MonthSel, DefineSel="All")),"Yes","No")</f>
        <v>No</v>
      </c>
      <c r="B172" s="15" t="str">
        <f ca="1">IF(SubmissionActual[[#This Row],[Month2]]&lt;MONTH(TODAY()),"Yes","No")</f>
        <v>Yes</v>
      </c>
      <c r="C172" s="15">
        <v>2022</v>
      </c>
      <c r="D172" s="15">
        <v>2</v>
      </c>
      <c r="E172" s="15" t="s">
        <v>135</v>
      </c>
      <c r="F172" s="11" t="s">
        <v>515</v>
      </c>
      <c r="G172" s="11"/>
      <c r="H172" s="266" t="s">
        <v>72</v>
      </c>
      <c r="I172" s="266" t="s">
        <v>369</v>
      </c>
      <c r="J172" s="11" t="s">
        <v>395</v>
      </c>
      <c r="K172" s="11" t="s">
        <v>410</v>
      </c>
      <c r="L172" s="11"/>
      <c r="M172" s="11"/>
      <c r="N172" s="11"/>
      <c r="O172" s="11"/>
      <c r="P172" s="11">
        <v>1794</v>
      </c>
      <c r="Q172" s="11">
        <f>IF(SUMIFS(N:N,E:E,SubmissionActual[[#This Row],[MonthName]])&gt;0,SubmissionActual[[#This Row],[2nd Submission]],SubmissionActual[[#This Row],[1st Submission]])</f>
        <v>0</v>
      </c>
    </row>
    <row r="173" spans="1:17">
      <c r="A173" s="15" t="str">
        <f>IF(OR(AND(SubmissionActual[MonthName]=MonthSel, SubmissionActual[Define]=DefineSel), AND(SubmissionActual[MonthName]=MonthSel, DefineSel="All")),"Yes","No")</f>
        <v>No</v>
      </c>
      <c r="B173" s="15" t="str">
        <f ca="1">IF(SubmissionActual[[#This Row],[Month2]]&lt;MONTH(TODAY()),"Yes","No")</f>
        <v>Yes</v>
      </c>
      <c r="C173" s="15">
        <v>2022</v>
      </c>
      <c r="D173" s="15">
        <v>2</v>
      </c>
      <c r="E173" s="15" t="s">
        <v>135</v>
      </c>
      <c r="F173" s="11" t="s">
        <v>516</v>
      </c>
      <c r="G173" s="11"/>
      <c r="H173" s="266" t="s">
        <v>72</v>
      </c>
      <c r="I173" s="266" t="s">
        <v>369</v>
      </c>
      <c r="J173" s="11" t="s">
        <v>395</v>
      </c>
      <c r="K173" s="11" t="s">
        <v>410</v>
      </c>
      <c r="L173" s="11"/>
      <c r="M173" s="11"/>
      <c r="N173" s="11"/>
      <c r="O173" s="11"/>
      <c r="P173" s="11">
        <v>1619</v>
      </c>
      <c r="Q173" s="11">
        <f>IF(SUMIFS(N:N,E:E,SubmissionActual[[#This Row],[MonthName]])&gt;0,SubmissionActual[[#This Row],[2nd Submission]],SubmissionActual[[#This Row],[1st Submission]])</f>
        <v>0</v>
      </c>
    </row>
    <row r="174" spans="1:17">
      <c r="A174" s="15" t="str">
        <f>IF(OR(AND(SubmissionActual[MonthName]=MonthSel, SubmissionActual[Define]=DefineSel), AND(SubmissionActual[MonthName]=MonthSel, DefineSel="All")),"Yes","No")</f>
        <v>No</v>
      </c>
      <c r="B174" s="15" t="str">
        <f ca="1">IF(SubmissionActual[[#This Row],[Month2]]&lt;MONTH(TODAY()),"Yes","No")</f>
        <v>Yes</v>
      </c>
      <c r="C174" s="15">
        <v>2022</v>
      </c>
      <c r="D174" s="15">
        <v>2</v>
      </c>
      <c r="E174" s="15" t="s">
        <v>135</v>
      </c>
      <c r="F174" s="11" t="s">
        <v>517</v>
      </c>
      <c r="G174" s="11"/>
      <c r="H174" s="266" t="s">
        <v>72</v>
      </c>
      <c r="I174" s="266" t="s">
        <v>369</v>
      </c>
      <c r="J174" s="11" t="s">
        <v>395</v>
      </c>
      <c r="K174" s="11" t="s">
        <v>410</v>
      </c>
      <c r="L174" s="11"/>
      <c r="M174" s="11"/>
      <c r="N174" s="11"/>
      <c r="O174" s="11"/>
      <c r="P174" s="11">
        <v>1614</v>
      </c>
      <c r="Q174" s="11">
        <f>IF(SUMIFS(N:N,E:E,SubmissionActual[[#This Row],[MonthName]])&gt;0,SubmissionActual[[#This Row],[2nd Submission]],SubmissionActual[[#This Row],[1st Submission]])</f>
        <v>0</v>
      </c>
    </row>
    <row r="175" spans="1:17">
      <c r="A175" s="15" t="str">
        <f>IF(OR(AND(SubmissionActual[MonthName]=MonthSel, SubmissionActual[Define]=DefineSel), AND(SubmissionActual[MonthName]=MonthSel, DefineSel="All")),"Yes","No")</f>
        <v>No</v>
      </c>
      <c r="B175" s="15" t="str">
        <f ca="1">IF(SubmissionActual[[#This Row],[Month2]]&lt;MONTH(TODAY()),"Yes","No")</f>
        <v>Yes</v>
      </c>
      <c r="C175" s="15">
        <v>2022</v>
      </c>
      <c r="D175" s="15">
        <v>2</v>
      </c>
      <c r="E175" s="15" t="s">
        <v>135</v>
      </c>
      <c r="F175" s="11" t="s">
        <v>514</v>
      </c>
      <c r="G175" s="11"/>
      <c r="H175" s="266" t="s">
        <v>72</v>
      </c>
      <c r="I175" s="266" t="s">
        <v>369</v>
      </c>
      <c r="J175" s="11" t="s">
        <v>391</v>
      </c>
      <c r="K175" s="11" t="s">
        <v>410</v>
      </c>
      <c r="L175" s="11"/>
      <c r="M175" s="11">
        <v>1793.3149518735822</v>
      </c>
      <c r="N175" s="11">
        <v>1686</v>
      </c>
      <c r="O175" s="11">
        <v>-107.31495187358223</v>
      </c>
      <c r="P175" s="11">
        <v>1265</v>
      </c>
      <c r="Q175" s="11">
        <f>IF(SUMIFS(N:N,E:E,SubmissionActual[[#This Row],[MonthName]])&gt;0,SubmissionActual[[#This Row],[2nd Submission]],SubmissionActual[[#This Row],[1st Submission]])</f>
        <v>1686</v>
      </c>
    </row>
    <row r="176" spans="1:17">
      <c r="A176" s="15" t="str">
        <f>IF(OR(AND(SubmissionActual[MonthName]=MonthSel, SubmissionActual[Define]=DefineSel), AND(SubmissionActual[MonthName]=MonthSel, DefineSel="All")),"Yes","No")</f>
        <v>No</v>
      </c>
      <c r="B176" s="15" t="str">
        <f ca="1">IF(SubmissionActual[[#This Row],[Month2]]&lt;MONTH(TODAY()),"Yes","No")</f>
        <v>Yes</v>
      </c>
      <c r="C176" s="15">
        <v>2022</v>
      </c>
      <c r="D176" s="15">
        <v>2</v>
      </c>
      <c r="E176" s="15" t="s">
        <v>135</v>
      </c>
      <c r="F176" s="11" t="s">
        <v>571</v>
      </c>
      <c r="G176" s="11"/>
      <c r="H176" s="266" t="s">
        <v>72</v>
      </c>
      <c r="I176" s="266" t="s">
        <v>369</v>
      </c>
      <c r="J176" s="11" t="s">
        <v>398</v>
      </c>
      <c r="K176" s="11" t="s">
        <v>410</v>
      </c>
      <c r="L176" s="11"/>
      <c r="M176" s="11">
        <v>0</v>
      </c>
      <c r="N176" s="11">
        <v>0</v>
      </c>
      <c r="O176" s="11">
        <v>0</v>
      </c>
      <c r="P176" s="11"/>
      <c r="Q176" s="11">
        <f>IF(SUMIFS(N:N,E:E,SubmissionActual[[#This Row],[MonthName]])&gt;0,SubmissionActual[[#This Row],[2nd Submission]],SubmissionActual[[#This Row],[1st Submission]])</f>
        <v>0</v>
      </c>
    </row>
    <row r="177" spans="1:17">
      <c r="A177" s="15" t="str">
        <f>IF(OR(AND(SubmissionActual[MonthName]=MonthSel, SubmissionActual[Define]=DefineSel), AND(SubmissionActual[MonthName]=MonthSel, DefineSel="All")),"Yes","No")</f>
        <v>No</v>
      </c>
      <c r="B177" s="15" t="str">
        <f ca="1">IF(SubmissionActual[[#This Row],[Month2]]&lt;MONTH(TODAY()),"Yes","No")</f>
        <v>Yes</v>
      </c>
      <c r="C177" s="15">
        <v>2022</v>
      </c>
      <c r="D177" s="15">
        <v>2</v>
      </c>
      <c r="E177" s="15" t="s">
        <v>135</v>
      </c>
      <c r="F177" s="11" t="s">
        <v>572</v>
      </c>
      <c r="G177" s="11"/>
      <c r="H177" s="266" t="s">
        <v>72</v>
      </c>
      <c r="I177" s="266" t="s">
        <v>369</v>
      </c>
      <c r="J177" s="11" t="s">
        <v>398</v>
      </c>
      <c r="K177" s="11" t="s">
        <v>410</v>
      </c>
      <c r="L177" s="11"/>
      <c r="M177" s="11">
        <v>0</v>
      </c>
      <c r="N177" s="11">
        <v>0</v>
      </c>
      <c r="O177" s="11">
        <v>0</v>
      </c>
      <c r="P177" s="11"/>
      <c r="Q177" s="11">
        <f>IF(SUMIFS(N:N,E:E,SubmissionActual[[#This Row],[MonthName]])&gt;0,SubmissionActual[[#This Row],[2nd Submission]],SubmissionActual[[#This Row],[1st Submission]])</f>
        <v>0</v>
      </c>
    </row>
    <row r="178" spans="1:17">
      <c r="A178" s="15" t="str">
        <f>IF(OR(AND(SubmissionActual[MonthName]=MonthSel, SubmissionActual[Define]=DefineSel), AND(SubmissionActual[MonthName]=MonthSel, DefineSel="All")),"Yes","No")</f>
        <v>No</v>
      </c>
      <c r="B178" s="15" t="str">
        <f ca="1">IF(SubmissionActual[[#This Row],[Month2]]&lt;MONTH(TODAY()),"Yes","No")</f>
        <v>Yes</v>
      </c>
      <c r="C178" s="15">
        <v>2022</v>
      </c>
      <c r="D178" s="15">
        <v>2</v>
      </c>
      <c r="E178" s="15" t="s">
        <v>135</v>
      </c>
      <c r="F178" s="11" t="s">
        <v>574</v>
      </c>
      <c r="G178" s="11"/>
      <c r="H178" s="266" t="s">
        <v>72</v>
      </c>
      <c r="I178" s="266" t="s">
        <v>369</v>
      </c>
      <c r="J178" s="11" t="s">
        <v>391</v>
      </c>
      <c r="K178" s="11" t="s">
        <v>410</v>
      </c>
      <c r="L178" s="11"/>
      <c r="M178" s="11">
        <v>0</v>
      </c>
      <c r="N178" s="11">
        <v>0</v>
      </c>
      <c r="O178" s="11">
        <v>0</v>
      </c>
      <c r="P178" s="11"/>
      <c r="Q178" s="11">
        <f>IF(SUMIFS(N:N,E:E,SubmissionActual[[#This Row],[MonthName]])&gt;0,SubmissionActual[[#This Row],[2nd Submission]],SubmissionActual[[#This Row],[1st Submission]])</f>
        <v>0</v>
      </c>
    </row>
    <row r="179" spans="1:17">
      <c r="A179" s="15" t="str">
        <f>IF(OR(AND(SubmissionActual[MonthName]=MonthSel, SubmissionActual[Define]=DefineSel), AND(SubmissionActual[MonthName]=MonthSel, DefineSel="All")),"Yes","No")</f>
        <v>No</v>
      </c>
      <c r="B179" s="15" t="str">
        <f ca="1">IF(SubmissionActual[[#This Row],[Month2]]&lt;MONTH(TODAY()),"Yes","No")</f>
        <v>Yes</v>
      </c>
      <c r="C179" s="15">
        <v>2022</v>
      </c>
      <c r="D179" s="15">
        <v>2</v>
      </c>
      <c r="E179" s="15" t="s">
        <v>135</v>
      </c>
      <c r="F179" s="11" t="s">
        <v>573</v>
      </c>
      <c r="G179" s="11"/>
      <c r="H179" s="266" t="s">
        <v>72</v>
      </c>
      <c r="I179" s="266" t="s">
        <v>369</v>
      </c>
      <c r="J179" s="11" t="s">
        <v>374</v>
      </c>
      <c r="K179" s="11" t="s">
        <v>410</v>
      </c>
      <c r="L179" s="11"/>
      <c r="M179" s="11">
        <v>0</v>
      </c>
      <c r="N179" s="11">
        <v>0</v>
      </c>
      <c r="O179" s="11">
        <v>0</v>
      </c>
      <c r="P179" s="11"/>
      <c r="Q179" s="11">
        <f>IF(SUMIFS(N:N,E:E,SubmissionActual[[#This Row],[MonthName]])&gt;0,SubmissionActual[[#This Row],[2nd Submission]],SubmissionActual[[#This Row],[1st Submission]])</f>
        <v>0</v>
      </c>
    </row>
    <row r="180" spans="1:17">
      <c r="A180" s="15" t="str">
        <f>IF(OR(AND(SubmissionActual[MonthName]=MonthSel, SubmissionActual[Define]=DefineSel), AND(SubmissionActual[MonthName]=MonthSel, DefineSel="All")),"Yes","No")</f>
        <v>No</v>
      </c>
      <c r="B180" s="15" t="str">
        <f ca="1">IF(SubmissionActual[[#This Row],[Month2]]&lt;MONTH(TODAY()),"Yes","No")</f>
        <v>Yes</v>
      </c>
      <c r="C180" s="15">
        <v>2022</v>
      </c>
      <c r="D180" s="15">
        <v>2</v>
      </c>
      <c r="E180" s="15" t="s">
        <v>135</v>
      </c>
      <c r="F180" s="11" t="s">
        <v>463</v>
      </c>
      <c r="G180" s="11"/>
      <c r="H180" s="266" t="s">
        <v>72</v>
      </c>
      <c r="I180" s="266" t="s">
        <v>369</v>
      </c>
      <c r="J180" s="11" t="s">
        <v>374</v>
      </c>
      <c r="K180" s="11" t="s">
        <v>410</v>
      </c>
      <c r="L180" s="11"/>
      <c r="M180" s="11">
        <v>0</v>
      </c>
      <c r="N180" s="11">
        <v>0</v>
      </c>
      <c r="O180" s="11">
        <v>0</v>
      </c>
      <c r="P180" s="11"/>
      <c r="Q180" s="11">
        <f>IF(SUMIFS(N:N,E:E,SubmissionActual[[#This Row],[MonthName]])&gt;0,SubmissionActual[[#This Row],[2nd Submission]],SubmissionActual[[#This Row],[1st Submission]])</f>
        <v>0</v>
      </c>
    </row>
    <row r="181" spans="1:17">
      <c r="A181" s="15" t="str">
        <f>IF(OR(AND(SubmissionActual[MonthName]=MonthSel, SubmissionActual[Define]=DefineSel), AND(SubmissionActual[MonthName]=MonthSel, DefineSel="All")),"Yes","No")</f>
        <v>No</v>
      </c>
      <c r="B181" s="15" t="str">
        <f ca="1">IF(SubmissionActual[[#This Row],[Month2]]&lt;MONTH(TODAY()),"Yes","No")</f>
        <v>Yes</v>
      </c>
      <c r="C181" s="15">
        <v>2022</v>
      </c>
      <c r="D181" s="15">
        <v>2</v>
      </c>
      <c r="E181" s="15" t="s">
        <v>135</v>
      </c>
      <c r="F181" s="11" t="s">
        <v>577</v>
      </c>
      <c r="G181" s="11"/>
      <c r="H181" s="266" t="s">
        <v>72</v>
      </c>
      <c r="I181" s="266" t="s">
        <v>369</v>
      </c>
      <c r="J181" s="11" t="s">
        <v>391</v>
      </c>
      <c r="K181" s="11" t="s">
        <v>410</v>
      </c>
      <c r="L181" s="11"/>
      <c r="M181" s="11">
        <v>236.85291817198257</v>
      </c>
      <c r="N181" s="11">
        <v>222.67924528301887</v>
      </c>
      <c r="O181" s="11">
        <v>-14.173672888963694</v>
      </c>
      <c r="P181" s="11"/>
      <c r="Q181" s="11">
        <f>IF(SUMIFS(N:N,E:E,SubmissionActual[[#This Row],[MonthName]])&gt;0,SubmissionActual[[#This Row],[2nd Submission]],SubmissionActual[[#This Row],[1st Submission]])</f>
        <v>222.67924528301887</v>
      </c>
    </row>
    <row r="182" spans="1:17">
      <c r="A182" s="15" t="str">
        <f>IF(OR(AND(SubmissionActual[MonthName]=MonthSel, SubmissionActual[Define]=DefineSel), AND(SubmissionActual[MonthName]=MonthSel, DefineSel="All")),"Yes","No")</f>
        <v>No</v>
      </c>
      <c r="B182" s="15" t="str">
        <f ca="1">IF(SubmissionActual[[#This Row],[Month2]]&lt;MONTH(TODAY()),"Yes","No")</f>
        <v>Yes</v>
      </c>
      <c r="C182" s="15">
        <v>2022</v>
      </c>
      <c r="D182" s="15">
        <v>2</v>
      </c>
      <c r="E182" s="15" t="s">
        <v>135</v>
      </c>
      <c r="F182" s="11" t="s">
        <v>576</v>
      </c>
      <c r="G182" s="11"/>
      <c r="H182" s="266" t="s">
        <v>72</v>
      </c>
      <c r="I182" s="266" t="s">
        <v>369</v>
      </c>
      <c r="J182" s="11" t="s">
        <v>391</v>
      </c>
      <c r="K182" s="11" t="s">
        <v>410</v>
      </c>
      <c r="L182" s="11"/>
      <c r="M182" s="11">
        <v>769.91001375040503</v>
      </c>
      <c r="N182" s="11">
        <v>2328.5714285714284</v>
      </c>
      <c r="O182" s="11">
        <v>1558.6614148210233</v>
      </c>
      <c r="P182" s="11"/>
      <c r="Q182" s="11">
        <f>IF(SUMIFS(N:N,E:E,SubmissionActual[[#This Row],[MonthName]])&gt;0,SubmissionActual[[#This Row],[2nd Submission]],SubmissionActual[[#This Row],[1st Submission]])</f>
        <v>2328.5714285714284</v>
      </c>
    </row>
    <row r="183" spans="1:17">
      <c r="A183" s="15" t="str">
        <f>IF(OR(AND(SubmissionActual[MonthName]=MonthSel, SubmissionActual[Define]=DefineSel), AND(SubmissionActual[MonthName]=MonthSel, DefineSel="All")),"Yes","No")</f>
        <v>No</v>
      </c>
      <c r="B183" s="15" t="str">
        <f ca="1">IF(SubmissionActual[[#This Row],[Month2]]&lt;MONTH(TODAY()),"Yes","No")</f>
        <v>Yes</v>
      </c>
      <c r="C183" s="15">
        <v>2022</v>
      </c>
      <c r="D183" s="15">
        <v>2</v>
      </c>
      <c r="E183" s="15" t="s">
        <v>135</v>
      </c>
      <c r="F183" s="11" t="s">
        <v>440</v>
      </c>
      <c r="G183" s="11"/>
      <c r="H183" s="266" t="s">
        <v>72</v>
      </c>
      <c r="I183" s="266" t="s">
        <v>369</v>
      </c>
      <c r="J183" s="11" t="s">
        <v>391</v>
      </c>
      <c r="K183" s="11" t="s">
        <v>410</v>
      </c>
      <c r="L183" s="11"/>
      <c r="M183" s="11"/>
      <c r="N183" s="11"/>
      <c r="O183" s="11"/>
      <c r="P183" s="11">
        <v>876</v>
      </c>
      <c r="Q183" s="11">
        <f>IF(SUMIFS(N:N,E:E,SubmissionActual[[#This Row],[MonthName]])&gt;0,SubmissionActual[[#This Row],[2nd Submission]],SubmissionActual[[#This Row],[1st Submission]])</f>
        <v>0</v>
      </c>
    </row>
    <row r="184" spans="1:17">
      <c r="A184" s="15" t="str">
        <f>IF(OR(AND(SubmissionActual[MonthName]=MonthSel, SubmissionActual[Define]=DefineSel), AND(SubmissionActual[MonthName]=MonthSel, DefineSel="All")),"Yes","No")</f>
        <v>No</v>
      </c>
      <c r="B184" s="15" t="str">
        <f ca="1">IF(SubmissionActual[[#This Row],[Month2]]&lt;MONTH(TODAY()),"Yes","No")</f>
        <v>Yes</v>
      </c>
      <c r="C184" s="15">
        <v>2022</v>
      </c>
      <c r="D184" s="15">
        <v>2</v>
      </c>
      <c r="E184" s="15" t="s">
        <v>135</v>
      </c>
      <c r="F184" s="11" t="s">
        <v>519</v>
      </c>
      <c r="G184" s="11"/>
      <c r="H184" s="266" t="s">
        <v>72</v>
      </c>
      <c r="I184" s="266" t="s">
        <v>369</v>
      </c>
      <c r="J184" s="11" t="s">
        <v>395</v>
      </c>
      <c r="K184" s="11" t="s">
        <v>410</v>
      </c>
      <c r="L184" s="11"/>
      <c r="M184" s="11"/>
      <c r="N184" s="11"/>
      <c r="O184" s="11"/>
      <c r="P184" s="11">
        <v>259</v>
      </c>
      <c r="Q184" s="11">
        <f>IF(SUMIFS(N:N,E:E,SubmissionActual[[#This Row],[MonthName]])&gt;0,SubmissionActual[[#This Row],[2nd Submission]],SubmissionActual[[#This Row],[1st Submission]])</f>
        <v>0</v>
      </c>
    </row>
    <row r="185" spans="1:17">
      <c r="A185" s="15" t="str">
        <f>IF(OR(AND(SubmissionActual[MonthName]=MonthSel, SubmissionActual[Define]=DefineSel), AND(SubmissionActual[MonthName]=MonthSel, DefineSel="All")),"Yes","No")</f>
        <v>No</v>
      </c>
      <c r="B185" s="15" t="str">
        <f ca="1">IF(SubmissionActual[[#This Row],[Month2]]&lt;MONTH(TODAY()),"Yes","No")</f>
        <v>Yes</v>
      </c>
      <c r="C185" s="15">
        <v>2022</v>
      </c>
      <c r="D185" s="15">
        <v>2</v>
      </c>
      <c r="E185" s="15" t="s">
        <v>135</v>
      </c>
      <c r="F185" s="11" t="s">
        <v>575</v>
      </c>
      <c r="G185" s="11"/>
      <c r="H185" s="266" t="s">
        <v>72</v>
      </c>
      <c r="I185" s="266" t="s">
        <v>369</v>
      </c>
      <c r="J185" s="11" t="s">
        <v>391</v>
      </c>
      <c r="K185" s="11" t="s">
        <v>410</v>
      </c>
      <c r="L185" s="11"/>
      <c r="M185" s="11">
        <v>0</v>
      </c>
      <c r="N185" s="11">
        <v>0</v>
      </c>
      <c r="O185" s="11">
        <v>0</v>
      </c>
      <c r="P185" s="11"/>
      <c r="Q185" s="11">
        <f>IF(SUMIFS(N:N,E:E,SubmissionActual[[#This Row],[MonthName]])&gt;0,SubmissionActual[[#This Row],[2nd Submission]],SubmissionActual[[#This Row],[1st Submission]])</f>
        <v>0</v>
      </c>
    </row>
    <row r="186" spans="1:17">
      <c r="A186" s="15" t="str">
        <f>IF(OR(AND(SubmissionActual[MonthName]=MonthSel, SubmissionActual[Define]=DefineSel), AND(SubmissionActual[MonthName]=MonthSel, DefineSel="All")),"Yes","No")</f>
        <v>No</v>
      </c>
      <c r="B186" s="15" t="str">
        <f ca="1">IF(SubmissionActual[[#This Row],[Month2]]&lt;MONTH(TODAY()),"Yes","No")</f>
        <v>Yes</v>
      </c>
      <c r="C186" s="15">
        <v>2022</v>
      </c>
      <c r="D186" s="15">
        <v>2</v>
      </c>
      <c r="E186" s="15" t="s">
        <v>135</v>
      </c>
      <c r="F186" s="11" t="s">
        <v>688</v>
      </c>
      <c r="G186" s="11"/>
      <c r="H186" s="266" t="s">
        <v>72</v>
      </c>
      <c r="I186" s="266" t="s">
        <v>369</v>
      </c>
      <c r="J186" s="11" t="s">
        <v>395</v>
      </c>
      <c r="K186" s="11" t="s">
        <v>410</v>
      </c>
      <c r="L186" s="11"/>
      <c r="M186" s="11">
        <v>792.30357188197127</v>
      </c>
      <c r="N186" s="11">
        <v>1000</v>
      </c>
      <c r="O186" s="11">
        <v>207.69642811802873</v>
      </c>
      <c r="P186" s="11">
        <v>1007</v>
      </c>
      <c r="Q186" s="11">
        <f>IF(SUMIFS(N:N,E:E,SubmissionActual[[#This Row],[MonthName]])&gt;0,SubmissionActual[[#This Row],[2nd Submission]],SubmissionActual[[#This Row],[1st Submission]])</f>
        <v>1000</v>
      </c>
    </row>
    <row r="187" spans="1:17">
      <c r="A187" s="15" t="str">
        <f>IF(OR(AND(SubmissionActual[MonthName]=MonthSel, SubmissionActual[Define]=DefineSel), AND(SubmissionActual[MonthName]=MonthSel, DefineSel="All")),"Yes","No")</f>
        <v>No</v>
      </c>
      <c r="B187" s="15" t="str">
        <f ca="1">IF(SubmissionActual[[#This Row],[Month2]]&lt;MONTH(TODAY()),"Yes","No")</f>
        <v>Yes</v>
      </c>
      <c r="C187" s="15">
        <v>2022</v>
      </c>
      <c r="D187" s="15">
        <v>2</v>
      </c>
      <c r="E187" s="15" t="s">
        <v>135</v>
      </c>
      <c r="F187" s="11" t="s">
        <v>689</v>
      </c>
      <c r="G187" s="11"/>
      <c r="H187" s="266" t="s">
        <v>72</v>
      </c>
      <c r="I187" s="266" t="s">
        <v>369</v>
      </c>
      <c r="J187" s="11" t="s">
        <v>391</v>
      </c>
      <c r="K187" s="11" t="s">
        <v>410</v>
      </c>
      <c r="L187" s="11"/>
      <c r="M187" s="11">
        <v>8690.9051728951054</v>
      </c>
      <c r="N187" s="11">
        <v>6654</v>
      </c>
      <c r="O187" s="11">
        <v>-2036.9051728951054</v>
      </c>
      <c r="P187" s="11">
        <v>5937</v>
      </c>
      <c r="Q187" s="11">
        <f>IF(SUMIFS(N:N,E:E,SubmissionActual[[#This Row],[MonthName]])&gt;0,SubmissionActual[[#This Row],[2nd Submission]],SubmissionActual[[#This Row],[1st Submission]])</f>
        <v>6654</v>
      </c>
    </row>
    <row r="188" spans="1:17">
      <c r="A188" s="15" t="str">
        <f>IF(OR(AND(SubmissionActual[MonthName]=MonthSel, SubmissionActual[Define]=DefineSel), AND(SubmissionActual[MonthName]=MonthSel, DefineSel="All")),"Yes","No")</f>
        <v>No</v>
      </c>
      <c r="B188" s="15" t="str">
        <f ca="1">IF(SubmissionActual[[#This Row],[Month2]]&lt;MONTH(TODAY()),"Yes","No")</f>
        <v>Yes</v>
      </c>
      <c r="C188" s="15">
        <v>2022</v>
      </c>
      <c r="D188" s="15">
        <v>2</v>
      </c>
      <c r="E188" s="15" t="s">
        <v>135</v>
      </c>
      <c r="F188" s="11" t="s">
        <v>691</v>
      </c>
      <c r="G188" s="11"/>
      <c r="H188" s="266" t="s">
        <v>72</v>
      </c>
      <c r="I188" s="266" t="s">
        <v>369</v>
      </c>
      <c r="J188" s="11" t="s">
        <v>389</v>
      </c>
      <c r="K188" s="11" t="s">
        <v>410</v>
      </c>
      <c r="L188" s="11"/>
      <c r="M188" s="11">
        <v>573.51585548032301</v>
      </c>
      <c r="N188" s="11">
        <v>529.4</v>
      </c>
      <c r="O188" s="11">
        <v>-44.115855480323034</v>
      </c>
      <c r="P188" s="11">
        <v>309</v>
      </c>
      <c r="Q188" s="11">
        <f>IF(SUMIFS(N:N,E:E,SubmissionActual[[#This Row],[MonthName]])&gt;0,SubmissionActual[[#This Row],[2nd Submission]],SubmissionActual[[#This Row],[1st Submission]])</f>
        <v>529.4</v>
      </c>
    </row>
    <row r="189" spans="1:17">
      <c r="A189" s="15" t="str">
        <f>IF(OR(AND(SubmissionActual[MonthName]=MonthSel, SubmissionActual[Define]=DefineSel), AND(SubmissionActual[MonthName]=MonthSel, DefineSel="All")),"Yes","No")</f>
        <v>No</v>
      </c>
      <c r="B189" s="15" t="str">
        <f ca="1">IF(SubmissionActual[[#This Row],[Month2]]&lt;MONTH(TODAY()),"Yes","No")</f>
        <v>Yes</v>
      </c>
      <c r="C189" s="15">
        <v>2022</v>
      </c>
      <c r="D189" s="15">
        <v>2</v>
      </c>
      <c r="E189" s="15" t="s">
        <v>135</v>
      </c>
      <c r="F189" s="11" t="s">
        <v>692</v>
      </c>
      <c r="G189" s="11"/>
      <c r="H189" s="266" t="s">
        <v>72</v>
      </c>
      <c r="I189" s="266" t="s">
        <v>369</v>
      </c>
      <c r="J189" s="11" t="s">
        <v>389</v>
      </c>
      <c r="K189" s="11" t="s">
        <v>410</v>
      </c>
      <c r="L189" s="11"/>
      <c r="M189" s="11">
        <v>573.95784802576338</v>
      </c>
      <c r="N189" s="11">
        <v>493.6</v>
      </c>
      <c r="O189" s="11">
        <v>-80.35784802576336</v>
      </c>
      <c r="P189" s="11">
        <v>338</v>
      </c>
      <c r="Q189" s="11">
        <f>IF(SUMIFS(N:N,E:E,SubmissionActual[[#This Row],[MonthName]])&gt;0,SubmissionActual[[#This Row],[2nd Submission]],SubmissionActual[[#This Row],[1st Submission]])</f>
        <v>493.6</v>
      </c>
    </row>
    <row r="190" spans="1:17">
      <c r="A190" s="15" t="str">
        <f>IF(OR(AND(SubmissionActual[MonthName]=MonthSel, SubmissionActual[Define]=DefineSel), AND(SubmissionActual[MonthName]=MonthSel, DefineSel="All")),"Yes","No")</f>
        <v>No</v>
      </c>
      <c r="B190" s="15" t="str">
        <f ca="1">IF(SubmissionActual[[#This Row],[Month2]]&lt;MONTH(TODAY()),"Yes","No")</f>
        <v>Yes</v>
      </c>
      <c r="C190" s="15">
        <v>2022</v>
      </c>
      <c r="D190" s="15">
        <v>2</v>
      </c>
      <c r="E190" s="15" t="s">
        <v>135</v>
      </c>
      <c r="F190" s="11" t="s">
        <v>693</v>
      </c>
      <c r="G190" s="11"/>
      <c r="H190" s="266" t="s">
        <v>72</v>
      </c>
      <c r="I190" s="266" t="s">
        <v>369</v>
      </c>
      <c r="J190" s="11" t="s">
        <v>389</v>
      </c>
      <c r="K190" s="11" t="s">
        <v>410</v>
      </c>
      <c r="L190" s="11"/>
      <c r="M190" s="11">
        <v>9470.8942817459028</v>
      </c>
      <c r="N190" s="11">
        <v>18847.5</v>
      </c>
      <c r="O190" s="11">
        <v>9376.6057182540972</v>
      </c>
      <c r="P190" s="11">
        <v>17185</v>
      </c>
      <c r="Q190" s="11">
        <f>IF(SUMIFS(N:N,E:E,SubmissionActual[[#This Row],[MonthName]])&gt;0,SubmissionActual[[#This Row],[2nd Submission]],SubmissionActual[[#This Row],[1st Submission]])</f>
        <v>18847.5</v>
      </c>
    </row>
    <row r="191" spans="1:17">
      <c r="A191" s="15" t="str">
        <f>IF(OR(AND(SubmissionActual[MonthName]=MonthSel, SubmissionActual[Define]=DefineSel), AND(SubmissionActual[MonthName]=MonthSel, DefineSel="All")),"Yes","No")</f>
        <v>No</v>
      </c>
      <c r="B191" s="15" t="str">
        <f ca="1">IF(SubmissionActual[[#This Row],[Month2]]&lt;MONTH(TODAY()),"Yes","No")</f>
        <v>Yes</v>
      </c>
      <c r="C191" s="15">
        <v>2022</v>
      </c>
      <c r="D191" s="15">
        <v>2</v>
      </c>
      <c r="E191" s="15" t="s">
        <v>135</v>
      </c>
      <c r="F191" s="11" t="s">
        <v>639</v>
      </c>
      <c r="G191" s="11"/>
      <c r="H191" s="266" t="s">
        <v>72</v>
      </c>
      <c r="I191" s="266" t="s">
        <v>369</v>
      </c>
      <c r="J191" s="11" t="s">
        <v>374</v>
      </c>
      <c r="K191" s="11" t="s">
        <v>410</v>
      </c>
      <c r="L191" s="11"/>
      <c r="M191" s="11"/>
      <c r="N191" s="11"/>
      <c r="O191" s="11"/>
      <c r="P191" s="11">
        <v>0</v>
      </c>
      <c r="Q191" s="11">
        <f>IF(SUMIFS(N:N,E:E,SubmissionActual[[#This Row],[MonthName]])&gt;0,SubmissionActual[[#This Row],[2nd Submission]],SubmissionActual[[#This Row],[1st Submission]])</f>
        <v>0</v>
      </c>
    </row>
    <row r="192" spans="1:17">
      <c r="A192" s="15" t="str">
        <f>IF(OR(AND(SubmissionActual[MonthName]=MonthSel, SubmissionActual[Define]=DefineSel), AND(SubmissionActual[MonthName]=MonthSel, DefineSel="All")),"Yes","No")</f>
        <v>No</v>
      </c>
      <c r="B192" s="15" t="str">
        <f ca="1">IF(SubmissionActual[[#This Row],[Month2]]&lt;MONTH(TODAY()),"Yes","No")</f>
        <v>Yes</v>
      </c>
      <c r="C192" s="15">
        <v>2022</v>
      </c>
      <c r="D192" s="15">
        <v>2</v>
      </c>
      <c r="E192" s="15" t="s">
        <v>135</v>
      </c>
      <c r="F192" s="11" t="s">
        <v>723</v>
      </c>
      <c r="G192" s="11"/>
      <c r="H192" s="266" t="s">
        <v>72</v>
      </c>
      <c r="I192" s="266" t="s">
        <v>369</v>
      </c>
      <c r="J192" s="11" t="s">
        <v>400</v>
      </c>
      <c r="K192" s="11" t="s">
        <v>410</v>
      </c>
      <c r="L192" s="11"/>
      <c r="M192" s="11"/>
      <c r="N192" s="11"/>
      <c r="O192" s="11"/>
      <c r="P192" s="11">
        <v>0</v>
      </c>
      <c r="Q192" s="11">
        <f>IF(SUMIFS(N:N,E:E,SubmissionActual[[#This Row],[MonthName]])&gt;0,SubmissionActual[[#This Row],[2nd Submission]],SubmissionActual[[#This Row],[1st Submission]])</f>
        <v>0</v>
      </c>
    </row>
    <row r="193" spans="1:17">
      <c r="A193" s="15" t="str">
        <f>IF(OR(AND(SubmissionActual[MonthName]=MonthSel, SubmissionActual[Define]=DefineSel), AND(SubmissionActual[MonthName]=MonthSel, DefineSel="All")),"Yes","No")</f>
        <v>No</v>
      </c>
      <c r="B193" s="15" t="str">
        <f ca="1">IF(SubmissionActual[[#This Row],[Month2]]&lt;MONTH(TODAY()),"Yes","No")</f>
        <v>Yes</v>
      </c>
      <c r="C193" s="15">
        <v>2022</v>
      </c>
      <c r="D193" s="15">
        <v>2</v>
      </c>
      <c r="E193" s="15" t="s">
        <v>135</v>
      </c>
      <c r="F193" s="11" t="s">
        <v>694</v>
      </c>
      <c r="G193" s="11"/>
      <c r="H193" s="266" t="s">
        <v>72</v>
      </c>
      <c r="I193" s="266" t="s">
        <v>369</v>
      </c>
      <c r="J193" s="11" t="s">
        <v>395</v>
      </c>
      <c r="K193" s="11" t="s">
        <v>410</v>
      </c>
      <c r="L193" s="11"/>
      <c r="M193" s="11">
        <v>1221.2767206142926</v>
      </c>
      <c r="N193" s="11">
        <v>1732</v>
      </c>
      <c r="O193" s="11">
        <v>510.72327938570743</v>
      </c>
      <c r="P193" s="11">
        <v>2157</v>
      </c>
      <c r="Q193" s="11">
        <f>IF(SUMIFS(N:N,E:E,SubmissionActual[[#This Row],[MonthName]])&gt;0,SubmissionActual[[#This Row],[2nd Submission]],SubmissionActual[[#This Row],[1st Submission]])</f>
        <v>1732</v>
      </c>
    </row>
    <row r="194" spans="1:17">
      <c r="A194" s="15" t="str">
        <f>IF(OR(AND(SubmissionActual[MonthName]=MonthSel, SubmissionActual[Define]=DefineSel), AND(SubmissionActual[MonthName]=MonthSel, DefineSel="All")),"Yes","No")</f>
        <v>No</v>
      </c>
      <c r="B194" s="15" t="str">
        <f ca="1">IF(SubmissionActual[[#This Row],[Month2]]&lt;MONTH(TODAY()),"Yes","No")</f>
        <v>Yes</v>
      </c>
      <c r="C194" s="15">
        <v>2022</v>
      </c>
      <c r="D194" s="15">
        <v>2</v>
      </c>
      <c r="E194" s="15" t="s">
        <v>135</v>
      </c>
      <c r="F194" s="11" t="s">
        <v>695</v>
      </c>
      <c r="G194" s="11"/>
      <c r="H194" s="266" t="s">
        <v>72</v>
      </c>
      <c r="I194" s="266" t="s">
        <v>369</v>
      </c>
      <c r="J194" s="11" t="s">
        <v>395</v>
      </c>
      <c r="K194" s="11" t="s">
        <v>410</v>
      </c>
      <c r="L194" s="11"/>
      <c r="M194" s="11">
        <v>2461.9662277537336</v>
      </c>
      <c r="N194" s="11">
        <v>3492</v>
      </c>
      <c r="O194" s="11">
        <v>1030.0337722462664</v>
      </c>
      <c r="P194" s="11">
        <v>5823</v>
      </c>
      <c r="Q194" s="11">
        <f>IF(SUMIFS(N:N,E:E,SubmissionActual[[#This Row],[MonthName]])&gt;0,SubmissionActual[[#This Row],[2nd Submission]],SubmissionActual[[#This Row],[1st Submission]])</f>
        <v>3492</v>
      </c>
    </row>
    <row r="195" spans="1:17">
      <c r="A195" s="15" t="str">
        <f>IF(OR(AND(SubmissionActual[MonthName]=MonthSel, SubmissionActual[Define]=DefineSel), AND(SubmissionActual[MonthName]=MonthSel, DefineSel="All")),"Yes","No")</f>
        <v>No</v>
      </c>
      <c r="B195" s="15" t="str">
        <f ca="1">IF(SubmissionActual[[#This Row],[Month2]]&lt;MONTH(TODAY()),"Yes","No")</f>
        <v>Yes</v>
      </c>
      <c r="C195" s="15">
        <v>2022</v>
      </c>
      <c r="D195" s="15">
        <v>2</v>
      </c>
      <c r="E195" s="15" t="s">
        <v>135</v>
      </c>
      <c r="F195" s="11" t="s">
        <v>696</v>
      </c>
      <c r="G195" s="11"/>
      <c r="H195" s="266" t="s">
        <v>72</v>
      </c>
      <c r="I195" s="266" t="s">
        <v>369</v>
      </c>
      <c r="J195" s="11" t="s">
        <v>398</v>
      </c>
      <c r="K195" s="11" t="s">
        <v>410</v>
      </c>
      <c r="L195" s="11"/>
      <c r="M195" s="11">
        <v>685.52856373978943</v>
      </c>
      <c r="N195" s="11">
        <v>1072.5</v>
      </c>
      <c r="O195" s="11">
        <v>386.97143626021057</v>
      </c>
      <c r="P195" s="11">
        <v>1058.5</v>
      </c>
      <c r="Q195" s="11">
        <f>IF(SUMIFS(N:N,E:E,SubmissionActual[[#This Row],[MonthName]])&gt;0,SubmissionActual[[#This Row],[2nd Submission]],SubmissionActual[[#This Row],[1st Submission]])</f>
        <v>1072.5</v>
      </c>
    </row>
    <row r="196" spans="1:17">
      <c r="A196" s="15" t="str">
        <f>IF(OR(AND(SubmissionActual[MonthName]=MonthSel, SubmissionActual[Define]=DefineSel), AND(SubmissionActual[MonthName]=MonthSel, DefineSel="All")),"Yes","No")</f>
        <v>No</v>
      </c>
      <c r="B196" s="15" t="str">
        <f ca="1">IF(SubmissionActual[[#This Row],[Month2]]&lt;MONTH(TODAY()),"Yes","No")</f>
        <v>Yes</v>
      </c>
      <c r="C196" s="15">
        <v>2022</v>
      </c>
      <c r="D196" s="15">
        <v>2</v>
      </c>
      <c r="E196" s="15" t="s">
        <v>135</v>
      </c>
      <c r="F196" s="11" t="s">
        <v>697</v>
      </c>
      <c r="G196" s="11"/>
      <c r="H196" s="266" t="s">
        <v>72</v>
      </c>
      <c r="I196" s="266" t="s">
        <v>369</v>
      </c>
      <c r="J196" s="11" t="s">
        <v>391</v>
      </c>
      <c r="K196" s="11" t="s">
        <v>410</v>
      </c>
      <c r="L196" s="11"/>
      <c r="M196" s="11">
        <v>0</v>
      </c>
      <c r="N196" s="11">
        <v>0</v>
      </c>
      <c r="O196" s="11">
        <v>0</v>
      </c>
      <c r="P196" s="11">
        <v>0</v>
      </c>
      <c r="Q196" s="11">
        <f>IF(SUMIFS(N:N,E:E,SubmissionActual[[#This Row],[MonthName]])&gt;0,SubmissionActual[[#This Row],[2nd Submission]],SubmissionActual[[#This Row],[1st Submission]])</f>
        <v>0</v>
      </c>
    </row>
    <row r="197" spans="1:17">
      <c r="A197" s="15" t="str">
        <f>IF(OR(AND(SubmissionActual[MonthName]=MonthSel, SubmissionActual[Define]=DefineSel), AND(SubmissionActual[MonthName]=MonthSel, DefineSel="All")),"Yes","No")</f>
        <v>No</v>
      </c>
      <c r="B197" s="15" t="str">
        <f ca="1">IF(SubmissionActual[[#This Row],[Month2]]&lt;MONTH(TODAY()),"Yes","No")</f>
        <v>Yes</v>
      </c>
      <c r="C197" s="15">
        <v>2022</v>
      </c>
      <c r="D197" s="15">
        <v>2</v>
      </c>
      <c r="E197" s="15" t="s">
        <v>135</v>
      </c>
      <c r="F197" s="11" t="s">
        <v>698</v>
      </c>
      <c r="G197" s="11"/>
      <c r="H197" s="266" t="s">
        <v>72</v>
      </c>
      <c r="I197" s="266" t="s">
        <v>369</v>
      </c>
      <c r="J197" s="11" t="s">
        <v>398</v>
      </c>
      <c r="K197" s="11" t="s">
        <v>410</v>
      </c>
      <c r="L197" s="11"/>
      <c r="M197" s="11">
        <v>960.20866357916248</v>
      </c>
      <c r="N197" s="11">
        <v>700</v>
      </c>
      <c r="O197" s="11">
        <v>-260.20866357916248</v>
      </c>
      <c r="P197" s="11">
        <v>2144.4</v>
      </c>
      <c r="Q197" s="11">
        <f>IF(SUMIFS(N:N,E:E,SubmissionActual[[#This Row],[MonthName]])&gt;0,SubmissionActual[[#This Row],[2nd Submission]],SubmissionActual[[#This Row],[1st Submission]])</f>
        <v>700</v>
      </c>
    </row>
    <row r="198" spans="1:17">
      <c r="A198" s="15" t="str">
        <f>IF(OR(AND(SubmissionActual[MonthName]=MonthSel, SubmissionActual[Define]=DefineSel), AND(SubmissionActual[MonthName]=MonthSel, DefineSel="All")),"Yes","No")</f>
        <v>No</v>
      </c>
      <c r="B198" s="15" t="str">
        <f ca="1">IF(SubmissionActual[[#This Row],[Month2]]&lt;MONTH(TODAY()),"Yes","No")</f>
        <v>Yes</v>
      </c>
      <c r="C198" s="15">
        <v>2022</v>
      </c>
      <c r="D198" s="15">
        <v>2</v>
      </c>
      <c r="E198" s="15" t="s">
        <v>135</v>
      </c>
      <c r="F198" s="11" t="s">
        <v>699</v>
      </c>
      <c r="G198" s="11"/>
      <c r="H198" s="266" t="s">
        <v>72</v>
      </c>
      <c r="I198" s="266" t="s">
        <v>369</v>
      </c>
      <c r="J198" s="11" t="s">
        <v>398</v>
      </c>
      <c r="K198" s="11" t="s">
        <v>410</v>
      </c>
      <c r="L198" s="11"/>
      <c r="M198" s="11">
        <v>1822.1134289300603</v>
      </c>
      <c r="N198" s="11">
        <v>1905.1</v>
      </c>
      <c r="O198" s="11">
        <v>82.9865710699396</v>
      </c>
      <c r="P198" s="11">
        <v>1008.5999999999999</v>
      </c>
      <c r="Q198" s="11">
        <f>IF(SUMIFS(N:N,E:E,SubmissionActual[[#This Row],[MonthName]])&gt;0,SubmissionActual[[#This Row],[2nd Submission]],SubmissionActual[[#This Row],[1st Submission]])</f>
        <v>1905.1</v>
      </c>
    </row>
    <row r="199" spans="1:17">
      <c r="A199" s="15" t="str">
        <f>IF(OR(AND(SubmissionActual[MonthName]=MonthSel, SubmissionActual[Define]=DefineSel), AND(SubmissionActual[MonthName]=MonthSel, DefineSel="All")),"Yes","No")</f>
        <v>No</v>
      </c>
      <c r="B199" s="15" t="str">
        <f ca="1">IF(SubmissionActual[[#This Row],[Month2]]&lt;MONTH(TODAY()),"Yes","No")</f>
        <v>Yes</v>
      </c>
      <c r="C199" s="15">
        <v>2022</v>
      </c>
      <c r="D199" s="15">
        <v>2</v>
      </c>
      <c r="E199" s="15" t="s">
        <v>135</v>
      </c>
      <c r="F199" s="11" t="s">
        <v>700</v>
      </c>
      <c r="G199" s="11"/>
      <c r="H199" s="266" t="s">
        <v>72</v>
      </c>
      <c r="I199" s="266" t="s">
        <v>369</v>
      </c>
      <c r="J199" s="11" t="s">
        <v>398</v>
      </c>
      <c r="K199" s="11" t="s">
        <v>410</v>
      </c>
      <c r="L199" s="11"/>
      <c r="M199" s="11">
        <v>12300.179278892228</v>
      </c>
      <c r="N199" s="11">
        <v>22000</v>
      </c>
      <c r="O199" s="11">
        <v>9699.8207211077715</v>
      </c>
      <c r="P199" s="11">
        <v>23100.9</v>
      </c>
      <c r="Q199" s="11">
        <f>IF(SUMIFS(N:N,E:E,SubmissionActual[[#This Row],[MonthName]])&gt;0,SubmissionActual[[#This Row],[2nd Submission]],SubmissionActual[[#This Row],[1st Submission]])</f>
        <v>22000</v>
      </c>
    </row>
    <row r="200" spans="1:17">
      <c r="A200" s="15" t="str">
        <f>IF(OR(AND(SubmissionActual[MonthName]=MonthSel, SubmissionActual[Define]=DefineSel), AND(SubmissionActual[MonthName]=MonthSel, DefineSel="All")),"Yes","No")</f>
        <v>No</v>
      </c>
      <c r="B200" s="15" t="str">
        <f ca="1">IF(SubmissionActual[[#This Row],[Month2]]&lt;MONTH(TODAY()),"Yes","No")</f>
        <v>Yes</v>
      </c>
      <c r="C200" s="15">
        <v>2022</v>
      </c>
      <c r="D200" s="15">
        <v>2</v>
      </c>
      <c r="E200" s="15" t="s">
        <v>135</v>
      </c>
      <c r="F200" s="11" t="s">
        <v>701</v>
      </c>
      <c r="G200" s="11"/>
      <c r="H200" s="266" t="s">
        <v>72</v>
      </c>
      <c r="I200" s="266" t="s">
        <v>369</v>
      </c>
      <c r="J200" s="11" t="s">
        <v>398</v>
      </c>
      <c r="K200" s="11" t="s">
        <v>410</v>
      </c>
      <c r="L200" s="11"/>
      <c r="M200" s="11">
        <v>359.44481136847025</v>
      </c>
      <c r="N200" s="11">
        <v>500</v>
      </c>
      <c r="O200" s="11">
        <v>140.55518863152975</v>
      </c>
      <c r="P200" s="11">
        <v>834</v>
      </c>
      <c r="Q200" s="11">
        <f>IF(SUMIFS(N:N,E:E,SubmissionActual[[#This Row],[MonthName]])&gt;0,SubmissionActual[[#This Row],[2nd Submission]],SubmissionActual[[#This Row],[1st Submission]])</f>
        <v>500</v>
      </c>
    </row>
    <row r="201" spans="1:17">
      <c r="A201" s="15" t="str">
        <f>IF(OR(AND(SubmissionActual[MonthName]=MonthSel, SubmissionActual[Define]=DefineSel), AND(SubmissionActual[MonthName]=MonthSel, DefineSel="All")),"Yes","No")</f>
        <v>No</v>
      </c>
      <c r="B201" s="15" t="str">
        <f ca="1">IF(SubmissionActual[[#This Row],[Month2]]&lt;MONTH(TODAY()),"Yes","No")</f>
        <v>Yes</v>
      </c>
      <c r="C201" s="15">
        <v>2022</v>
      </c>
      <c r="D201" s="15">
        <v>2</v>
      </c>
      <c r="E201" s="15" t="s">
        <v>135</v>
      </c>
      <c r="F201" s="11" t="s">
        <v>702</v>
      </c>
      <c r="G201" s="11"/>
      <c r="H201" s="266" t="s">
        <v>72</v>
      </c>
      <c r="I201" s="266" t="s">
        <v>369</v>
      </c>
      <c r="J201" s="11" t="s">
        <v>398</v>
      </c>
      <c r="K201" s="11" t="s">
        <v>410</v>
      </c>
      <c r="L201" s="11"/>
      <c r="M201" s="11">
        <v>1535.8814861484771</v>
      </c>
      <c r="N201" s="11">
        <v>954.9</v>
      </c>
      <c r="O201" s="11">
        <v>-580.98148614847707</v>
      </c>
      <c r="P201" s="11">
        <v>482</v>
      </c>
      <c r="Q201" s="11">
        <f>IF(SUMIFS(N:N,E:E,SubmissionActual[[#This Row],[MonthName]])&gt;0,SubmissionActual[[#This Row],[2nd Submission]],SubmissionActual[[#This Row],[1st Submission]])</f>
        <v>954.9</v>
      </c>
    </row>
    <row r="202" spans="1:17">
      <c r="A202" s="15" t="str">
        <f>IF(OR(AND(SubmissionActual[MonthName]=MonthSel, SubmissionActual[Define]=DefineSel), AND(SubmissionActual[MonthName]=MonthSel, DefineSel="All")),"Yes","No")</f>
        <v>No</v>
      </c>
      <c r="B202" s="15" t="str">
        <f ca="1">IF(SubmissionActual[[#This Row],[Month2]]&lt;MONTH(TODAY()),"Yes","No")</f>
        <v>Yes</v>
      </c>
      <c r="C202" s="15">
        <v>2022</v>
      </c>
      <c r="D202" s="15">
        <v>2</v>
      </c>
      <c r="E202" s="15" t="s">
        <v>135</v>
      </c>
      <c r="F202" s="11" t="s">
        <v>703</v>
      </c>
      <c r="G202" s="11"/>
      <c r="H202" s="266" t="s">
        <v>72</v>
      </c>
      <c r="I202" s="266" t="s">
        <v>369</v>
      </c>
      <c r="J202" s="11" t="s">
        <v>398</v>
      </c>
      <c r="K202" s="11" t="s">
        <v>410</v>
      </c>
      <c r="L202" s="11"/>
      <c r="M202" s="11">
        <v>1643.5334538823008</v>
      </c>
      <c r="N202" s="11">
        <v>1201.9000000000001</v>
      </c>
      <c r="O202" s="11">
        <v>-441.63345388230073</v>
      </c>
      <c r="P202" s="11">
        <v>561</v>
      </c>
      <c r="Q202" s="11">
        <f>IF(SUMIFS(N:N,E:E,SubmissionActual[[#This Row],[MonthName]])&gt;0,SubmissionActual[[#This Row],[2nd Submission]],SubmissionActual[[#This Row],[1st Submission]])</f>
        <v>1201.9000000000001</v>
      </c>
    </row>
    <row r="203" spans="1:17">
      <c r="A203" s="15" t="str">
        <f>IF(OR(AND(SubmissionActual[MonthName]=MonthSel, SubmissionActual[Define]=DefineSel), AND(SubmissionActual[MonthName]=MonthSel, DefineSel="All")),"Yes","No")</f>
        <v>No</v>
      </c>
      <c r="B203" s="15" t="str">
        <f ca="1">IF(SubmissionActual[[#This Row],[Month2]]&lt;MONTH(TODAY()),"Yes","No")</f>
        <v>Yes</v>
      </c>
      <c r="C203" s="15">
        <v>2022</v>
      </c>
      <c r="D203" s="15">
        <v>2</v>
      </c>
      <c r="E203" s="15" t="s">
        <v>135</v>
      </c>
      <c r="F203" s="11" t="s">
        <v>704</v>
      </c>
      <c r="G203" s="11"/>
      <c r="H203" s="266" t="s">
        <v>72</v>
      </c>
      <c r="I203" s="266" t="s">
        <v>369</v>
      </c>
      <c r="J203" s="11" t="s">
        <v>398</v>
      </c>
      <c r="K203" s="11" t="s">
        <v>410</v>
      </c>
      <c r="L203" s="11"/>
      <c r="M203" s="11">
        <v>3455.6658997398213</v>
      </c>
      <c r="N203" s="11">
        <v>2553</v>
      </c>
      <c r="O203" s="11">
        <v>-902.66589973982127</v>
      </c>
      <c r="P203" s="11">
        <v>1446</v>
      </c>
      <c r="Q203" s="11">
        <f>IF(SUMIFS(N:N,E:E,SubmissionActual[[#This Row],[MonthName]])&gt;0,SubmissionActual[[#This Row],[2nd Submission]],SubmissionActual[[#This Row],[1st Submission]])</f>
        <v>2553</v>
      </c>
    </row>
    <row r="204" spans="1:17">
      <c r="A204" s="15" t="str">
        <f>IF(OR(AND(SubmissionActual[MonthName]=MonthSel, SubmissionActual[Define]=DefineSel), AND(SubmissionActual[MonthName]=MonthSel, DefineSel="All")),"Yes","No")</f>
        <v>No</v>
      </c>
      <c r="B204" s="15" t="str">
        <f ca="1">IF(SubmissionActual[[#This Row],[Month2]]&lt;MONTH(TODAY()),"Yes","No")</f>
        <v>Yes</v>
      </c>
      <c r="C204" s="15">
        <v>2022</v>
      </c>
      <c r="D204" s="15">
        <v>2</v>
      </c>
      <c r="E204" s="15" t="s">
        <v>135</v>
      </c>
      <c r="F204" s="11" t="s">
        <v>705</v>
      </c>
      <c r="G204" s="11"/>
      <c r="H204" s="266" t="s">
        <v>72</v>
      </c>
      <c r="I204" s="266" t="s">
        <v>369</v>
      </c>
      <c r="J204" s="11" t="s">
        <v>398</v>
      </c>
      <c r="K204" s="11" t="s">
        <v>410</v>
      </c>
      <c r="L204" s="11"/>
      <c r="M204" s="11">
        <v>4494.2444137196944</v>
      </c>
      <c r="N204" s="11">
        <v>6500</v>
      </c>
      <c r="O204" s="11">
        <v>2005.7555862803056</v>
      </c>
      <c r="P204" s="11">
        <v>8257</v>
      </c>
      <c r="Q204" s="11">
        <f>IF(SUMIFS(N:N,E:E,SubmissionActual[[#This Row],[MonthName]])&gt;0,SubmissionActual[[#This Row],[2nd Submission]],SubmissionActual[[#This Row],[1st Submission]])</f>
        <v>6500</v>
      </c>
    </row>
    <row r="205" spans="1:17">
      <c r="A205" s="15" t="str">
        <f>IF(OR(AND(SubmissionActual[MonthName]=MonthSel, SubmissionActual[Define]=DefineSel), AND(SubmissionActual[MonthName]=MonthSel, DefineSel="All")),"Yes","No")</f>
        <v>No</v>
      </c>
      <c r="B205" s="15" t="str">
        <f ca="1">IF(SubmissionActual[[#This Row],[Month2]]&lt;MONTH(TODAY()),"Yes","No")</f>
        <v>Yes</v>
      </c>
      <c r="C205" s="15">
        <v>2022</v>
      </c>
      <c r="D205" s="15">
        <v>2</v>
      </c>
      <c r="E205" s="15" t="s">
        <v>135</v>
      </c>
      <c r="F205" s="11" t="s">
        <v>706</v>
      </c>
      <c r="G205" s="11"/>
      <c r="H205" s="266" t="s">
        <v>72</v>
      </c>
      <c r="I205" s="266" t="s">
        <v>369</v>
      </c>
      <c r="J205" s="11" t="s">
        <v>398</v>
      </c>
      <c r="K205" s="11" t="s">
        <v>410</v>
      </c>
      <c r="L205" s="11"/>
      <c r="M205" s="11">
        <v>0</v>
      </c>
      <c r="N205" s="11">
        <v>0</v>
      </c>
      <c r="O205" s="11">
        <v>0</v>
      </c>
      <c r="P205" s="11">
        <v>0</v>
      </c>
      <c r="Q205" s="11">
        <f>IF(SUMIFS(N:N,E:E,SubmissionActual[[#This Row],[MonthName]])&gt;0,SubmissionActual[[#This Row],[2nd Submission]],SubmissionActual[[#This Row],[1st Submission]])</f>
        <v>0</v>
      </c>
    </row>
    <row r="206" spans="1:17">
      <c r="A206" s="15" t="str">
        <f>IF(OR(AND(SubmissionActual[MonthName]=MonthSel, SubmissionActual[Define]=DefineSel), AND(SubmissionActual[MonthName]=MonthSel, DefineSel="All")),"Yes","No")</f>
        <v>No</v>
      </c>
      <c r="B206" s="15" t="str">
        <f ca="1">IF(SubmissionActual[[#This Row],[Month2]]&lt;MONTH(TODAY()),"Yes","No")</f>
        <v>Yes</v>
      </c>
      <c r="C206" s="15">
        <v>2022</v>
      </c>
      <c r="D206" s="15">
        <v>2</v>
      </c>
      <c r="E206" s="15" t="s">
        <v>135</v>
      </c>
      <c r="F206" s="11" t="s">
        <v>707</v>
      </c>
      <c r="G206" s="11"/>
      <c r="H206" s="266" t="s">
        <v>72</v>
      </c>
      <c r="I206" s="266" t="s">
        <v>369</v>
      </c>
      <c r="J206" s="11" t="s">
        <v>395</v>
      </c>
      <c r="K206" s="11" t="s">
        <v>410</v>
      </c>
      <c r="L206" s="11"/>
      <c r="M206" s="11">
        <v>1262.9760766413801</v>
      </c>
      <c r="N206" s="11">
        <v>1560</v>
      </c>
      <c r="O206" s="11">
        <v>297.02392335861987</v>
      </c>
      <c r="P206" s="11">
        <v>2165</v>
      </c>
      <c r="Q206" s="11">
        <f>IF(SUMIFS(N:N,E:E,SubmissionActual[[#This Row],[MonthName]])&gt;0,SubmissionActual[[#This Row],[2nd Submission]],SubmissionActual[[#This Row],[1st Submission]])</f>
        <v>1560</v>
      </c>
    </row>
    <row r="207" spans="1:17">
      <c r="A207" s="15" t="str">
        <f>IF(OR(AND(SubmissionActual[MonthName]=MonthSel, SubmissionActual[Define]=DefineSel), AND(SubmissionActual[MonthName]=MonthSel, DefineSel="All")),"Yes","No")</f>
        <v>No</v>
      </c>
      <c r="B207" s="15" t="str">
        <f ca="1">IF(SubmissionActual[[#This Row],[Month2]]&lt;MONTH(TODAY()),"Yes","No")</f>
        <v>Yes</v>
      </c>
      <c r="C207" s="15">
        <v>2022</v>
      </c>
      <c r="D207" s="15">
        <v>2</v>
      </c>
      <c r="E207" s="15" t="s">
        <v>135</v>
      </c>
      <c r="F207" s="11" t="s">
        <v>708</v>
      </c>
      <c r="G207" s="11"/>
      <c r="H207" s="266" t="s">
        <v>72</v>
      </c>
      <c r="I207" s="266" t="s">
        <v>369</v>
      </c>
      <c r="J207" s="11" t="s">
        <v>395</v>
      </c>
      <c r="K207" s="11" t="s">
        <v>410</v>
      </c>
      <c r="L207" s="11"/>
      <c r="M207" s="11">
        <v>0</v>
      </c>
      <c r="N207" s="11">
        <v>1123</v>
      </c>
      <c r="O207" s="11">
        <v>1123</v>
      </c>
      <c r="P207" s="11">
        <v>726</v>
      </c>
      <c r="Q207" s="11">
        <f>IF(SUMIFS(N:N,E:E,SubmissionActual[[#This Row],[MonthName]])&gt;0,SubmissionActual[[#This Row],[2nd Submission]],SubmissionActual[[#This Row],[1st Submission]])</f>
        <v>1123</v>
      </c>
    </row>
    <row r="208" spans="1:17">
      <c r="A208" s="15" t="str">
        <f>IF(OR(AND(SubmissionActual[MonthName]=MonthSel, SubmissionActual[Define]=DefineSel), AND(SubmissionActual[MonthName]=MonthSel, DefineSel="All")),"Yes","No")</f>
        <v>No</v>
      </c>
      <c r="B208" s="15" t="str">
        <f ca="1">IF(SubmissionActual[[#This Row],[Month2]]&lt;MONTH(TODAY()),"Yes","No")</f>
        <v>Yes</v>
      </c>
      <c r="C208" s="15">
        <v>2022</v>
      </c>
      <c r="D208" s="15">
        <v>2</v>
      </c>
      <c r="E208" s="15" t="s">
        <v>135</v>
      </c>
      <c r="F208" s="11" t="s">
        <v>709</v>
      </c>
      <c r="G208" s="11"/>
      <c r="H208" s="266" t="s">
        <v>72</v>
      </c>
      <c r="I208" s="266" t="s">
        <v>369</v>
      </c>
      <c r="J208" s="11" t="s">
        <v>395</v>
      </c>
      <c r="K208" s="11" t="s">
        <v>410</v>
      </c>
      <c r="L208" s="11"/>
      <c r="M208" s="11">
        <v>13777.053526968164</v>
      </c>
      <c r="N208" s="11">
        <v>5300</v>
      </c>
      <c r="O208" s="11">
        <v>-8477.0535269681641</v>
      </c>
      <c r="P208" s="11">
        <v>6195</v>
      </c>
      <c r="Q208" s="11">
        <f>IF(SUMIFS(N:N,E:E,SubmissionActual[[#This Row],[MonthName]])&gt;0,SubmissionActual[[#This Row],[2nd Submission]],SubmissionActual[[#This Row],[1st Submission]])</f>
        <v>5300</v>
      </c>
    </row>
    <row r="209" spans="1:17">
      <c r="A209" s="15" t="str">
        <f>IF(OR(AND(SubmissionActual[MonthName]=MonthSel, SubmissionActual[Define]=DefineSel), AND(SubmissionActual[MonthName]=MonthSel, DefineSel="All")),"Yes","No")</f>
        <v>No</v>
      </c>
      <c r="B209" s="15" t="str">
        <f ca="1">IF(SubmissionActual[[#This Row],[Month2]]&lt;MONTH(TODAY()),"Yes","No")</f>
        <v>Yes</v>
      </c>
      <c r="C209" s="15">
        <v>2022</v>
      </c>
      <c r="D209" s="15">
        <v>2</v>
      </c>
      <c r="E209" s="15" t="s">
        <v>135</v>
      </c>
      <c r="F209" s="11" t="s">
        <v>710</v>
      </c>
      <c r="G209" s="11"/>
      <c r="H209" s="266" t="s">
        <v>72</v>
      </c>
      <c r="I209" s="266" t="s">
        <v>369</v>
      </c>
      <c r="J209" s="11" t="s">
        <v>395</v>
      </c>
      <c r="K209" s="11" t="s">
        <v>410</v>
      </c>
      <c r="L209" s="11"/>
      <c r="M209" s="11">
        <v>0</v>
      </c>
      <c r="N209" s="11">
        <v>3870.5</v>
      </c>
      <c r="O209" s="11">
        <v>3870.5</v>
      </c>
      <c r="P209" s="11">
        <v>6799.0999999999995</v>
      </c>
      <c r="Q209" s="11">
        <f>IF(SUMIFS(N:N,E:E,SubmissionActual[[#This Row],[MonthName]])&gt;0,SubmissionActual[[#This Row],[2nd Submission]],SubmissionActual[[#This Row],[1st Submission]])</f>
        <v>3870.5</v>
      </c>
    </row>
    <row r="210" spans="1:17">
      <c r="A210" s="15" t="str">
        <f>IF(OR(AND(SubmissionActual[MonthName]=MonthSel, SubmissionActual[Define]=DefineSel), AND(SubmissionActual[MonthName]=MonthSel, DefineSel="All")),"Yes","No")</f>
        <v>No</v>
      </c>
      <c r="B210" s="15" t="str">
        <f ca="1">IF(SubmissionActual[[#This Row],[Month2]]&lt;MONTH(TODAY()),"Yes","No")</f>
        <v>Yes</v>
      </c>
      <c r="C210" s="15">
        <v>2022</v>
      </c>
      <c r="D210" s="15">
        <v>2</v>
      </c>
      <c r="E210" s="15" t="s">
        <v>135</v>
      </c>
      <c r="F210" s="11" t="s">
        <v>711</v>
      </c>
      <c r="G210" s="11"/>
      <c r="H210" s="266" t="s">
        <v>72</v>
      </c>
      <c r="I210" s="266" t="s">
        <v>369</v>
      </c>
      <c r="J210" s="11" t="s">
        <v>400</v>
      </c>
      <c r="K210" s="11" t="s">
        <v>410</v>
      </c>
      <c r="L210" s="11"/>
      <c r="M210" s="11">
        <v>2118.8258889280974</v>
      </c>
      <c r="N210" s="11">
        <v>1000</v>
      </c>
      <c r="O210" s="11">
        <v>-1118.8258889280974</v>
      </c>
      <c r="P210" s="11">
        <v>4868.8</v>
      </c>
      <c r="Q210" s="11">
        <f>IF(SUMIFS(N:N,E:E,SubmissionActual[[#This Row],[MonthName]])&gt;0,SubmissionActual[[#This Row],[2nd Submission]],SubmissionActual[[#This Row],[1st Submission]])</f>
        <v>1000</v>
      </c>
    </row>
    <row r="211" spans="1:17">
      <c r="A211" s="15" t="str">
        <f>IF(OR(AND(SubmissionActual[MonthName]=MonthSel, SubmissionActual[Define]=DefineSel), AND(SubmissionActual[MonthName]=MonthSel, DefineSel="All")),"Yes","No")</f>
        <v>No</v>
      </c>
      <c r="B211" s="15" t="str">
        <f ca="1">IF(SubmissionActual[[#This Row],[Month2]]&lt;MONTH(TODAY()),"Yes","No")</f>
        <v>Yes</v>
      </c>
      <c r="C211" s="15">
        <v>2022</v>
      </c>
      <c r="D211" s="15">
        <v>2</v>
      </c>
      <c r="E211" s="15" t="s">
        <v>135</v>
      </c>
      <c r="F211" s="11" t="s">
        <v>712</v>
      </c>
      <c r="G211" s="11"/>
      <c r="H211" s="266" t="s">
        <v>72</v>
      </c>
      <c r="I211" s="266" t="s">
        <v>369</v>
      </c>
      <c r="J211" s="11" t="s">
        <v>400</v>
      </c>
      <c r="K211" s="11" t="s">
        <v>410</v>
      </c>
      <c r="L211" s="11"/>
      <c r="M211" s="11">
        <v>1706.1741110719022</v>
      </c>
      <c r="N211" s="11">
        <v>2000</v>
      </c>
      <c r="O211" s="11">
        <v>293.82588892809781</v>
      </c>
      <c r="P211" s="11">
        <v>1608.8</v>
      </c>
      <c r="Q211" s="11">
        <f>IF(SUMIFS(N:N,E:E,SubmissionActual[[#This Row],[MonthName]])&gt;0,SubmissionActual[[#This Row],[2nd Submission]],SubmissionActual[[#This Row],[1st Submission]])</f>
        <v>2000</v>
      </c>
    </row>
    <row r="212" spans="1:17">
      <c r="A212" s="15" t="str">
        <f>IF(OR(AND(SubmissionActual[MonthName]=MonthSel, SubmissionActual[Define]=DefineSel), AND(SubmissionActual[MonthName]=MonthSel, DefineSel="All")),"Yes","No")</f>
        <v>No</v>
      </c>
      <c r="B212" s="15" t="str">
        <f ca="1">IF(SubmissionActual[[#This Row],[Month2]]&lt;MONTH(TODAY()),"Yes","No")</f>
        <v>Yes</v>
      </c>
      <c r="C212" s="15">
        <v>2022</v>
      </c>
      <c r="D212" s="15">
        <v>2</v>
      </c>
      <c r="E212" s="15" t="s">
        <v>135</v>
      </c>
      <c r="F212" s="11" t="s">
        <v>437</v>
      </c>
      <c r="G212" s="11"/>
      <c r="H212" s="266" t="s">
        <v>72</v>
      </c>
      <c r="I212" s="266" t="s">
        <v>369</v>
      </c>
      <c r="J212" s="11" t="s">
        <v>374</v>
      </c>
      <c r="K212" s="11" t="s">
        <v>410</v>
      </c>
      <c r="L212" s="11"/>
      <c r="M212" s="11">
        <v>0</v>
      </c>
      <c r="N212" s="11">
        <v>0</v>
      </c>
      <c r="O212" s="11">
        <v>0</v>
      </c>
      <c r="P212" s="11">
        <v>0</v>
      </c>
      <c r="Q212" s="11">
        <f>IF(SUMIFS(N:N,E:E,SubmissionActual[[#This Row],[MonthName]])&gt;0,SubmissionActual[[#This Row],[2nd Submission]],SubmissionActual[[#This Row],[1st Submission]])</f>
        <v>0</v>
      </c>
    </row>
    <row r="213" spans="1:17">
      <c r="A213" s="15" t="str">
        <f>IF(OR(AND(SubmissionActual[MonthName]=MonthSel, SubmissionActual[Define]=DefineSel), AND(SubmissionActual[MonthName]=MonthSel, DefineSel="All")),"Yes","No")</f>
        <v>No</v>
      </c>
      <c r="B213" s="15" t="str">
        <f ca="1">IF(SubmissionActual[[#This Row],[Month2]]&lt;MONTH(TODAY()),"Yes","No")</f>
        <v>Yes</v>
      </c>
      <c r="C213" s="15">
        <v>2022</v>
      </c>
      <c r="D213" s="15">
        <v>2</v>
      </c>
      <c r="E213" s="15" t="s">
        <v>135</v>
      </c>
      <c r="F213" s="11" t="s">
        <v>438</v>
      </c>
      <c r="G213" s="11"/>
      <c r="H213" s="266" t="s">
        <v>72</v>
      </c>
      <c r="I213" s="266" t="s">
        <v>369</v>
      </c>
      <c r="J213" s="11" t="s">
        <v>374</v>
      </c>
      <c r="K213" s="11" t="s">
        <v>410</v>
      </c>
      <c r="L213" s="11"/>
      <c r="M213" s="11">
        <v>0</v>
      </c>
      <c r="N213" s="11">
        <v>0</v>
      </c>
      <c r="O213" s="11">
        <v>0</v>
      </c>
      <c r="P213" s="11">
        <v>0</v>
      </c>
      <c r="Q213" s="11">
        <f>IF(SUMIFS(N:N,E:E,SubmissionActual[[#This Row],[MonthName]])&gt;0,SubmissionActual[[#This Row],[2nd Submission]],SubmissionActual[[#This Row],[1st Submission]])</f>
        <v>0</v>
      </c>
    </row>
    <row r="214" spans="1:17">
      <c r="A214" s="15" t="str">
        <f>IF(OR(AND(SubmissionActual[MonthName]=MonthSel, SubmissionActual[Define]=DefineSel), AND(SubmissionActual[MonthName]=MonthSel, DefineSel="All")),"Yes","No")</f>
        <v>No</v>
      </c>
      <c r="B214" s="15" t="str">
        <f ca="1">IF(SubmissionActual[[#This Row],[Month2]]&lt;MONTH(TODAY()),"Yes","No")</f>
        <v>Yes</v>
      </c>
      <c r="C214" s="15">
        <v>2022</v>
      </c>
      <c r="D214" s="15">
        <v>2</v>
      </c>
      <c r="E214" s="15" t="s">
        <v>135</v>
      </c>
      <c r="F214" s="11" t="s">
        <v>439</v>
      </c>
      <c r="G214" s="11"/>
      <c r="H214" s="266" t="s">
        <v>72</v>
      </c>
      <c r="I214" s="266" t="s">
        <v>369</v>
      </c>
      <c r="J214" s="11" t="s">
        <v>374</v>
      </c>
      <c r="K214" s="11" t="s">
        <v>410</v>
      </c>
      <c r="L214" s="11"/>
      <c r="M214" s="11">
        <v>0</v>
      </c>
      <c r="N214" s="11">
        <v>0</v>
      </c>
      <c r="O214" s="11">
        <v>0</v>
      </c>
      <c r="P214" s="11">
        <v>0</v>
      </c>
      <c r="Q214" s="11">
        <f>IF(SUMIFS(N:N,E:E,SubmissionActual[[#This Row],[MonthName]])&gt;0,SubmissionActual[[#This Row],[2nd Submission]],SubmissionActual[[#This Row],[1st Submission]])</f>
        <v>0</v>
      </c>
    </row>
    <row r="215" spans="1:17">
      <c r="A215" s="15" t="str">
        <f>IF(OR(AND(SubmissionActual[MonthName]=MonthSel, SubmissionActual[Define]=DefineSel), AND(SubmissionActual[MonthName]=MonthSel, DefineSel="All")),"Yes","No")</f>
        <v>No</v>
      </c>
      <c r="B215" s="15" t="str">
        <f ca="1">IF(SubmissionActual[[#This Row],[Month2]]&lt;MONTH(TODAY()),"Yes","No")</f>
        <v>Yes</v>
      </c>
      <c r="C215" s="15">
        <v>2022</v>
      </c>
      <c r="D215" s="15">
        <v>2</v>
      </c>
      <c r="E215" s="15" t="s">
        <v>135</v>
      </c>
      <c r="F215" s="11" t="s">
        <v>542</v>
      </c>
      <c r="G215" s="11"/>
      <c r="H215" s="266" t="s">
        <v>72</v>
      </c>
      <c r="I215" s="266" t="s">
        <v>369</v>
      </c>
      <c r="J215" s="11" t="s">
        <v>391</v>
      </c>
      <c r="K215" s="11" t="s">
        <v>410</v>
      </c>
      <c r="L215" s="11"/>
      <c r="M215" s="11"/>
      <c r="N215" s="11"/>
      <c r="O215" s="11"/>
      <c r="P215" s="11">
        <v>1648</v>
      </c>
      <c r="Q215" s="11">
        <f>IF(SUMIFS(N:N,E:E,SubmissionActual[[#This Row],[MonthName]])&gt;0,SubmissionActual[[#This Row],[2nd Submission]],SubmissionActual[[#This Row],[1st Submission]])</f>
        <v>0</v>
      </c>
    </row>
    <row r="216" spans="1:17">
      <c r="A216" s="15" t="str">
        <f>IF(OR(AND(SubmissionActual[MonthName]=MonthSel, SubmissionActual[Define]=DefineSel), AND(SubmissionActual[MonthName]=MonthSel, DefineSel="All")),"Yes","No")</f>
        <v>No</v>
      </c>
      <c r="B216" s="15" t="str">
        <f ca="1">IF(SubmissionActual[[#This Row],[Month2]]&lt;MONTH(TODAY()),"Yes","No")</f>
        <v>Yes</v>
      </c>
      <c r="C216" s="15">
        <v>2022</v>
      </c>
      <c r="D216" s="15">
        <v>2</v>
      </c>
      <c r="E216" s="15" t="s">
        <v>135</v>
      </c>
      <c r="F216" s="11" t="s">
        <v>640</v>
      </c>
      <c r="G216" s="11"/>
      <c r="H216" s="266" t="s">
        <v>72</v>
      </c>
      <c r="I216" s="266" t="s">
        <v>369</v>
      </c>
      <c r="J216" s="11" t="s">
        <v>391</v>
      </c>
      <c r="K216" s="11" t="s">
        <v>410</v>
      </c>
      <c r="L216" s="11"/>
      <c r="M216" s="11"/>
      <c r="N216" s="11"/>
      <c r="O216" s="11"/>
      <c r="P216" s="11">
        <v>0</v>
      </c>
      <c r="Q216" s="11">
        <f>IF(SUMIFS(N:N,E:E,SubmissionActual[[#This Row],[MonthName]])&gt;0,SubmissionActual[[#This Row],[2nd Submission]],SubmissionActual[[#This Row],[1st Submission]])</f>
        <v>0</v>
      </c>
    </row>
    <row r="217" spans="1:17">
      <c r="A217" s="15" t="str">
        <f>IF(OR(AND(SubmissionActual[MonthName]=MonthSel, SubmissionActual[Define]=DefineSel), AND(SubmissionActual[MonthName]=MonthSel, DefineSel="All")),"Yes","No")</f>
        <v>No</v>
      </c>
      <c r="B217" s="15" t="str">
        <f ca="1">IF(SubmissionActual[[#This Row],[Month2]]&lt;MONTH(TODAY()),"Yes","No")</f>
        <v>Yes</v>
      </c>
      <c r="C217" s="15">
        <v>2022</v>
      </c>
      <c r="D217" s="15">
        <v>2</v>
      </c>
      <c r="E217" s="15" t="s">
        <v>135</v>
      </c>
      <c r="F217" s="11" t="s">
        <v>444</v>
      </c>
      <c r="G217" s="11"/>
      <c r="H217" s="266" t="s">
        <v>72</v>
      </c>
      <c r="I217" s="266" t="s">
        <v>369</v>
      </c>
      <c r="J217" s="11" t="s">
        <v>391</v>
      </c>
      <c r="K217" s="11" t="s">
        <v>410</v>
      </c>
      <c r="L217" s="11"/>
      <c r="M217" s="11"/>
      <c r="N217" s="11"/>
      <c r="O217" s="11"/>
      <c r="P217" s="11">
        <v>113</v>
      </c>
      <c r="Q217" s="11">
        <f>IF(SUMIFS(N:N,E:E,SubmissionActual[[#This Row],[MonthName]])&gt;0,SubmissionActual[[#This Row],[2nd Submission]],SubmissionActual[[#This Row],[1st Submission]])</f>
        <v>0</v>
      </c>
    </row>
    <row r="218" spans="1:17">
      <c r="A218" s="15" t="str">
        <f>IF(OR(AND(SubmissionActual[MonthName]=MonthSel, SubmissionActual[Define]=DefineSel), AND(SubmissionActual[MonthName]=MonthSel, DefineSel="All")),"Yes","No")</f>
        <v>No</v>
      </c>
      <c r="B218" s="15" t="str">
        <f ca="1">IF(SubmissionActual[[#This Row],[Month2]]&lt;MONTH(TODAY()),"Yes","No")</f>
        <v>Yes</v>
      </c>
      <c r="C218" s="15">
        <v>2022</v>
      </c>
      <c r="D218" s="15">
        <v>2</v>
      </c>
      <c r="E218" s="15" t="s">
        <v>135</v>
      </c>
      <c r="F218" s="11" t="s">
        <v>591</v>
      </c>
      <c r="G218" s="11"/>
      <c r="H218" s="266" t="s">
        <v>72</v>
      </c>
      <c r="I218" s="266" t="s">
        <v>47</v>
      </c>
      <c r="J218" s="11" t="s">
        <v>386</v>
      </c>
      <c r="K218" s="11" t="s">
        <v>410</v>
      </c>
      <c r="L218" s="11"/>
      <c r="M218" s="11"/>
      <c r="N218" s="11">
        <v>0</v>
      </c>
      <c r="O218" s="11">
        <v>0</v>
      </c>
      <c r="P218" s="11"/>
      <c r="Q218" s="11">
        <f>IF(SUMIFS(N:N,E:E,SubmissionActual[[#This Row],[MonthName]])&gt;0,SubmissionActual[[#This Row],[2nd Submission]],SubmissionActual[[#This Row],[1st Submission]])</f>
        <v>0</v>
      </c>
    </row>
    <row r="219" spans="1:17">
      <c r="A219" s="15" t="str">
        <f>IF(OR(AND(SubmissionActual[MonthName]=MonthSel, SubmissionActual[Define]=DefineSel), AND(SubmissionActual[MonthName]=MonthSel, DefineSel="All")),"Yes","No")</f>
        <v>No</v>
      </c>
      <c r="B219" s="15" t="str">
        <f ca="1">IF(SubmissionActual[[#This Row],[Month2]]&lt;MONTH(TODAY()),"Yes","No")</f>
        <v>Yes</v>
      </c>
      <c r="C219" s="15">
        <v>2022</v>
      </c>
      <c r="D219" s="15">
        <v>2</v>
      </c>
      <c r="E219" s="15" t="s">
        <v>135</v>
      </c>
      <c r="F219" s="11" t="s">
        <v>592</v>
      </c>
      <c r="G219" s="11"/>
      <c r="H219" s="266" t="s">
        <v>72</v>
      </c>
      <c r="I219" s="266" t="s">
        <v>47</v>
      </c>
      <c r="J219" s="11" t="s">
        <v>386</v>
      </c>
      <c r="K219" s="11" t="s">
        <v>410</v>
      </c>
      <c r="L219" s="11"/>
      <c r="M219" s="11"/>
      <c r="N219" s="11">
        <v>0</v>
      </c>
      <c r="O219" s="11">
        <v>0</v>
      </c>
      <c r="P219" s="11"/>
      <c r="Q219" s="11">
        <f>IF(SUMIFS(N:N,E:E,SubmissionActual[[#This Row],[MonthName]])&gt;0,SubmissionActual[[#This Row],[2nd Submission]],SubmissionActual[[#This Row],[1st Submission]])</f>
        <v>0</v>
      </c>
    </row>
    <row r="220" spans="1:17">
      <c r="A220" s="15" t="str">
        <f>IF(OR(AND(SubmissionActual[MonthName]=MonthSel, SubmissionActual[Define]=DefineSel), AND(SubmissionActual[MonthName]=MonthSel, DefineSel="All")),"Yes","No")</f>
        <v>No</v>
      </c>
      <c r="B220" s="15" t="str">
        <f ca="1">IF(SubmissionActual[[#This Row],[Month2]]&lt;MONTH(TODAY()),"Yes","No")</f>
        <v>Yes</v>
      </c>
      <c r="C220" s="15">
        <v>2022</v>
      </c>
      <c r="D220" s="15">
        <v>2</v>
      </c>
      <c r="E220" s="15" t="s">
        <v>135</v>
      </c>
      <c r="F220" s="11" t="s">
        <v>593</v>
      </c>
      <c r="G220" s="11"/>
      <c r="H220" s="266" t="s">
        <v>72</v>
      </c>
      <c r="I220" s="266" t="s">
        <v>47</v>
      </c>
      <c r="J220" s="11" t="s">
        <v>386</v>
      </c>
      <c r="K220" s="11" t="s">
        <v>410</v>
      </c>
      <c r="L220" s="11"/>
      <c r="M220" s="11"/>
      <c r="N220" s="11">
        <v>0</v>
      </c>
      <c r="O220" s="11">
        <v>0</v>
      </c>
      <c r="P220" s="11"/>
      <c r="Q220" s="11">
        <f>IF(SUMIFS(N:N,E:E,SubmissionActual[[#This Row],[MonthName]])&gt;0,SubmissionActual[[#This Row],[2nd Submission]],SubmissionActual[[#This Row],[1st Submission]])</f>
        <v>0</v>
      </c>
    </row>
    <row r="221" spans="1:17">
      <c r="A221" s="15" t="str">
        <f>IF(OR(AND(SubmissionActual[MonthName]=MonthSel, SubmissionActual[Define]=DefineSel), AND(SubmissionActual[MonthName]=MonthSel, DefineSel="All")),"Yes","No")</f>
        <v>No</v>
      </c>
      <c r="B221" s="15" t="str">
        <f ca="1">IF(SubmissionActual[[#This Row],[Month2]]&lt;MONTH(TODAY()),"Yes","No")</f>
        <v>Yes</v>
      </c>
      <c r="C221" s="15">
        <v>2022</v>
      </c>
      <c r="D221" s="15">
        <v>2</v>
      </c>
      <c r="E221" s="15" t="s">
        <v>135</v>
      </c>
      <c r="F221" s="11" t="s">
        <v>594</v>
      </c>
      <c r="G221" s="11"/>
      <c r="H221" s="266" t="s">
        <v>72</v>
      </c>
      <c r="I221" s="266" t="s">
        <v>47</v>
      </c>
      <c r="J221" s="11" t="s">
        <v>386</v>
      </c>
      <c r="K221" s="11" t="s">
        <v>410</v>
      </c>
      <c r="L221" s="11"/>
      <c r="M221" s="11"/>
      <c r="N221" s="11">
        <v>0</v>
      </c>
      <c r="O221" s="11">
        <v>0</v>
      </c>
      <c r="P221" s="11"/>
      <c r="Q221" s="11">
        <f>IF(SUMIFS(N:N,E:E,SubmissionActual[[#This Row],[MonthName]])&gt;0,SubmissionActual[[#This Row],[2nd Submission]],SubmissionActual[[#This Row],[1st Submission]])</f>
        <v>0</v>
      </c>
    </row>
    <row r="222" spans="1:17">
      <c r="A222" s="15" t="str">
        <f>IF(OR(AND(SubmissionActual[MonthName]=MonthSel, SubmissionActual[Define]=DefineSel), AND(SubmissionActual[MonthName]=MonthSel, DefineSel="All")),"Yes","No")</f>
        <v>No</v>
      </c>
      <c r="B222" s="15" t="str">
        <f ca="1">IF(SubmissionActual[[#This Row],[Month2]]&lt;MONTH(TODAY()),"Yes","No")</f>
        <v>Yes</v>
      </c>
      <c r="C222" s="15">
        <v>2022</v>
      </c>
      <c r="D222" s="15">
        <v>2</v>
      </c>
      <c r="E222" s="15" t="s">
        <v>135</v>
      </c>
      <c r="F222" s="11" t="s">
        <v>595</v>
      </c>
      <c r="G222" s="11"/>
      <c r="H222" s="266" t="s">
        <v>72</v>
      </c>
      <c r="I222" s="266" t="s">
        <v>47</v>
      </c>
      <c r="J222" s="11" t="s">
        <v>386</v>
      </c>
      <c r="K222" s="11" t="s">
        <v>410</v>
      </c>
      <c r="L222" s="11"/>
      <c r="M222" s="11"/>
      <c r="N222" s="11">
        <v>0</v>
      </c>
      <c r="O222" s="11">
        <v>0</v>
      </c>
      <c r="P222" s="11"/>
      <c r="Q222" s="11">
        <f>IF(SUMIFS(N:N,E:E,SubmissionActual[[#This Row],[MonthName]])&gt;0,SubmissionActual[[#This Row],[2nd Submission]],SubmissionActual[[#This Row],[1st Submission]])</f>
        <v>0</v>
      </c>
    </row>
    <row r="223" spans="1:17">
      <c r="A223" s="15" t="str">
        <f>IF(OR(AND(SubmissionActual[MonthName]=MonthSel, SubmissionActual[Define]=DefineSel), AND(SubmissionActual[MonthName]=MonthSel, DefineSel="All")),"Yes","No")</f>
        <v>No</v>
      </c>
      <c r="B223" s="15" t="str">
        <f ca="1">IF(SubmissionActual[[#This Row],[Month2]]&lt;MONTH(TODAY()),"Yes","No")</f>
        <v>Yes</v>
      </c>
      <c r="C223" s="15">
        <v>2022</v>
      </c>
      <c r="D223" s="15">
        <v>2</v>
      </c>
      <c r="E223" s="15" t="s">
        <v>135</v>
      </c>
      <c r="F223" s="11" t="s">
        <v>596</v>
      </c>
      <c r="G223" s="11"/>
      <c r="H223" s="266" t="s">
        <v>72</v>
      </c>
      <c r="I223" s="266" t="s">
        <v>47</v>
      </c>
      <c r="J223" s="11" t="s">
        <v>386</v>
      </c>
      <c r="K223" s="11" t="s">
        <v>410</v>
      </c>
      <c r="L223" s="11"/>
      <c r="M223" s="11"/>
      <c r="N223" s="11">
        <v>0</v>
      </c>
      <c r="O223" s="11">
        <v>0</v>
      </c>
      <c r="P223" s="11"/>
      <c r="Q223" s="11">
        <f>IF(SUMIFS(N:N,E:E,SubmissionActual[[#This Row],[MonthName]])&gt;0,SubmissionActual[[#This Row],[2nd Submission]],SubmissionActual[[#This Row],[1st Submission]])</f>
        <v>0</v>
      </c>
    </row>
    <row r="224" spans="1:17">
      <c r="A224" s="15" t="str">
        <f>IF(OR(AND(SubmissionActual[MonthName]=MonthSel, SubmissionActual[Define]=DefineSel), AND(SubmissionActual[MonthName]=MonthSel, DefineSel="All")),"Yes","No")</f>
        <v>No</v>
      </c>
      <c r="B224" s="15" t="str">
        <f ca="1">IF(SubmissionActual[[#This Row],[Month2]]&lt;MONTH(TODAY()),"Yes","No")</f>
        <v>Yes</v>
      </c>
      <c r="C224" s="15">
        <v>2022</v>
      </c>
      <c r="D224" s="15">
        <v>2</v>
      </c>
      <c r="E224" s="15" t="s">
        <v>135</v>
      </c>
      <c r="F224" s="11" t="s">
        <v>499</v>
      </c>
      <c r="G224" s="11"/>
      <c r="H224" s="266" t="s">
        <v>72</v>
      </c>
      <c r="I224" s="266" t="s">
        <v>47</v>
      </c>
      <c r="J224" s="11" t="s">
        <v>403</v>
      </c>
      <c r="K224" s="11" t="s">
        <v>410</v>
      </c>
      <c r="L224" s="11"/>
      <c r="M224" s="11"/>
      <c r="N224" s="11">
        <v>0</v>
      </c>
      <c r="O224" s="11">
        <v>0</v>
      </c>
      <c r="P224" s="11"/>
      <c r="Q224" s="11">
        <f>IF(SUMIFS(N:N,E:E,SubmissionActual[[#This Row],[MonthName]])&gt;0,SubmissionActual[[#This Row],[2nd Submission]],SubmissionActual[[#This Row],[1st Submission]])</f>
        <v>0</v>
      </c>
    </row>
    <row r="225" spans="1:17">
      <c r="A225" s="15" t="str">
        <f>IF(OR(AND(SubmissionActual[MonthName]=MonthSel, SubmissionActual[Define]=DefineSel), AND(SubmissionActual[MonthName]=MonthSel, DefineSel="All")),"Yes","No")</f>
        <v>No</v>
      </c>
      <c r="B225" s="15" t="str">
        <f ca="1">IF(SubmissionActual[[#This Row],[Month2]]&lt;MONTH(TODAY()),"Yes","No")</f>
        <v>Yes</v>
      </c>
      <c r="C225" s="15">
        <v>2022</v>
      </c>
      <c r="D225" s="15">
        <v>2</v>
      </c>
      <c r="E225" s="15" t="s">
        <v>135</v>
      </c>
      <c r="F225" s="11" t="s">
        <v>501</v>
      </c>
      <c r="G225" s="11"/>
      <c r="H225" s="266" t="s">
        <v>72</v>
      </c>
      <c r="I225" s="266" t="s">
        <v>47</v>
      </c>
      <c r="J225" s="11" t="s">
        <v>403</v>
      </c>
      <c r="K225" s="11" t="s">
        <v>410</v>
      </c>
      <c r="L225" s="11"/>
      <c r="M225" s="11"/>
      <c r="N225" s="11">
        <v>0</v>
      </c>
      <c r="O225" s="11">
        <v>0</v>
      </c>
      <c r="P225" s="11"/>
      <c r="Q225" s="11">
        <f>IF(SUMIFS(N:N,E:E,SubmissionActual[[#This Row],[MonthName]])&gt;0,SubmissionActual[[#This Row],[2nd Submission]],SubmissionActual[[#This Row],[1st Submission]])</f>
        <v>0</v>
      </c>
    </row>
    <row r="226" spans="1:17">
      <c r="A226" s="15" t="str">
        <f>IF(OR(AND(SubmissionActual[MonthName]=MonthSel, SubmissionActual[Define]=DefineSel), AND(SubmissionActual[MonthName]=MonthSel, DefineSel="All")),"Yes","No")</f>
        <v>No</v>
      </c>
      <c r="B226" s="15" t="str">
        <f ca="1">IF(SubmissionActual[[#This Row],[Month2]]&lt;MONTH(TODAY()),"Yes","No")</f>
        <v>Yes</v>
      </c>
      <c r="C226" s="15">
        <v>2022</v>
      </c>
      <c r="D226" s="15">
        <v>2</v>
      </c>
      <c r="E226" s="15" t="s">
        <v>135</v>
      </c>
      <c r="F226" s="11" t="s">
        <v>503</v>
      </c>
      <c r="G226" s="11"/>
      <c r="H226" s="266" t="s">
        <v>72</v>
      </c>
      <c r="I226" s="266" t="s">
        <v>47</v>
      </c>
      <c r="J226" s="11" t="s">
        <v>403</v>
      </c>
      <c r="K226" s="11" t="s">
        <v>410</v>
      </c>
      <c r="L226" s="11"/>
      <c r="M226" s="11"/>
      <c r="N226" s="11">
        <v>0</v>
      </c>
      <c r="O226" s="11">
        <v>0</v>
      </c>
      <c r="P226" s="11">
        <v>0</v>
      </c>
      <c r="Q226" s="11">
        <f>IF(SUMIFS(N:N,E:E,SubmissionActual[[#This Row],[MonthName]])&gt;0,SubmissionActual[[#This Row],[2nd Submission]],SubmissionActual[[#This Row],[1st Submission]])</f>
        <v>0</v>
      </c>
    </row>
    <row r="227" spans="1:17">
      <c r="A227" s="15" t="str">
        <f>IF(OR(AND(SubmissionActual[MonthName]=MonthSel, SubmissionActual[Define]=DefineSel), AND(SubmissionActual[MonthName]=MonthSel, DefineSel="All")),"Yes","No")</f>
        <v>No</v>
      </c>
      <c r="B227" s="15" t="str">
        <f ca="1">IF(SubmissionActual[[#This Row],[Month2]]&lt;MONTH(TODAY()),"Yes","No")</f>
        <v>Yes</v>
      </c>
      <c r="C227" s="15">
        <v>2022</v>
      </c>
      <c r="D227" s="15">
        <v>2</v>
      </c>
      <c r="E227" s="15" t="s">
        <v>135</v>
      </c>
      <c r="F227" s="11" t="s">
        <v>500</v>
      </c>
      <c r="G227" s="11"/>
      <c r="H227" s="266" t="s">
        <v>72</v>
      </c>
      <c r="I227" s="266" t="s">
        <v>47</v>
      </c>
      <c r="J227" s="11" t="s">
        <v>403</v>
      </c>
      <c r="K227" s="11" t="s">
        <v>410</v>
      </c>
      <c r="L227" s="11"/>
      <c r="M227" s="11"/>
      <c r="N227" s="11">
        <v>0</v>
      </c>
      <c r="O227" s="11">
        <v>0</v>
      </c>
      <c r="P227" s="11"/>
      <c r="Q227" s="11">
        <f>IF(SUMIFS(N:N,E:E,SubmissionActual[[#This Row],[MonthName]])&gt;0,SubmissionActual[[#This Row],[2nd Submission]],SubmissionActual[[#This Row],[1st Submission]])</f>
        <v>0</v>
      </c>
    </row>
    <row r="228" spans="1:17">
      <c r="A228" s="15" t="str">
        <f>IF(OR(AND(SubmissionActual[MonthName]=MonthSel, SubmissionActual[Define]=DefineSel), AND(SubmissionActual[MonthName]=MonthSel, DefineSel="All")),"Yes","No")</f>
        <v>No</v>
      </c>
      <c r="B228" s="15" t="str">
        <f ca="1">IF(SubmissionActual[[#This Row],[Month2]]&lt;MONTH(TODAY()),"Yes","No")</f>
        <v>Yes</v>
      </c>
      <c r="C228" s="15">
        <v>2022</v>
      </c>
      <c r="D228" s="15">
        <v>2</v>
      </c>
      <c r="E228" s="15" t="s">
        <v>135</v>
      </c>
      <c r="F228" s="11" t="s">
        <v>502</v>
      </c>
      <c r="G228" s="11"/>
      <c r="H228" s="266" t="s">
        <v>72</v>
      </c>
      <c r="I228" s="266" t="s">
        <v>47</v>
      </c>
      <c r="J228" s="11" t="s">
        <v>403</v>
      </c>
      <c r="K228" s="11" t="s">
        <v>410</v>
      </c>
      <c r="L228" s="11"/>
      <c r="M228" s="11"/>
      <c r="N228" s="11">
        <v>0</v>
      </c>
      <c r="O228" s="11">
        <v>0</v>
      </c>
      <c r="P228" s="11"/>
      <c r="Q228" s="11">
        <f>IF(SUMIFS(N:N,E:E,SubmissionActual[[#This Row],[MonthName]])&gt;0,SubmissionActual[[#This Row],[2nd Submission]],SubmissionActual[[#This Row],[1st Submission]])</f>
        <v>0</v>
      </c>
    </row>
    <row r="229" spans="1:17">
      <c r="A229" s="15" t="str">
        <f>IF(OR(AND(SubmissionActual[MonthName]=MonthSel, SubmissionActual[Define]=DefineSel), AND(SubmissionActual[MonthName]=MonthSel, DefineSel="All")),"Yes","No")</f>
        <v>No</v>
      </c>
      <c r="B229" s="15" t="str">
        <f ca="1">IF(SubmissionActual[[#This Row],[Month2]]&lt;MONTH(TODAY()),"Yes","No")</f>
        <v>Yes</v>
      </c>
      <c r="C229" s="15">
        <v>2022</v>
      </c>
      <c r="D229" s="15">
        <v>2</v>
      </c>
      <c r="E229" s="15" t="s">
        <v>135</v>
      </c>
      <c r="F229" s="11" t="s">
        <v>504</v>
      </c>
      <c r="G229" s="11"/>
      <c r="H229" s="266" t="s">
        <v>72</v>
      </c>
      <c r="I229" s="266" t="s">
        <v>47</v>
      </c>
      <c r="J229" s="11" t="s">
        <v>403</v>
      </c>
      <c r="K229" s="11" t="s">
        <v>410</v>
      </c>
      <c r="L229" s="11"/>
      <c r="M229" s="11"/>
      <c r="N229" s="11">
        <v>0</v>
      </c>
      <c r="O229" s="11">
        <v>0</v>
      </c>
      <c r="P229" s="11">
        <v>0</v>
      </c>
      <c r="Q229" s="11">
        <f>IF(SUMIFS(N:N,E:E,SubmissionActual[[#This Row],[MonthName]])&gt;0,SubmissionActual[[#This Row],[2nd Submission]],SubmissionActual[[#This Row],[1st Submission]])</f>
        <v>0</v>
      </c>
    </row>
    <row r="230" spans="1:17">
      <c r="A230" s="15" t="str">
        <f>IF(OR(AND(SubmissionActual[MonthName]=MonthSel, SubmissionActual[Define]=DefineSel), AND(SubmissionActual[MonthName]=MonthSel, DefineSel="All")),"Yes","No")</f>
        <v>No</v>
      </c>
      <c r="B230" s="15" t="str">
        <f ca="1">IF(SubmissionActual[[#This Row],[Month2]]&lt;MONTH(TODAY()),"Yes","No")</f>
        <v>Yes</v>
      </c>
      <c r="C230" s="15">
        <v>2022</v>
      </c>
      <c r="D230" s="15">
        <v>2</v>
      </c>
      <c r="E230" s="15" t="s">
        <v>135</v>
      </c>
      <c r="F230" s="11" t="s">
        <v>505</v>
      </c>
      <c r="G230" s="11"/>
      <c r="H230" s="266" t="s">
        <v>72</v>
      </c>
      <c r="I230" s="266" t="s">
        <v>47</v>
      </c>
      <c r="J230" s="11" t="s">
        <v>403</v>
      </c>
      <c r="K230" s="11" t="s">
        <v>410</v>
      </c>
      <c r="L230" s="11"/>
      <c r="M230" s="11"/>
      <c r="N230" s="11">
        <v>0</v>
      </c>
      <c r="O230" s="11">
        <v>0</v>
      </c>
      <c r="P230" s="11"/>
      <c r="Q230" s="11">
        <f>IF(SUMIFS(N:N,E:E,SubmissionActual[[#This Row],[MonthName]])&gt;0,SubmissionActual[[#This Row],[2nd Submission]],SubmissionActual[[#This Row],[1st Submission]])</f>
        <v>0</v>
      </c>
    </row>
    <row r="231" spans="1:17">
      <c r="A231" s="15" t="str">
        <f>IF(OR(AND(SubmissionActual[MonthName]=MonthSel, SubmissionActual[Define]=DefineSel), AND(SubmissionActual[MonthName]=MonthSel, DefineSel="All")),"Yes","No")</f>
        <v>No</v>
      </c>
      <c r="B231" s="15" t="str">
        <f ca="1">IF(SubmissionActual[[#This Row],[Month2]]&lt;MONTH(TODAY()),"Yes","No")</f>
        <v>Yes</v>
      </c>
      <c r="C231" s="15">
        <v>2022</v>
      </c>
      <c r="D231" s="15">
        <v>2</v>
      </c>
      <c r="E231" s="15" t="s">
        <v>135</v>
      </c>
      <c r="F231" s="11" t="s">
        <v>507</v>
      </c>
      <c r="G231" s="11"/>
      <c r="H231" s="266" t="s">
        <v>72</v>
      </c>
      <c r="I231" s="266" t="s">
        <v>47</v>
      </c>
      <c r="J231" s="11" t="s">
        <v>403</v>
      </c>
      <c r="K231" s="11" t="s">
        <v>410</v>
      </c>
      <c r="L231" s="11"/>
      <c r="M231" s="11"/>
      <c r="N231" s="11">
        <v>0</v>
      </c>
      <c r="O231" s="11">
        <v>0</v>
      </c>
      <c r="P231" s="11"/>
      <c r="Q231" s="11">
        <f>IF(SUMIFS(N:N,E:E,SubmissionActual[[#This Row],[MonthName]])&gt;0,SubmissionActual[[#This Row],[2nd Submission]],SubmissionActual[[#This Row],[1st Submission]])</f>
        <v>0</v>
      </c>
    </row>
    <row r="232" spans="1:17">
      <c r="A232" s="15" t="str">
        <f>IF(OR(AND(SubmissionActual[MonthName]=MonthSel, SubmissionActual[Define]=DefineSel), AND(SubmissionActual[MonthName]=MonthSel, DefineSel="All")),"Yes","No")</f>
        <v>No</v>
      </c>
      <c r="B232" s="15" t="str">
        <f ca="1">IF(SubmissionActual[[#This Row],[Month2]]&lt;MONTH(TODAY()),"Yes","No")</f>
        <v>Yes</v>
      </c>
      <c r="C232" s="15">
        <v>2022</v>
      </c>
      <c r="D232" s="15">
        <v>2</v>
      </c>
      <c r="E232" s="15" t="s">
        <v>135</v>
      </c>
      <c r="F232" s="11" t="s">
        <v>508</v>
      </c>
      <c r="G232" s="11"/>
      <c r="H232" s="266" t="s">
        <v>72</v>
      </c>
      <c r="I232" s="266" t="s">
        <v>47</v>
      </c>
      <c r="J232" s="11" t="s">
        <v>403</v>
      </c>
      <c r="K232" s="11" t="s">
        <v>410</v>
      </c>
      <c r="L232" s="11"/>
      <c r="M232" s="11"/>
      <c r="N232" s="11">
        <v>0</v>
      </c>
      <c r="O232" s="11">
        <v>0</v>
      </c>
      <c r="P232" s="11">
        <v>0</v>
      </c>
      <c r="Q232" s="11">
        <f>IF(SUMIFS(N:N,E:E,SubmissionActual[[#This Row],[MonthName]])&gt;0,SubmissionActual[[#This Row],[2nd Submission]],SubmissionActual[[#This Row],[1st Submission]])</f>
        <v>0</v>
      </c>
    </row>
    <row r="233" spans="1:17">
      <c r="A233" s="15" t="str">
        <f>IF(OR(AND(SubmissionActual[MonthName]=MonthSel, SubmissionActual[Define]=DefineSel), AND(SubmissionActual[MonthName]=MonthSel, DefineSel="All")),"Yes","No")</f>
        <v>No</v>
      </c>
      <c r="B233" s="15" t="str">
        <f ca="1">IF(SubmissionActual[[#This Row],[Month2]]&lt;MONTH(TODAY()),"Yes","No")</f>
        <v>Yes</v>
      </c>
      <c r="C233" s="15">
        <v>2022</v>
      </c>
      <c r="D233" s="15">
        <v>2</v>
      </c>
      <c r="E233" s="15" t="s">
        <v>135</v>
      </c>
      <c r="F233" s="11" t="s">
        <v>509</v>
      </c>
      <c r="G233" s="11"/>
      <c r="H233" s="266" t="s">
        <v>72</v>
      </c>
      <c r="I233" s="266" t="s">
        <v>47</v>
      </c>
      <c r="J233" s="11" t="s">
        <v>403</v>
      </c>
      <c r="K233" s="11" t="s">
        <v>410</v>
      </c>
      <c r="L233" s="11"/>
      <c r="M233" s="11"/>
      <c r="N233" s="11">
        <v>700</v>
      </c>
      <c r="O233" s="11">
        <v>700</v>
      </c>
      <c r="P233" s="11">
        <v>421</v>
      </c>
      <c r="Q233" s="11">
        <f>IF(SUMIFS(N:N,E:E,SubmissionActual[[#This Row],[MonthName]])&gt;0,SubmissionActual[[#This Row],[2nd Submission]],SubmissionActual[[#This Row],[1st Submission]])</f>
        <v>700</v>
      </c>
    </row>
    <row r="234" spans="1:17">
      <c r="A234" s="15" t="str">
        <f>IF(OR(AND(SubmissionActual[MonthName]=MonthSel, SubmissionActual[Define]=DefineSel), AND(SubmissionActual[MonthName]=MonthSel, DefineSel="All")),"Yes","No")</f>
        <v>No</v>
      </c>
      <c r="B234" s="15" t="str">
        <f ca="1">IF(SubmissionActual[[#This Row],[Month2]]&lt;MONTH(TODAY()),"Yes","No")</f>
        <v>Yes</v>
      </c>
      <c r="C234" s="15">
        <v>2022</v>
      </c>
      <c r="D234" s="15">
        <v>2</v>
      </c>
      <c r="E234" s="15" t="s">
        <v>135</v>
      </c>
      <c r="F234" s="11" t="s">
        <v>511</v>
      </c>
      <c r="G234" s="11"/>
      <c r="H234" s="266" t="s">
        <v>72</v>
      </c>
      <c r="I234" s="266" t="s">
        <v>47</v>
      </c>
      <c r="J234" s="11" t="s">
        <v>403</v>
      </c>
      <c r="K234" s="11" t="s">
        <v>410</v>
      </c>
      <c r="L234" s="11"/>
      <c r="M234" s="11"/>
      <c r="N234" s="11">
        <v>0</v>
      </c>
      <c r="O234" s="11">
        <v>0</v>
      </c>
      <c r="P234" s="11"/>
      <c r="Q234" s="11">
        <f>IF(SUMIFS(N:N,E:E,SubmissionActual[[#This Row],[MonthName]])&gt;0,SubmissionActual[[#This Row],[2nd Submission]],SubmissionActual[[#This Row],[1st Submission]])</f>
        <v>0</v>
      </c>
    </row>
    <row r="235" spans="1:17">
      <c r="A235" s="15" t="str">
        <f>IF(OR(AND(SubmissionActual[MonthName]=MonthSel, SubmissionActual[Define]=DefineSel), AND(SubmissionActual[MonthName]=MonthSel, DefineSel="All")),"Yes","No")</f>
        <v>No</v>
      </c>
      <c r="B235" s="15" t="str">
        <f ca="1">IF(SubmissionActual[[#This Row],[Month2]]&lt;MONTH(TODAY()),"Yes","No")</f>
        <v>Yes</v>
      </c>
      <c r="C235" s="15">
        <v>2022</v>
      </c>
      <c r="D235" s="15">
        <v>2</v>
      </c>
      <c r="E235" s="15" t="s">
        <v>135</v>
      </c>
      <c r="F235" s="11" t="s">
        <v>512</v>
      </c>
      <c r="G235" s="11"/>
      <c r="H235" s="266" t="s">
        <v>72</v>
      </c>
      <c r="I235" s="266" t="s">
        <v>47</v>
      </c>
      <c r="J235" s="11" t="s">
        <v>403</v>
      </c>
      <c r="K235" s="11" t="s">
        <v>410</v>
      </c>
      <c r="L235" s="11"/>
      <c r="M235" s="11"/>
      <c r="N235" s="11">
        <v>0</v>
      </c>
      <c r="O235" s="11">
        <v>0</v>
      </c>
      <c r="P235" s="11">
        <v>0</v>
      </c>
      <c r="Q235" s="11">
        <f>IF(SUMIFS(N:N,E:E,SubmissionActual[[#This Row],[MonthName]])&gt;0,SubmissionActual[[#This Row],[2nd Submission]],SubmissionActual[[#This Row],[1st Submission]])</f>
        <v>0</v>
      </c>
    </row>
    <row r="236" spans="1:17">
      <c r="A236" s="15" t="str">
        <f>IF(OR(AND(SubmissionActual[MonthName]=MonthSel, SubmissionActual[Define]=DefineSel), AND(SubmissionActual[MonthName]=MonthSel, DefineSel="All")),"Yes","No")</f>
        <v>No</v>
      </c>
      <c r="B236" s="15" t="str">
        <f ca="1">IF(SubmissionActual[[#This Row],[Month2]]&lt;MONTH(TODAY()),"Yes","No")</f>
        <v>Yes</v>
      </c>
      <c r="C236" s="15">
        <v>2022</v>
      </c>
      <c r="D236" s="15">
        <v>2</v>
      </c>
      <c r="E236" s="15" t="s">
        <v>135</v>
      </c>
      <c r="F236" s="11" t="s">
        <v>588</v>
      </c>
      <c r="G236" s="11"/>
      <c r="H236" s="266" t="s">
        <v>72</v>
      </c>
      <c r="I236" s="266" t="s">
        <v>47</v>
      </c>
      <c r="J236" s="11" t="s">
        <v>403</v>
      </c>
      <c r="K236" s="11" t="s">
        <v>410</v>
      </c>
      <c r="L236" s="11"/>
      <c r="M236" s="11"/>
      <c r="N236" s="11">
        <v>0</v>
      </c>
      <c r="O236" s="11">
        <v>0</v>
      </c>
      <c r="P236" s="11"/>
      <c r="Q236" s="11">
        <f>IF(SUMIFS(N:N,E:E,SubmissionActual[[#This Row],[MonthName]])&gt;0,SubmissionActual[[#This Row],[2nd Submission]],SubmissionActual[[#This Row],[1st Submission]])</f>
        <v>0</v>
      </c>
    </row>
    <row r="237" spans="1:17">
      <c r="A237" s="15" t="str">
        <f>IF(OR(AND(SubmissionActual[MonthName]=MonthSel, SubmissionActual[Define]=DefineSel), AND(SubmissionActual[MonthName]=MonthSel, DefineSel="All")),"Yes","No")</f>
        <v>No</v>
      </c>
      <c r="B237" s="15" t="str">
        <f ca="1">IF(SubmissionActual[[#This Row],[Month2]]&lt;MONTH(TODAY()),"Yes","No")</f>
        <v>Yes</v>
      </c>
      <c r="C237" s="15">
        <v>2022</v>
      </c>
      <c r="D237" s="15">
        <v>2</v>
      </c>
      <c r="E237" s="15" t="s">
        <v>135</v>
      </c>
      <c r="F237" s="11" t="s">
        <v>589</v>
      </c>
      <c r="G237" s="11"/>
      <c r="H237" s="266" t="s">
        <v>72</v>
      </c>
      <c r="I237" s="266" t="s">
        <v>47</v>
      </c>
      <c r="J237" s="11" t="s">
        <v>403</v>
      </c>
      <c r="K237" s="11" t="s">
        <v>410</v>
      </c>
      <c r="L237" s="11"/>
      <c r="M237" s="11"/>
      <c r="N237" s="11">
        <v>0</v>
      </c>
      <c r="O237" s="11">
        <v>0</v>
      </c>
      <c r="P237" s="11"/>
      <c r="Q237" s="11">
        <f>IF(SUMIFS(N:N,E:E,SubmissionActual[[#This Row],[MonthName]])&gt;0,SubmissionActual[[#This Row],[2nd Submission]],SubmissionActual[[#This Row],[1st Submission]])</f>
        <v>0</v>
      </c>
    </row>
    <row r="238" spans="1:17">
      <c r="A238" s="15" t="str">
        <f>IF(OR(AND(SubmissionActual[MonthName]=MonthSel, SubmissionActual[Define]=DefineSel), AND(SubmissionActual[MonthName]=MonthSel, DefineSel="All")),"Yes","No")</f>
        <v>No</v>
      </c>
      <c r="B238" s="15" t="str">
        <f ca="1">IF(SubmissionActual[[#This Row],[Month2]]&lt;MONTH(TODAY()),"Yes","No")</f>
        <v>Yes</v>
      </c>
      <c r="C238" s="15">
        <v>2022</v>
      </c>
      <c r="D238" s="15">
        <v>2</v>
      </c>
      <c r="E238" s="15" t="s">
        <v>135</v>
      </c>
      <c r="F238" s="11" t="s">
        <v>590</v>
      </c>
      <c r="G238" s="11"/>
      <c r="H238" s="266" t="s">
        <v>72</v>
      </c>
      <c r="I238" s="266" t="s">
        <v>47</v>
      </c>
      <c r="J238" s="11" t="s">
        <v>403</v>
      </c>
      <c r="K238" s="11" t="s">
        <v>410</v>
      </c>
      <c r="L238" s="11"/>
      <c r="M238" s="11"/>
      <c r="N238" s="11">
        <v>0</v>
      </c>
      <c r="O238" s="11">
        <v>0</v>
      </c>
      <c r="P238" s="11"/>
      <c r="Q238" s="11">
        <f>IF(SUMIFS(N:N,E:E,SubmissionActual[[#This Row],[MonthName]])&gt;0,SubmissionActual[[#This Row],[2nd Submission]],SubmissionActual[[#This Row],[1st Submission]])</f>
        <v>0</v>
      </c>
    </row>
    <row r="239" spans="1:17">
      <c r="A239" s="15" t="str">
        <f>IF(OR(AND(SubmissionActual[MonthName]=MonthSel, SubmissionActual[Define]=DefineSel), AND(SubmissionActual[MonthName]=MonthSel, DefineSel="All")),"Yes","No")</f>
        <v>No</v>
      </c>
      <c r="B239" s="15" t="str">
        <f ca="1">IF(SubmissionActual[[#This Row],[Month2]]&lt;MONTH(TODAY()),"Yes","No")</f>
        <v>Yes</v>
      </c>
      <c r="C239" s="15">
        <v>2022</v>
      </c>
      <c r="D239" s="15">
        <v>2</v>
      </c>
      <c r="E239" s="15" t="s">
        <v>135</v>
      </c>
      <c r="F239" s="11" t="s">
        <v>529</v>
      </c>
      <c r="G239" s="11"/>
      <c r="H239" s="266" t="s">
        <v>72</v>
      </c>
      <c r="I239" s="266" t="s">
        <v>370</v>
      </c>
      <c r="J239" s="11" t="s">
        <v>374</v>
      </c>
      <c r="K239" s="11" t="s">
        <v>410</v>
      </c>
      <c r="L239" s="11"/>
      <c r="M239" s="11">
        <v>1377.594634766705</v>
      </c>
      <c r="N239" s="11">
        <v>1915.2000000000003</v>
      </c>
      <c r="O239" s="11">
        <v>537.60536523329529</v>
      </c>
      <c r="P239" s="11">
        <v>1680</v>
      </c>
      <c r="Q239" s="11">
        <f>IF(SUMIFS(N:N,E:E,SubmissionActual[[#This Row],[MonthName]])&gt;0,SubmissionActual[[#This Row],[2nd Submission]],SubmissionActual[[#This Row],[1st Submission]])</f>
        <v>1915.2000000000003</v>
      </c>
    </row>
    <row r="240" spans="1:17">
      <c r="A240" s="15" t="str">
        <f>IF(OR(AND(SubmissionActual[MonthName]=MonthSel, SubmissionActual[Define]=DefineSel), AND(SubmissionActual[MonthName]=MonthSel, DefineSel="All")),"Yes","No")</f>
        <v>No</v>
      </c>
      <c r="B240" s="15" t="str">
        <f ca="1">IF(SubmissionActual[[#This Row],[Month2]]&lt;MONTH(TODAY()),"Yes","No")</f>
        <v>Yes</v>
      </c>
      <c r="C240" s="15">
        <v>2022</v>
      </c>
      <c r="D240" s="15">
        <v>2</v>
      </c>
      <c r="E240" s="15" t="s">
        <v>135</v>
      </c>
      <c r="F240" s="11" t="s">
        <v>529</v>
      </c>
      <c r="G240" s="11"/>
      <c r="H240" s="266" t="s">
        <v>77</v>
      </c>
      <c r="I240" s="266" t="s">
        <v>370</v>
      </c>
      <c r="J240" s="11" t="s">
        <v>374</v>
      </c>
      <c r="K240" s="11" t="s">
        <v>410</v>
      </c>
      <c r="L240" s="11"/>
      <c r="M240" s="11">
        <v>1377.594634766705</v>
      </c>
      <c r="N240" s="11">
        <v>1915.2000000000003</v>
      </c>
      <c r="O240" s="11">
        <v>537.60536523329529</v>
      </c>
      <c r="P240" s="11">
        <v>4681</v>
      </c>
      <c r="Q240" s="11">
        <f>IF(SUMIFS(N:N,E:E,SubmissionActual[[#This Row],[MonthName]])&gt;0,SubmissionActual[[#This Row],[2nd Submission]],SubmissionActual[[#This Row],[1st Submission]])</f>
        <v>1915.2000000000003</v>
      </c>
    </row>
    <row r="241" spans="1:17">
      <c r="A241" s="15" t="str">
        <f>IF(OR(AND(SubmissionActual[MonthName]=MonthSel, SubmissionActual[Define]=DefineSel), AND(SubmissionActual[MonthName]=MonthSel, DefineSel="All")),"Yes","No")</f>
        <v>No</v>
      </c>
      <c r="B241" s="15" t="str">
        <f ca="1">IF(SubmissionActual[[#This Row],[Month2]]&lt;MONTH(TODAY()),"Yes","No")</f>
        <v>Yes</v>
      </c>
      <c r="C241" s="15">
        <v>2022</v>
      </c>
      <c r="D241" s="15">
        <v>2</v>
      </c>
      <c r="E241" s="15" t="s">
        <v>135</v>
      </c>
      <c r="F241" s="11" t="s">
        <v>528</v>
      </c>
      <c r="G241" s="11"/>
      <c r="H241" s="266" t="s">
        <v>72</v>
      </c>
      <c r="I241" s="266" t="s">
        <v>370</v>
      </c>
      <c r="J241" s="11" t="s">
        <v>374</v>
      </c>
      <c r="K241" s="11" t="s">
        <v>410</v>
      </c>
      <c r="L241" s="11"/>
      <c r="M241" s="11">
        <v>3627.0468748840703</v>
      </c>
      <c r="N241" s="11">
        <v>2899.7046153340334</v>
      </c>
      <c r="O241" s="11">
        <v>-727.34225955003694</v>
      </c>
      <c r="P241" s="11">
        <v>4844.3999999999996</v>
      </c>
      <c r="Q241" s="11">
        <f>IF(SUMIFS(N:N,E:E,SubmissionActual[[#This Row],[MonthName]])&gt;0,SubmissionActual[[#This Row],[2nd Submission]],SubmissionActual[[#This Row],[1st Submission]])</f>
        <v>2899.7046153340334</v>
      </c>
    </row>
    <row r="242" spans="1:17">
      <c r="A242" s="15" t="str">
        <f>IF(OR(AND(SubmissionActual[MonthName]=MonthSel, SubmissionActual[Define]=DefineSel), AND(SubmissionActual[MonthName]=MonthSel, DefineSel="All")),"Yes","No")</f>
        <v>No</v>
      </c>
      <c r="B242" s="15" t="str">
        <f ca="1">IF(SubmissionActual[[#This Row],[Month2]]&lt;MONTH(TODAY()),"Yes","No")</f>
        <v>Yes</v>
      </c>
      <c r="C242" s="15">
        <v>2022</v>
      </c>
      <c r="D242" s="15">
        <v>2</v>
      </c>
      <c r="E242" s="15" t="s">
        <v>135</v>
      </c>
      <c r="F242" s="11" t="s">
        <v>530</v>
      </c>
      <c r="G242" s="11"/>
      <c r="H242" s="266" t="s">
        <v>77</v>
      </c>
      <c r="I242" s="266" t="s">
        <v>370</v>
      </c>
      <c r="J242" s="11" t="s">
        <v>374</v>
      </c>
      <c r="K242" s="11" t="s">
        <v>410</v>
      </c>
      <c r="L242" s="11"/>
      <c r="M242" s="11">
        <v>0</v>
      </c>
      <c r="N242" s="11">
        <v>1000</v>
      </c>
      <c r="O242" s="11">
        <v>1000</v>
      </c>
      <c r="P242" s="11">
        <v>0</v>
      </c>
      <c r="Q242" s="11">
        <f>IF(SUMIFS(N:N,E:E,SubmissionActual[[#This Row],[MonthName]])&gt;0,SubmissionActual[[#This Row],[2nd Submission]],SubmissionActual[[#This Row],[1st Submission]])</f>
        <v>1000</v>
      </c>
    </row>
    <row r="243" spans="1:17">
      <c r="A243" s="15" t="str">
        <f>IF(OR(AND(SubmissionActual[MonthName]=MonthSel, SubmissionActual[Define]=DefineSel), AND(SubmissionActual[MonthName]=MonthSel, DefineSel="All")),"Yes","No")</f>
        <v>No</v>
      </c>
      <c r="B243" s="15" t="str">
        <f ca="1">IF(SubmissionActual[[#This Row],[Month2]]&lt;MONTH(TODAY()),"Yes","No")</f>
        <v>Yes</v>
      </c>
      <c r="C243" s="15">
        <v>2022</v>
      </c>
      <c r="D243" s="15">
        <v>2</v>
      </c>
      <c r="E243" s="15" t="s">
        <v>135</v>
      </c>
      <c r="F243" s="11" t="s">
        <v>530</v>
      </c>
      <c r="G243" s="11"/>
      <c r="H243" s="266" t="s">
        <v>72</v>
      </c>
      <c r="I243" s="266" t="s">
        <v>370</v>
      </c>
      <c r="J243" s="11" t="s">
        <v>374</v>
      </c>
      <c r="K243" s="11" t="s">
        <v>410</v>
      </c>
      <c r="L243" s="11"/>
      <c r="M243" s="11">
        <v>0</v>
      </c>
      <c r="N243" s="11">
        <v>1000</v>
      </c>
      <c r="O243" s="11">
        <v>1000</v>
      </c>
      <c r="P243" s="11">
        <v>0</v>
      </c>
      <c r="Q243" s="11">
        <f>IF(SUMIFS(N:N,E:E,SubmissionActual[[#This Row],[MonthName]])&gt;0,SubmissionActual[[#This Row],[2nd Submission]],SubmissionActual[[#This Row],[1st Submission]])</f>
        <v>1000</v>
      </c>
    </row>
    <row r="244" spans="1:17">
      <c r="A244" s="15" t="str">
        <f>IF(OR(AND(SubmissionActual[MonthName]=MonthSel, SubmissionActual[Define]=DefineSel), AND(SubmissionActual[MonthName]=MonthSel, DefineSel="All")),"Yes","No")</f>
        <v>No</v>
      </c>
      <c r="B244" s="15" t="str">
        <f ca="1">IF(SubmissionActual[[#This Row],[Month2]]&lt;MONTH(TODAY()),"Yes","No")</f>
        <v>Yes</v>
      </c>
      <c r="C244" s="15">
        <v>2022</v>
      </c>
      <c r="D244" s="15">
        <v>2</v>
      </c>
      <c r="E244" s="15" t="s">
        <v>135</v>
      </c>
      <c r="F244" s="11" t="s">
        <v>544</v>
      </c>
      <c r="G244" s="11"/>
      <c r="H244" s="266" t="s">
        <v>72</v>
      </c>
      <c r="I244" s="266" t="s">
        <v>370</v>
      </c>
      <c r="J244" s="11" t="s">
        <v>374</v>
      </c>
      <c r="K244" s="11" t="s">
        <v>410</v>
      </c>
      <c r="L244" s="11"/>
      <c r="M244" s="11">
        <v>0</v>
      </c>
      <c r="N244" s="11">
        <v>0</v>
      </c>
      <c r="O244" s="11">
        <v>0</v>
      </c>
      <c r="P244" s="11">
        <v>0</v>
      </c>
      <c r="Q244" s="11">
        <f>IF(SUMIFS(N:N,E:E,SubmissionActual[[#This Row],[MonthName]])&gt;0,SubmissionActual[[#This Row],[2nd Submission]],SubmissionActual[[#This Row],[1st Submission]])</f>
        <v>0</v>
      </c>
    </row>
    <row r="245" spans="1:17">
      <c r="A245" s="15" t="str">
        <f>IF(OR(AND(SubmissionActual[MonthName]=MonthSel, SubmissionActual[Define]=DefineSel), AND(SubmissionActual[MonthName]=MonthSel, DefineSel="All")),"Yes","No")</f>
        <v>No</v>
      </c>
      <c r="B245" s="15" t="str">
        <f ca="1">IF(SubmissionActual[[#This Row],[Month2]]&lt;MONTH(TODAY()),"Yes","No")</f>
        <v>Yes</v>
      </c>
      <c r="C245" s="15">
        <v>2022</v>
      </c>
      <c r="D245" s="15">
        <v>2</v>
      </c>
      <c r="E245" s="15" t="s">
        <v>135</v>
      </c>
      <c r="F245" s="11" t="s">
        <v>547</v>
      </c>
      <c r="G245" s="11"/>
      <c r="H245" s="266" t="s">
        <v>72</v>
      </c>
      <c r="I245" s="266" t="s">
        <v>370</v>
      </c>
      <c r="J245" s="11" t="s">
        <v>412</v>
      </c>
      <c r="K245" s="11" t="s">
        <v>410</v>
      </c>
      <c r="L245" s="11"/>
      <c r="M245" s="11">
        <v>0</v>
      </c>
      <c r="N245" s="11">
        <v>0</v>
      </c>
      <c r="O245" s="11">
        <v>0</v>
      </c>
      <c r="P245" s="11">
        <v>0</v>
      </c>
      <c r="Q245" s="11">
        <f>IF(SUMIFS(N:N,E:E,SubmissionActual[[#This Row],[MonthName]])&gt;0,SubmissionActual[[#This Row],[2nd Submission]],SubmissionActual[[#This Row],[1st Submission]])</f>
        <v>0</v>
      </c>
    </row>
    <row r="246" spans="1:17">
      <c r="A246" s="15" t="str">
        <f>IF(OR(AND(SubmissionActual[MonthName]=MonthSel, SubmissionActual[Define]=DefineSel), AND(SubmissionActual[MonthName]=MonthSel, DefineSel="All")),"Yes","No")</f>
        <v>No</v>
      </c>
      <c r="B246" s="15" t="str">
        <f ca="1">IF(SubmissionActual[[#This Row],[Month2]]&lt;MONTH(TODAY()),"Yes","No")</f>
        <v>Yes</v>
      </c>
      <c r="C246" s="15">
        <v>2022</v>
      </c>
      <c r="D246" s="15">
        <v>2</v>
      </c>
      <c r="E246" s="15" t="s">
        <v>135</v>
      </c>
      <c r="F246" s="11" t="s">
        <v>525</v>
      </c>
      <c r="G246" s="11"/>
      <c r="H246" s="266" t="s">
        <v>72</v>
      </c>
      <c r="I246" s="266" t="s">
        <v>370</v>
      </c>
      <c r="J246" s="11" t="s">
        <v>412</v>
      </c>
      <c r="K246" s="11" t="s">
        <v>410</v>
      </c>
      <c r="L246" s="11"/>
      <c r="M246" s="11">
        <v>1482.1139071580137</v>
      </c>
      <c r="N246" s="11">
        <v>0</v>
      </c>
      <c r="O246" s="11">
        <v>-1482.1139071580137</v>
      </c>
      <c r="P246" s="11">
        <v>6208</v>
      </c>
      <c r="Q246" s="11">
        <f>IF(SUMIFS(N:N,E:E,SubmissionActual[[#This Row],[MonthName]])&gt;0,SubmissionActual[[#This Row],[2nd Submission]],SubmissionActual[[#This Row],[1st Submission]])</f>
        <v>0</v>
      </c>
    </row>
    <row r="247" spans="1:17">
      <c r="A247" s="15" t="str">
        <f>IF(OR(AND(SubmissionActual[MonthName]=MonthSel, SubmissionActual[Define]=DefineSel), AND(SubmissionActual[MonthName]=MonthSel, DefineSel="All")),"Yes","No")</f>
        <v>No</v>
      </c>
      <c r="B247" s="15" t="str">
        <f ca="1">IF(SubmissionActual[[#This Row],[Month2]]&lt;MONTH(TODAY()),"Yes","No")</f>
        <v>Yes</v>
      </c>
      <c r="C247" s="15">
        <v>2022</v>
      </c>
      <c r="D247" s="15">
        <v>2</v>
      </c>
      <c r="E247" s="15" t="s">
        <v>135</v>
      </c>
      <c r="F247" s="11" t="s">
        <v>524</v>
      </c>
      <c r="G247" s="11"/>
      <c r="H247" s="266" t="s">
        <v>72</v>
      </c>
      <c r="I247" s="266" t="s">
        <v>370</v>
      </c>
      <c r="J247" s="11" t="s">
        <v>412</v>
      </c>
      <c r="K247" s="11" t="s">
        <v>410</v>
      </c>
      <c r="L247" s="11"/>
      <c r="M247" s="11">
        <v>0</v>
      </c>
      <c r="N247" s="11">
        <v>0</v>
      </c>
      <c r="O247" s="11">
        <v>0</v>
      </c>
      <c r="P247" s="11">
        <v>0</v>
      </c>
      <c r="Q247" s="11">
        <f>IF(SUMIFS(N:N,E:E,SubmissionActual[[#This Row],[MonthName]])&gt;0,SubmissionActual[[#This Row],[2nd Submission]],SubmissionActual[[#This Row],[1st Submission]])</f>
        <v>0</v>
      </c>
    </row>
    <row r="248" spans="1:17">
      <c r="A248" s="15" t="str">
        <f>IF(OR(AND(SubmissionActual[MonthName]=MonthSel, SubmissionActual[Define]=DefineSel), AND(SubmissionActual[MonthName]=MonthSel, DefineSel="All")),"Yes","No")</f>
        <v>No</v>
      </c>
      <c r="B248" s="15" t="str">
        <f ca="1">IF(SubmissionActual[[#This Row],[Month2]]&lt;MONTH(TODAY()),"Yes","No")</f>
        <v>Yes</v>
      </c>
      <c r="C248" s="15">
        <v>2022</v>
      </c>
      <c r="D248" s="15">
        <v>2</v>
      </c>
      <c r="E248" s="15" t="s">
        <v>135</v>
      </c>
      <c r="F248" s="11" t="s">
        <v>527</v>
      </c>
      <c r="G248" s="11"/>
      <c r="H248" s="266" t="s">
        <v>72</v>
      </c>
      <c r="I248" s="266" t="s">
        <v>370</v>
      </c>
      <c r="J248" s="11" t="s">
        <v>412</v>
      </c>
      <c r="K248" s="11" t="s">
        <v>410</v>
      </c>
      <c r="L248" s="11"/>
      <c r="M248" s="11">
        <v>0</v>
      </c>
      <c r="N248" s="11">
        <v>0</v>
      </c>
      <c r="O248" s="11">
        <v>0</v>
      </c>
      <c r="P248" s="11">
        <v>0</v>
      </c>
      <c r="Q248" s="11">
        <f>IF(SUMIFS(N:N,E:E,SubmissionActual[[#This Row],[MonthName]])&gt;0,SubmissionActual[[#This Row],[2nd Submission]],SubmissionActual[[#This Row],[1st Submission]])</f>
        <v>0</v>
      </c>
    </row>
    <row r="249" spans="1:17">
      <c r="A249" s="15" t="str">
        <f>IF(OR(AND(SubmissionActual[MonthName]=MonthSel, SubmissionActual[Define]=DefineSel), AND(SubmissionActual[MonthName]=MonthSel, DefineSel="All")),"Yes","No")</f>
        <v>No</v>
      </c>
      <c r="B249" s="15" t="str">
        <f ca="1">IF(SubmissionActual[[#This Row],[Month2]]&lt;MONTH(TODAY()),"Yes","No")</f>
        <v>Yes</v>
      </c>
      <c r="C249" s="15">
        <v>2022</v>
      </c>
      <c r="D249" s="15">
        <v>2</v>
      </c>
      <c r="E249" s="15" t="s">
        <v>135</v>
      </c>
      <c r="F249" s="11" t="s">
        <v>526</v>
      </c>
      <c r="G249" s="11"/>
      <c r="H249" s="266" t="s">
        <v>72</v>
      </c>
      <c r="I249" s="266" t="s">
        <v>370</v>
      </c>
      <c r="J249" s="11" t="s">
        <v>412</v>
      </c>
      <c r="K249" s="11" t="s">
        <v>410</v>
      </c>
      <c r="L249" s="11"/>
      <c r="M249" s="11">
        <v>522.63918940359054</v>
      </c>
      <c r="N249" s="11">
        <v>0</v>
      </c>
      <c r="O249" s="11">
        <v>-522.63918940359054</v>
      </c>
      <c r="P249" s="11">
        <v>0</v>
      </c>
      <c r="Q249" s="11">
        <f>IF(SUMIFS(N:N,E:E,SubmissionActual[[#This Row],[MonthName]])&gt;0,SubmissionActual[[#This Row],[2nd Submission]],SubmissionActual[[#This Row],[1st Submission]])</f>
        <v>0</v>
      </c>
    </row>
    <row r="250" spans="1:17">
      <c r="A250" s="15" t="str">
        <f>IF(OR(AND(SubmissionActual[MonthName]=MonthSel, SubmissionActual[Define]=DefineSel), AND(SubmissionActual[MonthName]=MonthSel, DefineSel="All")),"Yes","No")</f>
        <v>No</v>
      </c>
      <c r="B250" s="15" t="str">
        <f ca="1">IF(SubmissionActual[[#This Row],[Month2]]&lt;MONTH(TODAY()),"Yes","No")</f>
        <v>Yes</v>
      </c>
      <c r="C250" s="15">
        <v>2022</v>
      </c>
      <c r="D250" s="15">
        <v>2</v>
      </c>
      <c r="E250" s="15" t="s">
        <v>135</v>
      </c>
      <c r="F250" s="11" t="s">
        <v>548</v>
      </c>
      <c r="G250" s="11"/>
      <c r="H250" s="266" t="s">
        <v>72</v>
      </c>
      <c r="I250" s="266" t="s">
        <v>370</v>
      </c>
      <c r="J250" s="11" t="s">
        <v>412</v>
      </c>
      <c r="K250" s="11" t="s">
        <v>410</v>
      </c>
      <c r="L250" s="11"/>
      <c r="M250" s="11">
        <v>0</v>
      </c>
      <c r="N250" s="11">
        <v>0</v>
      </c>
      <c r="O250" s="11">
        <v>0</v>
      </c>
      <c r="P250" s="11"/>
      <c r="Q250" s="11">
        <f>IF(SUMIFS(N:N,E:E,SubmissionActual[[#This Row],[MonthName]])&gt;0,SubmissionActual[[#This Row],[2nd Submission]],SubmissionActual[[#This Row],[1st Submission]])</f>
        <v>0</v>
      </c>
    </row>
    <row r="251" spans="1:17">
      <c r="A251" s="15" t="str">
        <f>IF(OR(AND(SubmissionActual[MonthName]=MonthSel, SubmissionActual[Define]=DefineSel), AND(SubmissionActual[MonthName]=MonthSel, DefineSel="All")),"Yes","No")</f>
        <v>No</v>
      </c>
      <c r="B251" s="15" t="str">
        <f ca="1">IF(SubmissionActual[[#This Row],[Month2]]&lt;MONTH(TODAY()),"Yes","No")</f>
        <v>Yes</v>
      </c>
      <c r="C251" s="15">
        <v>2022</v>
      </c>
      <c r="D251" s="15">
        <v>2</v>
      </c>
      <c r="E251" s="15" t="s">
        <v>135</v>
      </c>
      <c r="F251" s="11" t="s">
        <v>523</v>
      </c>
      <c r="G251" s="11"/>
      <c r="H251" s="266" t="s">
        <v>72</v>
      </c>
      <c r="I251" s="266" t="s">
        <v>370</v>
      </c>
      <c r="J251" s="11" t="s">
        <v>413</v>
      </c>
      <c r="K251" s="11" t="s">
        <v>410</v>
      </c>
      <c r="L251" s="11"/>
      <c r="M251" s="11">
        <v>0</v>
      </c>
      <c r="N251" s="11">
        <v>0</v>
      </c>
      <c r="O251" s="11">
        <v>0</v>
      </c>
      <c r="P251" s="11"/>
      <c r="Q251" s="11">
        <f>IF(SUMIFS(N:N,E:E,SubmissionActual[[#This Row],[MonthName]])&gt;0,SubmissionActual[[#This Row],[2nd Submission]],SubmissionActual[[#This Row],[1st Submission]])</f>
        <v>0</v>
      </c>
    </row>
    <row r="252" spans="1:17">
      <c r="A252" s="15" t="str">
        <f>IF(OR(AND(SubmissionActual[MonthName]=MonthSel, SubmissionActual[Define]=DefineSel), AND(SubmissionActual[MonthName]=MonthSel, DefineSel="All")),"Yes","No")</f>
        <v>No</v>
      </c>
      <c r="B252" s="15" t="str">
        <f ca="1">IF(SubmissionActual[[#This Row],[Month2]]&lt;MONTH(TODAY()),"Yes","No")</f>
        <v>Yes</v>
      </c>
      <c r="C252" s="15">
        <v>2022</v>
      </c>
      <c r="D252" s="15">
        <v>2</v>
      </c>
      <c r="E252" s="15" t="s">
        <v>135</v>
      </c>
      <c r="F252" s="11" t="s">
        <v>522</v>
      </c>
      <c r="G252" s="11"/>
      <c r="H252" s="266" t="s">
        <v>72</v>
      </c>
      <c r="I252" s="266" t="s">
        <v>370</v>
      </c>
      <c r="J252" s="11" t="s">
        <v>413</v>
      </c>
      <c r="K252" s="11" t="s">
        <v>410</v>
      </c>
      <c r="L252" s="11"/>
      <c r="M252" s="11">
        <v>0</v>
      </c>
      <c r="N252" s="11">
        <v>0</v>
      </c>
      <c r="O252" s="11">
        <v>0</v>
      </c>
      <c r="P252" s="11"/>
      <c r="Q252" s="11">
        <f>IF(SUMIFS(N:N,E:E,SubmissionActual[[#This Row],[MonthName]])&gt;0,SubmissionActual[[#This Row],[2nd Submission]],SubmissionActual[[#This Row],[1st Submission]])</f>
        <v>0</v>
      </c>
    </row>
    <row r="253" spans="1:17">
      <c r="A253" s="15" t="str">
        <f>IF(OR(AND(SubmissionActual[MonthName]=MonthSel, SubmissionActual[Define]=DefineSel), AND(SubmissionActual[MonthName]=MonthSel, DefineSel="All")),"Yes","No")</f>
        <v>No</v>
      </c>
      <c r="B253" s="15" t="str">
        <f ca="1">IF(SubmissionActual[[#This Row],[Month2]]&lt;MONTH(TODAY()),"Yes","No")</f>
        <v>Yes</v>
      </c>
      <c r="C253" s="15">
        <v>2022</v>
      </c>
      <c r="D253" s="15">
        <v>2</v>
      </c>
      <c r="E253" s="15" t="s">
        <v>135</v>
      </c>
      <c r="F253" s="11" t="s">
        <v>553</v>
      </c>
      <c r="G253" s="11"/>
      <c r="H253" s="266" t="s">
        <v>72</v>
      </c>
      <c r="I253" s="266" t="s">
        <v>370</v>
      </c>
      <c r="J253" s="11" t="s">
        <v>413</v>
      </c>
      <c r="K253" s="11" t="s">
        <v>410</v>
      </c>
      <c r="L253" s="11"/>
      <c r="M253" s="11">
        <v>0</v>
      </c>
      <c r="N253" s="11">
        <v>0</v>
      </c>
      <c r="O253" s="11">
        <v>0</v>
      </c>
      <c r="P253" s="11"/>
      <c r="Q253" s="11">
        <f>IF(SUMIFS(N:N,E:E,SubmissionActual[[#This Row],[MonthName]])&gt;0,SubmissionActual[[#This Row],[2nd Submission]],SubmissionActual[[#This Row],[1st Submission]])</f>
        <v>0</v>
      </c>
    </row>
    <row r="254" spans="1:17">
      <c r="A254" s="15" t="str">
        <f>IF(OR(AND(SubmissionActual[MonthName]=MonthSel, SubmissionActual[Define]=DefineSel), AND(SubmissionActual[MonthName]=MonthSel, DefineSel="All")),"Yes","No")</f>
        <v>No</v>
      </c>
      <c r="B254" s="15" t="str">
        <f ca="1">IF(SubmissionActual[[#This Row],[Month2]]&lt;MONTH(TODAY()),"Yes","No")</f>
        <v>Yes</v>
      </c>
      <c r="C254" s="15">
        <v>2022</v>
      </c>
      <c r="D254" s="15">
        <v>2</v>
      </c>
      <c r="E254" s="15" t="s">
        <v>135</v>
      </c>
      <c r="F254" s="11" t="s">
        <v>549</v>
      </c>
      <c r="G254" s="11"/>
      <c r="H254" s="266" t="s">
        <v>72</v>
      </c>
      <c r="I254" s="266" t="s">
        <v>370</v>
      </c>
      <c r="J254" s="11" t="s">
        <v>412</v>
      </c>
      <c r="K254" s="11" t="s">
        <v>410</v>
      </c>
      <c r="L254" s="11"/>
      <c r="M254" s="11">
        <v>0</v>
      </c>
      <c r="N254" s="11">
        <v>0</v>
      </c>
      <c r="O254" s="11">
        <v>0</v>
      </c>
      <c r="P254" s="11"/>
      <c r="Q254" s="11">
        <f>IF(SUMIFS(N:N,E:E,SubmissionActual[[#This Row],[MonthName]])&gt;0,SubmissionActual[[#This Row],[2nd Submission]],SubmissionActual[[#This Row],[1st Submission]])</f>
        <v>0</v>
      </c>
    </row>
    <row r="255" spans="1:17">
      <c r="A255" s="15" t="str">
        <f>IF(OR(AND(SubmissionActual[MonthName]=MonthSel, SubmissionActual[Define]=DefineSel), AND(SubmissionActual[MonthName]=MonthSel, DefineSel="All")),"Yes","No")</f>
        <v>No</v>
      </c>
      <c r="B255" s="15" t="str">
        <f ca="1">IF(SubmissionActual[[#This Row],[Month2]]&lt;MONTH(TODAY()),"Yes","No")</f>
        <v>Yes</v>
      </c>
      <c r="C255" s="15">
        <v>2022</v>
      </c>
      <c r="D255" s="15">
        <v>2</v>
      </c>
      <c r="E255" s="15" t="s">
        <v>135</v>
      </c>
      <c r="F255" s="11" t="s">
        <v>552</v>
      </c>
      <c r="G255" s="11"/>
      <c r="H255" s="266" t="s">
        <v>72</v>
      </c>
      <c r="I255" s="266" t="s">
        <v>370</v>
      </c>
      <c r="J255" s="11" t="s">
        <v>412</v>
      </c>
      <c r="K255" s="11" t="s">
        <v>410</v>
      </c>
      <c r="L255" s="11"/>
      <c r="M255" s="11">
        <v>0</v>
      </c>
      <c r="N255" s="11">
        <v>0</v>
      </c>
      <c r="O255" s="11">
        <v>0</v>
      </c>
      <c r="P255" s="11"/>
      <c r="Q255" s="11">
        <f>IF(SUMIFS(N:N,E:E,SubmissionActual[[#This Row],[MonthName]])&gt;0,SubmissionActual[[#This Row],[2nd Submission]],SubmissionActual[[#This Row],[1st Submission]])</f>
        <v>0</v>
      </c>
    </row>
    <row r="256" spans="1:17">
      <c r="A256" s="15" t="str">
        <f>IF(OR(AND(SubmissionActual[MonthName]=MonthSel, SubmissionActual[Define]=DefineSel), AND(SubmissionActual[MonthName]=MonthSel, DefineSel="All")),"Yes","No")</f>
        <v>No</v>
      </c>
      <c r="B256" s="15" t="str">
        <f ca="1">IF(SubmissionActual[[#This Row],[Month2]]&lt;MONTH(TODAY()),"Yes","No")</f>
        <v>Yes</v>
      </c>
      <c r="C256" s="15">
        <v>2022</v>
      </c>
      <c r="D256" s="15">
        <v>2</v>
      </c>
      <c r="E256" s="15" t="s">
        <v>135</v>
      </c>
      <c r="F256" s="11" t="s">
        <v>550</v>
      </c>
      <c r="G256" s="11"/>
      <c r="H256" s="266" t="s">
        <v>72</v>
      </c>
      <c r="I256" s="266" t="s">
        <v>370</v>
      </c>
      <c r="J256" s="11" t="s">
        <v>412</v>
      </c>
      <c r="K256" s="11" t="s">
        <v>410</v>
      </c>
      <c r="L256" s="11"/>
      <c r="M256" s="11">
        <v>0</v>
      </c>
      <c r="N256" s="11">
        <v>0</v>
      </c>
      <c r="O256" s="11">
        <v>0</v>
      </c>
      <c r="P256" s="11"/>
      <c r="Q256" s="11">
        <f>IF(SUMIFS(N:N,E:E,SubmissionActual[[#This Row],[MonthName]])&gt;0,SubmissionActual[[#This Row],[2nd Submission]],SubmissionActual[[#This Row],[1st Submission]])</f>
        <v>0</v>
      </c>
    </row>
    <row r="257" spans="1:17">
      <c r="A257" s="15" t="str">
        <f>IF(OR(AND(SubmissionActual[MonthName]=MonthSel, SubmissionActual[Define]=DefineSel), AND(SubmissionActual[MonthName]=MonthSel, DefineSel="All")),"Yes","No")</f>
        <v>No</v>
      </c>
      <c r="B257" s="15" t="str">
        <f ca="1">IF(SubmissionActual[[#This Row],[Month2]]&lt;MONTH(TODAY()),"Yes","No")</f>
        <v>Yes</v>
      </c>
      <c r="C257" s="15">
        <v>2022</v>
      </c>
      <c r="D257" s="15">
        <v>2</v>
      </c>
      <c r="E257" s="15" t="s">
        <v>135</v>
      </c>
      <c r="F257" s="11" t="s">
        <v>551</v>
      </c>
      <c r="G257" s="11"/>
      <c r="H257" s="266" t="s">
        <v>72</v>
      </c>
      <c r="I257" s="266" t="s">
        <v>370</v>
      </c>
      <c r="J257" s="11" t="s">
        <v>412</v>
      </c>
      <c r="K257" s="11" t="s">
        <v>410</v>
      </c>
      <c r="L257" s="11"/>
      <c r="M257" s="11">
        <v>0</v>
      </c>
      <c r="N257" s="11">
        <v>0</v>
      </c>
      <c r="O257" s="11">
        <v>0</v>
      </c>
      <c r="P257" s="11"/>
      <c r="Q257" s="11">
        <f>IF(SUMIFS(N:N,E:E,SubmissionActual[[#This Row],[MonthName]])&gt;0,SubmissionActual[[#This Row],[2nd Submission]],SubmissionActual[[#This Row],[1st Submission]])</f>
        <v>0</v>
      </c>
    </row>
    <row r="258" spans="1:17">
      <c r="A258" s="15" t="str">
        <f>IF(OR(AND(SubmissionActual[MonthName]=MonthSel, SubmissionActual[Define]=DefineSel), AND(SubmissionActual[MonthName]=MonthSel, DefineSel="All")),"Yes","No")</f>
        <v>No</v>
      </c>
      <c r="B258" s="15" t="str">
        <f ca="1">IF(SubmissionActual[[#This Row],[Month2]]&lt;MONTH(TODAY()),"Yes","No")</f>
        <v>Yes</v>
      </c>
      <c r="C258" s="15">
        <v>2022</v>
      </c>
      <c r="D258" s="15">
        <v>2</v>
      </c>
      <c r="E258" s="15" t="s">
        <v>135</v>
      </c>
      <c r="F258" s="11" t="s">
        <v>545</v>
      </c>
      <c r="G258" s="11"/>
      <c r="H258" s="266" t="s">
        <v>72</v>
      </c>
      <c r="I258" s="266" t="s">
        <v>370</v>
      </c>
      <c r="J258" s="11" t="s">
        <v>403</v>
      </c>
      <c r="K258" s="11" t="s">
        <v>410</v>
      </c>
      <c r="L258" s="11"/>
      <c r="M258" s="11">
        <v>0</v>
      </c>
      <c r="N258" s="11">
        <v>0</v>
      </c>
      <c r="O258" s="11">
        <v>0</v>
      </c>
      <c r="P258" s="11"/>
      <c r="Q258" s="11">
        <f>IF(SUMIFS(N:N,E:E,SubmissionActual[[#This Row],[MonthName]])&gt;0,SubmissionActual[[#This Row],[2nd Submission]],SubmissionActual[[#This Row],[1st Submission]])</f>
        <v>0</v>
      </c>
    </row>
    <row r="259" spans="1:17">
      <c r="A259" s="15" t="str">
        <f>IF(OR(AND(SubmissionActual[MonthName]=MonthSel, SubmissionActual[Define]=DefineSel), AND(SubmissionActual[MonthName]=MonthSel, DefineSel="All")),"Yes","No")</f>
        <v>No</v>
      </c>
      <c r="B259" s="15" t="str">
        <f ca="1">IF(SubmissionActual[[#This Row],[Month2]]&lt;MONTH(TODAY()),"Yes","No")</f>
        <v>Yes</v>
      </c>
      <c r="C259" s="15">
        <v>2022</v>
      </c>
      <c r="D259" s="15">
        <v>2</v>
      </c>
      <c r="E259" s="15" t="s">
        <v>135</v>
      </c>
      <c r="F259" s="11" t="s">
        <v>546</v>
      </c>
      <c r="G259" s="11"/>
      <c r="H259" s="266" t="s">
        <v>72</v>
      </c>
      <c r="I259" s="266" t="s">
        <v>370</v>
      </c>
      <c r="J259" s="11" t="s">
        <v>403</v>
      </c>
      <c r="K259" s="11" t="s">
        <v>410</v>
      </c>
      <c r="L259" s="11"/>
      <c r="M259" s="11">
        <v>0</v>
      </c>
      <c r="N259" s="11">
        <v>0</v>
      </c>
      <c r="O259" s="11">
        <v>0</v>
      </c>
      <c r="P259" s="11"/>
      <c r="Q259" s="11">
        <f>IF(SUMIFS(N:N,E:E,SubmissionActual[[#This Row],[MonthName]])&gt;0,SubmissionActual[[#This Row],[2nd Submission]],SubmissionActual[[#This Row],[1st Submission]])</f>
        <v>0</v>
      </c>
    </row>
    <row r="260" spans="1:17">
      <c r="A260" s="15" t="str">
        <f>IF(OR(AND(SubmissionActual[MonthName]=MonthSel, SubmissionActual[Define]=DefineSel), AND(SubmissionActual[MonthName]=MonthSel, DefineSel="All")),"Yes","No")</f>
        <v>No</v>
      </c>
      <c r="B260" s="15" t="str">
        <f ca="1">IF(SubmissionActual[[#This Row],[Month2]]&lt;MONTH(TODAY()),"Yes","No")</f>
        <v>Yes</v>
      </c>
      <c r="C260" s="15">
        <v>2022</v>
      </c>
      <c r="D260" s="15">
        <v>2</v>
      </c>
      <c r="E260" s="15" t="s">
        <v>135</v>
      </c>
      <c r="F260" s="11" t="s">
        <v>441</v>
      </c>
      <c r="G260" s="11"/>
      <c r="H260" s="266" t="s">
        <v>77</v>
      </c>
      <c r="I260" s="266" t="s">
        <v>370</v>
      </c>
      <c r="J260" s="11" t="s">
        <v>374</v>
      </c>
      <c r="K260" s="11" t="s">
        <v>410</v>
      </c>
      <c r="L260" s="11"/>
      <c r="M260" s="11">
        <v>0</v>
      </c>
      <c r="N260" s="11">
        <v>0</v>
      </c>
      <c r="O260" s="11">
        <v>0</v>
      </c>
      <c r="P260" s="11"/>
      <c r="Q260" s="11">
        <f>IF(SUMIFS(N:N,E:E,SubmissionActual[[#This Row],[MonthName]])&gt;0,SubmissionActual[[#This Row],[2nd Submission]],SubmissionActual[[#This Row],[1st Submission]])</f>
        <v>0</v>
      </c>
    </row>
    <row r="261" spans="1:17">
      <c r="A261" s="15" t="str">
        <f>IF(OR(AND(SubmissionActual[MonthName]=MonthSel, SubmissionActual[Define]=DefineSel), AND(SubmissionActual[MonthName]=MonthSel, DefineSel="All")),"Yes","No")</f>
        <v>No</v>
      </c>
      <c r="B261" s="15" t="str">
        <f ca="1">IF(SubmissionActual[[#This Row],[Month2]]&lt;MONTH(TODAY()),"Yes","No")</f>
        <v>Yes</v>
      </c>
      <c r="C261" s="15">
        <v>2022</v>
      </c>
      <c r="D261" s="15">
        <v>2</v>
      </c>
      <c r="E261" s="15" t="s">
        <v>135</v>
      </c>
      <c r="F261" s="11" t="s">
        <v>452</v>
      </c>
      <c r="G261" s="11"/>
      <c r="H261" s="266" t="s">
        <v>77</v>
      </c>
      <c r="I261" s="266" t="s">
        <v>370</v>
      </c>
      <c r="J261" s="11" t="s">
        <v>374</v>
      </c>
      <c r="K261" s="11" t="s">
        <v>410</v>
      </c>
      <c r="L261" s="11"/>
      <c r="M261" s="11">
        <v>0</v>
      </c>
      <c r="N261" s="11">
        <v>0</v>
      </c>
      <c r="O261" s="11">
        <v>0</v>
      </c>
      <c r="P261" s="11"/>
      <c r="Q261" s="11">
        <f>IF(SUMIFS(N:N,E:E,SubmissionActual[[#This Row],[MonthName]])&gt;0,SubmissionActual[[#This Row],[2nd Submission]],SubmissionActual[[#This Row],[1st Submission]])</f>
        <v>0</v>
      </c>
    </row>
    <row r="262" spans="1:17">
      <c r="A262" s="15" t="str">
        <f>IF(OR(AND(SubmissionActual[MonthName]=MonthSel, SubmissionActual[Define]=DefineSel), AND(SubmissionActual[MonthName]=MonthSel, DefineSel="All")),"Yes","No")</f>
        <v>No</v>
      </c>
      <c r="B262" s="15" t="str">
        <f ca="1">IF(SubmissionActual[[#This Row],[Month2]]&lt;MONTH(TODAY()),"Yes","No")</f>
        <v>Yes</v>
      </c>
      <c r="C262" s="15">
        <v>2022</v>
      </c>
      <c r="D262" s="15">
        <v>2</v>
      </c>
      <c r="E262" s="15" t="s">
        <v>135</v>
      </c>
      <c r="F262" s="11" t="s">
        <v>453</v>
      </c>
      <c r="G262" s="11"/>
      <c r="H262" s="266" t="s">
        <v>77</v>
      </c>
      <c r="I262" s="266" t="s">
        <v>370</v>
      </c>
      <c r="J262" s="11" t="s">
        <v>374</v>
      </c>
      <c r="K262" s="11" t="s">
        <v>410</v>
      </c>
      <c r="L262" s="11"/>
      <c r="M262" s="11">
        <v>0</v>
      </c>
      <c r="N262" s="11">
        <v>0</v>
      </c>
      <c r="O262" s="11">
        <v>0</v>
      </c>
      <c r="P262" s="11"/>
      <c r="Q262" s="11">
        <f>IF(SUMIFS(N:N,E:E,SubmissionActual[[#This Row],[MonthName]])&gt;0,SubmissionActual[[#This Row],[2nd Submission]],SubmissionActual[[#This Row],[1st Submission]])</f>
        <v>0</v>
      </c>
    </row>
    <row r="263" spans="1:17">
      <c r="A263" s="15" t="str">
        <f>IF(OR(AND(SubmissionActual[MonthName]=MonthSel, SubmissionActual[Define]=DefineSel), AND(SubmissionActual[MonthName]=MonthSel, DefineSel="All")),"Yes","No")</f>
        <v>No</v>
      </c>
      <c r="B263" s="15" t="str">
        <f ca="1">IF(SubmissionActual[[#This Row],[Month2]]&lt;MONTH(TODAY()),"Yes","No")</f>
        <v>Yes</v>
      </c>
      <c r="C263" s="15">
        <v>2022</v>
      </c>
      <c r="D263" s="15">
        <v>2</v>
      </c>
      <c r="E263" s="15" t="s">
        <v>135</v>
      </c>
      <c r="F263" s="11" t="s">
        <v>449</v>
      </c>
      <c r="G263" s="11"/>
      <c r="H263" s="266" t="s">
        <v>77</v>
      </c>
      <c r="I263" s="266" t="s">
        <v>370</v>
      </c>
      <c r="J263" s="11" t="s">
        <v>374</v>
      </c>
      <c r="K263" s="11" t="s">
        <v>410</v>
      </c>
      <c r="L263" s="11"/>
      <c r="M263" s="11">
        <v>0</v>
      </c>
      <c r="N263" s="11">
        <v>0</v>
      </c>
      <c r="O263" s="11">
        <v>0</v>
      </c>
      <c r="P263" s="11"/>
      <c r="Q263" s="11">
        <f>IF(SUMIFS(N:N,E:E,SubmissionActual[[#This Row],[MonthName]])&gt;0,SubmissionActual[[#This Row],[2nd Submission]],SubmissionActual[[#This Row],[1st Submission]])</f>
        <v>0</v>
      </c>
    </row>
    <row r="264" spans="1:17">
      <c r="A264" s="15" t="str">
        <f>IF(OR(AND(SubmissionActual[MonthName]=MonthSel, SubmissionActual[Define]=DefineSel), AND(SubmissionActual[MonthName]=MonthSel, DefineSel="All")),"Yes","No")</f>
        <v>No</v>
      </c>
      <c r="B264" s="15" t="str">
        <f ca="1">IF(SubmissionActual[[#This Row],[Month2]]&lt;MONTH(TODAY()),"Yes","No")</f>
        <v>Yes</v>
      </c>
      <c r="C264" s="15">
        <v>2022</v>
      </c>
      <c r="D264" s="15">
        <v>2</v>
      </c>
      <c r="E264" s="15" t="s">
        <v>135</v>
      </c>
      <c r="F264" s="11" t="s">
        <v>450</v>
      </c>
      <c r="G264" s="11"/>
      <c r="H264" s="266" t="s">
        <v>77</v>
      </c>
      <c r="I264" s="266" t="s">
        <v>370</v>
      </c>
      <c r="J264" s="11" t="s">
        <v>374</v>
      </c>
      <c r="K264" s="11" t="s">
        <v>410</v>
      </c>
      <c r="L264" s="11"/>
      <c r="M264" s="11">
        <v>0</v>
      </c>
      <c r="N264" s="11">
        <v>0</v>
      </c>
      <c r="O264" s="11">
        <v>0</v>
      </c>
      <c r="P264" s="11"/>
      <c r="Q264" s="11">
        <f>IF(SUMIFS(N:N,E:E,SubmissionActual[[#This Row],[MonthName]])&gt;0,SubmissionActual[[#This Row],[2nd Submission]],SubmissionActual[[#This Row],[1st Submission]])</f>
        <v>0</v>
      </c>
    </row>
    <row r="265" spans="1:17">
      <c r="A265" s="15" t="str">
        <f>IF(OR(AND(SubmissionActual[MonthName]=MonthSel, SubmissionActual[Define]=DefineSel), AND(SubmissionActual[MonthName]=MonthSel, DefineSel="All")),"Yes","No")</f>
        <v>No</v>
      </c>
      <c r="B265" s="15" t="str">
        <f ca="1">IF(SubmissionActual[[#This Row],[Month2]]&lt;MONTH(TODAY()),"Yes","No")</f>
        <v>Yes</v>
      </c>
      <c r="C265" s="15">
        <v>2022</v>
      </c>
      <c r="D265" s="15">
        <v>2</v>
      </c>
      <c r="E265" s="15" t="s">
        <v>135</v>
      </c>
      <c r="F265" s="11" t="s">
        <v>92</v>
      </c>
      <c r="G265" s="11"/>
      <c r="H265" s="266" t="s">
        <v>77</v>
      </c>
      <c r="I265" s="266" t="s">
        <v>370</v>
      </c>
      <c r="J265" s="11" t="s">
        <v>374</v>
      </c>
      <c r="K265" s="11" t="s">
        <v>410</v>
      </c>
      <c r="L265" s="11"/>
      <c r="M265" s="11">
        <v>0</v>
      </c>
      <c r="N265" s="11">
        <v>0</v>
      </c>
      <c r="O265" s="11">
        <v>0</v>
      </c>
      <c r="P265" s="11"/>
      <c r="Q265" s="11">
        <f>IF(SUMIFS(N:N,E:E,SubmissionActual[[#This Row],[MonthName]])&gt;0,SubmissionActual[[#This Row],[2nd Submission]],SubmissionActual[[#This Row],[1st Submission]])</f>
        <v>0</v>
      </c>
    </row>
    <row r="266" spans="1:17">
      <c r="A266" s="15" t="str">
        <f>IF(OR(AND(SubmissionActual[MonthName]=MonthSel, SubmissionActual[Define]=DefineSel), AND(SubmissionActual[MonthName]=MonthSel, DefineSel="All")),"Yes","No")</f>
        <v>No</v>
      </c>
      <c r="B266" s="15" t="str">
        <f ca="1">IF(SubmissionActual[[#This Row],[Month2]]&lt;MONTH(TODAY()),"Yes","No")</f>
        <v>Yes</v>
      </c>
      <c r="C266" s="15">
        <v>2022</v>
      </c>
      <c r="D266" s="15">
        <v>2</v>
      </c>
      <c r="E266" s="15" t="s">
        <v>135</v>
      </c>
      <c r="F266" s="11" t="s">
        <v>95</v>
      </c>
      <c r="G266" s="11"/>
      <c r="H266" s="266" t="s">
        <v>77</v>
      </c>
      <c r="I266" s="266" t="s">
        <v>370</v>
      </c>
      <c r="J266" s="11" t="s">
        <v>412</v>
      </c>
      <c r="K266" s="11" t="s">
        <v>410</v>
      </c>
      <c r="L266" s="11"/>
      <c r="M266" s="11">
        <v>0</v>
      </c>
      <c r="N266" s="11">
        <v>0</v>
      </c>
      <c r="O266" s="11">
        <v>0</v>
      </c>
      <c r="P266" s="11"/>
      <c r="Q266" s="11">
        <f>IF(SUMIFS(N:N,E:E,SubmissionActual[[#This Row],[MonthName]])&gt;0,SubmissionActual[[#This Row],[2nd Submission]],SubmissionActual[[#This Row],[1st Submission]])</f>
        <v>0</v>
      </c>
    </row>
    <row r="267" spans="1:17">
      <c r="A267" s="15" t="str">
        <f>IF(OR(AND(SubmissionActual[MonthName]=MonthSel, SubmissionActual[Define]=DefineSel), AND(SubmissionActual[MonthName]=MonthSel, DefineSel="All")),"Yes","No")</f>
        <v>No</v>
      </c>
      <c r="B267" s="15" t="str">
        <f ca="1">IF(SubmissionActual[[#This Row],[Month2]]&lt;MONTH(TODAY()),"Yes","No")</f>
        <v>Yes</v>
      </c>
      <c r="C267" s="15">
        <v>2022</v>
      </c>
      <c r="D267" s="15">
        <v>2</v>
      </c>
      <c r="E267" s="15" t="s">
        <v>135</v>
      </c>
      <c r="F267" s="11" t="s">
        <v>26</v>
      </c>
      <c r="G267" s="11"/>
      <c r="H267" s="266" t="s">
        <v>77</v>
      </c>
      <c r="I267" s="266" t="s">
        <v>370</v>
      </c>
      <c r="J267" s="11" t="s">
        <v>412</v>
      </c>
      <c r="K267" s="11" t="s">
        <v>410</v>
      </c>
      <c r="L267" s="11"/>
      <c r="M267" s="11">
        <v>0</v>
      </c>
      <c r="N267" s="11">
        <v>0</v>
      </c>
      <c r="O267" s="11">
        <v>0</v>
      </c>
      <c r="P267" s="11"/>
      <c r="Q267" s="11">
        <f>IF(SUMIFS(N:N,E:E,SubmissionActual[[#This Row],[MonthName]])&gt;0,SubmissionActual[[#This Row],[2nd Submission]],SubmissionActual[[#This Row],[1st Submission]])</f>
        <v>0</v>
      </c>
    </row>
    <row r="268" spans="1:17">
      <c r="A268" s="15" t="str">
        <f>IF(OR(AND(SubmissionActual[MonthName]=MonthSel, SubmissionActual[Define]=DefineSel), AND(SubmissionActual[MonthName]=MonthSel, DefineSel="All")),"Yes","No")</f>
        <v>No</v>
      </c>
      <c r="B268" s="15" t="str">
        <f ca="1">IF(SubmissionActual[[#This Row],[Month2]]&lt;MONTH(TODAY()),"Yes","No")</f>
        <v>Yes</v>
      </c>
      <c r="C268" s="15">
        <v>2022</v>
      </c>
      <c r="D268" s="15">
        <v>2</v>
      </c>
      <c r="E268" s="15" t="s">
        <v>135</v>
      </c>
      <c r="F268" s="11" t="s">
        <v>25</v>
      </c>
      <c r="G268" s="11"/>
      <c r="H268" s="266" t="s">
        <v>77</v>
      </c>
      <c r="I268" s="266" t="s">
        <v>370</v>
      </c>
      <c r="J268" s="11" t="s">
        <v>412</v>
      </c>
      <c r="K268" s="11" t="s">
        <v>410</v>
      </c>
      <c r="L268" s="11"/>
      <c r="M268" s="11">
        <v>0</v>
      </c>
      <c r="N268" s="11">
        <v>0</v>
      </c>
      <c r="O268" s="11">
        <v>0</v>
      </c>
      <c r="P268" s="11"/>
      <c r="Q268" s="11">
        <f>IF(SUMIFS(N:N,E:E,SubmissionActual[[#This Row],[MonthName]])&gt;0,SubmissionActual[[#This Row],[2nd Submission]],SubmissionActual[[#This Row],[1st Submission]])</f>
        <v>0</v>
      </c>
    </row>
    <row r="269" spans="1:17">
      <c r="A269" s="15" t="str">
        <f>IF(OR(AND(SubmissionActual[MonthName]=MonthSel, SubmissionActual[Define]=DefineSel), AND(SubmissionActual[MonthName]=MonthSel, DefineSel="All")),"Yes","No")</f>
        <v>No</v>
      </c>
      <c r="B269" s="15" t="str">
        <f ca="1">IF(SubmissionActual[[#This Row],[Month2]]&lt;MONTH(TODAY()),"Yes","No")</f>
        <v>Yes</v>
      </c>
      <c r="C269" s="15">
        <v>2022</v>
      </c>
      <c r="D269" s="15">
        <v>2</v>
      </c>
      <c r="E269" s="15" t="s">
        <v>135</v>
      </c>
      <c r="F269" s="11" t="s">
        <v>28</v>
      </c>
      <c r="G269" s="11"/>
      <c r="H269" s="266" t="s">
        <v>77</v>
      </c>
      <c r="I269" s="266" t="s">
        <v>370</v>
      </c>
      <c r="J269" s="11" t="s">
        <v>412</v>
      </c>
      <c r="K269" s="11" t="s">
        <v>410</v>
      </c>
      <c r="L269" s="11"/>
      <c r="M269" s="11">
        <v>0</v>
      </c>
      <c r="N269" s="11">
        <v>0</v>
      </c>
      <c r="O269" s="11">
        <v>0</v>
      </c>
      <c r="P269" s="11"/>
      <c r="Q269" s="11">
        <f>IF(SUMIFS(N:N,E:E,SubmissionActual[[#This Row],[MonthName]])&gt;0,SubmissionActual[[#This Row],[2nd Submission]],SubmissionActual[[#This Row],[1st Submission]])</f>
        <v>0</v>
      </c>
    </row>
    <row r="270" spans="1:17">
      <c r="A270" s="15" t="str">
        <f>IF(OR(AND(SubmissionActual[MonthName]=MonthSel, SubmissionActual[Define]=DefineSel), AND(SubmissionActual[MonthName]=MonthSel, DefineSel="All")),"Yes","No")</f>
        <v>No</v>
      </c>
      <c r="B270" s="15" t="str">
        <f ca="1">IF(SubmissionActual[[#This Row],[Month2]]&lt;MONTH(TODAY()),"Yes","No")</f>
        <v>Yes</v>
      </c>
      <c r="C270" s="15">
        <v>2022</v>
      </c>
      <c r="D270" s="15">
        <v>2</v>
      </c>
      <c r="E270" s="15" t="s">
        <v>135</v>
      </c>
      <c r="F270" s="11" t="s">
        <v>27</v>
      </c>
      <c r="G270" s="11"/>
      <c r="H270" s="266" t="s">
        <v>77</v>
      </c>
      <c r="I270" s="266" t="s">
        <v>370</v>
      </c>
      <c r="J270" s="11" t="s">
        <v>412</v>
      </c>
      <c r="K270" s="11" t="s">
        <v>410</v>
      </c>
      <c r="L270" s="11"/>
      <c r="M270" s="11">
        <v>0</v>
      </c>
      <c r="N270" s="11">
        <v>0</v>
      </c>
      <c r="O270" s="11">
        <v>0</v>
      </c>
      <c r="P270" s="11"/>
      <c r="Q270" s="11">
        <f>IF(SUMIFS(N:N,E:E,SubmissionActual[[#This Row],[MonthName]])&gt;0,SubmissionActual[[#This Row],[2nd Submission]],SubmissionActual[[#This Row],[1st Submission]])</f>
        <v>0</v>
      </c>
    </row>
    <row r="271" spans="1:17">
      <c r="A271" s="15" t="str">
        <f>IF(OR(AND(SubmissionActual[MonthName]=MonthSel, SubmissionActual[Define]=DefineSel), AND(SubmissionActual[MonthName]=MonthSel, DefineSel="All")),"Yes","No")</f>
        <v>No</v>
      </c>
      <c r="B271" s="15" t="str">
        <f ca="1">IF(SubmissionActual[[#This Row],[Month2]]&lt;MONTH(TODAY()),"Yes","No")</f>
        <v>Yes</v>
      </c>
      <c r="C271" s="15">
        <v>2022</v>
      </c>
      <c r="D271" s="15">
        <v>2</v>
      </c>
      <c r="E271" s="15" t="s">
        <v>135</v>
      </c>
      <c r="F271" s="11" t="s">
        <v>96</v>
      </c>
      <c r="G271" s="11"/>
      <c r="H271" s="266" t="s">
        <v>77</v>
      </c>
      <c r="I271" s="266" t="s">
        <v>370</v>
      </c>
      <c r="J271" s="11" t="s">
        <v>412</v>
      </c>
      <c r="K271" s="11" t="s">
        <v>410</v>
      </c>
      <c r="L271" s="11"/>
      <c r="M271" s="11">
        <v>0</v>
      </c>
      <c r="N271" s="11">
        <v>0</v>
      </c>
      <c r="O271" s="11">
        <v>0</v>
      </c>
      <c r="P271" s="11"/>
      <c r="Q271" s="11">
        <f>IF(SUMIFS(N:N,E:E,SubmissionActual[[#This Row],[MonthName]])&gt;0,SubmissionActual[[#This Row],[2nd Submission]],SubmissionActual[[#This Row],[1st Submission]])</f>
        <v>0</v>
      </c>
    </row>
    <row r="272" spans="1:17">
      <c r="A272" s="15" t="str">
        <f>IF(OR(AND(SubmissionActual[MonthName]=MonthSel, SubmissionActual[Define]=DefineSel), AND(SubmissionActual[MonthName]=MonthSel, DefineSel="All")),"Yes","No")</f>
        <v>No</v>
      </c>
      <c r="B272" s="15" t="str">
        <f ca="1">IF(SubmissionActual[[#This Row],[Month2]]&lt;MONTH(TODAY()),"Yes","No")</f>
        <v>Yes</v>
      </c>
      <c r="C272" s="15">
        <v>2022</v>
      </c>
      <c r="D272" s="15">
        <v>2</v>
      </c>
      <c r="E272" s="15" t="s">
        <v>135</v>
      </c>
      <c r="F272" s="11" t="s">
        <v>97</v>
      </c>
      <c r="G272" s="11"/>
      <c r="H272" s="266" t="s">
        <v>77</v>
      </c>
      <c r="I272" s="266" t="s">
        <v>370</v>
      </c>
      <c r="J272" s="11" t="s">
        <v>412</v>
      </c>
      <c r="K272" s="11" t="s">
        <v>410</v>
      </c>
      <c r="L272" s="11"/>
      <c r="M272" s="11">
        <v>0</v>
      </c>
      <c r="N272" s="11">
        <v>0</v>
      </c>
      <c r="O272" s="11">
        <v>0</v>
      </c>
      <c r="P272" s="11"/>
      <c r="Q272" s="11">
        <f>IF(SUMIFS(N:N,E:E,SubmissionActual[[#This Row],[MonthName]])&gt;0,SubmissionActual[[#This Row],[2nd Submission]],SubmissionActual[[#This Row],[1st Submission]])</f>
        <v>0</v>
      </c>
    </row>
    <row r="273" spans="1:17">
      <c r="A273" s="15" t="str">
        <f>IF(OR(AND(SubmissionActual[MonthName]=MonthSel, SubmissionActual[Define]=DefineSel), AND(SubmissionActual[MonthName]=MonthSel, DefineSel="All")),"Yes","No")</f>
        <v>No</v>
      </c>
      <c r="B273" s="15" t="str">
        <f ca="1">IF(SubmissionActual[[#This Row],[Month2]]&lt;MONTH(TODAY()),"Yes","No")</f>
        <v>Yes</v>
      </c>
      <c r="C273" s="15">
        <v>2022</v>
      </c>
      <c r="D273" s="15">
        <v>2</v>
      </c>
      <c r="E273" s="15" t="s">
        <v>135</v>
      </c>
      <c r="F273" s="11" t="s">
        <v>88</v>
      </c>
      <c r="G273" s="11"/>
      <c r="H273" s="266" t="s">
        <v>77</v>
      </c>
      <c r="I273" s="266" t="s">
        <v>370</v>
      </c>
      <c r="J273" s="11" t="s">
        <v>374</v>
      </c>
      <c r="K273" s="11" t="s">
        <v>410</v>
      </c>
      <c r="L273" s="11"/>
      <c r="M273" s="11">
        <v>0</v>
      </c>
      <c r="N273" s="11">
        <v>0</v>
      </c>
      <c r="O273" s="11">
        <v>0</v>
      </c>
      <c r="P273" s="11"/>
      <c r="Q273" s="11">
        <f>IF(SUMIFS(N:N,E:E,SubmissionActual[[#This Row],[MonthName]])&gt;0,SubmissionActual[[#This Row],[2nd Submission]],SubmissionActual[[#This Row],[1st Submission]])</f>
        <v>0</v>
      </c>
    </row>
    <row r="274" spans="1:17">
      <c r="A274" s="15" t="str">
        <f>IF(OR(AND(SubmissionActual[MonthName]=MonthSel, SubmissionActual[Define]=DefineSel), AND(SubmissionActual[MonthName]=MonthSel, DefineSel="All")),"Yes","No")</f>
        <v>No</v>
      </c>
      <c r="B274" s="15" t="str">
        <f ca="1">IF(SubmissionActual[[#This Row],[Month2]]&lt;MONTH(TODAY()),"Yes","No")</f>
        <v>Yes</v>
      </c>
      <c r="C274" s="15">
        <v>2022</v>
      </c>
      <c r="D274" s="15">
        <v>2</v>
      </c>
      <c r="E274" s="15" t="s">
        <v>135</v>
      </c>
      <c r="F274" s="11" t="s">
        <v>89</v>
      </c>
      <c r="G274" s="11"/>
      <c r="H274" s="266" t="s">
        <v>77</v>
      </c>
      <c r="I274" s="266" t="s">
        <v>370</v>
      </c>
      <c r="J274" s="11" t="s">
        <v>374</v>
      </c>
      <c r="K274" s="11" t="s">
        <v>410</v>
      </c>
      <c r="L274" s="11"/>
      <c r="M274" s="11">
        <v>0</v>
      </c>
      <c r="N274" s="11">
        <v>0</v>
      </c>
      <c r="O274" s="11">
        <v>0</v>
      </c>
      <c r="P274" s="11"/>
      <c r="Q274" s="11">
        <f>IF(SUMIFS(N:N,E:E,SubmissionActual[[#This Row],[MonthName]])&gt;0,SubmissionActual[[#This Row],[2nd Submission]],SubmissionActual[[#This Row],[1st Submission]])</f>
        <v>0</v>
      </c>
    </row>
    <row r="275" spans="1:17">
      <c r="A275" s="15" t="str">
        <f>IF(OR(AND(SubmissionActual[MonthName]=MonthSel, SubmissionActual[Define]=DefineSel), AND(SubmissionActual[MonthName]=MonthSel, DefineSel="All")),"Yes","No")</f>
        <v>No</v>
      </c>
      <c r="B275" s="15" t="str">
        <f ca="1">IF(SubmissionActual[[#This Row],[Month2]]&lt;MONTH(TODAY()),"Yes","No")</f>
        <v>Yes</v>
      </c>
      <c r="C275" s="15">
        <v>2022</v>
      </c>
      <c r="D275" s="15">
        <v>2</v>
      </c>
      <c r="E275" s="15" t="s">
        <v>135</v>
      </c>
      <c r="F275" s="11" t="s">
        <v>448</v>
      </c>
      <c r="G275" s="11"/>
      <c r="H275" s="266" t="s">
        <v>77</v>
      </c>
      <c r="I275" s="266" t="s">
        <v>370</v>
      </c>
      <c r="J275" s="11" t="s">
        <v>374</v>
      </c>
      <c r="K275" s="11" t="s">
        <v>410</v>
      </c>
      <c r="L275" s="11"/>
      <c r="M275" s="11">
        <v>0</v>
      </c>
      <c r="N275" s="11">
        <v>0</v>
      </c>
      <c r="O275" s="11">
        <v>0</v>
      </c>
      <c r="P275" s="11"/>
      <c r="Q275" s="11">
        <f>IF(SUMIFS(N:N,E:E,SubmissionActual[[#This Row],[MonthName]])&gt;0,SubmissionActual[[#This Row],[2nd Submission]],SubmissionActual[[#This Row],[1st Submission]])</f>
        <v>0</v>
      </c>
    </row>
    <row r="276" spans="1:17">
      <c r="A276" s="15" t="str">
        <f>IF(OR(AND(SubmissionActual[MonthName]=MonthSel, SubmissionActual[Define]=DefineSel), AND(SubmissionActual[MonthName]=MonthSel, DefineSel="All")),"Yes","No")</f>
        <v>No</v>
      </c>
      <c r="B276" s="15" t="str">
        <f ca="1">IF(SubmissionActual[[#This Row],[Month2]]&lt;MONTH(TODAY()),"Yes","No")</f>
        <v>Yes</v>
      </c>
      <c r="C276" s="15">
        <v>2022</v>
      </c>
      <c r="D276" s="15">
        <v>2</v>
      </c>
      <c r="E276" s="15" t="s">
        <v>135</v>
      </c>
      <c r="F276" s="11" t="s">
        <v>447</v>
      </c>
      <c r="G276" s="11"/>
      <c r="H276" s="266" t="s">
        <v>77</v>
      </c>
      <c r="I276" s="266" t="s">
        <v>370</v>
      </c>
      <c r="J276" s="11" t="s">
        <v>374</v>
      </c>
      <c r="K276" s="11" t="s">
        <v>410</v>
      </c>
      <c r="L276" s="11"/>
      <c r="M276" s="11">
        <v>0</v>
      </c>
      <c r="N276" s="11">
        <v>0</v>
      </c>
      <c r="O276" s="11">
        <v>0</v>
      </c>
      <c r="P276" s="11"/>
      <c r="Q276" s="11">
        <f>IF(SUMIFS(N:N,E:E,SubmissionActual[[#This Row],[MonthName]])&gt;0,SubmissionActual[[#This Row],[2nd Submission]],SubmissionActual[[#This Row],[1st Submission]])</f>
        <v>0</v>
      </c>
    </row>
    <row r="277" spans="1:17">
      <c r="A277" s="15" t="str">
        <f>IF(OR(AND(SubmissionActual[MonthName]=MonthSel, SubmissionActual[Define]=DefineSel), AND(SubmissionActual[MonthName]=MonthSel, DefineSel="All")),"Yes","No")</f>
        <v>No</v>
      </c>
      <c r="B277" s="15" t="str">
        <f ca="1">IF(SubmissionActual[[#This Row],[Month2]]&lt;MONTH(TODAY()),"Yes","No")</f>
        <v>Yes</v>
      </c>
      <c r="C277" s="15">
        <v>2022</v>
      </c>
      <c r="D277" s="15">
        <v>2</v>
      </c>
      <c r="E277" s="15" t="s">
        <v>135</v>
      </c>
      <c r="F277" s="11" t="s">
        <v>451</v>
      </c>
      <c r="G277" s="11"/>
      <c r="H277" s="266" t="s">
        <v>77</v>
      </c>
      <c r="I277" s="266" t="s">
        <v>370</v>
      </c>
      <c r="J277" s="11" t="s">
        <v>374</v>
      </c>
      <c r="K277" s="11" t="s">
        <v>410</v>
      </c>
      <c r="L277" s="11"/>
      <c r="M277" s="11">
        <v>0</v>
      </c>
      <c r="N277" s="11">
        <v>0</v>
      </c>
      <c r="O277" s="11">
        <v>0</v>
      </c>
      <c r="P277" s="11"/>
      <c r="Q277" s="11">
        <f>IF(SUMIFS(N:N,E:E,SubmissionActual[[#This Row],[MonthName]])&gt;0,SubmissionActual[[#This Row],[2nd Submission]],SubmissionActual[[#This Row],[1st Submission]])</f>
        <v>0</v>
      </c>
    </row>
    <row r="278" spans="1:17">
      <c r="A278" s="15" t="str">
        <f>IF(OR(AND(SubmissionActual[MonthName]=MonthSel, SubmissionActual[Define]=DefineSel), AND(SubmissionActual[MonthName]=MonthSel, DefineSel="All")),"Yes","No")</f>
        <v>No</v>
      </c>
      <c r="B278" s="15" t="str">
        <f ca="1">IF(SubmissionActual[[#This Row],[Month2]]&lt;MONTH(TODAY()),"Yes","No")</f>
        <v>Yes</v>
      </c>
      <c r="C278" s="15">
        <v>2022</v>
      </c>
      <c r="D278" s="15">
        <v>2</v>
      </c>
      <c r="E278" s="15" t="s">
        <v>135</v>
      </c>
      <c r="F278" s="11" t="s">
        <v>563</v>
      </c>
      <c r="G278" s="11"/>
      <c r="H278" s="266" t="s">
        <v>72</v>
      </c>
      <c r="I278" s="266" t="s">
        <v>370</v>
      </c>
      <c r="J278" s="11" t="s">
        <v>413</v>
      </c>
      <c r="K278" s="11" t="s">
        <v>410</v>
      </c>
      <c r="L278" s="11"/>
      <c r="M278" s="11"/>
      <c r="N278" s="11">
        <v>0</v>
      </c>
      <c r="O278" s="11">
        <v>0</v>
      </c>
      <c r="P278" s="11"/>
      <c r="Q278" s="11">
        <f>IF(SUMIFS(N:N,E:E,SubmissionActual[[#This Row],[MonthName]])&gt;0,SubmissionActual[[#This Row],[2nd Submission]],SubmissionActual[[#This Row],[1st Submission]])</f>
        <v>0</v>
      </c>
    </row>
    <row r="279" spans="1:17">
      <c r="A279" s="15" t="str">
        <f>IF(OR(AND(SubmissionActual[MonthName]=MonthSel, SubmissionActual[Define]=DefineSel), AND(SubmissionActual[MonthName]=MonthSel, DefineSel="All")),"Yes","No")</f>
        <v>No</v>
      </c>
      <c r="B279" s="15" t="str">
        <f ca="1">IF(SubmissionActual[[#This Row],[Month2]]&lt;MONTH(TODAY()),"Yes","No")</f>
        <v>Yes</v>
      </c>
      <c r="C279" s="15">
        <v>2022</v>
      </c>
      <c r="D279" s="15">
        <v>2</v>
      </c>
      <c r="E279" s="15" t="s">
        <v>135</v>
      </c>
      <c r="F279" s="11" t="s">
        <v>555</v>
      </c>
      <c r="G279" s="11"/>
      <c r="H279" s="266" t="s">
        <v>77</v>
      </c>
      <c r="I279" s="266" t="s">
        <v>370</v>
      </c>
      <c r="J279" s="11" t="s">
        <v>374</v>
      </c>
      <c r="K279" s="11" t="s">
        <v>410</v>
      </c>
      <c r="L279" s="11"/>
      <c r="M279" s="11">
        <v>0</v>
      </c>
      <c r="N279" s="11">
        <v>0</v>
      </c>
      <c r="O279" s="11">
        <v>0</v>
      </c>
      <c r="P279" s="11"/>
      <c r="Q279" s="11">
        <f>IF(SUMIFS(N:N,E:E,SubmissionActual[[#This Row],[MonthName]])&gt;0,SubmissionActual[[#This Row],[2nd Submission]],SubmissionActual[[#This Row],[1st Submission]])</f>
        <v>0</v>
      </c>
    </row>
    <row r="280" spans="1:17">
      <c r="A280" s="15" t="str">
        <f>IF(OR(AND(SubmissionActual[MonthName]=MonthSel, SubmissionActual[Define]=DefineSel), AND(SubmissionActual[MonthName]=MonthSel, DefineSel="All")),"Yes","No")</f>
        <v>No</v>
      </c>
      <c r="B280" s="15" t="str">
        <f ca="1">IF(SubmissionActual[[#This Row],[Month2]]&lt;MONTH(TODAY()),"Yes","No")</f>
        <v>Yes</v>
      </c>
      <c r="C280" s="15">
        <v>2022</v>
      </c>
      <c r="D280" s="15">
        <v>2</v>
      </c>
      <c r="E280" s="15" t="s">
        <v>135</v>
      </c>
      <c r="F280" s="11" t="s">
        <v>556</v>
      </c>
      <c r="G280" s="11"/>
      <c r="H280" s="266" t="s">
        <v>77</v>
      </c>
      <c r="I280" s="266" t="s">
        <v>370</v>
      </c>
      <c r="J280" s="11" t="s">
        <v>374</v>
      </c>
      <c r="K280" s="11" t="s">
        <v>410</v>
      </c>
      <c r="L280" s="11"/>
      <c r="M280" s="11">
        <v>0</v>
      </c>
      <c r="N280" s="11">
        <v>0</v>
      </c>
      <c r="O280" s="11">
        <v>0</v>
      </c>
      <c r="P280" s="11"/>
      <c r="Q280" s="11">
        <f>IF(SUMIFS(N:N,E:E,SubmissionActual[[#This Row],[MonthName]])&gt;0,SubmissionActual[[#This Row],[2nd Submission]],SubmissionActual[[#This Row],[1st Submission]])</f>
        <v>0</v>
      </c>
    </row>
    <row r="281" spans="1:17">
      <c r="A281" s="15" t="str">
        <f>IF(OR(AND(SubmissionActual[MonthName]=MonthSel, SubmissionActual[Define]=DefineSel), AND(SubmissionActual[MonthName]=MonthSel, DefineSel="All")),"Yes","No")</f>
        <v>No</v>
      </c>
      <c r="B281" s="15" t="str">
        <f ca="1">IF(SubmissionActual[[#This Row],[Month2]]&lt;MONTH(TODAY()),"Yes","No")</f>
        <v>Yes</v>
      </c>
      <c r="C281" s="15">
        <v>2022</v>
      </c>
      <c r="D281" s="15">
        <v>2</v>
      </c>
      <c r="E281" s="15" t="s">
        <v>135</v>
      </c>
      <c r="F281" s="11" t="s">
        <v>561</v>
      </c>
      <c r="G281" s="11"/>
      <c r="H281" s="266" t="s">
        <v>77</v>
      </c>
      <c r="I281" s="266" t="s">
        <v>370</v>
      </c>
      <c r="J281" s="11" t="s">
        <v>403</v>
      </c>
      <c r="K281" s="11" t="s">
        <v>410</v>
      </c>
      <c r="L281" s="11"/>
      <c r="M281" s="11">
        <v>0</v>
      </c>
      <c r="N281" s="11">
        <v>0</v>
      </c>
      <c r="O281" s="11">
        <v>0</v>
      </c>
      <c r="P281" s="11"/>
      <c r="Q281" s="11">
        <f>IF(SUMIFS(N:N,E:E,SubmissionActual[[#This Row],[MonthName]])&gt;0,SubmissionActual[[#This Row],[2nd Submission]],SubmissionActual[[#This Row],[1st Submission]])</f>
        <v>0</v>
      </c>
    </row>
    <row r="282" spans="1:17">
      <c r="A282" s="15" t="str">
        <f>IF(OR(AND(SubmissionActual[MonthName]=MonthSel, SubmissionActual[Define]=DefineSel), AND(SubmissionActual[MonthName]=MonthSel, DefineSel="All")),"Yes","No")</f>
        <v>No</v>
      </c>
      <c r="B282" s="15" t="str">
        <f ca="1">IF(SubmissionActual[[#This Row],[Month2]]&lt;MONTH(TODAY()),"Yes","No")</f>
        <v>Yes</v>
      </c>
      <c r="C282" s="15">
        <v>2022</v>
      </c>
      <c r="D282" s="15">
        <v>2</v>
      </c>
      <c r="E282" s="15" t="s">
        <v>135</v>
      </c>
      <c r="F282" s="11" t="s">
        <v>562</v>
      </c>
      <c r="G282" s="11"/>
      <c r="H282" s="266" t="s">
        <v>77</v>
      </c>
      <c r="I282" s="266" t="s">
        <v>370</v>
      </c>
      <c r="J282" s="11" t="s">
        <v>403</v>
      </c>
      <c r="K282" s="11" t="s">
        <v>410</v>
      </c>
      <c r="L282" s="11"/>
      <c r="M282" s="11">
        <v>0</v>
      </c>
      <c r="N282" s="11">
        <v>0</v>
      </c>
      <c r="O282" s="11">
        <v>0</v>
      </c>
      <c r="P282" s="11"/>
      <c r="Q282" s="11">
        <f>IF(SUMIFS(N:N,E:E,SubmissionActual[[#This Row],[MonthName]])&gt;0,SubmissionActual[[#This Row],[2nd Submission]],SubmissionActual[[#This Row],[1st Submission]])</f>
        <v>0</v>
      </c>
    </row>
    <row r="283" spans="1:17">
      <c r="A283" s="15" t="str">
        <f>IF(OR(AND(SubmissionActual[MonthName]=MonthSel, SubmissionActual[Define]=DefineSel), AND(SubmissionActual[MonthName]=MonthSel, DefineSel="All")),"Yes","No")</f>
        <v>No</v>
      </c>
      <c r="B283" s="15" t="str">
        <f ca="1">IF(SubmissionActual[[#This Row],[Month2]]&lt;MONTH(TODAY()),"Yes","No")</f>
        <v>Yes</v>
      </c>
      <c r="C283" s="15">
        <v>2022</v>
      </c>
      <c r="D283" s="15">
        <v>2</v>
      </c>
      <c r="E283" s="15" t="s">
        <v>135</v>
      </c>
      <c r="F283" s="11" t="s">
        <v>560</v>
      </c>
      <c r="G283" s="11"/>
      <c r="H283" s="266" t="s">
        <v>77</v>
      </c>
      <c r="I283" s="266" t="s">
        <v>370</v>
      </c>
      <c r="J283" s="11" t="s">
        <v>403</v>
      </c>
      <c r="K283" s="11" t="s">
        <v>410</v>
      </c>
      <c r="L283" s="11"/>
      <c r="M283" s="11">
        <v>0</v>
      </c>
      <c r="N283" s="11">
        <v>0</v>
      </c>
      <c r="O283" s="11">
        <v>0</v>
      </c>
      <c r="P283" s="11"/>
      <c r="Q283" s="11">
        <f>IF(SUMIFS(N:N,E:E,SubmissionActual[[#This Row],[MonthName]])&gt;0,SubmissionActual[[#This Row],[2nd Submission]],SubmissionActual[[#This Row],[1st Submission]])</f>
        <v>0</v>
      </c>
    </row>
    <row r="284" spans="1:17">
      <c r="A284" s="15" t="str">
        <f>IF(OR(AND(SubmissionActual[MonthName]=MonthSel, SubmissionActual[Define]=DefineSel), AND(SubmissionActual[MonthName]=MonthSel, DefineSel="All")),"Yes","No")</f>
        <v>No</v>
      </c>
      <c r="B284" s="15" t="str">
        <f ca="1">IF(SubmissionActual[[#This Row],[Month2]]&lt;MONTH(TODAY()),"Yes","No")</f>
        <v>Yes</v>
      </c>
      <c r="C284" s="15">
        <v>2022</v>
      </c>
      <c r="D284" s="15">
        <v>2</v>
      </c>
      <c r="E284" s="15" t="s">
        <v>135</v>
      </c>
      <c r="F284" s="11" t="s">
        <v>98</v>
      </c>
      <c r="G284" s="11"/>
      <c r="H284" s="266" t="s">
        <v>77</v>
      </c>
      <c r="I284" s="266" t="s">
        <v>370</v>
      </c>
      <c r="J284" s="11" t="s">
        <v>412</v>
      </c>
      <c r="K284" s="11" t="s">
        <v>410</v>
      </c>
      <c r="L284" s="11"/>
      <c r="M284" s="11">
        <v>0</v>
      </c>
      <c r="N284" s="11">
        <v>0</v>
      </c>
      <c r="O284" s="11">
        <v>0</v>
      </c>
      <c r="P284" s="11"/>
      <c r="Q284" s="11">
        <f>IF(SUMIFS(N:N,E:E,SubmissionActual[[#This Row],[MonthName]])&gt;0,SubmissionActual[[#This Row],[2nd Submission]],SubmissionActual[[#This Row],[1st Submission]])</f>
        <v>0</v>
      </c>
    </row>
    <row r="285" spans="1:17">
      <c r="A285" s="15" t="str">
        <f>IF(OR(AND(SubmissionActual[MonthName]=MonthSel, SubmissionActual[Define]=DefineSel), AND(SubmissionActual[MonthName]=MonthSel, DefineSel="All")),"Yes","No")</f>
        <v>No</v>
      </c>
      <c r="B285" s="15" t="str">
        <f ca="1">IF(SubmissionActual[[#This Row],[Month2]]&lt;MONTH(TODAY()),"Yes","No")</f>
        <v>Yes</v>
      </c>
      <c r="C285" s="15">
        <v>2022</v>
      </c>
      <c r="D285" s="15">
        <v>2</v>
      </c>
      <c r="E285" s="15" t="s">
        <v>135</v>
      </c>
      <c r="F285" s="11" t="s">
        <v>103</v>
      </c>
      <c r="G285" s="11"/>
      <c r="H285" s="266" t="s">
        <v>77</v>
      </c>
      <c r="I285" s="266" t="s">
        <v>370</v>
      </c>
      <c r="J285" s="11" t="s">
        <v>412</v>
      </c>
      <c r="K285" s="11" t="s">
        <v>410</v>
      </c>
      <c r="L285" s="11"/>
      <c r="M285" s="11">
        <v>0</v>
      </c>
      <c r="N285" s="11">
        <v>0</v>
      </c>
      <c r="O285" s="11">
        <v>0</v>
      </c>
      <c r="P285" s="11"/>
      <c r="Q285" s="11">
        <f>IF(SUMIFS(N:N,E:E,SubmissionActual[[#This Row],[MonthName]])&gt;0,SubmissionActual[[#This Row],[2nd Submission]],SubmissionActual[[#This Row],[1st Submission]])</f>
        <v>0</v>
      </c>
    </row>
    <row r="286" spans="1:17">
      <c r="A286" s="15" t="str">
        <f>IF(OR(AND(SubmissionActual[MonthName]=MonthSel, SubmissionActual[Define]=DefineSel), AND(SubmissionActual[MonthName]=MonthSel, DefineSel="All")),"Yes","No")</f>
        <v>No</v>
      </c>
      <c r="B286" s="15" t="str">
        <f ca="1">IF(SubmissionActual[[#This Row],[Month2]]&lt;MONTH(TODAY()),"Yes","No")</f>
        <v>Yes</v>
      </c>
      <c r="C286" s="15">
        <v>2022</v>
      </c>
      <c r="D286" s="15">
        <v>2</v>
      </c>
      <c r="E286" s="15" t="s">
        <v>135</v>
      </c>
      <c r="F286" s="11" t="s">
        <v>104</v>
      </c>
      <c r="G286" s="11"/>
      <c r="H286" s="266" t="s">
        <v>77</v>
      </c>
      <c r="I286" s="266" t="s">
        <v>370</v>
      </c>
      <c r="J286" s="11" t="s">
        <v>412</v>
      </c>
      <c r="K286" s="11" t="s">
        <v>410</v>
      </c>
      <c r="L286" s="11"/>
      <c r="M286" s="11">
        <v>0</v>
      </c>
      <c r="N286" s="11">
        <v>0</v>
      </c>
      <c r="O286" s="11">
        <v>0</v>
      </c>
      <c r="P286" s="11"/>
      <c r="Q286" s="11">
        <f>IF(SUMIFS(N:N,E:E,SubmissionActual[[#This Row],[MonthName]])&gt;0,SubmissionActual[[#This Row],[2nd Submission]],SubmissionActual[[#This Row],[1st Submission]])</f>
        <v>0</v>
      </c>
    </row>
    <row r="287" spans="1:17">
      <c r="A287" s="15" t="str">
        <f>IF(OR(AND(SubmissionActual[MonthName]=MonthSel, SubmissionActual[Define]=DefineSel), AND(SubmissionActual[MonthName]=MonthSel, DefineSel="All")),"Yes","No")</f>
        <v>No</v>
      </c>
      <c r="B287" s="15" t="str">
        <f ca="1">IF(SubmissionActual[[#This Row],[Month2]]&lt;MONTH(TODAY()),"Yes","No")</f>
        <v>Yes</v>
      </c>
      <c r="C287" s="15">
        <v>2022</v>
      </c>
      <c r="D287" s="15">
        <v>2</v>
      </c>
      <c r="E287" s="15" t="s">
        <v>135</v>
      </c>
      <c r="F287" s="11" t="s">
        <v>99</v>
      </c>
      <c r="G287" s="11"/>
      <c r="H287" s="266" t="s">
        <v>77</v>
      </c>
      <c r="I287" s="266" t="s">
        <v>370</v>
      </c>
      <c r="J287" s="11" t="s">
        <v>412</v>
      </c>
      <c r="K287" s="11" t="s">
        <v>410</v>
      </c>
      <c r="L287" s="11"/>
      <c r="M287" s="11">
        <v>0</v>
      </c>
      <c r="N287" s="11">
        <v>0</v>
      </c>
      <c r="O287" s="11">
        <v>0</v>
      </c>
      <c r="P287" s="11"/>
      <c r="Q287" s="11">
        <f>IF(SUMIFS(N:N,E:E,SubmissionActual[[#This Row],[MonthName]])&gt;0,SubmissionActual[[#This Row],[2nd Submission]],SubmissionActual[[#This Row],[1st Submission]])</f>
        <v>0</v>
      </c>
    </row>
    <row r="288" spans="1:17">
      <c r="A288" s="15" t="str">
        <f>IF(OR(AND(SubmissionActual[MonthName]=MonthSel, SubmissionActual[Define]=DefineSel), AND(SubmissionActual[MonthName]=MonthSel, DefineSel="All")),"Yes","No")</f>
        <v>No</v>
      </c>
      <c r="B288" s="15" t="str">
        <f ca="1">IF(SubmissionActual[[#This Row],[Month2]]&lt;MONTH(TODAY()),"Yes","No")</f>
        <v>Yes</v>
      </c>
      <c r="C288" s="15">
        <v>2022</v>
      </c>
      <c r="D288" s="15">
        <v>2</v>
      </c>
      <c r="E288" s="15" t="s">
        <v>135</v>
      </c>
      <c r="F288" s="11" t="s">
        <v>100</v>
      </c>
      <c r="G288" s="11"/>
      <c r="H288" s="266" t="s">
        <v>77</v>
      </c>
      <c r="I288" s="266" t="s">
        <v>370</v>
      </c>
      <c r="J288" s="11" t="s">
        <v>412</v>
      </c>
      <c r="K288" s="11" t="s">
        <v>410</v>
      </c>
      <c r="L288" s="11"/>
      <c r="M288" s="11">
        <v>0</v>
      </c>
      <c r="N288" s="11">
        <v>0</v>
      </c>
      <c r="O288" s="11">
        <v>0</v>
      </c>
      <c r="P288" s="11"/>
      <c r="Q288" s="11">
        <f>IF(SUMIFS(N:N,E:E,SubmissionActual[[#This Row],[MonthName]])&gt;0,SubmissionActual[[#This Row],[2nd Submission]],SubmissionActual[[#This Row],[1st Submission]])</f>
        <v>0</v>
      </c>
    </row>
    <row r="289" spans="1:17">
      <c r="A289" s="15" t="str">
        <f>IF(OR(AND(SubmissionActual[MonthName]=MonthSel, SubmissionActual[Define]=DefineSel), AND(SubmissionActual[MonthName]=MonthSel, DefineSel="All")),"Yes","No")</f>
        <v>No</v>
      </c>
      <c r="B289" s="15" t="str">
        <f ca="1">IF(SubmissionActual[[#This Row],[Month2]]&lt;MONTH(TODAY()),"Yes","No")</f>
        <v>Yes</v>
      </c>
      <c r="C289" s="15">
        <v>2022</v>
      </c>
      <c r="D289" s="15">
        <v>2</v>
      </c>
      <c r="E289" s="15" t="s">
        <v>135</v>
      </c>
      <c r="F289" s="11" t="s">
        <v>101</v>
      </c>
      <c r="G289" s="11"/>
      <c r="H289" s="266" t="s">
        <v>77</v>
      </c>
      <c r="I289" s="266" t="s">
        <v>370</v>
      </c>
      <c r="J289" s="11" t="s">
        <v>412</v>
      </c>
      <c r="K289" s="11" t="s">
        <v>410</v>
      </c>
      <c r="L289" s="11"/>
      <c r="M289" s="11">
        <v>0</v>
      </c>
      <c r="N289" s="11">
        <v>0</v>
      </c>
      <c r="O289" s="11">
        <v>0</v>
      </c>
      <c r="P289" s="11"/>
      <c r="Q289" s="11">
        <f>IF(SUMIFS(N:N,E:E,SubmissionActual[[#This Row],[MonthName]])&gt;0,SubmissionActual[[#This Row],[2nd Submission]],SubmissionActual[[#This Row],[1st Submission]])</f>
        <v>0</v>
      </c>
    </row>
    <row r="290" spans="1:17">
      <c r="A290" s="15" t="str">
        <f>IF(OR(AND(SubmissionActual[MonthName]=MonthSel, SubmissionActual[Define]=DefineSel), AND(SubmissionActual[MonthName]=MonthSel, DefineSel="All")),"Yes","No")</f>
        <v>No</v>
      </c>
      <c r="B290" s="15" t="str">
        <f ca="1">IF(SubmissionActual[[#This Row],[Month2]]&lt;MONTH(TODAY()),"Yes","No")</f>
        <v>Yes</v>
      </c>
      <c r="C290" s="15">
        <v>2022</v>
      </c>
      <c r="D290" s="15">
        <v>2</v>
      </c>
      <c r="E290" s="15" t="s">
        <v>135</v>
      </c>
      <c r="F290" s="11" t="s">
        <v>149</v>
      </c>
      <c r="G290" s="11"/>
      <c r="H290" s="266" t="s">
        <v>77</v>
      </c>
      <c r="I290" s="266" t="s">
        <v>370</v>
      </c>
      <c r="J290" s="11" t="s">
        <v>412</v>
      </c>
      <c r="K290" s="11" t="s">
        <v>410</v>
      </c>
      <c r="L290" s="11"/>
      <c r="M290" s="11">
        <v>0</v>
      </c>
      <c r="N290" s="11">
        <v>0</v>
      </c>
      <c r="O290" s="11">
        <v>0</v>
      </c>
      <c r="P290" s="11"/>
      <c r="Q290" s="11">
        <f>IF(SUMIFS(N:N,E:E,SubmissionActual[[#This Row],[MonthName]])&gt;0,SubmissionActual[[#This Row],[2nd Submission]],SubmissionActual[[#This Row],[1st Submission]])</f>
        <v>0</v>
      </c>
    </row>
    <row r="291" spans="1:17">
      <c r="A291" s="15" t="str">
        <f>IF(OR(AND(SubmissionActual[MonthName]=MonthSel, SubmissionActual[Define]=DefineSel), AND(SubmissionActual[MonthName]=MonthSel, DefineSel="All")),"Yes","No")</f>
        <v>No</v>
      </c>
      <c r="B291" s="15" t="str">
        <f ca="1">IF(SubmissionActual[[#This Row],[Month2]]&lt;MONTH(TODAY()),"Yes","No")</f>
        <v>Yes</v>
      </c>
      <c r="C291" s="15">
        <v>2022</v>
      </c>
      <c r="D291" s="15">
        <v>2</v>
      </c>
      <c r="E291" s="15" t="s">
        <v>135</v>
      </c>
      <c r="F291" s="11" t="s">
        <v>102</v>
      </c>
      <c r="G291" s="11"/>
      <c r="H291" s="266" t="s">
        <v>77</v>
      </c>
      <c r="I291" s="266" t="s">
        <v>370</v>
      </c>
      <c r="J291" s="11" t="s">
        <v>412</v>
      </c>
      <c r="K291" s="11" t="s">
        <v>410</v>
      </c>
      <c r="L291" s="11"/>
      <c r="M291" s="11">
        <v>0</v>
      </c>
      <c r="N291" s="11">
        <v>0</v>
      </c>
      <c r="O291" s="11">
        <v>0</v>
      </c>
      <c r="P291" s="11"/>
      <c r="Q291" s="11">
        <f>IF(SUMIFS(N:N,E:E,SubmissionActual[[#This Row],[MonthName]])&gt;0,SubmissionActual[[#This Row],[2nd Submission]],SubmissionActual[[#This Row],[1st Submission]])</f>
        <v>0</v>
      </c>
    </row>
    <row r="292" spans="1:17">
      <c r="A292" s="15" t="str">
        <f>IF(OR(AND(SubmissionActual[MonthName]=MonthSel, SubmissionActual[Define]=DefineSel), AND(SubmissionActual[MonthName]=MonthSel, DefineSel="All")),"Yes","No")</f>
        <v>No</v>
      </c>
      <c r="B292" s="15" t="str">
        <f ca="1">IF(SubmissionActual[[#This Row],[Month2]]&lt;MONTH(TODAY()),"Yes","No")</f>
        <v>Yes</v>
      </c>
      <c r="C292" s="15">
        <v>2022</v>
      </c>
      <c r="D292" s="15">
        <v>2</v>
      </c>
      <c r="E292" s="15" t="s">
        <v>135</v>
      </c>
      <c r="F292" s="11" t="s">
        <v>150</v>
      </c>
      <c r="G292" s="11"/>
      <c r="H292" s="266" t="s">
        <v>77</v>
      </c>
      <c r="I292" s="266" t="s">
        <v>370</v>
      </c>
      <c r="J292" s="11" t="s">
        <v>412</v>
      </c>
      <c r="K292" s="11" t="s">
        <v>410</v>
      </c>
      <c r="L292" s="11"/>
      <c r="M292" s="11">
        <v>0</v>
      </c>
      <c r="N292" s="11">
        <v>0</v>
      </c>
      <c r="O292" s="11">
        <v>0</v>
      </c>
      <c r="P292" s="11"/>
      <c r="Q292" s="11">
        <f>IF(SUMIFS(N:N,E:E,SubmissionActual[[#This Row],[MonthName]])&gt;0,SubmissionActual[[#This Row],[2nd Submission]],SubmissionActual[[#This Row],[1st Submission]])</f>
        <v>0</v>
      </c>
    </row>
    <row r="293" spans="1:17">
      <c r="A293" s="15" t="str">
        <f>IF(OR(AND(SubmissionActual[MonthName]=MonthSel, SubmissionActual[Define]=DefineSel), AND(SubmissionActual[MonthName]=MonthSel, DefineSel="All")),"Yes","No")</f>
        <v>No</v>
      </c>
      <c r="B293" s="15" t="str">
        <f ca="1">IF(SubmissionActual[[#This Row],[Month2]]&lt;MONTH(TODAY()),"Yes","No")</f>
        <v>Yes</v>
      </c>
      <c r="C293" s="15">
        <v>2022</v>
      </c>
      <c r="D293" s="15">
        <v>2</v>
      </c>
      <c r="E293" s="15" t="s">
        <v>135</v>
      </c>
      <c r="F293" s="11" t="s">
        <v>151</v>
      </c>
      <c r="G293" s="11"/>
      <c r="H293" s="266" t="s">
        <v>77</v>
      </c>
      <c r="I293" s="266" t="s">
        <v>370</v>
      </c>
      <c r="J293" s="11" t="s">
        <v>412</v>
      </c>
      <c r="K293" s="11" t="s">
        <v>410</v>
      </c>
      <c r="L293" s="11"/>
      <c r="M293" s="11">
        <v>0</v>
      </c>
      <c r="N293" s="11">
        <v>0</v>
      </c>
      <c r="O293" s="11">
        <v>0</v>
      </c>
      <c r="P293" s="11"/>
      <c r="Q293" s="11">
        <f>IF(SUMIFS(N:N,E:E,SubmissionActual[[#This Row],[MonthName]])&gt;0,SubmissionActual[[#This Row],[2nd Submission]],SubmissionActual[[#This Row],[1st Submission]])</f>
        <v>0</v>
      </c>
    </row>
    <row r="294" spans="1:17">
      <c r="A294" s="15" t="str">
        <f>IF(OR(AND(SubmissionActual[MonthName]=MonthSel, SubmissionActual[Define]=DefineSel), AND(SubmissionActual[MonthName]=MonthSel, DefineSel="All")),"Yes","No")</f>
        <v>No</v>
      </c>
      <c r="B294" s="15" t="str">
        <f ca="1">IF(SubmissionActual[[#This Row],[Month2]]&lt;MONTH(TODAY()),"Yes","No")</f>
        <v>Yes</v>
      </c>
      <c r="C294" s="15">
        <v>2022</v>
      </c>
      <c r="D294" s="15">
        <v>2</v>
      </c>
      <c r="E294" s="15" t="s">
        <v>135</v>
      </c>
      <c r="F294" s="11" t="s">
        <v>152</v>
      </c>
      <c r="G294" s="11"/>
      <c r="H294" s="266" t="s">
        <v>77</v>
      </c>
      <c r="I294" s="266" t="s">
        <v>370</v>
      </c>
      <c r="J294" s="11" t="s">
        <v>412</v>
      </c>
      <c r="K294" s="11" t="s">
        <v>410</v>
      </c>
      <c r="L294" s="11"/>
      <c r="M294" s="11">
        <v>0</v>
      </c>
      <c r="N294" s="11">
        <v>0</v>
      </c>
      <c r="O294" s="11">
        <v>0</v>
      </c>
      <c r="P294" s="11"/>
      <c r="Q294" s="11">
        <f>IF(SUMIFS(N:N,E:E,SubmissionActual[[#This Row],[MonthName]])&gt;0,SubmissionActual[[#This Row],[2nd Submission]],SubmissionActual[[#This Row],[1st Submission]])</f>
        <v>0</v>
      </c>
    </row>
    <row r="295" spans="1:17">
      <c r="A295" s="15" t="str">
        <f>IF(OR(AND(SubmissionActual[MonthName]=MonthSel, SubmissionActual[Define]=DefineSel), AND(SubmissionActual[MonthName]=MonthSel, DefineSel="All")),"Yes","No")</f>
        <v>No</v>
      </c>
      <c r="B295" s="15" t="str">
        <f ca="1">IF(SubmissionActual[[#This Row],[Month2]]&lt;MONTH(TODAY()),"Yes","No")</f>
        <v>Yes</v>
      </c>
      <c r="C295" s="15">
        <v>2022</v>
      </c>
      <c r="D295" s="15">
        <v>2</v>
      </c>
      <c r="E295" s="15" t="s">
        <v>135</v>
      </c>
      <c r="F295" s="11" t="s">
        <v>93</v>
      </c>
      <c r="G295" s="11"/>
      <c r="H295" s="266" t="s">
        <v>77</v>
      </c>
      <c r="I295" s="266" t="s">
        <v>370</v>
      </c>
      <c r="J295" s="11" t="s">
        <v>374</v>
      </c>
      <c r="K295" s="11" t="s">
        <v>410</v>
      </c>
      <c r="L295" s="11"/>
      <c r="M295" s="11">
        <v>0</v>
      </c>
      <c r="N295" s="11">
        <v>0</v>
      </c>
      <c r="O295" s="11">
        <v>0</v>
      </c>
      <c r="P295" s="11"/>
      <c r="Q295" s="11">
        <f>IF(SUMIFS(N:N,E:E,SubmissionActual[[#This Row],[MonthName]])&gt;0,SubmissionActual[[#This Row],[2nd Submission]],SubmissionActual[[#This Row],[1st Submission]])</f>
        <v>0</v>
      </c>
    </row>
    <row r="296" spans="1:17">
      <c r="A296" s="15" t="str">
        <f>IF(OR(AND(SubmissionActual[MonthName]=MonthSel, SubmissionActual[Define]=DefineSel), AND(SubmissionActual[MonthName]=MonthSel, DefineSel="All")),"Yes","No")</f>
        <v>No</v>
      </c>
      <c r="B296" s="15" t="str">
        <f ca="1">IF(SubmissionActual[[#This Row],[Month2]]&lt;MONTH(TODAY()),"Yes","No")</f>
        <v>Yes</v>
      </c>
      <c r="C296" s="15">
        <v>2022</v>
      </c>
      <c r="D296" s="15">
        <v>2</v>
      </c>
      <c r="E296" s="15" t="s">
        <v>135</v>
      </c>
      <c r="F296" s="11" t="s">
        <v>143</v>
      </c>
      <c r="G296" s="11"/>
      <c r="H296" s="266" t="s">
        <v>77</v>
      </c>
      <c r="I296" s="266" t="s">
        <v>370</v>
      </c>
      <c r="J296" s="11" t="s">
        <v>374</v>
      </c>
      <c r="K296" s="11" t="s">
        <v>410</v>
      </c>
      <c r="L296" s="11"/>
      <c r="M296" s="11">
        <v>0</v>
      </c>
      <c r="N296" s="11">
        <v>0</v>
      </c>
      <c r="O296" s="11">
        <v>0</v>
      </c>
      <c r="P296" s="11"/>
      <c r="Q296" s="11">
        <f>IF(SUMIFS(N:N,E:E,SubmissionActual[[#This Row],[MonthName]])&gt;0,SubmissionActual[[#This Row],[2nd Submission]],SubmissionActual[[#This Row],[1st Submission]])</f>
        <v>0</v>
      </c>
    </row>
    <row r="297" spans="1:17">
      <c r="A297" s="15" t="str">
        <f>IF(OR(AND(SubmissionActual[MonthName]=MonthSel, SubmissionActual[Define]=DefineSel), AND(SubmissionActual[MonthName]=MonthSel, DefineSel="All")),"Yes","No")</f>
        <v>No</v>
      </c>
      <c r="B297" s="15" t="str">
        <f ca="1">IF(SubmissionActual[[#This Row],[Month2]]&lt;MONTH(TODAY()),"Yes","No")</f>
        <v>Yes</v>
      </c>
      <c r="C297" s="15">
        <v>2022</v>
      </c>
      <c r="D297" s="15">
        <v>2</v>
      </c>
      <c r="E297" s="15" t="s">
        <v>135</v>
      </c>
      <c r="F297" s="11" t="s">
        <v>144</v>
      </c>
      <c r="G297" s="11"/>
      <c r="H297" s="266" t="s">
        <v>77</v>
      </c>
      <c r="I297" s="266" t="s">
        <v>370</v>
      </c>
      <c r="J297" s="11" t="s">
        <v>374</v>
      </c>
      <c r="K297" s="11" t="s">
        <v>410</v>
      </c>
      <c r="L297" s="11"/>
      <c r="M297" s="11">
        <v>0</v>
      </c>
      <c r="N297" s="11">
        <v>0</v>
      </c>
      <c r="O297" s="11">
        <v>0</v>
      </c>
      <c r="P297" s="11"/>
      <c r="Q297" s="11">
        <f>IF(SUMIFS(N:N,E:E,SubmissionActual[[#This Row],[MonthName]])&gt;0,SubmissionActual[[#This Row],[2nd Submission]],SubmissionActual[[#This Row],[1st Submission]])</f>
        <v>0</v>
      </c>
    </row>
    <row r="298" spans="1:17">
      <c r="A298" s="15" t="str">
        <f>IF(OR(AND(SubmissionActual[MonthName]=MonthSel, SubmissionActual[Define]=DefineSel), AND(SubmissionActual[MonthName]=MonthSel, DefineSel="All")),"Yes","No")</f>
        <v>No</v>
      </c>
      <c r="B298" s="15" t="str">
        <f ca="1">IF(SubmissionActual[[#This Row],[Month2]]&lt;MONTH(TODAY()),"Yes","No")</f>
        <v>Yes</v>
      </c>
      <c r="C298" s="15">
        <v>2022</v>
      </c>
      <c r="D298" s="15">
        <v>2</v>
      </c>
      <c r="E298" s="15" t="s">
        <v>135</v>
      </c>
      <c r="F298" s="11" t="s">
        <v>554</v>
      </c>
      <c r="G298" s="11"/>
      <c r="H298" s="266" t="s">
        <v>72</v>
      </c>
      <c r="I298" s="266" t="s">
        <v>370</v>
      </c>
      <c r="J298" s="11" t="s">
        <v>403</v>
      </c>
      <c r="K298" s="11" t="s">
        <v>410</v>
      </c>
      <c r="L298" s="11"/>
      <c r="M298" s="11">
        <v>0</v>
      </c>
      <c r="N298" s="11">
        <v>0</v>
      </c>
      <c r="O298" s="11">
        <v>0</v>
      </c>
      <c r="P298" s="11"/>
      <c r="Q298" s="11">
        <f>IF(SUMIFS(N:N,E:E,SubmissionActual[[#This Row],[MonthName]])&gt;0,SubmissionActual[[#This Row],[2nd Submission]],SubmissionActual[[#This Row],[1st Submission]])</f>
        <v>0</v>
      </c>
    </row>
    <row r="299" spans="1:17">
      <c r="A299" s="15" t="str">
        <f>IF(OR(AND(SubmissionActual[MonthName]=MonthSel, SubmissionActual[Define]=DefineSel), AND(SubmissionActual[MonthName]=MonthSel, DefineSel="All")),"Yes","No")</f>
        <v>No</v>
      </c>
      <c r="B299" s="15" t="str">
        <f ca="1">IF(SubmissionActual[[#This Row],[Month2]]&lt;MONTH(TODAY()),"Yes","No")</f>
        <v>Yes</v>
      </c>
      <c r="C299" s="15">
        <v>2022</v>
      </c>
      <c r="D299" s="15">
        <v>2</v>
      </c>
      <c r="E299" s="15" t="s">
        <v>135</v>
      </c>
      <c r="F299" s="11" t="s">
        <v>142</v>
      </c>
      <c r="G299" s="11"/>
      <c r="H299" s="266" t="s">
        <v>72</v>
      </c>
      <c r="I299" s="266" t="s">
        <v>370</v>
      </c>
      <c r="J299" s="11" t="s">
        <v>413</v>
      </c>
      <c r="K299" s="11" t="s">
        <v>410</v>
      </c>
      <c r="L299" s="11"/>
      <c r="M299" s="11">
        <v>0</v>
      </c>
      <c r="N299" s="11"/>
      <c r="O299" s="11">
        <v>0</v>
      </c>
      <c r="P299" s="11"/>
      <c r="Q299" s="11">
        <f>IF(SUMIFS(N:N,E:E,SubmissionActual[[#This Row],[MonthName]])&gt;0,SubmissionActual[[#This Row],[2nd Submission]],SubmissionActual[[#This Row],[1st Submission]])</f>
        <v>0</v>
      </c>
    </row>
    <row r="300" spans="1:17">
      <c r="A300" s="15" t="str">
        <f>IF(OR(AND(SubmissionActual[MonthName]=MonthSel, SubmissionActual[Define]=DefineSel), AND(SubmissionActual[MonthName]=MonthSel, DefineSel="All")),"Yes","No")</f>
        <v>No</v>
      </c>
      <c r="B300" s="15" t="str">
        <f ca="1">IF(SubmissionActual[[#This Row],[Month2]]&lt;MONTH(TODAY()),"Yes","No")</f>
        <v>Yes</v>
      </c>
      <c r="C300" s="15">
        <v>2022</v>
      </c>
      <c r="D300" s="15">
        <v>2</v>
      </c>
      <c r="E300" s="15" t="s">
        <v>135</v>
      </c>
      <c r="F300" s="11" t="s">
        <v>713</v>
      </c>
      <c r="G300" s="11"/>
      <c r="H300" s="266" t="s">
        <v>72</v>
      </c>
      <c r="I300" s="266" t="s">
        <v>370</v>
      </c>
      <c r="J300" s="11" t="s">
        <v>403</v>
      </c>
      <c r="K300" s="11" t="s">
        <v>410</v>
      </c>
      <c r="L300" s="11"/>
      <c r="M300" s="11">
        <v>2454.5002042807414</v>
      </c>
      <c r="N300" s="11">
        <v>0</v>
      </c>
      <c r="O300" s="11">
        <v>-2454.5002042807414</v>
      </c>
      <c r="P300" s="11">
        <v>0</v>
      </c>
      <c r="Q300" s="11">
        <f>IF(SUMIFS(N:N,E:E,SubmissionActual[[#This Row],[MonthName]])&gt;0,SubmissionActual[[#This Row],[2nd Submission]],SubmissionActual[[#This Row],[1st Submission]])</f>
        <v>0</v>
      </c>
    </row>
    <row r="301" spans="1:17">
      <c r="A301" s="15" t="str">
        <f>IF(OR(AND(SubmissionActual[MonthName]=MonthSel, SubmissionActual[Define]=DefineSel), AND(SubmissionActual[MonthName]=MonthSel, DefineSel="All")),"Yes","No")</f>
        <v>No</v>
      </c>
      <c r="B301" s="15" t="str">
        <f ca="1">IF(SubmissionActual[[#This Row],[Month2]]&lt;MONTH(TODAY()),"Yes","No")</f>
        <v>Yes</v>
      </c>
      <c r="C301" s="15">
        <v>2022</v>
      </c>
      <c r="D301" s="15">
        <v>2</v>
      </c>
      <c r="E301" s="15" t="s">
        <v>135</v>
      </c>
      <c r="F301" s="11" t="s">
        <v>714</v>
      </c>
      <c r="G301" s="11"/>
      <c r="H301" s="266" t="s">
        <v>72</v>
      </c>
      <c r="I301" s="266" t="s">
        <v>370</v>
      </c>
      <c r="J301" s="11" t="s">
        <v>403</v>
      </c>
      <c r="K301" s="11" t="s">
        <v>410</v>
      </c>
      <c r="L301" s="11"/>
      <c r="M301" s="11">
        <v>3493.7197171876714</v>
      </c>
      <c r="N301" s="11">
        <v>3000</v>
      </c>
      <c r="O301" s="11">
        <v>-493.71971718767145</v>
      </c>
      <c r="P301" s="11">
        <v>1848</v>
      </c>
      <c r="Q301" s="11">
        <f>IF(SUMIFS(N:N,E:E,SubmissionActual[[#This Row],[MonthName]])&gt;0,SubmissionActual[[#This Row],[2nd Submission]],SubmissionActual[[#This Row],[1st Submission]])</f>
        <v>3000</v>
      </c>
    </row>
    <row r="302" spans="1:17">
      <c r="A302" s="15" t="str">
        <f>IF(OR(AND(SubmissionActual[MonthName]=MonthSel, SubmissionActual[Define]=DefineSel), AND(SubmissionActual[MonthName]=MonthSel, DefineSel="All")),"Yes","No")</f>
        <v>No</v>
      </c>
      <c r="B302" s="15" t="str">
        <f ca="1">IF(SubmissionActual[[#This Row],[Month2]]&lt;MONTH(TODAY()),"Yes","No")</f>
        <v>Yes</v>
      </c>
      <c r="C302" s="15">
        <v>2022</v>
      </c>
      <c r="D302" s="15">
        <v>2</v>
      </c>
      <c r="E302" s="15" t="s">
        <v>135</v>
      </c>
      <c r="F302" s="11" t="s">
        <v>715</v>
      </c>
      <c r="G302" s="11"/>
      <c r="H302" s="266" t="s">
        <v>72</v>
      </c>
      <c r="I302" s="266" t="s">
        <v>370</v>
      </c>
      <c r="J302" s="11" t="s">
        <v>403</v>
      </c>
      <c r="K302" s="11" t="s">
        <v>410</v>
      </c>
      <c r="L302" s="11"/>
      <c r="M302" s="11">
        <v>1800</v>
      </c>
      <c r="N302" s="11">
        <v>1385.52</v>
      </c>
      <c r="O302" s="11">
        <v>-414.48</v>
      </c>
      <c r="P302" s="11">
        <v>1101</v>
      </c>
      <c r="Q302" s="11">
        <f>IF(SUMIFS(N:N,E:E,SubmissionActual[[#This Row],[MonthName]])&gt;0,SubmissionActual[[#This Row],[2nd Submission]],SubmissionActual[[#This Row],[1st Submission]])</f>
        <v>1385.52</v>
      </c>
    </row>
    <row r="303" spans="1:17">
      <c r="A303" s="15" t="str">
        <f>IF(OR(AND(SubmissionActual[MonthName]=MonthSel, SubmissionActual[Define]=DefineSel), AND(SubmissionActual[MonthName]=MonthSel, DefineSel="All")),"Yes","No")</f>
        <v>No</v>
      </c>
      <c r="B303" s="15" t="str">
        <f ca="1">IF(SubmissionActual[[#This Row],[Month2]]&lt;MONTH(TODAY()),"Yes","No")</f>
        <v>Yes</v>
      </c>
      <c r="C303" s="15">
        <v>2022</v>
      </c>
      <c r="D303" s="15">
        <v>2</v>
      </c>
      <c r="E303" s="15" t="s">
        <v>135</v>
      </c>
      <c r="F303" s="11" t="s">
        <v>90</v>
      </c>
      <c r="G303" s="11"/>
      <c r="H303" s="266" t="s">
        <v>77</v>
      </c>
      <c r="I303" s="266" t="s">
        <v>370</v>
      </c>
      <c r="J303" s="11" t="s">
        <v>374</v>
      </c>
      <c r="K303" s="11" t="s">
        <v>410</v>
      </c>
      <c r="L303" s="11"/>
      <c r="M303" s="11">
        <v>0</v>
      </c>
      <c r="N303" s="11">
        <v>0</v>
      </c>
      <c r="O303" s="11">
        <v>0</v>
      </c>
      <c r="P303" s="11"/>
      <c r="Q303" s="11">
        <f>IF(SUMIFS(N:N,E:E,SubmissionActual[[#This Row],[MonthName]])&gt;0,SubmissionActual[[#This Row],[2nd Submission]],SubmissionActual[[#This Row],[1st Submission]])</f>
        <v>0</v>
      </c>
    </row>
    <row r="304" spans="1:17">
      <c r="A304" s="15" t="str">
        <f>IF(OR(AND(SubmissionActual[MonthName]=MonthSel, SubmissionActual[Define]=DefineSel), AND(SubmissionActual[MonthName]=MonthSel, DefineSel="All")),"Yes","No")</f>
        <v>No</v>
      </c>
      <c r="B304" s="15" t="str">
        <f ca="1">IF(SubmissionActual[[#This Row],[Month2]]&lt;MONTH(TODAY()),"Yes","No")</f>
        <v>Yes</v>
      </c>
      <c r="C304" s="15">
        <v>2022</v>
      </c>
      <c r="D304" s="15">
        <v>2</v>
      </c>
      <c r="E304" s="15" t="s">
        <v>135</v>
      </c>
      <c r="F304" s="11" t="s">
        <v>91</v>
      </c>
      <c r="G304" s="11"/>
      <c r="H304" s="266" t="s">
        <v>77</v>
      </c>
      <c r="I304" s="266" t="s">
        <v>370</v>
      </c>
      <c r="J304" s="11" t="s">
        <v>374</v>
      </c>
      <c r="K304" s="11" t="s">
        <v>410</v>
      </c>
      <c r="L304" s="11"/>
      <c r="M304" s="11">
        <v>0</v>
      </c>
      <c r="N304" s="11">
        <v>0</v>
      </c>
      <c r="O304" s="11">
        <v>0</v>
      </c>
      <c r="P304" s="11"/>
      <c r="Q304" s="11">
        <f>IF(SUMIFS(N:N,E:E,SubmissionActual[[#This Row],[MonthName]])&gt;0,SubmissionActual[[#This Row],[2nd Submission]],SubmissionActual[[#This Row],[1st Submission]])</f>
        <v>0</v>
      </c>
    </row>
    <row r="305" spans="1:17">
      <c r="A305" s="15" t="str">
        <f>IF(OR(AND(SubmissionActual[MonthName]=MonthSel, SubmissionActual[Define]=DefineSel), AND(SubmissionActual[MonthName]=MonthSel, DefineSel="All")),"Yes","No")</f>
        <v>No</v>
      </c>
      <c r="B305" s="15" t="str">
        <f ca="1">IF(SubmissionActual[[#This Row],[Month2]]&lt;MONTH(TODAY()),"Yes","No")</f>
        <v>Yes</v>
      </c>
      <c r="C305" s="15">
        <v>2022</v>
      </c>
      <c r="D305" s="15">
        <v>2</v>
      </c>
      <c r="E305" s="15" t="s">
        <v>135</v>
      </c>
      <c r="F305" s="11" t="s">
        <v>86</v>
      </c>
      <c r="G305" s="11"/>
      <c r="H305" s="266" t="s">
        <v>77</v>
      </c>
      <c r="I305" s="266" t="s">
        <v>370</v>
      </c>
      <c r="J305" s="11" t="s">
        <v>374</v>
      </c>
      <c r="K305" s="11" t="s">
        <v>410</v>
      </c>
      <c r="L305" s="11"/>
      <c r="M305" s="11">
        <v>0</v>
      </c>
      <c r="N305" s="11">
        <v>0</v>
      </c>
      <c r="O305" s="11">
        <v>0</v>
      </c>
      <c r="P305" s="11"/>
      <c r="Q305" s="11">
        <f>IF(SUMIFS(N:N,E:E,SubmissionActual[[#This Row],[MonthName]])&gt;0,SubmissionActual[[#This Row],[2nd Submission]],SubmissionActual[[#This Row],[1st Submission]])</f>
        <v>0</v>
      </c>
    </row>
    <row r="306" spans="1:17">
      <c r="A306" s="15" t="str">
        <f>IF(OR(AND(SubmissionActual[MonthName]=MonthSel, SubmissionActual[Define]=DefineSel), AND(SubmissionActual[MonthName]=MonthSel, DefineSel="All")),"Yes","No")</f>
        <v>No</v>
      </c>
      <c r="B306" s="15" t="str">
        <f ca="1">IF(SubmissionActual[[#This Row],[Month2]]&lt;MONTH(TODAY()),"Yes","No")</f>
        <v>Yes</v>
      </c>
      <c r="C306" s="15">
        <v>2022</v>
      </c>
      <c r="D306" s="15">
        <v>2</v>
      </c>
      <c r="E306" s="15" t="s">
        <v>135</v>
      </c>
      <c r="F306" s="11" t="s">
        <v>87</v>
      </c>
      <c r="G306" s="11"/>
      <c r="H306" s="266" t="s">
        <v>77</v>
      </c>
      <c r="I306" s="266" t="s">
        <v>370</v>
      </c>
      <c r="J306" s="11" t="s">
        <v>374</v>
      </c>
      <c r="K306" s="11" t="s">
        <v>410</v>
      </c>
      <c r="L306" s="11"/>
      <c r="M306" s="11">
        <v>0</v>
      </c>
      <c r="N306" s="11">
        <v>0</v>
      </c>
      <c r="O306" s="11">
        <v>0</v>
      </c>
      <c r="P306" s="11"/>
      <c r="Q306" s="11">
        <f>IF(SUMIFS(N:N,E:E,SubmissionActual[[#This Row],[MonthName]])&gt;0,SubmissionActual[[#This Row],[2nd Submission]],SubmissionActual[[#This Row],[1st Submission]])</f>
        <v>0</v>
      </c>
    </row>
    <row r="307" spans="1:17">
      <c r="A307" s="15" t="str">
        <f>IF(OR(AND(SubmissionActual[MonthName]=MonthSel, SubmissionActual[Define]=DefineSel), AND(SubmissionActual[MonthName]=MonthSel, DefineSel="All")),"Yes","No")</f>
        <v>No</v>
      </c>
      <c r="B307" s="15" t="str">
        <f ca="1">IF(SubmissionActual[[#This Row],[Month2]]&lt;MONTH(TODAY()),"Yes","No")</f>
        <v>Yes</v>
      </c>
      <c r="C307" s="15">
        <v>2022</v>
      </c>
      <c r="D307" s="15">
        <v>2</v>
      </c>
      <c r="E307" s="15" t="s">
        <v>135</v>
      </c>
      <c r="F307" s="11" t="s">
        <v>716</v>
      </c>
      <c r="G307" s="11"/>
      <c r="H307" s="266" t="s">
        <v>72</v>
      </c>
      <c r="I307" s="266" t="s">
        <v>45</v>
      </c>
      <c r="J307" s="11" t="s">
        <v>384</v>
      </c>
      <c r="K307" s="11" t="s">
        <v>410</v>
      </c>
      <c r="L307" s="11"/>
      <c r="M307" s="11"/>
      <c r="N307" s="11">
        <v>0</v>
      </c>
      <c r="O307" s="11">
        <v>0</v>
      </c>
      <c r="P307" s="11">
        <v>0</v>
      </c>
      <c r="Q307" s="11">
        <f>IF(SUMIFS(N:N,E:E,SubmissionActual[[#This Row],[MonthName]])&gt;0,SubmissionActual[[#This Row],[2nd Submission]],SubmissionActual[[#This Row],[1st Submission]])</f>
        <v>0</v>
      </c>
    </row>
    <row r="308" spans="1:17">
      <c r="A308" s="15" t="str">
        <f>IF(OR(AND(SubmissionActual[MonthName]=MonthSel, SubmissionActual[Define]=DefineSel), AND(SubmissionActual[MonthName]=MonthSel, DefineSel="All")),"Yes","No")</f>
        <v>No</v>
      </c>
      <c r="B308" s="15" t="str">
        <f ca="1">IF(SubmissionActual[[#This Row],[Month2]]&lt;MONTH(TODAY()),"Yes","No")</f>
        <v>Yes</v>
      </c>
      <c r="C308" s="15">
        <v>2022</v>
      </c>
      <c r="D308" s="15">
        <v>2</v>
      </c>
      <c r="E308" s="15" t="s">
        <v>135</v>
      </c>
      <c r="F308" s="11" t="s">
        <v>717</v>
      </c>
      <c r="G308" s="11"/>
      <c r="H308" s="266" t="s">
        <v>72</v>
      </c>
      <c r="I308" s="266" t="s">
        <v>45</v>
      </c>
      <c r="J308" s="11" t="s">
        <v>384</v>
      </c>
      <c r="K308" s="11" t="s">
        <v>410</v>
      </c>
      <c r="L308" s="11"/>
      <c r="M308" s="11"/>
      <c r="N308" s="11">
        <v>4100</v>
      </c>
      <c r="O308" s="11">
        <v>4100</v>
      </c>
      <c r="P308" s="11">
        <v>3226.4</v>
      </c>
      <c r="Q308" s="11">
        <f>IF(SUMIFS(N:N,E:E,SubmissionActual[[#This Row],[MonthName]])&gt;0,SubmissionActual[[#This Row],[2nd Submission]],SubmissionActual[[#This Row],[1st Submission]])</f>
        <v>4100</v>
      </c>
    </row>
    <row r="309" spans="1:17">
      <c r="A309" s="15" t="str">
        <f>IF(OR(AND(SubmissionActual[MonthName]=MonthSel, SubmissionActual[Define]=DefineSel), AND(SubmissionActual[MonthName]=MonthSel, DefineSel="All")),"Yes","No")</f>
        <v>No</v>
      </c>
      <c r="B309" s="15" t="str">
        <f ca="1">IF(SubmissionActual[[#This Row],[Month2]]&lt;MONTH(TODAY()),"Yes","No")</f>
        <v>Yes</v>
      </c>
      <c r="C309" s="15">
        <v>2022</v>
      </c>
      <c r="D309" s="15">
        <v>2</v>
      </c>
      <c r="E309" s="15" t="s">
        <v>135</v>
      </c>
      <c r="F309" s="11" t="s">
        <v>724</v>
      </c>
      <c r="G309" s="11"/>
      <c r="H309" s="266" t="s">
        <v>72</v>
      </c>
      <c r="I309" s="266" t="s">
        <v>45</v>
      </c>
      <c r="J309" s="11" t="s">
        <v>384</v>
      </c>
      <c r="K309" s="11" t="s">
        <v>410</v>
      </c>
      <c r="L309" s="11"/>
      <c r="M309" s="11"/>
      <c r="N309" s="11"/>
      <c r="O309" s="11"/>
      <c r="P309" s="11">
        <v>0</v>
      </c>
      <c r="Q309" s="11">
        <f>IF(SUMIFS(N:N,E:E,SubmissionActual[[#This Row],[MonthName]])&gt;0,SubmissionActual[[#This Row],[2nd Submission]],SubmissionActual[[#This Row],[1st Submission]])</f>
        <v>0</v>
      </c>
    </row>
    <row r="310" spans="1:17">
      <c r="A310" s="15" t="str">
        <f>IF(OR(AND(SubmissionActual[MonthName]=MonthSel, SubmissionActual[Define]=DefineSel), AND(SubmissionActual[MonthName]=MonthSel, DefineSel="All")),"Yes","No")</f>
        <v>No</v>
      </c>
      <c r="B310" s="15" t="str">
        <f ca="1">IF(SubmissionActual[[#This Row],[Month2]]&lt;MONTH(TODAY()),"Yes","No")</f>
        <v>Yes</v>
      </c>
      <c r="C310" s="15">
        <v>2022</v>
      </c>
      <c r="D310" s="15">
        <v>2</v>
      </c>
      <c r="E310" s="15" t="s">
        <v>135</v>
      </c>
      <c r="F310" s="11" t="s">
        <v>718</v>
      </c>
      <c r="G310" s="11"/>
      <c r="H310" s="266" t="s">
        <v>72</v>
      </c>
      <c r="I310" s="266" t="s">
        <v>45</v>
      </c>
      <c r="J310" s="11" t="s">
        <v>384</v>
      </c>
      <c r="K310" s="11" t="s">
        <v>410</v>
      </c>
      <c r="L310" s="11"/>
      <c r="M310" s="11"/>
      <c r="N310" s="11">
        <v>0</v>
      </c>
      <c r="O310" s="11">
        <v>0</v>
      </c>
      <c r="P310" s="11">
        <v>0</v>
      </c>
      <c r="Q310" s="11">
        <f>IF(SUMIFS(N:N,E:E,SubmissionActual[[#This Row],[MonthName]])&gt;0,SubmissionActual[[#This Row],[2nd Submission]],SubmissionActual[[#This Row],[1st Submission]])</f>
        <v>0</v>
      </c>
    </row>
    <row r="311" spans="1:17">
      <c r="A311" s="15" t="str">
        <f>IF(OR(AND(SubmissionActual[MonthName]=MonthSel, SubmissionActual[Define]=DefineSel), AND(SubmissionActual[MonthName]=MonthSel, DefineSel="All")),"Yes","No")</f>
        <v>No</v>
      </c>
      <c r="B311" s="15" t="str">
        <f ca="1">IF(SubmissionActual[[#This Row],[Month2]]&lt;MONTH(TODAY()),"Yes","No")</f>
        <v>Yes</v>
      </c>
      <c r="C311" s="15">
        <v>2022</v>
      </c>
      <c r="D311" s="15">
        <v>2</v>
      </c>
      <c r="E311" s="15" t="s">
        <v>135</v>
      </c>
      <c r="F311" s="11" t="s">
        <v>719</v>
      </c>
      <c r="G311" s="11"/>
      <c r="H311" s="266" t="s">
        <v>72</v>
      </c>
      <c r="I311" s="266" t="s">
        <v>45</v>
      </c>
      <c r="J311" s="11" t="s">
        <v>384</v>
      </c>
      <c r="K311" s="11" t="s">
        <v>410</v>
      </c>
      <c r="L311" s="11"/>
      <c r="M311" s="11"/>
      <c r="N311" s="11">
        <v>0</v>
      </c>
      <c r="O311" s="11">
        <v>0</v>
      </c>
      <c r="P311" s="11">
        <v>0</v>
      </c>
      <c r="Q311" s="11">
        <f>IF(SUMIFS(N:N,E:E,SubmissionActual[[#This Row],[MonthName]])&gt;0,SubmissionActual[[#This Row],[2nd Submission]],SubmissionActual[[#This Row],[1st Submission]])</f>
        <v>0</v>
      </c>
    </row>
    <row r="312" spans="1:17">
      <c r="A312" s="15" t="str">
        <f>IF(OR(AND(SubmissionActual[MonthName]=MonthSel, SubmissionActual[Define]=DefineSel), AND(SubmissionActual[MonthName]=MonthSel, DefineSel="All")),"Yes","No")</f>
        <v>No</v>
      </c>
      <c r="B312" s="15" t="str">
        <f ca="1">IF(SubmissionActual[[#This Row],[Month2]]&lt;MONTH(TODAY()),"Yes","No")</f>
        <v>Yes</v>
      </c>
      <c r="C312" s="15">
        <v>2022</v>
      </c>
      <c r="D312" s="15">
        <v>2</v>
      </c>
      <c r="E312" s="15" t="s">
        <v>135</v>
      </c>
      <c r="F312" s="11" t="s">
        <v>725</v>
      </c>
      <c r="G312" s="11"/>
      <c r="H312" s="266" t="s">
        <v>72</v>
      </c>
      <c r="I312" s="266" t="s">
        <v>45</v>
      </c>
      <c r="J312" s="11" t="s">
        <v>384</v>
      </c>
      <c r="K312" s="11" t="s">
        <v>410</v>
      </c>
      <c r="L312" s="11"/>
      <c r="M312" s="11"/>
      <c r="N312" s="11"/>
      <c r="O312" s="11"/>
      <c r="P312" s="11">
        <v>0</v>
      </c>
      <c r="Q312" s="11">
        <f>IF(SUMIFS(N:N,E:E,SubmissionActual[[#This Row],[MonthName]])&gt;0,SubmissionActual[[#This Row],[2nd Submission]],SubmissionActual[[#This Row],[1st Submission]])</f>
        <v>0</v>
      </c>
    </row>
    <row r="313" spans="1:17">
      <c r="A313" s="15" t="str">
        <f>IF(OR(AND(SubmissionActual[MonthName]=MonthSel, SubmissionActual[Define]=DefineSel), AND(SubmissionActual[MonthName]=MonthSel, DefineSel="All")),"Yes","No")</f>
        <v>No</v>
      </c>
      <c r="B313" s="15" t="str">
        <f ca="1">IF(SubmissionActual[[#This Row],[Month2]]&lt;MONTH(TODAY()),"Yes","No")</f>
        <v>Yes</v>
      </c>
      <c r="C313" s="15">
        <v>2022</v>
      </c>
      <c r="D313" s="15">
        <v>2</v>
      </c>
      <c r="E313" s="15" t="s">
        <v>135</v>
      </c>
      <c r="F313" s="11" t="s">
        <v>720</v>
      </c>
      <c r="G313" s="11"/>
      <c r="H313" s="266" t="s">
        <v>72</v>
      </c>
      <c r="I313" s="266" t="s">
        <v>45</v>
      </c>
      <c r="J313" s="11" t="s">
        <v>384</v>
      </c>
      <c r="K313" s="11" t="s">
        <v>410</v>
      </c>
      <c r="L313" s="11"/>
      <c r="M313" s="11"/>
      <c r="N313" s="11">
        <v>400</v>
      </c>
      <c r="O313" s="11">
        <v>400</v>
      </c>
      <c r="P313" s="11">
        <v>495.2</v>
      </c>
      <c r="Q313" s="11">
        <f>IF(SUMIFS(N:N,E:E,SubmissionActual[[#This Row],[MonthName]])&gt;0,SubmissionActual[[#This Row],[2nd Submission]],SubmissionActual[[#This Row],[1st Submission]])</f>
        <v>400</v>
      </c>
    </row>
    <row r="314" spans="1:17">
      <c r="A314" s="15" t="str">
        <f>IF(OR(AND(SubmissionActual[MonthName]=MonthSel, SubmissionActual[Define]=DefineSel), AND(SubmissionActual[MonthName]=MonthSel, DefineSel="All")),"Yes","No")</f>
        <v>No</v>
      </c>
      <c r="B314" s="15" t="str">
        <f ca="1">IF(SubmissionActual[[#This Row],[Month2]]&lt;MONTH(TODAY()),"Yes","No")</f>
        <v>Yes</v>
      </c>
      <c r="C314" s="15">
        <v>2022</v>
      </c>
      <c r="D314" s="15">
        <v>2</v>
      </c>
      <c r="E314" s="15" t="s">
        <v>135</v>
      </c>
      <c r="F314" s="11" t="s">
        <v>181</v>
      </c>
      <c r="G314" s="11"/>
      <c r="H314" s="266" t="s">
        <v>72</v>
      </c>
      <c r="I314" s="266" t="s">
        <v>76</v>
      </c>
      <c r="J314" s="11" t="s">
        <v>391</v>
      </c>
      <c r="K314" s="11" t="s">
        <v>410</v>
      </c>
      <c r="L314" s="11"/>
      <c r="M314" s="11">
        <v>1406.6666666666667</v>
      </c>
      <c r="N314" s="11">
        <v>480</v>
      </c>
      <c r="O314" s="11">
        <v>-926.66666666666674</v>
      </c>
      <c r="P314" s="11">
        <v>0</v>
      </c>
      <c r="Q314" s="11">
        <f>IF(SUMIFS(N:N,E:E,SubmissionActual[[#This Row],[MonthName]])&gt;0,SubmissionActual[[#This Row],[2nd Submission]],SubmissionActual[[#This Row],[1st Submission]])</f>
        <v>480</v>
      </c>
    </row>
    <row r="315" spans="1:17">
      <c r="A315" s="15" t="str">
        <f>IF(OR(AND(SubmissionActual[MonthName]=MonthSel, SubmissionActual[Define]=DefineSel), AND(SubmissionActual[MonthName]=MonthSel, DefineSel="All")),"Yes","No")</f>
        <v>No</v>
      </c>
      <c r="B315" s="15" t="str">
        <f ca="1">IF(SubmissionActual[[#This Row],[Month2]]&lt;MONTH(TODAY()),"Yes","No")</f>
        <v>Yes</v>
      </c>
      <c r="C315" s="15">
        <v>2022</v>
      </c>
      <c r="D315" s="15">
        <v>2</v>
      </c>
      <c r="E315" s="15" t="s">
        <v>135</v>
      </c>
      <c r="F315" s="11" t="s">
        <v>182</v>
      </c>
      <c r="G315" s="11"/>
      <c r="H315" s="266" t="s">
        <v>72</v>
      </c>
      <c r="I315" s="266" t="s">
        <v>76</v>
      </c>
      <c r="J315" s="11" t="s">
        <v>391</v>
      </c>
      <c r="K315" s="11" t="s">
        <v>410</v>
      </c>
      <c r="L315" s="11"/>
      <c r="M315" s="11">
        <v>480</v>
      </c>
      <c r="N315" s="11">
        <v>0</v>
      </c>
      <c r="O315" s="11">
        <v>-480</v>
      </c>
      <c r="P315" s="11">
        <v>0</v>
      </c>
      <c r="Q315" s="11">
        <f>IF(SUMIFS(N:N,E:E,SubmissionActual[[#This Row],[MonthName]])&gt;0,SubmissionActual[[#This Row],[2nd Submission]],SubmissionActual[[#This Row],[1st Submission]])</f>
        <v>0</v>
      </c>
    </row>
    <row r="316" spans="1:17">
      <c r="A316" s="15" t="str">
        <f>IF(OR(AND(SubmissionActual[MonthName]=MonthSel, SubmissionActual[Define]=DefineSel), AND(SubmissionActual[MonthName]=MonthSel, DefineSel="All")),"Yes","No")</f>
        <v>No</v>
      </c>
      <c r="B316" s="15" t="str">
        <f ca="1">IF(SubmissionActual[[#This Row],[Month2]]&lt;MONTH(TODAY()),"Yes","No")</f>
        <v>Yes</v>
      </c>
      <c r="C316" s="15">
        <v>2022</v>
      </c>
      <c r="D316" s="15">
        <v>2</v>
      </c>
      <c r="E316" s="15" t="s">
        <v>135</v>
      </c>
      <c r="F316" s="11" t="s">
        <v>183</v>
      </c>
      <c r="G316" s="11"/>
      <c r="H316" s="266" t="s">
        <v>72</v>
      </c>
      <c r="I316" s="266" t="s">
        <v>76</v>
      </c>
      <c r="J316" s="11" t="s">
        <v>391</v>
      </c>
      <c r="K316" s="11" t="s">
        <v>410</v>
      </c>
      <c r="L316" s="11"/>
      <c r="M316" s="11">
        <v>0</v>
      </c>
      <c r="N316" s="11">
        <v>0</v>
      </c>
      <c r="O316" s="11">
        <v>0</v>
      </c>
      <c r="P316" s="11">
        <v>0</v>
      </c>
      <c r="Q316" s="11">
        <f>IF(SUMIFS(N:N,E:E,SubmissionActual[[#This Row],[MonthName]])&gt;0,SubmissionActual[[#This Row],[2nd Submission]],SubmissionActual[[#This Row],[1st Submission]])</f>
        <v>0</v>
      </c>
    </row>
    <row r="317" spans="1:17">
      <c r="A317" s="15" t="str">
        <f>IF(OR(AND(SubmissionActual[MonthName]=MonthSel, SubmissionActual[Define]=DefineSel), AND(SubmissionActual[MonthName]=MonthSel, DefineSel="All")),"Yes","No")</f>
        <v>No</v>
      </c>
      <c r="B317" s="15" t="str">
        <f ca="1">IF(SubmissionActual[[#This Row],[Month2]]&lt;MONTH(TODAY()),"Yes","No")</f>
        <v>Yes</v>
      </c>
      <c r="C317" s="15">
        <v>2022</v>
      </c>
      <c r="D317" s="15">
        <v>2</v>
      </c>
      <c r="E317" s="15" t="s">
        <v>135</v>
      </c>
      <c r="F317" s="11" t="s">
        <v>184</v>
      </c>
      <c r="G317" s="11"/>
      <c r="H317" s="266" t="s">
        <v>72</v>
      </c>
      <c r="I317" s="266" t="s">
        <v>76</v>
      </c>
      <c r="J317" s="11" t="s">
        <v>391</v>
      </c>
      <c r="K317" s="11" t="s">
        <v>410</v>
      </c>
      <c r="L317" s="11"/>
      <c r="M317" s="11">
        <v>40</v>
      </c>
      <c r="N317" s="11">
        <v>0</v>
      </c>
      <c r="O317" s="11">
        <v>-40</v>
      </c>
      <c r="P317" s="11">
        <v>0</v>
      </c>
      <c r="Q317" s="11">
        <f>IF(SUMIFS(N:N,E:E,SubmissionActual[[#This Row],[MonthName]])&gt;0,SubmissionActual[[#This Row],[2nd Submission]],SubmissionActual[[#This Row],[1st Submission]])</f>
        <v>0</v>
      </c>
    </row>
    <row r="318" spans="1:17">
      <c r="A318" s="15" t="str">
        <f>IF(OR(AND(SubmissionActual[MonthName]=MonthSel, SubmissionActual[Define]=DefineSel), AND(SubmissionActual[MonthName]=MonthSel, DefineSel="All")),"Yes","No")</f>
        <v>No</v>
      </c>
      <c r="B318" s="15" t="str">
        <f ca="1">IF(SubmissionActual[[#This Row],[Month2]]&lt;MONTH(TODAY()),"Yes","No")</f>
        <v>Yes</v>
      </c>
      <c r="C318" s="15">
        <v>2022</v>
      </c>
      <c r="D318" s="15">
        <v>2</v>
      </c>
      <c r="E318" s="15" t="s">
        <v>135</v>
      </c>
      <c r="F318" s="11" t="s">
        <v>179</v>
      </c>
      <c r="G318" s="11"/>
      <c r="H318" s="266" t="s">
        <v>72</v>
      </c>
      <c r="I318" s="266" t="s">
        <v>76</v>
      </c>
      <c r="J318" s="11" t="s">
        <v>391</v>
      </c>
      <c r="K318" s="11" t="s">
        <v>410</v>
      </c>
      <c r="L318" s="11"/>
      <c r="M318" s="11">
        <v>0</v>
      </c>
      <c r="N318" s="11">
        <v>2000</v>
      </c>
      <c r="O318" s="11">
        <v>2000</v>
      </c>
      <c r="P318" s="11">
        <v>1413</v>
      </c>
      <c r="Q318" s="11">
        <f>IF(SUMIFS(N:N,E:E,SubmissionActual[[#This Row],[MonthName]])&gt;0,SubmissionActual[[#This Row],[2nd Submission]],SubmissionActual[[#This Row],[1st Submission]])</f>
        <v>2000</v>
      </c>
    </row>
    <row r="319" spans="1:17">
      <c r="A319" s="15" t="str">
        <f>IF(OR(AND(SubmissionActual[MonthName]=MonthSel, SubmissionActual[Define]=DefineSel), AND(SubmissionActual[MonthName]=MonthSel, DefineSel="All")),"Yes","No")</f>
        <v>No</v>
      </c>
      <c r="B319" s="15" t="str">
        <f ca="1">IF(SubmissionActual[[#This Row],[Month2]]&lt;MONTH(TODAY()),"Yes","No")</f>
        <v>Yes</v>
      </c>
      <c r="C319" s="15">
        <v>2022</v>
      </c>
      <c r="D319" s="15">
        <v>2</v>
      </c>
      <c r="E319" s="15" t="s">
        <v>135</v>
      </c>
      <c r="F319" s="11" t="s">
        <v>180</v>
      </c>
      <c r="G319" s="11"/>
      <c r="H319" s="266" t="s">
        <v>72</v>
      </c>
      <c r="I319" s="266" t="s">
        <v>76</v>
      </c>
      <c r="J319" s="11" t="s">
        <v>391</v>
      </c>
      <c r="K319" s="11" t="s">
        <v>410</v>
      </c>
      <c r="L319" s="11"/>
      <c r="M319" s="11">
        <v>0</v>
      </c>
      <c r="N319" s="11">
        <v>43.468379011551178</v>
      </c>
      <c r="O319" s="11">
        <v>43.468379011551178</v>
      </c>
      <c r="P319" s="11">
        <v>1000</v>
      </c>
      <c r="Q319" s="11">
        <f>IF(SUMIFS(N:N,E:E,SubmissionActual[[#This Row],[MonthName]])&gt;0,SubmissionActual[[#This Row],[2nd Submission]],SubmissionActual[[#This Row],[1st Submission]])</f>
        <v>43.468379011551178</v>
      </c>
    </row>
    <row r="320" spans="1:17">
      <c r="A320" s="15" t="str">
        <f>IF(OR(AND(SubmissionActual[MonthName]=MonthSel, SubmissionActual[Define]=DefineSel), AND(SubmissionActual[MonthName]=MonthSel, DefineSel="All")),"Yes","No")</f>
        <v>No</v>
      </c>
      <c r="B320" s="15" t="str">
        <f ca="1">IF(SubmissionActual[[#This Row],[Month2]]&lt;MONTH(TODAY()),"Yes","No")</f>
        <v>Yes</v>
      </c>
      <c r="C320" s="15">
        <v>2022</v>
      </c>
      <c r="D320" s="15">
        <v>2</v>
      </c>
      <c r="E320" s="15" t="s">
        <v>135</v>
      </c>
      <c r="F320" s="11" t="s">
        <v>726</v>
      </c>
      <c r="G320" s="11"/>
      <c r="H320" s="266" t="s">
        <v>72</v>
      </c>
      <c r="I320" s="266" t="s">
        <v>76</v>
      </c>
      <c r="J320" s="11" t="s">
        <v>414</v>
      </c>
      <c r="K320" s="11" t="s">
        <v>410</v>
      </c>
      <c r="L320" s="11"/>
      <c r="M320" s="11"/>
      <c r="N320" s="11">
        <v>0</v>
      </c>
      <c r="O320" s="11">
        <v>0</v>
      </c>
      <c r="P320" s="11">
        <v>0</v>
      </c>
      <c r="Q320" s="11">
        <f>IF(SUMIFS(N:N,E:E,SubmissionActual[[#This Row],[MonthName]])&gt;0,SubmissionActual[[#This Row],[2nd Submission]],SubmissionActual[[#This Row],[1st Submission]])</f>
        <v>0</v>
      </c>
    </row>
    <row r="321" spans="1:17">
      <c r="A321" s="15" t="str">
        <f>IF(OR(AND(SubmissionActual[MonthName]=MonthSel, SubmissionActual[Define]=DefineSel), AND(SubmissionActual[MonthName]=MonthSel, DefineSel="All")),"Yes","No")</f>
        <v>No</v>
      </c>
      <c r="B321" s="15" t="str">
        <f ca="1">IF(SubmissionActual[[#This Row],[Month2]]&lt;MONTH(TODAY()),"Yes","No")</f>
        <v>Yes</v>
      </c>
      <c r="C321" s="15">
        <v>2022</v>
      </c>
      <c r="D321" s="15">
        <v>2</v>
      </c>
      <c r="E321" s="15" t="s">
        <v>135</v>
      </c>
      <c r="F321" s="11" t="s">
        <v>727</v>
      </c>
      <c r="G321" s="11"/>
      <c r="H321" s="266" t="s">
        <v>72</v>
      </c>
      <c r="I321" s="266" t="s">
        <v>76</v>
      </c>
      <c r="J321" s="11" t="s">
        <v>414</v>
      </c>
      <c r="K321" s="11" t="s">
        <v>410</v>
      </c>
      <c r="L321" s="11"/>
      <c r="M321" s="11"/>
      <c r="N321" s="11">
        <v>0</v>
      </c>
      <c r="O321" s="11">
        <v>0</v>
      </c>
      <c r="P321" s="11">
        <v>0</v>
      </c>
      <c r="Q321" s="11">
        <f>IF(SUMIFS(N:N,E:E,SubmissionActual[[#This Row],[MonthName]])&gt;0,SubmissionActual[[#This Row],[2nd Submission]],SubmissionActual[[#This Row],[1st Submission]])</f>
        <v>0</v>
      </c>
    </row>
    <row r="322" spans="1:17">
      <c r="A322" s="15" t="str">
        <f>IF(OR(AND(SubmissionActual[MonthName]=MonthSel, SubmissionActual[Define]=DefineSel), AND(SubmissionActual[MonthName]=MonthSel, DefineSel="All")),"Yes","No")</f>
        <v>No</v>
      </c>
      <c r="B322" s="15" t="str">
        <f ca="1">IF(SubmissionActual[[#This Row],[Month2]]&lt;MONTH(TODAY()),"Yes","No")</f>
        <v>Yes</v>
      </c>
      <c r="C322" s="15">
        <v>2022</v>
      </c>
      <c r="D322" s="15">
        <v>3</v>
      </c>
      <c r="E322" s="15" t="s">
        <v>136</v>
      </c>
      <c r="F322" s="11" t="s">
        <v>735</v>
      </c>
      <c r="G322" s="11"/>
      <c r="H322" s="266" t="s">
        <v>72</v>
      </c>
      <c r="I322" s="11" t="s">
        <v>428</v>
      </c>
      <c r="J322" s="11" t="s">
        <v>400</v>
      </c>
      <c r="K322" s="11" t="s">
        <v>410</v>
      </c>
      <c r="L322" s="11"/>
      <c r="M322" s="11">
        <v>0</v>
      </c>
      <c r="N322" s="11">
        <v>0</v>
      </c>
      <c r="O322" s="11">
        <v>0</v>
      </c>
      <c r="P322" s="11"/>
      <c r="Q322" s="11">
        <f>IF(SUMIFS(N:N,E:E,SubmissionActual[[#This Row],[MonthName]])&gt;0,SubmissionActual[[#This Row],[2nd Submission]],SubmissionActual[[#This Row],[1st Submission]])</f>
        <v>0</v>
      </c>
    </row>
    <row r="323" spans="1:17">
      <c r="A323" s="15" t="str">
        <f>IF(OR(AND(SubmissionActual[MonthName]=MonthSel, SubmissionActual[Define]=DefineSel), AND(SubmissionActual[MonthName]=MonthSel, DefineSel="All")),"Yes","No")</f>
        <v>No</v>
      </c>
      <c r="B323" s="15" t="str">
        <f ca="1">IF(SubmissionActual[[#This Row],[Month2]]&lt;MONTH(TODAY()),"Yes","No")</f>
        <v>Yes</v>
      </c>
      <c r="C323" s="15">
        <v>2022</v>
      </c>
      <c r="D323" s="15">
        <v>3</v>
      </c>
      <c r="E323" s="15" t="s">
        <v>136</v>
      </c>
      <c r="F323" s="11" t="s">
        <v>644</v>
      </c>
      <c r="G323" s="11"/>
      <c r="H323" s="266" t="s">
        <v>72</v>
      </c>
      <c r="I323" s="11" t="s">
        <v>428</v>
      </c>
      <c r="J323" s="11" t="s">
        <v>400</v>
      </c>
      <c r="K323" s="11" t="s">
        <v>410</v>
      </c>
      <c r="L323" s="11"/>
      <c r="M323" s="11">
        <v>7000</v>
      </c>
      <c r="N323" s="11">
        <v>2000</v>
      </c>
      <c r="O323" s="11">
        <v>-5000</v>
      </c>
      <c r="P323" s="11">
        <v>1333.85</v>
      </c>
      <c r="Q323" s="11">
        <f>IF(SUMIFS(N:N,E:E,SubmissionActual[[#This Row],[MonthName]])&gt;0,SubmissionActual[[#This Row],[2nd Submission]],SubmissionActual[[#This Row],[1st Submission]])</f>
        <v>2000</v>
      </c>
    </row>
    <row r="324" spans="1:17">
      <c r="A324" s="15" t="str">
        <f>IF(OR(AND(SubmissionActual[MonthName]=MonthSel, SubmissionActual[Define]=DefineSel), AND(SubmissionActual[MonthName]=MonthSel, DefineSel="All")),"Yes","No")</f>
        <v>No</v>
      </c>
      <c r="B324" s="15" t="str">
        <f ca="1">IF(SubmissionActual[[#This Row],[Month2]]&lt;MONTH(TODAY()),"Yes","No")</f>
        <v>Yes</v>
      </c>
      <c r="C324" s="15">
        <v>2022</v>
      </c>
      <c r="D324" s="15">
        <v>3</v>
      </c>
      <c r="E324" s="15" t="s">
        <v>136</v>
      </c>
      <c r="F324" s="11" t="s">
        <v>599</v>
      </c>
      <c r="G324" s="11"/>
      <c r="H324" s="266" t="s">
        <v>72</v>
      </c>
      <c r="I324" s="11" t="s">
        <v>428</v>
      </c>
      <c r="J324" s="11" t="s">
        <v>400</v>
      </c>
      <c r="K324" s="11" t="s">
        <v>410</v>
      </c>
      <c r="L324" s="11"/>
      <c r="M324" s="11">
        <v>0</v>
      </c>
      <c r="N324" s="11">
        <v>0</v>
      </c>
      <c r="O324" s="11">
        <v>0</v>
      </c>
      <c r="P324" s="11"/>
      <c r="Q324" s="11">
        <f>IF(SUMIFS(N:N,E:E,SubmissionActual[[#This Row],[MonthName]])&gt;0,SubmissionActual[[#This Row],[2nd Submission]],SubmissionActual[[#This Row],[1st Submission]])</f>
        <v>0</v>
      </c>
    </row>
    <row r="325" spans="1:17">
      <c r="A325" s="15" t="str">
        <f>IF(OR(AND(SubmissionActual[MonthName]=MonthSel, SubmissionActual[Define]=DefineSel), AND(SubmissionActual[MonthName]=MonthSel, DefineSel="All")),"Yes","No")</f>
        <v>No</v>
      </c>
      <c r="B325" s="15" t="str">
        <f ca="1">IF(SubmissionActual[[#This Row],[Month2]]&lt;MONTH(TODAY()),"Yes","No")</f>
        <v>Yes</v>
      </c>
      <c r="C325" s="15">
        <v>2022</v>
      </c>
      <c r="D325" s="15">
        <v>3</v>
      </c>
      <c r="E325" s="15" t="s">
        <v>136</v>
      </c>
      <c r="F325" s="11" t="s">
        <v>536</v>
      </c>
      <c r="G325" s="11"/>
      <c r="H325" s="266" t="s">
        <v>72</v>
      </c>
      <c r="I325" s="11" t="s">
        <v>428</v>
      </c>
      <c r="J325" s="11" t="s">
        <v>400</v>
      </c>
      <c r="K325" s="11" t="s">
        <v>410</v>
      </c>
      <c r="L325" s="11"/>
      <c r="M325" s="11">
        <v>0</v>
      </c>
      <c r="N325" s="11">
        <v>9000</v>
      </c>
      <c r="O325" s="11">
        <v>9000</v>
      </c>
      <c r="P325" s="11">
        <v>11541.844999999999</v>
      </c>
      <c r="Q325" s="11">
        <f>IF(SUMIFS(N:N,E:E,SubmissionActual[[#This Row],[MonthName]])&gt;0,SubmissionActual[[#This Row],[2nd Submission]],SubmissionActual[[#This Row],[1st Submission]])</f>
        <v>9000</v>
      </c>
    </row>
    <row r="326" spans="1:17">
      <c r="A326" s="15" t="str">
        <f>IF(OR(AND(SubmissionActual[MonthName]=MonthSel, SubmissionActual[Define]=DefineSel), AND(SubmissionActual[MonthName]=MonthSel, DefineSel="All")),"Yes","No")</f>
        <v>No</v>
      </c>
      <c r="B326" s="15" t="str">
        <f ca="1">IF(SubmissionActual[[#This Row],[Month2]]&lt;MONTH(TODAY()),"Yes","No")</f>
        <v>Yes</v>
      </c>
      <c r="C326" s="15">
        <v>2022</v>
      </c>
      <c r="D326" s="15">
        <v>3</v>
      </c>
      <c r="E326" s="15" t="s">
        <v>136</v>
      </c>
      <c r="F326" s="11" t="s">
        <v>537</v>
      </c>
      <c r="G326" s="11"/>
      <c r="H326" s="266" t="s">
        <v>72</v>
      </c>
      <c r="I326" s="11" t="s">
        <v>428</v>
      </c>
      <c r="J326" s="11" t="s">
        <v>400</v>
      </c>
      <c r="K326" s="11" t="s">
        <v>410</v>
      </c>
      <c r="L326" s="11"/>
      <c r="M326" s="11">
        <v>0</v>
      </c>
      <c r="N326" s="11">
        <v>5365.3249999999989</v>
      </c>
      <c r="O326" s="11">
        <v>5365.3249999999989</v>
      </c>
      <c r="P326" s="11">
        <v>9369.9849999999988</v>
      </c>
      <c r="Q326" s="11">
        <f>IF(SUMIFS(N:N,E:E,SubmissionActual[[#This Row],[MonthName]])&gt;0,SubmissionActual[[#This Row],[2nd Submission]],SubmissionActual[[#This Row],[1st Submission]])</f>
        <v>5365.3249999999989</v>
      </c>
    </row>
    <row r="327" spans="1:17">
      <c r="A327" s="15" t="str">
        <f>IF(OR(AND(SubmissionActual[MonthName]=MonthSel, SubmissionActual[Define]=DefineSel), AND(SubmissionActual[MonthName]=MonthSel, DefineSel="All")),"Yes","No")</f>
        <v>No</v>
      </c>
      <c r="B327" s="15" t="str">
        <f ca="1">IF(SubmissionActual[[#This Row],[Month2]]&lt;MONTH(TODAY()),"Yes","No")</f>
        <v>Yes</v>
      </c>
      <c r="C327" s="15">
        <v>2022</v>
      </c>
      <c r="D327" s="15">
        <v>3</v>
      </c>
      <c r="E327" s="15" t="s">
        <v>136</v>
      </c>
      <c r="F327" s="11" t="s">
        <v>535</v>
      </c>
      <c r="G327" s="11"/>
      <c r="H327" s="266" t="s">
        <v>72</v>
      </c>
      <c r="I327" s="11" t="s">
        <v>428</v>
      </c>
      <c r="J327" s="11" t="s">
        <v>400</v>
      </c>
      <c r="K327" s="11" t="s">
        <v>410</v>
      </c>
      <c r="L327" s="11"/>
      <c r="M327" s="11">
        <v>0</v>
      </c>
      <c r="N327" s="11">
        <v>1000</v>
      </c>
      <c r="O327" s="11">
        <v>1000</v>
      </c>
      <c r="P327" s="11">
        <v>0</v>
      </c>
      <c r="Q327" s="11">
        <f>IF(SUMIFS(N:N,E:E,SubmissionActual[[#This Row],[MonthName]])&gt;0,SubmissionActual[[#This Row],[2nd Submission]],SubmissionActual[[#This Row],[1st Submission]])</f>
        <v>1000</v>
      </c>
    </row>
    <row r="328" spans="1:17">
      <c r="A328" s="15" t="str">
        <f>IF(OR(AND(SubmissionActual[MonthName]=MonthSel, SubmissionActual[Define]=DefineSel), AND(SubmissionActual[MonthName]=MonthSel, DefineSel="All")),"Yes","No")</f>
        <v>No</v>
      </c>
      <c r="B328" s="15" t="str">
        <f ca="1">IF(SubmissionActual[[#This Row],[Month2]]&lt;MONTH(TODAY()),"Yes","No")</f>
        <v>Yes</v>
      </c>
      <c r="C328" s="15">
        <v>2022</v>
      </c>
      <c r="D328" s="15">
        <v>3</v>
      </c>
      <c r="E328" s="15" t="s">
        <v>136</v>
      </c>
      <c r="F328" s="11" t="s">
        <v>638</v>
      </c>
      <c r="G328" s="11"/>
      <c r="H328" s="266" t="s">
        <v>72</v>
      </c>
      <c r="I328" s="11" t="s">
        <v>428</v>
      </c>
      <c r="J328" s="11" t="s">
        <v>389</v>
      </c>
      <c r="K328" s="11" t="s">
        <v>410</v>
      </c>
      <c r="L328" s="11"/>
      <c r="M328" s="11"/>
      <c r="N328" s="11"/>
      <c r="O328" s="11"/>
      <c r="P328" s="11">
        <v>600</v>
      </c>
      <c r="Q328" s="11">
        <f>IF(SUMIFS(N:N,E:E,SubmissionActual[[#This Row],[MonthName]])&gt;0,SubmissionActual[[#This Row],[2nd Submission]],SubmissionActual[[#This Row],[1st Submission]])</f>
        <v>0</v>
      </c>
    </row>
    <row r="329" spans="1:17">
      <c r="A329" s="15" t="str">
        <f>IF(OR(AND(SubmissionActual[MonthName]=MonthSel, SubmissionActual[Define]=DefineSel), AND(SubmissionActual[MonthName]=MonthSel, DefineSel="All")),"Yes","No")</f>
        <v>No</v>
      </c>
      <c r="B329" s="15" t="str">
        <f ca="1">IF(SubmissionActual[[#This Row],[Month2]]&lt;MONTH(TODAY()),"Yes","No")</f>
        <v>Yes</v>
      </c>
      <c r="C329" s="15">
        <v>2022</v>
      </c>
      <c r="D329" s="15">
        <v>3</v>
      </c>
      <c r="E329" s="15" t="s">
        <v>136</v>
      </c>
      <c r="F329" s="11" t="s">
        <v>597</v>
      </c>
      <c r="G329" s="11"/>
      <c r="H329" s="266" t="s">
        <v>72</v>
      </c>
      <c r="I329" s="11" t="s">
        <v>428</v>
      </c>
      <c r="J329" s="11" t="s">
        <v>389</v>
      </c>
      <c r="K329" s="11" t="s">
        <v>410</v>
      </c>
      <c r="L329" s="11"/>
      <c r="M329" s="11">
        <v>8000</v>
      </c>
      <c r="N329" s="11">
        <v>10600</v>
      </c>
      <c r="O329" s="11">
        <v>2600</v>
      </c>
      <c r="P329" s="11">
        <v>10600</v>
      </c>
      <c r="Q329" s="11">
        <f>IF(SUMIFS(N:N,E:E,SubmissionActual[[#This Row],[MonthName]])&gt;0,SubmissionActual[[#This Row],[2nd Submission]],SubmissionActual[[#This Row],[1st Submission]])</f>
        <v>10600</v>
      </c>
    </row>
    <row r="330" spans="1:17">
      <c r="A330" s="15" t="str">
        <f>IF(OR(AND(SubmissionActual[MonthName]=MonthSel, SubmissionActual[Define]=DefineSel), AND(SubmissionActual[MonthName]=MonthSel, DefineSel="All")),"Yes","No")</f>
        <v>No</v>
      </c>
      <c r="B330" s="15" t="str">
        <f ca="1">IF(SubmissionActual[[#This Row],[Month2]]&lt;MONTH(TODAY()),"Yes","No")</f>
        <v>Yes</v>
      </c>
      <c r="C330" s="15">
        <v>2022</v>
      </c>
      <c r="D330" s="15">
        <v>3</v>
      </c>
      <c r="E330" s="15" t="s">
        <v>136</v>
      </c>
      <c r="F330" s="11" t="s">
        <v>611</v>
      </c>
      <c r="G330" s="11"/>
      <c r="H330" s="266" t="s">
        <v>72</v>
      </c>
      <c r="I330" s="11" t="s">
        <v>428</v>
      </c>
      <c r="J330" s="11" t="s">
        <v>389</v>
      </c>
      <c r="K330" s="11" t="s">
        <v>410</v>
      </c>
      <c r="L330" s="11"/>
      <c r="M330" s="11"/>
      <c r="N330" s="11">
        <v>8105.5</v>
      </c>
      <c r="O330" s="11">
        <v>8105.5</v>
      </c>
      <c r="P330" s="11">
        <v>8500</v>
      </c>
      <c r="Q330" s="11">
        <f>IF(SUMIFS(N:N,E:E,SubmissionActual[[#This Row],[MonthName]])&gt;0,SubmissionActual[[#This Row],[2nd Submission]],SubmissionActual[[#This Row],[1st Submission]])</f>
        <v>8105.5</v>
      </c>
    </row>
    <row r="331" spans="1:17">
      <c r="A331" s="15" t="str">
        <f>IF(OR(AND(SubmissionActual[MonthName]=MonthSel, SubmissionActual[Define]=DefineSel), AND(SubmissionActual[MonthName]=MonthSel, DefineSel="All")),"Yes","No")</f>
        <v>No</v>
      </c>
      <c r="B331" s="15" t="str">
        <f ca="1">IF(SubmissionActual[[#This Row],[Month2]]&lt;MONTH(TODAY()),"Yes","No")</f>
        <v>Yes</v>
      </c>
      <c r="C331" s="15">
        <v>2022</v>
      </c>
      <c r="D331" s="15">
        <v>3</v>
      </c>
      <c r="E331" s="15" t="s">
        <v>136</v>
      </c>
      <c r="F331" s="11" t="s">
        <v>612</v>
      </c>
      <c r="G331" s="11"/>
      <c r="H331" s="266" t="s">
        <v>72</v>
      </c>
      <c r="I331" s="11" t="s">
        <v>428</v>
      </c>
      <c r="J331" s="11" t="s">
        <v>389</v>
      </c>
      <c r="K331" s="11" t="s">
        <v>410</v>
      </c>
      <c r="L331" s="11"/>
      <c r="M331" s="11"/>
      <c r="N331" s="11">
        <v>998</v>
      </c>
      <c r="O331" s="11">
        <v>998</v>
      </c>
      <c r="P331" s="11">
        <v>998</v>
      </c>
      <c r="Q331" s="11">
        <f>IF(SUMIFS(N:N,E:E,SubmissionActual[[#This Row],[MonthName]])&gt;0,SubmissionActual[[#This Row],[2nd Submission]],SubmissionActual[[#This Row],[1st Submission]])</f>
        <v>998</v>
      </c>
    </row>
    <row r="332" spans="1:17">
      <c r="A332" s="15" t="str">
        <f>IF(OR(AND(SubmissionActual[MonthName]=MonthSel, SubmissionActual[Define]=DefineSel), AND(SubmissionActual[MonthName]=MonthSel, DefineSel="All")),"Yes","No")</f>
        <v>No</v>
      </c>
      <c r="B332" s="15" t="str">
        <f ca="1">IF(SubmissionActual[[#This Row],[Month2]]&lt;MONTH(TODAY()),"Yes","No")</f>
        <v>Yes</v>
      </c>
      <c r="C332" s="15">
        <v>2022</v>
      </c>
      <c r="D332" s="15">
        <v>3</v>
      </c>
      <c r="E332" s="15" t="s">
        <v>136</v>
      </c>
      <c r="F332" s="11" t="s">
        <v>601</v>
      </c>
      <c r="G332" s="11"/>
      <c r="H332" s="266" t="s">
        <v>72</v>
      </c>
      <c r="I332" s="11" t="s">
        <v>428</v>
      </c>
      <c r="J332" s="11" t="s">
        <v>400</v>
      </c>
      <c r="K332" s="11" t="s">
        <v>410</v>
      </c>
      <c r="L332" s="11"/>
      <c r="M332" s="11">
        <v>5950</v>
      </c>
      <c r="N332" s="11">
        <v>7875</v>
      </c>
      <c r="O332" s="11">
        <v>1925</v>
      </c>
      <c r="P332" s="11"/>
      <c r="Q332" s="11">
        <f>IF(SUMIFS(N:N,E:E,SubmissionActual[[#This Row],[MonthName]])&gt;0,SubmissionActual[[#This Row],[2nd Submission]],SubmissionActual[[#This Row],[1st Submission]])</f>
        <v>7875</v>
      </c>
    </row>
    <row r="333" spans="1:17">
      <c r="A333" s="15" t="str">
        <f>IF(OR(AND(SubmissionActual[MonthName]=MonthSel, SubmissionActual[Define]=DefineSel), AND(SubmissionActual[MonthName]=MonthSel, DefineSel="All")),"Yes","No")</f>
        <v>No</v>
      </c>
      <c r="B333" s="15" t="str">
        <f ca="1">IF(SubmissionActual[[#This Row],[Month2]]&lt;MONTH(TODAY()),"Yes","No")</f>
        <v>Yes</v>
      </c>
      <c r="C333" s="15">
        <v>2022</v>
      </c>
      <c r="D333" s="15">
        <v>3</v>
      </c>
      <c r="E333" s="15" t="s">
        <v>136</v>
      </c>
      <c r="F333" s="11" t="s">
        <v>602</v>
      </c>
      <c r="G333" s="11"/>
      <c r="H333" s="266" t="s">
        <v>72</v>
      </c>
      <c r="I333" s="11" t="s">
        <v>428</v>
      </c>
      <c r="J333" s="11" t="s">
        <v>400</v>
      </c>
      <c r="K333" s="11" t="s">
        <v>410</v>
      </c>
      <c r="L333" s="11"/>
      <c r="M333" s="11">
        <v>438</v>
      </c>
      <c r="N333" s="11">
        <v>438</v>
      </c>
      <c r="O333" s="11">
        <v>0</v>
      </c>
      <c r="P333" s="11"/>
      <c r="Q333" s="11">
        <f>IF(SUMIFS(N:N,E:E,SubmissionActual[[#This Row],[MonthName]])&gt;0,SubmissionActual[[#This Row],[2nd Submission]],SubmissionActual[[#This Row],[1st Submission]])</f>
        <v>438</v>
      </c>
    </row>
    <row r="334" spans="1:17">
      <c r="A334" s="15" t="str">
        <f>IF(OR(AND(SubmissionActual[MonthName]=MonthSel, SubmissionActual[Define]=DefineSel), AND(SubmissionActual[MonthName]=MonthSel, DefineSel="All")),"Yes","No")</f>
        <v>No</v>
      </c>
      <c r="B334" s="15" t="str">
        <f ca="1">IF(SubmissionActual[[#This Row],[Month2]]&lt;MONTH(TODAY()),"Yes","No")</f>
        <v>Yes</v>
      </c>
      <c r="C334" s="15">
        <v>2022</v>
      </c>
      <c r="D334" s="15">
        <v>3</v>
      </c>
      <c r="E334" s="15" t="s">
        <v>136</v>
      </c>
      <c r="F334" s="11" t="s">
        <v>566</v>
      </c>
      <c r="G334" s="11"/>
      <c r="H334" s="266" t="s">
        <v>72</v>
      </c>
      <c r="I334" s="11" t="s">
        <v>428</v>
      </c>
      <c r="J334" s="11" t="s">
        <v>389</v>
      </c>
      <c r="K334" s="11" t="s">
        <v>410</v>
      </c>
      <c r="L334" s="11"/>
      <c r="M334" s="11">
        <v>0</v>
      </c>
      <c r="N334" s="11">
        <v>0</v>
      </c>
      <c r="O334" s="11">
        <v>0</v>
      </c>
      <c r="P334" s="11"/>
      <c r="Q334" s="11">
        <f>IF(SUMIFS(N:N,E:E,SubmissionActual[[#This Row],[MonthName]])&gt;0,SubmissionActual[[#This Row],[2nd Submission]],SubmissionActual[[#This Row],[1st Submission]])</f>
        <v>0</v>
      </c>
    </row>
    <row r="335" spans="1:17">
      <c r="A335" s="15" t="str">
        <f>IF(OR(AND(SubmissionActual[MonthName]=MonthSel, SubmissionActual[Define]=DefineSel), AND(SubmissionActual[MonthName]=MonthSel, DefineSel="All")),"Yes","No")</f>
        <v>No</v>
      </c>
      <c r="B335" s="15" t="str">
        <f ca="1">IF(SubmissionActual[[#This Row],[Month2]]&lt;MONTH(TODAY()),"Yes","No")</f>
        <v>Yes</v>
      </c>
      <c r="C335" s="15">
        <v>2022</v>
      </c>
      <c r="D335" s="15">
        <v>3</v>
      </c>
      <c r="E335" s="15" t="s">
        <v>136</v>
      </c>
      <c r="F335" s="11" t="s">
        <v>584</v>
      </c>
      <c r="G335" s="11"/>
      <c r="H335" s="266" t="s">
        <v>72</v>
      </c>
      <c r="I335" s="11" t="s">
        <v>428</v>
      </c>
      <c r="J335" s="11" t="s">
        <v>372</v>
      </c>
      <c r="K335" s="11" t="s">
        <v>410</v>
      </c>
      <c r="L335" s="11"/>
      <c r="M335" s="11">
        <v>0</v>
      </c>
      <c r="N335" s="11">
        <v>0</v>
      </c>
      <c r="O335" s="11">
        <v>0</v>
      </c>
      <c r="P335" s="11"/>
      <c r="Q335" s="11">
        <f>IF(SUMIFS(N:N,E:E,SubmissionActual[[#This Row],[MonthName]])&gt;0,SubmissionActual[[#This Row],[2nd Submission]],SubmissionActual[[#This Row],[1st Submission]])</f>
        <v>0</v>
      </c>
    </row>
    <row r="336" spans="1:17">
      <c r="A336" s="15" t="str">
        <f>IF(OR(AND(SubmissionActual[MonthName]=MonthSel, SubmissionActual[Define]=DefineSel), AND(SubmissionActual[MonthName]=MonthSel, DefineSel="All")),"Yes","No")</f>
        <v>No</v>
      </c>
      <c r="B336" s="15" t="str">
        <f ca="1">IF(SubmissionActual[[#This Row],[Month2]]&lt;MONTH(TODAY()),"Yes","No")</f>
        <v>Yes</v>
      </c>
      <c r="C336" s="15">
        <v>2022</v>
      </c>
      <c r="D336" s="15">
        <v>3</v>
      </c>
      <c r="E336" s="15" t="s">
        <v>136</v>
      </c>
      <c r="F336" s="11" t="s">
        <v>585</v>
      </c>
      <c r="G336" s="11"/>
      <c r="H336" s="266" t="s">
        <v>72</v>
      </c>
      <c r="I336" s="11" t="s">
        <v>428</v>
      </c>
      <c r="J336" s="11" t="s">
        <v>372</v>
      </c>
      <c r="K336" s="11" t="s">
        <v>410</v>
      </c>
      <c r="L336" s="11"/>
      <c r="M336" s="11">
        <v>0</v>
      </c>
      <c r="N336" s="11">
        <v>0</v>
      </c>
      <c r="O336" s="11">
        <v>0</v>
      </c>
      <c r="P336" s="11"/>
      <c r="Q336" s="11">
        <f>IF(SUMIFS(N:N,E:E,SubmissionActual[[#This Row],[MonthName]])&gt;0,SubmissionActual[[#This Row],[2nd Submission]],SubmissionActual[[#This Row],[1st Submission]])</f>
        <v>0</v>
      </c>
    </row>
    <row r="337" spans="1:17">
      <c r="A337" s="15" t="str">
        <f>IF(OR(AND(SubmissionActual[MonthName]=MonthSel, SubmissionActual[Define]=DefineSel), AND(SubmissionActual[MonthName]=MonthSel, DefineSel="All")),"Yes","No")</f>
        <v>No</v>
      </c>
      <c r="B337" s="15" t="str">
        <f ca="1">IF(SubmissionActual[[#This Row],[Month2]]&lt;MONTH(TODAY()),"Yes","No")</f>
        <v>Yes</v>
      </c>
      <c r="C337" s="15">
        <v>2022</v>
      </c>
      <c r="D337" s="15">
        <v>3</v>
      </c>
      <c r="E337" s="15" t="s">
        <v>136</v>
      </c>
      <c r="F337" s="11" t="s">
        <v>600</v>
      </c>
      <c r="G337" s="11"/>
      <c r="H337" s="266" t="s">
        <v>72</v>
      </c>
      <c r="I337" s="11" t="s">
        <v>428</v>
      </c>
      <c r="J337" s="11" t="s">
        <v>400</v>
      </c>
      <c r="K337" s="11" t="s">
        <v>410</v>
      </c>
      <c r="L337" s="11"/>
      <c r="M337" s="11">
        <v>0</v>
      </c>
      <c r="N337" s="11">
        <v>0</v>
      </c>
      <c r="O337" s="11">
        <v>0</v>
      </c>
      <c r="P337" s="11"/>
      <c r="Q337" s="11">
        <f>IF(SUMIFS(N:N,E:E,SubmissionActual[[#This Row],[MonthName]])&gt;0,SubmissionActual[[#This Row],[2nd Submission]],SubmissionActual[[#This Row],[1st Submission]])</f>
        <v>0</v>
      </c>
    </row>
    <row r="338" spans="1:17">
      <c r="A338" s="15" t="str">
        <f>IF(OR(AND(SubmissionActual[MonthName]=MonthSel, SubmissionActual[Define]=DefineSel), AND(SubmissionActual[MonthName]=MonthSel, DefineSel="All")),"Yes","No")</f>
        <v>No</v>
      </c>
      <c r="B338" s="15" t="str">
        <f ca="1">IF(SubmissionActual[[#This Row],[Month2]]&lt;MONTH(TODAY()),"Yes","No")</f>
        <v>Yes</v>
      </c>
      <c r="C338" s="15">
        <v>2022</v>
      </c>
      <c r="D338" s="15">
        <v>3</v>
      </c>
      <c r="E338" s="15" t="s">
        <v>136</v>
      </c>
      <c r="F338" s="11" t="s">
        <v>598</v>
      </c>
      <c r="G338" s="11"/>
      <c r="H338" s="266" t="s">
        <v>72</v>
      </c>
      <c r="I338" s="11" t="s">
        <v>428</v>
      </c>
      <c r="J338" s="11" t="s">
        <v>389</v>
      </c>
      <c r="K338" s="11" t="s">
        <v>410</v>
      </c>
      <c r="L338" s="11"/>
      <c r="M338" s="11">
        <v>0</v>
      </c>
      <c r="N338" s="11">
        <v>0</v>
      </c>
      <c r="O338" s="11">
        <v>0</v>
      </c>
      <c r="P338" s="11"/>
      <c r="Q338" s="11">
        <f>IF(SUMIFS(N:N,E:E,SubmissionActual[[#This Row],[MonthName]])&gt;0,SubmissionActual[[#This Row],[2nd Submission]],SubmissionActual[[#This Row],[1st Submission]])</f>
        <v>0</v>
      </c>
    </row>
    <row r="339" spans="1:17">
      <c r="A339" s="15" t="str">
        <f>IF(OR(AND(SubmissionActual[MonthName]=MonthSel, SubmissionActual[Define]=DefineSel), AND(SubmissionActual[MonthName]=MonthSel, DefineSel="All")),"Yes","No")</f>
        <v>No</v>
      </c>
      <c r="B339" s="15" t="str">
        <f ca="1">IF(SubmissionActual[[#This Row],[Month2]]&lt;MONTH(TODAY()),"Yes","No")</f>
        <v>Yes</v>
      </c>
      <c r="C339" s="15">
        <v>2022</v>
      </c>
      <c r="D339" s="15">
        <v>3</v>
      </c>
      <c r="E339" s="15" t="s">
        <v>136</v>
      </c>
      <c r="F339" s="11" t="s">
        <v>567</v>
      </c>
      <c r="G339" s="11"/>
      <c r="H339" s="266" t="s">
        <v>72</v>
      </c>
      <c r="I339" s="11" t="s">
        <v>428</v>
      </c>
      <c r="J339" s="11" t="s">
        <v>389</v>
      </c>
      <c r="K339" s="11" t="s">
        <v>410</v>
      </c>
      <c r="L339" s="11"/>
      <c r="M339" s="11">
        <v>0</v>
      </c>
      <c r="N339" s="11">
        <v>0</v>
      </c>
      <c r="O339" s="11">
        <v>0</v>
      </c>
      <c r="P339" s="11"/>
      <c r="Q339" s="11">
        <f>IF(SUMIFS(N:N,E:E,SubmissionActual[[#This Row],[MonthName]])&gt;0,SubmissionActual[[#This Row],[2nd Submission]],SubmissionActual[[#This Row],[1st Submission]])</f>
        <v>0</v>
      </c>
    </row>
    <row r="340" spans="1:17">
      <c r="A340" s="15" t="str">
        <f>IF(OR(AND(SubmissionActual[MonthName]=MonthSel, SubmissionActual[Define]=DefineSel), AND(SubmissionActual[MonthName]=MonthSel, DefineSel="All")),"Yes","No")</f>
        <v>No</v>
      </c>
      <c r="B340" s="15" t="str">
        <f ca="1">IF(SubmissionActual[[#This Row],[Month2]]&lt;MONTH(TODAY()),"Yes","No")</f>
        <v>Yes</v>
      </c>
      <c r="C340" s="15">
        <v>2022</v>
      </c>
      <c r="D340" s="15">
        <v>3</v>
      </c>
      <c r="E340" s="15" t="s">
        <v>136</v>
      </c>
      <c r="F340" s="11" t="s">
        <v>568</v>
      </c>
      <c r="G340" s="11"/>
      <c r="H340" s="266" t="s">
        <v>72</v>
      </c>
      <c r="I340" s="11" t="s">
        <v>428</v>
      </c>
      <c r="J340" s="11" t="s">
        <v>389</v>
      </c>
      <c r="K340" s="11" t="s">
        <v>410</v>
      </c>
      <c r="L340" s="11"/>
      <c r="M340" s="11">
        <v>0</v>
      </c>
      <c r="N340" s="11">
        <v>0</v>
      </c>
      <c r="O340" s="11">
        <v>0</v>
      </c>
      <c r="P340" s="11"/>
      <c r="Q340" s="11">
        <f>IF(SUMIFS(N:N,E:E,SubmissionActual[[#This Row],[MonthName]])&gt;0,SubmissionActual[[#This Row],[2nd Submission]],SubmissionActual[[#This Row],[1st Submission]])</f>
        <v>0</v>
      </c>
    </row>
    <row r="341" spans="1:17">
      <c r="A341" s="15" t="str">
        <f>IF(OR(AND(SubmissionActual[MonthName]=MonthSel, SubmissionActual[Define]=DefineSel), AND(SubmissionActual[MonthName]=MonthSel, DefineSel="All")),"Yes","No")</f>
        <v>No</v>
      </c>
      <c r="B341" s="15" t="str">
        <f ca="1">IF(SubmissionActual[[#This Row],[Month2]]&lt;MONTH(TODAY()),"Yes","No")</f>
        <v>Yes</v>
      </c>
      <c r="C341" s="15">
        <v>2022</v>
      </c>
      <c r="D341" s="15">
        <v>3</v>
      </c>
      <c r="E341" s="15" t="s">
        <v>136</v>
      </c>
      <c r="F341" s="11" t="s">
        <v>569</v>
      </c>
      <c r="G341" s="11"/>
      <c r="H341" s="266" t="s">
        <v>72</v>
      </c>
      <c r="I341" s="11" t="s">
        <v>428</v>
      </c>
      <c r="J341" s="11" t="s">
        <v>400</v>
      </c>
      <c r="K341" s="11" t="s">
        <v>410</v>
      </c>
      <c r="L341" s="11"/>
      <c r="M341" s="11">
        <v>0</v>
      </c>
      <c r="N341" s="11">
        <v>0</v>
      </c>
      <c r="O341" s="11">
        <v>0</v>
      </c>
      <c r="P341" s="11"/>
      <c r="Q341" s="11">
        <f>IF(SUMIFS(N:N,E:E,SubmissionActual[[#This Row],[MonthName]])&gt;0,SubmissionActual[[#This Row],[2nd Submission]],SubmissionActual[[#This Row],[1st Submission]])</f>
        <v>0</v>
      </c>
    </row>
    <row r="342" spans="1:17">
      <c r="A342" s="15" t="str">
        <f>IF(OR(AND(SubmissionActual[MonthName]=MonthSel, SubmissionActual[Define]=DefineSel), AND(SubmissionActual[MonthName]=MonthSel, DefineSel="All")),"Yes","No")</f>
        <v>No</v>
      </c>
      <c r="B342" s="15" t="str">
        <f ca="1">IF(SubmissionActual[[#This Row],[Month2]]&lt;MONTH(TODAY()),"Yes","No")</f>
        <v>Yes</v>
      </c>
      <c r="C342" s="15">
        <v>2022</v>
      </c>
      <c r="D342" s="15">
        <v>3</v>
      </c>
      <c r="E342" s="15" t="s">
        <v>136</v>
      </c>
      <c r="F342" s="11" t="s">
        <v>141</v>
      </c>
      <c r="G342" s="11"/>
      <c r="H342" s="266" t="s">
        <v>72</v>
      </c>
      <c r="I342" s="11" t="s">
        <v>428</v>
      </c>
      <c r="J342" s="11" t="s">
        <v>400</v>
      </c>
      <c r="K342" s="11" t="s">
        <v>410</v>
      </c>
      <c r="L342" s="11"/>
      <c r="M342" s="11">
        <v>0</v>
      </c>
      <c r="N342" s="11">
        <v>0</v>
      </c>
      <c r="O342" s="11">
        <v>0</v>
      </c>
      <c r="P342" s="11"/>
      <c r="Q342" s="11">
        <f>IF(SUMIFS(N:N,E:E,SubmissionActual[[#This Row],[MonthName]])&gt;0,SubmissionActual[[#This Row],[2nd Submission]],SubmissionActual[[#This Row],[1st Submission]])</f>
        <v>0</v>
      </c>
    </row>
    <row r="343" spans="1:17">
      <c r="A343" s="15" t="str">
        <f>IF(OR(AND(SubmissionActual[MonthName]=MonthSel, SubmissionActual[Define]=DefineSel), AND(SubmissionActual[MonthName]=MonthSel, DefineSel="All")),"Yes","No")</f>
        <v>No</v>
      </c>
      <c r="B343" s="15" t="str">
        <f ca="1">IF(SubmissionActual[[#This Row],[Month2]]&lt;MONTH(TODAY()),"Yes","No")</f>
        <v>Yes</v>
      </c>
      <c r="C343" s="15">
        <v>2022</v>
      </c>
      <c r="D343" s="15">
        <v>3</v>
      </c>
      <c r="E343" s="15" t="s">
        <v>136</v>
      </c>
      <c r="F343" s="11" t="s">
        <v>140</v>
      </c>
      <c r="G343" s="11"/>
      <c r="H343" s="266" t="s">
        <v>72</v>
      </c>
      <c r="I343" s="11" t="s">
        <v>428</v>
      </c>
      <c r="J343" s="11" t="s">
        <v>400</v>
      </c>
      <c r="K343" s="11" t="s">
        <v>410</v>
      </c>
      <c r="L343" s="11"/>
      <c r="M343" s="11">
        <v>0</v>
      </c>
      <c r="N343" s="11">
        <v>0</v>
      </c>
      <c r="O343" s="11">
        <v>0</v>
      </c>
      <c r="P343" s="11"/>
      <c r="Q343" s="11">
        <f>IF(SUMIFS(N:N,E:E,SubmissionActual[[#This Row],[MonthName]])&gt;0,SubmissionActual[[#This Row],[2nd Submission]],SubmissionActual[[#This Row],[1st Submission]])</f>
        <v>0</v>
      </c>
    </row>
    <row r="344" spans="1:17">
      <c r="A344" s="15" t="str">
        <f>IF(OR(AND(SubmissionActual[MonthName]=MonthSel, SubmissionActual[Define]=DefineSel), AND(SubmissionActual[MonthName]=MonthSel, DefineSel="All")),"Yes","No")</f>
        <v>No</v>
      </c>
      <c r="B344" s="15" t="str">
        <f ca="1">IF(SubmissionActual[[#This Row],[Month2]]&lt;MONTH(TODAY()),"Yes","No")</f>
        <v>Yes</v>
      </c>
      <c r="C344" s="15">
        <v>2022</v>
      </c>
      <c r="D344" s="15">
        <v>3</v>
      </c>
      <c r="E344" s="15" t="s">
        <v>136</v>
      </c>
      <c r="F344" s="11" t="s">
        <v>73</v>
      </c>
      <c r="G344" s="11"/>
      <c r="H344" s="266" t="s">
        <v>72</v>
      </c>
      <c r="I344" s="11" t="s">
        <v>428</v>
      </c>
      <c r="J344" s="11" t="s">
        <v>400</v>
      </c>
      <c r="K344" s="11" t="s">
        <v>410</v>
      </c>
      <c r="L344" s="11"/>
      <c r="M344" s="11">
        <v>9000</v>
      </c>
      <c r="N344" s="11">
        <v>0</v>
      </c>
      <c r="O344" s="11">
        <v>-9000</v>
      </c>
      <c r="P344" s="11"/>
      <c r="Q344" s="11">
        <f>IF(SUMIFS(N:N,E:E,SubmissionActual[[#This Row],[MonthName]])&gt;0,SubmissionActual[[#This Row],[2nd Submission]],SubmissionActual[[#This Row],[1st Submission]])</f>
        <v>0</v>
      </c>
    </row>
    <row r="345" spans="1:17">
      <c r="A345" s="15" t="str">
        <f>IF(OR(AND(SubmissionActual[MonthName]=MonthSel, SubmissionActual[Define]=DefineSel), AND(SubmissionActual[MonthName]=MonthSel, DefineSel="All")),"Yes","No")</f>
        <v>No</v>
      </c>
      <c r="B345" s="15" t="str">
        <f ca="1">IF(SubmissionActual[[#This Row],[Month2]]&lt;MONTH(TODAY()),"Yes","No")</f>
        <v>Yes</v>
      </c>
      <c r="C345" s="15">
        <v>2022</v>
      </c>
      <c r="D345" s="15">
        <v>3</v>
      </c>
      <c r="E345" s="15" t="s">
        <v>136</v>
      </c>
      <c r="F345" s="11" t="s">
        <v>74</v>
      </c>
      <c r="G345" s="11"/>
      <c r="H345" s="266" t="s">
        <v>72</v>
      </c>
      <c r="I345" s="11" t="s">
        <v>428</v>
      </c>
      <c r="J345" s="11" t="s">
        <v>400</v>
      </c>
      <c r="K345" s="11" t="s">
        <v>410</v>
      </c>
      <c r="L345" s="11"/>
      <c r="M345" s="11">
        <v>4000</v>
      </c>
      <c r="N345" s="11">
        <v>0</v>
      </c>
      <c r="O345" s="11">
        <v>-4000</v>
      </c>
      <c r="P345" s="11"/>
      <c r="Q345" s="11">
        <f>IF(SUMIFS(N:N,E:E,SubmissionActual[[#This Row],[MonthName]])&gt;0,SubmissionActual[[#This Row],[2nd Submission]],SubmissionActual[[#This Row],[1st Submission]])</f>
        <v>0</v>
      </c>
    </row>
    <row r="346" spans="1:17">
      <c r="A346" s="15" t="str">
        <f>IF(OR(AND(SubmissionActual[MonthName]=MonthSel, SubmissionActual[Define]=DefineSel), AND(SubmissionActual[MonthName]=MonthSel, DefineSel="All")),"Yes","No")</f>
        <v>No</v>
      </c>
      <c r="B346" s="15" t="str">
        <f ca="1">IF(SubmissionActual[[#This Row],[Month2]]&lt;MONTH(TODAY()),"Yes","No")</f>
        <v>Yes</v>
      </c>
      <c r="C346" s="15">
        <v>2022</v>
      </c>
      <c r="D346" s="15">
        <v>3</v>
      </c>
      <c r="E346" s="15" t="s">
        <v>136</v>
      </c>
      <c r="F346" s="11" t="s">
        <v>75</v>
      </c>
      <c r="G346" s="11"/>
      <c r="H346" s="266" t="s">
        <v>72</v>
      </c>
      <c r="I346" s="11" t="s">
        <v>428</v>
      </c>
      <c r="J346" s="11" t="s">
        <v>400</v>
      </c>
      <c r="K346" s="11" t="s">
        <v>410</v>
      </c>
      <c r="L346" s="11"/>
      <c r="M346" s="11">
        <v>2000</v>
      </c>
      <c r="N346" s="11">
        <v>0</v>
      </c>
      <c r="O346" s="11">
        <v>-2000</v>
      </c>
      <c r="P346" s="11"/>
      <c r="Q346" s="11">
        <f>IF(SUMIFS(N:N,E:E,SubmissionActual[[#This Row],[MonthName]])&gt;0,SubmissionActual[[#This Row],[2nd Submission]],SubmissionActual[[#This Row],[1st Submission]])</f>
        <v>0</v>
      </c>
    </row>
    <row r="347" spans="1:17">
      <c r="A347" s="15" t="str">
        <f>IF(OR(AND(SubmissionActual[MonthName]=MonthSel, SubmissionActual[Define]=DefineSel), AND(SubmissionActual[MonthName]=MonthSel, DefineSel="All")),"Yes","No")</f>
        <v>No</v>
      </c>
      <c r="B347" s="15" t="str">
        <f ca="1">IF(SubmissionActual[[#This Row],[Month2]]&lt;MONTH(TODAY()),"Yes","No")</f>
        <v>Yes</v>
      </c>
      <c r="C347" s="15">
        <v>2022</v>
      </c>
      <c r="D347" s="15">
        <v>3</v>
      </c>
      <c r="E347" s="15" t="s">
        <v>136</v>
      </c>
      <c r="F347" s="11" t="s">
        <v>37</v>
      </c>
      <c r="G347" s="11"/>
      <c r="H347" s="266" t="s">
        <v>72</v>
      </c>
      <c r="I347" s="11" t="s">
        <v>428</v>
      </c>
      <c r="J347" s="11" t="s">
        <v>400</v>
      </c>
      <c r="K347" s="11" t="s">
        <v>410</v>
      </c>
      <c r="L347" s="11"/>
      <c r="M347" s="11">
        <v>0</v>
      </c>
      <c r="N347" s="11">
        <v>0</v>
      </c>
      <c r="O347" s="11">
        <v>0</v>
      </c>
      <c r="P347" s="11"/>
      <c r="Q347" s="11">
        <f>IF(SUMIFS(N:N,E:E,SubmissionActual[[#This Row],[MonthName]])&gt;0,SubmissionActual[[#This Row],[2nd Submission]],SubmissionActual[[#This Row],[1st Submission]])</f>
        <v>0</v>
      </c>
    </row>
    <row r="348" spans="1:17">
      <c r="A348" s="15" t="str">
        <f>IF(OR(AND(SubmissionActual[MonthName]=MonthSel, SubmissionActual[Define]=DefineSel), AND(SubmissionActual[MonthName]=MonthSel, DefineSel="All")),"Yes","No")</f>
        <v>No</v>
      </c>
      <c r="B348" s="15" t="str">
        <f ca="1">IF(SubmissionActual[[#This Row],[Month2]]&lt;MONTH(TODAY()),"Yes","No")</f>
        <v>Yes</v>
      </c>
      <c r="C348" s="15">
        <v>2022</v>
      </c>
      <c r="D348" s="15">
        <v>3</v>
      </c>
      <c r="E348" s="15" t="s">
        <v>136</v>
      </c>
      <c r="F348" s="11" t="s">
        <v>605</v>
      </c>
      <c r="G348" s="11"/>
      <c r="H348" s="266" t="s">
        <v>77</v>
      </c>
      <c r="I348" s="11" t="s">
        <v>428</v>
      </c>
      <c r="J348" s="11" t="s">
        <v>400</v>
      </c>
      <c r="K348" s="11" t="s">
        <v>410</v>
      </c>
      <c r="L348" s="11"/>
      <c r="M348" s="11">
        <v>0</v>
      </c>
      <c r="N348" s="11">
        <v>0</v>
      </c>
      <c r="O348" s="11">
        <v>0</v>
      </c>
      <c r="P348" s="11"/>
      <c r="Q348" s="11">
        <f>IF(SUMIFS(N:N,E:E,SubmissionActual[[#This Row],[MonthName]])&gt;0,SubmissionActual[[#This Row],[2nd Submission]],SubmissionActual[[#This Row],[1st Submission]])</f>
        <v>0</v>
      </c>
    </row>
    <row r="349" spans="1:17">
      <c r="A349" s="15" t="str">
        <f>IF(OR(AND(SubmissionActual[MonthName]=MonthSel, SubmissionActual[Define]=DefineSel), AND(SubmissionActual[MonthName]=MonthSel, DefineSel="All")),"Yes","No")</f>
        <v>No</v>
      </c>
      <c r="B349" s="15" t="str">
        <f ca="1">IF(SubmissionActual[[#This Row],[Month2]]&lt;MONTH(TODAY()),"Yes","No")</f>
        <v>Yes</v>
      </c>
      <c r="C349" s="15">
        <v>2022</v>
      </c>
      <c r="D349" s="15">
        <v>3</v>
      </c>
      <c r="E349" s="15" t="s">
        <v>136</v>
      </c>
      <c r="F349" s="11" t="s">
        <v>79</v>
      </c>
      <c r="G349" s="11"/>
      <c r="H349" s="266" t="s">
        <v>77</v>
      </c>
      <c r="I349" s="11" t="s">
        <v>428</v>
      </c>
      <c r="J349" s="11" t="s">
        <v>400</v>
      </c>
      <c r="K349" s="11" t="s">
        <v>410</v>
      </c>
      <c r="L349" s="11"/>
      <c r="M349" s="11">
        <v>0</v>
      </c>
      <c r="N349" s="11">
        <v>0</v>
      </c>
      <c r="O349" s="11">
        <v>0</v>
      </c>
      <c r="P349" s="11"/>
      <c r="Q349" s="11">
        <f>IF(SUMIFS(N:N,E:E,SubmissionActual[[#This Row],[MonthName]])&gt;0,SubmissionActual[[#This Row],[2nd Submission]],SubmissionActual[[#This Row],[1st Submission]])</f>
        <v>0</v>
      </c>
    </row>
    <row r="350" spans="1:17">
      <c r="A350" s="15" t="str">
        <f>IF(OR(AND(SubmissionActual[MonthName]=MonthSel, SubmissionActual[Define]=DefineSel), AND(SubmissionActual[MonthName]=MonthSel, DefineSel="All")),"Yes","No")</f>
        <v>No</v>
      </c>
      <c r="B350" s="15" t="str">
        <f ca="1">IF(SubmissionActual[[#This Row],[Month2]]&lt;MONTH(TODAY()),"Yes","No")</f>
        <v>Yes</v>
      </c>
      <c r="C350" s="15">
        <v>2022</v>
      </c>
      <c r="D350" s="15">
        <v>3</v>
      </c>
      <c r="E350" s="15" t="s">
        <v>136</v>
      </c>
      <c r="F350" s="11" t="s">
        <v>80</v>
      </c>
      <c r="G350" s="11"/>
      <c r="H350" s="266" t="s">
        <v>77</v>
      </c>
      <c r="I350" s="11" t="s">
        <v>428</v>
      </c>
      <c r="J350" s="11" t="s">
        <v>400</v>
      </c>
      <c r="K350" s="11" t="s">
        <v>410</v>
      </c>
      <c r="L350" s="11"/>
      <c r="M350" s="11">
        <v>0</v>
      </c>
      <c r="N350" s="11">
        <v>0</v>
      </c>
      <c r="O350" s="11">
        <v>0</v>
      </c>
      <c r="P350" s="11"/>
      <c r="Q350" s="11">
        <f>IF(SUMIFS(N:N,E:E,SubmissionActual[[#This Row],[MonthName]])&gt;0,SubmissionActual[[#This Row],[2nd Submission]],SubmissionActual[[#This Row],[1st Submission]])</f>
        <v>0</v>
      </c>
    </row>
    <row r="351" spans="1:17">
      <c r="A351" s="15" t="str">
        <f>IF(OR(AND(SubmissionActual[MonthName]=MonthSel, SubmissionActual[Define]=DefineSel), AND(SubmissionActual[MonthName]=MonthSel, DefineSel="All")),"Yes","No")</f>
        <v>No</v>
      </c>
      <c r="B351" s="15" t="str">
        <f ca="1">IF(SubmissionActual[[#This Row],[Month2]]&lt;MONTH(TODAY()),"Yes","No")</f>
        <v>Yes</v>
      </c>
      <c r="C351" s="15">
        <v>2022</v>
      </c>
      <c r="D351" s="15">
        <v>3</v>
      </c>
      <c r="E351" s="15" t="s">
        <v>136</v>
      </c>
      <c r="F351" s="11" t="s">
        <v>82</v>
      </c>
      <c r="G351" s="11"/>
      <c r="H351" s="266" t="s">
        <v>77</v>
      </c>
      <c r="I351" s="11" t="s">
        <v>428</v>
      </c>
      <c r="J351" s="11" t="s">
        <v>400</v>
      </c>
      <c r="K351" s="11" t="s">
        <v>410</v>
      </c>
      <c r="L351" s="11"/>
      <c r="M351" s="11">
        <v>0</v>
      </c>
      <c r="N351" s="11">
        <v>0</v>
      </c>
      <c r="O351" s="11">
        <v>0</v>
      </c>
      <c r="P351" s="11"/>
      <c r="Q351" s="11">
        <f>IF(SUMIFS(N:N,E:E,SubmissionActual[[#This Row],[MonthName]])&gt;0,SubmissionActual[[#This Row],[2nd Submission]],SubmissionActual[[#This Row],[1st Submission]])</f>
        <v>0</v>
      </c>
    </row>
    <row r="352" spans="1:17">
      <c r="A352" s="15" t="str">
        <f>IF(OR(AND(SubmissionActual[MonthName]=MonthSel, SubmissionActual[Define]=DefineSel), AND(SubmissionActual[MonthName]=MonthSel, DefineSel="All")),"Yes","No")</f>
        <v>No</v>
      </c>
      <c r="B352" s="15" t="str">
        <f ca="1">IF(SubmissionActual[[#This Row],[Month2]]&lt;MONTH(TODAY()),"Yes","No")</f>
        <v>Yes</v>
      </c>
      <c r="C352" s="15">
        <v>2022</v>
      </c>
      <c r="D352" s="15">
        <v>3</v>
      </c>
      <c r="E352" s="15" t="s">
        <v>136</v>
      </c>
      <c r="F352" s="11" t="s">
        <v>83</v>
      </c>
      <c r="G352" s="11"/>
      <c r="H352" s="266" t="s">
        <v>77</v>
      </c>
      <c r="I352" s="11" t="s">
        <v>428</v>
      </c>
      <c r="J352" s="11" t="s">
        <v>400</v>
      </c>
      <c r="K352" s="11" t="s">
        <v>410</v>
      </c>
      <c r="L352" s="11"/>
      <c r="M352" s="11">
        <v>0</v>
      </c>
      <c r="N352" s="11">
        <v>0</v>
      </c>
      <c r="O352" s="11">
        <v>0</v>
      </c>
      <c r="P352" s="11"/>
      <c r="Q352" s="11">
        <f>IF(SUMIFS(N:N,E:E,SubmissionActual[[#This Row],[MonthName]])&gt;0,SubmissionActual[[#This Row],[2nd Submission]],SubmissionActual[[#This Row],[1st Submission]])</f>
        <v>0</v>
      </c>
    </row>
    <row r="353" spans="1:17">
      <c r="A353" s="15" t="str">
        <f>IF(OR(AND(SubmissionActual[MonthName]=MonthSel, SubmissionActual[Define]=DefineSel), AND(SubmissionActual[MonthName]=MonthSel, DefineSel="All")),"Yes","No")</f>
        <v>No</v>
      </c>
      <c r="B353" s="15" t="str">
        <f ca="1">IF(SubmissionActual[[#This Row],[Month2]]&lt;MONTH(TODAY()),"Yes","No")</f>
        <v>Yes</v>
      </c>
      <c r="C353" s="15">
        <v>2022</v>
      </c>
      <c r="D353" s="15">
        <v>3</v>
      </c>
      <c r="E353" s="15" t="s">
        <v>136</v>
      </c>
      <c r="F353" s="11" t="s">
        <v>81</v>
      </c>
      <c r="G353" s="11"/>
      <c r="H353" s="266" t="s">
        <v>77</v>
      </c>
      <c r="I353" s="11" t="s">
        <v>428</v>
      </c>
      <c r="J353" s="11" t="s">
        <v>400</v>
      </c>
      <c r="K353" s="11" t="s">
        <v>410</v>
      </c>
      <c r="L353" s="11"/>
      <c r="M353" s="11">
        <v>0</v>
      </c>
      <c r="N353" s="11">
        <v>0</v>
      </c>
      <c r="O353" s="11">
        <v>0</v>
      </c>
      <c r="P353" s="11"/>
      <c r="Q353" s="11">
        <f>IF(SUMIFS(N:N,E:E,SubmissionActual[[#This Row],[MonthName]])&gt;0,SubmissionActual[[#This Row],[2nd Submission]],SubmissionActual[[#This Row],[1st Submission]])</f>
        <v>0</v>
      </c>
    </row>
    <row r="354" spans="1:17">
      <c r="A354" s="15" t="str">
        <f>IF(OR(AND(SubmissionActual[MonthName]=MonthSel, SubmissionActual[Define]=DefineSel), AND(SubmissionActual[MonthName]=MonthSel, DefineSel="All")),"Yes","No")</f>
        <v>No</v>
      </c>
      <c r="B354" s="15" t="str">
        <f ca="1">IF(SubmissionActual[[#This Row],[Month2]]&lt;MONTH(TODAY()),"Yes","No")</f>
        <v>Yes</v>
      </c>
      <c r="C354" s="15">
        <v>2022</v>
      </c>
      <c r="D354" s="15">
        <v>3</v>
      </c>
      <c r="E354" s="15" t="s">
        <v>136</v>
      </c>
      <c r="F354" s="11" t="s">
        <v>645</v>
      </c>
      <c r="G354" s="11"/>
      <c r="H354" s="266" t="s">
        <v>72</v>
      </c>
      <c r="I354" s="11" t="s">
        <v>428</v>
      </c>
      <c r="J354" s="11" t="s">
        <v>372</v>
      </c>
      <c r="K354" s="11" t="s">
        <v>410</v>
      </c>
      <c r="L354" s="11"/>
      <c r="M354" s="11">
        <v>600</v>
      </c>
      <c r="N354" s="11">
        <v>1215.5999999999999</v>
      </c>
      <c r="O354" s="11">
        <v>615.59999999999991</v>
      </c>
      <c r="P354" s="11">
        <v>1208.0999999999999</v>
      </c>
      <c r="Q354" s="11">
        <f>IF(SUMIFS(N:N,E:E,SubmissionActual[[#This Row],[MonthName]])&gt;0,SubmissionActual[[#This Row],[2nd Submission]],SubmissionActual[[#This Row],[1st Submission]])</f>
        <v>1215.5999999999999</v>
      </c>
    </row>
    <row r="355" spans="1:17">
      <c r="A355" s="15" t="str">
        <f>IF(OR(AND(SubmissionActual[MonthName]=MonthSel, SubmissionActual[Define]=DefineSel), AND(SubmissionActual[MonthName]=MonthSel, DefineSel="All")),"Yes","No")</f>
        <v>No</v>
      </c>
      <c r="B355" s="15" t="str">
        <f ca="1">IF(SubmissionActual[[#This Row],[Month2]]&lt;MONTH(TODAY()),"Yes","No")</f>
        <v>Yes</v>
      </c>
      <c r="C355" s="15">
        <v>2022</v>
      </c>
      <c r="D355" s="15">
        <v>3</v>
      </c>
      <c r="E355" s="15" t="s">
        <v>136</v>
      </c>
      <c r="F355" s="11" t="s">
        <v>646</v>
      </c>
      <c r="G355" s="11"/>
      <c r="H355" s="266" t="s">
        <v>72</v>
      </c>
      <c r="I355" s="11" t="s">
        <v>428</v>
      </c>
      <c r="J355" s="11" t="s">
        <v>372</v>
      </c>
      <c r="K355" s="11" t="s">
        <v>410</v>
      </c>
      <c r="L355" s="11"/>
      <c r="M355" s="11">
        <v>1200</v>
      </c>
      <c r="N355" s="11">
        <v>1200</v>
      </c>
      <c r="O355" s="11">
        <v>0</v>
      </c>
      <c r="P355" s="11">
        <v>861</v>
      </c>
      <c r="Q355" s="11">
        <f>IF(SUMIFS(N:N,E:E,SubmissionActual[[#This Row],[MonthName]])&gt;0,SubmissionActual[[#This Row],[2nd Submission]],SubmissionActual[[#This Row],[1st Submission]])</f>
        <v>1200</v>
      </c>
    </row>
    <row r="356" spans="1:17">
      <c r="A356" s="15" t="str">
        <f>IF(OR(AND(SubmissionActual[MonthName]=MonthSel, SubmissionActual[Define]=DefineSel), AND(SubmissionActual[MonthName]=MonthSel, DefineSel="All")),"Yes","No")</f>
        <v>No</v>
      </c>
      <c r="B356" s="15" t="str">
        <f ca="1">IF(SubmissionActual[[#This Row],[Month2]]&lt;MONTH(TODAY()),"Yes","No")</f>
        <v>Yes</v>
      </c>
      <c r="C356" s="15">
        <v>2022</v>
      </c>
      <c r="D356" s="15">
        <v>3</v>
      </c>
      <c r="E356" s="15" t="s">
        <v>136</v>
      </c>
      <c r="F356" s="11" t="s">
        <v>728</v>
      </c>
      <c r="G356" s="11"/>
      <c r="H356" s="266" t="s">
        <v>72</v>
      </c>
      <c r="I356" s="11" t="s">
        <v>428</v>
      </c>
      <c r="J356" s="11" t="s">
        <v>372</v>
      </c>
      <c r="K356" s="11" t="s">
        <v>410</v>
      </c>
      <c r="L356" s="11"/>
      <c r="M356" s="11">
        <v>0</v>
      </c>
      <c r="N356" s="11">
        <v>0</v>
      </c>
      <c r="O356" s="11">
        <v>0</v>
      </c>
      <c r="P356" s="11"/>
      <c r="Q356" s="11">
        <f>IF(SUMIFS(N:N,E:E,SubmissionActual[[#This Row],[MonthName]])&gt;0,SubmissionActual[[#This Row],[2nd Submission]],SubmissionActual[[#This Row],[1st Submission]])</f>
        <v>0</v>
      </c>
    </row>
    <row r="357" spans="1:17">
      <c r="A357" s="15" t="str">
        <f>IF(OR(AND(SubmissionActual[MonthName]=MonthSel, SubmissionActual[Define]=DefineSel), AND(SubmissionActual[MonthName]=MonthSel, DefineSel="All")),"Yes","No")</f>
        <v>No</v>
      </c>
      <c r="B357" s="15" t="str">
        <f ca="1">IF(SubmissionActual[[#This Row],[Month2]]&lt;MONTH(TODAY()),"Yes","No")</f>
        <v>Yes</v>
      </c>
      <c r="C357" s="15">
        <v>2022</v>
      </c>
      <c r="D357" s="15">
        <v>3</v>
      </c>
      <c r="E357" s="15" t="s">
        <v>136</v>
      </c>
      <c r="F357" s="11" t="s">
        <v>729</v>
      </c>
      <c r="G357" s="11"/>
      <c r="H357" s="266" t="s">
        <v>72</v>
      </c>
      <c r="I357" s="11" t="s">
        <v>428</v>
      </c>
      <c r="J357" s="11" t="s">
        <v>372</v>
      </c>
      <c r="K357" s="11" t="s">
        <v>410</v>
      </c>
      <c r="L357" s="11"/>
      <c r="M357" s="11">
        <v>0</v>
      </c>
      <c r="N357" s="11">
        <v>0</v>
      </c>
      <c r="O357" s="11">
        <v>0</v>
      </c>
      <c r="P357" s="11"/>
      <c r="Q357" s="11">
        <f>IF(SUMIFS(N:N,E:E,SubmissionActual[[#This Row],[MonthName]])&gt;0,SubmissionActual[[#This Row],[2nd Submission]],SubmissionActual[[#This Row],[1st Submission]])</f>
        <v>0</v>
      </c>
    </row>
    <row r="358" spans="1:17">
      <c r="A358" s="15" t="str">
        <f>IF(OR(AND(SubmissionActual[MonthName]=MonthSel, SubmissionActual[Define]=DefineSel), AND(SubmissionActual[MonthName]=MonthSel, DefineSel="All")),"Yes","No")</f>
        <v>No</v>
      </c>
      <c r="B358" s="15" t="str">
        <f ca="1">IF(SubmissionActual[[#This Row],[Month2]]&lt;MONTH(TODAY()),"Yes","No")</f>
        <v>Yes</v>
      </c>
      <c r="C358" s="15">
        <v>2022</v>
      </c>
      <c r="D358" s="15">
        <v>3</v>
      </c>
      <c r="E358" s="15" t="s">
        <v>136</v>
      </c>
      <c r="F358" s="11" t="s">
        <v>736</v>
      </c>
      <c r="G358" s="11"/>
      <c r="H358" s="266" t="s">
        <v>72</v>
      </c>
      <c r="I358" s="11" t="s">
        <v>428</v>
      </c>
      <c r="J358" s="11" t="s">
        <v>400</v>
      </c>
      <c r="K358" s="11" t="s">
        <v>410</v>
      </c>
      <c r="L358" s="11"/>
      <c r="M358" s="11">
        <v>0</v>
      </c>
      <c r="N358" s="11">
        <v>0</v>
      </c>
      <c r="O358" s="11">
        <v>0</v>
      </c>
      <c r="P358" s="11"/>
      <c r="Q358" s="11">
        <f>IF(SUMIFS(N:N,E:E,SubmissionActual[[#This Row],[MonthName]])&gt;0,SubmissionActual[[#This Row],[2nd Submission]],SubmissionActual[[#This Row],[1st Submission]])</f>
        <v>0</v>
      </c>
    </row>
    <row r="359" spans="1:17">
      <c r="A359" s="15" t="str">
        <f>IF(OR(AND(SubmissionActual[MonthName]=MonthSel, SubmissionActual[Define]=DefineSel), AND(SubmissionActual[MonthName]=MonthSel, DefineSel="All")),"Yes","No")</f>
        <v>No</v>
      </c>
      <c r="B359" s="15" t="str">
        <f ca="1">IF(SubmissionActual[[#This Row],[Month2]]&lt;MONTH(TODAY()),"Yes","No")</f>
        <v>Yes</v>
      </c>
      <c r="C359" s="15">
        <v>2022</v>
      </c>
      <c r="D359" s="15">
        <v>3</v>
      </c>
      <c r="E359" s="15" t="s">
        <v>136</v>
      </c>
      <c r="F359" s="11" t="s">
        <v>737</v>
      </c>
      <c r="G359" s="11"/>
      <c r="H359" s="266" t="s">
        <v>72</v>
      </c>
      <c r="I359" s="11" t="s">
        <v>428</v>
      </c>
      <c r="J359" s="11" t="s">
        <v>400</v>
      </c>
      <c r="K359" s="11" t="s">
        <v>410</v>
      </c>
      <c r="L359" s="11"/>
      <c r="M359" s="11">
        <v>0</v>
      </c>
      <c r="N359" s="11">
        <v>0</v>
      </c>
      <c r="O359" s="11">
        <v>0</v>
      </c>
      <c r="P359" s="11"/>
      <c r="Q359" s="11">
        <f>IF(SUMIFS(N:N,E:E,SubmissionActual[[#This Row],[MonthName]])&gt;0,SubmissionActual[[#This Row],[2nd Submission]],SubmissionActual[[#This Row],[1st Submission]])</f>
        <v>0</v>
      </c>
    </row>
    <row r="360" spans="1:17">
      <c r="A360" s="15" t="str">
        <f>IF(OR(AND(SubmissionActual[MonthName]=MonthSel, SubmissionActual[Define]=DefineSel), AND(SubmissionActual[MonthName]=MonthSel, DefineSel="All")),"Yes","No")</f>
        <v>No</v>
      </c>
      <c r="B360" s="15" t="str">
        <f ca="1">IF(SubmissionActual[[#This Row],[Month2]]&lt;MONTH(TODAY()),"Yes","No")</f>
        <v>Yes</v>
      </c>
      <c r="C360" s="15">
        <v>2022</v>
      </c>
      <c r="D360" s="15">
        <v>3</v>
      </c>
      <c r="E360" s="15" t="s">
        <v>136</v>
      </c>
      <c r="F360" s="11" t="s">
        <v>648</v>
      </c>
      <c r="G360" s="11"/>
      <c r="H360" s="266" t="s">
        <v>72</v>
      </c>
      <c r="I360" s="11" t="s">
        <v>428</v>
      </c>
      <c r="J360" s="11" t="s">
        <v>400</v>
      </c>
      <c r="K360" s="11" t="s">
        <v>410</v>
      </c>
      <c r="L360" s="11"/>
      <c r="M360" s="11">
        <v>2000</v>
      </c>
      <c r="N360" s="11">
        <v>2000</v>
      </c>
      <c r="O360" s="11">
        <v>0</v>
      </c>
      <c r="P360" s="11">
        <v>2253.6</v>
      </c>
      <c r="Q360" s="11">
        <f>IF(SUMIFS(N:N,E:E,SubmissionActual[[#This Row],[MonthName]])&gt;0,SubmissionActual[[#This Row],[2nd Submission]],SubmissionActual[[#This Row],[1st Submission]])</f>
        <v>2000</v>
      </c>
    </row>
    <row r="361" spans="1:17">
      <c r="A361" s="15" t="str">
        <f>IF(OR(AND(SubmissionActual[MonthName]=MonthSel, SubmissionActual[Define]=DefineSel), AND(SubmissionActual[MonthName]=MonthSel, DefineSel="All")),"Yes","No")</f>
        <v>No</v>
      </c>
      <c r="B361" s="15" t="str">
        <f ca="1">IF(SubmissionActual[[#This Row],[Month2]]&lt;MONTH(TODAY()),"Yes","No")</f>
        <v>Yes</v>
      </c>
      <c r="C361" s="15">
        <v>2022</v>
      </c>
      <c r="D361" s="15">
        <v>3</v>
      </c>
      <c r="E361" s="15" t="s">
        <v>136</v>
      </c>
      <c r="F361" s="11" t="s">
        <v>649</v>
      </c>
      <c r="G361" s="11"/>
      <c r="H361" s="266" t="s">
        <v>72</v>
      </c>
      <c r="I361" s="11" t="s">
        <v>428</v>
      </c>
      <c r="J361" s="11" t="s">
        <v>400</v>
      </c>
      <c r="K361" s="11" t="s">
        <v>410</v>
      </c>
      <c r="L361" s="11"/>
      <c r="M361" s="11">
        <v>0</v>
      </c>
      <c r="N361" s="11">
        <v>0</v>
      </c>
      <c r="O361" s="11">
        <v>0</v>
      </c>
      <c r="P361" s="11">
        <v>5.6</v>
      </c>
      <c r="Q361" s="11">
        <f>IF(SUMIFS(N:N,E:E,SubmissionActual[[#This Row],[MonthName]])&gt;0,SubmissionActual[[#This Row],[2nd Submission]],SubmissionActual[[#This Row],[1st Submission]])</f>
        <v>0</v>
      </c>
    </row>
    <row r="362" spans="1:17">
      <c r="A362" s="15" t="str">
        <f>IF(OR(AND(SubmissionActual[MonthName]=MonthSel, SubmissionActual[Define]=DefineSel), AND(SubmissionActual[MonthName]=MonthSel, DefineSel="All")),"Yes","No")</f>
        <v>No</v>
      </c>
      <c r="B362" s="15" t="str">
        <f ca="1">IF(SubmissionActual[[#This Row],[Month2]]&lt;MONTH(TODAY()),"Yes","No")</f>
        <v>Yes</v>
      </c>
      <c r="C362" s="15">
        <v>2022</v>
      </c>
      <c r="D362" s="15">
        <v>3</v>
      </c>
      <c r="E362" s="15" t="s">
        <v>136</v>
      </c>
      <c r="F362" s="11" t="s">
        <v>650</v>
      </c>
      <c r="G362" s="11"/>
      <c r="H362" s="266" t="s">
        <v>72</v>
      </c>
      <c r="I362" s="11" t="s">
        <v>428</v>
      </c>
      <c r="J362" s="11" t="s">
        <v>400</v>
      </c>
      <c r="K362" s="11" t="s">
        <v>410</v>
      </c>
      <c r="L362" s="11"/>
      <c r="M362" s="11">
        <v>46000</v>
      </c>
      <c r="N362" s="11">
        <v>54009.1</v>
      </c>
      <c r="O362" s="11">
        <v>8009.0999999999985</v>
      </c>
      <c r="P362" s="11">
        <v>35671.65</v>
      </c>
      <c r="Q362" s="11">
        <f>IF(SUMIFS(N:N,E:E,SubmissionActual[[#This Row],[MonthName]])&gt;0,SubmissionActual[[#This Row],[2nd Submission]],SubmissionActual[[#This Row],[1st Submission]])</f>
        <v>54009.1</v>
      </c>
    </row>
    <row r="363" spans="1:17">
      <c r="A363" s="15" t="str">
        <f>IF(OR(AND(SubmissionActual[MonthName]=MonthSel, SubmissionActual[Define]=DefineSel), AND(SubmissionActual[MonthName]=MonthSel, DefineSel="All")),"Yes","No")</f>
        <v>No</v>
      </c>
      <c r="B363" s="15" t="str">
        <f ca="1">IF(SubmissionActual[[#This Row],[Month2]]&lt;MONTH(TODAY()),"Yes","No")</f>
        <v>Yes</v>
      </c>
      <c r="C363" s="15">
        <v>2022</v>
      </c>
      <c r="D363" s="15">
        <v>3</v>
      </c>
      <c r="E363" s="15" t="s">
        <v>136</v>
      </c>
      <c r="F363" s="11" t="s">
        <v>651</v>
      </c>
      <c r="G363" s="11"/>
      <c r="H363" s="266" t="s">
        <v>72</v>
      </c>
      <c r="I363" s="11" t="s">
        <v>428</v>
      </c>
      <c r="J363" s="11" t="s">
        <v>400</v>
      </c>
      <c r="K363" s="11" t="s">
        <v>410</v>
      </c>
      <c r="L363" s="11"/>
      <c r="M363" s="11">
        <v>5000</v>
      </c>
      <c r="N363" s="11">
        <v>8378.4</v>
      </c>
      <c r="O363" s="11">
        <v>3378.3999999999996</v>
      </c>
      <c r="P363" s="11">
        <v>7420</v>
      </c>
      <c r="Q363" s="11">
        <f>IF(SUMIFS(N:N,E:E,SubmissionActual[[#This Row],[MonthName]])&gt;0,SubmissionActual[[#This Row],[2nd Submission]],SubmissionActual[[#This Row],[1st Submission]])</f>
        <v>8378.4</v>
      </c>
    </row>
    <row r="364" spans="1:17">
      <c r="A364" s="15" t="str">
        <f>IF(OR(AND(SubmissionActual[MonthName]=MonthSel, SubmissionActual[Define]=DefineSel), AND(SubmissionActual[MonthName]=MonthSel, DefineSel="All")),"Yes","No")</f>
        <v>No</v>
      </c>
      <c r="B364" s="15" t="str">
        <f ca="1">IF(SubmissionActual[[#This Row],[Month2]]&lt;MONTH(TODAY()),"Yes","No")</f>
        <v>Yes</v>
      </c>
      <c r="C364" s="15">
        <v>2022</v>
      </c>
      <c r="D364" s="15">
        <v>3</v>
      </c>
      <c r="E364" s="15" t="s">
        <v>136</v>
      </c>
      <c r="F364" s="11" t="s">
        <v>652</v>
      </c>
      <c r="G364" s="11"/>
      <c r="H364" s="266" t="s">
        <v>72</v>
      </c>
      <c r="I364" s="11" t="s">
        <v>428</v>
      </c>
      <c r="J364" s="11" t="s">
        <v>400</v>
      </c>
      <c r="K364" s="11" t="s">
        <v>410</v>
      </c>
      <c r="L364" s="11"/>
      <c r="M364" s="11">
        <v>28000</v>
      </c>
      <c r="N364" s="11">
        <v>47598.400000000001</v>
      </c>
      <c r="O364" s="11">
        <v>19598.400000000001</v>
      </c>
      <c r="P364" s="11">
        <v>44869.600000000006</v>
      </c>
      <c r="Q364" s="11">
        <f>IF(SUMIFS(N:N,E:E,SubmissionActual[[#This Row],[MonthName]])&gt;0,SubmissionActual[[#This Row],[2nd Submission]],SubmissionActual[[#This Row],[1st Submission]])</f>
        <v>47598.400000000001</v>
      </c>
    </row>
    <row r="365" spans="1:17">
      <c r="A365" s="15" t="str">
        <f>IF(OR(AND(SubmissionActual[MonthName]=MonthSel, SubmissionActual[Define]=DefineSel), AND(SubmissionActual[MonthName]=MonthSel, DefineSel="All")),"Yes","No")</f>
        <v>No</v>
      </c>
      <c r="B365" s="15" t="str">
        <f ca="1">IF(SubmissionActual[[#This Row],[Month2]]&lt;MONTH(TODAY()),"Yes","No")</f>
        <v>Yes</v>
      </c>
      <c r="C365" s="15">
        <v>2022</v>
      </c>
      <c r="D365" s="15">
        <v>3</v>
      </c>
      <c r="E365" s="15" t="s">
        <v>136</v>
      </c>
      <c r="F365" s="11" t="s">
        <v>653</v>
      </c>
      <c r="G365" s="11"/>
      <c r="H365" s="266" t="s">
        <v>72</v>
      </c>
      <c r="I365" s="11" t="s">
        <v>428</v>
      </c>
      <c r="J365" s="11" t="s">
        <v>400</v>
      </c>
      <c r="K365" s="11" t="s">
        <v>410</v>
      </c>
      <c r="L365" s="11"/>
      <c r="M365" s="11">
        <v>0</v>
      </c>
      <c r="N365" s="11">
        <v>0</v>
      </c>
      <c r="O365" s="11">
        <v>0</v>
      </c>
      <c r="P365" s="11">
        <v>5.6</v>
      </c>
      <c r="Q365" s="11">
        <f>IF(SUMIFS(N:N,E:E,SubmissionActual[[#This Row],[MonthName]])&gt;0,SubmissionActual[[#This Row],[2nd Submission]],SubmissionActual[[#This Row],[1st Submission]])</f>
        <v>0</v>
      </c>
    </row>
    <row r="366" spans="1:17">
      <c r="A366" s="15" t="str">
        <f>IF(OR(AND(SubmissionActual[MonthName]=MonthSel, SubmissionActual[Define]=DefineSel), AND(SubmissionActual[MonthName]=MonthSel, DefineSel="All")),"Yes","No")</f>
        <v>No</v>
      </c>
      <c r="B366" s="15" t="str">
        <f ca="1">IF(SubmissionActual[[#This Row],[Month2]]&lt;MONTH(TODAY()),"Yes","No")</f>
        <v>Yes</v>
      </c>
      <c r="C366" s="15">
        <v>2022</v>
      </c>
      <c r="D366" s="15">
        <v>3</v>
      </c>
      <c r="E366" s="15" t="s">
        <v>136</v>
      </c>
      <c r="F366" s="11" t="s">
        <v>654</v>
      </c>
      <c r="G366" s="11"/>
      <c r="H366" s="266" t="s">
        <v>72</v>
      </c>
      <c r="I366" s="11" t="s">
        <v>428</v>
      </c>
      <c r="J366" s="11" t="s">
        <v>400</v>
      </c>
      <c r="K366" s="11" t="s">
        <v>410</v>
      </c>
      <c r="L366" s="11"/>
      <c r="M366" s="11">
        <v>30000</v>
      </c>
      <c r="N366" s="11">
        <v>35044.75</v>
      </c>
      <c r="O366" s="11">
        <v>5044.75</v>
      </c>
      <c r="P366" s="11">
        <v>15767.149999999998</v>
      </c>
      <c r="Q366" s="11">
        <f>IF(SUMIFS(N:N,E:E,SubmissionActual[[#This Row],[MonthName]])&gt;0,SubmissionActual[[#This Row],[2nd Submission]],SubmissionActual[[#This Row],[1st Submission]])</f>
        <v>35044.75</v>
      </c>
    </row>
    <row r="367" spans="1:17">
      <c r="A367" s="15" t="str">
        <f>IF(OR(AND(SubmissionActual[MonthName]=MonthSel, SubmissionActual[Define]=DefineSel), AND(SubmissionActual[MonthName]=MonthSel, DefineSel="All")),"Yes","No")</f>
        <v>No</v>
      </c>
      <c r="B367" s="15" t="str">
        <f ca="1">IF(SubmissionActual[[#This Row],[Month2]]&lt;MONTH(TODAY()),"Yes","No")</f>
        <v>Yes</v>
      </c>
      <c r="C367" s="15">
        <v>2022</v>
      </c>
      <c r="D367" s="15">
        <v>3</v>
      </c>
      <c r="E367" s="15" t="s">
        <v>136</v>
      </c>
      <c r="F367" s="11" t="s">
        <v>738</v>
      </c>
      <c r="G367" s="11"/>
      <c r="H367" s="266" t="s">
        <v>72</v>
      </c>
      <c r="I367" s="11" t="s">
        <v>428</v>
      </c>
      <c r="J367" s="11" t="s">
        <v>400</v>
      </c>
      <c r="K367" s="11" t="s">
        <v>410</v>
      </c>
      <c r="L367" s="11"/>
      <c r="M367" s="11">
        <v>0</v>
      </c>
      <c r="N367" s="11">
        <v>0</v>
      </c>
      <c r="O367" s="11">
        <v>0</v>
      </c>
      <c r="P367" s="11"/>
      <c r="Q367" s="11">
        <f>IF(SUMIFS(N:N,E:E,SubmissionActual[[#This Row],[MonthName]])&gt;0,SubmissionActual[[#This Row],[2nd Submission]],SubmissionActual[[#This Row],[1st Submission]])</f>
        <v>0</v>
      </c>
    </row>
    <row r="368" spans="1:17">
      <c r="A368" s="15" t="str">
        <f>IF(OR(AND(SubmissionActual[MonthName]=MonthSel, SubmissionActual[Define]=DefineSel), AND(SubmissionActual[MonthName]=MonthSel, DefineSel="All")),"Yes","No")</f>
        <v>No</v>
      </c>
      <c r="B368" s="15" t="str">
        <f ca="1">IF(SubmissionActual[[#This Row],[Month2]]&lt;MONTH(TODAY()),"Yes","No")</f>
        <v>Yes</v>
      </c>
      <c r="C368" s="15">
        <v>2022</v>
      </c>
      <c r="D368" s="15">
        <v>3</v>
      </c>
      <c r="E368" s="15" t="s">
        <v>136</v>
      </c>
      <c r="F368" s="11" t="s">
        <v>734</v>
      </c>
      <c r="G368" s="11"/>
      <c r="H368" s="266" t="s">
        <v>72</v>
      </c>
      <c r="I368" s="11" t="s">
        <v>428</v>
      </c>
      <c r="J368" s="11" t="s">
        <v>400</v>
      </c>
      <c r="K368" s="11" t="s">
        <v>410</v>
      </c>
      <c r="L368" s="11"/>
      <c r="M368" s="11">
        <v>0</v>
      </c>
      <c r="N368" s="11">
        <v>0</v>
      </c>
      <c r="O368" s="11">
        <v>0</v>
      </c>
      <c r="P368" s="11"/>
      <c r="Q368" s="11">
        <f>IF(SUMIFS(N:N,E:E,SubmissionActual[[#This Row],[MonthName]])&gt;0,SubmissionActual[[#This Row],[2nd Submission]],SubmissionActual[[#This Row],[1st Submission]])</f>
        <v>0</v>
      </c>
    </row>
    <row r="369" spans="1:17">
      <c r="A369" s="15" t="str">
        <f>IF(OR(AND(SubmissionActual[MonthName]=MonthSel, SubmissionActual[Define]=DefineSel), AND(SubmissionActual[MonthName]=MonthSel, DefineSel="All")),"Yes","No")</f>
        <v>No</v>
      </c>
      <c r="B369" s="15" t="str">
        <f ca="1">IF(SubmissionActual[[#This Row],[Month2]]&lt;MONTH(TODAY()),"Yes","No")</f>
        <v>Yes</v>
      </c>
      <c r="C369" s="15">
        <v>2022</v>
      </c>
      <c r="D369" s="15">
        <v>3</v>
      </c>
      <c r="E369" s="15" t="s">
        <v>136</v>
      </c>
      <c r="F369" s="11" t="s">
        <v>739</v>
      </c>
      <c r="G369" s="11"/>
      <c r="H369" s="266" t="s">
        <v>72</v>
      </c>
      <c r="I369" s="11" t="s">
        <v>428</v>
      </c>
      <c r="J369" s="11" t="s">
        <v>400</v>
      </c>
      <c r="K369" s="11" t="s">
        <v>410</v>
      </c>
      <c r="L369" s="11"/>
      <c r="M369" s="11">
        <v>0</v>
      </c>
      <c r="N369" s="11">
        <v>0</v>
      </c>
      <c r="O369" s="11">
        <v>0</v>
      </c>
      <c r="P369" s="11"/>
      <c r="Q369" s="11">
        <f>IF(SUMIFS(N:N,E:E,SubmissionActual[[#This Row],[MonthName]])&gt;0,SubmissionActual[[#This Row],[2nd Submission]],SubmissionActual[[#This Row],[1st Submission]])</f>
        <v>0</v>
      </c>
    </row>
    <row r="370" spans="1:17">
      <c r="A370" s="15" t="str">
        <f>IF(OR(AND(SubmissionActual[MonthName]=MonthSel, SubmissionActual[Define]=DefineSel), AND(SubmissionActual[MonthName]=MonthSel, DefineSel="All")),"Yes","No")</f>
        <v>No</v>
      </c>
      <c r="B370" s="15" t="str">
        <f ca="1">IF(SubmissionActual[[#This Row],[Month2]]&lt;MONTH(TODAY()),"Yes","No")</f>
        <v>Yes</v>
      </c>
      <c r="C370" s="15">
        <v>2022</v>
      </c>
      <c r="D370" s="15">
        <v>3</v>
      </c>
      <c r="E370" s="15" t="s">
        <v>136</v>
      </c>
      <c r="F370" s="11" t="s">
        <v>740</v>
      </c>
      <c r="G370" s="11"/>
      <c r="H370" s="266" t="s">
        <v>72</v>
      </c>
      <c r="I370" s="11" t="s">
        <v>428</v>
      </c>
      <c r="J370" s="11" t="s">
        <v>400</v>
      </c>
      <c r="K370" s="11" t="s">
        <v>410</v>
      </c>
      <c r="L370" s="11"/>
      <c r="M370" s="11">
        <v>0</v>
      </c>
      <c r="N370" s="11">
        <v>0</v>
      </c>
      <c r="O370" s="11">
        <v>0</v>
      </c>
      <c r="P370" s="11"/>
      <c r="Q370" s="11">
        <f>IF(SUMIFS(N:N,E:E,SubmissionActual[[#This Row],[MonthName]])&gt;0,SubmissionActual[[#This Row],[2nd Submission]],SubmissionActual[[#This Row],[1st Submission]])</f>
        <v>0</v>
      </c>
    </row>
    <row r="371" spans="1:17">
      <c r="A371" s="15" t="str">
        <f>IF(OR(AND(SubmissionActual[MonthName]=MonthSel, SubmissionActual[Define]=DefineSel), AND(SubmissionActual[MonthName]=MonthSel, DefineSel="All")),"Yes","No")</f>
        <v>No</v>
      </c>
      <c r="B371" s="15" t="str">
        <f ca="1">IF(SubmissionActual[[#This Row],[Month2]]&lt;MONTH(TODAY()),"Yes","No")</f>
        <v>Yes</v>
      </c>
      <c r="C371" s="15">
        <v>2022</v>
      </c>
      <c r="D371" s="15">
        <v>3</v>
      </c>
      <c r="E371" s="15" t="s">
        <v>136</v>
      </c>
      <c r="F371" s="11" t="s">
        <v>741</v>
      </c>
      <c r="G371" s="11"/>
      <c r="H371" s="266" t="s">
        <v>72</v>
      </c>
      <c r="I371" s="11" t="s">
        <v>428</v>
      </c>
      <c r="J371" s="11" t="s">
        <v>400</v>
      </c>
      <c r="K371" s="11" t="s">
        <v>410</v>
      </c>
      <c r="L371" s="11"/>
      <c r="M371" s="11">
        <v>0</v>
      </c>
      <c r="N371" s="11">
        <v>0</v>
      </c>
      <c r="O371" s="11">
        <v>0</v>
      </c>
      <c r="P371" s="11"/>
      <c r="Q371" s="11">
        <f>IF(SUMIFS(N:N,E:E,SubmissionActual[[#This Row],[MonthName]])&gt;0,SubmissionActual[[#This Row],[2nd Submission]],SubmissionActual[[#This Row],[1st Submission]])</f>
        <v>0</v>
      </c>
    </row>
    <row r="372" spans="1:17">
      <c r="A372" s="15" t="str">
        <f>IF(OR(AND(SubmissionActual[MonthName]=MonthSel, SubmissionActual[Define]=DefineSel), AND(SubmissionActual[MonthName]=MonthSel, DefineSel="All")),"Yes","No")</f>
        <v>No</v>
      </c>
      <c r="B372" s="15" t="str">
        <f ca="1">IF(SubmissionActual[[#This Row],[Month2]]&lt;MONTH(TODAY()),"Yes","No")</f>
        <v>Yes</v>
      </c>
      <c r="C372" s="15">
        <v>2022</v>
      </c>
      <c r="D372" s="15">
        <v>3</v>
      </c>
      <c r="E372" s="15" t="s">
        <v>136</v>
      </c>
      <c r="F372" s="11" t="s">
        <v>655</v>
      </c>
      <c r="G372" s="11"/>
      <c r="H372" s="266" t="s">
        <v>72</v>
      </c>
      <c r="I372" s="11" t="s">
        <v>428</v>
      </c>
      <c r="J372" s="11" t="s">
        <v>400</v>
      </c>
      <c r="K372" s="11" t="s">
        <v>410</v>
      </c>
      <c r="L372" s="11"/>
      <c r="M372" s="11">
        <v>6000</v>
      </c>
      <c r="N372" s="11">
        <v>0</v>
      </c>
      <c r="O372" s="11">
        <v>-6000</v>
      </c>
      <c r="P372" s="11">
        <v>0</v>
      </c>
      <c r="Q372" s="11">
        <f>IF(SUMIFS(N:N,E:E,SubmissionActual[[#This Row],[MonthName]])&gt;0,SubmissionActual[[#This Row],[2nd Submission]],SubmissionActual[[#This Row],[1st Submission]])</f>
        <v>0</v>
      </c>
    </row>
    <row r="373" spans="1:17">
      <c r="A373" s="15" t="str">
        <f>IF(OR(AND(SubmissionActual[MonthName]=MonthSel, SubmissionActual[Define]=DefineSel), AND(SubmissionActual[MonthName]=MonthSel, DefineSel="All")),"Yes","No")</f>
        <v>No</v>
      </c>
      <c r="B373" s="15" t="str">
        <f ca="1">IF(SubmissionActual[[#This Row],[Month2]]&lt;MONTH(TODAY()),"Yes","No")</f>
        <v>Yes</v>
      </c>
      <c r="C373" s="15">
        <v>2022</v>
      </c>
      <c r="D373" s="15">
        <v>3</v>
      </c>
      <c r="E373" s="15" t="s">
        <v>136</v>
      </c>
      <c r="F373" s="11" t="s">
        <v>656</v>
      </c>
      <c r="G373" s="11"/>
      <c r="H373" s="266" t="s">
        <v>72</v>
      </c>
      <c r="I373" s="11" t="s">
        <v>428</v>
      </c>
      <c r="J373" s="11" t="s">
        <v>400</v>
      </c>
      <c r="K373" s="11" t="s">
        <v>410</v>
      </c>
      <c r="L373" s="11"/>
      <c r="M373" s="11">
        <v>5000</v>
      </c>
      <c r="N373" s="11">
        <v>2497.9499999999998</v>
      </c>
      <c r="O373" s="11">
        <v>-2502.0500000000002</v>
      </c>
      <c r="P373" s="11">
        <v>2497.9499999999998</v>
      </c>
      <c r="Q373" s="11">
        <f>IF(SUMIFS(N:N,E:E,SubmissionActual[[#This Row],[MonthName]])&gt;0,SubmissionActual[[#This Row],[2nd Submission]],SubmissionActual[[#This Row],[1st Submission]])</f>
        <v>2497.9499999999998</v>
      </c>
    </row>
    <row r="374" spans="1:17">
      <c r="A374" s="15" t="str">
        <f>IF(OR(AND(SubmissionActual[MonthName]=MonthSel, SubmissionActual[Define]=DefineSel), AND(SubmissionActual[MonthName]=MonthSel, DefineSel="All")),"Yes","No")</f>
        <v>No</v>
      </c>
      <c r="B374" s="15" t="str">
        <f ca="1">IF(SubmissionActual[[#This Row],[Month2]]&lt;MONTH(TODAY()),"Yes","No")</f>
        <v>Yes</v>
      </c>
      <c r="C374" s="15">
        <v>2022</v>
      </c>
      <c r="D374" s="15">
        <v>3</v>
      </c>
      <c r="E374" s="15" t="s">
        <v>136</v>
      </c>
      <c r="F374" s="11" t="s">
        <v>657</v>
      </c>
      <c r="G374" s="11"/>
      <c r="H374" s="266" t="s">
        <v>72</v>
      </c>
      <c r="I374" s="11" t="s">
        <v>428</v>
      </c>
      <c r="J374" s="11" t="s">
        <v>400</v>
      </c>
      <c r="K374" s="11" t="s">
        <v>410</v>
      </c>
      <c r="L374" s="11"/>
      <c r="M374" s="11">
        <v>3000</v>
      </c>
      <c r="N374" s="11">
        <v>6149.5999999999995</v>
      </c>
      <c r="O374" s="11">
        <v>3149.5999999999995</v>
      </c>
      <c r="P374" s="11">
        <v>12568.4</v>
      </c>
      <c r="Q374" s="11">
        <f>IF(SUMIFS(N:N,E:E,SubmissionActual[[#This Row],[MonthName]])&gt;0,SubmissionActual[[#This Row],[2nd Submission]],SubmissionActual[[#This Row],[1st Submission]])</f>
        <v>6149.5999999999995</v>
      </c>
    </row>
    <row r="375" spans="1:17">
      <c r="A375" s="15" t="str">
        <f>IF(OR(AND(SubmissionActual[MonthName]=MonthSel, SubmissionActual[Define]=DefineSel), AND(SubmissionActual[MonthName]=MonthSel, DefineSel="All")),"Yes","No")</f>
        <v>No</v>
      </c>
      <c r="B375" s="15" t="str">
        <f ca="1">IF(SubmissionActual[[#This Row],[Month2]]&lt;MONTH(TODAY()),"Yes","No")</f>
        <v>Yes</v>
      </c>
      <c r="C375" s="15">
        <v>2022</v>
      </c>
      <c r="D375" s="15">
        <v>3</v>
      </c>
      <c r="E375" s="15" t="s">
        <v>136</v>
      </c>
      <c r="F375" s="11" t="s">
        <v>658</v>
      </c>
      <c r="G375" s="11"/>
      <c r="H375" s="266" t="s">
        <v>72</v>
      </c>
      <c r="I375" s="11" t="s">
        <v>428</v>
      </c>
      <c r="J375" s="11" t="s">
        <v>389</v>
      </c>
      <c r="K375" s="11" t="s">
        <v>410</v>
      </c>
      <c r="L375" s="11"/>
      <c r="M375" s="11">
        <v>14000</v>
      </c>
      <c r="N375" s="11">
        <v>8700</v>
      </c>
      <c r="O375" s="11">
        <v>-5300</v>
      </c>
      <c r="P375" s="11">
        <v>7077.6</v>
      </c>
      <c r="Q375" s="11">
        <f>IF(SUMIFS(N:N,E:E,SubmissionActual[[#This Row],[MonthName]])&gt;0,SubmissionActual[[#This Row],[2nd Submission]],SubmissionActual[[#This Row],[1st Submission]])</f>
        <v>8700</v>
      </c>
    </row>
    <row r="376" spans="1:17">
      <c r="A376" s="15" t="str">
        <f>IF(OR(AND(SubmissionActual[MonthName]=MonthSel, SubmissionActual[Define]=DefineSel), AND(SubmissionActual[MonthName]=MonthSel, DefineSel="All")),"Yes","No")</f>
        <v>No</v>
      </c>
      <c r="B376" s="15" t="str">
        <f ca="1">IF(SubmissionActual[[#This Row],[Month2]]&lt;MONTH(TODAY()),"Yes","No")</f>
        <v>Yes</v>
      </c>
      <c r="C376" s="15">
        <v>2022</v>
      </c>
      <c r="D376" s="15">
        <v>3</v>
      </c>
      <c r="E376" s="15" t="s">
        <v>136</v>
      </c>
      <c r="F376" s="11" t="s">
        <v>659</v>
      </c>
      <c r="G376" s="11"/>
      <c r="H376" s="266" t="s">
        <v>72</v>
      </c>
      <c r="I376" s="11" t="s">
        <v>428</v>
      </c>
      <c r="J376" s="11" t="s">
        <v>389</v>
      </c>
      <c r="K376" s="11" t="s">
        <v>410</v>
      </c>
      <c r="L376" s="11"/>
      <c r="M376" s="11">
        <v>23000</v>
      </c>
      <c r="N376" s="11">
        <v>11295.6</v>
      </c>
      <c r="O376" s="11">
        <v>-11704.4</v>
      </c>
      <c r="P376" s="11">
        <v>11068.400000000001</v>
      </c>
      <c r="Q376" s="11">
        <f>IF(SUMIFS(N:N,E:E,SubmissionActual[[#This Row],[MonthName]])&gt;0,SubmissionActual[[#This Row],[2nd Submission]],SubmissionActual[[#This Row],[1st Submission]])</f>
        <v>11295.6</v>
      </c>
    </row>
    <row r="377" spans="1:17">
      <c r="A377" s="15" t="str">
        <f>IF(OR(AND(SubmissionActual[MonthName]=MonthSel, SubmissionActual[Define]=DefineSel), AND(SubmissionActual[MonthName]=MonthSel, DefineSel="All")),"Yes","No")</f>
        <v>No</v>
      </c>
      <c r="B377" s="15" t="str">
        <f ca="1">IF(SubmissionActual[[#This Row],[Month2]]&lt;MONTH(TODAY()),"Yes","No")</f>
        <v>Yes</v>
      </c>
      <c r="C377" s="15">
        <v>2022</v>
      </c>
      <c r="D377" s="15">
        <v>3</v>
      </c>
      <c r="E377" s="15" t="s">
        <v>136</v>
      </c>
      <c r="F377" s="11" t="s">
        <v>660</v>
      </c>
      <c r="G377" s="11"/>
      <c r="H377" s="266" t="s">
        <v>72</v>
      </c>
      <c r="I377" s="11" t="s">
        <v>428</v>
      </c>
      <c r="J377" s="11" t="s">
        <v>389</v>
      </c>
      <c r="K377" s="11" t="s">
        <v>410</v>
      </c>
      <c r="L377" s="11"/>
      <c r="M377" s="11">
        <v>24000</v>
      </c>
      <c r="N377" s="11">
        <v>15585</v>
      </c>
      <c r="O377" s="11">
        <v>-8415</v>
      </c>
      <c r="P377" s="11">
        <v>16113</v>
      </c>
      <c r="Q377" s="11">
        <f>IF(SUMIFS(N:N,E:E,SubmissionActual[[#This Row],[MonthName]])&gt;0,SubmissionActual[[#This Row],[2nd Submission]],SubmissionActual[[#This Row],[1st Submission]])</f>
        <v>15585</v>
      </c>
    </row>
    <row r="378" spans="1:17">
      <c r="A378" s="15" t="str">
        <f>IF(OR(AND(SubmissionActual[MonthName]=MonthSel, SubmissionActual[Define]=DefineSel), AND(SubmissionActual[MonthName]=MonthSel, DefineSel="All")),"Yes","No")</f>
        <v>No</v>
      </c>
      <c r="B378" s="15" t="str">
        <f ca="1">IF(SubmissionActual[[#This Row],[Month2]]&lt;MONTH(TODAY()),"Yes","No")</f>
        <v>Yes</v>
      </c>
      <c r="C378" s="15">
        <v>2022</v>
      </c>
      <c r="D378" s="15">
        <v>3</v>
      </c>
      <c r="E378" s="15" t="s">
        <v>136</v>
      </c>
      <c r="F378" s="11" t="s">
        <v>661</v>
      </c>
      <c r="G378" s="11"/>
      <c r="H378" s="266" t="s">
        <v>72</v>
      </c>
      <c r="I378" s="11" t="s">
        <v>428</v>
      </c>
      <c r="J378" s="11" t="s">
        <v>389</v>
      </c>
      <c r="K378" s="11" t="s">
        <v>410</v>
      </c>
      <c r="L378" s="11"/>
      <c r="M378" s="11">
        <v>34200</v>
      </c>
      <c r="N378" s="11">
        <v>18277</v>
      </c>
      <c r="O378" s="11">
        <v>-15923</v>
      </c>
      <c r="P378" s="11">
        <v>22838.5</v>
      </c>
      <c r="Q378" s="11">
        <f>IF(SUMIFS(N:N,E:E,SubmissionActual[[#This Row],[MonthName]])&gt;0,SubmissionActual[[#This Row],[2nd Submission]],SubmissionActual[[#This Row],[1st Submission]])</f>
        <v>18277</v>
      </c>
    </row>
    <row r="379" spans="1:17">
      <c r="A379" s="15" t="str">
        <f>IF(OR(AND(SubmissionActual[MonthName]=MonthSel, SubmissionActual[Define]=DefineSel), AND(SubmissionActual[MonthName]=MonthSel, DefineSel="All")),"Yes","No")</f>
        <v>No</v>
      </c>
      <c r="B379" s="15" t="str">
        <f ca="1">IF(SubmissionActual[[#This Row],[Month2]]&lt;MONTH(TODAY()),"Yes","No")</f>
        <v>Yes</v>
      </c>
      <c r="C379" s="15">
        <v>2022</v>
      </c>
      <c r="D379" s="15">
        <v>3</v>
      </c>
      <c r="E379" s="15" t="s">
        <v>136</v>
      </c>
      <c r="F379" s="11" t="s">
        <v>662</v>
      </c>
      <c r="G379" s="11"/>
      <c r="H379" s="266" t="s">
        <v>72</v>
      </c>
      <c r="I379" s="11" t="s">
        <v>428</v>
      </c>
      <c r="J379" s="11" t="s">
        <v>389</v>
      </c>
      <c r="K379" s="11" t="s">
        <v>410</v>
      </c>
      <c r="L379" s="11"/>
      <c r="M379" s="11">
        <v>54000</v>
      </c>
      <c r="N379" s="11">
        <v>51021.5</v>
      </c>
      <c r="O379" s="11">
        <v>-2978.5</v>
      </c>
      <c r="P379" s="11">
        <v>46393</v>
      </c>
      <c r="Q379" s="11">
        <f>IF(SUMIFS(N:N,E:E,SubmissionActual[[#This Row],[MonthName]])&gt;0,SubmissionActual[[#This Row],[2nd Submission]],SubmissionActual[[#This Row],[1st Submission]])</f>
        <v>51021.5</v>
      </c>
    </row>
    <row r="380" spans="1:17">
      <c r="A380" s="15" t="str">
        <f>IF(OR(AND(SubmissionActual[MonthName]=MonthSel, SubmissionActual[Define]=DefineSel), AND(SubmissionActual[MonthName]=MonthSel, DefineSel="All")),"Yes","No")</f>
        <v>No</v>
      </c>
      <c r="B380" s="15" t="str">
        <f ca="1">IF(SubmissionActual[[#This Row],[Month2]]&lt;MONTH(TODAY()),"Yes","No")</f>
        <v>Yes</v>
      </c>
      <c r="C380" s="15">
        <v>2022</v>
      </c>
      <c r="D380" s="15">
        <v>3</v>
      </c>
      <c r="E380" s="15" t="s">
        <v>136</v>
      </c>
      <c r="F380" s="11" t="s">
        <v>663</v>
      </c>
      <c r="G380" s="11"/>
      <c r="H380" s="266" t="s">
        <v>72</v>
      </c>
      <c r="I380" s="11" t="s">
        <v>428</v>
      </c>
      <c r="J380" s="11" t="s">
        <v>389</v>
      </c>
      <c r="K380" s="11" t="s">
        <v>410</v>
      </c>
      <c r="L380" s="11"/>
      <c r="M380" s="11">
        <v>18700</v>
      </c>
      <c r="N380" s="11">
        <v>11321</v>
      </c>
      <c r="O380" s="11">
        <v>-7379</v>
      </c>
      <c r="P380" s="11">
        <v>16517.5</v>
      </c>
      <c r="Q380" s="11">
        <f>IF(SUMIFS(N:N,E:E,SubmissionActual[[#This Row],[MonthName]])&gt;0,SubmissionActual[[#This Row],[2nd Submission]],SubmissionActual[[#This Row],[1st Submission]])</f>
        <v>11321</v>
      </c>
    </row>
    <row r="381" spans="1:17">
      <c r="A381" s="15" t="str">
        <f>IF(OR(AND(SubmissionActual[MonthName]=MonthSel, SubmissionActual[Define]=DefineSel), AND(SubmissionActual[MonthName]=MonthSel, DefineSel="All")),"Yes","No")</f>
        <v>No</v>
      </c>
      <c r="B381" s="15" t="str">
        <f ca="1">IF(SubmissionActual[[#This Row],[Month2]]&lt;MONTH(TODAY()),"Yes","No")</f>
        <v>Yes</v>
      </c>
      <c r="C381" s="15">
        <v>2022</v>
      </c>
      <c r="D381" s="15">
        <v>3</v>
      </c>
      <c r="E381" s="15" t="s">
        <v>136</v>
      </c>
      <c r="F381" s="11" t="s">
        <v>664</v>
      </c>
      <c r="G381" s="11"/>
      <c r="H381" s="266" t="s">
        <v>72</v>
      </c>
      <c r="I381" s="11" t="s">
        <v>428</v>
      </c>
      <c r="J381" s="11" t="s">
        <v>389</v>
      </c>
      <c r="K381" s="11" t="s">
        <v>410</v>
      </c>
      <c r="L381" s="11"/>
      <c r="M381" s="11">
        <v>9600</v>
      </c>
      <c r="N381" s="11">
        <v>7792.4</v>
      </c>
      <c r="O381" s="11">
        <v>-1807.6000000000004</v>
      </c>
      <c r="P381" s="11">
        <v>7476.3</v>
      </c>
      <c r="Q381" s="11">
        <f>IF(SUMIFS(N:N,E:E,SubmissionActual[[#This Row],[MonthName]])&gt;0,SubmissionActual[[#This Row],[2nd Submission]],SubmissionActual[[#This Row],[1st Submission]])</f>
        <v>7792.4</v>
      </c>
    </row>
    <row r="382" spans="1:17">
      <c r="A382" s="15" t="str">
        <f>IF(OR(AND(SubmissionActual[MonthName]=MonthSel, SubmissionActual[Define]=DefineSel), AND(SubmissionActual[MonthName]=MonthSel, DefineSel="All")),"Yes","No")</f>
        <v>No</v>
      </c>
      <c r="B382" s="15" t="str">
        <f ca="1">IF(SubmissionActual[[#This Row],[Month2]]&lt;MONTH(TODAY()),"Yes","No")</f>
        <v>Yes</v>
      </c>
      <c r="C382" s="15">
        <v>2022</v>
      </c>
      <c r="D382" s="15">
        <v>3</v>
      </c>
      <c r="E382" s="15" t="s">
        <v>136</v>
      </c>
      <c r="F382" s="11" t="s">
        <v>665</v>
      </c>
      <c r="G382" s="11"/>
      <c r="H382" s="266" t="s">
        <v>72</v>
      </c>
      <c r="I382" s="11" t="s">
        <v>428</v>
      </c>
      <c r="J382" s="11" t="s">
        <v>389</v>
      </c>
      <c r="K382" s="11" t="s">
        <v>410</v>
      </c>
      <c r="L382" s="11"/>
      <c r="M382" s="11">
        <v>25600</v>
      </c>
      <c r="N382" s="11">
        <v>34462.5</v>
      </c>
      <c r="O382" s="11">
        <v>8862.5</v>
      </c>
      <c r="P382" s="11">
        <v>30352.5</v>
      </c>
      <c r="Q382" s="11">
        <f>IF(SUMIFS(N:N,E:E,SubmissionActual[[#This Row],[MonthName]])&gt;0,SubmissionActual[[#This Row],[2nd Submission]],SubmissionActual[[#This Row],[1st Submission]])</f>
        <v>34462.5</v>
      </c>
    </row>
    <row r="383" spans="1:17">
      <c r="A383" s="15" t="str">
        <f>IF(OR(AND(SubmissionActual[MonthName]=MonthSel, SubmissionActual[Define]=DefineSel), AND(SubmissionActual[MonthName]=MonthSel, DefineSel="All")),"Yes","No")</f>
        <v>No</v>
      </c>
      <c r="B383" s="15" t="str">
        <f ca="1">IF(SubmissionActual[[#This Row],[Month2]]&lt;MONTH(TODAY()),"Yes","No")</f>
        <v>Yes</v>
      </c>
      <c r="C383" s="15">
        <v>2022</v>
      </c>
      <c r="D383" s="15">
        <v>3</v>
      </c>
      <c r="E383" s="15" t="s">
        <v>136</v>
      </c>
      <c r="F383" s="11" t="s">
        <v>666</v>
      </c>
      <c r="G383" s="11"/>
      <c r="H383" s="266" t="s">
        <v>72</v>
      </c>
      <c r="I383" s="11" t="s">
        <v>428</v>
      </c>
      <c r="J383" s="11" t="s">
        <v>389</v>
      </c>
      <c r="K383" s="11" t="s">
        <v>410</v>
      </c>
      <c r="L383" s="11"/>
      <c r="M383" s="11">
        <v>51200</v>
      </c>
      <c r="N383" s="11">
        <v>60451</v>
      </c>
      <c r="O383" s="11">
        <v>9251</v>
      </c>
      <c r="P383" s="11">
        <v>48705.5</v>
      </c>
      <c r="Q383" s="11">
        <f>IF(SUMIFS(N:N,E:E,SubmissionActual[[#This Row],[MonthName]])&gt;0,SubmissionActual[[#This Row],[2nd Submission]],SubmissionActual[[#This Row],[1st Submission]])</f>
        <v>60451</v>
      </c>
    </row>
    <row r="384" spans="1:17">
      <c r="A384" s="15" t="str">
        <f>IF(OR(AND(SubmissionActual[MonthName]=MonthSel, SubmissionActual[Define]=DefineSel), AND(SubmissionActual[MonthName]=MonthSel, DefineSel="All")),"Yes","No")</f>
        <v>No</v>
      </c>
      <c r="B384" s="15" t="str">
        <f ca="1">IF(SubmissionActual[[#This Row],[Month2]]&lt;MONTH(TODAY()),"Yes","No")</f>
        <v>Yes</v>
      </c>
      <c r="C384" s="15">
        <v>2022</v>
      </c>
      <c r="D384" s="15">
        <v>3</v>
      </c>
      <c r="E384" s="15" t="s">
        <v>136</v>
      </c>
      <c r="F384" s="11" t="s">
        <v>667</v>
      </c>
      <c r="G384" s="11"/>
      <c r="H384" s="266" t="s">
        <v>72</v>
      </c>
      <c r="I384" s="11" t="s">
        <v>428</v>
      </c>
      <c r="J384" s="11" t="s">
        <v>389</v>
      </c>
      <c r="K384" s="11" t="s">
        <v>410</v>
      </c>
      <c r="L384" s="11"/>
      <c r="M384" s="11">
        <v>26600</v>
      </c>
      <c r="N384" s="11">
        <v>23390.5</v>
      </c>
      <c r="O384" s="11">
        <v>-3209.5</v>
      </c>
      <c r="P384" s="11">
        <v>15500.5</v>
      </c>
      <c r="Q384" s="11">
        <f>IF(SUMIFS(N:N,E:E,SubmissionActual[[#This Row],[MonthName]])&gt;0,SubmissionActual[[#This Row],[2nd Submission]],SubmissionActual[[#This Row],[1st Submission]])</f>
        <v>23390.5</v>
      </c>
    </row>
    <row r="385" spans="1:17">
      <c r="A385" s="15" t="str">
        <f>IF(OR(AND(SubmissionActual[MonthName]=MonthSel, SubmissionActual[Define]=DefineSel), AND(SubmissionActual[MonthName]=MonthSel, DefineSel="All")),"Yes","No")</f>
        <v>No</v>
      </c>
      <c r="B385" s="15" t="str">
        <f ca="1">IF(SubmissionActual[[#This Row],[Month2]]&lt;MONTH(TODAY()),"Yes","No")</f>
        <v>Yes</v>
      </c>
      <c r="C385" s="15">
        <v>2022</v>
      </c>
      <c r="D385" s="15">
        <v>3</v>
      </c>
      <c r="E385" s="15" t="s">
        <v>136</v>
      </c>
      <c r="F385" s="11" t="s">
        <v>668</v>
      </c>
      <c r="G385" s="11"/>
      <c r="H385" s="266" t="s">
        <v>72</v>
      </c>
      <c r="I385" s="11" t="s">
        <v>428</v>
      </c>
      <c r="J385" s="11" t="s">
        <v>389</v>
      </c>
      <c r="K385" s="11" t="s">
        <v>410</v>
      </c>
      <c r="L385" s="11"/>
      <c r="M385" s="11">
        <v>24200</v>
      </c>
      <c r="N385" s="11">
        <v>22720</v>
      </c>
      <c r="O385" s="11">
        <v>-1480</v>
      </c>
      <c r="P385" s="11">
        <v>18660</v>
      </c>
      <c r="Q385" s="11">
        <f>IF(SUMIFS(N:N,E:E,SubmissionActual[[#This Row],[MonthName]])&gt;0,SubmissionActual[[#This Row],[2nd Submission]],SubmissionActual[[#This Row],[1st Submission]])</f>
        <v>22720</v>
      </c>
    </row>
    <row r="386" spans="1:17">
      <c r="A386" s="15" t="str">
        <f>IF(OR(AND(SubmissionActual[MonthName]=MonthSel, SubmissionActual[Define]=DefineSel), AND(SubmissionActual[MonthName]=MonthSel, DefineSel="All")),"Yes","No")</f>
        <v>No</v>
      </c>
      <c r="B386" s="15" t="str">
        <f ca="1">IF(SubmissionActual[[#This Row],[Month2]]&lt;MONTH(TODAY()),"Yes","No")</f>
        <v>Yes</v>
      </c>
      <c r="C386" s="15">
        <v>2022</v>
      </c>
      <c r="D386" s="15">
        <v>3</v>
      </c>
      <c r="E386" s="15" t="s">
        <v>136</v>
      </c>
      <c r="F386" s="11" t="s">
        <v>669</v>
      </c>
      <c r="G386" s="11"/>
      <c r="H386" s="266" t="s">
        <v>72</v>
      </c>
      <c r="I386" s="11" t="s">
        <v>428</v>
      </c>
      <c r="J386" s="11" t="s">
        <v>389</v>
      </c>
      <c r="K386" s="11" t="s">
        <v>410</v>
      </c>
      <c r="L386" s="11"/>
      <c r="M386" s="11">
        <v>11760</v>
      </c>
      <c r="N386" s="11">
        <v>8717.6</v>
      </c>
      <c r="O386" s="11">
        <v>-3042.3999999999996</v>
      </c>
      <c r="P386" s="11">
        <v>5987.6</v>
      </c>
      <c r="Q386" s="11">
        <f>IF(SUMIFS(N:N,E:E,SubmissionActual[[#This Row],[MonthName]])&gt;0,SubmissionActual[[#This Row],[2nd Submission]],SubmissionActual[[#This Row],[1st Submission]])</f>
        <v>8717.6</v>
      </c>
    </row>
    <row r="387" spans="1:17">
      <c r="A387" s="15" t="str">
        <f>IF(OR(AND(SubmissionActual[MonthName]=MonthSel, SubmissionActual[Define]=DefineSel), AND(SubmissionActual[MonthName]=MonthSel, DefineSel="All")),"Yes","No")</f>
        <v>No</v>
      </c>
      <c r="B387" s="15" t="str">
        <f ca="1">IF(SubmissionActual[[#This Row],[Month2]]&lt;MONTH(TODAY()),"Yes","No")</f>
        <v>Yes</v>
      </c>
      <c r="C387" s="15">
        <v>2022</v>
      </c>
      <c r="D387" s="15">
        <v>3</v>
      </c>
      <c r="E387" s="15" t="s">
        <v>136</v>
      </c>
      <c r="F387" s="11" t="s">
        <v>670</v>
      </c>
      <c r="G387" s="11"/>
      <c r="H387" s="266" t="s">
        <v>72</v>
      </c>
      <c r="I387" s="11" t="s">
        <v>428</v>
      </c>
      <c r="J387" s="11" t="s">
        <v>389</v>
      </c>
      <c r="K387" s="11" t="s">
        <v>410</v>
      </c>
      <c r="L387" s="11"/>
      <c r="M387" s="11">
        <v>800</v>
      </c>
      <c r="N387" s="11">
        <v>0</v>
      </c>
      <c r="O387" s="11">
        <v>-800</v>
      </c>
      <c r="P387" s="11">
        <v>544.79999999999995</v>
      </c>
      <c r="Q387" s="11">
        <f>IF(SUMIFS(N:N,E:E,SubmissionActual[[#This Row],[MonthName]])&gt;0,SubmissionActual[[#This Row],[2nd Submission]],SubmissionActual[[#This Row],[1st Submission]])</f>
        <v>0</v>
      </c>
    </row>
    <row r="388" spans="1:17">
      <c r="A388" s="15" t="str">
        <f>IF(OR(AND(SubmissionActual[MonthName]=MonthSel, SubmissionActual[Define]=DefineSel), AND(SubmissionActual[MonthName]=MonthSel, DefineSel="All")),"Yes","No")</f>
        <v>No</v>
      </c>
      <c r="B388" s="15" t="str">
        <f ca="1">IF(SubmissionActual[[#This Row],[Month2]]&lt;MONTH(TODAY()),"Yes","No")</f>
        <v>Yes</v>
      </c>
      <c r="C388" s="15">
        <v>2022</v>
      </c>
      <c r="D388" s="15">
        <v>3</v>
      </c>
      <c r="E388" s="15" t="s">
        <v>136</v>
      </c>
      <c r="F388" s="11" t="s">
        <v>671</v>
      </c>
      <c r="G388" s="11"/>
      <c r="H388" s="266" t="s">
        <v>72</v>
      </c>
      <c r="I388" s="11" t="s">
        <v>428</v>
      </c>
      <c r="J388" s="11" t="s">
        <v>389</v>
      </c>
      <c r="K388" s="11" t="s">
        <v>410</v>
      </c>
      <c r="L388" s="11"/>
      <c r="M388" s="11">
        <v>3900</v>
      </c>
      <c r="N388" s="11">
        <v>3434.3</v>
      </c>
      <c r="O388" s="11">
        <v>-465.69999999999982</v>
      </c>
      <c r="P388" s="11">
        <v>2561.6999999999998</v>
      </c>
      <c r="Q388" s="11">
        <f>IF(SUMIFS(N:N,E:E,SubmissionActual[[#This Row],[MonthName]])&gt;0,SubmissionActual[[#This Row],[2nd Submission]],SubmissionActual[[#This Row],[1st Submission]])</f>
        <v>3434.3</v>
      </c>
    </row>
    <row r="389" spans="1:17">
      <c r="A389" s="15" t="str">
        <f>IF(OR(AND(SubmissionActual[MonthName]=MonthSel, SubmissionActual[Define]=DefineSel), AND(SubmissionActual[MonthName]=MonthSel, DefineSel="All")),"Yes","No")</f>
        <v>No</v>
      </c>
      <c r="B389" s="15" t="str">
        <f ca="1">IF(SubmissionActual[[#This Row],[Month2]]&lt;MONTH(TODAY()),"Yes","No")</f>
        <v>Yes</v>
      </c>
      <c r="C389" s="15">
        <v>2022</v>
      </c>
      <c r="D389" s="15">
        <v>3</v>
      </c>
      <c r="E389" s="15" t="s">
        <v>136</v>
      </c>
      <c r="F389" s="11" t="s">
        <v>731</v>
      </c>
      <c r="G389" s="11"/>
      <c r="H389" s="266" t="s">
        <v>72</v>
      </c>
      <c r="I389" s="11" t="s">
        <v>428</v>
      </c>
      <c r="J389" s="11" t="s">
        <v>389</v>
      </c>
      <c r="K389" s="11" t="s">
        <v>410</v>
      </c>
      <c r="L389" s="11"/>
      <c r="M389" s="11">
        <v>0</v>
      </c>
      <c r="N389" s="11">
        <v>0</v>
      </c>
      <c r="O389" s="11">
        <v>0</v>
      </c>
      <c r="P389" s="11"/>
      <c r="Q389" s="11">
        <f>IF(SUMIFS(N:N,E:E,SubmissionActual[[#This Row],[MonthName]])&gt;0,SubmissionActual[[#This Row],[2nd Submission]],SubmissionActual[[#This Row],[1st Submission]])</f>
        <v>0</v>
      </c>
    </row>
    <row r="390" spans="1:17">
      <c r="A390" s="15" t="str">
        <f>IF(OR(AND(SubmissionActual[MonthName]=MonthSel, SubmissionActual[Define]=DefineSel), AND(SubmissionActual[MonthName]=MonthSel, DefineSel="All")),"Yes","No")</f>
        <v>No</v>
      </c>
      <c r="B390" s="15" t="str">
        <f ca="1">IF(SubmissionActual[[#This Row],[Month2]]&lt;MONTH(TODAY()),"Yes","No")</f>
        <v>Yes</v>
      </c>
      <c r="C390" s="15">
        <v>2022</v>
      </c>
      <c r="D390" s="15">
        <v>3</v>
      </c>
      <c r="E390" s="15" t="s">
        <v>136</v>
      </c>
      <c r="F390" s="11" t="s">
        <v>672</v>
      </c>
      <c r="G390" s="11"/>
      <c r="H390" s="266" t="s">
        <v>72</v>
      </c>
      <c r="I390" s="11" t="s">
        <v>428</v>
      </c>
      <c r="J390" s="11" t="s">
        <v>372</v>
      </c>
      <c r="K390" s="11" t="s">
        <v>410</v>
      </c>
      <c r="L390" s="11"/>
      <c r="M390" s="11">
        <v>7000</v>
      </c>
      <c r="N390" s="11">
        <v>6462.6</v>
      </c>
      <c r="O390" s="11">
        <v>-537.39999999999964</v>
      </c>
      <c r="P390" s="11">
        <v>6357.2999999999993</v>
      </c>
      <c r="Q390" s="11">
        <f>IF(SUMIFS(N:N,E:E,SubmissionActual[[#This Row],[MonthName]])&gt;0,SubmissionActual[[#This Row],[2nd Submission]],SubmissionActual[[#This Row],[1st Submission]])</f>
        <v>6462.6</v>
      </c>
    </row>
    <row r="391" spans="1:17">
      <c r="A391" s="15" t="str">
        <f>IF(OR(AND(SubmissionActual[MonthName]=MonthSel, SubmissionActual[Define]=DefineSel), AND(SubmissionActual[MonthName]=MonthSel, DefineSel="All")),"Yes","No")</f>
        <v>No</v>
      </c>
      <c r="B391" s="15" t="str">
        <f ca="1">IF(SubmissionActual[[#This Row],[Month2]]&lt;MONTH(TODAY()),"Yes","No")</f>
        <v>Yes</v>
      </c>
      <c r="C391" s="15">
        <v>2022</v>
      </c>
      <c r="D391" s="15">
        <v>3</v>
      </c>
      <c r="E391" s="15" t="s">
        <v>136</v>
      </c>
      <c r="F391" s="11" t="s">
        <v>673</v>
      </c>
      <c r="G391" s="11"/>
      <c r="H391" s="266" t="s">
        <v>72</v>
      </c>
      <c r="I391" s="11" t="s">
        <v>428</v>
      </c>
      <c r="J391" s="11" t="s">
        <v>372</v>
      </c>
      <c r="K391" s="11" t="s">
        <v>410</v>
      </c>
      <c r="L391" s="11"/>
      <c r="M391" s="11">
        <v>23400</v>
      </c>
      <c r="N391" s="11">
        <v>37268</v>
      </c>
      <c r="O391" s="11">
        <v>13868</v>
      </c>
      <c r="P391" s="11">
        <v>39382</v>
      </c>
      <c r="Q391" s="11">
        <f>IF(SUMIFS(N:N,E:E,SubmissionActual[[#This Row],[MonthName]])&gt;0,SubmissionActual[[#This Row],[2nd Submission]],SubmissionActual[[#This Row],[1st Submission]])</f>
        <v>37268</v>
      </c>
    </row>
    <row r="392" spans="1:17">
      <c r="A392" s="15" t="str">
        <f>IF(OR(AND(SubmissionActual[MonthName]=MonthSel, SubmissionActual[Define]=DefineSel), AND(SubmissionActual[MonthName]=MonthSel, DefineSel="All")),"Yes","No")</f>
        <v>No</v>
      </c>
      <c r="B392" s="15" t="str">
        <f ca="1">IF(SubmissionActual[[#This Row],[Month2]]&lt;MONTH(TODAY()),"Yes","No")</f>
        <v>Yes</v>
      </c>
      <c r="C392" s="15">
        <v>2022</v>
      </c>
      <c r="D392" s="15">
        <v>3</v>
      </c>
      <c r="E392" s="15" t="s">
        <v>136</v>
      </c>
      <c r="F392" s="11" t="s">
        <v>674</v>
      </c>
      <c r="G392" s="11"/>
      <c r="H392" s="266" t="s">
        <v>72</v>
      </c>
      <c r="I392" s="11" t="s">
        <v>428</v>
      </c>
      <c r="J392" s="11" t="s">
        <v>372</v>
      </c>
      <c r="K392" s="11" t="s">
        <v>410</v>
      </c>
      <c r="L392" s="11"/>
      <c r="M392" s="11">
        <v>16500</v>
      </c>
      <c r="N392" s="11">
        <v>24906</v>
      </c>
      <c r="O392" s="11">
        <v>8406</v>
      </c>
      <c r="P392" s="11">
        <v>18860</v>
      </c>
      <c r="Q392" s="11">
        <f>IF(SUMIFS(N:N,E:E,SubmissionActual[[#This Row],[MonthName]])&gt;0,SubmissionActual[[#This Row],[2nd Submission]],SubmissionActual[[#This Row],[1st Submission]])</f>
        <v>24906</v>
      </c>
    </row>
    <row r="393" spans="1:17">
      <c r="A393" s="15" t="str">
        <f>IF(OR(AND(SubmissionActual[MonthName]=MonthSel, SubmissionActual[Define]=DefineSel), AND(SubmissionActual[MonthName]=MonthSel, DefineSel="All")),"Yes","No")</f>
        <v>No</v>
      </c>
      <c r="B393" s="15" t="str">
        <f ca="1">IF(SubmissionActual[[#This Row],[Month2]]&lt;MONTH(TODAY()),"Yes","No")</f>
        <v>Yes</v>
      </c>
      <c r="C393" s="15">
        <v>2022</v>
      </c>
      <c r="D393" s="15">
        <v>3</v>
      </c>
      <c r="E393" s="15" t="s">
        <v>136</v>
      </c>
      <c r="F393" s="11" t="s">
        <v>675</v>
      </c>
      <c r="G393" s="11"/>
      <c r="H393" s="266" t="s">
        <v>72</v>
      </c>
      <c r="I393" s="11" t="s">
        <v>428</v>
      </c>
      <c r="J393" s="11" t="s">
        <v>372</v>
      </c>
      <c r="K393" s="11" t="s">
        <v>410</v>
      </c>
      <c r="L393" s="11"/>
      <c r="M393" s="11">
        <v>5200</v>
      </c>
      <c r="N393" s="11">
        <v>3997.5</v>
      </c>
      <c r="O393" s="11">
        <v>-1202.5</v>
      </c>
      <c r="P393" s="11">
        <v>2942</v>
      </c>
      <c r="Q393" s="11">
        <f>IF(SUMIFS(N:N,E:E,SubmissionActual[[#This Row],[MonthName]])&gt;0,SubmissionActual[[#This Row],[2nd Submission]],SubmissionActual[[#This Row],[1st Submission]])</f>
        <v>3997.5</v>
      </c>
    </row>
    <row r="394" spans="1:17">
      <c r="A394" s="15" t="str">
        <f>IF(OR(AND(SubmissionActual[MonthName]=MonthSel, SubmissionActual[Define]=DefineSel), AND(SubmissionActual[MonthName]=MonthSel, DefineSel="All")),"Yes","No")</f>
        <v>No</v>
      </c>
      <c r="B394" s="15" t="str">
        <f ca="1">IF(SubmissionActual[[#This Row],[Month2]]&lt;MONTH(TODAY()),"Yes","No")</f>
        <v>Yes</v>
      </c>
      <c r="C394" s="15">
        <v>2022</v>
      </c>
      <c r="D394" s="15">
        <v>3</v>
      </c>
      <c r="E394" s="15" t="s">
        <v>136</v>
      </c>
      <c r="F394" s="11" t="s">
        <v>676</v>
      </c>
      <c r="G394" s="11"/>
      <c r="H394" s="266" t="s">
        <v>72</v>
      </c>
      <c r="I394" s="11" t="s">
        <v>428</v>
      </c>
      <c r="J394" s="11" t="s">
        <v>372</v>
      </c>
      <c r="K394" s="11" t="s">
        <v>410</v>
      </c>
      <c r="L394" s="11"/>
      <c r="M394" s="11">
        <v>19500</v>
      </c>
      <c r="N394" s="11">
        <v>17973</v>
      </c>
      <c r="O394" s="11">
        <v>-1527</v>
      </c>
      <c r="P394" s="11">
        <v>17354</v>
      </c>
      <c r="Q394" s="11">
        <f>IF(SUMIFS(N:N,E:E,SubmissionActual[[#This Row],[MonthName]])&gt;0,SubmissionActual[[#This Row],[2nd Submission]],SubmissionActual[[#This Row],[1st Submission]])</f>
        <v>17973</v>
      </c>
    </row>
    <row r="395" spans="1:17">
      <c r="A395" s="15" t="str">
        <f>IF(OR(AND(SubmissionActual[MonthName]=MonthSel, SubmissionActual[Define]=DefineSel), AND(SubmissionActual[MonthName]=MonthSel, DefineSel="All")),"Yes","No")</f>
        <v>No</v>
      </c>
      <c r="B395" s="15" t="str">
        <f ca="1">IF(SubmissionActual[[#This Row],[Month2]]&lt;MONTH(TODAY()),"Yes","No")</f>
        <v>Yes</v>
      </c>
      <c r="C395" s="15">
        <v>2022</v>
      </c>
      <c r="D395" s="15">
        <v>3</v>
      </c>
      <c r="E395" s="15" t="s">
        <v>136</v>
      </c>
      <c r="F395" s="11" t="s">
        <v>677</v>
      </c>
      <c r="G395" s="11"/>
      <c r="H395" s="266" t="s">
        <v>72</v>
      </c>
      <c r="I395" s="11" t="s">
        <v>428</v>
      </c>
      <c r="J395" s="11" t="s">
        <v>372</v>
      </c>
      <c r="K395" s="11" t="s">
        <v>410</v>
      </c>
      <c r="L395" s="11"/>
      <c r="M395" s="11">
        <v>3900</v>
      </c>
      <c r="N395" s="11">
        <v>2488.6</v>
      </c>
      <c r="O395" s="11">
        <v>-1411.4</v>
      </c>
      <c r="P395" s="11">
        <v>1188.5999999999999</v>
      </c>
      <c r="Q395" s="11">
        <f>IF(SUMIFS(N:N,E:E,SubmissionActual[[#This Row],[MonthName]])&gt;0,SubmissionActual[[#This Row],[2nd Submission]],SubmissionActual[[#This Row],[1st Submission]])</f>
        <v>2488.6</v>
      </c>
    </row>
    <row r="396" spans="1:17">
      <c r="A396" s="15" t="str">
        <f>IF(OR(AND(SubmissionActual[MonthName]=MonthSel, SubmissionActual[Define]=DefineSel), AND(SubmissionActual[MonthName]=MonthSel, DefineSel="All")),"Yes","No")</f>
        <v>No</v>
      </c>
      <c r="B396" s="15" t="str">
        <f ca="1">IF(SubmissionActual[[#This Row],[Month2]]&lt;MONTH(TODAY()),"Yes","No")</f>
        <v>Yes</v>
      </c>
      <c r="C396" s="15">
        <v>2022</v>
      </c>
      <c r="D396" s="15">
        <v>3</v>
      </c>
      <c r="E396" s="15" t="s">
        <v>136</v>
      </c>
      <c r="F396" s="11" t="s">
        <v>678</v>
      </c>
      <c r="G396" s="11"/>
      <c r="H396" s="266" t="s">
        <v>72</v>
      </c>
      <c r="I396" s="11" t="s">
        <v>428</v>
      </c>
      <c r="J396" s="11" t="s">
        <v>372</v>
      </c>
      <c r="K396" s="11" t="s">
        <v>410</v>
      </c>
      <c r="L396" s="11"/>
      <c r="M396" s="11">
        <v>2600</v>
      </c>
      <c r="N396" s="11">
        <v>1323.8999999999999</v>
      </c>
      <c r="O396" s="11">
        <v>-1276.1000000000001</v>
      </c>
      <c r="P396" s="11">
        <v>1323.8999999999999</v>
      </c>
      <c r="Q396" s="11">
        <f>IF(SUMIFS(N:N,E:E,SubmissionActual[[#This Row],[MonthName]])&gt;0,SubmissionActual[[#This Row],[2nd Submission]],SubmissionActual[[#This Row],[1st Submission]])</f>
        <v>1323.8999999999999</v>
      </c>
    </row>
    <row r="397" spans="1:17">
      <c r="A397" s="15" t="str">
        <f>IF(OR(AND(SubmissionActual[MonthName]=MonthSel, SubmissionActual[Define]=DefineSel), AND(SubmissionActual[MonthName]=MonthSel, DefineSel="All")),"Yes","No")</f>
        <v>No</v>
      </c>
      <c r="B397" s="15" t="str">
        <f ca="1">IF(SubmissionActual[[#This Row],[Month2]]&lt;MONTH(TODAY()),"Yes","No")</f>
        <v>Yes</v>
      </c>
      <c r="C397" s="15">
        <v>2022</v>
      </c>
      <c r="D397" s="15">
        <v>3</v>
      </c>
      <c r="E397" s="15" t="s">
        <v>136</v>
      </c>
      <c r="F397" s="11" t="s">
        <v>679</v>
      </c>
      <c r="G397" s="11"/>
      <c r="H397" s="266" t="s">
        <v>72</v>
      </c>
      <c r="I397" s="11" t="s">
        <v>428</v>
      </c>
      <c r="J397" s="11" t="s">
        <v>372</v>
      </c>
      <c r="K397" s="11" t="s">
        <v>410</v>
      </c>
      <c r="L397" s="11"/>
      <c r="M397" s="11">
        <v>0</v>
      </c>
      <c r="N397" s="11">
        <v>0</v>
      </c>
      <c r="O397" s="11">
        <v>0</v>
      </c>
      <c r="P397" s="11"/>
      <c r="Q397" s="11">
        <f>IF(SUMIFS(N:N,E:E,SubmissionActual[[#This Row],[MonthName]])&gt;0,SubmissionActual[[#This Row],[2nd Submission]],SubmissionActual[[#This Row],[1st Submission]])</f>
        <v>0</v>
      </c>
    </row>
    <row r="398" spans="1:17">
      <c r="A398" s="15" t="str">
        <f>IF(OR(AND(SubmissionActual[MonthName]=MonthSel, SubmissionActual[Define]=DefineSel), AND(SubmissionActual[MonthName]=MonthSel, DefineSel="All")),"Yes","No")</f>
        <v>No</v>
      </c>
      <c r="B398" s="15" t="str">
        <f ca="1">IF(SubmissionActual[[#This Row],[Month2]]&lt;MONTH(TODAY()),"Yes","No")</f>
        <v>Yes</v>
      </c>
      <c r="C398" s="15">
        <v>2022</v>
      </c>
      <c r="D398" s="15">
        <v>3</v>
      </c>
      <c r="E398" s="15" t="s">
        <v>136</v>
      </c>
      <c r="F398" s="11" t="s">
        <v>680</v>
      </c>
      <c r="G398" s="11"/>
      <c r="H398" s="266" t="s">
        <v>72</v>
      </c>
      <c r="I398" s="11" t="s">
        <v>428</v>
      </c>
      <c r="J398" s="11" t="s">
        <v>389</v>
      </c>
      <c r="K398" s="11" t="s">
        <v>410</v>
      </c>
      <c r="L398" s="11"/>
      <c r="M398" s="11">
        <v>11200</v>
      </c>
      <c r="N398" s="11">
        <v>11200</v>
      </c>
      <c r="O398" s="11">
        <v>0</v>
      </c>
      <c r="P398" s="11">
        <v>10561.32</v>
      </c>
      <c r="Q398" s="11">
        <f>IF(SUMIFS(N:N,E:E,SubmissionActual[[#This Row],[MonthName]])&gt;0,SubmissionActual[[#This Row],[2nd Submission]],SubmissionActual[[#This Row],[1st Submission]])</f>
        <v>11200</v>
      </c>
    </row>
    <row r="399" spans="1:17">
      <c r="A399" s="15" t="str">
        <f>IF(OR(AND(SubmissionActual[MonthName]=MonthSel, SubmissionActual[Define]=DefineSel), AND(SubmissionActual[MonthName]=MonthSel, DefineSel="All")),"Yes","No")</f>
        <v>No</v>
      </c>
      <c r="B399" s="15" t="str">
        <f ca="1">IF(SubmissionActual[[#This Row],[Month2]]&lt;MONTH(TODAY()),"Yes","No")</f>
        <v>Yes</v>
      </c>
      <c r="C399" s="15">
        <v>2022</v>
      </c>
      <c r="D399" s="15">
        <v>3</v>
      </c>
      <c r="E399" s="15" t="s">
        <v>136</v>
      </c>
      <c r="F399" s="11" t="s">
        <v>721</v>
      </c>
      <c r="G399" s="11"/>
      <c r="H399" s="266" t="s">
        <v>72</v>
      </c>
      <c r="I399" s="11" t="s">
        <v>428</v>
      </c>
      <c r="J399" s="11" t="s">
        <v>389</v>
      </c>
      <c r="K399" s="11" t="s">
        <v>410</v>
      </c>
      <c r="L399" s="11"/>
      <c r="M399" s="11">
        <v>10400</v>
      </c>
      <c r="N399" s="11">
        <v>8530</v>
      </c>
      <c r="O399" s="11">
        <v>-1870</v>
      </c>
      <c r="P399" s="11">
        <v>9439.2000000000007</v>
      </c>
      <c r="Q399" s="11">
        <f>IF(SUMIFS(N:N,E:E,SubmissionActual[[#This Row],[MonthName]])&gt;0,SubmissionActual[[#This Row],[2nd Submission]],SubmissionActual[[#This Row],[1st Submission]])</f>
        <v>8530</v>
      </c>
    </row>
    <row r="400" spans="1:17">
      <c r="A400" s="15" t="str">
        <f>IF(OR(AND(SubmissionActual[MonthName]=MonthSel, SubmissionActual[Define]=DefineSel), AND(SubmissionActual[MonthName]=MonthSel, DefineSel="All")),"Yes","No")</f>
        <v>No</v>
      </c>
      <c r="B400" s="15" t="str">
        <f ca="1">IF(SubmissionActual[[#This Row],[Month2]]&lt;MONTH(TODAY()),"Yes","No")</f>
        <v>Yes</v>
      </c>
      <c r="C400" s="15">
        <v>2022</v>
      </c>
      <c r="D400" s="15">
        <v>3</v>
      </c>
      <c r="E400" s="15" t="s">
        <v>136</v>
      </c>
      <c r="F400" s="11" t="s">
        <v>681</v>
      </c>
      <c r="G400" s="11"/>
      <c r="H400" s="266" t="s">
        <v>72</v>
      </c>
      <c r="I400" s="11" t="s">
        <v>428</v>
      </c>
      <c r="J400" s="11" t="s">
        <v>372</v>
      </c>
      <c r="K400" s="11" t="s">
        <v>410</v>
      </c>
      <c r="L400" s="11"/>
      <c r="M400" s="11">
        <v>7000</v>
      </c>
      <c r="N400" s="11">
        <v>11556.400000000001</v>
      </c>
      <c r="O400" s="11">
        <v>4556.4000000000015</v>
      </c>
      <c r="P400" s="11">
        <v>8455.8000000000011</v>
      </c>
      <c r="Q400" s="11">
        <f>IF(SUMIFS(N:N,E:E,SubmissionActual[[#This Row],[MonthName]])&gt;0,SubmissionActual[[#This Row],[2nd Submission]],SubmissionActual[[#This Row],[1st Submission]])</f>
        <v>11556.400000000001</v>
      </c>
    </row>
    <row r="401" spans="1:17">
      <c r="A401" s="15" t="str">
        <f>IF(OR(AND(SubmissionActual[MonthName]=MonthSel, SubmissionActual[Define]=DefineSel), AND(SubmissionActual[MonthName]=MonthSel, DefineSel="All")),"Yes","No")</f>
        <v>No</v>
      </c>
      <c r="B401" s="15" t="str">
        <f ca="1">IF(SubmissionActual[[#This Row],[Month2]]&lt;MONTH(TODAY()),"Yes","No")</f>
        <v>Yes</v>
      </c>
      <c r="C401" s="15">
        <v>2022</v>
      </c>
      <c r="D401" s="15">
        <v>3</v>
      </c>
      <c r="E401" s="15" t="s">
        <v>136</v>
      </c>
      <c r="F401" s="11" t="s">
        <v>682</v>
      </c>
      <c r="G401" s="11"/>
      <c r="H401" s="266" t="s">
        <v>72</v>
      </c>
      <c r="I401" s="11" t="s">
        <v>428</v>
      </c>
      <c r="J401" s="11" t="s">
        <v>372</v>
      </c>
      <c r="K401" s="11" t="s">
        <v>410</v>
      </c>
      <c r="L401" s="11"/>
      <c r="M401" s="11">
        <v>8500</v>
      </c>
      <c r="N401" s="11">
        <v>13563</v>
      </c>
      <c r="O401" s="11">
        <v>5063</v>
      </c>
      <c r="P401" s="11">
        <v>15302</v>
      </c>
      <c r="Q401" s="11">
        <f>IF(SUMIFS(N:N,E:E,SubmissionActual[[#This Row],[MonthName]])&gt;0,SubmissionActual[[#This Row],[2nd Submission]],SubmissionActual[[#This Row],[1st Submission]])</f>
        <v>13563</v>
      </c>
    </row>
    <row r="402" spans="1:17">
      <c r="A402" s="15" t="str">
        <f>IF(OR(AND(SubmissionActual[MonthName]=MonthSel, SubmissionActual[Define]=DefineSel), AND(SubmissionActual[MonthName]=MonthSel, DefineSel="All")),"Yes","No")</f>
        <v>No</v>
      </c>
      <c r="B402" s="15" t="str">
        <f ca="1">IF(SubmissionActual[[#This Row],[Month2]]&lt;MONTH(TODAY()),"Yes","No")</f>
        <v>Yes</v>
      </c>
      <c r="C402" s="15">
        <v>2022</v>
      </c>
      <c r="D402" s="15">
        <v>3</v>
      </c>
      <c r="E402" s="15" t="s">
        <v>136</v>
      </c>
      <c r="F402" s="11" t="s">
        <v>683</v>
      </c>
      <c r="G402" s="11"/>
      <c r="H402" s="266" t="s">
        <v>72</v>
      </c>
      <c r="I402" s="11" t="s">
        <v>428</v>
      </c>
      <c r="J402" s="11" t="s">
        <v>372</v>
      </c>
      <c r="K402" s="11" t="s">
        <v>410</v>
      </c>
      <c r="L402" s="11"/>
      <c r="M402" s="11">
        <v>0</v>
      </c>
      <c r="N402" s="11">
        <v>0</v>
      </c>
      <c r="O402" s="11">
        <v>0</v>
      </c>
      <c r="P402" s="11"/>
      <c r="Q402" s="11">
        <f>IF(SUMIFS(N:N,E:E,SubmissionActual[[#This Row],[MonthName]])&gt;0,SubmissionActual[[#This Row],[2nd Submission]],SubmissionActual[[#This Row],[1st Submission]])</f>
        <v>0</v>
      </c>
    </row>
    <row r="403" spans="1:17">
      <c r="A403" s="15" t="str">
        <f>IF(OR(AND(SubmissionActual[MonthName]=MonthSel, SubmissionActual[Define]=DefineSel), AND(SubmissionActual[MonthName]=MonthSel, DefineSel="All")),"Yes","No")</f>
        <v>No</v>
      </c>
      <c r="B403" s="15" t="str">
        <f ca="1">IF(SubmissionActual[[#This Row],[Month2]]&lt;MONTH(TODAY()),"Yes","No")</f>
        <v>Yes</v>
      </c>
      <c r="C403" s="15">
        <v>2022</v>
      </c>
      <c r="D403" s="15">
        <v>3</v>
      </c>
      <c r="E403" s="15" t="s">
        <v>136</v>
      </c>
      <c r="F403" s="11" t="s">
        <v>464</v>
      </c>
      <c r="G403" s="11"/>
      <c r="H403" s="266" t="s">
        <v>77</v>
      </c>
      <c r="I403" s="11" t="s">
        <v>428</v>
      </c>
      <c r="J403" s="11" t="s">
        <v>389</v>
      </c>
      <c r="K403" s="11" t="s">
        <v>410</v>
      </c>
      <c r="L403" s="11"/>
      <c r="M403" s="11">
        <v>0</v>
      </c>
      <c r="N403" s="11">
        <v>0</v>
      </c>
      <c r="O403" s="11">
        <v>0</v>
      </c>
      <c r="P403" s="11"/>
      <c r="Q403" s="11">
        <f>IF(SUMIFS(N:N,E:E,SubmissionActual[[#This Row],[MonthName]])&gt;0,SubmissionActual[[#This Row],[2nd Submission]],SubmissionActual[[#This Row],[1st Submission]])</f>
        <v>0</v>
      </c>
    </row>
    <row r="404" spans="1:17">
      <c r="A404" s="15" t="str">
        <f>IF(OR(AND(SubmissionActual[MonthName]=MonthSel, SubmissionActual[Define]=DefineSel), AND(SubmissionActual[MonthName]=MonthSel, DefineSel="All")),"Yes","No")</f>
        <v>No</v>
      </c>
      <c r="B404" s="15" t="str">
        <f ca="1">IF(SubmissionActual[[#This Row],[Month2]]&lt;MONTH(TODAY()),"Yes","No")</f>
        <v>Yes</v>
      </c>
      <c r="C404" s="15">
        <v>2022</v>
      </c>
      <c r="D404" s="15">
        <v>3</v>
      </c>
      <c r="E404" s="15" t="s">
        <v>136</v>
      </c>
      <c r="F404" s="11" t="s">
        <v>445</v>
      </c>
      <c r="G404" s="11"/>
      <c r="H404" s="266" t="s">
        <v>77</v>
      </c>
      <c r="I404" s="11" t="s">
        <v>428</v>
      </c>
      <c r="J404" s="11" t="s">
        <v>389</v>
      </c>
      <c r="K404" s="11" t="s">
        <v>410</v>
      </c>
      <c r="L404" s="11"/>
      <c r="M404" s="11">
        <v>0</v>
      </c>
      <c r="N404" s="11">
        <v>0</v>
      </c>
      <c r="O404" s="11">
        <v>0</v>
      </c>
      <c r="P404" s="11"/>
      <c r="Q404" s="11">
        <f>IF(SUMIFS(N:N,E:E,SubmissionActual[[#This Row],[MonthName]])&gt;0,SubmissionActual[[#This Row],[2nd Submission]],SubmissionActual[[#This Row],[1st Submission]])</f>
        <v>0</v>
      </c>
    </row>
    <row r="405" spans="1:17">
      <c r="A405" s="15" t="str">
        <f>IF(OR(AND(SubmissionActual[MonthName]=MonthSel, SubmissionActual[Define]=DefineSel), AND(SubmissionActual[MonthName]=MonthSel, DefineSel="All")),"Yes","No")</f>
        <v>No</v>
      </c>
      <c r="B405" s="15" t="str">
        <f ca="1">IF(SubmissionActual[[#This Row],[Month2]]&lt;MONTH(TODAY()),"Yes","No")</f>
        <v>Yes</v>
      </c>
      <c r="C405" s="15">
        <v>2022</v>
      </c>
      <c r="D405" s="15">
        <v>3</v>
      </c>
      <c r="E405" s="15" t="s">
        <v>136</v>
      </c>
      <c r="F405" s="11" t="s">
        <v>465</v>
      </c>
      <c r="G405" s="11"/>
      <c r="H405" s="266" t="s">
        <v>77</v>
      </c>
      <c r="I405" s="11" t="s">
        <v>428</v>
      </c>
      <c r="J405" s="11" t="s">
        <v>400</v>
      </c>
      <c r="K405" s="11" t="s">
        <v>410</v>
      </c>
      <c r="L405" s="11"/>
      <c r="M405" s="11">
        <v>0</v>
      </c>
      <c r="N405" s="11">
        <v>0</v>
      </c>
      <c r="O405" s="11">
        <v>0</v>
      </c>
      <c r="P405" s="11"/>
      <c r="Q405" s="11">
        <f>IF(SUMIFS(N:N,E:E,SubmissionActual[[#This Row],[MonthName]])&gt;0,SubmissionActual[[#This Row],[2nd Submission]],SubmissionActual[[#This Row],[1st Submission]])</f>
        <v>0</v>
      </c>
    </row>
    <row r="406" spans="1:17">
      <c r="A406" s="15" t="str">
        <f>IF(OR(AND(SubmissionActual[MonthName]=MonthSel, SubmissionActual[Define]=DefineSel), AND(SubmissionActual[MonthName]=MonthSel, DefineSel="All")),"Yes","No")</f>
        <v>No</v>
      </c>
      <c r="B406" s="15" t="str">
        <f ca="1">IF(SubmissionActual[[#This Row],[Month2]]&lt;MONTH(TODAY()),"Yes","No")</f>
        <v>Yes</v>
      </c>
      <c r="C406" s="15">
        <v>2022</v>
      </c>
      <c r="D406" s="15">
        <v>3</v>
      </c>
      <c r="E406" s="15" t="s">
        <v>136</v>
      </c>
      <c r="F406" s="11" t="s">
        <v>578</v>
      </c>
      <c r="G406" s="11"/>
      <c r="H406" s="266" t="s">
        <v>77</v>
      </c>
      <c r="I406" s="11" t="s">
        <v>428</v>
      </c>
      <c r="J406" s="11" t="s">
        <v>389</v>
      </c>
      <c r="K406" s="11" t="s">
        <v>410</v>
      </c>
      <c r="L406" s="11"/>
      <c r="M406" s="11">
        <v>2000</v>
      </c>
      <c r="N406" s="11">
        <v>0</v>
      </c>
      <c r="O406" s="11">
        <v>-2000</v>
      </c>
      <c r="P406" s="11">
        <v>0</v>
      </c>
      <c r="Q406" s="11">
        <f>IF(SUMIFS(N:N,E:E,SubmissionActual[[#This Row],[MonthName]])&gt;0,SubmissionActual[[#This Row],[2nd Submission]],SubmissionActual[[#This Row],[1st Submission]])</f>
        <v>0</v>
      </c>
    </row>
    <row r="407" spans="1:17">
      <c r="A407" s="15" t="str">
        <f>IF(OR(AND(SubmissionActual[MonthName]=MonthSel, SubmissionActual[Define]=DefineSel), AND(SubmissionActual[MonthName]=MonthSel, DefineSel="All")),"Yes","No")</f>
        <v>No</v>
      </c>
      <c r="B407" s="15" t="str">
        <f ca="1">IF(SubmissionActual[[#This Row],[Month2]]&lt;MONTH(TODAY()),"Yes","No")</f>
        <v>Yes</v>
      </c>
      <c r="C407" s="15">
        <v>2022</v>
      </c>
      <c r="D407" s="15">
        <v>3</v>
      </c>
      <c r="E407" s="15" t="s">
        <v>136</v>
      </c>
      <c r="F407" s="11" t="s">
        <v>579</v>
      </c>
      <c r="G407" s="11"/>
      <c r="H407" s="266" t="s">
        <v>77</v>
      </c>
      <c r="I407" s="11" t="s">
        <v>428</v>
      </c>
      <c r="J407" s="11" t="s">
        <v>389</v>
      </c>
      <c r="K407" s="11" t="s">
        <v>410</v>
      </c>
      <c r="L407" s="11"/>
      <c r="M407" s="11">
        <v>2000</v>
      </c>
      <c r="N407" s="11">
        <v>0</v>
      </c>
      <c r="O407" s="11">
        <v>-2000</v>
      </c>
      <c r="P407" s="11">
        <v>0</v>
      </c>
      <c r="Q407" s="11">
        <f>IF(SUMIFS(N:N,E:E,SubmissionActual[[#This Row],[MonthName]])&gt;0,SubmissionActual[[#This Row],[2nd Submission]],SubmissionActual[[#This Row],[1st Submission]])</f>
        <v>0</v>
      </c>
    </row>
    <row r="408" spans="1:17">
      <c r="A408" s="15" t="str">
        <f>IF(OR(AND(SubmissionActual[MonthName]=MonthSel, SubmissionActual[Define]=DefineSel), AND(SubmissionActual[MonthName]=MonthSel, DefineSel="All")),"Yes","No")</f>
        <v>No</v>
      </c>
      <c r="B408" s="15" t="str">
        <f ca="1">IF(SubmissionActual[[#This Row],[Month2]]&lt;MONTH(TODAY()),"Yes","No")</f>
        <v>Yes</v>
      </c>
      <c r="C408" s="15">
        <v>2022</v>
      </c>
      <c r="D408" s="15">
        <v>3</v>
      </c>
      <c r="E408" s="15" t="s">
        <v>136</v>
      </c>
      <c r="F408" s="11" t="s">
        <v>580</v>
      </c>
      <c r="G408" s="11"/>
      <c r="H408" s="266" t="s">
        <v>77</v>
      </c>
      <c r="I408" s="11" t="s">
        <v>428</v>
      </c>
      <c r="J408" s="11" t="s">
        <v>389</v>
      </c>
      <c r="K408" s="11" t="s">
        <v>410</v>
      </c>
      <c r="L408" s="11"/>
      <c r="M408" s="11">
        <v>1920</v>
      </c>
      <c r="N408" s="11">
        <v>0</v>
      </c>
      <c r="O408" s="11">
        <v>-1920</v>
      </c>
      <c r="P408" s="11">
        <v>0</v>
      </c>
      <c r="Q408" s="11">
        <f>IF(SUMIFS(N:N,E:E,SubmissionActual[[#This Row],[MonthName]])&gt;0,SubmissionActual[[#This Row],[2nd Submission]],SubmissionActual[[#This Row],[1st Submission]])</f>
        <v>0</v>
      </c>
    </row>
    <row r="409" spans="1:17">
      <c r="A409" s="15" t="str">
        <f>IF(OR(AND(SubmissionActual[MonthName]=MonthSel, SubmissionActual[Define]=DefineSel), AND(SubmissionActual[MonthName]=MonthSel, DefineSel="All")),"Yes","No")</f>
        <v>No</v>
      </c>
      <c r="B409" s="15" t="str">
        <f ca="1">IF(SubmissionActual[[#This Row],[Month2]]&lt;MONTH(TODAY()),"Yes","No")</f>
        <v>Yes</v>
      </c>
      <c r="C409" s="15">
        <v>2022</v>
      </c>
      <c r="D409" s="15">
        <v>3</v>
      </c>
      <c r="E409" s="15" t="s">
        <v>136</v>
      </c>
      <c r="F409" s="11" t="s">
        <v>581</v>
      </c>
      <c r="G409" s="11"/>
      <c r="H409" s="266" t="s">
        <v>77</v>
      </c>
      <c r="I409" s="11" t="s">
        <v>428</v>
      </c>
      <c r="J409" s="11" t="s">
        <v>389</v>
      </c>
      <c r="K409" s="11" t="s">
        <v>410</v>
      </c>
      <c r="L409" s="11"/>
      <c r="M409" s="11">
        <v>960</v>
      </c>
      <c r="N409" s="11">
        <v>0</v>
      </c>
      <c r="O409" s="11">
        <v>-960</v>
      </c>
      <c r="P409" s="11">
        <v>0</v>
      </c>
      <c r="Q409" s="11">
        <f>IF(SUMIFS(N:N,E:E,SubmissionActual[[#This Row],[MonthName]])&gt;0,SubmissionActual[[#This Row],[2nd Submission]],SubmissionActual[[#This Row],[1st Submission]])</f>
        <v>0</v>
      </c>
    </row>
    <row r="410" spans="1:17">
      <c r="A410" s="15" t="str">
        <f>IF(OR(AND(SubmissionActual[MonthName]=MonthSel, SubmissionActual[Define]=DefineSel), AND(SubmissionActual[MonthName]=MonthSel, DefineSel="All")),"Yes","No")</f>
        <v>No</v>
      </c>
      <c r="B410" s="15" t="str">
        <f ca="1">IF(SubmissionActual[[#This Row],[Month2]]&lt;MONTH(TODAY()),"Yes","No")</f>
        <v>Yes</v>
      </c>
      <c r="C410" s="15">
        <v>2022</v>
      </c>
      <c r="D410" s="15">
        <v>3</v>
      </c>
      <c r="E410" s="15" t="s">
        <v>136</v>
      </c>
      <c r="F410" s="11" t="s">
        <v>586</v>
      </c>
      <c r="G410" s="11"/>
      <c r="H410" s="266" t="s">
        <v>77</v>
      </c>
      <c r="I410" s="11" t="s">
        <v>428</v>
      </c>
      <c r="J410" s="11" t="s">
        <v>389</v>
      </c>
      <c r="K410" s="11" t="s">
        <v>410</v>
      </c>
      <c r="L410" s="11"/>
      <c r="M410" s="11">
        <v>0</v>
      </c>
      <c r="N410" s="11">
        <v>5808</v>
      </c>
      <c r="O410" s="11">
        <v>5808</v>
      </c>
      <c r="P410" s="11">
        <v>0</v>
      </c>
      <c r="Q410" s="11">
        <f>IF(SUMIFS(N:N,E:E,SubmissionActual[[#This Row],[MonthName]])&gt;0,SubmissionActual[[#This Row],[2nd Submission]],SubmissionActual[[#This Row],[1st Submission]])</f>
        <v>5808</v>
      </c>
    </row>
    <row r="411" spans="1:17">
      <c r="A411" s="15" t="str">
        <f>IF(OR(AND(SubmissionActual[MonthName]=MonthSel, SubmissionActual[Define]=DefineSel), AND(SubmissionActual[MonthName]=MonthSel, DefineSel="All")),"Yes","No")</f>
        <v>No</v>
      </c>
      <c r="B411" s="15" t="str">
        <f ca="1">IF(SubmissionActual[[#This Row],[Month2]]&lt;MONTH(TODAY()),"Yes","No")</f>
        <v>Yes</v>
      </c>
      <c r="C411" s="15">
        <v>2022</v>
      </c>
      <c r="D411" s="15">
        <v>3</v>
      </c>
      <c r="E411" s="15" t="s">
        <v>136</v>
      </c>
      <c r="F411" s="11" t="s">
        <v>587</v>
      </c>
      <c r="G411" s="11"/>
      <c r="H411" s="266" t="s">
        <v>77</v>
      </c>
      <c r="I411" s="11" t="s">
        <v>428</v>
      </c>
      <c r="J411" s="11" t="s">
        <v>389</v>
      </c>
      <c r="K411" s="11" t="s">
        <v>410</v>
      </c>
      <c r="L411" s="11"/>
      <c r="M411" s="11">
        <v>0</v>
      </c>
      <c r="N411" s="11">
        <v>0</v>
      </c>
      <c r="O411" s="11">
        <v>0</v>
      </c>
      <c r="P411" s="11"/>
      <c r="Q411" s="11">
        <f>IF(SUMIFS(N:N,E:E,SubmissionActual[[#This Row],[MonthName]])&gt;0,SubmissionActual[[#This Row],[2nd Submission]],SubmissionActual[[#This Row],[1st Submission]])</f>
        <v>0</v>
      </c>
    </row>
    <row r="412" spans="1:17">
      <c r="A412" s="15" t="str">
        <f>IF(OR(AND(SubmissionActual[MonthName]=MonthSel, SubmissionActual[Define]=DefineSel), AND(SubmissionActual[MonthName]=MonthSel, DefineSel="All")),"Yes","No")</f>
        <v>No</v>
      </c>
      <c r="B412" s="15" t="str">
        <f ca="1">IF(SubmissionActual[[#This Row],[Month2]]&lt;MONTH(TODAY()),"Yes","No")</f>
        <v>Yes</v>
      </c>
      <c r="C412" s="15">
        <v>2022</v>
      </c>
      <c r="D412" s="15">
        <v>3</v>
      </c>
      <c r="E412" s="15" t="s">
        <v>136</v>
      </c>
      <c r="F412" s="11" t="s">
        <v>7</v>
      </c>
      <c r="G412" s="11"/>
      <c r="H412" s="266" t="s">
        <v>77</v>
      </c>
      <c r="I412" s="11" t="s">
        <v>428</v>
      </c>
      <c r="J412" s="11" t="s">
        <v>372</v>
      </c>
      <c r="K412" s="11" t="s">
        <v>410</v>
      </c>
      <c r="L412" s="11"/>
      <c r="M412" s="11"/>
      <c r="N412" s="11">
        <v>0</v>
      </c>
      <c r="O412" s="11">
        <v>0</v>
      </c>
      <c r="P412" s="11">
        <v>0</v>
      </c>
      <c r="Q412" s="11">
        <f>IF(SUMIFS(N:N,E:E,SubmissionActual[[#This Row],[MonthName]])&gt;0,SubmissionActual[[#This Row],[2nd Submission]],SubmissionActual[[#This Row],[1st Submission]])</f>
        <v>0</v>
      </c>
    </row>
    <row r="413" spans="1:17">
      <c r="A413" s="15" t="str">
        <f>IF(OR(AND(SubmissionActual[MonthName]=MonthSel, SubmissionActual[Define]=DefineSel), AND(SubmissionActual[MonthName]=MonthSel, DefineSel="All")),"Yes","No")</f>
        <v>No</v>
      </c>
      <c r="B413" s="15" t="str">
        <f ca="1">IF(SubmissionActual[[#This Row],[Month2]]&lt;MONTH(TODAY()),"Yes","No")</f>
        <v>Yes</v>
      </c>
      <c r="C413" s="15">
        <v>2022</v>
      </c>
      <c r="D413" s="15">
        <v>3</v>
      </c>
      <c r="E413" s="15" t="s">
        <v>136</v>
      </c>
      <c r="F413" s="11" t="s">
        <v>188</v>
      </c>
      <c r="G413" s="11"/>
      <c r="H413" s="266" t="s">
        <v>77</v>
      </c>
      <c r="I413" s="11" t="s">
        <v>428</v>
      </c>
      <c r="J413" s="11" t="s">
        <v>372</v>
      </c>
      <c r="K413" s="11" t="s">
        <v>410</v>
      </c>
      <c r="L413" s="11"/>
      <c r="M413" s="11"/>
      <c r="N413" s="11"/>
      <c r="O413" s="11">
        <v>0</v>
      </c>
      <c r="P413" s="11"/>
      <c r="Q413" s="11">
        <f>IF(SUMIFS(N:N,E:E,SubmissionActual[[#This Row],[MonthName]])&gt;0,SubmissionActual[[#This Row],[2nd Submission]],SubmissionActual[[#This Row],[1st Submission]])</f>
        <v>0</v>
      </c>
    </row>
    <row r="414" spans="1:17">
      <c r="A414" s="15" t="str">
        <f>IF(OR(AND(SubmissionActual[MonthName]=MonthSel, SubmissionActual[Define]=DefineSel), AND(SubmissionActual[MonthName]=MonthSel, DefineSel="All")),"Yes","No")</f>
        <v>No</v>
      </c>
      <c r="B414" s="15" t="str">
        <f ca="1">IF(SubmissionActual[[#This Row],[Month2]]&lt;MONTH(TODAY()),"Yes","No")</f>
        <v>Yes</v>
      </c>
      <c r="C414" s="15">
        <v>2022</v>
      </c>
      <c r="D414" s="15">
        <v>3</v>
      </c>
      <c r="E414" s="15" t="s">
        <v>136</v>
      </c>
      <c r="F414" s="11" t="s">
        <v>31</v>
      </c>
      <c r="G414" s="11"/>
      <c r="H414" s="266" t="s">
        <v>77</v>
      </c>
      <c r="I414" s="11" t="s">
        <v>428</v>
      </c>
      <c r="J414" s="11" t="s">
        <v>389</v>
      </c>
      <c r="K414" s="11" t="s">
        <v>410</v>
      </c>
      <c r="L414" s="11"/>
      <c r="M414" s="11">
        <v>756815.09433962265</v>
      </c>
      <c r="N414" s="11">
        <v>740295</v>
      </c>
      <c r="O414" s="11">
        <v>-16520.09433962265</v>
      </c>
      <c r="P414" s="11">
        <v>742581.76000000024</v>
      </c>
      <c r="Q414" s="11">
        <f>IF(SUMIFS(N:N,E:E,SubmissionActual[[#This Row],[MonthName]])&gt;0,SubmissionActual[[#This Row],[2nd Submission]],SubmissionActual[[#This Row],[1st Submission]])</f>
        <v>740295</v>
      </c>
    </row>
    <row r="415" spans="1:17">
      <c r="A415" s="15" t="str">
        <f>IF(OR(AND(SubmissionActual[MonthName]=MonthSel, SubmissionActual[Define]=DefineSel), AND(SubmissionActual[MonthName]=MonthSel, DefineSel="All")),"Yes","No")</f>
        <v>No</v>
      </c>
      <c r="B415" s="15" t="str">
        <f ca="1">IF(SubmissionActual[[#This Row],[Month2]]&lt;MONTH(TODAY()),"Yes","No")</f>
        <v>Yes</v>
      </c>
      <c r="C415" s="15">
        <v>2022</v>
      </c>
      <c r="D415" s="15">
        <v>3</v>
      </c>
      <c r="E415" s="15" t="s">
        <v>136</v>
      </c>
      <c r="F415" s="11" t="s">
        <v>78</v>
      </c>
      <c r="G415" s="11"/>
      <c r="H415" s="266" t="s">
        <v>77</v>
      </c>
      <c r="I415" s="11" t="s">
        <v>428</v>
      </c>
      <c r="J415" s="11" t="s">
        <v>389</v>
      </c>
      <c r="K415" s="11" t="s">
        <v>410</v>
      </c>
      <c r="L415" s="11"/>
      <c r="M415" s="11">
        <v>0</v>
      </c>
      <c r="N415" s="11">
        <v>0</v>
      </c>
      <c r="O415" s="11">
        <v>0</v>
      </c>
      <c r="P415" s="11">
        <v>0</v>
      </c>
      <c r="Q415" s="11">
        <f>IF(SUMIFS(N:N,E:E,SubmissionActual[[#This Row],[MonthName]])&gt;0,SubmissionActual[[#This Row],[2nd Submission]],SubmissionActual[[#This Row],[1st Submission]])</f>
        <v>0</v>
      </c>
    </row>
    <row r="416" spans="1:17">
      <c r="A416" s="15" t="str">
        <f>IF(OR(AND(SubmissionActual[MonthName]=MonthSel, SubmissionActual[Define]=DefineSel), AND(SubmissionActual[MonthName]=MonthSel, DefineSel="All")),"Yes","No")</f>
        <v>No</v>
      </c>
      <c r="B416" s="15" t="str">
        <f ca="1">IF(SubmissionActual[[#This Row],[Month2]]&lt;MONTH(TODAY()),"Yes","No")</f>
        <v>Yes</v>
      </c>
      <c r="C416" s="15">
        <v>2022</v>
      </c>
      <c r="D416" s="15">
        <v>3</v>
      </c>
      <c r="E416" s="15" t="s">
        <v>136</v>
      </c>
      <c r="F416" s="11" t="s">
        <v>34</v>
      </c>
      <c r="G416" s="11"/>
      <c r="H416" s="266" t="s">
        <v>77</v>
      </c>
      <c r="I416" s="11" t="s">
        <v>428</v>
      </c>
      <c r="J416" s="11" t="s">
        <v>372</v>
      </c>
      <c r="K416" s="11" t="s">
        <v>410</v>
      </c>
      <c r="L416" s="11"/>
      <c r="M416" s="11">
        <v>9970</v>
      </c>
      <c r="N416" s="11">
        <v>9955.2000000000007</v>
      </c>
      <c r="O416" s="11">
        <v>-14.799999999999272</v>
      </c>
      <c r="P416" s="11">
        <v>9955.2000000000007</v>
      </c>
      <c r="Q416" s="11">
        <f>IF(SUMIFS(N:N,E:E,SubmissionActual[[#This Row],[MonthName]])&gt;0,SubmissionActual[[#This Row],[2nd Submission]],SubmissionActual[[#This Row],[1st Submission]])</f>
        <v>9955.2000000000007</v>
      </c>
    </row>
    <row r="417" spans="1:17">
      <c r="A417" s="15" t="str">
        <f>IF(OR(AND(SubmissionActual[MonthName]=MonthSel, SubmissionActual[Define]=DefineSel), AND(SubmissionActual[MonthName]=MonthSel, DefineSel="All")),"Yes","No")</f>
        <v>No</v>
      </c>
      <c r="B417" s="15" t="str">
        <f ca="1">IF(SubmissionActual[[#This Row],[Month2]]&lt;MONTH(TODAY()),"Yes","No")</f>
        <v>Yes</v>
      </c>
      <c r="C417" s="15">
        <v>2022</v>
      </c>
      <c r="D417" s="15">
        <v>3</v>
      </c>
      <c r="E417" s="15" t="s">
        <v>136</v>
      </c>
      <c r="F417" s="11" t="s">
        <v>52</v>
      </c>
      <c r="G417" s="11"/>
      <c r="H417" s="266" t="s">
        <v>77</v>
      </c>
      <c r="I417" s="11" t="s">
        <v>428</v>
      </c>
      <c r="J417" s="11" t="s">
        <v>372</v>
      </c>
      <c r="K417" s="11" t="s">
        <v>410</v>
      </c>
      <c r="L417" s="11"/>
      <c r="M417" s="11">
        <v>0</v>
      </c>
      <c r="N417" s="11"/>
      <c r="O417" s="11">
        <v>0</v>
      </c>
      <c r="P417" s="11"/>
      <c r="Q417" s="11">
        <f>IF(SUMIFS(N:N,E:E,SubmissionActual[[#This Row],[MonthName]])&gt;0,SubmissionActual[[#This Row],[2nd Submission]],SubmissionActual[[#This Row],[1st Submission]])</f>
        <v>0</v>
      </c>
    </row>
    <row r="418" spans="1:17">
      <c r="A418" s="15" t="str">
        <f>IF(OR(AND(SubmissionActual[MonthName]=MonthSel, SubmissionActual[Define]=DefineSel), AND(SubmissionActual[MonthName]=MonthSel, DefineSel="All")),"Yes","No")</f>
        <v>No</v>
      </c>
      <c r="B418" s="15" t="str">
        <f ca="1">IF(SubmissionActual[[#This Row],[Month2]]&lt;MONTH(TODAY()),"Yes","No")</f>
        <v>Yes</v>
      </c>
      <c r="C418" s="15">
        <v>2022</v>
      </c>
      <c r="D418" s="15">
        <v>3</v>
      </c>
      <c r="E418" s="15" t="s">
        <v>136</v>
      </c>
      <c r="F418" s="11" t="s">
        <v>9</v>
      </c>
      <c r="G418" s="11"/>
      <c r="H418" s="266" t="s">
        <v>77</v>
      </c>
      <c r="I418" s="11" t="s">
        <v>428</v>
      </c>
      <c r="J418" s="11" t="s">
        <v>372</v>
      </c>
      <c r="K418" s="11" t="s">
        <v>410</v>
      </c>
      <c r="L418" s="11"/>
      <c r="M418" s="11">
        <v>52500</v>
      </c>
      <c r="N418" s="11">
        <v>63039.712</v>
      </c>
      <c r="O418" s="11">
        <v>10539.712</v>
      </c>
      <c r="P418" s="11">
        <v>67814.400000000009</v>
      </c>
      <c r="Q418" s="11">
        <f>IF(SUMIFS(N:N,E:E,SubmissionActual[[#This Row],[MonthName]])&gt;0,SubmissionActual[[#This Row],[2nd Submission]],SubmissionActual[[#This Row],[1st Submission]])</f>
        <v>63039.712</v>
      </c>
    </row>
    <row r="419" spans="1:17">
      <c r="A419" s="15" t="str">
        <f>IF(OR(AND(SubmissionActual[MonthName]=MonthSel, SubmissionActual[Define]=DefineSel), AND(SubmissionActual[MonthName]=MonthSel, DefineSel="All")),"Yes","No")</f>
        <v>No</v>
      </c>
      <c r="B419" s="15" t="str">
        <f ca="1">IF(SubmissionActual[[#This Row],[Month2]]&lt;MONTH(TODAY()),"Yes","No")</f>
        <v>Yes</v>
      </c>
      <c r="C419" s="15">
        <v>2022</v>
      </c>
      <c r="D419" s="15">
        <v>3</v>
      </c>
      <c r="E419" s="15" t="s">
        <v>136</v>
      </c>
      <c r="F419" s="11" t="s">
        <v>22</v>
      </c>
      <c r="G419" s="11"/>
      <c r="H419" s="266" t="s">
        <v>77</v>
      </c>
      <c r="I419" s="11" t="s">
        <v>428</v>
      </c>
      <c r="J419" s="11" t="s">
        <v>389</v>
      </c>
      <c r="K419" s="11" t="s">
        <v>410</v>
      </c>
      <c r="L419" s="11"/>
      <c r="M419" s="11"/>
      <c r="N419" s="11">
        <v>0</v>
      </c>
      <c r="O419" s="11">
        <v>0</v>
      </c>
      <c r="P419" s="11"/>
      <c r="Q419" s="11">
        <f>IF(SUMIFS(N:N,E:E,SubmissionActual[[#This Row],[MonthName]])&gt;0,SubmissionActual[[#This Row],[2nd Submission]],SubmissionActual[[#This Row],[1st Submission]])</f>
        <v>0</v>
      </c>
    </row>
    <row r="420" spans="1:17">
      <c r="A420" s="15" t="str">
        <f>IF(OR(AND(SubmissionActual[MonthName]=MonthSel, SubmissionActual[Define]=DefineSel), AND(SubmissionActual[MonthName]=MonthSel, DefineSel="All")),"Yes","No")</f>
        <v>No</v>
      </c>
      <c r="B420" s="15" t="str">
        <f ca="1">IF(SubmissionActual[[#This Row],[Month2]]&lt;MONTH(TODAY()),"Yes","No")</f>
        <v>Yes</v>
      </c>
      <c r="C420" s="15">
        <v>2022</v>
      </c>
      <c r="D420" s="15">
        <v>3</v>
      </c>
      <c r="E420" s="15" t="s">
        <v>136</v>
      </c>
      <c r="F420" s="11" t="s">
        <v>19</v>
      </c>
      <c r="G420" s="11"/>
      <c r="H420" s="266" t="s">
        <v>77</v>
      </c>
      <c r="I420" s="11" t="s">
        <v>428</v>
      </c>
      <c r="J420" s="11" t="s">
        <v>372</v>
      </c>
      <c r="K420" s="11" t="s">
        <v>410</v>
      </c>
      <c r="L420" s="11"/>
      <c r="M420" s="11"/>
      <c r="N420" s="11">
        <v>0</v>
      </c>
      <c r="O420" s="11">
        <v>0</v>
      </c>
      <c r="P420" s="11"/>
      <c r="Q420" s="11">
        <f>IF(SUMIFS(N:N,E:E,SubmissionActual[[#This Row],[MonthName]])&gt;0,SubmissionActual[[#This Row],[2nd Submission]],SubmissionActual[[#This Row],[1st Submission]])</f>
        <v>0</v>
      </c>
    </row>
    <row r="421" spans="1:17">
      <c r="A421" s="15" t="str">
        <f>IF(OR(AND(SubmissionActual[MonthName]=MonthSel, SubmissionActual[Define]=DefineSel), AND(SubmissionActual[MonthName]=MonthSel, DefineSel="All")),"Yes","No")</f>
        <v>No</v>
      </c>
      <c r="B421" s="15" t="str">
        <f ca="1">IF(SubmissionActual[[#This Row],[Month2]]&lt;MONTH(TODAY()),"Yes","No")</f>
        <v>Yes</v>
      </c>
      <c r="C421" s="15">
        <v>2022</v>
      </c>
      <c r="D421" s="15">
        <v>3</v>
      </c>
      <c r="E421" s="15" t="s">
        <v>136</v>
      </c>
      <c r="F421" s="11" t="s">
        <v>21</v>
      </c>
      <c r="G421" s="11"/>
      <c r="H421" s="266" t="s">
        <v>77</v>
      </c>
      <c r="I421" s="11" t="s">
        <v>428</v>
      </c>
      <c r="J421" s="11" t="s">
        <v>372</v>
      </c>
      <c r="K421" s="11" t="s">
        <v>410</v>
      </c>
      <c r="L421" s="11"/>
      <c r="M421" s="11"/>
      <c r="N421" s="11">
        <v>0</v>
      </c>
      <c r="O421" s="11">
        <v>0</v>
      </c>
      <c r="P421" s="11"/>
      <c r="Q421" s="11">
        <f>IF(SUMIFS(N:N,E:E,SubmissionActual[[#This Row],[MonthName]])&gt;0,SubmissionActual[[#This Row],[2nd Submission]],SubmissionActual[[#This Row],[1st Submission]])</f>
        <v>0</v>
      </c>
    </row>
    <row r="422" spans="1:17">
      <c r="A422" s="15" t="str">
        <f>IF(OR(AND(SubmissionActual[MonthName]=MonthSel, SubmissionActual[Define]=DefineSel), AND(SubmissionActual[MonthName]=MonthSel, DefineSel="All")),"Yes","No")</f>
        <v>No</v>
      </c>
      <c r="B422" s="15" t="str">
        <f ca="1">IF(SubmissionActual[[#This Row],[Month2]]&lt;MONTH(TODAY()),"Yes","No")</f>
        <v>Yes</v>
      </c>
      <c r="C422" s="15">
        <v>2022</v>
      </c>
      <c r="D422" s="15">
        <v>3</v>
      </c>
      <c r="E422" s="15" t="s">
        <v>136</v>
      </c>
      <c r="F422" s="11" t="s">
        <v>20</v>
      </c>
      <c r="G422" s="11"/>
      <c r="H422" s="266" t="s">
        <v>77</v>
      </c>
      <c r="I422" s="11" t="s">
        <v>428</v>
      </c>
      <c r="J422" s="11" t="s">
        <v>372</v>
      </c>
      <c r="K422" s="11" t="s">
        <v>410</v>
      </c>
      <c r="L422" s="11"/>
      <c r="M422" s="11"/>
      <c r="N422" s="11">
        <v>0</v>
      </c>
      <c r="O422" s="11">
        <v>0</v>
      </c>
      <c r="P422" s="11"/>
      <c r="Q422" s="11">
        <f>IF(SUMIFS(N:N,E:E,SubmissionActual[[#This Row],[MonthName]])&gt;0,SubmissionActual[[#This Row],[2nd Submission]],SubmissionActual[[#This Row],[1st Submission]])</f>
        <v>0</v>
      </c>
    </row>
    <row r="423" spans="1:17">
      <c r="A423" s="15" t="str">
        <f>IF(OR(AND(SubmissionActual[MonthName]=MonthSel, SubmissionActual[Define]=DefineSel), AND(SubmissionActual[MonthName]=MonthSel, DefineSel="All")),"Yes","No")</f>
        <v>No</v>
      </c>
      <c r="B423" s="15" t="str">
        <f ca="1">IF(SubmissionActual[[#This Row],[Month2]]&lt;MONTH(TODAY()),"Yes","No")</f>
        <v>Yes</v>
      </c>
      <c r="C423" s="15">
        <v>2022</v>
      </c>
      <c r="D423" s="15">
        <v>3</v>
      </c>
      <c r="E423" s="15" t="s">
        <v>136</v>
      </c>
      <c r="F423" s="11" t="s">
        <v>531</v>
      </c>
      <c r="G423" s="11"/>
      <c r="H423" s="266" t="s">
        <v>72</v>
      </c>
      <c r="I423" s="266" t="s">
        <v>368</v>
      </c>
      <c r="J423" s="11" t="s">
        <v>384</v>
      </c>
      <c r="K423" s="11" t="s">
        <v>410</v>
      </c>
      <c r="L423" s="11"/>
      <c r="M423" s="11">
        <v>1408.3354099851319</v>
      </c>
      <c r="N423" s="11">
        <v>1411.5683279881055</v>
      </c>
      <c r="O423" s="11">
        <v>3.2329180029735198</v>
      </c>
      <c r="P423" s="11">
        <v>1512.6999999999998</v>
      </c>
      <c r="Q423" s="11">
        <f>IF(SUMIFS(N:N,E:E,SubmissionActual[[#This Row],[MonthName]])&gt;0,SubmissionActual[[#This Row],[2nd Submission]],SubmissionActual[[#This Row],[1st Submission]])</f>
        <v>1411.5683279881055</v>
      </c>
    </row>
    <row r="424" spans="1:17">
      <c r="A424" s="15" t="str">
        <f>IF(OR(AND(SubmissionActual[MonthName]=MonthSel, SubmissionActual[Define]=DefineSel), AND(SubmissionActual[MonthName]=MonthSel, DefineSel="All")),"Yes","No")</f>
        <v>No</v>
      </c>
      <c r="B424" s="15" t="str">
        <f ca="1">IF(SubmissionActual[[#This Row],[Month2]]&lt;MONTH(TODAY()),"Yes","No")</f>
        <v>Yes</v>
      </c>
      <c r="C424" s="15">
        <v>2022</v>
      </c>
      <c r="D424" s="15">
        <v>3</v>
      </c>
      <c r="E424" s="15" t="s">
        <v>136</v>
      </c>
      <c r="F424" s="11" t="s">
        <v>532</v>
      </c>
      <c r="G424" s="11"/>
      <c r="H424" s="266" t="s">
        <v>72</v>
      </c>
      <c r="I424" s="266" t="s">
        <v>368</v>
      </c>
      <c r="J424" s="11" t="s">
        <v>384</v>
      </c>
      <c r="K424" s="11" t="s">
        <v>410</v>
      </c>
      <c r="L424" s="11"/>
      <c r="M424" s="11">
        <v>967.12600563482158</v>
      </c>
      <c r="N424" s="11">
        <v>967.70080450785736</v>
      </c>
      <c r="O424" s="11">
        <v>0.5747988730357747</v>
      </c>
      <c r="P424" s="11">
        <v>1078.75</v>
      </c>
      <c r="Q424" s="11">
        <f>IF(SUMIFS(N:N,E:E,SubmissionActual[[#This Row],[MonthName]])&gt;0,SubmissionActual[[#This Row],[2nd Submission]],SubmissionActual[[#This Row],[1st Submission]])</f>
        <v>967.70080450785736</v>
      </c>
    </row>
    <row r="425" spans="1:17">
      <c r="A425" s="15" t="str">
        <f>IF(OR(AND(SubmissionActual[MonthName]=MonthSel, SubmissionActual[Define]=DefineSel), AND(SubmissionActual[MonthName]=MonthSel, DefineSel="All")),"Yes","No")</f>
        <v>No</v>
      </c>
      <c r="B425" s="15" t="str">
        <f ca="1">IF(SubmissionActual[[#This Row],[Month2]]&lt;MONTH(TODAY()),"Yes","No")</f>
        <v>Yes</v>
      </c>
      <c r="C425" s="15">
        <v>2022</v>
      </c>
      <c r="D425" s="15">
        <v>3</v>
      </c>
      <c r="E425" s="15" t="s">
        <v>136</v>
      </c>
      <c r="F425" s="11" t="s">
        <v>533</v>
      </c>
      <c r="G425" s="11"/>
      <c r="H425" s="266" t="s">
        <v>72</v>
      </c>
      <c r="I425" s="266" t="s">
        <v>368</v>
      </c>
      <c r="J425" s="11" t="s">
        <v>384</v>
      </c>
      <c r="K425" s="11" t="s">
        <v>410</v>
      </c>
      <c r="L425" s="11"/>
      <c r="M425" s="11">
        <v>836.23480212829395</v>
      </c>
      <c r="N425" s="11">
        <v>844.98784170263525</v>
      </c>
      <c r="O425" s="11">
        <v>8.753039574341301</v>
      </c>
      <c r="P425" s="11">
        <v>886.16</v>
      </c>
      <c r="Q425" s="11">
        <f>IF(SUMIFS(N:N,E:E,SubmissionActual[[#This Row],[MonthName]])&gt;0,SubmissionActual[[#This Row],[2nd Submission]],SubmissionActual[[#This Row],[1st Submission]])</f>
        <v>844.98784170263525</v>
      </c>
    </row>
    <row r="426" spans="1:17">
      <c r="A426" s="15" t="str">
        <f>IF(OR(AND(SubmissionActual[MonthName]=MonthSel, SubmissionActual[Define]=DefineSel), AND(SubmissionActual[MonthName]=MonthSel, DefineSel="All")),"Yes","No")</f>
        <v>No</v>
      </c>
      <c r="B426" s="15" t="str">
        <f ca="1">IF(SubmissionActual[[#This Row],[Month2]]&lt;MONTH(TODAY()),"Yes","No")</f>
        <v>Yes</v>
      </c>
      <c r="C426" s="15">
        <v>2022</v>
      </c>
      <c r="D426" s="15">
        <v>3</v>
      </c>
      <c r="E426" s="15" t="s">
        <v>136</v>
      </c>
      <c r="F426" s="11" t="s">
        <v>534</v>
      </c>
      <c r="G426" s="11"/>
      <c r="H426" s="266" t="s">
        <v>72</v>
      </c>
      <c r="I426" s="266" t="s">
        <v>368</v>
      </c>
      <c r="J426" s="11" t="s">
        <v>384</v>
      </c>
      <c r="K426" s="11" t="s">
        <v>410</v>
      </c>
      <c r="L426" s="11"/>
      <c r="M426" s="11">
        <v>519.14118957032781</v>
      </c>
      <c r="N426" s="11">
        <v>520.81295165626227</v>
      </c>
      <c r="O426" s="11">
        <v>1.6717620859344606</v>
      </c>
      <c r="P426" s="11">
        <v>537.75</v>
      </c>
      <c r="Q426" s="11">
        <f>IF(SUMIFS(N:N,E:E,SubmissionActual[[#This Row],[MonthName]])&gt;0,SubmissionActual[[#This Row],[2nd Submission]],SubmissionActual[[#This Row],[1st Submission]])</f>
        <v>520.81295165626227</v>
      </c>
    </row>
    <row r="427" spans="1:17">
      <c r="A427" s="15" t="str">
        <f>IF(OR(AND(SubmissionActual[MonthName]=MonthSel, SubmissionActual[Define]=DefineSel), AND(SubmissionActual[MonthName]=MonthSel, DefineSel="All")),"Yes","No")</f>
        <v>No</v>
      </c>
      <c r="B427" s="15" t="str">
        <f ca="1">IF(SubmissionActual[[#This Row],[Month2]]&lt;MONTH(TODAY()),"Yes","No")</f>
        <v>Yes</v>
      </c>
      <c r="C427" s="15">
        <v>2022</v>
      </c>
      <c r="D427" s="15">
        <v>3</v>
      </c>
      <c r="E427" s="15" t="s">
        <v>136</v>
      </c>
      <c r="F427" s="11" t="s">
        <v>486</v>
      </c>
      <c r="G427" s="11"/>
      <c r="H427" s="266" t="s">
        <v>72</v>
      </c>
      <c r="I427" s="266" t="s">
        <v>368</v>
      </c>
      <c r="J427" s="11" t="s">
        <v>386</v>
      </c>
      <c r="K427" s="11" t="s">
        <v>410</v>
      </c>
      <c r="L427" s="11"/>
      <c r="M427" s="11">
        <v>3609.5884533326448</v>
      </c>
      <c r="N427" s="11">
        <v>4116.586482628285</v>
      </c>
      <c r="O427" s="11">
        <v>506.99802929564021</v>
      </c>
      <c r="P427" s="11">
        <v>5610</v>
      </c>
      <c r="Q427" s="11">
        <f>IF(SUMIFS(N:N,E:E,SubmissionActual[[#This Row],[MonthName]])&gt;0,SubmissionActual[[#This Row],[2nd Submission]],SubmissionActual[[#This Row],[1st Submission]])</f>
        <v>4116.586482628285</v>
      </c>
    </row>
    <row r="428" spans="1:17">
      <c r="A428" s="15" t="str">
        <f>IF(OR(AND(SubmissionActual[MonthName]=MonthSel, SubmissionActual[Define]=DefineSel), AND(SubmissionActual[MonthName]=MonthSel, DefineSel="All")),"Yes","No")</f>
        <v>No</v>
      </c>
      <c r="B428" s="15" t="str">
        <f ca="1">IF(SubmissionActual[[#This Row],[Month2]]&lt;MONTH(TODAY()),"Yes","No")</f>
        <v>Yes</v>
      </c>
      <c r="C428" s="15">
        <v>2022</v>
      </c>
      <c r="D428" s="15">
        <v>3</v>
      </c>
      <c r="E428" s="15" t="s">
        <v>136</v>
      </c>
      <c r="F428" s="11" t="s">
        <v>475</v>
      </c>
      <c r="G428" s="11"/>
      <c r="H428" s="266" t="s">
        <v>72</v>
      </c>
      <c r="I428" s="266" t="s">
        <v>368</v>
      </c>
      <c r="J428" s="11" t="s">
        <v>398</v>
      </c>
      <c r="K428" s="11" t="s">
        <v>410</v>
      </c>
      <c r="L428" s="11"/>
      <c r="M428" s="11">
        <v>1877.663977638229</v>
      </c>
      <c r="N428" s="11">
        <v>1748.8098660341045</v>
      </c>
      <c r="O428" s="11">
        <v>-128.85411160412445</v>
      </c>
      <c r="P428" s="11">
        <v>2047.4</v>
      </c>
      <c r="Q428" s="11">
        <f>IF(SUMIFS(N:N,E:E,SubmissionActual[[#This Row],[MonthName]])&gt;0,SubmissionActual[[#This Row],[2nd Submission]],SubmissionActual[[#This Row],[1st Submission]])</f>
        <v>1748.8098660341045</v>
      </c>
    </row>
    <row r="429" spans="1:17">
      <c r="A429" s="15" t="str">
        <f>IF(OR(AND(SubmissionActual[MonthName]=MonthSel, SubmissionActual[Define]=DefineSel), AND(SubmissionActual[MonthName]=MonthSel, DefineSel="All")),"Yes","No")</f>
        <v>No</v>
      </c>
      <c r="B429" s="15" t="str">
        <f ca="1">IF(SubmissionActual[[#This Row],[Month2]]&lt;MONTH(TODAY()),"Yes","No")</f>
        <v>Yes</v>
      </c>
      <c r="C429" s="15">
        <v>2022</v>
      </c>
      <c r="D429" s="15">
        <v>3</v>
      </c>
      <c r="E429" s="15" t="s">
        <v>136</v>
      </c>
      <c r="F429" s="11" t="s">
        <v>491</v>
      </c>
      <c r="G429" s="11"/>
      <c r="H429" s="266" t="s">
        <v>72</v>
      </c>
      <c r="I429" s="266" t="s">
        <v>368</v>
      </c>
      <c r="J429" s="11" t="s">
        <v>386</v>
      </c>
      <c r="K429" s="11" t="s">
        <v>410</v>
      </c>
      <c r="L429" s="11"/>
      <c r="M429" s="11">
        <v>32770.542083741668</v>
      </c>
      <c r="N429" s="11">
        <v>26608.280579494021</v>
      </c>
      <c r="O429" s="11">
        <v>-6162.2615042476464</v>
      </c>
      <c r="P429" s="11">
        <v>32280</v>
      </c>
      <c r="Q429" s="11">
        <f>IF(SUMIFS(N:N,E:E,SubmissionActual[[#This Row],[MonthName]])&gt;0,SubmissionActual[[#This Row],[2nd Submission]],SubmissionActual[[#This Row],[1st Submission]])</f>
        <v>26608.280579494021</v>
      </c>
    </row>
    <row r="430" spans="1:17">
      <c r="A430" s="15" t="str">
        <f>IF(OR(AND(SubmissionActual[MonthName]=MonthSel, SubmissionActual[Define]=DefineSel), AND(SubmissionActual[MonthName]=MonthSel, DefineSel="All")),"Yes","No")</f>
        <v>No</v>
      </c>
      <c r="B430" s="15" t="str">
        <f ca="1">IF(SubmissionActual[[#This Row],[Month2]]&lt;MONTH(TODAY()),"Yes","No")</f>
        <v>Yes</v>
      </c>
      <c r="C430" s="15">
        <v>2022</v>
      </c>
      <c r="D430" s="15">
        <v>3</v>
      </c>
      <c r="E430" s="15" t="s">
        <v>136</v>
      </c>
      <c r="F430" s="11" t="s">
        <v>492</v>
      </c>
      <c r="G430" s="11"/>
      <c r="H430" s="266" t="s">
        <v>72</v>
      </c>
      <c r="I430" s="266" t="s">
        <v>368</v>
      </c>
      <c r="J430" s="11" t="s">
        <v>386</v>
      </c>
      <c r="K430" s="11" t="s">
        <v>410</v>
      </c>
      <c r="L430" s="11"/>
      <c r="M430" s="11">
        <v>0</v>
      </c>
      <c r="N430" s="11">
        <v>2010</v>
      </c>
      <c r="O430" s="11">
        <v>2010</v>
      </c>
      <c r="P430" s="11">
        <v>3540</v>
      </c>
      <c r="Q430" s="11">
        <f>IF(SUMIFS(N:N,E:E,SubmissionActual[[#This Row],[MonthName]])&gt;0,SubmissionActual[[#This Row],[2nd Submission]],SubmissionActual[[#This Row],[1st Submission]])</f>
        <v>2010</v>
      </c>
    </row>
    <row r="431" spans="1:17">
      <c r="A431" s="15" t="str">
        <f>IF(OR(AND(SubmissionActual[MonthName]=MonthSel, SubmissionActual[Define]=DefineSel), AND(SubmissionActual[MonthName]=MonthSel, DefineSel="All")),"Yes","No")</f>
        <v>No</v>
      </c>
      <c r="B431" s="15" t="str">
        <f ca="1">IF(SubmissionActual[[#This Row],[Month2]]&lt;MONTH(TODAY()),"Yes","No")</f>
        <v>Yes</v>
      </c>
      <c r="C431" s="15">
        <v>2022</v>
      </c>
      <c r="D431" s="15">
        <v>3</v>
      </c>
      <c r="E431" s="15" t="s">
        <v>136</v>
      </c>
      <c r="F431" s="11" t="s">
        <v>480</v>
      </c>
      <c r="G431" s="11"/>
      <c r="H431" s="266" t="s">
        <v>72</v>
      </c>
      <c r="I431" s="266" t="s">
        <v>368</v>
      </c>
      <c r="J431" s="11" t="s">
        <v>386</v>
      </c>
      <c r="K431" s="11" t="s">
        <v>410</v>
      </c>
      <c r="L431" s="11"/>
      <c r="M431" s="11">
        <v>37647.938848622609</v>
      </c>
      <c r="N431" s="11">
        <v>31418.635587519293</v>
      </c>
      <c r="O431" s="11">
        <v>-6229.3032611033159</v>
      </c>
      <c r="P431" s="11">
        <v>27239.800000000003</v>
      </c>
      <c r="Q431" s="11">
        <f>IF(SUMIFS(N:N,E:E,SubmissionActual[[#This Row],[MonthName]])&gt;0,SubmissionActual[[#This Row],[2nd Submission]],SubmissionActual[[#This Row],[1st Submission]])</f>
        <v>31418.635587519293</v>
      </c>
    </row>
    <row r="432" spans="1:17">
      <c r="A432" s="15" t="str">
        <f>IF(OR(AND(SubmissionActual[MonthName]=MonthSel, SubmissionActual[Define]=DefineSel), AND(SubmissionActual[MonthName]=MonthSel, DefineSel="All")),"Yes","No")</f>
        <v>No</v>
      </c>
      <c r="B432" s="15" t="str">
        <f ca="1">IF(SubmissionActual[[#This Row],[Month2]]&lt;MONTH(TODAY()),"Yes","No")</f>
        <v>Yes</v>
      </c>
      <c r="C432" s="15">
        <v>2022</v>
      </c>
      <c r="D432" s="15">
        <v>3</v>
      </c>
      <c r="E432" s="15" t="s">
        <v>136</v>
      </c>
      <c r="F432" s="11" t="s">
        <v>483</v>
      </c>
      <c r="G432" s="11"/>
      <c r="H432" s="266" t="s">
        <v>72</v>
      </c>
      <c r="I432" s="266" t="s">
        <v>368</v>
      </c>
      <c r="J432" s="11" t="s">
        <v>386</v>
      </c>
      <c r="K432" s="11" t="s">
        <v>410</v>
      </c>
      <c r="L432" s="11"/>
      <c r="M432" s="11">
        <v>110731.21117408632</v>
      </c>
      <c r="N432" s="11">
        <v>93417.357584778671</v>
      </c>
      <c r="O432" s="11">
        <v>-17313.853589307648</v>
      </c>
      <c r="P432" s="11">
        <v>59736.5</v>
      </c>
      <c r="Q432" s="11">
        <f>IF(SUMIFS(N:N,E:E,SubmissionActual[[#This Row],[MonthName]])&gt;0,SubmissionActual[[#This Row],[2nd Submission]],SubmissionActual[[#This Row],[1st Submission]])</f>
        <v>93417.357584778671</v>
      </c>
    </row>
    <row r="433" spans="1:17">
      <c r="A433" s="15" t="str">
        <f>IF(OR(AND(SubmissionActual[MonthName]=MonthSel, SubmissionActual[Define]=DefineSel), AND(SubmissionActual[MonthName]=MonthSel, DefineSel="All")),"Yes","No")</f>
        <v>No</v>
      </c>
      <c r="B433" s="15" t="str">
        <f ca="1">IF(SubmissionActual[[#This Row],[Month2]]&lt;MONTH(TODAY()),"Yes","No")</f>
        <v>Yes</v>
      </c>
      <c r="C433" s="15">
        <v>2022</v>
      </c>
      <c r="D433" s="15">
        <v>3</v>
      </c>
      <c r="E433" s="15" t="s">
        <v>136</v>
      </c>
      <c r="F433" s="11" t="s">
        <v>478</v>
      </c>
      <c r="G433" s="11"/>
      <c r="H433" s="266" t="s">
        <v>72</v>
      </c>
      <c r="I433" s="266" t="s">
        <v>368</v>
      </c>
      <c r="J433" s="11" t="s">
        <v>386</v>
      </c>
      <c r="K433" s="11" t="s">
        <v>410</v>
      </c>
      <c r="L433" s="11"/>
      <c r="M433" s="11">
        <v>4282.061411531824</v>
      </c>
      <c r="N433" s="11">
        <v>3710.6528425251731</v>
      </c>
      <c r="O433" s="11">
        <v>-571.40856900665085</v>
      </c>
      <c r="P433" s="11">
        <v>2880</v>
      </c>
      <c r="Q433" s="11">
        <f>IF(SUMIFS(N:N,E:E,SubmissionActual[[#This Row],[MonthName]])&gt;0,SubmissionActual[[#This Row],[2nd Submission]],SubmissionActual[[#This Row],[1st Submission]])</f>
        <v>3710.6528425251731</v>
      </c>
    </row>
    <row r="434" spans="1:17">
      <c r="A434" s="15" t="str">
        <f>IF(OR(AND(SubmissionActual[MonthName]=MonthSel, SubmissionActual[Define]=DefineSel), AND(SubmissionActual[MonthName]=MonthSel, DefineSel="All")),"Yes","No")</f>
        <v>No</v>
      </c>
      <c r="B434" s="15" t="str">
        <f ca="1">IF(SubmissionActual[[#This Row],[Month2]]&lt;MONTH(TODAY()),"Yes","No")</f>
        <v>Yes</v>
      </c>
      <c r="C434" s="15">
        <v>2022</v>
      </c>
      <c r="D434" s="15">
        <v>3</v>
      </c>
      <c r="E434" s="15" t="s">
        <v>136</v>
      </c>
      <c r="F434" s="11" t="s">
        <v>479</v>
      </c>
      <c r="G434" s="11"/>
      <c r="H434" s="266" t="s">
        <v>72</v>
      </c>
      <c r="I434" s="266" t="s">
        <v>368</v>
      </c>
      <c r="J434" s="11" t="s">
        <v>386</v>
      </c>
      <c r="K434" s="11" t="s">
        <v>410</v>
      </c>
      <c r="L434" s="11"/>
      <c r="M434" s="11">
        <v>22362.136154529322</v>
      </c>
      <c r="N434" s="11">
        <v>22758.370434153043</v>
      </c>
      <c r="O434" s="11">
        <v>396.23427962372079</v>
      </c>
      <c r="P434" s="11">
        <v>18452</v>
      </c>
      <c r="Q434" s="11">
        <f>IF(SUMIFS(N:N,E:E,SubmissionActual[[#This Row],[MonthName]])&gt;0,SubmissionActual[[#This Row],[2nd Submission]],SubmissionActual[[#This Row],[1st Submission]])</f>
        <v>22758.370434153043</v>
      </c>
    </row>
    <row r="435" spans="1:17">
      <c r="A435" s="15" t="str">
        <f>IF(OR(AND(SubmissionActual[MonthName]=MonthSel, SubmissionActual[Define]=DefineSel), AND(SubmissionActual[MonthName]=MonthSel, DefineSel="All")),"Yes","No")</f>
        <v>No</v>
      </c>
      <c r="B435" s="15" t="str">
        <f ca="1">IF(SubmissionActual[[#This Row],[Month2]]&lt;MONTH(TODAY()),"Yes","No")</f>
        <v>Yes</v>
      </c>
      <c r="C435" s="15">
        <v>2022</v>
      </c>
      <c r="D435" s="15">
        <v>3</v>
      </c>
      <c r="E435" s="15" t="s">
        <v>136</v>
      </c>
      <c r="F435" s="11" t="s">
        <v>485</v>
      </c>
      <c r="G435" s="11"/>
      <c r="H435" s="266" t="s">
        <v>72</v>
      </c>
      <c r="I435" s="266" t="s">
        <v>368</v>
      </c>
      <c r="J435" s="11" t="s">
        <v>386</v>
      </c>
      <c r="K435" s="11" t="s">
        <v>410</v>
      </c>
      <c r="L435" s="11"/>
      <c r="M435" s="11">
        <v>19548.147690127749</v>
      </c>
      <c r="N435" s="11">
        <v>26850.899624717385</v>
      </c>
      <c r="O435" s="11">
        <v>7302.7519345896362</v>
      </c>
      <c r="P435" s="11">
        <v>25786</v>
      </c>
      <c r="Q435" s="11">
        <f>IF(SUMIFS(N:N,E:E,SubmissionActual[[#This Row],[MonthName]])&gt;0,SubmissionActual[[#This Row],[2nd Submission]],SubmissionActual[[#This Row],[1st Submission]])</f>
        <v>26850.899624717385</v>
      </c>
    </row>
    <row r="436" spans="1:17">
      <c r="A436" s="15" t="str">
        <f>IF(OR(AND(SubmissionActual[MonthName]=MonthSel, SubmissionActual[Define]=DefineSel), AND(SubmissionActual[MonthName]=MonthSel, DefineSel="All")),"Yes","No")</f>
        <v>No</v>
      </c>
      <c r="B436" s="15" t="str">
        <f ca="1">IF(SubmissionActual[[#This Row],[Month2]]&lt;MONTH(TODAY()),"Yes","No")</f>
        <v>Yes</v>
      </c>
      <c r="C436" s="15">
        <v>2022</v>
      </c>
      <c r="D436" s="15">
        <v>3</v>
      </c>
      <c r="E436" s="15" t="s">
        <v>136</v>
      </c>
      <c r="F436" s="11" t="s">
        <v>481</v>
      </c>
      <c r="G436" s="11"/>
      <c r="H436" s="266" t="s">
        <v>72</v>
      </c>
      <c r="I436" s="266" t="s">
        <v>368</v>
      </c>
      <c r="J436" s="11" t="s">
        <v>386</v>
      </c>
      <c r="K436" s="11" t="s">
        <v>410</v>
      </c>
      <c r="L436" s="11"/>
      <c r="M436" s="11">
        <v>4285.4387990298164</v>
      </c>
      <c r="N436" s="11">
        <v>4031.8451711043631</v>
      </c>
      <c r="O436" s="11">
        <v>-253.59362792545335</v>
      </c>
      <c r="P436" s="11">
        <v>3960.1</v>
      </c>
      <c r="Q436" s="11">
        <f>IF(SUMIFS(N:N,E:E,SubmissionActual[[#This Row],[MonthName]])&gt;0,SubmissionActual[[#This Row],[2nd Submission]],SubmissionActual[[#This Row],[1st Submission]])</f>
        <v>4031.8451711043631</v>
      </c>
    </row>
    <row r="437" spans="1:17">
      <c r="A437" s="15" t="str">
        <f>IF(OR(AND(SubmissionActual[MonthName]=MonthSel, SubmissionActual[Define]=DefineSel), AND(SubmissionActual[MonthName]=MonthSel, DefineSel="All")),"Yes","No")</f>
        <v>No</v>
      </c>
      <c r="B437" s="15" t="str">
        <f ca="1">IF(SubmissionActual[[#This Row],[Month2]]&lt;MONTH(TODAY()),"Yes","No")</f>
        <v>Yes</v>
      </c>
      <c r="C437" s="15">
        <v>2022</v>
      </c>
      <c r="D437" s="15">
        <v>3</v>
      </c>
      <c r="E437" s="15" t="s">
        <v>136</v>
      </c>
      <c r="F437" s="11" t="s">
        <v>484</v>
      </c>
      <c r="G437" s="11"/>
      <c r="H437" s="266" t="s">
        <v>72</v>
      </c>
      <c r="I437" s="266" t="s">
        <v>368</v>
      </c>
      <c r="J437" s="11" t="s">
        <v>386</v>
      </c>
      <c r="K437" s="11" t="s">
        <v>410</v>
      </c>
      <c r="L437" s="11"/>
      <c r="M437" s="11">
        <v>15406.864684622424</v>
      </c>
      <c r="N437" s="11">
        <v>13888.040656123598</v>
      </c>
      <c r="O437" s="11">
        <v>-1518.824028498826</v>
      </c>
      <c r="P437" s="11">
        <v>14275</v>
      </c>
      <c r="Q437" s="11">
        <f>IF(SUMIFS(N:N,E:E,SubmissionActual[[#This Row],[MonthName]])&gt;0,SubmissionActual[[#This Row],[2nd Submission]],SubmissionActual[[#This Row],[1st Submission]])</f>
        <v>13888.040656123598</v>
      </c>
    </row>
    <row r="438" spans="1:17">
      <c r="A438" s="15" t="str">
        <f>IF(OR(AND(SubmissionActual[MonthName]=MonthSel, SubmissionActual[Define]=DefineSel), AND(SubmissionActual[MonthName]=MonthSel, DefineSel="All")),"Yes","No")</f>
        <v>No</v>
      </c>
      <c r="B438" s="15" t="str">
        <f ca="1">IF(SubmissionActual[[#This Row],[Month2]]&lt;MONTH(TODAY()),"Yes","No")</f>
        <v>Yes</v>
      </c>
      <c r="C438" s="15">
        <v>2022</v>
      </c>
      <c r="D438" s="15">
        <v>3</v>
      </c>
      <c r="E438" s="15" t="s">
        <v>136</v>
      </c>
      <c r="F438" s="11" t="s">
        <v>487</v>
      </c>
      <c r="G438" s="11"/>
      <c r="H438" s="266" t="s">
        <v>72</v>
      </c>
      <c r="I438" s="266" t="s">
        <v>368</v>
      </c>
      <c r="J438" s="11" t="s">
        <v>386</v>
      </c>
      <c r="K438" s="11" t="s">
        <v>410</v>
      </c>
      <c r="L438" s="11"/>
      <c r="M438" s="11">
        <v>249.83522628170346</v>
      </c>
      <c r="N438" s="11">
        <v>436.51589740120858</v>
      </c>
      <c r="O438" s="11">
        <v>186.68067111950512</v>
      </c>
      <c r="P438" s="11">
        <v>332</v>
      </c>
      <c r="Q438" s="11">
        <f>IF(SUMIFS(N:N,E:E,SubmissionActual[[#This Row],[MonthName]])&gt;0,SubmissionActual[[#This Row],[2nd Submission]],SubmissionActual[[#This Row],[1st Submission]])</f>
        <v>436.51589740120858</v>
      </c>
    </row>
    <row r="439" spans="1:17">
      <c r="A439" s="15" t="str">
        <f>IF(OR(AND(SubmissionActual[MonthName]=MonthSel, SubmissionActual[Define]=DefineSel), AND(SubmissionActual[MonthName]=MonthSel, DefineSel="All")),"Yes","No")</f>
        <v>No</v>
      </c>
      <c r="B439" s="15" t="str">
        <f ca="1">IF(SubmissionActual[[#This Row],[Month2]]&lt;MONTH(TODAY()),"Yes","No")</f>
        <v>Yes</v>
      </c>
      <c r="C439" s="15">
        <v>2022</v>
      </c>
      <c r="D439" s="15">
        <v>3</v>
      </c>
      <c r="E439" s="15" t="s">
        <v>136</v>
      </c>
      <c r="F439" s="11" t="s">
        <v>490</v>
      </c>
      <c r="G439" s="11"/>
      <c r="H439" s="266" t="s">
        <v>72</v>
      </c>
      <c r="I439" s="266" t="s">
        <v>368</v>
      </c>
      <c r="J439" s="11" t="s">
        <v>386</v>
      </c>
      <c r="K439" s="11" t="s">
        <v>410</v>
      </c>
      <c r="L439" s="11"/>
      <c r="M439" s="11">
        <v>5773.5432019615637</v>
      </c>
      <c r="N439" s="11">
        <v>5653.8947460241861</v>
      </c>
      <c r="O439" s="11">
        <v>-119.64845593737755</v>
      </c>
      <c r="P439" s="11">
        <v>5135</v>
      </c>
      <c r="Q439" s="11">
        <f>IF(SUMIFS(N:N,E:E,SubmissionActual[[#This Row],[MonthName]])&gt;0,SubmissionActual[[#This Row],[2nd Submission]],SubmissionActual[[#This Row],[1st Submission]])</f>
        <v>5653.8947460241861</v>
      </c>
    </row>
    <row r="440" spans="1:17">
      <c r="A440" s="15" t="str">
        <f>IF(OR(AND(SubmissionActual[MonthName]=MonthSel, SubmissionActual[Define]=DefineSel), AND(SubmissionActual[MonthName]=MonthSel, DefineSel="All")),"Yes","No")</f>
        <v>No</v>
      </c>
      <c r="B440" s="15" t="str">
        <f ca="1">IF(SubmissionActual[[#This Row],[Month2]]&lt;MONTH(TODAY()),"Yes","No")</f>
        <v>Yes</v>
      </c>
      <c r="C440" s="15">
        <v>2022</v>
      </c>
      <c r="D440" s="15">
        <v>3</v>
      </c>
      <c r="E440" s="15" t="s">
        <v>136</v>
      </c>
      <c r="F440" s="11" t="s">
        <v>493</v>
      </c>
      <c r="G440" s="11"/>
      <c r="H440" s="266" t="s">
        <v>72</v>
      </c>
      <c r="I440" s="266" t="s">
        <v>368</v>
      </c>
      <c r="J440" s="11" t="s">
        <v>386</v>
      </c>
      <c r="K440" s="11" t="s">
        <v>410</v>
      </c>
      <c r="L440" s="11"/>
      <c r="M440" s="11">
        <v>0</v>
      </c>
      <c r="N440" s="11">
        <v>1300</v>
      </c>
      <c r="O440" s="11">
        <v>1300</v>
      </c>
      <c r="P440" s="11">
        <v>2450</v>
      </c>
      <c r="Q440" s="11">
        <f>IF(SUMIFS(N:N,E:E,SubmissionActual[[#This Row],[MonthName]])&gt;0,SubmissionActual[[#This Row],[2nd Submission]],SubmissionActual[[#This Row],[1st Submission]])</f>
        <v>1300</v>
      </c>
    </row>
    <row r="441" spans="1:17">
      <c r="A441" s="15" t="str">
        <f>IF(OR(AND(SubmissionActual[MonthName]=MonthSel, SubmissionActual[Define]=DefineSel), AND(SubmissionActual[MonthName]=MonthSel, DefineSel="All")),"Yes","No")</f>
        <v>No</v>
      </c>
      <c r="B441" s="15" t="str">
        <f ca="1">IF(SubmissionActual[[#This Row],[Month2]]&lt;MONTH(TODAY()),"Yes","No")</f>
        <v>Yes</v>
      </c>
      <c r="C441" s="15">
        <v>2022</v>
      </c>
      <c r="D441" s="15">
        <v>3</v>
      </c>
      <c r="E441" s="15" t="s">
        <v>136</v>
      </c>
      <c r="F441" s="11" t="s">
        <v>488</v>
      </c>
      <c r="G441" s="11"/>
      <c r="H441" s="266" t="s">
        <v>72</v>
      </c>
      <c r="I441" s="266" t="s">
        <v>368</v>
      </c>
      <c r="J441" s="11" t="s">
        <v>386</v>
      </c>
      <c r="K441" s="11" t="s">
        <v>410</v>
      </c>
      <c r="L441" s="11"/>
      <c r="M441" s="11"/>
      <c r="N441" s="11"/>
      <c r="O441" s="11"/>
      <c r="P441" s="11">
        <v>0</v>
      </c>
      <c r="Q441" s="11">
        <f>IF(SUMIFS(N:N,E:E,SubmissionActual[[#This Row],[MonthName]])&gt;0,SubmissionActual[[#This Row],[2nd Submission]],SubmissionActual[[#This Row],[1st Submission]])</f>
        <v>0</v>
      </c>
    </row>
    <row r="442" spans="1:17">
      <c r="A442" s="15" t="str">
        <f>IF(OR(AND(SubmissionActual[MonthName]=MonthSel, SubmissionActual[Define]=DefineSel), AND(SubmissionActual[MonthName]=MonthSel, DefineSel="All")),"Yes","No")</f>
        <v>No</v>
      </c>
      <c r="B442" s="15" t="str">
        <f ca="1">IF(SubmissionActual[[#This Row],[Month2]]&lt;MONTH(TODAY()),"Yes","No")</f>
        <v>Yes</v>
      </c>
      <c r="C442" s="15">
        <v>2022</v>
      </c>
      <c r="D442" s="15">
        <v>3</v>
      </c>
      <c r="E442" s="15" t="s">
        <v>136</v>
      </c>
      <c r="F442" s="11" t="s">
        <v>489</v>
      </c>
      <c r="G442" s="11"/>
      <c r="H442" s="266" t="s">
        <v>72</v>
      </c>
      <c r="I442" s="266" t="s">
        <v>368</v>
      </c>
      <c r="J442" s="11" t="s">
        <v>386</v>
      </c>
      <c r="K442" s="11" t="s">
        <v>410</v>
      </c>
      <c r="L442" s="11"/>
      <c r="M442" s="11">
        <v>6355.4151246661895</v>
      </c>
      <c r="N442" s="11">
        <v>5749.9660770764531</v>
      </c>
      <c r="O442" s="11">
        <v>-605.44904758973644</v>
      </c>
      <c r="P442" s="11">
        <v>4710</v>
      </c>
      <c r="Q442" s="11">
        <f>IF(SUMIFS(N:N,E:E,SubmissionActual[[#This Row],[MonthName]])&gt;0,SubmissionActual[[#This Row],[2nd Submission]],SubmissionActual[[#This Row],[1st Submission]])</f>
        <v>5749.9660770764531</v>
      </c>
    </row>
    <row r="443" spans="1:17">
      <c r="A443" s="15" t="str">
        <f>IF(OR(AND(SubmissionActual[MonthName]=MonthSel, SubmissionActual[Define]=DefineSel), AND(SubmissionActual[MonthName]=MonthSel, DefineSel="All")),"Yes","No")</f>
        <v>No</v>
      </c>
      <c r="B443" s="15" t="str">
        <f ca="1">IF(SubmissionActual[[#This Row],[Month2]]&lt;MONTH(TODAY()),"Yes","No")</f>
        <v>Yes</v>
      </c>
      <c r="C443" s="15">
        <v>2022</v>
      </c>
      <c r="D443" s="15">
        <v>3</v>
      </c>
      <c r="E443" s="15" t="s">
        <v>136</v>
      </c>
      <c r="F443" s="11" t="s">
        <v>482</v>
      </c>
      <c r="G443" s="11"/>
      <c r="H443" s="266" t="s">
        <v>72</v>
      </c>
      <c r="I443" s="266" t="s">
        <v>368</v>
      </c>
      <c r="J443" s="11" t="s">
        <v>386</v>
      </c>
      <c r="K443" s="11" t="s">
        <v>410</v>
      </c>
      <c r="L443" s="11"/>
      <c r="M443" s="11">
        <v>13757.719554972557</v>
      </c>
      <c r="N443" s="11">
        <v>7357.0798692037979</v>
      </c>
      <c r="O443" s="11">
        <v>-6400.6396857687587</v>
      </c>
      <c r="P443" s="11">
        <v>6966</v>
      </c>
      <c r="Q443" s="11">
        <f>IF(SUMIFS(N:N,E:E,SubmissionActual[[#This Row],[MonthName]])&gt;0,SubmissionActual[[#This Row],[2nd Submission]],SubmissionActual[[#This Row],[1st Submission]])</f>
        <v>7357.0798692037979</v>
      </c>
    </row>
    <row r="444" spans="1:17">
      <c r="A444" s="15" t="str">
        <f>IF(OR(AND(SubmissionActual[MonthName]=MonthSel, SubmissionActual[Define]=DefineSel), AND(SubmissionActual[MonthName]=MonthSel, DefineSel="All")),"Yes","No")</f>
        <v>No</v>
      </c>
      <c r="B444" s="15" t="str">
        <f ca="1">IF(SubmissionActual[[#This Row],[Month2]]&lt;MONTH(TODAY()),"Yes","No")</f>
        <v>Yes</v>
      </c>
      <c r="C444" s="15">
        <v>2022</v>
      </c>
      <c r="D444" s="15">
        <v>3</v>
      </c>
      <c r="E444" s="15" t="s">
        <v>136</v>
      </c>
      <c r="F444" s="11" t="s">
        <v>477</v>
      </c>
      <c r="G444" s="11"/>
      <c r="H444" s="266" t="s">
        <v>72</v>
      </c>
      <c r="I444" s="266" t="s">
        <v>368</v>
      </c>
      <c r="J444" s="11" t="s">
        <v>386</v>
      </c>
      <c r="K444" s="11" t="s">
        <v>410</v>
      </c>
      <c r="L444" s="11"/>
      <c r="M444" s="11">
        <v>0</v>
      </c>
      <c r="N444" s="11">
        <v>0</v>
      </c>
      <c r="O444" s="11">
        <v>0</v>
      </c>
      <c r="P444" s="11"/>
      <c r="Q444" s="11">
        <f>IF(SUMIFS(N:N,E:E,SubmissionActual[[#This Row],[MonthName]])&gt;0,SubmissionActual[[#This Row],[2nd Submission]],SubmissionActual[[#This Row],[1st Submission]])</f>
        <v>0</v>
      </c>
    </row>
    <row r="445" spans="1:17">
      <c r="A445" s="15" t="str">
        <f>IF(OR(AND(SubmissionActual[MonthName]=MonthSel, SubmissionActual[Define]=DefineSel), AND(SubmissionActual[MonthName]=MonthSel, DefineSel="All")),"Yes","No")</f>
        <v>No</v>
      </c>
      <c r="B445" s="15" t="str">
        <f ca="1">IF(SubmissionActual[[#This Row],[Month2]]&lt;MONTH(TODAY()),"Yes","No")</f>
        <v>Yes</v>
      </c>
      <c r="C445" s="15">
        <v>2022</v>
      </c>
      <c r="D445" s="15">
        <v>3</v>
      </c>
      <c r="E445" s="15" t="s">
        <v>136</v>
      </c>
      <c r="F445" s="11" t="s">
        <v>543</v>
      </c>
      <c r="G445" s="11"/>
      <c r="H445" s="266" t="s">
        <v>72</v>
      </c>
      <c r="I445" s="266" t="s">
        <v>368</v>
      </c>
      <c r="J445" s="11" t="s">
        <v>386</v>
      </c>
      <c r="K445" s="11" t="s">
        <v>410</v>
      </c>
      <c r="L445" s="11"/>
      <c r="M445" s="11">
        <v>0</v>
      </c>
      <c r="N445" s="11">
        <v>0</v>
      </c>
      <c r="O445" s="11">
        <v>0</v>
      </c>
      <c r="P445" s="11"/>
      <c r="Q445" s="11">
        <f>IF(SUMIFS(N:N,E:E,SubmissionActual[[#This Row],[MonthName]])&gt;0,SubmissionActual[[#This Row],[2nd Submission]],SubmissionActual[[#This Row],[1st Submission]])</f>
        <v>0</v>
      </c>
    </row>
    <row r="446" spans="1:17">
      <c r="A446" s="15" t="str">
        <f>IF(OR(AND(SubmissionActual[MonthName]=MonthSel, SubmissionActual[Define]=DefineSel), AND(SubmissionActual[MonthName]=MonthSel, DefineSel="All")),"Yes","No")</f>
        <v>No</v>
      </c>
      <c r="B446" s="15" t="str">
        <f ca="1">IF(SubmissionActual[[#This Row],[Month2]]&lt;MONTH(TODAY()),"Yes","No")</f>
        <v>Yes</v>
      </c>
      <c r="C446" s="15">
        <v>2022</v>
      </c>
      <c r="D446" s="15">
        <v>3</v>
      </c>
      <c r="E446" s="15" t="s">
        <v>136</v>
      </c>
      <c r="F446" s="11" t="s">
        <v>454</v>
      </c>
      <c r="G446" s="11"/>
      <c r="H446" s="266" t="s">
        <v>77</v>
      </c>
      <c r="I446" s="266" t="s">
        <v>368</v>
      </c>
      <c r="J446" s="11" t="s">
        <v>386</v>
      </c>
      <c r="K446" s="11" t="s">
        <v>410</v>
      </c>
      <c r="L446" s="11"/>
      <c r="M446" s="11">
        <v>0</v>
      </c>
      <c r="N446" s="11">
        <v>0</v>
      </c>
      <c r="O446" s="11">
        <v>0</v>
      </c>
      <c r="P446" s="11"/>
      <c r="Q446" s="11">
        <f>IF(SUMIFS(N:N,E:E,SubmissionActual[[#This Row],[MonthName]])&gt;0,SubmissionActual[[#This Row],[2nd Submission]],SubmissionActual[[#This Row],[1st Submission]])</f>
        <v>0</v>
      </c>
    </row>
    <row r="447" spans="1:17">
      <c r="A447" s="15" t="str">
        <f>IF(OR(AND(SubmissionActual[MonthName]=MonthSel, SubmissionActual[Define]=DefineSel), AND(SubmissionActual[MonthName]=MonthSel, DefineSel="All")),"Yes","No")</f>
        <v>No</v>
      </c>
      <c r="B447" s="15" t="str">
        <f ca="1">IF(SubmissionActual[[#This Row],[Month2]]&lt;MONTH(TODAY()),"Yes","No")</f>
        <v>Yes</v>
      </c>
      <c r="C447" s="15">
        <v>2022</v>
      </c>
      <c r="D447" s="15">
        <v>3</v>
      </c>
      <c r="E447" s="15" t="s">
        <v>136</v>
      </c>
      <c r="F447" s="11" t="s">
        <v>455</v>
      </c>
      <c r="G447" s="11"/>
      <c r="H447" s="266" t="s">
        <v>77</v>
      </c>
      <c r="I447" s="266" t="s">
        <v>368</v>
      </c>
      <c r="J447" s="11" t="s">
        <v>386</v>
      </c>
      <c r="K447" s="11" t="s">
        <v>410</v>
      </c>
      <c r="L447" s="11"/>
      <c r="M447" s="11">
        <v>0</v>
      </c>
      <c r="N447" s="11">
        <v>0</v>
      </c>
      <c r="O447" s="11">
        <v>0</v>
      </c>
      <c r="P447" s="11"/>
      <c r="Q447" s="11">
        <f>IF(SUMIFS(N:N,E:E,SubmissionActual[[#This Row],[MonthName]])&gt;0,SubmissionActual[[#This Row],[2nd Submission]],SubmissionActual[[#This Row],[1st Submission]])</f>
        <v>0</v>
      </c>
    </row>
    <row r="448" spans="1:17">
      <c r="A448" s="15" t="str">
        <f>IF(OR(AND(SubmissionActual[MonthName]=MonthSel, SubmissionActual[Define]=DefineSel), AND(SubmissionActual[MonthName]=MonthSel, DefineSel="All")),"Yes","No")</f>
        <v>No</v>
      </c>
      <c r="B448" s="15" t="str">
        <f ca="1">IF(SubmissionActual[[#This Row],[Month2]]&lt;MONTH(TODAY()),"Yes","No")</f>
        <v>Yes</v>
      </c>
      <c r="C448" s="15">
        <v>2022</v>
      </c>
      <c r="D448" s="15">
        <v>3</v>
      </c>
      <c r="E448" s="15" t="s">
        <v>136</v>
      </c>
      <c r="F448" s="11" t="s">
        <v>456</v>
      </c>
      <c r="G448" s="11"/>
      <c r="H448" s="266" t="s">
        <v>77</v>
      </c>
      <c r="I448" s="266" t="s">
        <v>368</v>
      </c>
      <c r="J448" s="11" t="s">
        <v>386</v>
      </c>
      <c r="K448" s="11" t="s">
        <v>410</v>
      </c>
      <c r="L448" s="11"/>
      <c r="M448" s="11">
        <v>0</v>
      </c>
      <c r="N448" s="11">
        <v>0</v>
      </c>
      <c r="O448" s="11">
        <v>0</v>
      </c>
      <c r="P448" s="11"/>
      <c r="Q448" s="11">
        <f>IF(SUMIFS(N:N,E:E,SubmissionActual[[#This Row],[MonthName]])&gt;0,SubmissionActual[[#This Row],[2nd Submission]],SubmissionActual[[#This Row],[1st Submission]])</f>
        <v>0</v>
      </c>
    </row>
    <row r="449" spans="1:17">
      <c r="A449" s="15" t="str">
        <f>IF(OR(AND(SubmissionActual[MonthName]=MonthSel, SubmissionActual[Define]=DefineSel), AND(SubmissionActual[MonthName]=MonthSel, DefineSel="All")),"Yes","No")</f>
        <v>No</v>
      </c>
      <c r="B449" s="15" t="str">
        <f ca="1">IF(SubmissionActual[[#This Row],[Month2]]&lt;MONTH(TODAY()),"Yes","No")</f>
        <v>Yes</v>
      </c>
      <c r="C449" s="15">
        <v>2022</v>
      </c>
      <c r="D449" s="15">
        <v>3</v>
      </c>
      <c r="E449" s="15" t="s">
        <v>136</v>
      </c>
      <c r="F449" s="11" t="s">
        <v>457</v>
      </c>
      <c r="G449" s="11"/>
      <c r="H449" s="266" t="s">
        <v>77</v>
      </c>
      <c r="I449" s="266" t="s">
        <v>368</v>
      </c>
      <c r="J449" s="11" t="s">
        <v>386</v>
      </c>
      <c r="K449" s="11" t="s">
        <v>410</v>
      </c>
      <c r="L449" s="11"/>
      <c r="M449" s="11">
        <v>0</v>
      </c>
      <c r="N449" s="11">
        <v>0</v>
      </c>
      <c r="O449" s="11">
        <v>0</v>
      </c>
      <c r="P449" s="11"/>
      <c r="Q449" s="11">
        <f>IF(SUMIFS(N:N,E:E,SubmissionActual[[#This Row],[MonthName]])&gt;0,SubmissionActual[[#This Row],[2nd Submission]],SubmissionActual[[#This Row],[1st Submission]])</f>
        <v>0</v>
      </c>
    </row>
    <row r="450" spans="1:17">
      <c r="A450" s="15" t="str">
        <f>IF(OR(AND(SubmissionActual[MonthName]=MonthSel, SubmissionActual[Define]=DefineSel), AND(SubmissionActual[MonthName]=MonthSel, DefineSel="All")),"Yes","No")</f>
        <v>No</v>
      </c>
      <c r="B450" s="15" t="str">
        <f ca="1">IF(SubmissionActual[[#This Row],[Month2]]&lt;MONTH(TODAY()),"Yes","No")</f>
        <v>Yes</v>
      </c>
      <c r="C450" s="15">
        <v>2022</v>
      </c>
      <c r="D450" s="15">
        <v>3</v>
      </c>
      <c r="E450" s="15" t="s">
        <v>136</v>
      </c>
      <c r="F450" s="11" t="s">
        <v>458</v>
      </c>
      <c r="G450" s="11"/>
      <c r="H450" s="266" t="s">
        <v>77</v>
      </c>
      <c r="I450" s="266" t="s">
        <v>368</v>
      </c>
      <c r="J450" s="11" t="s">
        <v>386</v>
      </c>
      <c r="K450" s="11" t="s">
        <v>410</v>
      </c>
      <c r="L450" s="11"/>
      <c r="M450" s="11">
        <v>0</v>
      </c>
      <c r="N450" s="11">
        <v>0</v>
      </c>
      <c r="O450" s="11">
        <v>0</v>
      </c>
      <c r="P450" s="11"/>
      <c r="Q450" s="11">
        <f>IF(SUMIFS(N:N,E:E,SubmissionActual[[#This Row],[MonthName]])&gt;0,SubmissionActual[[#This Row],[2nd Submission]],SubmissionActual[[#This Row],[1st Submission]])</f>
        <v>0</v>
      </c>
    </row>
    <row r="451" spans="1:17">
      <c r="A451" s="15" t="str">
        <f>IF(OR(AND(SubmissionActual[MonthName]=MonthSel, SubmissionActual[Define]=DefineSel), AND(SubmissionActual[MonthName]=MonthSel, DefineSel="All")),"Yes","No")</f>
        <v>No</v>
      </c>
      <c r="B451" s="15" t="str">
        <f ca="1">IF(SubmissionActual[[#This Row],[Month2]]&lt;MONTH(TODAY()),"Yes","No")</f>
        <v>Yes</v>
      </c>
      <c r="C451" s="15">
        <v>2022</v>
      </c>
      <c r="D451" s="15">
        <v>3</v>
      </c>
      <c r="E451" s="15" t="s">
        <v>136</v>
      </c>
      <c r="F451" s="11" t="s">
        <v>145</v>
      </c>
      <c r="G451" s="11"/>
      <c r="H451" s="266" t="s">
        <v>77</v>
      </c>
      <c r="I451" s="266" t="s">
        <v>368</v>
      </c>
      <c r="J451" s="11" t="s">
        <v>386</v>
      </c>
      <c r="K451" s="11" t="s">
        <v>410</v>
      </c>
      <c r="L451" s="11"/>
      <c r="M451" s="11">
        <v>0</v>
      </c>
      <c r="N451" s="11">
        <v>0</v>
      </c>
      <c r="O451" s="11">
        <v>0</v>
      </c>
      <c r="P451" s="11"/>
      <c r="Q451" s="11">
        <f>IF(SUMIFS(N:N,E:E,SubmissionActual[[#This Row],[MonthName]])&gt;0,SubmissionActual[[#This Row],[2nd Submission]],SubmissionActual[[#This Row],[1st Submission]])</f>
        <v>0</v>
      </c>
    </row>
    <row r="452" spans="1:17">
      <c r="A452" s="15" t="str">
        <f>IF(OR(AND(SubmissionActual[MonthName]=MonthSel, SubmissionActual[Define]=DefineSel), AND(SubmissionActual[MonthName]=MonthSel, DefineSel="All")),"Yes","No")</f>
        <v>No</v>
      </c>
      <c r="B452" s="15" t="str">
        <f ca="1">IF(SubmissionActual[[#This Row],[Month2]]&lt;MONTH(TODAY()),"Yes","No")</f>
        <v>Yes</v>
      </c>
      <c r="C452" s="15">
        <v>2022</v>
      </c>
      <c r="D452" s="15">
        <v>3</v>
      </c>
      <c r="E452" s="15" t="s">
        <v>136</v>
      </c>
      <c r="F452" s="11" t="s">
        <v>29</v>
      </c>
      <c r="G452" s="11"/>
      <c r="H452" s="266" t="s">
        <v>77</v>
      </c>
      <c r="I452" s="266" t="s">
        <v>368</v>
      </c>
      <c r="J452" s="11" t="s">
        <v>386</v>
      </c>
      <c r="K452" s="11" t="s">
        <v>410</v>
      </c>
      <c r="L452" s="11"/>
      <c r="M452" s="11">
        <v>0</v>
      </c>
      <c r="N452" s="11">
        <v>0</v>
      </c>
      <c r="O452" s="11">
        <v>0</v>
      </c>
      <c r="P452" s="11">
        <v>0</v>
      </c>
      <c r="Q452" s="11">
        <f>IF(SUMIFS(N:N,E:E,SubmissionActual[[#This Row],[MonthName]])&gt;0,SubmissionActual[[#This Row],[2nd Submission]],SubmissionActual[[#This Row],[1st Submission]])</f>
        <v>0</v>
      </c>
    </row>
    <row r="453" spans="1:17">
      <c r="A453" s="15" t="str">
        <f>IF(OR(AND(SubmissionActual[MonthName]=MonthSel, SubmissionActual[Define]=DefineSel), AND(SubmissionActual[MonthName]=MonthSel, DefineSel="All")),"Yes","No")</f>
        <v>No</v>
      </c>
      <c r="B453" s="15" t="str">
        <f ca="1">IF(SubmissionActual[[#This Row],[Month2]]&lt;MONTH(TODAY()),"Yes","No")</f>
        <v>Yes</v>
      </c>
      <c r="C453" s="15">
        <v>2022</v>
      </c>
      <c r="D453" s="15">
        <v>3</v>
      </c>
      <c r="E453" s="15" t="s">
        <v>136</v>
      </c>
      <c r="F453" s="11" t="s">
        <v>30</v>
      </c>
      <c r="G453" s="11"/>
      <c r="H453" s="266" t="s">
        <v>77</v>
      </c>
      <c r="I453" s="266" t="s">
        <v>368</v>
      </c>
      <c r="J453" s="11" t="s">
        <v>386</v>
      </c>
      <c r="K453" s="11" t="s">
        <v>410</v>
      </c>
      <c r="L453" s="11"/>
      <c r="M453" s="11">
        <v>0</v>
      </c>
      <c r="N453" s="11">
        <v>0</v>
      </c>
      <c r="O453" s="11">
        <v>0</v>
      </c>
      <c r="P453" s="11">
        <v>0</v>
      </c>
      <c r="Q453" s="11">
        <f>IF(SUMIFS(N:N,E:E,SubmissionActual[[#This Row],[MonthName]])&gt;0,SubmissionActual[[#This Row],[2nd Submission]],SubmissionActual[[#This Row],[1st Submission]])</f>
        <v>0</v>
      </c>
    </row>
    <row r="454" spans="1:17">
      <c r="A454" s="15" t="str">
        <f>IF(OR(AND(SubmissionActual[MonthName]=MonthSel, SubmissionActual[Define]=DefineSel), AND(SubmissionActual[MonthName]=MonthSel, DefineSel="All")),"Yes","No")</f>
        <v>No</v>
      </c>
      <c r="B454" s="15" t="str">
        <f ca="1">IF(SubmissionActual[[#This Row],[Month2]]&lt;MONTH(TODAY()),"Yes","No")</f>
        <v>Yes</v>
      </c>
      <c r="C454" s="15">
        <v>2022</v>
      </c>
      <c r="D454" s="15">
        <v>3</v>
      </c>
      <c r="E454" s="15" t="s">
        <v>136</v>
      </c>
      <c r="F454" s="11" t="s">
        <v>557</v>
      </c>
      <c r="G454" s="11"/>
      <c r="H454" s="266" t="s">
        <v>77</v>
      </c>
      <c r="I454" s="266" t="s">
        <v>368</v>
      </c>
      <c r="J454" s="11" t="s">
        <v>386</v>
      </c>
      <c r="K454" s="11" t="s">
        <v>410</v>
      </c>
      <c r="L454" s="11"/>
      <c r="M454" s="11">
        <v>0</v>
      </c>
      <c r="N454" s="11">
        <v>0</v>
      </c>
      <c r="O454" s="11">
        <v>0</v>
      </c>
      <c r="P454" s="11"/>
      <c r="Q454" s="11">
        <f>IF(SUMIFS(N:N,E:E,SubmissionActual[[#This Row],[MonthName]])&gt;0,SubmissionActual[[#This Row],[2nd Submission]],SubmissionActual[[#This Row],[1st Submission]])</f>
        <v>0</v>
      </c>
    </row>
    <row r="455" spans="1:17">
      <c r="A455" s="15" t="str">
        <f>IF(OR(AND(SubmissionActual[MonthName]=MonthSel, SubmissionActual[Define]=DefineSel), AND(SubmissionActual[MonthName]=MonthSel, DefineSel="All")),"Yes","No")</f>
        <v>No</v>
      </c>
      <c r="B455" s="15" t="str">
        <f ca="1">IF(SubmissionActual[[#This Row],[Month2]]&lt;MONTH(TODAY()),"Yes","No")</f>
        <v>Yes</v>
      </c>
      <c r="C455" s="15">
        <v>2022</v>
      </c>
      <c r="D455" s="15">
        <v>3</v>
      </c>
      <c r="E455" s="15" t="s">
        <v>136</v>
      </c>
      <c r="F455" s="11" t="s">
        <v>429</v>
      </c>
      <c r="G455" s="11"/>
      <c r="H455" s="266" t="s">
        <v>77</v>
      </c>
      <c r="I455" s="266" t="s">
        <v>368</v>
      </c>
      <c r="J455" s="11" t="s">
        <v>386</v>
      </c>
      <c r="K455" s="11" t="s">
        <v>410</v>
      </c>
      <c r="L455" s="11"/>
      <c r="M455" s="11">
        <v>7200</v>
      </c>
      <c r="N455" s="11">
        <v>7200</v>
      </c>
      <c r="O455" s="11">
        <v>0</v>
      </c>
      <c r="P455" s="11">
        <v>11254.98</v>
      </c>
      <c r="Q455" s="11">
        <f>IF(SUMIFS(N:N,E:E,SubmissionActual[[#This Row],[MonthName]])&gt;0,SubmissionActual[[#This Row],[2nd Submission]],SubmissionActual[[#This Row],[1st Submission]])</f>
        <v>7200</v>
      </c>
    </row>
    <row r="456" spans="1:17">
      <c r="A456" s="15" t="str">
        <f>IF(OR(AND(SubmissionActual[MonthName]=MonthSel, SubmissionActual[Define]=DefineSel), AND(SubmissionActual[MonthName]=MonthSel, DefineSel="All")),"Yes","No")</f>
        <v>No</v>
      </c>
      <c r="B456" s="15" t="str">
        <f ca="1">IF(SubmissionActual[[#This Row],[Month2]]&lt;MONTH(TODAY()),"Yes","No")</f>
        <v>Yes</v>
      </c>
      <c r="C456" s="15">
        <v>2022</v>
      </c>
      <c r="D456" s="15">
        <v>3</v>
      </c>
      <c r="E456" s="15" t="s">
        <v>136</v>
      </c>
      <c r="F456" s="11" t="s">
        <v>494</v>
      </c>
      <c r="G456" s="11"/>
      <c r="H456" s="266" t="s">
        <v>77</v>
      </c>
      <c r="I456" s="266" t="s">
        <v>368</v>
      </c>
      <c r="J456" s="11" t="s">
        <v>386</v>
      </c>
      <c r="K456" s="11" t="s">
        <v>410</v>
      </c>
      <c r="L456" s="11"/>
      <c r="M456" s="11">
        <v>0</v>
      </c>
      <c r="N456" s="11">
        <v>0</v>
      </c>
      <c r="O456" s="11">
        <v>0</v>
      </c>
      <c r="P456" s="11">
        <v>0</v>
      </c>
      <c r="Q456" s="11">
        <f>IF(SUMIFS(N:N,E:E,SubmissionActual[[#This Row],[MonthName]])&gt;0,SubmissionActual[[#This Row],[2nd Submission]],SubmissionActual[[#This Row],[1st Submission]])</f>
        <v>0</v>
      </c>
    </row>
    <row r="457" spans="1:17">
      <c r="A457" s="15" t="str">
        <f>IF(OR(AND(SubmissionActual[MonthName]=MonthSel, SubmissionActual[Define]=DefineSel), AND(SubmissionActual[MonthName]=MonthSel, DefineSel="All")),"Yes","No")</f>
        <v>No</v>
      </c>
      <c r="B457" s="15" t="str">
        <f ca="1">IF(SubmissionActual[[#This Row],[Month2]]&lt;MONTH(TODAY()),"Yes","No")</f>
        <v>Yes</v>
      </c>
      <c r="C457" s="15">
        <v>2022</v>
      </c>
      <c r="D457" s="15">
        <v>3</v>
      </c>
      <c r="E457" s="15" t="s">
        <v>136</v>
      </c>
      <c r="F457" s="11" t="s">
        <v>495</v>
      </c>
      <c r="G457" s="11"/>
      <c r="H457" s="266" t="s">
        <v>77</v>
      </c>
      <c r="I457" s="266" t="s">
        <v>368</v>
      </c>
      <c r="J457" s="11" t="s">
        <v>386</v>
      </c>
      <c r="K457" s="11" t="s">
        <v>410</v>
      </c>
      <c r="L457" s="11"/>
      <c r="M457" s="11">
        <v>0</v>
      </c>
      <c r="N457" s="11">
        <v>0</v>
      </c>
      <c r="O457" s="11">
        <v>0</v>
      </c>
      <c r="P457" s="11">
        <v>0</v>
      </c>
      <c r="Q457" s="11">
        <f>IF(SUMIFS(N:N,E:E,SubmissionActual[[#This Row],[MonthName]])&gt;0,SubmissionActual[[#This Row],[2nd Submission]],SubmissionActual[[#This Row],[1st Submission]])</f>
        <v>0</v>
      </c>
    </row>
    <row r="458" spans="1:17">
      <c r="A458" s="15" t="str">
        <f>IF(OR(AND(SubmissionActual[MonthName]=MonthSel, SubmissionActual[Define]=DefineSel), AND(SubmissionActual[MonthName]=MonthSel, DefineSel="All")),"Yes","No")</f>
        <v>No</v>
      </c>
      <c r="B458" s="15" t="str">
        <f ca="1">IF(SubmissionActual[[#This Row],[Month2]]&lt;MONTH(TODAY()),"Yes","No")</f>
        <v>Yes</v>
      </c>
      <c r="C458" s="15">
        <v>2022</v>
      </c>
      <c r="D458" s="15">
        <v>3</v>
      </c>
      <c r="E458" s="15" t="s">
        <v>136</v>
      </c>
      <c r="F458" s="11" t="s">
        <v>558</v>
      </c>
      <c r="G458" s="11"/>
      <c r="H458" s="266" t="s">
        <v>77</v>
      </c>
      <c r="I458" s="266" t="s">
        <v>368</v>
      </c>
      <c r="J458" s="11" t="s">
        <v>386</v>
      </c>
      <c r="K458" s="11" t="s">
        <v>410</v>
      </c>
      <c r="L458" s="11"/>
      <c r="M458" s="11">
        <v>0</v>
      </c>
      <c r="N458" s="11">
        <v>0</v>
      </c>
      <c r="O458" s="11">
        <v>0</v>
      </c>
      <c r="P458" s="11"/>
      <c r="Q458" s="11">
        <f>IF(SUMIFS(N:N,E:E,SubmissionActual[[#This Row],[MonthName]])&gt;0,SubmissionActual[[#This Row],[2nd Submission]],SubmissionActual[[#This Row],[1st Submission]])</f>
        <v>0</v>
      </c>
    </row>
    <row r="459" spans="1:17">
      <c r="A459" s="15" t="str">
        <f>IF(OR(AND(SubmissionActual[MonthName]=MonthSel, SubmissionActual[Define]=DefineSel), AND(SubmissionActual[MonthName]=MonthSel, DefineSel="All")),"Yes","No")</f>
        <v>No</v>
      </c>
      <c r="B459" s="15" t="str">
        <f ca="1">IF(SubmissionActual[[#This Row],[Month2]]&lt;MONTH(TODAY()),"Yes","No")</f>
        <v>Yes</v>
      </c>
      <c r="C459" s="15">
        <v>2022</v>
      </c>
      <c r="D459" s="15">
        <v>3</v>
      </c>
      <c r="E459" s="15" t="s">
        <v>136</v>
      </c>
      <c r="F459" s="11" t="s">
        <v>559</v>
      </c>
      <c r="G459" s="11"/>
      <c r="H459" s="266" t="s">
        <v>77</v>
      </c>
      <c r="I459" s="266" t="s">
        <v>368</v>
      </c>
      <c r="J459" s="11" t="s">
        <v>386</v>
      </c>
      <c r="K459" s="11" t="s">
        <v>410</v>
      </c>
      <c r="L459" s="11"/>
      <c r="M459" s="11">
        <v>0</v>
      </c>
      <c r="N459" s="11">
        <v>0</v>
      </c>
      <c r="O459" s="11">
        <v>0</v>
      </c>
      <c r="P459" s="11"/>
      <c r="Q459" s="11">
        <f>IF(SUMIFS(N:N,E:E,SubmissionActual[[#This Row],[MonthName]])&gt;0,SubmissionActual[[#This Row],[2nd Submission]],SubmissionActual[[#This Row],[1st Submission]])</f>
        <v>0</v>
      </c>
    </row>
    <row r="460" spans="1:17">
      <c r="A460" s="15" t="str">
        <f>IF(OR(AND(SubmissionActual[MonthName]=MonthSel, SubmissionActual[Define]=DefineSel), AND(SubmissionActual[MonthName]=MonthSel, DefineSel="All")),"Yes","No")</f>
        <v>No</v>
      </c>
      <c r="B460" s="15" t="str">
        <f ca="1">IF(SubmissionActual[[#This Row],[Month2]]&lt;MONTH(TODAY()),"Yes","No")</f>
        <v>Yes</v>
      </c>
      <c r="C460" s="15">
        <v>2022</v>
      </c>
      <c r="D460" s="15">
        <v>3</v>
      </c>
      <c r="E460" s="15" t="s">
        <v>136</v>
      </c>
      <c r="F460" s="11" t="s">
        <v>430</v>
      </c>
      <c r="G460" s="11"/>
      <c r="H460" s="266" t="s">
        <v>77</v>
      </c>
      <c r="I460" s="266" t="s">
        <v>368</v>
      </c>
      <c r="J460" s="11" t="s">
        <v>386</v>
      </c>
      <c r="K460" s="11" t="s">
        <v>410</v>
      </c>
      <c r="L460" s="11"/>
      <c r="M460" s="11">
        <v>14400</v>
      </c>
      <c r="N460" s="11">
        <v>16320.4</v>
      </c>
      <c r="O460" s="11">
        <v>1920.3999999999996</v>
      </c>
      <c r="P460" s="11">
        <v>15513.9</v>
      </c>
      <c r="Q460" s="11">
        <f>IF(SUMIFS(N:N,E:E,SubmissionActual[[#This Row],[MonthName]])&gt;0,SubmissionActual[[#This Row],[2nd Submission]],SubmissionActual[[#This Row],[1st Submission]])</f>
        <v>16320.4</v>
      </c>
    </row>
    <row r="461" spans="1:17">
      <c r="A461" s="15" t="str">
        <f>IF(OR(AND(SubmissionActual[MonthName]=MonthSel, SubmissionActual[Define]=DefineSel), AND(SubmissionActual[MonthName]=MonthSel, DefineSel="All")),"Yes","No")</f>
        <v>No</v>
      </c>
      <c r="B461" s="15" t="str">
        <f ca="1">IF(SubmissionActual[[#This Row],[Month2]]&lt;MONTH(TODAY()),"Yes","No")</f>
        <v>Yes</v>
      </c>
      <c r="C461" s="15">
        <v>2022</v>
      </c>
      <c r="D461" s="15">
        <v>3</v>
      </c>
      <c r="E461" s="15" t="s">
        <v>136</v>
      </c>
      <c r="F461" s="11" t="s">
        <v>431</v>
      </c>
      <c r="G461" s="11"/>
      <c r="H461" s="266" t="s">
        <v>77</v>
      </c>
      <c r="I461" s="266" t="s">
        <v>368</v>
      </c>
      <c r="J461" s="11" t="s">
        <v>386</v>
      </c>
      <c r="K461" s="11" t="s">
        <v>410</v>
      </c>
      <c r="L461" s="11"/>
      <c r="M461" s="11">
        <v>4080</v>
      </c>
      <c r="N461" s="11">
        <v>4200</v>
      </c>
      <c r="O461" s="11">
        <v>120</v>
      </c>
      <c r="P461" s="11">
        <v>4219</v>
      </c>
      <c r="Q461" s="11">
        <f>IF(SUMIFS(N:N,E:E,SubmissionActual[[#This Row],[MonthName]])&gt;0,SubmissionActual[[#This Row],[2nd Submission]],SubmissionActual[[#This Row],[1st Submission]])</f>
        <v>4200</v>
      </c>
    </row>
    <row r="462" spans="1:17">
      <c r="A462" s="15" t="str">
        <f>IF(OR(AND(SubmissionActual[MonthName]=MonthSel, SubmissionActual[Define]=DefineSel), AND(SubmissionActual[MonthName]=MonthSel, DefineSel="All")),"Yes","No")</f>
        <v>No</v>
      </c>
      <c r="B462" s="15" t="str">
        <f ca="1">IF(SubmissionActual[[#This Row],[Month2]]&lt;MONTH(TODAY()),"Yes","No")</f>
        <v>Yes</v>
      </c>
      <c r="C462" s="15">
        <v>2022</v>
      </c>
      <c r="D462" s="15">
        <v>3</v>
      </c>
      <c r="E462" s="15" t="s">
        <v>136</v>
      </c>
      <c r="F462" s="11" t="s">
        <v>459</v>
      </c>
      <c r="G462" s="11"/>
      <c r="H462" s="266" t="s">
        <v>77</v>
      </c>
      <c r="I462" s="266" t="s">
        <v>368</v>
      </c>
      <c r="J462" s="11" t="s">
        <v>386</v>
      </c>
      <c r="K462" s="11" t="s">
        <v>410</v>
      </c>
      <c r="L462" s="11"/>
      <c r="M462" s="11">
        <v>0</v>
      </c>
      <c r="N462" s="11">
        <v>0</v>
      </c>
      <c r="O462" s="11">
        <v>0</v>
      </c>
      <c r="P462" s="11"/>
      <c r="Q462" s="11">
        <f>IF(SUMIFS(N:N,E:E,SubmissionActual[[#This Row],[MonthName]])&gt;0,SubmissionActual[[#This Row],[2nd Submission]],SubmissionActual[[#This Row],[1st Submission]])</f>
        <v>0</v>
      </c>
    </row>
    <row r="463" spans="1:17">
      <c r="A463" s="15" t="str">
        <f>IF(OR(AND(SubmissionActual[MonthName]=MonthSel, SubmissionActual[Define]=DefineSel), AND(SubmissionActual[MonthName]=MonthSel, DefineSel="All")),"Yes","No")</f>
        <v>No</v>
      </c>
      <c r="B463" s="15" t="str">
        <f ca="1">IF(SubmissionActual[[#This Row],[Month2]]&lt;MONTH(TODAY()),"Yes","No")</f>
        <v>Yes</v>
      </c>
      <c r="C463" s="15">
        <v>2022</v>
      </c>
      <c r="D463" s="15">
        <v>3</v>
      </c>
      <c r="E463" s="15" t="s">
        <v>136</v>
      </c>
      <c r="F463" s="11" t="s">
        <v>432</v>
      </c>
      <c r="G463" s="11"/>
      <c r="H463" s="266" t="s">
        <v>77</v>
      </c>
      <c r="I463" s="266" t="s">
        <v>368</v>
      </c>
      <c r="J463" s="11" t="s">
        <v>386</v>
      </c>
      <c r="K463" s="11" t="s">
        <v>410</v>
      </c>
      <c r="L463" s="11"/>
      <c r="M463" s="11"/>
      <c r="N463" s="11"/>
      <c r="O463" s="11"/>
      <c r="P463" s="11">
        <v>0</v>
      </c>
      <c r="Q463" s="11">
        <f>IF(SUMIFS(N:N,E:E,SubmissionActual[[#This Row],[MonthName]])&gt;0,SubmissionActual[[#This Row],[2nd Submission]],SubmissionActual[[#This Row],[1st Submission]])</f>
        <v>0</v>
      </c>
    </row>
    <row r="464" spans="1:17">
      <c r="A464" s="15" t="str">
        <f>IF(OR(AND(SubmissionActual[MonthName]=MonthSel, SubmissionActual[Define]=DefineSel), AND(SubmissionActual[MonthName]=MonthSel, DefineSel="All")),"Yes","No")</f>
        <v>No</v>
      </c>
      <c r="B464" s="15" t="str">
        <f ca="1">IF(SubmissionActual[[#This Row],[Month2]]&lt;MONTH(TODAY()),"Yes","No")</f>
        <v>Yes</v>
      </c>
      <c r="C464" s="15">
        <v>2022</v>
      </c>
      <c r="D464" s="15">
        <v>3</v>
      </c>
      <c r="E464" s="15" t="s">
        <v>136</v>
      </c>
      <c r="F464" s="11" t="s">
        <v>460</v>
      </c>
      <c r="G464" s="11"/>
      <c r="H464" s="266" t="s">
        <v>77</v>
      </c>
      <c r="I464" s="266" t="s">
        <v>368</v>
      </c>
      <c r="J464" s="11" t="s">
        <v>386</v>
      </c>
      <c r="K464" s="11" t="s">
        <v>410</v>
      </c>
      <c r="L464" s="11"/>
      <c r="M464" s="11">
        <v>0</v>
      </c>
      <c r="N464" s="11">
        <v>0</v>
      </c>
      <c r="O464" s="11">
        <v>0</v>
      </c>
      <c r="P464" s="11"/>
      <c r="Q464" s="11">
        <f>IF(SUMIFS(N:N,E:E,SubmissionActual[[#This Row],[MonthName]])&gt;0,SubmissionActual[[#This Row],[2nd Submission]],SubmissionActual[[#This Row],[1st Submission]])</f>
        <v>0</v>
      </c>
    </row>
    <row r="465" spans="1:17">
      <c r="A465" s="15" t="str">
        <f>IF(OR(AND(SubmissionActual[MonthName]=MonthSel, SubmissionActual[Define]=DefineSel), AND(SubmissionActual[MonthName]=MonthSel, DefineSel="All")),"Yes","No")</f>
        <v>No</v>
      </c>
      <c r="B465" s="15" t="str">
        <f ca="1">IF(SubmissionActual[[#This Row],[Month2]]&lt;MONTH(TODAY()),"Yes","No")</f>
        <v>Yes</v>
      </c>
      <c r="C465" s="15">
        <v>2022</v>
      </c>
      <c r="D465" s="15">
        <v>3</v>
      </c>
      <c r="E465" s="15" t="s">
        <v>136</v>
      </c>
      <c r="F465" s="11" t="s">
        <v>461</v>
      </c>
      <c r="G465" s="11"/>
      <c r="H465" s="266" t="s">
        <v>77</v>
      </c>
      <c r="I465" s="266" t="s">
        <v>368</v>
      </c>
      <c r="J465" s="11" t="s">
        <v>386</v>
      </c>
      <c r="K465" s="11" t="s">
        <v>410</v>
      </c>
      <c r="L465" s="11"/>
      <c r="M465" s="11">
        <v>0</v>
      </c>
      <c r="N465" s="11">
        <v>0</v>
      </c>
      <c r="O465" s="11">
        <v>0</v>
      </c>
      <c r="P465" s="11"/>
      <c r="Q465" s="11">
        <f>IF(SUMIFS(N:N,E:E,SubmissionActual[[#This Row],[MonthName]])&gt;0,SubmissionActual[[#This Row],[2nd Submission]],SubmissionActual[[#This Row],[1st Submission]])</f>
        <v>0</v>
      </c>
    </row>
    <row r="466" spans="1:17">
      <c r="A466" s="15" t="str">
        <f>IF(OR(AND(SubmissionActual[MonthName]=MonthSel, SubmissionActual[Define]=DefineSel), AND(SubmissionActual[MonthName]=MonthSel, DefineSel="All")),"Yes","No")</f>
        <v>No</v>
      </c>
      <c r="B466" s="15" t="str">
        <f ca="1">IF(SubmissionActual[[#This Row],[Month2]]&lt;MONTH(TODAY()),"Yes","No")</f>
        <v>Yes</v>
      </c>
      <c r="C466" s="15">
        <v>2022</v>
      </c>
      <c r="D466" s="15">
        <v>3</v>
      </c>
      <c r="E466" s="15" t="s">
        <v>136</v>
      </c>
      <c r="F466" s="11" t="s">
        <v>462</v>
      </c>
      <c r="G466" s="11"/>
      <c r="H466" s="266" t="s">
        <v>77</v>
      </c>
      <c r="I466" s="266" t="s">
        <v>368</v>
      </c>
      <c r="J466" s="11" t="s">
        <v>386</v>
      </c>
      <c r="K466" s="11" t="s">
        <v>410</v>
      </c>
      <c r="L466" s="11"/>
      <c r="M466" s="11">
        <v>0</v>
      </c>
      <c r="N466" s="11">
        <v>0</v>
      </c>
      <c r="O466" s="11">
        <v>0</v>
      </c>
      <c r="P466" s="11"/>
      <c r="Q466" s="11">
        <f>IF(SUMIFS(N:N,E:E,SubmissionActual[[#This Row],[MonthName]])&gt;0,SubmissionActual[[#This Row],[2nd Submission]],SubmissionActual[[#This Row],[1st Submission]])</f>
        <v>0</v>
      </c>
    </row>
    <row r="467" spans="1:17">
      <c r="A467" s="15" t="str">
        <f>IF(OR(AND(SubmissionActual[MonthName]=MonthSel, SubmissionActual[Define]=DefineSel), AND(SubmissionActual[MonthName]=MonthSel, DefineSel="All")),"Yes","No")</f>
        <v>No</v>
      </c>
      <c r="B467" s="15" t="str">
        <f ca="1">IF(SubmissionActual[[#This Row],[Month2]]&lt;MONTH(TODAY()),"Yes","No")</f>
        <v>Yes</v>
      </c>
      <c r="C467" s="15">
        <v>2022</v>
      </c>
      <c r="D467" s="15">
        <v>3</v>
      </c>
      <c r="E467" s="15" t="s">
        <v>136</v>
      </c>
      <c r="F467" s="11" t="s">
        <v>434</v>
      </c>
      <c r="G467" s="11"/>
      <c r="H467" s="266" t="s">
        <v>77</v>
      </c>
      <c r="I467" s="266" t="s">
        <v>368</v>
      </c>
      <c r="J467" s="11" t="s">
        <v>386</v>
      </c>
      <c r="K467" s="11" t="s">
        <v>410</v>
      </c>
      <c r="L467" s="11"/>
      <c r="M467" s="11">
        <v>150</v>
      </c>
      <c r="N467" s="11">
        <v>300</v>
      </c>
      <c r="O467" s="11">
        <v>150</v>
      </c>
      <c r="P467" s="11">
        <v>300</v>
      </c>
      <c r="Q467" s="11">
        <f>IF(SUMIFS(N:N,E:E,SubmissionActual[[#This Row],[MonthName]])&gt;0,SubmissionActual[[#This Row],[2nd Submission]],SubmissionActual[[#This Row],[1st Submission]])</f>
        <v>300</v>
      </c>
    </row>
    <row r="468" spans="1:17">
      <c r="A468" s="15" t="str">
        <f>IF(OR(AND(SubmissionActual[MonthName]=MonthSel, SubmissionActual[Define]=DefineSel), AND(SubmissionActual[MonthName]=MonthSel, DefineSel="All")),"Yes","No")</f>
        <v>No</v>
      </c>
      <c r="B468" s="15" t="str">
        <f ca="1">IF(SubmissionActual[[#This Row],[Month2]]&lt;MONTH(TODAY()),"Yes","No")</f>
        <v>Yes</v>
      </c>
      <c r="C468" s="15">
        <v>2022</v>
      </c>
      <c r="D468" s="15">
        <v>3</v>
      </c>
      <c r="E468" s="15" t="s">
        <v>136</v>
      </c>
      <c r="F468" s="11" t="s">
        <v>433</v>
      </c>
      <c r="G468" s="11"/>
      <c r="H468" s="266" t="s">
        <v>77</v>
      </c>
      <c r="I468" s="266" t="s">
        <v>368</v>
      </c>
      <c r="J468" s="11" t="s">
        <v>386</v>
      </c>
      <c r="K468" s="11" t="s">
        <v>410</v>
      </c>
      <c r="L468" s="11"/>
      <c r="M468" s="11"/>
      <c r="N468" s="11"/>
      <c r="O468" s="11"/>
      <c r="P468" s="11">
        <v>0</v>
      </c>
      <c r="Q468" s="11">
        <f>IF(SUMIFS(N:N,E:E,SubmissionActual[[#This Row],[MonthName]])&gt;0,SubmissionActual[[#This Row],[2nd Submission]],SubmissionActual[[#This Row],[1st Submission]])</f>
        <v>0</v>
      </c>
    </row>
    <row r="469" spans="1:17">
      <c r="A469" s="15" t="str">
        <f>IF(OR(AND(SubmissionActual[MonthName]=MonthSel, SubmissionActual[Define]=DefineSel), AND(SubmissionActual[MonthName]=MonthSel, DefineSel="All")),"Yes","No")</f>
        <v>No</v>
      </c>
      <c r="B469" s="15" t="str">
        <f ca="1">IF(SubmissionActual[[#This Row],[Month2]]&lt;MONTH(TODAY()),"Yes","No")</f>
        <v>Yes</v>
      </c>
      <c r="C469" s="15">
        <v>2022</v>
      </c>
      <c r="D469" s="15">
        <v>3</v>
      </c>
      <c r="E469" s="15" t="s">
        <v>136</v>
      </c>
      <c r="F469" s="11" t="s">
        <v>146</v>
      </c>
      <c r="G469" s="11"/>
      <c r="H469" s="266" t="s">
        <v>77</v>
      </c>
      <c r="I469" s="266" t="s">
        <v>368</v>
      </c>
      <c r="J469" s="11" t="s">
        <v>386</v>
      </c>
      <c r="K469" s="11" t="s">
        <v>410</v>
      </c>
      <c r="L469" s="11"/>
      <c r="M469" s="11">
        <v>0</v>
      </c>
      <c r="N469" s="11">
        <v>0</v>
      </c>
      <c r="O469" s="11">
        <v>0</v>
      </c>
      <c r="P469" s="11"/>
      <c r="Q469" s="11">
        <f>IF(SUMIFS(N:N,E:E,SubmissionActual[[#This Row],[MonthName]])&gt;0,SubmissionActual[[#This Row],[2nd Submission]],SubmissionActual[[#This Row],[1st Submission]])</f>
        <v>0</v>
      </c>
    </row>
    <row r="470" spans="1:17">
      <c r="A470" s="15" t="str">
        <f>IF(OR(AND(SubmissionActual[MonthName]=MonthSel, SubmissionActual[Define]=DefineSel), AND(SubmissionActual[MonthName]=MonthSel, DefineSel="All")),"Yes","No")</f>
        <v>No</v>
      </c>
      <c r="B470" s="15" t="str">
        <f ca="1">IF(SubmissionActual[[#This Row],[Month2]]&lt;MONTH(TODAY()),"Yes","No")</f>
        <v>Yes</v>
      </c>
      <c r="C470" s="15">
        <v>2022</v>
      </c>
      <c r="D470" s="15">
        <v>3</v>
      </c>
      <c r="E470" s="15" t="s">
        <v>136</v>
      </c>
      <c r="F470" s="11" t="s">
        <v>94</v>
      </c>
      <c r="G470" s="11"/>
      <c r="H470" s="266" t="s">
        <v>77</v>
      </c>
      <c r="I470" s="266" t="s">
        <v>368</v>
      </c>
      <c r="J470" s="11" t="s">
        <v>386</v>
      </c>
      <c r="K470" s="11" t="s">
        <v>410</v>
      </c>
      <c r="L470" s="11"/>
      <c r="M470" s="11">
        <v>0</v>
      </c>
      <c r="N470" s="11">
        <v>0</v>
      </c>
      <c r="O470" s="11">
        <v>0</v>
      </c>
      <c r="P470" s="11"/>
      <c r="Q470" s="11">
        <f>IF(SUMIFS(N:N,E:E,SubmissionActual[[#This Row],[MonthName]])&gt;0,SubmissionActual[[#This Row],[2nd Submission]],SubmissionActual[[#This Row],[1st Submission]])</f>
        <v>0</v>
      </c>
    </row>
    <row r="471" spans="1:17">
      <c r="A471" s="15" t="str">
        <f>IF(OR(AND(SubmissionActual[MonthName]=MonthSel, SubmissionActual[Define]=DefineSel), AND(SubmissionActual[MonthName]=MonthSel, DefineSel="All")),"Yes","No")</f>
        <v>No</v>
      </c>
      <c r="B471" s="15" t="str">
        <f ca="1">IF(SubmissionActual[[#This Row],[Month2]]&lt;MONTH(TODAY()),"Yes","No")</f>
        <v>Yes</v>
      </c>
      <c r="C471" s="15">
        <v>2022</v>
      </c>
      <c r="D471" s="15">
        <v>3</v>
      </c>
      <c r="E471" s="15" t="s">
        <v>136</v>
      </c>
      <c r="F471" s="11" t="s">
        <v>147</v>
      </c>
      <c r="G471" s="11"/>
      <c r="H471" s="266" t="s">
        <v>77</v>
      </c>
      <c r="I471" s="266" t="s">
        <v>368</v>
      </c>
      <c r="J471" s="11" t="s">
        <v>386</v>
      </c>
      <c r="K471" s="11" t="s">
        <v>410</v>
      </c>
      <c r="L471" s="11"/>
      <c r="M471" s="11">
        <v>0</v>
      </c>
      <c r="N471" s="11">
        <v>0</v>
      </c>
      <c r="O471" s="11">
        <v>0</v>
      </c>
      <c r="P471" s="11"/>
      <c r="Q471" s="11">
        <f>IF(SUMIFS(N:N,E:E,SubmissionActual[[#This Row],[MonthName]])&gt;0,SubmissionActual[[#This Row],[2nd Submission]],SubmissionActual[[#This Row],[1st Submission]])</f>
        <v>0</v>
      </c>
    </row>
    <row r="472" spans="1:17">
      <c r="A472" s="15" t="str">
        <f>IF(OR(AND(SubmissionActual[MonthName]=MonthSel, SubmissionActual[Define]=DefineSel), AND(SubmissionActual[MonthName]=MonthSel, DefineSel="All")),"Yes","No")</f>
        <v>No</v>
      </c>
      <c r="B472" s="15" t="str">
        <f ca="1">IF(SubmissionActual[[#This Row],[Month2]]&lt;MONTH(TODAY()),"Yes","No")</f>
        <v>Yes</v>
      </c>
      <c r="C472" s="15">
        <v>2022</v>
      </c>
      <c r="D472" s="15">
        <v>3</v>
      </c>
      <c r="E472" s="15" t="s">
        <v>136</v>
      </c>
      <c r="F472" s="11" t="s">
        <v>148</v>
      </c>
      <c r="G472" s="11"/>
      <c r="H472" s="266" t="s">
        <v>77</v>
      </c>
      <c r="I472" s="266" t="s">
        <v>368</v>
      </c>
      <c r="J472" s="11" t="s">
        <v>386</v>
      </c>
      <c r="K472" s="11" t="s">
        <v>410</v>
      </c>
      <c r="L472" s="11"/>
      <c r="M472" s="11">
        <v>0</v>
      </c>
      <c r="N472" s="11">
        <v>0</v>
      </c>
      <c r="O472" s="11">
        <v>0</v>
      </c>
      <c r="P472" s="11"/>
      <c r="Q472" s="11">
        <f>IF(SUMIFS(N:N,E:E,SubmissionActual[[#This Row],[MonthName]])&gt;0,SubmissionActual[[#This Row],[2nd Submission]],SubmissionActual[[#This Row],[1st Submission]])</f>
        <v>0</v>
      </c>
    </row>
    <row r="473" spans="1:17">
      <c r="A473" s="15" t="str">
        <f>IF(OR(AND(SubmissionActual[MonthName]=MonthSel, SubmissionActual[Define]=DefineSel), AND(SubmissionActual[MonthName]=MonthSel, DefineSel="All")),"Yes","No")</f>
        <v>No</v>
      </c>
      <c r="B473" s="15" t="str">
        <f ca="1">IF(SubmissionActual[[#This Row],[Month2]]&lt;MONTH(TODAY()),"Yes","No")</f>
        <v>Yes</v>
      </c>
      <c r="C473" s="15">
        <v>2022</v>
      </c>
      <c r="D473" s="15">
        <v>3</v>
      </c>
      <c r="E473" s="15" t="s">
        <v>136</v>
      </c>
      <c r="F473" s="11" t="s">
        <v>498</v>
      </c>
      <c r="G473" s="11"/>
      <c r="H473" s="266" t="s">
        <v>72</v>
      </c>
      <c r="I473" s="266" t="s">
        <v>44</v>
      </c>
      <c r="J473" s="11" t="s">
        <v>389</v>
      </c>
      <c r="K473" s="11" t="s">
        <v>410</v>
      </c>
      <c r="L473" s="11"/>
      <c r="M473" s="11">
        <v>932</v>
      </c>
      <c r="N473" s="11">
        <v>932</v>
      </c>
      <c r="O473" s="11">
        <v>0</v>
      </c>
      <c r="P473" s="11">
        <v>578.904</v>
      </c>
      <c r="Q473" s="11">
        <f>IF(SUMIFS(N:N,E:E,SubmissionActual[[#This Row],[MonthName]])&gt;0,SubmissionActual[[#This Row],[2nd Submission]],SubmissionActual[[#This Row],[1st Submission]])</f>
        <v>932</v>
      </c>
    </row>
    <row r="474" spans="1:17">
      <c r="A474" s="15" t="str">
        <f>IF(OR(AND(SubmissionActual[MonthName]=MonthSel, SubmissionActual[Define]=DefineSel), AND(SubmissionActual[MonthName]=MonthSel, DefineSel="All")),"Yes","No")</f>
        <v>No</v>
      </c>
      <c r="B474" s="15" t="str">
        <f ca="1">IF(SubmissionActual[[#This Row],[Month2]]&lt;MONTH(TODAY()),"Yes","No")</f>
        <v>Yes</v>
      </c>
      <c r="C474" s="15">
        <v>2022</v>
      </c>
      <c r="D474" s="15">
        <v>3</v>
      </c>
      <c r="E474" s="15" t="s">
        <v>136</v>
      </c>
      <c r="F474" s="11" t="s">
        <v>684</v>
      </c>
      <c r="G474" s="11"/>
      <c r="H474" s="266" t="s">
        <v>72</v>
      </c>
      <c r="I474" s="266" t="s">
        <v>44</v>
      </c>
      <c r="J474" s="11" t="s">
        <v>391</v>
      </c>
      <c r="K474" s="11" t="s">
        <v>410</v>
      </c>
      <c r="L474" s="11"/>
      <c r="M474" s="11">
        <v>4186.7994144966997</v>
      </c>
      <c r="N474" s="11">
        <v>3114.01</v>
      </c>
      <c r="O474" s="11">
        <v>-1072.7894144966995</v>
      </c>
      <c r="P474" s="11">
        <v>3028.1550000000002</v>
      </c>
      <c r="Q474" s="11">
        <f>IF(SUMIFS(N:N,E:E,SubmissionActual[[#This Row],[MonthName]])&gt;0,SubmissionActual[[#This Row],[2nd Submission]],SubmissionActual[[#This Row],[1st Submission]])</f>
        <v>3114.01</v>
      </c>
    </row>
    <row r="475" spans="1:17">
      <c r="A475" s="15" t="str">
        <f>IF(OR(AND(SubmissionActual[MonthName]=MonthSel, SubmissionActual[Define]=DefineSel), AND(SubmissionActual[MonthName]=MonthSel, DefineSel="All")),"Yes","No")</f>
        <v>No</v>
      </c>
      <c r="B475" s="15" t="str">
        <f ca="1">IF(SubmissionActual[[#This Row],[Month2]]&lt;MONTH(TODAY()),"Yes","No")</f>
        <v>Yes</v>
      </c>
      <c r="C475" s="15">
        <v>2022</v>
      </c>
      <c r="D475" s="15">
        <v>3</v>
      </c>
      <c r="E475" s="15" t="s">
        <v>136</v>
      </c>
      <c r="F475" s="11" t="s">
        <v>647</v>
      </c>
      <c r="G475" s="11"/>
      <c r="H475" s="266" t="s">
        <v>72</v>
      </c>
      <c r="I475" s="266" t="s">
        <v>44</v>
      </c>
      <c r="J475" s="11" t="s">
        <v>391</v>
      </c>
      <c r="K475" s="11" t="s">
        <v>410</v>
      </c>
      <c r="L475" s="11"/>
      <c r="M475" s="11">
        <v>6643.0503090398488</v>
      </c>
      <c r="N475" s="11">
        <v>4800</v>
      </c>
      <c r="O475" s="11">
        <v>-1843.0503090398488</v>
      </c>
      <c r="P475" s="11">
        <v>6881.08</v>
      </c>
      <c r="Q475" s="11">
        <f>IF(SUMIFS(N:N,E:E,SubmissionActual[[#This Row],[MonthName]])&gt;0,SubmissionActual[[#This Row],[2nd Submission]],SubmissionActual[[#This Row],[1st Submission]])</f>
        <v>4800</v>
      </c>
    </row>
    <row r="476" spans="1:17">
      <c r="A476" s="15" t="str">
        <f>IF(OR(AND(SubmissionActual[MonthName]=MonthSel, SubmissionActual[Define]=DefineSel), AND(SubmissionActual[MonthName]=MonthSel, DefineSel="All")),"Yes","No")</f>
        <v>No</v>
      </c>
      <c r="B476" s="15" t="str">
        <f ca="1">IF(SubmissionActual[[#This Row],[Month2]]&lt;MONTH(TODAY()),"Yes","No")</f>
        <v>Yes</v>
      </c>
      <c r="C476" s="15">
        <v>2022</v>
      </c>
      <c r="D476" s="15">
        <v>3</v>
      </c>
      <c r="E476" s="15" t="s">
        <v>136</v>
      </c>
      <c r="F476" s="11" t="s">
        <v>685</v>
      </c>
      <c r="G476" s="11"/>
      <c r="H476" s="266" t="s">
        <v>72</v>
      </c>
      <c r="I476" s="266" t="s">
        <v>44</v>
      </c>
      <c r="J476" s="11" t="s">
        <v>391</v>
      </c>
      <c r="K476" s="11" t="s">
        <v>410</v>
      </c>
      <c r="L476" s="11"/>
      <c r="M476" s="11">
        <v>0</v>
      </c>
      <c r="N476" s="11">
        <v>0</v>
      </c>
      <c r="O476" s="11">
        <v>0</v>
      </c>
      <c r="P476" s="11">
        <v>0</v>
      </c>
      <c r="Q476" s="11">
        <f>IF(SUMIFS(N:N,E:E,SubmissionActual[[#This Row],[MonthName]])&gt;0,SubmissionActual[[#This Row],[2nd Submission]],SubmissionActual[[#This Row],[1st Submission]])</f>
        <v>0</v>
      </c>
    </row>
    <row r="477" spans="1:17">
      <c r="A477" s="15" t="str">
        <f>IF(OR(AND(SubmissionActual[MonthName]=MonthSel, SubmissionActual[Define]=DefineSel), AND(SubmissionActual[MonthName]=MonthSel, DefineSel="All")),"Yes","No")</f>
        <v>No</v>
      </c>
      <c r="B477" s="15" t="str">
        <f ca="1">IF(SubmissionActual[[#This Row],[Month2]]&lt;MONTH(TODAY()),"Yes","No")</f>
        <v>Yes</v>
      </c>
      <c r="C477" s="15">
        <v>2022</v>
      </c>
      <c r="D477" s="15">
        <v>3</v>
      </c>
      <c r="E477" s="15" t="s">
        <v>136</v>
      </c>
      <c r="F477" s="11" t="s">
        <v>686</v>
      </c>
      <c r="G477" s="11"/>
      <c r="H477" s="266" t="s">
        <v>72</v>
      </c>
      <c r="I477" s="266" t="s">
        <v>44</v>
      </c>
      <c r="J477" s="11" t="s">
        <v>389</v>
      </c>
      <c r="K477" s="11" t="s">
        <v>410</v>
      </c>
      <c r="L477" s="11"/>
      <c r="M477" s="11">
        <v>800</v>
      </c>
      <c r="N477" s="11">
        <v>900</v>
      </c>
      <c r="O477" s="11">
        <v>100</v>
      </c>
      <c r="P477" s="11">
        <v>755</v>
      </c>
      <c r="Q477" s="11">
        <f>IF(SUMIFS(N:N,E:E,SubmissionActual[[#This Row],[MonthName]])&gt;0,SubmissionActual[[#This Row],[2nd Submission]],SubmissionActual[[#This Row],[1st Submission]])</f>
        <v>900</v>
      </c>
    </row>
    <row r="478" spans="1:17">
      <c r="A478" s="15" t="str">
        <f>IF(OR(AND(SubmissionActual[MonthName]=MonthSel, SubmissionActual[Define]=DefineSel), AND(SubmissionActual[MonthName]=MonthSel, DefineSel="All")),"Yes","No")</f>
        <v>No</v>
      </c>
      <c r="B478" s="15" t="str">
        <f ca="1">IF(SubmissionActual[[#This Row],[Month2]]&lt;MONTH(TODAY()),"Yes","No")</f>
        <v>Yes</v>
      </c>
      <c r="C478" s="15">
        <v>2022</v>
      </c>
      <c r="D478" s="15">
        <v>3</v>
      </c>
      <c r="E478" s="15" t="s">
        <v>136</v>
      </c>
      <c r="F478" s="11" t="s">
        <v>687</v>
      </c>
      <c r="G478" s="11"/>
      <c r="H478" s="266" t="s">
        <v>72</v>
      </c>
      <c r="I478" s="266" t="s">
        <v>44</v>
      </c>
      <c r="J478" s="11" t="s">
        <v>389</v>
      </c>
      <c r="K478" s="11" t="s">
        <v>410</v>
      </c>
      <c r="L478" s="11"/>
      <c r="M478" s="11">
        <v>480</v>
      </c>
      <c r="N478" s="11">
        <v>600</v>
      </c>
      <c r="O478" s="11">
        <v>120</v>
      </c>
      <c r="P478" s="11">
        <v>772.7</v>
      </c>
      <c r="Q478" s="11">
        <f>IF(SUMIFS(N:N,E:E,SubmissionActual[[#This Row],[MonthName]])&gt;0,SubmissionActual[[#This Row],[2nd Submission]],SubmissionActual[[#This Row],[1st Submission]])</f>
        <v>600</v>
      </c>
    </row>
    <row r="479" spans="1:17">
      <c r="A479" s="15" t="str">
        <f>IF(OR(AND(SubmissionActual[MonthName]=MonthSel, SubmissionActual[Define]=DefineSel), AND(SubmissionActual[MonthName]=MonthSel, DefineSel="All")),"Yes","No")</f>
        <v>No</v>
      </c>
      <c r="B479" s="15" t="str">
        <f ca="1">IF(SubmissionActual[[#This Row],[Month2]]&lt;MONTH(TODAY()),"Yes","No")</f>
        <v>Yes</v>
      </c>
      <c r="C479" s="15">
        <v>2022</v>
      </c>
      <c r="D479" s="15">
        <v>3</v>
      </c>
      <c r="E479" s="15" t="s">
        <v>136</v>
      </c>
      <c r="F479" s="11" t="s">
        <v>722</v>
      </c>
      <c r="G479" s="11"/>
      <c r="H479" s="266" t="s">
        <v>72</v>
      </c>
      <c r="I479" s="266" t="s">
        <v>44</v>
      </c>
      <c r="J479" s="11" t="s">
        <v>389</v>
      </c>
      <c r="K479" s="11" t="s">
        <v>410</v>
      </c>
      <c r="L479" s="11"/>
      <c r="M479" s="11">
        <v>0</v>
      </c>
      <c r="N479" s="11">
        <v>0</v>
      </c>
      <c r="O479" s="11">
        <v>0</v>
      </c>
      <c r="P479" s="11"/>
      <c r="Q479" s="11">
        <f>IF(SUMIFS(N:N,E:E,SubmissionActual[[#This Row],[MonthName]])&gt;0,SubmissionActual[[#This Row],[2nd Submission]],SubmissionActual[[#This Row],[1st Submission]])</f>
        <v>0</v>
      </c>
    </row>
    <row r="480" spans="1:17">
      <c r="A480" s="15" t="str">
        <f>IF(OR(AND(SubmissionActual[MonthName]=MonthSel, SubmissionActual[Define]=DefineSel), AND(SubmissionActual[MonthName]=MonthSel, DefineSel="All")),"Yes","No")</f>
        <v>No</v>
      </c>
      <c r="B480" s="15" t="str">
        <f ca="1">IF(SubmissionActual[[#This Row],[Month2]]&lt;MONTH(TODAY()),"Yes","No")</f>
        <v>Yes</v>
      </c>
      <c r="C480" s="15">
        <v>2022</v>
      </c>
      <c r="D480" s="15">
        <v>3</v>
      </c>
      <c r="E480" s="15" t="s">
        <v>136</v>
      </c>
      <c r="F480" s="11" t="s">
        <v>513</v>
      </c>
      <c r="G480" s="11"/>
      <c r="H480" s="266" t="s">
        <v>72</v>
      </c>
      <c r="I480" s="266" t="s">
        <v>369</v>
      </c>
      <c r="J480" s="11" t="s">
        <v>391</v>
      </c>
      <c r="K480" s="11" t="s">
        <v>410</v>
      </c>
      <c r="L480" s="11"/>
      <c r="M480" s="11">
        <v>3456.9545866829039</v>
      </c>
      <c r="N480" s="11">
        <v>2707.2</v>
      </c>
      <c r="O480" s="11">
        <v>-749.75458668290412</v>
      </c>
      <c r="P480" s="11">
        <v>1577.2</v>
      </c>
      <c r="Q480" s="11">
        <f>IF(SUMIFS(N:N,E:E,SubmissionActual[[#This Row],[MonthName]])&gt;0,SubmissionActual[[#This Row],[2nd Submission]],SubmissionActual[[#This Row],[1st Submission]])</f>
        <v>2707.2</v>
      </c>
    </row>
    <row r="481" spans="1:17">
      <c r="A481" s="15" t="str">
        <f>IF(OR(AND(SubmissionActual[MonthName]=MonthSel, SubmissionActual[Define]=DefineSel), AND(SubmissionActual[MonthName]=MonthSel, DefineSel="All")),"Yes","No")</f>
        <v>No</v>
      </c>
      <c r="B481" s="15" t="str">
        <f ca="1">IF(SubmissionActual[[#This Row],[Month2]]&lt;MONTH(TODAY()),"Yes","No")</f>
        <v>Yes</v>
      </c>
      <c r="C481" s="15">
        <v>2022</v>
      </c>
      <c r="D481" s="15">
        <v>3</v>
      </c>
      <c r="E481" s="15" t="s">
        <v>136</v>
      </c>
      <c r="F481" s="11" t="s">
        <v>518</v>
      </c>
      <c r="G481" s="11"/>
      <c r="H481" s="266" t="s">
        <v>72</v>
      </c>
      <c r="I481" s="266" t="s">
        <v>369</v>
      </c>
      <c r="J481" s="11" t="s">
        <v>395</v>
      </c>
      <c r="K481" s="11" t="s">
        <v>410</v>
      </c>
      <c r="L481" s="11"/>
      <c r="M481" s="11"/>
      <c r="N481" s="11"/>
      <c r="O481" s="11"/>
      <c r="P481" s="11">
        <v>2311</v>
      </c>
      <c r="Q481" s="11">
        <f>IF(SUMIFS(N:N,E:E,SubmissionActual[[#This Row],[MonthName]])&gt;0,SubmissionActual[[#This Row],[2nd Submission]],SubmissionActual[[#This Row],[1st Submission]])</f>
        <v>0</v>
      </c>
    </row>
    <row r="482" spans="1:17">
      <c r="A482" s="15" t="str">
        <f>IF(OR(AND(SubmissionActual[MonthName]=MonthSel, SubmissionActual[Define]=DefineSel), AND(SubmissionActual[MonthName]=MonthSel, DefineSel="All")),"Yes","No")</f>
        <v>No</v>
      </c>
      <c r="B482" s="15" t="str">
        <f ca="1">IF(SubmissionActual[[#This Row],[Month2]]&lt;MONTH(TODAY()),"Yes","No")</f>
        <v>Yes</v>
      </c>
      <c r="C482" s="15">
        <v>2022</v>
      </c>
      <c r="D482" s="15">
        <v>3</v>
      </c>
      <c r="E482" s="15" t="s">
        <v>136</v>
      </c>
      <c r="F482" s="11" t="s">
        <v>515</v>
      </c>
      <c r="G482" s="11"/>
      <c r="H482" s="266" t="s">
        <v>72</v>
      </c>
      <c r="I482" s="266" t="s">
        <v>369</v>
      </c>
      <c r="J482" s="11" t="s">
        <v>395</v>
      </c>
      <c r="K482" s="11" t="s">
        <v>410</v>
      </c>
      <c r="L482" s="11"/>
      <c r="M482" s="11"/>
      <c r="N482" s="11"/>
      <c r="O482" s="11"/>
      <c r="P482" s="11">
        <v>1321</v>
      </c>
      <c r="Q482" s="11">
        <f>IF(SUMIFS(N:N,E:E,SubmissionActual[[#This Row],[MonthName]])&gt;0,SubmissionActual[[#This Row],[2nd Submission]],SubmissionActual[[#This Row],[1st Submission]])</f>
        <v>0</v>
      </c>
    </row>
    <row r="483" spans="1:17">
      <c r="A483" s="15" t="str">
        <f>IF(OR(AND(SubmissionActual[MonthName]=MonthSel, SubmissionActual[Define]=DefineSel), AND(SubmissionActual[MonthName]=MonthSel, DefineSel="All")),"Yes","No")</f>
        <v>No</v>
      </c>
      <c r="B483" s="15" t="str">
        <f ca="1">IF(SubmissionActual[[#This Row],[Month2]]&lt;MONTH(TODAY()),"Yes","No")</f>
        <v>Yes</v>
      </c>
      <c r="C483" s="15">
        <v>2022</v>
      </c>
      <c r="D483" s="15">
        <v>3</v>
      </c>
      <c r="E483" s="15" t="s">
        <v>136</v>
      </c>
      <c r="F483" s="11" t="s">
        <v>516</v>
      </c>
      <c r="G483" s="11"/>
      <c r="H483" s="266" t="s">
        <v>72</v>
      </c>
      <c r="I483" s="266" t="s">
        <v>369</v>
      </c>
      <c r="J483" s="11" t="s">
        <v>395</v>
      </c>
      <c r="K483" s="11" t="s">
        <v>410</v>
      </c>
      <c r="L483" s="11"/>
      <c r="M483" s="11"/>
      <c r="N483" s="11"/>
      <c r="O483" s="11"/>
      <c r="P483" s="11">
        <v>1755</v>
      </c>
      <c r="Q483" s="11">
        <f>IF(SUMIFS(N:N,E:E,SubmissionActual[[#This Row],[MonthName]])&gt;0,SubmissionActual[[#This Row],[2nd Submission]],SubmissionActual[[#This Row],[1st Submission]])</f>
        <v>0</v>
      </c>
    </row>
    <row r="484" spans="1:17">
      <c r="A484" s="15" t="str">
        <f>IF(OR(AND(SubmissionActual[MonthName]=MonthSel, SubmissionActual[Define]=DefineSel), AND(SubmissionActual[MonthName]=MonthSel, DefineSel="All")),"Yes","No")</f>
        <v>No</v>
      </c>
      <c r="B484" s="15" t="str">
        <f ca="1">IF(SubmissionActual[[#This Row],[Month2]]&lt;MONTH(TODAY()),"Yes","No")</f>
        <v>Yes</v>
      </c>
      <c r="C484" s="15">
        <v>2022</v>
      </c>
      <c r="D484" s="15">
        <v>3</v>
      </c>
      <c r="E484" s="15" t="s">
        <v>136</v>
      </c>
      <c r="F484" s="11" t="s">
        <v>517</v>
      </c>
      <c r="G484" s="11"/>
      <c r="H484" s="266" t="s">
        <v>72</v>
      </c>
      <c r="I484" s="266" t="s">
        <v>369</v>
      </c>
      <c r="J484" s="11" t="s">
        <v>395</v>
      </c>
      <c r="K484" s="11" t="s">
        <v>410</v>
      </c>
      <c r="L484" s="11"/>
      <c r="M484" s="11"/>
      <c r="N484" s="11"/>
      <c r="O484" s="11"/>
      <c r="P484" s="11">
        <v>1809</v>
      </c>
      <c r="Q484" s="11">
        <f>IF(SUMIFS(N:N,E:E,SubmissionActual[[#This Row],[MonthName]])&gt;0,SubmissionActual[[#This Row],[2nd Submission]],SubmissionActual[[#This Row],[1st Submission]])</f>
        <v>0</v>
      </c>
    </row>
    <row r="485" spans="1:17">
      <c r="A485" s="15" t="str">
        <f>IF(OR(AND(SubmissionActual[MonthName]=MonthSel, SubmissionActual[Define]=DefineSel), AND(SubmissionActual[MonthName]=MonthSel, DefineSel="All")),"Yes","No")</f>
        <v>No</v>
      </c>
      <c r="B485" s="15" t="str">
        <f ca="1">IF(SubmissionActual[[#This Row],[Month2]]&lt;MONTH(TODAY()),"Yes","No")</f>
        <v>Yes</v>
      </c>
      <c r="C485" s="15">
        <v>2022</v>
      </c>
      <c r="D485" s="15">
        <v>3</v>
      </c>
      <c r="E485" s="15" t="s">
        <v>136</v>
      </c>
      <c r="F485" s="11" t="s">
        <v>514</v>
      </c>
      <c r="G485" s="11"/>
      <c r="H485" s="266" t="s">
        <v>72</v>
      </c>
      <c r="I485" s="266" t="s">
        <v>369</v>
      </c>
      <c r="J485" s="11" t="s">
        <v>391</v>
      </c>
      <c r="K485" s="11" t="s">
        <v>410</v>
      </c>
      <c r="L485" s="11"/>
      <c r="M485" s="11">
        <v>1295.0454133170961</v>
      </c>
      <c r="N485" s="11">
        <v>1038.8499999999999</v>
      </c>
      <c r="O485" s="11">
        <v>-256.19541331709615</v>
      </c>
      <c r="P485" s="11">
        <v>1343.85</v>
      </c>
      <c r="Q485" s="11">
        <f>IF(SUMIFS(N:N,E:E,SubmissionActual[[#This Row],[MonthName]])&gt;0,SubmissionActual[[#This Row],[2nd Submission]],SubmissionActual[[#This Row],[1st Submission]])</f>
        <v>1038.8499999999999</v>
      </c>
    </row>
    <row r="486" spans="1:17">
      <c r="A486" s="15" t="str">
        <f>IF(OR(AND(SubmissionActual[MonthName]=MonthSel, SubmissionActual[Define]=DefineSel), AND(SubmissionActual[MonthName]=MonthSel, DefineSel="All")),"Yes","No")</f>
        <v>No</v>
      </c>
      <c r="B486" s="15" t="str">
        <f ca="1">IF(SubmissionActual[[#This Row],[Month2]]&lt;MONTH(TODAY()),"Yes","No")</f>
        <v>Yes</v>
      </c>
      <c r="C486" s="15">
        <v>2022</v>
      </c>
      <c r="D486" s="15">
        <v>3</v>
      </c>
      <c r="E486" s="15" t="s">
        <v>136</v>
      </c>
      <c r="F486" s="11" t="s">
        <v>571</v>
      </c>
      <c r="G486" s="11"/>
      <c r="H486" s="266" t="s">
        <v>72</v>
      </c>
      <c r="I486" s="266" t="s">
        <v>369</v>
      </c>
      <c r="J486" s="11" t="s">
        <v>398</v>
      </c>
      <c r="K486" s="11" t="s">
        <v>410</v>
      </c>
      <c r="L486" s="11"/>
      <c r="M486" s="11"/>
      <c r="N486" s="11">
        <v>0</v>
      </c>
      <c r="O486" s="11">
        <v>0</v>
      </c>
      <c r="P486" s="11"/>
      <c r="Q486" s="11">
        <f>IF(SUMIFS(N:N,E:E,SubmissionActual[[#This Row],[MonthName]])&gt;0,SubmissionActual[[#This Row],[2nd Submission]],SubmissionActual[[#This Row],[1st Submission]])</f>
        <v>0</v>
      </c>
    </row>
    <row r="487" spans="1:17">
      <c r="A487" s="15" t="str">
        <f>IF(OR(AND(SubmissionActual[MonthName]=MonthSel, SubmissionActual[Define]=DefineSel), AND(SubmissionActual[MonthName]=MonthSel, DefineSel="All")),"Yes","No")</f>
        <v>No</v>
      </c>
      <c r="B487" s="15" t="str">
        <f ca="1">IF(SubmissionActual[[#This Row],[Month2]]&lt;MONTH(TODAY()),"Yes","No")</f>
        <v>Yes</v>
      </c>
      <c r="C487" s="15">
        <v>2022</v>
      </c>
      <c r="D487" s="15">
        <v>3</v>
      </c>
      <c r="E487" s="15" t="s">
        <v>136</v>
      </c>
      <c r="F487" s="11" t="s">
        <v>572</v>
      </c>
      <c r="G487" s="11"/>
      <c r="H487" s="266" t="s">
        <v>72</v>
      </c>
      <c r="I487" s="266" t="s">
        <v>369</v>
      </c>
      <c r="J487" s="11" t="s">
        <v>398</v>
      </c>
      <c r="K487" s="11" t="s">
        <v>410</v>
      </c>
      <c r="L487" s="11"/>
      <c r="M487" s="11"/>
      <c r="N487" s="11">
        <v>0</v>
      </c>
      <c r="O487" s="11">
        <v>0</v>
      </c>
      <c r="P487" s="11"/>
      <c r="Q487" s="11">
        <f>IF(SUMIFS(N:N,E:E,SubmissionActual[[#This Row],[MonthName]])&gt;0,SubmissionActual[[#This Row],[2nd Submission]],SubmissionActual[[#This Row],[1st Submission]])</f>
        <v>0</v>
      </c>
    </row>
    <row r="488" spans="1:17">
      <c r="A488" s="15" t="str">
        <f>IF(OR(AND(SubmissionActual[MonthName]=MonthSel, SubmissionActual[Define]=DefineSel), AND(SubmissionActual[MonthName]=MonthSel, DefineSel="All")),"Yes","No")</f>
        <v>No</v>
      </c>
      <c r="B488" s="15" t="str">
        <f ca="1">IF(SubmissionActual[[#This Row],[Month2]]&lt;MONTH(TODAY()),"Yes","No")</f>
        <v>Yes</v>
      </c>
      <c r="C488" s="15">
        <v>2022</v>
      </c>
      <c r="D488" s="15">
        <v>3</v>
      </c>
      <c r="E488" s="15" t="s">
        <v>136</v>
      </c>
      <c r="F488" s="11" t="s">
        <v>574</v>
      </c>
      <c r="G488" s="11"/>
      <c r="H488" s="266" t="s">
        <v>72</v>
      </c>
      <c r="I488" s="266" t="s">
        <v>369</v>
      </c>
      <c r="J488" s="11" t="s">
        <v>391</v>
      </c>
      <c r="K488" s="11" t="s">
        <v>410</v>
      </c>
      <c r="L488" s="11"/>
      <c r="M488" s="11"/>
      <c r="N488" s="11">
        <v>0</v>
      </c>
      <c r="O488" s="11">
        <v>0</v>
      </c>
      <c r="P488" s="11"/>
      <c r="Q488" s="11">
        <f>IF(SUMIFS(N:N,E:E,SubmissionActual[[#This Row],[MonthName]])&gt;0,SubmissionActual[[#This Row],[2nd Submission]],SubmissionActual[[#This Row],[1st Submission]])</f>
        <v>0</v>
      </c>
    </row>
    <row r="489" spans="1:17">
      <c r="A489" s="15" t="str">
        <f>IF(OR(AND(SubmissionActual[MonthName]=MonthSel, SubmissionActual[Define]=DefineSel), AND(SubmissionActual[MonthName]=MonthSel, DefineSel="All")),"Yes","No")</f>
        <v>No</v>
      </c>
      <c r="B489" s="15" t="str">
        <f ca="1">IF(SubmissionActual[[#This Row],[Month2]]&lt;MONTH(TODAY()),"Yes","No")</f>
        <v>Yes</v>
      </c>
      <c r="C489" s="15">
        <v>2022</v>
      </c>
      <c r="D489" s="15">
        <v>3</v>
      </c>
      <c r="E489" s="15" t="s">
        <v>136</v>
      </c>
      <c r="F489" s="11" t="s">
        <v>603</v>
      </c>
      <c r="G489" s="11"/>
      <c r="H489" s="266" t="s">
        <v>72</v>
      </c>
      <c r="I489" s="266" t="s">
        <v>369</v>
      </c>
      <c r="J489" s="11" t="s">
        <v>374</v>
      </c>
      <c r="K489" s="11" t="s">
        <v>410</v>
      </c>
      <c r="L489" s="11"/>
      <c r="M489" s="11">
        <v>0</v>
      </c>
      <c r="N489" s="11">
        <v>0</v>
      </c>
      <c r="O489" s="11">
        <v>0</v>
      </c>
      <c r="P489" s="11"/>
      <c r="Q489" s="11">
        <f>IF(SUMIFS(N:N,E:E,SubmissionActual[[#This Row],[MonthName]])&gt;0,SubmissionActual[[#This Row],[2nd Submission]],SubmissionActual[[#This Row],[1st Submission]])</f>
        <v>0</v>
      </c>
    </row>
    <row r="490" spans="1:17">
      <c r="A490" s="15" t="str">
        <f>IF(OR(AND(SubmissionActual[MonthName]=MonthSel, SubmissionActual[Define]=DefineSel), AND(SubmissionActual[MonthName]=MonthSel, DefineSel="All")),"Yes","No")</f>
        <v>No</v>
      </c>
      <c r="B490" s="15" t="str">
        <f ca="1">IF(SubmissionActual[[#This Row],[Month2]]&lt;MONTH(TODAY()),"Yes","No")</f>
        <v>Yes</v>
      </c>
      <c r="C490" s="15">
        <v>2022</v>
      </c>
      <c r="D490" s="15">
        <v>3</v>
      </c>
      <c r="E490" s="15" t="s">
        <v>136</v>
      </c>
      <c r="F490" s="11" t="s">
        <v>604</v>
      </c>
      <c r="G490" s="11"/>
      <c r="H490" s="266" t="s">
        <v>72</v>
      </c>
      <c r="I490" s="266" t="s">
        <v>369</v>
      </c>
      <c r="J490" s="11" t="s">
        <v>374</v>
      </c>
      <c r="K490" s="11" t="s">
        <v>410</v>
      </c>
      <c r="L490" s="11"/>
      <c r="M490" s="11">
        <v>0</v>
      </c>
      <c r="N490" s="11">
        <v>0</v>
      </c>
      <c r="O490" s="11">
        <v>0</v>
      </c>
      <c r="P490" s="11"/>
      <c r="Q490" s="11">
        <f>IF(SUMIFS(N:N,E:E,SubmissionActual[[#This Row],[MonthName]])&gt;0,SubmissionActual[[#This Row],[2nd Submission]],SubmissionActual[[#This Row],[1st Submission]])</f>
        <v>0</v>
      </c>
    </row>
    <row r="491" spans="1:17">
      <c r="A491" s="15" t="str">
        <f>IF(OR(AND(SubmissionActual[MonthName]=MonthSel, SubmissionActual[Define]=DefineSel), AND(SubmissionActual[MonthName]=MonthSel, DefineSel="All")),"Yes","No")</f>
        <v>No</v>
      </c>
      <c r="B491" s="15" t="str">
        <f ca="1">IF(SubmissionActual[[#This Row],[Month2]]&lt;MONTH(TODAY()),"Yes","No")</f>
        <v>Yes</v>
      </c>
      <c r="C491" s="15">
        <v>2022</v>
      </c>
      <c r="D491" s="15">
        <v>3</v>
      </c>
      <c r="E491" s="15" t="s">
        <v>136</v>
      </c>
      <c r="F491" s="11" t="s">
        <v>613</v>
      </c>
      <c r="G491" s="11"/>
      <c r="H491" s="266" t="s">
        <v>72</v>
      </c>
      <c r="I491" s="266" t="s">
        <v>369</v>
      </c>
      <c r="J491" s="11" t="s">
        <v>398</v>
      </c>
      <c r="K491" s="11" t="s">
        <v>410</v>
      </c>
      <c r="L491" s="11"/>
      <c r="M491" s="11"/>
      <c r="N491" s="11">
        <v>0</v>
      </c>
      <c r="O491" s="11">
        <v>0</v>
      </c>
      <c r="P491" s="11"/>
      <c r="Q491" s="11">
        <f>IF(SUMIFS(N:N,E:E,SubmissionActual[[#This Row],[MonthName]])&gt;0,SubmissionActual[[#This Row],[2nd Submission]],SubmissionActual[[#This Row],[1st Submission]])</f>
        <v>0</v>
      </c>
    </row>
    <row r="492" spans="1:17">
      <c r="A492" s="15" t="str">
        <f>IF(OR(AND(SubmissionActual[MonthName]=MonthSel, SubmissionActual[Define]=DefineSel), AND(SubmissionActual[MonthName]=MonthSel, DefineSel="All")),"Yes","No")</f>
        <v>No</v>
      </c>
      <c r="B492" s="15" t="str">
        <f ca="1">IF(SubmissionActual[[#This Row],[Month2]]&lt;MONTH(TODAY()),"Yes","No")</f>
        <v>Yes</v>
      </c>
      <c r="C492" s="15">
        <v>2022</v>
      </c>
      <c r="D492" s="15">
        <v>3</v>
      </c>
      <c r="E492" s="15" t="s">
        <v>136</v>
      </c>
      <c r="F492" s="11" t="s">
        <v>440</v>
      </c>
      <c r="G492" s="11"/>
      <c r="H492" s="266" t="s">
        <v>72</v>
      </c>
      <c r="I492" s="266" t="s">
        <v>369</v>
      </c>
      <c r="J492" s="11" t="s">
        <v>391</v>
      </c>
      <c r="K492" s="11" t="s">
        <v>410</v>
      </c>
      <c r="L492" s="11"/>
      <c r="M492" s="11"/>
      <c r="N492" s="11"/>
      <c r="O492" s="11"/>
      <c r="P492" s="11">
        <v>2277</v>
      </c>
      <c r="Q492" s="11">
        <f>IF(SUMIFS(N:N,E:E,SubmissionActual[[#This Row],[MonthName]])&gt;0,SubmissionActual[[#This Row],[2nd Submission]],SubmissionActual[[#This Row],[1st Submission]])</f>
        <v>0</v>
      </c>
    </row>
    <row r="493" spans="1:17">
      <c r="A493" s="15" t="str">
        <f>IF(OR(AND(SubmissionActual[MonthName]=MonthSel, SubmissionActual[Define]=DefineSel), AND(SubmissionActual[MonthName]=MonthSel, DefineSel="All")),"Yes","No")</f>
        <v>No</v>
      </c>
      <c r="B493" s="15" t="str">
        <f ca="1">IF(SubmissionActual[[#This Row],[Month2]]&lt;MONTH(TODAY()),"Yes","No")</f>
        <v>Yes</v>
      </c>
      <c r="C493" s="15">
        <v>2022</v>
      </c>
      <c r="D493" s="15">
        <v>3</v>
      </c>
      <c r="E493" s="15" t="s">
        <v>136</v>
      </c>
      <c r="F493" s="11" t="s">
        <v>519</v>
      </c>
      <c r="G493" s="11"/>
      <c r="H493" s="266" t="s">
        <v>72</v>
      </c>
      <c r="I493" s="266" t="s">
        <v>369</v>
      </c>
      <c r="J493" s="11" t="s">
        <v>395</v>
      </c>
      <c r="K493" s="11" t="s">
        <v>410</v>
      </c>
      <c r="L493" s="11"/>
      <c r="M493" s="11"/>
      <c r="N493" s="11"/>
      <c r="O493" s="11"/>
      <c r="P493" s="11">
        <v>0</v>
      </c>
      <c r="Q493" s="11">
        <f>IF(SUMIFS(N:N,E:E,SubmissionActual[[#This Row],[MonthName]])&gt;0,SubmissionActual[[#This Row],[2nd Submission]],SubmissionActual[[#This Row],[1st Submission]])</f>
        <v>0</v>
      </c>
    </row>
    <row r="494" spans="1:17">
      <c r="A494" s="15" t="str">
        <f>IF(OR(AND(SubmissionActual[MonthName]=MonthSel, SubmissionActual[Define]=DefineSel), AND(SubmissionActual[MonthName]=MonthSel, DefineSel="All")),"Yes","No")</f>
        <v>No</v>
      </c>
      <c r="B494" s="15" t="str">
        <f ca="1">IF(SubmissionActual[[#This Row],[Month2]]&lt;MONTH(TODAY()),"Yes","No")</f>
        <v>Yes</v>
      </c>
      <c r="C494" s="15">
        <v>2022</v>
      </c>
      <c r="D494" s="15">
        <v>3</v>
      </c>
      <c r="E494" s="15" t="s">
        <v>136</v>
      </c>
      <c r="F494" s="11" t="s">
        <v>688</v>
      </c>
      <c r="G494" s="11"/>
      <c r="H494" s="266" t="s">
        <v>72</v>
      </c>
      <c r="I494" s="266" t="s">
        <v>369</v>
      </c>
      <c r="J494" s="11" t="s">
        <v>395</v>
      </c>
      <c r="K494" s="11" t="s">
        <v>410</v>
      </c>
      <c r="L494" s="11"/>
      <c r="M494" s="11">
        <v>1058.2111878656442</v>
      </c>
      <c r="N494" s="11">
        <v>1208</v>
      </c>
      <c r="O494" s="11">
        <v>149.78881213435579</v>
      </c>
      <c r="P494" s="11">
        <v>810</v>
      </c>
      <c r="Q494" s="11">
        <f>IF(SUMIFS(N:N,E:E,SubmissionActual[[#This Row],[MonthName]])&gt;0,SubmissionActual[[#This Row],[2nd Submission]],SubmissionActual[[#This Row],[1st Submission]])</f>
        <v>1208</v>
      </c>
    </row>
    <row r="495" spans="1:17">
      <c r="A495" s="15" t="str">
        <f>IF(OR(AND(SubmissionActual[MonthName]=MonthSel, SubmissionActual[Define]=DefineSel), AND(SubmissionActual[MonthName]=MonthSel, DefineSel="All")),"Yes","No")</f>
        <v>No</v>
      </c>
      <c r="B495" s="15" t="str">
        <f ca="1">IF(SubmissionActual[[#This Row],[Month2]]&lt;MONTH(TODAY()),"Yes","No")</f>
        <v>Yes</v>
      </c>
      <c r="C495" s="15">
        <v>2022</v>
      </c>
      <c r="D495" s="15">
        <v>3</v>
      </c>
      <c r="E495" s="15" t="s">
        <v>136</v>
      </c>
      <c r="F495" s="11" t="s">
        <v>689</v>
      </c>
      <c r="G495" s="11"/>
      <c r="H495" s="266" t="s">
        <v>72</v>
      </c>
      <c r="I495" s="266" t="s">
        <v>369</v>
      </c>
      <c r="J495" s="11" t="s">
        <v>391</v>
      </c>
      <c r="K495" s="11" t="s">
        <v>410</v>
      </c>
      <c r="L495" s="11"/>
      <c r="M495" s="11">
        <v>5651.4660189593533</v>
      </c>
      <c r="N495" s="11">
        <v>7741</v>
      </c>
      <c r="O495" s="11">
        <v>2089.5339810406467</v>
      </c>
      <c r="P495" s="11">
        <v>4741</v>
      </c>
      <c r="Q495" s="11">
        <f>IF(SUMIFS(N:N,E:E,SubmissionActual[[#This Row],[MonthName]])&gt;0,SubmissionActual[[#This Row],[2nd Submission]],SubmissionActual[[#This Row],[1st Submission]])</f>
        <v>7741</v>
      </c>
    </row>
    <row r="496" spans="1:17">
      <c r="A496" s="15" t="str">
        <f>IF(OR(AND(SubmissionActual[MonthName]=MonthSel, SubmissionActual[Define]=DefineSel), AND(SubmissionActual[MonthName]=MonthSel, DefineSel="All")),"Yes","No")</f>
        <v>No</v>
      </c>
      <c r="B496" s="15" t="str">
        <f ca="1">IF(SubmissionActual[[#This Row],[Month2]]&lt;MONTH(TODAY()),"Yes","No")</f>
        <v>Yes</v>
      </c>
      <c r="C496" s="15">
        <v>2022</v>
      </c>
      <c r="D496" s="15">
        <v>3</v>
      </c>
      <c r="E496" s="15" t="s">
        <v>136</v>
      </c>
      <c r="F496" s="11" t="s">
        <v>691</v>
      </c>
      <c r="G496" s="11"/>
      <c r="H496" s="266" t="s">
        <v>72</v>
      </c>
      <c r="I496" s="266" t="s">
        <v>369</v>
      </c>
      <c r="J496" s="11" t="s">
        <v>389</v>
      </c>
      <c r="K496" s="11" t="s">
        <v>410</v>
      </c>
      <c r="L496" s="11"/>
      <c r="M496" s="11">
        <v>345.162573855966</v>
      </c>
      <c r="N496" s="11">
        <v>553.79999999999995</v>
      </c>
      <c r="O496" s="11">
        <v>208.63742614403395</v>
      </c>
      <c r="P496" s="11">
        <v>315.39999999999998</v>
      </c>
      <c r="Q496" s="11">
        <f>IF(SUMIFS(N:N,E:E,SubmissionActual[[#This Row],[MonthName]])&gt;0,SubmissionActual[[#This Row],[2nd Submission]],SubmissionActual[[#This Row],[1st Submission]])</f>
        <v>553.79999999999995</v>
      </c>
    </row>
    <row r="497" spans="1:17">
      <c r="A497" s="15" t="str">
        <f>IF(OR(AND(SubmissionActual[MonthName]=MonthSel, SubmissionActual[Define]=DefineSel), AND(SubmissionActual[MonthName]=MonthSel, DefineSel="All")),"Yes","No")</f>
        <v>No</v>
      </c>
      <c r="B497" s="15" t="str">
        <f ca="1">IF(SubmissionActual[[#This Row],[Month2]]&lt;MONTH(TODAY()),"Yes","No")</f>
        <v>Yes</v>
      </c>
      <c r="C497" s="15">
        <v>2022</v>
      </c>
      <c r="D497" s="15">
        <v>3</v>
      </c>
      <c r="E497" s="15" t="s">
        <v>136</v>
      </c>
      <c r="F497" s="11" t="s">
        <v>692</v>
      </c>
      <c r="G497" s="11"/>
      <c r="H497" s="266" t="s">
        <v>72</v>
      </c>
      <c r="I497" s="266" t="s">
        <v>369</v>
      </c>
      <c r="J497" s="11" t="s">
        <v>389</v>
      </c>
      <c r="K497" s="11" t="s">
        <v>410</v>
      </c>
      <c r="L497" s="11"/>
      <c r="M497" s="11">
        <v>333.30682000021329</v>
      </c>
      <c r="N497" s="11">
        <v>582.20000000000005</v>
      </c>
      <c r="O497" s="11">
        <v>248.89317999978675</v>
      </c>
      <c r="P497" s="11">
        <v>364.79999999999995</v>
      </c>
      <c r="Q497" s="11">
        <f>IF(SUMIFS(N:N,E:E,SubmissionActual[[#This Row],[MonthName]])&gt;0,SubmissionActual[[#This Row],[2nd Submission]],SubmissionActual[[#This Row],[1st Submission]])</f>
        <v>582.20000000000005</v>
      </c>
    </row>
    <row r="498" spans="1:17">
      <c r="A498" s="15" t="str">
        <f>IF(OR(AND(SubmissionActual[MonthName]=MonthSel, SubmissionActual[Define]=DefineSel), AND(SubmissionActual[MonthName]=MonthSel, DefineSel="All")),"Yes","No")</f>
        <v>No</v>
      </c>
      <c r="B498" s="15" t="str">
        <f ca="1">IF(SubmissionActual[[#This Row],[Month2]]&lt;MONTH(TODAY()),"Yes","No")</f>
        <v>Yes</v>
      </c>
      <c r="C498" s="15">
        <v>2022</v>
      </c>
      <c r="D498" s="15">
        <v>3</v>
      </c>
      <c r="E498" s="15" t="s">
        <v>136</v>
      </c>
      <c r="F498" s="11" t="s">
        <v>693</v>
      </c>
      <c r="G498" s="11"/>
      <c r="H498" s="266" t="s">
        <v>72</v>
      </c>
      <c r="I498" s="266" t="s">
        <v>369</v>
      </c>
      <c r="J498" s="11" t="s">
        <v>389</v>
      </c>
      <c r="K498" s="11" t="s">
        <v>410</v>
      </c>
      <c r="L498" s="11"/>
      <c r="M498" s="11">
        <v>12443.530606143824</v>
      </c>
      <c r="N498" s="11">
        <v>17000</v>
      </c>
      <c r="O498" s="11">
        <v>4556.4693938561759</v>
      </c>
      <c r="P498" s="11">
        <v>15980.5</v>
      </c>
      <c r="Q498" s="11">
        <f>IF(SUMIFS(N:N,E:E,SubmissionActual[[#This Row],[MonthName]])&gt;0,SubmissionActual[[#This Row],[2nd Submission]],SubmissionActual[[#This Row],[1st Submission]])</f>
        <v>17000</v>
      </c>
    </row>
    <row r="499" spans="1:17">
      <c r="A499" s="15" t="str">
        <f>IF(OR(AND(SubmissionActual[MonthName]=MonthSel, SubmissionActual[Define]=DefineSel), AND(SubmissionActual[MonthName]=MonthSel, DefineSel="All")),"Yes","No")</f>
        <v>No</v>
      </c>
      <c r="B499" s="15" t="str">
        <f ca="1">IF(SubmissionActual[[#This Row],[Month2]]&lt;MONTH(TODAY()),"Yes","No")</f>
        <v>Yes</v>
      </c>
      <c r="C499" s="15">
        <v>2022</v>
      </c>
      <c r="D499" s="15">
        <v>3</v>
      </c>
      <c r="E499" s="15" t="s">
        <v>136</v>
      </c>
      <c r="F499" s="11" t="s">
        <v>694</v>
      </c>
      <c r="G499" s="11"/>
      <c r="H499" s="266" t="s">
        <v>72</v>
      </c>
      <c r="I499" s="266" t="s">
        <v>369</v>
      </c>
      <c r="J499" s="11" t="s">
        <v>395</v>
      </c>
      <c r="K499" s="11" t="s">
        <v>410</v>
      </c>
      <c r="L499" s="11"/>
      <c r="M499" s="11">
        <v>2269.1160053716221</v>
      </c>
      <c r="N499" s="11">
        <v>3217</v>
      </c>
      <c r="O499" s="11">
        <v>947.88399462837788</v>
      </c>
      <c r="P499" s="11">
        <v>3135</v>
      </c>
      <c r="Q499" s="11">
        <f>IF(SUMIFS(N:N,E:E,SubmissionActual[[#This Row],[MonthName]])&gt;0,SubmissionActual[[#This Row],[2nd Submission]],SubmissionActual[[#This Row],[1st Submission]])</f>
        <v>3217</v>
      </c>
    </row>
    <row r="500" spans="1:17">
      <c r="A500" s="15" t="str">
        <f>IF(OR(AND(SubmissionActual[MonthName]=MonthSel, SubmissionActual[Define]=DefineSel), AND(SubmissionActual[MonthName]=MonthSel, DefineSel="All")),"Yes","No")</f>
        <v>No</v>
      </c>
      <c r="B500" s="15" t="str">
        <f ca="1">IF(SubmissionActual[[#This Row],[Month2]]&lt;MONTH(TODAY()),"Yes","No")</f>
        <v>Yes</v>
      </c>
      <c r="C500" s="15">
        <v>2022</v>
      </c>
      <c r="D500" s="15">
        <v>3</v>
      </c>
      <c r="E500" s="15" t="s">
        <v>136</v>
      </c>
      <c r="F500" s="11" t="s">
        <v>695</v>
      </c>
      <c r="G500" s="11"/>
      <c r="H500" s="266" t="s">
        <v>72</v>
      </c>
      <c r="I500" s="266" t="s">
        <v>369</v>
      </c>
      <c r="J500" s="11" t="s">
        <v>395</v>
      </c>
      <c r="K500" s="11" t="s">
        <v>410</v>
      </c>
      <c r="L500" s="11"/>
      <c r="M500" s="11">
        <v>8476.057473814175</v>
      </c>
      <c r="N500" s="11">
        <v>9284</v>
      </c>
      <c r="O500" s="11">
        <v>807.94252618582505</v>
      </c>
      <c r="P500" s="11">
        <v>10528</v>
      </c>
      <c r="Q500" s="11">
        <f>IF(SUMIFS(N:N,E:E,SubmissionActual[[#This Row],[MonthName]])&gt;0,SubmissionActual[[#This Row],[2nd Submission]],SubmissionActual[[#This Row],[1st Submission]])</f>
        <v>9284</v>
      </c>
    </row>
    <row r="501" spans="1:17">
      <c r="A501" s="15" t="str">
        <f>IF(OR(AND(SubmissionActual[MonthName]=MonthSel, SubmissionActual[Define]=DefineSel), AND(SubmissionActual[MonthName]=MonthSel, DefineSel="All")),"Yes","No")</f>
        <v>No</v>
      </c>
      <c r="B501" s="15" t="str">
        <f ca="1">IF(SubmissionActual[[#This Row],[Month2]]&lt;MONTH(TODAY()),"Yes","No")</f>
        <v>Yes</v>
      </c>
      <c r="C501" s="15">
        <v>2022</v>
      </c>
      <c r="D501" s="15">
        <v>3</v>
      </c>
      <c r="E501" s="15" t="s">
        <v>136</v>
      </c>
      <c r="F501" s="11" t="s">
        <v>696</v>
      </c>
      <c r="G501" s="11"/>
      <c r="H501" s="266" t="s">
        <v>72</v>
      </c>
      <c r="I501" s="266" t="s">
        <v>369</v>
      </c>
      <c r="J501" s="11" t="s">
        <v>398</v>
      </c>
      <c r="K501" s="11" t="s">
        <v>410</v>
      </c>
      <c r="L501" s="11"/>
      <c r="M501" s="11">
        <v>1483.1163059242945</v>
      </c>
      <c r="N501" s="11">
        <v>759.5</v>
      </c>
      <c r="O501" s="11">
        <v>-723.61630592429447</v>
      </c>
      <c r="P501" s="11">
        <v>633.5</v>
      </c>
      <c r="Q501" s="11">
        <f>IF(SUMIFS(N:N,E:E,SubmissionActual[[#This Row],[MonthName]])&gt;0,SubmissionActual[[#This Row],[2nd Submission]],SubmissionActual[[#This Row],[1st Submission]])</f>
        <v>759.5</v>
      </c>
    </row>
    <row r="502" spans="1:17">
      <c r="A502" s="15" t="str">
        <f>IF(OR(AND(SubmissionActual[MonthName]=MonthSel, SubmissionActual[Define]=DefineSel), AND(SubmissionActual[MonthName]=MonthSel, DefineSel="All")),"Yes","No")</f>
        <v>No</v>
      </c>
      <c r="B502" s="15" t="str">
        <f ca="1">IF(SubmissionActual[[#This Row],[Month2]]&lt;MONTH(TODAY()),"Yes","No")</f>
        <v>Yes</v>
      </c>
      <c r="C502" s="15">
        <v>2022</v>
      </c>
      <c r="D502" s="15">
        <v>3</v>
      </c>
      <c r="E502" s="15" t="s">
        <v>136</v>
      </c>
      <c r="F502" s="11" t="s">
        <v>697</v>
      </c>
      <c r="G502" s="11"/>
      <c r="H502" s="266" t="s">
        <v>72</v>
      </c>
      <c r="I502" s="266" t="s">
        <v>369</v>
      </c>
      <c r="J502" s="11" t="s">
        <v>391</v>
      </c>
      <c r="K502" s="11" t="s">
        <v>410</v>
      </c>
      <c r="L502" s="11"/>
      <c r="M502" s="11">
        <v>0</v>
      </c>
      <c r="N502" s="11">
        <v>0</v>
      </c>
      <c r="O502" s="11">
        <v>0</v>
      </c>
      <c r="P502" s="11">
        <v>0</v>
      </c>
      <c r="Q502" s="11">
        <f>IF(SUMIFS(N:N,E:E,SubmissionActual[[#This Row],[MonthName]])&gt;0,SubmissionActual[[#This Row],[2nd Submission]],SubmissionActual[[#This Row],[1st Submission]])</f>
        <v>0</v>
      </c>
    </row>
    <row r="503" spans="1:17">
      <c r="A503" s="15" t="str">
        <f>IF(OR(AND(SubmissionActual[MonthName]=MonthSel, SubmissionActual[Define]=DefineSel), AND(SubmissionActual[MonthName]=MonthSel, DefineSel="All")),"Yes","No")</f>
        <v>No</v>
      </c>
      <c r="B503" s="15" t="str">
        <f ca="1">IF(SubmissionActual[[#This Row],[Month2]]&lt;MONTH(TODAY()),"Yes","No")</f>
        <v>Yes</v>
      </c>
      <c r="C503" s="15">
        <v>2022</v>
      </c>
      <c r="D503" s="15">
        <v>3</v>
      </c>
      <c r="E503" s="15" t="s">
        <v>136</v>
      </c>
      <c r="F503" s="11" t="s">
        <v>698</v>
      </c>
      <c r="G503" s="11"/>
      <c r="H503" s="266" t="s">
        <v>72</v>
      </c>
      <c r="I503" s="266" t="s">
        <v>369</v>
      </c>
      <c r="J503" s="11" t="s">
        <v>398</v>
      </c>
      <c r="K503" s="11" t="s">
        <v>410</v>
      </c>
      <c r="L503" s="11"/>
      <c r="M503" s="11">
        <v>3688.7180241462638</v>
      </c>
      <c r="N503" s="11">
        <v>4500</v>
      </c>
      <c r="O503" s="11">
        <v>811.28197585373618</v>
      </c>
      <c r="P503" s="11">
        <v>4522.6000000000004</v>
      </c>
      <c r="Q503" s="11">
        <f>IF(SUMIFS(N:N,E:E,SubmissionActual[[#This Row],[MonthName]])&gt;0,SubmissionActual[[#This Row],[2nd Submission]],SubmissionActual[[#This Row],[1st Submission]])</f>
        <v>4500</v>
      </c>
    </row>
    <row r="504" spans="1:17">
      <c r="A504" s="15" t="str">
        <f>IF(OR(AND(SubmissionActual[MonthName]=MonthSel, SubmissionActual[Define]=DefineSel), AND(SubmissionActual[MonthName]=MonthSel, DefineSel="All")),"Yes","No")</f>
        <v>No</v>
      </c>
      <c r="B504" s="15" t="str">
        <f ca="1">IF(SubmissionActual[[#This Row],[Month2]]&lt;MONTH(TODAY()),"Yes","No")</f>
        <v>Yes</v>
      </c>
      <c r="C504" s="15">
        <v>2022</v>
      </c>
      <c r="D504" s="15">
        <v>3</v>
      </c>
      <c r="E504" s="15" t="s">
        <v>136</v>
      </c>
      <c r="F504" s="11" t="s">
        <v>699</v>
      </c>
      <c r="G504" s="11"/>
      <c r="H504" s="266" t="s">
        <v>72</v>
      </c>
      <c r="I504" s="266" t="s">
        <v>369</v>
      </c>
      <c r="J504" s="11" t="s">
        <v>398</v>
      </c>
      <c r="K504" s="11" t="s">
        <v>410</v>
      </c>
      <c r="L504" s="11"/>
      <c r="M504" s="11">
        <v>2358.6403061970718</v>
      </c>
      <c r="N504" s="11">
        <v>1164.5</v>
      </c>
      <c r="O504" s="11">
        <v>-1194.1403061970718</v>
      </c>
      <c r="P504" s="11">
        <v>1059.25</v>
      </c>
      <c r="Q504" s="11">
        <f>IF(SUMIFS(N:N,E:E,SubmissionActual[[#This Row],[MonthName]])&gt;0,SubmissionActual[[#This Row],[2nd Submission]],SubmissionActual[[#This Row],[1st Submission]])</f>
        <v>1164.5</v>
      </c>
    </row>
    <row r="505" spans="1:17">
      <c r="A505" s="15" t="str">
        <f>IF(OR(AND(SubmissionActual[MonthName]=MonthSel, SubmissionActual[Define]=DefineSel), AND(SubmissionActual[MonthName]=MonthSel, DefineSel="All")),"Yes","No")</f>
        <v>No</v>
      </c>
      <c r="B505" s="15" t="str">
        <f ca="1">IF(SubmissionActual[[#This Row],[Month2]]&lt;MONTH(TODAY()),"Yes","No")</f>
        <v>Yes</v>
      </c>
      <c r="C505" s="15">
        <v>2022</v>
      </c>
      <c r="D505" s="15">
        <v>3</v>
      </c>
      <c r="E505" s="15" t="s">
        <v>136</v>
      </c>
      <c r="F505" s="11" t="s">
        <v>700</v>
      </c>
      <c r="G505" s="11"/>
      <c r="H505" s="266" t="s">
        <v>72</v>
      </c>
      <c r="I505" s="266" t="s">
        <v>369</v>
      </c>
      <c r="J505" s="11" t="s">
        <v>398</v>
      </c>
      <c r="K505" s="11" t="s">
        <v>410</v>
      </c>
      <c r="L505" s="11"/>
      <c r="M505" s="11">
        <v>21159.825859926674</v>
      </c>
      <c r="N505" s="11">
        <v>6000</v>
      </c>
      <c r="O505" s="11">
        <v>-15159.825859926674</v>
      </c>
      <c r="P505" s="11">
        <v>3189</v>
      </c>
      <c r="Q505" s="11">
        <f>IF(SUMIFS(N:N,E:E,SubmissionActual[[#This Row],[MonthName]])&gt;0,SubmissionActual[[#This Row],[2nd Submission]],SubmissionActual[[#This Row],[1st Submission]])</f>
        <v>6000</v>
      </c>
    </row>
    <row r="506" spans="1:17">
      <c r="A506" s="15" t="str">
        <f>IF(OR(AND(SubmissionActual[MonthName]=MonthSel, SubmissionActual[Define]=DefineSel), AND(SubmissionActual[MonthName]=MonthSel, DefineSel="All")),"Yes","No")</f>
        <v>No</v>
      </c>
      <c r="B506" s="15" t="str">
        <f ca="1">IF(SubmissionActual[[#This Row],[Month2]]&lt;MONTH(TODAY()),"Yes","No")</f>
        <v>Yes</v>
      </c>
      <c r="C506" s="15">
        <v>2022</v>
      </c>
      <c r="D506" s="15">
        <v>3</v>
      </c>
      <c r="E506" s="15" t="s">
        <v>136</v>
      </c>
      <c r="F506" s="11" t="s">
        <v>701</v>
      </c>
      <c r="G506" s="11"/>
      <c r="H506" s="266" t="s">
        <v>72</v>
      </c>
      <c r="I506" s="266" t="s">
        <v>369</v>
      </c>
      <c r="J506" s="11" t="s">
        <v>398</v>
      </c>
      <c r="K506" s="11" t="s">
        <v>410</v>
      </c>
      <c r="L506" s="11"/>
      <c r="M506" s="11">
        <v>621.42526244857731</v>
      </c>
      <c r="N506" s="11">
        <v>1000</v>
      </c>
      <c r="O506" s="11">
        <v>378.57473755142269</v>
      </c>
      <c r="P506" s="11">
        <v>1412.22</v>
      </c>
      <c r="Q506" s="11">
        <f>IF(SUMIFS(N:N,E:E,SubmissionActual[[#This Row],[MonthName]])&gt;0,SubmissionActual[[#This Row],[2nd Submission]],SubmissionActual[[#This Row],[1st Submission]])</f>
        <v>1000</v>
      </c>
    </row>
    <row r="507" spans="1:17">
      <c r="A507" s="15" t="str">
        <f>IF(OR(AND(SubmissionActual[MonthName]=MonthSel, SubmissionActual[Define]=DefineSel), AND(SubmissionActual[MonthName]=MonthSel, DefineSel="All")),"Yes","No")</f>
        <v>No</v>
      </c>
      <c r="B507" s="15" t="str">
        <f ca="1">IF(SubmissionActual[[#This Row],[Month2]]&lt;MONTH(TODAY()),"Yes","No")</f>
        <v>Yes</v>
      </c>
      <c r="C507" s="15">
        <v>2022</v>
      </c>
      <c r="D507" s="15">
        <v>3</v>
      </c>
      <c r="E507" s="15" t="s">
        <v>136</v>
      </c>
      <c r="F507" s="11" t="s">
        <v>702</v>
      </c>
      <c r="G507" s="11"/>
      <c r="H507" s="266" t="s">
        <v>72</v>
      </c>
      <c r="I507" s="266" t="s">
        <v>369</v>
      </c>
      <c r="J507" s="11" t="s">
        <v>398</v>
      </c>
      <c r="K507" s="11" t="s">
        <v>410</v>
      </c>
      <c r="L507" s="11"/>
      <c r="M507" s="11">
        <v>375.15358084076667</v>
      </c>
      <c r="N507" s="11">
        <v>500.3</v>
      </c>
      <c r="O507" s="11">
        <v>125.14641915923335</v>
      </c>
      <c r="P507" s="11">
        <v>327.5</v>
      </c>
      <c r="Q507" s="11">
        <f>IF(SUMIFS(N:N,E:E,SubmissionActual[[#This Row],[MonthName]])&gt;0,SubmissionActual[[#This Row],[2nd Submission]],SubmissionActual[[#This Row],[1st Submission]])</f>
        <v>500.3</v>
      </c>
    </row>
    <row r="508" spans="1:17">
      <c r="A508" s="15" t="str">
        <f>IF(OR(AND(SubmissionActual[MonthName]=MonthSel, SubmissionActual[Define]=DefineSel), AND(SubmissionActual[MonthName]=MonthSel, DefineSel="All")),"Yes","No")</f>
        <v>No</v>
      </c>
      <c r="B508" s="15" t="str">
        <f ca="1">IF(SubmissionActual[[#This Row],[Month2]]&lt;MONTH(TODAY()),"Yes","No")</f>
        <v>Yes</v>
      </c>
      <c r="C508" s="15">
        <v>2022</v>
      </c>
      <c r="D508" s="15">
        <v>3</v>
      </c>
      <c r="E508" s="15" t="s">
        <v>136</v>
      </c>
      <c r="F508" s="11" t="s">
        <v>703</v>
      </c>
      <c r="G508" s="11"/>
      <c r="H508" s="266" t="s">
        <v>72</v>
      </c>
      <c r="I508" s="266" t="s">
        <v>369</v>
      </c>
      <c r="J508" s="11" t="s">
        <v>398</v>
      </c>
      <c r="K508" s="11" t="s">
        <v>410</v>
      </c>
      <c r="L508" s="11"/>
      <c r="M508" s="11">
        <v>529.85345667697572</v>
      </c>
      <c r="N508" s="11">
        <v>703.5</v>
      </c>
      <c r="O508" s="11">
        <v>173.64654332302428</v>
      </c>
      <c r="P508" s="11">
        <v>534.1</v>
      </c>
      <c r="Q508" s="11">
        <f>IF(SUMIFS(N:N,E:E,SubmissionActual[[#This Row],[MonthName]])&gt;0,SubmissionActual[[#This Row],[2nd Submission]],SubmissionActual[[#This Row],[1st Submission]])</f>
        <v>703.5</v>
      </c>
    </row>
    <row r="509" spans="1:17">
      <c r="A509" s="15" t="str">
        <f>IF(OR(AND(SubmissionActual[MonthName]=MonthSel, SubmissionActual[Define]=DefineSel), AND(SubmissionActual[MonthName]=MonthSel, DefineSel="All")),"Yes","No")</f>
        <v>No</v>
      </c>
      <c r="B509" s="15" t="str">
        <f ca="1">IF(SubmissionActual[[#This Row],[Month2]]&lt;MONTH(TODAY()),"Yes","No")</f>
        <v>Yes</v>
      </c>
      <c r="C509" s="15">
        <v>2022</v>
      </c>
      <c r="D509" s="15">
        <v>3</v>
      </c>
      <c r="E509" s="15" t="s">
        <v>136</v>
      </c>
      <c r="F509" s="11" t="s">
        <v>704</v>
      </c>
      <c r="G509" s="11"/>
      <c r="H509" s="266" t="s">
        <v>72</v>
      </c>
      <c r="I509" s="266" t="s">
        <v>369</v>
      </c>
      <c r="J509" s="11" t="s">
        <v>398</v>
      </c>
      <c r="K509" s="11" t="s">
        <v>410</v>
      </c>
      <c r="L509" s="11"/>
      <c r="M509" s="11">
        <v>2583.1209609472517</v>
      </c>
      <c r="N509" s="11">
        <v>1941.7</v>
      </c>
      <c r="O509" s="11">
        <v>-641.42096094725161</v>
      </c>
      <c r="P509" s="11">
        <v>1639.22</v>
      </c>
      <c r="Q509" s="11">
        <f>IF(SUMIFS(N:N,E:E,SubmissionActual[[#This Row],[MonthName]])&gt;0,SubmissionActual[[#This Row],[2nd Submission]],SubmissionActual[[#This Row],[1st Submission]])</f>
        <v>1941.7</v>
      </c>
    </row>
    <row r="510" spans="1:17">
      <c r="A510" s="15" t="str">
        <f>IF(OR(AND(SubmissionActual[MonthName]=MonthSel, SubmissionActual[Define]=DefineSel), AND(SubmissionActual[MonthName]=MonthSel, DefineSel="All")),"Yes","No")</f>
        <v>No</v>
      </c>
      <c r="B510" s="15" t="str">
        <f ca="1">IF(SubmissionActual[[#This Row],[Month2]]&lt;MONTH(TODAY()),"Yes","No")</f>
        <v>Yes</v>
      </c>
      <c r="C510" s="15">
        <v>2022</v>
      </c>
      <c r="D510" s="15">
        <v>3</v>
      </c>
      <c r="E510" s="15" t="s">
        <v>136</v>
      </c>
      <c r="F510" s="11" t="s">
        <v>705</v>
      </c>
      <c r="G510" s="11"/>
      <c r="H510" s="266" t="s">
        <v>72</v>
      </c>
      <c r="I510" s="266" t="s">
        <v>369</v>
      </c>
      <c r="J510" s="11" t="s">
        <v>398</v>
      </c>
      <c r="K510" s="11" t="s">
        <v>410</v>
      </c>
      <c r="L510" s="11"/>
      <c r="M510" s="11">
        <v>8465.8028026588963</v>
      </c>
      <c r="N510" s="11">
        <v>4234</v>
      </c>
      <c r="O510" s="11">
        <v>-4231.8028026588963</v>
      </c>
      <c r="P510" s="11">
        <v>2734</v>
      </c>
      <c r="Q510" s="11">
        <f>IF(SUMIFS(N:N,E:E,SubmissionActual[[#This Row],[MonthName]])&gt;0,SubmissionActual[[#This Row],[2nd Submission]],SubmissionActual[[#This Row],[1st Submission]])</f>
        <v>4234</v>
      </c>
    </row>
    <row r="511" spans="1:17">
      <c r="A511" s="15" t="str">
        <f>IF(OR(AND(SubmissionActual[MonthName]=MonthSel, SubmissionActual[Define]=DefineSel), AND(SubmissionActual[MonthName]=MonthSel, DefineSel="All")),"Yes","No")</f>
        <v>No</v>
      </c>
      <c r="B511" s="15" t="str">
        <f ca="1">IF(SubmissionActual[[#This Row],[Month2]]&lt;MONTH(TODAY()),"Yes","No")</f>
        <v>Yes</v>
      </c>
      <c r="C511" s="15">
        <v>2022</v>
      </c>
      <c r="D511" s="15">
        <v>3</v>
      </c>
      <c r="E511" s="15" t="s">
        <v>136</v>
      </c>
      <c r="F511" s="11" t="s">
        <v>706</v>
      </c>
      <c r="G511" s="11"/>
      <c r="H511" s="266" t="s">
        <v>72</v>
      </c>
      <c r="I511" s="266" t="s">
        <v>369</v>
      </c>
      <c r="J511" s="11" t="s">
        <v>398</v>
      </c>
      <c r="K511" s="11" t="s">
        <v>410</v>
      </c>
      <c r="L511" s="11"/>
      <c r="M511" s="11">
        <v>0</v>
      </c>
      <c r="N511" s="11">
        <v>0</v>
      </c>
      <c r="O511" s="11">
        <v>0</v>
      </c>
      <c r="P511" s="11">
        <v>0</v>
      </c>
      <c r="Q511" s="11">
        <f>IF(SUMIFS(N:N,E:E,SubmissionActual[[#This Row],[MonthName]])&gt;0,SubmissionActual[[#This Row],[2nd Submission]],SubmissionActual[[#This Row],[1st Submission]])</f>
        <v>0</v>
      </c>
    </row>
    <row r="512" spans="1:17">
      <c r="A512" s="15" t="str">
        <f>IF(OR(AND(SubmissionActual[MonthName]=MonthSel, SubmissionActual[Define]=DefineSel), AND(SubmissionActual[MonthName]=MonthSel, DefineSel="All")),"Yes","No")</f>
        <v>No</v>
      </c>
      <c r="B512" s="15" t="str">
        <f ca="1">IF(SubmissionActual[[#This Row],[Month2]]&lt;MONTH(TODAY()),"Yes","No")</f>
        <v>Yes</v>
      </c>
      <c r="C512" s="15">
        <v>2022</v>
      </c>
      <c r="D512" s="15">
        <v>3</v>
      </c>
      <c r="E512" s="15" t="s">
        <v>136</v>
      </c>
      <c r="F512" s="11" t="s">
        <v>707</v>
      </c>
      <c r="G512" s="11"/>
      <c r="H512" s="266" t="s">
        <v>72</v>
      </c>
      <c r="I512" s="266" t="s">
        <v>369</v>
      </c>
      <c r="J512" s="11" t="s">
        <v>395</v>
      </c>
      <c r="K512" s="11" t="s">
        <v>410</v>
      </c>
      <c r="L512" s="11"/>
      <c r="M512" s="11">
        <v>711.9333666353989</v>
      </c>
      <c r="N512" s="11">
        <v>1519</v>
      </c>
      <c r="O512" s="11">
        <v>807.0666333646011</v>
      </c>
      <c r="P512" s="11">
        <v>2132</v>
      </c>
      <c r="Q512" s="11">
        <f>IF(SUMIFS(N:N,E:E,SubmissionActual[[#This Row],[MonthName]])&gt;0,SubmissionActual[[#This Row],[2nd Submission]],SubmissionActual[[#This Row],[1st Submission]])</f>
        <v>1519</v>
      </c>
    </row>
    <row r="513" spans="1:17">
      <c r="A513" s="15" t="str">
        <f>IF(OR(AND(SubmissionActual[MonthName]=MonthSel, SubmissionActual[Define]=DefineSel), AND(SubmissionActual[MonthName]=MonthSel, DefineSel="All")),"Yes","No")</f>
        <v>No</v>
      </c>
      <c r="B513" s="15" t="str">
        <f ca="1">IF(SubmissionActual[[#This Row],[Month2]]&lt;MONTH(TODAY()),"Yes","No")</f>
        <v>Yes</v>
      </c>
      <c r="C513" s="15">
        <v>2022</v>
      </c>
      <c r="D513" s="15">
        <v>3</v>
      </c>
      <c r="E513" s="15" t="s">
        <v>136</v>
      </c>
      <c r="F513" s="11" t="s">
        <v>708</v>
      </c>
      <c r="G513" s="11"/>
      <c r="H513" s="266" t="s">
        <v>72</v>
      </c>
      <c r="I513" s="266" t="s">
        <v>369</v>
      </c>
      <c r="J513" s="11" t="s">
        <v>395</v>
      </c>
      <c r="K513" s="11" t="s">
        <v>410</v>
      </c>
      <c r="L513" s="11"/>
      <c r="M513" s="11">
        <v>331.66644679019851</v>
      </c>
      <c r="N513" s="11">
        <v>310</v>
      </c>
      <c r="O513" s="11">
        <v>-21.666446790198506</v>
      </c>
      <c r="P513" s="11">
        <v>1372</v>
      </c>
      <c r="Q513" s="11">
        <f>IF(SUMIFS(N:N,E:E,SubmissionActual[[#This Row],[MonthName]])&gt;0,SubmissionActual[[#This Row],[2nd Submission]],SubmissionActual[[#This Row],[1st Submission]])</f>
        <v>310</v>
      </c>
    </row>
    <row r="514" spans="1:17">
      <c r="A514" s="15" t="str">
        <f>IF(OR(AND(SubmissionActual[MonthName]=MonthSel, SubmissionActual[Define]=DefineSel), AND(SubmissionActual[MonthName]=MonthSel, DefineSel="All")),"Yes","No")</f>
        <v>No</v>
      </c>
      <c r="B514" s="15" t="str">
        <f ca="1">IF(SubmissionActual[[#This Row],[Month2]]&lt;MONTH(TODAY()),"Yes","No")</f>
        <v>Yes</v>
      </c>
      <c r="C514" s="15">
        <v>2022</v>
      </c>
      <c r="D514" s="15">
        <v>3</v>
      </c>
      <c r="E514" s="15" t="s">
        <v>136</v>
      </c>
      <c r="F514" s="11" t="s">
        <v>709</v>
      </c>
      <c r="G514" s="11"/>
      <c r="H514" s="266" t="s">
        <v>72</v>
      </c>
      <c r="I514" s="266" t="s">
        <v>369</v>
      </c>
      <c r="J514" s="11" t="s">
        <v>395</v>
      </c>
      <c r="K514" s="11" t="s">
        <v>410</v>
      </c>
      <c r="L514" s="11"/>
      <c r="M514" s="11">
        <v>23884.843139272234</v>
      </c>
      <c r="N514" s="11">
        <v>34493</v>
      </c>
      <c r="O514" s="11">
        <v>10608.156860727766</v>
      </c>
      <c r="P514" s="11">
        <v>36976</v>
      </c>
      <c r="Q514" s="11">
        <f>IF(SUMIFS(N:N,E:E,SubmissionActual[[#This Row],[MonthName]])&gt;0,SubmissionActual[[#This Row],[2nd Submission]],SubmissionActual[[#This Row],[1st Submission]])</f>
        <v>34493</v>
      </c>
    </row>
    <row r="515" spans="1:17">
      <c r="A515" s="15" t="str">
        <f>IF(OR(AND(SubmissionActual[MonthName]=MonthSel, SubmissionActual[Define]=DefineSel), AND(SubmissionActual[MonthName]=MonthSel, DefineSel="All")),"Yes","No")</f>
        <v>No</v>
      </c>
      <c r="B515" s="15" t="str">
        <f ca="1">IF(SubmissionActual[[#This Row],[Month2]]&lt;MONTH(TODAY()),"Yes","No")</f>
        <v>Yes</v>
      </c>
      <c r="C515" s="15">
        <v>2022</v>
      </c>
      <c r="D515" s="15">
        <v>3</v>
      </c>
      <c r="E515" s="15" t="s">
        <v>136</v>
      </c>
      <c r="F515" s="11" t="s">
        <v>710</v>
      </c>
      <c r="G515" s="11"/>
      <c r="H515" s="266" t="s">
        <v>72</v>
      </c>
      <c r="I515" s="266" t="s">
        <v>369</v>
      </c>
      <c r="J515" s="11" t="s">
        <v>395</v>
      </c>
      <c r="K515" s="11" t="s">
        <v>410</v>
      </c>
      <c r="L515" s="11"/>
      <c r="M515" s="11">
        <v>3243.641369546619</v>
      </c>
      <c r="N515" s="11">
        <v>7857.1</v>
      </c>
      <c r="O515" s="11">
        <v>4613.4586304533814</v>
      </c>
      <c r="P515" s="11">
        <v>7526.9000000000005</v>
      </c>
      <c r="Q515" s="11">
        <f>IF(SUMIFS(N:N,E:E,SubmissionActual[[#This Row],[MonthName]])&gt;0,SubmissionActual[[#This Row],[2nd Submission]],SubmissionActual[[#This Row],[1st Submission]])</f>
        <v>7857.1</v>
      </c>
    </row>
    <row r="516" spans="1:17">
      <c r="A516" s="15" t="str">
        <f>IF(OR(AND(SubmissionActual[MonthName]=MonthSel, SubmissionActual[Define]=DefineSel), AND(SubmissionActual[MonthName]=MonthSel, DefineSel="All")),"Yes","No")</f>
        <v>No</v>
      </c>
      <c r="B516" s="15" t="str">
        <f ca="1">IF(SubmissionActual[[#This Row],[Month2]]&lt;MONTH(TODAY()),"Yes","No")</f>
        <v>Yes</v>
      </c>
      <c r="C516" s="15">
        <v>2022</v>
      </c>
      <c r="D516" s="15">
        <v>3</v>
      </c>
      <c r="E516" s="15" t="s">
        <v>136</v>
      </c>
      <c r="F516" s="11" t="s">
        <v>711</v>
      </c>
      <c r="G516" s="11"/>
      <c r="H516" s="266" t="s">
        <v>72</v>
      </c>
      <c r="I516" s="266" t="s">
        <v>369</v>
      </c>
      <c r="J516" s="11" t="s">
        <v>400</v>
      </c>
      <c r="K516" s="11" t="s">
        <v>410</v>
      </c>
      <c r="L516" s="11"/>
      <c r="M516" s="11">
        <v>0</v>
      </c>
      <c r="N516" s="11">
        <v>1409</v>
      </c>
      <c r="O516" s="11">
        <v>1409</v>
      </c>
      <c r="P516" s="11">
        <v>2239</v>
      </c>
      <c r="Q516" s="11">
        <f>IF(SUMIFS(N:N,E:E,SubmissionActual[[#This Row],[MonthName]])&gt;0,SubmissionActual[[#This Row],[2nd Submission]],SubmissionActual[[#This Row],[1st Submission]])</f>
        <v>1409</v>
      </c>
    </row>
    <row r="517" spans="1:17">
      <c r="A517" s="15" t="str">
        <f>IF(OR(AND(SubmissionActual[MonthName]=MonthSel, SubmissionActual[Define]=DefineSel), AND(SubmissionActual[MonthName]=MonthSel, DefineSel="All")),"Yes","No")</f>
        <v>No</v>
      </c>
      <c r="B517" s="15" t="str">
        <f ca="1">IF(SubmissionActual[[#This Row],[Month2]]&lt;MONTH(TODAY()),"Yes","No")</f>
        <v>Yes</v>
      </c>
      <c r="C517" s="15">
        <v>2022</v>
      </c>
      <c r="D517" s="15">
        <v>3</v>
      </c>
      <c r="E517" s="15" t="s">
        <v>136</v>
      </c>
      <c r="F517" s="11" t="s">
        <v>712</v>
      </c>
      <c r="G517" s="11"/>
      <c r="H517" s="266" t="s">
        <v>72</v>
      </c>
      <c r="I517" s="266" t="s">
        <v>369</v>
      </c>
      <c r="J517" s="11" t="s">
        <v>400</v>
      </c>
      <c r="K517" s="11" t="s">
        <v>410</v>
      </c>
      <c r="L517" s="11"/>
      <c r="M517" s="11">
        <v>8321.1108879975473</v>
      </c>
      <c r="N517" s="11">
        <v>11397.8</v>
      </c>
      <c r="O517" s="11">
        <v>3076.689112002452</v>
      </c>
      <c r="P517" s="11">
        <v>11973.400000000001</v>
      </c>
      <c r="Q517" s="11">
        <f>IF(SUMIFS(N:N,E:E,SubmissionActual[[#This Row],[MonthName]])&gt;0,SubmissionActual[[#This Row],[2nd Submission]],SubmissionActual[[#This Row],[1st Submission]])</f>
        <v>11397.8</v>
      </c>
    </row>
    <row r="518" spans="1:17">
      <c r="A518" s="15" t="str">
        <f>IF(OR(AND(SubmissionActual[MonthName]=MonthSel, SubmissionActual[Define]=DefineSel), AND(SubmissionActual[MonthName]=MonthSel, DefineSel="All")),"Yes","No")</f>
        <v>No</v>
      </c>
      <c r="B518" s="15" t="str">
        <f ca="1">IF(SubmissionActual[[#This Row],[Month2]]&lt;MONTH(TODAY()),"Yes","No")</f>
        <v>Yes</v>
      </c>
      <c r="C518" s="15">
        <v>2022</v>
      </c>
      <c r="D518" s="15">
        <v>3</v>
      </c>
      <c r="E518" s="15" t="s">
        <v>136</v>
      </c>
      <c r="F518" s="11" t="s">
        <v>437</v>
      </c>
      <c r="G518" s="11"/>
      <c r="H518" s="266" t="s">
        <v>72</v>
      </c>
      <c r="I518" s="266" t="s">
        <v>369</v>
      </c>
      <c r="J518" s="11" t="s">
        <v>374</v>
      </c>
      <c r="K518" s="11" t="s">
        <v>410</v>
      </c>
      <c r="L518" s="11"/>
      <c r="M518" s="11">
        <v>0</v>
      </c>
      <c r="N518" s="11">
        <v>500</v>
      </c>
      <c r="O518" s="11">
        <v>500</v>
      </c>
      <c r="P518" s="11">
        <v>616</v>
      </c>
      <c r="Q518" s="11">
        <f>IF(SUMIFS(N:N,E:E,SubmissionActual[[#This Row],[MonthName]])&gt;0,SubmissionActual[[#This Row],[2nd Submission]],SubmissionActual[[#This Row],[1st Submission]])</f>
        <v>500</v>
      </c>
    </row>
    <row r="519" spans="1:17">
      <c r="A519" s="15" t="str">
        <f>IF(OR(AND(SubmissionActual[MonthName]=MonthSel, SubmissionActual[Define]=DefineSel), AND(SubmissionActual[MonthName]=MonthSel, DefineSel="All")),"Yes","No")</f>
        <v>No</v>
      </c>
      <c r="B519" s="15" t="str">
        <f ca="1">IF(SubmissionActual[[#This Row],[Month2]]&lt;MONTH(TODAY()),"Yes","No")</f>
        <v>Yes</v>
      </c>
      <c r="C519" s="15">
        <v>2022</v>
      </c>
      <c r="D519" s="15">
        <v>3</v>
      </c>
      <c r="E519" s="15" t="s">
        <v>136</v>
      </c>
      <c r="F519" s="11" t="s">
        <v>438</v>
      </c>
      <c r="G519" s="11"/>
      <c r="H519" s="266" t="s">
        <v>72</v>
      </c>
      <c r="I519" s="266" t="s">
        <v>369</v>
      </c>
      <c r="J519" s="11" t="s">
        <v>374</v>
      </c>
      <c r="K519" s="11" t="s">
        <v>410</v>
      </c>
      <c r="L519" s="11"/>
      <c r="M519" s="11">
        <v>0</v>
      </c>
      <c r="N519" s="11">
        <v>400</v>
      </c>
      <c r="O519" s="11">
        <v>400</v>
      </c>
      <c r="P519" s="11">
        <v>455</v>
      </c>
      <c r="Q519" s="11">
        <f>IF(SUMIFS(N:N,E:E,SubmissionActual[[#This Row],[MonthName]])&gt;0,SubmissionActual[[#This Row],[2nd Submission]],SubmissionActual[[#This Row],[1st Submission]])</f>
        <v>400</v>
      </c>
    </row>
    <row r="520" spans="1:17">
      <c r="A520" s="15" t="str">
        <f>IF(OR(AND(SubmissionActual[MonthName]=MonthSel, SubmissionActual[Define]=DefineSel), AND(SubmissionActual[MonthName]=MonthSel, DefineSel="All")),"Yes","No")</f>
        <v>No</v>
      </c>
      <c r="B520" s="15" t="str">
        <f ca="1">IF(SubmissionActual[[#This Row],[Month2]]&lt;MONTH(TODAY()),"Yes","No")</f>
        <v>Yes</v>
      </c>
      <c r="C520" s="15">
        <v>2022</v>
      </c>
      <c r="D520" s="15">
        <v>3</v>
      </c>
      <c r="E520" s="15" t="s">
        <v>136</v>
      </c>
      <c r="F520" s="11" t="s">
        <v>439</v>
      </c>
      <c r="G520" s="11"/>
      <c r="H520" s="266" t="s">
        <v>72</v>
      </c>
      <c r="I520" s="266" t="s">
        <v>369</v>
      </c>
      <c r="J520" s="11" t="s">
        <v>374</v>
      </c>
      <c r="K520" s="11" t="s">
        <v>410</v>
      </c>
      <c r="L520" s="11"/>
      <c r="M520" s="11">
        <v>0</v>
      </c>
      <c r="N520" s="11">
        <v>400</v>
      </c>
      <c r="O520" s="11">
        <v>400</v>
      </c>
      <c r="P520" s="11">
        <v>443</v>
      </c>
      <c r="Q520" s="11">
        <f>IF(SUMIFS(N:N,E:E,SubmissionActual[[#This Row],[MonthName]])&gt;0,SubmissionActual[[#This Row],[2nd Submission]],SubmissionActual[[#This Row],[1st Submission]])</f>
        <v>400</v>
      </c>
    </row>
    <row r="521" spans="1:17">
      <c r="A521" s="15" t="str">
        <f>IF(OR(AND(SubmissionActual[MonthName]=MonthSel, SubmissionActual[Define]=DefineSel), AND(SubmissionActual[MonthName]=MonthSel, DefineSel="All")),"Yes","No")</f>
        <v>No</v>
      </c>
      <c r="B521" s="15" t="str">
        <f ca="1">IF(SubmissionActual[[#This Row],[Month2]]&lt;MONTH(TODAY()),"Yes","No")</f>
        <v>Yes</v>
      </c>
      <c r="C521" s="15">
        <v>2022</v>
      </c>
      <c r="D521" s="15">
        <v>3</v>
      </c>
      <c r="E521" s="15" t="s">
        <v>136</v>
      </c>
      <c r="F521" s="11" t="s">
        <v>444</v>
      </c>
      <c r="G521" s="11"/>
      <c r="H521" s="266" t="s">
        <v>72</v>
      </c>
      <c r="I521" s="266" t="s">
        <v>369</v>
      </c>
      <c r="J521" s="11" t="s">
        <v>391</v>
      </c>
      <c r="K521" s="11" t="s">
        <v>410</v>
      </c>
      <c r="L521" s="11"/>
      <c r="M521" s="11"/>
      <c r="N521" s="11"/>
      <c r="O521" s="11"/>
      <c r="P521" s="11">
        <v>446.04</v>
      </c>
      <c r="Q521" s="11">
        <f>IF(SUMIFS(N:N,E:E,SubmissionActual[[#This Row],[MonthName]])&gt;0,SubmissionActual[[#This Row],[2nd Submission]],SubmissionActual[[#This Row],[1st Submission]])</f>
        <v>0</v>
      </c>
    </row>
    <row r="522" spans="1:17">
      <c r="A522" s="15" t="str">
        <f>IF(OR(AND(SubmissionActual[MonthName]=MonthSel, SubmissionActual[Define]=DefineSel), AND(SubmissionActual[MonthName]=MonthSel, DefineSel="All")),"Yes","No")</f>
        <v>No</v>
      </c>
      <c r="B522" s="15" t="str">
        <f ca="1">IF(SubmissionActual[[#This Row],[Month2]]&lt;MONTH(TODAY()),"Yes","No")</f>
        <v>Yes</v>
      </c>
      <c r="C522" s="15">
        <v>2022</v>
      </c>
      <c r="D522" s="15">
        <v>3</v>
      </c>
      <c r="E522" s="15" t="s">
        <v>136</v>
      </c>
      <c r="F522" s="11" t="s">
        <v>591</v>
      </c>
      <c r="G522" s="11"/>
      <c r="H522" s="266" t="s">
        <v>72</v>
      </c>
      <c r="I522" s="266" t="s">
        <v>47</v>
      </c>
      <c r="J522" s="11" t="s">
        <v>386</v>
      </c>
      <c r="K522" s="11" t="s">
        <v>410</v>
      </c>
      <c r="L522" s="11"/>
      <c r="M522" s="11">
        <v>0</v>
      </c>
      <c r="N522" s="11">
        <v>0</v>
      </c>
      <c r="O522" s="11">
        <v>0</v>
      </c>
      <c r="P522" s="11"/>
      <c r="Q522" s="11">
        <f>IF(SUMIFS(N:N,E:E,SubmissionActual[[#This Row],[MonthName]])&gt;0,SubmissionActual[[#This Row],[2nd Submission]],SubmissionActual[[#This Row],[1st Submission]])</f>
        <v>0</v>
      </c>
    </row>
    <row r="523" spans="1:17">
      <c r="A523" s="15" t="str">
        <f>IF(OR(AND(SubmissionActual[MonthName]=MonthSel, SubmissionActual[Define]=DefineSel), AND(SubmissionActual[MonthName]=MonthSel, DefineSel="All")),"Yes","No")</f>
        <v>No</v>
      </c>
      <c r="B523" s="15" t="str">
        <f ca="1">IF(SubmissionActual[[#This Row],[Month2]]&lt;MONTH(TODAY()),"Yes","No")</f>
        <v>Yes</v>
      </c>
      <c r="C523" s="15">
        <v>2022</v>
      </c>
      <c r="D523" s="15">
        <v>3</v>
      </c>
      <c r="E523" s="15" t="s">
        <v>136</v>
      </c>
      <c r="F523" s="11" t="s">
        <v>592</v>
      </c>
      <c r="G523" s="11"/>
      <c r="H523" s="266" t="s">
        <v>72</v>
      </c>
      <c r="I523" s="266" t="s">
        <v>47</v>
      </c>
      <c r="J523" s="11" t="s">
        <v>386</v>
      </c>
      <c r="K523" s="11" t="s">
        <v>410</v>
      </c>
      <c r="L523" s="11"/>
      <c r="M523" s="11">
        <v>0</v>
      </c>
      <c r="N523" s="11">
        <v>0</v>
      </c>
      <c r="O523" s="11">
        <v>0</v>
      </c>
      <c r="P523" s="11"/>
      <c r="Q523" s="11">
        <f>IF(SUMIFS(N:N,E:E,SubmissionActual[[#This Row],[MonthName]])&gt;0,SubmissionActual[[#This Row],[2nd Submission]],SubmissionActual[[#This Row],[1st Submission]])</f>
        <v>0</v>
      </c>
    </row>
    <row r="524" spans="1:17">
      <c r="A524" s="15" t="str">
        <f>IF(OR(AND(SubmissionActual[MonthName]=MonthSel, SubmissionActual[Define]=DefineSel), AND(SubmissionActual[MonthName]=MonthSel, DefineSel="All")),"Yes","No")</f>
        <v>No</v>
      </c>
      <c r="B524" s="15" t="str">
        <f ca="1">IF(SubmissionActual[[#This Row],[Month2]]&lt;MONTH(TODAY()),"Yes","No")</f>
        <v>Yes</v>
      </c>
      <c r="C524" s="15">
        <v>2022</v>
      </c>
      <c r="D524" s="15">
        <v>3</v>
      </c>
      <c r="E524" s="15" t="s">
        <v>136</v>
      </c>
      <c r="F524" s="11" t="s">
        <v>593</v>
      </c>
      <c r="G524" s="11"/>
      <c r="H524" s="266" t="s">
        <v>72</v>
      </c>
      <c r="I524" s="266" t="s">
        <v>47</v>
      </c>
      <c r="J524" s="11" t="s">
        <v>386</v>
      </c>
      <c r="K524" s="11" t="s">
        <v>410</v>
      </c>
      <c r="L524" s="11"/>
      <c r="M524" s="11">
        <v>0</v>
      </c>
      <c r="N524" s="11">
        <v>0</v>
      </c>
      <c r="O524" s="11">
        <v>0</v>
      </c>
      <c r="P524" s="11"/>
      <c r="Q524" s="11">
        <f>IF(SUMIFS(N:N,E:E,SubmissionActual[[#This Row],[MonthName]])&gt;0,SubmissionActual[[#This Row],[2nd Submission]],SubmissionActual[[#This Row],[1st Submission]])</f>
        <v>0</v>
      </c>
    </row>
    <row r="525" spans="1:17">
      <c r="A525" s="15" t="str">
        <f>IF(OR(AND(SubmissionActual[MonthName]=MonthSel, SubmissionActual[Define]=DefineSel), AND(SubmissionActual[MonthName]=MonthSel, DefineSel="All")),"Yes","No")</f>
        <v>No</v>
      </c>
      <c r="B525" s="15" t="str">
        <f ca="1">IF(SubmissionActual[[#This Row],[Month2]]&lt;MONTH(TODAY()),"Yes","No")</f>
        <v>Yes</v>
      </c>
      <c r="C525" s="15">
        <v>2022</v>
      </c>
      <c r="D525" s="15">
        <v>3</v>
      </c>
      <c r="E525" s="15" t="s">
        <v>136</v>
      </c>
      <c r="F525" s="11" t="s">
        <v>594</v>
      </c>
      <c r="G525" s="11"/>
      <c r="H525" s="266" t="s">
        <v>72</v>
      </c>
      <c r="I525" s="266" t="s">
        <v>47</v>
      </c>
      <c r="J525" s="11" t="s">
        <v>386</v>
      </c>
      <c r="K525" s="11" t="s">
        <v>410</v>
      </c>
      <c r="L525" s="11"/>
      <c r="M525" s="11">
        <v>0</v>
      </c>
      <c r="N525" s="11">
        <v>0</v>
      </c>
      <c r="O525" s="11">
        <v>0</v>
      </c>
      <c r="P525" s="11"/>
      <c r="Q525" s="11">
        <f>IF(SUMIFS(N:N,E:E,SubmissionActual[[#This Row],[MonthName]])&gt;0,SubmissionActual[[#This Row],[2nd Submission]],SubmissionActual[[#This Row],[1st Submission]])</f>
        <v>0</v>
      </c>
    </row>
    <row r="526" spans="1:17">
      <c r="A526" s="15" t="str">
        <f>IF(OR(AND(SubmissionActual[MonthName]=MonthSel, SubmissionActual[Define]=DefineSel), AND(SubmissionActual[MonthName]=MonthSel, DefineSel="All")),"Yes","No")</f>
        <v>No</v>
      </c>
      <c r="B526" s="15" t="str">
        <f ca="1">IF(SubmissionActual[[#This Row],[Month2]]&lt;MONTH(TODAY()),"Yes","No")</f>
        <v>Yes</v>
      </c>
      <c r="C526" s="15">
        <v>2022</v>
      </c>
      <c r="D526" s="15">
        <v>3</v>
      </c>
      <c r="E526" s="15" t="s">
        <v>136</v>
      </c>
      <c r="F526" s="11" t="s">
        <v>595</v>
      </c>
      <c r="G526" s="11"/>
      <c r="H526" s="266" t="s">
        <v>72</v>
      </c>
      <c r="I526" s="266" t="s">
        <v>47</v>
      </c>
      <c r="J526" s="11" t="s">
        <v>386</v>
      </c>
      <c r="K526" s="11" t="s">
        <v>410</v>
      </c>
      <c r="L526" s="11"/>
      <c r="M526" s="11">
        <v>0</v>
      </c>
      <c r="N526" s="11">
        <v>0</v>
      </c>
      <c r="O526" s="11">
        <v>0</v>
      </c>
      <c r="P526" s="11"/>
      <c r="Q526" s="11">
        <f>IF(SUMIFS(N:N,E:E,SubmissionActual[[#This Row],[MonthName]])&gt;0,SubmissionActual[[#This Row],[2nd Submission]],SubmissionActual[[#This Row],[1st Submission]])</f>
        <v>0</v>
      </c>
    </row>
    <row r="527" spans="1:17">
      <c r="A527" s="15" t="str">
        <f>IF(OR(AND(SubmissionActual[MonthName]=MonthSel, SubmissionActual[Define]=DefineSel), AND(SubmissionActual[MonthName]=MonthSel, DefineSel="All")),"Yes","No")</f>
        <v>No</v>
      </c>
      <c r="B527" s="15" t="str">
        <f ca="1">IF(SubmissionActual[[#This Row],[Month2]]&lt;MONTH(TODAY()),"Yes","No")</f>
        <v>Yes</v>
      </c>
      <c r="C527" s="15">
        <v>2022</v>
      </c>
      <c r="D527" s="15">
        <v>3</v>
      </c>
      <c r="E527" s="15" t="s">
        <v>136</v>
      </c>
      <c r="F527" s="11" t="s">
        <v>596</v>
      </c>
      <c r="G527" s="11"/>
      <c r="H527" s="266" t="s">
        <v>72</v>
      </c>
      <c r="I527" s="266" t="s">
        <v>47</v>
      </c>
      <c r="J527" s="11" t="s">
        <v>386</v>
      </c>
      <c r="K527" s="11" t="s">
        <v>410</v>
      </c>
      <c r="L527" s="11"/>
      <c r="M527" s="11">
        <v>0</v>
      </c>
      <c r="N527" s="11">
        <v>0</v>
      </c>
      <c r="O527" s="11">
        <v>0</v>
      </c>
      <c r="P527" s="11"/>
      <c r="Q527" s="11">
        <f>IF(SUMIFS(N:N,E:E,SubmissionActual[[#This Row],[MonthName]])&gt;0,SubmissionActual[[#This Row],[2nd Submission]],SubmissionActual[[#This Row],[1st Submission]])</f>
        <v>0</v>
      </c>
    </row>
    <row r="528" spans="1:17">
      <c r="A528" s="15" t="str">
        <f>IF(OR(AND(SubmissionActual[MonthName]=MonthSel, SubmissionActual[Define]=DefineSel), AND(SubmissionActual[MonthName]=MonthSel, DefineSel="All")),"Yes","No")</f>
        <v>No</v>
      </c>
      <c r="B528" s="15" t="str">
        <f ca="1">IF(SubmissionActual[[#This Row],[Month2]]&lt;MONTH(TODAY()),"Yes","No")</f>
        <v>Yes</v>
      </c>
      <c r="C528" s="15">
        <v>2022</v>
      </c>
      <c r="D528" s="15">
        <v>3</v>
      </c>
      <c r="E528" s="15" t="s">
        <v>136</v>
      </c>
      <c r="F528" s="11" t="s">
        <v>499</v>
      </c>
      <c r="G528" s="11"/>
      <c r="H528" s="266" t="s">
        <v>72</v>
      </c>
      <c r="I528" s="266" t="s">
        <v>47</v>
      </c>
      <c r="J528" s="11" t="s">
        <v>403</v>
      </c>
      <c r="K528" s="11" t="s">
        <v>410</v>
      </c>
      <c r="L528" s="11"/>
      <c r="M528" s="11">
        <v>1000</v>
      </c>
      <c r="N528" s="11">
        <v>0</v>
      </c>
      <c r="O528" s="11">
        <v>-1000</v>
      </c>
      <c r="P528" s="11">
        <v>424.96</v>
      </c>
      <c r="Q528" s="11">
        <f>IF(SUMIFS(N:N,E:E,SubmissionActual[[#This Row],[MonthName]])&gt;0,SubmissionActual[[#This Row],[2nd Submission]],SubmissionActual[[#This Row],[1st Submission]])</f>
        <v>0</v>
      </c>
    </row>
    <row r="529" spans="1:17">
      <c r="A529" s="15" t="str">
        <f>IF(OR(AND(SubmissionActual[MonthName]=MonthSel, SubmissionActual[Define]=DefineSel), AND(SubmissionActual[MonthName]=MonthSel, DefineSel="All")),"Yes","No")</f>
        <v>No</v>
      </c>
      <c r="B529" s="15" t="str">
        <f ca="1">IF(SubmissionActual[[#This Row],[Month2]]&lt;MONTH(TODAY()),"Yes","No")</f>
        <v>Yes</v>
      </c>
      <c r="C529" s="15">
        <v>2022</v>
      </c>
      <c r="D529" s="15">
        <v>3</v>
      </c>
      <c r="E529" s="15" t="s">
        <v>136</v>
      </c>
      <c r="F529" s="11" t="s">
        <v>501</v>
      </c>
      <c r="G529" s="11"/>
      <c r="H529" s="266" t="s">
        <v>72</v>
      </c>
      <c r="I529" s="266" t="s">
        <v>47</v>
      </c>
      <c r="J529" s="11" t="s">
        <v>403</v>
      </c>
      <c r="K529" s="11" t="s">
        <v>410</v>
      </c>
      <c r="L529" s="11"/>
      <c r="M529" s="11">
        <v>0</v>
      </c>
      <c r="N529" s="11">
        <v>0</v>
      </c>
      <c r="O529" s="11">
        <v>0</v>
      </c>
      <c r="P529" s="11">
        <v>0</v>
      </c>
      <c r="Q529" s="11">
        <f>IF(SUMIFS(N:N,E:E,SubmissionActual[[#This Row],[MonthName]])&gt;0,SubmissionActual[[#This Row],[2nd Submission]],SubmissionActual[[#This Row],[1st Submission]])</f>
        <v>0</v>
      </c>
    </row>
    <row r="530" spans="1:17">
      <c r="A530" s="15" t="str">
        <f>IF(OR(AND(SubmissionActual[MonthName]=MonthSel, SubmissionActual[Define]=DefineSel), AND(SubmissionActual[MonthName]=MonthSel, DefineSel="All")),"Yes","No")</f>
        <v>No</v>
      </c>
      <c r="B530" s="15" t="str">
        <f ca="1">IF(SubmissionActual[[#This Row],[Month2]]&lt;MONTH(TODAY()),"Yes","No")</f>
        <v>Yes</v>
      </c>
      <c r="C530" s="15">
        <v>2022</v>
      </c>
      <c r="D530" s="15">
        <v>3</v>
      </c>
      <c r="E530" s="15" t="s">
        <v>136</v>
      </c>
      <c r="F530" s="11" t="s">
        <v>503</v>
      </c>
      <c r="G530" s="11"/>
      <c r="H530" s="266" t="s">
        <v>72</v>
      </c>
      <c r="I530" s="266" t="s">
        <v>47</v>
      </c>
      <c r="J530" s="11" t="s">
        <v>403</v>
      </c>
      <c r="K530" s="11" t="s">
        <v>410</v>
      </c>
      <c r="L530" s="11"/>
      <c r="M530" s="11">
        <v>500</v>
      </c>
      <c r="N530" s="11">
        <v>0</v>
      </c>
      <c r="O530" s="11">
        <v>-500</v>
      </c>
      <c r="P530" s="11">
        <v>30</v>
      </c>
      <c r="Q530" s="11">
        <f>IF(SUMIFS(N:N,E:E,SubmissionActual[[#This Row],[MonthName]])&gt;0,SubmissionActual[[#This Row],[2nd Submission]],SubmissionActual[[#This Row],[1st Submission]])</f>
        <v>0</v>
      </c>
    </row>
    <row r="531" spans="1:17">
      <c r="A531" s="15" t="str">
        <f>IF(OR(AND(SubmissionActual[MonthName]=MonthSel, SubmissionActual[Define]=DefineSel), AND(SubmissionActual[MonthName]=MonthSel, DefineSel="All")),"Yes","No")</f>
        <v>No</v>
      </c>
      <c r="B531" s="15" t="str">
        <f ca="1">IF(SubmissionActual[[#This Row],[Month2]]&lt;MONTH(TODAY()),"Yes","No")</f>
        <v>Yes</v>
      </c>
      <c r="C531" s="15">
        <v>2022</v>
      </c>
      <c r="D531" s="15">
        <v>3</v>
      </c>
      <c r="E531" s="15" t="s">
        <v>136</v>
      </c>
      <c r="F531" s="11" t="s">
        <v>500</v>
      </c>
      <c r="G531" s="11"/>
      <c r="H531" s="266" t="s">
        <v>72</v>
      </c>
      <c r="I531" s="266" t="s">
        <v>47</v>
      </c>
      <c r="J531" s="11" t="s">
        <v>403</v>
      </c>
      <c r="K531" s="11" t="s">
        <v>410</v>
      </c>
      <c r="L531" s="11"/>
      <c r="M531" s="11">
        <v>1000</v>
      </c>
      <c r="N531" s="11">
        <v>470</v>
      </c>
      <c r="O531" s="11">
        <v>-530</v>
      </c>
      <c r="P531" s="11">
        <v>481.68</v>
      </c>
      <c r="Q531" s="11">
        <f>IF(SUMIFS(N:N,E:E,SubmissionActual[[#This Row],[MonthName]])&gt;0,SubmissionActual[[#This Row],[2nd Submission]],SubmissionActual[[#This Row],[1st Submission]])</f>
        <v>470</v>
      </c>
    </row>
    <row r="532" spans="1:17">
      <c r="A532" s="15" t="str">
        <f>IF(OR(AND(SubmissionActual[MonthName]=MonthSel, SubmissionActual[Define]=DefineSel), AND(SubmissionActual[MonthName]=MonthSel, DefineSel="All")),"Yes","No")</f>
        <v>No</v>
      </c>
      <c r="B532" s="15" t="str">
        <f ca="1">IF(SubmissionActual[[#This Row],[Month2]]&lt;MONTH(TODAY()),"Yes","No")</f>
        <v>Yes</v>
      </c>
      <c r="C532" s="15">
        <v>2022</v>
      </c>
      <c r="D532" s="15">
        <v>3</v>
      </c>
      <c r="E532" s="15" t="s">
        <v>136</v>
      </c>
      <c r="F532" s="11" t="s">
        <v>502</v>
      </c>
      <c r="G532" s="11"/>
      <c r="H532" s="266" t="s">
        <v>72</v>
      </c>
      <c r="I532" s="266" t="s">
        <v>47</v>
      </c>
      <c r="J532" s="11" t="s">
        <v>403</v>
      </c>
      <c r="K532" s="11" t="s">
        <v>410</v>
      </c>
      <c r="L532" s="11"/>
      <c r="M532" s="11">
        <v>0</v>
      </c>
      <c r="N532" s="11">
        <v>0</v>
      </c>
      <c r="O532" s="11">
        <v>0</v>
      </c>
      <c r="P532" s="11">
        <v>0</v>
      </c>
      <c r="Q532" s="11">
        <f>IF(SUMIFS(N:N,E:E,SubmissionActual[[#This Row],[MonthName]])&gt;0,SubmissionActual[[#This Row],[2nd Submission]],SubmissionActual[[#This Row],[1st Submission]])</f>
        <v>0</v>
      </c>
    </row>
    <row r="533" spans="1:17">
      <c r="A533" s="15" t="str">
        <f>IF(OR(AND(SubmissionActual[MonthName]=MonthSel, SubmissionActual[Define]=DefineSel), AND(SubmissionActual[MonthName]=MonthSel, DefineSel="All")),"Yes","No")</f>
        <v>No</v>
      </c>
      <c r="B533" s="15" t="str">
        <f ca="1">IF(SubmissionActual[[#This Row],[Month2]]&lt;MONTH(TODAY()),"Yes","No")</f>
        <v>Yes</v>
      </c>
      <c r="C533" s="15">
        <v>2022</v>
      </c>
      <c r="D533" s="15">
        <v>3</v>
      </c>
      <c r="E533" s="15" t="s">
        <v>136</v>
      </c>
      <c r="F533" s="11" t="s">
        <v>504</v>
      </c>
      <c r="G533" s="11"/>
      <c r="H533" s="266" t="s">
        <v>72</v>
      </c>
      <c r="I533" s="266" t="s">
        <v>47</v>
      </c>
      <c r="J533" s="11" t="s">
        <v>403</v>
      </c>
      <c r="K533" s="11" t="s">
        <v>410</v>
      </c>
      <c r="L533" s="11"/>
      <c r="M533" s="11">
        <v>500</v>
      </c>
      <c r="N533" s="11">
        <v>30</v>
      </c>
      <c r="O533" s="11">
        <v>-470</v>
      </c>
      <c r="P533" s="11">
        <v>30</v>
      </c>
      <c r="Q533" s="11">
        <f>IF(SUMIFS(N:N,E:E,SubmissionActual[[#This Row],[MonthName]])&gt;0,SubmissionActual[[#This Row],[2nd Submission]],SubmissionActual[[#This Row],[1st Submission]])</f>
        <v>30</v>
      </c>
    </row>
    <row r="534" spans="1:17">
      <c r="A534" s="15" t="str">
        <f>IF(OR(AND(SubmissionActual[MonthName]=MonthSel, SubmissionActual[Define]=DefineSel), AND(SubmissionActual[MonthName]=MonthSel, DefineSel="All")),"Yes","No")</f>
        <v>No</v>
      </c>
      <c r="B534" s="15" t="str">
        <f ca="1">IF(SubmissionActual[[#This Row],[Month2]]&lt;MONTH(TODAY()),"Yes","No")</f>
        <v>Yes</v>
      </c>
      <c r="C534" s="15">
        <v>2022</v>
      </c>
      <c r="D534" s="15">
        <v>3</v>
      </c>
      <c r="E534" s="15" t="s">
        <v>136</v>
      </c>
      <c r="F534" s="11" t="s">
        <v>505</v>
      </c>
      <c r="G534" s="11"/>
      <c r="H534" s="266" t="s">
        <v>72</v>
      </c>
      <c r="I534" s="266" t="s">
        <v>47</v>
      </c>
      <c r="J534" s="11" t="s">
        <v>403</v>
      </c>
      <c r="K534" s="11" t="s">
        <v>410</v>
      </c>
      <c r="L534" s="11"/>
      <c r="M534" s="11">
        <v>4000</v>
      </c>
      <c r="N534" s="11">
        <v>970</v>
      </c>
      <c r="O534" s="11">
        <v>-3030</v>
      </c>
      <c r="P534" s="11">
        <v>1035.48</v>
      </c>
      <c r="Q534" s="11">
        <f>IF(SUMIFS(N:N,E:E,SubmissionActual[[#This Row],[MonthName]])&gt;0,SubmissionActual[[#This Row],[2nd Submission]],SubmissionActual[[#This Row],[1st Submission]])</f>
        <v>970</v>
      </c>
    </row>
    <row r="535" spans="1:17">
      <c r="A535" s="15" t="str">
        <f>IF(OR(AND(SubmissionActual[MonthName]=MonthSel, SubmissionActual[Define]=DefineSel), AND(SubmissionActual[MonthName]=MonthSel, DefineSel="All")),"Yes","No")</f>
        <v>No</v>
      </c>
      <c r="B535" s="15" t="str">
        <f ca="1">IF(SubmissionActual[[#This Row],[Month2]]&lt;MONTH(TODAY()),"Yes","No")</f>
        <v>Yes</v>
      </c>
      <c r="C535" s="15">
        <v>2022</v>
      </c>
      <c r="D535" s="15">
        <v>3</v>
      </c>
      <c r="E535" s="15" t="s">
        <v>136</v>
      </c>
      <c r="F535" s="11" t="s">
        <v>507</v>
      </c>
      <c r="G535" s="11"/>
      <c r="H535" s="266" t="s">
        <v>72</v>
      </c>
      <c r="I535" s="266" t="s">
        <v>47</v>
      </c>
      <c r="J535" s="11" t="s">
        <v>403</v>
      </c>
      <c r="K535" s="11" t="s">
        <v>410</v>
      </c>
      <c r="L535" s="11"/>
      <c r="M535" s="11">
        <v>0</v>
      </c>
      <c r="N535" s="11">
        <v>0</v>
      </c>
      <c r="O535" s="11">
        <v>0</v>
      </c>
      <c r="P535" s="11">
        <v>0</v>
      </c>
      <c r="Q535" s="11">
        <f>IF(SUMIFS(N:N,E:E,SubmissionActual[[#This Row],[MonthName]])&gt;0,SubmissionActual[[#This Row],[2nd Submission]],SubmissionActual[[#This Row],[1st Submission]])</f>
        <v>0</v>
      </c>
    </row>
    <row r="536" spans="1:17">
      <c r="A536" s="15" t="str">
        <f>IF(OR(AND(SubmissionActual[MonthName]=MonthSel, SubmissionActual[Define]=DefineSel), AND(SubmissionActual[MonthName]=MonthSel, DefineSel="All")),"Yes","No")</f>
        <v>No</v>
      </c>
      <c r="B536" s="15" t="str">
        <f ca="1">IF(SubmissionActual[[#This Row],[Month2]]&lt;MONTH(TODAY()),"Yes","No")</f>
        <v>Yes</v>
      </c>
      <c r="C536" s="15">
        <v>2022</v>
      </c>
      <c r="D536" s="15">
        <v>3</v>
      </c>
      <c r="E536" s="15" t="s">
        <v>136</v>
      </c>
      <c r="F536" s="11" t="s">
        <v>508</v>
      </c>
      <c r="G536" s="11"/>
      <c r="H536" s="266" t="s">
        <v>72</v>
      </c>
      <c r="I536" s="266" t="s">
        <v>47</v>
      </c>
      <c r="J536" s="11" t="s">
        <v>403</v>
      </c>
      <c r="K536" s="11" t="s">
        <v>410</v>
      </c>
      <c r="L536" s="11"/>
      <c r="M536" s="11">
        <v>0</v>
      </c>
      <c r="N536" s="11">
        <v>30</v>
      </c>
      <c r="O536" s="11">
        <v>30</v>
      </c>
      <c r="P536" s="11">
        <v>231</v>
      </c>
      <c r="Q536" s="11">
        <f>IF(SUMIFS(N:N,E:E,SubmissionActual[[#This Row],[MonthName]])&gt;0,SubmissionActual[[#This Row],[2nd Submission]],SubmissionActual[[#This Row],[1st Submission]])</f>
        <v>30</v>
      </c>
    </row>
    <row r="537" spans="1:17">
      <c r="A537" s="15" t="str">
        <f>IF(OR(AND(SubmissionActual[MonthName]=MonthSel, SubmissionActual[Define]=DefineSel), AND(SubmissionActual[MonthName]=MonthSel, DefineSel="All")),"Yes","No")</f>
        <v>No</v>
      </c>
      <c r="B537" s="15" t="str">
        <f ca="1">IF(SubmissionActual[[#This Row],[Month2]]&lt;MONTH(TODAY()),"Yes","No")</f>
        <v>Yes</v>
      </c>
      <c r="C537" s="15">
        <v>2022</v>
      </c>
      <c r="D537" s="15">
        <v>3</v>
      </c>
      <c r="E537" s="15" t="s">
        <v>136</v>
      </c>
      <c r="F537" s="11" t="s">
        <v>509</v>
      </c>
      <c r="G537" s="11"/>
      <c r="H537" s="266" t="s">
        <v>72</v>
      </c>
      <c r="I537" s="266" t="s">
        <v>47</v>
      </c>
      <c r="J537" s="11" t="s">
        <v>403</v>
      </c>
      <c r="K537" s="11" t="s">
        <v>410</v>
      </c>
      <c r="L537" s="11"/>
      <c r="M537" s="11">
        <v>5000</v>
      </c>
      <c r="N537" s="11"/>
      <c r="O537" s="11">
        <v>-5000</v>
      </c>
      <c r="P537" s="11">
        <v>0</v>
      </c>
      <c r="Q537" s="11">
        <f>IF(SUMIFS(N:N,E:E,SubmissionActual[[#This Row],[MonthName]])&gt;0,SubmissionActual[[#This Row],[2nd Submission]],SubmissionActual[[#This Row],[1st Submission]])</f>
        <v>0</v>
      </c>
    </row>
    <row r="538" spans="1:17">
      <c r="A538" s="15" t="str">
        <f>IF(OR(AND(SubmissionActual[MonthName]=MonthSel, SubmissionActual[Define]=DefineSel), AND(SubmissionActual[MonthName]=MonthSel, DefineSel="All")),"Yes","No")</f>
        <v>No</v>
      </c>
      <c r="B538" s="15" t="str">
        <f ca="1">IF(SubmissionActual[[#This Row],[Month2]]&lt;MONTH(TODAY()),"Yes","No")</f>
        <v>Yes</v>
      </c>
      <c r="C538" s="15">
        <v>2022</v>
      </c>
      <c r="D538" s="15">
        <v>3</v>
      </c>
      <c r="E538" s="15" t="s">
        <v>136</v>
      </c>
      <c r="F538" s="11" t="s">
        <v>511</v>
      </c>
      <c r="G538" s="11"/>
      <c r="H538" s="266" t="s">
        <v>72</v>
      </c>
      <c r="I538" s="266" t="s">
        <v>47</v>
      </c>
      <c r="J538" s="11" t="s">
        <v>403</v>
      </c>
      <c r="K538" s="11" t="s">
        <v>410</v>
      </c>
      <c r="L538" s="11"/>
      <c r="M538" s="11">
        <v>0</v>
      </c>
      <c r="N538" s="11">
        <v>0</v>
      </c>
      <c r="O538" s="11">
        <v>0</v>
      </c>
      <c r="P538" s="11">
        <v>0</v>
      </c>
      <c r="Q538" s="11">
        <f>IF(SUMIFS(N:N,E:E,SubmissionActual[[#This Row],[MonthName]])&gt;0,SubmissionActual[[#This Row],[2nd Submission]],SubmissionActual[[#This Row],[1st Submission]])</f>
        <v>0</v>
      </c>
    </row>
    <row r="539" spans="1:17">
      <c r="A539" s="15" t="str">
        <f>IF(OR(AND(SubmissionActual[MonthName]=MonthSel, SubmissionActual[Define]=DefineSel), AND(SubmissionActual[MonthName]=MonthSel, DefineSel="All")),"Yes","No")</f>
        <v>No</v>
      </c>
      <c r="B539" s="15" t="str">
        <f ca="1">IF(SubmissionActual[[#This Row],[Month2]]&lt;MONTH(TODAY()),"Yes","No")</f>
        <v>Yes</v>
      </c>
      <c r="C539" s="15">
        <v>2022</v>
      </c>
      <c r="D539" s="15">
        <v>3</v>
      </c>
      <c r="E539" s="15" t="s">
        <v>136</v>
      </c>
      <c r="F539" s="11" t="s">
        <v>512</v>
      </c>
      <c r="G539" s="11"/>
      <c r="H539" s="266" t="s">
        <v>72</v>
      </c>
      <c r="I539" s="266" t="s">
        <v>47</v>
      </c>
      <c r="J539" s="11" t="s">
        <v>403</v>
      </c>
      <c r="K539" s="11" t="s">
        <v>410</v>
      </c>
      <c r="L539" s="11"/>
      <c r="M539" s="11">
        <v>1000</v>
      </c>
      <c r="N539" s="11">
        <v>245</v>
      </c>
      <c r="O539" s="11">
        <v>-755</v>
      </c>
      <c r="P539" s="11">
        <v>246</v>
      </c>
      <c r="Q539" s="11">
        <f>IF(SUMIFS(N:N,E:E,SubmissionActual[[#This Row],[MonthName]])&gt;0,SubmissionActual[[#This Row],[2nd Submission]],SubmissionActual[[#This Row],[1st Submission]])</f>
        <v>245</v>
      </c>
    </row>
    <row r="540" spans="1:17">
      <c r="A540" s="15" t="str">
        <f>IF(OR(AND(SubmissionActual[MonthName]=MonthSel, SubmissionActual[Define]=DefineSel), AND(SubmissionActual[MonthName]=MonthSel, DefineSel="All")),"Yes","No")</f>
        <v>No</v>
      </c>
      <c r="B540" s="15" t="str">
        <f ca="1">IF(SubmissionActual[[#This Row],[Month2]]&lt;MONTH(TODAY()),"Yes","No")</f>
        <v>Yes</v>
      </c>
      <c r="C540" s="15">
        <v>2022</v>
      </c>
      <c r="D540" s="15">
        <v>3</v>
      </c>
      <c r="E540" s="15" t="s">
        <v>136</v>
      </c>
      <c r="F540" s="11" t="s">
        <v>588</v>
      </c>
      <c r="G540" s="11"/>
      <c r="H540" s="266" t="s">
        <v>72</v>
      </c>
      <c r="I540" s="266" t="s">
        <v>47</v>
      </c>
      <c r="J540" s="11" t="s">
        <v>403</v>
      </c>
      <c r="K540" s="11" t="s">
        <v>410</v>
      </c>
      <c r="L540" s="11"/>
      <c r="M540" s="11">
        <v>0</v>
      </c>
      <c r="N540" s="11">
        <v>0</v>
      </c>
      <c r="O540" s="11">
        <v>0</v>
      </c>
      <c r="P540" s="11"/>
      <c r="Q540" s="11">
        <f>IF(SUMIFS(N:N,E:E,SubmissionActual[[#This Row],[MonthName]])&gt;0,SubmissionActual[[#This Row],[2nd Submission]],SubmissionActual[[#This Row],[1st Submission]])</f>
        <v>0</v>
      </c>
    </row>
    <row r="541" spans="1:17">
      <c r="A541" s="15" t="str">
        <f>IF(OR(AND(SubmissionActual[MonthName]=MonthSel, SubmissionActual[Define]=DefineSel), AND(SubmissionActual[MonthName]=MonthSel, DefineSel="All")),"Yes","No")</f>
        <v>No</v>
      </c>
      <c r="B541" s="15" t="str">
        <f ca="1">IF(SubmissionActual[[#This Row],[Month2]]&lt;MONTH(TODAY()),"Yes","No")</f>
        <v>Yes</v>
      </c>
      <c r="C541" s="15">
        <v>2022</v>
      </c>
      <c r="D541" s="15">
        <v>3</v>
      </c>
      <c r="E541" s="15" t="s">
        <v>136</v>
      </c>
      <c r="F541" s="11" t="s">
        <v>589</v>
      </c>
      <c r="G541" s="11"/>
      <c r="H541" s="266" t="s">
        <v>72</v>
      </c>
      <c r="I541" s="266" t="s">
        <v>47</v>
      </c>
      <c r="J541" s="11" t="s">
        <v>403</v>
      </c>
      <c r="K541" s="11" t="s">
        <v>410</v>
      </c>
      <c r="L541" s="11"/>
      <c r="M541" s="11">
        <v>0</v>
      </c>
      <c r="N541" s="11">
        <v>0</v>
      </c>
      <c r="O541" s="11">
        <v>0</v>
      </c>
      <c r="P541" s="11"/>
      <c r="Q541" s="11">
        <f>IF(SUMIFS(N:N,E:E,SubmissionActual[[#This Row],[MonthName]])&gt;0,SubmissionActual[[#This Row],[2nd Submission]],SubmissionActual[[#This Row],[1st Submission]])</f>
        <v>0</v>
      </c>
    </row>
    <row r="542" spans="1:17">
      <c r="A542" s="15" t="str">
        <f>IF(OR(AND(SubmissionActual[MonthName]=MonthSel, SubmissionActual[Define]=DefineSel), AND(SubmissionActual[MonthName]=MonthSel, DefineSel="All")),"Yes","No")</f>
        <v>No</v>
      </c>
      <c r="B542" s="15" t="str">
        <f ca="1">IF(SubmissionActual[[#This Row],[Month2]]&lt;MONTH(TODAY()),"Yes","No")</f>
        <v>Yes</v>
      </c>
      <c r="C542" s="15">
        <v>2022</v>
      </c>
      <c r="D542" s="15">
        <v>3</v>
      </c>
      <c r="E542" s="15" t="s">
        <v>136</v>
      </c>
      <c r="F542" s="11" t="s">
        <v>590</v>
      </c>
      <c r="G542" s="11"/>
      <c r="H542" s="266" t="s">
        <v>72</v>
      </c>
      <c r="I542" s="266" t="s">
        <v>47</v>
      </c>
      <c r="J542" s="11" t="s">
        <v>403</v>
      </c>
      <c r="K542" s="11" t="s">
        <v>410</v>
      </c>
      <c r="L542" s="11"/>
      <c r="M542" s="11">
        <v>0</v>
      </c>
      <c r="N542" s="11">
        <v>0</v>
      </c>
      <c r="O542" s="11">
        <v>0</v>
      </c>
      <c r="P542" s="11"/>
      <c r="Q542" s="11">
        <f>IF(SUMIFS(N:N,E:E,SubmissionActual[[#This Row],[MonthName]])&gt;0,SubmissionActual[[#This Row],[2nd Submission]],SubmissionActual[[#This Row],[1st Submission]])</f>
        <v>0</v>
      </c>
    </row>
    <row r="543" spans="1:17">
      <c r="A543" s="15" t="str">
        <f>IF(OR(AND(SubmissionActual[MonthName]=MonthSel, SubmissionActual[Define]=DefineSel), AND(SubmissionActual[MonthName]=MonthSel, DefineSel="All")),"Yes","No")</f>
        <v>No</v>
      </c>
      <c r="B543" s="15" t="str">
        <f ca="1">IF(SubmissionActual[[#This Row],[Month2]]&lt;MONTH(TODAY()),"Yes","No")</f>
        <v>Yes</v>
      </c>
      <c r="C543" s="15">
        <v>2022</v>
      </c>
      <c r="D543" s="15">
        <v>3</v>
      </c>
      <c r="E543" s="15" t="s">
        <v>136</v>
      </c>
      <c r="F543" s="11" t="s">
        <v>510</v>
      </c>
      <c r="G543" s="11"/>
      <c r="H543" s="266" t="s">
        <v>72</v>
      </c>
      <c r="I543" s="266" t="s">
        <v>47</v>
      </c>
      <c r="J543" s="11" t="s">
        <v>403</v>
      </c>
      <c r="K543" s="11" t="s">
        <v>410</v>
      </c>
      <c r="L543" s="11"/>
      <c r="M543" s="11"/>
      <c r="N543" s="11">
        <v>4755</v>
      </c>
      <c r="O543" s="11">
        <v>4755</v>
      </c>
      <c r="P543" s="11">
        <v>4429.32</v>
      </c>
      <c r="Q543" s="11">
        <f>IF(SUMIFS(N:N,E:E,SubmissionActual[[#This Row],[MonthName]])&gt;0,SubmissionActual[[#This Row],[2nd Submission]],SubmissionActual[[#This Row],[1st Submission]])</f>
        <v>4755</v>
      </c>
    </row>
    <row r="544" spans="1:17">
      <c r="A544" s="15" t="str">
        <f>IF(OR(AND(SubmissionActual[MonthName]=MonthSel, SubmissionActual[Define]=DefineSel), AND(SubmissionActual[MonthName]=MonthSel, DefineSel="All")),"Yes","No")</f>
        <v>No</v>
      </c>
      <c r="B544" s="15" t="str">
        <f ca="1">IF(SubmissionActual[[#This Row],[Month2]]&lt;MONTH(TODAY()),"Yes","No")</f>
        <v>Yes</v>
      </c>
      <c r="C544" s="15">
        <v>2022</v>
      </c>
      <c r="D544" s="15">
        <v>3</v>
      </c>
      <c r="E544" s="15" t="s">
        <v>136</v>
      </c>
      <c r="F544" s="11" t="s">
        <v>466</v>
      </c>
      <c r="G544" s="11"/>
      <c r="H544" s="266" t="s">
        <v>77</v>
      </c>
      <c r="I544" s="266" t="s">
        <v>47</v>
      </c>
      <c r="J544" s="11" t="s">
        <v>386</v>
      </c>
      <c r="K544" s="11" t="s">
        <v>410</v>
      </c>
      <c r="L544" s="11"/>
      <c r="M544" s="11">
        <v>0</v>
      </c>
      <c r="N544" s="11">
        <v>0</v>
      </c>
      <c r="O544" s="11">
        <v>0</v>
      </c>
      <c r="P544" s="11"/>
      <c r="Q544" s="11">
        <f>IF(SUMIFS(N:N,E:E,SubmissionActual[[#This Row],[MonthName]])&gt;0,SubmissionActual[[#This Row],[2nd Submission]],SubmissionActual[[#This Row],[1st Submission]])</f>
        <v>0</v>
      </c>
    </row>
    <row r="545" spans="1:17">
      <c r="A545" s="15" t="str">
        <f>IF(OR(AND(SubmissionActual[MonthName]=MonthSel, SubmissionActual[Define]=DefineSel), AND(SubmissionActual[MonthName]=MonthSel, DefineSel="All")),"Yes","No")</f>
        <v>No</v>
      </c>
      <c r="B545" s="15" t="str">
        <f ca="1">IF(SubmissionActual[[#This Row],[Month2]]&lt;MONTH(TODAY()),"Yes","No")</f>
        <v>Yes</v>
      </c>
      <c r="C545" s="15">
        <v>2022</v>
      </c>
      <c r="D545" s="15">
        <v>3</v>
      </c>
      <c r="E545" s="15" t="s">
        <v>136</v>
      </c>
      <c r="F545" s="11" t="s">
        <v>607</v>
      </c>
      <c r="G545" s="11"/>
      <c r="H545" s="266" t="s">
        <v>77</v>
      </c>
      <c r="I545" s="266" t="s">
        <v>47</v>
      </c>
      <c r="J545" s="11" t="s">
        <v>386</v>
      </c>
      <c r="K545" s="11" t="s">
        <v>410</v>
      </c>
      <c r="L545" s="11"/>
      <c r="M545" s="11">
        <v>0</v>
      </c>
      <c r="N545" s="11">
        <v>0</v>
      </c>
      <c r="O545" s="11">
        <v>0</v>
      </c>
      <c r="P545" s="11"/>
      <c r="Q545" s="11">
        <f>IF(SUMIFS(N:N,E:E,SubmissionActual[[#This Row],[MonthName]])&gt;0,SubmissionActual[[#This Row],[2nd Submission]],SubmissionActual[[#This Row],[1st Submission]])</f>
        <v>0</v>
      </c>
    </row>
    <row r="546" spans="1:17">
      <c r="A546" s="15" t="str">
        <f>IF(OR(AND(SubmissionActual[MonthName]=MonthSel, SubmissionActual[Define]=DefineSel), AND(SubmissionActual[MonthName]=MonthSel, DefineSel="All")),"Yes","No")</f>
        <v>No</v>
      </c>
      <c r="B546" s="15" t="str">
        <f ca="1">IF(SubmissionActual[[#This Row],[Month2]]&lt;MONTH(TODAY()),"Yes","No")</f>
        <v>Yes</v>
      </c>
      <c r="C546" s="15">
        <v>2022</v>
      </c>
      <c r="D546" s="15">
        <v>3</v>
      </c>
      <c r="E546" s="15" t="s">
        <v>136</v>
      </c>
      <c r="F546" s="11" t="s">
        <v>610</v>
      </c>
      <c r="G546" s="11"/>
      <c r="H546" s="266" t="s">
        <v>77</v>
      </c>
      <c r="I546" s="266" t="s">
        <v>47</v>
      </c>
      <c r="J546" s="11" t="s">
        <v>386</v>
      </c>
      <c r="K546" s="11" t="s">
        <v>410</v>
      </c>
      <c r="L546" s="11"/>
      <c r="M546" s="11">
        <v>0</v>
      </c>
      <c r="N546" s="11">
        <v>0</v>
      </c>
      <c r="O546" s="11">
        <v>0</v>
      </c>
      <c r="P546" s="11"/>
      <c r="Q546" s="11">
        <f>IF(SUMIFS(N:N,E:E,SubmissionActual[[#This Row],[MonthName]])&gt;0,SubmissionActual[[#This Row],[2nd Submission]],SubmissionActual[[#This Row],[1st Submission]])</f>
        <v>0</v>
      </c>
    </row>
    <row r="547" spans="1:17">
      <c r="A547" s="15" t="str">
        <f>IF(OR(AND(SubmissionActual[MonthName]=MonthSel, SubmissionActual[Define]=DefineSel), AND(SubmissionActual[MonthName]=MonthSel, DefineSel="All")),"Yes","No")</f>
        <v>No</v>
      </c>
      <c r="B547" s="15" t="str">
        <f ca="1">IF(SubmissionActual[[#This Row],[Month2]]&lt;MONTH(TODAY()),"Yes","No")</f>
        <v>Yes</v>
      </c>
      <c r="C547" s="15">
        <v>2022</v>
      </c>
      <c r="D547" s="15">
        <v>3</v>
      </c>
      <c r="E547" s="15" t="s">
        <v>136</v>
      </c>
      <c r="F547" s="11" t="s">
        <v>608</v>
      </c>
      <c r="G547" s="11"/>
      <c r="H547" s="266" t="s">
        <v>77</v>
      </c>
      <c r="I547" s="266" t="s">
        <v>47</v>
      </c>
      <c r="J547" s="11" t="s">
        <v>386</v>
      </c>
      <c r="K547" s="11" t="s">
        <v>410</v>
      </c>
      <c r="L547" s="11"/>
      <c r="M547" s="11">
        <v>0</v>
      </c>
      <c r="N547" s="11">
        <v>0</v>
      </c>
      <c r="O547" s="11">
        <v>0</v>
      </c>
      <c r="P547" s="11"/>
      <c r="Q547" s="11">
        <f>IF(SUMIFS(N:N,E:E,SubmissionActual[[#This Row],[MonthName]])&gt;0,SubmissionActual[[#This Row],[2nd Submission]],SubmissionActual[[#This Row],[1st Submission]])</f>
        <v>0</v>
      </c>
    </row>
    <row r="548" spans="1:17">
      <c r="A548" s="15" t="str">
        <f>IF(OR(AND(SubmissionActual[MonthName]=MonthSel, SubmissionActual[Define]=DefineSel), AND(SubmissionActual[MonthName]=MonthSel, DefineSel="All")),"Yes","No")</f>
        <v>No</v>
      </c>
      <c r="B548" s="15" t="str">
        <f ca="1">IF(SubmissionActual[[#This Row],[Month2]]&lt;MONTH(TODAY()),"Yes","No")</f>
        <v>Yes</v>
      </c>
      <c r="C548" s="15">
        <v>2022</v>
      </c>
      <c r="D548" s="15">
        <v>3</v>
      </c>
      <c r="E548" s="15" t="s">
        <v>136</v>
      </c>
      <c r="F548" s="11" t="s">
        <v>609</v>
      </c>
      <c r="G548" s="11"/>
      <c r="H548" s="266" t="s">
        <v>77</v>
      </c>
      <c r="I548" s="266" t="s">
        <v>47</v>
      </c>
      <c r="J548" s="11" t="s">
        <v>386</v>
      </c>
      <c r="K548" s="11" t="s">
        <v>410</v>
      </c>
      <c r="L548" s="11"/>
      <c r="M548" s="11">
        <v>0</v>
      </c>
      <c r="N548" s="11">
        <v>0</v>
      </c>
      <c r="O548" s="11">
        <v>0</v>
      </c>
      <c r="P548" s="11"/>
      <c r="Q548" s="11">
        <f>IF(SUMIFS(N:N,E:E,SubmissionActual[[#This Row],[MonthName]])&gt;0,SubmissionActual[[#This Row],[2nd Submission]],SubmissionActual[[#This Row],[1st Submission]])</f>
        <v>0</v>
      </c>
    </row>
    <row r="549" spans="1:17">
      <c r="A549" s="15" t="str">
        <f>IF(OR(AND(SubmissionActual[MonthName]=MonthSel, SubmissionActual[Define]=DefineSel), AND(SubmissionActual[MonthName]=MonthSel, DefineSel="All")),"Yes","No")</f>
        <v>No</v>
      </c>
      <c r="B549" s="15" t="str">
        <f ca="1">IF(SubmissionActual[[#This Row],[Month2]]&lt;MONTH(TODAY()),"Yes","No")</f>
        <v>Yes</v>
      </c>
      <c r="C549" s="15">
        <v>2022</v>
      </c>
      <c r="D549" s="15">
        <v>3</v>
      </c>
      <c r="E549" s="15" t="s">
        <v>136</v>
      </c>
      <c r="F549" s="11" t="s">
        <v>529</v>
      </c>
      <c r="G549" s="11"/>
      <c r="H549" s="266" t="s">
        <v>72</v>
      </c>
      <c r="I549" s="266" t="s">
        <v>370</v>
      </c>
      <c r="J549" s="11" t="s">
        <v>374</v>
      </c>
      <c r="K549" s="11" t="s">
        <v>410</v>
      </c>
      <c r="L549" s="11"/>
      <c r="M549" s="11">
        <v>1385.1874100960335</v>
      </c>
      <c r="N549" s="11">
        <v>3606.4000000000005</v>
      </c>
      <c r="O549" s="11">
        <v>2221.212589903967</v>
      </c>
      <c r="P549" s="11">
        <v>4950</v>
      </c>
      <c r="Q549" s="11">
        <f>IF(SUMIFS(N:N,E:E,SubmissionActual[[#This Row],[MonthName]])&gt;0,SubmissionActual[[#This Row],[2nd Submission]],SubmissionActual[[#This Row],[1st Submission]])</f>
        <v>3606.4000000000005</v>
      </c>
    </row>
    <row r="550" spans="1:17">
      <c r="A550" s="15" t="str">
        <f>IF(OR(AND(SubmissionActual[MonthName]=MonthSel, SubmissionActual[Define]=DefineSel), AND(SubmissionActual[MonthName]=MonthSel, DefineSel="All")),"Yes","No")</f>
        <v>No</v>
      </c>
      <c r="B550" s="15" t="str">
        <f ca="1">IF(SubmissionActual[[#This Row],[Month2]]&lt;MONTH(TODAY()),"Yes","No")</f>
        <v>Yes</v>
      </c>
      <c r="C550" s="15">
        <v>2022</v>
      </c>
      <c r="D550" s="15">
        <v>3</v>
      </c>
      <c r="E550" s="15" t="s">
        <v>136</v>
      </c>
      <c r="F550" s="11" t="s">
        <v>528</v>
      </c>
      <c r="G550" s="11"/>
      <c r="H550" s="266" t="s">
        <v>72</v>
      </c>
      <c r="I550" s="266" t="s">
        <v>370</v>
      </c>
      <c r="J550" s="11" t="s">
        <v>374</v>
      </c>
      <c r="K550" s="11" t="s">
        <v>410</v>
      </c>
      <c r="L550" s="11"/>
      <c r="M550" s="11">
        <v>4002.8167227980853</v>
      </c>
      <c r="N550" s="11">
        <v>3332.5678000484354</v>
      </c>
      <c r="O550" s="11">
        <v>-670.24892274964986</v>
      </c>
      <c r="P550" s="11">
        <v>1826</v>
      </c>
      <c r="Q550" s="11">
        <f>IF(SUMIFS(N:N,E:E,SubmissionActual[[#This Row],[MonthName]])&gt;0,SubmissionActual[[#This Row],[2nd Submission]],SubmissionActual[[#This Row],[1st Submission]])</f>
        <v>3332.5678000484354</v>
      </c>
    </row>
    <row r="551" spans="1:17">
      <c r="A551" s="15" t="str">
        <f>IF(OR(AND(SubmissionActual[MonthName]=MonthSel, SubmissionActual[Define]=DefineSel), AND(SubmissionActual[MonthName]=MonthSel, DefineSel="All")),"Yes","No")</f>
        <v>No</v>
      </c>
      <c r="B551" s="15" t="str">
        <f ca="1">IF(SubmissionActual[[#This Row],[Month2]]&lt;MONTH(TODAY()),"Yes","No")</f>
        <v>Yes</v>
      </c>
      <c r="C551" s="15">
        <v>2022</v>
      </c>
      <c r="D551" s="15">
        <v>3</v>
      </c>
      <c r="E551" s="15" t="s">
        <v>136</v>
      </c>
      <c r="F551" s="11" t="s">
        <v>530</v>
      </c>
      <c r="G551" s="11"/>
      <c r="H551" s="266" t="s">
        <v>72</v>
      </c>
      <c r="I551" s="266" t="s">
        <v>370</v>
      </c>
      <c r="J551" s="11" t="s">
        <v>374</v>
      </c>
      <c r="K551" s="11" t="s">
        <v>410</v>
      </c>
      <c r="L551" s="11"/>
      <c r="M551" s="11">
        <v>0</v>
      </c>
      <c r="N551" s="11">
        <v>751.5</v>
      </c>
      <c r="O551" s="11">
        <v>751.5</v>
      </c>
      <c r="P551" s="11">
        <v>1053</v>
      </c>
      <c r="Q551" s="11">
        <f>IF(SUMIFS(N:N,E:E,SubmissionActual[[#This Row],[MonthName]])&gt;0,SubmissionActual[[#This Row],[2nd Submission]],SubmissionActual[[#This Row],[1st Submission]])</f>
        <v>751.5</v>
      </c>
    </row>
    <row r="552" spans="1:17">
      <c r="A552" s="15" t="str">
        <f>IF(OR(AND(SubmissionActual[MonthName]=MonthSel, SubmissionActual[Define]=DefineSel), AND(SubmissionActual[MonthName]=MonthSel, DefineSel="All")),"Yes","No")</f>
        <v>No</v>
      </c>
      <c r="B552" s="15" t="str">
        <f ca="1">IF(SubmissionActual[[#This Row],[Month2]]&lt;MONTH(TODAY()),"Yes","No")</f>
        <v>Yes</v>
      </c>
      <c r="C552" s="15">
        <v>2022</v>
      </c>
      <c r="D552" s="15">
        <v>3</v>
      </c>
      <c r="E552" s="15" t="s">
        <v>136</v>
      </c>
      <c r="F552" s="11" t="s">
        <v>544</v>
      </c>
      <c r="G552" s="11"/>
      <c r="H552" s="266" t="s">
        <v>72</v>
      </c>
      <c r="I552" s="266" t="s">
        <v>370</v>
      </c>
      <c r="J552" s="11" t="s">
        <v>374</v>
      </c>
      <c r="K552" s="11" t="s">
        <v>410</v>
      </c>
      <c r="L552" s="11"/>
      <c r="M552" s="11">
        <v>0</v>
      </c>
      <c r="N552" s="11">
        <v>66.5</v>
      </c>
      <c r="O552" s="11">
        <v>66.5</v>
      </c>
      <c r="P552" s="11"/>
      <c r="Q552" s="11">
        <f>IF(SUMIFS(N:N,E:E,SubmissionActual[[#This Row],[MonthName]])&gt;0,SubmissionActual[[#This Row],[2nd Submission]],SubmissionActual[[#This Row],[1st Submission]])</f>
        <v>66.5</v>
      </c>
    </row>
    <row r="553" spans="1:17">
      <c r="A553" s="15" t="str">
        <f>IF(OR(AND(SubmissionActual[MonthName]=MonthSel, SubmissionActual[Define]=DefineSel), AND(SubmissionActual[MonthName]=MonthSel, DefineSel="All")),"Yes","No")</f>
        <v>No</v>
      </c>
      <c r="B553" s="15" t="str">
        <f ca="1">IF(SubmissionActual[[#This Row],[Month2]]&lt;MONTH(TODAY()),"Yes","No")</f>
        <v>Yes</v>
      </c>
      <c r="C553" s="15">
        <v>2022</v>
      </c>
      <c r="D553" s="15">
        <v>3</v>
      </c>
      <c r="E553" s="15" t="s">
        <v>136</v>
      </c>
      <c r="F553" s="11" t="s">
        <v>547</v>
      </c>
      <c r="G553" s="11"/>
      <c r="H553" s="266" t="s">
        <v>72</v>
      </c>
      <c r="I553" s="266" t="s">
        <v>370</v>
      </c>
      <c r="J553" s="11" t="s">
        <v>412</v>
      </c>
      <c r="K553" s="11" t="s">
        <v>410</v>
      </c>
      <c r="L553" s="11"/>
      <c r="M553" s="11">
        <v>0</v>
      </c>
      <c r="N553" s="11">
        <v>0</v>
      </c>
      <c r="O553" s="11">
        <v>0</v>
      </c>
      <c r="P553" s="11"/>
      <c r="Q553" s="11">
        <f>IF(SUMIFS(N:N,E:E,SubmissionActual[[#This Row],[MonthName]])&gt;0,SubmissionActual[[#This Row],[2nd Submission]],SubmissionActual[[#This Row],[1st Submission]])</f>
        <v>0</v>
      </c>
    </row>
    <row r="554" spans="1:17">
      <c r="A554" s="15" t="str">
        <f>IF(OR(AND(SubmissionActual[MonthName]=MonthSel, SubmissionActual[Define]=DefineSel), AND(SubmissionActual[MonthName]=MonthSel, DefineSel="All")),"Yes","No")</f>
        <v>No</v>
      </c>
      <c r="B554" s="15" t="str">
        <f ca="1">IF(SubmissionActual[[#This Row],[Month2]]&lt;MONTH(TODAY()),"Yes","No")</f>
        <v>Yes</v>
      </c>
      <c r="C554" s="15">
        <v>2022</v>
      </c>
      <c r="D554" s="15">
        <v>3</v>
      </c>
      <c r="E554" s="15" t="s">
        <v>136</v>
      </c>
      <c r="F554" s="11" t="s">
        <v>525</v>
      </c>
      <c r="G554" s="11"/>
      <c r="H554" s="266" t="s">
        <v>72</v>
      </c>
      <c r="I554" s="266" t="s">
        <v>370</v>
      </c>
      <c r="J554" s="11" t="s">
        <v>412</v>
      </c>
      <c r="K554" s="11" t="s">
        <v>410</v>
      </c>
      <c r="L554" s="11"/>
      <c r="M554" s="11">
        <v>6576.2641353566833</v>
      </c>
      <c r="N554" s="11">
        <v>2273.2800000000007</v>
      </c>
      <c r="O554" s="11">
        <v>-4302.9841353566826</v>
      </c>
      <c r="P554" s="11">
        <v>3809</v>
      </c>
      <c r="Q554" s="11">
        <f>IF(SUMIFS(N:N,E:E,SubmissionActual[[#This Row],[MonthName]])&gt;0,SubmissionActual[[#This Row],[2nd Submission]],SubmissionActual[[#This Row],[1st Submission]])</f>
        <v>2273.2800000000007</v>
      </c>
    </row>
    <row r="555" spans="1:17">
      <c r="A555" s="15" t="str">
        <f>IF(OR(AND(SubmissionActual[MonthName]=MonthSel, SubmissionActual[Define]=DefineSel), AND(SubmissionActual[MonthName]=MonthSel, DefineSel="All")),"Yes","No")</f>
        <v>No</v>
      </c>
      <c r="B555" s="15" t="str">
        <f ca="1">IF(SubmissionActual[[#This Row],[Month2]]&lt;MONTH(TODAY()),"Yes","No")</f>
        <v>Yes</v>
      </c>
      <c r="C555" s="15">
        <v>2022</v>
      </c>
      <c r="D555" s="15">
        <v>3</v>
      </c>
      <c r="E555" s="15" t="s">
        <v>136</v>
      </c>
      <c r="F555" s="11" t="s">
        <v>524</v>
      </c>
      <c r="G555" s="11"/>
      <c r="H555" s="266" t="s">
        <v>72</v>
      </c>
      <c r="I555" s="266" t="s">
        <v>370</v>
      </c>
      <c r="J555" s="11" t="s">
        <v>412</v>
      </c>
      <c r="K555" s="11" t="s">
        <v>410</v>
      </c>
      <c r="L555" s="11"/>
      <c r="M555" s="11">
        <v>4468.0857327599151</v>
      </c>
      <c r="N555" s="11">
        <v>5659.04</v>
      </c>
      <c r="O555" s="11">
        <v>1190.9542672400848</v>
      </c>
      <c r="P555" s="11">
        <v>5659</v>
      </c>
      <c r="Q555" s="11">
        <f>IF(SUMIFS(N:N,E:E,SubmissionActual[[#This Row],[MonthName]])&gt;0,SubmissionActual[[#This Row],[2nd Submission]],SubmissionActual[[#This Row],[1st Submission]])</f>
        <v>5659.04</v>
      </c>
    </row>
    <row r="556" spans="1:17">
      <c r="A556" s="15" t="str">
        <f>IF(OR(AND(SubmissionActual[MonthName]=MonthSel, SubmissionActual[Define]=DefineSel), AND(SubmissionActual[MonthName]=MonthSel, DefineSel="All")),"Yes","No")</f>
        <v>No</v>
      </c>
      <c r="B556" s="15" t="str">
        <f ca="1">IF(SubmissionActual[[#This Row],[Month2]]&lt;MONTH(TODAY()),"Yes","No")</f>
        <v>Yes</v>
      </c>
      <c r="C556" s="15">
        <v>2022</v>
      </c>
      <c r="D556" s="15">
        <v>3</v>
      </c>
      <c r="E556" s="15" t="s">
        <v>136</v>
      </c>
      <c r="F556" s="11" t="s">
        <v>527</v>
      </c>
      <c r="G556" s="11"/>
      <c r="H556" s="266" t="s">
        <v>72</v>
      </c>
      <c r="I556" s="266" t="s">
        <v>370</v>
      </c>
      <c r="J556" s="11" t="s">
        <v>412</v>
      </c>
      <c r="K556" s="11" t="s">
        <v>410</v>
      </c>
      <c r="L556" s="11"/>
      <c r="M556" s="11">
        <v>1800</v>
      </c>
      <c r="N556" s="11">
        <v>0</v>
      </c>
      <c r="O556" s="11">
        <v>-1800</v>
      </c>
      <c r="P556" s="11">
        <v>1285</v>
      </c>
      <c r="Q556" s="11">
        <f>IF(SUMIFS(N:N,E:E,SubmissionActual[[#This Row],[MonthName]])&gt;0,SubmissionActual[[#This Row],[2nd Submission]],SubmissionActual[[#This Row],[1st Submission]])</f>
        <v>0</v>
      </c>
    </row>
    <row r="557" spans="1:17">
      <c r="A557" s="15" t="str">
        <f>IF(OR(AND(SubmissionActual[MonthName]=MonthSel, SubmissionActual[Define]=DefineSel), AND(SubmissionActual[MonthName]=MonthSel, DefineSel="All")),"Yes","No")</f>
        <v>No</v>
      </c>
      <c r="B557" s="15" t="str">
        <f ca="1">IF(SubmissionActual[[#This Row],[Month2]]&lt;MONTH(TODAY()),"Yes","No")</f>
        <v>Yes</v>
      </c>
      <c r="C557" s="15">
        <v>2022</v>
      </c>
      <c r="D557" s="15">
        <v>3</v>
      </c>
      <c r="E557" s="15" t="s">
        <v>136</v>
      </c>
      <c r="F557" s="11" t="s">
        <v>526</v>
      </c>
      <c r="G557" s="11"/>
      <c r="H557" s="266" t="s">
        <v>72</v>
      </c>
      <c r="I557" s="266" t="s">
        <v>370</v>
      </c>
      <c r="J557" s="11" t="s">
        <v>412</v>
      </c>
      <c r="K557" s="11" t="s">
        <v>410</v>
      </c>
      <c r="L557" s="11"/>
      <c r="M557" s="11">
        <v>6677.1997875653933</v>
      </c>
      <c r="N557" s="11">
        <v>4198.84</v>
      </c>
      <c r="O557" s="11">
        <v>-2478.3597875653932</v>
      </c>
      <c r="P557" s="11">
        <v>5861</v>
      </c>
      <c r="Q557" s="11">
        <f>IF(SUMIFS(N:N,E:E,SubmissionActual[[#This Row],[MonthName]])&gt;0,SubmissionActual[[#This Row],[2nd Submission]],SubmissionActual[[#This Row],[1st Submission]])</f>
        <v>4198.84</v>
      </c>
    </row>
    <row r="558" spans="1:17">
      <c r="A558" s="15" t="str">
        <f>IF(OR(AND(SubmissionActual[MonthName]=MonthSel, SubmissionActual[Define]=DefineSel), AND(SubmissionActual[MonthName]=MonthSel, DefineSel="All")),"Yes","No")</f>
        <v>No</v>
      </c>
      <c r="B558" s="15" t="str">
        <f ca="1">IF(SubmissionActual[[#This Row],[Month2]]&lt;MONTH(TODAY()),"Yes","No")</f>
        <v>Yes</v>
      </c>
      <c r="C558" s="15">
        <v>2022</v>
      </c>
      <c r="D558" s="15">
        <v>3</v>
      </c>
      <c r="E558" s="15" t="s">
        <v>136</v>
      </c>
      <c r="F558" s="11" t="s">
        <v>548</v>
      </c>
      <c r="G558" s="11"/>
      <c r="H558" s="266" t="s">
        <v>72</v>
      </c>
      <c r="I558" s="266" t="s">
        <v>370</v>
      </c>
      <c r="J558" s="11" t="s">
        <v>412</v>
      </c>
      <c r="K558" s="11" t="s">
        <v>410</v>
      </c>
      <c r="L558" s="11"/>
      <c r="M558" s="11">
        <v>0</v>
      </c>
      <c r="N558" s="11">
        <v>0</v>
      </c>
      <c r="O558" s="11">
        <v>0</v>
      </c>
      <c r="P558" s="11"/>
      <c r="Q558" s="11">
        <f>IF(SUMIFS(N:N,E:E,SubmissionActual[[#This Row],[MonthName]])&gt;0,SubmissionActual[[#This Row],[2nd Submission]],SubmissionActual[[#This Row],[1st Submission]])</f>
        <v>0</v>
      </c>
    </row>
    <row r="559" spans="1:17">
      <c r="A559" s="15" t="str">
        <f>IF(OR(AND(SubmissionActual[MonthName]=MonthSel, SubmissionActual[Define]=DefineSel), AND(SubmissionActual[MonthName]=MonthSel, DefineSel="All")),"Yes","No")</f>
        <v>No</v>
      </c>
      <c r="B559" s="15" t="str">
        <f ca="1">IF(SubmissionActual[[#This Row],[Month2]]&lt;MONTH(TODAY()),"Yes","No")</f>
        <v>Yes</v>
      </c>
      <c r="C559" s="15">
        <v>2022</v>
      </c>
      <c r="D559" s="15">
        <v>3</v>
      </c>
      <c r="E559" s="15" t="s">
        <v>136</v>
      </c>
      <c r="F559" s="11" t="s">
        <v>523</v>
      </c>
      <c r="G559" s="11"/>
      <c r="H559" s="266" t="s">
        <v>72</v>
      </c>
      <c r="I559" s="266" t="s">
        <v>370</v>
      </c>
      <c r="J559" s="11" t="s">
        <v>413</v>
      </c>
      <c r="K559" s="11" t="s">
        <v>410</v>
      </c>
      <c r="L559" s="11"/>
      <c r="M559" s="11">
        <v>0</v>
      </c>
      <c r="N559" s="11">
        <v>0</v>
      </c>
      <c r="O559" s="11">
        <v>0</v>
      </c>
      <c r="P559" s="11"/>
      <c r="Q559" s="11">
        <f>IF(SUMIFS(N:N,E:E,SubmissionActual[[#This Row],[MonthName]])&gt;0,SubmissionActual[[#This Row],[2nd Submission]],SubmissionActual[[#This Row],[1st Submission]])</f>
        <v>0</v>
      </c>
    </row>
    <row r="560" spans="1:17">
      <c r="A560" s="15" t="str">
        <f>IF(OR(AND(SubmissionActual[MonthName]=MonthSel, SubmissionActual[Define]=DefineSel), AND(SubmissionActual[MonthName]=MonthSel, DefineSel="All")),"Yes","No")</f>
        <v>No</v>
      </c>
      <c r="B560" s="15" t="str">
        <f ca="1">IF(SubmissionActual[[#This Row],[Month2]]&lt;MONTH(TODAY()),"Yes","No")</f>
        <v>Yes</v>
      </c>
      <c r="C560" s="15">
        <v>2022</v>
      </c>
      <c r="D560" s="15">
        <v>3</v>
      </c>
      <c r="E560" s="15" t="s">
        <v>136</v>
      </c>
      <c r="F560" s="11" t="s">
        <v>522</v>
      </c>
      <c r="G560" s="11"/>
      <c r="H560" s="266" t="s">
        <v>72</v>
      </c>
      <c r="I560" s="266" t="s">
        <v>370</v>
      </c>
      <c r="J560" s="11" t="s">
        <v>413</v>
      </c>
      <c r="K560" s="11" t="s">
        <v>410</v>
      </c>
      <c r="L560" s="11"/>
      <c r="M560" s="11">
        <v>0</v>
      </c>
      <c r="N560" s="11">
        <v>0</v>
      </c>
      <c r="O560" s="11">
        <v>0</v>
      </c>
      <c r="P560" s="11"/>
      <c r="Q560" s="11">
        <f>IF(SUMIFS(N:N,E:E,SubmissionActual[[#This Row],[MonthName]])&gt;0,SubmissionActual[[#This Row],[2nd Submission]],SubmissionActual[[#This Row],[1st Submission]])</f>
        <v>0</v>
      </c>
    </row>
    <row r="561" spans="1:17">
      <c r="A561" s="15" t="str">
        <f>IF(OR(AND(SubmissionActual[MonthName]=MonthSel, SubmissionActual[Define]=DefineSel), AND(SubmissionActual[MonthName]=MonthSel, DefineSel="All")),"Yes","No")</f>
        <v>No</v>
      </c>
      <c r="B561" s="15" t="str">
        <f ca="1">IF(SubmissionActual[[#This Row],[Month2]]&lt;MONTH(TODAY()),"Yes","No")</f>
        <v>Yes</v>
      </c>
      <c r="C561" s="15">
        <v>2022</v>
      </c>
      <c r="D561" s="15">
        <v>3</v>
      </c>
      <c r="E561" s="15" t="s">
        <v>136</v>
      </c>
      <c r="F561" s="11" t="s">
        <v>553</v>
      </c>
      <c r="G561" s="11"/>
      <c r="H561" s="266" t="s">
        <v>72</v>
      </c>
      <c r="I561" s="266" t="s">
        <v>370</v>
      </c>
      <c r="J561" s="11" t="s">
        <v>413</v>
      </c>
      <c r="K561" s="11" t="s">
        <v>410</v>
      </c>
      <c r="L561" s="11"/>
      <c r="M561" s="11">
        <v>0</v>
      </c>
      <c r="N561" s="11">
        <v>0</v>
      </c>
      <c r="O561" s="11">
        <v>0</v>
      </c>
      <c r="P561" s="11"/>
      <c r="Q561" s="11">
        <f>IF(SUMIFS(N:N,E:E,SubmissionActual[[#This Row],[MonthName]])&gt;0,SubmissionActual[[#This Row],[2nd Submission]],SubmissionActual[[#This Row],[1st Submission]])</f>
        <v>0</v>
      </c>
    </row>
    <row r="562" spans="1:17">
      <c r="A562" s="15" t="str">
        <f>IF(OR(AND(SubmissionActual[MonthName]=MonthSel, SubmissionActual[Define]=DefineSel), AND(SubmissionActual[MonthName]=MonthSel, DefineSel="All")),"Yes","No")</f>
        <v>No</v>
      </c>
      <c r="B562" s="15" t="str">
        <f ca="1">IF(SubmissionActual[[#This Row],[Month2]]&lt;MONTH(TODAY()),"Yes","No")</f>
        <v>Yes</v>
      </c>
      <c r="C562" s="15">
        <v>2022</v>
      </c>
      <c r="D562" s="15">
        <v>3</v>
      </c>
      <c r="E562" s="15" t="s">
        <v>136</v>
      </c>
      <c r="F562" s="11" t="s">
        <v>549</v>
      </c>
      <c r="G562" s="11"/>
      <c r="H562" s="266" t="s">
        <v>72</v>
      </c>
      <c r="I562" s="266" t="s">
        <v>370</v>
      </c>
      <c r="J562" s="11" t="s">
        <v>412</v>
      </c>
      <c r="K562" s="11" t="s">
        <v>410</v>
      </c>
      <c r="L562" s="11"/>
      <c r="M562" s="11">
        <v>0</v>
      </c>
      <c r="N562" s="11">
        <v>0</v>
      </c>
      <c r="O562" s="11">
        <v>0</v>
      </c>
      <c r="P562" s="11"/>
      <c r="Q562" s="11">
        <f>IF(SUMIFS(N:N,E:E,SubmissionActual[[#This Row],[MonthName]])&gt;0,SubmissionActual[[#This Row],[2nd Submission]],SubmissionActual[[#This Row],[1st Submission]])</f>
        <v>0</v>
      </c>
    </row>
    <row r="563" spans="1:17">
      <c r="A563" s="15" t="str">
        <f>IF(OR(AND(SubmissionActual[MonthName]=MonthSel, SubmissionActual[Define]=DefineSel), AND(SubmissionActual[MonthName]=MonthSel, DefineSel="All")),"Yes","No")</f>
        <v>No</v>
      </c>
      <c r="B563" s="15" t="str">
        <f ca="1">IF(SubmissionActual[[#This Row],[Month2]]&lt;MONTH(TODAY()),"Yes","No")</f>
        <v>Yes</v>
      </c>
      <c r="C563" s="15">
        <v>2022</v>
      </c>
      <c r="D563" s="15">
        <v>3</v>
      </c>
      <c r="E563" s="15" t="s">
        <v>136</v>
      </c>
      <c r="F563" s="11" t="s">
        <v>552</v>
      </c>
      <c r="G563" s="11"/>
      <c r="H563" s="266" t="s">
        <v>72</v>
      </c>
      <c r="I563" s="266" t="s">
        <v>370</v>
      </c>
      <c r="J563" s="11" t="s">
        <v>412</v>
      </c>
      <c r="K563" s="11" t="s">
        <v>410</v>
      </c>
      <c r="L563" s="11"/>
      <c r="M563" s="11">
        <v>0</v>
      </c>
      <c r="N563" s="11">
        <v>0</v>
      </c>
      <c r="O563" s="11">
        <v>0</v>
      </c>
      <c r="P563" s="11"/>
      <c r="Q563" s="11">
        <f>IF(SUMIFS(N:N,E:E,SubmissionActual[[#This Row],[MonthName]])&gt;0,SubmissionActual[[#This Row],[2nd Submission]],SubmissionActual[[#This Row],[1st Submission]])</f>
        <v>0</v>
      </c>
    </row>
    <row r="564" spans="1:17">
      <c r="A564" s="15" t="str">
        <f>IF(OR(AND(SubmissionActual[MonthName]=MonthSel, SubmissionActual[Define]=DefineSel), AND(SubmissionActual[MonthName]=MonthSel, DefineSel="All")),"Yes","No")</f>
        <v>No</v>
      </c>
      <c r="B564" s="15" t="str">
        <f ca="1">IF(SubmissionActual[[#This Row],[Month2]]&lt;MONTH(TODAY()),"Yes","No")</f>
        <v>Yes</v>
      </c>
      <c r="C564" s="15">
        <v>2022</v>
      </c>
      <c r="D564" s="15">
        <v>3</v>
      </c>
      <c r="E564" s="15" t="s">
        <v>136</v>
      </c>
      <c r="F564" s="11" t="s">
        <v>550</v>
      </c>
      <c r="G564" s="11"/>
      <c r="H564" s="266" t="s">
        <v>72</v>
      </c>
      <c r="I564" s="266" t="s">
        <v>370</v>
      </c>
      <c r="J564" s="11" t="s">
        <v>412</v>
      </c>
      <c r="K564" s="11" t="s">
        <v>410</v>
      </c>
      <c r="L564" s="11"/>
      <c r="M564" s="11">
        <v>0</v>
      </c>
      <c r="N564" s="11">
        <v>0</v>
      </c>
      <c r="O564" s="11">
        <v>0</v>
      </c>
      <c r="P564" s="11"/>
      <c r="Q564" s="11">
        <f>IF(SUMIFS(N:N,E:E,SubmissionActual[[#This Row],[MonthName]])&gt;0,SubmissionActual[[#This Row],[2nd Submission]],SubmissionActual[[#This Row],[1st Submission]])</f>
        <v>0</v>
      </c>
    </row>
    <row r="565" spans="1:17">
      <c r="A565" s="15" t="str">
        <f>IF(OR(AND(SubmissionActual[MonthName]=MonthSel, SubmissionActual[Define]=DefineSel), AND(SubmissionActual[MonthName]=MonthSel, DefineSel="All")),"Yes","No")</f>
        <v>No</v>
      </c>
      <c r="B565" s="15" t="str">
        <f ca="1">IF(SubmissionActual[[#This Row],[Month2]]&lt;MONTH(TODAY()),"Yes","No")</f>
        <v>Yes</v>
      </c>
      <c r="C565" s="15">
        <v>2022</v>
      </c>
      <c r="D565" s="15">
        <v>3</v>
      </c>
      <c r="E565" s="15" t="s">
        <v>136</v>
      </c>
      <c r="F565" s="11" t="s">
        <v>551</v>
      </c>
      <c r="G565" s="11"/>
      <c r="H565" s="266" t="s">
        <v>72</v>
      </c>
      <c r="I565" s="266" t="s">
        <v>370</v>
      </c>
      <c r="J565" s="11" t="s">
        <v>412</v>
      </c>
      <c r="K565" s="11" t="s">
        <v>410</v>
      </c>
      <c r="L565" s="11"/>
      <c r="M565" s="11">
        <v>0</v>
      </c>
      <c r="N565" s="11">
        <v>0</v>
      </c>
      <c r="O565" s="11">
        <v>0</v>
      </c>
      <c r="P565" s="11"/>
      <c r="Q565" s="11">
        <f>IF(SUMIFS(N:N,E:E,SubmissionActual[[#This Row],[MonthName]])&gt;0,SubmissionActual[[#This Row],[2nd Submission]],SubmissionActual[[#This Row],[1st Submission]])</f>
        <v>0</v>
      </c>
    </row>
    <row r="566" spans="1:17">
      <c r="A566" s="15" t="str">
        <f>IF(OR(AND(SubmissionActual[MonthName]=MonthSel, SubmissionActual[Define]=DefineSel), AND(SubmissionActual[MonthName]=MonthSel, DefineSel="All")),"Yes","No")</f>
        <v>No</v>
      </c>
      <c r="B566" s="15" t="str">
        <f ca="1">IF(SubmissionActual[[#This Row],[Month2]]&lt;MONTH(TODAY()),"Yes","No")</f>
        <v>Yes</v>
      </c>
      <c r="C566" s="15">
        <v>2022</v>
      </c>
      <c r="D566" s="15">
        <v>3</v>
      </c>
      <c r="E566" s="15" t="s">
        <v>136</v>
      </c>
      <c r="F566" s="11" t="s">
        <v>545</v>
      </c>
      <c r="G566" s="11"/>
      <c r="H566" s="266" t="s">
        <v>72</v>
      </c>
      <c r="I566" s="266" t="s">
        <v>370</v>
      </c>
      <c r="J566" s="11" t="s">
        <v>403</v>
      </c>
      <c r="K566" s="11" t="s">
        <v>410</v>
      </c>
      <c r="L566" s="11"/>
      <c r="M566" s="11">
        <v>0</v>
      </c>
      <c r="N566" s="11">
        <v>0</v>
      </c>
      <c r="O566" s="11">
        <v>0</v>
      </c>
      <c r="P566" s="11"/>
      <c r="Q566" s="11">
        <f>IF(SUMIFS(N:N,E:E,SubmissionActual[[#This Row],[MonthName]])&gt;0,SubmissionActual[[#This Row],[2nd Submission]],SubmissionActual[[#This Row],[1st Submission]])</f>
        <v>0</v>
      </c>
    </row>
    <row r="567" spans="1:17">
      <c r="A567" s="15" t="str">
        <f>IF(OR(AND(SubmissionActual[MonthName]=MonthSel, SubmissionActual[Define]=DefineSel), AND(SubmissionActual[MonthName]=MonthSel, DefineSel="All")),"Yes","No")</f>
        <v>No</v>
      </c>
      <c r="B567" s="15" t="str">
        <f ca="1">IF(SubmissionActual[[#This Row],[Month2]]&lt;MONTH(TODAY()),"Yes","No")</f>
        <v>Yes</v>
      </c>
      <c r="C567" s="15">
        <v>2022</v>
      </c>
      <c r="D567" s="15">
        <v>3</v>
      </c>
      <c r="E567" s="15" t="s">
        <v>136</v>
      </c>
      <c r="F567" s="11" t="s">
        <v>546</v>
      </c>
      <c r="G567" s="11"/>
      <c r="H567" s="266" t="s">
        <v>72</v>
      </c>
      <c r="I567" s="266" t="s">
        <v>370</v>
      </c>
      <c r="J567" s="11" t="s">
        <v>403</v>
      </c>
      <c r="K567" s="11" t="s">
        <v>410</v>
      </c>
      <c r="L567" s="11"/>
      <c r="M567" s="11">
        <v>0</v>
      </c>
      <c r="N567" s="11">
        <v>0</v>
      </c>
      <c r="O567" s="11">
        <v>0</v>
      </c>
      <c r="P567" s="11"/>
      <c r="Q567" s="11">
        <f>IF(SUMIFS(N:N,E:E,SubmissionActual[[#This Row],[MonthName]])&gt;0,SubmissionActual[[#This Row],[2nd Submission]],SubmissionActual[[#This Row],[1st Submission]])</f>
        <v>0</v>
      </c>
    </row>
    <row r="568" spans="1:17">
      <c r="A568" s="15" t="str">
        <f>IF(OR(AND(SubmissionActual[MonthName]=MonthSel, SubmissionActual[Define]=DefineSel), AND(SubmissionActual[MonthName]=MonthSel, DefineSel="All")),"Yes","No")</f>
        <v>No</v>
      </c>
      <c r="B568" s="15" t="str">
        <f ca="1">IF(SubmissionActual[[#This Row],[Month2]]&lt;MONTH(TODAY()),"Yes","No")</f>
        <v>Yes</v>
      </c>
      <c r="C568" s="15">
        <v>2022</v>
      </c>
      <c r="D568" s="15">
        <v>3</v>
      </c>
      <c r="E568" s="15" t="s">
        <v>136</v>
      </c>
      <c r="F568" s="11" t="s">
        <v>441</v>
      </c>
      <c r="G568" s="11"/>
      <c r="H568" s="266" t="s">
        <v>77</v>
      </c>
      <c r="I568" s="266" t="s">
        <v>370</v>
      </c>
      <c r="J568" s="11" t="s">
        <v>374</v>
      </c>
      <c r="K568" s="11" t="s">
        <v>410</v>
      </c>
      <c r="L568" s="11"/>
      <c r="M568" s="11">
        <v>0</v>
      </c>
      <c r="N568" s="11">
        <v>0</v>
      </c>
      <c r="O568" s="11">
        <v>0</v>
      </c>
      <c r="P568" s="11"/>
      <c r="Q568" s="11">
        <f>IF(SUMIFS(N:N,E:E,SubmissionActual[[#This Row],[MonthName]])&gt;0,SubmissionActual[[#This Row],[2nd Submission]],SubmissionActual[[#This Row],[1st Submission]])</f>
        <v>0</v>
      </c>
    </row>
    <row r="569" spans="1:17">
      <c r="A569" s="15" t="str">
        <f>IF(OR(AND(SubmissionActual[MonthName]=MonthSel, SubmissionActual[Define]=DefineSel), AND(SubmissionActual[MonthName]=MonthSel, DefineSel="All")),"Yes","No")</f>
        <v>No</v>
      </c>
      <c r="B569" s="15" t="str">
        <f ca="1">IF(SubmissionActual[[#This Row],[Month2]]&lt;MONTH(TODAY()),"Yes","No")</f>
        <v>Yes</v>
      </c>
      <c r="C569" s="15">
        <v>2022</v>
      </c>
      <c r="D569" s="15">
        <v>3</v>
      </c>
      <c r="E569" s="15" t="s">
        <v>136</v>
      </c>
      <c r="F569" s="11" t="s">
        <v>452</v>
      </c>
      <c r="G569" s="11"/>
      <c r="H569" s="266" t="s">
        <v>77</v>
      </c>
      <c r="I569" s="266" t="s">
        <v>370</v>
      </c>
      <c r="J569" s="11" t="s">
        <v>374</v>
      </c>
      <c r="K569" s="11" t="s">
        <v>410</v>
      </c>
      <c r="L569" s="11"/>
      <c r="M569" s="11">
        <v>0</v>
      </c>
      <c r="N569" s="11">
        <v>0</v>
      </c>
      <c r="O569" s="11">
        <v>0</v>
      </c>
      <c r="P569" s="11"/>
      <c r="Q569" s="11">
        <f>IF(SUMIFS(N:N,E:E,SubmissionActual[[#This Row],[MonthName]])&gt;0,SubmissionActual[[#This Row],[2nd Submission]],SubmissionActual[[#This Row],[1st Submission]])</f>
        <v>0</v>
      </c>
    </row>
    <row r="570" spans="1:17">
      <c r="A570" s="15" t="str">
        <f>IF(OR(AND(SubmissionActual[MonthName]=MonthSel, SubmissionActual[Define]=DefineSel), AND(SubmissionActual[MonthName]=MonthSel, DefineSel="All")),"Yes","No")</f>
        <v>No</v>
      </c>
      <c r="B570" s="15" t="str">
        <f ca="1">IF(SubmissionActual[[#This Row],[Month2]]&lt;MONTH(TODAY()),"Yes","No")</f>
        <v>Yes</v>
      </c>
      <c r="C570" s="15">
        <v>2022</v>
      </c>
      <c r="D570" s="15">
        <v>3</v>
      </c>
      <c r="E570" s="15" t="s">
        <v>136</v>
      </c>
      <c r="F570" s="11" t="s">
        <v>453</v>
      </c>
      <c r="G570" s="11"/>
      <c r="H570" s="266" t="s">
        <v>77</v>
      </c>
      <c r="I570" s="266" t="s">
        <v>370</v>
      </c>
      <c r="J570" s="11" t="s">
        <v>374</v>
      </c>
      <c r="K570" s="11" t="s">
        <v>410</v>
      </c>
      <c r="L570" s="11"/>
      <c r="M570" s="11">
        <v>0</v>
      </c>
      <c r="N570" s="11">
        <v>0</v>
      </c>
      <c r="O570" s="11">
        <v>0</v>
      </c>
      <c r="P570" s="11"/>
      <c r="Q570" s="11">
        <f>IF(SUMIFS(N:N,E:E,SubmissionActual[[#This Row],[MonthName]])&gt;0,SubmissionActual[[#This Row],[2nd Submission]],SubmissionActual[[#This Row],[1st Submission]])</f>
        <v>0</v>
      </c>
    </row>
    <row r="571" spans="1:17">
      <c r="A571" s="15" t="str">
        <f>IF(OR(AND(SubmissionActual[MonthName]=MonthSel, SubmissionActual[Define]=DefineSel), AND(SubmissionActual[MonthName]=MonthSel, DefineSel="All")),"Yes","No")</f>
        <v>No</v>
      </c>
      <c r="B571" s="15" t="str">
        <f ca="1">IF(SubmissionActual[[#This Row],[Month2]]&lt;MONTH(TODAY()),"Yes","No")</f>
        <v>Yes</v>
      </c>
      <c r="C571" s="15">
        <v>2022</v>
      </c>
      <c r="D571" s="15">
        <v>3</v>
      </c>
      <c r="E571" s="15" t="s">
        <v>136</v>
      </c>
      <c r="F571" s="11" t="s">
        <v>449</v>
      </c>
      <c r="G571" s="11"/>
      <c r="H571" s="266" t="s">
        <v>77</v>
      </c>
      <c r="I571" s="266" t="s">
        <v>370</v>
      </c>
      <c r="J571" s="11" t="s">
        <v>374</v>
      </c>
      <c r="K571" s="11" t="s">
        <v>410</v>
      </c>
      <c r="L571" s="11"/>
      <c r="M571" s="11">
        <v>0</v>
      </c>
      <c r="N571" s="11">
        <v>0</v>
      </c>
      <c r="O571" s="11">
        <v>0</v>
      </c>
      <c r="P571" s="11"/>
      <c r="Q571" s="11">
        <f>IF(SUMIFS(N:N,E:E,SubmissionActual[[#This Row],[MonthName]])&gt;0,SubmissionActual[[#This Row],[2nd Submission]],SubmissionActual[[#This Row],[1st Submission]])</f>
        <v>0</v>
      </c>
    </row>
    <row r="572" spans="1:17">
      <c r="A572" s="15" t="str">
        <f>IF(OR(AND(SubmissionActual[MonthName]=MonthSel, SubmissionActual[Define]=DefineSel), AND(SubmissionActual[MonthName]=MonthSel, DefineSel="All")),"Yes","No")</f>
        <v>No</v>
      </c>
      <c r="B572" s="15" t="str">
        <f ca="1">IF(SubmissionActual[[#This Row],[Month2]]&lt;MONTH(TODAY()),"Yes","No")</f>
        <v>Yes</v>
      </c>
      <c r="C572" s="15">
        <v>2022</v>
      </c>
      <c r="D572" s="15">
        <v>3</v>
      </c>
      <c r="E572" s="15" t="s">
        <v>136</v>
      </c>
      <c r="F572" s="11" t="s">
        <v>450</v>
      </c>
      <c r="G572" s="11"/>
      <c r="H572" s="266" t="s">
        <v>77</v>
      </c>
      <c r="I572" s="266" t="s">
        <v>370</v>
      </c>
      <c r="J572" s="11" t="s">
        <v>374</v>
      </c>
      <c r="K572" s="11" t="s">
        <v>410</v>
      </c>
      <c r="L572" s="11"/>
      <c r="M572" s="11">
        <v>0</v>
      </c>
      <c r="N572" s="11">
        <v>0</v>
      </c>
      <c r="O572" s="11">
        <v>0</v>
      </c>
      <c r="P572" s="11"/>
      <c r="Q572" s="11">
        <f>IF(SUMIFS(N:N,E:E,SubmissionActual[[#This Row],[MonthName]])&gt;0,SubmissionActual[[#This Row],[2nd Submission]],SubmissionActual[[#This Row],[1st Submission]])</f>
        <v>0</v>
      </c>
    </row>
    <row r="573" spans="1:17">
      <c r="A573" s="15" t="str">
        <f>IF(OR(AND(SubmissionActual[MonthName]=MonthSel, SubmissionActual[Define]=DefineSel), AND(SubmissionActual[MonthName]=MonthSel, DefineSel="All")),"Yes","No")</f>
        <v>No</v>
      </c>
      <c r="B573" s="15" t="str">
        <f ca="1">IF(SubmissionActual[[#This Row],[Month2]]&lt;MONTH(TODAY()),"Yes","No")</f>
        <v>Yes</v>
      </c>
      <c r="C573" s="15">
        <v>2022</v>
      </c>
      <c r="D573" s="15">
        <v>3</v>
      </c>
      <c r="E573" s="15" t="s">
        <v>136</v>
      </c>
      <c r="F573" s="11" t="s">
        <v>92</v>
      </c>
      <c r="G573" s="11"/>
      <c r="H573" s="266" t="s">
        <v>77</v>
      </c>
      <c r="I573" s="266" t="s">
        <v>370</v>
      </c>
      <c r="J573" s="11" t="s">
        <v>374</v>
      </c>
      <c r="K573" s="11" t="s">
        <v>410</v>
      </c>
      <c r="L573" s="11"/>
      <c r="M573" s="11">
        <v>19040</v>
      </c>
      <c r="N573" s="11">
        <v>18816</v>
      </c>
      <c r="O573" s="11">
        <v>-224</v>
      </c>
      <c r="P573" s="11">
        <v>18054.400000000001</v>
      </c>
      <c r="Q573" s="11">
        <f>IF(SUMIFS(N:N,E:E,SubmissionActual[[#This Row],[MonthName]])&gt;0,SubmissionActual[[#This Row],[2nd Submission]],SubmissionActual[[#This Row],[1st Submission]])</f>
        <v>18816</v>
      </c>
    </row>
    <row r="574" spans="1:17">
      <c r="A574" s="15" t="str">
        <f>IF(OR(AND(SubmissionActual[MonthName]=MonthSel, SubmissionActual[Define]=DefineSel), AND(SubmissionActual[MonthName]=MonthSel, DefineSel="All")),"Yes","No")</f>
        <v>No</v>
      </c>
      <c r="B574" s="15" t="str">
        <f ca="1">IF(SubmissionActual[[#This Row],[Month2]]&lt;MONTH(TODAY()),"Yes","No")</f>
        <v>Yes</v>
      </c>
      <c r="C574" s="15">
        <v>2022</v>
      </c>
      <c r="D574" s="15">
        <v>3</v>
      </c>
      <c r="E574" s="15" t="s">
        <v>136</v>
      </c>
      <c r="F574" s="11" t="s">
        <v>95</v>
      </c>
      <c r="G574" s="11"/>
      <c r="H574" s="266" t="s">
        <v>77</v>
      </c>
      <c r="I574" s="266" t="s">
        <v>370</v>
      </c>
      <c r="J574" s="11" t="s">
        <v>412</v>
      </c>
      <c r="K574" s="11" t="s">
        <v>410</v>
      </c>
      <c r="L574" s="11"/>
      <c r="M574" s="11">
        <v>0</v>
      </c>
      <c r="N574" s="11">
        <v>0</v>
      </c>
      <c r="O574" s="11">
        <v>0</v>
      </c>
      <c r="P574" s="11"/>
      <c r="Q574" s="11">
        <f>IF(SUMIFS(N:N,E:E,SubmissionActual[[#This Row],[MonthName]])&gt;0,SubmissionActual[[#This Row],[2nd Submission]],SubmissionActual[[#This Row],[1st Submission]])</f>
        <v>0</v>
      </c>
    </row>
    <row r="575" spans="1:17">
      <c r="A575" s="15" t="str">
        <f>IF(OR(AND(SubmissionActual[MonthName]=MonthSel, SubmissionActual[Define]=DefineSel), AND(SubmissionActual[MonthName]=MonthSel, DefineSel="All")),"Yes","No")</f>
        <v>No</v>
      </c>
      <c r="B575" s="15" t="str">
        <f ca="1">IF(SubmissionActual[[#This Row],[Month2]]&lt;MONTH(TODAY()),"Yes","No")</f>
        <v>Yes</v>
      </c>
      <c r="C575" s="15">
        <v>2022</v>
      </c>
      <c r="D575" s="15">
        <v>3</v>
      </c>
      <c r="E575" s="15" t="s">
        <v>136</v>
      </c>
      <c r="F575" s="11" t="s">
        <v>26</v>
      </c>
      <c r="G575" s="11"/>
      <c r="H575" s="266" t="s">
        <v>77</v>
      </c>
      <c r="I575" s="266" t="s">
        <v>370</v>
      </c>
      <c r="J575" s="11" t="s">
        <v>412</v>
      </c>
      <c r="K575" s="11" t="s">
        <v>410</v>
      </c>
      <c r="L575" s="11"/>
      <c r="M575" s="11">
        <v>0</v>
      </c>
      <c r="N575" s="11">
        <v>46.08</v>
      </c>
      <c r="O575" s="11">
        <v>46.08</v>
      </c>
      <c r="P575" s="11"/>
      <c r="Q575" s="11">
        <f>IF(SUMIFS(N:N,E:E,SubmissionActual[[#This Row],[MonthName]])&gt;0,SubmissionActual[[#This Row],[2nd Submission]],SubmissionActual[[#This Row],[1st Submission]])</f>
        <v>46.08</v>
      </c>
    </row>
    <row r="576" spans="1:17">
      <c r="A576" s="15" t="str">
        <f>IF(OR(AND(SubmissionActual[MonthName]=MonthSel, SubmissionActual[Define]=DefineSel), AND(SubmissionActual[MonthName]=MonthSel, DefineSel="All")),"Yes","No")</f>
        <v>No</v>
      </c>
      <c r="B576" s="15" t="str">
        <f ca="1">IF(SubmissionActual[[#This Row],[Month2]]&lt;MONTH(TODAY()),"Yes","No")</f>
        <v>Yes</v>
      </c>
      <c r="C576" s="15">
        <v>2022</v>
      </c>
      <c r="D576" s="15">
        <v>3</v>
      </c>
      <c r="E576" s="15" t="s">
        <v>136</v>
      </c>
      <c r="F576" s="11" t="s">
        <v>25</v>
      </c>
      <c r="G576" s="11"/>
      <c r="H576" s="266" t="s">
        <v>77</v>
      </c>
      <c r="I576" s="266" t="s">
        <v>370</v>
      </c>
      <c r="J576" s="11" t="s">
        <v>412</v>
      </c>
      <c r="K576" s="11" t="s">
        <v>410</v>
      </c>
      <c r="L576" s="11"/>
      <c r="M576" s="11">
        <v>0</v>
      </c>
      <c r="N576" s="11">
        <v>46.08</v>
      </c>
      <c r="O576" s="11">
        <v>46.08</v>
      </c>
      <c r="P576" s="11"/>
      <c r="Q576" s="11">
        <f>IF(SUMIFS(N:N,E:E,SubmissionActual[[#This Row],[MonthName]])&gt;0,SubmissionActual[[#This Row],[2nd Submission]],SubmissionActual[[#This Row],[1st Submission]])</f>
        <v>46.08</v>
      </c>
    </row>
    <row r="577" spans="1:17">
      <c r="A577" s="15" t="str">
        <f>IF(OR(AND(SubmissionActual[MonthName]=MonthSel, SubmissionActual[Define]=DefineSel), AND(SubmissionActual[MonthName]=MonthSel, DefineSel="All")),"Yes","No")</f>
        <v>No</v>
      </c>
      <c r="B577" s="15" t="str">
        <f ca="1">IF(SubmissionActual[[#This Row],[Month2]]&lt;MONTH(TODAY()),"Yes","No")</f>
        <v>Yes</v>
      </c>
      <c r="C577" s="15">
        <v>2022</v>
      </c>
      <c r="D577" s="15">
        <v>3</v>
      </c>
      <c r="E577" s="15" t="s">
        <v>136</v>
      </c>
      <c r="F577" s="11" t="s">
        <v>28</v>
      </c>
      <c r="G577" s="11"/>
      <c r="H577" s="266" t="s">
        <v>77</v>
      </c>
      <c r="I577" s="266" t="s">
        <v>370</v>
      </c>
      <c r="J577" s="11" t="s">
        <v>412</v>
      </c>
      <c r="K577" s="11" t="s">
        <v>410</v>
      </c>
      <c r="L577" s="11"/>
      <c r="M577" s="11">
        <v>0</v>
      </c>
      <c r="N577" s="11">
        <v>46.08</v>
      </c>
      <c r="O577" s="11">
        <v>46.08</v>
      </c>
      <c r="P577" s="11"/>
      <c r="Q577" s="11">
        <f>IF(SUMIFS(N:N,E:E,SubmissionActual[[#This Row],[MonthName]])&gt;0,SubmissionActual[[#This Row],[2nd Submission]],SubmissionActual[[#This Row],[1st Submission]])</f>
        <v>46.08</v>
      </c>
    </row>
    <row r="578" spans="1:17">
      <c r="A578" s="15" t="str">
        <f>IF(OR(AND(SubmissionActual[MonthName]=MonthSel, SubmissionActual[Define]=DefineSel), AND(SubmissionActual[MonthName]=MonthSel, DefineSel="All")),"Yes","No")</f>
        <v>No</v>
      </c>
      <c r="B578" s="15" t="str">
        <f ca="1">IF(SubmissionActual[[#This Row],[Month2]]&lt;MONTH(TODAY()),"Yes","No")</f>
        <v>Yes</v>
      </c>
      <c r="C578" s="15">
        <v>2022</v>
      </c>
      <c r="D578" s="15">
        <v>3</v>
      </c>
      <c r="E578" s="15" t="s">
        <v>136</v>
      </c>
      <c r="F578" s="11" t="s">
        <v>27</v>
      </c>
      <c r="G578" s="11"/>
      <c r="H578" s="266" t="s">
        <v>77</v>
      </c>
      <c r="I578" s="266" t="s">
        <v>370</v>
      </c>
      <c r="J578" s="11" t="s">
        <v>412</v>
      </c>
      <c r="K578" s="11" t="s">
        <v>410</v>
      </c>
      <c r="L578" s="11"/>
      <c r="M578" s="11">
        <v>0</v>
      </c>
      <c r="N578" s="11">
        <v>46.08</v>
      </c>
      <c r="O578" s="11">
        <v>46.08</v>
      </c>
      <c r="P578" s="11"/>
      <c r="Q578" s="11">
        <f>IF(SUMIFS(N:N,E:E,SubmissionActual[[#This Row],[MonthName]])&gt;0,SubmissionActual[[#This Row],[2nd Submission]],SubmissionActual[[#This Row],[1st Submission]])</f>
        <v>46.08</v>
      </c>
    </row>
    <row r="579" spans="1:17">
      <c r="A579" s="15" t="str">
        <f>IF(OR(AND(SubmissionActual[MonthName]=MonthSel, SubmissionActual[Define]=DefineSel), AND(SubmissionActual[MonthName]=MonthSel, DefineSel="All")),"Yes","No")</f>
        <v>No</v>
      </c>
      <c r="B579" s="15" t="str">
        <f ca="1">IF(SubmissionActual[[#This Row],[Month2]]&lt;MONTH(TODAY()),"Yes","No")</f>
        <v>Yes</v>
      </c>
      <c r="C579" s="15">
        <v>2022</v>
      </c>
      <c r="D579" s="15">
        <v>3</v>
      </c>
      <c r="E579" s="15" t="s">
        <v>136</v>
      </c>
      <c r="F579" s="11" t="s">
        <v>96</v>
      </c>
      <c r="G579" s="11"/>
      <c r="H579" s="266" t="s">
        <v>77</v>
      </c>
      <c r="I579" s="266" t="s">
        <v>370</v>
      </c>
      <c r="J579" s="11" t="s">
        <v>412</v>
      </c>
      <c r="K579" s="11" t="s">
        <v>410</v>
      </c>
      <c r="L579" s="11"/>
      <c r="M579" s="11">
        <v>0</v>
      </c>
      <c r="N579" s="11">
        <v>0</v>
      </c>
      <c r="O579" s="11">
        <v>0</v>
      </c>
      <c r="P579" s="11"/>
      <c r="Q579" s="11">
        <f>IF(SUMIFS(N:N,E:E,SubmissionActual[[#This Row],[MonthName]])&gt;0,SubmissionActual[[#This Row],[2nd Submission]],SubmissionActual[[#This Row],[1st Submission]])</f>
        <v>0</v>
      </c>
    </row>
    <row r="580" spans="1:17">
      <c r="A580" s="15" t="str">
        <f>IF(OR(AND(SubmissionActual[MonthName]=MonthSel, SubmissionActual[Define]=DefineSel), AND(SubmissionActual[MonthName]=MonthSel, DefineSel="All")),"Yes","No")</f>
        <v>No</v>
      </c>
      <c r="B580" s="15" t="str">
        <f ca="1">IF(SubmissionActual[[#This Row],[Month2]]&lt;MONTH(TODAY()),"Yes","No")</f>
        <v>Yes</v>
      </c>
      <c r="C580" s="15">
        <v>2022</v>
      </c>
      <c r="D580" s="15">
        <v>3</v>
      </c>
      <c r="E580" s="15" t="s">
        <v>136</v>
      </c>
      <c r="F580" s="11" t="s">
        <v>97</v>
      </c>
      <c r="G580" s="11"/>
      <c r="H580" s="266" t="s">
        <v>77</v>
      </c>
      <c r="I580" s="266" t="s">
        <v>370</v>
      </c>
      <c r="J580" s="11" t="s">
        <v>412</v>
      </c>
      <c r="K580" s="11" t="s">
        <v>410</v>
      </c>
      <c r="L580" s="11"/>
      <c r="M580" s="11">
        <v>0</v>
      </c>
      <c r="N580" s="11">
        <v>0</v>
      </c>
      <c r="O580" s="11">
        <v>0</v>
      </c>
      <c r="P580" s="11"/>
      <c r="Q580" s="11">
        <f>IF(SUMIFS(N:N,E:E,SubmissionActual[[#This Row],[MonthName]])&gt;0,SubmissionActual[[#This Row],[2nd Submission]],SubmissionActual[[#This Row],[1st Submission]])</f>
        <v>0</v>
      </c>
    </row>
    <row r="581" spans="1:17">
      <c r="A581" s="15" t="str">
        <f>IF(OR(AND(SubmissionActual[MonthName]=MonthSel, SubmissionActual[Define]=DefineSel), AND(SubmissionActual[MonthName]=MonthSel, DefineSel="All")),"Yes","No")</f>
        <v>No</v>
      </c>
      <c r="B581" s="15" t="str">
        <f ca="1">IF(SubmissionActual[[#This Row],[Month2]]&lt;MONTH(TODAY()),"Yes","No")</f>
        <v>Yes</v>
      </c>
      <c r="C581" s="15">
        <v>2022</v>
      </c>
      <c r="D581" s="15">
        <v>3</v>
      </c>
      <c r="E581" s="15" t="s">
        <v>136</v>
      </c>
      <c r="F581" s="11" t="s">
        <v>88</v>
      </c>
      <c r="G581" s="11"/>
      <c r="H581" s="266" t="s">
        <v>77</v>
      </c>
      <c r="I581" s="266" t="s">
        <v>370</v>
      </c>
      <c r="J581" s="11" t="s">
        <v>374</v>
      </c>
      <c r="K581" s="11" t="s">
        <v>410</v>
      </c>
      <c r="L581" s="11"/>
      <c r="M581" s="11">
        <v>0</v>
      </c>
      <c r="N581" s="11">
        <v>0</v>
      </c>
      <c r="O581" s="11">
        <v>0</v>
      </c>
      <c r="P581" s="11"/>
      <c r="Q581" s="11">
        <f>IF(SUMIFS(N:N,E:E,SubmissionActual[[#This Row],[MonthName]])&gt;0,SubmissionActual[[#This Row],[2nd Submission]],SubmissionActual[[#This Row],[1st Submission]])</f>
        <v>0</v>
      </c>
    </row>
    <row r="582" spans="1:17">
      <c r="A582" s="15" t="str">
        <f>IF(OR(AND(SubmissionActual[MonthName]=MonthSel, SubmissionActual[Define]=DefineSel), AND(SubmissionActual[MonthName]=MonthSel, DefineSel="All")),"Yes","No")</f>
        <v>No</v>
      </c>
      <c r="B582" s="15" t="str">
        <f ca="1">IF(SubmissionActual[[#This Row],[Month2]]&lt;MONTH(TODAY()),"Yes","No")</f>
        <v>Yes</v>
      </c>
      <c r="C582" s="15">
        <v>2022</v>
      </c>
      <c r="D582" s="15">
        <v>3</v>
      </c>
      <c r="E582" s="15" t="s">
        <v>136</v>
      </c>
      <c r="F582" s="11" t="s">
        <v>89</v>
      </c>
      <c r="G582" s="11"/>
      <c r="H582" s="266" t="s">
        <v>77</v>
      </c>
      <c r="I582" s="266" t="s">
        <v>370</v>
      </c>
      <c r="J582" s="11" t="s">
        <v>374</v>
      </c>
      <c r="K582" s="11" t="s">
        <v>410</v>
      </c>
      <c r="L582" s="11"/>
      <c r="M582" s="11">
        <v>0</v>
      </c>
      <c r="N582" s="11">
        <v>0</v>
      </c>
      <c r="O582" s="11">
        <v>0</v>
      </c>
      <c r="P582" s="11"/>
      <c r="Q582" s="11">
        <f>IF(SUMIFS(N:N,E:E,SubmissionActual[[#This Row],[MonthName]])&gt;0,SubmissionActual[[#This Row],[2nd Submission]],SubmissionActual[[#This Row],[1st Submission]])</f>
        <v>0</v>
      </c>
    </row>
    <row r="583" spans="1:17">
      <c r="A583" s="15" t="str">
        <f>IF(OR(AND(SubmissionActual[MonthName]=MonthSel, SubmissionActual[Define]=DefineSel), AND(SubmissionActual[MonthName]=MonthSel, DefineSel="All")),"Yes","No")</f>
        <v>No</v>
      </c>
      <c r="B583" s="15" t="str">
        <f ca="1">IF(SubmissionActual[[#This Row],[Month2]]&lt;MONTH(TODAY()),"Yes","No")</f>
        <v>Yes</v>
      </c>
      <c r="C583" s="15">
        <v>2022</v>
      </c>
      <c r="D583" s="15">
        <v>3</v>
      </c>
      <c r="E583" s="15" t="s">
        <v>136</v>
      </c>
      <c r="F583" s="11" t="s">
        <v>227</v>
      </c>
      <c r="G583" s="11"/>
      <c r="H583" s="266" t="s">
        <v>77</v>
      </c>
      <c r="I583" s="266" t="s">
        <v>370</v>
      </c>
      <c r="J583" s="11" t="s">
        <v>403</v>
      </c>
      <c r="K583" s="11" t="s">
        <v>410</v>
      </c>
      <c r="L583" s="11"/>
      <c r="M583" s="11"/>
      <c r="N583" s="11">
        <v>0</v>
      </c>
      <c r="O583" s="11">
        <v>0</v>
      </c>
      <c r="P583" s="11"/>
      <c r="Q583" s="11">
        <f>IF(SUMIFS(N:N,E:E,SubmissionActual[[#This Row],[MonthName]])&gt;0,SubmissionActual[[#This Row],[2nd Submission]],SubmissionActual[[#This Row],[1st Submission]])</f>
        <v>0</v>
      </c>
    </row>
    <row r="584" spans="1:17">
      <c r="A584" s="15" t="str">
        <f>IF(OR(AND(SubmissionActual[MonthName]=MonthSel, SubmissionActual[Define]=DefineSel), AND(SubmissionActual[MonthName]=MonthSel, DefineSel="All")),"Yes","No")</f>
        <v>No</v>
      </c>
      <c r="B584" s="15" t="str">
        <f ca="1">IF(SubmissionActual[[#This Row],[Month2]]&lt;MONTH(TODAY()),"Yes","No")</f>
        <v>Yes</v>
      </c>
      <c r="C584" s="15">
        <v>2022</v>
      </c>
      <c r="D584" s="15">
        <v>3</v>
      </c>
      <c r="E584" s="15" t="s">
        <v>136</v>
      </c>
      <c r="F584" s="11" t="s">
        <v>228</v>
      </c>
      <c r="G584" s="11"/>
      <c r="H584" s="266" t="s">
        <v>77</v>
      </c>
      <c r="I584" s="266" t="s">
        <v>370</v>
      </c>
      <c r="J584" s="11" t="s">
        <v>403</v>
      </c>
      <c r="K584" s="11" t="s">
        <v>410</v>
      </c>
      <c r="L584" s="11"/>
      <c r="M584" s="11"/>
      <c r="N584" s="11">
        <v>0</v>
      </c>
      <c r="O584" s="11">
        <v>0</v>
      </c>
      <c r="P584" s="11"/>
      <c r="Q584" s="11">
        <f>IF(SUMIFS(N:N,E:E,SubmissionActual[[#This Row],[MonthName]])&gt;0,SubmissionActual[[#This Row],[2nd Submission]],SubmissionActual[[#This Row],[1st Submission]])</f>
        <v>0</v>
      </c>
    </row>
    <row r="585" spans="1:17">
      <c r="A585" s="15" t="str">
        <f>IF(OR(AND(SubmissionActual[MonthName]=MonthSel, SubmissionActual[Define]=DefineSel), AND(SubmissionActual[MonthName]=MonthSel, DefineSel="All")),"Yes","No")</f>
        <v>No</v>
      </c>
      <c r="B585" s="15" t="str">
        <f ca="1">IF(SubmissionActual[[#This Row],[Month2]]&lt;MONTH(TODAY()),"Yes","No")</f>
        <v>Yes</v>
      </c>
      <c r="C585" s="15">
        <v>2022</v>
      </c>
      <c r="D585" s="15">
        <v>3</v>
      </c>
      <c r="E585" s="15" t="s">
        <v>136</v>
      </c>
      <c r="F585" s="11" t="s">
        <v>226</v>
      </c>
      <c r="G585" s="11"/>
      <c r="H585" s="266" t="s">
        <v>77</v>
      </c>
      <c r="I585" s="266" t="s">
        <v>370</v>
      </c>
      <c r="J585" s="11" t="s">
        <v>374</v>
      </c>
      <c r="K585" s="11" t="s">
        <v>410</v>
      </c>
      <c r="L585" s="11"/>
      <c r="M585" s="11"/>
      <c r="N585" s="11">
        <v>0</v>
      </c>
      <c r="O585" s="11">
        <v>0</v>
      </c>
      <c r="P585" s="11"/>
      <c r="Q585" s="11">
        <f>IF(SUMIFS(N:N,E:E,SubmissionActual[[#This Row],[MonthName]])&gt;0,SubmissionActual[[#This Row],[2nd Submission]],SubmissionActual[[#This Row],[1st Submission]])</f>
        <v>0</v>
      </c>
    </row>
    <row r="586" spans="1:17">
      <c r="A586" s="15" t="str">
        <f>IF(OR(AND(SubmissionActual[MonthName]=MonthSel, SubmissionActual[Define]=DefineSel), AND(SubmissionActual[MonthName]=MonthSel, DefineSel="All")),"Yes","No")</f>
        <v>No</v>
      </c>
      <c r="B586" s="15" t="str">
        <f ca="1">IF(SubmissionActual[[#This Row],[Month2]]&lt;MONTH(TODAY()),"Yes","No")</f>
        <v>Yes</v>
      </c>
      <c r="C586" s="15">
        <v>2022</v>
      </c>
      <c r="D586" s="15">
        <v>3</v>
      </c>
      <c r="E586" s="15" t="s">
        <v>136</v>
      </c>
      <c r="F586" s="11" t="s">
        <v>225</v>
      </c>
      <c r="G586" s="11"/>
      <c r="H586" s="266" t="s">
        <v>77</v>
      </c>
      <c r="I586" s="266" t="s">
        <v>370</v>
      </c>
      <c r="J586" s="11" t="s">
        <v>374</v>
      </c>
      <c r="K586" s="11" t="s">
        <v>410</v>
      </c>
      <c r="L586" s="11"/>
      <c r="M586" s="11"/>
      <c r="N586" s="11">
        <v>0</v>
      </c>
      <c r="O586" s="11">
        <v>0</v>
      </c>
      <c r="P586" s="11"/>
      <c r="Q586" s="11">
        <f>IF(SUMIFS(N:N,E:E,SubmissionActual[[#This Row],[MonthName]])&gt;0,SubmissionActual[[#This Row],[2nd Submission]],SubmissionActual[[#This Row],[1st Submission]])</f>
        <v>0</v>
      </c>
    </row>
    <row r="587" spans="1:17">
      <c r="A587" s="15" t="str">
        <f>IF(OR(AND(SubmissionActual[MonthName]=MonthSel, SubmissionActual[Define]=DefineSel), AND(SubmissionActual[MonthName]=MonthSel, DefineSel="All")),"Yes","No")</f>
        <v>No</v>
      </c>
      <c r="B587" s="15" t="str">
        <f ca="1">IF(SubmissionActual[[#This Row],[Month2]]&lt;MONTH(TODAY()),"Yes","No")</f>
        <v>Yes</v>
      </c>
      <c r="C587" s="15">
        <v>2022</v>
      </c>
      <c r="D587" s="15">
        <v>3</v>
      </c>
      <c r="E587" s="15" t="s">
        <v>136</v>
      </c>
      <c r="F587" s="11" t="s">
        <v>448</v>
      </c>
      <c r="G587" s="11"/>
      <c r="H587" s="266" t="s">
        <v>77</v>
      </c>
      <c r="I587" s="266" t="s">
        <v>370</v>
      </c>
      <c r="J587" s="11" t="s">
        <v>374</v>
      </c>
      <c r="K587" s="11" t="s">
        <v>410</v>
      </c>
      <c r="L587" s="11"/>
      <c r="M587" s="11">
        <v>0</v>
      </c>
      <c r="N587" s="11">
        <v>0</v>
      </c>
      <c r="O587" s="11">
        <v>0</v>
      </c>
      <c r="P587" s="11"/>
      <c r="Q587" s="11">
        <f>IF(SUMIFS(N:N,E:E,SubmissionActual[[#This Row],[MonthName]])&gt;0,SubmissionActual[[#This Row],[2nd Submission]],SubmissionActual[[#This Row],[1st Submission]])</f>
        <v>0</v>
      </c>
    </row>
    <row r="588" spans="1:17">
      <c r="A588" s="15" t="str">
        <f>IF(OR(AND(SubmissionActual[MonthName]=MonthSel, SubmissionActual[Define]=DefineSel), AND(SubmissionActual[MonthName]=MonthSel, DefineSel="All")),"Yes","No")</f>
        <v>No</v>
      </c>
      <c r="B588" s="15" t="str">
        <f ca="1">IF(SubmissionActual[[#This Row],[Month2]]&lt;MONTH(TODAY()),"Yes","No")</f>
        <v>Yes</v>
      </c>
      <c r="C588" s="15">
        <v>2022</v>
      </c>
      <c r="D588" s="15">
        <v>3</v>
      </c>
      <c r="E588" s="15" t="s">
        <v>136</v>
      </c>
      <c r="F588" s="11" t="s">
        <v>447</v>
      </c>
      <c r="G588" s="11"/>
      <c r="H588" s="266" t="s">
        <v>77</v>
      </c>
      <c r="I588" s="266" t="s">
        <v>370</v>
      </c>
      <c r="J588" s="11" t="s">
        <v>374</v>
      </c>
      <c r="K588" s="11" t="s">
        <v>410</v>
      </c>
      <c r="L588" s="11"/>
      <c r="M588" s="11">
        <v>0</v>
      </c>
      <c r="N588" s="11">
        <v>0</v>
      </c>
      <c r="O588" s="11">
        <v>0</v>
      </c>
      <c r="P588" s="11"/>
      <c r="Q588" s="11">
        <f>IF(SUMIFS(N:N,E:E,SubmissionActual[[#This Row],[MonthName]])&gt;0,SubmissionActual[[#This Row],[2nd Submission]],SubmissionActual[[#This Row],[1st Submission]])</f>
        <v>0</v>
      </c>
    </row>
    <row r="589" spans="1:17">
      <c r="A589" s="15" t="str">
        <f>IF(OR(AND(SubmissionActual[MonthName]=MonthSel, SubmissionActual[Define]=DefineSel), AND(SubmissionActual[MonthName]=MonthSel, DefineSel="All")),"Yes","No")</f>
        <v>No</v>
      </c>
      <c r="B589" s="15" t="str">
        <f ca="1">IF(SubmissionActual[[#This Row],[Month2]]&lt;MONTH(TODAY()),"Yes","No")</f>
        <v>Yes</v>
      </c>
      <c r="C589" s="15">
        <v>2022</v>
      </c>
      <c r="D589" s="15">
        <v>3</v>
      </c>
      <c r="E589" s="15" t="s">
        <v>136</v>
      </c>
      <c r="F589" s="11" t="s">
        <v>451</v>
      </c>
      <c r="G589" s="11"/>
      <c r="H589" s="266" t="s">
        <v>77</v>
      </c>
      <c r="I589" s="266" t="s">
        <v>370</v>
      </c>
      <c r="J589" s="11" t="s">
        <v>374</v>
      </c>
      <c r="K589" s="11" t="s">
        <v>410</v>
      </c>
      <c r="L589" s="11"/>
      <c r="M589" s="11">
        <v>0</v>
      </c>
      <c r="N589" s="11">
        <v>0</v>
      </c>
      <c r="O589" s="11">
        <v>0</v>
      </c>
      <c r="P589" s="11"/>
      <c r="Q589" s="11">
        <f>IF(SUMIFS(N:N,E:E,SubmissionActual[[#This Row],[MonthName]])&gt;0,SubmissionActual[[#This Row],[2nd Submission]],SubmissionActual[[#This Row],[1st Submission]])</f>
        <v>0</v>
      </c>
    </row>
    <row r="590" spans="1:17">
      <c r="A590" s="15" t="str">
        <f>IF(OR(AND(SubmissionActual[MonthName]=MonthSel, SubmissionActual[Define]=DefineSel), AND(SubmissionActual[MonthName]=MonthSel, DefineSel="All")),"Yes","No")</f>
        <v>No</v>
      </c>
      <c r="B590" s="15" t="str">
        <f ca="1">IF(SubmissionActual[[#This Row],[Month2]]&lt;MONTH(TODAY()),"Yes","No")</f>
        <v>Yes</v>
      </c>
      <c r="C590" s="15">
        <v>2022</v>
      </c>
      <c r="D590" s="15">
        <v>3</v>
      </c>
      <c r="E590" s="15" t="s">
        <v>136</v>
      </c>
      <c r="F590" s="11" t="s">
        <v>563</v>
      </c>
      <c r="G590" s="11"/>
      <c r="H590" s="266" t="s">
        <v>72</v>
      </c>
      <c r="I590" s="266" t="s">
        <v>370</v>
      </c>
      <c r="J590" s="11" t="s">
        <v>413</v>
      </c>
      <c r="K590" s="11" t="s">
        <v>410</v>
      </c>
      <c r="L590" s="11"/>
      <c r="M590" s="11">
        <v>0</v>
      </c>
      <c r="N590" s="11">
        <v>0</v>
      </c>
      <c r="O590" s="11">
        <v>0</v>
      </c>
      <c r="P590" s="11"/>
      <c r="Q590" s="11">
        <f>IF(SUMIFS(N:N,E:E,SubmissionActual[[#This Row],[MonthName]])&gt;0,SubmissionActual[[#This Row],[2nd Submission]],SubmissionActual[[#This Row],[1st Submission]])</f>
        <v>0</v>
      </c>
    </row>
    <row r="591" spans="1:17">
      <c r="A591" s="15" t="str">
        <f>IF(OR(AND(SubmissionActual[MonthName]=MonthSel, SubmissionActual[Define]=DefineSel), AND(SubmissionActual[MonthName]=MonthSel, DefineSel="All")),"Yes","No")</f>
        <v>No</v>
      </c>
      <c r="B591" s="15" t="str">
        <f ca="1">IF(SubmissionActual[[#This Row],[Month2]]&lt;MONTH(TODAY()),"Yes","No")</f>
        <v>Yes</v>
      </c>
      <c r="C591" s="15">
        <v>2022</v>
      </c>
      <c r="D591" s="15">
        <v>3</v>
      </c>
      <c r="E591" s="15" t="s">
        <v>136</v>
      </c>
      <c r="F591" s="11" t="s">
        <v>555</v>
      </c>
      <c r="G591" s="11"/>
      <c r="H591" s="266" t="s">
        <v>77</v>
      </c>
      <c r="I591" s="266" t="s">
        <v>370</v>
      </c>
      <c r="J591" s="11" t="s">
        <v>374</v>
      </c>
      <c r="K591" s="11" t="s">
        <v>410</v>
      </c>
      <c r="L591" s="11"/>
      <c r="M591" s="11">
        <v>0</v>
      </c>
      <c r="N591" s="11">
        <v>0</v>
      </c>
      <c r="O591" s="11">
        <v>0</v>
      </c>
      <c r="P591" s="11"/>
      <c r="Q591" s="11">
        <f>IF(SUMIFS(N:N,E:E,SubmissionActual[[#This Row],[MonthName]])&gt;0,SubmissionActual[[#This Row],[2nd Submission]],SubmissionActual[[#This Row],[1st Submission]])</f>
        <v>0</v>
      </c>
    </row>
    <row r="592" spans="1:17">
      <c r="A592" s="15" t="str">
        <f>IF(OR(AND(SubmissionActual[MonthName]=MonthSel, SubmissionActual[Define]=DefineSel), AND(SubmissionActual[MonthName]=MonthSel, DefineSel="All")),"Yes","No")</f>
        <v>No</v>
      </c>
      <c r="B592" s="15" t="str">
        <f ca="1">IF(SubmissionActual[[#This Row],[Month2]]&lt;MONTH(TODAY()),"Yes","No")</f>
        <v>Yes</v>
      </c>
      <c r="C592" s="15">
        <v>2022</v>
      </c>
      <c r="D592" s="15">
        <v>3</v>
      </c>
      <c r="E592" s="15" t="s">
        <v>136</v>
      </c>
      <c r="F592" s="11" t="s">
        <v>556</v>
      </c>
      <c r="G592" s="11"/>
      <c r="H592" s="266" t="s">
        <v>77</v>
      </c>
      <c r="I592" s="266" t="s">
        <v>370</v>
      </c>
      <c r="J592" s="11" t="s">
        <v>374</v>
      </c>
      <c r="K592" s="11" t="s">
        <v>410</v>
      </c>
      <c r="L592" s="11"/>
      <c r="M592" s="11">
        <v>0</v>
      </c>
      <c r="N592" s="11">
        <v>0</v>
      </c>
      <c r="O592" s="11">
        <v>0</v>
      </c>
      <c r="P592" s="11"/>
      <c r="Q592" s="11">
        <f>IF(SUMIFS(N:N,E:E,SubmissionActual[[#This Row],[MonthName]])&gt;0,SubmissionActual[[#This Row],[2nd Submission]],SubmissionActual[[#This Row],[1st Submission]])</f>
        <v>0</v>
      </c>
    </row>
    <row r="593" spans="1:17">
      <c r="A593" s="15" t="str">
        <f>IF(OR(AND(SubmissionActual[MonthName]=MonthSel, SubmissionActual[Define]=DefineSel), AND(SubmissionActual[MonthName]=MonthSel, DefineSel="All")),"Yes","No")</f>
        <v>No</v>
      </c>
      <c r="B593" s="15" t="str">
        <f ca="1">IF(SubmissionActual[[#This Row],[Month2]]&lt;MONTH(TODAY()),"Yes","No")</f>
        <v>Yes</v>
      </c>
      <c r="C593" s="15">
        <v>2022</v>
      </c>
      <c r="D593" s="15">
        <v>3</v>
      </c>
      <c r="E593" s="15" t="s">
        <v>136</v>
      </c>
      <c r="F593" s="11" t="s">
        <v>561</v>
      </c>
      <c r="G593" s="11"/>
      <c r="H593" s="266" t="s">
        <v>77</v>
      </c>
      <c r="I593" s="266" t="s">
        <v>370</v>
      </c>
      <c r="J593" s="11" t="s">
        <v>403</v>
      </c>
      <c r="K593" s="11" t="s">
        <v>410</v>
      </c>
      <c r="L593" s="11"/>
      <c r="M593" s="11">
        <v>0</v>
      </c>
      <c r="N593" s="11">
        <v>0</v>
      </c>
      <c r="O593" s="11">
        <v>0</v>
      </c>
      <c r="P593" s="11"/>
      <c r="Q593" s="11">
        <f>IF(SUMIFS(N:N,E:E,SubmissionActual[[#This Row],[MonthName]])&gt;0,SubmissionActual[[#This Row],[2nd Submission]],SubmissionActual[[#This Row],[1st Submission]])</f>
        <v>0</v>
      </c>
    </row>
    <row r="594" spans="1:17">
      <c r="A594" s="15" t="str">
        <f>IF(OR(AND(SubmissionActual[MonthName]=MonthSel, SubmissionActual[Define]=DefineSel), AND(SubmissionActual[MonthName]=MonthSel, DefineSel="All")),"Yes","No")</f>
        <v>No</v>
      </c>
      <c r="B594" s="15" t="str">
        <f ca="1">IF(SubmissionActual[[#This Row],[Month2]]&lt;MONTH(TODAY()),"Yes","No")</f>
        <v>Yes</v>
      </c>
      <c r="C594" s="15">
        <v>2022</v>
      </c>
      <c r="D594" s="15">
        <v>3</v>
      </c>
      <c r="E594" s="15" t="s">
        <v>136</v>
      </c>
      <c r="F594" s="11" t="s">
        <v>562</v>
      </c>
      <c r="G594" s="11"/>
      <c r="H594" s="266" t="s">
        <v>77</v>
      </c>
      <c r="I594" s="266" t="s">
        <v>370</v>
      </c>
      <c r="J594" s="11" t="s">
        <v>403</v>
      </c>
      <c r="K594" s="11" t="s">
        <v>410</v>
      </c>
      <c r="L594" s="11"/>
      <c r="M594" s="11">
        <v>0</v>
      </c>
      <c r="N594" s="11">
        <v>0</v>
      </c>
      <c r="O594" s="11">
        <v>0</v>
      </c>
      <c r="P594" s="11"/>
      <c r="Q594" s="11">
        <f>IF(SUMIFS(N:N,E:E,SubmissionActual[[#This Row],[MonthName]])&gt;0,SubmissionActual[[#This Row],[2nd Submission]],SubmissionActual[[#This Row],[1st Submission]])</f>
        <v>0</v>
      </c>
    </row>
    <row r="595" spans="1:17">
      <c r="A595" s="15" t="str">
        <f>IF(OR(AND(SubmissionActual[MonthName]=MonthSel, SubmissionActual[Define]=DefineSel), AND(SubmissionActual[MonthName]=MonthSel, DefineSel="All")),"Yes","No")</f>
        <v>No</v>
      </c>
      <c r="B595" s="15" t="str">
        <f ca="1">IF(SubmissionActual[[#This Row],[Month2]]&lt;MONTH(TODAY()),"Yes","No")</f>
        <v>Yes</v>
      </c>
      <c r="C595" s="15">
        <v>2022</v>
      </c>
      <c r="D595" s="15">
        <v>3</v>
      </c>
      <c r="E595" s="15" t="s">
        <v>136</v>
      </c>
      <c r="F595" s="11" t="s">
        <v>560</v>
      </c>
      <c r="G595" s="11"/>
      <c r="H595" s="266" t="s">
        <v>77</v>
      </c>
      <c r="I595" s="266" t="s">
        <v>370</v>
      </c>
      <c r="J595" s="11" t="s">
        <v>403</v>
      </c>
      <c r="K595" s="11" t="s">
        <v>410</v>
      </c>
      <c r="L595" s="11"/>
      <c r="M595" s="11">
        <v>0</v>
      </c>
      <c r="N595" s="11">
        <v>0</v>
      </c>
      <c r="O595" s="11">
        <v>0</v>
      </c>
      <c r="P595" s="11"/>
      <c r="Q595" s="11">
        <f>IF(SUMIFS(N:N,E:E,SubmissionActual[[#This Row],[MonthName]])&gt;0,SubmissionActual[[#This Row],[2nd Submission]],SubmissionActual[[#This Row],[1st Submission]])</f>
        <v>0</v>
      </c>
    </row>
    <row r="596" spans="1:17">
      <c r="A596" s="15" t="str">
        <f>IF(OR(AND(SubmissionActual[MonthName]=MonthSel, SubmissionActual[Define]=DefineSel), AND(SubmissionActual[MonthName]=MonthSel, DefineSel="All")),"Yes","No")</f>
        <v>No</v>
      </c>
      <c r="B596" s="15" t="str">
        <f ca="1">IF(SubmissionActual[[#This Row],[Month2]]&lt;MONTH(TODAY()),"Yes","No")</f>
        <v>Yes</v>
      </c>
      <c r="C596" s="15">
        <v>2022</v>
      </c>
      <c r="D596" s="15">
        <v>3</v>
      </c>
      <c r="E596" s="15" t="s">
        <v>136</v>
      </c>
      <c r="F596" s="11" t="s">
        <v>98</v>
      </c>
      <c r="G596" s="11"/>
      <c r="H596" s="266" t="s">
        <v>77</v>
      </c>
      <c r="I596" s="266" t="s">
        <v>370</v>
      </c>
      <c r="J596" s="11" t="s">
        <v>412</v>
      </c>
      <c r="K596" s="11" t="s">
        <v>410</v>
      </c>
      <c r="L596" s="11"/>
      <c r="M596" s="11">
        <v>0</v>
      </c>
      <c r="N596" s="11">
        <v>0</v>
      </c>
      <c r="O596" s="11">
        <v>0</v>
      </c>
      <c r="P596" s="11"/>
      <c r="Q596" s="11">
        <f>IF(SUMIFS(N:N,E:E,SubmissionActual[[#This Row],[MonthName]])&gt;0,SubmissionActual[[#This Row],[2nd Submission]],SubmissionActual[[#This Row],[1st Submission]])</f>
        <v>0</v>
      </c>
    </row>
    <row r="597" spans="1:17">
      <c r="A597" s="15" t="str">
        <f>IF(OR(AND(SubmissionActual[MonthName]=MonthSel, SubmissionActual[Define]=DefineSel), AND(SubmissionActual[MonthName]=MonthSel, DefineSel="All")),"Yes","No")</f>
        <v>No</v>
      </c>
      <c r="B597" s="15" t="str">
        <f ca="1">IF(SubmissionActual[[#This Row],[Month2]]&lt;MONTH(TODAY()),"Yes","No")</f>
        <v>Yes</v>
      </c>
      <c r="C597" s="15">
        <v>2022</v>
      </c>
      <c r="D597" s="15">
        <v>3</v>
      </c>
      <c r="E597" s="15" t="s">
        <v>136</v>
      </c>
      <c r="F597" s="11" t="s">
        <v>103</v>
      </c>
      <c r="G597" s="11"/>
      <c r="H597" s="266" t="s">
        <v>77</v>
      </c>
      <c r="I597" s="266" t="s">
        <v>370</v>
      </c>
      <c r="J597" s="11" t="s">
        <v>412</v>
      </c>
      <c r="K597" s="11" t="s">
        <v>410</v>
      </c>
      <c r="L597" s="11"/>
      <c r="M597" s="11">
        <v>0</v>
      </c>
      <c r="N597" s="11">
        <v>0</v>
      </c>
      <c r="O597" s="11">
        <v>0</v>
      </c>
      <c r="P597" s="11"/>
      <c r="Q597" s="11">
        <f>IF(SUMIFS(N:N,E:E,SubmissionActual[[#This Row],[MonthName]])&gt;0,SubmissionActual[[#This Row],[2nd Submission]],SubmissionActual[[#This Row],[1st Submission]])</f>
        <v>0</v>
      </c>
    </row>
    <row r="598" spans="1:17">
      <c r="A598" s="15" t="str">
        <f>IF(OR(AND(SubmissionActual[MonthName]=MonthSel, SubmissionActual[Define]=DefineSel), AND(SubmissionActual[MonthName]=MonthSel, DefineSel="All")),"Yes","No")</f>
        <v>No</v>
      </c>
      <c r="B598" s="15" t="str">
        <f ca="1">IF(SubmissionActual[[#This Row],[Month2]]&lt;MONTH(TODAY()),"Yes","No")</f>
        <v>Yes</v>
      </c>
      <c r="C598" s="15">
        <v>2022</v>
      </c>
      <c r="D598" s="15">
        <v>3</v>
      </c>
      <c r="E598" s="15" t="s">
        <v>136</v>
      </c>
      <c r="F598" s="11" t="s">
        <v>104</v>
      </c>
      <c r="G598" s="11"/>
      <c r="H598" s="266" t="s">
        <v>77</v>
      </c>
      <c r="I598" s="266" t="s">
        <v>370</v>
      </c>
      <c r="J598" s="11" t="s">
        <v>412</v>
      </c>
      <c r="K598" s="11" t="s">
        <v>410</v>
      </c>
      <c r="L598" s="11"/>
      <c r="M598" s="11">
        <v>0</v>
      </c>
      <c r="N598" s="11">
        <v>0</v>
      </c>
      <c r="O598" s="11">
        <v>0</v>
      </c>
      <c r="P598" s="11"/>
      <c r="Q598" s="11">
        <f>IF(SUMIFS(N:N,E:E,SubmissionActual[[#This Row],[MonthName]])&gt;0,SubmissionActual[[#This Row],[2nd Submission]],SubmissionActual[[#This Row],[1st Submission]])</f>
        <v>0</v>
      </c>
    </row>
    <row r="599" spans="1:17">
      <c r="A599" s="15" t="str">
        <f>IF(OR(AND(SubmissionActual[MonthName]=MonthSel, SubmissionActual[Define]=DefineSel), AND(SubmissionActual[MonthName]=MonthSel, DefineSel="All")),"Yes","No")</f>
        <v>No</v>
      </c>
      <c r="B599" s="15" t="str">
        <f ca="1">IF(SubmissionActual[[#This Row],[Month2]]&lt;MONTH(TODAY()),"Yes","No")</f>
        <v>Yes</v>
      </c>
      <c r="C599" s="15">
        <v>2022</v>
      </c>
      <c r="D599" s="15">
        <v>3</v>
      </c>
      <c r="E599" s="15" t="s">
        <v>136</v>
      </c>
      <c r="F599" s="11" t="s">
        <v>221</v>
      </c>
      <c r="G599" s="11"/>
      <c r="H599" s="266" t="s">
        <v>77</v>
      </c>
      <c r="I599" s="266" t="s">
        <v>370</v>
      </c>
      <c r="J599" s="11" t="s">
        <v>403</v>
      </c>
      <c r="K599" s="11" t="s">
        <v>410</v>
      </c>
      <c r="L599" s="11"/>
      <c r="M599" s="11">
        <v>0</v>
      </c>
      <c r="N599" s="11">
        <v>0</v>
      </c>
      <c r="O599" s="11">
        <v>0</v>
      </c>
      <c r="P599" s="11"/>
      <c r="Q599" s="11">
        <f>IF(SUMIFS(N:N,E:E,SubmissionActual[[#This Row],[MonthName]])&gt;0,SubmissionActual[[#This Row],[2nd Submission]],SubmissionActual[[#This Row],[1st Submission]])</f>
        <v>0</v>
      </c>
    </row>
    <row r="600" spans="1:17">
      <c r="A600" s="15" t="str">
        <f>IF(OR(AND(SubmissionActual[MonthName]=MonthSel, SubmissionActual[Define]=DefineSel), AND(SubmissionActual[MonthName]=MonthSel, DefineSel="All")),"Yes","No")</f>
        <v>No</v>
      </c>
      <c r="B600" s="15" t="str">
        <f ca="1">IF(SubmissionActual[[#This Row],[Month2]]&lt;MONTH(TODAY()),"Yes","No")</f>
        <v>Yes</v>
      </c>
      <c r="C600" s="15">
        <v>2022</v>
      </c>
      <c r="D600" s="15">
        <v>3</v>
      </c>
      <c r="E600" s="15" t="s">
        <v>136</v>
      </c>
      <c r="F600" s="11" t="s">
        <v>222</v>
      </c>
      <c r="G600" s="11"/>
      <c r="H600" s="266" t="s">
        <v>77</v>
      </c>
      <c r="I600" s="266" t="s">
        <v>370</v>
      </c>
      <c r="J600" s="11" t="s">
        <v>403</v>
      </c>
      <c r="K600" s="11" t="s">
        <v>410</v>
      </c>
      <c r="L600" s="11"/>
      <c r="M600" s="11">
        <v>0</v>
      </c>
      <c r="N600" s="11">
        <v>0</v>
      </c>
      <c r="O600" s="11">
        <v>0</v>
      </c>
      <c r="P600" s="11"/>
      <c r="Q600" s="11">
        <f>IF(SUMIFS(N:N,E:E,SubmissionActual[[#This Row],[MonthName]])&gt;0,SubmissionActual[[#This Row],[2nd Submission]],SubmissionActual[[#This Row],[1st Submission]])</f>
        <v>0</v>
      </c>
    </row>
    <row r="601" spans="1:17">
      <c r="A601" s="15" t="str">
        <f>IF(OR(AND(SubmissionActual[MonthName]=MonthSel, SubmissionActual[Define]=DefineSel), AND(SubmissionActual[MonthName]=MonthSel, DefineSel="All")),"Yes","No")</f>
        <v>No</v>
      </c>
      <c r="B601" s="15" t="str">
        <f ca="1">IF(SubmissionActual[[#This Row],[Month2]]&lt;MONTH(TODAY()),"Yes","No")</f>
        <v>Yes</v>
      </c>
      <c r="C601" s="15">
        <v>2022</v>
      </c>
      <c r="D601" s="15">
        <v>3</v>
      </c>
      <c r="E601" s="15" t="s">
        <v>136</v>
      </c>
      <c r="F601" s="11" t="s">
        <v>99</v>
      </c>
      <c r="G601" s="11"/>
      <c r="H601" s="266" t="s">
        <v>77</v>
      </c>
      <c r="I601" s="266" t="s">
        <v>370</v>
      </c>
      <c r="J601" s="11" t="s">
        <v>412</v>
      </c>
      <c r="K601" s="11" t="s">
        <v>410</v>
      </c>
      <c r="L601" s="11"/>
      <c r="M601" s="11">
        <v>0</v>
      </c>
      <c r="N601" s="11">
        <v>0</v>
      </c>
      <c r="O601" s="11">
        <v>0</v>
      </c>
      <c r="P601" s="11"/>
      <c r="Q601" s="11">
        <f>IF(SUMIFS(N:N,E:E,SubmissionActual[[#This Row],[MonthName]])&gt;0,SubmissionActual[[#This Row],[2nd Submission]],SubmissionActual[[#This Row],[1st Submission]])</f>
        <v>0</v>
      </c>
    </row>
    <row r="602" spans="1:17">
      <c r="A602" s="15" t="str">
        <f>IF(OR(AND(SubmissionActual[MonthName]=MonthSel, SubmissionActual[Define]=DefineSel), AND(SubmissionActual[MonthName]=MonthSel, DefineSel="All")),"Yes","No")</f>
        <v>No</v>
      </c>
      <c r="B602" s="15" t="str">
        <f ca="1">IF(SubmissionActual[[#This Row],[Month2]]&lt;MONTH(TODAY()),"Yes","No")</f>
        <v>Yes</v>
      </c>
      <c r="C602" s="15">
        <v>2022</v>
      </c>
      <c r="D602" s="15">
        <v>3</v>
      </c>
      <c r="E602" s="15" t="s">
        <v>136</v>
      </c>
      <c r="F602" s="11" t="s">
        <v>100</v>
      </c>
      <c r="G602" s="11"/>
      <c r="H602" s="266" t="s">
        <v>77</v>
      </c>
      <c r="I602" s="266" t="s">
        <v>370</v>
      </c>
      <c r="J602" s="11" t="s">
        <v>412</v>
      </c>
      <c r="K602" s="11" t="s">
        <v>410</v>
      </c>
      <c r="L602" s="11"/>
      <c r="M602" s="11">
        <v>0</v>
      </c>
      <c r="N602" s="11">
        <v>0</v>
      </c>
      <c r="O602" s="11">
        <v>0</v>
      </c>
      <c r="P602" s="11"/>
      <c r="Q602" s="11">
        <f>IF(SUMIFS(N:N,E:E,SubmissionActual[[#This Row],[MonthName]])&gt;0,SubmissionActual[[#This Row],[2nd Submission]],SubmissionActual[[#This Row],[1st Submission]])</f>
        <v>0</v>
      </c>
    </row>
    <row r="603" spans="1:17">
      <c r="A603" s="15" t="str">
        <f>IF(OR(AND(SubmissionActual[MonthName]=MonthSel, SubmissionActual[Define]=DefineSel), AND(SubmissionActual[MonthName]=MonthSel, DefineSel="All")),"Yes","No")</f>
        <v>No</v>
      </c>
      <c r="B603" s="15" t="str">
        <f ca="1">IF(SubmissionActual[[#This Row],[Month2]]&lt;MONTH(TODAY()),"Yes","No")</f>
        <v>Yes</v>
      </c>
      <c r="C603" s="15">
        <v>2022</v>
      </c>
      <c r="D603" s="15">
        <v>3</v>
      </c>
      <c r="E603" s="15" t="s">
        <v>136</v>
      </c>
      <c r="F603" s="11" t="s">
        <v>101</v>
      </c>
      <c r="G603" s="11"/>
      <c r="H603" s="266" t="s">
        <v>77</v>
      </c>
      <c r="I603" s="266" t="s">
        <v>370</v>
      </c>
      <c r="J603" s="11" t="s">
        <v>412</v>
      </c>
      <c r="K603" s="11" t="s">
        <v>410</v>
      </c>
      <c r="L603" s="11"/>
      <c r="M603" s="11">
        <v>0</v>
      </c>
      <c r="N603" s="11">
        <v>0</v>
      </c>
      <c r="O603" s="11">
        <v>0</v>
      </c>
      <c r="P603" s="11"/>
      <c r="Q603" s="11">
        <f>IF(SUMIFS(N:N,E:E,SubmissionActual[[#This Row],[MonthName]])&gt;0,SubmissionActual[[#This Row],[2nd Submission]],SubmissionActual[[#This Row],[1st Submission]])</f>
        <v>0</v>
      </c>
    </row>
    <row r="604" spans="1:17">
      <c r="A604" s="15" t="str">
        <f>IF(OR(AND(SubmissionActual[MonthName]=MonthSel, SubmissionActual[Define]=DefineSel), AND(SubmissionActual[MonthName]=MonthSel, DefineSel="All")),"Yes","No")</f>
        <v>No</v>
      </c>
      <c r="B604" s="15" t="str">
        <f ca="1">IF(SubmissionActual[[#This Row],[Month2]]&lt;MONTH(TODAY()),"Yes","No")</f>
        <v>Yes</v>
      </c>
      <c r="C604" s="15">
        <v>2022</v>
      </c>
      <c r="D604" s="15">
        <v>3</v>
      </c>
      <c r="E604" s="15" t="s">
        <v>136</v>
      </c>
      <c r="F604" s="11" t="s">
        <v>149</v>
      </c>
      <c r="G604" s="11"/>
      <c r="H604" s="266" t="s">
        <v>77</v>
      </c>
      <c r="I604" s="266" t="s">
        <v>370</v>
      </c>
      <c r="J604" s="11" t="s">
        <v>412</v>
      </c>
      <c r="K604" s="11" t="s">
        <v>410</v>
      </c>
      <c r="L604" s="11"/>
      <c r="M604" s="11">
        <v>0</v>
      </c>
      <c r="N604" s="11">
        <v>0</v>
      </c>
      <c r="O604" s="11">
        <v>0</v>
      </c>
      <c r="P604" s="11"/>
      <c r="Q604" s="11">
        <f>IF(SUMIFS(N:N,E:E,SubmissionActual[[#This Row],[MonthName]])&gt;0,SubmissionActual[[#This Row],[2nd Submission]],SubmissionActual[[#This Row],[1st Submission]])</f>
        <v>0</v>
      </c>
    </row>
    <row r="605" spans="1:17">
      <c r="A605" s="15" t="str">
        <f>IF(OR(AND(SubmissionActual[MonthName]=MonthSel, SubmissionActual[Define]=DefineSel), AND(SubmissionActual[MonthName]=MonthSel, DefineSel="All")),"Yes","No")</f>
        <v>No</v>
      </c>
      <c r="B605" s="15" t="str">
        <f ca="1">IF(SubmissionActual[[#This Row],[Month2]]&lt;MONTH(TODAY()),"Yes","No")</f>
        <v>Yes</v>
      </c>
      <c r="C605" s="15">
        <v>2022</v>
      </c>
      <c r="D605" s="15">
        <v>3</v>
      </c>
      <c r="E605" s="15" t="s">
        <v>136</v>
      </c>
      <c r="F605" s="11" t="s">
        <v>102</v>
      </c>
      <c r="G605" s="11"/>
      <c r="H605" s="266" t="s">
        <v>77</v>
      </c>
      <c r="I605" s="266" t="s">
        <v>370</v>
      </c>
      <c r="J605" s="11" t="s">
        <v>412</v>
      </c>
      <c r="K605" s="11" t="s">
        <v>410</v>
      </c>
      <c r="L605" s="11"/>
      <c r="M605" s="11">
        <v>0</v>
      </c>
      <c r="N605" s="11">
        <v>0</v>
      </c>
      <c r="O605" s="11">
        <v>0</v>
      </c>
      <c r="P605" s="11"/>
      <c r="Q605" s="11">
        <f>IF(SUMIFS(N:N,E:E,SubmissionActual[[#This Row],[MonthName]])&gt;0,SubmissionActual[[#This Row],[2nd Submission]],SubmissionActual[[#This Row],[1st Submission]])</f>
        <v>0</v>
      </c>
    </row>
    <row r="606" spans="1:17">
      <c r="A606" s="15" t="str">
        <f>IF(OR(AND(SubmissionActual[MonthName]=MonthSel, SubmissionActual[Define]=DefineSel), AND(SubmissionActual[MonthName]=MonthSel, DefineSel="All")),"Yes","No")</f>
        <v>No</v>
      </c>
      <c r="B606" s="15" t="str">
        <f ca="1">IF(SubmissionActual[[#This Row],[Month2]]&lt;MONTH(TODAY()),"Yes","No")</f>
        <v>Yes</v>
      </c>
      <c r="C606" s="15">
        <v>2022</v>
      </c>
      <c r="D606" s="15">
        <v>3</v>
      </c>
      <c r="E606" s="15" t="s">
        <v>136</v>
      </c>
      <c r="F606" s="11" t="s">
        <v>150</v>
      </c>
      <c r="G606" s="11"/>
      <c r="H606" s="266" t="s">
        <v>77</v>
      </c>
      <c r="I606" s="266" t="s">
        <v>370</v>
      </c>
      <c r="J606" s="11" t="s">
        <v>412</v>
      </c>
      <c r="K606" s="11" t="s">
        <v>410</v>
      </c>
      <c r="L606" s="11"/>
      <c r="M606" s="11">
        <v>0</v>
      </c>
      <c r="N606" s="11">
        <v>0</v>
      </c>
      <c r="O606" s="11">
        <v>0</v>
      </c>
      <c r="P606" s="11"/>
      <c r="Q606" s="11">
        <f>IF(SUMIFS(N:N,E:E,SubmissionActual[[#This Row],[MonthName]])&gt;0,SubmissionActual[[#This Row],[2nd Submission]],SubmissionActual[[#This Row],[1st Submission]])</f>
        <v>0</v>
      </c>
    </row>
    <row r="607" spans="1:17">
      <c r="A607" s="15" t="str">
        <f>IF(OR(AND(SubmissionActual[MonthName]=MonthSel, SubmissionActual[Define]=DefineSel), AND(SubmissionActual[MonthName]=MonthSel, DefineSel="All")),"Yes","No")</f>
        <v>No</v>
      </c>
      <c r="B607" s="15" t="str">
        <f ca="1">IF(SubmissionActual[[#This Row],[Month2]]&lt;MONTH(TODAY()),"Yes","No")</f>
        <v>Yes</v>
      </c>
      <c r="C607" s="15">
        <v>2022</v>
      </c>
      <c r="D607" s="15">
        <v>3</v>
      </c>
      <c r="E607" s="15" t="s">
        <v>136</v>
      </c>
      <c r="F607" s="11" t="s">
        <v>151</v>
      </c>
      <c r="G607" s="11"/>
      <c r="H607" s="266" t="s">
        <v>77</v>
      </c>
      <c r="I607" s="266" t="s">
        <v>370</v>
      </c>
      <c r="J607" s="11" t="s">
        <v>412</v>
      </c>
      <c r="K607" s="11" t="s">
        <v>410</v>
      </c>
      <c r="L607" s="11"/>
      <c r="M607" s="11">
        <v>0</v>
      </c>
      <c r="N607" s="11">
        <v>0</v>
      </c>
      <c r="O607" s="11">
        <v>0</v>
      </c>
      <c r="P607" s="11"/>
      <c r="Q607" s="11">
        <f>IF(SUMIFS(N:N,E:E,SubmissionActual[[#This Row],[MonthName]])&gt;0,SubmissionActual[[#This Row],[2nd Submission]],SubmissionActual[[#This Row],[1st Submission]])</f>
        <v>0</v>
      </c>
    </row>
    <row r="608" spans="1:17">
      <c r="A608" s="15" t="str">
        <f>IF(OR(AND(SubmissionActual[MonthName]=MonthSel, SubmissionActual[Define]=DefineSel), AND(SubmissionActual[MonthName]=MonthSel, DefineSel="All")),"Yes","No")</f>
        <v>No</v>
      </c>
      <c r="B608" s="15" t="str">
        <f ca="1">IF(SubmissionActual[[#This Row],[Month2]]&lt;MONTH(TODAY()),"Yes","No")</f>
        <v>Yes</v>
      </c>
      <c r="C608" s="15">
        <v>2022</v>
      </c>
      <c r="D608" s="15">
        <v>3</v>
      </c>
      <c r="E608" s="15" t="s">
        <v>136</v>
      </c>
      <c r="F608" s="11" t="s">
        <v>152</v>
      </c>
      <c r="G608" s="11"/>
      <c r="H608" s="266" t="s">
        <v>77</v>
      </c>
      <c r="I608" s="266" t="s">
        <v>370</v>
      </c>
      <c r="J608" s="11" t="s">
        <v>412</v>
      </c>
      <c r="K608" s="11" t="s">
        <v>410</v>
      </c>
      <c r="L608" s="11"/>
      <c r="M608" s="11">
        <v>0</v>
      </c>
      <c r="N608" s="11">
        <v>0</v>
      </c>
      <c r="O608" s="11">
        <v>0</v>
      </c>
      <c r="P608" s="11"/>
      <c r="Q608" s="11">
        <f>IF(SUMIFS(N:N,E:E,SubmissionActual[[#This Row],[MonthName]])&gt;0,SubmissionActual[[#This Row],[2nd Submission]],SubmissionActual[[#This Row],[1st Submission]])</f>
        <v>0</v>
      </c>
    </row>
    <row r="609" spans="1:17">
      <c r="A609" s="15" t="str">
        <f>IF(OR(AND(SubmissionActual[MonthName]=MonthSel, SubmissionActual[Define]=DefineSel), AND(SubmissionActual[MonthName]=MonthSel, DefineSel="All")),"Yes","No")</f>
        <v>No</v>
      </c>
      <c r="B609" s="15" t="str">
        <f ca="1">IF(SubmissionActual[[#This Row],[Month2]]&lt;MONTH(TODAY()),"Yes","No")</f>
        <v>Yes</v>
      </c>
      <c r="C609" s="15">
        <v>2022</v>
      </c>
      <c r="D609" s="15">
        <v>3</v>
      </c>
      <c r="E609" s="15" t="s">
        <v>136</v>
      </c>
      <c r="F609" s="11" t="s">
        <v>93</v>
      </c>
      <c r="G609" s="11"/>
      <c r="H609" s="266" t="s">
        <v>77</v>
      </c>
      <c r="I609" s="266" t="s">
        <v>370</v>
      </c>
      <c r="J609" s="11" t="s">
        <v>374</v>
      </c>
      <c r="K609" s="11" t="s">
        <v>410</v>
      </c>
      <c r="L609" s="11"/>
      <c r="M609" s="11">
        <v>0</v>
      </c>
      <c r="N609" s="11">
        <v>0</v>
      </c>
      <c r="O609" s="11">
        <v>0</v>
      </c>
      <c r="P609" s="11"/>
      <c r="Q609" s="11">
        <f>IF(SUMIFS(N:N,E:E,SubmissionActual[[#This Row],[MonthName]])&gt;0,SubmissionActual[[#This Row],[2nd Submission]],SubmissionActual[[#This Row],[1st Submission]])</f>
        <v>0</v>
      </c>
    </row>
    <row r="610" spans="1:17">
      <c r="A610" s="15" t="str">
        <f>IF(OR(AND(SubmissionActual[MonthName]=MonthSel, SubmissionActual[Define]=DefineSel), AND(SubmissionActual[MonthName]=MonthSel, DefineSel="All")),"Yes","No")</f>
        <v>No</v>
      </c>
      <c r="B610" s="15" t="str">
        <f ca="1">IF(SubmissionActual[[#This Row],[Month2]]&lt;MONTH(TODAY()),"Yes","No")</f>
        <v>Yes</v>
      </c>
      <c r="C610" s="15">
        <v>2022</v>
      </c>
      <c r="D610" s="15">
        <v>3</v>
      </c>
      <c r="E610" s="15" t="s">
        <v>136</v>
      </c>
      <c r="F610" s="11" t="s">
        <v>143</v>
      </c>
      <c r="G610" s="11"/>
      <c r="H610" s="266" t="s">
        <v>77</v>
      </c>
      <c r="I610" s="266" t="s">
        <v>370</v>
      </c>
      <c r="J610" s="11" t="s">
        <v>374</v>
      </c>
      <c r="K610" s="11" t="s">
        <v>410</v>
      </c>
      <c r="L610" s="11"/>
      <c r="M610" s="11">
        <v>0</v>
      </c>
      <c r="N610" s="11">
        <v>0</v>
      </c>
      <c r="O610" s="11">
        <v>0</v>
      </c>
      <c r="P610" s="11"/>
      <c r="Q610" s="11">
        <f>IF(SUMIFS(N:N,E:E,SubmissionActual[[#This Row],[MonthName]])&gt;0,SubmissionActual[[#This Row],[2nd Submission]],SubmissionActual[[#This Row],[1st Submission]])</f>
        <v>0</v>
      </c>
    </row>
    <row r="611" spans="1:17">
      <c r="A611" s="15" t="str">
        <f>IF(OR(AND(SubmissionActual[MonthName]=MonthSel, SubmissionActual[Define]=DefineSel), AND(SubmissionActual[MonthName]=MonthSel, DefineSel="All")),"Yes","No")</f>
        <v>No</v>
      </c>
      <c r="B611" s="15" t="str">
        <f ca="1">IF(SubmissionActual[[#This Row],[Month2]]&lt;MONTH(TODAY()),"Yes","No")</f>
        <v>Yes</v>
      </c>
      <c r="C611" s="15">
        <v>2022</v>
      </c>
      <c r="D611" s="15">
        <v>3</v>
      </c>
      <c r="E611" s="15" t="s">
        <v>136</v>
      </c>
      <c r="F611" s="11" t="s">
        <v>144</v>
      </c>
      <c r="G611" s="11"/>
      <c r="H611" s="266" t="s">
        <v>77</v>
      </c>
      <c r="I611" s="266" t="s">
        <v>370</v>
      </c>
      <c r="J611" s="11" t="s">
        <v>374</v>
      </c>
      <c r="K611" s="11" t="s">
        <v>410</v>
      </c>
      <c r="L611" s="11"/>
      <c r="M611" s="11">
        <v>0</v>
      </c>
      <c r="N611" s="11">
        <v>0</v>
      </c>
      <c r="O611" s="11">
        <v>0</v>
      </c>
      <c r="P611" s="11"/>
      <c r="Q611" s="11">
        <f>IF(SUMIFS(N:N,E:E,SubmissionActual[[#This Row],[MonthName]])&gt;0,SubmissionActual[[#This Row],[2nd Submission]],SubmissionActual[[#This Row],[1st Submission]])</f>
        <v>0</v>
      </c>
    </row>
    <row r="612" spans="1:17">
      <c r="A612" s="15" t="str">
        <f>IF(OR(AND(SubmissionActual[MonthName]=MonthSel, SubmissionActual[Define]=DefineSel), AND(SubmissionActual[MonthName]=MonthSel, DefineSel="All")),"Yes","No")</f>
        <v>No</v>
      </c>
      <c r="B612" s="15" t="str">
        <f ca="1">IF(SubmissionActual[[#This Row],[Month2]]&lt;MONTH(TODAY()),"Yes","No")</f>
        <v>Yes</v>
      </c>
      <c r="C612" s="15">
        <v>2022</v>
      </c>
      <c r="D612" s="15">
        <v>3</v>
      </c>
      <c r="E612" s="15" t="s">
        <v>136</v>
      </c>
      <c r="F612" s="11" t="s">
        <v>713</v>
      </c>
      <c r="G612" s="11"/>
      <c r="H612" s="266" t="s">
        <v>72</v>
      </c>
      <c r="I612" s="266" t="s">
        <v>370</v>
      </c>
      <c r="J612" s="11" t="s">
        <v>403</v>
      </c>
      <c r="K612" s="11" t="s">
        <v>410</v>
      </c>
      <c r="L612" s="11"/>
      <c r="M612" s="11">
        <v>967.44104614111961</v>
      </c>
      <c r="N612" s="11">
        <v>667.72544641086824</v>
      </c>
      <c r="O612" s="11">
        <v>-299.71559973025137</v>
      </c>
      <c r="P612" s="11"/>
      <c r="Q612" s="11">
        <f>IF(SUMIFS(N:N,E:E,SubmissionActual[[#This Row],[MonthName]])&gt;0,SubmissionActual[[#This Row],[2nd Submission]],SubmissionActual[[#This Row],[1st Submission]])</f>
        <v>667.72544641086824</v>
      </c>
    </row>
    <row r="613" spans="1:17">
      <c r="A613" s="15" t="str">
        <f>IF(OR(AND(SubmissionActual[MonthName]=MonthSel, SubmissionActual[Define]=DefineSel), AND(SubmissionActual[MonthName]=MonthSel, DefineSel="All")),"Yes","No")</f>
        <v>No</v>
      </c>
      <c r="B613" s="15" t="str">
        <f ca="1">IF(SubmissionActual[[#This Row],[Month2]]&lt;MONTH(TODAY()),"Yes","No")</f>
        <v>Yes</v>
      </c>
      <c r="C613" s="15">
        <v>2022</v>
      </c>
      <c r="D613" s="15">
        <v>3</v>
      </c>
      <c r="E613" s="15" t="s">
        <v>136</v>
      </c>
      <c r="F613" s="11" t="s">
        <v>714</v>
      </c>
      <c r="G613" s="11"/>
      <c r="H613" s="266" t="s">
        <v>72</v>
      </c>
      <c r="I613" s="266" t="s">
        <v>370</v>
      </c>
      <c r="J613" s="11" t="s">
        <v>403</v>
      </c>
      <c r="K613" s="11" t="s">
        <v>410</v>
      </c>
      <c r="L613" s="11"/>
      <c r="M613" s="11">
        <v>3776.1824826439133</v>
      </c>
      <c r="N613" s="11">
        <v>2909.508307602181</v>
      </c>
      <c r="O613" s="11">
        <v>-866.67417504173227</v>
      </c>
      <c r="P613" s="11">
        <v>1732.1999999999998</v>
      </c>
      <c r="Q613" s="11">
        <f>IF(SUMIFS(N:N,E:E,SubmissionActual[[#This Row],[MonthName]])&gt;0,SubmissionActual[[#This Row],[2nd Submission]],SubmissionActual[[#This Row],[1st Submission]])</f>
        <v>2909.508307602181</v>
      </c>
    </row>
    <row r="614" spans="1:17">
      <c r="A614" s="15" t="str">
        <f>IF(OR(AND(SubmissionActual[MonthName]=MonthSel, SubmissionActual[Define]=DefineSel), AND(SubmissionActual[MonthName]=MonthSel, DefineSel="All")),"Yes","No")</f>
        <v>No</v>
      </c>
      <c r="B614" s="15" t="str">
        <f ca="1">IF(SubmissionActual[[#This Row],[Month2]]&lt;MONTH(TODAY()),"Yes","No")</f>
        <v>Yes</v>
      </c>
      <c r="C614" s="15">
        <v>2022</v>
      </c>
      <c r="D614" s="15">
        <v>3</v>
      </c>
      <c r="E614" s="15" t="s">
        <v>136</v>
      </c>
      <c r="F614" s="11" t="s">
        <v>715</v>
      </c>
      <c r="G614" s="11"/>
      <c r="H614" s="266" t="s">
        <v>72</v>
      </c>
      <c r="I614" s="266" t="s">
        <v>370</v>
      </c>
      <c r="J614" s="11" t="s">
        <v>403</v>
      </c>
      <c r="K614" s="11" t="s">
        <v>410</v>
      </c>
      <c r="L614" s="11"/>
      <c r="M614" s="11">
        <v>299.8353779031263</v>
      </c>
      <c r="N614" s="11">
        <v>310.50810066760727</v>
      </c>
      <c r="O614" s="11">
        <v>10.672722764480966</v>
      </c>
      <c r="P614" s="11"/>
      <c r="Q614" s="11">
        <f>IF(SUMIFS(N:N,E:E,SubmissionActual[[#This Row],[MonthName]])&gt;0,SubmissionActual[[#This Row],[2nd Submission]],SubmissionActual[[#This Row],[1st Submission]])</f>
        <v>310.50810066760727</v>
      </c>
    </row>
    <row r="615" spans="1:17">
      <c r="A615" s="15" t="str">
        <f>IF(OR(AND(SubmissionActual[MonthName]=MonthSel, SubmissionActual[Define]=DefineSel), AND(SubmissionActual[MonthName]=MonthSel, DefineSel="All")),"Yes","No")</f>
        <v>No</v>
      </c>
      <c r="B615" s="15" t="str">
        <f ca="1">IF(SubmissionActual[[#This Row],[Month2]]&lt;MONTH(TODAY()),"Yes","No")</f>
        <v>Yes</v>
      </c>
      <c r="C615" s="15">
        <v>2022</v>
      </c>
      <c r="D615" s="15">
        <v>3</v>
      </c>
      <c r="E615" s="15" t="s">
        <v>136</v>
      </c>
      <c r="F615" s="11" t="s">
        <v>90</v>
      </c>
      <c r="G615" s="11"/>
      <c r="H615" s="266" t="s">
        <v>77</v>
      </c>
      <c r="I615" s="266" t="s">
        <v>370</v>
      </c>
      <c r="J615" s="11" t="s">
        <v>374</v>
      </c>
      <c r="K615" s="11" t="s">
        <v>410</v>
      </c>
      <c r="L615" s="11"/>
      <c r="M615" s="11">
        <v>0</v>
      </c>
      <c r="N615" s="11">
        <v>0</v>
      </c>
      <c r="O615" s="11">
        <v>0</v>
      </c>
      <c r="P615" s="11"/>
      <c r="Q615" s="11">
        <f>IF(SUMIFS(N:N,E:E,SubmissionActual[[#This Row],[MonthName]])&gt;0,SubmissionActual[[#This Row],[2nd Submission]],SubmissionActual[[#This Row],[1st Submission]])</f>
        <v>0</v>
      </c>
    </row>
    <row r="616" spans="1:17">
      <c r="A616" s="15" t="str">
        <f>IF(OR(AND(SubmissionActual[MonthName]=MonthSel, SubmissionActual[Define]=DefineSel), AND(SubmissionActual[MonthName]=MonthSel, DefineSel="All")),"Yes","No")</f>
        <v>No</v>
      </c>
      <c r="B616" s="15" t="str">
        <f ca="1">IF(SubmissionActual[[#This Row],[Month2]]&lt;MONTH(TODAY()),"Yes","No")</f>
        <v>Yes</v>
      </c>
      <c r="C616" s="15">
        <v>2022</v>
      </c>
      <c r="D616" s="15">
        <v>3</v>
      </c>
      <c r="E616" s="15" t="s">
        <v>136</v>
      </c>
      <c r="F616" s="11" t="s">
        <v>91</v>
      </c>
      <c r="G616" s="11"/>
      <c r="H616" s="266" t="s">
        <v>77</v>
      </c>
      <c r="I616" s="266" t="s">
        <v>370</v>
      </c>
      <c r="J616" s="11" t="s">
        <v>374</v>
      </c>
      <c r="K616" s="11" t="s">
        <v>410</v>
      </c>
      <c r="L616" s="11"/>
      <c r="M616" s="11">
        <v>0</v>
      </c>
      <c r="N616" s="11">
        <v>0</v>
      </c>
      <c r="O616" s="11">
        <v>0</v>
      </c>
      <c r="P616" s="11"/>
      <c r="Q616" s="11">
        <f>IF(SUMIFS(N:N,E:E,SubmissionActual[[#This Row],[MonthName]])&gt;0,SubmissionActual[[#This Row],[2nd Submission]],SubmissionActual[[#This Row],[1st Submission]])</f>
        <v>0</v>
      </c>
    </row>
    <row r="617" spans="1:17">
      <c r="A617" s="15" t="str">
        <f>IF(OR(AND(SubmissionActual[MonthName]=MonthSel, SubmissionActual[Define]=DefineSel), AND(SubmissionActual[MonthName]=MonthSel, DefineSel="All")),"Yes","No")</f>
        <v>No</v>
      </c>
      <c r="B617" s="15" t="str">
        <f ca="1">IF(SubmissionActual[[#This Row],[Month2]]&lt;MONTH(TODAY()),"Yes","No")</f>
        <v>Yes</v>
      </c>
      <c r="C617" s="15">
        <v>2022</v>
      </c>
      <c r="D617" s="15">
        <v>3</v>
      </c>
      <c r="E617" s="15" t="s">
        <v>136</v>
      </c>
      <c r="F617" s="11" t="s">
        <v>86</v>
      </c>
      <c r="G617" s="11"/>
      <c r="H617" s="266" t="s">
        <v>77</v>
      </c>
      <c r="I617" s="266" t="s">
        <v>370</v>
      </c>
      <c r="J617" s="11" t="s">
        <v>374</v>
      </c>
      <c r="K617" s="11" t="s">
        <v>410</v>
      </c>
      <c r="L617" s="11"/>
      <c r="M617" s="11">
        <v>0</v>
      </c>
      <c r="N617" s="11">
        <v>0</v>
      </c>
      <c r="O617" s="11">
        <v>0</v>
      </c>
      <c r="P617" s="11"/>
      <c r="Q617" s="11">
        <f>IF(SUMIFS(N:N,E:E,SubmissionActual[[#This Row],[MonthName]])&gt;0,SubmissionActual[[#This Row],[2nd Submission]],SubmissionActual[[#This Row],[1st Submission]])</f>
        <v>0</v>
      </c>
    </row>
    <row r="618" spans="1:17">
      <c r="A618" s="15" t="str">
        <f>IF(OR(AND(SubmissionActual[MonthName]=MonthSel, SubmissionActual[Define]=DefineSel), AND(SubmissionActual[MonthName]=MonthSel, DefineSel="All")),"Yes","No")</f>
        <v>No</v>
      </c>
      <c r="B618" s="15" t="str">
        <f ca="1">IF(SubmissionActual[[#This Row],[Month2]]&lt;MONTH(TODAY()),"Yes","No")</f>
        <v>Yes</v>
      </c>
      <c r="C618" s="15">
        <v>2022</v>
      </c>
      <c r="D618" s="15">
        <v>3</v>
      </c>
      <c r="E618" s="15" t="s">
        <v>136</v>
      </c>
      <c r="F618" s="11" t="s">
        <v>87</v>
      </c>
      <c r="G618" s="11"/>
      <c r="H618" s="266" t="s">
        <v>77</v>
      </c>
      <c r="I618" s="266" t="s">
        <v>370</v>
      </c>
      <c r="J618" s="11" t="s">
        <v>374</v>
      </c>
      <c r="K618" s="11" t="s">
        <v>410</v>
      </c>
      <c r="L618" s="11"/>
      <c r="M618" s="11">
        <v>0</v>
      </c>
      <c r="N618" s="11">
        <v>0</v>
      </c>
      <c r="O618" s="11">
        <v>0</v>
      </c>
      <c r="P618" s="11"/>
      <c r="Q618" s="11">
        <f>IF(SUMIFS(N:N,E:E,SubmissionActual[[#This Row],[MonthName]])&gt;0,SubmissionActual[[#This Row],[2nd Submission]],SubmissionActual[[#This Row],[1st Submission]])</f>
        <v>0</v>
      </c>
    </row>
    <row r="619" spans="1:17">
      <c r="A619" s="15" t="str">
        <f>IF(OR(AND(SubmissionActual[MonthName]=MonthSel, SubmissionActual[Define]=DefineSel), AND(SubmissionActual[MonthName]=MonthSel, DefineSel="All")),"Yes","No")</f>
        <v>No</v>
      </c>
      <c r="B619" s="15" t="str">
        <f ca="1">IF(SubmissionActual[[#This Row],[Month2]]&lt;MONTH(TODAY()),"Yes","No")</f>
        <v>Yes</v>
      </c>
      <c r="C619" s="15">
        <v>2022</v>
      </c>
      <c r="D619" s="15">
        <v>3</v>
      </c>
      <c r="E619" s="15" t="s">
        <v>136</v>
      </c>
      <c r="F619" s="11" t="s">
        <v>716</v>
      </c>
      <c r="G619" s="11"/>
      <c r="H619" s="266" t="s">
        <v>72</v>
      </c>
      <c r="I619" s="266" t="s">
        <v>45</v>
      </c>
      <c r="J619" s="11" t="s">
        <v>384</v>
      </c>
      <c r="K619" s="11" t="s">
        <v>410</v>
      </c>
      <c r="L619" s="11"/>
      <c r="M619" s="11">
        <v>0</v>
      </c>
      <c r="N619" s="11">
        <v>0</v>
      </c>
      <c r="O619" s="11">
        <v>0</v>
      </c>
      <c r="P619" s="11">
        <v>0</v>
      </c>
      <c r="Q619" s="11">
        <f>IF(SUMIFS(N:N,E:E,SubmissionActual[[#This Row],[MonthName]])&gt;0,SubmissionActual[[#This Row],[2nd Submission]],SubmissionActual[[#This Row],[1st Submission]])</f>
        <v>0</v>
      </c>
    </row>
    <row r="620" spans="1:17">
      <c r="A620" s="15" t="str">
        <f>IF(OR(AND(SubmissionActual[MonthName]=MonthSel, SubmissionActual[Define]=DefineSel), AND(SubmissionActual[MonthName]=MonthSel, DefineSel="All")),"Yes","No")</f>
        <v>No</v>
      </c>
      <c r="B620" s="15" t="str">
        <f ca="1">IF(SubmissionActual[[#This Row],[Month2]]&lt;MONTH(TODAY()),"Yes","No")</f>
        <v>Yes</v>
      </c>
      <c r="C620" s="15">
        <v>2022</v>
      </c>
      <c r="D620" s="15">
        <v>3</v>
      </c>
      <c r="E620" s="15" t="s">
        <v>136</v>
      </c>
      <c r="F620" s="11" t="s">
        <v>717</v>
      </c>
      <c r="G620" s="11"/>
      <c r="H620" s="266" t="s">
        <v>72</v>
      </c>
      <c r="I620" s="266" t="s">
        <v>45</v>
      </c>
      <c r="J620" s="11" t="s">
        <v>384</v>
      </c>
      <c r="K620" s="11" t="s">
        <v>410</v>
      </c>
      <c r="L620" s="11"/>
      <c r="M620" s="11">
        <v>5400</v>
      </c>
      <c r="N620" s="11">
        <v>5400</v>
      </c>
      <c r="O620" s="11">
        <v>0</v>
      </c>
      <c r="P620" s="11">
        <v>5606</v>
      </c>
      <c r="Q620" s="11">
        <f>IF(SUMIFS(N:N,E:E,SubmissionActual[[#This Row],[MonthName]])&gt;0,SubmissionActual[[#This Row],[2nd Submission]],SubmissionActual[[#This Row],[1st Submission]])</f>
        <v>5400</v>
      </c>
    </row>
    <row r="621" spans="1:17">
      <c r="A621" s="15" t="str">
        <f>IF(OR(AND(SubmissionActual[MonthName]=MonthSel, SubmissionActual[Define]=DefineSel), AND(SubmissionActual[MonthName]=MonthSel, DefineSel="All")),"Yes","No")</f>
        <v>No</v>
      </c>
      <c r="B621" s="15" t="str">
        <f ca="1">IF(SubmissionActual[[#This Row],[Month2]]&lt;MONTH(TODAY()),"Yes","No")</f>
        <v>Yes</v>
      </c>
      <c r="C621" s="15">
        <v>2022</v>
      </c>
      <c r="D621" s="15">
        <v>3</v>
      </c>
      <c r="E621" s="15" t="s">
        <v>136</v>
      </c>
      <c r="F621" s="11" t="s">
        <v>718</v>
      </c>
      <c r="G621" s="11"/>
      <c r="H621" s="266" t="s">
        <v>72</v>
      </c>
      <c r="I621" s="266" t="s">
        <v>45</v>
      </c>
      <c r="J621" s="11" t="s">
        <v>384</v>
      </c>
      <c r="K621" s="11" t="s">
        <v>410</v>
      </c>
      <c r="L621" s="11"/>
      <c r="M621" s="11">
        <v>0</v>
      </c>
      <c r="N621" s="11">
        <v>0</v>
      </c>
      <c r="O621" s="11">
        <v>0</v>
      </c>
      <c r="P621" s="11">
        <v>0</v>
      </c>
      <c r="Q621" s="11">
        <f>IF(SUMIFS(N:N,E:E,SubmissionActual[[#This Row],[MonthName]])&gt;0,SubmissionActual[[#This Row],[2nd Submission]],SubmissionActual[[#This Row],[1st Submission]])</f>
        <v>0</v>
      </c>
    </row>
    <row r="622" spans="1:17">
      <c r="A622" s="15" t="str">
        <f>IF(OR(AND(SubmissionActual[MonthName]=MonthSel, SubmissionActual[Define]=DefineSel), AND(SubmissionActual[MonthName]=MonthSel, DefineSel="All")),"Yes","No")</f>
        <v>No</v>
      </c>
      <c r="B622" s="15" t="str">
        <f ca="1">IF(SubmissionActual[[#This Row],[Month2]]&lt;MONTH(TODAY()),"Yes","No")</f>
        <v>Yes</v>
      </c>
      <c r="C622" s="15">
        <v>2022</v>
      </c>
      <c r="D622" s="15">
        <v>3</v>
      </c>
      <c r="E622" s="15" t="s">
        <v>136</v>
      </c>
      <c r="F622" s="11" t="s">
        <v>719</v>
      </c>
      <c r="G622" s="11"/>
      <c r="H622" s="266" t="s">
        <v>72</v>
      </c>
      <c r="I622" s="266" t="s">
        <v>45</v>
      </c>
      <c r="J622" s="11" t="s">
        <v>384</v>
      </c>
      <c r="K622" s="11" t="s">
        <v>410</v>
      </c>
      <c r="L622" s="11"/>
      <c r="M622" s="11">
        <v>0</v>
      </c>
      <c r="N622" s="11">
        <v>0</v>
      </c>
      <c r="O622" s="11">
        <v>0</v>
      </c>
      <c r="P622" s="11">
        <v>0</v>
      </c>
      <c r="Q622" s="11">
        <f>IF(SUMIFS(N:N,E:E,SubmissionActual[[#This Row],[MonthName]])&gt;0,SubmissionActual[[#This Row],[2nd Submission]],SubmissionActual[[#This Row],[1st Submission]])</f>
        <v>0</v>
      </c>
    </row>
    <row r="623" spans="1:17">
      <c r="A623" s="15" t="str">
        <f>IF(OR(AND(SubmissionActual[MonthName]=MonthSel, SubmissionActual[Define]=DefineSel), AND(SubmissionActual[MonthName]=MonthSel, DefineSel="All")),"Yes","No")</f>
        <v>No</v>
      </c>
      <c r="B623" s="15" t="str">
        <f ca="1">IF(SubmissionActual[[#This Row],[Month2]]&lt;MONTH(TODAY()),"Yes","No")</f>
        <v>Yes</v>
      </c>
      <c r="C623" s="15">
        <v>2022</v>
      </c>
      <c r="D623" s="15">
        <v>3</v>
      </c>
      <c r="E623" s="15" t="s">
        <v>136</v>
      </c>
      <c r="F623" s="11" t="s">
        <v>720</v>
      </c>
      <c r="G623" s="11"/>
      <c r="H623" s="266" t="s">
        <v>72</v>
      </c>
      <c r="I623" s="266" t="s">
        <v>45</v>
      </c>
      <c r="J623" s="11" t="s">
        <v>384</v>
      </c>
      <c r="K623" s="11" t="s">
        <v>410</v>
      </c>
      <c r="L623" s="11"/>
      <c r="M623" s="11">
        <v>480</v>
      </c>
      <c r="N623" s="11">
        <v>480</v>
      </c>
      <c r="O623" s="11">
        <v>0</v>
      </c>
      <c r="P623" s="11">
        <v>355.2</v>
      </c>
      <c r="Q623" s="11">
        <f>IF(SUMIFS(N:N,E:E,SubmissionActual[[#This Row],[MonthName]])&gt;0,SubmissionActual[[#This Row],[2nd Submission]],SubmissionActual[[#This Row],[1st Submission]])</f>
        <v>480</v>
      </c>
    </row>
    <row r="624" spans="1:17">
      <c r="A624" s="15" t="str">
        <f>IF(OR(AND(SubmissionActual[MonthName]=MonthSel, SubmissionActual[Define]=DefineSel), AND(SubmissionActual[MonthName]=MonthSel, DefineSel="All")),"Yes","No")</f>
        <v>No</v>
      </c>
      <c r="B624" s="15" t="str">
        <f ca="1">IF(SubmissionActual[[#This Row],[Month2]]&lt;MONTH(TODAY()),"Yes","No")</f>
        <v>Yes</v>
      </c>
      <c r="C624" s="15">
        <v>2022</v>
      </c>
      <c r="D624" s="15">
        <v>3</v>
      </c>
      <c r="E624" s="15" t="s">
        <v>136</v>
      </c>
      <c r="F624" s="11" t="s">
        <v>181</v>
      </c>
      <c r="G624" s="11"/>
      <c r="H624" s="266" t="s">
        <v>72</v>
      </c>
      <c r="I624" s="266" t="s">
        <v>76</v>
      </c>
      <c r="J624" s="11" t="s">
        <v>391</v>
      </c>
      <c r="K624" s="11" t="s">
        <v>410</v>
      </c>
      <c r="L624" s="11"/>
      <c r="M624" s="11">
        <v>1669.2677313651866</v>
      </c>
      <c r="N624" s="11">
        <v>2003.8427735183682</v>
      </c>
      <c r="O624" s="11">
        <v>334.57504215318158</v>
      </c>
      <c r="P624" s="11"/>
      <c r="Q624" s="11">
        <f>IF(SUMIFS(N:N,E:E,SubmissionActual[[#This Row],[MonthName]])&gt;0,SubmissionActual[[#This Row],[2nd Submission]],SubmissionActual[[#This Row],[1st Submission]])</f>
        <v>2003.8427735183682</v>
      </c>
    </row>
    <row r="625" spans="1:17">
      <c r="A625" s="15" t="str">
        <f>IF(OR(AND(SubmissionActual[MonthName]=MonthSel, SubmissionActual[Define]=DefineSel), AND(SubmissionActual[MonthName]=MonthSel, DefineSel="All")),"Yes","No")</f>
        <v>No</v>
      </c>
      <c r="B625" s="15" t="str">
        <f ca="1">IF(SubmissionActual[[#This Row],[Month2]]&lt;MONTH(TODAY()),"Yes","No")</f>
        <v>Yes</v>
      </c>
      <c r="C625" s="15">
        <v>2022</v>
      </c>
      <c r="D625" s="15">
        <v>3</v>
      </c>
      <c r="E625" s="15" t="s">
        <v>136</v>
      </c>
      <c r="F625" s="11" t="s">
        <v>182</v>
      </c>
      <c r="G625" s="11"/>
      <c r="H625" s="266" t="s">
        <v>72</v>
      </c>
      <c r="I625" s="266" t="s">
        <v>76</v>
      </c>
      <c r="J625" s="11" t="s">
        <v>391</v>
      </c>
      <c r="K625" s="11" t="s">
        <v>410</v>
      </c>
      <c r="L625" s="11"/>
      <c r="M625" s="11">
        <v>203.17878714012005</v>
      </c>
      <c r="N625" s="11">
        <v>500</v>
      </c>
      <c r="O625" s="11">
        <v>296.82121285987995</v>
      </c>
      <c r="P625" s="11"/>
      <c r="Q625" s="11">
        <f>IF(SUMIFS(N:N,E:E,SubmissionActual[[#This Row],[MonthName]])&gt;0,SubmissionActual[[#This Row],[2nd Submission]],SubmissionActual[[#This Row],[1st Submission]])</f>
        <v>500</v>
      </c>
    </row>
    <row r="626" spans="1:17">
      <c r="A626" s="15" t="str">
        <f>IF(OR(AND(SubmissionActual[MonthName]=MonthSel, SubmissionActual[Define]=DefineSel), AND(SubmissionActual[MonthName]=MonthSel, DefineSel="All")),"Yes","No")</f>
        <v>No</v>
      </c>
      <c r="B626" s="15" t="str">
        <f ca="1">IF(SubmissionActual[[#This Row],[Month2]]&lt;MONTH(TODAY()),"Yes","No")</f>
        <v>Yes</v>
      </c>
      <c r="C626" s="15">
        <v>2022</v>
      </c>
      <c r="D626" s="15">
        <v>3</v>
      </c>
      <c r="E626" s="15" t="s">
        <v>136</v>
      </c>
      <c r="F626" s="11" t="s">
        <v>183</v>
      </c>
      <c r="G626" s="11"/>
      <c r="H626" s="266" t="s">
        <v>72</v>
      </c>
      <c r="I626" s="266" t="s">
        <v>76</v>
      </c>
      <c r="J626" s="11" t="s">
        <v>391</v>
      </c>
      <c r="K626" s="11" t="s">
        <v>410</v>
      </c>
      <c r="L626" s="11"/>
      <c r="M626" s="11">
        <v>0</v>
      </c>
      <c r="N626" s="11">
        <v>0</v>
      </c>
      <c r="O626" s="11">
        <v>0</v>
      </c>
      <c r="P626" s="11"/>
      <c r="Q626" s="11">
        <f>IF(SUMIFS(N:N,E:E,SubmissionActual[[#This Row],[MonthName]])&gt;0,SubmissionActual[[#This Row],[2nd Submission]],SubmissionActual[[#This Row],[1st Submission]])</f>
        <v>0</v>
      </c>
    </row>
    <row r="627" spans="1:17">
      <c r="A627" s="15" t="str">
        <f>IF(OR(AND(SubmissionActual[MonthName]=MonthSel, SubmissionActual[Define]=DefineSel), AND(SubmissionActual[MonthName]=MonthSel, DefineSel="All")),"Yes","No")</f>
        <v>No</v>
      </c>
      <c r="B627" s="15" t="str">
        <f ca="1">IF(SubmissionActual[[#This Row],[Month2]]&lt;MONTH(TODAY()),"Yes","No")</f>
        <v>Yes</v>
      </c>
      <c r="C627" s="15">
        <v>2022</v>
      </c>
      <c r="D627" s="15">
        <v>3</v>
      </c>
      <c r="E627" s="15" t="s">
        <v>136</v>
      </c>
      <c r="F627" s="11" t="s">
        <v>184</v>
      </c>
      <c r="G627" s="11"/>
      <c r="H627" s="266" t="s">
        <v>72</v>
      </c>
      <c r="I627" s="266" t="s">
        <v>76</v>
      </c>
      <c r="J627" s="11" t="s">
        <v>391</v>
      </c>
      <c r="K627" s="11" t="s">
        <v>410</v>
      </c>
      <c r="L627" s="11"/>
      <c r="M627" s="11">
        <v>193.55873622543987</v>
      </c>
      <c r="N627" s="11">
        <v>446.98516316168934</v>
      </c>
      <c r="O627" s="11">
        <v>253.42642693624947</v>
      </c>
      <c r="P627" s="11"/>
      <c r="Q627" s="11">
        <f>IF(SUMIFS(N:N,E:E,SubmissionActual[[#This Row],[MonthName]])&gt;0,SubmissionActual[[#This Row],[2nd Submission]],SubmissionActual[[#This Row],[1st Submission]])</f>
        <v>446.98516316168934</v>
      </c>
    </row>
    <row r="628" spans="1:17">
      <c r="A628" s="15" t="str">
        <f>IF(OR(AND(SubmissionActual[MonthName]=MonthSel, SubmissionActual[Define]=DefineSel), AND(SubmissionActual[MonthName]=MonthSel, DefineSel="All")),"Yes","No")</f>
        <v>No</v>
      </c>
      <c r="B628" s="15" t="str">
        <f ca="1">IF(SubmissionActual[[#This Row],[Month2]]&lt;MONTH(TODAY()),"Yes","No")</f>
        <v>Yes</v>
      </c>
      <c r="C628" s="15">
        <v>2022</v>
      </c>
      <c r="D628" s="15">
        <v>3</v>
      </c>
      <c r="E628" s="15" t="s">
        <v>136</v>
      </c>
      <c r="F628" s="11" t="s">
        <v>179</v>
      </c>
      <c r="G628" s="11"/>
      <c r="H628" s="266" t="s">
        <v>72</v>
      </c>
      <c r="I628" s="266" t="s">
        <v>76</v>
      </c>
      <c r="J628" s="11" t="s">
        <v>391</v>
      </c>
      <c r="K628" s="11" t="s">
        <v>410</v>
      </c>
      <c r="L628" s="11"/>
      <c r="M628" s="11">
        <v>0</v>
      </c>
      <c r="N628" s="11">
        <v>0</v>
      </c>
      <c r="O628" s="11">
        <v>0</v>
      </c>
      <c r="P628" s="11"/>
      <c r="Q628" s="11">
        <f>IF(SUMIFS(N:N,E:E,SubmissionActual[[#This Row],[MonthName]])&gt;0,SubmissionActual[[#This Row],[2nd Submission]],SubmissionActual[[#This Row],[1st Submission]])</f>
        <v>0</v>
      </c>
    </row>
    <row r="629" spans="1:17">
      <c r="A629" s="15" t="str">
        <f>IF(OR(AND(SubmissionActual[MonthName]=MonthSel, SubmissionActual[Define]=DefineSel), AND(SubmissionActual[MonthName]=MonthSel, DefineSel="All")),"Yes","No")</f>
        <v>No</v>
      </c>
      <c r="B629" s="15" t="str">
        <f ca="1">IF(SubmissionActual[[#This Row],[Month2]]&lt;MONTH(TODAY()),"Yes","No")</f>
        <v>Yes</v>
      </c>
      <c r="C629" s="15">
        <v>2022</v>
      </c>
      <c r="D629" s="15">
        <v>3</v>
      </c>
      <c r="E629" s="15" t="s">
        <v>136</v>
      </c>
      <c r="F629" s="11" t="s">
        <v>180</v>
      </c>
      <c r="G629" s="11"/>
      <c r="H629" s="266" t="s">
        <v>72</v>
      </c>
      <c r="I629" s="266" t="s">
        <v>76</v>
      </c>
      <c r="J629" s="11" t="s">
        <v>391</v>
      </c>
      <c r="K629" s="11" t="s">
        <v>410</v>
      </c>
      <c r="L629" s="11"/>
      <c r="M629" s="11">
        <v>737.38097047243036</v>
      </c>
      <c r="N629" s="11">
        <v>1236.2793716886981</v>
      </c>
      <c r="O629" s="11">
        <v>498.89840121626776</v>
      </c>
      <c r="P629" s="11"/>
      <c r="Q629" s="11">
        <f>IF(SUMIFS(N:N,E:E,SubmissionActual[[#This Row],[MonthName]])&gt;0,SubmissionActual[[#This Row],[2nd Submission]],SubmissionActual[[#This Row],[1st Submission]])</f>
        <v>1236.2793716886981</v>
      </c>
    </row>
    <row r="630" spans="1:17">
      <c r="A630" s="15" t="str">
        <f>IF(OR(AND(SubmissionActual[MonthName]=MonthSel, SubmissionActual[Define]=DefineSel), AND(SubmissionActual[MonthName]=MonthSel, DefineSel="All")),"Yes","No")</f>
        <v>No</v>
      </c>
      <c r="B630" s="15" t="str">
        <f ca="1">IF(SubmissionActual[[#This Row],[Month2]]&lt;MONTH(TODAY()),"Yes","No")</f>
        <v>Yes</v>
      </c>
      <c r="C630" s="15">
        <v>2022</v>
      </c>
      <c r="D630" s="15">
        <v>3</v>
      </c>
      <c r="E630" s="15" t="s">
        <v>136</v>
      </c>
      <c r="F630" s="11" t="s">
        <v>726</v>
      </c>
      <c r="G630" s="11"/>
      <c r="H630" s="266" t="s">
        <v>72</v>
      </c>
      <c r="I630" s="266" t="s">
        <v>76</v>
      </c>
      <c r="J630" s="11" t="s">
        <v>414</v>
      </c>
      <c r="K630" s="11" t="s">
        <v>410</v>
      </c>
      <c r="L630" s="11"/>
      <c r="M630" s="11">
        <v>0</v>
      </c>
      <c r="N630" s="11">
        <v>0</v>
      </c>
      <c r="O630" s="11">
        <v>0</v>
      </c>
      <c r="P630" s="11"/>
      <c r="Q630" s="11">
        <f>IF(SUMIFS(N:N,E:E,SubmissionActual[[#This Row],[MonthName]])&gt;0,SubmissionActual[[#This Row],[2nd Submission]],SubmissionActual[[#This Row],[1st Submission]])</f>
        <v>0</v>
      </c>
    </row>
    <row r="631" spans="1:17">
      <c r="A631" s="15" t="str">
        <f>IF(OR(AND(SubmissionActual[MonthName]=MonthSel, SubmissionActual[Define]=DefineSel), AND(SubmissionActual[MonthName]=MonthSel, DefineSel="All")),"Yes","No")</f>
        <v>No</v>
      </c>
      <c r="B631" s="15" t="str">
        <f ca="1">IF(SubmissionActual[[#This Row],[Month2]]&lt;MONTH(TODAY()),"Yes","No")</f>
        <v>Yes</v>
      </c>
      <c r="C631" s="15">
        <v>2022</v>
      </c>
      <c r="D631" s="15">
        <v>3</v>
      </c>
      <c r="E631" s="15" t="s">
        <v>136</v>
      </c>
      <c r="F631" s="11" t="s">
        <v>727</v>
      </c>
      <c r="G631" s="11"/>
      <c r="H631" s="266" t="s">
        <v>72</v>
      </c>
      <c r="I631" s="266" t="s">
        <v>76</v>
      </c>
      <c r="J631" s="11" t="s">
        <v>414</v>
      </c>
      <c r="K631" s="11" t="s">
        <v>410</v>
      </c>
      <c r="L631" s="11"/>
      <c r="M631" s="11">
        <v>0</v>
      </c>
      <c r="N631" s="11">
        <v>0</v>
      </c>
      <c r="O631" s="11">
        <v>0</v>
      </c>
      <c r="P631" s="11"/>
      <c r="Q631" s="11">
        <f>IF(SUMIFS(N:N,E:E,SubmissionActual[[#This Row],[MonthName]])&gt;0,SubmissionActual[[#This Row],[2nd Submission]],SubmissionActual[[#This Row],[1st Submission]])</f>
        <v>0</v>
      </c>
    </row>
    <row r="632" spans="1:17">
      <c r="A632" s="15" t="str">
        <f>IF(OR(AND(SubmissionActual[MonthName]=MonthSel, SubmissionActual[Define]=DefineSel), AND(SubmissionActual[MonthName]=MonthSel, DefineSel="All")),"Yes","No")</f>
        <v>No</v>
      </c>
      <c r="B632" s="15" t="str">
        <f ca="1">IF(SubmissionActual[[#This Row],[Month2]]&lt;MONTH(TODAY()),"Yes","No")</f>
        <v>Yes</v>
      </c>
      <c r="C632" s="15">
        <v>2022</v>
      </c>
      <c r="D632" s="15">
        <v>4</v>
      </c>
      <c r="E632" s="15" t="s">
        <v>137</v>
      </c>
      <c r="F632" s="11" t="s">
        <v>735</v>
      </c>
      <c r="G632" s="11"/>
      <c r="H632" s="266" t="s">
        <v>72</v>
      </c>
      <c r="I632" s="11" t="s">
        <v>428</v>
      </c>
      <c r="J632" s="11" t="s">
        <v>400</v>
      </c>
      <c r="K632" s="11" t="s">
        <v>410</v>
      </c>
      <c r="L632" s="11"/>
      <c r="M632" s="11">
        <v>6577.4921547424437</v>
      </c>
      <c r="N632" s="11">
        <v>0</v>
      </c>
      <c r="O632" s="11">
        <v>-6577.4921547424437</v>
      </c>
      <c r="P632" s="11"/>
      <c r="Q632" s="11">
        <f>IF(SUMIFS(N:N,E:E,SubmissionActual[[#This Row],[MonthName]])&gt;0,SubmissionActual[[#This Row],[2nd Submission]],SubmissionActual[[#This Row],[1st Submission]])</f>
        <v>0</v>
      </c>
    </row>
    <row r="633" spans="1:17">
      <c r="A633" s="15" t="str">
        <f>IF(OR(AND(SubmissionActual[MonthName]=MonthSel, SubmissionActual[Define]=DefineSel), AND(SubmissionActual[MonthName]=MonthSel, DefineSel="All")),"Yes","No")</f>
        <v>No</v>
      </c>
      <c r="B633" s="15" t="str">
        <f ca="1">IF(SubmissionActual[[#This Row],[Month2]]&lt;MONTH(TODAY()),"Yes","No")</f>
        <v>Yes</v>
      </c>
      <c r="C633" s="15">
        <v>2022</v>
      </c>
      <c r="D633" s="15">
        <v>4</v>
      </c>
      <c r="E633" s="15" t="s">
        <v>137</v>
      </c>
      <c r="F633" s="11" t="s">
        <v>644</v>
      </c>
      <c r="G633" s="11"/>
      <c r="H633" s="266" t="s">
        <v>72</v>
      </c>
      <c r="I633" s="11" t="s">
        <v>428</v>
      </c>
      <c r="J633" s="11" t="s">
        <v>400</v>
      </c>
      <c r="K633" s="11" t="s">
        <v>410</v>
      </c>
      <c r="L633" s="11"/>
      <c r="M633" s="11">
        <v>4983.3252861150195</v>
      </c>
      <c r="N633" s="11">
        <v>0</v>
      </c>
      <c r="O633" s="11">
        <v>-4983.3252861150195</v>
      </c>
      <c r="P633" s="11">
        <v>3191</v>
      </c>
      <c r="Q633" s="11">
        <f>IF(SUMIFS(N:N,E:E,SubmissionActual[[#This Row],[MonthName]])&gt;0,SubmissionActual[[#This Row],[2nd Submission]],SubmissionActual[[#This Row],[1st Submission]])</f>
        <v>0</v>
      </c>
    </row>
    <row r="634" spans="1:17">
      <c r="A634" s="15" t="str">
        <f>IF(OR(AND(SubmissionActual[MonthName]=MonthSel, SubmissionActual[Define]=DefineSel), AND(SubmissionActual[MonthName]=MonthSel, DefineSel="All")),"Yes","No")</f>
        <v>No</v>
      </c>
      <c r="B634" s="15" t="str">
        <f ca="1">IF(SubmissionActual[[#This Row],[Month2]]&lt;MONTH(TODAY()),"Yes","No")</f>
        <v>Yes</v>
      </c>
      <c r="C634" s="15">
        <v>2022</v>
      </c>
      <c r="D634" s="15">
        <v>4</v>
      </c>
      <c r="E634" s="15" t="s">
        <v>137</v>
      </c>
      <c r="F634" s="11" t="s">
        <v>599</v>
      </c>
      <c r="G634" s="11"/>
      <c r="H634" s="266" t="s">
        <v>72</v>
      </c>
      <c r="I634" s="11" t="s">
        <v>428</v>
      </c>
      <c r="J634" s="11" t="s">
        <v>400</v>
      </c>
      <c r="K634" s="11" t="s">
        <v>410</v>
      </c>
      <c r="L634" s="11"/>
      <c r="M634" s="11">
        <v>0</v>
      </c>
      <c r="N634" s="11">
        <v>0</v>
      </c>
      <c r="O634" s="11">
        <v>0</v>
      </c>
      <c r="P634" s="11"/>
      <c r="Q634" s="11">
        <f>IF(SUMIFS(N:N,E:E,SubmissionActual[[#This Row],[MonthName]])&gt;0,SubmissionActual[[#This Row],[2nd Submission]],SubmissionActual[[#This Row],[1st Submission]])</f>
        <v>0</v>
      </c>
    </row>
    <row r="635" spans="1:17">
      <c r="A635" s="15" t="str">
        <f>IF(OR(AND(SubmissionActual[MonthName]=MonthSel, SubmissionActual[Define]=DefineSel), AND(SubmissionActual[MonthName]=MonthSel, DefineSel="All")),"Yes","No")</f>
        <v>No</v>
      </c>
      <c r="B635" s="15" t="str">
        <f ca="1">IF(SubmissionActual[[#This Row],[Month2]]&lt;MONTH(TODAY()),"Yes","No")</f>
        <v>Yes</v>
      </c>
      <c r="C635" s="15">
        <v>2022</v>
      </c>
      <c r="D635" s="15">
        <v>4</v>
      </c>
      <c r="E635" s="15" t="s">
        <v>137</v>
      </c>
      <c r="F635" s="11" t="s">
        <v>536</v>
      </c>
      <c r="G635" s="11"/>
      <c r="H635" s="266" t="s">
        <v>72</v>
      </c>
      <c r="I635" s="11" t="s">
        <v>428</v>
      </c>
      <c r="J635" s="11" t="s">
        <v>400</v>
      </c>
      <c r="K635" s="11" t="s">
        <v>410</v>
      </c>
      <c r="L635" s="11"/>
      <c r="M635" s="11">
        <v>0</v>
      </c>
      <c r="N635" s="11">
        <v>10000</v>
      </c>
      <c r="O635" s="11">
        <v>10000</v>
      </c>
      <c r="P635" s="11">
        <v>13984</v>
      </c>
      <c r="Q635" s="11">
        <f>IF(SUMIFS(N:N,E:E,SubmissionActual[[#This Row],[MonthName]])&gt;0,SubmissionActual[[#This Row],[2nd Submission]],SubmissionActual[[#This Row],[1st Submission]])</f>
        <v>10000</v>
      </c>
    </row>
    <row r="636" spans="1:17">
      <c r="A636" s="15" t="str">
        <f>IF(OR(AND(SubmissionActual[MonthName]=MonthSel, SubmissionActual[Define]=DefineSel), AND(SubmissionActual[MonthName]=MonthSel, DefineSel="All")),"Yes","No")</f>
        <v>No</v>
      </c>
      <c r="B636" s="15" t="str">
        <f ca="1">IF(SubmissionActual[[#This Row],[Month2]]&lt;MONTH(TODAY()),"Yes","No")</f>
        <v>Yes</v>
      </c>
      <c r="C636" s="15">
        <v>2022</v>
      </c>
      <c r="D636" s="15">
        <v>4</v>
      </c>
      <c r="E636" s="15" t="s">
        <v>137</v>
      </c>
      <c r="F636" s="11" t="s">
        <v>537</v>
      </c>
      <c r="G636" s="11"/>
      <c r="H636" s="266" t="s">
        <v>72</v>
      </c>
      <c r="I636" s="11" t="s">
        <v>428</v>
      </c>
      <c r="J636" s="11" t="s">
        <v>400</v>
      </c>
      <c r="K636" s="11" t="s">
        <v>410</v>
      </c>
      <c r="L636" s="11"/>
      <c r="M636" s="11">
        <v>0</v>
      </c>
      <c r="N636" s="11">
        <v>2000</v>
      </c>
      <c r="O636" s="11">
        <v>2000</v>
      </c>
      <c r="P636" s="11">
        <v>2051</v>
      </c>
      <c r="Q636" s="11">
        <f>IF(SUMIFS(N:N,E:E,SubmissionActual[[#This Row],[MonthName]])&gt;0,SubmissionActual[[#This Row],[2nd Submission]],SubmissionActual[[#This Row],[1st Submission]])</f>
        <v>2000</v>
      </c>
    </row>
    <row r="637" spans="1:17">
      <c r="A637" s="15" t="str">
        <f>IF(OR(AND(SubmissionActual[MonthName]=MonthSel, SubmissionActual[Define]=DefineSel), AND(SubmissionActual[MonthName]=MonthSel, DefineSel="All")),"Yes","No")</f>
        <v>No</v>
      </c>
      <c r="B637" s="15" t="str">
        <f ca="1">IF(SubmissionActual[[#This Row],[Month2]]&lt;MONTH(TODAY()),"Yes","No")</f>
        <v>Yes</v>
      </c>
      <c r="C637" s="15">
        <v>2022</v>
      </c>
      <c r="D637" s="15">
        <v>4</v>
      </c>
      <c r="E637" s="15" t="s">
        <v>137</v>
      </c>
      <c r="F637" s="11" t="s">
        <v>535</v>
      </c>
      <c r="G637" s="11"/>
      <c r="H637" s="266" t="s">
        <v>72</v>
      </c>
      <c r="I637" s="11" t="s">
        <v>428</v>
      </c>
      <c r="J637" s="11" t="s">
        <v>400</v>
      </c>
      <c r="K637" s="11" t="s">
        <v>410</v>
      </c>
      <c r="L637" s="11"/>
      <c r="M637" s="11">
        <v>0</v>
      </c>
      <c r="N637" s="11">
        <v>0</v>
      </c>
      <c r="O637" s="11">
        <v>0</v>
      </c>
      <c r="P637" s="11">
        <v>1029</v>
      </c>
      <c r="Q637" s="11">
        <f>IF(SUMIFS(N:N,E:E,SubmissionActual[[#This Row],[MonthName]])&gt;0,SubmissionActual[[#This Row],[2nd Submission]],SubmissionActual[[#This Row],[1st Submission]])</f>
        <v>0</v>
      </c>
    </row>
    <row r="638" spans="1:17">
      <c r="A638" s="15" t="str">
        <f>IF(OR(AND(SubmissionActual[MonthName]=MonthSel, SubmissionActual[Define]=DefineSel), AND(SubmissionActual[MonthName]=MonthSel, DefineSel="All")),"Yes","No")</f>
        <v>No</v>
      </c>
      <c r="B638" s="15" t="str">
        <f ca="1">IF(SubmissionActual[[#This Row],[Month2]]&lt;MONTH(TODAY()),"Yes","No")</f>
        <v>Yes</v>
      </c>
      <c r="C638" s="15">
        <v>2022</v>
      </c>
      <c r="D638" s="15">
        <v>4</v>
      </c>
      <c r="E638" s="15" t="s">
        <v>137</v>
      </c>
      <c r="F638" s="11" t="s">
        <v>597</v>
      </c>
      <c r="G638" s="11"/>
      <c r="H638" s="266" t="s">
        <v>72</v>
      </c>
      <c r="I638" s="11" t="s">
        <v>428</v>
      </c>
      <c r="J638" s="11" t="s">
        <v>389</v>
      </c>
      <c r="K638" s="11" t="s">
        <v>410</v>
      </c>
      <c r="L638" s="11"/>
      <c r="M638" s="11">
        <v>0</v>
      </c>
      <c r="N638" s="11">
        <v>0</v>
      </c>
      <c r="O638" s="11">
        <v>0</v>
      </c>
      <c r="P638" s="11"/>
      <c r="Q638" s="11">
        <f>IF(SUMIFS(N:N,E:E,SubmissionActual[[#This Row],[MonthName]])&gt;0,SubmissionActual[[#This Row],[2nd Submission]],SubmissionActual[[#This Row],[1st Submission]])</f>
        <v>0</v>
      </c>
    </row>
    <row r="639" spans="1:17">
      <c r="A639" s="15" t="str">
        <f>IF(OR(AND(SubmissionActual[MonthName]=MonthSel, SubmissionActual[Define]=DefineSel), AND(SubmissionActual[MonthName]=MonthSel, DefineSel="All")),"Yes","No")</f>
        <v>No</v>
      </c>
      <c r="B639" s="15" t="str">
        <f ca="1">IF(SubmissionActual[[#This Row],[Month2]]&lt;MONTH(TODAY()),"Yes","No")</f>
        <v>Yes</v>
      </c>
      <c r="C639" s="15">
        <v>2022</v>
      </c>
      <c r="D639" s="15">
        <v>4</v>
      </c>
      <c r="E639" s="15" t="s">
        <v>137</v>
      </c>
      <c r="F639" s="11" t="s">
        <v>611</v>
      </c>
      <c r="G639" s="11"/>
      <c r="H639" s="266" t="s">
        <v>72</v>
      </c>
      <c r="I639" s="11" t="s">
        <v>428</v>
      </c>
      <c r="J639" s="11" t="s">
        <v>389</v>
      </c>
      <c r="K639" s="11" t="s">
        <v>410</v>
      </c>
      <c r="L639" s="11"/>
      <c r="M639" s="11"/>
      <c r="N639" s="11">
        <v>0</v>
      </c>
      <c r="O639" s="11">
        <v>0</v>
      </c>
      <c r="P639" s="11"/>
      <c r="Q639" s="11">
        <f>IF(SUMIFS(N:N,E:E,SubmissionActual[[#This Row],[MonthName]])&gt;0,SubmissionActual[[#This Row],[2nd Submission]],SubmissionActual[[#This Row],[1st Submission]])</f>
        <v>0</v>
      </c>
    </row>
    <row r="640" spans="1:17">
      <c r="A640" s="15" t="str">
        <f>IF(OR(AND(SubmissionActual[MonthName]=MonthSel, SubmissionActual[Define]=DefineSel), AND(SubmissionActual[MonthName]=MonthSel, DefineSel="All")),"Yes","No")</f>
        <v>No</v>
      </c>
      <c r="B640" s="15" t="str">
        <f ca="1">IF(SubmissionActual[[#This Row],[Month2]]&lt;MONTH(TODAY()),"Yes","No")</f>
        <v>Yes</v>
      </c>
      <c r="C640" s="15">
        <v>2022</v>
      </c>
      <c r="D640" s="15">
        <v>4</v>
      </c>
      <c r="E640" s="15" t="s">
        <v>137</v>
      </c>
      <c r="F640" s="11" t="s">
        <v>612</v>
      </c>
      <c r="G640" s="11"/>
      <c r="H640" s="266" t="s">
        <v>72</v>
      </c>
      <c r="I640" s="11" t="s">
        <v>428</v>
      </c>
      <c r="J640" s="11" t="s">
        <v>389</v>
      </c>
      <c r="K640" s="11" t="s">
        <v>410</v>
      </c>
      <c r="L640" s="11"/>
      <c r="M640" s="11"/>
      <c r="N640" s="11">
        <v>0</v>
      </c>
      <c r="O640" s="11">
        <v>0</v>
      </c>
      <c r="P640" s="11"/>
      <c r="Q640" s="11">
        <f>IF(SUMIFS(N:N,E:E,SubmissionActual[[#This Row],[MonthName]])&gt;0,SubmissionActual[[#This Row],[2nd Submission]],SubmissionActual[[#This Row],[1st Submission]])</f>
        <v>0</v>
      </c>
    </row>
    <row r="641" spans="1:17">
      <c r="A641" s="15" t="str">
        <f>IF(OR(AND(SubmissionActual[MonthName]=MonthSel, SubmissionActual[Define]=DefineSel), AND(SubmissionActual[MonthName]=MonthSel, DefineSel="All")),"Yes","No")</f>
        <v>No</v>
      </c>
      <c r="B641" s="15" t="str">
        <f ca="1">IF(SubmissionActual[[#This Row],[Month2]]&lt;MONTH(TODAY()),"Yes","No")</f>
        <v>Yes</v>
      </c>
      <c r="C641" s="15">
        <v>2022</v>
      </c>
      <c r="D641" s="15">
        <v>4</v>
      </c>
      <c r="E641" s="15" t="s">
        <v>137</v>
      </c>
      <c r="F641" s="11" t="s">
        <v>601</v>
      </c>
      <c r="G641" s="11"/>
      <c r="H641" s="266" t="s">
        <v>72</v>
      </c>
      <c r="I641" s="11" t="s">
        <v>428</v>
      </c>
      <c r="J641" s="11" t="s">
        <v>400</v>
      </c>
      <c r="K641" s="11" t="s">
        <v>410</v>
      </c>
      <c r="L641" s="11"/>
      <c r="M641" s="11">
        <v>0</v>
      </c>
      <c r="N641" s="11">
        <v>0</v>
      </c>
      <c r="O641" s="11">
        <v>0</v>
      </c>
      <c r="P641" s="11"/>
      <c r="Q641" s="11">
        <f>IF(SUMIFS(N:N,E:E,SubmissionActual[[#This Row],[MonthName]])&gt;0,SubmissionActual[[#This Row],[2nd Submission]],SubmissionActual[[#This Row],[1st Submission]])</f>
        <v>0</v>
      </c>
    </row>
    <row r="642" spans="1:17">
      <c r="A642" s="15" t="str">
        <f>IF(OR(AND(SubmissionActual[MonthName]=MonthSel, SubmissionActual[Define]=DefineSel), AND(SubmissionActual[MonthName]=MonthSel, DefineSel="All")),"Yes","No")</f>
        <v>No</v>
      </c>
      <c r="B642" s="15" t="str">
        <f ca="1">IF(SubmissionActual[[#This Row],[Month2]]&lt;MONTH(TODAY()),"Yes","No")</f>
        <v>Yes</v>
      </c>
      <c r="C642" s="15">
        <v>2022</v>
      </c>
      <c r="D642" s="15">
        <v>4</v>
      </c>
      <c r="E642" s="15" t="s">
        <v>137</v>
      </c>
      <c r="F642" s="11" t="s">
        <v>602</v>
      </c>
      <c r="G642" s="11"/>
      <c r="H642" s="266" t="s">
        <v>72</v>
      </c>
      <c r="I642" s="11" t="s">
        <v>428</v>
      </c>
      <c r="J642" s="11" t="s">
        <v>400</v>
      </c>
      <c r="K642" s="11" t="s">
        <v>410</v>
      </c>
      <c r="L642" s="11"/>
      <c r="M642" s="11">
        <v>0</v>
      </c>
      <c r="N642" s="11">
        <v>0</v>
      </c>
      <c r="O642" s="11">
        <v>0</v>
      </c>
      <c r="P642" s="11"/>
      <c r="Q642" s="11">
        <f>IF(SUMIFS(N:N,E:E,SubmissionActual[[#This Row],[MonthName]])&gt;0,SubmissionActual[[#This Row],[2nd Submission]],SubmissionActual[[#This Row],[1st Submission]])</f>
        <v>0</v>
      </c>
    </row>
    <row r="643" spans="1:17">
      <c r="A643" s="15" t="str">
        <f>IF(OR(AND(SubmissionActual[MonthName]=MonthSel, SubmissionActual[Define]=DefineSel), AND(SubmissionActual[MonthName]=MonthSel, DefineSel="All")),"Yes","No")</f>
        <v>No</v>
      </c>
      <c r="B643" s="15" t="str">
        <f ca="1">IF(SubmissionActual[[#This Row],[Month2]]&lt;MONTH(TODAY()),"Yes","No")</f>
        <v>Yes</v>
      </c>
      <c r="C643" s="15">
        <v>2022</v>
      </c>
      <c r="D643" s="15">
        <v>4</v>
      </c>
      <c r="E643" s="15" t="s">
        <v>137</v>
      </c>
      <c r="F643" s="11" t="s">
        <v>539</v>
      </c>
      <c r="G643" s="11"/>
      <c r="H643" s="266" t="s">
        <v>72</v>
      </c>
      <c r="I643" s="11" t="s">
        <v>428</v>
      </c>
      <c r="J643" s="11" t="s">
        <v>389</v>
      </c>
      <c r="K643" s="11" t="s">
        <v>410</v>
      </c>
      <c r="L643" s="11"/>
      <c r="M643" s="11"/>
      <c r="N643" s="11"/>
      <c r="O643" s="11"/>
      <c r="P643" s="11">
        <v>0</v>
      </c>
      <c r="Q643" s="11">
        <f>IF(SUMIFS(N:N,E:E,SubmissionActual[[#This Row],[MonthName]])&gt;0,SubmissionActual[[#This Row],[2nd Submission]],SubmissionActual[[#This Row],[1st Submission]])</f>
        <v>0</v>
      </c>
    </row>
    <row r="644" spans="1:17">
      <c r="A644" s="15" t="str">
        <f>IF(OR(AND(SubmissionActual[MonthName]=MonthSel, SubmissionActual[Define]=DefineSel), AND(SubmissionActual[MonthName]=MonthSel, DefineSel="All")),"Yes","No")</f>
        <v>No</v>
      </c>
      <c r="B644" s="15" t="str">
        <f ca="1">IF(SubmissionActual[[#This Row],[Month2]]&lt;MONTH(TODAY()),"Yes","No")</f>
        <v>Yes</v>
      </c>
      <c r="C644" s="15">
        <v>2022</v>
      </c>
      <c r="D644" s="15">
        <v>4</v>
      </c>
      <c r="E644" s="15" t="s">
        <v>137</v>
      </c>
      <c r="F644" s="11" t="s">
        <v>566</v>
      </c>
      <c r="G644" s="11"/>
      <c r="H644" s="266" t="s">
        <v>72</v>
      </c>
      <c r="I644" s="11" t="s">
        <v>428</v>
      </c>
      <c r="J644" s="11" t="s">
        <v>389</v>
      </c>
      <c r="K644" s="11" t="s">
        <v>410</v>
      </c>
      <c r="L644" s="11"/>
      <c r="M644" s="11">
        <v>0</v>
      </c>
      <c r="N644" s="11"/>
      <c r="O644" s="11">
        <v>0</v>
      </c>
      <c r="P644" s="11"/>
      <c r="Q644" s="11">
        <f>IF(SUMIFS(N:N,E:E,SubmissionActual[[#This Row],[MonthName]])&gt;0,SubmissionActual[[#This Row],[2nd Submission]],SubmissionActual[[#This Row],[1st Submission]])</f>
        <v>0</v>
      </c>
    </row>
    <row r="645" spans="1:17">
      <c r="A645" s="15" t="str">
        <f>IF(OR(AND(SubmissionActual[MonthName]=MonthSel, SubmissionActual[Define]=DefineSel), AND(SubmissionActual[MonthName]=MonthSel, DefineSel="All")),"Yes","No")</f>
        <v>No</v>
      </c>
      <c r="B645" s="15" t="str">
        <f ca="1">IF(SubmissionActual[[#This Row],[Month2]]&lt;MONTH(TODAY()),"Yes","No")</f>
        <v>Yes</v>
      </c>
      <c r="C645" s="15">
        <v>2022</v>
      </c>
      <c r="D645" s="15">
        <v>4</v>
      </c>
      <c r="E645" s="15" t="s">
        <v>137</v>
      </c>
      <c r="F645" s="11" t="s">
        <v>584</v>
      </c>
      <c r="G645" s="11"/>
      <c r="H645" s="266" t="s">
        <v>72</v>
      </c>
      <c r="I645" s="11" t="s">
        <v>428</v>
      </c>
      <c r="J645" s="11" t="s">
        <v>372</v>
      </c>
      <c r="K645" s="11" t="s">
        <v>410</v>
      </c>
      <c r="L645" s="11"/>
      <c r="M645" s="11"/>
      <c r="N645" s="11">
        <v>0</v>
      </c>
      <c r="O645" s="11">
        <v>0</v>
      </c>
      <c r="P645" s="11"/>
      <c r="Q645" s="11">
        <f>IF(SUMIFS(N:N,E:E,SubmissionActual[[#This Row],[MonthName]])&gt;0,SubmissionActual[[#This Row],[2nd Submission]],SubmissionActual[[#This Row],[1st Submission]])</f>
        <v>0</v>
      </c>
    </row>
    <row r="646" spans="1:17">
      <c r="A646" s="15" t="str">
        <f>IF(OR(AND(SubmissionActual[MonthName]=MonthSel, SubmissionActual[Define]=DefineSel), AND(SubmissionActual[MonthName]=MonthSel, DefineSel="All")),"Yes","No")</f>
        <v>Yes</v>
      </c>
      <c r="B646" s="15" t="str">
        <f ca="1">IF(SubmissionActual[[#This Row],[Month2]]&lt;MONTH(TODAY()),"Yes","No")</f>
        <v>Yes</v>
      </c>
      <c r="C646" s="15">
        <v>2022</v>
      </c>
      <c r="D646" s="15">
        <v>4</v>
      </c>
      <c r="E646" s="15" t="s">
        <v>137</v>
      </c>
      <c r="F646" s="11" t="s">
        <v>584</v>
      </c>
      <c r="G646" s="11"/>
      <c r="H646" s="266" t="s">
        <v>77</v>
      </c>
      <c r="I646" s="11" t="s">
        <v>428</v>
      </c>
      <c r="J646" s="11" t="s">
        <v>372</v>
      </c>
      <c r="K646" s="11" t="s">
        <v>410</v>
      </c>
      <c r="L646" s="11"/>
      <c r="M646" s="11">
        <v>0</v>
      </c>
      <c r="N646" s="11"/>
      <c r="O646" s="11">
        <v>0</v>
      </c>
      <c r="P646" s="11"/>
      <c r="Q646" s="11">
        <f>IF(SUMIFS(N:N,E:E,SubmissionActual[[#This Row],[MonthName]])&gt;0,SubmissionActual[[#This Row],[2nd Submission]],SubmissionActual[[#This Row],[1st Submission]])</f>
        <v>0</v>
      </c>
    </row>
    <row r="647" spans="1:17">
      <c r="A647" s="15" t="str">
        <f>IF(OR(AND(SubmissionActual[MonthName]=MonthSel, SubmissionActual[Define]=DefineSel), AND(SubmissionActual[MonthName]=MonthSel, DefineSel="All")),"Yes","No")</f>
        <v>No</v>
      </c>
      <c r="B647" s="15" t="str">
        <f ca="1">IF(SubmissionActual[[#This Row],[Month2]]&lt;MONTH(TODAY()),"Yes","No")</f>
        <v>Yes</v>
      </c>
      <c r="C647" s="15">
        <v>2022</v>
      </c>
      <c r="D647" s="15">
        <v>4</v>
      </c>
      <c r="E647" s="15" t="s">
        <v>137</v>
      </c>
      <c r="F647" s="11" t="s">
        <v>585</v>
      </c>
      <c r="G647" s="11"/>
      <c r="H647" s="266" t="s">
        <v>72</v>
      </c>
      <c r="I647" s="11" t="s">
        <v>428</v>
      </c>
      <c r="J647" s="11" t="s">
        <v>372</v>
      </c>
      <c r="K647" s="11" t="s">
        <v>410</v>
      </c>
      <c r="L647" s="11"/>
      <c r="M647" s="11"/>
      <c r="N647" s="11">
        <v>0</v>
      </c>
      <c r="O647" s="11">
        <v>0</v>
      </c>
      <c r="P647" s="11"/>
      <c r="Q647" s="11">
        <f>IF(SUMIFS(N:N,E:E,SubmissionActual[[#This Row],[MonthName]])&gt;0,SubmissionActual[[#This Row],[2nd Submission]],SubmissionActual[[#This Row],[1st Submission]])</f>
        <v>0</v>
      </c>
    </row>
    <row r="648" spans="1:17">
      <c r="A648" s="15" t="str">
        <f>IF(OR(AND(SubmissionActual[MonthName]=MonthSel, SubmissionActual[Define]=DefineSel), AND(SubmissionActual[MonthName]=MonthSel, DefineSel="All")),"Yes","No")</f>
        <v>Yes</v>
      </c>
      <c r="B648" s="15" t="str">
        <f ca="1">IF(SubmissionActual[[#This Row],[Month2]]&lt;MONTH(TODAY()),"Yes","No")</f>
        <v>Yes</v>
      </c>
      <c r="C648" s="15">
        <v>2022</v>
      </c>
      <c r="D648" s="15">
        <v>4</v>
      </c>
      <c r="E648" s="15" t="s">
        <v>137</v>
      </c>
      <c r="F648" s="11" t="s">
        <v>585</v>
      </c>
      <c r="G648" s="11"/>
      <c r="H648" s="266" t="s">
        <v>77</v>
      </c>
      <c r="I648" s="11" t="s">
        <v>428</v>
      </c>
      <c r="J648" s="11" t="s">
        <v>372</v>
      </c>
      <c r="K648" s="11" t="s">
        <v>410</v>
      </c>
      <c r="L648" s="11"/>
      <c r="M648" s="11">
        <v>0</v>
      </c>
      <c r="N648" s="11"/>
      <c r="O648" s="11">
        <v>0</v>
      </c>
      <c r="P648" s="11"/>
      <c r="Q648" s="11">
        <f>IF(SUMIFS(N:N,E:E,SubmissionActual[[#This Row],[MonthName]])&gt;0,SubmissionActual[[#This Row],[2nd Submission]],SubmissionActual[[#This Row],[1st Submission]])</f>
        <v>0</v>
      </c>
    </row>
    <row r="649" spans="1:17">
      <c r="A649" s="15" t="str">
        <f>IF(OR(AND(SubmissionActual[MonthName]=MonthSel, SubmissionActual[Define]=DefineSel), AND(SubmissionActual[MonthName]=MonthSel, DefineSel="All")),"Yes","No")</f>
        <v>No</v>
      </c>
      <c r="B649" s="15" t="str">
        <f ca="1">IF(SubmissionActual[[#This Row],[Month2]]&lt;MONTH(TODAY()),"Yes","No")</f>
        <v>Yes</v>
      </c>
      <c r="C649" s="15">
        <v>2022</v>
      </c>
      <c r="D649" s="15">
        <v>4</v>
      </c>
      <c r="E649" s="15" t="s">
        <v>137</v>
      </c>
      <c r="F649" s="11" t="s">
        <v>600</v>
      </c>
      <c r="G649" s="11"/>
      <c r="H649" s="266" t="s">
        <v>72</v>
      </c>
      <c r="I649" s="11" t="s">
        <v>428</v>
      </c>
      <c r="J649" s="11" t="s">
        <v>400</v>
      </c>
      <c r="K649" s="11" t="s">
        <v>410</v>
      </c>
      <c r="L649" s="11"/>
      <c r="M649" s="11">
        <v>0</v>
      </c>
      <c r="N649" s="11">
        <v>0</v>
      </c>
      <c r="O649" s="11">
        <v>0</v>
      </c>
      <c r="P649" s="11"/>
      <c r="Q649" s="11">
        <f>IF(SUMIFS(N:N,E:E,SubmissionActual[[#This Row],[MonthName]])&gt;0,SubmissionActual[[#This Row],[2nd Submission]],SubmissionActual[[#This Row],[1st Submission]])</f>
        <v>0</v>
      </c>
    </row>
    <row r="650" spans="1:17">
      <c r="A650" s="15" t="str">
        <f>IF(OR(AND(SubmissionActual[MonthName]=MonthSel, SubmissionActual[Define]=DefineSel), AND(SubmissionActual[MonthName]=MonthSel, DefineSel="All")),"Yes","No")</f>
        <v>No</v>
      </c>
      <c r="B650" s="15" t="str">
        <f ca="1">IF(SubmissionActual[[#This Row],[Month2]]&lt;MONTH(TODAY()),"Yes","No")</f>
        <v>Yes</v>
      </c>
      <c r="C650" s="15">
        <v>2022</v>
      </c>
      <c r="D650" s="15">
        <v>4</v>
      </c>
      <c r="E650" s="15" t="s">
        <v>137</v>
      </c>
      <c r="F650" s="11" t="s">
        <v>598</v>
      </c>
      <c r="G650" s="11"/>
      <c r="H650" s="266" t="s">
        <v>72</v>
      </c>
      <c r="I650" s="11" t="s">
        <v>428</v>
      </c>
      <c r="J650" s="11" t="s">
        <v>389</v>
      </c>
      <c r="K650" s="11" t="s">
        <v>410</v>
      </c>
      <c r="L650" s="11"/>
      <c r="M650" s="11">
        <v>0</v>
      </c>
      <c r="N650" s="11"/>
      <c r="O650" s="11">
        <v>0</v>
      </c>
      <c r="P650" s="11"/>
      <c r="Q650" s="11">
        <f>IF(SUMIFS(N:N,E:E,SubmissionActual[[#This Row],[MonthName]])&gt;0,SubmissionActual[[#This Row],[2nd Submission]],SubmissionActual[[#This Row],[1st Submission]])</f>
        <v>0</v>
      </c>
    </row>
    <row r="651" spans="1:17">
      <c r="A651" s="15" t="str">
        <f>IF(OR(AND(SubmissionActual[MonthName]=MonthSel, SubmissionActual[Define]=DefineSel), AND(SubmissionActual[MonthName]=MonthSel, DefineSel="All")),"Yes","No")</f>
        <v>No</v>
      </c>
      <c r="B651" s="15" t="str">
        <f ca="1">IF(SubmissionActual[[#This Row],[Month2]]&lt;MONTH(TODAY()),"Yes","No")</f>
        <v>Yes</v>
      </c>
      <c r="C651" s="15">
        <v>2022</v>
      </c>
      <c r="D651" s="15">
        <v>4</v>
      </c>
      <c r="E651" s="15" t="s">
        <v>137</v>
      </c>
      <c r="F651" s="11" t="s">
        <v>567</v>
      </c>
      <c r="G651" s="11"/>
      <c r="H651" s="266" t="s">
        <v>72</v>
      </c>
      <c r="I651" s="11" t="s">
        <v>428</v>
      </c>
      <c r="J651" s="11" t="s">
        <v>389</v>
      </c>
      <c r="K651" s="11" t="s">
        <v>410</v>
      </c>
      <c r="L651" s="11"/>
      <c r="M651" s="11">
        <v>0</v>
      </c>
      <c r="N651" s="11">
        <v>0</v>
      </c>
      <c r="O651" s="11">
        <v>0</v>
      </c>
      <c r="P651" s="11"/>
      <c r="Q651" s="11">
        <f>IF(SUMIFS(N:N,E:E,SubmissionActual[[#This Row],[MonthName]])&gt;0,SubmissionActual[[#This Row],[2nd Submission]],SubmissionActual[[#This Row],[1st Submission]])</f>
        <v>0</v>
      </c>
    </row>
    <row r="652" spans="1:17">
      <c r="A652" s="15" t="str">
        <f>IF(OR(AND(SubmissionActual[MonthName]=MonthSel, SubmissionActual[Define]=DefineSel), AND(SubmissionActual[MonthName]=MonthSel, DefineSel="All")),"Yes","No")</f>
        <v>No</v>
      </c>
      <c r="B652" s="15" t="str">
        <f ca="1">IF(SubmissionActual[[#This Row],[Month2]]&lt;MONTH(TODAY()),"Yes","No")</f>
        <v>Yes</v>
      </c>
      <c r="C652" s="15">
        <v>2022</v>
      </c>
      <c r="D652" s="15">
        <v>4</v>
      </c>
      <c r="E652" s="15" t="s">
        <v>137</v>
      </c>
      <c r="F652" s="11" t="s">
        <v>568</v>
      </c>
      <c r="G652" s="11"/>
      <c r="H652" s="266" t="s">
        <v>72</v>
      </c>
      <c r="I652" s="11" t="s">
        <v>428</v>
      </c>
      <c r="J652" s="11" t="s">
        <v>389</v>
      </c>
      <c r="K652" s="11" t="s">
        <v>410</v>
      </c>
      <c r="L652" s="11"/>
      <c r="M652" s="11">
        <v>0</v>
      </c>
      <c r="N652" s="11">
        <v>0</v>
      </c>
      <c r="O652" s="11">
        <v>0</v>
      </c>
      <c r="P652" s="11"/>
      <c r="Q652" s="11">
        <f>IF(SUMIFS(N:N,E:E,SubmissionActual[[#This Row],[MonthName]])&gt;0,SubmissionActual[[#This Row],[2nd Submission]],SubmissionActual[[#This Row],[1st Submission]])</f>
        <v>0</v>
      </c>
    </row>
    <row r="653" spans="1:17">
      <c r="A653" s="15" t="str">
        <f>IF(OR(AND(SubmissionActual[MonthName]=MonthSel, SubmissionActual[Define]=DefineSel), AND(SubmissionActual[MonthName]=MonthSel, DefineSel="All")),"Yes","No")</f>
        <v>No</v>
      </c>
      <c r="B653" s="15" t="str">
        <f ca="1">IF(SubmissionActual[[#This Row],[Month2]]&lt;MONTH(TODAY()),"Yes","No")</f>
        <v>Yes</v>
      </c>
      <c r="C653" s="15">
        <v>2022</v>
      </c>
      <c r="D653" s="15">
        <v>4</v>
      </c>
      <c r="E653" s="15" t="s">
        <v>137</v>
      </c>
      <c r="F653" s="11" t="s">
        <v>569</v>
      </c>
      <c r="G653" s="11"/>
      <c r="H653" s="266" t="s">
        <v>72</v>
      </c>
      <c r="I653" s="11" t="s">
        <v>428</v>
      </c>
      <c r="J653" s="11" t="s">
        <v>400</v>
      </c>
      <c r="K653" s="11" t="s">
        <v>410</v>
      </c>
      <c r="L653" s="11"/>
      <c r="M653" s="11">
        <v>0</v>
      </c>
      <c r="N653" s="11">
        <v>0</v>
      </c>
      <c r="O653" s="11">
        <v>0</v>
      </c>
      <c r="P653" s="11"/>
      <c r="Q653" s="11">
        <f>IF(SUMIFS(N:N,E:E,SubmissionActual[[#This Row],[MonthName]])&gt;0,SubmissionActual[[#This Row],[2nd Submission]],SubmissionActual[[#This Row],[1st Submission]])</f>
        <v>0</v>
      </c>
    </row>
    <row r="654" spans="1:17">
      <c r="A654" s="15" t="str">
        <f>IF(OR(AND(SubmissionActual[MonthName]=MonthSel, SubmissionActual[Define]=DefineSel), AND(SubmissionActual[MonthName]=MonthSel, DefineSel="All")),"Yes","No")</f>
        <v>No</v>
      </c>
      <c r="B654" s="15" t="str">
        <f ca="1">IF(SubmissionActual[[#This Row],[Month2]]&lt;MONTH(TODAY()),"Yes","No")</f>
        <v>Yes</v>
      </c>
      <c r="C654" s="15">
        <v>2022</v>
      </c>
      <c r="D654" s="15">
        <v>4</v>
      </c>
      <c r="E654" s="15" t="s">
        <v>137</v>
      </c>
      <c r="F654" s="11" t="s">
        <v>141</v>
      </c>
      <c r="G654" s="11"/>
      <c r="H654" s="266" t="s">
        <v>72</v>
      </c>
      <c r="I654" s="11" t="s">
        <v>428</v>
      </c>
      <c r="J654" s="11" t="s">
        <v>400</v>
      </c>
      <c r="K654" s="11" t="s">
        <v>410</v>
      </c>
      <c r="L654" s="11"/>
      <c r="M654" s="11">
        <v>0</v>
      </c>
      <c r="N654" s="11">
        <v>0</v>
      </c>
      <c r="O654" s="11">
        <v>0</v>
      </c>
      <c r="P654" s="11"/>
      <c r="Q654" s="11">
        <f>IF(SUMIFS(N:N,E:E,SubmissionActual[[#This Row],[MonthName]])&gt;0,SubmissionActual[[#This Row],[2nd Submission]],SubmissionActual[[#This Row],[1st Submission]])</f>
        <v>0</v>
      </c>
    </row>
    <row r="655" spans="1:17">
      <c r="A655" s="15" t="str">
        <f>IF(OR(AND(SubmissionActual[MonthName]=MonthSel, SubmissionActual[Define]=DefineSel), AND(SubmissionActual[MonthName]=MonthSel, DefineSel="All")),"Yes","No")</f>
        <v>No</v>
      </c>
      <c r="B655" s="15" t="str">
        <f ca="1">IF(SubmissionActual[[#This Row],[Month2]]&lt;MONTH(TODAY()),"Yes","No")</f>
        <v>Yes</v>
      </c>
      <c r="C655" s="15">
        <v>2022</v>
      </c>
      <c r="D655" s="15">
        <v>4</v>
      </c>
      <c r="E655" s="15" t="s">
        <v>137</v>
      </c>
      <c r="F655" s="11" t="s">
        <v>140</v>
      </c>
      <c r="G655" s="11"/>
      <c r="H655" s="266" t="s">
        <v>72</v>
      </c>
      <c r="I655" s="11" t="s">
        <v>428</v>
      </c>
      <c r="J655" s="11" t="s">
        <v>400</v>
      </c>
      <c r="K655" s="11" t="s">
        <v>410</v>
      </c>
      <c r="L655" s="11"/>
      <c r="M655" s="11">
        <v>0</v>
      </c>
      <c r="N655" s="11">
        <v>0</v>
      </c>
      <c r="O655" s="11">
        <v>0</v>
      </c>
      <c r="P655" s="11"/>
      <c r="Q655" s="11">
        <f>IF(SUMIFS(N:N,E:E,SubmissionActual[[#This Row],[MonthName]])&gt;0,SubmissionActual[[#This Row],[2nd Submission]],SubmissionActual[[#This Row],[1st Submission]])</f>
        <v>0</v>
      </c>
    </row>
    <row r="656" spans="1:17">
      <c r="A656" s="15" t="str">
        <f>IF(OR(AND(SubmissionActual[MonthName]=MonthSel, SubmissionActual[Define]=DefineSel), AND(SubmissionActual[MonthName]=MonthSel, DefineSel="All")),"Yes","No")</f>
        <v>No</v>
      </c>
      <c r="B656" s="15" t="str">
        <f ca="1">IF(SubmissionActual[[#This Row],[Month2]]&lt;MONTH(TODAY()),"Yes","No")</f>
        <v>Yes</v>
      </c>
      <c r="C656" s="15">
        <v>2022</v>
      </c>
      <c r="D656" s="15">
        <v>4</v>
      </c>
      <c r="E656" s="15" t="s">
        <v>137</v>
      </c>
      <c r="F656" s="11" t="s">
        <v>73</v>
      </c>
      <c r="G656" s="11"/>
      <c r="H656" s="266" t="s">
        <v>72</v>
      </c>
      <c r="I656" s="11" t="s">
        <v>428</v>
      </c>
      <c r="J656" s="11" t="s">
        <v>400</v>
      </c>
      <c r="K656" s="11" t="s">
        <v>410</v>
      </c>
      <c r="L656" s="11"/>
      <c r="M656" s="11">
        <v>13810.364929537507</v>
      </c>
      <c r="N656" s="11">
        <v>0</v>
      </c>
      <c r="O656" s="11">
        <v>-13810.364929537507</v>
      </c>
      <c r="P656" s="11"/>
      <c r="Q656" s="11">
        <f>IF(SUMIFS(N:N,E:E,SubmissionActual[[#This Row],[MonthName]])&gt;0,SubmissionActual[[#This Row],[2nd Submission]],SubmissionActual[[#This Row],[1st Submission]])</f>
        <v>0</v>
      </c>
    </row>
    <row r="657" spans="1:17">
      <c r="A657" s="15" t="str">
        <f>IF(OR(AND(SubmissionActual[MonthName]=MonthSel, SubmissionActual[Define]=DefineSel), AND(SubmissionActual[MonthName]=MonthSel, DefineSel="All")),"Yes","No")</f>
        <v>No</v>
      </c>
      <c r="B657" s="15" t="str">
        <f ca="1">IF(SubmissionActual[[#This Row],[Month2]]&lt;MONTH(TODAY()),"Yes","No")</f>
        <v>Yes</v>
      </c>
      <c r="C657" s="15">
        <v>2022</v>
      </c>
      <c r="D657" s="15">
        <v>4</v>
      </c>
      <c r="E657" s="15" t="s">
        <v>137</v>
      </c>
      <c r="F657" s="11" t="s">
        <v>74</v>
      </c>
      <c r="G657" s="11"/>
      <c r="H657" s="266" t="s">
        <v>72</v>
      </c>
      <c r="I657" s="11" t="s">
        <v>428</v>
      </c>
      <c r="J657" s="11" t="s">
        <v>400</v>
      </c>
      <c r="K657" s="11" t="s">
        <v>410</v>
      </c>
      <c r="L657" s="11"/>
      <c r="M657" s="11">
        <v>3412.8899814607175</v>
      </c>
      <c r="N657" s="11">
        <v>0</v>
      </c>
      <c r="O657" s="11">
        <v>-3412.8899814607175</v>
      </c>
      <c r="P657" s="11"/>
      <c r="Q657" s="11">
        <f>IF(SUMIFS(N:N,E:E,SubmissionActual[[#This Row],[MonthName]])&gt;0,SubmissionActual[[#This Row],[2nd Submission]],SubmissionActual[[#This Row],[1st Submission]])</f>
        <v>0</v>
      </c>
    </row>
    <row r="658" spans="1:17">
      <c r="A658" s="15" t="str">
        <f>IF(OR(AND(SubmissionActual[MonthName]=MonthSel, SubmissionActual[Define]=DefineSel), AND(SubmissionActual[MonthName]=MonthSel, DefineSel="All")),"Yes","No")</f>
        <v>No</v>
      </c>
      <c r="B658" s="15" t="str">
        <f ca="1">IF(SubmissionActual[[#This Row],[Month2]]&lt;MONTH(TODAY()),"Yes","No")</f>
        <v>Yes</v>
      </c>
      <c r="C658" s="15">
        <v>2022</v>
      </c>
      <c r="D658" s="15">
        <v>4</v>
      </c>
      <c r="E658" s="15" t="s">
        <v>137</v>
      </c>
      <c r="F658" s="11" t="s">
        <v>75</v>
      </c>
      <c r="G658" s="11"/>
      <c r="H658" s="266" t="s">
        <v>72</v>
      </c>
      <c r="I658" s="11" t="s">
        <v>428</v>
      </c>
      <c r="J658" s="11" t="s">
        <v>400</v>
      </c>
      <c r="K658" s="11" t="s">
        <v>410</v>
      </c>
      <c r="L658" s="11"/>
      <c r="M658" s="11">
        <v>1930.3233548344276</v>
      </c>
      <c r="N658" s="11">
        <v>0</v>
      </c>
      <c r="O658" s="11">
        <v>-1930.3233548344276</v>
      </c>
      <c r="P658" s="11"/>
      <c r="Q658" s="11">
        <f>IF(SUMIFS(N:N,E:E,SubmissionActual[[#This Row],[MonthName]])&gt;0,SubmissionActual[[#This Row],[2nd Submission]],SubmissionActual[[#This Row],[1st Submission]])</f>
        <v>0</v>
      </c>
    </row>
    <row r="659" spans="1:17">
      <c r="A659" s="15" t="str">
        <f>IF(OR(AND(SubmissionActual[MonthName]=MonthSel, SubmissionActual[Define]=DefineSel), AND(SubmissionActual[MonthName]=MonthSel, DefineSel="All")),"Yes","No")</f>
        <v>No</v>
      </c>
      <c r="B659" s="15" t="str">
        <f ca="1">IF(SubmissionActual[[#This Row],[Month2]]&lt;MONTH(TODAY()),"Yes","No")</f>
        <v>Yes</v>
      </c>
      <c r="C659" s="15">
        <v>2022</v>
      </c>
      <c r="D659" s="15">
        <v>4</v>
      </c>
      <c r="E659" s="15" t="s">
        <v>137</v>
      </c>
      <c r="F659" s="11" t="s">
        <v>37</v>
      </c>
      <c r="G659" s="11"/>
      <c r="H659" s="266" t="s">
        <v>72</v>
      </c>
      <c r="I659" s="11" t="s">
        <v>428</v>
      </c>
      <c r="J659" s="11" t="s">
        <v>400</v>
      </c>
      <c r="K659" s="11" t="s">
        <v>410</v>
      </c>
      <c r="L659" s="11"/>
      <c r="M659" s="11">
        <v>0</v>
      </c>
      <c r="N659" s="11">
        <v>0</v>
      </c>
      <c r="O659" s="11">
        <v>0</v>
      </c>
      <c r="P659" s="11"/>
      <c r="Q659" s="11">
        <f>IF(SUMIFS(N:N,E:E,SubmissionActual[[#This Row],[MonthName]])&gt;0,SubmissionActual[[#This Row],[2nd Submission]],SubmissionActual[[#This Row],[1st Submission]])</f>
        <v>0</v>
      </c>
    </row>
    <row r="660" spans="1:17">
      <c r="A660" s="15" t="str">
        <f>IF(OR(AND(SubmissionActual[MonthName]=MonthSel, SubmissionActual[Define]=DefineSel), AND(SubmissionActual[MonthName]=MonthSel, DefineSel="All")),"Yes","No")</f>
        <v>Yes</v>
      </c>
      <c r="B660" s="15" t="str">
        <f ca="1">IF(SubmissionActual[[#This Row],[Month2]]&lt;MONTH(TODAY()),"Yes","No")</f>
        <v>Yes</v>
      </c>
      <c r="C660" s="15">
        <v>2022</v>
      </c>
      <c r="D660" s="15">
        <v>4</v>
      </c>
      <c r="E660" s="15" t="s">
        <v>137</v>
      </c>
      <c r="F660" s="11" t="s">
        <v>616</v>
      </c>
      <c r="G660" s="11"/>
      <c r="H660" s="266" t="s">
        <v>77</v>
      </c>
      <c r="I660" s="11" t="s">
        <v>428</v>
      </c>
      <c r="J660" s="11" t="s">
        <v>372</v>
      </c>
      <c r="K660" s="11" t="s">
        <v>410</v>
      </c>
      <c r="L660" s="11"/>
      <c r="M660" s="11"/>
      <c r="N660" s="11">
        <v>0</v>
      </c>
      <c r="O660" s="11">
        <v>0</v>
      </c>
      <c r="P660" s="11"/>
      <c r="Q660" s="11">
        <f>IF(SUMIFS(N:N,E:E,SubmissionActual[[#This Row],[MonthName]])&gt;0,SubmissionActual[[#This Row],[2nd Submission]],SubmissionActual[[#This Row],[1st Submission]])</f>
        <v>0</v>
      </c>
    </row>
    <row r="661" spans="1:17">
      <c r="A661" s="15" t="str">
        <f>IF(OR(AND(SubmissionActual[MonthName]=MonthSel, SubmissionActual[Define]=DefineSel), AND(SubmissionActual[MonthName]=MonthSel, DefineSel="All")),"Yes","No")</f>
        <v>Yes</v>
      </c>
      <c r="B661" s="15" t="str">
        <f ca="1">IF(SubmissionActual[[#This Row],[Month2]]&lt;MONTH(TODAY()),"Yes","No")</f>
        <v>Yes</v>
      </c>
      <c r="C661" s="15">
        <v>2022</v>
      </c>
      <c r="D661" s="15">
        <v>4</v>
      </c>
      <c r="E661" s="15" t="s">
        <v>137</v>
      </c>
      <c r="F661" s="11" t="s">
        <v>617</v>
      </c>
      <c r="G661" s="11"/>
      <c r="H661" s="266" t="s">
        <v>77</v>
      </c>
      <c r="I661" s="11" t="s">
        <v>428</v>
      </c>
      <c r="J661" s="11" t="s">
        <v>372</v>
      </c>
      <c r="K661" s="11" t="s">
        <v>410</v>
      </c>
      <c r="L661" s="11"/>
      <c r="M661" s="11"/>
      <c r="N661" s="11">
        <v>0</v>
      </c>
      <c r="O661" s="11">
        <v>0</v>
      </c>
      <c r="P661" s="11"/>
      <c r="Q661" s="11">
        <f>IF(SUMIFS(N:N,E:E,SubmissionActual[[#This Row],[MonthName]])&gt;0,SubmissionActual[[#This Row],[2nd Submission]],SubmissionActual[[#This Row],[1st Submission]])</f>
        <v>0</v>
      </c>
    </row>
    <row r="662" spans="1:17">
      <c r="A662" s="15" t="str">
        <f>IF(OR(AND(SubmissionActual[MonthName]=MonthSel, SubmissionActual[Define]=DefineSel), AND(SubmissionActual[MonthName]=MonthSel, DefineSel="All")),"Yes","No")</f>
        <v>Yes</v>
      </c>
      <c r="B662" s="15" t="str">
        <f ca="1">IF(SubmissionActual[[#This Row],[Month2]]&lt;MONTH(TODAY()),"Yes","No")</f>
        <v>Yes</v>
      </c>
      <c r="C662" s="15">
        <v>2022</v>
      </c>
      <c r="D662" s="15">
        <v>4</v>
      </c>
      <c r="E662" s="15" t="s">
        <v>137</v>
      </c>
      <c r="F662" s="11" t="s">
        <v>618</v>
      </c>
      <c r="G662" s="11"/>
      <c r="H662" s="266" t="s">
        <v>77</v>
      </c>
      <c r="I662" s="11" t="s">
        <v>428</v>
      </c>
      <c r="J662" s="11" t="s">
        <v>372</v>
      </c>
      <c r="K662" s="11" t="s">
        <v>410</v>
      </c>
      <c r="L662" s="11"/>
      <c r="M662" s="11"/>
      <c r="N662" s="11">
        <v>0</v>
      </c>
      <c r="O662" s="11">
        <v>0</v>
      </c>
      <c r="P662" s="11"/>
      <c r="Q662" s="11">
        <f>IF(SUMIFS(N:N,E:E,SubmissionActual[[#This Row],[MonthName]])&gt;0,SubmissionActual[[#This Row],[2nd Submission]],SubmissionActual[[#This Row],[1st Submission]])</f>
        <v>0</v>
      </c>
    </row>
    <row r="663" spans="1:17">
      <c r="A663" s="15" t="str">
        <f>IF(OR(AND(SubmissionActual[MonthName]=MonthSel, SubmissionActual[Define]=DefineSel), AND(SubmissionActual[MonthName]=MonthSel, DefineSel="All")),"Yes","No")</f>
        <v>Yes</v>
      </c>
      <c r="B663" s="15" t="str">
        <f ca="1">IF(SubmissionActual[[#This Row],[Month2]]&lt;MONTH(TODAY()),"Yes","No")</f>
        <v>Yes</v>
      </c>
      <c r="C663" s="15">
        <v>2022</v>
      </c>
      <c r="D663" s="15">
        <v>4</v>
      </c>
      <c r="E663" s="15" t="s">
        <v>137</v>
      </c>
      <c r="F663" s="11" t="s">
        <v>619</v>
      </c>
      <c r="G663" s="11"/>
      <c r="H663" s="266" t="s">
        <v>77</v>
      </c>
      <c r="I663" s="11" t="s">
        <v>428</v>
      </c>
      <c r="J663" s="11" t="s">
        <v>372</v>
      </c>
      <c r="K663" s="11" t="s">
        <v>410</v>
      </c>
      <c r="L663" s="11"/>
      <c r="M663" s="11"/>
      <c r="N663" s="11">
        <v>0</v>
      </c>
      <c r="O663" s="11">
        <v>0</v>
      </c>
      <c r="P663" s="11"/>
      <c r="Q663" s="11">
        <f>IF(SUMIFS(N:N,E:E,SubmissionActual[[#This Row],[MonthName]])&gt;0,SubmissionActual[[#This Row],[2nd Submission]],SubmissionActual[[#This Row],[1st Submission]])</f>
        <v>0</v>
      </c>
    </row>
    <row r="664" spans="1:17">
      <c r="A664" s="15" t="str">
        <f>IF(OR(AND(SubmissionActual[MonthName]=MonthSel, SubmissionActual[Define]=DefineSel), AND(SubmissionActual[MonthName]=MonthSel, DefineSel="All")),"Yes","No")</f>
        <v>Yes</v>
      </c>
      <c r="B664" s="15" t="str">
        <f ca="1">IF(SubmissionActual[[#This Row],[Month2]]&lt;MONTH(TODAY()),"Yes","No")</f>
        <v>Yes</v>
      </c>
      <c r="C664" s="15">
        <v>2022</v>
      </c>
      <c r="D664" s="15">
        <v>4</v>
      </c>
      <c r="E664" s="15" t="s">
        <v>137</v>
      </c>
      <c r="F664" s="11" t="s">
        <v>620</v>
      </c>
      <c r="G664" s="11"/>
      <c r="H664" s="266" t="s">
        <v>77</v>
      </c>
      <c r="I664" s="11" t="s">
        <v>428</v>
      </c>
      <c r="J664" s="11" t="s">
        <v>372</v>
      </c>
      <c r="K664" s="11" t="s">
        <v>410</v>
      </c>
      <c r="L664" s="11"/>
      <c r="M664" s="11"/>
      <c r="N664" s="11">
        <v>0</v>
      </c>
      <c r="O664" s="11">
        <v>0</v>
      </c>
      <c r="P664" s="11"/>
      <c r="Q664" s="11">
        <f>IF(SUMIFS(N:N,E:E,SubmissionActual[[#This Row],[MonthName]])&gt;0,SubmissionActual[[#This Row],[2nd Submission]],SubmissionActual[[#This Row],[1st Submission]])</f>
        <v>0</v>
      </c>
    </row>
    <row r="665" spans="1:17">
      <c r="A665" s="15" t="str">
        <f>IF(OR(AND(SubmissionActual[MonthName]=MonthSel, SubmissionActual[Define]=DefineSel), AND(SubmissionActual[MonthName]=MonthSel, DefineSel="All")),"Yes","No")</f>
        <v>Yes</v>
      </c>
      <c r="B665" s="15" t="str">
        <f ca="1">IF(SubmissionActual[[#This Row],[Month2]]&lt;MONTH(TODAY()),"Yes","No")</f>
        <v>Yes</v>
      </c>
      <c r="C665" s="15">
        <v>2022</v>
      </c>
      <c r="D665" s="15">
        <v>4</v>
      </c>
      <c r="E665" s="15" t="s">
        <v>137</v>
      </c>
      <c r="F665" s="11" t="s">
        <v>621</v>
      </c>
      <c r="G665" s="11"/>
      <c r="H665" s="266" t="s">
        <v>77</v>
      </c>
      <c r="I665" s="11" t="s">
        <v>428</v>
      </c>
      <c r="J665" s="11" t="s">
        <v>372</v>
      </c>
      <c r="K665" s="11" t="s">
        <v>410</v>
      </c>
      <c r="L665" s="11"/>
      <c r="M665" s="11"/>
      <c r="N665" s="11">
        <v>0</v>
      </c>
      <c r="O665" s="11">
        <v>0</v>
      </c>
      <c r="P665" s="11"/>
      <c r="Q665" s="11">
        <f>IF(SUMIFS(N:N,E:E,SubmissionActual[[#This Row],[MonthName]])&gt;0,SubmissionActual[[#This Row],[2nd Submission]],SubmissionActual[[#This Row],[1st Submission]])</f>
        <v>0</v>
      </c>
    </row>
    <row r="666" spans="1:17">
      <c r="A666" s="15" t="str">
        <f>IF(OR(AND(SubmissionActual[MonthName]=MonthSel, SubmissionActual[Define]=DefineSel), AND(SubmissionActual[MonthName]=MonthSel, DefineSel="All")),"Yes","No")</f>
        <v>Yes</v>
      </c>
      <c r="B666" s="15" t="str">
        <f ca="1">IF(SubmissionActual[[#This Row],[Month2]]&lt;MONTH(TODAY()),"Yes","No")</f>
        <v>Yes</v>
      </c>
      <c r="C666" s="15">
        <v>2022</v>
      </c>
      <c r="D666" s="15">
        <v>4</v>
      </c>
      <c r="E666" s="15" t="s">
        <v>137</v>
      </c>
      <c r="F666" s="11" t="s">
        <v>622</v>
      </c>
      <c r="G666" s="11"/>
      <c r="H666" s="266" t="s">
        <v>77</v>
      </c>
      <c r="I666" s="11" t="s">
        <v>428</v>
      </c>
      <c r="J666" s="11" t="s">
        <v>372</v>
      </c>
      <c r="K666" s="11" t="s">
        <v>410</v>
      </c>
      <c r="L666" s="11"/>
      <c r="M666" s="11"/>
      <c r="N666" s="11">
        <v>0</v>
      </c>
      <c r="O666" s="11">
        <v>0</v>
      </c>
      <c r="P666" s="11"/>
      <c r="Q666" s="11">
        <f>IF(SUMIFS(N:N,E:E,SubmissionActual[[#This Row],[MonthName]])&gt;0,SubmissionActual[[#This Row],[2nd Submission]],SubmissionActual[[#This Row],[1st Submission]])</f>
        <v>0</v>
      </c>
    </row>
    <row r="667" spans="1:17">
      <c r="A667" s="15" t="str">
        <f>IF(OR(AND(SubmissionActual[MonthName]=MonthSel, SubmissionActual[Define]=DefineSel), AND(SubmissionActual[MonthName]=MonthSel, DefineSel="All")),"Yes","No")</f>
        <v>Yes</v>
      </c>
      <c r="B667" s="15" t="str">
        <f ca="1">IF(SubmissionActual[[#This Row],[Month2]]&lt;MONTH(TODAY()),"Yes","No")</f>
        <v>Yes</v>
      </c>
      <c r="C667" s="15">
        <v>2022</v>
      </c>
      <c r="D667" s="15">
        <v>4</v>
      </c>
      <c r="E667" s="15" t="s">
        <v>137</v>
      </c>
      <c r="F667" s="11" t="s">
        <v>623</v>
      </c>
      <c r="G667" s="11"/>
      <c r="H667" s="266" t="s">
        <v>77</v>
      </c>
      <c r="I667" s="11" t="s">
        <v>428</v>
      </c>
      <c r="J667" s="11" t="s">
        <v>372</v>
      </c>
      <c r="K667" s="11" t="s">
        <v>410</v>
      </c>
      <c r="L667" s="11"/>
      <c r="M667" s="11"/>
      <c r="N667" s="11">
        <v>0</v>
      </c>
      <c r="O667" s="11">
        <v>0</v>
      </c>
      <c r="P667" s="11"/>
      <c r="Q667" s="11">
        <f>IF(SUMIFS(N:N,E:E,SubmissionActual[[#This Row],[MonthName]])&gt;0,SubmissionActual[[#This Row],[2nd Submission]],SubmissionActual[[#This Row],[1st Submission]])</f>
        <v>0</v>
      </c>
    </row>
    <row r="668" spans="1:17">
      <c r="A668" s="15" t="str">
        <f>IF(OR(AND(SubmissionActual[MonthName]=MonthSel, SubmissionActual[Define]=DefineSel), AND(SubmissionActual[MonthName]=MonthSel, DefineSel="All")),"Yes","No")</f>
        <v>Yes</v>
      </c>
      <c r="B668" s="15" t="str">
        <f ca="1">IF(SubmissionActual[[#This Row],[Month2]]&lt;MONTH(TODAY()),"Yes","No")</f>
        <v>Yes</v>
      </c>
      <c r="C668" s="15">
        <v>2022</v>
      </c>
      <c r="D668" s="15">
        <v>4</v>
      </c>
      <c r="E668" s="15" t="s">
        <v>137</v>
      </c>
      <c r="F668" s="11" t="s">
        <v>624</v>
      </c>
      <c r="G668" s="11"/>
      <c r="H668" s="266" t="s">
        <v>77</v>
      </c>
      <c r="I668" s="11" t="s">
        <v>428</v>
      </c>
      <c r="J668" s="11" t="s">
        <v>372</v>
      </c>
      <c r="K668" s="11" t="s">
        <v>410</v>
      </c>
      <c r="L668" s="11"/>
      <c r="M668" s="11"/>
      <c r="N668" s="11">
        <v>0</v>
      </c>
      <c r="O668" s="11">
        <v>0</v>
      </c>
      <c r="P668" s="11"/>
      <c r="Q668" s="11">
        <f>IF(SUMIFS(N:N,E:E,SubmissionActual[[#This Row],[MonthName]])&gt;0,SubmissionActual[[#This Row],[2nd Submission]],SubmissionActual[[#This Row],[1st Submission]])</f>
        <v>0</v>
      </c>
    </row>
    <row r="669" spans="1:17">
      <c r="A669" s="15" t="str">
        <f>IF(OR(AND(SubmissionActual[MonthName]=MonthSel, SubmissionActual[Define]=DefineSel), AND(SubmissionActual[MonthName]=MonthSel, DefineSel="All")),"Yes","No")</f>
        <v>Yes</v>
      </c>
      <c r="B669" s="15" t="str">
        <f ca="1">IF(SubmissionActual[[#This Row],[Month2]]&lt;MONTH(TODAY()),"Yes","No")</f>
        <v>Yes</v>
      </c>
      <c r="C669" s="15">
        <v>2022</v>
      </c>
      <c r="D669" s="15">
        <v>4</v>
      </c>
      <c r="E669" s="15" t="s">
        <v>137</v>
      </c>
      <c r="F669" s="11" t="s">
        <v>625</v>
      </c>
      <c r="G669" s="11"/>
      <c r="H669" s="266" t="s">
        <v>77</v>
      </c>
      <c r="I669" s="11" t="s">
        <v>428</v>
      </c>
      <c r="J669" s="11" t="s">
        <v>372</v>
      </c>
      <c r="K669" s="11" t="s">
        <v>410</v>
      </c>
      <c r="L669" s="11"/>
      <c r="M669" s="11"/>
      <c r="N669" s="11">
        <v>0</v>
      </c>
      <c r="O669" s="11">
        <v>0</v>
      </c>
      <c r="P669" s="11"/>
      <c r="Q669" s="11">
        <f>IF(SUMIFS(N:N,E:E,SubmissionActual[[#This Row],[MonthName]])&gt;0,SubmissionActual[[#This Row],[2nd Submission]],SubmissionActual[[#This Row],[1st Submission]])</f>
        <v>0</v>
      </c>
    </row>
    <row r="670" spans="1:17">
      <c r="A670" s="15" t="str">
        <f>IF(OR(AND(SubmissionActual[MonthName]=MonthSel, SubmissionActual[Define]=DefineSel), AND(SubmissionActual[MonthName]=MonthSel, DefineSel="All")),"Yes","No")</f>
        <v>Yes</v>
      </c>
      <c r="B670" s="15" t="str">
        <f ca="1">IF(SubmissionActual[[#This Row],[Month2]]&lt;MONTH(TODAY()),"Yes","No")</f>
        <v>Yes</v>
      </c>
      <c r="C670" s="15">
        <v>2022</v>
      </c>
      <c r="D670" s="15">
        <v>4</v>
      </c>
      <c r="E670" s="15" t="s">
        <v>137</v>
      </c>
      <c r="F670" s="11" t="s">
        <v>626</v>
      </c>
      <c r="G670" s="11"/>
      <c r="H670" s="266" t="s">
        <v>77</v>
      </c>
      <c r="I670" s="11" t="s">
        <v>428</v>
      </c>
      <c r="J670" s="11" t="s">
        <v>372</v>
      </c>
      <c r="K670" s="11" t="s">
        <v>410</v>
      </c>
      <c r="L670" s="11"/>
      <c r="M670" s="11"/>
      <c r="N670" s="11">
        <v>0</v>
      </c>
      <c r="O670" s="11">
        <v>0</v>
      </c>
      <c r="P670" s="11"/>
      <c r="Q670" s="11">
        <f>IF(SUMIFS(N:N,E:E,SubmissionActual[[#This Row],[MonthName]])&gt;0,SubmissionActual[[#This Row],[2nd Submission]],SubmissionActual[[#This Row],[1st Submission]])</f>
        <v>0</v>
      </c>
    </row>
    <row r="671" spans="1:17">
      <c r="A671" s="15" t="str">
        <f>IF(OR(AND(SubmissionActual[MonthName]=MonthSel, SubmissionActual[Define]=DefineSel), AND(SubmissionActual[MonthName]=MonthSel, DefineSel="All")),"Yes","No")</f>
        <v>Yes</v>
      </c>
      <c r="B671" s="15" t="str">
        <f ca="1">IF(SubmissionActual[[#This Row],[Month2]]&lt;MONTH(TODAY()),"Yes","No")</f>
        <v>Yes</v>
      </c>
      <c r="C671" s="15">
        <v>2022</v>
      </c>
      <c r="D671" s="15">
        <v>4</v>
      </c>
      <c r="E671" s="15" t="s">
        <v>137</v>
      </c>
      <c r="F671" s="11" t="s">
        <v>627</v>
      </c>
      <c r="G671" s="11"/>
      <c r="H671" s="266" t="s">
        <v>77</v>
      </c>
      <c r="I671" s="11" t="s">
        <v>428</v>
      </c>
      <c r="J671" s="11" t="s">
        <v>372</v>
      </c>
      <c r="K671" s="11" t="s">
        <v>410</v>
      </c>
      <c r="L671" s="11"/>
      <c r="M671" s="11"/>
      <c r="N671" s="11">
        <v>0</v>
      </c>
      <c r="O671" s="11">
        <v>0</v>
      </c>
      <c r="P671" s="11"/>
      <c r="Q671" s="11">
        <f>IF(SUMIFS(N:N,E:E,SubmissionActual[[#This Row],[MonthName]])&gt;0,SubmissionActual[[#This Row],[2nd Submission]],SubmissionActual[[#This Row],[1st Submission]])</f>
        <v>0</v>
      </c>
    </row>
    <row r="672" spans="1:17">
      <c r="A672" s="15" t="str">
        <f>IF(OR(AND(SubmissionActual[MonthName]=MonthSel, SubmissionActual[Define]=DefineSel), AND(SubmissionActual[MonthName]=MonthSel, DefineSel="All")),"Yes","No")</f>
        <v>Yes</v>
      </c>
      <c r="B672" s="15" t="str">
        <f ca="1">IF(SubmissionActual[[#This Row],[Month2]]&lt;MONTH(TODAY()),"Yes","No")</f>
        <v>Yes</v>
      </c>
      <c r="C672" s="15">
        <v>2022</v>
      </c>
      <c r="D672" s="15">
        <v>4</v>
      </c>
      <c r="E672" s="15" t="s">
        <v>137</v>
      </c>
      <c r="F672" s="11" t="s">
        <v>79</v>
      </c>
      <c r="G672" s="11"/>
      <c r="H672" s="266" t="s">
        <v>77</v>
      </c>
      <c r="I672" s="11" t="s">
        <v>428</v>
      </c>
      <c r="J672" s="11" t="s">
        <v>400</v>
      </c>
      <c r="K672" s="11" t="s">
        <v>410</v>
      </c>
      <c r="L672" s="11"/>
      <c r="M672" s="11">
        <v>4116</v>
      </c>
      <c r="N672" s="11">
        <v>0</v>
      </c>
      <c r="O672" s="11">
        <v>-4116</v>
      </c>
      <c r="P672" s="11">
        <v>0</v>
      </c>
      <c r="Q672" s="11">
        <f>IF(SUMIFS(N:N,E:E,SubmissionActual[[#This Row],[MonthName]])&gt;0,SubmissionActual[[#This Row],[2nd Submission]],SubmissionActual[[#This Row],[1st Submission]])</f>
        <v>0</v>
      </c>
    </row>
    <row r="673" spans="1:17">
      <c r="A673" s="15" t="str">
        <f>IF(OR(AND(SubmissionActual[MonthName]=MonthSel, SubmissionActual[Define]=DefineSel), AND(SubmissionActual[MonthName]=MonthSel, DefineSel="All")),"Yes","No")</f>
        <v>Yes</v>
      </c>
      <c r="B673" s="15" t="str">
        <f ca="1">IF(SubmissionActual[[#This Row],[Month2]]&lt;MONTH(TODAY()),"Yes","No")</f>
        <v>Yes</v>
      </c>
      <c r="C673" s="15">
        <v>2022</v>
      </c>
      <c r="D673" s="15">
        <v>4</v>
      </c>
      <c r="E673" s="15" t="s">
        <v>137</v>
      </c>
      <c r="F673" s="11" t="s">
        <v>80</v>
      </c>
      <c r="G673" s="11"/>
      <c r="H673" s="266" t="s">
        <v>77</v>
      </c>
      <c r="I673" s="11" t="s">
        <v>428</v>
      </c>
      <c r="J673" s="11" t="s">
        <v>400</v>
      </c>
      <c r="K673" s="11" t="s">
        <v>410</v>
      </c>
      <c r="L673" s="11"/>
      <c r="M673" s="11">
        <v>4262.3999999999996</v>
      </c>
      <c r="N673" s="11">
        <v>0</v>
      </c>
      <c r="O673" s="11">
        <v>-4262.3999999999996</v>
      </c>
      <c r="P673" s="11">
        <v>0</v>
      </c>
      <c r="Q673" s="11">
        <f>IF(SUMIFS(N:N,E:E,SubmissionActual[[#This Row],[MonthName]])&gt;0,SubmissionActual[[#This Row],[2nd Submission]],SubmissionActual[[#This Row],[1st Submission]])</f>
        <v>0</v>
      </c>
    </row>
    <row r="674" spans="1:17">
      <c r="A674" s="15" t="str">
        <f>IF(OR(AND(SubmissionActual[MonthName]=MonthSel, SubmissionActual[Define]=DefineSel), AND(SubmissionActual[MonthName]=MonthSel, DefineSel="All")),"Yes","No")</f>
        <v>Yes</v>
      </c>
      <c r="B674" s="15" t="str">
        <f ca="1">IF(SubmissionActual[[#This Row],[Month2]]&lt;MONTH(TODAY()),"Yes","No")</f>
        <v>Yes</v>
      </c>
      <c r="C674" s="15">
        <v>2022</v>
      </c>
      <c r="D674" s="15">
        <v>4</v>
      </c>
      <c r="E674" s="15" t="s">
        <v>137</v>
      </c>
      <c r="F674" s="11" t="s">
        <v>82</v>
      </c>
      <c r="G674" s="11"/>
      <c r="H674" s="266" t="s">
        <v>77</v>
      </c>
      <c r="I674" s="11" t="s">
        <v>428</v>
      </c>
      <c r="J674" s="11" t="s">
        <v>400</v>
      </c>
      <c r="K674" s="11" t="s">
        <v>410</v>
      </c>
      <c r="L674" s="11"/>
      <c r="M674" s="11">
        <v>172.8</v>
      </c>
      <c r="N674" s="11"/>
      <c r="O674" s="11">
        <v>0</v>
      </c>
      <c r="P674" s="11"/>
      <c r="Q674" s="11">
        <f>IF(SUMIFS(N:N,E:E,SubmissionActual[[#This Row],[MonthName]])&gt;0,SubmissionActual[[#This Row],[2nd Submission]],SubmissionActual[[#This Row],[1st Submission]])</f>
        <v>0</v>
      </c>
    </row>
    <row r="675" spans="1:17">
      <c r="A675" s="15" t="str">
        <f>IF(OR(AND(SubmissionActual[MonthName]=MonthSel, SubmissionActual[Define]=DefineSel), AND(SubmissionActual[MonthName]=MonthSel, DefineSel="All")),"Yes","No")</f>
        <v>Yes</v>
      </c>
      <c r="B675" s="15" t="str">
        <f ca="1">IF(SubmissionActual[[#This Row],[Month2]]&lt;MONTH(TODAY()),"Yes","No")</f>
        <v>Yes</v>
      </c>
      <c r="C675" s="15">
        <v>2022</v>
      </c>
      <c r="D675" s="15">
        <v>4</v>
      </c>
      <c r="E675" s="15" t="s">
        <v>137</v>
      </c>
      <c r="F675" s="11" t="s">
        <v>83</v>
      </c>
      <c r="G675" s="11"/>
      <c r="H675" s="266" t="s">
        <v>77</v>
      </c>
      <c r="I675" s="11" t="s">
        <v>428</v>
      </c>
      <c r="J675" s="11" t="s">
        <v>400</v>
      </c>
      <c r="K675" s="11" t="s">
        <v>410</v>
      </c>
      <c r="L675" s="11"/>
      <c r="M675" s="11">
        <v>2016</v>
      </c>
      <c r="N675" s="11">
        <v>0</v>
      </c>
      <c r="O675" s="11">
        <v>-2016</v>
      </c>
      <c r="P675" s="11">
        <v>0</v>
      </c>
      <c r="Q675" s="11">
        <f>IF(SUMIFS(N:N,E:E,SubmissionActual[[#This Row],[MonthName]])&gt;0,SubmissionActual[[#This Row],[2nd Submission]],SubmissionActual[[#This Row],[1st Submission]])</f>
        <v>0</v>
      </c>
    </row>
    <row r="676" spans="1:17">
      <c r="A676" s="15" t="str">
        <f>IF(OR(AND(SubmissionActual[MonthName]=MonthSel, SubmissionActual[Define]=DefineSel), AND(SubmissionActual[MonthName]=MonthSel, DefineSel="All")),"Yes","No")</f>
        <v>Yes</v>
      </c>
      <c r="B676" s="15" t="str">
        <f ca="1">IF(SubmissionActual[[#This Row],[Month2]]&lt;MONTH(TODAY()),"Yes","No")</f>
        <v>Yes</v>
      </c>
      <c r="C676" s="15">
        <v>2022</v>
      </c>
      <c r="D676" s="15">
        <v>4</v>
      </c>
      <c r="E676" s="15" t="s">
        <v>137</v>
      </c>
      <c r="F676" s="11" t="s">
        <v>81</v>
      </c>
      <c r="G676" s="11"/>
      <c r="H676" s="266" t="s">
        <v>77</v>
      </c>
      <c r="I676" s="11" t="s">
        <v>428</v>
      </c>
      <c r="J676" s="11" t="s">
        <v>400</v>
      </c>
      <c r="K676" s="11" t="s">
        <v>410</v>
      </c>
      <c r="L676" s="11"/>
      <c r="M676" s="11">
        <v>3052</v>
      </c>
      <c r="N676" s="11">
        <v>0</v>
      </c>
      <c r="O676" s="11">
        <v>-3052</v>
      </c>
      <c r="P676" s="11">
        <v>0</v>
      </c>
      <c r="Q676" s="11">
        <f>IF(SUMIFS(N:N,E:E,SubmissionActual[[#This Row],[MonthName]])&gt;0,SubmissionActual[[#This Row],[2nd Submission]],SubmissionActual[[#This Row],[1st Submission]])</f>
        <v>0</v>
      </c>
    </row>
    <row r="677" spans="1:17">
      <c r="A677" s="15" t="str">
        <f>IF(OR(AND(SubmissionActual[MonthName]=MonthSel, SubmissionActual[Define]=DefineSel), AND(SubmissionActual[MonthName]=MonthSel, DefineSel="All")),"Yes","No")</f>
        <v>No</v>
      </c>
      <c r="B677" s="15" t="str">
        <f ca="1">IF(SubmissionActual[[#This Row],[Month2]]&lt;MONTH(TODAY()),"Yes","No")</f>
        <v>Yes</v>
      </c>
      <c r="C677" s="15">
        <v>2022</v>
      </c>
      <c r="D677" s="15">
        <v>4</v>
      </c>
      <c r="E677" s="15" t="s">
        <v>137</v>
      </c>
      <c r="F677" s="11" t="s">
        <v>645</v>
      </c>
      <c r="G677" s="11"/>
      <c r="H677" s="266" t="s">
        <v>72</v>
      </c>
      <c r="I677" s="11" t="s">
        <v>428</v>
      </c>
      <c r="J677" s="11" t="s">
        <v>372</v>
      </c>
      <c r="K677" s="11" t="s">
        <v>410</v>
      </c>
      <c r="L677" s="11"/>
      <c r="M677" s="11">
        <v>1281.9025253717873</v>
      </c>
      <c r="N677" s="11">
        <v>600</v>
      </c>
      <c r="O677" s="11">
        <v>-681.90252537178731</v>
      </c>
      <c r="P677" s="11">
        <v>490</v>
      </c>
      <c r="Q677" s="11">
        <f>IF(SUMIFS(N:N,E:E,SubmissionActual[[#This Row],[MonthName]])&gt;0,SubmissionActual[[#This Row],[2nd Submission]],SubmissionActual[[#This Row],[1st Submission]])</f>
        <v>600</v>
      </c>
    </row>
    <row r="678" spans="1:17">
      <c r="A678" s="15" t="str">
        <f>IF(OR(AND(SubmissionActual[MonthName]=MonthSel, SubmissionActual[Define]=DefineSel), AND(SubmissionActual[MonthName]=MonthSel, DefineSel="All")),"Yes","No")</f>
        <v>No</v>
      </c>
      <c r="B678" s="15" t="str">
        <f ca="1">IF(SubmissionActual[[#This Row],[Month2]]&lt;MONTH(TODAY()),"Yes","No")</f>
        <v>Yes</v>
      </c>
      <c r="C678" s="15">
        <v>2022</v>
      </c>
      <c r="D678" s="15">
        <v>4</v>
      </c>
      <c r="E678" s="15" t="s">
        <v>137</v>
      </c>
      <c r="F678" s="11" t="s">
        <v>646</v>
      </c>
      <c r="G678" s="11"/>
      <c r="H678" s="266" t="s">
        <v>72</v>
      </c>
      <c r="I678" s="11" t="s">
        <v>428</v>
      </c>
      <c r="J678" s="11" t="s">
        <v>372</v>
      </c>
      <c r="K678" s="11" t="s">
        <v>410</v>
      </c>
      <c r="L678" s="11"/>
      <c r="M678" s="11">
        <v>918.09747462821292</v>
      </c>
      <c r="N678" s="11">
        <v>1200</v>
      </c>
      <c r="O678" s="11">
        <v>281.90252537178708</v>
      </c>
      <c r="P678" s="11">
        <v>1105</v>
      </c>
      <c r="Q678" s="11">
        <f>IF(SUMIFS(N:N,E:E,SubmissionActual[[#This Row],[MonthName]])&gt;0,SubmissionActual[[#This Row],[2nd Submission]],SubmissionActual[[#This Row],[1st Submission]])</f>
        <v>1200</v>
      </c>
    </row>
    <row r="679" spans="1:17">
      <c r="A679" s="15" t="str">
        <f>IF(OR(AND(SubmissionActual[MonthName]=MonthSel, SubmissionActual[Define]=DefineSel), AND(SubmissionActual[MonthName]=MonthSel, DefineSel="All")),"Yes","No")</f>
        <v>No</v>
      </c>
      <c r="B679" s="15" t="str">
        <f ca="1">IF(SubmissionActual[[#This Row],[Month2]]&lt;MONTH(TODAY()),"Yes","No")</f>
        <v>Yes</v>
      </c>
      <c r="C679" s="15">
        <v>2022</v>
      </c>
      <c r="D679" s="15">
        <v>4</v>
      </c>
      <c r="E679" s="15" t="s">
        <v>137</v>
      </c>
      <c r="F679" s="11" t="s">
        <v>728</v>
      </c>
      <c r="G679" s="11"/>
      <c r="H679" s="266" t="s">
        <v>72</v>
      </c>
      <c r="I679" s="11" t="s">
        <v>428</v>
      </c>
      <c r="J679" s="11" t="s">
        <v>372</v>
      </c>
      <c r="K679" s="11" t="s">
        <v>410</v>
      </c>
      <c r="L679" s="11"/>
      <c r="M679" s="11">
        <v>0</v>
      </c>
      <c r="N679" s="11">
        <v>0</v>
      </c>
      <c r="O679" s="11">
        <v>0</v>
      </c>
      <c r="P679" s="11"/>
      <c r="Q679" s="11">
        <f>IF(SUMIFS(N:N,E:E,SubmissionActual[[#This Row],[MonthName]])&gt;0,SubmissionActual[[#This Row],[2nd Submission]],SubmissionActual[[#This Row],[1st Submission]])</f>
        <v>0</v>
      </c>
    </row>
    <row r="680" spans="1:17">
      <c r="A680" s="15" t="str">
        <f>IF(OR(AND(SubmissionActual[MonthName]=MonthSel, SubmissionActual[Define]=DefineSel), AND(SubmissionActual[MonthName]=MonthSel, DefineSel="All")),"Yes","No")</f>
        <v>No</v>
      </c>
      <c r="B680" s="15" t="str">
        <f ca="1">IF(SubmissionActual[[#This Row],[Month2]]&lt;MONTH(TODAY()),"Yes","No")</f>
        <v>Yes</v>
      </c>
      <c r="C680" s="15">
        <v>2022</v>
      </c>
      <c r="D680" s="15">
        <v>4</v>
      </c>
      <c r="E680" s="15" t="s">
        <v>137</v>
      </c>
      <c r="F680" s="11" t="s">
        <v>729</v>
      </c>
      <c r="G680" s="11"/>
      <c r="H680" s="266" t="s">
        <v>72</v>
      </c>
      <c r="I680" s="11" t="s">
        <v>428</v>
      </c>
      <c r="J680" s="11" t="s">
        <v>372</v>
      </c>
      <c r="K680" s="11" t="s">
        <v>410</v>
      </c>
      <c r="L680" s="11"/>
      <c r="M680" s="11">
        <v>0</v>
      </c>
      <c r="N680" s="11">
        <v>0</v>
      </c>
      <c r="O680" s="11">
        <v>0</v>
      </c>
      <c r="P680" s="11"/>
      <c r="Q680" s="11">
        <f>IF(SUMIFS(N:N,E:E,SubmissionActual[[#This Row],[MonthName]])&gt;0,SubmissionActual[[#This Row],[2nd Submission]],SubmissionActual[[#This Row],[1st Submission]])</f>
        <v>0</v>
      </c>
    </row>
    <row r="681" spans="1:17">
      <c r="A681" s="15" t="str">
        <f>IF(OR(AND(SubmissionActual[MonthName]=MonthSel, SubmissionActual[Define]=DefineSel), AND(SubmissionActual[MonthName]=MonthSel, DefineSel="All")),"Yes","No")</f>
        <v>No</v>
      </c>
      <c r="B681" s="15" t="str">
        <f ca="1">IF(SubmissionActual[[#This Row],[Month2]]&lt;MONTH(TODAY()),"Yes","No")</f>
        <v>Yes</v>
      </c>
      <c r="C681" s="15">
        <v>2022</v>
      </c>
      <c r="D681" s="15">
        <v>4</v>
      </c>
      <c r="E681" s="15" t="s">
        <v>137</v>
      </c>
      <c r="F681" s="11" t="s">
        <v>736</v>
      </c>
      <c r="G681" s="11"/>
      <c r="H681" s="266" t="s">
        <v>72</v>
      </c>
      <c r="I681" s="11" t="s">
        <v>428</v>
      </c>
      <c r="J681" s="11" t="s">
        <v>400</v>
      </c>
      <c r="K681" s="11" t="s">
        <v>410</v>
      </c>
      <c r="L681" s="11"/>
      <c r="M681" s="11">
        <v>2866.4283504023051</v>
      </c>
      <c r="N681" s="11">
        <v>0</v>
      </c>
      <c r="O681" s="11">
        <v>-2866.4283504023051</v>
      </c>
      <c r="P681" s="11"/>
      <c r="Q681" s="11">
        <f>IF(SUMIFS(N:N,E:E,SubmissionActual[[#This Row],[MonthName]])&gt;0,SubmissionActual[[#This Row],[2nd Submission]],SubmissionActual[[#This Row],[1st Submission]])</f>
        <v>0</v>
      </c>
    </row>
    <row r="682" spans="1:17">
      <c r="A682" s="15" t="str">
        <f>IF(OR(AND(SubmissionActual[MonthName]=MonthSel, SubmissionActual[Define]=DefineSel), AND(SubmissionActual[MonthName]=MonthSel, DefineSel="All")),"Yes","No")</f>
        <v>No</v>
      </c>
      <c r="B682" s="15" t="str">
        <f ca="1">IF(SubmissionActual[[#This Row],[Month2]]&lt;MONTH(TODAY()),"Yes","No")</f>
        <v>Yes</v>
      </c>
      <c r="C682" s="15">
        <v>2022</v>
      </c>
      <c r="D682" s="15">
        <v>4</v>
      </c>
      <c r="E682" s="15" t="s">
        <v>137</v>
      </c>
      <c r="F682" s="11" t="s">
        <v>737</v>
      </c>
      <c r="G682" s="11"/>
      <c r="H682" s="266" t="s">
        <v>72</v>
      </c>
      <c r="I682" s="11" t="s">
        <v>428</v>
      </c>
      <c r="J682" s="11" t="s">
        <v>400</v>
      </c>
      <c r="K682" s="11" t="s">
        <v>410</v>
      </c>
      <c r="L682" s="11"/>
      <c r="M682" s="11">
        <v>0</v>
      </c>
      <c r="N682" s="11">
        <v>0</v>
      </c>
      <c r="O682" s="11">
        <v>0</v>
      </c>
      <c r="P682" s="11"/>
      <c r="Q682" s="11">
        <f>IF(SUMIFS(N:N,E:E,SubmissionActual[[#This Row],[MonthName]])&gt;0,SubmissionActual[[#This Row],[2nd Submission]],SubmissionActual[[#This Row],[1st Submission]])</f>
        <v>0</v>
      </c>
    </row>
    <row r="683" spans="1:17">
      <c r="A683" s="15" t="str">
        <f>IF(OR(AND(SubmissionActual[MonthName]=MonthSel, SubmissionActual[Define]=DefineSel), AND(SubmissionActual[MonthName]=MonthSel, DefineSel="All")),"Yes","No")</f>
        <v>No</v>
      </c>
      <c r="B683" s="15" t="str">
        <f ca="1">IF(SubmissionActual[[#This Row],[Month2]]&lt;MONTH(TODAY()),"Yes","No")</f>
        <v>Yes</v>
      </c>
      <c r="C683" s="15">
        <v>2022</v>
      </c>
      <c r="D683" s="15">
        <v>4</v>
      </c>
      <c r="E683" s="15" t="s">
        <v>137</v>
      </c>
      <c r="F683" s="11" t="s">
        <v>648</v>
      </c>
      <c r="G683" s="11"/>
      <c r="H683" s="266" t="s">
        <v>72</v>
      </c>
      <c r="I683" s="11" t="s">
        <v>428</v>
      </c>
      <c r="J683" s="11" t="s">
        <v>400</v>
      </c>
      <c r="K683" s="11" t="s">
        <v>410</v>
      </c>
      <c r="L683" s="11"/>
      <c r="M683" s="11">
        <v>2339.5706091047859</v>
      </c>
      <c r="N683" s="11">
        <v>0</v>
      </c>
      <c r="O683" s="11">
        <v>-2339.5706091047859</v>
      </c>
      <c r="P683" s="11">
        <v>0</v>
      </c>
      <c r="Q683" s="11">
        <f>IF(SUMIFS(N:N,E:E,SubmissionActual[[#This Row],[MonthName]])&gt;0,SubmissionActual[[#This Row],[2nd Submission]],SubmissionActual[[#This Row],[1st Submission]])</f>
        <v>0</v>
      </c>
    </row>
    <row r="684" spans="1:17">
      <c r="A684" s="15" t="str">
        <f>IF(OR(AND(SubmissionActual[MonthName]=MonthSel, SubmissionActual[Define]=DefineSel), AND(SubmissionActual[MonthName]=MonthSel, DefineSel="All")),"Yes","No")</f>
        <v>No</v>
      </c>
      <c r="B684" s="15" t="str">
        <f ca="1">IF(SubmissionActual[[#This Row],[Month2]]&lt;MONTH(TODAY()),"Yes","No")</f>
        <v>Yes</v>
      </c>
      <c r="C684" s="15">
        <v>2022</v>
      </c>
      <c r="D684" s="15">
        <v>4</v>
      </c>
      <c r="E684" s="15" t="s">
        <v>137</v>
      </c>
      <c r="F684" s="11" t="s">
        <v>649</v>
      </c>
      <c r="G684" s="11"/>
      <c r="H684" s="266" t="s">
        <v>72</v>
      </c>
      <c r="I684" s="11" t="s">
        <v>428</v>
      </c>
      <c r="J684" s="11" t="s">
        <v>400</v>
      </c>
      <c r="K684" s="11" t="s">
        <v>410</v>
      </c>
      <c r="L684" s="11"/>
      <c r="M684" s="11">
        <v>0</v>
      </c>
      <c r="N684" s="11">
        <v>14000</v>
      </c>
      <c r="O684" s="11">
        <v>14000</v>
      </c>
      <c r="P684" s="11">
        <v>34189</v>
      </c>
      <c r="Q684" s="11">
        <f>IF(SUMIFS(N:N,E:E,SubmissionActual[[#This Row],[MonthName]])&gt;0,SubmissionActual[[#This Row],[2nd Submission]],SubmissionActual[[#This Row],[1st Submission]])</f>
        <v>14000</v>
      </c>
    </row>
    <row r="685" spans="1:17">
      <c r="A685" s="15" t="str">
        <f>IF(OR(AND(SubmissionActual[MonthName]=MonthSel, SubmissionActual[Define]=DefineSel), AND(SubmissionActual[MonthName]=MonthSel, DefineSel="All")),"Yes","No")</f>
        <v>No</v>
      </c>
      <c r="B685" s="15" t="str">
        <f ca="1">IF(SubmissionActual[[#This Row],[Month2]]&lt;MONTH(TODAY()),"Yes","No")</f>
        <v>Yes</v>
      </c>
      <c r="C685" s="15">
        <v>2022</v>
      </c>
      <c r="D685" s="15">
        <v>4</v>
      </c>
      <c r="E685" s="15" t="s">
        <v>137</v>
      </c>
      <c r="F685" s="11" t="s">
        <v>650</v>
      </c>
      <c r="G685" s="11"/>
      <c r="H685" s="266" t="s">
        <v>72</v>
      </c>
      <c r="I685" s="11" t="s">
        <v>428</v>
      </c>
      <c r="J685" s="11" t="s">
        <v>400</v>
      </c>
      <c r="K685" s="11" t="s">
        <v>410</v>
      </c>
      <c r="L685" s="11"/>
      <c r="M685" s="11">
        <v>56012.043465573537</v>
      </c>
      <c r="N685" s="11">
        <v>45000</v>
      </c>
      <c r="O685" s="11">
        <v>-11012.043465573537</v>
      </c>
      <c r="P685" s="11">
        <v>35933</v>
      </c>
      <c r="Q685" s="11">
        <f>IF(SUMIFS(N:N,E:E,SubmissionActual[[#This Row],[MonthName]])&gt;0,SubmissionActual[[#This Row],[2nd Submission]],SubmissionActual[[#This Row],[1st Submission]])</f>
        <v>45000</v>
      </c>
    </row>
    <row r="686" spans="1:17">
      <c r="A686" s="15" t="str">
        <f>IF(OR(AND(SubmissionActual[MonthName]=MonthSel, SubmissionActual[Define]=DefineSel), AND(SubmissionActual[MonthName]=MonthSel, DefineSel="All")),"Yes","No")</f>
        <v>No</v>
      </c>
      <c r="B686" s="15" t="str">
        <f ca="1">IF(SubmissionActual[[#This Row],[Month2]]&lt;MONTH(TODAY()),"Yes","No")</f>
        <v>Yes</v>
      </c>
      <c r="C686" s="15">
        <v>2022</v>
      </c>
      <c r="D686" s="15">
        <v>4</v>
      </c>
      <c r="E686" s="15" t="s">
        <v>137</v>
      </c>
      <c r="F686" s="11" t="s">
        <v>651</v>
      </c>
      <c r="G686" s="11"/>
      <c r="H686" s="266" t="s">
        <v>72</v>
      </c>
      <c r="I686" s="11" t="s">
        <v>428</v>
      </c>
      <c r="J686" s="11" t="s">
        <v>400</v>
      </c>
      <c r="K686" s="11" t="s">
        <v>410</v>
      </c>
      <c r="L686" s="11"/>
      <c r="M686" s="11">
        <v>6934.0379216607253</v>
      </c>
      <c r="N686" s="11">
        <v>0</v>
      </c>
      <c r="O686" s="11">
        <v>-6934.0379216607253</v>
      </c>
      <c r="P686" s="11">
        <v>1066</v>
      </c>
      <c r="Q686" s="11">
        <f>IF(SUMIFS(N:N,E:E,SubmissionActual[[#This Row],[MonthName]])&gt;0,SubmissionActual[[#This Row],[2nd Submission]],SubmissionActual[[#This Row],[1st Submission]])</f>
        <v>0</v>
      </c>
    </row>
    <row r="687" spans="1:17">
      <c r="A687" s="15" t="str">
        <f>IF(OR(AND(SubmissionActual[MonthName]=MonthSel, SubmissionActual[Define]=DefineSel), AND(SubmissionActual[MonthName]=MonthSel, DefineSel="All")),"Yes","No")</f>
        <v>No</v>
      </c>
      <c r="B687" s="15" t="str">
        <f ca="1">IF(SubmissionActual[[#This Row],[Month2]]&lt;MONTH(TODAY()),"Yes","No")</f>
        <v>Yes</v>
      </c>
      <c r="C687" s="15">
        <v>2022</v>
      </c>
      <c r="D687" s="15">
        <v>4</v>
      </c>
      <c r="E687" s="15" t="s">
        <v>137</v>
      </c>
      <c r="F687" s="11" t="s">
        <v>652</v>
      </c>
      <c r="G687" s="11"/>
      <c r="H687" s="266" t="s">
        <v>72</v>
      </c>
      <c r="I687" s="11" t="s">
        <v>428</v>
      </c>
      <c r="J687" s="11" t="s">
        <v>400</v>
      </c>
      <c r="K687" s="11" t="s">
        <v>410</v>
      </c>
      <c r="L687" s="11"/>
      <c r="M687" s="11">
        <v>30672.872587069134</v>
      </c>
      <c r="N687" s="11">
        <v>5000</v>
      </c>
      <c r="O687" s="11">
        <v>-25672.872587069134</v>
      </c>
      <c r="P687" s="11">
        <v>3858</v>
      </c>
      <c r="Q687" s="11">
        <f>IF(SUMIFS(N:N,E:E,SubmissionActual[[#This Row],[MonthName]])&gt;0,SubmissionActual[[#This Row],[2nd Submission]],SubmissionActual[[#This Row],[1st Submission]])</f>
        <v>5000</v>
      </c>
    </row>
    <row r="688" spans="1:17">
      <c r="A688" s="15" t="str">
        <f>IF(OR(AND(SubmissionActual[MonthName]=MonthSel, SubmissionActual[Define]=DefineSel), AND(SubmissionActual[MonthName]=MonthSel, DefineSel="All")),"Yes","No")</f>
        <v>No</v>
      </c>
      <c r="B688" s="15" t="str">
        <f ca="1">IF(SubmissionActual[[#This Row],[Month2]]&lt;MONTH(TODAY()),"Yes","No")</f>
        <v>Yes</v>
      </c>
      <c r="C688" s="15">
        <v>2022</v>
      </c>
      <c r="D688" s="15">
        <v>4</v>
      </c>
      <c r="E688" s="15" t="s">
        <v>137</v>
      </c>
      <c r="F688" s="11" t="s">
        <v>653</v>
      </c>
      <c r="G688" s="11"/>
      <c r="H688" s="266" t="s">
        <v>72</v>
      </c>
      <c r="I688" s="11" t="s">
        <v>428</v>
      </c>
      <c r="J688" s="11" t="s">
        <v>400</v>
      </c>
      <c r="K688" s="11" t="s">
        <v>410</v>
      </c>
      <c r="L688" s="11"/>
      <c r="M688" s="11">
        <v>1297.864966337871</v>
      </c>
      <c r="N688" s="11">
        <v>15000</v>
      </c>
      <c r="O688" s="11">
        <v>13702.135033662129</v>
      </c>
      <c r="P688" s="11">
        <v>31538</v>
      </c>
      <c r="Q688" s="11">
        <f>IF(SUMIFS(N:N,E:E,SubmissionActual[[#This Row],[MonthName]])&gt;0,SubmissionActual[[#This Row],[2nd Submission]],SubmissionActual[[#This Row],[1st Submission]])</f>
        <v>15000</v>
      </c>
    </row>
    <row r="689" spans="1:17">
      <c r="A689" s="15" t="str">
        <f>IF(OR(AND(SubmissionActual[MonthName]=MonthSel, SubmissionActual[Define]=DefineSel), AND(SubmissionActual[MonthName]=MonthSel, DefineSel="All")),"Yes","No")</f>
        <v>No</v>
      </c>
      <c r="B689" s="15" t="str">
        <f ca="1">IF(SubmissionActual[[#This Row],[Month2]]&lt;MONTH(TODAY()),"Yes","No")</f>
        <v>Yes</v>
      </c>
      <c r="C689" s="15">
        <v>2022</v>
      </c>
      <c r="D689" s="15">
        <v>4</v>
      </c>
      <c r="E689" s="15" t="s">
        <v>137</v>
      </c>
      <c r="F689" s="11" t="s">
        <v>654</v>
      </c>
      <c r="G689" s="11"/>
      <c r="H689" s="266" t="s">
        <v>72</v>
      </c>
      <c r="I689" s="11" t="s">
        <v>428</v>
      </c>
      <c r="J689" s="11" t="s">
        <v>400</v>
      </c>
      <c r="K689" s="11" t="s">
        <v>410</v>
      </c>
      <c r="L689" s="11"/>
      <c r="M689" s="11">
        <v>42746.805010574899</v>
      </c>
      <c r="N689" s="11">
        <v>30000</v>
      </c>
      <c r="O689" s="11">
        <v>-12746.805010574899</v>
      </c>
      <c r="P689" s="11">
        <v>25060</v>
      </c>
      <c r="Q689" s="11">
        <f>IF(SUMIFS(N:N,E:E,SubmissionActual[[#This Row],[MonthName]])&gt;0,SubmissionActual[[#This Row],[2nd Submission]],SubmissionActual[[#This Row],[1st Submission]])</f>
        <v>30000</v>
      </c>
    </row>
    <row r="690" spans="1:17">
      <c r="A690" s="15" t="str">
        <f>IF(OR(AND(SubmissionActual[MonthName]=MonthSel, SubmissionActual[Define]=DefineSel), AND(SubmissionActual[MonthName]=MonthSel, DefineSel="All")),"Yes","No")</f>
        <v>No</v>
      </c>
      <c r="B690" s="15" t="str">
        <f ca="1">IF(SubmissionActual[[#This Row],[Month2]]&lt;MONTH(TODAY()),"Yes","No")</f>
        <v>Yes</v>
      </c>
      <c r="C690" s="15">
        <v>2022</v>
      </c>
      <c r="D690" s="15">
        <v>4</v>
      </c>
      <c r="E690" s="15" t="s">
        <v>137</v>
      </c>
      <c r="F690" s="11" t="s">
        <v>738</v>
      </c>
      <c r="G690" s="11"/>
      <c r="H690" s="266" t="s">
        <v>72</v>
      </c>
      <c r="I690" s="11" t="s">
        <v>428</v>
      </c>
      <c r="J690" s="11" t="s">
        <v>400</v>
      </c>
      <c r="K690" s="11" t="s">
        <v>410</v>
      </c>
      <c r="L690" s="11"/>
      <c r="M690" s="11">
        <v>0</v>
      </c>
      <c r="N690" s="11">
        <v>0</v>
      </c>
      <c r="O690" s="11">
        <v>0</v>
      </c>
      <c r="P690" s="11"/>
      <c r="Q690" s="11">
        <f>IF(SUMIFS(N:N,E:E,SubmissionActual[[#This Row],[MonthName]])&gt;0,SubmissionActual[[#This Row],[2nd Submission]],SubmissionActual[[#This Row],[1st Submission]])</f>
        <v>0</v>
      </c>
    </row>
    <row r="691" spans="1:17">
      <c r="A691" s="15" t="str">
        <f>IF(OR(AND(SubmissionActual[MonthName]=MonthSel, SubmissionActual[Define]=DefineSel), AND(SubmissionActual[MonthName]=MonthSel, DefineSel="All")),"Yes","No")</f>
        <v>No</v>
      </c>
      <c r="B691" s="15" t="str">
        <f ca="1">IF(SubmissionActual[[#This Row],[Month2]]&lt;MONTH(TODAY()),"Yes","No")</f>
        <v>Yes</v>
      </c>
      <c r="C691" s="15">
        <v>2022</v>
      </c>
      <c r="D691" s="15">
        <v>4</v>
      </c>
      <c r="E691" s="15" t="s">
        <v>137</v>
      </c>
      <c r="F691" s="11" t="s">
        <v>734</v>
      </c>
      <c r="G691" s="11"/>
      <c r="H691" s="266" t="s">
        <v>72</v>
      </c>
      <c r="I691" s="11" t="s">
        <v>428</v>
      </c>
      <c r="J691" s="11" t="s">
        <v>400</v>
      </c>
      <c r="K691" s="11" t="s">
        <v>410</v>
      </c>
      <c r="L691" s="11"/>
      <c r="M691" s="11">
        <v>0</v>
      </c>
      <c r="N691" s="11">
        <v>0</v>
      </c>
      <c r="O691" s="11">
        <v>0</v>
      </c>
      <c r="P691" s="11"/>
      <c r="Q691" s="11">
        <f>IF(SUMIFS(N:N,E:E,SubmissionActual[[#This Row],[MonthName]])&gt;0,SubmissionActual[[#This Row],[2nd Submission]],SubmissionActual[[#This Row],[1st Submission]])</f>
        <v>0</v>
      </c>
    </row>
    <row r="692" spans="1:17">
      <c r="A692" s="15" t="str">
        <f>IF(OR(AND(SubmissionActual[MonthName]=MonthSel, SubmissionActual[Define]=DefineSel), AND(SubmissionActual[MonthName]=MonthSel, DefineSel="All")),"Yes","No")</f>
        <v>No</v>
      </c>
      <c r="B692" s="15" t="str">
        <f ca="1">IF(SubmissionActual[[#This Row],[Month2]]&lt;MONTH(TODAY()),"Yes","No")</f>
        <v>Yes</v>
      </c>
      <c r="C692" s="15">
        <v>2022</v>
      </c>
      <c r="D692" s="15">
        <v>4</v>
      </c>
      <c r="E692" s="15" t="s">
        <v>137</v>
      </c>
      <c r="F692" s="11" t="s">
        <v>739</v>
      </c>
      <c r="G692" s="11"/>
      <c r="H692" s="266" t="s">
        <v>72</v>
      </c>
      <c r="I692" s="11" t="s">
        <v>428</v>
      </c>
      <c r="J692" s="11" t="s">
        <v>400</v>
      </c>
      <c r="K692" s="11" t="s">
        <v>410</v>
      </c>
      <c r="L692" s="11"/>
      <c r="M692" s="11">
        <v>0</v>
      </c>
      <c r="N692" s="11">
        <v>0</v>
      </c>
      <c r="O692" s="11">
        <v>0</v>
      </c>
      <c r="P692" s="11"/>
      <c r="Q692" s="11">
        <f>IF(SUMIFS(N:N,E:E,SubmissionActual[[#This Row],[MonthName]])&gt;0,SubmissionActual[[#This Row],[2nd Submission]],SubmissionActual[[#This Row],[1st Submission]])</f>
        <v>0</v>
      </c>
    </row>
    <row r="693" spans="1:17">
      <c r="A693" s="15" t="str">
        <f>IF(OR(AND(SubmissionActual[MonthName]=MonthSel, SubmissionActual[Define]=DefineSel), AND(SubmissionActual[MonthName]=MonthSel, DefineSel="All")),"Yes","No")</f>
        <v>No</v>
      </c>
      <c r="B693" s="15" t="str">
        <f ca="1">IF(SubmissionActual[[#This Row],[Month2]]&lt;MONTH(TODAY()),"Yes","No")</f>
        <v>Yes</v>
      </c>
      <c r="C693" s="15">
        <v>2022</v>
      </c>
      <c r="D693" s="15">
        <v>4</v>
      </c>
      <c r="E693" s="15" t="s">
        <v>137</v>
      </c>
      <c r="F693" s="11" t="s">
        <v>740</v>
      </c>
      <c r="G693" s="11"/>
      <c r="H693" s="266" t="s">
        <v>72</v>
      </c>
      <c r="I693" s="11" t="s">
        <v>428</v>
      </c>
      <c r="J693" s="11" t="s">
        <v>400</v>
      </c>
      <c r="K693" s="11" t="s">
        <v>410</v>
      </c>
      <c r="L693" s="11"/>
      <c r="M693" s="11">
        <v>0</v>
      </c>
      <c r="N693" s="11">
        <v>0</v>
      </c>
      <c r="O693" s="11">
        <v>0</v>
      </c>
      <c r="P693" s="11"/>
      <c r="Q693" s="11">
        <f>IF(SUMIFS(N:N,E:E,SubmissionActual[[#This Row],[MonthName]])&gt;0,SubmissionActual[[#This Row],[2nd Submission]],SubmissionActual[[#This Row],[1st Submission]])</f>
        <v>0</v>
      </c>
    </row>
    <row r="694" spans="1:17">
      <c r="A694" s="15" t="str">
        <f>IF(OR(AND(SubmissionActual[MonthName]=MonthSel, SubmissionActual[Define]=DefineSel), AND(SubmissionActual[MonthName]=MonthSel, DefineSel="All")),"Yes","No")</f>
        <v>No</v>
      </c>
      <c r="B694" s="15" t="str">
        <f ca="1">IF(SubmissionActual[[#This Row],[Month2]]&lt;MONTH(TODAY()),"Yes","No")</f>
        <v>Yes</v>
      </c>
      <c r="C694" s="15">
        <v>2022</v>
      </c>
      <c r="D694" s="15">
        <v>4</v>
      </c>
      <c r="E694" s="15" t="s">
        <v>137</v>
      </c>
      <c r="F694" s="11" t="s">
        <v>741</v>
      </c>
      <c r="G694" s="11"/>
      <c r="H694" s="266" t="s">
        <v>72</v>
      </c>
      <c r="I694" s="11" t="s">
        <v>428</v>
      </c>
      <c r="J694" s="11" t="s">
        <v>400</v>
      </c>
      <c r="K694" s="11" t="s">
        <v>410</v>
      </c>
      <c r="L694" s="11"/>
      <c r="M694" s="11">
        <v>0</v>
      </c>
      <c r="N694" s="11">
        <v>0</v>
      </c>
      <c r="O694" s="11">
        <v>0</v>
      </c>
      <c r="P694" s="11"/>
      <c r="Q694" s="11">
        <f>IF(SUMIFS(N:N,E:E,SubmissionActual[[#This Row],[MonthName]])&gt;0,SubmissionActual[[#This Row],[2nd Submission]],SubmissionActual[[#This Row],[1st Submission]])</f>
        <v>0</v>
      </c>
    </row>
    <row r="695" spans="1:17">
      <c r="A695" s="15" t="str">
        <f>IF(OR(AND(SubmissionActual[MonthName]=MonthSel, SubmissionActual[Define]=DefineSel), AND(SubmissionActual[MonthName]=MonthSel, DefineSel="All")),"Yes","No")</f>
        <v>No</v>
      </c>
      <c r="B695" s="15" t="str">
        <f ca="1">IF(SubmissionActual[[#This Row],[Month2]]&lt;MONTH(TODAY()),"Yes","No")</f>
        <v>Yes</v>
      </c>
      <c r="C695" s="15">
        <v>2022</v>
      </c>
      <c r="D695" s="15">
        <v>4</v>
      </c>
      <c r="E695" s="15" t="s">
        <v>137</v>
      </c>
      <c r="F695" s="11" t="s">
        <v>655</v>
      </c>
      <c r="G695" s="11"/>
      <c r="H695" s="266" t="s">
        <v>72</v>
      </c>
      <c r="I695" s="11" t="s">
        <v>428</v>
      </c>
      <c r="J695" s="11" t="s">
        <v>400</v>
      </c>
      <c r="K695" s="11" t="s">
        <v>410</v>
      </c>
      <c r="L695" s="11"/>
      <c r="M695" s="11">
        <v>3608.6067193245235</v>
      </c>
      <c r="N695" s="11">
        <v>4000</v>
      </c>
      <c r="O695" s="11">
        <v>391.39328067547649</v>
      </c>
      <c r="P695" s="11">
        <v>6178</v>
      </c>
      <c r="Q695" s="11">
        <f>IF(SUMIFS(N:N,E:E,SubmissionActual[[#This Row],[MonthName]])&gt;0,SubmissionActual[[#This Row],[2nd Submission]],SubmissionActual[[#This Row],[1st Submission]])</f>
        <v>4000</v>
      </c>
    </row>
    <row r="696" spans="1:17">
      <c r="A696" s="15" t="str">
        <f>IF(OR(AND(SubmissionActual[MonthName]=MonthSel, SubmissionActual[Define]=DefineSel), AND(SubmissionActual[MonthName]=MonthSel, DefineSel="All")),"Yes","No")</f>
        <v>No</v>
      </c>
      <c r="B696" s="15" t="str">
        <f ca="1">IF(SubmissionActual[[#This Row],[Month2]]&lt;MONTH(TODAY()),"Yes","No")</f>
        <v>Yes</v>
      </c>
      <c r="C696" s="15">
        <v>2022</v>
      </c>
      <c r="D696" s="15">
        <v>4</v>
      </c>
      <c r="E696" s="15" t="s">
        <v>137</v>
      </c>
      <c r="F696" s="11" t="s">
        <v>656</v>
      </c>
      <c r="G696" s="11"/>
      <c r="H696" s="266" t="s">
        <v>72</v>
      </c>
      <c r="I696" s="11" t="s">
        <v>428</v>
      </c>
      <c r="J696" s="11" t="s">
        <v>400</v>
      </c>
      <c r="K696" s="11" t="s">
        <v>410</v>
      </c>
      <c r="L696" s="11"/>
      <c r="M696" s="11">
        <v>3027.1515118319949</v>
      </c>
      <c r="N696" s="11">
        <v>1000</v>
      </c>
      <c r="O696" s="11">
        <v>-2027.1515118319949</v>
      </c>
      <c r="P696" s="11">
        <v>605</v>
      </c>
      <c r="Q696" s="11">
        <f>IF(SUMIFS(N:N,E:E,SubmissionActual[[#This Row],[MonthName]])&gt;0,SubmissionActual[[#This Row],[2nd Submission]],SubmissionActual[[#This Row],[1st Submission]])</f>
        <v>1000</v>
      </c>
    </row>
    <row r="697" spans="1:17">
      <c r="A697" s="15" t="str">
        <f>IF(OR(AND(SubmissionActual[MonthName]=MonthSel, SubmissionActual[Define]=DefineSel), AND(SubmissionActual[MonthName]=MonthSel, DefineSel="All")),"Yes","No")</f>
        <v>No</v>
      </c>
      <c r="B697" s="15" t="str">
        <f ca="1">IF(SubmissionActual[[#This Row],[Month2]]&lt;MONTH(TODAY()),"Yes","No")</f>
        <v>Yes</v>
      </c>
      <c r="C697" s="15">
        <v>2022</v>
      </c>
      <c r="D697" s="15">
        <v>4</v>
      </c>
      <c r="E697" s="15" t="s">
        <v>137</v>
      </c>
      <c r="F697" s="11" t="s">
        <v>657</v>
      </c>
      <c r="G697" s="11"/>
      <c r="H697" s="266" t="s">
        <v>72</v>
      </c>
      <c r="I697" s="11" t="s">
        <v>428</v>
      </c>
      <c r="J697" s="11" t="s">
        <v>400</v>
      </c>
      <c r="K697" s="11" t="s">
        <v>410</v>
      </c>
      <c r="L697" s="11"/>
      <c r="M697" s="11">
        <v>3170.821071744349</v>
      </c>
      <c r="N697" s="11">
        <v>1000</v>
      </c>
      <c r="O697" s="11">
        <v>-2170.821071744349</v>
      </c>
      <c r="P697" s="11">
        <v>1007</v>
      </c>
      <c r="Q697" s="11">
        <f>IF(SUMIFS(N:N,E:E,SubmissionActual[[#This Row],[MonthName]])&gt;0,SubmissionActual[[#This Row],[2nd Submission]],SubmissionActual[[#This Row],[1st Submission]])</f>
        <v>1000</v>
      </c>
    </row>
    <row r="698" spans="1:17">
      <c r="A698" s="15" t="str">
        <f>IF(OR(AND(SubmissionActual[MonthName]=MonthSel, SubmissionActual[Define]=DefineSel), AND(SubmissionActual[MonthName]=MonthSel, DefineSel="All")),"Yes","No")</f>
        <v>No</v>
      </c>
      <c r="B698" s="15" t="str">
        <f ca="1">IF(SubmissionActual[[#This Row],[Month2]]&lt;MONTH(TODAY()),"Yes","No")</f>
        <v>Yes</v>
      </c>
      <c r="C698" s="15">
        <v>2022</v>
      </c>
      <c r="D698" s="15">
        <v>4</v>
      </c>
      <c r="E698" s="15" t="s">
        <v>137</v>
      </c>
      <c r="F698" s="11" t="s">
        <v>658</v>
      </c>
      <c r="G698" s="11"/>
      <c r="H698" s="266" t="s">
        <v>72</v>
      </c>
      <c r="I698" s="11" t="s">
        <v>428</v>
      </c>
      <c r="J698" s="11" t="s">
        <v>389</v>
      </c>
      <c r="K698" s="11" t="s">
        <v>410</v>
      </c>
      <c r="L698" s="11"/>
      <c r="M698" s="11">
        <v>12000</v>
      </c>
      <c r="N698" s="11">
        <v>4928</v>
      </c>
      <c r="O698" s="11">
        <v>-7072</v>
      </c>
      <c r="P698" s="11">
        <v>2755</v>
      </c>
      <c r="Q698" s="11">
        <f>IF(SUMIFS(N:N,E:E,SubmissionActual[[#This Row],[MonthName]])&gt;0,SubmissionActual[[#This Row],[2nd Submission]],SubmissionActual[[#This Row],[1st Submission]])</f>
        <v>4928</v>
      </c>
    </row>
    <row r="699" spans="1:17">
      <c r="A699" s="15" t="str">
        <f>IF(OR(AND(SubmissionActual[MonthName]=MonthSel, SubmissionActual[Define]=DefineSel), AND(SubmissionActual[MonthName]=MonthSel, DefineSel="All")),"Yes","No")</f>
        <v>No</v>
      </c>
      <c r="B699" s="15" t="str">
        <f ca="1">IF(SubmissionActual[[#This Row],[Month2]]&lt;MONTH(TODAY()),"Yes","No")</f>
        <v>Yes</v>
      </c>
      <c r="C699" s="15">
        <v>2022</v>
      </c>
      <c r="D699" s="15">
        <v>4</v>
      </c>
      <c r="E699" s="15" t="s">
        <v>137</v>
      </c>
      <c r="F699" s="11" t="s">
        <v>659</v>
      </c>
      <c r="G699" s="11"/>
      <c r="H699" s="266" t="s">
        <v>72</v>
      </c>
      <c r="I699" s="11" t="s">
        <v>428</v>
      </c>
      <c r="J699" s="11" t="s">
        <v>389</v>
      </c>
      <c r="K699" s="11" t="s">
        <v>410</v>
      </c>
      <c r="L699" s="11"/>
      <c r="M699" s="11">
        <v>15000</v>
      </c>
      <c r="N699" s="11">
        <v>0</v>
      </c>
      <c r="O699" s="11">
        <v>-15000</v>
      </c>
      <c r="P699" s="11">
        <v>0</v>
      </c>
      <c r="Q699" s="11">
        <f>IF(SUMIFS(N:N,E:E,SubmissionActual[[#This Row],[MonthName]])&gt;0,SubmissionActual[[#This Row],[2nd Submission]],SubmissionActual[[#This Row],[1st Submission]])</f>
        <v>0</v>
      </c>
    </row>
    <row r="700" spans="1:17">
      <c r="A700" s="15" t="str">
        <f>IF(OR(AND(SubmissionActual[MonthName]=MonthSel, SubmissionActual[Define]=DefineSel), AND(SubmissionActual[MonthName]=MonthSel, DefineSel="All")),"Yes","No")</f>
        <v>No</v>
      </c>
      <c r="B700" s="15" t="str">
        <f ca="1">IF(SubmissionActual[[#This Row],[Month2]]&lt;MONTH(TODAY()),"Yes","No")</f>
        <v>Yes</v>
      </c>
      <c r="C700" s="15">
        <v>2022</v>
      </c>
      <c r="D700" s="15">
        <v>4</v>
      </c>
      <c r="E700" s="15" t="s">
        <v>137</v>
      </c>
      <c r="F700" s="11" t="s">
        <v>660</v>
      </c>
      <c r="G700" s="11"/>
      <c r="H700" s="266" t="s">
        <v>72</v>
      </c>
      <c r="I700" s="11" t="s">
        <v>428</v>
      </c>
      <c r="J700" s="11" t="s">
        <v>389</v>
      </c>
      <c r="K700" s="11" t="s">
        <v>410</v>
      </c>
      <c r="L700" s="11"/>
      <c r="M700" s="11">
        <v>15000</v>
      </c>
      <c r="N700" s="11">
        <v>16343</v>
      </c>
      <c r="O700" s="11">
        <v>1343</v>
      </c>
      <c r="P700" s="11">
        <v>19352</v>
      </c>
      <c r="Q700" s="11">
        <f>IF(SUMIFS(N:N,E:E,SubmissionActual[[#This Row],[MonthName]])&gt;0,SubmissionActual[[#This Row],[2nd Submission]],SubmissionActual[[#This Row],[1st Submission]])</f>
        <v>16343</v>
      </c>
    </row>
    <row r="701" spans="1:17">
      <c r="A701" s="15" t="str">
        <f>IF(OR(AND(SubmissionActual[MonthName]=MonthSel, SubmissionActual[Define]=DefineSel), AND(SubmissionActual[MonthName]=MonthSel, DefineSel="All")),"Yes","No")</f>
        <v>No</v>
      </c>
      <c r="B701" s="15" t="str">
        <f ca="1">IF(SubmissionActual[[#This Row],[Month2]]&lt;MONTH(TODAY()),"Yes","No")</f>
        <v>Yes</v>
      </c>
      <c r="C701" s="15">
        <v>2022</v>
      </c>
      <c r="D701" s="15">
        <v>4</v>
      </c>
      <c r="E701" s="15" t="s">
        <v>137</v>
      </c>
      <c r="F701" s="11" t="s">
        <v>661</v>
      </c>
      <c r="G701" s="11"/>
      <c r="H701" s="266" t="s">
        <v>72</v>
      </c>
      <c r="I701" s="11" t="s">
        <v>428</v>
      </c>
      <c r="J701" s="11" t="s">
        <v>389</v>
      </c>
      <c r="K701" s="11" t="s">
        <v>410</v>
      </c>
      <c r="L701" s="11"/>
      <c r="M701" s="11">
        <v>13000</v>
      </c>
      <c r="N701" s="11">
        <v>6000</v>
      </c>
      <c r="O701" s="11">
        <v>-7000</v>
      </c>
      <c r="P701" s="11">
        <v>8299</v>
      </c>
      <c r="Q701" s="11">
        <f>IF(SUMIFS(N:N,E:E,SubmissionActual[[#This Row],[MonthName]])&gt;0,SubmissionActual[[#This Row],[2nd Submission]],SubmissionActual[[#This Row],[1st Submission]])</f>
        <v>6000</v>
      </c>
    </row>
    <row r="702" spans="1:17">
      <c r="A702" s="15" t="str">
        <f>IF(OR(AND(SubmissionActual[MonthName]=MonthSel, SubmissionActual[Define]=DefineSel), AND(SubmissionActual[MonthName]=MonthSel, DefineSel="All")),"Yes","No")</f>
        <v>No</v>
      </c>
      <c r="B702" s="15" t="str">
        <f ca="1">IF(SubmissionActual[[#This Row],[Month2]]&lt;MONTH(TODAY()),"Yes","No")</f>
        <v>Yes</v>
      </c>
      <c r="C702" s="15">
        <v>2022</v>
      </c>
      <c r="D702" s="15">
        <v>4</v>
      </c>
      <c r="E702" s="15" t="s">
        <v>137</v>
      </c>
      <c r="F702" s="11" t="s">
        <v>662</v>
      </c>
      <c r="G702" s="11"/>
      <c r="H702" s="266" t="s">
        <v>72</v>
      </c>
      <c r="I702" s="11" t="s">
        <v>428</v>
      </c>
      <c r="J702" s="11" t="s">
        <v>389</v>
      </c>
      <c r="K702" s="11" t="s">
        <v>410</v>
      </c>
      <c r="L702" s="11"/>
      <c r="M702" s="11">
        <v>26000</v>
      </c>
      <c r="N702" s="11">
        <v>38808</v>
      </c>
      <c r="O702" s="11">
        <v>12808</v>
      </c>
      <c r="P702" s="11">
        <v>31948</v>
      </c>
      <c r="Q702" s="11">
        <f>IF(SUMIFS(N:N,E:E,SubmissionActual[[#This Row],[MonthName]])&gt;0,SubmissionActual[[#This Row],[2nd Submission]],SubmissionActual[[#This Row],[1st Submission]])</f>
        <v>38808</v>
      </c>
    </row>
    <row r="703" spans="1:17">
      <c r="A703" s="15" t="str">
        <f>IF(OR(AND(SubmissionActual[MonthName]=MonthSel, SubmissionActual[Define]=DefineSel), AND(SubmissionActual[MonthName]=MonthSel, DefineSel="All")),"Yes","No")</f>
        <v>No</v>
      </c>
      <c r="B703" s="15" t="str">
        <f ca="1">IF(SubmissionActual[[#This Row],[Month2]]&lt;MONTH(TODAY()),"Yes","No")</f>
        <v>Yes</v>
      </c>
      <c r="C703" s="15">
        <v>2022</v>
      </c>
      <c r="D703" s="15">
        <v>4</v>
      </c>
      <c r="E703" s="15" t="s">
        <v>137</v>
      </c>
      <c r="F703" s="11" t="s">
        <v>663</v>
      </c>
      <c r="G703" s="11"/>
      <c r="H703" s="266" t="s">
        <v>72</v>
      </c>
      <c r="I703" s="11" t="s">
        <v>428</v>
      </c>
      <c r="J703" s="11" t="s">
        <v>389</v>
      </c>
      <c r="K703" s="11" t="s">
        <v>410</v>
      </c>
      <c r="L703" s="11"/>
      <c r="M703" s="11">
        <v>16000</v>
      </c>
      <c r="N703" s="11">
        <v>6246</v>
      </c>
      <c r="O703" s="11">
        <v>-9754</v>
      </c>
      <c r="P703" s="11">
        <v>6025</v>
      </c>
      <c r="Q703" s="11">
        <f>IF(SUMIFS(N:N,E:E,SubmissionActual[[#This Row],[MonthName]])&gt;0,SubmissionActual[[#This Row],[2nd Submission]],SubmissionActual[[#This Row],[1st Submission]])</f>
        <v>6246</v>
      </c>
    </row>
    <row r="704" spans="1:17">
      <c r="A704" s="15" t="str">
        <f>IF(OR(AND(SubmissionActual[MonthName]=MonthSel, SubmissionActual[Define]=DefineSel), AND(SubmissionActual[MonthName]=MonthSel, DefineSel="All")),"Yes","No")</f>
        <v>No</v>
      </c>
      <c r="B704" s="15" t="str">
        <f ca="1">IF(SubmissionActual[[#This Row],[Month2]]&lt;MONTH(TODAY()),"Yes","No")</f>
        <v>Yes</v>
      </c>
      <c r="C704" s="15">
        <v>2022</v>
      </c>
      <c r="D704" s="15">
        <v>4</v>
      </c>
      <c r="E704" s="15" t="s">
        <v>137</v>
      </c>
      <c r="F704" s="11" t="s">
        <v>664</v>
      </c>
      <c r="G704" s="11"/>
      <c r="H704" s="266" t="s">
        <v>72</v>
      </c>
      <c r="I704" s="11" t="s">
        <v>428</v>
      </c>
      <c r="J704" s="11" t="s">
        <v>389</v>
      </c>
      <c r="K704" s="11" t="s">
        <v>410</v>
      </c>
      <c r="L704" s="11"/>
      <c r="M704" s="11">
        <v>6755.7559529145183</v>
      </c>
      <c r="N704" s="11">
        <v>6000</v>
      </c>
      <c r="O704" s="11">
        <v>-755.75595291451828</v>
      </c>
      <c r="P704" s="11">
        <v>3985</v>
      </c>
      <c r="Q704" s="11">
        <f>IF(SUMIFS(N:N,E:E,SubmissionActual[[#This Row],[MonthName]])&gt;0,SubmissionActual[[#This Row],[2nd Submission]],SubmissionActual[[#This Row],[1st Submission]])</f>
        <v>6000</v>
      </c>
    </row>
    <row r="705" spans="1:17">
      <c r="A705" s="15" t="str">
        <f>IF(OR(AND(SubmissionActual[MonthName]=MonthSel, SubmissionActual[Define]=DefineSel), AND(SubmissionActual[MonthName]=MonthSel, DefineSel="All")),"Yes","No")</f>
        <v>No</v>
      </c>
      <c r="B705" s="15" t="str">
        <f ca="1">IF(SubmissionActual[[#This Row],[Month2]]&lt;MONTH(TODAY()),"Yes","No")</f>
        <v>Yes</v>
      </c>
      <c r="C705" s="15">
        <v>2022</v>
      </c>
      <c r="D705" s="15">
        <v>4</v>
      </c>
      <c r="E705" s="15" t="s">
        <v>137</v>
      </c>
      <c r="F705" s="11" t="s">
        <v>665</v>
      </c>
      <c r="G705" s="11"/>
      <c r="H705" s="266" t="s">
        <v>72</v>
      </c>
      <c r="I705" s="11" t="s">
        <v>428</v>
      </c>
      <c r="J705" s="11" t="s">
        <v>389</v>
      </c>
      <c r="K705" s="11" t="s">
        <v>410</v>
      </c>
      <c r="L705" s="11"/>
      <c r="M705" s="11">
        <v>26004.455068104195</v>
      </c>
      <c r="N705" s="11">
        <v>21326</v>
      </c>
      <c r="O705" s="11">
        <v>-4678.4550681041947</v>
      </c>
      <c r="P705" s="11">
        <v>19236</v>
      </c>
      <c r="Q705" s="11">
        <f>IF(SUMIFS(N:N,E:E,SubmissionActual[[#This Row],[MonthName]])&gt;0,SubmissionActual[[#This Row],[2nd Submission]],SubmissionActual[[#This Row],[1st Submission]])</f>
        <v>21326</v>
      </c>
    </row>
    <row r="706" spans="1:17">
      <c r="A706" s="15" t="str">
        <f>IF(OR(AND(SubmissionActual[MonthName]=MonthSel, SubmissionActual[Define]=DefineSel), AND(SubmissionActual[MonthName]=MonthSel, DefineSel="All")),"Yes","No")</f>
        <v>No</v>
      </c>
      <c r="B706" s="15" t="str">
        <f ca="1">IF(SubmissionActual[[#This Row],[Month2]]&lt;MONTH(TODAY()),"Yes","No")</f>
        <v>Yes</v>
      </c>
      <c r="C706" s="15">
        <v>2022</v>
      </c>
      <c r="D706" s="15">
        <v>4</v>
      </c>
      <c r="E706" s="15" t="s">
        <v>137</v>
      </c>
      <c r="F706" s="11" t="s">
        <v>666</v>
      </c>
      <c r="G706" s="11"/>
      <c r="H706" s="266" t="s">
        <v>72</v>
      </c>
      <c r="I706" s="11" t="s">
        <v>428</v>
      </c>
      <c r="J706" s="11" t="s">
        <v>389</v>
      </c>
      <c r="K706" s="11" t="s">
        <v>410</v>
      </c>
      <c r="L706" s="11"/>
      <c r="M706" s="11">
        <v>41726.386917125601</v>
      </c>
      <c r="N706" s="11">
        <v>49114</v>
      </c>
      <c r="O706" s="11">
        <v>7387.613082874399</v>
      </c>
      <c r="P706" s="11">
        <v>51032</v>
      </c>
      <c r="Q706" s="11">
        <f>IF(SUMIFS(N:N,E:E,SubmissionActual[[#This Row],[MonthName]])&gt;0,SubmissionActual[[#This Row],[2nd Submission]],SubmissionActual[[#This Row],[1st Submission]])</f>
        <v>49114</v>
      </c>
    </row>
    <row r="707" spans="1:17">
      <c r="A707" s="15" t="str">
        <f>IF(OR(AND(SubmissionActual[MonthName]=MonthSel, SubmissionActual[Define]=DefineSel), AND(SubmissionActual[MonthName]=MonthSel, DefineSel="All")),"Yes","No")</f>
        <v>No</v>
      </c>
      <c r="B707" s="15" t="str">
        <f ca="1">IF(SubmissionActual[[#This Row],[Month2]]&lt;MONTH(TODAY()),"Yes","No")</f>
        <v>Yes</v>
      </c>
      <c r="C707" s="15">
        <v>2022</v>
      </c>
      <c r="D707" s="15">
        <v>4</v>
      </c>
      <c r="E707" s="15" t="s">
        <v>137</v>
      </c>
      <c r="F707" s="11" t="s">
        <v>667</v>
      </c>
      <c r="G707" s="11"/>
      <c r="H707" s="266" t="s">
        <v>72</v>
      </c>
      <c r="I707" s="11" t="s">
        <v>428</v>
      </c>
      <c r="J707" s="11" t="s">
        <v>389</v>
      </c>
      <c r="K707" s="11" t="s">
        <v>410</v>
      </c>
      <c r="L707" s="11"/>
      <c r="M707" s="11">
        <v>30515.369321856033</v>
      </c>
      <c r="N707" s="11">
        <v>14899</v>
      </c>
      <c r="O707" s="11">
        <v>-15616.369321856033</v>
      </c>
      <c r="P707" s="11">
        <v>13266</v>
      </c>
      <c r="Q707" s="11">
        <f>IF(SUMIFS(N:N,E:E,SubmissionActual[[#This Row],[MonthName]])&gt;0,SubmissionActual[[#This Row],[2nd Submission]],SubmissionActual[[#This Row],[1st Submission]])</f>
        <v>14899</v>
      </c>
    </row>
    <row r="708" spans="1:17">
      <c r="A708" s="15" t="str">
        <f>IF(OR(AND(SubmissionActual[MonthName]=MonthSel, SubmissionActual[Define]=DefineSel), AND(SubmissionActual[MonthName]=MonthSel, DefineSel="All")),"Yes","No")</f>
        <v>No</v>
      </c>
      <c r="B708" s="15" t="str">
        <f ca="1">IF(SubmissionActual[[#This Row],[Month2]]&lt;MONTH(TODAY()),"Yes","No")</f>
        <v>Yes</v>
      </c>
      <c r="C708" s="15">
        <v>2022</v>
      </c>
      <c r="D708" s="15">
        <v>4</v>
      </c>
      <c r="E708" s="15" t="s">
        <v>137</v>
      </c>
      <c r="F708" s="11" t="s">
        <v>668</v>
      </c>
      <c r="G708" s="11"/>
      <c r="H708" s="266" t="s">
        <v>72</v>
      </c>
      <c r="I708" s="11" t="s">
        <v>428</v>
      </c>
      <c r="J708" s="11" t="s">
        <v>389</v>
      </c>
      <c r="K708" s="11" t="s">
        <v>410</v>
      </c>
      <c r="L708" s="11"/>
      <c r="M708" s="11">
        <v>23634.234788012323</v>
      </c>
      <c r="N708" s="11">
        <v>18759</v>
      </c>
      <c r="O708" s="11">
        <v>-4875.2347880123234</v>
      </c>
      <c r="P708" s="11">
        <v>19056</v>
      </c>
      <c r="Q708" s="11">
        <f>IF(SUMIFS(N:N,E:E,SubmissionActual[[#This Row],[MonthName]])&gt;0,SubmissionActual[[#This Row],[2nd Submission]],SubmissionActual[[#This Row],[1st Submission]])</f>
        <v>18759</v>
      </c>
    </row>
    <row r="709" spans="1:17">
      <c r="A709" s="15" t="str">
        <f>IF(OR(AND(SubmissionActual[MonthName]=MonthSel, SubmissionActual[Define]=DefineSel), AND(SubmissionActual[MonthName]=MonthSel, DefineSel="All")),"Yes","No")</f>
        <v>No</v>
      </c>
      <c r="B709" s="15" t="str">
        <f ca="1">IF(SubmissionActual[[#This Row],[Month2]]&lt;MONTH(TODAY()),"Yes","No")</f>
        <v>Yes</v>
      </c>
      <c r="C709" s="15">
        <v>2022</v>
      </c>
      <c r="D709" s="15">
        <v>4</v>
      </c>
      <c r="E709" s="15" t="s">
        <v>137</v>
      </c>
      <c r="F709" s="11" t="s">
        <v>669</v>
      </c>
      <c r="G709" s="11"/>
      <c r="H709" s="266" t="s">
        <v>72</v>
      </c>
      <c r="I709" s="11" t="s">
        <v>428</v>
      </c>
      <c r="J709" s="11" t="s">
        <v>389</v>
      </c>
      <c r="K709" s="11" t="s">
        <v>410</v>
      </c>
      <c r="L709" s="11"/>
      <c r="M709" s="11">
        <v>5771.1274333556912</v>
      </c>
      <c r="N709" s="11">
        <v>3680</v>
      </c>
      <c r="O709" s="11">
        <v>-2091.1274333556912</v>
      </c>
      <c r="P709" s="11">
        <v>1736</v>
      </c>
      <c r="Q709" s="11">
        <f>IF(SUMIFS(N:N,E:E,SubmissionActual[[#This Row],[MonthName]])&gt;0,SubmissionActual[[#This Row],[2nd Submission]],SubmissionActual[[#This Row],[1st Submission]])</f>
        <v>3680</v>
      </c>
    </row>
    <row r="710" spans="1:17">
      <c r="A710" s="15" t="str">
        <f>IF(OR(AND(SubmissionActual[MonthName]=MonthSel, SubmissionActual[Define]=DefineSel), AND(SubmissionActual[MonthName]=MonthSel, DefineSel="All")),"Yes","No")</f>
        <v>No</v>
      </c>
      <c r="B710" s="15" t="str">
        <f ca="1">IF(SubmissionActual[[#This Row],[Month2]]&lt;MONTH(TODAY()),"Yes","No")</f>
        <v>Yes</v>
      </c>
      <c r="C710" s="15">
        <v>2022</v>
      </c>
      <c r="D710" s="15">
        <v>4</v>
      </c>
      <c r="E710" s="15" t="s">
        <v>137</v>
      </c>
      <c r="F710" s="11" t="s">
        <v>670</v>
      </c>
      <c r="G710" s="11"/>
      <c r="H710" s="266" t="s">
        <v>72</v>
      </c>
      <c r="I710" s="11" t="s">
        <v>428</v>
      </c>
      <c r="J710" s="11" t="s">
        <v>389</v>
      </c>
      <c r="K710" s="11" t="s">
        <v>410</v>
      </c>
      <c r="L710" s="11"/>
      <c r="M710" s="11">
        <v>595.91135284793052</v>
      </c>
      <c r="N710" s="11">
        <v>400</v>
      </c>
      <c r="O710" s="11">
        <v>-195.91135284793052</v>
      </c>
      <c r="P710" s="11">
        <v>383</v>
      </c>
      <c r="Q710" s="11">
        <f>IF(SUMIFS(N:N,E:E,SubmissionActual[[#This Row],[MonthName]])&gt;0,SubmissionActual[[#This Row],[2nd Submission]],SubmissionActual[[#This Row],[1st Submission]])</f>
        <v>400</v>
      </c>
    </row>
    <row r="711" spans="1:17">
      <c r="A711" s="15" t="str">
        <f>IF(OR(AND(SubmissionActual[MonthName]=MonthSel, SubmissionActual[Define]=DefineSel), AND(SubmissionActual[MonthName]=MonthSel, DefineSel="All")),"Yes","No")</f>
        <v>No</v>
      </c>
      <c r="B711" s="15" t="str">
        <f ca="1">IF(SubmissionActual[[#This Row],[Month2]]&lt;MONTH(TODAY()),"Yes","No")</f>
        <v>Yes</v>
      </c>
      <c r="C711" s="15">
        <v>2022</v>
      </c>
      <c r="D711" s="15">
        <v>4</v>
      </c>
      <c r="E711" s="15" t="s">
        <v>137</v>
      </c>
      <c r="F711" s="11" t="s">
        <v>671</v>
      </c>
      <c r="G711" s="11"/>
      <c r="H711" s="266" t="s">
        <v>72</v>
      </c>
      <c r="I711" s="11" t="s">
        <v>428</v>
      </c>
      <c r="J711" s="11" t="s">
        <v>389</v>
      </c>
      <c r="K711" s="11" t="s">
        <v>410</v>
      </c>
      <c r="L711" s="11"/>
      <c r="M711" s="11">
        <v>1279.8433893687125</v>
      </c>
      <c r="N711" s="11">
        <v>1316</v>
      </c>
      <c r="O711" s="11">
        <v>36.156610631287549</v>
      </c>
      <c r="P711" s="11">
        <v>1317</v>
      </c>
      <c r="Q711" s="11">
        <f>IF(SUMIFS(N:N,E:E,SubmissionActual[[#This Row],[MonthName]])&gt;0,SubmissionActual[[#This Row],[2nd Submission]],SubmissionActual[[#This Row],[1st Submission]])</f>
        <v>1316</v>
      </c>
    </row>
    <row r="712" spans="1:17">
      <c r="A712" s="15" t="str">
        <f>IF(OR(AND(SubmissionActual[MonthName]=MonthSel, SubmissionActual[Define]=DefineSel), AND(SubmissionActual[MonthName]=MonthSel, DefineSel="All")),"Yes","No")</f>
        <v>No</v>
      </c>
      <c r="B712" s="15" t="str">
        <f ca="1">IF(SubmissionActual[[#This Row],[Month2]]&lt;MONTH(TODAY()),"Yes","No")</f>
        <v>Yes</v>
      </c>
      <c r="C712" s="15">
        <v>2022</v>
      </c>
      <c r="D712" s="15">
        <v>4</v>
      </c>
      <c r="E712" s="15" t="s">
        <v>137</v>
      </c>
      <c r="F712" s="11" t="s">
        <v>731</v>
      </c>
      <c r="G712" s="11"/>
      <c r="H712" s="266" t="s">
        <v>72</v>
      </c>
      <c r="I712" s="11" t="s">
        <v>428</v>
      </c>
      <c r="J712" s="11" t="s">
        <v>389</v>
      </c>
      <c r="K712" s="11" t="s">
        <v>410</v>
      </c>
      <c r="L712" s="11"/>
      <c r="M712" s="11">
        <v>0</v>
      </c>
      <c r="N712" s="11">
        <v>0</v>
      </c>
      <c r="O712" s="11">
        <v>0</v>
      </c>
      <c r="P712" s="11"/>
      <c r="Q712" s="11">
        <f>IF(SUMIFS(N:N,E:E,SubmissionActual[[#This Row],[MonthName]])&gt;0,SubmissionActual[[#This Row],[2nd Submission]],SubmissionActual[[#This Row],[1st Submission]])</f>
        <v>0</v>
      </c>
    </row>
    <row r="713" spans="1:17">
      <c r="A713" s="15" t="str">
        <f>IF(OR(AND(SubmissionActual[MonthName]=MonthSel, SubmissionActual[Define]=DefineSel), AND(SubmissionActual[MonthName]=MonthSel, DefineSel="All")),"Yes","No")</f>
        <v>No</v>
      </c>
      <c r="B713" s="15" t="str">
        <f ca="1">IF(SubmissionActual[[#This Row],[Month2]]&lt;MONTH(TODAY()),"Yes","No")</f>
        <v>Yes</v>
      </c>
      <c r="C713" s="15">
        <v>2022</v>
      </c>
      <c r="D713" s="15">
        <v>4</v>
      </c>
      <c r="E713" s="15" t="s">
        <v>137</v>
      </c>
      <c r="F713" s="11" t="s">
        <v>672</v>
      </c>
      <c r="G713" s="11"/>
      <c r="H713" s="266" t="s">
        <v>72</v>
      </c>
      <c r="I713" s="11" t="s">
        <v>428</v>
      </c>
      <c r="J713" s="11" t="s">
        <v>372</v>
      </c>
      <c r="K713" s="11" t="s">
        <v>410</v>
      </c>
      <c r="L713" s="11"/>
      <c r="M713" s="11">
        <v>7879.9650527215617</v>
      </c>
      <c r="N713" s="11">
        <v>3600</v>
      </c>
      <c r="O713" s="11">
        <v>-4279.9650527215617</v>
      </c>
      <c r="P713" s="11">
        <v>1581</v>
      </c>
      <c r="Q713" s="11">
        <f>IF(SUMIFS(N:N,E:E,SubmissionActual[[#This Row],[MonthName]])&gt;0,SubmissionActual[[#This Row],[2nd Submission]],SubmissionActual[[#This Row],[1st Submission]])</f>
        <v>3600</v>
      </c>
    </row>
    <row r="714" spans="1:17">
      <c r="A714" s="15" t="str">
        <f>IF(OR(AND(SubmissionActual[MonthName]=MonthSel, SubmissionActual[Define]=DefineSel), AND(SubmissionActual[MonthName]=MonthSel, DefineSel="All")),"Yes","No")</f>
        <v>No</v>
      </c>
      <c r="B714" s="15" t="str">
        <f ca="1">IF(SubmissionActual[[#This Row],[Month2]]&lt;MONTH(TODAY()),"Yes","No")</f>
        <v>Yes</v>
      </c>
      <c r="C714" s="15">
        <v>2022</v>
      </c>
      <c r="D714" s="15">
        <v>4</v>
      </c>
      <c r="E714" s="15" t="s">
        <v>137</v>
      </c>
      <c r="F714" s="11" t="s">
        <v>673</v>
      </c>
      <c r="G714" s="11"/>
      <c r="H714" s="266" t="s">
        <v>72</v>
      </c>
      <c r="I714" s="11" t="s">
        <v>428</v>
      </c>
      <c r="J714" s="11" t="s">
        <v>372</v>
      </c>
      <c r="K714" s="11" t="s">
        <v>410</v>
      </c>
      <c r="L714" s="11"/>
      <c r="M714" s="11">
        <v>28151.159502640614</v>
      </c>
      <c r="N714" s="11">
        <v>35893</v>
      </c>
      <c r="O714" s="11">
        <v>7741.8404973593861</v>
      </c>
      <c r="P714" s="11">
        <v>23497</v>
      </c>
      <c r="Q714" s="11">
        <f>IF(SUMIFS(N:N,E:E,SubmissionActual[[#This Row],[MonthName]])&gt;0,SubmissionActual[[#This Row],[2nd Submission]],SubmissionActual[[#This Row],[1st Submission]])</f>
        <v>35893</v>
      </c>
    </row>
    <row r="715" spans="1:17">
      <c r="A715" s="15" t="str">
        <f>IF(OR(AND(SubmissionActual[MonthName]=MonthSel, SubmissionActual[Define]=DefineSel), AND(SubmissionActual[MonthName]=MonthSel, DefineSel="All")),"Yes","No")</f>
        <v>No</v>
      </c>
      <c r="B715" s="15" t="str">
        <f ca="1">IF(SubmissionActual[[#This Row],[Month2]]&lt;MONTH(TODAY()),"Yes","No")</f>
        <v>Yes</v>
      </c>
      <c r="C715" s="15">
        <v>2022</v>
      </c>
      <c r="D715" s="15">
        <v>4</v>
      </c>
      <c r="E715" s="15" t="s">
        <v>137</v>
      </c>
      <c r="F715" s="11" t="s">
        <v>674</v>
      </c>
      <c r="G715" s="11"/>
      <c r="H715" s="266" t="s">
        <v>72</v>
      </c>
      <c r="I715" s="11" t="s">
        <v>428</v>
      </c>
      <c r="J715" s="11" t="s">
        <v>372</v>
      </c>
      <c r="K715" s="11" t="s">
        <v>410</v>
      </c>
      <c r="L715" s="11"/>
      <c r="M715" s="11">
        <v>16384.505341191481</v>
      </c>
      <c r="N715" s="11">
        <v>17700</v>
      </c>
      <c r="O715" s="11">
        <v>1315.4946588085186</v>
      </c>
      <c r="P715" s="11">
        <v>9681</v>
      </c>
      <c r="Q715" s="11">
        <f>IF(SUMIFS(N:N,E:E,SubmissionActual[[#This Row],[MonthName]])&gt;0,SubmissionActual[[#This Row],[2nd Submission]],SubmissionActual[[#This Row],[1st Submission]])</f>
        <v>17700</v>
      </c>
    </row>
    <row r="716" spans="1:17">
      <c r="A716" s="15" t="str">
        <f>IF(OR(AND(SubmissionActual[MonthName]=MonthSel, SubmissionActual[Define]=DefineSel), AND(SubmissionActual[MonthName]=MonthSel, DefineSel="All")),"Yes","No")</f>
        <v>No</v>
      </c>
      <c r="B716" s="15" t="str">
        <f ca="1">IF(SubmissionActual[[#This Row],[Month2]]&lt;MONTH(TODAY()),"Yes","No")</f>
        <v>Yes</v>
      </c>
      <c r="C716" s="15">
        <v>2022</v>
      </c>
      <c r="D716" s="15">
        <v>4</v>
      </c>
      <c r="E716" s="15" t="s">
        <v>137</v>
      </c>
      <c r="F716" s="11" t="s">
        <v>675</v>
      </c>
      <c r="G716" s="11"/>
      <c r="H716" s="266" t="s">
        <v>72</v>
      </c>
      <c r="I716" s="11" t="s">
        <v>428</v>
      </c>
      <c r="J716" s="11" t="s">
        <v>372</v>
      </c>
      <c r="K716" s="11" t="s">
        <v>410</v>
      </c>
      <c r="L716" s="11"/>
      <c r="M716" s="11">
        <v>5371.0938779523503</v>
      </c>
      <c r="N716" s="11">
        <v>1800</v>
      </c>
      <c r="O716" s="11">
        <v>-3571.0938779523503</v>
      </c>
      <c r="P716" s="11">
        <v>1440</v>
      </c>
      <c r="Q716" s="11">
        <f>IF(SUMIFS(N:N,E:E,SubmissionActual[[#This Row],[MonthName]])&gt;0,SubmissionActual[[#This Row],[2nd Submission]],SubmissionActual[[#This Row],[1st Submission]])</f>
        <v>1800</v>
      </c>
    </row>
    <row r="717" spans="1:17">
      <c r="A717" s="15" t="str">
        <f>IF(OR(AND(SubmissionActual[MonthName]=MonthSel, SubmissionActual[Define]=DefineSel), AND(SubmissionActual[MonthName]=MonthSel, DefineSel="All")),"Yes","No")</f>
        <v>No</v>
      </c>
      <c r="B717" s="15" t="str">
        <f ca="1">IF(SubmissionActual[[#This Row],[Month2]]&lt;MONTH(TODAY()),"Yes","No")</f>
        <v>Yes</v>
      </c>
      <c r="C717" s="15">
        <v>2022</v>
      </c>
      <c r="D717" s="15">
        <v>4</v>
      </c>
      <c r="E717" s="15" t="s">
        <v>137</v>
      </c>
      <c r="F717" s="11" t="s">
        <v>676</v>
      </c>
      <c r="G717" s="11"/>
      <c r="H717" s="266" t="s">
        <v>72</v>
      </c>
      <c r="I717" s="11" t="s">
        <v>428</v>
      </c>
      <c r="J717" s="11" t="s">
        <v>372</v>
      </c>
      <c r="K717" s="11" t="s">
        <v>410</v>
      </c>
      <c r="L717" s="11"/>
      <c r="M717" s="11">
        <v>17079.725325081865</v>
      </c>
      <c r="N717" s="11">
        <v>30476</v>
      </c>
      <c r="O717" s="11">
        <v>13396.274674918135</v>
      </c>
      <c r="P717" s="11">
        <v>19775</v>
      </c>
      <c r="Q717" s="11">
        <f>IF(SUMIFS(N:N,E:E,SubmissionActual[[#This Row],[MonthName]])&gt;0,SubmissionActual[[#This Row],[2nd Submission]],SubmissionActual[[#This Row],[1st Submission]])</f>
        <v>30476</v>
      </c>
    </row>
    <row r="718" spans="1:17">
      <c r="A718" s="15" t="str">
        <f>IF(OR(AND(SubmissionActual[MonthName]=MonthSel, SubmissionActual[Define]=DefineSel), AND(SubmissionActual[MonthName]=MonthSel, DefineSel="All")),"Yes","No")</f>
        <v>No</v>
      </c>
      <c r="B718" s="15" t="str">
        <f ca="1">IF(SubmissionActual[[#This Row],[Month2]]&lt;MONTH(TODAY()),"Yes","No")</f>
        <v>Yes</v>
      </c>
      <c r="C718" s="15">
        <v>2022</v>
      </c>
      <c r="D718" s="15">
        <v>4</v>
      </c>
      <c r="E718" s="15" t="s">
        <v>137</v>
      </c>
      <c r="F718" s="11" t="s">
        <v>677</v>
      </c>
      <c r="G718" s="11"/>
      <c r="H718" s="266" t="s">
        <v>72</v>
      </c>
      <c r="I718" s="11" t="s">
        <v>428</v>
      </c>
      <c r="J718" s="11" t="s">
        <v>372</v>
      </c>
      <c r="K718" s="11" t="s">
        <v>410</v>
      </c>
      <c r="L718" s="11"/>
      <c r="M718" s="11">
        <v>2603.5060091602463</v>
      </c>
      <c r="N718" s="11">
        <v>2600</v>
      </c>
      <c r="O718" s="11">
        <v>-3.5060091602463217</v>
      </c>
      <c r="P718" s="11">
        <v>4720</v>
      </c>
      <c r="Q718" s="11">
        <f>IF(SUMIFS(N:N,E:E,SubmissionActual[[#This Row],[MonthName]])&gt;0,SubmissionActual[[#This Row],[2nd Submission]],SubmissionActual[[#This Row],[1st Submission]])</f>
        <v>2600</v>
      </c>
    </row>
    <row r="719" spans="1:17">
      <c r="A719" s="15" t="str">
        <f>IF(OR(AND(SubmissionActual[MonthName]=MonthSel, SubmissionActual[Define]=DefineSel), AND(SubmissionActual[MonthName]=MonthSel, DefineSel="All")),"Yes","No")</f>
        <v>No</v>
      </c>
      <c r="B719" s="15" t="str">
        <f ca="1">IF(SubmissionActual[[#This Row],[Month2]]&lt;MONTH(TODAY()),"Yes","No")</f>
        <v>Yes</v>
      </c>
      <c r="C719" s="15">
        <v>2022</v>
      </c>
      <c r="D719" s="15">
        <v>4</v>
      </c>
      <c r="E719" s="15" t="s">
        <v>137</v>
      </c>
      <c r="F719" s="11" t="s">
        <v>678</v>
      </c>
      <c r="G719" s="11"/>
      <c r="H719" s="266" t="s">
        <v>72</v>
      </c>
      <c r="I719" s="11" t="s">
        <v>428</v>
      </c>
      <c r="J719" s="11" t="s">
        <v>372</v>
      </c>
      <c r="K719" s="11" t="s">
        <v>410</v>
      </c>
      <c r="L719" s="11"/>
      <c r="M719" s="11">
        <v>3650.0448912518627</v>
      </c>
      <c r="N719" s="11">
        <v>600</v>
      </c>
      <c r="O719" s="11">
        <v>-3050.0448912518627</v>
      </c>
      <c r="P719" s="11">
        <v>1358</v>
      </c>
      <c r="Q719" s="11">
        <f>IF(SUMIFS(N:N,E:E,SubmissionActual[[#This Row],[MonthName]])&gt;0,SubmissionActual[[#This Row],[2nd Submission]],SubmissionActual[[#This Row],[1st Submission]])</f>
        <v>600</v>
      </c>
    </row>
    <row r="720" spans="1:17">
      <c r="A720" s="15" t="str">
        <f>IF(OR(AND(SubmissionActual[MonthName]=MonthSel, SubmissionActual[Define]=DefineSel), AND(SubmissionActual[MonthName]=MonthSel, DefineSel="All")),"Yes","No")</f>
        <v>No</v>
      </c>
      <c r="B720" s="15" t="str">
        <f ca="1">IF(SubmissionActual[[#This Row],[Month2]]&lt;MONTH(TODAY()),"Yes","No")</f>
        <v>Yes</v>
      </c>
      <c r="C720" s="15">
        <v>2022</v>
      </c>
      <c r="D720" s="15">
        <v>4</v>
      </c>
      <c r="E720" s="15" t="s">
        <v>137</v>
      </c>
      <c r="F720" s="11" t="s">
        <v>679</v>
      </c>
      <c r="G720" s="11"/>
      <c r="H720" s="266" t="s">
        <v>72</v>
      </c>
      <c r="I720" s="11" t="s">
        <v>428</v>
      </c>
      <c r="J720" s="11" t="s">
        <v>372</v>
      </c>
      <c r="K720" s="11" t="s">
        <v>410</v>
      </c>
      <c r="L720" s="11"/>
      <c r="M720" s="11">
        <v>0</v>
      </c>
      <c r="N720" s="11">
        <v>0</v>
      </c>
      <c r="O720" s="11">
        <v>0</v>
      </c>
      <c r="P720" s="11">
        <v>0</v>
      </c>
      <c r="Q720" s="11">
        <f>IF(SUMIFS(N:N,E:E,SubmissionActual[[#This Row],[MonthName]])&gt;0,SubmissionActual[[#This Row],[2nd Submission]],SubmissionActual[[#This Row],[1st Submission]])</f>
        <v>0</v>
      </c>
    </row>
    <row r="721" spans="1:17">
      <c r="A721" s="15" t="str">
        <f>IF(OR(AND(SubmissionActual[MonthName]=MonthSel, SubmissionActual[Define]=DefineSel), AND(SubmissionActual[MonthName]=MonthSel, DefineSel="All")),"Yes","No")</f>
        <v>No</v>
      </c>
      <c r="B721" s="15" t="str">
        <f ca="1">IF(SubmissionActual[[#This Row],[Month2]]&lt;MONTH(TODAY()),"Yes","No")</f>
        <v>Yes</v>
      </c>
      <c r="C721" s="15">
        <v>2022</v>
      </c>
      <c r="D721" s="15">
        <v>4</v>
      </c>
      <c r="E721" s="15" t="s">
        <v>137</v>
      </c>
      <c r="F721" s="11" t="s">
        <v>680</v>
      </c>
      <c r="G721" s="11"/>
      <c r="H721" s="266" t="s">
        <v>72</v>
      </c>
      <c r="I721" s="11" t="s">
        <v>428</v>
      </c>
      <c r="J721" s="11" t="s">
        <v>389</v>
      </c>
      <c r="K721" s="11" t="s">
        <v>410</v>
      </c>
      <c r="L721" s="11"/>
      <c r="M721" s="11">
        <v>6000</v>
      </c>
      <c r="N721" s="11">
        <v>0</v>
      </c>
      <c r="O721" s="11">
        <v>-6000</v>
      </c>
      <c r="P721" s="11">
        <v>0</v>
      </c>
      <c r="Q721" s="11">
        <f>IF(SUMIFS(N:N,E:E,SubmissionActual[[#This Row],[MonthName]])&gt;0,SubmissionActual[[#This Row],[2nd Submission]],SubmissionActual[[#This Row],[1st Submission]])</f>
        <v>0</v>
      </c>
    </row>
    <row r="722" spans="1:17">
      <c r="A722" s="15" t="str">
        <f>IF(OR(AND(SubmissionActual[MonthName]=MonthSel, SubmissionActual[Define]=DefineSel), AND(SubmissionActual[MonthName]=MonthSel, DefineSel="All")),"Yes","No")</f>
        <v>No</v>
      </c>
      <c r="B722" s="15" t="str">
        <f ca="1">IF(SubmissionActual[[#This Row],[Month2]]&lt;MONTH(TODAY()),"Yes","No")</f>
        <v>Yes</v>
      </c>
      <c r="C722" s="15">
        <v>2022</v>
      </c>
      <c r="D722" s="15">
        <v>4</v>
      </c>
      <c r="E722" s="15" t="s">
        <v>137</v>
      </c>
      <c r="F722" s="11" t="s">
        <v>721</v>
      </c>
      <c r="G722" s="11"/>
      <c r="H722" s="266" t="s">
        <v>72</v>
      </c>
      <c r="I722" s="11" t="s">
        <v>428</v>
      </c>
      <c r="J722" s="11" t="s">
        <v>389</v>
      </c>
      <c r="K722" s="11" t="s">
        <v>410</v>
      </c>
      <c r="L722" s="11"/>
      <c r="M722" s="11">
        <v>3000</v>
      </c>
      <c r="N722" s="11">
        <v>0</v>
      </c>
      <c r="O722" s="11">
        <v>-3000</v>
      </c>
      <c r="P722" s="11"/>
      <c r="Q722" s="11">
        <f>IF(SUMIFS(N:N,E:E,SubmissionActual[[#This Row],[MonthName]])&gt;0,SubmissionActual[[#This Row],[2nd Submission]],SubmissionActual[[#This Row],[1st Submission]])</f>
        <v>0</v>
      </c>
    </row>
    <row r="723" spans="1:17">
      <c r="A723" s="15" t="str">
        <f>IF(OR(AND(SubmissionActual[MonthName]=MonthSel, SubmissionActual[Define]=DefineSel), AND(SubmissionActual[MonthName]=MonthSel, DefineSel="All")),"Yes","No")</f>
        <v>No</v>
      </c>
      <c r="B723" s="15" t="str">
        <f ca="1">IF(SubmissionActual[[#This Row],[Month2]]&lt;MONTH(TODAY()),"Yes","No")</f>
        <v>Yes</v>
      </c>
      <c r="C723" s="15">
        <v>2022</v>
      </c>
      <c r="D723" s="15">
        <v>4</v>
      </c>
      <c r="E723" s="15" t="s">
        <v>137</v>
      </c>
      <c r="F723" s="11" t="s">
        <v>681</v>
      </c>
      <c r="G723" s="11"/>
      <c r="H723" s="266" t="s">
        <v>72</v>
      </c>
      <c r="I723" s="11" t="s">
        <v>428</v>
      </c>
      <c r="J723" s="11" t="s">
        <v>372</v>
      </c>
      <c r="K723" s="11" t="s">
        <v>410</v>
      </c>
      <c r="L723" s="11"/>
      <c r="M723" s="11">
        <v>4400</v>
      </c>
      <c r="N723" s="11">
        <v>832</v>
      </c>
      <c r="O723" s="11">
        <v>-3568</v>
      </c>
      <c r="P723" s="11">
        <v>832</v>
      </c>
      <c r="Q723" s="11">
        <f>IF(SUMIFS(N:N,E:E,SubmissionActual[[#This Row],[MonthName]])&gt;0,SubmissionActual[[#This Row],[2nd Submission]],SubmissionActual[[#This Row],[1st Submission]])</f>
        <v>832</v>
      </c>
    </row>
    <row r="724" spans="1:17">
      <c r="A724" s="15" t="str">
        <f>IF(OR(AND(SubmissionActual[MonthName]=MonthSel, SubmissionActual[Define]=DefineSel), AND(SubmissionActual[MonthName]=MonthSel, DefineSel="All")),"Yes","No")</f>
        <v>No</v>
      </c>
      <c r="B724" s="15" t="str">
        <f ca="1">IF(SubmissionActual[[#This Row],[Month2]]&lt;MONTH(TODAY()),"Yes","No")</f>
        <v>Yes</v>
      </c>
      <c r="C724" s="15">
        <v>2022</v>
      </c>
      <c r="D724" s="15">
        <v>4</v>
      </c>
      <c r="E724" s="15" t="s">
        <v>137</v>
      </c>
      <c r="F724" s="11" t="s">
        <v>682</v>
      </c>
      <c r="G724" s="11"/>
      <c r="H724" s="266" t="s">
        <v>72</v>
      </c>
      <c r="I724" s="11" t="s">
        <v>428</v>
      </c>
      <c r="J724" s="11" t="s">
        <v>372</v>
      </c>
      <c r="K724" s="11" t="s">
        <v>410</v>
      </c>
      <c r="L724" s="11"/>
      <c r="M724" s="11">
        <v>14974.202870893487</v>
      </c>
      <c r="N724" s="11">
        <v>9600</v>
      </c>
      <c r="O724" s="11">
        <v>-5374.2028708934868</v>
      </c>
      <c r="P724" s="11">
        <v>10417</v>
      </c>
      <c r="Q724" s="11">
        <f>IF(SUMIFS(N:N,E:E,SubmissionActual[[#This Row],[MonthName]])&gt;0,SubmissionActual[[#This Row],[2nd Submission]],SubmissionActual[[#This Row],[1st Submission]])</f>
        <v>9600</v>
      </c>
    </row>
    <row r="725" spans="1:17">
      <c r="A725" s="15" t="str">
        <f>IF(OR(AND(SubmissionActual[MonthName]=MonthSel, SubmissionActual[Define]=DefineSel), AND(SubmissionActual[MonthName]=MonthSel, DefineSel="All")),"Yes","No")</f>
        <v>No</v>
      </c>
      <c r="B725" s="15" t="str">
        <f ca="1">IF(SubmissionActual[[#This Row],[Month2]]&lt;MONTH(TODAY()),"Yes","No")</f>
        <v>Yes</v>
      </c>
      <c r="C725" s="15">
        <v>2022</v>
      </c>
      <c r="D725" s="15">
        <v>4</v>
      </c>
      <c r="E725" s="15" t="s">
        <v>137</v>
      </c>
      <c r="F725" s="11" t="s">
        <v>683</v>
      </c>
      <c r="G725" s="11"/>
      <c r="H725" s="266" t="s">
        <v>72</v>
      </c>
      <c r="I725" s="11" t="s">
        <v>428</v>
      </c>
      <c r="J725" s="11" t="s">
        <v>372</v>
      </c>
      <c r="K725" s="11" t="s">
        <v>410</v>
      </c>
      <c r="L725" s="11"/>
      <c r="M725" s="11">
        <v>3025.797129106516</v>
      </c>
      <c r="N725" s="11">
        <v>0</v>
      </c>
      <c r="O725" s="11">
        <v>-3025.797129106516</v>
      </c>
      <c r="P725" s="11">
        <v>0</v>
      </c>
      <c r="Q725" s="11">
        <f>IF(SUMIFS(N:N,E:E,SubmissionActual[[#This Row],[MonthName]])&gt;0,SubmissionActual[[#This Row],[2nd Submission]],SubmissionActual[[#This Row],[1st Submission]])</f>
        <v>0</v>
      </c>
    </row>
    <row r="726" spans="1:17">
      <c r="A726" s="15" t="str">
        <f>IF(OR(AND(SubmissionActual[MonthName]=MonthSel, SubmissionActual[Define]=DefineSel), AND(SubmissionActual[MonthName]=MonthSel, DefineSel="All")),"Yes","No")</f>
        <v>Yes</v>
      </c>
      <c r="B726" s="15" t="str">
        <f ca="1">IF(SubmissionActual[[#This Row],[Month2]]&lt;MONTH(TODAY()),"Yes","No")</f>
        <v>Yes</v>
      </c>
      <c r="C726" s="15">
        <v>2022</v>
      </c>
      <c r="D726" s="15">
        <v>4</v>
      </c>
      <c r="E726" s="15" t="s">
        <v>137</v>
      </c>
      <c r="F726" s="11" t="s">
        <v>464</v>
      </c>
      <c r="G726" s="11"/>
      <c r="H726" s="266" t="s">
        <v>77</v>
      </c>
      <c r="I726" s="11" t="s">
        <v>428</v>
      </c>
      <c r="J726" s="11" t="s">
        <v>389</v>
      </c>
      <c r="K726" s="11" t="s">
        <v>410</v>
      </c>
      <c r="L726" s="11"/>
      <c r="M726" s="11">
        <v>0</v>
      </c>
      <c r="N726" s="11">
        <v>0</v>
      </c>
      <c r="O726" s="11">
        <v>0</v>
      </c>
      <c r="P726" s="11"/>
      <c r="Q726" s="11">
        <f>IF(SUMIFS(N:N,E:E,SubmissionActual[[#This Row],[MonthName]])&gt;0,SubmissionActual[[#This Row],[2nd Submission]],SubmissionActual[[#This Row],[1st Submission]])</f>
        <v>0</v>
      </c>
    </row>
    <row r="727" spans="1:17">
      <c r="A727" s="15" t="str">
        <f>IF(OR(AND(SubmissionActual[MonthName]=MonthSel, SubmissionActual[Define]=DefineSel), AND(SubmissionActual[MonthName]=MonthSel, DefineSel="All")),"Yes","No")</f>
        <v>Yes</v>
      </c>
      <c r="B727" s="15" t="str">
        <f ca="1">IF(SubmissionActual[[#This Row],[Month2]]&lt;MONTH(TODAY()),"Yes","No")</f>
        <v>Yes</v>
      </c>
      <c r="C727" s="15">
        <v>2022</v>
      </c>
      <c r="D727" s="15">
        <v>4</v>
      </c>
      <c r="E727" s="15" t="s">
        <v>137</v>
      </c>
      <c r="F727" s="11" t="s">
        <v>445</v>
      </c>
      <c r="G727" s="11"/>
      <c r="H727" s="266" t="s">
        <v>77</v>
      </c>
      <c r="I727" s="11" t="s">
        <v>428</v>
      </c>
      <c r="J727" s="11" t="s">
        <v>389</v>
      </c>
      <c r="K727" s="11" t="s">
        <v>410</v>
      </c>
      <c r="L727" s="11"/>
      <c r="M727" s="11">
        <v>5796</v>
      </c>
      <c r="N727" s="11">
        <v>0</v>
      </c>
      <c r="O727" s="11">
        <v>-5796</v>
      </c>
      <c r="P727" s="11">
        <v>0</v>
      </c>
      <c r="Q727" s="11">
        <f>IF(SUMIFS(N:N,E:E,SubmissionActual[[#This Row],[MonthName]])&gt;0,SubmissionActual[[#This Row],[2nd Submission]],SubmissionActual[[#This Row],[1st Submission]])</f>
        <v>0</v>
      </c>
    </row>
    <row r="728" spans="1:17">
      <c r="A728" s="15" t="str">
        <f>IF(OR(AND(SubmissionActual[MonthName]=MonthSel, SubmissionActual[Define]=DefineSel), AND(SubmissionActual[MonthName]=MonthSel, DefineSel="All")),"Yes","No")</f>
        <v>Yes</v>
      </c>
      <c r="B728" s="15" t="str">
        <f ca="1">IF(SubmissionActual[[#This Row],[Month2]]&lt;MONTH(TODAY()),"Yes","No")</f>
        <v>Yes</v>
      </c>
      <c r="C728" s="15">
        <v>2022</v>
      </c>
      <c r="D728" s="15">
        <v>4</v>
      </c>
      <c r="E728" s="15" t="s">
        <v>137</v>
      </c>
      <c r="F728" s="11" t="s">
        <v>468</v>
      </c>
      <c r="G728" s="11"/>
      <c r="H728" s="266" t="s">
        <v>77</v>
      </c>
      <c r="I728" s="11" t="s">
        <v>428</v>
      </c>
      <c r="J728" s="11" t="s">
        <v>389</v>
      </c>
      <c r="K728" s="11" t="s">
        <v>410</v>
      </c>
      <c r="L728" s="11"/>
      <c r="M728" s="11"/>
      <c r="N728" s="11">
        <v>0</v>
      </c>
      <c r="O728" s="11">
        <v>0</v>
      </c>
      <c r="P728" s="11"/>
      <c r="Q728" s="11">
        <f>IF(SUMIFS(N:N,E:E,SubmissionActual[[#This Row],[MonthName]])&gt;0,SubmissionActual[[#This Row],[2nd Submission]],SubmissionActual[[#This Row],[1st Submission]])</f>
        <v>0</v>
      </c>
    </row>
    <row r="729" spans="1:17">
      <c r="A729" s="15" t="str">
        <f>IF(OR(AND(SubmissionActual[MonthName]=MonthSel, SubmissionActual[Define]=DefineSel), AND(SubmissionActual[MonthName]=MonthSel, DefineSel="All")),"Yes","No")</f>
        <v>Yes</v>
      </c>
      <c r="B729" s="15" t="str">
        <f ca="1">IF(SubmissionActual[[#This Row],[Month2]]&lt;MONTH(TODAY()),"Yes","No")</f>
        <v>Yes</v>
      </c>
      <c r="C729" s="15">
        <v>2022</v>
      </c>
      <c r="D729" s="15">
        <v>4</v>
      </c>
      <c r="E729" s="15" t="s">
        <v>137</v>
      </c>
      <c r="F729" s="11" t="s">
        <v>471</v>
      </c>
      <c r="G729" s="11"/>
      <c r="H729" s="266" t="s">
        <v>77</v>
      </c>
      <c r="I729" s="11" t="s">
        <v>428</v>
      </c>
      <c r="J729" s="11" t="s">
        <v>372</v>
      </c>
      <c r="K729" s="11" t="s">
        <v>410</v>
      </c>
      <c r="L729" s="11"/>
      <c r="M729" s="11"/>
      <c r="N729" s="11">
        <v>0</v>
      </c>
      <c r="O729" s="11">
        <v>0</v>
      </c>
      <c r="P729" s="11"/>
      <c r="Q729" s="11">
        <f>IF(SUMIFS(N:N,E:E,SubmissionActual[[#This Row],[MonthName]])&gt;0,SubmissionActual[[#This Row],[2nd Submission]],SubmissionActual[[#This Row],[1st Submission]])</f>
        <v>0</v>
      </c>
    </row>
    <row r="730" spans="1:17">
      <c r="A730" s="15" t="str">
        <f>IF(OR(AND(SubmissionActual[MonthName]=MonthSel, SubmissionActual[Define]=DefineSel), AND(SubmissionActual[MonthName]=MonthSel, DefineSel="All")),"Yes","No")</f>
        <v>Yes</v>
      </c>
      <c r="B730" s="15" t="str">
        <f ca="1">IF(SubmissionActual[[#This Row],[Month2]]&lt;MONTH(TODAY()),"Yes","No")</f>
        <v>Yes</v>
      </c>
      <c r="C730" s="15">
        <v>2022</v>
      </c>
      <c r="D730" s="15">
        <v>4</v>
      </c>
      <c r="E730" s="15" t="s">
        <v>137</v>
      </c>
      <c r="F730" s="11" t="s">
        <v>470</v>
      </c>
      <c r="G730" s="11"/>
      <c r="H730" s="266" t="s">
        <v>77</v>
      </c>
      <c r="I730" s="11" t="s">
        <v>428</v>
      </c>
      <c r="J730" s="11" t="s">
        <v>372</v>
      </c>
      <c r="K730" s="11" t="s">
        <v>410</v>
      </c>
      <c r="L730" s="11"/>
      <c r="M730" s="11"/>
      <c r="N730" s="11">
        <v>0</v>
      </c>
      <c r="O730" s="11">
        <v>0</v>
      </c>
      <c r="P730" s="11"/>
      <c r="Q730" s="11">
        <f>IF(SUMIFS(N:N,E:E,SubmissionActual[[#This Row],[MonthName]])&gt;0,SubmissionActual[[#This Row],[2nd Submission]],SubmissionActual[[#This Row],[1st Submission]])</f>
        <v>0</v>
      </c>
    </row>
    <row r="731" spans="1:17">
      <c r="A731" s="15" t="str">
        <f>IF(OR(AND(SubmissionActual[MonthName]=MonthSel, SubmissionActual[Define]=DefineSel), AND(SubmissionActual[MonthName]=MonthSel, DefineSel="All")),"Yes","No")</f>
        <v>Yes</v>
      </c>
      <c r="B731" s="15" t="str">
        <f ca="1">IF(SubmissionActual[[#This Row],[Month2]]&lt;MONTH(TODAY()),"Yes","No")</f>
        <v>Yes</v>
      </c>
      <c r="C731" s="15">
        <v>2022</v>
      </c>
      <c r="D731" s="15">
        <v>4</v>
      </c>
      <c r="E731" s="15" t="s">
        <v>137</v>
      </c>
      <c r="F731" s="11" t="s">
        <v>465</v>
      </c>
      <c r="G731" s="11"/>
      <c r="H731" s="266" t="s">
        <v>77</v>
      </c>
      <c r="I731" s="11" t="s">
        <v>428</v>
      </c>
      <c r="J731" s="11" t="s">
        <v>400</v>
      </c>
      <c r="K731" s="11" t="s">
        <v>410</v>
      </c>
      <c r="L731" s="11"/>
      <c r="M731" s="11">
        <v>0</v>
      </c>
      <c r="N731" s="11">
        <v>0</v>
      </c>
      <c r="O731" s="11">
        <v>0</v>
      </c>
      <c r="P731" s="11"/>
      <c r="Q731" s="11">
        <f>IF(SUMIFS(N:N,E:E,SubmissionActual[[#This Row],[MonthName]])&gt;0,SubmissionActual[[#This Row],[2nd Submission]],SubmissionActual[[#This Row],[1st Submission]])</f>
        <v>0</v>
      </c>
    </row>
    <row r="732" spans="1:17">
      <c r="A732" s="15" t="str">
        <f>IF(OR(AND(SubmissionActual[MonthName]=MonthSel, SubmissionActual[Define]=DefineSel), AND(SubmissionActual[MonthName]=MonthSel, DefineSel="All")),"Yes","No")</f>
        <v>Yes</v>
      </c>
      <c r="B732" s="15" t="str">
        <f ca="1">IF(SubmissionActual[[#This Row],[Month2]]&lt;MONTH(TODAY()),"Yes","No")</f>
        <v>Yes</v>
      </c>
      <c r="C732" s="15">
        <v>2022</v>
      </c>
      <c r="D732" s="15">
        <v>4</v>
      </c>
      <c r="E732" s="15" t="s">
        <v>137</v>
      </c>
      <c r="F732" s="11" t="s">
        <v>469</v>
      </c>
      <c r="G732" s="11"/>
      <c r="H732" s="266" t="s">
        <v>77</v>
      </c>
      <c r="I732" s="11" t="s">
        <v>428</v>
      </c>
      <c r="J732" s="11" t="s">
        <v>372</v>
      </c>
      <c r="K732" s="11" t="s">
        <v>410</v>
      </c>
      <c r="L732" s="11"/>
      <c r="M732" s="11"/>
      <c r="N732" s="11">
        <v>0</v>
      </c>
      <c r="O732" s="11">
        <v>0</v>
      </c>
      <c r="P732" s="11"/>
      <c r="Q732" s="11">
        <f>IF(SUMIFS(N:N,E:E,SubmissionActual[[#This Row],[MonthName]])&gt;0,SubmissionActual[[#This Row],[2nd Submission]],SubmissionActual[[#This Row],[1st Submission]])</f>
        <v>0</v>
      </c>
    </row>
    <row r="733" spans="1:17">
      <c r="A733" s="15" t="str">
        <f>IF(OR(AND(SubmissionActual[MonthName]=MonthSel, SubmissionActual[Define]=DefineSel), AND(SubmissionActual[MonthName]=MonthSel, DefineSel="All")),"Yes","No")</f>
        <v>Yes</v>
      </c>
      <c r="B733" s="15" t="str">
        <f ca="1">IF(SubmissionActual[[#This Row],[Month2]]&lt;MONTH(TODAY()),"Yes","No")</f>
        <v>Yes</v>
      </c>
      <c r="C733" s="15">
        <v>2022</v>
      </c>
      <c r="D733" s="15">
        <v>4</v>
      </c>
      <c r="E733" s="15" t="s">
        <v>137</v>
      </c>
      <c r="F733" s="11" t="s">
        <v>578</v>
      </c>
      <c r="G733" s="11"/>
      <c r="H733" s="266" t="s">
        <v>77</v>
      </c>
      <c r="I733" s="11" t="s">
        <v>428</v>
      </c>
      <c r="J733" s="11" t="s">
        <v>389</v>
      </c>
      <c r="K733" s="11" t="s">
        <v>410</v>
      </c>
      <c r="L733" s="11"/>
      <c r="M733" s="11"/>
      <c r="N733" s="11">
        <v>2000</v>
      </c>
      <c r="O733" s="11">
        <v>2000</v>
      </c>
      <c r="P733" s="11">
        <v>2010</v>
      </c>
      <c r="Q733" s="11">
        <f>IF(SUMIFS(N:N,E:E,SubmissionActual[[#This Row],[MonthName]])&gt;0,SubmissionActual[[#This Row],[2nd Submission]],SubmissionActual[[#This Row],[1st Submission]])</f>
        <v>2000</v>
      </c>
    </row>
    <row r="734" spans="1:17">
      <c r="A734" s="15" t="str">
        <f>IF(OR(AND(SubmissionActual[MonthName]=MonthSel, SubmissionActual[Define]=DefineSel), AND(SubmissionActual[MonthName]=MonthSel, DefineSel="All")),"Yes","No")</f>
        <v>Yes</v>
      </c>
      <c r="B734" s="15" t="str">
        <f ca="1">IF(SubmissionActual[[#This Row],[Month2]]&lt;MONTH(TODAY()),"Yes","No")</f>
        <v>Yes</v>
      </c>
      <c r="C734" s="15">
        <v>2022</v>
      </c>
      <c r="D734" s="15">
        <v>4</v>
      </c>
      <c r="E734" s="15" t="s">
        <v>137</v>
      </c>
      <c r="F734" s="11" t="s">
        <v>579</v>
      </c>
      <c r="G734" s="11"/>
      <c r="H734" s="266" t="s">
        <v>77</v>
      </c>
      <c r="I734" s="11" t="s">
        <v>428</v>
      </c>
      <c r="J734" s="11" t="s">
        <v>389</v>
      </c>
      <c r="K734" s="11" t="s">
        <v>410</v>
      </c>
      <c r="L734" s="11"/>
      <c r="M734" s="11"/>
      <c r="N734" s="11">
        <v>2000</v>
      </c>
      <c r="O734" s="11">
        <v>2000</v>
      </c>
      <c r="P734" s="11">
        <v>2004</v>
      </c>
      <c r="Q734" s="11">
        <f>IF(SUMIFS(N:N,E:E,SubmissionActual[[#This Row],[MonthName]])&gt;0,SubmissionActual[[#This Row],[2nd Submission]],SubmissionActual[[#This Row],[1st Submission]])</f>
        <v>2000</v>
      </c>
    </row>
    <row r="735" spans="1:17">
      <c r="A735" s="15" t="str">
        <f>IF(OR(AND(SubmissionActual[MonthName]=MonthSel, SubmissionActual[Define]=DefineSel), AND(SubmissionActual[MonthName]=MonthSel, DefineSel="All")),"Yes","No")</f>
        <v>Yes</v>
      </c>
      <c r="B735" s="15" t="str">
        <f ca="1">IF(SubmissionActual[[#This Row],[Month2]]&lt;MONTH(TODAY()),"Yes","No")</f>
        <v>Yes</v>
      </c>
      <c r="C735" s="15">
        <v>2022</v>
      </c>
      <c r="D735" s="15">
        <v>4</v>
      </c>
      <c r="E735" s="15" t="s">
        <v>137</v>
      </c>
      <c r="F735" s="11" t="s">
        <v>580</v>
      </c>
      <c r="G735" s="11"/>
      <c r="H735" s="266" t="s">
        <v>77</v>
      </c>
      <c r="I735" s="11" t="s">
        <v>428</v>
      </c>
      <c r="J735" s="11" t="s">
        <v>389</v>
      </c>
      <c r="K735" s="11" t="s">
        <v>410</v>
      </c>
      <c r="L735" s="11"/>
      <c r="M735" s="11"/>
      <c r="N735" s="11">
        <v>1920</v>
      </c>
      <c r="O735" s="11">
        <v>1920</v>
      </c>
      <c r="P735" s="11">
        <v>2000</v>
      </c>
      <c r="Q735" s="11">
        <f>IF(SUMIFS(N:N,E:E,SubmissionActual[[#This Row],[MonthName]])&gt;0,SubmissionActual[[#This Row],[2nd Submission]],SubmissionActual[[#This Row],[1st Submission]])</f>
        <v>1920</v>
      </c>
    </row>
    <row r="736" spans="1:17">
      <c r="A736" s="15" t="str">
        <f>IF(OR(AND(SubmissionActual[MonthName]=MonthSel, SubmissionActual[Define]=DefineSel), AND(SubmissionActual[MonthName]=MonthSel, DefineSel="All")),"Yes","No")</f>
        <v>Yes</v>
      </c>
      <c r="B736" s="15" t="str">
        <f ca="1">IF(SubmissionActual[[#This Row],[Month2]]&lt;MONTH(TODAY()),"Yes","No")</f>
        <v>Yes</v>
      </c>
      <c r="C736" s="15">
        <v>2022</v>
      </c>
      <c r="D736" s="15">
        <v>4</v>
      </c>
      <c r="E736" s="15" t="s">
        <v>137</v>
      </c>
      <c r="F736" s="11" t="s">
        <v>581</v>
      </c>
      <c r="G736" s="11"/>
      <c r="H736" s="266" t="s">
        <v>77</v>
      </c>
      <c r="I736" s="11" t="s">
        <v>428</v>
      </c>
      <c r="J736" s="11" t="s">
        <v>389</v>
      </c>
      <c r="K736" s="11" t="s">
        <v>410</v>
      </c>
      <c r="L736" s="11"/>
      <c r="M736" s="11"/>
      <c r="N736" s="11">
        <v>960</v>
      </c>
      <c r="O736" s="11">
        <v>960</v>
      </c>
      <c r="P736" s="11">
        <v>1035</v>
      </c>
      <c r="Q736" s="11">
        <f>IF(SUMIFS(N:N,E:E,SubmissionActual[[#This Row],[MonthName]])&gt;0,SubmissionActual[[#This Row],[2nd Submission]],SubmissionActual[[#This Row],[1st Submission]])</f>
        <v>960</v>
      </c>
    </row>
    <row r="737" spans="1:17">
      <c r="A737" s="15" t="str">
        <f>IF(OR(AND(SubmissionActual[MonthName]=MonthSel, SubmissionActual[Define]=DefineSel), AND(SubmissionActual[MonthName]=MonthSel, DefineSel="All")),"Yes","No")</f>
        <v>Yes</v>
      </c>
      <c r="B737" s="15" t="str">
        <f ca="1">IF(SubmissionActual[[#This Row],[Month2]]&lt;MONTH(TODAY()),"Yes","No")</f>
        <v>Yes</v>
      </c>
      <c r="C737" s="15">
        <v>2022</v>
      </c>
      <c r="D737" s="15">
        <v>4</v>
      </c>
      <c r="E737" s="15" t="s">
        <v>137</v>
      </c>
      <c r="F737" s="11" t="s">
        <v>586</v>
      </c>
      <c r="G737" s="11"/>
      <c r="H737" s="266" t="s">
        <v>77</v>
      </c>
      <c r="I737" s="11" t="s">
        <v>428</v>
      </c>
      <c r="J737" s="11" t="s">
        <v>389</v>
      </c>
      <c r="K737" s="11" t="s">
        <v>410</v>
      </c>
      <c r="L737" s="11"/>
      <c r="M737" s="11">
        <v>0</v>
      </c>
      <c r="N737" s="11">
        <v>3870</v>
      </c>
      <c r="O737" s="11">
        <v>3870</v>
      </c>
      <c r="P737" s="11">
        <v>3877</v>
      </c>
      <c r="Q737" s="11">
        <f>IF(SUMIFS(N:N,E:E,SubmissionActual[[#This Row],[MonthName]])&gt;0,SubmissionActual[[#This Row],[2nd Submission]],SubmissionActual[[#This Row],[1st Submission]])</f>
        <v>3870</v>
      </c>
    </row>
    <row r="738" spans="1:17">
      <c r="A738" s="15" t="str">
        <f>IF(OR(AND(SubmissionActual[MonthName]=MonthSel, SubmissionActual[Define]=DefineSel), AND(SubmissionActual[MonthName]=MonthSel, DefineSel="All")),"Yes","No")</f>
        <v>Yes</v>
      </c>
      <c r="B738" s="15" t="str">
        <f ca="1">IF(SubmissionActual[[#This Row],[Month2]]&lt;MONTH(TODAY()),"Yes","No")</f>
        <v>Yes</v>
      </c>
      <c r="C738" s="15">
        <v>2022</v>
      </c>
      <c r="D738" s="15">
        <v>4</v>
      </c>
      <c r="E738" s="15" t="s">
        <v>137</v>
      </c>
      <c r="F738" s="11" t="s">
        <v>587</v>
      </c>
      <c r="G738" s="11"/>
      <c r="H738" s="266" t="s">
        <v>77</v>
      </c>
      <c r="I738" s="11" t="s">
        <v>428</v>
      </c>
      <c r="J738" s="11" t="s">
        <v>389</v>
      </c>
      <c r="K738" s="11" t="s">
        <v>410</v>
      </c>
      <c r="L738" s="11"/>
      <c r="M738" s="11">
        <v>0</v>
      </c>
      <c r="N738" s="11">
        <v>0</v>
      </c>
      <c r="O738" s="11">
        <v>0</v>
      </c>
      <c r="P738" s="11"/>
      <c r="Q738" s="11">
        <f>IF(SUMIFS(N:N,E:E,SubmissionActual[[#This Row],[MonthName]])&gt;0,SubmissionActual[[#This Row],[2nd Submission]],SubmissionActual[[#This Row],[1st Submission]])</f>
        <v>0</v>
      </c>
    </row>
    <row r="739" spans="1:17">
      <c r="A739" s="15" t="str">
        <f>IF(OR(AND(SubmissionActual[MonthName]=MonthSel, SubmissionActual[Define]=DefineSel), AND(SubmissionActual[MonthName]=MonthSel, DefineSel="All")),"Yes","No")</f>
        <v>Yes</v>
      </c>
      <c r="B739" s="15" t="str">
        <f ca="1">IF(SubmissionActual[[#This Row],[Month2]]&lt;MONTH(TODAY()),"Yes","No")</f>
        <v>Yes</v>
      </c>
      <c r="C739" s="15">
        <v>2022</v>
      </c>
      <c r="D739" s="15">
        <v>4</v>
      </c>
      <c r="E739" s="15" t="s">
        <v>137</v>
      </c>
      <c r="F739" s="11" t="s">
        <v>467</v>
      </c>
      <c r="G739" s="11"/>
      <c r="H739" s="266" t="s">
        <v>77</v>
      </c>
      <c r="I739" s="11" t="s">
        <v>428</v>
      </c>
      <c r="J739" s="11" t="s">
        <v>372</v>
      </c>
      <c r="K739" s="11" t="s">
        <v>410</v>
      </c>
      <c r="L739" s="11"/>
      <c r="M739" s="11"/>
      <c r="N739" s="11">
        <v>0</v>
      </c>
      <c r="O739" s="11">
        <v>0</v>
      </c>
      <c r="P739" s="11"/>
      <c r="Q739" s="11">
        <f>IF(SUMIFS(N:N,E:E,SubmissionActual[[#This Row],[MonthName]])&gt;0,SubmissionActual[[#This Row],[2nd Submission]],SubmissionActual[[#This Row],[1st Submission]])</f>
        <v>0</v>
      </c>
    </row>
    <row r="740" spans="1:17">
      <c r="A740" s="15" t="str">
        <f>IF(OR(AND(SubmissionActual[MonthName]=MonthSel, SubmissionActual[Define]=DefineSel), AND(SubmissionActual[MonthName]=MonthSel, DefineSel="All")),"Yes","No")</f>
        <v>Yes</v>
      </c>
      <c r="B740" s="15" t="str">
        <f ca="1">IF(SubmissionActual[[#This Row],[Month2]]&lt;MONTH(TODAY()),"Yes","No")</f>
        <v>Yes</v>
      </c>
      <c r="C740" s="15">
        <v>2022</v>
      </c>
      <c r="D740" s="15">
        <v>4</v>
      </c>
      <c r="E740" s="15" t="s">
        <v>137</v>
      </c>
      <c r="F740" s="11" t="s">
        <v>5</v>
      </c>
      <c r="G740" s="11"/>
      <c r="H740" s="266" t="s">
        <v>77</v>
      </c>
      <c r="I740" s="11" t="s">
        <v>428</v>
      </c>
      <c r="J740" s="11" t="s">
        <v>372</v>
      </c>
      <c r="K740" s="11" t="s">
        <v>410</v>
      </c>
      <c r="L740" s="11"/>
      <c r="M740" s="11"/>
      <c r="N740" s="11">
        <v>0</v>
      </c>
      <c r="O740" s="11">
        <v>0</v>
      </c>
      <c r="P740" s="11"/>
      <c r="Q740" s="11">
        <f>IF(SUMIFS(N:N,E:E,SubmissionActual[[#This Row],[MonthName]])&gt;0,SubmissionActual[[#This Row],[2nd Submission]],SubmissionActual[[#This Row],[1st Submission]])</f>
        <v>0</v>
      </c>
    </row>
    <row r="741" spans="1:17">
      <c r="A741" s="15" t="str">
        <f>IF(OR(AND(SubmissionActual[MonthName]=MonthSel, SubmissionActual[Define]=DefineSel), AND(SubmissionActual[MonthName]=MonthSel, DefineSel="All")),"Yes","No")</f>
        <v>Yes</v>
      </c>
      <c r="B741" s="15" t="str">
        <f ca="1">IF(SubmissionActual[[#This Row],[Month2]]&lt;MONTH(TODAY()),"Yes","No")</f>
        <v>Yes</v>
      </c>
      <c r="C741" s="15">
        <v>2022</v>
      </c>
      <c r="D741" s="15">
        <v>4</v>
      </c>
      <c r="E741" s="15" t="s">
        <v>137</v>
      </c>
      <c r="F741" s="11" t="s">
        <v>36</v>
      </c>
      <c r="G741" s="11"/>
      <c r="H741" s="266" t="s">
        <v>77</v>
      </c>
      <c r="I741" s="11" t="s">
        <v>428</v>
      </c>
      <c r="J741" s="11" t="s">
        <v>372</v>
      </c>
      <c r="K741" s="11" t="s">
        <v>410</v>
      </c>
      <c r="L741" s="11"/>
      <c r="M741" s="11"/>
      <c r="N741" s="11">
        <v>0</v>
      </c>
      <c r="O741" s="11">
        <v>0</v>
      </c>
      <c r="P741" s="11"/>
      <c r="Q741" s="11">
        <f>IF(SUMIFS(N:N,E:E,SubmissionActual[[#This Row],[MonthName]])&gt;0,SubmissionActual[[#This Row],[2nd Submission]],SubmissionActual[[#This Row],[1st Submission]])</f>
        <v>0</v>
      </c>
    </row>
    <row r="742" spans="1:17">
      <c r="A742" s="15" t="str">
        <f>IF(OR(AND(SubmissionActual[MonthName]=MonthSel, SubmissionActual[Define]=DefineSel), AND(SubmissionActual[MonthName]=MonthSel, DefineSel="All")),"Yes","No")</f>
        <v>Yes</v>
      </c>
      <c r="B742" s="15" t="str">
        <f ca="1">IF(SubmissionActual[[#This Row],[Month2]]&lt;MONTH(TODAY()),"Yes","No")</f>
        <v>Yes</v>
      </c>
      <c r="C742" s="15">
        <v>2022</v>
      </c>
      <c r="D742" s="15">
        <v>4</v>
      </c>
      <c r="E742" s="15" t="s">
        <v>137</v>
      </c>
      <c r="F742" s="11" t="s">
        <v>186</v>
      </c>
      <c r="G742" s="11"/>
      <c r="H742" s="266" t="s">
        <v>77</v>
      </c>
      <c r="I742" s="11" t="s">
        <v>428</v>
      </c>
      <c r="J742" s="11" t="s">
        <v>372</v>
      </c>
      <c r="K742" s="11" t="s">
        <v>410</v>
      </c>
      <c r="L742" s="11"/>
      <c r="M742" s="11"/>
      <c r="N742" s="11">
        <v>0</v>
      </c>
      <c r="O742" s="11">
        <v>0</v>
      </c>
      <c r="P742" s="11"/>
      <c r="Q742" s="11">
        <f>IF(SUMIFS(N:N,E:E,SubmissionActual[[#This Row],[MonthName]])&gt;0,SubmissionActual[[#This Row],[2nd Submission]],SubmissionActual[[#This Row],[1st Submission]])</f>
        <v>0</v>
      </c>
    </row>
    <row r="743" spans="1:17">
      <c r="A743" s="15" t="str">
        <f>IF(OR(AND(SubmissionActual[MonthName]=MonthSel, SubmissionActual[Define]=DefineSel), AND(SubmissionActual[MonthName]=MonthSel, DefineSel="All")),"Yes","No")</f>
        <v>Yes</v>
      </c>
      <c r="B743" s="15" t="str">
        <f ca="1">IF(SubmissionActual[[#This Row],[Month2]]&lt;MONTH(TODAY()),"Yes","No")</f>
        <v>Yes</v>
      </c>
      <c r="C743" s="15">
        <v>2022</v>
      </c>
      <c r="D743" s="15">
        <v>4</v>
      </c>
      <c r="E743" s="15" t="s">
        <v>137</v>
      </c>
      <c r="F743" s="11" t="s">
        <v>32</v>
      </c>
      <c r="G743" s="11"/>
      <c r="H743" s="266" t="s">
        <v>77</v>
      </c>
      <c r="I743" s="11" t="s">
        <v>428</v>
      </c>
      <c r="J743" s="11" t="s">
        <v>372</v>
      </c>
      <c r="K743" s="11" t="s">
        <v>410</v>
      </c>
      <c r="L743" s="11"/>
      <c r="M743" s="11"/>
      <c r="N743" s="11">
        <v>0</v>
      </c>
      <c r="O743" s="11">
        <v>0</v>
      </c>
      <c r="P743" s="11"/>
      <c r="Q743" s="11">
        <f>IF(SUMIFS(N:N,E:E,SubmissionActual[[#This Row],[MonthName]])&gt;0,SubmissionActual[[#This Row],[2nd Submission]],SubmissionActual[[#This Row],[1st Submission]])</f>
        <v>0</v>
      </c>
    </row>
    <row r="744" spans="1:17">
      <c r="A744" s="15" t="str">
        <f>IF(OR(AND(SubmissionActual[MonthName]=MonthSel, SubmissionActual[Define]=DefineSel), AND(SubmissionActual[MonthName]=MonthSel, DefineSel="All")),"Yes","No")</f>
        <v>Yes</v>
      </c>
      <c r="B744" s="15" t="str">
        <f ca="1">IF(SubmissionActual[[#This Row],[Month2]]&lt;MONTH(TODAY()),"Yes","No")</f>
        <v>Yes</v>
      </c>
      <c r="C744" s="15">
        <v>2022</v>
      </c>
      <c r="D744" s="15">
        <v>4</v>
      </c>
      <c r="E744" s="15" t="s">
        <v>137</v>
      </c>
      <c r="F744" s="11" t="s">
        <v>7</v>
      </c>
      <c r="G744" s="11"/>
      <c r="H744" s="266" t="s">
        <v>77</v>
      </c>
      <c r="I744" s="11" t="s">
        <v>428</v>
      </c>
      <c r="J744" s="11" t="s">
        <v>372</v>
      </c>
      <c r="K744" s="11" t="s">
        <v>410</v>
      </c>
      <c r="L744" s="11"/>
      <c r="M744" s="11">
        <v>0</v>
      </c>
      <c r="N744" s="11">
        <v>10042</v>
      </c>
      <c r="O744" s="11">
        <v>10042</v>
      </c>
      <c r="P744" s="11">
        <v>10073</v>
      </c>
      <c r="Q744" s="11">
        <f>IF(SUMIFS(N:N,E:E,SubmissionActual[[#This Row],[MonthName]])&gt;0,SubmissionActual[[#This Row],[2nd Submission]],SubmissionActual[[#This Row],[1st Submission]])</f>
        <v>10042</v>
      </c>
    </row>
    <row r="745" spans="1:17">
      <c r="A745" s="15" t="str">
        <f>IF(OR(AND(SubmissionActual[MonthName]=MonthSel, SubmissionActual[Define]=DefineSel), AND(SubmissionActual[MonthName]=MonthSel, DefineSel="All")),"Yes","No")</f>
        <v>Yes</v>
      </c>
      <c r="B745" s="15" t="str">
        <f ca="1">IF(SubmissionActual[[#This Row],[Month2]]&lt;MONTH(TODAY()),"Yes","No")</f>
        <v>Yes</v>
      </c>
      <c r="C745" s="15">
        <v>2022</v>
      </c>
      <c r="D745" s="15">
        <v>4</v>
      </c>
      <c r="E745" s="15" t="s">
        <v>137</v>
      </c>
      <c r="F745" s="11" t="s">
        <v>8</v>
      </c>
      <c r="G745" s="11"/>
      <c r="H745" s="266" t="s">
        <v>77</v>
      </c>
      <c r="I745" s="11" t="s">
        <v>428</v>
      </c>
      <c r="J745" s="11" t="s">
        <v>372</v>
      </c>
      <c r="K745" s="11" t="s">
        <v>410</v>
      </c>
      <c r="L745" s="11"/>
      <c r="M745" s="11"/>
      <c r="N745" s="11">
        <v>0</v>
      </c>
      <c r="O745" s="11">
        <v>0</v>
      </c>
      <c r="P745" s="11"/>
      <c r="Q745" s="11">
        <f>IF(SUMIFS(N:N,E:E,SubmissionActual[[#This Row],[MonthName]])&gt;0,SubmissionActual[[#This Row],[2nd Submission]],SubmissionActual[[#This Row],[1st Submission]])</f>
        <v>0</v>
      </c>
    </row>
    <row r="746" spans="1:17">
      <c r="A746" s="15" t="str">
        <f>IF(OR(AND(SubmissionActual[MonthName]=MonthSel, SubmissionActual[Define]=DefineSel), AND(SubmissionActual[MonthName]=MonthSel, DefineSel="All")),"Yes","No")</f>
        <v>Yes</v>
      </c>
      <c r="B746" s="15" t="str">
        <f ca="1">IF(SubmissionActual[[#This Row],[Month2]]&lt;MONTH(TODAY()),"Yes","No")</f>
        <v>Yes</v>
      </c>
      <c r="C746" s="15">
        <v>2022</v>
      </c>
      <c r="D746" s="15">
        <v>4</v>
      </c>
      <c r="E746" s="15" t="s">
        <v>137</v>
      </c>
      <c r="F746" s="11" t="s">
        <v>187</v>
      </c>
      <c r="G746" s="11"/>
      <c r="H746" s="266" t="s">
        <v>77</v>
      </c>
      <c r="I746" s="11" t="s">
        <v>428</v>
      </c>
      <c r="J746" s="11" t="s">
        <v>372</v>
      </c>
      <c r="K746" s="11" t="s">
        <v>410</v>
      </c>
      <c r="L746" s="11"/>
      <c r="M746" s="11"/>
      <c r="N746" s="11">
        <v>0</v>
      </c>
      <c r="O746" s="11">
        <v>0</v>
      </c>
      <c r="P746" s="11"/>
      <c r="Q746" s="11">
        <f>IF(SUMIFS(N:N,E:E,SubmissionActual[[#This Row],[MonthName]])&gt;0,SubmissionActual[[#This Row],[2nd Submission]],SubmissionActual[[#This Row],[1st Submission]])</f>
        <v>0</v>
      </c>
    </row>
    <row r="747" spans="1:17">
      <c r="A747" s="15" t="str">
        <f>IF(OR(AND(SubmissionActual[MonthName]=MonthSel, SubmissionActual[Define]=DefineSel), AND(SubmissionActual[MonthName]=MonthSel, DefineSel="All")),"Yes","No")</f>
        <v>Yes</v>
      </c>
      <c r="B747" s="15" t="str">
        <f ca="1">IF(SubmissionActual[[#This Row],[Month2]]&lt;MONTH(TODAY()),"Yes","No")</f>
        <v>Yes</v>
      </c>
      <c r="C747" s="15">
        <v>2022</v>
      </c>
      <c r="D747" s="15">
        <v>4</v>
      </c>
      <c r="E747" s="15" t="s">
        <v>137</v>
      </c>
      <c r="F747" s="11" t="s">
        <v>85</v>
      </c>
      <c r="G747" s="11"/>
      <c r="H747" s="266" t="s">
        <v>77</v>
      </c>
      <c r="I747" s="11" t="s">
        <v>428</v>
      </c>
      <c r="J747" s="11" t="s">
        <v>372</v>
      </c>
      <c r="K747" s="11" t="s">
        <v>410</v>
      </c>
      <c r="L747" s="11"/>
      <c r="M747" s="11"/>
      <c r="N747" s="11">
        <v>0</v>
      </c>
      <c r="O747" s="11">
        <v>0</v>
      </c>
      <c r="P747" s="11"/>
      <c r="Q747" s="11">
        <f>IF(SUMIFS(N:N,E:E,SubmissionActual[[#This Row],[MonthName]])&gt;0,SubmissionActual[[#This Row],[2nd Submission]],SubmissionActual[[#This Row],[1st Submission]])</f>
        <v>0</v>
      </c>
    </row>
    <row r="748" spans="1:17">
      <c r="A748" s="15" t="str">
        <f>IF(OR(AND(SubmissionActual[MonthName]=MonthSel, SubmissionActual[Define]=DefineSel), AND(SubmissionActual[MonthName]=MonthSel, DefineSel="All")),"Yes","No")</f>
        <v>Yes</v>
      </c>
      <c r="B748" s="15" t="str">
        <f ca="1">IF(SubmissionActual[[#This Row],[Month2]]&lt;MONTH(TODAY()),"Yes","No")</f>
        <v>Yes</v>
      </c>
      <c r="C748" s="15">
        <v>2022</v>
      </c>
      <c r="D748" s="15">
        <v>4</v>
      </c>
      <c r="E748" s="15" t="s">
        <v>137</v>
      </c>
      <c r="F748" s="11" t="s">
        <v>188</v>
      </c>
      <c r="G748" s="11"/>
      <c r="H748" s="266" t="s">
        <v>77</v>
      </c>
      <c r="I748" s="11" t="s">
        <v>428</v>
      </c>
      <c r="J748" s="11" t="s">
        <v>372</v>
      </c>
      <c r="K748" s="11" t="s">
        <v>410</v>
      </c>
      <c r="L748" s="11"/>
      <c r="M748" s="11">
        <v>0</v>
      </c>
      <c r="N748" s="11">
        <v>0</v>
      </c>
      <c r="O748" s="11">
        <v>0</v>
      </c>
      <c r="P748" s="11"/>
      <c r="Q748" s="11">
        <f>IF(SUMIFS(N:N,E:E,SubmissionActual[[#This Row],[MonthName]])&gt;0,SubmissionActual[[#This Row],[2nd Submission]],SubmissionActual[[#This Row],[1st Submission]])</f>
        <v>0</v>
      </c>
    </row>
    <row r="749" spans="1:17">
      <c r="A749" s="15" t="str">
        <f>IF(OR(AND(SubmissionActual[MonthName]=MonthSel, SubmissionActual[Define]=DefineSel), AND(SubmissionActual[MonthName]=MonthSel, DefineSel="All")),"Yes","No")</f>
        <v>Yes</v>
      </c>
      <c r="B749" s="15" t="str">
        <f ca="1">IF(SubmissionActual[[#This Row],[Month2]]&lt;MONTH(TODAY()),"Yes","No")</f>
        <v>Yes</v>
      </c>
      <c r="C749" s="15">
        <v>2022</v>
      </c>
      <c r="D749" s="15">
        <v>4</v>
      </c>
      <c r="E749" s="15" t="s">
        <v>137</v>
      </c>
      <c r="F749" s="11" t="s">
        <v>23</v>
      </c>
      <c r="G749" s="11"/>
      <c r="H749" s="266" t="s">
        <v>77</v>
      </c>
      <c r="I749" s="11" t="s">
        <v>428</v>
      </c>
      <c r="J749" s="11" t="s">
        <v>389</v>
      </c>
      <c r="K749" s="11" t="s">
        <v>410</v>
      </c>
      <c r="L749" s="11"/>
      <c r="M749" s="11"/>
      <c r="N749" s="11">
        <v>0</v>
      </c>
      <c r="O749" s="11">
        <v>0</v>
      </c>
      <c r="P749" s="11"/>
      <c r="Q749" s="11">
        <f>IF(SUMIFS(N:N,E:E,SubmissionActual[[#This Row],[MonthName]])&gt;0,SubmissionActual[[#This Row],[2nd Submission]],SubmissionActual[[#This Row],[1st Submission]])</f>
        <v>0</v>
      </c>
    </row>
    <row r="750" spans="1:17">
      <c r="A750" s="15" t="str">
        <f>IF(OR(AND(SubmissionActual[MonthName]=MonthSel, SubmissionActual[Define]=DefineSel), AND(SubmissionActual[MonthName]=MonthSel, DefineSel="All")),"Yes","No")</f>
        <v>Yes</v>
      </c>
      <c r="B750" s="15" t="str">
        <f ca="1">IF(SubmissionActual[[#This Row],[Month2]]&lt;MONTH(TODAY()),"Yes","No")</f>
        <v>Yes</v>
      </c>
      <c r="C750" s="15">
        <v>2022</v>
      </c>
      <c r="D750" s="15">
        <v>4</v>
      </c>
      <c r="E750" s="15" t="s">
        <v>137</v>
      </c>
      <c r="F750" s="11" t="s">
        <v>31</v>
      </c>
      <c r="G750" s="11"/>
      <c r="H750" s="266" t="s">
        <v>77</v>
      </c>
      <c r="I750" s="11" t="s">
        <v>428</v>
      </c>
      <c r="J750" s="11" t="s">
        <v>389</v>
      </c>
      <c r="K750" s="11" t="s">
        <v>410</v>
      </c>
      <c r="L750" s="11"/>
      <c r="M750" s="11">
        <v>668196.22641509434</v>
      </c>
      <c r="N750" s="11">
        <v>578252.65</v>
      </c>
      <c r="O750" s="11">
        <v>-89943.576415094314</v>
      </c>
      <c r="P750" s="11">
        <v>590666</v>
      </c>
      <c r="Q750" s="11">
        <f>IF(SUMIFS(N:N,E:E,SubmissionActual[[#This Row],[MonthName]])&gt;0,SubmissionActual[[#This Row],[2nd Submission]],SubmissionActual[[#This Row],[1st Submission]])</f>
        <v>578252.65</v>
      </c>
    </row>
    <row r="751" spans="1:17">
      <c r="A751" s="15" t="str">
        <f>IF(OR(AND(SubmissionActual[MonthName]=MonthSel, SubmissionActual[Define]=DefineSel), AND(SubmissionActual[MonthName]=MonthSel, DefineSel="All")),"Yes","No")</f>
        <v>Yes</v>
      </c>
      <c r="B751" s="15" t="str">
        <f ca="1">IF(SubmissionActual[[#This Row],[Month2]]&lt;MONTH(TODAY()),"Yes","No")</f>
        <v>Yes</v>
      </c>
      <c r="C751" s="15">
        <v>2022</v>
      </c>
      <c r="D751" s="15">
        <v>4</v>
      </c>
      <c r="E751" s="15" t="s">
        <v>137</v>
      </c>
      <c r="F751" s="11" t="s">
        <v>78</v>
      </c>
      <c r="G751" s="11"/>
      <c r="H751" s="266" t="s">
        <v>77</v>
      </c>
      <c r="I751" s="11" t="s">
        <v>428</v>
      </c>
      <c r="J751" s="11" t="s">
        <v>389</v>
      </c>
      <c r="K751" s="11" t="s">
        <v>410</v>
      </c>
      <c r="L751" s="11"/>
      <c r="M751" s="11">
        <v>0</v>
      </c>
      <c r="N751" s="11">
        <v>32902</v>
      </c>
      <c r="O751" s="11">
        <v>32902</v>
      </c>
      <c r="P751" s="11">
        <v>33874</v>
      </c>
      <c r="Q751" s="11">
        <f>IF(SUMIFS(N:N,E:E,SubmissionActual[[#This Row],[MonthName]])&gt;0,SubmissionActual[[#This Row],[2nd Submission]],SubmissionActual[[#This Row],[1st Submission]])</f>
        <v>32902</v>
      </c>
    </row>
    <row r="752" spans="1:17">
      <c r="A752" s="15" t="str">
        <f>IF(OR(AND(SubmissionActual[MonthName]=MonthSel, SubmissionActual[Define]=DefineSel), AND(SubmissionActual[MonthName]=MonthSel, DefineSel="All")),"Yes","No")</f>
        <v>Yes</v>
      </c>
      <c r="B752" s="15" t="str">
        <f ca="1">IF(SubmissionActual[[#This Row],[Month2]]&lt;MONTH(TODAY()),"Yes","No")</f>
        <v>Yes</v>
      </c>
      <c r="C752" s="15">
        <v>2022</v>
      </c>
      <c r="D752" s="15">
        <v>4</v>
      </c>
      <c r="E752" s="15" t="s">
        <v>137</v>
      </c>
      <c r="F752" s="11" t="s">
        <v>34</v>
      </c>
      <c r="G752" s="11"/>
      <c r="H752" s="266" t="s">
        <v>77</v>
      </c>
      <c r="I752" s="11" t="s">
        <v>428</v>
      </c>
      <c r="J752" s="11" t="s">
        <v>372</v>
      </c>
      <c r="K752" s="11" t="s">
        <v>410</v>
      </c>
      <c r="L752" s="11"/>
      <c r="M752" s="11">
        <v>0</v>
      </c>
      <c r="N752" s="11">
        <v>0</v>
      </c>
      <c r="O752" s="11">
        <v>0</v>
      </c>
      <c r="P752" s="11"/>
      <c r="Q752" s="11">
        <f>IF(SUMIFS(N:N,E:E,SubmissionActual[[#This Row],[MonthName]])&gt;0,SubmissionActual[[#This Row],[2nd Submission]],SubmissionActual[[#This Row],[1st Submission]])</f>
        <v>0</v>
      </c>
    </row>
    <row r="753" spans="1:17">
      <c r="A753" s="15" t="str">
        <f>IF(OR(AND(SubmissionActual[MonthName]=MonthSel, SubmissionActual[Define]=DefineSel), AND(SubmissionActual[MonthName]=MonthSel, DefineSel="All")),"Yes","No")</f>
        <v>Yes</v>
      </c>
      <c r="B753" s="15" t="str">
        <f ca="1">IF(SubmissionActual[[#This Row],[Month2]]&lt;MONTH(TODAY()),"Yes","No")</f>
        <v>Yes</v>
      </c>
      <c r="C753" s="15">
        <v>2022</v>
      </c>
      <c r="D753" s="15">
        <v>4</v>
      </c>
      <c r="E753" s="15" t="s">
        <v>137</v>
      </c>
      <c r="F753" s="11" t="s">
        <v>52</v>
      </c>
      <c r="G753" s="11"/>
      <c r="H753" s="266" t="s">
        <v>77</v>
      </c>
      <c r="I753" s="11" t="s">
        <v>428</v>
      </c>
      <c r="J753" s="11" t="s">
        <v>372</v>
      </c>
      <c r="K753" s="11" t="s">
        <v>410</v>
      </c>
      <c r="L753" s="11"/>
      <c r="M753" s="11">
        <v>0</v>
      </c>
      <c r="N753" s="11">
        <v>0</v>
      </c>
      <c r="O753" s="11">
        <v>0</v>
      </c>
      <c r="P753" s="11"/>
      <c r="Q753" s="11">
        <f>IF(SUMIFS(N:N,E:E,SubmissionActual[[#This Row],[MonthName]])&gt;0,SubmissionActual[[#This Row],[2nd Submission]],SubmissionActual[[#This Row],[1st Submission]])</f>
        <v>0</v>
      </c>
    </row>
    <row r="754" spans="1:17">
      <c r="A754" s="15" t="str">
        <f>IF(OR(AND(SubmissionActual[MonthName]=MonthSel, SubmissionActual[Define]=DefineSel), AND(SubmissionActual[MonthName]=MonthSel, DefineSel="All")),"Yes","No")</f>
        <v>Yes</v>
      </c>
      <c r="B754" s="15" t="str">
        <f ca="1">IF(SubmissionActual[[#This Row],[Month2]]&lt;MONTH(TODAY()),"Yes","No")</f>
        <v>Yes</v>
      </c>
      <c r="C754" s="15">
        <v>2022</v>
      </c>
      <c r="D754" s="15">
        <v>4</v>
      </c>
      <c r="E754" s="15" t="s">
        <v>137</v>
      </c>
      <c r="F754" s="11" t="s">
        <v>9</v>
      </c>
      <c r="G754" s="11"/>
      <c r="H754" s="266" t="s">
        <v>77</v>
      </c>
      <c r="I754" s="11" t="s">
        <v>428</v>
      </c>
      <c r="J754" s="11" t="s">
        <v>372</v>
      </c>
      <c r="K754" s="11" t="s">
        <v>410</v>
      </c>
      <c r="L754" s="11"/>
      <c r="M754" s="11">
        <v>61000</v>
      </c>
      <c r="N754" s="11">
        <v>76318.92</v>
      </c>
      <c r="O754" s="11">
        <v>15318.919999999998</v>
      </c>
      <c r="P754" s="11">
        <v>77730</v>
      </c>
      <c r="Q754" s="11">
        <f>IF(SUMIFS(N:N,E:E,SubmissionActual[[#This Row],[MonthName]])&gt;0,SubmissionActual[[#This Row],[2nd Submission]],SubmissionActual[[#This Row],[1st Submission]])</f>
        <v>76318.92</v>
      </c>
    </row>
    <row r="755" spans="1:17">
      <c r="A755" s="15" t="str">
        <f>IF(OR(AND(SubmissionActual[MonthName]=MonthSel, SubmissionActual[Define]=DefineSel), AND(SubmissionActual[MonthName]=MonthSel, DefineSel="All")),"Yes","No")</f>
        <v>Yes</v>
      </c>
      <c r="B755" s="15" t="str">
        <f ca="1">IF(SubmissionActual[[#This Row],[Month2]]&lt;MONTH(TODAY()),"Yes","No")</f>
        <v>Yes</v>
      </c>
      <c r="C755" s="15">
        <v>2022</v>
      </c>
      <c r="D755" s="15">
        <v>4</v>
      </c>
      <c r="E755" s="15" t="s">
        <v>137</v>
      </c>
      <c r="F755" s="11" t="s">
        <v>153</v>
      </c>
      <c r="G755" s="11"/>
      <c r="H755" s="266" t="s">
        <v>77</v>
      </c>
      <c r="I755" s="11" t="s">
        <v>428</v>
      </c>
      <c r="J755" s="11" t="s">
        <v>372</v>
      </c>
      <c r="K755" s="11" t="s">
        <v>410</v>
      </c>
      <c r="L755" s="11"/>
      <c r="M755" s="11"/>
      <c r="N755" s="11">
        <v>0</v>
      </c>
      <c r="O755" s="11">
        <v>0</v>
      </c>
      <c r="P755" s="11"/>
      <c r="Q755" s="11">
        <f>IF(SUMIFS(N:N,E:E,SubmissionActual[[#This Row],[MonthName]])&gt;0,SubmissionActual[[#This Row],[2nd Submission]],SubmissionActual[[#This Row],[1st Submission]])</f>
        <v>0</v>
      </c>
    </row>
    <row r="756" spans="1:17">
      <c r="A756" s="15" t="str">
        <f>IF(OR(AND(SubmissionActual[MonthName]=MonthSel, SubmissionActual[Define]=DefineSel), AND(SubmissionActual[MonthName]=MonthSel, DefineSel="All")),"Yes","No")</f>
        <v>Yes</v>
      </c>
      <c r="B756" s="15" t="str">
        <f ca="1">IF(SubmissionActual[[#This Row],[Month2]]&lt;MONTH(TODAY()),"Yes","No")</f>
        <v>Yes</v>
      </c>
      <c r="C756" s="15">
        <v>2022</v>
      </c>
      <c r="D756" s="15">
        <v>4</v>
      </c>
      <c r="E756" s="15" t="s">
        <v>137</v>
      </c>
      <c r="F756" s="11" t="s">
        <v>35</v>
      </c>
      <c r="G756" s="11"/>
      <c r="H756" s="266" t="s">
        <v>77</v>
      </c>
      <c r="I756" s="11" t="s">
        <v>428</v>
      </c>
      <c r="J756" s="11" t="s">
        <v>372</v>
      </c>
      <c r="K756" s="11" t="s">
        <v>410</v>
      </c>
      <c r="L756" s="11"/>
      <c r="M756" s="11"/>
      <c r="N756" s="11">
        <v>0</v>
      </c>
      <c r="O756" s="11">
        <v>0</v>
      </c>
      <c r="P756" s="11"/>
      <c r="Q756" s="11">
        <f>IF(SUMIFS(N:N,E:E,SubmissionActual[[#This Row],[MonthName]])&gt;0,SubmissionActual[[#This Row],[2nd Submission]],SubmissionActual[[#This Row],[1st Submission]])</f>
        <v>0</v>
      </c>
    </row>
    <row r="757" spans="1:17">
      <c r="A757" s="15" t="str">
        <f>IF(OR(AND(SubmissionActual[MonthName]=MonthSel, SubmissionActual[Define]=DefineSel), AND(SubmissionActual[MonthName]=MonthSel, DefineSel="All")),"Yes","No")</f>
        <v>Yes</v>
      </c>
      <c r="B757" s="15" t="str">
        <f ca="1">IF(SubmissionActual[[#This Row],[Month2]]&lt;MONTH(TODAY()),"Yes","No")</f>
        <v>Yes</v>
      </c>
      <c r="C757" s="15">
        <v>2022</v>
      </c>
      <c r="D757" s="15">
        <v>4</v>
      </c>
      <c r="E757" s="15" t="s">
        <v>137</v>
      </c>
      <c r="F757" s="11" t="s">
        <v>84</v>
      </c>
      <c r="G757" s="11"/>
      <c r="H757" s="266" t="s">
        <v>77</v>
      </c>
      <c r="I757" s="11" t="s">
        <v>428</v>
      </c>
      <c r="J757" s="11" t="s">
        <v>372</v>
      </c>
      <c r="K757" s="11" t="s">
        <v>410</v>
      </c>
      <c r="L757" s="11"/>
      <c r="M757" s="11"/>
      <c r="N757" s="11">
        <v>0</v>
      </c>
      <c r="O757" s="11">
        <v>0</v>
      </c>
      <c r="P757" s="11"/>
      <c r="Q757" s="11">
        <f>IF(SUMIFS(N:N,E:E,SubmissionActual[[#This Row],[MonthName]])&gt;0,SubmissionActual[[#This Row],[2nd Submission]],SubmissionActual[[#This Row],[1st Submission]])</f>
        <v>0</v>
      </c>
    </row>
    <row r="758" spans="1:17">
      <c r="A758" s="15" t="str">
        <f>IF(OR(AND(SubmissionActual[MonthName]=MonthSel, SubmissionActual[Define]=DefineSel), AND(SubmissionActual[MonthName]=MonthSel, DefineSel="All")),"Yes","No")</f>
        <v>Yes</v>
      </c>
      <c r="B758" s="15" t="str">
        <f ca="1">IF(SubmissionActual[[#This Row],[Month2]]&lt;MONTH(TODAY()),"Yes","No")</f>
        <v>Yes</v>
      </c>
      <c r="C758" s="15">
        <v>2022</v>
      </c>
      <c r="D758" s="15">
        <v>4</v>
      </c>
      <c r="E758" s="15" t="s">
        <v>137</v>
      </c>
      <c r="F758" s="11" t="s">
        <v>185</v>
      </c>
      <c r="G758" s="11"/>
      <c r="H758" s="266" t="s">
        <v>77</v>
      </c>
      <c r="I758" s="11" t="s">
        <v>428</v>
      </c>
      <c r="J758" s="11" t="s">
        <v>372</v>
      </c>
      <c r="K758" s="11" t="s">
        <v>410</v>
      </c>
      <c r="L758" s="11"/>
      <c r="M758" s="11"/>
      <c r="N758" s="11">
        <v>0</v>
      </c>
      <c r="O758" s="11">
        <v>0</v>
      </c>
      <c r="P758" s="11"/>
      <c r="Q758" s="11">
        <f>IF(SUMIFS(N:N,E:E,SubmissionActual[[#This Row],[MonthName]])&gt;0,SubmissionActual[[#This Row],[2nd Submission]],SubmissionActual[[#This Row],[1st Submission]])</f>
        <v>0</v>
      </c>
    </row>
    <row r="759" spans="1:17">
      <c r="A759" s="15" t="str">
        <f>IF(OR(AND(SubmissionActual[MonthName]=MonthSel, SubmissionActual[Define]=DefineSel), AND(SubmissionActual[MonthName]=MonthSel, DefineSel="All")),"Yes","No")</f>
        <v>Yes</v>
      </c>
      <c r="B759" s="15" t="str">
        <f ca="1">IF(SubmissionActual[[#This Row],[Month2]]&lt;MONTH(TODAY()),"Yes","No")</f>
        <v>Yes</v>
      </c>
      <c r="C759" s="15">
        <v>2022</v>
      </c>
      <c r="D759" s="15">
        <v>4</v>
      </c>
      <c r="E759" s="15" t="s">
        <v>137</v>
      </c>
      <c r="F759" s="11" t="s">
        <v>189</v>
      </c>
      <c r="G759" s="11"/>
      <c r="H759" s="266" t="s">
        <v>77</v>
      </c>
      <c r="I759" s="11" t="s">
        <v>428</v>
      </c>
      <c r="J759" s="11" t="s">
        <v>389</v>
      </c>
      <c r="K759" s="11" t="s">
        <v>410</v>
      </c>
      <c r="L759" s="11"/>
      <c r="M759" s="11"/>
      <c r="N759" s="11">
        <v>0</v>
      </c>
      <c r="O759" s="11">
        <v>0</v>
      </c>
      <c r="P759" s="11"/>
      <c r="Q759" s="11">
        <f>IF(SUMIFS(N:N,E:E,SubmissionActual[[#This Row],[MonthName]])&gt;0,SubmissionActual[[#This Row],[2nd Submission]],SubmissionActual[[#This Row],[1st Submission]])</f>
        <v>0</v>
      </c>
    </row>
    <row r="760" spans="1:17">
      <c r="A760" s="15" t="str">
        <f>IF(OR(AND(SubmissionActual[MonthName]=MonthSel, SubmissionActual[Define]=DefineSel), AND(SubmissionActual[MonthName]=MonthSel, DefineSel="All")),"Yes","No")</f>
        <v>Yes</v>
      </c>
      <c r="B760" s="15" t="str">
        <f ca="1">IF(SubmissionActual[[#This Row],[Month2]]&lt;MONTH(TODAY()),"Yes","No")</f>
        <v>Yes</v>
      </c>
      <c r="C760" s="15">
        <v>2022</v>
      </c>
      <c r="D760" s="15">
        <v>4</v>
      </c>
      <c r="E760" s="15" t="s">
        <v>137</v>
      </c>
      <c r="F760" s="11" t="s">
        <v>22</v>
      </c>
      <c r="G760" s="11"/>
      <c r="H760" s="266" t="s">
        <v>77</v>
      </c>
      <c r="I760" s="11" t="s">
        <v>428</v>
      </c>
      <c r="J760" s="11" t="s">
        <v>389</v>
      </c>
      <c r="K760" s="11" t="s">
        <v>410</v>
      </c>
      <c r="L760" s="11"/>
      <c r="M760" s="11">
        <v>1350</v>
      </c>
      <c r="N760" s="11">
        <v>0</v>
      </c>
      <c r="O760" s="11">
        <v>-1350</v>
      </c>
      <c r="P760" s="11">
        <v>0</v>
      </c>
      <c r="Q760" s="11">
        <f>IF(SUMIFS(N:N,E:E,SubmissionActual[[#This Row],[MonthName]])&gt;0,SubmissionActual[[#This Row],[2nd Submission]],SubmissionActual[[#This Row],[1st Submission]])</f>
        <v>0</v>
      </c>
    </row>
    <row r="761" spans="1:17">
      <c r="A761" s="15" t="str">
        <f>IF(OR(AND(SubmissionActual[MonthName]=MonthSel, SubmissionActual[Define]=DefineSel), AND(SubmissionActual[MonthName]=MonthSel, DefineSel="All")),"Yes","No")</f>
        <v>Yes</v>
      </c>
      <c r="B761" s="15" t="str">
        <f ca="1">IF(SubmissionActual[[#This Row],[Month2]]&lt;MONTH(TODAY()),"Yes","No")</f>
        <v>Yes</v>
      </c>
      <c r="C761" s="15">
        <v>2022</v>
      </c>
      <c r="D761" s="15">
        <v>4</v>
      </c>
      <c r="E761" s="15" t="s">
        <v>137</v>
      </c>
      <c r="F761" s="11" t="s">
        <v>19</v>
      </c>
      <c r="G761" s="11"/>
      <c r="H761" s="266" t="s">
        <v>77</v>
      </c>
      <c r="I761" s="11" t="s">
        <v>428</v>
      </c>
      <c r="J761" s="11" t="s">
        <v>372</v>
      </c>
      <c r="K761" s="11" t="s">
        <v>410</v>
      </c>
      <c r="L761" s="11"/>
      <c r="M761" s="11">
        <v>1875</v>
      </c>
      <c r="N761" s="11">
        <v>0</v>
      </c>
      <c r="O761" s="11">
        <v>-1875</v>
      </c>
      <c r="P761" s="11"/>
      <c r="Q761" s="11">
        <f>IF(SUMIFS(N:N,E:E,SubmissionActual[[#This Row],[MonthName]])&gt;0,SubmissionActual[[#This Row],[2nd Submission]],SubmissionActual[[#This Row],[1st Submission]])</f>
        <v>0</v>
      </c>
    </row>
    <row r="762" spans="1:17">
      <c r="A762" s="15" t="str">
        <f>IF(OR(AND(SubmissionActual[MonthName]=MonthSel, SubmissionActual[Define]=DefineSel), AND(SubmissionActual[MonthName]=MonthSel, DefineSel="All")),"Yes","No")</f>
        <v>Yes</v>
      </c>
      <c r="B762" s="15" t="str">
        <f ca="1">IF(SubmissionActual[[#This Row],[Month2]]&lt;MONTH(TODAY()),"Yes","No")</f>
        <v>Yes</v>
      </c>
      <c r="C762" s="15">
        <v>2022</v>
      </c>
      <c r="D762" s="15">
        <v>4</v>
      </c>
      <c r="E762" s="15" t="s">
        <v>137</v>
      </c>
      <c r="F762" s="11" t="s">
        <v>21</v>
      </c>
      <c r="G762" s="11"/>
      <c r="H762" s="266" t="s">
        <v>77</v>
      </c>
      <c r="I762" s="11" t="s">
        <v>428</v>
      </c>
      <c r="J762" s="11" t="s">
        <v>372</v>
      </c>
      <c r="K762" s="11" t="s">
        <v>410</v>
      </c>
      <c r="L762" s="11"/>
      <c r="M762" s="11">
        <v>2025</v>
      </c>
      <c r="N762" s="11">
        <v>0</v>
      </c>
      <c r="O762" s="11">
        <v>-2025</v>
      </c>
      <c r="P762" s="11"/>
      <c r="Q762" s="11">
        <f>IF(SUMIFS(N:N,E:E,SubmissionActual[[#This Row],[MonthName]])&gt;0,SubmissionActual[[#This Row],[2nd Submission]],SubmissionActual[[#This Row],[1st Submission]])</f>
        <v>0</v>
      </c>
    </row>
    <row r="763" spans="1:17">
      <c r="A763" s="15" t="str">
        <f>IF(OR(AND(SubmissionActual[MonthName]=MonthSel, SubmissionActual[Define]=DefineSel), AND(SubmissionActual[MonthName]=MonthSel, DefineSel="All")),"Yes","No")</f>
        <v>Yes</v>
      </c>
      <c r="B763" s="15" t="str">
        <f ca="1">IF(SubmissionActual[[#This Row],[Month2]]&lt;MONTH(TODAY()),"Yes","No")</f>
        <v>Yes</v>
      </c>
      <c r="C763" s="15">
        <v>2022</v>
      </c>
      <c r="D763" s="15">
        <v>4</v>
      </c>
      <c r="E763" s="15" t="s">
        <v>137</v>
      </c>
      <c r="F763" s="11" t="s">
        <v>20</v>
      </c>
      <c r="G763" s="11"/>
      <c r="H763" s="266" t="s">
        <v>77</v>
      </c>
      <c r="I763" s="11" t="s">
        <v>428</v>
      </c>
      <c r="J763" s="11" t="s">
        <v>372</v>
      </c>
      <c r="K763" s="11" t="s">
        <v>410</v>
      </c>
      <c r="L763" s="11"/>
      <c r="M763" s="11">
        <v>2025</v>
      </c>
      <c r="N763" s="11">
        <v>0</v>
      </c>
      <c r="O763" s="11">
        <v>-2025</v>
      </c>
      <c r="P763" s="11"/>
      <c r="Q763" s="11">
        <f>IF(SUMIFS(N:N,E:E,SubmissionActual[[#This Row],[MonthName]])&gt;0,SubmissionActual[[#This Row],[2nd Submission]],SubmissionActual[[#This Row],[1st Submission]])</f>
        <v>0</v>
      </c>
    </row>
    <row r="764" spans="1:17">
      <c r="A764" s="15" t="str">
        <f>IF(OR(AND(SubmissionActual[MonthName]=MonthSel, SubmissionActual[Define]=DefineSel), AND(SubmissionActual[MonthName]=MonthSel, DefineSel="All")),"Yes","No")</f>
        <v>No</v>
      </c>
      <c r="B764" s="15" t="str">
        <f ca="1">IF(SubmissionActual[[#This Row],[Month2]]&lt;MONTH(TODAY()),"Yes","No")</f>
        <v>Yes</v>
      </c>
      <c r="C764" s="15">
        <v>2022</v>
      </c>
      <c r="D764" s="15">
        <v>4</v>
      </c>
      <c r="E764" s="15" t="s">
        <v>137</v>
      </c>
      <c r="F764" s="11" t="s">
        <v>531</v>
      </c>
      <c r="G764" s="11"/>
      <c r="H764" s="266" t="s">
        <v>72</v>
      </c>
      <c r="I764" s="266" t="s">
        <v>368</v>
      </c>
      <c r="J764" s="11" t="s">
        <v>384</v>
      </c>
      <c r="K764" s="11" t="s">
        <v>410</v>
      </c>
      <c r="L764" s="11"/>
      <c r="M764" s="11">
        <v>1343.7286746422931</v>
      </c>
      <c r="N764" s="11">
        <v>1240.75</v>
      </c>
      <c r="O764" s="11">
        <v>-102.97867464229307</v>
      </c>
      <c r="P764" s="11">
        <v>1252</v>
      </c>
      <c r="Q764" s="11">
        <f>IF(SUMIFS(N:N,E:E,SubmissionActual[[#This Row],[MonthName]])&gt;0,SubmissionActual[[#This Row],[2nd Submission]],SubmissionActual[[#This Row],[1st Submission]])</f>
        <v>1240.75</v>
      </c>
    </row>
    <row r="765" spans="1:17">
      <c r="A765" s="15" t="str">
        <f>IF(OR(AND(SubmissionActual[MonthName]=MonthSel, SubmissionActual[Define]=DefineSel), AND(SubmissionActual[MonthName]=MonthSel, DefineSel="All")),"Yes","No")</f>
        <v>No</v>
      </c>
      <c r="B765" s="15" t="str">
        <f ca="1">IF(SubmissionActual[[#This Row],[Month2]]&lt;MONTH(TODAY()),"Yes","No")</f>
        <v>Yes</v>
      </c>
      <c r="C765" s="15">
        <v>2022</v>
      </c>
      <c r="D765" s="15">
        <v>4</v>
      </c>
      <c r="E765" s="15" t="s">
        <v>137</v>
      </c>
      <c r="F765" s="11" t="s">
        <v>532</v>
      </c>
      <c r="G765" s="11"/>
      <c r="H765" s="266" t="s">
        <v>72</v>
      </c>
      <c r="I765" s="266" t="s">
        <v>368</v>
      </c>
      <c r="J765" s="11" t="s">
        <v>384</v>
      </c>
      <c r="K765" s="11" t="s">
        <v>410</v>
      </c>
      <c r="L765" s="11"/>
      <c r="M765" s="11">
        <v>1018.3197207044876</v>
      </c>
      <c r="N765" s="11">
        <v>922.75</v>
      </c>
      <c r="O765" s="11">
        <v>-95.569720704487622</v>
      </c>
      <c r="P765" s="11">
        <v>919</v>
      </c>
      <c r="Q765" s="11">
        <f>IF(SUMIFS(N:N,E:E,SubmissionActual[[#This Row],[MonthName]])&gt;0,SubmissionActual[[#This Row],[2nd Submission]],SubmissionActual[[#This Row],[1st Submission]])</f>
        <v>922.75</v>
      </c>
    </row>
    <row r="766" spans="1:17">
      <c r="A766" s="15" t="str">
        <f>IF(OR(AND(SubmissionActual[MonthName]=MonthSel, SubmissionActual[Define]=DefineSel), AND(SubmissionActual[MonthName]=MonthSel, DefineSel="All")),"Yes","No")</f>
        <v>No</v>
      </c>
      <c r="B766" s="15" t="str">
        <f ca="1">IF(SubmissionActual[[#This Row],[Month2]]&lt;MONTH(TODAY()),"Yes","No")</f>
        <v>Yes</v>
      </c>
      <c r="C766" s="15">
        <v>2022</v>
      </c>
      <c r="D766" s="15">
        <v>4</v>
      </c>
      <c r="E766" s="15" t="s">
        <v>137</v>
      </c>
      <c r="F766" s="11" t="s">
        <v>533</v>
      </c>
      <c r="G766" s="11"/>
      <c r="H766" s="266" t="s">
        <v>72</v>
      </c>
      <c r="I766" s="266" t="s">
        <v>368</v>
      </c>
      <c r="J766" s="11" t="s">
        <v>384</v>
      </c>
      <c r="K766" s="11" t="s">
        <v>410</v>
      </c>
      <c r="L766" s="11"/>
      <c r="M766" s="11">
        <v>1144.8217858914536</v>
      </c>
      <c r="N766" s="11">
        <v>702.9</v>
      </c>
      <c r="O766" s="11">
        <v>-441.92178589145362</v>
      </c>
      <c r="P766" s="11">
        <v>716</v>
      </c>
      <c r="Q766" s="11">
        <f>IF(SUMIFS(N:N,E:E,SubmissionActual[[#This Row],[MonthName]])&gt;0,SubmissionActual[[#This Row],[2nd Submission]],SubmissionActual[[#This Row],[1st Submission]])</f>
        <v>702.9</v>
      </c>
    </row>
    <row r="767" spans="1:17">
      <c r="A767" s="15" t="str">
        <f>IF(OR(AND(SubmissionActual[MonthName]=MonthSel, SubmissionActual[Define]=DefineSel), AND(SubmissionActual[MonthName]=MonthSel, DefineSel="All")),"Yes","No")</f>
        <v>No</v>
      </c>
      <c r="B767" s="15" t="str">
        <f ca="1">IF(SubmissionActual[[#This Row],[Month2]]&lt;MONTH(TODAY()),"Yes","No")</f>
        <v>Yes</v>
      </c>
      <c r="C767" s="15">
        <v>2022</v>
      </c>
      <c r="D767" s="15">
        <v>4</v>
      </c>
      <c r="E767" s="15" t="s">
        <v>137</v>
      </c>
      <c r="F767" s="11" t="s">
        <v>534</v>
      </c>
      <c r="G767" s="11"/>
      <c r="H767" s="266" t="s">
        <v>72</v>
      </c>
      <c r="I767" s="266" t="s">
        <v>368</v>
      </c>
      <c r="J767" s="11" t="s">
        <v>384</v>
      </c>
      <c r="K767" s="11" t="s">
        <v>410</v>
      </c>
      <c r="L767" s="11"/>
      <c r="M767" s="11">
        <v>543.49060196884386</v>
      </c>
      <c r="N767" s="11">
        <v>437.25</v>
      </c>
      <c r="O767" s="11">
        <v>-106.24060196884386</v>
      </c>
      <c r="P767" s="11">
        <v>431</v>
      </c>
      <c r="Q767" s="11">
        <f>IF(SUMIFS(N:N,E:E,SubmissionActual[[#This Row],[MonthName]])&gt;0,SubmissionActual[[#This Row],[2nd Submission]],SubmissionActual[[#This Row],[1st Submission]])</f>
        <v>437.25</v>
      </c>
    </row>
    <row r="768" spans="1:17">
      <c r="A768" s="15" t="str">
        <f>IF(OR(AND(SubmissionActual[MonthName]=MonthSel, SubmissionActual[Define]=DefineSel), AND(SubmissionActual[MonthName]=MonthSel, DefineSel="All")),"Yes","No")</f>
        <v>No</v>
      </c>
      <c r="B768" s="15" t="str">
        <f ca="1">IF(SubmissionActual[[#This Row],[Month2]]&lt;MONTH(TODAY()),"Yes","No")</f>
        <v>Yes</v>
      </c>
      <c r="C768" s="15">
        <v>2022</v>
      </c>
      <c r="D768" s="15">
        <v>4</v>
      </c>
      <c r="E768" s="15" t="s">
        <v>137</v>
      </c>
      <c r="F768" s="11" t="s">
        <v>486</v>
      </c>
      <c r="G768" s="11"/>
      <c r="H768" s="266" t="s">
        <v>72</v>
      </c>
      <c r="I768" s="266" t="s">
        <v>368</v>
      </c>
      <c r="J768" s="11" t="s">
        <v>386</v>
      </c>
      <c r="K768" s="11" t="s">
        <v>410</v>
      </c>
      <c r="L768" s="11"/>
      <c r="M768" s="11">
        <v>5692.0477457491834</v>
      </c>
      <c r="N768" s="11">
        <v>1807.0654552135895</v>
      </c>
      <c r="O768" s="11">
        <v>-3884.9822905355941</v>
      </c>
      <c r="P768" s="11">
        <v>0</v>
      </c>
      <c r="Q768" s="11">
        <f>IF(SUMIFS(N:N,E:E,SubmissionActual[[#This Row],[MonthName]])&gt;0,SubmissionActual[[#This Row],[2nd Submission]],SubmissionActual[[#This Row],[1st Submission]])</f>
        <v>1807.0654552135895</v>
      </c>
    </row>
    <row r="769" spans="1:17">
      <c r="A769" s="15" t="str">
        <f>IF(OR(AND(SubmissionActual[MonthName]=MonthSel, SubmissionActual[Define]=DefineSel), AND(SubmissionActual[MonthName]=MonthSel, DefineSel="All")),"Yes","No")</f>
        <v>No</v>
      </c>
      <c r="B769" s="15" t="str">
        <f ca="1">IF(SubmissionActual[[#This Row],[Month2]]&lt;MONTH(TODAY()),"Yes","No")</f>
        <v>Yes</v>
      </c>
      <c r="C769" s="15">
        <v>2022</v>
      </c>
      <c r="D769" s="15">
        <v>4</v>
      </c>
      <c r="E769" s="15" t="s">
        <v>137</v>
      </c>
      <c r="F769" s="11" t="s">
        <v>475</v>
      </c>
      <c r="G769" s="11"/>
      <c r="H769" s="266" t="s">
        <v>72</v>
      </c>
      <c r="I769" s="266" t="s">
        <v>368</v>
      </c>
      <c r="J769" s="11" t="s">
        <v>398</v>
      </c>
      <c r="K769" s="11" t="s">
        <v>410</v>
      </c>
      <c r="L769" s="11"/>
      <c r="M769" s="11">
        <v>1830.8594156862046</v>
      </c>
      <c r="N769" s="11">
        <v>1556.5543620584026</v>
      </c>
      <c r="O769" s="11">
        <v>-274.30505362780195</v>
      </c>
      <c r="P769" s="11">
        <v>3132</v>
      </c>
      <c r="Q769" s="11">
        <f>IF(SUMIFS(N:N,E:E,SubmissionActual[[#This Row],[MonthName]])&gt;0,SubmissionActual[[#This Row],[2nd Submission]],SubmissionActual[[#This Row],[1st Submission]])</f>
        <v>1556.5543620584026</v>
      </c>
    </row>
    <row r="770" spans="1:17">
      <c r="A770" s="15" t="str">
        <f>IF(OR(AND(SubmissionActual[MonthName]=MonthSel, SubmissionActual[Define]=DefineSel), AND(SubmissionActual[MonthName]=MonthSel, DefineSel="All")),"Yes","No")</f>
        <v>Yes</v>
      </c>
      <c r="B770" s="15" t="str">
        <f ca="1">IF(SubmissionActual[[#This Row],[Month2]]&lt;MONTH(TODAY()),"Yes","No")</f>
        <v>Yes</v>
      </c>
      <c r="C770" s="15">
        <v>2022</v>
      </c>
      <c r="D770" s="15">
        <v>4</v>
      </c>
      <c r="E770" s="15" t="s">
        <v>137</v>
      </c>
      <c r="F770" s="11" t="s">
        <v>497</v>
      </c>
      <c r="G770" s="11"/>
      <c r="H770" s="266" t="s">
        <v>77</v>
      </c>
      <c r="I770" s="266" t="s">
        <v>368</v>
      </c>
      <c r="J770" s="11" t="s">
        <v>386</v>
      </c>
      <c r="K770" s="11" t="s">
        <v>410</v>
      </c>
      <c r="L770" s="11"/>
      <c r="M770" s="11"/>
      <c r="N770" s="11"/>
      <c r="O770" s="11"/>
      <c r="P770" s="11">
        <v>850</v>
      </c>
      <c r="Q770" s="11">
        <f>IF(SUMIFS(N:N,E:E,SubmissionActual[[#This Row],[MonthName]])&gt;0,SubmissionActual[[#This Row],[2nd Submission]],SubmissionActual[[#This Row],[1st Submission]])</f>
        <v>0</v>
      </c>
    </row>
    <row r="771" spans="1:17">
      <c r="A771" s="15" t="str">
        <f>IF(OR(AND(SubmissionActual[MonthName]=MonthSel, SubmissionActual[Define]=DefineSel), AND(SubmissionActual[MonthName]=MonthSel, DefineSel="All")),"Yes","No")</f>
        <v>No</v>
      </c>
      <c r="B771" s="15" t="str">
        <f ca="1">IF(SubmissionActual[[#This Row],[Month2]]&lt;MONTH(TODAY()),"Yes","No")</f>
        <v>Yes</v>
      </c>
      <c r="C771" s="15">
        <v>2022</v>
      </c>
      <c r="D771" s="15">
        <v>4</v>
      </c>
      <c r="E771" s="15" t="s">
        <v>137</v>
      </c>
      <c r="F771" s="11" t="s">
        <v>491</v>
      </c>
      <c r="G771" s="11"/>
      <c r="H771" s="266" t="s">
        <v>72</v>
      </c>
      <c r="I771" s="266" t="s">
        <v>368</v>
      </c>
      <c r="J771" s="11" t="s">
        <v>386</v>
      </c>
      <c r="K771" s="11" t="s">
        <v>410</v>
      </c>
      <c r="L771" s="11"/>
      <c r="M771" s="11">
        <v>37982.034634634016</v>
      </c>
      <c r="N771" s="11">
        <v>39562.266590050138</v>
      </c>
      <c r="O771" s="11">
        <v>1580.2319554161222</v>
      </c>
      <c r="P771" s="11">
        <v>55120</v>
      </c>
      <c r="Q771" s="11">
        <f>IF(SUMIFS(N:N,E:E,SubmissionActual[[#This Row],[MonthName]])&gt;0,SubmissionActual[[#This Row],[2nd Submission]],SubmissionActual[[#This Row],[1st Submission]])</f>
        <v>39562.266590050138</v>
      </c>
    </row>
    <row r="772" spans="1:17">
      <c r="A772" s="15" t="str">
        <f>IF(OR(AND(SubmissionActual[MonthName]=MonthSel, SubmissionActual[Define]=DefineSel), AND(SubmissionActual[MonthName]=MonthSel, DefineSel="All")),"Yes","No")</f>
        <v>No</v>
      </c>
      <c r="B772" s="15" t="str">
        <f ca="1">IF(SubmissionActual[[#This Row],[Month2]]&lt;MONTH(TODAY()),"Yes","No")</f>
        <v>Yes</v>
      </c>
      <c r="C772" s="15">
        <v>2022</v>
      </c>
      <c r="D772" s="15">
        <v>4</v>
      </c>
      <c r="E772" s="15" t="s">
        <v>137</v>
      </c>
      <c r="F772" s="11" t="s">
        <v>492</v>
      </c>
      <c r="G772" s="11"/>
      <c r="H772" s="266" t="s">
        <v>72</v>
      </c>
      <c r="I772" s="266" t="s">
        <v>368</v>
      </c>
      <c r="J772" s="11" t="s">
        <v>386</v>
      </c>
      <c r="K772" s="11" t="s">
        <v>410</v>
      </c>
      <c r="L772" s="11"/>
      <c r="M772" s="11">
        <v>0</v>
      </c>
      <c r="N772" s="11">
        <v>4070</v>
      </c>
      <c r="O772" s="11">
        <v>4070</v>
      </c>
      <c r="P772" s="11">
        <v>9510</v>
      </c>
      <c r="Q772" s="11">
        <f>IF(SUMIFS(N:N,E:E,SubmissionActual[[#This Row],[MonthName]])&gt;0,SubmissionActual[[#This Row],[2nd Submission]],SubmissionActual[[#This Row],[1st Submission]])</f>
        <v>4070</v>
      </c>
    </row>
    <row r="773" spans="1:17">
      <c r="A773" s="15" t="str">
        <f>IF(OR(AND(SubmissionActual[MonthName]=MonthSel, SubmissionActual[Define]=DefineSel), AND(SubmissionActual[MonthName]=MonthSel, DefineSel="All")),"Yes","No")</f>
        <v>No</v>
      </c>
      <c r="B773" s="15" t="str">
        <f ca="1">IF(SubmissionActual[[#This Row],[Month2]]&lt;MONTH(TODAY()),"Yes","No")</f>
        <v>Yes</v>
      </c>
      <c r="C773" s="15">
        <v>2022</v>
      </c>
      <c r="D773" s="15">
        <v>4</v>
      </c>
      <c r="E773" s="15" t="s">
        <v>137</v>
      </c>
      <c r="F773" s="11" t="s">
        <v>480</v>
      </c>
      <c r="G773" s="11"/>
      <c r="H773" s="266" t="s">
        <v>72</v>
      </c>
      <c r="I773" s="266" t="s">
        <v>368</v>
      </c>
      <c r="J773" s="11" t="s">
        <v>386</v>
      </c>
      <c r="K773" s="11" t="s">
        <v>410</v>
      </c>
      <c r="L773" s="11"/>
      <c r="M773" s="11">
        <v>39963.579100663221</v>
      </c>
      <c r="N773" s="11">
        <v>33506.253296085619</v>
      </c>
      <c r="O773" s="11">
        <v>-6457.325804577602</v>
      </c>
      <c r="P773" s="11">
        <v>39861</v>
      </c>
      <c r="Q773" s="11">
        <f>IF(SUMIFS(N:N,E:E,SubmissionActual[[#This Row],[MonthName]])&gt;0,SubmissionActual[[#This Row],[2nd Submission]],SubmissionActual[[#This Row],[1st Submission]])</f>
        <v>33506.253296085619</v>
      </c>
    </row>
    <row r="774" spans="1:17">
      <c r="A774" s="15" t="str">
        <f>IF(OR(AND(SubmissionActual[MonthName]=MonthSel, SubmissionActual[Define]=DefineSel), AND(SubmissionActual[MonthName]=MonthSel, DefineSel="All")),"Yes","No")</f>
        <v>No</v>
      </c>
      <c r="B774" s="15" t="str">
        <f ca="1">IF(SubmissionActual[[#This Row],[Month2]]&lt;MONTH(TODAY()),"Yes","No")</f>
        <v>Yes</v>
      </c>
      <c r="C774" s="15">
        <v>2022</v>
      </c>
      <c r="D774" s="15">
        <v>4</v>
      </c>
      <c r="E774" s="15" t="s">
        <v>137</v>
      </c>
      <c r="F774" s="11" t="s">
        <v>483</v>
      </c>
      <c r="G774" s="11"/>
      <c r="H774" s="266" t="s">
        <v>72</v>
      </c>
      <c r="I774" s="266" t="s">
        <v>368</v>
      </c>
      <c r="J774" s="11" t="s">
        <v>386</v>
      </c>
      <c r="K774" s="11" t="s">
        <v>410</v>
      </c>
      <c r="L774" s="11"/>
      <c r="M774" s="11">
        <v>121392.53414101097</v>
      </c>
      <c r="N774" s="11">
        <v>95770.699810250546</v>
      </c>
      <c r="O774" s="11">
        <v>-25621.834330760423</v>
      </c>
      <c r="P774" s="11">
        <v>106549</v>
      </c>
      <c r="Q774" s="11">
        <f>IF(SUMIFS(N:N,E:E,SubmissionActual[[#This Row],[MonthName]])&gt;0,SubmissionActual[[#This Row],[2nd Submission]],SubmissionActual[[#This Row],[1st Submission]])</f>
        <v>95770.699810250546</v>
      </c>
    </row>
    <row r="775" spans="1:17">
      <c r="A775" s="15" t="str">
        <f>IF(OR(AND(SubmissionActual[MonthName]=MonthSel, SubmissionActual[Define]=DefineSel), AND(SubmissionActual[MonthName]=MonthSel, DefineSel="All")),"Yes","No")</f>
        <v>No</v>
      </c>
      <c r="B775" s="15" t="str">
        <f ca="1">IF(SubmissionActual[[#This Row],[Month2]]&lt;MONTH(TODAY()),"Yes","No")</f>
        <v>Yes</v>
      </c>
      <c r="C775" s="15">
        <v>2022</v>
      </c>
      <c r="D775" s="15">
        <v>4</v>
      </c>
      <c r="E775" s="15" t="s">
        <v>137</v>
      </c>
      <c r="F775" s="11" t="s">
        <v>478</v>
      </c>
      <c r="G775" s="11"/>
      <c r="H775" s="266" t="s">
        <v>72</v>
      </c>
      <c r="I775" s="266" t="s">
        <v>368</v>
      </c>
      <c r="J775" s="11" t="s">
        <v>386</v>
      </c>
      <c r="K775" s="11" t="s">
        <v>410</v>
      </c>
      <c r="L775" s="11"/>
      <c r="M775" s="11">
        <v>3774.2253618428749</v>
      </c>
      <c r="N775" s="11">
        <v>2535.8649350649348</v>
      </c>
      <c r="O775" s="11">
        <v>-1238.3604267779401</v>
      </c>
      <c r="P775" s="11">
        <v>1920</v>
      </c>
      <c r="Q775" s="11">
        <f>IF(SUMIFS(N:N,E:E,SubmissionActual[[#This Row],[MonthName]])&gt;0,SubmissionActual[[#This Row],[2nd Submission]],SubmissionActual[[#This Row],[1st Submission]])</f>
        <v>2535.8649350649348</v>
      </c>
    </row>
    <row r="776" spans="1:17">
      <c r="A776" s="15" t="str">
        <f>IF(OR(AND(SubmissionActual[MonthName]=MonthSel, SubmissionActual[Define]=DefineSel), AND(SubmissionActual[MonthName]=MonthSel, DefineSel="All")),"Yes","No")</f>
        <v>No</v>
      </c>
      <c r="B776" s="15" t="str">
        <f ca="1">IF(SubmissionActual[[#This Row],[Month2]]&lt;MONTH(TODAY()),"Yes","No")</f>
        <v>Yes</v>
      </c>
      <c r="C776" s="15">
        <v>2022</v>
      </c>
      <c r="D776" s="15">
        <v>4</v>
      </c>
      <c r="E776" s="15" t="s">
        <v>137</v>
      </c>
      <c r="F776" s="11" t="s">
        <v>479</v>
      </c>
      <c r="G776" s="11"/>
      <c r="H776" s="266" t="s">
        <v>72</v>
      </c>
      <c r="I776" s="266" t="s">
        <v>368</v>
      </c>
      <c r="J776" s="11" t="s">
        <v>386</v>
      </c>
      <c r="K776" s="11" t="s">
        <v>410</v>
      </c>
      <c r="L776" s="11"/>
      <c r="M776" s="11">
        <v>25227.127101410384</v>
      </c>
      <c r="N776" s="11">
        <v>18931.272727272728</v>
      </c>
      <c r="O776" s="11">
        <v>-6295.8543741376561</v>
      </c>
      <c r="P776" s="11">
        <v>15140</v>
      </c>
      <c r="Q776" s="11">
        <f>IF(SUMIFS(N:N,E:E,SubmissionActual[[#This Row],[MonthName]])&gt;0,SubmissionActual[[#This Row],[2nd Submission]],SubmissionActual[[#This Row],[1st Submission]])</f>
        <v>18931.272727272728</v>
      </c>
    </row>
    <row r="777" spans="1:17">
      <c r="A777" s="15" t="str">
        <f>IF(OR(AND(SubmissionActual[MonthName]=MonthSel, SubmissionActual[Define]=DefineSel), AND(SubmissionActual[MonthName]=MonthSel, DefineSel="All")),"Yes","No")</f>
        <v>No</v>
      </c>
      <c r="B777" s="15" t="str">
        <f ca="1">IF(SubmissionActual[[#This Row],[Month2]]&lt;MONTH(TODAY()),"Yes","No")</f>
        <v>Yes</v>
      </c>
      <c r="C777" s="15">
        <v>2022</v>
      </c>
      <c r="D777" s="15">
        <v>4</v>
      </c>
      <c r="E777" s="15" t="s">
        <v>137</v>
      </c>
      <c r="F777" s="11" t="s">
        <v>485</v>
      </c>
      <c r="G777" s="11"/>
      <c r="H777" s="266" t="s">
        <v>72</v>
      </c>
      <c r="I777" s="266" t="s">
        <v>368</v>
      </c>
      <c r="J777" s="11" t="s">
        <v>386</v>
      </c>
      <c r="K777" s="11" t="s">
        <v>410</v>
      </c>
      <c r="L777" s="11"/>
      <c r="M777" s="11">
        <v>23625.259871962313</v>
      </c>
      <c r="N777" s="11">
        <v>17998.359619487892</v>
      </c>
      <c r="O777" s="11">
        <v>-5626.900252474421</v>
      </c>
      <c r="P777" s="11">
        <v>13822</v>
      </c>
      <c r="Q777" s="11">
        <f>IF(SUMIFS(N:N,E:E,SubmissionActual[[#This Row],[MonthName]])&gt;0,SubmissionActual[[#This Row],[2nd Submission]],SubmissionActual[[#This Row],[1st Submission]])</f>
        <v>17998.359619487892</v>
      </c>
    </row>
    <row r="778" spans="1:17">
      <c r="A778" s="15" t="str">
        <f>IF(OR(AND(SubmissionActual[MonthName]=MonthSel, SubmissionActual[Define]=DefineSel), AND(SubmissionActual[MonthName]=MonthSel, DefineSel="All")),"Yes","No")</f>
        <v>No</v>
      </c>
      <c r="B778" s="15" t="str">
        <f ca="1">IF(SubmissionActual[[#This Row],[Month2]]&lt;MONTH(TODAY()),"Yes","No")</f>
        <v>Yes</v>
      </c>
      <c r="C778" s="15">
        <v>2022</v>
      </c>
      <c r="D778" s="15">
        <v>4</v>
      </c>
      <c r="E778" s="15" t="s">
        <v>137</v>
      </c>
      <c r="F778" s="11" t="s">
        <v>481</v>
      </c>
      <c r="G778" s="11"/>
      <c r="H778" s="266" t="s">
        <v>72</v>
      </c>
      <c r="I778" s="266" t="s">
        <v>368</v>
      </c>
      <c r="J778" s="11" t="s">
        <v>386</v>
      </c>
      <c r="K778" s="11" t="s">
        <v>410</v>
      </c>
      <c r="L778" s="11"/>
      <c r="M778" s="11">
        <v>3630.4752600175652</v>
      </c>
      <c r="N778" s="11">
        <v>3052.2795762739761</v>
      </c>
      <c r="O778" s="11">
        <v>-578.19568374358914</v>
      </c>
      <c r="P778" s="11">
        <v>3106</v>
      </c>
      <c r="Q778" s="11">
        <f>IF(SUMIFS(N:N,E:E,SubmissionActual[[#This Row],[MonthName]])&gt;0,SubmissionActual[[#This Row],[2nd Submission]],SubmissionActual[[#This Row],[1st Submission]])</f>
        <v>3052.2795762739761</v>
      </c>
    </row>
    <row r="779" spans="1:17">
      <c r="A779" s="15" t="str">
        <f>IF(OR(AND(SubmissionActual[MonthName]=MonthSel, SubmissionActual[Define]=DefineSel), AND(SubmissionActual[MonthName]=MonthSel, DefineSel="All")),"Yes","No")</f>
        <v>No</v>
      </c>
      <c r="B779" s="15" t="str">
        <f ca="1">IF(SubmissionActual[[#This Row],[Month2]]&lt;MONTH(TODAY()),"Yes","No")</f>
        <v>Yes</v>
      </c>
      <c r="C779" s="15">
        <v>2022</v>
      </c>
      <c r="D779" s="15">
        <v>4</v>
      </c>
      <c r="E779" s="15" t="s">
        <v>137</v>
      </c>
      <c r="F779" s="11" t="s">
        <v>484</v>
      </c>
      <c r="G779" s="11"/>
      <c r="H779" s="266" t="s">
        <v>72</v>
      </c>
      <c r="I779" s="266" t="s">
        <v>368</v>
      </c>
      <c r="J779" s="11" t="s">
        <v>386</v>
      </c>
      <c r="K779" s="11" t="s">
        <v>410</v>
      </c>
      <c r="L779" s="11"/>
      <c r="M779" s="11">
        <v>14862.010836235488</v>
      </c>
      <c r="N779" s="11">
        <v>10515.75974025974</v>
      </c>
      <c r="O779" s="11">
        <v>-4346.2510959757474</v>
      </c>
      <c r="P779" s="11">
        <v>11360</v>
      </c>
      <c r="Q779" s="11">
        <f>IF(SUMIFS(N:N,E:E,SubmissionActual[[#This Row],[MonthName]])&gt;0,SubmissionActual[[#This Row],[2nd Submission]],SubmissionActual[[#This Row],[1st Submission]])</f>
        <v>10515.75974025974</v>
      </c>
    </row>
    <row r="780" spans="1:17">
      <c r="A780" s="15" t="str">
        <f>IF(OR(AND(SubmissionActual[MonthName]=MonthSel, SubmissionActual[Define]=DefineSel), AND(SubmissionActual[MonthName]=MonthSel, DefineSel="All")),"Yes","No")</f>
        <v>No</v>
      </c>
      <c r="B780" s="15" t="str">
        <f ca="1">IF(SubmissionActual[[#This Row],[Month2]]&lt;MONTH(TODAY()),"Yes","No")</f>
        <v>Yes</v>
      </c>
      <c r="C780" s="15">
        <v>2022</v>
      </c>
      <c r="D780" s="15">
        <v>4</v>
      </c>
      <c r="E780" s="15" t="s">
        <v>137</v>
      </c>
      <c r="F780" s="11" t="s">
        <v>487</v>
      </c>
      <c r="G780" s="11"/>
      <c r="H780" s="266" t="s">
        <v>72</v>
      </c>
      <c r="I780" s="266" t="s">
        <v>368</v>
      </c>
      <c r="J780" s="11" t="s">
        <v>386</v>
      </c>
      <c r="K780" s="11" t="s">
        <v>410</v>
      </c>
      <c r="L780" s="11"/>
      <c r="M780" s="11">
        <v>474.31547334487453</v>
      </c>
      <c r="N780" s="11">
        <v>494.79297453646745</v>
      </c>
      <c r="O780" s="11">
        <v>20.477501191592921</v>
      </c>
      <c r="P780" s="11">
        <v>300</v>
      </c>
      <c r="Q780" s="11">
        <f>IF(SUMIFS(N:N,E:E,SubmissionActual[[#This Row],[MonthName]])&gt;0,SubmissionActual[[#This Row],[2nd Submission]],SubmissionActual[[#This Row],[1st Submission]])</f>
        <v>494.79297453646745</v>
      </c>
    </row>
    <row r="781" spans="1:17">
      <c r="A781" s="15" t="str">
        <f>IF(OR(AND(SubmissionActual[MonthName]=MonthSel, SubmissionActual[Define]=DefineSel), AND(SubmissionActual[MonthName]=MonthSel, DefineSel="All")),"Yes","No")</f>
        <v>No</v>
      </c>
      <c r="B781" s="15" t="str">
        <f ca="1">IF(SubmissionActual[[#This Row],[Month2]]&lt;MONTH(TODAY()),"Yes","No")</f>
        <v>Yes</v>
      </c>
      <c r="C781" s="15">
        <v>2022</v>
      </c>
      <c r="D781" s="15">
        <v>4</v>
      </c>
      <c r="E781" s="15" t="s">
        <v>137</v>
      </c>
      <c r="F781" s="11" t="s">
        <v>490</v>
      </c>
      <c r="G781" s="11"/>
      <c r="H781" s="266" t="s">
        <v>72</v>
      </c>
      <c r="I781" s="266" t="s">
        <v>368</v>
      </c>
      <c r="J781" s="11" t="s">
        <v>386</v>
      </c>
      <c r="K781" s="11" t="s">
        <v>410</v>
      </c>
      <c r="L781" s="11"/>
      <c r="M781" s="11">
        <v>6311.2271970793036</v>
      </c>
      <c r="N781" s="11">
        <v>6205.1948051948057</v>
      </c>
      <c r="O781" s="11">
        <v>-106.03239188449788</v>
      </c>
      <c r="P781" s="11">
        <v>8250</v>
      </c>
      <c r="Q781" s="11">
        <f>IF(SUMIFS(N:N,E:E,SubmissionActual[[#This Row],[MonthName]])&gt;0,SubmissionActual[[#This Row],[2nd Submission]],SubmissionActual[[#This Row],[1st Submission]])</f>
        <v>6205.1948051948057</v>
      </c>
    </row>
    <row r="782" spans="1:17">
      <c r="A782" s="15" t="str">
        <f>IF(OR(AND(SubmissionActual[MonthName]=MonthSel, SubmissionActual[Define]=DefineSel), AND(SubmissionActual[MonthName]=MonthSel, DefineSel="All")),"Yes","No")</f>
        <v>No</v>
      </c>
      <c r="B782" s="15" t="str">
        <f ca="1">IF(SubmissionActual[[#This Row],[Month2]]&lt;MONTH(TODAY()),"Yes","No")</f>
        <v>Yes</v>
      </c>
      <c r="C782" s="15">
        <v>2022</v>
      </c>
      <c r="D782" s="15">
        <v>4</v>
      </c>
      <c r="E782" s="15" t="s">
        <v>137</v>
      </c>
      <c r="F782" s="11" t="s">
        <v>493</v>
      </c>
      <c r="G782" s="11"/>
      <c r="H782" s="266" t="s">
        <v>72</v>
      </c>
      <c r="I782" s="266" t="s">
        <v>368</v>
      </c>
      <c r="J782" s="11" t="s">
        <v>386</v>
      </c>
      <c r="K782" s="11" t="s">
        <v>410</v>
      </c>
      <c r="L782" s="11"/>
      <c r="M782" s="11">
        <v>0</v>
      </c>
      <c r="N782" s="11">
        <v>1150</v>
      </c>
      <c r="O782" s="11">
        <v>1150</v>
      </c>
      <c r="P782" s="11">
        <v>3490</v>
      </c>
      <c r="Q782" s="11">
        <f>IF(SUMIFS(N:N,E:E,SubmissionActual[[#This Row],[MonthName]])&gt;0,SubmissionActual[[#This Row],[2nd Submission]],SubmissionActual[[#This Row],[1st Submission]])</f>
        <v>1150</v>
      </c>
    </row>
    <row r="783" spans="1:17">
      <c r="A783" s="15" t="str">
        <f>IF(OR(AND(SubmissionActual[MonthName]=MonthSel, SubmissionActual[Define]=DefineSel), AND(SubmissionActual[MonthName]=MonthSel, DefineSel="All")),"Yes","No")</f>
        <v>No</v>
      </c>
      <c r="B783" s="15" t="str">
        <f ca="1">IF(SubmissionActual[[#This Row],[Month2]]&lt;MONTH(TODAY()),"Yes","No")</f>
        <v>Yes</v>
      </c>
      <c r="C783" s="15">
        <v>2022</v>
      </c>
      <c r="D783" s="15">
        <v>4</v>
      </c>
      <c r="E783" s="15" t="s">
        <v>137</v>
      </c>
      <c r="F783" s="11" t="s">
        <v>488</v>
      </c>
      <c r="G783" s="11"/>
      <c r="H783" s="266" t="s">
        <v>72</v>
      </c>
      <c r="I783" s="266" t="s">
        <v>368</v>
      </c>
      <c r="J783" s="11" t="s">
        <v>386</v>
      </c>
      <c r="K783" s="11" t="s">
        <v>410</v>
      </c>
      <c r="L783" s="11"/>
      <c r="M783" s="11"/>
      <c r="N783" s="11"/>
      <c r="O783" s="11"/>
      <c r="P783" s="11">
        <v>0</v>
      </c>
      <c r="Q783" s="11">
        <f>IF(SUMIFS(N:N,E:E,SubmissionActual[[#This Row],[MonthName]])&gt;0,SubmissionActual[[#This Row],[2nd Submission]],SubmissionActual[[#This Row],[1st Submission]])</f>
        <v>0</v>
      </c>
    </row>
    <row r="784" spans="1:17">
      <c r="A784" s="15" t="str">
        <f>IF(OR(AND(SubmissionActual[MonthName]=MonthSel, SubmissionActual[Define]=DefineSel), AND(SubmissionActual[MonthName]=MonthSel, DefineSel="All")),"Yes","No")</f>
        <v>No</v>
      </c>
      <c r="B784" s="15" t="str">
        <f ca="1">IF(SubmissionActual[[#This Row],[Month2]]&lt;MONTH(TODAY()),"Yes","No")</f>
        <v>Yes</v>
      </c>
      <c r="C784" s="15">
        <v>2022</v>
      </c>
      <c r="D784" s="15">
        <v>4</v>
      </c>
      <c r="E784" s="15" t="s">
        <v>137</v>
      </c>
      <c r="F784" s="11" t="s">
        <v>489</v>
      </c>
      <c r="G784" s="11"/>
      <c r="H784" s="266" t="s">
        <v>72</v>
      </c>
      <c r="I784" s="266" t="s">
        <v>368</v>
      </c>
      <c r="J784" s="11" t="s">
        <v>386</v>
      </c>
      <c r="K784" s="11" t="s">
        <v>410</v>
      </c>
      <c r="L784" s="11"/>
      <c r="M784" s="11">
        <v>6003.8691381990757</v>
      </c>
      <c r="N784" s="11">
        <v>4275.9913794587219</v>
      </c>
      <c r="O784" s="11">
        <v>-1727.8777587403538</v>
      </c>
      <c r="P784" s="11">
        <v>5400</v>
      </c>
      <c r="Q784" s="11">
        <f>IF(SUMIFS(N:N,E:E,SubmissionActual[[#This Row],[MonthName]])&gt;0,SubmissionActual[[#This Row],[2nd Submission]],SubmissionActual[[#This Row],[1st Submission]])</f>
        <v>4275.9913794587219</v>
      </c>
    </row>
    <row r="785" spans="1:17">
      <c r="A785" s="15" t="str">
        <f>IF(OR(AND(SubmissionActual[MonthName]=MonthSel, SubmissionActual[Define]=DefineSel), AND(SubmissionActual[MonthName]=MonthSel, DefineSel="All")),"Yes","No")</f>
        <v>No</v>
      </c>
      <c r="B785" s="15" t="str">
        <f ca="1">IF(SubmissionActual[[#This Row],[Month2]]&lt;MONTH(TODAY()),"Yes","No")</f>
        <v>Yes</v>
      </c>
      <c r="C785" s="15">
        <v>2022</v>
      </c>
      <c r="D785" s="15">
        <v>4</v>
      </c>
      <c r="E785" s="15" t="s">
        <v>137</v>
      </c>
      <c r="F785" s="11" t="s">
        <v>482</v>
      </c>
      <c r="G785" s="11"/>
      <c r="H785" s="266" t="s">
        <v>72</v>
      </c>
      <c r="I785" s="266" t="s">
        <v>368</v>
      </c>
      <c r="J785" s="11" t="s">
        <v>386</v>
      </c>
      <c r="K785" s="11" t="s">
        <v>410</v>
      </c>
      <c r="L785" s="11"/>
      <c r="M785" s="11">
        <v>10389.849190816867</v>
      </c>
      <c r="N785" s="11">
        <v>6026.141558441559</v>
      </c>
      <c r="O785" s="11">
        <v>-4363.7076323753081</v>
      </c>
      <c r="P785" s="11">
        <v>2887</v>
      </c>
      <c r="Q785" s="11">
        <f>IF(SUMIFS(N:N,E:E,SubmissionActual[[#This Row],[MonthName]])&gt;0,SubmissionActual[[#This Row],[2nd Submission]],SubmissionActual[[#This Row],[1st Submission]])</f>
        <v>6026.141558441559</v>
      </c>
    </row>
    <row r="786" spans="1:17">
      <c r="A786" s="15" t="str">
        <f>IF(OR(AND(SubmissionActual[MonthName]=MonthSel, SubmissionActual[Define]=DefineSel), AND(SubmissionActual[MonthName]=MonthSel, DefineSel="All")),"Yes","No")</f>
        <v>No</v>
      </c>
      <c r="B786" s="15" t="str">
        <f ca="1">IF(SubmissionActual[[#This Row],[Month2]]&lt;MONTH(TODAY()),"Yes","No")</f>
        <v>Yes</v>
      </c>
      <c r="C786" s="15">
        <v>2022</v>
      </c>
      <c r="D786" s="15">
        <v>4</v>
      </c>
      <c r="E786" s="15" t="s">
        <v>137</v>
      </c>
      <c r="F786" s="11" t="s">
        <v>477</v>
      </c>
      <c r="G786" s="11"/>
      <c r="H786" s="266" t="s">
        <v>72</v>
      </c>
      <c r="I786" s="266" t="s">
        <v>368</v>
      </c>
      <c r="J786" s="11" t="s">
        <v>386</v>
      </c>
      <c r="K786" s="11" t="s">
        <v>410</v>
      </c>
      <c r="L786" s="11"/>
      <c r="M786" s="11">
        <v>2765.2799674392309</v>
      </c>
      <c r="N786" s="11">
        <v>0</v>
      </c>
      <c r="O786" s="11">
        <v>-2765.2799674392309</v>
      </c>
      <c r="P786" s="11">
        <v>0</v>
      </c>
      <c r="Q786" s="11">
        <f>IF(SUMIFS(N:N,E:E,SubmissionActual[[#This Row],[MonthName]])&gt;0,SubmissionActual[[#This Row],[2nd Submission]],SubmissionActual[[#This Row],[1st Submission]])</f>
        <v>0</v>
      </c>
    </row>
    <row r="787" spans="1:17">
      <c r="A787" s="15" t="str">
        <f>IF(OR(AND(SubmissionActual[MonthName]=MonthSel, SubmissionActual[Define]=DefineSel), AND(SubmissionActual[MonthName]=MonthSel, DefineSel="All")),"Yes","No")</f>
        <v>No</v>
      </c>
      <c r="B787" s="15" t="str">
        <f ca="1">IF(SubmissionActual[[#This Row],[Month2]]&lt;MONTH(TODAY()),"Yes","No")</f>
        <v>Yes</v>
      </c>
      <c r="C787" s="15">
        <v>2022</v>
      </c>
      <c r="D787" s="15">
        <v>4</v>
      </c>
      <c r="E787" s="15" t="s">
        <v>137</v>
      </c>
      <c r="F787" s="11" t="s">
        <v>543</v>
      </c>
      <c r="G787" s="11"/>
      <c r="H787" s="266" t="s">
        <v>72</v>
      </c>
      <c r="I787" s="266" t="s">
        <v>368</v>
      </c>
      <c r="J787" s="11" t="s">
        <v>386</v>
      </c>
      <c r="K787" s="11" t="s">
        <v>410</v>
      </c>
      <c r="L787" s="11"/>
      <c r="M787" s="11">
        <v>0</v>
      </c>
      <c r="N787" s="11"/>
      <c r="O787" s="11">
        <v>0</v>
      </c>
      <c r="P787" s="11"/>
      <c r="Q787" s="11">
        <f>IF(SUMIFS(N:N,E:E,SubmissionActual[[#This Row],[MonthName]])&gt;0,SubmissionActual[[#This Row],[2nd Submission]],SubmissionActual[[#This Row],[1st Submission]])</f>
        <v>0</v>
      </c>
    </row>
    <row r="788" spans="1:17">
      <c r="A788" s="15" t="str">
        <f>IF(OR(AND(SubmissionActual[MonthName]=MonthSel, SubmissionActual[Define]=DefineSel), AND(SubmissionActual[MonthName]=MonthSel, DefineSel="All")),"Yes","No")</f>
        <v>No</v>
      </c>
      <c r="B788" s="15" t="str">
        <f ca="1">IF(SubmissionActual[[#This Row],[Month2]]&lt;MONTH(TODAY()),"Yes","No")</f>
        <v>Yes</v>
      </c>
      <c r="C788" s="15">
        <v>2022</v>
      </c>
      <c r="D788" s="15">
        <v>4</v>
      </c>
      <c r="E788" s="15" t="s">
        <v>137</v>
      </c>
      <c r="F788" s="11" t="s">
        <v>476</v>
      </c>
      <c r="G788" s="11"/>
      <c r="H788" s="266" t="s">
        <v>72</v>
      </c>
      <c r="I788" s="266" t="s">
        <v>368</v>
      </c>
      <c r="J788" s="11" t="s">
        <v>386</v>
      </c>
      <c r="K788" s="11" t="s">
        <v>410</v>
      </c>
      <c r="L788" s="11"/>
      <c r="M788" s="11"/>
      <c r="N788" s="11">
        <v>0</v>
      </c>
      <c r="O788" s="11">
        <v>0</v>
      </c>
      <c r="P788" s="11">
        <v>0</v>
      </c>
      <c r="Q788" s="11">
        <f>IF(SUMIFS(N:N,E:E,SubmissionActual[[#This Row],[MonthName]])&gt;0,SubmissionActual[[#This Row],[2nd Submission]],SubmissionActual[[#This Row],[1st Submission]])</f>
        <v>0</v>
      </c>
    </row>
    <row r="789" spans="1:17">
      <c r="A789" s="15" t="str">
        <f>IF(OR(AND(SubmissionActual[MonthName]=MonthSel, SubmissionActual[Define]=DefineSel), AND(SubmissionActual[MonthName]=MonthSel, DefineSel="All")),"Yes","No")</f>
        <v>Yes</v>
      </c>
      <c r="B789" s="15" t="str">
        <f ca="1">IF(SubmissionActual[[#This Row],[Month2]]&lt;MONTH(TODAY()),"Yes","No")</f>
        <v>Yes</v>
      </c>
      <c r="C789" s="15">
        <v>2022</v>
      </c>
      <c r="D789" s="15">
        <v>4</v>
      </c>
      <c r="E789" s="15" t="s">
        <v>137</v>
      </c>
      <c r="F789" s="11" t="s">
        <v>454</v>
      </c>
      <c r="G789" s="11"/>
      <c r="H789" s="266" t="s">
        <v>77</v>
      </c>
      <c r="I789" s="266" t="s">
        <v>368</v>
      </c>
      <c r="J789" s="11" t="s">
        <v>386</v>
      </c>
      <c r="K789" s="11" t="s">
        <v>410</v>
      </c>
      <c r="L789" s="11"/>
      <c r="M789" s="11">
        <v>0</v>
      </c>
      <c r="N789" s="11">
        <v>0</v>
      </c>
      <c r="O789" s="11">
        <v>0</v>
      </c>
      <c r="P789" s="11"/>
      <c r="Q789" s="11">
        <f>IF(SUMIFS(N:N,E:E,SubmissionActual[[#This Row],[MonthName]])&gt;0,SubmissionActual[[#This Row],[2nd Submission]],SubmissionActual[[#This Row],[1st Submission]])</f>
        <v>0</v>
      </c>
    </row>
    <row r="790" spans="1:17">
      <c r="A790" s="15" t="str">
        <f>IF(OR(AND(SubmissionActual[MonthName]=MonthSel, SubmissionActual[Define]=DefineSel), AND(SubmissionActual[MonthName]=MonthSel, DefineSel="All")),"Yes","No")</f>
        <v>Yes</v>
      </c>
      <c r="B790" s="15" t="str">
        <f ca="1">IF(SubmissionActual[[#This Row],[Month2]]&lt;MONTH(TODAY()),"Yes","No")</f>
        <v>Yes</v>
      </c>
      <c r="C790" s="15">
        <v>2022</v>
      </c>
      <c r="D790" s="15">
        <v>4</v>
      </c>
      <c r="E790" s="15" t="s">
        <v>137</v>
      </c>
      <c r="F790" s="11" t="s">
        <v>455</v>
      </c>
      <c r="G790" s="11"/>
      <c r="H790" s="266" t="s">
        <v>77</v>
      </c>
      <c r="I790" s="266" t="s">
        <v>368</v>
      </c>
      <c r="J790" s="11" t="s">
        <v>386</v>
      </c>
      <c r="K790" s="11" t="s">
        <v>410</v>
      </c>
      <c r="L790" s="11"/>
      <c r="M790" s="11">
        <v>0</v>
      </c>
      <c r="N790" s="11">
        <v>0</v>
      </c>
      <c r="O790" s="11">
        <v>0</v>
      </c>
      <c r="P790" s="11"/>
      <c r="Q790" s="11">
        <f>IF(SUMIFS(N:N,E:E,SubmissionActual[[#This Row],[MonthName]])&gt;0,SubmissionActual[[#This Row],[2nd Submission]],SubmissionActual[[#This Row],[1st Submission]])</f>
        <v>0</v>
      </c>
    </row>
    <row r="791" spans="1:17">
      <c r="A791" s="15" t="str">
        <f>IF(OR(AND(SubmissionActual[MonthName]=MonthSel, SubmissionActual[Define]=DefineSel), AND(SubmissionActual[MonthName]=MonthSel, DefineSel="All")),"Yes","No")</f>
        <v>Yes</v>
      </c>
      <c r="B791" s="15" t="str">
        <f ca="1">IF(SubmissionActual[[#This Row],[Month2]]&lt;MONTH(TODAY()),"Yes","No")</f>
        <v>Yes</v>
      </c>
      <c r="C791" s="15">
        <v>2022</v>
      </c>
      <c r="D791" s="15">
        <v>4</v>
      </c>
      <c r="E791" s="15" t="s">
        <v>137</v>
      </c>
      <c r="F791" s="11" t="s">
        <v>456</v>
      </c>
      <c r="G791" s="11"/>
      <c r="H791" s="266" t="s">
        <v>77</v>
      </c>
      <c r="I791" s="266" t="s">
        <v>368</v>
      </c>
      <c r="J791" s="11" t="s">
        <v>386</v>
      </c>
      <c r="K791" s="11" t="s">
        <v>410</v>
      </c>
      <c r="L791" s="11"/>
      <c r="M791" s="11">
        <v>0</v>
      </c>
      <c r="N791" s="11">
        <v>0</v>
      </c>
      <c r="O791" s="11">
        <v>0</v>
      </c>
      <c r="P791" s="11"/>
      <c r="Q791" s="11">
        <f>IF(SUMIFS(N:N,E:E,SubmissionActual[[#This Row],[MonthName]])&gt;0,SubmissionActual[[#This Row],[2nd Submission]],SubmissionActual[[#This Row],[1st Submission]])</f>
        <v>0</v>
      </c>
    </row>
    <row r="792" spans="1:17">
      <c r="A792" s="15" t="str">
        <f>IF(OR(AND(SubmissionActual[MonthName]=MonthSel, SubmissionActual[Define]=DefineSel), AND(SubmissionActual[MonthName]=MonthSel, DefineSel="All")),"Yes","No")</f>
        <v>Yes</v>
      </c>
      <c r="B792" s="15" t="str">
        <f ca="1">IF(SubmissionActual[[#This Row],[Month2]]&lt;MONTH(TODAY()),"Yes","No")</f>
        <v>Yes</v>
      </c>
      <c r="C792" s="15">
        <v>2022</v>
      </c>
      <c r="D792" s="15">
        <v>4</v>
      </c>
      <c r="E792" s="15" t="s">
        <v>137</v>
      </c>
      <c r="F792" s="11" t="s">
        <v>457</v>
      </c>
      <c r="G792" s="11"/>
      <c r="H792" s="266" t="s">
        <v>77</v>
      </c>
      <c r="I792" s="266" t="s">
        <v>368</v>
      </c>
      <c r="J792" s="11" t="s">
        <v>386</v>
      </c>
      <c r="K792" s="11" t="s">
        <v>410</v>
      </c>
      <c r="L792" s="11"/>
      <c r="M792" s="11">
        <v>0</v>
      </c>
      <c r="N792" s="11">
        <v>0</v>
      </c>
      <c r="O792" s="11">
        <v>0</v>
      </c>
      <c r="P792" s="11"/>
      <c r="Q792" s="11">
        <f>IF(SUMIFS(N:N,E:E,SubmissionActual[[#This Row],[MonthName]])&gt;0,SubmissionActual[[#This Row],[2nd Submission]],SubmissionActual[[#This Row],[1st Submission]])</f>
        <v>0</v>
      </c>
    </row>
    <row r="793" spans="1:17">
      <c r="A793" s="15" t="str">
        <f>IF(OR(AND(SubmissionActual[MonthName]=MonthSel, SubmissionActual[Define]=DefineSel), AND(SubmissionActual[MonthName]=MonthSel, DefineSel="All")),"Yes","No")</f>
        <v>Yes</v>
      </c>
      <c r="B793" s="15" t="str">
        <f ca="1">IF(SubmissionActual[[#This Row],[Month2]]&lt;MONTH(TODAY()),"Yes","No")</f>
        <v>Yes</v>
      </c>
      <c r="C793" s="15">
        <v>2022</v>
      </c>
      <c r="D793" s="15">
        <v>4</v>
      </c>
      <c r="E793" s="15" t="s">
        <v>137</v>
      </c>
      <c r="F793" s="11" t="s">
        <v>458</v>
      </c>
      <c r="G793" s="11"/>
      <c r="H793" s="266" t="s">
        <v>77</v>
      </c>
      <c r="I793" s="266" t="s">
        <v>368</v>
      </c>
      <c r="J793" s="11" t="s">
        <v>386</v>
      </c>
      <c r="K793" s="11" t="s">
        <v>410</v>
      </c>
      <c r="L793" s="11"/>
      <c r="M793" s="11">
        <v>0</v>
      </c>
      <c r="N793" s="11">
        <v>0</v>
      </c>
      <c r="O793" s="11">
        <v>0</v>
      </c>
      <c r="P793" s="11"/>
      <c r="Q793" s="11">
        <f>IF(SUMIFS(N:N,E:E,SubmissionActual[[#This Row],[MonthName]])&gt;0,SubmissionActual[[#This Row],[2nd Submission]],SubmissionActual[[#This Row],[1st Submission]])</f>
        <v>0</v>
      </c>
    </row>
    <row r="794" spans="1:17">
      <c r="A794" s="15" t="str">
        <f>IF(OR(AND(SubmissionActual[MonthName]=MonthSel, SubmissionActual[Define]=DefineSel), AND(SubmissionActual[MonthName]=MonthSel, DefineSel="All")),"Yes","No")</f>
        <v>Yes</v>
      </c>
      <c r="B794" s="15" t="str">
        <f ca="1">IF(SubmissionActual[[#This Row],[Month2]]&lt;MONTH(TODAY()),"Yes","No")</f>
        <v>Yes</v>
      </c>
      <c r="C794" s="15">
        <v>2022</v>
      </c>
      <c r="D794" s="15">
        <v>4</v>
      </c>
      <c r="E794" s="15" t="s">
        <v>137</v>
      </c>
      <c r="F794" s="11" t="s">
        <v>145</v>
      </c>
      <c r="G794" s="11"/>
      <c r="H794" s="266" t="s">
        <v>77</v>
      </c>
      <c r="I794" s="266" t="s">
        <v>368</v>
      </c>
      <c r="J794" s="11" t="s">
        <v>386</v>
      </c>
      <c r="K794" s="11" t="s">
        <v>410</v>
      </c>
      <c r="L794" s="11"/>
      <c r="M794" s="11">
        <v>0</v>
      </c>
      <c r="N794" s="11">
        <v>0</v>
      </c>
      <c r="O794" s="11">
        <v>0</v>
      </c>
      <c r="P794" s="11"/>
      <c r="Q794" s="11">
        <f>IF(SUMIFS(N:N,E:E,SubmissionActual[[#This Row],[MonthName]])&gt;0,SubmissionActual[[#This Row],[2nd Submission]],SubmissionActual[[#This Row],[1st Submission]])</f>
        <v>0</v>
      </c>
    </row>
    <row r="795" spans="1:17">
      <c r="A795" s="15" t="str">
        <f>IF(OR(AND(SubmissionActual[MonthName]=MonthSel, SubmissionActual[Define]=DefineSel), AND(SubmissionActual[MonthName]=MonthSel, DefineSel="All")),"Yes","No")</f>
        <v>Yes</v>
      </c>
      <c r="B795" s="15" t="str">
        <f ca="1">IF(SubmissionActual[[#This Row],[Month2]]&lt;MONTH(TODAY()),"Yes","No")</f>
        <v>Yes</v>
      </c>
      <c r="C795" s="15">
        <v>2022</v>
      </c>
      <c r="D795" s="15">
        <v>4</v>
      </c>
      <c r="E795" s="15" t="s">
        <v>137</v>
      </c>
      <c r="F795" s="11" t="s">
        <v>29</v>
      </c>
      <c r="G795" s="11"/>
      <c r="H795" s="266" t="s">
        <v>77</v>
      </c>
      <c r="I795" s="266" t="s">
        <v>368</v>
      </c>
      <c r="J795" s="11" t="s">
        <v>386</v>
      </c>
      <c r="K795" s="11" t="s">
        <v>410</v>
      </c>
      <c r="L795" s="11"/>
      <c r="M795" s="11">
        <v>0</v>
      </c>
      <c r="N795" s="11">
        <v>0</v>
      </c>
      <c r="O795" s="11">
        <v>0</v>
      </c>
      <c r="P795" s="11">
        <v>0</v>
      </c>
      <c r="Q795" s="11">
        <f>IF(SUMIFS(N:N,E:E,SubmissionActual[[#This Row],[MonthName]])&gt;0,SubmissionActual[[#This Row],[2nd Submission]],SubmissionActual[[#This Row],[1st Submission]])</f>
        <v>0</v>
      </c>
    </row>
    <row r="796" spans="1:17">
      <c r="A796" s="15" t="str">
        <f>IF(OR(AND(SubmissionActual[MonthName]=MonthSel, SubmissionActual[Define]=DefineSel), AND(SubmissionActual[MonthName]=MonthSel, DefineSel="All")),"Yes","No")</f>
        <v>Yes</v>
      </c>
      <c r="B796" s="15" t="str">
        <f ca="1">IF(SubmissionActual[[#This Row],[Month2]]&lt;MONTH(TODAY()),"Yes","No")</f>
        <v>Yes</v>
      </c>
      <c r="C796" s="15">
        <v>2022</v>
      </c>
      <c r="D796" s="15">
        <v>4</v>
      </c>
      <c r="E796" s="15" t="s">
        <v>137</v>
      </c>
      <c r="F796" s="11" t="s">
        <v>30</v>
      </c>
      <c r="G796" s="11"/>
      <c r="H796" s="266" t="s">
        <v>77</v>
      </c>
      <c r="I796" s="266" t="s">
        <v>368</v>
      </c>
      <c r="J796" s="11" t="s">
        <v>386</v>
      </c>
      <c r="K796" s="11" t="s">
        <v>410</v>
      </c>
      <c r="L796" s="11"/>
      <c r="M796" s="11">
        <v>0</v>
      </c>
      <c r="N796" s="11">
        <v>0</v>
      </c>
      <c r="O796" s="11">
        <v>0</v>
      </c>
      <c r="P796" s="11">
        <v>0</v>
      </c>
      <c r="Q796" s="11">
        <f>IF(SUMIFS(N:N,E:E,SubmissionActual[[#This Row],[MonthName]])&gt;0,SubmissionActual[[#This Row],[2nd Submission]],SubmissionActual[[#This Row],[1st Submission]])</f>
        <v>0</v>
      </c>
    </row>
    <row r="797" spans="1:17">
      <c r="A797" s="15" t="str">
        <f>IF(OR(AND(SubmissionActual[MonthName]=MonthSel, SubmissionActual[Define]=DefineSel), AND(SubmissionActual[MonthName]=MonthSel, DefineSel="All")),"Yes","No")</f>
        <v>Yes</v>
      </c>
      <c r="B797" s="15" t="str">
        <f ca="1">IF(SubmissionActual[[#This Row],[Month2]]&lt;MONTH(TODAY()),"Yes","No")</f>
        <v>Yes</v>
      </c>
      <c r="C797" s="15">
        <v>2022</v>
      </c>
      <c r="D797" s="15">
        <v>4</v>
      </c>
      <c r="E797" s="15" t="s">
        <v>137</v>
      </c>
      <c r="F797" s="11" t="s">
        <v>557</v>
      </c>
      <c r="G797" s="11"/>
      <c r="H797" s="266" t="s">
        <v>77</v>
      </c>
      <c r="I797" s="266" t="s">
        <v>368</v>
      </c>
      <c r="J797" s="11" t="s">
        <v>386</v>
      </c>
      <c r="K797" s="11" t="s">
        <v>410</v>
      </c>
      <c r="L797" s="11"/>
      <c r="M797" s="11">
        <v>0</v>
      </c>
      <c r="N797" s="11">
        <v>0</v>
      </c>
      <c r="O797" s="11">
        <v>0</v>
      </c>
      <c r="P797" s="11"/>
      <c r="Q797" s="11">
        <f>IF(SUMIFS(N:N,E:E,SubmissionActual[[#This Row],[MonthName]])&gt;0,SubmissionActual[[#This Row],[2nd Submission]],SubmissionActual[[#This Row],[1st Submission]])</f>
        <v>0</v>
      </c>
    </row>
    <row r="798" spans="1:17">
      <c r="A798" s="15" t="str">
        <f>IF(OR(AND(SubmissionActual[MonthName]=MonthSel, SubmissionActual[Define]=DefineSel), AND(SubmissionActual[MonthName]=MonthSel, DefineSel="All")),"Yes","No")</f>
        <v>Yes</v>
      </c>
      <c r="B798" s="15" t="str">
        <f ca="1">IF(SubmissionActual[[#This Row],[Month2]]&lt;MONTH(TODAY()),"Yes","No")</f>
        <v>Yes</v>
      </c>
      <c r="C798" s="15">
        <v>2022</v>
      </c>
      <c r="D798" s="15">
        <v>4</v>
      </c>
      <c r="E798" s="15" t="s">
        <v>137</v>
      </c>
      <c r="F798" s="11" t="s">
        <v>429</v>
      </c>
      <c r="G798" s="11"/>
      <c r="H798" s="266" t="s">
        <v>77</v>
      </c>
      <c r="I798" s="266" t="s">
        <v>368</v>
      </c>
      <c r="J798" s="11" t="s">
        <v>386</v>
      </c>
      <c r="K798" s="11" t="s">
        <v>410</v>
      </c>
      <c r="L798" s="11"/>
      <c r="M798" s="11">
        <v>7200</v>
      </c>
      <c r="N798" s="11">
        <v>3167.34</v>
      </c>
      <c r="O798" s="11">
        <v>-4032.66</v>
      </c>
      <c r="P798" s="11">
        <v>5683</v>
      </c>
      <c r="Q798" s="11">
        <f>IF(SUMIFS(N:N,E:E,SubmissionActual[[#This Row],[MonthName]])&gt;0,SubmissionActual[[#This Row],[2nd Submission]],SubmissionActual[[#This Row],[1st Submission]])</f>
        <v>3167.34</v>
      </c>
    </row>
    <row r="799" spans="1:17">
      <c r="A799" s="15" t="str">
        <f>IF(OR(AND(SubmissionActual[MonthName]=MonthSel, SubmissionActual[Define]=DefineSel), AND(SubmissionActual[MonthName]=MonthSel, DefineSel="All")),"Yes","No")</f>
        <v>Yes</v>
      </c>
      <c r="B799" s="15" t="str">
        <f ca="1">IF(SubmissionActual[[#This Row],[Month2]]&lt;MONTH(TODAY()),"Yes","No")</f>
        <v>Yes</v>
      </c>
      <c r="C799" s="15">
        <v>2022</v>
      </c>
      <c r="D799" s="15">
        <v>4</v>
      </c>
      <c r="E799" s="15" t="s">
        <v>137</v>
      </c>
      <c r="F799" s="11" t="s">
        <v>446</v>
      </c>
      <c r="G799" s="11"/>
      <c r="H799" s="266" t="s">
        <v>77</v>
      </c>
      <c r="I799" s="266" t="s">
        <v>368</v>
      </c>
      <c r="J799" s="11" t="s">
        <v>386</v>
      </c>
      <c r="K799" s="11" t="s">
        <v>410</v>
      </c>
      <c r="L799" s="11"/>
      <c r="M799" s="11"/>
      <c r="N799" s="11"/>
      <c r="O799" s="11"/>
      <c r="P799" s="11">
        <v>0</v>
      </c>
      <c r="Q799" s="11">
        <f>IF(SUMIFS(N:N,E:E,SubmissionActual[[#This Row],[MonthName]])&gt;0,SubmissionActual[[#This Row],[2nd Submission]],SubmissionActual[[#This Row],[1st Submission]])</f>
        <v>0</v>
      </c>
    </row>
    <row r="800" spans="1:17">
      <c r="A800" s="15" t="str">
        <f>IF(OR(AND(SubmissionActual[MonthName]=MonthSel, SubmissionActual[Define]=DefineSel), AND(SubmissionActual[MonthName]=MonthSel, DefineSel="All")),"Yes","No")</f>
        <v>Yes</v>
      </c>
      <c r="B800" s="15" t="str">
        <f ca="1">IF(SubmissionActual[[#This Row],[Month2]]&lt;MONTH(TODAY()),"Yes","No")</f>
        <v>Yes</v>
      </c>
      <c r="C800" s="15">
        <v>2022</v>
      </c>
      <c r="D800" s="15">
        <v>4</v>
      </c>
      <c r="E800" s="15" t="s">
        <v>137</v>
      </c>
      <c r="F800" s="11" t="s">
        <v>494</v>
      </c>
      <c r="G800" s="11"/>
      <c r="H800" s="266" t="s">
        <v>77</v>
      </c>
      <c r="I800" s="266" t="s">
        <v>368</v>
      </c>
      <c r="J800" s="11" t="s">
        <v>386</v>
      </c>
      <c r="K800" s="11" t="s">
        <v>410</v>
      </c>
      <c r="L800" s="11"/>
      <c r="M800" s="11">
        <v>0</v>
      </c>
      <c r="N800" s="11">
        <v>0</v>
      </c>
      <c r="O800" s="11">
        <v>0</v>
      </c>
      <c r="P800" s="11">
        <v>0</v>
      </c>
      <c r="Q800" s="11">
        <f>IF(SUMIFS(N:N,E:E,SubmissionActual[[#This Row],[MonthName]])&gt;0,SubmissionActual[[#This Row],[2nd Submission]],SubmissionActual[[#This Row],[1st Submission]])</f>
        <v>0</v>
      </c>
    </row>
    <row r="801" spans="1:17">
      <c r="A801" s="15" t="str">
        <f>IF(OR(AND(SubmissionActual[MonthName]=MonthSel, SubmissionActual[Define]=DefineSel), AND(SubmissionActual[MonthName]=MonthSel, DefineSel="All")),"Yes","No")</f>
        <v>Yes</v>
      </c>
      <c r="B801" s="15" t="str">
        <f ca="1">IF(SubmissionActual[[#This Row],[Month2]]&lt;MONTH(TODAY()),"Yes","No")</f>
        <v>Yes</v>
      </c>
      <c r="C801" s="15">
        <v>2022</v>
      </c>
      <c r="D801" s="15">
        <v>4</v>
      </c>
      <c r="E801" s="15" t="s">
        <v>137</v>
      </c>
      <c r="F801" s="11" t="s">
        <v>495</v>
      </c>
      <c r="G801" s="11"/>
      <c r="H801" s="266" t="s">
        <v>77</v>
      </c>
      <c r="I801" s="266" t="s">
        <v>368</v>
      </c>
      <c r="J801" s="11" t="s">
        <v>386</v>
      </c>
      <c r="K801" s="11" t="s">
        <v>410</v>
      </c>
      <c r="L801" s="11"/>
      <c r="M801" s="11">
        <v>0</v>
      </c>
      <c r="N801" s="11">
        <v>0</v>
      </c>
      <c r="O801" s="11">
        <v>0</v>
      </c>
      <c r="P801" s="11">
        <v>0</v>
      </c>
      <c r="Q801" s="11">
        <f>IF(SUMIFS(N:N,E:E,SubmissionActual[[#This Row],[MonthName]])&gt;0,SubmissionActual[[#This Row],[2nd Submission]],SubmissionActual[[#This Row],[1st Submission]])</f>
        <v>0</v>
      </c>
    </row>
    <row r="802" spans="1:17">
      <c r="A802" s="15" t="str">
        <f>IF(OR(AND(SubmissionActual[MonthName]=MonthSel, SubmissionActual[Define]=DefineSel), AND(SubmissionActual[MonthName]=MonthSel, DefineSel="All")),"Yes","No")</f>
        <v>Yes</v>
      </c>
      <c r="B802" s="15" t="str">
        <f ca="1">IF(SubmissionActual[[#This Row],[Month2]]&lt;MONTH(TODAY()),"Yes","No")</f>
        <v>Yes</v>
      </c>
      <c r="C802" s="15">
        <v>2022</v>
      </c>
      <c r="D802" s="15">
        <v>4</v>
      </c>
      <c r="E802" s="15" t="s">
        <v>137</v>
      </c>
      <c r="F802" s="11" t="s">
        <v>558</v>
      </c>
      <c r="G802" s="11"/>
      <c r="H802" s="266" t="s">
        <v>77</v>
      </c>
      <c r="I802" s="266" t="s">
        <v>368</v>
      </c>
      <c r="J802" s="11" t="s">
        <v>386</v>
      </c>
      <c r="K802" s="11" t="s">
        <v>410</v>
      </c>
      <c r="L802" s="11"/>
      <c r="M802" s="11">
        <v>0</v>
      </c>
      <c r="N802" s="11">
        <v>0</v>
      </c>
      <c r="O802" s="11">
        <v>0</v>
      </c>
      <c r="P802" s="11"/>
      <c r="Q802" s="11">
        <f>IF(SUMIFS(N:N,E:E,SubmissionActual[[#This Row],[MonthName]])&gt;0,SubmissionActual[[#This Row],[2nd Submission]],SubmissionActual[[#This Row],[1st Submission]])</f>
        <v>0</v>
      </c>
    </row>
    <row r="803" spans="1:17">
      <c r="A803" s="15" t="str">
        <f>IF(OR(AND(SubmissionActual[MonthName]=MonthSel, SubmissionActual[Define]=DefineSel), AND(SubmissionActual[MonthName]=MonthSel, DefineSel="All")),"Yes","No")</f>
        <v>Yes</v>
      </c>
      <c r="B803" s="15" t="str">
        <f ca="1">IF(SubmissionActual[[#This Row],[Month2]]&lt;MONTH(TODAY()),"Yes","No")</f>
        <v>Yes</v>
      </c>
      <c r="C803" s="15">
        <v>2022</v>
      </c>
      <c r="D803" s="15">
        <v>4</v>
      </c>
      <c r="E803" s="15" t="s">
        <v>137</v>
      </c>
      <c r="F803" s="11" t="s">
        <v>559</v>
      </c>
      <c r="G803" s="11"/>
      <c r="H803" s="266" t="s">
        <v>77</v>
      </c>
      <c r="I803" s="266" t="s">
        <v>368</v>
      </c>
      <c r="J803" s="11" t="s">
        <v>386</v>
      </c>
      <c r="K803" s="11" t="s">
        <v>410</v>
      </c>
      <c r="L803" s="11"/>
      <c r="M803" s="11">
        <v>0</v>
      </c>
      <c r="N803" s="11">
        <v>0</v>
      </c>
      <c r="O803" s="11">
        <v>0</v>
      </c>
      <c r="P803" s="11"/>
      <c r="Q803" s="11">
        <f>IF(SUMIFS(N:N,E:E,SubmissionActual[[#This Row],[MonthName]])&gt;0,SubmissionActual[[#This Row],[2nd Submission]],SubmissionActual[[#This Row],[1st Submission]])</f>
        <v>0</v>
      </c>
    </row>
    <row r="804" spans="1:17">
      <c r="A804" s="15" t="str">
        <f>IF(OR(AND(SubmissionActual[MonthName]=MonthSel, SubmissionActual[Define]=DefineSel), AND(SubmissionActual[MonthName]=MonthSel, DefineSel="All")),"Yes","No")</f>
        <v>Yes</v>
      </c>
      <c r="B804" s="15" t="str">
        <f ca="1">IF(SubmissionActual[[#This Row],[Month2]]&lt;MONTH(TODAY()),"Yes","No")</f>
        <v>Yes</v>
      </c>
      <c r="C804" s="15">
        <v>2022</v>
      </c>
      <c r="D804" s="15">
        <v>4</v>
      </c>
      <c r="E804" s="15" t="s">
        <v>137</v>
      </c>
      <c r="F804" s="11" t="s">
        <v>430</v>
      </c>
      <c r="G804" s="11"/>
      <c r="H804" s="266" t="s">
        <v>77</v>
      </c>
      <c r="I804" s="266" t="s">
        <v>368</v>
      </c>
      <c r="J804" s="11" t="s">
        <v>386</v>
      </c>
      <c r="K804" s="11" t="s">
        <v>410</v>
      </c>
      <c r="L804" s="11"/>
      <c r="M804" s="11">
        <v>14400</v>
      </c>
      <c r="N804" s="11">
        <v>0</v>
      </c>
      <c r="O804" s="11">
        <v>-14400</v>
      </c>
      <c r="P804" s="11">
        <v>0</v>
      </c>
      <c r="Q804" s="11">
        <f>IF(SUMIFS(N:N,E:E,SubmissionActual[[#This Row],[MonthName]])&gt;0,SubmissionActual[[#This Row],[2nd Submission]],SubmissionActual[[#This Row],[1st Submission]])</f>
        <v>0</v>
      </c>
    </row>
    <row r="805" spans="1:17">
      <c r="A805" s="15" t="str">
        <f>IF(OR(AND(SubmissionActual[MonthName]=MonthSel, SubmissionActual[Define]=DefineSel), AND(SubmissionActual[MonthName]=MonthSel, DefineSel="All")),"Yes","No")</f>
        <v>Yes</v>
      </c>
      <c r="B805" s="15" t="str">
        <f ca="1">IF(SubmissionActual[[#This Row],[Month2]]&lt;MONTH(TODAY()),"Yes","No")</f>
        <v>Yes</v>
      </c>
      <c r="C805" s="15">
        <v>2022</v>
      </c>
      <c r="D805" s="15">
        <v>4</v>
      </c>
      <c r="E805" s="15" t="s">
        <v>137</v>
      </c>
      <c r="F805" s="11" t="s">
        <v>431</v>
      </c>
      <c r="G805" s="11"/>
      <c r="H805" s="266" t="s">
        <v>77</v>
      </c>
      <c r="I805" s="266" t="s">
        <v>368</v>
      </c>
      <c r="J805" s="11" t="s">
        <v>386</v>
      </c>
      <c r="K805" s="11" t="s">
        <v>410</v>
      </c>
      <c r="L805" s="11"/>
      <c r="M805" s="11">
        <v>3600</v>
      </c>
      <c r="N805" s="11">
        <v>0</v>
      </c>
      <c r="O805" s="11">
        <v>-3600</v>
      </c>
      <c r="P805" s="11">
        <v>0</v>
      </c>
      <c r="Q805" s="11">
        <f>IF(SUMIFS(N:N,E:E,SubmissionActual[[#This Row],[MonthName]])&gt;0,SubmissionActual[[#This Row],[2nd Submission]],SubmissionActual[[#This Row],[1st Submission]])</f>
        <v>0</v>
      </c>
    </row>
    <row r="806" spans="1:17">
      <c r="A806" s="15" t="str">
        <f>IF(OR(AND(SubmissionActual[MonthName]=MonthSel, SubmissionActual[Define]=DefineSel), AND(SubmissionActual[MonthName]=MonthSel, DefineSel="All")),"Yes","No")</f>
        <v>Yes</v>
      </c>
      <c r="B806" s="15" t="str">
        <f ca="1">IF(SubmissionActual[[#This Row],[Month2]]&lt;MONTH(TODAY()),"Yes","No")</f>
        <v>Yes</v>
      </c>
      <c r="C806" s="15">
        <v>2022</v>
      </c>
      <c r="D806" s="15">
        <v>4</v>
      </c>
      <c r="E806" s="15" t="s">
        <v>137</v>
      </c>
      <c r="F806" s="11" t="s">
        <v>459</v>
      </c>
      <c r="G806" s="11"/>
      <c r="H806" s="266" t="s">
        <v>77</v>
      </c>
      <c r="I806" s="266" t="s">
        <v>368</v>
      </c>
      <c r="J806" s="11" t="s">
        <v>386</v>
      </c>
      <c r="K806" s="11" t="s">
        <v>410</v>
      </c>
      <c r="L806" s="11"/>
      <c r="M806" s="11">
        <v>0</v>
      </c>
      <c r="N806" s="11">
        <v>0</v>
      </c>
      <c r="O806" s="11">
        <v>0</v>
      </c>
      <c r="P806" s="11"/>
      <c r="Q806" s="11">
        <f>IF(SUMIFS(N:N,E:E,SubmissionActual[[#This Row],[MonthName]])&gt;0,SubmissionActual[[#This Row],[2nd Submission]],SubmissionActual[[#This Row],[1st Submission]])</f>
        <v>0</v>
      </c>
    </row>
    <row r="807" spans="1:17">
      <c r="A807" s="15" t="str">
        <f>IF(OR(AND(SubmissionActual[MonthName]=MonthSel, SubmissionActual[Define]=DefineSel), AND(SubmissionActual[MonthName]=MonthSel, DefineSel="All")),"Yes","No")</f>
        <v>Yes</v>
      </c>
      <c r="B807" s="15" t="str">
        <f ca="1">IF(SubmissionActual[[#This Row],[Month2]]&lt;MONTH(TODAY()),"Yes","No")</f>
        <v>Yes</v>
      </c>
      <c r="C807" s="15">
        <v>2022</v>
      </c>
      <c r="D807" s="15">
        <v>4</v>
      </c>
      <c r="E807" s="15" t="s">
        <v>137</v>
      </c>
      <c r="F807" s="11" t="s">
        <v>432</v>
      </c>
      <c r="G807" s="11"/>
      <c r="H807" s="266" t="s">
        <v>77</v>
      </c>
      <c r="I807" s="266" t="s">
        <v>368</v>
      </c>
      <c r="J807" s="11" t="s">
        <v>386</v>
      </c>
      <c r="K807" s="11" t="s">
        <v>410</v>
      </c>
      <c r="L807" s="11"/>
      <c r="M807" s="11"/>
      <c r="N807" s="11"/>
      <c r="O807" s="11"/>
      <c r="P807" s="11">
        <v>0</v>
      </c>
      <c r="Q807" s="11">
        <f>IF(SUMIFS(N:N,E:E,SubmissionActual[[#This Row],[MonthName]])&gt;0,SubmissionActual[[#This Row],[2nd Submission]],SubmissionActual[[#This Row],[1st Submission]])</f>
        <v>0</v>
      </c>
    </row>
    <row r="808" spans="1:17">
      <c r="A808" s="15" t="str">
        <f>IF(OR(AND(SubmissionActual[MonthName]=MonthSel, SubmissionActual[Define]=DefineSel), AND(SubmissionActual[MonthName]=MonthSel, DefineSel="All")),"Yes","No")</f>
        <v>Yes</v>
      </c>
      <c r="B808" s="15" t="str">
        <f ca="1">IF(SubmissionActual[[#This Row],[Month2]]&lt;MONTH(TODAY()),"Yes","No")</f>
        <v>Yes</v>
      </c>
      <c r="C808" s="15">
        <v>2022</v>
      </c>
      <c r="D808" s="15">
        <v>4</v>
      </c>
      <c r="E808" s="15" t="s">
        <v>137</v>
      </c>
      <c r="F808" s="11" t="s">
        <v>460</v>
      </c>
      <c r="G808" s="11"/>
      <c r="H808" s="266" t="s">
        <v>77</v>
      </c>
      <c r="I808" s="266" t="s">
        <v>368</v>
      </c>
      <c r="J808" s="11" t="s">
        <v>386</v>
      </c>
      <c r="K808" s="11" t="s">
        <v>410</v>
      </c>
      <c r="L808" s="11"/>
      <c r="M808" s="11">
        <v>0</v>
      </c>
      <c r="N808" s="11">
        <v>0</v>
      </c>
      <c r="O808" s="11">
        <v>0</v>
      </c>
      <c r="P808" s="11"/>
      <c r="Q808" s="11">
        <f>IF(SUMIFS(N:N,E:E,SubmissionActual[[#This Row],[MonthName]])&gt;0,SubmissionActual[[#This Row],[2nd Submission]],SubmissionActual[[#This Row],[1st Submission]])</f>
        <v>0</v>
      </c>
    </row>
    <row r="809" spans="1:17">
      <c r="A809" s="15" t="str">
        <f>IF(OR(AND(SubmissionActual[MonthName]=MonthSel, SubmissionActual[Define]=DefineSel), AND(SubmissionActual[MonthName]=MonthSel, DefineSel="All")),"Yes","No")</f>
        <v>Yes</v>
      </c>
      <c r="B809" s="15" t="str">
        <f ca="1">IF(SubmissionActual[[#This Row],[Month2]]&lt;MONTH(TODAY()),"Yes","No")</f>
        <v>Yes</v>
      </c>
      <c r="C809" s="15">
        <v>2022</v>
      </c>
      <c r="D809" s="15">
        <v>4</v>
      </c>
      <c r="E809" s="15" t="s">
        <v>137</v>
      </c>
      <c r="F809" s="11" t="s">
        <v>461</v>
      </c>
      <c r="G809" s="11"/>
      <c r="H809" s="266" t="s">
        <v>77</v>
      </c>
      <c r="I809" s="266" t="s">
        <v>368</v>
      </c>
      <c r="J809" s="11" t="s">
        <v>386</v>
      </c>
      <c r="K809" s="11" t="s">
        <v>410</v>
      </c>
      <c r="L809" s="11"/>
      <c r="M809" s="11">
        <v>0</v>
      </c>
      <c r="N809" s="11">
        <v>0</v>
      </c>
      <c r="O809" s="11">
        <v>0</v>
      </c>
      <c r="P809" s="11"/>
      <c r="Q809" s="11">
        <f>IF(SUMIFS(N:N,E:E,SubmissionActual[[#This Row],[MonthName]])&gt;0,SubmissionActual[[#This Row],[2nd Submission]],SubmissionActual[[#This Row],[1st Submission]])</f>
        <v>0</v>
      </c>
    </row>
    <row r="810" spans="1:17">
      <c r="A810" s="15" t="str">
        <f>IF(OR(AND(SubmissionActual[MonthName]=MonthSel, SubmissionActual[Define]=DefineSel), AND(SubmissionActual[MonthName]=MonthSel, DefineSel="All")),"Yes","No")</f>
        <v>Yes</v>
      </c>
      <c r="B810" s="15" t="str">
        <f ca="1">IF(SubmissionActual[[#This Row],[Month2]]&lt;MONTH(TODAY()),"Yes","No")</f>
        <v>Yes</v>
      </c>
      <c r="C810" s="15">
        <v>2022</v>
      </c>
      <c r="D810" s="15">
        <v>4</v>
      </c>
      <c r="E810" s="15" t="s">
        <v>137</v>
      </c>
      <c r="F810" s="11" t="s">
        <v>462</v>
      </c>
      <c r="G810" s="11"/>
      <c r="H810" s="266" t="s">
        <v>77</v>
      </c>
      <c r="I810" s="266" t="s">
        <v>368</v>
      </c>
      <c r="J810" s="11" t="s">
        <v>386</v>
      </c>
      <c r="K810" s="11" t="s">
        <v>410</v>
      </c>
      <c r="L810" s="11"/>
      <c r="M810" s="11">
        <v>0</v>
      </c>
      <c r="N810" s="11">
        <v>0</v>
      </c>
      <c r="O810" s="11">
        <v>0</v>
      </c>
      <c r="P810" s="11"/>
      <c r="Q810" s="11">
        <f>IF(SUMIFS(N:N,E:E,SubmissionActual[[#This Row],[MonthName]])&gt;0,SubmissionActual[[#This Row],[2nd Submission]],SubmissionActual[[#This Row],[1st Submission]])</f>
        <v>0</v>
      </c>
    </row>
    <row r="811" spans="1:17">
      <c r="A811" s="15" t="str">
        <f>IF(OR(AND(SubmissionActual[MonthName]=MonthSel, SubmissionActual[Define]=DefineSel), AND(SubmissionActual[MonthName]=MonthSel, DefineSel="All")),"Yes","No")</f>
        <v>Yes</v>
      </c>
      <c r="B811" s="15" t="str">
        <f ca="1">IF(SubmissionActual[[#This Row],[Month2]]&lt;MONTH(TODAY()),"Yes","No")</f>
        <v>Yes</v>
      </c>
      <c r="C811" s="15">
        <v>2022</v>
      </c>
      <c r="D811" s="15">
        <v>4</v>
      </c>
      <c r="E811" s="15" t="s">
        <v>137</v>
      </c>
      <c r="F811" s="11" t="s">
        <v>434</v>
      </c>
      <c r="G811" s="11"/>
      <c r="H811" s="266" t="s">
        <v>77</v>
      </c>
      <c r="I811" s="266" t="s">
        <v>368</v>
      </c>
      <c r="J811" s="11" t="s">
        <v>386</v>
      </c>
      <c r="K811" s="11" t="s">
        <v>410</v>
      </c>
      <c r="L811" s="11"/>
      <c r="M811" s="11">
        <v>300</v>
      </c>
      <c r="N811" s="11">
        <v>0</v>
      </c>
      <c r="O811" s="11">
        <v>-300</v>
      </c>
      <c r="P811" s="11">
        <v>0</v>
      </c>
      <c r="Q811" s="11">
        <f>IF(SUMIFS(N:N,E:E,SubmissionActual[[#This Row],[MonthName]])&gt;0,SubmissionActual[[#This Row],[2nd Submission]],SubmissionActual[[#This Row],[1st Submission]])</f>
        <v>0</v>
      </c>
    </row>
    <row r="812" spans="1:17">
      <c r="A812" s="15" t="str">
        <f>IF(OR(AND(SubmissionActual[MonthName]=MonthSel, SubmissionActual[Define]=DefineSel), AND(SubmissionActual[MonthName]=MonthSel, DefineSel="All")),"Yes","No")</f>
        <v>Yes</v>
      </c>
      <c r="B812" s="15" t="str">
        <f ca="1">IF(SubmissionActual[[#This Row],[Month2]]&lt;MONTH(TODAY()),"Yes","No")</f>
        <v>Yes</v>
      </c>
      <c r="C812" s="15">
        <v>2022</v>
      </c>
      <c r="D812" s="15">
        <v>4</v>
      </c>
      <c r="E812" s="15" t="s">
        <v>137</v>
      </c>
      <c r="F812" s="11" t="s">
        <v>433</v>
      </c>
      <c r="G812" s="11"/>
      <c r="H812" s="266" t="s">
        <v>77</v>
      </c>
      <c r="I812" s="266" t="s">
        <v>368</v>
      </c>
      <c r="J812" s="11" t="s">
        <v>386</v>
      </c>
      <c r="K812" s="11" t="s">
        <v>410</v>
      </c>
      <c r="L812" s="11"/>
      <c r="M812" s="11"/>
      <c r="N812" s="11"/>
      <c r="O812" s="11"/>
      <c r="P812" s="11">
        <v>0</v>
      </c>
      <c r="Q812" s="11">
        <f>IF(SUMIFS(N:N,E:E,SubmissionActual[[#This Row],[MonthName]])&gt;0,SubmissionActual[[#This Row],[2nd Submission]],SubmissionActual[[#This Row],[1st Submission]])</f>
        <v>0</v>
      </c>
    </row>
    <row r="813" spans="1:17">
      <c r="A813" s="15" t="str">
        <f>IF(OR(AND(SubmissionActual[MonthName]=MonthSel, SubmissionActual[Define]=DefineSel), AND(SubmissionActual[MonthName]=MonthSel, DefineSel="All")),"Yes","No")</f>
        <v>Yes</v>
      </c>
      <c r="B813" s="15" t="str">
        <f ca="1">IF(SubmissionActual[[#This Row],[Month2]]&lt;MONTH(TODAY()),"Yes","No")</f>
        <v>Yes</v>
      </c>
      <c r="C813" s="15">
        <v>2022</v>
      </c>
      <c r="D813" s="15">
        <v>4</v>
      </c>
      <c r="E813" s="15" t="s">
        <v>137</v>
      </c>
      <c r="F813" s="11" t="s">
        <v>146</v>
      </c>
      <c r="G813" s="11"/>
      <c r="H813" s="266" t="s">
        <v>77</v>
      </c>
      <c r="I813" s="266" t="s">
        <v>368</v>
      </c>
      <c r="J813" s="11" t="s">
        <v>386</v>
      </c>
      <c r="K813" s="11" t="s">
        <v>410</v>
      </c>
      <c r="L813" s="11"/>
      <c r="M813" s="11">
        <v>0</v>
      </c>
      <c r="N813" s="11">
        <v>0</v>
      </c>
      <c r="O813" s="11">
        <v>0</v>
      </c>
      <c r="P813" s="11"/>
      <c r="Q813" s="11">
        <f>IF(SUMIFS(N:N,E:E,SubmissionActual[[#This Row],[MonthName]])&gt;0,SubmissionActual[[#This Row],[2nd Submission]],SubmissionActual[[#This Row],[1st Submission]])</f>
        <v>0</v>
      </c>
    </row>
    <row r="814" spans="1:17">
      <c r="A814" s="15" t="str">
        <f>IF(OR(AND(SubmissionActual[MonthName]=MonthSel, SubmissionActual[Define]=DefineSel), AND(SubmissionActual[MonthName]=MonthSel, DefineSel="All")),"Yes","No")</f>
        <v>Yes</v>
      </c>
      <c r="B814" s="15" t="str">
        <f ca="1">IF(SubmissionActual[[#This Row],[Month2]]&lt;MONTH(TODAY()),"Yes","No")</f>
        <v>Yes</v>
      </c>
      <c r="C814" s="15">
        <v>2022</v>
      </c>
      <c r="D814" s="15">
        <v>4</v>
      </c>
      <c r="E814" s="15" t="s">
        <v>137</v>
      </c>
      <c r="F814" s="11" t="s">
        <v>94</v>
      </c>
      <c r="G814" s="11"/>
      <c r="H814" s="266" t="s">
        <v>77</v>
      </c>
      <c r="I814" s="266" t="s">
        <v>368</v>
      </c>
      <c r="J814" s="11" t="s">
        <v>386</v>
      </c>
      <c r="K814" s="11" t="s">
        <v>410</v>
      </c>
      <c r="L814" s="11"/>
      <c r="M814" s="11">
        <v>0</v>
      </c>
      <c r="N814" s="11">
        <v>0</v>
      </c>
      <c r="O814" s="11">
        <v>0</v>
      </c>
      <c r="P814" s="11"/>
      <c r="Q814" s="11">
        <f>IF(SUMIFS(N:N,E:E,SubmissionActual[[#This Row],[MonthName]])&gt;0,SubmissionActual[[#This Row],[2nd Submission]],SubmissionActual[[#This Row],[1st Submission]])</f>
        <v>0</v>
      </c>
    </row>
    <row r="815" spans="1:17">
      <c r="A815" s="15" t="str">
        <f>IF(OR(AND(SubmissionActual[MonthName]=MonthSel, SubmissionActual[Define]=DefineSel), AND(SubmissionActual[MonthName]=MonthSel, DefineSel="All")),"Yes","No")</f>
        <v>Yes</v>
      </c>
      <c r="B815" s="15" t="str">
        <f ca="1">IF(SubmissionActual[[#This Row],[Month2]]&lt;MONTH(TODAY()),"Yes","No")</f>
        <v>Yes</v>
      </c>
      <c r="C815" s="15">
        <v>2022</v>
      </c>
      <c r="D815" s="15">
        <v>4</v>
      </c>
      <c r="E815" s="15" t="s">
        <v>137</v>
      </c>
      <c r="F815" s="11" t="s">
        <v>147</v>
      </c>
      <c r="G815" s="11"/>
      <c r="H815" s="266" t="s">
        <v>77</v>
      </c>
      <c r="I815" s="266" t="s">
        <v>368</v>
      </c>
      <c r="J815" s="11" t="s">
        <v>386</v>
      </c>
      <c r="K815" s="11" t="s">
        <v>410</v>
      </c>
      <c r="L815" s="11"/>
      <c r="M815" s="11">
        <v>0</v>
      </c>
      <c r="N815" s="11">
        <v>0</v>
      </c>
      <c r="O815" s="11">
        <v>0</v>
      </c>
      <c r="P815" s="11"/>
      <c r="Q815" s="11">
        <f>IF(SUMIFS(N:N,E:E,SubmissionActual[[#This Row],[MonthName]])&gt;0,SubmissionActual[[#This Row],[2nd Submission]],SubmissionActual[[#This Row],[1st Submission]])</f>
        <v>0</v>
      </c>
    </row>
    <row r="816" spans="1:17">
      <c r="A816" s="15" t="str">
        <f>IF(OR(AND(SubmissionActual[MonthName]=MonthSel, SubmissionActual[Define]=DefineSel), AND(SubmissionActual[MonthName]=MonthSel, DefineSel="All")),"Yes","No")</f>
        <v>Yes</v>
      </c>
      <c r="B816" s="15" t="str">
        <f ca="1">IF(SubmissionActual[[#This Row],[Month2]]&lt;MONTH(TODAY()),"Yes","No")</f>
        <v>Yes</v>
      </c>
      <c r="C816" s="15">
        <v>2022</v>
      </c>
      <c r="D816" s="15">
        <v>4</v>
      </c>
      <c r="E816" s="15" t="s">
        <v>137</v>
      </c>
      <c r="F816" s="11" t="s">
        <v>148</v>
      </c>
      <c r="G816" s="11"/>
      <c r="H816" s="266" t="s">
        <v>77</v>
      </c>
      <c r="I816" s="266" t="s">
        <v>368</v>
      </c>
      <c r="J816" s="11" t="s">
        <v>386</v>
      </c>
      <c r="K816" s="11" t="s">
        <v>410</v>
      </c>
      <c r="L816" s="11"/>
      <c r="M816" s="11">
        <v>0</v>
      </c>
      <c r="N816" s="11">
        <v>0</v>
      </c>
      <c r="O816" s="11">
        <v>0</v>
      </c>
      <c r="P816" s="11"/>
      <c r="Q816" s="11">
        <f>IF(SUMIFS(N:N,E:E,SubmissionActual[[#This Row],[MonthName]])&gt;0,SubmissionActual[[#This Row],[2nd Submission]],SubmissionActual[[#This Row],[1st Submission]])</f>
        <v>0</v>
      </c>
    </row>
    <row r="817" spans="1:17">
      <c r="A817" s="15" t="str">
        <f>IF(OR(AND(SubmissionActual[MonthName]=MonthSel, SubmissionActual[Define]=DefineSel), AND(SubmissionActual[MonthName]=MonthSel, DefineSel="All")),"Yes","No")</f>
        <v>No</v>
      </c>
      <c r="B817" s="15" t="str">
        <f ca="1">IF(SubmissionActual[[#This Row],[Month2]]&lt;MONTH(TODAY()),"Yes","No")</f>
        <v>Yes</v>
      </c>
      <c r="C817" s="15">
        <v>2022</v>
      </c>
      <c r="D817" s="15">
        <v>4</v>
      </c>
      <c r="E817" s="15" t="s">
        <v>137</v>
      </c>
      <c r="F817" s="11" t="s">
        <v>498</v>
      </c>
      <c r="G817" s="11"/>
      <c r="H817" s="266" t="s">
        <v>72</v>
      </c>
      <c r="I817" s="266" t="s">
        <v>44</v>
      </c>
      <c r="J817" s="11" t="s">
        <v>389</v>
      </c>
      <c r="K817" s="11" t="s">
        <v>410</v>
      </c>
      <c r="L817" s="11"/>
      <c r="M817" s="11">
        <v>0</v>
      </c>
      <c r="N817" s="11">
        <v>932</v>
      </c>
      <c r="O817" s="11">
        <v>932</v>
      </c>
      <c r="P817" s="11">
        <v>786</v>
      </c>
      <c r="Q817" s="11">
        <f>IF(SUMIFS(N:N,E:E,SubmissionActual[[#This Row],[MonthName]])&gt;0,SubmissionActual[[#This Row],[2nd Submission]],SubmissionActual[[#This Row],[1st Submission]])</f>
        <v>932</v>
      </c>
    </row>
    <row r="818" spans="1:17">
      <c r="A818" s="15" t="str">
        <f>IF(OR(AND(SubmissionActual[MonthName]=MonthSel, SubmissionActual[Define]=DefineSel), AND(SubmissionActual[MonthName]=MonthSel, DefineSel="All")),"Yes","No")</f>
        <v>No</v>
      </c>
      <c r="B818" s="15" t="str">
        <f ca="1">IF(SubmissionActual[[#This Row],[Month2]]&lt;MONTH(TODAY()),"Yes","No")</f>
        <v>Yes</v>
      </c>
      <c r="C818" s="15">
        <v>2022</v>
      </c>
      <c r="D818" s="15">
        <v>4</v>
      </c>
      <c r="E818" s="15" t="s">
        <v>137</v>
      </c>
      <c r="F818" s="11" t="s">
        <v>520</v>
      </c>
      <c r="G818" s="11"/>
      <c r="H818" s="266" t="s">
        <v>72</v>
      </c>
      <c r="I818" s="266" t="s">
        <v>44</v>
      </c>
      <c r="J818" s="11" t="s">
        <v>391</v>
      </c>
      <c r="K818" s="11" t="s">
        <v>410</v>
      </c>
      <c r="L818" s="11"/>
      <c r="M818" s="11"/>
      <c r="N818" s="11">
        <v>0</v>
      </c>
      <c r="O818" s="11">
        <v>0</v>
      </c>
      <c r="P818" s="11"/>
      <c r="Q818" s="11">
        <f>IF(SUMIFS(N:N,E:E,SubmissionActual[[#This Row],[MonthName]])&gt;0,SubmissionActual[[#This Row],[2nd Submission]],SubmissionActual[[#This Row],[1st Submission]])</f>
        <v>0</v>
      </c>
    </row>
    <row r="819" spans="1:17">
      <c r="A819" s="15" t="str">
        <f>IF(OR(AND(SubmissionActual[MonthName]=MonthSel, SubmissionActual[Define]=DefineSel), AND(SubmissionActual[MonthName]=MonthSel, DefineSel="All")),"Yes","No")</f>
        <v>No</v>
      </c>
      <c r="B819" s="15" t="str">
        <f ca="1">IF(SubmissionActual[[#This Row],[Month2]]&lt;MONTH(TODAY()),"Yes","No")</f>
        <v>Yes</v>
      </c>
      <c r="C819" s="15">
        <v>2022</v>
      </c>
      <c r="D819" s="15">
        <v>4</v>
      </c>
      <c r="E819" s="15" t="s">
        <v>137</v>
      </c>
      <c r="F819" s="11" t="s">
        <v>521</v>
      </c>
      <c r="G819" s="11"/>
      <c r="H819" s="266" t="s">
        <v>72</v>
      </c>
      <c r="I819" s="266" t="s">
        <v>44</v>
      </c>
      <c r="J819" s="11" t="s">
        <v>391</v>
      </c>
      <c r="K819" s="11" t="s">
        <v>410</v>
      </c>
      <c r="L819" s="11"/>
      <c r="M819" s="11"/>
      <c r="N819" s="11">
        <v>0</v>
      </c>
      <c r="O819" s="11">
        <v>0</v>
      </c>
      <c r="P819" s="11"/>
      <c r="Q819" s="11">
        <f>IF(SUMIFS(N:N,E:E,SubmissionActual[[#This Row],[MonthName]])&gt;0,SubmissionActual[[#This Row],[2nd Submission]],SubmissionActual[[#This Row],[1st Submission]])</f>
        <v>0</v>
      </c>
    </row>
    <row r="820" spans="1:17">
      <c r="A820" s="15" t="str">
        <f>IF(OR(AND(SubmissionActual[MonthName]=MonthSel, SubmissionActual[Define]=DefineSel), AND(SubmissionActual[MonthName]=MonthSel, DefineSel="All")),"Yes","No")</f>
        <v>No</v>
      </c>
      <c r="B820" s="15" t="str">
        <f ca="1">IF(SubmissionActual[[#This Row],[Month2]]&lt;MONTH(TODAY()),"Yes","No")</f>
        <v>Yes</v>
      </c>
      <c r="C820" s="15">
        <v>2022</v>
      </c>
      <c r="D820" s="15">
        <v>4</v>
      </c>
      <c r="E820" s="15" t="s">
        <v>137</v>
      </c>
      <c r="F820" s="11" t="s">
        <v>684</v>
      </c>
      <c r="G820" s="11"/>
      <c r="H820" s="266" t="s">
        <v>72</v>
      </c>
      <c r="I820" s="266" t="s">
        <v>44</v>
      </c>
      <c r="J820" s="11" t="s">
        <v>391</v>
      </c>
      <c r="K820" s="11" t="s">
        <v>410</v>
      </c>
      <c r="L820" s="11"/>
      <c r="M820" s="11">
        <v>4020.3853118216439</v>
      </c>
      <c r="N820" s="11">
        <v>1600</v>
      </c>
      <c r="O820" s="11">
        <v>-2420.3853118216439</v>
      </c>
      <c r="P820" s="11">
        <v>1501</v>
      </c>
      <c r="Q820" s="11">
        <f>IF(SUMIFS(N:N,E:E,SubmissionActual[[#This Row],[MonthName]])&gt;0,SubmissionActual[[#This Row],[2nd Submission]],SubmissionActual[[#This Row],[1st Submission]])</f>
        <v>1600</v>
      </c>
    </row>
    <row r="821" spans="1:17">
      <c r="A821" s="15" t="str">
        <f>IF(OR(AND(SubmissionActual[MonthName]=MonthSel, SubmissionActual[Define]=DefineSel), AND(SubmissionActual[MonthName]=MonthSel, DefineSel="All")),"Yes","No")</f>
        <v>No</v>
      </c>
      <c r="B821" s="15" t="str">
        <f ca="1">IF(SubmissionActual[[#This Row],[Month2]]&lt;MONTH(TODAY()),"Yes","No")</f>
        <v>Yes</v>
      </c>
      <c r="C821" s="15">
        <v>2022</v>
      </c>
      <c r="D821" s="15">
        <v>4</v>
      </c>
      <c r="E821" s="15" t="s">
        <v>137</v>
      </c>
      <c r="F821" s="11" t="s">
        <v>647</v>
      </c>
      <c r="G821" s="11"/>
      <c r="H821" s="266" t="s">
        <v>72</v>
      </c>
      <c r="I821" s="266" t="s">
        <v>44</v>
      </c>
      <c r="J821" s="11" t="s">
        <v>391</v>
      </c>
      <c r="K821" s="11" t="s">
        <v>410</v>
      </c>
      <c r="L821" s="11"/>
      <c r="M821" s="11">
        <v>7739.6146881783552</v>
      </c>
      <c r="N821" s="11">
        <v>3933.333333333333</v>
      </c>
      <c r="O821" s="11">
        <v>-3806.2813548450222</v>
      </c>
      <c r="P821" s="11">
        <v>2834</v>
      </c>
      <c r="Q821" s="11">
        <f>IF(SUMIFS(N:N,E:E,SubmissionActual[[#This Row],[MonthName]])&gt;0,SubmissionActual[[#This Row],[2nd Submission]],SubmissionActual[[#This Row],[1st Submission]])</f>
        <v>3933.333333333333</v>
      </c>
    </row>
    <row r="822" spans="1:17">
      <c r="A822" s="15" t="str">
        <f>IF(OR(AND(SubmissionActual[MonthName]=MonthSel, SubmissionActual[Define]=DefineSel), AND(SubmissionActual[MonthName]=MonthSel, DefineSel="All")),"Yes","No")</f>
        <v>No</v>
      </c>
      <c r="B822" s="15" t="str">
        <f ca="1">IF(SubmissionActual[[#This Row],[Month2]]&lt;MONTH(TODAY()),"Yes","No")</f>
        <v>Yes</v>
      </c>
      <c r="C822" s="15">
        <v>2022</v>
      </c>
      <c r="D822" s="15">
        <v>4</v>
      </c>
      <c r="E822" s="15" t="s">
        <v>137</v>
      </c>
      <c r="F822" s="11" t="s">
        <v>685</v>
      </c>
      <c r="G822" s="11"/>
      <c r="H822" s="266" t="s">
        <v>72</v>
      </c>
      <c r="I822" s="266" t="s">
        <v>44</v>
      </c>
      <c r="J822" s="11" t="s">
        <v>391</v>
      </c>
      <c r="K822" s="11" t="s">
        <v>410</v>
      </c>
      <c r="L822" s="11"/>
      <c r="M822" s="11">
        <v>0</v>
      </c>
      <c r="N822" s="11">
        <v>0</v>
      </c>
      <c r="O822" s="11">
        <v>0</v>
      </c>
      <c r="P822" s="11">
        <v>0</v>
      </c>
      <c r="Q822" s="11">
        <f>IF(SUMIFS(N:N,E:E,SubmissionActual[[#This Row],[MonthName]])&gt;0,SubmissionActual[[#This Row],[2nd Submission]],SubmissionActual[[#This Row],[1st Submission]])</f>
        <v>0</v>
      </c>
    </row>
    <row r="823" spans="1:17">
      <c r="A823" s="15" t="str">
        <f>IF(OR(AND(SubmissionActual[MonthName]=MonthSel, SubmissionActual[Define]=DefineSel), AND(SubmissionActual[MonthName]=MonthSel, DefineSel="All")),"Yes","No")</f>
        <v>No</v>
      </c>
      <c r="B823" s="15" t="str">
        <f ca="1">IF(SubmissionActual[[#This Row],[Month2]]&lt;MONTH(TODAY()),"Yes","No")</f>
        <v>Yes</v>
      </c>
      <c r="C823" s="15">
        <v>2022</v>
      </c>
      <c r="D823" s="15">
        <v>4</v>
      </c>
      <c r="E823" s="15" t="s">
        <v>137</v>
      </c>
      <c r="F823" s="11" t="s">
        <v>686</v>
      </c>
      <c r="G823" s="11"/>
      <c r="H823" s="266" t="s">
        <v>72</v>
      </c>
      <c r="I823" s="266" t="s">
        <v>44</v>
      </c>
      <c r="J823" s="11" t="s">
        <v>389</v>
      </c>
      <c r="K823" s="11" t="s">
        <v>410</v>
      </c>
      <c r="L823" s="11"/>
      <c r="M823" s="11">
        <v>640</v>
      </c>
      <c r="N823" s="11">
        <v>850</v>
      </c>
      <c r="O823" s="11">
        <v>210</v>
      </c>
      <c r="P823" s="11">
        <v>1377</v>
      </c>
      <c r="Q823" s="11">
        <f>IF(SUMIFS(N:N,E:E,SubmissionActual[[#This Row],[MonthName]])&gt;0,SubmissionActual[[#This Row],[2nd Submission]],SubmissionActual[[#This Row],[1st Submission]])</f>
        <v>850</v>
      </c>
    </row>
    <row r="824" spans="1:17">
      <c r="A824" s="15" t="str">
        <f>IF(OR(AND(SubmissionActual[MonthName]=MonthSel, SubmissionActual[Define]=DefineSel), AND(SubmissionActual[MonthName]=MonthSel, DefineSel="All")),"Yes","No")</f>
        <v>No</v>
      </c>
      <c r="B824" s="15" t="str">
        <f ca="1">IF(SubmissionActual[[#This Row],[Month2]]&lt;MONTH(TODAY()),"Yes","No")</f>
        <v>Yes</v>
      </c>
      <c r="C824" s="15">
        <v>2022</v>
      </c>
      <c r="D824" s="15">
        <v>4</v>
      </c>
      <c r="E824" s="15" t="s">
        <v>137</v>
      </c>
      <c r="F824" s="11" t="s">
        <v>687</v>
      </c>
      <c r="G824" s="11"/>
      <c r="H824" s="266" t="s">
        <v>72</v>
      </c>
      <c r="I824" s="266" t="s">
        <v>44</v>
      </c>
      <c r="J824" s="11" t="s">
        <v>389</v>
      </c>
      <c r="K824" s="11" t="s">
        <v>410</v>
      </c>
      <c r="L824" s="11"/>
      <c r="M824" s="11">
        <v>320</v>
      </c>
      <c r="N824" s="11">
        <v>580</v>
      </c>
      <c r="O824" s="11">
        <v>260</v>
      </c>
      <c r="P824" s="11">
        <v>825</v>
      </c>
      <c r="Q824" s="11">
        <f>IF(SUMIFS(N:N,E:E,SubmissionActual[[#This Row],[MonthName]])&gt;0,SubmissionActual[[#This Row],[2nd Submission]],SubmissionActual[[#This Row],[1st Submission]])</f>
        <v>580</v>
      </c>
    </row>
    <row r="825" spans="1:17">
      <c r="A825" s="15" t="str">
        <f>IF(OR(AND(SubmissionActual[MonthName]=MonthSel, SubmissionActual[Define]=DefineSel), AND(SubmissionActual[MonthName]=MonthSel, DefineSel="All")),"Yes","No")</f>
        <v>No</v>
      </c>
      <c r="B825" s="15" t="str">
        <f ca="1">IF(SubmissionActual[[#This Row],[Month2]]&lt;MONTH(TODAY()),"Yes","No")</f>
        <v>Yes</v>
      </c>
      <c r="C825" s="15">
        <v>2022</v>
      </c>
      <c r="D825" s="15">
        <v>4</v>
      </c>
      <c r="E825" s="15" t="s">
        <v>137</v>
      </c>
      <c r="F825" s="11" t="s">
        <v>722</v>
      </c>
      <c r="G825" s="11"/>
      <c r="H825" s="266" t="s">
        <v>72</v>
      </c>
      <c r="I825" s="266" t="s">
        <v>44</v>
      </c>
      <c r="J825" s="11" t="s">
        <v>389</v>
      </c>
      <c r="K825" s="11" t="s">
        <v>410</v>
      </c>
      <c r="L825" s="11"/>
      <c r="M825" s="11">
        <v>0</v>
      </c>
      <c r="N825" s="11">
        <v>0</v>
      </c>
      <c r="O825" s="11">
        <v>0</v>
      </c>
      <c r="P825" s="11"/>
      <c r="Q825" s="11">
        <f>IF(SUMIFS(N:N,E:E,SubmissionActual[[#This Row],[MonthName]])&gt;0,SubmissionActual[[#This Row],[2nd Submission]],SubmissionActual[[#This Row],[1st Submission]])</f>
        <v>0</v>
      </c>
    </row>
    <row r="826" spans="1:17">
      <c r="A826" s="15" t="str">
        <f>IF(OR(AND(SubmissionActual[MonthName]=MonthSel, SubmissionActual[Define]=DefineSel), AND(SubmissionActual[MonthName]=MonthSel, DefineSel="All")),"Yes","No")</f>
        <v>No</v>
      </c>
      <c r="B826" s="15" t="str">
        <f ca="1">IF(SubmissionActual[[#This Row],[Month2]]&lt;MONTH(TODAY()),"Yes","No")</f>
        <v>Yes</v>
      </c>
      <c r="C826" s="15">
        <v>2022</v>
      </c>
      <c r="D826" s="15">
        <v>4</v>
      </c>
      <c r="E826" s="15" t="s">
        <v>137</v>
      </c>
      <c r="F826" s="11" t="s">
        <v>513</v>
      </c>
      <c r="G826" s="11"/>
      <c r="H826" s="266" t="s">
        <v>72</v>
      </c>
      <c r="I826" s="266" t="s">
        <v>369</v>
      </c>
      <c r="J826" s="11" t="s">
        <v>391</v>
      </c>
      <c r="K826" s="11" t="s">
        <v>410</v>
      </c>
      <c r="L826" s="11"/>
      <c r="M826" s="11">
        <v>5443.4798527829498</v>
      </c>
      <c r="N826" s="11">
        <v>1800</v>
      </c>
      <c r="O826" s="11">
        <v>-3643.4798527829498</v>
      </c>
      <c r="P826" s="11">
        <v>2375</v>
      </c>
      <c r="Q826" s="11">
        <f>IF(SUMIFS(N:N,E:E,SubmissionActual[[#This Row],[MonthName]])&gt;0,SubmissionActual[[#This Row],[2nd Submission]],SubmissionActual[[#This Row],[1st Submission]])</f>
        <v>1800</v>
      </c>
    </row>
    <row r="827" spans="1:17">
      <c r="A827" s="15" t="str">
        <f>IF(OR(AND(SubmissionActual[MonthName]=MonthSel, SubmissionActual[Define]=DefineSel), AND(SubmissionActual[MonthName]=MonthSel, DefineSel="All")),"Yes","No")</f>
        <v>No</v>
      </c>
      <c r="B827" s="15" t="str">
        <f ca="1">IF(SubmissionActual[[#This Row],[Month2]]&lt;MONTH(TODAY()),"Yes","No")</f>
        <v>Yes</v>
      </c>
      <c r="C827" s="15">
        <v>2022</v>
      </c>
      <c r="D827" s="15">
        <v>4</v>
      </c>
      <c r="E827" s="15" t="s">
        <v>137</v>
      </c>
      <c r="F827" s="11" t="s">
        <v>518</v>
      </c>
      <c r="G827" s="11"/>
      <c r="H827" s="266" t="s">
        <v>72</v>
      </c>
      <c r="I827" s="266" t="s">
        <v>369</v>
      </c>
      <c r="J827" s="11" t="s">
        <v>395</v>
      </c>
      <c r="K827" s="11" t="s">
        <v>410</v>
      </c>
      <c r="L827" s="11"/>
      <c r="M827" s="11"/>
      <c r="N827" s="11"/>
      <c r="O827" s="11"/>
      <c r="P827" s="11">
        <v>1346</v>
      </c>
      <c r="Q827" s="11">
        <f>IF(SUMIFS(N:N,E:E,SubmissionActual[[#This Row],[MonthName]])&gt;0,SubmissionActual[[#This Row],[2nd Submission]],SubmissionActual[[#This Row],[1st Submission]])</f>
        <v>0</v>
      </c>
    </row>
    <row r="828" spans="1:17">
      <c r="A828" s="15" t="str">
        <f>IF(OR(AND(SubmissionActual[MonthName]=MonthSel, SubmissionActual[Define]=DefineSel), AND(SubmissionActual[MonthName]=MonthSel, DefineSel="All")),"Yes","No")</f>
        <v>No</v>
      </c>
      <c r="B828" s="15" t="str">
        <f ca="1">IF(SubmissionActual[[#This Row],[Month2]]&lt;MONTH(TODAY()),"Yes","No")</f>
        <v>Yes</v>
      </c>
      <c r="C828" s="15">
        <v>2022</v>
      </c>
      <c r="D828" s="15">
        <v>4</v>
      </c>
      <c r="E828" s="15" t="s">
        <v>137</v>
      </c>
      <c r="F828" s="11" t="s">
        <v>515</v>
      </c>
      <c r="G828" s="11"/>
      <c r="H828" s="266" t="s">
        <v>72</v>
      </c>
      <c r="I828" s="266" t="s">
        <v>369</v>
      </c>
      <c r="J828" s="11" t="s">
        <v>395</v>
      </c>
      <c r="K828" s="11" t="s">
        <v>410</v>
      </c>
      <c r="L828" s="11"/>
      <c r="M828" s="11"/>
      <c r="N828" s="11"/>
      <c r="O828" s="11"/>
      <c r="P828" s="11">
        <v>1281</v>
      </c>
      <c r="Q828" s="11">
        <f>IF(SUMIFS(N:N,E:E,SubmissionActual[[#This Row],[MonthName]])&gt;0,SubmissionActual[[#This Row],[2nd Submission]],SubmissionActual[[#This Row],[1st Submission]])</f>
        <v>0</v>
      </c>
    </row>
    <row r="829" spans="1:17">
      <c r="A829" s="15" t="str">
        <f>IF(OR(AND(SubmissionActual[MonthName]=MonthSel, SubmissionActual[Define]=DefineSel), AND(SubmissionActual[MonthName]=MonthSel, DefineSel="All")),"Yes","No")</f>
        <v>No</v>
      </c>
      <c r="B829" s="15" t="str">
        <f ca="1">IF(SubmissionActual[[#This Row],[Month2]]&lt;MONTH(TODAY()),"Yes","No")</f>
        <v>Yes</v>
      </c>
      <c r="C829" s="15">
        <v>2022</v>
      </c>
      <c r="D829" s="15">
        <v>4</v>
      </c>
      <c r="E829" s="15" t="s">
        <v>137</v>
      </c>
      <c r="F829" s="11" t="s">
        <v>516</v>
      </c>
      <c r="G829" s="11"/>
      <c r="H829" s="266" t="s">
        <v>72</v>
      </c>
      <c r="I829" s="266" t="s">
        <v>369</v>
      </c>
      <c r="J829" s="11" t="s">
        <v>395</v>
      </c>
      <c r="K829" s="11" t="s">
        <v>410</v>
      </c>
      <c r="L829" s="11"/>
      <c r="M829" s="11"/>
      <c r="N829" s="11"/>
      <c r="O829" s="11"/>
      <c r="P829" s="11">
        <v>1468</v>
      </c>
      <c r="Q829" s="11">
        <f>IF(SUMIFS(N:N,E:E,SubmissionActual[[#This Row],[MonthName]])&gt;0,SubmissionActual[[#This Row],[2nd Submission]],SubmissionActual[[#This Row],[1st Submission]])</f>
        <v>0</v>
      </c>
    </row>
    <row r="830" spans="1:17">
      <c r="A830" s="15" t="str">
        <f>IF(OR(AND(SubmissionActual[MonthName]=MonthSel, SubmissionActual[Define]=DefineSel), AND(SubmissionActual[MonthName]=MonthSel, DefineSel="All")),"Yes","No")</f>
        <v>No</v>
      </c>
      <c r="B830" s="15" t="str">
        <f ca="1">IF(SubmissionActual[[#This Row],[Month2]]&lt;MONTH(TODAY()),"Yes","No")</f>
        <v>Yes</v>
      </c>
      <c r="C830" s="15">
        <v>2022</v>
      </c>
      <c r="D830" s="15">
        <v>4</v>
      </c>
      <c r="E830" s="15" t="s">
        <v>137</v>
      </c>
      <c r="F830" s="11" t="s">
        <v>517</v>
      </c>
      <c r="G830" s="11"/>
      <c r="H830" s="266" t="s">
        <v>72</v>
      </c>
      <c r="I830" s="266" t="s">
        <v>369</v>
      </c>
      <c r="J830" s="11" t="s">
        <v>395</v>
      </c>
      <c r="K830" s="11" t="s">
        <v>410</v>
      </c>
      <c r="L830" s="11"/>
      <c r="M830" s="11"/>
      <c r="N830" s="11"/>
      <c r="O830" s="11"/>
      <c r="P830" s="11">
        <v>1490</v>
      </c>
      <c r="Q830" s="11">
        <f>IF(SUMIFS(N:N,E:E,SubmissionActual[[#This Row],[MonthName]])&gt;0,SubmissionActual[[#This Row],[2nd Submission]],SubmissionActual[[#This Row],[1st Submission]])</f>
        <v>0</v>
      </c>
    </row>
    <row r="831" spans="1:17">
      <c r="A831" s="15" t="str">
        <f>IF(OR(AND(SubmissionActual[MonthName]=MonthSel, SubmissionActual[Define]=DefineSel), AND(SubmissionActual[MonthName]=MonthSel, DefineSel="All")),"Yes","No")</f>
        <v>No</v>
      </c>
      <c r="B831" s="15" t="str">
        <f ca="1">IF(SubmissionActual[[#This Row],[Month2]]&lt;MONTH(TODAY()),"Yes","No")</f>
        <v>Yes</v>
      </c>
      <c r="C831" s="15">
        <v>2022</v>
      </c>
      <c r="D831" s="15">
        <v>4</v>
      </c>
      <c r="E831" s="15" t="s">
        <v>137</v>
      </c>
      <c r="F831" s="11" t="s">
        <v>514</v>
      </c>
      <c r="G831" s="11"/>
      <c r="H831" s="266" t="s">
        <v>72</v>
      </c>
      <c r="I831" s="266" t="s">
        <v>369</v>
      </c>
      <c r="J831" s="11" t="s">
        <v>391</v>
      </c>
      <c r="K831" s="11" t="s">
        <v>410</v>
      </c>
      <c r="L831" s="11"/>
      <c r="M831" s="11">
        <v>1276.5201472170502</v>
      </c>
      <c r="N831" s="11">
        <v>1000</v>
      </c>
      <c r="O831" s="11">
        <v>-276.52014721705018</v>
      </c>
      <c r="P831" s="11">
        <v>1299</v>
      </c>
      <c r="Q831" s="11">
        <f>IF(SUMIFS(N:N,E:E,SubmissionActual[[#This Row],[MonthName]])&gt;0,SubmissionActual[[#This Row],[2nd Submission]],SubmissionActual[[#This Row],[1st Submission]])</f>
        <v>1000</v>
      </c>
    </row>
    <row r="832" spans="1:17">
      <c r="A832" s="15" t="str">
        <f>IF(OR(AND(SubmissionActual[MonthName]=MonthSel, SubmissionActual[Define]=DefineSel), AND(SubmissionActual[MonthName]=MonthSel, DefineSel="All")),"Yes","No")</f>
        <v>No</v>
      </c>
      <c r="B832" s="15" t="str">
        <f ca="1">IF(SubmissionActual[[#This Row],[Month2]]&lt;MONTH(TODAY()),"Yes","No")</f>
        <v>Yes</v>
      </c>
      <c r="C832" s="15">
        <v>2022</v>
      </c>
      <c r="D832" s="15">
        <v>4</v>
      </c>
      <c r="E832" s="15" t="s">
        <v>137</v>
      </c>
      <c r="F832" s="11" t="s">
        <v>603</v>
      </c>
      <c r="G832" s="11"/>
      <c r="H832" s="266" t="s">
        <v>72</v>
      </c>
      <c r="I832" s="266" t="s">
        <v>369</v>
      </c>
      <c r="J832" s="11" t="s">
        <v>374</v>
      </c>
      <c r="K832" s="11" t="s">
        <v>410</v>
      </c>
      <c r="L832" s="11"/>
      <c r="M832" s="11">
        <v>0</v>
      </c>
      <c r="N832" s="11">
        <v>0</v>
      </c>
      <c r="O832" s="11">
        <v>0</v>
      </c>
      <c r="P832" s="11"/>
      <c r="Q832" s="11">
        <f>IF(SUMIFS(N:N,E:E,SubmissionActual[[#This Row],[MonthName]])&gt;0,SubmissionActual[[#This Row],[2nd Submission]],SubmissionActual[[#This Row],[1st Submission]])</f>
        <v>0</v>
      </c>
    </row>
    <row r="833" spans="1:17">
      <c r="A833" s="15" t="str">
        <f>IF(OR(AND(SubmissionActual[MonthName]=MonthSel, SubmissionActual[Define]=DefineSel), AND(SubmissionActual[MonthName]=MonthSel, DefineSel="All")),"Yes","No")</f>
        <v>No</v>
      </c>
      <c r="B833" s="15" t="str">
        <f ca="1">IF(SubmissionActual[[#This Row],[Month2]]&lt;MONTH(TODAY()),"Yes","No")</f>
        <v>Yes</v>
      </c>
      <c r="C833" s="15">
        <v>2022</v>
      </c>
      <c r="D833" s="15">
        <v>4</v>
      </c>
      <c r="E833" s="15" t="s">
        <v>137</v>
      </c>
      <c r="F833" s="11" t="s">
        <v>604</v>
      </c>
      <c r="G833" s="11"/>
      <c r="H833" s="266" t="s">
        <v>72</v>
      </c>
      <c r="I833" s="266" t="s">
        <v>369</v>
      </c>
      <c r="J833" s="11" t="s">
        <v>374</v>
      </c>
      <c r="K833" s="11" t="s">
        <v>410</v>
      </c>
      <c r="L833" s="11"/>
      <c r="M833" s="11">
        <v>0</v>
      </c>
      <c r="N833" s="11">
        <v>0</v>
      </c>
      <c r="O833" s="11">
        <v>0</v>
      </c>
      <c r="P833" s="11"/>
      <c r="Q833" s="11">
        <f>IF(SUMIFS(N:N,E:E,SubmissionActual[[#This Row],[MonthName]])&gt;0,SubmissionActual[[#This Row],[2nd Submission]],SubmissionActual[[#This Row],[1st Submission]])</f>
        <v>0</v>
      </c>
    </row>
    <row r="834" spans="1:17">
      <c r="A834" s="15" t="str">
        <f>IF(OR(AND(SubmissionActual[MonthName]=MonthSel, SubmissionActual[Define]=DefineSel), AND(SubmissionActual[MonthName]=MonthSel, DefineSel="All")),"Yes","No")</f>
        <v>No</v>
      </c>
      <c r="B834" s="15" t="str">
        <f ca="1">IF(SubmissionActual[[#This Row],[Month2]]&lt;MONTH(TODAY()),"Yes","No")</f>
        <v>Yes</v>
      </c>
      <c r="C834" s="15">
        <v>2022</v>
      </c>
      <c r="D834" s="15">
        <v>4</v>
      </c>
      <c r="E834" s="15" t="s">
        <v>137</v>
      </c>
      <c r="F834" s="11" t="s">
        <v>614</v>
      </c>
      <c r="G834" s="11"/>
      <c r="H834" s="266" t="s">
        <v>72</v>
      </c>
      <c r="I834" s="266" t="s">
        <v>369</v>
      </c>
      <c r="J834" s="11" t="s">
        <v>395</v>
      </c>
      <c r="K834" s="11" t="s">
        <v>410</v>
      </c>
      <c r="L834" s="11"/>
      <c r="M834" s="11"/>
      <c r="N834" s="11">
        <v>0</v>
      </c>
      <c r="O834" s="11">
        <v>0</v>
      </c>
      <c r="P834" s="11"/>
      <c r="Q834" s="11">
        <f>IF(SUMIFS(N:N,E:E,SubmissionActual[[#This Row],[MonthName]])&gt;0,SubmissionActual[[#This Row],[2nd Submission]],SubmissionActual[[#This Row],[1st Submission]])</f>
        <v>0</v>
      </c>
    </row>
    <row r="835" spans="1:17">
      <c r="A835" s="15" t="str">
        <f>IF(OR(AND(SubmissionActual[MonthName]=MonthSel, SubmissionActual[Define]=DefineSel), AND(SubmissionActual[MonthName]=MonthSel, DefineSel="All")),"Yes","No")</f>
        <v>No</v>
      </c>
      <c r="B835" s="15" t="str">
        <f ca="1">IF(SubmissionActual[[#This Row],[Month2]]&lt;MONTH(TODAY()),"Yes","No")</f>
        <v>Yes</v>
      </c>
      <c r="C835" s="15">
        <v>2022</v>
      </c>
      <c r="D835" s="15">
        <v>4</v>
      </c>
      <c r="E835" s="15" t="s">
        <v>137</v>
      </c>
      <c r="F835" s="11" t="s">
        <v>615</v>
      </c>
      <c r="G835" s="11"/>
      <c r="H835" s="266" t="s">
        <v>72</v>
      </c>
      <c r="I835" s="266" t="s">
        <v>369</v>
      </c>
      <c r="J835" s="11" t="s">
        <v>391</v>
      </c>
      <c r="K835" s="11" t="s">
        <v>410</v>
      </c>
      <c r="L835" s="11"/>
      <c r="M835" s="11"/>
      <c r="N835" s="11">
        <v>0</v>
      </c>
      <c r="O835" s="11">
        <v>0</v>
      </c>
      <c r="P835" s="11"/>
      <c r="Q835" s="11">
        <f>IF(SUMIFS(N:N,E:E,SubmissionActual[[#This Row],[MonthName]])&gt;0,SubmissionActual[[#This Row],[2nd Submission]],SubmissionActual[[#This Row],[1st Submission]])</f>
        <v>0</v>
      </c>
    </row>
    <row r="836" spans="1:17">
      <c r="A836" s="15" t="str">
        <f>IF(OR(AND(SubmissionActual[MonthName]=MonthSel, SubmissionActual[Define]=DefineSel), AND(SubmissionActual[MonthName]=MonthSel, DefineSel="All")),"Yes","No")</f>
        <v>No</v>
      </c>
      <c r="B836" s="15" t="str">
        <f ca="1">IF(SubmissionActual[[#This Row],[Month2]]&lt;MONTH(TODAY()),"Yes","No")</f>
        <v>Yes</v>
      </c>
      <c r="C836" s="15">
        <v>2022</v>
      </c>
      <c r="D836" s="15">
        <v>4</v>
      </c>
      <c r="E836" s="15" t="s">
        <v>137</v>
      </c>
      <c r="F836" s="11" t="s">
        <v>613</v>
      </c>
      <c r="G836" s="11"/>
      <c r="H836" s="266" t="s">
        <v>72</v>
      </c>
      <c r="I836" s="266" t="s">
        <v>369</v>
      </c>
      <c r="J836" s="11" t="s">
        <v>398</v>
      </c>
      <c r="K836" s="11" t="s">
        <v>410</v>
      </c>
      <c r="L836" s="11"/>
      <c r="M836" s="11"/>
      <c r="N836" s="11">
        <v>0</v>
      </c>
      <c r="O836" s="11">
        <v>0</v>
      </c>
      <c r="P836" s="11"/>
      <c r="Q836" s="11">
        <f>IF(SUMIFS(N:N,E:E,SubmissionActual[[#This Row],[MonthName]])&gt;0,SubmissionActual[[#This Row],[2nd Submission]],SubmissionActual[[#This Row],[1st Submission]])</f>
        <v>0</v>
      </c>
    </row>
    <row r="837" spans="1:17">
      <c r="A837" s="15" t="str">
        <f>IF(OR(AND(SubmissionActual[MonthName]=MonthSel, SubmissionActual[Define]=DefineSel), AND(SubmissionActual[MonthName]=MonthSel, DefineSel="All")),"Yes","No")</f>
        <v>No</v>
      </c>
      <c r="B837" s="15" t="str">
        <f ca="1">IF(SubmissionActual[[#This Row],[Month2]]&lt;MONTH(TODAY()),"Yes","No")</f>
        <v>Yes</v>
      </c>
      <c r="C837" s="15">
        <v>2022</v>
      </c>
      <c r="D837" s="15">
        <v>4</v>
      </c>
      <c r="E837" s="15" t="s">
        <v>137</v>
      </c>
      <c r="F837" s="11" t="s">
        <v>440</v>
      </c>
      <c r="G837" s="11"/>
      <c r="H837" s="266" t="s">
        <v>72</v>
      </c>
      <c r="I837" s="266" t="s">
        <v>369</v>
      </c>
      <c r="J837" s="11" t="s">
        <v>391</v>
      </c>
      <c r="K837" s="11" t="s">
        <v>410</v>
      </c>
      <c r="L837" s="11"/>
      <c r="M837" s="11"/>
      <c r="N837" s="11"/>
      <c r="O837" s="11"/>
      <c r="P837" s="11">
        <v>942</v>
      </c>
      <c r="Q837" s="11">
        <f>IF(SUMIFS(N:N,E:E,SubmissionActual[[#This Row],[MonthName]])&gt;0,SubmissionActual[[#This Row],[2nd Submission]],SubmissionActual[[#This Row],[1st Submission]])</f>
        <v>0</v>
      </c>
    </row>
    <row r="838" spans="1:17">
      <c r="A838" s="15" t="str">
        <f>IF(OR(AND(SubmissionActual[MonthName]=MonthSel, SubmissionActual[Define]=DefineSel), AND(SubmissionActual[MonthName]=MonthSel, DefineSel="All")),"Yes","No")</f>
        <v>No</v>
      </c>
      <c r="B838" s="15" t="str">
        <f ca="1">IF(SubmissionActual[[#This Row],[Month2]]&lt;MONTH(TODAY()),"Yes","No")</f>
        <v>Yes</v>
      </c>
      <c r="C838" s="15">
        <v>2022</v>
      </c>
      <c r="D838" s="15">
        <v>4</v>
      </c>
      <c r="E838" s="15" t="s">
        <v>137</v>
      </c>
      <c r="F838" s="11" t="s">
        <v>519</v>
      </c>
      <c r="G838" s="11"/>
      <c r="H838" s="266" t="s">
        <v>72</v>
      </c>
      <c r="I838" s="266" t="s">
        <v>369</v>
      </c>
      <c r="J838" s="11" t="s">
        <v>395</v>
      </c>
      <c r="K838" s="11" t="s">
        <v>410</v>
      </c>
      <c r="L838" s="11"/>
      <c r="M838" s="11"/>
      <c r="N838" s="11"/>
      <c r="O838" s="11"/>
      <c r="P838" s="11">
        <v>0</v>
      </c>
      <c r="Q838" s="11">
        <f>IF(SUMIFS(N:N,E:E,SubmissionActual[[#This Row],[MonthName]])&gt;0,SubmissionActual[[#This Row],[2nd Submission]],SubmissionActual[[#This Row],[1st Submission]])</f>
        <v>0</v>
      </c>
    </row>
    <row r="839" spans="1:17">
      <c r="A839" s="15" t="str">
        <f>IF(OR(AND(SubmissionActual[MonthName]=MonthSel, SubmissionActual[Define]=DefineSel), AND(SubmissionActual[MonthName]=MonthSel, DefineSel="All")),"Yes","No")</f>
        <v>No</v>
      </c>
      <c r="B839" s="15" t="str">
        <f ca="1">IF(SubmissionActual[[#This Row],[Month2]]&lt;MONTH(TODAY()),"Yes","No")</f>
        <v>Yes</v>
      </c>
      <c r="C839" s="15">
        <v>2022</v>
      </c>
      <c r="D839" s="15">
        <v>4</v>
      </c>
      <c r="E839" s="15" t="s">
        <v>137</v>
      </c>
      <c r="F839" s="11" t="s">
        <v>688</v>
      </c>
      <c r="G839" s="11"/>
      <c r="H839" s="266" t="s">
        <v>72</v>
      </c>
      <c r="I839" s="266" t="s">
        <v>369</v>
      </c>
      <c r="J839" s="11" t="s">
        <v>395</v>
      </c>
      <c r="K839" s="11" t="s">
        <v>410</v>
      </c>
      <c r="L839" s="11"/>
      <c r="M839" s="11">
        <v>930.35142824241029</v>
      </c>
      <c r="N839" s="11">
        <v>900</v>
      </c>
      <c r="O839" s="11">
        <v>-30.351428242410293</v>
      </c>
      <c r="P839" s="11">
        <v>1308</v>
      </c>
      <c r="Q839" s="11">
        <f>IF(SUMIFS(N:N,E:E,SubmissionActual[[#This Row],[MonthName]])&gt;0,SubmissionActual[[#This Row],[2nd Submission]],SubmissionActual[[#This Row],[1st Submission]])</f>
        <v>900</v>
      </c>
    </row>
    <row r="840" spans="1:17">
      <c r="A840" s="15" t="str">
        <f>IF(OR(AND(SubmissionActual[MonthName]=MonthSel, SubmissionActual[Define]=DefineSel), AND(SubmissionActual[MonthName]=MonthSel, DefineSel="All")),"Yes","No")</f>
        <v>No</v>
      </c>
      <c r="B840" s="15" t="str">
        <f ca="1">IF(SubmissionActual[[#This Row],[Month2]]&lt;MONTH(TODAY()),"Yes","No")</f>
        <v>Yes</v>
      </c>
      <c r="C840" s="15">
        <v>2022</v>
      </c>
      <c r="D840" s="15">
        <v>4</v>
      </c>
      <c r="E840" s="15" t="s">
        <v>137</v>
      </c>
      <c r="F840" s="11" t="s">
        <v>689</v>
      </c>
      <c r="G840" s="11"/>
      <c r="H840" s="266" t="s">
        <v>72</v>
      </c>
      <c r="I840" s="266" t="s">
        <v>369</v>
      </c>
      <c r="J840" s="11" t="s">
        <v>391</v>
      </c>
      <c r="K840" s="11" t="s">
        <v>410</v>
      </c>
      <c r="L840" s="11"/>
      <c r="M840" s="11">
        <v>4836.9078940505551</v>
      </c>
      <c r="N840" s="11">
        <v>500</v>
      </c>
      <c r="O840" s="11">
        <v>-4336.9078940505551</v>
      </c>
      <c r="P840" s="11">
        <v>878</v>
      </c>
      <c r="Q840" s="11">
        <f>IF(SUMIFS(N:N,E:E,SubmissionActual[[#This Row],[MonthName]])&gt;0,SubmissionActual[[#This Row],[2nd Submission]],SubmissionActual[[#This Row],[1st Submission]])</f>
        <v>500</v>
      </c>
    </row>
    <row r="841" spans="1:17">
      <c r="A841" s="15" t="str">
        <f>IF(OR(AND(SubmissionActual[MonthName]=MonthSel, SubmissionActual[Define]=DefineSel), AND(SubmissionActual[MonthName]=MonthSel, DefineSel="All")),"Yes","No")</f>
        <v>No</v>
      </c>
      <c r="B841" s="15" t="str">
        <f ca="1">IF(SubmissionActual[[#This Row],[Month2]]&lt;MONTH(TODAY()),"Yes","No")</f>
        <v>Yes</v>
      </c>
      <c r="C841" s="15">
        <v>2022</v>
      </c>
      <c r="D841" s="15">
        <v>4</v>
      </c>
      <c r="E841" s="15" t="s">
        <v>137</v>
      </c>
      <c r="F841" s="11" t="s">
        <v>691</v>
      </c>
      <c r="G841" s="11"/>
      <c r="H841" s="266" t="s">
        <v>72</v>
      </c>
      <c r="I841" s="266" t="s">
        <v>369</v>
      </c>
      <c r="J841" s="11" t="s">
        <v>389</v>
      </c>
      <c r="K841" s="11" t="s">
        <v>410</v>
      </c>
      <c r="L841" s="11"/>
      <c r="M841" s="11">
        <v>310.36940723255879</v>
      </c>
      <c r="N841" s="11">
        <v>200</v>
      </c>
      <c r="O841" s="11">
        <v>-110.36940723255879</v>
      </c>
      <c r="P841" s="11">
        <v>318</v>
      </c>
      <c r="Q841" s="11">
        <f>IF(SUMIFS(N:N,E:E,SubmissionActual[[#This Row],[MonthName]])&gt;0,SubmissionActual[[#This Row],[2nd Submission]],SubmissionActual[[#This Row],[1st Submission]])</f>
        <v>200</v>
      </c>
    </row>
    <row r="842" spans="1:17">
      <c r="A842" s="15" t="str">
        <f>IF(OR(AND(SubmissionActual[MonthName]=MonthSel, SubmissionActual[Define]=DefineSel), AND(SubmissionActual[MonthName]=MonthSel, DefineSel="All")),"Yes","No")</f>
        <v>No</v>
      </c>
      <c r="B842" s="15" t="str">
        <f ca="1">IF(SubmissionActual[[#This Row],[Month2]]&lt;MONTH(TODAY()),"Yes","No")</f>
        <v>Yes</v>
      </c>
      <c r="C842" s="15">
        <v>2022</v>
      </c>
      <c r="D842" s="15">
        <v>4</v>
      </c>
      <c r="E842" s="15" t="s">
        <v>137</v>
      </c>
      <c r="F842" s="11" t="s">
        <v>692</v>
      </c>
      <c r="G842" s="11"/>
      <c r="H842" s="266" t="s">
        <v>72</v>
      </c>
      <c r="I842" s="266" t="s">
        <v>369</v>
      </c>
      <c r="J842" s="11" t="s">
        <v>389</v>
      </c>
      <c r="K842" s="11" t="s">
        <v>410</v>
      </c>
      <c r="L842" s="11"/>
      <c r="M842" s="11">
        <v>309.52773133521151</v>
      </c>
      <c r="N842" s="11">
        <v>200</v>
      </c>
      <c r="O842" s="11">
        <v>-109.52773133521151</v>
      </c>
      <c r="P842" s="11">
        <v>352</v>
      </c>
      <c r="Q842" s="11">
        <f>IF(SUMIFS(N:N,E:E,SubmissionActual[[#This Row],[MonthName]])&gt;0,SubmissionActual[[#This Row],[2nd Submission]],SubmissionActual[[#This Row],[1st Submission]])</f>
        <v>200</v>
      </c>
    </row>
    <row r="843" spans="1:17">
      <c r="A843" s="15" t="str">
        <f>IF(OR(AND(SubmissionActual[MonthName]=MonthSel, SubmissionActual[Define]=DefineSel), AND(SubmissionActual[MonthName]=MonthSel, DefineSel="All")),"Yes","No")</f>
        <v>No</v>
      </c>
      <c r="B843" s="15" t="str">
        <f ca="1">IF(SubmissionActual[[#This Row],[Month2]]&lt;MONTH(TODAY()),"Yes","No")</f>
        <v>Yes</v>
      </c>
      <c r="C843" s="15">
        <v>2022</v>
      </c>
      <c r="D843" s="15">
        <v>4</v>
      </c>
      <c r="E843" s="15" t="s">
        <v>137</v>
      </c>
      <c r="F843" s="11" t="s">
        <v>693</v>
      </c>
      <c r="G843" s="11"/>
      <c r="H843" s="266" t="s">
        <v>72</v>
      </c>
      <c r="I843" s="266" t="s">
        <v>369</v>
      </c>
      <c r="J843" s="11" t="s">
        <v>389</v>
      </c>
      <c r="K843" s="11" t="s">
        <v>410</v>
      </c>
      <c r="L843" s="11"/>
      <c r="M843" s="11">
        <v>10612.102861432228</v>
      </c>
      <c r="N843" s="11">
        <v>11500</v>
      </c>
      <c r="O843" s="11">
        <v>887.89713856777234</v>
      </c>
      <c r="P843" s="11">
        <v>13530</v>
      </c>
      <c r="Q843" s="11">
        <f>IF(SUMIFS(N:N,E:E,SubmissionActual[[#This Row],[MonthName]])&gt;0,SubmissionActual[[#This Row],[2nd Submission]],SubmissionActual[[#This Row],[1st Submission]])</f>
        <v>11500</v>
      </c>
    </row>
    <row r="844" spans="1:17">
      <c r="A844" s="15" t="str">
        <f>IF(OR(AND(SubmissionActual[MonthName]=MonthSel, SubmissionActual[Define]=DefineSel), AND(SubmissionActual[MonthName]=MonthSel, DefineSel="All")),"Yes","No")</f>
        <v>No</v>
      </c>
      <c r="B844" s="15" t="str">
        <f ca="1">IF(SubmissionActual[[#This Row],[Month2]]&lt;MONTH(TODAY()),"Yes","No")</f>
        <v>Yes</v>
      </c>
      <c r="C844" s="15">
        <v>2022</v>
      </c>
      <c r="D844" s="15">
        <v>4</v>
      </c>
      <c r="E844" s="15" t="s">
        <v>137</v>
      </c>
      <c r="F844" s="11" t="s">
        <v>694</v>
      </c>
      <c r="G844" s="11"/>
      <c r="H844" s="266" t="s">
        <v>72</v>
      </c>
      <c r="I844" s="266" t="s">
        <v>369</v>
      </c>
      <c r="J844" s="11" t="s">
        <v>395</v>
      </c>
      <c r="K844" s="11" t="s">
        <v>410</v>
      </c>
      <c r="L844" s="11"/>
      <c r="M844" s="11">
        <v>2035.5552941085066</v>
      </c>
      <c r="N844" s="11">
        <v>2000</v>
      </c>
      <c r="O844" s="11">
        <v>-35.555294108506587</v>
      </c>
      <c r="P844" s="11">
        <v>1580</v>
      </c>
      <c r="Q844" s="11">
        <f>IF(SUMIFS(N:N,E:E,SubmissionActual[[#This Row],[MonthName]])&gt;0,SubmissionActual[[#This Row],[2nd Submission]],SubmissionActual[[#This Row],[1st Submission]])</f>
        <v>2000</v>
      </c>
    </row>
    <row r="845" spans="1:17">
      <c r="A845" s="15" t="str">
        <f>IF(OR(AND(SubmissionActual[MonthName]=MonthSel, SubmissionActual[Define]=DefineSel), AND(SubmissionActual[MonthName]=MonthSel, DefineSel="All")),"Yes","No")</f>
        <v>No</v>
      </c>
      <c r="B845" s="15" t="str">
        <f ca="1">IF(SubmissionActual[[#This Row],[Month2]]&lt;MONTH(TODAY()),"Yes","No")</f>
        <v>Yes</v>
      </c>
      <c r="C845" s="15">
        <v>2022</v>
      </c>
      <c r="D845" s="15">
        <v>4</v>
      </c>
      <c r="E845" s="15" t="s">
        <v>137</v>
      </c>
      <c r="F845" s="11" t="s">
        <v>695</v>
      </c>
      <c r="G845" s="11"/>
      <c r="H845" s="266" t="s">
        <v>72</v>
      </c>
      <c r="I845" s="266" t="s">
        <v>369</v>
      </c>
      <c r="J845" s="11" t="s">
        <v>395</v>
      </c>
      <c r="K845" s="11" t="s">
        <v>410</v>
      </c>
      <c r="L845" s="11"/>
      <c r="M845" s="11">
        <v>6014.4149541661463</v>
      </c>
      <c r="N845" s="11">
        <v>3000</v>
      </c>
      <c r="O845" s="11">
        <v>-3014.4149541661463</v>
      </c>
      <c r="P845" s="11">
        <v>2796</v>
      </c>
      <c r="Q845" s="11">
        <f>IF(SUMIFS(N:N,E:E,SubmissionActual[[#This Row],[MonthName]])&gt;0,SubmissionActual[[#This Row],[2nd Submission]],SubmissionActual[[#This Row],[1st Submission]])</f>
        <v>3000</v>
      </c>
    </row>
    <row r="846" spans="1:17">
      <c r="A846" s="15" t="str">
        <f>IF(OR(AND(SubmissionActual[MonthName]=MonthSel, SubmissionActual[Define]=DefineSel), AND(SubmissionActual[MonthName]=MonthSel, DefineSel="All")),"Yes","No")</f>
        <v>No</v>
      </c>
      <c r="B846" s="15" t="str">
        <f ca="1">IF(SubmissionActual[[#This Row],[Month2]]&lt;MONTH(TODAY()),"Yes","No")</f>
        <v>Yes</v>
      </c>
      <c r="C846" s="15">
        <v>2022</v>
      </c>
      <c r="D846" s="15">
        <v>4</v>
      </c>
      <c r="E846" s="15" t="s">
        <v>137</v>
      </c>
      <c r="F846" s="11" t="s">
        <v>696</v>
      </c>
      <c r="G846" s="11"/>
      <c r="H846" s="266" t="s">
        <v>72</v>
      </c>
      <c r="I846" s="266" t="s">
        <v>369</v>
      </c>
      <c r="J846" s="11" t="s">
        <v>398</v>
      </c>
      <c r="K846" s="11" t="s">
        <v>410</v>
      </c>
      <c r="L846" s="11"/>
      <c r="M846" s="11">
        <v>1664.7361551654744</v>
      </c>
      <c r="N846" s="11">
        <v>926.66666666666674</v>
      </c>
      <c r="O846" s="11">
        <v>-738.06948849880769</v>
      </c>
      <c r="P846" s="11">
        <v>828</v>
      </c>
      <c r="Q846" s="11">
        <f>IF(SUMIFS(N:N,E:E,SubmissionActual[[#This Row],[MonthName]])&gt;0,SubmissionActual[[#This Row],[2nd Submission]],SubmissionActual[[#This Row],[1st Submission]])</f>
        <v>926.66666666666674</v>
      </c>
    </row>
    <row r="847" spans="1:17">
      <c r="A847" s="15" t="str">
        <f>IF(OR(AND(SubmissionActual[MonthName]=MonthSel, SubmissionActual[Define]=DefineSel), AND(SubmissionActual[MonthName]=MonthSel, DefineSel="All")),"Yes","No")</f>
        <v>No</v>
      </c>
      <c r="B847" s="15" t="str">
        <f ca="1">IF(SubmissionActual[[#This Row],[Month2]]&lt;MONTH(TODAY()),"Yes","No")</f>
        <v>Yes</v>
      </c>
      <c r="C847" s="15">
        <v>2022</v>
      </c>
      <c r="D847" s="15">
        <v>4</v>
      </c>
      <c r="E847" s="15" t="s">
        <v>137</v>
      </c>
      <c r="F847" s="11" t="s">
        <v>697</v>
      </c>
      <c r="G847" s="11"/>
      <c r="H847" s="266" t="s">
        <v>72</v>
      </c>
      <c r="I847" s="266" t="s">
        <v>369</v>
      </c>
      <c r="J847" s="11" t="s">
        <v>391</v>
      </c>
      <c r="K847" s="11" t="s">
        <v>410</v>
      </c>
      <c r="L847" s="11"/>
      <c r="M847" s="11">
        <v>0</v>
      </c>
      <c r="N847" s="11">
        <v>0</v>
      </c>
      <c r="O847" s="11">
        <v>0</v>
      </c>
      <c r="P847" s="11">
        <v>0</v>
      </c>
      <c r="Q847" s="11">
        <f>IF(SUMIFS(N:N,E:E,SubmissionActual[[#This Row],[MonthName]])&gt;0,SubmissionActual[[#This Row],[2nd Submission]],SubmissionActual[[#This Row],[1st Submission]])</f>
        <v>0</v>
      </c>
    </row>
    <row r="848" spans="1:17">
      <c r="A848" s="15" t="str">
        <f>IF(OR(AND(SubmissionActual[MonthName]=MonthSel, SubmissionActual[Define]=DefineSel), AND(SubmissionActual[MonthName]=MonthSel, DefineSel="All")),"Yes","No")</f>
        <v>No</v>
      </c>
      <c r="B848" s="15" t="str">
        <f ca="1">IF(SubmissionActual[[#This Row],[Month2]]&lt;MONTH(TODAY()),"Yes","No")</f>
        <v>Yes</v>
      </c>
      <c r="C848" s="15">
        <v>2022</v>
      </c>
      <c r="D848" s="15">
        <v>4</v>
      </c>
      <c r="E848" s="15" t="s">
        <v>137</v>
      </c>
      <c r="F848" s="11" t="s">
        <v>698</v>
      </c>
      <c r="G848" s="11"/>
      <c r="H848" s="266" t="s">
        <v>72</v>
      </c>
      <c r="I848" s="266" t="s">
        <v>369</v>
      </c>
      <c r="J848" s="11" t="s">
        <v>398</v>
      </c>
      <c r="K848" s="11" t="s">
        <v>410</v>
      </c>
      <c r="L848" s="11"/>
      <c r="M848" s="11">
        <v>2760.5528969717961</v>
      </c>
      <c r="N848" s="11">
        <v>480</v>
      </c>
      <c r="O848" s="11">
        <v>-2280.5528969717961</v>
      </c>
      <c r="P848" s="11">
        <v>561</v>
      </c>
      <c r="Q848" s="11">
        <f>IF(SUMIFS(N:N,E:E,SubmissionActual[[#This Row],[MonthName]])&gt;0,SubmissionActual[[#This Row],[2nd Submission]],SubmissionActual[[#This Row],[1st Submission]])</f>
        <v>480</v>
      </c>
    </row>
    <row r="849" spans="1:17">
      <c r="A849" s="15" t="str">
        <f>IF(OR(AND(SubmissionActual[MonthName]=MonthSel, SubmissionActual[Define]=DefineSel), AND(SubmissionActual[MonthName]=MonthSel, DefineSel="All")),"Yes","No")</f>
        <v>No</v>
      </c>
      <c r="B849" s="15" t="str">
        <f ca="1">IF(SubmissionActual[[#This Row],[Month2]]&lt;MONTH(TODAY()),"Yes","No")</f>
        <v>Yes</v>
      </c>
      <c r="C849" s="15">
        <v>2022</v>
      </c>
      <c r="D849" s="15">
        <v>4</v>
      </c>
      <c r="E849" s="15" t="s">
        <v>137</v>
      </c>
      <c r="F849" s="11" t="s">
        <v>699</v>
      </c>
      <c r="G849" s="11"/>
      <c r="H849" s="266" t="s">
        <v>72</v>
      </c>
      <c r="I849" s="266" t="s">
        <v>369</v>
      </c>
      <c r="J849" s="11" t="s">
        <v>398</v>
      </c>
      <c r="K849" s="11" t="s">
        <v>410</v>
      </c>
      <c r="L849" s="11"/>
      <c r="M849" s="11">
        <v>2422.7610897135037</v>
      </c>
      <c r="N849" s="11">
        <v>1516.6666666666667</v>
      </c>
      <c r="O849" s="11">
        <v>-906.09442304683694</v>
      </c>
      <c r="P849" s="11">
        <v>1635</v>
      </c>
      <c r="Q849" s="11">
        <f>IF(SUMIFS(N:N,E:E,SubmissionActual[[#This Row],[MonthName]])&gt;0,SubmissionActual[[#This Row],[2nd Submission]],SubmissionActual[[#This Row],[1st Submission]])</f>
        <v>1516.6666666666667</v>
      </c>
    </row>
    <row r="850" spans="1:17">
      <c r="A850" s="15" t="str">
        <f>IF(OR(AND(SubmissionActual[MonthName]=MonthSel, SubmissionActual[Define]=DefineSel), AND(SubmissionActual[MonthName]=MonthSel, DefineSel="All")),"Yes","No")</f>
        <v>No</v>
      </c>
      <c r="B850" s="15" t="str">
        <f ca="1">IF(SubmissionActual[[#This Row],[Month2]]&lt;MONTH(TODAY()),"Yes","No")</f>
        <v>Yes</v>
      </c>
      <c r="C850" s="15">
        <v>2022</v>
      </c>
      <c r="D850" s="15">
        <v>4</v>
      </c>
      <c r="E850" s="15" t="s">
        <v>137</v>
      </c>
      <c r="F850" s="11" t="s">
        <v>700</v>
      </c>
      <c r="G850" s="11"/>
      <c r="H850" s="266" t="s">
        <v>72</v>
      </c>
      <c r="I850" s="266" t="s">
        <v>369</v>
      </c>
      <c r="J850" s="11" t="s">
        <v>398</v>
      </c>
      <c r="K850" s="11" t="s">
        <v>410</v>
      </c>
      <c r="L850" s="11"/>
      <c r="M850" s="11">
        <v>22082.873990779408</v>
      </c>
      <c r="N850" s="11">
        <v>16533.333333333332</v>
      </c>
      <c r="O850" s="11">
        <v>-5549.5406574460758</v>
      </c>
      <c r="P850" s="11">
        <v>13345</v>
      </c>
      <c r="Q850" s="11">
        <f>IF(SUMIFS(N:N,E:E,SubmissionActual[[#This Row],[MonthName]])&gt;0,SubmissionActual[[#This Row],[2nd Submission]],SubmissionActual[[#This Row],[1st Submission]])</f>
        <v>16533.333333333332</v>
      </c>
    </row>
    <row r="851" spans="1:17">
      <c r="A851" s="15" t="str">
        <f>IF(OR(AND(SubmissionActual[MonthName]=MonthSel, SubmissionActual[Define]=DefineSel), AND(SubmissionActual[MonthName]=MonthSel, DefineSel="All")),"Yes","No")</f>
        <v>No</v>
      </c>
      <c r="B851" s="15" t="str">
        <f ca="1">IF(SubmissionActual[[#This Row],[Month2]]&lt;MONTH(TODAY()),"Yes","No")</f>
        <v>Yes</v>
      </c>
      <c r="C851" s="15">
        <v>2022</v>
      </c>
      <c r="D851" s="15">
        <v>4</v>
      </c>
      <c r="E851" s="15" t="s">
        <v>137</v>
      </c>
      <c r="F851" s="11" t="s">
        <v>701</v>
      </c>
      <c r="G851" s="11"/>
      <c r="H851" s="266" t="s">
        <v>72</v>
      </c>
      <c r="I851" s="266" t="s">
        <v>369</v>
      </c>
      <c r="J851" s="11" t="s">
        <v>398</v>
      </c>
      <c r="K851" s="11" t="s">
        <v>410</v>
      </c>
      <c r="L851" s="11"/>
      <c r="M851" s="11">
        <v>1010.3511834197186</v>
      </c>
      <c r="N851" s="11">
        <v>0</v>
      </c>
      <c r="O851" s="11">
        <v>-1010.3511834197186</v>
      </c>
      <c r="P851" s="11">
        <v>0</v>
      </c>
      <c r="Q851" s="11">
        <f>IF(SUMIFS(N:N,E:E,SubmissionActual[[#This Row],[MonthName]])&gt;0,SubmissionActual[[#This Row],[2nd Submission]],SubmissionActual[[#This Row],[1st Submission]])</f>
        <v>0</v>
      </c>
    </row>
    <row r="852" spans="1:17">
      <c r="A852" s="15" t="str">
        <f>IF(OR(AND(SubmissionActual[MonthName]=MonthSel, SubmissionActual[Define]=DefineSel), AND(SubmissionActual[MonthName]=MonthSel, DefineSel="All")),"Yes","No")</f>
        <v>No</v>
      </c>
      <c r="B852" s="15" t="str">
        <f ca="1">IF(SubmissionActual[[#This Row],[Month2]]&lt;MONTH(TODAY()),"Yes","No")</f>
        <v>Yes</v>
      </c>
      <c r="C852" s="15">
        <v>2022</v>
      </c>
      <c r="D852" s="15">
        <v>4</v>
      </c>
      <c r="E852" s="15" t="s">
        <v>137</v>
      </c>
      <c r="F852" s="11" t="s">
        <v>702</v>
      </c>
      <c r="G852" s="11"/>
      <c r="H852" s="266" t="s">
        <v>72</v>
      </c>
      <c r="I852" s="266" t="s">
        <v>369</v>
      </c>
      <c r="J852" s="11" t="s">
        <v>398</v>
      </c>
      <c r="K852" s="11" t="s">
        <v>410</v>
      </c>
      <c r="L852" s="11"/>
      <c r="M852" s="11">
        <v>680.49157183226134</v>
      </c>
      <c r="N852" s="11">
        <v>700</v>
      </c>
      <c r="O852" s="11">
        <v>19.508428167738657</v>
      </c>
      <c r="P852" s="11">
        <v>662</v>
      </c>
      <c r="Q852" s="11">
        <f>IF(SUMIFS(N:N,E:E,SubmissionActual[[#This Row],[MonthName]])&gt;0,SubmissionActual[[#This Row],[2nd Submission]],SubmissionActual[[#This Row],[1st Submission]])</f>
        <v>700</v>
      </c>
    </row>
    <row r="853" spans="1:17">
      <c r="A853" s="15" t="str">
        <f>IF(OR(AND(SubmissionActual[MonthName]=MonthSel, SubmissionActual[Define]=DefineSel), AND(SubmissionActual[MonthName]=MonthSel, DefineSel="All")),"Yes","No")</f>
        <v>No</v>
      </c>
      <c r="B853" s="15" t="str">
        <f ca="1">IF(SubmissionActual[[#This Row],[Month2]]&lt;MONTH(TODAY()),"Yes","No")</f>
        <v>Yes</v>
      </c>
      <c r="C853" s="15">
        <v>2022</v>
      </c>
      <c r="D853" s="15">
        <v>4</v>
      </c>
      <c r="E853" s="15" t="s">
        <v>137</v>
      </c>
      <c r="F853" s="11" t="s">
        <v>703</v>
      </c>
      <c r="G853" s="11"/>
      <c r="H853" s="266" t="s">
        <v>72</v>
      </c>
      <c r="I853" s="266" t="s">
        <v>369</v>
      </c>
      <c r="J853" s="11" t="s">
        <v>398</v>
      </c>
      <c r="K853" s="11" t="s">
        <v>410</v>
      </c>
      <c r="L853" s="11"/>
      <c r="M853" s="11">
        <v>1157.5495436600895</v>
      </c>
      <c r="N853" s="11">
        <v>800</v>
      </c>
      <c r="O853" s="11">
        <v>-357.54954366008951</v>
      </c>
      <c r="P853" s="11">
        <v>687</v>
      </c>
      <c r="Q853" s="11">
        <f>IF(SUMIFS(N:N,E:E,SubmissionActual[[#This Row],[MonthName]])&gt;0,SubmissionActual[[#This Row],[2nd Submission]],SubmissionActual[[#This Row],[1st Submission]])</f>
        <v>800</v>
      </c>
    </row>
    <row r="854" spans="1:17">
      <c r="A854" s="15" t="str">
        <f>IF(OR(AND(SubmissionActual[MonthName]=MonthSel, SubmissionActual[Define]=DefineSel), AND(SubmissionActual[MonthName]=MonthSel, DefineSel="All")),"Yes","No")</f>
        <v>No</v>
      </c>
      <c r="B854" s="15" t="str">
        <f ca="1">IF(SubmissionActual[[#This Row],[Month2]]&lt;MONTH(TODAY()),"Yes","No")</f>
        <v>Yes</v>
      </c>
      <c r="C854" s="15">
        <v>2022</v>
      </c>
      <c r="D854" s="15">
        <v>4</v>
      </c>
      <c r="E854" s="15" t="s">
        <v>137</v>
      </c>
      <c r="F854" s="11" t="s">
        <v>704</v>
      </c>
      <c r="G854" s="11"/>
      <c r="H854" s="266" t="s">
        <v>72</v>
      </c>
      <c r="I854" s="266" t="s">
        <v>369</v>
      </c>
      <c r="J854" s="11" t="s">
        <v>398</v>
      </c>
      <c r="K854" s="11" t="s">
        <v>410</v>
      </c>
      <c r="L854" s="11"/>
      <c r="M854" s="11">
        <v>3594.670271729527</v>
      </c>
      <c r="N854" s="11">
        <v>1400</v>
      </c>
      <c r="O854" s="11">
        <v>-2194.670271729527</v>
      </c>
      <c r="P854" s="11">
        <v>632</v>
      </c>
      <c r="Q854" s="11">
        <f>IF(SUMIFS(N:N,E:E,SubmissionActual[[#This Row],[MonthName]])&gt;0,SubmissionActual[[#This Row],[2nd Submission]],SubmissionActual[[#This Row],[1st Submission]])</f>
        <v>1400</v>
      </c>
    </row>
    <row r="855" spans="1:17">
      <c r="A855" s="15" t="str">
        <f>IF(OR(AND(SubmissionActual[MonthName]=MonthSel, SubmissionActual[Define]=DefineSel), AND(SubmissionActual[MonthName]=MonthSel, DefineSel="All")),"Yes","No")</f>
        <v>No</v>
      </c>
      <c r="B855" s="15" t="str">
        <f ca="1">IF(SubmissionActual[[#This Row],[Month2]]&lt;MONTH(TODAY()),"Yes","No")</f>
        <v>Yes</v>
      </c>
      <c r="C855" s="15">
        <v>2022</v>
      </c>
      <c r="D855" s="15">
        <v>4</v>
      </c>
      <c r="E855" s="15" t="s">
        <v>137</v>
      </c>
      <c r="F855" s="11" t="s">
        <v>705</v>
      </c>
      <c r="G855" s="11"/>
      <c r="H855" s="266" t="s">
        <v>72</v>
      </c>
      <c r="I855" s="266" t="s">
        <v>369</v>
      </c>
      <c r="J855" s="11" t="s">
        <v>398</v>
      </c>
      <c r="K855" s="11" t="s">
        <v>410</v>
      </c>
      <c r="L855" s="11"/>
      <c r="M855" s="11">
        <v>7168.2873492063682</v>
      </c>
      <c r="N855" s="11">
        <v>1370</v>
      </c>
      <c r="O855" s="11">
        <v>-5798.2873492063682</v>
      </c>
      <c r="P855" s="11">
        <v>738</v>
      </c>
      <c r="Q855" s="11">
        <f>IF(SUMIFS(N:N,E:E,SubmissionActual[[#This Row],[MonthName]])&gt;0,SubmissionActual[[#This Row],[2nd Submission]],SubmissionActual[[#This Row],[1st Submission]])</f>
        <v>1370</v>
      </c>
    </row>
    <row r="856" spans="1:17">
      <c r="A856" s="15" t="str">
        <f>IF(OR(AND(SubmissionActual[MonthName]=MonthSel, SubmissionActual[Define]=DefineSel), AND(SubmissionActual[MonthName]=MonthSel, DefineSel="All")),"Yes","No")</f>
        <v>No</v>
      </c>
      <c r="B856" s="15" t="str">
        <f ca="1">IF(SubmissionActual[[#This Row],[Month2]]&lt;MONTH(TODAY()),"Yes","No")</f>
        <v>Yes</v>
      </c>
      <c r="C856" s="15">
        <v>2022</v>
      </c>
      <c r="D856" s="15">
        <v>4</v>
      </c>
      <c r="E856" s="15" t="s">
        <v>137</v>
      </c>
      <c r="F856" s="11" t="s">
        <v>706</v>
      </c>
      <c r="G856" s="11"/>
      <c r="H856" s="266" t="s">
        <v>72</v>
      </c>
      <c r="I856" s="266" t="s">
        <v>369</v>
      </c>
      <c r="J856" s="11" t="s">
        <v>398</v>
      </c>
      <c r="K856" s="11" t="s">
        <v>410</v>
      </c>
      <c r="L856" s="11"/>
      <c r="M856" s="11">
        <v>0</v>
      </c>
      <c r="N856" s="11">
        <v>0</v>
      </c>
      <c r="O856" s="11">
        <v>0</v>
      </c>
      <c r="P856" s="11">
        <v>0</v>
      </c>
      <c r="Q856" s="11">
        <f>IF(SUMIFS(N:N,E:E,SubmissionActual[[#This Row],[MonthName]])&gt;0,SubmissionActual[[#This Row],[2nd Submission]],SubmissionActual[[#This Row],[1st Submission]])</f>
        <v>0</v>
      </c>
    </row>
    <row r="857" spans="1:17">
      <c r="A857" s="15" t="str">
        <f>IF(OR(AND(SubmissionActual[MonthName]=MonthSel, SubmissionActual[Define]=DefineSel), AND(SubmissionActual[MonthName]=MonthSel, DefineSel="All")),"Yes","No")</f>
        <v>No</v>
      </c>
      <c r="B857" s="15" t="str">
        <f ca="1">IF(SubmissionActual[[#This Row],[Month2]]&lt;MONTH(TODAY()),"Yes","No")</f>
        <v>Yes</v>
      </c>
      <c r="C857" s="15">
        <v>2022</v>
      </c>
      <c r="D857" s="15">
        <v>4</v>
      </c>
      <c r="E857" s="15" t="s">
        <v>137</v>
      </c>
      <c r="F857" s="11" t="s">
        <v>707</v>
      </c>
      <c r="G857" s="11"/>
      <c r="H857" s="266" t="s">
        <v>72</v>
      </c>
      <c r="I857" s="266" t="s">
        <v>369</v>
      </c>
      <c r="J857" s="11" t="s">
        <v>395</v>
      </c>
      <c r="K857" s="11" t="s">
        <v>410</v>
      </c>
      <c r="L857" s="11"/>
      <c r="M857" s="11">
        <v>1603.4235388177449</v>
      </c>
      <c r="N857" s="11">
        <v>2366.6666666666665</v>
      </c>
      <c r="O857" s="11">
        <v>763.24312784892163</v>
      </c>
      <c r="P857" s="11">
        <v>2531</v>
      </c>
      <c r="Q857" s="11">
        <f>IF(SUMIFS(N:N,E:E,SubmissionActual[[#This Row],[MonthName]])&gt;0,SubmissionActual[[#This Row],[2nd Submission]],SubmissionActual[[#This Row],[1st Submission]])</f>
        <v>2366.6666666666665</v>
      </c>
    </row>
    <row r="858" spans="1:17">
      <c r="A858" s="15" t="str">
        <f>IF(OR(AND(SubmissionActual[MonthName]=MonthSel, SubmissionActual[Define]=DefineSel), AND(SubmissionActual[MonthName]=MonthSel, DefineSel="All")),"Yes","No")</f>
        <v>No</v>
      </c>
      <c r="B858" s="15" t="str">
        <f ca="1">IF(SubmissionActual[[#This Row],[Month2]]&lt;MONTH(TODAY()),"Yes","No")</f>
        <v>Yes</v>
      </c>
      <c r="C858" s="15">
        <v>2022</v>
      </c>
      <c r="D858" s="15">
        <v>4</v>
      </c>
      <c r="E858" s="15" t="s">
        <v>137</v>
      </c>
      <c r="F858" s="11" t="s">
        <v>708</v>
      </c>
      <c r="G858" s="11"/>
      <c r="H858" s="266" t="s">
        <v>72</v>
      </c>
      <c r="I858" s="266" t="s">
        <v>369</v>
      </c>
      <c r="J858" s="11" t="s">
        <v>395</v>
      </c>
      <c r="K858" s="11" t="s">
        <v>410</v>
      </c>
      <c r="L858" s="11"/>
      <c r="M858" s="11">
        <v>1168.0528891500705</v>
      </c>
      <c r="N858" s="11">
        <v>500</v>
      </c>
      <c r="O858" s="11">
        <v>-668.05288915007054</v>
      </c>
      <c r="P858" s="11">
        <v>1311</v>
      </c>
      <c r="Q858" s="11">
        <f>IF(SUMIFS(N:N,E:E,SubmissionActual[[#This Row],[MonthName]])&gt;0,SubmissionActual[[#This Row],[2nd Submission]],SubmissionActual[[#This Row],[1st Submission]])</f>
        <v>500</v>
      </c>
    </row>
    <row r="859" spans="1:17">
      <c r="A859" s="15" t="str">
        <f>IF(OR(AND(SubmissionActual[MonthName]=MonthSel, SubmissionActual[Define]=DefineSel), AND(SubmissionActual[MonthName]=MonthSel, DefineSel="All")),"Yes","No")</f>
        <v>No</v>
      </c>
      <c r="B859" s="15" t="str">
        <f ca="1">IF(SubmissionActual[[#This Row],[Month2]]&lt;MONTH(TODAY()),"Yes","No")</f>
        <v>Yes</v>
      </c>
      <c r="C859" s="15">
        <v>2022</v>
      </c>
      <c r="D859" s="15">
        <v>4</v>
      </c>
      <c r="E859" s="15" t="s">
        <v>137</v>
      </c>
      <c r="F859" s="11" t="s">
        <v>709</v>
      </c>
      <c r="G859" s="11"/>
      <c r="H859" s="266" t="s">
        <v>72</v>
      </c>
      <c r="I859" s="266" t="s">
        <v>369</v>
      </c>
      <c r="J859" s="11" t="s">
        <v>395</v>
      </c>
      <c r="K859" s="11" t="s">
        <v>410</v>
      </c>
      <c r="L859" s="11"/>
      <c r="M859" s="11">
        <v>22961.720881875703</v>
      </c>
      <c r="N859" s="11">
        <v>25000</v>
      </c>
      <c r="O859" s="11">
        <v>2038.2791181242974</v>
      </c>
      <c r="P859" s="11">
        <v>17789</v>
      </c>
      <c r="Q859" s="11">
        <f>IF(SUMIFS(N:N,E:E,SubmissionActual[[#This Row],[MonthName]])&gt;0,SubmissionActual[[#This Row],[2nd Submission]],SubmissionActual[[#This Row],[1st Submission]])</f>
        <v>25000</v>
      </c>
    </row>
    <row r="860" spans="1:17">
      <c r="A860" s="15" t="str">
        <f>IF(OR(AND(SubmissionActual[MonthName]=MonthSel, SubmissionActual[Define]=DefineSel), AND(SubmissionActual[MonthName]=MonthSel, DefineSel="All")),"Yes","No")</f>
        <v>No</v>
      </c>
      <c r="B860" s="15" t="str">
        <f ca="1">IF(SubmissionActual[[#This Row],[Month2]]&lt;MONTH(TODAY()),"Yes","No")</f>
        <v>Yes</v>
      </c>
      <c r="C860" s="15">
        <v>2022</v>
      </c>
      <c r="D860" s="15">
        <v>4</v>
      </c>
      <c r="E860" s="15" t="s">
        <v>137</v>
      </c>
      <c r="F860" s="11" t="s">
        <v>710</v>
      </c>
      <c r="G860" s="11"/>
      <c r="H860" s="266" t="s">
        <v>72</v>
      </c>
      <c r="I860" s="266" t="s">
        <v>369</v>
      </c>
      <c r="J860" s="11" t="s">
        <v>395</v>
      </c>
      <c r="K860" s="11" t="s">
        <v>410</v>
      </c>
      <c r="L860" s="11"/>
      <c r="M860" s="11">
        <v>3875.1473505565546</v>
      </c>
      <c r="N860" s="11">
        <v>5000</v>
      </c>
      <c r="O860" s="11">
        <v>1124.8526494434454</v>
      </c>
      <c r="P860" s="11">
        <v>3574</v>
      </c>
      <c r="Q860" s="11">
        <f>IF(SUMIFS(N:N,E:E,SubmissionActual[[#This Row],[MonthName]])&gt;0,SubmissionActual[[#This Row],[2nd Submission]],SubmissionActual[[#This Row],[1st Submission]])</f>
        <v>5000</v>
      </c>
    </row>
    <row r="861" spans="1:17">
      <c r="A861" s="15" t="str">
        <f>IF(OR(AND(SubmissionActual[MonthName]=MonthSel, SubmissionActual[Define]=DefineSel), AND(SubmissionActual[MonthName]=MonthSel, DefineSel="All")),"Yes","No")</f>
        <v>No</v>
      </c>
      <c r="B861" s="15" t="str">
        <f ca="1">IF(SubmissionActual[[#This Row],[Month2]]&lt;MONTH(TODAY()),"Yes","No")</f>
        <v>Yes</v>
      </c>
      <c r="C861" s="15">
        <v>2022</v>
      </c>
      <c r="D861" s="15">
        <v>4</v>
      </c>
      <c r="E861" s="15" t="s">
        <v>137</v>
      </c>
      <c r="F861" s="11" t="s">
        <v>711</v>
      </c>
      <c r="G861" s="11"/>
      <c r="H861" s="266" t="s">
        <v>72</v>
      </c>
      <c r="I861" s="266" t="s">
        <v>369</v>
      </c>
      <c r="J861" s="11" t="s">
        <v>400</v>
      </c>
      <c r="K861" s="11" t="s">
        <v>410</v>
      </c>
      <c r="L861" s="11"/>
      <c r="M861" s="11">
        <v>1245.590670660762</v>
      </c>
      <c r="N861" s="11">
        <v>2533.3333333333335</v>
      </c>
      <c r="O861" s="11">
        <v>1287.7426626725714</v>
      </c>
      <c r="P861" s="11">
        <v>2645</v>
      </c>
      <c r="Q861" s="11">
        <f>IF(SUMIFS(N:N,E:E,SubmissionActual[[#This Row],[MonthName]])&gt;0,SubmissionActual[[#This Row],[2nd Submission]],SubmissionActual[[#This Row],[1st Submission]])</f>
        <v>2533.3333333333335</v>
      </c>
    </row>
    <row r="862" spans="1:17">
      <c r="A862" s="15" t="str">
        <f>IF(OR(AND(SubmissionActual[MonthName]=MonthSel, SubmissionActual[Define]=DefineSel), AND(SubmissionActual[MonthName]=MonthSel, DefineSel="All")),"Yes","No")</f>
        <v>No</v>
      </c>
      <c r="B862" s="15" t="str">
        <f ca="1">IF(SubmissionActual[[#This Row],[Month2]]&lt;MONTH(TODAY()),"Yes","No")</f>
        <v>Yes</v>
      </c>
      <c r="C862" s="15">
        <v>2022</v>
      </c>
      <c r="D862" s="15">
        <v>4</v>
      </c>
      <c r="E862" s="15" t="s">
        <v>137</v>
      </c>
      <c r="F862" s="11" t="s">
        <v>712</v>
      </c>
      <c r="G862" s="11"/>
      <c r="H862" s="266" t="s">
        <v>72</v>
      </c>
      <c r="I862" s="266" t="s">
        <v>369</v>
      </c>
      <c r="J862" s="11" t="s">
        <v>400</v>
      </c>
      <c r="K862" s="11" t="s">
        <v>410</v>
      </c>
      <c r="L862" s="11"/>
      <c r="M862" s="11">
        <v>6620.9984413416905</v>
      </c>
      <c r="N862" s="11">
        <v>6666.6666666666661</v>
      </c>
      <c r="O862" s="11">
        <v>45.668225324975538</v>
      </c>
      <c r="P862" s="11">
        <v>7576</v>
      </c>
      <c r="Q862" s="11">
        <f>IF(SUMIFS(N:N,E:E,SubmissionActual[[#This Row],[MonthName]])&gt;0,SubmissionActual[[#This Row],[2nd Submission]],SubmissionActual[[#This Row],[1st Submission]])</f>
        <v>6666.6666666666661</v>
      </c>
    </row>
    <row r="863" spans="1:17">
      <c r="A863" s="15" t="str">
        <f>IF(OR(AND(SubmissionActual[MonthName]=MonthSel, SubmissionActual[Define]=DefineSel), AND(SubmissionActual[MonthName]=MonthSel, DefineSel="All")),"Yes","No")</f>
        <v>No</v>
      </c>
      <c r="B863" s="15" t="str">
        <f ca="1">IF(SubmissionActual[[#This Row],[Month2]]&lt;MONTH(TODAY()),"Yes","No")</f>
        <v>Yes</v>
      </c>
      <c r="C863" s="15">
        <v>2022</v>
      </c>
      <c r="D863" s="15">
        <v>4</v>
      </c>
      <c r="E863" s="15" t="s">
        <v>137</v>
      </c>
      <c r="F863" s="11" t="s">
        <v>437</v>
      </c>
      <c r="G863" s="11"/>
      <c r="H863" s="266" t="s">
        <v>72</v>
      </c>
      <c r="I863" s="266" t="s">
        <v>369</v>
      </c>
      <c r="J863" s="11" t="s">
        <v>374</v>
      </c>
      <c r="K863" s="11" t="s">
        <v>410</v>
      </c>
      <c r="L863" s="11"/>
      <c r="M863" s="11">
        <v>4488.0379902523064</v>
      </c>
      <c r="N863" s="11">
        <v>266.66666666666669</v>
      </c>
      <c r="O863" s="11">
        <v>-4221.3713235856394</v>
      </c>
      <c r="P863" s="11">
        <v>208</v>
      </c>
      <c r="Q863" s="11">
        <f>IF(SUMIFS(N:N,E:E,SubmissionActual[[#This Row],[MonthName]])&gt;0,SubmissionActual[[#This Row],[2nd Submission]],SubmissionActual[[#This Row],[1st Submission]])</f>
        <v>266.66666666666669</v>
      </c>
    </row>
    <row r="864" spans="1:17">
      <c r="A864" s="15" t="str">
        <f>IF(OR(AND(SubmissionActual[MonthName]=MonthSel, SubmissionActual[Define]=DefineSel), AND(SubmissionActual[MonthName]=MonthSel, DefineSel="All")),"Yes","No")</f>
        <v>No</v>
      </c>
      <c r="B864" s="15" t="str">
        <f ca="1">IF(SubmissionActual[[#This Row],[Month2]]&lt;MONTH(TODAY()),"Yes","No")</f>
        <v>Yes</v>
      </c>
      <c r="C864" s="15">
        <v>2022</v>
      </c>
      <c r="D864" s="15">
        <v>4</v>
      </c>
      <c r="E864" s="15" t="s">
        <v>137</v>
      </c>
      <c r="F864" s="11" t="s">
        <v>438</v>
      </c>
      <c r="G864" s="11"/>
      <c r="H864" s="266" t="s">
        <v>72</v>
      </c>
      <c r="I864" s="266" t="s">
        <v>369</v>
      </c>
      <c r="J864" s="11" t="s">
        <v>374</v>
      </c>
      <c r="K864" s="11" t="s">
        <v>410</v>
      </c>
      <c r="L864" s="11"/>
      <c r="M864" s="11">
        <v>3243.7018386533091</v>
      </c>
      <c r="N864" s="11">
        <v>210</v>
      </c>
      <c r="O864" s="11">
        <v>-3033.7018386533091</v>
      </c>
      <c r="P864" s="11">
        <v>187</v>
      </c>
      <c r="Q864" s="11">
        <f>IF(SUMIFS(N:N,E:E,SubmissionActual[[#This Row],[MonthName]])&gt;0,SubmissionActual[[#This Row],[2nd Submission]],SubmissionActual[[#This Row],[1st Submission]])</f>
        <v>210</v>
      </c>
    </row>
    <row r="865" spans="1:17">
      <c r="A865" s="15" t="str">
        <f>IF(OR(AND(SubmissionActual[MonthName]=MonthSel, SubmissionActual[Define]=DefineSel), AND(SubmissionActual[MonthName]=MonthSel, DefineSel="All")),"Yes","No")</f>
        <v>No</v>
      </c>
      <c r="B865" s="15" t="str">
        <f ca="1">IF(SubmissionActual[[#This Row],[Month2]]&lt;MONTH(TODAY()),"Yes","No")</f>
        <v>Yes</v>
      </c>
      <c r="C865" s="15">
        <v>2022</v>
      </c>
      <c r="D865" s="15">
        <v>4</v>
      </c>
      <c r="E865" s="15" t="s">
        <v>137</v>
      </c>
      <c r="F865" s="11" t="s">
        <v>439</v>
      </c>
      <c r="G865" s="11"/>
      <c r="H865" s="266" t="s">
        <v>72</v>
      </c>
      <c r="I865" s="266" t="s">
        <v>369</v>
      </c>
      <c r="J865" s="11" t="s">
        <v>374</v>
      </c>
      <c r="K865" s="11" t="s">
        <v>410</v>
      </c>
      <c r="L865" s="11"/>
      <c r="M865" s="11">
        <v>0</v>
      </c>
      <c r="N865" s="11">
        <v>266.66666666666669</v>
      </c>
      <c r="O865" s="11">
        <v>266.66666666666669</v>
      </c>
      <c r="P865" s="11">
        <v>187</v>
      </c>
      <c r="Q865" s="11">
        <f>IF(SUMIFS(N:N,E:E,SubmissionActual[[#This Row],[MonthName]])&gt;0,SubmissionActual[[#This Row],[2nd Submission]],SubmissionActual[[#This Row],[1st Submission]])</f>
        <v>266.66666666666669</v>
      </c>
    </row>
    <row r="866" spans="1:17">
      <c r="A866" s="15" t="str">
        <f>IF(OR(AND(SubmissionActual[MonthName]=MonthSel, SubmissionActual[Define]=DefineSel), AND(SubmissionActual[MonthName]=MonthSel, DefineSel="All")),"Yes","No")</f>
        <v>No</v>
      </c>
      <c r="B866" s="15" t="str">
        <f ca="1">IF(SubmissionActual[[#This Row],[Month2]]&lt;MONTH(TODAY()),"Yes","No")</f>
        <v>Yes</v>
      </c>
      <c r="C866" s="15">
        <v>2022</v>
      </c>
      <c r="D866" s="15">
        <v>4</v>
      </c>
      <c r="E866" s="15" t="s">
        <v>137</v>
      </c>
      <c r="F866" s="11" t="s">
        <v>542</v>
      </c>
      <c r="G866" s="11"/>
      <c r="H866" s="266" t="s">
        <v>72</v>
      </c>
      <c r="I866" s="266" t="s">
        <v>369</v>
      </c>
      <c r="J866" s="11" t="s">
        <v>391</v>
      </c>
      <c r="K866" s="11" t="s">
        <v>410</v>
      </c>
      <c r="L866" s="11"/>
      <c r="M866" s="11"/>
      <c r="N866" s="11"/>
      <c r="O866" s="11"/>
      <c r="P866" s="11">
        <v>432</v>
      </c>
      <c r="Q866" s="11">
        <f>IF(SUMIFS(N:N,E:E,SubmissionActual[[#This Row],[MonthName]])&gt;0,SubmissionActual[[#This Row],[2nd Submission]],SubmissionActual[[#This Row],[1st Submission]])</f>
        <v>0</v>
      </c>
    </row>
    <row r="867" spans="1:17">
      <c r="A867" s="15" t="str">
        <f>IF(OR(AND(SubmissionActual[MonthName]=MonthSel, SubmissionActual[Define]=DefineSel), AND(SubmissionActual[MonthName]=MonthSel, DefineSel="All")),"Yes","No")</f>
        <v>No</v>
      </c>
      <c r="B867" s="15" t="str">
        <f ca="1">IF(SubmissionActual[[#This Row],[Month2]]&lt;MONTH(TODAY()),"Yes","No")</f>
        <v>Yes</v>
      </c>
      <c r="C867" s="15">
        <v>2022</v>
      </c>
      <c r="D867" s="15">
        <v>4</v>
      </c>
      <c r="E867" s="15" t="s">
        <v>137</v>
      </c>
      <c r="F867" s="11" t="s">
        <v>444</v>
      </c>
      <c r="G867" s="11"/>
      <c r="H867" s="266" t="s">
        <v>72</v>
      </c>
      <c r="I867" s="266" t="s">
        <v>369</v>
      </c>
      <c r="J867" s="11" t="s">
        <v>391</v>
      </c>
      <c r="K867" s="11" t="s">
        <v>410</v>
      </c>
      <c r="L867" s="11"/>
      <c r="M867" s="11"/>
      <c r="N867" s="11"/>
      <c r="O867" s="11"/>
      <c r="P867" s="11">
        <v>162</v>
      </c>
      <c r="Q867" s="11">
        <f>IF(SUMIFS(N:N,E:E,SubmissionActual[[#This Row],[MonthName]])&gt;0,SubmissionActual[[#This Row],[2nd Submission]],SubmissionActual[[#This Row],[1st Submission]])</f>
        <v>0</v>
      </c>
    </row>
    <row r="868" spans="1:17">
      <c r="A868" s="15" t="str">
        <f>IF(OR(AND(SubmissionActual[MonthName]=MonthSel, SubmissionActual[Define]=DefineSel), AND(SubmissionActual[MonthName]=MonthSel, DefineSel="All")),"Yes","No")</f>
        <v>No</v>
      </c>
      <c r="B868" s="15" t="str">
        <f ca="1">IF(SubmissionActual[[#This Row],[Month2]]&lt;MONTH(TODAY()),"Yes","No")</f>
        <v>Yes</v>
      </c>
      <c r="C868" s="15">
        <v>2022</v>
      </c>
      <c r="D868" s="15">
        <v>4</v>
      </c>
      <c r="E868" s="15" t="s">
        <v>137</v>
      </c>
      <c r="F868" s="11" t="s">
        <v>591</v>
      </c>
      <c r="G868" s="11"/>
      <c r="H868" s="266" t="s">
        <v>72</v>
      </c>
      <c r="I868" s="266" t="s">
        <v>47</v>
      </c>
      <c r="J868" s="11" t="s">
        <v>386</v>
      </c>
      <c r="K868" s="11" t="s">
        <v>410</v>
      </c>
      <c r="L868" s="11"/>
      <c r="M868" s="11">
        <v>0</v>
      </c>
      <c r="N868" s="11">
        <v>0</v>
      </c>
      <c r="O868" s="11">
        <v>0</v>
      </c>
      <c r="P868" s="11"/>
      <c r="Q868" s="11">
        <f>IF(SUMIFS(N:N,E:E,SubmissionActual[[#This Row],[MonthName]])&gt;0,SubmissionActual[[#This Row],[2nd Submission]],SubmissionActual[[#This Row],[1st Submission]])</f>
        <v>0</v>
      </c>
    </row>
    <row r="869" spans="1:17">
      <c r="A869" s="15" t="str">
        <f>IF(OR(AND(SubmissionActual[MonthName]=MonthSel, SubmissionActual[Define]=DefineSel), AND(SubmissionActual[MonthName]=MonthSel, DefineSel="All")),"Yes","No")</f>
        <v>No</v>
      </c>
      <c r="B869" s="15" t="str">
        <f ca="1">IF(SubmissionActual[[#This Row],[Month2]]&lt;MONTH(TODAY()),"Yes","No")</f>
        <v>Yes</v>
      </c>
      <c r="C869" s="15">
        <v>2022</v>
      </c>
      <c r="D869" s="15">
        <v>4</v>
      </c>
      <c r="E869" s="15" t="s">
        <v>137</v>
      </c>
      <c r="F869" s="11" t="s">
        <v>592</v>
      </c>
      <c r="G869" s="11"/>
      <c r="H869" s="266" t="s">
        <v>72</v>
      </c>
      <c r="I869" s="266" t="s">
        <v>47</v>
      </c>
      <c r="J869" s="11" t="s">
        <v>386</v>
      </c>
      <c r="K869" s="11" t="s">
        <v>410</v>
      </c>
      <c r="L869" s="11"/>
      <c r="M869" s="11">
        <v>0</v>
      </c>
      <c r="N869" s="11">
        <v>0</v>
      </c>
      <c r="O869" s="11">
        <v>0</v>
      </c>
      <c r="P869" s="11"/>
      <c r="Q869" s="11">
        <f>IF(SUMIFS(N:N,E:E,SubmissionActual[[#This Row],[MonthName]])&gt;0,SubmissionActual[[#This Row],[2nd Submission]],SubmissionActual[[#This Row],[1st Submission]])</f>
        <v>0</v>
      </c>
    </row>
    <row r="870" spans="1:17">
      <c r="A870" s="15" t="str">
        <f>IF(OR(AND(SubmissionActual[MonthName]=MonthSel, SubmissionActual[Define]=DefineSel), AND(SubmissionActual[MonthName]=MonthSel, DefineSel="All")),"Yes","No")</f>
        <v>No</v>
      </c>
      <c r="B870" s="15" t="str">
        <f ca="1">IF(SubmissionActual[[#This Row],[Month2]]&lt;MONTH(TODAY()),"Yes","No")</f>
        <v>Yes</v>
      </c>
      <c r="C870" s="15">
        <v>2022</v>
      </c>
      <c r="D870" s="15">
        <v>4</v>
      </c>
      <c r="E870" s="15" t="s">
        <v>137</v>
      </c>
      <c r="F870" s="11" t="s">
        <v>593</v>
      </c>
      <c r="G870" s="11"/>
      <c r="H870" s="266" t="s">
        <v>72</v>
      </c>
      <c r="I870" s="266" t="s">
        <v>47</v>
      </c>
      <c r="J870" s="11" t="s">
        <v>386</v>
      </c>
      <c r="K870" s="11" t="s">
        <v>410</v>
      </c>
      <c r="L870" s="11"/>
      <c r="M870" s="11">
        <v>0</v>
      </c>
      <c r="N870" s="11">
        <v>0</v>
      </c>
      <c r="O870" s="11">
        <v>0</v>
      </c>
      <c r="P870" s="11"/>
      <c r="Q870" s="11">
        <f>IF(SUMIFS(N:N,E:E,SubmissionActual[[#This Row],[MonthName]])&gt;0,SubmissionActual[[#This Row],[2nd Submission]],SubmissionActual[[#This Row],[1st Submission]])</f>
        <v>0</v>
      </c>
    </row>
    <row r="871" spans="1:17">
      <c r="A871" s="15" t="str">
        <f>IF(OR(AND(SubmissionActual[MonthName]=MonthSel, SubmissionActual[Define]=DefineSel), AND(SubmissionActual[MonthName]=MonthSel, DefineSel="All")),"Yes","No")</f>
        <v>No</v>
      </c>
      <c r="B871" s="15" t="str">
        <f ca="1">IF(SubmissionActual[[#This Row],[Month2]]&lt;MONTH(TODAY()),"Yes","No")</f>
        <v>Yes</v>
      </c>
      <c r="C871" s="15">
        <v>2022</v>
      </c>
      <c r="D871" s="15">
        <v>4</v>
      </c>
      <c r="E871" s="15" t="s">
        <v>137</v>
      </c>
      <c r="F871" s="11" t="s">
        <v>594</v>
      </c>
      <c r="G871" s="11"/>
      <c r="H871" s="266" t="s">
        <v>72</v>
      </c>
      <c r="I871" s="266" t="s">
        <v>47</v>
      </c>
      <c r="J871" s="11" t="s">
        <v>386</v>
      </c>
      <c r="K871" s="11" t="s">
        <v>410</v>
      </c>
      <c r="L871" s="11"/>
      <c r="M871" s="11">
        <v>0</v>
      </c>
      <c r="N871" s="11">
        <v>0</v>
      </c>
      <c r="O871" s="11">
        <v>0</v>
      </c>
      <c r="P871" s="11"/>
      <c r="Q871" s="11">
        <f>IF(SUMIFS(N:N,E:E,SubmissionActual[[#This Row],[MonthName]])&gt;0,SubmissionActual[[#This Row],[2nd Submission]],SubmissionActual[[#This Row],[1st Submission]])</f>
        <v>0</v>
      </c>
    </row>
    <row r="872" spans="1:17">
      <c r="A872" s="15" t="str">
        <f>IF(OR(AND(SubmissionActual[MonthName]=MonthSel, SubmissionActual[Define]=DefineSel), AND(SubmissionActual[MonthName]=MonthSel, DefineSel="All")),"Yes","No")</f>
        <v>No</v>
      </c>
      <c r="B872" s="15" t="str">
        <f ca="1">IF(SubmissionActual[[#This Row],[Month2]]&lt;MONTH(TODAY()),"Yes","No")</f>
        <v>Yes</v>
      </c>
      <c r="C872" s="15">
        <v>2022</v>
      </c>
      <c r="D872" s="15">
        <v>4</v>
      </c>
      <c r="E872" s="15" t="s">
        <v>137</v>
      </c>
      <c r="F872" s="11" t="s">
        <v>595</v>
      </c>
      <c r="G872" s="11"/>
      <c r="H872" s="266" t="s">
        <v>72</v>
      </c>
      <c r="I872" s="266" t="s">
        <v>47</v>
      </c>
      <c r="J872" s="11" t="s">
        <v>386</v>
      </c>
      <c r="K872" s="11" t="s">
        <v>410</v>
      </c>
      <c r="L872" s="11"/>
      <c r="M872" s="11">
        <v>0</v>
      </c>
      <c r="N872" s="11">
        <v>0</v>
      </c>
      <c r="O872" s="11">
        <v>0</v>
      </c>
      <c r="P872" s="11"/>
      <c r="Q872" s="11">
        <f>IF(SUMIFS(N:N,E:E,SubmissionActual[[#This Row],[MonthName]])&gt;0,SubmissionActual[[#This Row],[2nd Submission]],SubmissionActual[[#This Row],[1st Submission]])</f>
        <v>0</v>
      </c>
    </row>
    <row r="873" spans="1:17">
      <c r="A873" s="15" t="str">
        <f>IF(OR(AND(SubmissionActual[MonthName]=MonthSel, SubmissionActual[Define]=DefineSel), AND(SubmissionActual[MonthName]=MonthSel, DefineSel="All")),"Yes","No")</f>
        <v>No</v>
      </c>
      <c r="B873" s="15" t="str">
        <f ca="1">IF(SubmissionActual[[#This Row],[Month2]]&lt;MONTH(TODAY()),"Yes","No")</f>
        <v>Yes</v>
      </c>
      <c r="C873" s="15">
        <v>2022</v>
      </c>
      <c r="D873" s="15">
        <v>4</v>
      </c>
      <c r="E873" s="15" t="s">
        <v>137</v>
      </c>
      <c r="F873" s="11" t="s">
        <v>596</v>
      </c>
      <c r="G873" s="11"/>
      <c r="H873" s="266" t="s">
        <v>72</v>
      </c>
      <c r="I873" s="266" t="s">
        <v>47</v>
      </c>
      <c r="J873" s="11" t="s">
        <v>386</v>
      </c>
      <c r="K873" s="11" t="s">
        <v>410</v>
      </c>
      <c r="L873" s="11"/>
      <c r="M873" s="11">
        <v>0</v>
      </c>
      <c r="N873" s="11">
        <v>0</v>
      </c>
      <c r="O873" s="11">
        <v>0</v>
      </c>
      <c r="P873" s="11"/>
      <c r="Q873" s="11">
        <f>IF(SUMIFS(N:N,E:E,SubmissionActual[[#This Row],[MonthName]])&gt;0,SubmissionActual[[#This Row],[2nd Submission]],SubmissionActual[[#This Row],[1st Submission]])</f>
        <v>0</v>
      </c>
    </row>
    <row r="874" spans="1:17">
      <c r="A874" s="15" t="str">
        <f>IF(OR(AND(SubmissionActual[MonthName]=MonthSel, SubmissionActual[Define]=DefineSel), AND(SubmissionActual[MonthName]=MonthSel, DefineSel="All")),"Yes","No")</f>
        <v>No</v>
      </c>
      <c r="B874" s="15" t="str">
        <f ca="1">IF(SubmissionActual[[#This Row],[Month2]]&lt;MONTH(TODAY()),"Yes","No")</f>
        <v>Yes</v>
      </c>
      <c r="C874" s="15">
        <v>2022</v>
      </c>
      <c r="D874" s="15">
        <v>4</v>
      </c>
      <c r="E874" s="15" t="s">
        <v>137</v>
      </c>
      <c r="F874" s="11" t="s">
        <v>499</v>
      </c>
      <c r="G874" s="11"/>
      <c r="H874" s="266" t="s">
        <v>72</v>
      </c>
      <c r="I874" s="266" t="s">
        <v>47</v>
      </c>
      <c r="J874" s="11" t="s">
        <v>403</v>
      </c>
      <c r="K874" s="11" t="s">
        <v>410</v>
      </c>
      <c r="L874" s="11"/>
      <c r="M874" s="11">
        <v>1000</v>
      </c>
      <c r="N874" s="11">
        <v>3600</v>
      </c>
      <c r="O874" s="11">
        <v>2600</v>
      </c>
      <c r="P874" s="11">
        <v>3982</v>
      </c>
      <c r="Q874" s="11">
        <f>IF(SUMIFS(N:N,E:E,SubmissionActual[[#This Row],[MonthName]])&gt;0,SubmissionActual[[#This Row],[2nd Submission]],SubmissionActual[[#This Row],[1st Submission]])</f>
        <v>3600</v>
      </c>
    </row>
    <row r="875" spans="1:17">
      <c r="A875" s="15" t="str">
        <f>IF(OR(AND(SubmissionActual[MonthName]=MonthSel, SubmissionActual[Define]=DefineSel), AND(SubmissionActual[MonthName]=MonthSel, DefineSel="All")),"Yes","No")</f>
        <v>No</v>
      </c>
      <c r="B875" s="15" t="str">
        <f ca="1">IF(SubmissionActual[[#This Row],[Month2]]&lt;MONTH(TODAY()),"Yes","No")</f>
        <v>Yes</v>
      </c>
      <c r="C875" s="15">
        <v>2022</v>
      </c>
      <c r="D875" s="15">
        <v>4</v>
      </c>
      <c r="E875" s="15" t="s">
        <v>137</v>
      </c>
      <c r="F875" s="11" t="s">
        <v>501</v>
      </c>
      <c r="G875" s="11"/>
      <c r="H875" s="266" t="s">
        <v>72</v>
      </c>
      <c r="I875" s="266" t="s">
        <v>47</v>
      </c>
      <c r="J875" s="11" t="s">
        <v>403</v>
      </c>
      <c r="K875" s="11" t="s">
        <v>410</v>
      </c>
      <c r="L875" s="11"/>
      <c r="M875" s="11">
        <v>0</v>
      </c>
      <c r="N875" s="11">
        <v>0</v>
      </c>
      <c r="O875" s="11">
        <v>0</v>
      </c>
      <c r="P875" s="11">
        <v>0</v>
      </c>
      <c r="Q875" s="11">
        <f>IF(SUMIFS(N:N,E:E,SubmissionActual[[#This Row],[MonthName]])&gt;0,SubmissionActual[[#This Row],[2nd Submission]],SubmissionActual[[#This Row],[1st Submission]])</f>
        <v>0</v>
      </c>
    </row>
    <row r="876" spans="1:17">
      <c r="A876" s="15" t="str">
        <f>IF(OR(AND(SubmissionActual[MonthName]=MonthSel, SubmissionActual[Define]=DefineSel), AND(SubmissionActual[MonthName]=MonthSel, DefineSel="All")),"Yes","No")</f>
        <v>No</v>
      </c>
      <c r="B876" s="15" t="str">
        <f ca="1">IF(SubmissionActual[[#This Row],[Month2]]&lt;MONTH(TODAY()),"Yes","No")</f>
        <v>Yes</v>
      </c>
      <c r="C876" s="15">
        <v>2022</v>
      </c>
      <c r="D876" s="15">
        <v>4</v>
      </c>
      <c r="E876" s="15" t="s">
        <v>137</v>
      </c>
      <c r="F876" s="11" t="s">
        <v>503</v>
      </c>
      <c r="G876" s="11"/>
      <c r="H876" s="266" t="s">
        <v>72</v>
      </c>
      <c r="I876" s="266" t="s">
        <v>47</v>
      </c>
      <c r="J876" s="11" t="s">
        <v>403</v>
      </c>
      <c r="K876" s="11" t="s">
        <v>410</v>
      </c>
      <c r="L876" s="11"/>
      <c r="M876" s="11">
        <v>500</v>
      </c>
      <c r="N876" s="11">
        <v>72</v>
      </c>
      <c r="O876" s="11">
        <v>-428</v>
      </c>
      <c r="P876" s="11">
        <v>72</v>
      </c>
      <c r="Q876" s="11">
        <f>IF(SUMIFS(N:N,E:E,SubmissionActual[[#This Row],[MonthName]])&gt;0,SubmissionActual[[#This Row],[2nd Submission]],SubmissionActual[[#This Row],[1st Submission]])</f>
        <v>72</v>
      </c>
    </row>
    <row r="877" spans="1:17">
      <c r="A877" s="15" t="str">
        <f>IF(OR(AND(SubmissionActual[MonthName]=MonthSel, SubmissionActual[Define]=DefineSel), AND(SubmissionActual[MonthName]=MonthSel, DefineSel="All")),"Yes","No")</f>
        <v>No</v>
      </c>
      <c r="B877" s="15" t="str">
        <f ca="1">IF(SubmissionActual[[#This Row],[Month2]]&lt;MONTH(TODAY()),"Yes","No")</f>
        <v>Yes</v>
      </c>
      <c r="C877" s="15">
        <v>2022</v>
      </c>
      <c r="D877" s="15">
        <v>4</v>
      </c>
      <c r="E877" s="15" t="s">
        <v>137</v>
      </c>
      <c r="F877" s="11" t="s">
        <v>500</v>
      </c>
      <c r="G877" s="11"/>
      <c r="H877" s="266" t="s">
        <v>72</v>
      </c>
      <c r="I877" s="266" t="s">
        <v>47</v>
      </c>
      <c r="J877" s="11" t="s">
        <v>403</v>
      </c>
      <c r="K877" s="11" t="s">
        <v>410</v>
      </c>
      <c r="L877" s="11"/>
      <c r="M877" s="11">
        <v>1000</v>
      </c>
      <c r="N877" s="11">
        <v>2500</v>
      </c>
      <c r="O877" s="11">
        <v>1500</v>
      </c>
      <c r="P877" s="11">
        <v>3299</v>
      </c>
      <c r="Q877" s="11">
        <f>IF(SUMIFS(N:N,E:E,SubmissionActual[[#This Row],[MonthName]])&gt;0,SubmissionActual[[#This Row],[2nd Submission]],SubmissionActual[[#This Row],[1st Submission]])</f>
        <v>2500</v>
      </c>
    </row>
    <row r="878" spans="1:17">
      <c r="A878" s="15" t="str">
        <f>IF(OR(AND(SubmissionActual[MonthName]=MonthSel, SubmissionActual[Define]=DefineSel), AND(SubmissionActual[MonthName]=MonthSel, DefineSel="All")),"Yes","No")</f>
        <v>No</v>
      </c>
      <c r="B878" s="15" t="str">
        <f ca="1">IF(SubmissionActual[[#This Row],[Month2]]&lt;MONTH(TODAY()),"Yes","No")</f>
        <v>Yes</v>
      </c>
      <c r="C878" s="15">
        <v>2022</v>
      </c>
      <c r="D878" s="15">
        <v>4</v>
      </c>
      <c r="E878" s="15" t="s">
        <v>137</v>
      </c>
      <c r="F878" s="11" t="s">
        <v>502</v>
      </c>
      <c r="G878" s="11"/>
      <c r="H878" s="266" t="s">
        <v>72</v>
      </c>
      <c r="I878" s="266" t="s">
        <v>47</v>
      </c>
      <c r="J878" s="11" t="s">
        <v>403</v>
      </c>
      <c r="K878" s="11" t="s">
        <v>410</v>
      </c>
      <c r="L878" s="11"/>
      <c r="M878" s="11">
        <v>0</v>
      </c>
      <c r="N878" s="11">
        <v>0</v>
      </c>
      <c r="O878" s="11">
        <v>0</v>
      </c>
      <c r="P878" s="11">
        <v>0</v>
      </c>
      <c r="Q878" s="11">
        <f>IF(SUMIFS(N:N,E:E,SubmissionActual[[#This Row],[MonthName]])&gt;0,SubmissionActual[[#This Row],[2nd Submission]],SubmissionActual[[#This Row],[1st Submission]])</f>
        <v>0</v>
      </c>
    </row>
    <row r="879" spans="1:17">
      <c r="A879" s="15" t="str">
        <f>IF(OR(AND(SubmissionActual[MonthName]=MonthSel, SubmissionActual[Define]=DefineSel), AND(SubmissionActual[MonthName]=MonthSel, DefineSel="All")),"Yes","No")</f>
        <v>No</v>
      </c>
      <c r="B879" s="15" t="str">
        <f ca="1">IF(SubmissionActual[[#This Row],[Month2]]&lt;MONTH(TODAY()),"Yes","No")</f>
        <v>Yes</v>
      </c>
      <c r="C879" s="15">
        <v>2022</v>
      </c>
      <c r="D879" s="15">
        <v>4</v>
      </c>
      <c r="E879" s="15" t="s">
        <v>137</v>
      </c>
      <c r="F879" s="11" t="s">
        <v>504</v>
      </c>
      <c r="G879" s="11"/>
      <c r="H879" s="266" t="s">
        <v>72</v>
      </c>
      <c r="I879" s="266" t="s">
        <v>47</v>
      </c>
      <c r="J879" s="11" t="s">
        <v>403</v>
      </c>
      <c r="K879" s="11" t="s">
        <v>410</v>
      </c>
      <c r="L879" s="11"/>
      <c r="M879" s="11">
        <v>500</v>
      </c>
      <c r="N879" s="11">
        <v>72</v>
      </c>
      <c r="O879" s="11">
        <v>-428</v>
      </c>
      <c r="P879" s="11">
        <v>273</v>
      </c>
      <c r="Q879" s="11">
        <f>IF(SUMIFS(N:N,E:E,SubmissionActual[[#This Row],[MonthName]])&gt;0,SubmissionActual[[#This Row],[2nd Submission]],SubmissionActual[[#This Row],[1st Submission]])</f>
        <v>72</v>
      </c>
    </row>
    <row r="880" spans="1:17">
      <c r="A880" s="15" t="str">
        <f>IF(OR(AND(SubmissionActual[MonthName]=MonthSel, SubmissionActual[Define]=DefineSel), AND(SubmissionActual[MonthName]=MonthSel, DefineSel="All")),"Yes","No")</f>
        <v>No</v>
      </c>
      <c r="B880" s="15" t="str">
        <f ca="1">IF(SubmissionActual[[#This Row],[Month2]]&lt;MONTH(TODAY()),"Yes","No")</f>
        <v>Yes</v>
      </c>
      <c r="C880" s="15">
        <v>2022</v>
      </c>
      <c r="D880" s="15">
        <v>4</v>
      </c>
      <c r="E880" s="15" t="s">
        <v>137</v>
      </c>
      <c r="F880" s="11" t="s">
        <v>505</v>
      </c>
      <c r="G880" s="11"/>
      <c r="H880" s="266" t="s">
        <v>72</v>
      </c>
      <c r="I880" s="266" t="s">
        <v>47</v>
      </c>
      <c r="J880" s="11" t="s">
        <v>403</v>
      </c>
      <c r="K880" s="11" t="s">
        <v>410</v>
      </c>
      <c r="L880" s="11"/>
      <c r="M880" s="11">
        <v>2000</v>
      </c>
      <c r="N880" s="11">
        <v>3000</v>
      </c>
      <c r="O880" s="11">
        <v>1000</v>
      </c>
      <c r="P880" s="11">
        <v>3382</v>
      </c>
      <c r="Q880" s="11">
        <f>IF(SUMIFS(N:N,E:E,SubmissionActual[[#This Row],[MonthName]])&gt;0,SubmissionActual[[#This Row],[2nd Submission]],SubmissionActual[[#This Row],[1st Submission]])</f>
        <v>3000</v>
      </c>
    </row>
    <row r="881" spans="1:17">
      <c r="A881" s="15" t="str">
        <f>IF(OR(AND(SubmissionActual[MonthName]=MonthSel, SubmissionActual[Define]=DefineSel), AND(SubmissionActual[MonthName]=MonthSel, DefineSel="All")),"Yes","No")</f>
        <v>No</v>
      </c>
      <c r="B881" s="15" t="str">
        <f ca="1">IF(SubmissionActual[[#This Row],[Month2]]&lt;MONTH(TODAY()),"Yes","No")</f>
        <v>Yes</v>
      </c>
      <c r="C881" s="15">
        <v>2022</v>
      </c>
      <c r="D881" s="15">
        <v>4</v>
      </c>
      <c r="E881" s="15" t="s">
        <v>137</v>
      </c>
      <c r="F881" s="11" t="s">
        <v>507</v>
      </c>
      <c r="G881" s="11"/>
      <c r="H881" s="266" t="s">
        <v>72</v>
      </c>
      <c r="I881" s="266" t="s">
        <v>47</v>
      </c>
      <c r="J881" s="11" t="s">
        <v>403</v>
      </c>
      <c r="K881" s="11" t="s">
        <v>410</v>
      </c>
      <c r="L881" s="11"/>
      <c r="M881" s="11">
        <v>0</v>
      </c>
      <c r="N881" s="11">
        <v>0</v>
      </c>
      <c r="O881" s="11">
        <v>0</v>
      </c>
      <c r="P881" s="11">
        <v>0</v>
      </c>
      <c r="Q881" s="11">
        <f>IF(SUMIFS(N:N,E:E,SubmissionActual[[#This Row],[MonthName]])&gt;0,SubmissionActual[[#This Row],[2nd Submission]],SubmissionActual[[#This Row],[1st Submission]])</f>
        <v>0</v>
      </c>
    </row>
    <row r="882" spans="1:17">
      <c r="A882" s="15" t="str">
        <f>IF(OR(AND(SubmissionActual[MonthName]=MonthSel, SubmissionActual[Define]=DefineSel), AND(SubmissionActual[MonthName]=MonthSel, DefineSel="All")),"Yes","No")</f>
        <v>No</v>
      </c>
      <c r="B882" s="15" t="str">
        <f ca="1">IF(SubmissionActual[[#This Row],[Month2]]&lt;MONTH(TODAY()),"Yes","No")</f>
        <v>Yes</v>
      </c>
      <c r="C882" s="15">
        <v>2022</v>
      </c>
      <c r="D882" s="15">
        <v>4</v>
      </c>
      <c r="E882" s="15" t="s">
        <v>137</v>
      </c>
      <c r="F882" s="11" t="s">
        <v>508</v>
      </c>
      <c r="G882" s="11"/>
      <c r="H882" s="266" t="s">
        <v>72</v>
      </c>
      <c r="I882" s="266" t="s">
        <v>47</v>
      </c>
      <c r="J882" s="11" t="s">
        <v>403</v>
      </c>
      <c r="K882" s="11" t="s">
        <v>410</v>
      </c>
      <c r="L882" s="11"/>
      <c r="M882" s="11">
        <v>0</v>
      </c>
      <c r="N882" s="11">
        <v>0</v>
      </c>
      <c r="O882" s="11">
        <v>0</v>
      </c>
      <c r="P882" s="11">
        <v>0</v>
      </c>
      <c r="Q882" s="11">
        <f>IF(SUMIFS(N:N,E:E,SubmissionActual[[#This Row],[MonthName]])&gt;0,SubmissionActual[[#This Row],[2nd Submission]],SubmissionActual[[#This Row],[1st Submission]])</f>
        <v>0</v>
      </c>
    </row>
    <row r="883" spans="1:17">
      <c r="A883" s="15" t="str">
        <f>IF(OR(AND(SubmissionActual[MonthName]=MonthSel, SubmissionActual[Define]=DefineSel), AND(SubmissionActual[MonthName]=MonthSel, DefineSel="All")),"Yes","No")</f>
        <v>No</v>
      </c>
      <c r="B883" s="15" t="str">
        <f ca="1">IF(SubmissionActual[[#This Row],[Month2]]&lt;MONTH(TODAY()),"Yes","No")</f>
        <v>Yes</v>
      </c>
      <c r="C883" s="15">
        <v>2022</v>
      </c>
      <c r="D883" s="15">
        <v>4</v>
      </c>
      <c r="E883" s="15" t="s">
        <v>137</v>
      </c>
      <c r="F883" s="11" t="s">
        <v>509</v>
      </c>
      <c r="G883" s="11"/>
      <c r="H883" s="266" t="s">
        <v>72</v>
      </c>
      <c r="I883" s="266" t="s">
        <v>47</v>
      </c>
      <c r="J883" s="11" t="s">
        <v>403</v>
      </c>
      <c r="K883" s="11" t="s">
        <v>410</v>
      </c>
      <c r="L883" s="11"/>
      <c r="M883" s="11">
        <v>17000</v>
      </c>
      <c r="N883" s="11"/>
      <c r="O883" s="11">
        <v>0</v>
      </c>
      <c r="P883" s="11">
        <v>0</v>
      </c>
      <c r="Q883" s="11">
        <f>IF(SUMIFS(N:N,E:E,SubmissionActual[[#This Row],[MonthName]])&gt;0,SubmissionActual[[#This Row],[2nd Submission]],SubmissionActual[[#This Row],[1st Submission]])</f>
        <v>0</v>
      </c>
    </row>
    <row r="884" spans="1:17">
      <c r="A884" s="15" t="str">
        <f>IF(OR(AND(SubmissionActual[MonthName]=MonthSel, SubmissionActual[Define]=DefineSel), AND(SubmissionActual[MonthName]=MonthSel, DefineSel="All")),"Yes","No")</f>
        <v>No</v>
      </c>
      <c r="B884" s="15" t="str">
        <f ca="1">IF(SubmissionActual[[#This Row],[Month2]]&lt;MONTH(TODAY()),"Yes","No")</f>
        <v>Yes</v>
      </c>
      <c r="C884" s="15">
        <v>2022</v>
      </c>
      <c r="D884" s="15">
        <v>4</v>
      </c>
      <c r="E884" s="15" t="s">
        <v>137</v>
      </c>
      <c r="F884" s="11" t="s">
        <v>511</v>
      </c>
      <c r="G884" s="11"/>
      <c r="H884" s="266" t="s">
        <v>72</v>
      </c>
      <c r="I884" s="266" t="s">
        <v>47</v>
      </c>
      <c r="J884" s="11" t="s">
        <v>403</v>
      </c>
      <c r="K884" s="11" t="s">
        <v>410</v>
      </c>
      <c r="L884" s="11"/>
      <c r="M884" s="11">
        <v>0</v>
      </c>
      <c r="N884" s="11">
        <v>0</v>
      </c>
      <c r="O884" s="11">
        <v>0</v>
      </c>
      <c r="P884" s="11">
        <v>0</v>
      </c>
      <c r="Q884" s="11">
        <f>IF(SUMIFS(N:N,E:E,SubmissionActual[[#This Row],[MonthName]])&gt;0,SubmissionActual[[#This Row],[2nd Submission]],SubmissionActual[[#This Row],[1st Submission]])</f>
        <v>0</v>
      </c>
    </row>
    <row r="885" spans="1:17">
      <c r="A885" s="15" t="str">
        <f>IF(OR(AND(SubmissionActual[MonthName]=MonthSel, SubmissionActual[Define]=DefineSel), AND(SubmissionActual[MonthName]=MonthSel, DefineSel="All")),"Yes","No")</f>
        <v>No</v>
      </c>
      <c r="B885" s="15" t="str">
        <f ca="1">IF(SubmissionActual[[#This Row],[Month2]]&lt;MONTH(TODAY()),"Yes","No")</f>
        <v>Yes</v>
      </c>
      <c r="C885" s="15">
        <v>2022</v>
      </c>
      <c r="D885" s="15">
        <v>4</v>
      </c>
      <c r="E885" s="15" t="s">
        <v>137</v>
      </c>
      <c r="F885" s="11" t="s">
        <v>512</v>
      </c>
      <c r="G885" s="11"/>
      <c r="H885" s="266" t="s">
        <v>72</v>
      </c>
      <c r="I885" s="266" t="s">
        <v>47</v>
      </c>
      <c r="J885" s="11" t="s">
        <v>403</v>
      </c>
      <c r="K885" s="11" t="s">
        <v>410</v>
      </c>
      <c r="L885" s="11"/>
      <c r="M885" s="11">
        <v>2000</v>
      </c>
      <c r="N885" s="11">
        <v>0</v>
      </c>
      <c r="O885" s="11">
        <v>-2000</v>
      </c>
      <c r="P885" s="11">
        <v>204</v>
      </c>
      <c r="Q885" s="11">
        <f>IF(SUMIFS(N:N,E:E,SubmissionActual[[#This Row],[MonthName]])&gt;0,SubmissionActual[[#This Row],[2nd Submission]],SubmissionActual[[#This Row],[1st Submission]])</f>
        <v>0</v>
      </c>
    </row>
    <row r="886" spans="1:17">
      <c r="A886" s="15" t="str">
        <f>IF(OR(AND(SubmissionActual[MonthName]=MonthSel, SubmissionActual[Define]=DefineSel), AND(SubmissionActual[MonthName]=MonthSel, DefineSel="All")),"Yes","No")</f>
        <v>No</v>
      </c>
      <c r="B886" s="15" t="str">
        <f ca="1">IF(SubmissionActual[[#This Row],[Month2]]&lt;MONTH(TODAY()),"Yes","No")</f>
        <v>Yes</v>
      </c>
      <c r="C886" s="15">
        <v>2022</v>
      </c>
      <c r="D886" s="15">
        <v>4</v>
      </c>
      <c r="E886" s="15" t="s">
        <v>137</v>
      </c>
      <c r="F886" s="11" t="s">
        <v>588</v>
      </c>
      <c r="G886" s="11"/>
      <c r="H886" s="266" t="s">
        <v>72</v>
      </c>
      <c r="I886" s="266" t="s">
        <v>47</v>
      </c>
      <c r="J886" s="11" t="s">
        <v>403</v>
      </c>
      <c r="K886" s="11" t="s">
        <v>410</v>
      </c>
      <c r="L886" s="11"/>
      <c r="M886" s="11">
        <v>0</v>
      </c>
      <c r="N886" s="11">
        <v>0</v>
      </c>
      <c r="O886" s="11">
        <v>0</v>
      </c>
      <c r="P886" s="11"/>
      <c r="Q886" s="11">
        <f>IF(SUMIFS(N:N,E:E,SubmissionActual[[#This Row],[MonthName]])&gt;0,SubmissionActual[[#This Row],[2nd Submission]],SubmissionActual[[#This Row],[1st Submission]])</f>
        <v>0</v>
      </c>
    </row>
    <row r="887" spans="1:17">
      <c r="A887" s="15" t="str">
        <f>IF(OR(AND(SubmissionActual[MonthName]=MonthSel, SubmissionActual[Define]=DefineSel), AND(SubmissionActual[MonthName]=MonthSel, DefineSel="All")),"Yes","No")</f>
        <v>No</v>
      </c>
      <c r="B887" s="15" t="str">
        <f ca="1">IF(SubmissionActual[[#This Row],[Month2]]&lt;MONTH(TODAY()),"Yes","No")</f>
        <v>Yes</v>
      </c>
      <c r="C887" s="15">
        <v>2022</v>
      </c>
      <c r="D887" s="15">
        <v>4</v>
      </c>
      <c r="E887" s="15" t="s">
        <v>137</v>
      </c>
      <c r="F887" s="11" t="s">
        <v>589</v>
      </c>
      <c r="G887" s="11"/>
      <c r="H887" s="266" t="s">
        <v>72</v>
      </c>
      <c r="I887" s="266" t="s">
        <v>47</v>
      </c>
      <c r="J887" s="11" t="s">
        <v>403</v>
      </c>
      <c r="K887" s="11" t="s">
        <v>410</v>
      </c>
      <c r="L887" s="11"/>
      <c r="M887" s="11">
        <v>1000</v>
      </c>
      <c r="N887" s="11">
        <v>0</v>
      </c>
      <c r="O887" s="11">
        <v>-1000</v>
      </c>
      <c r="P887" s="11"/>
      <c r="Q887" s="11">
        <f>IF(SUMIFS(N:N,E:E,SubmissionActual[[#This Row],[MonthName]])&gt;0,SubmissionActual[[#This Row],[2nd Submission]],SubmissionActual[[#This Row],[1st Submission]])</f>
        <v>0</v>
      </c>
    </row>
    <row r="888" spans="1:17">
      <c r="A888" s="15" t="str">
        <f>IF(OR(AND(SubmissionActual[MonthName]=MonthSel, SubmissionActual[Define]=DefineSel), AND(SubmissionActual[MonthName]=MonthSel, DefineSel="All")),"Yes","No")</f>
        <v>No</v>
      </c>
      <c r="B888" s="15" t="str">
        <f ca="1">IF(SubmissionActual[[#This Row],[Month2]]&lt;MONTH(TODAY()),"Yes","No")</f>
        <v>Yes</v>
      </c>
      <c r="C888" s="15">
        <v>2022</v>
      </c>
      <c r="D888" s="15">
        <v>4</v>
      </c>
      <c r="E888" s="15" t="s">
        <v>137</v>
      </c>
      <c r="F888" s="11" t="s">
        <v>590</v>
      </c>
      <c r="G888" s="11"/>
      <c r="H888" s="266" t="s">
        <v>72</v>
      </c>
      <c r="I888" s="266" t="s">
        <v>47</v>
      </c>
      <c r="J888" s="11" t="s">
        <v>403</v>
      </c>
      <c r="K888" s="11" t="s">
        <v>410</v>
      </c>
      <c r="L888" s="11"/>
      <c r="M888" s="11">
        <v>0</v>
      </c>
      <c r="N888" s="11">
        <v>0</v>
      </c>
      <c r="O888" s="11">
        <v>0</v>
      </c>
      <c r="P888" s="11"/>
      <c r="Q888" s="11">
        <f>IF(SUMIFS(N:N,E:E,SubmissionActual[[#This Row],[MonthName]])&gt;0,SubmissionActual[[#This Row],[2nd Submission]],SubmissionActual[[#This Row],[1st Submission]])</f>
        <v>0</v>
      </c>
    </row>
    <row r="889" spans="1:17">
      <c r="A889" s="15" t="str">
        <f>IF(OR(AND(SubmissionActual[MonthName]=MonthSel, SubmissionActual[Define]=DefineSel), AND(SubmissionActual[MonthName]=MonthSel, DefineSel="All")),"Yes","No")</f>
        <v>No</v>
      </c>
      <c r="B889" s="15" t="str">
        <f ca="1">IF(SubmissionActual[[#This Row],[Month2]]&lt;MONTH(TODAY()),"Yes","No")</f>
        <v>Yes</v>
      </c>
      <c r="C889" s="15">
        <v>2022</v>
      </c>
      <c r="D889" s="15">
        <v>4</v>
      </c>
      <c r="E889" s="15" t="s">
        <v>137</v>
      </c>
      <c r="F889" s="11" t="s">
        <v>632</v>
      </c>
      <c r="G889" s="11"/>
      <c r="H889" s="266" t="s">
        <v>72</v>
      </c>
      <c r="I889" s="266" t="s">
        <v>47</v>
      </c>
      <c r="J889" s="11" t="s">
        <v>386</v>
      </c>
      <c r="K889" s="11" t="s">
        <v>410</v>
      </c>
      <c r="L889" s="11"/>
      <c r="M889" s="11"/>
      <c r="N889" s="11">
        <v>0</v>
      </c>
      <c r="O889" s="11">
        <v>0</v>
      </c>
      <c r="P889" s="11"/>
      <c r="Q889" s="11">
        <f>IF(SUMIFS(N:N,E:E,SubmissionActual[[#This Row],[MonthName]])&gt;0,SubmissionActual[[#This Row],[2nd Submission]],SubmissionActual[[#This Row],[1st Submission]])</f>
        <v>0</v>
      </c>
    </row>
    <row r="890" spans="1:17">
      <c r="A890" s="15" t="str">
        <f>IF(OR(AND(SubmissionActual[MonthName]=MonthSel, SubmissionActual[Define]=DefineSel), AND(SubmissionActual[MonthName]=MonthSel, DefineSel="All")),"Yes","No")</f>
        <v>No</v>
      </c>
      <c r="B890" s="15" t="str">
        <f ca="1">IF(SubmissionActual[[#This Row],[Month2]]&lt;MONTH(TODAY()),"Yes","No")</f>
        <v>Yes</v>
      </c>
      <c r="C890" s="15">
        <v>2022</v>
      </c>
      <c r="D890" s="15">
        <v>4</v>
      </c>
      <c r="E890" s="15" t="s">
        <v>137</v>
      </c>
      <c r="F890" s="11" t="s">
        <v>510</v>
      </c>
      <c r="G890" s="11"/>
      <c r="H890" s="266" t="s">
        <v>72</v>
      </c>
      <c r="I890" s="266" t="s">
        <v>47</v>
      </c>
      <c r="J890" s="11" t="s">
        <v>403</v>
      </c>
      <c r="K890" s="11" t="s">
        <v>410</v>
      </c>
      <c r="L890" s="11"/>
      <c r="M890" s="11"/>
      <c r="N890" s="11">
        <v>2000</v>
      </c>
      <c r="O890" s="11">
        <v>2000</v>
      </c>
      <c r="P890" s="11">
        <v>2573</v>
      </c>
      <c r="Q890" s="11">
        <f>IF(SUMIFS(N:N,E:E,SubmissionActual[[#This Row],[MonthName]])&gt;0,SubmissionActual[[#This Row],[2nd Submission]],SubmissionActual[[#This Row],[1st Submission]])</f>
        <v>2000</v>
      </c>
    </row>
    <row r="891" spans="1:17">
      <c r="A891" s="15" t="str">
        <f>IF(OR(AND(SubmissionActual[MonthName]=MonthSel, SubmissionActual[Define]=DefineSel), AND(SubmissionActual[MonthName]=MonthSel, DefineSel="All")),"Yes","No")</f>
        <v>No</v>
      </c>
      <c r="B891" s="15" t="str">
        <f ca="1">IF(SubmissionActual[[#This Row],[Month2]]&lt;MONTH(TODAY()),"Yes","No")</f>
        <v>Yes</v>
      </c>
      <c r="C891" s="15">
        <v>2022</v>
      </c>
      <c r="D891" s="15">
        <v>4</v>
      </c>
      <c r="E891" s="15" t="s">
        <v>137</v>
      </c>
      <c r="F891" s="11" t="s">
        <v>506</v>
      </c>
      <c r="G891" s="11"/>
      <c r="H891" s="266" t="s">
        <v>72</v>
      </c>
      <c r="I891" s="266" t="s">
        <v>47</v>
      </c>
      <c r="J891" s="11" t="s">
        <v>403</v>
      </c>
      <c r="K891" s="11" t="s">
        <v>410</v>
      </c>
      <c r="L891" s="11"/>
      <c r="M891" s="11"/>
      <c r="N891" s="11">
        <v>1200</v>
      </c>
      <c r="O891" s="11">
        <v>1200</v>
      </c>
      <c r="P891" s="11">
        <v>1468</v>
      </c>
      <c r="Q891" s="11">
        <f>IF(SUMIFS(N:N,E:E,SubmissionActual[[#This Row],[MonthName]])&gt;0,SubmissionActual[[#This Row],[2nd Submission]],SubmissionActual[[#This Row],[1st Submission]])</f>
        <v>1200</v>
      </c>
    </row>
    <row r="892" spans="1:17">
      <c r="A892" s="15" t="str">
        <f>IF(OR(AND(SubmissionActual[MonthName]=MonthSel, SubmissionActual[Define]=DefineSel), AND(SubmissionActual[MonthName]=MonthSel, DefineSel="All")),"Yes","No")</f>
        <v>No</v>
      </c>
      <c r="B892" s="15" t="str">
        <f ca="1">IF(SubmissionActual[[#This Row],[Month2]]&lt;MONTH(TODAY()),"Yes","No")</f>
        <v>Yes</v>
      </c>
      <c r="C892" s="15">
        <v>2022</v>
      </c>
      <c r="D892" s="15">
        <v>4</v>
      </c>
      <c r="E892" s="15" t="s">
        <v>137</v>
      </c>
      <c r="F892" s="11" t="s">
        <v>629</v>
      </c>
      <c r="G892" s="11"/>
      <c r="H892" s="266" t="s">
        <v>72</v>
      </c>
      <c r="I892" s="266" t="s">
        <v>47</v>
      </c>
      <c r="J892" s="11" t="s">
        <v>415</v>
      </c>
      <c r="K892" s="11" t="s">
        <v>410</v>
      </c>
      <c r="L892" s="11"/>
      <c r="M892" s="11"/>
      <c r="N892" s="11">
        <v>0</v>
      </c>
      <c r="O892" s="11">
        <v>0</v>
      </c>
      <c r="P892" s="11"/>
      <c r="Q892" s="11">
        <f>IF(SUMIFS(N:N,E:E,SubmissionActual[[#This Row],[MonthName]])&gt;0,SubmissionActual[[#This Row],[2nd Submission]],SubmissionActual[[#This Row],[1st Submission]])</f>
        <v>0</v>
      </c>
    </row>
    <row r="893" spans="1:17">
      <c r="A893" s="15" t="str">
        <f>IF(OR(AND(SubmissionActual[MonthName]=MonthSel, SubmissionActual[Define]=DefineSel), AND(SubmissionActual[MonthName]=MonthSel, DefineSel="All")),"Yes","No")</f>
        <v>No</v>
      </c>
      <c r="B893" s="15" t="str">
        <f ca="1">IF(SubmissionActual[[#This Row],[Month2]]&lt;MONTH(TODAY()),"Yes","No")</f>
        <v>Yes</v>
      </c>
      <c r="C893" s="15">
        <v>2022</v>
      </c>
      <c r="D893" s="15">
        <v>4</v>
      </c>
      <c r="E893" s="15" t="s">
        <v>137</v>
      </c>
      <c r="F893" s="11" t="s">
        <v>630</v>
      </c>
      <c r="G893" s="11"/>
      <c r="H893" s="266" t="s">
        <v>72</v>
      </c>
      <c r="I893" s="266" t="s">
        <v>47</v>
      </c>
      <c r="J893" s="11" t="s">
        <v>386</v>
      </c>
      <c r="K893" s="11" t="s">
        <v>410</v>
      </c>
      <c r="L893" s="11"/>
      <c r="M893" s="11"/>
      <c r="N893" s="11">
        <v>0</v>
      </c>
      <c r="O893" s="11">
        <v>0</v>
      </c>
      <c r="P893" s="11"/>
      <c r="Q893" s="11">
        <f>IF(SUMIFS(N:N,E:E,SubmissionActual[[#This Row],[MonthName]])&gt;0,SubmissionActual[[#This Row],[2nd Submission]],SubmissionActual[[#This Row],[1st Submission]])</f>
        <v>0</v>
      </c>
    </row>
    <row r="894" spans="1:17">
      <c r="A894" s="15" t="str">
        <f>IF(OR(AND(SubmissionActual[MonthName]=MonthSel, SubmissionActual[Define]=DefineSel), AND(SubmissionActual[MonthName]=MonthSel, DefineSel="All")),"Yes","No")</f>
        <v>No</v>
      </c>
      <c r="B894" s="15" t="str">
        <f ca="1">IF(SubmissionActual[[#This Row],[Month2]]&lt;MONTH(TODAY()),"Yes","No")</f>
        <v>Yes</v>
      </c>
      <c r="C894" s="15">
        <v>2022</v>
      </c>
      <c r="D894" s="15">
        <v>4</v>
      </c>
      <c r="E894" s="15" t="s">
        <v>137</v>
      </c>
      <c r="F894" s="11" t="s">
        <v>628</v>
      </c>
      <c r="G894" s="11"/>
      <c r="H894" s="266" t="s">
        <v>72</v>
      </c>
      <c r="I894" s="266" t="s">
        <v>47</v>
      </c>
      <c r="J894" s="11" t="s">
        <v>403</v>
      </c>
      <c r="K894" s="11" t="s">
        <v>410</v>
      </c>
      <c r="L894" s="11"/>
      <c r="M894" s="11"/>
      <c r="N894" s="11">
        <v>0</v>
      </c>
      <c r="O894" s="11">
        <v>0</v>
      </c>
      <c r="P894" s="11"/>
      <c r="Q894" s="11">
        <f>IF(SUMIFS(N:N,E:E,SubmissionActual[[#This Row],[MonthName]])&gt;0,SubmissionActual[[#This Row],[2nd Submission]],SubmissionActual[[#This Row],[1st Submission]])</f>
        <v>0</v>
      </c>
    </row>
    <row r="895" spans="1:17">
      <c r="A895" s="15" t="str">
        <f>IF(OR(AND(SubmissionActual[MonthName]=MonthSel, SubmissionActual[Define]=DefineSel), AND(SubmissionActual[MonthName]=MonthSel, DefineSel="All")),"Yes","No")</f>
        <v>No</v>
      </c>
      <c r="B895" s="15" t="str">
        <f ca="1">IF(SubmissionActual[[#This Row],[Month2]]&lt;MONTH(TODAY()),"Yes","No")</f>
        <v>Yes</v>
      </c>
      <c r="C895" s="15">
        <v>2022</v>
      </c>
      <c r="D895" s="15">
        <v>4</v>
      </c>
      <c r="E895" s="15" t="s">
        <v>137</v>
      </c>
      <c r="F895" s="11" t="s">
        <v>631</v>
      </c>
      <c r="G895" s="11"/>
      <c r="H895" s="266" t="s">
        <v>72</v>
      </c>
      <c r="I895" s="266" t="s">
        <v>47</v>
      </c>
      <c r="J895" s="11" t="s">
        <v>386</v>
      </c>
      <c r="K895" s="11" t="s">
        <v>410</v>
      </c>
      <c r="L895" s="11"/>
      <c r="M895" s="11"/>
      <c r="N895" s="11">
        <v>0</v>
      </c>
      <c r="O895" s="11">
        <v>0</v>
      </c>
      <c r="P895" s="11"/>
      <c r="Q895" s="11">
        <f>IF(SUMIFS(N:N,E:E,SubmissionActual[[#This Row],[MonthName]])&gt;0,SubmissionActual[[#This Row],[2nd Submission]],SubmissionActual[[#This Row],[1st Submission]])</f>
        <v>0</v>
      </c>
    </row>
    <row r="896" spans="1:17">
      <c r="A896" s="15" t="str">
        <f>IF(OR(AND(SubmissionActual[MonthName]=MonthSel, SubmissionActual[Define]=DefineSel), AND(SubmissionActual[MonthName]=MonthSel, DefineSel="All")),"Yes","No")</f>
        <v>Yes</v>
      </c>
      <c r="B896" s="15" t="str">
        <f ca="1">IF(SubmissionActual[[#This Row],[Month2]]&lt;MONTH(TODAY()),"Yes","No")</f>
        <v>Yes</v>
      </c>
      <c r="C896" s="15">
        <v>2022</v>
      </c>
      <c r="D896" s="15">
        <v>4</v>
      </c>
      <c r="E896" s="15" t="s">
        <v>137</v>
      </c>
      <c r="F896" s="11" t="s">
        <v>466</v>
      </c>
      <c r="G896" s="11"/>
      <c r="H896" s="266" t="s">
        <v>77</v>
      </c>
      <c r="I896" s="266" t="s">
        <v>47</v>
      </c>
      <c r="J896" s="11" t="s">
        <v>386</v>
      </c>
      <c r="K896" s="11" t="s">
        <v>410</v>
      </c>
      <c r="L896" s="11"/>
      <c r="M896" s="11">
        <v>0</v>
      </c>
      <c r="N896" s="11">
        <v>0</v>
      </c>
      <c r="O896" s="11">
        <v>0</v>
      </c>
      <c r="P896" s="11"/>
      <c r="Q896" s="11">
        <f>IF(SUMIFS(N:N,E:E,SubmissionActual[[#This Row],[MonthName]])&gt;0,SubmissionActual[[#This Row],[2nd Submission]],SubmissionActual[[#This Row],[1st Submission]])</f>
        <v>0</v>
      </c>
    </row>
    <row r="897" spans="1:17">
      <c r="A897" s="15" t="str">
        <f>IF(OR(AND(SubmissionActual[MonthName]=MonthSel, SubmissionActual[Define]=DefineSel), AND(SubmissionActual[MonthName]=MonthSel, DefineSel="All")),"Yes","No")</f>
        <v>Yes</v>
      </c>
      <c r="B897" s="15" t="str">
        <f ca="1">IF(SubmissionActual[[#This Row],[Month2]]&lt;MONTH(TODAY()),"Yes","No")</f>
        <v>Yes</v>
      </c>
      <c r="C897" s="15">
        <v>2022</v>
      </c>
      <c r="D897" s="15">
        <v>4</v>
      </c>
      <c r="E897" s="15" t="s">
        <v>137</v>
      </c>
      <c r="F897" s="11" t="s">
        <v>607</v>
      </c>
      <c r="G897" s="11"/>
      <c r="H897" s="266" t="s">
        <v>77</v>
      </c>
      <c r="I897" s="266" t="s">
        <v>47</v>
      </c>
      <c r="J897" s="11" t="s">
        <v>386</v>
      </c>
      <c r="K897" s="11" t="s">
        <v>410</v>
      </c>
      <c r="L897" s="11"/>
      <c r="M897" s="11">
        <v>0</v>
      </c>
      <c r="N897" s="11">
        <v>0</v>
      </c>
      <c r="O897" s="11">
        <v>0</v>
      </c>
      <c r="P897" s="11"/>
      <c r="Q897" s="11">
        <f>IF(SUMIFS(N:N,E:E,SubmissionActual[[#This Row],[MonthName]])&gt;0,SubmissionActual[[#This Row],[2nd Submission]],SubmissionActual[[#This Row],[1st Submission]])</f>
        <v>0</v>
      </c>
    </row>
    <row r="898" spans="1:17">
      <c r="A898" s="15" t="str">
        <f>IF(OR(AND(SubmissionActual[MonthName]=MonthSel, SubmissionActual[Define]=DefineSel), AND(SubmissionActual[MonthName]=MonthSel, DefineSel="All")),"Yes","No")</f>
        <v>Yes</v>
      </c>
      <c r="B898" s="15" t="str">
        <f ca="1">IF(SubmissionActual[[#This Row],[Month2]]&lt;MONTH(TODAY()),"Yes","No")</f>
        <v>Yes</v>
      </c>
      <c r="C898" s="15">
        <v>2022</v>
      </c>
      <c r="D898" s="15">
        <v>4</v>
      </c>
      <c r="E898" s="15" t="s">
        <v>137</v>
      </c>
      <c r="F898" s="11" t="s">
        <v>610</v>
      </c>
      <c r="G898" s="11"/>
      <c r="H898" s="266" t="s">
        <v>77</v>
      </c>
      <c r="I898" s="266" t="s">
        <v>47</v>
      </c>
      <c r="J898" s="11" t="s">
        <v>386</v>
      </c>
      <c r="K898" s="11" t="s">
        <v>410</v>
      </c>
      <c r="L898" s="11"/>
      <c r="M898" s="11">
        <v>0</v>
      </c>
      <c r="N898" s="11">
        <v>0</v>
      </c>
      <c r="O898" s="11">
        <v>0</v>
      </c>
      <c r="P898" s="11"/>
      <c r="Q898" s="11">
        <f>IF(SUMIFS(N:N,E:E,SubmissionActual[[#This Row],[MonthName]])&gt;0,SubmissionActual[[#This Row],[2nd Submission]],SubmissionActual[[#This Row],[1st Submission]])</f>
        <v>0</v>
      </c>
    </row>
    <row r="899" spans="1:17">
      <c r="A899" s="15" t="str">
        <f>IF(OR(AND(SubmissionActual[MonthName]=MonthSel, SubmissionActual[Define]=DefineSel), AND(SubmissionActual[MonthName]=MonthSel, DefineSel="All")),"Yes","No")</f>
        <v>Yes</v>
      </c>
      <c r="B899" s="15" t="str">
        <f ca="1">IF(SubmissionActual[[#This Row],[Month2]]&lt;MONTH(TODAY()),"Yes","No")</f>
        <v>Yes</v>
      </c>
      <c r="C899" s="15">
        <v>2022</v>
      </c>
      <c r="D899" s="15">
        <v>4</v>
      </c>
      <c r="E899" s="15" t="s">
        <v>137</v>
      </c>
      <c r="F899" s="11" t="s">
        <v>608</v>
      </c>
      <c r="G899" s="11"/>
      <c r="H899" s="266" t="s">
        <v>77</v>
      </c>
      <c r="I899" s="266" t="s">
        <v>47</v>
      </c>
      <c r="J899" s="11" t="s">
        <v>386</v>
      </c>
      <c r="K899" s="11" t="s">
        <v>410</v>
      </c>
      <c r="L899" s="11"/>
      <c r="M899" s="11">
        <v>0</v>
      </c>
      <c r="N899" s="11">
        <v>0</v>
      </c>
      <c r="O899" s="11">
        <v>0</v>
      </c>
      <c r="P899" s="11"/>
      <c r="Q899" s="11">
        <f>IF(SUMIFS(N:N,E:E,SubmissionActual[[#This Row],[MonthName]])&gt;0,SubmissionActual[[#This Row],[2nd Submission]],SubmissionActual[[#This Row],[1st Submission]])</f>
        <v>0</v>
      </c>
    </row>
    <row r="900" spans="1:17">
      <c r="A900" s="15" t="str">
        <f>IF(OR(AND(SubmissionActual[MonthName]=MonthSel, SubmissionActual[Define]=DefineSel), AND(SubmissionActual[MonthName]=MonthSel, DefineSel="All")),"Yes","No")</f>
        <v>Yes</v>
      </c>
      <c r="B900" s="15" t="str">
        <f ca="1">IF(SubmissionActual[[#This Row],[Month2]]&lt;MONTH(TODAY()),"Yes","No")</f>
        <v>Yes</v>
      </c>
      <c r="C900" s="15">
        <v>2022</v>
      </c>
      <c r="D900" s="15">
        <v>4</v>
      </c>
      <c r="E900" s="15" t="s">
        <v>137</v>
      </c>
      <c r="F900" s="11" t="s">
        <v>609</v>
      </c>
      <c r="G900" s="11"/>
      <c r="H900" s="266" t="s">
        <v>77</v>
      </c>
      <c r="I900" s="266" t="s">
        <v>47</v>
      </c>
      <c r="J900" s="11" t="s">
        <v>386</v>
      </c>
      <c r="K900" s="11" t="s">
        <v>410</v>
      </c>
      <c r="L900" s="11"/>
      <c r="M900" s="11">
        <v>0</v>
      </c>
      <c r="N900" s="11">
        <v>0</v>
      </c>
      <c r="O900" s="11">
        <v>0</v>
      </c>
      <c r="P900" s="11"/>
      <c r="Q900" s="11">
        <f>IF(SUMIFS(N:N,E:E,SubmissionActual[[#This Row],[MonthName]])&gt;0,SubmissionActual[[#This Row],[2nd Submission]],SubmissionActual[[#This Row],[1st Submission]])</f>
        <v>0</v>
      </c>
    </row>
    <row r="901" spans="1:17">
      <c r="A901" s="15" t="str">
        <f>IF(OR(AND(SubmissionActual[MonthName]=MonthSel, SubmissionActual[Define]=DefineSel), AND(SubmissionActual[MonthName]=MonthSel, DefineSel="All")),"Yes","No")</f>
        <v>No</v>
      </c>
      <c r="B901" s="15" t="str">
        <f ca="1">IF(SubmissionActual[[#This Row],[Month2]]&lt;MONTH(TODAY()),"Yes","No")</f>
        <v>Yes</v>
      </c>
      <c r="C901" s="15">
        <v>2022</v>
      </c>
      <c r="D901" s="15">
        <v>4</v>
      </c>
      <c r="E901" s="15" t="s">
        <v>137</v>
      </c>
      <c r="F901" s="11" t="s">
        <v>529</v>
      </c>
      <c r="G901" s="11"/>
      <c r="H901" s="266" t="s">
        <v>72</v>
      </c>
      <c r="I901" s="266" t="s">
        <v>370</v>
      </c>
      <c r="J901" s="11" t="s">
        <v>374</v>
      </c>
      <c r="K901" s="11" t="s">
        <v>410</v>
      </c>
      <c r="L901" s="11"/>
      <c r="M901" s="11">
        <v>6574.3497494018293</v>
      </c>
      <c r="N901" s="11">
        <v>0</v>
      </c>
      <c r="O901" s="11">
        <v>-6574.3497494018293</v>
      </c>
      <c r="P901" s="11">
        <v>2369</v>
      </c>
      <c r="Q901" s="11">
        <f>IF(SUMIFS(N:N,E:E,SubmissionActual[[#This Row],[MonthName]])&gt;0,SubmissionActual[[#This Row],[2nd Submission]],SubmissionActual[[#This Row],[1st Submission]])</f>
        <v>0</v>
      </c>
    </row>
    <row r="902" spans="1:17">
      <c r="A902" s="15" t="str">
        <f>IF(OR(AND(SubmissionActual[MonthName]=MonthSel, SubmissionActual[Define]=DefineSel), AND(SubmissionActual[MonthName]=MonthSel, DefineSel="All")),"Yes","No")</f>
        <v>No</v>
      </c>
      <c r="B902" s="15" t="str">
        <f ca="1">IF(SubmissionActual[[#This Row],[Month2]]&lt;MONTH(TODAY()),"Yes","No")</f>
        <v>Yes</v>
      </c>
      <c r="C902" s="15">
        <v>2022</v>
      </c>
      <c r="D902" s="15">
        <v>4</v>
      </c>
      <c r="E902" s="15" t="s">
        <v>137</v>
      </c>
      <c r="F902" s="11" t="s">
        <v>528</v>
      </c>
      <c r="G902" s="11"/>
      <c r="H902" s="266" t="s">
        <v>72</v>
      </c>
      <c r="I902" s="266" t="s">
        <v>370</v>
      </c>
      <c r="J902" s="11" t="s">
        <v>374</v>
      </c>
      <c r="K902" s="11" t="s">
        <v>410</v>
      </c>
      <c r="L902" s="11"/>
      <c r="M902" s="11">
        <v>5216.9284247058913</v>
      </c>
      <c r="N902" s="11">
        <v>3513.1193560578586</v>
      </c>
      <c r="O902" s="11">
        <v>-1703.8090686480327</v>
      </c>
      <c r="P902" s="11">
        <v>3001</v>
      </c>
      <c r="Q902" s="11">
        <f>IF(SUMIFS(N:N,E:E,SubmissionActual[[#This Row],[MonthName]])&gt;0,SubmissionActual[[#This Row],[2nd Submission]],SubmissionActual[[#This Row],[1st Submission]])</f>
        <v>3513.1193560578586</v>
      </c>
    </row>
    <row r="903" spans="1:17">
      <c r="A903" s="15" t="str">
        <f>IF(OR(AND(SubmissionActual[MonthName]=MonthSel, SubmissionActual[Define]=DefineSel), AND(SubmissionActual[MonthName]=MonthSel, DefineSel="All")),"Yes","No")</f>
        <v>No</v>
      </c>
      <c r="B903" s="15" t="str">
        <f ca="1">IF(SubmissionActual[[#This Row],[Month2]]&lt;MONTH(TODAY()),"Yes","No")</f>
        <v>Yes</v>
      </c>
      <c r="C903" s="15">
        <v>2022</v>
      </c>
      <c r="D903" s="15">
        <v>4</v>
      </c>
      <c r="E903" s="15" t="s">
        <v>137</v>
      </c>
      <c r="F903" s="11" t="s">
        <v>530</v>
      </c>
      <c r="G903" s="11"/>
      <c r="H903" s="266" t="s">
        <v>72</v>
      </c>
      <c r="I903" s="266" t="s">
        <v>370</v>
      </c>
      <c r="J903" s="11" t="s">
        <v>374</v>
      </c>
      <c r="K903" s="11" t="s">
        <v>410</v>
      </c>
      <c r="L903" s="11"/>
      <c r="M903" s="11">
        <v>0</v>
      </c>
      <c r="N903" s="11">
        <v>0</v>
      </c>
      <c r="O903" s="11">
        <v>0</v>
      </c>
      <c r="P903" s="11">
        <v>0</v>
      </c>
      <c r="Q903" s="11">
        <f>IF(SUMIFS(N:N,E:E,SubmissionActual[[#This Row],[MonthName]])&gt;0,SubmissionActual[[#This Row],[2nd Submission]],SubmissionActual[[#This Row],[1st Submission]])</f>
        <v>0</v>
      </c>
    </row>
    <row r="904" spans="1:17">
      <c r="A904" s="15" t="str">
        <f>IF(OR(AND(SubmissionActual[MonthName]=MonthSel, SubmissionActual[Define]=DefineSel), AND(SubmissionActual[MonthName]=MonthSel, DefineSel="All")),"Yes","No")</f>
        <v>No</v>
      </c>
      <c r="B904" s="15" t="str">
        <f ca="1">IF(SubmissionActual[[#This Row],[Month2]]&lt;MONTH(TODAY()),"Yes","No")</f>
        <v>Yes</v>
      </c>
      <c r="C904" s="15">
        <v>2022</v>
      </c>
      <c r="D904" s="15">
        <v>4</v>
      </c>
      <c r="E904" s="15" t="s">
        <v>137</v>
      </c>
      <c r="F904" s="11" t="s">
        <v>544</v>
      </c>
      <c r="G904" s="11"/>
      <c r="H904" s="266" t="s">
        <v>72</v>
      </c>
      <c r="I904" s="266" t="s">
        <v>370</v>
      </c>
      <c r="J904" s="11" t="s">
        <v>374</v>
      </c>
      <c r="K904" s="11" t="s">
        <v>410</v>
      </c>
      <c r="L904" s="11"/>
      <c r="M904" s="11">
        <v>0</v>
      </c>
      <c r="N904" s="11">
        <v>0</v>
      </c>
      <c r="O904" s="11">
        <v>0</v>
      </c>
      <c r="P904" s="11"/>
      <c r="Q904" s="11">
        <f>IF(SUMIFS(N:N,E:E,SubmissionActual[[#This Row],[MonthName]])&gt;0,SubmissionActual[[#This Row],[2nd Submission]],SubmissionActual[[#This Row],[1st Submission]])</f>
        <v>0</v>
      </c>
    </row>
    <row r="905" spans="1:17">
      <c r="A905" s="15" t="str">
        <f>IF(OR(AND(SubmissionActual[MonthName]=MonthSel, SubmissionActual[Define]=DefineSel), AND(SubmissionActual[MonthName]=MonthSel, DefineSel="All")),"Yes","No")</f>
        <v>No</v>
      </c>
      <c r="B905" s="15" t="str">
        <f ca="1">IF(SubmissionActual[[#This Row],[Month2]]&lt;MONTH(TODAY()),"Yes","No")</f>
        <v>Yes</v>
      </c>
      <c r="C905" s="15">
        <v>2022</v>
      </c>
      <c r="D905" s="15">
        <v>4</v>
      </c>
      <c r="E905" s="15" t="s">
        <v>137</v>
      </c>
      <c r="F905" s="11" t="s">
        <v>547</v>
      </c>
      <c r="G905" s="11"/>
      <c r="H905" s="266" t="s">
        <v>72</v>
      </c>
      <c r="I905" s="266" t="s">
        <v>370</v>
      </c>
      <c r="J905" s="11" t="s">
        <v>412</v>
      </c>
      <c r="K905" s="11" t="s">
        <v>410</v>
      </c>
      <c r="L905" s="11"/>
      <c r="M905" s="11">
        <v>0</v>
      </c>
      <c r="N905" s="11">
        <v>0</v>
      </c>
      <c r="O905" s="11">
        <v>0</v>
      </c>
      <c r="P905" s="11"/>
      <c r="Q905" s="11">
        <f>IF(SUMIFS(N:N,E:E,SubmissionActual[[#This Row],[MonthName]])&gt;0,SubmissionActual[[#This Row],[2nd Submission]],SubmissionActual[[#This Row],[1st Submission]])</f>
        <v>0</v>
      </c>
    </row>
    <row r="906" spans="1:17">
      <c r="A906" s="15" t="str">
        <f>IF(OR(AND(SubmissionActual[MonthName]=MonthSel, SubmissionActual[Define]=DefineSel), AND(SubmissionActual[MonthName]=MonthSel, DefineSel="All")),"Yes","No")</f>
        <v>No</v>
      </c>
      <c r="B906" s="15" t="str">
        <f ca="1">IF(SubmissionActual[[#This Row],[Month2]]&lt;MONTH(TODAY()),"Yes","No")</f>
        <v>Yes</v>
      </c>
      <c r="C906" s="15">
        <v>2022</v>
      </c>
      <c r="D906" s="15">
        <v>4</v>
      </c>
      <c r="E906" s="15" t="s">
        <v>137</v>
      </c>
      <c r="F906" s="11" t="s">
        <v>525</v>
      </c>
      <c r="G906" s="11"/>
      <c r="H906" s="266" t="s">
        <v>72</v>
      </c>
      <c r="I906" s="266" t="s">
        <v>370</v>
      </c>
      <c r="J906" s="11" t="s">
        <v>412</v>
      </c>
      <c r="K906" s="11" t="s">
        <v>410</v>
      </c>
      <c r="L906" s="11"/>
      <c r="M906" s="11">
        <v>8311.4325351898769</v>
      </c>
      <c r="N906" s="11">
        <v>4069.6292022868747</v>
      </c>
      <c r="O906" s="11">
        <v>-4241.8033329030022</v>
      </c>
      <c r="P906" s="11">
        <v>2296</v>
      </c>
      <c r="Q906" s="11">
        <f>IF(SUMIFS(N:N,E:E,SubmissionActual[[#This Row],[MonthName]])&gt;0,SubmissionActual[[#This Row],[2nd Submission]],SubmissionActual[[#This Row],[1st Submission]])</f>
        <v>4069.6292022868747</v>
      </c>
    </row>
    <row r="907" spans="1:17">
      <c r="A907" s="15" t="str">
        <f>IF(OR(AND(SubmissionActual[MonthName]=MonthSel, SubmissionActual[Define]=DefineSel), AND(SubmissionActual[MonthName]=MonthSel, DefineSel="All")),"Yes","No")</f>
        <v>No</v>
      </c>
      <c r="B907" s="15" t="str">
        <f ca="1">IF(SubmissionActual[[#This Row],[Month2]]&lt;MONTH(TODAY()),"Yes","No")</f>
        <v>Yes</v>
      </c>
      <c r="C907" s="15">
        <v>2022</v>
      </c>
      <c r="D907" s="15">
        <v>4</v>
      </c>
      <c r="E907" s="15" t="s">
        <v>137</v>
      </c>
      <c r="F907" s="11" t="s">
        <v>524</v>
      </c>
      <c r="G907" s="11"/>
      <c r="H907" s="266" t="s">
        <v>72</v>
      </c>
      <c r="I907" s="266" t="s">
        <v>370</v>
      </c>
      <c r="J907" s="11" t="s">
        <v>412</v>
      </c>
      <c r="K907" s="11" t="s">
        <v>410</v>
      </c>
      <c r="L907" s="11"/>
      <c r="M907" s="11">
        <v>3700.5925572959109</v>
      </c>
      <c r="N907" s="11">
        <v>0</v>
      </c>
      <c r="O907" s="11">
        <v>-3700.5925572959109</v>
      </c>
      <c r="P907" s="11">
        <v>370</v>
      </c>
      <c r="Q907" s="11">
        <f>IF(SUMIFS(N:N,E:E,SubmissionActual[[#This Row],[MonthName]])&gt;0,SubmissionActual[[#This Row],[2nd Submission]],SubmissionActual[[#This Row],[1st Submission]])</f>
        <v>0</v>
      </c>
    </row>
    <row r="908" spans="1:17">
      <c r="A908" s="15" t="str">
        <f>IF(OR(AND(SubmissionActual[MonthName]=MonthSel, SubmissionActual[Define]=DefineSel), AND(SubmissionActual[MonthName]=MonthSel, DefineSel="All")),"Yes","No")</f>
        <v>No</v>
      </c>
      <c r="B908" s="15" t="str">
        <f ca="1">IF(SubmissionActual[[#This Row],[Month2]]&lt;MONTH(TODAY()),"Yes","No")</f>
        <v>Yes</v>
      </c>
      <c r="C908" s="15">
        <v>2022</v>
      </c>
      <c r="D908" s="15">
        <v>4</v>
      </c>
      <c r="E908" s="15" t="s">
        <v>137</v>
      </c>
      <c r="F908" s="11" t="s">
        <v>527</v>
      </c>
      <c r="G908" s="11"/>
      <c r="H908" s="266" t="s">
        <v>72</v>
      </c>
      <c r="I908" s="266" t="s">
        <v>370</v>
      </c>
      <c r="J908" s="11" t="s">
        <v>412</v>
      </c>
      <c r="K908" s="11" t="s">
        <v>410</v>
      </c>
      <c r="L908" s="11"/>
      <c r="M908" s="11">
        <v>3320</v>
      </c>
      <c r="N908" s="11">
        <v>338.38877192982454</v>
      </c>
      <c r="O908" s="11">
        <v>-2981.6112280701755</v>
      </c>
      <c r="P908" s="11">
        <v>808</v>
      </c>
      <c r="Q908" s="11">
        <f>IF(SUMIFS(N:N,E:E,SubmissionActual[[#This Row],[MonthName]])&gt;0,SubmissionActual[[#This Row],[2nd Submission]],SubmissionActual[[#This Row],[1st Submission]])</f>
        <v>338.38877192982454</v>
      </c>
    </row>
    <row r="909" spans="1:17">
      <c r="A909" s="15" t="str">
        <f>IF(OR(AND(SubmissionActual[MonthName]=MonthSel, SubmissionActual[Define]=DefineSel), AND(SubmissionActual[MonthName]=MonthSel, DefineSel="All")),"Yes","No")</f>
        <v>No</v>
      </c>
      <c r="B909" s="15" t="str">
        <f ca="1">IF(SubmissionActual[[#This Row],[Month2]]&lt;MONTH(TODAY()),"Yes","No")</f>
        <v>Yes</v>
      </c>
      <c r="C909" s="15">
        <v>2022</v>
      </c>
      <c r="D909" s="15">
        <v>4</v>
      </c>
      <c r="E909" s="15" t="s">
        <v>137</v>
      </c>
      <c r="F909" s="11" t="s">
        <v>526</v>
      </c>
      <c r="G909" s="11"/>
      <c r="H909" s="266" t="s">
        <v>72</v>
      </c>
      <c r="I909" s="266" t="s">
        <v>370</v>
      </c>
      <c r="J909" s="11" t="s">
        <v>412</v>
      </c>
      <c r="K909" s="11" t="s">
        <v>410</v>
      </c>
      <c r="L909" s="11"/>
      <c r="M909" s="11">
        <v>5794.1480147031634</v>
      </c>
      <c r="N909" s="11">
        <v>1912.914894676529</v>
      </c>
      <c r="O909" s="11">
        <v>-3881.2331200266344</v>
      </c>
      <c r="P909" s="11">
        <v>2235</v>
      </c>
      <c r="Q909" s="11">
        <f>IF(SUMIFS(N:N,E:E,SubmissionActual[[#This Row],[MonthName]])&gt;0,SubmissionActual[[#This Row],[2nd Submission]],SubmissionActual[[#This Row],[1st Submission]])</f>
        <v>1912.914894676529</v>
      </c>
    </row>
    <row r="910" spans="1:17">
      <c r="A910" s="15" t="str">
        <f>IF(OR(AND(SubmissionActual[MonthName]=MonthSel, SubmissionActual[Define]=DefineSel), AND(SubmissionActual[MonthName]=MonthSel, DefineSel="All")),"Yes","No")</f>
        <v>No</v>
      </c>
      <c r="B910" s="15" t="str">
        <f ca="1">IF(SubmissionActual[[#This Row],[Month2]]&lt;MONTH(TODAY()),"Yes","No")</f>
        <v>Yes</v>
      </c>
      <c r="C910" s="15">
        <v>2022</v>
      </c>
      <c r="D910" s="15">
        <v>4</v>
      </c>
      <c r="E910" s="15" t="s">
        <v>137</v>
      </c>
      <c r="F910" s="11" t="s">
        <v>548</v>
      </c>
      <c r="G910" s="11"/>
      <c r="H910" s="266" t="s">
        <v>72</v>
      </c>
      <c r="I910" s="266" t="s">
        <v>370</v>
      </c>
      <c r="J910" s="11" t="s">
        <v>412</v>
      </c>
      <c r="K910" s="11" t="s">
        <v>410</v>
      </c>
      <c r="L910" s="11"/>
      <c r="M910" s="11">
        <v>0</v>
      </c>
      <c r="N910" s="11">
        <v>0</v>
      </c>
      <c r="O910" s="11">
        <v>0</v>
      </c>
      <c r="P910" s="11"/>
      <c r="Q910" s="11">
        <f>IF(SUMIFS(N:N,E:E,SubmissionActual[[#This Row],[MonthName]])&gt;0,SubmissionActual[[#This Row],[2nd Submission]],SubmissionActual[[#This Row],[1st Submission]])</f>
        <v>0</v>
      </c>
    </row>
    <row r="911" spans="1:17">
      <c r="A911" s="15" t="str">
        <f>IF(OR(AND(SubmissionActual[MonthName]=MonthSel, SubmissionActual[Define]=DefineSel), AND(SubmissionActual[MonthName]=MonthSel, DefineSel="All")),"Yes","No")</f>
        <v>No</v>
      </c>
      <c r="B911" s="15" t="str">
        <f ca="1">IF(SubmissionActual[[#This Row],[Month2]]&lt;MONTH(TODAY()),"Yes","No")</f>
        <v>Yes</v>
      </c>
      <c r="C911" s="15">
        <v>2022</v>
      </c>
      <c r="D911" s="15">
        <v>4</v>
      </c>
      <c r="E911" s="15" t="s">
        <v>137</v>
      </c>
      <c r="F911" s="11" t="s">
        <v>523</v>
      </c>
      <c r="G911" s="11"/>
      <c r="H911" s="266" t="s">
        <v>72</v>
      </c>
      <c r="I911" s="266" t="s">
        <v>370</v>
      </c>
      <c r="J911" s="11" t="s">
        <v>413</v>
      </c>
      <c r="K911" s="11" t="s">
        <v>410</v>
      </c>
      <c r="L911" s="11"/>
      <c r="M911" s="11">
        <v>0</v>
      </c>
      <c r="N911" s="11">
        <v>0</v>
      </c>
      <c r="O911" s="11">
        <v>0</v>
      </c>
      <c r="P911" s="11"/>
      <c r="Q911" s="11">
        <f>IF(SUMIFS(N:N,E:E,SubmissionActual[[#This Row],[MonthName]])&gt;0,SubmissionActual[[#This Row],[2nd Submission]],SubmissionActual[[#This Row],[1st Submission]])</f>
        <v>0</v>
      </c>
    </row>
    <row r="912" spans="1:17">
      <c r="A912" s="15" t="str">
        <f>IF(OR(AND(SubmissionActual[MonthName]=MonthSel, SubmissionActual[Define]=DefineSel), AND(SubmissionActual[MonthName]=MonthSel, DefineSel="All")),"Yes","No")</f>
        <v>No</v>
      </c>
      <c r="B912" s="15" t="str">
        <f ca="1">IF(SubmissionActual[[#This Row],[Month2]]&lt;MONTH(TODAY()),"Yes","No")</f>
        <v>Yes</v>
      </c>
      <c r="C912" s="15">
        <v>2022</v>
      </c>
      <c r="D912" s="15">
        <v>4</v>
      </c>
      <c r="E912" s="15" t="s">
        <v>137</v>
      </c>
      <c r="F912" s="11" t="s">
        <v>522</v>
      </c>
      <c r="G912" s="11"/>
      <c r="H912" s="266" t="s">
        <v>72</v>
      </c>
      <c r="I912" s="266" t="s">
        <v>370</v>
      </c>
      <c r="J912" s="11" t="s">
        <v>413</v>
      </c>
      <c r="K912" s="11" t="s">
        <v>410</v>
      </c>
      <c r="L912" s="11"/>
      <c r="M912" s="11">
        <v>0</v>
      </c>
      <c r="N912" s="11">
        <v>0</v>
      </c>
      <c r="O912" s="11">
        <v>0</v>
      </c>
      <c r="P912" s="11"/>
      <c r="Q912" s="11">
        <f>IF(SUMIFS(N:N,E:E,SubmissionActual[[#This Row],[MonthName]])&gt;0,SubmissionActual[[#This Row],[2nd Submission]],SubmissionActual[[#This Row],[1st Submission]])</f>
        <v>0</v>
      </c>
    </row>
    <row r="913" spans="1:17">
      <c r="A913" s="15" t="str">
        <f>IF(OR(AND(SubmissionActual[MonthName]=MonthSel, SubmissionActual[Define]=DefineSel), AND(SubmissionActual[MonthName]=MonthSel, DefineSel="All")),"Yes","No")</f>
        <v>No</v>
      </c>
      <c r="B913" s="15" t="str">
        <f ca="1">IF(SubmissionActual[[#This Row],[Month2]]&lt;MONTH(TODAY()),"Yes","No")</f>
        <v>Yes</v>
      </c>
      <c r="C913" s="15">
        <v>2022</v>
      </c>
      <c r="D913" s="15">
        <v>4</v>
      </c>
      <c r="E913" s="15" t="s">
        <v>137</v>
      </c>
      <c r="F913" s="11" t="s">
        <v>553</v>
      </c>
      <c r="G913" s="11"/>
      <c r="H913" s="266" t="s">
        <v>72</v>
      </c>
      <c r="I913" s="266" t="s">
        <v>370</v>
      </c>
      <c r="J913" s="11" t="s">
        <v>413</v>
      </c>
      <c r="K913" s="11" t="s">
        <v>410</v>
      </c>
      <c r="L913" s="11"/>
      <c r="M913" s="11">
        <v>0</v>
      </c>
      <c r="N913" s="11">
        <v>0</v>
      </c>
      <c r="O913" s="11">
        <v>0</v>
      </c>
      <c r="P913" s="11"/>
      <c r="Q913" s="11">
        <f>IF(SUMIFS(N:N,E:E,SubmissionActual[[#This Row],[MonthName]])&gt;0,SubmissionActual[[#This Row],[2nd Submission]],SubmissionActual[[#This Row],[1st Submission]])</f>
        <v>0</v>
      </c>
    </row>
    <row r="914" spans="1:17">
      <c r="A914" s="15" t="str">
        <f>IF(OR(AND(SubmissionActual[MonthName]=MonthSel, SubmissionActual[Define]=DefineSel), AND(SubmissionActual[MonthName]=MonthSel, DefineSel="All")),"Yes","No")</f>
        <v>No</v>
      </c>
      <c r="B914" s="15" t="str">
        <f ca="1">IF(SubmissionActual[[#This Row],[Month2]]&lt;MONTH(TODAY()),"Yes","No")</f>
        <v>Yes</v>
      </c>
      <c r="C914" s="15">
        <v>2022</v>
      </c>
      <c r="D914" s="15">
        <v>4</v>
      </c>
      <c r="E914" s="15" t="s">
        <v>137</v>
      </c>
      <c r="F914" s="11" t="s">
        <v>549</v>
      </c>
      <c r="G914" s="11"/>
      <c r="H914" s="266" t="s">
        <v>72</v>
      </c>
      <c r="I914" s="266" t="s">
        <v>370</v>
      </c>
      <c r="J914" s="11" t="s">
        <v>412</v>
      </c>
      <c r="K914" s="11" t="s">
        <v>410</v>
      </c>
      <c r="L914" s="11"/>
      <c r="M914" s="11">
        <v>0</v>
      </c>
      <c r="N914" s="11">
        <v>0</v>
      </c>
      <c r="O914" s="11">
        <v>0</v>
      </c>
      <c r="P914" s="11"/>
      <c r="Q914" s="11">
        <f>IF(SUMIFS(N:N,E:E,SubmissionActual[[#This Row],[MonthName]])&gt;0,SubmissionActual[[#This Row],[2nd Submission]],SubmissionActual[[#This Row],[1st Submission]])</f>
        <v>0</v>
      </c>
    </row>
    <row r="915" spans="1:17">
      <c r="A915" s="15" t="str">
        <f>IF(OR(AND(SubmissionActual[MonthName]=MonthSel, SubmissionActual[Define]=DefineSel), AND(SubmissionActual[MonthName]=MonthSel, DefineSel="All")),"Yes","No")</f>
        <v>No</v>
      </c>
      <c r="B915" s="15" t="str">
        <f ca="1">IF(SubmissionActual[[#This Row],[Month2]]&lt;MONTH(TODAY()),"Yes","No")</f>
        <v>Yes</v>
      </c>
      <c r="C915" s="15">
        <v>2022</v>
      </c>
      <c r="D915" s="15">
        <v>4</v>
      </c>
      <c r="E915" s="15" t="s">
        <v>137</v>
      </c>
      <c r="F915" s="11" t="s">
        <v>552</v>
      </c>
      <c r="G915" s="11"/>
      <c r="H915" s="266" t="s">
        <v>72</v>
      </c>
      <c r="I915" s="266" t="s">
        <v>370</v>
      </c>
      <c r="J915" s="11" t="s">
        <v>412</v>
      </c>
      <c r="K915" s="11" t="s">
        <v>410</v>
      </c>
      <c r="L915" s="11"/>
      <c r="M915" s="11">
        <v>0</v>
      </c>
      <c r="N915" s="11">
        <v>0</v>
      </c>
      <c r="O915" s="11">
        <v>0</v>
      </c>
      <c r="P915" s="11"/>
      <c r="Q915" s="11">
        <f>IF(SUMIFS(N:N,E:E,SubmissionActual[[#This Row],[MonthName]])&gt;0,SubmissionActual[[#This Row],[2nd Submission]],SubmissionActual[[#This Row],[1st Submission]])</f>
        <v>0</v>
      </c>
    </row>
    <row r="916" spans="1:17">
      <c r="A916" s="15" t="str">
        <f>IF(OR(AND(SubmissionActual[MonthName]=MonthSel, SubmissionActual[Define]=DefineSel), AND(SubmissionActual[MonthName]=MonthSel, DefineSel="All")),"Yes","No")</f>
        <v>No</v>
      </c>
      <c r="B916" s="15" t="str">
        <f ca="1">IF(SubmissionActual[[#This Row],[Month2]]&lt;MONTH(TODAY()),"Yes","No")</f>
        <v>Yes</v>
      </c>
      <c r="C916" s="15">
        <v>2022</v>
      </c>
      <c r="D916" s="15">
        <v>4</v>
      </c>
      <c r="E916" s="15" t="s">
        <v>137</v>
      </c>
      <c r="F916" s="11" t="s">
        <v>550</v>
      </c>
      <c r="G916" s="11"/>
      <c r="H916" s="266" t="s">
        <v>72</v>
      </c>
      <c r="I916" s="266" t="s">
        <v>370</v>
      </c>
      <c r="J916" s="11" t="s">
        <v>412</v>
      </c>
      <c r="K916" s="11" t="s">
        <v>410</v>
      </c>
      <c r="L916" s="11"/>
      <c r="M916" s="11">
        <v>0</v>
      </c>
      <c r="N916" s="11">
        <v>0</v>
      </c>
      <c r="O916" s="11">
        <v>0</v>
      </c>
      <c r="P916" s="11"/>
      <c r="Q916" s="11">
        <f>IF(SUMIFS(N:N,E:E,SubmissionActual[[#This Row],[MonthName]])&gt;0,SubmissionActual[[#This Row],[2nd Submission]],SubmissionActual[[#This Row],[1st Submission]])</f>
        <v>0</v>
      </c>
    </row>
    <row r="917" spans="1:17">
      <c r="A917" s="15" t="str">
        <f>IF(OR(AND(SubmissionActual[MonthName]=MonthSel, SubmissionActual[Define]=DefineSel), AND(SubmissionActual[MonthName]=MonthSel, DefineSel="All")),"Yes","No")</f>
        <v>No</v>
      </c>
      <c r="B917" s="15" t="str">
        <f ca="1">IF(SubmissionActual[[#This Row],[Month2]]&lt;MONTH(TODAY()),"Yes","No")</f>
        <v>Yes</v>
      </c>
      <c r="C917" s="15">
        <v>2022</v>
      </c>
      <c r="D917" s="15">
        <v>4</v>
      </c>
      <c r="E917" s="15" t="s">
        <v>137</v>
      </c>
      <c r="F917" s="11" t="s">
        <v>551</v>
      </c>
      <c r="G917" s="11"/>
      <c r="H917" s="266" t="s">
        <v>72</v>
      </c>
      <c r="I917" s="266" t="s">
        <v>370</v>
      </c>
      <c r="J917" s="11" t="s">
        <v>412</v>
      </c>
      <c r="K917" s="11" t="s">
        <v>410</v>
      </c>
      <c r="L917" s="11"/>
      <c r="M917" s="11">
        <v>0</v>
      </c>
      <c r="N917" s="11">
        <v>0</v>
      </c>
      <c r="O917" s="11">
        <v>0</v>
      </c>
      <c r="P917" s="11"/>
      <c r="Q917" s="11">
        <f>IF(SUMIFS(N:N,E:E,SubmissionActual[[#This Row],[MonthName]])&gt;0,SubmissionActual[[#This Row],[2nd Submission]],SubmissionActual[[#This Row],[1st Submission]])</f>
        <v>0</v>
      </c>
    </row>
    <row r="918" spans="1:17">
      <c r="A918" s="15" t="str">
        <f>IF(OR(AND(SubmissionActual[MonthName]=MonthSel, SubmissionActual[Define]=DefineSel), AND(SubmissionActual[MonthName]=MonthSel, DefineSel="All")),"Yes","No")</f>
        <v>No</v>
      </c>
      <c r="B918" s="15" t="str">
        <f ca="1">IF(SubmissionActual[[#This Row],[Month2]]&lt;MONTH(TODAY()),"Yes","No")</f>
        <v>Yes</v>
      </c>
      <c r="C918" s="15">
        <v>2022</v>
      </c>
      <c r="D918" s="15">
        <v>4</v>
      </c>
      <c r="E918" s="15" t="s">
        <v>137</v>
      </c>
      <c r="F918" s="11" t="s">
        <v>545</v>
      </c>
      <c r="G918" s="11"/>
      <c r="H918" s="266" t="s">
        <v>72</v>
      </c>
      <c r="I918" s="266" t="s">
        <v>370</v>
      </c>
      <c r="J918" s="11" t="s">
        <v>403</v>
      </c>
      <c r="K918" s="11" t="s">
        <v>410</v>
      </c>
      <c r="L918" s="11"/>
      <c r="M918" s="11">
        <v>0</v>
      </c>
      <c r="N918" s="11">
        <v>0</v>
      </c>
      <c r="O918" s="11">
        <v>0</v>
      </c>
      <c r="P918" s="11"/>
      <c r="Q918" s="11">
        <f>IF(SUMIFS(N:N,E:E,SubmissionActual[[#This Row],[MonthName]])&gt;0,SubmissionActual[[#This Row],[2nd Submission]],SubmissionActual[[#This Row],[1st Submission]])</f>
        <v>0</v>
      </c>
    </row>
    <row r="919" spans="1:17">
      <c r="A919" s="15" t="str">
        <f>IF(OR(AND(SubmissionActual[MonthName]=MonthSel, SubmissionActual[Define]=DefineSel), AND(SubmissionActual[MonthName]=MonthSel, DefineSel="All")),"Yes","No")</f>
        <v>No</v>
      </c>
      <c r="B919" s="15" t="str">
        <f ca="1">IF(SubmissionActual[[#This Row],[Month2]]&lt;MONTH(TODAY()),"Yes","No")</f>
        <v>Yes</v>
      </c>
      <c r="C919" s="15">
        <v>2022</v>
      </c>
      <c r="D919" s="15">
        <v>4</v>
      </c>
      <c r="E919" s="15" t="s">
        <v>137</v>
      </c>
      <c r="F919" s="11" t="s">
        <v>546</v>
      </c>
      <c r="G919" s="11"/>
      <c r="H919" s="266" t="s">
        <v>72</v>
      </c>
      <c r="I919" s="266" t="s">
        <v>370</v>
      </c>
      <c r="J919" s="11" t="s">
        <v>403</v>
      </c>
      <c r="K919" s="11" t="s">
        <v>410</v>
      </c>
      <c r="L919" s="11"/>
      <c r="M919" s="11">
        <v>0</v>
      </c>
      <c r="N919" s="11">
        <v>0</v>
      </c>
      <c r="O919" s="11">
        <v>0</v>
      </c>
      <c r="P919" s="11"/>
      <c r="Q919" s="11">
        <f>IF(SUMIFS(N:N,E:E,SubmissionActual[[#This Row],[MonthName]])&gt;0,SubmissionActual[[#This Row],[2nd Submission]],SubmissionActual[[#This Row],[1st Submission]])</f>
        <v>0</v>
      </c>
    </row>
    <row r="920" spans="1:17">
      <c r="A920" s="15" t="str">
        <f>IF(OR(AND(SubmissionActual[MonthName]=MonthSel, SubmissionActual[Define]=DefineSel), AND(SubmissionActual[MonthName]=MonthSel, DefineSel="All")),"Yes","No")</f>
        <v>Yes</v>
      </c>
      <c r="B920" s="15" t="str">
        <f ca="1">IF(SubmissionActual[[#This Row],[Month2]]&lt;MONTH(TODAY()),"Yes","No")</f>
        <v>Yes</v>
      </c>
      <c r="C920" s="15">
        <v>2022</v>
      </c>
      <c r="D920" s="15">
        <v>4</v>
      </c>
      <c r="E920" s="15" t="s">
        <v>137</v>
      </c>
      <c r="F920" s="11" t="s">
        <v>441</v>
      </c>
      <c r="G920" s="11"/>
      <c r="H920" s="266" t="s">
        <v>77</v>
      </c>
      <c r="I920" s="266" t="s">
        <v>370</v>
      </c>
      <c r="J920" s="11" t="s">
        <v>374</v>
      </c>
      <c r="K920" s="11" t="s">
        <v>410</v>
      </c>
      <c r="L920" s="11"/>
      <c r="M920" s="11">
        <v>0</v>
      </c>
      <c r="N920" s="11">
        <v>14000</v>
      </c>
      <c r="O920" s="11">
        <v>14000</v>
      </c>
      <c r="P920" s="11">
        <v>0</v>
      </c>
      <c r="Q920" s="11">
        <f>IF(SUMIFS(N:N,E:E,SubmissionActual[[#This Row],[MonthName]])&gt;0,SubmissionActual[[#This Row],[2nd Submission]],SubmissionActual[[#This Row],[1st Submission]])</f>
        <v>14000</v>
      </c>
    </row>
    <row r="921" spans="1:17">
      <c r="A921" s="15" t="str">
        <f>IF(OR(AND(SubmissionActual[MonthName]=MonthSel, SubmissionActual[Define]=DefineSel), AND(SubmissionActual[MonthName]=MonthSel, DefineSel="All")),"Yes","No")</f>
        <v>Yes</v>
      </c>
      <c r="B921" s="15" t="str">
        <f ca="1">IF(SubmissionActual[[#This Row],[Month2]]&lt;MONTH(TODAY()),"Yes","No")</f>
        <v>Yes</v>
      </c>
      <c r="C921" s="15">
        <v>2022</v>
      </c>
      <c r="D921" s="15">
        <v>4</v>
      </c>
      <c r="E921" s="15" t="s">
        <v>137</v>
      </c>
      <c r="F921" s="11" t="s">
        <v>452</v>
      </c>
      <c r="G921" s="11"/>
      <c r="H921" s="266" t="s">
        <v>77</v>
      </c>
      <c r="I921" s="266" t="s">
        <v>370</v>
      </c>
      <c r="J921" s="11" t="s">
        <v>374</v>
      </c>
      <c r="K921" s="11" t="s">
        <v>410</v>
      </c>
      <c r="L921" s="11"/>
      <c r="M921" s="11">
        <v>0</v>
      </c>
      <c r="N921" s="11">
        <v>0</v>
      </c>
      <c r="O921" s="11">
        <v>0</v>
      </c>
      <c r="P921" s="11"/>
      <c r="Q921" s="11">
        <f>IF(SUMIFS(N:N,E:E,SubmissionActual[[#This Row],[MonthName]])&gt;0,SubmissionActual[[#This Row],[2nd Submission]],SubmissionActual[[#This Row],[1st Submission]])</f>
        <v>0</v>
      </c>
    </row>
    <row r="922" spans="1:17">
      <c r="A922" s="15" t="str">
        <f>IF(OR(AND(SubmissionActual[MonthName]=MonthSel, SubmissionActual[Define]=DefineSel), AND(SubmissionActual[MonthName]=MonthSel, DefineSel="All")),"Yes","No")</f>
        <v>Yes</v>
      </c>
      <c r="B922" s="15" t="str">
        <f ca="1">IF(SubmissionActual[[#This Row],[Month2]]&lt;MONTH(TODAY()),"Yes","No")</f>
        <v>Yes</v>
      </c>
      <c r="C922" s="15">
        <v>2022</v>
      </c>
      <c r="D922" s="15">
        <v>4</v>
      </c>
      <c r="E922" s="15" t="s">
        <v>137</v>
      </c>
      <c r="F922" s="11" t="s">
        <v>453</v>
      </c>
      <c r="G922" s="11"/>
      <c r="H922" s="266" t="s">
        <v>77</v>
      </c>
      <c r="I922" s="266" t="s">
        <v>370</v>
      </c>
      <c r="J922" s="11" t="s">
        <v>374</v>
      </c>
      <c r="K922" s="11" t="s">
        <v>410</v>
      </c>
      <c r="L922" s="11"/>
      <c r="M922" s="11">
        <v>0</v>
      </c>
      <c r="N922" s="11">
        <v>0</v>
      </c>
      <c r="O922" s="11">
        <v>0</v>
      </c>
      <c r="P922" s="11"/>
      <c r="Q922" s="11">
        <f>IF(SUMIFS(N:N,E:E,SubmissionActual[[#This Row],[MonthName]])&gt;0,SubmissionActual[[#This Row],[2nd Submission]],SubmissionActual[[#This Row],[1st Submission]])</f>
        <v>0</v>
      </c>
    </row>
    <row r="923" spans="1:17">
      <c r="A923" s="15" t="str">
        <f>IF(OR(AND(SubmissionActual[MonthName]=MonthSel, SubmissionActual[Define]=DefineSel), AND(SubmissionActual[MonthName]=MonthSel, DefineSel="All")),"Yes","No")</f>
        <v>Yes</v>
      </c>
      <c r="B923" s="15" t="str">
        <f ca="1">IF(SubmissionActual[[#This Row],[Month2]]&lt;MONTH(TODAY()),"Yes","No")</f>
        <v>Yes</v>
      </c>
      <c r="C923" s="15">
        <v>2022</v>
      </c>
      <c r="D923" s="15">
        <v>4</v>
      </c>
      <c r="E923" s="15" t="s">
        <v>137</v>
      </c>
      <c r="F923" s="11" t="s">
        <v>449</v>
      </c>
      <c r="G923" s="11"/>
      <c r="H923" s="266" t="s">
        <v>77</v>
      </c>
      <c r="I923" s="266" t="s">
        <v>370</v>
      </c>
      <c r="J923" s="11" t="s">
        <v>374</v>
      </c>
      <c r="K923" s="11" t="s">
        <v>410</v>
      </c>
      <c r="L923" s="11"/>
      <c r="M923" s="11">
        <v>0</v>
      </c>
      <c r="N923" s="11">
        <v>0</v>
      </c>
      <c r="O923" s="11">
        <v>0</v>
      </c>
      <c r="P923" s="11"/>
      <c r="Q923" s="11">
        <f>IF(SUMIFS(N:N,E:E,SubmissionActual[[#This Row],[MonthName]])&gt;0,SubmissionActual[[#This Row],[2nd Submission]],SubmissionActual[[#This Row],[1st Submission]])</f>
        <v>0</v>
      </c>
    </row>
    <row r="924" spans="1:17">
      <c r="A924" s="15" t="str">
        <f>IF(OR(AND(SubmissionActual[MonthName]=MonthSel, SubmissionActual[Define]=DefineSel), AND(SubmissionActual[MonthName]=MonthSel, DefineSel="All")),"Yes","No")</f>
        <v>Yes</v>
      </c>
      <c r="B924" s="15" t="str">
        <f ca="1">IF(SubmissionActual[[#This Row],[Month2]]&lt;MONTH(TODAY()),"Yes","No")</f>
        <v>Yes</v>
      </c>
      <c r="C924" s="15">
        <v>2022</v>
      </c>
      <c r="D924" s="15">
        <v>4</v>
      </c>
      <c r="E924" s="15" t="s">
        <v>137</v>
      </c>
      <c r="F924" s="11" t="s">
        <v>443</v>
      </c>
      <c r="G924" s="11"/>
      <c r="H924" s="266" t="s">
        <v>77</v>
      </c>
      <c r="I924" s="266" t="s">
        <v>370</v>
      </c>
      <c r="J924" s="11" t="s">
        <v>403</v>
      </c>
      <c r="K924" s="11" t="s">
        <v>410</v>
      </c>
      <c r="L924" s="11"/>
      <c r="M924" s="11"/>
      <c r="N924" s="11"/>
      <c r="O924" s="11"/>
      <c r="P924" s="11">
        <v>0</v>
      </c>
      <c r="Q924" s="11">
        <f>IF(SUMIFS(N:N,E:E,SubmissionActual[[#This Row],[MonthName]])&gt;0,SubmissionActual[[#This Row],[2nd Submission]],SubmissionActual[[#This Row],[1st Submission]])</f>
        <v>0</v>
      </c>
    </row>
    <row r="925" spans="1:17">
      <c r="A925" s="15" t="str">
        <f>IF(OR(AND(SubmissionActual[MonthName]=MonthSel, SubmissionActual[Define]=DefineSel), AND(SubmissionActual[MonthName]=MonthSel, DefineSel="All")),"Yes","No")</f>
        <v>Yes</v>
      </c>
      <c r="B925" s="15" t="str">
        <f ca="1">IF(SubmissionActual[[#This Row],[Month2]]&lt;MONTH(TODAY()),"Yes","No")</f>
        <v>Yes</v>
      </c>
      <c r="C925" s="15">
        <v>2022</v>
      </c>
      <c r="D925" s="15">
        <v>4</v>
      </c>
      <c r="E925" s="15" t="s">
        <v>137</v>
      </c>
      <c r="F925" s="11" t="s">
        <v>450</v>
      </c>
      <c r="G925" s="11"/>
      <c r="H925" s="266" t="s">
        <v>77</v>
      </c>
      <c r="I925" s="266" t="s">
        <v>370</v>
      </c>
      <c r="J925" s="11" t="s">
        <v>374</v>
      </c>
      <c r="K925" s="11" t="s">
        <v>410</v>
      </c>
      <c r="L925" s="11"/>
      <c r="M925" s="11">
        <v>0</v>
      </c>
      <c r="N925" s="11">
        <v>0</v>
      </c>
      <c r="O925" s="11">
        <v>0</v>
      </c>
      <c r="P925" s="11"/>
      <c r="Q925" s="11">
        <f>IF(SUMIFS(N:N,E:E,SubmissionActual[[#This Row],[MonthName]])&gt;0,SubmissionActual[[#This Row],[2nd Submission]],SubmissionActual[[#This Row],[1st Submission]])</f>
        <v>0</v>
      </c>
    </row>
    <row r="926" spans="1:17">
      <c r="A926" s="15" t="str">
        <f>IF(OR(AND(SubmissionActual[MonthName]=MonthSel, SubmissionActual[Define]=DefineSel), AND(SubmissionActual[MonthName]=MonthSel, DefineSel="All")),"Yes","No")</f>
        <v>Yes</v>
      </c>
      <c r="B926" s="15" t="str">
        <f ca="1">IF(SubmissionActual[[#This Row],[Month2]]&lt;MONTH(TODAY()),"Yes","No")</f>
        <v>Yes</v>
      </c>
      <c r="C926" s="15">
        <v>2022</v>
      </c>
      <c r="D926" s="15">
        <v>4</v>
      </c>
      <c r="E926" s="15" t="s">
        <v>137</v>
      </c>
      <c r="F926" s="11" t="s">
        <v>442</v>
      </c>
      <c r="G926" s="11"/>
      <c r="H926" s="266" t="s">
        <v>77</v>
      </c>
      <c r="I926" s="266" t="s">
        <v>370</v>
      </c>
      <c r="J926" s="11" t="s">
        <v>374</v>
      </c>
      <c r="K926" s="11" t="s">
        <v>410</v>
      </c>
      <c r="L926" s="11"/>
      <c r="M926" s="11"/>
      <c r="N926" s="11"/>
      <c r="O926" s="11"/>
      <c r="P926" s="11">
        <v>0</v>
      </c>
      <c r="Q926" s="11">
        <f>IF(SUMIFS(N:N,E:E,SubmissionActual[[#This Row],[MonthName]])&gt;0,SubmissionActual[[#This Row],[2nd Submission]],SubmissionActual[[#This Row],[1st Submission]])</f>
        <v>0</v>
      </c>
    </row>
    <row r="927" spans="1:17">
      <c r="A927" s="15" t="str">
        <f>IF(OR(AND(SubmissionActual[MonthName]=MonthSel, SubmissionActual[Define]=DefineSel), AND(SubmissionActual[MonthName]=MonthSel, DefineSel="All")),"Yes","No")</f>
        <v>Yes</v>
      </c>
      <c r="B927" s="15" t="str">
        <f ca="1">IF(SubmissionActual[[#This Row],[Month2]]&lt;MONTH(TODAY()),"Yes","No")</f>
        <v>Yes</v>
      </c>
      <c r="C927" s="15">
        <v>2022</v>
      </c>
      <c r="D927" s="15">
        <v>4</v>
      </c>
      <c r="E927" s="15" t="s">
        <v>137</v>
      </c>
      <c r="F927" s="11" t="s">
        <v>229</v>
      </c>
      <c r="G927" s="11"/>
      <c r="H927" s="266" t="s">
        <v>77</v>
      </c>
      <c r="I927" s="266" t="s">
        <v>370</v>
      </c>
      <c r="J927" s="11" t="s">
        <v>403</v>
      </c>
      <c r="K927" s="11" t="s">
        <v>410</v>
      </c>
      <c r="L927" s="11"/>
      <c r="M927" s="11"/>
      <c r="N927" s="11">
        <v>0</v>
      </c>
      <c r="O927" s="11">
        <v>0</v>
      </c>
      <c r="P927" s="11">
        <v>1536</v>
      </c>
      <c r="Q927" s="11">
        <f>IF(SUMIFS(N:N,E:E,SubmissionActual[[#This Row],[MonthName]])&gt;0,SubmissionActual[[#This Row],[2nd Submission]],SubmissionActual[[#This Row],[1st Submission]])</f>
        <v>0</v>
      </c>
    </row>
    <row r="928" spans="1:17">
      <c r="A928" s="15" t="str">
        <f>IF(OR(AND(SubmissionActual[MonthName]=MonthSel, SubmissionActual[Define]=DefineSel), AND(SubmissionActual[MonthName]=MonthSel, DefineSel="All")),"Yes","No")</f>
        <v>Yes</v>
      </c>
      <c r="B928" s="15" t="str">
        <f ca="1">IF(SubmissionActual[[#This Row],[Month2]]&lt;MONTH(TODAY()),"Yes","No")</f>
        <v>Yes</v>
      </c>
      <c r="C928" s="15">
        <v>2022</v>
      </c>
      <c r="D928" s="15">
        <v>4</v>
      </c>
      <c r="E928" s="15" t="s">
        <v>137</v>
      </c>
      <c r="F928" s="11" t="s">
        <v>230</v>
      </c>
      <c r="G928" s="11"/>
      <c r="H928" s="266" t="s">
        <v>77</v>
      </c>
      <c r="I928" s="266" t="s">
        <v>370</v>
      </c>
      <c r="J928" s="11" t="s">
        <v>403</v>
      </c>
      <c r="K928" s="11" t="s">
        <v>410</v>
      </c>
      <c r="L928" s="11"/>
      <c r="M928" s="11"/>
      <c r="N928" s="11">
        <v>0</v>
      </c>
      <c r="O928" s="11">
        <v>0</v>
      </c>
      <c r="P928" s="11">
        <v>1536</v>
      </c>
      <c r="Q928" s="11">
        <f>IF(SUMIFS(N:N,E:E,SubmissionActual[[#This Row],[MonthName]])&gt;0,SubmissionActual[[#This Row],[2nd Submission]],SubmissionActual[[#This Row],[1st Submission]])</f>
        <v>0</v>
      </c>
    </row>
    <row r="929" spans="1:17">
      <c r="A929" s="15" t="str">
        <f>IF(OR(AND(SubmissionActual[MonthName]=MonthSel, SubmissionActual[Define]=DefineSel), AND(SubmissionActual[MonthName]=MonthSel, DefineSel="All")),"Yes","No")</f>
        <v>Yes</v>
      </c>
      <c r="B929" s="15" t="str">
        <f ca="1">IF(SubmissionActual[[#This Row],[Month2]]&lt;MONTH(TODAY()),"Yes","No")</f>
        <v>Yes</v>
      </c>
      <c r="C929" s="15">
        <v>2022</v>
      </c>
      <c r="D929" s="15">
        <v>4</v>
      </c>
      <c r="E929" s="15" t="s">
        <v>137</v>
      </c>
      <c r="F929" s="11" t="s">
        <v>231</v>
      </c>
      <c r="G929" s="11"/>
      <c r="H929" s="266" t="s">
        <v>77</v>
      </c>
      <c r="I929" s="266" t="s">
        <v>370</v>
      </c>
      <c r="J929" s="11" t="s">
        <v>403</v>
      </c>
      <c r="K929" s="11" t="s">
        <v>410</v>
      </c>
      <c r="L929" s="11"/>
      <c r="M929" s="11"/>
      <c r="N929" s="11">
        <v>0</v>
      </c>
      <c r="O929" s="11">
        <v>0</v>
      </c>
      <c r="P929" s="11">
        <v>1536</v>
      </c>
      <c r="Q929" s="11">
        <f>IF(SUMIFS(N:N,E:E,SubmissionActual[[#This Row],[MonthName]])&gt;0,SubmissionActual[[#This Row],[2nd Submission]],SubmissionActual[[#This Row],[1st Submission]])</f>
        <v>0</v>
      </c>
    </row>
    <row r="930" spans="1:17">
      <c r="A930" s="15" t="str">
        <f>IF(OR(AND(SubmissionActual[MonthName]=MonthSel, SubmissionActual[Define]=DefineSel), AND(SubmissionActual[MonthName]=MonthSel, DefineSel="All")),"Yes","No")</f>
        <v>Yes</v>
      </c>
      <c r="B930" s="15" t="str">
        <f ca="1">IF(SubmissionActual[[#This Row],[Month2]]&lt;MONTH(TODAY()),"Yes","No")</f>
        <v>Yes</v>
      </c>
      <c r="C930" s="15">
        <v>2022</v>
      </c>
      <c r="D930" s="15">
        <v>4</v>
      </c>
      <c r="E930" s="15" t="s">
        <v>137</v>
      </c>
      <c r="F930" s="11" t="s">
        <v>232</v>
      </c>
      <c r="G930" s="11"/>
      <c r="H930" s="266" t="s">
        <v>77</v>
      </c>
      <c r="I930" s="266" t="s">
        <v>370</v>
      </c>
      <c r="J930" s="11" t="s">
        <v>403</v>
      </c>
      <c r="K930" s="11" t="s">
        <v>410</v>
      </c>
      <c r="L930" s="11"/>
      <c r="M930" s="11"/>
      <c r="N930" s="11">
        <v>0</v>
      </c>
      <c r="O930" s="11">
        <v>0</v>
      </c>
      <c r="P930" s="11">
        <v>1536</v>
      </c>
      <c r="Q930" s="11">
        <f>IF(SUMIFS(N:N,E:E,SubmissionActual[[#This Row],[MonthName]])&gt;0,SubmissionActual[[#This Row],[2nd Submission]],SubmissionActual[[#This Row],[1st Submission]])</f>
        <v>0</v>
      </c>
    </row>
    <row r="931" spans="1:17">
      <c r="A931" s="15" t="str">
        <f>IF(OR(AND(SubmissionActual[MonthName]=MonthSel, SubmissionActual[Define]=DefineSel), AND(SubmissionActual[MonthName]=MonthSel, DefineSel="All")),"Yes","No")</f>
        <v>Yes</v>
      </c>
      <c r="B931" s="15" t="str">
        <f ca="1">IF(SubmissionActual[[#This Row],[Month2]]&lt;MONTH(TODAY()),"Yes","No")</f>
        <v>Yes</v>
      </c>
      <c r="C931" s="15">
        <v>2022</v>
      </c>
      <c r="D931" s="15">
        <v>4</v>
      </c>
      <c r="E931" s="15" t="s">
        <v>137</v>
      </c>
      <c r="F931" s="11" t="s">
        <v>92</v>
      </c>
      <c r="G931" s="11"/>
      <c r="H931" s="266" t="s">
        <v>77</v>
      </c>
      <c r="I931" s="266" t="s">
        <v>370</v>
      </c>
      <c r="J931" s="11" t="s">
        <v>374</v>
      </c>
      <c r="K931" s="11" t="s">
        <v>410</v>
      </c>
      <c r="L931" s="11"/>
      <c r="M931" s="11">
        <v>38080</v>
      </c>
      <c r="N931" s="11">
        <v>19040</v>
      </c>
      <c r="O931" s="11">
        <v>-19040</v>
      </c>
      <c r="P931" s="11">
        <v>19499</v>
      </c>
      <c r="Q931" s="11">
        <f>IF(SUMIFS(N:N,E:E,SubmissionActual[[#This Row],[MonthName]])&gt;0,SubmissionActual[[#This Row],[2nd Submission]],SubmissionActual[[#This Row],[1st Submission]])</f>
        <v>19040</v>
      </c>
    </row>
    <row r="932" spans="1:17">
      <c r="A932" s="15" t="str">
        <f>IF(OR(AND(SubmissionActual[MonthName]=MonthSel, SubmissionActual[Define]=DefineSel), AND(SubmissionActual[MonthName]=MonthSel, DefineSel="All")),"Yes","No")</f>
        <v>Yes</v>
      </c>
      <c r="B932" s="15" t="str">
        <f ca="1">IF(SubmissionActual[[#This Row],[Month2]]&lt;MONTH(TODAY()),"Yes","No")</f>
        <v>Yes</v>
      </c>
      <c r="C932" s="15">
        <v>2022</v>
      </c>
      <c r="D932" s="15">
        <v>4</v>
      </c>
      <c r="E932" s="15" t="s">
        <v>137</v>
      </c>
      <c r="F932" s="11" t="s">
        <v>95</v>
      </c>
      <c r="G932" s="11"/>
      <c r="H932" s="266" t="s">
        <v>77</v>
      </c>
      <c r="I932" s="266" t="s">
        <v>370</v>
      </c>
      <c r="J932" s="11" t="s">
        <v>412</v>
      </c>
      <c r="K932" s="11" t="s">
        <v>410</v>
      </c>
      <c r="L932" s="11"/>
      <c r="M932" s="11">
        <v>0</v>
      </c>
      <c r="N932" s="11">
        <v>0</v>
      </c>
      <c r="O932" s="11">
        <v>0</v>
      </c>
      <c r="P932" s="11"/>
      <c r="Q932" s="11">
        <f>IF(SUMIFS(N:N,E:E,SubmissionActual[[#This Row],[MonthName]])&gt;0,SubmissionActual[[#This Row],[2nd Submission]],SubmissionActual[[#This Row],[1st Submission]])</f>
        <v>0</v>
      </c>
    </row>
    <row r="933" spans="1:17">
      <c r="A933" s="15" t="str">
        <f>IF(OR(AND(SubmissionActual[MonthName]=MonthSel, SubmissionActual[Define]=DefineSel), AND(SubmissionActual[MonthName]=MonthSel, DefineSel="All")),"Yes","No")</f>
        <v>Yes</v>
      </c>
      <c r="B933" s="15" t="str">
        <f ca="1">IF(SubmissionActual[[#This Row],[Month2]]&lt;MONTH(TODAY()),"Yes","No")</f>
        <v>Yes</v>
      </c>
      <c r="C933" s="15">
        <v>2022</v>
      </c>
      <c r="D933" s="15">
        <v>4</v>
      </c>
      <c r="E933" s="15" t="s">
        <v>137</v>
      </c>
      <c r="F933" s="11" t="s">
        <v>26</v>
      </c>
      <c r="G933" s="11"/>
      <c r="H933" s="266" t="s">
        <v>77</v>
      </c>
      <c r="I933" s="266" t="s">
        <v>370</v>
      </c>
      <c r="J933" s="11" t="s">
        <v>412</v>
      </c>
      <c r="K933" s="11" t="s">
        <v>410</v>
      </c>
      <c r="L933" s="11"/>
      <c r="M933" s="11">
        <v>1574</v>
      </c>
      <c r="N933" s="11">
        <v>576</v>
      </c>
      <c r="O933" s="11">
        <v>-998</v>
      </c>
      <c r="P933" s="11"/>
      <c r="Q933" s="11">
        <f>IF(SUMIFS(N:N,E:E,SubmissionActual[[#This Row],[MonthName]])&gt;0,SubmissionActual[[#This Row],[2nd Submission]],SubmissionActual[[#This Row],[1st Submission]])</f>
        <v>576</v>
      </c>
    </row>
    <row r="934" spans="1:17">
      <c r="A934" s="15" t="str">
        <f>IF(OR(AND(SubmissionActual[MonthName]=MonthSel, SubmissionActual[Define]=DefineSel), AND(SubmissionActual[MonthName]=MonthSel, DefineSel="All")),"Yes","No")</f>
        <v>Yes</v>
      </c>
      <c r="B934" s="15" t="str">
        <f ca="1">IF(SubmissionActual[[#This Row],[Month2]]&lt;MONTH(TODAY()),"Yes","No")</f>
        <v>Yes</v>
      </c>
      <c r="C934" s="15">
        <v>2022</v>
      </c>
      <c r="D934" s="15">
        <v>4</v>
      </c>
      <c r="E934" s="15" t="s">
        <v>137</v>
      </c>
      <c r="F934" s="11" t="s">
        <v>237</v>
      </c>
      <c r="G934" s="11"/>
      <c r="H934" s="266" t="s">
        <v>77</v>
      </c>
      <c r="I934" s="266" t="s">
        <v>370</v>
      </c>
      <c r="J934" s="11" t="s">
        <v>403</v>
      </c>
      <c r="K934" s="11" t="s">
        <v>410</v>
      </c>
      <c r="L934" s="11"/>
      <c r="M934" s="11"/>
      <c r="N934" s="11"/>
      <c r="O934" s="11"/>
      <c r="P934" s="11">
        <v>0</v>
      </c>
      <c r="Q934" s="11">
        <f>IF(SUMIFS(N:N,E:E,SubmissionActual[[#This Row],[MonthName]])&gt;0,SubmissionActual[[#This Row],[2nd Submission]],SubmissionActual[[#This Row],[1st Submission]])</f>
        <v>0</v>
      </c>
    </row>
    <row r="935" spans="1:17">
      <c r="A935" s="15" t="str">
        <f>IF(OR(AND(SubmissionActual[MonthName]=MonthSel, SubmissionActual[Define]=DefineSel), AND(SubmissionActual[MonthName]=MonthSel, DefineSel="All")),"Yes","No")</f>
        <v>Yes</v>
      </c>
      <c r="B935" s="15" t="str">
        <f ca="1">IF(SubmissionActual[[#This Row],[Month2]]&lt;MONTH(TODAY()),"Yes","No")</f>
        <v>Yes</v>
      </c>
      <c r="C935" s="15">
        <v>2022</v>
      </c>
      <c r="D935" s="15">
        <v>4</v>
      </c>
      <c r="E935" s="15" t="s">
        <v>137</v>
      </c>
      <c r="F935" s="11" t="s">
        <v>239</v>
      </c>
      <c r="G935" s="11"/>
      <c r="H935" s="266" t="s">
        <v>77</v>
      </c>
      <c r="I935" s="266" t="s">
        <v>370</v>
      </c>
      <c r="J935" s="11" t="s">
        <v>403</v>
      </c>
      <c r="K935" s="11" t="s">
        <v>410</v>
      </c>
      <c r="L935" s="11"/>
      <c r="M935" s="11"/>
      <c r="N935" s="11"/>
      <c r="O935" s="11"/>
      <c r="P935" s="11">
        <v>768</v>
      </c>
      <c r="Q935" s="11">
        <f>IF(SUMIFS(N:N,E:E,SubmissionActual[[#This Row],[MonthName]])&gt;0,SubmissionActual[[#This Row],[2nd Submission]],SubmissionActual[[#This Row],[1st Submission]])</f>
        <v>0</v>
      </c>
    </row>
    <row r="936" spans="1:17">
      <c r="A936" s="15" t="str">
        <f>IF(OR(AND(SubmissionActual[MonthName]=MonthSel, SubmissionActual[Define]=DefineSel), AND(SubmissionActual[MonthName]=MonthSel, DefineSel="All")),"Yes","No")</f>
        <v>Yes</v>
      </c>
      <c r="B936" s="15" t="str">
        <f ca="1">IF(SubmissionActual[[#This Row],[Month2]]&lt;MONTH(TODAY()),"Yes","No")</f>
        <v>Yes</v>
      </c>
      <c r="C936" s="15">
        <v>2022</v>
      </c>
      <c r="D936" s="15">
        <v>4</v>
      </c>
      <c r="E936" s="15" t="s">
        <v>137</v>
      </c>
      <c r="F936" s="11" t="s">
        <v>238</v>
      </c>
      <c r="G936" s="11"/>
      <c r="H936" s="266" t="s">
        <v>77</v>
      </c>
      <c r="I936" s="266" t="s">
        <v>370</v>
      </c>
      <c r="J936" s="11" t="s">
        <v>403</v>
      </c>
      <c r="K936" s="11" t="s">
        <v>410</v>
      </c>
      <c r="L936" s="11"/>
      <c r="M936" s="11"/>
      <c r="N936" s="11"/>
      <c r="O936" s="11"/>
      <c r="P936" s="11">
        <v>0</v>
      </c>
      <c r="Q936" s="11">
        <f>IF(SUMIFS(N:N,E:E,SubmissionActual[[#This Row],[MonthName]])&gt;0,SubmissionActual[[#This Row],[2nd Submission]],SubmissionActual[[#This Row],[1st Submission]])</f>
        <v>0</v>
      </c>
    </row>
    <row r="937" spans="1:17">
      <c r="A937" s="15" t="str">
        <f>IF(OR(AND(SubmissionActual[MonthName]=MonthSel, SubmissionActual[Define]=DefineSel), AND(SubmissionActual[MonthName]=MonthSel, DefineSel="All")),"Yes","No")</f>
        <v>Yes</v>
      </c>
      <c r="B937" s="15" t="str">
        <f ca="1">IF(SubmissionActual[[#This Row],[Month2]]&lt;MONTH(TODAY()),"Yes","No")</f>
        <v>Yes</v>
      </c>
      <c r="C937" s="15">
        <v>2022</v>
      </c>
      <c r="D937" s="15">
        <v>4</v>
      </c>
      <c r="E937" s="15" t="s">
        <v>137</v>
      </c>
      <c r="F937" s="11" t="s">
        <v>25</v>
      </c>
      <c r="G937" s="11"/>
      <c r="H937" s="266" t="s">
        <v>77</v>
      </c>
      <c r="I937" s="266" t="s">
        <v>370</v>
      </c>
      <c r="J937" s="11" t="s">
        <v>412</v>
      </c>
      <c r="K937" s="11" t="s">
        <v>410</v>
      </c>
      <c r="L937" s="11"/>
      <c r="M937" s="11">
        <v>1574</v>
      </c>
      <c r="N937" s="11">
        <v>0</v>
      </c>
      <c r="O937" s="11">
        <v>-1574</v>
      </c>
      <c r="P937" s="11"/>
      <c r="Q937" s="11">
        <f>IF(SUMIFS(N:N,E:E,SubmissionActual[[#This Row],[MonthName]])&gt;0,SubmissionActual[[#This Row],[2nd Submission]],SubmissionActual[[#This Row],[1st Submission]])</f>
        <v>0</v>
      </c>
    </row>
    <row r="938" spans="1:17">
      <c r="A938" s="15" t="str">
        <f>IF(OR(AND(SubmissionActual[MonthName]=MonthSel, SubmissionActual[Define]=DefineSel), AND(SubmissionActual[MonthName]=MonthSel, DefineSel="All")),"Yes","No")</f>
        <v>Yes</v>
      </c>
      <c r="B938" s="15" t="str">
        <f ca="1">IF(SubmissionActual[[#This Row],[Month2]]&lt;MONTH(TODAY()),"Yes","No")</f>
        <v>Yes</v>
      </c>
      <c r="C938" s="15">
        <v>2022</v>
      </c>
      <c r="D938" s="15">
        <v>4</v>
      </c>
      <c r="E938" s="15" t="s">
        <v>137</v>
      </c>
      <c r="F938" s="11" t="s">
        <v>28</v>
      </c>
      <c r="G938" s="11"/>
      <c r="H938" s="266" t="s">
        <v>77</v>
      </c>
      <c r="I938" s="266" t="s">
        <v>370</v>
      </c>
      <c r="J938" s="11" t="s">
        <v>412</v>
      </c>
      <c r="K938" s="11" t="s">
        <v>410</v>
      </c>
      <c r="L938" s="11"/>
      <c r="M938" s="11">
        <v>1574</v>
      </c>
      <c r="N938" s="11">
        <v>576</v>
      </c>
      <c r="O938" s="11">
        <v>-998</v>
      </c>
      <c r="P938" s="11"/>
      <c r="Q938" s="11">
        <f>IF(SUMIFS(N:N,E:E,SubmissionActual[[#This Row],[MonthName]])&gt;0,SubmissionActual[[#This Row],[2nd Submission]],SubmissionActual[[#This Row],[1st Submission]])</f>
        <v>576</v>
      </c>
    </row>
    <row r="939" spans="1:17">
      <c r="A939" s="15" t="str">
        <f>IF(OR(AND(SubmissionActual[MonthName]=MonthSel, SubmissionActual[Define]=DefineSel), AND(SubmissionActual[MonthName]=MonthSel, DefineSel="All")),"Yes","No")</f>
        <v>Yes</v>
      </c>
      <c r="B939" s="15" t="str">
        <f ca="1">IF(SubmissionActual[[#This Row],[Month2]]&lt;MONTH(TODAY()),"Yes","No")</f>
        <v>Yes</v>
      </c>
      <c r="C939" s="15">
        <v>2022</v>
      </c>
      <c r="D939" s="15">
        <v>4</v>
      </c>
      <c r="E939" s="15" t="s">
        <v>137</v>
      </c>
      <c r="F939" s="11" t="s">
        <v>27</v>
      </c>
      <c r="G939" s="11"/>
      <c r="H939" s="266" t="s">
        <v>77</v>
      </c>
      <c r="I939" s="266" t="s">
        <v>370</v>
      </c>
      <c r="J939" s="11" t="s">
        <v>412</v>
      </c>
      <c r="K939" s="11" t="s">
        <v>410</v>
      </c>
      <c r="L939" s="11"/>
      <c r="M939" s="11">
        <v>1574</v>
      </c>
      <c r="N939" s="11">
        <v>576</v>
      </c>
      <c r="O939" s="11">
        <v>-998</v>
      </c>
      <c r="P939" s="11"/>
      <c r="Q939" s="11">
        <f>IF(SUMIFS(N:N,E:E,SubmissionActual[[#This Row],[MonthName]])&gt;0,SubmissionActual[[#This Row],[2nd Submission]],SubmissionActual[[#This Row],[1st Submission]])</f>
        <v>576</v>
      </c>
    </row>
    <row r="940" spans="1:17">
      <c r="A940" s="15" t="str">
        <f>IF(OR(AND(SubmissionActual[MonthName]=MonthSel, SubmissionActual[Define]=DefineSel), AND(SubmissionActual[MonthName]=MonthSel, DefineSel="All")),"Yes","No")</f>
        <v>Yes</v>
      </c>
      <c r="B940" s="15" t="str">
        <f ca="1">IF(SubmissionActual[[#This Row],[Month2]]&lt;MONTH(TODAY()),"Yes","No")</f>
        <v>Yes</v>
      </c>
      <c r="C940" s="15">
        <v>2022</v>
      </c>
      <c r="D940" s="15">
        <v>4</v>
      </c>
      <c r="E940" s="15" t="s">
        <v>137</v>
      </c>
      <c r="F940" s="11" t="s">
        <v>96</v>
      </c>
      <c r="G940" s="11"/>
      <c r="H940" s="266" t="s">
        <v>77</v>
      </c>
      <c r="I940" s="266" t="s">
        <v>370</v>
      </c>
      <c r="J940" s="11" t="s">
        <v>412</v>
      </c>
      <c r="K940" s="11" t="s">
        <v>410</v>
      </c>
      <c r="L940" s="11"/>
      <c r="M940" s="11">
        <v>0</v>
      </c>
      <c r="N940" s="11">
        <v>1152</v>
      </c>
      <c r="O940" s="11">
        <v>1152</v>
      </c>
      <c r="P940" s="11">
        <v>0</v>
      </c>
      <c r="Q940" s="11">
        <f>IF(SUMIFS(N:N,E:E,SubmissionActual[[#This Row],[MonthName]])&gt;0,SubmissionActual[[#This Row],[2nd Submission]],SubmissionActual[[#This Row],[1st Submission]])</f>
        <v>1152</v>
      </c>
    </row>
    <row r="941" spans="1:17">
      <c r="A941" s="15" t="str">
        <f>IF(OR(AND(SubmissionActual[MonthName]=MonthSel, SubmissionActual[Define]=DefineSel), AND(SubmissionActual[MonthName]=MonthSel, DefineSel="All")),"Yes","No")</f>
        <v>Yes</v>
      </c>
      <c r="B941" s="15" t="str">
        <f ca="1">IF(SubmissionActual[[#This Row],[Month2]]&lt;MONTH(TODAY()),"Yes","No")</f>
        <v>Yes</v>
      </c>
      <c r="C941" s="15">
        <v>2022</v>
      </c>
      <c r="D941" s="15">
        <v>4</v>
      </c>
      <c r="E941" s="15" t="s">
        <v>137</v>
      </c>
      <c r="F941" s="11" t="s">
        <v>97</v>
      </c>
      <c r="G941" s="11"/>
      <c r="H941" s="266" t="s">
        <v>77</v>
      </c>
      <c r="I941" s="266" t="s">
        <v>370</v>
      </c>
      <c r="J941" s="11" t="s">
        <v>412</v>
      </c>
      <c r="K941" s="11" t="s">
        <v>410</v>
      </c>
      <c r="L941" s="11"/>
      <c r="M941" s="11">
        <v>0</v>
      </c>
      <c r="N941" s="11">
        <v>0</v>
      </c>
      <c r="O941" s="11">
        <v>0</v>
      </c>
      <c r="P941" s="11">
        <v>0</v>
      </c>
      <c r="Q941" s="11">
        <f>IF(SUMIFS(N:N,E:E,SubmissionActual[[#This Row],[MonthName]])&gt;0,SubmissionActual[[#This Row],[2nd Submission]],SubmissionActual[[#This Row],[1st Submission]])</f>
        <v>0</v>
      </c>
    </row>
    <row r="942" spans="1:17">
      <c r="A942" s="15" t="str">
        <f>IF(OR(AND(SubmissionActual[MonthName]=MonthSel, SubmissionActual[Define]=DefineSel), AND(SubmissionActual[MonthName]=MonthSel, DefineSel="All")),"Yes","No")</f>
        <v>Yes</v>
      </c>
      <c r="B942" s="15" t="str">
        <f ca="1">IF(SubmissionActual[[#This Row],[Month2]]&lt;MONTH(TODAY()),"Yes","No")</f>
        <v>Yes</v>
      </c>
      <c r="C942" s="15">
        <v>2022</v>
      </c>
      <c r="D942" s="15">
        <v>4</v>
      </c>
      <c r="E942" s="15" t="s">
        <v>137</v>
      </c>
      <c r="F942" s="11" t="s">
        <v>88</v>
      </c>
      <c r="G942" s="11"/>
      <c r="H942" s="266" t="s">
        <v>77</v>
      </c>
      <c r="I942" s="266" t="s">
        <v>370</v>
      </c>
      <c r="J942" s="11" t="s">
        <v>374</v>
      </c>
      <c r="K942" s="11" t="s">
        <v>410</v>
      </c>
      <c r="L942" s="11"/>
      <c r="M942" s="11">
        <v>0</v>
      </c>
      <c r="N942" s="11">
        <v>0</v>
      </c>
      <c r="O942" s="11">
        <v>0</v>
      </c>
      <c r="P942" s="11"/>
      <c r="Q942" s="11">
        <f>IF(SUMIFS(N:N,E:E,SubmissionActual[[#This Row],[MonthName]])&gt;0,SubmissionActual[[#This Row],[2nd Submission]],SubmissionActual[[#This Row],[1st Submission]])</f>
        <v>0</v>
      </c>
    </row>
    <row r="943" spans="1:17">
      <c r="A943" s="15" t="str">
        <f>IF(OR(AND(SubmissionActual[MonthName]=MonthSel, SubmissionActual[Define]=DefineSel), AND(SubmissionActual[MonthName]=MonthSel, DefineSel="All")),"Yes","No")</f>
        <v>Yes</v>
      </c>
      <c r="B943" s="15" t="str">
        <f ca="1">IF(SubmissionActual[[#This Row],[Month2]]&lt;MONTH(TODAY()),"Yes","No")</f>
        <v>Yes</v>
      </c>
      <c r="C943" s="15">
        <v>2022</v>
      </c>
      <c r="D943" s="15">
        <v>4</v>
      </c>
      <c r="E943" s="15" t="s">
        <v>137</v>
      </c>
      <c r="F943" s="11" t="s">
        <v>89</v>
      </c>
      <c r="G943" s="11"/>
      <c r="H943" s="266" t="s">
        <v>77</v>
      </c>
      <c r="I943" s="266" t="s">
        <v>370</v>
      </c>
      <c r="J943" s="11" t="s">
        <v>374</v>
      </c>
      <c r="K943" s="11" t="s">
        <v>410</v>
      </c>
      <c r="L943" s="11"/>
      <c r="M943" s="11">
        <v>0</v>
      </c>
      <c r="N943" s="11">
        <v>0</v>
      </c>
      <c r="O943" s="11">
        <v>0</v>
      </c>
      <c r="P943" s="11"/>
      <c r="Q943" s="11">
        <f>IF(SUMIFS(N:N,E:E,SubmissionActual[[#This Row],[MonthName]])&gt;0,SubmissionActual[[#This Row],[2nd Submission]],SubmissionActual[[#This Row],[1st Submission]])</f>
        <v>0</v>
      </c>
    </row>
    <row r="944" spans="1:17">
      <c r="A944" s="15" t="str">
        <f>IF(OR(AND(SubmissionActual[MonthName]=MonthSel, SubmissionActual[Define]=DefineSel), AND(SubmissionActual[MonthName]=MonthSel, DefineSel="All")),"Yes","No")</f>
        <v>Yes</v>
      </c>
      <c r="B944" s="15" t="str">
        <f ca="1">IF(SubmissionActual[[#This Row],[Month2]]&lt;MONTH(TODAY()),"Yes","No")</f>
        <v>Yes</v>
      </c>
      <c r="C944" s="15">
        <v>2022</v>
      </c>
      <c r="D944" s="15">
        <v>4</v>
      </c>
      <c r="E944" s="15" t="s">
        <v>137</v>
      </c>
      <c r="F944" s="11" t="s">
        <v>227</v>
      </c>
      <c r="G944" s="11"/>
      <c r="H944" s="266" t="s">
        <v>77</v>
      </c>
      <c r="I944" s="266" t="s">
        <v>370</v>
      </c>
      <c r="J944" s="11" t="s">
        <v>403</v>
      </c>
      <c r="K944" s="11" t="s">
        <v>410</v>
      </c>
      <c r="L944" s="11"/>
      <c r="M944" s="11"/>
      <c r="N944" s="11">
        <v>768</v>
      </c>
      <c r="O944" s="11">
        <v>768</v>
      </c>
      <c r="P944" s="11">
        <v>0</v>
      </c>
      <c r="Q944" s="11">
        <f>IF(SUMIFS(N:N,E:E,SubmissionActual[[#This Row],[MonthName]])&gt;0,SubmissionActual[[#This Row],[2nd Submission]],SubmissionActual[[#This Row],[1st Submission]])</f>
        <v>768</v>
      </c>
    </row>
    <row r="945" spans="1:17">
      <c r="A945" s="15" t="str">
        <f>IF(OR(AND(SubmissionActual[MonthName]=MonthSel, SubmissionActual[Define]=DefineSel), AND(SubmissionActual[MonthName]=MonthSel, DefineSel="All")),"Yes","No")</f>
        <v>Yes</v>
      </c>
      <c r="B945" s="15" t="str">
        <f ca="1">IF(SubmissionActual[[#This Row],[Month2]]&lt;MONTH(TODAY()),"Yes","No")</f>
        <v>Yes</v>
      </c>
      <c r="C945" s="15">
        <v>2022</v>
      </c>
      <c r="D945" s="15">
        <v>4</v>
      </c>
      <c r="E945" s="15" t="s">
        <v>137</v>
      </c>
      <c r="F945" s="11" t="s">
        <v>228</v>
      </c>
      <c r="G945" s="11"/>
      <c r="H945" s="266" t="s">
        <v>77</v>
      </c>
      <c r="I945" s="266" t="s">
        <v>370</v>
      </c>
      <c r="J945" s="11" t="s">
        <v>403</v>
      </c>
      <c r="K945" s="11" t="s">
        <v>410</v>
      </c>
      <c r="L945" s="11"/>
      <c r="M945" s="11"/>
      <c r="N945" s="11">
        <v>1152</v>
      </c>
      <c r="O945" s="11">
        <v>1152</v>
      </c>
      <c r="P945" s="11">
        <v>1152</v>
      </c>
      <c r="Q945" s="11">
        <f>IF(SUMIFS(N:N,E:E,SubmissionActual[[#This Row],[MonthName]])&gt;0,SubmissionActual[[#This Row],[2nd Submission]],SubmissionActual[[#This Row],[1st Submission]])</f>
        <v>1152</v>
      </c>
    </row>
    <row r="946" spans="1:17">
      <c r="A946" s="15" t="str">
        <f>IF(OR(AND(SubmissionActual[MonthName]=MonthSel, SubmissionActual[Define]=DefineSel), AND(SubmissionActual[MonthName]=MonthSel, DefineSel="All")),"Yes","No")</f>
        <v>Yes</v>
      </c>
      <c r="B946" s="15" t="str">
        <f ca="1">IF(SubmissionActual[[#This Row],[Month2]]&lt;MONTH(TODAY()),"Yes","No")</f>
        <v>Yes</v>
      </c>
      <c r="C946" s="15">
        <v>2022</v>
      </c>
      <c r="D946" s="15">
        <v>4</v>
      </c>
      <c r="E946" s="15" t="s">
        <v>137</v>
      </c>
      <c r="F946" s="11" t="s">
        <v>226</v>
      </c>
      <c r="G946" s="11"/>
      <c r="H946" s="266" t="s">
        <v>77</v>
      </c>
      <c r="I946" s="266" t="s">
        <v>370</v>
      </c>
      <c r="J946" s="11" t="s">
        <v>374</v>
      </c>
      <c r="K946" s="11" t="s">
        <v>410</v>
      </c>
      <c r="L946" s="11"/>
      <c r="M946" s="11"/>
      <c r="N946" s="11">
        <v>0</v>
      </c>
      <c r="O946" s="11">
        <v>0</v>
      </c>
      <c r="P946" s="11">
        <v>0</v>
      </c>
      <c r="Q946" s="11">
        <f>IF(SUMIFS(N:N,E:E,SubmissionActual[[#This Row],[MonthName]])&gt;0,SubmissionActual[[#This Row],[2nd Submission]],SubmissionActual[[#This Row],[1st Submission]])</f>
        <v>0</v>
      </c>
    </row>
    <row r="947" spans="1:17">
      <c r="A947" s="15" t="str">
        <f>IF(OR(AND(SubmissionActual[MonthName]=MonthSel, SubmissionActual[Define]=DefineSel), AND(SubmissionActual[MonthName]=MonthSel, DefineSel="All")),"Yes","No")</f>
        <v>Yes</v>
      </c>
      <c r="B947" s="15" t="str">
        <f ca="1">IF(SubmissionActual[[#This Row],[Month2]]&lt;MONTH(TODAY()),"Yes","No")</f>
        <v>Yes</v>
      </c>
      <c r="C947" s="15">
        <v>2022</v>
      </c>
      <c r="D947" s="15">
        <v>4</v>
      </c>
      <c r="E947" s="15" t="s">
        <v>137</v>
      </c>
      <c r="F947" s="11" t="s">
        <v>225</v>
      </c>
      <c r="G947" s="11"/>
      <c r="H947" s="266" t="s">
        <v>77</v>
      </c>
      <c r="I947" s="266" t="s">
        <v>370</v>
      </c>
      <c r="J947" s="11" t="s">
        <v>374</v>
      </c>
      <c r="K947" s="11" t="s">
        <v>410</v>
      </c>
      <c r="L947" s="11"/>
      <c r="M947" s="11"/>
      <c r="N947" s="11">
        <v>0</v>
      </c>
      <c r="O947" s="11">
        <v>0</v>
      </c>
      <c r="P947" s="11">
        <v>0</v>
      </c>
      <c r="Q947" s="11">
        <f>IF(SUMIFS(N:N,E:E,SubmissionActual[[#This Row],[MonthName]])&gt;0,SubmissionActual[[#This Row],[2nd Submission]],SubmissionActual[[#This Row],[1st Submission]])</f>
        <v>0</v>
      </c>
    </row>
    <row r="948" spans="1:17">
      <c r="A948" s="15" t="str">
        <f>IF(OR(AND(SubmissionActual[MonthName]=MonthSel, SubmissionActual[Define]=DefineSel), AND(SubmissionActual[MonthName]=MonthSel, DefineSel="All")),"Yes","No")</f>
        <v>Yes</v>
      </c>
      <c r="B948" s="15" t="str">
        <f ca="1">IF(SubmissionActual[[#This Row],[Month2]]&lt;MONTH(TODAY()),"Yes","No")</f>
        <v>Yes</v>
      </c>
      <c r="C948" s="15">
        <v>2022</v>
      </c>
      <c r="D948" s="15">
        <v>4</v>
      </c>
      <c r="E948" s="15" t="s">
        <v>137</v>
      </c>
      <c r="F948" s="11" t="s">
        <v>244</v>
      </c>
      <c r="G948" s="11"/>
      <c r="H948" s="266" t="s">
        <v>77</v>
      </c>
      <c r="I948" s="266" t="s">
        <v>370</v>
      </c>
      <c r="J948" s="11" t="s">
        <v>374</v>
      </c>
      <c r="K948" s="11" t="s">
        <v>410</v>
      </c>
      <c r="L948" s="11"/>
      <c r="M948" s="11"/>
      <c r="N948" s="11">
        <v>0</v>
      </c>
      <c r="O948" s="11">
        <v>0</v>
      </c>
      <c r="P948" s="11">
        <v>0</v>
      </c>
      <c r="Q948" s="11">
        <f>IF(SUMIFS(N:N,E:E,SubmissionActual[[#This Row],[MonthName]])&gt;0,SubmissionActual[[#This Row],[2nd Submission]],SubmissionActual[[#This Row],[1st Submission]])</f>
        <v>0</v>
      </c>
    </row>
    <row r="949" spans="1:17">
      <c r="A949" s="15" t="str">
        <f>IF(OR(AND(SubmissionActual[MonthName]=MonthSel, SubmissionActual[Define]=DefineSel), AND(SubmissionActual[MonthName]=MonthSel, DefineSel="All")),"Yes","No")</f>
        <v>Yes</v>
      </c>
      <c r="B949" s="15" t="str">
        <f ca="1">IF(SubmissionActual[[#This Row],[Month2]]&lt;MONTH(TODAY()),"Yes","No")</f>
        <v>Yes</v>
      </c>
      <c r="C949" s="15">
        <v>2022</v>
      </c>
      <c r="D949" s="15">
        <v>4</v>
      </c>
      <c r="E949" s="15" t="s">
        <v>137</v>
      </c>
      <c r="F949" s="11" t="s">
        <v>241</v>
      </c>
      <c r="G949" s="11"/>
      <c r="H949" s="266" t="s">
        <v>77</v>
      </c>
      <c r="I949" s="266" t="s">
        <v>370</v>
      </c>
      <c r="J949" s="11" t="s">
        <v>412</v>
      </c>
      <c r="K949" s="11" t="s">
        <v>410</v>
      </c>
      <c r="L949" s="11"/>
      <c r="M949" s="11"/>
      <c r="N949" s="11"/>
      <c r="O949" s="11"/>
      <c r="P949" s="11">
        <v>0</v>
      </c>
      <c r="Q949" s="11">
        <f>IF(SUMIFS(N:N,E:E,SubmissionActual[[#This Row],[MonthName]])&gt;0,SubmissionActual[[#This Row],[2nd Submission]],SubmissionActual[[#This Row],[1st Submission]])</f>
        <v>0</v>
      </c>
    </row>
    <row r="950" spans="1:17">
      <c r="A950" s="15" t="str">
        <f>IF(OR(AND(SubmissionActual[MonthName]=MonthSel, SubmissionActual[Define]=DefineSel), AND(SubmissionActual[MonthName]=MonthSel, DefineSel="All")),"Yes","No")</f>
        <v>Yes</v>
      </c>
      <c r="B950" s="15" t="str">
        <f ca="1">IF(SubmissionActual[[#This Row],[Month2]]&lt;MONTH(TODAY()),"Yes","No")</f>
        <v>Yes</v>
      </c>
      <c r="C950" s="15">
        <v>2022</v>
      </c>
      <c r="D950" s="15">
        <v>4</v>
      </c>
      <c r="E950" s="15" t="s">
        <v>137</v>
      </c>
      <c r="F950" s="11" t="s">
        <v>242</v>
      </c>
      <c r="G950" s="11"/>
      <c r="H950" s="266" t="s">
        <v>77</v>
      </c>
      <c r="I950" s="266" t="s">
        <v>370</v>
      </c>
      <c r="J950" s="11" t="s">
        <v>412</v>
      </c>
      <c r="K950" s="11" t="s">
        <v>410</v>
      </c>
      <c r="L950" s="11"/>
      <c r="M950" s="11"/>
      <c r="N950" s="11"/>
      <c r="O950" s="11"/>
      <c r="P950" s="11">
        <v>0</v>
      </c>
      <c r="Q950" s="11">
        <f>IF(SUMIFS(N:N,E:E,SubmissionActual[[#This Row],[MonthName]])&gt;0,SubmissionActual[[#This Row],[2nd Submission]],SubmissionActual[[#This Row],[1st Submission]])</f>
        <v>0</v>
      </c>
    </row>
    <row r="951" spans="1:17">
      <c r="A951" s="15" t="str">
        <f>IF(OR(AND(SubmissionActual[MonthName]=MonthSel, SubmissionActual[Define]=DefineSel), AND(SubmissionActual[MonthName]=MonthSel, DefineSel="All")),"Yes","No")</f>
        <v>Yes</v>
      </c>
      <c r="B951" s="15" t="str">
        <f ca="1">IF(SubmissionActual[[#This Row],[Month2]]&lt;MONTH(TODAY()),"Yes","No")</f>
        <v>Yes</v>
      </c>
      <c r="C951" s="15">
        <v>2022</v>
      </c>
      <c r="D951" s="15">
        <v>4</v>
      </c>
      <c r="E951" s="15" t="s">
        <v>137</v>
      </c>
      <c r="F951" s="11" t="s">
        <v>243</v>
      </c>
      <c r="G951" s="11"/>
      <c r="H951" s="266" t="s">
        <v>77</v>
      </c>
      <c r="I951" s="266" t="s">
        <v>370</v>
      </c>
      <c r="J951" s="11" t="s">
        <v>412</v>
      </c>
      <c r="K951" s="11" t="s">
        <v>410</v>
      </c>
      <c r="L951" s="11"/>
      <c r="M951" s="11"/>
      <c r="N951" s="11"/>
      <c r="O951" s="11"/>
      <c r="P951" s="11">
        <v>0</v>
      </c>
      <c r="Q951" s="11">
        <f>IF(SUMIFS(N:N,E:E,SubmissionActual[[#This Row],[MonthName]])&gt;0,SubmissionActual[[#This Row],[2nd Submission]],SubmissionActual[[#This Row],[1st Submission]])</f>
        <v>0</v>
      </c>
    </row>
    <row r="952" spans="1:17">
      <c r="A952" s="15" t="str">
        <f>IF(OR(AND(SubmissionActual[MonthName]=MonthSel, SubmissionActual[Define]=DefineSel), AND(SubmissionActual[MonthName]=MonthSel, DefineSel="All")),"Yes","No")</f>
        <v>Yes</v>
      </c>
      <c r="B952" s="15" t="str">
        <f ca="1">IF(SubmissionActual[[#This Row],[Month2]]&lt;MONTH(TODAY()),"Yes","No")</f>
        <v>Yes</v>
      </c>
      <c r="C952" s="15">
        <v>2022</v>
      </c>
      <c r="D952" s="15">
        <v>4</v>
      </c>
      <c r="E952" s="15" t="s">
        <v>137</v>
      </c>
      <c r="F952" s="11" t="s">
        <v>240</v>
      </c>
      <c r="G952" s="11"/>
      <c r="H952" s="266" t="s">
        <v>77</v>
      </c>
      <c r="I952" s="266" t="s">
        <v>370</v>
      </c>
      <c r="J952" s="11" t="s">
        <v>412</v>
      </c>
      <c r="K952" s="11" t="s">
        <v>410</v>
      </c>
      <c r="L952" s="11"/>
      <c r="M952" s="11"/>
      <c r="N952" s="11"/>
      <c r="O952" s="11"/>
      <c r="P952" s="11">
        <v>0</v>
      </c>
      <c r="Q952" s="11">
        <f>IF(SUMIFS(N:N,E:E,SubmissionActual[[#This Row],[MonthName]])&gt;0,SubmissionActual[[#This Row],[2nd Submission]],SubmissionActual[[#This Row],[1st Submission]])</f>
        <v>0</v>
      </c>
    </row>
    <row r="953" spans="1:17">
      <c r="A953" s="15" t="str">
        <f>IF(OR(AND(SubmissionActual[MonthName]=MonthSel, SubmissionActual[Define]=DefineSel), AND(SubmissionActual[MonthName]=MonthSel, DefineSel="All")),"Yes","No")</f>
        <v>Yes</v>
      </c>
      <c r="B953" s="15" t="str">
        <f ca="1">IF(SubmissionActual[[#This Row],[Month2]]&lt;MONTH(TODAY()),"Yes","No")</f>
        <v>Yes</v>
      </c>
      <c r="C953" s="15">
        <v>2022</v>
      </c>
      <c r="D953" s="15">
        <v>4</v>
      </c>
      <c r="E953" s="15" t="s">
        <v>137</v>
      </c>
      <c r="F953" s="11" t="s">
        <v>448</v>
      </c>
      <c r="G953" s="11"/>
      <c r="H953" s="266" t="s">
        <v>77</v>
      </c>
      <c r="I953" s="266" t="s">
        <v>370</v>
      </c>
      <c r="J953" s="11" t="s">
        <v>374</v>
      </c>
      <c r="K953" s="11" t="s">
        <v>410</v>
      </c>
      <c r="L953" s="11"/>
      <c r="M953" s="11">
        <v>0</v>
      </c>
      <c r="N953" s="11">
        <v>0</v>
      </c>
      <c r="O953" s="11">
        <v>0</v>
      </c>
      <c r="P953" s="11"/>
      <c r="Q953" s="11">
        <f>IF(SUMIFS(N:N,E:E,SubmissionActual[[#This Row],[MonthName]])&gt;0,SubmissionActual[[#This Row],[2nd Submission]],SubmissionActual[[#This Row],[1st Submission]])</f>
        <v>0</v>
      </c>
    </row>
    <row r="954" spans="1:17">
      <c r="A954" s="15" t="str">
        <f>IF(OR(AND(SubmissionActual[MonthName]=MonthSel, SubmissionActual[Define]=DefineSel), AND(SubmissionActual[MonthName]=MonthSel, DefineSel="All")),"Yes","No")</f>
        <v>Yes</v>
      </c>
      <c r="B954" s="15" t="str">
        <f ca="1">IF(SubmissionActual[[#This Row],[Month2]]&lt;MONTH(TODAY()),"Yes","No")</f>
        <v>Yes</v>
      </c>
      <c r="C954" s="15">
        <v>2022</v>
      </c>
      <c r="D954" s="15">
        <v>4</v>
      </c>
      <c r="E954" s="15" t="s">
        <v>137</v>
      </c>
      <c r="F954" s="11" t="s">
        <v>447</v>
      </c>
      <c r="G954" s="11"/>
      <c r="H954" s="266" t="s">
        <v>77</v>
      </c>
      <c r="I954" s="266" t="s">
        <v>370</v>
      </c>
      <c r="J954" s="11" t="s">
        <v>374</v>
      </c>
      <c r="K954" s="11" t="s">
        <v>410</v>
      </c>
      <c r="L954" s="11"/>
      <c r="M954" s="11">
        <v>0</v>
      </c>
      <c r="N954" s="11">
        <v>0</v>
      </c>
      <c r="O954" s="11">
        <v>0</v>
      </c>
      <c r="P954" s="11"/>
      <c r="Q954" s="11">
        <f>IF(SUMIFS(N:N,E:E,SubmissionActual[[#This Row],[MonthName]])&gt;0,SubmissionActual[[#This Row],[2nd Submission]],SubmissionActual[[#This Row],[1st Submission]])</f>
        <v>0</v>
      </c>
    </row>
    <row r="955" spans="1:17">
      <c r="A955" s="15" t="str">
        <f>IF(OR(AND(SubmissionActual[MonthName]=MonthSel, SubmissionActual[Define]=DefineSel), AND(SubmissionActual[MonthName]=MonthSel, DefineSel="All")),"Yes","No")</f>
        <v>Yes</v>
      </c>
      <c r="B955" s="15" t="str">
        <f ca="1">IF(SubmissionActual[[#This Row],[Month2]]&lt;MONTH(TODAY()),"Yes","No")</f>
        <v>Yes</v>
      </c>
      <c r="C955" s="15">
        <v>2022</v>
      </c>
      <c r="D955" s="15">
        <v>4</v>
      </c>
      <c r="E955" s="15" t="s">
        <v>137</v>
      </c>
      <c r="F955" s="11" t="s">
        <v>451</v>
      </c>
      <c r="G955" s="11"/>
      <c r="H955" s="266" t="s">
        <v>77</v>
      </c>
      <c r="I955" s="266" t="s">
        <v>370</v>
      </c>
      <c r="J955" s="11" t="s">
        <v>374</v>
      </c>
      <c r="K955" s="11" t="s">
        <v>410</v>
      </c>
      <c r="L955" s="11"/>
      <c r="M955" s="11">
        <v>0</v>
      </c>
      <c r="N955" s="11">
        <v>0</v>
      </c>
      <c r="O955" s="11">
        <v>0</v>
      </c>
      <c r="P955" s="11"/>
      <c r="Q955" s="11">
        <f>IF(SUMIFS(N:N,E:E,SubmissionActual[[#This Row],[MonthName]])&gt;0,SubmissionActual[[#This Row],[2nd Submission]],SubmissionActual[[#This Row],[1st Submission]])</f>
        <v>0</v>
      </c>
    </row>
    <row r="956" spans="1:17">
      <c r="A956" s="15" t="str">
        <f>IF(OR(AND(SubmissionActual[MonthName]=MonthSel, SubmissionActual[Define]=DefineSel), AND(SubmissionActual[MonthName]=MonthSel, DefineSel="All")),"Yes","No")</f>
        <v>No</v>
      </c>
      <c r="B956" s="15" t="str">
        <f ca="1">IF(SubmissionActual[[#This Row],[Month2]]&lt;MONTH(TODAY()),"Yes","No")</f>
        <v>Yes</v>
      </c>
      <c r="C956" s="15">
        <v>2022</v>
      </c>
      <c r="D956" s="15">
        <v>4</v>
      </c>
      <c r="E956" s="15" t="s">
        <v>137</v>
      </c>
      <c r="F956" s="11" t="s">
        <v>563</v>
      </c>
      <c r="G956" s="11"/>
      <c r="H956" s="266" t="s">
        <v>72</v>
      </c>
      <c r="I956" s="266" t="s">
        <v>370</v>
      </c>
      <c r="J956" s="11" t="s">
        <v>413</v>
      </c>
      <c r="K956" s="11" t="s">
        <v>410</v>
      </c>
      <c r="L956" s="11"/>
      <c r="M956" s="11">
        <v>0</v>
      </c>
      <c r="N956" s="11">
        <v>0</v>
      </c>
      <c r="O956" s="11">
        <v>0</v>
      </c>
      <c r="P956" s="11"/>
      <c r="Q956" s="11">
        <f>IF(SUMIFS(N:N,E:E,SubmissionActual[[#This Row],[MonthName]])&gt;0,SubmissionActual[[#This Row],[2nd Submission]],SubmissionActual[[#This Row],[1st Submission]])</f>
        <v>0</v>
      </c>
    </row>
    <row r="957" spans="1:17">
      <c r="A957" s="15" t="str">
        <f>IF(OR(AND(SubmissionActual[MonthName]=MonthSel, SubmissionActual[Define]=DefineSel), AND(SubmissionActual[MonthName]=MonthSel, DefineSel="All")),"Yes","No")</f>
        <v>Yes</v>
      </c>
      <c r="B957" s="15" t="str">
        <f ca="1">IF(SubmissionActual[[#This Row],[Month2]]&lt;MONTH(TODAY()),"Yes","No")</f>
        <v>Yes</v>
      </c>
      <c r="C957" s="15">
        <v>2022</v>
      </c>
      <c r="D957" s="15">
        <v>4</v>
      </c>
      <c r="E957" s="15" t="s">
        <v>137</v>
      </c>
      <c r="F957" s="11" t="s">
        <v>555</v>
      </c>
      <c r="G957" s="11"/>
      <c r="H957" s="266" t="s">
        <v>77</v>
      </c>
      <c r="I957" s="266" t="s">
        <v>370</v>
      </c>
      <c r="J957" s="11" t="s">
        <v>374</v>
      </c>
      <c r="K957" s="11" t="s">
        <v>410</v>
      </c>
      <c r="L957" s="11"/>
      <c r="M957" s="11">
        <v>0</v>
      </c>
      <c r="N957" s="11">
        <v>0</v>
      </c>
      <c r="O957" s="11">
        <v>0</v>
      </c>
      <c r="P957" s="11"/>
      <c r="Q957" s="11">
        <f>IF(SUMIFS(N:N,E:E,SubmissionActual[[#This Row],[MonthName]])&gt;0,SubmissionActual[[#This Row],[2nd Submission]],SubmissionActual[[#This Row],[1st Submission]])</f>
        <v>0</v>
      </c>
    </row>
    <row r="958" spans="1:17">
      <c r="A958" s="15" t="str">
        <f>IF(OR(AND(SubmissionActual[MonthName]=MonthSel, SubmissionActual[Define]=DefineSel), AND(SubmissionActual[MonthName]=MonthSel, DefineSel="All")),"Yes","No")</f>
        <v>Yes</v>
      </c>
      <c r="B958" s="15" t="str">
        <f ca="1">IF(SubmissionActual[[#This Row],[Month2]]&lt;MONTH(TODAY()),"Yes","No")</f>
        <v>Yes</v>
      </c>
      <c r="C958" s="15">
        <v>2022</v>
      </c>
      <c r="D958" s="15">
        <v>4</v>
      </c>
      <c r="E958" s="15" t="s">
        <v>137</v>
      </c>
      <c r="F958" s="11" t="s">
        <v>556</v>
      </c>
      <c r="G958" s="11"/>
      <c r="H958" s="266" t="s">
        <v>77</v>
      </c>
      <c r="I958" s="266" t="s">
        <v>370</v>
      </c>
      <c r="J958" s="11" t="s">
        <v>374</v>
      </c>
      <c r="K958" s="11" t="s">
        <v>410</v>
      </c>
      <c r="L958" s="11"/>
      <c r="M958" s="11">
        <v>0</v>
      </c>
      <c r="N958" s="11">
        <v>0</v>
      </c>
      <c r="O958" s="11">
        <v>0</v>
      </c>
      <c r="P958" s="11"/>
      <c r="Q958" s="11">
        <f>IF(SUMIFS(N:N,E:E,SubmissionActual[[#This Row],[MonthName]])&gt;0,SubmissionActual[[#This Row],[2nd Submission]],SubmissionActual[[#This Row],[1st Submission]])</f>
        <v>0</v>
      </c>
    </row>
    <row r="959" spans="1:17">
      <c r="A959" s="15" t="str">
        <f>IF(OR(AND(SubmissionActual[MonthName]=MonthSel, SubmissionActual[Define]=DefineSel), AND(SubmissionActual[MonthName]=MonthSel, DefineSel="All")),"Yes","No")</f>
        <v>Yes</v>
      </c>
      <c r="B959" s="15" t="str">
        <f ca="1">IF(SubmissionActual[[#This Row],[Month2]]&lt;MONTH(TODAY()),"Yes","No")</f>
        <v>Yes</v>
      </c>
      <c r="C959" s="15">
        <v>2022</v>
      </c>
      <c r="D959" s="15">
        <v>4</v>
      </c>
      <c r="E959" s="15" t="s">
        <v>137</v>
      </c>
      <c r="F959" s="11" t="s">
        <v>561</v>
      </c>
      <c r="G959" s="11"/>
      <c r="H959" s="266" t="s">
        <v>77</v>
      </c>
      <c r="I959" s="266" t="s">
        <v>370</v>
      </c>
      <c r="J959" s="11" t="s">
        <v>403</v>
      </c>
      <c r="K959" s="11" t="s">
        <v>410</v>
      </c>
      <c r="L959" s="11"/>
      <c r="M959" s="11">
        <v>0</v>
      </c>
      <c r="N959" s="11">
        <v>0</v>
      </c>
      <c r="O959" s="11">
        <v>0</v>
      </c>
      <c r="P959" s="11"/>
      <c r="Q959" s="11">
        <f>IF(SUMIFS(N:N,E:E,SubmissionActual[[#This Row],[MonthName]])&gt;0,SubmissionActual[[#This Row],[2nd Submission]],SubmissionActual[[#This Row],[1st Submission]])</f>
        <v>0</v>
      </c>
    </row>
    <row r="960" spans="1:17">
      <c r="A960" s="15" t="str">
        <f>IF(OR(AND(SubmissionActual[MonthName]=MonthSel, SubmissionActual[Define]=DefineSel), AND(SubmissionActual[MonthName]=MonthSel, DefineSel="All")),"Yes","No")</f>
        <v>Yes</v>
      </c>
      <c r="B960" s="15" t="str">
        <f ca="1">IF(SubmissionActual[[#This Row],[Month2]]&lt;MONTH(TODAY()),"Yes","No")</f>
        <v>Yes</v>
      </c>
      <c r="C960" s="15">
        <v>2022</v>
      </c>
      <c r="D960" s="15">
        <v>4</v>
      </c>
      <c r="E960" s="15" t="s">
        <v>137</v>
      </c>
      <c r="F960" s="11" t="s">
        <v>562</v>
      </c>
      <c r="G960" s="11"/>
      <c r="H960" s="266" t="s">
        <v>77</v>
      </c>
      <c r="I960" s="266" t="s">
        <v>370</v>
      </c>
      <c r="J960" s="11" t="s">
        <v>403</v>
      </c>
      <c r="K960" s="11" t="s">
        <v>410</v>
      </c>
      <c r="L960" s="11"/>
      <c r="M960" s="11">
        <v>0</v>
      </c>
      <c r="N960" s="11">
        <v>0</v>
      </c>
      <c r="O960" s="11">
        <v>0</v>
      </c>
      <c r="P960" s="11"/>
      <c r="Q960" s="11">
        <f>IF(SUMIFS(N:N,E:E,SubmissionActual[[#This Row],[MonthName]])&gt;0,SubmissionActual[[#This Row],[2nd Submission]],SubmissionActual[[#This Row],[1st Submission]])</f>
        <v>0</v>
      </c>
    </row>
    <row r="961" spans="1:17">
      <c r="A961" s="15" t="str">
        <f>IF(OR(AND(SubmissionActual[MonthName]=MonthSel, SubmissionActual[Define]=DefineSel), AND(SubmissionActual[MonthName]=MonthSel, DefineSel="All")),"Yes","No")</f>
        <v>Yes</v>
      </c>
      <c r="B961" s="15" t="str">
        <f ca="1">IF(SubmissionActual[[#This Row],[Month2]]&lt;MONTH(TODAY()),"Yes","No")</f>
        <v>Yes</v>
      </c>
      <c r="C961" s="15">
        <v>2022</v>
      </c>
      <c r="D961" s="15">
        <v>4</v>
      </c>
      <c r="E961" s="15" t="s">
        <v>137</v>
      </c>
      <c r="F961" s="11" t="s">
        <v>560</v>
      </c>
      <c r="G961" s="11"/>
      <c r="H961" s="266" t="s">
        <v>77</v>
      </c>
      <c r="I961" s="266" t="s">
        <v>370</v>
      </c>
      <c r="J961" s="11" t="s">
        <v>403</v>
      </c>
      <c r="K961" s="11" t="s">
        <v>410</v>
      </c>
      <c r="L961" s="11"/>
      <c r="M961" s="11">
        <v>0</v>
      </c>
      <c r="N961" s="11">
        <v>0</v>
      </c>
      <c r="O961" s="11">
        <v>0</v>
      </c>
      <c r="P961" s="11"/>
      <c r="Q961" s="11">
        <f>IF(SUMIFS(N:N,E:E,SubmissionActual[[#This Row],[MonthName]])&gt;0,SubmissionActual[[#This Row],[2nd Submission]],SubmissionActual[[#This Row],[1st Submission]])</f>
        <v>0</v>
      </c>
    </row>
    <row r="962" spans="1:17">
      <c r="A962" s="15" t="str">
        <f>IF(OR(AND(SubmissionActual[MonthName]=MonthSel, SubmissionActual[Define]=DefineSel), AND(SubmissionActual[MonthName]=MonthSel, DefineSel="All")),"Yes","No")</f>
        <v>Yes</v>
      </c>
      <c r="B962" s="15" t="str">
        <f ca="1">IF(SubmissionActual[[#This Row],[Month2]]&lt;MONTH(TODAY()),"Yes","No")</f>
        <v>Yes</v>
      </c>
      <c r="C962" s="15">
        <v>2022</v>
      </c>
      <c r="D962" s="15">
        <v>4</v>
      </c>
      <c r="E962" s="15" t="s">
        <v>137</v>
      </c>
      <c r="F962" s="11" t="s">
        <v>98</v>
      </c>
      <c r="G962" s="11"/>
      <c r="H962" s="266" t="s">
        <v>77</v>
      </c>
      <c r="I962" s="266" t="s">
        <v>370</v>
      </c>
      <c r="J962" s="11" t="s">
        <v>412</v>
      </c>
      <c r="K962" s="11" t="s">
        <v>410</v>
      </c>
      <c r="L962" s="11"/>
      <c r="M962" s="11">
        <v>0</v>
      </c>
      <c r="N962" s="11">
        <v>0</v>
      </c>
      <c r="O962" s="11">
        <v>0</v>
      </c>
      <c r="P962" s="11"/>
      <c r="Q962" s="11">
        <f>IF(SUMIFS(N:N,E:E,SubmissionActual[[#This Row],[MonthName]])&gt;0,SubmissionActual[[#This Row],[2nd Submission]],SubmissionActual[[#This Row],[1st Submission]])</f>
        <v>0</v>
      </c>
    </row>
    <row r="963" spans="1:17">
      <c r="A963" s="15" t="str">
        <f>IF(OR(AND(SubmissionActual[MonthName]=MonthSel, SubmissionActual[Define]=DefineSel), AND(SubmissionActual[MonthName]=MonthSel, DefineSel="All")),"Yes","No")</f>
        <v>Yes</v>
      </c>
      <c r="B963" s="15" t="str">
        <f ca="1">IF(SubmissionActual[[#This Row],[Month2]]&lt;MONTH(TODAY()),"Yes","No")</f>
        <v>Yes</v>
      </c>
      <c r="C963" s="15">
        <v>2022</v>
      </c>
      <c r="D963" s="15">
        <v>4</v>
      </c>
      <c r="E963" s="15" t="s">
        <v>137</v>
      </c>
      <c r="F963" s="11" t="s">
        <v>103</v>
      </c>
      <c r="G963" s="11"/>
      <c r="H963" s="266" t="s">
        <v>77</v>
      </c>
      <c r="I963" s="266" t="s">
        <v>370</v>
      </c>
      <c r="J963" s="11" t="s">
        <v>412</v>
      </c>
      <c r="K963" s="11" t="s">
        <v>410</v>
      </c>
      <c r="L963" s="11"/>
      <c r="M963" s="11">
        <v>0</v>
      </c>
      <c r="N963" s="11">
        <v>0</v>
      </c>
      <c r="O963" s="11">
        <v>0</v>
      </c>
      <c r="P963" s="11"/>
      <c r="Q963" s="11">
        <f>IF(SUMIFS(N:N,E:E,SubmissionActual[[#This Row],[MonthName]])&gt;0,SubmissionActual[[#This Row],[2nd Submission]],SubmissionActual[[#This Row],[1st Submission]])</f>
        <v>0</v>
      </c>
    </row>
    <row r="964" spans="1:17">
      <c r="A964" s="15" t="str">
        <f>IF(OR(AND(SubmissionActual[MonthName]=MonthSel, SubmissionActual[Define]=DefineSel), AND(SubmissionActual[MonthName]=MonthSel, DefineSel="All")),"Yes","No")</f>
        <v>Yes</v>
      </c>
      <c r="B964" s="15" t="str">
        <f ca="1">IF(SubmissionActual[[#This Row],[Month2]]&lt;MONTH(TODAY()),"Yes","No")</f>
        <v>Yes</v>
      </c>
      <c r="C964" s="15">
        <v>2022</v>
      </c>
      <c r="D964" s="15">
        <v>4</v>
      </c>
      <c r="E964" s="15" t="s">
        <v>137</v>
      </c>
      <c r="F964" s="11" t="s">
        <v>104</v>
      </c>
      <c r="G964" s="11"/>
      <c r="H964" s="266" t="s">
        <v>77</v>
      </c>
      <c r="I964" s="266" t="s">
        <v>370</v>
      </c>
      <c r="J964" s="11" t="s">
        <v>412</v>
      </c>
      <c r="K964" s="11" t="s">
        <v>410</v>
      </c>
      <c r="L964" s="11"/>
      <c r="M964" s="11">
        <v>0</v>
      </c>
      <c r="N964" s="11">
        <v>0</v>
      </c>
      <c r="O964" s="11">
        <v>0</v>
      </c>
      <c r="P964" s="11"/>
      <c r="Q964" s="11">
        <f>IF(SUMIFS(N:N,E:E,SubmissionActual[[#This Row],[MonthName]])&gt;0,SubmissionActual[[#This Row],[2nd Submission]],SubmissionActual[[#This Row],[1st Submission]])</f>
        <v>0</v>
      </c>
    </row>
    <row r="965" spans="1:17">
      <c r="A965" s="15" t="str">
        <f>IF(OR(AND(SubmissionActual[MonthName]=MonthSel, SubmissionActual[Define]=DefineSel), AND(SubmissionActual[MonthName]=MonthSel, DefineSel="All")),"Yes","No")</f>
        <v>Yes</v>
      </c>
      <c r="B965" s="15" t="str">
        <f ca="1">IF(SubmissionActual[[#This Row],[Month2]]&lt;MONTH(TODAY()),"Yes","No")</f>
        <v>Yes</v>
      </c>
      <c r="C965" s="15">
        <v>2022</v>
      </c>
      <c r="D965" s="15">
        <v>4</v>
      </c>
      <c r="E965" s="15" t="s">
        <v>137</v>
      </c>
      <c r="F965" s="11" t="s">
        <v>221</v>
      </c>
      <c r="G965" s="11"/>
      <c r="H965" s="266" t="s">
        <v>77</v>
      </c>
      <c r="I965" s="266" t="s">
        <v>370</v>
      </c>
      <c r="J965" s="11" t="s">
        <v>403</v>
      </c>
      <c r="K965" s="11" t="s">
        <v>410</v>
      </c>
      <c r="L965" s="11"/>
      <c r="M965" s="11">
        <v>0</v>
      </c>
      <c r="N965" s="11">
        <v>0</v>
      </c>
      <c r="O965" s="11">
        <v>0</v>
      </c>
      <c r="P965" s="11"/>
      <c r="Q965" s="11">
        <f>IF(SUMIFS(N:N,E:E,SubmissionActual[[#This Row],[MonthName]])&gt;0,SubmissionActual[[#This Row],[2nd Submission]],SubmissionActual[[#This Row],[1st Submission]])</f>
        <v>0</v>
      </c>
    </row>
    <row r="966" spans="1:17">
      <c r="A966" s="15" t="str">
        <f>IF(OR(AND(SubmissionActual[MonthName]=MonthSel, SubmissionActual[Define]=DefineSel), AND(SubmissionActual[MonthName]=MonthSel, DefineSel="All")),"Yes","No")</f>
        <v>Yes</v>
      </c>
      <c r="B966" s="15" t="str">
        <f ca="1">IF(SubmissionActual[[#This Row],[Month2]]&lt;MONTH(TODAY()),"Yes","No")</f>
        <v>Yes</v>
      </c>
      <c r="C966" s="15">
        <v>2022</v>
      </c>
      <c r="D966" s="15">
        <v>4</v>
      </c>
      <c r="E966" s="15" t="s">
        <v>137</v>
      </c>
      <c r="F966" s="11" t="s">
        <v>222</v>
      </c>
      <c r="G966" s="11"/>
      <c r="H966" s="266" t="s">
        <v>77</v>
      </c>
      <c r="I966" s="266" t="s">
        <v>370</v>
      </c>
      <c r="J966" s="11" t="s">
        <v>403</v>
      </c>
      <c r="K966" s="11" t="s">
        <v>410</v>
      </c>
      <c r="L966" s="11"/>
      <c r="M966" s="11">
        <v>0</v>
      </c>
      <c r="N966" s="11">
        <v>0</v>
      </c>
      <c r="O966" s="11">
        <v>0</v>
      </c>
      <c r="P966" s="11"/>
      <c r="Q966" s="11">
        <f>IF(SUMIFS(N:N,E:E,SubmissionActual[[#This Row],[MonthName]])&gt;0,SubmissionActual[[#This Row],[2nd Submission]],SubmissionActual[[#This Row],[1st Submission]])</f>
        <v>0</v>
      </c>
    </row>
    <row r="967" spans="1:17">
      <c r="A967" s="15" t="str">
        <f>IF(OR(AND(SubmissionActual[MonthName]=MonthSel, SubmissionActual[Define]=DefineSel), AND(SubmissionActual[MonthName]=MonthSel, DefineSel="All")),"Yes","No")</f>
        <v>Yes</v>
      </c>
      <c r="B967" s="15" t="str">
        <f ca="1">IF(SubmissionActual[[#This Row],[Month2]]&lt;MONTH(TODAY()),"Yes","No")</f>
        <v>Yes</v>
      </c>
      <c r="C967" s="15">
        <v>2022</v>
      </c>
      <c r="D967" s="15">
        <v>4</v>
      </c>
      <c r="E967" s="15" t="s">
        <v>137</v>
      </c>
      <c r="F967" s="11" t="s">
        <v>99</v>
      </c>
      <c r="G967" s="11"/>
      <c r="H967" s="266" t="s">
        <v>77</v>
      </c>
      <c r="I967" s="266" t="s">
        <v>370</v>
      </c>
      <c r="J967" s="11" t="s">
        <v>412</v>
      </c>
      <c r="K967" s="11" t="s">
        <v>410</v>
      </c>
      <c r="L967" s="11"/>
      <c r="M967" s="11">
        <v>0</v>
      </c>
      <c r="N967" s="11">
        <v>0</v>
      </c>
      <c r="O967" s="11">
        <v>0</v>
      </c>
      <c r="P967" s="11"/>
      <c r="Q967" s="11">
        <f>IF(SUMIFS(N:N,E:E,SubmissionActual[[#This Row],[MonthName]])&gt;0,SubmissionActual[[#This Row],[2nd Submission]],SubmissionActual[[#This Row],[1st Submission]])</f>
        <v>0</v>
      </c>
    </row>
    <row r="968" spans="1:17">
      <c r="A968" s="15" t="str">
        <f>IF(OR(AND(SubmissionActual[MonthName]=MonthSel, SubmissionActual[Define]=DefineSel), AND(SubmissionActual[MonthName]=MonthSel, DefineSel="All")),"Yes","No")</f>
        <v>Yes</v>
      </c>
      <c r="B968" s="15" t="str">
        <f ca="1">IF(SubmissionActual[[#This Row],[Month2]]&lt;MONTH(TODAY()),"Yes","No")</f>
        <v>Yes</v>
      </c>
      <c r="C968" s="15">
        <v>2022</v>
      </c>
      <c r="D968" s="15">
        <v>4</v>
      </c>
      <c r="E968" s="15" t="s">
        <v>137</v>
      </c>
      <c r="F968" s="11" t="s">
        <v>100</v>
      </c>
      <c r="G968" s="11"/>
      <c r="H968" s="266" t="s">
        <v>77</v>
      </c>
      <c r="I968" s="266" t="s">
        <v>370</v>
      </c>
      <c r="J968" s="11" t="s">
        <v>412</v>
      </c>
      <c r="K968" s="11" t="s">
        <v>410</v>
      </c>
      <c r="L968" s="11"/>
      <c r="M968" s="11">
        <v>0</v>
      </c>
      <c r="N968" s="11">
        <v>0</v>
      </c>
      <c r="O968" s="11">
        <v>0</v>
      </c>
      <c r="P968" s="11"/>
      <c r="Q968" s="11">
        <f>IF(SUMIFS(N:N,E:E,SubmissionActual[[#This Row],[MonthName]])&gt;0,SubmissionActual[[#This Row],[2nd Submission]],SubmissionActual[[#This Row],[1st Submission]])</f>
        <v>0</v>
      </c>
    </row>
    <row r="969" spans="1:17">
      <c r="A969" s="15" t="str">
        <f>IF(OR(AND(SubmissionActual[MonthName]=MonthSel, SubmissionActual[Define]=DefineSel), AND(SubmissionActual[MonthName]=MonthSel, DefineSel="All")),"Yes","No")</f>
        <v>Yes</v>
      </c>
      <c r="B969" s="15" t="str">
        <f ca="1">IF(SubmissionActual[[#This Row],[Month2]]&lt;MONTH(TODAY()),"Yes","No")</f>
        <v>Yes</v>
      </c>
      <c r="C969" s="15">
        <v>2022</v>
      </c>
      <c r="D969" s="15">
        <v>4</v>
      </c>
      <c r="E969" s="15" t="s">
        <v>137</v>
      </c>
      <c r="F969" s="11" t="s">
        <v>101</v>
      </c>
      <c r="G969" s="11"/>
      <c r="H969" s="266" t="s">
        <v>77</v>
      </c>
      <c r="I969" s="266" t="s">
        <v>370</v>
      </c>
      <c r="J969" s="11" t="s">
        <v>412</v>
      </c>
      <c r="K969" s="11" t="s">
        <v>410</v>
      </c>
      <c r="L969" s="11"/>
      <c r="M969" s="11">
        <v>0</v>
      </c>
      <c r="N969" s="11">
        <v>0</v>
      </c>
      <c r="O969" s="11">
        <v>0</v>
      </c>
      <c r="P969" s="11"/>
      <c r="Q969" s="11">
        <f>IF(SUMIFS(N:N,E:E,SubmissionActual[[#This Row],[MonthName]])&gt;0,SubmissionActual[[#This Row],[2nd Submission]],SubmissionActual[[#This Row],[1st Submission]])</f>
        <v>0</v>
      </c>
    </row>
    <row r="970" spans="1:17">
      <c r="A970" s="15" t="str">
        <f>IF(OR(AND(SubmissionActual[MonthName]=MonthSel, SubmissionActual[Define]=DefineSel), AND(SubmissionActual[MonthName]=MonthSel, DefineSel="All")),"Yes","No")</f>
        <v>Yes</v>
      </c>
      <c r="B970" s="15" t="str">
        <f ca="1">IF(SubmissionActual[[#This Row],[Month2]]&lt;MONTH(TODAY()),"Yes","No")</f>
        <v>Yes</v>
      </c>
      <c r="C970" s="15">
        <v>2022</v>
      </c>
      <c r="D970" s="15">
        <v>4</v>
      </c>
      <c r="E970" s="15" t="s">
        <v>137</v>
      </c>
      <c r="F970" s="11" t="s">
        <v>149</v>
      </c>
      <c r="G970" s="11"/>
      <c r="H970" s="266" t="s">
        <v>77</v>
      </c>
      <c r="I970" s="266" t="s">
        <v>370</v>
      </c>
      <c r="J970" s="11" t="s">
        <v>412</v>
      </c>
      <c r="K970" s="11" t="s">
        <v>410</v>
      </c>
      <c r="L970" s="11"/>
      <c r="M970" s="11">
        <v>0</v>
      </c>
      <c r="N970" s="11">
        <v>0</v>
      </c>
      <c r="O970" s="11">
        <v>0</v>
      </c>
      <c r="P970" s="11"/>
      <c r="Q970" s="11">
        <f>IF(SUMIFS(N:N,E:E,SubmissionActual[[#This Row],[MonthName]])&gt;0,SubmissionActual[[#This Row],[2nd Submission]],SubmissionActual[[#This Row],[1st Submission]])</f>
        <v>0</v>
      </c>
    </row>
    <row r="971" spans="1:17">
      <c r="A971" s="15" t="str">
        <f>IF(OR(AND(SubmissionActual[MonthName]=MonthSel, SubmissionActual[Define]=DefineSel), AND(SubmissionActual[MonthName]=MonthSel, DefineSel="All")),"Yes","No")</f>
        <v>Yes</v>
      </c>
      <c r="B971" s="15" t="str">
        <f ca="1">IF(SubmissionActual[[#This Row],[Month2]]&lt;MONTH(TODAY()),"Yes","No")</f>
        <v>Yes</v>
      </c>
      <c r="C971" s="15">
        <v>2022</v>
      </c>
      <c r="D971" s="15">
        <v>4</v>
      </c>
      <c r="E971" s="15" t="s">
        <v>137</v>
      </c>
      <c r="F971" s="11" t="s">
        <v>102</v>
      </c>
      <c r="G971" s="11"/>
      <c r="H971" s="266" t="s">
        <v>77</v>
      </c>
      <c r="I971" s="266" t="s">
        <v>370</v>
      </c>
      <c r="J971" s="11" t="s">
        <v>412</v>
      </c>
      <c r="K971" s="11" t="s">
        <v>410</v>
      </c>
      <c r="L971" s="11"/>
      <c r="M971" s="11">
        <v>0</v>
      </c>
      <c r="N971" s="11">
        <v>0</v>
      </c>
      <c r="O971" s="11">
        <v>0</v>
      </c>
      <c r="P971" s="11"/>
      <c r="Q971" s="11">
        <f>IF(SUMIFS(N:N,E:E,SubmissionActual[[#This Row],[MonthName]])&gt;0,SubmissionActual[[#This Row],[2nd Submission]],SubmissionActual[[#This Row],[1st Submission]])</f>
        <v>0</v>
      </c>
    </row>
    <row r="972" spans="1:17">
      <c r="A972" s="15" t="str">
        <f>IF(OR(AND(SubmissionActual[MonthName]=MonthSel, SubmissionActual[Define]=DefineSel), AND(SubmissionActual[MonthName]=MonthSel, DefineSel="All")),"Yes","No")</f>
        <v>Yes</v>
      </c>
      <c r="B972" s="15" t="str">
        <f ca="1">IF(SubmissionActual[[#This Row],[Month2]]&lt;MONTH(TODAY()),"Yes","No")</f>
        <v>Yes</v>
      </c>
      <c r="C972" s="15">
        <v>2022</v>
      </c>
      <c r="D972" s="15">
        <v>4</v>
      </c>
      <c r="E972" s="15" t="s">
        <v>137</v>
      </c>
      <c r="F972" s="11" t="s">
        <v>150</v>
      </c>
      <c r="G972" s="11"/>
      <c r="H972" s="266" t="s">
        <v>77</v>
      </c>
      <c r="I972" s="266" t="s">
        <v>370</v>
      </c>
      <c r="J972" s="11" t="s">
        <v>412</v>
      </c>
      <c r="K972" s="11" t="s">
        <v>410</v>
      </c>
      <c r="L972" s="11"/>
      <c r="M972" s="11">
        <v>0</v>
      </c>
      <c r="N972" s="11">
        <v>0</v>
      </c>
      <c r="O972" s="11">
        <v>0</v>
      </c>
      <c r="P972" s="11"/>
      <c r="Q972" s="11">
        <f>IF(SUMIFS(N:N,E:E,SubmissionActual[[#This Row],[MonthName]])&gt;0,SubmissionActual[[#This Row],[2nd Submission]],SubmissionActual[[#This Row],[1st Submission]])</f>
        <v>0</v>
      </c>
    </row>
    <row r="973" spans="1:17">
      <c r="A973" s="15" t="str">
        <f>IF(OR(AND(SubmissionActual[MonthName]=MonthSel, SubmissionActual[Define]=DefineSel), AND(SubmissionActual[MonthName]=MonthSel, DefineSel="All")),"Yes","No")</f>
        <v>Yes</v>
      </c>
      <c r="B973" s="15" t="str">
        <f ca="1">IF(SubmissionActual[[#This Row],[Month2]]&lt;MONTH(TODAY()),"Yes","No")</f>
        <v>Yes</v>
      </c>
      <c r="C973" s="15">
        <v>2022</v>
      </c>
      <c r="D973" s="15">
        <v>4</v>
      </c>
      <c r="E973" s="15" t="s">
        <v>137</v>
      </c>
      <c r="F973" s="11" t="s">
        <v>151</v>
      </c>
      <c r="G973" s="11"/>
      <c r="H973" s="266" t="s">
        <v>77</v>
      </c>
      <c r="I973" s="266" t="s">
        <v>370</v>
      </c>
      <c r="J973" s="11" t="s">
        <v>412</v>
      </c>
      <c r="K973" s="11" t="s">
        <v>410</v>
      </c>
      <c r="L973" s="11"/>
      <c r="M973" s="11">
        <v>0</v>
      </c>
      <c r="N973" s="11">
        <v>0</v>
      </c>
      <c r="O973" s="11">
        <v>0</v>
      </c>
      <c r="P973" s="11"/>
      <c r="Q973" s="11">
        <f>IF(SUMIFS(N:N,E:E,SubmissionActual[[#This Row],[MonthName]])&gt;0,SubmissionActual[[#This Row],[2nd Submission]],SubmissionActual[[#This Row],[1st Submission]])</f>
        <v>0</v>
      </c>
    </row>
    <row r="974" spans="1:17">
      <c r="A974" s="15" t="str">
        <f>IF(OR(AND(SubmissionActual[MonthName]=MonthSel, SubmissionActual[Define]=DefineSel), AND(SubmissionActual[MonthName]=MonthSel, DefineSel="All")),"Yes","No")</f>
        <v>Yes</v>
      </c>
      <c r="B974" s="15" t="str">
        <f ca="1">IF(SubmissionActual[[#This Row],[Month2]]&lt;MONTH(TODAY()),"Yes","No")</f>
        <v>Yes</v>
      </c>
      <c r="C974" s="15">
        <v>2022</v>
      </c>
      <c r="D974" s="15">
        <v>4</v>
      </c>
      <c r="E974" s="15" t="s">
        <v>137</v>
      </c>
      <c r="F974" s="11" t="s">
        <v>152</v>
      </c>
      <c r="G974" s="11"/>
      <c r="H974" s="266" t="s">
        <v>77</v>
      </c>
      <c r="I974" s="266" t="s">
        <v>370</v>
      </c>
      <c r="J974" s="11" t="s">
        <v>412</v>
      </c>
      <c r="K974" s="11" t="s">
        <v>410</v>
      </c>
      <c r="L974" s="11"/>
      <c r="M974" s="11">
        <v>0</v>
      </c>
      <c r="N974" s="11">
        <v>0</v>
      </c>
      <c r="O974" s="11">
        <v>0</v>
      </c>
      <c r="P974" s="11"/>
      <c r="Q974" s="11">
        <f>IF(SUMIFS(N:N,E:E,SubmissionActual[[#This Row],[MonthName]])&gt;0,SubmissionActual[[#This Row],[2nd Submission]],SubmissionActual[[#This Row],[1st Submission]])</f>
        <v>0</v>
      </c>
    </row>
    <row r="975" spans="1:17">
      <c r="A975" s="15" t="str">
        <f>IF(OR(AND(SubmissionActual[MonthName]=MonthSel, SubmissionActual[Define]=DefineSel), AND(SubmissionActual[MonthName]=MonthSel, DefineSel="All")),"Yes","No")</f>
        <v>Yes</v>
      </c>
      <c r="B975" s="15" t="str">
        <f ca="1">IF(SubmissionActual[[#This Row],[Month2]]&lt;MONTH(TODAY()),"Yes","No")</f>
        <v>Yes</v>
      </c>
      <c r="C975" s="15">
        <v>2022</v>
      </c>
      <c r="D975" s="15">
        <v>4</v>
      </c>
      <c r="E975" s="15" t="s">
        <v>137</v>
      </c>
      <c r="F975" s="11" t="s">
        <v>93</v>
      </c>
      <c r="G975" s="11"/>
      <c r="H975" s="266" t="s">
        <v>77</v>
      </c>
      <c r="I975" s="266" t="s">
        <v>370</v>
      </c>
      <c r="J975" s="11" t="s">
        <v>374</v>
      </c>
      <c r="K975" s="11" t="s">
        <v>410</v>
      </c>
      <c r="L975" s="11"/>
      <c r="M975" s="11">
        <v>0</v>
      </c>
      <c r="N975" s="11">
        <v>0</v>
      </c>
      <c r="O975" s="11">
        <v>0</v>
      </c>
      <c r="P975" s="11"/>
      <c r="Q975" s="11">
        <f>IF(SUMIFS(N:N,E:E,SubmissionActual[[#This Row],[MonthName]])&gt;0,SubmissionActual[[#This Row],[2nd Submission]],SubmissionActual[[#This Row],[1st Submission]])</f>
        <v>0</v>
      </c>
    </row>
    <row r="976" spans="1:17">
      <c r="A976" s="15" t="str">
        <f>IF(OR(AND(SubmissionActual[MonthName]=MonthSel, SubmissionActual[Define]=DefineSel), AND(SubmissionActual[MonthName]=MonthSel, DefineSel="All")),"Yes","No")</f>
        <v>Yes</v>
      </c>
      <c r="B976" s="15" t="str">
        <f ca="1">IF(SubmissionActual[[#This Row],[Month2]]&lt;MONTH(TODAY()),"Yes","No")</f>
        <v>Yes</v>
      </c>
      <c r="C976" s="15">
        <v>2022</v>
      </c>
      <c r="D976" s="15">
        <v>4</v>
      </c>
      <c r="E976" s="15" t="s">
        <v>137</v>
      </c>
      <c r="F976" s="11" t="s">
        <v>143</v>
      </c>
      <c r="G976" s="11"/>
      <c r="H976" s="266" t="s">
        <v>77</v>
      </c>
      <c r="I976" s="266" t="s">
        <v>370</v>
      </c>
      <c r="J976" s="11" t="s">
        <v>374</v>
      </c>
      <c r="K976" s="11" t="s">
        <v>410</v>
      </c>
      <c r="L976" s="11"/>
      <c r="M976" s="11">
        <v>0</v>
      </c>
      <c r="N976" s="11">
        <v>0</v>
      </c>
      <c r="O976" s="11">
        <v>0</v>
      </c>
      <c r="P976" s="11"/>
      <c r="Q976" s="11">
        <f>IF(SUMIFS(N:N,E:E,SubmissionActual[[#This Row],[MonthName]])&gt;0,SubmissionActual[[#This Row],[2nd Submission]],SubmissionActual[[#This Row],[1st Submission]])</f>
        <v>0</v>
      </c>
    </row>
    <row r="977" spans="1:17">
      <c r="A977" s="15" t="str">
        <f>IF(OR(AND(SubmissionActual[MonthName]=MonthSel, SubmissionActual[Define]=DefineSel), AND(SubmissionActual[MonthName]=MonthSel, DefineSel="All")),"Yes","No")</f>
        <v>Yes</v>
      </c>
      <c r="B977" s="15" t="str">
        <f ca="1">IF(SubmissionActual[[#This Row],[Month2]]&lt;MONTH(TODAY()),"Yes","No")</f>
        <v>Yes</v>
      </c>
      <c r="C977" s="15">
        <v>2022</v>
      </c>
      <c r="D977" s="15">
        <v>4</v>
      </c>
      <c r="E977" s="15" t="s">
        <v>137</v>
      </c>
      <c r="F977" s="11" t="s">
        <v>144</v>
      </c>
      <c r="G977" s="11"/>
      <c r="H977" s="266" t="s">
        <v>77</v>
      </c>
      <c r="I977" s="266" t="s">
        <v>370</v>
      </c>
      <c r="J977" s="11" t="s">
        <v>374</v>
      </c>
      <c r="K977" s="11" t="s">
        <v>410</v>
      </c>
      <c r="L977" s="11"/>
      <c r="M977" s="11">
        <v>0</v>
      </c>
      <c r="N977" s="11">
        <v>0</v>
      </c>
      <c r="O977" s="11">
        <v>0</v>
      </c>
      <c r="P977" s="11"/>
      <c r="Q977" s="11">
        <f>IF(SUMIFS(N:N,E:E,SubmissionActual[[#This Row],[MonthName]])&gt;0,SubmissionActual[[#This Row],[2nd Submission]],SubmissionActual[[#This Row],[1st Submission]])</f>
        <v>0</v>
      </c>
    </row>
    <row r="978" spans="1:17">
      <c r="A978" s="15" t="str">
        <f>IF(OR(AND(SubmissionActual[MonthName]=MonthSel, SubmissionActual[Define]=DefineSel), AND(SubmissionActual[MonthName]=MonthSel, DefineSel="All")),"Yes","No")</f>
        <v>No</v>
      </c>
      <c r="B978" s="15" t="str">
        <f ca="1">IF(SubmissionActual[[#This Row],[Month2]]&lt;MONTH(TODAY()),"Yes","No")</f>
        <v>Yes</v>
      </c>
      <c r="C978" s="15">
        <v>2022</v>
      </c>
      <c r="D978" s="15">
        <v>4</v>
      </c>
      <c r="E978" s="15" t="s">
        <v>137</v>
      </c>
      <c r="F978" s="11" t="s">
        <v>713</v>
      </c>
      <c r="G978" s="11"/>
      <c r="H978" s="266" t="s">
        <v>72</v>
      </c>
      <c r="I978" s="266" t="s">
        <v>370</v>
      </c>
      <c r="J978" s="11" t="s">
        <v>403</v>
      </c>
      <c r="K978" s="11" t="s">
        <v>410</v>
      </c>
      <c r="L978" s="11"/>
      <c r="M978" s="11">
        <v>1724.4422734608984</v>
      </c>
      <c r="N978" s="11">
        <v>500</v>
      </c>
      <c r="O978" s="11">
        <v>-1224.4422734608984</v>
      </c>
      <c r="P978" s="11">
        <v>549</v>
      </c>
      <c r="Q978" s="11">
        <f>IF(SUMIFS(N:N,E:E,SubmissionActual[[#This Row],[MonthName]])&gt;0,SubmissionActual[[#This Row],[2nd Submission]],SubmissionActual[[#This Row],[1st Submission]])</f>
        <v>500</v>
      </c>
    </row>
    <row r="979" spans="1:17">
      <c r="A979" s="15" t="str">
        <f>IF(OR(AND(SubmissionActual[MonthName]=MonthSel, SubmissionActual[Define]=DefineSel), AND(SubmissionActual[MonthName]=MonthSel, DefineSel="All")),"Yes","No")</f>
        <v>No</v>
      </c>
      <c r="B979" s="15" t="str">
        <f ca="1">IF(SubmissionActual[[#This Row],[Month2]]&lt;MONTH(TODAY()),"Yes","No")</f>
        <v>Yes</v>
      </c>
      <c r="C979" s="15">
        <v>2022</v>
      </c>
      <c r="D979" s="15">
        <v>4</v>
      </c>
      <c r="E979" s="15" t="s">
        <v>137</v>
      </c>
      <c r="F979" s="11" t="s">
        <v>714</v>
      </c>
      <c r="G979" s="11"/>
      <c r="H979" s="266" t="s">
        <v>72</v>
      </c>
      <c r="I979" s="266" t="s">
        <v>370</v>
      </c>
      <c r="J979" s="11" t="s">
        <v>403</v>
      </c>
      <c r="K979" s="11" t="s">
        <v>410</v>
      </c>
      <c r="L979" s="11"/>
      <c r="M979" s="11">
        <v>3840.8447556834553</v>
      </c>
      <c r="N979" s="11">
        <v>1415.5575456998904</v>
      </c>
      <c r="O979" s="11">
        <v>-2425.2872099835649</v>
      </c>
      <c r="P979" s="11">
        <v>2002</v>
      </c>
      <c r="Q979" s="11">
        <f>IF(SUMIFS(N:N,E:E,SubmissionActual[[#This Row],[MonthName]])&gt;0,SubmissionActual[[#This Row],[2nd Submission]],SubmissionActual[[#This Row],[1st Submission]])</f>
        <v>1415.5575456998904</v>
      </c>
    </row>
    <row r="980" spans="1:17">
      <c r="A980" s="15" t="str">
        <f>IF(OR(AND(SubmissionActual[MonthName]=MonthSel, SubmissionActual[Define]=DefineSel), AND(SubmissionActual[MonthName]=MonthSel, DefineSel="All")),"Yes","No")</f>
        <v>No</v>
      </c>
      <c r="B980" s="15" t="str">
        <f ca="1">IF(SubmissionActual[[#This Row],[Month2]]&lt;MONTH(TODAY()),"Yes","No")</f>
        <v>Yes</v>
      </c>
      <c r="C980" s="15">
        <v>2022</v>
      </c>
      <c r="D980" s="15">
        <v>4</v>
      </c>
      <c r="E980" s="15" t="s">
        <v>137</v>
      </c>
      <c r="F980" s="11" t="s">
        <v>715</v>
      </c>
      <c r="G980" s="11"/>
      <c r="H980" s="266" t="s">
        <v>72</v>
      </c>
      <c r="I980" s="266" t="s">
        <v>370</v>
      </c>
      <c r="J980" s="11" t="s">
        <v>403</v>
      </c>
      <c r="K980" s="11" t="s">
        <v>410</v>
      </c>
      <c r="L980" s="11"/>
      <c r="M980" s="11">
        <v>825.41005276656267</v>
      </c>
      <c r="N980" s="11">
        <v>544.35007600578774</v>
      </c>
      <c r="O980" s="11">
        <v>-281.05997676077493</v>
      </c>
      <c r="P980" s="11">
        <v>851</v>
      </c>
      <c r="Q980" s="11">
        <f>IF(SUMIFS(N:N,E:E,SubmissionActual[[#This Row],[MonthName]])&gt;0,SubmissionActual[[#This Row],[2nd Submission]],SubmissionActual[[#This Row],[1st Submission]])</f>
        <v>544.35007600578774</v>
      </c>
    </row>
    <row r="981" spans="1:17">
      <c r="A981" s="15" t="str">
        <f>IF(OR(AND(SubmissionActual[MonthName]=MonthSel, SubmissionActual[Define]=DefineSel), AND(SubmissionActual[MonthName]=MonthSel, DefineSel="All")),"Yes","No")</f>
        <v>Yes</v>
      </c>
      <c r="B981" s="15" t="str">
        <f ca="1">IF(SubmissionActual[[#This Row],[Month2]]&lt;MONTH(TODAY()),"Yes","No")</f>
        <v>Yes</v>
      </c>
      <c r="C981" s="15">
        <v>2022</v>
      </c>
      <c r="D981" s="15">
        <v>4</v>
      </c>
      <c r="E981" s="15" t="s">
        <v>137</v>
      </c>
      <c r="F981" s="11" t="s">
        <v>90</v>
      </c>
      <c r="G981" s="11"/>
      <c r="H981" s="266" t="s">
        <v>77</v>
      </c>
      <c r="I981" s="266" t="s">
        <v>370</v>
      </c>
      <c r="J981" s="11" t="s">
        <v>374</v>
      </c>
      <c r="K981" s="11" t="s">
        <v>410</v>
      </c>
      <c r="L981" s="11"/>
      <c r="M981" s="11">
        <v>0</v>
      </c>
      <c r="N981" s="11">
        <v>0</v>
      </c>
      <c r="O981" s="11">
        <v>0</v>
      </c>
      <c r="P981" s="11"/>
      <c r="Q981" s="11">
        <f>IF(SUMIFS(N:N,E:E,SubmissionActual[[#This Row],[MonthName]])&gt;0,SubmissionActual[[#This Row],[2nd Submission]],SubmissionActual[[#This Row],[1st Submission]])</f>
        <v>0</v>
      </c>
    </row>
    <row r="982" spans="1:17">
      <c r="A982" s="15" t="str">
        <f>IF(OR(AND(SubmissionActual[MonthName]=MonthSel, SubmissionActual[Define]=DefineSel), AND(SubmissionActual[MonthName]=MonthSel, DefineSel="All")),"Yes","No")</f>
        <v>Yes</v>
      </c>
      <c r="B982" s="15" t="str">
        <f ca="1">IF(SubmissionActual[[#This Row],[Month2]]&lt;MONTH(TODAY()),"Yes","No")</f>
        <v>Yes</v>
      </c>
      <c r="C982" s="15">
        <v>2022</v>
      </c>
      <c r="D982" s="15">
        <v>4</v>
      </c>
      <c r="E982" s="15" t="s">
        <v>137</v>
      </c>
      <c r="F982" s="11" t="s">
        <v>91</v>
      </c>
      <c r="G982" s="11"/>
      <c r="H982" s="266" t="s">
        <v>77</v>
      </c>
      <c r="I982" s="266" t="s">
        <v>370</v>
      </c>
      <c r="J982" s="11" t="s">
        <v>374</v>
      </c>
      <c r="K982" s="11" t="s">
        <v>410</v>
      </c>
      <c r="L982" s="11"/>
      <c r="M982" s="11">
        <v>0</v>
      </c>
      <c r="N982" s="11">
        <v>0</v>
      </c>
      <c r="O982" s="11">
        <v>0</v>
      </c>
      <c r="P982" s="11"/>
      <c r="Q982" s="11">
        <f>IF(SUMIFS(N:N,E:E,SubmissionActual[[#This Row],[MonthName]])&gt;0,SubmissionActual[[#This Row],[2nd Submission]],SubmissionActual[[#This Row],[1st Submission]])</f>
        <v>0</v>
      </c>
    </row>
    <row r="983" spans="1:17">
      <c r="A983" s="15" t="str">
        <f>IF(OR(AND(SubmissionActual[MonthName]=MonthSel, SubmissionActual[Define]=DefineSel), AND(SubmissionActual[MonthName]=MonthSel, DefineSel="All")),"Yes","No")</f>
        <v>Yes</v>
      </c>
      <c r="B983" s="15" t="str">
        <f ca="1">IF(SubmissionActual[[#This Row],[Month2]]&lt;MONTH(TODAY()),"Yes","No")</f>
        <v>Yes</v>
      </c>
      <c r="C983" s="15">
        <v>2022</v>
      </c>
      <c r="D983" s="15">
        <v>4</v>
      </c>
      <c r="E983" s="15" t="s">
        <v>137</v>
      </c>
      <c r="F983" s="11" t="s">
        <v>86</v>
      </c>
      <c r="G983" s="11"/>
      <c r="H983" s="266" t="s">
        <v>77</v>
      </c>
      <c r="I983" s="266" t="s">
        <v>370</v>
      </c>
      <c r="J983" s="11" t="s">
        <v>374</v>
      </c>
      <c r="K983" s="11" t="s">
        <v>410</v>
      </c>
      <c r="L983" s="11"/>
      <c r="M983" s="11">
        <v>0</v>
      </c>
      <c r="N983" s="11">
        <v>0</v>
      </c>
      <c r="O983" s="11">
        <v>0</v>
      </c>
      <c r="P983" s="11"/>
      <c r="Q983" s="11">
        <f>IF(SUMIFS(N:N,E:E,SubmissionActual[[#This Row],[MonthName]])&gt;0,SubmissionActual[[#This Row],[2nd Submission]],SubmissionActual[[#This Row],[1st Submission]])</f>
        <v>0</v>
      </c>
    </row>
    <row r="984" spans="1:17">
      <c r="A984" s="15" t="str">
        <f>IF(OR(AND(SubmissionActual[MonthName]=MonthSel, SubmissionActual[Define]=DefineSel), AND(SubmissionActual[MonthName]=MonthSel, DefineSel="All")),"Yes","No")</f>
        <v>Yes</v>
      </c>
      <c r="B984" s="15" t="str">
        <f ca="1">IF(SubmissionActual[[#This Row],[Month2]]&lt;MONTH(TODAY()),"Yes","No")</f>
        <v>Yes</v>
      </c>
      <c r="C984" s="15">
        <v>2022</v>
      </c>
      <c r="D984" s="15">
        <v>4</v>
      </c>
      <c r="E984" s="15" t="s">
        <v>137</v>
      </c>
      <c r="F984" s="11" t="s">
        <v>87</v>
      </c>
      <c r="G984" s="11"/>
      <c r="H984" s="266" t="s">
        <v>77</v>
      </c>
      <c r="I984" s="266" t="s">
        <v>370</v>
      </c>
      <c r="J984" s="11" t="s">
        <v>374</v>
      </c>
      <c r="K984" s="11" t="s">
        <v>410</v>
      </c>
      <c r="L984" s="11"/>
      <c r="M984" s="11">
        <v>0</v>
      </c>
      <c r="N984" s="11">
        <v>0</v>
      </c>
      <c r="O984" s="11">
        <v>0</v>
      </c>
      <c r="P984" s="11"/>
      <c r="Q984" s="11">
        <f>IF(SUMIFS(N:N,E:E,SubmissionActual[[#This Row],[MonthName]])&gt;0,SubmissionActual[[#This Row],[2nd Submission]],SubmissionActual[[#This Row],[1st Submission]])</f>
        <v>0</v>
      </c>
    </row>
    <row r="985" spans="1:17">
      <c r="A985" s="15" t="str">
        <f>IF(OR(AND(SubmissionActual[MonthName]=MonthSel, SubmissionActual[Define]=DefineSel), AND(SubmissionActual[MonthName]=MonthSel, DefineSel="All")),"Yes","No")</f>
        <v>No</v>
      </c>
      <c r="B985" s="15" t="str">
        <f ca="1">IF(SubmissionActual[[#This Row],[Month2]]&lt;MONTH(TODAY()),"Yes","No")</f>
        <v>Yes</v>
      </c>
      <c r="C985" s="15">
        <v>2022</v>
      </c>
      <c r="D985" s="15">
        <v>4</v>
      </c>
      <c r="E985" s="15" t="s">
        <v>137</v>
      </c>
      <c r="F985" s="11" t="s">
        <v>716</v>
      </c>
      <c r="G985" s="11"/>
      <c r="H985" s="266" t="s">
        <v>72</v>
      </c>
      <c r="I985" s="266" t="s">
        <v>45</v>
      </c>
      <c r="J985" s="11" t="s">
        <v>384</v>
      </c>
      <c r="K985" s="11" t="s">
        <v>410</v>
      </c>
      <c r="L985" s="11"/>
      <c r="M985" s="11">
        <v>0</v>
      </c>
      <c r="N985" s="11">
        <v>0</v>
      </c>
      <c r="O985" s="11">
        <v>0</v>
      </c>
      <c r="P985" s="11">
        <v>12</v>
      </c>
      <c r="Q985" s="11">
        <f>IF(SUMIFS(N:N,E:E,SubmissionActual[[#This Row],[MonthName]])&gt;0,SubmissionActual[[#This Row],[2nd Submission]],SubmissionActual[[#This Row],[1st Submission]])</f>
        <v>0</v>
      </c>
    </row>
    <row r="986" spans="1:17">
      <c r="A986" s="15" t="str">
        <f>IF(OR(AND(SubmissionActual[MonthName]=MonthSel, SubmissionActual[Define]=DefineSel), AND(SubmissionActual[MonthName]=MonthSel, DefineSel="All")),"Yes","No")</f>
        <v>No</v>
      </c>
      <c r="B986" s="15" t="str">
        <f ca="1">IF(SubmissionActual[[#This Row],[Month2]]&lt;MONTH(TODAY()),"Yes","No")</f>
        <v>Yes</v>
      </c>
      <c r="C986" s="15">
        <v>2022</v>
      </c>
      <c r="D986" s="15">
        <v>4</v>
      </c>
      <c r="E986" s="15" t="s">
        <v>137</v>
      </c>
      <c r="F986" s="11" t="s">
        <v>717</v>
      </c>
      <c r="G986" s="11"/>
      <c r="H986" s="266" t="s">
        <v>72</v>
      </c>
      <c r="I986" s="266" t="s">
        <v>45</v>
      </c>
      <c r="J986" s="11" t="s">
        <v>384</v>
      </c>
      <c r="K986" s="11" t="s">
        <v>410</v>
      </c>
      <c r="L986" s="11"/>
      <c r="M986" s="11">
        <v>5560</v>
      </c>
      <c r="N986" s="11">
        <v>5190</v>
      </c>
      <c r="O986" s="11">
        <v>-370</v>
      </c>
      <c r="P986" s="11">
        <v>5074</v>
      </c>
      <c r="Q986" s="11">
        <f>IF(SUMIFS(N:N,E:E,SubmissionActual[[#This Row],[MonthName]])&gt;0,SubmissionActual[[#This Row],[2nd Submission]],SubmissionActual[[#This Row],[1st Submission]])</f>
        <v>5190</v>
      </c>
    </row>
    <row r="987" spans="1:17">
      <c r="A987" s="15" t="str">
        <f>IF(OR(AND(SubmissionActual[MonthName]=MonthSel, SubmissionActual[Define]=DefineSel), AND(SubmissionActual[MonthName]=MonthSel, DefineSel="All")),"Yes","No")</f>
        <v>No</v>
      </c>
      <c r="B987" s="15" t="str">
        <f ca="1">IF(SubmissionActual[[#This Row],[Month2]]&lt;MONTH(TODAY()),"Yes","No")</f>
        <v>Yes</v>
      </c>
      <c r="C987" s="15">
        <v>2022</v>
      </c>
      <c r="D987" s="15">
        <v>4</v>
      </c>
      <c r="E987" s="15" t="s">
        <v>137</v>
      </c>
      <c r="F987" s="11" t="s">
        <v>718</v>
      </c>
      <c r="G987" s="11"/>
      <c r="H987" s="266" t="s">
        <v>72</v>
      </c>
      <c r="I987" s="266" t="s">
        <v>45</v>
      </c>
      <c r="J987" s="11" t="s">
        <v>384</v>
      </c>
      <c r="K987" s="11" t="s">
        <v>410</v>
      </c>
      <c r="L987" s="11"/>
      <c r="M987" s="11">
        <v>0</v>
      </c>
      <c r="N987" s="11">
        <v>0</v>
      </c>
      <c r="O987" s="11">
        <v>0</v>
      </c>
      <c r="P987" s="11">
        <v>0</v>
      </c>
      <c r="Q987" s="11">
        <f>IF(SUMIFS(N:N,E:E,SubmissionActual[[#This Row],[MonthName]])&gt;0,SubmissionActual[[#This Row],[2nd Submission]],SubmissionActual[[#This Row],[1st Submission]])</f>
        <v>0</v>
      </c>
    </row>
    <row r="988" spans="1:17">
      <c r="A988" s="15" t="str">
        <f>IF(OR(AND(SubmissionActual[MonthName]=MonthSel, SubmissionActual[Define]=DefineSel), AND(SubmissionActual[MonthName]=MonthSel, DefineSel="All")),"Yes","No")</f>
        <v>No</v>
      </c>
      <c r="B988" s="15" t="str">
        <f ca="1">IF(SubmissionActual[[#This Row],[Month2]]&lt;MONTH(TODAY()),"Yes","No")</f>
        <v>Yes</v>
      </c>
      <c r="C988" s="15">
        <v>2022</v>
      </c>
      <c r="D988" s="15">
        <v>4</v>
      </c>
      <c r="E988" s="15" t="s">
        <v>137</v>
      </c>
      <c r="F988" s="11" t="s">
        <v>719</v>
      </c>
      <c r="G988" s="11"/>
      <c r="H988" s="266" t="s">
        <v>72</v>
      </c>
      <c r="I988" s="266" t="s">
        <v>45</v>
      </c>
      <c r="J988" s="11" t="s">
        <v>384</v>
      </c>
      <c r="K988" s="11" t="s">
        <v>410</v>
      </c>
      <c r="L988" s="11"/>
      <c r="M988" s="11">
        <v>0</v>
      </c>
      <c r="N988" s="11">
        <v>0</v>
      </c>
      <c r="O988" s="11">
        <v>0</v>
      </c>
      <c r="P988" s="11">
        <v>0</v>
      </c>
      <c r="Q988" s="11">
        <f>IF(SUMIFS(N:N,E:E,SubmissionActual[[#This Row],[MonthName]])&gt;0,SubmissionActual[[#This Row],[2nd Submission]],SubmissionActual[[#This Row],[1st Submission]])</f>
        <v>0</v>
      </c>
    </row>
    <row r="989" spans="1:17">
      <c r="A989" s="15" t="str">
        <f>IF(OR(AND(SubmissionActual[MonthName]=MonthSel, SubmissionActual[Define]=DefineSel), AND(SubmissionActual[MonthName]=MonthSel, DefineSel="All")),"Yes","No")</f>
        <v>No</v>
      </c>
      <c r="B989" s="15" t="str">
        <f ca="1">IF(SubmissionActual[[#This Row],[Month2]]&lt;MONTH(TODAY()),"Yes","No")</f>
        <v>Yes</v>
      </c>
      <c r="C989" s="15">
        <v>2022</v>
      </c>
      <c r="D989" s="15">
        <v>4</v>
      </c>
      <c r="E989" s="15" t="s">
        <v>137</v>
      </c>
      <c r="F989" s="11" t="s">
        <v>720</v>
      </c>
      <c r="G989" s="11"/>
      <c r="H989" s="266" t="s">
        <v>72</v>
      </c>
      <c r="I989" s="266" t="s">
        <v>45</v>
      </c>
      <c r="J989" s="11" t="s">
        <v>384</v>
      </c>
      <c r="K989" s="11" t="s">
        <v>410</v>
      </c>
      <c r="L989" s="11"/>
      <c r="M989" s="11">
        <v>560</v>
      </c>
      <c r="N989" s="11">
        <v>300</v>
      </c>
      <c r="O989" s="11">
        <v>-260</v>
      </c>
      <c r="P989" s="11">
        <v>458</v>
      </c>
      <c r="Q989" s="11">
        <f>IF(SUMIFS(N:N,E:E,SubmissionActual[[#This Row],[MonthName]])&gt;0,SubmissionActual[[#This Row],[2nd Submission]],SubmissionActual[[#This Row],[1st Submission]])</f>
        <v>300</v>
      </c>
    </row>
    <row r="990" spans="1:17">
      <c r="A990" s="15" t="str">
        <f>IF(OR(AND(SubmissionActual[MonthName]=MonthSel, SubmissionActual[Define]=DefineSel), AND(SubmissionActual[MonthName]=MonthSel, DefineSel="All")),"Yes","No")</f>
        <v>No</v>
      </c>
      <c r="B990" s="15" t="str">
        <f ca="1">IF(SubmissionActual[[#This Row],[Month2]]&lt;MONTH(TODAY()),"Yes","No")</f>
        <v>Yes</v>
      </c>
      <c r="C990" s="15">
        <v>2022</v>
      </c>
      <c r="D990" s="15">
        <v>4</v>
      </c>
      <c r="E990" s="15" t="s">
        <v>137</v>
      </c>
      <c r="F990" s="11" t="s">
        <v>181</v>
      </c>
      <c r="G990" s="11"/>
      <c r="H990" s="266" t="s">
        <v>72</v>
      </c>
      <c r="I990" s="266" t="s">
        <v>76</v>
      </c>
      <c r="J990" s="11" t="s">
        <v>391</v>
      </c>
      <c r="K990" s="11" t="s">
        <v>410</v>
      </c>
      <c r="L990" s="11"/>
      <c r="M990" s="11">
        <v>1489.2677313651866</v>
      </c>
      <c r="N990" s="11">
        <v>923.8176002813816</v>
      </c>
      <c r="O990" s="11">
        <v>-565.45013108380499</v>
      </c>
      <c r="P990" s="11"/>
      <c r="Q990" s="11">
        <f>IF(SUMIFS(N:N,E:E,SubmissionActual[[#This Row],[MonthName]])&gt;0,SubmissionActual[[#This Row],[2nd Submission]],SubmissionActual[[#This Row],[1st Submission]])</f>
        <v>923.8176002813816</v>
      </c>
    </row>
    <row r="991" spans="1:17">
      <c r="A991" s="15" t="str">
        <f>IF(OR(AND(SubmissionActual[MonthName]=MonthSel, SubmissionActual[Define]=DefineSel), AND(SubmissionActual[MonthName]=MonthSel, DefineSel="All")),"Yes","No")</f>
        <v>No</v>
      </c>
      <c r="B991" s="15" t="str">
        <f ca="1">IF(SubmissionActual[[#This Row],[Month2]]&lt;MONTH(TODAY()),"Yes","No")</f>
        <v>Yes</v>
      </c>
      <c r="C991" s="15">
        <v>2022</v>
      </c>
      <c r="D991" s="15">
        <v>4</v>
      </c>
      <c r="E991" s="15" t="s">
        <v>137</v>
      </c>
      <c r="F991" s="11" t="s">
        <v>182</v>
      </c>
      <c r="G991" s="11"/>
      <c r="H991" s="266" t="s">
        <v>72</v>
      </c>
      <c r="I991" s="266" t="s">
        <v>76</v>
      </c>
      <c r="J991" s="11" t="s">
        <v>391</v>
      </c>
      <c r="K991" s="11" t="s">
        <v>410</v>
      </c>
      <c r="L991" s="11"/>
      <c r="M991" s="11">
        <v>313.17878714012011</v>
      </c>
      <c r="N991" s="11">
        <v>499.70903042119164</v>
      </c>
      <c r="O991" s="11">
        <v>186.53024328107153</v>
      </c>
      <c r="P991" s="11"/>
      <c r="Q991" s="11">
        <f>IF(SUMIFS(N:N,E:E,SubmissionActual[[#This Row],[MonthName]])&gt;0,SubmissionActual[[#This Row],[2nd Submission]],SubmissionActual[[#This Row],[1st Submission]])</f>
        <v>499.70903042119164</v>
      </c>
    </row>
    <row r="992" spans="1:17">
      <c r="A992" s="15" t="str">
        <f>IF(OR(AND(SubmissionActual[MonthName]=MonthSel, SubmissionActual[Define]=DefineSel), AND(SubmissionActual[MonthName]=MonthSel, DefineSel="All")),"Yes","No")</f>
        <v>No</v>
      </c>
      <c r="B992" s="15" t="str">
        <f ca="1">IF(SubmissionActual[[#This Row],[Month2]]&lt;MONTH(TODAY()),"Yes","No")</f>
        <v>Yes</v>
      </c>
      <c r="C992" s="15">
        <v>2022</v>
      </c>
      <c r="D992" s="15">
        <v>4</v>
      </c>
      <c r="E992" s="15" t="s">
        <v>137</v>
      </c>
      <c r="F992" s="11" t="s">
        <v>183</v>
      </c>
      <c r="G992" s="11"/>
      <c r="H992" s="266" t="s">
        <v>72</v>
      </c>
      <c r="I992" s="266" t="s">
        <v>76</v>
      </c>
      <c r="J992" s="11" t="s">
        <v>391</v>
      </c>
      <c r="K992" s="11" t="s">
        <v>410</v>
      </c>
      <c r="L992" s="11"/>
      <c r="M992" s="11">
        <v>0</v>
      </c>
      <c r="N992" s="11">
        <v>0</v>
      </c>
      <c r="O992" s="11">
        <v>0</v>
      </c>
      <c r="P992" s="11"/>
      <c r="Q992" s="11">
        <f>IF(SUMIFS(N:N,E:E,SubmissionActual[[#This Row],[MonthName]])&gt;0,SubmissionActual[[#This Row],[2nd Submission]],SubmissionActual[[#This Row],[1st Submission]])</f>
        <v>0</v>
      </c>
    </row>
    <row r="993" spans="1:17">
      <c r="A993" s="15" t="str">
        <f>IF(OR(AND(SubmissionActual[MonthName]=MonthSel, SubmissionActual[Define]=DefineSel), AND(SubmissionActual[MonthName]=MonthSel, DefineSel="All")),"Yes","No")</f>
        <v>No</v>
      </c>
      <c r="B993" s="15" t="str">
        <f ca="1">IF(SubmissionActual[[#This Row],[Month2]]&lt;MONTH(TODAY()),"Yes","No")</f>
        <v>Yes</v>
      </c>
      <c r="C993" s="15">
        <v>2022</v>
      </c>
      <c r="D993" s="15">
        <v>4</v>
      </c>
      <c r="E993" s="15" t="s">
        <v>137</v>
      </c>
      <c r="F993" s="11" t="s">
        <v>184</v>
      </c>
      <c r="G993" s="11"/>
      <c r="H993" s="266" t="s">
        <v>72</v>
      </c>
      <c r="I993" s="266" t="s">
        <v>76</v>
      </c>
      <c r="J993" s="11" t="s">
        <v>391</v>
      </c>
      <c r="K993" s="11" t="s">
        <v>410</v>
      </c>
      <c r="L993" s="11"/>
      <c r="M993" s="11">
        <v>813.55873622543982</v>
      </c>
      <c r="N993" s="11">
        <v>0</v>
      </c>
      <c r="O993" s="11">
        <v>-813.55873622543982</v>
      </c>
      <c r="P993" s="11"/>
      <c r="Q993" s="11">
        <f>IF(SUMIFS(N:N,E:E,SubmissionActual[[#This Row],[MonthName]])&gt;0,SubmissionActual[[#This Row],[2nd Submission]],SubmissionActual[[#This Row],[1st Submission]])</f>
        <v>0</v>
      </c>
    </row>
    <row r="994" spans="1:17">
      <c r="A994" s="15" t="str">
        <f>IF(OR(AND(SubmissionActual[MonthName]=MonthSel, SubmissionActual[Define]=DefineSel), AND(SubmissionActual[MonthName]=MonthSel, DefineSel="All")),"Yes","No")</f>
        <v>No</v>
      </c>
      <c r="B994" s="15" t="str">
        <f ca="1">IF(SubmissionActual[[#This Row],[Month2]]&lt;MONTH(TODAY()),"Yes","No")</f>
        <v>Yes</v>
      </c>
      <c r="C994" s="15">
        <v>2022</v>
      </c>
      <c r="D994" s="15">
        <v>4</v>
      </c>
      <c r="E994" s="15" t="s">
        <v>137</v>
      </c>
      <c r="F994" s="11" t="s">
        <v>179</v>
      </c>
      <c r="G994" s="11"/>
      <c r="H994" s="266" t="s">
        <v>72</v>
      </c>
      <c r="I994" s="266" t="s">
        <v>76</v>
      </c>
      <c r="J994" s="11" t="s">
        <v>391</v>
      </c>
      <c r="K994" s="11" t="s">
        <v>410</v>
      </c>
      <c r="L994" s="11"/>
      <c r="M994" s="11">
        <v>0</v>
      </c>
      <c r="N994" s="11">
        <v>0</v>
      </c>
      <c r="O994" s="11">
        <v>0</v>
      </c>
      <c r="P994" s="11"/>
      <c r="Q994" s="11">
        <f>IF(SUMIFS(N:N,E:E,SubmissionActual[[#This Row],[MonthName]])&gt;0,SubmissionActual[[#This Row],[2nd Submission]],SubmissionActual[[#This Row],[1st Submission]])</f>
        <v>0</v>
      </c>
    </row>
    <row r="995" spans="1:17">
      <c r="A995" s="15" t="str">
        <f>IF(OR(AND(SubmissionActual[MonthName]=MonthSel, SubmissionActual[Define]=DefineSel), AND(SubmissionActual[MonthName]=MonthSel, DefineSel="All")),"Yes","No")</f>
        <v>No</v>
      </c>
      <c r="B995" s="15" t="str">
        <f ca="1">IF(SubmissionActual[[#This Row],[Month2]]&lt;MONTH(TODAY()),"Yes","No")</f>
        <v>Yes</v>
      </c>
      <c r="C995" s="15">
        <v>2022</v>
      </c>
      <c r="D995" s="15">
        <v>4</v>
      </c>
      <c r="E995" s="15" t="s">
        <v>137</v>
      </c>
      <c r="F995" s="11" t="s">
        <v>180</v>
      </c>
      <c r="G995" s="11"/>
      <c r="H995" s="266" t="s">
        <v>72</v>
      </c>
      <c r="I995" s="266" t="s">
        <v>76</v>
      </c>
      <c r="J995" s="11" t="s">
        <v>391</v>
      </c>
      <c r="K995" s="11" t="s">
        <v>410</v>
      </c>
      <c r="L995" s="11"/>
      <c r="M995" s="11">
        <v>745.81796703639395</v>
      </c>
      <c r="N995" s="11">
        <v>1000</v>
      </c>
      <c r="O995" s="11">
        <v>254.18203296360605</v>
      </c>
      <c r="P995" s="11"/>
      <c r="Q995" s="11">
        <f>IF(SUMIFS(N:N,E:E,SubmissionActual[[#This Row],[MonthName]])&gt;0,SubmissionActual[[#This Row],[2nd Submission]],SubmissionActual[[#This Row],[1st Submission]])</f>
        <v>1000</v>
      </c>
    </row>
    <row r="996" spans="1:17">
      <c r="A996" s="15" t="str">
        <f>IF(OR(AND(SubmissionActual[MonthName]=MonthSel, SubmissionActual[Define]=DefineSel), AND(SubmissionActual[MonthName]=MonthSel, DefineSel="All")),"Yes","No")</f>
        <v>No</v>
      </c>
      <c r="B996" s="15" t="str">
        <f ca="1">IF(SubmissionActual[[#This Row],[Month2]]&lt;MONTH(TODAY()),"Yes","No")</f>
        <v>Yes</v>
      </c>
      <c r="C996" s="15">
        <v>2022</v>
      </c>
      <c r="D996" s="15">
        <v>4</v>
      </c>
      <c r="E996" s="15" t="s">
        <v>137</v>
      </c>
      <c r="F996" s="11" t="s">
        <v>726</v>
      </c>
      <c r="G996" s="11"/>
      <c r="H996" s="266" t="s">
        <v>72</v>
      </c>
      <c r="I996" s="266" t="s">
        <v>76</v>
      </c>
      <c r="J996" s="11" t="s">
        <v>414</v>
      </c>
      <c r="K996" s="11" t="s">
        <v>410</v>
      </c>
      <c r="L996" s="11"/>
      <c r="M996" s="11">
        <v>0</v>
      </c>
      <c r="N996" s="11">
        <v>0</v>
      </c>
      <c r="O996" s="11">
        <v>0</v>
      </c>
      <c r="P996" s="11"/>
      <c r="Q996" s="11">
        <f>IF(SUMIFS(N:N,E:E,SubmissionActual[[#This Row],[MonthName]])&gt;0,SubmissionActual[[#This Row],[2nd Submission]],SubmissionActual[[#This Row],[1st Submission]])</f>
        <v>0</v>
      </c>
    </row>
    <row r="997" spans="1:17">
      <c r="A997" s="15" t="str">
        <f>IF(OR(AND(SubmissionActual[MonthName]=MonthSel, SubmissionActual[Define]=DefineSel), AND(SubmissionActual[MonthName]=MonthSel, DefineSel="All")),"Yes","No")</f>
        <v>No</v>
      </c>
      <c r="B997" s="15" t="str">
        <f ca="1">IF(SubmissionActual[[#This Row],[Month2]]&lt;MONTH(TODAY()),"Yes","No")</f>
        <v>Yes</v>
      </c>
      <c r="C997" s="15">
        <v>2022</v>
      </c>
      <c r="D997" s="15">
        <v>4</v>
      </c>
      <c r="E997" s="15" t="s">
        <v>137</v>
      </c>
      <c r="F997" s="11" t="s">
        <v>727</v>
      </c>
      <c r="G997" s="11"/>
      <c r="H997" s="266" t="s">
        <v>72</v>
      </c>
      <c r="I997" s="266" t="s">
        <v>76</v>
      </c>
      <c r="J997" s="11" t="s">
        <v>414</v>
      </c>
      <c r="K997" s="11" t="s">
        <v>410</v>
      </c>
      <c r="L997" s="11"/>
      <c r="M997" s="11">
        <v>0</v>
      </c>
      <c r="N997" s="11">
        <v>0</v>
      </c>
      <c r="O997" s="11">
        <v>0</v>
      </c>
      <c r="P997" s="11"/>
      <c r="Q997" s="11">
        <f>IF(SUMIFS(N:N,E:E,SubmissionActual[[#This Row],[MonthName]])&gt;0,SubmissionActual[[#This Row],[2nd Submission]],SubmissionActual[[#This Row],[1st Submission]])</f>
        <v>0</v>
      </c>
    </row>
    <row r="998" spans="1:17">
      <c r="A998" s="15" t="str">
        <f>IF(OR(AND(SubmissionActual[MonthName]=MonthSel, SubmissionActual[Define]=DefineSel), AND(SubmissionActual[MonthName]=MonthSel, DefineSel="All")),"Yes","No")</f>
        <v>No</v>
      </c>
      <c r="B998" s="15" t="str">
        <f ca="1">IF(SubmissionActual[[#This Row],[Month2]]&lt;MONTH(TODAY()),"Yes","No")</f>
        <v>Yes</v>
      </c>
      <c r="C998" s="15">
        <v>2022</v>
      </c>
      <c r="D998" s="15">
        <v>5</v>
      </c>
      <c r="E998" s="15" t="s">
        <v>170</v>
      </c>
      <c r="F998" s="11" t="s">
        <v>540</v>
      </c>
      <c r="G998" s="11"/>
      <c r="H998" s="266" t="s">
        <v>72</v>
      </c>
      <c r="I998" s="11" t="s">
        <v>428</v>
      </c>
      <c r="J998" s="11" t="s">
        <v>395</v>
      </c>
      <c r="K998" s="11"/>
      <c r="L998" s="11" t="s">
        <v>421</v>
      </c>
      <c r="M998" s="11"/>
      <c r="N998" s="11"/>
      <c r="O998" s="11"/>
      <c r="P998" s="11">
        <v>42.650000000000006</v>
      </c>
      <c r="Q998" s="289">
        <f>IF(SUMIFS(N:N,E:E,SubmissionActual[[#This Row],[MonthName]])&gt;0,SubmissionActual[[#This Row],[2nd Submission]],SubmissionActual[[#This Row],[1st Submission]])</f>
        <v>0</v>
      </c>
    </row>
    <row r="999" spans="1:17">
      <c r="A999" s="15" t="str">
        <f>IF(OR(AND(SubmissionActual[MonthName]=MonthSel, SubmissionActual[Define]=DefineSel), AND(SubmissionActual[MonthName]=MonthSel, DefineSel="All")),"Yes","No")</f>
        <v>No</v>
      </c>
      <c r="B999" s="15" t="str">
        <f ca="1">IF(SubmissionActual[[#This Row],[Month2]]&lt;MONTH(TODAY()),"Yes","No")</f>
        <v>Yes</v>
      </c>
      <c r="C999" s="15">
        <v>2022</v>
      </c>
      <c r="D999" s="15">
        <v>5</v>
      </c>
      <c r="E999" s="15" t="s">
        <v>170</v>
      </c>
      <c r="F999" s="11" t="s">
        <v>541</v>
      </c>
      <c r="G999" s="11"/>
      <c r="H999" s="266" t="s">
        <v>72</v>
      </c>
      <c r="I999" s="11" t="s">
        <v>428</v>
      </c>
      <c r="J999" s="11" t="s">
        <v>395</v>
      </c>
      <c r="K999" s="11"/>
      <c r="L999" s="11" t="s">
        <v>421</v>
      </c>
      <c r="M999" s="11"/>
      <c r="N999" s="11"/>
      <c r="O999" s="11"/>
      <c r="P999" s="11">
        <v>44.1</v>
      </c>
      <c r="Q999" s="289">
        <f>IF(SUMIFS(N:N,E:E,SubmissionActual[[#This Row],[MonthName]])&gt;0,SubmissionActual[[#This Row],[2nd Submission]],SubmissionActual[[#This Row],[1st Submission]])</f>
        <v>0</v>
      </c>
    </row>
    <row r="1000" spans="1:17">
      <c r="A1000" s="15" t="str">
        <f>IF(OR(AND(SubmissionActual[MonthName]=MonthSel, SubmissionActual[Define]=DefineSel), AND(SubmissionActual[MonthName]=MonthSel, DefineSel="All")),"Yes","No")</f>
        <v>No</v>
      </c>
      <c r="B1000" s="15" t="str">
        <f ca="1">IF(SubmissionActual[[#This Row],[Month2]]&lt;MONTH(TODAY()),"Yes","No")</f>
        <v>Yes</v>
      </c>
      <c r="C1000" s="15">
        <v>2022</v>
      </c>
      <c r="D1000" s="15">
        <v>5</v>
      </c>
      <c r="E1000" s="15" t="s">
        <v>170</v>
      </c>
      <c r="F1000" s="11" t="s">
        <v>644</v>
      </c>
      <c r="G1000" s="11"/>
      <c r="H1000" s="266" t="s">
        <v>72</v>
      </c>
      <c r="I1000" s="11" t="s">
        <v>428</v>
      </c>
      <c r="J1000" s="11" t="s">
        <v>400</v>
      </c>
      <c r="K1000" s="11" t="s">
        <v>373</v>
      </c>
      <c r="L1000" s="11" t="s">
        <v>419</v>
      </c>
      <c r="M1000" s="11">
        <v>12000</v>
      </c>
      <c r="N1000" s="11"/>
      <c r="O1000" s="11">
        <v>0</v>
      </c>
      <c r="P1000" s="11">
        <v>6517.3499999999995</v>
      </c>
      <c r="Q1000" s="289">
        <f>IF(SUMIFS(N:N,E:E,SubmissionActual[[#This Row],[MonthName]])&gt;0,SubmissionActual[[#This Row],[2nd Submission]],SubmissionActual[[#This Row],[1st Submission]])</f>
        <v>12000</v>
      </c>
    </row>
    <row r="1001" spans="1:17">
      <c r="A1001" s="15" t="str">
        <f>IF(OR(AND(SubmissionActual[MonthName]=MonthSel, SubmissionActual[Define]=DefineSel), AND(SubmissionActual[MonthName]=MonthSel, DefineSel="All")),"Yes","No")</f>
        <v>No</v>
      </c>
      <c r="B1001" s="15" t="str">
        <f ca="1">IF(SubmissionActual[[#This Row],[Month2]]&lt;MONTH(TODAY()),"Yes","No")</f>
        <v>Yes</v>
      </c>
      <c r="C1001" s="15">
        <v>2022</v>
      </c>
      <c r="D1001" s="15">
        <v>5</v>
      </c>
      <c r="E1001" s="15" t="s">
        <v>170</v>
      </c>
      <c r="F1001" s="11" t="s">
        <v>536</v>
      </c>
      <c r="G1001" s="11"/>
      <c r="H1001" s="266" t="s">
        <v>72</v>
      </c>
      <c r="I1001" s="11" t="s">
        <v>428</v>
      </c>
      <c r="J1001" s="11" t="s">
        <v>400</v>
      </c>
      <c r="K1001" s="11" t="s">
        <v>373</v>
      </c>
      <c r="L1001" s="11" t="s">
        <v>419</v>
      </c>
      <c r="M1001" s="11">
        <v>12000</v>
      </c>
      <c r="N1001" s="11"/>
      <c r="O1001" s="11">
        <v>0</v>
      </c>
      <c r="P1001" s="11">
        <v>18503.974999999999</v>
      </c>
      <c r="Q1001" s="289">
        <f>IF(SUMIFS(N:N,E:E,SubmissionActual[[#This Row],[MonthName]])&gt;0,SubmissionActual[[#This Row],[2nd Submission]],SubmissionActual[[#This Row],[1st Submission]])</f>
        <v>12000</v>
      </c>
    </row>
    <row r="1002" spans="1:17">
      <c r="A1002" s="15" t="str">
        <f>IF(OR(AND(SubmissionActual[MonthName]=MonthSel, SubmissionActual[Define]=DefineSel), AND(SubmissionActual[MonthName]=MonthSel, DefineSel="All")),"Yes","No")</f>
        <v>No</v>
      </c>
      <c r="B1002" s="15" t="str">
        <f ca="1">IF(SubmissionActual[[#This Row],[Month2]]&lt;MONTH(TODAY()),"Yes","No")</f>
        <v>Yes</v>
      </c>
      <c r="C1002" s="15">
        <v>2022</v>
      </c>
      <c r="D1002" s="15">
        <v>5</v>
      </c>
      <c r="E1002" s="15" t="s">
        <v>170</v>
      </c>
      <c r="F1002" s="11" t="s">
        <v>537</v>
      </c>
      <c r="G1002" s="11"/>
      <c r="H1002" s="266" t="s">
        <v>72</v>
      </c>
      <c r="I1002" s="11" t="s">
        <v>428</v>
      </c>
      <c r="J1002" s="11" t="s">
        <v>400</v>
      </c>
      <c r="K1002" s="11" t="s">
        <v>373</v>
      </c>
      <c r="L1002" s="11" t="s">
        <v>419</v>
      </c>
      <c r="M1002" s="11">
        <v>6000</v>
      </c>
      <c r="N1002" s="11"/>
      <c r="O1002" s="11">
        <v>0</v>
      </c>
      <c r="P1002" s="11">
        <v>7087.0449999999992</v>
      </c>
      <c r="Q1002" s="289">
        <f>IF(SUMIFS(N:N,E:E,SubmissionActual[[#This Row],[MonthName]])&gt;0,SubmissionActual[[#This Row],[2nd Submission]],SubmissionActual[[#This Row],[1st Submission]])</f>
        <v>6000</v>
      </c>
    </row>
    <row r="1003" spans="1:17">
      <c r="A1003" s="15" t="str">
        <f>IF(OR(AND(SubmissionActual[MonthName]=MonthSel, SubmissionActual[Define]=DefineSel), AND(SubmissionActual[MonthName]=MonthSel, DefineSel="All")),"Yes","No")</f>
        <v>No</v>
      </c>
      <c r="B1003" s="15" t="str">
        <f ca="1">IF(SubmissionActual[[#This Row],[Month2]]&lt;MONTH(TODAY()),"Yes","No")</f>
        <v>Yes</v>
      </c>
      <c r="C1003" s="15">
        <v>2022</v>
      </c>
      <c r="D1003" s="15">
        <v>5</v>
      </c>
      <c r="E1003" s="15" t="s">
        <v>170</v>
      </c>
      <c r="F1003" s="11" t="s">
        <v>535</v>
      </c>
      <c r="G1003" s="11"/>
      <c r="H1003" s="266" t="s">
        <v>72</v>
      </c>
      <c r="I1003" s="11" t="s">
        <v>428</v>
      </c>
      <c r="J1003" s="11" t="s">
        <v>400</v>
      </c>
      <c r="K1003" s="11" t="s">
        <v>373</v>
      </c>
      <c r="L1003" s="11" t="s">
        <v>419</v>
      </c>
      <c r="M1003" s="11">
        <v>2000</v>
      </c>
      <c r="N1003" s="11"/>
      <c r="O1003" s="11">
        <v>0</v>
      </c>
      <c r="P1003" s="11">
        <v>5061.3150000000005</v>
      </c>
      <c r="Q1003" s="289">
        <f>IF(SUMIFS(N:N,E:E,SubmissionActual[[#This Row],[MonthName]])&gt;0,SubmissionActual[[#This Row],[2nd Submission]],SubmissionActual[[#This Row],[1st Submission]])</f>
        <v>2000</v>
      </c>
    </row>
    <row r="1004" spans="1:17">
      <c r="A1004" s="15" t="str">
        <f>IF(OR(AND(SubmissionActual[MonthName]=MonthSel, SubmissionActual[Define]=DefineSel), AND(SubmissionActual[MonthName]=MonthSel, DefineSel="All")),"Yes","No")</f>
        <v>No</v>
      </c>
      <c r="B1004" s="15" t="str">
        <f ca="1">IF(SubmissionActual[[#This Row],[Month2]]&lt;MONTH(TODAY()),"Yes","No")</f>
        <v>Yes</v>
      </c>
      <c r="C1004" s="15">
        <v>2022</v>
      </c>
      <c r="D1004" s="15">
        <v>5</v>
      </c>
      <c r="E1004" s="15" t="s">
        <v>170</v>
      </c>
      <c r="F1004" s="11" t="s">
        <v>539</v>
      </c>
      <c r="G1004" s="11"/>
      <c r="H1004" s="266" t="s">
        <v>72</v>
      </c>
      <c r="I1004" s="11" t="s">
        <v>428</v>
      </c>
      <c r="J1004" s="11" t="s">
        <v>389</v>
      </c>
      <c r="K1004" s="11" t="s">
        <v>375</v>
      </c>
      <c r="L1004" s="11" t="s">
        <v>421</v>
      </c>
      <c r="M1004" s="11">
        <v>2000</v>
      </c>
      <c r="N1004" s="11"/>
      <c r="O1004" s="11">
        <v>0</v>
      </c>
      <c r="P1004" s="11">
        <v>0</v>
      </c>
      <c r="Q1004" s="289">
        <f>IF(SUMIFS(N:N,E:E,SubmissionActual[[#This Row],[MonthName]])&gt;0,SubmissionActual[[#This Row],[2nd Submission]],SubmissionActual[[#This Row],[1st Submission]])</f>
        <v>2000</v>
      </c>
    </row>
    <row r="1005" spans="1:17">
      <c r="A1005" s="15" t="str">
        <f>IF(OR(AND(SubmissionActual[MonthName]=MonthSel, SubmissionActual[Define]=DefineSel), AND(SubmissionActual[MonthName]=MonthSel, DefineSel="All")),"Yes","No")</f>
        <v>No</v>
      </c>
      <c r="B1005" s="15" t="str">
        <f ca="1">IF(SubmissionActual[[#This Row],[Month2]]&lt;MONTH(TODAY()),"Yes","No")</f>
        <v>Yes</v>
      </c>
      <c r="C1005" s="15">
        <v>2022</v>
      </c>
      <c r="D1005" s="15">
        <v>5</v>
      </c>
      <c r="E1005" s="15" t="s">
        <v>170</v>
      </c>
      <c r="F1005" s="11" t="s">
        <v>538</v>
      </c>
      <c r="G1005" s="11"/>
      <c r="H1005" s="266" t="s">
        <v>72</v>
      </c>
      <c r="I1005" s="11" t="s">
        <v>428</v>
      </c>
      <c r="J1005" s="11" t="s">
        <v>389</v>
      </c>
      <c r="K1005" s="11" t="s">
        <v>376</v>
      </c>
      <c r="L1005" s="11" t="s">
        <v>419</v>
      </c>
      <c r="M1005" s="11"/>
      <c r="N1005" s="11"/>
      <c r="O1005" s="11"/>
      <c r="P1005" s="11">
        <v>1251.25</v>
      </c>
      <c r="Q1005" s="289">
        <f>IF(SUMIFS(N:N,E:E,SubmissionActual[[#This Row],[MonthName]])&gt;0,SubmissionActual[[#This Row],[2nd Submission]],SubmissionActual[[#This Row],[1st Submission]])</f>
        <v>0</v>
      </c>
    </row>
    <row r="1006" spans="1:17">
      <c r="A1006" s="15" t="str">
        <f>IF(OR(AND(SubmissionActual[MonthName]=MonthSel, SubmissionActual[Define]=DefineSel), AND(SubmissionActual[MonthName]=MonthSel, DefineSel="All")),"Yes","No")</f>
        <v>No</v>
      </c>
      <c r="B1006" s="15" t="str">
        <f ca="1">IF(SubmissionActual[[#This Row],[Month2]]&lt;MONTH(TODAY()),"Yes","No")</f>
        <v>Yes</v>
      </c>
      <c r="C1006" s="15">
        <v>2022</v>
      </c>
      <c r="D1006" s="15">
        <v>5</v>
      </c>
      <c r="E1006" s="15" t="s">
        <v>170</v>
      </c>
      <c r="F1006" s="11" t="s">
        <v>79</v>
      </c>
      <c r="G1006" s="11"/>
      <c r="H1006" s="266" t="s">
        <v>77</v>
      </c>
      <c r="I1006" s="11" t="s">
        <v>428</v>
      </c>
      <c r="J1006" s="11" t="s">
        <v>400</v>
      </c>
      <c r="K1006" s="11"/>
      <c r="L1006" s="11" t="s">
        <v>419</v>
      </c>
      <c r="M1006" s="11">
        <v>4116</v>
      </c>
      <c r="N1006" s="11"/>
      <c r="O1006" s="11">
        <v>0</v>
      </c>
      <c r="P1006" s="11">
        <v>4116</v>
      </c>
      <c r="Q1006" s="289">
        <f>IF(SUMIFS(N:N,E:E,SubmissionActual[[#This Row],[MonthName]])&gt;0,SubmissionActual[[#This Row],[2nd Submission]],SubmissionActual[[#This Row],[1st Submission]])</f>
        <v>4116</v>
      </c>
    </row>
    <row r="1007" spans="1:17">
      <c r="A1007" s="15" t="str">
        <f>IF(OR(AND(SubmissionActual[MonthName]=MonthSel, SubmissionActual[Define]=DefineSel), AND(SubmissionActual[MonthName]=MonthSel, DefineSel="All")),"Yes","No")</f>
        <v>No</v>
      </c>
      <c r="B1007" s="15" t="str">
        <f ca="1">IF(SubmissionActual[[#This Row],[Month2]]&lt;MONTH(TODAY()),"Yes","No")</f>
        <v>Yes</v>
      </c>
      <c r="C1007" s="15">
        <v>2022</v>
      </c>
      <c r="D1007" s="15">
        <v>5</v>
      </c>
      <c r="E1007" s="15" t="s">
        <v>170</v>
      </c>
      <c r="F1007" s="11" t="s">
        <v>80</v>
      </c>
      <c r="G1007" s="11"/>
      <c r="H1007" s="266" t="s">
        <v>77</v>
      </c>
      <c r="I1007" s="11" t="s">
        <v>428</v>
      </c>
      <c r="J1007" s="11" t="s">
        <v>400</v>
      </c>
      <c r="K1007" s="11"/>
      <c r="L1007" s="11" t="s">
        <v>419</v>
      </c>
      <c r="M1007" s="11">
        <v>4262</v>
      </c>
      <c r="N1007" s="11"/>
      <c r="O1007" s="11">
        <v>0</v>
      </c>
      <c r="P1007" s="11">
        <v>4262.3999999999996</v>
      </c>
      <c r="Q1007" s="289">
        <f>IF(SUMIFS(N:N,E:E,SubmissionActual[[#This Row],[MonthName]])&gt;0,SubmissionActual[[#This Row],[2nd Submission]],SubmissionActual[[#This Row],[1st Submission]])</f>
        <v>4262</v>
      </c>
    </row>
    <row r="1008" spans="1:17">
      <c r="A1008" s="15" t="str">
        <f>IF(OR(AND(SubmissionActual[MonthName]=MonthSel, SubmissionActual[Define]=DefineSel), AND(SubmissionActual[MonthName]=MonthSel, DefineSel="All")),"Yes","No")</f>
        <v>No</v>
      </c>
      <c r="B1008" s="15" t="str">
        <f ca="1">IF(SubmissionActual[[#This Row],[Month2]]&lt;MONTH(TODAY()),"Yes","No")</f>
        <v>Yes</v>
      </c>
      <c r="C1008" s="15">
        <v>2022</v>
      </c>
      <c r="D1008" s="15">
        <v>5</v>
      </c>
      <c r="E1008" s="15" t="s">
        <v>170</v>
      </c>
      <c r="F1008" s="11" t="s">
        <v>83</v>
      </c>
      <c r="G1008" s="11"/>
      <c r="H1008" s="266" t="s">
        <v>77</v>
      </c>
      <c r="I1008" s="11" t="s">
        <v>428</v>
      </c>
      <c r="J1008" s="11" t="s">
        <v>400</v>
      </c>
      <c r="K1008" s="11"/>
      <c r="L1008" s="11" t="s">
        <v>419</v>
      </c>
      <c r="M1008" s="11">
        <v>2189</v>
      </c>
      <c r="N1008" s="11"/>
      <c r="O1008" s="11">
        <v>0</v>
      </c>
      <c r="P1008" s="11">
        <v>3845.0999999999995</v>
      </c>
      <c r="Q1008" s="289">
        <f>IF(SUMIFS(N:N,E:E,SubmissionActual[[#This Row],[MonthName]])&gt;0,SubmissionActual[[#This Row],[2nd Submission]],SubmissionActual[[#This Row],[1st Submission]])</f>
        <v>2189</v>
      </c>
    </row>
    <row r="1009" spans="1:17">
      <c r="A1009" s="15" t="str">
        <f>IF(OR(AND(SubmissionActual[MonthName]=MonthSel, SubmissionActual[Define]=DefineSel), AND(SubmissionActual[MonthName]=MonthSel, DefineSel="All")),"Yes","No")</f>
        <v>No</v>
      </c>
      <c r="B1009" s="15" t="str">
        <f ca="1">IF(SubmissionActual[[#This Row],[Month2]]&lt;MONTH(TODAY()),"Yes","No")</f>
        <v>Yes</v>
      </c>
      <c r="C1009" s="15">
        <v>2022</v>
      </c>
      <c r="D1009" s="15">
        <v>5</v>
      </c>
      <c r="E1009" s="15" t="s">
        <v>170</v>
      </c>
      <c r="F1009" s="11" t="s">
        <v>81</v>
      </c>
      <c r="G1009" s="11"/>
      <c r="H1009" s="266" t="s">
        <v>77</v>
      </c>
      <c r="I1009" s="11" t="s">
        <v>428</v>
      </c>
      <c r="J1009" s="11" t="s">
        <v>400</v>
      </c>
      <c r="K1009" s="11"/>
      <c r="L1009" s="11" t="s">
        <v>419</v>
      </c>
      <c r="M1009" s="11">
        <v>3052</v>
      </c>
      <c r="N1009" s="11"/>
      <c r="O1009" s="11">
        <v>0</v>
      </c>
      <c r="P1009" s="11">
        <v>4059.9999999999995</v>
      </c>
      <c r="Q1009" s="289">
        <f>IF(SUMIFS(N:N,E:E,SubmissionActual[[#This Row],[MonthName]])&gt;0,SubmissionActual[[#This Row],[2nd Submission]],SubmissionActual[[#This Row],[1st Submission]])</f>
        <v>3052</v>
      </c>
    </row>
    <row r="1010" spans="1:17">
      <c r="A1010" s="15" t="str">
        <f>IF(OR(AND(SubmissionActual[MonthName]=MonthSel, SubmissionActual[Define]=DefineSel), AND(SubmissionActual[MonthName]=MonthSel, DefineSel="All")),"Yes","No")</f>
        <v>No</v>
      </c>
      <c r="B1010" s="15" t="str">
        <f ca="1">IF(SubmissionActual[[#This Row],[Month2]]&lt;MONTH(TODAY()),"Yes","No")</f>
        <v>Yes</v>
      </c>
      <c r="C1010" s="15">
        <v>2022</v>
      </c>
      <c r="D1010" s="15">
        <v>5</v>
      </c>
      <c r="E1010" s="15" t="s">
        <v>170</v>
      </c>
      <c r="F1010" s="11" t="s">
        <v>645</v>
      </c>
      <c r="G1010" s="11"/>
      <c r="H1010" s="266" t="s">
        <v>72</v>
      </c>
      <c r="I1010" s="11" t="s">
        <v>428</v>
      </c>
      <c r="J1010" s="11" t="s">
        <v>389</v>
      </c>
      <c r="K1010" s="11" t="s">
        <v>377</v>
      </c>
      <c r="L1010" s="11" t="s">
        <v>421</v>
      </c>
      <c r="M1010" s="11">
        <v>500</v>
      </c>
      <c r="N1010" s="11"/>
      <c r="O1010" s="11">
        <v>0</v>
      </c>
      <c r="P1010" s="11">
        <v>885.89999999999986</v>
      </c>
      <c r="Q1010" s="289">
        <f>IF(SUMIFS(N:N,E:E,SubmissionActual[[#This Row],[MonthName]])&gt;0,SubmissionActual[[#This Row],[2nd Submission]],SubmissionActual[[#This Row],[1st Submission]])</f>
        <v>500</v>
      </c>
    </row>
    <row r="1011" spans="1:17">
      <c r="A1011" s="15" t="str">
        <f>IF(OR(AND(SubmissionActual[MonthName]=MonthSel, SubmissionActual[Define]=DefineSel), AND(SubmissionActual[MonthName]=MonthSel, DefineSel="All")),"Yes","No")</f>
        <v>No</v>
      </c>
      <c r="B1011" s="15" t="str">
        <f ca="1">IF(SubmissionActual[[#This Row],[Month2]]&lt;MONTH(TODAY()),"Yes","No")</f>
        <v>Yes</v>
      </c>
      <c r="C1011" s="15">
        <v>2022</v>
      </c>
      <c r="D1011" s="15">
        <v>5</v>
      </c>
      <c r="E1011" s="15" t="s">
        <v>170</v>
      </c>
      <c r="F1011" s="11" t="s">
        <v>646</v>
      </c>
      <c r="G1011" s="11"/>
      <c r="H1011" s="266" t="s">
        <v>72</v>
      </c>
      <c r="I1011" s="11" t="s">
        <v>428</v>
      </c>
      <c r="J1011" s="11" t="s">
        <v>389</v>
      </c>
      <c r="K1011" s="11" t="s">
        <v>377</v>
      </c>
      <c r="L1011" s="11" t="s">
        <v>421</v>
      </c>
      <c r="M1011" s="11">
        <v>600</v>
      </c>
      <c r="N1011" s="11"/>
      <c r="O1011" s="11">
        <v>0</v>
      </c>
      <c r="P1011" s="11">
        <v>1594.1999999999998</v>
      </c>
      <c r="Q1011" s="289">
        <f>IF(SUMIFS(N:N,E:E,SubmissionActual[[#This Row],[MonthName]])&gt;0,SubmissionActual[[#This Row],[2nd Submission]],SubmissionActual[[#This Row],[1st Submission]])</f>
        <v>600</v>
      </c>
    </row>
    <row r="1012" spans="1:17">
      <c r="A1012" s="15" t="str">
        <f>IF(OR(AND(SubmissionActual[MonthName]=MonthSel, SubmissionActual[Define]=DefineSel), AND(SubmissionActual[MonthName]=MonthSel, DefineSel="All")),"Yes","No")</f>
        <v>No</v>
      </c>
      <c r="B1012" s="15" t="str">
        <f ca="1">IF(SubmissionActual[[#This Row],[Month2]]&lt;MONTH(TODAY()),"Yes","No")</f>
        <v>Yes</v>
      </c>
      <c r="C1012" s="15">
        <v>2022</v>
      </c>
      <c r="D1012" s="15">
        <v>5</v>
      </c>
      <c r="E1012" s="15" t="s">
        <v>170</v>
      </c>
      <c r="F1012" s="11" t="s">
        <v>647</v>
      </c>
      <c r="G1012" s="11"/>
      <c r="H1012" s="266" t="s">
        <v>72</v>
      </c>
      <c r="I1012" s="11" t="s">
        <v>428</v>
      </c>
      <c r="J1012" s="11" t="s">
        <v>372</v>
      </c>
      <c r="K1012" s="11" t="s">
        <v>378</v>
      </c>
      <c r="L1012" s="11" t="s">
        <v>421</v>
      </c>
      <c r="M1012" s="11">
        <v>4800</v>
      </c>
      <c r="N1012" s="11"/>
      <c r="O1012" s="11">
        <v>0</v>
      </c>
      <c r="P1012" s="11">
        <v>4069.1</v>
      </c>
      <c r="Q1012" s="289">
        <f>IF(SUMIFS(N:N,E:E,SubmissionActual[[#This Row],[MonthName]])&gt;0,SubmissionActual[[#This Row],[2nd Submission]],SubmissionActual[[#This Row],[1st Submission]])</f>
        <v>4800</v>
      </c>
    </row>
    <row r="1013" spans="1:17">
      <c r="A1013" s="15" t="str">
        <f>IF(OR(AND(SubmissionActual[MonthName]=MonthSel, SubmissionActual[Define]=DefineSel), AND(SubmissionActual[MonthName]=MonthSel, DefineSel="All")),"Yes","No")</f>
        <v>No</v>
      </c>
      <c r="B1013" s="15" t="str">
        <f ca="1">IF(SubmissionActual[[#This Row],[Month2]]&lt;MONTH(TODAY()),"Yes","No")</f>
        <v>Yes</v>
      </c>
      <c r="C1013" s="15">
        <v>2022</v>
      </c>
      <c r="D1013" s="15">
        <v>5</v>
      </c>
      <c r="E1013" s="15" t="s">
        <v>170</v>
      </c>
      <c r="F1013" s="11" t="s">
        <v>648</v>
      </c>
      <c r="G1013" s="11"/>
      <c r="H1013" s="266" t="s">
        <v>72</v>
      </c>
      <c r="I1013" s="11" t="s">
        <v>428</v>
      </c>
      <c r="J1013" s="11" t="s">
        <v>400</v>
      </c>
      <c r="K1013" s="11" t="s">
        <v>373</v>
      </c>
      <c r="L1013" s="11" t="s">
        <v>419</v>
      </c>
      <c r="M1013" s="11">
        <v>6000</v>
      </c>
      <c r="N1013" s="11"/>
      <c r="O1013" s="11">
        <v>0</v>
      </c>
      <c r="P1013" s="11">
        <v>3643.2</v>
      </c>
      <c r="Q1013" s="289">
        <f>IF(SUMIFS(N:N,E:E,SubmissionActual[[#This Row],[MonthName]])&gt;0,SubmissionActual[[#This Row],[2nd Submission]],SubmissionActual[[#This Row],[1st Submission]])</f>
        <v>6000</v>
      </c>
    </row>
    <row r="1014" spans="1:17">
      <c r="A1014" s="15" t="str">
        <f>IF(OR(AND(SubmissionActual[MonthName]=MonthSel, SubmissionActual[Define]=DefineSel), AND(SubmissionActual[MonthName]=MonthSel, DefineSel="All")),"Yes","No")</f>
        <v>No</v>
      </c>
      <c r="B1014" s="15" t="str">
        <f ca="1">IF(SubmissionActual[[#This Row],[Month2]]&lt;MONTH(TODAY()),"Yes","No")</f>
        <v>Yes</v>
      </c>
      <c r="C1014" s="15">
        <v>2022</v>
      </c>
      <c r="D1014" s="15">
        <v>5</v>
      </c>
      <c r="E1014" s="15" t="s">
        <v>170</v>
      </c>
      <c r="F1014" s="11" t="s">
        <v>649</v>
      </c>
      <c r="G1014" s="11"/>
      <c r="H1014" s="266" t="s">
        <v>72</v>
      </c>
      <c r="I1014" s="11" t="s">
        <v>428</v>
      </c>
      <c r="J1014" s="11" t="s">
        <v>400</v>
      </c>
      <c r="K1014" s="11" t="s">
        <v>373</v>
      </c>
      <c r="L1014" s="11" t="s">
        <v>419</v>
      </c>
      <c r="M1014" s="11">
        <v>8000</v>
      </c>
      <c r="N1014" s="11"/>
      <c r="O1014" s="11">
        <v>0</v>
      </c>
      <c r="P1014" s="11">
        <v>6487.95</v>
      </c>
      <c r="Q1014" s="289">
        <f>IF(SUMIFS(N:N,E:E,SubmissionActual[[#This Row],[MonthName]])&gt;0,SubmissionActual[[#This Row],[2nd Submission]],SubmissionActual[[#This Row],[1st Submission]])</f>
        <v>8000</v>
      </c>
    </row>
    <row r="1015" spans="1:17">
      <c r="A1015" s="15" t="str">
        <f>IF(OR(AND(SubmissionActual[MonthName]=MonthSel, SubmissionActual[Define]=DefineSel), AND(SubmissionActual[MonthName]=MonthSel, DefineSel="All")),"Yes","No")</f>
        <v>No</v>
      </c>
      <c r="B1015" s="15" t="str">
        <f ca="1">IF(SubmissionActual[[#This Row],[Month2]]&lt;MONTH(TODAY()),"Yes","No")</f>
        <v>Yes</v>
      </c>
      <c r="C1015" s="15">
        <v>2022</v>
      </c>
      <c r="D1015" s="15">
        <v>5</v>
      </c>
      <c r="E1015" s="15" t="s">
        <v>170</v>
      </c>
      <c r="F1015" s="11" t="s">
        <v>650</v>
      </c>
      <c r="G1015" s="11"/>
      <c r="H1015" s="266" t="s">
        <v>72</v>
      </c>
      <c r="I1015" s="11" t="s">
        <v>428</v>
      </c>
      <c r="J1015" s="11" t="s">
        <v>400</v>
      </c>
      <c r="K1015" s="11" t="s">
        <v>373</v>
      </c>
      <c r="L1015" s="11" t="s">
        <v>419</v>
      </c>
      <c r="M1015" s="11">
        <v>42000</v>
      </c>
      <c r="N1015" s="11"/>
      <c r="O1015" s="11">
        <v>0</v>
      </c>
      <c r="P1015" s="11">
        <v>36649.199999999997</v>
      </c>
      <c r="Q1015" s="289">
        <f>IF(SUMIFS(N:N,E:E,SubmissionActual[[#This Row],[MonthName]])&gt;0,SubmissionActual[[#This Row],[2nd Submission]],SubmissionActual[[#This Row],[1st Submission]])</f>
        <v>42000</v>
      </c>
    </row>
    <row r="1016" spans="1:17">
      <c r="A1016" s="15" t="str">
        <f>IF(OR(AND(SubmissionActual[MonthName]=MonthSel, SubmissionActual[Define]=DefineSel), AND(SubmissionActual[MonthName]=MonthSel, DefineSel="All")),"Yes","No")</f>
        <v>No</v>
      </c>
      <c r="B1016" s="15" t="str">
        <f ca="1">IF(SubmissionActual[[#This Row],[Month2]]&lt;MONTH(TODAY()),"Yes","No")</f>
        <v>Yes</v>
      </c>
      <c r="C1016" s="15">
        <v>2022</v>
      </c>
      <c r="D1016" s="15">
        <v>5</v>
      </c>
      <c r="E1016" s="15" t="s">
        <v>170</v>
      </c>
      <c r="F1016" s="11" t="s">
        <v>651</v>
      </c>
      <c r="G1016" s="11"/>
      <c r="H1016" s="266" t="s">
        <v>72</v>
      </c>
      <c r="I1016" s="11" t="s">
        <v>428</v>
      </c>
      <c r="J1016" s="11" t="s">
        <v>400</v>
      </c>
      <c r="K1016" s="11" t="s">
        <v>373</v>
      </c>
      <c r="L1016" s="11" t="s">
        <v>419</v>
      </c>
      <c r="M1016" s="11">
        <v>6000</v>
      </c>
      <c r="N1016" s="11"/>
      <c r="O1016" s="11">
        <v>0</v>
      </c>
      <c r="P1016" s="11">
        <v>4043.8999999999996</v>
      </c>
      <c r="Q1016" s="289">
        <f>IF(SUMIFS(N:N,E:E,SubmissionActual[[#This Row],[MonthName]])&gt;0,SubmissionActual[[#This Row],[2nd Submission]],SubmissionActual[[#This Row],[1st Submission]])</f>
        <v>6000</v>
      </c>
    </row>
    <row r="1017" spans="1:17">
      <c r="A1017" s="15" t="str">
        <f>IF(OR(AND(SubmissionActual[MonthName]=MonthSel, SubmissionActual[Define]=DefineSel), AND(SubmissionActual[MonthName]=MonthSel, DefineSel="All")),"Yes","No")</f>
        <v>No</v>
      </c>
      <c r="B1017" s="15" t="str">
        <f ca="1">IF(SubmissionActual[[#This Row],[Month2]]&lt;MONTH(TODAY()),"Yes","No")</f>
        <v>Yes</v>
      </c>
      <c r="C1017" s="15">
        <v>2022</v>
      </c>
      <c r="D1017" s="15">
        <v>5</v>
      </c>
      <c r="E1017" s="15" t="s">
        <v>170</v>
      </c>
      <c r="F1017" s="11" t="s">
        <v>652</v>
      </c>
      <c r="G1017" s="11"/>
      <c r="H1017" s="266" t="s">
        <v>72</v>
      </c>
      <c r="I1017" s="11" t="s">
        <v>428</v>
      </c>
      <c r="J1017" s="11" t="s">
        <v>400</v>
      </c>
      <c r="K1017" s="11" t="s">
        <v>373</v>
      </c>
      <c r="L1017" s="11" t="s">
        <v>419</v>
      </c>
      <c r="M1017" s="11">
        <v>20000</v>
      </c>
      <c r="N1017" s="11"/>
      <c r="O1017" s="11">
        <v>0</v>
      </c>
      <c r="P1017" s="11">
        <v>34952.399035275914</v>
      </c>
      <c r="Q1017" s="289">
        <f>IF(SUMIFS(N:N,E:E,SubmissionActual[[#This Row],[MonthName]])&gt;0,SubmissionActual[[#This Row],[2nd Submission]],SubmissionActual[[#This Row],[1st Submission]])</f>
        <v>20000</v>
      </c>
    </row>
    <row r="1018" spans="1:17">
      <c r="A1018" s="15" t="str">
        <f>IF(OR(AND(SubmissionActual[MonthName]=MonthSel, SubmissionActual[Define]=DefineSel), AND(SubmissionActual[MonthName]=MonthSel, DefineSel="All")),"Yes","No")</f>
        <v>No</v>
      </c>
      <c r="B1018" s="15" t="str">
        <f ca="1">IF(SubmissionActual[[#This Row],[Month2]]&lt;MONTH(TODAY()),"Yes","No")</f>
        <v>Yes</v>
      </c>
      <c r="C1018" s="15">
        <v>2022</v>
      </c>
      <c r="D1018" s="15">
        <v>5</v>
      </c>
      <c r="E1018" s="15" t="s">
        <v>170</v>
      </c>
      <c r="F1018" s="11" t="s">
        <v>653</v>
      </c>
      <c r="G1018" s="11"/>
      <c r="H1018" s="266" t="s">
        <v>72</v>
      </c>
      <c r="I1018" s="11" t="s">
        <v>428</v>
      </c>
      <c r="J1018" s="11" t="s">
        <v>400</v>
      </c>
      <c r="K1018" s="11" t="s">
        <v>373</v>
      </c>
      <c r="L1018" s="11" t="s">
        <v>419</v>
      </c>
      <c r="M1018" s="11">
        <v>23000</v>
      </c>
      <c r="N1018" s="11"/>
      <c r="O1018" s="11">
        <v>0</v>
      </c>
      <c r="P1018" s="11">
        <v>21486.324999999997</v>
      </c>
      <c r="Q1018" s="289">
        <f>IF(SUMIFS(N:N,E:E,SubmissionActual[[#This Row],[MonthName]])&gt;0,SubmissionActual[[#This Row],[2nd Submission]],SubmissionActual[[#This Row],[1st Submission]])</f>
        <v>23000</v>
      </c>
    </row>
    <row r="1019" spans="1:17">
      <c r="A1019" s="15" t="str">
        <f>IF(OR(AND(SubmissionActual[MonthName]=MonthSel, SubmissionActual[Define]=DefineSel), AND(SubmissionActual[MonthName]=MonthSel, DefineSel="All")),"Yes","No")</f>
        <v>No</v>
      </c>
      <c r="B1019" s="15" t="str">
        <f ca="1">IF(SubmissionActual[[#This Row],[Month2]]&lt;MONTH(TODAY()),"Yes","No")</f>
        <v>Yes</v>
      </c>
      <c r="C1019" s="15">
        <v>2022</v>
      </c>
      <c r="D1019" s="15">
        <v>5</v>
      </c>
      <c r="E1019" s="15" t="s">
        <v>170</v>
      </c>
      <c r="F1019" s="11" t="s">
        <v>654</v>
      </c>
      <c r="G1019" s="11"/>
      <c r="H1019" s="266" t="s">
        <v>72</v>
      </c>
      <c r="I1019" s="11" t="s">
        <v>428</v>
      </c>
      <c r="J1019" s="11" t="s">
        <v>400</v>
      </c>
      <c r="K1019" s="11" t="s">
        <v>373</v>
      </c>
      <c r="L1019" s="11" t="s">
        <v>419</v>
      </c>
      <c r="M1019" s="11">
        <v>33000</v>
      </c>
      <c r="N1019" s="11"/>
      <c r="O1019" s="11">
        <v>0</v>
      </c>
      <c r="P1019" s="11">
        <v>41686.049999999988</v>
      </c>
      <c r="Q1019" s="289">
        <f>IF(SUMIFS(N:N,E:E,SubmissionActual[[#This Row],[MonthName]])&gt;0,SubmissionActual[[#This Row],[2nd Submission]],SubmissionActual[[#This Row],[1st Submission]])</f>
        <v>33000</v>
      </c>
    </row>
    <row r="1020" spans="1:17">
      <c r="A1020" s="15" t="str">
        <f>IF(OR(AND(SubmissionActual[MonthName]=MonthSel, SubmissionActual[Define]=DefineSel), AND(SubmissionActual[MonthName]=MonthSel, DefineSel="All")),"Yes","No")</f>
        <v>No</v>
      </c>
      <c r="B1020" s="15" t="str">
        <f ca="1">IF(SubmissionActual[[#This Row],[Month2]]&lt;MONTH(TODAY()),"Yes","No")</f>
        <v>Yes</v>
      </c>
      <c r="C1020" s="15">
        <v>2022</v>
      </c>
      <c r="D1020" s="15">
        <v>5</v>
      </c>
      <c r="E1020" s="15" t="s">
        <v>170</v>
      </c>
      <c r="F1020" s="11" t="s">
        <v>655</v>
      </c>
      <c r="G1020" s="11"/>
      <c r="H1020" s="266" t="s">
        <v>72</v>
      </c>
      <c r="I1020" s="11" t="s">
        <v>428</v>
      </c>
      <c r="J1020" s="11" t="s">
        <v>400</v>
      </c>
      <c r="K1020" s="11" t="s">
        <v>373</v>
      </c>
      <c r="L1020" s="11" t="s">
        <v>419</v>
      </c>
      <c r="M1020" s="11">
        <v>7000</v>
      </c>
      <c r="N1020" s="11"/>
      <c r="O1020" s="11">
        <v>0</v>
      </c>
      <c r="P1020" s="11">
        <v>12574.8</v>
      </c>
      <c r="Q1020" s="289">
        <f>IF(SUMIFS(N:N,E:E,SubmissionActual[[#This Row],[MonthName]])&gt;0,SubmissionActual[[#This Row],[2nd Submission]],SubmissionActual[[#This Row],[1st Submission]])</f>
        <v>7000</v>
      </c>
    </row>
    <row r="1021" spans="1:17">
      <c r="A1021" s="15" t="str">
        <f>IF(OR(AND(SubmissionActual[MonthName]=MonthSel, SubmissionActual[Define]=DefineSel), AND(SubmissionActual[MonthName]=MonthSel, DefineSel="All")),"Yes","No")</f>
        <v>No</v>
      </c>
      <c r="B1021" s="15" t="str">
        <f ca="1">IF(SubmissionActual[[#This Row],[Month2]]&lt;MONTH(TODAY()),"Yes","No")</f>
        <v>Yes</v>
      </c>
      <c r="C1021" s="15">
        <v>2022</v>
      </c>
      <c r="D1021" s="15">
        <v>5</v>
      </c>
      <c r="E1021" s="15" t="s">
        <v>170</v>
      </c>
      <c r="F1021" s="11" t="s">
        <v>656</v>
      </c>
      <c r="G1021" s="11"/>
      <c r="H1021" s="266" t="s">
        <v>72</v>
      </c>
      <c r="I1021" s="11" t="s">
        <v>428</v>
      </c>
      <c r="J1021" s="11" t="s">
        <v>400</v>
      </c>
      <c r="K1021" s="11" t="s">
        <v>373</v>
      </c>
      <c r="L1021" s="11" t="s">
        <v>419</v>
      </c>
      <c r="M1021" s="11">
        <v>4000</v>
      </c>
      <c r="N1021" s="11"/>
      <c r="O1021" s="11">
        <v>0</v>
      </c>
      <c r="P1021" s="11">
        <v>2984.0999999999995</v>
      </c>
      <c r="Q1021" s="289">
        <f>IF(SUMIFS(N:N,E:E,SubmissionActual[[#This Row],[MonthName]])&gt;0,SubmissionActual[[#This Row],[2nd Submission]],SubmissionActual[[#This Row],[1st Submission]])</f>
        <v>4000</v>
      </c>
    </row>
    <row r="1022" spans="1:17">
      <c r="A1022" s="15" t="str">
        <f>IF(OR(AND(SubmissionActual[MonthName]=MonthSel, SubmissionActual[Define]=DefineSel), AND(SubmissionActual[MonthName]=MonthSel, DefineSel="All")),"Yes","No")</f>
        <v>No</v>
      </c>
      <c r="B1022" s="15" t="str">
        <f ca="1">IF(SubmissionActual[[#This Row],[Month2]]&lt;MONTH(TODAY()),"Yes","No")</f>
        <v>Yes</v>
      </c>
      <c r="C1022" s="15">
        <v>2022</v>
      </c>
      <c r="D1022" s="15">
        <v>5</v>
      </c>
      <c r="E1022" s="15" t="s">
        <v>170</v>
      </c>
      <c r="F1022" s="11" t="s">
        <v>657</v>
      </c>
      <c r="G1022" s="11"/>
      <c r="H1022" s="266" t="s">
        <v>72</v>
      </c>
      <c r="I1022" s="11" t="s">
        <v>428</v>
      </c>
      <c r="J1022" s="11" t="s">
        <v>400</v>
      </c>
      <c r="K1022" s="11" t="s">
        <v>373</v>
      </c>
      <c r="L1022" s="11" t="s">
        <v>419</v>
      </c>
      <c r="M1022" s="11">
        <v>6000</v>
      </c>
      <c r="N1022" s="11"/>
      <c r="O1022" s="11">
        <v>0</v>
      </c>
      <c r="P1022" s="11">
        <v>7487.55</v>
      </c>
      <c r="Q1022" s="289">
        <f>IF(SUMIFS(N:N,E:E,SubmissionActual[[#This Row],[MonthName]])&gt;0,SubmissionActual[[#This Row],[2nd Submission]],SubmissionActual[[#This Row],[1st Submission]])</f>
        <v>6000</v>
      </c>
    </row>
    <row r="1023" spans="1:17">
      <c r="A1023" s="15" t="str">
        <f>IF(OR(AND(SubmissionActual[MonthName]=MonthSel, SubmissionActual[Define]=DefineSel), AND(SubmissionActual[MonthName]=MonthSel, DefineSel="All")),"Yes","No")</f>
        <v>No</v>
      </c>
      <c r="B1023" s="15" t="str">
        <f ca="1">IF(SubmissionActual[[#This Row],[Month2]]&lt;MONTH(TODAY()),"Yes","No")</f>
        <v>Yes</v>
      </c>
      <c r="C1023" s="15">
        <v>2022</v>
      </c>
      <c r="D1023" s="15">
        <v>5</v>
      </c>
      <c r="E1023" s="15" t="s">
        <v>170</v>
      </c>
      <c r="F1023" s="11" t="s">
        <v>658</v>
      </c>
      <c r="G1023" s="11"/>
      <c r="H1023" s="266" t="s">
        <v>72</v>
      </c>
      <c r="I1023" s="11" t="s">
        <v>428</v>
      </c>
      <c r="J1023" s="11" t="s">
        <v>389</v>
      </c>
      <c r="K1023" s="11" t="s">
        <v>376</v>
      </c>
      <c r="L1023" s="11" t="s">
        <v>419</v>
      </c>
      <c r="M1023" s="11">
        <v>12000</v>
      </c>
      <c r="N1023" s="11"/>
      <c r="O1023" s="11">
        <v>0</v>
      </c>
      <c r="P1023" s="11">
        <v>5979.5999999999585</v>
      </c>
      <c r="Q1023" s="289">
        <f>IF(SUMIFS(N:N,E:E,SubmissionActual[[#This Row],[MonthName]])&gt;0,SubmissionActual[[#This Row],[2nd Submission]],SubmissionActual[[#This Row],[1st Submission]])</f>
        <v>12000</v>
      </c>
    </row>
    <row r="1024" spans="1:17">
      <c r="A1024" s="15" t="str">
        <f>IF(OR(AND(SubmissionActual[MonthName]=MonthSel, SubmissionActual[Define]=DefineSel), AND(SubmissionActual[MonthName]=MonthSel, DefineSel="All")),"Yes","No")</f>
        <v>No</v>
      </c>
      <c r="B1024" s="15" t="str">
        <f ca="1">IF(SubmissionActual[[#This Row],[Month2]]&lt;MONTH(TODAY()),"Yes","No")</f>
        <v>Yes</v>
      </c>
      <c r="C1024" s="15">
        <v>2022</v>
      </c>
      <c r="D1024" s="15">
        <v>5</v>
      </c>
      <c r="E1024" s="15" t="s">
        <v>170</v>
      </c>
      <c r="F1024" s="11" t="s">
        <v>659</v>
      </c>
      <c r="G1024" s="11"/>
      <c r="H1024" s="266" t="s">
        <v>72</v>
      </c>
      <c r="I1024" s="11" t="s">
        <v>428</v>
      </c>
      <c r="J1024" s="11" t="s">
        <v>389</v>
      </c>
      <c r="K1024" s="11" t="s">
        <v>376</v>
      </c>
      <c r="L1024" s="11" t="s">
        <v>419</v>
      </c>
      <c r="M1024" s="11">
        <v>11000</v>
      </c>
      <c r="N1024" s="11"/>
      <c r="O1024" s="11">
        <v>0</v>
      </c>
      <c r="P1024" s="11">
        <v>3847.9999999999764</v>
      </c>
      <c r="Q1024" s="289">
        <f>IF(SUMIFS(N:N,E:E,SubmissionActual[[#This Row],[MonthName]])&gt;0,SubmissionActual[[#This Row],[2nd Submission]],SubmissionActual[[#This Row],[1st Submission]])</f>
        <v>11000</v>
      </c>
    </row>
    <row r="1025" spans="1:17">
      <c r="A1025" s="15" t="str">
        <f>IF(OR(AND(SubmissionActual[MonthName]=MonthSel, SubmissionActual[Define]=DefineSel), AND(SubmissionActual[MonthName]=MonthSel, DefineSel="All")),"Yes","No")</f>
        <v>No</v>
      </c>
      <c r="B1025" s="15" t="str">
        <f ca="1">IF(SubmissionActual[[#This Row],[Month2]]&lt;MONTH(TODAY()),"Yes","No")</f>
        <v>Yes</v>
      </c>
      <c r="C1025" s="15">
        <v>2022</v>
      </c>
      <c r="D1025" s="15">
        <v>5</v>
      </c>
      <c r="E1025" s="15" t="s">
        <v>170</v>
      </c>
      <c r="F1025" s="11" t="s">
        <v>660</v>
      </c>
      <c r="G1025" s="11"/>
      <c r="H1025" s="266" t="s">
        <v>72</v>
      </c>
      <c r="I1025" s="11" t="s">
        <v>428</v>
      </c>
      <c r="J1025" s="11" t="s">
        <v>389</v>
      </c>
      <c r="K1025" s="11" t="s">
        <v>376</v>
      </c>
      <c r="L1025" s="11" t="s">
        <v>419</v>
      </c>
      <c r="M1025" s="11">
        <v>15120</v>
      </c>
      <c r="N1025" s="11"/>
      <c r="O1025" s="11">
        <v>0</v>
      </c>
      <c r="P1025" s="11">
        <v>20559.5</v>
      </c>
      <c r="Q1025" s="289">
        <f>IF(SUMIFS(N:N,E:E,SubmissionActual[[#This Row],[MonthName]])&gt;0,SubmissionActual[[#This Row],[2nd Submission]],SubmissionActual[[#This Row],[1st Submission]])</f>
        <v>15120</v>
      </c>
    </row>
    <row r="1026" spans="1:17">
      <c r="A1026" s="15" t="str">
        <f>IF(OR(AND(SubmissionActual[MonthName]=MonthSel, SubmissionActual[Define]=DefineSel), AND(SubmissionActual[MonthName]=MonthSel, DefineSel="All")),"Yes","No")</f>
        <v>No</v>
      </c>
      <c r="B1026" s="15" t="str">
        <f ca="1">IF(SubmissionActual[[#This Row],[Month2]]&lt;MONTH(TODAY()),"Yes","No")</f>
        <v>Yes</v>
      </c>
      <c r="C1026" s="15">
        <v>2022</v>
      </c>
      <c r="D1026" s="15">
        <v>5</v>
      </c>
      <c r="E1026" s="15" t="s">
        <v>170</v>
      </c>
      <c r="F1026" s="11" t="s">
        <v>661</v>
      </c>
      <c r="G1026" s="11"/>
      <c r="H1026" s="266" t="s">
        <v>72</v>
      </c>
      <c r="I1026" s="11" t="s">
        <v>428</v>
      </c>
      <c r="J1026" s="11" t="s">
        <v>389</v>
      </c>
      <c r="K1026" s="11" t="s">
        <v>376</v>
      </c>
      <c r="L1026" s="11" t="s">
        <v>421</v>
      </c>
      <c r="M1026" s="11">
        <v>5600</v>
      </c>
      <c r="N1026" s="11"/>
      <c r="O1026" s="11">
        <v>0</v>
      </c>
      <c r="P1026" s="11">
        <v>0</v>
      </c>
      <c r="Q1026" s="289">
        <f>IF(SUMIFS(N:N,E:E,SubmissionActual[[#This Row],[MonthName]])&gt;0,SubmissionActual[[#This Row],[2nd Submission]],SubmissionActual[[#This Row],[1st Submission]])</f>
        <v>5600</v>
      </c>
    </row>
    <row r="1027" spans="1:17">
      <c r="A1027" s="15" t="str">
        <f>IF(OR(AND(SubmissionActual[MonthName]=MonthSel, SubmissionActual[Define]=DefineSel), AND(SubmissionActual[MonthName]=MonthSel, DefineSel="All")),"Yes","No")</f>
        <v>No</v>
      </c>
      <c r="B1027" s="15" t="str">
        <f ca="1">IF(SubmissionActual[[#This Row],[Month2]]&lt;MONTH(TODAY()),"Yes","No")</f>
        <v>Yes</v>
      </c>
      <c r="C1027" s="15">
        <v>2022</v>
      </c>
      <c r="D1027" s="15">
        <v>5</v>
      </c>
      <c r="E1027" s="15" t="s">
        <v>170</v>
      </c>
      <c r="F1027" s="11" t="s">
        <v>661</v>
      </c>
      <c r="G1027" s="11"/>
      <c r="H1027" s="266" t="s">
        <v>72</v>
      </c>
      <c r="I1027" s="11" t="s">
        <v>428</v>
      </c>
      <c r="J1027" s="11" t="s">
        <v>389</v>
      </c>
      <c r="K1027" s="11" t="s">
        <v>376</v>
      </c>
      <c r="L1027" s="11" t="s">
        <v>419</v>
      </c>
      <c r="M1027" s="11">
        <v>11000</v>
      </c>
      <c r="N1027" s="11"/>
      <c r="O1027" s="11">
        <v>0</v>
      </c>
      <c r="P1027" s="11">
        <v>0</v>
      </c>
      <c r="Q1027" s="289">
        <f>IF(SUMIFS(N:N,E:E,SubmissionActual[[#This Row],[MonthName]])&gt;0,SubmissionActual[[#This Row],[2nd Submission]],SubmissionActual[[#This Row],[1st Submission]])</f>
        <v>11000</v>
      </c>
    </row>
    <row r="1028" spans="1:17">
      <c r="A1028" s="15" t="str">
        <f>IF(OR(AND(SubmissionActual[MonthName]=MonthSel, SubmissionActual[Define]=DefineSel), AND(SubmissionActual[MonthName]=MonthSel, DefineSel="All")),"Yes","No")</f>
        <v>No</v>
      </c>
      <c r="B1028" s="15" t="str">
        <f ca="1">IF(SubmissionActual[[#This Row],[Month2]]&lt;MONTH(TODAY()),"Yes","No")</f>
        <v>Yes</v>
      </c>
      <c r="C1028" s="15">
        <v>2022</v>
      </c>
      <c r="D1028" s="15">
        <v>5</v>
      </c>
      <c r="E1028" s="15" t="s">
        <v>170</v>
      </c>
      <c r="F1028" s="11" t="s">
        <v>662</v>
      </c>
      <c r="G1028" s="11"/>
      <c r="H1028" s="266" t="s">
        <v>72</v>
      </c>
      <c r="I1028" s="11" t="s">
        <v>428</v>
      </c>
      <c r="J1028" s="11" t="s">
        <v>389</v>
      </c>
      <c r="K1028" s="11" t="s">
        <v>376</v>
      </c>
      <c r="L1028" s="11" t="s">
        <v>419</v>
      </c>
      <c r="M1028" s="11">
        <v>41000</v>
      </c>
      <c r="N1028" s="11"/>
      <c r="O1028" s="11">
        <v>0</v>
      </c>
      <c r="P1028" s="11">
        <v>45305</v>
      </c>
      <c r="Q1028" s="289">
        <f>IF(SUMIFS(N:N,E:E,SubmissionActual[[#This Row],[MonthName]])&gt;0,SubmissionActual[[#This Row],[2nd Submission]],SubmissionActual[[#This Row],[1st Submission]])</f>
        <v>41000</v>
      </c>
    </row>
    <row r="1029" spans="1:17">
      <c r="A1029" s="15" t="str">
        <f>IF(OR(AND(SubmissionActual[MonthName]=MonthSel, SubmissionActual[Define]=DefineSel), AND(SubmissionActual[MonthName]=MonthSel, DefineSel="All")),"Yes","No")</f>
        <v>No</v>
      </c>
      <c r="B1029" s="15" t="str">
        <f ca="1">IF(SubmissionActual[[#This Row],[Month2]]&lt;MONTH(TODAY()),"Yes","No")</f>
        <v>Yes</v>
      </c>
      <c r="C1029" s="15">
        <v>2022</v>
      </c>
      <c r="D1029" s="15">
        <v>5</v>
      </c>
      <c r="E1029" s="15" t="s">
        <v>170</v>
      </c>
      <c r="F1029" s="11" t="s">
        <v>663</v>
      </c>
      <c r="G1029" s="11"/>
      <c r="H1029" s="266" t="s">
        <v>72</v>
      </c>
      <c r="I1029" s="11" t="s">
        <v>428</v>
      </c>
      <c r="J1029" s="11" t="s">
        <v>389</v>
      </c>
      <c r="K1029" s="11" t="s">
        <v>376</v>
      </c>
      <c r="L1029" s="11" t="s">
        <v>421</v>
      </c>
      <c r="M1029" s="11">
        <v>9600</v>
      </c>
      <c r="N1029" s="11"/>
      <c r="O1029" s="11">
        <v>0</v>
      </c>
      <c r="P1029" s="11">
        <v>0</v>
      </c>
      <c r="Q1029" s="289">
        <f>IF(SUMIFS(N:N,E:E,SubmissionActual[[#This Row],[MonthName]])&gt;0,SubmissionActual[[#This Row],[2nd Submission]],SubmissionActual[[#This Row],[1st Submission]])</f>
        <v>9600</v>
      </c>
    </row>
    <row r="1030" spans="1:17">
      <c r="A1030" s="15" t="str">
        <f>IF(OR(AND(SubmissionActual[MonthName]=MonthSel, SubmissionActual[Define]=DefineSel), AND(SubmissionActual[MonthName]=MonthSel, DefineSel="All")),"Yes","No")</f>
        <v>No</v>
      </c>
      <c r="B1030" s="15" t="str">
        <f ca="1">IF(SubmissionActual[[#This Row],[Month2]]&lt;MONTH(TODAY()),"Yes","No")</f>
        <v>Yes</v>
      </c>
      <c r="C1030" s="15">
        <v>2022</v>
      </c>
      <c r="D1030" s="15">
        <v>5</v>
      </c>
      <c r="E1030" s="15" t="s">
        <v>170</v>
      </c>
      <c r="F1030" s="11" t="s">
        <v>663</v>
      </c>
      <c r="G1030" s="11"/>
      <c r="H1030" s="266" t="s">
        <v>72</v>
      </c>
      <c r="I1030" s="11" t="s">
        <v>428</v>
      </c>
      <c r="J1030" s="11" t="s">
        <v>389</v>
      </c>
      <c r="K1030" s="11" t="s">
        <v>376</v>
      </c>
      <c r="L1030" s="11" t="s">
        <v>419</v>
      </c>
      <c r="M1030" s="11">
        <v>7000</v>
      </c>
      <c r="N1030" s="11"/>
      <c r="O1030" s="11">
        <v>0</v>
      </c>
      <c r="P1030" s="11">
        <v>0</v>
      </c>
      <c r="Q1030" s="289">
        <f>IF(SUMIFS(N:N,E:E,SubmissionActual[[#This Row],[MonthName]])&gt;0,SubmissionActual[[#This Row],[2nd Submission]],SubmissionActual[[#This Row],[1st Submission]])</f>
        <v>7000</v>
      </c>
    </row>
    <row r="1031" spans="1:17">
      <c r="A1031" s="15" t="str">
        <f>IF(OR(AND(SubmissionActual[MonthName]=MonthSel, SubmissionActual[Define]=DefineSel), AND(SubmissionActual[MonthName]=MonthSel, DefineSel="All")),"Yes","No")</f>
        <v>No</v>
      </c>
      <c r="B1031" s="15" t="str">
        <f ca="1">IF(SubmissionActual[[#This Row],[Month2]]&lt;MONTH(TODAY()),"Yes","No")</f>
        <v>Yes</v>
      </c>
      <c r="C1031" s="15">
        <v>2022</v>
      </c>
      <c r="D1031" s="15">
        <v>5</v>
      </c>
      <c r="E1031" s="15" t="s">
        <v>170</v>
      </c>
      <c r="F1031" s="11" t="s">
        <v>664</v>
      </c>
      <c r="G1031" s="11"/>
      <c r="H1031" s="266" t="s">
        <v>72</v>
      </c>
      <c r="I1031" s="11" t="s">
        <v>428</v>
      </c>
      <c r="J1031" s="11" t="s">
        <v>389</v>
      </c>
      <c r="K1031" s="11" t="s">
        <v>379</v>
      </c>
      <c r="L1031" s="11" t="s">
        <v>421</v>
      </c>
      <c r="M1031" s="11">
        <v>2500</v>
      </c>
      <c r="N1031" s="11"/>
      <c r="O1031" s="11">
        <v>0</v>
      </c>
      <c r="P1031" s="11">
        <v>2689.2000000000262</v>
      </c>
      <c r="Q1031" s="289">
        <f>IF(SUMIFS(N:N,E:E,SubmissionActual[[#This Row],[MonthName]])&gt;0,SubmissionActual[[#This Row],[2nd Submission]],SubmissionActual[[#This Row],[1st Submission]])</f>
        <v>2500</v>
      </c>
    </row>
    <row r="1032" spans="1:17">
      <c r="A1032" s="15" t="str">
        <f>IF(OR(AND(SubmissionActual[MonthName]=MonthSel, SubmissionActual[Define]=DefineSel), AND(SubmissionActual[MonthName]=MonthSel, DefineSel="All")),"Yes","No")</f>
        <v>No</v>
      </c>
      <c r="B1032" s="15" t="str">
        <f ca="1">IF(SubmissionActual[[#This Row],[Month2]]&lt;MONTH(TODAY()),"Yes","No")</f>
        <v>Yes</v>
      </c>
      <c r="C1032" s="15">
        <v>2022</v>
      </c>
      <c r="D1032" s="15">
        <v>5</v>
      </c>
      <c r="E1032" s="15" t="s">
        <v>170</v>
      </c>
      <c r="F1032" s="11" t="s">
        <v>665</v>
      </c>
      <c r="G1032" s="11"/>
      <c r="H1032" s="266" t="s">
        <v>72</v>
      </c>
      <c r="I1032" s="11" t="s">
        <v>428</v>
      </c>
      <c r="J1032" s="11" t="s">
        <v>389</v>
      </c>
      <c r="K1032" s="11" t="s">
        <v>379</v>
      </c>
      <c r="L1032" s="11" t="s">
        <v>421</v>
      </c>
      <c r="M1032" s="11">
        <v>15000</v>
      </c>
      <c r="N1032" s="11"/>
      <c r="O1032" s="11">
        <v>0</v>
      </c>
      <c r="P1032" s="11">
        <v>14831.5</v>
      </c>
      <c r="Q1032" s="289">
        <f>IF(SUMIFS(N:N,E:E,SubmissionActual[[#This Row],[MonthName]])&gt;0,SubmissionActual[[#This Row],[2nd Submission]],SubmissionActual[[#This Row],[1st Submission]])</f>
        <v>15000</v>
      </c>
    </row>
    <row r="1033" spans="1:17">
      <c r="A1033" s="15" t="str">
        <f>IF(OR(AND(SubmissionActual[MonthName]=MonthSel, SubmissionActual[Define]=DefineSel), AND(SubmissionActual[MonthName]=MonthSel, DefineSel="All")),"Yes","No")</f>
        <v>No</v>
      </c>
      <c r="B1033" s="15" t="str">
        <f ca="1">IF(SubmissionActual[[#This Row],[Month2]]&lt;MONTH(TODAY()),"Yes","No")</f>
        <v>Yes</v>
      </c>
      <c r="C1033" s="15">
        <v>2022</v>
      </c>
      <c r="D1033" s="15">
        <v>5</v>
      </c>
      <c r="E1033" s="15" t="s">
        <v>170</v>
      </c>
      <c r="F1033" s="11" t="s">
        <v>666</v>
      </c>
      <c r="G1033" s="11"/>
      <c r="H1033" s="266" t="s">
        <v>72</v>
      </c>
      <c r="I1033" s="11" t="s">
        <v>428</v>
      </c>
      <c r="J1033" s="11" t="s">
        <v>389</v>
      </c>
      <c r="K1033" s="11" t="s">
        <v>379</v>
      </c>
      <c r="L1033" s="11" t="s">
        <v>421</v>
      </c>
      <c r="M1033" s="11">
        <v>30000</v>
      </c>
      <c r="N1033" s="11"/>
      <c r="O1033" s="11">
        <v>0</v>
      </c>
      <c r="P1033" s="11">
        <v>34861</v>
      </c>
      <c r="Q1033" s="289">
        <f>IF(SUMIFS(N:N,E:E,SubmissionActual[[#This Row],[MonthName]])&gt;0,SubmissionActual[[#This Row],[2nd Submission]],SubmissionActual[[#This Row],[1st Submission]])</f>
        <v>30000</v>
      </c>
    </row>
    <row r="1034" spans="1:17">
      <c r="A1034" s="15" t="str">
        <f>IF(OR(AND(SubmissionActual[MonthName]=MonthSel, SubmissionActual[Define]=DefineSel), AND(SubmissionActual[MonthName]=MonthSel, DefineSel="All")),"Yes","No")</f>
        <v>No</v>
      </c>
      <c r="B1034" s="15" t="str">
        <f ca="1">IF(SubmissionActual[[#This Row],[Month2]]&lt;MONTH(TODAY()),"Yes","No")</f>
        <v>Yes</v>
      </c>
      <c r="C1034" s="15">
        <v>2022</v>
      </c>
      <c r="D1034" s="15">
        <v>5</v>
      </c>
      <c r="E1034" s="15" t="s">
        <v>170</v>
      </c>
      <c r="F1034" s="11" t="s">
        <v>667</v>
      </c>
      <c r="G1034" s="11"/>
      <c r="H1034" s="266" t="s">
        <v>72</v>
      </c>
      <c r="I1034" s="11" t="s">
        <v>428</v>
      </c>
      <c r="J1034" s="11" t="s">
        <v>389</v>
      </c>
      <c r="K1034" s="11" t="s">
        <v>375</v>
      </c>
      <c r="L1034" s="11" t="s">
        <v>421</v>
      </c>
      <c r="M1034" s="11">
        <v>25000</v>
      </c>
      <c r="N1034" s="11"/>
      <c r="O1034" s="11">
        <v>0</v>
      </c>
      <c r="P1034" s="11">
        <v>29496</v>
      </c>
      <c r="Q1034" s="289">
        <f>IF(SUMIFS(N:N,E:E,SubmissionActual[[#This Row],[MonthName]])&gt;0,SubmissionActual[[#This Row],[2nd Submission]],SubmissionActual[[#This Row],[1st Submission]])</f>
        <v>25000</v>
      </c>
    </row>
    <row r="1035" spans="1:17">
      <c r="A1035" s="15" t="str">
        <f>IF(OR(AND(SubmissionActual[MonthName]=MonthSel, SubmissionActual[Define]=DefineSel), AND(SubmissionActual[MonthName]=MonthSel, DefineSel="All")),"Yes","No")</f>
        <v>No</v>
      </c>
      <c r="B1035" s="15" t="str">
        <f ca="1">IF(SubmissionActual[[#This Row],[Month2]]&lt;MONTH(TODAY()),"Yes","No")</f>
        <v>Yes</v>
      </c>
      <c r="C1035" s="15">
        <v>2022</v>
      </c>
      <c r="D1035" s="15">
        <v>5</v>
      </c>
      <c r="E1035" s="15" t="s">
        <v>170</v>
      </c>
      <c r="F1035" s="11" t="s">
        <v>668</v>
      </c>
      <c r="G1035" s="11"/>
      <c r="H1035" s="266" t="s">
        <v>72</v>
      </c>
      <c r="I1035" s="11" t="s">
        <v>428</v>
      </c>
      <c r="J1035" s="11" t="s">
        <v>389</v>
      </c>
      <c r="K1035" s="11" t="s">
        <v>375</v>
      </c>
      <c r="L1035" s="11" t="s">
        <v>421</v>
      </c>
      <c r="M1035" s="11">
        <v>21000</v>
      </c>
      <c r="N1035" s="11"/>
      <c r="O1035" s="11">
        <v>0</v>
      </c>
      <c r="P1035" s="11">
        <v>28892.000000000007</v>
      </c>
      <c r="Q1035" s="289">
        <f>IF(SUMIFS(N:N,E:E,SubmissionActual[[#This Row],[MonthName]])&gt;0,SubmissionActual[[#This Row],[2nd Submission]],SubmissionActual[[#This Row],[1st Submission]])</f>
        <v>21000</v>
      </c>
    </row>
    <row r="1036" spans="1:17">
      <c r="A1036" s="15" t="str">
        <f>IF(OR(AND(SubmissionActual[MonthName]=MonthSel, SubmissionActual[Define]=DefineSel), AND(SubmissionActual[MonthName]=MonthSel, DefineSel="All")),"Yes","No")</f>
        <v>No</v>
      </c>
      <c r="B1036" s="15" t="str">
        <f ca="1">IF(SubmissionActual[[#This Row],[Month2]]&lt;MONTH(TODAY()),"Yes","No")</f>
        <v>Yes</v>
      </c>
      <c r="C1036" s="15">
        <v>2022</v>
      </c>
      <c r="D1036" s="15">
        <v>5</v>
      </c>
      <c r="E1036" s="15" t="s">
        <v>170</v>
      </c>
      <c r="F1036" s="11" t="s">
        <v>669</v>
      </c>
      <c r="G1036" s="11"/>
      <c r="H1036" s="266" t="s">
        <v>72</v>
      </c>
      <c r="I1036" s="11" t="s">
        <v>428</v>
      </c>
      <c r="J1036" s="11" t="s">
        <v>389</v>
      </c>
      <c r="K1036" s="11" t="s">
        <v>375</v>
      </c>
      <c r="L1036" s="11" t="s">
        <v>421</v>
      </c>
      <c r="M1036" s="11">
        <v>5000</v>
      </c>
      <c r="N1036" s="11"/>
      <c r="O1036" s="11">
        <v>0</v>
      </c>
      <c r="P1036" s="11">
        <v>2320.4</v>
      </c>
      <c r="Q1036" s="289">
        <f>IF(SUMIFS(N:N,E:E,SubmissionActual[[#This Row],[MonthName]])&gt;0,SubmissionActual[[#This Row],[2nd Submission]],SubmissionActual[[#This Row],[1st Submission]])</f>
        <v>5000</v>
      </c>
    </row>
    <row r="1037" spans="1:17">
      <c r="A1037" s="15" t="str">
        <f>IF(OR(AND(SubmissionActual[MonthName]=MonthSel, SubmissionActual[Define]=DefineSel), AND(SubmissionActual[MonthName]=MonthSel, DefineSel="All")),"Yes","No")</f>
        <v>No</v>
      </c>
      <c r="B1037" s="15" t="str">
        <f ca="1">IF(SubmissionActual[[#This Row],[Month2]]&lt;MONTH(TODAY()),"Yes","No")</f>
        <v>Yes</v>
      </c>
      <c r="C1037" s="15">
        <v>2022</v>
      </c>
      <c r="D1037" s="15">
        <v>5</v>
      </c>
      <c r="E1037" s="15" t="s">
        <v>170</v>
      </c>
      <c r="F1037" s="11" t="s">
        <v>670</v>
      </c>
      <c r="G1037" s="11"/>
      <c r="H1037" s="266" t="s">
        <v>72</v>
      </c>
      <c r="I1037" s="11" t="s">
        <v>428</v>
      </c>
      <c r="J1037" s="11" t="s">
        <v>389</v>
      </c>
      <c r="K1037" s="11" t="s">
        <v>375</v>
      </c>
      <c r="L1037" s="11" t="s">
        <v>421</v>
      </c>
      <c r="M1037" s="11">
        <v>1000</v>
      </c>
      <c r="N1037" s="11"/>
      <c r="O1037" s="11">
        <v>0</v>
      </c>
      <c r="P1037" s="11">
        <v>393.3</v>
      </c>
      <c r="Q1037" s="289">
        <f>IF(SUMIFS(N:N,E:E,SubmissionActual[[#This Row],[MonthName]])&gt;0,SubmissionActual[[#This Row],[2nd Submission]],SubmissionActual[[#This Row],[1st Submission]])</f>
        <v>1000</v>
      </c>
    </row>
    <row r="1038" spans="1:17">
      <c r="A1038" s="15" t="str">
        <f>IF(OR(AND(SubmissionActual[MonthName]=MonthSel, SubmissionActual[Define]=DefineSel), AND(SubmissionActual[MonthName]=MonthSel, DefineSel="All")),"Yes","No")</f>
        <v>No</v>
      </c>
      <c r="B1038" s="15" t="str">
        <f ca="1">IF(SubmissionActual[[#This Row],[Month2]]&lt;MONTH(TODAY()),"Yes","No")</f>
        <v>Yes</v>
      </c>
      <c r="C1038" s="15">
        <v>2022</v>
      </c>
      <c r="D1038" s="15">
        <v>5</v>
      </c>
      <c r="E1038" s="15" t="s">
        <v>170</v>
      </c>
      <c r="F1038" s="11" t="s">
        <v>671</v>
      </c>
      <c r="G1038" s="11"/>
      <c r="H1038" s="266" t="s">
        <v>72</v>
      </c>
      <c r="I1038" s="11" t="s">
        <v>428</v>
      </c>
      <c r="J1038" s="11" t="s">
        <v>389</v>
      </c>
      <c r="K1038" s="11" t="s">
        <v>375</v>
      </c>
      <c r="L1038" s="11" t="s">
        <v>421</v>
      </c>
      <c r="M1038" s="11">
        <v>2000</v>
      </c>
      <c r="N1038" s="11"/>
      <c r="O1038" s="11">
        <v>0</v>
      </c>
      <c r="P1038" s="11">
        <v>2120.3999999999996</v>
      </c>
      <c r="Q1038" s="289">
        <f>IF(SUMIFS(N:N,E:E,SubmissionActual[[#This Row],[MonthName]])&gt;0,SubmissionActual[[#This Row],[2nd Submission]],SubmissionActual[[#This Row],[1st Submission]])</f>
        <v>2000</v>
      </c>
    </row>
    <row r="1039" spans="1:17">
      <c r="A1039" s="15" t="str">
        <f>IF(OR(AND(SubmissionActual[MonthName]=MonthSel, SubmissionActual[Define]=DefineSel), AND(SubmissionActual[MonthName]=MonthSel, DefineSel="All")),"Yes","No")</f>
        <v>No</v>
      </c>
      <c r="B1039" s="15" t="str">
        <f ca="1">IF(SubmissionActual[[#This Row],[Month2]]&lt;MONTH(TODAY()),"Yes","No")</f>
        <v>Yes</v>
      </c>
      <c r="C1039" s="15">
        <v>2022</v>
      </c>
      <c r="D1039" s="15">
        <v>5</v>
      </c>
      <c r="E1039" s="15" t="s">
        <v>170</v>
      </c>
      <c r="F1039" s="11" t="s">
        <v>672</v>
      </c>
      <c r="G1039" s="11"/>
      <c r="H1039" s="266" t="s">
        <v>72</v>
      </c>
      <c r="I1039" s="11" t="s">
        <v>428</v>
      </c>
      <c r="J1039" s="11" t="s">
        <v>372</v>
      </c>
      <c r="K1039" s="11" t="s">
        <v>378</v>
      </c>
      <c r="L1039" s="11" t="s">
        <v>419</v>
      </c>
      <c r="M1039" s="11">
        <v>7000</v>
      </c>
      <c r="N1039" s="11"/>
      <c r="O1039" s="11">
        <v>0</v>
      </c>
      <c r="P1039" s="11">
        <v>5129.3999999999842</v>
      </c>
      <c r="Q1039" s="289">
        <f>IF(SUMIFS(N:N,E:E,SubmissionActual[[#This Row],[MonthName]])&gt;0,SubmissionActual[[#This Row],[2nd Submission]],SubmissionActual[[#This Row],[1st Submission]])</f>
        <v>7000</v>
      </c>
    </row>
    <row r="1040" spans="1:17">
      <c r="A1040" s="15" t="str">
        <f>IF(OR(AND(SubmissionActual[MonthName]=MonthSel, SubmissionActual[Define]=DefineSel), AND(SubmissionActual[MonthName]=MonthSel, DefineSel="All")),"Yes","No")</f>
        <v>No</v>
      </c>
      <c r="B1040" s="15" t="str">
        <f ca="1">IF(SubmissionActual[[#This Row],[Month2]]&lt;MONTH(TODAY()),"Yes","No")</f>
        <v>Yes</v>
      </c>
      <c r="C1040" s="15">
        <v>2022</v>
      </c>
      <c r="D1040" s="15">
        <v>5</v>
      </c>
      <c r="E1040" s="15" t="s">
        <v>170</v>
      </c>
      <c r="F1040" s="11" t="s">
        <v>673</v>
      </c>
      <c r="G1040" s="11"/>
      <c r="H1040" s="266" t="s">
        <v>72</v>
      </c>
      <c r="I1040" s="11" t="s">
        <v>428</v>
      </c>
      <c r="J1040" s="11" t="s">
        <v>372</v>
      </c>
      <c r="K1040" s="11" t="s">
        <v>378</v>
      </c>
      <c r="L1040" s="11" t="s">
        <v>419</v>
      </c>
      <c r="M1040" s="11">
        <v>50000</v>
      </c>
      <c r="N1040" s="11"/>
      <c r="O1040" s="11">
        <v>0</v>
      </c>
      <c r="P1040" s="11">
        <v>38586.5</v>
      </c>
      <c r="Q1040" s="289">
        <f>IF(SUMIFS(N:N,E:E,SubmissionActual[[#This Row],[MonthName]])&gt;0,SubmissionActual[[#This Row],[2nd Submission]],SubmissionActual[[#This Row],[1st Submission]])</f>
        <v>50000</v>
      </c>
    </row>
    <row r="1041" spans="1:17">
      <c r="A1041" s="15" t="str">
        <f>IF(OR(AND(SubmissionActual[MonthName]=MonthSel, SubmissionActual[Define]=DefineSel), AND(SubmissionActual[MonthName]=MonthSel, DefineSel="All")),"Yes","No")</f>
        <v>No</v>
      </c>
      <c r="B1041" s="15" t="str">
        <f ca="1">IF(SubmissionActual[[#This Row],[Month2]]&lt;MONTH(TODAY()),"Yes","No")</f>
        <v>Yes</v>
      </c>
      <c r="C1041" s="15">
        <v>2022</v>
      </c>
      <c r="D1041" s="15">
        <v>5</v>
      </c>
      <c r="E1041" s="15" t="s">
        <v>170</v>
      </c>
      <c r="F1041" s="11" t="s">
        <v>674</v>
      </c>
      <c r="G1041" s="11"/>
      <c r="H1041" s="266" t="s">
        <v>72</v>
      </c>
      <c r="I1041" s="11" t="s">
        <v>428</v>
      </c>
      <c r="J1041" s="11" t="s">
        <v>372</v>
      </c>
      <c r="K1041" s="11" t="s">
        <v>378</v>
      </c>
      <c r="L1041" s="11" t="s">
        <v>419</v>
      </c>
      <c r="M1041" s="11">
        <v>24000</v>
      </c>
      <c r="N1041" s="11"/>
      <c r="O1041" s="11">
        <v>0</v>
      </c>
      <c r="P1041" s="11">
        <v>11332.5</v>
      </c>
      <c r="Q1041" s="289">
        <f>IF(SUMIFS(N:N,E:E,SubmissionActual[[#This Row],[MonthName]])&gt;0,SubmissionActual[[#This Row],[2nd Submission]],SubmissionActual[[#This Row],[1st Submission]])</f>
        <v>24000</v>
      </c>
    </row>
    <row r="1042" spans="1:17">
      <c r="A1042" s="15" t="str">
        <f>IF(OR(AND(SubmissionActual[MonthName]=MonthSel, SubmissionActual[Define]=DefineSel), AND(SubmissionActual[MonthName]=MonthSel, DefineSel="All")),"Yes","No")</f>
        <v>No</v>
      </c>
      <c r="B1042" s="15" t="str">
        <f ca="1">IF(SubmissionActual[[#This Row],[Month2]]&lt;MONTH(TODAY()),"Yes","No")</f>
        <v>Yes</v>
      </c>
      <c r="C1042" s="15">
        <v>2022</v>
      </c>
      <c r="D1042" s="15">
        <v>5</v>
      </c>
      <c r="E1042" s="15" t="s">
        <v>170</v>
      </c>
      <c r="F1042" s="11" t="s">
        <v>675</v>
      </c>
      <c r="G1042" s="11"/>
      <c r="H1042" s="266" t="s">
        <v>72</v>
      </c>
      <c r="I1042" s="11" t="s">
        <v>428</v>
      </c>
      <c r="J1042" s="11" t="s">
        <v>372</v>
      </c>
      <c r="K1042" s="11" t="s">
        <v>378</v>
      </c>
      <c r="L1042" s="11" t="s">
        <v>419</v>
      </c>
      <c r="M1042" s="11">
        <v>5000</v>
      </c>
      <c r="N1042" s="11"/>
      <c r="O1042" s="11">
        <v>0</v>
      </c>
      <c r="P1042" s="11">
        <v>5965.5</v>
      </c>
      <c r="Q1042" s="289">
        <f>IF(SUMIFS(N:N,E:E,SubmissionActual[[#This Row],[MonthName]])&gt;0,SubmissionActual[[#This Row],[2nd Submission]],SubmissionActual[[#This Row],[1st Submission]])</f>
        <v>5000</v>
      </c>
    </row>
    <row r="1043" spans="1:17">
      <c r="A1043" s="15" t="str">
        <f>IF(OR(AND(SubmissionActual[MonthName]=MonthSel, SubmissionActual[Define]=DefineSel), AND(SubmissionActual[MonthName]=MonthSel, DefineSel="All")),"Yes","No")</f>
        <v>No</v>
      </c>
      <c r="B1043" s="15" t="str">
        <f ca="1">IF(SubmissionActual[[#This Row],[Month2]]&lt;MONTH(TODAY()),"Yes","No")</f>
        <v>Yes</v>
      </c>
      <c r="C1043" s="15">
        <v>2022</v>
      </c>
      <c r="D1043" s="15">
        <v>5</v>
      </c>
      <c r="E1043" s="15" t="s">
        <v>170</v>
      </c>
      <c r="F1043" s="11" t="s">
        <v>676</v>
      </c>
      <c r="G1043" s="11"/>
      <c r="H1043" s="266" t="s">
        <v>72</v>
      </c>
      <c r="I1043" s="11" t="s">
        <v>428</v>
      </c>
      <c r="J1043" s="11" t="s">
        <v>372</v>
      </c>
      <c r="K1043" s="11" t="s">
        <v>378</v>
      </c>
      <c r="L1043" s="11" t="s">
        <v>419</v>
      </c>
      <c r="M1043" s="11">
        <v>37000</v>
      </c>
      <c r="N1043" s="11"/>
      <c r="O1043" s="11">
        <v>0</v>
      </c>
      <c r="P1043" s="11">
        <v>26326.5</v>
      </c>
      <c r="Q1043" s="289">
        <f>IF(SUMIFS(N:N,E:E,SubmissionActual[[#This Row],[MonthName]])&gt;0,SubmissionActual[[#This Row],[2nd Submission]],SubmissionActual[[#This Row],[1st Submission]])</f>
        <v>37000</v>
      </c>
    </row>
    <row r="1044" spans="1:17">
      <c r="A1044" s="15" t="str">
        <f>IF(OR(AND(SubmissionActual[MonthName]=MonthSel, SubmissionActual[Define]=DefineSel), AND(SubmissionActual[MonthName]=MonthSel, DefineSel="All")),"Yes","No")</f>
        <v>No</v>
      </c>
      <c r="B1044" s="15" t="str">
        <f ca="1">IF(SubmissionActual[[#This Row],[Month2]]&lt;MONTH(TODAY()),"Yes","No")</f>
        <v>Yes</v>
      </c>
      <c r="C1044" s="15">
        <v>2022</v>
      </c>
      <c r="D1044" s="15">
        <v>5</v>
      </c>
      <c r="E1044" s="15" t="s">
        <v>170</v>
      </c>
      <c r="F1044" s="11" t="s">
        <v>677</v>
      </c>
      <c r="G1044" s="11"/>
      <c r="H1044" s="266" t="s">
        <v>72</v>
      </c>
      <c r="I1044" s="11" t="s">
        <v>428</v>
      </c>
      <c r="J1044" s="11" t="s">
        <v>372</v>
      </c>
      <c r="K1044" s="11" t="s">
        <v>378</v>
      </c>
      <c r="L1044" s="11" t="s">
        <v>419</v>
      </c>
      <c r="M1044" s="11">
        <v>6000</v>
      </c>
      <c r="N1044" s="11"/>
      <c r="O1044" s="11">
        <v>0</v>
      </c>
      <c r="P1044" s="11">
        <v>6197.1</v>
      </c>
      <c r="Q1044" s="289">
        <f>IF(SUMIFS(N:N,E:E,SubmissionActual[[#This Row],[MonthName]])&gt;0,SubmissionActual[[#This Row],[2nd Submission]],SubmissionActual[[#This Row],[1st Submission]])</f>
        <v>6000</v>
      </c>
    </row>
    <row r="1045" spans="1:17">
      <c r="A1045" s="15" t="str">
        <f>IF(OR(AND(SubmissionActual[MonthName]=MonthSel, SubmissionActual[Define]=DefineSel), AND(SubmissionActual[MonthName]=MonthSel, DefineSel="All")),"Yes","No")</f>
        <v>No</v>
      </c>
      <c r="B1045" s="15" t="str">
        <f ca="1">IF(SubmissionActual[[#This Row],[Month2]]&lt;MONTH(TODAY()),"Yes","No")</f>
        <v>Yes</v>
      </c>
      <c r="C1045" s="15">
        <v>2022</v>
      </c>
      <c r="D1045" s="15">
        <v>5</v>
      </c>
      <c r="E1045" s="15" t="s">
        <v>170</v>
      </c>
      <c r="F1045" s="11" t="s">
        <v>678</v>
      </c>
      <c r="G1045" s="11"/>
      <c r="H1045" s="266" t="s">
        <v>72</v>
      </c>
      <c r="I1045" s="11" t="s">
        <v>428</v>
      </c>
      <c r="J1045" s="11" t="s">
        <v>372</v>
      </c>
      <c r="K1045" s="11" t="s">
        <v>378</v>
      </c>
      <c r="L1045" s="11" t="s">
        <v>419</v>
      </c>
      <c r="M1045" s="11">
        <v>2500</v>
      </c>
      <c r="N1045" s="11"/>
      <c r="O1045" s="11">
        <v>0</v>
      </c>
      <c r="P1045" s="11">
        <v>5208</v>
      </c>
      <c r="Q1045" s="289">
        <f>IF(SUMIFS(N:N,E:E,SubmissionActual[[#This Row],[MonthName]])&gt;0,SubmissionActual[[#This Row],[2nd Submission]],SubmissionActual[[#This Row],[1st Submission]])</f>
        <v>2500</v>
      </c>
    </row>
    <row r="1046" spans="1:17">
      <c r="A1046" s="15" t="str">
        <f>IF(OR(AND(SubmissionActual[MonthName]=MonthSel, SubmissionActual[Define]=DefineSel), AND(SubmissionActual[MonthName]=MonthSel, DefineSel="All")),"Yes","No")</f>
        <v>No</v>
      </c>
      <c r="B1046" s="15" t="str">
        <f ca="1">IF(SubmissionActual[[#This Row],[Month2]]&lt;MONTH(TODAY()),"Yes","No")</f>
        <v>Yes</v>
      </c>
      <c r="C1046" s="15">
        <v>2022</v>
      </c>
      <c r="D1046" s="15">
        <v>5</v>
      </c>
      <c r="E1046" s="15" t="s">
        <v>170</v>
      </c>
      <c r="F1046" s="11" t="s">
        <v>679</v>
      </c>
      <c r="G1046" s="11"/>
      <c r="H1046" s="266" t="s">
        <v>72</v>
      </c>
      <c r="I1046" s="11" t="s">
        <v>428</v>
      </c>
      <c r="J1046" s="11" t="s">
        <v>372</v>
      </c>
      <c r="K1046" s="11" t="s">
        <v>380</v>
      </c>
      <c r="L1046" s="11" t="s">
        <v>419</v>
      </c>
      <c r="M1046" s="11">
        <v>2100</v>
      </c>
      <c r="N1046" s="11"/>
      <c r="O1046" s="11">
        <v>0</v>
      </c>
      <c r="P1046" s="11">
        <v>0</v>
      </c>
      <c r="Q1046" s="289">
        <f>IF(SUMIFS(N:N,E:E,SubmissionActual[[#This Row],[MonthName]])&gt;0,SubmissionActual[[#This Row],[2nd Submission]],SubmissionActual[[#This Row],[1st Submission]])</f>
        <v>2100</v>
      </c>
    </row>
    <row r="1047" spans="1:17">
      <c r="A1047" s="15" t="str">
        <f>IF(OR(AND(SubmissionActual[MonthName]=MonthSel, SubmissionActual[Define]=DefineSel), AND(SubmissionActual[MonthName]=MonthSel, DefineSel="All")),"Yes","No")</f>
        <v>No</v>
      </c>
      <c r="B1047" s="15" t="str">
        <f ca="1">IF(SubmissionActual[[#This Row],[Month2]]&lt;MONTH(TODAY()),"Yes","No")</f>
        <v>Yes</v>
      </c>
      <c r="C1047" s="15">
        <v>2022</v>
      </c>
      <c r="D1047" s="15">
        <v>5</v>
      </c>
      <c r="E1047" s="15" t="s">
        <v>170</v>
      </c>
      <c r="F1047" s="11" t="s">
        <v>680</v>
      </c>
      <c r="G1047" s="11"/>
      <c r="H1047" s="266" t="s">
        <v>72</v>
      </c>
      <c r="I1047" s="11" t="s">
        <v>428</v>
      </c>
      <c r="J1047" s="11" t="s">
        <v>389</v>
      </c>
      <c r="K1047" s="11" t="s">
        <v>376</v>
      </c>
      <c r="L1047" s="11" t="s">
        <v>419</v>
      </c>
      <c r="M1047" s="11">
        <v>9000</v>
      </c>
      <c r="N1047" s="11"/>
      <c r="O1047" s="11">
        <v>0</v>
      </c>
      <c r="P1047" s="11">
        <v>3778.56</v>
      </c>
      <c r="Q1047" s="289">
        <f>IF(SUMIFS(N:N,E:E,SubmissionActual[[#This Row],[MonthName]])&gt;0,SubmissionActual[[#This Row],[2nd Submission]],SubmissionActual[[#This Row],[1st Submission]])</f>
        <v>9000</v>
      </c>
    </row>
    <row r="1048" spans="1:17">
      <c r="A1048" s="15" t="str">
        <f>IF(OR(AND(SubmissionActual[MonthName]=MonthSel, SubmissionActual[Define]=DefineSel), AND(SubmissionActual[MonthName]=MonthSel, DefineSel="All")),"Yes","No")</f>
        <v>No</v>
      </c>
      <c r="B1048" s="15" t="str">
        <f ca="1">IF(SubmissionActual[[#This Row],[Month2]]&lt;MONTH(TODAY()),"Yes","No")</f>
        <v>Yes</v>
      </c>
      <c r="C1048" s="15">
        <v>2022</v>
      </c>
      <c r="D1048" s="15">
        <v>5</v>
      </c>
      <c r="E1048" s="15" t="s">
        <v>170</v>
      </c>
      <c r="F1048" s="11" t="s">
        <v>681</v>
      </c>
      <c r="G1048" s="11"/>
      <c r="H1048" s="266" t="s">
        <v>72</v>
      </c>
      <c r="I1048" s="11" t="s">
        <v>428</v>
      </c>
      <c r="J1048" s="11" t="s">
        <v>372</v>
      </c>
      <c r="K1048" s="11" t="s">
        <v>381</v>
      </c>
      <c r="L1048" s="11" t="s">
        <v>421</v>
      </c>
      <c r="M1048" s="11">
        <v>1600</v>
      </c>
      <c r="N1048" s="11"/>
      <c r="O1048" s="11">
        <v>0</v>
      </c>
      <c r="P1048" s="11">
        <v>3223.4000000000074</v>
      </c>
      <c r="Q1048" s="289">
        <f>IF(SUMIFS(N:N,E:E,SubmissionActual[[#This Row],[MonthName]])&gt;0,SubmissionActual[[#This Row],[2nd Submission]],SubmissionActual[[#This Row],[1st Submission]])</f>
        <v>1600</v>
      </c>
    </row>
    <row r="1049" spans="1:17">
      <c r="A1049" s="15" t="str">
        <f>IF(OR(AND(SubmissionActual[MonthName]=MonthSel, SubmissionActual[Define]=DefineSel), AND(SubmissionActual[MonthName]=MonthSel, DefineSel="All")),"Yes","No")</f>
        <v>No</v>
      </c>
      <c r="B1049" s="15" t="str">
        <f ca="1">IF(SubmissionActual[[#This Row],[Month2]]&lt;MONTH(TODAY()),"Yes","No")</f>
        <v>Yes</v>
      </c>
      <c r="C1049" s="15">
        <v>2022</v>
      </c>
      <c r="D1049" s="15">
        <v>5</v>
      </c>
      <c r="E1049" s="15" t="s">
        <v>170</v>
      </c>
      <c r="F1049" s="11" t="s">
        <v>682</v>
      </c>
      <c r="G1049" s="11"/>
      <c r="H1049" s="266" t="s">
        <v>72</v>
      </c>
      <c r="I1049" s="11" t="s">
        <v>428</v>
      </c>
      <c r="J1049" s="11" t="s">
        <v>372</v>
      </c>
      <c r="K1049" s="11" t="s">
        <v>381</v>
      </c>
      <c r="L1049" s="11" t="s">
        <v>421</v>
      </c>
      <c r="M1049" s="11">
        <v>22000</v>
      </c>
      <c r="N1049" s="11"/>
      <c r="O1049" s="11">
        <v>0</v>
      </c>
      <c r="P1049" s="11">
        <v>18697.5</v>
      </c>
      <c r="Q1049" s="289">
        <f>IF(SUMIFS(N:N,E:E,SubmissionActual[[#This Row],[MonthName]])&gt;0,SubmissionActual[[#This Row],[2nd Submission]],SubmissionActual[[#This Row],[1st Submission]])</f>
        <v>22000</v>
      </c>
    </row>
    <row r="1050" spans="1:17">
      <c r="A1050" s="15" t="str">
        <f>IF(OR(AND(SubmissionActual[MonthName]=MonthSel, SubmissionActual[Define]=DefineSel), AND(SubmissionActual[MonthName]=MonthSel, DefineSel="All")),"Yes","No")</f>
        <v>No</v>
      </c>
      <c r="B1050" s="15" t="str">
        <f ca="1">IF(SubmissionActual[[#This Row],[Month2]]&lt;MONTH(TODAY()),"Yes","No")</f>
        <v>Yes</v>
      </c>
      <c r="C1050" s="15">
        <v>2022</v>
      </c>
      <c r="D1050" s="15">
        <v>5</v>
      </c>
      <c r="E1050" s="15" t="s">
        <v>170</v>
      </c>
      <c r="F1050" s="11" t="s">
        <v>683</v>
      </c>
      <c r="G1050" s="11"/>
      <c r="H1050" s="266" t="s">
        <v>72</v>
      </c>
      <c r="I1050" s="11" t="s">
        <v>428</v>
      </c>
      <c r="J1050" s="11" t="s">
        <v>372</v>
      </c>
      <c r="K1050" s="11" t="s">
        <v>381</v>
      </c>
      <c r="L1050" s="11" t="s">
        <v>421</v>
      </c>
      <c r="M1050" s="11">
        <v>3000</v>
      </c>
      <c r="N1050" s="11"/>
      <c r="O1050" s="11">
        <v>0</v>
      </c>
      <c r="P1050" s="11">
        <v>0</v>
      </c>
      <c r="Q1050" s="289">
        <f>IF(SUMIFS(N:N,E:E,SubmissionActual[[#This Row],[MonthName]])&gt;0,SubmissionActual[[#This Row],[2nd Submission]],SubmissionActual[[#This Row],[1st Submission]])</f>
        <v>3000</v>
      </c>
    </row>
    <row r="1051" spans="1:17">
      <c r="A1051" s="15" t="str">
        <f>IF(OR(AND(SubmissionActual[MonthName]=MonthSel, SubmissionActual[Define]=DefineSel), AND(SubmissionActual[MonthName]=MonthSel, DefineSel="All")),"Yes","No")</f>
        <v>No</v>
      </c>
      <c r="B1051" s="15" t="str">
        <f ca="1">IF(SubmissionActual[[#This Row],[Month2]]&lt;MONTH(TODAY()),"Yes","No")</f>
        <v>Yes</v>
      </c>
      <c r="C1051" s="15">
        <v>2022</v>
      </c>
      <c r="D1051" s="15">
        <v>5</v>
      </c>
      <c r="E1051" s="15" t="s">
        <v>170</v>
      </c>
      <c r="F1051" s="11" t="s">
        <v>445</v>
      </c>
      <c r="G1051" s="11"/>
      <c r="H1051" s="266" t="s">
        <v>77</v>
      </c>
      <c r="I1051" s="11" t="s">
        <v>428</v>
      </c>
      <c r="J1051" s="11" t="s">
        <v>389</v>
      </c>
      <c r="K1051" s="11" t="s">
        <v>382</v>
      </c>
      <c r="L1051" s="11" t="s">
        <v>421</v>
      </c>
      <c r="M1051" s="11">
        <v>5796</v>
      </c>
      <c r="N1051" s="11"/>
      <c r="O1051" s="11">
        <v>0</v>
      </c>
      <c r="P1051" s="11">
        <v>0</v>
      </c>
      <c r="Q1051" s="289">
        <f>IF(SUMIFS(N:N,E:E,SubmissionActual[[#This Row],[MonthName]])&gt;0,SubmissionActual[[#This Row],[2nd Submission]],SubmissionActual[[#This Row],[1st Submission]])</f>
        <v>5796</v>
      </c>
    </row>
    <row r="1052" spans="1:17">
      <c r="A1052" s="15" t="str">
        <f>IF(OR(AND(SubmissionActual[MonthName]=MonthSel, SubmissionActual[Define]=DefineSel), AND(SubmissionActual[MonthName]=MonthSel, DefineSel="All")),"Yes","No")</f>
        <v>No</v>
      </c>
      <c r="B1052" s="15" t="str">
        <f ca="1">IF(SubmissionActual[[#This Row],[Month2]]&lt;MONTH(TODAY()),"Yes","No")</f>
        <v>Yes</v>
      </c>
      <c r="C1052" s="15">
        <v>2022</v>
      </c>
      <c r="D1052" s="15">
        <v>5</v>
      </c>
      <c r="E1052" s="15" t="s">
        <v>170</v>
      </c>
      <c r="F1052" s="11" t="s">
        <v>445</v>
      </c>
      <c r="G1052" s="11"/>
      <c r="H1052" s="266" t="s">
        <v>77</v>
      </c>
      <c r="I1052" s="11" t="s">
        <v>428</v>
      </c>
      <c r="J1052" s="11" t="s">
        <v>389</v>
      </c>
      <c r="K1052" s="11" t="s">
        <v>382</v>
      </c>
      <c r="L1052" s="11" t="s">
        <v>419</v>
      </c>
      <c r="M1052" s="11">
        <v>5796</v>
      </c>
      <c r="N1052" s="11"/>
      <c r="O1052" s="11">
        <v>0</v>
      </c>
      <c r="P1052" s="11">
        <v>0</v>
      </c>
      <c r="Q1052" s="289">
        <f>IF(SUMIFS(N:N,E:E,SubmissionActual[[#This Row],[MonthName]])&gt;0,SubmissionActual[[#This Row],[2nd Submission]],SubmissionActual[[#This Row],[1st Submission]])</f>
        <v>5796</v>
      </c>
    </row>
    <row r="1053" spans="1:17">
      <c r="A1053" s="15" t="str">
        <f>IF(OR(AND(SubmissionActual[MonthName]=MonthSel, SubmissionActual[Define]=DefineSel), AND(SubmissionActual[MonthName]=MonthSel, DefineSel="All")),"Yes","No")</f>
        <v>No</v>
      </c>
      <c r="B1053" s="15" t="str">
        <f ca="1">IF(SubmissionActual[[#This Row],[Month2]]&lt;MONTH(TODAY()),"Yes","No")</f>
        <v>Yes</v>
      </c>
      <c r="C1053" s="15">
        <v>2022</v>
      </c>
      <c r="D1053" s="15">
        <v>5</v>
      </c>
      <c r="E1053" s="15" t="s">
        <v>170</v>
      </c>
      <c r="F1053" s="11" t="s">
        <v>7</v>
      </c>
      <c r="G1053" s="11"/>
      <c r="H1053" s="266" t="s">
        <v>77</v>
      </c>
      <c r="I1053" s="11" t="s">
        <v>428</v>
      </c>
      <c r="J1053" s="11" t="s">
        <v>372</v>
      </c>
      <c r="K1053" s="11" t="s">
        <v>383</v>
      </c>
      <c r="L1053" s="11" t="s">
        <v>421</v>
      </c>
      <c r="M1053" s="11">
        <v>8000</v>
      </c>
      <c r="N1053" s="11"/>
      <c r="O1053" s="11">
        <v>0</v>
      </c>
      <c r="P1053" s="11">
        <v>8133.6</v>
      </c>
      <c r="Q1053" s="289">
        <f>IF(SUMIFS(N:N,E:E,SubmissionActual[[#This Row],[MonthName]])&gt;0,SubmissionActual[[#This Row],[2nd Submission]],SubmissionActual[[#This Row],[1st Submission]])</f>
        <v>8000</v>
      </c>
    </row>
    <row r="1054" spans="1:17">
      <c r="A1054" s="15" t="str">
        <f>IF(OR(AND(SubmissionActual[MonthName]=MonthSel, SubmissionActual[Define]=DefineSel), AND(SubmissionActual[MonthName]=MonthSel, DefineSel="All")),"Yes","No")</f>
        <v>No</v>
      </c>
      <c r="B1054" s="15" t="str">
        <f ca="1">IF(SubmissionActual[[#This Row],[Month2]]&lt;MONTH(TODAY()),"Yes","No")</f>
        <v>Yes</v>
      </c>
      <c r="C1054" s="15">
        <v>2022</v>
      </c>
      <c r="D1054" s="15">
        <v>5</v>
      </c>
      <c r="E1054" s="15" t="s">
        <v>170</v>
      </c>
      <c r="F1054" s="11" t="s">
        <v>31</v>
      </c>
      <c r="G1054" s="11"/>
      <c r="H1054" s="266" t="s">
        <v>77</v>
      </c>
      <c r="I1054" s="11" t="s">
        <v>428</v>
      </c>
      <c r="J1054" s="11" t="s">
        <v>389</v>
      </c>
      <c r="K1054" s="11" t="s">
        <v>382</v>
      </c>
      <c r="L1054" s="11" t="s">
        <v>421</v>
      </c>
      <c r="M1054" s="11">
        <v>559334</v>
      </c>
      <c r="N1054" s="11"/>
      <c r="O1054" s="11">
        <v>0</v>
      </c>
      <c r="P1054" s="11">
        <v>664245.76000000001</v>
      </c>
      <c r="Q1054" s="289">
        <f>IF(SUMIFS(N:N,E:E,SubmissionActual[[#This Row],[MonthName]])&gt;0,SubmissionActual[[#This Row],[2nd Submission]],SubmissionActual[[#This Row],[1st Submission]])</f>
        <v>559334</v>
      </c>
    </row>
    <row r="1055" spans="1:17">
      <c r="A1055" s="15" t="str">
        <f>IF(OR(AND(SubmissionActual[MonthName]=MonthSel, SubmissionActual[Define]=DefineSel), AND(SubmissionActual[MonthName]=MonthSel, DefineSel="All")),"Yes","No")</f>
        <v>No</v>
      </c>
      <c r="B1055" s="15" t="str">
        <f ca="1">IF(SubmissionActual[[#This Row],[Month2]]&lt;MONTH(TODAY()),"Yes","No")</f>
        <v>Yes</v>
      </c>
      <c r="C1055" s="15">
        <v>2022</v>
      </c>
      <c r="D1055" s="15">
        <v>5</v>
      </c>
      <c r="E1055" s="15" t="s">
        <v>170</v>
      </c>
      <c r="F1055" s="11" t="s">
        <v>78</v>
      </c>
      <c r="G1055" s="11"/>
      <c r="H1055" s="266" t="s">
        <v>77</v>
      </c>
      <c r="I1055" s="11" t="s">
        <v>428</v>
      </c>
      <c r="J1055" s="11" t="s">
        <v>389</v>
      </c>
      <c r="K1055" s="11" t="s">
        <v>382</v>
      </c>
      <c r="L1055" s="11" t="s">
        <v>421</v>
      </c>
      <c r="M1055" s="11"/>
      <c r="N1055" s="11"/>
      <c r="O1055" s="11"/>
      <c r="P1055" s="11">
        <v>0</v>
      </c>
      <c r="Q1055" s="289">
        <f>IF(SUMIFS(N:N,E:E,SubmissionActual[[#This Row],[MonthName]])&gt;0,SubmissionActual[[#This Row],[2nd Submission]],SubmissionActual[[#This Row],[1st Submission]])</f>
        <v>0</v>
      </c>
    </row>
    <row r="1056" spans="1:17">
      <c r="A1056" s="15" t="str">
        <f>IF(OR(AND(SubmissionActual[MonthName]=MonthSel, SubmissionActual[Define]=DefineSel), AND(SubmissionActual[MonthName]=MonthSel, DefineSel="All")),"Yes","No")</f>
        <v>No</v>
      </c>
      <c r="B1056" s="15" t="str">
        <f ca="1">IF(SubmissionActual[[#This Row],[Month2]]&lt;MONTH(TODAY()),"Yes","No")</f>
        <v>Yes</v>
      </c>
      <c r="C1056" s="15">
        <v>2022</v>
      </c>
      <c r="D1056" s="15">
        <v>5</v>
      </c>
      <c r="E1056" s="15" t="s">
        <v>170</v>
      </c>
      <c r="F1056" s="11" t="s">
        <v>365</v>
      </c>
      <c r="G1056" s="11"/>
      <c r="H1056" s="266" t="s">
        <v>77</v>
      </c>
      <c r="I1056" s="11" t="s">
        <v>428</v>
      </c>
      <c r="J1056" s="11" t="s">
        <v>389</v>
      </c>
      <c r="K1056" s="11" t="s">
        <v>375</v>
      </c>
      <c r="L1056" s="11" t="s">
        <v>421</v>
      </c>
      <c r="M1056" s="11"/>
      <c r="N1056" s="11"/>
      <c r="O1056" s="11"/>
      <c r="P1056" s="11">
        <v>0</v>
      </c>
      <c r="Q1056" s="289">
        <f>IF(SUMIFS(N:N,E:E,SubmissionActual[[#This Row],[MonthName]])&gt;0,SubmissionActual[[#This Row],[2nd Submission]],SubmissionActual[[#This Row],[1st Submission]])</f>
        <v>0</v>
      </c>
    </row>
    <row r="1057" spans="1:17">
      <c r="A1057" s="15" t="str">
        <f>IF(OR(AND(SubmissionActual[MonthName]=MonthSel, SubmissionActual[Define]=DefineSel), AND(SubmissionActual[MonthName]=MonthSel, DefineSel="All")),"Yes","No")</f>
        <v>No</v>
      </c>
      <c r="B1057" s="15" t="str">
        <f ca="1">IF(SubmissionActual[[#This Row],[Month2]]&lt;MONTH(TODAY()),"Yes","No")</f>
        <v>Yes</v>
      </c>
      <c r="C1057" s="15">
        <v>2022</v>
      </c>
      <c r="D1057" s="15">
        <v>5</v>
      </c>
      <c r="E1057" s="15" t="s">
        <v>170</v>
      </c>
      <c r="F1057" s="11" t="s">
        <v>9</v>
      </c>
      <c r="G1057" s="11"/>
      <c r="H1057" s="266" t="s">
        <v>77</v>
      </c>
      <c r="I1057" s="11" t="s">
        <v>428</v>
      </c>
      <c r="J1057" s="11" t="s">
        <v>372</v>
      </c>
      <c r="K1057" s="11" t="s">
        <v>383</v>
      </c>
      <c r="L1057" s="11" t="s">
        <v>421</v>
      </c>
      <c r="M1057" s="11">
        <v>23000</v>
      </c>
      <c r="N1057" s="11"/>
      <c r="O1057" s="11">
        <v>0</v>
      </c>
      <c r="P1057" s="11">
        <v>24095.304</v>
      </c>
      <c r="Q1057" s="289">
        <f>IF(SUMIFS(N:N,E:E,SubmissionActual[[#This Row],[MonthName]])&gt;0,SubmissionActual[[#This Row],[2nd Submission]],SubmissionActual[[#This Row],[1st Submission]])</f>
        <v>23000</v>
      </c>
    </row>
    <row r="1058" spans="1:17">
      <c r="A1058" s="15" t="str">
        <f>IF(OR(AND(SubmissionActual[MonthName]=MonthSel, SubmissionActual[Define]=DefineSel), AND(SubmissionActual[MonthName]=MonthSel, DefineSel="All")),"Yes","No")</f>
        <v>No</v>
      </c>
      <c r="B1058" s="15" t="str">
        <f ca="1">IF(SubmissionActual[[#This Row],[Month2]]&lt;MONTH(TODAY()),"Yes","No")</f>
        <v>Yes</v>
      </c>
      <c r="C1058" s="15">
        <v>2022</v>
      </c>
      <c r="D1058" s="15">
        <v>5</v>
      </c>
      <c r="E1058" s="15" t="s">
        <v>170</v>
      </c>
      <c r="F1058" s="11" t="s">
        <v>22</v>
      </c>
      <c r="G1058" s="11"/>
      <c r="H1058" s="266" t="s">
        <v>77</v>
      </c>
      <c r="I1058" s="11" t="s">
        <v>428</v>
      </c>
      <c r="J1058" s="11" t="s">
        <v>389</v>
      </c>
      <c r="K1058" s="11" t="s">
        <v>382</v>
      </c>
      <c r="L1058" s="11" t="s">
        <v>421</v>
      </c>
      <c r="M1058" s="11"/>
      <c r="N1058" s="11"/>
      <c r="O1058" s="11"/>
      <c r="P1058" s="11">
        <v>0</v>
      </c>
      <c r="Q1058" s="289">
        <f>IF(SUMIFS(N:N,E:E,SubmissionActual[[#This Row],[MonthName]])&gt;0,SubmissionActual[[#This Row],[2nd Submission]],SubmissionActual[[#This Row],[1st Submission]])</f>
        <v>0</v>
      </c>
    </row>
    <row r="1059" spans="1:17">
      <c r="A1059" s="15" t="str">
        <f>IF(OR(AND(SubmissionActual[MonthName]=MonthSel, SubmissionActual[Define]=DefineSel), AND(SubmissionActual[MonthName]=MonthSel, DefineSel="All")),"Yes","No")</f>
        <v>No</v>
      </c>
      <c r="B1059" s="15" t="str">
        <f ca="1">IF(SubmissionActual[[#This Row],[Month2]]&lt;MONTH(TODAY()),"Yes","No")</f>
        <v>Yes</v>
      </c>
      <c r="C1059" s="15">
        <v>2022</v>
      </c>
      <c r="D1059" s="15">
        <v>5</v>
      </c>
      <c r="E1059" s="15" t="s">
        <v>170</v>
      </c>
      <c r="F1059" s="11" t="s">
        <v>19</v>
      </c>
      <c r="G1059" s="11"/>
      <c r="H1059" s="266" t="s">
        <v>77</v>
      </c>
      <c r="I1059" s="11" t="s">
        <v>428</v>
      </c>
      <c r="J1059" s="11" t="s">
        <v>372</v>
      </c>
      <c r="K1059" s="11" t="s">
        <v>383</v>
      </c>
      <c r="L1059" s="11" t="s">
        <v>421</v>
      </c>
      <c r="M1059" s="11"/>
      <c r="N1059" s="11"/>
      <c r="O1059" s="11"/>
      <c r="P1059" s="11">
        <v>0</v>
      </c>
      <c r="Q1059" s="289">
        <f>IF(SUMIFS(N:N,E:E,SubmissionActual[[#This Row],[MonthName]])&gt;0,SubmissionActual[[#This Row],[2nd Submission]],SubmissionActual[[#This Row],[1st Submission]])</f>
        <v>0</v>
      </c>
    </row>
    <row r="1060" spans="1:17">
      <c r="A1060" s="15" t="str">
        <f>IF(OR(AND(SubmissionActual[MonthName]=MonthSel, SubmissionActual[Define]=DefineSel), AND(SubmissionActual[MonthName]=MonthSel, DefineSel="All")),"Yes","No")</f>
        <v>No</v>
      </c>
      <c r="B1060" s="15" t="str">
        <f ca="1">IF(SubmissionActual[[#This Row],[Month2]]&lt;MONTH(TODAY()),"Yes","No")</f>
        <v>Yes</v>
      </c>
      <c r="C1060" s="15">
        <v>2022</v>
      </c>
      <c r="D1060" s="15">
        <v>5</v>
      </c>
      <c r="E1060" s="15" t="s">
        <v>170</v>
      </c>
      <c r="F1060" s="11" t="s">
        <v>21</v>
      </c>
      <c r="G1060" s="11"/>
      <c r="H1060" s="266" t="s">
        <v>77</v>
      </c>
      <c r="I1060" s="11" t="s">
        <v>428</v>
      </c>
      <c r="J1060" s="11" t="s">
        <v>372</v>
      </c>
      <c r="K1060" s="11" t="s">
        <v>383</v>
      </c>
      <c r="L1060" s="11" t="s">
        <v>421</v>
      </c>
      <c r="M1060" s="11"/>
      <c r="N1060" s="11"/>
      <c r="O1060" s="11"/>
      <c r="P1060" s="11">
        <v>0</v>
      </c>
      <c r="Q1060" s="289">
        <f>IF(SUMIFS(N:N,E:E,SubmissionActual[[#This Row],[MonthName]])&gt;0,SubmissionActual[[#This Row],[2nd Submission]],SubmissionActual[[#This Row],[1st Submission]])</f>
        <v>0</v>
      </c>
    </row>
    <row r="1061" spans="1:17">
      <c r="A1061" s="15" t="str">
        <f>IF(OR(AND(SubmissionActual[MonthName]=MonthSel, SubmissionActual[Define]=DefineSel), AND(SubmissionActual[MonthName]=MonthSel, DefineSel="All")),"Yes","No")</f>
        <v>No</v>
      </c>
      <c r="B1061" s="15" t="str">
        <f ca="1">IF(SubmissionActual[[#This Row],[Month2]]&lt;MONTH(TODAY()),"Yes","No")</f>
        <v>Yes</v>
      </c>
      <c r="C1061" s="15">
        <v>2022</v>
      </c>
      <c r="D1061" s="15">
        <v>5</v>
      </c>
      <c r="E1061" s="15" t="s">
        <v>170</v>
      </c>
      <c r="F1061" s="11" t="s">
        <v>20</v>
      </c>
      <c r="G1061" s="11"/>
      <c r="H1061" s="266" t="s">
        <v>77</v>
      </c>
      <c r="I1061" s="11" t="s">
        <v>428</v>
      </c>
      <c r="J1061" s="11" t="s">
        <v>372</v>
      </c>
      <c r="K1061" s="11" t="s">
        <v>383</v>
      </c>
      <c r="L1061" s="11" t="s">
        <v>421</v>
      </c>
      <c r="M1061" s="11"/>
      <c r="N1061" s="11"/>
      <c r="O1061" s="11"/>
      <c r="P1061" s="11">
        <v>0</v>
      </c>
      <c r="Q1061" s="289">
        <f>IF(SUMIFS(N:N,E:E,SubmissionActual[[#This Row],[MonthName]])&gt;0,SubmissionActual[[#This Row],[2nd Submission]],SubmissionActual[[#This Row],[1st Submission]])</f>
        <v>0</v>
      </c>
    </row>
    <row r="1062" spans="1:17">
      <c r="A1062" s="15" t="str">
        <f>IF(OR(AND(SubmissionActual[MonthName]=MonthSel, SubmissionActual[Define]=DefineSel), AND(SubmissionActual[MonthName]=MonthSel, DefineSel="All")),"Yes","No")</f>
        <v>No</v>
      </c>
      <c r="B1062" s="15" t="str">
        <f ca="1">IF(SubmissionActual[[#This Row],[Month2]]&lt;MONTH(TODAY()),"Yes","No")</f>
        <v>Yes</v>
      </c>
      <c r="C1062" s="15">
        <v>2022</v>
      </c>
      <c r="D1062" s="15">
        <v>5</v>
      </c>
      <c r="E1062" s="15" t="s">
        <v>170</v>
      </c>
      <c r="F1062" s="11" t="s">
        <v>531</v>
      </c>
      <c r="G1062" s="11"/>
      <c r="H1062" s="266" t="s">
        <v>72</v>
      </c>
      <c r="I1062" s="266" t="s">
        <v>368</v>
      </c>
      <c r="J1062" s="11" t="s">
        <v>384</v>
      </c>
      <c r="K1062" s="11" t="s">
        <v>385</v>
      </c>
      <c r="L1062" s="11" t="s">
        <v>422</v>
      </c>
      <c r="M1062" s="11">
        <v>1190.0000000000002</v>
      </c>
      <c r="N1062" s="11"/>
      <c r="O1062" s="11">
        <v>0</v>
      </c>
      <c r="P1062" s="11">
        <v>1215.2</v>
      </c>
      <c r="Q1062" s="289">
        <f>IF(SUMIFS(N:N,E:E,SubmissionActual[[#This Row],[MonthName]])&gt;0,SubmissionActual[[#This Row],[2nd Submission]],SubmissionActual[[#This Row],[1st Submission]])</f>
        <v>1190.0000000000002</v>
      </c>
    </row>
    <row r="1063" spans="1:17">
      <c r="A1063" s="15" t="str">
        <f>IF(OR(AND(SubmissionActual[MonthName]=MonthSel, SubmissionActual[Define]=DefineSel), AND(SubmissionActual[MonthName]=MonthSel, DefineSel="All")),"Yes","No")</f>
        <v>No</v>
      </c>
      <c r="B1063" s="15" t="str">
        <f ca="1">IF(SubmissionActual[[#This Row],[Month2]]&lt;MONTH(TODAY()),"Yes","No")</f>
        <v>Yes</v>
      </c>
      <c r="C1063" s="15">
        <v>2022</v>
      </c>
      <c r="D1063" s="15">
        <v>5</v>
      </c>
      <c r="E1063" s="15" t="s">
        <v>170</v>
      </c>
      <c r="F1063" s="11" t="s">
        <v>532</v>
      </c>
      <c r="G1063" s="11"/>
      <c r="H1063" s="266" t="s">
        <v>72</v>
      </c>
      <c r="I1063" s="266" t="s">
        <v>368</v>
      </c>
      <c r="J1063" s="11" t="s">
        <v>384</v>
      </c>
      <c r="K1063" s="11" t="s">
        <v>385</v>
      </c>
      <c r="L1063" s="11" t="s">
        <v>422</v>
      </c>
      <c r="M1063" s="11">
        <v>880</v>
      </c>
      <c r="N1063" s="11"/>
      <c r="O1063" s="11">
        <v>0</v>
      </c>
      <c r="P1063" s="11">
        <v>893</v>
      </c>
      <c r="Q1063" s="289">
        <f>IF(SUMIFS(N:N,E:E,SubmissionActual[[#This Row],[MonthName]])&gt;0,SubmissionActual[[#This Row],[2nd Submission]],SubmissionActual[[#This Row],[1st Submission]])</f>
        <v>880</v>
      </c>
    </row>
    <row r="1064" spans="1:17">
      <c r="A1064" s="15" t="str">
        <f>IF(OR(AND(SubmissionActual[MonthName]=MonthSel, SubmissionActual[Define]=DefineSel), AND(SubmissionActual[MonthName]=MonthSel, DefineSel="All")),"Yes","No")</f>
        <v>No</v>
      </c>
      <c r="B1064" s="15" t="str">
        <f ca="1">IF(SubmissionActual[[#This Row],[Month2]]&lt;MONTH(TODAY()),"Yes","No")</f>
        <v>Yes</v>
      </c>
      <c r="C1064" s="15">
        <v>2022</v>
      </c>
      <c r="D1064" s="15">
        <v>5</v>
      </c>
      <c r="E1064" s="15" t="s">
        <v>170</v>
      </c>
      <c r="F1064" s="11" t="s">
        <v>533</v>
      </c>
      <c r="G1064" s="11"/>
      <c r="H1064" s="266" t="s">
        <v>72</v>
      </c>
      <c r="I1064" s="266" t="s">
        <v>368</v>
      </c>
      <c r="J1064" s="11" t="s">
        <v>384</v>
      </c>
      <c r="K1064" s="11" t="s">
        <v>385</v>
      </c>
      <c r="L1064" s="11" t="s">
        <v>422</v>
      </c>
      <c r="M1064" s="11">
        <v>740.95999999999981</v>
      </c>
      <c r="N1064" s="11"/>
      <c r="O1064" s="11">
        <v>0</v>
      </c>
      <c r="P1064" s="11">
        <v>737</v>
      </c>
      <c r="Q1064" s="289">
        <f>IF(SUMIFS(N:N,E:E,SubmissionActual[[#This Row],[MonthName]])&gt;0,SubmissionActual[[#This Row],[2nd Submission]],SubmissionActual[[#This Row],[1st Submission]])</f>
        <v>740.95999999999981</v>
      </c>
    </row>
    <row r="1065" spans="1:17">
      <c r="A1065" s="15" t="str">
        <f>IF(OR(AND(SubmissionActual[MonthName]=MonthSel, SubmissionActual[Define]=DefineSel), AND(SubmissionActual[MonthName]=MonthSel, DefineSel="All")),"Yes","No")</f>
        <v>No</v>
      </c>
      <c r="B1065" s="15" t="str">
        <f ca="1">IF(SubmissionActual[[#This Row],[Month2]]&lt;MONTH(TODAY()),"Yes","No")</f>
        <v>Yes</v>
      </c>
      <c r="C1065" s="15">
        <v>2022</v>
      </c>
      <c r="D1065" s="15">
        <v>5</v>
      </c>
      <c r="E1065" s="15" t="s">
        <v>170</v>
      </c>
      <c r="F1065" s="11" t="s">
        <v>534</v>
      </c>
      <c r="G1065" s="11"/>
      <c r="H1065" s="266" t="s">
        <v>72</v>
      </c>
      <c r="I1065" s="266" t="s">
        <v>368</v>
      </c>
      <c r="J1065" s="11" t="s">
        <v>384</v>
      </c>
      <c r="K1065" s="11" t="s">
        <v>385</v>
      </c>
      <c r="L1065" s="11" t="s">
        <v>422</v>
      </c>
      <c r="M1065" s="11">
        <v>435</v>
      </c>
      <c r="N1065" s="11"/>
      <c r="O1065" s="11">
        <v>0</v>
      </c>
      <c r="P1065" s="11">
        <v>427</v>
      </c>
      <c r="Q1065" s="289">
        <f>IF(SUMIFS(N:N,E:E,SubmissionActual[[#This Row],[MonthName]])&gt;0,SubmissionActual[[#This Row],[2nd Submission]],SubmissionActual[[#This Row],[1st Submission]])</f>
        <v>435</v>
      </c>
    </row>
    <row r="1066" spans="1:17">
      <c r="A1066" s="15" t="str">
        <f>IF(OR(AND(SubmissionActual[MonthName]=MonthSel, SubmissionActual[Define]=DefineSel), AND(SubmissionActual[MonthName]=MonthSel, DefineSel="All")),"Yes","No")</f>
        <v>No</v>
      </c>
      <c r="B1066" s="15" t="str">
        <f ca="1">IF(SubmissionActual[[#This Row],[Month2]]&lt;MONTH(TODAY()),"Yes","No")</f>
        <v>Yes</v>
      </c>
      <c r="C1066" s="15">
        <v>2022</v>
      </c>
      <c r="D1066" s="15">
        <v>5</v>
      </c>
      <c r="E1066" s="15" t="s">
        <v>170</v>
      </c>
      <c r="F1066" s="11" t="s">
        <v>486</v>
      </c>
      <c r="G1066" s="11"/>
      <c r="H1066" s="266" t="s">
        <v>72</v>
      </c>
      <c r="I1066" s="266" t="s">
        <v>368</v>
      </c>
      <c r="J1066" s="11" t="s">
        <v>386</v>
      </c>
      <c r="K1066" s="11" t="s">
        <v>387</v>
      </c>
      <c r="L1066" s="11" t="s">
        <v>419</v>
      </c>
      <c r="M1066" s="11">
        <v>3999.7749895830898</v>
      </c>
      <c r="N1066" s="11"/>
      <c r="O1066" s="11">
        <v>0</v>
      </c>
      <c r="P1066" s="11">
        <v>6129</v>
      </c>
      <c r="Q1066" s="289">
        <f>IF(SUMIFS(N:N,E:E,SubmissionActual[[#This Row],[MonthName]])&gt;0,SubmissionActual[[#This Row],[2nd Submission]],SubmissionActual[[#This Row],[1st Submission]])</f>
        <v>3999.7749895830898</v>
      </c>
    </row>
    <row r="1067" spans="1:17">
      <c r="A1067" s="15" t="str">
        <f>IF(OR(AND(SubmissionActual[MonthName]=MonthSel, SubmissionActual[Define]=DefineSel), AND(SubmissionActual[MonthName]=MonthSel, DefineSel="All")),"Yes","No")</f>
        <v>No</v>
      </c>
      <c r="B1067" s="15" t="str">
        <f ca="1">IF(SubmissionActual[[#This Row],[Month2]]&lt;MONTH(TODAY()),"Yes","No")</f>
        <v>Yes</v>
      </c>
      <c r="C1067" s="15">
        <v>2022</v>
      </c>
      <c r="D1067" s="15">
        <v>5</v>
      </c>
      <c r="E1067" s="15" t="s">
        <v>170</v>
      </c>
      <c r="F1067" s="11" t="s">
        <v>475</v>
      </c>
      <c r="G1067" s="11"/>
      <c r="H1067" s="266" t="s">
        <v>72</v>
      </c>
      <c r="I1067" s="266" t="s">
        <v>368</v>
      </c>
      <c r="J1067" s="11" t="s">
        <v>386</v>
      </c>
      <c r="K1067" s="11" t="s">
        <v>387</v>
      </c>
      <c r="L1067" s="11" t="s">
        <v>419</v>
      </c>
      <c r="M1067" s="11">
        <v>1601.190870624288</v>
      </c>
      <c r="N1067" s="11"/>
      <c r="O1067" s="11">
        <v>0</v>
      </c>
      <c r="P1067" s="11">
        <v>3070</v>
      </c>
      <c r="Q1067" s="289">
        <f>IF(SUMIFS(N:N,E:E,SubmissionActual[[#This Row],[MonthName]])&gt;0,SubmissionActual[[#This Row],[2nd Submission]],SubmissionActual[[#This Row],[1st Submission]])</f>
        <v>1601.190870624288</v>
      </c>
    </row>
    <row r="1068" spans="1:17">
      <c r="A1068" s="15" t="str">
        <f>IF(OR(AND(SubmissionActual[MonthName]=MonthSel, SubmissionActual[Define]=DefineSel), AND(SubmissionActual[MonthName]=MonthSel, DefineSel="All")),"Yes","No")</f>
        <v>No</v>
      </c>
      <c r="B1068" s="15" t="str">
        <f ca="1">IF(SubmissionActual[[#This Row],[Month2]]&lt;MONTH(TODAY()),"Yes","No")</f>
        <v>Yes</v>
      </c>
      <c r="C1068" s="15">
        <v>2022</v>
      </c>
      <c r="D1068" s="15">
        <v>5</v>
      </c>
      <c r="E1068" s="15" t="s">
        <v>170</v>
      </c>
      <c r="F1068" s="11" t="s">
        <v>497</v>
      </c>
      <c r="G1068" s="11"/>
      <c r="H1068" s="266" t="s">
        <v>77</v>
      </c>
      <c r="I1068" s="266" t="s">
        <v>368</v>
      </c>
      <c r="J1068" s="11" t="s">
        <v>386</v>
      </c>
      <c r="K1068" s="11" t="s">
        <v>387</v>
      </c>
      <c r="L1068" s="11" t="s">
        <v>419</v>
      </c>
      <c r="M1068" s="11"/>
      <c r="N1068" s="11"/>
      <c r="O1068" s="11"/>
      <c r="P1068" s="11">
        <v>2350</v>
      </c>
      <c r="Q1068" s="289">
        <f>IF(SUMIFS(N:N,E:E,SubmissionActual[[#This Row],[MonthName]])&gt;0,SubmissionActual[[#This Row],[2nd Submission]],SubmissionActual[[#This Row],[1st Submission]])</f>
        <v>0</v>
      </c>
    </row>
    <row r="1069" spans="1:17">
      <c r="A1069" s="15" t="str">
        <f>IF(OR(AND(SubmissionActual[MonthName]=MonthSel, SubmissionActual[Define]=DefineSel), AND(SubmissionActual[MonthName]=MonthSel, DefineSel="All")),"Yes","No")</f>
        <v>No</v>
      </c>
      <c r="B1069" s="15" t="str">
        <f ca="1">IF(SubmissionActual[[#This Row],[Month2]]&lt;MONTH(TODAY()),"Yes","No")</f>
        <v>Yes</v>
      </c>
      <c r="C1069" s="15">
        <v>2022</v>
      </c>
      <c r="D1069" s="15">
        <v>5</v>
      </c>
      <c r="E1069" s="15" t="s">
        <v>170</v>
      </c>
      <c r="F1069" s="11" t="s">
        <v>491</v>
      </c>
      <c r="G1069" s="11"/>
      <c r="H1069" s="266" t="s">
        <v>72</v>
      </c>
      <c r="I1069" s="266" t="s">
        <v>368</v>
      </c>
      <c r="J1069" s="11" t="s">
        <v>386</v>
      </c>
      <c r="K1069" s="11" t="s">
        <v>387</v>
      </c>
      <c r="L1069" s="11" t="s">
        <v>419</v>
      </c>
      <c r="M1069" s="11">
        <v>34388.960380380187</v>
      </c>
      <c r="N1069" s="11"/>
      <c r="O1069" s="11">
        <v>0</v>
      </c>
      <c r="P1069" s="11">
        <v>45150</v>
      </c>
      <c r="Q1069" s="289">
        <f>IF(SUMIFS(N:N,E:E,SubmissionActual[[#This Row],[MonthName]])&gt;0,SubmissionActual[[#This Row],[2nd Submission]],SubmissionActual[[#This Row],[1st Submission]])</f>
        <v>34388.960380380187</v>
      </c>
    </row>
    <row r="1070" spans="1:17">
      <c r="A1070" s="15" t="str">
        <f>IF(OR(AND(SubmissionActual[MonthName]=MonthSel, SubmissionActual[Define]=DefineSel), AND(SubmissionActual[MonthName]=MonthSel, DefineSel="All")),"Yes","No")</f>
        <v>No</v>
      </c>
      <c r="B1070" s="15" t="str">
        <f ca="1">IF(SubmissionActual[[#This Row],[Month2]]&lt;MONTH(TODAY()),"Yes","No")</f>
        <v>Yes</v>
      </c>
      <c r="C1070" s="15">
        <v>2022</v>
      </c>
      <c r="D1070" s="15">
        <v>5</v>
      </c>
      <c r="E1070" s="15" t="s">
        <v>170</v>
      </c>
      <c r="F1070" s="11" t="s">
        <v>492</v>
      </c>
      <c r="G1070" s="11"/>
      <c r="H1070" s="266" t="s">
        <v>72</v>
      </c>
      <c r="I1070" s="266" t="s">
        <v>368</v>
      </c>
      <c r="J1070" s="11" t="s">
        <v>386</v>
      </c>
      <c r="K1070" s="11" t="s">
        <v>387</v>
      </c>
      <c r="L1070" s="11" t="s">
        <v>419</v>
      </c>
      <c r="M1070" s="11"/>
      <c r="N1070" s="11"/>
      <c r="O1070" s="11"/>
      <c r="P1070" s="11">
        <v>3830</v>
      </c>
      <c r="Q1070" s="289">
        <f>IF(SUMIFS(N:N,E:E,SubmissionActual[[#This Row],[MonthName]])&gt;0,SubmissionActual[[#This Row],[2nd Submission]],SubmissionActual[[#This Row],[1st Submission]])</f>
        <v>0</v>
      </c>
    </row>
    <row r="1071" spans="1:17">
      <c r="A1071" s="15" t="str">
        <f>IF(OR(AND(SubmissionActual[MonthName]=MonthSel, SubmissionActual[Define]=DefineSel), AND(SubmissionActual[MonthName]=MonthSel, DefineSel="All")),"Yes","No")</f>
        <v>No</v>
      </c>
      <c r="B1071" s="15" t="str">
        <f ca="1">IF(SubmissionActual[[#This Row],[Month2]]&lt;MONTH(TODAY()),"Yes","No")</f>
        <v>Yes</v>
      </c>
      <c r="C1071" s="15">
        <v>2022</v>
      </c>
      <c r="D1071" s="15">
        <v>5</v>
      </c>
      <c r="E1071" s="15" t="s">
        <v>170</v>
      </c>
      <c r="F1071" s="11" t="s">
        <v>480</v>
      </c>
      <c r="G1071" s="11"/>
      <c r="H1071" s="266" t="s">
        <v>72</v>
      </c>
      <c r="I1071" s="266" t="s">
        <v>368</v>
      </c>
      <c r="J1071" s="11" t="s">
        <v>386</v>
      </c>
      <c r="K1071" s="11" t="s">
        <v>387</v>
      </c>
      <c r="L1071" s="11" t="s">
        <v>419</v>
      </c>
      <c r="M1071" s="11">
        <v>44830.744815385275</v>
      </c>
      <c r="N1071" s="11"/>
      <c r="O1071" s="11">
        <v>0</v>
      </c>
      <c r="P1071" s="11">
        <v>41155.30000000001</v>
      </c>
      <c r="Q1071" s="289">
        <f>IF(SUMIFS(N:N,E:E,SubmissionActual[[#This Row],[MonthName]])&gt;0,SubmissionActual[[#This Row],[2nd Submission]],SubmissionActual[[#This Row],[1st Submission]])</f>
        <v>44830.744815385275</v>
      </c>
    </row>
    <row r="1072" spans="1:17">
      <c r="A1072" s="15" t="str">
        <f>IF(OR(AND(SubmissionActual[MonthName]=MonthSel, SubmissionActual[Define]=DefineSel), AND(SubmissionActual[MonthName]=MonthSel, DefineSel="All")),"Yes","No")</f>
        <v>No</v>
      </c>
      <c r="B1072" s="15" t="str">
        <f ca="1">IF(SubmissionActual[[#This Row],[Month2]]&lt;MONTH(TODAY()),"Yes","No")</f>
        <v>Yes</v>
      </c>
      <c r="C1072" s="15">
        <v>2022</v>
      </c>
      <c r="D1072" s="15">
        <v>5</v>
      </c>
      <c r="E1072" s="15" t="s">
        <v>170</v>
      </c>
      <c r="F1072" s="11" t="s">
        <v>483</v>
      </c>
      <c r="G1072" s="11"/>
      <c r="H1072" s="266" t="s">
        <v>72</v>
      </c>
      <c r="I1072" s="266" t="s">
        <v>368</v>
      </c>
      <c r="J1072" s="11" t="s">
        <v>386</v>
      </c>
      <c r="K1072" s="11" t="s">
        <v>387</v>
      </c>
      <c r="L1072" s="11" t="s">
        <v>419</v>
      </c>
      <c r="M1072" s="11">
        <v>142512</v>
      </c>
      <c r="N1072" s="11"/>
      <c r="O1072" s="11">
        <v>0</v>
      </c>
      <c r="P1072" s="11">
        <v>142089</v>
      </c>
      <c r="Q1072" s="289">
        <f>IF(SUMIFS(N:N,E:E,SubmissionActual[[#This Row],[MonthName]])&gt;0,SubmissionActual[[#This Row],[2nd Submission]],SubmissionActual[[#This Row],[1st Submission]])</f>
        <v>142512</v>
      </c>
    </row>
    <row r="1073" spans="1:17">
      <c r="A1073" s="15" t="str">
        <f>IF(OR(AND(SubmissionActual[MonthName]=MonthSel, SubmissionActual[Define]=DefineSel), AND(SubmissionActual[MonthName]=MonthSel, DefineSel="All")),"Yes","No")</f>
        <v>No</v>
      </c>
      <c r="B1073" s="15" t="str">
        <f ca="1">IF(SubmissionActual[[#This Row],[Month2]]&lt;MONTH(TODAY()),"Yes","No")</f>
        <v>Yes</v>
      </c>
      <c r="C1073" s="15">
        <v>2022</v>
      </c>
      <c r="D1073" s="15">
        <v>5</v>
      </c>
      <c r="E1073" s="15" t="s">
        <v>170</v>
      </c>
      <c r="F1073" s="11" t="s">
        <v>478</v>
      </c>
      <c r="G1073" s="11"/>
      <c r="H1073" s="266" t="s">
        <v>72</v>
      </c>
      <c r="I1073" s="266" t="s">
        <v>368</v>
      </c>
      <c r="J1073" s="11" t="s">
        <v>386</v>
      </c>
      <c r="K1073" s="11" t="s">
        <v>387</v>
      </c>
      <c r="L1073" s="11" t="s">
        <v>419</v>
      </c>
      <c r="M1073" s="11">
        <v>2296</v>
      </c>
      <c r="N1073" s="11"/>
      <c r="O1073" s="11">
        <v>0</v>
      </c>
      <c r="P1073" s="11">
        <v>3240</v>
      </c>
      <c r="Q1073" s="289">
        <f>IF(SUMIFS(N:N,E:E,SubmissionActual[[#This Row],[MonthName]])&gt;0,SubmissionActual[[#This Row],[2nd Submission]],SubmissionActual[[#This Row],[1st Submission]])</f>
        <v>2296</v>
      </c>
    </row>
    <row r="1074" spans="1:17">
      <c r="A1074" s="15" t="str">
        <f>IF(OR(AND(SubmissionActual[MonthName]=MonthSel, SubmissionActual[Define]=DefineSel), AND(SubmissionActual[MonthName]=MonthSel, DefineSel="All")),"Yes","No")</f>
        <v>No</v>
      </c>
      <c r="B1074" s="15" t="str">
        <f ca="1">IF(SubmissionActual[[#This Row],[Month2]]&lt;MONTH(TODAY()),"Yes","No")</f>
        <v>Yes</v>
      </c>
      <c r="C1074" s="15">
        <v>2022</v>
      </c>
      <c r="D1074" s="15">
        <v>5</v>
      </c>
      <c r="E1074" s="15" t="s">
        <v>170</v>
      </c>
      <c r="F1074" s="11" t="s">
        <v>479</v>
      </c>
      <c r="G1074" s="11"/>
      <c r="H1074" s="266" t="s">
        <v>72</v>
      </c>
      <c r="I1074" s="266" t="s">
        <v>368</v>
      </c>
      <c r="J1074" s="11" t="s">
        <v>386</v>
      </c>
      <c r="K1074" s="11" t="s">
        <v>387</v>
      </c>
      <c r="L1074" s="11" t="s">
        <v>419</v>
      </c>
      <c r="M1074" s="11">
        <v>28438.571752873017</v>
      </c>
      <c r="N1074" s="11"/>
      <c r="O1074" s="11">
        <v>0</v>
      </c>
      <c r="P1074" s="11">
        <v>28461</v>
      </c>
      <c r="Q1074" s="289">
        <f>IF(SUMIFS(N:N,E:E,SubmissionActual[[#This Row],[MonthName]])&gt;0,SubmissionActual[[#This Row],[2nd Submission]],SubmissionActual[[#This Row],[1st Submission]])</f>
        <v>28438.571752873017</v>
      </c>
    </row>
    <row r="1075" spans="1:17">
      <c r="A1075" s="15" t="str">
        <f>IF(OR(AND(SubmissionActual[MonthName]=MonthSel, SubmissionActual[Define]=DefineSel), AND(SubmissionActual[MonthName]=MonthSel, DefineSel="All")),"Yes","No")</f>
        <v>No</v>
      </c>
      <c r="B1075" s="15" t="str">
        <f ca="1">IF(SubmissionActual[[#This Row],[Month2]]&lt;MONTH(TODAY()),"Yes","No")</f>
        <v>Yes</v>
      </c>
      <c r="C1075" s="15">
        <v>2022</v>
      </c>
      <c r="D1075" s="15">
        <v>5</v>
      </c>
      <c r="E1075" s="15" t="s">
        <v>170</v>
      </c>
      <c r="F1075" s="11" t="s">
        <v>485</v>
      </c>
      <c r="G1075" s="11"/>
      <c r="H1075" s="266" t="s">
        <v>72</v>
      </c>
      <c r="I1075" s="266" t="s">
        <v>368</v>
      </c>
      <c r="J1075" s="11" t="s">
        <v>386</v>
      </c>
      <c r="K1075" s="11" t="s">
        <v>387</v>
      </c>
      <c r="L1075" s="11" t="s">
        <v>419</v>
      </c>
      <c r="M1075" s="11">
        <v>32525.893204732762</v>
      </c>
      <c r="N1075" s="11"/>
      <c r="O1075" s="11">
        <v>0</v>
      </c>
      <c r="P1075" s="11">
        <v>26427.5</v>
      </c>
      <c r="Q1075" s="289">
        <f>IF(SUMIFS(N:N,E:E,SubmissionActual[[#This Row],[MonthName]])&gt;0,SubmissionActual[[#This Row],[2nd Submission]],SubmissionActual[[#This Row],[1st Submission]])</f>
        <v>32525.893204732762</v>
      </c>
    </row>
    <row r="1076" spans="1:17">
      <c r="A1076" s="15" t="str">
        <f>IF(OR(AND(SubmissionActual[MonthName]=MonthSel, SubmissionActual[Define]=DefineSel), AND(SubmissionActual[MonthName]=MonthSel, DefineSel="All")),"Yes","No")</f>
        <v>No</v>
      </c>
      <c r="B1076" s="15" t="str">
        <f ca="1">IF(SubmissionActual[[#This Row],[Month2]]&lt;MONTH(TODAY()),"Yes","No")</f>
        <v>Yes</v>
      </c>
      <c r="C1076" s="15">
        <v>2022</v>
      </c>
      <c r="D1076" s="15">
        <v>5</v>
      </c>
      <c r="E1076" s="15" t="s">
        <v>170</v>
      </c>
      <c r="F1076" s="11" t="s">
        <v>481</v>
      </c>
      <c r="G1076" s="11"/>
      <c r="H1076" s="266" t="s">
        <v>72</v>
      </c>
      <c r="I1076" s="266" t="s">
        <v>368</v>
      </c>
      <c r="J1076" s="11" t="s">
        <v>386</v>
      </c>
      <c r="K1076" s="11" t="s">
        <v>387</v>
      </c>
      <c r="L1076" s="11" t="s">
        <v>419</v>
      </c>
      <c r="M1076" s="11">
        <v>4080.4749484796002</v>
      </c>
      <c r="N1076" s="11"/>
      <c r="O1076" s="11">
        <v>0</v>
      </c>
      <c r="P1076" s="11">
        <v>3313.7000000000003</v>
      </c>
      <c r="Q1076" s="289">
        <f>IF(SUMIFS(N:N,E:E,SubmissionActual[[#This Row],[MonthName]])&gt;0,SubmissionActual[[#This Row],[2nd Submission]],SubmissionActual[[#This Row],[1st Submission]])</f>
        <v>4080.4749484796002</v>
      </c>
    </row>
    <row r="1077" spans="1:17">
      <c r="A1077" s="15" t="str">
        <f>IF(OR(AND(SubmissionActual[MonthName]=MonthSel, SubmissionActual[Define]=DefineSel), AND(SubmissionActual[MonthName]=MonthSel, DefineSel="All")),"Yes","No")</f>
        <v>No</v>
      </c>
      <c r="B1077" s="15" t="str">
        <f ca="1">IF(SubmissionActual[[#This Row],[Month2]]&lt;MONTH(TODAY()),"Yes","No")</f>
        <v>Yes</v>
      </c>
      <c r="C1077" s="15">
        <v>2022</v>
      </c>
      <c r="D1077" s="15">
        <v>5</v>
      </c>
      <c r="E1077" s="15" t="s">
        <v>170</v>
      </c>
      <c r="F1077" s="11" t="s">
        <v>484</v>
      </c>
      <c r="G1077" s="11"/>
      <c r="H1077" s="266" t="s">
        <v>72</v>
      </c>
      <c r="I1077" s="266" t="s">
        <v>368</v>
      </c>
      <c r="J1077" s="11" t="s">
        <v>386</v>
      </c>
      <c r="K1077" s="11" t="s">
        <v>387</v>
      </c>
      <c r="L1077" s="11" t="s">
        <v>419</v>
      </c>
      <c r="M1077" s="11">
        <v>17550.26946231765</v>
      </c>
      <c r="N1077" s="11"/>
      <c r="O1077" s="11">
        <v>0</v>
      </c>
      <c r="P1077" s="11">
        <v>16711.5</v>
      </c>
      <c r="Q1077" s="289">
        <f>IF(SUMIFS(N:N,E:E,SubmissionActual[[#This Row],[MonthName]])&gt;0,SubmissionActual[[#This Row],[2nd Submission]],SubmissionActual[[#This Row],[1st Submission]])</f>
        <v>17550.26946231765</v>
      </c>
    </row>
    <row r="1078" spans="1:17">
      <c r="A1078" s="15" t="str">
        <f>IF(OR(AND(SubmissionActual[MonthName]=MonthSel, SubmissionActual[Define]=DefineSel), AND(SubmissionActual[MonthName]=MonthSel, DefineSel="All")),"Yes","No")</f>
        <v>No</v>
      </c>
      <c r="B1078" s="15" t="str">
        <f ca="1">IF(SubmissionActual[[#This Row],[Month2]]&lt;MONTH(TODAY()),"Yes","No")</f>
        <v>Yes</v>
      </c>
      <c r="C1078" s="15">
        <v>2022</v>
      </c>
      <c r="D1078" s="15">
        <v>5</v>
      </c>
      <c r="E1078" s="15" t="s">
        <v>170</v>
      </c>
      <c r="F1078" s="11" t="s">
        <v>487</v>
      </c>
      <c r="G1078" s="11"/>
      <c r="H1078" s="266" t="s">
        <v>72</v>
      </c>
      <c r="I1078" s="266" t="s">
        <v>368</v>
      </c>
      <c r="J1078" s="11" t="s">
        <v>386</v>
      </c>
      <c r="K1078" s="11" t="s">
        <v>387</v>
      </c>
      <c r="L1078" s="11" t="s">
        <v>419</v>
      </c>
      <c r="M1078" s="11">
        <v>755.07236085591637</v>
      </c>
      <c r="N1078" s="11"/>
      <c r="O1078" s="11">
        <v>0</v>
      </c>
      <c r="P1078" s="11">
        <v>400</v>
      </c>
      <c r="Q1078" s="289">
        <f>IF(SUMIFS(N:N,E:E,SubmissionActual[[#This Row],[MonthName]])&gt;0,SubmissionActual[[#This Row],[2nd Submission]],SubmissionActual[[#This Row],[1st Submission]])</f>
        <v>755.07236085591637</v>
      </c>
    </row>
    <row r="1079" spans="1:17">
      <c r="A1079" s="15" t="str">
        <f>IF(OR(AND(SubmissionActual[MonthName]=MonthSel, SubmissionActual[Define]=DefineSel), AND(SubmissionActual[MonthName]=MonthSel, DefineSel="All")),"Yes","No")</f>
        <v>No</v>
      </c>
      <c r="B1079" s="15" t="str">
        <f ca="1">IF(SubmissionActual[[#This Row],[Month2]]&lt;MONTH(TODAY()),"Yes","No")</f>
        <v>Yes</v>
      </c>
      <c r="C1079" s="15">
        <v>2022</v>
      </c>
      <c r="D1079" s="15">
        <v>5</v>
      </c>
      <c r="E1079" s="15" t="s">
        <v>170</v>
      </c>
      <c r="F1079" s="11" t="s">
        <v>490</v>
      </c>
      <c r="G1079" s="11"/>
      <c r="H1079" s="266" t="s">
        <v>72</v>
      </c>
      <c r="I1079" s="266" t="s">
        <v>368</v>
      </c>
      <c r="J1079" s="11" t="s">
        <v>386</v>
      </c>
      <c r="K1079" s="11" t="s">
        <v>387</v>
      </c>
      <c r="L1079" s="11" t="s">
        <v>419</v>
      </c>
      <c r="M1079" s="11">
        <v>8092.8592461856806</v>
      </c>
      <c r="N1079" s="11"/>
      <c r="O1079" s="11">
        <v>0</v>
      </c>
      <c r="P1079" s="11">
        <v>6100</v>
      </c>
      <c r="Q1079" s="289">
        <f>IF(SUMIFS(N:N,E:E,SubmissionActual[[#This Row],[MonthName]])&gt;0,SubmissionActual[[#This Row],[2nd Submission]],SubmissionActual[[#This Row],[1st Submission]])</f>
        <v>8092.8592461856806</v>
      </c>
    </row>
    <row r="1080" spans="1:17">
      <c r="A1080" s="15" t="str">
        <f>IF(OR(AND(SubmissionActual[MonthName]=MonthSel, SubmissionActual[Define]=DefineSel), AND(SubmissionActual[MonthName]=MonthSel, DefineSel="All")),"Yes","No")</f>
        <v>No</v>
      </c>
      <c r="B1080" s="15" t="str">
        <f ca="1">IF(SubmissionActual[[#This Row],[Month2]]&lt;MONTH(TODAY()),"Yes","No")</f>
        <v>Yes</v>
      </c>
      <c r="C1080" s="15">
        <v>2022</v>
      </c>
      <c r="D1080" s="15">
        <v>5</v>
      </c>
      <c r="E1080" s="15" t="s">
        <v>170</v>
      </c>
      <c r="F1080" s="11" t="s">
        <v>493</v>
      </c>
      <c r="G1080" s="11"/>
      <c r="H1080" s="266" t="s">
        <v>72</v>
      </c>
      <c r="I1080" s="266" t="s">
        <v>368</v>
      </c>
      <c r="J1080" s="11" t="s">
        <v>386</v>
      </c>
      <c r="K1080" s="11" t="s">
        <v>387</v>
      </c>
      <c r="L1080" s="11" t="s">
        <v>419</v>
      </c>
      <c r="M1080" s="11"/>
      <c r="N1080" s="11"/>
      <c r="O1080" s="11"/>
      <c r="P1080" s="11">
        <v>4310</v>
      </c>
      <c r="Q1080" s="289">
        <f>IF(SUMIFS(N:N,E:E,SubmissionActual[[#This Row],[MonthName]])&gt;0,SubmissionActual[[#This Row],[2nd Submission]],SubmissionActual[[#This Row],[1st Submission]])</f>
        <v>0</v>
      </c>
    </row>
    <row r="1081" spans="1:17">
      <c r="A1081" s="15" t="str">
        <f>IF(OR(AND(SubmissionActual[MonthName]=MonthSel, SubmissionActual[Define]=DefineSel), AND(SubmissionActual[MonthName]=MonthSel, DefineSel="All")),"Yes","No")</f>
        <v>No</v>
      </c>
      <c r="B1081" s="15" t="str">
        <f ca="1">IF(SubmissionActual[[#This Row],[Month2]]&lt;MONTH(TODAY()),"Yes","No")</f>
        <v>Yes</v>
      </c>
      <c r="C1081" s="15">
        <v>2022</v>
      </c>
      <c r="D1081" s="15">
        <v>5</v>
      </c>
      <c r="E1081" s="15" t="s">
        <v>170</v>
      </c>
      <c r="F1081" s="11" t="s">
        <v>488</v>
      </c>
      <c r="G1081" s="11"/>
      <c r="H1081" s="266" t="s">
        <v>72</v>
      </c>
      <c r="I1081" s="266" t="s">
        <v>368</v>
      </c>
      <c r="J1081" s="11" t="s">
        <v>386</v>
      </c>
      <c r="K1081" s="11" t="s">
        <v>387</v>
      </c>
      <c r="L1081" s="11" t="s">
        <v>419</v>
      </c>
      <c r="M1081" s="11"/>
      <c r="N1081" s="11"/>
      <c r="O1081" s="11"/>
      <c r="P1081" s="11">
        <v>0</v>
      </c>
      <c r="Q1081" s="289">
        <f>IF(SUMIFS(N:N,E:E,SubmissionActual[[#This Row],[MonthName]])&gt;0,SubmissionActual[[#This Row],[2nd Submission]],SubmissionActual[[#This Row],[1st Submission]])</f>
        <v>0</v>
      </c>
    </row>
    <row r="1082" spans="1:17">
      <c r="A1082" s="15" t="str">
        <f>IF(OR(AND(SubmissionActual[MonthName]=MonthSel, SubmissionActual[Define]=DefineSel), AND(SubmissionActual[MonthName]=MonthSel, DefineSel="All")),"Yes","No")</f>
        <v>No</v>
      </c>
      <c r="B1082" s="15" t="str">
        <f ca="1">IF(SubmissionActual[[#This Row],[Month2]]&lt;MONTH(TODAY()),"Yes","No")</f>
        <v>Yes</v>
      </c>
      <c r="C1082" s="15">
        <v>2022</v>
      </c>
      <c r="D1082" s="15">
        <v>5</v>
      </c>
      <c r="E1082" s="15" t="s">
        <v>170</v>
      </c>
      <c r="F1082" s="11" t="s">
        <v>489</v>
      </c>
      <c r="G1082" s="11"/>
      <c r="H1082" s="266" t="s">
        <v>72</v>
      </c>
      <c r="I1082" s="266" t="s">
        <v>368</v>
      </c>
      <c r="J1082" s="11" t="s">
        <v>386</v>
      </c>
      <c r="K1082" s="11" t="s">
        <v>387</v>
      </c>
      <c r="L1082" s="11" t="s">
        <v>419</v>
      </c>
      <c r="M1082" s="11">
        <v>5026.6179175999287</v>
      </c>
      <c r="N1082" s="11"/>
      <c r="O1082" s="11">
        <v>0</v>
      </c>
      <c r="P1082" s="11">
        <v>5610</v>
      </c>
      <c r="Q1082" s="289">
        <f>IF(SUMIFS(N:N,E:E,SubmissionActual[[#This Row],[MonthName]])&gt;0,SubmissionActual[[#This Row],[2nd Submission]],SubmissionActual[[#This Row],[1st Submission]])</f>
        <v>5026.6179175999287</v>
      </c>
    </row>
    <row r="1083" spans="1:17">
      <c r="A1083" s="15" t="str">
        <f>IF(OR(AND(SubmissionActual[MonthName]=MonthSel, SubmissionActual[Define]=DefineSel), AND(SubmissionActual[MonthName]=MonthSel, DefineSel="All")),"Yes","No")</f>
        <v>No</v>
      </c>
      <c r="B1083" s="15" t="str">
        <f ca="1">IF(SubmissionActual[[#This Row],[Month2]]&lt;MONTH(TODAY()),"Yes","No")</f>
        <v>Yes</v>
      </c>
      <c r="C1083" s="15">
        <v>2022</v>
      </c>
      <c r="D1083" s="15">
        <v>5</v>
      </c>
      <c r="E1083" s="15" t="s">
        <v>170</v>
      </c>
      <c r="F1083" s="11" t="s">
        <v>482</v>
      </c>
      <c r="G1083" s="11"/>
      <c r="H1083" s="266" t="s">
        <v>72</v>
      </c>
      <c r="I1083" s="266" t="s">
        <v>368</v>
      </c>
      <c r="J1083" s="11" t="s">
        <v>386</v>
      </c>
      <c r="K1083" s="11" t="s">
        <v>387</v>
      </c>
      <c r="L1083" s="11" t="s">
        <v>419</v>
      </c>
      <c r="M1083" s="11">
        <v>10341.122850489342</v>
      </c>
      <c r="N1083" s="11"/>
      <c r="O1083" s="11">
        <v>0</v>
      </c>
      <c r="P1083" s="11">
        <v>11464.2</v>
      </c>
      <c r="Q1083" s="289">
        <f>IF(SUMIFS(N:N,E:E,SubmissionActual[[#This Row],[MonthName]])&gt;0,SubmissionActual[[#This Row],[2nd Submission]],SubmissionActual[[#This Row],[1st Submission]])</f>
        <v>10341.122850489342</v>
      </c>
    </row>
    <row r="1084" spans="1:17">
      <c r="A1084" s="15" t="str">
        <f>IF(OR(AND(SubmissionActual[MonthName]=MonthSel, SubmissionActual[Define]=DefineSel), AND(SubmissionActual[MonthName]=MonthSel, DefineSel="All")),"Yes","No")</f>
        <v>No</v>
      </c>
      <c r="B1084" s="15" t="str">
        <f ca="1">IF(SubmissionActual[[#This Row],[Month2]]&lt;MONTH(TODAY()),"Yes","No")</f>
        <v>Yes</v>
      </c>
      <c r="C1084" s="15">
        <v>2022</v>
      </c>
      <c r="D1084" s="15">
        <v>5</v>
      </c>
      <c r="E1084" s="15" t="s">
        <v>170</v>
      </c>
      <c r="F1084" s="11" t="s">
        <v>477</v>
      </c>
      <c r="G1084" s="11"/>
      <c r="H1084" s="266" t="s">
        <v>72</v>
      </c>
      <c r="I1084" s="266" t="s">
        <v>368</v>
      </c>
      <c r="J1084" s="11" t="s">
        <v>386</v>
      </c>
      <c r="K1084" s="11" t="s">
        <v>388</v>
      </c>
      <c r="L1084" s="11" t="s">
        <v>419</v>
      </c>
      <c r="M1084" s="11">
        <v>1100</v>
      </c>
      <c r="N1084" s="11"/>
      <c r="O1084" s="11">
        <v>0</v>
      </c>
      <c r="P1084" s="11">
        <v>108</v>
      </c>
      <c r="Q1084" s="289">
        <f>IF(SUMIFS(N:N,E:E,SubmissionActual[[#This Row],[MonthName]])&gt;0,SubmissionActual[[#This Row],[2nd Submission]],SubmissionActual[[#This Row],[1st Submission]])</f>
        <v>1100</v>
      </c>
    </row>
    <row r="1085" spans="1:17">
      <c r="A1085" s="15" t="str">
        <f>IF(OR(AND(SubmissionActual[MonthName]=MonthSel, SubmissionActual[Define]=DefineSel), AND(SubmissionActual[MonthName]=MonthSel, DefineSel="All")),"Yes","No")</f>
        <v>No</v>
      </c>
      <c r="B1085" s="15" t="str">
        <f ca="1">IF(SubmissionActual[[#This Row],[Month2]]&lt;MONTH(TODAY()),"Yes","No")</f>
        <v>Yes</v>
      </c>
      <c r="C1085" s="15">
        <v>2022</v>
      </c>
      <c r="D1085" s="15">
        <v>5</v>
      </c>
      <c r="E1085" s="15" t="s">
        <v>170</v>
      </c>
      <c r="F1085" s="11" t="s">
        <v>476</v>
      </c>
      <c r="G1085" s="11"/>
      <c r="H1085" s="266" t="s">
        <v>72</v>
      </c>
      <c r="I1085" s="266" t="s">
        <v>368</v>
      </c>
      <c r="J1085" s="11" t="s">
        <v>386</v>
      </c>
      <c r="K1085" s="11" t="s">
        <v>388</v>
      </c>
      <c r="L1085" s="11" t="s">
        <v>419</v>
      </c>
      <c r="M1085" s="11">
        <v>314</v>
      </c>
      <c r="N1085" s="11"/>
      <c r="O1085" s="11">
        <v>0</v>
      </c>
      <c r="P1085" s="11">
        <v>26</v>
      </c>
      <c r="Q1085" s="289">
        <f>IF(SUMIFS(N:N,E:E,SubmissionActual[[#This Row],[MonthName]])&gt;0,SubmissionActual[[#This Row],[2nd Submission]],SubmissionActual[[#This Row],[1st Submission]])</f>
        <v>314</v>
      </c>
    </row>
    <row r="1086" spans="1:17">
      <c r="A1086" s="15" t="str">
        <f>IF(OR(AND(SubmissionActual[MonthName]=MonthSel, SubmissionActual[Define]=DefineSel), AND(SubmissionActual[MonthName]=MonthSel, DefineSel="All")),"Yes","No")</f>
        <v>No</v>
      </c>
      <c r="B1086" s="15" t="str">
        <f ca="1">IF(SubmissionActual[[#This Row],[Month2]]&lt;MONTH(TODAY()),"Yes","No")</f>
        <v>Yes</v>
      </c>
      <c r="C1086" s="15">
        <v>2022</v>
      </c>
      <c r="D1086" s="15">
        <v>5</v>
      </c>
      <c r="E1086" s="15" t="s">
        <v>170</v>
      </c>
      <c r="F1086" s="11" t="s">
        <v>29</v>
      </c>
      <c r="G1086" s="11"/>
      <c r="H1086" s="266" t="s">
        <v>77</v>
      </c>
      <c r="I1086" s="266" t="s">
        <v>368</v>
      </c>
      <c r="J1086" s="11" t="s">
        <v>386</v>
      </c>
      <c r="K1086" s="11" t="s">
        <v>387</v>
      </c>
      <c r="L1086" s="11" t="s">
        <v>419</v>
      </c>
      <c r="M1086" s="11"/>
      <c r="N1086" s="11"/>
      <c r="O1086" s="11"/>
      <c r="P1086" s="11">
        <v>0</v>
      </c>
      <c r="Q1086" s="289">
        <f>IF(SUMIFS(N:N,E:E,SubmissionActual[[#This Row],[MonthName]])&gt;0,SubmissionActual[[#This Row],[2nd Submission]],SubmissionActual[[#This Row],[1st Submission]])</f>
        <v>0</v>
      </c>
    </row>
    <row r="1087" spans="1:17">
      <c r="A1087" s="15" t="str">
        <f>IF(OR(AND(SubmissionActual[MonthName]=MonthSel, SubmissionActual[Define]=DefineSel), AND(SubmissionActual[MonthName]=MonthSel, DefineSel="All")),"Yes","No")</f>
        <v>No</v>
      </c>
      <c r="B1087" s="15" t="str">
        <f ca="1">IF(SubmissionActual[[#This Row],[Month2]]&lt;MONTH(TODAY()),"Yes","No")</f>
        <v>Yes</v>
      </c>
      <c r="C1087" s="15">
        <v>2022</v>
      </c>
      <c r="D1087" s="15">
        <v>5</v>
      </c>
      <c r="E1087" s="15" t="s">
        <v>170</v>
      </c>
      <c r="F1087" s="11" t="s">
        <v>30</v>
      </c>
      <c r="G1087" s="11"/>
      <c r="H1087" s="266" t="s">
        <v>77</v>
      </c>
      <c r="I1087" s="266" t="s">
        <v>368</v>
      </c>
      <c r="J1087" s="11" t="s">
        <v>386</v>
      </c>
      <c r="K1087" s="11" t="s">
        <v>387</v>
      </c>
      <c r="L1087" s="11" t="s">
        <v>419</v>
      </c>
      <c r="M1087" s="11"/>
      <c r="N1087" s="11"/>
      <c r="O1087" s="11"/>
      <c r="P1087" s="11">
        <v>0</v>
      </c>
      <c r="Q1087" s="289">
        <f>IF(SUMIFS(N:N,E:E,SubmissionActual[[#This Row],[MonthName]])&gt;0,SubmissionActual[[#This Row],[2nd Submission]],SubmissionActual[[#This Row],[1st Submission]])</f>
        <v>0</v>
      </c>
    </row>
    <row r="1088" spans="1:17">
      <c r="A1088" s="15" t="str">
        <f>IF(OR(AND(SubmissionActual[MonthName]=MonthSel, SubmissionActual[Define]=DefineSel), AND(SubmissionActual[MonthName]=MonthSel, DefineSel="All")),"Yes","No")</f>
        <v>No</v>
      </c>
      <c r="B1088" s="15" t="str">
        <f ca="1">IF(SubmissionActual[[#This Row],[Month2]]&lt;MONTH(TODAY()),"Yes","No")</f>
        <v>Yes</v>
      </c>
      <c r="C1088" s="15">
        <v>2022</v>
      </c>
      <c r="D1088" s="15">
        <v>5</v>
      </c>
      <c r="E1088" s="15" t="s">
        <v>170</v>
      </c>
      <c r="F1088" s="11" t="s">
        <v>429</v>
      </c>
      <c r="G1088" s="11"/>
      <c r="H1088" s="266" t="s">
        <v>77</v>
      </c>
      <c r="I1088" s="266" t="s">
        <v>368</v>
      </c>
      <c r="J1088" s="11" t="s">
        <v>386</v>
      </c>
      <c r="K1088" s="11" t="s">
        <v>387</v>
      </c>
      <c r="L1088" s="11" t="s">
        <v>419</v>
      </c>
      <c r="M1088" s="11">
        <v>4458.119999999999</v>
      </c>
      <c r="N1088" s="11"/>
      <c r="O1088" s="11">
        <v>0</v>
      </c>
      <c r="P1088" s="11">
        <v>4656</v>
      </c>
      <c r="Q1088" s="289">
        <f>IF(SUMIFS(N:N,E:E,SubmissionActual[[#This Row],[MonthName]])&gt;0,SubmissionActual[[#This Row],[2nd Submission]],SubmissionActual[[#This Row],[1st Submission]])</f>
        <v>4458.119999999999</v>
      </c>
    </row>
    <row r="1089" spans="1:17">
      <c r="A1089" s="15" t="str">
        <f>IF(OR(AND(SubmissionActual[MonthName]=MonthSel, SubmissionActual[Define]=DefineSel), AND(SubmissionActual[MonthName]=MonthSel, DefineSel="All")),"Yes","No")</f>
        <v>No</v>
      </c>
      <c r="B1089" s="15" t="str">
        <f ca="1">IF(SubmissionActual[[#This Row],[Month2]]&lt;MONTH(TODAY()),"Yes","No")</f>
        <v>Yes</v>
      </c>
      <c r="C1089" s="15">
        <v>2022</v>
      </c>
      <c r="D1089" s="15">
        <v>5</v>
      </c>
      <c r="E1089" s="15" t="s">
        <v>170</v>
      </c>
      <c r="F1089" s="11" t="s">
        <v>436</v>
      </c>
      <c r="G1089" s="11"/>
      <c r="H1089" s="266" t="s">
        <v>77</v>
      </c>
      <c r="I1089" s="266" t="s">
        <v>368</v>
      </c>
      <c r="J1089" s="11" t="s">
        <v>386</v>
      </c>
      <c r="K1089" s="11" t="s">
        <v>387</v>
      </c>
      <c r="L1089" s="11" t="s">
        <v>419</v>
      </c>
      <c r="M1089" s="11"/>
      <c r="N1089" s="11"/>
      <c r="O1089" s="11"/>
      <c r="P1089" s="11">
        <v>0</v>
      </c>
      <c r="Q1089" s="289">
        <f>IF(SUMIFS(N:N,E:E,SubmissionActual[[#This Row],[MonthName]])&gt;0,SubmissionActual[[#This Row],[2nd Submission]],SubmissionActual[[#This Row],[1st Submission]])</f>
        <v>0</v>
      </c>
    </row>
    <row r="1090" spans="1:17">
      <c r="A1090" s="15" t="str">
        <f>IF(OR(AND(SubmissionActual[MonthName]=MonthSel, SubmissionActual[Define]=DefineSel), AND(SubmissionActual[MonthName]=MonthSel, DefineSel="All")),"Yes","No")</f>
        <v>No</v>
      </c>
      <c r="B1090" s="15" t="str">
        <f ca="1">IF(SubmissionActual[[#This Row],[Month2]]&lt;MONTH(TODAY()),"Yes","No")</f>
        <v>Yes</v>
      </c>
      <c r="C1090" s="15">
        <v>2022</v>
      </c>
      <c r="D1090" s="15">
        <v>5</v>
      </c>
      <c r="E1090" s="15" t="s">
        <v>170</v>
      </c>
      <c r="F1090" s="11" t="s">
        <v>435</v>
      </c>
      <c r="G1090" s="11"/>
      <c r="H1090" s="266" t="s">
        <v>77</v>
      </c>
      <c r="I1090" s="266" t="s">
        <v>368</v>
      </c>
      <c r="J1090" s="11" t="s">
        <v>386</v>
      </c>
      <c r="K1090" s="11" t="s">
        <v>387</v>
      </c>
      <c r="L1090" s="11" t="s">
        <v>419</v>
      </c>
      <c r="M1090" s="11"/>
      <c r="N1090" s="11"/>
      <c r="O1090" s="11"/>
      <c r="P1090" s="11">
        <v>0</v>
      </c>
      <c r="Q1090" s="289">
        <f>IF(SUMIFS(N:N,E:E,SubmissionActual[[#This Row],[MonthName]])&gt;0,SubmissionActual[[#This Row],[2nd Submission]],SubmissionActual[[#This Row],[1st Submission]])</f>
        <v>0</v>
      </c>
    </row>
    <row r="1091" spans="1:17">
      <c r="A1091" s="15" t="str">
        <f>IF(OR(AND(SubmissionActual[MonthName]=MonthSel, SubmissionActual[Define]=DefineSel), AND(SubmissionActual[MonthName]=MonthSel, DefineSel="All")),"Yes","No")</f>
        <v>No</v>
      </c>
      <c r="B1091" s="15" t="str">
        <f ca="1">IF(SubmissionActual[[#This Row],[Month2]]&lt;MONTH(TODAY()),"Yes","No")</f>
        <v>Yes</v>
      </c>
      <c r="C1091" s="15">
        <v>2022</v>
      </c>
      <c r="D1091" s="15">
        <v>5</v>
      </c>
      <c r="E1091" s="15" t="s">
        <v>170</v>
      </c>
      <c r="F1091" s="11" t="s">
        <v>494</v>
      </c>
      <c r="G1091" s="11"/>
      <c r="H1091" s="266" t="s">
        <v>77</v>
      </c>
      <c r="I1091" s="266" t="s">
        <v>368</v>
      </c>
      <c r="J1091" s="11" t="s">
        <v>386</v>
      </c>
      <c r="K1091" s="11" t="s">
        <v>387</v>
      </c>
      <c r="L1091" s="11" t="s">
        <v>419</v>
      </c>
      <c r="M1091" s="11">
        <v>24</v>
      </c>
      <c r="N1091" s="11"/>
      <c r="O1091" s="11">
        <v>0</v>
      </c>
      <c r="P1091" s="11">
        <v>576</v>
      </c>
      <c r="Q1091" s="289">
        <f>IF(SUMIFS(N:N,E:E,SubmissionActual[[#This Row],[MonthName]])&gt;0,SubmissionActual[[#This Row],[2nd Submission]],SubmissionActual[[#This Row],[1st Submission]])</f>
        <v>24</v>
      </c>
    </row>
    <row r="1092" spans="1:17">
      <c r="A1092" s="15" t="str">
        <f>IF(OR(AND(SubmissionActual[MonthName]=MonthSel, SubmissionActual[Define]=DefineSel), AND(SubmissionActual[MonthName]=MonthSel, DefineSel="All")),"Yes","No")</f>
        <v>No</v>
      </c>
      <c r="B1092" s="15" t="str">
        <f ca="1">IF(SubmissionActual[[#This Row],[Month2]]&lt;MONTH(TODAY()),"Yes","No")</f>
        <v>Yes</v>
      </c>
      <c r="C1092" s="15">
        <v>2022</v>
      </c>
      <c r="D1092" s="15">
        <v>5</v>
      </c>
      <c r="E1092" s="15" t="s">
        <v>170</v>
      </c>
      <c r="F1092" s="11" t="s">
        <v>495</v>
      </c>
      <c r="G1092" s="11"/>
      <c r="H1092" s="266" t="s">
        <v>77</v>
      </c>
      <c r="I1092" s="266" t="s">
        <v>368</v>
      </c>
      <c r="J1092" s="11" t="s">
        <v>386</v>
      </c>
      <c r="K1092" s="11" t="s">
        <v>387</v>
      </c>
      <c r="L1092" s="11" t="s">
        <v>419</v>
      </c>
      <c r="M1092" s="11">
        <v>11000</v>
      </c>
      <c r="N1092" s="11"/>
      <c r="O1092" s="11">
        <v>0</v>
      </c>
      <c r="P1092" s="11">
        <v>11000</v>
      </c>
      <c r="Q1092" s="289">
        <f>IF(SUMIFS(N:N,E:E,SubmissionActual[[#This Row],[MonthName]])&gt;0,SubmissionActual[[#This Row],[2nd Submission]],SubmissionActual[[#This Row],[1st Submission]])</f>
        <v>11000</v>
      </c>
    </row>
    <row r="1093" spans="1:17">
      <c r="A1093" s="15" t="str">
        <f>IF(OR(AND(SubmissionActual[MonthName]=MonthSel, SubmissionActual[Define]=DefineSel), AND(SubmissionActual[MonthName]=MonthSel, DefineSel="All")),"Yes","No")</f>
        <v>No</v>
      </c>
      <c r="B1093" s="15" t="str">
        <f ca="1">IF(SubmissionActual[[#This Row],[Month2]]&lt;MONTH(TODAY()),"Yes","No")</f>
        <v>Yes</v>
      </c>
      <c r="C1093" s="15">
        <v>2022</v>
      </c>
      <c r="D1093" s="15">
        <v>5</v>
      </c>
      <c r="E1093" s="15" t="s">
        <v>170</v>
      </c>
      <c r="F1093" s="11" t="s">
        <v>430</v>
      </c>
      <c r="G1093" s="11"/>
      <c r="H1093" s="266" t="s">
        <v>77</v>
      </c>
      <c r="I1093" s="266" t="s">
        <v>368</v>
      </c>
      <c r="J1093" s="11" t="s">
        <v>386</v>
      </c>
      <c r="K1093" s="11" t="s">
        <v>387</v>
      </c>
      <c r="L1093" s="11" t="s">
        <v>419</v>
      </c>
      <c r="M1093" s="11"/>
      <c r="N1093" s="11"/>
      <c r="O1093" s="11"/>
      <c r="P1093" s="11">
        <v>0</v>
      </c>
      <c r="Q1093" s="289">
        <f>IF(SUMIFS(N:N,E:E,SubmissionActual[[#This Row],[MonthName]])&gt;0,SubmissionActual[[#This Row],[2nd Submission]],SubmissionActual[[#This Row],[1st Submission]])</f>
        <v>0</v>
      </c>
    </row>
    <row r="1094" spans="1:17">
      <c r="A1094" s="15" t="str">
        <f>IF(OR(AND(SubmissionActual[MonthName]=MonthSel, SubmissionActual[Define]=DefineSel), AND(SubmissionActual[MonthName]=MonthSel, DefineSel="All")),"Yes","No")</f>
        <v>No</v>
      </c>
      <c r="B1094" s="15" t="str">
        <f ca="1">IF(SubmissionActual[[#This Row],[Month2]]&lt;MONTH(TODAY()),"Yes","No")</f>
        <v>Yes</v>
      </c>
      <c r="C1094" s="15">
        <v>2022</v>
      </c>
      <c r="D1094" s="15">
        <v>5</v>
      </c>
      <c r="E1094" s="15" t="s">
        <v>170</v>
      </c>
      <c r="F1094" s="11" t="s">
        <v>431</v>
      </c>
      <c r="G1094" s="11"/>
      <c r="H1094" s="266" t="s">
        <v>77</v>
      </c>
      <c r="I1094" s="266" t="s">
        <v>368</v>
      </c>
      <c r="J1094" s="11" t="s">
        <v>386</v>
      </c>
      <c r="K1094" s="11" t="s">
        <v>387</v>
      </c>
      <c r="L1094" s="11" t="s">
        <v>419</v>
      </c>
      <c r="M1094" s="11"/>
      <c r="N1094" s="11"/>
      <c r="O1094" s="11"/>
      <c r="P1094" s="11">
        <v>0</v>
      </c>
      <c r="Q1094" s="289">
        <f>IF(SUMIFS(N:N,E:E,SubmissionActual[[#This Row],[MonthName]])&gt;0,SubmissionActual[[#This Row],[2nd Submission]],SubmissionActual[[#This Row],[1st Submission]])</f>
        <v>0</v>
      </c>
    </row>
    <row r="1095" spans="1:17">
      <c r="A1095" s="15" t="str">
        <f>IF(OR(AND(SubmissionActual[MonthName]=MonthSel, SubmissionActual[Define]=DefineSel), AND(SubmissionActual[MonthName]=MonthSel, DefineSel="All")),"Yes","No")</f>
        <v>No</v>
      </c>
      <c r="B1095" s="15" t="str">
        <f ca="1">IF(SubmissionActual[[#This Row],[Month2]]&lt;MONTH(TODAY()),"Yes","No")</f>
        <v>Yes</v>
      </c>
      <c r="C1095" s="15">
        <v>2022</v>
      </c>
      <c r="D1095" s="15">
        <v>5</v>
      </c>
      <c r="E1095" s="15" t="s">
        <v>170</v>
      </c>
      <c r="F1095" s="11" t="s">
        <v>432</v>
      </c>
      <c r="G1095" s="11"/>
      <c r="H1095" s="266" t="s">
        <v>77</v>
      </c>
      <c r="I1095" s="266" t="s">
        <v>368</v>
      </c>
      <c r="J1095" s="11" t="s">
        <v>386</v>
      </c>
      <c r="K1095" s="11" t="s">
        <v>387</v>
      </c>
      <c r="L1095" s="11" t="s">
        <v>419</v>
      </c>
      <c r="M1095" s="11"/>
      <c r="N1095" s="11"/>
      <c r="O1095" s="11"/>
      <c r="P1095" s="11">
        <v>0</v>
      </c>
      <c r="Q1095" s="289">
        <f>IF(SUMIFS(N:N,E:E,SubmissionActual[[#This Row],[MonthName]])&gt;0,SubmissionActual[[#This Row],[2nd Submission]],SubmissionActual[[#This Row],[1st Submission]])</f>
        <v>0</v>
      </c>
    </row>
    <row r="1096" spans="1:17">
      <c r="A1096" s="15" t="str">
        <f>IF(OR(AND(SubmissionActual[MonthName]=MonthSel, SubmissionActual[Define]=DefineSel), AND(SubmissionActual[MonthName]=MonthSel, DefineSel="All")),"Yes","No")</f>
        <v>No</v>
      </c>
      <c r="B1096" s="15" t="str">
        <f ca="1">IF(SubmissionActual[[#This Row],[Month2]]&lt;MONTH(TODAY()),"Yes","No")</f>
        <v>Yes</v>
      </c>
      <c r="C1096" s="15">
        <v>2022</v>
      </c>
      <c r="D1096" s="15">
        <v>5</v>
      </c>
      <c r="E1096" s="15" t="s">
        <v>170</v>
      </c>
      <c r="F1096" s="11" t="s">
        <v>434</v>
      </c>
      <c r="G1096" s="11"/>
      <c r="H1096" s="266" t="s">
        <v>77</v>
      </c>
      <c r="I1096" s="266" t="s">
        <v>368</v>
      </c>
      <c r="J1096" s="11" t="s">
        <v>386</v>
      </c>
      <c r="K1096" s="11" t="s">
        <v>387</v>
      </c>
      <c r="L1096" s="11" t="s">
        <v>419</v>
      </c>
      <c r="M1096" s="11"/>
      <c r="N1096" s="11"/>
      <c r="O1096" s="11"/>
      <c r="P1096" s="11">
        <v>0</v>
      </c>
      <c r="Q1096" s="289">
        <f>IF(SUMIFS(N:N,E:E,SubmissionActual[[#This Row],[MonthName]])&gt;0,SubmissionActual[[#This Row],[2nd Submission]],SubmissionActual[[#This Row],[1st Submission]])</f>
        <v>0</v>
      </c>
    </row>
    <row r="1097" spans="1:17">
      <c r="A1097" s="15" t="str">
        <f>IF(OR(AND(SubmissionActual[MonthName]=MonthSel, SubmissionActual[Define]=DefineSel), AND(SubmissionActual[MonthName]=MonthSel, DefineSel="All")),"Yes","No")</f>
        <v>No</v>
      </c>
      <c r="B1097" s="15" t="str">
        <f ca="1">IF(SubmissionActual[[#This Row],[Month2]]&lt;MONTH(TODAY()),"Yes","No")</f>
        <v>Yes</v>
      </c>
      <c r="C1097" s="15">
        <v>2022</v>
      </c>
      <c r="D1097" s="15">
        <v>5</v>
      </c>
      <c r="E1097" s="15" t="s">
        <v>170</v>
      </c>
      <c r="F1097" s="11" t="s">
        <v>433</v>
      </c>
      <c r="G1097" s="11"/>
      <c r="H1097" s="266" t="s">
        <v>77</v>
      </c>
      <c r="I1097" s="266" t="s">
        <v>368</v>
      </c>
      <c r="J1097" s="11" t="s">
        <v>386</v>
      </c>
      <c r="K1097" s="11" t="s">
        <v>387</v>
      </c>
      <c r="L1097" s="11" t="s">
        <v>419</v>
      </c>
      <c r="M1097" s="11"/>
      <c r="N1097" s="11"/>
      <c r="O1097" s="11"/>
      <c r="P1097" s="11">
        <v>0</v>
      </c>
      <c r="Q1097" s="289">
        <f>IF(SUMIFS(N:N,E:E,SubmissionActual[[#This Row],[MonthName]])&gt;0,SubmissionActual[[#This Row],[2nd Submission]],SubmissionActual[[#This Row],[1st Submission]])</f>
        <v>0</v>
      </c>
    </row>
    <row r="1098" spans="1:17">
      <c r="A1098" s="15" t="str">
        <f>IF(OR(AND(SubmissionActual[MonthName]=MonthSel, SubmissionActual[Define]=DefineSel), AND(SubmissionActual[MonthName]=MonthSel, DefineSel="All")),"Yes","No")</f>
        <v>No</v>
      </c>
      <c r="B1098" s="15" t="str">
        <f ca="1">IF(SubmissionActual[[#This Row],[Month2]]&lt;MONTH(TODAY()),"Yes","No")</f>
        <v>Yes</v>
      </c>
      <c r="C1098" s="15">
        <v>2022</v>
      </c>
      <c r="D1098" s="15">
        <v>5</v>
      </c>
      <c r="E1098" s="15" t="s">
        <v>170</v>
      </c>
      <c r="F1098" s="11" t="s">
        <v>496</v>
      </c>
      <c r="G1098" s="11"/>
      <c r="H1098" s="266" t="s">
        <v>72</v>
      </c>
      <c r="I1098" s="266" t="s">
        <v>368</v>
      </c>
      <c r="J1098" s="11" t="s">
        <v>386</v>
      </c>
      <c r="K1098" s="11" t="s">
        <v>387</v>
      </c>
      <c r="L1098" s="11" t="s">
        <v>419</v>
      </c>
      <c r="M1098" s="11"/>
      <c r="N1098" s="11"/>
      <c r="O1098" s="11"/>
      <c r="P1098" s="11">
        <v>22.5</v>
      </c>
      <c r="Q1098" s="289">
        <f>IF(SUMIFS(N:N,E:E,SubmissionActual[[#This Row],[MonthName]])&gt;0,SubmissionActual[[#This Row],[2nd Submission]],SubmissionActual[[#This Row],[1st Submission]])</f>
        <v>0</v>
      </c>
    </row>
    <row r="1099" spans="1:17">
      <c r="A1099" s="15" t="str">
        <f>IF(OR(AND(SubmissionActual[MonthName]=MonthSel, SubmissionActual[Define]=DefineSel), AND(SubmissionActual[MonthName]=MonthSel, DefineSel="All")),"Yes","No")</f>
        <v>No</v>
      </c>
      <c r="B1099" s="15" t="str">
        <f ca="1">IF(SubmissionActual[[#This Row],[Month2]]&lt;MONTH(TODAY()),"Yes","No")</f>
        <v>Yes</v>
      </c>
      <c r="C1099" s="15">
        <v>2022</v>
      </c>
      <c r="D1099" s="15">
        <v>5</v>
      </c>
      <c r="E1099" s="15" t="s">
        <v>170</v>
      </c>
      <c r="F1099" s="11" t="s">
        <v>498</v>
      </c>
      <c r="G1099" s="11"/>
      <c r="H1099" s="266" t="s">
        <v>72</v>
      </c>
      <c r="I1099" s="266" t="s">
        <v>44</v>
      </c>
      <c r="J1099" s="11" t="s">
        <v>389</v>
      </c>
      <c r="K1099" s="11" t="s">
        <v>390</v>
      </c>
      <c r="L1099" s="11" t="s">
        <v>421</v>
      </c>
      <c r="M1099" s="11">
        <v>932</v>
      </c>
      <c r="N1099" s="11"/>
      <c r="O1099" s="11">
        <v>0</v>
      </c>
      <c r="P1099" s="11">
        <v>1123.692</v>
      </c>
      <c r="Q1099" s="289">
        <f>IF(SUMIFS(N:N,E:E,SubmissionActual[[#This Row],[MonthName]])&gt;0,SubmissionActual[[#This Row],[2nd Submission]],SubmissionActual[[#This Row],[1st Submission]])</f>
        <v>932</v>
      </c>
    </row>
    <row r="1100" spans="1:17">
      <c r="A1100" s="15" t="str">
        <f>IF(OR(AND(SubmissionActual[MonthName]=MonthSel, SubmissionActual[Define]=DefineSel), AND(SubmissionActual[MonthName]=MonthSel, DefineSel="All")),"Yes","No")</f>
        <v>No</v>
      </c>
      <c r="B1100" s="15" t="str">
        <f ca="1">IF(SubmissionActual[[#This Row],[Month2]]&lt;MONTH(TODAY()),"Yes","No")</f>
        <v>Yes</v>
      </c>
      <c r="C1100" s="15">
        <v>2022</v>
      </c>
      <c r="D1100" s="15">
        <v>5</v>
      </c>
      <c r="E1100" s="15" t="s">
        <v>170</v>
      </c>
      <c r="F1100" s="11" t="s">
        <v>520</v>
      </c>
      <c r="G1100" s="11"/>
      <c r="H1100" s="266" t="s">
        <v>72</v>
      </c>
      <c r="I1100" s="266" t="s">
        <v>44</v>
      </c>
      <c r="J1100" s="11" t="s">
        <v>391</v>
      </c>
      <c r="K1100" s="11" t="s">
        <v>392</v>
      </c>
      <c r="L1100" s="11" t="s">
        <v>421</v>
      </c>
      <c r="M1100" s="11"/>
      <c r="N1100" s="11"/>
      <c r="O1100" s="11"/>
      <c r="P1100" s="11">
        <v>0</v>
      </c>
      <c r="Q1100" s="289">
        <f>IF(SUMIFS(N:N,E:E,SubmissionActual[[#This Row],[MonthName]])&gt;0,SubmissionActual[[#This Row],[2nd Submission]],SubmissionActual[[#This Row],[1st Submission]])</f>
        <v>0</v>
      </c>
    </row>
    <row r="1101" spans="1:17">
      <c r="A1101" s="15" t="str">
        <f>IF(OR(AND(SubmissionActual[MonthName]=MonthSel, SubmissionActual[Define]=DefineSel), AND(SubmissionActual[MonthName]=MonthSel, DefineSel="All")),"Yes","No")</f>
        <v>No</v>
      </c>
      <c r="B1101" s="15" t="str">
        <f ca="1">IF(SubmissionActual[[#This Row],[Month2]]&lt;MONTH(TODAY()),"Yes","No")</f>
        <v>Yes</v>
      </c>
      <c r="C1101" s="15">
        <v>2022</v>
      </c>
      <c r="D1101" s="15">
        <v>5</v>
      </c>
      <c r="E1101" s="15" t="s">
        <v>170</v>
      </c>
      <c r="F1101" s="11" t="s">
        <v>521</v>
      </c>
      <c r="G1101" s="11"/>
      <c r="H1101" s="266" t="s">
        <v>72</v>
      </c>
      <c r="I1101" s="266" t="s">
        <v>44</v>
      </c>
      <c r="J1101" s="11" t="s">
        <v>391</v>
      </c>
      <c r="K1101" s="11" t="s">
        <v>392</v>
      </c>
      <c r="L1101" s="11" t="s">
        <v>421</v>
      </c>
      <c r="M1101" s="11"/>
      <c r="N1101" s="11"/>
      <c r="O1101" s="11"/>
      <c r="P1101" s="11">
        <v>0</v>
      </c>
      <c r="Q1101" s="289">
        <f>IF(SUMIFS(N:N,E:E,SubmissionActual[[#This Row],[MonthName]])&gt;0,SubmissionActual[[#This Row],[2nd Submission]],SubmissionActual[[#This Row],[1st Submission]])</f>
        <v>0</v>
      </c>
    </row>
    <row r="1102" spans="1:17">
      <c r="A1102" s="15" t="str">
        <f>IF(OR(AND(SubmissionActual[MonthName]=MonthSel, SubmissionActual[Define]=DefineSel), AND(SubmissionActual[MonthName]=MonthSel, DefineSel="All")),"Yes","No")</f>
        <v>No</v>
      </c>
      <c r="B1102" s="15" t="str">
        <f ca="1">IF(SubmissionActual[[#This Row],[Month2]]&lt;MONTH(TODAY()),"Yes","No")</f>
        <v>Yes</v>
      </c>
      <c r="C1102" s="15">
        <v>2022</v>
      </c>
      <c r="D1102" s="15">
        <v>5</v>
      </c>
      <c r="E1102" s="15" t="s">
        <v>170</v>
      </c>
      <c r="F1102" s="11" t="s">
        <v>684</v>
      </c>
      <c r="G1102" s="11"/>
      <c r="H1102" s="266" t="s">
        <v>72</v>
      </c>
      <c r="I1102" s="266" t="s">
        <v>44</v>
      </c>
      <c r="J1102" s="11" t="s">
        <v>391</v>
      </c>
      <c r="K1102" s="11" t="s">
        <v>392</v>
      </c>
      <c r="L1102" s="11" t="s">
        <v>421</v>
      </c>
      <c r="M1102" s="11">
        <v>3500</v>
      </c>
      <c r="N1102" s="11"/>
      <c r="O1102" s="11">
        <v>0</v>
      </c>
      <c r="P1102" s="11">
        <v>1696.8899999999999</v>
      </c>
      <c r="Q1102" s="289">
        <f>IF(SUMIFS(N:N,E:E,SubmissionActual[[#This Row],[MonthName]])&gt;0,SubmissionActual[[#This Row],[2nd Submission]],SubmissionActual[[#This Row],[1st Submission]])</f>
        <v>3500</v>
      </c>
    </row>
    <row r="1103" spans="1:17">
      <c r="A1103" s="15" t="str">
        <f>IF(OR(AND(SubmissionActual[MonthName]=MonthSel, SubmissionActual[Define]=DefineSel), AND(SubmissionActual[MonthName]=MonthSel, DefineSel="All")),"Yes","No")</f>
        <v>No</v>
      </c>
      <c r="B1103" s="15" t="str">
        <f ca="1">IF(SubmissionActual[[#This Row],[Month2]]&lt;MONTH(TODAY()),"Yes","No")</f>
        <v>Yes</v>
      </c>
      <c r="C1103" s="15">
        <v>2022</v>
      </c>
      <c r="D1103" s="15">
        <v>5</v>
      </c>
      <c r="E1103" s="15" t="s">
        <v>170</v>
      </c>
      <c r="F1103" s="11" t="s">
        <v>685</v>
      </c>
      <c r="G1103" s="11"/>
      <c r="H1103" s="266" t="s">
        <v>72</v>
      </c>
      <c r="I1103" s="266" t="s">
        <v>44</v>
      </c>
      <c r="J1103" s="11" t="s">
        <v>391</v>
      </c>
      <c r="K1103" s="11" t="s">
        <v>392</v>
      </c>
      <c r="L1103" s="11" t="s">
        <v>421</v>
      </c>
      <c r="M1103" s="11"/>
      <c r="N1103" s="11"/>
      <c r="O1103" s="11"/>
      <c r="P1103" s="11">
        <v>0</v>
      </c>
      <c r="Q1103" s="289">
        <f>IF(SUMIFS(N:N,E:E,SubmissionActual[[#This Row],[MonthName]])&gt;0,SubmissionActual[[#This Row],[2nd Submission]],SubmissionActual[[#This Row],[1st Submission]])</f>
        <v>0</v>
      </c>
    </row>
    <row r="1104" spans="1:17">
      <c r="A1104" s="15" t="str">
        <f>IF(OR(AND(SubmissionActual[MonthName]=MonthSel, SubmissionActual[Define]=DefineSel), AND(SubmissionActual[MonthName]=MonthSel, DefineSel="All")),"Yes","No")</f>
        <v>No</v>
      </c>
      <c r="B1104" s="15" t="str">
        <f ca="1">IF(SubmissionActual[[#This Row],[Month2]]&lt;MONTH(TODAY()),"Yes","No")</f>
        <v>Yes</v>
      </c>
      <c r="C1104" s="15">
        <v>2022</v>
      </c>
      <c r="D1104" s="15">
        <v>5</v>
      </c>
      <c r="E1104" s="15" t="s">
        <v>170</v>
      </c>
      <c r="F1104" s="11" t="s">
        <v>686</v>
      </c>
      <c r="G1104" s="11"/>
      <c r="H1104" s="266" t="s">
        <v>72</v>
      </c>
      <c r="I1104" s="266" t="s">
        <v>44</v>
      </c>
      <c r="J1104" s="11" t="s">
        <v>389</v>
      </c>
      <c r="K1104" s="11" t="s">
        <v>390</v>
      </c>
      <c r="L1104" s="11" t="s">
        <v>421</v>
      </c>
      <c r="M1104" s="11">
        <v>1080</v>
      </c>
      <c r="N1104" s="11"/>
      <c r="O1104" s="11">
        <v>0</v>
      </c>
      <c r="P1104" s="11">
        <v>750.5</v>
      </c>
      <c r="Q1104" s="289">
        <f>IF(SUMIFS(N:N,E:E,SubmissionActual[[#This Row],[MonthName]])&gt;0,SubmissionActual[[#This Row],[2nd Submission]],SubmissionActual[[#This Row],[1st Submission]])</f>
        <v>1080</v>
      </c>
    </row>
    <row r="1105" spans="1:17">
      <c r="A1105" s="15" t="str">
        <f>IF(OR(AND(SubmissionActual[MonthName]=MonthSel, SubmissionActual[Define]=DefineSel), AND(SubmissionActual[MonthName]=MonthSel, DefineSel="All")),"Yes","No")</f>
        <v>No</v>
      </c>
      <c r="B1105" s="15" t="str">
        <f ca="1">IF(SubmissionActual[[#This Row],[Month2]]&lt;MONTH(TODAY()),"Yes","No")</f>
        <v>Yes</v>
      </c>
      <c r="C1105" s="15">
        <v>2022</v>
      </c>
      <c r="D1105" s="15">
        <v>5</v>
      </c>
      <c r="E1105" s="15" t="s">
        <v>170</v>
      </c>
      <c r="F1105" s="11" t="s">
        <v>687</v>
      </c>
      <c r="G1105" s="11"/>
      <c r="H1105" s="266" t="s">
        <v>72</v>
      </c>
      <c r="I1105" s="266" t="s">
        <v>44</v>
      </c>
      <c r="J1105" s="11" t="s">
        <v>389</v>
      </c>
      <c r="K1105" s="11" t="s">
        <v>390</v>
      </c>
      <c r="L1105" s="11" t="s">
        <v>421</v>
      </c>
      <c r="M1105" s="11">
        <v>720</v>
      </c>
      <c r="N1105" s="11"/>
      <c r="O1105" s="11">
        <v>0</v>
      </c>
      <c r="P1105" s="11">
        <v>632.5</v>
      </c>
      <c r="Q1105" s="289">
        <f>IF(SUMIFS(N:N,E:E,SubmissionActual[[#This Row],[MonthName]])&gt;0,SubmissionActual[[#This Row],[2nd Submission]],SubmissionActual[[#This Row],[1st Submission]])</f>
        <v>720</v>
      </c>
    </row>
    <row r="1106" spans="1:17">
      <c r="A1106" s="15" t="str">
        <f>IF(OR(AND(SubmissionActual[MonthName]=MonthSel, SubmissionActual[Define]=DefineSel), AND(SubmissionActual[MonthName]=MonthSel, DefineSel="All")),"Yes","No")</f>
        <v>No</v>
      </c>
      <c r="B1106" s="15" t="str">
        <f ca="1">IF(SubmissionActual[[#This Row],[Month2]]&lt;MONTH(TODAY()),"Yes","No")</f>
        <v>Yes</v>
      </c>
      <c r="C1106" s="15">
        <v>2022</v>
      </c>
      <c r="D1106" s="15">
        <v>5</v>
      </c>
      <c r="E1106" s="15" t="s">
        <v>170</v>
      </c>
      <c r="F1106" s="11" t="s">
        <v>513</v>
      </c>
      <c r="G1106" s="11"/>
      <c r="H1106" s="266" t="s">
        <v>72</v>
      </c>
      <c r="I1106" s="266" t="s">
        <v>369</v>
      </c>
      <c r="J1106" s="11" t="s">
        <v>391</v>
      </c>
      <c r="K1106" s="11" t="s">
        <v>393</v>
      </c>
      <c r="L1106" s="11" t="s">
        <v>421</v>
      </c>
      <c r="M1106" s="11">
        <v>4200</v>
      </c>
      <c r="N1106" s="11"/>
      <c r="O1106" s="11">
        <v>0</v>
      </c>
      <c r="P1106" s="11">
        <v>1778.6</v>
      </c>
      <c r="Q1106" s="289">
        <f>IF(SUMIFS(N:N,E:E,SubmissionActual[[#This Row],[MonthName]])&gt;0,SubmissionActual[[#This Row],[2nd Submission]],SubmissionActual[[#This Row],[1st Submission]])</f>
        <v>4200</v>
      </c>
    </row>
    <row r="1107" spans="1:17">
      <c r="A1107" s="15" t="str">
        <f>IF(OR(AND(SubmissionActual[MonthName]=MonthSel, SubmissionActual[Define]=DefineSel), AND(SubmissionActual[MonthName]=MonthSel, DefineSel="All")),"Yes","No")</f>
        <v>No</v>
      </c>
      <c r="B1107" s="15" t="str">
        <f ca="1">IF(SubmissionActual[[#This Row],[Month2]]&lt;MONTH(TODAY()),"Yes","No")</f>
        <v>Yes</v>
      </c>
      <c r="C1107" s="15">
        <v>2022</v>
      </c>
      <c r="D1107" s="15">
        <v>5</v>
      </c>
      <c r="E1107" s="15" t="s">
        <v>170</v>
      </c>
      <c r="F1107" s="11" t="s">
        <v>518</v>
      </c>
      <c r="G1107" s="11"/>
      <c r="H1107" s="266" t="s">
        <v>72</v>
      </c>
      <c r="I1107" s="266" t="s">
        <v>369</v>
      </c>
      <c r="J1107" s="11" t="s">
        <v>395</v>
      </c>
      <c r="K1107" s="11" t="s">
        <v>394</v>
      </c>
      <c r="L1107" s="11" t="s">
        <v>421</v>
      </c>
      <c r="M1107" s="11"/>
      <c r="N1107" s="11"/>
      <c r="O1107" s="11"/>
      <c r="P1107" s="11">
        <v>336</v>
      </c>
      <c r="Q1107" s="289">
        <f>IF(SUMIFS(N:N,E:E,SubmissionActual[[#This Row],[MonthName]])&gt;0,SubmissionActual[[#This Row],[2nd Submission]],SubmissionActual[[#This Row],[1st Submission]])</f>
        <v>0</v>
      </c>
    </row>
    <row r="1108" spans="1:17">
      <c r="A1108" s="15" t="str">
        <f>IF(OR(AND(SubmissionActual[MonthName]=MonthSel, SubmissionActual[Define]=DefineSel), AND(SubmissionActual[MonthName]=MonthSel, DefineSel="All")),"Yes","No")</f>
        <v>No</v>
      </c>
      <c r="B1108" s="15" t="str">
        <f ca="1">IF(SubmissionActual[[#This Row],[Month2]]&lt;MONTH(TODAY()),"Yes","No")</f>
        <v>Yes</v>
      </c>
      <c r="C1108" s="15">
        <v>2022</v>
      </c>
      <c r="D1108" s="15">
        <v>5</v>
      </c>
      <c r="E1108" s="15" t="s">
        <v>170</v>
      </c>
      <c r="F1108" s="11" t="s">
        <v>515</v>
      </c>
      <c r="G1108" s="11"/>
      <c r="H1108" s="266" t="s">
        <v>72</v>
      </c>
      <c r="I1108" s="266" t="s">
        <v>369</v>
      </c>
      <c r="J1108" s="11" t="s">
        <v>395</v>
      </c>
      <c r="K1108" s="11" t="s">
        <v>394</v>
      </c>
      <c r="L1108" s="11" t="s">
        <v>421</v>
      </c>
      <c r="M1108" s="11"/>
      <c r="N1108" s="11"/>
      <c r="O1108" s="11"/>
      <c r="P1108" s="11">
        <v>344</v>
      </c>
      <c r="Q1108" s="289">
        <f>IF(SUMIFS(N:N,E:E,SubmissionActual[[#This Row],[MonthName]])&gt;0,SubmissionActual[[#This Row],[2nd Submission]],SubmissionActual[[#This Row],[1st Submission]])</f>
        <v>0</v>
      </c>
    </row>
    <row r="1109" spans="1:17">
      <c r="A1109" s="15" t="str">
        <f>IF(OR(AND(SubmissionActual[MonthName]=MonthSel, SubmissionActual[Define]=DefineSel), AND(SubmissionActual[MonthName]=MonthSel, DefineSel="All")),"Yes","No")</f>
        <v>No</v>
      </c>
      <c r="B1109" s="15" t="str">
        <f ca="1">IF(SubmissionActual[[#This Row],[Month2]]&lt;MONTH(TODAY()),"Yes","No")</f>
        <v>Yes</v>
      </c>
      <c r="C1109" s="15">
        <v>2022</v>
      </c>
      <c r="D1109" s="15">
        <v>5</v>
      </c>
      <c r="E1109" s="15" t="s">
        <v>170</v>
      </c>
      <c r="F1109" s="11" t="s">
        <v>516</v>
      </c>
      <c r="G1109" s="11"/>
      <c r="H1109" s="266" t="s">
        <v>72</v>
      </c>
      <c r="I1109" s="266" t="s">
        <v>369</v>
      </c>
      <c r="J1109" s="11" t="s">
        <v>395</v>
      </c>
      <c r="K1109" s="11" t="s">
        <v>394</v>
      </c>
      <c r="L1109" s="11" t="s">
        <v>421</v>
      </c>
      <c r="M1109" s="11"/>
      <c r="N1109" s="11"/>
      <c r="O1109" s="11"/>
      <c r="P1109" s="11">
        <v>382</v>
      </c>
      <c r="Q1109" s="289">
        <f>IF(SUMIFS(N:N,E:E,SubmissionActual[[#This Row],[MonthName]])&gt;0,SubmissionActual[[#This Row],[2nd Submission]],SubmissionActual[[#This Row],[1st Submission]])</f>
        <v>0</v>
      </c>
    </row>
    <row r="1110" spans="1:17">
      <c r="A1110" s="15" t="str">
        <f>IF(OR(AND(SubmissionActual[MonthName]=MonthSel, SubmissionActual[Define]=DefineSel), AND(SubmissionActual[MonthName]=MonthSel, DefineSel="All")),"Yes","No")</f>
        <v>No</v>
      </c>
      <c r="B1110" s="15" t="str">
        <f ca="1">IF(SubmissionActual[[#This Row],[Month2]]&lt;MONTH(TODAY()),"Yes","No")</f>
        <v>Yes</v>
      </c>
      <c r="C1110" s="15">
        <v>2022</v>
      </c>
      <c r="D1110" s="15">
        <v>5</v>
      </c>
      <c r="E1110" s="15" t="s">
        <v>170</v>
      </c>
      <c r="F1110" s="11" t="s">
        <v>517</v>
      </c>
      <c r="G1110" s="11"/>
      <c r="H1110" s="266" t="s">
        <v>72</v>
      </c>
      <c r="I1110" s="266" t="s">
        <v>369</v>
      </c>
      <c r="J1110" s="11" t="s">
        <v>395</v>
      </c>
      <c r="K1110" s="11" t="s">
        <v>394</v>
      </c>
      <c r="L1110" s="11" t="s">
        <v>421</v>
      </c>
      <c r="M1110" s="11"/>
      <c r="N1110" s="11"/>
      <c r="O1110" s="11"/>
      <c r="P1110" s="11">
        <v>360</v>
      </c>
      <c r="Q1110" s="289">
        <f>IF(SUMIFS(N:N,E:E,SubmissionActual[[#This Row],[MonthName]])&gt;0,SubmissionActual[[#This Row],[2nd Submission]],SubmissionActual[[#This Row],[1st Submission]])</f>
        <v>0</v>
      </c>
    </row>
    <row r="1111" spans="1:17">
      <c r="A1111" s="15" t="str">
        <f>IF(OR(AND(SubmissionActual[MonthName]=MonthSel, SubmissionActual[Define]=DefineSel), AND(SubmissionActual[MonthName]=MonthSel, DefineSel="All")),"Yes","No")</f>
        <v>No</v>
      </c>
      <c r="B1111" s="15" t="str">
        <f ca="1">IF(SubmissionActual[[#This Row],[Month2]]&lt;MONTH(TODAY()),"Yes","No")</f>
        <v>Yes</v>
      </c>
      <c r="C1111" s="15">
        <v>2022</v>
      </c>
      <c r="D1111" s="15">
        <v>5</v>
      </c>
      <c r="E1111" s="15" t="s">
        <v>170</v>
      </c>
      <c r="F1111" s="11" t="s">
        <v>514</v>
      </c>
      <c r="G1111" s="11"/>
      <c r="H1111" s="266" t="s">
        <v>72</v>
      </c>
      <c r="I1111" s="266" t="s">
        <v>369</v>
      </c>
      <c r="J1111" s="11" t="s">
        <v>391</v>
      </c>
      <c r="K1111" s="11" t="s">
        <v>393</v>
      </c>
      <c r="L1111" s="11" t="s">
        <v>421</v>
      </c>
      <c r="M1111" s="11">
        <v>1400</v>
      </c>
      <c r="N1111" s="11"/>
      <c r="O1111" s="11">
        <v>0</v>
      </c>
      <c r="P1111" s="11">
        <v>940</v>
      </c>
      <c r="Q1111" s="289">
        <f>IF(SUMIFS(N:N,E:E,SubmissionActual[[#This Row],[MonthName]])&gt;0,SubmissionActual[[#This Row],[2nd Submission]],SubmissionActual[[#This Row],[1st Submission]])</f>
        <v>1400</v>
      </c>
    </row>
    <row r="1112" spans="1:17">
      <c r="A1112" s="15" t="str">
        <f>IF(OR(AND(SubmissionActual[MonthName]=MonthSel, SubmissionActual[Define]=DefineSel), AND(SubmissionActual[MonthName]=MonthSel, DefineSel="All")),"Yes","No")</f>
        <v>No</v>
      </c>
      <c r="B1112" s="15" t="str">
        <f ca="1">IF(SubmissionActual[[#This Row],[Month2]]&lt;MONTH(TODAY()),"Yes","No")</f>
        <v>Yes</v>
      </c>
      <c r="C1112" s="15">
        <v>2022</v>
      </c>
      <c r="D1112" s="15">
        <v>5</v>
      </c>
      <c r="E1112" s="15" t="s">
        <v>170</v>
      </c>
      <c r="F1112" s="11" t="s">
        <v>440</v>
      </c>
      <c r="G1112" s="11"/>
      <c r="H1112" s="266" t="s">
        <v>72</v>
      </c>
      <c r="I1112" s="266" t="s">
        <v>369</v>
      </c>
      <c r="J1112" s="11" t="s">
        <v>391</v>
      </c>
      <c r="K1112" s="11" t="s">
        <v>394</v>
      </c>
      <c r="L1112" s="11" t="s">
        <v>421</v>
      </c>
      <c r="M1112" s="11"/>
      <c r="N1112" s="11"/>
      <c r="O1112" s="11"/>
      <c r="P1112" s="11">
        <v>602</v>
      </c>
      <c r="Q1112" s="289">
        <f>IF(SUMIFS(N:N,E:E,SubmissionActual[[#This Row],[MonthName]])&gt;0,SubmissionActual[[#This Row],[2nd Submission]],SubmissionActual[[#This Row],[1st Submission]])</f>
        <v>0</v>
      </c>
    </row>
    <row r="1113" spans="1:17">
      <c r="A1113" s="15" t="str">
        <f>IF(OR(AND(SubmissionActual[MonthName]=MonthSel, SubmissionActual[Define]=DefineSel), AND(SubmissionActual[MonthName]=MonthSel, DefineSel="All")),"Yes","No")</f>
        <v>No</v>
      </c>
      <c r="B1113" s="15" t="str">
        <f ca="1">IF(SubmissionActual[[#This Row],[Month2]]&lt;MONTH(TODAY()),"Yes","No")</f>
        <v>Yes</v>
      </c>
      <c r="C1113" s="15">
        <v>2022</v>
      </c>
      <c r="D1113" s="15">
        <v>5</v>
      </c>
      <c r="E1113" s="15" t="s">
        <v>170</v>
      </c>
      <c r="F1113" s="11" t="s">
        <v>519</v>
      </c>
      <c r="G1113" s="11"/>
      <c r="H1113" s="266" t="s">
        <v>72</v>
      </c>
      <c r="I1113" s="266" t="s">
        <v>369</v>
      </c>
      <c r="J1113" s="11" t="s">
        <v>395</v>
      </c>
      <c r="K1113" s="11" t="s">
        <v>394</v>
      </c>
      <c r="L1113" s="11" t="s">
        <v>421</v>
      </c>
      <c r="M1113" s="11"/>
      <c r="N1113" s="11"/>
      <c r="O1113" s="11"/>
      <c r="P1113" s="11">
        <v>0</v>
      </c>
      <c r="Q1113" s="289">
        <f>IF(SUMIFS(N:N,E:E,SubmissionActual[[#This Row],[MonthName]])&gt;0,SubmissionActual[[#This Row],[2nd Submission]],SubmissionActual[[#This Row],[1st Submission]])</f>
        <v>0</v>
      </c>
    </row>
    <row r="1114" spans="1:17">
      <c r="A1114" s="15" t="str">
        <f>IF(OR(AND(SubmissionActual[MonthName]=MonthSel, SubmissionActual[Define]=DefineSel), AND(SubmissionActual[MonthName]=MonthSel, DefineSel="All")),"Yes","No")</f>
        <v>No</v>
      </c>
      <c r="B1114" s="15" t="str">
        <f ca="1">IF(SubmissionActual[[#This Row],[Month2]]&lt;MONTH(TODAY()),"Yes","No")</f>
        <v>Yes</v>
      </c>
      <c r="C1114" s="15">
        <v>2022</v>
      </c>
      <c r="D1114" s="15">
        <v>5</v>
      </c>
      <c r="E1114" s="15" t="s">
        <v>170</v>
      </c>
      <c r="F1114" s="11" t="s">
        <v>688</v>
      </c>
      <c r="G1114" s="11"/>
      <c r="H1114" s="266" t="s">
        <v>72</v>
      </c>
      <c r="I1114" s="266" t="s">
        <v>369</v>
      </c>
      <c r="J1114" s="11" t="s">
        <v>395</v>
      </c>
      <c r="K1114" s="11" t="s">
        <v>396</v>
      </c>
      <c r="L1114" s="11" t="s">
        <v>421</v>
      </c>
      <c r="M1114" s="11">
        <v>700</v>
      </c>
      <c r="N1114" s="11"/>
      <c r="O1114" s="11">
        <v>0</v>
      </c>
      <c r="P1114" s="11">
        <v>1312</v>
      </c>
      <c r="Q1114" s="289">
        <f>IF(SUMIFS(N:N,E:E,SubmissionActual[[#This Row],[MonthName]])&gt;0,SubmissionActual[[#This Row],[2nd Submission]],SubmissionActual[[#This Row],[1st Submission]])</f>
        <v>700</v>
      </c>
    </row>
    <row r="1115" spans="1:17">
      <c r="A1115" s="15" t="str">
        <f>IF(OR(AND(SubmissionActual[MonthName]=MonthSel, SubmissionActual[Define]=DefineSel), AND(SubmissionActual[MonthName]=MonthSel, DefineSel="All")),"Yes","No")</f>
        <v>No</v>
      </c>
      <c r="B1115" s="15" t="str">
        <f ca="1">IF(SubmissionActual[[#This Row],[Month2]]&lt;MONTH(TODAY()),"Yes","No")</f>
        <v>Yes</v>
      </c>
      <c r="C1115" s="15">
        <v>2022</v>
      </c>
      <c r="D1115" s="15">
        <v>5</v>
      </c>
      <c r="E1115" s="15" t="s">
        <v>170</v>
      </c>
      <c r="F1115" s="11" t="s">
        <v>689</v>
      </c>
      <c r="G1115" s="11"/>
      <c r="H1115" s="266" t="s">
        <v>72</v>
      </c>
      <c r="I1115" s="266" t="s">
        <v>369</v>
      </c>
      <c r="J1115" s="11" t="s">
        <v>395</v>
      </c>
      <c r="K1115" s="11" t="s">
        <v>396</v>
      </c>
      <c r="L1115" s="11" t="s">
        <v>421</v>
      </c>
      <c r="M1115" s="11">
        <v>600</v>
      </c>
      <c r="N1115" s="11"/>
      <c r="O1115" s="11">
        <v>0</v>
      </c>
      <c r="P1115" s="11">
        <v>854</v>
      </c>
      <c r="Q1115" s="289">
        <f>IF(SUMIFS(N:N,E:E,SubmissionActual[[#This Row],[MonthName]])&gt;0,SubmissionActual[[#This Row],[2nd Submission]],SubmissionActual[[#This Row],[1st Submission]])</f>
        <v>600</v>
      </c>
    </row>
    <row r="1116" spans="1:17">
      <c r="A1116" s="15" t="str">
        <f>IF(OR(AND(SubmissionActual[MonthName]=MonthSel, SubmissionActual[Define]=DefineSel), AND(SubmissionActual[MonthName]=MonthSel, DefineSel="All")),"Yes","No")</f>
        <v>No</v>
      </c>
      <c r="B1116" s="15" t="str">
        <f ca="1">IF(SubmissionActual[[#This Row],[Month2]]&lt;MONTH(TODAY()),"Yes","No")</f>
        <v>Yes</v>
      </c>
      <c r="C1116" s="15">
        <v>2022</v>
      </c>
      <c r="D1116" s="15">
        <v>5</v>
      </c>
      <c r="E1116" s="15" t="s">
        <v>170</v>
      </c>
      <c r="F1116" s="11" t="s">
        <v>690</v>
      </c>
      <c r="G1116" s="11"/>
      <c r="H1116" s="266" t="s">
        <v>72</v>
      </c>
      <c r="I1116" s="266" t="s">
        <v>369</v>
      </c>
      <c r="J1116" s="11" t="s">
        <v>395</v>
      </c>
      <c r="K1116" s="11" t="s">
        <v>396</v>
      </c>
      <c r="L1116" s="11" t="s">
        <v>421</v>
      </c>
      <c r="M1116" s="11"/>
      <c r="N1116" s="11"/>
      <c r="O1116" s="11"/>
      <c r="P1116" s="11">
        <v>0</v>
      </c>
      <c r="Q1116" s="289">
        <f>IF(SUMIFS(N:N,E:E,SubmissionActual[[#This Row],[MonthName]])&gt;0,SubmissionActual[[#This Row],[2nd Submission]],SubmissionActual[[#This Row],[1st Submission]])</f>
        <v>0</v>
      </c>
    </row>
    <row r="1117" spans="1:17">
      <c r="A1117" s="15" t="str">
        <f>IF(OR(AND(SubmissionActual[MonthName]=MonthSel, SubmissionActual[Define]=DefineSel), AND(SubmissionActual[MonthName]=MonthSel, DefineSel="All")),"Yes","No")</f>
        <v>No</v>
      </c>
      <c r="B1117" s="15" t="str">
        <f ca="1">IF(SubmissionActual[[#This Row],[Month2]]&lt;MONTH(TODAY()),"Yes","No")</f>
        <v>Yes</v>
      </c>
      <c r="C1117" s="15">
        <v>2022</v>
      </c>
      <c r="D1117" s="15">
        <v>5</v>
      </c>
      <c r="E1117" s="15" t="s">
        <v>170</v>
      </c>
      <c r="F1117" s="11" t="s">
        <v>691</v>
      </c>
      <c r="G1117" s="11"/>
      <c r="H1117" s="266" t="s">
        <v>72</v>
      </c>
      <c r="I1117" s="266" t="s">
        <v>369</v>
      </c>
      <c r="J1117" s="11" t="s">
        <v>389</v>
      </c>
      <c r="K1117" s="11" t="s">
        <v>397</v>
      </c>
      <c r="L1117" s="11" t="s">
        <v>417</v>
      </c>
      <c r="M1117" s="11">
        <v>200</v>
      </c>
      <c r="N1117" s="11"/>
      <c r="O1117" s="11">
        <v>0</v>
      </c>
      <c r="P1117" s="11">
        <v>330.8</v>
      </c>
      <c r="Q1117" s="289">
        <f>IF(SUMIFS(N:N,E:E,SubmissionActual[[#This Row],[MonthName]])&gt;0,SubmissionActual[[#This Row],[2nd Submission]],SubmissionActual[[#This Row],[1st Submission]])</f>
        <v>200</v>
      </c>
    </row>
    <row r="1118" spans="1:17">
      <c r="A1118" s="15" t="str">
        <f>IF(OR(AND(SubmissionActual[MonthName]=MonthSel, SubmissionActual[Define]=DefineSel), AND(SubmissionActual[MonthName]=MonthSel, DefineSel="All")),"Yes","No")</f>
        <v>No</v>
      </c>
      <c r="B1118" s="15" t="str">
        <f ca="1">IF(SubmissionActual[[#This Row],[Month2]]&lt;MONTH(TODAY()),"Yes","No")</f>
        <v>Yes</v>
      </c>
      <c r="C1118" s="15">
        <v>2022</v>
      </c>
      <c r="D1118" s="15">
        <v>5</v>
      </c>
      <c r="E1118" s="15" t="s">
        <v>170</v>
      </c>
      <c r="F1118" s="11" t="s">
        <v>692</v>
      </c>
      <c r="G1118" s="11"/>
      <c r="H1118" s="266" t="s">
        <v>72</v>
      </c>
      <c r="I1118" s="266" t="s">
        <v>369</v>
      </c>
      <c r="J1118" s="11" t="s">
        <v>389</v>
      </c>
      <c r="K1118" s="11" t="s">
        <v>397</v>
      </c>
      <c r="L1118" s="11" t="s">
        <v>417</v>
      </c>
      <c r="M1118" s="11">
        <v>200</v>
      </c>
      <c r="N1118" s="11"/>
      <c r="O1118" s="11">
        <v>0</v>
      </c>
      <c r="P1118" s="11">
        <v>341.8</v>
      </c>
      <c r="Q1118" s="289">
        <f>IF(SUMIFS(N:N,E:E,SubmissionActual[[#This Row],[MonthName]])&gt;0,SubmissionActual[[#This Row],[2nd Submission]],SubmissionActual[[#This Row],[1st Submission]])</f>
        <v>200</v>
      </c>
    </row>
    <row r="1119" spans="1:17">
      <c r="A1119" s="15" t="str">
        <f>IF(OR(AND(SubmissionActual[MonthName]=MonthSel, SubmissionActual[Define]=DefineSel), AND(SubmissionActual[MonthName]=MonthSel, DefineSel="All")),"Yes","No")</f>
        <v>No</v>
      </c>
      <c r="B1119" s="15" t="str">
        <f ca="1">IF(SubmissionActual[[#This Row],[Month2]]&lt;MONTH(TODAY()),"Yes","No")</f>
        <v>Yes</v>
      </c>
      <c r="C1119" s="15">
        <v>2022</v>
      </c>
      <c r="D1119" s="15">
        <v>5</v>
      </c>
      <c r="E1119" s="15" t="s">
        <v>170</v>
      </c>
      <c r="F1119" s="11" t="s">
        <v>693</v>
      </c>
      <c r="G1119" s="11"/>
      <c r="H1119" s="266" t="s">
        <v>72</v>
      </c>
      <c r="I1119" s="266" t="s">
        <v>369</v>
      </c>
      <c r="J1119" s="11" t="s">
        <v>389</v>
      </c>
      <c r="K1119" s="11" t="s">
        <v>397</v>
      </c>
      <c r="L1119" s="11" t="s">
        <v>417</v>
      </c>
      <c r="M1119" s="11">
        <v>14000</v>
      </c>
      <c r="N1119" s="11"/>
      <c r="O1119" s="11">
        <v>0</v>
      </c>
      <c r="P1119" s="11">
        <v>13484</v>
      </c>
      <c r="Q1119" s="289">
        <f>IF(SUMIFS(N:N,E:E,SubmissionActual[[#This Row],[MonthName]])&gt;0,SubmissionActual[[#This Row],[2nd Submission]],SubmissionActual[[#This Row],[1st Submission]])</f>
        <v>14000</v>
      </c>
    </row>
    <row r="1120" spans="1:17">
      <c r="A1120" s="15" t="str">
        <f>IF(OR(AND(SubmissionActual[MonthName]=MonthSel, SubmissionActual[Define]=DefineSel), AND(SubmissionActual[MonthName]=MonthSel, DefineSel="All")),"Yes","No")</f>
        <v>No</v>
      </c>
      <c r="B1120" s="15" t="str">
        <f ca="1">IF(SubmissionActual[[#This Row],[Month2]]&lt;MONTH(TODAY()),"Yes","No")</f>
        <v>Yes</v>
      </c>
      <c r="C1120" s="15">
        <v>2022</v>
      </c>
      <c r="D1120" s="15">
        <v>5</v>
      </c>
      <c r="E1120" s="15" t="s">
        <v>170</v>
      </c>
      <c r="F1120" s="11" t="s">
        <v>694</v>
      </c>
      <c r="G1120" s="11"/>
      <c r="H1120" s="266" t="s">
        <v>72</v>
      </c>
      <c r="I1120" s="266" t="s">
        <v>369</v>
      </c>
      <c r="J1120" s="11" t="s">
        <v>395</v>
      </c>
      <c r="K1120" s="11" t="s">
        <v>396</v>
      </c>
      <c r="L1120" s="11" t="s">
        <v>421</v>
      </c>
      <c r="M1120" s="11">
        <v>1400</v>
      </c>
      <c r="N1120" s="11"/>
      <c r="O1120" s="11">
        <v>0</v>
      </c>
      <c r="P1120" s="11">
        <v>1320</v>
      </c>
      <c r="Q1120" s="289">
        <f>IF(SUMIFS(N:N,E:E,SubmissionActual[[#This Row],[MonthName]])&gt;0,SubmissionActual[[#This Row],[2nd Submission]],SubmissionActual[[#This Row],[1st Submission]])</f>
        <v>1400</v>
      </c>
    </row>
    <row r="1121" spans="1:17">
      <c r="A1121" s="15" t="str">
        <f>IF(OR(AND(SubmissionActual[MonthName]=MonthSel, SubmissionActual[Define]=DefineSel), AND(SubmissionActual[MonthName]=MonthSel, DefineSel="All")),"Yes","No")</f>
        <v>No</v>
      </c>
      <c r="B1121" s="15" t="str">
        <f ca="1">IF(SubmissionActual[[#This Row],[Month2]]&lt;MONTH(TODAY()),"Yes","No")</f>
        <v>Yes</v>
      </c>
      <c r="C1121" s="15">
        <v>2022</v>
      </c>
      <c r="D1121" s="15">
        <v>5</v>
      </c>
      <c r="E1121" s="15" t="s">
        <v>170</v>
      </c>
      <c r="F1121" s="11" t="s">
        <v>695</v>
      </c>
      <c r="G1121" s="11"/>
      <c r="H1121" s="266" t="s">
        <v>72</v>
      </c>
      <c r="I1121" s="266" t="s">
        <v>369</v>
      </c>
      <c r="J1121" s="11" t="s">
        <v>395</v>
      </c>
      <c r="K1121" s="11" t="s">
        <v>396</v>
      </c>
      <c r="L1121" s="11" t="s">
        <v>421</v>
      </c>
      <c r="M1121" s="11">
        <v>5800</v>
      </c>
      <c r="N1121" s="11"/>
      <c r="O1121" s="11">
        <v>0</v>
      </c>
      <c r="P1121" s="11">
        <v>7568</v>
      </c>
      <c r="Q1121" s="289">
        <f>IF(SUMIFS(N:N,E:E,SubmissionActual[[#This Row],[MonthName]])&gt;0,SubmissionActual[[#This Row],[2nd Submission]],SubmissionActual[[#This Row],[1st Submission]])</f>
        <v>5800</v>
      </c>
    </row>
    <row r="1122" spans="1:17">
      <c r="A1122" s="15" t="str">
        <f>IF(OR(AND(SubmissionActual[MonthName]=MonthSel, SubmissionActual[Define]=DefineSel), AND(SubmissionActual[MonthName]=MonthSel, DefineSel="All")),"Yes","No")</f>
        <v>No</v>
      </c>
      <c r="B1122" s="15" t="str">
        <f ca="1">IF(SubmissionActual[[#This Row],[Month2]]&lt;MONTH(TODAY()),"Yes","No")</f>
        <v>Yes</v>
      </c>
      <c r="C1122" s="15">
        <v>2022</v>
      </c>
      <c r="D1122" s="15">
        <v>5</v>
      </c>
      <c r="E1122" s="15" t="s">
        <v>170</v>
      </c>
      <c r="F1122" s="11" t="s">
        <v>696</v>
      </c>
      <c r="G1122" s="11"/>
      <c r="H1122" s="266" t="s">
        <v>72</v>
      </c>
      <c r="I1122" s="266" t="s">
        <v>369</v>
      </c>
      <c r="J1122" s="11" t="s">
        <v>398</v>
      </c>
      <c r="K1122" s="11" t="s">
        <v>399</v>
      </c>
      <c r="L1122" s="11" t="s">
        <v>421</v>
      </c>
      <c r="M1122" s="11">
        <v>1000</v>
      </c>
      <c r="N1122" s="11"/>
      <c r="O1122" s="11">
        <v>0</v>
      </c>
      <c r="P1122" s="11">
        <v>870</v>
      </c>
      <c r="Q1122" s="289">
        <f>IF(SUMIFS(N:N,E:E,SubmissionActual[[#This Row],[MonthName]])&gt;0,SubmissionActual[[#This Row],[2nd Submission]],SubmissionActual[[#This Row],[1st Submission]])</f>
        <v>1000</v>
      </c>
    </row>
    <row r="1123" spans="1:17">
      <c r="A1123" s="15" t="str">
        <f>IF(OR(AND(SubmissionActual[MonthName]=MonthSel, SubmissionActual[Define]=DefineSel), AND(SubmissionActual[MonthName]=MonthSel, DefineSel="All")),"Yes","No")</f>
        <v>No</v>
      </c>
      <c r="B1123" s="15" t="str">
        <f ca="1">IF(SubmissionActual[[#This Row],[Month2]]&lt;MONTH(TODAY()),"Yes","No")</f>
        <v>Yes</v>
      </c>
      <c r="C1123" s="15">
        <v>2022</v>
      </c>
      <c r="D1123" s="15">
        <v>5</v>
      </c>
      <c r="E1123" s="15" t="s">
        <v>170</v>
      </c>
      <c r="F1123" s="11" t="s">
        <v>697</v>
      </c>
      <c r="G1123" s="11"/>
      <c r="H1123" s="266" t="s">
        <v>72</v>
      </c>
      <c r="I1123" s="266" t="s">
        <v>369</v>
      </c>
      <c r="J1123" s="11" t="s">
        <v>391</v>
      </c>
      <c r="K1123" s="11" t="s">
        <v>393</v>
      </c>
      <c r="L1123" s="11" t="s">
        <v>421</v>
      </c>
      <c r="M1123" s="11"/>
      <c r="N1123" s="11"/>
      <c r="O1123" s="11"/>
      <c r="P1123" s="11">
        <v>0</v>
      </c>
      <c r="Q1123" s="289">
        <f>IF(SUMIFS(N:N,E:E,SubmissionActual[[#This Row],[MonthName]])&gt;0,SubmissionActual[[#This Row],[2nd Submission]],SubmissionActual[[#This Row],[1st Submission]])</f>
        <v>0</v>
      </c>
    </row>
    <row r="1124" spans="1:17">
      <c r="A1124" s="15" t="str">
        <f>IF(OR(AND(SubmissionActual[MonthName]=MonthSel, SubmissionActual[Define]=DefineSel), AND(SubmissionActual[MonthName]=MonthSel, DefineSel="All")),"Yes","No")</f>
        <v>No</v>
      </c>
      <c r="B1124" s="15" t="str">
        <f ca="1">IF(SubmissionActual[[#This Row],[Month2]]&lt;MONTH(TODAY()),"Yes","No")</f>
        <v>Yes</v>
      </c>
      <c r="C1124" s="15">
        <v>2022</v>
      </c>
      <c r="D1124" s="15">
        <v>5</v>
      </c>
      <c r="E1124" s="15" t="s">
        <v>170</v>
      </c>
      <c r="F1124" s="11" t="s">
        <v>698</v>
      </c>
      <c r="G1124" s="11"/>
      <c r="H1124" s="266" t="s">
        <v>72</v>
      </c>
      <c r="I1124" s="266" t="s">
        <v>369</v>
      </c>
      <c r="J1124" s="11" t="s">
        <v>398</v>
      </c>
      <c r="K1124" s="11" t="s">
        <v>399</v>
      </c>
      <c r="L1124" s="11" t="s">
        <v>421</v>
      </c>
      <c r="M1124" s="11">
        <v>200</v>
      </c>
      <c r="N1124" s="11"/>
      <c r="O1124" s="11">
        <v>0</v>
      </c>
      <c r="P1124" s="11">
        <v>575.79999999999995</v>
      </c>
      <c r="Q1124" s="289">
        <f>IF(SUMIFS(N:N,E:E,SubmissionActual[[#This Row],[MonthName]])&gt;0,SubmissionActual[[#This Row],[2nd Submission]],SubmissionActual[[#This Row],[1st Submission]])</f>
        <v>200</v>
      </c>
    </row>
    <row r="1125" spans="1:17">
      <c r="A1125" s="15" t="str">
        <f>IF(OR(AND(SubmissionActual[MonthName]=MonthSel, SubmissionActual[Define]=DefineSel), AND(SubmissionActual[MonthName]=MonthSel, DefineSel="All")),"Yes","No")</f>
        <v>No</v>
      </c>
      <c r="B1125" s="15" t="str">
        <f ca="1">IF(SubmissionActual[[#This Row],[Month2]]&lt;MONTH(TODAY()),"Yes","No")</f>
        <v>Yes</v>
      </c>
      <c r="C1125" s="15">
        <v>2022</v>
      </c>
      <c r="D1125" s="15">
        <v>5</v>
      </c>
      <c r="E1125" s="15" t="s">
        <v>170</v>
      </c>
      <c r="F1125" s="11" t="s">
        <v>699</v>
      </c>
      <c r="G1125" s="11"/>
      <c r="H1125" s="266" t="s">
        <v>72</v>
      </c>
      <c r="I1125" s="266" t="s">
        <v>369</v>
      </c>
      <c r="J1125" s="11" t="s">
        <v>398</v>
      </c>
      <c r="K1125" s="11" t="s">
        <v>399</v>
      </c>
      <c r="L1125" s="11" t="s">
        <v>421</v>
      </c>
      <c r="M1125" s="11">
        <v>900</v>
      </c>
      <c r="N1125" s="11"/>
      <c r="O1125" s="11">
        <v>0</v>
      </c>
      <c r="P1125" s="11">
        <v>1387</v>
      </c>
      <c r="Q1125" s="289">
        <f>IF(SUMIFS(N:N,E:E,SubmissionActual[[#This Row],[MonthName]])&gt;0,SubmissionActual[[#This Row],[2nd Submission]],SubmissionActual[[#This Row],[1st Submission]])</f>
        <v>900</v>
      </c>
    </row>
    <row r="1126" spans="1:17">
      <c r="A1126" s="15" t="str">
        <f>IF(OR(AND(SubmissionActual[MonthName]=MonthSel, SubmissionActual[Define]=DefineSel), AND(SubmissionActual[MonthName]=MonthSel, DefineSel="All")),"Yes","No")</f>
        <v>No</v>
      </c>
      <c r="B1126" s="15" t="str">
        <f ca="1">IF(SubmissionActual[[#This Row],[Month2]]&lt;MONTH(TODAY()),"Yes","No")</f>
        <v>Yes</v>
      </c>
      <c r="C1126" s="15">
        <v>2022</v>
      </c>
      <c r="D1126" s="15">
        <v>5</v>
      </c>
      <c r="E1126" s="15" t="s">
        <v>170</v>
      </c>
      <c r="F1126" s="11" t="s">
        <v>700</v>
      </c>
      <c r="G1126" s="11"/>
      <c r="H1126" s="266" t="s">
        <v>72</v>
      </c>
      <c r="I1126" s="266" t="s">
        <v>369</v>
      </c>
      <c r="J1126" s="11" t="s">
        <v>398</v>
      </c>
      <c r="K1126" s="11" t="s">
        <v>399</v>
      </c>
      <c r="L1126" s="11" t="s">
        <v>421</v>
      </c>
      <c r="M1126" s="11">
        <v>23000</v>
      </c>
      <c r="N1126" s="11"/>
      <c r="O1126" s="11">
        <v>0</v>
      </c>
      <c r="P1126" s="11">
        <v>17352.34</v>
      </c>
      <c r="Q1126" s="289">
        <f>IF(SUMIFS(N:N,E:E,SubmissionActual[[#This Row],[MonthName]])&gt;0,SubmissionActual[[#This Row],[2nd Submission]],SubmissionActual[[#This Row],[1st Submission]])</f>
        <v>23000</v>
      </c>
    </row>
    <row r="1127" spans="1:17">
      <c r="A1127" s="15" t="str">
        <f>IF(OR(AND(SubmissionActual[MonthName]=MonthSel, SubmissionActual[Define]=DefineSel), AND(SubmissionActual[MonthName]=MonthSel, DefineSel="All")),"Yes","No")</f>
        <v>No</v>
      </c>
      <c r="B1127" s="15" t="str">
        <f ca="1">IF(SubmissionActual[[#This Row],[Month2]]&lt;MONTH(TODAY()),"Yes","No")</f>
        <v>Yes</v>
      </c>
      <c r="C1127" s="15">
        <v>2022</v>
      </c>
      <c r="D1127" s="15">
        <v>5</v>
      </c>
      <c r="E1127" s="15" t="s">
        <v>170</v>
      </c>
      <c r="F1127" s="11" t="s">
        <v>701</v>
      </c>
      <c r="G1127" s="11"/>
      <c r="H1127" s="266" t="s">
        <v>72</v>
      </c>
      <c r="I1127" s="266" t="s">
        <v>369</v>
      </c>
      <c r="J1127" s="11" t="s">
        <v>398</v>
      </c>
      <c r="K1127" s="11" t="s">
        <v>399</v>
      </c>
      <c r="L1127" s="11" t="s">
        <v>421</v>
      </c>
      <c r="M1127" s="11"/>
      <c r="N1127" s="11"/>
      <c r="O1127" s="11"/>
      <c r="P1127" s="11">
        <v>563</v>
      </c>
      <c r="Q1127" s="289">
        <f>IF(SUMIFS(N:N,E:E,SubmissionActual[[#This Row],[MonthName]])&gt;0,SubmissionActual[[#This Row],[2nd Submission]],SubmissionActual[[#This Row],[1st Submission]])</f>
        <v>0</v>
      </c>
    </row>
    <row r="1128" spans="1:17">
      <c r="A1128" s="15" t="str">
        <f>IF(OR(AND(SubmissionActual[MonthName]=MonthSel, SubmissionActual[Define]=DefineSel), AND(SubmissionActual[MonthName]=MonthSel, DefineSel="All")),"Yes","No")</f>
        <v>No</v>
      </c>
      <c r="B1128" s="15" t="str">
        <f ca="1">IF(SubmissionActual[[#This Row],[Month2]]&lt;MONTH(TODAY()),"Yes","No")</f>
        <v>Yes</v>
      </c>
      <c r="C1128" s="15">
        <v>2022</v>
      </c>
      <c r="D1128" s="15">
        <v>5</v>
      </c>
      <c r="E1128" s="15" t="s">
        <v>170</v>
      </c>
      <c r="F1128" s="11" t="s">
        <v>702</v>
      </c>
      <c r="G1128" s="11"/>
      <c r="H1128" s="266" t="s">
        <v>72</v>
      </c>
      <c r="I1128" s="266" t="s">
        <v>369</v>
      </c>
      <c r="J1128" s="11" t="s">
        <v>398</v>
      </c>
      <c r="K1128" s="11" t="s">
        <v>399</v>
      </c>
      <c r="L1128" s="11" t="s">
        <v>421</v>
      </c>
      <c r="M1128" s="11">
        <v>900</v>
      </c>
      <c r="N1128" s="11"/>
      <c r="O1128" s="11">
        <v>0</v>
      </c>
      <c r="P1128" s="11">
        <v>202.8</v>
      </c>
      <c r="Q1128" s="289">
        <f>IF(SUMIFS(N:N,E:E,SubmissionActual[[#This Row],[MonthName]])&gt;0,SubmissionActual[[#This Row],[2nd Submission]],SubmissionActual[[#This Row],[1st Submission]])</f>
        <v>900</v>
      </c>
    </row>
    <row r="1129" spans="1:17">
      <c r="A1129" s="15" t="str">
        <f>IF(OR(AND(SubmissionActual[MonthName]=MonthSel, SubmissionActual[Define]=DefineSel), AND(SubmissionActual[MonthName]=MonthSel, DefineSel="All")),"Yes","No")</f>
        <v>No</v>
      </c>
      <c r="B1129" s="15" t="str">
        <f ca="1">IF(SubmissionActual[[#This Row],[Month2]]&lt;MONTH(TODAY()),"Yes","No")</f>
        <v>Yes</v>
      </c>
      <c r="C1129" s="15">
        <v>2022</v>
      </c>
      <c r="D1129" s="15">
        <v>5</v>
      </c>
      <c r="E1129" s="15" t="s">
        <v>170</v>
      </c>
      <c r="F1129" s="11" t="s">
        <v>703</v>
      </c>
      <c r="G1129" s="11"/>
      <c r="H1129" s="266" t="s">
        <v>72</v>
      </c>
      <c r="I1129" s="266" t="s">
        <v>369</v>
      </c>
      <c r="J1129" s="11" t="s">
        <v>398</v>
      </c>
      <c r="K1129" s="11" t="s">
        <v>399</v>
      </c>
      <c r="L1129" s="11" t="s">
        <v>421</v>
      </c>
      <c r="M1129" s="11">
        <v>1270</v>
      </c>
      <c r="N1129" s="11"/>
      <c r="O1129" s="11">
        <v>0</v>
      </c>
      <c r="P1129" s="11">
        <v>253.5</v>
      </c>
      <c r="Q1129" s="289">
        <f>IF(SUMIFS(N:N,E:E,SubmissionActual[[#This Row],[MonthName]])&gt;0,SubmissionActual[[#This Row],[2nd Submission]],SubmissionActual[[#This Row],[1st Submission]])</f>
        <v>1270</v>
      </c>
    </row>
    <row r="1130" spans="1:17">
      <c r="A1130" s="15" t="str">
        <f>IF(OR(AND(SubmissionActual[MonthName]=MonthSel, SubmissionActual[Define]=DefineSel), AND(SubmissionActual[MonthName]=MonthSel, DefineSel="All")),"Yes","No")</f>
        <v>No</v>
      </c>
      <c r="B1130" s="15" t="str">
        <f ca="1">IF(SubmissionActual[[#This Row],[Month2]]&lt;MONTH(TODAY()),"Yes","No")</f>
        <v>Yes</v>
      </c>
      <c r="C1130" s="15">
        <v>2022</v>
      </c>
      <c r="D1130" s="15">
        <v>5</v>
      </c>
      <c r="E1130" s="15" t="s">
        <v>170</v>
      </c>
      <c r="F1130" s="11" t="s">
        <v>704</v>
      </c>
      <c r="G1130" s="11"/>
      <c r="H1130" s="266" t="s">
        <v>72</v>
      </c>
      <c r="I1130" s="266" t="s">
        <v>369</v>
      </c>
      <c r="J1130" s="11" t="s">
        <v>398</v>
      </c>
      <c r="K1130" s="11" t="s">
        <v>399</v>
      </c>
      <c r="L1130" s="11" t="s">
        <v>421</v>
      </c>
      <c r="M1130" s="11">
        <v>1800</v>
      </c>
      <c r="N1130" s="11"/>
      <c r="O1130" s="11">
        <v>0</v>
      </c>
      <c r="P1130" s="11">
        <v>686.0200000000001</v>
      </c>
      <c r="Q1130" s="289">
        <f>IF(SUMIFS(N:N,E:E,SubmissionActual[[#This Row],[MonthName]])&gt;0,SubmissionActual[[#This Row],[2nd Submission]],SubmissionActual[[#This Row],[1st Submission]])</f>
        <v>1800</v>
      </c>
    </row>
    <row r="1131" spans="1:17">
      <c r="A1131" s="15" t="str">
        <f>IF(OR(AND(SubmissionActual[MonthName]=MonthSel, SubmissionActual[Define]=DefineSel), AND(SubmissionActual[MonthName]=MonthSel, DefineSel="All")),"Yes","No")</f>
        <v>No</v>
      </c>
      <c r="B1131" s="15" t="str">
        <f ca="1">IF(SubmissionActual[[#This Row],[Month2]]&lt;MONTH(TODAY()),"Yes","No")</f>
        <v>Yes</v>
      </c>
      <c r="C1131" s="15">
        <v>2022</v>
      </c>
      <c r="D1131" s="15">
        <v>5</v>
      </c>
      <c r="E1131" s="15" t="s">
        <v>170</v>
      </c>
      <c r="F1131" s="11" t="s">
        <v>705</v>
      </c>
      <c r="G1131" s="11"/>
      <c r="H1131" s="266" t="s">
        <v>72</v>
      </c>
      <c r="I1131" s="266" t="s">
        <v>369</v>
      </c>
      <c r="J1131" s="11" t="s">
        <v>398</v>
      </c>
      <c r="K1131" s="11" t="s">
        <v>399</v>
      </c>
      <c r="L1131" s="11" t="s">
        <v>421</v>
      </c>
      <c r="M1131" s="11">
        <v>2050</v>
      </c>
      <c r="N1131" s="11"/>
      <c r="O1131" s="11">
        <v>0</v>
      </c>
      <c r="P1131" s="11">
        <v>1011.4</v>
      </c>
      <c r="Q1131" s="289">
        <f>IF(SUMIFS(N:N,E:E,SubmissionActual[[#This Row],[MonthName]])&gt;0,SubmissionActual[[#This Row],[2nd Submission]],SubmissionActual[[#This Row],[1st Submission]])</f>
        <v>2050</v>
      </c>
    </row>
    <row r="1132" spans="1:17">
      <c r="A1132" s="15" t="str">
        <f>IF(OR(AND(SubmissionActual[MonthName]=MonthSel, SubmissionActual[Define]=DefineSel), AND(SubmissionActual[MonthName]=MonthSel, DefineSel="All")),"Yes","No")</f>
        <v>No</v>
      </c>
      <c r="B1132" s="15" t="str">
        <f ca="1">IF(SubmissionActual[[#This Row],[Month2]]&lt;MONTH(TODAY()),"Yes","No")</f>
        <v>Yes</v>
      </c>
      <c r="C1132" s="15">
        <v>2022</v>
      </c>
      <c r="D1132" s="15">
        <v>5</v>
      </c>
      <c r="E1132" s="15" t="s">
        <v>170</v>
      </c>
      <c r="F1132" s="11" t="s">
        <v>706</v>
      </c>
      <c r="G1132" s="11"/>
      <c r="H1132" s="266" t="s">
        <v>72</v>
      </c>
      <c r="I1132" s="266" t="s">
        <v>369</v>
      </c>
      <c r="J1132" s="11" t="s">
        <v>398</v>
      </c>
      <c r="K1132" s="11" t="s">
        <v>399</v>
      </c>
      <c r="L1132" s="11" t="s">
        <v>421</v>
      </c>
      <c r="M1132" s="11"/>
      <c r="N1132" s="11"/>
      <c r="O1132" s="11"/>
      <c r="P1132" s="11">
        <v>0</v>
      </c>
      <c r="Q1132" s="289">
        <f>IF(SUMIFS(N:N,E:E,SubmissionActual[[#This Row],[MonthName]])&gt;0,SubmissionActual[[#This Row],[2nd Submission]],SubmissionActual[[#This Row],[1st Submission]])</f>
        <v>0</v>
      </c>
    </row>
    <row r="1133" spans="1:17">
      <c r="A1133" s="15" t="str">
        <f>IF(OR(AND(SubmissionActual[MonthName]=MonthSel, SubmissionActual[Define]=DefineSel), AND(SubmissionActual[MonthName]=MonthSel, DefineSel="All")),"Yes","No")</f>
        <v>No</v>
      </c>
      <c r="B1133" s="15" t="str">
        <f ca="1">IF(SubmissionActual[[#This Row],[Month2]]&lt;MONTH(TODAY()),"Yes","No")</f>
        <v>Yes</v>
      </c>
      <c r="C1133" s="15">
        <v>2022</v>
      </c>
      <c r="D1133" s="15">
        <v>5</v>
      </c>
      <c r="E1133" s="15" t="s">
        <v>170</v>
      </c>
      <c r="F1133" s="11" t="s">
        <v>707</v>
      </c>
      <c r="G1133" s="11"/>
      <c r="H1133" s="266" t="s">
        <v>72</v>
      </c>
      <c r="I1133" s="266" t="s">
        <v>369</v>
      </c>
      <c r="J1133" s="11" t="s">
        <v>395</v>
      </c>
      <c r="K1133" s="11" t="s">
        <v>396</v>
      </c>
      <c r="L1133" s="11" t="s">
        <v>421</v>
      </c>
      <c r="M1133" s="11">
        <v>1200</v>
      </c>
      <c r="N1133" s="11"/>
      <c r="O1133" s="11">
        <v>0</v>
      </c>
      <c r="P1133" s="11">
        <v>2561</v>
      </c>
      <c r="Q1133" s="289">
        <f>IF(SUMIFS(N:N,E:E,SubmissionActual[[#This Row],[MonthName]])&gt;0,SubmissionActual[[#This Row],[2nd Submission]],SubmissionActual[[#This Row],[1st Submission]])</f>
        <v>1200</v>
      </c>
    </row>
    <row r="1134" spans="1:17">
      <c r="A1134" s="15" t="str">
        <f>IF(OR(AND(SubmissionActual[MonthName]=MonthSel, SubmissionActual[Define]=DefineSel), AND(SubmissionActual[MonthName]=MonthSel, DefineSel="All")),"Yes","No")</f>
        <v>No</v>
      </c>
      <c r="B1134" s="15" t="str">
        <f ca="1">IF(SubmissionActual[[#This Row],[Month2]]&lt;MONTH(TODAY()),"Yes","No")</f>
        <v>Yes</v>
      </c>
      <c r="C1134" s="15">
        <v>2022</v>
      </c>
      <c r="D1134" s="15">
        <v>5</v>
      </c>
      <c r="E1134" s="15" t="s">
        <v>170</v>
      </c>
      <c r="F1134" s="11" t="s">
        <v>708</v>
      </c>
      <c r="G1134" s="11"/>
      <c r="H1134" s="266" t="s">
        <v>72</v>
      </c>
      <c r="I1134" s="266" t="s">
        <v>369</v>
      </c>
      <c r="J1134" s="11" t="s">
        <v>395</v>
      </c>
      <c r="K1134" s="11" t="s">
        <v>396</v>
      </c>
      <c r="L1134" s="11" t="s">
        <v>421</v>
      </c>
      <c r="M1134" s="11">
        <v>750</v>
      </c>
      <c r="N1134" s="11"/>
      <c r="O1134" s="11">
        <v>0</v>
      </c>
      <c r="P1134" s="11">
        <v>1275</v>
      </c>
      <c r="Q1134" s="289">
        <f>IF(SUMIFS(N:N,E:E,SubmissionActual[[#This Row],[MonthName]])&gt;0,SubmissionActual[[#This Row],[2nd Submission]],SubmissionActual[[#This Row],[1st Submission]])</f>
        <v>750</v>
      </c>
    </row>
    <row r="1135" spans="1:17">
      <c r="A1135" s="15" t="str">
        <f>IF(OR(AND(SubmissionActual[MonthName]=MonthSel, SubmissionActual[Define]=DefineSel), AND(SubmissionActual[MonthName]=MonthSel, DefineSel="All")),"Yes","No")</f>
        <v>No</v>
      </c>
      <c r="B1135" s="15" t="str">
        <f ca="1">IF(SubmissionActual[[#This Row],[Month2]]&lt;MONTH(TODAY()),"Yes","No")</f>
        <v>Yes</v>
      </c>
      <c r="C1135" s="15">
        <v>2022</v>
      </c>
      <c r="D1135" s="15">
        <v>5</v>
      </c>
      <c r="E1135" s="15" t="s">
        <v>170</v>
      </c>
      <c r="F1135" s="11" t="s">
        <v>709</v>
      </c>
      <c r="G1135" s="11"/>
      <c r="H1135" s="266" t="s">
        <v>72</v>
      </c>
      <c r="I1135" s="266" t="s">
        <v>369</v>
      </c>
      <c r="J1135" s="11" t="s">
        <v>395</v>
      </c>
      <c r="K1135" s="11" t="s">
        <v>396</v>
      </c>
      <c r="L1135" s="11" t="s">
        <v>421</v>
      </c>
      <c r="M1135" s="11">
        <v>23400</v>
      </c>
      <c r="N1135" s="11"/>
      <c r="O1135" s="11">
        <v>0</v>
      </c>
      <c r="P1135" s="11">
        <v>20607</v>
      </c>
      <c r="Q1135" s="289">
        <f>IF(SUMIFS(N:N,E:E,SubmissionActual[[#This Row],[MonthName]])&gt;0,SubmissionActual[[#This Row],[2nd Submission]],SubmissionActual[[#This Row],[1st Submission]])</f>
        <v>23400</v>
      </c>
    </row>
    <row r="1136" spans="1:17">
      <c r="A1136" s="15" t="str">
        <f>IF(OR(AND(SubmissionActual[MonthName]=MonthSel, SubmissionActual[Define]=DefineSel), AND(SubmissionActual[MonthName]=MonthSel, DefineSel="All")),"Yes","No")</f>
        <v>No</v>
      </c>
      <c r="B1136" s="15" t="str">
        <f ca="1">IF(SubmissionActual[[#This Row],[Month2]]&lt;MONTH(TODAY()),"Yes","No")</f>
        <v>Yes</v>
      </c>
      <c r="C1136" s="15">
        <v>2022</v>
      </c>
      <c r="D1136" s="15">
        <v>5</v>
      </c>
      <c r="E1136" s="15" t="s">
        <v>170</v>
      </c>
      <c r="F1136" s="11" t="s">
        <v>710</v>
      </c>
      <c r="G1136" s="11"/>
      <c r="H1136" s="266" t="s">
        <v>72</v>
      </c>
      <c r="I1136" s="266" t="s">
        <v>369</v>
      </c>
      <c r="J1136" s="11" t="s">
        <v>395</v>
      </c>
      <c r="K1136" s="11" t="s">
        <v>396</v>
      </c>
      <c r="L1136" s="11" t="s">
        <v>421</v>
      </c>
      <c r="M1136" s="11">
        <v>7000</v>
      </c>
      <c r="N1136" s="11"/>
      <c r="O1136" s="11">
        <v>0</v>
      </c>
      <c r="P1136" s="11">
        <v>3205.1</v>
      </c>
      <c r="Q1136" s="289">
        <f>IF(SUMIFS(N:N,E:E,SubmissionActual[[#This Row],[MonthName]])&gt;0,SubmissionActual[[#This Row],[2nd Submission]],SubmissionActual[[#This Row],[1st Submission]])</f>
        <v>7000</v>
      </c>
    </row>
    <row r="1137" spans="1:17">
      <c r="A1137" s="15" t="str">
        <f>IF(OR(AND(SubmissionActual[MonthName]=MonthSel, SubmissionActual[Define]=DefineSel), AND(SubmissionActual[MonthName]=MonthSel, DefineSel="All")),"Yes","No")</f>
        <v>No</v>
      </c>
      <c r="B1137" s="15" t="str">
        <f ca="1">IF(SubmissionActual[[#This Row],[Month2]]&lt;MONTH(TODAY()),"Yes","No")</f>
        <v>Yes</v>
      </c>
      <c r="C1137" s="15">
        <v>2022</v>
      </c>
      <c r="D1137" s="15">
        <v>5</v>
      </c>
      <c r="E1137" s="15" t="s">
        <v>170</v>
      </c>
      <c r="F1137" s="11" t="s">
        <v>711</v>
      </c>
      <c r="G1137" s="11"/>
      <c r="H1137" s="266" t="s">
        <v>72</v>
      </c>
      <c r="I1137" s="266" t="s">
        <v>369</v>
      </c>
      <c r="J1137" s="11" t="s">
        <v>400</v>
      </c>
      <c r="K1137" s="11" t="s">
        <v>401</v>
      </c>
      <c r="L1137" s="11" t="s">
        <v>421</v>
      </c>
      <c r="M1137" s="11">
        <v>3200</v>
      </c>
      <c r="N1137" s="11"/>
      <c r="O1137" s="11">
        <v>0</v>
      </c>
      <c r="P1137" s="11">
        <v>4023.5</v>
      </c>
      <c r="Q1137" s="289">
        <f>IF(SUMIFS(N:N,E:E,SubmissionActual[[#This Row],[MonthName]])&gt;0,SubmissionActual[[#This Row],[2nd Submission]],SubmissionActual[[#This Row],[1st Submission]])</f>
        <v>3200</v>
      </c>
    </row>
    <row r="1138" spans="1:17">
      <c r="A1138" s="15" t="str">
        <f>IF(OR(AND(SubmissionActual[MonthName]=MonthSel, SubmissionActual[Define]=DefineSel), AND(SubmissionActual[MonthName]=MonthSel, DefineSel="All")),"Yes","No")</f>
        <v>No</v>
      </c>
      <c r="B1138" s="15" t="str">
        <f ca="1">IF(SubmissionActual[[#This Row],[Month2]]&lt;MONTH(TODAY()),"Yes","No")</f>
        <v>Yes</v>
      </c>
      <c r="C1138" s="15">
        <v>2022</v>
      </c>
      <c r="D1138" s="15">
        <v>5</v>
      </c>
      <c r="E1138" s="15" t="s">
        <v>170</v>
      </c>
      <c r="F1138" s="11" t="s">
        <v>712</v>
      </c>
      <c r="G1138" s="11"/>
      <c r="H1138" s="266" t="s">
        <v>72</v>
      </c>
      <c r="I1138" s="266" t="s">
        <v>369</v>
      </c>
      <c r="J1138" s="11" t="s">
        <v>400</v>
      </c>
      <c r="K1138" s="11" t="s">
        <v>401</v>
      </c>
      <c r="L1138" s="11" t="s">
        <v>421</v>
      </c>
      <c r="M1138" s="11">
        <v>8900</v>
      </c>
      <c r="N1138" s="11"/>
      <c r="O1138" s="11">
        <v>0</v>
      </c>
      <c r="P1138" s="11">
        <v>12419.2</v>
      </c>
      <c r="Q1138" s="289">
        <f>IF(SUMIFS(N:N,E:E,SubmissionActual[[#This Row],[MonthName]])&gt;0,SubmissionActual[[#This Row],[2nd Submission]],SubmissionActual[[#This Row],[1st Submission]])</f>
        <v>8900</v>
      </c>
    </row>
    <row r="1139" spans="1:17">
      <c r="A1139" s="15" t="str">
        <f>IF(OR(AND(SubmissionActual[MonthName]=MonthSel, SubmissionActual[Define]=DefineSel), AND(SubmissionActual[MonthName]=MonthSel, DefineSel="All")),"Yes","No")</f>
        <v>No</v>
      </c>
      <c r="B1139" s="15" t="str">
        <f ca="1">IF(SubmissionActual[[#This Row],[Month2]]&lt;MONTH(TODAY()),"Yes","No")</f>
        <v>Yes</v>
      </c>
      <c r="C1139" s="15">
        <v>2022</v>
      </c>
      <c r="D1139" s="15">
        <v>5</v>
      </c>
      <c r="E1139" s="15" t="s">
        <v>170</v>
      </c>
      <c r="F1139" s="11" t="s">
        <v>437</v>
      </c>
      <c r="G1139" s="11"/>
      <c r="H1139" s="266" t="s">
        <v>72</v>
      </c>
      <c r="I1139" s="266" t="s">
        <v>369</v>
      </c>
      <c r="J1139" s="11" t="s">
        <v>374</v>
      </c>
      <c r="K1139" s="11" t="s">
        <v>402</v>
      </c>
      <c r="L1139" s="11" t="s">
        <v>421</v>
      </c>
      <c r="M1139" s="11"/>
      <c r="N1139" s="11"/>
      <c r="O1139" s="11"/>
      <c r="P1139" s="11">
        <v>0</v>
      </c>
      <c r="Q1139" s="289">
        <f>IF(SUMIFS(N:N,E:E,SubmissionActual[[#This Row],[MonthName]])&gt;0,SubmissionActual[[#This Row],[2nd Submission]],SubmissionActual[[#This Row],[1st Submission]])</f>
        <v>0</v>
      </c>
    </row>
    <row r="1140" spans="1:17">
      <c r="A1140" s="15" t="str">
        <f>IF(OR(AND(SubmissionActual[MonthName]=MonthSel, SubmissionActual[Define]=DefineSel), AND(SubmissionActual[MonthName]=MonthSel, DefineSel="All")),"Yes","No")</f>
        <v>No</v>
      </c>
      <c r="B1140" s="15" t="str">
        <f ca="1">IF(SubmissionActual[[#This Row],[Month2]]&lt;MONTH(TODAY()),"Yes","No")</f>
        <v>Yes</v>
      </c>
      <c r="C1140" s="15">
        <v>2022</v>
      </c>
      <c r="D1140" s="15">
        <v>5</v>
      </c>
      <c r="E1140" s="15" t="s">
        <v>170</v>
      </c>
      <c r="F1140" s="11" t="s">
        <v>438</v>
      </c>
      <c r="G1140" s="11"/>
      <c r="H1140" s="266" t="s">
        <v>72</v>
      </c>
      <c r="I1140" s="266" t="s">
        <v>369</v>
      </c>
      <c r="J1140" s="11" t="s">
        <v>374</v>
      </c>
      <c r="K1140" s="11" t="s">
        <v>402</v>
      </c>
      <c r="L1140" s="11" t="s">
        <v>421</v>
      </c>
      <c r="M1140" s="11"/>
      <c r="N1140" s="11"/>
      <c r="O1140" s="11"/>
      <c r="P1140" s="11">
        <v>0</v>
      </c>
      <c r="Q1140" s="289">
        <f>IF(SUMIFS(N:N,E:E,SubmissionActual[[#This Row],[MonthName]])&gt;0,SubmissionActual[[#This Row],[2nd Submission]],SubmissionActual[[#This Row],[1st Submission]])</f>
        <v>0</v>
      </c>
    </row>
    <row r="1141" spans="1:17">
      <c r="A1141" s="15" t="str">
        <f>IF(OR(AND(SubmissionActual[MonthName]=MonthSel, SubmissionActual[Define]=DefineSel), AND(SubmissionActual[MonthName]=MonthSel, DefineSel="All")),"Yes","No")</f>
        <v>No</v>
      </c>
      <c r="B1141" s="15" t="str">
        <f ca="1">IF(SubmissionActual[[#This Row],[Month2]]&lt;MONTH(TODAY()),"Yes","No")</f>
        <v>Yes</v>
      </c>
      <c r="C1141" s="15">
        <v>2022</v>
      </c>
      <c r="D1141" s="15">
        <v>5</v>
      </c>
      <c r="E1141" s="15" t="s">
        <v>170</v>
      </c>
      <c r="F1141" s="11" t="s">
        <v>439</v>
      </c>
      <c r="G1141" s="11"/>
      <c r="H1141" s="266" t="s">
        <v>72</v>
      </c>
      <c r="I1141" s="266" t="s">
        <v>369</v>
      </c>
      <c r="J1141" s="11" t="s">
        <v>374</v>
      </c>
      <c r="K1141" s="11" t="s">
        <v>402</v>
      </c>
      <c r="L1141" s="11" t="s">
        <v>421</v>
      </c>
      <c r="M1141" s="11"/>
      <c r="N1141" s="11"/>
      <c r="O1141" s="11"/>
      <c r="P1141" s="11">
        <v>0</v>
      </c>
      <c r="Q1141" s="289">
        <f>IF(SUMIFS(N:N,E:E,SubmissionActual[[#This Row],[MonthName]])&gt;0,SubmissionActual[[#This Row],[2nd Submission]],SubmissionActual[[#This Row],[1st Submission]])</f>
        <v>0</v>
      </c>
    </row>
    <row r="1142" spans="1:17">
      <c r="A1142" s="15" t="str">
        <f>IF(OR(AND(SubmissionActual[MonthName]=MonthSel, SubmissionActual[Define]=DefineSel), AND(SubmissionActual[MonthName]=MonthSel, DefineSel="All")),"Yes","No")</f>
        <v>No</v>
      </c>
      <c r="B1142" s="15" t="str">
        <f ca="1">IF(SubmissionActual[[#This Row],[Month2]]&lt;MONTH(TODAY()),"Yes","No")</f>
        <v>Yes</v>
      </c>
      <c r="C1142" s="15">
        <v>2022</v>
      </c>
      <c r="D1142" s="15">
        <v>5</v>
      </c>
      <c r="E1142" s="15" t="s">
        <v>170</v>
      </c>
      <c r="F1142" s="11" t="s">
        <v>542</v>
      </c>
      <c r="G1142" s="11"/>
      <c r="H1142" s="266" t="s">
        <v>72</v>
      </c>
      <c r="I1142" s="266" t="s">
        <v>369</v>
      </c>
      <c r="J1142" s="11" t="s">
        <v>391</v>
      </c>
      <c r="K1142" s="11" t="s">
        <v>402</v>
      </c>
      <c r="L1142" s="11" t="s">
        <v>421</v>
      </c>
      <c r="M1142" s="11"/>
      <c r="N1142" s="11"/>
      <c r="O1142" s="11"/>
      <c r="P1142" s="11">
        <v>587.52</v>
      </c>
      <c r="Q1142" s="289">
        <f>IF(SUMIFS(N:N,E:E,SubmissionActual[[#This Row],[MonthName]])&gt;0,SubmissionActual[[#This Row],[2nd Submission]],SubmissionActual[[#This Row],[1st Submission]])</f>
        <v>0</v>
      </c>
    </row>
    <row r="1143" spans="1:17">
      <c r="A1143" s="15" t="str">
        <f>IF(OR(AND(SubmissionActual[MonthName]=MonthSel, SubmissionActual[Define]=DefineSel), AND(SubmissionActual[MonthName]=MonthSel, DefineSel="All")),"Yes","No")</f>
        <v>No</v>
      </c>
      <c r="B1143" s="15" t="str">
        <f ca="1">IF(SubmissionActual[[#This Row],[Month2]]&lt;MONTH(TODAY()),"Yes","No")</f>
        <v>Yes</v>
      </c>
      <c r="C1143" s="15">
        <v>2022</v>
      </c>
      <c r="D1143" s="15">
        <v>5</v>
      </c>
      <c r="E1143" s="15" t="s">
        <v>170</v>
      </c>
      <c r="F1143" s="11" t="s">
        <v>444</v>
      </c>
      <c r="G1143" s="11"/>
      <c r="H1143" s="266" t="s">
        <v>72</v>
      </c>
      <c r="I1143" s="266" t="s">
        <v>369</v>
      </c>
      <c r="J1143" s="11" t="s">
        <v>391</v>
      </c>
      <c r="K1143" s="11" t="s">
        <v>402</v>
      </c>
      <c r="L1143" s="11" t="s">
        <v>421</v>
      </c>
      <c r="M1143" s="11"/>
      <c r="N1143" s="11"/>
      <c r="O1143" s="11"/>
      <c r="P1143" s="11">
        <v>0</v>
      </c>
      <c r="Q1143" s="289">
        <f>IF(SUMIFS(N:N,E:E,SubmissionActual[[#This Row],[MonthName]])&gt;0,SubmissionActual[[#This Row],[2nd Submission]],SubmissionActual[[#This Row],[1st Submission]])</f>
        <v>0</v>
      </c>
    </row>
    <row r="1144" spans="1:17">
      <c r="A1144" s="15" t="str">
        <f>IF(OR(AND(SubmissionActual[MonthName]=MonthSel, SubmissionActual[Define]=DefineSel), AND(SubmissionActual[MonthName]=MonthSel, DefineSel="All")),"Yes","No")</f>
        <v>No</v>
      </c>
      <c r="B1144" s="15" t="str">
        <f ca="1">IF(SubmissionActual[[#This Row],[Month2]]&lt;MONTH(TODAY()),"Yes","No")</f>
        <v>Yes</v>
      </c>
      <c r="C1144" s="15">
        <v>2022</v>
      </c>
      <c r="D1144" s="15">
        <v>5</v>
      </c>
      <c r="E1144" s="15" t="s">
        <v>170</v>
      </c>
      <c r="F1144" s="11" t="s">
        <v>499</v>
      </c>
      <c r="G1144" s="11"/>
      <c r="H1144" s="266" t="s">
        <v>72</v>
      </c>
      <c r="I1144" s="266" t="s">
        <v>47</v>
      </c>
      <c r="J1144" s="11" t="s">
        <v>403</v>
      </c>
      <c r="K1144" s="11" t="s">
        <v>404</v>
      </c>
      <c r="L1144" s="11" t="s">
        <v>419</v>
      </c>
      <c r="M1144" s="11">
        <v>3500</v>
      </c>
      <c r="N1144" s="11"/>
      <c r="O1144" s="11">
        <v>0</v>
      </c>
      <c r="P1144" s="11">
        <v>4142.5600000000004</v>
      </c>
      <c r="Q1144" s="289">
        <f>IF(SUMIFS(N:N,E:E,SubmissionActual[[#This Row],[MonthName]])&gt;0,SubmissionActual[[#This Row],[2nd Submission]],SubmissionActual[[#This Row],[1st Submission]])</f>
        <v>3500</v>
      </c>
    </row>
    <row r="1145" spans="1:17">
      <c r="A1145" s="15" t="str">
        <f>IF(OR(AND(SubmissionActual[MonthName]=MonthSel, SubmissionActual[Define]=DefineSel), AND(SubmissionActual[MonthName]=MonthSel, DefineSel="All")),"Yes","No")</f>
        <v>No</v>
      </c>
      <c r="B1145" s="15" t="str">
        <f ca="1">IF(SubmissionActual[[#This Row],[Month2]]&lt;MONTH(TODAY()),"Yes","No")</f>
        <v>Yes</v>
      </c>
      <c r="C1145" s="15">
        <v>2022</v>
      </c>
      <c r="D1145" s="15">
        <v>5</v>
      </c>
      <c r="E1145" s="15" t="s">
        <v>170</v>
      </c>
      <c r="F1145" s="11" t="s">
        <v>501</v>
      </c>
      <c r="G1145" s="11"/>
      <c r="H1145" s="266" t="s">
        <v>72</v>
      </c>
      <c r="I1145" s="266" t="s">
        <v>47</v>
      </c>
      <c r="J1145" s="11" t="s">
        <v>403</v>
      </c>
      <c r="K1145" s="11" t="s">
        <v>404</v>
      </c>
      <c r="L1145" s="11" t="s">
        <v>419</v>
      </c>
      <c r="M1145" s="11"/>
      <c r="N1145" s="11"/>
      <c r="O1145" s="11"/>
      <c r="P1145" s="11">
        <v>0</v>
      </c>
      <c r="Q1145" s="289">
        <f>IF(SUMIFS(N:N,E:E,SubmissionActual[[#This Row],[MonthName]])&gt;0,SubmissionActual[[#This Row],[2nd Submission]],SubmissionActual[[#This Row],[1st Submission]])</f>
        <v>0</v>
      </c>
    </row>
    <row r="1146" spans="1:17">
      <c r="A1146" s="15" t="str">
        <f>IF(OR(AND(SubmissionActual[MonthName]=MonthSel, SubmissionActual[Define]=DefineSel), AND(SubmissionActual[MonthName]=MonthSel, DefineSel="All")),"Yes","No")</f>
        <v>No</v>
      </c>
      <c r="B1146" s="15" t="str">
        <f ca="1">IF(SubmissionActual[[#This Row],[Month2]]&lt;MONTH(TODAY()),"Yes","No")</f>
        <v>Yes</v>
      </c>
      <c r="C1146" s="15">
        <v>2022</v>
      </c>
      <c r="D1146" s="15">
        <v>5</v>
      </c>
      <c r="E1146" s="15" t="s">
        <v>170</v>
      </c>
      <c r="F1146" s="11" t="s">
        <v>503</v>
      </c>
      <c r="G1146" s="11"/>
      <c r="H1146" s="266" t="s">
        <v>72</v>
      </c>
      <c r="I1146" s="266" t="s">
        <v>47</v>
      </c>
      <c r="J1146" s="11" t="s">
        <v>403</v>
      </c>
      <c r="K1146" s="11" t="s">
        <v>405</v>
      </c>
      <c r="L1146" s="11" t="s">
        <v>419</v>
      </c>
      <c r="M1146" s="11">
        <v>500</v>
      </c>
      <c r="N1146" s="11"/>
      <c r="O1146" s="11">
        <v>0</v>
      </c>
      <c r="P1146" s="11">
        <v>0</v>
      </c>
      <c r="Q1146" s="289">
        <f>IF(SUMIFS(N:N,E:E,SubmissionActual[[#This Row],[MonthName]])&gt;0,SubmissionActual[[#This Row],[2nd Submission]],SubmissionActual[[#This Row],[1st Submission]])</f>
        <v>500</v>
      </c>
    </row>
    <row r="1147" spans="1:17">
      <c r="A1147" s="15" t="str">
        <f>IF(OR(AND(SubmissionActual[MonthName]=MonthSel, SubmissionActual[Define]=DefineSel), AND(SubmissionActual[MonthName]=MonthSel, DefineSel="All")),"Yes","No")</f>
        <v>No</v>
      </c>
      <c r="B1147" s="15" t="str">
        <f ca="1">IF(SubmissionActual[[#This Row],[Month2]]&lt;MONTH(TODAY()),"Yes","No")</f>
        <v>Yes</v>
      </c>
      <c r="C1147" s="15">
        <v>2022</v>
      </c>
      <c r="D1147" s="15">
        <v>5</v>
      </c>
      <c r="E1147" s="15" t="s">
        <v>170</v>
      </c>
      <c r="F1147" s="11" t="s">
        <v>500</v>
      </c>
      <c r="G1147" s="11"/>
      <c r="H1147" s="266" t="s">
        <v>72</v>
      </c>
      <c r="I1147" s="266" t="s">
        <v>47</v>
      </c>
      <c r="J1147" s="11" t="s">
        <v>403</v>
      </c>
      <c r="K1147" s="11" t="s">
        <v>404</v>
      </c>
      <c r="L1147" s="11" t="s">
        <v>419</v>
      </c>
      <c r="M1147" s="11">
        <v>3500</v>
      </c>
      <c r="N1147" s="11"/>
      <c r="O1147" s="11">
        <v>0</v>
      </c>
      <c r="P1147" s="11">
        <v>4807.76</v>
      </c>
      <c r="Q1147" s="289">
        <f>IF(SUMIFS(N:N,E:E,SubmissionActual[[#This Row],[MonthName]])&gt;0,SubmissionActual[[#This Row],[2nd Submission]],SubmissionActual[[#This Row],[1st Submission]])</f>
        <v>3500</v>
      </c>
    </row>
    <row r="1148" spans="1:17">
      <c r="A1148" s="15" t="str">
        <f>IF(OR(AND(SubmissionActual[MonthName]=MonthSel, SubmissionActual[Define]=DefineSel), AND(SubmissionActual[MonthName]=MonthSel, DefineSel="All")),"Yes","No")</f>
        <v>No</v>
      </c>
      <c r="B1148" s="15" t="str">
        <f ca="1">IF(SubmissionActual[[#This Row],[Month2]]&lt;MONTH(TODAY()),"Yes","No")</f>
        <v>Yes</v>
      </c>
      <c r="C1148" s="15">
        <v>2022</v>
      </c>
      <c r="D1148" s="15">
        <v>5</v>
      </c>
      <c r="E1148" s="15" t="s">
        <v>170</v>
      </c>
      <c r="F1148" s="11" t="s">
        <v>502</v>
      </c>
      <c r="G1148" s="11"/>
      <c r="H1148" s="266" t="s">
        <v>72</v>
      </c>
      <c r="I1148" s="266" t="s">
        <v>47</v>
      </c>
      <c r="J1148" s="11" t="s">
        <v>403</v>
      </c>
      <c r="K1148" s="11" t="s">
        <v>404</v>
      </c>
      <c r="L1148" s="11" t="s">
        <v>419</v>
      </c>
      <c r="M1148" s="11"/>
      <c r="N1148" s="11"/>
      <c r="O1148" s="11"/>
      <c r="P1148" s="11">
        <v>0</v>
      </c>
      <c r="Q1148" s="289">
        <f>IF(SUMIFS(N:N,E:E,SubmissionActual[[#This Row],[MonthName]])&gt;0,SubmissionActual[[#This Row],[2nd Submission]],SubmissionActual[[#This Row],[1st Submission]])</f>
        <v>0</v>
      </c>
    </row>
    <row r="1149" spans="1:17">
      <c r="A1149" s="15" t="str">
        <f>IF(OR(AND(SubmissionActual[MonthName]=MonthSel, SubmissionActual[Define]=DefineSel), AND(SubmissionActual[MonthName]=MonthSel, DefineSel="All")),"Yes","No")</f>
        <v>No</v>
      </c>
      <c r="B1149" s="15" t="str">
        <f ca="1">IF(SubmissionActual[[#This Row],[Month2]]&lt;MONTH(TODAY()),"Yes","No")</f>
        <v>Yes</v>
      </c>
      <c r="C1149" s="15">
        <v>2022</v>
      </c>
      <c r="D1149" s="15">
        <v>5</v>
      </c>
      <c r="E1149" s="15" t="s">
        <v>170</v>
      </c>
      <c r="F1149" s="11" t="s">
        <v>504</v>
      </c>
      <c r="G1149" s="11"/>
      <c r="H1149" s="266" t="s">
        <v>72</v>
      </c>
      <c r="I1149" s="266" t="s">
        <v>47</v>
      </c>
      <c r="J1149" s="11" t="s">
        <v>403</v>
      </c>
      <c r="K1149" s="11" t="s">
        <v>405</v>
      </c>
      <c r="L1149" s="11" t="s">
        <v>419</v>
      </c>
      <c r="M1149" s="11">
        <v>1000</v>
      </c>
      <c r="N1149" s="11"/>
      <c r="O1149" s="11">
        <v>0</v>
      </c>
      <c r="P1149" s="11">
        <v>0</v>
      </c>
      <c r="Q1149" s="289">
        <f>IF(SUMIFS(N:N,E:E,SubmissionActual[[#This Row],[MonthName]])&gt;0,SubmissionActual[[#This Row],[2nd Submission]],SubmissionActual[[#This Row],[1st Submission]])</f>
        <v>1000</v>
      </c>
    </row>
    <row r="1150" spans="1:17">
      <c r="A1150" s="15" t="str">
        <f>IF(OR(AND(SubmissionActual[MonthName]=MonthSel, SubmissionActual[Define]=DefineSel), AND(SubmissionActual[MonthName]=MonthSel, DefineSel="All")),"Yes","No")</f>
        <v>No</v>
      </c>
      <c r="B1150" s="15" t="str">
        <f ca="1">IF(SubmissionActual[[#This Row],[Month2]]&lt;MONTH(TODAY()),"Yes","No")</f>
        <v>Yes</v>
      </c>
      <c r="C1150" s="15">
        <v>2022</v>
      </c>
      <c r="D1150" s="15">
        <v>5</v>
      </c>
      <c r="E1150" s="15" t="s">
        <v>170</v>
      </c>
      <c r="F1150" s="11" t="s">
        <v>505</v>
      </c>
      <c r="G1150" s="11"/>
      <c r="H1150" s="266" t="s">
        <v>72</v>
      </c>
      <c r="I1150" s="266" t="s">
        <v>47</v>
      </c>
      <c r="J1150" s="11" t="s">
        <v>403</v>
      </c>
      <c r="K1150" s="11" t="s">
        <v>406</v>
      </c>
      <c r="L1150" s="11" t="s">
        <v>419</v>
      </c>
      <c r="M1150" s="11">
        <v>2500</v>
      </c>
      <c r="N1150" s="11"/>
      <c r="O1150" s="11">
        <v>0</v>
      </c>
      <c r="P1150" s="11">
        <v>3917.88</v>
      </c>
      <c r="Q1150" s="289">
        <f>IF(SUMIFS(N:N,E:E,SubmissionActual[[#This Row],[MonthName]])&gt;0,SubmissionActual[[#This Row],[2nd Submission]],SubmissionActual[[#This Row],[1st Submission]])</f>
        <v>2500</v>
      </c>
    </row>
    <row r="1151" spans="1:17">
      <c r="A1151" s="15" t="str">
        <f>IF(OR(AND(SubmissionActual[MonthName]=MonthSel, SubmissionActual[Define]=DefineSel), AND(SubmissionActual[MonthName]=MonthSel, DefineSel="All")),"Yes","No")</f>
        <v>No</v>
      </c>
      <c r="B1151" s="15" t="str">
        <f ca="1">IF(SubmissionActual[[#This Row],[Month2]]&lt;MONTH(TODAY()),"Yes","No")</f>
        <v>Yes</v>
      </c>
      <c r="C1151" s="15">
        <v>2022</v>
      </c>
      <c r="D1151" s="15">
        <v>5</v>
      </c>
      <c r="E1151" s="15" t="s">
        <v>170</v>
      </c>
      <c r="F1151" s="11" t="s">
        <v>507</v>
      </c>
      <c r="G1151" s="11"/>
      <c r="H1151" s="266" t="s">
        <v>72</v>
      </c>
      <c r="I1151" s="266" t="s">
        <v>47</v>
      </c>
      <c r="J1151" s="11" t="s">
        <v>403</v>
      </c>
      <c r="K1151" s="11" t="s">
        <v>406</v>
      </c>
      <c r="L1151" s="11" t="s">
        <v>419</v>
      </c>
      <c r="M1151" s="11"/>
      <c r="N1151" s="11"/>
      <c r="O1151" s="11"/>
      <c r="P1151" s="11">
        <v>0</v>
      </c>
      <c r="Q1151" s="289">
        <f>IF(SUMIFS(N:N,E:E,SubmissionActual[[#This Row],[MonthName]])&gt;0,SubmissionActual[[#This Row],[2nd Submission]],SubmissionActual[[#This Row],[1st Submission]])</f>
        <v>0</v>
      </c>
    </row>
    <row r="1152" spans="1:17">
      <c r="A1152" s="15" t="str">
        <f>IF(OR(AND(SubmissionActual[MonthName]=MonthSel, SubmissionActual[Define]=DefineSel), AND(SubmissionActual[MonthName]=MonthSel, DefineSel="All")),"Yes","No")</f>
        <v>No</v>
      </c>
      <c r="B1152" s="15" t="str">
        <f ca="1">IF(SubmissionActual[[#This Row],[Month2]]&lt;MONTH(TODAY()),"Yes","No")</f>
        <v>Yes</v>
      </c>
      <c r="C1152" s="15">
        <v>2022</v>
      </c>
      <c r="D1152" s="15">
        <v>5</v>
      </c>
      <c r="E1152" s="15" t="s">
        <v>170</v>
      </c>
      <c r="F1152" s="11" t="s">
        <v>508</v>
      </c>
      <c r="G1152" s="11"/>
      <c r="H1152" s="266" t="s">
        <v>72</v>
      </c>
      <c r="I1152" s="266" t="s">
        <v>47</v>
      </c>
      <c r="J1152" s="11" t="s">
        <v>403</v>
      </c>
      <c r="K1152" s="11" t="s">
        <v>405</v>
      </c>
      <c r="L1152" s="11" t="s">
        <v>419</v>
      </c>
      <c r="M1152" s="11">
        <v>500</v>
      </c>
      <c r="N1152" s="11"/>
      <c r="O1152" s="11">
        <v>0</v>
      </c>
      <c r="P1152" s="11">
        <v>0</v>
      </c>
      <c r="Q1152" s="289">
        <f>IF(SUMIFS(N:N,E:E,SubmissionActual[[#This Row],[MonthName]])&gt;0,SubmissionActual[[#This Row],[2nd Submission]],SubmissionActual[[#This Row],[1st Submission]])</f>
        <v>500</v>
      </c>
    </row>
    <row r="1153" spans="1:17">
      <c r="A1153" s="15" t="str">
        <f>IF(OR(AND(SubmissionActual[MonthName]=MonthSel, SubmissionActual[Define]=DefineSel), AND(SubmissionActual[MonthName]=MonthSel, DefineSel="All")),"Yes","No")</f>
        <v>No</v>
      </c>
      <c r="B1153" s="15" t="str">
        <f ca="1">IF(SubmissionActual[[#This Row],[Month2]]&lt;MONTH(TODAY()),"Yes","No")</f>
        <v>Yes</v>
      </c>
      <c r="C1153" s="15">
        <v>2022</v>
      </c>
      <c r="D1153" s="15">
        <v>5</v>
      </c>
      <c r="E1153" s="15" t="s">
        <v>170</v>
      </c>
      <c r="F1153" s="11" t="s">
        <v>509</v>
      </c>
      <c r="G1153" s="11"/>
      <c r="H1153" s="266" t="s">
        <v>72</v>
      </c>
      <c r="I1153" s="266" t="s">
        <v>47</v>
      </c>
      <c r="J1153" s="11" t="s">
        <v>403</v>
      </c>
      <c r="K1153" s="11" t="s">
        <v>405</v>
      </c>
      <c r="L1153" s="11" t="s">
        <v>419</v>
      </c>
      <c r="M1153" s="11"/>
      <c r="N1153" s="11"/>
      <c r="O1153" s="11"/>
      <c r="P1153" s="11">
        <v>0</v>
      </c>
      <c r="Q1153" s="289">
        <f>IF(SUMIFS(N:N,E:E,SubmissionActual[[#This Row],[MonthName]])&gt;0,SubmissionActual[[#This Row],[2nd Submission]],SubmissionActual[[#This Row],[1st Submission]])</f>
        <v>0</v>
      </c>
    </row>
    <row r="1154" spans="1:17">
      <c r="A1154" s="15" t="str">
        <f>IF(OR(AND(SubmissionActual[MonthName]=MonthSel, SubmissionActual[Define]=DefineSel), AND(SubmissionActual[MonthName]=MonthSel, DefineSel="All")),"Yes","No")</f>
        <v>No</v>
      </c>
      <c r="B1154" s="15" t="str">
        <f ca="1">IF(SubmissionActual[[#This Row],[Month2]]&lt;MONTH(TODAY()),"Yes","No")</f>
        <v>Yes</v>
      </c>
      <c r="C1154" s="15">
        <v>2022</v>
      </c>
      <c r="D1154" s="15">
        <v>5</v>
      </c>
      <c r="E1154" s="15" t="s">
        <v>170</v>
      </c>
      <c r="F1154" s="11" t="s">
        <v>511</v>
      </c>
      <c r="G1154" s="11"/>
      <c r="H1154" s="266" t="s">
        <v>72</v>
      </c>
      <c r="I1154" s="266" t="s">
        <v>47</v>
      </c>
      <c r="J1154" s="11" t="s">
        <v>403</v>
      </c>
      <c r="K1154" s="11" t="s">
        <v>388</v>
      </c>
      <c r="L1154" s="11" t="s">
        <v>419</v>
      </c>
      <c r="M1154" s="11"/>
      <c r="N1154" s="11"/>
      <c r="O1154" s="11"/>
      <c r="P1154" s="11">
        <v>0</v>
      </c>
      <c r="Q1154" s="289">
        <f>IF(SUMIFS(N:N,E:E,SubmissionActual[[#This Row],[MonthName]])&gt;0,SubmissionActual[[#This Row],[2nd Submission]],SubmissionActual[[#This Row],[1st Submission]])</f>
        <v>0</v>
      </c>
    </row>
    <row r="1155" spans="1:17">
      <c r="A1155" s="15" t="str">
        <f>IF(OR(AND(SubmissionActual[MonthName]=MonthSel, SubmissionActual[Define]=DefineSel), AND(SubmissionActual[MonthName]=MonthSel, DefineSel="All")),"Yes","No")</f>
        <v>No</v>
      </c>
      <c r="B1155" s="15" t="str">
        <f ca="1">IF(SubmissionActual[[#This Row],[Month2]]&lt;MONTH(TODAY()),"Yes","No")</f>
        <v>Yes</v>
      </c>
      <c r="C1155" s="15">
        <v>2022</v>
      </c>
      <c r="D1155" s="15">
        <v>5</v>
      </c>
      <c r="E1155" s="15" t="s">
        <v>170</v>
      </c>
      <c r="F1155" s="11" t="s">
        <v>512</v>
      </c>
      <c r="G1155" s="11"/>
      <c r="H1155" s="266" t="s">
        <v>72</v>
      </c>
      <c r="I1155" s="266" t="s">
        <v>47</v>
      </c>
      <c r="J1155" s="11" t="s">
        <v>403</v>
      </c>
      <c r="K1155" s="11" t="s">
        <v>405</v>
      </c>
      <c r="L1155" s="11" t="s">
        <v>419</v>
      </c>
      <c r="M1155" s="11">
        <v>3000</v>
      </c>
      <c r="N1155" s="11"/>
      <c r="O1155" s="11">
        <v>0</v>
      </c>
      <c r="P1155" s="11">
        <v>201</v>
      </c>
      <c r="Q1155" s="289">
        <f>IF(SUMIFS(N:N,E:E,SubmissionActual[[#This Row],[MonthName]])&gt;0,SubmissionActual[[#This Row],[2nd Submission]],SubmissionActual[[#This Row],[1st Submission]])</f>
        <v>3000</v>
      </c>
    </row>
    <row r="1156" spans="1:17">
      <c r="A1156" s="15" t="str">
        <f>IF(OR(AND(SubmissionActual[MonthName]=MonthSel, SubmissionActual[Define]=DefineSel), AND(SubmissionActual[MonthName]=MonthSel, DefineSel="All")),"Yes","No")</f>
        <v>No</v>
      </c>
      <c r="B1156" s="15" t="str">
        <f ca="1">IF(SubmissionActual[[#This Row],[Month2]]&lt;MONTH(TODAY()),"Yes","No")</f>
        <v>Yes</v>
      </c>
      <c r="C1156" s="15">
        <v>2022</v>
      </c>
      <c r="D1156" s="15">
        <v>5</v>
      </c>
      <c r="E1156" s="15" t="s">
        <v>170</v>
      </c>
      <c r="F1156" s="11" t="s">
        <v>510</v>
      </c>
      <c r="G1156" s="11"/>
      <c r="H1156" s="266" t="s">
        <v>72</v>
      </c>
      <c r="I1156" s="266" t="s">
        <v>47</v>
      </c>
      <c r="J1156" s="11" t="s">
        <v>403</v>
      </c>
      <c r="K1156" s="11" t="s">
        <v>405</v>
      </c>
      <c r="L1156" s="11" t="s">
        <v>419</v>
      </c>
      <c r="M1156" s="11">
        <v>10000</v>
      </c>
      <c r="N1156" s="11"/>
      <c r="O1156" s="11">
        <v>0</v>
      </c>
      <c r="P1156" s="11">
        <v>6512.88</v>
      </c>
      <c r="Q1156" s="289">
        <f>IF(SUMIFS(N:N,E:E,SubmissionActual[[#This Row],[MonthName]])&gt;0,SubmissionActual[[#This Row],[2nd Submission]],SubmissionActual[[#This Row],[1st Submission]])</f>
        <v>10000</v>
      </c>
    </row>
    <row r="1157" spans="1:17">
      <c r="A1157" s="15" t="str">
        <f>IF(OR(AND(SubmissionActual[MonthName]=MonthSel, SubmissionActual[Define]=DefineSel), AND(SubmissionActual[MonthName]=MonthSel, DefineSel="All")),"Yes","No")</f>
        <v>No</v>
      </c>
      <c r="B1157" s="15" t="str">
        <f ca="1">IF(SubmissionActual[[#This Row],[Month2]]&lt;MONTH(TODAY()),"Yes","No")</f>
        <v>Yes</v>
      </c>
      <c r="C1157" s="15">
        <v>2022</v>
      </c>
      <c r="D1157" s="15">
        <v>5</v>
      </c>
      <c r="E1157" s="15" t="s">
        <v>170</v>
      </c>
      <c r="F1157" s="11" t="s">
        <v>506</v>
      </c>
      <c r="G1157" s="11"/>
      <c r="H1157" s="266" t="s">
        <v>72</v>
      </c>
      <c r="I1157" s="266" t="s">
        <v>47</v>
      </c>
      <c r="J1157" s="11" t="s">
        <v>403</v>
      </c>
      <c r="K1157" s="11" t="s">
        <v>405</v>
      </c>
      <c r="L1157" s="11" t="s">
        <v>419</v>
      </c>
      <c r="M1157" s="11">
        <v>1600</v>
      </c>
      <c r="N1157" s="11"/>
      <c r="O1157" s="11">
        <v>0</v>
      </c>
      <c r="P1157" s="11">
        <v>971.88</v>
      </c>
      <c r="Q1157" s="289">
        <f>IF(SUMIFS(N:N,E:E,SubmissionActual[[#This Row],[MonthName]])&gt;0,SubmissionActual[[#This Row],[2nd Submission]],SubmissionActual[[#This Row],[1st Submission]])</f>
        <v>1600</v>
      </c>
    </row>
    <row r="1158" spans="1:17">
      <c r="A1158" s="15" t="str">
        <f>IF(OR(AND(SubmissionActual[MonthName]=MonthSel, SubmissionActual[Define]=DefineSel), AND(SubmissionActual[MonthName]=MonthSel, DefineSel="All")),"Yes","No")</f>
        <v>No</v>
      </c>
      <c r="B1158" s="15" t="str">
        <f ca="1">IF(SubmissionActual[[#This Row],[Month2]]&lt;MONTH(TODAY()),"Yes","No")</f>
        <v>Yes</v>
      </c>
      <c r="C1158" s="15">
        <v>2022</v>
      </c>
      <c r="D1158" s="15">
        <v>5</v>
      </c>
      <c r="E1158" s="15" t="s">
        <v>170</v>
      </c>
      <c r="F1158" s="11" t="s">
        <v>528</v>
      </c>
      <c r="G1158" s="11"/>
      <c r="H1158" s="266" t="s">
        <v>72</v>
      </c>
      <c r="I1158" s="266" t="s">
        <v>370</v>
      </c>
      <c r="J1158" s="11" t="s">
        <v>374</v>
      </c>
      <c r="K1158" s="11" t="s">
        <v>376</v>
      </c>
      <c r="L1158" s="11" t="s">
        <v>418</v>
      </c>
      <c r="M1158" s="11">
        <v>3255.8017291255255</v>
      </c>
      <c r="N1158" s="11"/>
      <c r="O1158" s="11">
        <v>0</v>
      </c>
      <c r="P1158" s="11">
        <v>4048.7999999999997</v>
      </c>
      <c r="Q1158" s="289">
        <f>IF(SUMIFS(N:N,E:E,SubmissionActual[[#This Row],[MonthName]])&gt;0,SubmissionActual[[#This Row],[2nd Submission]],SubmissionActual[[#This Row],[1st Submission]])</f>
        <v>3255.8017291255255</v>
      </c>
    </row>
    <row r="1159" spans="1:17">
      <c r="A1159" s="15" t="str">
        <f>IF(OR(AND(SubmissionActual[MonthName]=MonthSel, SubmissionActual[Define]=DefineSel), AND(SubmissionActual[MonthName]=MonthSel, DefineSel="All")),"Yes","No")</f>
        <v>No</v>
      </c>
      <c r="B1159" s="15" t="str">
        <f ca="1">IF(SubmissionActual[[#This Row],[Month2]]&lt;MONTH(TODAY()),"Yes","No")</f>
        <v>Yes</v>
      </c>
      <c r="C1159" s="15">
        <v>2022</v>
      </c>
      <c r="D1159" s="15">
        <v>5</v>
      </c>
      <c r="E1159" s="15" t="s">
        <v>170</v>
      </c>
      <c r="F1159" s="11" t="s">
        <v>530</v>
      </c>
      <c r="G1159" s="11"/>
      <c r="H1159" s="266" t="s">
        <v>72</v>
      </c>
      <c r="I1159" s="266" t="s">
        <v>370</v>
      </c>
      <c r="J1159" s="11" t="s">
        <v>374</v>
      </c>
      <c r="K1159" s="11" t="s">
        <v>410</v>
      </c>
      <c r="L1159" s="11" t="s">
        <v>418</v>
      </c>
      <c r="M1159" s="11">
        <v>4324.3000000000029</v>
      </c>
      <c r="N1159" s="11"/>
      <c r="O1159" s="11">
        <v>0</v>
      </c>
      <c r="P1159" s="11">
        <v>2007</v>
      </c>
      <c r="Q1159" s="289">
        <f>IF(SUMIFS(N:N,E:E,SubmissionActual[[#This Row],[MonthName]])&gt;0,SubmissionActual[[#This Row],[2nd Submission]],SubmissionActual[[#This Row],[1st Submission]])</f>
        <v>4324.3000000000029</v>
      </c>
    </row>
    <row r="1160" spans="1:17">
      <c r="A1160" s="15" t="str">
        <f>IF(OR(AND(SubmissionActual[MonthName]=MonthSel, SubmissionActual[Define]=DefineSel), AND(SubmissionActual[MonthName]=MonthSel, DefineSel="All")),"Yes","No")</f>
        <v>No</v>
      </c>
      <c r="B1160" s="15" t="str">
        <f ca="1">IF(SubmissionActual[[#This Row],[Month2]]&lt;MONTH(TODAY()),"Yes","No")</f>
        <v>Yes</v>
      </c>
      <c r="C1160" s="15">
        <v>2022</v>
      </c>
      <c r="D1160" s="15">
        <v>5</v>
      </c>
      <c r="E1160" s="15" t="s">
        <v>170</v>
      </c>
      <c r="F1160" s="11" t="s">
        <v>525</v>
      </c>
      <c r="G1160" s="11"/>
      <c r="H1160" s="266" t="s">
        <v>72</v>
      </c>
      <c r="I1160" s="266" t="s">
        <v>370</v>
      </c>
      <c r="J1160" s="11" t="s">
        <v>403</v>
      </c>
      <c r="K1160" s="11" t="s">
        <v>407</v>
      </c>
      <c r="L1160" s="11" t="s">
        <v>419</v>
      </c>
      <c r="M1160" s="11">
        <v>5139.7956528262202</v>
      </c>
      <c r="N1160" s="11"/>
      <c r="O1160" s="11">
        <v>0</v>
      </c>
      <c r="P1160" s="11">
        <v>2269</v>
      </c>
      <c r="Q1160" s="289">
        <f>IF(SUMIFS(N:N,E:E,SubmissionActual[[#This Row],[MonthName]])&gt;0,SubmissionActual[[#This Row],[2nd Submission]],SubmissionActual[[#This Row],[1st Submission]])</f>
        <v>5139.7956528262202</v>
      </c>
    </row>
    <row r="1161" spans="1:17">
      <c r="A1161" s="15" t="str">
        <f>IF(OR(AND(SubmissionActual[MonthName]=MonthSel, SubmissionActual[Define]=DefineSel), AND(SubmissionActual[MonthName]=MonthSel, DefineSel="All")),"Yes","No")</f>
        <v>No</v>
      </c>
      <c r="B1161" s="15" t="str">
        <f ca="1">IF(SubmissionActual[[#This Row],[Month2]]&lt;MONTH(TODAY()),"Yes","No")</f>
        <v>Yes</v>
      </c>
      <c r="C1161" s="15">
        <v>2022</v>
      </c>
      <c r="D1161" s="15">
        <v>5</v>
      </c>
      <c r="E1161" s="15" t="s">
        <v>170</v>
      </c>
      <c r="F1161" s="11" t="s">
        <v>524</v>
      </c>
      <c r="G1161" s="11"/>
      <c r="H1161" s="266" t="s">
        <v>72</v>
      </c>
      <c r="I1161" s="266" t="s">
        <v>370</v>
      </c>
      <c r="J1161" s="11" t="s">
        <v>412</v>
      </c>
      <c r="K1161" s="11" t="s">
        <v>410</v>
      </c>
      <c r="L1161" s="11" t="s">
        <v>419</v>
      </c>
      <c r="M1161" s="11">
        <v>1227.1158201503658</v>
      </c>
      <c r="N1161" s="11"/>
      <c r="O1161" s="11">
        <v>0</v>
      </c>
      <c r="P1161" s="11">
        <v>353.92</v>
      </c>
      <c r="Q1161" s="289">
        <f>IF(SUMIFS(N:N,E:E,SubmissionActual[[#This Row],[MonthName]])&gt;0,SubmissionActual[[#This Row],[2nd Submission]],SubmissionActual[[#This Row],[1st Submission]])</f>
        <v>1227.1158201503658</v>
      </c>
    </row>
    <row r="1162" spans="1:17">
      <c r="A1162" s="15" t="str">
        <f>IF(OR(AND(SubmissionActual[MonthName]=MonthSel, SubmissionActual[Define]=DefineSel), AND(SubmissionActual[MonthName]=MonthSel, DefineSel="All")),"Yes","No")</f>
        <v>No</v>
      </c>
      <c r="B1162" s="15" t="str">
        <f ca="1">IF(SubmissionActual[[#This Row],[Month2]]&lt;MONTH(TODAY()),"Yes","No")</f>
        <v>Yes</v>
      </c>
      <c r="C1162" s="15">
        <v>2022</v>
      </c>
      <c r="D1162" s="15">
        <v>5</v>
      </c>
      <c r="E1162" s="15" t="s">
        <v>170</v>
      </c>
      <c r="F1162" s="11" t="s">
        <v>527</v>
      </c>
      <c r="G1162" s="11"/>
      <c r="H1162" s="266" t="s">
        <v>72</v>
      </c>
      <c r="I1162" s="266" t="s">
        <v>370</v>
      </c>
      <c r="J1162" s="11" t="s">
        <v>412</v>
      </c>
      <c r="K1162" s="11" t="s">
        <v>410</v>
      </c>
      <c r="L1162" s="11" t="s">
        <v>419</v>
      </c>
      <c r="M1162" s="11">
        <v>984.45473684210538</v>
      </c>
      <c r="N1162" s="11"/>
      <c r="O1162" s="11">
        <v>0</v>
      </c>
      <c r="P1162" s="11">
        <v>133.92000000000002</v>
      </c>
      <c r="Q1162" s="289">
        <f>IF(SUMIFS(N:N,E:E,SubmissionActual[[#This Row],[MonthName]])&gt;0,SubmissionActual[[#This Row],[2nd Submission]],SubmissionActual[[#This Row],[1st Submission]])</f>
        <v>984.45473684210538</v>
      </c>
    </row>
    <row r="1163" spans="1:17">
      <c r="A1163" s="15" t="str">
        <f>IF(OR(AND(SubmissionActual[MonthName]=MonthSel, SubmissionActual[Define]=DefineSel), AND(SubmissionActual[MonthName]=MonthSel, DefineSel="All")),"Yes","No")</f>
        <v>No</v>
      </c>
      <c r="B1163" s="15" t="str">
        <f ca="1">IF(SubmissionActual[[#This Row],[Month2]]&lt;MONTH(TODAY()),"Yes","No")</f>
        <v>Yes</v>
      </c>
      <c r="C1163" s="15">
        <v>2022</v>
      </c>
      <c r="D1163" s="15">
        <v>5</v>
      </c>
      <c r="E1163" s="15" t="s">
        <v>170</v>
      </c>
      <c r="F1163" s="11" t="s">
        <v>526</v>
      </c>
      <c r="G1163" s="11"/>
      <c r="H1163" s="266" t="s">
        <v>72</v>
      </c>
      <c r="I1163" s="266" t="s">
        <v>370</v>
      </c>
      <c r="J1163" s="11" t="s">
        <v>403</v>
      </c>
      <c r="K1163" s="11" t="s">
        <v>407</v>
      </c>
      <c r="L1163" s="11" t="s">
        <v>419</v>
      </c>
      <c r="M1163" s="11">
        <v>1899.4785239124039</v>
      </c>
      <c r="N1163" s="11"/>
      <c r="O1163" s="11">
        <v>0</v>
      </c>
      <c r="P1163" s="11">
        <v>604</v>
      </c>
      <c r="Q1163" s="289">
        <f>IF(SUMIFS(N:N,E:E,SubmissionActual[[#This Row],[MonthName]])&gt;0,SubmissionActual[[#This Row],[2nd Submission]],SubmissionActual[[#This Row],[1st Submission]])</f>
        <v>1899.4785239124039</v>
      </c>
    </row>
    <row r="1164" spans="1:17">
      <c r="A1164" s="15" t="str">
        <f>IF(OR(AND(SubmissionActual[MonthName]=MonthSel, SubmissionActual[Define]=DefineSel), AND(SubmissionActual[MonthName]=MonthSel, DefineSel="All")),"Yes","No")</f>
        <v>No</v>
      </c>
      <c r="B1164" s="15" t="str">
        <f ca="1">IF(SubmissionActual[[#This Row],[Month2]]&lt;MONTH(TODAY()),"Yes","No")</f>
        <v>Yes</v>
      </c>
      <c r="C1164" s="15">
        <v>2022</v>
      </c>
      <c r="D1164" s="15">
        <v>5</v>
      </c>
      <c r="E1164" s="15" t="s">
        <v>170</v>
      </c>
      <c r="F1164" s="11" t="s">
        <v>523</v>
      </c>
      <c r="G1164" s="11"/>
      <c r="H1164" s="266" t="s">
        <v>72</v>
      </c>
      <c r="I1164" s="266" t="s">
        <v>370</v>
      </c>
      <c r="J1164" s="11" t="s">
        <v>413</v>
      </c>
      <c r="K1164" s="11" t="s">
        <v>410</v>
      </c>
      <c r="L1164" s="11" t="s">
        <v>419</v>
      </c>
      <c r="M1164" s="11">
        <v>1000</v>
      </c>
      <c r="N1164" s="11"/>
      <c r="O1164" s="11">
        <v>0</v>
      </c>
      <c r="P1164" s="11">
        <v>648</v>
      </c>
      <c r="Q1164" s="289">
        <f>IF(SUMIFS(N:N,E:E,SubmissionActual[[#This Row],[MonthName]])&gt;0,SubmissionActual[[#This Row],[2nd Submission]],SubmissionActual[[#This Row],[1st Submission]])</f>
        <v>1000</v>
      </c>
    </row>
    <row r="1165" spans="1:17">
      <c r="A1165" s="15" t="str">
        <f>IF(OR(AND(SubmissionActual[MonthName]=MonthSel, SubmissionActual[Define]=DefineSel), AND(SubmissionActual[MonthName]=MonthSel, DefineSel="All")),"Yes","No")</f>
        <v>No</v>
      </c>
      <c r="B1165" s="15" t="str">
        <f ca="1">IF(SubmissionActual[[#This Row],[Month2]]&lt;MONTH(TODAY()),"Yes","No")</f>
        <v>Yes</v>
      </c>
      <c r="C1165" s="15">
        <v>2022</v>
      </c>
      <c r="D1165" s="15">
        <v>5</v>
      </c>
      <c r="E1165" s="15" t="s">
        <v>170</v>
      </c>
      <c r="F1165" s="11" t="s">
        <v>441</v>
      </c>
      <c r="G1165" s="11"/>
      <c r="H1165" s="266" t="s">
        <v>77</v>
      </c>
      <c r="I1165" s="266" t="s">
        <v>370</v>
      </c>
      <c r="J1165" s="11" t="s">
        <v>374</v>
      </c>
      <c r="K1165" s="11" t="s">
        <v>410</v>
      </c>
      <c r="L1165" s="11" t="s">
        <v>420</v>
      </c>
      <c r="M1165" s="11">
        <v>36000</v>
      </c>
      <c r="N1165" s="11"/>
      <c r="O1165" s="11">
        <v>0</v>
      </c>
      <c r="P1165" s="11">
        <v>14000</v>
      </c>
      <c r="Q1165" s="289">
        <f>IF(SUMIFS(N:N,E:E,SubmissionActual[[#This Row],[MonthName]])&gt;0,SubmissionActual[[#This Row],[2nd Submission]],SubmissionActual[[#This Row],[1st Submission]])</f>
        <v>36000</v>
      </c>
    </row>
    <row r="1166" spans="1:17">
      <c r="A1166" s="15" t="str">
        <f>IF(OR(AND(SubmissionActual[MonthName]=MonthSel, SubmissionActual[Define]=DefineSel), AND(SubmissionActual[MonthName]=MonthSel, DefineSel="All")),"Yes","No")</f>
        <v>No</v>
      </c>
      <c r="B1166" s="15" t="str">
        <f ca="1">IF(SubmissionActual[[#This Row],[Month2]]&lt;MONTH(TODAY()),"Yes","No")</f>
        <v>Yes</v>
      </c>
      <c r="C1166" s="15">
        <v>2022</v>
      </c>
      <c r="D1166" s="15">
        <v>5</v>
      </c>
      <c r="E1166" s="15" t="s">
        <v>170</v>
      </c>
      <c r="F1166" s="11" t="s">
        <v>449</v>
      </c>
      <c r="G1166" s="11"/>
      <c r="H1166" s="266" t="s">
        <v>77</v>
      </c>
      <c r="I1166" s="266" t="s">
        <v>370</v>
      </c>
      <c r="J1166" s="11" t="s">
        <v>374</v>
      </c>
      <c r="K1166" s="11" t="s">
        <v>410</v>
      </c>
      <c r="L1166" s="11" t="s">
        <v>418</v>
      </c>
      <c r="M1166" s="11">
        <v>2134.44</v>
      </c>
      <c r="N1166" s="11"/>
      <c r="O1166" s="11">
        <v>0</v>
      </c>
      <c r="P1166" s="11"/>
      <c r="Q1166" s="289">
        <f>IF(SUMIFS(N:N,E:E,SubmissionActual[[#This Row],[MonthName]])&gt;0,SubmissionActual[[#This Row],[2nd Submission]],SubmissionActual[[#This Row],[1st Submission]])</f>
        <v>2134.44</v>
      </c>
    </row>
    <row r="1167" spans="1:17">
      <c r="A1167" s="15" t="str">
        <f>IF(OR(AND(SubmissionActual[MonthName]=MonthSel, SubmissionActual[Define]=DefineSel), AND(SubmissionActual[MonthName]=MonthSel, DefineSel="All")),"Yes","No")</f>
        <v>No</v>
      </c>
      <c r="B1167" s="15" t="str">
        <f ca="1">IF(SubmissionActual[[#This Row],[Month2]]&lt;MONTH(TODAY()),"Yes","No")</f>
        <v>Yes</v>
      </c>
      <c r="C1167" s="15">
        <v>2022</v>
      </c>
      <c r="D1167" s="15">
        <v>5</v>
      </c>
      <c r="E1167" s="15" t="s">
        <v>170</v>
      </c>
      <c r="F1167" s="11" t="s">
        <v>443</v>
      </c>
      <c r="G1167" s="11"/>
      <c r="H1167" s="266" t="s">
        <v>72</v>
      </c>
      <c r="I1167" s="266" t="s">
        <v>370</v>
      </c>
      <c r="J1167" s="11" t="s">
        <v>403</v>
      </c>
      <c r="K1167" s="11" t="s">
        <v>407</v>
      </c>
      <c r="L1167" s="11" t="s">
        <v>418</v>
      </c>
      <c r="M1167" s="11"/>
      <c r="N1167" s="11"/>
      <c r="O1167" s="11"/>
      <c r="P1167" s="11">
        <v>2032.8</v>
      </c>
      <c r="Q1167" s="289">
        <f>IF(SUMIFS(N:N,E:E,SubmissionActual[[#This Row],[MonthName]])&gt;0,SubmissionActual[[#This Row],[2nd Submission]],SubmissionActual[[#This Row],[1st Submission]])</f>
        <v>0</v>
      </c>
    </row>
    <row r="1168" spans="1:17">
      <c r="A1168" s="15" t="str">
        <f>IF(OR(AND(SubmissionActual[MonthName]=MonthSel, SubmissionActual[Define]=DefineSel), AND(SubmissionActual[MonthName]=MonthSel, DefineSel="All")),"Yes","No")</f>
        <v>No</v>
      </c>
      <c r="B1168" s="15" t="str">
        <f ca="1">IF(SubmissionActual[[#This Row],[Month2]]&lt;MONTH(TODAY()),"Yes","No")</f>
        <v>Yes</v>
      </c>
      <c r="C1168" s="15">
        <v>2022</v>
      </c>
      <c r="D1168" s="15">
        <v>5</v>
      </c>
      <c r="E1168" s="15" t="s">
        <v>170</v>
      </c>
      <c r="F1168" s="11" t="s">
        <v>442</v>
      </c>
      <c r="G1168" s="11"/>
      <c r="H1168" s="266" t="s">
        <v>77</v>
      </c>
      <c r="I1168" s="266" t="s">
        <v>370</v>
      </c>
      <c r="J1168" s="11" t="s">
        <v>374</v>
      </c>
      <c r="K1168" s="11" t="s">
        <v>410</v>
      </c>
      <c r="L1168" s="11" t="s">
        <v>420</v>
      </c>
      <c r="M1168" s="11">
        <v>5400</v>
      </c>
      <c r="N1168" s="11"/>
      <c r="O1168" s="11">
        <v>0</v>
      </c>
      <c r="P1168" s="11"/>
      <c r="Q1168" s="289">
        <f>IF(SUMIFS(N:N,E:E,SubmissionActual[[#This Row],[MonthName]])&gt;0,SubmissionActual[[#This Row],[2nd Submission]],SubmissionActual[[#This Row],[1st Submission]])</f>
        <v>5400</v>
      </c>
    </row>
    <row r="1169" spans="1:17">
      <c r="A1169" s="15" t="str">
        <f>IF(OR(AND(SubmissionActual[MonthName]=MonthSel, SubmissionActual[Define]=DefineSel), AND(SubmissionActual[MonthName]=MonthSel, DefineSel="All")),"Yes","No")</f>
        <v>No</v>
      </c>
      <c r="B1169" s="15" t="str">
        <f ca="1">IF(SubmissionActual[[#This Row],[Month2]]&lt;MONTH(TODAY()),"Yes","No")</f>
        <v>Yes</v>
      </c>
      <c r="C1169" s="15">
        <v>2022</v>
      </c>
      <c r="D1169" s="15">
        <v>5</v>
      </c>
      <c r="E1169" s="15" t="s">
        <v>170</v>
      </c>
      <c r="F1169" s="11" t="s">
        <v>229</v>
      </c>
      <c r="G1169" s="11"/>
      <c r="H1169" s="266" t="s">
        <v>77</v>
      </c>
      <c r="I1169" s="266" t="s">
        <v>370</v>
      </c>
      <c r="J1169" s="11" t="s">
        <v>403</v>
      </c>
      <c r="K1169" s="11" t="s">
        <v>410</v>
      </c>
      <c r="L1169" s="11" t="s">
        <v>419</v>
      </c>
      <c r="M1169" s="11">
        <v>1536</v>
      </c>
      <c r="N1169" s="11"/>
      <c r="O1169" s="11">
        <v>0</v>
      </c>
      <c r="P1169" s="11"/>
      <c r="Q1169" s="289">
        <f>IF(SUMIFS(N:N,E:E,SubmissionActual[[#This Row],[MonthName]])&gt;0,SubmissionActual[[#This Row],[2nd Submission]],SubmissionActual[[#This Row],[1st Submission]])</f>
        <v>1536</v>
      </c>
    </row>
    <row r="1170" spans="1:17">
      <c r="A1170" s="15" t="str">
        <f>IF(OR(AND(SubmissionActual[MonthName]=MonthSel, SubmissionActual[Define]=DefineSel), AND(SubmissionActual[MonthName]=MonthSel, DefineSel="All")),"Yes","No")</f>
        <v>No</v>
      </c>
      <c r="B1170" s="15" t="str">
        <f ca="1">IF(SubmissionActual[[#This Row],[Month2]]&lt;MONTH(TODAY()),"Yes","No")</f>
        <v>Yes</v>
      </c>
      <c r="C1170" s="15">
        <v>2022</v>
      </c>
      <c r="D1170" s="15">
        <v>5</v>
      </c>
      <c r="E1170" s="15" t="s">
        <v>170</v>
      </c>
      <c r="F1170" s="11" t="s">
        <v>230</v>
      </c>
      <c r="G1170" s="11"/>
      <c r="H1170" s="266" t="s">
        <v>77</v>
      </c>
      <c r="I1170" s="266" t="s">
        <v>370</v>
      </c>
      <c r="J1170" s="11" t="s">
        <v>403</v>
      </c>
      <c r="K1170" s="11" t="s">
        <v>410</v>
      </c>
      <c r="L1170" s="11" t="s">
        <v>419</v>
      </c>
      <c r="M1170" s="11">
        <v>1536</v>
      </c>
      <c r="N1170" s="11"/>
      <c r="O1170" s="11">
        <v>0</v>
      </c>
      <c r="P1170" s="11"/>
      <c r="Q1170" s="289">
        <f>IF(SUMIFS(N:N,E:E,SubmissionActual[[#This Row],[MonthName]])&gt;0,SubmissionActual[[#This Row],[2nd Submission]],SubmissionActual[[#This Row],[1st Submission]])</f>
        <v>1536</v>
      </c>
    </row>
    <row r="1171" spans="1:17">
      <c r="A1171" s="15" t="str">
        <f>IF(OR(AND(SubmissionActual[MonthName]=MonthSel, SubmissionActual[Define]=DefineSel), AND(SubmissionActual[MonthName]=MonthSel, DefineSel="All")),"Yes","No")</f>
        <v>No</v>
      </c>
      <c r="B1171" s="15" t="str">
        <f ca="1">IF(SubmissionActual[[#This Row],[Month2]]&lt;MONTH(TODAY()),"Yes","No")</f>
        <v>Yes</v>
      </c>
      <c r="C1171" s="15">
        <v>2022</v>
      </c>
      <c r="D1171" s="15">
        <v>5</v>
      </c>
      <c r="E1171" s="15" t="s">
        <v>170</v>
      </c>
      <c r="F1171" s="11" t="s">
        <v>231</v>
      </c>
      <c r="G1171" s="11"/>
      <c r="H1171" s="266" t="s">
        <v>77</v>
      </c>
      <c r="I1171" s="266" t="s">
        <v>370</v>
      </c>
      <c r="J1171" s="11" t="s">
        <v>403</v>
      </c>
      <c r="K1171" s="11" t="s">
        <v>410</v>
      </c>
      <c r="L1171" s="11" t="s">
        <v>419</v>
      </c>
      <c r="M1171" s="11">
        <v>1536</v>
      </c>
      <c r="N1171" s="11"/>
      <c r="O1171" s="11">
        <v>0</v>
      </c>
      <c r="P1171" s="11"/>
      <c r="Q1171" s="289">
        <f>IF(SUMIFS(N:N,E:E,SubmissionActual[[#This Row],[MonthName]])&gt;0,SubmissionActual[[#This Row],[2nd Submission]],SubmissionActual[[#This Row],[1st Submission]])</f>
        <v>1536</v>
      </c>
    </row>
    <row r="1172" spans="1:17">
      <c r="A1172" s="15" t="str">
        <f>IF(OR(AND(SubmissionActual[MonthName]=MonthSel, SubmissionActual[Define]=DefineSel), AND(SubmissionActual[MonthName]=MonthSel, DefineSel="All")),"Yes","No")</f>
        <v>No</v>
      </c>
      <c r="B1172" s="15" t="str">
        <f ca="1">IF(SubmissionActual[[#This Row],[Month2]]&lt;MONTH(TODAY()),"Yes","No")</f>
        <v>Yes</v>
      </c>
      <c r="C1172" s="15">
        <v>2022</v>
      </c>
      <c r="D1172" s="15">
        <v>5</v>
      </c>
      <c r="E1172" s="15" t="s">
        <v>170</v>
      </c>
      <c r="F1172" s="11" t="s">
        <v>232</v>
      </c>
      <c r="G1172" s="11"/>
      <c r="H1172" s="266" t="s">
        <v>77</v>
      </c>
      <c r="I1172" s="266" t="s">
        <v>370</v>
      </c>
      <c r="J1172" s="11" t="s">
        <v>403</v>
      </c>
      <c r="K1172" s="11" t="s">
        <v>410</v>
      </c>
      <c r="L1172" s="11" t="s">
        <v>419</v>
      </c>
      <c r="M1172" s="11">
        <v>1536</v>
      </c>
      <c r="N1172" s="11"/>
      <c r="O1172" s="11">
        <v>0</v>
      </c>
      <c r="P1172" s="11"/>
      <c r="Q1172" s="289">
        <f>IF(SUMIFS(N:N,E:E,SubmissionActual[[#This Row],[MonthName]])&gt;0,SubmissionActual[[#This Row],[2nd Submission]],SubmissionActual[[#This Row],[1st Submission]])</f>
        <v>1536</v>
      </c>
    </row>
    <row r="1173" spans="1:17">
      <c r="A1173" s="15" t="str">
        <f>IF(OR(AND(SubmissionActual[MonthName]=MonthSel, SubmissionActual[Define]=DefineSel), AND(SubmissionActual[MonthName]=MonthSel, DefineSel="All")),"Yes","No")</f>
        <v>No</v>
      </c>
      <c r="B1173" s="15" t="str">
        <f ca="1">IF(SubmissionActual[[#This Row],[Month2]]&lt;MONTH(TODAY()),"Yes","No")</f>
        <v>Yes</v>
      </c>
      <c r="C1173" s="15">
        <v>2022</v>
      </c>
      <c r="D1173" s="15">
        <v>5</v>
      </c>
      <c r="E1173" s="15" t="s">
        <v>170</v>
      </c>
      <c r="F1173" s="11" t="s">
        <v>237</v>
      </c>
      <c r="G1173" s="11"/>
      <c r="H1173" s="266" t="s">
        <v>77</v>
      </c>
      <c r="I1173" s="266" t="s">
        <v>370</v>
      </c>
      <c r="J1173" s="11" t="s">
        <v>403</v>
      </c>
      <c r="K1173" s="11" t="s">
        <v>407</v>
      </c>
      <c r="L1173" s="11" t="s">
        <v>419</v>
      </c>
      <c r="M1173" s="11"/>
      <c r="N1173" s="11"/>
      <c r="O1173" s="11"/>
      <c r="P1173" s="11">
        <v>768</v>
      </c>
      <c r="Q1173" s="289">
        <f>IF(SUMIFS(N:N,E:E,SubmissionActual[[#This Row],[MonthName]])&gt;0,SubmissionActual[[#This Row],[2nd Submission]],SubmissionActual[[#This Row],[1st Submission]])</f>
        <v>0</v>
      </c>
    </row>
    <row r="1174" spans="1:17">
      <c r="A1174" s="15" t="str">
        <f>IF(OR(AND(SubmissionActual[MonthName]=MonthSel, SubmissionActual[Define]=DefineSel), AND(SubmissionActual[MonthName]=MonthSel, DefineSel="All")),"Yes","No")</f>
        <v>No</v>
      </c>
      <c r="B1174" s="15" t="str">
        <f ca="1">IF(SubmissionActual[[#This Row],[Month2]]&lt;MONTH(TODAY()),"Yes","No")</f>
        <v>Yes</v>
      </c>
      <c r="C1174" s="15">
        <v>2022</v>
      </c>
      <c r="D1174" s="15">
        <v>5</v>
      </c>
      <c r="E1174" s="15" t="s">
        <v>170</v>
      </c>
      <c r="F1174" s="11" t="s">
        <v>238</v>
      </c>
      <c r="G1174" s="11"/>
      <c r="H1174" s="266" t="s">
        <v>77</v>
      </c>
      <c r="I1174" s="266" t="s">
        <v>370</v>
      </c>
      <c r="J1174" s="11" t="s">
        <v>403</v>
      </c>
      <c r="K1174" s="11" t="s">
        <v>407</v>
      </c>
      <c r="L1174" s="11" t="s">
        <v>419</v>
      </c>
      <c r="M1174" s="11"/>
      <c r="N1174" s="11"/>
      <c r="O1174" s="11"/>
      <c r="P1174" s="11">
        <v>691.2</v>
      </c>
      <c r="Q1174" s="289">
        <f>IF(SUMIFS(N:N,E:E,SubmissionActual[[#This Row],[MonthName]])&gt;0,SubmissionActual[[#This Row],[2nd Submission]],SubmissionActual[[#This Row],[1st Submission]])</f>
        <v>0</v>
      </c>
    </row>
    <row r="1175" spans="1:17">
      <c r="A1175" s="15" t="str">
        <f>IF(OR(AND(SubmissionActual[MonthName]=MonthSel, SubmissionActual[Define]=DefineSel), AND(SubmissionActual[MonthName]=MonthSel, DefineSel="All")),"Yes","No")</f>
        <v>No</v>
      </c>
      <c r="B1175" s="15" t="str">
        <f ca="1">IF(SubmissionActual[[#This Row],[Month2]]&lt;MONTH(TODAY()),"Yes","No")</f>
        <v>Yes</v>
      </c>
      <c r="C1175" s="15">
        <v>2022</v>
      </c>
      <c r="D1175" s="15">
        <v>5</v>
      </c>
      <c r="E1175" s="15" t="s">
        <v>170</v>
      </c>
      <c r="F1175" s="11" t="s">
        <v>96</v>
      </c>
      <c r="G1175" s="11"/>
      <c r="H1175" s="266" t="s">
        <v>77</v>
      </c>
      <c r="I1175" s="266" t="s">
        <v>370</v>
      </c>
      <c r="J1175" s="11" t="s">
        <v>412</v>
      </c>
      <c r="K1175" s="11" t="s">
        <v>410</v>
      </c>
      <c r="L1175" s="11" t="s">
        <v>419</v>
      </c>
      <c r="M1175" s="11">
        <v>1152</v>
      </c>
      <c r="N1175" s="11"/>
      <c r="O1175" s="11">
        <v>0</v>
      </c>
      <c r="P1175" s="11">
        <v>1152</v>
      </c>
      <c r="Q1175" s="289">
        <f>IF(SUMIFS(N:N,E:E,SubmissionActual[[#This Row],[MonthName]])&gt;0,SubmissionActual[[#This Row],[2nd Submission]],SubmissionActual[[#This Row],[1st Submission]])</f>
        <v>1152</v>
      </c>
    </row>
    <row r="1176" spans="1:17">
      <c r="A1176" s="15" t="str">
        <f>IF(OR(AND(SubmissionActual[MonthName]=MonthSel, SubmissionActual[Define]=DefineSel), AND(SubmissionActual[MonthName]=MonthSel, DefineSel="All")),"Yes","No")</f>
        <v>No</v>
      </c>
      <c r="B1176" s="15" t="str">
        <f ca="1">IF(SubmissionActual[[#This Row],[Month2]]&lt;MONTH(TODAY()),"Yes","No")</f>
        <v>Yes</v>
      </c>
      <c r="C1176" s="15">
        <v>2022</v>
      </c>
      <c r="D1176" s="15">
        <v>5</v>
      </c>
      <c r="E1176" s="15" t="s">
        <v>170</v>
      </c>
      <c r="F1176" s="11" t="s">
        <v>227</v>
      </c>
      <c r="G1176" s="11"/>
      <c r="H1176" s="266" t="s">
        <v>77</v>
      </c>
      <c r="I1176" s="266" t="s">
        <v>370</v>
      </c>
      <c r="J1176" s="11" t="s">
        <v>403</v>
      </c>
      <c r="K1176" s="11" t="s">
        <v>410</v>
      </c>
      <c r="L1176" s="11" t="s">
        <v>419</v>
      </c>
      <c r="M1176" s="11">
        <v>768</v>
      </c>
      <c r="N1176" s="11"/>
      <c r="O1176" s="11">
        <v>0</v>
      </c>
      <c r="P1176" s="11">
        <v>768</v>
      </c>
      <c r="Q1176" s="289">
        <f>IF(SUMIFS(N:N,E:E,SubmissionActual[[#This Row],[MonthName]])&gt;0,SubmissionActual[[#This Row],[2nd Submission]],SubmissionActual[[#This Row],[1st Submission]])</f>
        <v>768</v>
      </c>
    </row>
    <row r="1177" spans="1:17">
      <c r="A1177" s="15" t="str">
        <f>IF(OR(AND(SubmissionActual[MonthName]=MonthSel, SubmissionActual[Define]=DefineSel), AND(SubmissionActual[MonthName]=MonthSel, DefineSel="All")),"Yes","No")</f>
        <v>No</v>
      </c>
      <c r="B1177" s="15" t="str">
        <f ca="1">IF(SubmissionActual[[#This Row],[Month2]]&lt;MONTH(TODAY()),"Yes","No")</f>
        <v>Yes</v>
      </c>
      <c r="C1177" s="15">
        <v>2022</v>
      </c>
      <c r="D1177" s="15">
        <v>5</v>
      </c>
      <c r="E1177" s="15" t="s">
        <v>170</v>
      </c>
      <c r="F1177" s="11" t="s">
        <v>226</v>
      </c>
      <c r="G1177" s="11"/>
      <c r="H1177" s="266" t="s">
        <v>77</v>
      </c>
      <c r="I1177" s="266" t="s">
        <v>370</v>
      </c>
      <c r="J1177" s="11" t="s">
        <v>374</v>
      </c>
      <c r="K1177" s="11" t="s">
        <v>410</v>
      </c>
      <c r="L1177" s="11" t="s">
        <v>418</v>
      </c>
      <c r="M1177" s="11">
        <v>225</v>
      </c>
      <c r="N1177" s="11"/>
      <c r="O1177" s="11">
        <v>0</v>
      </c>
      <c r="P1177" s="11">
        <v>225</v>
      </c>
      <c r="Q1177" s="289">
        <f>IF(SUMIFS(N:N,E:E,SubmissionActual[[#This Row],[MonthName]])&gt;0,SubmissionActual[[#This Row],[2nd Submission]],SubmissionActual[[#This Row],[1st Submission]])</f>
        <v>225</v>
      </c>
    </row>
    <row r="1178" spans="1:17">
      <c r="A1178" s="15" t="str">
        <f>IF(OR(AND(SubmissionActual[MonthName]=MonthSel, SubmissionActual[Define]=DefineSel), AND(SubmissionActual[MonthName]=MonthSel, DefineSel="All")),"Yes","No")</f>
        <v>No</v>
      </c>
      <c r="B1178" s="15" t="str">
        <f ca="1">IF(SubmissionActual[[#This Row],[Month2]]&lt;MONTH(TODAY()),"Yes","No")</f>
        <v>Yes</v>
      </c>
      <c r="C1178" s="15">
        <v>2022</v>
      </c>
      <c r="D1178" s="15">
        <v>5</v>
      </c>
      <c r="E1178" s="15" t="s">
        <v>170</v>
      </c>
      <c r="F1178" s="11" t="s">
        <v>225</v>
      </c>
      <c r="G1178" s="11"/>
      <c r="H1178" s="266" t="s">
        <v>77</v>
      </c>
      <c r="I1178" s="266" t="s">
        <v>370</v>
      </c>
      <c r="J1178" s="11" t="s">
        <v>374</v>
      </c>
      <c r="K1178" s="11" t="s">
        <v>410</v>
      </c>
      <c r="L1178" s="11" t="s">
        <v>418</v>
      </c>
      <c r="M1178" s="11">
        <v>280</v>
      </c>
      <c r="N1178" s="11"/>
      <c r="O1178" s="11">
        <v>0</v>
      </c>
      <c r="P1178" s="11">
        <v>280</v>
      </c>
      <c r="Q1178" s="289">
        <f>IF(SUMIFS(N:N,E:E,SubmissionActual[[#This Row],[MonthName]])&gt;0,SubmissionActual[[#This Row],[2nd Submission]],SubmissionActual[[#This Row],[1st Submission]])</f>
        <v>280</v>
      </c>
    </row>
    <row r="1179" spans="1:17">
      <c r="A1179" s="15" t="str">
        <f>IF(OR(AND(SubmissionActual[MonthName]=MonthSel, SubmissionActual[Define]=DefineSel), AND(SubmissionActual[MonthName]=MonthSel, DefineSel="All")),"Yes","No")</f>
        <v>No</v>
      </c>
      <c r="B1179" s="15" t="str">
        <f ca="1">IF(SubmissionActual[[#This Row],[Month2]]&lt;MONTH(TODAY()),"Yes","No")</f>
        <v>Yes</v>
      </c>
      <c r="C1179" s="15">
        <v>2022</v>
      </c>
      <c r="D1179" s="15">
        <v>5</v>
      </c>
      <c r="E1179" s="15" t="s">
        <v>170</v>
      </c>
      <c r="F1179" s="11" t="s">
        <v>244</v>
      </c>
      <c r="G1179" s="11"/>
      <c r="H1179" s="266" t="s">
        <v>77</v>
      </c>
      <c r="I1179" s="266" t="s">
        <v>370</v>
      </c>
      <c r="J1179" s="11" t="s">
        <v>374</v>
      </c>
      <c r="K1179" s="11" t="s">
        <v>410</v>
      </c>
      <c r="L1179" s="11" t="s">
        <v>418</v>
      </c>
      <c r="M1179" s="11">
        <v>840.00000000000011</v>
      </c>
      <c r="N1179" s="11"/>
      <c r="O1179" s="11">
        <v>0</v>
      </c>
      <c r="P1179" s="11">
        <v>840</v>
      </c>
      <c r="Q1179" s="289">
        <f>IF(SUMIFS(N:N,E:E,SubmissionActual[[#This Row],[MonthName]])&gt;0,SubmissionActual[[#This Row],[2nd Submission]],SubmissionActual[[#This Row],[1st Submission]])</f>
        <v>840.00000000000011</v>
      </c>
    </row>
    <row r="1180" spans="1:17">
      <c r="A1180" s="15" t="str">
        <f>IF(OR(AND(SubmissionActual[MonthName]=MonthSel, SubmissionActual[Define]=DefineSel), AND(SubmissionActual[MonthName]=MonthSel, DefineSel="All")),"Yes","No")</f>
        <v>No</v>
      </c>
      <c r="B1180" s="15" t="str">
        <f ca="1">IF(SubmissionActual[[#This Row],[Month2]]&lt;MONTH(TODAY()),"Yes","No")</f>
        <v>Yes</v>
      </c>
      <c r="C1180" s="15">
        <v>2022</v>
      </c>
      <c r="D1180" s="15">
        <v>5</v>
      </c>
      <c r="E1180" s="15" t="s">
        <v>170</v>
      </c>
      <c r="F1180" s="11" t="s">
        <v>241</v>
      </c>
      <c r="G1180" s="11"/>
      <c r="H1180" s="266" t="s">
        <v>77</v>
      </c>
      <c r="I1180" s="266" t="s">
        <v>370</v>
      </c>
      <c r="J1180" s="11" t="s">
        <v>412</v>
      </c>
      <c r="K1180" s="11" t="s">
        <v>410</v>
      </c>
      <c r="L1180" s="11" t="s">
        <v>419</v>
      </c>
      <c r="M1180" s="11"/>
      <c r="N1180" s="11"/>
      <c r="O1180" s="11"/>
      <c r="P1180" s="11">
        <v>1574</v>
      </c>
      <c r="Q1180" s="289">
        <f>IF(SUMIFS(N:N,E:E,SubmissionActual[[#This Row],[MonthName]])&gt;0,SubmissionActual[[#This Row],[2nd Submission]],SubmissionActual[[#This Row],[1st Submission]])</f>
        <v>0</v>
      </c>
    </row>
    <row r="1181" spans="1:17">
      <c r="A1181" s="15" t="str">
        <f>IF(OR(AND(SubmissionActual[MonthName]=MonthSel, SubmissionActual[Define]=DefineSel), AND(SubmissionActual[MonthName]=MonthSel, DefineSel="All")),"Yes","No")</f>
        <v>No</v>
      </c>
      <c r="B1181" s="15" t="str">
        <f ca="1">IF(SubmissionActual[[#This Row],[Month2]]&lt;MONTH(TODAY()),"Yes","No")</f>
        <v>Yes</v>
      </c>
      <c r="C1181" s="15">
        <v>2022</v>
      </c>
      <c r="D1181" s="15">
        <v>5</v>
      </c>
      <c r="E1181" s="15" t="s">
        <v>170</v>
      </c>
      <c r="F1181" s="11" t="s">
        <v>242</v>
      </c>
      <c r="G1181" s="11"/>
      <c r="H1181" s="266" t="s">
        <v>77</v>
      </c>
      <c r="I1181" s="266" t="s">
        <v>370</v>
      </c>
      <c r="J1181" s="11" t="s">
        <v>412</v>
      </c>
      <c r="K1181" s="11" t="s">
        <v>410</v>
      </c>
      <c r="L1181" s="11" t="s">
        <v>419</v>
      </c>
      <c r="M1181" s="11"/>
      <c r="N1181" s="11"/>
      <c r="O1181" s="11"/>
      <c r="P1181" s="11">
        <v>1574</v>
      </c>
      <c r="Q1181" s="289">
        <f>IF(SUMIFS(N:N,E:E,SubmissionActual[[#This Row],[MonthName]])&gt;0,SubmissionActual[[#This Row],[2nd Submission]],SubmissionActual[[#This Row],[1st Submission]])</f>
        <v>0</v>
      </c>
    </row>
    <row r="1182" spans="1:17">
      <c r="A1182" s="15" t="str">
        <f>IF(OR(AND(SubmissionActual[MonthName]=MonthSel, SubmissionActual[Define]=DefineSel), AND(SubmissionActual[MonthName]=MonthSel, DefineSel="All")),"Yes","No")</f>
        <v>No</v>
      </c>
      <c r="B1182" s="15" t="str">
        <f ca="1">IF(SubmissionActual[[#This Row],[Month2]]&lt;MONTH(TODAY()),"Yes","No")</f>
        <v>Yes</v>
      </c>
      <c r="C1182" s="15">
        <v>2022</v>
      </c>
      <c r="D1182" s="15">
        <v>5</v>
      </c>
      <c r="E1182" s="15" t="s">
        <v>170</v>
      </c>
      <c r="F1182" s="11" t="s">
        <v>243</v>
      </c>
      <c r="G1182" s="11"/>
      <c r="H1182" s="266" t="s">
        <v>77</v>
      </c>
      <c r="I1182" s="266" t="s">
        <v>370</v>
      </c>
      <c r="J1182" s="11" t="s">
        <v>412</v>
      </c>
      <c r="K1182" s="11" t="s">
        <v>410</v>
      </c>
      <c r="L1182" s="11" t="s">
        <v>419</v>
      </c>
      <c r="M1182" s="11"/>
      <c r="N1182" s="11"/>
      <c r="O1182" s="11"/>
      <c r="P1182" s="11">
        <v>1574</v>
      </c>
      <c r="Q1182" s="289">
        <f>IF(SUMIFS(N:N,E:E,SubmissionActual[[#This Row],[MonthName]])&gt;0,SubmissionActual[[#This Row],[2nd Submission]],SubmissionActual[[#This Row],[1st Submission]])</f>
        <v>0</v>
      </c>
    </row>
    <row r="1183" spans="1:17">
      <c r="A1183" s="15" t="str">
        <f>IF(OR(AND(SubmissionActual[MonthName]=MonthSel, SubmissionActual[Define]=DefineSel), AND(SubmissionActual[MonthName]=MonthSel, DefineSel="All")),"Yes","No")</f>
        <v>No</v>
      </c>
      <c r="B1183" s="15" t="str">
        <f ca="1">IF(SubmissionActual[[#This Row],[Month2]]&lt;MONTH(TODAY()),"Yes","No")</f>
        <v>Yes</v>
      </c>
      <c r="C1183" s="15">
        <v>2022</v>
      </c>
      <c r="D1183" s="15">
        <v>5</v>
      </c>
      <c r="E1183" s="15" t="s">
        <v>170</v>
      </c>
      <c r="F1183" s="11" t="s">
        <v>240</v>
      </c>
      <c r="G1183" s="11"/>
      <c r="H1183" s="266" t="s">
        <v>77</v>
      </c>
      <c r="I1183" s="266" t="s">
        <v>370</v>
      </c>
      <c r="J1183" s="11" t="s">
        <v>412</v>
      </c>
      <c r="K1183" s="11" t="s">
        <v>410</v>
      </c>
      <c r="L1183" s="11" t="s">
        <v>419</v>
      </c>
      <c r="M1183" s="11">
        <v>1574.4</v>
      </c>
      <c r="N1183" s="11"/>
      <c r="O1183" s="11">
        <v>0</v>
      </c>
      <c r="P1183" s="11">
        <v>1574</v>
      </c>
      <c r="Q1183" s="289">
        <f>IF(SUMIFS(N:N,E:E,SubmissionActual[[#This Row],[MonthName]])&gt;0,SubmissionActual[[#This Row],[2nd Submission]],SubmissionActual[[#This Row],[1st Submission]])</f>
        <v>1574.4</v>
      </c>
    </row>
    <row r="1184" spans="1:17">
      <c r="A1184" s="15" t="str">
        <f>IF(OR(AND(SubmissionActual[MonthName]=MonthSel, SubmissionActual[Define]=DefineSel), AND(SubmissionActual[MonthName]=MonthSel, DefineSel="All")),"Yes","No")</f>
        <v>No</v>
      </c>
      <c r="B1184" s="15" t="str">
        <f ca="1">IF(SubmissionActual[[#This Row],[Month2]]&lt;MONTH(TODAY()),"Yes","No")</f>
        <v>Yes</v>
      </c>
      <c r="C1184" s="15">
        <v>2022</v>
      </c>
      <c r="D1184" s="15">
        <v>5</v>
      </c>
      <c r="E1184" s="15" t="s">
        <v>170</v>
      </c>
      <c r="F1184" s="11" t="s">
        <v>713</v>
      </c>
      <c r="G1184" s="11"/>
      <c r="H1184" s="266" t="s">
        <v>72</v>
      </c>
      <c r="I1184" s="266" t="s">
        <v>370</v>
      </c>
      <c r="J1184" s="11" t="s">
        <v>403</v>
      </c>
      <c r="K1184" s="11" t="s">
        <v>407</v>
      </c>
      <c r="L1184" s="11" t="s">
        <v>421</v>
      </c>
      <c r="M1184" s="11">
        <v>936.87767737448348</v>
      </c>
      <c r="N1184" s="11"/>
      <c r="O1184" s="11">
        <v>0</v>
      </c>
      <c r="P1184" s="11">
        <v>835.89</v>
      </c>
      <c r="Q1184" s="289">
        <f>IF(SUMIFS(N:N,E:E,SubmissionActual[[#This Row],[MonthName]])&gt;0,SubmissionActual[[#This Row],[2nd Submission]],SubmissionActual[[#This Row],[1st Submission]])</f>
        <v>936.87767737448348</v>
      </c>
    </row>
    <row r="1185" spans="1:17">
      <c r="A1185" s="15" t="str">
        <f>IF(OR(AND(SubmissionActual[MonthName]=MonthSel, SubmissionActual[Define]=DefineSel), AND(SubmissionActual[MonthName]=MonthSel, DefineSel="All")),"Yes","No")</f>
        <v>No</v>
      </c>
      <c r="B1185" s="15" t="str">
        <f ca="1">IF(SubmissionActual[[#This Row],[Month2]]&lt;MONTH(TODAY()),"Yes","No")</f>
        <v>Yes</v>
      </c>
      <c r="C1185" s="15">
        <v>2022</v>
      </c>
      <c r="D1185" s="15">
        <v>5</v>
      </c>
      <c r="E1185" s="15" t="s">
        <v>170</v>
      </c>
      <c r="F1185" s="11" t="s">
        <v>714</v>
      </c>
      <c r="G1185" s="11"/>
      <c r="H1185" s="266" t="s">
        <v>72</v>
      </c>
      <c r="I1185" s="266" t="s">
        <v>370</v>
      </c>
      <c r="J1185" s="11" t="s">
        <v>403</v>
      </c>
      <c r="K1185" s="11" t="s">
        <v>407</v>
      </c>
      <c r="L1185" s="11" t="s">
        <v>421</v>
      </c>
      <c r="M1185" s="11">
        <v>2249.2162341912554</v>
      </c>
      <c r="N1185" s="11"/>
      <c r="O1185" s="11">
        <v>0</v>
      </c>
      <c r="P1185" s="11">
        <v>3645.6</v>
      </c>
      <c r="Q1185" s="289">
        <f>IF(SUMIFS(N:N,E:E,SubmissionActual[[#This Row],[MonthName]])&gt;0,SubmissionActual[[#This Row],[2nd Submission]],SubmissionActual[[#This Row],[1st Submission]])</f>
        <v>2249.2162341912554</v>
      </c>
    </row>
    <row r="1186" spans="1:17">
      <c r="A1186" s="15" t="str">
        <f>IF(OR(AND(SubmissionActual[MonthName]=MonthSel, SubmissionActual[Define]=DefineSel), AND(SubmissionActual[MonthName]=MonthSel, DefineSel="All")),"Yes","No")</f>
        <v>No</v>
      </c>
      <c r="B1186" s="15" t="str">
        <f ca="1">IF(SubmissionActual[[#This Row],[Month2]]&lt;MONTH(TODAY()),"Yes","No")</f>
        <v>Yes</v>
      </c>
      <c r="C1186" s="15">
        <v>2022</v>
      </c>
      <c r="D1186" s="15">
        <v>5</v>
      </c>
      <c r="E1186" s="15" t="s">
        <v>170</v>
      </c>
      <c r="F1186" s="11" t="s">
        <v>715</v>
      </c>
      <c r="G1186" s="11"/>
      <c r="H1186" s="266" t="s">
        <v>72</v>
      </c>
      <c r="I1186" s="266" t="s">
        <v>370</v>
      </c>
      <c r="J1186" s="11" t="s">
        <v>403</v>
      </c>
      <c r="K1186" s="11" t="s">
        <v>407</v>
      </c>
      <c r="L1186" s="11" t="s">
        <v>421</v>
      </c>
      <c r="M1186" s="11">
        <v>483.54077971071564</v>
      </c>
      <c r="N1186" s="11"/>
      <c r="O1186" s="11">
        <v>0</v>
      </c>
      <c r="P1186" s="11">
        <v>839.16000000000008</v>
      </c>
      <c r="Q1186" s="289">
        <f>IF(SUMIFS(N:N,E:E,SubmissionActual[[#This Row],[MonthName]])&gt;0,SubmissionActual[[#This Row],[2nd Submission]],SubmissionActual[[#This Row],[1st Submission]])</f>
        <v>483.54077971071564</v>
      </c>
    </row>
    <row r="1187" spans="1:17">
      <c r="A1187" s="15" t="str">
        <f>IF(OR(AND(SubmissionActual[MonthName]=MonthSel, SubmissionActual[Define]=DefineSel), AND(SubmissionActual[MonthName]=MonthSel, DefineSel="All")),"Yes","No")</f>
        <v>No</v>
      </c>
      <c r="B1187" s="15" t="str">
        <f ca="1">IF(SubmissionActual[[#This Row],[Month2]]&lt;MONTH(TODAY()),"Yes","No")</f>
        <v>Yes</v>
      </c>
      <c r="C1187" s="15">
        <v>2022</v>
      </c>
      <c r="D1187" s="15">
        <v>5</v>
      </c>
      <c r="E1187" s="15" t="s">
        <v>170</v>
      </c>
      <c r="F1187" s="11" t="s">
        <v>716</v>
      </c>
      <c r="G1187" s="11"/>
      <c r="H1187" s="266" t="s">
        <v>72</v>
      </c>
      <c r="I1187" s="266" t="s">
        <v>45</v>
      </c>
      <c r="J1187" s="11" t="s">
        <v>384</v>
      </c>
      <c r="K1187" s="11" t="s">
        <v>408</v>
      </c>
      <c r="L1187" s="11" t="s">
        <v>421</v>
      </c>
      <c r="M1187" s="11"/>
      <c r="N1187" s="11"/>
      <c r="O1187" s="11"/>
      <c r="P1187" s="11">
        <v>0</v>
      </c>
      <c r="Q1187" s="289">
        <f>IF(SUMIFS(N:N,E:E,SubmissionActual[[#This Row],[MonthName]])&gt;0,SubmissionActual[[#This Row],[2nd Submission]],SubmissionActual[[#This Row],[1st Submission]])</f>
        <v>0</v>
      </c>
    </row>
    <row r="1188" spans="1:17">
      <c r="A1188" s="15" t="str">
        <f>IF(OR(AND(SubmissionActual[MonthName]=MonthSel, SubmissionActual[Define]=DefineSel), AND(SubmissionActual[MonthName]=MonthSel, DefineSel="All")),"Yes","No")</f>
        <v>No</v>
      </c>
      <c r="B1188" s="15" t="str">
        <f ca="1">IF(SubmissionActual[[#This Row],[Month2]]&lt;MONTH(TODAY()),"Yes","No")</f>
        <v>Yes</v>
      </c>
      <c r="C1188" s="15">
        <v>2022</v>
      </c>
      <c r="D1188" s="15">
        <v>5</v>
      </c>
      <c r="E1188" s="15" t="s">
        <v>170</v>
      </c>
      <c r="F1188" s="11" t="s">
        <v>717</v>
      </c>
      <c r="G1188" s="11"/>
      <c r="H1188" s="266" t="s">
        <v>72</v>
      </c>
      <c r="I1188" s="266" t="s">
        <v>45</v>
      </c>
      <c r="J1188" s="11" t="s">
        <v>384</v>
      </c>
      <c r="K1188" s="11" t="s">
        <v>408</v>
      </c>
      <c r="L1188" s="11" t="s">
        <v>421</v>
      </c>
      <c r="M1188" s="11">
        <v>5220</v>
      </c>
      <c r="N1188" s="11"/>
      <c r="O1188" s="11">
        <v>0</v>
      </c>
      <c r="P1188" s="11">
        <v>4886.55</v>
      </c>
      <c r="Q1188" s="289">
        <f>IF(SUMIFS(N:N,E:E,SubmissionActual[[#This Row],[MonthName]])&gt;0,SubmissionActual[[#This Row],[2nd Submission]],SubmissionActual[[#This Row],[1st Submission]])</f>
        <v>5220</v>
      </c>
    </row>
    <row r="1189" spans="1:17">
      <c r="A1189" s="15" t="str">
        <f>IF(OR(AND(SubmissionActual[MonthName]=MonthSel, SubmissionActual[Define]=DefineSel), AND(SubmissionActual[MonthName]=MonthSel, DefineSel="All")),"Yes","No")</f>
        <v>No</v>
      </c>
      <c r="B1189" s="15" t="str">
        <f ca="1">IF(SubmissionActual[[#This Row],[Month2]]&lt;MONTH(TODAY()),"Yes","No")</f>
        <v>Yes</v>
      </c>
      <c r="C1189" s="15">
        <v>2022</v>
      </c>
      <c r="D1189" s="15">
        <v>5</v>
      </c>
      <c r="E1189" s="15" t="s">
        <v>170</v>
      </c>
      <c r="F1189" s="11" t="s">
        <v>718</v>
      </c>
      <c r="G1189" s="11"/>
      <c r="H1189" s="266" t="s">
        <v>72</v>
      </c>
      <c r="I1189" s="266" t="s">
        <v>45</v>
      </c>
      <c r="J1189" s="11" t="s">
        <v>384</v>
      </c>
      <c r="K1189" s="11" t="s">
        <v>408</v>
      </c>
      <c r="L1189" s="11" t="s">
        <v>421</v>
      </c>
      <c r="M1189" s="11"/>
      <c r="N1189" s="11"/>
      <c r="O1189" s="11"/>
      <c r="P1189" s="11">
        <v>0</v>
      </c>
      <c r="Q1189" s="289">
        <f>IF(SUMIFS(N:N,E:E,SubmissionActual[[#This Row],[MonthName]])&gt;0,SubmissionActual[[#This Row],[2nd Submission]],SubmissionActual[[#This Row],[1st Submission]])</f>
        <v>0</v>
      </c>
    </row>
    <row r="1190" spans="1:17">
      <c r="A1190" s="15" t="str">
        <f>IF(OR(AND(SubmissionActual[MonthName]=MonthSel, SubmissionActual[Define]=DefineSel), AND(SubmissionActual[MonthName]=MonthSel, DefineSel="All")),"Yes","No")</f>
        <v>No</v>
      </c>
      <c r="B1190" s="15" t="str">
        <f ca="1">IF(SubmissionActual[[#This Row],[Month2]]&lt;MONTH(TODAY()),"Yes","No")</f>
        <v>Yes</v>
      </c>
      <c r="C1190" s="15">
        <v>2022</v>
      </c>
      <c r="D1190" s="15">
        <v>5</v>
      </c>
      <c r="E1190" s="15" t="s">
        <v>170</v>
      </c>
      <c r="F1190" s="11" t="s">
        <v>719</v>
      </c>
      <c r="G1190" s="11"/>
      <c r="H1190" s="266" t="s">
        <v>72</v>
      </c>
      <c r="I1190" s="266" t="s">
        <v>45</v>
      </c>
      <c r="J1190" s="11" t="s">
        <v>384</v>
      </c>
      <c r="K1190" s="11" t="s">
        <v>408</v>
      </c>
      <c r="L1190" s="11" t="s">
        <v>421</v>
      </c>
      <c r="M1190" s="11"/>
      <c r="N1190" s="11"/>
      <c r="O1190" s="11"/>
      <c r="P1190" s="11">
        <v>0</v>
      </c>
      <c r="Q1190" s="289">
        <f>IF(SUMIFS(N:N,E:E,SubmissionActual[[#This Row],[MonthName]])&gt;0,SubmissionActual[[#This Row],[2nd Submission]],SubmissionActual[[#This Row],[1st Submission]])</f>
        <v>0</v>
      </c>
    </row>
    <row r="1191" spans="1:17">
      <c r="A1191" s="15" t="str">
        <f>IF(OR(AND(SubmissionActual[MonthName]=MonthSel, SubmissionActual[Define]=DefineSel), AND(SubmissionActual[MonthName]=MonthSel, DefineSel="All")),"Yes","No")</f>
        <v>No</v>
      </c>
      <c r="B1191" s="15" t="str">
        <f ca="1">IF(SubmissionActual[[#This Row],[Month2]]&lt;MONTH(TODAY()),"Yes","No")</f>
        <v>Yes</v>
      </c>
      <c r="C1191" s="15">
        <v>2022</v>
      </c>
      <c r="D1191" s="15">
        <v>5</v>
      </c>
      <c r="E1191" s="15" t="s">
        <v>170</v>
      </c>
      <c r="F1191" s="11" t="s">
        <v>720</v>
      </c>
      <c r="G1191" s="11"/>
      <c r="H1191" s="266" t="s">
        <v>72</v>
      </c>
      <c r="I1191" s="266" t="s">
        <v>45</v>
      </c>
      <c r="J1191" s="11" t="s">
        <v>384</v>
      </c>
      <c r="K1191" s="11" t="s">
        <v>408</v>
      </c>
      <c r="L1191" s="11" t="s">
        <v>421</v>
      </c>
      <c r="M1191" s="11">
        <v>300</v>
      </c>
      <c r="N1191" s="11"/>
      <c r="O1191" s="11">
        <v>0</v>
      </c>
      <c r="P1191" s="11">
        <v>980.00000000000023</v>
      </c>
      <c r="Q1191" s="289">
        <f>IF(SUMIFS(N:N,E:E,SubmissionActual[[#This Row],[MonthName]])&gt;0,SubmissionActual[[#This Row],[2nd Submission]],SubmissionActual[[#This Row],[1st Submission]])</f>
        <v>300</v>
      </c>
    </row>
    <row r="1192" spans="1:17">
      <c r="A1192" s="15" t="str">
        <f>IF(OR(AND(SubmissionActual[MonthName]=MonthSel, SubmissionActual[Define]=DefineSel), AND(SubmissionActual[MonthName]=MonthSel, DefineSel="All")),"Yes","No")</f>
        <v>No</v>
      </c>
      <c r="B1192" s="15" t="str">
        <f ca="1">IF(SubmissionActual[[#This Row],[Month2]]&lt;MONTH(TODAY()),"Yes","No")</f>
        <v>Yes</v>
      </c>
      <c r="C1192" s="15">
        <v>2022</v>
      </c>
      <c r="D1192" s="15">
        <v>5</v>
      </c>
      <c r="E1192" s="15" t="s">
        <v>170</v>
      </c>
      <c r="F1192" s="11" t="s">
        <v>179</v>
      </c>
      <c r="G1192" s="11"/>
      <c r="H1192" s="266" t="s">
        <v>72</v>
      </c>
      <c r="I1192" s="266" t="s">
        <v>76</v>
      </c>
      <c r="J1192" s="11" t="s">
        <v>391</v>
      </c>
      <c r="K1192" s="11" t="s">
        <v>410</v>
      </c>
      <c r="L1192" s="11" t="s">
        <v>416</v>
      </c>
      <c r="M1192" s="11">
        <v>1943.8260643414487</v>
      </c>
      <c r="N1192" s="11"/>
      <c r="O1192" s="11">
        <v>0</v>
      </c>
      <c r="P1192" s="11"/>
      <c r="Q1192" s="289">
        <f>IF(SUMIFS(N:N,E:E,SubmissionActual[[#This Row],[MonthName]])&gt;0,SubmissionActual[[#This Row],[2nd Submission]],SubmissionActual[[#This Row],[1st Submission]])</f>
        <v>1943.8260643414487</v>
      </c>
    </row>
    <row r="1193" spans="1:17">
      <c r="A1193" s="15" t="str">
        <f>IF(OR(AND(SubmissionActual[MonthName]=MonthSel, SubmissionActual[Define]=DefineSel), AND(SubmissionActual[MonthName]=MonthSel, DefineSel="All")),"Yes","No")</f>
        <v>No</v>
      </c>
      <c r="B1193" s="15" t="str">
        <f ca="1">IF(SubmissionActual[[#This Row],[Month2]]&lt;MONTH(TODAY()),"Yes","No")</f>
        <v>Yes</v>
      </c>
      <c r="C1193" s="15">
        <v>2022</v>
      </c>
      <c r="D1193" s="15">
        <v>5</v>
      </c>
      <c r="E1193" s="15" t="s">
        <v>170</v>
      </c>
      <c r="F1193" s="11" t="s">
        <v>180</v>
      </c>
      <c r="G1193" s="11"/>
      <c r="H1193" s="266" t="s">
        <v>72</v>
      </c>
      <c r="I1193" s="266" t="s">
        <v>76</v>
      </c>
      <c r="J1193" s="11" t="s">
        <v>391</v>
      </c>
      <c r="K1193" s="11" t="s">
        <v>410</v>
      </c>
      <c r="L1193" s="11" t="s">
        <v>416</v>
      </c>
      <c r="M1193" s="11">
        <v>1323.1047287227427</v>
      </c>
      <c r="N1193" s="11"/>
      <c r="O1193" s="11">
        <v>0</v>
      </c>
      <c r="P1193" s="11"/>
      <c r="Q1193" s="289">
        <f>IF(SUMIFS(N:N,E:E,SubmissionActual[[#This Row],[MonthName]])&gt;0,SubmissionActual[[#This Row],[2nd Submission]],SubmissionActual[[#This Row],[1st Submission]])</f>
        <v>1323.1047287227427</v>
      </c>
    </row>
    <row r="1194" spans="1:17">
      <c r="A1194" s="15" t="str">
        <f>IF(OR(AND(SubmissionActual[MonthName]=MonthSel, SubmissionActual[Define]=DefineSel), AND(SubmissionActual[MonthName]=MonthSel, DefineSel="All")),"Yes","No")</f>
        <v>No</v>
      </c>
      <c r="B1194" s="15" t="str">
        <f ca="1">IF(SubmissionActual[[#This Row],[Month2]]&lt;MONTH(TODAY()),"Yes","No")</f>
        <v>No</v>
      </c>
      <c r="C1194" s="15">
        <v>2022</v>
      </c>
      <c r="D1194" s="15">
        <v>6</v>
      </c>
      <c r="E1194" s="15" t="s">
        <v>171</v>
      </c>
      <c r="F1194" s="11" t="s">
        <v>540</v>
      </c>
      <c r="G1194" s="11"/>
      <c r="H1194" s="266" t="s">
        <v>72</v>
      </c>
      <c r="I1194" s="11" t="s">
        <v>428</v>
      </c>
      <c r="J1194" s="11" t="s">
        <v>395</v>
      </c>
      <c r="K1194" s="11" t="s">
        <v>394</v>
      </c>
      <c r="L1194" s="11" t="s">
        <v>421</v>
      </c>
      <c r="M1194" s="11"/>
      <c r="N1194" s="11"/>
      <c r="O1194" s="11"/>
      <c r="P1194" s="11">
        <v>0</v>
      </c>
      <c r="Q1194" s="289">
        <f>IF(SUMIFS(N:N,E:E,SubmissionActual[[#This Row],[MonthName]])&gt;0,SubmissionActual[[#This Row],[2nd Submission]],SubmissionActual[[#This Row],[1st Submission]])</f>
        <v>0</v>
      </c>
    </row>
    <row r="1195" spans="1:17">
      <c r="A1195" s="15" t="str">
        <f>IF(OR(AND(SubmissionActual[MonthName]=MonthSel, SubmissionActual[Define]=DefineSel), AND(SubmissionActual[MonthName]=MonthSel, DefineSel="All")),"Yes","No")</f>
        <v>No</v>
      </c>
      <c r="B1195" s="15" t="str">
        <f ca="1">IF(SubmissionActual[[#This Row],[Month2]]&lt;MONTH(TODAY()),"Yes","No")</f>
        <v>No</v>
      </c>
      <c r="C1195" s="15">
        <v>2022</v>
      </c>
      <c r="D1195" s="15">
        <v>6</v>
      </c>
      <c r="E1195" s="15" t="s">
        <v>171</v>
      </c>
      <c r="F1195" s="11" t="s">
        <v>541</v>
      </c>
      <c r="G1195" s="11"/>
      <c r="H1195" s="266" t="s">
        <v>72</v>
      </c>
      <c r="I1195" s="11" t="s">
        <v>428</v>
      </c>
      <c r="J1195" s="11" t="s">
        <v>395</v>
      </c>
      <c r="K1195" s="11" t="s">
        <v>394</v>
      </c>
      <c r="L1195" s="11" t="s">
        <v>421</v>
      </c>
      <c r="M1195" s="11"/>
      <c r="N1195" s="11"/>
      <c r="O1195" s="11"/>
      <c r="P1195" s="11">
        <v>0</v>
      </c>
      <c r="Q1195" s="289">
        <f>IF(SUMIFS(N:N,E:E,SubmissionActual[[#This Row],[MonthName]])&gt;0,SubmissionActual[[#This Row],[2nd Submission]],SubmissionActual[[#This Row],[1st Submission]])</f>
        <v>0</v>
      </c>
    </row>
    <row r="1196" spans="1:17">
      <c r="A1196" s="15" t="str">
        <f>IF(OR(AND(SubmissionActual[MonthName]=MonthSel, SubmissionActual[Define]=DefineSel), AND(SubmissionActual[MonthName]=MonthSel, DefineSel="All")),"Yes","No")</f>
        <v>No</v>
      </c>
      <c r="B1196" s="15" t="str">
        <f ca="1">IF(SubmissionActual[[#This Row],[Month2]]&lt;MONTH(TODAY()),"Yes","No")</f>
        <v>No</v>
      </c>
      <c r="C1196" s="15">
        <v>2022</v>
      </c>
      <c r="D1196" s="15">
        <v>6</v>
      </c>
      <c r="E1196" s="15" t="s">
        <v>171</v>
      </c>
      <c r="F1196" s="11" t="s">
        <v>644</v>
      </c>
      <c r="G1196" s="11"/>
      <c r="H1196" s="266" t="s">
        <v>72</v>
      </c>
      <c r="I1196" s="11" t="s">
        <v>428</v>
      </c>
      <c r="J1196" s="11" t="s">
        <v>400</v>
      </c>
      <c r="K1196" s="11" t="s">
        <v>373</v>
      </c>
      <c r="L1196" s="11" t="s">
        <v>419</v>
      </c>
      <c r="M1196" s="11"/>
      <c r="N1196" s="11"/>
      <c r="O1196" s="11"/>
      <c r="P1196" s="11">
        <v>0</v>
      </c>
      <c r="Q1196" s="289">
        <f>IF(SUMIFS(N:N,E:E,SubmissionActual[[#This Row],[MonthName]])&gt;0,SubmissionActual[[#This Row],[2nd Submission]],SubmissionActual[[#This Row],[1st Submission]])</f>
        <v>0</v>
      </c>
    </row>
    <row r="1197" spans="1:17">
      <c r="A1197" s="15" t="str">
        <f>IF(OR(AND(SubmissionActual[MonthName]=MonthSel, SubmissionActual[Define]=DefineSel), AND(SubmissionActual[MonthName]=MonthSel, DefineSel="All")),"Yes","No")</f>
        <v>No</v>
      </c>
      <c r="B1197" s="15" t="str">
        <f ca="1">IF(SubmissionActual[[#This Row],[Month2]]&lt;MONTH(TODAY()),"Yes","No")</f>
        <v>No</v>
      </c>
      <c r="C1197" s="15">
        <v>2022</v>
      </c>
      <c r="D1197" s="15">
        <v>6</v>
      </c>
      <c r="E1197" s="15" t="s">
        <v>171</v>
      </c>
      <c r="F1197" s="11" t="s">
        <v>536</v>
      </c>
      <c r="G1197" s="11"/>
      <c r="H1197" s="266" t="s">
        <v>72</v>
      </c>
      <c r="I1197" s="11" t="s">
        <v>428</v>
      </c>
      <c r="J1197" s="11" t="s">
        <v>400</v>
      </c>
      <c r="K1197" s="11" t="s">
        <v>373</v>
      </c>
      <c r="L1197" s="11" t="s">
        <v>419</v>
      </c>
      <c r="M1197" s="11"/>
      <c r="N1197" s="11"/>
      <c r="O1197" s="11"/>
      <c r="P1197" s="11">
        <v>3104.8149999999996</v>
      </c>
      <c r="Q1197" s="289">
        <f>IF(SUMIFS(N:N,E:E,SubmissionActual[[#This Row],[MonthName]])&gt;0,SubmissionActual[[#This Row],[2nd Submission]],SubmissionActual[[#This Row],[1st Submission]])</f>
        <v>0</v>
      </c>
    </row>
    <row r="1198" spans="1:17">
      <c r="A1198" s="15" t="str">
        <f>IF(OR(AND(SubmissionActual[MonthName]=MonthSel, SubmissionActual[Define]=DefineSel), AND(SubmissionActual[MonthName]=MonthSel, DefineSel="All")),"Yes","No")</f>
        <v>No</v>
      </c>
      <c r="B1198" s="15" t="str">
        <f ca="1">IF(SubmissionActual[[#This Row],[Month2]]&lt;MONTH(TODAY()),"Yes","No")</f>
        <v>No</v>
      </c>
      <c r="C1198" s="15">
        <v>2022</v>
      </c>
      <c r="D1198" s="15">
        <v>6</v>
      </c>
      <c r="E1198" s="15" t="s">
        <v>171</v>
      </c>
      <c r="F1198" s="11" t="s">
        <v>537</v>
      </c>
      <c r="G1198" s="11"/>
      <c r="H1198" s="266" t="s">
        <v>72</v>
      </c>
      <c r="I1198" s="11" t="s">
        <v>428</v>
      </c>
      <c r="J1198" s="11" t="s">
        <v>400</v>
      </c>
      <c r="K1198" s="11" t="s">
        <v>373</v>
      </c>
      <c r="L1198" s="11" t="s">
        <v>419</v>
      </c>
      <c r="M1198" s="11"/>
      <c r="N1198" s="11"/>
      <c r="O1198" s="11"/>
      <c r="P1198" s="11">
        <v>1011.3599999999999</v>
      </c>
      <c r="Q1198" s="289">
        <f>IF(SUMIFS(N:N,E:E,SubmissionActual[[#This Row],[MonthName]])&gt;0,SubmissionActual[[#This Row],[2nd Submission]],SubmissionActual[[#This Row],[1st Submission]])</f>
        <v>0</v>
      </c>
    </row>
    <row r="1199" spans="1:17">
      <c r="A1199" s="15" t="str">
        <f>IF(OR(AND(SubmissionActual[MonthName]=MonthSel, SubmissionActual[Define]=DefineSel), AND(SubmissionActual[MonthName]=MonthSel, DefineSel="All")),"Yes","No")</f>
        <v>No</v>
      </c>
      <c r="B1199" s="15" t="str">
        <f ca="1">IF(SubmissionActual[[#This Row],[Month2]]&lt;MONTH(TODAY()),"Yes","No")</f>
        <v>No</v>
      </c>
      <c r="C1199" s="15">
        <v>2022</v>
      </c>
      <c r="D1199" s="15">
        <v>6</v>
      </c>
      <c r="E1199" s="15" t="s">
        <v>171</v>
      </c>
      <c r="F1199" s="11" t="s">
        <v>535</v>
      </c>
      <c r="G1199" s="11"/>
      <c r="H1199" s="266" t="s">
        <v>72</v>
      </c>
      <c r="I1199" s="11" t="s">
        <v>428</v>
      </c>
      <c r="J1199" s="11" t="s">
        <v>400</v>
      </c>
      <c r="K1199" s="11" t="s">
        <v>373</v>
      </c>
      <c r="L1199" s="11" t="s">
        <v>419</v>
      </c>
      <c r="M1199" s="11"/>
      <c r="N1199" s="11"/>
      <c r="O1199" s="11"/>
      <c r="P1199" s="11">
        <v>0</v>
      </c>
      <c r="Q1199" s="289">
        <f>IF(SUMIFS(N:N,E:E,SubmissionActual[[#This Row],[MonthName]])&gt;0,SubmissionActual[[#This Row],[2nd Submission]],SubmissionActual[[#This Row],[1st Submission]])</f>
        <v>0</v>
      </c>
    </row>
    <row r="1200" spans="1:17">
      <c r="A1200" s="15" t="str">
        <f>IF(OR(AND(SubmissionActual[MonthName]=MonthSel, SubmissionActual[Define]=DefineSel), AND(SubmissionActual[MonthName]=MonthSel, DefineSel="All")),"Yes","No")</f>
        <v>No</v>
      </c>
      <c r="B1200" s="15" t="str">
        <f ca="1">IF(SubmissionActual[[#This Row],[Month2]]&lt;MONTH(TODAY()),"Yes","No")</f>
        <v>No</v>
      </c>
      <c r="C1200" s="15">
        <v>2022</v>
      </c>
      <c r="D1200" s="15">
        <v>6</v>
      </c>
      <c r="E1200" s="15" t="s">
        <v>171</v>
      </c>
      <c r="F1200" s="11" t="s">
        <v>539</v>
      </c>
      <c r="G1200" s="11"/>
      <c r="H1200" s="266" t="s">
        <v>72</v>
      </c>
      <c r="I1200" s="11" t="s">
        <v>428</v>
      </c>
      <c r="J1200" s="11" t="s">
        <v>389</v>
      </c>
      <c r="K1200" s="11" t="s">
        <v>375</v>
      </c>
      <c r="L1200" s="11" t="s">
        <v>421</v>
      </c>
      <c r="M1200" s="11"/>
      <c r="N1200" s="11"/>
      <c r="O1200" s="11"/>
      <c r="P1200" s="11">
        <v>0</v>
      </c>
      <c r="Q1200" s="289">
        <f>IF(SUMIFS(N:N,E:E,SubmissionActual[[#This Row],[MonthName]])&gt;0,SubmissionActual[[#This Row],[2nd Submission]],SubmissionActual[[#This Row],[1st Submission]])</f>
        <v>0</v>
      </c>
    </row>
    <row r="1201" spans="1:17">
      <c r="A1201" s="15" t="str">
        <f>IF(OR(AND(SubmissionActual[MonthName]=MonthSel, SubmissionActual[Define]=DefineSel), AND(SubmissionActual[MonthName]=MonthSel, DefineSel="All")),"Yes","No")</f>
        <v>No</v>
      </c>
      <c r="B1201" s="15" t="str">
        <f ca="1">IF(SubmissionActual[[#This Row],[Month2]]&lt;MONTH(TODAY()),"Yes","No")</f>
        <v>No</v>
      </c>
      <c r="C1201" s="15">
        <v>2022</v>
      </c>
      <c r="D1201" s="15">
        <v>6</v>
      </c>
      <c r="E1201" s="15" t="s">
        <v>171</v>
      </c>
      <c r="F1201" s="11" t="s">
        <v>538</v>
      </c>
      <c r="G1201" s="11"/>
      <c r="H1201" s="266" t="s">
        <v>72</v>
      </c>
      <c r="I1201" s="11" t="s">
        <v>428</v>
      </c>
      <c r="J1201" s="11" t="s">
        <v>389</v>
      </c>
      <c r="K1201" s="11" t="s">
        <v>376</v>
      </c>
      <c r="L1201" s="11" t="s">
        <v>419</v>
      </c>
      <c r="M1201" s="11"/>
      <c r="N1201" s="11"/>
      <c r="O1201" s="11"/>
      <c r="P1201" s="11">
        <v>0</v>
      </c>
      <c r="Q1201" s="289">
        <f>IF(SUMIFS(N:N,E:E,SubmissionActual[[#This Row],[MonthName]])&gt;0,SubmissionActual[[#This Row],[2nd Submission]],SubmissionActual[[#This Row],[1st Submission]])</f>
        <v>0</v>
      </c>
    </row>
    <row r="1202" spans="1:17">
      <c r="A1202" s="15" t="str">
        <f>IF(OR(AND(SubmissionActual[MonthName]=MonthSel, SubmissionActual[Define]=DefineSel), AND(SubmissionActual[MonthName]=MonthSel, DefineSel="All")),"Yes","No")</f>
        <v>No</v>
      </c>
      <c r="B1202" s="15" t="str">
        <f ca="1">IF(SubmissionActual[[#This Row],[Month2]]&lt;MONTH(TODAY()),"Yes","No")</f>
        <v>No</v>
      </c>
      <c r="C1202" s="15">
        <v>2022</v>
      </c>
      <c r="D1202" s="15">
        <v>6</v>
      </c>
      <c r="E1202" s="15" t="s">
        <v>171</v>
      </c>
      <c r="F1202" s="11" t="s">
        <v>79</v>
      </c>
      <c r="G1202" s="11"/>
      <c r="H1202" s="266" t="s">
        <v>77</v>
      </c>
      <c r="I1202" s="11" t="s">
        <v>428</v>
      </c>
      <c r="J1202" s="11" t="s">
        <v>400</v>
      </c>
      <c r="K1202" s="11"/>
      <c r="L1202" s="11" t="s">
        <v>419</v>
      </c>
      <c r="M1202" s="11"/>
      <c r="N1202" s="11"/>
      <c r="O1202" s="11"/>
      <c r="P1202" s="11">
        <v>0</v>
      </c>
      <c r="Q1202" s="289">
        <f>IF(SUMIFS(N:N,E:E,SubmissionActual[[#This Row],[MonthName]])&gt;0,SubmissionActual[[#This Row],[2nd Submission]],SubmissionActual[[#This Row],[1st Submission]])</f>
        <v>0</v>
      </c>
    </row>
    <row r="1203" spans="1:17">
      <c r="A1203" s="15" t="str">
        <f>IF(OR(AND(SubmissionActual[MonthName]=MonthSel, SubmissionActual[Define]=DefineSel), AND(SubmissionActual[MonthName]=MonthSel, DefineSel="All")),"Yes","No")</f>
        <v>No</v>
      </c>
      <c r="B1203" s="15" t="str">
        <f ca="1">IF(SubmissionActual[[#This Row],[Month2]]&lt;MONTH(TODAY()),"Yes","No")</f>
        <v>No</v>
      </c>
      <c r="C1203" s="15">
        <v>2022</v>
      </c>
      <c r="D1203" s="15">
        <v>6</v>
      </c>
      <c r="E1203" s="15" t="s">
        <v>171</v>
      </c>
      <c r="F1203" s="11" t="s">
        <v>80</v>
      </c>
      <c r="G1203" s="11"/>
      <c r="H1203" s="266" t="s">
        <v>77</v>
      </c>
      <c r="I1203" s="11" t="s">
        <v>428</v>
      </c>
      <c r="J1203" s="11" t="s">
        <v>400</v>
      </c>
      <c r="K1203" s="11"/>
      <c r="L1203" s="11" t="s">
        <v>419</v>
      </c>
      <c r="M1203" s="11"/>
      <c r="N1203" s="11"/>
      <c r="O1203" s="11"/>
      <c r="P1203" s="11">
        <v>0</v>
      </c>
      <c r="Q1203" s="289">
        <f>IF(SUMIFS(N:N,E:E,SubmissionActual[[#This Row],[MonthName]])&gt;0,SubmissionActual[[#This Row],[2nd Submission]],SubmissionActual[[#This Row],[1st Submission]])</f>
        <v>0</v>
      </c>
    </row>
    <row r="1204" spans="1:17">
      <c r="A1204" s="15" t="str">
        <f>IF(OR(AND(SubmissionActual[MonthName]=MonthSel, SubmissionActual[Define]=DefineSel), AND(SubmissionActual[MonthName]=MonthSel, DefineSel="All")),"Yes","No")</f>
        <v>No</v>
      </c>
      <c r="B1204" s="15" t="str">
        <f ca="1">IF(SubmissionActual[[#This Row],[Month2]]&lt;MONTH(TODAY()),"Yes","No")</f>
        <v>No</v>
      </c>
      <c r="C1204" s="15">
        <v>2022</v>
      </c>
      <c r="D1204" s="15">
        <v>6</v>
      </c>
      <c r="E1204" s="15" t="s">
        <v>171</v>
      </c>
      <c r="F1204" s="11" t="s">
        <v>83</v>
      </c>
      <c r="G1204" s="11"/>
      <c r="H1204" s="266" t="s">
        <v>77</v>
      </c>
      <c r="I1204" s="11" t="s">
        <v>428</v>
      </c>
      <c r="J1204" s="11" t="s">
        <v>400</v>
      </c>
      <c r="K1204" s="11"/>
      <c r="L1204" s="11" t="s">
        <v>419</v>
      </c>
      <c r="M1204" s="11"/>
      <c r="N1204" s="11"/>
      <c r="O1204" s="11"/>
      <c r="P1204" s="11">
        <v>0</v>
      </c>
      <c r="Q1204" s="289">
        <f>IF(SUMIFS(N:N,E:E,SubmissionActual[[#This Row],[MonthName]])&gt;0,SubmissionActual[[#This Row],[2nd Submission]],SubmissionActual[[#This Row],[1st Submission]])</f>
        <v>0</v>
      </c>
    </row>
    <row r="1205" spans="1:17">
      <c r="A1205" s="15" t="str">
        <f>IF(OR(AND(SubmissionActual[MonthName]=MonthSel, SubmissionActual[Define]=DefineSel), AND(SubmissionActual[MonthName]=MonthSel, DefineSel="All")),"Yes","No")</f>
        <v>No</v>
      </c>
      <c r="B1205" s="15" t="str">
        <f ca="1">IF(SubmissionActual[[#This Row],[Month2]]&lt;MONTH(TODAY()),"Yes","No")</f>
        <v>No</v>
      </c>
      <c r="C1205" s="15">
        <v>2022</v>
      </c>
      <c r="D1205" s="15">
        <v>6</v>
      </c>
      <c r="E1205" s="15" t="s">
        <v>171</v>
      </c>
      <c r="F1205" s="11" t="s">
        <v>81</v>
      </c>
      <c r="G1205" s="11"/>
      <c r="H1205" s="266" t="s">
        <v>77</v>
      </c>
      <c r="I1205" s="11" t="s">
        <v>428</v>
      </c>
      <c r="J1205" s="11" t="s">
        <v>400</v>
      </c>
      <c r="K1205" s="11"/>
      <c r="L1205" s="11" t="s">
        <v>419</v>
      </c>
      <c r="M1205" s="11"/>
      <c r="N1205" s="11"/>
      <c r="O1205" s="11"/>
      <c r="P1205" s="11">
        <v>0</v>
      </c>
      <c r="Q1205" s="289">
        <f>IF(SUMIFS(N:N,E:E,SubmissionActual[[#This Row],[MonthName]])&gt;0,SubmissionActual[[#This Row],[2nd Submission]],SubmissionActual[[#This Row],[1st Submission]])</f>
        <v>0</v>
      </c>
    </row>
    <row r="1206" spans="1:17">
      <c r="A1206" s="15" t="str">
        <f>IF(OR(AND(SubmissionActual[MonthName]=MonthSel, SubmissionActual[Define]=DefineSel), AND(SubmissionActual[MonthName]=MonthSel, DefineSel="All")),"Yes","No")</f>
        <v>No</v>
      </c>
      <c r="B1206" s="15" t="str">
        <f ca="1">IF(SubmissionActual[[#This Row],[Month2]]&lt;MONTH(TODAY()),"Yes","No")</f>
        <v>No</v>
      </c>
      <c r="C1206" s="15">
        <v>2022</v>
      </c>
      <c r="D1206" s="15">
        <v>6</v>
      </c>
      <c r="E1206" s="15" t="s">
        <v>171</v>
      </c>
      <c r="F1206" s="11" t="s">
        <v>645</v>
      </c>
      <c r="G1206" s="11"/>
      <c r="H1206" s="266" t="s">
        <v>72</v>
      </c>
      <c r="I1206" s="11" t="s">
        <v>428</v>
      </c>
      <c r="J1206" s="11" t="s">
        <v>389</v>
      </c>
      <c r="K1206" s="11" t="s">
        <v>377</v>
      </c>
      <c r="L1206" s="11" t="s">
        <v>421</v>
      </c>
      <c r="M1206" s="11"/>
      <c r="N1206" s="11"/>
      <c r="O1206" s="11"/>
      <c r="P1206" s="11">
        <v>0</v>
      </c>
      <c r="Q1206" s="289">
        <f>IF(SUMIFS(N:N,E:E,SubmissionActual[[#This Row],[MonthName]])&gt;0,SubmissionActual[[#This Row],[2nd Submission]],SubmissionActual[[#This Row],[1st Submission]])</f>
        <v>0</v>
      </c>
    </row>
    <row r="1207" spans="1:17">
      <c r="A1207" s="15" t="str">
        <f>IF(OR(AND(SubmissionActual[MonthName]=MonthSel, SubmissionActual[Define]=DefineSel), AND(SubmissionActual[MonthName]=MonthSel, DefineSel="All")),"Yes","No")</f>
        <v>No</v>
      </c>
      <c r="B1207" s="15" t="str">
        <f ca="1">IF(SubmissionActual[[#This Row],[Month2]]&lt;MONTH(TODAY()),"Yes","No")</f>
        <v>No</v>
      </c>
      <c r="C1207" s="15">
        <v>2022</v>
      </c>
      <c r="D1207" s="15">
        <v>6</v>
      </c>
      <c r="E1207" s="15" t="s">
        <v>171</v>
      </c>
      <c r="F1207" s="11" t="s">
        <v>646</v>
      </c>
      <c r="G1207" s="11"/>
      <c r="H1207" s="266" t="s">
        <v>72</v>
      </c>
      <c r="I1207" s="11" t="s">
        <v>428</v>
      </c>
      <c r="J1207" s="11" t="s">
        <v>389</v>
      </c>
      <c r="K1207" s="11" t="s">
        <v>377</v>
      </c>
      <c r="L1207" s="11" t="s">
        <v>421</v>
      </c>
      <c r="M1207" s="11"/>
      <c r="N1207" s="11"/>
      <c r="O1207" s="11"/>
      <c r="P1207" s="11">
        <v>0</v>
      </c>
      <c r="Q1207" s="289">
        <f>IF(SUMIFS(N:N,E:E,SubmissionActual[[#This Row],[MonthName]])&gt;0,SubmissionActual[[#This Row],[2nd Submission]],SubmissionActual[[#This Row],[1st Submission]])</f>
        <v>0</v>
      </c>
    </row>
    <row r="1208" spans="1:17">
      <c r="A1208" s="15" t="str">
        <f>IF(OR(AND(SubmissionActual[MonthName]=MonthSel, SubmissionActual[Define]=DefineSel), AND(SubmissionActual[MonthName]=MonthSel, DefineSel="All")),"Yes","No")</f>
        <v>No</v>
      </c>
      <c r="B1208" s="15" t="str">
        <f ca="1">IF(SubmissionActual[[#This Row],[Month2]]&lt;MONTH(TODAY()),"Yes","No")</f>
        <v>No</v>
      </c>
      <c r="C1208" s="15">
        <v>2022</v>
      </c>
      <c r="D1208" s="15">
        <v>6</v>
      </c>
      <c r="E1208" s="15" t="s">
        <v>171</v>
      </c>
      <c r="F1208" s="11" t="s">
        <v>647</v>
      </c>
      <c r="G1208" s="11"/>
      <c r="H1208" s="266" t="s">
        <v>72</v>
      </c>
      <c r="I1208" s="11" t="s">
        <v>428</v>
      </c>
      <c r="J1208" s="11" t="s">
        <v>372</v>
      </c>
      <c r="K1208" s="11" t="s">
        <v>378</v>
      </c>
      <c r="L1208" s="11" t="s">
        <v>421</v>
      </c>
      <c r="M1208" s="11"/>
      <c r="N1208" s="11"/>
      <c r="O1208" s="11"/>
      <c r="P1208" s="11">
        <v>0</v>
      </c>
      <c r="Q1208" s="289">
        <f>IF(SUMIFS(N:N,E:E,SubmissionActual[[#This Row],[MonthName]])&gt;0,SubmissionActual[[#This Row],[2nd Submission]],SubmissionActual[[#This Row],[1st Submission]])</f>
        <v>0</v>
      </c>
    </row>
    <row r="1209" spans="1:17">
      <c r="A1209" s="15" t="str">
        <f>IF(OR(AND(SubmissionActual[MonthName]=MonthSel, SubmissionActual[Define]=DefineSel), AND(SubmissionActual[MonthName]=MonthSel, DefineSel="All")),"Yes","No")</f>
        <v>No</v>
      </c>
      <c r="B1209" s="15" t="str">
        <f ca="1">IF(SubmissionActual[[#This Row],[Month2]]&lt;MONTH(TODAY()),"Yes","No")</f>
        <v>No</v>
      </c>
      <c r="C1209" s="15">
        <v>2022</v>
      </c>
      <c r="D1209" s="15">
        <v>6</v>
      </c>
      <c r="E1209" s="15" t="s">
        <v>171</v>
      </c>
      <c r="F1209" s="11" t="s">
        <v>648</v>
      </c>
      <c r="G1209" s="11"/>
      <c r="H1209" s="266" t="s">
        <v>72</v>
      </c>
      <c r="I1209" s="11" t="s">
        <v>428</v>
      </c>
      <c r="J1209" s="11" t="s">
        <v>400</v>
      </c>
      <c r="K1209" s="11" t="s">
        <v>373</v>
      </c>
      <c r="L1209" s="11" t="s">
        <v>419</v>
      </c>
      <c r="M1209" s="11"/>
      <c r="N1209" s="11"/>
      <c r="O1209" s="11"/>
      <c r="P1209" s="11">
        <v>0</v>
      </c>
      <c r="Q1209" s="289">
        <f>IF(SUMIFS(N:N,E:E,SubmissionActual[[#This Row],[MonthName]])&gt;0,SubmissionActual[[#This Row],[2nd Submission]],SubmissionActual[[#This Row],[1st Submission]])</f>
        <v>0</v>
      </c>
    </row>
    <row r="1210" spans="1:17">
      <c r="A1210" s="15" t="str">
        <f>IF(OR(AND(SubmissionActual[MonthName]=MonthSel, SubmissionActual[Define]=DefineSel), AND(SubmissionActual[MonthName]=MonthSel, DefineSel="All")),"Yes","No")</f>
        <v>No</v>
      </c>
      <c r="B1210" s="15" t="str">
        <f ca="1">IF(SubmissionActual[[#This Row],[Month2]]&lt;MONTH(TODAY()),"Yes","No")</f>
        <v>No</v>
      </c>
      <c r="C1210" s="15">
        <v>2022</v>
      </c>
      <c r="D1210" s="15">
        <v>6</v>
      </c>
      <c r="E1210" s="15" t="s">
        <v>171</v>
      </c>
      <c r="F1210" s="11" t="s">
        <v>649</v>
      </c>
      <c r="G1210" s="11"/>
      <c r="H1210" s="266" t="s">
        <v>72</v>
      </c>
      <c r="I1210" s="11" t="s">
        <v>428</v>
      </c>
      <c r="J1210" s="11" t="s">
        <v>400</v>
      </c>
      <c r="K1210" s="11" t="s">
        <v>373</v>
      </c>
      <c r="L1210" s="11" t="s">
        <v>419</v>
      </c>
      <c r="M1210" s="11"/>
      <c r="N1210" s="11"/>
      <c r="O1210" s="11"/>
      <c r="P1210" s="11">
        <v>7498.7499999999991</v>
      </c>
      <c r="Q1210" s="289">
        <f>IF(SUMIFS(N:N,E:E,SubmissionActual[[#This Row],[MonthName]])&gt;0,SubmissionActual[[#This Row],[2nd Submission]],SubmissionActual[[#This Row],[1st Submission]])</f>
        <v>0</v>
      </c>
    </row>
    <row r="1211" spans="1:17">
      <c r="A1211" s="15" t="str">
        <f>IF(OR(AND(SubmissionActual[MonthName]=MonthSel, SubmissionActual[Define]=DefineSel), AND(SubmissionActual[MonthName]=MonthSel, DefineSel="All")),"Yes","No")</f>
        <v>No</v>
      </c>
      <c r="B1211" s="15" t="str">
        <f ca="1">IF(SubmissionActual[[#This Row],[Month2]]&lt;MONTH(TODAY()),"Yes","No")</f>
        <v>No</v>
      </c>
      <c r="C1211" s="15">
        <v>2022</v>
      </c>
      <c r="D1211" s="15">
        <v>6</v>
      </c>
      <c r="E1211" s="15" t="s">
        <v>171</v>
      </c>
      <c r="F1211" s="11" t="s">
        <v>650</v>
      </c>
      <c r="G1211" s="11"/>
      <c r="H1211" s="266" t="s">
        <v>72</v>
      </c>
      <c r="I1211" s="11" t="s">
        <v>428</v>
      </c>
      <c r="J1211" s="11" t="s">
        <v>400</v>
      </c>
      <c r="K1211" s="11" t="s">
        <v>373</v>
      </c>
      <c r="L1211" s="11" t="s">
        <v>419</v>
      </c>
      <c r="M1211" s="11"/>
      <c r="N1211" s="11"/>
      <c r="O1211" s="11"/>
      <c r="P1211" s="11">
        <v>11285.75</v>
      </c>
      <c r="Q1211" s="289">
        <f>IF(SUMIFS(N:N,E:E,SubmissionActual[[#This Row],[MonthName]])&gt;0,SubmissionActual[[#This Row],[2nd Submission]],SubmissionActual[[#This Row],[1st Submission]])</f>
        <v>0</v>
      </c>
    </row>
    <row r="1212" spans="1:17">
      <c r="A1212" s="15" t="str">
        <f>IF(OR(AND(SubmissionActual[MonthName]=MonthSel, SubmissionActual[Define]=DefineSel), AND(SubmissionActual[MonthName]=MonthSel, DefineSel="All")),"Yes","No")</f>
        <v>No</v>
      </c>
      <c r="B1212" s="15" t="str">
        <f ca="1">IF(SubmissionActual[[#This Row],[Month2]]&lt;MONTH(TODAY()),"Yes","No")</f>
        <v>No</v>
      </c>
      <c r="C1212" s="15">
        <v>2022</v>
      </c>
      <c r="D1212" s="15">
        <v>6</v>
      </c>
      <c r="E1212" s="15" t="s">
        <v>171</v>
      </c>
      <c r="F1212" s="11" t="s">
        <v>651</v>
      </c>
      <c r="G1212" s="11"/>
      <c r="H1212" s="266" t="s">
        <v>72</v>
      </c>
      <c r="I1212" s="11" t="s">
        <v>428</v>
      </c>
      <c r="J1212" s="11" t="s">
        <v>400</v>
      </c>
      <c r="K1212" s="11" t="s">
        <v>373</v>
      </c>
      <c r="L1212" s="11" t="s">
        <v>419</v>
      </c>
      <c r="M1212" s="11"/>
      <c r="N1212" s="11"/>
      <c r="O1212" s="11"/>
      <c r="P1212" s="11">
        <v>519.75</v>
      </c>
      <c r="Q1212" s="289">
        <f>IF(SUMIFS(N:N,E:E,SubmissionActual[[#This Row],[MonthName]])&gt;0,SubmissionActual[[#This Row],[2nd Submission]],SubmissionActual[[#This Row],[1st Submission]])</f>
        <v>0</v>
      </c>
    </row>
    <row r="1213" spans="1:17">
      <c r="A1213" s="15" t="str">
        <f>IF(OR(AND(SubmissionActual[MonthName]=MonthSel, SubmissionActual[Define]=DefineSel), AND(SubmissionActual[MonthName]=MonthSel, DefineSel="All")),"Yes","No")</f>
        <v>No</v>
      </c>
      <c r="B1213" s="15" t="str">
        <f ca="1">IF(SubmissionActual[[#This Row],[Month2]]&lt;MONTH(TODAY()),"Yes","No")</f>
        <v>No</v>
      </c>
      <c r="C1213" s="15">
        <v>2022</v>
      </c>
      <c r="D1213" s="15">
        <v>6</v>
      </c>
      <c r="E1213" s="15" t="s">
        <v>171</v>
      </c>
      <c r="F1213" s="11" t="s">
        <v>652</v>
      </c>
      <c r="G1213" s="11"/>
      <c r="H1213" s="266" t="s">
        <v>72</v>
      </c>
      <c r="I1213" s="11" t="s">
        <v>428</v>
      </c>
      <c r="J1213" s="11" t="s">
        <v>400</v>
      </c>
      <c r="K1213" s="11" t="s">
        <v>373</v>
      </c>
      <c r="L1213" s="11" t="s">
        <v>419</v>
      </c>
      <c r="M1213" s="11"/>
      <c r="N1213" s="11"/>
      <c r="O1213" s="11"/>
      <c r="P1213" s="11">
        <v>1986.249945177349</v>
      </c>
      <c r="Q1213" s="289">
        <f>IF(SUMIFS(N:N,E:E,SubmissionActual[[#This Row],[MonthName]])&gt;0,SubmissionActual[[#This Row],[2nd Submission]],SubmissionActual[[#This Row],[1st Submission]])</f>
        <v>0</v>
      </c>
    </row>
    <row r="1214" spans="1:17">
      <c r="A1214" s="15" t="str">
        <f>IF(OR(AND(SubmissionActual[MonthName]=MonthSel, SubmissionActual[Define]=DefineSel), AND(SubmissionActual[MonthName]=MonthSel, DefineSel="All")),"Yes","No")</f>
        <v>No</v>
      </c>
      <c r="B1214" s="15" t="str">
        <f ca="1">IF(SubmissionActual[[#This Row],[Month2]]&lt;MONTH(TODAY()),"Yes","No")</f>
        <v>No</v>
      </c>
      <c r="C1214" s="15">
        <v>2022</v>
      </c>
      <c r="D1214" s="15">
        <v>6</v>
      </c>
      <c r="E1214" s="15" t="s">
        <v>171</v>
      </c>
      <c r="F1214" s="11" t="s">
        <v>653</v>
      </c>
      <c r="G1214" s="11"/>
      <c r="H1214" s="266" t="s">
        <v>72</v>
      </c>
      <c r="I1214" s="11" t="s">
        <v>428</v>
      </c>
      <c r="J1214" s="11" t="s">
        <v>400</v>
      </c>
      <c r="K1214" s="11" t="s">
        <v>373</v>
      </c>
      <c r="L1214" s="11" t="s">
        <v>419</v>
      </c>
      <c r="M1214" s="11"/>
      <c r="N1214" s="11"/>
      <c r="O1214" s="11"/>
      <c r="P1214" s="11">
        <v>0</v>
      </c>
      <c r="Q1214" s="289">
        <f>IF(SUMIFS(N:N,E:E,SubmissionActual[[#This Row],[MonthName]])&gt;0,SubmissionActual[[#This Row],[2nd Submission]],SubmissionActual[[#This Row],[1st Submission]])</f>
        <v>0</v>
      </c>
    </row>
    <row r="1215" spans="1:17">
      <c r="A1215" s="15" t="str">
        <f>IF(OR(AND(SubmissionActual[MonthName]=MonthSel, SubmissionActual[Define]=DefineSel), AND(SubmissionActual[MonthName]=MonthSel, DefineSel="All")),"Yes","No")</f>
        <v>No</v>
      </c>
      <c r="B1215" s="15" t="str">
        <f ca="1">IF(SubmissionActual[[#This Row],[Month2]]&lt;MONTH(TODAY()),"Yes","No")</f>
        <v>No</v>
      </c>
      <c r="C1215" s="15">
        <v>2022</v>
      </c>
      <c r="D1215" s="15">
        <v>6</v>
      </c>
      <c r="E1215" s="15" t="s">
        <v>171</v>
      </c>
      <c r="F1215" s="11" t="s">
        <v>654</v>
      </c>
      <c r="G1215" s="11"/>
      <c r="H1215" s="266" t="s">
        <v>72</v>
      </c>
      <c r="I1215" s="11" t="s">
        <v>428</v>
      </c>
      <c r="J1215" s="11" t="s">
        <v>400</v>
      </c>
      <c r="K1215" s="11" t="s">
        <v>373</v>
      </c>
      <c r="L1215" s="11" t="s">
        <v>419</v>
      </c>
      <c r="M1215" s="11"/>
      <c r="N1215" s="11"/>
      <c r="O1215" s="11"/>
      <c r="P1215" s="11">
        <v>0</v>
      </c>
      <c r="Q1215" s="289">
        <f>IF(SUMIFS(N:N,E:E,SubmissionActual[[#This Row],[MonthName]])&gt;0,SubmissionActual[[#This Row],[2nd Submission]],SubmissionActual[[#This Row],[1st Submission]])</f>
        <v>0</v>
      </c>
    </row>
    <row r="1216" spans="1:17">
      <c r="A1216" s="15" t="str">
        <f>IF(OR(AND(SubmissionActual[MonthName]=MonthSel, SubmissionActual[Define]=DefineSel), AND(SubmissionActual[MonthName]=MonthSel, DefineSel="All")),"Yes","No")</f>
        <v>No</v>
      </c>
      <c r="B1216" s="15" t="str">
        <f ca="1">IF(SubmissionActual[[#This Row],[Month2]]&lt;MONTH(TODAY()),"Yes","No")</f>
        <v>No</v>
      </c>
      <c r="C1216" s="15">
        <v>2022</v>
      </c>
      <c r="D1216" s="15">
        <v>6</v>
      </c>
      <c r="E1216" s="15" t="s">
        <v>171</v>
      </c>
      <c r="F1216" s="11" t="s">
        <v>655</v>
      </c>
      <c r="G1216" s="11"/>
      <c r="H1216" s="266" t="s">
        <v>72</v>
      </c>
      <c r="I1216" s="11" t="s">
        <v>428</v>
      </c>
      <c r="J1216" s="11" t="s">
        <v>400</v>
      </c>
      <c r="K1216" s="11" t="s">
        <v>373</v>
      </c>
      <c r="L1216" s="11" t="s">
        <v>419</v>
      </c>
      <c r="M1216" s="11"/>
      <c r="N1216" s="11"/>
      <c r="O1216" s="11"/>
      <c r="P1216" s="11">
        <v>0</v>
      </c>
      <c r="Q1216" s="289">
        <f>IF(SUMIFS(N:N,E:E,SubmissionActual[[#This Row],[MonthName]])&gt;0,SubmissionActual[[#This Row],[2nd Submission]],SubmissionActual[[#This Row],[1st Submission]])</f>
        <v>0</v>
      </c>
    </row>
    <row r="1217" spans="1:17">
      <c r="A1217" s="15" t="str">
        <f>IF(OR(AND(SubmissionActual[MonthName]=MonthSel, SubmissionActual[Define]=DefineSel), AND(SubmissionActual[MonthName]=MonthSel, DefineSel="All")),"Yes","No")</f>
        <v>No</v>
      </c>
      <c r="B1217" s="15" t="str">
        <f ca="1">IF(SubmissionActual[[#This Row],[Month2]]&lt;MONTH(TODAY()),"Yes","No")</f>
        <v>No</v>
      </c>
      <c r="C1217" s="15">
        <v>2022</v>
      </c>
      <c r="D1217" s="15">
        <v>6</v>
      </c>
      <c r="E1217" s="15" t="s">
        <v>171</v>
      </c>
      <c r="F1217" s="11" t="s">
        <v>656</v>
      </c>
      <c r="G1217" s="11"/>
      <c r="H1217" s="266" t="s">
        <v>72</v>
      </c>
      <c r="I1217" s="11" t="s">
        <v>428</v>
      </c>
      <c r="J1217" s="11" t="s">
        <v>400</v>
      </c>
      <c r="K1217" s="11" t="s">
        <v>373</v>
      </c>
      <c r="L1217" s="11" t="s">
        <v>419</v>
      </c>
      <c r="M1217" s="11"/>
      <c r="N1217" s="11"/>
      <c r="O1217" s="11"/>
      <c r="P1217" s="11">
        <v>1528.8</v>
      </c>
      <c r="Q1217" s="289">
        <f>IF(SUMIFS(N:N,E:E,SubmissionActual[[#This Row],[MonthName]])&gt;0,SubmissionActual[[#This Row],[2nd Submission]],SubmissionActual[[#This Row],[1st Submission]])</f>
        <v>0</v>
      </c>
    </row>
    <row r="1218" spans="1:17">
      <c r="A1218" s="15" t="str">
        <f>IF(OR(AND(SubmissionActual[MonthName]=MonthSel, SubmissionActual[Define]=DefineSel), AND(SubmissionActual[MonthName]=MonthSel, DefineSel="All")),"Yes","No")</f>
        <v>No</v>
      </c>
      <c r="B1218" s="15" t="str">
        <f ca="1">IF(SubmissionActual[[#This Row],[Month2]]&lt;MONTH(TODAY()),"Yes","No")</f>
        <v>No</v>
      </c>
      <c r="C1218" s="15">
        <v>2022</v>
      </c>
      <c r="D1218" s="15">
        <v>6</v>
      </c>
      <c r="E1218" s="15" t="s">
        <v>171</v>
      </c>
      <c r="F1218" s="11" t="s">
        <v>657</v>
      </c>
      <c r="G1218" s="11"/>
      <c r="H1218" s="266" t="s">
        <v>72</v>
      </c>
      <c r="I1218" s="11" t="s">
        <v>428</v>
      </c>
      <c r="J1218" s="11" t="s">
        <v>400</v>
      </c>
      <c r="K1218" s="11" t="s">
        <v>373</v>
      </c>
      <c r="L1218" s="11" t="s">
        <v>419</v>
      </c>
      <c r="M1218" s="11"/>
      <c r="N1218" s="11"/>
      <c r="O1218" s="11"/>
      <c r="P1218" s="11">
        <v>1347.1499999999999</v>
      </c>
      <c r="Q1218" s="289">
        <f>IF(SUMIFS(N:N,E:E,SubmissionActual[[#This Row],[MonthName]])&gt;0,SubmissionActual[[#This Row],[2nd Submission]],SubmissionActual[[#This Row],[1st Submission]])</f>
        <v>0</v>
      </c>
    </row>
    <row r="1219" spans="1:17">
      <c r="A1219" s="15" t="str">
        <f>IF(OR(AND(SubmissionActual[MonthName]=MonthSel, SubmissionActual[Define]=DefineSel), AND(SubmissionActual[MonthName]=MonthSel, DefineSel="All")),"Yes","No")</f>
        <v>No</v>
      </c>
      <c r="B1219" s="15" t="str">
        <f ca="1">IF(SubmissionActual[[#This Row],[Month2]]&lt;MONTH(TODAY()),"Yes","No")</f>
        <v>No</v>
      </c>
      <c r="C1219" s="15">
        <v>2022</v>
      </c>
      <c r="D1219" s="15">
        <v>6</v>
      </c>
      <c r="E1219" s="15" t="s">
        <v>171</v>
      </c>
      <c r="F1219" s="11" t="s">
        <v>658</v>
      </c>
      <c r="G1219" s="11"/>
      <c r="H1219" s="266" t="s">
        <v>72</v>
      </c>
      <c r="I1219" s="11" t="s">
        <v>428</v>
      </c>
      <c r="J1219" s="11" t="s">
        <v>389</v>
      </c>
      <c r="K1219" s="11" t="s">
        <v>376</v>
      </c>
      <c r="L1219" s="11" t="s">
        <v>419</v>
      </c>
      <c r="M1219" s="11"/>
      <c r="N1219" s="11"/>
      <c r="O1219" s="11"/>
      <c r="P1219" s="11">
        <v>0</v>
      </c>
      <c r="Q1219" s="289">
        <f>IF(SUMIFS(N:N,E:E,SubmissionActual[[#This Row],[MonthName]])&gt;0,SubmissionActual[[#This Row],[2nd Submission]],SubmissionActual[[#This Row],[1st Submission]])</f>
        <v>0</v>
      </c>
    </row>
    <row r="1220" spans="1:17">
      <c r="A1220" s="15" t="str">
        <f>IF(OR(AND(SubmissionActual[MonthName]=MonthSel, SubmissionActual[Define]=DefineSel), AND(SubmissionActual[MonthName]=MonthSel, DefineSel="All")),"Yes","No")</f>
        <v>No</v>
      </c>
      <c r="B1220" s="15" t="str">
        <f ca="1">IF(SubmissionActual[[#This Row],[Month2]]&lt;MONTH(TODAY()),"Yes","No")</f>
        <v>No</v>
      </c>
      <c r="C1220" s="15">
        <v>2022</v>
      </c>
      <c r="D1220" s="15">
        <v>6</v>
      </c>
      <c r="E1220" s="15" t="s">
        <v>171</v>
      </c>
      <c r="F1220" s="11" t="s">
        <v>659</v>
      </c>
      <c r="G1220" s="11"/>
      <c r="H1220" s="266" t="s">
        <v>72</v>
      </c>
      <c r="I1220" s="11" t="s">
        <v>428</v>
      </c>
      <c r="J1220" s="11" t="s">
        <v>389</v>
      </c>
      <c r="K1220" s="11" t="s">
        <v>376</v>
      </c>
      <c r="L1220" s="11" t="s">
        <v>419</v>
      </c>
      <c r="M1220" s="11"/>
      <c r="N1220" s="11"/>
      <c r="O1220" s="11"/>
      <c r="P1220" s="11">
        <v>2706.7999999999834</v>
      </c>
      <c r="Q1220" s="289">
        <f>IF(SUMIFS(N:N,E:E,SubmissionActual[[#This Row],[MonthName]])&gt;0,SubmissionActual[[#This Row],[2nd Submission]],SubmissionActual[[#This Row],[1st Submission]])</f>
        <v>0</v>
      </c>
    </row>
    <row r="1221" spans="1:17">
      <c r="A1221" s="15" t="str">
        <f>IF(OR(AND(SubmissionActual[MonthName]=MonthSel, SubmissionActual[Define]=DefineSel), AND(SubmissionActual[MonthName]=MonthSel, DefineSel="All")),"Yes","No")</f>
        <v>No</v>
      </c>
      <c r="B1221" s="15" t="str">
        <f ca="1">IF(SubmissionActual[[#This Row],[Month2]]&lt;MONTH(TODAY()),"Yes","No")</f>
        <v>No</v>
      </c>
      <c r="C1221" s="15">
        <v>2022</v>
      </c>
      <c r="D1221" s="15">
        <v>6</v>
      </c>
      <c r="E1221" s="15" t="s">
        <v>171</v>
      </c>
      <c r="F1221" s="11" t="s">
        <v>660</v>
      </c>
      <c r="G1221" s="11"/>
      <c r="H1221" s="266" t="s">
        <v>72</v>
      </c>
      <c r="I1221" s="11" t="s">
        <v>428</v>
      </c>
      <c r="J1221" s="11" t="s">
        <v>389</v>
      </c>
      <c r="K1221" s="11" t="s">
        <v>376</v>
      </c>
      <c r="L1221" s="11" t="s">
        <v>419</v>
      </c>
      <c r="M1221" s="11"/>
      <c r="N1221" s="11"/>
      <c r="O1221" s="11"/>
      <c r="P1221" s="11">
        <v>2904</v>
      </c>
      <c r="Q1221" s="289">
        <f>IF(SUMIFS(N:N,E:E,SubmissionActual[[#This Row],[MonthName]])&gt;0,SubmissionActual[[#This Row],[2nd Submission]],SubmissionActual[[#This Row],[1st Submission]])</f>
        <v>0</v>
      </c>
    </row>
    <row r="1222" spans="1:17">
      <c r="A1222" s="15" t="str">
        <f>IF(OR(AND(SubmissionActual[MonthName]=MonthSel, SubmissionActual[Define]=DefineSel), AND(SubmissionActual[MonthName]=MonthSel, DefineSel="All")),"Yes","No")</f>
        <v>No</v>
      </c>
      <c r="B1222" s="15" t="str">
        <f ca="1">IF(SubmissionActual[[#This Row],[Month2]]&lt;MONTH(TODAY()),"Yes","No")</f>
        <v>No</v>
      </c>
      <c r="C1222" s="15">
        <v>2022</v>
      </c>
      <c r="D1222" s="15">
        <v>6</v>
      </c>
      <c r="E1222" s="15" t="s">
        <v>171</v>
      </c>
      <c r="F1222" s="11" t="s">
        <v>661</v>
      </c>
      <c r="G1222" s="11"/>
      <c r="H1222" s="266" t="s">
        <v>72</v>
      </c>
      <c r="I1222" s="11" t="s">
        <v>428</v>
      </c>
      <c r="J1222" s="11" t="s">
        <v>389</v>
      </c>
      <c r="K1222" s="11" t="s">
        <v>376</v>
      </c>
      <c r="L1222" s="11" t="s">
        <v>419</v>
      </c>
      <c r="M1222" s="11"/>
      <c r="N1222" s="11"/>
      <c r="O1222" s="11"/>
      <c r="P1222" s="11">
        <v>0</v>
      </c>
      <c r="Q1222" s="289">
        <f>IF(SUMIFS(N:N,E:E,SubmissionActual[[#This Row],[MonthName]])&gt;0,SubmissionActual[[#This Row],[2nd Submission]],SubmissionActual[[#This Row],[1st Submission]])</f>
        <v>0</v>
      </c>
    </row>
    <row r="1223" spans="1:17">
      <c r="A1223" s="15" t="str">
        <f>IF(OR(AND(SubmissionActual[MonthName]=MonthSel, SubmissionActual[Define]=DefineSel), AND(SubmissionActual[MonthName]=MonthSel, DefineSel="All")),"Yes","No")</f>
        <v>No</v>
      </c>
      <c r="B1223" s="15" t="str">
        <f ca="1">IF(SubmissionActual[[#This Row],[Month2]]&lt;MONTH(TODAY()),"Yes","No")</f>
        <v>No</v>
      </c>
      <c r="C1223" s="15">
        <v>2022</v>
      </c>
      <c r="D1223" s="15">
        <v>6</v>
      </c>
      <c r="E1223" s="15" t="s">
        <v>171</v>
      </c>
      <c r="F1223" s="11" t="s">
        <v>661</v>
      </c>
      <c r="G1223" s="11"/>
      <c r="H1223" s="266" t="s">
        <v>72</v>
      </c>
      <c r="I1223" s="11" t="s">
        <v>428</v>
      </c>
      <c r="J1223" s="11" t="s">
        <v>389</v>
      </c>
      <c r="K1223" s="11" t="s">
        <v>376</v>
      </c>
      <c r="L1223" s="11" t="s">
        <v>421</v>
      </c>
      <c r="M1223" s="11"/>
      <c r="N1223" s="11"/>
      <c r="O1223" s="11"/>
      <c r="P1223" s="11">
        <v>0</v>
      </c>
      <c r="Q1223" s="289">
        <f>IF(SUMIFS(N:N,E:E,SubmissionActual[[#This Row],[MonthName]])&gt;0,SubmissionActual[[#This Row],[2nd Submission]],SubmissionActual[[#This Row],[1st Submission]])</f>
        <v>0</v>
      </c>
    </row>
    <row r="1224" spans="1:17">
      <c r="A1224" s="15" t="str">
        <f>IF(OR(AND(SubmissionActual[MonthName]=MonthSel, SubmissionActual[Define]=DefineSel), AND(SubmissionActual[MonthName]=MonthSel, DefineSel="All")),"Yes","No")</f>
        <v>No</v>
      </c>
      <c r="B1224" s="15" t="str">
        <f ca="1">IF(SubmissionActual[[#This Row],[Month2]]&lt;MONTH(TODAY()),"Yes","No")</f>
        <v>No</v>
      </c>
      <c r="C1224" s="15">
        <v>2022</v>
      </c>
      <c r="D1224" s="15">
        <v>6</v>
      </c>
      <c r="E1224" s="15" t="s">
        <v>171</v>
      </c>
      <c r="F1224" s="11" t="s">
        <v>662</v>
      </c>
      <c r="G1224" s="11"/>
      <c r="H1224" s="266" t="s">
        <v>72</v>
      </c>
      <c r="I1224" s="11" t="s">
        <v>428</v>
      </c>
      <c r="J1224" s="11" t="s">
        <v>389</v>
      </c>
      <c r="K1224" s="11" t="s">
        <v>376</v>
      </c>
      <c r="L1224" s="11" t="s">
        <v>419</v>
      </c>
      <c r="M1224" s="11"/>
      <c r="N1224" s="11"/>
      <c r="O1224" s="11"/>
      <c r="P1224" s="11">
        <v>2491</v>
      </c>
      <c r="Q1224" s="289">
        <f>IF(SUMIFS(N:N,E:E,SubmissionActual[[#This Row],[MonthName]])&gt;0,SubmissionActual[[#This Row],[2nd Submission]],SubmissionActual[[#This Row],[1st Submission]])</f>
        <v>0</v>
      </c>
    </row>
    <row r="1225" spans="1:17">
      <c r="A1225" s="15" t="str">
        <f>IF(OR(AND(SubmissionActual[MonthName]=MonthSel, SubmissionActual[Define]=DefineSel), AND(SubmissionActual[MonthName]=MonthSel, DefineSel="All")),"Yes","No")</f>
        <v>No</v>
      </c>
      <c r="B1225" s="15" t="str">
        <f ca="1">IF(SubmissionActual[[#This Row],[Month2]]&lt;MONTH(TODAY()),"Yes","No")</f>
        <v>No</v>
      </c>
      <c r="C1225" s="15">
        <v>2022</v>
      </c>
      <c r="D1225" s="15">
        <v>6</v>
      </c>
      <c r="E1225" s="15" t="s">
        <v>171</v>
      </c>
      <c r="F1225" s="11" t="s">
        <v>663</v>
      </c>
      <c r="G1225" s="11"/>
      <c r="H1225" s="266" t="s">
        <v>72</v>
      </c>
      <c r="I1225" s="11" t="s">
        <v>428</v>
      </c>
      <c r="J1225" s="11" t="s">
        <v>389</v>
      </c>
      <c r="K1225" s="11" t="s">
        <v>376</v>
      </c>
      <c r="L1225" s="11" t="s">
        <v>419</v>
      </c>
      <c r="M1225" s="11"/>
      <c r="N1225" s="11"/>
      <c r="O1225" s="11"/>
      <c r="P1225" s="11">
        <v>0</v>
      </c>
      <c r="Q1225" s="289">
        <f>IF(SUMIFS(N:N,E:E,SubmissionActual[[#This Row],[MonthName]])&gt;0,SubmissionActual[[#This Row],[2nd Submission]],SubmissionActual[[#This Row],[1st Submission]])</f>
        <v>0</v>
      </c>
    </row>
    <row r="1226" spans="1:17">
      <c r="A1226" s="15" t="str">
        <f>IF(OR(AND(SubmissionActual[MonthName]=MonthSel, SubmissionActual[Define]=DefineSel), AND(SubmissionActual[MonthName]=MonthSel, DefineSel="All")),"Yes","No")</f>
        <v>No</v>
      </c>
      <c r="B1226" s="15" t="str">
        <f ca="1">IF(SubmissionActual[[#This Row],[Month2]]&lt;MONTH(TODAY()),"Yes","No")</f>
        <v>No</v>
      </c>
      <c r="C1226" s="15">
        <v>2022</v>
      </c>
      <c r="D1226" s="15">
        <v>6</v>
      </c>
      <c r="E1226" s="15" t="s">
        <v>171</v>
      </c>
      <c r="F1226" s="11" t="s">
        <v>663</v>
      </c>
      <c r="G1226" s="11"/>
      <c r="H1226" s="266" t="s">
        <v>72</v>
      </c>
      <c r="I1226" s="11" t="s">
        <v>428</v>
      </c>
      <c r="J1226" s="11" t="s">
        <v>389</v>
      </c>
      <c r="K1226" s="11" t="s">
        <v>376</v>
      </c>
      <c r="L1226" s="11" t="s">
        <v>421</v>
      </c>
      <c r="M1226" s="11"/>
      <c r="N1226" s="11"/>
      <c r="O1226" s="11"/>
      <c r="P1226" s="11">
        <v>0</v>
      </c>
      <c r="Q1226" s="289">
        <f>IF(SUMIFS(N:N,E:E,SubmissionActual[[#This Row],[MonthName]])&gt;0,SubmissionActual[[#This Row],[2nd Submission]],SubmissionActual[[#This Row],[1st Submission]])</f>
        <v>0</v>
      </c>
    </row>
    <row r="1227" spans="1:17">
      <c r="A1227" s="15" t="str">
        <f>IF(OR(AND(SubmissionActual[MonthName]=MonthSel, SubmissionActual[Define]=DefineSel), AND(SubmissionActual[MonthName]=MonthSel, DefineSel="All")),"Yes","No")</f>
        <v>No</v>
      </c>
      <c r="B1227" s="15" t="str">
        <f ca="1">IF(SubmissionActual[[#This Row],[Month2]]&lt;MONTH(TODAY()),"Yes","No")</f>
        <v>No</v>
      </c>
      <c r="C1227" s="15">
        <v>2022</v>
      </c>
      <c r="D1227" s="15">
        <v>6</v>
      </c>
      <c r="E1227" s="15" t="s">
        <v>171</v>
      </c>
      <c r="F1227" s="11" t="s">
        <v>664</v>
      </c>
      <c r="G1227" s="11"/>
      <c r="H1227" s="266" t="s">
        <v>72</v>
      </c>
      <c r="I1227" s="11" t="s">
        <v>428</v>
      </c>
      <c r="J1227" s="11" t="s">
        <v>389</v>
      </c>
      <c r="K1227" s="11" t="s">
        <v>379</v>
      </c>
      <c r="L1227" s="11" t="s">
        <v>421</v>
      </c>
      <c r="M1227" s="11"/>
      <c r="N1227" s="11"/>
      <c r="O1227" s="11"/>
      <c r="P1227" s="11">
        <v>0</v>
      </c>
      <c r="Q1227" s="289">
        <f>IF(SUMIFS(N:N,E:E,SubmissionActual[[#This Row],[MonthName]])&gt;0,SubmissionActual[[#This Row],[2nd Submission]],SubmissionActual[[#This Row],[1st Submission]])</f>
        <v>0</v>
      </c>
    </row>
    <row r="1228" spans="1:17">
      <c r="A1228" s="15" t="str">
        <f>IF(OR(AND(SubmissionActual[MonthName]=MonthSel, SubmissionActual[Define]=DefineSel), AND(SubmissionActual[MonthName]=MonthSel, DefineSel="All")),"Yes","No")</f>
        <v>No</v>
      </c>
      <c r="B1228" s="15" t="str">
        <f ca="1">IF(SubmissionActual[[#This Row],[Month2]]&lt;MONTH(TODAY()),"Yes","No")</f>
        <v>No</v>
      </c>
      <c r="C1228" s="15">
        <v>2022</v>
      </c>
      <c r="D1228" s="15">
        <v>6</v>
      </c>
      <c r="E1228" s="15" t="s">
        <v>171</v>
      </c>
      <c r="F1228" s="11" t="s">
        <v>665</v>
      </c>
      <c r="G1228" s="11"/>
      <c r="H1228" s="266" t="s">
        <v>72</v>
      </c>
      <c r="I1228" s="11" t="s">
        <v>428</v>
      </c>
      <c r="J1228" s="11" t="s">
        <v>389</v>
      </c>
      <c r="K1228" s="11" t="s">
        <v>379</v>
      </c>
      <c r="L1228" s="11" t="s">
        <v>421</v>
      </c>
      <c r="M1228" s="11"/>
      <c r="N1228" s="11"/>
      <c r="O1228" s="11"/>
      <c r="P1228" s="11">
        <v>0</v>
      </c>
      <c r="Q1228" s="289">
        <f>IF(SUMIFS(N:N,E:E,SubmissionActual[[#This Row],[MonthName]])&gt;0,SubmissionActual[[#This Row],[2nd Submission]],SubmissionActual[[#This Row],[1st Submission]])</f>
        <v>0</v>
      </c>
    </row>
    <row r="1229" spans="1:17">
      <c r="A1229" s="15" t="str">
        <f>IF(OR(AND(SubmissionActual[MonthName]=MonthSel, SubmissionActual[Define]=DefineSel), AND(SubmissionActual[MonthName]=MonthSel, DefineSel="All")),"Yes","No")</f>
        <v>No</v>
      </c>
      <c r="B1229" s="15" t="str">
        <f ca="1">IF(SubmissionActual[[#This Row],[Month2]]&lt;MONTH(TODAY()),"Yes","No")</f>
        <v>No</v>
      </c>
      <c r="C1229" s="15">
        <v>2022</v>
      </c>
      <c r="D1229" s="15">
        <v>6</v>
      </c>
      <c r="E1229" s="15" t="s">
        <v>171</v>
      </c>
      <c r="F1229" s="11" t="s">
        <v>666</v>
      </c>
      <c r="G1229" s="11"/>
      <c r="H1229" s="266" t="s">
        <v>72</v>
      </c>
      <c r="I1229" s="11" t="s">
        <v>428</v>
      </c>
      <c r="J1229" s="11" t="s">
        <v>389</v>
      </c>
      <c r="K1229" s="11" t="s">
        <v>379</v>
      </c>
      <c r="L1229" s="11" t="s">
        <v>421</v>
      </c>
      <c r="M1229" s="11"/>
      <c r="N1229" s="11"/>
      <c r="O1229" s="11"/>
      <c r="P1229" s="11">
        <v>2853.5</v>
      </c>
      <c r="Q1229" s="289">
        <f>IF(SUMIFS(N:N,E:E,SubmissionActual[[#This Row],[MonthName]])&gt;0,SubmissionActual[[#This Row],[2nd Submission]],SubmissionActual[[#This Row],[1st Submission]])</f>
        <v>0</v>
      </c>
    </row>
    <row r="1230" spans="1:17">
      <c r="A1230" s="15" t="str">
        <f>IF(OR(AND(SubmissionActual[MonthName]=MonthSel, SubmissionActual[Define]=DefineSel), AND(SubmissionActual[MonthName]=MonthSel, DefineSel="All")),"Yes","No")</f>
        <v>No</v>
      </c>
      <c r="B1230" s="15" t="str">
        <f ca="1">IF(SubmissionActual[[#This Row],[Month2]]&lt;MONTH(TODAY()),"Yes","No")</f>
        <v>No</v>
      </c>
      <c r="C1230" s="15">
        <v>2022</v>
      </c>
      <c r="D1230" s="15">
        <v>6</v>
      </c>
      <c r="E1230" s="15" t="s">
        <v>171</v>
      </c>
      <c r="F1230" s="11" t="s">
        <v>667</v>
      </c>
      <c r="G1230" s="11"/>
      <c r="H1230" s="266" t="s">
        <v>72</v>
      </c>
      <c r="I1230" s="11" t="s">
        <v>428</v>
      </c>
      <c r="J1230" s="11" t="s">
        <v>389</v>
      </c>
      <c r="K1230" s="11" t="s">
        <v>375</v>
      </c>
      <c r="L1230" s="11" t="s">
        <v>421</v>
      </c>
      <c r="M1230" s="11"/>
      <c r="N1230" s="11"/>
      <c r="O1230" s="11"/>
      <c r="P1230" s="11">
        <v>0</v>
      </c>
      <c r="Q1230" s="289">
        <f>IF(SUMIFS(N:N,E:E,SubmissionActual[[#This Row],[MonthName]])&gt;0,SubmissionActual[[#This Row],[2nd Submission]],SubmissionActual[[#This Row],[1st Submission]])</f>
        <v>0</v>
      </c>
    </row>
    <row r="1231" spans="1:17">
      <c r="A1231" s="15" t="str">
        <f>IF(OR(AND(SubmissionActual[MonthName]=MonthSel, SubmissionActual[Define]=DefineSel), AND(SubmissionActual[MonthName]=MonthSel, DefineSel="All")),"Yes","No")</f>
        <v>No</v>
      </c>
      <c r="B1231" s="15" t="str">
        <f ca="1">IF(SubmissionActual[[#This Row],[Month2]]&lt;MONTH(TODAY()),"Yes","No")</f>
        <v>No</v>
      </c>
      <c r="C1231" s="15">
        <v>2022</v>
      </c>
      <c r="D1231" s="15">
        <v>6</v>
      </c>
      <c r="E1231" s="15" t="s">
        <v>171</v>
      </c>
      <c r="F1231" s="11" t="s">
        <v>668</v>
      </c>
      <c r="G1231" s="11"/>
      <c r="H1231" s="266" t="s">
        <v>72</v>
      </c>
      <c r="I1231" s="11" t="s">
        <v>428</v>
      </c>
      <c r="J1231" s="11" t="s">
        <v>389</v>
      </c>
      <c r="K1231" s="11" t="s">
        <v>375</v>
      </c>
      <c r="L1231" s="11" t="s">
        <v>421</v>
      </c>
      <c r="M1231" s="11"/>
      <c r="N1231" s="11"/>
      <c r="O1231" s="11"/>
      <c r="P1231" s="11">
        <v>0</v>
      </c>
      <c r="Q1231" s="289">
        <f>IF(SUMIFS(N:N,E:E,SubmissionActual[[#This Row],[MonthName]])&gt;0,SubmissionActual[[#This Row],[2nd Submission]],SubmissionActual[[#This Row],[1st Submission]])</f>
        <v>0</v>
      </c>
    </row>
    <row r="1232" spans="1:17">
      <c r="A1232" s="15" t="str">
        <f>IF(OR(AND(SubmissionActual[MonthName]=MonthSel, SubmissionActual[Define]=DefineSel), AND(SubmissionActual[MonthName]=MonthSel, DefineSel="All")),"Yes","No")</f>
        <v>No</v>
      </c>
      <c r="B1232" s="15" t="str">
        <f ca="1">IF(SubmissionActual[[#This Row],[Month2]]&lt;MONTH(TODAY()),"Yes","No")</f>
        <v>No</v>
      </c>
      <c r="C1232" s="15">
        <v>2022</v>
      </c>
      <c r="D1232" s="15">
        <v>6</v>
      </c>
      <c r="E1232" s="15" t="s">
        <v>171</v>
      </c>
      <c r="F1232" s="11" t="s">
        <v>669</v>
      </c>
      <c r="G1232" s="11"/>
      <c r="H1232" s="266" t="s">
        <v>72</v>
      </c>
      <c r="I1232" s="11" t="s">
        <v>428</v>
      </c>
      <c r="J1232" s="11" t="s">
        <v>389</v>
      </c>
      <c r="K1232" s="11" t="s">
        <v>375</v>
      </c>
      <c r="L1232" s="11" t="s">
        <v>421</v>
      </c>
      <c r="M1232" s="11"/>
      <c r="N1232" s="11"/>
      <c r="O1232" s="11"/>
      <c r="P1232" s="11">
        <v>2423.2000000000003</v>
      </c>
      <c r="Q1232" s="289">
        <f>IF(SUMIFS(N:N,E:E,SubmissionActual[[#This Row],[MonthName]])&gt;0,SubmissionActual[[#This Row],[2nd Submission]],SubmissionActual[[#This Row],[1st Submission]])</f>
        <v>0</v>
      </c>
    </row>
    <row r="1233" spans="1:17">
      <c r="A1233" s="15" t="str">
        <f>IF(OR(AND(SubmissionActual[MonthName]=MonthSel, SubmissionActual[Define]=DefineSel), AND(SubmissionActual[MonthName]=MonthSel, DefineSel="All")),"Yes","No")</f>
        <v>No</v>
      </c>
      <c r="B1233" s="15" t="str">
        <f ca="1">IF(SubmissionActual[[#This Row],[Month2]]&lt;MONTH(TODAY()),"Yes","No")</f>
        <v>No</v>
      </c>
      <c r="C1233" s="15">
        <v>2022</v>
      </c>
      <c r="D1233" s="15">
        <v>6</v>
      </c>
      <c r="E1233" s="15" t="s">
        <v>171</v>
      </c>
      <c r="F1233" s="11" t="s">
        <v>670</v>
      </c>
      <c r="G1233" s="11"/>
      <c r="H1233" s="266" t="s">
        <v>72</v>
      </c>
      <c r="I1233" s="11" t="s">
        <v>428</v>
      </c>
      <c r="J1233" s="11" t="s">
        <v>389</v>
      </c>
      <c r="K1233" s="11" t="s">
        <v>375</v>
      </c>
      <c r="L1233" s="11" t="s">
        <v>421</v>
      </c>
      <c r="M1233" s="11"/>
      <c r="N1233" s="11"/>
      <c r="O1233" s="11"/>
      <c r="P1233" s="11">
        <v>0</v>
      </c>
      <c r="Q1233" s="289">
        <f>IF(SUMIFS(N:N,E:E,SubmissionActual[[#This Row],[MonthName]])&gt;0,SubmissionActual[[#This Row],[2nd Submission]],SubmissionActual[[#This Row],[1st Submission]])</f>
        <v>0</v>
      </c>
    </row>
    <row r="1234" spans="1:17">
      <c r="A1234" s="15" t="str">
        <f>IF(OR(AND(SubmissionActual[MonthName]=MonthSel, SubmissionActual[Define]=DefineSel), AND(SubmissionActual[MonthName]=MonthSel, DefineSel="All")),"Yes","No")</f>
        <v>No</v>
      </c>
      <c r="B1234" s="15" t="str">
        <f ca="1">IF(SubmissionActual[[#This Row],[Month2]]&lt;MONTH(TODAY()),"Yes","No")</f>
        <v>No</v>
      </c>
      <c r="C1234" s="15">
        <v>2022</v>
      </c>
      <c r="D1234" s="15">
        <v>6</v>
      </c>
      <c r="E1234" s="15" t="s">
        <v>171</v>
      </c>
      <c r="F1234" s="11" t="s">
        <v>671</v>
      </c>
      <c r="G1234" s="11"/>
      <c r="H1234" s="266" t="s">
        <v>72</v>
      </c>
      <c r="I1234" s="11" t="s">
        <v>428</v>
      </c>
      <c r="J1234" s="11" t="s">
        <v>389</v>
      </c>
      <c r="K1234" s="11" t="s">
        <v>375</v>
      </c>
      <c r="L1234" s="11" t="s">
        <v>421</v>
      </c>
      <c r="M1234" s="11"/>
      <c r="N1234" s="11"/>
      <c r="O1234" s="11"/>
      <c r="P1234" s="11">
        <v>0</v>
      </c>
      <c r="Q1234" s="289">
        <f>IF(SUMIFS(N:N,E:E,SubmissionActual[[#This Row],[MonthName]])&gt;0,SubmissionActual[[#This Row],[2nd Submission]],SubmissionActual[[#This Row],[1st Submission]])</f>
        <v>0</v>
      </c>
    </row>
    <row r="1235" spans="1:17">
      <c r="A1235" s="15" t="str">
        <f>IF(OR(AND(SubmissionActual[MonthName]=MonthSel, SubmissionActual[Define]=DefineSel), AND(SubmissionActual[MonthName]=MonthSel, DefineSel="All")),"Yes","No")</f>
        <v>No</v>
      </c>
      <c r="B1235" s="15" t="str">
        <f ca="1">IF(SubmissionActual[[#This Row],[Month2]]&lt;MONTH(TODAY()),"Yes","No")</f>
        <v>No</v>
      </c>
      <c r="C1235" s="15">
        <v>2022</v>
      </c>
      <c r="D1235" s="15">
        <v>6</v>
      </c>
      <c r="E1235" s="15" t="s">
        <v>171</v>
      </c>
      <c r="F1235" s="11" t="s">
        <v>672</v>
      </c>
      <c r="G1235" s="11"/>
      <c r="H1235" s="266" t="s">
        <v>72</v>
      </c>
      <c r="I1235" s="11" t="s">
        <v>428</v>
      </c>
      <c r="J1235" s="11" t="s">
        <v>372</v>
      </c>
      <c r="K1235" s="11" t="s">
        <v>378</v>
      </c>
      <c r="L1235" s="11" t="s">
        <v>419</v>
      </c>
      <c r="M1235" s="11"/>
      <c r="N1235" s="11"/>
      <c r="O1235" s="11"/>
      <c r="P1235" s="11">
        <v>0</v>
      </c>
      <c r="Q1235" s="289">
        <f>IF(SUMIFS(N:N,E:E,SubmissionActual[[#This Row],[MonthName]])&gt;0,SubmissionActual[[#This Row],[2nd Submission]],SubmissionActual[[#This Row],[1st Submission]])</f>
        <v>0</v>
      </c>
    </row>
    <row r="1236" spans="1:17">
      <c r="A1236" s="15" t="str">
        <f>IF(OR(AND(SubmissionActual[MonthName]=MonthSel, SubmissionActual[Define]=DefineSel), AND(SubmissionActual[MonthName]=MonthSel, DefineSel="All")),"Yes","No")</f>
        <v>No</v>
      </c>
      <c r="B1236" s="15" t="str">
        <f ca="1">IF(SubmissionActual[[#This Row],[Month2]]&lt;MONTH(TODAY()),"Yes","No")</f>
        <v>No</v>
      </c>
      <c r="C1236" s="15">
        <v>2022</v>
      </c>
      <c r="D1236" s="15">
        <v>6</v>
      </c>
      <c r="E1236" s="15" t="s">
        <v>171</v>
      </c>
      <c r="F1236" s="11" t="s">
        <v>673</v>
      </c>
      <c r="G1236" s="11"/>
      <c r="H1236" s="266" t="s">
        <v>72</v>
      </c>
      <c r="I1236" s="11" t="s">
        <v>428</v>
      </c>
      <c r="J1236" s="11" t="s">
        <v>372</v>
      </c>
      <c r="K1236" s="11" t="s">
        <v>378</v>
      </c>
      <c r="L1236" s="11" t="s">
        <v>419</v>
      </c>
      <c r="M1236" s="11"/>
      <c r="N1236" s="11"/>
      <c r="O1236" s="11"/>
      <c r="P1236" s="11">
        <v>9237.5</v>
      </c>
      <c r="Q1236" s="289">
        <f>IF(SUMIFS(N:N,E:E,SubmissionActual[[#This Row],[MonthName]])&gt;0,SubmissionActual[[#This Row],[2nd Submission]],SubmissionActual[[#This Row],[1st Submission]])</f>
        <v>0</v>
      </c>
    </row>
    <row r="1237" spans="1:17">
      <c r="A1237" s="15" t="str">
        <f>IF(OR(AND(SubmissionActual[MonthName]=MonthSel, SubmissionActual[Define]=DefineSel), AND(SubmissionActual[MonthName]=MonthSel, DefineSel="All")),"Yes","No")</f>
        <v>No</v>
      </c>
      <c r="B1237" s="15" t="str">
        <f ca="1">IF(SubmissionActual[[#This Row],[Month2]]&lt;MONTH(TODAY()),"Yes","No")</f>
        <v>No</v>
      </c>
      <c r="C1237" s="15">
        <v>2022</v>
      </c>
      <c r="D1237" s="15">
        <v>6</v>
      </c>
      <c r="E1237" s="15" t="s">
        <v>171</v>
      </c>
      <c r="F1237" s="11" t="s">
        <v>674</v>
      </c>
      <c r="G1237" s="11"/>
      <c r="H1237" s="266" t="s">
        <v>72</v>
      </c>
      <c r="I1237" s="11" t="s">
        <v>428</v>
      </c>
      <c r="J1237" s="11" t="s">
        <v>372</v>
      </c>
      <c r="K1237" s="11" t="s">
        <v>378</v>
      </c>
      <c r="L1237" s="11" t="s">
        <v>419</v>
      </c>
      <c r="M1237" s="11"/>
      <c r="N1237" s="11"/>
      <c r="O1237" s="11"/>
      <c r="P1237" s="11">
        <v>3338</v>
      </c>
      <c r="Q1237" s="289">
        <f>IF(SUMIFS(N:N,E:E,SubmissionActual[[#This Row],[MonthName]])&gt;0,SubmissionActual[[#This Row],[2nd Submission]],SubmissionActual[[#This Row],[1st Submission]])</f>
        <v>0</v>
      </c>
    </row>
    <row r="1238" spans="1:17">
      <c r="A1238" s="15" t="str">
        <f>IF(OR(AND(SubmissionActual[MonthName]=MonthSel, SubmissionActual[Define]=DefineSel), AND(SubmissionActual[MonthName]=MonthSel, DefineSel="All")),"Yes","No")</f>
        <v>No</v>
      </c>
      <c r="B1238" s="15" t="str">
        <f ca="1">IF(SubmissionActual[[#This Row],[Month2]]&lt;MONTH(TODAY()),"Yes","No")</f>
        <v>No</v>
      </c>
      <c r="C1238" s="15">
        <v>2022</v>
      </c>
      <c r="D1238" s="15">
        <v>6</v>
      </c>
      <c r="E1238" s="15" t="s">
        <v>171</v>
      </c>
      <c r="F1238" s="11" t="s">
        <v>675</v>
      </c>
      <c r="G1238" s="11"/>
      <c r="H1238" s="266" t="s">
        <v>72</v>
      </c>
      <c r="I1238" s="11" t="s">
        <v>428</v>
      </c>
      <c r="J1238" s="11" t="s">
        <v>372</v>
      </c>
      <c r="K1238" s="11" t="s">
        <v>378</v>
      </c>
      <c r="L1238" s="11" t="s">
        <v>419</v>
      </c>
      <c r="M1238" s="11"/>
      <c r="N1238" s="11"/>
      <c r="O1238" s="11"/>
      <c r="P1238" s="11">
        <v>0</v>
      </c>
      <c r="Q1238" s="289">
        <f>IF(SUMIFS(N:N,E:E,SubmissionActual[[#This Row],[MonthName]])&gt;0,SubmissionActual[[#This Row],[2nd Submission]],SubmissionActual[[#This Row],[1st Submission]])</f>
        <v>0</v>
      </c>
    </row>
    <row r="1239" spans="1:17">
      <c r="A1239" s="15" t="str">
        <f>IF(OR(AND(SubmissionActual[MonthName]=MonthSel, SubmissionActual[Define]=DefineSel), AND(SubmissionActual[MonthName]=MonthSel, DefineSel="All")),"Yes","No")</f>
        <v>No</v>
      </c>
      <c r="B1239" s="15" t="str">
        <f ca="1">IF(SubmissionActual[[#This Row],[Month2]]&lt;MONTH(TODAY()),"Yes","No")</f>
        <v>No</v>
      </c>
      <c r="C1239" s="15">
        <v>2022</v>
      </c>
      <c r="D1239" s="15">
        <v>6</v>
      </c>
      <c r="E1239" s="15" t="s">
        <v>171</v>
      </c>
      <c r="F1239" s="11" t="s">
        <v>676</v>
      </c>
      <c r="G1239" s="11"/>
      <c r="H1239" s="266" t="s">
        <v>72</v>
      </c>
      <c r="I1239" s="11" t="s">
        <v>428</v>
      </c>
      <c r="J1239" s="11" t="s">
        <v>372</v>
      </c>
      <c r="K1239" s="11" t="s">
        <v>378</v>
      </c>
      <c r="L1239" s="11" t="s">
        <v>419</v>
      </c>
      <c r="M1239" s="11"/>
      <c r="N1239" s="11"/>
      <c r="O1239" s="11"/>
      <c r="P1239" s="11">
        <v>4217.5</v>
      </c>
      <c r="Q1239" s="289">
        <f>IF(SUMIFS(N:N,E:E,SubmissionActual[[#This Row],[MonthName]])&gt;0,SubmissionActual[[#This Row],[2nd Submission]],SubmissionActual[[#This Row],[1st Submission]])</f>
        <v>0</v>
      </c>
    </row>
    <row r="1240" spans="1:17">
      <c r="A1240" s="15" t="str">
        <f>IF(OR(AND(SubmissionActual[MonthName]=MonthSel, SubmissionActual[Define]=DefineSel), AND(SubmissionActual[MonthName]=MonthSel, DefineSel="All")),"Yes","No")</f>
        <v>No</v>
      </c>
      <c r="B1240" s="15" t="str">
        <f ca="1">IF(SubmissionActual[[#This Row],[Month2]]&lt;MONTH(TODAY()),"Yes","No")</f>
        <v>No</v>
      </c>
      <c r="C1240" s="15">
        <v>2022</v>
      </c>
      <c r="D1240" s="15">
        <v>6</v>
      </c>
      <c r="E1240" s="15" t="s">
        <v>171</v>
      </c>
      <c r="F1240" s="11" t="s">
        <v>677</v>
      </c>
      <c r="G1240" s="11"/>
      <c r="H1240" s="266" t="s">
        <v>72</v>
      </c>
      <c r="I1240" s="11" t="s">
        <v>428</v>
      </c>
      <c r="J1240" s="11" t="s">
        <v>372</v>
      </c>
      <c r="K1240" s="11" t="s">
        <v>378</v>
      </c>
      <c r="L1240" s="11" t="s">
        <v>419</v>
      </c>
      <c r="M1240" s="11"/>
      <c r="N1240" s="11"/>
      <c r="O1240" s="11"/>
      <c r="P1240" s="11">
        <v>0</v>
      </c>
      <c r="Q1240" s="289">
        <f>IF(SUMIFS(N:N,E:E,SubmissionActual[[#This Row],[MonthName]])&gt;0,SubmissionActual[[#This Row],[2nd Submission]],SubmissionActual[[#This Row],[1st Submission]])</f>
        <v>0</v>
      </c>
    </row>
    <row r="1241" spans="1:17">
      <c r="A1241" s="15" t="str">
        <f>IF(OR(AND(SubmissionActual[MonthName]=MonthSel, SubmissionActual[Define]=DefineSel), AND(SubmissionActual[MonthName]=MonthSel, DefineSel="All")),"Yes","No")</f>
        <v>No</v>
      </c>
      <c r="B1241" s="15" t="str">
        <f ca="1">IF(SubmissionActual[[#This Row],[Month2]]&lt;MONTH(TODAY()),"Yes","No")</f>
        <v>No</v>
      </c>
      <c r="C1241" s="15">
        <v>2022</v>
      </c>
      <c r="D1241" s="15">
        <v>6</v>
      </c>
      <c r="E1241" s="15" t="s">
        <v>171</v>
      </c>
      <c r="F1241" s="11" t="s">
        <v>678</v>
      </c>
      <c r="G1241" s="11"/>
      <c r="H1241" s="266" t="s">
        <v>72</v>
      </c>
      <c r="I1241" s="11" t="s">
        <v>428</v>
      </c>
      <c r="J1241" s="11" t="s">
        <v>372</v>
      </c>
      <c r="K1241" s="11" t="s">
        <v>378</v>
      </c>
      <c r="L1241" s="11" t="s">
        <v>419</v>
      </c>
      <c r="M1241" s="11"/>
      <c r="N1241" s="11"/>
      <c r="O1241" s="11"/>
      <c r="P1241" s="11">
        <v>0</v>
      </c>
      <c r="Q1241" s="289">
        <f>IF(SUMIFS(N:N,E:E,SubmissionActual[[#This Row],[MonthName]])&gt;0,SubmissionActual[[#This Row],[2nd Submission]],SubmissionActual[[#This Row],[1st Submission]])</f>
        <v>0</v>
      </c>
    </row>
    <row r="1242" spans="1:17">
      <c r="A1242" s="15" t="str">
        <f>IF(OR(AND(SubmissionActual[MonthName]=MonthSel, SubmissionActual[Define]=DefineSel), AND(SubmissionActual[MonthName]=MonthSel, DefineSel="All")),"Yes","No")</f>
        <v>No</v>
      </c>
      <c r="B1242" s="15" t="str">
        <f ca="1">IF(SubmissionActual[[#This Row],[Month2]]&lt;MONTH(TODAY()),"Yes","No")</f>
        <v>No</v>
      </c>
      <c r="C1242" s="15">
        <v>2022</v>
      </c>
      <c r="D1242" s="15">
        <v>6</v>
      </c>
      <c r="E1242" s="15" t="s">
        <v>171</v>
      </c>
      <c r="F1242" s="11" t="s">
        <v>679</v>
      </c>
      <c r="G1242" s="11"/>
      <c r="H1242" s="266" t="s">
        <v>72</v>
      </c>
      <c r="I1242" s="11" t="s">
        <v>428</v>
      </c>
      <c r="J1242" s="11" t="s">
        <v>372</v>
      </c>
      <c r="K1242" s="11" t="s">
        <v>380</v>
      </c>
      <c r="L1242" s="11" t="s">
        <v>419</v>
      </c>
      <c r="M1242" s="11"/>
      <c r="N1242" s="11"/>
      <c r="O1242" s="11"/>
      <c r="P1242" s="11">
        <v>0</v>
      </c>
      <c r="Q1242" s="289">
        <f>IF(SUMIFS(N:N,E:E,SubmissionActual[[#This Row],[MonthName]])&gt;0,SubmissionActual[[#This Row],[2nd Submission]],SubmissionActual[[#This Row],[1st Submission]])</f>
        <v>0</v>
      </c>
    </row>
    <row r="1243" spans="1:17">
      <c r="A1243" s="15" t="str">
        <f>IF(OR(AND(SubmissionActual[MonthName]=MonthSel, SubmissionActual[Define]=DefineSel), AND(SubmissionActual[MonthName]=MonthSel, DefineSel="All")),"Yes","No")</f>
        <v>No</v>
      </c>
      <c r="B1243" s="15" t="str">
        <f ca="1">IF(SubmissionActual[[#This Row],[Month2]]&lt;MONTH(TODAY()),"Yes","No")</f>
        <v>No</v>
      </c>
      <c r="C1243" s="15">
        <v>2022</v>
      </c>
      <c r="D1243" s="15">
        <v>6</v>
      </c>
      <c r="E1243" s="15" t="s">
        <v>171</v>
      </c>
      <c r="F1243" s="11" t="s">
        <v>680</v>
      </c>
      <c r="G1243" s="11"/>
      <c r="H1243" s="266" t="s">
        <v>72</v>
      </c>
      <c r="I1243" s="11" t="s">
        <v>428</v>
      </c>
      <c r="J1243" s="11" t="s">
        <v>389</v>
      </c>
      <c r="K1243" s="11" t="s">
        <v>376</v>
      </c>
      <c r="L1243" s="11" t="s">
        <v>419</v>
      </c>
      <c r="M1243" s="11"/>
      <c r="N1243" s="11"/>
      <c r="O1243" s="11"/>
      <c r="P1243" s="11">
        <v>0</v>
      </c>
      <c r="Q1243" s="289">
        <f>IF(SUMIFS(N:N,E:E,SubmissionActual[[#This Row],[MonthName]])&gt;0,SubmissionActual[[#This Row],[2nd Submission]],SubmissionActual[[#This Row],[1st Submission]])</f>
        <v>0</v>
      </c>
    </row>
    <row r="1244" spans="1:17">
      <c r="A1244" s="15" t="str">
        <f>IF(OR(AND(SubmissionActual[MonthName]=MonthSel, SubmissionActual[Define]=DefineSel), AND(SubmissionActual[MonthName]=MonthSel, DefineSel="All")),"Yes","No")</f>
        <v>No</v>
      </c>
      <c r="B1244" s="15" t="str">
        <f ca="1">IF(SubmissionActual[[#This Row],[Month2]]&lt;MONTH(TODAY()),"Yes","No")</f>
        <v>No</v>
      </c>
      <c r="C1244" s="15">
        <v>2022</v>
      </c>
      <c r="D1244" s="15">
        <v>6</v>
      </c>
      <c r="E1244" s="15" t="s">
        <v>171</v>
      </c>
      <c r="F1244" s="11" t="s">
        <v>681</v>
      </c>
      <c r="G1244" s="11"/>
      <c r="H1244" s="266" t="s">
        <v>72</v>
      </c>
      <c r="I1244" s="11" t="s">
        <v>428</v>
      </c>
      <c r="J1244" s="11" t="s">
        <v>372</v>
      </c>
      <c r="K1244" s="11" t="s">
        <v>381</v>
      </c>
      <c r="L1244" s="11" t="s">
        <v>421</v>
      </c>
      <c r="M1244" s="11"/>
      <c r="N1244" s="11"/>
      <c r="O1244" s="11"/>
      <c r="P1244" s="11">
        <v>1320.8000000000029</v>
      </c>
      <c r="Q1244" s="289">
        <f>IF(SUMIFS(N:N,E:E,SubmissionActual[[#This Row],[MonthName]])&gt;0,SubmissionActual[[#This Row],[2nd Submission]],SubmissionActual[[#This Row],[1st Submission]])</f>
        <v>0</v>
      </c>
    </row>
    <row r="1245" spans="1:17">
      <c r="A1245" s="15" t="str">
        <f>IF(OR(AND(SubmissionActual[MonthName]=MonthSel, SubmissionActual[Define]=DefineSel), AND(SubmissionActual[MonthName]=MonthSel, DefineSel="All")),"Yes","No")</f>
        <v>No</v>
      </c>
      <c r="B1245" s="15" t="str">
        <f ca="1">IF(SubmissionActual[[#This Row],[Month2]]&lt;MONTH(TODAY()),"Yes","No")</f>
        <v>No</v>
      </c>
      <c r="C1245" s="15">
        <v>2022</v>
      </c>
      <c r="D1245" s="15">
        <v>6</v>
      </c>
      <c r="E1245" s="15" t="s">
        <v>171</v>
      </c>
      <c r="F1245" s="11" t="s">
        <v>682</v>
      </c>
      <c r="G1245" s="11"/>
      <c r="H1245" s="266" t="s">
        <v>72</v>
      </c>
      <c r="I1245" s="11" t="s">
        <v>428</v>
      </c>
      <c r="J1245" s="11" t="s">
        <v>372</v>
      </c>
      <c r="K1245" s="11" t="s">
        <v>381</v>
      </c>
      <c r="L1245" s="11" t="s">
        <v>421</v>
      </c>
      <c r="M1245" s="11"/>
      <c r="N1245" s="11"/>
      <c r="O1245" s="11"/>
      <c r="P1245" s="11">
        <v>0</v>
      </c>
      <c r="Q1245" s="289">
        <f>IF(SUMIFS(N:N,E:E,SubmissionActual[[#This Row],[MonthName]])&gt;0,SubmissionActual[[#This Row],[2nd Submission]],SubmissionActual[[#This Row],[1st Submission]])</f>
        <v>0</v>
      </c>
    </row>
    <row r="1246" spans="1:17">
      <c r="A1246" s="15" t="str">
        <f>IF(OR(AND(SubmissionActual[MonthName]=MonthSel, SubmissionActual[Define]=DefineSel), AND(SubmissionActual[MonthName]=MonthSel, DefineSel="All")),"Yes","No")</f>
        <v>No</v>
      </c>
      <c r="B1246" s="15" t="str">
        <f ca="1">IF(SubmissionActual[[#This Row],[Month2]]&lt;MONTH(TODAY()),"Yes","No")</f>
        <v>No</v>
      </c>
      <c r="C1246" s="15">
        <v>2022</v>
      </c>
      <c r="D1246" s="15">
        <v>6</v>
      </c>
      <c r="E1246" s="15" t="s">
        <v>171</v>
      </c>
      <c r="F1246" s="11" t="s">
        <v>683</v>
      </c>
      <c r="G1246" s="11"/>
      <c r="H1246" s="266" t="s">
        <v>72</v>
      </c>
      <c r="I1246" s="11" t="s">
        <v>428</v>
      </c>
      <c r="J1246" s="11" t="s">
        <v>372</v>
      </c>
      <c r="K1246" s="11" t="s">
        <v>381</v>
      </c>
      <c r="L1246" s="11" t="s">
        <v>421</v>
      </c>
      <c r="M1246" s="11"/>
      <c r="N1246" s="11"/>
      <c r="O1246" s="11"/>
      <c r="P1246" s="11">
        <v>0</v>
      </c>
      <c r="Q1246" s="289">
        <f>IF(SUMIFS(N:N,E:E,SubmissionActual[[#This Row],[MonthName]])&gt;0,SubmissionActual[[#This Row],[2nd Submission]],SubmissionActual[[#This Row],[1st Submission]])</f>
        <v>0</v>
      </c>
    </row>
    <row r="1247" spans="1:17">
      <c r="A1247" s="15" t="str">
        <f>IF(OR(AND(SubmissionActual[MonthName]=MonthSel, SubmissionActual[Define]=DefineSel), AND(SubmissionActual[MonthName]=MonthSel, DefineSel="All")),"Yes","No")</f>
        <v>No</v>
      </c>
      <c r="B1247" s="15" t="str">
        <f ca="1">IF(SubmissionActual[[#This Row],[Month2]]&lt;MONTH(TODAY()),"Yes","No")</f>
        <v>No</v>
      </c>
      <c r="C1247" s="15">
        <v>2022</v>
      </c>
      <c r="D1247" s="15">
        <v>6</v>
      </c>
      <c r="E1247" s="15" t="s">
        <v>171</v>
      </c>
      <c r="F1247" s="11" t="s">
        <v>445</v>
      </c>
      <c r="G1247" s="11"/>
      <c r="H1247" s="266" t="s">
        <v>77</v>
      </c>
      <c r="I1247" s="11" t="s">
        <v>428</v>
      </c>
      <c r="J1247" s="11" t="s">
        <v>389</v>
      </c>
      <c r="K1247" s="11" t="s">
        <v>382</v>
      </c>
      <c r="L1247" s="11" t="s">
        <v>419</v>
      </c>
      <c r="M1247" s="11"/>
      <c r="N1247" s="11"/>
      <c r="O1247" s="11"/>
      <c r="P1247" s="11">
        <v>0</v>
      </c>
      <c r="Q1247" s="289">
        <f>IF(SUMIFS(N:N,E:E,SubmissionActual[[#This Row],[MonthName]])&gt;0,SubmissionActual[[#This Row],[2nd Submission]],SubmissionActual[[#This Row],[1st Submission]])</f>
        <v>0</v>
      </c>
    </row>
    <row r="1248" spans="1:17">
      <c r="A1248" s="15" t="str">
        <f>IF(OR(AND(SubmissionActual[MonthName]=MonthSel, SubmissionActual[Define]=DefineSel), AND(SubmissionActual[MonthName]=MonthSel, DefineSel="All")),"Yes","No")</f>
        <v>No</v>
      </c>
      <c r="B1248" s="15" t="str">
        <f ca="1">IF(SubmissionActual[[#This Row],[Month2]]&lt;MONTH(TODAY()),"Yes","No")</f>
        <v>No</v>
      </c>
      <c r="C1248" s="15">
        <v>2022</v>
      </c>
      <c r="D1248" s="15">
        <v>6</v>
      </c>
      <c r="E1248" s="15" t="s">
        <v>171</v>
      </c>
      <c r="F1248" s="11" t="s">
        <v>7</v>
      </c>
      <c r="G1248" s="11"/>
      <c r="H1248" s="266" t="s">
        <v>77</v>
      </c>
      <c r="I1248" s="11" t="s">
        <v>428</v>
      </c>
      <c r="J1248" s="11" t="s">
        <v>372</v>
      </c>
      <c r="K1248" s="11" t="s">
        <v>383</v>
      </c>
      <c r="L1248" s="11" t="s">
        <v>421</v>
      </c>
      <c r="M1248" s="11"/>
      <c r="N1248" s="11"/>
      <c r="O1248" s="11"/>
      <c r="P1248" s="11">
        <v>0</v>
      </c>
      <c r="Q1248" s="289">
        <f>IF(SUMIFS(N:N,E:E,SubmissionActual[[#This Row],[MonthName]])&gt;0,SubmissionActual[[#This Row],[2nd Submission]],SubmissionActual[[#This Row],[1st Submission]])</f>
        <v>0</v>
      </c>
    </row>
    <row r="1249" spans="1:17">
      <c r="A1249" s="15" t="str">
        <f>IF(OR(AND(SubmissionActual[MonthName]=MonthSel, SubmissionActual[Define]=DefineSel), AND(SubmissionActual[MonthName]=MonthSel, DefineSel="All")),"Yes","No")</f>
        <v>No</v>
      </c>
      <c r="B1249" s="15" t="str">
        <f ca="1">IF(SubmissionActual[[#This Row],[Month2]]&lt;MONTH(TODAY()),"Yes","No")</f>
        <v>No</v>
      </c>
      <c r="C1249" s="15">
        <v>2022</v>
      </c>
      <c r="D1249" s="15">
        <v>6</v>
      </c>
      <c r="E1249" s="15" t="s">
        <v>171</v>
      </c>
      <c r="F1249" s="11" t="s">
        <v>31</v>
      </c>
      <c r="G1249" s="11"/>
      <c r="H1249" s="266" t="s">
        <v>77</v>
      </c>
      <c r="I1249" s="11" t="s">
        <v>428</v>
      </c>
      <c r="J1249" s="11" t="s">
        <v>389</v>
      </c>
      <c r="K1249" s="11" t="s">
        <v>382</v>
      </c>
      <c r="L1249" s="11" t="s">
        <v>421</v>
      </c>
      <c r="M1249" s="11"/>
      <c r="N1249" s="11"/>
      <c r="O1249" s="11"/>
      <c r="P1249" s="11">
        <v>23522.560000000001</v>
      </c>
      <c r="Q1249" s="289">
        <f>IF(SUMIFS(N:N,E:E,SubmissionActual[[#This Row],[MonthName]])&gt;0,SubmissionActual[[#This Row],[2nd Submission]],SubmissionActual[[#This Row],[1st Submission]])</f>
        <v>0</v>
      </c>
    </row>
    <row r="1250" spans="1:17">
      <c r="A1250" s="15" t="str">
        <f>IF(OR(AND(SubmissionActual[MonthName]=MonthSel, SubmissionActual[Define]=DefineSel), AND(SubmissionActual[MonthName]=MonthSel, DefineSel="All")),"Yes","No")</f>
        <v>No</v>
      </c>
      <c r="B1250" s="15" t="str">
        <f ca="1">IF(SubmissionActual[[#This Row],[Month2]]&lt;MONTH(TODAY()),"Yes","No")</f>
        <v>No</v>
      </c>
      <c r="C1250" s="15">
        <v>2022</v>
      </c>
      <c r="D1250" s="15">
        <v>6</v>
      </c>
      <c r="E1250" s="15" t="s">
        <v>171</v>
      </c>
      <c r="F1250" s="11" t="s">
        <v>78</v>
      </c>
      <c r="G1250" s="11"/>
      <c r="H1250" s="266" t="s">
        <v>77</v>
      </c>
      <c r="I1250" s="11" t="s">
        <v>428</v>
      </c>
      <c r="J1250" s="11" t="s">
        <v>389</v>
      </c>
      <c r="K1250" s="11" t="s">
        <v>382</v>
      </c>
      <c r="L1250" s="11" t="s">
        <v>421</v>
      </c>
      <c r="M1250" s="11"/>
      <c r="N1250" s="11"/>
      <c r="O1250" s="11"/>
      <c r="P1250" s="11">
        <v>0</v>
      </c>
      <c r="Q1250" s="289">
        <f>IF(SUMIFS(N:N,E:E,SubmissionActual[[#This Row],[MonthName]])&gt;0,SubmissionActual[[#This Row],[2nd Submission]],SubmissionActual[[#This Row],[1st Submission]])</f>
        <v>0</v>
      </c>
    </row>
    <row r="1251" spans="1:17">
      <c r="A1251" s="15" t="str">
        <f>IF(OR(AND(SubmissionActual[MonthName]=MonthSel, SubmissionActual[Define]=DefineSel), AND(SubmissionActual[MonthName]=MonthSel, DefineSel="All")),"Yes","No")</f>
        <v>No</v>
      </c>
      <c r="B1251" s="15" t="str">
        <f ca="1">IF(SubmissionActual[[#This Row],[Month2]]&lt;MONTH(TODAY()),"Yes","No")</f>
        <v>No</v>
      </c>
      <c r="C1251" s="15">
        <v>2022</v>
      </c>
      <c r="D1251" s="15">
        <v>6</v>
      </c>
      <c r="E1251" s="15" t="s">
        <v>171</v>
      </c>
      <c r="F1251" s="11" t="s">
        <v>365</v>
      </c>
      <c r="G1251" s="11"/>
      <c r="H1251" s="266" t="s">
        <v>77</v>
      </c>
      <c r="I1251" s="11" t="s">
        <v>428</v>
      </c>
      <c r="J1251" s="11" t="s">
        <v>389</v>
      </c>
      <c r="K1251" s="11" t="s">
        <v>375</v>
      </c>
      <c r="L1251" s="11" t="s">
        <v>421</v>
      </c>
      <c r="M1251" s="11"/>
      <c r="N1251" s="11"/>
      <c r="O1251" s="11"/>
      <c r="P1251" s="11">
        <v>0</v>
      </c>
      <c r="Q1251" s="289">
        <f>IF(SUMIFS(N:N,E:E,SubmissionActual[[#This Row],[MonthName]])&gt;0,SubmissionActual[[#This Row],[2nd Submission]],SubmissionActual[[#This Row],[1st Submission]])</f>
        <v>0</v>
      </c>
    </row>
    <row r="1252" spans="1:17">
      <c r="A1252" s="15" t="str">
        <f>IF(OR(AND(SubmissionActual[MonthName]=MonthSel, SubmissionActual[Define]=DefineSel), AND(SubmissionActual[MonthName]=MonthSel, DefineSel="All")),"Yes","No")</f>
        <v>No</v>
      </c>
      <c r="B1252" s="15" t="str">
        <f ca="1">IF(SubmissionActual[[#This Row],[Month2]]&lt;MONTH(TODAY()),"Yes","No")</f>
        <v>No</v>
      </c>
      <c r="C1252" s="15">
        <v>2022</v>
      </c>
      <c r="D1252" s="15">
        <v>6</v>
      </c>
      <c r="E1252" s="15" t="s">
        <v>171</v>
      </c>
      <c r="F1252" s="11" t="s">
        <v>9</v>
      </c>
      <c r="G1252" s="11"/>
      <c r="H1252" s="266" t="s">
        <v>77</v>
      </c>
      <c r="I1252" s="11" t="s">
        <v>428</v>
      </c>
      <c r="J1252" s="11" t="s">
        <v>372</v>
      </c>
      <c r="K1252" s="11" t="s">
        <v>383</v>
      </c>
      <c r="L1252" s="11" t="s">
        <v>421</v>
      </c>
      <c r="M1252" s="11"/>
      <c r="N1252" s="11"/>
      <c r="O1252" s="11"/>
      <c r="P1252" s="11">
        <v>4153.6319999999996</v>
      </c>
      <c r="Q1252" s="289">
        <f>IF(SUMIFS(N:N,E:E,SubmissionActual[[#This Row],[MonthName]])&gt;0,SubmissionActual[[#This Row],[2nd Submission]],SubmissionActual[[#This Row],[1st Submission]])</f>
        <v>0</v>
      </c>
    </row>
    <row r="1253" spans="1:17">
      <c r="A1253" s="15" t="str">
        <f>IF(OR(AND(SubmissionActual[MonthName]=MonthSel, SubmissionActual[Define]=DefineSel), AND(SubmissionActual[MonthName]=MonthSel, DefineSel="All")),"Yes","No")</f>
        <v>No</v>
      </c>
      <c r="B1253" s="15" t="str">
        <f ca="1">IF(SubmissionActual[[#This Row],[Month2]]&lt;MONTH(TODAY()),"Yes","No")</f>
        <v>No</v>
      </c>
      <c r="C1253" s="15">
        <v>2022</v>
      </c>
      <c r="D1253" s="15">
        <v>6</v>
      </c>
      <c r="E1253" s="15" t="s">
        <v>171</v>
      </c>
      <c r="F1253" s="11" t="s">
        <v>22</v>
      </c>
      <c r="G1253" s="11"/>
      <c r="H1253" s="266" t="s">
        <v>77</v>
      </c>
      <c r="I1253" s="11" t="s">
        <v>428</v>
      </c>
      <c r="J1253" s="11" t="s">
        <v>389</v>
      </c>
      <c r="K1253" s="11" t="s">
        <v>382</v>
      </c>
      <c r="L1253" s="11" t="s">
        <v>421</v>
      </c>
      <c r="M1253" s="11"/>
      <c r="N1253" s="11"/>
      <c r="O1253" s="11"/>
      <c r="P1253" s="11">
        <v>0</v>
      </c>
      <c r="Q1253" s="289">
        <f>IF(SUMIFS(N:N,E:E,SubmissionActual[[#This Row],[MonthName]])&gt;0,SubmissionActual[[#This Row],[2nd Submission]],SubmissionActual[[#This Row],[1st Submission]])</f>
        <v>0</v>
      </c>
    </row>
    <row r="1254" spans="1:17">
      <c r="A1254" s="15" t="str">
        <f>IF(OR(AND(SubmissionActual[MonthName]=MonthSel, SubmissionActual[Define]=DefineSel), AND(SubmissionActual[MonthName]=MonthSel, DefineSel="All")),"Yes","No")</f>
        <v>No</v>
      </c>
      <c r="B1254" s="15" t="str">
        <f ca="1">IF(SubmissionActual[[#This Row],[Month2]]&lt;MONTH(TODAY()),"Yes","No")</f>
        <v>No</v>
      </c>
      <c r="C1254" s="15">
        <v>2022</v>
      </c>
      <c r="D1254" s="15">
        <v>6</v>
      </c>
      <c r="E1254" s="15" t="s">
        <v>171</v>
      </c>
      <c r="F1254" s="11" t="s">
        <v>19</v>
      </c>
      <c r="G1254" s="11"/>
      <c r="H1254" s="266" t="s">
        <v>77</v>
      </c>
      <c r="I1254" s="11" t="s">
        <v>428</v>
      </c>
      <c r="J1254" s="11" t="s">
        <v>372</v>
      </c>
      <c r="K1254" s="11" t="s">
        <v>383</v>
      </c>
      <c r="L1254" s="11" t="s">
        <v>421</v>
      </c>
      <c r="M1254" s="11"/>
      <c r="N1254" s="11"/>
      <c r="O1254" s="11"/>
      <c r="P1254" s="11">
        <v>0</v>
      </c>
      <c r="Q1254" s="289">
        <f>IF(SUMIFS(N:N,E:E,SubmissionActual[[#This Row],[MonthName]])&gt;0,SubmissionActual[[#This Row],[2nd Submission]],SubmissionActual[[#This Row],[1st Submission]])</f>
        <v>0</v>
      </c>
    </row>
    <row r="1255" spans="1:17">
      <c r="A1255" s="15" t="str">
        <f>IF(OR(AND(SubmissionActual[MonthName]=MonthSel, SubmissionActual[Define]=DefineSel), AND(SubmissionActual[MonthName]=MonthSel, DefineSel="All")),"Yes","No")</f>
        <v>No</v>
      </c>
      <c r="B1255" s="15" t="str">
        <f ca="1">IF(SubmissionActual[[#This Row],[Month2]]&lt;MONTH(TODAY()),"Yes","No")</f>
        <v>No</v>
      </c>
      <c r="C1255" s="15">
        <v>2022</v>
      </c>
      <c r="D1255" s="15">
        <v>6</v>
      </c>
      <c r="E1255" s="15" t="s">
        <v>171</v>
      </c>
      <c r="F1255" s="11" t="s">
        <v>21</v>
      </c>
      <c r="G1255" s="11"/>
      <c r="H1255" s="266" t="s">
        <v>77</v>
      </c>
      <c r="I1255" s="11" t="s">
        <v>428</v>
      </c>
      <c r="J1255" s="11" t="s">
        <v>372</v>
      </c>
      <c r="K1255" s="11" t="s">
        <v>383</v>
      </c>
      <c r="L1255" s="11" t="s">
        <v>421</v>
      </c>
      <c r="M1255" s="11"/>
      <c r="N1255" s="11"/>
      <c r="O1255" s="11"/>
      <c r="P1255" s="11">
        <v>0</v>
      </c>
      <c r="Q1255" s="289">
        <f>IF(SUMIFS(N:N,E:E,SubmissionActual[[#This Row],[MonthName]])&gt;0,SubmissionActual[[#This Row],[2nd Submission]],SubmissionActual[[#This Row],[1st Submission]])</f>
        <v>0</v>
      </c>
    </row>
    <row r="1256" spans="1:17">
      <c r="A1256" s="15" t="str">
        <f>IF(OR(AND(SubmissionActual[MonthName]=MonthSel, SubmissionActual[Define]=DefineSel), AND(SubmissionActual[MonthName]=MonthSel, DefineSel="All")),"Yes","No")</f>
        <v>No</v>
      </c>
      <c r="B1256" s="15" t="str">
        <f ca="1">IF(SubmissionActual[[#This Row],[Month2]]&lt;MONTH(TODAY()),"Yes","No")</f>
        <v>No</v>
      </c>
      <c r="C1256" s="15">
        <v>2022</v>
      </c>
      <c r="D1256" s="15">
        <v>6</v>
      </c>
      <c r="E1256" s="15" t="s">
        <v>171</v>
      </c>
      <c r="F1256" s="11" t="s">
        <v>20</v>
      </c>
      <c r="G1256" s="11"/>
      <c r="H1256" s="266" t="s">
        <v>77</v>
      </c>
      <c r="I1256" s="11" t="s">
        <v>428</v>
      </c>
      <c r="J1256" s="11" t="s">
        <v>372</v>
      </c>
      <c r="K1256" s="11" t="s">
        <v>383</v>
      </c>
      <c r="L1256" s="11" t="s">
        <v>421</v>
      </c>
      <c r="M1256" s="11"/>
      <c r="N1256" s="11"/>
      <c r="O1256" s="11"/>
      <c r="P1256" s="11">
        <v>0</v>
      </c>
      <c r="Q1256" s="289">
        <f>IF(SUMIFS(N:N,E:E,SubmissionActual[[#This Row],[MonthName]])&gt;0,SubmissionActual[[#This Row],[2nd Submission]],SubmissionActual[[#This Row],[1st Submission]])</f>
        <v>0</v>
      </c>
    </row>
    <row r="1257" spans="1:17">
      <c r="A1257" s="15" t="str">
        <f>IF(OR(AND(SubmissionActual[MonthName]=MonthSel, SubmissionActual[Define]=DefineSel), AND(SubmissionActual[MonthName]=MonthSel, DefineSel="All")),"Yes","No")</f>
        <v>No</v>
      </c>
      <c r="B1257" s="15" t="str">
        <f ca="1">IF(SubmissionActual[[#This Row],[Month2]]&lt;MONTH(TODAY()),"Yes","No")</f>
        <v>No</v>
      </c>
      <c r="C1257" s="15">
        <v>2022</v>
      </c>
      <c r="D1257" s="15">
        <v>6</v>
      </c>
      <c r="E1257" s="15" t="s">
        <v>171</v>
      </c>
      <c r="F1257" s="11" t="s">
        <v>531</v>
      </c>
      <c r="G1257" s="11"/>
      <c r="H1257" s="266" t="s">
        <v>72</v>
      </c>
      <c r="I1257" s="266" t="s">
        <v>368</v>
      </c>
      <c r="J1257" s="11" t="s">
        <v>384</v>
      </c>
      <c r="K1257" s="11" t="s">
        <v>385</v>
      </c>
      <c r="L1257" s="11" t="s">
        <v>422</v>
      </c>
      <c r="M1257" s="11"/>
      <c r="N1257" s="11"/>
      <c r="O1257" s="11"/>
      <c r="P1257" s="11">
        <v>870</v>
      </c>
      <c r="Q1257" s="289">
        <f>IF(SUMIFS(N:N,E:E,SubmissionActual[[#This Row],[MonthName]])&gt;0,SubmissionActual[[#This Row],[2nd Submission]],SubmissionActual[[#This Row],[1st Submission]])</f>
        <v>0</v>
      </c>
    </row>
    <row r="1258" spans="1:17">
      <c r="A1258" s="15" t="str">
        <f>IF(OR(AND(SubmissionActual[MonthName]=MonthSel, SubmissionActual[Define]=DefineSel), AND(SubmissionActual[MonthName]=MonthSel, DefineSel="All")),"Yes","No")</f>
        <v>No</v>
      </c>
      <c r="B1258" s="15" t="str">
        <f ca="1">IF(SubmissionActual[[#This Row],[Month2]]&lt;MONTH(TODAY()),"Yes","No")</f>
        <v>No</v>
      </c>
      <c r="C1258" s="15">
        <v>2022</v>
      </c>
      <c r="D1258" s="15">
        <v>6</v>
      </c>
      <c r="E1258" s="15" t="s">
        <v>171</v>
      </c>
      <c r="F1258" s="11" t="s">
        <v>532</v>
      </c>
      <c r="G1258" s="11"/>
      <c r="H1258" s="266" t="s">
        <v>72</v>
      </c>
      <c r="I1258" s="266" t="s">
        <v>368</v>
      </c>
      <c r="J1258" s="11" t="s">
        <v>384</v>
      </c>
      <c r="K1258" s="11" t="s">
        <v>385</v>
      </c>
      <c r="L1258" s="11" t="s">
        <v>422</v>
      </c>
      <c r="M1258" s="11"/>
      <c r="N1258" s="11"/>
      <c r="O1258" s="11"/>
      <c r="P1258" s="11">
        <v>1030</v>
      </c>
      <c r="Q1258" s="289">
        <f>IF(SUMIFS(N:N,E:E,SubmissionActual[[#This Row],[MonthName]])&gt;0,SubmissionActual[[#This Row],[2nd Submission]],SubmissionActual[[#This Row],[1st Submission]])</f>
        <v>0</v>
      </c>
    </row>
    <row r="1259" spans="1:17">
      <c r="A1259" s="15" t="str">
        <f>IF(OR(AND(SubmissionActual[MonthName]=MonthSel, SubmissionActual[Define]=DefineSel), AND(SubmissionActual[MonthName]=MonthSel, DefineSel="All")),"Yes","No")</f>
        <v>No</v>
      </c>
      <c r="B1259" s="15" t="str">
        <f ca="1">IF(SubmissionActual[[#This Row],[Month2]]&lt;MONTH(TODAY()),"Yes","No")</f>
        <v>No</v>
      </c>
      <c r="C1259" s="15">
        <v>2022</v>
      </c>
      <c r="D1259" s="15">
        <v>6</v>
      </c>
      <c r="E1259" s="15" t="s">
        <v>171</v>
      </c>
      <c r="F1259" s="11" t="s">
        <v>533</v>
      </c>
      <c r="G1259" s="11"/>
      <c r="H1259" s="266" t="s">
        <v>72</v>
      </c>
      <c r="I1259" s="266" t="s">
        <v>368</v>
      </c>
      <c r="J1259" s="11" t="s">
        <v>384</v>
      </c>
      <c r="K1259" s="11" t="s">
        <v>385</v>
      </c>
      <c r="L1259" s="11" t="s">
        <v>422</v>
      </c>
      <c r="M1259" s="11"/>
      <c r="N1259" s="11"/>
      <c r="O1259" s="11"/>
      <c r="P1259" s="11">
        <v>938</v>
      </c>
      <c r="Q1259" s="289">
        <f>IF(SUMIFS(N:N,E:E,SubmissionActual[[#This Row],[MonthName]])&gt;0,SubmissionActual[[#This Row],[2nd Submission]],SubmissionActual[[#This Row],[1st Submission]])</f>
        <v>0</v>
      </c>
    </row>
    <row r="1260" spans="1:17">
      <c r="A1260" s="15" t="str">
        <f>IF(OR(AND(SubmissionActual[MonthName]=MonthSel, SubmissionActual[Define]=DefineSel), AND(SubmissionActual[MonthName]=MonthSel, DefineSel="All")),"Yes","No")</f>
        <v>No</v>
      </c>
      <c r="B1260" s="15" t="str">
        <f ca="1">IF(SubmissionActual[[#This Row],[Month2]]&lt;MONTH(TODAY()),"Yes","No")</f>
        <v>No</v>
      </c>
      <c r="C1260" s="15">
        <v>2022</v>
      </c>
      <c r="D1260" s="15">
        <v>6</v>
      </c>
      <c r="E1260" s="15" t="s">
        <v>171</v>
      </c>
      <c r="F1260" s="11" t="s">
        <v>534</v>
      </c>
      <c r="G1260" s="11"/>
      <c r="H1260" s="266" t="s">
        <v>72</v>
      </c>
      <c r="I1260" s="266" t="s">
        <v>368</v>
      </c>
      <c r="J1260" s="11" t="s">
        <v>384</v>
      </c>
      <c r="K1260" s="11" t="s">
        <v>385</v>
      </c>
      <c r="L1260" s="11" t="s">
        <v>422</v>
      </c>
      <c r="M1260" s="11"/>
      <c r="N1260" s="11"/>
      <c r="O1260" s="11"/>
      <c r="P1260" s="11">
        <v>544</v>
      </c>
      <c r="Q1260" s="289">
        <f>IF(SUMIFS(N:N,E:E,SubmissionActual[[#This Row],[MonthName]])&gt;0,SubmissionActual[[#This Row],[2nd Submission]],SubmissionActual[[#This Row],[1st Submission]])</f>
        <v>0</v>
      </c>
    </row>
    <row r="1261" spans="1:17">
      <c r="A1261" s="15" t="str">
        <f>IF(OR(AND(SubmissionActual[MonthName]=MonthSel, SubmissionActual[Define]=DefineSel), AND(SubmissionActual[MonthName]=MonthSel, DefineSel="All")),"Yes","No")</f>
        <v>No</v>
      </c>
      <c r="B1261" s="15" t="str">
        <f ca="1">IF(SubmissionActual[[#This Row],[Month2]]&lt;MONTH(TODAY()),"Yes","No")</f>
        <v>No</v>
      </c>
      <c r="C1261" s="15">
        <v>2022</v>
      </c>
      <c r="D1261" s="15">
        <v>6</v>
      </c>
      <c r="E1261" s="15" t="s">
        <v>171</v>
      </c>
      <c r="F1261" s="11" t="s">
        <v>486</v>
      </c>
      <c r="G1261" s="11"/>
      <c r="H1261" s="266" t="s">
        <v>72</v>
      </c>
      <c r="I1261" s="266" t="s">
        <v>368</v>
      </c>
      <c r="J1261" s="11" t="s">
        <v>386</v>
      </c>
      <c r="K1261" s="11" t="s">
        <v>387</v>
      </c>
      <c r="L1261" s="11" t="s">
        <v>419</v>
      </c>
      <c r="M1261" s="11"/>
      <c r="N1261" s="11"/>
      <c r="O1261" s="11"/>
      <c r="P1261" s="11">
        <v>825</v>
      </c>
      <c r="Q1261" s="289">
        <f>IF(SUMIFS(N:N,E:E,SubmissionActual[[#This Row],[MonthName]])&gt;0,SubmissionActual[[#This Row],[2nd Submission]],SubmissionActual[[#This Row],[1st Submission]])</f>
        <v>0</v>
      </c>
    </row>
    <row r="1262" spans="1:17">
      <c r="A1262" s="15" t="str">
        <f>IF(OR(AND(SubmissionActual[MonthName]=MonthSel, SubmissionActual[Define]=DefineSel), AND(SubmissionActual[MonthName]=MonthSel, DefineSel="All")),"Yes","No")</f>
        <v>No</v>
      </c>
      <c r="B1262" s="15" t="str">
        <f ca="1">IF(SubmissionActual[[#This Row],[Month2]]&lt;MONTH(TODAY()),"Yes","No")</f>
        <v>No</v>
      </c>
      <c r="C1262" s="15">
        <v>2022</v>
      </c>
      <c r="D1262" s="15">
        <v>6</v>
      </c>
      <c r="E1262" s="15" t="s">
        <v>171</v>
      </c>
      <c r="F1262" s="11" t="s">
        <v>475</v>
      </c>
      <c r="G1262" s="11"/>
      <c r="H1262" s="266" t="s">
        <v>72</v>
      </c>
      <c r="I1262" s="266" t="s">
        <v>368</v>
      </c>
      <c r="J1262" s="11" t="s">
        <v>386</v>
      </c>
      <c r="K1262" s="11" t="s">
        <v>387</v>
      </c>
      <c r="L1262" s="11" t="s">
        <v>419</v>
      </c>
      <c r="M1262" s="11"/>
      <c r="N1262" s="11"/>
      <c r="O1262" s="11"/>
      <c r="P1262" s="11">
        <v>400</v>
      </c>
      <c r="Q1262" s="289">
        <f>IF(SUMIFS(N:N,E:E,SubmissionActual[[#This Row],[MonthName]])&gt;0,SubmissionActual[[#This Row],[2nd Submission]],SubmissionActual[[#This Row],[1st Submission]])</f>
        <v>0</v>
      </c>
    </row>
    <row r="1263" spans="1:17">
      <c r="A1263" s="15" t="str">
        <f>IF(OR(AND(SubmissionActual[MonthName]=MonthSel, SubmissionActual[Define]=DefineSel), AND(SubmissionActual[MonthName]=MonthSel, DefineSel="All")),"Yes","No")</f>
        <v>No</v>
      </c>
      <c r="B1263" s="15" t="str">
        <f ca="1">IF(SubmissionActual[[#This Row],[Month2]]&lt;MONTH(TODAY()),"Yes","No")</f>
        <v>No</v>
      </c>
      <c r="C1263" s="15">
        <v>2022</v>
      </c>
      <c r="D1263" s="15">
        <v>6</v>
      </c>
      <c r="E1263" s="15" t="s">
        <v>171</v>
      </c>
      <c r="F1263" s="11" t="s">
        <v>491</v>
      </c>
      <c r="G1263" s="11"/>
      <c r="H1263" s="266" t="s">
        <v>72</v>
      </c>
      <c r="I1263" s="266" t="s">
        <v>368</v>
      </c>
      <c r="J1263" s="11" t="s">
        <v>386</v>
      </c>
      <c r="K1263" s="11" t="s">
        <v>387</v>
      </c>
      <c r="L1263" s="11" t="s">
        <v>419</v>
      </c>
      <c r="M1263" s="11"/>
      <c r="N1263" s="11"/>
      <c r="O1263" s="11"/>
      <c r="P1263" s="11">
        <v>9500</v>
      </c>
      <c r="Q1263" s="289">
        <f>IF(SUMIFS(N:N,E:E,SubmissionActual[[#This Row],[MonthName]])&gt;0,SubmissionActual[[#This Row],[2nd Submission]],SubmissionActual[[#This Row],[1st Submission]])</f>
        <v>0</v>
      </c>
    </row>
    <row r="1264" spans="1:17">
      <c r="A1264" s="15" t="str">
        <f>IF(OR(AND(SubmissionActual[MonthName]=MonthSel, SubmissionActual[Define]=DefineSel), AND(SubmissionActual[MonthName]=MonthSel, DefineSel="All")),"Yes","No")</f>
        <v>No</v>
      </c>
      <c r="B1264" s="15" t="str">
        <f ca="1">IF(SubmissionActual[[#This Row],[Month2]]&lt;MONTH(TODAY()),"Yes","No")</f>
        <v>No</v>
      </c>
      <c r="C1264" s="15">
        <v>2022</v>
      </c>
      <c r="D1264" s="15">
        <v>6</v>
      </c>
      <c r="E1264" s="15" t="s">
        <v>171</v>
      </c>
      <c r="F1264" s="11" t="s">
        <v>492</v>
      </c>
      <c r="G1264" s="11"/>
      <c r="H1264" s="266" t="s">
        <v>72</v>
      </c>
      <c r="I1264" s="266" t="s">
        <v>368</v>
      </c>
      <c r="J1264" s="11" t="s">
        <v>386</v>
      </c>
      <c r="K1264" s="11" t="s">
        <v>387</v>
      </c>
      <c r="L1264" s="11" t="s">
        <v>419</v>
      </c>
      <c r="M1264" s="11"/>
      <c r="N1264" s="11"/>
      <c r="O1264" s="11"/>
      <c r="P1264" s="11">
        <v>860</v>
      </c>
      <c r="Q1264" s="289">
        <f>IF(SUMIFS(N:N,E:E,SubmissionActual[[#This Row],[MonthName]])&gt;0,SubmissionActual[[#This Row],[2nd Submission]],SubmissionActual[[#This Row],[1st Submission]])</f>
        <v>0</v>
      </c>
    </row>
    <row r="1265" spans="1:17">
      <c r="A1265" s="15" t="str">
        <f>IF(OR(AND(SubmissionActual[MonthName]=MonthSel, SubmissionActual[Define]=DefineSel), AND(SubmissionActual[MonthName]=MonthSel, DefineSel="All")),"Yes","No")</f>
        <v>No</v>
      </c>
      <c r="B1265" s="15" t="str">
        <f ca="1">IF(SubmissionActual[[#This Row],[Month2]]&lt;MONTH(TODAY()),"Yes","No")</f>
        <v>No</v>
      </c>
      <c r="C1265" s="15">
        <v>2022</v>
      </c>
      <c r="D1265" s="15">
        <v>6</v>
      </c>
      <c r="E1265" s="15" t="s">
        <v>171</v>
      </c>
      <c r="F1265" s="11" t="s">
        <v>480</v>
      </c>
      <c r="G1265" s="11"/>
      <c r="H1265" s="266" t="s">
        <v>72</v>
      </c>
      <c r="I1265" s="266" t="s">
        <v>368</v>
      </c>
      <c r="J1265" s="11" t="s">
        <v>386</v>
      </c>
      <c r="K1265" s="11" t="s">
        <v>387</v>
      </c>
      <c r="L1265" s="11" t="s">
        <v>419</v>
      </c>
      <c r="M1265" s="11"/>
      <c r="N1265" s="11"/>
      <c r="O1265" s="11"/>
      <c r="P1265" s="11">
        <v>9876.6</v>
      </c>
      <c r="Q1265" s="289">
        <f>IF(SUMIFS(N:N,E:E,SubmissionActual[[#This Row],[MonthName]])&gt;0,SubmissionActual[[#This Row],[2nd Submission]],SubmissionActual[[#This Row],[1st Submission]])</f>
        <v>0</v>
      </c>
    </row>
    <row r="1266" spans="1:17">
      <c r="A1266" s="15" t="str">
        <f>IF(OR(AND(SubmissionActual[MonthName]=MonthSel, SubmissionActual[Define]=DefineSel), AND(SubmissionActual[MonthName]=MonthSel, DefineSel="All")),"Yes","No")</f>
        <v>No</v>
      </c>
      <c r="B1266" s="15" t="str">
        <f ca="1">IF(SubmissionActual[[#This Row],[Month2]]&lt;MONTH(TODAY()),"Yes","No")</f>
        <v>No</v>
      </c>
      <c r="C1266" s="15">
        <v>2022</v>
      </c>
      <c r="D1266" s="15">
        <v>6</v>
      </c>
      <c r="E1266" s="15" t="s">
        <v>171</v>
      </c>
      <c r="F1266" s="11" t="s">
        <v>483</v>
      </c>
      <c r="G1266" s="11"/>
      <c r="H1266" s="266" t="s">
        <v>72</v>
      </c>
      <c r="I1266" s="266" t="s">
        <v>368</v>
      </c>
      <c r="J1266" s="11" t="s">
        <v>386</v>
      </c>
      <c r="K1266" s="11" t="s">
        <v>387</v>
      </c>
      <c r="L1266" s="11" t="s">
        <v>419</v>
      </c>
      <c r="M1266" s="11"/>
      <c r="N1266" s="11"/>
      <c r="O1266" s="11"/>
      <c r="P1266" s="11">
        <v>0</v>
      </c>
      <c r="Q1266" s="289">
        <f>IF(SUMIFS(N:N,E:E,SubmissionActual[[#This Row],[MonthName]])&gt;0,SubmissionActual[[#This Row],[2nd Submission]],SubmissionActual[[#This Row],[1st Submission]])</f>
        <v>0</v>
      </c>
    </row>
    <row r="1267" spans="1:17">
      <c r="A1267" s="15" t="str">
        <f>IF(OR(AND(SubmissionActual[MonthName]=MonthSel, SubmissionActual[Define]=DefineSel), AND(SubmissionActual[MonthName]=MonthSel, DefineSel="All")),"Yes","No")</f>
        <v>No</v>
      </c>
      <c r="B1267" s="15" t="str">
        <f ca="1">IF(SubmissionActual[[#This Row],[Month2]]&lt;MONTH(TODAY()),"Yes","No")</f>
        <v>No</v>
      </c>
      <c r="C1267" s="15">
        <v>2022</v>
      </c>
      <c r="D1267" s="15">
        <v>6</v>
      </c>
      <c r="E1267" s="15" t="s">
        <v>171</v>
      </c>
      <c r="F1267" s="11" t="s">
        <v>478</v>
      </c>
      <c r="G1267" s="11"/>
      <c r="H1267" s="266" t="s">
        <v>72</v>
      </c>
      <c r="I1267" s="266" t="s">
        <v>368</v>
      </c>
      <c r="J1267" s="11" t="s">
        <v>386</v>
      </c>
      <c r="K1267" s="11" t="s">
        <v>387</v>
      </c>
      <c r="L1267" s="11" t="s">
        <v>419</v>
      </c>
      <c r="M1267" s="11"/>
      <c r="N1267" s="11"/>
      <c r="O1267" s="11"/>
      <c r="P1267" s="11">
        <v>900</v>
      </c>
      <c r="Q1267" s="289">
        <f>IF(SUMIFS(N:N,E:E,SubmissionActual[[#This Row],[MonthName]])&gt;0,SubmissionActual[[#This Row],[2nd Submission]],SubmissionActual[[#This Row],[1st Submission]])</f>
        <v>0</v>
      </c>
    </row>
    <row r="1268" spans="1:17">
      <c r="A1268" s="15" t="str">
        <f>IF(OR(AND(SubmissionActual[MonthName]=MonthSel, SubmissionActual[Define]=DefineSel), AND(SubmissionActual[MonthName]=MonthSel, DefineSel="All")),"Yes","No")</f>
        <v>No</v>
      </c>
      <c r="B1268" s="15" t="str">
        <f ca="1">IF(SubmissionActual[[#This Row],[Month2]]&lt;MONTH(TODAY()),"Yes","No")</f>
        <v>No</v>
      </c>
      <c r="C1268" s="15">
        <v>2022</v>
      </c>
      <c r="D1268" s="15">
        <v>6</v>
      </c>
      <c r="E1268" s="15" t="s">
        <v>171</v>
      </c>
      <c r="F1268" s="11" t="s">
        <v>479</v>
      </c>
      <c r="G1268" s="11"/>
      <c r="H1268" s="266" t="s">
        <v>72</v>
      </c>
      <c r="I1268" s="266" t="s">
        <v>368</v>
      </c>
      <c r="J1268" s="11" t="s">
        <v>386</v>
      </c>
      <c r="K1268" s="11" t="s">
        <v>387</v>
      </c>
      <c r="L1268" s="11" t="s">
        <v>419</v>
      </c>
      <c r="M1268" s="11"/>
      <c r="N1268" s="11"/>
      <c r="O1268" s="11"/>
      <c r="P1268" s="11">
        <v>3101</v>
      </c>
      <c r="Q1268" s="289">
        <f>IF(SUMIFS(N:N,E:E,SubmissionActual[[#This Row],[MonthName]])&gt;0,SubmissionActual[[#This Row],[2nd Submission]],SubmissionActual[[#This Row],[1st Submission]])</f>
        <v>0</v>
      </c>
    </row>
    <row r="1269" spans="1:17">
      <c r="A1269" s="15" t="str">
        <f>IF(OR(AND(SubmissionActual[MonthName]=MonthSel, SubmissionActual[Define]=DefineSel), AND(SubmissionActual[MonthName]=MonthSel, DefineSel="All")),"Yes","No")</f>
        <v>No</v>
      </c>
      <c r="B1269" s="15" t="str">
        <f ca="1">IF(SubmissionActual[[#This Row],[Month2]]&lt;MONTH(TODAY()),"Yes","No")</f>
        <v>No</v>
      </c>
      <c r="C1269" s="15">
        <v>2022</v>
      </c>
      <c r="D1269" s="15">
        <v>6</v>
      </c>
      <c r="E1269" s="15" t="s">
        <v>171</v>
      </c>
      <c r="F1269" s="11" t="s">
        <v>485</v>
      </c>
      <c r="G1269" s="11"/>
      <c r="H1269" s="266" t="s">
        <v>72</v>
      </c>
      <c r="I1269" s="266" t="s">
        <v>368</v>
      </c>
      <c r="J1269" s="11" t="s">
        <v>386</v>
      </c>
      <c r="K1269" s="11" t="s">
        <v>387</v>
      </c>
      <c r="L1269" s="11" t="s">
        <v>419</v>
      </c>
      <c r="M1269" s="11"/>
      <c r="N1269" s="11"/>
      <c r="O1269" s="11"/>
      <c r="P1269" s="11">
        <v>6068.5</v>
      </c>
      <c r="Q1269" s="289">
        <f>IF(SUMIFS(N:N,E:E,SubmissionActual[[#This Row],[MonthName]])&gt;0,SubmissionActual[[#This Row],[2nd Submission]],SubmissionActual[[#This Row],[1st Submission]])</f>
        <v>0</v>
      </c>
    </row>
    <row r="1270" spans="1:17">
      <c r="A1270" s="15" t="str">
        <f>IF(OR(AND(SubmissionActual[MonthName]=MonthSel, SubmissionActual[Define]=DefineSel), AND(SubmissionActual[MonthName]=MonthSel, DefineSel="All")),"Yes","No")</f>
        <v>No</v>
      </c>
      <c r="B1270" s="15" t="str">
        <f ca="1">IF(SubmissionActual[[#This Row],[Month2]]&lt;MONTH(TODAY()),"Yes","No")</f>
        <v>No</v>
      </c>
      <c r="C1270" s="15">
        <v>2022</v>
      </c>
      <c r="D1270" s="15">
        <v>6</v>
      </c>
      <c r="E1270" s="15" t="s">
        <v>171</v>
      </c>
      <c r="F1270" s="11" t="s">
        <v>481</v>
      </c>
      <c r="G1270" s="11"/>
      <c r="H1270" s="266" t="s">
        <v>72</v>
      </c>
      <c r="I1270" s="266" t="s">
        <v>368</v>
      </c>
      <c r="J1270" s="11" t="s">
        <v>386</v>
      </c>
      <c r="K1270" s="11" t="s">
        <v>387</v>
      </c>
      <c r="L1270" s="11" t="s">
        <v>419</v>
      </c>
      <c r="M1270" s="11"/>
      <c r="N1270" s="11"/>
      <c r="O1270" s="11"/>
      <c r="P1270" s="11">
        <v>605.5</v>
      </c>
      <c r="Q1270" s="289">
        <f>IF(SUMIFS(N:N,E:E,SubmissionActual[[#This Row],[MonthName]])&gt;0,SubmissionActual[[#This Row],[2nd Submission]],SubmissionActual[[#This Row],[1st Submission]])</f>
        <v>0</v>
      </c>
    </row>
    <row r="1271" spans="1:17">
      <c r="A1271" s="15" t="str">
        <f>IF(OR(AND(SubmissionActual[MonthName]=MonthSel, SubmissionActual[Define]=DefineSel), AND(SubmissionActual[MonthName]=MonthSel, DefineSel="All")),"Yes","No")</f>
        <v>No</v>
      </c>
      <c r="B1271" s="15" t="str">
        <f ca="1">IF(SubmissionActual[[#This Row],[Month2]]&lt;MONTH(TODAY()),"Yes","No")</f>
        <v>No</v>
      </c>
      <c r="C1271" s="15">
        <v>2022</v>
      </c>
      <c r="D1271" s="15">
        <v>6</v>
      </c>
      <c r="E1271" s="15" t="s">
        <v>171</v>
      </c>
      <c r="F1271" s="11" t="s">
        <v>484</v>
      </c>
      <c r="G1271" s="11"/>
      <c r="H1271" s="266" t="s">
        <v>72</v>
      </c>
      <c r="I1271" s="266" t="s">
        <v>368</v>
      </c>
      <c r="J1271" s="11" t="s">
        <v>386</v>
      </c>
      <c r="K1271" s="11" t="s">
        <v>387</v>
      </c>
      <c r="L1271" s="11" t="s">
        <v>419</v>
      </c>
      <c r="M1271" s="11"/>
      <c r="N1271" s="11"/>
      <c r="O1271" s="11"/>
      <c r="P1271" s="11">
        <v>1002.5</v>
      </c>
      <c r="Q1271" s="289">
        <f>IF(SUMIFS(N:N,E:E,SubmissionActual[[#This Row],[MonthName]])&gt;0,SubmissionActual[[#This Row],[2nd Submission]],SubmissionActual[[#This Row],[1st Submission]])</f>
        <v>0</v>
      </c>
    </row>
    <row r="1272" spans="1:17">
      <c r="A1272" s="15" t="str">
        <f>IF(OR(AND(SubmissionActual[MonthName]=MonthSel, SubmissionActual[Define]=DefineSel), AND(SubmissionActual[MonthName]=MonthSel, DefineSel="All")),"Yes","No")</f>
        <v>No</v>
      </c>
      <c r="B1272" s="15" t="str">
        <f ca="1">IF(SubmissionActual[[#This Row],[Month2]]&lt;MONTH(TODAY()),"Yes","No")</f>
        <v>No</v>
      </c>
      <c r="C1272" s="15">
        <v>2022</v>
      </c>
      <c r="D1272" s="15">
        <v>6</v>
      </c>
      <c r="E1272" s="15" t="s">
        <v>171</v>
      </c>
      <c r="F1272" s="11" t="s">
        <v>487</v>
      </c>
      <c r="G1272" s="11"/>
      <c r="H1272" s="266" t="s">
        <v>72</v>
      </c>
      <c r="I1272" s="266" t="s">
        <v>368</v>
      </c>
      <c r="J1272" s="11" t="s">
        <v>386</v>
      </c>
      <c r="K1272" s="11" t="s">
        <v>387</v>
      </c>
      <c r="L1272" s="11" t="s">
        <v>419</v>
      </c>
      <c r="M1272" s="11"/>
      <c r="N1272" s="11"/>
      <c r="O1272" s="11"/>
      <c r="P1272" s="11">
        <v>0</v>
      </c>
      <c r="Q1272" s="289">
        <f>IF(SUMIFS(N:N,E:E,SubmissionActual[[#This Row],[MonthName]])&gt;0,SubmissionActual[[#This Row],[2nd Submission]],SubmissionActual[[#This Row],[1st Submission]])</f>
        <v>0</v>
      </c>
    </row>
    <row r="1273" spans="1:17">
      <c r="A1273" s="15" t="str">
        <f>IF(OR(AND(SubmissionActual[MonthName]=MonthSel, SubmissionActual[Define]=DefineSel), AND(SubmissionActual[MonthName]=MonthSel, DefineSel="All")),"Yes","No")</f>
        <v>No</v>
      </c>
      <c r="B1273" s="15" t="str">
        <f ca="1">IF(SubmissionActual[[#This Row],[Month2]]&lt;MONTH(TODAY()),"Yes","No")</f>
        <v>No</v>
      </c>
      <c r="C1273" s="15">
        <v>2022</v>
      </c>
      <c r="D1273" s="15">
        <v>6</v>
      </c>
      <c r="E1273" s="15" t="s">
        <v>171</v>
      </c>
      <c r="F1273" s="11" t="s">
        <v>490</v>
      </c>
      <c r="G1273" s="11"/>
      <c r="H1273" s="266" t="s">
        <v>72</v>
      </c>
      <c r="I1273" s="266" t="s">
        <v>368</v>
      </c>
      <c r="J1273" s="11" t="s">
        <v>386</v>
      </c>
      <c r="K1273" s="11" t="s">
        <v>387</v>
      </c>
      <c r="L1273" s="11" t="s">
        <v>419</v>
      </c>
      <c r="M1273" s="11"/>
      <c r="N1273" s="11"/>
      <c r="O1273" s="11"/>
      <c r="P1273" s="11">
        <v>1250</v>
      </c>
      <c r="Q1273" s="289">
        <f>IF(SUMIFS(N:N,E:E,SubmissionActual[[#This Row],[MonthName]])&gt;0,SubmissionActual[[#This Row],[2nd Submission]],SubmissionActual[[#This Row],[1st Submission]])</f>
        <v>0</v>
      </c>
    </row>
    <row r="1274" spans="1:17">
      <c r="A1274" s="15" t="str">
        <f>IF(OR(AND(SubmissionActual[MonthName]=MonthSel, SubmissionActual[Define]=DefineSel), AND(SubmissionActual[MonthName]=MonthSel, DefineSel="All")),"Yes","No")</f>
        <v>No</v>
      </c>
      <c r="B1274" s="15" t="str">
        <f ca="1">IF(SubmissionActual[[#This Row],[Month2]]&lt;MONTH(TODAY()),"Yes","No")</f>
        <v>No</v>
      </c>
      <c r="C1274" s="15">
        <v>2022</v>
      </c>
      <c r="D1274" s="15">
        <v>6</v>
      </c>
      <c r="E1274" s="15" t="s">
        <v>171</v>
      </c>
      <c r="F1274" s="11" t="s">
        <v>493</v>
      </c>
      <c r="G1274" s="11"/>
      <c r="H1274" s="266" t="s">
        <v>72</v>
      </c>
      <c r="I1274" s="266" t="s">
        <v>368</v>
      </c>
      <c r="J1274" s="11" t="s">
        <v>386</v>
      </c>
      <c r="K1274" s="11" t="s">
        <v>387</v>
      </c>
      <c r="L1274" s="11" t="s">
        <v>419</v>
      </c>
      <c r="M1274" s="11"/>
      <c r="N1274" s="11"/>
      <c r="O1274" s="11"/>
      <c r="P1274" s="11">
        <v>0</v>
      </c>
      <c r="Q1274" s="289">
        <f>IF(SUMIFS(N:N,E:E,SubmissionActual[[#This Row],[MonthName]])&gt;0,SubmissionActual[[#This Row],[2nd Submission]],SubmissionActual[[#This Row],[1st Submission]])</f>
        <v>0</v>
      </c>
    </row>
    <row r="1275" spans="1:17">
      <c r="A1275" s="15" t="str">
        <f>IF(OR(AND(SubmissionActual[MonthName]=MonthSel, SubmissionActual[Define]=DefineSel), AND(SubmissionActual[MonthName]=MonthSel, DefineSel="All")),"Yes","No")</f>
        <v>No</v>
      </c>
      <c r="B1275" s="15" t="str">
        <f ca="1">IF(SubmissionActual[[#This Row],[Month2]]&lt;MONTH(TODAY()),"Yes","No")</f>
        <v>No</v>
      </c>
      <c r="C1275" s="15">
        <v>2022</v>
      </c>
      <c r="D1275" s="15">
        <v>6</v>
      </c>
      <c r="E1275" s="15" t="s">
        <v>171</v>
      </c>
      <c r="F1275" s="11" t="s">
        <v>488</v>
      </c>
      <c r="G1275" s="11"/>
      <c r="H1275" s="266" t="s">
        <v>72</v>
      </c>
      <c r="I1275" s="266" t="s">
        <v>368</v>
      </c>
      <c r="J1275" s="11" t="s">
        <v>386</v>
      </c>
      <c r="K1275" s="11" t="s">
        <v>387</v>
      </c>
      <c r="L1275" s="11" t="s">
        <v>419</v>
      </c>
      <c r="M1275" s="11"/>
      <c r="N1275" s="11"/>
      <c r="O1275" s="11"/>
      <c r="P1275" s="11">
        <v>0</v>
      </c>
      <c r="Q1275" s="289">
        <f>IF(SUMIFS(N:N,E:E,SubmissionActual[[#This Row],[MonthName]])&gt;0,SubmissionActual[[#This Row],[2nd Submission]],SubmissionActual[[#This Row],[1st Submission]])</f>
        <v>0</v>
      </c>
    </row>
    <row r="1276" spans="1:17">
      <c r="A1276" s="15" t="str">
        <f>IF(OR(AND(SubmissionActual[MonthName]=MonthSel, SubmissionActual[Define]=DefineSel), AND(SubmissionActual[MonthName]=MonthSel, DefineSel="All")),"Yes","No")</f>
        <v>No</v>
      </c>
      <c r="B1276" s="15" t="str">
        <f ca="1">IF(SubmissionActual[[#This Row],[Month2]]&lt;MONTH(TODAY()),"Yes","No")</f>
        <v>No</v>
      </c>
      <c r="C1276" s="15">
        <v>2022</v>
      </c>
      <c r="D1276" s="15">
        <v>6</v>
      </c>
      <c r="E1276" s="15" t="s">
        <v>171</v>
      </c>
      <c r="F1276" s="11" t="s">
        <v>489</v>
      </c>
      <c r="G1276" s="11"/>
      <c r="H1276" s="266" t="s">
        <v>72</v>
      </c>
      <c r="I1276" s="266" t="s">
        <v>368</v>
      </c>
      <c r="J1276" s="11" t="s">
        <v>386</v>
      </c>
      <c r="K1276" s="11" t="s">
        <v>387</v>
      </c>
      <c r="L1276" s="11" t="s">
        <v>419</v>
      </c>
      <c r="M1276" s="11"/>
      <c r="N1276" s="11"/>
      <c r="O1276" s="11"/>
      <c r="P1276" s="11">
        <v>1800</v>
      </c>
      <c r="Q1276" s="289">
        <f>IF(SUMIFS(N:N,E:E,SubmissionActual[[#This Row],[MonthName]])&gt;0,SubmissionActual[[#This Row],[2nd Submission]],SubmissionActual[[#This Row],[1st Submission]])</f>
        <v>0</v>
      </c>
    </row>
    <row r="1277" spans="1:17">
      <c r="A1277" s="15" t="str">
        <f>IF(OR(AND(SubmissionActual[MonthName]=MonthSel, SubmissionActual[Define]=DefineSel), AND(SubmissionActual[MonthName]=MonthSel, DefineSel="All")),"Yes","No")</f>
        <v>No</v>
      </c>
      <c r="B1277" s="15" t="str">
        <f ca="1">IF(SubmissionActual[[#This Row],[Month2]]&lt;MONTH(TODAY()),"Yes","No")</f>
        <v>No</v>
      </c>
      <c r="C1277" s="15">
        <v>2022</v>
      </c>
      <c r="D1277" s="15">
        <v>6</v>
      </c>
      <c r="E1277" s="15" t="s">
        <v>171</v>
      </c>
      <c r="F1277" s="11" t="s">
        <v>482</v>
      </c>
      <c r="G1277" s="11"/>
      <c r="H1277" s="266" t="s">
        <v>72</v>
      </c>
      <c r="I1277" s="266" t="s">
        <v>368</v>
      </c>
      <c r="J1277" s="11" t="s">
        <v>386</v>
      </c>
      <c r="K1277" s="11" t="s">
        <v>387</v>
      </c>
      <c r="L1277" s="11" t="s">
        <v>419</v>
      </c>
      <c r="M1277" s="11"/>
      <c r="N1277" s="11"/>
      <c r="O1277" s="11"/>
      <c r="P1277" s="11">
        <v>937.5</v>
      </c>
      <c r="Q1277" s="289">
        <f>IF(SUMIFS(N:N,E:E,SubmissionActual[[#This Row],[MonthName]])&gt;0,SubmissionActual[[#This Row],[2nd Submission]],SubmissionActual[[#This Row],[1st Submission]])</f>
        <v>0</v>
      </c>
    </row>
    <row r="1278" spans="1:17">
      <c r="A1278" s="15" t="str">
        <f>IF(OR(AND(SubmissionActual[MonthName]=MonthSel, SubmissionActual[Define]=DefineSel), AND(SubmissionActual[MonthName]=MonthSel, DefineSel="All")),"Yes","No")</f>
        <v>No</v>
      </c>
      <c r="B1278" s="15" t="str">
        <f ca="1">IF(SubmissionActual[[#This Row],[Month2]]&lt;MONTH(TODAY()),"Yes","No")</f>
        <v>No</v>
      </c>
      <c r="C1278" s="15">
        <v>2022</v>
      </c>
      <c r="D1278" s="15">
        <v>6</v>
      </c>
      <c r="E1278" s="15" t="s">
        <v>171</v>
      </c>
      <c r="F1278" s="11" t="s">
        <v>477</v>
      </c>
      <c r="G1278" s="11"/>
      <c r="H1278" s="266" t="s">
        <v>72</v>
      </c>
      <c r="I1278" s="266" t="s">
        <v>368</v>
      </c>
      <c r="J1278" s="11" t="s">
        <v>386</v>
      </c>
      <c r="K1278" s="11" t="s">
        <v>388</v>
      </c>
      <c r="L1278" s="11" t="s">
        <v>419</v>
      </c>
      <c r="M1278" s="11"/>
      <c r="N1278" s="11"/>
      <c r="O1278" s="11"/>
      <c r="P1278" s="11">
        <v>303.75</v>
      </c>
      <c r="Q1278" s="289">
        <f>IF(SUMIFS(N:N,E:E,SubmissionActual[[#This Row],[MonthName]])&gt;0,SubmissionActual[[#This Row],[2nd Submission]],SubmissionActual[[#This Row],[1st Submission]])</f>
        <v>0</v>
      </c>
    </row>
    <row r="1279" spans="1:17">
      <c r="A1279" s="15" t="str">
        <f>IF(OR(AND(SubmissionActual[MonthName]=MonthSel, SubmissionActual[Define]=DefineSel), AND(SubmissionActual[MonthName]=MonthSel, DefineSel="All")),"Yes","No")</f>
        <v>No</v>
      </c>
      <c r="B1279" s="15" t="str">
        <f ca="1">IF(SubmissionActual[[#This Row],[Month2]]&lt;MONTH(TODAY()),"Yes","No")</f>
        <v>No</v>
      </c>
      <c r="C1279" s="15">
        <v>2022</v>
      </c>
      <c r="D1279" s="15">
        <v>6</v>
      </c>
      <c r="E1279" s="15" t="s">
        <v>171</v>
      </c>
      <c r="F1279" s="11" t="s">
        <v>476</v>
      </c>
      <c r="G1279" s="11"/>
      <c r="H1279" s="266" t="s">
        <v>72</v>
      </c>
      <c r="I1279" s="266" t="s">
        <v>368</v>
      </c>
      <c r="J1279" s="11" t="s">
        <v>386</v>
      </c>
      <c r="K1279" s="11" t="s">
        <v>388</v>
      </c>
      <c r="L1279" s="11" t="s">
        <v>419</v>
      </c>
      <c r="M1279" s="11"/>
      <c r="N1279" s="11"/>
      <c r="O1279" s="11"/>
      <c r="P1279" s="11">
        <v>158</v>
      </c>
      <c r="Q1279" s="289">
        <f>IF(SUMIFS(N:N,E:E,SubmissionActual[[#This Row],[MonthName]])&gt;0,SubmissionActual[[#This Row],[2nd Submission]],SubmissionActual[[#This Row],[1st Submission]])</f>
        <v>0</v>
      </c>
    </row>
    <row r="1280" spans="1:17">
      <c r="A1280" s="15" t="str">
        <f>IF(OR(AND(SubmissionActual[MonthName]=MonthSel, SubmissionActual[Define]=DefineSel), AND(SubmissionActual[MonthName]=MonthSel, DefineSel="All")),"Yes","No")</f>
        <v>No</v>
      </c>
      <c r="B1280" s="15" t="str">
        <f ca="1">IF(SubmissionActual[[#This Row],[Month2]]&lt;MONTH(TODAY()),"Yes","No")</f>
        <v>No</v>
      </c>
      <c r="C1280" s="15">
        <v>2022</v>
      </c>
      <c r="D1280" s="15">
        <v>6</v>
      </c>
      <c r="E1280" s="15" t="s">
        <v>171</v>
      </c>
      <c r="F1280" s="11" t="s">
        <v>29</v>
      </c>
      <c r="G1280" s="11"/>
      <c r="H1280" s="266" t="s">
        <v>77</v>
      </c>
      <c r="I1280" s="266" t="s">
        <v>368</v>
      </c>
      <c r="J1280" s="11" t="s">
        <v>386</v>
      </c>
      <c r="K1280" s="11" t="s">
        <v>387</v>
      </c>
      <c r="L1280" s="11" t="s">
        <v>419</v>
      </c>
      <c r="M1280" s="11"/>
      <c r="N1280" s="11"/>
      <c r="O1280" s="11"/>
      <c r="P1280" s="11">
        <v>0</v>
      </c>
      <c r="Q1280" s="289">
        <f>IF(SUMIFS(N:N,E:E,SubmissionActual[[#This Row],[MonthName]])&gt;0,SubmissionActual[[#This Row],[2nd Submission]],SubmissionActual[[#This Row],[1st Submission]])</f>
        <v>0</v>
      </c>
    </row>
    <row r="1281" spans="1:17">
      <c r="A1281" s="15" t="str">
        <f>IF(OR(AND(SubmissionActual[MonthName]=MonthSel, SubmissionActual[Define]=DefineSel), AND(SubmissionActual[MonthName]=MonthSel, DefineSel="All")),"Yes","No")</f>
        <v>No</v>
      </c>
      <c r="B1281" s="15" t="str">
        <f ca="1">IF(SubmissionActual[[#This Row],[Month2]]&lt;MONTH(TODAY()),"Yes","No")</f>
        <v>No</v>
      </c>
      <c r="C1281" s="15">
        <v>2022</v>
      </c>
      <c r="D1281" s="15">
        <v>6</v>
      </c>
      <c r="E1281" s="15" t="s">
        <v>171</v>
      </c>
      <c r="F1281" s="11" t="s">
        <v>30</v>
      </c>
      <c r="G1281" s="11"/>
      <c r="H1281" s="266" t="s">
        <v>77</v>
      </c>
      <c r="I1281" s="266" t="s">
        <v>368</v>
      </c>
      <c r="J1281" s="11" t="s">
        <v>386</v>
      </c>
      <c r="K1281" s="11" t="s">
        <v>387</v>
      </c>
      <c r="L1281" s="11" t="s">
        <v>419</v>
      </c>
      <c r="M1281" s="11"/>
      <c r="N1281" s="11"/>
      <c r="O1281" s="11"/>
      <c r="P1281" s="11">
        <v>0</v>
      </c>
      <c r="Q1281" s="289">
        <f>IF(SUMIFS(N:N,E:E,SubmissionActual[[#This Row],[MonthName]])&gt;0,SubmissionActual[[#This Row],[2nd Submission]],SubmissionActual[[#This Row],[1st Submission]])</f>
        <v>0</v>
      </c>
    </row>
    <row r="1282" spans="1:17">
      <c r="A1282" s="15" t="str">
        <f>IF(OR(AND(SubmissionActual[MonthName]=MonthSel, SubmissionActual[Define]=DefineSel), AND(SubmissionActual[MonthName]=MonthSel, DefineSel="All")),"Yes","No")</f>
        <v>No</v>
      </c>
      <c r="B1282" s="15" t="str">
        <f ca="1">IF(SubmissionActual[[#This Row],[Month2]]&lt;MONTH(TODAY()),"Yes","No")</f>
        <v>No</v>
      </c>
      <c r="C1282" s="15">
        <v>2022</v>
      </c>
      <c r="D1282" s="15">
        <v>6</v>
      </c>
      <c r="E1282" s="15" t="s">
        <v>171</v>
      </c>
      <c r="F1282" s="11" t="s">
        <v>429</v>
      </c>
      <c r="G1282" s="11"/>
      <c r="H1282" s="266" t="s">
        <v>77</v>
      </c>
      <c r="I1282" s="266" t="s">
        <v>368</v>
      </c>
      <c r="J1282" s="11" t="s">
        <v>386</v>
      </c>
      <c r="K1282" s="11" t="s">
        <v>387</v>
      </c>
      <c r="L1282" s="11" t="s">
        <v>419</v>
      </c>
      <c r="M1282" s="11"/>
      <c r="N1282" s="11"/>
      <c r="O1282" s="11"/>
      <c r="P1282" s="11">
        <v>0</v>
      </c>
      <c r="Q1282" s="289">
        <f>IF(SUMIFS(N:N,E:E,SubmissionActual[[#This Row],[MonthName]])&gt;0,SubmissionActual[[#This Row],[2nd Submission]],SubmissionActual[[#This Row],[1st Submission]])</f>
        <v>0</v>
      </c>
    </row>
    <row r="1283" spans="1:17">
      <c r="A1283" s="15" t="str">
        <f>IF(OR(AND(SubmissionActual[MonthName]=MonthSel, SubmissionActual[Define]=DefineSel), AND(SubmissionActual[MonthName]=MonthSel, DefineSel="All")),"Yes","No")</f>
        <v>No</v>
      </c>
      <c r="B1283" s="15" t="str">
        <f ca="1">IF(SubmissionActual[[#This Row],[Month2]]&lt;MONTH(TODAY()),"Yes","No")</f>
        <v>No</v>
      </c>
      <c r="C1283" s="15">
        <v>2022</v>
      </c>
      <c r="D1283" s="15">
        <v>6</v>
      </c>
      <c r="E1283" s="15" t="s">
        <v>171</v>
      </c>
      <c r="F1283" s="11" t="s">
        <v>436</v>
      </c>
      <c r="G1283" s="11"/>
      <c r="H1283" s="266" t="s">
        <v>77</v>
      </c>
      <c r="I1283" s="266" t="s">
        <v>368</v>
      </c>
      <c r="J1283" s="11" t="s">
        <v>386</v>
      </c>
      <c r="K1283" s="11" t="s">
        <v>387</v>
      </c>
      <c r="L1283" s="11" t="s">
        <v>419</v>
      </c>
      <c r="M1283" s="11"/>
      <c r="N1283" s="11"/>
      <c r="O1283" s="11"/>
      <c r="P1283" s="11">
        <v>0</v>
      </c>
      <c r="Q1283" s="289">
        <f>IF(SUMIFS(N:N,E:E,SubmissionActual[[#This Row],[MonthName]])&gt;0,SubmissionActual[[#This Row],[2nd Submission]],SubmissionActual[[#This Row],[1st Submission]])</f>
        <v>0</v>
      </c>
    </row>
    <row r="1284" spans="1:17">
      <c r="A1284" s="15" t="str">
        <f>IF(OR(AND(SubmissionActual[MonthName]=MonthSel, SubmissionActual[Define]=DefineSel), AND(SubmissionActual[MonthName]=MonthSel, DefineSel="All")),"Yes","No")</f>
        <v>No</v>
      </c>
      <c r="B1284" s="15" t="str">
        <f ca="1">IF(SubmissionActual[[#This Row],[Month2]]&lt;MONTH(TODAY()),"Yes","No")</f>
        <v>No</v>
      </c>
      <c r="C1284" s="15">
        <v>2022</v>
      </c>
      <c r="D1284" s="15">
        <v>6</v>
      </c>
      <c r="E1284" s="15" t="s">
        <v>171</v>
      </c>
      <c r="F1284" s="11" t="s">
        <v>435</v>
      </c>
      <c r="G1284" s="11"/>
      <c r="H1284" s="266" t="s">
        <v>77</v>
      </c>
      <c r="I1284" s="266" t="s">
        <v>368</v>
      </c>
      <c r="J1284" s="11" t="s">
        <v>386</v>
      </c>
      <c r="K1284" s="11" t="s">
        <v>387</v>
      </c>
      <c r="L1284" s="11" t="s">
        <v>419</v>
      </c>
      <c r="M1284" s="11"/>
      <c r="N1284" s="11"/>
      <c r="O1284" s="11"/>
      <c r="P1284" s="11">
        <v>2160</v>
      </c>
      <c r="Q1284" s="289">
        <f>IF(SUMIFS(N:N,E:E,SubmissionActual[[#This Row],[MonthName]])&gt;0,SubmissionActual[[#This Row],[2nd Submission]],SubmissionActual[[#This Row],[1st Submission]])</f>
        <v>0</v>
      </c>
    </row>
    <row r="1285" spans="1:17">
      <c r="A1285" s="15" t="str">
        <f>IF(OR(AND(SubmissionActual[MonthName]=MonthSel, SubmissionActual[Define]=DefineSel), AND(SubmissionActual[MonthName]=MonthSel, DefineSel="All")),"Yes","No")</f>
        <v>No</v>
      </c>
      <c r="B1285" s="15" t="str">
        <f ca="1">IF(SubmissionActual[[#This Row],[Month2]]&lt;MONTH(TODAY()),"Yes","No")</f>
        <v>No</v>
      </c>
      <c r="C1285" s="15">
        <v>2022</v>
      </c>
      <c r="D1285" s="15">
        <v>6</v>
      </c>
      <c r="E1285" s="15" t="s">
        <v>171</v>
      </c>
      <c r="F1285" s="11" t="s">
        <v>494</v>
      </c>
      <c r="G1285" s="11"/>
      <c r="H1285" s="266" t="s">
        <v>77</v>
      </c>
      <c r="I1285" s="266" t="s">
        <v>368</v>
      </c>
      <c r="J1285" s="11" t="s">
        <v>386</v>
      </c>
      <c r="K1285" s="11" t="s">
        <v>387</v>
      </c>
      <c r="L1285" s="11" t="s">
        <v>419</v>
      </c>
      <c r="M1285" s="11"/>
      <c r="N1285" s="11"/>
      <c r="O1285" s="11"/>
      <c r="P1285" s="11">
        <v>0</v>
      </c>
      <c r="Q1285" s="289">
        <f>IF(SUMIFS(N:N,E:E,SubmissionActual[[#This Row],[MonthName]])&gt;0,SubmissionActual[[#This Row],[2nd Submission]],SubmissionActual[[#This Row],[1st Submission]])</f>
        <v>0</v>
      </c>
    </row>
    <row r="1286" spans="1:17">
      <c r="A1286" s="15" t="str">
        <f>IF(OR(AND(SubmissionActual[MonthName]=MonthSel, SubmissionActual[Define]=DefineSel), AND(SubmissionActual[MonthName]=MonthSel, DefineSel="All")),"Yes","No")</f>
        <v>No</v>
      </c>
      <c r="B1286" s="15" t="str">
        <f ca="1">IF(SubmissionActual[[#This Row],[Month2]]&lt;MONTH(TODAY()),"Yes","No")</f>
        <v>No</v>
      </c>
      <c r="C1286" s="15">
        <v>2022</v>
      </c>
      <c r="D1286" s="15">
        <v>6</v>
      </c>
      <c r="E1286" s="15" t="s">
        <v>171</v>
      </c>
      <c r="F1286" s="11" t="s">
        <v>495</v>
      </c>
      <c r="G1286" s="11"/>
      <c r="H1286" s="266" t="s">
        <v>77</v>
      </c>
      <c r="I1286" s="266" t="s">
        <v>368</v>
      </c>
      <c r="J1286" s="11" t="s">
        <v>386</v>
      </c>
      <c r="K1286" s="11" t="s">
        <v>387</v>
      </c>
      <c r="L1286" s="11" t="s">
        <v>419</v>
      </c>
      <c r="M1286" s="11"/>
      <c r="N1286" s="11"/>
      <c r="O1286" s="11"/>
      <c r="P1286" s="11">
        <v>0</v>
      </c>
      <c r="Q1286" s="289">
        <f>IF(SUMIFS(N:N,E:E,SubmissionActual[[#This Row],[MonthName]])&gt;0,SubmissionActual[[#This Row],[2nd Submission]],SubmissionActual[[#This Row],[1st Submission]])</f>
        <v>0</v>
      </c>
    </row>
    <row r="1287" spans="1:17">
      <c r="A1287" s="15" t="str">
        <f>IF(OR(AND(SubmissionActual[MonthName]=MonthSel, SubmissionActual[Define]=DefineSel), AND(SubmissionActual[MonthName]=MonthSel, DefineSel="All")),"Yes","No")</f>
        <v>No</v>
      </c>
      <c r="B1287" s="15" t="str">
        <f ca="1">IF(SubmissionActual[[#This Row],[Month2]]&lt;MONTH(TODAY()),"Yes","No")</f>
        <v>No</v>
      </c>
      <c r="C1287" s="15">
        <v>2022</v>
      </c>
      <c r="D1287" s="15">
        <v>6</v>
      </c>
      <c r="E1287" s="15" t="s">
        <v>171</v>
      </c>
      <c r="F1287" s="11" t="s">
        <v>430</v>
      </c>
      <c r="G1287" s="11"/>
      <c r="H1287" s="266" t="s">
        <v>77</v>
      </c>
      <c r="I1287" s="266" t="s">
        <v>368</v>
      </c>
      <c r="J1287" s="11" t="s">
        <v>386</v>
      </c>
      <c r="K1287" s="11" t="s">
        <v>387</v>
      </c>
      <c r="L1287" s="11" t="s">
        <v>419</v>
      </c>
      <c r="M1287" s="11"/>
      <c r="N1287" s="11"/>
      <c r="O1287" s="11"/>
      <c r="P1287" s="11">
        <v>0</v>
      </c>
      <c r="Q1287" s="289">
        <f>IF(SUMIFS(N:N,E:E,SubmissionActual[[#This Row],[MonthName]])&gt;0,SubmissionActual[[#This Row],[2nd Submission]],SubmissionActual[[#This Row],[1st Submission]])</f>
        <v>0</v>
      </c>
    </row>
    <row r="1288" spans="1:17">
      <c r="A1288" s="15" t="str">
        <f>IF(OR(AND(SubmissionActual[MonthName]=MonthSel, SubmissionActual[Define]=DefineSel), AND(SubmissionActual[MonthName]=MonthSel, DefineSel="All")),"Yes","No")</f>
        <v>No</v>
      </c>
      <c r="B1288" s="15" t="str">
        <f ca="1">IF(SubmissionActual[[#This Row],[Month2]]&lt;MONTH(TODAY()),"Yes","No")</f>
        <v>No</v>
      </c>
      <c r="C1288" s="15">
        <v>2022</v>
      </c>
      <c r="D1288" s="15">
        <v>6</v>
      </c>
      <c r="E1288" s="15" t="s">
        <v>171</v>
      </c>
      <c r="F1288" s="11" t="s">
        <v>431</v>
      </c>
      <c r="G1288" s="11"/>
      <c r="H1288" s="266" t="s">
        <v>77</v>
      </c>
      <c r="I1288" s="266" t="s">
        <v>368</v>
      </c>
      <c r="J1288" s="11" t="s">
        <v>386</v>
      </c>
      <c r="K1288" s="11" t="s">
        <v>387</v>
      </c>
      <c r="L1288" s="11" t="s">
        <v>419</v>
      </c>
      <c r="M1288" s="11"/>
      <c r="N1288" s="11"/>
      <c r="O1288" s="11"/>
      <c r="P1288" s="11">
        <v>0</v>
      </c>
      <c r="Q1288" s="289">
        <f>IF(SUMIFS(N:N,E:E,SubmissionActual[[#This Row],[MonthName]])&gt;0,SubmissionActual[[#This Row],[2nd Submission]],SubmissionActual[[#This Row],[1st Submission]])</f>
        <v>0</v>
      </c>
    </row>
    <row r="1289" spans="1:17">
      <c r="A1289" s="15" t="str">
        <f>IF(OR(AND(SubmissionActual[MonthName]=MonthSel, SubmissionActual[Define]=DefineSel), AND(SubmissionActual[MonthName]=MonthSel, DefineSel="All")),"Yes","No")</f>
        <v>No</v>
      </c>
      <c r="B1289" s="15" t="str">
        <f ca="1">IF(SubmissionActual[[#This Row],[Month2]]&lt;MONTH(TODAY()),"Yes","No")</f>
        <v>No</v>
      </c>
      <c r="C1289" s="15">
        <v>2022</v>
      </c>
      <c r="D1289" s="15">
        <v>6</v>
      </c>
      <c r="E1289" s="15" t="s">
        <v>171</v>
      </c>
      <c r="F1289" s="11" t="s">
        <v>432</v>
      </c>
      <c r="G1289" s="11"/>
      <c r="H1289" s="266" t="s">
        <v>77</v>
      </c>
      <c r="I1289" s="266" t="s">
        <v>368</v>
      </c>
      <c r="J1289" s="11" t="s">
        <v>386</v>
      </c>
      <c r="K1289" s="11" t="s">
        <v>387</v>
      </c>
      <c r="L1289" s="11" t="s">
        <v>419</v>
      </c>
      <c r="M1289" s="11"/>
      <c r="N1289" s="11"/>
      <c r="O1289" s="11"/>
      <c r="P1289" s="11">
        <v>0</v>
      </c>
      <c r="Q1289" s="289">
        <f>IF(SUMIFS(N:N,E:E,SubmissionActual[[#This Row],[MonthName]])&gt;0,SubmissionActual[[#This Row],[2nd Submission]],SubmissionActual[[#This Row],[1st Submission]])</f>
        <v>0</v>
      </c>
    </row>
    <row r="1290" spans="1:17">
      <c r="A1290" s="15" t="str">
        <f>IF(OR(AND(SubmissionActual[MonthName]=MonthSel, SubmissionActual[Define]=DefineSel), AND(SubmissionActual[MonthName]=MonthSel, DefineSel="All")),"Yes","No")</f>
        <v>No</v>
      </c>
      <c r="B1290" s="15" t="str">
        <f ca="1">IF(SubmissionActual[[#This Row],[Month2]]&lt;MONTH(TODAY()),"Yes","No")</f>
        <v>No</v>
      </c>
      <c r="C1290" s="15">
        <v>2022</v>
      </c>
      <c r="D1290" s="15">
        <v>6</v>
      </c>
      <c r="E1290" s="15" t="s">
        <v>171</v>
      </c>
      <c r="F1290" s="11" t="s">
        <v>434</v>
      </c>
      <c r="G1290" s="11"/>
      <c r="H1290" s="266" t="s">
        <v>77</v>
      </c>
      <c r="I1290" s="266" t="s">
        <v>368</v>
      </c>
      <c r="J1290" s="11" t="s">
        <v>386</v>
      </c>
      <c r="K1290" s="11" t="s">
        <v>387</v>
      </c>
      <c r="L1290" s="11" t="s">
        <v>419</v>
      </c>
      <c r="M1290" s="11"/>
      <c r="N1290" s="11"/>
      <c r="O1290" s="11"/>
      <c r="P1290" s="11">
        <v>0</v>
      </c>
      <c r="Q1290" s="289">
        <f>IF(SUMIFS(N:N,E:E,SubmissionActual[[#This Row],[MonthName]])&gt;0,SubmissionActual[[#This Row],[2nd Submission]],SubmissionActual[[#This Row],[1st Submission]])</f>
        <v>0</v>
      </c>
    </row>
    <row r="1291" spans="1:17">
      <c r="A1291" s="15" t="str">
        <f>IF(OR(AND(SubmissionActual[MonthName]=MonthSel, SubmissionActual[Define]=DefineSel), AND(SubmissionActual[MonthName]=MonthSel, DefineSel="All")),"Yes","No")</f>
        <v>No</v>
      </c>
      <c r="B1291" s="15" t="str">
        <f ca="1">IF(SubmissionActual[[#This Row],[Month2]]&lt;MONTH(TODAY()),"Yes","No")</f>
        <v>No</v>
      </c>
      <c r="C1291" s="15">
        <v>2022</v>
      </c>
      <c r="D1291" s="15">
        <v>6</v>
      </c>
      <c r="E1291" s="15" t="s">
        <v>171</v>
      </c>
      <c r="F1291" s="11" t="s">
        <v>433</v>
      </c>
      <c r="G1291" s="11"/>
      <c r="H1291" s="266" t="s">
        <v>77</v>
      </c>
      <c r="I1291" s="266" t="s">
        <v>368</v>
      </c>
      <c r="J1291" s="11" t="s">
        <v>386</v>
      </c>
      <c r="K1291" s="11" t="s">
        <v>387</v>
      </c>
      <c r="L1291" s="11" t="s">
        <v>419</v>
      </c>
      <c r="M1291" s="11"/>
      <c r="N1291" s="11"/>
      <c r="O1291" s="11"/>
      <c r="P1291" s="11">
        <v>0</v>
      </c>
      <c r="Q1291" s="289">
        <f>IF(SUMIFS(N:N,E:E,SubmissionActual[[#This Row],[MonthName]])&gt;0,SubmissionActual[[#This Row],[2nd Submission]],SubmissionActual[[#This Row],[1st Submission]])</f>
        <v>0</v>
      </c>
    </row>
    <row r="1292" spans="1:17">
      <c r="A1292" s="15" t="str">
        <f>IF(OR(AND(SubmissionActual[MonthName]=MonthSel, SubmissionActual[Define]=DefineSel), AND(SubmissionActual[MonthName]=MonthSel, DefineSel="All")),"Yes","No")</f>
        <v>No</v>
      </c>
      <c r="B1292" s="15" t="str">
        <f ca="1">IF(SubmissionActual[[#This Row],[Month2]]&lt;MONTH(TODAY()),"Yes","No")</f>
        <v>No</v>
      </c>
      <c r="C1292" s="15">
        <v>2022</v>
      </c>
      <c r="D1292" s="15">
        <v>6</v>
      </c>
      <c r="E1292" s="15" t="s">
        <v>171</v>
      </c>
      <c r="F1292" s="11" t="s">
        <v>496</v>
      </c>
      <c r="G1292" s="11"/>
      <c r="H1292" s="266" t="s">
        <v>72</v>
      </c>
      <c r="I1292" s="266" t="s">
        <v>368</v>
      </c>
      <c r="J1292" s="11" t="s">
        <v>386</v>
      </c>
      <c r="K1292" s="11" t="s">
        <v>387</v>
      </c>
      <c r="L1292" s="11" t="s">
        <v>419</v>
      </c>
      <c r="M1292" s="11"/>
      <c r="N1292" s="11"/>
      <c r="O1292" s="11"/>
      <c r="P1292" s="11">
        <v>0</v>
      </c>
      <c r="Q1292" s="289">
        <f>IF(SUMIFS(N:N,E:E,SubmissionActual[[#This Row],[MonthName]])&gt;0,SubmissionActual[[#This Row],[2nd Submission]],SubmissionActual[[#This Row],[1st Submission]])</f>
        <v>0</v>
      </c>
    </row>
    <row r="1293" spans="1:17">
      <c r="A1293" s="15" t="str">
        <f>IF(OR(AND(SubmissionActual[MonthName]=MonthSel, SubmissionActual[Define]=DefineSel), AND(SubmissionActual[MonthName]=MonthSel, DefineSel="All")),"Yes","No")</f>
        <v>No</v>
      </c>
      <c r="B1293" s="15" t="str">
        <f ca="1">IF(SubmissionActual[[#This Row],[Month2]]&lt;MONTH(TODAY()),"Yes","No")</f>
        <v>No</v>
      </c>
      <c r="C1293" s="15">
        <v>2022</v>
      </c>
      <c r="D1293" s="15">
        <v>6</v>
      </c>
      <c r="E1293" s="15" t="s">
        <v>171</v>
      </c>
      <c r="F1293" s="11" t="s">
        <v>498</v>
      </c>
      <c r="G1293" s="11"/>
      <c r="H1293" s="266" t="s">
        <v>72</v>
      </c>
      <c r="I1293" s="266" t="s">
        <v>44</v>
      </c>
      <c r="J1293" s="11" t="s">
        <v>389</v>
      </c>
      <c r="K1293" s="11" t="s">
        <v>390</v>
      </c>
      <c r="L1293" s="11" t="s">
        <v>421</v>
      </c>
      <c r="M1293" s="11"/>
      <c r="N1293" s="11"/>
      <c r="O1293" s="11"/>
      <c r="P1293" s="11">
        <v>31.416</v>
      </c>
      <c r="Q1293" s="289">
        <f>IF(SUMIFS(N:N,E:E,SubmissionActual[[#This Row],[MonthName]])&gt;0,SubmissionActual[[#This Row],[2nd Submission]],SubmissionActual[[#This Row],[1st Submission]])</f>
        <v>0</v>
      </c>
    </row>
    <row r="1294" spans="1:17">
      <c r="A1294" s="15" t="str">
        <f>IF(OR(AND(SubmissionActual[MonthName]=MonthSel, SubmissionActual[Define]=DefineSel), AND(SubmissionActual[MonthName]=MonthSel, DefineSel="All")),"Yes","No")</f>
        <v>No</v>
      </c>
      <c r="B1294" s="15" t="str">
        <f ca="1">IF(SubmissionActual[[#This Row],[Month2]]&lt;MONTH(TODAY()),"Yes","No")</f>
        <v>No</v>
      </c>
      <c r="C1294" s="15">
        <v>2022</v>
      </c>
      <c r="D1294" s="15">
        <v>6</v>
      </c>
      <c r="E1294" s="15" t="s">
        <v>171</v>
      </c>
      <c r="F1294" s="11" t="s">
        <v>520</v>
      </c>
      <c r="G1294" s="11"/>
      <c r="H1294" s="266" t="s">
        <v>72</v>
      </c>
      <c r="I1294" s="266" t="s">
        <v>44</v>
      </c>
      <c r="J1294" s="11" t="s">
        <v>391</v>
      </c>
      <c r="K1294" s="11" t="s">
        <v>392</v>
      </c>
      <c r="L1294" s="11" t="s">
        <v>421</v>
      </c>
      <c r="M1294" s="11"/>
      <c r="N1294" s="11"/>
      <c r="O1294" s="11"/>
      <c r="P1294" s="11">
        <v>0</v>
      </c>
      <c r="Q1294" s="289">
        <f>IF(SUMIFS(N:N,E:E,SubmissionActual[[#This Row],[MonthName]])&gt;0,SubmissionActual[[#This Row],[2nd Submission]],SubmissionActual[[#This Row],[1st Submission]])</f>
        <v>0</v>
      </c>
    </row>
    <row r="1295" spans="1:17">
      <c r="A1295" s="15" t="str">
        <f>IF(OR(AND(SubmissionActual[MonthName]=MonthSel, SubmissionActual[Define]=DefineSel), AND(SubmissionActual[MonthName]=MonthSel, DefineSel="All")),"Yes","No")</f>
        <v>No</v>
      </c>
      <c r="B1295" s="15" t="str">
        <f ca="1">IF(SubmissionActual[[#This Row],[Month2]]&lt;MONTH(TODAY()),"Yes","No")</f>
        <v>No</v>
      </c>
      <c r="C1295" s="15">
        <v>2022</v>
      </c>
      <c r="D1295" s="15">
        <v>6</v>
      </c>
      <c r="E1295" s="15" t="s">
        <v>171</v>
      </c>
      <c r="F1295" s="11" t="s">
        <v>521</v>
      </c>
      <c r="G1295" s="11"/>
      <c r="H1295" s="266" t="s">
        <v>72</v>
      </c>
      <c r="I1295" s="266" t="s">
        <v>44</v>
      </c>
      <c r="J1295" s="11" t="s">
        <v>391</v>
      </c>
      <c r="K1295" s="11" t="s">
        <v>392</v>
      </c>
      <c r="L1295" s="11" t="s">
        <v>421</v>
      </c>
      <c r="M1295" s="11"/>
      <c r="N1295" s="11"/>
      <c r="O1295" s="11"/>
      <c r="P1295" s="11">
        <v>0</v>
      </c>
      <c r="Q1295" s="289">
        <f>IF(SUMIFS(N:N,E:E,SubmissionActual[[#This Row],[MonthName]])&gt;0,SubmissionActual[[#This Row],[2nd Submission]],SubmissionActual[[#This Row],[1st Submission]])</f>
        <v>0</v>
      </c>
    </row>
    <row r="1296" spans="1:17">
      <c r="A1296" s="15" t="str">
        <f>IF(OR(AND(SubmissionActual[MonthName]=MonthSel, SubmissionActual[Define]=DefineSel), AND(SubmissionActual[MonthName]=MonthSel, DefineSel="All")),"Yes","No")</f>
        <v>No</v>
      </c>
      <c r="B1296" s="15" t="str">
        <f ca="1">IF(SubmissionActual[[#This Row],[Month2]]&lt;MONTH(TODAY()),"Yes","No")</f>
        <v>No</v>
      </c>
      <c r="C1296" s="15">
        <v>2022</v>
      </c>
      <c r="D1296" s="15">
        <v>6</v>
      </c>
      <c r="E1296" s="15" t="s">
        <v>171</v>
      </c>
      <c r="F1296" s="11" t="s">
        <v>684</v>
      </c>
      <c r="G1296" s="11"/>
      <c r="H1296" s="266" t="s">
        <v>72</v>
      </c>
      <c r="I1296" s="266" t="s">
        <v>44</v>
      </c>
      <c r="J1296" s="11" t="s">
        <v>391</v>
      </c>
      <c r="K1296" s="11" t="s">
        <v>392</v>
      </c>
      <c r="L1296" s="11" t="s">
        <v>421</v>
      </c>
      <c r="M1296" s="11"/>
      <c r="N1296" s="11"/>
      <c r="O1296" s="11"/>
      <c r="P1296" s="11">
        <v>839.28</v>
      </c>
      <c r="Q1296" s="289">
        <f>IF(SUMIFS(N:N,E:E,SubmissionActual[[#This Row],[MonthName]])&gt;0,SubmissionActual[[#This Row],[2nd Submission]],SubmissionActual[[#This Row],[1st Submission]])</f>
        <v>0</v>
      </c>
    </row>
    <row r="1297" spans="1:17">
      <c r="A1297" s="15" t="str">
        <f>IF(OR(AND(SubmissionActual[MonthName]=MonthSel, SubmissionActual[Define]=DefineSel), AND(SubmissionActual[MonthName]=MonthSel, DefineSel="All")),"Yes","No")</f>
        <v>No</v>
      </c>
      <c r="B1297" s="15" t="str">
        <f ca="1">IF(SubmissionActual[[#This Row],[Month2]]&lt;MONTH(TODAY()),"Yes","No")</f>
        <v>No</v>
      </c>
      <c r="C1297" s="15">
        <v>2022</v>
      </c>
      <c r="D1297" s="15">
        <v>6</v>
      </c>
      <c r="E1297" s="15" t="s">
        <v>171</v>
      </c>
      <c r="F1297" s="11" t="s">
        <v>685</v>
      </c>
      <c r="G1297" s="11"/>
      <c r="H1297" s="266" t="s">
        <v>72</v>
      </c>
      <c r="I1297" s="266" t="s">
        <v>44</v>
      </c>
      <c r="J1297" s="11" t="s">
        <v>391</v>
      </c>
      <c r="K1297" s="11" t="s">
        <v>392</v>
      </c>
      <c r="L1297" s="11" t="s">
        <v>421</v>
      </c>
      <c r="M1297" s="11"/>
      <c r="N1297" s="11"/>
      <c r="O1297" s="11"/>
      <c r="P1297" s="11">
        <v>0</v>
      </c>
      <c r="Q1297" s="289">
        <f>IF(SUMIFS(N:N,E:E,SubmissionActual[[#This Row],[MonthName]])&gt;0,SubmissionActual[[#This Row],[2nd Submission]],SubmissionActual[[#This Row],[1st Submission]])</f>
        <v>0</v>
      </c>
    </row>
    <row r="1298" spans="1:17">
      <c r="A1298" s="15" t="str">
        <f>IF(OR(AND(SubmissionActual[MonthName]=MonthSel, SubmissionActual[Define]=DefineSel), AND(SubmissionActual[MonthName]=MonthSel, DefineSel="All")),"Yes","No")</f>
        <v>No</v>
      </c>
      <c r="B1298" s="15" t="str">
        <f ca="1">IF(SubmissionActual[[#This Row],[Month2]]&lt;MONTH(TODAY()),"Yes","No")</f>
        <v>No</v>
      </c>
      <c r="C1298" s="15">
        <v>2022</v>
      </c>
      <c r="D1298" s="15">
        <v>6</v>
      </c>
      <c r="E1298" s="15" t="s">
        <v>171</v>
      </c>
      <c r="F1298" s="11" t="s">
        <v>686</v>
      </c>
      <c r="G1298" s="11"/>
      <c r="H1298" s="266" t="s">
        <v>72</v>
      </c>
      <c r="I1298" s="266" t="s">
        <v>44</v>
      </c>
      <c r="J1298" s="11" t="s">
        <v>389</v>
      </c>
      <c r="K1298" s="11" t="s">
        <v>390</v>
      </c>
      <c r="L1298" s="11" t="s">
        <v>421</v>
      </c>
      <c r="M1298" s="11"/>
      <c r="N1298" s="11"/>
      <c r="O1298" s="11"/>
      <c r="P1298" s="11">
        <v>279.18</v>
      </c>
      <c r="Q1298" s="289">
        <f>IF(SUMIFS(N:N,E:E,SubmissionActual[[#This Row],[MonthName]])&gt;0,SubmissionActual[[#This Row],[2nd Submission]],SubmissionActual[[#This Row],[1st Submission]])</f>
        <v>0</v>
      </c>
    </row>
    <row r="1299" spans="1:17">
      <c r="A1299" s="15" t="str">
        <f>IF(OR(AND(SubmissionActual[MonthName]=MonthSel, SubmissionActual[Define]=DefineSel), AND(SubmissionActual[MonthName]=MonthSel, DefineSel="All")),"Yes","No")</f>
        <v>No</v>
      </c>
      <c r="B1299" s="15" t="str">
        <f ca="1">IF(SubmissionActual[[#This Row],[Month2]]&lt;MONTH(TODAY()),"Yes","No")</f>
        <v>No</v>
      </c>
      <c r="C1299" s="15">
        <v>2022</v>
      </c>
      <c r="D1299" s="15">
        <v>6</v>
      </c>
      <c r="E1299" s="15" t="s">
        <v>171</v>
      </c>
      <c r="F1299" s="11" t="s">
        <v>687</v>
      </c>
      <c r="G1299" s="11"/>
      <c r="H1299" s="266" t="s">
        <v>72</v>
      </c>
      <c r="I1299" s="266" t="s">
        <v>44</v>
      </c>
      <c r="J1299" s="11" t="s">
        <v>389</v>
      </c>
      <c r="K1299" s="11" t="s">
        <v>390</v>
      </c>
      <c r="L1299" s="11" t="s">
        <v>421</v>
      </c>
      <c r="M1299" s="11"/>
      <c r="N1299" s="11"/>
      <c r="O1299" s="11"/>
      <c r="P1299" s="11">
        <v>248</v>
      </c>
      <c r="Q1299" s="289">
        <f>IF(SUMIFS(N:N,E:E,SubmissionActual[[#This Row],[MonthName]])&gt;0,SubmissionActual[[#This Row],[2nd Submission]],SubmissionActual[[#This Row],[1st Submission]])</f>
        <v>0</v>
      </c>
    </row>
    <row r="1300" spans="1:17">
      <c r="A1300" s="15" t="str">
        <f>IF(OR(AND(SubmissionActual[MonthName]=MonthSel, SubmissionActual[Define]=DefineSel), AND(SubmissionActual[MonthName]=MonthSel, DefineSel="All")),"Yes","No")</f>
        <v>No</v>
      </c>
      <c r="B1300" s="15" t="str">
        <f ca="1">IF(SubmissionActual[[#This Row],[Month2]]&lt;MONTH(TODAY()),"Yes","No")</f>
        <v>No</v>
      </c>
      <c r="C1300" s="15">
        <v>2022</v>
      </c>
      <c r="D1300" s="15">
        <v>6</v>
      </c>
      <c r="E1300" s="15" t="s">
        <v>171</v>
      </c>
      <c r="F1300" s="11" t="s">
        <v>513</v>
      </c>
      <c r="G1300" s="11"/>
      <c r="H1300" s="266" t="s">
        <v>72</v>
      </c>
      <c r="I1300" s="266" t="s">
        <v>369</v>
      </c>
      <c r="J1300" s="11" t="s">
        <v>391</v>
      </c>
      <c r="K1300" s="11" t="s">
        <v>393</v>
      </c>
      <c r="L1300" s="11" t="s">
        <v>421</v>
      </c>
      <c r="M1300" s="11"/>
      <c r="N1300" s="11"/>
      <c r="O1300" s="11"/>
      <c r="P1300" s="11">
        <v>389.2</v>
      </c>
      <c r="Q1300" s="289">
        <f>IF(SUMIFS(N:N,E:E,SubmissionActual[[#This Row],[MonthName]])&gt;0,SubmissionActual[[#This Row],[2nd Submission]],SubmissionActual[[#This Row],[1st Submission]])</f>
        <v>0</v>
      </c>
    </row>
    <row r="1301" spans="1:17">
      <c r="A1301" s="15" t="str">
        <f>IF(OR(AND(SubmissionActual[MonthName]=MonthSel, SubmissionActual[Define]=DefineSel), AND(SubmissionActual[MonthName]=MonthSel, DefineSel="All")),"Yes","No")</f>
        <v>No</v>
      </c>
      <c r="B1301" s="15" t="str">
        <f ca="1">IF(SubmissionActual[[#This Row],[Month2]]&lt;MONTH(TODAY()),"Yes","No")</f>
        <v>No</v>
      </c>
      <c r="C1301" s="15">
        <v>2022</v>
      </c>
      <c r="D1301" s="15">
        <v>6</v>
      </c>
      <c r="E1301" s="15" t="s">
        <v>171</v>
      </c>
      <c r="F1301" s="11" t="s">
        <v>518</v>
      </c>
      <c r="G1301" s="11"/>
      <c r="H1301" s="266" t="s">
        <v>72</v>
      </c>
      <c r="I1301" s="266" t="s">
        <v>369</v>
      </c>
      <c r="J1301" s="11" t="s">
        <v>395</v>
      </c>
      <c r="K1301" s="11" t="s">
        <v>394</v>
      </c>
      <c r="L1301" s="11" t="s">
        <v>421</v>
      </c>
      <c r="M1301" s="11"/>
      <c r="N1301" s="11"/>
      <c r="O1301" s="11"/>
      <c r="P1301" s="11">
        <v>110</v>
      </c>
      <c r="Q1301" s="289">
        <f>IF(SUMIFS(N:N,E:E,SubmissionActual[[#This Row],[MonthName]])&gt;0,SubmissionActual[[#This Row],[2nd Submission]],SubmissionActual[[#This Row],[1st Submission]])</f>
        <v>0</v>
      </c>
    </row>
    <row r="1302" spans="1:17">
      <c r="A1302" s="15" t="str">
        <f>IF(OR(AND(SubmissionActual[MonthName]=MonthSel, SubmissionActual[Define]=DefineSel), AND(SubmissionActual[MonthName]=MonthSel, DefineSel="All")),"Yes","No")</f>
        <v>No</v>
      </c>
      <c r="B1302" s="15" t="str">
        <f ca="1">IF(SubmissionActual[[#This Row],[Month2]]&lt;MONTH(TODAY()),"Yes","No")</f>
        <v>No</v>
      </c>
      <c r="C1302" s="15">
        <v>2022</v>
      </c>
      <c r="D1302" s="15">
        <v>6</v>
      </c>
      <c r="E1302" s="15" t="s">
        <v>171</v>
      </c>
      <c r="F1302" s="11" t="s">
        <v>515</v>
      </c>
      <c r="G1302" s="11"/>
      <c r="H1302" s="266" t="s">
        <v>72</v>
      </c>
      <c r="I1302" s="266" t="s">
        <v>369</v>
      </c>
      <c r="J1302" s="11" t="s">
        <v>395</v>
      </c>
      <c r="K1302" s="11" t="s">
        <v>394</v>
      </c>
      <c r="L1302" s="11" t="s">
        <v>421</v>
      </c>
      <c r="M1302" s="11"/>
      <c r="N1302" s="11"/>
      <c r="O1302" s="11"/>
      <c r="P1302" s="11">
        <v>304</v>
      </c>
      <c r="Q1302" s="289">
        <f>IF(SUMIFS(N:N,E:E,SubmissionActual[[#This Row],[MonthName]])&gt;0,SubmissionActual[[#This Row],[2nd Submission]],SubmissionActual[[#This Row],[1st Submission]])</f>
        <v>0</v>
      </c>
    </row>
    <row r="1303" spans="1:17">
      <c r="A1303" s="15" t="str">
        <f>IF(OR(AND(SubmissionActual[MonthName]=MonthSel, SubmissionActual[Define]=DefineSel), AND(SubmissionActual[MonthName]=MonthSel, DefineSel="All")),"Yes","No")</f>
        <v>No</v>
      </c>
      <c r="B1303" s="15" t="str">
        <f ca="1">IF(SubmissionActual[[#This Row],[Month2]]&lt;MONTH(TODAY()),"Yes","No")</f>
        <v>No</v>
      </c>
      <c r="C1303" s="15">
        <v>2022</v>
      </c>
      <c r="D1303" s="15">
        <v>6</v>
      </c>
      <c r="E1303" s="15" t="s">
        <v>171</v>
      </c>
      <c r="F1303" s="11" t="s">
        <v>516</v>
      </c>
      <c r="G1303" s="11"/>
      <c r="H1303" s="266" t="s">
        <v>72</v>
      </c>
      <c r="I1303" s="266" t="s">
        <v>369</v>
      </c>
      <c r="J1303" s="11" t="s">
        <v>395</v>
      </c>
      <c r="K1303" s="11" t="s">
        <v>394</v>
      </c>
      <c r="L1303" s="11" t="s">
        <v>421</v>
      </c>
      <c r="M1303" s="11"/>
      <c r="N1303" s="11"/>
      <c r="O1303" s="11"/>
      <c r="P1303" s="11">
        <v>0</v>
      </c>
      <c r="Q1303" s="289">
        <f>IF(SUMIFS(N:N,E:E,SubmissionActual[[#This Row],[MonthName]])&gt;0,SubmissionActual[[#This Row],[2nd Submission]],SubmissionActual[[#This Row],[1st Submission]])</f>
        <v>0</v>
      </c>
    </row>
    <row r="1304" spans="1:17">
      <c r="A1304" s="15" t="str">
        <f>IF(OR(AND(SubmissionActual[MonthName]=MonthSel, SubmissionActual[Define]=DefineSel), AND(SubmissionActual[MonthName]=MonthSel, DefineSel="All")),"Yes","No")</f>
        <v>No</v>
      </c>
      <c r="B1304" s="15" t="str">
        <f ca="1">IF(SubmissionActual[[#This Row],[Month2]]&lt;MONTH(TODAY()),"Yes","No")</f>
        <v>No</v>
      </c>
      <c r="C1304" s="15">
        <v>2022</v>
      </c>
      <c r="D1304" s="15">
        <v>6</v>
      </c>
      <c r="E1304" s="15" t="s">
        <v>171</v>
      </c>
      <c r="F1304" s="11" t="s">
        <v>517</v>
      </c>
      <c r="G1304" s="11"/>
      <c r="H1304" s="266" t="s">
        <v>72</v>
      </c>
      <c r="I1304" s="266" t="s">
        <v>369</v>
      </c>
      <c r="J1304" s="11" t="s">
        <v>395</v>
      </c>
      <c r="K1304" s="11" t="s">
        <v>394</v>
      </c>
      <c r="L1304" s="11" t="s">
        <v>421</v>
      </c>
      <c r="M1304" s="11"/>
      <c r="N1304" s="11"/>
      <c r="O1304" s="11"/>
      <c r="P1304" s="11">
        <v>368</v>
      </c>
      <c r="Q1304" s="289">
        <f>IF(SUMIFS(N:N,E:E,SubmissionActual[[#This Row],[MonthName]])&gt;0,SubmissionActual[[#This Row],[2nd Submission]],SubmissionActual[[#This Row],[1st Submission]])</f>
        <v>0</v>
      </c>
    </row>
    <row r="1305" spans="1:17">
      <c r="A1305" s="15" t="str">
        <f>IF(OR(AND(SubmissionActual[MonthName]=MonthSel, SubmissionActual[Define]=DefineSel), AND(SubmissionActual[MonthName]=MonthSel, DefineSel="All")),"Yes","No")</f>
        <v>No</v>
      </c>
      <c r="B1305" s="15" t="str">
        <f ca="1">IF(SubmissionActual[[#This Row],[Month2]]&lt;MONTH(TODAY()),"Yes","No")</f>
        <v>No</v>
      </c>
      <c r="C1305" s="15">
        <v>2022</v>
      </c>
      <c r="D1305" s="15">
        <v>6</v>
      </c>
      <c r="E1305" s="15" t="s">
        <v>171</v>
      </c>
      <c r="F1305" s="11" t="s">
        <v>514</v>
      </c>
      <c r="G1305" s="11"/>
      <c r="H1305" s="266" t="s">
        <v>72</v>
      </c>
      <c r="I1305" s="266" t="s">
        <v>369</v>
      </c>
      <c r="J1305" s="11" t="s">
        <v>391</v>
      </c>
      <c r="K1305" s="11" t="s">
        <v>393</v>
      </c>
      <c r="L1305" s="11" t="s">
        <v>421</v>
      </c>
      <c r="M1305" s="11"/>
      <c r="N1305" s="11"/>
      <c r="O1305" s="11"/>
      <c r="P1305" s="11">
        <v>333</v>
      </c>
      <c r="Q1305" s="289">
        <f>IF(SUMIFS(N:N,E:E,SubmissionActual[[#This Row],[MonthName]])&gt;0,SubmissionActual[[#This Row],[2nd Submission]],SubmissionActual[[#This Row],[1st Submission]])</f>
        <v>0</v>
      </c>
    </row>
    <row r="1306" spans="1:17">
      <c r="A1306" s="15" t="str">
        <f>IF(OR(AND(SubmissionActual[MonthName]=MonthSel, SubmissionActual[Define]=DefineSel), AND(SubmissionActual[MonthName]=MonthSel, DefineSel="All")),"Yes","No")</f>
        <v>No</v>
      </c>
      <c r="B1306" s="15" t="str">
        <f ca="1">IF(SubmissionActual[[#This Row],[Month2]]&lt;MONTH(TODAY()),"Yes","No")</f>
        <v>No</v>
      </c>
      <c r="C1306" s="15">
        <v>2022</v>
      </c>
      <c r="D1306" s="15">
        <v>6</v>
      </c>
      <c r="E1306" s="15" t="s">
        <v>171</v>
      </c>
      <c r="F1306" s="11" t="s">
        <v>440</v>
      </c>
      <c r="G1306" s="11"/>
      <c r="H1306" s="266" t="s">
        <v>72</v>
      </c>
      <c r="I1306" s="266" t="s">
        <v>369</v>
      </c>
      <c r="J1306" s="11" t="s">
        <v>391</v>
      </c>
      <c r="K1306" s="11" t="s">
        <v>394</v>
      </c>
      <c r="L1306" s="11" t="s">
        <v>421</v>
      </c>
      <c r="M1306" s="11"/>
      <c r="N1306" s="11"/>
      <c r="O1306" s="11"/>
      <c r="P1306" s="11">
        <v>0</v>
      </c>
      <c r="Q1306" s="289">
        <f>IF(SUMIFS(N:N,E:E,SubmissionActual[[#This Row],[MonthName]])&gt;0,SubmissionActual[[#This Row],[2nd Submission]],SubmissionActual[[#This Row],[1st Submission]])</f>
        <v>0</v>
      </c>
    </row>
    <row r="1307" spans="1:17">
      <c r="A1307" s="15" t="str">
        <f>IF(OR(AND(SubmissionActual[MonthName]=MonthSel, SubmissionActual[Define]=DefineSel), AND(SubmissionActual[MonthName]=MonthSel, DefineSel="All")),"Yes","No")</f>
        <v>No</v>
      </c>
      <c r="B1307" s="15" t="str">
        <f ca="1">IF(SubmissionActual[[#This Row],[Month2]]&lt;MONTH(TODAY()),"Yes","No")</f>
        <v>No</v>
      </c>
      <c r="C1307" s="15">
        <v>2022</v>
      </c>
      <c r="D1307" s="15">
        <v>6</v>
      </c>
      <c r="E1307" s="15" t="s">
        <v>171</v>
      </c>
      <c r="F1307" s="11" t="s">
        <v>519</v>
      </c>
      <c r="G1307" s="11"/>
      <c r="H1307" s="266" t="s">
        <v>72</v>
      </c>
      <c r="I1307" s="266" t="s">
        <v>369</v>
      </c>
      <c r="J1307" s="11" t="s">
        <v>395</v>
      </c>
      <c r="K1307" s="11" t="s">
        <v>394</v>
      </c>
      <c r="L1307" s="11" t="s">
        <v>421</v>
      </c>
      <c r="M1307" s="11"/>
      <c r="N1307" s="11"/>
      <c r="O1307" s="11"/>
      <c r="P1307" s="11">
        <v>0</v>
      </c>
      <c r="Q1307" s="289">
        <f>IF(SUMIFS(N:N,E:E,SubmissionActual[[#This Row],[MonthName]])&gt;0,SubmissionActual[[#This Row],[2nd Submission]],SubmissionActual[[#This Row],[1st Submission]])</f>
        <v>0</v>
      </c>
    </row>
    <row r="1308" spans="1:17">
      <c r="A1308" s="15" t="str">
        <f>IF(OR(AND(SubmissionActual[MonthName]=MonthSel, SubmissionActual[Define]=DefineSel), AND(SubmissionActual[MonthName]=MonthSel, DefineSel="All")),"Yes","No")</f>
        <v>No</v>
      </c>
      <c r="B1308" s="15" t="str">
        <f ca="1">IF(SubmissionActual[[#This Row],[Month2]]&lt;MONTH(TODAY()),"Yes","No")</f>
        <v>No</v>
      </c>
      <c r="C1308" s="15">
        <v>2022</v>
      </c>
      <c r="D1308" s="15">
        <v>6</v>
      </c>
      <c r="E1308" s="15" t="s">
        <v>171</v>
      </c>
      <c r="F1308" s="11" t="s">
        <v>688</v>
      </c>
      <c r="G1308" s="11"/>
      <c r="H1308" s="266" t="s">
        <v>72</v>
      </c>
      <c r="I1308" s="266" t="s">
        <v>369</v>
      </c>
      <c r="J1308" s="11" t="s">
        <v>395</v>
      </c>
      <c r="K1308" s="11" t="s">
        <v>396</v>
      </c>
      <c r="L1308" s="11" t="s">
        <v>421</v>
      </c>
      <c r="M1308" s="11"/>
      <c r="N1308" s="11"/>
      <c r="O1308" s="11"/>
      <c r="P1308" s="11">
        <v>200</v>
      </c>
      <c r="Q1308" s="289">
        <f>IF(SUMIFS(N:N,E:E,SubmissionActual[[#This Row],[MonthName]])&gt;0,SubmissionActual[[#This Row],[2nd Submission]],SubmissionActual[[#This Row],[1st Submission]])</f>
        <v>0</v>
      </c>
    </row>
    <row r="1309" spans="1:17">
      <c r="A1309" s="15" t="str">
        <f>IF(OR(AND(SubmissionActual[MonthName]=MonthSel, SubmissionActual[Define]=DefineSel), AND(SubmissionActual[MonthName]=MonthSel, DefineSel="All")),"Yes","No")</f>
        <v>No</v>
      </c>
      <c r="B1309" s="15" t="str">
        <f ca="1">IF(SubmissionActual[[#This Row],[Month2]]&lt;MONTH(TODAY()),"Yes","No")</f>
        <v>No</v>
      </c>
      <c r="C1309" s="15">
        <v>2022</v>
      </c>
      <c r="D1309" s="15">
        <v>6</v>
      </c>
      <c r="E1309" s="15" t="s">
        <v>171</v>
      </c>
      <c r="F1309" s="11" t="s">
        <v>689</v>
      </c>
      <c r="G1309" s="11"/>
      <c r="H1309" s="266" t="s">
        <v>72</v>
      </c>
      <c r="I1309" s="266" t="s">
        <v>369</v>
      </c>
      <c r="J1309" s="11" t="s">
        <v>395</v>
      </c>
      <c r="K1309" s="11" t="s">
        <v>396</v>
      </c>
      <c r="L1309" s="11" t="s">
        <v>421</v>
      </c>
      <c r="M1309" s="11"/>
      <c r="N1309" s="11"/>
      <c r="O1309" s="11"/>
      <c r="P1309" s="11">
        <v>289.5</v>
      </c>
      <c r="Q1309" s="289">
        <f>IF(SUMIFS(N:N,E:E,SubmissionActual[[#This Row],[MonthName]])&gt;0,SubmissionActual[[#This Row],[2nd Submission]],SubmissionActual[[#This Row],[1st Submission]])</f>
        <v>0</v>
      </c>
    </row>
    <row r="1310" spans="1:17">
      <c r="A1310" s="15" t="str">
        <f>IF(OR(AND(SubmissionActual[MonthName]=MonthSel, SubmissionActual[Define]=DefineSel), AND(SubmissionActual[MonthName]=MonthSel, DefineSel="All")),"Yes","No")</f>
        <v>No</v>
      </c>
      <c r="B1310" s="15" t="str">
        <f ca="1">IF(SubmissionActual[[#This Row],[Month2]]&lt;MONTH(TODAY()),"Yes","No")</f>
        <v>No</v>
      </c>
      <c r="C1310" s="15">
        <v>2022</v>
      </c>
      <c r="D1310" s="15">
        <v>6</v>
      </c>
      <c r="E1310" s="15" t="s">
        <v>171</v>
      </c>
      <c r="F1310" s="11" t="s">
        <v>690</v>
      </c>
      <c r="G1310" s="11"/>
      <c r="H1310" s="266" t="s">
        <v>72</v>
      </c>
      <c r="I1310" s="266" t="s">
        <v>369</v>
      </c>
      <c r="J1310" s="11" t="s">
        <v>395</v>
      </c>
      <c r="K1310" s="11" t="s">
        <v>396</v>
      </c>
      <c r="L1310" s="11" t="s">
        <v>421</v>
      </c>
      <c r="M1310" s="11"/>
      <c r="N1310" s="11"/>
      <c r="O1310" s="11"/>
      <c r="P1310" s="11">
        <v>0</v>
      </c>
      <c r="Q1310" s="289">
        <f>IF(SUMIFS(N:N,E:E,SubmissionActual[[#This Row],[MonthName]])&gt;0,SubmissionActual[[#This Row],[2nd Submission]],SubmissionActual[[#This Row],[1st Submission]])</f>
        <v>0</v>
      </c>
    </row>
    <row r="1311" spans="1:17">
      <c r="A1311" s="15" t="str">
        <f>IF(OR(AND(SubmissionActual[MonthName]=MonthSel, SubmissionActual[Define]=DefineSel), AND(SubmissionActual[MonthName]=MonthSel, DefineSel="All")),"Yes","No")</f>
        <v>No</v>
      </c>
      <c r="B1311" s="15" t="str">
        <f ca="1">IF(SubmissionActual[[#This Row],[Month2]]&lt;MONTH(TODAY()),"Yes","No")</f>
        <v>No</v>
      </c>
      <c r="C1311" s="15">
        <v>2022</v>
      </c>
      <c r="D1311" s="15">
        <v>6</v>
      </c>
      <c r="E1311" s="15" t="s">
        <v>171</v>
      </c>
      <c r="F1311" s="11" t="s">
        <v>691</v>
      </c>
      <c r="G1311" s="11"/>
      <c r="H1311" s="266" t="s">
        <v>72</v>
      </c>
      <c r="I1311" s="266" t="s">
        <v>369</v>
      </c>
      <c r="J1311" s="11" t="s">
        <v>389</v>
      </c>
      <c r="K1311" s="11" t="s">
        <v>397</v>
      </c>
      <c r="L1311" s="11" t="s">
        <v>417</v>
      </c>
      <c r="M1311" s="11"/>
      <c r="N1311" s="11"/>
      <c r="O1311" s="11"/>
      <c r="P1311" s="11">
        <v>0</v>
      </c>
      <c r="Q1311" s="289">
        <f>IF(SUMIFS(N:N,E:E,SubmissionActual[[#This Row],[MonthName]])&gt;0,SubmissionActual[[#This Row],[2nd Submission]],SubmissionActual[[#This Row],[1st Submission]])</f>
        <v>0</v>
      </c>
    </row>
    <row r="1312" spans="1:17">
      <c r="A1312" s="15" t="str">
        <f>IF(OR(AND(SubmissionActual[MonthName]=MonthSel, SubmissionActual[Define]=DefineSel), AND(SubmissionActual[MonthName]=MonthSel, DefineSel="All")),"Yes","No")</f>
        <v>No</v>
      </c>
      <c r="B1312" s="15" t="str">
        <f ca="1">IF(SubmissionActual[[#This Row],[Month2]]&lt;MONTH(TODAY()),"Yes","No")</f>
        <v>No</v>
      </c>
      <c r="C1312" s="15">
        <v>2022</v>
      </c>
      <c r="D1312" s="15">
        <v>6</v>
      </c>
      <c r="E1312" s="15" t="s">
        <v>171</v>
      </c>
      <c r="F1312" s="11" t="s">
        <v>692</v>
      </c>
      <c r="G1312" s="11"/>
      <c r="H1312" s="266" t="s">
        <v>72</v>
      </c>
      <c r="I1312" s="266" t="s">
        <v>369</v>
      </c>
      <c r="J1312" s="11" t="s">
        <v>389</v>
      </c>
      <c r="K1312" s="11" t="s">
        <v>397</v>
      </c>
      <c r="L1312" s="11" t="s">
        <v>417</v>
      </c>
      <c r="M1312" s="11"/>
      <c r="N1312" s="11"/>
      <c r="O1312" s="11"/>
      <c r="P1312" s="11">
        <v>0</v>
      </c>
      <c r="Q1312" s="289">
        <f>IF(SUMIFS(N:N,E:E,SubmissionActual[[#This Row],[MonthName]])&gt;0,SubmissionActual[[#This Row],[2nd Submission]],SubmissionActual[[#This Row],[1st Submission]])</f>
        <v>0</v>
      </c>
    </row>
    <row r="1313" spans="1:17">
      <c r="A1313" s="15" t="str">
        <f>IF(OR(AND(SubmissionActual[MonthName]=MonthSel, SubmissionActual[Define]=DefineSel), AND(SubmissionActual[MonthName]=MonthSel, DefineSel="All")),"Yes","No")</f>
        <v>No</v>
      </c>
      <c r="B1313" s="15" t="str">
        <f ca="1">IF(SubmissionActual[[#This Row],[Month2]]&lt;MONTH(TODAY()),"Yes","No")</f>
        <v>No</v>
      </c>
      <c r="C1313" s="15">
        <v>2022</v>
      </c>
      <c r="D1313" s="15">
        <v>6</v>
      </c>
      <c r="E1313" s="15" t="s">
        <v>171</v>
      </c>
      <c r="F1313" s="11" t="s">
        <v>693</v>
      </c>
      <c r="G1313" s="11"/>
      <c r="H1313" s="266" t="s">
        <v>72</v>
      </c>
      <c r="I1313" s="266" t="s">
        <v>369</v>
      </c>
      <c r="J1313" s="11" t="s">
        <v>389</v>
      </c>
      <c r="K1313" s="11" t="s">
        <v>397</v>
      </c>
      <c r="L1313" s="11" t="s">
        <v>417</v>
      </c>
      <c r="M1313" s="11"/>
      <c r="N1313" s="11"/>
      <c r="O1313" s="11"/>
      <c r="P1313" s="11">
        <v>1231</v>
      </c>
      <c r="Q1313" s="289">
        <f>IF(SUMIFS(N:N,E:E,SubmissionActual[[#This Row],[MonthName]])&gt;0,SubmissionActual[[#This Row],[2nd Submission]],SubmissionActual[[#This Row],[1st Submission]])</f>
        <v>0</v>
      </c>
    </row>
    <row r="1314" spans="1:17">
      <c r="A1314" s="15" t="str">
        <f>IF(OR(AND(SubmissionActual[MonthName]=MonthSel, SubmissionActual[Define]=DefineSel), AND(SubmissionActual[MonthName]=MonthSel, DefineSel="All")),"Yes","No")</f>
        <v>No</v>
      </c>
      <c r="B1314" s="15" t="str">
        <f ca="1">IF(SubmissionActual[[#This Row],[Month2]]&lt;MONTH(TODAY()),"Yes","No")</f>
        <v>No</v>
      </c>
      <c r="C1314" s="15">
        <v>2022</v>
      </c>
      <c r="D1314" s="15">
        <v>6</v>
      </c>
      <c r="E1314" s="15" t="s">
        <v>171</v>
      </c>
      <c r="F1314" s="11" t="s">
        <v>694</v>
      </c>
      <c r="G1314" s="11"/>
      <c r="H1314" s="266" t="s">
        <v>72</v>
      </c>
      <c r="I1314" s="266" t="s">
        <v>369</v>
      </c>
      <c r="J1314" s="11" t="s">
        <v>395</v>
      </c>
      <c r="K1314" s="11" t="s">
        <v>396</v>
      </c>
      <c r="L1314" s="11" t="s">
        <v>421</v>
      </c>
      <c r="M1314" s="11"/>
      <c r="N1314" s="11"/>
      <c r="O1314" s="11"/>
      <c r="P1314" s="11">
        <v>0</v>
      </c>
      <c r="Q1314" s="289">
        <f>IF(SUMIFS(N:N,E:E,SubmissionActual[[#This Row],[MonthName]])&gt;0,SubmissionActual[[#This Row],[2nd Submission]],SubmissionActual[[#This Row],[1st Submission]])</f>
        <v>0</v>
      </c>
    </row>
    <row r="1315" spans="1:17">
      <c r="A1315" s="15" t="str">
        <f>IF(OR(AND(SubmissionActual[MonthName]=MonthSel, SubmissionActual[Define]=DefineSel), AND(SubmissionActual[MonthName]=MonthSel, DefineSel="All")),"Yes","No")</f>
        <v>No</v>
      </c>
      <c r="B1315" s="15" t="str">
        <f ca="1">IF(SubmissionActual[[#This Row],[Month2]]&lt;MONTH(TODAY()),"Yes","No")</f>
        <v>No</v>
      </c>
      <c r="C1315" s="15">
        <v>2022</v>
      </c>
      <c r="D1315" s="15">
        <v>6</v>
      </c>
      <c r="E1315" s="15" t="s">
        <v>171</v>
      </c>
      <c r="F1315" s="11" t="s">
        <v>695</v>
      </c>
      <c r="G1315" s="11"/>
      <c r="H1315" s="266" t="s">
        <v>72</v>
      </c>
      <c r="I1315" s="266" t="s">
        <v>369</v>
      </c>
      <c r="J1315" s="11" t="s">
        <v>395</v>
      </c>
      <c r="K1315" s="11" t="s">
        <v>396</v>
      </c>
      <c r="L1315" s="11" t="s">
        <v>421</v>
      </c>
      <c r="M1315" s="11"/>
      <c r="N1315" s="11"/>
      <c r="O1315" s="11"/>
      <c r="P1315" s="11">
        <v>319</v>
      </c>
      <c r="Q1315" s="289">
        <f>IF(SUMIFS(N:N,E:E,SubmissionActual[[#This Row],[MonthName]])&gt;0,SubmissionActual[[#This Row],[2nd Submission]],SubmissionActual[[#This Row],[1st Submission]])</f>
        <v>0</v>
      </c>
    </row>
    <row r="1316" spans="1:17">
      <c r="A1316" s="15" t="str">
        <f>IF(OR(AND(SubmissionActual[MonthName]=MonthSel, SubmissionActual[Define]=DefineSel), AND(SubmissionActual[MonthName]=MonthSel, DefineSel="All")),"Yes","No")</f>
        <v>No</v>
      </c>
      <c r="B1316" s="15" t="str">
        <f ca="1">IF(SubmissionActual[[#This Row],[Month2]]&lt;MONTH(TODAY()),"Yes","No")</f>
        <v>No</v>
      </c>
      <c r="C1316" s="15">
        <v>2022</v>
      </c>
      <c r="D1316" s="15">
        <v>6</v>
      </c>
      <c r="E1316" s="15" t="s">
        <v>171</v>
      </c>
      <c r="F1316" s="11" t="s">
        <v>696</v>
      </c>
      <c r="G1316" s="11"/>
      <c r="H1316" s="266" t="s">
        <v>72</v>
      </c>
      <c r="I1316" s="266" t="s">
        <v>369</v>
      </c>
      <c r="J1316" s="11" t="s">
        <v>398</v>
      </c>
      <c r="K1316" s="11" t="s">
        <v>399</v>
      </c>
      <c r="L1316" s="11" t="s">
        <v>421</v>
      </c>
      <c r="M1316" s="11"/>
      <c r="N1316" s="11"/>
      <c r="O1316" s="11"/>
      <c r="P1316" s="11">
        <v>177.5</v>
      </c>
      <c r="Q1316" s="289">
        <f>IF(SUMIFS(N:N,E:E,SubmissionActual[[#This Row],[MonthName]])&gt;0,SubmissionActual[[#This Row],[2nd Submission]],SubmissionActual[[#This Row],[1st Submission]])</f>
        <v>0</v>
      </c>
    </row>
    <row r="1317" spans="1:17">
      <c r="A1317" s="15" t="str">
        <f>IF(OR(AND(SubmissionActual[MonthName]=MonthSel, SubmissionActual[Define]=DefineSel), AND(SubmissionActual[MonthName]=MonthSel, DefineSel="All")),"Yes","No")</f>
        <v>No</v>
      </c>
      <c r="B1317" s="15" t="str">
        <f ca="1">IF(SubmissionActual[[#This Row],[Month2]]&lt;MONTH(TODAY()),"Yes","No")</f>
        <v>No</v>
      </c>
      <c r="C1317" s="15">
        <v>2022</v>
      </c>
      <c r="D1317" s="15">
        <v>6</v>
      </c>
      <c r="E1317" s="15" t="s">
        <v>171</v>
      </c>
      <c r="F1317" s="11" t="s">
        <v>697</v>
      </c>
      <c r="G1317" s="11"/>
      <c r="H1317" s="266" t="s">
        <v>72</v>
      </c>
      <c r="I1317" s="266" t="s">
        <v>369</v>
      </c>
      <c r="J1317" s="11" t="s">
        <v>391</v>
      </c>
      <c r="K1317" s="11" t="s">
        <v>393</v>
      </c>
      <c r="L1317" s="11" t="s">
        <v>421</v>
      </c>
      <c r="M1317" s="11"/>
      <c r="N1317" s="11"/>
      <c r="O1317" s="11"/>
      <c r="P1317" s="11">
        <v>0</v>
      </c>
      <c r="Q1317" s="289">
        <f>IF(SUMIFS(N:N,E:E,SubmissionActual[[#This Row],[MonthName]])&gt;0,SubmissionActual[[#This Row],[2nd Submission]],SubmissionActual[[#This Row],[1st Submission]])</f>
        <v>0</v>
      </c>
    </row>
    <row r="1318" spans="1:17">
      <c r="A1318" s="15" t="str">
        <f>IF(OR(AND(SubmissionActual[MonthName]=MonthSel, SubmissionActual[Define]=DefineSel), AND(SubmissionActual[MonthName]=MonthSel, DefineSel="All")),"Yes","No")</f>
        <v>No</v>
      </c>
      <c r="B1318" s="15" t="str">
        <f ca="1">IF(SubmissionActual[[#This Row],[Month2]]&lt;MONTH(TODAY()),"Yes","No")</f>
        <v>No</v>
      </c>
      <c r="C1318" s="15">
        <v>2022</v>
      </c>
      <c r="D1318" s="15">
        <v>6</v>
      </c>
      <c r="E1318" s="15" t="s">
        <v>171</v>
      </c>
      <c r="F1318" s="11" t="s">
        <v>698</v>
      </c>
      <c r="G1318" s="11"/>
      <c r="H1318" s="266" t="s">
        <v>72</v>
      </c>
      <c r="I1318" s="266" t="s">
        <v>369</v>
      </c>
      <c r="J1318" s="11" t="s">
        <v>398</v>
      </c>
      <c r="K1318" s="11" t="s">
        <v>399</v>
      </c>
      <c r="L1318" s="11" t="s">
        <v>421</v>
      </c>
      <c r="M1318" s="11"/>
      <c r="N1318" s="11"/>
      <c r="O1318" s="11"/>
      <c r="P1318" s="11">
        <v>108.8</v>
      </c>
      <c r="Q1318" s="289">
        <f>IF(SUMIFS(N:N,E:E,SubmissionActual[[#This Row],[MonthName]])&gt;0,SubmissionActual[[#This Row],[2nd Submission]],SubmissionActual[[#This Row],[1st Submission]])</f>
        <v>0</v>
      </c>
    </row>
    <row r="1319" spans="1:17">
      <c r="A1319" s="15" t="str">
        <f>IF(OR(AND(SubmissionActual[MonthName]=MonthSel, SubmissionActual[Define]=DefineSel), AND(SubmissionActual[MonthName]=MonthSel, DefineSel="All")),"Yes","No")</f>
        <v>No</v>
      </c>
      <c r="B1319" s="15" t="str">
        <f ca="1">IF(SubmissionActual[[#This Row],[Month2]]&lt;MONTH(TODAY()),"Yes","No")</f>
        <v>No</v>
      </c>
      <c r="C1319" s="15">
        <v>2022</v>
      </c>
      <c r="D1319" s="15">
        <v>6</v>
      </c>
      <c r="E1319" s="15" t="s">
        <v>171</v>
      </c>
      <c r="F1319" s="11" t="s">
        <v>699</v>
      </c>
      <c r="G1319" s="11"/>
      <c r="H1319" s="266" t="s">
        <v>72</v>
      </c>
      <c r="I1319" s="266" t="s">
        <v>369</v>
      </c>
      <c r="J1319" s="11" t="s">
        <v>398</v>
      </c>
      <c r="K1319" s="11" t="s">
        <v>399</v>
      </c>
      <c r="L1319" s="11" t="s">
        <v>421</v>
      </c>
      <c r="M1319" s="11"/>
      <c r="N1319" s="11"/>
      <c r="O1319" s="11"/>
      <c r="P1319" s="11">
        <v>322</v>
      </c>
      <c r="Q1319" s="289">
        <f>IF(SUMIFS(N:N,E:E,SubmissionActual[[#This Row],[MonthName]])&gt;0,SubmissionActual[[#This Row],[2nd Submission]],SubmissionActual[[#This Row],[1st Submission]])</f>
        <v>0</v>
      </c>
    </row>
    <row r="1320" spans="1:17">
      <c r="A1320" s="15" t="str">
        <f>IF(OR(AND(SubmissionActual[MonthName]=MonthSel, SubmissionActual[Define]=DefineSel), AND(SubmissionActual[MonthName]=MonthSel, DefineSel="All")),"Yes","No")</f>
        <v>No</v>
      </c>
      <c r="B1320" s="15" t="str">
        <f ca="1">IF(SubmissionActual[[#This Row],[Month2]]&lt;MONTH(TODAY()),"Yes","No")</f>
        <v>No</v>
      </c>
      <c r="C1320" s="15">
        <v>2022</v>
      </c>
      <c r="D1320" s="15">
        <v>6</v>
      </c>
      <c r="E1320" s="15" t="s">
        <v>171</v>
      </c>
      <c r="F1320" s="11" t="s">
        <v>700</v>
      </c>
      <c r="G1320" s="11"/>
      <c r="H1320" s="266" t="s">
        <v>72</v>
      </c>
      <c r="I1320" s="266" t="s">
        <v>369</v>
      </c>
      <c r="J1320" s="11" t="s">
        <v>398</v>
      </c>
      <c r="K1320" s="11" t="s">
        <v>399</v>
      </c>
      <c r="L1320" s="11" t="s">
        <v>421</v>
      </c>
      <c r="M1320" s="11"/>
      <c r="N1320" s="11"/>
      <c r="O1320" s="11"/>
      <c r="P1320" s="11">
        <v>2533</v>
      </c>
      <c r="Q1320" s="289">
        <f>IF(SUMIFS(N:N,E:E,SubmissionActual[[#This Row],[MonthName]])&gt;0,SubmissionActual[[#This Row],[2nd Submission]],SubmissionActual[[#This Row],[1st Submission]])</f>
        <v>0</v>
      </c>
    </row>
    <row r="1321" spans="1:17">
      <c r="A1321" s="15" t="str">
        <f>IF(OR(AND(SubmissionActual[MonthName]=MonthSel, SubmissionActual[Define]=DefineSel), AND(SubmissionActual[MonthName]=MonthSel, DefineSel="All")),"Yes","No")</f>
        <v>No</v>
      </c>
      <c r="B1321" s="15" t="str">
        <f ca="1">IF(SubmissionActual[[#This Row],[Month2]]&lt;MONTH(TODAY()),"Yes","No")</f>
        <v>No</v>
      </c>
      <c r="C1321" s="15">
        <v>2022</v>
      </c>
      <c r="D1321" s="15">
        <v>6</v>
      </c>
      <c r="E1321" s="15" t="s">
        <v>171</v>
      </c>
      <c r="F1321" s="11" t="s">
        <v>701</v>
      </c>
      <c r="G1321" s="11"/>
      <c r="H1321" s="266" t="s">
        <v>72</v>
      </c>
      <c r="I1321" s="266" t="s">
        <v>369</v>
      </c>
      <c r="J1321" s="11" t="s">
        <v>398</v>
      </c>
      <c r="K1321" s="11" t="s">
        <v>399</v>
      </c>
      <c r="L1321" s="11" t="s">
        <v>421</v>
      </c>
      <c r="M1321" s="11"/>
      <c r="N1321" s="11"/>
      <c r="O1321" s="11"/>
      <c r="P1321" s="11">
        <v>323</v>
      </c>
      <c r="Q1321" s="289">
        <f>IF(SUMIFS(N:N,E:E,SubmissionActual[[#This Row],[MonthName]])&gt;0,SubmissionActual[[#This Row],[2nd Submission]],SubmissionActual[[#This Row],[1st Submission]])</f>
        <v>0</v>
      </c>
    </row>
    <row r="1322" spans="1:17">
      <c r="A1322" s="15" t="str">
        <f>IF(OR(AND(SubmissionActual[MonthName]=MonthSel, SubmissionActual[Define]=DefineSel), AND(SubmissionActual[MonthName]=MonthSel, DefineSel="All")),"Yes","No")</f>
        <v>No</v>
      </c>
      <c r="B1322" s="15" t="str">
        <f ca="1">IF(SubmissionActual[[#This Row],[Month2]]&lt;MONTH(TODAY()),"Yes","No")</f>
        <v>No</v>
      </c>
      <c r="C1322" s="15">
        <v>2022</v>
      </c>
      <c r="D1322" s="15">
        <v>6</v>
      </c>
      <c r="E1322" s="15" t="s">
        <v>171</v>
      </c>
      <c r="F1322" s="11" t="s">
        <v>702</v>
      </c>
      <c r="G1322" s="11"/>
      <c r="H1322" s="266" t="s">
        <v>72</v>
      </c>
      <c r="I1322" s="266" t="s">
        <v>369</v>
      </c>
      <c r="J1322" s="11" t="s">
        <v>398</v>
      </c>
      <c r="K1322" s="11" t="s">
        <v>399</v>
      </c>
      <c r="L1322" s="11" t="s">
        <v>421</v>
      </c>
      <c r="M1322" s="11"/>
      <c r="N1322" s="11"/>
      <c r="O1322" s="11"/>
      <c r="P1322" s="11">
        <v>45.4</v>
      </c>
      <c r="Q1322" s="289">
        <f>IF(SUMIFS(N:N,E:E,SubmissionActual[[#This Row],[MonthName]])&gt;0,SubmissionActual[[#This Row],[2nd Submission]],SubmissionActual[[#This Row],[1st Submission]])</f>
        <v>0</v>
      </c>
    </row>
    <row r="1323" spans="1:17">
      <c r="A1323" s="15" t="str">
        <f>IF(OR(AND(SubmissionActual[MonthName]=MonthSel, SubmissionActual[Define]=DefineSel), AND(SubmissionActual[MonthName]=MonthSel, DefineSel="All")),"Yes","No")</f>
        <v>No</v>
      </c>
      <c r="B1323" s="15" t="str">
        <f ca="1">IF(SubmissionActual[[#This Row],[Month2]]&lt;MONTH(TODAY()),"Yes","No")</f>
        <v>No</v>
      </c>
      <c r="C1323" s="15">
        <v>2022</v>
      </c>
      <c r="D1323" s="15">
        <v>6</v>
      </c>
      <c r="E1323" s="15" t="s">
        <v>171</v>
      </c>
      <c r="F1323" s="11" t="s">
        <v>703</v>
      </c>
      <c r="G1323" s="11"/>
      <c r="H1323" s="266" t="s">
        <v>72</v>
      </c>
      <c r="I1323" s="266" t="s">
        <v>369</v>
      </c>
      <c r="J1323" s="11" t="s">
        <v>398</v>
      </c>
      <c r="K1323" s="11" t="s">
        <v>399</v>
      </c>
      <c r="L1323" s="11" t="s">
        <v>421</v>
      </c>
      <c r="M1323" s="11"/>
      <c r="N1323" s="11"/>
      <c r="O1323" s="11"/>
      <c r="P1323" s="11">
        <v>44.2</v>
      </c>
      <c r="Q1323" s="289">
        <f>IF(SUMIFS(N:N,E:E,SubmissionActual[[#This Row],[MonthName]])&gt;0,SubmissionActual[[#This Row],[2nd Submission]],SubmissionActual[[#This Row],[1st Submission]])</f>
        <v>0</v>
      </c>
    </row>
    <row r="1324" spans="1:17">
      <c r="A1324" s="15" t="str">
        <f>IF(OR(AND(SubmissionActual[MonthName]=MonthSel, SubmissionActual[Define]=DefineSel), AND(SubmissionActual[MonthName]=MonthSel, DefineSel="All")),"Yes","No")</f>
        <v>No</v>
      </c>
      <c r="B1324" s="15" t="str">
        <f ca="1">IF(SubmissionActual[[#This Row],[Month2]]&lt;MONTH(TODAY()),"Yes","No")</f>
        <v>No</v>
      </c>
      <c r="C1324" s="15">
        <v>2022</v>
      </c>
      <c r="D1324" s="15">
        <v>6</v>
      </c>
      <c r="E1324" s="15" t="s">
        <v>171</v>
      </c>
      <c r="F1324" s="11" t="s">
        <v>704</v>
      </c>
      <c r="G1324" s="11"/>
      <c r="H1324" s="266" t="s">
        <v>72</v>
      </c>
      <c r="I1324" s="266" t="s">
        <v>369</v>
      </c>
      <c r="J1324" s="11" t="s">
        <v>398</v>
      </c>
      <c r="K1324" s="11" t="s">
        <v>399</v>
      </c>
      <c r="L1324" s="11" t="s">
        <v>421</v>
      </c>
      <c r="M1324" s="11"/>
      <c r="N1324" s="11"/>
      <c r="O1324" s="11"/>
      <c r="P1324" s="11">
        <v>68.5</v>
      </c>
      <c r="Q1324" s="289">
        <f>IF(SUMIFS(N:N,E:E,SubmissionActual[[#This Row],[MonthName]])&gt;0,SubmissionActual[[#This Row],[2nd Submission]],SubmissionActual[[#This Row],[1st Submission]])</f>
        <v>0</v>
      </c>
    </row>
    <row r="1325" spans="1:17">
      <c r="A1325" s="15" t="str">
        <f>IF(OR(AND(SubmissionActual[MonthName]=MonthSel, SubmissionActual[Define]=DefineSel), AND(SubmissionActual[MonthName]=MonthSel, DefineSel="All")),"Yes","No")</f>
        <v>No</v>
      </c>
      <c r="B1325" s="15" t="str">
        <f ca="1">IF(SubmissionActual[[#This Row],[Month2]]&lt;MONTH(TODAY()),"Yes","No")</f>
        <v>No</v>
      </c>
      <c r="C1325" s="15">
        <v>2022</v>
      </c>
      <c r="D1325" s="15">
        <v>6</v>
      </c>
      <c r="E1325" s="15" t="s">
        <v>171</v>
      </c>
      <c r="F1325" s="11" t="s">
        <v>705</v>
      </c>
      <c r="G1325" s="11"/>
      <c r="H1325" s="266" t="s">
        <v>72</v>
      </c>
      <c r="I1325" s="266" t="s">
        <v>369</v>
      </c>
      <c r="J1325" s="11" t="s">
        <v>398</v>
      </c>
      <c r="K1325" s="11" t="s">
        <v>399</v>
      </c>
      <c r="L1325" s="11" t="s">
        <v>421</v>
      </c>
      <c r="M1325" s="11"/>
      <c r="N1325" s="11"/>
      <c r="O1325" s="11"/>
      <c r="P1325" s="11">
        <v>202</v>
      </c>
      <c r="Q1325" s="289">
        <f>IF(SUMIFS(N:N,E:E,SubmissionActual[[#This Row],[MonthName]])&gt;0,SubmissionActual[[#This Row],[2nd Submission]],SubmissionActual[[#This Row],[1st Submission]])</f>
        <v>0</v>
      </c>
    </row>
    <row r="1326" spans="1:17">
      <c r="A1326" s="15" t="str">
        <f>IF(OR(AND(SubmissionActual[MonthName]=MonthSel, SubmissionActual[Define]=DefineSel), AND(SubmissionActual[MonthName]=MonthSel, DefineSel="All")),"Yes","No")</f>
        <v>No</v>
      </c>
      <c r="B1326" s="15" t="str">
        <f ca="1">IF(SubmissionActual[[#This Row],[Month2]]&lt;MONTH(TODAY()),"Yes","No")</f>
        <v>No</v>
      </c>
      <c r="C1326" s="15">
        <v>2022</v>
      </c>
      <c r="D1326" s="15">
        <v>6</v>
      </c>
      <c r="E1326" s="15" t="s">
        <v>171</v>
      </c>
      <c r="F1326" s="11" t="s">
        <v>706</v>
      </c>
      <c r="G1326" s="11"/>
      <c r="H1326" s="266" t="s">
        <v>72</v>
      </c>
      <c r="I1326" s="266" t="s">
        <v>369</v>
      </c>
      <c r="J1326" s="11" t="s">
        <v>398</v>
      </c>
      <c r="K1326" s="11" t="s">
        <v>399</v>
      </c>
      <c r="L1326" s="11" t="s">
        <v>421</v>
      </c>
      <c r="M1326" s="11"/>
      <c r="N1326" s="11"/>
      <c r="O1326" s="11"/>
      <c r="P1326" s="11">
        <v>0</v>
      </c>
      <c r="Q1326" s="289">
        <f>IF(SUMIFS(N:N,E:E,SubmissionActual[[#This Row],[MonthName]])&gt;0,SubmissionActual[[#This Row],[2nd Submission]],SubmissionActual[[#This Row],[1st Submission]])</f>
        <v>0</v>
      </c>
    </row>
    <row r="1327" spans="1:17">
      <c r="A1327" s="15" t="str">
        <f>IF(OR(AND(SubmissionActual[MonthName]=MonthSel, SubmissionActual[Define]=DefineSel), AND(SubmissionActual[MonthName]=MonthSel, DefineSel="All")),"Yes","No")</f>
        <v>No</v>
      </c>
      <c r="B1327" s="15" t="str">
        <f ca="1">IF(SubmissionActual[[#This Row],[Month2]]&lt;MONTH(TODAY()),"Yes","No")</f>
        <v>No</v>
      </c>
      <c r="C1327" s="15">
        <v>2022</v>
      </c>
      <c r="D1327" s="15">
        <v>6</v>
      </c>
      <c r="E1327" s="15" t="s">
        <v>171</v>
      </c>
      <c r="F1327" s="11" t="s">
        <v>707</v>
      </c>
      <c r="G1327" s="11"/>
      <c r="H1327" s="266" t="s">
        <v>72</v>
      </c>
      <c r="I1327" s="266" t="s">
        <v>369</v>
      </c>
      <c r="J1327" s="11" t="s">
        <v>395</v>
      </c>
      <c r="K1327" s="11" t="s">
        <v>396</v>
      </c>
      <c r="L1327" s="11" t="s">
        <v>421</v>
      </c>
      <c r="M1327" s="11"/>
      <c r="N1327" s="11"/>
      <c r="O1327" s="11"/>
      <c r="P1327" s="11">
        <v>0</v>
      </c>
      <c r="Q1327" s="289">
        <f>IF(SUMIFS(N:N,E:E,SubmissionActual[[#This Row],[MonthName]])&gt;0,SubmissionActual[[#This Row],[2nd Submission]],SubmissionActual[[#This Row],[1st Submission]])</f>
        <v>0</v>
      </c>
    </row>
    <row r="1328" spans="1:17">
      <c r="A1328" s="15" t="str">
        <f>IF(OR(AND(SubmissionActual[MonthName]=MonthSel, SubmissionActual[Define]=DefineSel), AND(SubmissionActual[MonthName]=MonthSel, DefineSel="All")),"Yes","No")</f>
        <v>No</v>
      </c>
      <c r="B1328" s="15" t="str">
        <f ca="1">IF(SubmissionActual[[#This Row],[Month2]]&lt;MONTH(TODAY()),"Yes","No")</f>
        <v>No</v>
      </c>
      <c r="C1328" s="15">
        <v>2022</v>
      </c>
      <c r="D1328" s="15">
        <v>6</v>
      </c>
      <c r="E1328" s="15" t="s">
        <v>171</v>
      </c>
      <c r="F1328" s="11" t="s">
        <v>708</v>
      </c>
      <c r="G1328" s="11"/>
      <c r="H1328" s="266" t="s">
        <v>72</v>
      </c>
      <c r="I1328" s="266" t="s">
        <v>369</v>
      </c>
      <c r="J1328" s="11" t="s">
        <v>395</v>
      </c>
      <c r="K1328" s="11" t="s">
        <v>396</v>
      </c>
      <c r="L1328" s="11" t="s">
        <v>421</v>
      </c>
      <c r="M1328" s="11"/>
      <c r="N1328" s="11"/>
      <c r="O1328" s="11"/>
      <c r="P1328" s="11">
        <v>253</v>
      </c>
      <c r="Q1328" s="289">
        <f>IF(SUMIFS(N:N,E:E,SubmissionActual[[#This Row],[MonthName]])&gt;0,SubmissionActual[[#This Row],[2nd Submission]],SubmissionActual[[#This Row],[1st Submission]])</f>
        <v>0</v>
      </c>
    </row>
    <row r="1329" spans="1:17">
      <c r="A1329" s="15" t="str">
        <f>IF(OR(AND(SubmissionActual[MonthName]=MonthSel, SubmissionActual[Define]=DefineSel), AND(SubmissionActual[MonthName]=MonthSel, DefineSel="All")),"Yes","No")</f>
        <v>No</v>
      </c>
      <c r="B1329" s="15" t="str">
        <f ca="1">IF(SubmissionActual[[#This Row],[Month2]]&lt;MONTH(TODAY()),"Yes","No")</f>
        <v>No</v>
      </c>
      <c r="C1329" s="15">
        <v>2022</v>
      </c>
      <c r="D1329" s="15">
        <v>6</v>
      </c>
      <c r="E1329" s="15" t="s">
        <v>171</v>
      </c>
      <c r="F1329" s="11" t="s">
        <v>709</v>
      </c>
      <c r="G1329" s="11"/>
      <c r="H1329" s="266" t="s">
        <v>72</v>
      </c>
      <c r="I1329" s="266" t="s">
        <v>369</v>
      </c>
      <c r="J1329" s="11" t="s">
        <v>395</v>
      </c>
      <c r="K1329" s="11" t="s">
        <v>396</v>
      </c>
      <c r="L1329" s="11" t="s">
        <v>421</v>
      </c>
      <c r="M1329" s="11"/>
      <c r="N1329" s="11"/>
      <c r="O1329" s="11"/>
      <c r="P1329" s="11">
        <v>2003</v>
      </c>
      <c r="Q1329" s="289">
        <f>IF(SUMIFS(N:N,E:E,SubmissionActual[[#This Row],[MonthName]])&gt;0,SubmissionActual[[#This Row],[2nd Submission]],SubmissionActual[[#This Row],[1st Submission]])</f>
        <v>0</v>
      </c>
    </row>
    <row r="1330" spans="1:17">
      <c r="A1330" s="15" t="str">
        <f>IF(OR(AND(SubmissionActual[MonthName]=MonthSel, SubmissionActual[Define]=DefineSel), AND(SubmissionActual[MonthName]=MonthSel, DefineSel="All")),"Yes","No")</f>
        <v>No</v>
      </c>
      <c r="B1330" s="15" t="str">
        <f ca="1">IF(SubmissionActual[[#This Row],[Month2]]&lt;MONTH(TODAY()),"Yes","No")</f>
        <v>No</v>
      </c>
      <c r="C1330" s="15">
        <v>2022</v>
      </c>
      <c r="D1330" s="15">
        <v>6</v>
      </c>
      <c r="E1330" s="15" t="s">
        <v>171</v>
      </c>
      <c r="F1330" s="11" t="s">
        <v>710</v>
      </c>
      <c r="G1330" s="11"/>
      <c r="H1330" s="266" t="s">
        <v>72</v>
      </c>
      <c r="I1330" s="266" t="s">
        <v>369</v>
      </c>
      <c r="J1330" s="11" t="s">
        <v>395</v>
      </c>
      <c r="K1330" s="11" t="s">
        <v>396</v>
      </c>
      <c r="L1330" s="11" t="s">
        <v>421</v>
      </c>
      <c r="M1330" s="11"/>
      <c r="N1330" s="11"/>
      <c r="O1330" s="11"/>
      <c r="P1330" s="11">
        <v>0</v>
      </c>
      <c r="Q1330" s="289">
        <f>IF(SUMIFS(N:N,E:E,SubmissionActual[[#This Row],[MonthName]])&gt;0,SubmissionActual[[#This Row],[2nd Submission]],SubmissionActual[[#This Row],[1st Submission]])</f>
        <v>0</v>
      </c>
    </row>
    <row r="1331" spans="1:17">
      <c r="A1331" s="15" t="str">
        <f>IF(OR(AND(SubmissionActual[MonthName]=MonthSel, SubmissionActual[Define]=DefineSel), AND(SubmissionActual[MonthName]=MonthSel, DefineSel="All")),"Yes","No")</f>
        <v>No</v>
      </c>
      <c r="B1331" s="15" t="str">
        <f ca="1">IF(SubmissionActual[[#This Row],[Month2]]&lt;MONTH(TODAY()),"Yes","No")</f>
        <v>No</v>
      </c>
      <c r="C1331" s="15">
        <v>2022</v>
      </c>
      <c r="D1331" s="15">
        <v>6</v>
      </c>
      <c r="E1331" s="15" t="s">
        <v>171</v>
      </c>
      <c r="F1331" s="11" t="s">
        <v>711</v>
      </c>
      <c r="G1331" s="11"/>
      <c r="H1331" s="266" t="s">
        <v>72</v>
      </c>
      <c r="I1331" s="266" t="s">
        <v>369</v>
      </c>
      <c r="J1331" s="11" t="s">
        <v>400</v>
      </c>
      <c r="K1331" s="11" t="s">
        <v>401</v>
      </c>
      <c r="L1331" s="11" t="s">
        <v>421</v>
      </c>
      <c r="M1331" s="11"/>
      <c r="N1331" s="11"/>
      <c r="O1331" s="11"/>
      <c r="P1331" s="11">
        <v>0</v>
      </c>
      <c r="Q1331" s="289">
        <f>IF(SUMIFS(N:N,E:E,SubmissionActual[[#This Row],[MonthName]])&gt;0,SubmissionActual[[#This Row],[2nd Submission]],SubmissionActual[[#This Row],[1st Submission]])</f>
        <v>0</v>
      </c>
    </row>
    <row r="1332" spans="1:17">
      <c r="A1332" s="15" t="str">
        <f>IF(OR(AND(SubmissionActual[MonthName]=MonthSel, SubmissionActual[Define]=DefineSel), AND(SubmissionActual[MonthName]=MonthSel, DefineSel="All")),"Yes","No")</f>
        <v>No</v>
      </c>
      <c r="B1332" s="15" t="str">
        <f ca="1">IF(SubmissionActual[[#This Row],[Month2]]&lt;MONTH(TODAY()),"Yes","No")</f>
        <v>No</v>
      </c>
      <c r="C1332" s="15">
        <v>2022</v>
      </c>
      <c r="D1332" s="15">
        <v>6</v>
      </c>
      <c r="E1332" s="15" t="s">
        <v>171</v>
      </c>
      <c r="F1332" s="11" t="s">
        <v>712</v>
      </c>
      <c r="G1332" s="11"/>
      <c r="H1332" s="266" t="s">
        <v>72</v>
      </c>
      <c r="I1332" s="266" t="s">
        <v>369</v>
      </c>
      <c r="J1332" s="11" t="s">
        <v>400</v>
      </c>
      <c r="K1332" s="11" t="s">
        <v>401</v>
      </c>
      <c r="L1332" s="11" t="s">
        <v>421</v>
      </c>
      <c r="M1332" s="11"/>
      <c r="N1332" s="11"/>
      <c r="O1332" s="11"/>
      <c r="P1332" s="11">
        <v>1222.2</v>
      </c>
      <c r="Q1332" s="289">
        <f>IF(SUMIFS(N:N,E:E,SubmissionActual[[#This Row],[MonthName]])&gt;0,SubmissionActual[[#This Row],[2nd Submission]],SubmissionActual[[#This Row],[1st Submission]])</f>
        <v>0</v>
      </c>
    </row>
    <row r="1333" spans="1:17">
      <c r="A1333" s="15" t="str">
        <f>IF(OR(AND(SubmissionActual[MonthName]=MonthSel, SubmissionActual[Define]=DefineSel), AND(SubmissionActual[MonthName]=MonthSel, DefineSel="All")),"Yes","No")</f>
        <v>No</v>
      </c>
      <c r="B1333" s="15" t="str">
        <f ca="1">IF(SubmissionActual[[#This Row],[Month2]]&lt;MONTH(TODAY()),"Yes","No")</f>
        <v>No</v>
      </c>
      <c r="C1333" s="15">
        <v>2022</v>
      </c>
      <c r="D1333" s="15">
        <v>6</v>
      </c>
      <c r="E1333" s="15" t="s">
        <v>171</v>
      </c>
      <c r="F1333" s="11" t="s">
        <v>437</v>
      </c>
      <c r="G1333" s="11"/>
      <c r="H1333" s="266" t="s">
        <v>72</v>
      </c>
      <c r="I1333" s="266" t="s">
        <v>369</v>
      </c>
      <c r="J1333" s="11" t="s">
        <v>374</v>
      </c>
      <c r="K1333" s="11" t="s">
        <v>402</v>
      </c>
      <c r="L1333" s="11" t="s">
        <v>421</v>
      </c>
      <c r="M1333" s="11"/>
      <c r="N1333" s="11"/>
      <c r="O1333" s="11"/>
      <c r="P1333" s="11">
        <v>0</v>
      </c>
      <c r="Q1333" s="289">
        <f>IF(SUMIFS(N:N,E:E,SubmissionActual[[#This Row],[MonthName]])&gt;0,SubmissionActual[[#This Row],[2nd Submission]],SubmissionActual[[#This Row],[1st Submission]])</f>
        <v>0</v>
      </c>
    </row>
    <row r="1334" spans="1:17">
      <c r="A1334" s="15" t="str">
        <f>IF(OR(AND(SubmissionActual[MonthName]=MonthSel, SubmissionActual[Define]=DefineSel), AND(SubmissionActual[MonthName]=MonthSel, DefineSel="All")),"Yes","No")</f>
        <v>No</v>
      </c>
      <c r="B1334" s="15" t="str">
        <f ca="1">IF(SubmissionActual[[#This Row],[Month2]]&lt;MONTH(TODAY()),"Yes","No")</f>
        <v>No</v>
      </c>
      <c r="C1334" s="15">
        <v>2022</v>
      </c>
      <c r="D1334" s="15">
        <v>6</v>
      </c>
      <c r="E1334" s="15" t="s">
        <v>171</v>
      </c>
      <c r="F1334" s="11" t="s">
        <v>438</v>
      </c>
      <c r="G1334" s="11"/>
      <c r="H1334" s="266" t="s">
        <v>72</v>
      </c>
      <c r="I1334" s="266" t="s">
        <v>369</v>
      </c>
      <c r="J1334" s="11" t="s">
        <v>374</v>
      </c>
      <c r="K1334" s="11" t="s">
        <v>402</v>
      </c>
      <c r="L1334" s="11" t="s">
        <v>421</v>
      </c>
      <c r="M1334" s="11"/>
      <c r="N1334" s="11"/>
      <c r="O1334" s="11"/>
      <c r="P1334" s="11">
        <v>0</v>
      </c>
      <c r="Q1334" s="289">
        <f>IF(SUMIFS(N:N,E:E,SubmissionActual[[#This Row],[MonthName]])&gt;0,SubmissionActual[[#This Row],[2nd Submission]],SubmissionActual[[#This Row],[1st Submission]])</f>
        <v>0</v>
      </c>
    </row>
    <row r="1335" spans="1:17">
      <c r="A1335" s="15" t="str">
        <f>IF(OR(AND(SubmissionActual[MonthName]=MonthSel, SubmissionActual[Define]=DefineSel), AND(SubmissionActual[MonthName]=MonthSel, DefineSel="All")),"Yes","No")</f>
        <v>No</v>
      </c>
      <c r="B1335" s="15" t="str">
        <f ca="1">IF(SubmissionActual[[#This Row],[Month2]]&lt;MONTH(TODAY()),"Yes","No")</f>
        <v>No</v>
      </c>
      <c r="C1335" s="15">
        <v>2022</v>
      </c>
      <c r="D1335" s="15">
        <v>6</v>
      </c>
      <c r="E1335" s="15" t="s">
        <v>171</v>
      </c>
      <c r="F1335" s="11" t="s">
        <v>439</v>
      </c>
      <c r="G1335" s="11"/>
      <c r="H1335" s="266" t="s">
        <v>72</v>
      </c>
      <c r="I1335" s="266" t="s">
        <v>369</v>
      </c>
      <c r="J1335" s="11" t="s">
        <v>374</v>
      </c>
      <c r="K1335" s="11" t="s">
        <v>402</v>
      </c>
      <c r="L1335" s="11" t="s">
        <v>421</v>
      </c>
      <c r="M1335" s="11"/>
      <c r="N1335" s="11"/>
      <c r="O1335" s="11"/>
      <c r="P1335" s="11">
        <v>0</v>
      </c>
      <c r="Q1335" s="289">
        <f>IF(SUMIFS(N:N,E:E,SubmissionActual[[#This Row],[MonthName]])&gt;0,SubmissionActual[[#This Row],[2nd Submission]],SubmissionActual[[#This Row],[1st Submission]])</f>
        <v>0</v>
      </c>
    </row>
    <row r="1336" spans="1:17">
      <c r="A1336" s="15" t="str">
        <f>IF(OR(AND(SubmissionActual[MonthName]=MonthSel, SubmissionActual[Define]=DefineSel), AND(SubmissionActual[MonthName]=MonthSel, DefineSel="All")),"Yes","No")</f>
        <v>No</v>
      </c>
      <c r="B1336" s="15" t="str">
        <f ca="1">IF(SubmissionActual[[#This Row],[Month2]]&lt;MONTH(TODAY()),"Yes","No")</f>
        <v>No</v>
      </c>
      <c r="C1336" s="15">
        <v>2022</v>
      </c>
      <c r="D1336" s="15">
        <v>6</v>
      </c>
      <c r="E1336" s="15" t="s">
        <v>171</v>
      </c>
      <c r="F1336" s="11" t="s">
        <v>542</v>
      </c>
      <c r="G1336" s="11"/>
      <c r="H1336" s="266" t="s">
        <v>72</v>
      </c>
      <c r="I1336" s="266" t="s">
        <v>369</v>
      </c>
      <c r="J1336" s="11" t="s">
        <v>391</v>
      </c>
      <c r="K1336" s="11" t="s">
        <v>402</v>
      </c>
      <c r="L1336" s="11" t="s">
        <v>421</v>
      </c>
      <c r="M1336" s="11"/>
      <c r="N1336" s="11"/>
      <c r="O1336" s="11"/>
      <c r="P1336" s="11">
        <v>0</v>
      </c>
      <c r="Q1336" s="289">
        <f>IF(SUMIFS(N:N,E:E,SubmissionActual[[#This Row],[MonthName]])&gt;0,SubmissionActual[[#This Row],[2nd Submission]],SubmissionActual[[#This Row],[1st Submission]])</f>
        <v>0</v>
      </c>
    </row>
    <row r="1337" spans="1:17">
      <c r="A1337" s="15" t="str">
        <f>IF(OR(AND(SubmissionActual[MonthName]=MonthSel, SubmissionActual[Define]=DefineSel), AND(SubmissionActual[MonthName]=MonthSel, DefineSel="All")),"Yes","No")</f>
        <v>No</v>
      </c>
      <c r="B1337" s="15" t="str">
        <f ca="1">IF(SubmissionActual[[#This Row],[Month2]]&lt;MONTH(TODAY()),"Yes","No")</f>
        <v>No</v>
      </c>
      <c r="C1337" s="15">
        <v>2022</v>
      </c>
      <c r="D1337" s="15">
        <v>6</v>
      </c>
      <c r="E1337" s="15" t="s">
        <v>171</v>
      </c>
      <c r="F1337" s="11" t="s">
        <v>444</v>
      </c>
      <c r="G1337" s="11"/>
      <c r="H1337" s="266" t="s">
        <v>72</v>
      </c>
      <c r="I1337" s="266" t="s">
        <v>369</v>
      </c>
      <c r="J1337" s="11" t="s">
        <v>391</v>
      </c>
      <c r="K1337" s="11" t="s">
        <v>402</v>
      </c>
      <c r="L1337" s="11" t="s">
        <v>421</v>
      </c>
      <c r="M1337" s="11"/>
      <c r="N1337" s="11"/>
      <c r="O1337" s="11"/>
      <c r="P1337" s="11">
        <v>0</v>
      </c>
      <c r="Q1337" s="289">
        <f>IF(SUMIFS(N:N,E:E,SubmissionActual[[#This Row],[MonthName]])&gt;0,SubmissionActual[[#This Row],[2nd Submission]],SubmissionActual[[#This Row],[1st Submission]])</f>
        <v>0</v>
      </c>
    </row>
    <row r="1338" spans="1:17">
      <c r="A1338" s="15" t="str">
        <f>IF(OR(AND(SubmissionActual[MonthName]=MonthSel, SubmissionActual[Define]=DefineSel), AND(SubmissionActual[MonthName]=MonthSel, DefineSel="All")),"Yes","No")</f>
        <v>No</v>
      </c>
      <c r="B1338" s="15" t="str">
        <f ca="1">IF(SubmissionActual[[#This Row],[Month2]]&lt;MONTH(TODAY()),"Yes","No")</f>
        <v>No</v>
      </c>
      <c r="C1338" s="15">
        <v>2022</v>
      </c>
      <c r="D1338" s="15">
        <v>6</v>
      </c>
      <c r="E1338" s="15" t="s">
        <v>171</v>
      </c>
      <c r="F1338" s="11" t="s">
        <v>499</v>
      </c>
      <c r="G1338" s="11"/>
      <c r="H1338" s="266" t="s">
        <v>72</v>
      </c>
      <c r="I1338" s="266" t="s">
        <v>47</v>
      </c>
      <c r="J1338" s="11" t="s">
        <v>403</v>
      </c>
      <c r="K1338" s="11" t="s">
        <v>404</v>
      </c>
      <c r="L1338" s="11" t="s">
        <v>419</v>
      </c>
      <c r="M1338" s="11"/>
      <c r="N1338" s="11"/>
      <c r="O1338" s="11"/>
      <c r="P1338" s="11">
        <v>0</v>
      </c>
      <c r="Q1338" s="289">
        <f>IF(SUMIFS(N:N,E:E,SubmissionActual[[#This Row],[MonthName]])&gt;0,SubmissionActual[[#This Row],[2nd Submission]],SubmissionActual[[#This Row],[1st Submission]])</f>
        <v>0</v>
      </c>
    </row>
    <row r="1339" spans="1:17">
      <c r="A1339" s="15" t="str">
        <f>IF(OR(AND(SubmissionActual[MonthName]=MonthSel, SubmissionActual[Define]=DefineSel), AND(SubmissionActual[MonthName]=MonthSel, DefineSel="All")),"Yes","No")</f>
        <v>No</v>
      </c>
      <c r="B1339" s="15" t="str">
        <f ca="1">IF(SubmissionActual[[#This Row],[Month2]]&lt;MONTH(TODAY()),"Yes","No")</f>
        <v>No</v>
      </c>
      <c r="C1339" s="15">
        <v>2022</v>
      </c>
      <c r="D1339" s="15">
        <v>6</v>
      </c>
      <c r="E1339" s="15" t="s">
        <v>171</v>
      </c>
      <c r="F1339" s="11" t="s">
        <v>501</v>
      </c>
      <c r="G1339" s="11"/>
      <c r="H1339" s="266" t="s">
        <v>72</v>
      </c>
      <c r="I1339" s="266" t="s">
        <v>47</v>
      </c>
      <c r="J1339" s="11" t="s">
        <v>403</v>
      </c>
      <c r="K1339" s="11" t="s">
        <v>404</v>
      </c>
      <c r="L1339" s="11" t="s">
        <v>419</v>
      </c>
      <c r="M1339" s="11"/>
      <c r="N1339" s="11"/>
      <c r="O1339" s="11"/>
      <c r="P1339" s="11">
        <v>0</v>
      </c>
      <c r="Q1339" s="289">
        <f>IF(SUMIFS(N:N,E:E,SubmissionActual[[#This Row],[MonthName]])&gt;0,SubmissionActual[[#This Row],[2nd Submission]],SubmissionActual[[#This Row],[1st Submission]])</f>
        <v>0</v>
      </c>
    </row>
    <row r="1340" spans="1:17">
      <c r="A1340" s="15" t="str">
        <f>IF(OR(AND(SubmissionActual[MonthName]=MonthSel, SubmissionActual[Define]=DefineSel), AND(SubmissionActual[MonthName]=MonthSel, DefineSel="All")),"Yes","No")</f>
        <v>No</v>
      </c>
      <c r="B1340" s="15" t="str">
        <f ca="1">IF(SubmissionActual[[#This Row],[Month2]]&lt;MONTH(TODAY()),"Yes","No")</f>
        <v>No</v>
      </c>
      <c r="C1340" s="15">
        <v>2022</v>
      </c>
      <c r="D1340" s="15">
        <v>6</v>
      </c>
      <c r="E1340" s="15" t="s">
        <v>171</v>
      </c>
      <c r="F1340" s="11" t="s">
        <v>503</v>
      </c>
      <c r="G1340" s="11"/>
      <c r="H1340" s="266" t="s">
        <v>72</v>
      </c>
      <c r="I1340" s="266" t="s">
        <v>47</v>
      </c>
      <c r="J1340" s="11" t="s">
        <v>403</v>
      </c>
      <c r="K1340" s="11" t="s">
        <v>405</v>
      </c>
      <c r="L1340" s="11" t="s">
        <v>419</v>
      </c>
      <c r="M1340" s="11"/>
      <c r="N1340" s="11"/>
      <c r="O1340" s="11"/>
      <c r="P1340" s="11">
        <v>0</v>
      </c>
      <c r="Q1340" s="289">
        <f>IF(SUMIFS(N:N,E:E,SubmissionActual[[#This Row],[MonthName]])&gt;0,SubmissionActual[[#This Row],[2nd Submission]],SubmissionActual[[#This Row],[1st Submission]])</f>
        <v>0</v>
      </c>
    </row>
    <row r="1341" spans="1:17">
      <c r="A1341" s="15" t="str">
        <f>IF(OR(AND(SubmissionActual[MonthName]=MonthSel, SubmissionActual[Define]=DefineSel), AND(SubmissionActual[MonthName]=MonthSel, DefineSel="All")),"Yes","No")</f>
        <v>No</v>
      </c>
      <c r="B1341" s="15" t="str">
        <f ca="1">IF(SubmissionActual[[#This Row],[Month2]]&lt;MONTH(TODAY()),"Yes","No")</f>
        <v>No</v>
      </c>
      <c r="C1341" s="15">
        <v>2022</v>
      </c>
      <c r="D1341" s="15">
        <v>6</v>
      </c>
      <c r="E1341" s="15" t="s">
        <v>171</v>
      </c>
      <c r="F1341" s="11" t="s">
        <v>500</v>
      </c>
      <c r="G1341" s="11"/>
      <c r="H1341" s="266" t="s">
        <v>72</v>
      </c>
      <c r="I1341" s="266" t="s">
        <v>47</v>
      </c>
      <c r="J1341" s="11" t="s">
        <v>403</v>
      </c>
      <c r="K1341" s="11" t="s">
        <v>404</v>
      </c>
      <c r="L1341" s="11" t="s">
        <v>419</v>
      </c>
      <c r="M1341" s="11"/>
      <c r="N1341" s="11"/>
      <c r="O1341" s="11"/>
      <c r="P1341" s="11">
        <v>0</v>
      </c>
      <c r="Q1341" s="289">
        <f>IF(SUMIFS(N:N,E:E,SubmissionActual[[#This Row],[MonthName]])&gt;0,SubmissionActual[[#This Row],[2nd Submission]],SubmissionActual[[#This Row],[1st Submission]])</f>
        <v>0</v>
      </c>
    </row>
    <row r="1342" spans="1:17">
      <c r="A1342" s="15" t="str">
        <f>IF(OR(AND(SubmissionActual[MonthName]=MonthSel, SubmissionActual[Define]=DefineSel), AND(SubmissionActual[MonthName]=MonthSel, DefineSel="All")),"Yes","No")</f>
        <v>No</v>
      </c>
      <c r="B1342" s="15" t="str">
        <f ca="1">IF(SubmissionActual[[#This Row],[Month2]]&lt;MONTH(TODAY()),"Yes","No")</f>
        <v>No</v>
      </c>
      <c r="C1342" s="15">
        <v>2022</v>
      </c>
      <c r="D1342" s="15">
        <v>6</v>
      </c>
      <c r="E1342" s="15" t="s">
        <v>171</v>
      </c>
      <c r="F1342" s="11" t="s">
        <v>502</v>
      </c>
      <c r="G1342" s="11"/>
      <c r="H1342" s="266" t="s">
        <v>72</v>
      </c>
      <c r="I1342" s="266" t="s">
        <v>47</v>
      </c>
      <c r="J1342" s="11" t="s">
        <v>403</v>
      </c>
      <c r="K1342" s="11" t="s">
        <v>404</v>
      </c>
      <c r="L1342" s="11" t="s">
        <v>419</v>
      </c>
      <c r="M1342" s="11"/>
      <c r="N1342" s="11"/>
      <c r="O1342" s="11"/>
      <c r="P1342" s="11">
        <v>0</v>
      </c>
      <c r="Q1342" s="289">
        <f>IF(SUMIFS(N:N,E:E,SubmissionActual[[#This Row],[MonthName]])&gt;0,SubmissionActual[[#This Row],[2nd Submission]],SubmissionActual[[#This Row],[1st Submission]])</f>
        <v>0</v>
      </c>
    </row>
    <row r="1343" spans="1:17">
      <c r="A1343" s="15" t="str">
        <f>IF(OR(AND(SubmissionActual[MonthName]=MonthSel, SubmissionActual[Define]=DefineSel), AND(SubmissionActual[MonthName]=MonthSel, DefineSel="All")),"Yes","No")</f>
        <v>No</v>
      </c>
      <c r="B1343" s="15" t="str">
        <f ca="1">IF(SubmissionActual[[#This Row],[Month2]]&lt;MONTH(TODAY()),"Yes","No")</f>
        <v>No</v>
      </c>
      <c r="C1343" s="15">
        <v>2022</v>
      </c>
      <c r="D1343" s="15">
        <v>6</v>
      </c>
      <c r="E1343" s="15" t="s">
        <v>171</v>
      </c>
      <c r="F1343" s="11" t="s">
        <v>504</v>
      </c>
      <c r="G1343" s="11"/>
      <c r="H1343" s="266" t="s">
        <v>72</v>
      </c>
      <c r="I1343" s="266" t="s">
        <v>47</v>
      </c>
      <c r="J1343" s="11" t="s">
        <v>403</v>
      </c>
      <c r="K1343" s="11" t="s">
        <v>405</v>
      </c>
      <c r="L1343" s="11" t="s">
        <v>419</v>
      </c>
      <c r="M1343" s="11"/>
      <c r="N1343" s="11"/>
      <c r="O1343" s="11"/>
      <c r="P1343" s="11">
        <v>0</v>
      </c>
      <c r="Q1343" s="289">
        <f>IF(SUMIFS(N:N,E:E,SubmissionActual[[#This Row],[MonthName]])&gt;0,SubmissionActual[[#This Row],[2nd Submission]],SubmissionActual[[#This Row],[1st Submission]])</f>
        <v>0</v>
      </c>
    </row>
    <row r="1344" spans="1:17">
      <c r="A1344" s="15" t="str">
        <f>IF(OR(AND(SubmissionActual[MonthName]=MonthSel, SubmissionActual[Define]=DefineSel), AND(SubmissionActual[MonthName]=MonthSel, DefineSel="All")),"Yes","No")</f>
        <v>No</v>
      </c>
      <c r="B1344" s="15" t="str">
        <f ca="1">IF(SubmissionActual[[#This Row],[Month2]]&lt;MONTH(TODAY()),"Yes","No")</f>
        <v>No</v>
      </c>
      <c r="C1344" s="15">
        <v>2022</v>
      </c>
      <c r="D1344" s="15">
        <v>6</v>
      </c>
      <c r="E1344" s="15" t="s">
        <v>171</v>
      </c>
      <c r="F1344" s="11" t="s">
        <v>505</v>
      </c>
      <c r="G1344" s="11"/>
      <c r="H1344" s="266" t="s">
        <v>72</v>
      </c>
      <c r="I1344" s="266" t="s">
        <v>47</v>
      </c>
      <c r="J1344" s="11" t="s">
        <v>403</v>
      </c>
      <c r="K1344" s="11" t="s">
        <v>406</v>
      </c>
      <c r="L1344" s="11" t="s">
        <v>419</v>
      </c>
      <c r="M1344" s="11"/>
      <c r="N1344" s="11"/>
      <c r="O1344" s="11"/>
      <c r="P1344" s="11">
        <v>0</v>
      </c>
      <c r="Q1344" s="289">
        <f>IF(SUMIFS(N:N,E:E,SubmissionActual[[#This Row],[MonthName]])&gt;0,SubmissionActual[[#This Row],[2nd Submission]],SubmissionActual[[#This Row],[1st Submission]])</f>
        <v>0</v>
      </c>
    </row>
    <row r="1345" spans="1:17">
      <c r="A1345" s="15" t="str">
        <f>IF(OR(AND(SubmissionActual[MonthName]=MonthSel, SubmissionActual[Define]=DefineSel), AND(SubmissionActual[MonthName]=MonthSel, DefineSel="All")),"Yes","No")</f>
        <v>No</v>
      </c>
      <c r="B1345" s="15" t="str">
        <f ca="1">IF(SubmissionActual[[#This Row],[Month2]]&lt;MONTH(TODAY()),"Yes","No")</f>
        <v>No</v>
      </c>
      <c r="C1345" s="15">
        <v>2022</v>
      </c>
      <c r="D1345" s="15">
        <v>6</v>
      </c>
      <c r="E1345" s="15" t="s">
        <v>171</v>
      </c>
      <c r="F1345" s="11" t="s">
        <v>507</v>
      </c>
      <c r="G1345" s="11"/>
      <c r="H1345" s="266" t="s">
        <v>72</v>
      </c>
      <c r="I1345" s="266" t="s">
        <v>47</v>
      </c>
      <c r="J1345" s="11" t="s">
        <v>403</v>
      </c>
      <c r="K1345" s="11" t="s">
        <v>406</v>
      </c>
      <c r="L1345" s="11" t="s">
        <v>419</v>
      </c>
      <c r="M1345" s="11"/>
      <c r="N1345" s="11"/>
      <c r="O1345" s="11"/>
      <c r="P1345" s="11">
        <v>0</v>
      </c>
      <c r="Q1345" s="289">
        <f>IF(SUMIFS(N:N,E:E,SubmissionActual[[#This Row],[MonthName]])&gt;0,SubmissionActual[[#This Row],[2nd Submission]],SubmissionActual[[#This Row],[1st Submission]])</f>
        <v>0</v>
      </c>
    </row>
    <row r="1346" spans="1:17">
      <c r="A1346" s="15" t="str">
        <f>IF(OR(AND(SubmissionActual[MonthName]=MonthSel, SubmissionActual[Define]=DefineSel), AND(SubmissionActual[MonthName]=MonthSel, DefineSel="All")),"Yes","No")</f>
        <v>No</v>
      </c>
      <c r="B1346" s="15" t="str">
        <f ca="1">IF(SubmissionActual[[#This Row],[Month2]]&lt;MONTH(TODAY()),"Yes","No")</f>
        <v>No</v>
      </c>
      <c r="C1346" s="15">
        <v>2022</v>
      </c>
      <c r="D1346" s="15">
        <v>6</v>
      </c>
      <c r="E1346" s="15" t="s">
        <v>171</v>
      </c>
      <c r="F1346" s="11" t="s">
        <v>508</v>
      </c>
      <c r="G1346" s="11"/>
      <c r="H1346" s="266" t="s">
        <v>72</v>
      </c>
      <c r="I1346" s="266" t="s">
        <v>47</v>
      </c>
      <c r="J1346" s="11" t="s">
        <v>403</v>
      </c>
      <c r="K1346" s="11" t="s">
        <v>405</v>
      </c>
      <c r="L1346" s="11" t="s">
        <v>419</v>
      </c>
      <c r="M1346" s="11"/>
      <c r="N1346" s="11"/>
      <c r="O1346" s="11"/>
      <c r="P1346" s="11">
        <v>0</v>
      </c>
      <c r="Q1346" s="289">
        <f>IF(SUMIFS(N:N,E:E,SubmissionActual[[#This Row],[MonthName]])&gt;0,SubmissionActual[[#This Row],[2nd Submission]],SubmissionActual[[#This Row],[1st Submission]])</f>
        <v>0</v>
      </c>
    </row>
    <row r="1347" spans="1:17">
      <c r="A1347" s="15" t="str">
        <f>IF(OR(AND(SubmissionActual[MonthName]=MonthSel, SubmissionActual[Define]=DefineSel), AND(SubmissionActual[MonthName]=MonthSel, DefineSel="All")),"Yes","No")</f>
        <v>No</v>
      </c>
      <c r="B1347" s="15" t="str">
        <f ca="1">IF(SubmissionActual[[#This Row],[Month2]]&lt;MONTH(TODAY()),"Yes","No")</f>
        <v>No</v>
      </c>
      <c r="C1347" s="15">
        <v>2022</v>
      </c>
      <c r="D1347" s="15">
        <v>6</v>
      </c>
      <c r="E1347" s="15" t="s">
        <v>171</v>
      </c>
      <c r="F1347" s="11" t="s">
        <v>509</v>
      </c>
      <c r="G1347" s="11"/>
      <c r="H1347" s="266" t="s">
        <v>72</v>
      </c>
      <c r="I1347" s="266" t="s">
        <v>47</v>
      </c>
      <c r="J1347" s="11" t="s">
        <v>403</v>
      </c>
      <c r="K1347" s="11" t="s">
        <v>405</v>
      </c>
      <c r="L1347" s="11" t="s">
        <v>419</v>
      </c>
      <c r="M1347" s="11"/>
      <c r="N1347" s="11"/>
      <c r="O1347" s="11"/>
      <c r="P1347" s="11">
        <v>0</v>
      </c>
      <c r="Q1347" s="289">
        <f>IF(SUMIFS(N:N,E:E,SubmissionActual[[#This Row],[MonthName]])&gt;0,SubmissionActual[[#This Row],[2nd Submission]],SubmissionActual[[#This Row],[1st Submission]])</f>
        <v>0</v>
      </c>
    </row>
    <row r="1348" spans="1:17">
      <c r="A1348" s="15" t="str">
        <f>IF(OR(AND(SubmissionActual[MonthName]=MonthSel, SubmissionActual[Define]=DefineSel), AND(SubmissionActual[MonthName]=MonthSel, DefineSel="All")),"Yes","No")</f>
        <v>No</v>
      </c>
      <c r="B1348" s="15" t="str">
        <f ca="1">IF(SubmissionActual[[#This Row],[Month2]]&lt;MONTH(TODAY()),"Yes","No")</f>
        <v>No</v>
      </c>
      <c r="C1348" s="15">
        <v>2022</v>
      </c>
      <c r="D1348" s="15">
        <v>6</v>
      </c>
      <c r="E1348" s="15" t="s">
        <v>171</v>
      </c>
      <c r="F1348" s="11" t="s">
        <v>511</v>
      </c>
      <c r="G1348" s="11"/>
      <c r="H1348" s="266" t="s">
        <v>72</v>
      </c>
      <c r="I1348" s="266" t="s">
        <v>47</v>
      </c>
      <c r="J1348" s="11" t="s">
        <v>403</v>
      </c>
      <c r="K1348" s="11" t="s">
        <v>388</v>
      </c>
      <c r="L1348" s="11" t="s">
        <v>419</v>
      </c>
      <c r="M1348" s="11"/>
      <c r="N1348" s="11"/>
      <c r="O1348" s="11"/>
      <c r="P1348" s="11">
        <v>0</v>
      </c>
      <c r="Q1348" s="289">
        <f>IF(SUMIFS(N:N,E:E,SubmissionActual[[#This Row],[MonthName]])&gt;0,SubmissionActual[[#This Row],[2nd Submission]],SubmissionActual[[#This Row],[1st Submission]])</f>
        <v>0</v>
      </c>
    </row>
    <row r="1349" spans="1:17">
      <c r="A1349" s="15" t="str">
        <f>IF(OR(AND(SubmissionActual[MonthName]=MonthSel, SubmissionActual[Define]=DefineSel), AND(SubmissionActual[MonthName]=MonthSel, DefineSel="All")),"Yes","No")</f>
        <v>No</v>
      </c>
      <c r="B1349" s="15" t="str">
        <f ca="1">IF(SubmissionActual[[#This Row],[Month2]]&lt;MONTH(TODAY()),"Yes","No")</f>
        <v>No</v>
      </c>
      <c r="C1349" s="15">
        <v>2022</v>
      </c>
      <c r="D1349" s="15">
        <v>6</v>
      </c>
      <c r="E1349" s="15" t="s">
        <v>171</v>
      </c>
      <c r="F1349" s="11" t="s">
        <v>512</v>
      </c>
      <c r="G1349" s="11"/>
      <c r="H1349" s="266" t="s">
        <v>72</v>
      </c>
      <c r="I1349" s="266" t="s">
        <v>47</v>
      </c>
      <c r="J1349" s="11" t="s">
        <v>403</v>
      </c>
      <c r="K1349" s="11" t="s">
        <v>405</v>
      </c>
      <c r="L1349" s="11" t="s">
        <v>419</v>
      </c>
      <c r="M1349" s="11"/>
      <c r="N1349" s="11"/>
      <c r="O1349" s="11"/>
      <c r="P1349" s="11">
        <v>0</v>
      </c>
      <c r="Q1349" s="289">
        <f>IF(SUMIFS(N:N,E:E,SubmissionActual[[#This Row],[MonthName]])&gt;0,SubmissionActual[[#This Row],[2nd Submission]],SubmissionActual[[#This Row],[1st Submission]])</f>
        <v>0</v>
      </c>
    </row>
    <row r="1350" spans="1:17">
      <c r="A1350" s="15" t="str">
        <f>IF(OR(AND(SubmissionActual[MonthName]=MonthSel, SubmissionActual[Define]=DefineSel), AND(SubmissionActual[MonthName]=MonthSel, DefineSel="All")),"Yes","No")</f>
        <v>No</v>
      </c>
      <c r="B1350" s="15" t="str">
        <f ca="1">IF(SubmissionActual[[#This Row],[Month2]]&lt;MONTH(TODAY()),"Yes","No")</f>
        <v>No</v>
      </c>
      <c r="C1350" s="15">
        <v>2022</v>
      </c>
      <c r="D1350" s="15">
        <v>6</v>
      </c>
      <c r="E1350" s="15" t="s">
        <v>171</v>
      </c>
      <c r="F1350" s="11" t="s">
        <v>510</v>
      </c>
      <c r="G1350" s="11"/>
      <c r="H1350" s="266" t="s">
        <v>72</v>
      </c>
      <c r="I1350" s="266" t="s">
        <v>47</v>
      </c>
      <c r="J1350" s="11" t="s">
        <v>403</v>
      </c>
      <c r="K1350" s="11" t="s">
        <v>405</v>
      </c>
      <c r="L1350" s="11" t="s">
        <v>419</v>
      </c>
      <c r="M1350" s="11"/>
      <c r="N1350" s="11"/>
      <c r="O1350" s="11"/>
      <c r="P1350" s="11">
        <v>0</v>
      </c>
      <c r="Q1350" s="289">
        <f>IF(SUMIFS(N:N,E:E,SubmissionActual[[#This Row],[MonthName]])&gt;0,SubmissionActual[[#This Row],[2nd Submission]],SubmissionActual[[#This Row],[1st Submission]])</f>
        <v>0</v>
      </c>
    </row>
    <row r="1351" spans="1:17">
      <c r="A1351" s="15" t="str">
        <f>IF(OR(AND(SubmissionActual[MonthName]=MonthSel, SubmissionActual[Define]=DefineSel), AND(SubmissionActual[MonthName]=MonthSel, DefineSel="All")),"Yes","No")</f>
        <v>No</v>
      </c>
      <c r="B1351" s="15" t="str">
        <f ca="1">IF(SubmissionActual[[#This Row],[Month2]]&lt;MONTH(TODAY()),"Yes","No")</f>
        <v>No</v>
      </c>
      <c r="C1351" s="15">
        <v>2022</v>
      </c>
      <c r="D1351" s="15">
        <v>6</v>
      </c>
      <c r="E1351" s="15" t="s">
        <v>171</v>
      </c>
      <c r="F1351" s="11" t="s">
        <v>506</v>
      </c>
      <c r="G1351" s="11"/>
      <c r="H1351" s="266" t="s">
        <v>72</v>
      </c>
      <c r="I1351" s="266" t="s">
        <v>47</v>
      </c>
      <c r="J1351" s="11" t="s">
        <v>403</v>
      </c>
      <c r="K1351" s="11" t="s">
        <v>405</v>
      </c>
      <c r="L1351" s="11" t="s">
        <v>419</v>
      </c>
      <c r="M1351" s="11"/>
      <c r="N1351" s="11"/>
      <c r="O1351" s="11"/>
      <c r="P1351" s="11">
        <v>1968</v>
      </c>
      <c r="Q1351" s="289">
        <f>IF(SUMIFS(N:N,E:E,SubmissionActual[[#This Row],[MonthName]])&gt;0,SubmissionActual[[#This Row],[2nd Submission]],SubmissionActual[[#This Row],[1st Submission]])</f>
        <v>0</v>
      </c>
    </row>
    <row r="1352" spans="1:17">
      <c r="A1352" s="15" t="str">
        <f>IF(OR(AND(SubmissionActual[MonthName]=MonthSel, SubmissionActual[Define]=DefineSel), AND(SubmissionActual[MonthName]=MonthSel, DefineSel="All")),"Yes","No")</f>
        <v>No</v>
      </c>
      <c r="B1352" s="15" t="str">
        <f ca="1">IF(SubmissionActual[[#This Row],[Month2]]&lt;MONTH(TODAY()),"Yes","No")</f>
        <v>No</v>
      </c>
      <c r="C1352" s="15">
        <v>2022</v>
      </c>
      <c r="D1352" s="15">
        <v>6</v>
      </c>
      <c r="E1352" s="15" t="s">
        <v>171</v>
      </c>
      <c r="F1352" s="11" t="s">
        <v>525</v>
      </c>
      <c r="G1352" s="11"/>
      <c r="H1352" s="266" t="s">
        <v>72</v>
      </c>
      <c r="I1352" s="266" t="s">
        <v>370</v>
      </c>
      <c r="J1352" s="11" t="s">
        <v>403</v>
      </c>
      <c r="K1352" s="11" t="s">
        <v>407</v>
      </c>
      <c r="L1352" s="11" t="s">
        <v>419</v>
      </c>
      <c r="M1352" s="11"/>
      <c r="N1352" s="11"/>
      <c r="O1352" s="11"/>
      <c r="P1352" s="11">
        <v>1925</v>
      </c>
      <c r="Q1352" s="289">
        <f>IF(SUMIFS(N:N,E:E,SubmissionActual[[#This Row],[MonthName]])&gt;0,SubmissionActual[[#This Row],[2nd Submission]],SubmissionActual[[#This Row],[1st Submission]])</f>
        <v>0</v>
      </c>
    </row>
    <row r="1353" spans="1:17">
      <c r="A1353" s="15" t="str">
        <f>IF(OR(AND(SubmissionActual[MonthName]=MonthSel, SubmissionActual[Define]=DefineSel), AND(SubmissionActual[MonthName]=MonthSel, DefineSel="All")),"Yes","No")</f>
        <v>No</v>
      </c>
      <c r="B1353" s="15" t="str">
        <f ca="1">IF(SubmissionActual[[#This Row],[Month2]]&lt;MONTH(TODAY()),"Yes","No")</f>
        <v>No</v>
      </c>
      <c r="C1353" s="15">
        <v>2022</v>
      </c>
      <c r="D1353" s="15">
        <v>6</v>
      </c>
      <c r="E1353" s="15" t="s">
        <v>171</v>
      </c>
      <c r="F1353" s="11" t="s">
        <v>713</v>
      </c>
      <c r="G1353" s="11"/>
      <c r="H1353" s="266" t="s">
        <v>72</v>
      </c>
      <c r="I1353" s="266" t="s">
        <v>370</v>
      </c>
      <c r="J1353" s="11" t="s">
        <v>403</v>
      </c>
      <c r="K1353" s="11" t="s">
        <v>407</v>
      </c>
      <c r="L1353" s="11" t="s">
        <v>421</v>
      </c>
      <c r="M1353" s="11"/>
      <c r="N1353" s="11"/>
      <c r="O1353" s="11"/>
      <c r="P1353" s="11">
        <v>651.54999999999995</v>
      </c>
      <c r="Q1353" s="289">
        <f>IF(SUMIFS(N:N,E:E,SubmissionActual[[#This Row],[MonthName]])&gt;0,SubmissionActual[[#This Row],[2nd Submission]],SubmissionActual[[#This Row],[1st Submission]])</f>
        <v>0</v>
      </c>
    </row>
    <row r="1354" spans="1:17">
      <c r="A1354" s="15" t="str">
        <f>IF(OR(AND(SubmissionActual[MonthName]=MonthSel, SubmissionActual[Define]=DefineSel), AND(SubmissionActual[MonthName]=MonthSel, DefineSel="All")),"Yes","No")</f>
        <v>No</v>
      </c>
      <c r="B1354" s="15" t="str">
        <f ca="1">IF(SubmissionActual[[#This Row],[Month2]]&lt;MONTH(TODAY()),"Yes","No")</f>
        <v>No</v>
      </c>
      <c r="C1354" s="15">
        <v>2022</v>
      </c>
      <c r="D1354" s="15">
        <v>6</v>
      </c>
      <c r="E1354" s="15" t="s">
        <v>171</v>
      </c>
      <c r="F1354" s="11" t="s">
        <v>714</v>
      </c>
      <c r="G1354" s="11"/>
      <c r="H1354" s="266" t="s">
        <v>72</v>
      </c>
      <c r="I1354" s="266" t="s">
        <v>370</v>
      </c>
      <c r="J1354" s="11" t="s">
        <v>403</v>
      </c>
      <c r="K1354" s="11" t="s">
        <v>407</v>
      </c>
      <c r="L1354" s="11" t="s">
        <v>421</v>
      </c>
      <c r="M1354" s="11"/>
      <c r="N1354" s="11"/>
      <c r="O1354" s="11"/>
      <c r="P1354" s="11">
        <v>591</v>
      </c>
      <c r="Q1354" s="289">
        <f>IF(SUMIFS(N:N,E:E,SubmissionActual[[#This Row],[MonthName]])&gt;0,SubmissionActual[[#This Row],[2nd Submission]],SubmissionActual[[#This Row],[1st Submission]])</f>
        <v>0</v>
      </c>
    </row>
    <row r="1355" spans="1:17">
      <c r="A1355" s="15" t="str">
        <f>IF(OR(AND(SubmissionActual[MonthName]=MonthSel, SubmissionActual[Define]=DefineSel), AND(SubmissionActual[MonthName]=MonthSel, DefineSel="All")),"Yes","No")</f>
        <v>No</v>
      </c>
      <c r="B1355" s="15" t="str">
        <f ca="1">IF(SubmissionActual[[#This Row],[Month2]]&lt;MONTH(TODAY()),"Yes","No")</f>
        <v>No</v>
      </c>
      <c r="C1355" s="15">
        <v>2022</v>
      </c>
      <c r="D1355" s="15">
        <v>6</v>
      </c>
      <c r="E1355" s="15" t="s">
        <v>171</v>
      </c>
      <c r="F1355" s="11" t="s">
        <v>716</v>
      </c>
      <c r="G1355" s="11"/>
      <c r="H1355" s="266" t="s">
        <v>72</v>
      </c>
      <c r="I1355" s="266" t="s">
        <v>45</v>
      </c>
      <c r="J1355" s="11" t="s">
        <v>384</v>
      </c>
      <c r="K1355" s="11" t="s">
        <v>408</v>
      </c>
      <c r="L1355" s="11" t="s">
        <v>421</v>
      </c>
      <c r="M1355" s="11"/>
      <c r="N1355" s="11"/>
      <c r="O1355" s="11"/>
      <c r="P1355" s="11">
        <v>0</v>
      </c>
      <c r="Q1355" s="289">
        <f>IF(SUMIFS(N:N,E:E,SubmissionActual[[#This Row],[MonthName]])&gt;0,SubmissionActual[[#This Row],[2nd Submission]],SubmissionActual[[#This Row],[1st Submission]])</f>
        <v>0</v>
      </c>
    </row>
    <row r="1356" spans="1:17">
      <c r="A1356" s="15" t="str">
        <f>IF(OR(AND(SubmissionActual[MonthName]=MonthSel, SubmissionActual[Define]=DefineSel), AND(SubmissionActual[MonthName]=MonthSel, DefineSel="All")),"Yes","No")</f>
        <v>No</v>
      </c>
      <c r="B1356" s="15" t="str">
        <f ca="1">IF(SubmissionActual[[#This Row],[Month2]]&lt;MONTH(TODAY()),"Yes","No")</f>
        <v>No</v>
      </c>
      <c r="C1356" s="15">
        <v>2022</v>
      </c>
      <c r="D1356" s="15">
        <v>6</v>
      </c>
      <c r="E1356" s="15" t="s">
        <v>171</v>
      </c>
      <c r="F1356" s="11" t="s">
        <v>717</v>
      </c>
      <c r="G1356" s="11"/>
      <c r="H1356" s="266" t="s">
        <v>72</v>
      </c>
      <c r="I1356" s="266" t="s">
        <v>45</v>
      </c>
      <c r="J1356" s="11" t="s">
        <v>384</v>
      </c>
      <c r="K1356" s="11" t="s">
        <v>408</v>
      </c>
      <c r="L1356" s="11" t="s">
        <v>421</v>
      </c>
      <c r="M1356" s="11"/>
      <c r="N1356" s="11"/>
      <c r="O1356" s="11"/>
      <c r="P1356" s="11">
        <v>962</v>
      </c>
      <c r="Q1356" s="289">
        <f>IF(SUMIFS(N:N,E:E,SubmissionActual[[#This Row],[MonthName]])&gt;0,SubmissionActual[[#This Row],[2nd Submission]],SubmissionActual[[#This Row],[1st Submission]])</f>
        <v>0</v>
      </c>
    </row>
    <row r="1357" spans="1:17">
      <c r="A1357" s="15" t="str">
        <f>IF(OR(AND(SubmissionActual[MonthName]=MonthSel, SubmissionActual[Define]=DefineSel), AND(SubmissionActual[MonthName]=MonthSel, DefineSel="All")),"Yes","No")</f>
        <v>No</v>
      </c>
      <c r="B1357" s="15" t="str">
        <f ca="1">IF(SubmissionActual[[#This Row],[Month2]]&lt;MONTH(TODAY()),"Yes","No")</f>
        <v>No</v>
      </c>
      <c r="C1357" s="15">
        <v>2022</v>
      </c>
      <c r="D1357" s="15">
        <v>6</v>
      </c>
      <c r="E1357" s="15" t="s">
        <v>171</v>
      </c>
      <c r="F1357" s="11" t="s">
        <v>718</v>
      </c>
      <c r="G1357" s="11"/>
      <c r="H1357" s="266" t="s">
        <v>72</v>
      </c>
      <c r="I1357" s="266" t="s">
        <v>45</v>
      </c>
      <c r="J1357" s="11" t="s">
        <v>384</v>
      </c>
      <c r="K1357" s="11" t="s">
        <v>408</v>
      </c>
      <c r="L1357" s="11" t="s">
        <v>421</v>
      </c>
      <c r="M1357" s="11"/>
      <c r="N1357" s="11"/>
      <c r="O1357" s="11"/>
      <c r="P1357" s="11">
        <v>0</v>
      </c>
      <c r="Q1357" s="289">
        <f>IF(SUMIFS(N:N,E:E,SubmissionActual[[#This Row],[MonthName]])&gt;0,SubmissionActual[[#This Row],[2nd Submission]],SubmissionActual[[#This Row],[1st Submission]])</f>
        <v>0</v>
      </c>
    </row>
    <row r="1358" spans="1:17">
      <c r="A1358" s="15" t="str">
        <f>IF(OR(AND(SubmissionActual[MonthName]=MonthSel, SubmissionActual[Define]=DefineSel), AND(SubmissionActual[MonthName]=MonthSel, DefineSel="All")),"Yes","No")</f>
        <v>No</v>
      </c>
      <c r="B1358" s="15" t="str">
        <f ca="1">IF(SubmissionActual[[#This Row],[Month2]]&lt;MONTH(TODAY()),"Yes","No")</f>
        <v>No</v>
      </c>
      <c r="C1358" s="15">
        <v>2022</v>
      </c>
      <c r="D1358" s="15">
        <v>6</v>
      </c>
      <c r="E1358" s="15" t="s">
        <v>171</v>
      </c>
      <c r="F1358" s="11" t="s">
        <v>719</v>
      </c>
      <c r="G1358" s="11"/>
      <c r="H1358" s="266" t="s">
        <v>72</v>
      </c>
      <c r="I1358" s="266" t="s">
        <v>45</v>
      </c>
      <c r="J1358" s="11" t="s">
        <v>384</v>
      </c>
      <c r="K1358" s="11" t="s">
        <v>408</v>
      </c>
      <c r="L1358" s="11" t="s">
        <v>421</v>
      </c>
      <c r="M1358" s="11"/>
      <c r="N1358" s="11"/>
      <c r="O1358" s="11"/>
      <c r="P1358" s="11">
        <v>450</v>
      </c>
      <c r="Q1358" s="289">
        <f>IF(SUMIFS(N:N,E:E,SubmissionActual[[#This Row],[MonthName]])&gt;0,SubmissionActual[[#This Row],[2nd Submission]],SubmissionActual[[#This Row],[1st Submission]])</f>
        <v>0</v>
      </c>
    </row>
    <row r="1359" spans="1:17">
      <c r="A1359" s="15" t="str">
        <f>IF(OR(AND(SubmissionActual[MonthName]=MonthSel, SubmissionActual[Define]=DefineSel), AND(SubmissionActual[MonthName]=MonthSel, DefineSel="All")),"Yes","No")</f>
        <v>No</v>
      </c>
      <c r="B1359" s="15" t="str">
        <f ca="1">IF(SubmissionActual[[#This Row],[Month2]]&lt;MONTH(TODAY()),"Yes","No")</f>
        <v>No</v>
      </c>
      <c r="C1359" s="15">
        <v>2022</v>
      </c>
      <c r="D1359" s="15">
        <v>6</v>
      </c>
      <c r="E1359" s="15" t="s">
        <v>171</v>
      </c>
      <c r="F1359" s="11" t="s">
        <v>720</v>
      </c>
      <c r="G1359" s="11"/>
      <c r="H1359" s="266" t="s">
        <v>72</v>
      </c>
      <c r="I1359" s="266" t="s">
        <v>45</v>
      </c>
      <c r="J1359" s="11" t="s">
        <v>384</v>
      </c>
      <c r="K1359" s="11" t="s">
        <v>408</v>
      </c>
      <c r="L1359" s="11" t="s">
        <v>421</v>
      </c>
      <c r="M1359" s="11"/>
      <c r="N1359" s="11"/>
      <c r="O1359" s="11"/>
      <c r="P1359" s="11">
        <v>0</v>
      </c>
      <c r="Q1359" s="289">
        <f>IF(SUMIFS(N:N,E:E,SubmissionActual[[#This Row],[MonthName]])&gt;0,SubmissionActual[[#This Row],[2nd Submission]],SubmissionActual[[#This Row],[1st Submission]])</f>
        <v>0</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tint="0.499984740745262"/>
  </sheetPr>
  <dimension ref="A1:AF4355"/>
  <sheetViews>
    <sheetView showGridLines="0" zoomScale="80" zoomScaleNormal="80" workbookViewId="0">
      <pane xSplit="17" ySplit="1" topLeftCell="R4206" activePane="bottomRight" state="frozen"/>
      <selection activeCell="A5" sqref="A5"/>
      <selection pane="topRight" activeCell="A5" sqref="A5"/>
      <selection pane="bottomLeft" activeCell="A5" sqref="A5"/>
      <selection pane="bottomRight" activeCell="A5" sqref="A5"/>
    </sheetView>
  </sheetViews>
  <sheetFormatPr defaultRowHeight="15" outlineLevelCol="1"/>
  <cols>
    <col min="1" max="1" width="5.85546875" style="14" customWidth="1" outlineLevel="1"/>
    <col min="2" max="3" width="5.5703125" style="14" customWidth="1" outlineLevel="1"/>
    <col min="4" max="4" width="11.5703125" style="39" customWidth="1" outlineLevel="1"/>
    <col min="5" max="5" width="11.28515625" style="39" customWidth="1" outlineLevel="1"/>
    <col min="6" max="6" width="9.42578125" style="14" customWidth="1" outlineLevel="1"/>
    <col min="7" max="7" width="6.5703125" style="14" customWidth="1" outlineLevel="1"/>
    <col min="8" max="9" width="9.42578125" style="14" customWidth="1" outlineLevel="1"/>
    <col min="10" max="10" width="9.42578125" style="21" customWidth="1"/>
    <col min="11" max="11" width="17.28515625" bestFit="1" customWidth="1"/>
    <col min="12" max="12" width="28.7109375" customWidth="1"/>
    <col min="14" max="14" width="18.7109375" customWidth="1"/>
    <col min="15" max="15" width="10.85546875" customWidth="1"/>
    <col min="16" max="16" width="9.28515625" customWidth="1"/>
    <col min="17" max="17" width="14.140625" customWidth="1"/>
    <col min="18" max="18" width="9.5703125" customWidth="1"/>
    <col min="19" max="19" width="9.28515625" customWidth="1"/>
    <col min="20" max="20" width="8.42578125" customWidth="1"/>
    <col min="21" max="21" width="5.5703125" customWidth="1"/>
    <col min="22" max="22" width="8.7109375" bestFit="1" customWidth="1"/>
    <col min="23" max="23" width="13.140625" customWidth="1"/>
    <col min="24" max="24" width="9.85546875" style="2" bestFit="1" customWidth="1"/>
    <col min="25" max="25" width="9.28515625" customWidth="1"/>
    <col min="26" max="26" width="8.42578125" customWidth="1"/>
    <col min="27" max="27" width="5.5703125" style="28" customWidth="1"/>
    <col min="28" max="28" width="8.7109375" bestFit="1" customWidth="1"/>
    <col min="29" max="29" width="14.28515625" bestFit="1" customWidth="1"/>
    <col min="30" max="30" width="8.7109375" style="2" bestFit="1" customWidth="1"/>
    <col min="31" max="31" width="14.5703125" customWidth="1"/>
    <col min="32" max="32" width="14.28515625" style="31" customWidth="1"/>
  </cols>
  <sheetData>
    <row r="1" spans="1:32">
      <c r="A1" s="87" t="s">
        <v>132</v>
      </c>
      <c r="B1" s="87" t="s">
        <v>131</v>
      </c>
      <c r="C1" s="87" t="s">
        <v>193</v>
      </c>
      <c r="D1" s="39" t="s">
        <v>119</v>
      </c>
      <c r="E1" s="39" t="s">
        <v>120</v>
      </c>
      <c r="F1" s="222" t="s">
        <v>57</v>
      </c>
      <c r="G1" s="39" t="s">
        <v>58</v>
      </c>
      <c r="H1" s="223" t="s">
        <v>59</v>
      </c>
      <c r="I1" s="16" t="s">
        <v>66</v>
      </c>
      <c r="J1" s="18" t="s">
        <v>10</v>
      </c>
      <c r="K1" s="89" t="s">
        <v>1</v>
      </c>
      <c r="L1" s="4" t="s">
        <v>2</v>
      </c>
      <c r="M1" s="4" t="s">
        <v>70</v>
      </c>
      <c r="N1" s="4" t="s">
        <v>0</v>
      </c>
      <c r="O1" s="4" t="s">
        <v>71</v>
      </c>
      <c r="P1" s="4" t="s">
        <v>191</v>
      </c>
      <c r="Q1" s="89" t="s">
        <v>3</v>
      </c>
      <c r="R1" s="25" t="s">
        <v>12</v>
      </c>
      <c r="S1" s="25" t="s">
        <v>11</v>
      </c>
      <c r="T1" s="25" t="s">
        <v>17</v>
      </c>
      <c r="U1" s="23" t="s">
        <v>13</v>
      </c>
      <c r="V1" t="s">
        <v>18</v>
      </c>
      <c r="W1" s="22" t="s">
        <v>65</v>
      </c>
      <c r="X1" s="32" t="s">
        <v>56</v>
      </c>
      <c r="Y1" s="26" t="s">
        <v>60</v>
      </c>
      <c r="Z1" s="26" t="s">
        <v>61</v>
      </c>
      <c r="AA1" s="24" t="s">
        <v>62</v>
      </c>
      <c r="AB1" s="13" t="s">
        <v>63</v>
      </c>
      <c r="AC1" s="29" t="s">
        <v>64</v>
      </c>
      <c r="AD1"/>
      <c r="AF1"/>
    </row>
    <row r="2" spans="1:32">
      <c r="A2" s="15" t="str">
        <f>IF(Table1[Week]=WeekSel,"Yes","No")</f>
        <v>No</v>
      </c>
      <c r="B2" s="15" t="str">
        <f>IF((Table1[StartDate]&gt;=Date.GraphMin)*(Table1[StartDate]&lt;=Date.GraphMax)=1,"Yes","No")</f>
        <v>No</v>
      </c>
      <c r="C2" s="15" t="str">
        <f>IF(OR(Table1[[#This Row],[Site]]="FOOD MILLING",Table1[[#This Row],[Site]]="GODACO"), "No", "Yes")</f>
        <v>Yes</v>
      </c>
      <c r="D2" s="40">
        <f>MAX(DATE(Table1[Year],1,1),DATE(Table1[Year],1,1)-WEEKDAY(DATE(Table1[Year],1,1),2)+(Table1[WeekNum]-1)*7+1)</f>
        <v>44711</v>
      </c>
      <c r="E2" s="40">
        <f>MIN(DATE(Table1[Year]+1,1,0),DATE(Table1[Year],1,1)-WEEKDAY(DATE(Table1[Year],1,1),2)+Table1[WeekNum]*7)</f>
        <v>44717</v>
      </c>
      <c r="F2" s="15">
        <v>2022</v>
      </c>
      <c r="G2" s="15">
        <f t="shared" ref="G2:G65" si="0">MONTH(DATE(F2,1,H2*7-2)-WEEKDAY(DATE(H2,1,2)))</f>
        <v>6</v>
      </c>
      <c r="H2" s="15">
        <v>23</v>
      </c>
      <c r="I2" s="195" t="str">
        <f>"W" &amp;Table1[[#This Row],[WeekNum]]</f>
        <v>W23</v>
      </c>
      <c r="J2" s="195" t="str">
        <f t="shared" ref="J2:J65" si="1">RIGHT(F2,2)&amp;"-"&amp;TEXT(H2,"W00")</f>
        <v>22-W23</v>
      </c>
      <c r="K2" s="11" t="s">
        <v>540</v>
      </c>
      <c r="L2" s="11"/>
      <c r="M2" s="266" t="s">
        <v>72</v>
      </c>
      <c r="N2" s="11" t="s">
        <v>428</v>
      </c>
      <c r="O2" s="11" t="s">
        <v>371</v>
      </c>
      <c r="P2" s="11" t="s">
        <v>371</v>
      </c>
      <c r="Q2" s="11" t="s">
        <v>421</v>
      </c>
      <c r="R2" s="11">
        <v>0</v>
      </c>
      <c r="S2" s="11">
        <v>0</v>
      </c>
      <c r="T2" s="11">
        <f>ABS(Table1[[#This Row],[Prod]]-Table1[[#This Row],[Planned]])</f>
        <v>0</v>
      </c>
      <c r="U2" s="213">
        <f>IF(ABS(Table1[[#This Row],[Prod]]-Table1[[#This Row],[Planned]])&gt;Table1[[#This Row],[Planned]],0,IF(Table1[[#This Row],[Planned]]=0,0,1-ABS(Table1[[#This Row],[Prod]]-Table1[[#This Row],[Planned]])/Table1[[#This Row],[Planned]]))</f>
        <v>0</v>
      </c>
      <c r="V2" s="11"/>
      <c r="W2" s="11"/>
      <c r="X2" s="27">
        <v>0</v>
      </c>
      <c r="Y2" s="11">
        <f>Table1[[#This Row],[Prod]]</f>
        <v>0</v>
      </c>
      <c r="Z2" s="11">
        <f>ABS(Table1[[#This Row],[Prod2]]-Table1[[#This Row],[Plan Revised]])</f>
        <v>0</v>
      </c>
      <c r="AA2" s="287">
        <f>IF(ABS(Table1[[#This Row],[Prod2]]-Table1[[#This Row],[Plan Revised]])&gt;Table1[[#This Row],[Plan Revised]],0,IF(Table1[[#This Row],[Plan Revised]]=0,0,1-ABS(Table1[[#This Row],[Prod2]]-Table1[[#This Row],[Plan Revised]])/Table1[[#This Row],[Plan Revised]]))</f>
        <v>0</v>
      </c>
      <c r="AB2" s="11"/>
      <c r="AC2" s="30"/>
      <c r="AD2"/>
      <c r="AF2"/>
    </row>
    <row r="3" spans="1:32">
      <c r="A3" s="15" t="str">
        <f>IF(Table1[Week]=WeekSel,"Yes","No")</f>
        <v>No</v>
      </c>
      <c r="B3" s="15" t="str">
        <f>IF((Table1[StartDate]&gt;=Date.GraphMin)*(Table1[StartDate]&lt;=Date.GraphMax)=1,"Yes","No")</f>
        <v>No</v>
      </c>
      <c r="C3" s="15" t="str">
        <f>IF(OR(Table1[[#This Row],[Site]]="FOOD MILLING",Table1[[#This Row],[Site]]="GODACO"), "No", "Yes")</f>
        <v>Yes</v>
      </c>
      <c r="D3" s="40">
        <f>MAX(DATE(Table1[Year],1,1),DATE(Table1[Year],1,1)-WEEKDAY(DATE(Table1[Year],1,1),2)+(Table1[WeekNum]-1)*7+1)</f>
        <v>44711</v>
      </c>
      <c r="E3" s="40">
        <f>MIN(DATE(Table1[Year]+1,1,0),DATE(Table1[Year],1,1)-WEEKDAY(DATE(Table1[Year],1,1),2)+Table1[WeekNum]*7)</f>
        <v>44717</v>
      </c>
      <c r="F3" s="15">
        <v>2022</v>
      </c>
      <c r="G3" s="15">
        <f t="shared" si="0"/>
        <v>6</v>
      </c>
      <c r="H3" s="15">
        <v>23</v>
      </c>
      <c r="I3" s="195" t="str">
        <f>"W" &amp;Table1[[#This Row],[WeekNum]]</f>
        <v>W23</v>
      </c>
      <c r="J3" s="195" t="str">
        <f t="shared" si="1"/>
        <v>22-W23</v>
      </c>
      <c r="K3" s="11" t="s">
        <v>541</v>
      </c>
      <c r="L3" s="11"/>
      <c r="M3" s="266" t="s">
        <v>72</v>
      </c>
      <c r="N3" s="11" t="s">
        <v>428</v>
      </c>
      <c r="O3" s="11" t="s">
        <v>371</v>
      </c>
      <c r="P3" s="11" t="s">
        <v>371</v>
      </c>
      <c r="Q3" s="11" t="s">
        <v>421</v>
      </c>
      <c r="R3" s="11">
        <v>0</v>
      </c>
      <c r="S3" s="11">
        <v>0</v>
      </c>
      <c r="T3" s="11">
        <f>ABS(Table1[[#This Row],[Prod]]-Table1[[#This Row],[Planned]])</f>
        <v>0</v>
      </c>
      <c r="U3" s="213">
        <f>IF(ABS(Table1[[#This Row],[Prod]]-Table1[[#This Row],[Planned]])&gt;Table1[[#This Row],[Planned]],0,IF(Table1[[#This Row],[Planned]]=0,0,1-ABS(Table1[[#This Row],[Prod]]-Table1[[#This Row],[Planned]])/Table1[[#This Row],[Planned]]))</f>
        <v>0</v>
      </c>
      <c r="V3" s="11"/>
      <c r="W3" s="11"/>
      <c r="X3" s="27">
        <v>0</v>
      </c>
      <c r="Y3" s="11">
        <f>Table1[[#This Row],[Prod]]</f>
        <v>0</v>
      </c>
      <c r="Z3" s="11">
        <f>ABS(Table1[[#This Row],[Prod2]]-Table1[[#This Row],[Plan Revised]])</f>
        <v>0</v>
      </c>
      <c r="AA3" s="287">
        <f>IF(ABS(Table1[[#This Row],[Prod2]]-Table1[[#This Row],[Plan Revised]])&gt;Table1[[#This Row],[Plan Revised]],0,IF(Table1[[#This Row],[Plan Revised]]=0,0,1-ABS(Table1[[#This Row],[Prod2]]-Table1[[#This Row],[Plan Revised]])/Table1[[#This Row],[Plan Revised]]))</f>
        <v>0</v>
      </c>
      <c r="AB3" s="11"/>
      <c r="AC3" s="30"/>
      <c r="AD3"/>
      <c r="AF3"/>
    </row>
    <row r="4" spans="1:32">
      <c r="A4" s="15" t="str">
        <f>IF(Table1[Week]=WeekSel,"Yes","No")</f>
        <v>No</v>
      </c>
      <c r="B4" s="15" t="str">
        <f>IF((Table1[StartDate]&gt;=Date.GraphMin)*(Table1[StartDate]&lt;=Date.GraphMax)=1,"Yes","No")</f>
        <v>No</v>
      </c>
      <c r="C4" s="15" t="str">
        <f>IF(OR(Table1[[#This Row],[Site]]="FOOD MILLING",Table1[[#This Row],[Site]]="GODACO"), "No", "Yes")</f>
        <v>Yes</v>
      </c>
      <c r="D4" s="40">
        <f>MAX(DATE(Table1[Year],1,1),DATE(Table1[Year],1,1)-WEEKDAY(DATE(Table1[Year],1,1),2)+(Table1[WeekNum]-1)*7+1)</f>
        <v>44711</v>
      </c>
      <c r="E4" s="40">
        <f>MIN(DATE(Table1[Year]+1,1,0),DATE(Table1[Year],1,1)-WEEKDAY(DATE(Table1[Year],1,1),2)+Table1[WeekNum]*7)</f>
        <v>44717</v>
      </c>
      <c r="F4" s="15">
        <v>2022</v>
      </c>
      <c r="G4" s="15">
        <f t="shared" si="0"/>
        <v>6</v>
      </c>
      <c r="H4" s="15">
        <v>23</v>
      </c>
      <c r="I4" s="195" t="str">
        <f>"W" &amp;Table1[[#This Row],[WeekNum]]</f>
        <v>W23</v>
      </c>
      <c r="J4" s="195" t="str">
        <f t="shared" si="1"/>
        <v>22-W23</v>
      </c>
      <c r="K4" s="11" t="s">
        <v>644</v>
      </c>
      <c r="L4" s="11"/>
      <c r="M4" s="266" t="s">
        <v>72</v>
      </c>
      <c r="N4" s="11" t="s">
        <v>428</v>
      </c>
      <c r="O4" s="266" t="s">
        <v>372</v>
      </c>
      <c r="P4" s="11" t="s">
        <v>373</v>
      </c>
      <c r="Q4" s="11" t="s">
        <v>419</v>
      </c>
      <c r="R4" s="11">
        <v>0</v>
      </c>
      <c r="S4" s="11">
        <v>0</v>
      </c>
      <c r="T4" s="11">
        <f>ABS(Table1[[#This Row],[Prod]]-Table1[[#This Row],[Planned]])</f>
        <v>0</v>
      </c>
      <c r="U4" s="213">
        <f>IF(ABS(Table1[[#This Row],[Prod]]-Table1[[#This Row],[Planned]])&gt;Table1[[#This Row],[Planned]],0,IF(Table1[[#This Row],[Planned]]=0,0,1-ABS(Table1[[#This Row],[Prod]]-Table1[[#This Row],[Planned]])/Table1[[#This Row],[Planned]]))</f>
        <v>0</v>
      </c>
      <c r="V4" s="11"/>
      <c r="W4" s="11"/>
      <c r="X4" s="27">
        <v>0</v>
      </c>
      <c r="Y4" s="11">
        <f>Table1[[#This Row],[Prod]]</f>
        <v>0</v>
      </c>
      <c r="Z4" s="11">
        <f>ABS(Table1[[#This Row],[Prod2]]-Table1[[#This Row],[Plan Revised]])</f>
        <v>0</v>
      </c>
      <c r="AA4" s="287">
        <f>IF(ABS(Table1[[#This Row],[Prod2]]-Table1[[#This Row],[Plan Revised]])&gt;Table1[[#This Row],[Plan Revised]],0,IF(Table1[[#This Row],[Plan Revised]]=0,0,1-ABS(Table1[[#This Row],[Prod2]]-Table1[[#This Row],[Plan Revised]])/Table1[[#This Row],[Plan Revised]]))</f>
        <v>0</v>
      </c>
      <c r="AB4" s="11"/>
      <c r="AC4" s="30"/>
      <c r="AD4"/>
      <c r="AF4"/>
    </row>
    <row r="5" spans="1:32">
      <c r="A5" s="15" t="str">
        <f>IF(Table1[Week]=WeekSel,"Yes","No")</f>
        <v>No</v>
      </c>
      <c r="B5" s="15" t="str">
        <f>IF((Table1[StartDate]&gt;=Date.GraphMin)*(Table1[StartDate]&lt;=Date.GraphMax)=1,"Yes","No")</f>
        <v>No</v>
      </c>
      <c r="C5" s="15" t="str">
        <f>IF(OR(Table1[[#This Row],[Site]]="FOOD MILLING",Table1[[#This Row],[Site]]="GODACO"), "No", "Yes")</f>
        <v>Yes</v>
      </c>
      <c r="D5" s="40">
        <f>MAX(DATE(Table1[Year],1,1),DATE(Table1[Year],1,1)-WEEKDAY(DATE(Table1[Year],1,1),2)+(Table1[WeekNum]-1)*7+1)</f>
        <v>44711</v>
      </c>
      <c r="E5" s="40">
        <f>MIN(DATE(Table1[Year]+1,1,0),DATE(Table1[Year],1,1)-WEEKDAY(DATE(Table1[Year],1,1),2)+Table1[WeekNum]*7)</f>
        <v>44717</v>
      </c>
      <c r="F5" s="15">
        <v>2022</v>
      </c>
      <c r="G5" s="15">
        <f t="shared" si="0"/>
        <v>6</v>
      </c>
      <c r="H5" s="15">
        <v>23</v>
      </c>
      <c r="I5" s="195" t="str">
        <f>"W" &amp;Table1[[#This Row],[WeekNum]]</f>
        <v>W23</v>
      </c>
      <c r="J5" s="195" t="str">
        <f t="shared" si="1"/>
        <v>22-W23</v>
      </c>
      <c r="K5" s="11" t="s">
        <v>536</v>
      </c>
      <c r="L5" s="11"/>
      <c r="M5" s="266" t="s">
        <v>72</v>
      </c>
      <c r="N5" s="11" t="s">
        <v>428</v>
      </c>
      <c r="O5" s="266" t="s">
        <v>372</v>
      </c>
      <c r="P5" s="11" t="s">
        <v>373</v>
      </c>
      <c r="Q5" s="11" t="s">
        <v>419</v>
      </c>
      <c r="R5" s="11">
        <v>3000</v>
      </c>
      <c r="S5" s="11">
        <v>3104.8149999999996</v>
      </c>
      <c r="T5" s="11">
        <f>ABS(Table1[[#This Row],[Prod]]-Table1[[#This Row],[Planned]])</f>
        <v>104.8149999999996</v>
      </c>
      <c r="U5" s="213">
        <f>IF(ABS(Table1[[#This Row],[Prod]]-Table1[[#This Row],[Planned]])&gt;Table1[[#This Row],[Planned]],0,IF(Table1[[#This Row],[Planned]]=0,0,1-ABS(Table1[[#This Row],[Prod]]-Table1[[#This Row],[Planned]])/Table1[[#This Row],[Planned]]))</f>
        <v>0.96506166666666682</v>
      </c>
      <c r="V5" s="11"/>
      <c r="W5" s="11"/>
      <c r="X5" s="27">
        <v>3000</v>
      </c>
      <c r="Y5" s="11">
        <f>Table1[[#This Row],[Prod]]</f>
        <v>3104.8149999999996</v>
      </c>
      <c r="Z5" s="11">
        <f>ABS(Table1[[#This Row],[Prod2]]-Table1[[#This Row],[Plan Revised]])</f>
        <v>104.8149999999996</v>
      </c>
      <c r="AA5" s="287">
        <f>IF(ABS(Table1[[#This Row],[Prod2]]-Table1[[#This Row],[Plan Revised]])&gt;Table1[[#This Row],[Plan Revised]],0,IF(Table1[[#This Row],[Plan Revised]]=0,0,1-ABS(Table1[[#This Row],[Prod2]]-Table1[[#This Row],[Plan Revised]])/Table1[[#This Row],[Plan Revised]]))</f>
        <v>0.96506166666666682</v>
      </c>
      <c r="AB5" s="11"/>
      <c r="AC5" s="30"/>
      <c r="AD5"/>
      <c r="AF5"/>
    </row>
    <row r="6" spans="1:32">
      <c r="A6" s="15" t="str">
        <f>IF(Table1[Week]=WeekSel,"Yes","No")</f>
        <v>No</v>
      </c>
      <c r="B6" s="15" t="str">
        <f>IF((Table1[StartDate]&gt;=Date.GraphMin)*(Table1[StartDate]&lt;=Date.GraphMax)=1,"Yes","No")</f>
        <v>No</v>
      </c>
      <c r="C6" s="15" t="str">
        <f>IF(OR(Table1[[#This Row],[Site]]="FOOD MILLING",Table1[[#This Row],[Site]]="GODACO"), "No", "Yes")</f>
        <v>Yes</v>
      </c>
      <c r="D6" s="40">
        <f>MAX(DATE(Table1[Year],1,1),DATE(Table1[Year],1,1)-WEEKDAY(DATE(Table1[Year],1,1),2)+(Table1[WeekNum]-1)*7+1)</f>
        <v>44711</v>
      </c>
      <c r="E6" s="40">
        <f>MIN(DATE(Table1[Year]+1,1,0),DATE(Table1[Year],1,1)-WEEKDAY(DATE(Table1[Year],1,1),2)+Table1[WeekNum]*7)</f>
        <v>44717</v>
      </c>
      <c r="F6" s="15">
        <v>2022</v>
      </c>
      <c r="G6" s="15">
        <f t="shared" si="0"/>
        <v>6</v>
      </c>
      <c r="H6" s="15">
        <v>23</v>
      </c>
      <c r="I6" s="195" t="str">
        <f>"W" &amp;Table1[[#This Row],[WeekNum]]</f>
        <v>W23</v>
      </c>
      <c r="J6" s="195" t="str">
        <f t="shared" si="1"/>
        <v>22-W23</v>
      </c>
      <c r="K6" s="11" t="s">
        <v>537</v>
      </c>
      <c r="L6" s="11"/>
      <c r="M6" s="266" t="s">
        <v>72</v>
      </c>
      <c r="N6" s="11" t="s">
        <v>428</v>
      </c>
      <c r="O6" s="266" t="s">
        <v>372</v>
      </c>
      <c r="P6" s="11" t="s">
        <v>373</v>
      </c>
      <c r="Q6" s="11" t="s">
        <v>419</v>
      </c>
      <c r="R6" s="11">
        <v>1500</v>
      </c>
      <c r="S6" s="11">
        <v>1580.25</v>
      </c>
      <c r="T6" s="11">
        <f>ABS(Table1[[#This Row],[Prod]]-Table1[[#This Row],[Planned]])</f>
        <v>80.25</v>
      </c>
      <c r="U6" s="213">
        <f>IF(ABS(Table1[[#This Row],[Prod]]-Table1[[#This Row],[Planned]])&gt;Table1[[#This Row],[Planned]],0,IF(Table1[[#This Row],[Planned]]=0,0,1-ABS(Table1[[#This Row],[Prod]]-Table1[[#This Row],[Planned]])/Table1[[#This Row],[Planned]]))</f>
        <v>0.94650000000000001</v>
      </c>
      <c r="V6" s="11"/>
      <c r="W6" s="11"/>
      <c r="X6" s="27">
        <v>1500</v>
      </c>
      <c r="Y6" s="11">
        <f>Table1[[#This Row],[Prod]]</f>
        <v>1580.25</v>
      </c>
      <c r="Z6" s="11">
        <f>ABS(Table1[[#This Row],[Prod2]]-Table1[[#This Row],[Plan Revised]])</f>
        <v>80.25</v>
      </c>
      <c r="AA6" s="287">
        <f>IF(ABS(Table1[[#This Row],[Prod2]]-Table1[[#This Row],[Plan Revised]])&gt;Table1[[#This Row],[Plan Revised]],0,IF(Table1[[#This Row],[Plan Revised]]=0,0,1-ABS(Table1[[#This Row],[Prod2]]-Table1[[#This Row],[Plan Revised]])/Table1[[#This Row],[Plan Revised]]))</f>
        <v>0.94650000000000001</v>
      </c>
      <c r="AB6" s="11"/>
      <c r="AC6" s="30"/>
      <c r="AD6"/>
      <c r="AF6"/>
    </row>
    <row r="7" spans="1:32">
      <c r="A7" s="15" t="str">
        <f>IF(Table1[Week]=WeekSel,"Yes","No")</f>
        <v>No</v>
      </c>
      <c r="B7" s="15" t="str">
        <f>IF((Table1[StartDate]&gt;=Date.GraphMin)*(Table1[StartDate]&lt;=Date.GraphMax)=1,"Yes","No")</f>
        <v>No</v>
      </c>
      <c r="C7" s="15" t="str">
        <f>IF(OR(Table1[[#This Row],[Site]]="FOOD MILLING",Table1[[#This Row],[Site]]="GODACO"), "No", "Yes")</f>
        <v>Yes</v>
      </c>
      <c r="D7" s="40">
        <f>MAX(DATE(Table1[Year],1,1),DATE(Table1[Year],1,1)-WEEKDAY(DATE(Table1[Year],1,1),2)+(Table1[WeekNum]-1)*7+1)</f>
        <v>44711</v>
      </c>
      <c r="E7" s="40">
        <f>MIN(DATE(Table1[Year]+1,1,0),DATE(Table1[Year],1,1)-WEEKDAY(DATE(Table1[Year],1,1),2)+Table1[WeekNum]*7)</f>
        <v>44717</v>
      </c>
      <c r="F7" s="15">
        <v>2022</v>
      </c>
      <c r="G7" s="15">
        <f t="shared" si="0"/>
        <v>6</v>
      </c>
      <c r="H7" s="15">
        <v>23</v>
      </c>
      <c r="I7" s="195" t="str">
        <f>"W" &amp;Table1[[#This Row],[WeekNum]]</f>
        <v>W23</v>
      </c>
      <c r="J7" s="195" t="str">
        <f t="shared" si="1"/>
        <v>22-W23</v>
      </c>
      <c r="K7" s="11" t="s">
        <v>535</v>
      </c>
      <c r="L7" s="11"/>
      <c r="M7" s="266" t="s">
        <v>72</v>
      </c>
      <c r="N7" s="11" t="s">
        <v>428</v>
      </c>
      <c r="O7" s="266" t="s">
        <v>372</v>
      </c>
      <c r="P7" s="11" t="s">
        <v>373</v>
      </c>
      <c r="Q7" s="11" t="s">
        <v>419</v>
      </c>
      <c r="R7" s="11">
        <v>0</v>
      </c>
      <c r="S7" s="11">
        <v>0</v>
      </c>
      <c r="T7" s="11">
        <f>ABS(Table1[[#This Row],[Prod]]-Table1[[#This Row],[Planned]])</f>
        <v>0</v>
      </c>
      <c r="U7" s="213">
        <f>IF(ABS(Table1[[#This Row],[Prod]]-Table1[[#This Row],[Planned]])&gt;Table1[[#This Row],[Planned]],0,IF(Table1[[#This Row],[Planned]]=0,0,1-ABS(Table1[[#This Row],[Prod]]-Table1[[#This Row],[Planned]])/Table1[[#This Row],[Planned]]))</f>
        <v>0</v>
      </c>
      <c r="V7" s="11"/>
      <c r="W7" s="11"/>
      <c r="X7" s="27">
        <v>0</v>
      </c>
      <c r="Y7" s="11">
        <f>Table1[[#This Row],[Prod]]</f>
        <v>0</v>
      </c>
      <c r="Z7" s="11">
        <f>ABS(Table1[[#This Row],[Prod2]]-Table1[[#This Row],[Plan Revised]])</f>
        <v>0</v>
      </c>
      <c r="AA7" s="287">
        <f>IF(ABS(Table1[[#This Row],[Prod2]]-Table1[[#This Row],[Plan Revised]])&gt;Table1[[#This Row],[Plan Revised]],0,IF(Table1[[#This Row],[Plan Revised]]=0,0,1-ABS(Table1[[#This Row],[Prod2]]-Table1[[#This Row],[Plan Revised]])/Table1[[#This Row],[Plan Revised]]))</f>
        <v>0</v>
      </c>
      <c r="AB7" s="11"/>
      <c r="AC7" s="30"/>
      <c r="AD7"/>
      <c r="AF7"/>
    </row>
    <row r="8" spans="1:32">
      <c r="A8" s="15" t="str">
        <f>IF(Table1[Week]=WeekSel,"Yes","No")</f>
        <v>No</v>
      </c>
      <c r="B8" s="15" t="str">
        <f>IF((Table1[StartDate]&gt;=Date.GraphMin)*(Table1[StartDate]&lt;=Date.GraphMax)=1,"Yes","No")</f>
        <v>No</v>
      </c>
      <c r="C8" s="15" t="str">
        <f>IF(OR(Table1[[#This Row],[Site]]="FOOD MILLING",Table1[[#This Row],[Site]]="GODACO"), "No", "Yes")</f>
        <v>Yes</v>
      </c>
      <c r="D8" s="40">
        <f>MAX(DATE(Table1[Year],1,1),DATE(Table1[Year],1,1)-WEEKDAY(DATE(Table1[Year],1,1),2)+(Table1[WeekNum]-1)*7+1)</f>
        <v>44711</v>
      </c>
      <c r="E8" s="40">
        <f>MIN(DATE(Table1[Year]+1,1,0),DATE(Table1[Year],1,1)-WEEKDAY(DATE(Table1[Year],1,1),2)+Table1[WeekNum]*7)</f>
        <v>44717</v>
      </c>
      <c r="F8" s="15">
        <v>2022</v>
      </c>
      <c r="G8" s="15">
        <f t="shared" si="0"/>
        <v>6</v>
      </c>
      <c r="H8" s="15">
        <v>23</v>
      </c>
      <c r="I8" s="195" t="str">
        <f>"W" &amp;Table1[[#This Row],[WeekNum]]</f>
        <v>W23</v>
      </c>
      <c r="J8" s="195" t="str">
        <f t="shared" si="1"/>
        <v>22-W23</v>
      </c>
      <c r="K8" s="11" t="s">
        <v>539</v>
      </c>
      <c r="L8" s="11"/>
      <c r="M8" s="266" t="s">
        <v>72</v>
      </c>
      <c r="N8" s="11" t="s">
        <v>428</v>
      </c>
      <c r="O8" s="266" t="s">
        <v>374</v>
      </c>
      <c r="P8" s="11" t="s">
        <v>375</v>
      </c>
      <c r="Q8" s="11" t="s">
        <v>421</v>
      </c>
      <c r="R8" s="11">
        <v>0</v>
      </c>
      <c r="S8" s="11">
        <v>0</v>
      </c>
      <c r="T8" s="11">
        <f>ABS(Table1[[#This Row],[Prod]]-Table1[[#This Row],[Planned]])</f>
        <v>0</v>
      </c>
      <c r="U8" s="213">
        <f>IF(ABS(Table1[[#This Row],[Prod]]-Table1[[#This Row],[Planned]])&gt;Table1[[#This Row],[Planned]],0,IF(Table1[[#This Row],[Planned]]=0,0,1-ABS(Table1[[#This Row],[Prod]]-Table1[[#This Row],[Planned]])/Table1[[#This Row],[Planned]]))</f>
        <v>0</v>
      </c>
      <c r="V8" s="11"/>
      <c r="W8" s="11"/>
      <c r="X8" s="27">
        <v>0</v>
      </c>
      <c r="Y8" s="11">
        <f>Table1[[#This Row],[Prod]]</f>
        <v>0</v>
      </c>
      <c r="Z8" s="11">
        <f>ABS(Table1[[#This Row],[Prod2]]-Table1[[#This Row],[Plan Revised]])</f>
        <v>0</v>
      </c>
      <c r="AA8" s="287">
        <f>IF(ABS(Table1[[#This Row],[Prod2]]-Table1[[#This Row],[Plan Revised]])&gt;Table1[[#This Row],[Plan Revised]],0,IF(Table1[[#This Row],[Plan Revised]]=0,0,1-ABS(Table1[[#This Row],[Prod2]]-Table1[[#This Row],[Plan Revised]])/Table1[[#This Row],[Plan Revised]]))</f>
        <v>0</v>
      </c>
      <c r="AB8" s="11"/>
      <c r="AC8" s="30"/>
      <c r="AD8"/>
      <c r="AF8"/>
    </row>
    <row r="9" spans="1:32">
      <c r="A9" s="15" t="str">
        <f>IF(Table1[Week]=WeekSel,"Yes","No")</f>
        <v>No</v>
      </c>
      <c r="B9" s="15" t="str">
        <f>IF((Table1[StartDate]&gt;=Date.GraphMin)*(Table1[StartDate]&lt;=Date.GraphMax)=1,"Yes","No")</f>
        <v>No</v>
      </c>
      <c r="C9" s="15" t="str">
        <f>IF(OR(Table1[[#This Row],[Site]]="FOOD MILLING",Table1[[#This Row],[Site]]="GODACO"), "No", "Yes")</f>
        <v>Yes</v>
      </c>
      <c r="D9" s="40">
        <f>MAX(DATE(Table1[Year],1,1),DATE(Table1[Year],1,1)-WEEKDAY(DATE(Table1[Year],1,1),2)+(Table1[WeekNum]-1)*7+1)</f>
        <v>44711</v>
      </c>
      <c r="E9" s="40">
        <f>MIN(DATE(Table1[Year]+1,1,0),DATE(Table1[Year],1,1)-WEEKDAY(DATE(Table1[Year],1,1),2)+Table1[WeekNum]*7)</f>
        <v>44717</v>
      </c>
      <c r="F9" s="15">
        <v>2022</v>
      </c>
      <c r="G9" s="15">
        <f t="shared" si="0"/>
        <v>6</v>
      </c>
      <c r="H9" s="15">
        <v>23</v>
      </c>
      <c r="I9" s="195" t="str">
        <f>"W" &amp;Table1[[#This Row],[WeekNum]]</f>
        <v>W23</v>
      </c>
      <c r="J9" s="195" t="str">
        <f t="shared" si="1"/>
        <v>22-W23</v>
      </c>
      <c r="K9" s="11" t="s">
        <v>538</v>
      </c>
      <c r="L9" s="11"/>
      <c r="M9" s="266" t="s">
        <v>72</v>
      </c>
      <c r="N9" s="11" t="s">
        <v>428</v>
      </c>
      <c r="O9" s="266" t="s">
        <v>374</v>
      </c>
      <c r="P9" s="11" t="s">
        <v>376</v>
      </c>
      <c r="Q9" s="11" t="s">
        <v>419</v>
      </c>
      <c r="R9" s="11">
        <v>0</v>
      </c>
      <c r="S9" s="11">
        <v>0</v>
      </c>
      <c r="T9" s="11">
        <f>ABS(Table1[[#This Row],[Prod]]-Table1[[#This Row],[Planned]])</f>
        <v>0</v>
      </c>
      <c r="U9" s="213">
        <f>IF(ABS(Table1[[#This Row],[Prod]]-Table1[[#This Row],[Planned]])&gt;Table1[[#This Row],[Planned]],0,IF(Table1[[#This Row],[Planned]]=0,0,1-ABS(Table1[[#This Row],[Prod]]-Table1[[#This Row],[Planned]])/Table1[[#This Row],[Planned]]))</f>
        <v>0</v>
      </c>
      <c r="V9" s="11"/>
      <c r="W9" s="11"/>
      <c r="X9" s="27">
        <v>2464</v>
      </c>
      <c r="Y9" s="11">
        <f>Table1[[#This Row],[Prod]]</f>
        <v>0</v>
      </c>
      <c r="Z9" s="11">
        <f>ABS(Table1[[#This Row],[Prod2]]-Table1[[#This Row],[Plan Revised]])</f>
        <v>2464</v>
      </c>
      <c r="AA9" s="287">
        <f>IF(ABS(Table1[[#This Row],[Prod2]]-Table1[[#This Row],[Plan Revised]])&gt;Table1[[#This Row],[Plan Revised]],0,IF(Table1[[#This Row],[Plan Revised]]=0,0,1-ABS(Table1[[#This Row],[Prod2]]-Table1[[#This Row],[Plan Revised]])/Table1[[#This Row],[Plan Revised]]))</f>
        <v>0</v>
      </c>
      <c r="AB9" s="11"/>
      <c r="AC9" s="30"/>
      <c r="AD9"/>
      <c r="AF9"/>
    </row>
    <row r="10" spans="1:32">
      <c r="A10" s="15" t="str">
        <f>IF(Table1[Week]=WeekSel,"Yes","No")</f>
        <v>No</v>
      </c>
      <c r="B10" s="15" t="str">
        <f>IF((Table1[StartDate]&gt;=Date.GraphMin)*(Table1[StartDate]&lt;=Date.GraphMax)=1,"Yes","No")</f>
        <v>No</v>
      </c>
      <c r="C10" s="15" t="str">
        <f>IF(OR(Table1[[#This Row],[Site]]="FOOD MILLING",Table1[[#This Row],[Site]]="GODACO"), "No", "Yes")</f>
        <v>Yes</v>
      </c>
      <c r="D10" s="40">
        <f>MAX(DATE(Table1[Year],1,1),DATE(Table1[Year],1,1)-WEEKDAY(DATE(Table1[Year],1,1),2)+(Table1[WeekNum]-1)*7+1)</f>
        <v>44711</v>
      </c>
      <c r="E10" s="40">
        <f>MIN(DATE(Table1[Year]+1,1,0),DATE(Table1[Year],1,1)-WEEKDAY(DATE(Table1[Year],1,1),2)+Table1[WeekNum]*7)</f>
        <v>44717</v>
      </c>
      <c r="F10" s="15">
        <v>2022</v>
      </c>
      <c r="G10" s="15">
        <f t="shared" si="0"/>
        <v>6</v>
      </c>
      <c r="H10" s="15">
        <v>23</v>
      </c>
      <c r="I10" s="195" t="str">
        <f>"W" &amp;Table1[[#This Row],[WeekNum]]</f>
        <v>W23</v>
      </c>
      <c r="J10" s="195" t="str">
        <f t="shared" si="1"/>
        <v>22-W23</v>
      </c>
      <c r="K10" s="11" t="s">
        <v>79</v>
      </c>
      <c r="L10" s="11"/>
      <c r="M10" s="266" t="s">
        <v>77</v>
      </c>
      <c r="N10" s="11" t="s">
        <v>428</v>
      </c>
      <c r="O10" s="266" t="s">
        <v>372</v>
      </c>
      <c r="P10" s="11" t="s">
        <v>373</v>
      </c>
      <c r="Q10" s="11" t="s">
        <v>419</v>
      </c>
      <c r="R10" s="11"/>
      <c r="S10" s="11">
        <v>0</v>
      </c>
      <c r="T10" s="11">
        <f>ABS(Table1[[#This Row],[Prod]]-Table1[[#This Row],[Planned]])</f>
        <v>0</v>
      </c>
      <c r="U10" s="213">
        <f>IF(ABS(Table1[[#This Row],[Prod]]-Table1[[#This Row],[Planned]])&gt;Table1[[#This Row],[Planned]],0,IF(Table1[[#This Row],[Planned]]=0,0,1-ABS(Table1[[#This Row],[Prod]]-Table1[[#This Row],[Planned]])/Table1[[#This Row],[Planned]]))</f>
        <v>0</v>
      </c>
      <c r="V10" s="11"/>
      <c r="W10" s="11"/>
      <c r="X10" s="27"/>
      <c r="Y10" s="11">
        <f>Table1[[#This Row],[Prod]]</f>
        <v>0</v>
      </c>
      <c r="Z10" s="11">
        <f>ABS(Table1[[#This Row],[Prod2]]-Table1[[#This Row],[Plan Revised]])</f>
        <v>0</v>
      </c>
      <c r="AA10" s="287">
        <f>IF(ABS(Table1[[#This Row],[Prod2]]-Table1[[#This Row],[Plan Revised]])&gt;Table1[[#This Row],[Plan Revised]],0,IF(Table1[[#This Row],[Plan Revised]]=0,0,1-ABS(Table1[[#This Row],[Prod2]]-Table1[[#This Row],[Plan Revised]])/Table1[[#This Row],[Plan Revised]]))</f>
        <v>0</v>
      </c>
      <c r="AB10" s="11"/>
      <c r="AC10" s="30"/>
      <c r="AD10"/>
      <c r="AF10"/>
    </row>
    <row r="11" spans="1:32">
      <c r="A11" s="15" t="str">
        <f>IF(Table1[Week]=WeekSel,"Yes","No")</f>
        <v>No</v>
      </c>
      <c r="B11" s="15" t="str">
        <f>IF((Table1[StartDate]&gt;=Date.GraphMin)*(Table1[StartDate]&lt;=Date.GraphMax)=1,"Yes","No")</f>
        <v>No</v>
      </c>
      <c r="C11" s="15" t="str">
        <f>IF(OR(Table1[[#This Row],[Site]]="FOOD MILLING",Table1[[#This Row],[Site]]="GODACO"), "No", "Yes")</f>
        <v>Yes</v>
      </c>
      <c r="D11" s="40">
        <f>MAX(DATE(Table1[Year],1,1),DATE(Table1[Year],1,1)-WEEKDAY(DATE(Table1[Year],1,1),2)+(Table1[WeekNum]-1)*7+1)</f>
        <v>44711</v>
      </c>
      <c r="E11" s="40">
        <f>MIN(DATE(Table1[Year]+1,1,0),DATE(Table1[Year],1,1)-WEEKDAY(DATE(Table1[Year],1,1),2)+Table1[WeekNum]*7)</f>
        <v>44717</v>
      </c>
      <c r="F11" s="15">
        <v>2022</v>
      </c>
      <c r="G11" s="15">
        <f t="shared" si="0"/>
        <v>6</v>
      </c>
      <c r="H11" s="15">
        <v>23</v>
      </c>
      <c r="I11" s="195" t="str">
        <f>"W" &amp;Table1[[#This Row],[WeekNum]]</f>
        <v>W23</v>
      </c>
      <c r="J11" s="195" t="str">
        <f t="shared" si="1"/>
        <v>22-W23</v>
      </c>
      <c r="K11" s="11" t="s">
        <v>80</v>
      </c>
      <c r="L11" s="11"/>
      <c r="M11" s="266" t="s">
        <v>77</v>
      </c>
      <c r="N11" s="11" t="s">
        <v>428</v>
      </c>
      <c r="O11" s="266" t="s">
        <v>372</v>
      </c>
      <c r="P11" s="11" t="s">
        <v>373</v>
      </c>
      <c r="Q11" s="11" t="s">
        <v>419</v>
      </c>
      <c r="R11" s="11"/>
      <c r="S11" s="11">
        <v>0</v>
      </c>
      <c r="T11" s="11">
        <f>ABS(Table1[[#This Row],[Prod]]-Table1[[#This Row],[Planned]])</f>
        <v>0</v>
      </c>
      <c r="U11" s="213">
        <f>IF(ABS(Table1[[#This Row],[Prod]]-Table1[[#This Row],[Planned]])&gt;Table1[[#This Row],[Planned]],0,IF(Table1[[#This Row],[Planned]]=0,0,1-ABS(Table1[[#This Row],[Prod]]-Table1[[#This Row],[Planned]])/Table1[[#This Row],[Planned]]))</f>
        <v>0</v>
      </c>
      <c r="V11" s="11"/>
      <c r="W11" s="11"/>
      <c r="X11" s="27"/>
      <c r="Y11" s="11">
        <f>Table1[[#This Row],[Prod]]</f>
        <v>0</v>
      </c>
      <c r="Z11" s="11">
        <f>ABS(Table1[[#This Row],[Prod2]]-Table1[[#This Row],[Plan Revised]])</f>
        <v>0</v>
      </c>
      <c r="AA11" s="287">
        <f>IF(ABS(Table1[[#This Row],[Prod2]]-Table1[[#This Row],[Plan Revised]])&gt;Table1[[#This Row],[Plan Revised]],0,IF(Table1[[#This Row],[Plan Revised]]=0,0,1-ABS(Table1[[#This Row],[Prod2]]-Table1[[#This Row],[Plan Revised]])/Table1[[#This Row],[Plan Revised]]))</f>
        <v>0</v>
      </c>
      <c r="AB11" s="11"/>
      <c r="AC11" s="30"/>
      <c r="AD11"/>
      <c r="AF11"/>
    </row>
    <row r="12" spans="1:32">
      <c r="A12" s="15" t="str">
        <f>IF(Table1[Week]=WeekSel,"Yes","No")</f>
        <v>No</v>
      </c>
      <c r="B12" s="15" t="str">
        <f>IF((Table1[StartDate]&gt;=Date.GraphMin)*(Table1[StartDate]&lt;=Date.GraphMax)=1,"Yes","No")</f>
        <v>No</v>
      </c>
      <c r="C12" s="15" t="str">
        <f>IF(OR(Table1[[#This Row],[Site]]="FOOD MILLING",Table1[[#This Row],[Site]]="GODACO"), "No", "Yes")</f>
        <v>Yes</v>
      </c>
      <c r="D12" s="40">
        <f>MAX(DATE(Table1[Year],1,1),DATE(Table1[Year],1,1)-WEEKDAY(DATE(Table1[Year],1,1),2)+(Table1[WeekNum]-1)*7+1)</f>
        <v>44711</v>
      </c>
      <c r="E12" s="40">
        <f>MIN(DATE(Table1[Year]+1,1,0),DATE(Table1[Year],1,1)-WEEKDAY(DATE(Table1[Year],1,1),2)+Table1[WeekNum]*7)</f>
        <v>44717</v>
      </c>
      <c r="F12" s="15">
        <v>2022</v>
      </c>
      <c r="G12" s="15">
        <f t="shared" si="0"/>
        <v>6</v>
      </c>
      <c r="H12" s="15">
        <v>23</v>
      </c>
      <c r="I12" s="195" t="str">
        <f>"W" &amp;Table1[[#This Row],[WeekNum]]</f>
        <v>W23</v>
      </c>
      <c r="J12" s="195" t="str">
        <f t="shared" si="1"/>
        <v>22-W23</v>
      </c>
      <c r="K12" s="11" t="s">
        <v>83</v>
      </c>
      <c r="L12" s="11"/>
      <c r="M12" s="266" t="s">
        <v>77</v>
      </c>
      <c r="N12" s="11" t="s">
        <v>428</v>
      </c>
      <c r="O12" s="266" t="s">
        <v>372</v>
      </c>
      <c r="P12" s="11" t="s">
        <v>373</v>
      </c>
      <c r="Q12" s="11" t="s">
        <v>419</v>
      </c>
      <c r="R12" s="11"/>
      <c r="S12" s="11">
        <v>0</v>
      </c>
      <c r="T12" s="11">
        <f>ABS(Table1[[#This Row],[Prod]]-Table1[[#This Row],[Planned]])</f>
        <v>0</v>
      </c>
      <c r="U12" s="213">
        <f>IF(ABS(Table1[[#This Row],[Prod]]-Table1[[#This Row],[Planned]])&gt;Table1[[#This Row],[Planned]],0,IF(Table1[[#This Row],[Planned]]=0,0,1-ABS(Table1[[#This Row],[Prod]]-Table1[[#This Row],[Planned]])/Table1[[#This Row],[Planned]]))</f>
        <v>0</v>
      </c>
      <c r="V12" s="11"/>
      <c r="W12" s="11"/>
      <c r="X12" s="27"/>
      <c r="Y12" s="11">
        <f>Table1[[#This Row],[Prod]]</f>
        <v>0</v>
      </c>
      <c r="Z12" s="11">
        <f>ABS(Table1[[#This Row],[Prod2]]-Table1[[#This Row],[Plan Revised]])</f>
        <v>0</v>
      </c>
      <c r="AA12" s="287">
        <f>IF(ABS(Table1[[#This Row],[Prod2]]-Table1[[#This Row],[Plan Revised]])&gt;Table1[[#This Row],[Plan Revised]],0,IF(Table1[[#This Row],[Plan Revised]]=0,0,1-ABS(Table1[[#This Row],[Prod2]]-Table1[[#This Row],[Plan Revised]])/Table1[[#This Row],[Plan Revised]]))</f>
        <v>0</v>
      </c>
      <c r="AB12" s="11"/>
      <c r="AC12" s="30"/>
      <c r="AD12"/>
      <c r="AF12"/>
    </row>
    <row r="13" spans="1:32">
      <c r="A13" s="15" t="str">
        <f>IF(Table1[Week]=WeekSel,"Yes","No")</f>
        <v>No</v>
      </c>
      <c r="B13" s="15" t="str">
        <f>IF((Table1[StartDate]&gt;=Date.GraphMin)*(Table1[StartDate]&lt;=Date.GraphMax)=1,"Yes","No")</f>
        <v>No</v>
      </c>
      <c r="C13" s="15" t="str">
        <f>IF(OR(Table1[[#This Row],[Site]]="FOOD MILLING",Table1[[#This Row],[Site]]="GODACO"), "No", "Yes")</f>
        <v>Yes</v>
      </c>
      <c r="D13" s="40">
        <f>MAX(DATE(Table1[Year],1,1),DATE(Table1[Year],1,1)-WEEKDAY(DATE(Table1[Year],1,1),2)+(Table1[WeekNum]-1)*7+1)</f>
        <v>44711</v>
      </c>
      <c r="E13" s="40">
        <f>MIN(DATE(Table1[Year]+1,1,0),DATE(Table1[Year],1,1)-WEEKDAY(DATE(Table1[Year],1,1),2)+Table1[WeekNum]*7)</f>
        <v>44717</v>
      </c>
      <c r="F13" s="15">
        <v>2022</v>
      </c>
      <c r="G13" s="15">
        <f t="shared" si="0"/>
        <v>6</v>
      </c>
      <c r="H13" s="15">
        <v>23</v>
      </c>
      <c r="I13" s="195" t="str">
        <f>"W" &amp;Table1[[#This Row],[WeekNum]]</f>
        <v>W23</v>
      </c>
      <c r="J13" s="195" t="str">
        <f t="shared" si="1"/>
        <v>22-W23</v>
      </c>
      <c r="K13" s="11" t="s">
        <v>81</v>
      </c>
      <c r="L13" s="11"/>
      <c r="M13" s="266" t="s">
        <v>77</v>
      </c>
      <c r="N13" s="11" t="s">
        <v>428</v>
      </c>
      <c r="O13" s="266" t="s">
        <v>372</v>
      </c>
      <c r="P13" s="11" t="s">
        <v>373</v>
      </c>
      <c r="Q13" s="11" t="s">
        <v>419</v>
      </c>
      <c r="R13" s="11">
        <v>1737</v>
      </c>
      <c r="S13" s="11">
        <v>1825.6</v>
      </c>
      <c r="T13" s="11">
        <f>ABS(Table1[[#This Row],[Prod]]-Table1[[#This Row],[Planned]])</f>
        <v>88.599999999999909</v>
      </c>
      <c r="U13" s="213">
        <f>IF(ABS(Table1[[#This Row],[Prod]]-Table1[[#This Row],[Planned]])&gt;Table1[[#This Row],[Planned]],0,IF(Table1[[#This Row],[Planned]]=0,0,1-ABS(Table1[[#This Row],[Prod]]-Table1[[#This Row],[Planned]])/Table1[[#This Row],[Planned]]))</f>
        <v>0.94899251583189415</v>
      </c>
      <c r="V13" s="11"/>
      <c r="W13" s="11"/>
      <c r="X13" s="27">
        <v>1737</v>
      </c>
      <c r="Y13" s="11">
        <f>Table1[[#This Row],[Prod]]</f>
        <v>1825.6</v>
      </c>
      <c r="Z13" s="11">
        <f>ABS(Table1[[#This Row],[Prod2]]-Table1[[#This Row],[Plan Revised]])</f>
        <v>88.599999999999909</v>
      </c>
      <c r="AA13" s="287">
        <f>IF(ABS(Table1[[#This Row],[Prod2]]-Table1[[#This Row],[Plan Revised]])&gt;Table1[[#This Row],[Plan Revised]],0,IF(Table1[[#This Row],[Plan Revised]]=0,0,1-ABS(Table1[[#This Row],[Prod2]]-Table1[[#This Row],[Plan Revised]])/Table1[[#This Row],[Plan Revised]]))</f>
        <v>0.94899251583189415</v>
      </c>
      <c r="AB13" s="11"/>
      <c r="AC13" s="30"/>
      <c r="AD13"/>
      <c r="AF13"/>
    </row>
    <row r="14" spans="1:32">
      <c r="A14" s="15" t="str">
        <f>IF(Table1[Week]=WeekSel,"Yes","No")</f>
        <v>No</v>
      </c>
      <c r="B14" s="15" t="str">
        <f>IF((Table1[StartDate]&gt;=Date.GraphMin)*(Table1[StartDate]&lt;=Date.GraphMax)=1,"Yes","No")</f>
        <v>No</v>
      </c>
      <c r="C14" s="15" t="str">
        <f>IF(OR(Table1[[#This Row],[Site]]="FOOD MILLING",Table1[[#This Row],[Site]]="GODACO"), "No", "Yes")</f>
        <v>Yes</v>
      </c>
      <c r="D14" s="40">
        <f>MAX(DATE(Table1[Year],1,1),DATE(Table1[Year],1,1)-WEEKDAY(DATE(Table1[Year],1,1),2)+(Table1[WeekNum]-1)*7+1)</f>
        <v>44711</v>
      </c>
      <c r="E14" s="40">
        <f>MIN(DATE(Table1[Year]+1,1,0),DATE(Table1[Year],1,1)-WEEKDAY(DATE(Table1[Year],1,1),2)+Table1[WeekNum]*7)</f>
        <v>44717</v>
      </c>
      <c r="F14" s="15">
        <v>2022</v>
      </c>
      <c r="G14" s="15">
        <f t="shared" si="0"/>
        <v>6</v>
      </c>
      <c r="H14" s="15">
        <v>23</v>
      </c>
      <c r="I14" s="195" t="str">
        <f>"W" &amp;Table1[[#This Row],[WeekNum]]</f>
        <v>W23</v>
      </c>
      <c r="J14" s="195" t="str">
        <f t="shared" si="1"/>
        <v>22-W23</v>
      </c>
      <c r="K14" s="11" t="s">
        <v>645</v>
      </c>
      <c r="L14" s="11"/>
      <c r="M14" s="266" t="s">
        <v>72</v>
      </c>
      <c r="N14" s="11" t="s">
        <v>428</v>
      </c>
      <c r="O14" s="266" t="s">
        <v>374</v>
      </c>
      <c r="P14" s="11" t="s">
        <v>377</v>
      </c>
      <c r="Q14" s="11" t="s">
        <v>421</v>
      </c>
      <c r="R14" s="11">
        <v>0</v>
      </c>
      <c r="S14" s="11">
        <v>0</v>
      </c>
      <c r="T14" s="11">
        <f>ABS(Table1[[#This Row],[Prod]]-Table1[[#This Row],[Planned]])</f>
        <v>0</v>
      </c>
      <c r="U14" s="213">
        <f>IF(ABS(Table1[[#This Row],[Prod]]-Table1[[#This Row],[Planned]])&gt;Table1[[#This Row],[Planned]],0,IF(Table1[[#This Row],[Planned]]=0,0,1-ABS(Table1[[#This Row],[Prod]]-Table1[[#This Row],[Planned]])/Table1[[#This Row],[Planned]]))</f>
        <v>0</v>
      </c>
      <c r="V14" s="11"/>
      <c r="W14" s="11"/>
      <c r="X14" s="27">
        <v>0</v>
      </c>
      <c r="Y14" s="11">
        <f>Table1[[#This Row],[Prod]]</f>
        <v>0</v>
      </c>
      <c r="Z14" s="11">
        <f>ABS(Table1[[#This Row],[Prod2]]-Table1[[#This Row],[Plan Revised]])</f>
        <v>0</v>
      </c>
      <c r="AA14" s="287">
        <f>IF(ABS(Table1[[#This Row],[Prod2]]-Table1[[#This Row],[Plan Revised]])&gt;Table1[[#This Row],[Plan Revised]],0,IF(Table1[[#This Row],[Plan Revised]]=0,0,1-ABS(Table1[[#This Row],[Prod2]]-Table1[[#This Row],[Plan Revised]])/Table1[[#This Row],[Plan Revised]]))</f>
        <v>0</v>
      </c>
      <c r="AB14" s="11"/>
      <c r="AC14" s="30"/>
      <c r="AD14"/>
      <c r="AF14"/>
    </row>
    <row r="15" spans="1:32">
      <c r="A15" s="15" t="str">
        <f>IF(Table1[Week]=WeekSel,"Yes","No")</f>
        <v>No</v>
      </c>
      <c r="B15" s="15" t="str">
        <f>IF((Table1[StartDate]&gt;=Date.GraphMin)*(Table1[StartDate]&lt;=Date.GraphMax)=1,"Yes","No")</f>
        <v>No</v>
      </c>
      <c r="C15" s="15" t="str">
        <f>IF(OR(Table1[[#This Row],[Site]]="FOOD MILLING",Table1[[#This Row],[Site]]="GODACO"), "No", "Yes")</f>
        <v>Yes</v>
      </c>
      <c r="D15" s="40">
        <f>MAX(DATE(Table1[Year],1,1),DATE(Table1[Year],1,1)-WEEKDAY(DATE(Table1[Year],1,1),2)+(Table1[WeekNum]-1)*7+1)</f>
        <v>44711</v>
      </c>
      <c r="E15" s="40">
        <f>MIN(DATE(Table1[Year]+1,1,0),DATE(Table1[Year],1,1)-WEEKDAY(DATE(Table1[Year],1,1),2)+Table1[WeekNum]*7)</f>
        <v>44717</v>
      </c>
      <c r="F15" s="15">
        <v>2022</v>
      </c>
      <c r="G15" s="15">
        <f t="shared" si="0"/>
        <v>6</v>
      </c>
      <c r="H15" s="15">
        <v>23</v>
      </c>
      <c r="I15" s="195" t="str">
        <f>"W" &amp;Table1[[#This Row],[WeekNum]]</f>
        <v>W23</v>
      </c>
      <c r="J15" s="195" t="str">
        <f t="shared" si="1"/>
        <v>22-W23</v>
      </c>
      <c r="K15" s="11" t="s">
        <v>646</v>
      </c>
      <c r="L15" s="11"/>
      <c r="M15" s="266" t="s">
        <v>72</v>
      </c>
      <c r="N15" s="11" t="s">
        <v>428</v>
      </c>
      <c r="O15" s="266" t="s">
        <v>374</v>
      </c>
      <c r="P15" s="11" t="s">
        <v>377</v>
      </c>
      <c r="Q15" s="11" t="s">
        <v>421</v>
      </c>
      <c r="R15" s="11">
        <v>500</v>
      </c>
      <c r="S15" s="11">
        <v>548.4</v>
      </c>
      <c r="T15" s="11">
        <f>ABS(Table1[[#This Row],[Prod]]-Table1[[#This Row],[Planned]])</f>
        <v>48.399999999999977</v>
      </c>
      <c r="U15" s="213">
        <f>IF(ABS(Table1[[#This Row],[Prod]]-Table1[[#This Row],[Planned]])&gt;Table1[[#This Row],[Planned]],0,IF(Table1[[#This Row],[Planned]]=0,0,1-ABS(Table1[[#This Row],[Prod]]-Table1[[#This Row],[Planned]])/Table1[[#This Row],[Planned]]))</f>
        <v>0.9032</v>
      </c>
      <c r="V15" s="11"/>
      <c r="W15" s="11"/>
      <c r="X15" s="27">
        <v>500</v>
      </c>
      <c r="Y15" s="11">
        <f>Table1[[#This Row],[Prod]]</f>
        <v>548.4</v>
      </c>
      <c r="Z15" s="11">
        <f>ABS(Table1[[#This Row],[Prod2]]-Table1[[#This Row],[Plan Revised]])</f>
        <v>48.399999999999977</v>
      </c>
      <c r="AA15" s="287">
        <f>IF(ABS(Table1[[#This Row],[Prod2]]-Table1[[#This Row],[Plan Revised]])&gt;Table1[[#This Row],[Plan Revised]],0,IF(Table1[[#This Row],[Plan Revised]]=0,0,1-ABS(Table1[[#This Row],[Prod2]]-Table1[[#This Row],[Plan Revised]])/Table1[[#This Row],[Plan Revised]]))</f>
        <v>0.9032</v>
      </c>
      <c r="AB15" s="11"/>
      <c r="AC15" s="30"/>
      <c r="AD15"/>
      <c r="AF15"/>
    </row>
    <row r="16" spans="1:32">
      <c r="A16" s="15" t="str">
        <f>IF(Table1[Week]=WeekSel,"Yes","No")</f>
        <v>No</v>
      </c>
      <c r="B16" s="15" t="str">
        <f>IF((Table1[StartDate]&gt;=Date.GraphMin)*(Table1[StartDate]&lt;=Date.GraphMax)=1,"Yes","No")</f>
        <v>No</v>
      </c>
      <c r="C16" s="15" t="str">
        <f>IF(OR(Table1[[#This Row],[Site]]="FOOD MILLING",Table1[[#This Row],[Site]]="GODACO"), "No", "Yes")</f>
        <v>Yes</v>
      </c>
      <c r="D16" s="40">
        <f>MAX(DATE(Table1[Year],1,1),DATE(Table1[Year],1,1)-WEEKDAY(DATE(Table1[Year],1,1),2)+(Table1[WeekNum]-1)*7+1)</f>
        <v>44711</v>
      </c>
      <c r="E16" s="40">
        <f>MIN(DATE(Table1[Year]+1,1,0),DATE(Table1[Year],1,1)-WEEKDAY(DATE(Table1[Year],1,1),2)+Table1[WeekNum]*7)</f>
        <v>44717</v>
      </c>
      <c r="F16" s="15">
        <v>2022</v>
      </c>
      <c r="G16" s="15">
        <f t="shared" si="0"/>
        <v>6</v>
      </c>
      <c r="H16" s="15">
        <v>23</v>
      </c>
      <c r="I16" s="195" t="str">
        <f>"W" &amp;Table1[[#This Row],[WeekNum]]</f>
        <v>W23</v>
      </c>
      <c r="J16" s="195" t="str">
        <f t="shared" si="1"/>
        <v>22-W23</v>
      </c>
      <c r="K16" s="11" t="s">
        <v>647</v>
      </c>
      <c r="L16" s="11"/>
      <c r="M16" s="266" t="s">
        <v>72</v>
      </c>
      <c r="N16" s="11" t="s">
        <v>428</v>
      </c>
      <c r="O16" s="266" t="s">
        <v>372</v>
      </c>
      <c r="P16" s="11" t="s">
        <v>378</v>
      </c>
      <c r="Q16" s="11" t="s">
        <v>421</v>
      </c>
      <c r="R16" s="11">
        <v>0</v>
      </c>
      <c r="S16" s="11">
        <v>0</v>
      </c>
      <c r="T16" s="11">
        <f>ABS(Table1[[#This Row],[Prod]]-Table1[[#This Row],[Planned]])</f>
        <v>0</v>
      </c>
      <c r="U16" s="213">
        <f>IF(ABS(Table1[[#This Row],[Prod]]-Table1[[#This Row],[Planned]])&gt;Table1[[#This Row],[Planned]],0,IF(Table1[[#This Row],[Planned]]=0,0,1-ABS(Table1[[#This Row],[Prod]]-Table1[[#This Row],[Planned]])/Table1[[#This Row],[Planned]]))</f>
        <v>0</v>
      </c>
      <c r="V16" s="11"/>
      <c r="W16" s="11"/>
      <c r="X16" s="27">
        <v>0</v>
      </c>
      <c r="Y16" s="11">
        <f>Table1[[#This Row],[Prod]]</f>
        <v>0</v>
      </c>
      <c r="Z16" s="11">
        <f>ABS(Table1[[#This Row],[Prod2]]-Table1[[#This Row],[Plan Revised]])</f>
        <v>0</v>
      </c>
      <c r="AA16" s="287">
        <f>IF(ABS(Table1[[#This Row],[Prod2]]-Table1[[#This Row],[Plan Revised]])&gt;Table1[[#This Row],[Plan Revised]],0,IF(Table1[[#This Row],[Plan Revised]]=0,0,1-ABS(Table1[[#This Row],[Prod2]]-Table1[[#This Row],[Plan Revised]])/Table1[[#This Row],[Plan Revised]]))</f>
        <v>0</v>
      </c>
      <c r="AB16" s="11"/>
      <c r="AC16" s="30"/>
      <c r="AD16"/>
      <c r="AF16"/>
    </row>
    <row r="17" spans="1:32">
      <c r="A17" s="15" t="str">
        <f>IF(Table1[Week]=WeekSel,"Yes","No")</f>
        <v>No</v>
      </c>
      <c r="B17" s="15" t="str">
        <f>IF((Table1[StartDate]&gt;=Date.GraphMin)*(Table1[StartDate]&lt;=Date.GraphMax)=1,"Yes","No")</f>
        <v>No</v>
      </c>
      <c r="C17" s="15" t="str">
        <f>IF(OR(Table1[[#This Row],[Site]]="FOOD MILLING",Table1[[#This Row],[Site]]="GODACO"), "No", "Yes")</f>
        <v>Yes</v>
      </c>
      <c r="D17" s="40">
        <f>MAX(DATE(Table1[Year],1,1),DATE(Table1[Year],1,1)-WEEKDAY(DATE(Table1[Year],1,1),2)+(Table1[WeekNum]-1)*7+1)</f>
        <v>44711</v>
      </c>
      <c r="E17" s="40">
        <f>MIN(DATE(Table1[Year]+1,1,0),DATE(Table1[Year],1,1)-WEEKDAY(DATE(Table1[Year],1,1),2)+Table1[WeekNum]*7)</f>
        <v>44717</v>
      </c>
      <c r="F17" s="15">
        <v>2022</v>
      </c>
      <c r="G17" s="15">
        <f t="shared" si="0"/>
        <v>6</v>
      </c>
      <c r="H17" s="15">
        <v>23</v>
      </c>
      <c r="I17" s="195" t="str">
        <f>"W" &amp;Table1[[#This Row],[WeekNum]]</f>
        <v>W23</v>
      </c>
      <c r="J17" s="195" t="str">
        <f t="shared" si="1"/>
        <v>22-W23</v>
      </c>
      <c r="K17" s="11" t="s">
        <v>648</v>
      </c>
      <c r="L17" s="11"/>
      <c r="M17" s="266" t="s">
        <v>72</v>
      </c>
      <c r="N17" s="11" t="s">
        <v>428</v>
      </c>
      <c r="O17" s="266" t="s">
        <v>372</v>
      </c>
      <c r="P17" s="11" t="s">
        <v>373</v>
      </c>
      <c r="Q17" s="11" t="s">
        <v>419</v>
      </c>
      <c r="R17" s="11">
        <v>0</v>
      </c>
      <c r="S17" s="11">
        <v>0</v>
      </c>
      <c r="T17" s="11">
        <f>ABS(Table1[[#This Row],[Prod]]-Table1[[#This Row],[Planned]])</f>
        <v>0</v>
      </c>
      <c r="U17" s="213">
        <f>IF(ABS(Table1[[#This Row],[Prod]]-Table1[[#This Row],[Planned]])&gt;Table1[[#This Row],[Planned]],0,IF(Table1[[#This Row],[Planned]]=0,0,1-ABS(Table1[[#This Row],[Prod]]-Table1[[#This Row],[Planned]])/Table1[[#This Row],[Planned]]))</f>
        <v>0</v>
      </c>
      <c r="V17" s="11"/>
      <c r="W17" s="11"/>
      <c r="X17" s="27">
        <v>0</v>
      </c>
      <c r="Y17" s="11">
        <f>Table1[[#This Row],[Prod]]</f>
        <v>0</v>
      </c>
      <c r="Z17" s="11">
        <f>ABS(Table1[[#This Row],[Prod2]]-Table1[[#This Row],[Plan Revised]])</f>
        <v>0</v>
      </c>
      <c r="AA17" s="287">
        <f>IF(ABS(Table1[[#This Row],[Prod2]]-Table1[[#This Row],[Plan Revised]])&gt;Table1[[#This Row],[Plan Revised]],0,IF(Table1[[#This Row],[Plan Revised]]=0,0,1-ABS(Table1[[#This Row],[Prod2]]-Table1[[#This Row],[Plan Revised]])/Table1[[#This Row],[Plan Revised]]))</f>
        <v>0</v>
      </c>
      <c r="AB17" s="11"/>
      <c r="AC17" s="30"/>
      <c r="AD17"/>
      <c r="AF17"/>
    </row>
    <row r="18" spans="1:32">
      <c r="A18" s="15" t="str">
        <f>IF(Table1[Week]=WeekSel,"Yes","No")</f>
        <v>No</v>
      </c>
      <c r="B18" s="15" t="str">
        <f>IF((Table1[StartDate]&gt;=Date.GraphMin)*(Table1[StartDate]&lt;=Date.GraphMax)=1,"Yes","No")</f>
        <v>No</v>
      </c>
      <c r="C18" s="15" t="str">
        <f>IF(OR(Table1[[#This Row],[Site]]="FOOD MILLING",Table1[[#This Row],[Site]]="GODACO"), "No", "Yes")</f>
        <v>Yes</v>
      </c>
      <c r="D18" s="40">
        <f>MAX(DATE(Table1[Year],1,1),DATE(Table1[Year],1,1)-WEEKDAY(DATE(Table1[Year],1,1),2)+(Table1[WeekNum]-1)*7+1)</f>
        <v>44711</v>
      </c>
      <c r="E18" s="40">
        <f>MIN(DATE(Table1[Year]+1,1,0),DATE(Table1[Year],1,1)-WEEKDAY(DATE(Table1[Year],1,1),2)+Table1[WeekNum]*7)</f>
        <v>44717</v>
      </c>
      <c r="F18" s="15">
        <v>2022</v>
      </c>
      <c r="G18" s="15">
        <f t="shared" si="0"/>
        <v>6</v>
      </c>
      <c r="H18" s="15">
        <v>23</v>
      </c>
      <c r="I18" s="195" t="str">
        <f>"W" &amp;Table1[[#This Row],[WeekNum]]</f>
        <v>W23</v>
      </c>
      <c r="J18" s="195" t="str">
        <f t="shared" si="1"/>
        <v>22-W23</v>
      </c>
      <c r="K18" s="11" t="s">
        <v>649</v>
      </c>
      <c r="L18" s="11"/>
      <c r="M18" s="266" t="s">
        <v>72</v>
      </c>
      <c r="N18" s="11" t="s">
        <v>428</v>
      </c>
      <c r="O18" s="266" t="s">
        <v>372</v>
      </c>
      <c r="P18" s="11" t="s">
        <v>373</v>
      </c>
      <c r="Q18" s="11" t="s">
        <v>419</v>
      </c>
      <c r="R18" s="11">
        <v>7500</v>
      </c>
      <c r="S18" s="11">
        <v>7498.7499999999991</v>
      </c>
      <c r="T18" s="11">
        <f>ABS(Table1[[#This Row],[Prod]]-Table1[[#This Row],[Planned]])</f>
        <v>1.2500000000009095</v>
      </c>
      <c r="U18" s="213">
        <f>IF(ABS(Table1[[#This Row],[Prod]]-Table1[[#This Row],[Planned]])&gt;Table1[[#This Row],[Planned]],0,IF(Table1[[#This Row],[Planned]]=0,0,1-ABS(Table1[[#This Row],[Prod]]-Table1[[#This Row],[Planned]])/Table1[[#This Row],[Planned]]))</f>
        <v>0.99983333333333324</v>
      </c>
      <c r="V18" s="11"/>
      <c r="W18" s="11"/>
      <c r="X18" s="27">
        <v>7500</v>
      </c>
      <c r="Y18" s="11">
        <f>Table1[[#This Row],[Prod]]</f>
        <v>7498.7499999999991</v>
      </c>
      <c r="Z18" s="11">
        <f>ABS(Table1[[#This Row],[Prod2]]-Table1[[#This Row],[Plan Revised]])</f>
        <v>1.2500000000009095</v>
      </c>
      <c r="AA18" s="287">
        <f>IF(ABS(Table1[[#This Row],[Prod2]]-Table1[[#This Row],[Plan Revised]])&gt;Table1[[#This Row],[Plan Revised]],0,IF(Table1[[#This Row],[Plan Revised]]=0,0,1-ABS(Table1[[#This Row],[Prod2]]-Table1[[#This Row],[Plan Revised]])/Table1[[#This Row],[Plan Revised]]))</f>
        <v>0.99983333333333324</v>
      </c>
      <c r="AB18" s="11"/>
      <c r="AC18" s="30"/>
      <c r="AD18"/>
      <c r="AF18"/>
    </row>
    <row r="19" spans="1:32">
      <c r="A19" s="15" t="str">
        <f>IF(Table1[Week]=WeekSel,"Yes","No")</f>
        <v>No</v>
      </c>
      <c r="B19" s="15" t="str">
        <f>IF((Table1[StartDate]&gt;=Date.GraphMin)*(Table1[StartDate]&lt;=Date.GraphMax)=1,"Yes","No")</f>
        <v>No</v>
      </c>
      <c r="C19" s="15" t="str">
        <f>IF(OR(Table1[[#This Row],[Site]]="FOOD MILLING",Table1[[#This Row],[Site]]="GODACO"), "No", "Yes")</f>
        <v>Yes</v>
      </c>
      <c r="D19" s="40">
        <f>MAX(DATE(Table1[Year],1,1),DATE(Table1[Year],1,1)-WEEKDAY(DATE(Table1[Year],1,1),2)+(Table1[WeekNum]-1)*7+1)</f>
        <v>44711</v>
      </c>
      <c r="E19" s="40">
        <f>MIN(DATE(Table1[Year]+1,1,0),DATE(Table1[Year],1,1)-WEEKDAY(DATE(Table1[Year],1,1),2)+Table1[WeekNum]*7)</f>
        <v>44717</v>
      </c>
      <c r="F19" s="15">
        <v>2022</v>
      </c>
      <c r="G19" s="15">
        <f t="shared" si="0"/>
        <v>6</v>
      </c>
      <c r="H19" s="15">
        <v>23</v>
      </c>
      <c r="I19" s="195" t="str">
        <f>"W" &amp;Table1[[#This Row],[WeekNum]]</f>
        <v>W23</v>
      </c>
      <c r="J19" s="195" t="str">
        <f t="shared" si="1"/>
        <v>22-W23</v>
      </c>
      <c r="K19" s="11" t="s">
        <v>650</v>
      </c>
      <c r="L19" s="11"/>
      <c r="M19" s="266" t="s">
        <v>72</v>
      </c>
      <c r="N19" s="11" t="s">
        <v>428</v>
      </c>
      <c r="O19" s="266" t="s">
        <v>372</v>
      </c>
      <c r="P19" s="11" t="s">
        <v>373</v>
      </c>
      <c r="Q19" s="11" t="s">
        <v>419</v>
      </c>
      <c r="R19" s="11">
        <v>9000</v>
      </c>
      <c r="S19" s="11">
        <v>11285.75</v>
      </c>
      <c r="T19" s="11">
        <f>ABS(Table1[[#This Row],[Prod]]-Table1[[#This Row],[Planned]])</f>
        <v>2285.75</v>
      </c>
      <c r="U19" s="213">
        <f>IF(ABS(Table1[[#This Row],[Prod]]-Table1[[#This Row],[Planned]])&gt;Table1[[#This Row],[Planned]],0,IF(Table1[[#This Row],[Planned]]=0,0,1-ABS(Table1[[#This Row],[Prod]]-Table1[[#This Row],[Planned]])/Table1[[#This Row],[Planned]]))</f>
        <v>0.74602777777777773</v>
      </c>
      <c r="V19" s="11"/>
      <c r="W19" s="11"/>
      <c r="X19" s="27">
        <v>9000</v>
      </c>
      <c r="Y19" s="11">
        <f>Table1[[#This Row],[Prod]]</f>
        <v>11285.75</v>
      </c>
      <c r="Z19" s="11">
        <f>ABS(Table1[[#This Row],[Prod2]]-Table1[[#This Row],[Plan Revised]])</f>
        <v>2285.75</v>
      </c>
      <c r="AA19" s="287">
        <f>IF(ABS(Table1[[#This Row],[Prod2]]-Table1[[#This Row],[Plan Revised]])&gt;Table1[[#This Row],[Plan Revised]],0,IF(Table1[[#This Row],[Plan Revised]]=0,0,1-ABS(Table1[[#This Row],[Prod2]]-Table1[[#This Row],[Plan Revised]])/Table1[[#This Row],[Plan Revised]]))</f>
        <v>0.74602777777777773</v>
      </c>
      <c r="AB19" s="11"/>
      <c r="AC19" s="30"/>
      <c r="AD19"/>
      <c r="AF19"/>
    </row>
    <row r="20" spans="1:32">
      <c r="A20" s="15" t="str">
        <f>IF(Table1[Week]=WeekSel,"Yes","No")</f>
        <v>No</v>
      </c>
      <c r="B20" s="15" t="str">
        <f>IF((Table1[StartDate]&gt;=Date.GraphMin)*(Table1[StartDate]&lt;=Date.GraphMax)=1,"Yes","No")</f>
        <v>No</v>
      </c>
      <c r="C20" s="15" t="str">
        <f>IF(OR(Table1[[#This Row],[Site]]="FOOD MILLING",Table1[[#This Row],[Site]]="GODACO"), "No", "Yes")</f>
        <v>Yes</v>
      </c>
      <c r="D20" s="40">
        <f>MAX(DATE(Table1[Year],1,1),DATE(Table1[Year],1,1)-WEEKDAY(DATE(Table1[Year],1,1),2)+(Table1[WeekNum]-1)*7+1)</f>
        <v>44711</v>
      </c>
      <c r="E20" s="40">
        <f>MIN(DATE(Table1[Year]+1,1,0),DATE(Table1[Year],1,1)-WEEKDAY(DATE(Table1[Year],1,1),2)+Table1[WeekNum]*7)</f>
        <v>44717</v>
      </c>
      <c r="F20" s="15">
        <v>2022</v>
      </c>
      <c r="G20" s="15">
        <f t="shared" si="0"/>
        <v>6</v>
      </c>
      <c r="H20" s="15">
        <v>23</v>
      </c>
      <c r="I20" s="195" t="str">
        <f>"W" &amp;Table1[[#This Row],[WeekNum]]</f>
        <v>W23</v>
      </c>
      <c r="J20" s="195" t="str">
        <f t="shared" si="1"/>
        <v>22-W23</v>
      </c>
      <c r="K20" s="11" t="s">
        <v>651</v>
      </c>
      <c r="L20" s="11"/>
      <c r="M20" s="266" t="s">
        <v>72</v>
      </c>
      <c r="N20" s="11" t="s">
        <v>428</v>
      </c>
      <c r="O20" s="266" t="s">
        <v>372</v>
      </c>
      <c r="P20" s="11" t="s">
        <v>373</v>
      </c>
      <c r="Q20" s="11" t="s">
        <v>419</v>
      </c>
      <c r="R20" s="11">
        <v>500</v>
      </c>
      <c r="S20" s="11">
        <v>519.75</v>
      </c>
      <c r="T20" s="11">
        <f>ABS(Table1[[#This Row],[Prod]]-Table1[[#This Row],[Planned]])</f>
        <v>19.75</v>
      </c>
      <c r="U20" s="213">
        <f>IF(ABS(Table1[[#This Row],[Prod]]-Table1[[#This Row],[Planned]])&gt;Table1[[#This Row],[Planned]],0,IF(Table1[[#This Row],[Planned]]=0,0,1-ABS(Table1[[#This Row],[Prod]]-Table1[[#This Row],[Planned]])/Table1[[#This Row],[Planned]]))</f>
        <v>0.96050000000000002</v>
      </c>
      <c r="V20" s="11"/>
      <c r="W20" s="11"/>
      <c r="X20" s="27">
        <v>500</v>
      </c>
      <c r="Y20" s="11">
        <f>Table1[[#This Row],[Prod]]</f>
        <v>519.75</v>
      </c>
      <c r="Z20" s="11">
        <f>ABS(Table1[[#This Row],[Prod2]]-Table1[[#This Row],[Plan Revised]])</f>
        <v>19.75</v>
      </c>
      <c r="AA20" s="287">
        <f>IF(ABS(Table1[[#This Row],[Prod2]]-Table1[[#This Row],[Plan Revised]])&gt;Table1[[#This Row],[Plan Revised]],0,IF(Table1[[#This Row],[Plan Revised]]=0,0,1-ABS(Table1[[#This Row],[Prod2]]-Table1[[#This Row],[Plan Revised]])/Table1[[#This Row],[Plan Revised]]))</f>
        <v>0.96050000000000002</v>
      </c>
      <c r="AB20" s="11"/>
      <c r="AC20" s="30"/>
      <c r="AD20"/>
      <c r="AF20"/>
    </row>
    <row r="21" spans="1:32">
      <c r="A21" s="15" t="str">
        <f>IF(Table1[Week]=WeekSel,"Yes","No")</f>
        <v>No</v>
      </c>
      <c r="B21" s="15" t="str">
        <f>IF((Table1[StartDate]&gt;=Date.GraphMin)*(Table1[StartDate]&lt;=Date.GraphMax)=1,"Yes","No")</f>
        <v>No</v>
      </c>
      <c r="C21" s="15" t="str">
        <f>IF(OR(Table1[[#This Row],[Site]]="FOOD MILLING",Table1[[#This Row],[Site]]="GODACO"), "No", "Yes")</f>
        <v>Yes</v>
      </c>
      <c r="D21" s="40">
        <f>MAX(DATE(Table1[Year],1,1),DATE(Table1[Year],1,1)-WEEKDAY(DATE(Table1[Year],1,1),2)+(Table1[WeekNum]-1)*7+1)</f>
        <v>44711</v>
      </c>
      <c r="E21" s="40">
        <f>MIN(DATE(Table1[Year]+1,1,0),DATE(Table1[Year],1,1)-WEEKDAY(DATE(Table1[Year],1,1),2)+Table1[WeekNum]*7)</f>
        <v>44717</v>
      </c>
      <c r="F21" s="15">
        <v>2022</v>
      </c>
      <c r="G21" s="15">
        <f t="shared" si="0"/>
        <v>6</v>
      </c>
      <c r="H21" s="15">
        <v>23</v>
      </c>
      <c r="I21" s="195" t="str">
        <f>"W" &amp;Table1[[#This Row],[WeekNum]]</f>
        <v>W23</v>
      </c>
      <c r="J21" s="195" t="str">
        <f t="shared" si="1"/>
        <v>22-W23</v>
      </c>
      <c r="K21" s="11" t="s">
        <v>652</v>
      </c>
      <c r="L21" s="11"/>
      <c r="M21" s="266" t="s">
        <v>72</v>
      </c>
      <c r="N21" s="11" t="s">
        <v>428</v>
      </c>
      <c r="O21" s="266" t="s">
        <v>372</v>
      </c>
      <c r="P21" s="11" t="s">
        <v>373</v>
      </c>
      <c r="Q21" s="11" t="s">
        <v>419</v>
      </c>
      <c r="R21" s="11">
        <v>9500</v>
      </c>
      <c r="S21" s="11">
        <v>7932.0497810668303</v>
      </c>
      <c r="T21" s="11">
        <f>ABS(Table1[[#This Row],[Prod]]-Table1[[#This Row],[Planned]])</f>
        <v>1567.9502189331697</v>
      </c>
      <c r="U21" s="213">
        <f>IF(ABS(Table1[[#This Row],[Prod]]-Table1[[#This Row],[Planned]])&gt;Table1[[#This Row],[Planned]],0,IF(Table1[[#This Row],[Planned]]=0,0,1-ABS(Table1[[#This Row],[Prod]]-Table1[[#This Row],[Planned]])/Table1[[#This Row],[Planned]]))</f>
        <v>0.83495260853335052</v>
      </c>
      <c r="V21" s="11"/>
      <c r="W21" s="11"/>
      <c r="X21" s="27">
        <v>9500</v>
      </c>
      <c r="Y21" s="11">
        <f>Table1[[#This Row],[Prod]]</f>
        <v>7932.0497810668303</v>
      </c>
      <c r="Z21" s="11">
        <f>ABS(Table1[[#This Row],[Prod2]]-Table1[[#This Row],[Plan Revised]])</f>
        <v>1567.9502189331697</v>
      </c>
      <c r="AA21" s="287">
        <f>IF(ABS(Table1[[#This Row],[Prod2]]-Table1[[#This Row],[Plan Revised]])&gt;Table1[[#This Row],[Plan Revised]],0,IF(Table1[[#This Row],[Plan Revised]]=0,0,1-ABS(Table1[[#This Row],[Prod2]]-Table1[[#This Row],[Plan Revised]])/Table1[[#This Row],[Plan Revised]]))</f>
        <v>0.83495260853335052</v>
      </c>
      <c r="AB21" s="11"/>
      <c r="AC21" s="30"/>
      <c r="AD21"/>
      <c r="AF21"/>
    </row>
    <row r="22" spans="1:32">
      <c r="A22" s="15" t="str">
        <f>IF(Table1[Week]=WeekSel,"Yes","No")</f>
        <v>No</v>
      </c>
      <c r="B22" s="15" t="str">
        <f>IF((Table1[StartDate]&gt;=Date.GraphMin)*(Table1[StartDate]&lt;=Date.GraphMax)=1,"Yes","No")</f>
        <v>No</v>
      </c>
      <c r="C22" s="15" t="str">
        <f>IF(OR(Table1[[#This Row],[Site]]="FOOD MILLING",Table1[[#This Row],[Site]]="GODACO"), "No", "Yes")</f>
        <v>Yes</v>
      </c>
      <c r="D22" s="40">
        <f>MAX(DATE(Table1[Year],1,1),DATE(Table1[Year],1,1)-WEEKDAY(DATE(Table1[Year],1,1),2)+(Table1[WeekNum]-1)*7+1)</f>
        <v>44711</v>
      </c>
      <c r="E22" s="40">
        <f>MIN(DATE(Table1[Year]+1,1,0),DATE(Table1[Year],1,1)-WEEKDAY(DATE(Table1[Year],1,1),2)+Table1[WeekNum]*7)</f>
        <v>44717</v>
      </c>
      <c r="F22" s="15">
        <v>2022</v>
      </c>
      <c r="G22" s="15">
        <f t="shared" si="0"/>
        <v>6</v>
      </c>
      <c r="H22" s="15">
        <v>23</v>
      </c>
      <c r="I22" s="195" t="str">
        <f>"W" &amp;Table1[[#This Row],[WeekNum]]</f>
        <v>W23</v>
      </c>
      <c r="J22" s="195" t="str">
        <f t="shared" si="1"/>
        <v>22-W23</v>
      </c>
      <c r="K22" s="11" t="s">
        <v>653</v>
      </c>
      <c r="L22" s="11"/>
      <c r="M22" s="266" t="s">
        <v>72</v>
      </c>
      <c r="N22" s="11" t="s">
        <v>428</v>
      </c>
      <c r="O22" s="266" t="s">
        <v>372</v>
      </c>
      <c r="P22" s="11" t="s">
        <v>373</v>
      </c>
      <c r="Q22" s="11" t="s">
        <v>419</v>
      </c>
      <c r="R22" s="11">
        <v>2500</v>
      </c>
      <c r="S22" s="11">
        <v>2557.1</v>
      </c>
      <c r="T22" s="11">
        <f>ABS(Table1[[#This Row],[Prod]]-Table1[[#This Row],[Planned]])</f>
        <v>57.099999999999909</v>
      </c>
      <c r="U22" s="213">
        <f>IF(ABS(Table1[[#This Row],[Prod]]-Table1[[#This Row],[Planned]])&gt;Table1[[#This Row],[Planned]],0,IF(Table1[[#This Row],[Planned]]=0,0,1-ABS(Table1[[#This Row],[Prod]]-Table1[[#This Row],[Planned]])/Table1[[#This Row],[Planned]]))</f>
        <v>0.97716000000000003</v>
      </c>
      <c r="V22" s="11"/>
      <c r="W22" s="11"/>
      <c r="X22" s="27">
        <v>2500</v>
      </c>
      <c r="Y22" s="11">
        <f>Table1[[#This Row],[Prod]]</f>
        <v>2557.1</v>
      </c>
      <c r="Z22" s="11">
        <f>ABS(Table1[[#This Row],[Prod2]]-Table1[[#This Row],[Plan Revised]])</f>
        <v>57.099999999999909</v>
      </c>
      <c r="AA22" s="287">
        <f>IF(ABS(Table1[[#This Row],[Prod2]]-Table1[[#This Row],[Plan Revised]])&gt;Table1[[#This Row],[Plan Revised]],0,IF(Table1[[#This Row],[Plan Revised]]=0,0,1-ABS(Table1[[#This Row],[Prod2]]-Table1[[#This Row],[Plan Revised]])/Table1[[#This Row],[Plan Revised]]))</f>
        <v>0.97716000000000003</v>
      </c>
      <c r="AB22" s="11"/>
      <c r="AC22" s="30"/>
      <c r="AD22"/>
      <c r="AF22"/>
    </row>
    <row r="23" spans="1:32">
      <c r="A23" s="15" t="str">
        <f>IF(Table1[Week]=WeekSel,"Yes","No")</f>
        <v>No</v>
      </c>
      <c r="B23" s="15" t="str">
        <f>IF((Table1[StartDate]&gt;=Date.GraphMin)*(Table1[StartDate]&lt;=Date.GraphMax)=1,"Yes","No")</f>
        <v>No</v>
      </c>
      <c r="C23" s="15" t="str">
        <f>IF(OR(Table1[[#This Row],[Site]]="FOOD MILLING",Table1[[#This Row],[Site]]="GODACO"), "No", "Yes")</f>
        <v>Yes</v>
      </c>
      <c r="D23" s="40">
        <f>MAX(DATE(Table1[Year],1,1),DATE(Table1[Year],1,1)-WEEKDAY(DATE(Table1[Year],1,1),2)+(Table1[WeekNum]-1)*7+1)</f>
        <v>44711</v>
      </c>
      <c r="E23" s="40">
        <f>MIN(DATE(Table1[Year]+1,1,0),DATE(Table1[Year],1,1)-WEEKDAY(DATE(Table1[Year],1,1),2)+Table1[WeekNum]*7)</f>
        <v>44717</v>
      </c>
      <c r="F23" s="15">
        <v>2022</v>
      </c>
      <c r="G23" s="15">
        <f t="shared" si="0"/>
        <v>6</v>
      </c>
      <c r="H23" s="15">
        <v>23</v>
      </c>
      <c r="I23" s="195" t="str">
        <f>"W" &amp;Table1[[#This Row],[WeekNum]]</f>
        <v>W23</v>
      </c>
      <c r="J23" s="195" t="str">
        <f t="shared" si="1"/>
        <v>22-W23</v>
      </c>
      <c r="K23" s="11" t="s">
        <v>654</v>
      </c>
      <c r="L23" s="11"/>
      <c r="M23" s="266" t="s">
        <v>72</v>
      </c>
      <c r="N23" s="11" t="s">
        <v>428</v>
      </c>
      <c r="O23" s="266" t="s">
        <v>372</v>
      </c>
      <c r="P23" s="11" t="s">
        <v>373</v>
      </c>
      <c r="Q23" s="11" t="s">
        <v>419</v>
      </c>
      <c r="R23" s="11">
        <v>4000</v>
      </c>
      <c r="S23" s="11">
        <v>4370.45</v>
      </c>
      <c r="T23" s="11">
        <f>ABS(Table1[[#This Row],[Prod]]-Table1[[#This Row],[Planned]])</f>
        <v>370.44999999999982</v>
      </c>
      <c r="U23" s="213">
        <f>IF(ABS(Table1[[#This Row],[Prod]]-Table1[[#This Row],[Planned]])&gt;Table1[[#This Row],[Planned]],0,IF(Table1[[#This Row],[Planned]]=0,0,1-ABS(Table1[[#This Row],[Prod]]-Table1[[#This Row],[Planned]])/Table1[[#This Row],[Planned]]))</f>
        <v>0.90738750000000001</v>
      </c>
      <c r="V23" s="11"/>
      <c r="W23" s="11"/>
      <c r="X23" s="27">
        <v>4000</v>
      </c>
      <c r="Y23" s="11">
        <f>Table1[[#This Row],[Prod]]</f>
        <v>4370.45</v>
      </c>
      <c r="Z23" s="11">
        <f>ABS(Table1[[#This Row],[Prod2]]-Table1[[#This Row],[Plan Revised]])</f>
        <v>370.44999999999982</v>
      </c>
      <c r="AA23" s="287">
        <f>IF(ABS(Table1[[#This Row],[Prod2]]-Table1[[#This Row],[Plan Revised]])&gt;Table1[[#This Row],[Plan Revised]],0,IF(Table1[[#This Row],[Plan Revised]]=0,0,1-ABS(Table1[[#This Row],[Prod2]]-Table1[[#This Row],[Plan Revised]])/Table1[[#This Row],[Plan Revised]]))</f>
        <v>0.90738750000000001</v>
      </c>
      <c r="AB23" s="11"/>
      <c r="AC23" s="30"/>
      <c r="AD23"/>
      <c r="AF23"/>
    </row>
    <row r="24" spans="1:32">
      <c r="A24" s="15" t="str">
        <f>IF(Table1[Week]=WeekSel,"Yes","No")</f>
        <v>No</v>
      </c>
      <c r="B24" s="15" t="str">
        <f>IF((Table1[StartDate]&gt;=Date.GraphMin)*(Table1[StartDate]&lt;=Date.GraphMax)=1,"Yes","No")</f>
        <v>No</v>
      </c>
      <c r="C24" s="15" t="str">
        <f>IF(OR(Table1[[#This Row],[Site]]="FOOD MILLING",Table1[[#This Row],[Site]]="GODACO"), "No", "Yes")</f>
        <v>Yes</v>
      </c>
      <c r="D24" s="40">
        <f>MAX(DATE(Table1[Year],1,1),DATE(Table1[Year],1,1)-WEEKDAY(DATE(Table1[Year],1,1),2)+(Table1[WeekNum]-1)*7+1)</f>
        <v>44711</v>
      </c>
      <c r="E24" s="40">
        <f>MIN(DATE(Table1[Year]+1,1,0),DATE(Table1[Year],1,1)-WEEKDAY(DATE(Table1[Year],1,1),2)+Table1[WeekNum]*7)</f>
        <v>44717</v>
      </c>
      <c r="F24" s="15">
        <v>2022</v>
      </c>
      <c r="G24" s="15">
        <f t="shared" si="0"/>
        <v>6</v>
      </c>
      <c r="H24" s="15">
        <v>23</v>
      </c>
      <c r="I24" s="195" t="str">
        <f>"W" &amp;Table1[[#This Row],[WeekNum]]</f>
        <v>W23</v>
      </c>
      <c r="J24" s="195" t="str">
        <f t="shared" si="1"/>
        <v>22-W23</v>
      </c>
      <c r="K24" s="11" t="s">
        <v>655</v>
      </c>
      <c r="L24" s="11"/>
      <c r="M24" s="266" t="s">
        <v>72</v>
      </c>
      <c r="N24" s="11" t="s">
        <v>428</v>
      </c>
      <c r="O24" s="266" t="s">
        <v>372</v>
      </c>
      <c r="P24" s="11" t="s">
        <v>373</v>
      </c>
      <c r="Q24" s="11" t="s">
        <v>419</v>
      </c>
      <c r="R24" s="11">
        <v>500</v>
      </c>
      <c r="S24" s="11">
        <v>515.54999999999995</v>
      </c>
      <c r="T24" s="11">
        <f>ABS(Table1[[#This Row],[Prod]]-Table1[[#This Row],[Planned]])</f>
        <v>15.549999999999955</v>
      </c>
      <c r="U24" s="213">
        <f>IF(ABS(Table1[[#This Row],[Prod]]-Table1[[#This Row],[Planned]])&gt;Table1[[#This Row],[Planned]],0,IF(Table1[[#This Row],[Planned]]=0,0,1-ABS(Table1[[#This Row],[Prod]]-Table1[[#This Row],[Planned]])/Table1[[#This Row],[Planned]]))</f>
        <v>0.96890000000000009</v>
      </c>
      <c r="V24" s="11"/>
      <c r="W24" s="11"/>
      <c r="X24" s="27">
        <v>500</v>
      </c>
      <c r="Y24" s="11">
        <f>Table1[[#This Row],[Prod]]</f>
        <v>515.54999999999995</v>
      </c>
      <c r="Z24" s="11">
        <f>ABS(Table1[[#This Row],[Prod2]]-Table1[[#This Row],[Plan Revised]])</f>
        <v>15.549999999999955</v>
      </c>
      <c r="AA24" s="287">
        <f>IF(ABS(Table1[[#This Row],[Prod2]]-Table1[[#This Row],[Plan Revised]])&gt;Table1[[#This Row],[Plan Revised]],0,IF(Table1[[#This Row],[Plan Revised]]=0,0,1-ABS(Table1[[#This Row],[Prod2]]-Table1[[#This Row],[Plan Revised]])/Table1[[#This Row],[Plan Revised]]))</f>
        <v>0.96890000000000009</v>
      </c>
      <c r="AB24" s="11"/>
      <c r="AC24" s="30"/>
      <c r="AD24"/>
      <c r="AF24"/>
    </row>
    <row r="25" spans="1:32">
      <c r="A25" s="15" t="str">
        <f>IF(Table1[Week]=WeekSel,"Yes","No")</f>
        <v>No</v>
      </c>
      <c r="B25" s="15" t="str">
        <f>IF((Table1[StartDate]&gt;=Date.GraphMin)*(Table1[StartDate]&lt;=Date.GraphMax)=1,"Yes","No")</f>
        <v>No</v>
      </c>
      <c r="C25" s="15" t="str">
        <f>IF(OR(Table1[[#This Row],[Site]]="FOOD MILLING",Table1[[#This Row],[Site]]="GODACO"), "No", "Yes")</f>
        <v>Yes</v>
      </c>
      <c r="D25" s="40">
        <f>MAX(DATE(Table1[Year],1,1),DATE(Table1[Year],1,1)-WEEKDAY(DATE(Table1[Year],1,1),2)+(Table1[WeekNum]-1)*7+1)</f>
        <v>44711</v>
      </c>
      <c r="E25" s="40">
        <f>MIN(DATE(Table1[Year]+1,1,0),DATE(Table1[Year],1,1)-WEEKDAY(DATE(Table1[Year],1,1),2)+Table1[WeekNum]*7)</f>
        <v>44717</v>
      </c>
      <c r="F25" s="15">
        <v>2022</v>
      </c>
      <c r="G25" s="15">
        <f t="shared" si="0"/>
        <v>6</v>
      </c>
      <c r="H25" s="15">
        <v>23</v>
      </c>
      <c r="I25" s="195" t="str">
        <f>"W" &amp;Table1[[#This Row],[WeekNum]]</f>
        <v>W23</v>
      </c>
      <c r="J25" s="195" t="str">
        <f t="shared" si="1"/>
        <v>22-W23</v>
      </c>
      <c r="K25" s="11" t="s">
        <v>656</v>
      </c>
      <c r="L25" s="11"/>
      <c r="M25" s="266" t="s">
        <v>72</v>
      </c>
      <c r="N25" s="11" t="s">
        <v>428</v>
      </c>
      <c r="O25" s="266" t="s">
        <v>372</v>
      </c>
      <c r="P25" s="11" t="s">
        <v>373</v>
      </c>
      <c r="Q25" s="11" t="s">
        <v>419</v>
      </c>
      <c r="R25" s="11">
        <v>1500</v>
      </c>
      <c r="S25" s="11">
        <v>1528.8</v>
      </c>
      <c r="T25" s="11">
        <f>ABS(Table1[[#This Row],[Prod]]-Table1[[#This Row],[Planned]])</f>
        <v>28.799999999999955</v>
      </c>
      <c r="U25" s="213">
        <f>IF(ABS(Table1[[#This Row],[Prod]]-Table1[[#This Row],[Planned]])&gt;Table1[[#This Row],[Planned]],0,IF(Table1[[#This Row],[Planned]]=0,0,1-ABS(Table1[[#This Row],[Prod]]-Table1[[#This Row],[Planned]])/Table1[[#This Row],[Planned]]))</f>
        <v>0.98080000000000001</v>
      </c>
      <c r="V25" s="11"/>
      <c r="W25" s="11"/>
      <c r="X25" s="27">
        <v>1500</v>
      </c>
      <c r="Y25" s="11">
        <f>Table1[[#This Row],[Prod]]</f>
        <v>1528.8</v>
      </c>
      <c r="Z25" s="11">
        <f>ABS(Table1[[#This Row],[Prod2]]-Table1[[#This Row],[Plan Revised]])</f>
        <v>28.799999999999955</v>
      </c>
      <c r="AA25" s="287">
        <f>IF(ABS(Table1[[#This Row],[Prod2]]-Table1[[#This Row],[Plan Revised]])&gt;Table1[[#This Row],[Plan Revised]],0,IF(Table1[[#This Row],[Plan Revised]]=0,0,1-ABS(Table1[[#This Row],[Prod2]]-Table1[[#This Row],[Plan Revised]])/Table1[[#This Row],[Plan Revised]]))</f>
        <v>0.98080000000000001</v>
      </c>
      <c r="AB25" s="11"/>
      <c r="AC25" s="30"/>
      <c r="AD25"/>
      <c r="AF25"/>
    </row>
    <row r="26" spans="1:32">
      <c r="A26" s="15" t="str">
        <f>IF(Table1[Week]=WeekSel,"Yes","No")</f>
        <v>No</v>
      </c>
      <c r="B26" s="15" t="str">
        <f>IF((Table1[StartDate]&gt;=Date.GraphMin)*(Table1[StartDate]&lt;=Date.GraphMax)=1,"Yes","No")</f>
        <v>No</v>
      </c>
      <c r="C26" s="15" t="str">
        <f>IF(OR(Table1[[#This Row],[Site]]="FOOD MILLING",Table1[[#This Row],[Site]]="GODACO"), "No", "Yes")</f>
        <v>Yes</v>
      </c>
      <c r="D26" s="40">
        <f>MAX(DATE(Table1[Year],1,1),DATE(Table1[Year],1,1)-WEEKDAY(DATE(Table1[Year],1,1),2)+(Table1[WeekNum]-1)*7+1)</f>
        <v>44711</v>
      </c>
      <c r="E26" s="40">
        <f>MIN(DATE(Table1[Year]+1,1,0),DATE(Table1[Year],1,1)-WEEKDAY(DATE(Table1[Year],1,1),2)+Table1[WeekNum]*7)</f>
        <v>44717</v>
      </c>
      <c r="F26" s="15">
        <v>2022</v>
      </c>
      <c r="G26" s="15">
        <f t="shared" si="0"/>
        <v>6</v>
      </c>
      <c r="H26" s="15">
        <v>23</v>
      </c>
      <c r="I26" s="195" t="str">
        <f>"W" &amp;Table1[[#This Row],[WeekNum]]</f>
        <v>W23</v>
      </c>
      <c r="J26" s="195" t="str">
        <f t="shared" si="1"/>
        <v>22-W23</v>
      </c>
      <c r="K26" s="11" t="s">
        <v>657</v>
      </c>
      <c r="L26" s="11"/>
      <c r="M26" s="266" t="s">
        <v>72</v>
      </c>
      <c r="N26" s="11" t="s">
        <v>428</v>
      </c>
      <c r="O26" s="266" t="s">
        <v>372</v>
      </c>
      <c r="P26" s="11" t="s">
        <v>373</v>
      </c>
      <c r="Q26" s="11" t="s">
        <v>419</v>
      </c>
      <c r="R26" s="11">
        <v>2500</v>
      </c>
      <c r="S26" s="11">
        <v>2380.35</v>
      </c>
      <c r="T26" s="11">
        <f>ABS(Table1[[#This Row],[Prod]]-Table1[[#This Row],[Planned]])</f>
        <v>119.65000000000009</v>
      </c>
      <c r="U26" s="213">
        <f>IF(ABS(Table1[[#This Row],[Prod]]-Table1[[#This Row],[Planned]])&gt;Table1[[#This Row],[Planned]],0,IF(Table1[[#This Row],[Planned]]=0,0,1-ABS(Table1[[#This Row],[Prod]]-Table1[[#This Row],[Planned]])/Table1[[#This Row],[Planned]]))</f>
        <v>0.95213999999999999</v>
      </c>
      <c r="V26" s="11"/>
      <c r="W26" s="11"/>
      <c r="X26" s="27">
        <v>2500</v>
      </c>
      <c r="Y26" s="11">
        <f>Table1[[#This Row],[Prod]]</f>
        <v>2380.35</v>
      </c>
      <c r="Z26" s="11">
        <f>ABS(Table1[[#This Row],[Prod2]]-Table1[[#This Row],[Plan Revised]])</f>
        <v>119.65000000000009</v>
      </c>
      <c r="AA26" s="287">
        <f>IF(ABS(Table1[[#This Row],[Prod2]]-Table1[[#This Row],[Plan Revised]])&gt;Table1[[#This Row],[Plan Revised]],0,IF(Table1[[#This Row],[Plan Revised]]=0,0,1-ABS(Table1[[#This Row],[Prod2]]-Table1[[#This Row],[Plan Revised]])/Table1[[#This Row],[Plan Revised]]))</f>
        <v>0.95213999999999999</v>
      </c>
      <c r="AB26" s="11"/>
      <c r="AC26" s="30"/>
      <c r="AD26"/>
      <c r="AF26"/>
    </row>
    <row r="27" spans="1:32">
      <c r="A27" s="15" t="str">
        <f>IF(Table1[Week]=WeekSel,"Yes","No")</f>
        <v>No</v>
      </c>
      <c r="B27" s="15" t="str">
        <f>IF((Table1[StartDate]&gt;=Date.GraphMin)*(Table1[StartDate]&lt;=Date.GraphMax)=1,"Yes","No")</f>
        <v>No</v>
      </c>
      <c r="C27" s="15" t="str">
        <f>IF(OR(Table1[[#This Row],[Site]]="FOOD MILLING",Table1[[#This Row],[Site]]="GODACO"), "No", "Yes")</f>
        <v>Yes</v>
      </c>
      <c r="D27" s="40">
        <f>MAX(DATE(Table1[Year],1,1),DATE(Table1[Year],1,1)-WEEKDAY(DATE(Table1[Year],1,1),2)+(Table1[WeekNum]-1)*7+1)</f>
        <v>44711</v>
      </c>
      <c r="E27" s="40">
        <f>MIN(DATE(Table1[Year]+1,1,0),DATE(Table1[Year],1,1)-WEEKDAY(DATE(Table1[Year],1,1),2)+Table1[WeekNum]*7)</f>
        <v>44717</v>
      </c>
      <c r="F27" s="15">
        <v>2022</v>
      </c>
      <c r="G27" s="15">
        <f t="shared" si="0"/>
        <v>6</v>
      </c>
      <c r="H27" s="15">
        <v>23</v>
      </c>
      <c r="I27" s="195" t="str">
        <f>"W" &amp;Table1[[#This Row],[WeekNum]]</f>
        <v>W23</v>
      </c>
      <c r="J27" s="195" t="str">
        <f t="shared" si="1"/>
        <v>22-W23</v>
      </c>
      <c r="K27" s="11" t="s">
        <v>658</v>
      </c>
      <c r="L27" s="11"/>
      <c r="M27" s="266" t="s">
        <v>72</v>
      </c>
      <c r="N27" s="11" t="s">
        <v>428</v>
      </c>
      <c r="O27" s="266" t="s">
        <v>374</v>
      </c>
      <c r="P27" s="11" t="s">
        <v>376</v>
      </c>
      <c r="Q27" s="11" t="s">
        <v>419</v>
      </c>
      <c r="R27" s="11">
        <v>2464</v>
      </c>
      <c r="S27" s="11">
        <v>2725.9999999999814</v>
      </c>
      <c r="T27" s="11">
        <f>ABS(Table1[[#This Row],[Prod]]-Table1[[#This Row],[Planned]])</f>
        <v>261.99999999998136</v>
      </c>
      <c r="U27" s="213">
        <f>IF(ABS(Table1[[#This Row],[Prod]]-Table1[[#This Row],[Planned]])&gt;Table1[[#This Row],[Planned]],0,IF(Table1[[#This Row],[Planned]]=0,0,1-ABS(Table1[[#This Row],[Prod]]-Table1[[#This Row],[Planned]])/Table1[[#This Row],[Planned]]))</f>
        <v>0.89366883116883877</v>
      </c>
      <c r="V27" s="11"/>
      <c r="W27" s="11"/>
      <c r="X27" s="27">
        <v>2464</v>
      </c>
      <c r="Y27" s="11">
        <f>Table1[[#This Row],[Prod]]</f>
        <v>2725.9999999999814</v>
      </c>
      <c r="Z27" s="11">
        <f>ABS(Table1[[#This Row],[Prod2]]-Table1[[#This Row],[Plan Revised]])</f>
        <v>261.99999999998136</v>
      </c>
      <c r="AA27" s="287">
        <f>IF(ABS(Table1[[#This Row],[Prod2]]-Table1[[#This Row],[Plan Revised]])&gt;Table1[[#This Row],[Plan Revised]],0,IF(Table1[[#This Row],[Plan Revised]]=0,0,1-ABS(Table1[[#This Row],[Prod2]]-Table1[[#This Row],[Plan Revised]])/Table1[[#This Row],[Plan Revised]]))</f>
        <v>0.89366883116883877</v>
      </c>
      <c r="AB27" s="11"/>
      <c r="AC27" s="30"/>
      <c r="AD27"/>
      <c r="AF27"/>
    </row>
    <row r="28" spans="1:32">
      <c r="A28" s="15" t="str">
        <f>IF(Table1[Week]=WeekSel,"Yes","No")</f>
        <v>No</v>
      </c>
      <c r="B28" s="15" t="str">
        <f>IF((Table1[StartDate]&gt;=Date.GraphMin)*(Table1[StartDate]&lt;=Date.GraphMax)=1,"Yes","No")</f>
        <v>No</v>
      </c>
      <c r="C28" s="15" t="str">
        <f>IF(OR(Table1[[#This Row],[Site]]="FOOD MILLING",Table1[[#This Row],[Site]]="GODACO"), "No", "Yes")</f>
        <v>Yes</v>
      </c>
      <c r="D28" s="40">
        <f>MAX(DATE(Table1[Year],1,1),DATE(Table1[Year],1,1)-WEEKDAY(DATE(Table1[Year],1,1),2)+(Table1[WeekNum]-1)*7+1)</f>
        <v>44711</v>
      </c>
      <c r="E28" s="40">
        <f>MIN(DATE(Table1[Year]+1,1,0),DATE(Table1[Year],1,1)-WEEKDAY(DATE(Table1[Year],1,1),2)+Table1[WeekNum]*7)</f>
        <v>44717</v>
      </c>
      <c r="F28" s="15">
        <v>2022</v>
      </c>
      <c r="G28" s="15">
        <f t="shared" si="0"/>
        <v>6</v>
      </c>
      <c r="H28" s="15">
        <v>23</v>
      </c>
      <c r="I28" s="195" t="str">
        <f>"W" &amp;Table1[[#This Row],[WeekNum]]</f>
        <v>W23</v>
      </c>
      <c r="J28" s="195" t="str">
        <f t="shared" si="1"/>
        <v>22-W23</v>
      </c>
      <c r="K28" s="11" t="s">
        <v>659</v>
      </c>
      <c r="L28" s="11"/>
      <c r="M28" s="266" t="s">
        <v>72</v>
      </c>
      <c r="N28" s="11" t="s">
        <v>428</v>
      </c>
      <c r="O28" s="266" t="s">
        <v>374</v>
      </c>
      <c r="P28" s="11" t="s">
        <v>376</v>
      </c>
      <c r="Q28" s="11" t="s">
        <v>419</v>
      </c>
      <c r="R28" s="11">
        <v>0</v>
      </c>
      <c r="S28" s="11">
        <v>2706.7999999999834</v>
      </c>
      <c r="T28" s="11">
        <f>ABS(Table1[[#This Row],[Prod]]-Table1[[#This Row],[Planned]])</f>
        <v>2706.7999999999834</v>
      </c>
      <c r="U28" s="213">
        <f>IF(ABS(Table1[[#This Row],[Prod]]-Table1[[#This Row],[Planned]])&gt;Table1[[#This Row],[Planned]],0,IF(Table1[[#This Row],[Planned]]=0,0,1-ABS(Table1[[#This Row],[Prod]]-Table1[[#This Row],[Planned]])/Table1[[#This Row],[Planned]]))</f>
        <v>0</v>
      </c>
      <c r="V28" s="11"/>
      <c r="W28" s="11"/>
      <c r="X28" s="27">
        <v>2464</v>
      </c>
      <c r="Y28" s="11">
        <f>Table1[[#This Row],[Prod]]</f>
        <v>2706.7999999999834</v>
      </c>
      <c r="Z28" s="11">
        <f>ABS(Table1[[#This Row],[Prod2]]-Table1[[#This Row],[Plan Revised]])</f>
        <v>242.79999999998336</v>
      </c>
      <c r="AA28" s="287">
        <f>IF(ABS(Table1[[#This Row],[Prod2]]-Table1[[#This Row],[Plan Revised]])&gt;Table1[[#This Row],[Plan Revised]],0,IF(Table1[[#This Row],[Plan Revised]]=0,0,1-ABS(Table1[[#This Row],[Prod2]]-Table1[[#This Row],[Plan Revised]])/Table1[[#This Row],[Plan Revised]]))</f>
        <v>0.90146103896104568</v>
      </c>
      <c r="AB28" s="11"/>
      <c r="AC28" s="30"/>
      <c r="AD28"/>
      <c r="AF28"/>
    </row>
    <row r="29" spans="1:32">
      <c r="A29" s="15" t="str">
        <f>IF(Table1[Week]=WeekSel,"Yes","No")</f>
        <v>No</v>
      </c>
      <c r="B29" s="15" t="str">
        <f>IF((Table1[StartDate]&gt;=Date.GraphMin)*(Table1[StartDate]&lt;=Date.GraphMax)=1,"Yes","No")</f>
        <v>No</v>
      </c>
      <c r="C29" s="15" t="str">
        <f>IF(OR(Table1[[#This Row],[Site]]="FOOD MILLING",Table1[[#This Row],[Site]]="GODACO"), "No", "Yes")</f>
        <v>Yes</v>
      </c>
      <c r="D29" s="40">
        <f>MAX(DATE(Table1[Year],1,1),DATE(Table1[Year],1,1)-WEEKDAY(DATE(Table1[Year],1,1),2)+(Table1[WeekNum]-1)*7+1)</f>
        <v>44711</v>
      </c>
      <c r="E29" s="40">
        <f>MIN(DATE(Table1[Year]+1,1,0),DATE(Table1[Year],1,1)-WEEKDAY(DATE(Table1[Year],1,1),2)+Table1[WeekNum]*7)</f>
        <v>44717</v>
      </c>
      <c r="F29" s="15">
        <v>2022</v>
      </c>
      <c r="G29" s="15">
        <f t="shared" si="0"/>
        <v>6</v>
      </c>
      <c r="H29" s="15">
        <v>23</v>
      </c>
      <c r="I29" s="195" t="str">
        <f>"W" &amp;Table1[[#This Row],[WeekNum]]</f>
        <v>W23</v>
      </c>
      <c r="J29" s="195" t="str">
        <f t="shared" si="1"/>
        <v>22-W23</v>
      </c>
      <c r="K29" s="11" t="s">
        <v>660</v>
      </c>
      <c r="L29" s="11"/>
      <c r="M29" s="266" t="s">
        <v>72</v>
      </c>
      <c r="N29" s="11" t="s">
        <v>428</v>
      </c>
      <c r="O29" s="266" t="s">
        <v>374</v>
      </c>
      <c r="P29" s="11" t="s">
        <v>376</v>
      </c>
      <c r="Q29" s="11" t="s">
        <v>419</v>
      </c>
      <c r="R29" s="11">
        <v>0</v>
      </c>
      <c r="S29" s="11">
        <v>2904</v>
      </c>
      <c r="T29" s="11">
        <f>ABS(Table1[[#This Row],[Prod]]-Table1[[#This Row],[Planned]])</f>
        <v>2904</v>
      </c>
      <c r="U29" s="213">
        <f>IF(ABS(Table1[[#This Row],[Prod]]-Table1[[#This Row],[Planned]])&gt;Table1[[#This Row],[Planned]],0,IF(Table1[[#This Row],[Planned]]=0,0,1-ABS(Table1[[#This Row],[Prod]]-Table1[[#This Row],[Planned]])/Table1[[#This Row],[Planned]]))</f>
        <v>0</v>
      </c>
      <c r="V29" s="11"/>
      <c r="W29" s="11"/>
      <c r="X29" s="27">
        <v>2464</v>
      </c>
      <c r="Y29" s="11">
        <f>Table1[[#This Row],[Prod]]</f>
        <v>2904</v>
      </c>
      <c r="Z29" s="11">
        <f>ABS(Table1[[#This Row],[Prod2]]-Table1[[#This Row],[Plan Revised]])</f>
        <v>440</v>
      </c>
      <c r="AA29" s="287">
        <f>IF(ABS(Table1[[#This Row],[Prod2]]-Table1[[#This Row],[Plan Revised]])&gt;Table1[[#This Row],[Plan Revised]],0,IF(Table1[[#This Row],[Plan Revised]]=0,0,1-ABS(Table1[[#This Row],[Prod2]]-Table1[[#This Row],[Plan Revised]])/Table1[[#This Row],[Plan Revised]]))</f>
        <v>0.8214285714285714</v>
      </c>
      <c r="AB29" s="11"/>
      <c r="AC29" s="30"/>
      <c r="AD29"/>
      <c r="AF29"/>
    </row>
    <row r="30" spans="1:32">
      <c r="A30" s="15" t="str">
        <f>IF(Table1[Week]=WeekSel,"Yes","No")</f>
        <v>No</v>
      </c>
      <c r="B30" s="15" t="str">
        <f>IF((Table1[StartDate]&gt;=Date.GraphMin)*(Table1[StartDate]&lt;=Date.GraphMax)=1,"Yes","No")</f>
        <v>No</v>
      </c>
      <c r="C30" s="15" t="str">
        <f>IF(OR(Table1[[#This Row],[Site]]="FOOD MILLING",Table1[[#This Row],[Site]]="GODACO"), "No", "Yes")</f>
        <v>Yes</v>
      </c>
      <c r="D30" s="40">
        <f>MAX(DATE(Table1[Year],1,1),DATE(Table1[Year],1,1)-WEEKDAY(DATE(Table1[Year],1,1),2)+(Table1[WeekNum]-1)*7+1)</f>
        <v>44711</v>
      </c>
      <c r="E30" s="40">
        <f>MIN(DATE(Table1[Year]+1,1,0),DATE(Table1[Year],1,1)-WEEKDAY(DATE(Table1[Year],1,1),2)+Table1[WeekNum]*7)</f>
        <v>44717</v>
      </c>
      <c r="F30" s="15">
        <v>2022</v>
      </c>
      <c r="G30" s="15">
        <f t="shared" si="0"/>
        <v>6</v>
      </c>
      <c r="H30" s="15">
        <v>23</v>
      </c>
      <c r="I30" s="195" t="str">
        <f>"W" &amp;Table1[[#This Row],[WeekNum]]</f>
        <v>W23</v>
      </c>
      <c r="J30" s="195" t="str">
        <f t="shared" si="1"/>
        <v>22-W23</v>
      </c>
      <c r="K30" s="11" t="s">
        <v>661</v>
      </c>
      <c r="L30" s="11"/>
      <c r="M30" s="266" t="s">
        <v>72</v>
      </c>
      <c r="N30" s="11" t="s">
        <v>428</v>
      </c>
      <c r="O30" s="266" t="s">
        <v>374</v>
      </c>
      <c r="P30" s="11" t="s">
        <v>376</v>
      </c>
      <c r="Q30" s="11" t="s">
        <v>419</v>
      </c>
      <c r="R30" s="11">
        <v>2464</v>
      </c>
      <c r="S30" s="11">
        <v>0</v>
      </c>
      <c r="T30" s="11">
        <f>ABS(Table1[[#This Row],[Prod]]-Table1[[#This Row],[Planned]])</f>
        <v>2464</v>
      </c>
      <c r="U30" s="213">
        <f>IF(ABS(Table1[[#This Row],[Prod]]-Table1[[#This Row],[Planned]])&gt;Table1[[#This Row],[Planned]],0,IF(Table1[[#This Row],[Planned]]=0,0,1-ABS(Table1[[#This Row],[Prod]]-Table1[[#This Row],[Planned]])/Table1[[#This Row],[Planned]]))</f>
        <v>0</v>
      </c>
      <c r="V30" s="11"/>
      <c r="W30" s="11"/>
      <c r="X30" s="27">
        <v>0</v>
      </c>
      <c r="Y30" s="11">
        <f>Table1[[#This Row],[Prod]]</f>
        <v>0</v>
      </c>
      <c r="Z30" s="11">
        <f>ABS(Table1[[#This Row],[Prod2]]-Table1[[#This Row],[Plan Revised]])</f>
        <v>0</v>
      </c>
      <c r="AA30" s="287">
        <f>IF(ABS(Table1[[#This Row],[Prod2]]-Table1[[#This Row],[Plan Revised]])&gt;Table1[[#This Row],[Plan Revised]],0,IF(Table1[[#This Row],[Plan Revised]]=0,0,1-ABS(Table1[[#This Row],[Prod2]]-Table1[[#This Row],[Plan Revised]])/Table1[[#This Row],[Plan Revised]]))</f>
        <v>0</v>
      </c>
      <c r="AB30" s="11"/>
      <c r="AC30" s="30"/>
      <c r="AD30"/>
      <c r="AF30"/>
    </row>
    <row r="31" spans="1:32">
      <c r="A31" s="15" t="str">
        <f>IF(Table1[Week]=WeekSel,"Yes","No")</f>
        <v>No</v>
      </c>
      <c r="B31" s="15" t="str">
        <f>IF((Table1[StartDate]&gt;=Date.GraphMin)*(Table1[StartDate]&lt;=Date.GraphMax)=1,"Yes","No")</f>
        <v>No</v>
      </c>
      <c r="C31" s="15" t="str">
        <f>IF(OR(Table1[[#This Row],[Site]]="FOOD MILLING",Table1[[#This Row],[Site]]="GODACO"), "No", "Yes")</f>
        <v>Yes</v>
      </c>
      <c r="D31" s="40">
        <f>MAX(DATE(Table1[Year],1,1),DATE(Table1[Year],1,1)-WEEKDAY(DATE(Table1[Year],1,1),2)+(Table1[WeekNum]-1)*7+1)</f>
        <v>44711</v>
      </c>
      <c r="E31" s="40">
        <f>MIN(DATE(Table1[Year]+1,1,0),DATE(Table1[Year],1,1)-WEEKDAY(DATE(Table1[Year],1,1),2)+Table1[WeekNum]*7)</f>
        <v>44717</v>
      </c>
      <c r="F31" s="15">
        <v>2022</v>
      </c>
      <c r="G31" s="15">
        <f t="shared" si="0"/>
        <v>6</v>
      </c>
      <c r="H31" s="15">
        <v>23</v>
      </c>
      <c r="I31" s="195" t="str">
        <f>"W" &amp;Table1[[#This Row],[WeekNum]]</f>
        <v>W23</v>
      </c>
      <c r="J31" s="195" t="str">
        <f t="shared" si="1"/>
        <v>22-W23</v>
      </c>
      <c r="K31" s="11" t="s">
        <v>661</v>
      </c>
      <c r="L31" s="11"/>
      <c r="M31" s="266" t="s">
        <v>72</v>
      </c>
      <c r="N31" s="11" t="s">
        <v>428</v>
      </c>
      <c r="O31" s="266" t="s">
        <v>374</v>
      </c>
      <c r="P31" s="11" t="s">
        <v>376</v>
      </c>
      <c r="Q31" s="11" t="s">
        <v>421</v>
      </c>
      <c r="R31" s="11"/>
      <c r="S31" s="11">
        <v>0</v>
      </c>
      <c r="T31" s="11">
        <f>ABS(Table1[[#This Row],[Prod]]-Table1[[#This Row],[Planned]])</f>
        <v>0</v>
      </c>
      <c r="U31" s="213">
        <f>IF(ABS(Table1[[#This Row],[Prod]]-Table1[[#This Row],[Planned]])&gt;Table1[[#This Row],[Planned]],0,IF(Table1[[#This Row],[Planned]]=0,0,1-ABS(Table1[[#This Row],[Prod]]-Table1[[#This Row],[Planned]])/Table1[[#This Row],[Planned]]))</f>
        <v>0</v>
      </c>
      <c r="V31" s="11"/>
      <c r="W31" s="11"/>
      <c r="X31" s="27"/>
      <c r="Y31" s="11">
        <f>Table1[[#This Row],[Prod]]</f>
        <v>0</v>
      </c>
      <c r="Z31" s="11">
        <f>ABS(Table1[[#This Row],[Prod2]]-Table1[[#This Row],[Plan Revised]])</f>
        <v>0</v>
      </c>
      <c r="AA31" s="287">
        <f>IF(ABS(Table1[[#This Row],[Prod2]]-Table1[[#This Row],[Plan Revised]])&gt;Table1[[#This Row],[Plan Revised]],0,IF(Table1[[#This Row],[Plan Revised]]=0,0,1-ABS(Table1[[#This Row],[Prod2]]-Table1[[#This Row],[Plan Revised]])/Table1[[#This Row],[Plan Revised]]))</f>
        <v>0</v>
      </c>
      <c r="AB31" s="11"/>
      <c r="AC31" s="30"/>
      <c r="AD31"/>
      <c r="AF31"/>
    </row>
    <row r="32" spans="1:32">
      <c r="A32" s="15" t="str">
        <f>IF(Table1[Week]=WeekSel,"Yes","No")</f>
        <v>No</v>
      </c>
      <c r="B32" s="15" t="str">
        <f>IF((Table1[StartDate]&gt;=Date.GraphMin)*(Table1[StartDate]&lt;=Date.GraphMax)=1,"Yes","No")</f>
        <v>No</v>
      </c>
      <c r="C32" s="15" t="str">
        <f>IF(OR(Table1[[#This Row],[Site]]="FOOD MILLING",Table1[[#This Row],[Site]]="GODACO"), "No", "Yes")</f>
        <v>Yes</v>
      </c>
      <c r="D32" s="40">
        <f>MAX(DATE(Table1[Year],1,1),DATE(Table1[Year],1,1)-WEEKDAY(DATE(Table1[Year],1,1),2)+(Table1[WeekNum]-1)*7+1)</f>
        <v>44711</v>
      </c>
      <c r="E32" s="40">
        <f>MIN(DATE(Table1[Year]+1,1,0),DATE(Table1[Year],1,1)-WEEKDAY(DATE(Table1[Year],1,1),2)+Table1[WeekNum]*7)</f>
        <v>44717</v>
      </c>
      <c r="F32" s="15">
        <v>2022</v>
      </c>
      <c r="G32" s="15">
        <f t="shared" si="0"/>
        <v>6</v>
      </c>
      <c r="H32" s="15">
        <v>23</v>
      </c>
      <c r="I32" s="195" t="str">
        <f>"W" &amp;Table1[[#This Row],[WeekNum]]</f>
        <v>W23</v>
      </c>
      <c r="J32" s="195" t="str">
        <f t="shared" si="1"/>
        <v>22-W23</v>
      </c>
      <c r="K32" s="11" t="s">
        <v>662</v>
      </c>
      <c r="L32" s="11"/>
      <c r="M32" s="266" t="s">
        <v>72</v>
      </c>
      <c r="N32" s="11" t="s">
        <v>428</v>
      </c>
      <c r="O32" s="266" t="s">
        <v>374</v>
      </c>
      <c r="P32" s="11" t="s">
        <v>376</v>
      </c>
      <c r="Q32" s="11" t="s">
        <v>419</v>
      </c>
      <c r="R32" s="11">
        <v>2464</v>
      </c>
      <c r="S32" s="11">
        <v>5222</v>
      </c>
      <c r="T32" s="11">
        <f>ABS(Table1[[#This Row],[Prod]]-Table1[[#This Row],[Planned]])</f>
        <v>2758</v>
      </c>
      <c r="U32" s="213">
        <f>IF(ABS(Table1[[#This Row],[Prod]]-Table1[[#This Row],[Planned]])&gt;Table1[[#This Row],[Planned]],0,IF(Table1[[#This Row],[Planned]]=0,0,1-ABS(Table1[[#This Row],[Prod]]-Table1[[#This Row],[Planned]])/Table1[[#This Row],[Planned]]))</f>
        <v>0</v>
      </c>
      <c r="V32" s="11"/>
      <c r="W32" s="11"/>
      <c r="X32" s="27">
        <v>4928</v>
      </c>
      <c r="Y32" s="11">
        <f>Table1[[#This Row],[Prod]]</f>
        <v>5222</v>
      </c>
      <c r="Z32" s="11">
        <f>ABS(Table1[[#This Row],[Prod2]]-Table1[[#This Row],[Plan Revised]])</f>
        <v>294</v>
      </c>
      <c r="AA32" s="287">
        <f>IF(ABS(Table1[[#This Row],[Prod2]]-Table1[[#This Row],[Plan Revised]])&gt;Table1[[#This Row],[Plan Revised]],0,IF(Table1[[#This Row],[Plan Revised]]=0,0,1-ABS(Table1[[#This Row],[Prod2]]-Table1[[#This Row],[Plan Revised]])/Table1[[#This Row],[Plan Revised]]))</f>
        <v>0.94034090909090906</v>
      </c>
      <c r="AB32" s="11"/>
      <c r="AC32" s="30"/>
      <c r="AD32"/>
      <c r="AF32"/>
    </row>
    <row r="33" spans="1:32">
      <c r="A33" s="15" t="str">
        <f>IF(Table1[Week]=WeekSel,"Yes","No")</f>
        <v>No</v>
      </c>
      <c r="B33" s="15" t="str">
        <f>IF((Table1[StartDate]&gt;=Date.GraphMin)*(Table1[StartDate]&lt;=Date.GraphMax)=1,"Yes","No")</f>
        <v>No</v>
      </c>
      <c r="C33" s="15" t="str">
        <f>IF(OR(Table1[[#This Row],[Site]]="FOOD MILLING",Table1[[#This Row],[Site]]="GODACO"), "No", "Yes")</f>
        <v>Yes</v>
      </c>
      <c r="D33" s="40">
        <f>MAX(DATE(Table1[Year],1,1),DATE(Table1[Year],1,1)-WEEKDAY(DATE(Table1[Year],1,1),2)+(Table1[WeekNum]-1)*7+1)</f>
        <v>44711</v>
      </c>
      <c r="E33" s="40">
        <f>MIN(DATE(Table1[Year]+1,1,0),DATE(Table1[Year],1,1)-WEEKDAY(DATE(Table1[Year],1,1),2)+Table1[WeekNum]*7)</f>
        <v>44717</v>
      </c>
      <c r="F33" s="15">
        <v>2022</v>
      </c>
      <c r="G33" s="15">
        <f t="shared" si="0"/>
        <v>6</v>
      </c>
      <c r="H33" s="15">
        <v>23</v>
      </c>
      <c r="I33" s="195" t="str">
        <f>"W" &amp;Table1[[#This Row],[WeekNum]]</f>
        <v>W23</v>
      </c>
      <c r="J33" s="195" t="str">
        <f t="shared" si="1"/>
        <v>22-W23</v>
      </c>
      <c r="K33" s="11" t="s">
        <v>663</v>
      </c>
      <c r="L33" s="11"/>
      <c r="M33" s="266" t="s">
        <v>72</v>
      </c>
      <c r="N33" s="11" t="s">
        <v>428</v>
      </c>
      <c r="O33" s="266" t="s">
        <v>374</v>
      </c>
      <c r="P33" s="11" t="s">
        <v>376</v>
      </c>
      <c r="Q33" s="11" t="s">
        <v>419</v>
      </c>
      <c r="R33" s="11">
        <v>7392</v>
      </c>
      <c r="S33" s="11">
        <v>0</v>
      </c>
      <c r="T33" s="11">
        <f>ABS(Table1[[#This Row],[Prod]]-Table1[[#This Row],[Planned]])</f>
        <v>7392</v>
      </c>
      <c r="U33" s="213">
        <f>IF(ABS(Table1[[#This Row],[Prod]]-Table1[[#This Row],[Planned]])&gt;Table1[[#This Row],[Planned]],0,IF(Table1[[#This Row],[Planned]]=0,0,1-ABS(Table1[[#This Row],[Prod]]-Table1[[#This Row],[Planned]])/Table1[[#This Row],[Planned]]))</f>
        <v>0</v>
      </c>
      <c r="V33" s="11"/>
      <c r="W33" s="11"/>
      <c r="X33" s="27">
        <v>0</v>
      </c>
      <c r="Y33" s="11">
        <f>Table1[[#This Row],[Prod]]</f>
        <v>0</v>
      </c>
      <c r="Z33" s="11">
        <f>ABS(Table1[[#This Row],[Prod2]]-Table1[[#This Row],[Plan Revised]])</f>
        <v>0</v>
      </c>
      <c r="AA33" s="287">
        <f>IF(ABS(Table1[[#This Row],[Prod2]]-Table1[[#This Row],[Plan Revised]])&gt;Table1[[#This Row],[Plan Revised]],0,IF(Table1[[#This Row],[Plan Revised]]=0,0,1-ABS(Table1[[#This Row],[Prod2]]-Table1[[#This Row],[Plan Revised]])/Table1[[#This Row],[Plan Revised]]))</f>
        <v>0</v>
      </c>
      <c r="AB33" s="11"/>
      <c r="AC33" s="30"/>
      <c r="AD33"/>
      <c r="AF33"/>
    </row>
    <row r="34" spans="1:32">
      <c r="A34" s="15" t="str">
        <f>IF(Table1[Week]=WeekSel,"Yes","No")</f>
        <v>No</v>
      </c>
      <c r="B34" s="15" t="str">
        <f>IF((Table1[StartDate]&gt;=Date.GraphMin)*(Table1[StartDate]&lt;=Date.GraphMax)=1,"Yes","No")</f>
        <v>No</v>
      </c>
      <c r="C34" s="15" t="str">
        <f>IF(OR(Table1[[#This Row],[Site]]="FOOD MILLING",Table1[[#This Row],[Site]]="GODACO"), "No", "Yes")</f>
        <v>Yes</v>
      </c>
      <c r="D34" s="40">
        <f>MAX(DATE(Table1[Year],1,1),DATE(Table1[Year],1,1)-WEEKDAY(DATE(Table1[Year],1,1),2)+(Table1[WeekNum]-1)*7+1)</f>
        <v>44711</v>
      </c>
      <c r="E34" s="40">
        <f>MIN(DATE(Table1[Year]+1,1,0),DATE(Table1[Year],1,1)-WEEKDAY(DATE(Table1[Year],1,1),2)+Table1[WeekNum]*7)</f>
        <v>44717</v>
      </c>
      <c r="F34" s="15">
        <v>2022</v>
      </c>
      <c r="G34" s="15">
        <f t="shared" si="0"/>
        <v>6</v>
      </c>
      <c r="H34" s="15">
        <v>23</v>
      </c>
      <c r="I34" s="195" t="str">
        <f>"W" &amp;Table1[[#This Row],[WeekNum]]</f>
        <v>W23</v>
      </c>
      <c r="J34" s="195" t="str">
        <f t="shared" si="1"/>
        <v>22-W23</v>
      </c>
      <c r="K34" s="11" t="s">
        <v>663</v>
      </c>
      <c r="L34" s="11"/>
      <c r="M34" s="266" t="s">
        <v>72</v>
      </c>
      <c r="N34" s="11" t="s">
        <v>428</v>
      </c>
      <c r="O34" s="266" t="s">
        <v>374</v>
      </c>
      <c r="P34" s="11" t="s">
        <v>376</v>
      </c>
      <c r="Q34" s="11" t="s">
        <v>421</v>
      </c>
      <c r="R34" s="11"/>
      <c r="S34" s="11">
        <v>0</v>
      </c>
      <c r="T34" s="11">
        <f>ABS(Table1[[#This Row],[Prod]]-Table1[[#This Row],[Planned]])</f>
        <v>0</v>
      </c>
      <c r="U34" s="213">
        <f>IF(ABS(Table1[[#This Row],[Prod]]-Table1[[#This Row],[Planned]])&gt;Table1[[#This Row],[Planned]],0,IF(Table1[[#This Row],[Planned]]=0,0,1-ABS(Table1[[#This Row],[Prod]]-Table1[[#This Row],[Planned]])/Table1[[#This Row],[Planned]]))</f>
        <v>0</v>
      </c>
      <c r="V34" s="11"/>
      <c r="W34" s="11"/>
      <c r="X34" s="27"/>
      <c r="Y34" s="11">
        <f>Table1[[#This Row],[Prod]]</f>
        <v>0</v>
      </c>
      <c r="Z34" s="11">
        <f>ABS(Table1[[#This Row],[Prod2]]-Table1[[#This Row],[Plan Revised]])</f>
        <v>0</v>
      </c>
      <c r="AA34" s="287">
        <f>IF(ABS(Table1[[#This Row],[Prod2]]-Table1[[#This Row],[Plan Revised]])&gt;Table1[[#This Row],[Plan Revised]],0,IF(Table1[[#This Row],[Plan Revised]]=0,0,1-ABS(Table1[[#This Row],[Prod2]]-Table1[[#This Row],[Plan Revised]])/Table1[[#This Row],[Plan Revised]]))</f>
        <v>0</v>
      </c>
      <c r="AB34" s="11"/>
      <c r="AC34" s="30"/>
      <c r="AD34"/>
      <c r="AF34"/>
    </row>
    <row r="35" spans="1:32">
      <c r="A35" s="15" t="str">
        <f>IF(Table1[Week]=WeekSel,"Yes","No")</f>
        <v>No</v>
      </c>
      <c r="B35" s="15" t="str">
        <f>IF((Table1[StartDate]&gt;=Date.GraphMin)*(Table1[StartDate]&lt;=Date.GraphMax)=1,"Yes","No")</f>
        <v>No</v>
      </c>
      <c r="C35" s="15" t="str">
        <f>IF(OR(Table1[[#This Row],[Site]]="FOOD MILLING",Table1[[#This Row],[Site]]="GODACO"), "No", "Yes")</f>
        <v>Yes</v>
      </c>
      <c r="D35" s="40">
        <f>MAX(DATE(Table1[Year],1,1),DATE(Table1[Year],1,1)-WEEKDAY(DATE(Table1[Year],1,1),2)+(Table1[WeekNum]-1)*7+1)</f>
        <v>44711</v>
      </c>
      <c r="E35" s="40">
        <f>MIN(DATE(Table1[Year]+1,1,0),DATE(Table1[Year],1,1)-WEEKDAY(DATE(Table1[Year],1,1),2)+Table1[WeekNum]*7)</f>
        <v>44717</v>
      </c>
      <c r="F35" s="15">
        <v>2022</v>
      </c>
      <c r="G35" s="15">
        <f t="shared" si="0"/>
        <v>6</v>
      </c>
      <c r="H35" s="15">
        <v>23</v>
      </c>
      <c r="I35" s="195" t="str">
        <f>"W" &amp;Table1[[#This Row],[WeekNum]]</f>
        <v>W23</v>
      </c>
      <c r="J35" s="195" t="str">
        <f t="shared" si="1"/>
        <v>22-W23</v>
      </c>
      <c r="K35" s="11" t="s">
        <v>664</v>
      </c>
      <c r="L35" s="11"/>
      <c r="M35" s="266" t="s">
        <v>72</v>
      </c>
      <c r="N35" s="11" t="s">
        <v>428</v>
      </c>
      <c r="O35" s="266" t="s">
        <v>374</v>
      </c>
      <c r="P35" s="11" t="s">
        <v>379</v>
      </c>
      <c r="Q35" s="11" t="s">
        <v>421</v>
      </c>
      <c r="R35" s="11">
        <v>0</v>
      </c>
      <c r="S35" s="11">
        <v>0</v>
      </c>
      <c r="T35" s="11">
        <f>ABS(Table1[[#This Row],[Prod]]-Table1[[#This Row],[Planned]])</f>
        <v>0</v>
      </c>
      <c r="U35" s="213">
        <f>IF(ABS(Table1[[#This Row],[Prod]]-Table1[[#This Row],[Planned]])&gt;Table1[[#This Row],[Planned]],0,IF(Table1[[#This Row],[Planned]]=0,0,1-ABS(Table1[[#This Row],[Prod]]-Table1[[#This Row],[Planned]])/Table1[[#This Row],[Planned]]))</f>
        <v>0</v>
      </c>
      <c r="V35" s="11"/>
      <c r="W35" s="11"/>
      <c r="X35" s="27">
        <v>0</v>
      </c>
      <c r="Y35" s="11">
        <f>Table1[[#This Row],[Prod]]</f>
        <v>0</v>
      </c>
      <c r="Z35" s="11">
        <f>ABS(Table1[[#This Row],[Prod2]]-Table1[[#This Row],[Plan Revised]])</f>
        <v>0</v>
      </c>
      <c r="AA35" s="287">
        <f>IF(ABS(Table1[[#This Row],[Prod2]]-Table1[[#This Row],[Plan Revised]])&gt;Table1[[#This Row],[Plan Revised]],0,IF(Table1[[#This Row],[Plan Revised]]=0,0,1-ABS(Table1[[#This Row],[Prod2]]-Table1[[#This Row],[Plan Revised]])/Table1[[#This Row],[Plan Revised]]))</f>
        <v>0</v>
      </c>
      <c r="AB35" s="11"/>
      <c r="AC35" s="30"/>
      <c r="AD35"/>
      <c r="AF35"/>
    </row>
    <row r="36" spans="1:32">
      <c r="A36" s="15" t="str">
        <f>IF(Table1[Week]=WeekSel,"Yes","No")</f>
        <v>No</v>
      </c>
      <c r="B36" s="15" t="str">
        <f>IF((Table1[StartDate]&gt;=Date.GraphMin)*(Table1[StartDate]&lt;=Date.GraphMax)=1,"Yes","No")</f>
        <v>No</v>
      </c>
      <c r="C36" s="15" t="str">
        <f>IF(OR(Table1[[#This Row],[Site]]="FOOD MILLING",Table1[[#This Row],[Site]]="GODACO"), "No", "Yes")</f>
        <v>Yes</v>
      </c>
      <c r="D36" s="40">
        <f>MAX(DATE(Table1[Year],1,1),DATE(Table1[Year],1,1)-WEEKDAY(DATE(Table1[Year],1,1),2)+(Table1[WeekNum]-1)*7+1)</f>
        <v>44711</v>
      </c>
      <c r="E36" s="40">
        <f>MIN(DATE(Table1[Year]+1,1,0),DATE(Table1[Year],1,1)-WEEKDAY(DATE(Table1[Year],1,1),2)+Table1[WeekNum]*7)</f>
        <v>44717</v>
      </c>
      <c r="F36" s="15">
        <v>2022</v>
      </c>
      <c r="G36" s="15">
        <f t="shared" si="0"/>
        <v>6</v>
      </c>
      <c r="H36" s="15">
        <v>23</v>
      </c>
      <c r="I36" s="195" t="str">
        <f>"W" &amp;Table1[[#This Row],[WeekNum]]</f>
        <v>W23</v>
      </c>
      <c r="J36" s="195" t="str">
        <f t="shared" si="1"/>
        <v>22-W23</v>
      </c>
      <c r="K36" s="11" t="s">
        <v>665</v>
      </c>
      <c r="L36" s="11"/>
      <c r="M36" s="266" t="s">
        <v>72</v>
      </c>
      <c r="N36" s="11" t="s">
        <v>428</v>
      </c>
      <c r="O36" s="266" t="s">
        <v>374</v>
      </c>
      <c r="P36" s="11" t="s">
        <v>379</v>
      </c>
      <c r="Q36" s="11" t="s">
        <v>421</v>
      </c>
      <c r="R36" s="11">
        <v>2300</v>
      </c>
      <c r="S36" s="11">
        <v>3055</v>
      </c>
      <c r="T36" s="11">
        <f>ABS(Table1[[#This Row],[Prod]]-Table1[[#This Row],[Planned]])</f>
        <v>755</v>
      </c>
      <c r="U36" s="213">
        <f>IF(ABS(Table1[[#This Row],[Prod]]-Table1[[#This Row],[Planned]])&gt;Table1[[#This Row],[Planned]],0,IF(Table1[[#This Row],[Planned]]=0,0,1-ABS(Table1[[#This Row],[Prod]]-Table1[[#This Row],[Planned]])/Table1[[#This Row],[Planned]]))</f>
        <v>0.67173913043478262</v>
      </c>
      <c r="V36" s="11"/>
      <c r="W36" s="11"/>
      <c r="X36" s="27">
        <v>2300</v>
      </c>
      <c r="Y36" s="11">
        <f>Table1[[#This Row],[Prod]]</f>
        <v>3055</v>
      </c>
      <c r="Z36" s="11">
        <f>ABS(Table1[[#This Row],[Prod2]]-Table1[[#This Row],[Plan Revised]])</f>
        <v>755</v>
      </c>
      <c r="AA36" s="287">
        <f>IF(ABS(Table1[[#This Row],[Prod2]]-Table1[[#This Row],[Plan Revised]])&gt;Table1[[#This Row],[Plan Revised]],0,IF(Table1[[#This Row],[Plan Revised]]=0,0,1-ABS(Table1[[#This Row],[Prod2]]-Table1[[#This Row],[Plan Revised]])/Table1[[#This Row],[Plan Revised]]))</f>
        <v>0.67173913043478262</v>
      </c>
      <c r="AB36" s="11"/>
      <c r="AC36" s="30"/>
      <c r="AD36"/>
      <c r="AF36"/>
    </row>
    <row r="37" spans="1:32">
      <c r="A37" s="15" t="str">
        <f>IF(Table1[Week]=WeekSel,"Yes","No")</f>
        <v>No</v>
      </c>
      <c r="B37" s="15" t="str">
        <f>IF((Table1[StartDate]&gt;=Date.GraphMin)*(Table1[StartDate]&lt;=Date.GraphMax)=1,"Yes","No")</f>
        <v>No</v>
      </c>
      <c r="C37" s="15" t="str">
        <f>IF(OR(Table1[[#This Row],[Site]]="FOOD MILLING",Table1[[#This Row],[Site]]="GODACO"), "No", "Yes")</f>
        <v>Yes</v>
      </c>
      <c r="D37" s="40">
        <f>MAX(DATE(Table1[Year],1,1),DATE(Table1[Year],1,1)-WEEKDAY(DATE(Table1[Year],1,1),2)+(Table1[WeekNum]-1)*7+1)</f>
        <v>44711</v>
      </c>
      <c r="E37" s="40">
        <f>MIN(DATE(Table1[Year]+1,1,0),DATE(Table1[Year],1,1)-WEEKDAY(DATE(Table1[Year],1,1),2)+Table1[WeekNum]*7)</f>
        <v>44717</v>
      </c>
      <c r="F37" s="15">
        <v>2022</v>
      </c>
      <c r="G37" s="15">
        <f t="shared" si="0"/>
        <v>6</v>
      </c>
      <c r="H37" s="15">
        <v>23</v>
      </c>
      <c r="I37" s="195" t="str">
        <f>"W" &amp;Table1[[#This Row],[WeekNum]]</f>
        <v>W23</v>
      </c>
      <c r="J37" s="195" t="str">
        <f t="shared" si="1"/>
        <v>22-W23</v>
      </c>
      <c r="K37" s="11" t="s">
        <v>666</v>
      </c>
      <c r="L37" s="11"/>
      <c r="M37" s="266" t="s">
        <v>72</v>
      </c>
      <c r="N37" s="11" t="s">
        <v>428</v>
      </c>
      <c r="O37" s="266" t="s">
        <v>374</v>
      </c>
      <c r="P37" s="11" t="s">
        <v>379</v>
      </c>
      <c r="Q37" s="11" t="s">
        <v>421</v>
      </c>
      <c r="R37" s="11">
        <v>11500</v>
      </c>
      <c r="S37" s="11">
        <v>5686</v>
      </c>
      <c r="T37" s="11">
        <f>ABS(Table1[[#This Row],[Prod]]-Table1[[#This Row],[Planned]])</f>
        <v>5814</v>
      </c>
      <c r="U37" s="213">
        <f>IF(ABS(Table1[[#This Row],[Prod]]-Table1[[#This Row],[Planned]])&gt;Table1[[#This Row],[Planned]],0,IF(Table1[[#This Row],[Planned]]=0,0,1-ABS(Table1[[#This Row],[Prod]]-Table1[[#This Row],[Planned]])/Table1[[#This Row],[Planned]]))</f>
        <v>0.49443478260869567</v>
      </c>
      <c r="V37" s="11"/>
      <c r="W37" s="11"/>
      <c r="X37" s="27">
        <v>11200</v>
      </c>
      <c r="Y37" s="11">
        <f>Table1[[#This Row],[Prod]]</f>
        <v>5686</v>
      </c>
      <c r="Z37" s="11">
        <f>ABS(Table1[[#This Row],[Prod2]]-Table1[[#This Row],[Plan Revised]])</f>
        <v>5514</v>
      </c>
      <c r="AA37" s="287">
        <f>IF(ABS(Table1[[#This Row],[Prod2]]-Table1[[#This Row],[Plan Revised]])&gt;Table1[[#This Row],[Plan Revised]],0,IF(Table1[[#This Row],[Plan Revised]]=0,0,1-ABS(Table1[[#This Row],[Prod2]]-Table1[[#This Row],[Plan Revised]])/Table1[[#This Row],[Plan Revised]]))</f>
        <v>0.50767857142857142</v>
      </c>
      <c r="AB37" s="11"/>
      <c r="AC37" s="30"/>
      <c r="AD37"/>
      <c r="AF37"/>
    </row>
    <row r="38" spans="1:32">
      <c r="A38" s="15" t="str">
        <f>IF(Table1[Week]=WeekSel,"Yes","No")</f>
        <v>No</v>
      </c>
      <c r="B38" s="15" t="str">
        <f>IF((Table1[StartDate]&gt;=Date.GraphMin)*(Table1[StartDate]&lt;=Date.GraphMax)=1,"Yes","No")</f>
        <v>No</v>
      </c>
      <c r="C38" s="15" t="str">
        <f>IF(OR(Table1[[#This Row],[Site]]="FOOD MILLING",Table1[[#This Row],[Site]]="GODACO"), "No", "Yes")</f>
        <v>Yes</v>
      </c>
      <c r="D38" s="40">
        <f>MAX(DATE(Table1[Year],1,1),DATE(Table1[Year],1,1)-WEEKDAY(DATE(Table1[Year],1,1),2)+(Table1[WeekNum]-1)*7+1)</f>
        <v>44711</v>
      </c>
      <c r="E38" s="40">
        <f>MIN(DATE(Table1[Year]+1,1,0),DATE(Table1[Year],1,1)-WEEKDAY(DATE(Table1[Year],1,1),2)+Table1[WeekNum]*7)</f>
        <v>44717</v>
      </c>
      <c r="F38" s="15">
        <v>2022</v>
      </c>
      <c r="G38" s="15">
        <f t="shared" si="0"/>
        <v>6</v>
      </c>
      <c r="H38" s="15">
        <v>23</v>
      </c>
      <c r="I38" s="195" t="str">
        <f>"W" &amp;Table1[[#This Row],[WeekNum]]</f>
        <v>W23</v>
      </c>
      <c r="J38" s="195" t="str">
        <f t="shared" si="1"/>
        <v>22-W23</v>
      </c>
      <c r="K38" s="11" t="s">
        <v>667</v>
      </c>
      <c r="L38" s="11"/>
      <c r="M38" s="266" t="s">
        <v>72</v>
      </c>
      <c r="N38" s="11" t="s">
        <v>428</v>
      </c>
      <c r="O38" s="266" t="s">
        <v>374</v>
      </c>
      <c r="P38" s="11" t="s">
        <v>375</v>
      </c>
      <c r="Q38" s="11" t="s">
        <v>421</v>
      </c>
      <c r="R38" s="11">
        <v>10800</v>
      </c>
      <c r="S38" s="11">
        <v>8208.5</v>
      </c>
      <c r="T38" s="11">
        <f>ABS(Table1[[#This Row],[Prod]]-Table1[[#This Row],[Planned]])</f>
        <v>2591.5</v>
      </c>
      <c r="U38" s="213">
        <f>IF(ABS(Table1[[#This Row],[Prod]]-Table1[[#This Row],[Planned]])&gt;Table1[[#This Row],[Planned]],0,IF(Table1[[#This Row],[Planned]]=0,0,1-ABS(Table1[[#This Row],[Prod]]-Table1[[#This Row],[Planned]])/Table1[[#This Row],[Planned]]))</f>
        <v>0.76004629629629628</v>
      </c>
      <c r="V38" s="11"/>
      <c r="W38" s="11"/>
      <c r="X38" s="27">
        <v>10800</v>
      </c>
      <c r="Y38" s="11">
        <f>Table1[[#This Row],[Prod]]</f>
        <v>8208.5</v>
      </c>
      <c r="Z38" s="11">
        <f>ABS(Table1[[#This Row],[Prod2]]-Table1[[#This Row],[Plan Revised]])</f>
        <v>2591.5</v>
      </c>
      <c r="AA38" s="287">
        <f>IF(ABS(Table1[[#This Row],[Prod2]]-Table1[[#This Row],[Plan Revised]])&gt;Table1[[#This Row],[Plan Revised]],0,IF(Table1[[#This Row],[Plan Revised]]=0,0,1-ABS(Table1[[#This Row],[Prod2]]-Table1[[#This Row],[Plan Revised]])/Table1[[#This Row],[Plan Revised]]))</f>
        <v>0.76004629629629628</v>
      </c>
      <c r="AB38" s="11"/>
      <c r="AC38" s="30"/>
      <c r="AD38"/>
      <c r="AF38"/>
    </row>
    <row r="39" spans="1:32">
      <c r="A39" s="15" t="str">
        <f>IF(Table1[Week]=WeekSel,"Yes","No")</f>
        <v>No</v>
      </c>
      <c r="B39" s="15" t="str">
        <f>IF((Table1[StartDate]&gt;=Date.GraphMin)*(Table1[StartDate]&lt;=Date.GraphMax)=1,"Yes","No")</f>
        <v>No</v>
      </c>
      <c r="C39" s="15" t="str">
        <f>IF(OR(Table1[[#This Row],[Site]]="FOOD MILLING",Table1[[#This Row],[Site]]="GODACO"), "No", "Yes")</f>
        <v>Yes</v>
      </c>
      <c r="D39" s="40">
        <f>MAX(DATE(Table1[Year],1,1),DATE(Table1[Year],1,1)-WEEKDAY(DATE(Table1[Year],1,1),2)+(Table1[WeekNum]-1)*7+1)</f>
        <v>44711</v>
      </c>
      <c r="E39" s="40">
        <f>MIN(DATE(Table1[Year]+1,1,0),DATE(Table1[Year],1,1)-WEEKDAY(DATE(Table1[Year],1,1),2)+Table1[WeekNum]*7)</f>
        <v>44717</v>
      </c>
      <c r="F39" s="15">
        <v>2022</v>
      </c>
      <c r="G39" s="15">
        <f t="shared" si="0"/>
        <v>6</v>
      </c>
      <c r="H39" s="15">
        <v>23</v>
      </c>
      <c r="I39" s="195" t="str">
        <f>"W" &amp;Table1[[#This Row],[WeekNum]]</f>
        <v>W23</v>
      </c>
      <c r="J39" s="195" t="str">
        <f t="shared" si="1"/>
        <v>22-W23</v>
      </c>
      <c r="K39" s="11" t="s">
        <v>668</v>
      </c>
      <c r="L39" s="11"/>
      <c r="M39" s="266" t="s">
        <v>72</v>
      </c>
      <c r="N39" s="11" t="s">
        <v>428</v>
      </c>
      <c r="O39" s="266" t="s">
        <v>374</v>
      </c>
      <c r="P39" s="11" t="s">
        <v>375</v>
      </c>
      <c r="Q39" s="11" t="s">
        <v>421</v>
      </c>
      <c r="R39" s="11">
        <v>4800</v>
      </c>
      <c r="S39" s="11">
        <v>0</v>
      </c>
      <c r="T39" s="11">
        <f>ABS(Table1[[#This Row],[Prod]]-Table1[[#This Row],[Planned]])</f>
        <v>4800</v>
      </c>
      <c r="U39" s="213">
        <f>IF(ABS(Table1[[#This Row],[Prod]]-Table1[[#This Row],[Planned]])&gt;Table1[[#This Row],[Planned]],0,IF(Table1[[#This Row],[Planned]]=0,0,1-ABS(Table1[[#This Row],[Prod]]-Table1[[#This Row],[Planned]])/Table1[[#This Row],[Planned]]))</f>
        <v>0</v>
      </c>
      <c r="V39" s="11"/>
      <c r="W39" s="11"/>
      <c r="X39" s="27">
        <v>4800</v>
      </c>
      <c r="Y39" s="11">
        <f>Table1[[#This Row],[Prod]]</f>
        <v>0</v>
      </c>
      <c r="Z39" s="11">
        <f>ABS(Table1[[#This Row],[Prod2]]-Table1[[#This Row],[Plan Revised]])</f>
        <v>4800</v>
      </c>
      <c r="AA39" s="287">
        <f>IF(ABS(Table1[[#This Row],[Prod2]]-Table1[[#This Row],[Plan Revised]])&gt;Table1[[#This Row],[Plan Revised]],0,IF(Table1[[#This Row],[Plan Revised]]=0,0,1-ABS(Table1[[#This Row],[Prod2]]-Table1[[#This Row],[Plan Revised]])/Table1[[#This Row],[Plan Revised]]))</f>
        <v>0</v>
      </c>
      <c r="AB39" s="11"/>
      <c r="AC39" s="30"/>
      <c r="AD39"/>
      <c r="AF39"/>
    </row>
    <row r="40" spans="1:32">
      <c r="A40" s="15" t="str">
        <f>IF(Table1[Week]=WeekSel,"Yes","No")</f>
        <v>No</v>
      </c>
      <c r="B40" s="15" t="str">
        <f>IF((Table1[StartDate]&gt;=Date.GraphMin)*(Table1[StartDate]&lt;=Date.GraphMax)=1,"Yes","No")</f>
        <v>No</v>
      </c>
      <c r="C40" s="15" t="str">
        <f>IF(OR(Table1[[#This Row],[Site]]="FOOD MILLING",Table1[[#This Row],[Site]]="GODACO"), "No", "Yes")</f>
        <v>Yes</v>
      </c>
      <c r="D40" s="40">
        <f>MAX(DATE(Table1[Year],1,1),DATE(Table1[Year],1,1)-WEEKDAY(DATE(Table1[Year],1,1),2)+(Table1[WeekNum]-1)*7+1)</f>
        <v>44711</v>
      </c>
      <c r="E40" s="40">
        <f>MIN(DATE(Table1[Year]+1,1,0),DATE(Table1[Year],1,1)-WEEKDAY(DATE(Table1[Year],1,1),2)+Table1[WeekNum]*7)</f>
        <v>44717</v>
      </c>
      <c r="F40" s="15">
        <v>2022</v>
      </c>
      <c r="G40" s="15">
        <f t="shared" si="0"/>
        <v>6</v>
      </c>
      <c r="H40" s="15">
        <v>23</v>
      </c>
      <c r="I40" s="195" t="str">
        <f>"W" &amp;Table1[[#This Row],[WeekNum]]</f>
        <v>W23</v>
      </c>
      <c r="J40" s="195" t="str">
        <f t="shared" si="1"/>
        <v>22-W23</v>
      </c>
      <c r="K40" s="11" t="s">
        <v>669</v>
      </c>
      <c r="L40" s="11"/>
      <c r="M40" s="266" t="s">
        <v>72</v>
      </c>
      <c r="N40" s="11" t="s">
        <v>428</v>
      </c>
      <c r="O40" s="266" t="s">
        <v>374</v>
      </c>
      <c r="P40" s="11" t="s">
        <v>375</v>
      </c>
      <c r="Q40" s="11" t="s">
        <v>421</v>
      </c>
      <c r="R40" s="11">
        <v>2400</v>
      </c>
      <c r="S40" s="11">
        <v>2423.2000000000003</v>
      </c>
      <c r="T40" s="11">
        <f>ABS(Table1[[#This Row],[Prod]]-Table1[[#This Row],[Planned]])</f>
        <v>23.200000000000273</v>
      </c>
      <c r="U40" s="213">
        <f>IF(ABS(Table1[[#This Row],[Prod]]-Table1[[#This Row],[Planned]])&gt;Table1[[#This Row],[Planned]],0,IF(Table1[[#This Row],[Planned]]=0,0,1-ABS(Table1[[#This Row],[Prod]]-Table1[[#This Row],[Planned]])/Table1[[#This Row],[Planned]]))</f>
        <v>0.99033333333333318</v>
      </c>
      <c r="V40" s="11"/>
      <c r="W40" s="11"/>
      <c r="X40" s="27">
        <v>2400</v>
      </c>
      <c r="Y40" s="11">
        <f>Table1[[#This Row],[Prod]]</f>
        <v>2423.2000000000003</v>
      </c>
      <c r="Z40" s="11">
        <f>ABS(Table1[[#This Row],[Prod2]]-Table1[[#This Row],[Plan Revised]])</f>
        <v>23.200000000000273</v>
      </c>
      <c r="AA40" s="287">
        <f>IF(ABS(Table1[[#This Row],[Prod2]]-Table1[[#This Row],[Plan Revised]])&gt;Table1[[#This Row],[Plan Revised]],0,IF(Table1[[#This Row],[Plan Revised]]=0,0,1-ABS(Table1[[#This Row],[Prod2]]-Table1[[#This Row],[Plan Revised]])/Table1[[#This Row],[Plan Revised]]))</f>
        <v>0.99033333333333318</v>
      </c>
      <c r="AB40" s="11"/>
      <c r="AC40" s="30"/>
      <c r="AD40"/>
      <c r="AF40"/>
    </row>
    <row r="41" spans="1:32">
      <c r="A41" s="15" t="str">
        <f>IF(Table1[Week]=WeekSel,"Yes","No")</f>
        <v>No</v>
      </c>
      <c r="B41" s="15" t="str">
        <f>IF((Table1[StartDate]&gt;=Date.GraphMin)*(Table1[StartDate]&lt;=Date.GraphMax)=1,"Yes","No")</f>
        <v>No</v>
      </c>
      <c r="C41" s="15" t="str">
        <f>IF(OR(Table1[[#This Row],[Site]]="FOOD MILLING",Table1[[#This Row],[Site]]="GODACO"), "No", "Yes")</f>
        <v>Yes</v>
      </c>
      <c r="D41" s="40">
        <f>MAX(DATE(Table1[Year],1,1),DATE(Table1[Year],1,1)-WEEKDAY(DATE(Table1[Year],1,1),2)+(Table1[WeekNum]-1)*7+1)</f>
        <v>44711</v>
      </c>
      <c r="E41" s="40">
        <f>MIN(DATE(Table1[Year]+1,1,0),DATE(Table1[Year],1,1)-WEEKDAY(DATE(Table1[Year],1,1),2)+Table1[WeekNum]*7)</f>
        <v>44717</v>
      </c>
      <c r="F41" s="15">
        <v>2022</v>
      </c>
      <c r="G41" s="15">
        <f t="shared" si="0"/>
        <v>6</v>
      </c>
      <c r="H41" s="15">
        <v>23</v>
      </c>
      <c r="I41" s="195" t="str">
        <f>"W" &amp;Table1[[#This Row],[WeekNum]]</f>
        <v>W23</v>
      </c>
      <c r="J41" s="195" t="str">
        <f t="shared" si="1"/>
        <v>22-W23</v>
      </c>
      <c r="K41" s="11" t="s">
        <v>670</v>
      </c>
      <c r="L41" s="11"/>
      <c r="M41" s="266" t="s">
        <v>72</v>
      </c>
      <c r="N41" s="11" t="s">
        <v>428</v>
      </c>
      <c r="O41" s="266" t="s">
        <v>374</v>
      </c>
      <c r="P41" s="11" t="s">
        <v>375</v>
      </c>
      <c r="Q41" s="11" t="s">
        <v>421</v>
      </c>
      <c r="R41" s="11"/>
      <c r="S41" s="11">
        <v>0</v>
      </c>
      <c r="T41" s="11">
        <f>ABS(Table1[[#This Row],[Prod]]-Table1[[#This Row],[Planned]])</f>
        <v>0</v>
      </c>
      <c r="U41" s="213">
        <f>IF(ABS(Table1[[#This Row],[Prod]]-Table1[[#This Row],[Planned]])&gt;Table1[[#This Row],[Planned]],0,IF(Table1[[#This Row],[Planned]]=0,0,1-ABS(Table1[[#This Row],[Prod]]-Table1[[#This Row],[Planned]])/Table1[[#This Row],[Planned]]))</f>
        <v>0</v>
      </c>
      <c r="V41" s="11"/>
      <c r="W41" s="11"/>
      <c r="X41" s="27"/>
      <c r="Y41" s="11">
        <f>Table1[[#This Row],[Prod]]</f>
        <v>0</v>
      </c>
      <c r="Z41" s="11">
        <f>ABS(Table1[[#This Row],[Prod2]]-Table1[[#This Row],[Plan Revised]])</f>
        <v>0</v>
      </c>
      <c r="AA41" s="287">
        <f>IF(ABS(Table1[[#This Row],[Prod2]]-Table1[[#This Row],[Plan Revised]])&gt;Table1[[#This Row],[Plan Revised]],0,IF(Table1[[#This Row],[Plan Revised]]=0,0,1-ABS(Table1[[#This Row],[Prod2]]-Table1[[#This Row],[Plan Revised]])/Table1[[#This Row],[Plan Revised]]))</f>
        <v>0</v>
      </c>
      <c r="AB41" s="11"/>
      <c r="AC41" s="30"/>
      <c r="AD41"/>
      <c r="AF41"/>
    </row>
    <row r="42" spans="1:32">
      <c r="A42" s="15" t="str">
        <f>IF(Table1[Week]=WeekSel,"Yes","No")</f>
        <v>No</v>
      </c>
      <c r="B42" s="15" t="str">
        <f>IF((Table1[StartDate]&gt;=Date.GraphMin)*(Table1[StartDate]&lt;=Date.GraphMax)=1,"Yes","No")</f>
        <v>No</v>
      </c>
      <c r="C42" s="15" t="str">
        <f>IF(OR(Table1[[#This Row],[Site]]="FOOD MILLING",Table1[[#This Row],[Site]]="GODACO"), "No", "Yes")</f>
        <v>Yes</v>
      </c>
      <c r="D42" s="40">
        <f>MAX(DATE(Table1[Year],1,1),DATE(Table1[Year],1,1)-WEEKDAY(DATE(Table1[Year],1,1),2)+(Table1[WeekNum]-1)*7+1)</f>
        <v>44711</v>
      </c>
      <c r="E42" s="40">
        <f>MIN(DATE(Table1[Year]+1,1,0),DATE(Table1[Year],1,1)-WEEKDAY(DATE(Table1[Year],1,1),2)+Table1[WeekNum]*7)</f>
        <v>44717</v>
      </c>
      <c r="F42" s="15">
        <v>2022</v>
      </c>
      <c r="G42" s="15">
        <f t="shared" si="0"/>
        <v>6</v>
      </c>
      <c r="H42" s="15">
        <v>23</v>
      </c>
      <c r="I42" s="195" t="str">
        <f>"W" &amp;Table1[[#This Row],[WeekNum]]</f>
        <v>W23</v>
      </c>
      <c r="J42" s="195" t="str">
        <f t="shared" si="1"/>
        <v>22-W23</v>
      </c>
      <c r="K42" s="11" t="s">
        <v>671</v>
      </c>
      <c r="L42" s="11"/>
      <c r="M42" s="266" t="s">
        <v>72</v>
      </c>
      <c r="N42" s="11" t="s">
        <v>428</v>
      </c>
      <c r="O42" s="266" t="s">
        <v>374</v>
      </c>
      <c r="P42" s="11" t="s">
        <v>375</v>
      </c>
      <c r="Q42" s="11" t="s">
        <v>421</v>
      </c>
      <c r="R42" s="11">
        <v>0</v>
      </c>
      <c r="S42" s="11">
        <v>0</v>
      </c>
      <c r="T42" s="11">
        <f>ABS(Table1[[#This Row],[Prod]]-Table1[[#This Row],[Planned]])</f>
        <v>0</v>
      </c>
      <c r="U42" s="213">
        <f>IF(ABS(Table1[[#This Row],[Prod]]-Table1[[#This Row],[Planned]])&gt;Table1[[#This Row],[Planned]],0,IF(Table1[[#This Row],[Planned]]=0,0,1-ABS(Table1[[#This Row],[Prod]]-Table1[[#This Row],[Planned]])/Table1[[#This Row],[Planned]]))</f>
        <v>0</v>
      </c>
      <c r="V42" s="11"/>
      <c r="W42" s="11"/>
      <c r="X42" s="27">
        <v>0</v>
      </c>
      <c r="Y42" s="11">
        <f>Table1[[#This Row],[Prod]]</f>
        <v>0</v>
      </c>
      <c r="Z42" s="11">
        <f>ABS(Table1[[#This Row],[Prod2]]-Table1[[#This Row],[Plan Revised]])</f>
        <v>0</v>
      </c>
      <c r="AA42" s="287">
        <f>IF(ABS(Table1[[#This Row],[Prod2]]-Table1[[#This Row],[Plan Revised]])&gt;Table1[[#This Row],[Plan Revised]],0,IF(Table1[[#This Row],[Plan Revised]]=0,0,1-ABS(Table1[[#This Row],[Prod2]]-Table1[[#This Row],[Plan Revised]])/Table1[[#This Row],[Plan Revised]]))</f>
        <v>0</v>
      </c>
      <c r="AB42" s="11"/>
      <c r="AC42" s="30"/>
      <c r="AD42"/>
      <c r="AF42"/>
    </row>
    <row r="43" spans="1:32">
      <c r="A43" s="15" t="str">
        <f>IF(Table1[Week]=WeekSel,"Yes","No")</f>
        <v>No</v>
      </c>
      <c r="B43" s="15" t="str">
        <f>IF((Table1[StartDate]&gt;=Date.GraphMin)*(Table1[StartDate]&lt;=Date.GraphMax)=1,"Yes","No")</f>
        <v>No</v>
      </c>
      <c r="C43" s="15" t="str">
        <f>IF(OR(Table1[[#This Row],[Site]]="FOOD MILLING",Table1[[#This Row],[Site]]="GODACO"), "No", "Yes")</f>
        <v>Yes</v>
      </c>
      <c r="D43" s="40">
        <f>MAX(DATE(Table1[Year],1,1),DATE(Table1[Year],1,1)-WEEKDAY(DATE(Table1[Year],1,1),2)+(Table1[WeekNum]-1)*7+1)</f>
        <v>44711</v>
      </c>
      <c r="E43" s="40">
        <f>MIN(DATE(Table1[Year]+1,1,0),DATE(Table1[Year],1,1)-WEEKDAY(DATE(Table1[Year],1,1),2)+Table1[WeekNum]*7)</f>
        <v>44717</v>
      </c>
      <c r="F43" s="15">
        <v>2022</v>
      </c>
      <c r="G43" s="15">
        <f t="shared" si="0"/>
        <v>6</v>
      </c>
      <c r="H43" s="15">
        <v>23</v>
      </c>
      <c r="I43" s="195" t="str">
        <f>"W" &amp;Table1[[#This Row],[WeekNum]]</f>
        <v>W23</v>
      </c>
      <c r="J43" s="195" t="str">
        <f t="shared" si="1"/>
        <v>22-W23</v>
      </c>
      <c r="K43" s="11" t="s">
        <v>672</v>
      </c>
      <c r="L43" s="11"/>
      <c r="M43" s="266" t="s">
        <v>72</v>
      </c>
      <c r="N43" s="11" t="s">
        <v>428</v>
      </c>
      <c r="O43" s="266" t="s">
        <v>372</v>
      </c>
      <c r="P43" s="11" t="s">
        <v>378</v>
      </c>
      <c r="Q43" s="11" t="s">
        <v>419</v>
      </c>
      <c r="R43" s="11">
        <v>0</v>
      </c>
      <c r="S43" s="11">
        <v>0</v>
      </c>
      <c r="T43" s="11">
        <f>ABS(Table1[[#This Row],[Prod]]-Table1[[#This Row],[Planned]])</f>
        <v>0</v>
      </c>
      <c r="U43" s="213">
        <f>IF(ABS(Table1[[#This Row],[Prod]]-Table1[[#This Row],[Planned]])&gt;Table1[[#This Row],[Planned]],0,IF(Table1[[#This Row],[Planned]]=0,0,1-ABS(Table1[[#This Row],[Prod]]-Table1[[#This Row],[Planned]])/Table1[[#This Row],[Planned]]))</f>
        <v>0</v>
      </c>
      <c r="V43" s="11"/>
      <c r="W43" s="11"/>
      <c r="X43" s="27">
        <v>0</v>
      </c>
      <c r="Y43" s="11">
        <f>Table1[[#This Row],[Prod]]</f>
        <v>0</v>
      </c>
      <c r="Z43" s="11">
        <f>ABS(Table1[[#This Row],[Prod2]]-Table1[[#This Row],[Plan Revised]])</f>
        <v>0</v>
      </c>
      <c r="AA43" s="287">
        <f>IF(ABS(Table1[[#This Row],[Prod2]]-Table1[[#This Row],[Plan Revised]])&gt;Table1[[#This Row],[Plan Revised]],0,IF(Table1[[#This Row],[Plan Revised]]=0,0,1-ABS(Table1[[#This Row],[Prod2]]-Table1[[#This Row],[Plan Revised]])/Table1[[#This Row],[Plan Revised]]))</f>
        <v>0</v>
      </c>
      <c r="AB43" s="11"/>
      <c r="AC43" s="30"/>
      <c r="AD43"/>
      <c r="AF43"/>
    </row>
    <row r="44" spans="1:32">
      <c r="A44" s="15" t="str">
        <f>IF(Table1[Week]=WeekSel,"Yes","No")</f>
        <v>No</v>
      </c>
      <c r="B44" s="15" t="str">
        <f>IF((Table1[StartDate]&gt;=Date.GraphMin)*(Table1[StartDate]&lt;=Date.GraphMax)=1,"Yes","No")</f>
        <v>No</v>
      </c>
      <c r="C44" s="15" t="str">
        <f>IF(OR(Table1[[#This Row],[Site]]="FOOD MILLING",Table1[[#This Row],[Site]]="GODACO"), "No", "Yes")</f>
        <v>Yes</v>
      </c>
      <c r="D44" s="40">
        <f>MAX(DATE(Table1[Year],1,1),DATE(Table1[Year],1,1)-WEEKDAY(DATE(Table1[Year],1,1),2)+(Table1[WeekNum]-1)*7+1)</f>
        <v>44711</v>
      </c>
      <c r="E44" s="40">
        <f>MIN(DATE(Table1[Year]+1,1,0),DATE(Table1[Year],1,1)-WEEKDAY(DATE(Table1[Year],1,1),2)+Table1[WeekNum]*7)</f>
        <v>44717</v>
      </c>
      <c r="F44" s="15">
        <v>2022</v>
      </c>
      <c r="G44" s="15">
        <f t="shared" si="0"/>
        <v>6</v>
      </c>
      <c r="H44" s="15">
        <v>23</v>
      </c>
      <c r="I44" s="195" t="str">
        <f>"W" &amp;Table1[[#This Row],[WeekNum]]</f>
        <v>W23</v>
      </c>
      <c r="J44" s="195" t="str">
        <f t="shared" si="1"/>
        <v>22-W23</v>
      </c>
      <c r="K44" s="11" t="s">
        <v>673</v>
      </c>
      <c r="L44" s="11"/>
      <c r="M44" s="266" t="s">
        <v>72</v>
      </c>
      <c r="N44" s="11" t="s">
        <v>428</v>
      </c>
      <c r="O44" s="266" t="s">
        <v>372</v>
      </c>
      <c r="P44" s="11" t="s">
        <v>378</v>
      </c>
      <c r="Q44" s="11" t="s">
        <v>419</v>
      </c>
      <c r="R44" s="11">
        <v>15000</v>
      </c>
      <c r="S44" s="11">
        <v>14770</v>
      </c>
      <c r="T44" s="11">
        <f>ABS(Table1[[#This Row],[Prod]]-Table1[[#This Row],[Planned]])</f>
        <v>230</v>
      </c>
      <c r="U44" s="213">
        <f>IF(ABS(Table1[[#This Row],[Prod]]-Table1[[#This Row],[Planned]])&gt;Table1[[#This Row],[Planned]],0,IF(Table1[[#This Row],[Planned]]=0,0,1-ABS(Table1[[#This Row],[Prod]]-Table1[[#This Row],[Planned]])/Table1[[#This Row],[Planned]]))</f>
        <v>0.98466666666666669</v>
      </c>
      <c r="V44" s="11"/>
      <c r="W44" s="11"/>
      <c r="X44" s="27">
        <v>13337.5</v>
      </c>
      <c r="Y44" s="11">
        <f>Table1[[#This Row],[Prod]]</f>
        <v>14770</v>
      </c>
      <c r="Z44" s="11">
        <f>ABS(Table1[[#This Row],[Prod2]]-Table1[[#This Row],[Plan Revised]])</f>
        <v>1432.5</v>
      </c>
      <c r="AA44" s="287">
        <f>IF(ABS(Table1[[#This Row],[Prod2]]-Table1[[#This Row],[Plan Revised]])&gt;Table1[[#This Row],[Plan Revised]],0,IF(Table1[[#This Row],[Plan Revised]]=0,0,1-ABS(Table1[[#This Row],[Prod2]]-Table1[[#This Row],[Plan Revised]])/Table1[[#This Row],[Plan Revised]]))</f>
        <v>0.89259606373008438</v>
      </c>
      <c r="AB44" s="11"/>
      <c r="AC44" s="30"/>
      <c r="AD44"/>
      <c r="AF44"/>
    </row>
    <row r="45" spans="1:32">
      <c r="A45" s="15" t="str">
        <f>IF(Table1[Week]=WeekSel,"Yes","No")</f>
        <v>No</v>
      </c>
      <c r="B45" s="15" t="str">
        <f>IF((Table1[StartDate]&gt;=Date.GraphMin)*(Table1[StartDate]&lt;=Date.GraphMax)=1,"Yes","No")</f>
        <v>No</v>
      </c>
      <c r="C45" s="15" t="str">
        <f>IF(OR(Table1[[#This Row],[Site]]="FOOD MILLING",Table1[[#This Row],[Site]]="GODACO"), "No", "Yes")</f>
        <v>Yes</v>
      </c>
      <c r="D45" s="40">
        <f>MAX(DATE(Table1[Year],1,1),DATE(Table1[Year],1,1)-WEEKDAY(DATE(Table1[Year],1,1),2)+(Table1[WeekNum]-1)*7+1)</f>
        <v>44711</v>
      </c>
      <c r="E45" s="40">
        <f>MIN(DATE(Table1[Year]+1,1,0),DATE(Table1[Year],1,1)-WEEKDAY(DATE(Table1[Year],1,1),2)+Table1[WeekNum]*7)</f>
        <v>44717</v>
      </c>
      <c r="F45" s="15">
        <v>2022</v>
      </c>
      <c r="G45" s="15">
        <f t="shared" si="0"/>
        <v>6</v>
      </c>
      <c r="H45" s="15">
        <v>23</v>
      </c>
      <c r="I45" s="195" t="str">
        <f>"W" &amp;Table1[[#This Row],[WeekNum]]</f>
        <v>W23</v>
      </c>
      <c r="J45" s="195" t="str">
        <f t="shared" si="1"/>
        <v>22-W23</v>
      </c>
      <c r="K45" s="11" t="s">
        <v>674</v>
      </c>
      <c r="L45" s="11"/>
      <c r="M45" s="266" t="s">
        <v>72</v>
      </c>
      <c r="N45" s="11" t="s">
        <v>428</v>
      </c>
      <c r="O45" s="266" t="s">
        <v>372</v>
      </c>
      <c r="P45" s="11" t="s">
        <v>378</v>
      </c>
      <c r="Q45" s="11" t="s">
        <v>419</v>
      </c>
      <c r="R45" s="11">
        <v>5000</v>
      </c>
      <c r="S45" s="11">
        <v>5615.5</v>
      </c>
      <c r="T45" s="11">
        <f>ABS(Table1[[#This Row],[Prod]]-Table1[[#This Row],[Planned]])</f>
        <v>615.5</v>
      </c>
      <c r="U45" s="213">
        <f>IF(ABS(Table1[[#This Row],[Prod]]-Table1[[#This Row],[Planned]])&gt;Table1[[#This Row],[Planned]],0,IF(Table1[[#This Row],[Planned]]=0,0,1-ABS(Table1[[#This Row],[Prod]]-Table1[[#This Row],[Planned]])/Table1[[#This Row],[Planned]]))</f>
        <v>0.87690000000000001</v>
      </c>
      <c r="V45" s="11"/>
      <c r="W45" s="11"/>
      <c r="X45" s="27">
        <v>5002.5</v>
      </c>
      <c r="Y45" s="11">
        <f>Table1[[#This Row],[Prod]]</f>
        <v>5615.5</v>
      </c>
      <c r="Z45" s="11">
        <f>ABS(Table1[[#This Row],[Prod2]]-Table1[[#This Row],[Plan Revised]])</f>
        <v>613</v>
      </c>
      <c r="AA45" s="287">
        <f>IF(ABS(Table1[[#This Row],[Prod2]]-Table1[[#This Row],[Plan Revised]])&gt;Table1[[#This Row],[Plan Revised]],0,IF(Table1[[#This Row],[Plan Revised]]=0,0,1-ABS(Table1[[#This Row],[Prod2]]-Table1[[#This Row],[Plan Revised]])/Table1[[#This Row],[Plan Revised]]))</f>
        <v>0.87746126936531732</v>
      </c>
      <c r="AB45" s="11"/>
      <c r="AC45" s="30"/>
      <c r="AD45"/>
      <c r="AF45"/>
    </row>
    <row r="46" spans="1:32">
      <c r="A46" s="15" t="str">
        <f>IF(Table1[Week]=WeekSel,"Yes","No")</f>
        <v>No</v>
      </c>
      <c r="B46" s="15" t="str">
        <f>IF((Table1[StartDate]&gt;=Date.GraphMin)*(Table1[StartDate]&lt;=Date.GraphMax)=1,"Yes","No")</f>
        <v>No</v>
      </c>
      <c r="C46" s="15" t="str">
        <f>IF(OR(Table1[[#This Row],[Site]]="FOOD MILLING",Table1[[#This Row],[Site]]="GODACO"), "No", "Yes")</f>
        <v>Yes</v>
      </c>
      <c r="D46" s="40">
        <f>MAX(DATE(Table1[Year],1,1),DATE(Table1[Year],1,1)-WEEKDAY(DATE(Table1[Year],1,1),2)+(Table1[WeekNum]-1)*7+1)</f>
        <v>44711</v>
      </c>
      <c r="E46" s="40">
        <f>MIN(DATE(Table1[Year]+1,1,0),DATE(Table1[Year],1,1)-WEEKDAY(DATE(Table1[Year],1,1),2)+Table1[WeekNum]*7)</f>
        <v>44717</v>
      </c>
      <c r="F46" s="15">
        <v>2022</v>
      </c>
      <c r="G46" s="15">
        <f t="shared" si="0"/>
        <v>6</v>
      </c>
      <c r="H46" s="15">
        <v>23</v>
      </c>
      <c r="I46" s="195" t="str">
        <f>"W" &amp;Table1[[#This Row],[WeekNum]]</f>
        <v>W23</v>
      </c>
      <c r="J46" s="195" t="str">
        <f t="shared" si="1"/>
        <v>22-W23</v>
      </c>
      <c r="K46" s="11" t="s">
        <v>675</v>
      </c>
      <c r="L46" s="11"/>
      <c r="M46" s="266" t="s">
        <v>72</v>
      </c>
      <c r="N46" s="11" t="s">
        <v>428</v>
      </c>
      <c r="O46" s="266" t="s">
        <v>372</v>
      </c>
      <c r="P46" s="11" t="s">
        <v>378</v>
      </c>
      <c r="Q46" s="11" t="s">
        <v>419</v>
      </c>
      <c r="R46" s="11"/>
      <c r="S46" s="11">
        <v>83</v>
      </c>
      <c r="T46" s="11">
        <f>ABS(Table1[[#This Row],[Prod]]-Table1[[#This Row],[Planned]])</f>
        <v>83</v>
      </c>
      <c r="U46" s="213">
        <f>IF(ABS(Table1[[#This Row],[Prod]]-Table1[[#This Row],[Planned]])&gt;Table1[[#This Row],[Planned]],0,IF(Table1[[#This Row],[Planned]]=0,0,1-ABS(Table1[[#This Row],[Prod]]-Table1[[#This Row],[Planned]])/Table1[[#This Row],[Planned]]))</f>
        <v>0</v>
      </c>
      <c r="V46" s="11"/>
      <c r="W46" s="11"/>
      <c r="X46" s="27"/>
      <c r="Y46" s="11">
        <f>Table1[[#This Row],[Prod]]</f>
        <v>83</v>
      </c>
      <c r="Z46" s="11">
        <f>ABS(Table1[[#This Row],[Prod2]]-Table1[[#This Row],[Plan Revised]])</f>
        <v>83</v>
      </c>
      <c r="AA46" s="287">
        <f>IF(ABS(Table1[[#This Row],[Prod2]]-Table1[[#This Row],[Plan Revised]])&gt;Table1[[#This Row],[Plan Revised]],0,IF(Table1[[#This Row],[Plan Revised]]=0,0,1-ABS(Table1[[#This Row],[Prod2]]-Table1[[#This Row],[Plan Revised]])/Table1[[#This Row],[Plan Revised]]))</f>
        <v>0</v>
      </c>
      <c r="AB46" s="11"/>
      <c r="AC46" s="30"/>
      <c r="AD46"/>
      <c r="AF46"/>
    </row>
    <row r="47" spans="1:32">
      <c r="A47" s="15" t="str">
        <f>IF(Table1[Week]=WeekSel,"Yes","No")</f>
        <v>No</v>
      </c>
      <c r="B47" s="15" t="str">
        <f>IF((Table1[StartDate]&gt;=Date.GraphMin)*(Table1[StartDate]&lt;=Date.GraphMax)=1,"Yes","No")</f>
        <v>No</v>
      </c>
      <c r="C47" s="15" t="str">
        <f>IF(OR(Table1[[#This Row],[Site]]="FOOD MILLING",Table1[[#This Row],[Site]]="GODACO"), "No", "Yes")</f>
        <v>Yes</v>
      </c>
      <c r="D47" s="40">
        <f>MAX(DATE(Table1[Year],1,1),DATE(Table1[Year],1,1)-WEEKDAY(DATE(Table1[Year],1,1),2)+(Table1[WeekNum]-1)*7+1)</f>
        <v>44711</v>
      </c>
      <c r="E47" s="40">
        <f>MIN(DATE(Table1[Year]+1,1,0),DATE(Table1[Year],1,1)-WEEKDAY(DATE(Table1[Year],1,1),2)+Table1[WeekNum]*7)</f>
        <v>44717</v>
      </c>
      <c r="F47" s="15">
        <v>2022</v>
      </c>
      <c r="G47" s="15">
        <f t="shared" si="0"/>
        <v>6</v>
      </c>
      <c r="H47" s="15">
        <v>23</v>
      </c>
      <c r="I47" s="195" t="str">
        <f>"W" &amp;Table1[[#This Row],[WeekNum]]</f>
        <v>W23</v>
      </c>
      <c r="J47" s="195" t="str">
        <f t="shared" si="1"/>
        <v>22-W23</v>
      </c>
      <c r="K47" s="11" t="s">
        <v>676</v>
      </c>
      <c r="L47" s="11"/>
      <c r="M47" s="266" t="s">
        <v>72</v>
      </c>
      <c r="N47" s="11" t="s">
        <v>428</v>
      </c>
      <c r="O47" s="266" t="s">
        <v>372</v>
      </c>
      <c r="P47" s="11" t="s">
        <v>378</v>
      </c>
      <c r="Q47" s="11" t="s">
        <v>419</v>
      </c>
      <c r="R47" s="11">
        <v>6700</v>
      </c>
      <c r="S47" s="11">
        <v>6393</v>
      </c>
      <c r="T47" s="11">
        <f>ABS(Table1[[#This Row],[Prod]]-Table1[[#This Row],[Planned]])</f>
        <v>307</v>
      </c>
      <c r="U47" s="213">
        <f>IF(ABS(Table1[[#This Row],[Prod]]-Table1[[#This Row],[Planned]])&gt;Table1[[#This Row],[Planned]],0,IF(Table1[[#This Row],[Planned]]=0,0,1-ABS(Table1[[#This Row],[Prod]]-Table1[[#This Row],[Planned]])/Table1[[#This Row],[Planned]]))</f>
        <v>0.95417910447761189</v>
      </c>
      <c r="V47" s="11"/>
      <c r="W47" s="11"/>
      <c r="X47" s="27">
        <v>5583.166666666667</v>
      </c>
      <c r="Y47" s="11">
        <f>Table1[[#This Row],[Prod]]</f>
        <v>6393</v>
      </c>
      <c r="Z47" s="11">
        <f>ABS(Table1[[#This Row],[Prod2]]-Table1[[#This Row],[Plan Revised]])</f>
        <v>809.83333333333303</v>
      </c>
      <c r="AA47" s="287">
        <f>IF(ABS(Table1[[#This Row],[Prod2]]-Table1[[#This Row],[Plan Revised]])&gt;Table1[[#This Row],[Plan Revised]],0,IF(Table1[[#This Row],[Plan Revised]]=0,0,1-ABS(Table1[[#This Row],[Prod2]]-Table1[[#This Row],[Plan Revised]])/Table1[[#This Row],[Plan Revised]]))</f>
        <v>0.85495089405653912</v>
      </c>
      <c r="AB47" s="11"/>
      <c r="AC47" s="30"/>
      <c r="AD47"/>
      <c r="AF47"/>
    </row>
    <row r="48" spans="1:32">
      <c r="A48" s="15" t="str">
        <f>IF(Table1[Week]=WeekSel,"Yes","No")</f>
        <v>No</v>
      </c>
      <c r="B48" s="15" t="str">
        <f>IF((Table1[StartDate]&gt;=Date.GraphMin)*(Table1[StartDate]&lt;=Date.GraphMax)=1,"Yes","No")</f>
        <v>No</v>
      </c>
      <c r="C48" s="15" t="str">
        <f>IF(OR(Table1[[#This Row],[Site]]="FOOD MILLING",Table1[[#This Row],[Site]]="GODACO"), "No", "Yes")</f>
        <v>Yes</v>
      </c>
      <c r="D48" s="40">
        <f>MAX(DATE(Table1[Year],1,1),DATE(Table1[Year],1,1)-WEEKDAY(DATE(Table1[Year],1,1),2)+(Table1[WeekNum]-1)*7+1)</f>
        <v>44711</v>
      </c>
      <c r="E48" s="40">
        <f>MIN(DATE(Table1[Year]+1,1,0),DATE(Table1[Year],1,1)-WEEKDAY(DATE(Table1[Year],1,1),2)+Table1[WeekNum]*7)</f>
        <v>44717</v>
      </c>
      <c r="F48" s="15">
        <v>2022</v>
      </c>
      <c r="G48" s="15">
        <f t="shared" si="0"/>
        <v>6</v>
      </c>
      <c r="H48" s="15">
        <v>23</v>
      </c>
      <c r="I48" s="195" t="str">
        <f>"W" &amp;Table1[[#This Row],[WeekNum]]</f>
        <v>W23</v>
      </c>
      <c r="J48" s="195" t="str">
        <f t="shared" si="1"/>
        <v>22-W23</v>
      </c>
      <c r="K48" s="11" t="s">
        <v>677</v>
      </c>
      <c r="L48" s="11"/>
      <c r="M48" s="266" t="s">
        <v>72</v>
      </c>
      <c r="N48" s="11" t="s">
        <v>428</v>
      </c>
      <c r="O48" s="266" t="s">
        <v>372</v>
      </c>
      <c r="P48" s="11" t="s">
        <v>378</v>
      </c>
      <c r="Q48" s="11" t="s">
        <v>419</v>
      </c>
      <c r="R48" s="11">
        <v>0</v>
      </c>
      <c r="S48" s="11">
        <v>0</v>
      </c>
      <c r="T48" s="11">
        <f>ABS(Table1[[#This Row],[Prod]]-Table1[[#This Row],[Planned]])</f>
        <v>0</v>
      </c>
      <c r="U48" s="213">
        <f>IF(ABS(Table1[[#This Row],[Prod]]-Table1[[#This Row],[Planned]])&gt;Table1[[#This Row],[Planned]],0,IF(Table1[[#This Row],[Planned]]=0,0,1-ABS(Table1[[#This Row],[Prod]]-Table1[[#This Row],[Planned]])/Table1[[#This Row],[Planned]]))</f>
        <v>0</v>
      </c>
      <c r="V48" s="11"/>
      <c r="W48" s="11"/>
      <c r="X48" s="27">
        <v>0</v>
      </c>
      <c r="Y48" s="11">
        <f>Table1[[#This Row],[Prod]]</f>
        <v>0</v>
      </c>
      <c r="Z48" s="11">
        <f>ABS(Table1[[#This Row],[Prod2]]-Table1[[#This Row],[Plan Revised]])</f>
        <v>0</v>
      </c>
      <c r="AA48" s="287">
        <f>IF(ABS(Table1[[#This Row],[Prod2]]-Table1[[#This Row],[Plan Revised]])&gt;Table1[[#This Row],[Plan Revised]],0,IF(Table1[[#This Row],[Plan Revised]]=0,0,1-ABS(Table1[[#This Row],[Prod2]]-Table1[[#This Row],[Plan Revised]])/Table1[[#This Row],[Plan Revised]]))</f>
        <v>0</v>
      </c>
      <c r="AB48" s="11"/>
      <c r="AC48" s="30"/>
      <c r="AD48"/>
      <c r="AF48"/>
    </row>
    <row r="49" spans="1:32">
      <c r="A49" s="15" t="str">
        <f>IF(Table1[Week]=WeekSel,"Yes","No")</f>
        <v>No</v>
      </c>
      <c r="B49" s="15" t="str">
        <f>IF((Table1[StartDate]&gt;=Date.GraphMin)*(Table1[StartDate]&lt;=Date.GraphMax)=1,"Yes","No")</f>
        <v>No</v>
      </c>
      <c r="C49" s="15" t="str">
        <f>IF(OR(Table1[[#This Row],[Site]]="FOOD MILLING",Table1[[#This Row],[Site]]="GODACO"), "No", "Yes")</f>
        <v>Yes</v>
      </c>
      <c r="D49" s="40">
        <f>MAX(DATE(Table1[Year],1,1),DATE(Table1[Year],1,1)-WEEKDAY(DATE(Table1[Year],1,1),2)+(Table1[WeekNum]-1)*7+1)</f>
        <v>44711</v>
      </c>
      <c r="E49" s="40">
        <f>MIN(DATE(Table1[Year]+1,1,0),DATE(Table1[Year],1,1)-WEEKDAY(DATE(Table1[Year],1,1),2)+Table1[WeekNum]*7)</f>
        <v>44717</v>
      </c>
      <c r="F49" s="15">
        <v>2022</v>
      </c>
      <c r="G49" s="15">
        <f t="shared" si="0"/>
        <v>6</v>
      </c>
      <c r="H49" s="15">
        <v>23</v>
      </c>
      <c r="I49" s="195" t="str">
        <f>"W" &amp;Table1[[#This Row],[WeekNum]]</f>
        <v>W23</v>
      </c>
      <c r="J49" s="195" t="str">
        <f t="shared" si="1"/>
        <v>22-W23</v>
      </c>
      <c r="K49" s="11" t="s">
        <v>678</v>
      </c>
      <c r="L49" s="11"/>
      <c r="M49" s="266" t="s">
        <v>72</v>
      </c>
      <c r="N49" s="11" t="s">
        <v>428</v>
      </c>
      <c r="O49" s="266" t="s">
        <v>372</v>
      </c>
      <c r="P49" s="11" t="s">
        <v>378</v>
      </c>
      <c r="Q49" s="11" t="s">
        <v>419</v>
      </c>
      <c r="R49" s="11">
        <v>0</v>
      </c>
      <c r="S49" s="11">
        <v>0</v>
      </c>
      <c r="T49" s="11">
        <f>ABS(Table1[[#This Row],[Prod]]-Table1[[#This Row],[Planned]])</f>
        <v>0</v>
      </c>
      <c r="U49" s="213">
        <f>IF(ABS(Table1[[#This Row],[Prod]]-Table1[[#This Row],[Planned]])&gt;Table1[[#This Row],[Planned]],0,IF(Table1[[#This Row],[Planned]]=0,0,1-ABS(Table1[[#This Row],[Prod]]-Table1[[#This Row],[Planned]])/Table1[[#This Row],[Planned]]))</f>
        <v>0</v>
      </c>
      <c r="V49" s="11"/>
      <c r="W49" s="11"/>
      <c r="X49" s="27">
        <v>0</v>
      </c>
      <c r="Y49" s="11">
        <f>Table1[[#This Row],[Prod]]</f>
        <v>0</v>
      </c>
      <c r="Z49" s="11">
        <f>ABS(Table1[[#This Row],[Prod2]]-Table1[[#This Row],[Plan Revised]])</f>
        <v>0</v>
      </c>
      <c r="AA49" s="287">
        <f>IF(ABS(Table1[[#This Row],[Prod2]]-Table1[[#This Row],[Plan Revised]])&gt;Table1[[#This Row],[Plan Revised]],0,IF(Table1[[#This Row],[Plan Revised]]=0,0,1-ABS(Table1[[#This Row],[Prod2]]-Table1[[#This Row],[Plan Revised]])/Table1[[#This Row],[Plan Revised]]))</f>
        <v>0</v>
      </c>
      <c r="AB49" s="11"/>
      <c r="AC49" s="30"/>
      <c r="AD49"/>
      <c r="AF49"/>
    </row>
    <row r="50" spans="1:32">
      <c r="A50" s="15" t="str">
        <f>IF(Table1[Week]=WeekSel,"Yes","No")</f>
        <v>No</v>
      </c>
      <c r="B50" s="15" t="str">
        <f>IF((Table1[StartDate]&gt;=Date.GraphMin)*(Table1[StartDate]&lt;=Date.GraphMax)=1,"Yes","No")</f>
        <v>No</v>
      </c>
      <c r="C50" s="15" t="str">
        <f>IF(OR(Table1[[#This Row],[Site]]="FOOD MILLING",Table1[[#This Row],[Site]]="GODACO"), "No", "Yes")</f>
        <v>Yes</v>
      </c>
      <c r="D50" s="40">
        <f>MAX(DATE(Table1[Year],1,1),DATE(Table1[Year],1,1)-WEEKDAY(DATE(Table1[Year],1,1),2)+(Table1[WeekNum]-1)*7+1)</f>
        <v>44711</v>
      </c>
      <c r="E50" s="40">
        <f>MIN(DATE(Table1[Year]+1,1,0),DATE(Table1[Year],1,1)-WEEKDAY(DATE(Table1[Year],1,1),2)+Table1[WeekNum]*7)</f>
        <v>44717</v>
      </c>
      <c r="F50" s="15">
        <v>2022</v>
      </c>
      <c r="G50" s="15">
        <f t="shared" si="0"/>
        <v>6</v>
      </c>
      <c r="H50" s="15">
        <v>23</v>
      </c>
      <c r="I50" s="195" t="str">
        <f>"W" &amp;Table1[[#This Row],[WeekNum]]</f>
        <v>W23</v>
      </c>
      <c r="J50" s="195" t="str">
        <f t="shared" si="1"/>
        <v>22-W23</v>
      </c>
      <c r="K50" s="11" t="s">
        <v>679</v>
      </c>
      <c r="L50" s="11"/>
      <c r="M50" s="266" t="s">
        <v>72</v>
      </c>
      <c r="N50" s="11" t="s">
        <v>428</v>
      </c>
      <c r="O50" s="266" t="s">
        <v>372</v>
      </c>
      <c r="P50" s="11" t="s">
        <v>380</v>
      </c>
      <c r="Q50" s="11" t="s">
        <v>419</v>
      </c>
      <c r="R50" s="11">
        <v>0</v>
      </c>
      <c r="S50" s="11">
        <v>0</v>
      </c>
      <c r="T50" s="11">
        <f>ABS(Table1[[#This Row],[Prod]]-Table1[[#This Row],[Planned]])</f>
        <v>0</v>
      </c>
      <c r="U50" s="213">
        <f>IF(ABS(Table1[[#This Row],[Prod]]-Table1[[#This Row],[Planned]])&gt;Table1[[#This Row],[Planned]],0,IF(Table1[[#This Row],[Planned]]=0,0,1-ABS(Table1[[#This Row],[Prod]]-Table1[[#This Row],[Planned]])/Table1[[#This Row],[Planned]]))</f>
        <v>0</v>
      </c>
      <c r="V50" s="11"/>
      <c r="W50" s="11"/>
      <c r="X50" s="27">
        <v>0</v>
      </c>
      <c r="Y50" s="11">
        <f>Table1[[#This Row],[Prod]]</f>
        <v>0</v>
      </c>
      <c r="Z50" s="11">
        <f>ABS(Table1[[#This Row],[Prod2]]-Table1[[#This Row],[Plan Revised]])</f>
        <v>0</v>
      </c>
      <c r="AA50" s="287">
        <f>IF(ABS(Table1[[#This Row],[Prod2]]-Table1[[#This Row],[Plan Revised]])&gt;Table1[[#This Row],[Plan Revised]],0,IF(Table1[[#This Row],[Plan Revised]]=0,0,1-ABS(Table1[[#This Row],[Prod2]]-Table1[[#This Row],[Plan Revised]])/Table1[[#This Row],[Plan Revised]]))</f>
        <v>0</v>
      </c>
      <c r="AB50" s="11"/>
      <c r="AC50" s="30"/>
      <c r="AD50"/>
      <c r="AF50"/>
    </row>
    <row r="51" spans="1:32">
      <c r="A51" s="15" t="str">
        <f>IF(Table1[Week]=WeekSel,"Yes","No")</f>
        <v>No</v>
      </c>
      <c r="B51" s="15" t="str">
        <f>IF((Table1[StartDate]&gt;=Date.GraphMin)*(Table1[StartDate]&lt;=Date.GraphMax)=1,"Yes","No")</f>
        <v>No</v>
      </c>
      <c r="C51" s="15" t="str">
        <f>IF(OR(Table1[[#This Row],[Site]]="FOOD MILLING",Table1[[#This Row],[Site]]="GODACO"), "No", "Yes")</f>
        <v>Yes</v>
      </c>
      <c r="D51" s="40">
        <f>MAX(DATE(Table1[Year],1,1),DATE(Table1[Year],1,1)-WEEKDAY(DATE(Table1[Year],1,1),2)+(Table1[WeekNum]-1)*7+1)</f>
        <v>44711</v>
      </c>
      <c r="E51" s="40">
        <f>MIN(DATE(Table1[Year]+1,1,0),DATE(Table1[Year],1,1)-WEEKDAY(DATE(Table1[Year],1,1),2)+Table1[WeekNum]*7)</f>
        <v>44717</v>
      </c>
      <c r="F51" s="15">
        <v>2022</v>
      </c>
      <c r="G51" s="15">
        <f t="shared" si="0"/>
        <v>6</v>
      </c>
      <c r="H51" s="15">
        <v>23</v>
      </c>
      <c r="I51" s="195" t="str">
        <f>"W" &amp;Table1[[#This Row],[WeekNum]]</f>
        <v>W23</v>
      </c>
      <c r="J51" s="195" t="str">
        <f t="shared" si="1"/>
        <v>22-W23</v>
      </c>
      <c r="K51" s="11" t="s">
        <v>680</v>
      </c>
      <c r="L51" s="11"/>
      <c r="M51" s="266" t="s">
        <v>72</v>
      </c>
      <c r="N51" s="11" t="s">
        <v>428</v>
      </c>
      <c r="O51" s="266" t="s">
        <v>374</v>
      </c>
      <c r="P51" s="11" t="s">
        <v>376</v>
      </c>
      <c r="Q51" s="11" t="s">
        <v>419</v>
      </c>
      <c r="R51" s="11"/>
      <c r="S51" s="11">
        <v>0</v>
      </c>
      <c r="T51" s="11">
        <f>ABS(Table1[[#This Row],[Prod]]-Table1[[#This Row],[Planned]])</f>
        <v>0</v>
      </c>
      <c r="U51" s="213">
        <f>IF(ABS(Table1[[#This Row],[Prod]]-Table1[[#This Row],[Planned]])&gt;Table1[[#This Row],[Planned]],0,IF(Table1[[#This Row],[Planned]]=0,0,1-ABS(Table1[[#This Row],[Prod]]-Table1[[#This Row],[Planned]])/Table1[[#This Row],[Planned]]))</f>
        <v>0</v>
      </c>
      <c r="V51" s="11"/>
      <c r="W51" s="11"/>
      <c r="X51" s="27"/>
      <c r="Y51" s="11">
        <f>Table1[[#This Row],[Prod]]</f>
        <v>0</v>
      </c>
      <c r="Z51" s="11">
        <f>ABS(Table1[[#This Row],[Prod2]]-Table1[[#This Row],[Plan Revised]])</f>
        <v>0</v>
      </c>
      <c r="AA51" s="287">
        <f>IF(ABS(Table1[[#This Row],[Prod2]]-Table1[[#This Row],[Plan Revised]])&gt;Table1[[#This Row],[Plan Revised]],0,IF(Table1[[#This Row],[Plan Revised]]=0,0,1-ABS(Table1[[#This Row],[Prod2]]-Table1[[#This Row],[Plan Revised]])/Table1[[#This Row],[Plan Revised]]))</f>
        <v>0</v>
      </c>
      <c r="AB51" s="11"/>
      <c r="AC51" s="30"/>
      <c r="AD51"/>
      <c r="AF51"/>
    </row>
    <row r="52" spans="1:32">
      <c r="A52" s="15" t="str">
        <f>IF(Table1[Week]=WeekSel,"Yes","No")</f>
        <v>No</v>
      </c>
      <c r="B52" s="15" t="str">
        <f>IF((Table1[StartDate]&gt;=Date.GraphMin)*(Table1[StartDate]&lt;=Date.GraphMax)=1,"Yes","No")</f>
        <v>No</v>
      </c>
      <c r="C52" s="15" t="str">
        <f>IF(OR(Table1[[#This Row],[Site]]="FOOD MILLING",Table1[[#This Row],[Site]]="GODACO"), "No", "Yes")</f>
        <v>Yes</v>
      </c>
      <c r="D52" s="40">
        <f>MAX(DATE(Table1[Year],1,1),DATE(Table1[Year],1,1)-WEEKDAY(DATE(Table1[Year],1,1),2)+(Table1[WeekNum]-1)*7+1)</f>
        <v>44711</v>
      </c>
      <c r="E52" s="40">
        <f>MIN(DATE(Table1[Year]+1,1,0),DATE(Table1[Year],1,1)-WEEKDAY(DATE(Table1[Year],1,1),2)+Table1[WeekNum]*7)</f>
        <v>44717</v>
      </c>
      <c r="F52" s="15">
        <v>2022</v>
      </c>
      <c r="G52" s="15">
        <f t="shared" si="0"/>
        <v>6</v>
      </c>
      <c r="H52" s="15">
        <v>23</v>
      </c>
      <c r="I52" s="195" t="str">
        <f>"W" &amp;Table1[[#This Row],[WeekNum]]</f>
        <v>W23</v>
      </c>
      <c r="J52" s="195" t="str">
        <f t="shared" si="1"/>
        <v>22-W23</v>
      </c>
      <c r="K52" s="11" t="s">
        <v>681</v>
      </c>
      <c r="L52" s="11"/>
      <c r="M52" s="266" t="s">
        <v>72</v>
      </c>
      <c r="N52" s="11" t="s">
        <v>428</v>
      </c>
      <c r="O52" s="266" t="s">
        <v>372</v>
      </c>
      <c r="P52" s="11" t="s">
        <v>381</v>
      </c>
      <c r="Q52" s="11" t="s">
        <v>421</v>
      </c>
      <c r="R52" s="11">
        <v>3000</v>
      </c>
      <c r="S52" s="11">
        <v>2651.8000000000061</v>
      </c>
      <c r="T52" s="11">
        <f>ABS(Table1[[#This Row],[Prod]]-Table1[[#This Row],[Planned]])</f>
        <v>348.19999999999391</v>
      </c>
      <c r="U52" s="213">
        <f>IF(ABS(Table1[[#This Row],[Prod]]-Table1[[#This Row],[Planned]])&gt;Table1[[#This Row],[Planned]],0,IF(Table1[[#This Row],[Planned]]=0,0,1-ABS(Table1[[#This Row],[Prod]]-Table1[[#This Row],[Planned]])/Table1[[#This Row],[Planned]]))</f>
        <v>0.88393333333333535</v>
      </c>
      <c r="V52" s="11"/>
      <c r="W52" s="11"/>
      <c r="X52" s="27">
        <v>3000</v>
      </c>
      <c r="Y52" s="11">
        <f>Table1[[#This Row],[Prod]]</f>
        <v>2651.8000000000061</v>
      </c>
      <c r="Z52" s="11">
        <f>ABS(Table1[[#This Row],[Prod2]]-Table1[[#This Row],[Plan Revised]])</f>
        <v>348.19999999999391</v>
      </c>
      <c r="AA52" s="287">
        <f>IF(ABS(Table1[[#This Row],[Prod2]]-Table1[[#This Row],[Plan Revised]])&gt;Table1[[#This Row],[Plan Revised]],0,IF(Table1[[#This Row],[Plan Revised]]=0,0,1-ABS(Table1[[#This Row],[Prod2]]-Table1[[#This Row],[Plan Revised]])/Table1[[#This Row],[Plan Revised]]))</f>
        <v>0.88393333333333535</v>
      </c>
      <c r="AB52" s="11"/>
      <c r="AC52" s="30"/>
      <c r="AD52"/>
      <c r="AF52"/>
    </row>
    <row r="53" spans="1:32">
      <c r="A53" s="15" t="str">
        <f>IF(Table1[Week]=WeekSel,"Yes","No")</f>
        <v>No</v>
      </c>
      <c r="B53" s="15" t="str">
        <f>IF((Table1[StartDate]&gt;=Date.GraphMin)*(Table1[StartDate]&lt;=Date.GraphMax)=1,"Yes","No")</f>
        <v>No</v>
      </c>
      <c r="C53" s="15" t="str">
        <f>IF(OR(Table1[[#This Row],[Site]]="FOOD MILLING",Table1[[#This Row],[Site]]="GODACO"), "No", "Yes")</f>
        <v>Yes</v>
      </c>
      <c r="D53" s="40">
        <f>MAX(DATE(Table1[Year],1,1),DATE(Table1[Year],1,1)-WEEKDAY(DATE(Table1[Year],1,1),2)+(Table1[WeekNum]-1)*7+1)</f>
        <v>44711</v>
      </c>
      <c r="E53" s="40">
        <f>MIN(DATE(Table1[Year]+1,1,0),DATE(Table1[Year],1,1)-WEEKDAY(DATE(Table1[Year],1,1),2)+Table1[WeekNum]*7)</f>
        <v>44717</v>
      </c>
      <c r="F53" s="15">
        <v>2022</v>
      </c>
      <c r="G53" s="15">
        <f t="shared" si="0"/>
        <v>6</v>
      </c>
      <c r="H53" s="15">
        <v>23</v>
      </c>
      <c r="I53" s="195" t="str">
        <f>"W" &amp;Table1[[#This Row],[WeekNum]]</f>
        <v>W23</v>
      </c>
      <c r="J53" s="195" t="str">
        <f t="shared" si="1"/>
        <v>22-W23</v>
      </c>
      <c r="K53" s="11" t="s">
        <v>682</v>
      </c>
      <c r="L53" s="11"/>
      <c r="M53" s="266" t="s">
        <v>72</v>
      </c>
      <c r="N53" s="11" t="s">
        <v>428</v>
      </c>
      <c r="O53" s="266" t="s">
        <v>372</v>
      </c>
      <c r="P53" s="11" t="s">
        <v>381</v>
      </c>
      <c r="Q53" s="11" t="s">
        <v>421</v>
      </c>
      <c r="R53" s="11">
        <v>0</v>
      </c>
      <c r="S53" s="11">
        <v>0</v>
      </c>
      <c r="T53" s="11">
        <f>ABS(Table1[[#This Row],[Prod]]-Table1[[#This Row],[Planned]])</f>
        <v>0</v>
      </c>
      <c r="U53" s="213">
        <f>IF(ABS(Table1[[#This Row],[Prod]]-Table1[[#This Row],[Planned]])&gt;Table1[[#This Row],[Planned]],0,IF(Table1[[#This Row],[Planned]]=0,0,1-ABS(Table1[[#This Row],[Prod]]-Table1[[#This Row],[Planned]])/Table1[[#This Row],[Planned]]))</f>
        <v>0</v>
      </c>
      <c r="V53" s="11"/>
      <c r="W53" s="11"/>
      <c r="X53" s="27">
        <v>1800</v>
      </c>
      <c r="Y53" s="11">
        <f>Table1[[#This Row],[Prod]]</f>
        <v>0</v>
      </c>
      <c r="Z53" s="11">
        <f>ABS(Table1[[#This Row],[Prod2]]-Table1[[#This Row],[Plan Revised]])</f>
        <v>1800</v>
      </c>
      <c r="AA53" s="287">
        <f>IF(ABS(Table1[[#This Row],[Prod2]]-Table1[[#This Row],[Plan Revised]])&gt;Table1[[#This Row],[Plan Revised]],0,IF(Table1[[#This Row],[Plan Revised]]=0,0,1-ABS(Table1[[#This Row],[Prod2]]-Table1[[#This Row],[Plan Revised]])/Table1[[#This Row],[Plan Revised]]))</f>
        <v>0</v>
      </c>
      <c r="AB53" s="11"/>
      <c r="AC53" s="30"/>
      <c r="AD53"/>
      <c r="AF53"/>
    </row>
    <row r="54" spans="1:32">
      <c r="A54" s="15" t="str">
        <f>IF(Table1[Week]=WeekSel,"Yes","No")</f>
        <v>No</v>
      </c>
      <c r="B54" s="15" t="str">
        <f>IF((Table1[StartDate]&gt;=Date.GraphMin)*(Table1[StartDate]&lt;=Date.GraphMax)=1,"Yes","No")</f>
        <v>No</v>
      </c>
      <c r="C54" s="15" t="str">
        <f>IF(OR(Table1[[#This Row],[Site]]="FOOD MILLING",Table1[[#This Row],[Site]]="GODACO"), "No", "Yes")</f>
        <v>Yes</v>
      </c>
      <c r="D54" s="40">
        <f>MAX(DATE(Table1[Year],1,1),DATE(Table1[Year],1,1)-WEEKDAY(DATE(Table1[Year],1,1),2)+(Table1[WeekNum]-1)*7+1)</f>
        <v>44711</v>
      </c>
      <c r="E54" s="40">
        <f>MIN(DATE(Table1[Year]+1,1,0),DATE(Table1[Year],1,1)-WEEKDAY(DATE(Table1[Year],1,1),2)+Table1[WeekNum]*7)</f>
        <v>44717</v>
      </c>
      <c r="F54" s="15">
        <v>2022</v>
      </c>
      <c r="G54" s="15">
        <f t="shared" si="0"/>
        <v>6</v>
      </c>
      <c r="H54" s="15">
        <v>23</v>
      </c>
      <c r="I54" s="195" t="str">
        <f>"W" &amp;Table1[[#This Row],[WeekNum]]</f>
        <v>W23</v>
      </c>
      <c r="J54" s="195" t="str">
        <f t="shared" si="1"/>
        <v>22-W23</v>
      </c>
      <c r="K54" s="11" t="s">
        <v>683</v>
      </c>
      <c r="L54" s="11"/>
      <c r="M54" s="266" t="s">
        <v>72</v>
      </c>
      <c r="N54" s="11" t="s">
        <v>428</v>
      </c>
      <c r="O54" s="266" t="s">
        <v>372</v>
      </c>
      <c r="P54" s="11" t="s">
        <v>381</v>
      </c>
      <c r="Q54" s="11" t="s">
        <v>421</v>
      </c>
      <c r="R54" s="11">
        <v>0</v>
      </c>
      <c r="S54" s="11">
        <v>0</v>
      </c>
      <c r="T54" s="11">
        <f>ABS(Table1[[#This Row],[Prod]]-Table1[[#This Row],[Planned]])</f>
        <v>0</v>
      </c>
      <c r="U54" s="213">
        <f>IF(ABS(Table1[[#This Row],[Prod]]-Table1[[#This Row],[Planned]])&gt;Table1[[#This Row],[Planned]],0,IF(Table1[[#This Row],[Planned]]=0,0,1-ABS(Table1[[#This Row],[Prod]]-Table1[[#This Row],[Planned]])/Table1[[#This Row],[Planned]]))</f>
        <v>0</v>
      </c>
      <c r="V54" s="11"/>
      <c r="W54" s="11"/>
      <c r="X54" s="27">
        <v>0</v>
      </c>
      <c r="Y54" s="11">
        <f>Table1[[#This Row],[Prod]]</f>
        <v>0</v>
      </c>
      <c r="Z54" s="11">
        <f>ABS(Table1[[#This Row],[Prod2]]-Table1[[#This Row],[Plan Revised]])</f>
        <v>0</v>
      </c>
      <c r="AA54" s="287">
        <f>IF(ABS(Table1[[#This Row],[Prod2]]-Table1[[#This Row],[Plan Revised]])&gt;Table1[[#This Row],[Plan Revised]],0,IF(Table1[[#This Row],[Plan Revised]]=0,0,1-ABS(Table1[[#This Row],[Prod2]]-Table1[[#This Row],[Plan Revised]])/Table1[[#This Row],[Plan Revised]]))</f>
        <v>0</v>
      </c>
      <c r="AB54" s="11"/>
      <c r="AC54" s="30"/>
      <c r="AD54"/>
      <c r="AF54"/>
    </row>
    <row r="55" spans="1:32">
      <c r="A55" s="15" t="str">
        <f>IF(Table1[Week]=WeekSel,"Yes","No")</f>
        <v>No</v>
      </c>
      <c r="B55" s="15" t="str">
        <f>IF((Table1[StartDate]&gt;=Date.GraphMin)*(Table1[StartDate]&lt;=Date.GraphMax)=1,"Yes","No")</f>
        <v>No</v>
      </c>
      <c r="C55" s="15" t="str">
        <f>IF(OR(Table1[[#This Row],[Site]]="FOOD MILLING",Table1[[#This Row],[Site]]="GODACO"), "No", "Yes")</f>
        <v>Yes</v>
      </c>
      <c r="D55" s="40">
        <f>MAX(DATE(Table1[Year],1,1),DATE(Table1[Year],1,1)-WEEKDAY(DATE(Table1[Year],1,1),2)+(Table1[WeekNum]-1)*7+1)</f>
        <v>44711</v>
      </c>
      <c r="E55" s="40">
        <f>MIN(DATE(Table1[Year]+1,1,0),DATE(Table1[Year],1,1)-WEEKDAY(DATE(Table1[Year],1,1),2)+Table1[WeekNum]*7)</f>
        <v>44717</v>
      </c>
      <c r="F55" s="15">
        <v>2022</v>
      </c>
      <c r="G55" s="15">
        <f t="shared" si="0"/>
        <v>6</v>
      </c>
      <c r="H55" s="15">
        <v>23</v>
      </c>
      <c r="I55" s="195" t="str">
        <f>"W" &amp;Table1[[#This Row],[WeekNum]]</f>
        <v>W23</v>
      </c>
      <c r="J55" s="195" t="str">
        <f t="shared" si="1"/>
        <v>22-W23</v>
      </c>
      <c r="K55" s="11" t="s">
        <v>445</v>
      </c>
      <c r="L55" s="11"/>
      <c r="M55" s="266" t="s">
        <v>77</v>
      </c>
      <c r="N55" s="11" t="s">
        <v>428</v>
      </c>
      <c r="O55" s="266" t="s">
        <v>374</v>
      </c>
      <c r="P55" s="11" t="s">
        <v>382</v>
      </c>
      <c r="Q55" s="11" t="s">
        <v>419</v>
      </c>
      <c r="R55" s="11"/>
      <c r="S55" s="11">
        <v>0</v>
      </c>
      <c r="T55" s="11">
        <f>ABS(Table1[[#This Row],[Prod]]-Table1[[#This Row],[Planned]])</f>
        <v>0</v>
      </c>
      <c r="U55" s="213">
        <f>IF(ABS(Table1[[#This Row],[Prod]]-Table1[[#This Row],[Planned]])&gt;Table1[[#This Row],[Planned]],0,IF(Table1[[#This Row],[Planned]]=0,0,1-ABS(Table1[[#This Row],[Prod]]-Table1[[#This Row],[Planned]])/Table1[[#This Row],[Planned]]))</f>
        <v>0</v>
      </c>
      <c r="V55" s="11"/>
      <c r="W55" s="11"/>
      <c r="X55" s="27"/>
      <c r="Y55" s="11">
        <f>Table1[[#This Row],[Prod]]</f>
        <v>0</v>
      </c>
      <c r="Z55" s="11">
        <f>ABS(Table1[[#This Row],[Prod2]]-Table1[[#This Row],[Plan Revised]])</f>
        <v>0</v>
      </c>
      <c r="AA55" s="287">
        <f>IF(ABS(Table1[[#This Row],[Prod2]]-Table1[[#This Row],[Plan Revised]])&gt;Table1[[#This Row],[Plan Revised]],0,IF(Table1[[#This Row],[Plan Revised]]=0,0,1-ABS(Table1[[#This Row],[Prod2]]-Table1[[#This Row],[Plan Revised]])/Table1[[#This Row],[Plan Revised]]))</f>
        <v>0</v>
      </c>
      <c r="AB55" s="11"/>
      <c r="AC55" s="30"/>
      <c r="AD55"/>
      <c r="AF55"/>
    </row>
    <row r="56" spans="1:32">
      <c r="A56" s="15" t="str">
        <f>IF(Table1[Week]=WeekSel,"Yes","No")</f>
        <v>No</v>
      </c>
      <c r="B56" s="15" t="str">
        <f>IF((Table1[StartDate]&gt;=Date.GraphMin)*(Table1[StartDate]&lt;=Date.GraphMax)=1,"Yes","No")</f>
        <v>No</v>
      </c>
      <c r="C56" s="15" t="str">
        <f>IF(OR(Table1[[#This Row],[Site]]="FOOD MILLING",Table1[[#This Row],[Site]]="GODACO"), "No", "Yes")</f>
        <v>Yes</v>
      </c>
      <c r="D56" s="40">
        <f>MAX(DATE(Table1[Year],1,1),DATE(Table1[Year],1,1)-WEEKDAY(DATE(Table1[Year],1,1),2)+(Table1[WeekNum]-1)*7+1)</f>
        <v>44711</v>
      </c>
      <c r="E56" s="40">
        <f>MIN(DATE(Table1[Year]+1,1,0),DATE(Table1[Year],1,1)-WEEKDAY(DATE(Table1[Year],1,1),2)+Table1[WeekNum]*7)</f>
        <v>44717</v>
      </c>
      <c r="F56" s="15">
        <v>2022</v>
      </c>
      <c r="G56" s="15">
        <f t="shared" si="0"/>
        <v>6</v>
      </c>
      <c r="H56" s="15">
        <v>23</v>
      </c>
      <c r="I56" s="195" t="str">
        <f>"W" &amp;Table1[[#This Row],[WeekNum]]</f>
        <v>W23</v>
      </c>
      <c r="J56" s="195" t="str">
        <f t="shared" si="1"/>
        <v>22-W23</v>
      </c>
      <c r="K56" s="11" t="s">
        <v>7</v>
      </c>
      <c r="L56" s="11"/>
      <c r="M56" s="266" t="s">
        <v>77</v>
      </c>
      <c r="N56" s="11" t="s">
        <v>428</v>
      </c>
      <c r="O56" s="266" t="s">
        <v>372</v>
      </c>
      <c r="P56" s="11" t="s">
        <v>383</v>
      </c>
      <c r="Q56" s="11" t="s">
        <v>421</v>
      </c>
      <c r="R56" s="11"/>
      <c r="S56" s="11">
        <v>0</v>
      </c>
      <c r="T56" s="11">
        <f>ABS(Table1[[#This Row],[Prod]]-Table1[[#This Row],[Planned]])</f>
        <v>0</v>
      </c>
      <c r="U56" s="213">
        <f>IF(ABS(Table1[[#This Row],[Prod]]-Table1[[#This Row],[Planned]])&gt;Table1[[#This Row],[Planned]],0,IF(Table1[[#This Row],[Planned]]=0,0,1-ABS(Table1[[#This Row],[Prod]]-Table1[[#This Row],[Planned]])/Table1[[#This Row],[Planned]]))</f>
        <v>0</v>
      </c>
      <c r="V56" s="11"/>
      <c r="W56" s="11"/>
      <c r="X56" s="27">
        <v>4000</v>
      </c>
      <c r="Y56" s="11">
        <f>Table1[[#This Row],[Prod]]</f>
        <v>0</v>
      </c>
      <c r="Z56" s="11">
        <f>ABS(Table1[[#This Row],[Prod2]]-Table1[[#This Row],[Plan Revised]])</f>
        <v>4000</v>
      </c>
      <c r="AA56" s="287">
        <f>IF(ABS(Table1[[#This Row],[Prod2]]-Table1[[#This Row],[Plan Revised]])&gt;Table1[[#This Row],[Plan Revised]],0,IF(Table1[[#This Row],[Plan Revised]]=0,0,1-ABS(Table1[[#This Row],[Prod2]]-Table1[[#This Row],[Plan Revised]])/Table1[[#This Row],[Plan Revised]]))</f>
        <v>0</v>
      </c>
      <c r="AB56" s="11"/>
      <c r="AC56" s="30"/>
      <c r="AD56"/>
      <c r="AF56"/>
    </row>
    <row r="57" spans="1:32">
      <c r="A57" s="15" t="str">
        <f>IF(Table1[Week]=WeekSel,"Yes","No")</f>
        <v>No</v>
      </c>
      <c r="B57" s="15" t="str">
        <f>IF((Table1[StartDate]&gt;=Date.GraphMin)*(Table1[StartDate]&lt;=Date.GraphMax)=1,"Yes","No")</f>
        <v>No</v>
      </c>
      <c r="C57" s="15" t="str">
        <f>IF(OR(Table1[[#This Row],[Site]]="FOOD MILLING",Table1[[#This Row],[Site]]="GODACO"), "No", "Yes")</f>
        <v>Yes</v>
      </c>
      <c r="D57" s="40">
        <f>MAX(DATE(Table1[Year],1,1),DATE(Table1[Year],1,1)-WEEKDAY(DATE(Table1[Year],1,1),2)+(Table1[WeekNum]-1)*7+1)</f>
        <v>44711</v>
      </c>
      <c r="E57" s="40">
        <f>MIN(DATE(Table1[Year]+1,1,0),DATE(Table1[Year],1,1)-WEEKDAY(DATE(Table1[Year],1,1),2)+Table1[WeekNum]*7)</f>
        <v>44717</v>
      </c>
      <c r="F57" s="15">
        <v>2022</v>
      </c>
      <c r="G57" s="15">
        <f t="shared" si="0"/>
        <v>6</v>
      </c>
      <c r="H57" s="15">
        <v>23</v>
      </c>
      <c r="I57" s="195" t="str">
        <f>"W" &amp;Table1[[#This Row],[WeekNum]]</f>
        <v>W23</v>
      </c>
      <c r="J57" s="195" t="str">
        <f t="shared" si="1"/>
        <v>22-W23</v>
      </c>
      <c r="K57" s="11" t="s">
        <v>31</v>
      </c>
      <c r="L57" s="11"/>
      <c r="M57" s="266" t="s">
        <v>77</v>
      </c>
      <c r="N57" s="11" t="s">
        <v>428</v>
      </c>
      <c r="O57" s="266" t="s">
        <v>374</v>
      </c>
      <c r="P57" s="11" t="s">
        <v>382</v>
      </c>
      <c r="Q57" s="11" t="s">
        <v>421</v>
      </c>
      <c r="R57" s="11">
        <v>146000</v>
      </c>
      <c r="S57" s="11">
        <v>79445.760000000009</v>
      </c>
      <c r="T57" s="11">
        <f>ABS(Table1[[#This Row],[Prod]]-Table1[[#This Row],[Planned]])</f>
        <v>66554.239999999991</v>
      </c>
      <c r="U57" s="213">
        <f>IF(ABS(Table1[[#This Row],[Prod]]-Table1[[#This Row],[Planned]])&gt;Table1[[#This Row],[Planned]],0,IF(Table1[[#This Row],[Planned]]=0,0,1-ABS(Table1[[#This Row],[Prod]]-Table1[[#This Row],[Planned]])/Table1[[#This Row],[Planned]]))</f>
        <v>0.54414904109589046</v>
      </c>
      <c r="V57" s="11"/>
      <c r="W57" s="11"/>
      <c r="X57" s="27">
        <v>142000</v>
      </c>
      <c r="Y57" s="11">
        <f>Table1[[#This Row],[Prod]]</f>
        <v>79445.760000000009</v>
      </c>
      <c r="Z57" s="11">
        <f>ABS(Table1[[#This Row],[Prod2]]-Table1[[#This Row],[Plan Revised]])</f>
        <v>62554.239999999991</v>
      </c>
      <c r="AA57" s="287">
        <f>IF(ABS(Table1[[#This Row],[Prod2]]-Table1[[#This Row],[Plan Revised]])&gt;Table1[[#This Row],[Plan Revised]],0,IF(Table1[[#This Row],[Plan Revised]]=0,0,1-ABS(Table1[[#This Row],[Prod2]]-Table1[[#This Row],[Plan Revised]])/Table1[[#This Row],[Plan Revised]]))</f>
        <v>0.55947718309859162</v>
      </c>
      <c r="AB57" s="11"/>
      <c r="AC57" s="30"/>
      <c r="AD57"/>
      <c r="AF57"/>
    </row>
    <row r="58" spans="1:32">
      <c r="A58" s="15" t="str">
        <f>IF(Table1[Week]=WeekSel,"Yes","No")</f>
        <v>No</v>
      </c>
      <c r="B58" s="15" t="str">
        <f>IF((Table1[StartDate]&gt;=Date.GraphMin)*(Table1[StartDate]&lt;=Date.GraphMax)=1,"Yes","No")</f>
        <v>No</v>
      </c>
      <c r="C58" s="15" t="str">
        <f>IF(OR(Table1[[#This Row],[Site]]="FOOD MILLING",Table1[[#This Row],[Site]]="GODACO"), "No", "Yes")</f>
        <v>Yes</v>
      </c>
      <c r="D58" s="40">
        <f>MAX(DATE(Table1[Year],1,1),DATE(Table1[Year],1,1)-WEEKDAY(DATE(Table1[Year],1,1),2)+(Table1[WeekNum]-1)*7+1)</f>
        <v>44711</v>
      </c>
      <c r="E58" s="40">
        <f>MIN(DATE(Table1[Year]+1,1,0),DATE(Table1[Year],1,1)-WEEKDAY(DATE(Table1[Year],1,1),2)+Table1[WeekNum]*7)</f>
        <v>44717</v>
      </c>
      <c r="F58" s="15">
        <v>2022</v>
      </c>
      <c r="G58" s="15">
        <f t="shared" si="0"/>
        <v>6</v>
      </c>
      <c r="H58" s="15">
        <v>23</v>
      </c>
      <c r="I58" s="195" t="str">
        <f>"W" &amp;Table1[[#This Row],[WeekNum]]</f>
        <v>W23</v>
      </c>
      <c r="J58" s="195" t="str">
        <f t="shared" si="1"/>
        <v>22-W23</v>
      </c>
      <c r="K58" s="11" t="s">
        <v>78</v>
      </c>
      <c r="L58" s="11"/>
      <c r="M58" s="266" t="s">
        <v>77</v>
      </c>
      <c r="N58" s="11" t="s">
        <v>428</v>
      </c>
      <c r="O58" s="266" t="s">
        <v>374</v>
      </c>
      <c r="P58" s="11" t="s">
        <v>382</v>
      </c>
      <c r="Q58" s="11" t="s">
        <v>421</v>
      </c>
      <c r="R58" s="11"/>
      <c r="S58" s="11">
        <v>0</v>
      </c>
      <c r="T58" s="11">
        <f>ABS(Table1[[#This Row],[Prod]]-Table1[[#This Row],[Planned]])</f>
        <v>0</v>
      </c>
      <c r="U58" s="213">
        <f>IF(ABS(Table1[[#This Row],[Prod]]-Table1[[#This Row],[Planned]])&gt;Table1[[#This Row],[Planned]],0,IF(Table1[[#This Row],[Planned]]=0,0,1-ABS(Table1[[#This Row],[Prod]]-Table1[[#This Row],[Planned]])/Table1[[#This Row],[Planned]]))</f>
        <v>0</v>
      </c>
      <c r="V58" s="11"/>
      <c r="W58" s="11"/>
      <c r="X58" s="27"/>
      <c r="Y58" s="11">
        <f>Table1[[#This Row],[Prod]]</f>
        <v>0</v>
      </c>
      <c r="Z58" s="11">
        <f>ABS(Table1[[#This Row],[Prod2]]-Table1[[#This Row],[Plan Revised]])</f>
        <v>0</v>
      </c>
      <c r="AA58" s="287">
        <f>IF(ABS(Table1[[#This Row],[Prod2]]-Table1[[#This Row],[Plan Revised]])&gt;Table1[[#This Row],[Plan Revised]],0,IF(Table1[[#This Row],[Plan Revised]]=0,0,1-ABS(Table1[[#This Row],[Prod2]]-Table1[[#This Row],[Plan Revised]])/Table1[[#This Row],[Plan Revised]]))</f>
        <v>0</v>
      </c>
      <c r="AB58" s="11"/>
      <c r="AC58" s="30"/>
      <c r="AD58"/>
      <c r="AF58"/>
    </row>
    <row r="59" spans="1:32">
      <c r="A59" s="15" t="str">
        <f>IF(Table1[Week]=WeekSel,"Yes","No")</f>
        <v>No</v>
      </c>
      <c r="B59" s="15" t="str">
        <f>IF((Table1[StartDate]&gt;=Date.GraphMin)*(Table1[StartDate]&lt;=Date.GraphMax)=1,"Yes","No")</f>
        <v>No</v>
      </c>
      <c r="C59" s="15" t="str">
        <f>IF(OR(Table1[[#This Row],[Site]]="FOOD MILLING",Table1[[#This Row],[Site]]="GODACO"), "No", "Yes")</f>
        <v>Yes</v>
      </c>
      <c r="D59" s="40">
        <f>MAX(DATE(Table1[Year],1,1),DATE(Table1[Year],1,1)-WEEKDAY(DATE(Table1[Year],1,1),2)+(Table1[WeekNum]-1)*7+1)</f>
        <v>44711</v>
      </c>
      <c r="E59" s="40">
        <f>MIN(DATE(Table1[Year]+1,1,0),DATE(Table1[Year],1,1)-WEEKDAY(DATE(Table1[Year],1,1),2)+Table1[WeekNum]*7)</f>
        <v>44717</v>
      </c>
      <c r="F59" s="15">
        <v>2022</v>
      </c>
      <c r="G59" s="15">
        <f t="shared" si="0"/>
        <v>6</v>
      </c>
      <c r="H59" s="15">
        <v>23</v>
      </c>
      <c r="I59" s="195" t="str">
        <f>"W" &amp;Table1[[#This Row],[WeekNum]]</f>
        <v>W23</v>
      </c>
      <c r="J59" s="195" t="str">
        <f t="shared" si="1"/>
        <v>22-W23</v>
      </c>
      <c r="K59" s="11" t="s">
        <v>365</v>
      </c>
      <c r="L59" s="11"/>
      <c r="M59" s="266" t="s">
        <v>77</v>
      </c>
      <c r="N59" s="11" t="s">
        <v>428</v>
      </c>
      <c r="O59" s="266" t="s">
        <v>374</v>
      </c>
      <c r="P59" s="11" t="s">
        <v>375</v>
      </c>
      <c r="Q59" s="11" t="s">
        <v>421</v>
      </c>
      <c r="R59" s="11"/>
      <c r="S59" s="11">
        <v>0</v>
      </c>
      <c r="T59" s="11">
        <f>ABS(Table1[[#This Row],[Prod]]-Table1[[#This Row],[Planned]])</f>
        <v>0</v>
      </c>
      <c r="U59" s="213">
        <f>IF(ABS(Table1[[#This Row],[Prod]]-Table1[[#This Row],[Planned]])&gt;Table1[[#This Row],[Planned]],0,IF(Table1[[#This Row],[Planned]]=0,0,1-ABS(Table1[[#This Row],[Prod]]-Table1[[#This Row],[Planned]])/Table1[[#This Row],[Planned]]))</f>
        <v>0</v>
      </c>
      <c r="V59" s="11"/>
      <c r="W59" s="11"/>
      <c r="X59" s="27"/>
      <c r="Y59" s="11">
        <f>Table1[[#This Row],[Prod]]</f>
        <v>0</v>
      </c>
      <c r="Z59" s="11">
        <f>ABS(Table1[[#This Row],[Prod2]]-Table1[[#This Row],[Plan Revised]])</f>
        <v>0</v>
      </c>
      <c r="AA59" s="287">
        <f>IF(ABS(Table1[[#This Row],[Prod2]]-Table1[[#This Row],[Plan Revised]])&gt;Table1[[#This Row],[Plan Revised]],0,IF(Table1[[#This Row],[Plan Revised]]=0,0,1-ABS(Table1[[#This Row],[Prod2]]-Table1[[#This Row],[Plan Revised]])/Table1[[#This Row],[Plan Revised]]))</f>
        <v>0</v>
      </c>
      <c r="AB59" s="11"/>
      <c r="AC59" s="30"/>
      <c r="AD59"/>
      <c r="AF59"/>
    </row>
    <row r="60" spans="1:32">
      <c r="A60" s="15" t="str">
        <f>IF(Table1[Week]=WeekSel,"Yes","No")</f>
        <v>No</v>
      </c>
      <c r="B60" s="15" t="str">
        <f>IF((Table1[StartDate]&gt;=Date.GraphMin)*(Table1[StartDate]&lt;=Date.GraphMax)=1,"Yes","No")</f>
        <v>No</v>
      </c>
      <c r="C60" s="15" t="str">
        <f>IF(OR(Table1[[#This Row],[Site]]="FOOD MILLING",Table1[[#This Row],[Site]]="GODACO"), "No", "Yes")</f>
        <v>Yes</v>
      </c>
      <c r="D60" s="40">
        <f>MAX(DATE(Table1[Year],1,1),DATE(Table1[Year],1,1)-WEEKDAY(DATE(Table1[Year],1,1),2)+(Table1[WeekNum]-1)*7+1)</f>
        <v>44711</v>
      </c>
      <c r="E60" s="40">
        <f>MIN(DATE(Table1[Year]+1,1,0),DATE(Table1[Year],1,1)-WEEKDAY(DATE(Table1[Year],1,1),2)+Table1[WeekNum]*7)</f>
        <v>44717</v>
      </c>
      <c r="F60" s="15">
        <v>2022</v>
      </c>
      <c r="G60" s="15">
        <f t="shared" si="0"/>
        <v>6</v>
      </c>
      <c r="H60" s="15">
        <v>23</v>
      </c>
      <c r="I60" s="195" t="str">
        <f>"W" &amp;Table1[[#This Row],[WeekNum]]</f>
        <v>W23</v>
      </c>
      <c r="J60" s="195" t="str">
        <f t="shared" si="1"/>
        <v>22-W23</v>
      </c>
      <c r="K60" s="11" t="s">
        <v>9</v>
      </c>
      <c r="L60" s="11"/>
      <c r="M60" s="266" t="s">
        <v>77</v>
      </c>
      <c r="N60" s="11" t="s">
        <v>428</v>
      </c>
      <c r="O60" s="266" t="s">
        <v>372</v>
      </c>
      <c r="P60" s="11" t="s">
        <v>383</v>
      </c>
      <c r="Q60" s="11" t="s">
        <v>421</v>
      </c>
      <c r="R60" s="11">
        <v>16000</v>
      </c>
      <c r="S60" s="11">
        <v>4153.6319999999996</v>
      </c>
      <c r="T60" s="11">
        <f>ABS(Table1[[#This Row],[Prod]]-Table1[[#This Row],[Planned]])</f>
        <v>11846.368</v>
      </c>
      <c r="U60" s="213">
        <f>IF(ABS(Table1[[#This Row],[Prod]]-Table1[[#This Row],[Planned]])&gt;Table1[[#This Row],[Planned]],0,IF(Table1[[#This Row],[Planned]]=0,0,1-ABS(Table1[[#This Row],[Prod]]-Table1[[#This Row],[Planned]])/Table1[[#This Row],[Planned]]))</f>
        <v>0.259602</v>
      </c>
      <c r="V60" s="11"/>
      <c r="W60" s="11"/>
      <c r="X60" s="27">
        <v>16000</v>
      </c>
      <c r="Y60" s="11">
        <f>Table1[[#This Row],[Prod]]</f>
        <v>4153.6319999999996</v>
      </c>
      <c r="Z60" s="11">
        <f>ABS(Table1[[#This Row],[Prod2]]-Table1[[#This Row],[Plan Revised]])</f>
        <v>11846.368</v>
      </c>
      <c r="AA60" s="287">
        <f>IF(ABS(Table1[[#This Row],[Prod2]]-Table1[[#This Row],[Plan Revised]])&gt;Table1[[#This Row],[Plan Revised]],0,IF(Table1[[#This Row],[Plan Revised]]=0,0,1-ABS(Table1[[#This Row],[Prod2]]-Table1[[#This Row],[Plan Revised]])/Table1[[#This Row],[Plan Revised]]))</f>
        <v>0.259602</v>
      </c>
      <c r="AB60" s="11"/>
      <c r="AC60" s="30"/>
      <c r="AD60"/>
      <c r="AF60"/>
    </row>
    <row r="61" spans="1:32">
      <c r="A61" s="15" t="str">
        <f>IF(Table1[Week]=WeekSel,"Yes","No")</f>
        <v>No</v>
      </c>
      <c r="B61" s="15" t="str">
        <f>IF((Table1[StartDate]&gt;=Date.GraphMin)*(Table1[StartDate]&lt;=Date.GraphMax)=1,"Yes","No")</f>
        <v>No</v>
      </c>
      <c r="C61" s="15" t="str">
        <f>IF(OR(Table1[[#This Row],[Site]]="FOOD MILLING",Table1[[#This Row],[Site]]="GODACO"), "No", "Yes")</f>
        <v>Yes</v>
      </c>
      <c r="D61" s="40">
        <f>MAX(DATE(Table1[Year],1,1),DATE(Table1[Year],1,1)-WEEKDAY(DATE(Table1[Year],1,1),2)+(Table1[WeekNum]-1)*7+1)</f>
        <v>44711</v>
      </c>
      <c r="E61" s="40">
        <f>MIN(DATE(Table1[Year]+1,1,0),DATE(Table1[Year],1,1)-WEEKDAY(DATE(Table1[Year],1,1),2)+Table1[WeekNum]*7)</f>
        <v>44717</v>
      </c>
      <c r="F61" s="15">
        <v>2022</v>
      </c>
      <c r="G61" s="15">
        <f t="shared" si="0"/>
        <v>6</v>
      </c>
      <c r="H61" s="15">
        <v>23</v>
      </c>
      <c r="I61" s="195" t="str">
        <f>"W" &amp;Table1[[#This Row],[WeekNum]]</f>
        <v>W23</v>
      </c>
      <c r="J61" s="195" t="str">
        <f t="shared" si="1"/>
        <v>22-W23</v>
      </c>
      <c r="K61" s="11" t="s">
        <v>22</v>
      </c>
      <c r="L61" s="11"/>
      <c r="M61" s="266" t="s">
        <v>77</v>
      </c>
      <c r="N61" s="11" t="s">
        <v>428</v>
      </c>
      <c r="O61" s="266" t="s">
        <v>374</v>
      </c>
      <c r="P61" s="11" t="s">
        <v>382</v>
      </c>
      <c r="Q61" s="11" t="s">
        <v>421</v>
      </c>
      <c r="R61" s="11"/>
      <c r="S61" s="11">
        <v>0</v>
      </c>
      <c r="T61" s="11">
        <f>ABS(Table1[[#This Row],[Prod]]-Table1[[#This Row],[Planned]])</f>
        <v>0</v>
      </c>
      <c r="U61" s="213">
        <f>IF(ABS(Table1[[#This Row],[Prod]]-Table1[[#This Row],[Planned]])&gt;Table1[[#This Row],[Planned]],0,IF(Table1[[#This Row],[Planned]]=0,0,1-ABS(Table1[[#This Row],[Prod]]-Table1[[#This Row],[Planned]])/Table1[[#This Row],[Planned]]))</f>
        <v>0</v>
      </c>
      <c r="V61" s="11"/>
      <c r="W61" s="11"/>
      <c r="X61" s="27"/>
      <c r="Y61" s="11">
        <f>Table1[[#This Row],[Prod]]</f>
        <v>0</v>
      </c>
      <c r="Z61" s="11">
        <f>ABS(Table1[[#This Row],[Prod2]]-Table1[[#This Row],[Plan Revised]])</f>
        <v>0</v>
      </c>
      <c r="AA61" s="287">
        <f>IF(ABS(Table1[[#This Row],[Prod2]]-Table1[[#This Row],[Plan Revised]])&gt;Table1[[#This Row],[Plan Revised]],0,IF(Table1[[#This Row],[Plan Revised]]=0,0,1-ABS(Table1[[#This Row],[Prod2]]-Table1[[#This Row],[Plan Revised]])/Table1[[#This Row],[Plan Revised]]))</f>
        <v>0</v>
      </c>
      <c r="AB61" s="11"/>
      <c r="AC61" s="30"/>
      <c r="AD61"/>
      <c r="AF61"/>
    </row>
    <row r="62" spans="1:32">
      <c r="A62" s="15" t="str">
        <f>IF(Table1[Week]=WeekSel,"Yes","No")</f>
        <v>No</v>
      </c>
      <c r="B62" s="15" t="str">
        <f>IF((Table1[StartDate]&gt;=Date.GraphMin)*(Table1[StartDate]&lt;=Date.GraphMax)=1,"Yes","No")</f>
        <v>No</v>
      </c>
      <c r="C62" s="15" t="str">
        <f>IF(OR(Table1[[#This Row],[Site]]="FOOD MILLING",Table1[[#This Row],[Site]]="GODACO"), "No", "Yes")</f>
        <v>Yes</v>
      </c>
      <c r="D62" s="40">
        <f>MAX(DATE(Table1[Year],1,1),DATE(Table1[Year],1,1)-WEEKDAY(DATE(Table1[Year],1,1),2)+(Table1[WeekNum]-1)*7+1)</f>
        <v>44711</v>
      </c>
      <c r="E62" s="40">
        <f>MIN(DATE(Table1[Year]+1,1,0),DATE(Table1[Year],1,1)-WEEKDAY(DATE(Table1[Year],1,1),2)+Table1[WeekNum]*7)</f>
        <v>44717</v>
      </c>
      <c r="F62" s="15">
        <v>2022</v>
      </c>
      <c r="G62" s="15">
        <f t="shared" si="0"/>
        <v>6</v>
      </c>
      <c r="H62" s="15">
        <v>23</v>
      </c>
      <c r="I62" s="195" t="str">
        <f>"W" &amp;Table1[[#This Row],[WeekNum]]</f>
        <v>W23</v>
      </c>
      <c r="J62" s="195" t="str">
        <f t="shared" si="1"/>
        <v>22-W23</v>
      </c>
      <c r="K62" s="11" t="s">
        <v>19</v>
      </c>
      <c r="L62" s="11"/>
      <c r="M62" s="266" t="s">
        <v>77</v>
      </c>
      <c r="N62" s="11" t="s">
        <v>428</v>
      </c>
      <c r="O62" s="266" t="s">
        <v>372</v>
      </c>
      <c r="P62" s="11" t="s">
        <v>383</v>
      </c>
      <c r="Q62" s="11" t="s">
        <v>421</v>
      </c>
      <c r="R62" s="11"/>
      <c r="S62" s="11">
        <v>0</v>
      </c>
      <c r="T62" s="11">
        <f>ABS(Table1[[#This Row],[Prod]]-Table1[[#This Row],[Planned]])</f>
        <v>0</v>
      </c>
      <c r="U62" s="213">
        <f>IF(ABS(Table1[[#This Row],[Prod]]-Table1[[#This Row],[Planned]])&gt;Table1[[#This Row],[Planned]],0,IF(Table1[[#This Row],[Planned]]=0,0,1-ABS(Table1[[#This Row],[Prod]]-Table1[[#This Row],[Planned]])/Table1[[#This Row],[Planned]]))</f>
        <v>0</v>
      </c>
      <c r="V62" s="11"/>
      <c r="W62" s="11"/>
      <c r="X62" s="27"/>
      <c r="Y62" s="11">
        <f>Table1[[#This Row],[Prod]]</f>
        <v>0</v>
      </c>
      <c r="Z62" s="11">
        <f>ABS(Table1[[#This Row],[Prod2]]-Table1[[#This Row],[Plan Revised]])</f>
        <v>0</v>
      </c>
      <c r="AA62" s="287">
        <f>IF(ABS(Table1[[#This Row],[Prod2]]-Table1[[#This Row],[Plan Revised]])&gt;Table1[[#This Row],[Plan Revised]],0,IF(Table1[[#This Row],[Plan Revised]]=0,0,1-ABS(Table1[[#This Row],[Prod2]]-Table1[[#This Row],[Plan Revised]])/Table1[[#This Row],[Plan Revised]]))</f>
        <v>0</v>
      </c>
      <c r="AB62" s="11"/>
      <c r="AC62" s="30"/>
      <c r="AD62"/>
      <c r="AF62"/>
    </row>
    <row r="63" spans="1:32">
      <c r="A63" s="15" t="str">
        <f>IF(Table1[Week]=WeekSel,"Yes","No")</f>
        <v>No</v>
      </c>
      <c r="B63" s="15" t="str">
        <f>IF((Table1[StartDate]&gt;=Date.GraphMin)*(Table1[StartDate]&lt;=Date.GraphMax)=1,"Yes","No")</f>
        <v>No</v>
      </c>
      <c r="C63" s="15" t="str">
        <f>IF(OR(Table1[[#This Row],[Site]]="FOOD MILLING",Table1[[#This Row],[Site]]="GODACO"), "No", "Yes")</f>
        <v>Yes</v>
      </c>
      <c r="D63" s="40">
        <f>MAX(DATE(Table1[Year],1,1),DATE(Table1[Year],1,1)-WEEKDAY(DATE(Table1[Year],1,1),2)+(Table1[WeekNum]-1)*7+1)</f>
        <v>44711</v>
      </c>
      <c r="E63" s="40">
        <f>MIN(DATE(Table1[Year]+1,1,0),DATE(Table1[Year],1,1)-WEEKDAY(DATE(Table1[Year],1,1),2)+Table1[WeekNum]*7)</f>
        <v>44717</v>
      </c>
      <c r="F63" s="15">
        <v>2022</v>
      </c>
      <c r="G63" s="15">
        <f t="shared" si="0"/>
        <v>6</v>
      </c>
      <c r="H63" s="15">
        <v>23</v>
      </c>
      <c r="I63" s="195" t="str">
        <f>"W" &amp;Table1[[#This Row],[WeekNum]]</f>
        <v>W23</v>
      </c>
      <c r="J63" s="195" t="str">
        <f t="shared" si="1"/>
        <v>22-W23</v>
      </c>
      <c r="K63" s="11" t="s">
        <v>21</v>
      </c>
      <c r="L63" s="11"/>
      <c r="M63" s="266" t="s">
        <v>77</v>
      </c>
      <c r="N63" s="11" t="s">
        <v>428</v>
      </c>
      <c r="O63" s="266" t="s">
        <v>372</v>
      </c>
      <c r="P63" s="11" t="s">
        <v>383</v>
      </c>
      <c r="Q63" s="11" t="s">
        <v>421</v>
      </c>
      <c r="R63" s="11"/>
      <c r="S63" s="11">
        <v>0</v>
      </c>
      <c r="T63" s="11">
        <f>ABS(Table1[[#This Row],[Prod]]-Table1[[#This Row],[Planned]])</f>
        <v>0</v>
      </c>
      <c r="U63" s="213">
        <f>IF(ABS(Table1[[#This Row],[Prod]]-Table1[[#This Row],[Planned]])&gt;Table1[[#This Row],[Planned]],0,IF(Table1[[#This Row],[Planned]]=0,0,1-ABS(Table1[[#This Row],[Prod]]-Table1[[#This Row],[Planned]])/Table1[[#This Row],[Planned]]))</f>
        <v>0</v>
      </c>
      <c r="V63" s="11"/>
      <c r="W63" s="11"/>
      <c r="X63" s="27"/>
      <c r="Y63" s="11">
        <f>Table1[[#This Row],[Prod]]</f>
        <v>0</v>
      </c>
      <c r="Z63" s="11">
        <f>ABS(Table1[[#This Row],[Prod2]]-Table1[[#This Row],[Plan Revised]])</f>
        <v>0</v>
      </c>
      <c r="AA63" s="287">
        <f>IF(ABS(Table1[[#This Row],[Prod2]]-Table1[[#This Row],[Plan Revised]])&gt;Table1[[#This Row],[Plan Revised]],0,IF(Table1[[#This Row],[Plan Revised]]=0,0,1-ABS(Table1[[#This Row],[Prod2]]-Table1[[#This Row],[Plan Revised]])/Table1[[#This Row],[Plan Revised]]))</f>
        <v>0</v>
      </c>
      <c r="AB63" s="11"/>
      <c r="AC63" s="30"/>
      <c r="AD63"/>
      <c r="AF63"/>
    </row>
    <row r="64" spans="1:32">
      <c r="A64" s="15" t="str">
        <f>IF(Table1[Week]=WeekSel,"Yes","No")</f>
        <v>No</v>
      </c>
      <c r="B64" s="15" t="str">
        <f>IF((Table1[StartDate]&gt;=Date.GraphMin)*(Table1[StartDate]&lt;=Date.GraphMax)=1,"Yes","No")</f>
        <v>No</v>
      </c>
      <c r="C64" s="15" t="str">
        <f>IF(OR(Table1[[#This Row],[Site]]="FOOD MILLING",Table1[[#This Row],[Site]]="GODACO"), "No", "Yes")</f>
        <v>Yes</v>
      </c>
      <c r="D64" s="40">
        <f>MAX(DATE(Table1[Year],1,1),DATE(Table1[Year],1,1)-WEEKDAY(DATE(Table1[Year],1,1),2)+(Table1[WeekNum]-1)*7+1)</f>
        <v>44711</v>
      </c>
      <c r="E64" s="40">
        <f>MIN(DATE(Table1[Year]+1,1,0),DATE(Table1[Year],1,1)-WEEKDAY(DATE(Table1[Year],1,1),2)+Table1[WeekNum]*7)</f>
        <v>44717</v>
      </c>
      <c r="F64" s="15">
        <v>2022</v>
      </c>
      <c r="G64" s="15">
        <f t="shared" si="0"/>
        <v>6</v>
      </c>
      <c r="H64" s="15">
        <v>23</v>
      </c>
      <c r="I64" s="195" t="str">
        <f>"W" &amp;Table1[[#This Row],[WeekNum]]</f>
        <v>W23</v>
      </c>
      <c r="J64" s="195" t="str">
        <f t="shared" si="1"/>
        <v>22-W23</v>
      </c>
      <c r="K64" s="11" t="s">
        <v>20</v>
      </c>
      <c r="L64" s="11"/>
      <c r="M64" s="266" t="s">
        <v>77</v>
      </c>
      <c r="N64" s="11" t="s">
        <v>428</v>
      </c>
      <c r="O64" s="266" t="s">
        <v>372</v>
      </c>
      <c r="P64" s="11" t="s">
        <v>383</v>
      </c>
      <c r="Q64" s="11" t="s">
        <v>421</v>
      </c>
      <c r="R64" s="11"/>
      <c r="S64" s="11">
        <v>0</v>
      </c>
      <c r="T64" s="11">
        <f>ABS(Table1[[#This Row],[Prod]]-Table1[[#This Row],[Planned]])</f>
        <v>0</v>
      </c>
      <c r="U64" s="213">
        <f>IF(ABS(Table1[[#This Row],[Prod]]-Table1[[#This Row],[Planned]])&gt;Table1[[#This Row],[Planned]],0,IF(Table1[[#This Row],[Planned]]=0,0,1-ABS(Table1[[#This Row],[Prod]]-Table1[[#This Row],[Planned]])/Table1[[#This Row],[Planned]]))</f>
        <v>0</v>
      </c>
      <c r="V64" s="11"/>
      <c r="W64" s="11"/>
      <c r="X64" s="27"/>
      <c r="Y64" s="11">
        <f>Table1[[#This Row],[Prod]]</f>
        <v>0</v>
      </c>
      <c r="Z64" s="11">
        <f>ABS(Table1[[#This Row],[Prod2]]-Table1[[#This Row],[Plan Revised]])</f>
        <v>0</v>
      </c>
      <c r="AA64" s="287">
        <f>IF(ABS(Table1[[#This Row],[Prod2]]-Table1[[#This Row],[Plan Revised]])&gt;Table1[[#This Row],[Plan Revised]],0,IF(Table1[[#This Row],[Plan Revised]]=0,0,1-ABS(Table1[[#This Row],[Prod2]]-Table1[[#This Row],[Plan Revised]])/Table1[[#This Row],[Plan Revised]]))</f>
        <v>0</v>
      </c>
      <c r="AB64" s="11"/>
      <c r="AC64" s="30"/>
      <c r="AD64"/>
      <c r="AF64"/>
    </row>
    <row r="65" spans="1:32">
      <c r="A65" s="15" t="str">
        <f>IF(Table1[Week]=WeekSel,"Yes","No")</f>
        <v>No</v>
      </c>
      <c r="B65" s="15" t="str">
        <f>IF((Table1[StartDate]&gt;=Date.GraphMin)*(Table1[StartDate]&lt;=Date.GraphMax)=1,"Yes","No")</f>
        <v>No</v>
      </c>
      <c r="C65" s="15" t="str">
        <f>IF(OR(Table1[[#This Row],[Site]]="FOOD MILLING",Table1[[#This Row],[Site]]="GODACO"), "No", "Yes")</f>
        <v>Yes</v>
      </c>
      <c r="D65" s="40">
        <f>MAX(DATE(Table1[Year],1,1),DATE(Table1[Year],1,1)-WEEKDAY(DATE(Table1[Year],1,1),2)+(Table1[WeekNum]-1)*7+1)</f>
        <v>44711</v>
      </c>
      <c r="E65" s="40">
        <f>MIN(DATE(Table1[Year]+1,1,0),DATE(Table1[Year],1,1)-WEEKDAY(DATE(Table1[Year],1,1),2)+Table1[WeekNum]*7)</f>
        <v>44717</v>
      </c>
      <c r="F65" s="15">
        <v>2022</v>
      </c>
      <c r="G65" s="15">
        <f t="shared" si="0"/>
        <v>6</v>
      </c>
      <c r="H65" s="15">
        <v>23</v>
      </c>
      <c r="I65" s="195" t="str">
        <f>"W" &amp;Table1[[#This Row],[WeekNum]]</f>
        <v>W23</v>
      </c>
      <c r="J65" s="195" t="str">
        <f t="shared" si="1"/>
        <v>22-W23</v>
      </c>
      <c r="K65" s="11" t="s">
        <v>531</v>
      </c>
      <c r="L65" s="11"/>
      <c r="M65" s="266" t="s">
        <v>72</v>
      </c>
      <c r="N65" s="266" t="s">
        <v>368</v>
      </c>
      <c r="O65" s="266" t="s">
        <v>384</v>
      </c>
      <c r="P65" s="11" t="s">
        <v>385</v>
      </c>
      <c r="Q65" s="11" t="s">
        <v>422</v>
      </c>
      <c r="R65" s="11">
        <v>219.0928558346086</v>
      </c>
      <c r="S65" s="11">
        <v>870</v>
      </c>
      <c r="T65" s="11">
        <f>ABS(Table1[[#This Row],[Prod]]-Table1[[#This Row],[Planned]])</f>
        <v>650.9071441653914</v>
      </c>
      <c r="U65" s="213">
        <f>IF(ABS(Table1[[#This Row],[Prod]]-Table1[[#This Row],[Planned]])&gt;Table1[[#This Row],[Planned]],0,IF(Table1[[#This Row],[Planned]]=0,0,1-ABS(Table1[[#This Row],[Prod]]-Table1[[#This Row],[Planned]])/Table1[[#This Row],[Planned]]))</f>
        <v>0</v>
      </c>
      <c r="V65" s="11"/>
      <c r="W65" s="11"/>
      <c r="X65" s="27">
        <v>219.0928558346086</v>
      </c>
      <c r="Y65" s="11">
        <f>Table1[[#This Row],[Prod]]</f>
        <v>870</v>
      </c>
      <c r="Z65" s="11">
        <f>ABS(Table1[[#This Row],[Prod2]]-Table1[[#This Row],[Plan Revised]])</f>
        <v>650.9071441653914</v>
      </c>
      <c r="AA65" s="287">
        <f>IF(ABS(Table1[[#This Row],[Prod2]]-Table1[[#This Row],[Plan Revised]])&gt;Table1[[#This Row],[Plan Revised]],0,IF(Table1[[#This Row],[Plan Revised]]=0,0,1-ABS(Table1[[#This Row],[Prod2]]-Table1[[#This Row],[Plan Revised]])/Table1[[#This Row],[Plan Revised]]))</f>
        <v>0</v>
      </c>
      <c r="AB65" s="11"/>
      <c r="AC65" s="30"/>
      <c r="AD65"/>
      <c r="AF65"/>
    </row>
    <row r="66" spans="1:32">
      <c r="A66" s="15" t="str">
        <f>IF(Table1[Week]=WeekSel,"Yes","No")</f>
        <v>No</v>
      </c>
      <c r="B66" s="15" t="str">
        <f>IF((Table1[StartDate]&gt;=Date.GraphMin)*(Table1[StartDate]&lt;=Date.GraphMax)=1,"Yes","No")</f>
        <v>No</v>
      </c>
      <c r="C66" s="15" t="str">
        <f>IF(OR(Table1[[#This Row],[Site]]="FOOD MILLING",Table1[[#This Row],[Site]]="GODACO"), "No", "Yes")</f>
        <v>Yes</v>
      </c>
      <c r="D66" s="40">
        <f>MAX(DATE(Table1[Year],1,1),DATE(Table1[Year],1,1)-WEEKDAY(DATE(Table1[Year],1,1),2)+(Table1[WeekNum]-1)*7+1)</f>
        <v>44711</v>
      </c>
      <c r="E66" s="40">
        <f>MIN(DATE(Table1[Year]+1,1,0),DATE(Table1[Year],1,1)-WEEKDAY(DATE(Table1[Year],1,1),2)+Table1[WeekNum]*7)</f>
        <v>44717</v>
      </c>
      <c r="F66" s="15">
        <v>2022</v>
      </c>
      <c r="G66" s="15">
        <f t="shared" ref="G66:G129" si="2">MONTH(DATE(F66,1,H66*7-2)-WEEKDAY(DATE(H66,1,2)))</f>
        <v>6</v>
      </c>
      <c r="H66" s="15">
        <v>23</v>
      </c>
      <c r="I66" s="195" t="str">
        <f>"W" &amp;Table1[[#This Row],[WeekNum]]</f>
        <v>W23</v>
      </c>
      <c r="J66" s="195" t="str">
        <f t="shared" ref="J66:J129" si="3">RIGHT(F66,2)&amp;"-"&amp;TEXT(H66,"W00")</f>
        <v>22-W23</v>
      </c>
      <c r="K66" s="11" t="s">
        <v>532</v>
      </c>
      <c r="L66" s="11"/>
      <c r="M66" s="266" t="s">
        <v>72</v>
      </c>
      <c r="N66" s="266" t="s">
        <v>368</v>
      </c>
      <c r="O66" s="266" t="s">
        <v>384</v>
      </c>
      <c r="P66" s="11" t="s">
        <v>385</v>
      </c>
      <c r="Q66" s="11" t="s">
        <v>422</v>
      </c>
      <c r="R66" s="11">
        <v>159.97527514817301</v>
      </c>
      <c r="S66" s="11">
        <v>1030</v>
      </c>
      <c r="T66" s="11">
        <f>ABS(Table1[[#This Row],[Prod]]-Table1[[#This Row],[Planned]])</f>
        <v>870.02472485182693</v>
      </c>
      <c r="U66" s="213">
        <f>IF(ABS(Table1[[#This Row],[Prod]]-Table1[[#This Row],[Planned]])&gt;Table1[[#This Row],[Planned]],0,IF(Table1[[#This Row],[Planned]]=0,0,1-ABS(Table1[[#This Row],[Prod]]-Table1[[#This Row],[Planned]])/Table1[[#This Row],[Planned]]))</f>
        <v>0</v>
      </c>
      <c r="V66" s="11"/>
      <c r="W66" s="11"/>
      <c r="X66" s="27">
        <v>159.97527514817301</v>
      </c>
      <c r="Y66" s="11">
        <f>Table1[[#This Row],[Prod]]</f>
        <v>1030</v>
      </c>
      <c r="Z66" s="11">
        <f>ABS(Table1[[#This Row],[Prod2]]-Table1[[#This Row],[Plan Revised]])</f>
        <v>870.02472485182693</v>
      </c>
      <c r="AA66" s="287">
        <f>IF(ABS(Table1[[#This Row],[Prod2]]-Table1[[#This Row],[Plan Revised]])&gt;Table1[[#This Row],[Plan Revised]],0,IF(Table1[[#This Row],[Plan Revised]]=0,0,1-ABS(Table1[[#This Row],[Prod2]]-Table1[[#This Row],[Plan Revised]])/Table1[[#This Row],[Plan Revised]]))</f>
        <v>0</v>
      </c>
      <c r="AB66" s="11"/>
      <c r="AC66" s="30"/>
      <c r="AD66"/>
      <c r="AF66"/>
    </row>
    <row r="67" spans="1:32">
      <c r="A67" s="15" t="str">
        <f>IF(Table1[Week]=WeekSel,"Yes","No")</f>
        <v>No</v>
      </c>
      <c r="B67" s="15" t="str">
        <f>IF((Table1[StartDate]&gt;=Date.GraphMin)*(Table1[StartDate]&lt;=Date.GraphMax)=1,"Yes","No")</f>
        <v>No</v>
      </c>
      <c r="C67" s="15" t="str">
        <f>IF(OR(Table1[[#This Row],[Site]]="FOOD MILLING",Table1[[#This Row],[Site]]="GODACO"), "No", "Yes")</f>
        <v>Yes</v>
      </c>
      <c r="D67" s="40">
        <f>MAX(DATE(Table1[Year],1,1),DATE(Table1[Year],1,1)-WEEKDAY(DATE(Table1[Year],1,1),2)+(Table1[WeekNum]-1)*7+1)</f>
        <v>44711</v>
      </c>
      <c r="E67" s="40">
        <f>MIN(DATE(Table1[Year]+1,1,0),DATE(Table1[Year],1,1)-WEEKDAY(DATE(Table1[Year],1,1),2)+Table1[WeekNum]*7)</f>
        <v>44717</v>
      </c>
      <c r="F67" s="15">
        <v>2022</v>
      </c>
      <c r="G67" s="15">
        <f t="shared" si="2"/>
        <v>6</v>
      </c>
      <c r="H67" s="15">
        <v>23</v>
      </c>
      <c r="I67" s="195" t="str">
        <f>"W" &amp;Table1[[#This Row],[WeekNum]]</f>
        <v>W23</v>
      </c>
      <c r="J67" s="195" t="str">
        <f t="shared" si="3"/>
        <v>22-W23</v>
      </c>
      <c r="K67" s="11" t="s">
        <v>533</v>
      </c>
      <c r="L67" s="11"/>
      <c r="M67" s="266" t="s">
        <v>72</v>
      </c>
      <c r="N67" s="266" t="s">
        <v>368</v>
      </c>
      <c r="O67" s="266" t="s">
        <v>384</v>
      </c>
      <c r="P67" s="11" t="s">
        <v>385</v>
      </c>
      <c r="Q67" s="11" t="s">
        <v>422</v>
      </c>
      <c r="R67" s="11">
        <v>135.99608047023767</v>
      </c>
      <c r="S67" s="11">
        <v>938</v>
      </c>
      <c r="T67" s="11">
        <f>ABS(Table1[[#This Row],[Prod]]-Table1[[#This Row],[Planned]])</f>
        <v>802.00391952976236</v>
      </c>
      <c r="U67" s="213">
        <f>IF(ABS(Table1[[#This Row],[Prod]]-Table1[[#This Row],[Planned]])&gt;Table1[[#This Row],[Planned]],0,IF(Table1[[#This Row],[Planned]]=0,0,1-ABS(Table1[[#This Row],[Prod]]-Table1[[#This Row],[Planned]])/Table1[[#This Row],[Planned]]))</f>
        <v>0</v>
      </c>
      <c r="V67" s="11"/>
      <c r="W67" s="11"/>
      <c r="X67" s="27">
        <v>135.99608047023767</v>
      </c>
      <c r="Y67" s="11">
        <f>Table1[[#This Row],[Prod]]</f>
        <v>938</v>
      </c>
      <c r="Z67" s="11">
        <f>ABS(Table1[[#This Row],[Prod2]]-Table1[[#This Row],[Plan Revised]])</f>
        <v>802.00391952976236</v>
      </c>
      <c r="AA67" s="287">
        <f>IF(ABS(Table1[[#This Row],[Prod2]]-Table1[[#This Row],[Plan Revised]])&gt;Table1[[#This Row],[Plan Revised]],0,IF(Table1[[#This Row],[Plan Revised]]=0,0,1-ABS(Table1[[#This Row],[Prod2]]-Table1[[#This Row],[Plan Revised]])/Table1[[#This Row],[Plan Revised]]))</f>
        <v>0</v>
      </c>
      <c r="AB67" s="11"/>
      <c r="AC67" s="30"/>
      <c r="AD67"/>
      <c r="AF67"/>
    </row>
    <row r="68" spans="1:32">
      <c r="A68" s="15" t="str">
        <f>IF(Table1[Week]=WeekSel,"Yes","No")</f>
        <v>No</v>
      </c>
      <c r="B68" s="15" t="str">
        <f>IF((Table1[StartDate]&gt;=Date.GraphMin)*(Table1[StartDate]&lt;=Date.GraphMax)=1,"Yes","No")</f>
        <v>No</v>
      </c>
      <c r="C68" s="15" t="str">
        <f>IF(OR(Table1[[#This Row],[Site]]="FOOD MILLING",Table1[[#This Row],[Site]]="GODACO"), "No", "Yes")</f>
        <v>Yes</v>
      </c>
      <c r="D68" s="40">
        <f>MAX(DATE(Table1[Year],1,1),DATE(Table1[Year],1,1)-WEEKDAY(DATE(Table1[Year],1,1),2)+(Table1[WeekNum]-1)*7+1)</f>
        <v>44711</v>
      </c>
      <c r="E68" s="40">
        <f>MIN(DATE(Table1[Year]+1,1,0),DATE(Table1[Year],1,1)-WEEKDAY(DATE(Table1[Year],1,1),2)+Table1[WeekNum]*7)</f>
        <v>44717</v>
      </c>
      <c r="F68" s="15">
        <v>2022</v>
      </c>
      <c r="G68" s="15">
        <f t="shared" si="2"/>
        <v>6</v>
      </c>
      <c r="H68" s="15">
        <v>23</v>
      </c>
      <c r="I68" s="195" t="str">
        <f>"W" &amp;Table1[[#This Row],[WeekNum]]</f>
        <v>W23</v>
      </c>
      <c r="J68" s="195" t="str">
        <f t="shared" si="3"/>
        <v>22-W23</v>
      </c>
      <c r="K68" s="11" t="s">
        <v>534</v>
      </c>
      <c r="L68" s="11"/>
      <c r="M68" s="266" t="s">
        <v>72</v>
      </c>
      <c r="N68" s="266" t="s">
        <v>368</v>
      </c>
      <c r="O68" s="266" t="s">
        <v>384</v>
      </c>
      <c r="P68" s="11" t="s">
        <v>385</v>
      </c>
      <c r="Q68" s="11" t="s">
        <v>422</v>
      </c>
      <c r="R68" s="11">
        <v>78.583274471640706</v>
      </c>
      <c r="S68" s="11">
        <v>544</v>
      </c>
      <c r="T68" s="11">
        <f>ABS(Table1[[#This Row],[Prod]]-Table1[[#This Row],[Planned]])</f>
        <v>465.41672552835928</v>
      </c>
      <c r="U68" s="213">
        <f>IF(ABS(Table1[[#This Row],[Prod]]-Table1[[#This Row],[Planned]])&gt;Table1[[#This Row],[Planned]],0,IF(Table1[[#This Row],[Planned]]=0,0,1-ABS(Table1[[#This Row],[Prod]]-Table1[[#This Row],[Planned]])/Table1[[#This Row],[Planned]]))</f>
        <v>0</v>
      </c>
      <c r="V68" s="11"/>
      <c r="W68" s="11"/>
      <c r="X68" s="27">
        <v>78.583274471640706</v>
      </c>
      <c r="Y68" s="11">
        <f>Table1[[#This Row],[Prod]]</f>
        <v>544</v>
      </c>
      <c r="Z68" s="11">
        <f>ABS(Table1[[#This Row],[Prod2]]-Table1[[#This Row],[Plan Revised]])</f>
        <v>465.41672552835928</v>
      </c>
      <c r="AA68" s="287">
        <f>IF(ABS(Table1[[#This Row],[Prod2]]-Table1[[#This Row],[Plan Revised]])&gt;Table1[[#This Row],[Plan Revised]],0,IF(Table1[[#This Row],[Plan Revised]]=0,0,1-ABS(Table1[[#This Row],[Prod2]]-Table1[[#This Row],[Plan Revised]])/Table1[[#This Row],[Plan Revised]]))</f>
        <v>0</v>
      </c>
      <c r="AB68" s="11"/>
      <c r="AC68" s="30"/>
      <c r="AD68"/>
      <c r="AF68"/>
    </row>
    <row r="69" spans="1:32">
      <c r="A69" s="15" t="str">
        <f>IF(Table1[Week]=WeekSel,"Yes","No")</f>
        <v>No</v>
      </c>
      <c r="B69" s="15" t="str">
        <f>IF((Table1[StartDate]&gt;=Date.GraphMin)*(Table1[StartDate]&lt;=Date.GraphMax)=1,"Yes","No")</f>
        <v>No</v>
      </c>
      <c r="C69" s="15" t="str">
        <f>IF(OR(Table1[[#This Row],[Site]]="FOOD MILLING",Table1[[#This Row],[Site]]="GODACO"), "No", "Yes")</f>
        <v>Yes</v>
      </c>
      <c r="D69" s="40">
        <f>MAX(DATE(Table1[Year],1,1),DATE(Table1[Year],1,1)-WEEKDAY(DATE(Table1[Year],1,1),2)+(Table1[WeekNum]-1)*7+1)</f>
        <v>44711</v>
      </c>
      <c r="E69" s="40">
        <f>MIN(DATE(Table1[Year]+1,1,0),DATE(Table1[Year],1,1)-WEEKDAY(DATE(Table1[Year],1,1),2)+Table1[WeekNum]*7)</f>
        <v>44717</v>
      </c>
      <c r="F69" s="15">
        <v>2022</v>
      </c>
      <c r="G69" s="15">
        <f t="shared" si="2"/>
        <v>6</v>
      </c>
      <c r="H69" s="15">
        <v>23</v>
      </c>
      <c r="I69" s="195" t="str">
        <f>"W" &amp;Table1[[#This Row],[WeekNum]]</f>
        <v>W23</v>
      </c>
      <c r="J69" s="195" t="str">
        <f t="shared" si="3"/>
        <v>22-W23</v>
      </c>
      <c r="K69" s="11" t="s">
        <v>486</v>
      </c>
      <c r="L69" s="11"/>
      <c r="M69" s="266" t="s">
        <v>72</v>
      </c>
      <c r="N69" s="266" t="s">
        <v>368</v>
      </c>
      <c r="O69" s="266" t="s">
        <v>386</v>
      </c>
      <c r="P69" s="11" t="s">
        <v>387</v>
      </c>
      <c r="Q69" s="11" t="s">
        <v>419</v>
      </c>
      <c r="R69" s="11">
        <v>1650</v>
      </c>
      <c r="S69" s="11">
        <v>1650</v>
      </c>
      <c r="T69" s="11">
        <f>ABS(Table1[[#This Row],[Prod]]-Table1[[#This Row],[Planned]])</f>
        <v>0</v>
      </c>
      <c r="U69" s="213">
        <f>IF(ABS(Table1[[#This Row],[Prod]]-Table1[[#This Row],[Planned]])&gt;Table1[[#This Row],[Planned]],0,IF(Table1[[#This Row],[Planned]]=0,0,1-ABS(Table1[[#This Row],[Prod]]-Table1[[#This Row],[Planned]])/Table1[[#This Row],[Planned]]))</f>
        <v>1</v>
      </c>
      <c r="V69" s="11"/>
      <c r="W69" s="11"/>
      <c r="X69" s="27">
        <v>1650</v>
      </c>
      <c r="Y69" s="11">
        <f>Table1[[#This Row],[Prod]]</f>
        <v>1650</v>
      </c>
      <c r="Z69" s="11">
        <f>ABS(Table1[[#This Row],[Prod2]]-Table1[[#This Row],[Plan Revised]])</f>
        <v>0</v>
      </c>
      <c r="AA69" s="287">
        <f>IF(ABS(Table1[[#This Row],[Prod2]]-Table1[[#This Row],[Plan Revised]])&gt;Table1[[#This Row],[Plan Revised]],0,IF(Table1[[#This Row],[Plan Revised]]=0,0,1-ABS(Table1[[#This Row],[Prod2]]-Table1[[#This Row],[Plan Revised]])/Table1[[#This Row],[Plan Revised]]))</f>
        <v>1</v>
      </c>
      <c r="AB69" s="11"/>
      <c r="AC69" s="30"/>
      <c r="AD69"/>
      <c r="AF69"/>
    </row>
    <row r="70" spans="1:32">
      <c r="A70" s="15" t="str">
        <f>IF(Table1[Week]=WeekSel,"Yes","No")</f>
        <v>No</v>
      </c>
      <c r="B70" s="15" t="str">
        <f>IF((Table1[StartDate]&gt;=Date.GraphMin)*(Table1[StartDate]&lt;=Date.GraphMax)=1,"Yes","No")</f>
        <v>No</v>
      </c>
      <c r="C70" s="15" t="str">
        <f>IF(OR(Table1[[#This Row],[Site]]="FOOD MILLING",Table1[[#This Row],[Site]]="GODACO"), "No", "Yes")</f>
        <v>Yes</v>
      </c>
      <c r="D70" s="40">
        <f>MAX(DATE(Table1[Year],1,1),DATE(Table1[Year],1,1)-WEEKDAY(DATE(Table1[Year],1,1),2)+(Table1[WeekNum]-1)*7+1)</f>
        <v>44711</v>
      </c>
      <c r="E70" s="40">
        <f>MIN(DATE(Table1[Year]+1,1,0),DATE(Table1[Year],1,1)-WEEKDAY(DATE(Table1[Year],1,1),2)+Table1[WeekNum]*7)</f>
        <v>44717</v>
      </c>
      <c r="F70" s="15">
        <v>2022</v>
      </c>
      <c r="G70" s="15">
        <f t="shared" si="2"/>
        <v>6</v>
      </c>
      <c r="H70" s="15">
        <v>23</v>
      </c>
      <c r="I70" s="195" t="str">
        <f>"W" &amp;Table1[[#This Row],[WeekNum]]</f>
        <v>W23</v>
      </c>
      <c r="J70" s="195" t="str">
        <f t="shared" si="3"/>
        <v>22-W23</v>
      </c>
      <c r="K70" s="11" t="s">
        <v>475</v>
      </c>
      <c r="L70" s="11"/>
      <c r="M70" s="266" t="s">
        <v>72</v>
      </c>
      <c r="N70" s="266" t="s">
        <v>368</v>
      </c>
      <c r="O70" s="266" t="s">
        <v>386</v>
      </c>
      <c r="P70" s="11" t="s">
        <v>387</v>
      </c>
      <c r="Q70" s="11" t="s">
        <v>419</v>
      </c>
      <c r="R70" s="11">
        <v>700</v>
      </c>
      <c r="S70" s="11">
        <v>638</v>
      </c>
      <c r="T70" s="11">
        <f>ABS(Table1[[#This Row],[Prod]]-Table1[[#This Row],[Planned]])</f>
        <v>62</v>
      </c>
      <c r="U70" s="213">
        <f>IF(ABS(Table1[[#This Row],[Prod]]-Table1[[#This Row],[Planned]])&gt;Table1[[#This Row],[Planned]],0,IF(Table1[[#This Row],[Planned]]=0,0,1-ABS(Table1[[#This Row],[Prod]]-Table1[[#This Row],[Planned]])/Table1[[#This Row],[Planned]]))</f>
        <v>0.91142857142857148</v>
      </c>
      <c r="V70" s="11"/>
      <c r="W70" s="11"/>
      <c r="X70" s="27">
        <v>600</v>
      </c>
      <c r="Y70" s="11">
        <f>Table1[[#This Row],[Prod]]</f>
        <v>638</v>
      </c>
      <c r="Z70" s="11">
        <f>ABS(Table1[[#This Row],[Prod2]]-Table1[[#This Row],[Plan Revised]])</f>
        <v>38</v>
      </c>
      <c r="AA70" s="287">
        <f>IF(ABS(Table1[[#This Row],[Prod2]]-Table1[[#This Row],[Plan Revised]])&gt;Table1[[#This Row],[Plan Revised]],0,IF(Table1[[#This Row],[Plan Revised]]=0,0,1-ABS(Table1[[#This Row],[Prod2]]-Table1[[#This Row],[Plan Revised]])/Table1[[#This Row],[Plan Revised]]))</f>
        <v>0.93666666666666665</v>
      </c>
      <c r="AB70" s="11"/>
      <c r="AC70" s="30"/>
      <c r="AD70"/>
      <c r="AF70"/>
    </row>
    <row r="71" spans="1:32">
      <c r="A71" s="15" t="str">
        <f>IF(Table1[Week]=WeekSel,"Yes","No")</f>
        <v>No</v>
      </c>
      <c r="B71" s="15" t="str">
        <f>IF((Table1[StartDate]&gt;=Date.GraphMin)*(Table1[StartDate]&lt;=Date.GraphMax)=1,"Yes","No")</f>
        <v>No</v>
      </c>
      <c r="C71" s="15" t="str">
        <f>IF(OR(Table1[[#This Row],[Site]]="FOOD MILLING",Table1[[#This Row],[Site]]="GODACO"), "No", "Yes")</f>
        <v>Yes</v>
      </c>
      <c r="D71" s="40">
        <f>MAX(DATE(Table1[Year],1,1),DATE(Table1[Year],1,1)-WEEKDAY(DATE(Table1[Year],1,1),2)+(Table1[WeekNum]-1)*7+1)</f>
        <v>44711</v>
      </c>
      <c r="E71" s="40">
        <f>MIN(DATE(Table1[Year]+1,1,0),DATE(Table1[Year],1,1)-WEEKDAY(DATE(Table1[Year],1,1),2)+Table1[WeekNum]*7)</f>
        <v>44717</v>
      </c>
      <c r="F71" s="15">
        <v>2022</v>
      </c>
      <c r="G71" s="15">
        <f t="shared" si="2"/>
        <v>6</v>
      </c>
      <c r="H71" s="15">
        <v>23</v>
      </c>
      <c r="I71" s="195" t="str">
        <f>"W" &amp;Table1[[#This Row],[WeekNum]]</f>
        <v>W23</v>
      </c>
      <c r="J71" s="195" t="str">
        <f t="shared" si="3"/>
        <v>22-W23</v>
      </c>
      <c r="K71" s="11" t="s">
        <v>497</v>
      </c>
      <c r="L71" s="11"/>
      <c r="M71" s="266" t="s">
        <v>77</v>
      </c>
      <c r="N71" s="266" t="s">
        <v>368</v>
      </c>
      <c r="O71" s="266" t="s">
        <v>386</v>
      </c>
      <c r="P71" s="11" t="s">
        <v>387</v>
      </c>
      <c r="Q71" s="11" t="s">
        <v>419</v>
      </c>
      <c r="R71" s="11">
        <v>0</v>
      </c>
      <c r="S71" s="11"/>
      <c r="T71" s="11">
        <f>ABS(Table1[[#This Row],[Prod]]-Table1[[#This Row],[Planned]])</f>
        <v>0</v>
      </c>
      <c r="U71" s="213">
        <f>IF(ABS(Table1[[#This Row],[Prod]]-Table1[[#This Row],[Planned]])&gt;Table1[[#This Row],[Planned]],0,IF(Table1[[#This Row],[Planned]]=0,0,1-ABS(Table1[[#This Row],[Prod]]-Table1[[#This Row],[Planned]])/Table1[[#This Row],[Planned]]))</f>
        <v>0</v>
      </c>
      <c r="V71" s="11"/>
      <c r="W71" s="11"/>
      <c r="X71" s="27">
        <v>3075</v>
      </c>
      <c r="Y71" s="11">
        <f>Table1[[#This Row],[Prod]]</f>
        <v>0</v>
      </c>
      <c r="Z71" s="11">
        <f>ABS(Table1[[#This Row],[Prod2]]-Table1[[#This Row],[Plan Revised]])</f>
        <v>3075</v>
      </c>
      <c r="AA71" s="287">
        <f>IF(ABS(Table1[[#This Row],[Prod2]]-Table1[[#This Row],[Plan Revised]])&gt;Table1[[#This Row],[Plan Revised]],0,IF(Table1[[#This Row],[Plan Revised]]=0,0,1-ABS(Table1[[#This Row],[Prod2]]-Table1[[#This Row],[Plan Revised]])/Table1[[#This Row],[Plan Revised]]))</f>
        <v>0</v>
      </c>
      <c r="AB71" s="11"/>
      <c r="AC71" s="30"/>
      <c r="AD71"/>
      <c r="AF71"/>
    </row>
    <row r="72" spans="1:32">
      <c r="A72" s="15" t="str">
        <f>IF(Table1[Week]=WeekSel,"Yes","No")</f>
        <v>No</v>
      </c>
      <c r="B72" s="15" t="str">
        <f>IF((Table1[StartDate]&gt;=Date.GraphMin)*(Table1[StartDate]&lt;=Date.GraphMax)=1,"Yes","No")</f>
        <v>No</v>
      </c>
      <c r="C72" s="15" t="str">
        <f>IF(OR(Table1[[#This Row],[Site]]="FOOD MILLING",Table1[[#This Row],[Site]]="GODACO"), "No", "Yes")</f>
        <v>Yes</v>
      </c>
      <c r="D72" s="40">
        <f>MAX(DATE(Table1[Year],1,1),DATE(Table1[Year],1,1)-WEEKDAY(DATE(Table1[Year],1,1),2)+(Table1[WeekNum]-1)*7+1)</f>
        <v>44711</v>
      </c>
      <c r="E72" s="40">
        <f>MIN(DATE(Table1[Year]+1,1,0),DATE(Table1[Year],1,1)-WEEKDAY(DATE(Table1[Year],1,1),2)+Table1[WeekNum]*7)</f>
        <v>44717</v>
      </c>
      <c r="F72" s="15">
        <v>2022</v>
      </c>
      <c r="G72" s="15">
        <f t="shared" si="2"/>
        <v>6</v>
      </c>
      <c r="H72" s="15">
        <v>23</v>
      </c>
      <c r="I72" s="195" t="str">
        <f>"W" &amp;Table1[[#This Row],[WeekNum]]</f>
        <v>W23</v>
      </c>
      <c r="J72" s="195" t="str">
        <f t="shared" si="3"/>
        <v>22-W23</v>
      </c>
      <c r="K72" s="11" t="s">
        <v>491</v>
      </c>
      <c r="L72" s="11"/>
      <c r="M72" s="266" t="s">
        <v>72</v>
      </c>
      <c r="N72" s="266" t="s">
        <v>368</v>
      </c>
      <c r="O72" s="266" t="s">
        <v>386</v>
      </c>
      <c r="P72" s="11" t="s">
        <v>387</v>
      </c>
      <c r="Q72" s="11" t="s">
        <v>419</v>
      </c>
      <c r="R72" s="11">
        <v>8700</v>
      </c>
      <c r="S72" s="11">
        <v>10700</v>
      </c>
      <c r="T72" s="11">
        <f>ABS(Table1[[#This Row],[Prod]]-Table1[[#This Row],[Planned]])</f>
        <v>2000</v>
      </c>
      <c r="U72" s="213">
        <f>IF(ABS(Table1[[#This Row],[Prod]]-Table1[[#This Row],[Planned]])&gt;Table1[[#This Row],[Planned]],0,IF(Table1[[#This Row],[Planned]]=0,0,1-ABS(Table1[[#This Row],[Prod]]-Table1[[#This Row],[Planned]])/Table1[[#This Row],[Planned]]))</f>
        <v>0.77011494252873569</v>
      </c>
      <c r="V72" s="11"/>
      <c r="W72" s="11"/>
      <c r="X72" s="27">
        <v>10700</v>
      </c>
      <c r="Y72" s="11">
        <f>Table1[[#This Row],[Prod]]</f>
        <v>10700</v>
      </c>
      <c r="Z72" s="11">
        <f>ABS(Table1[[#This Row],[Prod2]]-Table1[[#This Row],[Plan Revised]])</f>
        <v>0</v>
      </c>
      <c r="AA72" s="287">
        <f>IF(ABS(Table1[[#This Row],[Prod2]]-Table1[[#This Row],[Plan Revised]])&gt;Table1[[#This Row],[Plan Revised]],0,IF(Table1[[#This Row],[Plan Revised]]=0,0,1-ABS(Table1[[#This Row],[Prod2]]-Table1[[#This Row],[Plan Revised]])/Table1[[#This Row],[Plan Revised]]))</f>
        <v>1</v>
      </c>
      <c r="AB72" s="11"/>
      <c r="AC72" s="30"/>
      <c r="AD72"/>
      <c r="AF72"/>
    </row>
    <row r="73" spans="1:32">
      <c r="A73" s="15" t="str">
        <f>IF(Table1[Week]=WeekSel,"Yes","No")</f>
        <v>No</v>
      </c>
      <c r="B73" s="15" t="str">
        <f>IF((Table1[StartDate]&gt;=Date.GraphMin)*(Table1[StartDate]&lt;=Date.GraphMax)=1,"Yes","No")</f>
        <v>No</v>
      </c>
      <c r="C73" s="15" t="str">
        <f>IF(OR(Table1[[#This Row],[Site]]="FOOD MILLING",Table1[[#This Row],[Site]]="GODACO"), "No", "Yes")</f>
        <v>Yes</v>
      </c>
      <c r="D73" s="40">
        <f>MAX(DATE(Table1[Year],1,1),DATE(Table1[Year],1,1)-WEEKDAY(DATE(Table1[Year],1,1),2)+(Table1[WeekNum]-1)*7+1)</f>
        <v>44711</v>
      </c>
      <c r="E73" s="40">
        <f>MIN(DATE(Table1[Year]+1,1,0),DATE(Table1[Year],1,1)-WEEKDAY(DATE(Table1[Year],1,1),2)+Table1[WeekNum]*7)</f>
        <v>44717</v>
      </c>
      <c r="F73" s="15">
        <v>2022</v>
      </c>
      <c r="G73" s="15">
        <f t="shared" si="2"/>
        <v>6</v>
      </c>
      <c r="H73" s="15">
        <v>23</v>
      </c>
      <c r="I73" s="195" t="str">
        <f>"W" &amp;Table1[[#This Row],[WeekNum]]</f>
        <v>W23</v>
      </c>
      <c r="J73" s="195" t="str">
        <f t="shared" si="3"/>
        <v>22-W23</v>
      </c>
      <c r="K73" s="11" t="s">
        <v>492</v>
      </c>
      <c r="L73" s="11"/>
      <c r="M73" s="266" t="s">
        <v>72</v>
      </c>
      <c r="N73" s="266" t="s">
        <v>368</v>
      </c>
      <c r="O73" s="266" t="s">
        <v>386</v>
      </c>
      <c r="P73" s="11" t="s">
        <v>387</v>
      </c>
      <c r="Q73" s="11" t="s">
        <v>419</v>
      </c>
      <c r="R73" s="11">
        <v>0</v>
      </c>
      <c r="S73" s="11">
        <v>1320</v>
      </c>
      <c r="T73" s="11">
        <f>ABS(Table1[[#This Row],[Prod]]-Table1[[#This Row],[Planned]])</f>
        <v>1320</v>
      </c>
      <c r="U73" s="213">
        <f>IF(ABS(Table1[[#This Row],[Prod]]-Table1[[#This Row],[Planned]])&gt;Table1[[#This Row],[Planned]],0,IF(Table1[[#This Row],[Planned]]=0,0,1-ABS(Table1[[#This Row],[Prod]]-Table1[[#This Row],[Planned]])/Table1[[#This Row],[Planned]]))</f>
        <v>0</v>
      </c>
      <c r="V73" s="11"/>
      <c r="W73" s="11"/>
      <c r="X73" s="27">
        <v>1570</v>
      </c>
      <c r="Y73" s="11">
        <f>Table1[[#This Row],[Prod]]</f>
        <v>1320</v>
      </c>
      <c r="Z73" s="11">
        <f>ABS(Table1[[#This Row],[Prod2]]-Table1[[#This Row],[Plan Revised]])</f>
        <v>250</v>
      </c>
      <c r="AA73" s="287">
        <f>IF(ABS(Table1[[#This Row],[Prod2]]-Table1[[#This Row],[Plan Revised]])&gt;Table1[[#This Row],[Plan Revised]],0,IF(Table1[[#This Row],[Plan Revised]]=0,0,1-ABS(Table1[[#This Row],[Prod2]]-Table1[[#This Row],[Plan Revised]])/Table1[[#This Row],[Plan Revised]]))</f>
        <v>0.84076433121019112</v>
      </c>
      <c r="AB73" s="11"/>
      <c r="AC73" s="30"/>
      <c r="AD73"/>
      <c r="AF73"/>
    </row>
    <row r="74" spans="1:32">
      <c r="A74" s="15" t="str">
        <f>IF(Table1[Week]=WeekSel,"Yes","No")</f>
        <v>No</v>
      </c>
      <c r="B74" s="15" t="str">
        <f>IF((Table1[StartDate]&gt;=Date.GraphMin)*(Table1[StartDate]&lt;=Date.GraphMax)=1,"Yes","No")</f>
        <v>No</v>
      </c>
      <c r="C74" s="15" t="str">
        <f>IF(OR(Table1[[#This Row],[Site]]="FOOD MILLING",Table1[[#This Row],[Site]]="GODACO"), "No", "Yes")</f>
        <v>Yes</v>
      </c>
      <c r="D74" s="40">
        <f>MAX(DATE(Table1[Year],1,1),DATE(Table1[Year],1,1)-WEEKDAY(DATE(Table1[Year],1,1),2)+(Table1[WeekNum]-1)*7+1)</f>
        <v>44711</v>
      </c>
      <c r="E74" s="40">
        <f>MIN(DATE(Table1[Year]+1,1,0),DATE(Table1[Year],1,1)-WEEKDAY(DATE(Table1[Year],1,1),2)+Table1[WeekNum]*7)</f>
        <v>44717</v>
      </c>
      <c r="F74" s="15">
        <v>2022</v>
      </c>
      <c r="G74" s="15">
        <f t="shared" si="2"/>
        <v>6</v>
      </c>
      <c r="H74" s="15">
        <v>23</v>
      </c>
      <c r="I74" s="195" t="str">
        <f>"W" &amp;Table1[[#This Row],[WeekNum]]</f>
        <v>W23</v>
      </c>
      <c r="J74" s="195" t="str">
        <f t="shared" si="3"/>
        <v>22-W23</v>
      </c>
      <c r="K74" s="11" t="s">
        <v>480</v>
      </c>
      <c r="L74" s="11"/>
      <c r="M74" s="266" t="s">
        <v>72</v>
      </c>
      <c r="N74" s="266" t="s">
        <v>368</v>
      </c>
      <c r="O74" s="266" t="s">
        <v>386</v>
      </c>
      <c r="P74" s="11" t="s">
        <v>387</v>
      </c>
      <c r="Q74" s="11" t="s">
        <v>419</v>
      </c>
      <c r="R74" s="11">
        <v>10750</v>
      </c>
      <c r="S74" s="11">
        <v>10699.400000000001</v>
      </c>
      <c r="T74" s="11">
        <f>ABS(Table1[[#This Row],[Prod]]-Table1[[#This Row],[Planned]])</f>
        <v>50.599999999998545</v>
      </c>
      <c r="U74" s="213">
        <f>IF(ABS(Table1[[#This Row],[Prod]]-Table1[[#This Row],[Planned]])&gt;Table1[[#This Row],[Planned]],0,IF(Table1[[#This Row],[Planned]]=0,0,1-ABS(Table1[[#This Row],[Prod]]-Table1[[#This Row],[Planned]])/Table1[[#This Row],[Planned]]))</f>
        <v>0.99529302325581404</v>
      </c>
      <c r="V74" s="11"/>
      <c r="W74" s="11"/>
      <c r="X74" s="27">
        <v>13100</v>
      </c>
      <c r="Y74" s="11">
        <f>Table1[[#This Row],[Prod]]</f>
        <v>10699.400000000001</v>
      </c>
      <c r="Z74" s="11">
        <f>ABS(Table1[[#This Row],[Prod2]]-Table1[[#This Row],[Plan Revised]])</f>
        <v>2400.5999999999985</v>
      </c>
      <c r="AA74" s="287">
        <f>IF(ABS(Table1[[#This Row],[Prod2]]-Table1[[#This Row],[Plan Revised]])&gt;Table1[[#This Row],[Plan Revised]],0,IF(Table1[[#This Row],[Plan Revised]]=0,0,1-ABS(Table1[[#This Row],[Prod2]]-Table1[[#This Row],[Plan Revised]])/Table1[[#This Row],[Plan Revised]]))</f>
        <v>0.81674809160305351</v>
      </c>
      <c r="AB74" s="11"/>
      <c r="AC74" s="30"/>
      <c r="AD74"/>
      <c r="AF74"/>
    </row>
    <row r="75" spans="1:32">
      <c r="A75" s="15" t="str">
        <f>IF(Table1[Week]=WeekSel,"Yes","No")</f>
        <v>No</v>
      </c>
      <c r="B75" s="15" t="str">
        <f>IF((Table1[StartDate]&gt;=Date.GraphMin)*(Table1[StartDate]&lt;=Date.GraphMax)=1,"Yes","No")</f>
        <v>No</v>
      </c>
      <c r="C75" s="15" t="str">
        <f>IF(OR(Table1[[#This Row],[Site]]="FOOD MILLING",Table1[[#This Row],[Site]]="GODACO"), "No", "Yes")</f>
        <v>Yes</v>
      </c>
      <c r="D75" s="40">
        <f>MAX(DATE(Table1[Year],1,1),DATE(Table1[Year],1,1)-WEEKDAY(DATE(Table1[Year],1,1),2)+(Table1[WeekNum]-1)*7+1)</f>
        <v>44711</v>
      </c>
      <c r="E75" s="40">
        <f>MIN(DATE(Table1[Year]+1,1,0),DATE(Table1[Year],1,1)-WEEKDAY(DATE(Table1[Year],1,1),2)+Table1[WeekNum]*7)</f>
        <v>44717</v>
      </c>
      <c r="F75" s="15">
        <v>2022</v>
      </c>
      <c r="G75" s="15">
        <f t="shared" si="2"/>
        <v>6</v>
      </c>
      <c r="H75" s="15">
        <v>23</v>
      </c>
      <c r="I75" s="195" t="str">
        <f>"W" &amp;Table1[[#This Row],[WeekNum]]</f>
        <v>W23</v>
      </c>
      <c r="J75" s="195" t="str">
        <f t="shared" si="3"/>
        <v>22-W23</v>
      </c>
      <c r="K75" s="11" t="s">
        <v>483</v>
      </c>
      <c r="L75" s="11"/>
      <c r="M75" s="266" t="s">
        <v>72</v>
      </c>
      <c r="N75" s="266" t="s">
        <v>368</v>
      </c>
      <c r="O75" s="266" t="s">
        <v>386</v>
      </c>
      <c r="P75" s="11" t="s">
        <v>387</v>
      </c>
      <c r="Q75" s="11" t="s">
        <v>419</v>
      </c>
      <c r="R75" s="11">
        <v>25540</v>
      </c>
      <c r="S75" s="11">
        <v>16554</v>
      </c>
      <c r="T75" s="11">
        <f>ABS(Table1[[#This Row],[Prod]]-Table1[[#This Row],[Planned]])</f>
        <v>8986</v>
      </c>
      <c r="U75" s="213">
        <f>IF(ABS(Table1[[#This Row],[Prod]]-Table1[[#This Row],[Planned]])&gt;Table1[[#This Row],[Planned]],0,IF(Table1[[#This Row],[Planned]]=0,0,1-ABS(Table1[[#This Row],[Prod]]-Table1[[#This Row],[Planned]])/Table1[[#This Row],[Planned]]))</f>
        <v>0.64815974941268606</v>
      </c>
      <c r="V75" s="11"/>
      <c r="W75" s="11"/>
      <c r="X75" s="27">
        <v>16695</v>
      </c>
      <c r="Y75" s="11">
        <f>Table1[[#This Row],[Prod]]</f>
        <v>16554</v>
      </c>
      <c r="Z75" s="11">
        <f>ABS(Table1[[#This Row],[Prod2]]-Table1[[#This Row],[Plan Revised]])</f>
        <v>141</v>
      </c>
      <c r="AA75" s="287">
        <f>IF(ABS(Table1[[#This Row],[Prod2]]-Table1[[#This Row],[Plan Revised]])&gt;Table1[[#This Row],[Plan Revised]],0,IF(Table1[[#This Row],[Plan Revised]]=0,0,1-ABS(Table1[[#This Row],[Prod2]]-Table1[[#This Row],[Plan Revised]])/Table1[[#This Row],[Plan Revised]]))</f>
        <v>0.99155435759209343</v>
      </c>
      <c r="AB75" s="11"/>
      <c r="AC75" s="30"/>
      <c r="AD75"/>
      <c r="AF75"/>
    </row>
    <row r="76" spans="1:32">
      <c r="A76" s="15" t="str">
        <f>IF(Table1[Week]=WeekSel,"Yes","No")</f>
        <v>No</v>
      </c>
      <c r="B76" s="15" t="str">
        <f>IF((Table1[StartDate]&gt;=Date.GraphMin)*(Table1[StartDate]&lt;=Date.GraphMax)=1,"Yes","No")</f>
        <v>No</v>
      </c>
      <c r="C76" s="15" t="str">
        <f>IF(OR(Table1[[#This Row],[Site]]="FOOD MILLING",Table1[[#This Row],[Site]]="GODACO"), "No", "Yes")</f>
        <v>Yes</v>
      </c>
      <c r="D76" s="40">
        <f>MAX(DATE(Table1[Year],1,1),DATE(Table1[Year],1,1)-WEEKDAY(DATE(Table1[Year],1,1),2)+(Table1[WeekNum]-1)*7+1)</f>
        <v>44711</v>
      </c>
      <c r="E76" s="40">
        <f>MIN(DATE(Table1[Year]+1,1,0),DATE(Table1[Year],1,1)-WEEKDAY(DATE(Table1[Year],1,1),2)+Table1[WeekNum]*7)</f>
        <v>44717</v>
      </c>
      <c r="F76" s="15">
        <v>2022</v>
      </c>
      <c r="G76" s="15">
        <f t="shared" si="2"/>
        <v>6</v>
      </c>
      <c r="H76" s="15">
        <v>23</v>
      </c>
      <c r="I76" s="195" t="str">
        <f>"W" &amp;Table1[[#This Row],[WeekNum]]</f>
        <v>W23</v>
      </c>
      <c r="J76" s="195" t="str">
        <f t="shared" si="3"/>
        <v>22-W23</v>
      </c>
      <c r="K76" s="11" t="s">
        <v>478</v>
      </c>
      <c r="L76" s="11"/>
      <c r="M76" s="266" t="s">
        <v>72</v>
      </c>
      <c r="N76" s="266" t="s">
        <v>368</v>
      </c>
      <c r="O76" s="266" t="s">
        <v>386</v>
      </c>
      <c r="P76" s="11" t="s">
        <v>387</v>
      </c>
      <c r="Q76" s="11" t="s">
        <v>419</v>
      </c>
      <c r="R76" s="11">
        <v>360</v>
      </c>
      <c r="S76" s="11">
        <v>960</v>
      </c>
      <c r="T76" s="11">
        <f>ABS(Table1[[#This Row],[Prod]]-Table1[[#This Row],[Planned]])</f>
        <v>600</v>
      </c>
      <c r="U76" s="213">
        <f>IF(ABS(Table1[[#This Row],[Prod]]-Table1[[#This Row],[Planned]])&gt;Table1[[#This Row],[Planned]],0,IF(Table1[[#This Row],[Planned]]=0,0,1-ABS(Table1[[#This Row],[Prod]]-Table1[[#This Row],[Planned]])/Table1[[#This Row],[Planned]]))</f>
        <v>0</v>
      </c>
      <c r="V76" s="11"/>
      <c r="W76" s="11"/>
      <c r="X76" s="27">
        <v>900</v>
      </c>
      <c r="Y76" s="11">
        <f>Table1[[#This Row],[Prod]]</f>
        <v>960</v>
      </c>
      <c r="Z76" s="11">
        <f>ABS(Table1[[#This Row],[Prod2]]-Table1[[#This Row],[Plan Revised]])</f>
        <v>60</v>
      </c>
      <c r="AA76" s="287">
        <f>IF(ABS(Table1[[#This Row],[Prod2]]-Table1[[#This Row],[Plan Revised]])&gt;Table1[[#This Row],[Plan Revised]],0,IF(Table1[[#This Row],[Plan Revised]]=0,0,1-ABS(Table1[[#This Row],[Prod2]]-Table1[[#This Row],[Plan Revised]])/Table1[[#This Row],[Plan Revised]]))</f>
        <v>0.93333333333333335</v>
      </c>
      <c r="AB76" s="11"/>
      <c r="AC76" s="30"/>
      <c r="AD76"/>
      <c r="AF76"/>
    </row>
    <row r="77" spans="1:32">
      <c r="A77" s="15" t="str">
        <f>IF(Table1[Week]=WeekSel,"Yes","No")</f>
        <v>No</v>
      </c>
      <c r="B77" s="15" t="str">
        <f>IF((Table1[StartDate]&gt;=Date.GraphMin)*(Table1[StartDate]&lt;=Date.GraphMax)=1,"Yes","No")</f>
        <v>No</v>
      </c>
      <c r="C77" s="15" t="str">
        <f>IF(OR(Table1[[#This Row],[Site]]="FOOD MILLING",Table1[[#This Row],[Site]]="GODACO"), "No", "Yes")</f>
        <v>Yes</v>
      </c>
      <c r="D77" s="40">
        <f>MAX(DATE(Table1[Year],1,1),DATE(Table1[Year],1,1)-WEEKDAY(DATE(Table1[Year],1,1),2)+(Table1[WeekNum]-1)*7+1)</f>
        <v>44711</v>
      </c>
      <c r="E77" s="40">
        <f>MIN(DATE(Table1[Year]+1,1,0),DATE(Table1[Year],1,1)-WEEKDAY(DATE(Table1[Year],1,1),2)+Table1[WeekNum]*7)</f>
        <v>44717</v>
      </c>
      <c r="F77" s="15">
        <v>2022</v>
      </c>
      <c r="G77" s="15">
        <f t="shared" si="2"/>
        <v>6</v>
      </c>
      <c r="H77" s="15">
        <v>23</v>
      </c>
      <c r="I77" s="195" t="str">
        <f>"W" &amp;Table1[[#This Row],[WeekNum]]</f>
        <v>W23</v>
      </c>
      <c r="J77" s="195" t="str">
        <f t="shared" si="3"/>
        <v>22-W23</v>
      </c>
      <c r="K77" s="11" t="s">
        <v>479</v>
      </c>
      <c r="L77" s="11"/>
      <c r="M77" s="266" t="s">
        <v>72</v>
      </c>
      <c r="N77" s="266" t="s">
        <v>368</v>
      </c>
      <c r="O77" s="266" t="s">
        <v>386</v>
      </c>
      <c r="P77" s="11" t="s">
        <v>387</v>
      </c>
      <c r="Q77" s="11" t="s">
        <v>419</v>
      </c>
      <c r="R77" s="11">
        <v>6500</v>
      </c>
      <c r="S77" s="11">
        <v>6472</v>
      </c>
      <c r="T77" s="11">
        <f>ABS(Table1[[#This Row],[Prod]]-Table1[[#This Row],[Planned]])</f>
        <v>28</v>
      </c>
      <c r="U77" s="213">
        <f>IF(ABS(Table1[[#This Row],[Prod]]-Table1[[#This Row],[Planned]])&gt;Table1[[#This Row],[Planned]],0,IF(Table1[[#This Row],[Planned]]=0,0,1-ABS(Table1[[#This Row],[Prod]]-Table1[[#This Row],[Planned]])/Table1[[#This Row],[Planned]]))</f>
        <v>0.99569230769230765</v>
      </c>
      <c r="V77" s="11"/>
      <c r="W77" s="11"/>
      <c r="X77" s="27">
        <v>7400</v>
      </c>
      <c r="Y77" s="11">
        <f>Table1[[#This Row],[Prod]]</f>
        <v>6472</v>
      </c>
      <c r="Z77" s="11">
        <f>ABS(Table1[[#This Row],[Prod2]]-Table1[[#This Row],[Plan Revised]])</f>
        <v>928</v>
      </c>
      <c r="AA77" s="287">
        <f>IF(ABS(Table1[[#This Row],[Prod2]]-Table1[[#This Row],[Plan Revised]])&gt;Table1[[#This Row],[Plan Revised]],0,IF(Table1[[#This Row],[Plan Revised]]=0,0,1-ABS(Table1[[#This Row],[Prod2]]-Table1[[#This Row],[Plan Revised]])/Table1[[#This Row],[Plan Revised]]))</f>
        <v>0.87459459459459454</v>
      </c>
      <c r="AB77" s="11"/>
      <c r="AC77" s="30"/>
      <c r="AD77"/>
      <c r="AF77"/>
    </row>
    <row r="78" spans="1:32">
      <c r="A78" s="15" t="str">
        <f>IF(Table1[Week]=WeekSel,"Yes","No")</f>
        <v>No</v>
      </c>
      <c r="B78" s="15" t="str">
        <f>IF((Table1[StartDate]&gt;=Date.GraphMin)*(Table1[StartDate]&lt;=Date.GraphMax)=1,"Yes","No")</f>
        <v>No</v>
      </c>
      <c r="C78" s="15" t="str">
        <f>IF(OR(Table1[[#This Row],[Site]]="FOOD MILLING",Table1[[#This Row],[Site]]="GODACO"), "No", "Yes")</f>
        <v>Yes</v>
      </c>
      <c r="D78" s="40">
        <f>MAX(DATE(Table1[Year],1,1),DATE(Table1[Year],1,1)-WEEKDAY(DATE(Table1[Year],1,1),2)+(Table1[WeekNum]-1)*7+1)</f>
        <v>44711</v>
      </c>
      <c r="E78" s="40">
        <f>MIN(DATE(Table1[Year]+1,1,0),DATE(Table1[Year],1,1)-WEEKDAY(DATE(Table1[Year],1,1),2)+Table1[WeekNum]*7)</f>
        <v>44717</v>
      </c>
      <c r="F78" s="15">
        <v>2022</v>
      </c>
      <c r="G78" s="15">
        <f t="shared" si="2"/>
        <v>6</v>
      </c>
      <c r="H78" s="15">
        <v>23</v>
      </c>
      <c r="I78" s="195" t="str">
        <f>"W" &amp;Table1[[#This Row],[WeekNum]]</f>
        <v>W23</v>
      </c>
      <c r="J78" s="195" t="str">
        <f t="shared" si="3"/>
        <v>22-W23</v>
      </c>
      <c r="K78" s="11" t="s">
        <v>485</v>
      </c>
      <c r="L78" s="11"/>
      <c r="M78" s="266" t="s">
        <v>72</v>
      </c>
      <c r="N78" s="266" t="s">
        <v>368</v>
      </c>
      <c r="O78" s="266" t="s">
        <v>386</v>
      </c>
      <c r="P78" s="11" t="s">
        <v>387</v>
      </c>
      <c r="Q78" s="11" t="s">
        <v>419</v>
      </c>
      <c r="R78" s="11">
        <v>5500</v>
      </c>
      <c r="S78" s="11">
        <v>6068.5</v>
      </c>
      <c r="T78" s="11">
        <f>ABS(Table1[[#This Row],[Prod]]-Table1[[#This Row],[Planned]])</f>
        <v>568.5</v>
      </c>
      <c r="U78" s="213">
        <f>IF(ABS(Table1[[#This Row],[Prod]]-Table1[[#This Row],[Planned]])&gt;Table1[[#This Row],[Planned]],0,IF(Table1[[#This Row],[Planned]]=0,0,1-ABS(Table1[[#This Row],[Prod]]-Table1[[#This Row],[Planned]])/Table1[[#This Row],[Planned]]))</f>
        <v>0.89663636363636368</v>
      </c>
      <c r="V78" s="11"/>
      <c r="W78" s="11"/>
      <c r="X78" s="27">
        <v>6000</v>
      </c>
      <c r="Y78" s="11">
        <f>Table1[[#This Row],[Prod]]</f>
        <v>6068.5</v>
      </c>
      <c r="Z78" s="11">
        <f>ABS(Table1[[#This Row],[Prod2]]-Table1[[#This Row],[Plan Revised]])</f>
        <v>68.5</v>
      </c>
      <c r="AA78" s="287">
        <f>IF(ABS(Table1[[#This Row],[Prod2]]-Table1[[#This Row],[Plan Revised]])&gt;Table1[[#This Row],[Plan Revised]],0,IF(Table1[[#This Row],[Plan Revised]]=0,0,1-ABS(Table1[[#This Row],[Prod2]]-Table1[[#This Row],[Plan Revised]])/Table1[[#This Row],[Plan Revised]]))</f>
        <v>0.98858333333333337</v>
      </c>
      <c r="AB78" s="11"/>
      <c r="AC78" s="30"/>
      <c r="AD78"/>
      <c r="AF78"/>
    </row>
    <row r="79" spans="1:32">
      <c r="A79" s="15" t="str">
        <f>IF(Table1[Week]=WeekSel,"Yes","No")</f>
        <v>No</v>
      </c>
      <c r="B79" s="15" t="str">
        <f>IF((Table1[StartDate]&gt;=Date.GraphMin)*(Table1[StartDate]&lt;=Date.GraphMax)=1,"Yes","No")</f>
        <v>No</v>
      </c>
      <c r="C79" s="15" t="str">
        <f>IF(OR(Table1[[#This Row],[Site]]="FOOD MILLING",Table1[[#This Row],[Site]]="GODACO"), "No", "Yes")</f>
        <v>Yes</v>
      </c>
      <c r="D79" s="40">
        <f>MAX(DATE(Table1[Year],1,1),DATE(Table1[Year],1,1)-WEEKDAY(DATE(Table1[Year],1,1),2)+(Table1[WeekNum]-1)*7+1)</f>
        <v>44711</v>
      </c>
      <c r="E79" s="40">
        <f>MIN(DATE(Table1[Year]+1,1,0),DATE(Table1[Year],1,1)-WEEKDAY(DATE(Table1[Year],1,1),2)+Table1[WeekNum]*7)</f>
        <v>44717</v>
      </c>
      <c r="F79" s="15">
        <v>2022</v>
      </c>
      <c r="G79" s="15">
        <f t="shared" si="2"/>
        <v>6</v>
      </c>
      <c r="H79" s="15">
        <v>23</v>
      </c>
      <c r="I79" s="195" t="str">
        <f>"W" &amp;Table1[[#This Row],[WeekNum]]</f>
        <v>W23</v>
      </c>
      <c r="J79" s="195" t="str">
        <f t="shared" si="3"/>
        <v>22-W23</v>
      </c>
      <c r="K79" s="11" t="s">
        <v>481</v>
      </c>
      <c r="L79" s="11"/>
      <c r="M79" s="266" t="s">
        <v>72</v>
      </c>
      <c r="N79" s="266" t="s">
        <v>368</v>
      </c>
      <c r="O79" s="266" t="s">
        <v>386</v>
      </c>
      <c r="P79" s="11" t="s">
        <v>387</v>
      </c>
      <c r="Q79" s="11" t="s">
        <v>419</v>
      </c>
      <c r="R79" s="11">
        <v>600</v>
      </c>
      <c r="S79" s="11">
        <v>877.3</v>
      </c>
      <c r="T79" s="11">
        <f>ABS(Table1[[#This Row],[Prod]]-Table1[[#This Row],[Planned]])</f>
        <v>277.29999999999995</v>
      </c>
      <c r="U79" s="213">
        <f>IF(ABS(Table1[[#This Row],[Prod]]-Table1[[#This Row],[Planned]])&gt;Table1[[#This Row],[Planned]],0,IF(Table1[[#This Row],[Planned]]=0,0,1-ABS(Table1[[#This Row],[Prod]]-Table1[[#This Row],[Planned]])/Table1[[#This Row],[Planned]]))</f>
        <v>0.53783333333333339</v>
      </c>
      <c r="V79" s="11"/>
      <c r="W79" s="11"/>
      <c r="X79" s="27">
        <v>750</v>
      </c>
      <c r="Y79" s="11">
        <f>Table1[[#This Row],[Prod]]</f>
        <v>877.3</v>
      </c>
      <c r="Z79" s="11">
        <f>ABS(Table1[[#This Row],[Prod2]]-Table1[[#This Row],[Plan Revised]])</f>
        <v>127.29999999999995</v>
      </c>
      <c r="AA79" s="287">
        <f>IF(ABS(Table1[[#This Row],[Prod2]]-Table1[[#This Row],[Plan Revised]])&gt;Table1[[#This Row],[Plan Revised]],0,IF(Table1[[#This Row],[Plan Revised]]=0,0,1-ABS(Table1[[#This Row],[Prod2]]-Table1[[#This Row],[Plan Revised]])/Table1[[#This Row],[Plan Revised]]))</f>
        <v>0.83026666666666671</v>
      </c>
      <c r="AB79" s="11"/>
      <c r="AC79" s="30"/>
      <c r="AD79"/>
      <c r="AF79"/>
    </row>
    <row r="80" spans="1:32">
      <c r="A80" s="15" t="str">
        <f>IF(Table1[Week]=WeekSel,"Yes","No")</f>
        <v>No</v>
      </c>
      <c r="B80" s="15" t="str">
        <f>IF((Table1[StartDate]&gt;=Date.GraphMin)*(Table1[StartDate]&lt;=Date.GraphMax)=1,"Yes","No")</f>
        <v>No</v>
      </c>
      <c r="C80" s="15" t="str">
        <f>IF(OR(Table1[[#This Row],[Site]]="FOOD MILLING",Table1[[#This Row],[Site]]="GODACO"), "No", "Yes")</f>
        <v>Yes</v>
      </c>
      <c r="D80" s="40">
        <f>MAX(DATE(Table1[Year],1,1),DATE(Table1[Year],1,1)-WEEKDAY(DATE(Table1[Year],1,1),2)+(Table1[WeekNum]-1)*7+1)</f>
        <v>44711</v>
      </c>
      <c r="E80" s="40">
        <f>MIN(DATE(Table1[Year]+1,1,0),DATE(Table1[Year],1,1)-WEEKDAY(DATE(Table1[Year],1,1),2)+Table1[WeekNum]*7)</f>
        <v>44717</v>
      </c>
      <c r="F80" s="15">
        <v>2022</v>
      </c>
      <c r="G80" s="15">
        <f t="shared" si="2"/>
        <v>6</v>
      </c>
      <c r="H80" s="15">
        <v>23</v>
      </c>
      <c r="I80" s="195" t="str">
        <f>"W" &amp;Table1[[#This Row],[WeekNum]]</f>
        <v>W23</v>
      </c>
      <c r="J80" s="195" t="str">
        <f t="shared" si="3"/>
        <v>22-W23</v>
      </c>
      <c r="K80" s="11" t="s">
        <v>484</v>
      </c>
      <c r="L80" s="11"/>
      <c r="M80" s="266" t="s">
        <v>72</v>
      </c>
      <c r="N80" s="266" t="s">
        <v>368</v>
      </c>
      <c r="O80" s="266" t="s">
        <v>386</v>
      </c>
      <c r="P80" s="11" t="s">
        <v>387</v>
      </c>
      <c r="Q80" s="11" t="s">
        <v>419</v>
      </c>
      <c r="R80" s="11">
        <v>3500</v>
      </c>
      <c r="S80" s="11">
        <v>2522.5</v>
      </c>
      <c r="T80" s="11">
        <f>ABS(Table1[[#This Row],[Prod]]-Table1[[#This Row],[Planned]])</f>
        <v>977.5</v>
      </c>
      <c r="U80" s="213">
        <f>IF(ABS(Table1[[#This Row],[Prod]]-Table1[[#This Row],[Planned]])&gt;Table1[[#This Row],[Planned]],0,IF(Table1[[#This Row],[Planned]]=0,0,1-ABS(Table1[[#This Row],[Prod]]-Table1[[#This Row],[Planned]])/Table1[[#This Row],[Planned]]))</f>
        <v>0.72071428571428564</v>
      </c>
      <c r="V80" s="11"/>
      <c r="W80" s="11"/>
      <c r="X80" s="27">
        <v>2500</v>
      </c>
      <c r="Y80" s="11">
        <f>Table1[[#This Row],[Prod]]</f>
        <v>2522.5</v>
      </c>
      <c r="Z80" s="11">
        <f>ABS(Table1[[#This Row],[Prod2]]-Table1[[#This Row],[Plan Revised]])</f>
        <v>22.5</v>
      </c>
      <c r="AA80" s="287">
        <f>IF(ABS(Table1[[#This Row],[Prod2]]-Table1[[#This Row],[Plan Revised]])&gt;Table1[[#This Row],[Plan Revised]],0,IF(Table1[[#This Row],[Plan Revised]]=0,0,1-ABS(Table1[[#This Row],[Prod2]]-Table1[[#This Row],[Plan Revised]])/Table1[[#This Row],[Plan Revised]]))</f>
        <v>0.99099999999999999</v>
      </c>
      <c r="AB80" s="11"/>
      <c r="AC80" s="30"/>
      <c r="AD80"/>
      <c r="AF80"/>
    </row>
    <row r="81" spans="1:32">
      <c r="A81" s="15" t="str">
        <f>IF(Table1[Week]=WeekSel,"Yes","No")</f>
        <v>No</v>
      </c>
      <c r="B81" s="15" t="str">
        <f>IF((Table1[StartDate]&gt;=Date.GraphMin)*(Table1[StartDate]&lt;=Date.GraphMax)=1,"Yes","No")</f>
        <v>No</v>
      </c>
      <c r="C81" s="15" t="str">
        <f>IF(OR(Table1[[#This Row],[Site]]="FOOD MILLING",Table1[[#This Row],[Site]]="GODACO"), "No", "Yes")</f>
        <v>Yes</v>
      </c>
      <c r="D81" s="40">
        <f>MAX(DATE(Table1[Year],1,1),DATE(Table1[Year],1,1)-WEEKDAY(DATE(Table1[Year],1,1),2)+(Table1[WeekNum]-1)*7+1)</f>
        <v>44711</v>
      </c>
      <c r="E81" s="40">
        <f>MIN(DATE(Table1[Year]+1,1,0),DATE(Table1[Year],1,1)-WEEKDAY(DATE(Table1[Year],1,1),2)+Table1[WeekNum]*7)</f>
        <v>44717</v>
      </c>
      <c r="F81" s="15">
        <v>2022</v>
      </c>
      <c r="G81" s="15">
        <f t="shared" si="2"/>
        <v>6</v>
      </c>
      <c r="H81" s="15">
        <v>23</v>
      </c>
      <c r="I81" s="195" t="str">
        <f>"W" &amp;Table1[[#This Row],[WeekNum]]</f>
        <v>W23</v>
      </c>
      <c r="J81" s="195" t="str">
        <f t="shared" si="3"/>
        <v>22-W23</v>
      </c>
      <c r="K81" s="11" t="s">
        <v>487</v>
      </c>
      <c r="L81" s="11"/>
      <c r="M81" s="266" t="s">
        <v>72</v>
      </c>
      <c r="N81" s="266" t="s">
        <v>368</v>
      </c>
      <c r="O81" s="266" t="s">
        <v>386</v>
      </c>
      <c r="P81" s="11" t="s">
        <v>387</v>
      </c>
      <c r="Q81" s="11" t="s">
        <v>419</v>
      </c>
      <c r="R81" s="11">
        <v>0</v>
      </c>
      <c r="S81" s="11">
        <v>0</v>
      </c>
      <c r="T81" s="11">
        <f>ABS(Table1[[#This Row],[Prod]]-Table1[[#This Row],[Planned]])</f>
        <v>0</v>
      </c>
      <c r="U81" s="213">
        <f>IF(ABS(Table1[[#This Row],[Prod]]-Table1[[#This Row],[Planned]])&gt;Table1[[#This Row],[Planned]],0,IF(Table1[[#This Row],[Planned]]=0,0,1-ABS(Table1[[#This Row],[Prod]]-Table1[[#This Row],[Planned]])/Table1[[#This Row],[Planned]]))</f>
        <v>0</v>
      </c>
      <c r="V81" s="11"/>
      <c r="W81" s="11"/>
      <c r="X81" s="27">
        <v>0</v>
      </c>
      <c r="Y81" s="11">
        <f>Table1[[#This Row],[Prod]]</f>
        <v>0</v>
      </c>
      <c r="Z81" s="11">
        <f>ABS(Table1[[#This Row],[Prod2]]-Table1[[#This Row],[Plan Revised]])</f>
        <v>0</v>
      </c>
      <c r="AA81" s="287">
        <f>IF(ABS(Table1[[#This Row],[Prod2]]-Table1[[#This Row],[Plan Revised]])&gt;Table1[[#This Row],[Plan Revised]],0,IF(Table1[[#This Row],[Plan Revised]]=0,0,1-ABS(Table1[[#This Row],[Prod2]]-Table1[[#This Row],[Plan Revised]])/Table1[[#This Row],[Plan Revised]]))</f>
        <v>0</v>
      </c>
      <c r="AB81" s="11"/>
      <c r="AC81" s="30"/>
      <c r="AD81"/>
      <c r="AF81"/>
    </row>
    <row r="82" spans="1:32">
      <c r="A82" s="15" t="str">
        <f>IF(Table1[Week]=WeekSel,"Yes","No")</f>
        <v>No</v>
      </c>
      <c r="B82" s="15" t="str">
        <f>IF((Table1[StartDate]&gt;=Date.GraphMin)*(Table1[StartDate]&lt;=Date.GraphMax)=1,"Yes","No")</f>
        <v>No</v>
      </c>
      <c r="C82" s="15" t="str">
        <f>IF(OR(Table1[[#This Row],[Site]]="FOOD MILLING",Table1[[#This Row],[Site]]="GODACO"), "No", "Yes")</f>
        <v>Yes</v>
      </c>
      <c r="D82" s="40">
        <f>MAX(DATE(Table1[Year],1,1),DATE(Table1[Year],1,1)-WEEKDAY(DATE(Table1[Year],1,1),2)+(Table1[WeekNum]-1)*7+1)</f>
        <v>44711</v>
      </c>
      <c r="E82" s="40">
        <f>MIN(DATE(Table1[Year]+1,1,0),DATE(Table1[Year],1,1)-WEEKDAY(DATE(Table1[Year],1,1),2)+Table1[WeekNum]*7)</f>
        <v>44717</v>
      </c>
      <c r="F82" s="15">
        <v>2022</v>
      </c>
      <c r="G82" s="15">
        <f t="shared" si="2"/>
        <v>6</v>
      </c>
      <c r="H82" s="15">
        <v>23</v>
      </c>
      <c r="I82" s="195" t="str">
        <f>"W" &amp;Table1[[#This Row],[WeekNum]]</f>
        <v>W23</v>
      </c>
      <c r="J82" s="195" t="str">
        <f t="shared" si="3"/>
        <v>22-W23</v>
      </c>
      <c r="K82" s="11" t="s">
        <v>490</v>
      </c>
      <c r="L82" s="11"/>
      <c r="M82" s="266" t="s">
        <v>72</v>
      </c>
      <c r="N82" s="266" t="s">
        <v>368</v>
      </c>
      <c r="O82" s="266" t="s">
        <v>386</v>
      </c>
      <c r="P82" s="11" t="s">
        <v>387</v>
      </c>
      <c r="Q82" s="11" t="s">
        <v>419</v>
      </c>
      <c r="R82" s="11">
        <v>2000</v>
      </c>
      <c r="S82" s="11">
        <v>1250</v>
      </c>
      <c r="T82" s="11">
        <f>ABS(Table1[[#This Row],[Prod]]-Table1[[#This Row],[Planned]])</f>
        <v>750</v>
      </c>
      <c r="U82" s="213">
        <f>IF(ABS(Table1[[#This Row],[Prod]]-Table1[[#This Row],[Planned]])&gt;Table1[[#This Row],[Planned]],0,IF(Table1[[#This Row],[Planned]]=0,0,1-ABS(Table1[[#This Row],[Prod]]-Table1[[#This Row],[Planned]])/Table1[[#This Row],[Planned]]))</f>
        <v>0.625</v>
      </c>
      <c r="V82" s="11"/>
      <c r="W82" s="11"/>
      <c r="X82" s="27">
        <v>1250</v>
      </c>
      <c r="Y82" s="11">
        <f>Table1[[#This Row],[Prod]]</f>
        <v>1250</v>
      </c>
      <c r="Z82" s="11">
        <f>ABS(Table1[[#This Row],[Prod2]]-Table1[[#This Row],[Plan Revised]])</f>
        <v>0</v>
      </c>
      <c r="AA82" s="287">
        <f>IF(ABS(Table1[[#This Row],[Prod2]]-Table1[[#This Row],[Plan Revised]])&gt;Table1[[#This Row],[Plan Revised]],0,IF(Table1[[#This Row],[Plan Revised]]=0,0,1-ABS(Table1[[#This Row],[Prod2]]-Table1[[#This Row],[Plan Revised]])/Table1[[#This Row],[Plan Revised]]))</f>
        <v>1</v>
      </c>
      <c r="AB82" s="11"/>
      <c r="AC82" s="30"/>
      <c r="AD82"/>
      <c r="AF82"/>
    </row>
    <row r="83" spans="1:32">
      <c r="A83" s="15" t="str">
        <f>IF(Table1[Week]=WeekSel,"Yes","No")</f>
        <v>No</v>
      </c>
      <c r="B83" s="15" t="str">
        <f>IF((Table1[StartDate]&gt;=Date.GraphMin)*(Table1[StartDate]&lt;=Date.GraphMax)=1,"Yes","No")</f>
        <v>No</v>
      </c>
      <c r="C83" s="15" t="str">
        <f>IF(OR(Table1[[#This Row],[Site]]="FOOD MILLING",Table1[[#This Row],[Site]]="GODACO"), "No", "Yes")</f>
        <v>Yes</v>
      </c>
      <c r="D83" s="40">
        <f>MAX(DATE(Table1[Year],1,1),DATE(Table1[Year],1,1)-WEEKDAY(DATE(Table1[Year],1,1),2)+(Table1[WeekNum]-1)*7+1)</f>
        <v>44711</v>
      </c>
      <c r="E83" s="40">
        <f>MIN(DATE(Table1[Year]+1,1,0),DATE(Table1[Year],1,1)-WEEKDAY(DATE(Table1[Year],1,1),2)+Table1[WeekNum]*7)</f>
        <v>44717</v>
      </c>
      <c r="F83" s="15">
        <v>2022</v>
      </c>
      <c r="G83" s="15">
        <f t="shared" si="2"/>
        <v>6</v>
      </c>
      <c r="H83" s="15">
        <v>23</v>
      </c>
      <c r="I83" s="195" t="str">
        <f>"W" &amp;Table1[[#This Row],[WeekNum]]</f>
        <v>W23</v>
      </c>
      <c r="J83" s="195" t="str">
        <f t="shared" si="3"/>
        <v>22-W23</v>
      </c>
      <c r="K83" s="11" t="s">
        <v>493</v>
      </c>
      <c r="L83" s="11"/>
      <c r="M83" s="266" t="s">
        <v>72</v>
      </c>
      <c r="N83" s="266" t="s">
        <v>368</v>
      </c>
      <c r="O83" s="266" t="s">
        <v>386</v>
      </c>
      <c r="P83" s="11" t="s">
        <v>387</v>
      </c>
      <c r="Q83" s="11" t="s">
        <v>419</v>
      </c>
      <c r="R83" s="11">
        <v>0</v>
      </c>
      <c r="S83" s="11">
        <v>250</v>
      </c>
      <c r="T83" s="11">
        <f>ABS(Table1[[#This Row],[Prod]]-Table1[[#This Row],[Planned]])</f>
        <v>250</v>
      </c>
      <c r="U83" s="213">
        <f>IF(ABS(Table1[[#This Row],[Prod]]-Table1[[#This Row],[Planned]])&gt;Table1[[#This Row],[Planned]],0,IF(Table1[[#This Row],[Planned]]=0,0,1-ABS(Table1[[#This Row],[Prod]]-Table1[[#This Row],[Planned]])/Table1[[#This Row],[Planned]]))</f>
        <v>0</v>
      </c>
      <c r="V83" s="11"/>
      <c r="W83" s="11"/>
      <c r="X83" s="27">
        <v>250</v>
      </c>
      <c r="Y83" s="11">
        <f>Table1[[#This Row],[Prod]]</f>
        <v>250</v>
      </c>
      <c r="Z83" s="11">
        <f>ABS(Table1[[#This Row],[Prod2]]-Table1[[#This Row],[Plan Revised]])</f>
        <v>0</v>
      </c>
      <c r="AA83" s="287">
        <f>IF(ABS(Table1[[#This Row],[Prod2]]-Table1[[#This Row],[Plan Revised]])&gt;Table1[[#This Row],[Plan Revised]],0,IF(Table1[[#This Row],[Plan Revised]]=0,0,1-ABS(Table1[[#This Row],[Prod2]]-Table1[[#This Row],[Plan Revised]])/Table1[[#This Row],[Plan Revised]]))</f>
        <v>1</v>
      </c>
      <c r="AB83" s="11"/>
      <c r="AC83" s="30"/>
      <c r="AD83"/>
      <c r="AF83"/>
    </row>
    <row r="84" spans="1:32">
      <c r="A84" s="15" t="str">
        <f>IF(Table1[Week]=WeekSel,"Yes","No")</f>
        <v>No</v>
      </c>
      <c r="B84" s="15" t="str">
        <f>IF((Table1[StartDate]&gt;=Date.GraphMin)*(Table1[StartDate]&lt;=Date.GraphMax)=1,"Yes","No")</f>
        <v>No</v>
      </c>
      <c r="C84" s="15" t="str">
        <f>IF(OR(Table1[[#This Row],[Site]]="FOOD MILLING",Table1[[#This Row],[Site]]="GODACO"), "No", "Yes")</f>
        <v>Yes</v>
      </c>
      <c r="D84" s="40">
        <f>MAX(DATE(Table1[Year],1,1),DATE(Table1[Year],1,1)-WEEKDAY(DATE(Table1[Year],1,1),2)+(Table1[WeekNum]-1)*7+1)</f>
        <v>44711</v>
      </c>
      <c r="E84" s="40">
        <f>MIN(DATE(Table1[Year]+1,1,0),DATE(Table1[Year],1,1)-WEEKDAY(DATE(Table1[Year],1,1),2)+Table1[WeekNum]*7)</f>
        <v>44717</v>
      </c>
      <c r="F84" s="15">
        <v>2022</v>
      </c>
      <c r="G84" s="15">
        <f t="shared" si="2"/>
        <v>6</v>
      </c>
      <c r="H84" s="15">
        <v>23</v>
      </c>
      <c r="I84" s="195" t="str">
        <f>"W" &amp;Table1[[#This Row],[WeekNum]]</f>
        <v>W23</v>
      </c>
      <c r="J84" s="195" t="str">
        <f t="shared" si="3"/>
        <v>22-W23</v>
      </c>
      <c r="K84" s="11" t="s">
        <v>488</v>
      </c>
      <c r="L84" s="11"/>
      <c r="M84" s="266" t="s">
        <v>72</v>
      </c>
      <c r="N84" s="266" t="s">
        <v>368</v>
      </c>
      <c r="O84" s="266" t="s">
        <v>386</v>
      </c>
      <c r="P84" s="11" t="s">
        <v>387</v>
      </c>
      <c r="Q84" s="11" t="s">
        <v>419</v>
      </c>
      <c r="R84" s="11">
        <v>0</v>
      </c>
      <c r="S84" s="11">
        <v>0</v>
      </c>
      <c r="T84" s="11">
        <f>ABS(Table1[[#This Row],[Prod]]-Table1[[#This Row],[Planned]])</f>
        <v>0</v>
      </c>
      <c r="U84" s="213">
        <f>IF(ABS(Table1[[#This Row],[Prod]]-Table1[[#This Row],[Planned]])&gt;Table1[[#This Row],[Planned]],0,IF(Table1[[#This Row],[Planned]]=0,0,1-ABS(Table1[[#This Row],[Prod]]-Table1[[#This Row],[Planned]])/Table1[[#This Row],[Planned]]))</f>
        <v>0</v>
      </c>
      <c r="V84" s="11"/>
      <c r="W84" s="11"/>
      <c r="X84" s="27">
        <v>0</v>
      </c>
      <c r="Y84" s="11">
        <f>Table1[[#This Row],[Prod]]</f>
        <v>0</v>
      </c>
      <c r="Z84" s="11">
        <f>ABS(Table1[[#This Row],[Prod2]]-Table1[[#This Row],[Plan Revised]])</f>
        <v>0</v>
      </c>
      <c r="AA84" s="287">
        <f>IF(ABS(Table1[[#This Row],[Prod2]]-Table1[[#This Row],[Plan Revised]])&gt;Table1[[#This Row],[Plan Revised]],0,IF(Table1[[#This Row],[Plan Revised]]=0,0,1-ABS(Table1[[#This Row],[Prod2]]-Table1[[#This Row],[Plan Revised]])/Table1[[#This Row],[Plan Revised]]))</f>
        <v>0</v>
      </c>
      <c r="AB84" s="11"/>
      <c r="AC84" s="30"/>
      <c r="AD84"/>
      <c r="AF84"/>
    </row>
    <row r="85" spans="1:32">
      <c r="A85" s="15" t="str">
        <f>IF(Table1[Week]=WeekSel,"Yes","No")</f>
        <v>No</v>
      </c>
      <c r="B85" s="15" t="str">
        <f>IF((Table1[StartDate]&gt;=Date.GraphMin)*(Table1[StartDate]&lt;=Date.GraphMax)=1,"Yes","No")</f>
        <v>No</v>
      </c>
      <c r="C85" s="15" t="str">
        <f>IF(OR(Table1[[#This Row],[Site]]="FOOD MILLING",Table1[[#This Row],[Site]]="GODACO"), "No", "Yes")</f>
        <v>Yes</v>
      </c>
      <c r="D85" s="40">
        <f>MAX(DATE(Table1[Year],1,1),DATE(Table1[Year],1,1)-WEEKDAY(DATE(Table1[Year],1,1),2)+(Table1[WeekNum]-1)*7+1)</f>
        <v>44711</v>
      </c>
      <c r="E85" s="40">
        <f>MIN(DATE(Table1[Year]+1,1,0),DATE(Table1[Year],1,1)-WEEKDAY(DATE(Table1[Year],1,1),2)+Table1[WeekNum]*7)</f>
        <v>44717</v>
      </c>
      <c r="F85" s="15">
        <v>2022</v>
      </c>
      <c r="G85" s="15">
        <f t="shared" si="2"/>
        <v>6</v>
      </c>
      <c r="H85" s="15">
        <v>23</v>
      </c>
      <c r="I85" s="195" t="str">
        <f>"W" &amp;Table1[[#This Row],[WeekNum]]</f>
        <v>W23</v>
      </c>
      <c r="J85" s="195" t="str">
        <f t="shared" si="3"/>
        <v>22-W23</v>
      </c>
      <c r="K85" s="11" t="s">
        <v>489</v>
      </c>
      <c r="L85" s="11"/>
      <c r="M85" s="266" t="s">
        <v>72</v>
      </c>
      <c r="N85" s="266" t="s">
        <v>368</v>
      </c>
      <c r="O85" s="266" t="s">
        <v>386</v>
      </c>
      <c r="P85" s="11" t="s">
        <v>387</v>
      </c>
      <c r="Q85" s="11" t="s">
        <v>419</v>
      </c>
      <c r="R85" s="11">
        <v>900</v>
      </c>
      <c r="S85" s="11">
        <v>1800</v>
      </c>
      <c r="T85" s="11">
        <f>ABS(Table1[[#This Row],[Prod]]-Table1[[#This Row],[Planned]])</f>
        <v>900</v>
      </c>
      <c r="U85" s="213">
        <f>IF(ABS(Table1[[#This Row],[Prod]]-Table1[[#This Row],[Planned]])&gt;Table1[[#This Row],[Planned]],0,IF(Table1[[#This Row],[Planned]]=0,0,1-ABS(Table1[[#This Row],[Prod]]-Table1[[#This Row],[Planned]])/Table1[[#This Row],[Planned]]))</f>
        <v>0</v>
      </c>
      <c r="V85" s="11"/>
      <c r="W85" s="11"/>
      <c r="X85" s="27">
        <v>1800</v>
      </c>
      <c r="Y85" s="11">
        <f>Table1[[#This Row],[Prod]]</f>
        <v>1800</v>
      </c>
      <c r="Z85" s="11">
        <f>ABS(Table1[[#This Row],[Prod2]]-Table1[[#This Row],[Plan Revised]])</f>
        <v>0</v>
      </c>
      <c r="AA85" s="287">
        <f>IF(ABS(Table1[[#This Row],[Prod2]]-Table1[[#This Row],[Plan Revised]])&gt;Table1[[#This Row],[Plan Revised]],0,IF(Table1[[#This Row],[Plan Revised]]=0,0,1-ABS(Table1[[#This Row],[Prod2]]-Table1[[#This Row],[Plan Revised]])/Table1[[#This Row],[Plan Revised]]))</f>
        <v>1</v>
      </c>
      <c r="AB85" s="11"/>
      <c r="AC85" s="30"/>
      <c r="AD85"/>
      <c r="AF85"/>
    </row>
    <row r="86" spans="1:32">
      <c r="A86" s="15" t="str">
        <f>IF(Table1[Week]=WeekSel,"Yes","No")</f>
        <v>No</v>
      </c>
      <c r="B86" s="15" t="str">
        <f>IF((Table1[StartDate]&gt;=Date.GraphMin)*(Table1[StartDate]&lt;=Date.GraphMax)=1,"Yes","No")</f>
        <v>No</v>
      </c>
      <c r="C86" s="15" t="str">
        <f>IF(OR(Table1[[#This Row],[Site]]="FOOD MILLING",Table1[[#This Row],[Site]]="GODACO"), "No", "Yes")</f>
        <v>Yes</v>
      </c>
      <c r="D86" s="40">
        <f>MAX(DATE(Table1[Year],1,1),DATE(Table1[Year],1,1)-WEEKDAY(DATE(Table1[Year],1,1),2)+(Table1[WeekNum]-1)*7+1)</f>
        <v>44711</v>
      </c>
      <c r="E86" s="40">
        <f>MIN(DATE(Table1[Year]+1,1,0),DATE(Table1[Year],1,1)-WEEKDAY(DATE(Table1[Year],1,1),2)+Table1[WeekNum]*7)</f>
        <v>44717</v>
      </c>
      <c r="F86" s="15">
        <v>2022</v>
      </c>
      <c r="G86" s="15">
        <f t="shared" si="2"/>
        <v>6</v>
      </c>
      <c r="H86" s="15">
        <v>23</v>
      </c>
      <c r="I86" s="195" t="str">
        <f>"W" &amp;Table1[[#This Row],[WeekNum]]</f>
        <v>W23</v>
      </c>
      <c r="J86" s="195" t="str">
        <f t="shared" si="3"/>
        <v>22-W23</v>
      </c>
      <c r="K86" s="11" t="s">
        <v>482</v>
      </c>
      <c r="L86" s="11"/>
      <c r="M86" s="266" t="s">
        <v>72</v>
      </c>
      <c r="N86" s="266" t="s">
        <v>368</v>
      </c>
      <c r="O86" s="266" t="s">
        <v>386</v>
      </c>
      <c r="P86" s="11" t="s">
        <v>387</v>
      </c>
      <c r="Q86" s="11" t="s">
        <v>419</v>
      </c>
      <c r="R86" s="11">
        <v>1800</v>
      </c>
      <c r="S86" s="11">
        <v>1900.5</v>
      </c>
      <c r="T86" s="11">
        <f>ABS(Table1[[#This Row],[Prod]]-Table1[[#This Row],[Planned]])</f>
        <v>100.5</v>
      </c>
      <c r="U86" s="213">
        <f>IF(ABS(Table1[[#This Row],[Prod]]-Table1[[#This Row],[Planned]])&gt;Table1[[#This Row],[Planned]],0,IF(Table1[[#This Row],[Planned]]=0,0,1-ABS(Table1[[#This Row],[Prod]]-Table1[[#This Row],[Planned]])/Table1[[#This Row],[Planned]]))</f>
        <v>0.94416666666666671</v>
      </c>
      <c r="V86" s="11"/>
      <c r="W86" s="11"/>
      <c r="X86" s="27">
        <v>1800</v>
      </c>
      <c r="Y86" s="11">
        <f>Table1[[#This Row],[Prod]]</f>
        <v>1900.5</v>
      </c>
      <c r="Z86" s="11">
        <f>ABS(Table1[[#This Row],[Prod2]]-Table1[[#This Row],[Plan Revised]])</f>
        <v>100.5</v>
      </c>
      <c r="AA86" s="287">
        <f>IF(ABS(Table1[[#This Row],[Prod2]]-Table1[[#This Row],[Plan Revised]])&gt;Table1[[#This Row],[Plan Revised]],0,IF(Table1[[#This Row],[Plan Revised]]=0,0,1-ABS(Table1[[#This Row],[Prod2]]-Table1[[#This Row],[Plan Revised]])/Table1[[#This Row],[Plan Revised]]))</f>
        <v>0.94416666666666671</v>
      </c>
      <c r="AB86" s="11"/>
      <c r="AC86" s="30"/>
      <c r="AD86"/>
      <c r="AF86"/>
    </row>
    <row r="87" spans="1:32">
      <c r="A87" s="15" t="str">
        <f>IF(Table1[Week]=WeekSel,"Yes","No")</f>
        <v>No</v>
      </c>
      <c r="B87" s="15" t="str">
        <f>IF((Table1[StartDate]&gt;=Date.GraphMin)*(Table1[StartDate]&lt;=Date.GraphMax)=1,"Yes","No")</f>
        <v>No</v>
      </c>
      <c r="C87" s="15" t="str">
        <f>IF(OR(Table1[[#This Row],[Site]]="FOOD MILLING",Table1[[#This Row],[Site]]="GODACO"), "No", "Yes")</f>
        <v>Yes</v>
      </c>
      <c r="D87" s="40">
        <f>MAX(DATE(Table1[Year],1,1),DATE(Table1[Year],1,1)-WEEKDAY(DATE(Table1[Year],1,1),2)+(Table1[WeekNum]-1)*7+1)</f>
        <v>44711</v>
      </c>
      <c r="E87" s="40">
        <f>MIN(DATE(Table1[Year]+1,1,0),DATE(Table1[Year],1,1)-WEEKDAY(DATE(Table1[Year],1,1),2)+Table1[WeekNum]*7)</f>
        <v>44717</v>
      </c>
      <c r="F87" s="15">
        <v>2022</v>
      </c>
      <c r="G87" s="15">
        <f t="shared" si="2"/>
        <v>6</v>
      </c>
      <c r="H87" s="15">
        <v>23</v>
      </c>
      <c r="I87" s="195" t="str">
        <f>"W" &amp;Table1[[#This Row],[WeekNum]]</f>
        <v>W23</v>
      </c>
      <c r="J87" s="195" t="str">
        <f t="shared" si="3"/>
        <v>22-W23</v>
      </c>
      <c r="K87" s="11" t="s">
        <v>477</v>
      </c>
      <c r="L87" s="11"/>
      <c r="M87" s="266" t="s">
        <v>72</v>
      </c>
      <c r="N87" s="266" t="s">
        <v>368</v>
      </c>
      <c r="O87" s="266" t="s">
        <v>386</v>
      </c>
      <c r="P87" s="11" t="s">
        <v>388</v>
      </c>
      <c r="Q87" s="11" t="s">
        <v>419</v>
      </c>
      <c r="R87" s="11">
        <v>1125</v>
      </c>
      <c r="S87" s="11">
        <v>303.75</v>
      </c>
      <c r="T87" s="11">
        <f>ABS(Table1[[#This Row],[Prod]]-Table1[[#This Row],[Planned]])</f>
        <v>821.25</v>
      </c>
      <c r="U87" s="213">
        <f>IF(ABS(Table1[[#This Row],[Prod]]-Table1[[#This Row],[Planned]])&gt;Table1[[#This Row],[Planned]],0,IF(Table1[[#This Row],[Planned]]=0,0,1-ABS(Table1[[#This Row],[Prod]]-Table1[[#This Row],[Planned]])/Table1[[#This Row],[Planned]]))</f>
        <v>0.27</v>
      </c>
      <c r="V87" s="11"/>
      <c r="W87" s="11"/>
      <c r="X87" s="27">
        <v>328.5</v>
      </c>
      <c r="Y87" s="11">
        <f>Table1[[#This Row],[Prod]]</f>
        <v>303.75</v>
      </c>
      <c r="Z87" s="11">
        <f>ABS(Table1[[#This Row],[Prod2]]-Table1[[#This Row],[Plan Revised]])</f>
        <v>24.75</v>
      </c>
      <c r="AA87" s="287">
        <f>IF(ABS(Table1[[#This Row],[Prod2]]-Table1[[#This Row],[Plan Revised]])&gt;Table1[[#This Row],[Plan Revised]],0,IF(Table1[[#This Row],[Plan Revised]]=0,0,1-ABS(Table1[[#This Row],[Prod2]]-Table1[[#This Row],[Plan Revised]])/Table1[[#This Row],[Plan Revised]]))</f>
        <v>0.92465753424657537</v>
      </c>
      <c r="AB87" s="11"/>
      <c r="AC87" s="30"/>
      <c r="AD87"/>
      <c r="AF87"/>
    </row>
    <row r="88" spans="1:32">
      <c r="A88" s="15" t="str">
        <f>IF(Table1[Week]=WeekSel,"Yes","No")</f>
        <v>No</v>
      </c>
      <c r="B88" s="15" t="str">
        <f>IF((Table1[StartDate]&gt;=Date.GraphMin)*(Table1[StartDate]&lt;=Date.GraphMax)=1,"Yes","No")</f>
        <v>No</v>
      </c>
      <c r="C88" s="15" t="str">
        <f>IF(OR(Table1[[#This Row],[Site]]="FOOD MILLING",Table1[[#This Row],[Site]]="GODACO"), "No", "Yes")</f>
        <v>Yes</v>
      </c>
      <c r="D88" s="40">
        <f>MAX(DATE(Table1[Year],1,1),DATE(Table1[Year],1,1)-WEEKDAY(DATE(Table1[Year],1,1),2)+(Table1[WeekNum]-1)*7+1)</f>
        <v>44711</v>
      </c>
      <c r="E88" s="40">
        <f>MIN(DATE(Table1[Year]+1,1,0),DATE(Table1[Year],1,1)-WEEKDAY(DATE(Table1[Year],1,1),2)+Table1[WeekNum]*7)</f>
        <v>44717</v>
      </c>
      <c r="F88" s="15">
        <v>2022</v>
      </c>
      <c r="G88" s="15">
        <f t="shared" si="2"/>
        <v>6</v>
      </c>
      <c r="H88" s="15">
        <v>23</v>
      </c>
      <c r="I88" s="195" t="str">
        <f>"W" &amp;Table1[[#This Row],[WeekNum]]</f>
        <v>W23</v>
      </c>
      <c r="J88" s="195" t="str">
        <f t="shared" si="3"/>
        <v>22-W23</v>
      </c>
      <c r="K88" s="11" t="s">
        <v>476</v>
      </c>
      <c r="L88" s="11"/>
      <c r="M88" s="266" t="s">
        <v>72</v>
      </c>
      <c r="N88" s="266" t="s">
        <v>368</v>
      </c>
      <c r="O88" s="266" t="s">
        <v>386</v>
      </c>
      <c r="P88" s="11" t="s">
        <v>388</v>
      </c>
      <c r="Q88" s="11" t="s">
        <v>419</v>
      </c>
      <c r="R88" s="11">
        <v>150</v>
      </c>
      <c r="S88" s="11">
        <v>158</v>
      </c>
      <c r="T88" s="11">
        <f>ABS(Table1[[#This Row],[Prod]]-Table1[[#This Row],[Planned]])</f>
        <v>8</v>
      </c>
      <c r="U88" s="213">
        <f>IF(ABS(Table1[[#This Row],[Prod]]-Table1[[#This Row],[Planned]])&gt;Table1[[#This Row],[Planned]],0,IF(Table1[[#This Row],[Planned]]=0,0,1-ABS(Table1[[#This Row],[Prod]]-Table1[[#This Row],[Planned]])/Table1[[#This Row],[Planned]]))</f>
        <v>0.94666666666666666</v>
      </c>
      <c r="V88" s="11"/>
      <c r="W88" s="11"/>
      <c r="X88" s="27">
        <v>150</v>
      </c>
      <c r="Y88" s="11">
        <f>Table1[[#This Row],[Prod]]</f>
        <v>158</v>
      </c>
      <c r="Z88" s="11">
        <f>ABS(Table1[[#This Row],[Prod2]]-Table1[[#This Row],[Plan Revised]])</f>
        <v>8</v>
      </c>
      <c r="AA88" s="287">
        <f>IF(ABS(Table1[[#This Row],[Prod2]]-Table1[[#This Row],[Plan Revised]])&gt;Table1[[#This Row],[Plan Revised]],0,IF(Table1[[#This Row],[Plan Revised]]=0,0,1-ABS(Table1[[#This Row],[Prod2]]-Table1[[#This Row],[Plan Revised]])/Table1[[#This Row],[Plan Revised]]))</f>
        <v>0.94666666666666666</v>
      </c>
      <c r="AB88" s="11"/>
      <c r="AC88" s="30"/>
      <c r="AD88"/>
      <c r="AF88"/>
    </row>
    <row r="89" spans="1:32">
      <c r="A89" s="15" t="str">
        <f>IF(Table1[Week]=WeekSel,"Yes","No")</f>
        <v>No</v>
      </c>
      <c r="B89" s="15" t="str">
        <f>IF((Table1[StartDate]&gt;=Date.GraphMin)*(Table1[StartDate]&lt;=Date.GraphMax)=1,"Yes","No")</f>
        <v>No</v>
      </c>
      <c r="C89" s="15" t="str">
        <f>IF(OR(Table1[[#This Row],[Site]]="FOOD MILLING",Table1[[#This Row],[Site]]="GODACO"), "No", "Yes")</f>
        <v>Yes</v>
      </c>
      <c r="D89" s="40">
        <f>MAX(DATE(Table1[Year],1,1),DATE(Table1[Year],1,1)-WEEKDAY(DATE(Table1[Year],1,1),2)+(Table1[WeekNum]-1)*7+1)</f>
        <v>44711</v>
      </c>
      <c r="E89" s="40">
        <f>MIN(DATE(Table1[Year]+1,1,0),DATE(Table1[Year],1,1)-WEEKDAY(DATE(Table1[Year],1,1),2)+Table1[WeekNum]*7)</f>
        <v>44717</v>
      </c>
      <c r="F89" s="15">
        <v>2022</v>
      </c>
      <c r="G89" s="15">
        <f t="shared" si="2"/>
        <v>6</v>
      </c>
      <c r="H89" s="15">
        <v>23</v>
      </c>
      <c r="I89" s="195" t="str">
        <f>"W" &amp;Table1[[#This Row],[WeekNum]]</f>
        <v>W23</v>
      </c>
      <c r="J89" s="195" t="str">
        <f t="shared" si="3"/>
        <v>22-W23</v>
      </c>
      <c r="K89" s="11" t="s">
        <v>29</v>
      </c>
      <c r="L89" s="11"/>
      <c r="M89" s="266" t="s">
        <v>77</v>
      </c>
      <c r="N89" s="266" t="s">
        <v>368</v>
      </c>
      <c r="O89" s="266" t="s">
        <v>386</v>
      </c>
      <c r="P89" s="11" t="s">
        <v>387</v>
      </c>
      <c r="Q89" s="11" t="s">
        <v>419</v>
      </c>
      <c r="R89" s="11">
        <v>0</v>
      </c>
      <c r="S89" s="11">
        <v>0</v>
      </c>
      <c r="T89" s="11">
        <f>ABS(Table1[[#This Row],[Prod]]-Table1[[#This Row],[Planned]])</f>
        <v>0</v>
      </c>
      <c r="U89" s="213">
        <f>IF(ABS(Table1[[#This Row],[Prod]]-Table1[[#This Row],[Planned]])&gt;Table1[[#This Row],[Planned]],0,IF(Table1[[#This Row],[Planned]]=0,0,1-ABS(Table1[[#This Row],[Prod]]-Table1[[#This Row],[Planned]])/Table1[[#This Row],[Planned]]))</f>
        <v>0</v>
      </c>
      <c r="V89" s="11"/>
      <c r="W89" s="11"/>
      <c r="X89" s="27">
        <v>0</v>
      </c>
      <c r="Y89" s="11">
        <f>Table1[[#This Row],[Prod]]</f>
        <v>0</v>
      </c>
      <c r="Z89" s="11">
        <f>ABS(Table1[[#This Row],[Prod2]]-Table1[[#This Row],[Plan Revised]])</f>
        <v>0</v>
      </c>
      <c r="AA89" s="287">
        <f>IF(ABS(Table1[[#This Row],[Prod2]]-Table1[[#This Row],[Plan Revised]])&gt;Table1[[#This Row],[Plan Revised]],0,IF(Table1[[#This Row],[Plan Revised]]=0,0,1-ABS(Table1[[#This Row],[Prod2]]-Table1[[#This Row],[Plan Revised]])/Table1[[#This Row],[Plan Revised]]))</f>
        <v>0</v>
      </c>
      <c r="AB89" s="11"/>
      <c r="AC89" s="30"/>
      <c r="AD89"/>
      <c r="AF89"/>
    </row>
    <row r="90" spans="1:32">
      <c r="A90" s="15" t="str">
        <f>IF(Table1[Week]=WeekSel,"Yes","No")</f>
        <v>No</v>
      </c>
      <c r="B90" s="15" t="str">
        <f>IF((Table1[StartDate]&gt;=Date.GraphMin)*(Table1[StartDate]&lt;=Date.GraphMax)=1,"Yes","No")</f>
        <v>No</v>
      </c>
      <c r="C90" s="15" t="str">
        <f>IF(OR(Table1[[#This Row],[Site]]="FOOD MILLING",Table1[[#This Row],[Site]]="GODACO"), "No", "Yes")</f>
        <v>Yes</v>
      </c>
      <c r="D90" s="40">
        <f>MAX(DATE(Table1[Year],1,1),DATE(Table1[Year],1,1)-WEEKDAY(DATE(Table1[Year],1,1),2)+(Table1[WeekNum]-1)*7+1)</f>
        <v>44711</v>
      </c>
      <c r="E90" s="40">
        <f>MIN(DATE(Table1[Year]+1,1,0),DATE(Table1[Year],1,1)-WEEKDAY(DATE(Table1[Year],1,1),2)+Table1[WeekNum]*7)</f>
        <v>44717</v>
      </c>
      <c r="F90" s="15">
        <v>2022</v>
      </c>
      <c r="G90" s="15">
        <f t="shared" si="2"/>
        <v>6</v>
      </c>
      <c r="H90" s="15">
        <v>23</v>
      </c>
      <c r="I90" s="195" t="str">
        <f>"W" &amp;Table1[[#This Row],[WeekNum]]</f>
        <v>W23</v>
      </c>
      <c r="J90" s="195" t="str">
        <f t="shared" si="3"/>
        <v>22-W23</v>
      </c>
      <c r="K90" s="11" t="s">
        <v>30</v>
      </c>
      <c r="L90" s="11"/>
      <c r="M90" s="266" t="s">
        <v>77</v>
      </c>
      <c r="N90" s="266" t="s">
        <v>368</v>
      </c>
      <c r="O90" s="266" t="s">
        <v>386</v>
      </c>
      <c r="P90" s="11" t="s">
        <v>387</v>
      </c>
      <c r="Q90" s="11" t="s">
        <v>419</v>
      </c>
      <c r="R90" s="11">
        <v>0</v>
      </c>
      <c r="S90" s="11">
        <v>0</v>
      </c>
      <c r="T90" s="11">
        <f>ABS(Table1[[#This Row],[Prod]]-Table1[[#This Row],[Planned]])</f>
        <v>0</v>
      </c>
      <c r="U90" s="213">
        <f>IF(ABS(Table1[[#This Row],[Prod]]-Table1[[#This Row],[Planned]])&gt;Table1[[#This Row],[Planned]],0,IF(Table1[[#This Row],[Planned]]=0,0,1-ABS(Table1[[#This Row],[Prod]]-Table1[[#This Row],[Planned]])/Table1[[#This Row],[Planned]]))</f>
        <v>0</v>
      </c>
      <c r="V90" s="11"/>
      <c r="W90" s="11"/>
      <c r="X90" s="27">
        <v>0</v>
      </c>
      <c r="Y90" s="11">
        <f>Table1[[#This Row],[Prod]]</f>
        <v>0</v>
      </c>
      <c r="Z90" s="11">
        <f>ABS(Table1[[#This Row],[Prod2]]-Table1[[#This Row],[Plan Revised]])</f>
        <v>0</v>
      </c>
      <c r="AA90" s="287">
        <f>IF(ABS(Table1[[#This Row],[Prod2]]-Table1[[#This Row],[Plan Revised]])&gt;Table1[[#This Row],[Plan Revised]],0,IF(Table1[[#This Row],[Plan Revised]]=0,0,1-ABS(Table1[[#This Row],[Prod2]]-Table1[[#This Row],[Plan Revised]])/Table1[[#This Row],[Plan Revised]]))</f>
        <v>0</v>
      </c>
      <c r="AB90" s="11"/>
      <c r="AC90" s="30"/>
      <c r="AD90"/>
      <c r="AF90"/>
    </row>
    <row r="91" spans="1:32">
      <c r="A91" s="15" t="str">
        <f>IF(Table1[Week]=WeekSel,"Yes","No")</f>
        <v>No</v>
      </c>
      <c r="B91" s="15" t="str">
        <f>IF((Table1[StartDate]&gt;=Date.GraphMin)*(Table1[StartDate]&lt;=Date.GraphMax)=1,"Yes","No")</f>
        <v>No</v>
      </c>
      <c r="C91" s="15" t="str">
        <f>IF(OR(Table1[[#This Row],[Site]]="FOOD MILLING",Table1[[#This Row],[Site]]="GODACO"), "No", "Yes")</f>
        <v>Yes</v>
      </c>
      <c r="D91" s="40">
        <f>MAX(DATE(Table1[Year],1,1),DATE(Table1[Year],1,1)-WEEKDAY(DATE(Table1[Year],1,1),2)+(Table1[WeekNum]-1)*7+1)</f>
        <v>44711</v>
      </c>
      <c r="E91" s="40">
        <f>MIN(DATE(Table1[Year]+1,1,0),DATE(Table1[Year],1,1)-WEEKDAY(DATE(Table1[Year],1,1),2)+Table1[WeekNum]*7)</f>
        <v>44717</v>
      </c>
      <c r="F91" s="15">
        <v>2022</v>
      </c>
      <c r="G91" s="15">
        <f t="shared" si="2"/>
        <v>6</v>
      </c>
      <c r="H91" s="15">
        <v>23</v>
      </c>
      <c r="I91" s="195" t="str">
        <f>"W" &amp;Table1[[#This Row],[WeekNum]]</f>
        <v>W23</v>
      </c>
      <c r="J91" s="195" t="str">
        <f t="shared" si="3"/>
        <v>22-W23</v>
      </c>
      <c r="K91" s="11" t="s">
        <v>255</v>
      </c>
      <c r="L91" s="11"/>
      <c r="M91" s="266" t="s">
        <v>77</v>
      </c>
      <c r="N91" s="266" t="s">
        <v>368</v>
      </c>
      <c r="O91" s="266" t="s">
        <v>386</v>
      </c>
      <c r="P91" s="11" t="s">
        <v>387</v>
      </c>
      <c r="Q91" s="11" t="s">
        <v>419</v>
      </c>
      <c r="R91" s="11">
        <v>0</v>
      </c>
      <c r="S91" s="11"/>
      <c r="T91" s="11">
        <f>ABS(Table1[[#This Row],[Prod]]-Table1[[#This Row],[Planned]])</f>
        <v>0</v>
      </c>
      <c r="U91" s="213">
        <f>IF(ABS(Table1[[#This Row],[Prod]]-Table1[[#This Row],[Planned]])&gt;Table1[[#This Row],[Planned]],0,IF(Table1[[#This Row],[Planned]]=0,0,1-ABS(Table1[[#This Row],[Prod]]-Table1[[#This Row],[Planned]])/Table1[[#This Row],[Planned]]))</f>
        <v>0</v>
      </c>
      <c r="V91" s="11"/>
      <c r="W91" s="11"/>
      <c r="X91" s="27">
        <v>0</v>
      </c>
      <c r="Y91" s="11">
        <f>Table1[[#This Row],[Prod]]</f>
        <v>0</v>
      </c>
      <c r="Z91" s="11">
        <f>ABS(Table1[[#This Row],[Prod2]]-Table1[[#This Row],[Plan Revised]])</f>
        <v>0</v>
      </c>
      <c r="AA91" s="287">
        <f>IF(ABS(Table1[[#This Row],[Prod2]]-Table1[[#This Row],[Plan Revised]])&gt;Table1[[#This Row],[Plan Revised]],0,IF(Table1[[#This Row],[Plan Revised]]=0,0,1-ABS(Table1[[#This Row],[Prod2]]-Table1[[#This Row],[Plan Revised]])/Table1[[#This Row],[Plan Revised]]))</f>
        <v>0</v>
      </c>
      <c r="AB91" s="11"/>
      <c r="AC91" s="30"/>
      <c r="AD91"/>
      <c r="AF91"/>
    </row>
    <row r="92" spans="1:32">
      <c r="A92" s="15" t="str">
        <f>IF(Table1[Week]=WeekSel,"Yes","No")</f>
        <v>No</v>
      </c>
      <c r="B92" s="15" t="str">
        <f>IF((Table1[StartDate]&gt;=Date.GraphMin)*(Table1[StartDate]&lt;=Date.GraphMax)=1,"Yes","No")</f>
        <v>No</v>
      </c>
      <c r="C92" s="15" t="str">
        <f>IF(OR(Table1[[#This Row],[Site]]="FOOD MILLING",Table1[[#This Row],[Site]]="GODACO"), "No", "Yes")</f>
        <v>Yes</v>
      </c>
      <c r="D92" s="40">
        <f>MAX(DATE(Table1[Year],1,1),DATE(Table1[Year],1,1)-WEEKDAY(DATE(Table1[Year],1,1),2)+(Table1[WeekNum]-1)*7+1)</f>
        <v>44711</v>
      </c>
      <c r="E92" s="40">
        <f>MIN(DATE(Table1[Year]+1,1,0),DATE(Table1[Year],1,1)-WEEKDAY(DATE(Table1[Year],1,1),2)+Table1[WeekNum]*7)</f>
        <v>44717</v>
      </c>
      <c r="F92" s="15">
        <v>2022</v>
      </c>
      <c r="G92" s="15">
        <f t="shared" si="2"/>
        <v>6</v>
      </c>
      <c r="H92" s="15">
        <v>23</v>
      </c>
      <c r="I92" s="195" t="str">
        <f>"W" &amp;Table1[[#This Row],[WeekNum]]</f>
        <v>W23</v>
      </c>
      <c r="J92" s="195" t="str">
        <f t="shared" si="3"/>
        <v>22-W23</v>
      </c>
      <c r="K92" s="11" t="s">
        <v>256</v>
      </c>
      <c r="L92" s="11"/>
      <c r="M92" s="266" t="s">
        <v>77</v>
      </c>
      <c r="N92" s="266" t="s">
        <v>368</v>
      </c>
      <c r="O92" s="266" t="s">
        <v>386</v>
      </c>
      <c r="P92" s="11" t="s">
        <v>387</v>
      </c>
      <c r="Q92" s="11" t="s">
        <v>419</v>
      </c>
      <c r="R92" s="11">
        <v>0</v>
      </c>
      <c r="S92" s="11"/>
      <c r="T92" s="11">
        <f>ABS(Table1[[#This Row],[Prod]]-Table1[[#This Row],[Planned]])</f>
        <v>0</v>
      </c>
      <c r="U92" s="213">
        <f>IF(ABS(Table1[[#This Row],[Prod]]-Table1[[#This Row],[Planned]])&gt;Table1[[#This Row],[Planned]],0,IF(Table1[[#This Row],[Planned]]=0,0,1-ABS(Table1[[#This Row],[Prod]]-Table1[[#This Row],[Planned]])/Table1[[#This Row],[Planned]]))</f>
        <v>0</v>
      </c>
      <c r="V92" s="11"/>
      <c r="W92" s="11"/>
      <c r="X92" s="27">
        <v>0</v>
      </c>
      <c r="Y92" s="11">
        <f>Table1[[#This Row],[Prod]]</f>
        <v>0</v>
      </c>
      <c r="Z92" s="11">
        <f>ABS(Table1[[#This Row],[Prod2]]-Table1[[#This Row],[Plan Revised]])</f>
        <v>0</v>
      </c>
      <c r="AA92" s="287">
        <f>IF(ABS(Table1[[#This Row],[Prod2]]-Table1[[#This Row],[Plan Revised]])&gt;Table1[[#This Row],[Plan Revised]],0,IF(Table1[[#This Row],[Plan Revised]]=0,0,1-ABS(Table1[[#This Row],[Prod2]]-Table1[[#This Row],[Plan Revised]])/Table1[[#This Row],[Plan Revised]]))</f>
        <v>0</v>
      </c>
      <c r="AB92" s="11"/>
      <c r="AC92" s="30"/>
      <c r="AD92"/>
      <c r="AF92"/>
    </row>
    <row r="93" spans="1:32">
      <c r="A93" s="15" t="str">
        <f>IF(Table1[Week]=WeekSel,"Yes","No")</f>
        <v>No</v>
      </c>
      <c r="B93" s="15" t="str">
        <f>IF((Table1[StartDate]&gt;=Date.GraphMin)*(Table1[StartDate]&lt;=Date.GraphMax)=1,"Yes","No")</f>
        <v>No</v>
      </c>
      <c r="C93" s="15" t="str">
        <f>IF(OR(Table1[[#This Row],[Site]]="FOOD MILLING",Table1[[#This Row],[Site]]="GODACO"), "No", "Yes")</f>
        <v>Yes</v>
      </c>
      <c r="D93" s="40">
        <f>MAX(DATE(Table1[Year],1,1),DATE(Table1[Year],1,1)-WEEKDAY(DATE(Table1[Year],1,1),2)+(Table1[WeekNum]-1)*7+1)</f>
        <v>44711</v>
      </c>
      <c r="E93" s="40">
        <f>MIN(DATE(Table1[Year]+1,1,0),DATE(Table1[Year],1,1)-WEEKDAY(DATE(Table1[Year],1,1),2)+Table1[WeekNum]*7)</f>
        <v>44717</v>
      </c>
      <c r="F93" s="15">
        <v>2022</v>
      </c>
      <c r="G93" s="15">
        <f t="shared" si="2"/>
        <v>6</v>
      </c>
      <c r="H93" s="15">
        <v>23</v>
      </c>
      <c r="I93" s="195" t="str">
        <f>"W" &amp;Table1[[#This Row],[WeekNum]]</f>
        <v>W23</v>
      </c>
      <c r="J93" s="195" t="str">
        <f t="shared" si="3"/>
        <v>22-W23</v>
      </c>
      <c r="K93" s="11" t="s">
        <v>429</v>
      </c>
      <c r="L93" s="11"/>
      <c r="M93" s="266" t="s">
        <v>77</v>
      </c>
      <c r="N93" s="266" t="s">
        <v>368</v>
      </c>
      <c r="O93" s="266" t="s">
        <v>386</v>
      </c>
      <c r="P93" s="11" t="s">
        <v>387</v>
      </c>
      <c r="Q93" s="11" t="s">
        <v>419</v>
      </c>
      <c r="R93" s="11">
        <v>0</v>
      </c>
      <c r="S93" s="11">
        <v>0</v>
      </c>
      <c r="T93" s="11">
        <f>ABS(Table1[[#This Row],[Prod]]-Table1[[#This Row],[Planned]])</f>
        <v>0</v>
      </c>
      <c r="U93" s="213">
        <f>IF(ABS(Table1[[#This Row],[Prod]]-Table1[[#This Row],[Planned]])&gt;Table1[[#This Row],[Planned]],0,IF(Table1[[#This Row],[Planned]]=0,0,1-ABS(Table1[[#This Row],[Prod]]-Table1[[#This Row],[Planned]])/Table1[[#This Row],[Planned]]))</f>
        <v>0</v>
      </c>
      <c r="V93" s="11"/>
      <c r="W93" s="11"/>
      <c r="X93" s="27">
        <v>0</v>
      </c>
      <c r="Y93" s="11">
        <f>Table1[[#This Row],[Prod]]</f>
        <v>0</v>
      </c>
      <c r="Z93" s="11">
        <f>ABS(Table1[[#This Row],[Prod2]]-Table1[[#This Row],[Plan Revised]])</f>
        <v>0</v>
      </c>
      <c r="AA93" s="287">
        <f>IF(ABS(Table1[[#This Row],[Prod2]]-Table1[[#This Row],[Plan Revised]])&gt;Table1[[#This Row],[Plan Revised]],0,IF(Table1[[#This Row],[Plan Revised]]=0,0,1-ABS(Table1[[#This Row],[Prod2]]-Table1[[#This Row],[Plan Revised]])/Table1[[#This Row],[Plan Revised]]))</f>
        <v>0</v>
      </c>
      <c r="AB93" s="11"/>
      <c r="AC93" s="30"/>
      <c r="AD93"/>
      <c r="AF93"/>
    </row>
    <row r="94" spans="1:32">
      <c r="A94" s="15" t="str">
        <f>IF(Table1[Week]=WeekSel,"Yes","No")</f>
        <v>No</v>
      </c>
      <c r="B94" s="15" t="str">
        <f>IF((Table1[StartDate]&gt;=Date.GraphMin)*(Table1[StartDate]&lt;=Date.GraphMax)=1,"Yes","No")</f>
        <v>No</v>
      </c>
      <c r="C94" s="15" t="str">
        <f>IF(OR(Table1[[#This Row],[Site]]="FOOD MILLING",Table1[[#This Row],[Site]]="GODACO"), "No", "Yes")</f>
        <v>Yes</v>
      </c>
      <c r="D94" s="40">
        <f>MAX(DATE(Table1[Year],1,1),DATE(Table1[Year],1,1)-WEEKDAY(DATE(Table1[Year],1,1),2)+(Table1[WeekNum]-1)*7+1)</f>
        <v>44711</v>
      </c>
      <c r="E94" s="40">
        <f>MIN(DATE(Table1[Year]+1,1,0),DATE(Table1[Year],1,1)-WEEKDAY(DATE(Table1[Year],1,1),2)+Table1[WeekNum]*7)</f>
        <v>44717</v>
      </c>
      <c r="F94" s="15">
        <v>2022</v>
      </c>
      <c r="G94" s="15">
        <f t="shared" si="2"/>
        <v>6</v>
      </c>
      <c r="H94" s="15">
        <v>23</v>
      </c>
      <c r="I94" s="195" t="str">
        <f>"W" &amp;Table1[[#This Row],[WeekNum]]</f>
        <v>W23</v>
      </c>
      <c r="J94" s="195" t="str">
        <f t="shared" si="3"/>
        <v>22-W23</v>
      </c>
      <c r="K94" s="11" t="s">
        <v>446</v>
      </c>
      <c r="L94" s="11"/>
      <c r="M94" s="266" t="s">
        <v>77</v>
      </c>
      <c r="N94" s="266" t="s">
        <v>368</v>
      </c>
      <c r="O94" s="266" t="s">
        <v>386</v>
      </c>
      <c r="P94" s="11" t="s">
        <v>387</v>
      </c>
      <c r="Q94" s="11" t="s">
        <v>419</v>
      </c>
      <c r="R94" s="11">
        <v>2700</v>
      </c>
      <c r="S94" s="11"/>
      <c r="T94" s="11">
        <f>ABS(Table1[[#This Row],[Prod]]-Table1[[#This Row],[Planned]])</f>
        <v>2700</v>
      </c>
      <c r="U94" s="213">
        <f>IF(ABS(Table1[[#This Row],[Prod]]-Table1[[#This Row],[Planned]])&gt;Table1[[#This Row],[Planned]],0,IF(Table1[[#This Row],[Planned]]=0,0,1-ABS(Table1[[#This Row],[Prod]]-Table1[[#This Row],[Planned]])/Table1[[#This Row],[Planned]]))</f>
        <v>0</v>
      </c>
      <c r="V94" s="11"/>
      <c r="W94" s="11"/>
      <c r="X94" s="27"/>
      <c r="Y94" s="11">
        <f>Table1[[#This Row],[Prod]]</f>
        <v>0</v>
      </c>
      <c r="Z94" s="11">
        <f>ABS(Table1[[#This Row],[Prod2]]-Table1[[#This Row],[Plan Revised]])</f>
        <v>0</v>
      </c>
      <c r="AA94" s="287">
        <f>IF(ABS(Table1[[#This Row],[Prod2]]-Table1[[#This Row],[Plan Revised]])&gt;Table1[[#This Row],[Plan Revised]],0,IF(Table1[[#This Row],[Plan Revised]]=0,0,1-ABS(Table1[[#This Row],[Prod2]]-Table1[[#This Row],[Plan Revised]])/Table1[[#This Row],[Plan Revised]]))</f>
        <v>0</v>
      </c>
      <c r="AB94" s="11"/>
      <c r="AC94" s="30"/>
      <c r="AD94"/>
      <c r="AF94"/>
    </row>
    <row r="95" spans="1:32">
      <c r="A95" s="15" t="str">
        <f>IF(Table1[Week]=WeekSel,"Yes","No")</f>
        <v>No</v>
      </c>
      <c r="B95" s="15" t="str">
        <f>IF((Table1[StartDate]&gt;=Date.GraphMin)*(Table1[StartDate]&lt;=Date.GraphMax)=1,"Yes","No")</f>
        <v>No</v>
      </c>
      <c r="C95" s="15" t="str">
        <f>IF(OR(Table1[[#This Row],[Site]]="FOOD MILLING",Table1[[#This Row],[Site]]="GODACO"), "No", "Yes")</f>
        <v>Yes</v>
      </c>
      <c r="D95" s="40">
        <f>MAX(DATE(Table1[Year],1,1),DATE(Table1[Year],1,1)-WEEKDAY(DATE(Table1[Year],1,1),2)+(Table1[WeekNum]-1)*7+1)</f>
        <v>44711</v>
      </c>
      <c r="E95" s="40">
        <f>MIN(DATE(Table1[Year]+1,1,0),DATE(Table1[Year],1,1)-WEEKDAY(DATE(Table1[Year],1,1),2)+Table1[WeekNum]*7)</f>
        <v>44717</v>
      </c>
      <c r="F95" s="15">
        <v>2022</v>
      </c>
      <c r="G95" s="15">
        <f t="shared" si="2"/>
        <v>6</v>
      </c>
      <c r="H95" s="15">
        <v>23</v>
      </c>
      <c r="I95" s="195" t="str">
        <f>"W" &amp;Table1[[#This Row],[WeekNum]]</f>
        <v>W23</v>
      </c>
      <c r="J95" s="195" t="str">
        <f t="shared" si="3"/>
        <v>22-W23</v>
      </c>
      <c r="K95" s="11" t="s">
        <v>436</v>
      </c>
      <c r="L95" s="11"/>
      <c r="M95" s="266" t="s">
        <v>77</v>
      </c>
      <c r="N95" s="266" t="s">
        <v>368</v>
      </c>
      <c r="O95" s="266" t="s">
        <v>386</v>
      </c>
      <c r="P95" s="11" t="s">
        <v>387</v>
      </c>
      <c r="Q95" s="11" t="s">
        <v>419</v>
      </c>
      <c r="R95" s="11"/>
      <c r="S95" s="11">
        <v>0</v>
      </c>
      <c r="T95" s="11">
        <f>ABS(Table1[[#This Row],[Prod]]-Table1[[#This Row],[Planned]])</f>
        <v>0</v>
      </c>
      <c r="U95" s="213">
        <f>IF(ABS(Table1[[#This Row],[Prod]]-Table1[[#This Row],[Planned]])&gt;Table1[[#This Row],[Planned]],0,IF(Table1[[#This Row],[Planned]]=0,0,1-ABS(Table1[[#This Row],[Prod]]-Table1[[#This Row],[Planned]])/Table1[[#This Row],[Planned]]))</f>
        <v>0</v>
      </c>
      <c r="V95" s="11"/>
      <c r="W95" s="11"/>
      <c r="X95" s="27">
        <v>0</v>
      </c>
      <c r="Y95" s="11">
        <f>Table1[[#This Row],[Prod]]</f>
        <v>0</v>
      </c>
      <c r="Z95" s="11">
        <f>ABS(Table1[[#This Row],[Prod2]]-Table1[[#This Row],[Plan Revised]])</f>
        <v>0</v>
      </c>
      <c r="AA95" s="287">
        <f>IF(ABS(Table1[[#This Row],[Prod2]]-Table1[[#This Row],[Plan Revised]])&gt;Table1[[#This Row],[Plan Revised]],0,IF(Table1[[#This Row],[Plan Revised]]=0,0,1-ABS(Table1[[#This Row],[Prod2]]-Table1[[#This Row],[Plan Revised]])/Table1[[#This Row],[Plan Revised]]))</f>
        <v>0</v>
      </c>
      <c r="AB95" s="11"/>
      <c r="AC95" s="30"/>
      <c r="AD95"/>
      <c r="AF95"/>
    </row>
    <row r="96" spans="1:32">
      <c r="A96" s="15" t="str">
        <f>IF(Table1[Week]=WeekSel,"Yes","No")</f>
        <v>No</v>
      </c>
      <c r="B96" s="15" t="str">
        <f>IF((Table1[StartDate]&gt;=Date.GraphMin)*(Table1[StartDate]&lt;=Date.GraphMax)=1,"Yes","No")</f>
        <v>No</v>
      </c>
      <c r="C96" s="15" t="str">
        <f>IF(OR(Table1[[#This Row],[Site]]="FOOD MILLING",Table1[[#This Row],[Site]]="GODACO"), "No", "Yes")</f>
        <v>Yes</v>
      </c>
      <c r="D96" s="40">
        <f>MAX(DATE(Table1[Year],1,1),DATE(Table1[Year],1,1)-WEEKDAY(DATE(Table1[Year],1,1),2)+(Table1[WeekNum]-1)*7+1)</f>
        <v>44711</v>
      </c>
      <c r="E96" s="40">
        <f>MIN(DATE(Table1[Year]+1,1,0),DATE(Table1[Year],1,1)-WEEKDAY(DATE(Table1[Year],1,1),2)+Table1[WeekNum]*7)</f>
        <v>44717</v>
      </c>
      <c r="F96" s="15">
        <v>2022</v>
      </c>
      <c r="G96" s="15">
        <f t="shared" si="2"/>
        <v>6</v>
      </c>
      <c r="H96" s="15">
        <v>23</v>
      </c>
      <c r="I96" s="195" t="str">
        <f>"W" &amp;Table1[[#This Row],[WeekNum]]</f>
        <v>W23</v>
      </c>
      <c r="J96" s="195" t="str">
        <f t="shared" si="3"/>
        <v>22-W23</v>
      </c>
      <c r="K96" s="11" t="s">
        <v>435</v>
      </c>
      <c r="L96" s="11"/>
      <c r="M96" s="266" t="s">
        <v>77</v>
      </c>
      <c r="N96" s="266" t="s">
        <v>368</v>
      </c>
      <c r="O96" s="266" t="s">
        <v>386</v>
      </c>
      <c r="P96" s="11" t="s">
        <v>387</v>
      </c>
      <c r="Q96" s="11" t="s">
        <v>419</v>
      </c>
      <c r="R96" s="11"/>
      <c r="S96" s="11">
        <v>2160</v>
      </c>
      <c r="T96" s="11">
        <f>ABS(Table1[[#This Row],[Prod]]-Table1[[#This Row],[Planned]])</f>
        <v>2160</v>
      </c>
      <c r="U96" s="213">
        <f>IF(ABS(Table1[[#This Row],[Prod]]-Table1[[#This Row],[Planned]])&gt;Table1[[#This Row],[Planned]],0,IF(Table1[[#This Row],[Planned]]=0,0,1-ABS(Table1[[#This Row],[Prod]]-Table1[[#This Row],[Planned]])/Table1[[#This Row],[Planned]]))</f>
        <v>0</v>
      </c>
      <c r="V96" s="11"/>
      <c r="W96" s="11"/>
      <c r="X96" s="27">
        <v>3000</v>
      </c>
      <c r="Y96" s="11">
        <f>Table1[[#This Row],[Prod]]</f>
        <v>2160</v>
      </c>
      <c r="Z96" s="11">
        <f>ABS(Table1[[#This Row],[Prod2]]-Table1[[#This Row],[Plan Revised]])</f>
        <v>840</v>
      </c>
      <c r="AA96" s="287">
        <f>IF(ABS(Table1[[#This Row],[Prod2]]-Table1[[#This Row],[Plan Revised]])&gt;Table1[[#This Row],[Plan Revised]],0,IF(Table1[[#This Row],[Plan Revised]]=0,0,1-ABS(Table1[[#This Row],[Prod2]]-Table1[[#This Row],[Plan Revised]])/Table1[[#This Row],[Plan Revised]]))</f>
        <v>0.72</v>
      </c>
      <c r="AB96" s="11"/>
      <c r="AC96" s="30"/>
      <c r="AD96"/>
      <c r="AF96"/>
    </row>
    <row r="97" spans="1:32">
      <c r="A97" s="15" t="str">
        <f>IF(Table1[Week]=WeekSel,"Yes","No")</f>
        <v>No</v>
      </c>
      <c r="B97" s="15" t="str">
        <f>IF((Table1[StartDate]&gt;=Date.GraphMin)*(Table1[StartDate]&lt;=Date.GraphMax)=1,"Yes","No")</f>
        <v>No</v>
      </c>
      <c r="C97" s="15" t="str">
        <f>IF(OR(Table1[[#This Row],[Site]]="FOOD MILLING",Table1[[#This Row],[Site]]="GODACO"), "No", "Yes")</f>
        <v>Yes</v>
      </c>
      <c r="D97" s="40">
        <f>MAX(DATE(Table1[Year],1,1),DATE(Table1[Year],1,1)-WEEKDAY(DATE(Table1[Year],1,1),2)+(Table1[WeekNum]-1)*7+1)</f>
        <v>44711</v>
      </c>
      <c r="E97" s="40">
        <f>MIN(DATE(Table1[Year]+1,1,0),DATE(Table1[Year],1,1)-WEEKDAY(DATE(Table1[Year],1,1),2)+Table1[WeekNum]*7)</f>
        <v>44717</v>
      </c>
      <c r="F97" s="15">
        <v>2022</v>
      </c>
      <c r="G97" s="15">
        <f t="shared" si="2"/>
        <v>6</v>
      </c>
      <c r="H97" s="15">
        <v>23</v>
      </c>
      <c r="I97" s="195" t="str">
        <f>"W" &amp;Table1[[#This Row],[WeekNum]]</f>
        <v>W23</v>
      </c>
      <c r="J97" s="195" t="str">
        <f t="shared" si="3"/>
        <v>22-W23</v>
      </c>
      <c r="K97" s="11" t="s">
        <v>494</v>
      </c>
      <c r="L97" s="11"/>
      <c r="M97" s="266" t="s">
        <v>77</v>
      </c>
      <c r="N97" s="266" t="s">
        <v>368</v>
      </c>
      <c r="O97" s="266" t="s">
        <v>386</v>
      </c>
      <c r="P97" s="11" t="s">
        <v>387</v>
      </c>
      <c r="Q97" s="11" t="s">
        <v>419</v>
      </c>
      <c r="R97" s="11">
        <v>0</v>
      </c>
      <c r="S97" s="11">
        <v>0</v>
      </c>
      <c r="T97" s="11">
        <f>ABS(Table1[[#This Row],[Prod]]-Table1[[#This Row],[Planned]])</f>
        <v>0</v>
      </c>
      <c r="U97" s="213">
        <f>IF(ABS(Table1[[#This Row],[Prod]]-Table1[[#This Row],[Planned]])&gt;Table1[[#This Row],[Planned]],0,IF(Table1[[#This Row],[Planned]]=0,0,1-ABS(Table1[[#This Row],[Prod]]-Table1[[#This Row],[Planned]])/Table1[[#This Row],[Planned]]))</f>
        <v>0</v>
      </c>
      <c r="V97" s="11"/>
      <c r="W97" s="11"/>
      <c r="X97" s="27">
        <v>0</v>
      </c>
      <c r="Y97" s="11">
        <f>Table1[[#This Row],[Prod]]</f>
        <v>0</v>
      </c>
      <c r="Z97" s="11">
        <f>ABS(Table1[[#This Row],[Prod2]]-Table1[[#This Row],[Plan Revised]])</f>
        <v>0</v>
      </c>
      <c r="AA97" s="287">
        <f>IF(ABS(Table1[[#This Row],[Prod2]]-Table1[[#This Row],[Plan Revised]])&gt;Table1[[#This Row],[Plan Revised]],0,IF(Table1[[#This Row],[Plan Revised]]=0,0,1-ABS(Table1[[#This Row],[Prod2]]-Table1[[#This Row],[Plan Revised]])/Table1[[#This Row],[Plan Revised]]))</f>
        <v>0</v>
      </c>
      <c r="AB97" s="11"/>
      <c r="AC97" s="30"/>
      <c r="AD97"/>
      <c r="AF97"/>
    </row>
    <row r="98" spans="1:32">
      <c r="A98" s="15" t="str">
        <f>IF(Table1[Week]=WeekSel,"Yes","No")</f>
        <v>No</v>
      </c>
      <c r="B98" s="15" t="str">
        <f>IF((Table1[StartDate]&gt;=Date.GraphMin)*(Table1[StartDate]&lt;=Date.GraphMax)=1,"Yes","No")</f>
        <v>No</v>
      </c>
      <c r="C98" s="15" t="str">
        <f>IF(OR(Table1[[#This Row],[Site]]="FOOD MILLING",Table1[[#This Row],[Site]]="GODACO"), "No", "Yes")</f>
        <v>Yes</v>
      </c>
      <c r="D98" s="40">
        <f>MAX(DATE(Table1[Year],1,1),DATE(Table1[Year],1,1)-WEEKDAY(DATE(Table1[Year],1,1),2)+(Table1[WeekNum]-1)*7+1)</f>
        <v>44711</v>
      </c>
      <c r="E98" s="40">
        <f>MIN(DATE(Table1[Year]+1,1,0),DATE(Table1[Year],1,1)-WEEKDAY(DATE(Table1[Year],1,1),2)+Table1[WeekNum]*7)</f>
        <v>44717</v>
      </c>
      <c r="F98" s="15">
        <v>2022</v>
      </c>
      <c r="G98" s="15">
        <f t="shared" si="2"/>
        <v>6</v>
      </c>
      <c r="H98" s="15">
        <v>23</v>
      </c>
      <c r="I98" s="195" t="str">
        <f>"W" &amp;Table1[[#This Row],[WeekNum]]</f>
        <v>W23</v>
      </c>
      <c r="J98" s="195" t="str">
        <f t="shared" si="3"/>
        <v>22-W23</v>
      </c>
      <c r="K98" s="11" t="s">
        <v>495</v>
      </c>
      <c r="L98" s="11"/>
      <c r="M98" s="266" t="s">
        <v>77</v>
      </c>
      <c r="N98" s="266" t="s">
        <v>368</v>
      </c>
      <c r="O98" s="266" t="s">
        <v>386</v>
      </c>
      <c r="P98" s="11" t="s">
        <v>387</v>
      </c>
      <c r="Q98" s="11" t="s">
        <v>419</v>
      </c>
      <c r="R98" s="11">
        <v>0</v>
      </c>
      <c r="S98" s="11">
        <v>0</v>
      </c>
      <c r="T98" s="11">
        <f>ABS(Table1[[#This Row],[Prod]]-Table1[[#This Row],[Planned]])</f>
        <v>0</v>
      </c>
      <c r="U98" s="213">
        <f>IF(ABS(Table1[[#This Row],[Prod]]-Table1[[#This Row],[Planned]])&gt;Table1[[#This Row],[Planned]],0,IF(Table1[[#This Row],[Planned]]=0,0,1-ABS(Table1[[#This Row],[Prod]]-Table1[[#This Row],[Planned]])/Table1[[#This Row],[Planned]]))</f>
        <v>0</v>
      </c>
      <c r="V98" s="11"/>
      <c r="W98" s="11"/>
      <c r="X98" s="27">
        <v>0</v>
      </c>
      <c r="Y98" s="11">
        <f>Table1[[#This Row],[Prod]]</f>
        <v>0</v>
      </c>
      <c r="Z98" s="11">
        <f>ABS(Table1[[#This Row],[Prod2]]-Table1[[#This Row],[Plan Revised]])</f>
        <v>0</v>
      </c>
      <c r="AA98" s="287">
        <f>IF(ABS(Table1[[#This Row],[Prod2]]-Table1[[#This Row],[Plan Revised]])&gt;Table1[[#This Row],[Plan Revised]],0,IF(Table1[[#This Row],[Plan Revised]]=0,0,1-ABS(Table1[[#This Row],[Prod2]]-Table1[[#This Row],[Plan Revised]])/Table1[[#This Row],[Plan Revised]]))</f>
        <v>0</v>
      </c>
      <c r="AB98" s="11"/>
      <c r="AC98" s="30"/>
      <c r="AD98"/>
      <c r="AF98"/>
    </row>
    <row r="99" spans="1:32">
      <c r="A99" s="15" t="str">
        <f>IF(Table1[Week]=WeekSel,"Yes","No")</f>
        <v>No</v>
      </c>
      <c r="B99" s="15" t="str">
        <f>IF((Table1[StartDate]&gt;=Date.GraphMin)*(Table1[StartDate]&lt;=Date.GraphMax)=1,"Yes","No")</f>
        <v>No</v>
      </c>
      <c r="C99" s="15" t="str">
        <f>IF(OR(Table1[[#This Row],[Site]]="FOOD MILLING",Table1[[#This Row],[Site]]="GODACO"), "No", "Yes")</f>
        <v>Yes</v>
      </c>
      <c r="D99" s="40">
        <f>MAX(DATE(Table1[Year],1,1),DATE(Table1[Year],1,1)-WEEKDAY(DATE(Table1[Year],1,1),2)+(Table1[WeekNum]-1)*7+1)</f>
        <v>44711</v>
      </c>
      <c r="E99" s="40">
        <f>MIN(DATE(Table1[Year]+1,1,0),DATE(Table1[Year],1,1)-WEEKDAY(DATE(Table1[Year],1,1),2)+Table1[WeekNum]*7)</f>
        <v>44717</v>
      </c>
      <c r="F99" s="15">
        <v>2022</v>
      </c>
      <c r="G99" s="15">
        <f t="shared" si="2"/>
        <v>6</v>
      </c>
      <c r="H99" s="15">
        <v>23</v>
      </c>
      <c r="I99" s="195" t="str">
        <f>"W" &amp;Table1[[#This Row],[WeekNum]]</f>
        <v>W23</v>
      </c>
      <c r="J99" s="195" t="str">
        <f t="shared" si="3"/>
        <v>22-W23</v>
      </c>
      <c r="K99" s="11" t="s">
        <v>430</v>
      </c>
      <c r="L99" s="11"/>
      <c r="M99" s="266" t="s">
        <v>77</v>
      </c>
      <c r="N99" s="266" t="s">
        <v>368</v>
      </c>
      <c r="O99" s="266" t="s">
        <v>386</v>
      </c>
      <c r="P99" s="11" t="s">
        <v>387</v>
      </c>
      <c r="Q99" s="11" t="s">
        <v>419</v>
      </c>
      <c r="R99" s="11">
        <v>0</v>
      </c>
      <c r="S99" s="11">
        <v>0</v>
      </c>
      <c r="T99" s="11">
        <f>ABS(Table1[[#This Row],[Prod]]-Table1[[#This Row],[Planned]])</f>
        <v>0</v>
      </c>
      <c r="U99" s="213">
        <f>IF(ABS(Table1[[#This Row],[Prod]]-Table1[[#This Row],[Planned]])&gt;Table1[[#This Row],[Planned]],0,IF(Table1[[#This Row],[Planned]]=0,0,1-ABS(Table1[[#This Row],[Prod]]-Table1[[#This Row],[Planned]])/Table1[[#This Row],[Planned]]))</f>
        <v>0</v>
      </c>
      <c r="V99" s="11"/>
      <c r="W99" s="11"/>
      <c r="X99" s="27">
        <v>0</v>
      </c>
      <c r="Y99" s="11">
        <f>Table1[[#This Row],[Prod]]</f>
        <v>0</v>
      </c>
      <c r="Z99" s="11">
        <f>ABS(Table1[[#This Row],[Prod2]]-Table1[[#This Row],[Plan Revised]])</f>
        <v>0</v>
      </c>
      <c r="AA99" s="287">
        <f>IF(ABS(Table1[[#This Row],[Prod2]]-Table1[[#This Row],[Plan Revised]])&gt;Table1[[#This Row],[Plan Revised]],0,IF(Table1[[#This Row],[Plan Revised]]=0,0,1-ABS(Table1[[#This Row],[Prod2]]-Table1[[#This Row],[Plan Revised]])/Table1[[#This Row],[Plan Revised]]))</f>
        <v>0</v>
      </c>
      <c r="AB99" s="11"/>
      <c r="AC99" s="30"/>
      <c r="AD99"/>
      <c r="AF99"/>
    </row>
    <row r="100" spans="1:32">
      <c r="A100" s="15" t="str">
        <f>IF(Table1[Week]=WeekSel,"Yes","No")</f>
        <v>No</v>
      </c>
      <c r="B100" s="15" t="str">
        <f>IF((Table1[StartDate]&gt;=Date.GraphMin)*(Table1[StartDate]&lt;=Date.GraphMax)=1,"Yes","No")</f>
        <v>No</v>
      </c>
      <c r="C100" s="15" t="str">
        <f>IF(OR(Table1[[#This Row],[Site]]="FOOD MILLING",Table1[[#This Row],[Site]]="GODACO"), "No", "Yes")</f>
        <v>Yes</v>
      </c>
      <c r="D100" s="40">
        <f>MAX(DATE(Table1[Year],1,1),DATE(Table1[Year],1,1)-WEEKDAY(DATE(Table1[Year],1,1),2)+(Table1[WeekNum]-1)*7+1)</f>
        <v>44711</v>
      </c>
      <c r="E100" s="40">
        <f>MIN(DATE(Table1[Year]+1,1,0),DATE(Table1[Year],1,1)-WEEKDAY(DATE(Table1[Year],1,1),2)+Table1[WeekNum]*7)</f>
        <v>44717</v>
      </c>
      <c r="F100" s="15">
        <v>2022</v>
      </c>
      <c r="G100" s="15">
        <f t="shared" si="2"/>
        <v>6</v>
      </c>
      <c r="H100" s="15">
        <v>23</v>
      </c>
      <c r="I100" s="195" t="str">
        <f>"W" &amp;Table1[[#This Row],[WeekNum]]</f>
        <v>W23</v>
      </c>
      <c r="J100" s="195" t="str">
        <f t="shared" si="3"/>
        <v>22-W23</v>
      </c>
      <c r="K100" s="11" t="s">
        <v>431</v>
      </c>
      <c r="L100" s="11"/>
      <c r="M100" s="266" t="s">
        <v>77</v>
      </c>
      <c r="N100" s="266" t="s">
        <v>368</v>
      </c>
      <c r="O100" s="266" t="s">
        <v>386</v>
      </c>
      <c r="P100" s="11" t="s">
        <v>387</v>
      </c>
      <c r="Q100" s="11" t="s">
        <v>419</v>
      </c>
      <c r="R100" s="11">
        <v>0</v>
      </c>
      <c r="S100" s="11">
        <v>0</v>
      </c>
      <c r="T100" s="11">
        <f>ABS(Table1[[#This Row],[Prod]]-Table1[[#This Row],[Planned]])</f>
        <v>0</v>
      </c>
      <c r="U100" s="213">
        <f>IF(ABS(Table1[[#This Row],[Prod]]-Table1[[#This Row],[Planned]])&gt;Table1[[#This Row],[Planned]],0,IF(Table1[[#This Row],[Planned]]=0,0,1-ABS(Table1[[#This Row],[Prod]]-Table1[[#This Row],[Planned]])/Table1[[#This Row],[Planned]]))</f>
        <v>0</v>
      </c>
      <c r="V100" s="11"/>
      <c r="W100" s="11"/>
      <c r="X100" s="27">
        <v>0</v>
      </c>
      <c r="Y100" s="11">
        <f>Table1[[#This Row],[Prod]]</f>
        <v>0</v>
      </c>
      <c r="Z100" s="11">
        <f>ABS(Table1[[#This Row],[Prod2]]-Table1[[#This Row],[Plan Revised]])</f>
        <v>0</v>
      </c>
      <c r="AA100" s="287">
        <f>IF(ABS(Table1[[#This Row],[Prod2]]-Table1[[#This Row],[Plan Revised]])&gt;Table1[[#This Row],[Plan Revised]],0,IF(Table1[[#This Row],[Plan Revised]]=0,0,1-ABS(Table1[[#This Row],[Prod2]]-Table1[[#This Row],[Plan Revised]])/Table1[[#This Row],[Plan Revised]]))</f>
        <v>0</v>
      </c>
      <c r="AB100" s="11"/>
      <c r="AC100" s="30"/>
      <c r="AD100"/>
      <c r="AF100"/>
    </row>
    <row r="101" spans="1:32">
      <c r="A101" s="15" t="str">
        <f>IF(Table1[Week]=WeekSel,"Yes","No")</f>
        <v>No</v>
      </c>
      <c r="B101" s="15" t="str">
        <f>IF((Table1[StartDate]&gt;=Date.GraphMin)*(Table1[StartDate]&lt;=Date.GraphMax)=1,"Yes","No")</f>
        <v>No</v>
      </c>
      <c r="C101" s="15" t="str">
        <f>IF(OR(Table1[[#This Row],[Site]]="FOOD MILLING",Table1[[#This Row],[Site]]="GODACO"), "No", "Yes")</f>
        <v>Yes</v>
      </c>
      <c r="D101" s="40">
        <f>MAX(DATE(Table1[Year],1,1),DATE(Table1[Year],1,1)-WEEKDAY(DATE(Table1[Year],1,1),2)+(Table1[WeekNum]-1)*7+1)</f>
        <v>44711</v>
      </c>
      <c r="E101" s="40">
        <f>MIN(DATE(Table1[Year]+1,1,0),DATE(Table1[Year],1,1)-WEEKDAY(DATE(Table1[Year],1,1),2)+Table1[WeekNum]*7)</f>
        <v>44717</v>
      </c>
      <c r="F101" s="15">
        <v>2022</v>
      </c>
      <c r="G101" s="15">
        <f t="shared" si="2"/>
        <v>6</v>
      </c>
      <c r="H101" s="15">
        <v>23</v>
      </c>
      <c r="I101" s="195" t="str">
        <f>"W" &amp;Table1[[#This Row],[WeekNum]]</f>
        <v>W23</v>
      </c>
      <c r="J101" s="195" t="str">
        <f t="shared" si="3"/>
        <v>22-W23</v>
      </c>
      <c r="K101" s="11" t="s">
        <v>432</v>
      </c>
      <c r="L101" s="11"/>
      <c r="M101" s="266" t="s">
        <v>77</v>
      </c>
      <c r="N101" s="266" t="s">
        <v>368</v>
      </c>
      <c r="O101" s="266" t="s">
        <v>386</v>
      </c>
      <c r="P101" s="11" t="s">
        <v>387</v>
      </c>
      <c r="Q101" s="11" t="s">
        <v>419</v>
      </c>
      <c r="R101" s="11">
        <v>0</v>
      </c>
      <c r="S101" s="11">
        <v>0</v>
      </c>
      <c r="T101" s="11">
        <f>ABS(Table1[[#This Row],[Prod]]-Table1[[#This Row],[Planned]])</f>
        <v>0</v>
      </c>
      <c r="U101" s="213">
        <f>IF(ABS(Table1[[#This Row],[Prod]]-Table1[[#This Row],[Planned]])&gt;Table1[[#This Row],[Planned]],0,IF(Table1[[#This Row],[Planned]]=0,0,1-ABS(Table1[[#This Row],[Prod]]-Table1[[#This Row],[Planned]])/Table1[[#This Row],[Planned]]))</f>
        <v>0</v>
      </c>
      <c r="V101" s="11"/>
      <c r="W101" s="11"/>
      <c r="X101" s="27">
        <v>0</v>
      </c>
      <c r="Y101" s="11">
        <f>Table1[[#This Row],[Prod]]</f>
        <v>0</v>
      </c>
      <c r="Z101" s="11">
        <f>ABS(Table1[[#This Row],[Prod2]]-Table1[[#This Row],[Plan Revised]])</f>
        <v>0</v>
      </c>
      <c r="AA101" s="287">
        <f>IF(ABS(Table1[[#This Row],[Prod2]]-Table1[[#This Row],[Plan Revised]])&gt;Table1[[#This Row],[Plan Revised]],0,IF(Table1[[#This Row],[Plan Revised]]=0,0,1-ABS(Table1[[#This Row],[Prod2]]-Table1[[#This Row],[Plan Revised]])/Table1[[#This Row],[Plan Revised]]))</f>
        <v>0</v>
      </c>
      <c r="AB101" s="11"/>
      <c r="AC101" s="30"/>
      <c r="AD101"/>
      <c r="AF101"/>
    </row>
    <row r="102" spans="1:32">
      <c r="A102" s="15" t="str">
        <f>IF(Table1[Week]=WeekSel,"Yes","No")</f>
        <v>No</v>
      </c>
      <c r="B102" s="15" t="str">
        <f>IF((Table1[StartDate]&gt;=Date.GraphMin)*(Table1[StartDate]&lt;=Date.GraphMax)=1,"Yes","No")</f>
        <v>No</v>
      </c>
      <c r="C102" s="15" t="str">
        <f>IF(OR(Table1[[#This Row],[Site]]="FOOD MILLING",Table1[[#This Row],[Site]]="GODACO"), "No", "Yes")</f>
        <v>Yes</v>
      </c>
      <c r="D102" s="40">
        <f>MAX(DATE(Table1[Year],1,1),DATE(Table1[Year],1,1)-WEEKDAY(DATE(Table1[Year],1,1),2)+(Table1[WeekNum]-1)*7+1)</f>
        <v>44711</v>
      </c>
      <c r="E102" s="40">
        <f>MIN(DATE(Table1[Year]+1,1,0),DATE(Table1[Year],1,1)-WEEKDAY(DATE(Table1[Year],1,1),2)+Table1[WeekNum]*7)</f>
        <v>44717</v>
      </c>
      <c r="F102" s="15">
        <v>2022</v>
      </c>
      <c r="G102" s="15">
        <f t="shared" si="2"/>
        <v>6</v>
      </c>
      <c r="H102" s="15">
        <v>23</v>
      </c>
      <c r="I102" s="195" t="str">
        <f>"W" &amp;Table1[[#This Row],[WeekNum]]</f>
        <v>W23</v>
      </c>
      <c r="J102" s="195" t="str">
        <f t="shared" si="3"/>
        <v>22-W23</v>
      </c>
      <c r="K102" s="11" t="s">
        <v>434</v>
      </c>
      <c r="L102" s="11"/>
      <c r="M102" s="266" t="s">
        <v>77</v>
      </c>
      <c r="N102" s="266" t="s">
        <v>368</v>
      </c>
      <c r="O102" s="266" t="s">
        <v>386</v>
      </c>
      <c r="P102" s="11" t="s">
        <v>387</v>
      </c>
      <c r="Q102" s="11" t="s">
        <v>419</v>
      </c>
      <c r="R102" s="11">
        <v>0</v>
      </c>
      <c r="S102" s="11">
        <v>0</v>
      </c>
      <c r="T102" s="11">
        <f>ABS(Table1[[#This Row],[Prod]]-Table1[[#This Row],[Planned]])</f>
        <v>0</v>
      </c>
      <c r="U102" s="213">
        <f>IF(ABS(Table1[[#This Row],[Prod]]-Table1[[#This Row],[Planned]])&gt;Table1[[#This Row],[Planned]],0,IF(Table1[[#This Row],[Planned]]=0,0,1-ABS(Table1[[#This Row],[Prod]]-Table1[[#This Row],[Planned]])/Table1[[#This Row],[Planned]]))</f>
        <v>0</v>
      </c>
      <c r="V102" s="11"/>
      <c r="W102" s="11"/>
      <c r="X102" s="27">
        <v>0</v>
      </c>
      <c r="Y102" s="11">
        <f>Table1[[#This Row],[Prod]]</f>
        <v>0</v>
      </c>
      <c r="Z102" s="11">
        <f>ABS(Table1[[#This Row],[Prod2]]-Table1[[#This Row],[Plan Revised]])</f>
        <v>0</v>
      </c>
      <c r="AA102" s="287">
        <f>IF(ABS(Table1[[#This Row],[Prod2]]-Table1[[#This Row],[Plan Revised]])&gt;Table1[[#This Row],[Plan Revised]],0,IF(Table1[[#This Row],[Plan Revised]]=0,0,1-ABS(Table1[[#This Row],[Prod2]]-Table1[[#This Row],[Plan Revised]])/Table1[[#This Row],[Plan Revised]]))</f>
        <v>0</v>
      </c>
      <c r="AB102" s="11"/>
      <c r="AC102" s="30"/>
      <c r="AD102"/>
      <c r="AF102"/>
    </row>
    <row r="103" spans="1:32">
      <c r="A103" s="15" t="str">
        <f>IF(Table1[Week]=WeekSel,"Yes","No")</f>
        <v>No</v>
      </c>
      <c r="B103" s="15" t="str">
        <f>IF((Table1[StartDate]&gt;=Date.GraphMin)*(Table1[StartDate]&lt;=Date.GraphMax)=1,"Yes","No")</f>
        <v>No</v>
      </c>
      <c r="C103" s="15" t="str">
        <f>IF(OR(Table1[[#This Row],[Site]]="FOOD MILLING",Table1[[#This Row],[Site]]="GODACO"), "No", "Yes")</f>
        <v>Yes</v>
      </c>
      <c r="D103" s="40">
        <f>MAX(DATE(Table1[Year],1,1),DATE(Table1[Year],1,1)-WEEKDAY(DATE(Table1[Year],1,1),2)+(Table1[WeekNum]-1)*7+1)</f>
        <v>44711</v>
      </c>
      <c r="E103" s="40">
        <f>MIN(DATE(Table1[Year]+1,1,0),DATE(Table1[Year],1,1)-WEEKDAY(DATE(Table1[Year],1,1),2)+Table1[WeekNum]*7)</f>
        <v>44717</v>
      </c>
      <c r="F103" s="15">
        <v>2022</v>
      </c>
      <c r="G103" s="15">
        <f t="shared" si="2"/>
        <v>6</v>
      </c>
      <c r="H103" s="15">
        <v>23</v>
      </c>
      <c r="I103" s="195" t="str">
        <f>"W" &amp;Table1[[#This Row],[WeekNum]]</f>
        <v>W23</v>
      </c>
      <c r="J103" s="195" t="str">
        <f t="shared" si="3"/>
        <v>22-W23</v>
      </c>
      <c r="K103" s="11" t="s">
        <v>433</v>
      </c>
      <c r="L103" s="11"/>
      <c r="M103" s="266" t="s">
        <v>77</v>
      </c>
      <c r="N103" s="266" t="s">
        <v>368</v>
      </c>
      <c r="O103" s="266" t="s">
        <v>386</v>
      </c>
      <c r="P103" s="11" t="s">
        <v>387</v>
      </c>
      <c r="Q103" s="11" t="s">
        <v>419</v>
      </c>
      <c r="R103" s="11">
        <v>0</v>
      </c>
      <c r="S103" s="11">
        <v>0</v>
      </c>
      <c r="T103" s="11">
        <f>ABS(Table1[[#This Row],[Prod]]-Table1[[#This Row],[Planned]])</f>
        <v>0</v>
      </c>
      <c r="U103" s="213">
        <f>IF(ABS(Table1[[#This Row],[Prod]]-Table1[[#This Row],[Planned]])&gt;Table1[[#This Row],[Planned]],0,IF(Table1[[#This Row],[Planned]]=0,0,1-ABS(Table1[[#This Row],[Prod]]-Table1[[#This Row],[Planned]])/Table1[[#This Row],[Planned]]))</f>
        <v>0</v>
      </c>
      <c r="V103" s="11"/>
      <c r="W103" s="11"/>
      <c r="X103" s="27">
        <v>0</v>
      </c>
      <c r="Y103" s="11">
        <f>Table1[[#This Row],[Prod]]</f>
        <v>0</v>
      </c>
      <c r="Z103" s="11">
        <f>ABS(Table1[[#This Row],[Prod2]]-Table1[[#This Row],[Plan Revised]])</f>
        <v>0</v>
      </c>
      <c r="AA103" s="287">
        <f>IF(ABS(Table1[[#This Row],[Prod2]]-Table1[[#This Row],[Plan Revised]])&gt;Table1[[#This Row],[Plan Revised]],0,IF(Table1[[#This Row],[Plan Revised]]=0,0,1-ABS(Table1[[#This Row],[Prod2]]-Table1[[#This Row],[Plan Revised]])/Table1[[#This Row],[Plan Revised]]))</f>
        <v>0</v>
      </c>
      <c r="AB103" s="11"/>
      <c r="AC103" s="30"/>
      <c r="AD103"/>
      <c r="AF103"/>
    </row>
    <row r="104" spans="1:32">
      <c r="A104" s="15" t="str">
        <f>IF(Table1[Week]=WeekSel,"Yes","No")</f>
        <v>No</v>
      </c>
      <c r="B104" s="15" t="str">
        <f>IF((Table1[StartDate]&gt;=Date.GraphMin)*(Table1[StartDate]&lt;=Date.GraphMax)=1,"Yes","No")</f>
        <v>No</v>
      </c>
      <c r="C104" s="15" t="str">
        <f>IF(OR(Table1[[#This Row],[Site]]="FOOD MILLING",Table1[[#This Row],[Site]]="GODACO"), "No", "Yes")</f>
        <v>Yes</v>
      </c>
      <c r="D104" s="40">
        <f>MAX(DATE(Table1[Year],1,1),DATE(Table1[Year],1,1)-WEEKDAY(DATE(Table1[Year],1,1),2)+(Table1[WeekNum]-1)*7+1)</f>
        <v>44711</v>
      </c>
      <c r="E104" s="40">
        <f>MIN(DATE(Table1[Year]+1,1,0),DATE(Table1[Year],1,1)-WEEKDAY(DATE(Table1[Year],1,1),2)+Table1[WeekNum]*7)</f>
        <v>44717</v>
      </c>
      <c r="F104" s="15">
        <v>2022</v>
      </c>
      <c r="G104" s="15">
        <f t="shared" si="2"/>
        <v>6</v>
      </c>
      <c r="H104" s="15">
        <v>23</v>
      </c>
      <c r="I104" s="195" t="str">
        <f>"W" &amp;Table1[[#This Row],[WeekNum]]</f>
        <v>W23</v>
      </c>
      <c r="J104" s="195" t="str">
        <f t="shared" si="3"/>
        <v>22-W23</v>
      </c>
      <c r="K104" s="11" t="s">
        <v>496</v>
      </c>
      <c r="L104" s="11"/>
      <c r="M104" s="266" t="s">
        <v>72</v>
      </c>
      <c r="N104" s="266" t="s">
        <v>368</v>
      </c>
      <c r="O104" s="266" t="s">
        <v>386</v>
      </c>
      <c r="P104" s="11" t="s">
        <v>387</v>
      </c>
      <c r="Q104" s="11" t="s">
        <v>419</v>
      </c>
      <c r="R104" s="11">
        <v>0</v>
      </c>
      <c r="S104" s="11">
        <v>0</v>
      </c>
      <c r="T104" s="11">
        <f>ABS(Table1[[#This Row],[Prod]]-Table1[[#This Row],[Planned]])</f>
        <v>0</v>
      </c>
      <c r="U104" s="213">
        <f>IF(ABS(Table1[[#This Row],[Prod]]-Table1[[#This Row],[Planned]])&gt;Table1[[#This Row],[Planned]],0,IF(Table1[[#This Row],[Planned]]=0,0,1-ABS(Table1[[#This Row],[Prod]]-Table1[[#This Row],[Planned]])/Table1[[#This Row],[Planned]]))</f>
        <v>0</v>
      </c>
      <c r="V104" s="11"/>
      <c r="W104" s="11"/>
      <c r="X104" s="27">
        <v>430.05</v>
      </c>
      <c r="Y104" s="11">
        <f>Table1[[#This Row],[Prod]]</f>
        <v>0</v>
      </c>
      <c r="Z104" s="11">
        <f>ABS(Table1[[#This Row],[Prod2]]-Table1[[#This Row],[Plan Revised]])</f>
        <v>430.05</v>
      </c>
      <c r="AA104" s="287">
        <f>IF(ABS(Table1[[#This Row],[Prod2]]-Table1[[#This Row],[Plan Revised]])&gt;Table1[[#This Row],[Plan Revised]],0,IF(Table1[[#This Row],[Plan Revised]]=0,0,1-ABS(Table1[[#This Row],[Prod2]]-Table1[[#This Row],[Plan Revised]])/Table1[[#This Row],[Plan Revised]]))</f>
        <v>0</v>
      </c>
      <c r="AB104" s="11"/>
      <c r="AC104" s="30"/>
      <c r="AD104"/>
      <c r="AF104"/>
    </row>
    <row r="105" spans="1:32">
      <c r="A105" s="15" t="str">
        <f>IF(Table1[Week]=WeekSel,"Yes","No")</f>
        <v>No</v>
      </c>
      <c r="B105" s="15" t="str">
        <f>IF((Table1[StartDate]&gt;=Date.GraphMin)*(Table1[StartDate]&lt;=Date.GraphMax)=1,"Yes","No")</f>
        <v>No</v>
      </c>
      <c r="C105" s="15" t="str">
        <f>IF(OR(Table1[[#This Row],[Site]]="FOOD MILLING",Table1[[#This Row],[Site]]="GODACO"), "No", "Yes")</f>
        <v>Yes</v>
      </c>
      <c r="D105" s="40">
        <f>MAX(DATE(Table1[Year],1,1),DATE(Table1[Year],1,1)-WEEKDAY(DATE(Table1[Year],1,1),2)+(Table1[WeekNum]-1)*7+1)</f>
        <v>44711</v>
      </c>
      <c r="E105" s="40">
        <f>MIN(DATE(Table1[Year]+1,1,0),DATE(Table1[Year],1,1)-WEEKDAY(DATE(Table1[Year],1,1),2)+Table1[WeekNum]*7)</f>
        <v>44717</v>
      </c>
      <c r="F105" s="15">
        <v>2022</v>
      </c>
      <c r="G105" s="15">
        <f t="shared" si="2"/>
        <v>6</v>
      </c>
      <c r="H105" s="15">
        <v>23</v>
      </c>
      <c r="I105" s="195" t="str">
        <f>"W" &amp;Table1[[#This Row],[WeekNum]]</f>
        <v>W23</v>
      </c>
      <c r="J105" s="195" t="str">
        <f t="shared" si="3"/>
        <v>22-W23</v>
      </c>
      <c r="K105" s="11" t="s">
        <v>498</v>
      </c>
      <c r="L105" s="11"/>
      <c r="M105" s="266" t="s">
        <v>72</v>
      </c>
      <c r="N105" s="266" t="s">
        <v>44</v>
      </c>
      <c r="O105" s="266" t="s">
        <v>389</v>
      </c>
      <c r="P105" s="11" t="s">
        <v>390</v>
      </c>
      <c r="Q105" s="11" t="s">
        <v>421</v>
      </c>
      <c r="R105" s="11">
        <v>0</v>
      </c>
      <c r="S105" s="11">
        <v>199.03199999999998</v>
      </c>
      <c r="T105" s="11">
        <f>ABS(Table1[[#This Row],[Prod]]-Table1[[#This Row],[Planned]])</f>
        <v>199.03199999999998</v>
      </c>
      <c r="U105" s="213">
        <f>IF(ABS(Table1[[#This Row],[Prod]]-Table1[[#This Row],[Planned]])&gt;Table1[[#This Row],[Planned]],0,IF(Table1[[#This Row],[Planned]]=0,0,1-ABS(Table1[[#This Row],[Prod]]-Table1[[#This Row],[Planned]])/Table1[[#This Row],[Planned]]))</f>
        <v>0</v>
      </c>
      <c r="V105" s="11"/>
      <c r="W105" s="11"/>
      <c r="X105" s="27">
        <v>0</v>
      </c>
      <c r="Y105" s="11">
        <f>Table1[[#This Row],[Prod]]</f>
        <v>199.03199999999998</v>
      </c>
      <c r="Z105" s="11">
        <f>ABS(Table1[[#This Row],[Prod2]]-Table1[[#This Row],[Plan Revised]])</f>
        <v>199.03199999999998</v>
      </c>
      <c r="AA105" s="287">
        <f>IF(ABS(Table1[[#This Row],[Prod2]]-Table1[[#This Row],[Plan Revised]])&gt;Table1[[#This Row],[Plan Revised]],0,IF(Table1[[#This Row],[Plan Revised]]=0,0,1-ABS(Table1[[#This Row],[Prod2]]-Table1[[#This Row],[Plan Revised]])/Table1[[#This Row],[Plan Revised]]))</f>
        <v>0</v>
      </c>
      <c r="AB105" s="11"/>
      <c r="AC105" s="30"/>
      <c r="AD105"/>
      <c r="AF105"/>
    </row>
    <row r="106" spans="1:32">
      <c r="A106" s="15" t="str">
        <f>IF(Table1[Week]=WeekSel,"Yes","No")</f>
        <v>No</v>
      </c>
      <c r="B106" s="15" t="str">
        <f>IF((Table1[StartDate]&gt;=Date.GraphMin)*(Table1[StartDate]&lt;=Date.GraphMax)=1,"Yes","No")</f>
        <v>No</v>
      </c>
      <c r="C106" s="15" t="str">
        <f>IF(OR(Table1[[#This Row],[Site]]="FOOD MILLING",Table1[[#This Row],[Site]]="GODACO"), "No", "Yes")</f>
        <v>Yes</v>
      </c>
      <c r="D106" s="40">
        <f>MAX(DATE(Table1[Year],1,1),DATE(Table1[Year],1,1)-WEEKDAY(DATE(Table1[Year],1,1),2)+(Table1[WeekNum]-1)*7+1)</f>
        <v>44711</v>
      </c>
      <c r="E106" s="40">
        <f>MIN(DATE(Table1[Year]+1,1,0),DATE(Table1[Year],1,1)-WEEKDAY(DATE(Table1[Year],1,1),2)+Table1[WeekNum]*7)</f>
        <v>44717</v>
      </c>
      <c r="F106" s="15">
        <v>2022</v>
      </c>
      <c r="G106" s="15">
        <f t="shared" si="2"/>
        <v>6</v>
      </c>
      <c r="H106" s="15">
        <v>23</v>
      </c>
      <c r="I106" s="195" t="str">
        <f>"W" &amp;Table1[[#This Row],[WeekNum]]</f>
        <v>W23</v>
      </c>
      <c r="J106" s="195" t="str">
        <f t="shared" si="3"/>
        <v>22-W23</v>
      </c>
      <c r="K106" s="11" t="s">
        <v>520</v>
      </c>
      <c r="L106" s="11"/>
      <c r="M106" s="266" t="s">
        <v>72</v>
      </c>
      <c r="N106" s="266" t="s">
        <v>44</v>
      </c>
      <c r="O106" s="266" t="s">
        <v>391</v>
      </c>
      <c r="P106" s="11" t="s">
        <v>392</v>
      </c>
      <c r="Q106" s="11" t="s">
        <v>421</v>
      </c>
      <c r="R106" s="11">
        <v>0</v>
      </c>
      <c r="S106" s="11">
        <v>0</v>
      </c>
      <c r="T106" s="11">
        <f>ABS(Table1[[#This Row],[Prod]]-Table1[[#This Row],[Planned]])</f>
        <v>0</v>
      </c>
      <c r="U106" s="213">
        <f>IF(ABS(Table1[[#This Row],[Prod]]-Table1[[#This Row],[Planned]])&gt;Table1[[#This Row],[Planned]],0,IF(Table1[[#This Row],[Planned]]=0,0,1-ABS(Table1[[#This Row],[Prod]]-Table1[[#This Row],[Planned]])/Table1[[#This Row],[Planned]]))</f>
        <v>0</v>
      </c>
      <c r="V106" s="11"/>
      <c r="W106" s="11"/>
      <c r="X106" s="27">
        <v>0</v>
      </c>
      <c r="Y106" s="11">
        <f>Table1[[#This Row],[Prod]]</f>
        <v>0</v>
      </c>
      <c r="Z106" s="11">
        <f>ABS(Table1[[#This Row],[Prod2]]-Table1[[#This Row],[Plan Revised]])</f>
        <v>0</v>
      </c>
      <c r="AA106" s="287">
        <f>IF(ABS(Table1[[#This Row],[Prod2]]-Table1[[#This Row],[Plan Revised]])&gt;Table1[[#This Row],[Plan Revised]],0,IF(Table1[[#This Row],[Plan Revised]]=0,0,1-ABS(Table1[[#This Row],[Prod2]]-Table1[[#This Row],[Plan Revised]])/Table1[[#This Row],[Plan Revised]]))</f>
        <v>0</v>
      </c>
      <c r="AB106" s="11"/>
      <c r="AC106" s="30"/>
      <c r="AD106"/>
      <c r="AF106"/>
    </row>
    <row r="107" spans="1:32">
      <c r="A107" s="15" t="str">
        <f>IF(Table1[Week]=WeekSel,"Yes","No")</f>
        <v>No</v>
      </c>
      <c r="B107" s="15" t="str">
        <f>IF((Table1[StartDate]&gt;=Date.GraphMin)*(Table1[StartDate]&lt;=Date.GraphMax)=1,"Yes","No")</f>
        <v>No</v>
      </c>
      <c r="C107" s="15" t="str">
        <f>IF(OR(Table1[[#This Row],[Site]]="FOOD MILLING",Table1[[#This Row],[Site]]="GODACO"), "No", "Yes")</f>
        <v>Yes</v>
      </c>
      <c r="D107" s="40">
        <f>MAX(DATE(Table1[Year],1,1),DATE(Table1[Year],1,1)-WEEKDAY(DATE(Table1[Year],1,1),2)+(Table1[WeekNum]-1)*7+1)</f>
        <v>44711</v>
      </c>
      <c r="E107" s="40">
        <f>MIN(DATE(Table1[Year]+1,1,0),DATE(Table1[Year],1,1)-WEEKDAY(DATE(Table1[Year],1,1),2)+Table1[WeekNum]*7)</f>
        <v>44717</v>
      </c>
      <c r="F107" s="15">
        <v>2022</v>
      </c>
      <c r="G107" s="15">
        <f t="shared" si="2"/>
        <v>6</v>
      </c>
      <c r="H107" s="15">
        <v>23</v>
      </c>
      <c r="I107" s="195" t="str">
        <f>"W" &amp;Table1[[#This Row],[WeekNum]]</f>
        <v>W23</v>
      </c>
      <c r="J107" s="195" t="str">
        <f t="shared" si="3"/>
        <v>22-W23</v>
      </c>
      <c r="K107" s="11" t="s">
        <v>521</v>
      </c>
      <c r="L107" s="11"/>
      <c r="M107" s="266" t="s">
        <v>72</v>
      </c>
      <c r="N107" s="266" t="s">
        <v>44</v>
      </c>
      <c r="O107" s="266" t="s">
        <v>391</v>
      </c>
      <c r="P107" s="11" t="s">
        <v>392</v>
      </c>
      <c r="Q107" s="11" t="s">
        <v>421</v>
      </c>
      <c r="R107" s="11">
        <v>0</v>
      </c>
      <c r="S107" s="11">
        <v>0</v>
      </c>
      <c r="T107" s="11">
        <f>ABS(Table1[[#This Row],[Prod]]-Table1[[#This Row],[Planned]])</f>
        <v>0</v>
      </c>
      <c r="U107" s="213">
        <f>IF(ABS(Table1[[#This Row],[Prod]]-Table1[[#This Row],[Planned]])&gt;Table1[[#This Row],[Planned]],0,IF(Table1[[#This Row],[Planned]]=0,0,1-ABS(Table1[[#This Row],[Prod]]-Table1[[#This Row],[Planned]])/Table1[[#This Row],[Planned]]))</f>
        <v>0</v>
      </c>
      <c r="V107" s="11"/>
      <c r="W107" s="11"/>
      <c r="X107" s="27">
        <v>0</v>
      </c>
      <c r="Y107" s="11">
        <f>Table1[[#This Row],[Prod]]</f>
        <v>0</v>
      </c>
      <c r="Z107" s="11">
        <f>ABS(Table1[[#This Row],[Prod2]]-Table1[[#This Row],[Plan Revised]])</f>
        <v>0</v>
      </c>
      <c r="AA107" s="287">
        <f>IF(ABS(Table1[[#This Row],[Prod2]]-Table1[[#This Row],[Plan Revised]])&gt;Table1[[#This Row],[Plan Revised]],0,IF(Table1[[#This Row],[Plan Revised]]=0,0,1-ABS(Table1[[#This Row],[Prod2]]-Table1[[#This Row],[Plan Revised]])/Table1[[#This Row],[Plan Revised]]))</f>
        <v>0</v>
      </c>
      <c r="AB107" s="11"/>
      <c r="AC107" s="30"/>
      <c r="AD107"/>
      <c r="AF107"/>
    </row>
    <row r="108" spans="1:32">
      <c r="A108" s="15" t="str">
        <f>IF(Table1[Week]=WeekSel,"Yes","No")</f>
        <v>No</v>
      </c>
      <c r="B108" s="15" t="str">
        <f>IF((Table1[StartDate]&gt;=Date.GraphMin)*(Table1[StartDate]&lt;=Date.GraphMax)=1,"Yes","No")</f>
        <v>No</v>
      </c>
      <c r="C108" s="15" t="str">
        <f>IF(OR(Table1[[#This Row],[Site]]="FOOD MILLING",Table1[[#This Row],[Site]]="GODACO"), "No", "Yes")</f>
        <v>Yes</v>
      </c>
      <c r="D108" s="40">
        <f>MAX(DATE(Table1[Year],1,1),DATE(Table1[Year],1,1)-WEEKDAY(DATE(Table1[Year],1,1),2)+(Table1[WeekNum]-1)*7+1)</f>
        <v>44711</v>
      </c>
      <c r="E108" s="40">
        <f>MIN(DATE(Table1[Year]+1,1,0),DATE(Table1[Year],1,1)-WEEKDAY(DATE(Table1[Year],1,1),2)+Table1[WeekNum]*7)</f>
        <v>44717</v>
      </c>
      <c r="F108" s="15">
        <v>2022</v>
      </c>
      <c r="G108" s="15">
        <f t="shared" si="2"/>
        <v>6</v>
      </c>
      <c r="H108" s="15">
        <v>23</v>
      </c>
      <c r="I108" s="195" t="str">
        <f>"W" &amp;Table1[[#This Row],[WeekNum]]</f>
        <v>W23</v>
      </c>
      <c r="J108" s="195" t="str">
        <f t="shared" si="3"/>
        <v>22-W23</v>
      </c>
      <c r="K108" s="11" t="s">
        <v>684</v>
      </c>
      <c r="L108" s="11"/>
      <c r="M108" s="266" t="s">
        <v>72</v>
      </c>
      <c r="N108" s="266" t="s">
        <v>44</v>
      </c>
      <c r="O108" s="266" t="s">
        <v>391</v>
      </c>
      <c r="P108" s="11" t="s">
        <v>392</v>
      </c>
      <c r="Q108" s="11" t="s">
        <v>421</v>
      </c>
      <c r="R108" s="11">
        <v>1200</v>
      </c>
      <c r="S108" s="11">
        <v>839.28</v>
      </c>
      <c r="T108" s="11">
        <f>ABS(Table1[[#This Row],[Prod]]-Table1[[#This Row],[Planned]])</f>
        <v>360.72</v>
      </c>
      <c r="U108" s="213">
        <f>IF(ABS(Table1[[#This Row],[Prod]]-Table1[[#This Row],[Planned]])&gt;Table1[[#This Row],[Planned]],0,IF(Table1[[#This Row],[Planned]]=0,0,1-ABS(Table1[[#This Row],[Prod]]-Table1[[#This Row],[Planned]])/Table1[[#This Row],[Planned]]))</f>
        <v>0.69940000000000002</v>
      </c>
      <c r="V108" s="11"/>
      <c r="W108" s="11"/>
      <c r="X108" s="27">
        <v>800</v>
      </c>
      <c r="Y108" s="11">
        <f>Table1[[#This Row],[Prod]]</f>
        <v>839.28</v>
      </c>
      <c r="Z108" s="11">
        <f>ABS(Table1[[#This Row],[Prod2]]-Table1[[#This Row],[Plan Revised]])</f>
        <v>39.279999999999973</v>
      </c>
      <c r="AA108" s="287">
        <f>IF(ABS(Table1[[#This Row],[Prod2]]-Table1[[#This Row],[Plan Revised]])&gt;Table1[[#This Row],[Plan Revised]],0,IF(Table1[[#This Row],[Plan Revised]]=0,0,1-ABS(Table1[[#This Row],[Prod2]]-Table1[[#This Row],[Plan Revised]])/Table1[[#This Row],[Plan Revised]]))</f>
        <v>0.95090000000000008</v>
      </c>
      <c r="AB108" s="11"/>
      <c r="AC108" s="30"/>
      <c r="AD108"/>
      <c r="AF108"/>
    </row>
    <row r="109" spans="1:32">
      <c r="A109" s="15" t="str">
        <f>IF(Table1[Week]=WeekSel,"Yes","No")</f>
        <v>No</v>
      </c>
      <c r="B109" s="15" t="str">
        <f>IF((Table1[StartDate]&gt;=Date.GraphMin)*(Table1[StartDate]&lt;=Date.GraphMax)=1,"Yes","No")</f>
        <v>No</v>
      </c>
      <c r="C109" s="15" t="str">
        <f>IF(OR(Table1[[#This Row],[Site]]="FOOD MILLING",Table1[[#This Row],[Site]]="GODACO"), "No", "Yes")</f>
        <v>Yes</v>
      </c>
      <c r="D109" s="40">
        <f>MAX(DATE(Table1[Year],1,1),DATE(Table1[Year],1,1)-WEEKDAY(DATE(Table1[Year],1,1),2)+(Table1[WeekNum]-1)*7+1)</f>
        <v>44711</v>
      </c>
      <c r="E109" s="40">
        <f>MIN(DATE(Table1[Year]+1,1,0),DATE(Table1[Year],1,1)-WEEKDAY(DATE(Table1[Year],1,1),2)+Table1[WeekNum]*7)</f>
        <v>44717</v>
      </c>
      <c r="F109" s="15">
        <v>2022</v>
      </c>
      <c r="G109" s="15">
        <f t="shared" si="2"/>
        <v>6</v>
      </c>
      <c r="H109" s="15">
        <v>23</v>
      </c>
      <c r="I109" s="195" t="str">
        <f>"W" &amp;Table1[[#This Row],[WeekNum]]</f>
        <v>W23</v>
      </c>
      <c r="J109" s="195" t="str">
        <f t="shared" si="3"/>
        <v>22-W23</v>
      </c>
      <c r="K109" s="11" t="s">
        <v>685</v>
      </c>
      <c r="L109" s="11"/>
      <c r="M109" s="266" t="s">
        <v>72</v>
      </c>
      <c r="N109" s="266" t="s">
        <v>44</v>
      </c>
      <c r="O109" s="266" t="s">
        <v>391</v>
      </c>
      <c r="P109" s="11" t="s">
        <v>392</v>
      </c>
      <c r="Q109" s="11" t="s">
        <v>421</v>
      </c>
      <c r="R109" s="11">
        <v>0</v>
      </c>
      <c r="S109" s="11">
        <v>0</v>
      </c>
      <c r="T109" s="11">
        <f>ABS(Table1[[#This Row],[Prod]]-Table1[[#This Row],[Planned]])</f>
        <v>0</v>
      </c>
      <c r="U109" s="213">
        <f>IF(ABS(Table1[[#This Row],[Prod]]-Table1[[#This Row],[Planned]])&gt;Table1[[#This Row],[Planned]],0,IF(Table1[[#This Row],[Planned]]=0,0,1-ABS(Table1[[#This Row],[Prod]]-Table1[[#This Row],[Planned]])/Table1[[#This Row],[Planned]]))</f>
        <v>0</v>
      </c>
      <c r="V109" s="11"/>
      <c r="W109" s="11"/>
      <c r="X109" s="27">
        <v>0</v>
      </c>
      <c r="Y109" s="11">
        <f>Table1[[#This Row],[Prod]]</f>
        <v>0</v>
      </c>
      <c r="Z109" s="11">
        <f>ABS(Table1[[#This Row],[Prod2]]-Table1[[#This Row],[Plan Revised]])</f>
        <v>0</v>
      </c>
      <c r="AA109" s="287">
        <f>IF(ABS(Table1[[#This Row],[Prod2]]-Table1[[#This Row],[Plan Revised]])&gt;Table1[[#This Row],[Plan Revised]],0,IF(Table1[[#This Row],[Plan Revised]]=0,0,1-ABS(Table1[[#This Row],[Prod2]]-Table1[[#This Row],[Plan Revised]])/Table1[[#This Row],[Plan Revised]]))</f>
        <v>0</v>
      </c>
      <c r="AB109" s="11"/>
      <c r="AC109" s="30"/>
      <c r="AD109"/>
      <c r="AF109"/>
    </row>
    <row r="110" spans="1:32">
      <c r="A110" s="15" t="str">
        <f>IF(Table1[Week]=WeekSel,"Yes","No")</f>
        <v>No</v>
      </c>
      <c r="B110" s="15" t="str">
        <f>IF((Table1[StartDate]&gt;=Date.GraphMin)*(Table1[StartDate]&lt;=Date.GraphMax)=1,"Yes","No")</f>
        <v>No</v>
      </c>
      <c r="C110" s="15" t="str">
        <f>IF(OR(Table1[[#This Row],[Site]]="FOOD MILLING",Table1[[#This Row],[Site]]="GODACO"), "No", "Yes")</f>
        <v>Yes</v>
      </c>
      <c r="D110" s="40">
        <f>MAX(DATE(Table1[Year],1,1),DATE(Table1[Year],1,1)-WEEKDAY(DATE(Table1[Year],1,1),2)+(Table1[WeekNum]-1)*7+1)</f>
        <v>44711</v>
      </c>
      <c r="E110" s="40">
        <f>MIN(DATE(Table1[Year]+1,1,0),DATE(Table1[Year],1,1)-WEEKDAY(DATE(Table1[Year],1,1),2)+Table1[WeekNum]*7)</f>
        <v>44717</v>
      </c>
      <c r="F110" s="15">
        <v>2022</v>
      </c>
      <c r="G110" s="15">
        <f t="shared" si="2"/>
        <v>6</v>
      </c>
      <c r="H110" s="15">
        <v>23</v>
      </c>
      <c r="I110" s="195" t="str">
        <f>"W" &amp;Table1[[#This Row],[WeekNum]]</f>
        <v>W23</v>
      </c>
      <c r="J110" s="195" t="str">
        <f t="shared" si="3"/>
        <v>22-W23</v>
      </c>
      <c r="K110" s="11" t="s">
        <v>686</v>
      </c>
      <c r="L110" s="11"/>
      <c r="M110" s="266" t="s">
        <v>72</v>
      </c>
      <c r="N110" s="266" t="s">
        <v>44</v>
      </c>
      <c r="O110" s="266" t="s">
        <v>389</v>
      </c>
      <c r="P110" s="11" t="s">
        <v>390</v>
      </c>
      <c r="Q110" s="11" t="s">
        <v>421</v>
      </c>
      <c r="R110" s="11">
        <v>480</v>
      </c>
      <c r="S110" s="11">
        <v>388.68</v>
      </c>
      <c r="T110" s="11">
        <f>ABS(Table1[[#This Row],[Prod]]-Table1[[#This Row],[Planned]])</f>
        <v>91.32</v>
      </c>
      <c r="U110" s="213">
        <f>IF(ABS(Table1[[#This Row],[Prod]]-Table1[[#This Row],[Planned]])&gt;Table1[[#This Row],[Planned]],0,IF(Table1[[#This Row],[Planned]]=0,0,1-ABS(Table1[[#This Row],[Prod]]-Table1[[#This Row],[Planned]])/Table1[[#This Row],[Planned]]))</f>
        <v>0.80974999999999997</v>
      </c>
      <c r="V110" s="11"/>
      <c r="W110" s="11"/>
      <c r="X110" s="27">
        <v>277</v>
      </c>
      <c r="Y110" s="11">
        <f>Table1[[#This Row],[Prod]]</f>
        <v>388.68</v>
      </c>
      <c r="Z110" s="11">
        <f>ABS(Table1[[#This Row],[Prod2]]-Table1[[#This Row],[Plan Revised]])</f>
        <v>111.68</v>
      </c>
      <c r="AA110" s="287">
        <f>IF(ABS(Table1[[#This Row],[Prod2]]-Table1[[#This Row],[Plan Revised]])&gt;Table1[[#This Row],[Plan Revised]],0,IF(Table1[[#This Row],[Plan Revised]]=0,0,1-ABS(Table1[[#This Row],[Prod2]]-Table1[[#This Row],[Plan Revised]])/Table1[[#This Row],[Plan Revised]]))</f>
        <v>0.5968231046931407</v>
      </c>
      <c r="AB110" s="11"/>
      <c r="AC110" s="30"/>
      <c r="AD110"/>
      <c r="AF110"/>
    </row>
    <row r="111" spans="1:32">
      <c r="A111" s="15" t="str">
        <f>IF(Table1[Week]=WeekSel,"Yes","No")</f>
        <v>No</v>
      </c>
      <c r="B111" s="15" t="str">
        <f>IF((Table1[StartDate]&gt;=Date.GraphMin)*(Table1[StartDate]&lt;=Date.GraphMax)=1,"Yes","No")</f>
        <v>No</v>
      </c>
      <c r="C111" s="15" t="str">
        <f>IF(OR(Table1[[#This Row],[Site]]="FOOD MILLING",Table1[[#This Row],[Site]]="GODACO"), "No", "Yes")</f>
        <v>Yes</v>
      </c>
      <c r="D111" s="40">
        <f>MAX(DATE(Table1[Year],1,1),DATE(Table1[Year],1,1)-WEEKDAY(DATE(Table1[Year],1,1),2)+(Table1[WeekNum]-1)*7+1)</f>
        <v>44711</v>
      </c>
      <c r="E111" s="40">
        <f>MIN(DATE(Table1[Year]+1,1,0),DATE(Table1[Year],1,1)-WEEKDAY(DATE(Table1[Year],1,1),2)+Table1[WeekNum]*7)</f>
        <v>44717</v>
      </c>
      <c r="F111" s="15">
        <v>2022</v>
      </c>
      <c r="G111" s="15">
        <f t="shared" si="2"/>
        <v>6</v>
      </c>
      <c r="H111" s="15">
        <v>23</v>
      </c>
      <c r="I111" s="195" t="str">
        <f>"W" &amp;Table1[[#This Row],[WeekNum]]</f>
        <v>W23</v>
      </c>
      <c r="J111" s="195" t="str">
        <f t="shared" si="3"/>
        <v>22-W23</v>
      </c>
      <c r="K111" s="11" t="s">
        <v>687</v>
      </c>
      <c r="L111" s="11"/>
      <c r="M111" s="266" t="s">
        <v>72</v>
      </c>
      <c r="N111" s="266" t="s">
        <v>44</v>
      </c>
      <c r="O111" s="266" t="s">
        <v>389</v>
      </c>
      <c r="P111" s="11" t="s">
        <v>390</v>
      </c>
      <c r="Q111" s="11" t="s">
        <v>421</v>
      </c>
      <c r="R111" s="11">
        <v>240</v>
      </c>
      <c r="S111" s="11">
        <v>248</v>
      </c>
      <c r="T111" s="11">
        <f>ABS(Table1[[#This Row],[Prod]]-Table1[[#This Row],[Planned]])</f>
        <v>8</v>
      </c>
      <c r="U111" s="213">
        <f>IF(ABS(Table1[[#This Row],[Prod]]-Table1[[#This Row],[Planned]])&gt;Table1[[#This Row],[Planned]],0,IF(Table1[[#This Row],[Planned]]=0,0,1-ABS(Table1[[#This Row],[Prod]]-Table1[[#This Row],[Planned]])/Table1[[#This Row],[Planned]]))</f>
        <v>0.96666666666666667</v>
      </c>
      <c r="V111" s="11"/>
      <c r="W111" s="11"/>
      <c r="X111" s="27">
        <v>248</v>
      </c>
      <c r="Y111" s="11">
        <f>Table1[[#This Row],[Prod]]</f>
        <v>248</v>
      </c>
      <c r="Z111" s="11">
        <f>ABS(Table1[[#This Row],[Prod2]]-Table1[[#This Row],[Plan Revised]])</f>
        <v>0</v>
      </c>
      <c r="AA111" s="287">
        <f>IF(ABS(Table1[[#This Row],[Prod2]]-Table1[[#This Row],[Plan Revised]])&gt;Table1[[#This Row],[Plan Revised]],0,IF(Table1[[#This Row],[Plan Revised]]=0,0,1-ABS(Table1[[#This Row],[Prod2]]-Table1[[#This Row],[Plan Revised]])/Table1[[#This Row],[Plan Revised]]))</f>
        <v>1</v>
      </c>
      <c r="AB111" s="11"/>
      <c r="AC111" s="30"/>
      <c r="AD111"/>
      <c r="AF111"/>
    </row>
    <row r="112" spans="1:32">
      <c r="A112" s="15" t="str">
        <f>IF(Table1[Week]=WeekSel,"Yes","No")</f>
        <v>No</v>
      </c>
      <c r="B112" s="15" t="str">
        <f>IF((Table1[StartDate]&gt;=Date.GraphMin)*(Table1[StartDate]&lt;=Date.GraphMax)=1,"Yes","No")</f>
        <v>No</v>
      </c>
      <c r="C112" s="15" t="str">
        <f>IF(OR(Table1[[#This Row],[Site]]="FOOD MILLING",Table1[[#This Row],[Site]]="GODACO"), "No", "Yes")</f>
        <v>Yes</v>
      </c>
      <c r="D112" s="40">
        <f>MAX(DATE(Table1[Year],1,1),DATE(Table1[Year],1,1)-WEEKDAY(DATE(Table1[Year],1,1),2)+(Table1[WeekNum]-1)*7+1)</f>
        <v>44711</v>
      </c>
      <c r="E112" s="40">
        <f>MIN(DATE(Table1[Year]+1,1,0),DATE(Table1[Year],1,1)-WEEKDAY(DATE(Table1[Year],1,1),2)+Table1[WeekNum]*7)</f>
        <v>44717</v>
      </c>
      <c r="F112" s="15">
        <v>2022</v>
      </c>
      <c r="G112" s="15">
        <f t="shared" si="2"/>
        <v>6</v>
      </c>
      <c r="H112" s="15">
        <v>23</v>
      </c>
      <c r="I112" s="195" t="str">
        <f>"W" &amp;Table1[[#This Row],[WeekNum]]</f>
        <v>W23</v>
      </c>
      <c r="J112" s="195" t="str">
        <f t="shared" si="3"/>
        <v>22-W23</v>
      </c>
      <c r="K112" s="11" t="s">
        <v>513</v>
      </c>
      <c r="L112" s="11"/>
      <c r="M112" s="266" t="s">
        <v>72</v>
      </c>
      <c r="N112" s="266" t="s">
        <v>369</v>
      </c>
      <c r="O112" s="266" t="s">
        <v>391</v>
      </c>
      <c r="P112" s="11" t="s">
        <v>393</v>
      </c>
      <c r="Q112" s="11" t="s">
        <v>421</v>
      </c>
      <c r="R112" s="11">
        <v>600</v>
      </c>
      <c r="S112" s="11">
        <v>828.8</v>
      </c>
      <c r="T112" s="11">
        <f>ABS(Table1[[#This Row],[Prod]]-Table1[[#This Row],[Planned]])</f>
        <v>228.79999999999995</v>
      </c>
      <c r="U112" s="213">
        <f>IF(ABS(Table1[[#This Row],[Prod]]-Table1[[#This Row],[Planned]])&gt;Table1[[#This Row],[Planned]],0,IF(Table1[[#This Row],[Planned]]=0,0,1-ABS(Table1[[#This Row],[Prod]]-Table1[[#This Row],[Planned]])/Table1[[#This Row],[Planned]]))</f>
        <v>0.6186666666666667</v>
      </c>
      <c r="V112" s="11"/>
      <c r="W112" s="11"/>
      <c r="X112" s="27">
        <v>900</v>
      </c>
      <c r="Y112" s="11">
        <f>Table1[[#This Row],[Prod]]</f>
        <v>828.8</v>
      </c>
      <c r="Z112" s="11">
        <f>ABS(Table1[[#This Row],[Prod2]]-Table1[[#This Row],[Plan Revised]])</f>
        <v>71.200000000000045</v>
      </c>
      <c r="AA112" s="287">
        <f>IF(ABS(Table1[[#This Row],[Prod2]]-Table1[[#This Row],[Plan Revised]])&gt;Table1[[#This Row],[Plan Revised]],0,IF(Table1[[#This Row],[Plan Revised]]=0,0,1-ABS(Table1[[#This Row],[Prod2]]-Table1[[#This Row],[Plan Revised]])/Table1[[#This Row],[Plan Revised]]))</f>
        <v>0.92088888888888887</v>
      </c>
      <c r="AB112" s="11"/>
      <c r="AC112" s="30"/>
      <c r="AD112"/>
      <c r="AF112"/>
    </row>
    <row r="113" spans="1:32">
      <c r="A113" s="15" t="str">
        <f>IF(Table1[Week]=WeekSel,"Yes","No")</f>
        <v>No</v>
      </c>
      <c r="B113" s="15" t="str">
        <f>IF((Table1[StartDate]&gt;=Date.GraphMin)*(Table1[StartDate]&lt;=Date.GraphMax)=1,"Yes","No")</f>
        <v>No</v>
      </c>
      <c r="C113" s="15" t="str">
        <f>IF(OR(Table1[[#This Row],[Site]]="FOOD MILLING",Table1[[#This Row],[Site]]="GODACO"), "No", "Yes")</f>
        <v>Yes</v>
      </c>
      <c r="D113" s="40">
        <f>MAX(DATE(Table1[Year],1,1),DATE(Table1[Year],1,1)-WEEKDAY(DATE(Table1[Year],1,1),2)+(Table1[WeekNum]-1)*7+1)</f>
        <v>44711</v>
      </c>
      <c r="E113" s="40">
        <f>MIN(DATE(Table1[Year]+1,1,0),DATE(Table1[Year],1,1)-WEEKDAY(DATE(Table1[Year],1,1),2)+Table1[WeekNum]*7)</f>
        <v>44717</v>
      </c>
      <c r="F113" s="15">
        <v>2022</v>
      </c>
      <c r="G113" s="15">
        <f t="shared" si="2"/>
        <v>6</v>
      </c>
      <c r="H113" s="15">
        <v>23</v>
      </c>
      <c r="I113" s="195" t="str">
        <f>"W" &amp;Table1[[#This Row],[WeekNum]]</f>
        <v>W23</v>
      </c>
      <c r="J113" s="195" t="str">
        <f t="shared" si="3"/>
        <v>22-W23</v>
      </c>
      <c r="K113" s="11" t="s">
        <v>518</v>
      </c>
      <c r="L113" s="11"/>
      <c r="M113" s="266" t="s">
        <v>72</v>
      </c>
      <c r="N113" s="266" t="s">
        <v>369</v>
      </c>
      <c r="O113" s="11" t="s">
        <v>371</v>
      </c>
      <c r="P113" s="11" t="s">
        <v>371</v>
      </c>
      <c r="Q113" s="11" t="s">
        <v>421</v>
      </c>
      <c r="R113" s="11">
        <v>0</v>
      </c>
      <c r="S113" s="11">
        <v>110</v>
      </c>
      <c r="T113" s="11">
        <f>ABS(Table1[[#This Row],[Prod]]-Table1[[#This Row],[Planned]])</f>
        <v>110</v>
      </c>
      <c r="U113" s="213">
        <f>IF(ABS(Table1[[#This Row],[Prod]]-Table1[[#This Row],[Planned]])&gt;Table1[[#This Row],[Planned]],0,IF(Table1[[#This Row],[Planned]]=0,0,1-ABS(Table1[[#This Row],[Prod]]-Table1[[#This Row],[Planned]])/Table1[[#This Row],[Planned]]))</f>
        <v>0</v>
      </c>
      <c r="V113" s="11"/>
      <c r="W113" s="11"/>
      <c r="X113" s="27">
        <v>350</v>
      </c>
      <c r="Y113" s="11">
        <f>Table1[[#This Row],[Prod]]</f>
        <v>110</v>
      </c>
      <c r="Z113" s="11">
        <f>ABS(Table1[[#This Row],[Prod2]]-Table1[[#This Row],[Plan Revised]])</f>
        <v>240</v>
      </c>
      <c r="AA113" s="287">
        <f>IF(ABS(Table1[[#This Row],[Prod2]]-Table1[[#This Row],[Plan Revised]])&gt;Table1[[#This Row],[Plan Revised]],0,IF(Table1[[#This Row],[Plan Revised]]=0,0,1-ABS(Table1[[#This Row],[Prod2]]-Table1[[#This Row],[Plan Revised]])/Table1[[#This Row],[Plan Revised]]))</f>
        <v>0.31428571428571428</v>
      </c>
      <c r="AB113" s="11"/>
      <c r="AC113" s="30"/>
      <c r="AD113"/>
      <c r="AF113"/>
    </row>
    <row r="114" spans="1:32">
      <c r="A114" s="15" t="str">
        <f>IF(Table1[Week]=WeekSel,"Yes","No")</f>
        <v>No</v>
      </c>
      <c r="B114" s="15" t="str">
        <f>IF((Table1[StartDate]&gt;=Date.GraphMin)*(Table1[StartDate]&lt;=Date.GraphMax)=1,"Yes","No")</f>
        <v>No</v>
      </c>
      <c r="C114" s="15" t="str">
        <f>IF(OR(Table1[[#This Row],[Site]]="FOOD MILLING",Table1[[#This Row],[Site]]="GODACO"), "No", "Yes")</f>
        <v>Yes</v>
      </c>
      <c r="D114" s="40">
        <f>MAX(DATE(Table1[Year],1,1),DATE(Table1[Year],1,1)-WEEKDAY(DATE(Table1[Year],1,1),2)+(Table1[WeekNum]-1)*7+1)</f>
        <v>44711</v>
      </c>
      <c r="E114" s="40">
        <f>MIN(DATE(Table1[Year]+1,1,0),DATE(Table1[Year],1,1)-WEEKDAY(DATE(Table1[Year],1,1),2)+Table1[WeekNum]*7)</f>
        <v>44717</v>
      </c>
      <c r="F114" s="15">
        <v>2022</v>
      </c>
      <c r="G114" s="15">
        <f t="shared" si="2"/>
        <v>6</v>
      </c>
      <c r="H114" s="15">
        <v>23</v>
      </c>
      <c r="I114" s="195" t="str">
        <f>"W" &amp;Table1[[#This Row],[WeekNum]]</f>
        <v>W23</v>
      </c>
      <c r="J114" s="195" t="str">
        <f t="shared" si="3"/>
        <v>22-W23</v>
      </c>
      <c r="K114" s="11" t="s">
        <v>515</v>
      </c>
      <c r="L114" s="11"/>
      <c r="M114" s="266" t="s">
        <v>72</v>
      </c>
      <c r="N114" s="266" t="s">
        <v>369</v>
      </c>
      <c r="O114" s="11" t="s">
        <v>371</v>
      </c>
      <c r="P114" s="11" t="s">
        <v>371</v>
      </c>
      <c r="Q114" s="11" t="s">
        <v>421</v>
      </c>
      <c r="R114" s="11">
        <v>0</v>
      </c>
      <c r="S114" s="11">
        <v>304</v>
      </c>
      <c r="T114" s="11">
        <f>ABS(Table1[[#This Row],[Prod]]-Table1[[#This Row],[Planned]])</f>
        <v>304</v>
      </c>
      <c r="U114" s="213">
        <f>IF(ABS(Table1[[#This Row],[Prod]]-Table1[[#This Row],[Planned]])&gt;Table1[[#This Row],[Planned]],0,IF(Table1[[#This Row],[Planned]]=0,0,1-ABS(Table1[[#This Row],[Prod]]-Table1[[#This Row],[Planned]])/Table1[[#This Row],[Planned]]))</f>
        <v>0</v>
      </c>
      <c r="V114" s="11"/>
      <c r="W114" s="11"/>
      <c r="X114" s="27">
        <v>300</v>
      </c>
      <c r="Y114" s="11">
        <f>Table1[[#This Row],[Prod]]</f>
        <v>304</v>
      </c>
      <c r="Z114" s="11">
        <f>ABS(Table1[[#This Row],[Prod2]]-Table1[[#This Row],[Plan Revised]])</f>
        <v>4</v>
      </c>
      <c r="AA114" s="287">
        <f>IF(ABS(Table1[[#This Row],[Prod2]]-Table1[[#This Row],[Plan Revised]])&gt;Table1[[#This Row],[Plan Revised]],0,IF(Table1[[#This Row],[Plan Revised]]=0,0,1-ABS(Table1[[#This Row],[Prod2]]-Table1[[#This Row],[Plan Revised]])/Table1[[#This Row],[Plan Revised]]))</f>
        <v>0.98666666666666669</v>
      </c>
      <c r="AB114" s="11"/>
      <c r="AC114" s="30"/>
      <c r="AD114"/>
      <c r="AF114"/>
    </row>
    <row r="115" spans="1:32">
      <c r="A115" s="15" t="str">
        <f>IF(Table1[Week]=WeekSel,"Yes","No")</f>
        <v>No</v>
      </c>
      <c r="B115" s="15" t="str">
        <f>IF((Table1[StartDate]&gt;=Date.GraphMin)*(Table1[StartDate]&lt;=Date.GraphMax)=1,"Yes","No")</f>
        <v>No</v>
      </c>
      <c r="C115" s="15" t="str">
        <f>IF(OR(Table1[[#This Row],[Site]]="FOOD MILLING",Table1[[#This Row],[Site]]="GODACO"), "No", "Yes")</f>
        <v>Yes</v>
      </c>
      <c r="D115" s="40">
        <f>MAX(DATE(Table1[Year],1,1),DATE(Table1[Year],1,1)-WEEKDAY(DATE(Table1[Year],1,1),2)+(Table1[WeekNum]-1)*7+1)</f>
        <v>44711</v>
      </c>
      <c r="E115" s="40">
        <f>MIN(DATE(Table1[Year]+1,1,0),DATE(Table1[Year],1,1)-WEEKDAY(DATE(Table1[Year],1,1),2)+Table1[WeekNum]*7)</f>
        <v>44717</v>
      </c>
      <c r="F115" s="15">
        <v>2022</v>
      </c>
      <c r="G115" s="15">
        <f t="shared" si="2"/>
        <v>6</v>
      </c>
      <c r="H115" s="15">
        <v>23</v>
      </c>
      <c r="I115" s="195" t="str">
        <f>"W" &amp;Table1[[#This Row],[WeekNum]]</f>
        <v>W23</v>
      </c>
      <c r="J115" s="195" t="str">
        <f t="shared" si="3"/>
        <v>22-W23</v>
      </c>
      <c r="K115" s="11" t="s">
        <v>516</v>
      </c>
      <c r="L115" s="11"/>
      <c r="M115" s="266" t="s">
        <v>72</v>
      </c>
      <c r="N115" s="266" t="s">
        <v>369</v>
      </c>
      <c r="O115" s="11" t="s">
        <v>371</v>
      </c>
      <c r="P115" s="11" t="s">
        <v>371</v>
      </c>
      <c r="Q115" s="11" t="s">
        <v>421</v>
      </c>
      <c r="R115" s="11">
        <v>0</v>
      </c>
      <c r="S115" s="11">
        <v>0</v>
      </c>
      <c r="T115" s="11">
        <f>ABS(Table1[[#This Row],[Prod]]-Table1[[#This Row],[Planned]])</f>
        <v>0</v>
      </c>
      <c r="U115" s="213">
        <f>IF(ABS(Table1[[#This Row],[Prod]]-Table1[[#This Row],[Planned]])&gt;Table1[[#This Row],[Planned]],0,IF(Table1[[#This Row],[Planned]]=0,0,1-ABS(Table1[[#This Row],[Prod]]-Table1[[#This Row],[Planned]])/Table1[[#This Row],[Planned]]))</f>
        <v>0</v>
      </c>
      <c r="V115" s="11"/>
      <c r="W115" s="11"/>
      <c r="X115" s="27">
        <v>400</v>
      </c>
      <c r="Y115" s="11">
        <f>Table1[[#This Row],[Prod]]</f>
        <v>0</v>
      </c>
      <c r="Z115" s="11">
        <f>ABS(Table1[[#This Row],[Prod2]]-Table1[[#This Row],[Plan Revised]])</f>
        <v>400</v>
      </c>
      <c r="AA115" s="287">
        <f>IF(ABS(Table1[[#This Row],[Prod2]]-Table1[[#This Row],[Plan Revised]])&gt;Table1[[#This Row],[Plan Revised]],0,IF(Table1[[#This Row],[Plan Revised]]=0,0,1-ABS(Table1[[#This Row],[Prod2]]-Table1[[#This Row],[Plan Revised]])/Table1[[#This Row],[Plan Revised]]))</f>
        <v>0</v>
      </c>
      <c r="AB115" s="11"/>
      <c r="AC115" s="30"/>
      <c r="AD115"/>
      <c r="AF115"/>
    </row>
    <row r="116" spans="1:32">
      <c r="A116" s="15" t="str">
        <f>IF(Table1[Week]=WeekSel,"Yes","No")</f>
        <v>No</v>
      </c>
      <c r="B116" s="15" t="str">
        <f>IF((Table1[StartDate]&gt;=Date.GraphMin)*(Table1[StartDate]&lt;=Date.GraphMax)=1,"Yes","No")</f>
        <v>No</v>
      </c>
      <c r="C116" s="15" t="str">
        <f>IF(OR(Table1[[#This Row],[Site]]="FOOD MILLING",Table1[[#This Row],[Site]]="GODACO"), "No", "Yes")</f>
        <v>Yes</v>
      </c>
      <c r="D116" s="40">
        <f>MAX(DATE(Table1[Year],1,1),DATE(Table1[Year],1,1)-WEEKDAY(DATE(Table1[Year],1,1),2)+(Table1[WeekNum]-1)*7+1)</f>
        <v>44711</v>
      </c>
      <c r="E116" s="40">
        <f>MIN(DATE(Table1[Year]+1,1,0),DATE(Table1[Year],1,1)-WEEKDAY(DATE(Table1[Year],1,1),2)+Table1[WeekNum]*7)</f>
        <v>44717</v>
      </c>
      <c r="F116" s="15">
        <v>2022</v>
      </c>
      <c r="G116" s="15">
        <f t="shared" si="2"/>
        <v>6</v>
      </c>
      <c r="H116" s="15">
        <v>23</v>
      </c>
      <c r="I116" s="195" t="str">
        <f>"W" &amp;Table1[[#This Row],[WeekNum]]</f>
        <v>W23</v>
      </c>
      <c r="J116" s="195" t="str">
        <f t="shared" si="3"/>
        <v>22-W23</v>
      </c>
      <c r="K116" s="11" t="s">
        <v>517</v>
      </c>
      <c r="L116" s="11"/>
      <c r="M116" s="266" t="s">
        <v>72</v>
      </c>
      <c r="N116" s="266" t="s">
        <v>369</v>
      </c>
      <c r="O116" s="11" t="s">
        <v>371</v>
      </c>
      <c r="P116" s="11" t="s">
        <v>371</v>
      </c>
      <c r="Q116" s="11" t="s">
        <v>421</v>
      </c>
      <c r="R116" s="11">
        <v>0</v>
      </c>
      <c r="S116" s="11">
        <v>368</v>
      </c>
      <c r="T116" s="11">
        <f>ABS(Table1[[#This Row],[Prod]]-Table1[[#This Row],[Planned]])</f>
        <v>368</v>
      </c>
      <c r="U116" s="213">
        <f>IF(ABS(Table1[[#This Row],[Prod]]-Table1[[#This Row],[Planned]])&gt;Table1[[#This Row],[Planned]],0,IF(Table1[[#This Row],[Planned]]=0,0,1-ABS(Table1[[#This Row],[Prod]]-Table1[[#This Row],[Planned]])/Table1[[#This Row],[Planned]]))</f>
        <v>0</v>
      </c>
      <c r="V116" s="11"/>
      <c r="W116" s="11"/>
      <c r="X116" s="27">
        <v>400</v>
      </c>
      <c r="Y116" s="11">
        <f>Table1[[#This Row],[Prod]]</f>
        <v>368</v>
      </c>
      <c r="Z116" s="11">
        <f>ABS(Table1[[#This Row],[Prod2]]-Table1[[#This Row],[Plan Revised]])</f>
        <v>32</v>
      </c>
      <c r="AA116" s="287">
        <f>IF(ABS(Table1[[#This Row],[Prod2]]-Table1[[#This Row],[Plan Revised]])&gt;Table1[[#This Row],[Plan Revised]],0,IF(Table1[[#This Row],[Plan Revised]]=0,0,1-ABS(Table1[[#This Row],[Prod2]]-Table1[[#This Row],[Plan Revised]])/Table1[[#This Row],[Plan Revised]]))</f>
        <v>0.92</v>
      </c>
      <c r="AB116" s="11"/>
      <c r="AC116" s="30"/>
      <c r="AD116"/>
      <c r="AF116"/>
    </row>
    <row r="117" spans="1:32">
      <c r="A117" s="15" t="str">
        <f>IF(Table1[Week]=WeekSel,"Yes","No")</f>
        <v>No</v>
      </c>
      <c r="B117" s="15" t="str">
        <f>IF((Table1[StartDate]&gt;=Date.GraphMin)*(Table1[StartDate]&lt;=Date.GraphMax)=1,"Yes","No")</f>
        <v>No</v>
      </c>
      <c r="C117" s="15" t="str">
        <f>IF(OR(Table1[[#This Row],[Site]]="FOOD MILLING",Table1[[#This Row],[Site]]="GODACO"), "No", "Yes")</f>
        <v>Yes</v>
      </c>
      <c r="D117" s="40">
        <f>MAX(DATE(Table1[Year],1,1),DATE(Table1[Year],1,1)-WEEKDAY(DATE(Table1[Year],1,1),2)+(Table1[WeekNum]-1)*7+1)</f>
        <v>44711</v>
      </c>
      <c r="E117" s="40">
        <f>MIN(DATE(Table1[Year]+1,1,0),DATE(Table1[Year],1,1)-WEEKDAY(DATE(Table1[Year],1,1),2)+Table1[WeekNum]*7)</f>
        <v>44717</v>
      </c>
      <c r="F117" s="15">
        <v>2022</v>
      </c>
      <c r="G117" s="15">
        <f t="shared" si="2"/>
        <v>6</v>
      </c>
      <c r="H117" s="15">
        <v>23</v>
      </c>
      <c r="I117" s="195" t="str">
        <f>"W" &amp;Table1[[#This Row],[WeekNum]]</f>
        <v>W23</v>
      </c>
      <c r="J117" s="195" t="str">
        <f t="shared" si="3"/>
        <v>22-W23</v>
      </c>
      <c r="K117" s="11" t="s">
        <v>514</v>
      </c>
      <c r="L117" s="11"/>
      <c r="M117" s="266" t="s">
        <v>72</v>
      </c>
      <c r="N117" s="266" t="s">
        <v>369</v>
      </c>
      <c r="O117" s="266" t="s">
        <v>391</v>
      </c>
      <c r="P117" s="11" t="s">
        <v>393</v>
      </c>
      <c r="Q117" s="11" t="s">
        <v>421</v>
      </c>
      <c r="R117" s="11">
        <v>350</v>
      </c>
      <c r="S117" s="11">
        <v>333</v>
      </c>
      <c r="T117" s="11">
        <f>ABS(Table1[[#This Row],[Prod]]-Table1[[#This Row],[Planned]])</f>
        <v>17</v>
      </c>
      <c r="U117" s="213">
        <f>IF(ABS(Table1[[#This Row],[Prod]]-Table1[[#This Row],[Planned]])&gt;Table1[[#This Row],[Planned]],0,IF(Table1[[#This Row],[Planned]]=0,0,1-ABS(Table1[[#This Row],[Prod]]-Table1[[#This Row],[Planned]])/Table1[[#This Row],[Planned]]))</f>
        <v>0.9514285714285714</v>
      </c>
      <c r="V117" s="11"/>
      <c r="W117" s="11"/>
      <c r="X117" s="27">
        <v>350</v>
      </c>
      <c r="Y117" s="11">
        <f>Table1[[#This Row],[Prod]]</f>
        <v>333</v>
      </c>
      <c r="Z117" s="11">
        <f>ABS(Table1[[#This Row],[Prod2]]-Table1[[#This Row],[Plan Revised]])</f>
        <v>17</v>
      </c>
      <c r="AA117" s="287">
        <f>IF(ABS(Table1[[#This Row],[Prod2]]-Table1[[#This Row],[Plan Revised]])&gt;Table1[[#This Row],[Plan Revised]],0,IF(Table1[[#This Row],[Plan Revised]]=0,0,1-ABS(Table1[[#This Row],[Prod2]]-Table1[[#This Row],[Plan Revised]])/Table1[[#This Row],[Plan Revised]]))</f>
        <v>0.9514285714285714</v>
      </c>
      <c r="AB117" s="11"/>
      <c r="AC117" s="30"/>
      <c r="AD117"/>
      <c r="AF117"/>
    </row>
    <row r="118" spans="1:32">
      <c r="A118" s="15" t="str">
        <f>IF(Table1[Week]=WeekSel,"Yes","No")</f>
        <v>No</v>
      </c>
      <c r="B118" s="15" t="str">
        <f>IF((Table1[StartDate]&gt;=Date.GraphMin)*(Table1[StartDate]&lt;=Date.GraphMax)=1,"Yes","No")</f>
        <v>No</v>
      </c>
      <c r="C118" s="15" t="str">
        <f>IF(OR(Table1[[#This Row],[Site]]="FOOD MILLING",Table1[[#This Row],[Site]]="GODACO"), "No", "Yes")</f>
        <v>Yes</v>
      </c>
      <c r="D118" s="40">
        <f>MAX(DATE(Table1[Year],1,1),DATE(Table1[Year],1,1)-WEEKDAY(DATE(Table1[Year],1,1),2)+(Table1[WeekNum]-1)*7+1)</f>
        <v>44711</v>
      </c>
      <c r="E118" s="40">
        <f>MIN(DATE(Table1[Year]+1,1,0),DATE(Table1[Year],1,1)-WEEKDAY(DATE(Table1[Year],1,1),2)+Table1[WeekNum]*7)</f>
        <v>44717</v>
      </c>
      <c r="F118" s="15">
        <v>2022</v>
      </c>
      <c r="G118" s="15">
        <f t="shared" si="2"/>
        <v>6</v>
      </c>
      <c r="H118" s="15">
        <v>23</v>
      </c>
      <c r="I118" s="195" t="str">
        <f>"W" &amp;Table1[[#This Row],[WeekNum]]</f>
        <v>W23</v>
      </c>
      <c r="J118" s="195" t="str">
        <f t="shared" si="3"/>
        <v>22-W23</v>
      </c>
      <c r="K118" s="11" t="s">
        <v>440</v>
      </c>
      <c r="L118" s="11"/>
      <c r="M118" s="266" t="s">
        <v>72</v>
      </c>
      <c r="N118" s="266" t="s">
        <v>369</v>
      </c>
      <c r="O118" s="266" t="s">
        <v>391</v>
      </c>
      <c r="P118" s="11" t="s">
        <v>394</v>
      </c>
      <c r="Q118" s="11" t="s">
        <v>421</v>
      </c>
      <c r="R118" s="11">
        <v>0</v>
      </c>
      <c r="S118" s="11">
        <v>0</v>
      </c>
      <c r="T118" s="11">
        <f>ABS(Table1[[#This Row],[Prod]]-Table1[[#This Row],[Planned]])</f>
        <v>0</v>
      </c>
      <c r="U118" s="213">
        <f>IF(ABS(Table1[[#This Row],[Prod]]-Table1[[#This Row],[Planned]])&gt;Table1[[#This Row],[Planned]],0,IF(Table1[[#This Row],[Planned]]=0,0,1-ABS(Table1[[#This Row],[Prod]]-Table1[[#This Row],[Planned]])/Table1[[#This Row],[Planned]]))</f>
        <v>0</v>
      </c>
      <c r="V118" s="11"/>
      <c r="W118" s="11"/>
      <c r="X118" s="27">
        <v>0</v>
      </c>
      <c r="Y118" s="11">
        <f>Table1[[#This Row],[Prod]]</f>
        <v>0</v>
      </c>
      <c r="Z118" s="11">
        <f>ABS(Table1[[#This Row],[Prod2]]-Table1[[#This Row],[Plan Revised]])</f>
        <v>0</v>
      </c>
      <c r="AA118" s="287">
        <f>IF(ABS(Table1[[#This Row],[Prod2]]-Table1[[#This Row],[Plan Revised]])&gt;Table1[[#This Row],[Plan Revised]],0,IF(Table1[[#This Row],[Plan Revised]]=0,0,1-ABS(Table1[[#This Row],[Prod2]]-Table1[[#This Row],[Plan Revised]])/Table1[[#This Row],[Plan Revised]]))</f>
        <v>0</v>
      </c>
      <c r="AB118" s="11"/>
      <c r="AC118" s="30"/>
      <c r="AD118"/>
      <c r="AF118"/>
    </row>
    <row r="119" spans="1:32">
      <c r="A119" s="15" t="str">
        <f>IF(Table1[Week]=WeekSel,"Yes","No")</f>
        <v>No</v>
      </c>
      <c r="B119" s="15" t="str">
        <f>IF((Table1[StartDate]&gt;=Date.GraphMin)*(Table1[StartDate]&lt;=Date.GraphMax)=1,"Yes","No")</f>
        <v>No</v>
      </c>
      <c r="C119" s="15" t="str">
        <f>IF(OR(Table1[[#This Row],[Site]]="FOOD MILLING",Table1[[#This Row],[Site]]="GODACO"), "No", "Yes")</f>
        <v>Yes</v>
      </c>
      <c r="D119" s="40">
        <f>MAX(DATE(Table1[Year],1,1),DATE(Table1[Year],1,1)-WEEKDAY(DATE(Table1[Year],1,1),2)+(Table1[WeekNum]-1)*7+1)</f>
        <v>44711</v>
      </c>
      <c r="E119" s="40">
        <f>MIN(DATE(Table1[Year]+1,1,0),DATE(Table1[Year],1,1)-WEEKDAY(DATE(Table1[Year],1,1),2)+Table1[WeekNum]*7)</f>
        <v>44717</v>
      </c>
      <c r="F119" s="15">
        <v>2022</v>
      </c>
      <c r="G119" s="15">
        <f t="shared" si="2"/>
        <v>6</v>
      </c>
      <c r="H119" s="15">
        <v>23</v>
      </c>
      <c r="I119" s="195" t="str">
        <f>"W" &amp;Table1[[#This Row],[WeekNum]]</f>
        <v>W23</v>
      </c>
      <c r="J119" s="195" t="str">
        <f t="shared" si="3"/>
        <v>22-W23</v>
      </c>
      <c r="K119" s="11" t="s">
        <v>519</v>
      </c>
      <c r="L119" s="11"/>
      <c r="M119" s="266" t="s">
        <v>72</v>
      </c>
      <c r="N119" s="266" t="s">
        <v>369</v>
      </c>
      <c r="O119" s="11" t="s">
        <v>371</v>
      </c>
      <c r="P119" s="11" t="s">
        <v>371</v>
      </c>
      <c r="Q119" s="11" t="s">
        <v>421</v>
      </c>
      <c r="R119" s="11">
        <v>0</v>
      </c>
      <c r="S119" s="11">
        <v>0</v>
      </c>
      <c r="T119" s="11">
        <f>ABS(Table1[[#This Row],[Prod]]-Table1[[#This Row],[Planned]])</f>
        <v>0</v>
      </c>
      <c r="U119" s="213">
        <f>IF(ABS(Table1[[#This Row],[Prod]]-Table1[[#This Row],[Planned]])&gt;Table1[[#This Row],[Planned]],0,IF(Table1[[#This Row],[Planned]]=0,0,1-ABS(Table1[[#This Row],[Prod]]-Table1[[#This Row],[Planned]])/Table1[[#This Row],[Planned]]))</f>
        <v>0</v>
      </c>
      <c r="V119" s="11"/>
      <c r="W119" s="11"/>
      <c r="X119" s="27">
        <v>0</v>
      </c>
      <c r="Y119" s="11">
        <f>Table1[[#This Row],[Prod]]</f>
        <v>0</v>
      </c>
      <c r="Z119" s="11">
        <f>ABS(Table1[[#This Row],[Prod2]]-Table1[[#This Row],[Plan Revised]])</f>
        <v>0</v>
      </c>
      <c r="AA119" s="287">
        <f>IF(ABS(Table1[[#This Row],[Prod2]]-Table1[[#This Row],[Plan Revised]])&gt;Table1[[#This Row],[Plan Revised]],0,IF(Table1[[#This Row],[Plan Revised]]=0,0,1-ABS(Table1[[#This Row],[Prod2]]-Table1[[#This Row],[Plan Revised]])/Table1[[#This Row],[Plan Revised]]))</f>
        <v>0</v>
      </c>
      <c r="AB119" s="11"/>
      <c r="AC119" s="30"/>
      <c r="AD119"/>
      <c r="AF119"/>
    </row>
    <row r="120" spans="1:32">
      <c r="A120" s="15" t="str">
        <f>IF(Table1[Week]=WeekSel,"Yes","No")</f>
        <v>No</v>
      </c>
      <c r="B120" s="15" t="str">
        <f>IF((Table1[StartDate]&gt;=Date.GraphMin)*(Table1[StartDate]&lt;=Date.GraphMax)=1,"Yes","No")</f>
        <v>No</v>
      </c>
      <c r="C120" s="15" t="str">
        <f>IF(OR(Table1[[#This Row],[Site]]="FOOD MILLING",Table1[[#This Row],[Site]]="GODACO"), "No", "Yes")</f>
        <v>Yes</v>
      </c>
      <c r="D120" s="40">
        <f>MAX(DATE(Table1[Year],1,1),DATE(Table1[Year],1,1)-WEEKDAY(DATE(Table1[Year],1,1),2)+(Table1[WeekNum]-1)*7+1)</f>
        <v>44711</v>
      </c>
      <c r="E120" s="40">
        <f>MIN(DATE(Table1[Year]+1,1,0),DATE(Table1[Year],1,1)-WEEKDAY(DATE(Table1[Year],1,1),2)+Table1[WeekNum]*7)</f>
        <v>44717</v>
      </c>
      <c r="F120" s="15">
        <v>2022</v>
      </c>
      <c r="G120" s="15">
        <f t="shared" si="2"/>
        <v>6</v>
      </c>
      <c r="H120" s="15">
        <v>23</v>
      </c>
      <c r="I120" s="195" t="str">
        <f>"W" &amp;Table1[[#This Row],[WeekNum]]</f>
        <v>W23</v>
      </c>
      <c r="J120" s="195" t="str">
        <f t="shared" si="3"/>
        <v>22-W23</v>
      </c>
      <c r="K120" s="11" t="s">
        <v>688</v>
      </c>
      <c r="L120" s="11"/>
      <c r="M120" s="266" t="s">
        <v>72</v>
      </c>
      <c r="N120" s="266" t="s">
        <v>369</v>
      </c>
      <c r="O120" s="266" t="s">
        <v>395</v>
      </c>
      <c r="P120" s="11" t="s">
        <v>396</v>
      </c>
      <c r="Q120" s="11" t="s">
        <v>421</v>
      </c>
      <c r="R120" s="11">
        <v>300</v>
      </c>
      <c r="S120" s="11">
        <v>300</v>
      </c>
      <c r="T120" s="11">
        <f>ABS(Table1[[#This Row],[Prod]]-Table1[[#This Row],[Planned]])</f>
        <v>0</v>
      </c>
      <c r="U120" s="213">
        <f>IF(ABS(Table1[[#This Row],[Prod]]-Table1[[#This Row],[Planned]])&gt;Table1[[#This Row],[Planned]],0,IF(Table1[[#This Row],[Planned]]=0,0,1-ABS(Table1[[#This Row],[Prod]]-Table1[[#This Row],[Planned]])/Table1[[#This Row],[Planned]]))</f>
        <v>1</v>
      </c>
      <c r="V120" s="11"/>
      <c r="W120" s="11"/>
      <c r="X120" s="27">
        <v>300</v>
      </c>
      <c r="Y120" s="11">
        <f>Table1[[#This Row],[Prod]]</f>
        <v>300</v>
      </c>
      <c r="Z120" s="11">
        <f>ABS(Table1[[#This Row],[Prod2]]-Table1[[#This Row],[Plan Revised]])</f>
        <v>0</v>
      </c>
      <c r="AA120" s="287">
        <f>IF(ABS(Table1[[#This Row],[Prod2]]-Table1[[#This Row],[Plan Revised]])&gt;Table1[[#This Row],[Plan Revised]],0,IF(Table1[[#This Row],[Plan Revised]]=0,0,1-ABS(Table1[[#This Row],[Prod2]]-Table1[[#This Row],[Plan Revised]])/Table1[[#This Row],[Plan Revised]]))</f>
        <v>1</v>
      </c>
      <c r="AB120" s="11"/>
      <c r="AC120" s="30"/>
      <c r="AD120"/>
      <c r="AF120"/>
    </row>
    <row r="121" spans="1:32">
      <c r="A121" s="15" t="str">
        <f>IF(Table1[Week]=WeekSel,"Yes","No")</f>
        <v>No</v>
      </c>
      <c r="B121" s="15" t="str">
        <f>IF((Table1[StartDate]&gt;=Date.GraphMin)*(Table1[StartDate]&lt;=Date.GraphMax)=1,"Yes","No")</f>
        <v>No</v>
      </c>
      <c r="C121" s="15" t="str">
        <f>IF(OR(Table1[[#This Row],[Site]]="FOOD MILLING",Table1[[#This Row],[Site]]="GODACO"), "No", "Yes")</f>
        <v>Yes</v>
      </c>
      <c r="D121" s="40">
        <f>MAX(DATE(Table1[Year],1,1),DATE(Table1[Year],1,1)-WEEKDAY(DATE(Table1[Year],1,1),2)+(Table1[WeekNum]-1)*7+1)</f>
        <v>44711</v>
      </c>
      <c r="E121" s="40">
        <f>MIN(DATE(Table1[Year]+1,1,0),DATE(Table1[Year],1,1)-WEEKDAY(DATE(Table1[Year],1,1),2)+Table1[WeekNum]*7)</f>
        <v>44717</v>
      </c>
      <c r="F121" s="15">
        <v>2022</v>
      </c>
      <c r="G121" s="15">
        <f t="shared" si="2"/>
        <v>6</v>
      </c>
      <c r="H121" s="15">
        <v>23</v>
      </c>
      <c r="I121" s="195" t="str">
        <f>"W" &amp;Table1[[#This Row],[WeekNum]]</f>
        <v>W23</v>
      </c>
      <c r="J121" s="195" t="str">
        <f t="shared" si="3"/>
        <v>22-W23</v>
      </c>
      <c r="K121" s="11" t="s">
        <v>689</v>
      </c>
      <c r="L121" s="11"/>
      <c r="M121" s="266" t="s">
        <v>72</v>
      </c>
      <c r="N121" s="266" t="s">
        <v>369</v>
      </c>
      <c r="O121" s="266" t="s">
        <v>395</v>
      </c>
      <c r="P121" s="11" t="s">
        <v>396</v>
      </c>
      <c r="Q121" s="11" t="s">
        <v>421</v>
      </c>
      <c r="R121" s="11">
        <v>0</v>
      </c>
      <c r="S121" s="11">
        <v>289.5</v>
      </c>
      <c r="T121" s="11">
        <f>ABS(Table1[[#This Row],[Prod]]-Table1[[#This Row],[Planned]])</f>
        <v>289.5</v>
      </c>
      <c r="U121" s="213">
        <f>IF(ABS(Table1[[#This Row],[Prod]]-Table1[[#This Row],[Planned]])&gt;Table1[[#This Row],[Planned]],0,IF(Table1[[#This Row],[Planned]]=0,0,1-ABS(Table1[[#This Row],[Prod]]-Table1[[#This Row],[Planned]])/Table1[[#This Row],[Planned]]))</f>
        <v>0</v>
      </c>
      <c r="V121" s="11"/>
      <c r="W121" s="11"/>
      <c r="X121" s="27">
        <v>300</v>
      </c>
      <c r="Y121" s="11">
        <f>Table1[[#This Row],[Prod]]</f>
        <v>289.5</v>
      </c>
      <c r="Z121" s="11">
        <f>ABS(Table1[[#This Row],[Prod2]]-Table1[[#This Row],[Plan Revised]])</f>
        <v>10.5</v>
      </c>
      <c r="AA121" s="287">
        <f>IF(ABS(Table1[[#This Row],[Prod2]]-Table1[[#This Row],[Plan Revised]])&gt;Table1[[#This Row],[Plan Revised]],0,IF(Table1[[#This Row],[Plan Revised]]=0,0,1-ABS(Table1[[#This Row],[Prod2]]-Table1[[#This Row],[Plan Revised]])/Table1[[#This Row],[Plan Revised]]))</f>
        <v>0.96499999999999997</v>
      </c>
      <c r="AB121" s="11"/>
      <c r="AC121" s="30"/>
      <c r="AD121"/>
      <c r="AF121"/>
    </row>
    <row r="122" spans="1:32">
      <c r="A122" s="15" t="str">
        <f>IF(Table1[Week]=WeekSel,"Yes","No")</f>
        <v>No</v>
      </c>
      <c r="B122" s="15" t="str">
        <f>IF((Table1[StartDate]&gt;=Date.GraphMin)*(Table1[StartDate]&lt;=Date.GraphMax)=1,"Yes","No")</f>
        <v>No</v>
      </c>
      <c r="C122" s="15" t="str">
        <f>IF(OR(Table1[[#This Row],[Site]]="FOOD MILLING",Table1[[#This Row],[Site]]="GODACO"), "No", "Yes")</f>
        <v>Yes</v>
      </c>
      <c r="D122" s="40">
        <f>MAX(DATE(Table1[Year],1,1),DATE(Table1[Year],1,1)-WEEKDAY(DATE(Table1[Year],1,1),2)+(Table1[WeekNum]-1)*7+1)</f>
        <v>44711</v>
      </c>
      <c r="E122" s="40">
        <f>MIN(DATE(Table1[Year]+1,1,0),DATE(Table1[Year],1,1)-WEEKDAY(DATE(Table1[Year],1,1),2)+Table1[WeekNum]*7)</f>
        <v>44717</v>
      </c>
      <c r="F122" s="15">
        <v>2022</v>
      </c>
      <c r="G122" s="15">
        <f t="shared" si="2"/>
        <v>6</v>
      </c>
      <c r="H122" s="15">
        <v>23</v>
      </c>
      <c r="I122" s="195" t="str">
        <f>"W" &amp;Table1[[#This Row],[WeekNum]]</f>
        <v>W23</v>
      </c>
      <c r="J122" s="195" t="str">
        <f t="shared" si="3"/>
        <v>22-W23</v>
      </c>
      <c r="K122" s="11" t="s">
        <v>690</v>
      </c>
      <c r="L122" s="11"/>
      <c r="M122" s="266" t="s">
        <v>72</v>
      </c>
      <c r="N122" s="266" t="s">
        <v>369</v>
      </c>
      <c r="O122" s="266" t="s">
        <v>395</v>
      </c>
      <c r="P122" s="11" t="s">
        <v>396</v>
      </c>
      <c r="Q122" s="11" t="s">
        <v>421</v>
      </c>
      <c r="R122" s="11">
        <v>0</v>
      </c>
      <c r="S122" s="11">
        <v>0</v>
      </c>
      <c r="T122" s="11">
        <f>ABS(Table1[[#This Row],[Prod]]-Table1[[#This Row],[Planned]])</f>
        <v>0</v>
      </c>
      <c r="U122" s="213">
        <f>IF(ABS(Table1[[#This Row],[Prod]]-Table1[[#This Row],[Planned]])&gt;Table1[[#This Row],[Planned]],0,IF(Table1[[#This Row],[Planned]]=0,0,1-ABS(Table1[[#This Row],[Prod]]-Table1[[#This Row],[Planned]])/Table1[[#This Row],[Planned]]))</f>
        <v>0</v>
      </c>
      <c r="V122" s="11"/>
      <c r="W122" s="11"/>
      <c r="X122" s="27">
        <v>0</v>
      </c>
      <c r="Y122" s="11">
        <f>Table1[[#This Row],[Prod]]</f>
        <v>0</v>
      </c>
      <c r="Z122" s="11">
        <f>ABS(Table1[[#This Row],[Prod2]]-Table1[[#This Row],[Plan Revised]])</f>
        <v>0</v>
      </c>
      <c r="AA122" s="287">
        <f>IF(ABS(Table1[[#This Row],[Prod2]]-Table1[[#This Row],[Plan Revised]])&gt;Table1[[#This Row],[Plan Revised]],0,IF(Table1[[#This Row],[Plan Revised]]=0,0,1-ABS(Table1[[#This Row],[Prod2]]-Table1[[#This Row],[Plan Revised]])/Table1[[#This Row],[Plan Revised]]))</f>
        <v>0</v>
      </c>
      <c r="AB122" s="11"/>
      <c r="AC122" s="30"/>
      <c r="AD122"/>
      <c r="AF122"/>
    </row>
    <row r="123" spans="1:32">
      <c r="A123" s="15" t="str">
        <f>IF(Table1[Week]=WeekSel,"Yes","No")</f>
        <v>No</v>
      </c>
      <c r="B123" s="15" t="str">
        <f>IF((Table1[StartDate]&gt;=Date.GraphMin)*(Table1[StartDate]&lt;=Date.GraphMax)=1,"Yes","No")</f>
        <v>No</v>
      </c>
      <c r="C123" s="15" t="str">
        <f>IF(OR(Table1[[#This Row],[Site]]="FOOD MILLING",Table1[[#This Row],[Site]]="GODACO"), "No", "Yes")</f>
        <v>Yes</v>
      </c>
      <c r="D123" s="40">
        <f>MAX(DATE(Table1[Year],1,1),DATE(Table1[Year],1,1)-WEEKDAY(DATE(Table1[Year],1,1),2)+(Table1[WeekNum]-1)*7+1)</f>
        <v>44711</v>
      </c>
      <c r="E123" s="40">
        <f>MIN(DATE(Table1[Year]+1,1,0),DATE(Table1[Year],1,1)-WEEKDAY(DATE(Table1[Year],1,1),2)+Table1[WeekNum]*7)</f>
        <v>44717</v>
      </c>
      <c r="F123" s="15">
        <v>2022</v>
      </c>
      <c r="G123" s="15">
        <f t="shared" si="2"/>
        <v>6</v>
      </c>
      <c r="H123" s="15">
        <v>23</v>
      </c>
      <c r="I123" s="195" t="str">
        <f>"W" &amp;Table1[[#This Row],[WeekNum]]</f>
        <v>W23</v>
      </c>
      <c r="J123" s="195" t="str">
        <f t="shared" si="3"/>
        <v>22-W23</v>
      </c>
      <c r="K123" s="11" t="s">
        <v>691</v>
      </c>
      <c r="L123" s="11"/>
      <c r="M123" s="266" t="s">
        <v>72</v>
      </c>
      <c r="N123" s="266" t="s">
        <v>369</v>
      </c>
      <c r="O123" s="266" t="s">
        <v>389</v>
      </c>
      <c r="P123" s="11" t="s">
        <v>397</v>
      </c>
      <c r="Q123" s="11" t="s">
        <v>417</v>
      </c>
      <c r="R123" s="11">
        <v>0</v>
      </c>
      <c r="S123" s="11">
        <v>0</v>
      </c>
      <c r="T123" s="11">
        <f>ABS(Table1[[#This Row],[Prod]]-Table1[[#This Row],[Planned]])</f>
        <v>0</v>
      </c>
      <c r="U123" s="213">
        <f>IF(ABS(Table1[[#This Row],[Prod]]-Table1[[#This Row],[Planned]])&gt;Table1[[#This Row],[Planned]],0,IF(Table1[[#This Row],[Planned]]=0,0,1-ABS(Table1[[#This Row],[Prod]]-Table1[[#This Row],[Planned]])/Table1[[#This Row],[Planned]]))</f>
        <v>0</v>
      </c>
      <c r="V123" s="11"/>
      <c r="W123" s="11"/>
      <c r="X123" s="27">
        <v>0</v>
      </c>
      <c r="Y123" s="11">
        <f>Table1[[#This Row],[Prod]]</f>
        <v>0</v>
      </c>
      <c r="Z123" s="11">
        <f>ABS(Table1[[#This Row],[Prod2]]-Table1[[#This Row],[Plan Revised]])</f>
        <v>0</v>
      </c>
      <c r="AA123" s="287">
        <f>IF(ABS(Table1[[#This Row],[Prod2]]-Table1[[#This Row],[Plan Revised]])&gt;Table1[[#This Row],[Plan Revised]],0,IF(Table1[[#This Row],[Plan Revised]]=0,0,1-ABS(Table1[[#This Row],[Prod2]]-Table1[[#This Row],[Plan Revised]])/Table1[[#This Row],[Plan Revised]]))</f>
        <v>0</v>
      </c>
      <c r="AB123" s="11"/>
      <c r="AC123" s="30"/>
      <c r="AD123"/>
      <c r="AF123"/>
    </row>
    <row r="124" spans="1:32">
      <c r="A124" s="15" t="str">
        <f>IF(Table1[Week]=WeekSel,"Yes","No")</f>
        <v>No</v>
      </c>
      <c r="B124" s="15" t="str">
        <f>IF((Table1[StartDate]&gt;=Date.GraphMin)*(Table1[StartDate]&lt;=Date.GraphMax)=1,"Yes","No")</f>
        <v>No</v>
      </c>
      <c r="C124" s="15" t="str">
        <f>IF(OR(Table1[[#This Row],[Site]]="FOOD MILLING",Table1[[#This Row],[Site]]="GODACO"), "No", "Yes")</f>
        <v>Yes</v>
      </c>
      <c r="D124" s="40">
        <f>MAX(DATE(Table1[Year],1,1),DATE(Table1[Year],1,1)-WEEKDAY(DATE(Table1[Year],1,1),2)+(Table1[WeekNum]-1)*7+1)</f>
        <v>44711</v>
      </c>
      <c r="E124" s="40">
        <f>MIN(DATE(Table1[Year]+1,1,0),DATE(Table1[Year],1,1)-WEEKDAY(DATE(Table1[Year],1,1),2)+Table1[WeekNum]*7)</f>
        <v>44717</v>
      </c>
      <c r="F124" s="15">
        <v>2022</v>
      </c>
      <c r="G124" s="15">
        <f t="shared" si="2"/>
        <v>6</v>
      </c>
      <c r="H124" s="15">
        <v>23</v>
      </c>
      <c r="I124" s="195" t="str">
        <f>"W" &amp;Table1[[#This Row],[WeekNum]]</f>
        <v>W23</v>
      </c>
      <c r="J124" s="195" t="str">
        <f t="shared" si="3"/>
        <v>22-W23</v>
      </c>
      <c r="K124" s="11" t="s">
        <v>692</v>
      </c>
      <c r="L124" s="11"/>
      <c r="M124" s="266" t="s">
        <v>72</v>
      </c>
      <c r="N124" s="266" t="s">
        <v>369</v>
      </c>
      <c r="O124" s="266" t="s">
        <v>389</v>
      </c>
      <c r="P124" s="11" t="s">
        <v>397</v>
      </c>
      <c r="Q124" s="11" t="s">
        <v>417</v>
      </c>
      <c r="R124" s="11">
        <v>0</v>
      </c>
      <c r="S124" s="11">
        <v>0</v>
      </c>
      <c r="T124" s="11">
        <f>ABS(Table1[[#This Row],[Prod]]-Table1[[#This Row],[Planned]])</f>
        <v>0</v>
      </c>
      <c r="U124" s="213">
        <f>IF(ABS(Table1[[#This Row],[Prod]]-Table1[[#This Row],[Planned]])&gt;Table1[[#This Row],[Planned]],0,IF(Table1[[#This Row],[Planned]]=0,0,1-ABS(Table1[[#This Row],[Prod]]-Table1[[#This Row],[Planned]])/Table1[[#This Row],[Planned]]))</f>
        <v>0</v>
      </c>
      <c r="V124" s="11"/>
      <c r="W124" s="11"/>
      <c r="X124" s="27">
        <v>0</v>
      </c>
      <c r="Y124" s="11">
        <f>Table1[[#This Row],[Prod]]</f>
        <v>0</v>
      </c>
      <c r="Z124" s="11">
        <f>ABS(Table1[[#This Row],[Prod2]]-Table1[[#This Row],[Plan Revised]])</f>
        <v>0</v>
      </c>
      <c r="AA124" s="287">
        <f>IF(ABS(Table1[[#This Row],[Prod2]]-Table1[[#This Row],[Plan Revised]])&gt;Table1[[#This Row],[Plan Revised]],0,IF(Table1[[#This Row],[Plan Revised]]=0,0,1-ABS(Table1[[#This Row],[Prod2]]-Table1[[#This Row],[Plan Revised]])/Table1[[#This Row],[Plan Revised]]))</f>
        <v>0</v>
      </c>
      <c r="AB124" s="11"/>
      <c r="AC124" s="30"/>
      <c r="AD124"/>
      <c r="AF124"/>
    </row>
    <row r="125" spans="1:32">
      <c r="A125" s="15" t="str">
        <f>IF(Table1[Week]=WeekSel,"Yes","No")</f>
        <v>No</v>
      </c>
      <c r="B125" s="15" t="str">
        <f>IF((Table1[StartDate]&gt;=Date.GraphMin)*(Table1[StartDate]&lt;=Date.GraphMax)=1,"Yes","No")</f>
        <v>No</v>
      </c>
      <c r="C125" s="15" t="str">
        <f>IF(OR(Table1[[#This Row],[Site]]="FOOD MILLING",Table1[[#This Row],[Site]]="GODACO"), "No", "Yes")</f>
        <v>Yes</v>
      </c>
      <c r="D125" s="40">
        <f>MAX(DATE(Table1[Year],1,1),DATE(Table1[Year],1,1)-WEEKDAY(DATE(Table1[Year],1,1),2)+(Table1[WeekNum]-1)*7+1)</f>
        <v>44711</v>
      </c>
      <c r="E125" s="40">
        <f>MIN(DATE(Table1[Year]+1,1,0),DATE(Table1[Year],1,1)-WEEKDAY(DATE(Table1[Year],1,1),2)+Table1[WeekNum]*7)</f>
        <v>44717</v>
      </c>
      <c r="F125" s="15">
        <v>2022</v>
      </c>
      <c r="G125" s="15">
        <f t="shared" si="2"/>
        <v>6</v>
      </c>
      <c r="H125" s="15">
        <v>23</v>
      </c>
      <c r="I125" s="195" t="str">
        <f>"W" &amp;Table1[[#This Row],[WeekNum]]</f>
        <v>W23</v>
      </c>
      <c r="J125" s="195" t="str">
        <f t="shared" si="3"/>
        <v>22-W23</v>
      </c>
      <c r="K125" s="11" t="s">
        <v>693</v>
      </c>
      <c r="L125" s="11"/>
      <c r="M125" s="266" t="s">
        <v>72</v>
      </c>
      <c r="N125" s="266" t="s">
        <v>369</v>
      </c>
      <c r="O125" s="266" t="s">
        <v>389</v>
      </c>
      <c r="P125" s="11" t="s">
        <v>397</v>
      </c>
      <c r="Q125" s="11" t="s">
        <v>417</v>
      </c>
      <c r="R125" s="11">
        <v>2500</v>
      </c>
      <c r="S125" s="11">
        <v>2504</v>
      </c>
      <c r="T125" s="11">
        <f>ABS(Table1[[#This Row],[Prod]]-Table1[[#This Row],[Planned]])</f>
        <v>4</v>
      </c>
      <c r="U125" s="213">
        <f>IF(ABS(Table1[[#This Row],[Prod]]-Table1[[#This Row],[Planned]])&gt;Table1[[#This Row],[Planned]],0,IF(Table1[[#This Row],[Planned]]=0,0,1-ABS(Table1[[#This Row],[Prod]]-Table1[[#This Row],[Planned]])/Table1[[#This Row],[Planned]]))</f>
        <v>0.99839999999999995</v>
      </c>
      <c r="V125" s="11"/>
      <c r="W125" s="11"/>
      <c r="X125" s="27">
        <v>2504</v>
      </c>
      <c r="Y125" s="11">
        <f>Table1[[#This Row],[Prod]]</f>
        <v>2504</v>
      </c>
      <c r="Z125" s="11">
        <f>ABS(Table1[[#This Row],[Prod2]]-Table1[[#This Row],[Plan Revised]])</f>
        <v>0</v>
      </c>
      <c r="AA125" s="287">
        <f>IF(ABS(Table1[[#This Row],[Prod2]]-Table1[[#This Row],[Plan Revised]])&gt;Table1[[#This Row],[Plan Revised]],0,IF(Table1[[#This Row],[Plan Revised]]=0,0,1-ABS(Table1[[#This Row],[Prod2]]-Table1[[#This Row],[Plan Revised]])/Table1[[#This Row],[Plan Revised]]))</f>
        <v>1</v>
      </c>
      <c r="AB125" s="11"/>
      <c r="AC125" s="30"/>
      <c r="AD125"/>
      <c r="AF125"/>
    </row>
    <row r="126" spans="1:32">
      <c r="A126" s="15" t="str">
        <f>IF(Table1[Week]=WeekSel,"Yes","No")</f>
        <v>No</v>
      </c>
      <c r="B126" s="15" t="str">
        <f>IF((Table1[StartDate]&gt;=Date.GraphMin)*(Table1[StartDate]&lt;=Date.GraphMax)=1,"Yes","No")</f>
        <v>No</v>
      </c>
      <c r="C126" s="15" t="str">
        <f>IF(OR(Table1[[#This Row],[Site]]="FOOD MILLING",Table1[[#This Row],[Site]]="GODACO"), "No", "Yes")</f>
        <v>Yes</v>
      </c>
      <c r="D126" s="40">
        <f>MAX(DATE(Table1[Year],1,1),DATE(Table1[Year],1,1)-WEEKDAY(DATE(Table1[Year],1,1),2)+(Table1[WeekNum]-1)*7+1)</f>
        <v>44711</v>
      </c>
      <c r="E126" s="40">
        <f>MIN(DATE(Table1[Year]+1,1,0),DATE(Table1[Year],1,1)-WEEKDAY(DATE(Table1[Year],1,1),2)+Table1[WeekNum]*7)</f>
        <v>44717</v>
      </c>
      <c r="F126" s="15">
        <v>2022</v>
      </c>
      <c r="G126" s="15">
        <f t="shared" si="2"/>
        <v>6</v>
      </c>
      <c r="H126" s="15">
        <v>23</v>
      </c>
      <c r="I126" s="195" t="str">
        <f>"W" &amp;Table1[[#This Row],[WeekNum]]</f>
        <v>W23</v>
      </c>
      <c r="J126" s="195" t="str">
        <f t="shared" si="3"/>
        <v>22-W23</v>
      </c>
      <c r="K126" s="11" t="s">
        <v>694</v>
      </c>
      <c r="L126" s="11"/>
      <c r="M126" s="266" t="s">
        <v>72</v>
      </c>
      <c r="N126" s="266" t="s">
        <v>369</v>
      </c>
      <c r="O126" s="266" t="s">
        <v>395</v>
      </c>
      <c r="P126" s="11" t="s">
        <v>396</v>
      </c>
      <c r="Q126" s="11" t="s">
        <v>421</v>
      </c>
      <c r="R126" s="11">
        <v>0</v>
      </c>
      <c r="S126" s="11">
        <v>0</v>
      </c>
      <c r="T126" s="11">
        <f>ABS(Table1[[#This Row],[Prod]]-Table1[[#This Row],[Planned]])</f>
        <v>0</v>
      </c>
      <c r="U126" s="213">
        <f>IF(ABS(Table1[[#This Row],[Prod]]-Table1[[#This Row],[Planned]])&gt;Table1[[#This Row],[Planned]],0,IF(Table1[[#This Row],[Planned]]=0,0,1-ABS(Table1[[#This Row],[Prod]]-Table1[[#This Row],[Planned]])/Table1[[#This Row],[Planned]]))</f>
        <v>0</v>
      </c>
      <c r="V126" s="11"/>
      <c r="W126" s="11"/>
      <c r="X126" s="27">
        <v>0</v>
      </c>
      <c r="Y126" s="11">
        <f>Table1[[#This Row],[Prod]]</f>
        <v>0</v>
      </c>
      <c r="Z126" s="11">
        <f>ABS(Table1[[#This Row],[Prod2]]-Table1[[#This Row],[Plan Revised]])</f>
        <v>0</v>
      </c>
      <c r="AA126" s="287">
        <f>IF(ABS(Table1[[#This Row],[Prod2]]-Table1[[#This Row],[Plan Revised]])&gt;Table1[[#This Row],[Plan Revised]],0,IF(Table1[[#This Row],[Plan Revised]]=0,0,1-ABS(Table1[[#This Row],[Prod2]]-Table1[[#This Row],[Plan Revised]])/Table1[[#This Row],[Plan Revised]]))</f>
        <v>0</v>
      </c>
      <c r="AB126" s="11"/>
      <c r="AC126" s="30"/>
      <c r="AD126"/>
      <c r="AF126"/>
    </row>
    <row r="127" spans="1:32">
      <c r="A127" s="15" t="str">
        <f>IF(Table1[Week]=WeekSel,"Yes","No")</f>
        <v>No</v>
      </c>
      <c r="B127" s="15" t="str">
        <f>IF((Table1[StartDate]&gt;=Date.GraphMin)*(Table1[StartDate]&lt;=Date.GraphMax)=1,"Yes","No")</f>
        <v>No</v>
      </c>
      <c r="C127" s="15" t="str">
        <f>IF(OR(Table1[[#This Row],[Site]]="FOOD MILLING",Table1[[#This Row],[Site]]="GODACO"), "No", "Yes")</f>
        <v>Yes</v>
      </c>
      <c r="D127" s="40">
        <f>MAX(DATE(Table1[Year],1,1),DATE(Table1[Year],1,1)-WEEKDAY(DATE(Table1[Year],1,1),2)+(Table1[WeekNum]-1)*7+1)</f>
        <v>44711</v>
      </c>
      <c r="E127" s="40">
        <f>MIN(DATE(Table1[Year]+1,1,0),DATE(Table1[Year],1,1)-WEEKDAY(DATE(Table1[Year],1,1),2)+Table1[WeekNum]*7)</f>
        <v>44717</v>
      </c>
      <c r="F127" s="15">
        <v>2022</v>
      </c>
      <c r="G127" s="15">
        <f t="shared" si="2"/>
        <v>6</v>
      </c>
      <c r="H127" s="15">
        <v>23</v>
      </c>
      <c r="I127" s="195" t="str">
        <f>"W" &amp;Table1[[#This Row],[WeekNum]]</f>
        <v>W23</v>
      </c>
      <c r="J127" s="195" t="str">
        <f t="shared" si="3"/>
        <v>22-W23</v>
      </c>
      <c r="K127" s="11" t="s">
        <v>695</v>
      </c>
      <c r="L127" s="11"/>
      <c r="M127" s="266" t="s">
        <v>72</v>
      </c>
      <c r="N127" s="266" t="s">
        <v>369</v>
      </c>
      <c r="O127" s="266" t="s">
        <v>395</v>
      </c>
      <c r="P127" s="11" t="s">
        <v>396</v>
      </c>
      <c r="Q127" s="11" t="s">
        <v>421</v>
      </c>
      <c r="R127" s="11">
        <v>800</v>
      </c>
      <c r="S127" s="11">
        <v>751</v>
      </c>
      <c r="T127" s="11">
        <f>ABS(Table1[[#This Row],[Prod]]-Table1[[#This Row],[Planned]])</f>
        <v>49</v>
      </c>
      <c r="U127" s="213">
        <f>IF(ABS(Table1[[#This Row],[Prod]]-Table1[[#This Row],[Planned]])&gt;Table1[[#This Row],[Planned]],0,IF(Table1[[#This Row],[Planned]]=0,0,1-ABS(Table1[[#This Row],[Prod]]-Table1[[#This Row],[Planned]])/Table1[[#This Row],[Planned]]))</f>
        <v>0.93874999999999997</v>
      </c>
      <c r="V127" s="11"/>
      <c r="W127" s="11"/>
      <c r="X127" s="27">
        <v>700</v>
      </c>
      <c r="Y127" s="11">
        <f>Table1[[#This Row],[Prod]]</f>
        <v>751</v>
      </c>
      <c r="Z127" s="11">
        <f>ABS(Table1[[#This Row],[Prod2]]-Table1[[#This Row],[Plan Revised]])</f>
        <v>51</v>
      </c>
      <c r="AA127" s="287">
        <f>IF(ABS(Table1[[#This Row],[Prod2]]-Table1[[#This Row],[Plan Revised]])&gt;Table1[[#This Row],[Plan Revised]],0,IF(Table1[[#This Row],[Plan Revised]]=0,0,1-ABS(Table1[[#This Row],[Prod2]]-Table1[[#This Row],[Plan Revised]])/Table1[[#This Row],[Plan Revised]]))</f>
        <v>0.92714285714285716</v>
      </c>
      <c r="AB127" s="11"/>
      <c r="AC127" s="30"/>
      <c r="AD127"/>
      <c r="AF127"/>
    </row>
    <row r="128" spans="1:32">
      <c r="A128" s="15" t="str">
        <f>IF(Table1[Week]=WeekSel,"Yes","No")</f>
        <v>No</v>
      </c>
      <c r="B128" s="15" t="str">
        <f>IF((Table1[StartDate]&gt;=Date.GraphMin)*(Table1[StartDate]&lt;=Date.GraphMax)=1,"Yes","No")</f>
        <v>No</v>
      </c>
      <c r="C128" s="15" t="str">
        <f>IF(OR(Table1[[#This Row],[Site]]="FOOD MILLING",Table1[[#This Row],[Site]]="GODACO"), "No", "Yes")</f>
        <v>Yes</v>
      </c>
      <c r="D128" s="40">
        <f>MAX(DATE(Table1[Year],1,1),DATE(Table1[Year],1,1)-WEEKDAY(DATE(Table1[Year],1,1),2)+(Table1[WeekNum]-1)*7+1)</f>
        <v>44711</v>
      </c>
      <c r="E128" s="40">
        <f>MIN(DATE(Table1[Year]+1,1,0),DATE(Table1[Year],1,1)-WEEKDAY(DATE(Table1[Year],1,1),2)+Table1[WeekNum]*7)</f>
        <v>44717</v>
      </c>
      <c r="F128" s="15">
        <v>2022</v>
      </c>
      <c r="G128" s="15">
        <f t="shared" si="2"/>
        <v>6</v>
      </c>
      <c r="H128" s="15">
        <v>23</v>
      </c>
      <c r="I128" s="195" t="str">
        <f>"W" &amp;Table1[[#This Row],[WeekNum]]</f>
        <v>W23</v>
      </c>
      <c r="J128" s="195" t="str">
        <f t="shared" si="3"/>
        <v>22-W23</v>
      </c>
      <c r="K128" s="11" t="s">
        <v>696</v>
      </c>
      <c r="L128" s="11"/>
      <c r="M128" s="266" t="s">
        <v>72</v>
      </c>
      <c r="N128" s="266" t="s">
        <v>369</v>
      </c>
      <c r="O128" s="266" t="s">
        <v>398</v>
      </c>
      <c r="P128" s="11" t="s">
        <v>399</v>
      </c>
      <c r="Q128" s="11" t="s">
        <v>421</v>
      </c>
      <c r="R128" s="11">
        <v>225</v>
      </c>
      <c r="S128" s="11">
        <v>255.5</v>
      </c>
      <c r="T128" s="11">
        <f>ABS(Table1[[#This Row],[Prod]]-Table1[[#This Row],[Planned]])</f>
        <v>30.5</v>
      </c>
      <c r="U128" s="213">
        <f>IF(ABS(Table1[[#This Row],[Prod]]-Table1[[#This Row],[Planned]])&gt;Table1[[#This Row],[Planned]],0,IF(Table1[[#This Row],[Planned]]=0,0,1-ABS(Table1[[#This Row],[Prod]]-Table1[[#This Row],[Planned]])/Table1[[#This Row],[Planned]]))</f>
        <v>0.86444444444444446</v>
      </c>
      <c r="V128" s="11"/>
      <c r="W128" s="11"/>
      <c r="X128" s="27">
        <v>250</v>
      </c>
      <c r="Y128" s="11">
        <f>Table1[[#This Row],[Prod]]</f>
        <v>255.5</v>
      </c>
      <c r="Z128" s="11">
        <f>ABS(Table1[[#This Row],[Prod2]]-Table1[[#This Row],[Plan Revised]])</f>
        <v>5.5</v>
      </c>
      <c r="AA128" s="287">
        <f>IF(ABS(Table1[[#This Row],[Prod2]]-Table1[[#This Row],[Plan Revised]])&gt;Table1[[#This Row],[Plan Revised]],0,IF(Table1[[#This Row],[Plan Revised]]=0,0,1-ABS(Table1[[#This Row],[Prod2]]-Table1[[#This Row],[Plan Revised]])/Table1[[#This Row],[Plan Revised]]))</f>
        <v>0.97799999999999998</v>
      </c>
      <c r="AB128" s="11"/>
      <c r="AC128" s="30"/>
      <c r="AD128"/>
      <c r="AF128"/>
    </row>
    <row r="129" spans="1:32">
      <c r="A129" s="15" t="str">
        <f>IF(Table1[Week]=WeekSel,"Yes","No")</f>
        <v>No</v>
      </c>
      <c r="B129" s="15" t="str">
        <f>IF((Table1[StartDate]&gt;=Date.GraphMin)*(Table1[StartDate]&lt;=Date.GraphMax)=1,"Yes","No")</f>
        <v>No</v>
      </c>
      <c r="C129" s="15" t="str">
        <f>IF(OR(Table1[[#This Row],[Site]]="FOOD MILLING",Table1[[#This Row],[Site]]="GODACO"), "No", "Yes")</f>
        <v>Yes</v>
      </c>
      <c r="D129" s="40">
        <f>MAX(DATE(Table1[Year],1,1),DATE(Table1[Year],1,1)-WEEKDAY(DATE(Table1[Year],1,1),2)+(Table1[WeekNum]-1)*7+1)</f>
        <v>44711</v>
      </c>
      <c r="E129" s="40">
        <f>MIN(DATE(Table1[Year]+1,1,0),DATE(Table1[Year],1,1)-WEEKDAY(DATE(Table1[Year],1,1),2)+Table1[WeekNum]*7)</f>
        <v>44717</v>
      </c>
      <c r="F129" s="15">
        <v>2022</v>
      </c>
      <c r="G129" s="15">
        <f t="shared" si="2"/>
        <v>6</v>
      </c>
      <c r="H129" s="15">
        <v>23</v>
      </c>
      <c r="I129" s="195" t="str">
        <f>"W" &amp;Table1[[#This Row],[WeekNum]]</f>
        <v>W23</v>
      </c>
      <c r="J129" s="195" t="str">
        <f t="shared" si="3"/>
        <v>22-W23</v>
      </c>
      <c r="K129" s="11" t="s">
        <v>697</v>
      </c>
      <c r="L129" s="11"/>
      <c r="M129" s="266" t="s">
        <v>72</v>
      </c>
      <c r="N129" s="266" t="s">
        <v>369</v>
      </c>
      <c r="O129" s="266" t="s">
        <v>391</v>
      </c>
      <c r="P129" s="11" t="s">
        <v>393</v>
      </c>
      <c r="Q129" s="11" t="s">
        <v>421</v>
      </c>
      <c r="R129" s="11">
        <v>0</v>
      </c>
      <c r="S129" s="11">
        <v>0</v>
      </c>
      <c r="T129" s="11">
        <f>ABS(Table1[[#This Row],[Prod]]-Table1[[#This Row],[Planned]])</f>
        <v>0</v>
      </c>
      <c r="U129" s="213">
        <f>IF(ABS(Table1[[#This Row],[Prod]]-Table1[[#This Row],[Planned]])&gt;Table1[[#This Row],[Planned]],0,IF(Table1[[#This Row],[Planned]]=0,0,1-ABS(Table1[[#This Row],[Prod]]-Table1[[#This Row],[Planned]])/Table1[[#This Row],[Planned]]))</f>
        <v>0</v>
      </c>
      <c r="V129" s="11"/>
      <c r="W129" s="11"/>
      <c r="X129" s="27">
        <v>0</v>
      </c>
      <c r="Y129" s="11">
        <f>Table1[[#This Row],[Prod]]</f>
        <v>0</v>
      </c>
      <c r="Z129" s="11">
        <f>ABS(Table1[[#This Row],[Prod2]]-Table1[[#This Row],[Plan Revised]])</f>
        <v>0</v>
      </c>
      <c r="AA129" s="287">
        <f>IF(ABS(Table1[[#This Row],[Prod2]]-Table1[[#This Row],[Plan Revised]])&gt;Table1[[#This Row],[Plan Revised]],0,IF(Table1[[#This Row],[Plan Revised]]=0,0,1-ABS(Table1[[#This Row],[Prod2]]-Table1[[#This Row],[Plan Revised]])/Table1[[#This Row],[Plan Revised]]))</f>
        <v>0</v>
      </c>
      <c r="AB129" s="11"/>
      <c r="AC129" s="30"/>
      <c r="AD129"/>
      <c r="AF129"/>
    </row>
    <row r="130" spans="1:32">
      <c r="A130" s="15" t="str">
        <f>IF(Table1[Week]=WeekSel,"Yes","No")</f>
        <v>No</v>
      </c>
      <c r="B130" s="15" t="str">
        <f>IF((Table1[StartDate]&gt;=Date.GraphMin)*(Table1[StartDate]&lt;=Date.GraphMax)=1,"Yes","No")</f>
        <v>No</v>
      </c>
      <c r="C130" s="15" t="str">
        <f>IF(OR(Table1[[#This Row],[Site]]="FOOD MILLING",Table1[[#This Row],[Site]]="GODACO"), "No", "Yes")</f>
        <v>Yes</v>
      </c>
      <c r="D130" s="40">
        <f>MAX(DATE(Table1[Year],1,1),DATE(Table1[Year],1,1)-WEEKDAY(DATE(Table1[Year],1,1),2)+(Table1[WeekNum]-1)*7+1)</f>
        <v>44711</v>
      </c>
      <c r="E130" s="40">
        <f>MIN(DATE(Table1[Year]+1,1,0),DATE(Table1[Year],1,1)-WEEKDAY(DATE(Table1[Year],1,1),2)+Table1[WeekNum]*7)</f>
        <v>44717</v>
      </c>
      <c r="F130" s="15">
        <v>2022</v>
      </c>
      <c r="G130" s="15">
        <f t="shared" ref="G130:G193" si="4">MONTH(DATE(F130,1,H130*7-2)-WEEKDAY(DATE(H130,1,2)))</f>
        <v>6</v>
      </c>
      <c r="H130" s="15">
        <v>23</v>
      </c>
      <c r="I130" s="195" t="str">
        <f>"W" &amp;Table1[[#This Row],[WeekNum]]</f>
        <v>W23</v>
      </c>
      <c r="J130" s="195" t="str">
        <f t="shared" ref="J130:J193" si="5">RIGHT(F130,2)&amp;"-"&amp;TEXT(H130,"W00")</f>
        <v>22-W23</v>
      </c>
      <c r="K130" s="11" t="s">
        <v>698</v>
      </c>
      <c r="L130" s="11"/>
      <c r="M130" s="266" t="s">
        <v>72</v>
      </c>
      <c r="N130" s="266" t="s">
        <v>369</v>
      </c>
      <c r="O130" s="266" t="s">
        <v>398</v>
      </c>
      <c r="P130" s="11" t="s">
        <v>399</v>
      </c>
      <c r="Q130" s="11" t="s">
        <v>421</v>
      </c>
      <c r="R130" s="11">
        <v>240</v>
      </c>
      <c r="S130" s="11">
        <v>240.8</v>
      </c>
      <c r="T130" s="11">
        <f>ABS(Table1[[#This Row],[Prod]]-Table1[[#This Row],[Planned]])</f>
        <v>0.80000000000001137</v>
      </c>
      <c r="U130" s="213">
        <f>IF(ABS(Table1[[#This Row],[Prod]]-Table1[[#This Row],[Planned]])&gt;Table1[[#This Row],[Planned]],0,IF(Table1[[#This Row],[Planned]]=0,0,1-ABS(Table1[[#This Row],[Prod]]-Table1[[#This Row],[Planned]])/Table1[[#This Row],[Planned]]))</f>
        <v>0.99666666666666659</v>
      </c>
      <c r="V130" s="11"/>
      <c r="W130" s="11"/>
      <c r="X130" s="27">
        <v>240</v>
      </c>
      <c r="Y130" s="11">
        <f>Table1[[#This Row],[Prod]]</f>
        <v>240.8</v>
      </c>
      <c r="Z130" s="11">
        <f>ABS(Table1[[#This Row],[Prod2]]-Table1[[#This Row],[Plan Revised]])</f>
        <v>0.80000000000001137</v>
      </c>
      <c r="AA130" s="287">
        <f>IF(ABS(Table1[[#This Row],[Prod2]]-Table1[[#This Row],[Plan Revised]])&gt;Table1[[#This Row],[Plan Revised]],0,IF(Table1[[#This Row],[Plan Revised]]=0,0,1-ABS(Table1[[#This Row],[Prod2]]-Table1[[#This Row],[Plan Revised]])/Table1[[#This Row],[Plan Revised]]))</f>
        <v>0.99666666666666659</v>
      </c>
      <c r="AB130" s="11"/>
      <c r="AC130" s="30"/>
      <c r="AD130"/>
      <c r="AF130"/>
    </row>
    <row r="131" spans="1:32">
      <c r="A131" s="15" t="str">
        <f>IF(Table1[Week]=WeekSel,"Yes","No")</f>
        <v>No</v>
      </c>
      <c r="B131" s="15" t="str">
        <f>IF((Table1[StartDate]&gt;=Date.GraphMin)*(Table1[StartDate]&lt;=Date.GraphMax)=1,"Yes","No")</f>
        <v>No</v>
      </c>
      <c r="C131" s="15" t="str">
        <f>IF(OR(Table1[[#This Row],[Site]]="FOOD MILLING",Table1[[#This Row],[Site]]="GODACO"), "No", "Yes")</f>
        <v>Yes</v>
      </c>
      <c r="D131" s="40">
        <f>MAX(DATE(Table1[Year],1,1),DATE(Table1[Year],1,1)-WEEKDAY(DATE(Table1[Year],1,1),2)+(Table1[WeekNum]-1)*7+1)</f>
        <v>44711</v>
      </c>
      <c r="E131" s="40">
        <f>MIN(DATE(Table1[Year]+1,1,0),DATE(Table1[Year],1,1)-WEEKDAY(DATE(Table1[Year],1,1),2)+Table1[WeekNum]*7)</f>
        <v>44717</v>
      </c>
      <c r="F131" s="15">
        <v>2022</v>
      </c>
      <c r="G131" s="15">
        <f t="shared" si="4"/>
        <v>6</v>
      </c>
      <c r="H131" s="15">
        <v>23</v>
      </c>
      <c r="I131" s="195" t="str">
        <f>"W" &amp;Table1[[#This Row],[WeekNum]]</f>
        <v>W23</v>
      </c>
      <c r="J131" s="195" t="str">
        <f t="shared" si="5"/>
        <v>22-W23</v>
      </c>
      <c r="K131" s="11" t="s">
        <v>699</v>
      </c>
      <c r="L131" s="11"/>
      <c r="M131" s="266" t="s">
        <v>72</v>
      </c>
      <c r="N131" s="266" t="s">
        <v>369</v>
      </c>
      <c r="O131" s="266" t="s">
        <v>398</v>
      </c>
      <c r="P131" s="11" t="s">
        <v>399</v>
      </c>
      <c r="Q131" s="11" t="s">
        <v>421</v>
      </c>
      <c r="R131" s="11">
        <v>300</v>
      </c>
      <c r="S131" s="11">
        <v>322</v>
      </c>
      <c r="T131" s="11">
        <f>ABS(Table1[[#This Row],[Prod]]-Table1[[#This Row],[Planned]])</f>
        <v>22</v>
      </c>
      <c r="U131" s="213">
        <f>IF(ABS(Table1[[#This Row],[Prod]]-Table1[[#This Row],[Planned]])&gt;Table1[[#This Row],[Planned]],0,IF(Table1[[#This Row],[Planned]]=0,0,1-ABS(Table1[[#This Row],[Prod]]-Table1[[#This Row],[Planned]])/Table1[[#This Row],[Planned]]))</f>
        <v>0.92666666666666664</v>
      </c>
      <c r="V131" s="11"/>
      <c r="W131" s="11"/>
      <c r="X131" s="27">
        <v>300</v>
      </c>
      <c r="Y131" s="11">
        <f>Table1[[#This Row],[Prod]]</f>
        <v>322</v>
      </c>
      <c r="Z131" s="11">
        <f>ABS(Table1[[#This Row],[Prod2]]-Table1[[#This Row],[Plan Revised]])</f>
        <v>22</v>
      </c>
      <c r="AA131" s="287">
        <f>IF(ABS(Table1[[#This Row],[Prod2]]-Table1[[#This Row],[Plan Revised]])&gt;Table1[[#This Row],[Plan Revised]],0,IF(Table1[[#This Row],[Plan Revised]]=0,0,1-ABS(Table1[[#This Row],[Prod2]]-Table1[[#This Row],[Plan Revised]])/Table1[[#This Row],[Plan Revised]]))</f>
        <v>0.92666666666666664</v>
      </c>
      <c r="AB131" s="11"/>
      <c r="AC131" s="30"/>
      <c r="AD131"/>
      <c r="AF131"/>
    </row>
    <row r="132" spans="1:32">
      <c r="A132" s="15" t="str">
        <f>IF(Table1[Week]=WeekSel,"Yes","No")</f>
        <v>No</v>
      </c>
      <c r="B132" s="15" t="str">
        <f>IF((Table1[StartDate]&gt;=Date.GraphMin)*(Table1[StartDate]&lt;=Date.GraphMax)=1,"Yes","No")</f>
        <v>No</v>
      </c>
      <c r="C132" s="15" t="str">
        <f>IF(OR(Table1[[#This Row],[Site]]="FOOD MILLING",Table1[[#This Row],[Site]]="GODACO"), "No", "Yes")</f>
        <v>Yes</v>
      </c>
      <c r="D132" s="40">
        <f>MAX(DATE(Table1[Year],1,1),DATE(Table1[Year],1,1)-WEEKDAY(DATE(Table1[Year],1,1),2)+(Table1[WeekNum]-1)*7+1)</f>
        <v>44711</v>
      </c>
      <c r="E132" s="40">
        <f>MIN(DATE(Table1[Year]+1,1,0),DATE(Table1[Year],1,1)-WEEKDAY(DATE(Table1[Year],1,1),2)+Table1[WeekNum]*7)</f>
        <v>44717</v>
      </c>
      <c r="F132" s="15">
        <v>2022</v>
      </c>
      <c r="G132" s="15">
        <f t="shared" si="4"/>
        <v>6</v>
      </c>
      <c r="H132" s="15">
        <v>23</v>
      </c>
      <c r="I132" s="195" t="str">
        <f>"W" &amp;Table1[[#This Row],[WeekNum]]</f>
        <v>W23</v>
      </c>
      <c r="J132" s="195" t="str">
        <f t="shared" si="5"/>
        <v>22-W23</v>
      </c>
      <c r="K132" s="11" t="s">
        <v>700</v>
      </c>
      <c r="L132" s="11"/>
      <c r="M132" s="266" t="s">
        <v>72</v>
      </c>
      <c r="N132" s="266" t="s">
        <v>369</v>
      </c>
      <c r="O132" s="266" t="s">
        <v>398</v>
      </c>
      <c r="P132" s="11" t="s">
        <v>399</v>
      </c>
      <c r="Q132" s="11" t="s">
        <v>421</v>
      </c>
      <c r="R132" s="11">
        <v>3350</v>
      </c>
      <c r="S132" s="11">
        <v>3568</v>
      </c>
      <c r="T132" s="11">
        <f>ABS(Table1[[#This Row],[Prod]]-Table1[[#This Row],[Planned]])</f>
        <v>218</v>
      </c>
      <c r="U132" s="213">
        <f>IF(ABS(Table1[[#This Row],[Prod]]-Table1[[#This Row],[Planned]])&gt;Table1[[#This Row],[Planned]],0,IF(Table1[[#This Row],[Planned]]=0,0,1-ABS(Table1[[#This Row],[Prod]]-Table1[[#This Row],[Planned]])/Table1[[#This Row],[Planned]]))</f>
        <v>0.93492537313432833</v>
      </c>
      <c r="V132" s="11"/>
      <c r="W132" s="11"/>
      <c r="X132" s="27">
        <v>3450</v>
      </c>
      <c r="Y132" s="11">
        <f>Table1[[#This Row],[Prod]]</f>
        <v>3568</v>
      </c>
      <c r="Z132" s="11">
        <f>ABS(Table1[[#This Row],[Prod2]]-Table1[[#This Row],[Plan Revised]])</f>
        <v>118</v>
      </c>
      <c r="AA132" s="287">
        <f>IF(ABS(Table1[[#This Row],[Prod2]]-Table1[[#This Row],[Plan Revised]])&gt;Table1[[#This Row],[Plan Revised]],0,IF(Table1[[#This Row],[Plan Revised]]=0,0,1-ABS(Table1[[#This Row],[Prod2]]-Table1[[#This Row],[Plan Revised]])/Table1[[#This Row],[Plan Revised]]))</f>
        <v>0.96579710144927533</v>
      </c>
      <c r="AB132" s="11"/>
      <c r="AC132" s="30"/>
      <c r="AD132"/>
      <c r="AF132"/>
    </row>
    <row r="133" spans="1:32">
      <c r="A133" s="15" t="str">
        <f>IF(Table1[Week]=WeekSel,"Yes","No")</f>
        <v>No</v>
      </c>
      <c r="B133" s="15" t="str">
        <f>IF((Table1[StartDate]&gt;=Date.GraphMin)*(Table1[StartDate]&lt;=Date.GraphMax)=1,"Yes","No")</f>
        <v>No</v>
      </c>
      <c r="C133" s="15" t="str">
        <f>IF(OR(Table1[[#This Row],[Site]]="FOOD MILLING",Table1[[#This Row],[Site]]="GODACO"), "No", "Yes")</f>
        <v>Yes</v>
      </c>
      <c r="D133" s="40">
        <f>MAX(DATE(Table1[Year],1,1),DATE(Table1[Year],1,1)-WEEKDAY(DATE(Table1[Year],1,1),2)+(Table1[WeekNum]-1)*7+1)</f>
        <v>44711</v>
      </c>
      <c r="E133" s="40">
        <f>MIN(DATE(Table1[Year]+1,1,0),DATE(Table1[Year],1,1)-WEEKDAY(DATE(Table1[Year],1,1),2)+Table1[WeekNum]*7)</f>
        <v>44717</v>
      </c>
      <c r="F133" s="15">
        <v>2022</v>
      </c>
      <c r="G133" s="15">
        <f t="shared" si="4"/>
        <v>6</v>
      </c>
      <c r="H133" s="15">
        <v>23</v>
      </c>
      <c r="I133" s="195" t="str">
        <f>"W" &amp;Table1[[#This Row],[WeekNum]]</f>
        <v>W23</v>
      </c>
      <c r="J133" s="195" t="str">
        <f t="shared" si="5"/>
        <v>22-W23</v>
      </c>
      <c r="K133" s="11" t="s">
        <v>701</v>
      </c>
      <c r="L133" s="11"/>
      <c r="M133" s="266" t="s">
        <v>72</v>
      </c>
      <c r="N133" s="266" t="s">
        <v>369</v>
      </c>
      <c r="O133" s="266" t="s">
        <v>398</v>
      </c>
      <c r="P133" s="11" t="s">
        <v>399</v>
      </c>
      <c r="Q133" s="11" t="s">
        <v>421</v>
      </c>
      <c r="R133" s="11">
        <v>150</v>
      </c>
      <c r="S133" s="11">
        <v>323</v>
      </c>
      <c r="T133" s="11">
        <f>ABS(Table1[[#This Row],[Prod]]-Table1[[#This Row],[Planned]])</f>
        <v>173</v>
      </c>
      <c r="U133" s="213">
        <f>IF(ABS(Table1[[#This Row],[Prod]]-Table1[[#This Row],[Planned]])&gt;Table1[[#This Row],[Planned]],0,IF(Table1[[#This Row],[Planned]]=0,0,1-ABS(Table1[[#This Row],[Prod]]-Table1[[#This Row],[Planned]])/Table1[[#This Row],[Planned]]))</f>
        <v>0</v>
      </c>
      <c r="V133" s="11"/>
      <c r="W133" s="11"/>
      <c r="X133" s="27">
        <v>300</v>
      </c>
      <c r="Y133" s="11">
        <f>Table1[[#This Row],[Prod]]</f>
        <v>323</v>
      </c>
      <c r="Z133" s="11">
        <f>ABS(Table1[[#This Row],[Prod2]]-Table1[[#This Row],[Plan Revised]])</f>
        <v>23</v>
      </c>
      <c r="AA133" s="287">
        <f>IF(ABS(Table1[[#This Row],[Prod2]]-Table1[[#This Row],[Plan Revised]])&gt;Table1[[#This Row],[Plan Revised]],0,IF(Table1[[#This Row],[Plan Revised]]=0,0,1-ABS(Table1[[#This Row],[Prod2]]-Table1[[#This Row],[Plan Revised]])/Table1[[#This Row],[Plan Revised]]))</f>
        <v>0.92333333333333334</v>
      </c>
      <c r="AB133" s="11"/>
      <c r="AC133" s="30"/>
      <c r="AD133"/>
      <c r="AF133"/>
    </row>
    <row r="134" spans="1:32">
      <c r="A134" s="15" t="str">
        <f>IF(Table1[Week]=WeekSel,"Yes","No")</f>
        <v>No</v>
      </c>
      <c r="B134" s="15" t="str">
        <f>IF((Table1[StartDate]&gt;=Date.GraphMin)*(Table1[StartDate]&lt;=Date.GraphMax)=1,"Yes","No")</f>
        <v>No</v>
      </c>
      <c r="C134" s="15" t="str">
        <f>IF(OR(Table1[[#This Row],[Site]]="FOOD MILLING",Table1[[#This Row],[Site]]="GODACO"), "No", "Yes")</f>
        <v>Yes</v>
      </c>
      <c r="D134" s="40">
        <f>MAX(DATE(Table1[Year],1,1),DATE(Table1[Year],1,1)-WEEKDAY(DATE(Table1[Year],1,1),2)+(Table1[WeekNum]-1)*7+1)</f>
        <v>44711</v>
      </c>
      <c r="E134" s="40">
        <f>MIN(DATE(Table1[Year]+1,1,0),DATE(Table1[Year],1,1)-WEEKDAY(DATE(Table1[Year],1,1),2)+Table1[WeekNum]*7)</f>
        <v>44717</v>
      </c>
      <c r="F134" s="15">
        <v>2022</v>
      </c>
      <c r="G134" s="15">
        <f t="shared" si="4"/>
        <v>6</v>
      </c>
      <c r="H134" s="15">
        <v>23</v>
      </c>
      <c r="I134" s="195" t="str">
        <f>"W" &amp;Table1[[#This Row],[WeekNum]]</f>
        <v>W23</v>
      </c>
      <c r="J134" s="195" t="str">
        <f t="shared" si="5"/>
        <v>22-W23</v>
      </c>
      <c r="K134" s="11" t="s">
        <v>702</v>
      </c>
      <c r="L134" s="11"/>
      <c r="M134" s="266" t="s">
        <v>72</v>
      </c>
      <c r="N134" s="266" t="s">
        <v>369</v>
      </c>
      <c r="O134" s="266" t="s">
        <v>398</v>
      </c>
      <c r="P134" s="11" t="s">
        <v>399</v>
      </c>
      <c r="Q134" s="11" t="s">
        <v>421</v>
      </c>
      <c r="R134" s="11">
        <v>50</v>
      </c>
      <c r="S134" s="11">
        <v>45.4</v>
      </c>
      <c r="T134" s="11">
        <f>ABS(Table1[[#This Row],[Prod]]-Table1[[#This Row],[Planned]])</f>
        <v>4.6000000000000014</v>
      </c>
      <c r="U134" s="213">
        <f>IF(ABS(Table1[[#This Row],[Prod]]-Table1[[#This Row],[Planned]])&gt;Table1[[#This Row],[Planned]],0,IF(Table1[[#This Row],[Planned]]=0,0,1-ABS(Table1[[#This Row],[Prod]]-Table1[[#This Row],[Planned]])/Table1[[#This Row],[Planned]]))</f>
        <v>0.90799999999999992</v>
      </c>
      <c r="V134" s="11"/>
      <c r="W134" s="11"/>
      <c r="X134" s="27">
        <v>50</v>
      </c>
      <c r="Y134" s="11">
        <f>Table1[[#This Row],[Prod]]</f>
        <v>45.4</v>
      </c>
      <c r="Z134" s="11">
        <f>ABS(Table1[[#This Row],[Prod2]]-Table1[[#This Row],[Plan Revised]])</f>
        <v>4.6000000000000014</v>
      </c>
      <c r="AA134" s="287">
        <f>IF(ABS(Table1[[#This Row],[Prod2]]-Table1[[#This Row],[Plan Revised]])&gt;Table1[[#This Row],[Plan Revised]],0,IF(Table1[[#This Row],[Plan Revised]]=0,0,1-ABS(Table1[[#This Row],[Prod2]]-Table1[[#This Row],[Plan Revised]])/Table1[[#This Row],[Plan Revised]]))</f>
        <v>0.90799999999999992</v>
      </c>
      <c r="AB134" s="11"/>
      <c r="AC134" s="30"/>
      <c r="AD134"/>
      <c r="AF134"/>
    </row>
    <row r="135" spans="1:32">
      <c r="A135" s="15" t="str">
        <f>IF(Table1[Week]=WeekSel,"Yes","No")</f>
        <v>No</v>
      </c>
      <c r="B135" s="15" t="str">
        <f>IF((Table1[StartDate]&gt;=Date.GraphMin)*(Table1[StartDate]&lt;=Date.GraphMax)=1,"Yes","No")</f>
        <v>No</v>
      </c>
      <c r="C135" s="15" t="str">
        <f>IF(OR(Table1[[#This Row],[Site]]="FOOD MILLING",Table1[[#This Row],[Site]]="GODACO"), "No", "Yes")</f>
        <v>Yes</v>
      </c>
      <c r="D135" s="40">
        <f>MAX(DATE(Table1[Year],1,1),DATE(Table1[Year],1,1)-WEEKDAY(DATE(Table1[Year],1,1),2)+(Table1[WeekNum]-1)*7+1)</f>
        <v>44711</v>
      </c>
      <c r="E135" s="40">
        <f>MIN(DATE(Table1[Year]+1,1,0),DATE(Table1[Year],1,1)-WEEKDAY(DATE(Table1[Year],1,1),2)+Table1[WeekNum]*7)</f>
        <v>44717</v>
      </c>
      <c r="F135" s="15">
        <v>2022</v>
      </c>
      <c r="G135" s="15">
        <f t="shared" si="4"/>
        <v>6</v>
      </c>
      <c r="H135" s="15">
        <v>23</v>
      </c>
      <c r="I135" s="195" t="str">
        <f>"W" &amp;Table1[[#This Row],[WeekNum]]</f>
        <v>W23</v>
      </c>
      <c r="J135" s="195" t="str">
        <f t="shared" si="5"/>
        <v>22-W23</v>
      </c>
      <c r="K135" s="11" t="s">
        <v>703</v>
      </c>
      <c r="L135" s="11"/>
      <c r="M135" s="266" t="s">
        <v>72</v>
      </c>
      <c r="N135" s="266" t="s">
        <v>369</v>
      </c>
      <c r="O135" s="266" t="s">
        <v>398</v>
      </c>
      <c r="P135" s="11" t="s">
        <v>399</v>
      </c>
      <c r="Q135" s="11" t="s">
        <v>421</v>
      </c>
      <c r="R135" s="11">
        <v>50</v>
      </c>
      <c r="S135" s="11">
        <v>44.2</v>
      </c>
      <c r="T135" s="11">
        <f>ABS(Table1[[#This Row],[Prod]]-Table1[[#This Row],[Planned]])</f>
        <v>5.7999999999999972</v>
      </c>
      <c r="U135" s="213">
        <f>IF(ABS(Table1[[#This Row],[Prod]]-Table1[[#This Row],[Planned]])&gt;Table1[[#This Row],[Planned]],0,IF(Table1[[#This Row],[Planned]]=0,0,1-ABS(Table1[[#This Row],[Prod]]-Table1[[#This Row],[Planned]])/Table1[[#This Row],[Planned]]))</f>
        <v>0.88400000000000012</v>
      </c>
      <c r="V135" s="11"/>
      <c r="W135" s="11"/>
      <c r="X135" s="27">
        <v>50</v>
      </c>
      <c r="Y135" s="11">
        <f>Table1[[#This Row],[Prod]]</f>
        <v>44.2</v>
      </c>
      <c r="Z135" s="11">
        <f>ABS(Table1[[#This Row],[Prod2]]-Table1[[#This Row],[Plan Revised]])</f>
        <v>5.7999999999999972</v>
      </c>
      <c r="AA135" s="287">
        <f>IF(ABS(Table1[[#This Row],[Prod2]]-Table1[[#This Row],[Plan Revised]])&gt;Table1[[#This Row],[Plan Revised]],0,IF(Table1[[#This Row],[Plan Revised]]=0,0,1-ABS(Table1[[#This Row],[Prod2]]-Table1[[#This Row],[Plan Revised]])/Table1[[#This Row],[Plan Revised]]))</f>
        <v>0.88400000000000012</v>
      </c>
      <c r="AB135" s="11"/>
      <c r="AC135" s="30"/>
      <c r="AD135"/>
      <c r="AF135"/>
    </row>
    <row r="136" spans="1:32">
      <c r="A136" s="15" t="str">
        <f>IF(Table1[Week]=WeekSel,"Yes","No")</f>
        <v>No</v>
      </c>
      <c r="B136" s="15" t="str">
        <f>IF((Table1[StartDate]&gt;=Date.GraphMin)*(Table1[StartDate]&lt;=Date.GraphMax)=1,"Yes","No")</f>
        <v>No</v>
      </c>
      <c r="C136" s="15" t="str">
        <f>IF(OR(Table1[[#This Row],[Site]]="FOOD MILLING",Table1[[#This Row],[Site]]="GODACO"), "No", "Yes")</f>
        <v>Yes</v>
      </c>
      <c r="D136" s="40">
        <f>MAX(DATE(Table1[Year],1,1),DATE(Table1[Year],1,1)-WEEKDAY(DATE(Table1[Year],1,1),2)+(Table1[WeekNum]-1)*7+1)</f>
        <v>44711</v>
      </c>
      <c r="E136" s="40">
        <f>MIN(DATE(Table1[Year]+1,1,0),DATE(Table1[Year],1,1)-WEEKDAY(DATE(Table1[Year],1,1),2)+Table1[WeekNum]*7)</f>
        <v>44717</v>
      </c>
      <c r="F136" s="15">
        <v>2022</v>
      </c>
      <c r="G136" s="15">
        <f t="shared" si="4"/>
        <v>6</v>
      </c>
      <c r="H136" s="15">
        <v>23</v>
      </c>
      <c r="I136" s="195" t="str">
        <f>"W" &amp;Table1[[#This Row],[WeekNum]]</f>
        <v>W23</v>
      </c>
      <c r="J136" s="195" t="str">
        <f t="shared" si="5"/>
        <v>22-W23</v>
      </c>
      <c r="K136" s="11" t="s">
        <v>704</v>
      </c>
      <c r="L136" s="11"/>
      <c r="M136" s="266" t="s">
        <v>72</v>
      </c>
      <c r="N136" s="266" t="s">
        <v>369</v>
      </c>
      <c r="O136" s="266" t="s">
        <v>398</v>
      </c>
      <c r="P136" s="11" t="s">
        <v>399</v>
      </c>
      <c r="Q136" s="11" t="s">
        <v>421</v>
      </c>
      <c r="R136" s="11">
        <v>100</v>
      </c>
      <c r="S136" s="11">
        <v>68.5</v>
      </c>
      <c r="T136" s="11">
        <f>ABS(Table1[[#This Row],[Prod]]-Table1[[#This Row],[Planned]])</f>
        <v>31.5</v>
      </c>
      <c r="U136" s="213">
        <f>IF(ABS(Table1[[#This Row],[Prod]]-Table1[[#This Row],[Planned]])&gt;Table1[[#This Row],[Planned]],0,IF(Table1[[#This Row],[Planned]]=0,0,1-ABS(Table1[[#This Row],[Prod]]-Table1[[#This Row],[Planned]])/Table1[[#This Row],[Planned]]))</f>
        <v>0.68500000000000005</v>
      </c>
      <c r="V136" s="11"/>
      <c r="W136" s="11"/>
      <c r="X136" s="27">
        <v>75</v>
      </c>
      <c r="Y136" s="11">
        <f>Table1[[#This Row],[Prod]]</f>
        <v>68.5</v>
      </c>
      <c r="Z136" s="11">
        <f>ABS(Table1[[#This Row],[Prod2]]-Table1[[#This Row],[Plan Revised]])</f>
        <v>6.5</v>
      </c>
      <c r="AA136" s="287">
        <f>IF(ABS(Table1[[#This Row],[Prod2]]-Table1[[#This Row],[Plan Revised]])&gt;Table1[[#This Row],[Plan Revised]],0,IF(Table1[[#This Row],[Plan Revised]]=0,0,1-ABS(Table1[[#This Row],[Prod2]]-Table1[[#This Row],[Plan Revised]])/Table1[[#This Row],[Plan Revised]]))</f>
        <v>0.91333333333333333</v>
      </c>
      <c r="AB136" s="11"/>
      <c r="AC136" s="30"/>
      <c r="AD136"/>
      <c r="AF136"/>
    </row>
    <row r="137" spans="1:32">
      <c r="A137" s="15" t="str">
        <f>IF(Table1[Week]=WeekSel,"Yes","No")</f>
        <v>No</v>
      </c>
      <c r="B137" s="15" t="str">
        <f>IF((Table1[StartDate]&gt;=Date.GraphMin)*(Table1[StartDate]&lt;=Date.GraphMax)=1,"Yes","No")</f>
        <v>No</v>
      </c>
      <c r="C137" s="15" t="str">
        <f>IF(OR(Table1[[#This Row],[Site]]="FOOD MILLING",Table1[[#This Row],[Site]]="GODACO"), "No", "Yes")</f>
        <v>Yes</v>
      </c>
      <c r="D137" s="40">
        <f>MAX(DATE(Table1[Year],1,1),DATE(Table1[Year],1,1)-WEEKDAY(DATE(Table1[Year],1,1),2)+(Table1[WeekNum]-1)*7+1)</f>
        <v>44711</v>
      </c>
      <c r="E137" s="40">
        <f>MIN(DATE(Table1[Year]+1,1,0),DATE(Table1[Year],1,1)-WEEKDAY(DATE(Table1[Year],1,1),2)+Table1[WeekNum]*7)</f>
        <v>44717</v>
      </c>
      <c r="F137" s="15">
        <v>2022</v>
      </c>
      <c r="G137" s="15">
        <f t="shared" si="4"/>
        <v>6</v>
      </c>
      <c r="H137" s="15">
        <v>23</v>
      </c>
      <c r="I137" s="195" t="str">
        <f>"W" &amp;Table1[[#This Row],[WeekNum]]</f>
        <v>W23</v>
      </c>
      <c r="J137" s="195" t="str">
        <f t="shared" si="5"/>
        <v>22-W23</v>
      </c>
      <c r="K137" s="11" t="s">
        <v>705</v>
      </c>
      <c r="L137" s="11"/>
      <c r="M137" s="266" t="s">
        <v>72</v>
      </c>
      <c r="N137" s="266" t="s">
        <v>369</v>
      </c>
      <c r="O137" s="266" t="s">
        <v>398</v>
      </c>
      <c r="P137" s="11" t="s">
        <v>399</v>
      </c>
      <c r="Q137" s="11" t="s">
        <v>421</v>
      </c>
      <c r="R137" s="11">
        <v>220</v>
      </c>
      <c r="S137" s="11">
        <v>202</v>
      </c>
      <c r="T137" s="11">
        <f>ABS(Table1[[#This Row],[Prod]]-Table1[[#This Row],[Planned]])</f>
        <v>18</v>
      </c>
      <c r="U137" s="213">
        <f>IF(ABS(Table1[[#This Row],[Prod]]-Table1[[#This Row],[Planned]])&gt;Table1[[#This Row],[Planned]],0,IF(Table1[[#This Row],[Planned]]=0,0,1-ABS(Table1[[#This Row],[Prod]]-Table1[[#This Row],[Planned]])/Table1[[#This Row],[Planned]]))</f>
        <v>0.91818181818181821</v>
      </c>
      <c r="V137" s="11"/>
      <c r="W137" s="11"/>
      <c r="X137" s="27">
        <v>195</v>
      </c>
      <c r="Y137" s="11">
        <f>Table1[[#This Row],[Prod]]</f>
        <v>202</v>
      </c>
      <c r="Z137" s="11">
        <f>ABS(Table1[[#This Row],[Prod2]]-Table1[[#This Row],[Plan Revised]])</f>
        <v>7</v>
      </c>
      <c r="AA137" s="287">
        <f>IF(ABS(Table1[[#This Row],[Prod2]]-Table1[[#This Row],[Plan Revised]])&gt;Table1[[#This Row],[Plan Revised]],0,IF(Table1[[#This Row],[Plan Revised]]=0,0,1-ABS(Table1[[#This Row],[Prod2]]-Table1[[#This Row],[Plan Revised]])/Table1[[#This Row],[Plan Revised]]))</f>
        <v>0.96410256410256412</v>
      </c>
      <c r="AB137" s="11"/>
      <c r="AC137" s="30"/>
      <c r="AD137"/>
      <c r="AF137"/>
    </row>
    <row r="138" spans="1:32">
      <c r="A138" s="15" t="str">
        <f>IF(Table1[Week]=WeekSel,"Yes","No")</f>
        <v>No</v>
      </c>
      <c r="B138" s="15" t="str">
        <f>IF((Table1[StartDate]&gt;=Date.GraphMin)*(Table1[StartDate]&lt;=Date.GraphMax)=1,"Yes","No")</f>
        <v>No</v>
      </c>
      <c r="C138" s="15" t="str">
        <f>IF(OR(Table1[[#This Row],[Site]]="FOOD MILLING",Table1[[#This Row],[Site]]="GODACO"), "No", "Yes")</f>
        <v>Yes</v>
      </c>
      <c r="D138" s="40">
        <f>MAX(DATE(Table1[Year],1,1),DATE(Table1[Year],1,1)-WEEKDAY(DATE(Table1[Year],1,1),2)+(Table1[WeekNum]-1)*7+1)</f>
        <v>44711</v>
      </c>
      <c r="E138" s="40">
        <f>MIN(DATE(Table1[Year]+1,1,0),DATE(Table1[Year],1,1)-WEEKDAY(DATE(Table1[Year],1,1),2)+Table1[WeekNum]*7)</f>
        <v>44717</v>
      </c>
      <c r="F138" s="15">
        <v>2022</v>
      </c>
      <c r="G138" s="15">
        <f t="shared" si="4"/>
        <v>6</v>
      </c>
      <c r="H138" s="15">
        <v>23</v>
      </c>
      <c r="I138" s="195" t="str">
        <f>"W" &amp;Table1[[#This Row],[WeekNum]]</f>
        <v>W23</v>
      </c>
      <c r="J138" s="195" t="str">
        <f t="shared" si="5"/>
        <v>22-W23</v>
      </c>
      <c r="K138" s="11" t="s">
        <v>706</v>
      </c>
      <c r="L138" s="11"/>
      <c r="M138" s="266" t="s">
        <v>72</v>
      </c>
      <c r="N138" s="266" t="s">
        <v>369</v>
      </c>
      <c r="O138" s="266" t="s">
        <v>398</v>
      </c>
      <c r="P138" s="11" t="s">
        <v>399</v>
      </c>
      <c r="Q138" s="11" t="s">
        <v>421</v>
      </c>
      <c r="R138" s="11">
        <v>0</v>
      </c>
      <c r="S138" s="11">
        <v>0</v>
      </c>
      <c r="T138" s="11">
        <f>ABS(Table1[[#This Row],[Prod]]-Table1[[#This Row],[Planned]])</f>
        <v>0</v>
      </c>
      <c r="U138" s="213">
        <f>IF(ABS(Table1[[#This Row],[Prod]]-Table1[[#This Row],[Planned]])&gt;Table1[[#This Row],[Planned]],0,IF(Table1[[#This Row],[Planned]]=0,0,1-ABS(Table1[[#This Row],[Prod]]-Table1[[#This Row],[Planned]])/Table1[[#This Row],[Planned]]))</f>
        <v>0</v>
      </c>
      <c r="V138" s="11"/>
      <c r="W138" s="11"/>
      <c r="X138" s="27">
        <v>0</v>
      </c>
      <c r="Y138" s="11">
        <f>Table1[[#This Row],[Prod]]</f>
        <v>0</v>
      </c>
      <c r="Z138" s="11">
        <f>ABS(Table1[[#This Row],[Prod2]]-Table1[[#This Row],[Plan Revised]])</f>
        <v>0</v>
      </c>
      <c r="AA138" s="287">
        <f>IF(ABS(Table1[[#This Row],[Prod2]]-Table1[[#This Row],[Plan Revised]])&gt;Table1[[#This Row],[Plan Revised]],0,IF(Table1[[#This Row],[Plan Revised]]=0,0,1-ABS(Table1[[#This Row],[Prod2]]-Table1[[#This Row],[Plan Revised]])/Table1[[#This Row],[Plan Revised]]))</f>
        <v>0</v>
      </c>
      <c r="AB138" s="11"/>
      <c r="AC138" s="30"/>
      <c r="AD138"/>
      <c r="AF138"/>
    </row>
    <row r="139" spans="1:32">
      <c r="A139" s="15" t="str">
        <f>IF(Table1[Week]=WeekSel,"Yes","No")</f>
        <v>No</v>
      </c>
      <c r="B139" s="15" t="str">
        <f>IF((Table1[StartDate]&gt;=Date.GraphMin)*(Table1[StartDate]&lt;=Date.GraphMax)=1,"Yes","No")</f>
        <v>No</v>
      </c>
      <c r="C139" s="15" t="str">
        <f>IF(OR(Table1[[#This Row],[Site]]="FOOD MILLING",Table1[[#This Row],[Site]]="GODACO"), "No", "Yes")</f>
        <v>Yes</v>
      </c>
      <c r="D139" s="40">
        <f>MAX(DATE(Table1[Year],1,1),DATE(Table1[Year],1,1)-WEEKDAY(DATE(Table1[Year],1,1),2)+(Table1[WeekNum]-1)*7+1)</f>
        <v>44711</v>
      </c>
      <c r="E139" s="40">
        <f>MIN(DATE(Table1[Year]+1,1,0),DATE(Table1[Year],1,1)-WEEKDAY(DATE(Table1[Year],1,1),2)+Table1[WeekNum]*7)</f>
        <v>44717</v>
      </c>
      <c r="F139" s="15">
        <v>2022</v>
      </c>
      <c r="G139" s="15">
        <f t="shared" si="4"/>
        <v>6</v>
      </c>
      <c r="H139" s="15">
        <v>23</v>
      </c>
      <c r="I139" s="195" t="str">
        <f>"W" &amp;Table1[[#This Row],[WeekNum]]</f>
        <v>W23</v>
      </c>
      <c r="J139" s="195" t="str">
        <f t="shared" si="5"/>
        <v>22-W23</v>
      </c>
      <c r="K139" s="11" t="s">
        <v>707</v>
      </c>
      <c r="L139" s="11"/>
      <c r="M139" s="266" t="s">
        <v>72</v>
      </c>
      <c r="N139" s="266" t="s">
        <v>369</v>
      </c>
      <c r="O139" s="266" t="s">
        <v>395</v>
      </c>
      <c r="P139" s="11" t="s">
        <v>396</v>
      </c>
      <c r="Q139" s="11" t="s">
        <v>421</v>
      </c>
      <c r="R139" s="11">
        <v>500</v>
      </c>
      <c r="S139" s="11">
        <v>226</v>
      </c>
      <c r="T139" s="11">
        <f>ABS(Table1[[#This Row],[Prod]]-Table1[[#This Row],[Planned]])</f>
        <v>274</v>
      </c>
      <c r="U139" s="213">
        <f>IF(ABS(Table1[[#This Row],[Prod]]-Table1[[#This Row],[Planned]])&gt;Table1[[#This Row],[Planned]],0,IF(Table1[[#This Row],[Planned]]=0,0,1-ABS(Table1[[#This Row],[Prod]]-Table1[[#This Row],[Planned]])/Table1[[#This Row],[Planned]]))</f>
        <v>0.45199999999999996</v>
      </c>
      <c r="V139" s="11"/>
      <c r="W139" s="11"/>
      <c r="X139" s="27">
        <v>200</v>
      </c>
      <c r="Y139" s="11">
        <f>Table1[[#This Row],[Prod]]</f>
        <v>226</v>
      </c>
      <c r="Z139" s="11">
        <f>ABS(Table1[[#This Row],[Prod2]]-Table1[[#This Row],[Plan Revised]])</f>
        <v>26</v>
      </c>
      <c r="AA139" s="287">
        <f>IF(ABS(Table1[[#This Row],[Prod2]]-Table1[[#This Row],[Plan Revised]])&gt;Table1[[#This Row],[Plan Revised]],0,IF(Table1[[#This Row],[Plan Revised]]=0,0,1-ABS(Table1[[#This Row],[Prod2]]-Table1[[#This Row],[Plan Revised]])/Table1[[#This Row],[Plan Revised]]))</f>
        <v>0.87</v>
      </c>
      <c r="AB139" s="11"/>
      <c r="AC139" s="30"/>
      <c r="AD139"/>
      <c r="AF139"/>
    </row>
    <row r="140" spans="1:32">
      <c r="A140" s="15" t="str">
        <f>IF(Table1[Week]=WeekSel,"Yes","No")</f>
        <v>No</v>
      </c>
      <c r="B140" s="15" t="str">
        <f>IF((Table1[StartDate]&gt;=Date.GraphMin)*(Table1[StartDate]&lt;=Date.GraphMax)=1,"Yes","No")</f>
        <v>No</v>
      </c>
      <c r="C140" s="15" t="str">
        <f>IF(OR(Table1[[#This Row],[Site]]="FOOD MILLING",Table1[[#This Row],[Site]]="GODACO"), "No", "Yes")</f>
        <v>Yes</v>
      </c>
      <c r="D140" s="40">
        <f>MAX(DATE(Table1[Year],1,1),DATE(Table1[Year],1,1)-WEEKDAY(DATE(Table1[Year],1,1),2)+(Table1[WeekNum]-1)*7+1)</f>
        <v>44711</v>
      </c>
      <c r="E140" s="40">
        <f>MIN(DATE(Table1[Year]+1,1,0),DATE(Table1[Year],1,1)-WEEKDAY(DATE(Table1[Year],1,1),2)+Table1[WeekNum]*7)</f>
        <v>44717</v>
      </c>
      <c r="F140" s="15">
        <v>2022</v>
      </c>
      <c r="G140" s="15">
        <f t="shared" si="4"/>
        <v>6</v>
      </c>
      <c r="H140" s="15">
        <v>23</v>
      </c>
      <c r="I140" s="195" t="str">
        <f>"W" &amp;Table1[[#This Row],[WeekNum]]</f>
        <v>W23</v>
      </c>
      <c r="J140" s="195" t="str">
        <f t="shared" si="5"/>
        <v>22-W23</v>
      </c>
      <c r="K140" s="11" t="s">
        <v>708</v>
      </c>
      <c r="L140" s="11"/>
      <c r="M140" s="266" t="s">
        <v>72</v>
      </c>
      <c r="N140" s="266" t="s">
        <v>369</v>
      </c>
      <c r="O140" s="266" t="s">
        <v>395</v>
      </c>
      <c r="P140" s="11" t="s">
        <v>396</v>
      </c>
      <c r="Q140" s="11" t="s">
        <v>421</v>
      </c>
      <c r="R140" s="11">
        <v>500</v>
      </c>
      <c r="S140" s="11">
        <v>509</v>
      </c>
      <c r="T140" s="11">
        <f>ABS(Table1[[#This Row],[Prod]]-Table1[[#This Row],[Planned]])</f>
        <v>9</v>
      </c>
      <c r="U140" s="213">
        <f>IF(ABS(Table1[[#This Row],[Prod]]-Table1[[#This Row],[Planned]])&gt;Table1[[#This Row],[Planned]],0,IF(Table1[[#This Row],[Planned]]=0,0,1-ABS(Table1[[#This Row],[Prod]]-Table1[[#This Row],[Planned]])/Table1[[#This Row],[Planned]]))</f>
        <v>0.98199999999999998</v>
      </c>
      <c r="V140" s="11"/>
      <c r="W140" s="11"/>
      <c r="X140" s="27">
        <v>500</v>
      </c>
      <c r="Y140" s="11">
        <f>Table1[[#This Row],[Prod]]</f>
        <v>509</v>
      </c>
      <c r="Z140" s="11">
        <f>ABS(Table1[[#This Row],[Prod2]]-Table1[[#This Row],[Plan Revised]])</f>
        <v>9</v>
      </c>
      <c r="AA140" s="287">
        <f>IF(ABS(Table1[[#This Row],[Prod2]]-Table1[[#This Row],[Plan Revised]])&gt;Table1[[#This Row],[Plan Revised]],0,IF(Table1[[#This Row],[Plan Revised]]=0,0,1-ABS(Table1[[#This Row],[Prod2]]-Table1[[#This Row],[Plan Revised]])/Table1[[#This Row],[Plan Revised]]))</f>
        <v>0.98199999999999998</v>
      </c>
      <c r="AB140" s="11"/>
      <c r="AC140" s="30"/>
      <c r="AD140"/>
      <c r="AF140"/>
    </row>
    <row r="141" spans="1:32">
      <c r="A141" s="15" t="str">
        <f>IF(Table1[Week]=WeekSel,"Yes","No")</f>
        <v>No</v>
      </c>
      <c r="B141" s="15" t="str">
        <f>IF((Table1[StartDate]&gt;=Date.GraphMin)*(Table1[StartDate]&lt;=Date.GraphMax)=1,"Yes","No")</f>
        <v>No</v>
      </c>
      <c r="C141" s="15" t="str">
        <f>IF(OR(Table1[[#This Row],[Site]]="FOOD MILLING",Table1[[#This Row],[Site]]="GODACO"), "No", "Yes")</f>
        <v>Yes</v>
      </c>
      <c r="D141" s="40">
        <f>MAX(DATE(Table1[Year],1,1),DATE(Table1[Year],1,1)-WEEKDAY(DATE(Table1[Year],1,1),2)+(Table1[WeekNum]-1)*7+1)</f>
        <v>44711</v>
      </c>
      <c r="E141" s="40">
        <f>MIN(DATE(Table1[Year]+1,1,0),DATE(Table1[Year],1,1)-WEEKDAY(DATE(Table1[Year],1,1),2)+Table1[WeekNum]*7)</f>
        <v>44717</v>
      </c>
      <c r="F141" s="15">
        <v>2022</v>
      </c>
      <c r="G141" s="15">
        <f t="shared" si="4"/>
        <v>6</v>
      </c>
      <c r="H141" s="15">
        <v>23</v>
      </c>
      <c r="I141" s="195" t="str">
        <f>"W" &amp;Table1[[#This Row],[WeekNum]]</f>
        <v>W23</v>
      </c>
      <c r="J141" s="195" t="str">
        <f t="shared" si="5"/>
        <v>22-W23</v>
      </c>
      <c r="K141" s="11" t="s">
        <v>709</v>
      </c>
      <c r="L141" s="11"/>
      <c r="M141" s="266" t="s">
        <v>72</v>
      </c>
      <c r="N141" s="266" t="s">
        <v>369</v>
      </c>
      <c r="O141" s="266" t="s">
        <v>395</v>
      </c>
      <c r="P141" s="11" t="s">
        <v>396</v>
      </c>
      <c r="Q141" s="11" t="s">
        <v>421</v>
      </c>
      <c r="R141" s="11">
        <v>3000</v>
      </c>
      <c r="S141" s="11">
        <v>3234</v>
      </c>
      <c r="T141" s="11">
        <f>ABS(Table1[[#This Row],[Prod]]-Table1[[#This Row],[Planned]])</f>
        <v>234</v>
      </c>
      <c r="U141" s="213">
        <f>IF(ABS(Table1[[#This Row],[Prod]]-Table1[[#This Row],[Planned]])&gt;Table1[[#This Row],[Planned]],0,IF(Table1[[#This Row],[Planned]]=0,0,1-ABS(Table1[[#This Row],[Prod]]-Table1[[#This Row],[Planned]])/Table1[[#This Row],[Planned]]))</f>
        <v>0.92200000000000004</v>
      </c>
      <c r="V141" s="11"/>
      <c r="W141" s="11"/>
      <c r="X141" s="27">
        <v>3050</v>
      </c>
      <c r="Y141" s="11">
        <f>Table1[[#This Row],[Prod]]</f>
        <v>3234</v>
      </c>
      <c r="Z141" s="11">
        <f>ABS(Table1[[#This Row],[Prod2]]-Table1[[#This Row],[Plan Revised]])</f>
        <v>184</v>
      </c>
      <c r="AA141" s="287">
        <f>IF(ABS(Table1[[#This Row],[Prod2]]-Table1[[#This Row],[Plan Revised]])&gt;Table1[[#This Row],[Plan Revised]],0,IF(Table1[[#This Row],[Plan Revised]]=0,0,1-ABS(Table1[[#This Row],[Prod2]]-Table1[[#This Row],[Plan Revised]])/Table1[[#This Row],[Plan Revised]]))</f>
        <v>0.939672131147541</v>
      </c>
      <c r="AB141" s="11"/>
      <c r="AC141" s="30"/>
      <c r="AD141"/>
      <c r="AF141"/>
    </row>
    <row r="142" spans="1:32">
      <c r="A142" s="15" t="str">
        <f>IF(Table1[Week]=WeekSel,"Yes","No")</f>
        <v>No</v>
      </c>
      <c r="B142" s="15" t="str">
        <f>IF((Table1[StartDate]&gt;=Date.GraphMin)*(Table1[StartDate]&lt;=Date.GraphMax)=1,"Yes","No")</f>
        <v>No</v>
      </c>
      <c r="C142" s="15" t="str">
        <f>IF(OR(Table1[[#This Row],[Site]]="FOOD MILLING",Table1[[#This Row],[Site]]="GODACO"), "No", "Yes")</f>
        <v>Yes</v>
      </c>
      <c r="D142" s="40">
        <f>MAX(DATE(Table1[Year],1,1),DATE(Table1[Year],1,1)-WEEKDAY(DATE(Table1[Year],1,1),2)+(Table1[WeekNum]-1)*7+1)</f>
        <v>44711</v>
      </c>
      <c r="E142" s="40">
        <f>MIN(DATE(Table1[Year]+1,1,0),DATE(Table1[Year],1,1)-WEEKDAY(DATE(Table1[Year],1,1),2)+Table1[WeekNum]*7)</f>
        <v>44717</v>
      </c>
      <c r="F142" s="15">
        <v>2022</v>
      </c>
      <c r="G142" s="15">
        <f t="shared" si="4"/>
        <v>6</v>
      </c>
      <c r="H142" s="15">
        <v>23</v>
      </c>
      <c r="I142" s="195" t="str">
        <f>"W" &amp;Table1[[#This Row],[WeekNum]]</f>
        <v>W23</v>
      </c>
      <c r="J142" s="195" t="str">
        <f t="shared" si="5"/>
        <v>22-W23</v>
      </c>
      <c r="K142" s="11" t="s">
        <v>710</v>
      </c>
      <c r="L142" s="11"/>
      <c r="M142" s="266" t="s">
        <v>72</v>
      </c>
      <c r="N142" s="266" t="s">
        <v>369</v>
      </c>
      <c r="O142" s="266" t="s">
        <v>395</v>
      </c>
      <c r="P142" s="11" t="s">
        <v>396</v>
      </c>
      <c r="Q142" s="11" t="s">
        <v>421</v>
      </c>
      <c r="R142" s="11">
        <v>0</v>
      </c>
      <c r="S142" s="11">
        <v>0</v>
      </c>
      <c r="T142" s="11">
        <f>ABS(Table1[[#This Row],[Prod]]-Table1[[#This Row],[Planned]])</f>
        <v>0</v>
      </c>
      <c r="U142" s="213">
        <f>IF(ABS(Table1[[#This Row],[Prod]]-Table1[[#This Row],[Planned]])&gt;Table1[[#This Row],[Planned]],0,IF(Table1[[#This Row],[Planned]]=0,0,1-ABS(Table1[[#This Row],[Prod]]-Table1[[#This Row],[Planned]])/Table1[[#This Row],[Planned]]))</f>
        <v>0</v>
      </c>
      <c r="V142" s="11"/>
      <c r="W142" s="11"/>
      <c r="X142" s="27">
        <v>0</v>
      </c>
      <c r="Y142" s="11">
        <f>Table1[[#This Row],[Prod]]</f>
        <v>0</v>
      </c>
      <c r="Z142" s="11">
        <f>ABS(Table1[[#This Row],[Prod2]]-Table1[[#This Row],[Plan Revised]])</f>
        <v>0</v>
      </c>
      <c r="AA142" s="287">
        <f>IF(ABS(Table1[[#This Row],[Prod2]]-Table1[[#This Row],[Plan Revised]])&gt;Table1[[#This Row],[Plan Revised]],0,IF(Table1[[#This Row],[Plan Revised]]=0,0,1-ABS(Table1[[#This Row],[Prod2]]-Table1[[#This Row],[Plan Revised]])/Table1[[#This Row],[Plan Revised]]))</f>
        <v>0</v>
      </c>
      <c r="AB142" s="11"/>
      <c r="AC142" s="30"/>
      <c r="AD142"/>
      <c r="AF142"/>
    </row>
    <row r="143" spans="1:32">
      <c r="A143" s="15" t="str">
        <f>IF(Table1[Week]=WeekSel,"Yes","No")</f>
        <v>No</v>
      </c>
      <c r="B143" s="15" t="str">
        <f>IF((Table1[StartDate]&gt;=Date.GraphMin)*(Table1[StartDate]&lt;=Date.GraphMax)=1,"Yes","No")</f>
        <v>No</v>
      </c>
      <c r="C143" s="15" t="str">
        <f>IF(OR(Table1[[#This Row],[Site]]="FOOD MILLING",Table1[[#This Row],[Site]]="GODACO"), "No", "Yes")</f>
        <v>Yes</v>
      </c>
      <c r="D143" s="40">
        <f>MAX(DATE(Table1[Year],1,1),DATE(Table1[Year],1,1)-WEEKDAY(DATE(Table1[Year],1,1),2)+(Table1[WeekNum]-1)*7+1)</f>
        <v>44711</v>
      </c>
      <c r="E143" s="40">
        <f>MIN(DATE(Table1[Year]+1,1,0),DATE(Table1[Year],1,1)-WEEKDAY(DATE(Table1[Year],1,1),2)+Table1[WeekNum]*7)</f>
        <v>44717</v>
      </c>
      <c r="F143" s="15">
        <v>2022</v>
      </c>
      <c r="G143" s="15">
        <f t="shared" si="4"/>
        <v>6</v>
      </c>
      <c r="H143" s="15">
        <v>23</v>
      </c>
      <c r="I143" s="195" t="str">
        <f>"W" &amp;Table1[[#This Row],[WeekNum]]</f>
        <v>W23</v>
      </c>
      <c r="J143" s="195" t="str">
        <f t="shared" si="5"/>
        <v>22-W23</v>
      </c>
      <c r="K143" s="11" t="s">
        <v>711</v>
      </c>
      <c r="L143" s="11"/>
      <c r="M143" s="266" t="s">
        <v>72</v>
      </c>
      <c r="N143" s="266" t="s">
        <v>369</v>
      </c>
      <c r="O143" s="266" t="s">
        <v>400</v>
      </c>
      <c r="P143" s="11" t="s">
        <v>401</v>
      </c>
      <c r="Q143" s="11" t="s">
        <v>421</v>
      </c>
      <c r="R143" s="11">
        <v>800</v>
      </c>
      <c r="S143" s="11">
        <v>794</v>
      </c>
      <c r="T143" s="11">
        <f>ABS(Table1[[#This Row],[Prod]]-Table1[[#This Row],[Planned]])</f>
        <v>6</v>
      </c>
      <c r="U143" s="213">
        <f>IF(ABS(Table1[[#This Row],[Prod]]-Table1[[#This Row],[Planned]])&gt;Table1[[#This Row],[Planned]],0,IF(Table1[[#This Row],[Planned]]=0,0,1-ABS(Table1[[#This Row],[Prod]]-Table1[[#This Row],[Planned]])/Table1[[#This Row],[Planned]]))</f>
        <v>0.99250000000000005</v>
      </c>
      <c r="V143" s="11"/>
      <c r="W143" s="11"/>
      <c r="X143" s="27">
        <v>800</v>
      </c>
      <c r="Y143" s="11">
        <f>Table1[[#This Row],[Prod]]</f>
        <v>794</v>
      </c>
      <c r="Z143" s="11">
        <f>ABS(Table1[[#This Row],[Prod2]]-Table1[[#This Row],[Plan Revised]])</f>
        <v>6</v>
      </c>
      <c r="AA143" s="287">
        <f>IF(ABS(Table1[[#This Row],[Prod2]]-Table1[[#This Row],[Plan Revised]])&gt;Table1[[#This Row],[Plan Revised]],0,IF(Table1[[#This Row],[Plan Revised]]=0,0,1-ABS(Table1[[#This Row],[Prod2]]-Table1[[#This Row],[Plan Revised]])/Table1[[#This Row],[Plan Revised]]))</f>
        <v>0.99250000000000005</v>
      </c>
      <c r="AB143" s="11"/>
      <c r="AC143" s="30"/>
      <c r="AD143"/>
      <c r="AF143"/>
    </row>
    <row r="144" spans="1:32">
      <c r="A144" s="15" t="str">
        <f>IF(Table1[Week]=WeekSel,"Yes","No")</f>
        <v>No</v>
      </c>
      <c r="B144" s="15" t="str">
        <f>IF((Table1[StartDate]&gt;=Date.GraphMin)*(Table1[StartDate]&lt;=Date.GraphMax)=1,"Yes","No")</f>
        <v>No</v>
      </c>
      <c r="C144" s="15" t="str">
        <f>IF(OR(Table1[[#This Row],[Site]]="FOOD MILLING",Table1[[#This Row],[Site]]="GODACO"), "No", "Yes")</f>
        <v>Yes</v>
      </c>
      <c r="D144" s="40">
        <f>MAX(DATE(Table1[Year],1,1),DATE(Table1[Year],1,1)-WEEKDAY(DATE(Table1[Year],1,1),2)+(Table1[WeekNum]-1)*7+1)</f>
        <v>44711</v>
      </c>
      <c r="E144" s="40">
        <f>MIN(DATE(Table1[Year]+1,1,0),DATE(Table1[Year],1,1)-WEEKDAY(DATE(Table1[Year],1,1),2)+Table1[WeekNum]*7)</f>
        <v>44717</v>
      </c>
      <c r="F144" s="15">
        <v>2022</v>
      </c>
      <c r="G144" s="15">
        <f t="shared" si="4"/>
        <v>6</v>
      </c>
      <c r="H144" s="15">
        <v>23</v>
      </c>
      <c r="I144" s="195" t="str">
        <f>"W" &amp;Table1[[#This Row],[WeekNum]]</f>
        <v>W23</v>
      </c>
      <c r="J144" s="195" t="str">
        <f t="shared" si="5"/>
        <v>22-W23</v>
      </c>
      <c r="K144" s="11" t="s">
        <v>712</v>
      </c>
      <c r="L144" s="11"/>
      <c r="M144" s="266" t="s">
        <v>72</v>
      </c>
      <c r="N144" s="266" t="s">
        <v>369</v>
      </c>
      <c r="O144" s="266" t="s">
        <v>400</v>
      </c>
      <c r="P144" s="11" t="s">
        <v>401</v>
      </c>
      <c r="Q144" s="11" t="s">
        <v>421</v>
      </c>
      <c r="R144" s="11">
        <v>1200</v>
      </c>
      <c r="S144" s="11">
        <v>1222.2</v>
      </c>
      <c r="T144" s="11">
        <f>ABS(Table1[[#This Row],[Prod]]-Table1[[#This Row],[Planned]])</f>
        <v>22.200000000000045</v>
      </c>
      <c r="U144" s="213">
        <f>IF(ABS(Table1[[#This Row],[Prod]]-Table1[[#This Row],[Planned]])&gt;Table1[[#This Row],[Planned]],0,IF(Table1[[#This Row],[Planned]]=0,0,1-ABS(Table1[[#This Row],[Prod]]-Table1[[#This Row],[Planned]])/Table1[[#This Row],[Planned]]))</f>
        <v>0.98149999999999993</v>
      </c>
      <c r="V144" s="11"/>
      <c r="W144" s="11"/>
      <c r="X144" s="27">
        <v>1200</v>
      </c>
      <c r="Y144" s="11">
        <f>Table1[[#This Row],[Prod]]</f>
        <v>1222.2</v>
      </c>
      <c r="Z144" s="11">
        <f>ABS(Table1[[#This Row],[Prod2]]-Table1[[#This Row],[Plan Revised]])</f>
        <v>22.200000000000045</v>
      </c>
      <c r="AA144" s="287">
        <f>IF(ABS(Table1[[#This Row],[Prod2]]-Table1[[#This Row],[Plan Revised]])&gt;Table1[[#This Row],[Plan Revised]],0,IF(Table1[[#This Row],[Plan Revised]]=0,0,1-ABS(Table1[[#This Row],[Prod2]]-Table1[[#This Row],[Plan Revised]])/Table1[[#This Row],[Plan Revised]]))</f>
        <v>0.98149999999999993</v>
      </c>
      <c r="AB144" s="11"/>
      <c r="AC144" s="30"/>
      <c r="AD144"/>
      <c r="AF144"/>
    </row>
    <row r="145" spans="1:32">
      <c r="A145" s="15" t="str">
        <f>IF(Table1[Week]=WeekSel,"Yes","No")</f>
        <v>No</v>
      </c>
      <c r="B145" s="15" t="str">
        <f>IF((Table1[StartDate]&gt;=Date.GraphMin)*(Table1[StartDate]&lt;=Date.GraphMax)=1,"Yes","No")</f>
        <v>No</v>
      </c>
      <c r="C145" s="15" t="str">
        <f>IF(OR(Table1[[#This Row],[Site]]="FOOD MILLING",Table1[[#This Row],[Site]]="GODACO"), "No", "Yes")</f>
        <v>Yes</v>
      </c>
      <c r="D145" s="40">
        <f>MAX(DATE(Table1[Year],1,1),DATE(Table1[Year],1,1)-WEEKDAY(DATE(Table1[Year],1,1),2)+(Table1[WeekNum]-1)*7+1)</f>
        <v>44711</v>
      </c>
      <c r="E145" s="40">
        <f>MIN(DATE(Table1[Year]+1,1,0),DATE(Table1[Year],1,1)-WEEKDAY(DATE(Table1[Year],1,1),2)+Table1[WeekNum]*7)</f>
        <v>44717</v>
      </c>
      <c r="F145" s="15">
        <v>2022</v>
      </c>
      <c r="G145" s="15">
        <f t="shared" si="4"/>
        <v>6</v>
      </c>
      <c r="H145" s="15">
        <v>23</v>
      </c>
      <c r="I145" s="195" t="str">
        <f>"W" &amp;Table1[[#This Row],[WeekNum]]</f>
        <v>W23</v>
      </c>
      <c r="J145" s="195" t="str">
        <f t="shared" si="5"/>
        <v>22-W23</v>
      </c>
      <c r="K145" s="11" t="s">
        <v>437</v>
      </c>
      <c r="L145" s="11"/>
      <c r="M145" s="266" t="s">
        <v>72</v>
      </c>
      <c r="N145" s="266" t="s">
        <v>369</v>
      </c>
      <c r="O145" s="266" t="s">
        <v>374</v>
      </c>
      <c r="P145" s="11" t="s">
        <v>402</v>
      </c>
      <c r="Q145" s="11" t="s">
        <v>421</v>
      </c>
      <c r="R145" s="11">
        <v>0</v>
      </c>
      <c r="S145" s="11">
        <v>0</v>
      </c>
      <c r="T145" s="11">
        <f>ABS(Table1[[#This Row],[Prod]]-Table1[[#This Row],[Planned]])</f>
        <v>0</v>
      </c>
      <c r="U145" s="213">
        <f>IF(ABS(Table1[[#This Row],[Prod]]-Table1[[#This Row],[Planned]])&gt;Table1[[#This Row],[Planned]],0,IF(Table1[[#This Row],[Planned]]=0,0,1-ABS(Table1[[#This Row],[Prod]]-Table1[[#This Row],[Planned]])/Table1[[#This Row],[Planned]]))</f>
        <v>0</v>
      </c>
      <c r="V145" s="11"/>
      <c r="W145" s="11"/>
      <c r="X145" s="27">
        <v>0</v>
      </c>
      <c r="Y145" s="11">
        <f>Table1[[#This Row],[Prod]]</f>
        <v>0</v>
      </c>
      <c r="Z145" s="11">
        <f>ABS(Table1[[#This Row],[Prod2]]-Table1[[#This Row],[Plan Revised]])</f>
        <v>0</v>
      </c>
      <c r="AA145" s="287">
        <f>IF(ABS(Table1[[#This Row],[Prod2]]-Table1[[#This Row],[Plan Revised]])&gt;Table1[[#This Row],[Plan Revised]],0,IF(Table1[[#This Row],[Plan Revised]]=0,0,1-ABS(Table1[[#This Row],[Prod2]]-Table1[[#This Row],[Plan Revised]])/Table1[[#This Row],[Plan Revised]]))</f>
        <v>0</v>
      </c>
      <c r="AB145" s="11"/>
      <c r="AC145" s="30"/>
      <c r="AD145"/>
      <c r="AF145"/>
    </row>
    <row r="146" spans="1:32">
      <c r="A146" s="15" t="str">
        <f>IF(Table1[Week]=WeekSel,"Yes","No")</f>
        <v>No</v>
      </c>
      <c r="B146" s="15" t="str">
        <f>IF((Table1[StartDate]&gt;=Date.GraphMin)*(Table1[StartDate]&lt;=Date.GraphMax)=1,"Yes","No")</f>
        <v>No</v>
      </c>
      <c r="C146" s="15" t="str">
        <f>IF(OR(Table1[[#This Row],[Site]]="FOOD MILLING",Table1[[#This Row],[Site]]="GODACO"), "No", "Yes")</f>
        <v>Yes</v>
      </c>
      <c r="D146" s="40">
        <f>MAX(DATE(Table1[Year],1,1),DATE(Table1[Year],1,1)-WEEKDAY(DATE(Table1[Year],1,1),2)+(Table1[WeekNum]-1)*7+1)</f>
        <v>44711</v>
      </c>
      <c r="E146" s="40">
        <f>MIN(DATE(Table1[Year]+1,1,0),DATE(Table1[Year],1,1)-WEEKDAY(DATE(Table1[Year],1,1),2)+Table1[WeekNum]*7)</f>
        <v>44717</v>
      </c>
      <c r="F146" s="15">
        <v>2022</v>
      </c>
      <c r="G146" s="15">
        <f t="shared" si="4"/>
        <v>6</v>
      </c>
      <c r="H146" s="15">
        <v>23</v>
      </c>
      <c r="I146" s="195" t="str">
        <f>"W" &amp;Table1[[#This Row],[WeekNum]]</f>
        <v>W23</v>
      </c>
      <c r="J146" s="195" t="str">
        <f t="shared" si="5"/>
        <v>22-W23</v>
      </c>
      <c r="K146" s="11" t="s">
        <v>438</v>
      </c>
      <c r="L146" s="11"/>
      <c r="M146" s="266" t="s">
        <v>72</v>
      </c>
      <c r="N146" s="266" t="s">
        <v>369</v>
      </c>
      <c r="O146" s="266" t="s">
        <v>374</v>
      </c>
      <c r="P146" s="11" t="s">
        <v>402</v>
      </c>
      <c r="Q146" s="11" t="s">
        <v>421</v>
      </c>
      <c r="R146" s="11">
        <v>0</v>
      </c>
      <c r="S146" s="11">
        <v>0</v>
      </c>
      <c r="T146" s="11">
        <f>ABS(Table1[[#This Row],[Prod]]-Table1[[#This Row],[Planned]])</f>
        <v>0</v>
      </c>
      <c r="U146" s="213">
        <f>IF(ABS(Table1[[#This Row],[Prod]]-Table1[[#This Row],[Planned]])&gt;Table1[[#This Row],[Planned]],0,IF(Table1[[#This Row],[Planned]]=0,0,1-ABS(Table1[[#This Row],[Prod]]-Table1[[#This Row],[Planned]])/Table1[[#This Row],[Planned]]))</f>
        <v>0</v>
      </c>
      <c r="V146" s="11"/>
      <c r="W146" s="11"/>
      <c r="X146" s="27">
        <v>0</v>
      </c>
      <c r="Y146" s="11">
        <f>Table1[[#This Row],[Prod]]</f>
        <v>0</v>
      </c>
      <c r="Z146" s="11">
        <f>ABS(Table1[[#This Row],[Prod2]]-Table1[[#This Row],[Plan Revised]])</f>
        <v>0</v>
      </c>
      <c r="AA146" s="287">
        <f>IF(ABS(Table1[[#This Row],[Prod2]]-Table1[[#This Row],[Plan Revised]])&gt;Table1[[#This Row],[Plan Revised]],0,IF(Table1[[#This Row],[Plan Revised]]=0,0,1-ABS(Table1[[#This Row],[Prod2]]-Table1[[#This Row],[Plan Revised]])/Table1[[#This Row],[Plan Revised]]))</f>
        <v>0</v>
      </c>
      <c r="AB146" s="11"/>
      <c r="AC146" s="30"/>
      <c r="AD146"/>
      <c r="AF146"/>
    </row>
    <row r="147" spans="1:32">
      <c r="A147" s="15" t="str">
        <f>IF(Table1[Week]=WeekSel,"Yes","No")</f>
        <v>No</v>
      </c>
      <c r="B147" s="15" t="str">
        <f>IF((Table1[StartDate]&gt;=Date.GraphMin)*(Table1[StartDate]&lt;=Date.GraphMax)=1,"Yes","No")</f>
        <v>No</v>
      </c>
      <c r="C147" s="15" t="str">
        <f>IF(OR(Table1[[#This Row],[Site]]="FOOD MILLING",Table1[[#This Row],[Site]]="GODACO"), "No", "Yes")</f>
        <v>Yes</v>
      </c>
      <c r="D147" s="40">
        <f>MAX(DATE(Table1[Year],1,1),DATE(Table1[Year],1,1)-WEEKDAY(DATE(Table1[Year],1,1),2)+(Table1[WeekNum]-1)*7+1)</f>
        <v>44711</v>
      </c>
      <c r="E147" s="40">
        <f>MIN(DATE(Table1[Year]+1,1,0),DATE(Table1[Year],1,1)-WEEKDAY(DATE(Table1[Year],1,1),2)+Table1[WeekNum]*7)</f>
        <v>44717</v>
      </c>
      <c r="F147" s="15">
        <v>2022</v>
      </c>
      <c r="G147" s="15">
        <f t="shared" si="4"/>
        <v>6</v>
      </c>
      <c r="H147" s="15">
        <v>23</v>
      </c>
      <c r="I147" s="195" t="str">
        <f>"W" &amp;Table1[[#This Row],[WeekNum]]</f>
        <v>W23</v>
      </c>
      <c r="J147" s="195" t="str">
        <f t="shared" si="5"/>
        <v>22-W23</v>
      </c>
      <c r="K147" s="11" t="s">
        <v>439</v>
      </c>
      <c r="L147" s="11"/>
      <c r="M147" s="266" t="s">
        <v>72</v>
      </c>
      <c r="N147" s="266" t="s">
        <v>369</v>
      </c>
      <c r="O147" s="266" t="s">
        <v>374</v>
      </c>
      <c r="P147" s="11" t="s">
        <v>402</v>
      </c>
      <c r="Q147" s="11" t="s">
        <v>421</v>
      </c>
      <c r="R147" s="11">
        <v>0</v>
      </c>
      <c r="S147" s="11">
        <v>0</v>
      </c>
      <c r="T147" s="11">
        <f>ABS(Table1[[#This Row],[Prod]]-Table1[[#This Row],[Planned]])</f>
        <v>0</v>
      </c>
      <c r="U147" s="213">
        <f>IF(ABS(Table1[[#This Row],[Prod]]-Table1[[#This Row],[Planned]])&gt;Table1[[#This Row],[Planned]],0,IF(Table1[[#This Row],[Planned]]=0,0,1-ABS(Table1[[#This Row],[Prod]]-Table1[[#This Row],[Planned]])/Table1[[#This Row],[Planned]]))</f>
        <v>0</v>
      </c>
      <c r="V147" s="11"/>
      <c r="W147" s="11"/>
      <c r="X147" s="27">
        <v>0</v>
      </c>
      <c r="Y147" s="11">
        <f>Table1[[#This Row],[Prod]]</f>
        <v>0</v>
      </c>
      <c r="Z147" s="11">
        <f>ABS(Table1[[#This Row],[Prod2]]-Table1[[#This Row],[Plan Revised]])</f>
        <v>0</v>
      </c>
      <c r="AA147" s="287">
        <f>IF(ABS(Table1[[#This Row],[Prod2]]-Table1[[#This Row],[Plan Revised]])&gt;Table1[[#This Row],[Plan Revised]],0,IF(Table1[[#This Row],[Plan Revised]]=0,0,1-ABS(Table1[[#This Row],[Prod2]]-Table1[[#This Row],[Plan Revised]])/Table1[[#This Row],[Plan Revised]]))</f>
        <v>0</v>
      </c>
      <c r="AB147" s="11"/>
      <c r="AC147" s="30"/>
      <c r="AD147"/>
      <c r="AF147"/>
    </row>
    <row r="148" spans="1:32">
      <c r="A148" s="15" t="str">
        <f>IF(Table1[Week]=WeekSel,"Yes","No")</f>
        <v>No</v>
      </c>
      <c r="B148" s="15" t="str">
        <f>IF((Table1[StartDate]&gt;=Date.GraphMin)*(Table1[StartDate]&lt;=Date.GraphMax)=1,"Yes","No")</f>
        <v>No</v>
      </c>
      <c r="C148" s="15" t="str">
        <f>IF(OR(Table1[[#This Row],[Site]]="FOOD MILLING",Table1[[#This Row],[Site]]="GODACO"), "No", "Yes")</f>
        <v>Yes</v>
      </c>
      <c r="D148" s="40">
        <f>MAX(DATE(Table1[Year],1,1),DATE(Table1[Year],1,1)-WEEKDAY(DATE(Table1[Year],1,1),2)+(Table1[WeekNum]-1)*7+1)</f>
        <v>44711</v>
      </c>
      <c r="E148" s="40">
        <f>MIN(DATE(Table1[Year]+1,1,0),DATE(Table1[Year],1,1)-WEEKDAY(DATE(Table1[Year],1,1),2)+Table1[WeekNum]*7)</f>
        <v>44717</v>
      </c>
      <c r="F148" s="15">
        <v>2022</v>
      </c>
      <c r="G148" s="15">
        <f t="shared" si="4"/>
        <v>6</v>
      </c>
      <c r="H148" s="15">
        <v>23</v>
      </c>
      <c r="I148" s="195" t="str">
        <f>"W" &amp;Table1[[#This Row],[WeekNum]]</f>
        <v>W23</v>
      </c>
      <c r="J148" s="195" t="str">
        <f t="shared" si="5"/>
        <v>22-W23</v>
      </c>
      <c r="K148" s="11" t="s">
        <v>542</v>
      </c>
      <c r="L148" s="11"/>
      <c r="M148" s="266" t="s">
        <v>72</v>
      </c>
      <c r="N148" s="266" t="s">
        <v>369</v>
      </c>
      <c r="O148" s="266" t="s">
        <v>391</v>
      </c>
      <c r="P148" s="11" t="s">
        <v>402</v>
      </c>
      <c r="Q148" s="11" t="s">
        <v>421</v>
      </c>
      <c r="R148" s="11">
        <v>0</v>
      </c>
      <c r="S148" s="11">
        <v>0</v>
      </c>
      <c r="T148" s="11">
        <f>ABS(Table1[[#This Row],[Prod]]-Table1[[#This Row],[Planned]])</f>
        <v>0</v>
      </c>
      <c r="U148" s="213">
        <f>IF(ABS(Table1[[#This Row],[Prod]]-Table1[[#This Row],[Planned]])&gt;Table1[[#This Row],[Planned]],0,IF(Table1[[#This Row],[Planned]]=0,0,1-ABS(Table1[[#This Row],[Prod]]-Table1[[#This Row],[Planned]])/Table1[[#This Row],[Planned]]))</f>
        <v>0</v>
      </c>
      <c r="V148" s="11"/>
      <c r="W148" s="11"/>
      <c r="X148" s="27">
        <v>0</v>
      </c>
      <c r="Y148" s="11">
        <f>Table1[[#This Row],[Prod]]</f>
        <v>0</v>
      </c>
      <c r="Z148" s="11">
        <f>ABS(Table1[[#This Row],[Prod2]]-Table1[[#This Row],[Plan Revised]])</f>
        <v>0</v>
      </c>
      <c r="AA148" s="287">
        <f>IF(ABS(Table1[[#This Row],[Prod2]]-Table1[[#This Row],[Plan Revised]])&gt;Table1[[#This Row],[Plan Revised]],0,IF(Table1[[#This Row],[Plan Revised]]=0,0,1-ABS(Table1[[#This Row],[Prod2]]-Table1[[#This Row],[Plan Revised]])/Table1[[#This Row],[Plan Revised]]))</f>
        <v>0</v>
      </c>
      <c r="AB148" s="11"/>
      <c r="AC148" s="30"/>
      <c r="AD148"/>
      <c r="AF148"/>
    </row>
    <row r="149" spans="1:32">
      <c r="A149" s="15" t="str">
        <f>IF(Table1[Week]=WeekSel,"Yes","No")</f>
        <v>No</v>
      </c>
      <c r="B149" s="15" t="str">
        <f>IF((Table1[StartDate]&gt;=Date.GraphMin)*(Table1[StartDate]&lt;=Date.GraphMax)=1,"Yes","No")</f>
        <v>No</v>
      </c>
      <c r="C149" s="15" t="str">
        <f>IF(OR(Table1[[#This Row],[Site]]="FOOD MILLING",Table1[[#This Row],[Site]]="GODACO"), "No", "Yes")</f>
        <v>Yes</v>
      </c>
      <c r="D149" s="40">
        <f>MAX(DATE(Table1[Year],1,1),DATE(Table1[Year],1,1)-WEEKDAY(DATE(Table1[Year],1,1),2)+(Table1[WeekNum]-1)*7+1)</f>
        <v>44711</v>
      </c>
      <c r="E149" s="40">
        <f>MIN(DATE(Table1[Year]+1,1,0),DATE(Table1[Year],1,1)-WEEKDAY(DATE(Table1[Year],1,1),2)+Table1[WeekNum]*7)</f>
        <v>44717</v>
      </c>
      <c r="F149" s="15">
        <v>2022</v>
      </c>
      <c r="G149" s="15">
        <f t="shared" si="4"/>
        <v>6</v>
      </c>
      <c r="H149" s="15">
        <v>23</v>
      </c>
      <c r="I149" s="195" t="str">
        <f>"W" &amp;Table1[[#This Row],[WeekNum]]</f>
        <v>W23</v>
      </c>
      <c r="J149" s="195" t="str">
        <f t="shared" si="5"/>
        <v>22-W23</v>
      </c>
      <c r="K149" s="11" t="s">
        <v>444</v>
      </c>
      <c r="L149" s="11"/>
      <c r="M149" s="266" t="s">
        <v>72</v>
      </c>
      <c r="N149" s="266" t="s">
        <v>369</v>
      </c>
      <c r="O149" s="266" t="s">
        <v>391</v>
      </c>
      <c r="P149" s="11" t="s">
        <v>402</v>
      </c>
      <c r="Q149" s="11" t="s">
        <v>421</v>
      </c>
      <c r="R149" s="11">
        <v>0</v>
      </c>
      <c r="S149" s="11">
        <v>0</v>
      </c>
      <c r="T149" s="11">
        <f>ABS(Table1[[#This Row],[Prod]]-Table1[[#This Row],[Planned]])</f>
        <v>0</v>
      </c>
      <c r="U149" s="213">
        <f>IF(ABS(Table1[[#This Row],[Prod]]-Table1[[#This Row],[Planned]])&gt;Table1[[#This Row],[Planned]],0,IF(Table1[[#This Row],[Planned]]=0,0,1-ABS(Table1[[#This Row],[Prod]]-Table1[[#This Row],[Planned]])/Table1[[#This Row],[Planned]]))</f>
        <v>0</v>
      </c>
      <c r="V149" s="11"/>
      <c r="W149" s="11"/>
      <c r="X149" s="27">
        <v>0</v>
      </c>
      <c r="Y149" s="11">
        <f>Table1[[#This Row],[Prod]]</f>
        <v>0</v>
      </c>
      <c r="Z149" s="11">
        <f>ABS(Table1[[#This Row],[Prod2]]-Table1[[#This Row],[Plan Revised]])</f>
        <v>0</v>
      </c>
      <c r="AA149" s="287">
        <f>IF(ABS(Table1[[#This Row],[Prod2]]-Table1[[#This Row],[Plan Revised]])&gt;Table1[[#This Row],[Plan Revised]],0,IF(Table1[[#This Row],[Plan Revised]]=0,0,1-ABS(Table1[[#This Row],[Prod2]]-Table1[[#This Row],[Plan Revised]])/Table1[[#This Row],[Plan Revised]]))</f>
        <v>0</v>
      </c>
      <c r="AB149" s="11"/>
      <c r="AC149" s="30"/>
      <c r="AD149"/>
      <c r="AF149"/>
    </row>
    <row r="150" spans="1:32">
      <c r="A150" s="15" t="str">
        <f>IF(Table1[Week]=WeekSel,"Yes","No")</f>
        <v>No</v>
      </c>
      <c r="B150" s="15" t="str">
        <f>IF((Table1[StartDate]&gt;=Date.GraphMin)*(Table1[StartDate]&lt;=Date.GraphMax)=1,"Yes","No")</f>
        <v>No</v>
      </c>
      <c r="C150" s="15" t="str">
        <f>IF(OR(Table1[[#This Row],[Site]]="FOOD MILLING",Table1[[#This Row],[Site]]="GODACO"), "No", "Yes")</f>
        <v>Yes</v>
      </c>
      <c r="D150" s="40">
        <f>MAX(DATE(Table1[Year],1,1),DATE(Table1[Year],1,1)-WEEKDAY(DATE(Table1[Year],1,1),2)+(Table1[WeekNum]-1)*7+1)</f>
        <v>44711</v>
      </c>
      <c r="E150" s="40">
        <f>MIN(DATE(Table1[Year]+1,1,0),DATE(Table1[Year],1,1)-WEEKDAY(DATE(Table1[Year],1,1),2)+Table1[WeekNum]*7)</f>
        <v>44717</v>
      </c>
      <c r="F150" s="15">
        <v>2022</v>
      </c>
      <c r="G150" s="15">
        <f t="shared" si="4"/>
        <v>6</v>
      </c>
      <c r="H150" s="15">
        <v>23</v>
      </c>
      <c r="I150" s="195" t="str">
        <f>"W" &amp;Table1[[#This Row],[WeekNum]]</f>
        <v>W23</v>
      </c>
      <c r="J150" s="195" t="str">
        <f t="shared" si="5"/>
        <v>22-W23</v>
      </c>
      <c r="K150" s="11" t="s">
        <v>499</v>
      </c>
      <c r="L150" s="11"/>
      <c r="M150" s="266" t="s">
        <v>72</v>
      </c>
      <c r="N150" s="266" t="s">
        <v>47</v>
      </c>
      <c r="O150" s="266" t="s">
        <v>403</v>
      </c>
      <c r="P150" s="11" t="s">
        <v>404</v>
      </c>
      <c r="Q150" s="11" t="s">
        <v>419</v>
      </c>
      <c r="R150" s="11">
        <v>0</v>
      </c>
      <c r="S150" s="11">
        <v>0</v>
      </c>
      <c r="T150" s="11">
        <f>ABS(Table1[[#This Row],[Prod]]-Table1[[#This Row],[Planned]])</f>
        <v>0</v>
      </c>
      <c r="U150" s="213">
        <f>IF(ABS(Table1[[#This Row],[Prod]]-Table1[[#This Row],[Planned]])&gt;Table1[[#This Row],[Planned]],0,IF(Table1[[#This Row],[Planned]]=0,0,1-ABS(Table1[[#This Row],[Prod]]-Table1[[#This Row],[Planned]])/Table1[[#This Row],[Planned]]))</f>
        <v>0</v>
      </c>
      <c r="V150" s="11"/>
      <c r="W150" s="11"/>
      <c r="X150" s="27">
        <v>0</v>
      </c>
      <c r="Y150" s="11">
        <f>Table1[[#This Row],[Prod]]</f>
        <v>0</v>
      </c>
      <c r="Z150" s="11">
        <f>ABS(Table1[[#This Row],[Prod2]]-Table1[[#This Row],[Plan Revised]])</f>
        <v>0</v>
      </c>
      <c r="AA150" s="287">
        <f>IF(ABS(Table1[[#This Row],[Prod2]]-Table1[[#This Row],[Plan Revised]])&gt;Table1[[#This Row],[Plan Revised]],0,IF(Table1[[#This Row],[Plan Revised]]=0,0,1-ABS(Table1[[#This Row],[Prod2]]-Table1[[#This Row],[Plan Revised]])/Table1[[#This Row],[Plan Revised]]))</f>
        <v>0</v>
      </c>
      <c r="AB150" s="11"/>
      <c r="AC150" s="30"/>
      <c r="AD150"/>
      <c r="AF150"/>
    </row>
    <row r="151" spans="1:32">
      <c r="A151" s="15" t="str">
        <f>IF(Table1[Week]=WeekSel,"Yes","No")</f>
        <v>No</v>
      </c>
      <c r="B151" s="15" t="str">
        <f>IF((Table1[StartDate]&gt;=Date.GraphMin)*(Table1[StartDate]&lt;=Date.GraphMax)=1,"Yes","No")</f>
        <v>No</v>
      </c>
      <c r="C151" s="15" t="str">
        <f>IF(OR(Table1[[#This Row],[Site]]="FOOD MILLING",Table1[[#This Row],[Site]]="GODACO"), "No", "Yes")</f>
        <v>Yes</v>
      </c>
      <c r="D151" s="40">
        <f>MAX(DATE(Table1[Year],1,1),DATE(Table1[Year],1,1)-WEEKDAY(DATE(Table1[Year],1,1),2)+(Table1[WeekNum]-1)*7+1)</f>
        <v>44711</v>
      </c>
      <c r="E151" s="40">
        <f>MIN(DATE(Table1[Year]+1,1,0),DATE(Table1[Year],1,1)-WEEKDAY(DATE(Table1[Year],1,1),2)+Table1[WeekNum]*7)</f>
        <v>44717</v>
      </c>
      <c r="F151" s="15">
        <v>2022</v>
      </c>
      <c r="G151" s="15">
        <f t="shared" si="4"/>
        <v>6</v>
      </c>
      <c r="H151" s="15">
        <v>23</v>
      </c>
      <c r="I151" s="195" t="str">
        <f>"W" &amp;Table1[[#This Row],[WeekNum]]</f>
        <v>W23</v>
      </c>
      <c r="J151" s="195" t="str">
        <f t="shared" si="5"/>
        <v>22-W23</v>
      </c>
      <c r="K151" s="11" t="s">
        <v>501</v>
      </c>
      <c r="L151" s="11"/>
      <c r="M151" s="266" t="s">
        <v>72</v>
      </c>
      <c r="N151" s="266" t="s">
        <v>47</v>
      </c>
      <c r="O151" s="266" t="s">
        <v>403</v>
      </c>
      <c r="P151" s="11" t="s">
        <v>404</v>
      </c>
      <c r="Q151" s="11" t="s">
        <v>419</v>
      </c>
      <c r="R151" s="11">
        <v>0</v>
      </c>
      <c r="S151" s="11">
        <v>0</v>
      </c>
      <c r="T151" s="11">
        <f>ABS(Table1[[#This Row],[Prod]]-Table1[[#This Row],[Planned]])</f>
        <v>0</v>
      </c>
      <c r="U151" s="213">
        <f>IF(ABS(Table1[[#This Row],[Prod]]-Table1[[#This Row],[Planned]])&gt;Table1[[#This Row],[Planned]],0,IF(Table1[[#This Row],[Planned]]=0,0,1-ABS(Table1[[#This Row],[Prod]]-Table1[[#This Row],[Planned]])/Table1[[#This Row],[Planned]]))</f>
        <v>0</v>
      </c>
      <c r="V151" s="11"/>
      <c r="W151" s="11"/>
      <c r="X151" s="27">
        <v>0</v>
      </c>
      <c r="Y151" s="11">
        <f>Table1[[#This Row],[Prod]]</f>
        <v>0</v>
      </c>
      <c r="Z151" s="11">
        <f>ABS(Table1[[#This Row],[Prod2]]-Table1[[#This Row],[Plan Revised]])</f>
        <v>0</v>
      </c>
      <c r="AA151" s="287">
        <f>IF(ABS(Table1[[#This Row],[Prod2]]-Table1[[#This Row],[Plan Revised]])&gt;Table1[[#This Row],[Plan Revised]],0,IF(Table1[[#This Row],[Plan Revised]]=0,0,1-ABS(Table1[[#This Row],[Prod2]]-Table1[[#This Row],[Plan Revised]])/Table1[[#This Row],[Plan Revised]]))</f>
        <v>0</v>
      </c>
      <c r="AB151" s="11"/>
      <c r="AC151" s="30"/>
      <c r="AD151"/>
      <c r="AF151"/>
    </row>
    <row r="152" spans="1:32">
      <c r="A152" s="15" t="str">
        <f>IF(Table1[Week]=WeekSel,"Yes","No")</f>
        <v>No</v>
      </c>
      <c r="B152" s="15" t="str">
        <f>IF((Table1[StartDate]&gt;=Date.GraphMin)*(Table1[StartDate]&lt;=Date.GraphMax)=1,"Yes","No")</f>
        <v>No</v>
      </c>
      <c r="C152" s="15" t="str">
        <f>IF(OR(Table1[[#This Row],[Site]]="FOOD MILLING",Table1[[#This Row],[Site]]="GODACO"), "No", "Yes")</f>
        <v>Yes</v>
      </c>
      <c r="D152" s="40">
        <f>MAX(DATE(Table1[Year],1,1),DATE(Table1[Year],1,1)-WEEKDAY(DATE(Table1[Year],1,1),2)+(Table1[WeekNum]-1)*7+1)</f>
        <v>44711</v>
      </c>
      <c r="E152" s="40">
        <f>MIN(DATE(Table1[Year]+1,1,0),DATE(Table1[Year],1,1)-WEEKDAY(DATE(Table1[Year],1,1),2)+Table1[WeekNum]*7)</f>
        <v>44717</v>
      </c>
      <c r="F152" s="15">
        <v>2022</v>
      </c>
      <c r="G152" s="15">
        <f t="shared" si="4"/>
        <v>6</v>
      </c>
      <c r="H152" s="15">
        <v>23</v>
      </c>
      <c r="I152" s="195" t="str">
        <f>"W" &amp;Table1[[#This Row],[WeekNum]]</f>
        <v>W23</v>
      </c>
      <c r="J152" s="195" t="str">
        <f t="shared" si="5"/>
        <v>22-W23</v>
      </c>
      <c r="K152" s="11" t="s">
        <v>503</v>
      </c>
      <c r="L152" s="11"/>
      <c r="M152" s="266" t="s">
        <v>72</v>
      </c>
      <c r="N152" s="266" t="s">
        <v>47</v>
      </c>
      <c r="O152" s="266" t="s">
        <v>403</v>
      </c>
      <c r="P152" s="11" t="s">
        <v>405</v>
      </c>
      <c r="Q152" s="11" t="s">
        <v>419</v>
      </c>
      <c r="R152" s="11">
        <v>0</v>
      </c>
      <c r="S152" s="11">
        <v>0</v>
      </c>
      <c r="T152" s="11">
        <f>ABS(Table1[[#This Row],[Prod]]-Table1[[#This Row],[Planned]])</f>
        <v>0</v>
      </c>
      <c r="U152" s="213">
        <f>IF(ABS(Table1[[#This Row],[Prod]]-Table1[[#This Row],[Planned]])&gt;Table1[[#This Row],[Planned]],0,IF(Table1[[#This Row],[Planned]]=0,0,1-ABS(Table1[[#This Row],[Prod]]-Table1[[#This Row],[Planned]])/Table1[[#This Row],[Planned]]))</f>
        <v>0</v>
      </c>
      <c r="V152" s="11"/>
      <c r="W152" s="11"/>
      <c r="X152" s="27">
        <v>0</v>
      </c>
      <c r="Y152" s="11">
        <f>Table1[[#This Row],[Prod]]</f>
        <v>0</v>
      </c>
      <c r="Z152" s="11">
        <f>ABS(Table1[[#This Row],[Prod2]]-Table1[[#This Row],[Plan Revised]])</f>
        <v>0</v>
      </c>
      <c r="AA152" s="287">
        <f>IF(ABS(Table1[[#This Row],[Prod2]]-Table1[[#This Row],[Plan Revised]])&gt;Table1[[#This Row],[Plan Revised]],0,IF(Table1[[#This Row],[Plan Revised]]=0,0,1-ABS(Table1[[#This Row],[Prod2]]-Table1[[#This Row],[Plan Revised]])/Table1[[#This Row],[Plan Revised]]))</f>
        <v>0</v>
      </c>
      <c r="AB152" s="11"/>
      <c r="AC152" s="30"/>
      <c r="AD152"/>
      <c r="AF152"/>
    </row>
    <row r="153" spans="1:32">
      <c r="A153" s="15" t="str">
        <f>IF(Table1[Week]=WeekSel,"Yes","No")</f>
        <v>No</v>
      </c>
      <c r="B153" s="15" t="str">
        <f>IF((Table1[StartDate]&gt;=Date.GraphMin)*(Table1[StartDate]&lt;=Date.GraphMax)=1,"Yes","No")</f>
        <v>No</v>
      </c>
      <c r="C153" s="15" t="str">
        <f>IF(OR(Table1[[#This Row],[Site]]="FOOD MILLING",Table1[[#This Row],[Site]]="GODACO"), "No", "Yes")</f>
        <v>Yes</v>
      </c>
      <c r="D153" s="40">
        <f>MAX(DATE(Table1[Year],1,1),DATE(Table1[Year],1,1)-WEEKDAY(DATE(Table1[Year],1,1),2)+(Table1[WeekNum]-1)*7+1)</f>
        <v>44711</v>
      </c>
      <c r="E153" s="40">
        <f>MIN(DATE(Table1[Year]+1,1,0),DATE(Table1[Year],1,1)-WEEKDAY(DATE(Table1[Year],1,1),2)+Table1[WeekNum]*7)</f>
        <v>44717</v>
      </c>
      <c r="F153" s="15">
        <v>2022</v>
      </c>
      <c r="G153" s="15">
        <f t="shared" si="4"/>
        <v>6</v>
      </c>
      <c r="H153" s="15">
        <v>23</v>
      </c>
      <c r="I153" s="195" t="str">
        <f>"W" &amp;Table1[[#This Row],[WeekNum]]</f>
        <v>W23</v>
      </c>
      <c r="J153" s="195" t="str">
        <f t="shared" si="5"/>
        <v>22-W23</v>
      </c>
      <c r="K153" s="11" t="s">
        <v>500</v>
      </c>
      <c r="L153" s="11"/>
      <c r="M153" s="266" t="s">
        <v>72</v>
      </c>
      <c r="N153" s="266" t="s">
        <v>47</v>
      </c>
      <c r="O153" s="266" t="s">
        <v>403</v>
      </c>
      <c r="P153" s="11" t="s">
        <v>404</v>
      </c>
      <c r="Q153" s="11" t="s">
        <v>419</v>
      </c>
      <c r="R153" s="11">
        <v>1000</v>
      </c>
      <c r="S153" s="11">
        <v>969.6</v>
      </c>
      <c r="T153" s="11">
        <f>ABS(Table1[[#This Row],[Prod]]-Table1[[#This Row],[Planned]])</f>
        <v>30.399999999999977</v>
      </c>
      <c r="U153" s="213">
        <f>IF(ABS(Table1[[#This Row],[Prod]]-Table1[[#This Row],[Planned]])&gt;Table1[[#This Row],[Planned]],0,IF(Table1[[#This Row],[Planned]]=0,0,1-ABS(Table1[[#This Row],[Prod]]-Table1[[#This Row],[Planned]])/Table1[[#This Row],[Planned]]))</f>
        <v>0.96960000000000002</v>
      </c>
      <c r="V153" s="11"/>
      <c r="W153" s="11"/>
      <c r="X153" s="27">
        <v>1000</v>
      </c>
      <c r="Y153" s="11">
        <f>Table1[[#This Row],[Prod]]</f>
        <v>969.6</v>
      </c>
      <c r="Z153" s="11">
        <f>ABS(Table1[[#This Row],[Prod2]]-Table1[[#This Row],[Plan Revised]])</f>
        <v>30.399999999999977</v>
      </c>
      <c r="AA153" s="287">
        <f>IF(ABS(Table1[[#This Row],[Prod2]]-Table1[[#This Row],[Plan Revised]])&gt;Table1[[#This Row],[Plan Revised]],0,IF(Table1[[#This Row],[Plan Revised]]=0,0,1-ABS(Table1[[#This Row],[Prod2]]-Table1[[#This Row],[Plan Revised]])/Table1[[#This Row],[Plan Revised]]))</f>
        <v>0.96960000000000002</v>
      </c>
      <c r="AB153" s="11"/>
      <c r="AC153" s="30"/>
      <c r="AD153"/>
      <c r="AF153"/>
    </row>
    <row r="154" spans="1:32">
      <c r="A154" s="15" t="str">
        <f>IF(Table1[Week]=WeekSel,"Yes","No")</f>
        <v>No</v>
      </c>
      <c r="B154" s="15" t="str">
        <f>IF((Table1[StartDate]&gt;=Date.GraphMin)*(Table1[StartDate]&lt;=Date.GraphMax)=1,"Yes","No")</f>
        <v>No</v>
      </c>
      <c r="C154" s="15" t="str">
        <f>IF(OR(Table1[[#This Row],[Site]]="FOOD MILLING",Table1[[#This Row],[Site]]="GODACO"), "No", "Yes")</f>
        <v>Yes</v>
      </c>
      <c r="D154" s="40">
        <f>MAX(DATE(Table1[Year],1,1),DATE(Table1[Year],1,1)-WEEKDAY(DATE(Table1[Year],1,1),2)+(Table1[WeekNum]-1)*7+1)</f>
        <v>44711</v>
      </c>
      <c r="E154" s="40">
        <f>MIN(DATE(Table1[Year]+1,1,0),DATE(Table1[Year],1,1)-WEEKDAY(DATE(Table1[Year],1,1),2)+Table1[WeekNum]*7)</f>
        <v>44717</v>
      </c>
      <c r="F154" s="15">
        <v>2022</v>
      </c>
      <c r="G154" s="15">
        <f t="shared" si="4"/>
        <v>6</v>
      </c>
      <c r="H154" s="15">
        <v>23</v>
      </c>
      <c r="I154" s="195" t="str">
        <f>"W" &amp;Table1[[#This Row],[WeekNum]]</f>
        <v>W23</v>
      </c>
      <c r="J154" s="195" t="str">
        <f t="shared" si="5"/>
        <v>22-W23</v>
      </c>
      <c r="K154" s="11" t="s">
        <v>502</v>
      </c>
      <c r="L154" s="11"/>
      <c r="M154" s="266" t="s">
        <v>72</v>
      </c>
      <c r="N154" s="266" t="s">
        <v>47</v>
      </c>
      <c r="O154" s="266" t="s">
        <v>403</v>
      </c>
      <c r="P154" s="11" t="s">
        <v>404</v>
      </c>
      <c r="Q154" s="11" t="s">
        <v>419</v>
      </c>
      <c r="R154" s="11">
        <v>0</v>
      </c>
      <c r="S154" s="11">
        <v>0</v>
      </c>
      <c r="T154" s="11">
        <f>ABS(Table1[[#This Row],[Prod]]-Table1[[#This Row],[Planned]])</f>
        <v>0</v>
      </c>
      <c r="U154" s="213">
        <f>IF(ABS(Table1[[#This Row],[Prod]]-Table1[[#This Row],[Planned]])&gt;Table1[[#This Row],[Planned]],0,IF(Table1[[#This Row],[Planned]]=0,0,1-ABS(Table1[[#This Row],[Prod]]-Table1[[#This Row],[Planned]])/Table1[[#This Row],[Planned]]))</f>
        <v>0</v>
      </c>
      <c r="V154" s="11"/>
      <c r="W154" s="11"/>
      <c r="X154" s="27">
        <v>0</v>
      </c>
      <c r="Y154" s="11">
        <f>Table1[[#This Row],[Prod]]</f>
        <v>0</v>
      </c>
      <c r="Z154" s="11">
        <f>ABS(Table1[[#This Row],[Prod2]]-Table1[[#This Row],[Plan Revised]])</f>
        <v>0</v>
      </c>
      <c r="AA154" s="287">
        <f>IF(ABS(Table1[[#This Row],[Prod2]]-Table1[[#This Row],[Plan Revised]])&gt;Table1[[#This Row],[Plan Revised]],0,IF(Table1[[#This Row],[Plan Revised]]=0,0,1-ABS(Table1[[#This Row],[Prod2]]-Table1[[#This Row],[Plan Revised]])/Table1[[#This Row],[Plan Revised]]))</f>
        <v>0</v>
      </c>
      <c r="AB154" s="11"/>
      <c r="AC154" s="30"/>
      <c r="AD154"/>
      <c r="AF154"/>
    </row>
    <row r="155" spans="1:32">
      <c r="A155" s="15" t="str">
        <f>IF(Table1[Week]=WeekSel,"Yes","No")</f>
        <v>No</v>
      </c>
      <c r="B155" s="15" t="str">
        <f>IF((Table1[StartDate]&gt;=Date.GraphMin)*(Table1[StartDate]&lt;=Date.GraphMax)=1,"Yes","No")</f>
        <v>No</v>
      </c>
      <c r="C155" s="15" t="str">
        <f>IF(OR(Table1[[#This Row],[Site]]="FOOD MILLING",Table1[[#This Row],[Site]]="GODACO"), "No", "Yes")</f>
        <v>Yes</v>
      </c>
      <c r="D155" s="40">
        <f>MAX(DATE(Table1[Year],1,1),DATE(Table1[Year],1,1)-WEEKDAY(DATE(Table1[Year],1,1),2)+(Table1[WeekNum]-1)*7+1)</f>
        <v>44711</v>
      </c>
      <c r="E155" s="40">
        <f>MIN(DATE(Table1[Year]+1,1,0),DATE(Table1[Year],1,1)-WEEKDAY(DATE(Table1[Year],1,1),2)+Table1[WeekNum]*7)</f>
        <v>44717</v>
      </c>
      <c r="F155" s="15">
        <v>2022</v>
      </c>
      <c r="G155" s="15">
        <f t="shared" si="4"/>
        <v>6</v>
      </c>
      <c r="H155" s="15">
        <v>23</v>
      </c>
      <c r="I155" s="195" t="str">
        <f>"W" &amp;Table1[[#This Row],[WeekNum]]</f>
        <v>W23</v>
      </c>
      <c r="J155" s="195" t="str">
        <f t="shared" si="5"/>
        <v>22-W23</v>
      </c>
      <c r="K155" s="11" t="s">
        <v>504</v>
      </c>
      <c r="L155" s="11"/>
      <c r="M155" s="266" t="s">
        <v>72</v>
      </c>
      <c r="N155" s="266" t="s">
        <v>47</v>
      </c>
      <c r="O155" s="266" t="s">
        <v>403</v>
      </c>
      <c r="P155" s="11" t="s">
        <v>405</v>
      </c>
      <c r="Q155" s="11" t="s">
        <v>419</v>
      </c>
      <c r="R155" s="11">
        <v>0</v>
      </c>
      <c r="S155" s="11">
        <v>0</v>
      </c>
      <c r="T155" s="11">
        <f>ABS(Table1[[#This Row],[Prod]]-Table1[[#This Row],[Planned]])</f>
        <v>0</v>
      </c>
      <c r="U155" s="213">
        <f>IF(ABS(Table1[[#This Row],[Prod]]-Table1[[#This Row],[Planned]])&gt;Table1[[#This Row],[Planned]],0,IF(Table1[[#This Row],[Planned]]=0,0,1-ABS(Table1[[#This Row],[Prod]]-Table1[[#This Row],[Planned]])/Table1[[#This Row],[Planned]]))</f>
        <v>0</v>
      </c>
      <c r="V155" s="11"/>
      <c r="W155" s="11"/>
      <c r="X155" s="27">
        <v>0</v>
      </c>
      <c r="Y155" s="11">
        <f>Table1[[#This Row],[Prod]]</f>
        <v>0</v>
      </c>
      <c r="Z155" s="11">
        <f>ABS(Table1[[#This Row],[Prod2]]-Table1[[#This Row],[Plan Revised]])</f>
        <v>0</v>
      </c>
      <c r="AA155" s="287">
        <f>IF(ABS(Table1[[#This Row],[Prod2]]-Table1[[#This Row],[Plan Revised]])&gt;Table1[[#This Row],[Plan Revised]],0,IF(Table1[[#This Row],[Plan Revised]]=0,0,1-ABS(Table1[[#This Row],[Prod2]]-Table1[[#This Row],[Plan Revised]])/Table1[[#This Row],[Plan Revised]]))</f>
        <v>0</v>
      </c>
      <c r="AB155" s="11"/>
      <c r="AC155" s="30"/>
      <c r="AD155"/>
      <c r="AF155"/>
    </row>
    <row r="156" spans="1:32">
      <c r="A156" s="15" t="str">
        <f>IF(Table1[Week]=WeekSel,"Yes","No")</f>
        <v>No</v>
      </c>
      <c r="B156" s="15" t="str">
        <f>IF((Table1[StartDate]&gt;=Date.GraphMin)*(Table1[StartDate]&lt;=Date.GraphMax)=1,"Yes","No")</f>
        <v>No</v>
      </c>
      <c r="C156" s="15" t="str">
        <f>IF(OR(Table1[[#This Row],[Site]]="FOOD MILLING",Table1[[#This Row],[Site]]="GODACO"), "No", "Yes")</f>
        <v>Yes</v>
      </c>
      <c r="D156" s="40">
        <f>MAX(DATE(Table1[Year],1,1),DATE(Table1[Year],1,1)-WEEKDAY(DATE(Table1[Year],1,1),2)+(Table1[WeekNum]-1)*7+1)</f>
        <v>44711</v>
      </c>
      <c r="E156" s="40">
        <f>MIN(DATE(Table1[Year]+1,1,0),DATE(Table1[Year],1,1)-WEEKDAY(DATE(Table1[Year],1,1),2)+Table1[WeekNum]*7)</f>
        <v>44717</v>
      </c>
      <c r="F156" s="15">
        <v>2022</v>
      </c>
      <c r="G156" s="15">
        <f t="shared" si="4"/>
        <v>6</v>
      </c>
      <c r="H156" s="15">
        <v>23</v>
      </c>
      <c r="I156" s="195" t="str">
        <f>"W" &amp;Table1[[#This Row],[WeekNum]]</f>
        <v>W23</v>
      </c>
      <c r="J156" s="195" t="str">
        <f t="shared" si="5"/>
        <v>22-W23</v>
      </c>
      <c r="K156" s="11" t="s">
        <v>505</v>
      </c>
      <c r="L156" s="11"/>
      <c r="M156" s="266" t="s">
        <v>72</v>
      </c>
      <c r="N156" s="266" t="s">
        <v>47</v>
      </c>
      <c r="O156" s="266" t="s">
        <v>403</v>
      </c>
      <c r="P156" s="11" t="s">
        <v>406</v>
      </c>
      <c r="Q156" s="11" t="s">
        <v>419</v>
      </c>
      <c r="R156" s="11">
        <v>1000</v>
      </c>
      <c r="S156" s="11">
        <v>983.28</v>
      </c>
      <c r="T156" s="11">
        <f>ABS(Table1[[#This Row],[Prod]]-Table1[[#This Row],[Planned]])</f>
        <v>16.720000000000027</v>
      </c>
      <c r="U156" s="213">
        <f>IF(ABS(Table1[[#This Row],[Prod]]-Table1[[#This Row],[Planned]])&gt;Table1[[#This Row],[Planned]],0,IF(Table1[[#This Row],[Planned]]=0,0,1-ABS(Table1[[#This Row],[Prod]]-Table1[[#This Row],[Planned]])/Table1[[#This Row],[Planned]]))</f>
        <v>0.98327999999999993</v>
      </c>
      <c r="V156" s="11"/>
      <c r="W156" s="11"/>
      <c r="X156" s="27">
        <v>1500</v>
      </c>
      <c r="Y156" s="11">
        <f>Table1[[#This Row],[Prod]]</f>
        <v>983.28</v>
      </c>
      <c r="Z156" s="11">
        <f>ABS(Table1[[#This Row],[Prod2]]-Table1[[#This Row],[Plan Revised]])</f>
        <v>516.72</v>
      </c>
      <c r="AA156" s="287">
        <f>IF(ABS(Table1[[#This Row],[Prod2]]-Table1[[#This Row],[Plan Revised]])&gt;Table1[[#This Row],[Plan Revised]],0,IF(Table1[[#This Row],[Plan Revised]]=0,0,1-ABS(Table1[[#This Row],[Prod2]]-Table1[[#This Row],[Plan Revised]])/Table1[[#This Row],[Plan Revised]]))</f>
        <v>0.65551999999999999</v>
      </c>
      <c r="AB156" s="11"/>
      <c r="AC156" s="30"/>
      <c r="AD156"/>
      <c r="AF156"/>
    </row>
    <row r="157" spans="1:32">
      <c r="A157" s="15" t="str">
        <f>IF(Table1[Week]=WeekSel,"Yes","No")</f>
        <v>No</v>
      </c>
      <c r="B157" s="15" t="str">
        <f>IF((Table1[StartDate]&gt;=Date.GraphMin)*(Table1[StartDate]&lt;=Date.GraphMax)=1,"Yes","No")</f>
        <v>No</v>
      </c>
      <c r="C157" s="15" t="str">
        <f>IF(OR(Table1[[#This Row],[Site]]="FOOD MILLING",Table1[[#This Row],[Site]]="GODACO"), "No", "Yes")</f>
        <v>Yes</v>
      </c>
      <c r="D157" s="40">
        <f>MAX(DATE(Table1[Year],1,1),DATE(Table1[Year],1,1)-WEEKDAY(DATE(Table1[Year],1,1),2)+(Table1[WeekNum]-1)*7+1)</f>
        <v>44711</v>
      </c>
      <c r="E157" s="40">
        <f>MIN(DATE(Table1[Year]+1,1,0),DATE(Table1[Year],1,1)-WEEKDAY(DATE(Table1[Year],1,1),2)+Table1[WeekNum]*7)</f>
        <v>44717</v>
      </c>
      <c r="F157" s="15">
        <v>2022</v>
      </c>
      <c r="G157" s="15">
        <f t="shared" si="4"/>
        <v>6</v>
      </c>
      <c r="H157" s="15">
        <v>23</v>
      </c>
      <c r="I157" s="195" t="str">
        <f>"W" &amp;Table1[[#This Row],[WeekNum]]</f>
        <v>W23</v>
      </c>
      <c r="J157" s="195" t="str">
        <f t="shared" si="5"/>
        <v>22-W23</v>
      </c>
      <c r="K157" s="11" t="s">
        <v>507</v>
      </c>
      <c r="L157" s="11"/>
      <c r="M157" s="266" t="s">
        <v>72</v>
      </c>
      <c r="N157" s="266" t="s">
        <v>47</v>
      </c>
      <c r="O157" s="266" t="s">
        <v>403</v>
      </c>
      <c r="P157" s="11" t="s">
        <v>406</v>
      </c>
      <c r="Q157" s="11" t="s">
        <v>419</v>
      </c>
      <c r="R157" s="11">
        <v>0</v>
      </c>
      <c r="S157" s="11">
        <v>0</v>
      </c>
      <c r="T157" s="11">
        <f>ABS(Table1[[#This Row],[Prod]]-Table1[[#This Row],[Planned]])</f>
        <v>0</v>
      </c>
      <c r="U157" s="213">
        <f>IF(ABS(Table1[[#This Row],[Prod]]-Table1[[#This Row],[Planned]])&gt;Table1[[#This Row],[Planned]],0,IF(Table1[[#This Row],[Planned]]=0,0,1-ABS(Table1[[#This Row],[Prod]]-Table1[[#This Row],[Planned]])/Table1[[#This Row],[Planned]]))</f>
        <v>0</v>
      </c>
      <c r="V157" s="11"/>
      <c r="W157" s="11"/>
      <c r="X157" s="27">
        <v>0</v>
      </c>
      <c r="Y157" s="11">
        <f>Table1[[#This Row],[Prod]]</f>
        <v>0</v>
      </c>
      <c r="Z157" s="11">
        <f>ABS(Table1[[#This Row],[Prod2]]-Table1[[#This Row],[Plan Revised]])</f>
        <v>0</v>
      </c>
      <c r="AA157" s="287">
        <f>IF(ABS(Table1[[#This Row],[Prod2]]-Table1[[#This Row],[Plan Revised]])&gt;Table1[[#This Row],[Plan Revised]],0,IF(Table1[[#This Row],[Plan Revised]]=0,0,1-ABS(Table1[[#This Row],[Prod2]]-Table1[[#This Row],[Plan Revised]])/Table1[[#This Row],[Plan Revised]]))</f>
        <v>0</v>
      </c>
      <c r="AB157" s="11"/>
      <c r="AC157" s="30"/>
      <c r="AD157"/>
      <c r="AF157"/>
    </row>
    <row r="158" spans="1:32">
      <c r="A158" s="15" t="str">
        <f>IF(Table1[Week]=WeekSel,"Yes","No")</f>
        <v>No</v>
      </c>
      <c r="B158" s="15" t="str">
        <f>IF((Table1[StartDate]&gt;=Date.GraphMin)*(Table1[StartDate]&lt;=Date.GraphMax)=1,"Yes","No")</f>
        <v>No</v>
      </c>
      <c r="C158" s="15" t="str">
        <f>IF(OR(Table1[[#This Row],[Site]]="FOOD MILLING",Table1[[#This Row],[Site]]="GODACO"), "No", "Yes")</f>
        <v>Yes</v>
      </c>
      <c r="D158" s="40">
        <f>MAX(DATE(Table1[Year],1,1),DATE(Table1[Year],1,1)-WEEKDAY(DATE(Table1[Year],1,1),2)+(Table1[WeekNum]-1)*7+1)</f>
        <v>44711</v>
      </c>
      <c r="E158" s="40">
        <f>MIN(DATE(Table1[Year]+1,1,0),DATE(Table1[Year],1,1)-WEEKDAY(DATE(Table1[Year],1,1),2)+Table1[WeekNum]*7)</f>
        <v>44717</v>
      </c>
      <c r="F158" s="15">
        <v>2022</v>
      </c>
      <c r="G158" s="15">
        <f t="shared" si="4"/>
        <v>6</v>
      </c>
      <c r="H158" s="15">
        <v>23</v>
      </c>
      <c r="I158" s="195" t="str">
        <f>"W" &amp;Table1[[#This Row],[WeekNum]]</f>
        <v>W23</v>
      </c>
      <c r="J158" s="195" t="str">
        <f t="shared" si="5"/>
        <v>22-W23</v>
      </c>
      <c r="K158" s="11" t="s">
        <v>508</v>
      </c>
      <c r="L158" s="11"/>
      <c r="M158" s="266" t="s">
        <v>72</v>
      </c>
      <c r="N158" s="266" t="s">
        <v>47</v>
      </c>
      <c r="O158" s="266" t="s">
        <v>403</v>
      </c>
      <c r="P158" s="11" t="s">
        <v>405</v>
      </c>
      <c r="Q158" s="11" t="s">
        <v>419</v>
      </c>
      <c r="R158" s="11">
        <v>0</v>
      </c>
      <c r="S158" s="11">
        <v>0</v>
      </c>
      <c r="T158" s="11">
        <f>ABS(Table1[[#This Row],[Prod]]-Table1[[#This Row],[Planned]])</f>
        <v>0</v>
      </c>
      <c r="U158" s="213">
        <f>IF(ABS(Table1[[#This Row],[Prod]]-Table1[[#This Row],[Planned]])&gt;Table1[[#This Row],[Planned]],0,IF(Table1[[#This Row],[Planned]]=0,0,1-ABS(Table1[[#This Row],[Prod]]-Table1[[#This Row],[Planned]])/Table1[[#This Row],[Planned]]))</f>
        <v>0</v>
      </c>
      <c r="V158" s="11"/>
      <c r="W158" s="11"/>
      <c r="X158" s="27">
        <v>0</v>
      </c>
      <c r="Y158" s="11">
        <f>Table1[[#This Row],[Prod]]</f>
        <v>0</v>
      </c>
      <c r="Z158" s="11">
        <f>ABS(Table1[[#This Row],[Prod2]]-Table1[[#This Row],[Plan Revised]])</f>
        <v>0</v>
      </c>
      <c r="AA158" s="287">
        <f>IF(ABS(Table1[[#This Row],[Prod2]]-Table1[[#This Row],[Plan Revised]])&gt;Table1[[#This Row],[Plan Revised]],0,IF(Table1[[#This Row],[Plan Revised]]=0,0,1-ABS(Table1[[#This Row],[Prod2]]-Table1[[#This Row],[Plan Revised]])/Table1[[#This Row],[Plan Revised]]))</f>
        <v>0</v>
      </c>
      <c r="AB158" s="11"/>
      <c r="AC158" s="30"/>
      <c r="AD158"/>
      <c r="AF158"/>
    </row>
    <row r="159" spans="1:32">
      <c r="A159" s="15" t="str">
        <f>IF(Table1[Week]=WeekSel,"Yes","No")</f>
        <v>No</v>
      </c>
      <c r="B159" s="15" t="str">
        <f>IF((Table1[StartDate]&gt;=Date.GraphMin)*(Table1[StartDate]&lt;=Date.GraphMax)=1,"Yes","No")</f>
        <v>No</v>
      </c>
      <c r="C159" s="15" t="str">
        <f>IF(OR(Table1[[#This Row],[Site]]="FOOD MILLING",Table1[[#This Row],[Site]]="GODACO"), "No", "Yes")</f>
        <v>Yes</v>
      </c>
      <c r="D159" s="40">
        <f>MAX(DATE(Table1[Year],1,1),DATE(Table1[Year],1,1)-WEEKDAY(DATE(Table1[Year],1,1),2)+(Table1[WeekNum]-1)*7+1)</f>
        <v>44711</v>
      </c>
      <c r="E159" s="40">
        <f>MIN(DATE(Table1[Year]+1,1,0),DATE(Table1[Year],1,1)-WEEKDAY(DATE(Table1[Year],1,1),2)+Table1[WeekNum]*7)</f>
        <v>44717</v>
      </c>
      <c r="F159" s="15">
        <v>2022</v>
      </c>
      <c r="G159" s="15">
        <f t="shared" si="4"/>
        <v>6</v>
      </c>
      <c r="H159" s="15">
        <v>23</v>
      </c>
      <c r="I159" s="195" t="str">
        <f>"W" &amp;Table1[[#This Row],[WeekNum]]</f>
        <v>W23</v>
      </c>
      <c r="J159" s="195" t="str">
        <f t="shared" si="5"/>
        <v>22-W23</v>
      </c>
      <c r="K159" s="11" t="s">
        <v>509</v>
      </c>
      <c r="L159" s="11"/>
      <c r="M159" s="266" t="s">
        <v>72</v>
      </c>
      <c r="N159" s="266" t="s">
        <v>47</v>
      </c>
      <c r="O159" s="266" t="s">
        <v>403</v>
      </c>
      <c r="P159" s="11" t="s">
        <v>405</v>
      </c>
      <c r="Q159" s="11" t="s">
        <v>419</v>
      </c>
      <c r="R159" s="11">
        <v>0</v>
      </c>
      <c r="S159" s="11">
        <v>0</v>
      </c>
      <c r="T159" s="11">
        <f>ABS(Table1[[#This Row],[Prod]]-Table1[[#This Row],[Planned]])</f>
        <v>0</v>
      </c>
      <c r="U159" s="213">
        <f>IF(ABS(Table1[[#This Row],[Prod]]-Table1[[#This Row],[Planned]])&gt;Table1[[#This Row],[Planned]],0,IF(Table1[[#This Row],[Planned]]=0,0,1-ABS(Table1[[#This Row],[Prod]]-Table1[[#This Row],[Planned]])/Table1[[#This Row],[Planned]]))</f>
        <v>0</v>
      </c>
      <c r="V159" s="11"/>
      <c r="W159" s="11"/>
      <c r="X159" s="27">
        <v>0</v>
      </c>
      <c r="Y159" s="11">
        <f>Table1[[#This Row],[Prod]]</f>
        <v>0</v>
      </c>
      <c r="Z159" s="11">
        <f>ABS(Table1[[#This Row],[Prod2]]-Table1[[#This Row],[Plan Revised]])</f>
        <v>0</v>
      </c>
      <c r="AA159" s="287">
        <f>IF(ABS(Table1[[#This Row],[Prod2]]-Table1[[#This Row],[Plan Revised]])&gt;Table1[[#This Row],[Plan Revised]],0,IF(Table1[[#This Row],[Plan Revised]]=0,0,1-ABS(Table1[[#This Row],[Prod2]]-Table1[[#This Row],[Plan Revised]])/Table1[[#This Row],[Plan Revised]]))</f>
        <v>0</v>
      </c>
      <c r="AB159" s="11"/>
      <c r="AC159" s="30"/>
      <c r="AD159"/>
      <c r="AF159"/>
    </row>
    <row r="160" spans="1:32">
      <c r="A160" s="15" t="str">
        <f>IF(Table1[Week]=WeekSel,"Yes","No")</f>
        <v>No</v>
      </c>
      <c r="B160" s="15" t="str">
        <f>IF((Table1[StartDate]&gt;=Date.GraphMin)*(Table1[StartDate]&lt;=Date.GraphMax)=1,"Yes","No")</f>
        <v>No</v>
      </c>
      <c r="C160" s="15" t="str">
        <f>IF(OR(Table1[[#This Row],[Site]]="FOOD MILLING",Table1[[#This Row],[Site]]="GODACO"), "No", "Yes")</f>
        <v>Yes</v>
      </c>
      <c r="D160" s="40">
        <f>MAX(DATE(Table1[Year],1,1),DATE(Table1[Year],1,1)-WEEKDAY(DATE(Table1[Year],1,1),2)+(Table1[WeekNum]-1)*7+1)</f>
        <v>44711</v>
      </c>
      <c r="E160" s="40">
        <f>MIN(DATE(Table1[Year]+1,1,0),DATE(Table1[Year],1,1)-WEEKDAY(DATE(Table1[Year],1,1),2)+Table1[WeekNum]*7)</f>
        <v>44717</v>
      </c>
      <c r="F160" s="15">
        <v>2022</v>
      </c>
      <c r="G160" s="15">
        <f t="shared" si="4"/>
        <v>6</v>
      </c>
      <c r="H160" s="15">
        <v>23</v>
      </c>
      <c r="I160" s="195" t="str">
        <f>"W" &amp;Table1[[#This Row],[WeekNum]]</f>
        <v>W23</v>
      </c>
      <c r="J160" s="195" t="str">
        <f t="shared" si="5"/>
        <v>22-W23</v>
      </c>
      <c r="K160" s="11" t="s">
        <v>511</v>
      </c>
      <c r="L160" s="11"/>
      <c r="M160" s="266" t="s">
        <v>72</v>
      </c>
      <c r="N160" s="266" t="s">
        <v>47</v>
      </c>
      <c r="O160" s="266" t="s">
        <v>403</v>
      </c>
      <c r="P160" s="11" t="s">
        <v>388</v>
      </c>
      <c r="Q160" s="11" t="s">
        <v>419</v>
      </c>
      <c r="R160" s="11">
        <v>0</v>
      </c>
      <c r="S160" s="11">
        <v>0</v>
      </c>
      <c r="T160" s="11">
        <f>ABS(Table1[[#This Row],[Prod]]-Table1[[#This Row],[Planned]])</f>
        <v>0</v>
      </c>
      <c r="U160" s="213">
        <f>IF(ABS(Table1[[#This Row],[Prod]]-Table1[[#This Row],[Planned]])&gt;Table1[[#This Row],[Planned]],0,IF(Table1[[#This Row],[Planned]]=0,0,1-ABS(Table1[[#This Row],[Prod]]-Table1[[#This Row],[Planned]])/Table1[[#This Row],[Planned]]))</f>
        <v>0</v>
      </c>
      <c r="V160" s="11"/>
      <c r="W160" s="11"/>
      <c r="X160" s="27">
        <v>0</v>
      </c>
      <c r="Y160" s="11">
        <f>Table1[[#This Row],[Prod]]</f>
        <v>0</v>
      </c>
      <c r="Z160" s="11">
        <f>ABS(Table1[[#This Row],[Prod2]]-Table1[[#This Row],[Plan Revised]])</f>
        <v>0</v>
      </c>
      <c r="AA160" s="287">
        <f>IF(ABS(Table1[[#This Row],[Prod2]]-Table1[[#This Row],[Plan Revised]])&gt;Table1[[#This Row],[Plan Revised]],0,IF(Table1[[#This Row],[Plan Revised]]=0,0,1-ABS(Table1[[#This Row],[Prod2]]-Table1[[#This Row],[Plan Revised]])/Table1[[#This Row],[Plan Revised]]))</f>
        <v>0</v>
      </c>
      <c r="AB160" s="11"/>
      <c r="AC160" s="30"/>
      <c r="AD160"/>
      <c r="AF160"/>
    </row>
    <row r="161" spans="1:32">
      <c r="A161" s="15" t="str">
        <f>IF(Table1[Week]=WeekSel,"Yes","No")</f>
        <v>No</v>
      </c>
      <c r="B161" s="15" t="str">
        <f>IF((Table1[StartDate]&gt;=Date.GraphMin)*(Table1[StartDate]&lt;=Date.GraphMax)=1,"Yes","No")</f>
        <v>No</v>
      </c>
      <c r="C161" s="15" t="str">
        <f>IF(OR(Table1[[#This Row],[Site]]="FOOD MILLING",Table1[[#This Row],[Site]]="GODACO"), "No", "Yes")</f>
        <v>Yes</v>
      </c>
      <c r="D161" s="40">
        <f>MAX(DATE(Table1[Year],1,1),DATE(Table1[Year],1,1)-WEEKDAY(DATE(Table1[Year],1,1),2)+(Table1[WeekNum]-1)*7+1)</f>
        <v>44711</v>
      </c>
      <c r="E161" s="40">
        <f>MIN(DATE(Table1[Year]+1,1,0),DATE(Table1[Year],1,1)-WEEKDAY(DATE(Table1[Year],1,1),2)+Table1[WeekNum]*7)</f>
        <v>44717</v>
      </c>
      <c r="F161" s="15">
        <v>2022</v>
      </c>
      <c r="G161" s="15">
        <f t="shared" si="4"/>
        <v>6</v>
      </c>
      <c r="H161" s="15">
        <v>23</v>
      </c>
      <c r="I161" s="195" t="str">
        <f>"W" &amp;Table1[[#This Row],[WeekNum]]</f>
        <v>W23</v>
      </c>
      <c r="J161" s="195" t="str">
        <f t="shared" si="5"/>
        <v>22-W23</v>
      </c>
      <c r="K161" s="11" t="s">
        <v>512</v>
      </c>
      <c r="L161" s="11"/>
      <c r="M161" s="266" t="s">
        <v>72</v>
      </c>
      <c r="N161" s="266" t="s">
        <v>47</v>
      </c>
      <c r="O161" s="266" t="s">
        <v>403</v>
      </c>
      <c r="P161" s="11" t="s">
        <v>405</v>
      </c>
      <c r="Q161" s="11" t="s">
        <v>419</v>
      </c>
      <c r="R161" s="11">
        <v>0</v>
      </c>
      <c r="S161" s="11">
        <v>0</v>
      </c>
      <c r="T161" s="11">
        <f>ABS(Table1[[#This Row],[Prod]]-Table1[[#This Row],[Planned]])</f>
        <v>0</v>
      </c>
      <c r="U161" s="213">
        <f>IF(ABS(Table1[[#This Row],[Prod]]-Table1[[#This Row],[Planned]])&gt;Table1[[#This Row],[Planned]],0,IF(Table1[[#This Row],[Planned]]=0,0,1-ABS(Table1[[#This Row],[Prod]]-Table1[[#This Row],[Planned]])/Table1[[#This Row],[Planned]]))</f>
        <v>0</v>
      </c>
      <c r="V161" s="11"/>
      <c r="W161" s="11"/>
      <c r="X161" s="27">
        <v>0</v>
      </c>
      <c r="Y161" s="11">
        <f>Table1[[#This Row],[Prod]]</f>
        <v>0</v>
      </c>
      <c r="Z161" s="11">
        <f>ABS(Table1[[#This Row],[Prod2]]-Table1[[#This Row],[Plan Revised]])</f>
        <v>0</v>
      </c>
      <c r="AA161" s="287">
        <f>IF(ABS(Table1[[#This Row],[Prod2]]-Table1[[#This Row],[Plan Revised]])&gt;Table1[[#This Row],[Plan Revised]],0,IF(Table1[[#This Row],[Plan Revised]]=0,0,1-ABS(Table1[[#This Row],[Prod2]]-Table1[[#This Row],[Plan Revised]])/Table1[[#This Row],[Plan Revised]]))</f>
        <v>0</v>
      </c>
      <c r="AB161" s="11"/>
      <c r="AC161" s="30"/>
      <c r="AD161"/>
      <c r="AF161"/>
    </row>
    <row r="162" spans="1:32">
      <c r="A162" s="15" t="str">
        <f>IF(Table1[Week]=WeekSel,"Yes","No")</f>
        <v>No</v>
      </c>
      <c r="B162" s="15" t="str">
        <f>IF((Table1[StartDate]&gt;=Date.GraphMin)*(Table1[StartDate]&lt;=Date.GraphMax)=1,"Yes","No")</f>
        <v>No</v>
      </c>
      <c r="C162" s="15" t="str">
        <f>IF(OR(Table1[[#This Row],[Site]]="FOOD MILLING",Table1[[#This Row],[Site]]="GODACO"), "No", "Yes")</f>
        <v>Yes</v>
      </c>
      <c r="D162" s="40">
        <f>MAX(DATE(Table1[Year],1,1),DATE(Table1[Year],1,1)-WEEKDAY(DATE(Table1[Year],1,1),2)+(Table1[WeekNum]-1)*7+1)</f>
        <v>44711</v>
      </c>
      <c r="E162" s="40">
        <f>MIN(DATE(Table1[Year]+1,1,0),DATE(Table1[Year],1,1)-WEEKDAY(DATE(Table1[Year],1,1),2)+Table1[WeekNum]*7)</f>
        <v>44717</v>
      </c>
      <c r="F162" s="15">
        <v>2022</v>
      </c>
      <c r="G162" s="15">
        <f t="shared" si="4"/>
        <v>6</v>
      </c>
      <c r="H162" s="15">
        <v>23</v>
      </c>
      <c r="I162" s="195" t="str">
        <f>"W" &amp;Table1[[#This Row],[WeekNum]]</f>
        <v>W23</v>
      </c>
      <c r="J162" s="195" t="str">
        <f t="shared" si="5"/>
        <v>22-W23</v>
      </c>
      <c r="K162" s="11" t="s">
        <v>510</v>
      </c>
      <c r="L162" s="11"/>
      <c r="M162" s="266" t="s">
        <v>72</v>
      </c>
      <c r="N162" s="266" t="s">
        <v>47</v>
      </c>
      <c r="O162" s="266" t="s">
        <v>403</v>
      </c>
      <c r="P162" s="11" t="s">
        <v>405</v>
      </c>
      <c r="Q162" s="11" t="s">
        <v>419</v>
      </c>
      <c r="R162" s="11">
        <v>0</v>
      </c>
      <c r="S162" s="11">
        <v>0</v>
      </c>
      <c r="T162" s="11">
        <f>ABS(Table1[[#This Row],[Prod]]-Table1[[#This Row],[Planned]])</f>
        <v>0</v>
      </c>
      <c r="U162" s="213">
        <f>IF(ABS(Table1[[#This Row],[Prod]]-Table1[[#This Row],[Planned]])&gt;Table1[[#This Row],[Planned]],0,IF(Table1[[#This Row],[Planned]]=0,0,1-ABS(Table1[[#This Row],[Prod]]-Table1[[#This Row],[Planned]])/Table1[[#This Row],[Planned]]))</f>
        <v>0</v>
      </c>
      <c r="V162" s="11"/>
      <c r="W162" s="11"/>
      <c r="X162" s="27">
        <v>0</v>
      </c>
      <c r="Y162" s="11">
        <f>Table1[[#This Row],[Prod]]</f>
        <v>0</v>
      </c>
      <c r="Z162" s="11">
        <f>ABS(Table1[[#This Row],[Prod2]]-Table1[[#This Row],[Plan Revised]])</f>
        <v>0</v>
      </c>
      <c r="AA162" s="287">
        <f>IF(ABS(Table1[[#This Row],[Prod2]]-Table1[[#This Row],[Plan Revised]])&gt;Table1[[#This Row],[Plan Revised]],0,IF(Table1[[#This Row],[Plan Revised]]=0,0,1-ABS(Table1[[#This Row],[Prod2]]-Table1[[#This Row],[Plan Revised]])/Table1[[#This Row],[Plan Revised]]))</f>
        <v>0</v>
      </c>
      <c r="AB162" s="11"/>
      <c r="AC162" s="30"/>
      <c r="AD162"/>
      <c r="AF162"/>
    </row>
    <row r="163" spans="1:32">
      <c r="A163" s="15" t="str">
        <f>IF(Table1[Week]=WeekSel,"Yes","No")</f>
        <v>No</v>
      </c>
      <c r="B163" s="15" t="str">
        <f>IF((Table1[StartDate]&gt;=Date.GraphMin)*(Table1[StartDate]&lt;=Date.GraphMax)=1,"Yes","No")</f>
        <v>No</v>
      </c>
      <c r="C163" s="15" t="str">
        <f>IF(OR(Table1[[#This Row],[Site]]="FOOD MILLING",Table1[[#This Row],[Site]]="GODACO"), "No", "Yes")</f>
        <v>Yes</v>
      </c>
      <c r="D163" s="40">
        <f>MAX(DATE(Table1[Year],1,1),DATE(Table1[Year],1,1)-WEEKDAY(DATE(Table1[Year],1,1),2)+(Table1[WeekNum]-1)*7+1)</f>
        <v>44711</v>
      </c>
      <c r="E163" s="40">
        <f>MIN(DATE(Table1[Year]+1,1,0),DATE(Table1[Year],1,1)-WEEKDAY(DATE(Table1[Year],1,1),2)+Table1[WeekNum]*7)</f>
        <v>44717</v>
      </c>
      <c r="F163" s="15">
        <v>2022</v>
      </c>
      <c r="G163" s="15">
        <f t="shared" si="4"/>
        <v>6</v>
      </c>
      <c r="H163" s="15">
        <v>23</v>
      </c>
      <c r="I163" s="195" t="str">
        <f>"W" &amp;Table1[[#This Row],[WeekNum]]</f>
        <v>W23</v>
      </c>
      <c r="J163" s="195" t="str">
        <f t="shared" si="5"/>
        <v>22-W23</v>
      </c>
      <c r="K163" s="11" t="s">
        <v>506</v>
      </c>
      <c r="L163" s="11"/>
      <c r="M163" s="266" t="s">
        <v>72</v>
      </c>
      <c r="N163" s="266" t="s">
        <v>47</v>
      </c>
      <c r="O163" s="266" t="s">
        <v>403</v>
      </c>
      <c r="P163" s="11" t="s">
        <v>405</v>
      </c>
      <c r="Q163" s="11" t="s">
        <v>419</v>
      </c>
      <c r="R163" s="11">
        <v>1900</v>
      </c>
      <c r="S163" s="11">
        <v>1968</v>
      </c>
      <c r="T163" s="11">
        <f>ABS(Table1[[#This Row],[Prod]]-Table1[[#This Row],[Planned]])</f>
        <v>68</v>
      </c>
      <c r="U163" s="213">
        <f>IF(ABS(Table1[[#This Row],[Prod]]-Table1[[#This Row],[Planned]])&gt;Table1[[#This Row],[Planned]],0,IF(Table1[[#This Row],[Planned]]=0,0,1-ABS(Table1[[#This Row],[Prod]]-Table1[[#This Row],[Planned]])/Table1[[#This Row],[Planned]]))</f>
        <v>0.96421052631578952</v>
      </c>
      <c r="V163" s="11"/>
      <c r="W163" s="11"/>
      <c r="X163" s="27">
        <v>1500</v>
      </c>
      <c r="Y163" s="11">
        <f>Table1[[#This Row],[Prod]]</f>
        <v>1968</v>
      </c>
      <c r="Z163" s="11">
        <f>ABS(Table1[[#This Row],[Prod2]]-Table1[[#This Row],[Plan Revised]])</f>
        <v>468</v>
      </c>
      <c r="AA163" s="287">
        <f>IF(ABS(Table1[[#This Row],[Prod2]]-Table1[[#This Row],[Plan Revised]])&gt;Table1[[#This Row],[Plan Revised]],0,IF(Table1[[#This Row],[Plan Revised]]=0,0,1-ABS(Table1[[#This Row],[Prod2]]-Table1[[#This Row],[Plan Revised]])/Table1[[#This Row],[Plan Revised]]))</f>
        <v>0.68799999999999994</v>
      </c>
      <c r="AB163" s="11"/>
      <c r="AC163" s="30"/>
      <c r="AD163"/>
      <c r="AF163"/>
    </row>
    <row r="164" spans="1:32">
      <c r="A164" s="15" t="str">
        <f>IF(Table1[Week]=WeekSel,"Yes","No")</f>
        <v>No</v>
      </c>
      <c r="B164" s="15" t="str">
        <f>IF((Table1[StartDate]&gt;=Date.GraphMin)*(Table1[StartDate]&lt;=Date.GraphMax)=1,"Yes","No")</f>
        <v>No</v>
      </c>
      <c r="C164" s="15" t="str">
        <f>IF(OR(Table1[[#This Row],[Site]]="FOOD MILLING",Table1[[#This Row],[Site]]="GODACO"), "No", "Yes")</f>
        <v>Yes</v>
      </c>
      <c r="D164" s="40">
        <f>MAX(DATE(Table1[Year],1,1),DATE(Table1[Year],1,1)-WEEKDAY(DATE(Table1[Year],1,1),2)+(Table1[WeekNum]-1)*7+1)</f>
        <v>44711</v>
      </c>
      <c r="E164" s="40">
        <f>MIN(DATE(Table1[Year]+1,1,0),DATE(Table1[Year],1,1)-WEEKDAY(DATE(Table1[Year],1,1),2)+Table1[WeekNum]*7)</f>
        <v>44717</v>
      </c>
      <c r="F164" s="15">
        <v>2022</v>
      </c>
      <c r="G164" s="15">
        <f t="shared" si="4"/>
        <v>6</v>
      </c>
      <c r="H164" s="15">
        <v>23</v>
      </c>
      <c r="I164" s="195" t="str">
        <f>"W" &amp;Table1[[#This Row],[WeekNum]]</f>
        <v>W23</v>
      </c>
      <c r="J164" s="195" t="str">
        <f t="shared" si="5"/>
        <v>22-W23</v>
      </c>
      <c r="K164" s="11" t="s">
        <v>528</v>
      </c>
      <c r="L164" s="11"/>
      <c r="M164" s="266" t="s">
        <v>72</v>
      </c>
      <c r="N164" s="266" t="s">
        <v>370</v>
      </c>
      <c r="O164" s="266" t="s">
        <v>374</v>
      </c>
      <c r="P164" s="11" t="s">
        <v>376</v>
      </c>
      <c r="Q164" s="11" t="s">
        <v>418</v>
      </c>
      <c r="R164" s="11">
        <v>2000</v>
      </c>
      <c r="S164" s="11"/>
      <c r="T164" s="11">
        <f>ABS(Table1[[#This Row],[Prod]]-Table1[[#This Row],[Planned]])</f>
        <v>2000</v>
      </c>
      <c r="U164" s="213">
        <f>IF(ABS(Table1[[#This Row],[Prod]]-Table1[[#This Row],[Planned]])&gt;Table1[[#This Row],[Planned]],0,IF(Table1[[#This Row],[Planned]]=0,0,1-ABS(Table1[[#This Row],[Prod]]-Table1[[#This Row],[Planned]])/Table1[[#This Row],[Planned]]))</f>
        <v>0</v>
      </c>
      <c r="V164" s="11"/>
      <c r="W164" s="11"/>
      <c r="X164" s="27">
        <v>2000</v>
      </c>
      <c r="Y164" s="11">
        <f>Table1[[#This Row],[Prod]]</f>
        <v>0</v>
      </c>
      <c r="Z164" s="11">
        <f>ABS(Table1[[#This Row],[Prod2]]-Table1[[#This Row],[Plan Revised]])</f>
        <v>2000</v>
      </c>
      <c r="AA164" s="287">
        <f>IF(ABS(Table1[[#This Row],[Prod2]]-Table1[[#This Row],[Plan Revised]])&gt;Table1[[#This Row],[Plan Revised]],0,IF(Table1[[#This Row],[Plan Revised]]=0,0,1-ABS(Table1[[#This Row],[Prod2]]-Table1[[#This Row],[Plan Revised]])/Table1[[#This Row],[Plan Revised]]))</f>
        <v>0</v>
      </c>
      <c r="AB164" s="11"/>
      <c r="AC164" s="30"/>
      <c r="AD164"/>
      <c r="AF164"/>
    </row>
    <row r="165" spans="1:32">
      <c r="A165" s="15" t="str">
        <f>IF(Table1[Week]=WeekSel,"Yes","No")</f>
        <v>No</v>
      </c>
      <c r="B165" s="15" t="str">
        <f>IF((Table1[StartDate]&gt;=Date.GraphMin)*(Table1[StartDate]&lt;=Date.GraphMax)=1,"Yes","No")</f>
        <v>No</v>
      </c>
      <c r="C165" s="15" t="str">
        <f>IF(OR(Table1[[#This Row],[Site]]="FOOD MILLING",Table1[[#This Row],[Site]]="GODACO"), "No", "Yes")</f>
        <v>Yes</v>
      </c>
      <c r="D165" s="40">
        <f>MAX(DATE(Table1[Year],1,1),DATE(Table1[Year],1,1)-WEEKDAY(DATE(Table1[Year],1,1),2)+(Table1[WeekNum]-1)*7+1)</f>
        <v>44711</v>
      </c>
      <c r="E165" s="40">
        <f>MIN(DATE(Table1[Year]+1,1,0),DATE(Table1[Year],1,1)-WEEKDAY(DATE(Table1[Year],1,1),2)+Table1[WeekNum]*7)</f>
        <v>44717</v>
      </c>
      <c r="F165" s="15">
        <v>2022</v>
      </c>
      <c r="G165" s="15">
        <f t="shared" si="4"/>
        <v>6</v>
      </c>
      <c r="H165" s="15">
        <v>23</v>
      </c>
      <c r="I165" s="195" t="str">
        <f>"W" &amp;Table1[[#This Row],[WeekNum]]</f>
        <v>W23</v>
      </c>
      <c r="J165" s="195" t="str">
        <f t="shared" si="5"/>
        <v>22-W23</v>
      </c>
      <c r="K165" s="11" t="s">
        <v>525</v>
      </c>
      <c r="L165" s="11"/>
      <c r="M165" s="266" t="s">
        <v>72</v>
      </c>
      <c r="N165" s="266" t="s">
        <v>370</v>
      </c>
      <c r="O165" s="266" t="s">
        <v>403</v>
      </c>
      <c r="P165" s="11" t="s">
        <v>407</v>
      </c>
      <c r="Q165" s="11" t="s">
        <v>419</v>
      </c>
      <c r="R165" s="11">
        <v>1850</v>
      </c>
      <c r="S165" s="11">
        <v>1925</v>
      </c>
      <c r="T165" s="11">
        <f>ABS(Table1[[#This Row],[Prod]]-Table1[[#This Row],[Planned]])</f>
        <v>75</v>
      </c>
      <c r="U165" s="213">
        <f>IF(ABS(Table1[[#This Row],[Prod]]-Table1[[#This Row],[Planned]])&gt;Table1[[#This Row],[Planned]],0,IF(Table1[[#This Row],[Planned]]=0,0,1-ABS(Table1[[#This Row],[Prod]]-Table1[[#This Row],[Planned]])/Table1[[#This Row],[Planned]]))</f>
        <v>0.95945945945945943</v>
      </c>
      <c r="V165" s="11"/>
      <c r="W165" s="11"/>
      <c r="X165" s="27">
        <v>1850</v>
      </c>
      <c r="Y165" s="11">
        <f>Table1[[#This Row],[Prod]]</f>
        <v>1925</v>
      </c>
      <c r="Z165" s="11">
        <f>ABS(Table1[[#This Row],[Prod2]]-Table1[[#This Row],[Plan Revised]])</f>
        <v>75</v>
      </c>
      <c r="AA165" s="287">
        <f>IF(ABS(Table1[[#This Row],[Prod2]]-Table1[[#This Row],[Plan Revised]])&gt;Table1[[#This Row],[Plan Revised]],0,IF(Table1[[#This Row],[Plan Revised]]=0,0,1-ABS(Table1[[#This Row],[Prod2]]-Table1[[#This Row],[Plan Revised]])/Table1[[#This Row],[Plan Revised]]))</f>
        <v>0.95945945945945943</v>
      </c>
      <c r="AB165" s="11"/>
      <c r="AC165" s="30"/>
      <c r="AD165"/>
      <c r="AF165"/>
    </row>
    <row r="166" spans="1:32">
      <c r="A166" s="15" t="str">
        <f>IF(Table1[Week]=WeekSel,"Yes","No")</f>
        <v>No</v>
      </c>
      <c r="B166" s="15" t="str">
        <f>IF((Table1[StartDate]&gt;=Date.GraphMin)*(Table1[StartDate]&lt;=Date.GraphMax)=1,"Yes","No")</f>
        <v>No</v>
      </c>
      <c r="C166" s="15" t="str">
        <f>IF(OR(Table1[[#This Row],[Site]]="FOOD MILLING",Table1[[#This Row],[Site]]="GODACO"), "No", "Yes")</f>
        <v>Yes</v>
      </c>
      <c r="D166" s="40">
        <f>MAX(DATE(Table1[Year],1,1),DATE(Table1[Year],1,1)-WEEKDAY(DATE(Table1[Year],1,1),2)+(Table1[WeekNum]-1)*7+1)</f>
        <v>44711</v>
      </c>
      <c r="E166" s="40">
        <f>MIN(DATE(Table1[Year]+1,1,0),DATE(Table1[Year],1,1)-WEEKDAY(DATE(Table1[Year],1,1),2)+Table1[WeekNum]*7)</f>
        <v>44717</v>
      </c>
      <c r="F166" s="15">
        <v>2022</v>
      </c>
      <c r="G166" s="15">
        <f t="shared" si="4"/>
        <v>6</v>
      </c>
      <c r="H166" s="15">
        <v>23</v>
      </c>
      <c r="I166" s="195" t="str">
        <f>"W" &amp;Table1[[#This Row],[WeekNum]]</f>
        <v>W23</v>
      </c>
      <c r="J166" s="195" t="str">
        <f t="shared" si="5"/>
        <v>22-W23</v>
      </c>
      <c r="K166" s="11" t="s">
        <v>526</v>
      </c>
      <c r="L166" s="11"/>
      <c r="M166" s="266" t="s">
        <v>72</v>
      </c>
      <c r="N166" s="266" t="s">
        <v>370</v>
      </c>
      <c r="O166" s="266" t="s">
        <v>403</v>
      </c>
      <c r="P166" s="11" t="s">
        <v>407</v>
      </c>
      <c r="Q166" s="11" t="s">
        <v>419</v>
      </c>
      <c r="R166" s="11">
        <v>1850</v>
      </c>
      <c r="S166" s="11"/>
      <c r="T166" s="11">
        <f>ABS(Table1[[#This Row],[Prod]]-Table1[[#This Row],[Planned]])</f>
        <v>1850</v>
      </c>
      <c r="U166" s="213">
        <f>IF(ABS(Table1[[#This Row],[Prod]]-Table1[[#This Row],[Planned]])&gt;Table1[[#This Row],[Planned]],0,IF(Table1[[#This Row],[Planned]]=0,0,1-ABS(Table1[[#This Row],[Prod]]-Table1[[#This Row],[Planned]])/Table1[[#This Row],[Planned]]))</f>
        <v>0</v>
      </c>
      <c r="V166" s="11"/>
      <c r="W166" s="11"/>
      <c r="X166" s="27"/>
      <c r="Y166" s="11">
        <f>Table1[[#This Row],[Prod]]</f>
        <v>0</v>
      </c>
      <c r="Z166" s="11">
        <f>ABS(Table1[[#This Row],[Prod2]]-Table1[[#This Row],[Plan Revised]])</f>
        <v>0</v>
      </c>
      <c r="AA166" s="287">
        <f>IF(ABS(Table1[[#This Row],[Prod2]]-Table1[[#This Row],[Plan Revised]])&gt;Table1[[#This Row],[Plan Revised]],0,IF(Table1[[#This Row],[Plan Revised]]=0,0,1-ABS(Table1[[#This Row],[Prod2]]-Table1[[#This Row],[Plan Revised]])/Table1[[#This Row],[Plan Revised]]))</f>
        <v>0</v>
      </c>
      <c r="AB166" s="11"/>
      <c r="AC166" s="30"/>
      <c r="AD166"/>
      <c r="AF166"/>
    </row>
    <row r="167" spans="1:32">
      <c r="A167" s="15" t="str">
        <f>IF(Table1[Week]=WeekSel,"Yes","No")</f>
        <v>No</v>
      </c>
      <c r="B167" s="15" t="str">
        <f>IF((Table1[StartDate]&gt;=Date.GraphMin)*(Table1[StartDate]&lt;=Date.GraphMax)=1,"Yes","No")</f>
        <v>No</v>
      </c>
      <c r="C167" s="15" t="str">
        <f>IF(OR(Table1[[#This Row],[Site]]="FOOD MILLING",Table1[[#This Row],[Site]]="GODACO"), "No", "Yes")</f>
        <v>Yes</v>
      </c>
      <c r="D167" s="40">
        <f>MAX(DATE(Table1[Year],1,1),DATE(Table1[Year],1,1)-WEEKDAY(DATE(Table1[Year],1,1),2)+(Table1[WeekNum]-1)*7+1)</f>
        <v>44711</v>
      </c>
      <c r="E167" s="40">
        <f>MIN(DATE(Table1[Year]+1,1,0),DATE(Table1[Year],1,1)-WEEKDAY(DATE(Table1[Year],1,1),2)+Table1[WeekNum]*7)</f>
        <v>44717</v>
      </c>
      <c r="F167" s="15">
        <v>2022</v>
      </c>
      <c r="G167" s="15">
        <f t="shared" si="4"/>
        <v>6</v>
      </c>
      <c r="H167" s="15">
        <v>23</v>
      </c>
      <c r="I167" s="195" t="str">
        <f>"W" &amp;Table1[[#This Row],[WeekNum]]</f>
        <v>W23</v>
      </c>
      <c r="J167" s="195" t="str">
        <f t="shared" si="5"/>
        <v>22-W23</v>
      </c>
      <c r="K167" s="11" t="s">
        <v>713</v>
      </c>
      <c r="L167" s="11"/>
      <c r="M167" s="266" t="s">
        <v>72</v>
      </c>
      <c r="N167" s="266" t="s">
        <v>370</v>
      </c>
      <c r="O167" s="266" t="s">
        <v>403</v>
      </c>
      <c r="P167" s="11" t="s">
        <v>407</v>
      </c>
      <c r="Q167" s="11" t="s">
        <v>421</v>
      </c>
      <c r="R167" s="11">
        <v>300</v>
      </c>
      <c r="S167" s="11">
        <v>651.54999999999995</v>
      </c>
      <c r="T167" s="11">
        <f>ABS(Table1[[#This Row],[Prod]]-Table1[[#This Row],[Planned]])</f>
        <v>351.54999999999995</v>
      </c>
      <c r="U167" s="213">
        <f>IF(ABS(Table1[[#This Row],[Prod]]-Table1[[#This Row],[Planned]])&gt;Table1[[#This Row],[Planned]],0,IF(Table1[[#This Row],[Planned]]=0,0,1-ABS(Table1[[#This Row],[Prod]]-Table1[[#This Row],[Planned]])/Table1[[#This Row],[Planned]]))</f>
        <v>0</v>
      </c>
      <c r="V167" s="11"/>
      <c r="W167" s="11"/>
      <c r="X167" s="27">
        <v>300</v>
      </c>
      <c r="Y167" s="11">
        <f>Table1[[#This Row],[Prod]]</f>
        <v>651.54999999999995</v>
      </c>
      <c r="Z167" s="11">
        <f>ABS(Table1[[#This Row],[Prod2]]-Table1[[#This Row],[Plan Revised]])</f>
        <v>351.54999999999995</v>
      </c>
      <c r="AA167" s="287">
        <f>IF(ABS(Table1[[#This Row],[Prod2]]-Table1[[#This Row],[Plan Revised]])&gt;Table1[[#This Row],[Plan Revised]],0,IF(Table1[[#This Row],[Plan Revised]]=0,0,1-ABS(Table1[[#This Row],[Prod2]]-Table1[[#This Row],[Plan Revised]])/Table1[[#This Row],[Plan Revised]]))</f>
        <v>0</v>
      </c>
      <c r="AB167" s="11"/>
      <c r="AC167" s="30"/>
      <c r="AD167"/>
      <c r="AF167"/>
    </row>
    <row r="168" spans="1:32">
      <c r="A168" s="15" t="str">
        <f>IF(Table1[Week]=WeekSel,"Yes","No")</f>
        <v>No</v>
      </c>
      <c r="B168" s="15" t="str">
        <f>IF((Table1[StartDate]&gt;=Date.GraphMin)*(Table1[StartDate]&lt;=Date.GraphMax)=1,"Yes","No")</f>
        <v>No</v>
      </c>
      <c r="C168" s="15" t="str">
        <f>IF(OR(Table1[[#This Row],[Site]]="FOOD MILLING",Table1[[#This Row],[Site]]="GODACO"), "No", "Yes")</f>
        <v>Yes</v>
      </c>
      <c r="D168" s="40">
        <f>MAX(DATE(Table1[Year],1,1),DATE(Table1[Year],1,1)-WEEKDAY(DATE(Table1[Year],1,1),2)+(Table1[WeekNum]-1)*7+1)</f>
        <v>44711</v>
      </c>
      <c r="E168" s="40">
        <f>MIN(DATE(Table1[Year]+1,1,0),DATE(Table1[Year],1,1)-WEEKDAY(DATE(Table1[Year],1,1),2)+Table1[WeekNum]*7)</f>
        <v>44717</v>
      </c>
      <c r="F168" s="15">
        <v>2022</v>
      </c>
      <c r="G168" s="15">
        <f t="shared" si="4"/>
        <v>6</v>
      </c>
      <c r="H168" s="15">
        <v>23</v>
      </c>
      <c r="I168" s="195" t="str">
        <f>"W" &amp;Table1[[#This Row],[WeekNum]]</f>
        <v>W23</v>
      </c>
      <c r="J168" s="195" t="str">
        <f t="shared" si="5"/>
        <v>22-W23</v>
      </c>
      <c r="K168" s="11" t="s">
        <v>714</v>
      </c>
      <c r="L168" s="11"/>
      <c r="M168" s="266" t="s">
        <v>72</v>
      </c>
      <c r="N168" s="266" t="s">
        <v>370</v>
      </c>
      <c r="O168" s="266" t="s">
        <v>403</v>
      </c>
      <c r="P168" s="11" t="s">
        <v>407</v>
      </c>
      <c r="Q168" s="11" t="s">
        <v>421</v>
      </c>
      <c r="R168" s="11">
        <v>1200</v>
      </c>
      <c r="S168" s="11">
        <v>1155.75</v>
      </c>
      <c r="T168" s="11">
        <f>ABS(Table1[[#This Row],[Prod]]-Table1[[#This Row],[Planned]])</f>
        <v>44.25</v>
      </c>
      <c r="U168" s="213">
        <f>IF(ABS(Table1[[#This Row],[Prod]]-Table1[[#This Row],[Planned]])&gt;Table1[[#This Row],[Planned]],0,IF(Table1[[#This Row],[Planned]]=0,0,1-ABS(Table1[[#This Row],[Prod]]-Table1[[#This Row],[Planned]])/Table1[[#This Row],[Planned]]))</f>
        <v>0.96312500000000001</v>
      </c>
      <c r="V168" s="11"/>
      <c r="W168" s="11"/>
      <c r="X168" s="27">
        <v>1200</v>
      </c>
      <c r="Y168" s="11">
        <f>Table1[[#This Row],[Prod]]</f>
        <v>1155.75</v>
      </c>
      <c r="Z168" s="11">
        <f>ABS(Table1[[#This Row],[Prod2]]-Table1[[#This Row],[Plan Revised]])</f>
        <v>44.25</v>
      </c>
      <c r="AA168" s="287">
        <f>IF(ABS(Table1[[#This Row],[Prod2]]-Table1[[#This Row],[Plan Revised]])&gt;Table1[[#This Row],[Plan Revised]],0,IF(Table1[[#This Row],[Plan Revised]]=0,0,1-ABS(Table1[[#This Row],[Prod2]]-Table1[[#This Row],[Plan Revised]])/Table1[[#This Row],[Plan Revised]]))</f>
        <v>0.96312500000000001</v>
      </c>
      <c r="AB168" s="11"/>
      <c r="AC168" s="30"/>
      <c r="AD168"/>
      <c r="AF168"/>
    </row>
    <row r="169" spans="1:32">
      <c r="A169" s="15" t="str">
        <f>IF(Table1[Week]=WeekSel,"Yes","No")</f>
        <v>No</v>
      </c>
      <c r="B169" s="15" t="str">
        <f>IF((Table1[StartDate]&gt;=Date.GraphMin)*(Table1[StartDate]&lt;=Date.GraphMax)=1,"Yes","No")</f>
        <v>No</v>
      </c>
      <c r="C169" s="15" t="str">
        <f>IF(OR(Table1[[#This Row],[Site]]="FOOD MILLING",Table1[[#This Row],[Site]]="GODACO"), "No", "Yes")</f>
        <v>Yes</v>
      </c>
      <c r="D169" s="40">
        <f>MAX(DATE(Table1[Year],1,1),DATE(Table1[Year],1,1)-WEEKDAY(DATE(Table1[Year],1,1),2)+(Table1[WeekNum]-1)*7+1)</f>
        <v>44711</v>
      </c>
      <c r="E169" s="40">
        <f>MIN(DATE(Table1[Year]+1,1,0),DATE(Table1[Year],1,1)-WEEKDAY(DATE(Table1[Year],1,1),2)+Table1[WeekNum]*7)</f>
        <v>44717</v>
      </c>
      <c r="F169" s="15">
        <v>2022</v>
      </c>
      <c r="G169" s="15">
        <f t="shared" si="4"/>
        <v>6</v>
      </c>
      <c r="H169" s="15">
        <v>23</v>
      </c>
      <c r="I169" s="195" t="str">
        <f>"W" &amp;Table1[[#This Row],[WeekNum]]</f>
        <v>W23</v>
      </c>
      <c r="J169" s="195" t="str">
        <f t="shared" si="5"/>
        <v>22-W23</v>
      </c>
      <c r="K169" s="11" t="s">
        <v>715</v>
      </c>
      <c r="L169" s="11"/>
      <c r="M169" s="266" t="s">
        <v>72</v>
      </c>
      <c r="N169" s="266" t="s">
        <v>370</v>
      </c>
      <c r="O169" s="266" t="s">
        <v>403</v>
      </c>
      <c r="P169" s="11" t="s">
        <v>407</v>
      </c>
      <c r="Q169" s="11" t="s">
        <v>421</v>
      </c>
      <c r="R169" s="11">
        <v>300</v>
      </c>
      <c r="S169" s="11"/>
      <c r="T169" s="11">
        <f>ABS(Table1[[#This Row],[Prod]]-Table1[[#This Row],[Planned]])</f>
        <v>300</v>
      </c>
      <c r="U169" s="213">
        <f>IF(ABS(Table1[[#This Row],[Prod]]-Table1[[#This Row],[Planned]])&gt;Table1[[#This Row],[Planned]],0,IF(Table1[[#This Row],[Planned]]=0,0,1-ABS(Table1[[#This Row],[Prod]]-Table1[[#This Row],[Planned]])/Table1[[#This Row],[Planned]]))</f>
        <v>0</v>
      </c>
      <c r="V169" s="11"/>
      <c r="W169" s="11"/>
      <c r="X169" s="27">
        <v>300</v>
      </c>
      <c r="Y169" s="11">
        <f>Table1[[#This Row],[Prod]]</f>
        <v>0</v>
      </c>
      <c r="Z169" s="11">
        <f>ABS(Table1[[#This Row],[Prod2]]-Table1[[#This Row],[Plan Revised]])</f>
        <v>300</v>
      </c>
      <c r="AA169" s="287">
        <f>IF(ABS(Table1[[#This Row],[Prod2]]-Table1[[#This Row],[Plan Revised]])&gt;Table1[[#This Row],[Plan Revised]],0,IF(Table1[[#This Row],[Plan Revised]]=0,0,1-ABS(Table1[[#This Row],[Prod2]]-Table1[[#This Row],[Plan Revised]])/Table1[[#This Row],[Plan Revised]]))</f>
        <v>0</v>
      </c>
      <c r="AB169" s="11"/>
      <c r="AC169" s="30"/>
      <c r="AD169"/>
      <c r="AF169"/>
    </row>
    <row r="170" spans="1:32">
      <c r="A170" s="15" t="str">
        <f>IF(Table1[Week]=WeekSel,"Yes","No")</f>
        <v>No</v>
      </c>
      <c r="B170" s="15" t="str">
        <f>IF((Table1[StartDate]&gt;=Date.GraphMin)*(Table1[StartDate]&lt;=Date.GraphMax)=1,"Yes","No")</f>
        <v>No</v>
      </c>
      <c r="C170" s="15" t="str">
        <f>IF(OR(Table1[[#This Row],[Site]]="FOOD MILLING",Table1[[#This Row],[Site]]="GODACO"), "No", "Yes")</f>
        <v>Yes</v>
      </c>
      <c r="D170" s="40">
        <f>MAX(DATE(Table1[Year],1,1),DATE(Table1[Year],1,1)-WEEKDAY(DATE(Table1[Year],1,1),2)+(Table1[WeekNum]-1)*7+1)</f>
        <v>44711</v>
      </c>
      <c r="E170" s="40">
        <f>MIN(DATE(Table1[Year]+1,1,0),DATE(Table1[Year],1,1)-WEEKDAY(DATE(Table1[Year],1,1),2)+Table1[WeekNum]*7)</f>
        <v>44717</v>
      </c>
      <c r="F170" s="15">
        <v>2022</v>
      </c>
      <c r="G170" s="15">
        <f t="shared" si="4"/>
        <v>6</v>
      </c>
      <c r="H170" s="15">
        <v>23</v>
      </c>
      <c r="I170" s="195" t="str">
        <f>"W" &amp;Table1[[#This Row],[WeekNum]]</f>
        <v>W23</v>
      </c>
      <c r="J170" s="195" t="str">
        <f t="shared" si="5"/>
        <v>22-W23</v>
      </c>
      <c r="K170" s="11" t="s">
        <v>716</v>
      </c>
      <c r="L170" s="11"/>
      <c r="M170" s="266" t="s">
        <v>72</v>
      </c>
      <c r="N170" s="266" t="s">
        <v>45</v>
      </c>
      <c r="O170" s="266" t="s">
        <v>384</v>
      </c>
      <c r="P170" s="11" t="s">
        <v>408</v>
      </c>
      <c r="Q170" s="11" t="s">
        <v>421</v>
      </c>
      <c r="R170" s="11">
        <v>0</v>
      </c>
      <c r="S170" s="11">
        <v>0</v>
      </c>
      <c r="T170" s="11">
        <f>ABS(Table1[[#This Row],[Prod]]-Table1[[#This Row],[Planned]])</f>
        <v>0</v>
      </c>
      <c r="U170" s="213">
        <f>IF(ABS(Table1[[#This Row],[Prod]]-Table1[[#This Row],[Planned]])&gt;Table1[[#This Row],[Planned]],0,IF(Table1[[#This Row],[Planned]]=0,0,1-ABS(Table1[[#This Row],[Prod]]-Table1[[#This Row],[Planned]])/Table1[[#This Row],[Planned]]))</f>
        <v>0</v>
      </c>
      <c r="V170" s="11"/>
      <c r="W170" s="11"/>
      <c r="X170" s="27">
        <v>0</v>
      </c>
      <c r="Y170" s="11">
        <f>Table1[[#This Row],[Prod]]</f>
        <v>0</v>
      </c>
      <c r="Z170" s="11">
        <f>ABS(Table1[[#This Row],[Prod2]]-Table1[[#This Row],[Plan Revised]])</f>
        <v>0</v>
      </c>
      <c r="AA170" s="287">
        <f>IF(ABS(Table1[[#This Row],[Prod2]]-Table1[[#This Row],[Plan Revised]])&gt;Table1[[#This Row],[Plan Revised]],0,IF(Table1[[#This Row],[Plan Revised]]=0,0,1-ABS(Table1[[#This Row],[Prod2]]-Table1[[#This Row],[Plan Revised]])/Table1[[#This Row],[Plan Revised]]))</f>
        <v>0</v>
      </c>
      <c r="AB170" s="11"/>
      <c r="AC170" s="30"/>
      <c r="AD170"/>
      <c r="AF170"/>
    </row>
    <row r="171" spans="1:32">
      <c r="A171" s="15" t="str">
        <f>IF(Table1[Week]=WeekSel,"Yes","No")</f>
        <v>No</v>
      </c>
      <c r="B171" s="15" t="str">
        <f>IF((Table1[StartDate]&gt;=Date.GraphMin)*(Table1[StartDate]&lt;=Date.GraphMax)=1,"Yes","No")</f>
        <v>No</v>
      </c>
      <c r="C171" s="15" t="str">
        <f>IF(OR(Table1[[#This Row],[Site]]="FOOD MILLING",Table1[[#This Row],[Site]]="GODACO"), "No", "Yes")</f>
        <v>Yes</v>
      </c>
      <c r="D171" s="40">
        <f>MAX(DATE(Table1[Year],1,1),DATE(Table1[Year],1,1)-WEEKDAY(DATE(Table1[Year],1,1),2)+(Table1[WeekNum]-1)*7+1)</f>
        <v>44711</v>
      </c>
      <c r="E171" s="40">
        <f>MIN(DATE(Table1[Year]+1,1,0),DATE(Table1[Year],1,1)-WEEKDAY(DATE(Table1[Year],1,1),2)+Table1[WeekNum]*7)</f>
        <v>44717</v>
      </c>
      <c r="F171" s="15">
        <v>2022</v>
      </c>
      <c r="G171" s="15">
        <f t="shared" si="4"/>
        <v>6</v>
      </c>
      <c r="H171" s="15">
        <v>23</v>
      </c>
      <c r="I171" s="195" t="str">
        <f>"W" &amp;Table1[[#This Row],[WeekNum]]</f>
        <v>W23</v>
      </c>
      <c r="J171" s="195" t="str">
        <f t="shared" si="5"/>
        <v>22-W23</v>
      </c>
      <c r="K171" s="11" t="s">
        <v>717</v>
      </c>
      <c r="L171" s="11"/>
      <c r="M171" s="266" t="s">
        <v>72</v>
      </c>
      <c r="N171" s="266" t="s">
        <v>45</v>
      </c>
      <c r="O171" s="266" t="s">
        <v>384</v>
      </c>
      <c r="P171" s="11" t="s">
        <v>408</v>
      </c>
      <c r="Q171" s="11" t="s">
        <v>421</v>
      </c>
      <c r="R171" s="11">
        <v>1440</v>
      </c>
      <c r="S171" s="11">
        <v>1490.15</v>
      </c>
      <c r="T171" s="11">
        <f>ABS(Table1[[#This Row],[Prod]]-Table1[[#This Row],[Planned]])</f>
        <v>50.150000000000091</v>
      </c>
      <c r="U171" s="213">
        <f>IF(ABS(Table1[[#This Row],[Prod]]-Table1[[#This Row],[Planned]])&gt;Table1[[#This Row],[Planned]],0,IF(Table1[[#This Row],[Planned]]=0,0,1-ABS(Table1[[#This Row],[Prod]]-Table1[[#This Row],[Planned]])/Table1[[#This Row],[Planned]]))</f>
        <v>0.965173611111111</v>
      </c>
      <c r="V171" s="11"/>
      <c r="W171" s="11"/>
      <c r="X171" s="27">
        <v>1540</v>
      </c>
      <c r="Y171" s="11">
        <f>Table1[[#This Row],[Prod]]</f>
        <v>1490.15</v>
      </c>
      <c r="Z171" s="11">
        <f>ABS(Table1[[#This Row],[Prod2]]-Table1[[#This Row],[Plan Revised]])</f>
        <v>49.849999999999909</v>
      </c>
      <c r="AA171" s="287">
        <f>IF(ABS(Table1[[#This Row],[Prod2]]-Table1[[#This Row],[Plan Revised]])&gt;Table1[[#This Row],[Plan Revised]],0,IF(Table1[[#This Row],[Plan Revised]]=0,0,1-ABS(Table1[[#This Row],[Prod2]]-Table1[[#This Row],[Plan Revised]])/Table1[[#This Row],[Plan Revised]]))</f>
        <v>0.96762987012987023</v>
      </c>
      <c r="AB171" s="11"/>
      <c r="AC171" s="30"/>
      <c r="AD171"/>
      <c r="AF171"/>
    </row>
    <row r="172" spans="1:32">
      <c r="A172" s="15" t="str">
        <f>IF(Table1[Week]=WeekSel,"Yes","No")</f>
        <v>No</v>
      </c>
      <c r="B172" s="15" t="str">
        <f>IF((Table1[StartDate]&gt;=Date.GraphMin)*(Table1[StartDate]&lt;=Date.GraphMax)=1,"Yes","No")</f>
        <v>No</v>
      </c>
      <c r="C172" s="15" t="str">
        <f>IF(OR(Table1[[#This Row],[Site]]="FOOD MILLING",Table1[[#This Row],[Site]]="GODACO"), "No", "Yes")</f>
        <v>Yes</v>
      </c>
      <c r="D172" s="40">
        <f>MAX(DATE(Table1[Year],1,1),DATE(Table1[Year],1,1)-WEEKDAY(DATE(Table1[Year],1,1),2)+(Table1[WeekNum]-1)*7+1)</f>
        <v>44711</v>
      </c>
      <c r="E172" s="40">
        <f>MIN(DATE(Table1[Year]+1,1,0),DATE(Table1[Year],1,1)-WEEKDAY(DATE(Table1[Year],1,1),2)+Table1[WeekNum]*7)</f>
        <v>44717</v>
      </c>
      <c r="F172" s="15">
        <v>2022</v>
      </c>
      <c r="G172" s="15">
        <f t="shared" si="4"/>
        <v>6</v>
      </c>
      <c r="H172" s="15">
        <v>23</v>
      </c>
      <c r="I172" s="195" t="str">
        <f>"W" &amp;Table1[[#This Row],[WeekNum]]</f>
        <v>W23</v>
      </c>
      <c r="J172" s="195" t="str">
        <f t="shared" si="5"/>
        <v>22-W23</v>
      </c>
      <c r="K172" s="11" t="s">
        <v>718</v>
      </c>
      <c r="L172" s="11"/>
      <c r="M172" s="266" t="s">
        <v>72</v>
      </c>
      <c r="N172" s="266" t="s">
        <v>45</v>
      </c>
      <c r="O172" s="266" t="s">
        <v>384</v>
      </c>
      <c r="P172" s="11" t="s">
        <v>408</v>
      </c>
      <c r="Q172" s="11" t="s">
        <v>421</v>
      </c>
      <c r="R172" s="11">
        <v>0</v>
      </c>
      <c r="S172" s="11">
        <v>0</v>
      </c>
      <c r="T172" s="11">
        <f>ABS(Table1[[#This Row],[Prod]]-Table1[[#This Row],[Planned]])</f>
        <v>0</v>
      </c>
      <c r="U172" s="213">
        <f>IF(ABS(Table1[[#This Row],[Prod]]-Table1[[#This Row],[Planned]])&gt;Table1[[#This Row],[Planned]],0,IF(Table1[[#This Row],[Planned]]=0,0,1-ABS(Table1[[#This Row],[Prod]]-Table1[[#This Row],[Planned]])/Table1[[#This Row],[Planned]]))</f>
        <v>0</v>
      </c>
      <c r="V172" s="11"/>
      <c r="W172" s="11"/>
      <c r="X172" s="27">
        <v>0</v>
      </c>
      <c r="Y172" s="11">
        <f>Table1[[#This Row],[Prod]]</f>
        <v>0</v>
      </c>
      <c r="Z172" s="11">
        <f>ABS(Table1[[#This Row],[Prod2]]-Table1[[#This Row],[Plan Revised]])</f>
        <v>0</v>
      </c>
      <c r="AA172" s="287">
        <f>IF(ABS(Table1[[#This Row],[Prod2]]-Table1[[#This Row],[Plan Revised]])&gt;Table1[[#This Row],[Plan Revised]],0,IF(Table1[[#This Row],[Plan Revised]]=0,0,1-ABS(Table1[[#This Row],[Prod2]]-Table1[[#This Row],[Plan Revised]])/Table1[[#This Row],[Plan Revised]]))</f>
        <v>0</v>
      </c>
      <c r="AB172" s="11"/>
      <c r="AC172" s="30"/>
      <c r="AD172"/>
      <c r="AF172"/>
    </row>
    <row r="173" spans="1:32">
      <c r="A173" s="15" t="str">
        <f>IF(Table1[Week]=WeekSel,"Yes","No")</f>
        <v>No</v>
      </c>
      <c r="B173" s="15" t="str">
        <f>IF((Table1[StartDate]&gt;=Date.GraphMin)*(Table1[StartDate]&lt;=Date.GraphMax)=1,"Yes","No")</f>
        <v>No</v>
      </c>
      <c r="C173" s="15" t="str">
        <f>IF(OR(Table1[[#This Row],[Site]]="FOOD MILLING",Table1[[#This Row],[Site]]="GODACO"), "No", "Yes")</f>
        <v>Yes</v>
      </c>
      <c r="D173" s="40">
        <f>MAX(DATE(Table1[Year],1,1),DATE(Table1[Year],1,1)-WEEKDAY(DATE(Table1[Year],1,1),2)+(Table1[WeekNum]-1)*7+1)</f>
        <v>44711</v>
      </c>
      <c r="E173" s="40">
        <f>MIN(DATE(Table1[Year]+1,1,0),DATE(Table1[Year],1,1)-WEEKDAY(DATE(Table1[Year],1,1),2)+Table1[WeekNum]*7)</f>
        <v>44717</v>
      </c>
      <c r="F173" s="15">
        <v>2022</v>
      </c>
      <c r="G173" s="15">
        <f t="shared" si="4"/>
        <v>6</v>
      </c>
      <c r="H173" s="15">
        <v>23</v>
      </c>
      <c r="I173" s="195" t="str">
        <f>"W" &amp;Table1[[#This Row],[WeekNum]]</f>
        <v>W23</v>
      </c>
      <c r="J173" s="195" t="str">
        <f t="shared" si="5"/>
        <v>22-W23</v>
      </c>
      <c r="K173" s="11" t="s">
        <v>719</v>
      </c>
      <c r="L173" s="11"/>
      <c r="M173" s="266" t="s">
        <v>72</v>
      </c>
      <c r="N173" s="266" t="s">
        <v>45</v>
      </c>
      <c r="O173" s="266" t="s">
        <v>384</v>
      </c>
      <c r="P173" s="11" t="s">
        <v>408</v>
      </c>
      <c r="Q173" s="11" t="s">
        <v>421</v>
      </c>
      <c r="R173" s="11">
        <v>0</v>
      </c>
      <c r="S173" s="11">
        <v>450</v>
      </c>
      <c r="T173" s="11">
        <f>ABS(Table1[[#This Row],[Prod]]-Table1[[#This Row],[Planned]])</f>
        <v>450</v>
      </c>
      <c r="U173" s="213">
        <f>IF(ABS(Table1[[#This Row],[Prod]]-Table1[[#This Row],[Planned]])&gt;Table1[[#This Row],[Planned]],0,IF(Table1[[#This Row],[Planned]]=0,0,1-ABS(Table1[[#This Row],[Prod]]-Table1[[#This Row],[Planned]])/Table1[[#This Row],[Planned]]))</f>
        <v>0</v>
      </c>
      <c r="V173" s="11"/>
      <c r="W173" s="11"/>
      <c r="X173" s="27">
        <v>450</v>
      </c>
      <c r="Y173" s="11">
        <f>Table1[[#This Row],[Prod]]</f>
        <v>450</v>
      </c>
      <c r="Z173" s="11">
        <f>ABS(Table1[[#This Row],[Prod2]]-Table1[[#This Row],[Plan Revised]])</f>
        <v>0</v>
      </c>
      <c r="AA173" s="287">
        <f>IF(ABS(Table1[[#This Row],[Prod2]]-Table1[[#This Row],[Plan Revised]])&gt;Table1[[#This Row],[Plan Revised]],0,IF(Table1[[#This Row],[Plan Revised]]=0,0,1-ABS(Table1[[#This Row],[Prod2]]-Table1[[#This Row],[Plan Revised]])/Table1[[#This Row],[Plan Revised]]))</f>
        <v>1</v>
      </c>
      <c r="AB173" s="11"/>
      <c r="AC173" s="30"/>
      <c r="AD173"/>
      <c r="AF173"/>
    </row>
    <row r="174" spans="1:32">
      <c r="A174" s="15" t="str">
        <f>IF(Table1[Week]=WeekSel,"Yes","No")</f>
        <v>No</v>
      </c>
      <c r="B174" s="15" t="str">
        <f>IF((Table1[StartDate]&gt;=Date.GraphMin)*(Table1[StartDate]&lt;=Date.GraphMax)=1,"Yes","No")</f>
        <v>No</v>
      </c>
      <c r="C174" s="15" t="str">
        <f>IF(OR(Table1[[#This Row],[Site]]="FOOD MILLING",Table1[[#This Row],[Site]]="GODACO"), "No", "Yes")</f>
        <v>Yes</v>
      </c>
      <c r="D174" s="40">
        <f>MAX(DATE(Table1[Year],1,1),DATE(Table1[Year],1,1)-WEEKDAY(DATE(Table1[Year],1,1),2)+(Table1[WeekNum]-1)*7+1)</f>
        <v>44711</v>
      </c>
      <c r="E174" s="40">
        <f>MIN(DATE(Table1[Year]+1,1,0),DATE(Table1[Year],1,1)-WEEKDAY(DATE(Table1[Year],1,1),2)+Table1[WeekNum]*7)</f>
        <v>44717</v>
      </c>
      <c r="F174" s="15">
        <v>2022</v>
      </c>
      <c r="G174" s="15">
        <f t="shared" si="4"/>
        <v>6</v>
      </c>
      <c r="H174" s="15">
        <v>23</v>
      </c>
      <c r="I174" s="195" t="str">
        <f>"W" &amp;Table1[[#This Row],[WeekNum]]</f>
        <v>W23</v>
      </c>
      <c r="J174" s="195" t="str">
        <f t="shared" si="5"/>
        <v>22-W23</v>
      </c>
      <c r="K174" s="11" t="s">
        <v>720</v>
      </c>
      <c r="L174" s="11"/>
      <c r="M174" s="266" t="s">
        <v>72</v>
      </c>
      <c r="N174" s="266" t="s">
        <v>45</v>
      </c>
      <c r="O174" s="266" t="s">
        <v>384</v>
      </c>
      <c r="P174" s="11" t="s">
        <v>408</v>
      </c>
      <c r="Q174" s="11" t="s">
        <v>421</v>
      </c>
      <c r="R174" s="11">
        <v>0</v>
      </c>
      <c r="S174" s="11">
        <v>0</v>
      </c>
      <c r="T174" s="11">
        <f>ABS(Table1[[#This Row],[Prod]]-Table1[[#This Row],[Planned]])</f>
        <v>0</v>
      </c>
      <c r="U174" s="213">
        <f>IF(ABS(Table1[[#This Row],[Prod]]-Table1[[#This Row],[Planned]])&gt;Table1[[#This Row],[Planned]],0,IF(Table1[[#This Row],[Planned]]=0,0,1-ABS(Table1[[#This Row],[Prod]]-Table1[[#This Row],[Planned]])/Table1[[#This Row],[Planned]]))</f>
        <v>0</v>
      </c>
      <c r="V174" s="11"/>
      <c r="W174" s="11"/>
      <c r="X174" s="27">
        <v>0</v>
      </c>
      <c r="Y174" s="11">
        <f>Table1[[#This Row],[Prod]]</f>
        <v>0</v>
      </c>
      <c r="Z174" s="11">
        <f>ABS(Table1[[#This Row],[Prod2]]-Table1[[#This Row],[Plan Revised]])</f>
        <v>0</v>
      </c>
      <c r="AA174" s="287">
        <f>IF(ABS(Table1[[#This Row],[Prod2]]-Table1[[#This Row],[Plan Revised]])&gt;Table1[[#This Row],[Plan Revised]],0,IF(Table1[[#This Row],[Plan Revised]]=0,0,1-ABS(Table1[[#This Row],[Prod2]]-Table1[[#This Row],[Plan Revised]])/Table1[[#This Row],[Plan Revised]]))</f>
        <v>0</v>
      </c>
      <c r="AB174" s="11"/>
      <c r="AC174" s="30"/>
      <c r="AD174"/>
      <c r="AF174"/>
    </row>
    <row r="175" spans="1:32">
      <c r="A175" s="15" t="str">
        <f>IF(Table1[Week]=WeekSel,"Yes","No")</f>
        <v>No</v>
      </c>
      <c r="B175" s="15" t="str">
        <f>IF((Table1[StartDate]&gt;=Date.GraphMin)*(Table1[StartDate]&lt;=Date.GraphMax)=1,"Yes","No")</f>
        <v>Yes</v>
      </c>
      <c r="C175" s="15" t="str">
        <f>IF(OR(Table1[[#This Row],[Site]]="FOOD MILLING",Table1[[#This Row],[Site]]="GODACO"), "No", "Yes")</f>
        <v>Yes</v>
      </c>
      <c r="D175" s="40">
        <f>MAX(DATE(Table1[Year],1,1),DATE(Table1[Year],1,1)-WEEKDAY(DATE(Table1[Year],1,1),2)+(Table1[WeekNum]-1)*7+1)</f>
        <v>44704</v>
      </c>
      <c r="E175" s="40">
        <f>MIN(DATE(Table1[Year]+1,1,0),DATE(Table1[Year],1,1)-WEEKDAY(DATE(Table1[Year],1,1),2)+Table1[WeekNum]*7)</f>
        <v>44710</v>
      </c>
      <c r="F175" s="11">
        <v>2022</v>
      </c>
      <c r="G175" s="15">
        <f t="shared" si="4"/>
        <v>5</v>
      </c>
      <c r="H175" s="15">
        <v>22</v>
      </c>
      <c r="I175" s="195" t="str">
        <f>"W" &amp;Table1[[#This Row],[WeekNum]]</f>
        <v>W22</v>
      </c>
      <c r="J175" s="195" t="str">
        <f t="shared" si="5"/>
        <v>22-W22</v>
      </c>
      <c r="K175" s="11" t="s">
        <v>644</v>
      </c>
      <c r="L175" s="11"/>
      <c r="M175" s="266" t="s">
        <v>72</v>
      </c>
      <c r="N175" s="11" t="s">
        <v>428</v>
      </c>
      <c r="O175" s="266" t="s">
        <v>372</v>
      </c>
      <c r="P175" s="11" t="s">
        <v>373</v>
      </c>
      <c r="Q175" s="11" t="s">
        <v>419</v>
      </c>
      <c r="R175" s="11">
        <v>0</v>
      </c>
      <c r="S175" s="11">
        <v>0</v>
      </c>
      <c r="T175" s="11">
        <f>ABS(Table1[[#This Row],[Prod]]-Table1[[#This Row],[Planned]])</f>
        <v>0</v>
      </c>
      <c r="U175" s="213">
        <f>IF(ABS(Table1[[#This Row],[Prod]]-Table1[[#This Row],[Planned]])&gt;Table1[[#This Row],[Planned]],0,IF(Table1[[#This Row],[Planned]]=0,0,1-ABS(Table1[[#This Row],[Prod]]-Table1[[#This Row],[Planned]])/Table1[[#This Row],[Planned]]))</f>
        <v>0</v>
      </c>
      <c r="V175" s="11"/>
      <c r="W175" s="11"/>
      <c r="X175" s="27">
        <v>0</v>
      </c>
      <c r="Y175" s="11">
        <f>Table1[[#This Row],[Prod]]</f>
        <v>0</v>
      </c>
      <c r="Z175" s="11">
        <f>ABS(Table1[[#This Row],[Prod2]]-Table1[[#This Row],[Plan Revised]])</f>
        <v>0</v>
      </c>
      <c r="AA175" s="287">
        <f>IF(ABS(Table1[[#This Row],[Prod2]]-Table1[[#This Row],[Plan Revised]])&gt;Table1[[#This Row],[Plan Revised]],0,IF(Table1[[#This Row],[Plan Revised]]=0,0,1-ABS(Table1[[#This Row],[Prod2]]-Table1[[#This Row],[Plan Revised]])/Table1[[#This Row],[Plan Revised]]))</f>
        <v>0</v>
      </c>
      <c r="AB175" s="11"/>
      <c r="AC175" s="30"/>
      <c r="AD175"/>
      <c r="AF175"/>
    </row>
    <row r="176" spans="1:32">
      <c r="A176" s="15" t="str">
        <f>IF(Table1[Week]=WeekSel,"Yes","No")</f>
        <v>No</v>
      </c>
      <c r="B176" s="15" t="str">
        <f>IF((Table1[StartDate]&gt;=Date.GraphMin)*(Table1[StartDate]&lt;=Date.GraphMax)=1,"Yes","No")</f>
        <v>Yes</v>
      </c>
      <c r="C176" s="15" t="str">
        <f>IF(OR(Table1[[#This Row],[Site]]="FOOD MILLING",Table1[[#This Row],[Site]]="GODACO"), "No", "Yes")</f>
        <v>Yes</v>
      </c>
      <c r="D176" s="40">
        <f>MAX(DATE(Table1[Year],1,1),DATE(Table1[Year],1,1)-WEEKDAY(DATE(Table1[Year],1,1),2)+(Table1[WeekNum]-1)*7+1)</f>
        <v>44704</v>
      </c>
      <c r="E176" s="40">
        <f>MIN(DATE(Table1[Year]+1,1,0),DATE(Table1[Year],1,1)-WEEKDAY(DATE(Table1[Year],1,1),2)+Table1[WeekNum]*7)</f>
        <v>44710</v>
      </c>
      <c r="F176" s="11">
        <v>2022</v>
      </c>
      <c r="G176" s="15">
        <f t="shared" si="4"/>
        <v>5</v>
      </c>
      <c r="H176" s="15">
        <v>22</v>
      </c>
      <c r="I176" s="195" t="str">
        <f>"W" &amp;Table1[[#This Row],[WeekNum]]</f>
        <v>W22</v>
      </c>
      <c r="J176" s="195" t="str">
        <f t="shared" si="5"/>
        <v>22-W22</v>
      </c>
      <c r="K176" s="11" t="s">
        <v>536</v>
      </c>
      <c r="L176" s="11"/>
      <c r="M176" s="266" t="s">
        <v>72</v>
      </c>
      <c r="N176" s="11" t="s">
        <v>428</v>
      </c>
      <c r="O176" s="266" t="s">
        <v>372</v>
      </c>
      <c r="P176" s="11" t="s">
        <v>373</v>
      </c>
      <c r="Q176" s="11" t="s">
        <v>419</v>
      </c>
      <c r="R176" s="11">
        <v>1000</v>
      </c>
      <c r="S176" s="11">
        <v>1074.57</v>
      </c>
      <c r="T176" s="11">
        <f>ABS(Table1[[#This Row],[Prod]]-Table1[[#This Row],[Planned]])</f>
        <v>74.569999999999936</v>
      </c>
      <c r="U176" s="213">
        <f>IF(ABS(Table1[[#This Row],[Prod]]-Table1[[#This Row],[Planned]])&gt;Table1[[#This Row],[Planned]],0,IF(Table1[[#This Row],[Planned]]=0,0,1-ABS(Table1[[#This Row],[Prod]]-Table1[[#This Row],[Planned]])/Table1[[#This Row],[Planned]]))</f>
        <v>0.92543000000000009</v>
      </c>
      <c r="V176" s="11"/>
      <c r="W176" s="11"/>
      <c r="X176" s="27">
        <v>1000</v>
      </c>
      <c r="Y176" s="11">
        <f>Table1[[#This Row],[Prod]]</f>
        <v>1074.57</v>
      </c>
      <c r="Z176" s="11">
        <f>ABS(Table1[[#This Row],[Prod2]]-Table1[[#This Row],[Plan Revised]])</f>
        <v>74.569999999999936</v>
      </c>
      <c r="AA176" s="287">
        <f>IF(ABS(Table1[[#This Row],[Prod2]]-Table1[[#This Row],[Plan Revised]])&gt;Table1[[#This Row],[Plan Revised]],0,IF(Table1[[#This Row],[Plan Revised]]=0,0,1-ABS(Table1[[#This Row],[Prod2]]-Table1[[#This Row],[Plan Revised]])/Table1[[#This Row],[Plan Revised]]))</f>
        <v>0.92543000000000009</v>
      </c>
      <c r="AB176" s="11"/>
      <c r="AC176" s="30"/>
      <c r="AD176"/>
      <c r="AF176"/>
    </row>
    <row r="177" spans="1:32">
      <c r="A177" s="15" t="str">
        <f>IF(Table1[Week]=WeekSel,"Yes","No")</f>
        <v>No</v>
      </c>
      <c r="B177" s="15" t="str">
        <f>IF((Table1[StartDate]&gt;=Date.GraphMin)*(Table1[StartDate]&lt;=Date.GraphMax)=1,"Yes","No")</f>
        <v>Yes</v>
      </c>
      <c r="C177" s="15" t="str">
        <f>IF(OR(Table1[[#This Row],[Site]]="FOOD MILLING",Table1[[#This Row],[Site]]="GODACO"), "No", "Yes")</f>
        <v>Yes</v>
      </c>
      <c r="D177" s="40">
        <f>MAX(DATE(Table1[Year],1,1),DATE(Table1[Year],1,1)-WEEKDAY(DATE(Table1[Year],1,1),2)+(Table1[WeekNum]-1)*7+1)</f>
        <v>44704</v>
      </c>
      <c r="E177" s="40">
        <f>MIN(DATE(Table1[Year]+1,1,0),DATE(Table1[Year],1,1)-WEEKDAY(DATE(Table1[Year],1,1),2)+Table1[WeekNum]*7)</f>
        <v>44710</v>
      </c>
      <c r="F177" s="11">
        <v>2022</v>
      </c>
      <c r="G177" s="15">
        <f t="shared" si="4"/>
        <v>5</v>
      </c>
      <c r="H177" s="15">
        <v>22</v>
      </c>
      <c r="I177" s="195" t="str">
        <f>"W" &amp;Table1[[#This Row],[WeekNum]]</f>
        <v>W22</v>
      </c>
      <c r="J177" s="195" t="str">
        <f t="shared" si="5"/>
        <v>22-W22</v>
      </c>
      <c r="K177" s="11" t="s">
        <v>537</v>
      </c>
      <c r="L177" s="11"/>
      <c r="M177" s="266" t="s">
        <v>72</v>
      </c>
      <c r="N177" s="11" t="s">
        <v>428</v>
      </c>
      <c r="O177" s="266" t="s">
        <v>372</v>
      </c>
      <c r="P177" s="11" t="s">
        <v>373</v>
      </c>
      <c r="Q177" s="11" t="s">
        <v>419</v>
      </c>
      <c r="R177" s="11">
        <v>500</v>
      </c>
      <c r="S177" s="11">
        <v>522.23500000000001</v>
      </c>
      <c r="T177" s="11">
        <f>ABS(Table1[[#This Row],[Prod]]-Table1[[#This Row],[Planned]])</f>
        <v>22.235000000000014</v>
      </c>
      <c r="U177" s="213">
        <f>IF(ABS(Table1[[#This Row],[Prod]]-Table1[[#This Row],[Planned]])&gt;Table1[[#This Row],[Planned]],0,IF(Table1[[#This Row],[Planned]]=0,0,1-ABS(Table1[[#This Row],[Prod]]-Table1[[#This Row],[Planned]])/Table1[[#This Row],[Planned]]))</f>
        <v>0.95552999999999999</v>
      </c>
      <c r="V177" s="11"/>
      <c r="W177" s="11"/>
      <c r="X177" s="27">
        <v>500</v>
      </c>
      <c r="Y177" s="11">
        <f>Table1[[#This Row],[Prod]]</f>
        <v>522.23500000000001</v>
      </c>
      <c r="Z177" s="11">
        <f>ABS(Table1[[#This Row],[Prod2]]-Table1[[#This Row],[Plan Revised]])</f>
        <v>22.235000000000014</v>
      </c>
      <c r="AA177" s="287">
        <f>IF(ABS(Table1[[#This Row],[Prod2]]-Table1[[#This Row],[Plan Revised]])&gt;Table1[[#This Row],[Plan Revised]],0,IF(Table1[[#This Row],[Plan Revised]]=0,0,1-ABS(Table1[[#This Row],[Prod2]]-Table1[[#This Row],[Plan Revised]])/Table1[[#This Row],[Plan Revised]]))</f>
        <v>0.95552999999999999</v>
      </c>
      <c r="AB177" s="11"/>
      <c r="AC177" s="30"/>
      <c r="AD177"/>
      <c r="AF177"/>
    </row>
    <row r="178" spans="1:32">
      <c r="A178" s="15" t="str">
        <f>IF(Table1[Week]=WeekSel,"Yes","No")</f>
        <v>No</v>
      </c>
      <c r="B178" s="15" t="str">
        <f>IF((Table1[StartDate]&gt;=Date.GraphMin)*(Table1[StartDate]&lt;=Date.GraphMax)=1,"Yes","No")</f>
        <v>Yes</v>
      </c>
      <c r="C178" s="15" t="str">
        <f>IF(OR(Table1[[#This Row],[Site]]="FOOD MILLING",Table1[[#This Row],[Site]]="GODACO"), "No", "Yes")</f>
        <v>Yes</v>
      </c>
      <c r="D178" s="40">
        <f>MAX(DATE(Table1[Year],1,1),DATE(Table1[Year],1,1)-WEEKDAY(DATE(Table1[Year],1,1),2)+(Table1[WeekNum]-1)*7+1)</f>
        <v>44704</v>
      </c>
      <c r="E178" s="40">
        <f>MIN(DATE(Table1[Year]+1,1,0),DATE(Table1[Year],1,1)-WEEKDAY(DATE(Table1[Year],1,1),2)+Table1[WeekNum]*7)</f>
        <v>44710</v>
      </c>
      <c r="F178" s="11">
        <v>2022</v>
      </c>
      <c r="G178" s="15">
        <f t="shared" si="4"/>
        <v>5</v>
      </c>
      <c r="H178" s="15">
        <v>22</v>
      </c>
      <c r="I178" s="195" t="str">
        <f>"W" &amp;Table1[[#This Row],[WeekNum]]</f>
        <v>W22</v>
      </c>
      <c r="J178" s="195" t="str">
        <f t="shared" si="5"/>
        <v>22-W22</v>
      </c>
      <c r="K178" s="11" t="s">
        <v>535</v>
      </c>
      <c r="L178" s="11"/>
      <c r="M178" s="266" t="s">
        <v>72</v>
      </c>
      <c r="N178" s="11" t="s">
        <v>428</v>
      </c>
      <c r="O178" s="266" t="s">
        <v>372</v>
      </c>
      <c r="P178" s="11" t="s">
        <v>373</v>
      </c>
      <c r="Q178" s="11" t="s">
        <v>419</v>
      </c>
      <c r="R178" s="11">
        <v>1000</v>
      </c>
      <c r="S178" s="11">
        <v>1033.9349999999999</v>
      </c>
      <c r="T178" s="11">
        <f>ABS(Table1[[#This Row],[Prod]]-Table1[[#This Row],[Planned]])</f>
        <v>33.934999999999945</v>
      </c>
      <c r="U178" s="213">
        <f>IF(ABS(Table1[[#This Row],[Prod]]-Table1[[#This Row],[Planned]])&gt;Table1[[#This Row],[Planned]],0,IF(Table1[[#This Row],[Planned]]=0,0,1-ABS(Table1[[#This Row],[Prod]]-Table1[[#This Row],[Planned]])/Table1[[#This Row],[Planned]]))</f>
        <v>0.96606500000000006</v>
      </c>
      <c r="V178" s="11"/>
      <c r="W178" s="11"/>
      <c r="X178" s="27">
        <v>1000</v>
      </c>
      <c r="Y178" s="11">
        <f>Table1[[#This Row],[Prod]]</f>
        <v>1033.9349999999999</v>
      </c>
      <c r="Z178" s="11">
        <f>ABS(Table1[[#This Row],[Prod2]]-Table1[[#This Row],[Plan Revised]])</f>
        <v>33.934999999999945</v>
      </c>
      <c r="AA178" s="287">
        <f>IF(ABS(Table1[[#This Row],[Prod2]]-Table1[[#This Row],[Plan Revised]])&gt;Table1[[#This Row],[Plan Revised]],0,IF(Table1[[#This Row],[Plan Revised]]=0,0,1-ABS(Table1[[#This Row],[Prod2]]-Table1[[#This Row],[Plan Revised]])/Table1[[#This Row],[Plan Revised]]))</f>
        <v>0.96606500000000006</v>
      </c>
      <c r="AB178" s="11"/>
      <c r="AC178" s="30"/>
      <c r="AD178"/>
      <c r="AF178"/>
    </row>
    <row r="179" spans="1:32">
      <c r="A179" s="15" t="str">
        <f>IF(Table1[Week]=WeekSel,"Yes","No")</f>
        <v>No</v>
      </c>
      <c r="B179" s="15" t="str">
        <f>IF((Table1[StartDate]&gt;=Date.GraphMin)*(Table1[StartDate]&lt;=Date.GraphMax)=1,"Yes","No")</f>
        <v>Yes</v>
      </c>
      <c r="C179" s="15" t="str">
        <f>IF(OR(Table1[[#This Row],[Site]]="FOOD MILLING",Table1[[#This Row],[Site]]="GODACO"), "No", "Yes")</f>
        <v>Yes</v>
      </c>
      <c r="D179" s="40">
        <f>MAX(DATE(Table1[Year],1,1),DATE(Table1[Year],1,1)-WEEKDAY(DATE(Table1[Year],1,1),2)+(Table1[WeekNum]-1)*7+1)</f>
        <v>44704</v>
      </c>
      <c r="E179" s="40">
        <f>MIN(DATE(Table1[Year]+1,1,0),DATE(Table1[Year],1,1)-WEEKDAY(DATE(Table1[Year],1,1),2)+Table1[WeekNum]*7)</f>
        <v>44710</v>
      </c>
      <c r="F179" s="11">
        <v>2022</v>
      </c>
      <c r="G179" s="15">
        <f t="shared" si="4"/>
        <v>5</v>
      </c>
      <c r="H179" s="15">
        <v>22</v>
      </c>
      <c r="I179" s="195" t="str">
        <f>"W" &amp;Table1[[#This Row],[WeekNum]]</f>
        <v>W22</v>
      </c>
      <c r="J179" s="195" t="str">
        <f t="shared" si="5"/>
        <v>22-W22</v>
      </c>
      <c r="K179" s="11" t="s">
        <v>539</v>
      </c>
      <c r="L179" s="11"/>
      <c r="M179" s="266" t="s">
        <v>72</v>
      </c>
      <c r="N179" s="11" t="s">
        <v>428</v>
      </c>
      <c r="O179" s="266" t="s">
        <v>374</v>
      </c>
      <c r="P179" s="11" t="s">
        <v>375</v>
      </c>
      <c r="Q179" s="11" t="s">
        <v>421</v>
      </c>
      <c r="R179" s="11">
        <v>0</v>
      </c>
      <c r="S179" s="11">
        <v>0</v>
      </c>
      <c r="T179" s="11">
        <f>ABS(Table1[[#This Row],[Prod]]-Table1[[#This Row],[Planned]])</f>
        <v>0</v>
      </c>
      <c r="U179" s="213">
        <f>IF(ABS(Table1[[#This Row],[Prod]]-Table1[[#This Row],[Planned]])&gt;Table1[[#This Row],[Planned]],0,IF(Table1[[#This Row],[Planned]]=0,0,1-ABS(Table1[[#This Row],[Prod]]-Table1[[#This Row],[Planned]])/Table1[[#This Row],[Planned]]))</f>
        <v>0</v>
      </c>
      <c r="V179" s="11"/>
      <c r="W179" s="11"/>
      <c r="X179" s="27">
        <v>0</v>
      </c>
      <c r="Y179" s="11">
        <f>Table1[[#This Row],[Prod]]</f>
        <v>0</v>
      </c>
      <c r="Z179" s="11">
        <f>ABS(Table1[[#This Row],[Prod2]]-Table1[[#This Row],[Plan Revised]])</f>
        <v>0</v>
      </c>
      <c r="AA179" s="287">
        <f>IF(ABS(Table1[[#This Row],[Prod2]]-Table1[[#This Row],[Plan Revised]])&gt;Table1[[#This Row],[Plan Revised]],0,IF(Table1[[#This Row],[Plan Revised]]=0,0,1-ABS(Table1[[#This Row],[Prod2]]-Table1[[#This Row],[Plan Revised]])/Table1[[#This Row],[Plan Revised]]))</f>
        <v>0</v>
      </c>
      <c r="AB179" s="11"/>
      <c r="AC179" s="30"/>
      <c r="AD179"/>
      <c r="AF179"/>
    </row>
    <row r="180" spans="1:32">
      <c r="A180" s="15" t="str">
        <f>IF(Table1[Week]=WeekSel,"Yes","No")</f>
        <v>No</v>
      </c>
      <c r="B180" s="15" t="str">
        <f>IF((Table1[StartDate]&gt;=Date.GraphMin)*(Table1[StartDate]&lt;=Date.GraphMax)=1,"Yes","No")</f>
        <v>Yes</v>
      </c>
      <c r="C180" s="15" t="str">
        <f>IF(OR(Table1[[#This Row],[Site]]="FOOD MILLING",Table1[[#This Row],[Site]]="GODACO"), "No", "Yes")</f>
        <v>Yes</v>
      </c>
      <c r="D180" s="40">
        <f>MAX(DATE(Table1[Year],1,1),DATE(Table1[Year],1,1)-WEEKDAY(DATE(Table1[Year],1,1),2)+(Table1[WeekNum]-1)*7+1)</f>
        <v>44704</v>
      </c>
      <c r="E180" s="40">
        <f>MIN(DATE(Table1[Year]+1,1,0),DATE(Table1[Year],1,1)-WEEKDAY(DATE(Table1[Year],1,1),2)+Table1[WeekNum]*7)</f>
        <v>44710</v>
      </c>
      <c r="F180" s="11">
        <v>2022</v>
      </c>
      <c r="G180" s="15">
        <f t="shared" si="4"/>
        <v>5</v>
      </c>
      <c r="H180" s="15">
        <v>22</v>
      </c>
      <c r="I180" s="195" t="str">
        <f>"W" &amp;Table1[[#This Row],[WeekNum]]</f>
        <v>W22</v>
      </c>
      <c r="J180" s="195" t="str">
        <f t="shared" si="5"/>
        <v>22-W22</v>
      </c>
      <c r="K180" s="11" t="s">
        <v>641</v>
      </c>
      <c r="L180" s="11"/>
      <c r="M180" s="266" t="s">
        <v>72</v>
      </c>
      <c r="N180" s="11" t="s">
        <v>428</v>
      </c>
      <c r="O180" s="266" t="s">
        <v>374</v>
      </c>
      <c r="P180" s="11" t="s">
        <v>379</v>
      </c>
      <c r="Q180" s="11" t="s">
        <v>421</v>
      </c>
      <c r="R180" s="11">
        <v>0</v>
      </c>
      <c r="S180" s="11"/>
      <c r="T180" s="11">
        <f>ABS(Table1[[#This Row],[Prod]]-Table1[[#This Row],[Planned]])</f>
        <v>0</v>
      </c>
      <c r="U180" s="213">
        <f>IF(ABS(Table1[[#This Row],[Prod]]-Table1[[#This Row],[Planned]])&gt;Table1[[#This Row],[Planned]],0,IF(Table1[[#This Row],[Planned]]=0,0,1-ABS(Table1[[#This Row],[Prod]]-Table1[[#This Row],[Planned]])/Table1[[#This Row],[Planned]]))</f>
        <v>0</v>
      </c>
      <c r="V180" s="11"/>
      <c r="W180" s="11"/>
      <c r="X180" s="27"/>
      <c r="Y180" s="11">
        <f>Table1[[#This Row],[Prod]]</f>
        <v>0</v>
      </c>
      <c r="Z180" s="11">
        <f>ABS(Table1[[#This Row],[Prod2]]-Table1[[#This Row],[Plan Revised]])</f>
        <v>0</v>
      </c>
      <c r="AA180" s="287">
        <f>IF(ABS(Table1[[#This Row],[Prod2]]-Table1[[#This Row],[Plan Revised]])&gt;Table1[[#This Row],[Plan Revised]],0,IF(Table1[[#This Row],[Plan Revised]]=0,0,1-ABS(Table1[[#This Row],[Prod2]]-Table1[[#This Row],[Plan Revised]])/Table1[[#This Row],[Plan Revised]]))</f>
        <v>0</v>
      </c>
      <c r="AB180" s="11"/>
      <c r="AC180" s="30"/>
      <c r="AD180"/>
      <c r="AF180"/>
    </row>
    <row r="181" spans="1:32">
      <c r="A181" s="15" t="str">
        <f>IF(Table1[Week]=WeekSel,"Yes","No")</f>
        <v>No</v>
      </c>
      <c r="B181" s="15" t="str">
        <f>IF((Table1[StartDate]&gt;=Date.GraphMin)*(Table1[StartDate]&lt;=Date.GraphMax)=1,"Yes","No")</f>
        <v>Yes</v>
      </c>
      <c r="C181" s="15" t="str">
        <f>IF(OR(Table1[[#This Row],[Site]]="FOOD MILLING",Table1[[#This Row],[Site]]="GODACO"), "No", "Yes")</f>
        <v>Yes</v>
      </c>
      <c r="D181" s="40">
        <f>MAX(DATE(Table1[Year],1,1),DATE(Table1[Year],1,1)-WEEKDAY(DATE(Table1[Year],1,1),2)+(Table1[WeekNum]-1)*7+1)</f>
        <v>44704</v>
      </c>
      <c r="E181" s="40">
        <f>MIN(DATE(Table1[Year]+1,1,0),DATE(Table1[Year],1,1)-WEEKDAY(DATE(Table1[Year],1,1),2)+Table1[WeekNum]*7)</f>
        <v>44710</v>
      </c>
      <c r="F181" s="11">
        <v>2022</v>
      </c>
      <c r="G181" s="15">
        <f t="shared" si="4"/>
        <v>5</v>
      </c>
      <c r="H181" s="15">
        <v>22</v>
      </c>
      <c r="I181" s="195" t="str">
        <f>"W" &amp;Table1[[#This Row],[WeekNum]]</f>
        <v>W22</v>
      </c>
      <c r="J181" s="195" t="str">
        <f t="shared" si="5"/>
        <v>22-W22</v>
      </c>
      <c r="K181" s="11" t="s">
        <v>642</v>
      </c>
      <c r="L181" s="11"/>
      <c r="M181" s="266" t="s">
        <v>72</v>
      </c>
      <c r="N181" s="11" t="s">
        <v>428</v>
      </c>
      <c r="O181" s="266" t="s">
        <v>374</v>
      </c>
      <c r="P181" s="11" t="s">
        <v>376</v>
      </c>
      <c r="Q181" s="11" t="s">
        <v>419</v>
      </c>
      <c r="R181" s="11">
        <v>0</v>
      </c>
      <c r="S181" s="11"/>
      <c r="T181" s="11">
        <f>ABS(Table1[[#This Row],[Prod]]-Table1[[#This Row],[Planned]])</f>
        <v>0</v>
      </c>
      <c r="U181" s="213">
        <f>IF(ABS(Table1[[#This Row],[Prod]]-Table1[[#This Row],[Planned]])&gt;Table1[[#This Row],[Planned]],0,IF(Table1[[#This Row],[Planned]]=0,0,1-ABS(Table1[[#This Row],[Prod]]-Table1[[#This Row],[Planned]])/Table1[[#This Row],[Planned]]))</f>
        <v>0</v>
      </c>
      <c r="V181" s="11"/>
      <c r="W181" s="11"/>
      <c r="X181" s="27"/>
      <c r="Y181" s="11">
        <f>Table1[[#This Row],[Prod]]</f>
        <v>0</v>
      </c>
      <c r="Z181" s="11">
        <f>ABS(Table1[[#This Row],[Prod2]]-Table1[[#This Row],[Plan Revised]])</f>
        <v>0</v>
      </c>
      <c r="AA181" s="287">
        <f>IF(ABS(Table1[[#This Row],[Prod2]]-Table1[[#This Row],[Plan Revised]])&gt;Table1[[#This Row],[Plan Revised]],0,IF(Table1[[#This Row],[Plan Revised]]=0,0,1-ABS(Table1[[#This Row],[Prod2]]-Table1[[#This Row],[Plan Revised]])/Table1[[#This Row],[Plan Revised]]))</f>
        <v>0</v>
      </c>
      <c r="AB181" s="11"/>
      <c r="AC181" s="30"/>
      <c r="AD181"/>
      <c r="AF181"/>
    </row>
    <row r="182" spans="1:32">
      <c r="A182" s="15" t="str">
        <f>IF(Table1[Week]=WeekSel,"Yes","No")</f>
        <v>No</v>
      </c>
      <c r="B182" s="15" t="str">
        <f>IF((Table1[StartDate]&gt;=Date.GraphMin)*(Table1[StartDate]&lt;=Date.GraphMax)=1,"Yes","No")</f>
        <v>Yes</v>
      </c>
      <c r="C182" s="15" t="str">
        <f>IF(OR(Table1[[#This Row],[Site]]="FOOD MILLING",Table1[[#This Row],[Site]]="GODACO"), "No", "Yes")</f>
        <v>Yes</v>
      </c>
      <c r="D182" s="40">
        <f>MAX(DATE(Table1[Year],1,1),DATE(Table1[Year],1,1)-WEEKDAY(DATE(Table1[Year],1,1),2)+(Table1[WeekNum]-1)*7+1)</f>
        <v>44704</v>
      </c>
      <c r="E182" s="40">
        <f>MIN(DATE(Table1[Year]+1,1,0),DATE(Table1[Year],1,1)-WEEKDAY(DATE(Table1[Year],1,1),2)+Table1[WeekNum]*7)</f>
        <v>44710</v>
      </c>
      <c r="F182" s="11">
        <v>2022</v>
      </c>
      <c r="G182" s="15">
        <f t="shared" si="4"/>
        <v>5</v>
      </c>
      <c r="H182" s="15">
        <v>22</v>
      </c>
      <c r="I182" s="195" t="str">
        <f>"W" &amp;Table1[[#This Row],[WeekNum]]</f>
        <v>W22</v>
      </c>
      <c r="J182" s="195" t="str">
        <f t="shared" si="5"/>
        <v>22-W22</v>
      </c>
      <c r="K182" s="11" t="s">
        <v>538</v>
      </c>
      <c r="L182" s="11"/>
      <c r="M182" s="266" t="s">
        <v>72</v>
      </c>
      <c r="N182" s="11" t="s">
        <v>428</v>
      </c>
      <c r="O182" s="266" t="s">
        <v>374</v>
      </c>
      <c r="P182" s="11" t="s">
        <v>376</v>
      </c>
      <c r="Q182" s="11" t="s">
        <v>419</v>
      </c>
      <c r="R182" s="11">
        <v>1200</v>
      </c>
      <c r="S182" s="11">
        <v>1251.25</v>
      </c>
      <c r="T182" s="11">
        <f>ABS(Table1[[#This Row],[Prod]]-Table1[[#This Row],[Planned]])</f>
        <v>51.25</v>
      </c>
      <c r="U182" s="213">
        <f>IF(ABS(Table1[[#This Row],[Prod]]-Table1[[#This Row],[Planned]])&gt;Table1[[#This Row],[Planned]],0,IF(Table1[[#This Row],[Planned]]=0,0,1-ABS(Table1[[#This Row],[Prod]]-Table1[[#This Row],[Planned]])/Table1[[#This Row],[Planned]]))</f>
        <v>0.95729166666666665</v>
      </c>
      <c r="V182" s="11"/>
      <c r="W182" s="11"/>
      <c r="X182" s="27">
        <v>1200</v>
      </c>
      <c r="Y182" s="11">
        <f>Table1[[#This Row],[Prod]]</f>
        <v>1251.25</v>
      </c>
      <c r="Z182" s="11">
        <f>ABS(Table1[[#This Row],[Prod2]]-Table1[[#This Row],[Plan Revised]])</f>
        <v>51.25</v>
      </c>
      <c r="AA182" s="287">
        <f>IF(ABS(Table1[[#This Row],[Prod2]]-Table1[[#This Row],[Plan Revised]])&gt;Table1[[#This Row],[Plan Revised]],0,IF(Table1[[#This Row],[Plan Revised]]=0,0,1-ABS(Table1[[#This Row],[Prod2]]-Table1[[#This Row],[Plan Revised]])/Table1[[#This Row],[Plan Revised]]))</f>
        <v>0.95729166666666665</v>
      </c>
      <c r="AB182" s="11"/>
      <c r="AC182" s="30"/>
      <c r="AD182"/>
      <c r="AF182"/>
    </row>
    <row r="183" spans="1:32">
      <c r="A183" s="15" t="str">
        <f>IF(Table1[Week]=WeekSel,"Yes","No")</f>
        <v>No</v>
      </c>
      <c r="B183" s="15" t="str">
        <f>IF((Table1[StartDate]&gt;=Date.GraphMin)*(Table1[StartDate]&lt;=Date.GraphMax)=1,"Yes","No")</f>
        <v>Yes</v>
      </c>
      <c r="C183" s="15" t="str">
        <f>IF(OR(Table1[[#This Row],[Site]]="FOOD MILLING",Table1[[#This Row],[Site]]="GODACO"), "No", "Yes")</f>
        <v>Yes</v>
      </c>
      <c r="D183" s="40">
        <f>MAX(DATE(Table1[Year],1,1),DATE(Table1[Year],1,1)-WEEKDAY(DATE(Table1[Year],1,1),2)+(Table1[WeekNum]-1)*7+1)</f>
        <v>44704</v>
      </c>
      <c r="E183" s="40">
        <f>MIN(DATE(Table1[Year]+1,1,0),DATE(Table1[Year],1,1)-WEEKDAY(DATE(Table1[Year],1,1),2)+Table1[WeekNum]*7)</f>
        <v>44710</v>
      </c>
      <c r="F183" s="11">
        <v>2022</v>
      </c>
      <c r="G183" s="15">
        <f t="shared" si="4"/>
        <v>5</v>
      </c>
      <c r="H183" s="15">
        <v>22</v>
      </c>
      <c r="I183" s="195" t="str">
        <f>"W" &amp;Table1[[#This Row],[WeekNum]]</f>
        <v>W22</v>
      </c>
      <c r="J183" s="195" t="str">
        <f t="shared" si="5"/>
        <v>22-W22</v>
      </c>
      <c r="K183" s="11" t="s">
        <v>37</v>
      </c>
      <c r="L183" s="11"/>
      <c r="M183" s="266" t="s">
        <v>72</v>
      </c>
      <c r="N183" s="11" t="s">
        <v>428</v>
      </c>
      <c r="O183" s="266" t="s">
        <v>372</v>
      </c>
      <c r="P183" s="11" t="s">
        <v>373</v>
      </c>
      <c r="Q183" s="11" t="s">
        <v>419</v>
      </c>
      <c r="R183" s="11">
        <v>0</v>
      </c>
      <c r="S183" s="11"/>
      <c r="T183" s="11">
        <f>ABS(Table1[[#This Row],[Prod]]-Table1[[#This Row],[Planned]])</f>
        <v>0</v>
      </c>
      <c r="U183" s="213">
        <f>IF(ABS(Table1[[#This Row],[Prod]]-Table1[[#This Row],[Planned]])&gt;Table1[[#This Row],[Planned]],0,IF(Table1[[#This Row],[Planned]]=0,0,1-ABS(Table1[[#This Row],[Prod]]-Table1[[#This Row],[Planned]])/Table1[[#This Row],[Planned]]))</f>
        <v>0</v>
      </c>
      <c r="V183" s="11"/>
      <c r="W183" s="11"/>
      <c r="X183" s="27"/>
      <c r="Y183" s="11">
        <f>Table1[[#This Row],[Prod]]</f>
        <v>0</v>
      </c>
      <c r="Z183" s="11">
        <f>ABS(Table1[[#This Row],[Prod2]]-Table1[[#This Row],[Plan Revised]])</f>
        <v>0</v>
      </c>
      <c r="AA183" s="287">
        <f>IF(ABS(Table1[[#This Row],[Prod2]]-Table1[[#This Row],[Plan Revised]])&gt;Table1[[#This Row],[Plan Revised]],0,IF(Table1[[#This Row],[Plan Revised]]=0,0,1-ABS(Table1[[#This Row],[Prod2]]-Table1[[#This Row],[Plan Revised]])/Table1[[#This Row],[Plan Revised]]))</f>
        <v>0</v>
      </c>
      <c r="AB183" s="11"/>
      <c r="AC183" s="30"/>
      <c r="AD183"/>
      <c r="AF183"/>
    </row>
    <row r="184" spans="1:32">
      <c r="A184" s="15" t="str">
        <f>IF(Table1[Week]=WeekSel,"Yes","No")</f>
        <v>No</v>
      </c>
      <c r="B184" s="15" t="str">
        <f>IF((Table1[StartDate]&gt;=Date.GraphMin)*(Table1[StartDate]&lt;=Date.GraphMax)=1,"Yes","No")</f>
        <v>Yes</v>
      </c>
      <c r="C184" s="15" t="str">
        <f>IF(OR(Table1[[#This Row],[Site]]="FOOD MILLING",Table1[[#This Row],[Site]]="GODACO"), "No", "Yes")</f>
        <v>Yes</v>
      </c>
      <c r="D184" s="40">
        <f>MAX(DATE(Table1[Year],1,1),DATE(Table1[Year],1,1)-WEEKDAY(DATE(Table1[Year],1,1),2)+(Table1[WeekNum]-1)*7+1)</f>
        <v>44704</v>
      </c>
      <c r="E184" s="40">
        <f>MIN(DATE(Table1[Year]+1,1,0),DATE(Table1[Year],1,1)-WEEKDAY(DATE(Table1[Year],1,1),2)+Table1[WeekNum]*7)</f>
        <v>44710</v>
      </c>
      <c r="F184" s="11">
        <v>2022</v>
      </c>
      <c r="G184" s="15">
        <f t="shared" si="4"/>
        <v>5</v>
      </c>
      <c r="H184" s="15">
        <v>22</v>
      </c>
      <c r="I184" s="195" t="str">
        <f>"W" &amp;Table1[[#This Row],[WeekNum]]</f>
        <v>W22</v>
      </c>
      <c r="J184" s="195" t="str">
        <f t="shared" si="5"/>
        <v>22-W22</v>
      </c>
      <c r="K184" s="11" t="s">
        <v>79</v>
      </c>
      <c r="L184" s="11"/>
      <c r="M184" s="266" t="s">
        <v>77</v>
      </c>
      <c r="N184" s="11" t="s">
        <v>428</v>
      </c>
      <c r="O184" s="266" t="s">
        <v>372</v>
      </c>
      <c r="P184" s="11" t="s">
        <v>373</v>
      </c>
      <c r="Q184" s="11" t="s">
        <v>419</v>
      </c>
      <c r="R184" s="11">
        <v>4128</v>
      </c>
      <c r="S184" s="11">
        <v>4116</v>
      </c>
      <c r="T184" s="11">
        <f>ABS(Table1[[#This Row],[Prod]]-Table1[[#This Row],[Planned]])</f>
        <v>12</v>
      </c>
      <c r="U184" s="213">
        <f>IF(ABS(Table1[[#This Row],[Prod]]-Table1[[#This Row],[Planned]])&gt;Table1[[#This Row],[Planned]],0,IF(Table1[[#This Row],[Planned]]=0,0,1-ABS(Table1[[#This Row],[Prod]]-Table1[[#This Row],[Planned]])/Table1[[#This Row],[Planned]]))</f>
        <v>0.99709302325581395</v>
      </c>
      <c r="V184" s="11"/>
      <c r="W184" s="11"/>
      <c r="X184" s="27">
        <v>4128</v>
      </c>
      <c r="Y184" s="11">
        <f>Table1[[#This Row],[Prod]]</f>
        <v>4116</v>
      </c>
      <c r="Z184" s="11">
        <f>ABS(Table1[[#This Row],[Prod2]]-Table1[[#This Row],[Plan Revised]])</f>
        <v>12</v>
      </c>
      <c r="AA184" s="287">
        <f>IF(ABS(Table1[[#This Row],[Prod2]]-Table1[[#This Row],[Plan Revised]])&gt;Table1[[#This Row],[Plan Revised]],0,IF(Table1[[#This Row],[Plan Revised]]=0,0,1-ABS(Table1[[#This Row],[Prod2]]-Table1[[#This Row],[Plan Revised]])/Table1[[#This Row],[Plan Revised]]))</f>
        <v>0.99709302325581395</v>
      </c>
      <c r="AB184" s="11"/>
      <c r="AC184" s="30"/>
      <c r="AD184"/>
      <c r="AF184"/>
    </row>
    <row r="185" spans="1:32">
      <c r="A185" s="15" t="str">
        <f>IF(Table1[Week]=WeekSel,"Yes","No")</f>
        <v>No</v>
      </c>
      <c r="B185" s="15" t="str">
        <f>IF((Table1[StartDate]&gt;=Date.GraphMin)*(Table1[StartDate]&lt;=Date.GraphMax)=1,"Yes","No")</f>
        <v>Yes</v>
      </c>
      <c r="C185" s="15" t="str">
        <f>IF(OR(Table1[[#This Row],[Site]]="FOOD MILLING",Table1[[#This Row],[Site]]="GODACO"), "No", "Yes")</f>
        <v>Yes</v>
      </c>
      <c r="D185" s="40">
        <f>MAX(DATE(Table1[Year],1,1),DATE(Table1[Year],1,1)-WEEKDAY(DATE(Table1[Year],1,1),2)+(Table1[WeekNum]-1)*7+1)</f>
        <v>44704</v>
      </c>
      <c r="E185" s="40">
        <f>MIN(DATE(Table1[Year]+1,1,0),DATE(Table1[Year],1,1)-WEEKDAY(DATE(Table1[Year],1,1),2)+Table1[WeekNum]*7)</f>
        <v>44710</v>
      </c>
      <c r="F185" s="11">
        <v>2022</v>
      </c>
      <c r="G185" s="15">
        <f t="shared" si="4"/>
        <v>5</v>
      </c>
      <c r="H185" s="15">
        <v>22</v>
      </c>
      <c r="I185" s="195" t="str">
        <f>"W" &amp;Table1[[#This Row],[WeekNum]]</f>
        <v>W22</v>
      </c>
      <c r="J185" s="195" t="str">
        <f t="shared" si="5"/>
        <v>22-W22</v>
      </c>
      <c r="K185" s="11" t="s">
        <v>80</v>
      </c>
      <c r="L185" s="11"/>
      <c r="M185" s="266" t="s">
        <v>77</v>
      </c>
      <c r="N185" s="11" t="s">
        <v>428</v>
      </c>
      <c r="O185" s="266" t="s">
        <v>372</v>
      </c>
      <c r="P185" s="11" t="s">
        <v>373</v>
      </c>
      <c r="Q185" s="11" t="s">
        <v>419</v>
      </c>
      <c r="R185" s="11">
        <v>4274</v>
      </c>
      <c r="S185" s="11">
        <v>4262.3999999999996</v>
      </c>
      <c r="T185" s="11">
        <f>ABS(Table1[[#This Row],[Prod]]-Table1[[#This Row],[Planned]])</f>
        <v>11.600000000000364</v>
      </c>
      <c r="U185" s="213">
        <f>IF(ABS(Table1[[#This Row],[Prod]]-Table1[[#This Row],[Planned]])&gt;Table1[[#This Row],[Planned]],0,IF(Table1[[#This Row],[Planned]]=0,0,1-ABS(Table1[[#This Row],[Prod]]-Table1[[#This Row],[Planned]])/Table1[[#This Row],[Planned]]))</f>
        <v>0.99728591483387918</v>
      </c>
      <c r="V185" s="11"/>
      <c r="W185" s="11"/>
      <c r="X185" s="27">
        <v>4274</v>
      </c>
      <c r="Y185" s="11">
        <f>Table1[[#This Row],[Prod]]</f>
        <v>4262.3999999999996</v>
      </c>
      <c r="Z185" s="11">
        <f>ABS(Table1[[#This Row],[Prod2]]-Table1[[#This Row],[Plan Revised]])</f>
        <v>11.600000000000364</v>
      </c>
      <c r="AA185" s="287">
        <f>IF(ABS(Table1[[#This Row],[Prod2]]-Table1[[#This Row],[Plan Revised]])&gt;Table1[[#This Row],[Plan Revised]],0,IF(Table1[[#This Row],[Plan Revised]]=0,0,1-ABS(Table1[[#This Row],[Prod2]]-Table1[[#This Row],[Plan Revised]])/Table1[[#This Row],[Plan Revised]]))</f>
        <v>0.99728591483387918</v>
      </c>
      <c r="AB185" s="11"/>
      <c r="AC185" s="30"/>
      <c r="AD185"/>
      <c r="AF185"/>
    </row>
    <row r="186" spans="1:32">
      <c r="A186" s="15" t="str">
        <f>IF(Table1[Week]=WeekSel,"Yes","No")</f>
        <v>No</v>
      </c>
      <c r="B186" s="15" t="str">
        <f>IF((Table1[StartDate]&gt;=Date.GraphMin)*(Table1[StartDate]&lt;=Date.GraphMax)=1,"Yes","No")</f>
        <v>Yes</v>
      </c>
      <c r="C186" s="15" t="str">
        <f>IF(OR(Table1[[#This Row],[Site]]="FOOD MILLING",Table1[[#This Row],[Site]]="GODACO"), "No", "Yes")</f>
        <v>Yes</v>
      </c>
      <c r="D186" s="40">
        <f>MAX(DATE(Table1[Year],1,1),DATE(Table1[Year],1,1)-WEEKDAY(DATE(Table1[Year],1,1),2)+(Table1[WeekNum]-1)*7+1)</f>
        <v>44704</v>
      </c>
      <c r="E186" s="40">
        <f>MIN(DATE(Table1[Year]+1,1,0),DATE(Table1[Year],1,1)-WEEKDAY(DATE(Table1[Year],1,1),2)+Table1[WeekNum]*7)</f>
        <v>44710</v>
      </c>
      <c r="F186" s="11">
        <v>2022</v>
      </c>
      <c r="G186" s="15">
        <f t="shared" si="4"/>
        <v>5</v>
      </c>
      <c r="H186" s="15">
        <v>22</v>
      </c>
      <c r="I186" s="195" t="str">
        <f>"W" &amp;Table1[[#This Row],[WeekNum]]</f>
        <v>W22</v>
      </c>
      <c r="J186" s="195" t="str">
        <f t="shared" si="5"/>
        <v>22-W22</v>
      </c>
      <c r="K186" s="11" t="s">
        <v>83</v>
      </c>
      <c r="L186" s="11"/>
      <c r="M186" s="266" t="s">
        <v>77</v>
      </c>
      <c r="N186" s="11" t="s">
        <v>428</v>
      </c>
      <c r="O186" s="266" t="s">
        <v>372</v>
      </c>
      <c r="P186" s="11" t="s">
        <v>373</v>
      </c>
      <c r="Q186" s="11" t="s">
        <v>419</v>
      </c>
      <c r="R186" s="11">
        <v>1865</v>
      </c>
      <c r="S186" s="11">
        <v>1847.9999999999998</v>
      </c>
      <c r="T186" s="11">
        <f>ABS(Table1[[#This Row],[Prod]]-Table1[[#This Row],[Planned]])</f>
        <v>17.000000000000227</v>
      </c>
      <c r="U186" s="213">
        <f>IF(ABS(Table1[[#This Row],[Prod]]-Table1[[#This Row],[Planned]])&gt;Table1[[#This Row],[Planned]],0,IF(Table1[[#This Row],[Planned]]=0,0,1-ABS(Table1[[#This Row],[Prod]]-Table1[[#This Row],[Planned]])/Table1[[#This Row],[Planned]]))</f>
        <v>0.99088471849865944</v>
      </c>
      <c r="V186" s="11"/>
      <c r="W186" s="11"/>
      <c r="X186" s="27">
        <v>1865</v>
      </c>
      <c r="Y186" s="11">
        <f>Table1[[#This Row],[Prod]]</f>
        <v>1847.9999999999998</v>
      </c>
      <c r="Z186" s="11">
        <f>ABS(Table1[[#This Row],[Prod2]]-Table1[[#This Row],[Plan Revised]])</f>
        <v>17.000000000000227</v>
      </c>
      <c r="AA186" s="287">
        <f>IF(ABS(Table1[[#This Row],[Prod2]]-Table1[[#This Row],[Plan Revised]])&gt;Table1[[#This Row],[Plan Revised]],0,IF(Table1[[#This Row],[Plan Revised]]=0,0,1-ABS(Table1[[#This Row],[Prod2]]-Table1[[#This Row],[Plan Revised]])/Table1[[#This Row],[Plan Revised]]))</f>
        <v>0.99088471849865944</v>
      </c>
      <c r="AB186" s="11"/>
      <c r="AC186" s="30"/>
      <c r="AD186"/>
      <c r="AF186"/>
    </row>
    <row r="187" spans="1:32">
      <c r="A187" s="15" t="str">
        <f>IF(Table1[Week]=WeekSel,"Yes","No")</f>
        <v>No</v>
      </c>
      <c r="B187" s="15" t="str">
        <f>IF((Table1[StartDate]&gt;=Date.GraphMin)*(Table1[StartDate]&lt;=Date.GraphMax)=1,"Yes","No")</f>
        <v>Yes</v>
      </c>
      <c r="C187" s="15" t="str">
        <f>IF(OR(Table1[[#This Row],[Site]]="FOOD MILLING",Table1[[#This Row],[Site]]="GODACO"), "No", "Yes")</f>
        <v>Yes</v>
      </c>
      <c r="D187" s="40">
        <f>MAX(DATE(Table1[Year],1,1),DATE(Table1[Year],1,1)-WEEKDAY(DATE(Table1[Year],1,1),2)+(Table1[WeekNum]-1)*7+1)</f>
        <v>44704</v>
      </c>
      <c r="E187" s="40">
        <f>MIN(DATE(Table1[Year]+1,1,0),DATE(Table1[Year],1,1)-WEEKDAY(DATE(Table1[Year],1,1),2)+Table1[WeekNum]*7)</f>
        <v>44710</v>
      </c>
      <c r="F187" s="11">
        <v>2022</v>
      </c>
      <c r="G187" s="15">
        <f t="shared" si="4"/>
        <v>5</v>
      </c>
      <c r="H187" s="15">
        <v>22</v>
      </c>
      <c r="I187" s="195" t="str">
        <f>"W" &amp;Table1[[#This Row],[WeekNum]]</f>
        <v>W22</v>
      </c>
      <c r="J187" s="195" t="str">
        <f t="shared" si="5"/>
        <v>22-W22</v>
      </c>
      <c r="K187" s="11" t="s">
        <v>81</v>
      </c>
      <c r="L187" s="11"/>
      <c r="M187" s="266" t="s">
        <v>77</v>
      </c>
      <c r="N187" s="11" t="s">
        <v>428</v>
      </c>
      <c r="O187" s="266" t="s">
        <v>372</v>
      </c>
      <c r="P187" s="11" t="s">
        <v>373</v>
      </c>
      <c r="Q187" s="11" t="s">
        <v>419</v>
      </c>
      <c r="R187" s="11">
        <v>4072</v>
      </c>
      <c r="S187" s="11">
        <v>2234.3999999999996</v>
      </c>
      <c r="T187" s="11">
        <f>ABS(Table1[[#This Row],[Prod]]-Table1[[#This Row],[Planned]])</f>
        <v>1837.6000000000004</v>
      </c>
      <c r="U187" s="213">
        <f>IF(ABS(Table1[[#This Row],[Prod]]-Table1[[#This Row],[Planned]])&gt;Table1[[#This Row],[Planned]],0,IF(Table1[[#This Row],[Planned]]=0,0,1-ABS(Table1[[#This Row],[Prod]]-Table1[[#This Row],[Planned]])/Table1[[#This Row],[Planned]]))</f>
        <v>0.54872298624754412</v>
      </c>
      <c r="V187" s="11"/>
      <c r="W187" s="11"/>
      <c r="X187" s="27">
        <v>2335</v>
      </c>
      <c r="Y187" s="11">
        <f>Table1[[#This Row],[Prod]]</f>
        <v>2234.3999999999996</v>
      </c>
      <c r="Z187" s="11">
        <f>ABS(Table1[[#This Row],[Prod2]]-Table1[[#This Row],[Plan Revised]])</f>
        <v>100.60000000000036</v>
      </c>
      <c r="AA187" s="287">
        <f>IF(ABS(Table1[[#This Row],[Prod2]]-Table1[[#This Row],[Plan Revised]])&gt;Table1[[#This Row],[Plan Revised]],0,IF(Table1[[#This Row],[Plan Revised]]=0,0,1-ABS(Table1[[#This Row],[Prod2]]-Table1[[#This Row],[Plan Revised]])/Table1[[#This Row],[Plan Revised]]))</f>
        <v>0.95691648822269793</v>
      </c>
      <c r="AB187" s="11"/>
      <c r="AC187" s="30"/>
      <c r="AD187"/>
      <c r="AF187"/>
    </row>
    <row r="188" spans="1:32">
      <c r="A188" s="15" t="str">
        <f>IF(Table1[Week]=WeekSel,"Yes","No")</f>
        <v>No</v>
      </c>
      <c r="B188" s="15" t="str">
        <f>IF((Table1[StartDate]&gt;=Date.GraphMin)*(Table1[StartDate]&lt;=Date.GraphMax)=1,"Yes","No")</f>
        <v>Yes</v>
      </c>
      <c r="C188" s="15" t="str">
        <f>IF(OR(Table1[[#This Row],[Site]]="FOOD MILLING",Table1[[#This Row],[Site]]="GODACO"), "No", "Yes")</f>
        <v>Yes</v>
      </c>
      <c r="D188" s="40">
        <f>MAX(DATE(Table1[Year],1,1),DATE(Table1[Year],1,1)-WEEKDAY(DATE(Table1[Year],1,1),2)+(Table1[WeekNum]-1)*7+1)</f>
        <v>44704</v>
      </c>
      <c r="E188" s="40">
        <f>MIN(DATE(Table1[Year]+1,1,0),DATE(Table1[Year],1,1)-WEEKDAY(DATE(Table1[Year],1,1),2)+Table1[WeekNum]*7)</f>
        <v>44710</v>
      </c>
      <c r="F188" s="11">
        <v>2022</v>
      </c>
      <c r="G188" s="15">
        <f t="shared" si="4"/>
        <v>5</v>
      </c>
      <c r="H188" s="15">
        <v>22</v>
      </c>
      <c r="I188" s="195" t="str">
        <f>"W" &amp;Table1[[#This Row],[WeekNum]]</f>
        <v>W22</v>
      </c>
      <c r="J188" s="195" t="str">
        <f t="shared" si="5"/>
        <v>22-W22</v>
      </c>
      <c r="K188" s="11" t="s">
        <v>645</v>
      </c>
      <c r="L188" s="11"/>
      <c r="M188" s="266" t="s">
        <v>72</v>
      </c>
      <c r="N188" s="11" t="s">
        <v>428</v>
      </c>
      <c r="O188" s="266" t="s">
        <v>374</v>
      </c>
      <c r="P188" s="11" t="s">
        <v>377</v>
      </c>
      <c r="Q188" s="11" t="s">
        <v>421</v>
      </c>
      <c r="R188" s="11">
        <v>500</v>
      </c>
      <c r="S188" s="11">
        <v>466.79999999999995</v>
      </c>
      <c r="T188" s="11">
        <f>ABS(Table1[[#This Row],[Prod]]-Table1[[#This Row],[Planned]])</f>
        <v>33.200000000000045</v>
      </c>
      <c r="U188" s="213">
        <f>IF(ABS(Table1[[#This Row],[Prod]]-Table1[[#This Row],[Planned]])&gt;Table1[[#This Row],[Planned]],0,IF(Table1[[#This Row],[Planned]]=0,0,1-ABS(Table1[[#This Row],[Prod]]-Table1[[#This Row],[Planned]])/Table1[[#This Row],[Planned]]))</f>
        <v>0.93359999999999987</v>
      </c>
      <c r="V188" s="11"/>
      <c r="W188" s="11"/>
      <c r="X188" s="27">
        <v>500</v>
      </c>
      <c r="Y188" s="11">
        <f>Table1[[#This Row],[Prod]]</f>
        <v>466.79999999999995</v>
      </c>
      <c r="Z188" s="11">
        <f>ABS(Table1[[#This Row],[Prod2]]-Table1[[#This Row],[Plan Revised]])</f>
        <v>33.200000000000045</v>
      </c>
      <c r="AA188" s="287">
        <f>IF(ABS(Table1[[#This Row],[Prod2]]-Table1[[#This Row],[Plan Revised]])&gt;Table1[[#This Row],[Plan Revised]],0,IF(Table1[[#This Row],[Plan Revised]]=0,0,1-ABS(Table1[[#This Row],[Prod2]]-Table1[[#This Row],[Plan Revised]])/Table1[[#This Row],[Plan Revised]]))</f>
        <v>0.93359999999999987</v>
      </c>
      <c r="AB188" s="11"/>
      <c r="AC188" s="30"/>
      <c r="AD188"/>
      <c r="AF188"/>
    </row>
    <row r="189" spans="1:32">
      <c r="A189" s="15" t="str">
        <f>IF(Table1[Week]=WeekSel,"Yes","No")</f>
        <v>No</v>
      </c>
      <c r="B189" s="15" t="str">
        <f>IF((Table1[StartDate]&gt;=Date.GraphMin)*(Table1[StartDate]&lt;=Date.GraphMax)=1,"Yes","No")</f>
        <v>Yes</v>
      </c>
      <c r="C189" s="15" t="str">
        <f>IF(OR(Table1[[#This Row],[Site]]="FOOD MILLING",Table1[[#This Row],[Site]]="GODACO"), "No", "Yes")</f>
        <v>Yes</v>
      </c>
      <c r="D189" s="40">
        <f>MAX(DATE(Table1[Year],1,1),DATE(Table1[Year],1,1)-WEEKDAY(DATE(Table1[Year],1,1),2)+(Table1[WeekNum]-1)*7+1)</f>
        <v>44704</v>
      </c>
      <c r="E189" s="40">
        <f>MIN(DATE(Table1[Year]+1,1,0),DATE(Table1[Year],1,1)-WEEKDAY(DATE(Table1[Year],1,1),2)+Table1[WeekNum]*7)</f>
        <v>44710</v>
      </c>
      <c r="F189" s="11">
        <v>2022</v>
      </c>
      <c r="G189" s="15">
        <f t="shared" si="4"/>
        <v>5</v>
      </c>
      <c r="H189" s="15">
        <v>22</v>
      </c>
      <c r="I189" s="195" t="str">
        <f>"W" &amp;Table1[[#This Row],[WeekNum]]</f>
        <v>W22</v>
      </c>
      <c r="J189" s="195" t="str">
        <f t="shared" si="5"/>
        <v>22-W22</v>
      </c>
      <c r="K189" s="11" t="s">
        <v>646</v>
      </c>
      <c r="L189" s="11"/>
      <c r="M189" s="266" t="s">
        <v>72</v>
      </c>
      <c r="N189" s="11" t="s">
        <v>428</v>
      </c>
      <c r="O189" s="266" t="s">
        <v>374</v>
      </c>
      <c r="P189" s="11" t="s">
        <v>377</v>
      </c>
      <c r="Q189" s="11" t="s">
        <v>421</v>
      </c>
      <c r="R189" s="11">
        <v>0</v>
      </c>
      <c r="S189" s="11">
        <v>0</v>
      </c>
      <c r="T189" s="11">
        <f>ABS(Table1[[#This Row],[Prod]]-Table1[[#This Row],[Planned]])</f>
        <v>0</v>
      </c>
      <c r="U189" s="213">
        <f>IF(ABS(Table1[[#This Row],[Prod]]-Table1[[#This Row],[Planned]])&gt;Table1[[#This Row],[Planned]],0,IF(Table1[[#This Row],[Planned]]=0,0,1-ABS(Table1[[#This Row],[Prod]]-Table1[[#This Row],[Planned]])/Table1[[#This Row],[Planned]]))</f>
        <v>0</v>
      </c>
      <c r="V189" s="11"/>
      <c r="W189" s="11"/>
      <c r="X189" s="27">
        <v>0</v>
      </c>
      <c r="Y189" s="11">
        <f>Table1[[#This Row],[Prod]]</f>
        <v>0</v>
      </c>
      <c r="Z189" s="11">
        <f>ABS(Table1[[#This Row],[Prod2]]-Table1[[#This Row],[Plan Revised]])</f>
        <v>0</v>
      </c>
      <c r="AA189" s="287">
        <f>IF(ABS(Table1[[#This Row],[Prod2]]-Table1[[#This Row],[Plan Revised]])&gt;Table1[[#This Row],[Plan Revised]],0,IF(Table1[[#This Row],[Plan Revised]]=0,0,1-ABS(Table1[[#This Row],[Prod2]]-Table1[[#This Row],[Plan Revised]])/Table1[[#This Row],[Plan Revised]]))</f>
        <v>0</v>
      </c>
      <c r="AB189" s="11"/>
      <c r="AC189" s="30"/>
      <c r="AD189"/>
      <c r="AF189"/>
    </row>
    <row r="190" spans="1:32">
      <c r="A190" s="15" t="str">
        <f>IF(Table1[Week]=WeekSel,"Yes","No")</f>
        <v>No</v>
      </c>
      <c r="B190" s="15" t="str">
        <f>IF((Table1[StartDate]&gt;=Date.GraphMin)*(Table1[StartDate]&lt;=Date.GraphMax)=1,"Yes","No")</f>
        <v>Yes</v>
      </c>
      <c r="C190" s="15" t="str">
        <f>IF(OR(Table1[[#This Row],[Site]]="FOOD MILLING",Table1[[#This Row],[Site]]="GODACO"), "No", "Yes")</f>
        <v>Yes</v>
      </c>
      <c r="D190" s="40">
        <f>MAX(DATE(Table1[Year],1,1),DATE(Table1[Year],1,1)-WEEKDAY(DATE(Table1[Year],1,1),2)+(Table1[WeekNum]-1)*7+1)</f>
        <v>44704</v>
      </c>
      <c r="E190" s="40">
        <f>MIN(DATE(Table1[Year]+1,1,0),DATE(Table1[Year],1,1)-WEEKDAY(DATE(Table1[Year],1,1),2)+Table1[WeekNum]*7)</f>
        <v>44710</v>
      </c>
      <c r="F190" s="11">
        <v>2022</v>
      </c>
      <c r="G190" s="15">
        <f t="shared" si="4"/>
        <v>5</v>
      </c>
      <c r="H190" s="15">
        <v>22</v>
      </c>
      <c r="I190" s="195" t="str">
        <f>"W" &amp;Table1[[#This Row],[WeekNum]]</f>
        <v>W22</v>
      </c>
      <c r="J190" s="195" t="str">
        <f t="shared" si="5"/>
        <v>22-W22</v>
      </c>
      <c r="K190" s="11" t="s">
        <v>647</v>
      </c>
      <c r="L190" s="11"/>
      <c r="M190" s="266" t="s">
        <v>72</v>
      </c>
      <c r="N190" s="11" t="s">
        <v>428</v>
      </c>
      <c r="O190" s="266" t="s">
        <v>372</v>
      </c>
      <c r="P190" s="11" t="s">
        <v>378</v>
      </c>
      <c r="Q190" s="11" t="s">
        <v>421</v>
      </c>
      <c r="R190" s="11">
        <v>0</v>
      </c>
      <c r="S190" s="11">
        <v>131.35</v>
      </c>
      <c r="T190" s="11">
        <f>ABS(Table1[[#This Row],[Prod]]-Table1[[#This Row],[Planned]])</f>
        <v>131.35</v>
      </c>
      <c r="U190" s="213">
        <f>IF(ABS(Table1[[#This Row],[Prod]]-Table1[[#This Row],[Planned]])&gt;Table1[[#This Row],[Planned]],0,IF(Table1[[#This Row],[Planned]]=0,0,1-ABS(Table1[[#This Row],[Prod]]-Table1[[#This Row],[Planned]])/Table1[[#This Row],[Planned]]))</f>
        <v>0</v>
      </c>
      <c r="V190" s="11"/>
      <c r="W190" s="11"/>
      <c r="X190" s="27">
        <v>0</v>
      </c>
      <c r="Y190" s="11">
        <f>Table1[[#This Row],[Prod]]</f>
        <v>131.35</v>
      </c>
      <c r="Z190" s="11">
        <f>ABS(Table1[[#This Row],[Prod2]]-Table1[[#This Row],[Plan Revised]])</f>
        <v>131.35</v>
      </c>
      <c r="AA190" s="287">
        <f>IF(ABS(Table1[[#This Row],[Prod2]]-Table1[[#This Row],[Plan Revised]])&gt;Table1[[#This Row],[Plan Revised]],0,IF(Table1[[#This Row],[Plan Revised]]=0,0,1-ABS(Table1[[#This Row],[Prod2]]-Table1[[#This Row],[Plan Revised]])/Table1[[#This Row],[Plan Revised]]))</f>
        <v>0</v>
      </c>
      <c r="AB190" s="11"/>
      <c r="AC190" s="30"/>
      <c r="AD190"/>
      <c r="AF190"/>
    </row>
    <row r="191" spans="1:32">
      <c r="A191" s="15" t="str">
        <f>IF(Table1[Week]=WeekSel,"Yes","No")</f>
        <v>No</v>
      </c>
      <c r="B191" s="15" t="str">
        <f>IF((Table1[StartDate]&gt;=Date.GraphMin)*(Table1[StartDate]&lt;=Date.GraphMax)=1,"Yes","No")</f>
        <v>Yes</v>
      </c>
      <c r="C191" s="15" t="str">
        <f>IF(OR(Table1[[#This Row],[Site]]="FOOD MILLING",Table1[[#This Row],[Site]]="GODACO"), "No", "Yes")</f>
        <v>Yes</v>
      </c>
      <c r="D191" s="40">
        <f>MAX(DATE(Table1[Year],1,1),DATE(Table1[Year],1,1)-WEEKDAY(DATE(Table1[Year],1,1),2)+(Table1[WeekNum]-1)*7+1)</f>
        <v>44704</v>
      </c>
      <c r="E191" s="40">
        <f>MIN(DATE(Table1[Year]+1,1,0),DATE(Table1[Year],1,1)-WEEKDAY(DATE(Table1[Year],1,1),2)+Table1[WeekNum]*7)</f>
        <v>44710</v>
      </c>
      <c r="F191" s="11">
        <v>2022</v>
      </c>
      <c r="G191" s="15">
        <f t="shared" si="4"/>
        <v>5</v>
      </c>
      <c r="H191" s="15">
        <v>22</v>
      </c>
      <c r="I191" s="195" t="str">
        <f>"W" &amp;Table1[[#This Row],[WeekNum]]</f>
        <v>W22</v>
      </c>
      <c r="J191" s="195" t="str">
        <f t="shared" si="5"/>
        <v>22-W22</v>
      </c>
      <c r="K191" s="11" t="s">
        <v>648</v>
      </c>
      <c r="L191" s="11"/>
      <c r="M191" s="266" t="s">
        <v>72</v>
      </c>
      <c r="N191" s="11" t="s">
        <v>428</v>
      </c>
      <c r="O191" s="266" t="s">
        <v>372</v>
      </c>
      <c r="P191" s="11" t="s">
        <v>373</v>
      </c>
      <c r="Q191" s="11" t="s">
        <v>419</v>
      </c>
      <c r="R191" s="11">
        <v>0</v>
      </c>
      <c r="S191" s="11">
        <v>0</v>
      </c>
      <c r="T191" s="11">
        <f>ABS(Table1[[#This Row],[Prod]]-Table1[[#This Row],[Planned]])</f>
        <v>0</v>
      </c>
      <c r="U191" s="213">
        <f>IF(ABS(Table1[[#This Row],[Prod]]-Table1[[#This Row],[Planned]])&gt;Table1[[#This Row],[Planned]],0,IF(Table1[[#This Row],[Planned]]=0,0,1-ABS(Table1[[#This Row],[Prod]]-Table1[[#This Row],[Planned]])/Table1[[#This Row],[Planned]]))</f>
        <v>0</v>
      </c>
      <c r="V191" s="11"/>
      <c r="W191" s="11"/>
      <c r="X191" s="27">
        <v>0</v>
      </c>
      <c r="Y191" s="11">
        <f>Table1[[#This Row],[Prod]]</f>
        <v>0</v>
      </c>
      <c r="Z191" s="11">
        <f>ABS(Table1[[#This Row],[Prod2]]-Table1[[#This Row],[Plan Revised]])</f>
        <v>0</v>
      </c>
      <c r="AA191" s="287">
        <f>IF(ABS(Table1[[#This Row],[Prod2]]-Table1[[#This Row],[Plan Revised]])&gt;Table1[[#This Row],[Plan Revised]],0,IF(Table1[[#This Row],[Plan Revised]]=0,0,1-ABS(Table1[[#This Row],[Prod2]]-Table1[[#This Row],[Plan Revised]])/Table1[[#This Row],[Plan Revised]]))</f>
        <v>0</v>
      </c>
      <c r="AB191" s="11"/>
      <c r="AC191" s="30"/>
      <c r="AD191"/>
      <c r="AF191"/>
    </row>
    <row r="192" spans="1:32">
      <c r="A192" s="15" t="str">
        <f>IF(Table1[Week]=WeekSel,"Yes","No")</f>
        <v>No</v>
      </c>
      <c r="B192" s="15" t="str">
        <f>IF((Table1[StartDate]&gt;=Date.GraphMin)*(Table1[StartDate]&lt;=Date.GraphMax)=1,"Yes","No")</f>
        <v>Yes</v>
      </c>
      <c r="C192" s="15" t="str">
        <f>IF(OR(Table1[[#This Row],[Site]]="FOOD MILLING",Table1[[#This Row],[Site]]="GODACO"), "No", "Yes")</f>
        <v>Yes</v>
      </c>
      <c r="D192" s="40">
        <f>MAX(DATE(Table1[Year],1,1),DATE(Table1[Year],1,1)-WEEKDAY(DATE(Table1[Year],1,1),2)+(Table1[WeekNum]-1)*7+1)</f>
        <v>44704</v>
      </c>
      <c r="E192" s="40">
        <f>MIN(DATE(Table1[Year]+1,1,0),DATE(Table1[Year],1,1)-WEEKDAY(DATE(Table1[Year],1,1),2)+Table1[WeekNum]*7)</f>
        <v>44710</v>
      </c>
      <c r="F192" s="11">
        <v>2022</v>
      </c>
      <c r="G192" s="15">
        <f t="shared" si="4"/>
        <v>5</v>
      </c>
      <c r="H192" s="15">
        <v>22</v>
      </c>
      <c r="I192" s="195" t="str">
        <f>"W" &amp;Table1[[#This Row],[WeekNum]]</f>
        <v>W22</v>
      </c>
      <c r="J192" s="195" t="str">
        <f t="shared" si="5"/>
        <v>22-W22</v>
      </c>
      <c r="K192" s="11" t="s">
        <v>649</v>
      </c>
      <c r="L192" s="11"/>
      <c r="M192" s="266" t="s">
        <v>72</v>
      </c>
      <c r="N192" s="11" t="s">
        <v>428</v>
      </c>
      <c r="O192" s="266" t="s">
        <v>372</v>
      </c>
      <c r="P192" s="11" t="s">
        <v>373</v>
      </c>
      <c r="Q192" s="11" t="s">
        <v>419</v>
      </c>
      <c r="R192" s="11">
        <v>1500</v>
      </c>
      <c r="S192" s="11">
        <v>1499.05</v>
      </c>
      <c r="T192" s="11">
        <f>ABS(Table1[[#This Row],[Prod]]-Table1[[#This Row],[Planned]])</f>
        <v>0.95000000000004547</v>
      </c>
      <c r="U192" s="213">
        <f>IF(ABS(Table1[[#This Row],[Prod]]-Table1[[#This Row],[Planned]])&gt;Table1[[#This Row],[Planned]],0,IF(Table1[[#This Row],[Planned]]=0,0,1-ABS(Table1[[#This Row],[Prod]]-Table1[[#This Row],[Planned]])/Table1[[#This Row],[Planned]]))</f>
        <v>0.99936666666666663</v>
      </c>
      <c r="V192" s="11"/>
      <c r="W192" s="11"/>
      <c r="X192" s="27">
        <v>1500</v>
      </c>
      <c r="Y192" s="11">
        <f>Table1[[#This Row],[Prod]]</f>
        <v>1499.05</v>
      </c>
      <c r="Z192" s="11">
        <f>ABS(Table1[[#This Row],[Prod2]]-Table1[[#This Row],[Plan Revised]])</f>
        <v>0.95000000000004547</v>
      </c>
      <c r="AA192" s="287">
        <f>IF(ABS(Table1[[#This Row],[Prod2]]-Table1[[#This Row],[Plan Revised]])&gt;Table1[[#This Row],[Plan Revised]],0,IF(Table1[[#This Row],[Plan Revised]]=0,0,1-ABS(Table1[[#This Row],[Prod2]]-Table1[[#This Row],[Plan Revised]])/Table1[[#This Row],[Plan Revised]]))</f>
        <v>0.99936666666666663</v>
      </c>
      <c r="AB192" s="11"/>
      <c r="AC192" s="30"/>
      <c r="AD192"/>
      <c r="AF192"/>
    </row>
    <row r="193" spans="1:32">
      <c r="A193" s="15" t="str">
        <f>IF(Table1[Week]=WeekSel,"Yes","No")</f>
        <v>No</v>
      </c>
      <c r="B193" s="15" t="str">
        <f>IF((Table1[StartDate]&gt;=Date.GraphMin)*(Table1[StartDate]&lt;=Date.GraphMax)=1,"Yes","No")</f>
        <v>Yes</v>
      </c>
      <c r="C193" s="15" t="str">
        <f>IF(OR(Table1[[#This Row],[Site]]="FOOD MILLING",Table1[[#This Row],[Site]]="GODACO"), "No", "Yes")</f>
        <v>Yes</v>
      </c>
      <c r="D193" s="40">
        <f>MAX(DATE(Table1[Year],1,1),DATE(Table1[Year],1,1)-WEEKDAY(DATE(Table1[Year],1,1),2)+(Table1[WeekNum]-1)*7+1)</f>
        <v>44704</v>
      </c>
      <c r="E193" s="40">
        <f>MIN(DATE(Table1[Year]+1,1,0),DATE(Table1[Year],1,1)-WEEKDAY(DATE(Table1[Year],1,1),2)+Table1[WeekNum]*7)</f>
        <v>44710</v>
      </c>
      <c r="F193" s="11">
        <v>2022</v>
      </c>
      <c r="G193" s="15">
        <f t="shared" si="4"/>
        <v>5</v>
      </c>
      <c r="H193" s="15">
        <v>22</v>
      </c>
      <c r="I193" s="195" t="str">
        <f>"W" &amp;Table1[[#This Row],[WeekNum]]</f>
        <v>W22</v>
      </c>
      <c r="J193" s="195" t="str">
        <f t="shared" si="5"/>
        <v>22-W22</v>
      </c>
      <c r="K193" s="11" t="s">
        <v>650</v>
      </c>
      <c r="L193" s="11"/>
      <c r="M193" s="266" t="s">
        <v>72</v>
      </c>
      <c r="N193" s="11" t="s">
        <v>428</v>
      </c>
      <c r="O193" s="266" t="s">
        <v>372</v>
      </c>
      <c r="P193" s="11" t="s">
        <v>373</v>
      </c>
      <c r="Q193" s="11" t="s">
        <v>419</v>
      </c>
      <c r="R193" s="11">
        <v>4000</v>
      </c>
      <c r="S193" s="11">
        <v>4311.2999999999993</v>
      </c>
      <c r="T193" s="11">
        <f>ABS(Table1[[#This Row],[Prod]]-Table1[[#This Row],[Planned]])</f>
        <v>311.29999999999927</v>
      </c>
      <c r="U193" s="213">
        <f>IF(ABS(Table1[[#This Row],[Prod]]-Table1[[#This Row],[Planned]])&gt;Table1[[#This Row],[Planned]],0,IF(Table1[[#This Row],[Planned]]=0,0,1-ABS(Table1[[#This Row],[Prod]]-Table1[[#This Row],[Planned]])/Table1[[#This Row],[Planned]]))</f>
        <v>0.92217500000000019</v>
      </c>
      <c r="V193" s="11"/>
      <c r="W193" s="11"/>
      <c r="X193" s="27">
        <v>4000</v>
      </c>
      <c r="Y193" s="11">
        <f>Table1[[#This Row],[Prod]]</f>
        <v>4311.2999999999993</v>
      </c>
      <c r="Z193" s="11">
        <f>ABS(Table1[[#This Row],[Prod2]]-Table1[[#This Row],[Plan Revised]])</f>
        <v>311.29999999999927</v>
      </c>
      <c r="AA193" s="287">
        <f>IF(ABS(Table1[[#This Row],[Prod2]]-Table1[[#This Row],[Plan Revised]])&gt;Table1[[#This Row],[Plan Revised]],0,IF(Table1[[#This Row],[Plan Revised]]=0,0,1-ABS(Table1[[#This Row],[Prod2]]-Table1[[#This Row],[Plan Revised]])/Table1[[#This Row],[Plan Revised]]))</f>
        <v>0.92217500000000019</v>
      </c>
      <c r="AB193" s="11"/>
      <c r="AC193" s="30"/>
      <c r="AD193"/>
      <c r="AF193"/>
    </row>
    <row r="194" spans="1:32">
      <c r="A194" s="15" t="str">
        <f>IF(Table1[Week]=WeekSel,"Yes","No")</f>
        <v>No</v>
      </c>
      <c r="B194" s="15" t="str">
        <f>IF((Table1[StartDate]&gt;=Date.GraphMin)*(Table1[StartDate]&lt;=Date.GraphMax)=1,"Yes","No")</f>
        <v>Yes</v>
      </c>
      <c r="C194" s="15" t="str">
        <f>IF(OR(Table1[[#This Row],[Site]]="FOOD MILLING",Table1[[#This Row],[Site]]="GODACO"), "No", "Yes")</f>
        <v>Yes</v>
      </c>
      <c r="D194" s="40">
        <f>MAX(DATE(Table1[Year],1,1),DATE(Table1[Year],1,1)-WEEKDAY(DATE(Table1[Year],1,1),2)+(Table1[WeekNum]-1)*7+1)</f>
        <v>44704</v>
      </c>
      <c r="E194" s="40">
        <f>MIN(DATE(Table1[Year]+1,1,0),DATE(Table1[Year],1,1)-WEEKDAY(DATE(Table1[Year],1,1),2)+Table1[WeekNum]*7)</f>
        <v>44710</v>
      </c>
      <c r="F194" s="11">
        <v>2022</v>
      </c>
      <c r="G194" s="15">
        <f t="shared" ref="G194:G257" si="6">MONTH(DATE(F194,1,H194*7-2)-WEEKDAY(DATE(H194,1,2)))</f>
        <v>5</v>
      </c>
      <c r="H194" s="15">
        <v>22</v>
      </c>
      <c r="I194" s="195" t="str">
        <f>"W" &amp;Table1[[#This Row],[WeekNum]]</f>
        <v>W22</v>
      </c>
      <c r="J194" s="195" t="str">
        <f t="shared" ref="J194:J257" si="7">RIGHT(F194,2)&amp;"-"&amp;TEXT(H194,"W00")</f>
        <v>22-W22</v>
      </c>
      <c r="K194" s="11" t="s">
        <v>651</v>
      </c>
      <c r="L194" s="11"/>
      <c r="M194" s="266" t="s">
        <v>72</v>
      </c>
      <c r="N194" s="11" t="s">
        <v>428</v>
      </c>
      <c r="O194" s="266" t="s">
        <v>372</v>
      </c>
      <c r="P194" s="11" t="s">
        <v>373</v>
      </c>
      <c r="Q194" s="11" t="s">
        <v>419</v>
      </c>
      <c r="R194" s="11">
        <v>1000</v>
      </c>
      <c r="S194" s="11">
        <v>985.59999999999991</v>
      </c>
      <c r="T194" s="11">
        <f>ABS(Table1[[#This Row],[Prod]]-Table1[[#This Row],[Planned]])</f>
        <v>14.400000000000091</v>
      </c>
      <c r="U194" s="213">
        <f>IF(ABS(Table1[[#This Row],[Prod]]-Table1[[#This Row],[Planned]])&gt;Table1[[#This Row],[Planned]],0,IF(Table1[[#This Row],[Planned]]=0,0,1-ABS(Table1[[#This Row],[Prod]]-Table1[[#This Row],[Planned]])/Table1[[#This Row],[Planned]]))</f>
        <v>0.98559999999999992</v>
      </c>
      <c r="V194" s="11"/>
      <c r="W194" s="11"/>
      <c r="X194" s="27">
        <v>1000</v>
      </c>
      <c r="Y194" s="11">
        <f>Table1[[#This Row],[Prod]]</f>
        <v>985.59999999999991</v>
      </c>
      <c r="Z194" s="11">
        <f>ABS(Table1[[#This Row],[Prod2]]-Table1[[#This Row],[Plan Revised]])</f>
        <v>14.400000000000091</v>
      </c>
      <c r="AA194" s="287">
        <f>IF(ABS(Table1[[#This Row],[Prod2]]-Table1[[#This Row],[Plan Revised]])&gt;Table1[[#This Row],[Plan Revised]],0,IF(Table1[[#This Row],[Plan Revised]]=0,0,1-ABS(Table1[[#This Row],[Prod2]]-Table1[[#This Row],[Plan Revised]])/Table1[[#This Row],[Plan Revised]]))</f>
        <v>0.98559999999999992</v>
      </c>
      <c r="AB194" s="11"/>
      <c r="AC194" s="30"/>
      <c r="AD194"/>
      <c r="AF194"/>
    </row>
    <row r="195" spans="1:32">
      <c r="A195" s="15" t="str">
        <f>IF(Table1[Week]=WeekSel,"Yes","No")</f>
        <v>No</v>
      </c>
      <c r="B195" s="15" t="str">
        <f>IF((Table1[StartDate]&gt;=Date.GraphMin)*(Table1[StartDate]&lt;=Date.GraphMax)=1,"Yes","No")</f>
        <v>Yes</v>
      </c>
      <c r="C195" s="15" t="str">
        <f>IF(OR(Table1[[#This Row],[Site]]="FOOD MILLING",Table1[[#This Row],[Site]]="GODACO"), "No", "Yes")</f>
        <v>Yes</v>
      </c>
      <c r="D195" s="40">
        <f>MAX(DATE(Table1[Year],1,1),DATE(Table1[Year],1,1)-WEEKDAY(DATE(Table1[Year],1,1),2)+(Table1[WeekNum]-1)*7+1)</f>
        <v>44704</v>
      </c>
      <c r="E195" s="40">
        <f>MIN(DATE(Table1[Year]+1,1,0),DATE(Table1[Year],1,1)-WEEKDAY(DATE(Table1[Year],1,1),2)+Table1[WeekNum]*7)</f>
        <v>44710</v>
      </c>
      <c r="F195" s="11">
        <v>2022</v>
      </c>
      <c r="G195" s="15">
        <f t="shared" si="6"/>
        <v>5</v>
      </c>
      <c r="H195" s="15">
        <v>22</v>
      </c>
      <c r="I195" s="195" t="str">
        <f>"W" &amp;Table1[[#This Row],[WeekNum]]</f>
        <v>W22</v>
      </c>
      <c r="J195" s="195" t="str">
        <f t="shared" si="7"/>
        <v>22-W22</v>
      </c>
      <c r="K195" s="11" t="s">
        <v>652</v>
      </c>
      <c r="L195" s="11"/>
      <c r="M195" s="266" t="s">
        <v>72</v>
      </c>
      <c r="N195" s="11" t="s">
        <v>428</v>
      </c>
      <c r="O195" s="266" t="s">
        <v>372</v>
      </c>
      <c r="P195" s="11" t="s">
        <v>373</v>
      </c>
      <c r="Q195" s="11" t="s">
        <v>419</v>
      </c>
      <c r="R195" s="11">
        <v>6000</v>
      </c>
      <c r="S195" s="11">
        <v>6376.9998239878942</v>
      </c>
      <c r="T195" s="11">
        <f>ABS(Table1[[#This Row],[Prod]]-Table1[[#This Row],[Planned]])</f>
        <v>376.99982398789416</v>
      </c>
      <c r="U195" s="213">
        <f>IF(ABS(Table1[[#This Row],[Prod]]-Table1[[#This Row],[Planned]])&gt;Table1[[#This Row],[Planned]],0,IF(Table1[[#This Row],[Planned]]=0,0,1-ABS(Table1[[#This Row],[Prod]]-Table1[[#This Row],[Planned]])/Table1[[#This Row],[Planned]]))</f>
        <v>0.93716669600201763</v>
      </c>
      <c r="V195" s="11"/>
      <c r="W195" s="11"/>
      <c r="X195" s="27">
        <v>6000</v>
      </c>
      <c r="Y195" s="11">
        <f>Table1[[#This Row],[Prod]]</f>
        <v>6376.9998239878942</v>
      </c>
      <c r="Z195" s="11">
        <f>ABS(Table1[[#This Row],[Prod2]]-Table1[[#This Row],[Plan Revised]])</f>
        <v>376.99982398789416</v>
      </c>
      <c r="AA195" s="287">
        <f>IF(ABS(Table1[[#This Row],[Prod2]]-Table1[[#This Row],[Plan Revised]])&gt;Table1[[#This Row],[Plan Revised]],0,IF(Table1[[#This Row],[Plan Revised]]=0,0,1-ABS(Table1[[#This Row],[Prod2]]-Table1[[#This Row],[Plan Revised]])/Table1[[#This Row],[Plan Revised]]))</f>
        <v>0.93716669600201763</v>
      </c>
      <c r="AB195" s="11"/>
      <c r="AC195" s="30"/>
      <c r="AD195"/>
      <c r="AF195"/>
    </row>
    <row r="196" spans="1:32">
      <c r="A196" s="15" t="str">
        <f>IF(Table1[Week]=WeekSel,"Yes","No")</f>
        <v>No</v>
      </c>
      <c r="B196" s="15" t="str">
        <f>IF((Table1[StartDate]&gt;=Date.GraphMin)*(Table1[StartDate]&lt;=Date.GraphMax)=1,"Yes","No")</f>
        <v>Yes</v>
      </c>
      <c r="C196" s="15" t="str">
        <f>IF(OR(Table1[[#This Row],[Site]]="FOOD MILLING",Table1[[#This Row],[Site]]="GODACO"), "No", "Yes")</f>
        <v>Yes</v>
      </c>
      <c r="D196" s="40">
        <f>MAX(DATE(Table1[Year],1,1),DATE(Table1[Year],1,1)-WEEKDAY(DATE(Table1[Year],1,1),2)+(Table1[WeekNum]-1)*7+1)</f>
        <v>44704</v>
      </c>
      <c r="E196" s="40">
        <f>MIN(DATE(Table1[Year]+1,1,0),DATE(Table1[Year],1,1)-WEEKDAY(DATE(Table1[Year],1,1),2)+Table1[WeekNum]*7)</f>
        <v>44710</v>
      </c>
      <c r="F196" s="11">
        <v>2022</v>
      </c>
      <c r="G196" s="15">
        <f t="shared" si="6"/>
        <v>5</v>
      </c>
      <c r="H196" s="15">
        <v>22</v>
      </c>
      <c r="I196" s="195" t="str">
        <f>"W" &amp;Table1[[#This Row],[WeekNum]]</f>
        <v>W22</v>
      </c>
      <c r="J196" s="195" t="str">
        <f t="shared" si="7"/>
        <v>22-W22</v>
      </c>
      <c r="K196" s="11" t="s">
        <v>653</v>
      </c>
      <c r="L196" s="11"/>
      <c r="M196" s="266" t="s">
        <v>72</v>
      </c>
      <c r="N196" s="11" t="s">
        <v>428</v>
      </c>
      <c r="O196" s="266" t="s">
        <v>372</v>
      </c>
      <c r="P196" s="11" t="s">
        <v>373</v>
      </c>
      <c r="Q196" s="11" t="s">
        <v>419</v>
      </c>
      <c r="R196" s="11">
        <v>6000</v>
      </c>
      <c r="S196" s="11">
        <v>6907.4249999999993</v>
      </c>
      <c r="T196" s="11">
        <f>ABS(Table1[[#This Row],[Prod]]-Table1[[#This Row],[Planned]])</f>
        <v>907.42499999999927</v>
      </c>
      <c r="U196" s="213">
        <f>IF(ABS(Table1[[#This Row],[Prod]]-Table1[[#This Row],[Planned]])&gt;Table1[[#This Row],[Planned]],0,IF(Table1[[#This Row],[Planned]]=0,0,1-ABS(Table1[[#This Row],[Prod]]-Table1[[#This Row],[Planned]])/Table1[[#This Row],[Planned]]))</f>
        <v>0.84876250000000009</v>
      </c>
      <c r="V196" s="11"/>
      <c r="W196" s="11"/>
      <c r="X196" s="27">
        <v>6000</v>
      </c>
      <c r="Y196" s="11">
        <f>Table1[[#This Row],[Prod]]</f>
        <v>6907.4249999999993</v>
      </c>
      <c r="Z196" s="11">
        <f>ABS(Table1[[#This Row],[Prod2]]-Table1[[#This Row],[Plan Revised]])</f>
        <v>907.42499999999927</v>
      </c>
      <c r="AA196" s="287">
        <f>IF(ABS(Table1[[#This Row],[Prod2]]-Table1[[#This Row],[Plan Revised]])&gt;Table1[[#This Row],[Plan Revised]],0,IF(Table1[[#This Row],[Plan Revised]]=0,0,1-ABS(Table1[[#This Row],[Prod2]]-Table1[[#This Row],[Plan Revised]])/Table1[[#This Row],[Plan Revised]]))</f>
        <v>0.84876250000000009</v>
      </c>
      <c r="AB196" s="11"/>
      <c r="AC196" s="30"/>
      <c r="AD196"/>
      <c r="AF196"/>
    </row>
    <row r="197" spans="1:32">
      <c r="A197" s="15" t="str">
        <f>IF(Table1[Week]=WeekSel,"Yes","No")</f>
        <v>No</v>
      </c>
      <c r="B197" s="15" t="str">
        <f>IF((Table1[StartDate]&gt;=Date.GraphMin)*(Table1[StartDate]&lt;=Date.GraphMax)=1,"Yes","No")</f>
        <v>Yes</v>
      </c>
      <c r="C197" s="15" t="str">
        <f>IF(OR(Table1[[#This Row],[Site]]="FOOD MILLING",Table1[[#This Row],[Site]]="GODACO"), "No", "Yes")</f>
        <v>Yes</v>
      </c>
      <c r="D197" s="40">
        <f>MAX(DATE(Table1[Year],1,1),DATE(Table1[Year],1,1)-WEEKDAY(DATE(Table1[Year],1,1),2)+(Table1[WeekNum]-1)*7+1)</f>
        <v>44704</v>
      </c>
      <c r="E197" s="40">
        <f>MIN(DATE(Table1[Year]+1,1,0),DATE(Table1[Year],1,1)-WEEKDAY(DATE(Table1[Year],1,1),2)+Table1[WeekNum]*7)</f>
        <v>44710</v>
      </c>
      <c r="F197" s="11">
        <v>2022</v>
      </c>
      <c r="G197" s="15">
        <f t="shared" si="6"/>
        <v>5</v>
      </c>
      <c r="H197" s="15">
        <v>22</v>
      </c>
      <c r="I197" s="195" t="str">
        <f>"W" &amp;Table1[[#This Row],[WeekNum]]</f>
        <v>W22</v>
      </c>
      <c r="J197" s="195" t="str">
        <f t="shared" si="7"/>
        <v>22-W22</v>
      </c>
      <c r="K197" s="11" t="s">
        <v>654</v>
      </c>
      <c r="L197" s="11"/>
      <c r="M197" s="266" t="s">
        <v>72</v>
      </c>
      <c r="N197" s="11" t="s">
        <v>428</v>
      </c>
      <c r="O197" s="266" t="s">
        <v>372</v>
      </c>
      <c r="P197" s="11" t="s">
        <v>373</v>
      </c>
      <c r="Q197" s="11" t="s">
        <v>419</v>
      </c>
      <c r="R197" s="11">
        <v>7000</v>
      </c>
      <c r="S197" s="11">
        <v>7550.5499999999993</v>
      </c>
      <c r="T197" s="11">
        <f>ABS(Table1[[#This Row],[Prod]]-Table1[[#This Row],[Planned]])</f>
        <v>550.54999999999927</v>
      </c>
      <c r="U197" s="213">
        <f>IF(ABS(Table1[[#This Row],[Prod]]-Table1[[#This Row],[Planned]])&gt;Table1[[#This Row],[Planned]],0,IF(Table1[[#This Row],[Planned]]=0,0,1-ABS(Table1[[#This Row],[Prod]]-Table1[[#This Row],[Planned]])/Table1[[#This Row],[Planned]]))</f>
        <v>0.92135000000000011</v>
      </c>
      <c r="V197" s="11"/>
      <c r="W197" s="11"/>
      <c r="X197" s="27">
        <v>7000</v>
      </c>
      <c r="Y197" s="11">
        <f>Table1[[#This Row],[Prod]]</f>
        <v>7550.5499999999993</v>
      </c>
      <c r="Z197" s="11">
        <f>ABS(Table1[[#This Row],[Prod2]]-Table1[[#This Row],[Plan Revised]])</f>
        <v>550.54999999999927</v>
      </c>
      <c r="AA197" s="287">
        <f>IF(ABS(Table1[[#This Row],[Prod2]]-Table1[[#This Row],[Plan Revised]])&gt;Table1[[#This Row],[Plan Revised]],0,IF(Table1[[#This Row],[Plan Revised]]=0,0,1-ABS(Table1[[#This Row],[Prod2]]-Table1[[#This Row],[Plan Revised]])/Table1[[#This Row],[Plan Revised]]))</f>
        <v>0.92135000000000011</v>
      </c>
      <c r="AB197" s="11"/>
      <c r="AC197" s="30"/>
      <c r="AD197"/>
      <c r="AF197"/>
    </row>
    <row r="198" spans="1:32">
      <c r="A198" s="15" t="str">
        <f>IF(Table1[Week]=WeekSel,"Yes","No")</f>
        <v>No</v>
      </c>
      <c r="B198" s="15" t="str">
        <f>IF((Table1[StartDate]&gt;=Date.GraphMin)*(Table1[StartDate]&lt;=Date.GraphMax)=1,"Yes","No")</f>
        <v>Yes</v>
      </c>
      <c r="C198" s="15" t="str">
        <f>IF(OR(Table1[[#This Row],[Site]]="FOOD MILLING",Table1[[#This Row],[Site]]="GODACO"), "No", "Yes")</f>
        <v>Yes</v>
      </c>
      <c r="D198" s="40">
        <f>MAX(DATE(Table1[Year],1,1),DATE(Table1[Year],1,1)-WEEKDAY(DATE(Table1[Year],1,1),2)+(Table1[WeekNum]-1)*7+1)</f>
        <v>44704</v>
      </c>
      <c r="E198" s="40">
        <f>MIN(DATE(Table1[Year]+1,1,0),DATE(Table1[Year],1,1)-WEEKDAY(DATE(Table1[Year],1,1),2)+Table1[WeekNum]*7)</f>
        <v>44710</v>
      </c>
      <c r="F198" s="11">
        <v>2022</v>
      </c>
      <c r="G198" s="15">
        <f t="shared" si="6"/>
        <v>5</v>
      </c>
      <c r="H198" s="15">
        <v>22</v>
      </c>
      <c r="I198" s="195" t="str">
        <f>"W" &amp;Table1[[#This Row],[WeekNum]]</f>
        <v>W22</v>
      </c>
      <c r="J198" s="195" t="str">
        <f t="shared" si="7"/>
        <v>22-W22</v>
      </c>
      <c r="K198" s="11" t="s">
        <v>655</v>
      </c>
      <c r="L198" s="11"/>
      <c r="M198" s="266" t="s">
        <v>72</v>
      </c>
      <c r="N198" s="11" t="s">
        <v>428</v>
      </c>
      <c r="O198" s="266" t="s">
        <v>372</v>
      </c>
      <c r="P198" s="11" t="s">
        <v>373</v>
      </c>
      <c r="Q198" s="11" t="s">
        <v>419</v>
      </c>
      <c r="R198" s="11">
        <v>5000</v>
      </c>
      <c r="S198" s="11">
        <v>4973.1499999999996</v>
      </c>
      <c r="T198" s="11">
        <f>ABS(Table1[[#This Row],[Prod]]-Table1[[#This Row],[Planned]])</f>
        <v>26.850000000000364</v>
      </c>
      <c r="U198" s="213">
        <f>IF(ABS(Table1[[#This Row],[Prod]]-Table1[[#This Row],[Planned]])&gt;Table1[[#This Row],[Planned]],0,IF(Table1[[#This Row],[Planned]]=0,0,1-ABS(Table1[[#This Row],[Prod]]-Table1[[#This Row],[Planned]])/Table1[[#This Row],[Planned]]))</f>
        <v>0.9946299999999999</v>
      </c>
      <c r="V198" s="11"/>
      <c r="W198" s="11"/>
      <c r="X198" s="27">
        <v>5000</v>
      </c>
      <c r="Y198" s="11">
        <f>Table1[[#This Row],[Prod]]</f>
        <v>4973.1499999999996</v>
      </c>
      <c r="Z198" s="11">
        <f>ABS(Table1[[#This Row],[Prod2]]-Table1[[#This Row],[Plan Revised]])</f>
        <v>26.850000000000364</v>
      </c>
      <c r="AA198" s="287">
        <f>IF(ABS(Table1[[#This Row],[Prod2]]-Table1[[#This Row],[Plan Revised]])&gt;Table1[[#This Row],[Plan Revised]],0,IF(Table1[[#This Row],[Plan Revised]]=0,0,1-ABS(Table1[[#This Row],[Prod2]]-Table1[[#This Row],[Plan Revised]])/Table1[[#This Row],[Plan Revised]]))</f>
        <v>0.9946299999999999</v>
      </c>
      <c r="AB198" s="11"/>
      <c r="AC198" s="30"/>
      <c r="AD198"/>
      <c r="AF198"/>
    </row>
    <row r="199" spans="1:32">
      <c r="A199" s="15" t="str">
        <f>IF(Table1[Week]=WeekSel,"Yes","No")</f>
        <v>No</v>
      </c>
      <c r="B199" s="15" t="str">
        <f>IF((Table1[StartDate]&gt;=Date.GraphMin)*(Table1[StartDate]&lt;=Date.GraphMax)=1,"Yes","No")</f>
        <v>Yes</v>
      </c>
      <c r="C199" s="15" t="str">
        <f>IF(OR(Table1[[#This Row],[Site]]="FOOD MILLING",Table1[[#This Row],[Site]]="GODACO"), "No", "Yes")</f>
        <v>Yes</v>
      </c>
      <c r="D199" s="40">
        <f>MAX(DATE(Table1[Year],1,1),DATE(Table1[Year],1,1)-WEEKDAY(DATE(Table1[Year],1,1),2)+(Table1[WeekNum]-1)*7+1)</f>
        <v>44704</v>
      </c>
      <c r="E199" s="40">
        <f>MIN(DATE(Table1[Year]+1,1,0),DATE(Table1[Year],1,1)-WEEKDAY(DATE(Table1[Year],1,1),2)+Table1[WeekNum]*7)</f>
        <v>44710</v>
      </c>
      <c r="F199" s="11">
        <v>2022</v>
      </c>
      <c r="G199" s="15">
        <f t="shared" si="6"/>
        <v>5</v>
      </c>
      <c r="H199" s="15">
        <v>22</v>
      </c>
      <c r="I199" s="195" t="str">
        <f>"W" &amp;Table1[[#This Row],[WeekNum]]</f>
        <v>W22</v>
      </c>
      <c r="J199" s="195" t="str">
        <f t="shared" si="7"/>
        <v>22-W22</v>
      </c>
      <c r="K199" s="11" t="s">
        <v>656</v>
      </c>
      <c r="L199" s="11"/>
      <c r="M199" s="266" t="s">
        <v>72</v>
      </c>
      <c r="N199" s="11" t="s">
        <v>428</v>
      </c>
      <c r="O199" s="266" t="s">
        <v>372</v>
      </c>
      <c r="P199" s="11" t="s">
        <v>373</v>
      </c>
      <c r="Q199" s="11" t="s">
        <v>419</v>
      </c>
      <c r="R199" s="11">
        <v>500</v>
      </c>
      <c r="S199" s="11">
        <v>520.79999999999995</v>
      </c>
      <c r="T199" s="11">
        <f>ABS(Table1[[#This Row],[Prod]]-Table1[[#This Row],[Planned]])</f>
        <v>20.799999999999955</v>
      </c>
      <c r="U199" s="213">
        <f>IF(ABS(Table1[[#This Row],[Prod]]-Table1[[#This Row],[Planned]])&gt;Table1[[#This Row],[Planned]],0,IF(Table1[[#This Row],[Planned]]=0,0,1-ABS(Table1[[#This Row],[Prod]]-Table1[[#This Row],[Planned]])/Table1[[#This Row],[Planned]]))</f>
        <v>0.95840000000000014</v>
      </c>
      <c r="V199" s="11"/>
      <c r="W199" s="11"/>
      <c r="X199" s="27">
        <v>500</v>
      </c>
      <c r="Y199" s="11">
        <f>Table1[[#This Row],[Prod]]</f>
        <v>520.79999999999995</v>
      </c>
      <c r="Z199" s="11">
        <f>ABS(Table1[[#This Row],[Prod2]]-Table1[[#This Row],[Plan Revised]])</f>
        <v>20.799999999999955</v>
      </c>
      <c r="AA199" s="287">
        <f>IF(ABS(Table1[[#This Row],[Prod2]]-Table1[[#This Row],[Plan Revised]])&gt;Table1[[#This Row],[Plan Revised]],0,IF(Table1[[#This Row],[Plan Revised]]=0,0,1-ABS(Table1[[#This Row],[Prod2]]-Table1[[#This Row],[Plan Revised]])/Table1[[#This Row],[Plan Revised]]))</f>
        <v>0.95840000000000014</v>
      </c>
      <c r="AB199" s="11"/>
      <c r="AC199" s="30"/>
      <c r="AD199"/>
      <c r="AF199"/>
    </row>
    <row r="200" spans="1:32">
      <c r="A200" s="15" t="str">
        <f>IF(Table1[Week]=WeekSel,"Yes","No")</f>
        <v>No</v>
      </c>
      <c r="B200" s="15" t="str">
        <f>IF((Table1[StartDate]&gt;=Date.GraphMin)*(Table1[StartDate]&lt;=Date.GraphMax)=1,"Yes","No")</f>
        <v>Yes</v>
      </c>
      <c r="C200" s="15" t="str">
        <f>IF(OR(Table1[[#This Row],[Site]]="FOOD MILLING",Table1[[#This Row],[Site]]="GODACO"), "No", "Yes")</f>
        <v>Yes</v>
      </c>
      <c r="D200" s="40">
        <f>MAX(DATE(Table1[Year],1,1),DATE(Table1[Year],1,1)-WEEKDAY(DATE(Table1[Year],1,1),2)+(Table1[WeekNum]-1)*7+1)</f>
        <v>44704</v>
      </c>
      <c r="E200" s="40">
        <f>MIN(DATE(Table1[Year]+1,1,0),DATE(Table1[Year],1,1)-WEEKDAY(DATE(Table1[Year],1,1),2)+Table1[WeekNum]*7)</f>
        <v>44710</v>
      </c>
      <c r="F200" s="11">
        <v>2022</v>
      </c>
      <c r="G200" s="15">
        <f t="shared" si="6"/>
        <v>5</v>
      </c>
      <c r="H200" s="15">
        <v>22</v>
      </c>
      <c r="I200" s="195" t="str">
        <f>"W" &amp;Table1[[#This Row],[WeekNum]]</f>
        <v>W22</v>
      </c>
      <c r="J200" s="195" t="str">
        <f t="shared" si="7"/>
        <v>22-W22</v>
      </c>
      <c r="K200" s="11" t="s">
        <v>657</v>
      </c>
      <c r="L200" s="11"/>
      <c r="M200" s="266" t="s">
        <v>72</v>
      </c>
      <c r="N200" s="11" t="s">
        <v>428</v>
      </c>
      <c r="O200" s="266" t="s">
        <v>372</v>
      </c>
      <c r="P200" s="11" t="s">
        <v>373</v>
      </c>
      <c r="Q200" s="11" t="s">
        <v>419</v>
      </c>
      <c r="R200" s="11">
        <v>3500</v>
      </c>
      <c r="S200" s="11">
        <v>3615.85</v>
      </c>
      <c r="T200" s="11">
        <f>ABS(Table1[[#This Row],[Prod]]-Table1[[#This Row],[Planned]])</f>
        <v>115.84999999999991</v>
      </c>
      <c r="U200" s="213">
        <f>IF(ABS(Table1[[#This Row],[Prod]]-Table1[[#This Row],[Planned]])&gt;Table1[[#This Row],[Planned]],0,IF(Table1[[#This Row],[Planned]]=0,0,1-ABS(Table1[[#This Row],[Prod]]-Table1[[#This Row],[Planned]])/Table1[[#This Row],[Planned]]))</f>
        <v>0.96689999999999998</v>
      </c>
      <c r="V200" s="11"/>
      <c r="W200" s="11"/>
      <c r="X200" s="27">
        <v>3500</v>
      </c>
      <c r="Y200" s="11">
        <f>Table1[[#This Row],[Prod]]</f>
        <v>3615.85</v>
      </c>
      <c r="Z200" s="11">
        <f>ABS(Table1[[#This Row],[Prod2]]-Table1[[#This Row],[Plan Revised]])</f>
        <v>115.84999999999991</v>
      </c>
      <c r="AA200" s="287">
        <f>IF(ABS(Table1[[#This Row],[Prod2]]-Table1[[#This Row],[Plan Revised]])&gt;Table1[[#This Row],[Plan Revised]],0,IF(Table1[[#This Row],[Plan Revised]]=0,0,1-ABS(Table1[[#This Row],[Prod2]]-Table1[[#This Row],[Plan Revised]])/Table1[[#This Row],[Plan Revised]]))</f>
        <v>0.96689999999999998</v>
      </c>
      <c r="AB200" s="11"/>
      <c r="AC200" s="30"/>
      <c r="AD200"/>
      <c r="AF200"/>
    </row>
    <row r="201" spans="1:32">
      <c r="A201" s="15" t="str">
        <f>IF(Table1[Week]=WeekSel,"Yes","No")</f>
        <v>No</v>
      </c>
      <c r="B201" s="15" t="str">
        <f>IF((Table1[StartDate]&gt;=Date.GraphMin)*(Table1[StartDate]&lt;=Date.GraphMax)=1,"Yes","No")</f>
        <v>Yes</v>
      </c>
      <c r="C201" s="15" t="str">
        <f>IF(OR(Table1[[#This Row],[Site]]="FOOD MILLING",Table1[[#This Row],[Site]]="GODACO"), "No", "Yes")</f>
        <v>Yes</v>
      </c>
      <c r="D201" s="40">
        <f>MAX(DATE(Table1[Year],1,1),DATE(Table1[Year],1,1)-WEEKDAY(DATE(Table1[Year],1,1),2)+(Table1[WeekNum]-1)*7+1)</f>
        <v>44704</v>
      </c>
      <c r="E201" s="40">
        <f>MIN(DATE(Table1[Year]+1,1,0),DATE(Table1[Year],1,1)-WEEKDAY(DATE(Table1[Year],1,1),2)+Table1[WeekNum]*7)</f>
        <v>44710</v>
      </c>
      <c r="F201" s="11">
        <v>2022</v>
      </c>
      <c r="G201" s="15">
        <f t="shared" si="6"/>
        <v>5</v>
      </c>
      <c r="H201" s="15">
        <v>22</v>
      </c>
      <c r="I201" s="195" t="str">
        <f>"W" &amp;Table1[[#This Row],[WeekNum]]</f>
        <v>W22</v>
      </c>
      <c r="J201" s="195" t="str">
        <f t="shared" si="7"/>
        <v>22-W22</v>
      </c>
      <c r="K201" s="11" t="s">
        <v>658</v>
      </c>
      <c r="L201" s="11"/>
      <c r="M201" s="266" t="s">
        <v>72</v>
      </c>
      <c r="N201" s="11" t="s">
        <v>428</v>
      </c>
      <c r="O201" s="266" t="s">
        <v>374</v>
      </c>
      <c r="P201" s="11" t="s">
        <v>376</v>
      </c>
      <c r="Q201" s="11" t="s">
        <v>419</v>
      </c>
      <c r="R201" s="11">
        <v>0</v>
      </c>
      <c r="S201" s="11">
        <v>0</v>
      </c>
      <c r="T201" s="11">
        <f>ABS(Table1[[#This Row],[Prod]]-Table1[[#This Row],[Planned]])</f>
        <v>0</v>
      </c>
      <c r="U201" s="213">
        <f>IF(ABS(Table1[[#This Row],[Prod]]-Table1[[#This Row],[Planned]])&gt;Table1[[#This Row],[Planned]],0,IF(Table1[[#This Row],[Planned]]=0,0,1-ABS(Table1[[#This Row],[Prod]]-Table1[[#This Row],[Planned]])/Table1[[#This Row],[Planned]]))</f>
        <v>0</v>
      </c>
      <c r="V201" s="11"/>
      <c r="W201" s="11"/>
      <c r="X201" s="27">
        <v>0</v>
      </c>
      <c r="Y201" s="11">
        <f>Table1[[#This Row],[Prod]]</f>
        <v>0</v>
      </c>
      <c r="Z201" s="11">
        <f>ABS(Table1[[#This Row],[Prod2]]-Table1[[#This Row],[Plan Revised]])</f>
        <v>0</v>
      </c>
      <c r="AA201" s="287">
        <f>IF(ABS(Table1[[#This Row],[Prod2]]-Table1[[#This Row],[Plan Revised]])&gt;Table1[[#This Row],[Plan Revised]],0,IF(Table1[[#This Row],[Plan Revised]]=0,0,1-ABS(Table1[[#This Row],[Prod2]]-Table1[[#This Row],[Plan Revised]])/Table1[[#This Row],[Plan Revised]]))</f>
        <v>0</v>
      </c>
      <c r="AB201" s="11"/>
      <c r="AC201" s="30"/>
      <c r="AD201"/>
      <c r="AF201"/>
    </row>
    <row r="202" spans="1:32">
      <c r="A202" s="15" t="str">
        <f>IF(Table1[Week]=WeekSel,"Yes","No")</f>
        <v>No</v>
      </c>
      <c r="B202" s="15" t="str">
        <f>IF((Table1[StartDate]&gt;=Date.GraphMin)*(Table1[StartDate]&lt;=Date.GraphMax)=1,"Yes","No")</f>
        <v>Yes</v>
      </c>
      <c r="C202" s="15" t="str">
        <f>IF(OR(Table1[[#This Row],[Site]]="FOOD MILLING",Table1[[#This Row],[Site]]="GODACO"), "No", "Yes")</f>
        <v>Yes</v>
      </c>
      <c r="D202" s="40">
        <f>MAX(DATE(Table1[Year],1,1),DATE(Table1[Year],1,1)-WEEKDAY(DATE(Table1[Year],1,1),2)+(Table1[WeekNum]-1)*7+1)</f>
        <v>44704</v>
      </c>
      <c r="E202" s="40">
        <f>MIN(DATE(Table1[Year]+1,1,0),DATE(Table1[Year],1,1)-WEEKDAY(DATE(Table1[Year],1,1),2)+Table1[WeekNum]*7)</f>
        <v>44710</v>
      </c>
      <c r="F202" s="11">
        <v>2022</v>
      </c>
      <c r="G202" s="15">
        <f t="shared" si="6"/>
        <v>5</v>
      </c>
      <c r="H202" s="15">
        <v>22</v>
      </c>
      <c r="I202" s="195" t="str">
        <f>"W" &amp;Table1[[#This Row],[WeekNum]]</f>
        <v>W22</v>
      </c>
      <c r="J202" s="195" t="str">
        <f t="shared" si="7"/>
        <v>22-W22</v>
      </c>
      <c r="K202" s="11" t="s">
        <v>659</v>
      </c>
      <c r="L202" s="11"/>
      <c r="M202" s="266" t="s">
        <v>72</v>
      </c>
      <c r="N202" s="11" t="s">
        <v>428</v>
      </c>
      <c r="O202" s="266" t="s">
        <v>374</v>
      </c>
      <c r="P202" s="11" t="s">
        <v>376</v>
      </c>
      <c r="Q202" s="11" t="s">
        <v>419</v>
      </c>
      <c r="R202" s="11">
        <v>0</v>
      </c>
      <c r="S202" s="11">
        <v>0</v>
      </c>
      <c r="T202" s="11">
        <f>ABS(Table1[[#This Row],[Prod]]-Table1[[#This Row],[Planned]])</f>
        <v>0</v>
      </c>
      <c r="U202" s="213">
        <f>IF(ABS(Table1[[#This Row],[Prod]]-Table1[[#This Row],[Planned]])&gt;Table1[[#This Row],[Planned]],0,IF(Table1[[#This Row],[Planned]]=0,0,1-ABS(Table1[[#This Row],[Prod]]-Table1[[#This Row],[Planned]])/Table1[[#This Row],[Planned]]))</f>
        <v>0</v>
      </c>
      <c r="V202" s="11"/>
      <c r="W202" s="11"/>
      <c r="X202" s="27">
        <v>0</v>
      </c>
      <c r="Y202" s="11">
        <f>Table1[[#This Row],[Prod]]</f>
        <v>0</v>
      </c>
      <c r="Z202" s="11">
        <f>ABS(Table1[[#This Row],[Prod2]]-Table1[[#This Row],[Plan Revised]])</f>
        <v>0</v>
      </c>
      <c r="AA202" s="287">
        <f>IF(ABS(Table1[[#This Row],[Prod2]]-Table1[[#This Row],[Plan Revised]])&gt;Table1[[#This Row],[Plan Revised]],0,IF(Table1[[#This Row],[Plan Revised]]=0,0,1-ABS(Table1[[#This Row],[Prod2]]-Table1[[#This Row],[Plan Revised]])/Table1[[#This Row],[Plan Revised]]))</f>
        <v>0</v>
      </c>
      <c r="AB202" s="11"/>
      <c r="AC202" s="30"/>
      <c r="AD202"/>
      <c r="AF202"/>
    </row>
    <row r="203" spans="1:32">
      <c r="A203" s="15" t="str">
        <f>IF(Table1[Week]=WeekSel,"Yes","No")</f>
        <v>No</v>
      </c>
      <c r="B203" s="15" t="str">
        <f>IF((Table1[StartDate]&gt;=Date.GraphMin)*(Table1[StartDate]&lt;=Date.GraphMax)=1,"Yes","No")</f>
        <v>Yes</v>
      </c>
      <c r="C203" s="15" t="str">
        <f>IF(OR(Table1[[#This Row],[Site]]="FOOD MILLING",Table1[[#This Row],[Site]]="GODACO"), "No", "Yes")</f>
        <v>Yes</v>
      </c>
      <c r="D203" s="40">
        <f>MAX(DATE(Table1[Year],1,1),DATE(Table1[Year],1,1)-WEEKDAY(DATE(Table1[Year],1,1),2)+(Table1[WeekNum]-1)*7+1)</f>
        <v>44704</v>
      </c>
      <c r="E203" s="40">
        <f>MIN(DATE(Table1[Year]+1,1,0),DATE(Table1[Year],1,1)-WEEKDAY(DATE(Table1[Year],1,1),2)+Table1[WeekNum]*7)</f>
        <v>44710</v>
      </c>
      <c r="F203" s="11">
        <v>2022</v>
      </c>
      <c r="G203" s="15">
        <f t="shared" si="6"/>
        <v>5</v>
      </c>
      <c r="H203" s="15">
        <v>22</v>
      </c>
      <c r="I203" s="195" t="str">
        <f>"W" &amp;Table1[[#This Row],[WeekNum]]</f>
        <v>W22</v>
      </c>
      <c r="J203" s="195" t="str">
        <f t="shared" si="7"/>
        <v>22-W22</v>
      </c>
      <c r="K203" s="11" t="s">
        <v>660</v>
      </c>
      <c r="L203" s="11"/>
      <c r="M203" s="266" t="s">
        <v>72</v>
      </c>
      <c r="N203" s="11" t="s">
        <v>428</v>
      </c>
      <c r="O203" s="266" t="s">
        <v>374</v>
      </c>
      <c r="P203" s="11" t="s">
        <v>376</v>
      </c>
      <c r="Q203" s="11" t="s">
        <v>419</v>
      </c>
      <c r="R203" s="11">
        <v>8000</v>
      </c>
      <c r="S203" s="11">
        <v>7554.5</v>
      </c>
      <c r="T203" s="11">
        <f>ABS(Table1[[#This Row],[Prod]]-Table1[[#This Row],[Planned]])</f>
        <v>445.5</v>
      </c>
      <c r="U203" s="213">
        <f>IF(ABS(Table1[[#This Row],[Prod]]-Table1[[#This Row],[Planned]])&gt;Table1[[#This Row],[Planned]],0,IF(Table1[[#This Row],[Planned]]=0,0,1-ABS(Table1[[#This Row],[Prod]]-Table1[[#This Row],[Planned]])/Table1[[#This Row],[Planned]]))</f>
        <v>0.9443125</v>
      </c>
      <c r="V203" s="11"/>
      <c r="W203" s="11"/>
      <c r="X203" s="27">
        <v>8000</v>
      </c>
      <c r="Y203" s="11">
        <f>Table1[[#This Row],[Prod]]</f>
        <v>7554.5</v>
      </c>
      <c r="Z203" s="11">
        <f>ABS(Table1[[#This Row],[Prod2]]-Table1[[#This Row],[Plan Revised]])</f>
        <v>445.5</v>
      </c>
      <c r="AA203" s="287">
        <f>IF(ABS(Table1[[#This Row],[Prod2]]-Table1[[#This Row],[Plan Revised]])&gt;Table1[[#This Row],[Plan Revised]],0,IF(Table1[[#This Row],[Plan Revised]]=0,0,1-ABS(Table1[[#This Row],[Prod2]]-Table1[[#This Row],[Plan Revised]])/Table1[[#This Row],[Plan Revised]]))</f>
        <v>0.9443125</v>
      </c>
      <c r="AB203" s="11"/>
      <c r="AC203" s="30"/>
      <c r="AD203"/>
      <c r="AF203"/>
    </row>
    <row r="204" spans="1:32">
      <c r="A204" s="15" t="str">
        <f>IF(Table1[Week]=WeekSel,"Yes","No")</f>
        <v>No</v>
      </c>
      <c r="B204" s="15" t="str">
        <f>IF((Table1[StartDate]&gt;=Date.GraphMin)*(Table1[StartDate]&lt;=Date.GraphMax)=1,"Yes","No")</f>
        <v>Yes</v>
      </c>
      <c r="C204" s="15" t="str">
        <f>IF(OR(Table1[[#This Row],[Site]]="FOOD MILLING",Table1[[#This Row],[Site]]="GODACO"), "No", "Yes")</f>
        <v>Yes</v>
      </c>
      <c r="D204" s="40">
        <f>MAX(DATE(Table1[Year],1,1),DATE(Table1[Year],1,1)-WEEKDAY(DATE(Table1[Year],1,1),2)+(Table1[WeekNum]-1)*7+1)</f>
        <v>44704</v>
      </c>
      <c r="E204" s="40">
        <f>MIN(DATE(Table1[Year]+1,1,0),DATE(Table1[Year],1,1)-WEEKDAY(DATE(Table1[Year],1,1),2)+Table1[WeekNum]*7)</f>
        <v>44710</v>
      </c>
      <c r="F204" s="11">
        <v>2022</v>
      </c>
      <c r="G204" s="15">
        <f t="shared" si="6"/>
        <v>5</v>
      </c>
      <c r="H204" s="15">
        <v>22</v>
      </c>
      <c r="I204" s="195" t="str">
        <f>"W" &amp;Table1[[#This Row],[WeekNum]]</f>
        <v>W22</v>
      </c>
      <c r="J204" s="195" t="str">
        <f t="shared" si="7"/>
        <v>22-W22</v>
      </c>
      <c r="K204" s="11" t="s">
        <v>661</v>
      </c>
      <c r="L204" s="11"/>
      <c r="M204" s="266" t="s">
        <v>72</v>
      </c>
      <c r="N204" s="11" t="s">
        <v>428</v>
      </c>
      <c r="O204" s="266" t="s">
        <v>374</v>
      </c>
      <c r="P204" s="11" t="s">
        <v>376</v>
      </c>
      <c r="Q204" s="11" t="s">
        <v>419</v>
      </c>
      <c r="R204" s="11">
        <v>0</v>
      </c>
      <c r="S204" s="11"/>
      <c r="T204" s="11">
        <f>ABS(Table1[[#This Row],[Prod]]-Table1[[#This Row],[Planned]])</f>
        <v>0</v>
      </c>
      <c r="U204" s="213">
        <f>IF(ABS(Table1[[#This Row],[Prod]]-Table1[[#This Row],[Planned]])&gt;Table1[[#This Row],[Planned]],0,IF(Table1[[#This Row],[Planned]]=0,0,1-ABS(Table1[[#This Row],[Prod]]-Table1[[#This Row],[Planned]])/Table1[[#This Row],[Planned]]))</f>
        <v>0</v>
      </c>
      <c r="V204" s="11"/>
      <c r="W204" s="11"/>
      <c r="X204" s="27">
        <v>0</v>
      </c>
      <c r="Y204" s="11">
        <f>Table1[[#This Row],[Prod]]</f>
        <v>0</v>
      </c>
      <c r="Z204" s="11">
        <f>ABS(Table1[[#This Row],[Prod2]]-Table1[[#This Row],[Plan Revised]])</f>
        <v>0</v>
      </c>
      <c r="AA204" s="287">
        <f>IF(ABS(Table1[[#This Row],[Prod2]]-Table1[[#This Row],[Plan Revised]])&gt;Table1[[#This Row],[Plan Revised]],0,IF(Table1[[#This Row],[Plan Revised]]=0,0,1-ABS(Table1[[#This Row],[Prod2]]-Table1[[#This Row],[Plan Revised]])/Table1[[#This Row],[Plan Revised]]))</f>
        <v>0</v>
      </c>
      <c r="AB204" s="11"/>
      <c r="AC204" s="30"/>
      <c r="AD204"/>
      <c r="AF204"/>
    </row>
    <row r="205" spans="1:32">
      <c r="A205" s="15" t="str">
        <f>IF(Table1[Week]=WeekSel,"Yes","No")</f>
        <v>No</v>
      </c>
      <c r="B205" s="15" t="str">
        <f>IF((Table1[StartDate]&gt;=Date.GraphMin)*(Table1[StartDate]&lt;=Date.GraphMax)=1,"Yes","No")</f>
        <v>Yes</v>
      </c>
      <c r="C205" s="15" t="str">
        <f>IF(OR(Table1[[#This Row],[Site]]="FOOD MILLING",Table1[[#This Row],[Site]]="GODACO"), "No", "Yes")</f>
        <v>Yes</v>
      </c>
      <c r="D205" s="40">
        <f>MAX(DATE(Table1[Year],1,1),DATE(Table1[Year],1,1)-WEEKDAY(DATE(Table1[Year],1,1),2)+(Table1[WeekNum]-1)*7+1)</f>
        <v>44704</v>
      </c>
      <c r="E205" s="40">
        <f>MIN(DATE(Table1[Year]+1,1,0),DATE(Table1[Year],1,1)-WEEKDAY(DATE(Table1[Year],1,1),2)+Table1[WeekNum]*7)</f>
        <v>44710</v>
      </c>
      <c r="F205" s="11">
        <v>2022</v>
      </c>
      <c r="G205" s="15">
        <f t="shared" si="6"/>
        <v>5</v>
      </c>
      <c r="H205" s="15">
        <v>22</v>
      </c>
      <c r="I205" s="195" t="str">
        <f>"W" &amp;Table1[[#This Row],[WeekNum]]</f>
        <v>W22</v>
      </c>
      <c r="J205" s="195" t="str">
        <f t="shared" si="7"/>
        <v>22-W22</v>
      </c>
      <c r="K205" s="11" t="s">
        <v>661</v>
      </c>
      <c r="L205" s="11"/>
      <c r="M205" s="266" t="s">
        <v>72</v>
      </c>
      <c r="N205" s="11" t="s">
        <v>428</v>
      </c>
      <c r="O205" s="266" t="s">
        <v>374</v>
      </c>
      <c r="P205" s="11" t="s">
        <v>376</v>
      </c>
      <c r="Q205" s="11" t="s">
        <v>421</v>
      </c>
      <c r="R205" s="11"/>
      <c r="S205" s="11">
        <v>0</v>
      </c>
      <c r="T205" s="11">
        <f>ABS(Table1[[#This Row],[Prod]]-Table1[[#This Row],[Planned]])</f>
        <v>0</v>
      </c>
      <c r="U205" s="213">
        <f>IF(ABS(Table1[[#This Row],[Prod]]-Table1[[#This Row],[Planned]])&gt;Table1[[#This Row],[Planned]],0,IF(Table1[[#This Row],[Planned]]=0,0,1-ABS(Table1[[#This Row],[Prod]]-Table1[[#This Row],[Planned]])/Table1[[#This Row],[Planned]]))</f>
        <v>0</v>
      </c>
      <c r="V205" s="11"/>
      <c r="W205" s="11"/>
      <c r="X205" s="27"/>
      <c r="Y205" s="11">
        <f>Table1[[#This Row],[Prod]]</f>
        <v>0</v>
      </c>
      <c r="Z205" s="11">
        <f>ABS(Table1[[#This Row],[Prod2]]-Table1[[#This Row],[Plan Revised]])</f>
        <v>0</v>
      </c>
      <c r="AA205" s="287">
        <f>IF(ABS(Table1[[#This Row],[Prod2]]-Table1[[#This Row],[Plan Revised]])&gt;Table1[[#This Row],[Plan Revised]],0,IF(Table1[[#This Row],[Plan Revised]]=0,0,1-ABS(Table1[[#This Row],[Prod2]]-Table1[[#This Row],[Plan Revised]])/Table1[[#This Row],[Plan Revised]]))</f>
        <v>0</v>
      </c>
      <c r="AB205" s="11"/>
      <c r="AC205" s="30"/>
      <c r="AD205"/>
      <c r="AF205"/>
    </row>
    <row r="206" spans="1:32">
      <c r="A206" s="15" t="str">
        <f>IF(Table1[Week]=WeekSel,"Yes","No")</f>
        <v>No</v>
      </c>
      <c r="B206" s="15" t="str">
        <f>IF((Table1[StartDate]&gt;=Date.GraphMin)*(Table1[StartDate]&lt;=Date.GraphMax)=1,"Yes","No")</f>
        <v>Yes</v>
      </c>
      <c r="C206" s="15" t="str">
        <f>IF(OR(Table1[[#This Row],[Site]]="FOOD MILLING",Table1[[#This Row],[Site]]="GODACO"), "No", "Yes")</f>
        <v>Yes</v>
      </c>
      <c r="D206" s="40">
        <f>MAX(DATE(Table1[Year],1,1),DATE(Table1[Year],1,1)-WEEKDAY(DATE(Table1[Year],1,1),2)+(Table1[WeekNum]-1)*7+1)</f>
        <v>44704</v>
      </c>
      <c r="E206" s="40">
        <f>MIN(DATE(Table1[Year]+1,1,0),DATE(Table1[Year],1,1)-WEEKDAY(DATE(Table1[Year],1,1),2)+Table1[WeekNum]*7)</f>
        <v>44710</v>
      </c>
      <c r="F206" s="11">
        <v>2022</v>
      </c>
      <c r="G206" s="15">
        <f t="shared" si="6"/>
        <v>5</v>
      </c>
      <c r="H206" s="15">
        <v>22</v>
      </c>
      <c r="I206" s="195" t="str">
        <f>"W" &amp;Table1[[#This Row],[WeekNum]]</f>
        <v>W22</v>
      </c>
      <c r="J206" s="195" t="str">
        <f t="shared" si="7"/>
        <v>22-W22</v>
      </c>
      <c r="K206" s="11" t="s">
        <v>662</v>
      </c>
      <c r="L206" s="11"/>
      <c r="M206" s="266" t="s">
        <v>72</v>
      </c>
      <c r="N206" s="11" t="s">
        <v>428</v>
      </c>
      <c r="O206" s="266" t="s">
        <v>374</v>
      </c>
      <c r="P206" s="11" t="s">
        <v>376</v>
      </c>
      <c r="Q206" s="11" t="s">
        <v>419</v>
      </c>
      <c r="R206" s="11">
        <v>9800</v>
      </c>
      <c r="S206" s="11">
        <v>12951</v>
      </c>
      <c r="T206" s="11">
        <f>ABS(Table1[[#This Row],[Prod]]-Table1[[#This Row],[Planned]])</f>
        <v>3151</v>
      </c>
      <c r="U206" s="213">
        <f>IF(ABS(Table1[[#This Row],[Prod]]-Table1[[#This Row],[Planned]])&gt;Table1[[#This Row],[Planned]],0,IF(Table1[[#This Row],[Planned]]=0,0,1-ABS(Table1[[#This Row],[Prod]]-Table1[[#This Row],[Planned]])/Table1[[#This Row],[Planned]]))</f>
        <v>0.67846938775510202</v>
      </c>
      <c r="V206" s="11"/>
      <c r="W206" s="11"/>
      <c r="X206" s="27">
        <v>12764</v>
      </c>
      <c r="Y206" s="11">
        <f>Table1[[#This Row],[Prod]]</f>
        <v>12951</v>
      </c>
      <c r="Z206" s="11">
        <f>ABS(Table1[[#This Row],[Prod2]]-Table1[[#This Row],[Plan Revised]])</f>
        <v>187</v>
      </c>
      <c r="AA206" s="287">
        <f>IF(ABS(Table1[[#This Row],[Prod2]]-Table1[[#This Row],[Plan Revised]])&gt;Table1[[#This Row],[Plan Revised]],0,IF(Table1[[#This Row],[Plan Revised]]=0,0,1-ABS(Table1[[#This Row],[Prod2]]-Table1[[#This Row],[Plan Revised]])/Table1[[#This Row],[Plan Revised]]))</f>
        <v>0.9853494202444375</v>
      </c>
      <c r="AB206" s="11"/>
      <c r="AC206" s="30"/>
      <c r="AD206"/>
      <c r="AF206"/>
    </row>
    <row r="207" spans="1:32">
      <c r="A207" s="15" t="str">
        <f>IF(Table1[Week]=WeekSel,"Yes","No")</f>
        <v>No</v>
      </c>
      <c r="B207" s="15" t="str">
        <f>IF((Table1[StartDate]&gt;=Date.GraphMin)*(Table1[StartDate]&lt;=Date.GraphMax)=1,"Yes","No")</f>
        <v>Yes</v>
      </c>
      <c r="C207" s="15" t="str">
        <f>IF(OR(Table1[[#This Row],[Site]]="FOOD MILLING",Table1[[#This Row],[Site]]="GODACO"), "No", "Yes")</f>
        <v>Yes</v>
      </c>
      <c r="D207" s="40">
        <f>MAX(DATE(Table1[Year],1,1),DATE(Table1[Year],1,1)-WEEKDAY(DATE(Table1[Year],1,1),2)+(Table1[WeekNum]-1)*7+1)</f>
        <v>44704</v>
      </c>
      <c r="E207" s="40">
        <f>MIN(DATE(Table1[Year]+1,1,0),DATE(Table1[Year],1,1)-WEEKDAY(DATE(Table1[Year],1,1),2)+Table1[WeekNum]*7)</f>
        <v>44710</v>
      </c>
      <c r="F207" s="11">
        <v>2022</v>
      </c>
      <c r="G207" s="15">
        <f t="shared" si="6"/>
        <v>5</v>
      </c>
      <c r="H207" s="15">
        <v>22</v>
      </c>
      <c r="I207" s="195" t="str">
        <f>"W" &amp;Table1[[#This Row],[WeekNum]]</f>
        <v>W22</v>
      </c>
      <c r="J207" s="195" t="str">
        <f t="shared" si="7"/>
        <v>22-W22</v>
      </c>
      <c r="K207" s="11" t="s">
        <v>663</v>
      </c>
      <c r="L207" s="11"/>
      <c r="M207" s="266" t="s">
        <v>72</v>
      </c>
      <c r="N207" s="11" t="s">
        <v>428</v>
      </c>
      <c r="O207" s="266" t="s">
        <v>374</v>
      </c>
      <c r="P207" s="11" t="s">
        <v>376</v>
      </c>
      <c r="Q207" s="11" t="s">
        <v>419</v>
      </c>
      <c r="R207" s="11">
        <v>4000</v>
      </c>
      <c r="S207" s="11"/>
      <c r="T207" s="11">
        <f>ABS(Table1[[#This Row],[Prod]]-Table1[[#This Row],[Planned]])</f>
        <v>4000</v>
      </c>
      <c r="U207" s="213">
        <f>IF(ABS(Table1[[#This Row],[Prod]]-Table1[[#This Row],[Planned]])&gt;Table1[[#This Row],[Planned]],0,IF(Table1[[#This Row],[Planned]]=0,0,1-ABS(Table1[[#This Row],[Prod]]-Table1[[#This Row],[Planned]])/Table1[[#This Row],[Planned]]))</f>
        <v>0</v>
      </c>
      <c r="V207" s="11"/>
      <c r="W207" s="11"/>
      <c r="X207" s="27">
        <v>0</v>
      </c>
      <c r="Y207" s="11">
        <f>Table1[[#This Row],[Prod]]</f>
        <v>0</v>
      </c>
      <c r="Z207" s="11">
        <f>ABS(Table1[[#This Row],[Prod2]]-Table1[[#This Row],[Plan Revised]])</f>
        <v>0</v>
      </c>
      <c r="AA207" s="287">
        <f>IF(ABS(Table1[[#This Row],[Prod2]]-Table1[[#This Row],[Plan Revised]])&gt;Table1[[#This Row],[Plan Revised]],0,IF(Table1[[#This Row],[Plan Revised]]=0,0,1-ABS(Table1[[#This Row],[Prod2]]-Table1[[#This Row],[Plan Revised]])/Table1[[#This Row],[Plan Revised]]))</f>
        <v>0</v>
      </c>
      <c r="AB207" s="11"/>
      <c r="AC207" s="30"/>
      <c r="AD207"/>
      <c r="AF207"/>
    </row>
    <row r="208" spans="1:32">
      <c r="A208" s="15" t="str">
        <f>IF(Table1[Week]=WeekSel,"Yes","No")</f>
        <v>No</v>
      </c>
      <c r="B208" s="15" t="str">
        <f>IF((Table1[StartDate]&gt;=Date.GraphMin)*(Table1[StartDate]&lt;=Date.GraphMax)=1,"Yes","No")</f>
        <v>Yes</v>
      </c>
      <c r="C208" s="15" t="str">
        <f>IF(OR(Table1[[#This Row],[Site]]="FOOD MILLING",Table1[[#This Row],[Site]]="GODACO"), "No", "Yes")</f>
        <v>Yes</v>
      </c>
      <c r="D208" s="40">
        <f>MAX(DATE(Table1[Year],1,1),DATE(Table1[Year],1,1)-WEEKDAY(DATE(Table1[Year],1,1),2)+(Table1[WeekNum]-1)*7+1)</f>
        <v>44704</v>
      </c>
      <c r="E208" s="40">
        <f>MIN(DATE(Table1[Year]+1,1,0),DATE(Table1[Year],1,1)-WEEKDAY(DATE(Table1[Year],1,1),2)+Table1[WeekNum]*7)</f>
        <v>44710</v>
      </c>
      <c r="F208" s="11">
        <v>2022</v>
      </c>
      <c r="G208" s="15">
        <f t="shared" si="6"/>
        <v>5</v>
      </c>
      <c r="H208" s="15">
        <v>22</v>
      </c>
      <c r="I208" s="195" t="str">
        <f>"W" &amp;Table1[[#This Row],[WeekNum]]</f>
        <v>W22</v>
      </c>
      <c r="J208" s="195" t="str">
        <f t="shared" si="7"/>
        <v>22-W22</v>
      </c>
      <c r="K208" s="11" t="s">
        <v>663</v>
      </c>
      <c r="L208" s="11"/>
      <c r="M208" s="266" t="s">
        <v>72</v>
      </c>
      <c r="N208" s="11" t="s">
        <v>428</v>
      </c>
      <c r="O208" s="266" t="s">
        <v>374</v>
      </c>
      <c r="P208" s="11" t="s">
        <v>376</v>
      </c>
      <c r="Q208" s="11" t="s">
        <v>421</v>
      </c>
      <c r="R208" s="11"/>
      <c r="S208" s="11">
        <v>0</v>
      </c>
      <c r="T208" s="11">
        <f>ABS(Table1[[#This Row],[Prod]]-Table1[[#This Row],[Planned]])</f>
        <v>0</v>
      </c>
      <c r="U208" s="213">
        <f>IF(ABS(Table1[[#This Row],[Prod]]-Table1[[#This Row],[Planned]])&gt;Table1[[#This Row],[Planned]],0,IF(Table1[[#This Row],[Planned]]=0,0,1-ABS(Table1[[#This Row],[Prod]]-Table1[[#This Row],[Planned]])/Table1[[#This Row],[Planned]]))</f>
        <v>0</v>
      </c>
      <c r="V208" s="11"/>
      <c r="W208" s="11"/>
      <c r="X208" s="27"/>
      <c r="Y208" s="11">
        <f>Table1[[#This Row],[Prod]]</f>
        <v>0</v>
      </c>
      <c r="Z208" s="11">
        <f>ABS(Table1[[#This Row],[Prod2]]-Table1[[#This Row],[Plan Revised]])</f>
        <v>0</v>
      </c>
      <c r="AA208" s="287">
        <f>IF(ABS(Table1[[#This Row],[Prod2]]-Table1[[#This Row],[Plan Revised]])&gt;Table1[[#This Row],[Plan Revised]],0,IF(Table1[[#This Row],[Plan Revised]]=0,0,1-ABS(Table1[[#This Row],[Prod2]]-Table1[[#This Row],[Plan Revised]])/Table1[[#This Row],[Plan Revised]]))</f>
        <v>0</v>
      </c>
      <c r="AB208" s="11"/>
      <c r="AC208" s="30"/>
      <c r="AD208"/>
      <c r="AF208"/>
    </row>
    <row r="209" spans="1:32">
      <c r="A209" s="15" t="str">
        <f>IF(Table1[Week]=WeekSel,"Yes","No")</f>
        <v>No</v>
      </c>
      <c r="B209" s="15" t="str">
        <f>IF((Table1[StartDate]&gt;=Date.GraphMin)*(Table1[StartDate]&lt;=Date.GraphMax)=1,"Yes","No")</f>
        <v>Yes</v>
      </c>
      <c r="C209" s="15" t="str">
        <f>IF(OR(Table1[[#This Row],[Site]]="FOOD MILLING",Table1[[#This Row],[Site]]="GODACO"), "No", "Yes")</f>
        <v>Yes</v>
      </c>
      <c r="D209" s="40">
        <f>MAX(DATE(Table1[Year],1,1),DATE(Table1[Year],1,1)-WEEKDAY(DATE(Table1[Year],1,1),2)+(Table1[WeekNum]-1)*7+1)</f>
        <v>44704</v>
      </c>
      <c r="E209" s="40">
        <f>MIN(DATE(Table1[Year]+1,1,0),DATE(Table1[Year],1,1)-WEEKDAY(DATE(Table1[Year],1,1),2)+Table1[WeekNum]*7)</f>
        <v>44710</v>
      </c>
      <c r="F209" s="11">
        <v>2022</v>
      </c>
      <c r="G209" s="15">
        <f t="shared" si="6"/>
        <v>5</v>
      </c>
      <c r="H209" s="15">
        <v>22</v>
      </c>
      <c r="I209" s="195" t="str">
        <f>"W" &amp;Table1[[#This Row],[WeekNum]]</f>
        <v>W22</v>
      </c>
      <c r="J209" s="195" t="str">
        <f t="shared" si="7"/>
        <v>22-W22</v>
      </c>
      <c r="K209" s="11" t="s">
        <v>664</v>
      </c>
      <c r="L209" s="11"/>
      <c r="M209" s="266" t="s">
        <v>72</v>
      </c>
      <c r="N209" s="11" t="s">
        <v>428</v>
      </c>
      <c r="O209" s="266" t="s">
        <v>374</v>
      </c>
      <c r="P209" s="11" t="s">
        <v>379</v>
      </c>
      <c r="Q209" s="11" t="s">
        <v>421</v>
      </c>
      <c r="R209" s="11">
        <v>0</v>
      </c>
      <c r="S209" s="11">
        <v>0</v>
      </c>
      <c r="T209" s="11">
        <f>ABS(Table1[[#This Row],[Prod]]-Table1[[#This Row],[Planned]])</f>
        <v>0</v>
      </c>
      <c r="U209" s="213">
        <f>IF(ABS(Table1[[#This Row],[Prod]]-Table1[[#This Row],[Planned]])&gt;Table1[[#This Row],[Planned]],0,IF(Table1[[#This Row],[Planned]]=0,0,1-ABS(Table1[[#This Row],[Prod]]-Table1[[#This Row],[Planned]])/Table1[[#This Row],[Planned]]))</f>
        <v>0</v>
      </c>
      <c r="V209" s="11"/>
      <c r="W209" s="11"/>
      <c r="X209" s="27">
        <v>0</v>
      </c>
      <c r="Y209" s="11">
        <f>Table1[[#This Row],[Prod]]</f>
        <v>0</v>
      </c>
      <c r="Z209" s="11">
        <f>ABS(Table1[[#This Row],[Prod2]]-Table1[[#This Row],[Plan Revised]])</f>
        <v>0</v>
      </c>
      <c r="AA209" s="287">
        <f>IF(ABS(Table1[[#This Row],[Prod2]]-Table1[[#This Row],[Plan Revised]])&gt;Table1[[#This Row],[Plan Revised]],0,IF(Table1[[#This Row],[Plan Revised]]=0,0,1-ABS(Table1[[#This Row],[Prod2]]-Table1[[#This Row],[Plan Revised]])/Table1[[#This Row],[Plan Revised]]))</f>
        <v>0</v>
      </c>
      <c r="AB209" s="11"/>
      <c r="AC209" s="30"/>
      <c r="AD209"/>
      <c r="AF209"/>
    </row>
    <row r="210" spans="1:32">
      <c r="A210" s="15" t="str">
        <f>IF(Table1[Week]=WeekSel,"Yes","No")</f>
        <v>No</v>
      </c>
      <c r="B210" s="15" t="str">
        <f>IF((Table1[StartDate]&gt;=Date.GraphMin)*(Table1[StartDate]&lt;=Date.GraphMax)=1,"Yes","No")</f>
        <v>Yes</v>
      </c>
      <c r="C210" s="15" t="str">
        <f>IF(OR(Table1[[#This Row],[Site]]="FOOD MILLING",Table1[[#This Row],[Site]]="GODACO"), "No", "Yes")</f>
        <v>Yes</v>
      </c>
      <c r="D210" s="40">
        <f>MAX(DATE(Table1[Year],1,1),DATE(Table1[Year],1,1)-WEEKDAY(DATE(Table1[Year],1,1),2)+(Table1[WeekNum]-1)*7+1)</f>
        <v>44704</v>
      </c>
      <c r="E210" s="40">
        <f>MIN(DATE(Table1[Year]+1,1,0),DATE(Table1[Year],1,1)-WEEKDAY(DATE(Table1[Year],1,1),2)+Table1[WeekNum]*7)</f>
        <v>44710</v>
      </c>
      <c r="F210" s="11">
        <v>2022</v>
      </c>
      <c r="G210" s="15">
        <f t="shared" si="6"/>
        <v>5</v>
      </c>
      <c r="H210" s="15">
        <v>22</v>
      </c>
      <c r="I210" s="195" t="str">
        <f>"W" &amp;Table1[[#This Row],[WeekNum]]</f>
        <v>W22</v>
      </c>
      <c r="J210" s="195" t="str">
        <f t="shared" si="7"/>
        <v>22-W22</v>
      </c>
      <c r="K210" s="11" t="s">
        <v>665</v>
      </c>
      <c r="L210" s="11"/>
      <c r="M210" s="266" t="s">
        <v>72</v>
      </c>
      <c r="N210" s="11" t="s">
        <v>428</v>
      </c>
      <c r="O210" s="266" t="s">
        <v>374</v>
      </c>
      <c r="P210" s="11" t="s">
        <v>379</v>
      </c>
      <c r="Q210" s="11" t="s">
        <v>421</v>
      </c>
      <c r="R210" s="11">
        <v>5400</v>
      </c>
      <c r="S210" s="11">
        <v>5827</v>
      </c>
      <c r="T210" s="11">
        <f>ABS(Table1[[#This Row],[Prod]]-Table1[[#This Row],[Planned]])</f>
        <v>427</v>
      </c>
      <c r="U210" s="213">
        <f>IF(ABS(Table1[[#This Row],[Prod]]-Table1[[#This Row],[Planned]])&gt;Table1[[#This Row],[Planned]],0,IF(Table1[[#This Row],[Planned]]=0,0,1-ABS(Table1[[#This Row],[Prod]]-Table1[[#This Row],[Planned]])/Table1[[#This Row],[Planned]]))</f>
        <v>0.92092592592592593</v>
      </c>
      <c r="V210" s="11"/>
      <c r="W210" s="11"/>
      <c r="X210" s="27">
        <v>5400</v>
      </c>
      <c r="Y210" s="11">
        <f>Table1[[#This Row],[Prod]]</f>
        <v>5827</v>
      </c>
      <c r="Z210" s="11">
        <f>ABS(Table1[[#This Row],[Prod2]]-Table1[[#This Row],[Plan Revised]])</f>
        <v>427</v>
      </c>
      <c r="AA210" s="287">
        <f>IF(ABS(Table1[[#This Row],[Prod2]]-Table1[[#This Row],[Plan Revised]])&gt;Table1[[#This Row],[Plan Revised]],0,IF(Table1[[#This Row],[Plan Revised]]=0,0,1-ABS(Table1[[#This Row],[Prod2]]-Table1[[#This Row],[Plan Revised]])/Table1[[#This Row],[Plan Revised]]))</f>
        <v>0.92092592592592593</v>
      </c>
      <c r="AB210" s="11"/>
      <c r="AC210" s="30"/>
      <c r="AD210"/>
      <c r="AF210"/>
    </row>
    <row r="211" spans="1:32">
      <c r="A211" s="15" t="str">
        <f>IF(Table1[Week]=WeekSel,"Yes","No")</f>
        <v>No</v>
      </c>
      <c r="B211" s="15" t="str">
        <f>IF((Table1[StartDate]&gt;=Date.GraphMin)*(Table1[StartDate]&lt;=Date.GraphMax)=1,"Yes","No")</f>
        <v>Yes</v>
      </c>
      <c r="C211" s="15" t="str">
        <f>IF(OR(Table1[[#This Row],[Site]]="FOOD MILLING",Table1[[#This Row],[Site]]="GODACO"), "No", "Yes")</f>
        <v>Yes</v>
      </c>
      <c r="D211" s="40">
        <f>MAX(DATE(Table1[Year],1,1),DATE(Table1[Year],1,1)-WEEKDAY(DATE(Table1[Year],1,1),2)+(Table1[WeekNum]-1)*7+1)</f>
        <v>44704</v>
      </c>
      <c r="E211" s="40">
        <f>MIN(DATE(Table1[Year]+1,1,0),DATE(Table1[Year],1,1)-WEEKDAY(DATE(Table1[Year],1,1),2)+Table1[WeekNum]*7)</f>
        <v>44710</v>
      </c>
      <c r="F211" s="11">
        <v>2022</v>
      </c>
      <c r="G211" s="15">
        <f t="shared" si="6"/>
        <v>5</v>
      </c>
      <c r="H211" s="15">
        <v>22</v>
      </c>
      <c r="I211" s="195" t="str">
        <f>"W" &amp;Table1[[#This Row],[WeekNum]]</f>
        <v>W22</v>
      </c>
      <c r="J211" s="195" t="str">
        <f t="shared" si="7"/>
        <v>22-W22</v>
      </c>
      <c r="K211" s="11" t="s">
        <v>666</v>
      </c>
      <c r="L211" s="11"/>
      <c r="M211" s="266" t="s">
        <v>72</v>
      </c>
      <c r="N211" s="11" t="s">
        <v>428</v>
      </c>
      <c r="O211" s="266" t="s">
        <v>374</v>
      </c>
      <c r="P211" s="11" t="s">
        <v>379</v>
      </c>
      <c r="Q211" s="11" t="s">
        <v>421</v>
      </c>
      <c r="R211" s="11">
        <v>10800</v>
      </c>
      <c r="S211" s="11">
        <v>11193</v>
      </c>
      <c r="T211" s="11">
        <f>ABS(Table1[[#This Row],[Prod]]-Table1[[#This Row],[Planned]])</f>
        <v>393</v>
      </c>
      <c r="U211" s="213">
        <f>IF(ABS(Table1[[#This Row],[Prod]]-Table1[[#This Row],[Planned]])&gt;Table1[[#This Row],[Planned]],0,IF(Table1[[#This Row],[Planned]]=0,0,1-ABS(Table1[[#This Row],[Prod]]-Table1[[#This Row],[Planned]])/Table1[[#This Row],[Planned]]))</f>
        <v>0.96361111111111108</v>
      </c>
      <c r="V211" s="11"/>
      <c r="W211" s="11"/>
      <c r="X211" s="27">
        <v>10800</v>
      </c>
      <c r="Y211" s="11">
        <f>Table1[[#This Row],[Prod]]</f>
        <v>11193</v>
      </c>
      <c r="Z211" s="11">
        <f>ABS(Table1[[#This Row],[Prod2]]-Table1[[#This Row],[Plan Revised]])</f>
        <v>393</v>
      </c>
      <c r="AA211" s="287">
        <f>IF(ABS(Table1[[#This Row],[Prod2]]-Table1[[#This Row],[Plan Revised]])&gt;Table1[[#This Row],[Plan Revised]],0,IF(Table1[[#This Row],[Plan Revised]]=0,0,1-ABS(Table1[[#This Row],[Prod2]]-Table1[[#This Row],[Plan Revised]])/Table1[[#This Row],[Plan Revised]]))</f>
        <v>0.96361111111111108</v>
      </c>
      <c r="AB211" s="11"/>
      <c r="AC211" s="30"/>
      <c r="AD211"/>
      <c r="AF211"/>
    </row>
    <row r="212" spans="1:32">
      <c r="A212" s="15" t="str">
        <f>IF(Table1[Week]=WeekSel,"Yes","No")</f>
        <v>No</v>
      </c>
      <c r="B212" s="15" t="str">
        <f>IF((Table1[StartDate]&gt;=Date.GraphMin)*(Table1[StartDate]&lt;=Date.GraphMax)=1,"Yes","No")</f>
        <v>Yes</v>
      </c>
      <c r="C212" s="15" t="str">
        <f>IF(OR(Table1[[#This Row],[Site]]="FOOD MILLING",Table1[[#This Row],[Site]]="GODACO"), "No", "Yes")</f>
        <v>Yes</v>
      </c>
      <c r="D212" s="40">
        <f>MAX(DATE(Table1[Year],1,1),DATE(Table1[Year],1,1)-WEEKDAY(DATE(Table1[Year],1,1),2)+(Table1[WeekNum]-1)*7+1)</f>
        <v>44704</v>
      </c>
      <c r="E212" s="40">
        <f>MIN(DATE(Table1[Year]+1,1,0),DATE(Table1[Year],1,1)-WEEKDAY(DATE(Table1[Year],1,1),2)+Table1[WeekNum]*7)</f>
        <v>44710</v>
      </c>
      <c r="F212" s="11">
        <v>2022</v>
      </c>
      <c r="G212" s="15">
        <f t="shared" si="6"/>
        <v>5</v>
      </c>
      <c r="H212" s="15">
        <v>22</v>
      </c>
      <c r="I212" s="195" t="str">
        <f>"W" &amp;Table1[[#This Row],[WeekNum]]</f>
        <v>W22</v>
      </c>
      <c r="J212" s="195" t="str">
        <f t="shared" si="7"/>
        <v>22-W22</v>
      </c>
      <c r="K212" s="11" t="s">
        <v>667</v>
      </c>
      <c r="L212" s="11"/>
      <c r="M212" s="266" t="s">
        <v>72</v>
      </c>
      <c r="N212" s="11" t="s">
        <v>428</v>
      </c>
      <c r="O212" s="266" t="s">
        <v>374</v>
      </c>
      <c r="P212" s="11" t="s">
        <v>375</v>
      </c>
      <c r="Q212" s="11" t="s">
        <v>421</v>
      </c>
      <c r="R212" s="11">
        <v>4800</v>
      </c>
      <c r="S212" s="11">
        <v>6073</v>
      </c>
      <c r="T212" s="11">
        <f>ABS(Table1[[#This Row],[Prod]]-Table1[[#This Row],[Planned]])</f>
        <v>1273</v>
      </c>
      <c r="U212" s="213">
        <f>IF(ABS(Table1[[#This Row],[Prod]]-Table1[[#This Row],[Planned]])&gt;Table1[[#This Row],[Planned]],0,IF(Table1[[#This Row],[Planned]]=0,0,1-ABS(Table1[[#This Row],[Prod]]-Table1[[#This Row],[Planned]])/Table1[[#This Row],[Planned]]))</f>
        <v>0.73479166666666673</v>
      </c>
      <c r="V212" s="11"/>
      <c r="W212" s="11"/>
      <c r="X212" s="27">
        <v>6600</v>
      </c>
      <c r="Y212" s="11">
        <f>Table1[[#This Row],[Prod]]</f>
        <v>6073</v>
      </c>
      <c r="Z212" s="11">
        <f>ABS(Table1[[#This Row],[Prod2]]-Table1[[#This Row],[Plan Revised]])</f>
        <v>527</v>
      </c>
      <c r="AA212" s="287">
        <f>IF(ABS(Table1[[#This Row],[Prod2]]-Table1[[#This Row],[Plan Revised]])&gt;Table1[[#This Row],[Plan Revised]],0,IF(Table1[[#This Row],[Plan Revised]]=0,0,1-ABS(Table1[[#This Row],[Prod2]]-Table1[[#This Row],[Plan Revised]])/Table1[[#This Row],[Plan Revised]]))</f>
        <v>0.92015151515151516</v>
      </c>
      <c r="AB212" s="11"/>
      <c r="AC212" s="30"/>
      <c r="AD212"/>
      <c r="AF212"/>
    </row>
    <row r="213" spans="1:32">
      <c r="A213" s="15" t="str">
        <f>IF(Table1[Week]=WeekSel,"Yes","No")</f>
        <v>No</v>
      </c>
      <c r="B213" s="15" t="str">
        <f>IF((Table1[StartDate]&gt;=Date.GraphMin)*(Table1[StartDate]&lt;=Date.GraphMax)=1,"Yes","No")</f>
        <v>Yes</v>
      </c>
      <c r="C213" s="15" t="str">
        <f>IF(OR(Table1[[#This Row],[Site]]="FOOD MILLING",Table1[[#This Row],[Site]]="GODACO"), "No", "Yes")</f>
        <v>Yes</v>
      </c>
      <c r="D213" s="40">
        <f>MAX(DATE(Table1[Year],1,1),DATE(Table1[Year],1,1)-WEEKDAY(DATE(Table1[Year],1,1),2)+(Table1[WeekNum]-1)*7+1)</f>
        <v>44704</v>
      </c>
      <c r="E213" s="40">
        <f>MIN(DATE(Table1[Year]+1,1,0),DATE(Table1[Year],1,1)-WEEKDAY(DATE(Table1[Year],1,1),2)+Table1[WeekNum]*7)</f>
        <v>44710</v>
      </c>
      <c r="F213" s="11">
        <v>2022</v>
      </c>
      <c r="G213" s="15">
        <f t="shared" si="6"/>
        <v>5</v>
      </c>
      <c r="H213" s="15">
        <v>22</v>
      </c>
      <c r="I213" s="195" t="str">
        <f>"W" &amp;Table1[[#This Row],[WeekNum]]</f>
        <v>W22</v>
      </c>
      <c r="J213" s="195" t="str">
        <f t="shared" si="7"/>
        <v>22-W22</v>
      </c>
      <c r="K213" s="11" t="s">
        <v>668</v>
      </c>
      <c r="L213" s="11"/>
      <c r="M213" s="266" t="s">
        <v>72</v>
      </c>
      <c r="N213" s="11" t="s">
        <v>428</v>
      </c>
      <c r="O213" s="266" t="s">
        <v>374</v>
      </c>
      <c r="P213" s="11" t="s">
        <v>375</v>
      </c>
      <c r="Q213" s="11" t="s">
        <v>421</v>
      </c>
      <c r="R213" s="11">
        <v>7200</v>
      </c>
      <c r="S213" s="11">
        <v>10544</v>
      </c>
      <c r="T213" s="11">
        <f>ABS(Table1[[#This Row],[Prod]]-Table1[[#This Row],[Planned]])</f>
        <v>3344</v>
      </c>
      <c r="U213" s="213">
        <f>IF(ABS(Table1[[#This Row],[Prod]]-Table1[[#This Row],[Planned]])&gt;Table1[[#This Row],[Planned]],0,IF(Table1[[#This Row],[Planned]]=0,0,1-ABS(Table1[[#This Row],[Prod]]-Table1[[#This Row],[Planned]])/Table1[[#This Row],[Planned]]))</f>
        <v>0.53555555555555556</v>
      </c>
      <c r="V213" s="11"/>
      <c r="W213" s="11"/>
      <c r="X213" s="27">
        <v>10800</v>
      </c>
      <c r="Y213" s="11">
        <f>Table1[[#This Row],[Prod]]</f>
        <v>10544</v>
      </c>
      <c r="Z213" s="11">
        <f>ABS(Table1[[#This Row],[Prod2]]-Table1[[#This Row],[Plan Revised]])</f>
        <v>256</v>
      </c>
      <c r="AA213" s="287">
        <f>IF(ABS(Table1[[#This Row],[Prod2]]-Table1[[#This Row],[Plan Revised]])&gt;Table1[[#This Row],[Plan Revised]],0,IF(Table1[[#This Row],[Plan Revised]]=0,0,1-ABS(Table1[[#This Row],[Prod2]]-Table1[[#This Row],[Plan Revised]])/Table1[[#This Row],[Plan Revised]]))</f>
        <v>0.97629629629629633</v>
      </c>
      <c r="AB213" s="11"/>
      <c r="AC213" s="30"/>
      <c r="AD213"/>
      <c r="AF213"/>
    </row>
    <row r="214" spans="1:32">
      <c r="A214" s="15" t="str">
        <f>IF(Table1[Week]=WeekSel,"Yes","No")</f>
        <v>No</v>
      </c>
      <c r="B214" s="15" t="str">
        <f>IF((Table1[StartDate]&gt;=Date.GraphMin)*(Table1[StartDate]&lt;=Date.GraphMax)=1,"Yes","No")</f>
        <v>Yes</v>
      </c>
      <c r="C214" s="15" t="str">
        <f>IF(OR(Table1[[#This Row],[Site]]="FOOD MILLING",Table1[[#This Row],[Site]]="GODACO"), "No", "Yes")</f>
        <v>Yes</v>
      </c>
      <c r="D214" s="40">
        <f>MAX(DATE(Table1[Year],1,1),DATE(Table1[Year],1,1)-WEEKDAY(DATE(Table1[Year],1,1),2)+(Table1[WeekNum]-1)*7+1)</f>
        <v>44704</v>
      </c>
      <c r="E214" s="40">
        <f>MIN(DATE(Table1[Year]+1,1,0),DATE(Table1[Year],1,1)-WEEKDAY(DATE(Table1[Year],1,1),2)+Table1[WeekNum]*7)</f>
        <v>44710</v>
      </c>
      <c r="F214" s="11">
        <v>2022</v>
      </c>
      <c r="G214" s="15">
        <f t="shared" si="6"/>
        <v>5</v>
      </c>
      <c r="H214" s="15">
        <v>22</v>
      </c>
      <c r="I214" s="195" t="str">
        <f>"W" &amp;Table1[[#This Row],[WeekNum]]</f>
        <v>W22</v>
      </c>
      <c r="J214" s="195" t="str">
        <f t="shared" si="7"/>
        <v>22-W22</v>
      </c>
      <c r="K214" s="11" t="s">
        <v>669</v>
      </c>
      <c r="L214" s="11"/>
      <c r="M214" s="266" t="s">
        <v>72</v>
      </c>
      <c r="N214" s="11" t="s">
        <v>428</v>
      </c>
      <c r="O214" s="266" t="s">
        <v>374</v>
      </c>
      <c r="P214" s="11" t="s">
        <v>375</v>
      </c>
      <c r="Q214" s="11" t="s">
        <v>421</v>
      </c>
      <c r="R214" s="11">
        <v>2400</v>
      </c>
      <c r="S214" s="11">
        <v>2320.4</v>
      </c>
      <c r="T214" s="11">
        <f>ABS(Table1[[#This Row],[Prod]]-Table1[[#This Row],[Planned]])</f>
        <v>79.599999999999909</v>
      </c>
      <c r="U214" s="213">
        <f>IF(ABS(Table1[[#This Row],[Prod]]-Table1[[#This Row],[Planned]])&gt;Table1[[#This Row],[Planned]],0,IF(Table1[[#This Row],[Planned]]=0,0,1-ABS(Table1[[#This Row],[Prod]]-Table1[[#This Row],[Planned]])/Table1[[#This Row],[Planned]]))</f>
        <v>0.96683333333333332</v>
      </c>
      <c r="V214" s="11"/>
      <c r="W214" s="11"/>
      <c r="X214" s="27">
        <v>2400</v>
      </c>
      <c r="Y214" s="11">
        <f>Table1[[#This Row],[Prod]]</f>
        <v>2320.4</v>
      </c>
      <c r="Z214" s="11">
        <f>ABS(Table1[[#This Row],[Prod2]]-Table1[[#This Row],[Plan Revised]])</f>
        <v>79.599999999999909</v>
      </c>
      <c r="AA214" s="287">
        <f>IF(ABS(Table1[[#This Row],[Prod2]]-Table1[[#This Row],[Plan Revised]])&gt;Table1[[#This Row],[Plan Revised]],0,IF(Table1[[#This Row],[Plan Revised]]=0,0,1-ABS(Table1[[#This Row],[Prod2]]-Table1[[#This Row],[Plan Revised]])/Table1[[#This Row],[Plan Revised]]))</f>
        <v>0.96683333333333332</v>
      </c>
      <c r="AB214" s="11"/>
      <c r="AC214" s="30"/>
      <c r="AD214"/>
      <c r="AF214"/>
    </row>
    <row r="215" spans="1:32">
      <c r="A215" s="15" t="str">
        <f>IF(Table1[Week]=WeekSel,"Yes","No")</f>
        <v>No</v>
      </c>
      <c r="B215" s="15" t="str">
        <f>IF((Table1[StartDate]&gt;=Date.GraphMin)*(Table1[StartDate]&lt;=Date.GraphMax)=1,"Yes","No")</f>
        <v>Yes</v>
      </c>
      <c r="C215" s="15" t="str">
        <f>IF(OR(Table1[[#This Row],[Site]]="FOOD MILLING",Table1[[#This Row],[Site]]="GODACO"), "No", "Yes")</f>
        <v>Yes</v>
      </c>
      <c r="D215" s="40">
        <f>MAX(DATE(Table1[Year],1,1),DATE(Table1[Year],1,1)-WEEKDAY(DATE(Table1[Year],1,1),2)+(Table1[WeekNum]-1)*7+1)</f>
        <v>44704</v>
      </c>
      <c r="E215" s="40">
        <f>MIN(DATE(Table1[Year]+1,1,0),DATE(Table1[Year],1,1)-WEEKDAY(DATE(Table1[Year],1,1),2)+Table1[WeekNum]*7)</f>
        <v>44710</v>
      </c>
      <c r="F215" s="11">
        <v>2022</v>
      </c>
      <c r="G215" s="15">
        <f t="shared" si="6"/>
        <v>5</v>
      </c>
      <c r="H215" s="15">
        <v>22</v>
      </c>
      <c r="I215" s="195" t="str">
        <f>"W" &amp;Table1[[#This Row],[WeekNum]]</f>
        <v>W22</v>
      </c>
      <c r="J215" s="195" t="str">
        <f t="shared" si="7"/>
        <v>22-W22</v>
      </c>
      <c r="K215" s="11" t="s">
        <v>670</v>
      </c>
      <c r="L215" s="11"/>
      <c r="M215" s="266" t="s">
        <v>72</v>
      </c>
      <c r="N215" s="11" t="s">
        <v>428</v>
      </c>
      <c r="O215" s="266" t="s">
        <v>374</v>
      </c>
      <c r="P215" s="11" t="s">
        <v>375</v>
      </c>
      <c r="Q215" s="11" t="s">
        <v>421</v>
      </c>
      <c r="R215" s="11">
        <v>0</v>
      </c>
      <c r="S215" s="11">
        <v>0</v>
      </c>
      <c r="T215" s="11">
        <f>ABS(Table1[[#This Row],[Prod]]-Table1[[#This Row],[Planned]])</f>
        <v>0</v>
      </c>
      <c r="U215" s="213">
        <f>IF(ABS(Table1[[#This Row],[Prod]]-Table1[[#This Row],[Planned]])&gt;Table1[[#This Row],[Planned]],0,IF(Table1[[#This Row],[Planned]]=0,0,1-ABS(Table1[[#This Row],[Prod]]-Table1[[#This Row],[Planned]])/Table1[[#This Row],[Planned]]))</f>
        <v>0</v>
      </c>
      <c r="V215" s="11"/>
      <c r="W215" s="11"/>
      <c r="X215" s="27">
        <v>0</v>
      </c>
      <c r="Y215" s="11">
        <f>Table1[[#This Row],[Prod]]</f>
        <v>0</v>
      </c>
      <c r="Z215" s="11">
        <f>ABS(Table1[[#This Row],[Prod2]]-Table1[[#This Row],[Plan Revised]])</f>
        <v>0</v>
      </c>
      <c r="AA215" s="287">
        <f>IF(ABS(Table1[[#This Row],[Prod2]]-Table1[[#This Row],[Plan Revised]])&gt;Table1[[#This Row],[Plan Revised]],0,IF(Table1[[#This Row],[Plan Revised]]=0,0,1-ABS(Table1[[#This Row],[Prod2]]-Table1[[#This Row],[Plan Revised]])/Table1[[#This Row],[Plan Revised]]))</f>
        <v>0</v>
      </c>
      <c r="AB215" s="11"/>
      <c r="AC215" s="30"/>
      <c r="AD215"/>
      <c r="AF215"/>
    </row>
    <row r="216" spans="1:32">
      <c r="A216" s="15" t="str">
        <f>IF(Table1[Week]=WeekSel,"Yes","No")</f>
        <v>No</v>
      </c>
      <c r="B216" s="15" t="str">
        <f>IF((Table1[StartDate]&gt;=Date.GraphMin)*(Table1[StartDate]&lt;=Date.GraphMax)=1,"Yes","No")</f>
        <v>Yes</v>
      </c>
      <c r="C216" s="15" t="str">
        <f>IF(OR(Table1[[#This Row],[Site]]="FOOD MILLING",Table1[[#This Row],[Site]]="GODACO"), "No", "Yes")</f>
        <v>Yes</v>
      </c>
      <c r="D216" s="40">
        <f>MAX(DATE(Table1[Year],1,1),DATE(Table1[Year],1,1)-WEEKDAY(DATE(Table1[Year],1,1),2)+(Table1[WeekNum]-1)*7+1)</f>
        <v>44704</v>
      </c>
      <c r="E216" s="40">
        <f>MIN(DATE(Table1[Year]+1,1,0),DATE(Table1[Year],1,1)-WEEKDAY(DATE(Table1[Year],1,1),2)+Table1[WeekNum]*7)</f>
        <v>44710</v>
      </c>
      <c r="F216" s="11">
        <v>2022</v>
      </c>
      <c r="G216" s="15">
        <f t="shared" si="6"/>
        <v>5</v>
      </c>
      <c r="H216" s="15">
        <v>22</v>
      </c>
      <c r="I216" s="195" t="str">
        <f>"W" &amp;Table1[[#This Row],[WeekNum]]</f>
        <v>W22</v>
      </c>
      <c r="J216" s="195" t="str">
        <f t="shared" si="7"/>
        <v>22-W22</v>
      </c>
      <c r="K216" s="11" t="s">
        <v>671</v>
      </c>
      <c r="L216" s="11"/>
      <c r="M216" s="266" t="s">
        <v>72</v>
      </c>
      <c r="N216" s="11" t="s">
        <v>428</v>
      </c>
      <c r="O216" s="266" t="s">
        <v>374</v>
      </c>
      <c r="P216" s="11" t="s">
        <v>375</v>
      </c>
      <c r="Q216" s="11" t="s">
        <v>421</v>
      </c>
      <c r="R216" s="11">
        <v>1200</v>
      </c>
      <c r="S216" s="11">
        <v>1217.3999999999999</v>
      </c>
      <c r="T216" s="11">
        <f>ABS(Table1[[#This Row],[Prod]]-Table1[[#This Row],[Planned]])</f>
        <v>17.399999999999864</v>
      </c>
      <c r="U216" s="213">
        <f>IF(ABS(Table1[[#This Row],[Prod]]-Table1[[#This Row],[Planned]])&gt;Table1[[#This Row],[Planned]],0,IF(Table1[[#This Row],[Planned]]=0,0,1-ABS(Table1[[#This Row],[Prod]]-Table1[[#This Row],[Planned]])/Table1[[#This Row],[Planned]]))</f>
        <v>0.98550000000000015</v>
      </c>
      <c r="V216" s="11"/>
      <c r="W216" s="11"/>
      <c r="X216" s="27">
        <v>1200</v>
      </c>
      <c r="Y216" s="11">
        <f>Table1[[#This Row],[Prod]]</f>
        <v>1217.3999999999999</v>
      </c>
      <c r="Z216" s="11">
        <f>ABS(Table1[[#This Row],[Prod2]]-Table1[[#This Row],[Plan Revised]])</f>
        <v>17.399999999999864</v>
      </c>
      <c r="AA216" s="287">
        <f>IF(ABS(Table1[[#This Row],[Prod2]]-Table1[[#This Row],[Plan Revised]])&gt;Table1[[#This Row],[Plan Revised]],0,IF(Table1[[#This Row],[Plan Revised]]=0,0,1-ABS(Table1[[#This Row],[Prod2]]-Table1[[#This Row],[Plan Revised]])/Table1[[#This Row],[Plan Revised]]))</f>
        <v>0.98550000000000015</v>
      </c>
      <c r="AB216" s="11"/>
      <c r="AC216" s="30"/>
      <c r="AD216"/>
      <c r="AF216"/>
    </row>
    <row r="217" spans="1:32">
      <c r="A217" s="15" t="str">
        <f>IF(Table1[Week]=WeekSel,"Yes","No")</f>
        <v>No</v>
      </c>
      <c r="B217" s="15" t="str">
        <f>IF((Table1[StartDate]&gt;=Date.GraphMin)*(Table1[StartDate]&lt;=Date.GraphMax)=1,"Yes","No")</f>
        <v>Yes</v>
      </c>
      <c r="C217" s="15" t="str">
        <f>IF(OR(Table1[[#This Row],[Site]]="FOOD MILLING",Table1[[#This Row],[Site]]="GODACO"), "No", "Yes")</f>
        <v>Yes</v>
      </c>
      <c r="D217" s="40">
        <f>MAX(DATE(Table1[Year],1,1),DATE(Table1[Year],1,1)-WEEKDAY(DATE(Table1[Year],1,1),2)+(Table1[WeekNum]-1)*7+1)</f>
        <v>44704</v>
      </c>
      <c r="E217" s="40">
        <f>MIN(DATE(Table1[Year]+1,1,0),DATE(Table1[Year],1,1)-WEEKDAY(DATE(Table1[Year],1,1),2)+Table1[WeekNum]*7)</f>
        <v>44710</v>
      </c>
      <c r="F217" s="11">
        <v>2022</v>
      </c>
      <c r="G217" s="15">
        <f t="shared" si="6"/>
        <v>5</v>
      </c>
      <c r="H217" s="15">
        <v>22</v>
      </c>
      <c r="I217" s="195" t="str">
        <f>"W" &amp;Table1[[#This Row],[WeekNum]]</f>
        <v>W22</v>
      </c>
      <c r="J217" s="195" t="str">
        <f t="shared" si="7"/>
        <v>22-W22</v>
      </c>
      <c r="K217" s="11" t="s">
        <v>672</v>
      </c>
      <c r="L217" s="11"/>
      <c r="M217" s="266" t="s">
        <v>72</v>
      </c>
      <c r="N217" s="11" t="s">
        <v>428</v>
      </c>
      <c r="O217" s="266" t="s">
        <v>372</v>
      </c>
      <c r="P217" s="11" t="s">
        <v>378</v>
      </c>
      <c r="Q217" s="11" t="s">
        <v>419</v>
      </c>
      <c r="R217" s="11">
        <v>0</v>
      </c>
      <c r="S217" s="11">
        <v>0</v>
      </c>
      <c r="T217" s="11">
        <f>ABS(Table1[[#This Row],[Prod]]-Table1[[#This Row],[Planned]])</f>
        <v>0</v>
      </c>
      <c r="U217" s="213">
        <f>IF(ABS(Table1[[#This Row],[Prod]]-Table1[[#This Row],[Planned]])&gt;Table1[[#This Row],[Planned]],0,IF(Table1[[#This Row],[Planned]]=0,0,1-ABS(Table1[[#This Row],[Prod]]-Table1[[#This Row],[Planned]])/Table1[[#This Row],[Planned]]))</f>
        <v>0</v>
      </c>
      <c r="V217" s="11"/>
      <c r="W217" s="11"/>
      <c r="X217" s="27">
        <v>0</v>
      </c>
      <c r="Y217" s="11">
        <f>Table1[[#This Row],[Prod]]</f>
        <v>0</v>
      </c>
      <c r="Z217" s="11">
        <f>ABS(Table1[[#This Row],[Prod2]]-Table1[[#This Row],[Plan Revised]])</f>
        <v>0</v>
      </c>
      <c r="AA217" s="287">
        <f>IF(ABS(Table1[[#This Row],[Prod2]]-Table1[[#This Row],[Plan Revised]])&gt;Table1[[#This Row],[Plan Revised]],0,IF(Table1[[#This Row],[Plan Revised]]=0,0,1-ABS(Table1[[#This Row],[Prod2]]-Table1[[#This Row],[Plan Revised]])/Table1[[#This Row],[Plan Revised]]))</f>
        <v>0</v>
      </c>
      <c r="AB217" s="11"/>
      <c r="AC217" s="30"/>
      <c r="AD217"/>
      <c r="AF217"/>
    </row>
    <row r="218" spans="1:32">
      <c r="A218" s="15" t="str">
        <f>IF(Table1[Week]=WeekSel,"Yes","No")</f>
        <v>No</v>
      </c>
      <c r="B218" s="15" t="str">
        <f>IF((Table1[StartDate]&gt;=Date.GraphMin)*(Table1[StartDate]&lt;=Date.GraphMax)=1,"Yes","No")</f>
        <v>Yes</v>
      </c>
      <c r="C218" s="15" t="str">
        <f>IF(OR(Table1[[#This Row],[Site]]="FOOD MILLING",Table1[[#This Row],[Site]]="GODACO"), "No", "Yes")</f>
        <v>Yes</v>
      </c>
      <c r="D218" s="40">
        <f>MAX(DATE(Table1[Year],1,1),DATE(Table1[Year],1,1)-WEEKDAY(DATE(Table1[Year],1,1),2)+(Table1[WeekNum]-1)*7+1)</f>
        <v>44704</v>
      </c>
      <c r="E218" s="40">
        <f>MIN(DATE(Table1[Year]+1,1,0),DATE(Table1[Year],1,1)-WEEKDAY(DATE(Table1[Year],1,1),2)+Table1[WeekNum]*7)</f>
        <v>44710</v>
      </c>
      <c r="F218" s="11">
        <v>2022</v>
      </c>
      <c r="G218" s="15">
        <f t="shared" si="6"/>
        <v>5</v>
      </c>
      <c r="H218" s="15">
        <v>22</v>
      </c>
      <c r="I218" s="195" t="str">
        <f>"W" &amp;Table1[[#This Row],[WeekNum]]</f>
        <v>W22</v>
      </c>
      <c r="J218" s="195" t="str">
        <f t="shared" si="7"/>
        <v>22-W22</v>
      </c>
      <c r="K218" s="11" t="s">
        <v>673</v>
      </c>
      <c r="L218" s="11"/>
      <c r="M218" s="266" t="s">
        <v>72</v>
      </c>
      <c r="N218" s="11" t="s">
        <v>428</v>
      </c>
      <c r="O218" s="266" t="s">
        <v>372</v>
      </c>
      <c r="P218" s="11" t="s">
        <v>378</v>
      </c>
      <c r="Q218" s="11" t="s">
        <v>419</v>
      </c>
      <c r="R218" s="11">
        <v>5000</v>
      </c>
      <c r="S218" s="11">
        <v>2416</v>
      </c>
      <c r="T218" s="11">
        <f>ABS(Table1[[#This Row],[Prod]]-Table1[[#This Row],[Planned]])</f>
        <v>2584</v>
      </c>
      <c r="U218" s="213">
        <f>IF(ABS(Table1[[#This Row],[Prod]]-Table1[[#This Row],[Planned]])&gt;Table1[[#This Row],[Planned]],0,IF(Table1[[#This Row],[Planned]]=0,0,1-ABS(Table1[[#This Row],[Prod]]-Table1[[#This Row],[Planned]])/Table1[[#This Row],[Planned]]))</f>
        <v>0.48319999999999996</v>
      </c>
      <c r="V218" s="11"/>
      <c r="W218" s="11"/>
      <c r="X218" s="27">
        <v>2415</v>
      </c>
      <c r="Y218" s="11">
        <f>Table1[[#This Row],[Prod]]</f>
        <v>2416</v>
      </c>
      <c r="Z218" s="11">
        <f>ABS(Table1[[#This Row],[Prod2]]-Table1[[#This Row],[Plan Revised]])</f>
        <v>1</v>
      </c>
      <c r="AA218" s="287">
        <f>IF(ABS(Table1[[#This Row],[Prod2]]-Table1[[#This Row],[Plan Revised]])&gt;Table1[[#This Row],[Plan Revised]],0,IF(Table1[[#This Row],[Plan Revised]]=0,0,1-ABS(Table1[[#This Row],[Prod2]]-Table1[[#This Row],[Plan Revised]])/Table1[[#This Row],[Plan Revised]]))</f>
        <v>0.99958592132505175</v>
      </c>
      <c r="AB218" s="11"/>
      <c r="AC218" s="30"/>
      <c r="AD218"/>
      <c r="AF218"/>
    </row>
    <row r="219" spans="1:32">
      <c r="A219" s="15" t="str">
        <f>IF(Table1[Week]=WeekSel,"Yes","No")</f>
        <v>No</v>
      </c>
      <c r="B219" s="15" t="str">
        <f>IF((Table1[StartDate]&gt;=Date.GraphMin)*(Table1[StartDate]&lt;=Date.GraphMax)=1,"Yes","No")</f>
        <v>Yes</v>
      </c>
      <c r="C219" s="15" t="str">
        <f>IF(OR(Table1[[#This Row],[Site]]="FOOD MILLING",Table1[[#This Row],[Site]]="GODACO"), "No", "Yes")</f>
        <v>Yes</v>
      </c>
      <c r="D219" s="40">
        <f>MAX(DATE(Table1[Year],1,1),DATE(Table1[Year],1,1)-WEEKDAY(DATE(Table1[Year],1,1),2)+(Table1[WeekNum]-1)*7+1)</f>
        <v>44704</v>
      </c>
      <c r="E219" s="40">
        <f>MIN(DATE(Table1[Year]+1,1,0),DATE(Table1[Year],1,1)-WEEKDAY(DATE(Table1[Year],1,1),2)+Table1[WeekNum]*7)</f>
        <v>44710</v>
      </c>
      <c r="F219" s="11">
        <v>2022</v>
      </c>
      <c r="G219" s="15">
        <f t="shared" si="6"/>
        <v>5</v>
      </c>
      <c r="H219" s="15">
        <v>22</v>
      </c>
      <c r="I219" s="195" t="str">
        <f>"W" &amp;Table1[[#This Row],[WeekNum]]</f>
        <v>W22</v>
      </c>
      <c r="J219" s="195" t="str">
        <f t="shared" si="7"/>
        <v>22-W22</v>
      </c>
      <c r="K219" s="11" t="s">
        <v>674</v>
      </c>
      <c r="L219" s="11"/>
      <c r="M219" s="266" t="s">
        <v>72</v>
      </c>
      <c r="N219" s="11" t="s">
        <v>428</v>
      </c>
      <c r="O219" s="266" t="s">
        <v>372</v>
      </c>
      <c r="P219" s="11" t="s">
        <v>378</v>
      </c>
      <c r="Q219" s="11" t="s">
        <v>419</v>
      </c>
      <c r="R219" s="11">
        <v>5000</v>
      </c>
      <c r="S219" s="11">
        <v>2284</v>
      </c>
      <c r="T219" s="11">
        <f>ABS(Table1[[#This Row],[Prod]]-Table1[[#This Row],[Planned]])</f>
        <v>2716</v>
      </c>
      <c r="U219" s="213">
        <f>IF(ABS(Table1[[#This Row],[Prod]]-Table1[[#This Row],[Planned]])&gt;Table1[[#This Row],[Planned]],0,IF(Table1[[#This Row],[Planned]]=0,0,1-ABS(Table1[[#This Row],[Prod]]-Table1[[#This Row],[Planned]])/Table1[[#This Row],[Planned]]))</f>
        <v>0.45679999999999998</v>
      </c>
      <c r="V219" s="11"/>
      <c r="W219" s="11"/>
      <c r="X219" s="27">
        <v>2000</v>
      </c>
      <c r="Y219" s="11">
        <f>Table1[[#This Row],[Prod]]</f>
        <v>2284</v>
      </c>
      <c r="Z219" s="11">
        <f>ABS(Table1[[#This Row],[Prod2]]-Table1[[#This Row],[Plan Revised]])</f>
        <v>284</v>
      </c>
      <c r="AA219" s="287">
        <f>IF(ABS(Table1[[#This Row],[Prod2]]-Table1[[#This Row],[Plan Revised]])&gt;Table1[[#This Row],[Plan Revised]],0,IF(Table1[[#This Row],[Plan Revised]]=0,0,1-ABS(Table1[[#This Row],[Prod2]]-Table1[[#This Row],[Plan Revised]])/Table1[[#This Row],[Plan Revised]]))</f>
        <v>0.85799999999999998</v>
      </c>
      <c r="AB219" s="11"/>
      <c r="AC219" s="30"/>
      <c r="AD219"/>
      <c r="AF219"/>
    </row>
    <row r="220" spans="1:32">
      <c r="A220" s="15" t="str">
        <f>IF(Table1[Week]=WeekSel,"Yes","No")</f>
        <v>No</v>
      </c>
      <c r="B220" s="15" t="str">
        <f>IF((Table1[StartDate]&gt;=Date.GraphMin)*(Table1[StartDate]&lt;=Date.GraphMax)=1,"Yes","No")</f>
        <v>Yes</v>
      </c>
      <c r="C220" s="15" t="str">
        <f>IF(OR(Table1[[#This Row],[Site]]="FOOD MILLING",Table1[[#This Row],[Site]]="GODACO"), "No", "Yes")</f>
        <v>Yes</v>
      </c>
      <c r="D220" s="40">
        <f>MAX(DATE(Table1[Year],1,1),DATE(Table1[Year],1,1)-WEEKDAY(DATE(Table1[Year],1,1),2)+(Table1[WeekNum]-1)*7+1)</f>
        <v>44704</v>
      </c>
      <c r="E220" s="40">
        <f>MIN(DATE(Table1[Year]+1,1,0),DATE(Table1[Year],1,1)-WEEKDAY(DATE(Table1[Year],1,1),2)+Table1[WeekNum]*7)</f>
        <v>44710</v>
      </c>
      <c r="F220" s="11">
        <v>2022</v>
      </c>
      <c r="G220" s="15">
        <f t="shared" si="6"/>
        <v>5</v>
      </c>
      <c r="H220" s="15">
        <v>22</v>
      </c>
      <c r="I220" s="195" t="str">
        <f>"W" &amp;Table1[[#This Row],[WeekNum]]</f>
        <v>W22</v>
      </c>
      <c r="J220" s="195" t="str">
        <f t="shared" si="7"/>
        <v>22-W22</v>
      </c>
      <c r="K220" s="11" t="s">
        <v>675</v>
      </c>
      <c r="L220" s="11"/>
      <c r="M220" s="266" t="s">
        <v>72</v>
      </c>
      <c r="N220" s="11" t="s">
        <v>428</v>
      </c>
      <c r="O220" s="266" t="s">
        <v>372</v>
      </c>
      <c r="P220" s="11" t="s">
        <v>378</v>
      </c>
      <c r="Q220" s="11" t="s">
        <v>419</v>
      </c>
      <c r="R220" s="11">
        <v>0</v>
      </c>
      <c r="S220" s="11">
        <v>0</v>
      </c>
      <c r="T220" s="11">
        <f>ABS(Table1[[#This Row],[Prod]]-Table1[[#This Row],[Planned]])</f>
        <v>0</v>
      </c>
      <c r="U220" s="213">
        <f>IF(ABS(Table1[[#This Row],[Prod]]-Table1[[#This Row],[Planned]])&gt;Table1[[#This Row],[Planned]],0,IF(Table1[[#This Row],[Planned]]=0,0,1-ABS(Table1[[#This Row],[Prod]]-Table1[[#This Row],[Planned]])/Table1[[#This Row],[Planned]]))</f>
        <v>0</v>
      </c>
      <c r="V220" s="11"/>
      <c r="W220" s="11"/>
      <c r="X220" s="27">
        <v>0</v>
      </c>
      <c r="Y220" s="11">
        <f>Table1[[#This Row],[Prod]]</f>
        <v>0</v>
      </c>
      <c r="Z220" s="11">
        <f>ABS(Table1[[#This Row],[Prod2]]-Table1[[#This Row],[Plan Revised]])</f>
        <v>0</v>
      </c>
      <c r="AA220" s="287">
        <f>IF(ABS(Table1[[#This Row],[Prod2]]-Table1[[#This Row],[Plan Revised]])&gt;Table1[[#This Row],[Plan Revised]],0,IF(Table1[[#This Row],[Plan Revised]]=0,0,1-ABS(Table1[[#This Row],[Prod2]]-Table1[[#This Row],[Plan Revised]])/Table1[[#This Row],[Plan Revised]]))</f>
        <v>0</v>
      </c>
      <c r="AB220" s="11"/>
      <c r="AC220" s="30"/>
      <c r="AD220"/>
      <c r="AF220"/>
    </row>
    <row r="221" spans="1:32">
      <c r="A221" s="15" t="str">
        <f>IF(Table1[Week]=WeekSel,"Yes","No")</f>
        <v>No</v>
      </c>
      <c r="B221" s="15" t="str">
        <f>IF((Table1[StartDate]&gt;=Date.GraphMin)*(Table1[StartDate]&lt;=Date.GraphMax)=1,"Yes","No")</f>
        <v>Yes</v>
      </c>
      <c r="C221" s="15" t="str">
        <f>IF(OR(Table1[[#This Row],[Site]]="FOOD MILLING",Table1[[#This Row],[Site]]="GODACO"), "No", "Yes")</f>
        <v>Yes</v>
      </c>
      <c r="D221" s="40">
        <f>MAX(DATE(Table1[Year],1,1),DATE(Table1[Year],1,1)-WEEKDAY(DATE(Table1[Year],1,1),2)+(Table1[WeekNum]-1)*7+1)</f>
        <v>44704</v>
      </c>
      <c r="E221" s="40">
        <f>MIN(DATE(Table1[Year]+1,1,0),DATE(Table1[Year],1,1)-WEEKDAY(DATE(Table1[Year],1,1),2)+Table1[WeekNum]*7)</f>
        <v>44710</v>
      </c>
      <c r="F221" s="11">
        <v>2022</v>
      </c>
      <c r="G221" s="15">
        <f t="shared" si="6"/>
        <v>5</v>
      </c>
      <c r="H221" s="15">
        <v>22</v>
      </c>
      <c r="I221" s="195" t="str">
        <f>"W" &amp;Table1[[#This Row],[WeekNum]]</f>
        <v>W22</v>
      </c>
      <c r="J221" s="195" t="str">
        <f t="shared" si="7"/>
        <v>22-W22</v>
      </c>
      <c r="K221" s="11" t="s">
        <v>676</v>
      </c>
      <c r="L221" s="11"/>
      <c r="M221" s="266" t="s">
        <v>72</v>
      </c>
      <c r="N221" s="11" t="s">
        <v>428</v>
      </c>
      <c r="O221" s="266" t="s">
        <v>372</v>
      </c>
      <c r="P221" s="11" t="s">
        <v>378</v>
      </c>
      <c r="Q221" s="11" t="s">
        <v>419</v>
      </c>
      <c r="R221" s="11">
        <v>6400</v>
      </c>
      <c r="S221" s="11">
        <v>6214.5</v>
      </c>
      <c r="T221" s="11">
        <f>ABS(Table1[[#This Row],[Prod]]-Table1[[#This Row],[Planned]])</f>
        <v>185.5</v>
      </c>
      <c r="U221" s="213">
        <f>IF(ABS(Table1[[#This Row],[Prod]]-Table1[[#This Row],[Planned]])&gt;Table1[[#This Row],[Planned]],0,IF(Table1[[#This Row],[Planned]]=0,0,1-ABS(Table1[[#This Row],[Prod]]-Table1[[#This Row],[Planned]])/Table1[[#This Row],[Planned]]))</f>
        <v>0.97101562500000005</v>
      </c>
      <c r="V221" s="11"/>
      <c r="W221" s="11"/>
      <c r="X221" s="27">
        <v>4620</v>
      </c>
      <c r="Y221" s="11">
        <f>Table1[[#This Row],[Prod]]</f>
        <v>6214.5</v>
      </c>
      <c r="Z221" s="11">
        <f>ABS(Table1[[#This Row],[Prod2]]-Table1[[#This Row],[Plan Revised]])</f>
        <v>1594.5</v>
      </c>
      <c r="AA221" s="287">
        <f>IF(ABS(Table1[[#This Row],[Prod2]]-Table1[[#This Row],[Plan Revised]])&gt;Table1[[#This Row],[Plan Revised]],0,IF(Table1[[#This Row],[Plan Revised]]=0,0,1-ABS(Table1[[#This Row],[Prod2]]-Table1[[#This Row],[Plan Revised]])/Table1[[#This Row],[Plan Revised]]))</f>
        <v>0.65487012987012982</v>
      </c>
      <c r="AB221" s="11"/>
      <c r="AC221" s="30"/>
      <c r="AD221"/>
      <c r="AF221"/>
    </row>
    <row r="222" spans="1:32">
      <c r="A222" s="15" t="str">
        <f>IF(Table1[Week]=WeekSel,"Yes","No")</f>
        <v>No</v>
      </c>
      <c r="B222" s="15" t="str">
        <f>IF((Table1[StartDate]&gt;=Date.GraphMin)*(Table1[StartDate]&lt;=Date.GraphMax)=1,"Yes","No")</f>
        <v>Yes</v>
      </c>
      <c r="C222" s="15" t="str">
        <f>IF(OR(Table1[[#This Row],[Site]]="FOOD MILLING",Table1[[#This Row],[Site]]="GODACO"), "No", "Yes")</f>
        <v>Yes</v>
      </c>
      <c r="D222" s="40">
        <f>MAX(DATE(Table1[Year],1,1),DATE(Table1[Year],1,1)-WEEKDAY(DATE(Table1[Year],1,1),2)+(Table1[WeekNum]-1)*7+1)</f>
        <v>44704</v>
      </c>
      <c r="E222" s="40">
        <f>MIN(DATE(Table1[Year]+1,1,0),DATE(Table1[Year],1,1)-WEEKDAY(DATE(Table1[Year],1,1),2)+Table1[WeekNum]*7)</f>
        <v>44710</v>
      </c>
      <c r="F222" s="11">
        <v>2022</v>
      </c>
      <c r="G222" s="15">
        <f t="shared" si="6"/>
        <v>5</v>
      </c>
      <c r="H222" s="15">
        <v>22</v>
      </c>
      <c r="I222" s="195" t="str">
        <f>"W" &amp;Table1[[#This Row],[WeekNum]]</f>
        <v>W22</v>
      </c>
      <c r="J222" s="195" t="str">
        <f t="shared" si="7"/>
        <v>22-W22</v>
      </c>
      <c r="K222" s="11" t="s">
        <v>677</v>
      </c>
      <c r="L222" s="11"/>
      <c r="M222" s="266" t="s">
        <v>72</v>
      </c>
      <c r="N222" s="11" t="s">
        <v>428</v>
      </c>
      <c r="O222" s="266" t="s">
        <v>372</v>
      </c>
      <c r="P222" s="11" t="s">
        <v>378</v>
      </c>
      <c r="Q222" s="11" t="s">
        <v>419</v>
      </c>
      <c r="R222" s="11">
        <v>4500</v>
      </c>
      <c r="S222" s="11">
        <v>4228.2</v>
      </c>
      <c r="T222" s="11">
        <f>ABS(Table1[[#This Row],[Prod]]-Table1[[#This Row],[Planned]])</f>
        <v>271.80000000000018</v>
      </c>
      <c r="U222" s="213">
        <f>IF(ABS(Table1[[#This Row],[Prod]]-Table1[[#This Row],[Planned]])&gt;Table1[[#This Row],[Planned]],0,IF(Table1[[#This Row],[Planned]]=0,0,1-ABS(Table1[[#This Row],[Prod]]-Table1[[#This Row],[Planned]])/Table1[[#This Row],[Planned]]))</f>
        <v>0.93959999999999999</v>
      </c>
      <c r="V222" s="11"/>
      <c r="W222" s="11"/>
      <c r="X222" s="27">
        <v>4450</v>
      </c>
      <c r="Y222" s="11">
        <f>Table1[[#This Row],[Prod]]</f>
        <v>4228.2</v>
      </c>
      <c r="Z222" s="11">
        <f>ABS(Table1[[#This Row],[Prod2]]-Table1[[#This Row],[Plan Revised]])</f>
        <v>221.80000000000018</v>
      </c>
      <c r="AA222" s="287">
        <f>IF(ABS(Table1[[#This Row],[Prod2]]-Table1[[#This Row],[Plan Revised]])&gt;Table1[[#This Row],[Plan Revised]],0,IF(Table1[[#This Row],[Plan Revised]]=0,0,1-ABS(Table1[[#This Row],[Prod2]]-Table1[[#This Row],[Plan Revised]])/Table1[[#This Row],[Plan Revised]]))</f>
        <v>0.95015730337078652</v>
      </c>
      <c r="AB222" s="11"/>
      <c r="AC222" s="30"/>
      <c r="AD222"/>
      <c r="AF222"/>
    </row>
    <row r="223" spans="1:32">
      <c r="A223" s="15" t="str">
        <f>IF(Table1[Week]=WeekSel,"Yes","No")</f>
        <v>No</v>
      </c>
      <c r="B223" s="15" t="str">
        <f>IF((Table1[StartDate]&gt;=Date.GraphMin)*(Table1[StartDate]&lt;=Date.GraphMax)=1,"Yes","No")</f>
        <v>Yes</v>
      </c>
      <c r="C223" s="15" t="str">
        <f>IF(OR(Table1[[#This Row],[Site]]="FOOD MILLING",Table1[[#This Row],[Site]]="GODACO"), "No", "Yes")</f>
        <v>Yes</v>
      </c>
      <c r="D223" s="40">
        <f>MAX(DATE(Table1[Year],1,1),DATE(Table1[Year],1,1)-WEEKDAY(DATE(Table1[Year],1,1),2)+(Table1[WeekNum]-1)*7+1)</f>
        <v>44704</v>
      </c>
      <c r="E223" s="40">
        <f>MIN(DATE(Table1[Year]+1,1,0),DATE(Table1[Year],1,1)-WEEKDAY(DATE(Table1[Year],1,1),2)+Table1[WeekNum]*7)</f>
        <v>44710</v>
      </c>
      <c r="F223" s="11">
        <v>2022</v>
      </c>
      <c r="G223" s="15">
        <f t="shared" si="6"/>
        <v>5</v>
      </c>
      <c r="H223" s="15">
        <v>22</v>
      </c>
      <c r="I223" s="195" t="str">
        <f>"W" &amp;Table1[[#This Row],[WeekNum]]</f>
        <v>W22</v>
      </c>
      <c r="J223" s="195" t="str">
        <f t="shared" si="7"/>
        <v>22-W22</v>
      </c>
      <c r="K223" s="11" t="s">
        <v>678</v>
      </c>
      <c r="L223" s="11"/>
      <c r="M223" s="266" t="s">
        <v>72</v>
      </c>
      <c r="N223" s="11" t="s">
        <v>428</v>
      </c>
      <c r="O223" s="266" t="s">
        <v>372</v>
      </c>
      <c r="P223" s="11" t="s">
        <v>378</v>
      </c>
      <c r="Q223" s="11" t="s">
        <v>419</v>
      </c>
      <c r="R223" s="11">
        <v>4000</v>
      </c>
      <c r="S223" s="11">
        <v>3391.8</v>
      </c>
      <c r="T223" s="11">
        <f>ABS(Table1[[#This Row],[Prod]]-Table1[[#This Row],[Planned]])</f>
        <v>608.19999999999982</v>
      </c>
      <c r="U223" s="213">
        <f>IF(ABS(Table1[[#This Row],[Prod]]-Table1[[#This Row],[Planned]])&gt;Table1[[#This Row],[Planned]],0,IF(Table1[[#This Row],[Planned]]=0,0,1-ABS(Table1[[#This Row],[Prod]]-Table1[[#This Row],[Planned]])/Table1[[#This Row],[Planned]]))</f>
        <v>0.84794999999999998</v>
      </c>
      <c r="V223" s="11"/>
      <c r="W223" s="11"/>
      <c r="X223" s="27">
        <v>4000</v>
      </c>
      <c r="Y223" s="11">
        <f>Table1[[#This Row],[Prod]]</f>
        <v>3391.8</v>
      </c>
      <c r="Z223" s="11">
        <f>ABS(Table1[[#This Row],[Prod2]]-Table1[[#This Row],[Plan Revised]])</f>
        <v>608.19999999999982</v>
      </c>
      <c r="AA223" s="287">
        <f>IF(ABS(Table1[[#This Row],[Prod2]]-Table1[[#This Row],[Plan Revised]])&gt;Table1[[#This Row],[Plan Revised]],0,IF(Table1[[#This Row],[Plan Revised]]=0,0,1-ABS(Table1[[#This Row],[Prod2]]-Table1[[#This Row],[Plan Revised]])/Table1[[#This Row],[Plan Revised]]))</f>
        <v>0.84794999999999998</v>
      </c>
      <c r="AB223" s="11"/>
      <c r="AC223" s="30"/>
      <c r="AD223"/>
      <c r="AF223"/>
    </row>
    <row r="224" spans="1:32">
      <c r="A224" s="15" t="str">
        <f>IF(Table1[Week]=WeekSel,"Yes","No")</f>
        <v>No</v>
      </c>
      <c r="B224" s="15" t="str">
        <f>IF((Table1[StartDate]&gt;=Date.GraphMin)*(Table1[StartDate]&lt;=Date.GraphMax)=1,"Yes","No")</f>
        <v>Yes</v>
      </c>
      <c r="C224" s="15" t="str">
        <f>IF(OR(Table1[[#This Row],[Site]]="FOOD MILLING",Table1[[#This Row],[Site]]="GODACO"), "No", "Yes")</f>
        <v>Yes</v>
      </c>
      <c r="D224" s="40">
        <f>MAX(DATE(Table1[Year],1,1),DATE(Table1[Year],1,1)-WEEKDAY(DATE(Table1[Year],1,1),2)+(Table1[WeekNum]-1)*7+1)</f>
        <v>44704</v>
      </c>
      <c r="E224" s="40">
        <f>MIN(DATE(Table1[Year]+1,1,0),DATE(Table1[Year],1,1)-WEEKDAY(DATE(Table1[Year],1,1),2)+Table1[WeekNum]*7)</f>
        <v>44710</v>
      </c>
      <c r="F224" s="11">
        <v>2022</v>
      </c>
      <c r="G224" s="15">
        <f t="shared" si="6"/>
        <v>5</v>
      </c>
      <c r="H224" s="15">
        <v>22</v>
      </c>
      <c r="I224" s="195" t="str">
        <f>"W" &amp;Table1[[#This Row],[WeekNum]]</f>
        <v>W22</v>
      </c>
      <c r="J224" s="195" t="str">
        <f t="shared" si="7"/>
        <v>22-W22</v>
      </c>
      <c r="K224" s="11" t="s">
        <v>679</v>
      </c>
      <c r="L224" s="11"/>
      <c r="M224" s="266" t="s">
        <v>72</v>
      </c>
      <c r="N224" s="11" t="s">
        <v>428</v>
      </c>
      <c r="O224" s="266" t="s">
        <v>372</v>
      </c>
      <c r="P224" s="11" t="s">
        <v>380</v>
      </c>
      <c r="Q224" s="11" t="s">
        <v>419</v>
      </c>
      <c r="R224" s="11">
        <v>0</v>
      </c>
      <c r="S224" s="11">
        <v>0</v>
      </c>
      <c r="T224" s="11">
        <f>ABS(Table1[[#This Row],[Prod]]-Table1[[#This Row],[Planned]])</f>
        <v>0</v>
      </c>
      <c r="U224" s="213">
        <f>IF(ABS(Table1[[#This Row],[Prod]]-Table1[[#This Row],[Planned]])&gt;Table1[[#This Row],[Planned]],0,IF(Table1[[#This Row],[Planned]]=0,0,1-ABS(Table1[[#This Row],[Prod]]-Table1[[#This Row],[Planned]])/Table1[[#This Row],[Planned]]))</f>
        <v>0</v>
      </c>
      <c r="V224" s="11"/>
      <c r="W224" s="11"/>
      <c r="X224" s="27">
        <v>0</v>
      </c>
      <c r="Y224" s="11">
        <f>Table1[[#This Row],[Prod]]</f>
        <v>0</v>
      </c>
      <c r="Z224" s="11">
        <f>ABS(Table1[[#This Row],[Prod2]]-Table1[[#This Row],[Plan Revised]])</f>
        <v>0</v>
      </c>
      <c r="AA224" s="287">
        <f>IF(ABS(Table1[[#This Row],[Prod2]]-Table1[[#This Row],[Plan Revised]])&gt;Table1[[#This Row],[Plan Revised]],0,IF(Table1[[#This Row],[Plan Revised]]=0,0,1-ABS(Table1[[#This Row],[Prod2]]-Table1[[#This Row],[Plan Revised]])/Table1[[#This Row],[Plan Revised]]))</f>
        <v>0</v>
      </c>
      <c r="AB224" s="11"/>
      <c r="AC224" s="30"/>
      <c r="AD224"/>
      <c r="AF224"/>
    </row>
    <row r="225" spans="1:32">
      <c r="A225" s="15" t="str">
        <f>IF(Table1[Week]=WeekSel,"Yes","No")</f>
        <v>No</v>
      </c>
      <c r="B225" s="15" t="str">
        <f>IF((Table1[StartDate]&gt;=Date.GraphMin)*(Table1[StartDate]&lt;=Date.GraphMax)=1,"Yes","No")</f>
        <v>Yes</v>
      </c>
      <c r="C225" s="15" t="str">
        <f>IF(OR(Table1[[#This Row],[Site]]="FOOD MILLING",Table1[[#This Row],[Site]]="GODACO"), "No", "Yes")</f>
        <v>Yes</v>
      </c>
      <c r="D225" s="40">
        <f>MAX(DATE(Table1[Year],1,1),DATE(Table1[Year],1,1)-WEEKDAY(DATE(Table1[Year],1,1),2)+(Table1[WeekNum]-1)*7+1)</f>
        <v>44704</v>
      </c>
      <c r="E225" s="40">
        <f>MIN(DATE(Table1[Year]+1,1,0),DATE(Table1[Year],1,1)-WEEKDAY(DATE(Table1[Year],1,1),2)+Table1[WeekNum]*7)</f>
        <v>44710</v>
      </c>
      <c r="F225" s="11">
        <v>2022</v>
      </c>
      <c r="G225" s="15">
        <f t="shared" si="6"/>
        <v>5</v>
      </c>
      <c r="H225" s="15">
        <v>22</v>
      </c>
      <c r="I225" s="195" t="str">
        <f>"W" &amp;Table1[[#This Row],[WeekNum]]</f>
        <v>W22</v>
      </c>
      <c r="J225" s="195" t="str">
        <f t="shared" si="7"/>
        <v>22-W22</v>
      </c>
      <c r="K225" s="11" t="s">
        <v>680</v>
      </c>
      <c r="L225" s="11"/>
      <c r="M225" s="266" t="s">
        <v>72</v>
      </c>
      <c r="N225" s="11" t="s">
        <v>428</v>
      </c>
      <c r="O225" s="266" t="s">
        <v>374</v>
      </c>
      <c r="P225" s="11" t="s">
        <v>376</v>
      </c>
      <c r="Q225" s="11" t="s">
        <v>419</v>
      </c>
      <c r="R225" s="11">
        <v>0</v>
      </c>
      <c r="S225" s="11">
        <v>0</v>
      </c>
      <c r="T225" s="11">
        <f>ABS(Table1[[#This Row],[Prod]]-Table1[[#This Row],[Planned]])</f>
        <v>0</v>
      </c>
      <c r="U225" s="213">
        <f>IF(ABS(Table1[[#This Row],[Prod]]-Table1[[#This Row],[Planned]])&gt;Table1[[#This Row],[Planned]],0,IF(Table1[[#This Row],[Planned]]=0,0,1-ABS(Table1[[#This Row],[Prod]]-Table1[[#This Row],[Planned]])/Table1[[#This Row],[Planned]]))</f>
        <v>0</v>
      </c>
      <c r="V225" s="11"/>
      <c r="W225" s="11"/>
      <c r="X225" s="27">
        <v>0</v>
      </c>
      <c r="Y225" s="11">
        <f>Table1[[#This Row],[Prod]]</f>
        <v>0</v>
      </c>
      <c r="Z225" s="11">
        <f>ABS(Table1[[#This Row],[Prod2]]-Table1[[#This Row],[Plan Revised]])</f>
        <v>0</v>
      </c>
      <c r="AA225" s="287">
        <f>IF(ABS(Table1[[#This Row],[Prod2]]-Table1[[#This Row],[Plan Revised]])&gt;Table1[[#This Row],[Plan Revised]],0,IF(Table1[[#This Row],[Plan Revised]]=0,0,1-ABS(Table1[[#This Row],[Prod2]]-Table1[[#This Row],[Plan Revised]])/Table1[[#This Row],[Plan Revised]]))</f>
        <v>0</v>
      </c>
      <c r="AB225" s="11"/>
      <c r="AC225" s="30"/>
      <c r="AD225"/>
      <c r="AF225"/>
    </row>
    <row r="226" spans="1:32">
      <c r="A226" s="15" t="str">
        <f>IF(Table1[Week]=WeekSel,"Yes","No")</f>
        <v>No</v>
      </c>
      <c r="B226" s="15" t="str">
        <f>IF((Table1[StartDate]&gt;=Date.GraphMin)*(Table1[StartDate]&lt;=Date.GraphMax)=1,"Yes","No")</f>
        <v>Yes</v>
      </c>
      <c r="C226" s="15" t="str">
        <f>IF(OR(Table1[[#This Row],[Site]]="FOOD MILLING",Table1[[#This Row],[Site]]="GODACO"), "No", "Yes")</f>
        <v>Yes</v>
      </c>
      <c r="D226" s="40">
        <f>MAX(DATE(Table1[Year],1,1),DATE(Table1[Year],1,1)-WEEKDAY(DATE(Table1[Year],1,1),2)+(Table1[WeekNum]-1)*7+1)</f>
        <v>44704</v>
      </c>
      <c r="E226" s="40">
        <f>MIN(DATE(Table1[Year]+1,1,0),DATE(Table1[Year],1,1)-WEEKDAY(DATE(Table1[Year],1,1),2)+Table1[WeekNum]*7)</f>
        <v>44710</v>
      </c>
      <c r="F226" s="11">
        <v>2022</v>
      </c>
      <c r="G226" s="15">
        <f t="shared" si="6"/>
        <v>5</v>
      </c>
      <c r="H226" s="15">
        <v>22</v>
      </c>
      <c r="I226" s="195" t="str">
        <f>"W" &amp;Table1[[#This Row],[WeekNum]]</f>
        <v>W22</v>
      </c>
      <c r="J226" s="195" t="str">
        <f t="shared" si="7"/>
        <v>22-W22</v>
      </c>
      <c r="K226" s="11" t="s">
        <v>681</v>
      </c>
      <c r="L226" s="11"/>
      <c r="M226" s="266" t="s">
        <v>72</v>
      </c>
      <c r="N226" s="11" t="s">
        <v>428</v>
      </c>
      <c r="O226" s="266" t="s">
        <v>372</v>
      </c>
      <c r="P226" s="11" t="s">
        <v>381</v>
      </c>
      <c r="Q226" s="11" t="s">
        <v>421</v>
      </c>
      <c r="R226" s="11"/>
      <c r="S226" s="11">
        <v>307.00000000000068</v>
      </c>
      <c r="T226" s="11">
        <f>ABS(Table1[[#This Row],[Prod]]-Table1[[#This Row],[Planned]])</f>
        <v>307.00000000000068</v>
      </c>
      <c r="U226" s="213">
        <f>IF(ABS(Table1[[#This Row],[Prod]]-Table1[[#This Row],[Planned]])&gt;Table1[[#This Row],[Planned]],0,IF(Table1[[#This Row],[Planned]]=0,0,1-ABS(Table1[[#This Row],[Prod]]-Table1[[#This Row],[Planned]])/Table1[[#This Row],[Planned]]))</f>
        <v>0</v>
      </c>
      <c r="V226" s="11"/>
      <c r="W226" s="11"/>
      <c r="X226" s="27">
        <v>700</v>
      </c>
      <c r="Y226" s="11">
        <f>Table1[[#This Row],[Prod]]</f>
        <v>307.00000000000068</v>
      </c>
      <c r="Z226" s="11">
        <f>ABS(Table1[[#This Row],[Prod2]]-Table1[[#This Row],[Plan Revised]])</f>
        <v>392.99999999999932</v>
      </c>
      <c r="AA226" s="287">
        <f>IF(ABS(Table1[[#This Row],[Prod2]]-Table1[[#This Row],[Plan Revised]])&gt;Table1[[#This Row],[Plan Revised]],0,IF(Table1[[#This Row],[Plan Revised]]=0,0,1-ABS(Table1[[#This Row],[Prod2]]-Table1[[#This Row],[Plan Revised]])/Table1[[#This Row],[Plan Revised]]))</f>
        <v>0.4385714285714295</v>
      </c>
      <c r="AB226" s="11"/>
      <c r="AC226" s="30"/>
      <c r="AD226"/>
      <c r="AF226"/>
    </row>
    <row r="227" spans="1:32">
      <c r="A227" s="15" t="str">
        <f>IF(Table1[Week]=WeekSel,"Yes","No")</f>
        <v>No</v>
      </c>
      <c r="B227" s="15" t="str">
        <f>IF((Table1[StartDate]&gt;=Date.GraphMin)*(Table1[StartDate]&lt;=Date.GraphMax)=1,"Yes","No")</f>
        <v>Yes</v>
      </c>
      <c r="C227" s="15" t="str">
        <f>IF(OR(Table1[[#This Row],[Site]]="FOOD MILLING",Table1[[#This Row],[Site]]="GODACO"), "No", "Yes")</f>
        <v>Yes</v>
      </c>
      <c r="D227" s="40">
        <f>MAX(DATE(Table1[Year],1,1),DATE(Table1[Year],1,1)-WEEKDAY(DATE(Table1[Year],1,1),2)+(Table1[WeekNum]-1)*7+1)</f>
        <v>44704</v>
      </c>
      <c r="E227" s="40">
        <f>MIN(DATE(Table1[Year]+1,1,0),DATE(Table1[Year],1,1)-WEEKDAY(DATE(Table1[Year],1,1),2)+Table1[WeekNum]*7)</f>
        <v>44710</v>
      </c>
      <c r="F227" s="11">
        <v>2022</v>
      </c>
      <c r="G227" s="15">
        <f t="shared" si="6"/>
        <v>5</v>
      </c>
      <c r="H227" s="15">
        <v>22</v>
      </c>
      <c r="I227" s="195" t="str">
        <f>"W" &amp;Table1[[#This Row],[WeekNum]]</f>
        <v>W22</v>
      </c>
      <c r="J227" s="195" t="str">
        <f t="shared" si="7"/>
        <v>22-W22</v>
      </c>
      <c r="K227" s="11" t="s">
        <v>682</v>
      </c>
      <c r="L227" s="11"/>
      <c r="M227" s="266" t="s">
        <v>72</v>
      </c>
      <c r="N227" s="11" t="s">
        <v>428</v>
      </c>
      <c r="O227" s="266" t="s">
        <v>372</v>
      </c>
      <c r="P227" s="11" t="s">
        <v>381</v>
      </c>
      <c r="Q227" s="11" t="s">
        <v>421</v>
      </c>
      <c r="R227" s="11">
        <v>0</v>
      </c>
      <c r="S227" s="11">
        <v>0</v>
      </c>
      <c r="T227" s="11">
        <f>ABS(Table1[[#This Row],[Prod]]-Table1[[#This Row],[Planned]])</f>
        <v>0</v>
      </c>
      <c r="U227" s="213">
        <f>IF(ABS(Table1[[#This Row],[Prod]]-Table1[[#This Row],[Planned]])&gt;Table1[[#This Row],[Planned]],0,IF(Table1[[#This Row],[Planned]]=0,0,1-ABS(Table1[[#This Row],[Prod]]-Table1[[#This Row],[Planned]])/Table1[[#This Row],[Planned]]))</f>
        <v>0</v>
      </c>
      <c r="V227" s="11"/>
      <c r="W227" s="11"/>
      <c r="X227" s="27">
        <v>0</v>
      </c>
      <c r="Y227" s="11">
        <f>Table1[[#This Row],[Prod]]</f>
        <v>0</v>
      </c>
      <c r="Z227" s="11">
        <f>ABS(Table1[[#This Row],[Prod2]]-Table1[[#This Row],[Plan Revised]])</f>
        <v>0</v>
      </c>
      <c r="AA227" s="287">
        <f>IF(ABS(Table1[[#This Row],[Prod2]]-Table1[[#This Row],[Plan Revised]])&gt;Table1[[#This Row],[Plan Revised]],0,IF(Table1[[#This Row],[Plan Revised]]=0,0,1-ABS(Table1[[#This Row],[Prod2]]-Table1[[#This Row],[Plan Revised]])/Table1[[#This Row],[Plan Revised]]))</f>
        <v>0</v>
      </c>
      <c r="AB227" s="11"/>
      <c r="AC227" s="30"/>
      <c r="AD227"/>
      <c r="AF227"/>
    </row>
    <row r="228" spans="1:32">
      <c r="A228" s="15" t="str">
        <f>IF(Table1[Week]=WeekSel,"Yes","No")</f>
        <v>No</v>
      </c>
      <c r="B228" s="15" t="str">
        <f>IF((Table1[StartDate]&gt;=Date.GraphMin)*(Table1[StartDate]&lt;=Date.GraphMax)=1,"Yes","No")</f>
        <v>Yes</v>
      </c>
      <c r="C228" s="15" t="str">
        <f>IF(OR(Table1[[#This Row],[Site]]="FOOD MILLING",Table1[[#This Row],[Site]]="GODACO"), "No", "Yes")</f>
        <v>Yes</v>
      </c>
      <c r="D228" s="40">
        <f>MAX(DATE(Table1[Year],1,1),DATE(Table1[Year],1,1)-WEEKDAY(DATE(Table1[Year],1,1),2)+(Table1[WeekNum]-1)*7+1)</f>
        <v>44704</v>
      </c>
      <c r="E228" s="40">
        <f>MIN(DATE(Table1[Year]+1,1,0),DATE(Table1[Year],1,1)-WEEKDAY(DATE(Table1[Year],1,1),2)+Table1[WeekNum]*7)</f>
        <v>44710</v>
      </c>
      <c r="F228" s="11">
        <v>2022</v>
      </c>
      <c r="G228" s="15">
        <f t="shared" si="6"/>
        <v>5</v>
      </c>
      <c r="H228" s="15">
        <v>22</v>
      </c>
      <c r="I228" s="195" t="str">
        <f>"W" &amp;Table1[[#This Row],[WeekNum]]</f>
        <v>W22</v>
      </c>
      <c r="J228" s="195" t="str">
        <f t="shared" si="7"/>
        <v>22-W22</v>
      </c>
      <c r="K228" s="11" t="s">
        <v>683</v>
      </c>
      <c r="L228" s="11"/>
      <c r="M228" s="266" t="s">
        <v>72</v>
      </c>
      <c r="N228" s="11" t="s">
        <v>428</v>
      </c>
      <c r="O228" s="266" t="s">
        <v>372</v>
      </c>
      <c r="P228" s="11" t="s">
        <v>381</v>
      </c>
      <c r="Q228" s="11" t="s">
        <v>421</v>
      </c>
      <c r="R228" s="11">
        <v>0</v>
      </c>
      <c r="S228" s="11">
        <v>0</v>
      </c>
      <c r="T228" s="11">
        <f>ABS(Table1[[#This Row],[Prod]]-Table1[[#This Row],[Planned]])</f>
        <v>0</v>
      </c>
      <c r="U228" s="213">
        <f>IF(ABS(Table1[[#This Row],[Prod]]-Table1[[#This Row],[Planned]])&gt;Table1[[#This Row],[Planned]],0,IF(Table1[[#This Row],[Planned]]=0,0,1-ABS(Table1[[#This Row],[Prod]]-Table1[[#This Row],[Planned]])/Table1[[#This Row],[Planned]]))</f>
        <v>0</v>
      </c>
      <c r="V228" s="11"/>
      <c r="W228" s="11"/>
      <c r="X228" s="27">
        <v>0</v>
      </c>
      <c r="Y228" s="11">
        <f>Table1[[#This Row],[Prod]]</f>
        <v>0</v>
      </c>
      <c r="Z228" s="11">
        <f>ABS(Table1[[#This Row],[Prod2]]-Table1[[#This Row],[Plan Revised]])</f>
        <v>0</v>
      </c>
      <c r="AA228" s="287">
        <f>IF(ABS(Table1[[#This Row],[Prod2]]-Table1[[#This Row],[Plan Revised]])&gt;Table1[[#This Row],[Plan Revised]],0,IF(Table1[[#This Row],[Plan Revised]]=0,0,1-ABS(Table1[[#This Row],[Prod2]]-Table1[[#This Row],[Plan Revised]])/Table1[[#This Row],[Plan Revised]]))</f>
        <v>0</v>
      </c>
      <c r="AB228" s="11"/>
      <c r="AC228" s="30"/>
      <c r="AD228"/>
      <c r="AF228"/>
    </row>
    <row r="229" spans="1:32">
      <c r="A229" s="15" t="str">
        <f>IF(Table1[Week]=WeekSel,"Yes","No")</f>
        <v>No</v>
      </c>
      <c r="B229" s="15" t="str">
        <f>IF((Table1[StartDate]&gt;=Date.GraphMin)*(Table1[StartDate]&lt;=Date.GraphMax)=1,"Yes","No")</f>
        <v>Yes</v>
      </c>
      <c r="C229" s="15" t="str">
        <f>IF(OR(Table1[[#This Row],[Site]]="FOOD MILLING",Table1[[#This Row],[Site]]="GODACO"), "No", "Yes")</f>
        <v>Yes</v>
      </c>
      <c r="D229" s="40">
        <f>MAX(DATE(Table1[Year],1,1),DATE(Table1[Year],1,1)-WEEKDAY(DATE(Table1[Year],1,1),2)+(Table1[WeekNum]-1)*7+1)</f>
        <v>44704</v>
      </c>
      <c r="E229" s="40">
        <f>MIN(DATE(Table1[Year]+1,1,0),DATE(Table1[Year],1,1)-WEEKDAY(DATE(Table1[Year],1,1),2)+Table1[WeekNum]*7)</f>
        <v>44710</v>
      </c>
      <c r="F229" s="11">
        <v>2022</v>
      </c>
      <c r="G229" s="15">
        <f t="shared" si="6"/>
        <v>5</v>
      </c>
      <c r="H229" s="15">
        <v>22</v>
      </c>
      <c r="I229" s="195" t="str">
        <f>"W" &amp;Table1[[#This Row],[WeekNum]]</f>
        <v>W22</v>
      </c>
      <c r="J229" s="195" t="str">
        <f t="shared" si="7"/>
        <v>22-W22</v>
      </c>
      <c r="K229" s="11" t="s">
        <v>445</v>
      </c>
      <c r="L229" s="11"/>
      <c r="M229" s="266" t="s">
        <v>77</v>
      </c>
      <c r="N229" s="11" t="s">
        <v>428</v>
      </c>
      <c r="O229" s="266" t="s">
        <v>374</v>
      </c>
      <c r="P229" s="11" t="s">
        <v>382</v>
      </c>
      <c r="Q229" s="11" t="s">
        <v>419</v>
      </c>
      <c r="R229" s="11"/>
      <c r="S229" s="11">
        <v>0</v>
      </c>
      <c r="T229" s="11">
        <f>ABS(Table1[[#This Row],[Prod]]-Table1[[#This Row],[Planned]])</f>
        <v>0</v>
      </c>
      <c r="U229" s="213">
        <f>IF(ABS(Table1[[#This Row],[Prod]]-Table1[[#This Row],[Planned]])&gt;Table1[[#This Row],[Planned]],0,IF(Table1[[#This Row],[Planned]]=0,0,1-ABS(Table1[[#This Row],[Prod]]-Table1[[#This Row],[Planned]])/Table1[[#This Row],[Planned]]))</f>
        <v>0</v>
      </c>
      <c r="V229" s="11"/>
      <c r="W229" s="11"/>
      <c r="X229" s="27"/>
      <c r="Y229" s="11">
        <f>Table1[[#This Row],[Prod]]</f>
        <v>0</v>
      </c>
      <c r="Z229" s="11">
        <f>ABS(Table1[[#This Row],[Prod2]]-Table1[[#This Row],[Plan Revised]])</f>
        <v>0</v>
      </c>
      <c r="AA229" s="287">
        <f>IF(ABS(Table1[[#This Row],[Prod2]]-Table1[[#This Row],[Plan Revised]])&gt;Table1[[#This Row],[Plan Revised]],0,IF(Table1[[#This Row],[Plan Revised]]=0,0,1-ABS(Table1[[#This Row],[Prod2]]-Table1[[#This Row],[Plan Revised]])/Table1[[#This Row],[Plan Revised]]))</f>
        <v>0</v>
      </c>
      <c r="AB229" s="11"/>
      <c r="AC229" s="30"/>
      <c r="AD229"/>
      <c r="AF229"/>
    </row>
    <row r="230" spans="1:32">
      <c r="A230" s="15" t="str">
        <f>IF(Table1[Week]=WeekSel,"Yes","No")</f>
        <v>No</v>
      </c>
      <c r="B230" s="15" t="str">
        <f>IF((Table1[StartDate]&gt;=Date.GraphMin)*(Table1[StartDate]&lt;=Date.GraphMax)=1,"Yes","No")</f>
        <v>Yes</v>
      </c>
      <c r="C230" s="15" t="str">
        <f>IF(OR(Table1[[#This Row],[Site]]="FOOD MILLING",Table1[[#This Row],[Site]]="GODACO"), "No", "Yes")</f>
        <v>Yes</v>
      </c>
      <c r="D230" s="40">
        <f>MAX(DATE(Table1[Year],1,1),DATE(Table1[Year],1,1)-WEEKDAY(DATE(Table1[Year],1,1),2)+(Table1[WeekNum]-1)*7+1)</f>
        <v>44704</v>
      </c>
      <c r="E230" s="40">
        <f>MIN(DATE(Table1[Year]+1,1,0),DATE(Table1[Year],1,1)-WEEKDAY(DATE(Table1[Year],1,1),2)+Table1[WeekNum]*7)</f>
        <v>44710</v>
      </c>
      <c r="F230" s="11">
        <v>2022</v>
      </c>
      <c r="G230" s="15">
        <f t="shared" si="6"/>
        <v>5</v>
      </c>
      <c r="H230" s="15">
        <v>22</v>
      </c>
      <c r="I230" s="195" t="str">
        <f>"W" &amp;Table1[[#This Row],[WeekNum]]</f>
        <v>W22</v>
      </c>
      <c r="J230" s="195" t="str">
        <f t="shared" si="7"/>
        <v>22-W22</v>
      </c>
      <c r="K230" s="11" t="s">
        <v>7</v>
      </c>
      <c r="L230" s="11"/>
      <c r="M230" s="266" t="s">
        <v>77</v>
      </c>
      <c r="N230" s="11" t="s">
        <v>428</v>
      </c>
      <c r="O230" s="266" t="s">
        <v>372</v>
      </c>
      <c r="P230" s="11" t="s">
        <v>383</v>
      </c>
      <c r="Q230" s="11" t="s">
        <v>421</v>
      </c>
      <c r="R230" s="11"/>
      <c r="S230" s="11">
        <v>0</v>
      </c>
      <c r="T230" s="11">
        <f>ABS(Table1[[#This Row],[Prod]]-Table1[[#This Row],[Planned]])</f>
        <v>0</v>
      </c>
      <c r="U230" s="213">
        <f>IF(ABS(Table1[[#This Row],[Prod]]-Table1[[#This Row],[Planned]])&gt;Table1[[#This Row],[Planned]],0,IF(Table1[[#This Row],[Planned]]=0,0,1-ABS(Table1[[#This Row],[Prod]]-Table1[[#This Row],[Planned]])/Table1[[#This Row],[Planned]]))</f>
        <v>0</v>
      </c>
      <c r="V230" s="11"/>
      <c r="W230" s="11"/>
      <c r="X230" s="27"/>
      <c r="Y230" s="11">
        <f>Table1[[#This Row],[Prod]]</f>
        <v>0</v>
      </c>
      <c r="Z230" s="11">
        <f>ABS(Table1[[#This Row],[Prod2]]-Table1[[#This Row],[Plan Revised]])</f>
        <v>0</v>
      </c>
      <c r="AA230" s="287">
        <f>IF(ABS(Table1[[#This Row],[Prod2]]-Table1[[#This Row],[Plan Revised]])&gt;Table1[[#This Row],[Plan Revised]],0,IF(Table1[[#This Row],[Plan Revised]]=0,0,1-ABS(Table1[[#This Row],[Prod2]]-Table1[[#This Row],[Plan Revised]])/Table1[[#This Row],[Plan Revised]]))</f>
        <v>0</v>
      </c>
      <c r="AB230" s="11"/>
      <c r="AC230" s="30"/>
      <c r="AD230"/>
      <c r="AF230"/>
    </row>
    <row r="231" spans="1:32">
      <c r="A231" s="15" t="str">
        <f>IF(Table1[Week]=WeekSel,"Yes","No")</f>
        <v>No</v>
      </c>
      <c r="B231" s="15" t="str">
        <f>IF((Table1[StartDate]&gt;=Date.GraphMin)*(Table1[StartDate]&lt;=Date.GraphMax)=1,"Yes","No")</f>
        <v>Yes</v>
      </c>
      <c r="C231" s="15" t="str">
        <f>IF(OR(Table1[[#This Row],[Site]]="FOOD MILLING",Table1[[#This Row],[Site]]="GODACO"), "No", "Yes")</f>
        <v>Yes</v>
      </c>
      <c r="D231" s="40">
        <f>MAX(DATE(Table1[Year],1,1),DATE(Table1[Year],1,1)-WEEKDAY(DATE(Table1[Year],1,1),2)+(Table1[WeekNum]-1)*7+1)</f>
        <v>44704</v>
      </c>
      <c r="E231" s="40">
        <f>MIN(DATE(Table1[Year]+1,1,0),DATE(Table1[Year],1,1)-WEEKDAY(DATE(Table1[Year],1,1),2)+Table1[WeekNum]*7)</f>
        <v>44710</v>
      </c>
      <c r="F231" s="11">
        <v>2022</v>
      </c>
      <c r="G231" s="15">
        <f t="shared" si="6"/>
        <v>5</v>
      </c>
      <c r="H231" s="15">
        <v>22</v>
      </c>
      <c r="I231" s="195" t="str">
        <f>"W" &amp;Table1[[#This Row],[WeekNum]]</f>
        <v>W22</v>
      </c>
      <c r="J231" s="195" t="str">
        <f t="shared" si="7"/>
        <v>22-W22</v>
      </c>
      <c r="K231" s="11" t="s">
        <v>31</v>
      </c>
      <c r="L231" s="11"/>
      <c r="M231" s="266" t="s">
        <v>77</v>
      </c>
      <c r="N231" s="11" t="s">
        <v>428</v>
      </c>
      <c r="O231" s="266" t="s">
        <v>374</v>
      </c>
      <c r="P231" s="11" t="s">
        <v>382</v>
      </c>
      <c r="Q231" s="11" t="s">
        <v>421</v>
      </c>
      <c r="R231" s="11">
        <v>165000</v>
      </c>
      <c r="S231" s="11">
        <v>174227.20000000001</v>
      </c>
      <c r="T231" s="11">
        <f>ABS(Table1[[#This Row],[Prod]]-Table1[[#This Row],[Planned]])</f>
        <v>9227.2000000000116</v>
      </c>
      <c r="U231" s="213">
        <f>IF(ABS(Table1[[#This Row],[Prod]]-Table1[[#This Row],[Planned]])&gt;Table1[[#This Row],[Planned]],0,IF(Table1[[#This Row],[Planned]]=0,0,1-ABS(Table1[[#This Row],[Prod]]-Table1[[#This Row],[Planned]])/Table1[[#This Row],[Planned]]))</f>
        <v>0.94407757575757567</v>
      </c>
      <c r="V231" s="11"/>
      <c r="W231" s="11"/>
      <c r="X231" s="27">
        <v>165000</v>
      </c>
      <c r="Y231" s="11">
        <f>Table1[[#This Row],[Prod]]</f>
        <v>174227.20000000001</v>
      </c>
      <c r="Z231" s="11">
        <f>ABS(Table1[[#This Row],[Prod2]]-Table1[[#This Row],[Plan Revised]])</f>
        <v>9227.2000000000116</v>
      </c>
      <c r="AA231" s="287">
        <f>IF(ABS(Table1[[#This Row],[Prod2]]-Table1[[#This Row],[Plan Revised]])&gt;Table1[[#This Row],[Plan Revised]],0,IF(Table1[[#This Row],[Plan Revised]]=0,0,1-ABS(Table1[[#This Row],[Prod2]]-Table1[[#This Row],[Plan Revised]])/Table1[[#This Row],[Plan Revised]]))</f>
        <v>0.94407757575757567</v>
      </c>
      <c r="AB231" s="11"/>
      <c r="AC231" s="30"/>
      <c r="AD231"/>
      <c r="AF231"/>
    </row>
    <row r="232" spans="1:32">
      <c r="A232" s="15" t="str">
        <f>IF(Table1[Week]=WeekSel,"Yes","No")</f>
        <v>No</v>
      </c>
      <c r="B232" s="15" t="str">
        <f>IF((Table1[StartDate]&gt;=Date.GraphMin)*(Table1[StartDate]&lt;=Date.GraphMax)=1,"Yes","No")</f>
        <v>Yes</v>
      </c>
      <c r="C232" s="15" t="str">
        <f>IF(OR(Table1[[#This Row],[Site]]="FOOD MILLING",Table1[[#This Row],[Site]]="GODACO"), "No", "Yes")</f>
        <v>Yes</v>
      </c>
      <c r="D232" s="40">
        <f>MAX(DATE(Table1[Year],1,1),DATE(Table1[Year],1,1)-WEEKDAY(DATE(Table1[Year],1,1),2)+(Table1[WeekNum]-1)*7+1)</f>
        <v>44704</v>
      </c>
      <c r="E232" s="40">
        <f>MIN(DATE(Table1[Year]+1,1,0),DATE(Table1[Year],1,1)-WEEKDAY(DATE(Table1[Year],1,1),2)+Table1[WeekNum]*7)</f>
        <v>44710</v>
      </c>
      <c r="F232" s="11">
        <v>2022</v>
      </c>
      <c r="G232" s="15">
        <f t="shared" si="6"/>
        <v>5</v>
      </c>
      <c r="H232" s="15">
        <v>22</v>
      </c>
      <c r="I232" s="195" t="str">
        <f>"W" &amp;Table1[[#This Row],[WeekNum]]</f>
        <v>W22</v>
      </c>
      <c r="J232" s="195" t="str">
        <f t="shared" si="7"/>
        <v>22-W22</v>
      </c>
      <c r="K232" s="11" t="s">
        <v>78</v>
      </c>
      <c r="L232" s="11"/>
      <c r="M232" s="266" t="s">
        <v>77</v>
      </c>
      <c r="N232" s="11" t="s">
        <v>428</v>
      </c>
      <c r="O232" s="266" t="s">
        <v>374</v>
      </c>
      <c r="P232" s="11" t="s">
        <v>382</v>
      </c>
      <c r="Q232" s="11" t="s">
        <v>421</v>
      </c>
      <c r="R232" s="11"/>
      <c r="S232" s="11">
        <v>0</v>
      </c>
      <c r="T232" s="11">
        <f>ABS(Table1[[#This Row],[Prod]]-Table1[[#This Row],[Planned]])</f>
        <v>0</v>
      </c>
      <c r="U232" s="213">
        <f>IF(ABS(Table1[[#This Row],[Prod]]-Table1[[#This Row],[Planned]])&gt;Table1[[#This Row],[Planned]],0,IF(Table1[[#This Row],[Planned]]=0,0,1-ABS(Table1[[#This Row],[Prod]]-Table1[[#This Row],[Planned]])/Table1[[#This Row],[Planned]]))</f>
        <v>0</v>
      </c>
      <c r="V232" s="11"/>
      <c r="W232" s="11"/>
      <c r="X232" s="27"/>
      <c r="Y232" s="11">
        <f>Table1[[#This Row],[Prod]]</f>
        <v>0</v>
      </c>
      <c r="Z232" s="11">
        <f>ABS(Table1[[#This Row],[Prod2]]-Table1[[#This Row],[Plan Revised]])</f>
        <v>0</v>
      </c>
      <c r="AA232" s="287">
        <f>IF(ABS(Table1[[#This Row],[Prod2]]-Table1[[#This Row],[Plan Revised]])&gt;Table1[[#This Row],[Plan Revised]],0,IF(Table1[[#This Row],[Plan Revised]]=0,0,1-ABS(Table1[[#This Row],[Prod2]]-Table1[[#This Row],[Plan Revised]])/Table1[[#This Row],[Plan Revised]]))</f>
        <v>0</v>
      </c>
      <c r="AB232" s="11"/>
      <c r="AC232" s="30"/>
      <c r="AD232"/>
      <c r="AF232"/>
    </row>
    <row r="233" spans="1:32">
      <c r="A233" s="15" t="str">
        <f>IF(Table1[Week]=WeekSel,"Yes","No")</f>
        <v>No</v>
      </c>
      <c r="B233" s="15" t="str">
        <f>IF((Table1[StartDate]&gt;=Date.GraphMin)*(Table1[StartDate]&lt;=Date.GraphMax)=1,"Yes","No")</f>
        <v>Yes</v>
      </c>
      <c r="C233" s="15" t="str">
        <f>IF(OR(Table1[[#This Row],[Site]]="FOOD MILLING",Table1[[#This Row],[Site]]="GODACO"), "No", "Yes")</f>
        <v>Yes</v>
      </c>
      <c r="D233" s="40">
        <f>MAX(DATE(Table1[Year],1,1),DATE(Table1[Year],1,1)-WEEKDAY(DATE(Table1[Year],1,1),2)+(Table1[WeekNum]-1)*7+1)</f>
        <v>44704</v>
      </c>
      <c r="E233" s="40">
        <f>MIN(DATE(Table1[Year]+1,1,0),DATE(Table1[Year],1,1)-WEEKDAY(DATE(Table1[Year],1,1),2)+Table1[WeekNum]*7)</f>
        <v>44710</v>
      </c>
      <c r="F233" s="11">
        <v>2022</v>
      </c>
      <c r="G233" s="15">
        <f t="shared" si="6"/>
        <v>5</v>
      </c>
      <c r="H233" s="15">
        <v>22</v>
      </c>
      <c r="I233" s="195" t="str">
        <f>"W" &amp;Table1[[#This Row],[WeekNum]]</f>
        <v>W22</v>
      </c>
      <c r="J233" s="195" t="str">
        <f t="shared" si="7"/>
        <v>22-W22</v>
      </c>
      <c r="K233" s="11" t="s">
        <v>365</v>
      </c>
      <c r="L233" s="11"/>
      <c r="M233" s="266" t="s">
        <v>77</v>
      </c>
      <c r="N233" s="11" t="s">
        <v>428</v>
      </c>
      <c r="O233" s="266" t="s">
        <v>374</v>
      </c>
      <c r="P233" s="11" t="s">
        <v>375</v>
      </c>
      <c r="Q233" s="11" t="s">
        <v>421</v>
      </c>
      <c r="R233" s="11"/>
      <c r="S233" s="11">
        <v>0</v>
      </c>
      <c r="T233" s="11">
        <f>ABS(Table1[[#This Row],[Prod]]-Table1[[#This Row],[Planned]])</f>
        <v>0</v>
      </c>
      <c r="U233" s="213">
        <f>IF(ABS(Table1[[#This Row],[Prod]]-Table1[[#This Row],[Planned]])&gt;Table1[[#This Row],[Planned]],0,IF(Table1[[#This Row],[Planned]]=0,0,1-ABS(Table1[[#This Row],[Prod]]-Table1[[#This Row],[Planned]])/Table1[[#This Row],[Planned]]))</f>
        <v>0</v>
      </c>
      <c r="V233" s="11"/>
      <c r="W233" s="11"/>
      <c r="X233" s="27"/>
      <c r="Y233" s="11">
        <f>Table1[[#This Row],[Prod]]</f>
        <v>0</v>
      </c>
      <c r="Z233" s="11">
        <f>ABS(Table1[[#This Row],[Prod2]]-Table1[[#This Row],[Plan Revised]])</f>
        <v>0</v>
      </c>
      <c r="AA233" s="287">
        <f>IF(ABS(Table1[[#This Row],[Prod2]]-Table1[[#This Row],[Plan Revised]])&gt;Table1[[#This Row],[Plan Revised]],0,IF(Table1[[#This Row],[Plan Revised]]=0,0,1-ABS(Table1[[#This Row],[Prod2]]-Table1[[#This Row],[Plan Revised]])/Table1[[#This Row],[Plan Revised]]))</f>
        <v>0</v>
      </c>
      <c r="AB233" s="11"/>
      <c r="AC233" s="30"/>
      <c r="AD233"/>
      <c r="AF233"/>
    </row>
    <row r="234" spans="1:32">
      <c r="A234" s="15" t="str">
        <f>IF(Table1[Week]=WeekSel,"Yes","No")</f>
        <v>No</v>
      </c>
      <c r="B234" s="15" t="str">
        <f>IF((Table1[StartDate]&gt;=Date.GraphMin)*(Table1[StartDate]&lt;=Date.GraphMax)=1,"Yes","No")</f>
        <v>Yes</v>
      </c>
      <c r="C234" s="15" t="str">
        <f>IF(OR(Table1[[#This Row],[Site]]="FOOD MILLING",Table1[[#This Row],[Site]]="GODACO"), "No", "Yes")</f>
        <v>Yes</v>
      </c>
      <c r="D234" s="40">
        <f>MAX(DATE(Table1[Year],1,1),DATE(Table1[Year],1,1)-WEEKDAY(DATE(Table1[Year],1,1),2)+(Table1[WeekNum]-1)*7+1)</f>
        <v>44704</v>
      </c>
      <c r="E234" s="40">
        <f>MIN(DATE(Table1[Year]+1,1,0),DATE(Table1[Year],1,1)-WEEKDAY(DATE(Table1[Year],1,1),2)+Table1[WeekNum]*7)</f>
        <v>44710</v>
      </c>
      <c r="F234" s="11">
        <v>2022</v>
      </c>
      <c r="G234" s="15">
        <f t="shared" si="6"/>
        <v>5</v>
      </c>
      <c r="H234" s="15">
        <v>22</v>
      </c>
      <c r="I234" s="195" t="str">
        <f>"W" &amp;Table1[[#This Row],[WeekNum]]</f>
        <v>W22</v>
      </c>
      <c r="J234" s="195" t="str">
        <f t="shared" si="7"/>
        <v>22-W22</v>
      </c>
      <c r="K234" s="11" t="s">
        <v>9</v>
      </c>
      <c r="L234" s="11"/>
      <c r="M234" s="266" t="s">
        <v>77</v>
      </c>
      <c r="N234" s="11" t="s">
        <v>428</v>
      </c>
      <c r="O234" s="266" t="s">
        <v>372</v>
      </c>
      <c r="P234" s="11" t="s">
        <v>383</v>
      </c>
      <c r="Q234" s="11" t="s">
        <v>421</v>
      </c>
      <c r="R234" s="11">
        <v>5000</v>
      </c>
      <c r="S234" s="11">
        <v>5227.3599999999997</v>
      </c>
      <c r="T234" s="11">
        <f>ABS(Table1[[#This Row],[Prod]]-Table1[[#This Row],[Planned]])</f>
        <v>227.35999999999967</v>
      </c>
      <c r="U234" s="213">
        <f>IF(ABS(Table1[[#This Row],[Prod]]-Table1[[#This Row],[Planned]])&gt;Table1[[#This Row],[Planned]],0,IF(Table1[[#This Row],[Planned]]=0,0,1-ABS(Table1[[#This Row],[Prod]]-Table1[[#This Row],[Planned]])/Table1[[#This Row],[Planned]]))</f>
        <v>0.95452800000000004</v>
      </c>
      <c r="V234" s="11"/>
      <c r="W234" s="11"/>
      <c r="X234" s="27">
        <v>5000</v>
      </c>
      <c r="Y234" s="11">
        <f>Table1[[#This Row],[Prod]]</f>
        <v>5227.3599999999997</v>
      </c>
      <c r="Z234" s="11">
        <f>ABS(Table1[[#This Row],[Prod2]]-Table1[[#This Row],[Plan Revised]])</f>
        <v>227.35999999999967</v>
      </c>
      <c r="AA234" s="287">
        <f>IF(ABS(Table1[[#This Row],[Prod2]]-Table1[[#This Row],[Plan Revised]])&gt;Table1[[#This Row],[Plan Revised]],0,IF(Table1[[#This Row],[Plan Revised]]=0,0,1-ABS(Table1[[#This Row],[Prod2]]-Table1[[#This Row],[Plan Revised]])/Table1[[#This Row],[Plan Revised]]))</f>
        <v>0.95452800000000004</v>
      </c>
      <c r="AB234" s="11"/>
      <c r="AC234" s="30"/>
      <c r="AD234"/>
      <c r="AF234"/>
    </row>
    <row r="235" spans="1:32">
      <c r="A235" s="15" t="str">
        <f>IF(Table1[Week]=WeekSel,"Yes","No")</f>
        <v>No</v>
      </c>
      <c r="B235" s="15" t="str">
        <f>IF((Table1[StartDate]&gt;=Date.GraphMin)*(Table1[StartDate]&lt;=Date.GraphMax)=1,"Yes","No")</f>
        <v>Yes</v>
      </c>
      <c r="C235" s="15" t="str">
        <f>IF(OR(Table1[[#This Row],[Site]]="FOOD MILLING",Table1[[#This Row],[Site]]="GODACO"), "No", "Yes")</f>
        <v>Yes</v>
      </c>
      <c r="D235" s="40">
        <f>MAX(DATE(Table1[Year],1,1),DATE(Table1[Year],1,1)-WEEKDAY(DATE(Table1[Year],1,1),2)+(Table1[WeekNum]-1)*7+1)</f>
        <v>44704</v>
      </c>
      <c r="E235" s="40">
        <f>MIN(DATE(Table1[Year]+1,1,0),DATE(Table1[Year],1,1)-WEEKDAY(DATE(Table1[Year],1,1),2)+Table1[WeekNum]*7)</f>
        <v>44710</v>
      </c>
      <c r="F235" s="11">
        <v>2022</v>
      </c>
      <c r="G235" s="15">
        <f t="shared" si="6"/>
        <v>5</v>
      </c>
      <c r="H235" s="15">
        <v>22</v>
      </c>
      <c r="I235" s="195" t="str">
        <f>"W" &amp;Table1[[#This Row],[WeekNum]]</f>
        <v>W22</v>
      </c>
      <c r="J235" s="195" t="str">
        <f t="shared" si="7"/>
        <v>22-W22</v>
      </c>
      <c r="K235" s="11" t="s">
        <v>22</v>
      </c>
      <c r="L235" s="11"/>
      <c r="M235" s="266" t="s">
        <v>77</v>
      </c>
      <c r="N235" s="11" t="s">
        <v>428</v>
      </c>
      <c r="O235" s="266" t="s">
        <v>374</v>
      </c>
      <c r="P235" s="11" t="s">
        <v>382</v>
      </c>
      <c r="Q235" s="11" t="s">
        <v>421</v>
      </c>
      <c r="R235" s="11">
        <v>0</v>
      </c>
      <c r="S235" s="11">
        <v>0</v>
      </c>
      <c r="T235" s="11">
        <f>ABS(Table1[[#This Row],[Prod]]-Table1[[#This Row],[Planned]])</f>
        <v>0</v>
      </c>
      <c r="U235" s="213">
        <f>IF(ABS(Table1[[#This Row],[Prod]]-Table1[[#This Row],[Planned]])&gt;Table1[[#This Row],[Planned]],0,IF(Table1[[#This Row],[Planned]]=0,0,1-ABS(Table1[[#This Row],[Prod]]-Table1[[#This Row],[Planned]])/Table1[[#This Row],[Planned]]))</f>
        <v>0</v>
      </c>
      <c r="V235" s="11"/>
      <c r="W235" s="11"/>
      <c r="X235" s="27">
        <v>0</v>
      </c>
      <c r="Y235" s="11">
        <f>Table1[[#This Row],[Prod]]</f>
        <v>0</v>
      </c>
      <c r="Z235" s="11">
        <f>ABS(Table1[[#This Row],[Prod2]]-Table1[[#This Row],[Plan Revised]])</f>
        <v>0</v>
      </c>
      <c r="AA235" s="287">
        <f>IF(ABS(Table1[[#This Row],[Prod2]]-Table1[[#This Row],[Plan Revised]])&gt;Table1[[#This Row],[Plan Revised]],0,IF(Table1[[#This Row],[Plan Revised]]=0,0,1-ABS(Table1[[#This Row],[Prod2]]-Table1[[#This Row],[Plan Revised]])/Table1[[#This Row],[Plan Revised]]))</f>
        <v>0</v>
      </c>
      <c r="AB235" s="11"/>
      <c r="AC235" s="30"/>
      <c r="AD235"/>
      <c r="AF235"/>
    </row>
    <row r="236" spans="1:32">
      <c r="A236" s="15" t="str">
        <f>IF(Table1[Week]=WeekSel,"Yes","No")</f>
        <v>No</v>
      </c>
      <c r="B236" s="15" t="str">
        <f>IF((Table1[StartDate]&gt;=Date.GraphMin)*(Table1[StartDate]&lt;=Date.GraphMax)=1,"Yes","No")</f>
        <v>Yes</v>
      </c>
      <c r="C236" s="15" t="str">
        <f>IF(OR(Table1[[#This Row],[Site]]="FOOD MILLING",Table1[[#This Row],[Site]]="GODACO"), "No", "Yes")</f>
        <v>Yes</v>
      </c>
      <c r="D236" s="40">
        <f>MAX(DATE(Table1[Year],1,1),DATE(Table1[Year],1,1)-WEEKDAY(DATE(Table1[Year],1,1),2)+(Table1[WeekNum]-1)*7+1)</f>
        <v>44704</v>
      </c>
      <c r="E236" s="40">
        <f>MIN(DATE(Table1[Year]+1,1,0),DATE(Table1[Year],1,1)-WEEKDAY(DATE(Table1[Year],1,1),2)+Table1[WeekNum]*7)</f>
        <v>44710</v>
      </c>
      <c r="F236" s="11">
        <v>2022</v>
      </c>
      <c r="G236" s="15">
        <f t="shared" si="6"/>
        <v>5</v>
      </c>
      <c r="H236" s="15">
        <v>22</v>
      </c>
      <c r="I236" s="195" t="str">
        <f>"W" &amp;Table1[[#This Row],[WeekNum]]</f>
        <v>W22</v>
      </c>
      <c r="J236" s="195" t="str">
        <f t="shared" si="7"/>
        <v>22-W22</v>
      </c>
      <c r="K236" s="11" t="s">
        <v>19</v>
      </c>
      <c r="L236" s="11"/>
      <c r="M236" s="266" t="s">
        <v>77</v>
      </c>
      <c r="N236" s="11" t="s">
        <v>428</v>
      </c>
      <c r="O236" s="266" t="s">
        <v>372</v>
      </c>
      <c r="P236" s="11" t="s">
        <v>383</v>
      </c>
      <c r="Q236" s="11" t="s">
        <v>421</v>
      </c>
      <c r="R236" s="11"/>
      <c r="S236" s="11">
        <v>0</v>
      </c>
      <c r="T236" s="11">
        <f>ABS(Table1[[#This Row],[Prod]]-Table1[[#This Row],[Planned]])</f>
        <v>0</v>
      </c>
      <c r="U236" s="213">
        <f>IF(ABS(Table1[[#This Row],[Prod]]-Table1[[#This Row],[Planned]])&gt;Table1[[#This Row],[Planned]],0,IF(Table1[[#This Row],[Planned]]=0,0,1-ABS(Table1[[#This Row],[Prod]]-Table1[[#This Row],[Planned]])/Table1[[#This Row],[Planned]]))</f>
        <v>0</v>
      </c>
      <c r="V236" s="11"/>
      <c r="W236" s="11"/>
      <c r="X236" s="27"/>
      <c r="Y236" s="11">
        <f>Table1[[#This Row],[Prod]]</f>
        <v>0</v>
      </c>
      <c r="Z236" s="11">
        <f>ABS(Table1[[#This Row],[Prod2]]-Table1[[#This Row],[Plan Revised]])</f>
        <v>0</v>
      </c>
      <c r="AA236" s="287">
        <f>IF(ABS(Table1[[#This Row],[Prod2]]-Table1[[#This Row],[Plan Revised]])&gt;Table1[[#This Row],[Plan Revised]],0,IF(Table1[[#This Row],[Plan Revised]]=0,0,1-ABS(Table1[[#This Row],[Prod2]]-Table1[[#This Row],[Plan Revised]])/Table1[[#This Row],[Plan Revised]]))</f>
        <v>0</v>
      </c>
      <c r="AB236" s="11"/>
      <c r="AC236" s="30"/>
      <c r="AD236"/>
      <c r="AF236"/>
    </row>
    <row r="237" spans="1:32">
      <c r="A237" s="15" t="str">
        <f>IF(Table1[Week]=WeekSel,"Yes","No")</f>
        <v>No</v>
      </c>
      <c r="B237" s="15" t="str">
        <f>IF((Table1[StartDate]&gt;=Date.GraphMin)*(Table1[StartDate]&lt;=Date.GraphMax)=1,"Yes","No")</f>
        <v>Yes</v>
      </c>
      <c r="C237" s="15" t="str">
        <f>IF(OR(Table1[[#This Row],[Site]]="FOOD MILLING",Table1[[#This Row],[Site]]="GODACO"), "No", "Yes")</f>
        <v>Yes</v>
      </c>
      <c r="D237" s="40">
        <f>MAX(DATE(Table1[Year],1,1),DATE(Table1[Year],1,1)-WEEKDAY(DATE(Table1[Year],1,1),2)+(Table1[WeekNum]-1)*7+1)</f>
        <v>44704</v>
      </c>
      <c r="E237" s="40">
        <f>MIN(DATE(Table1[Year]+1,1,0),DATE(Table1[Year],1,1)-WEEKDAY(DATE(Table1[Year],1,1),2)+Table1[WeekNum]*7)</f>
        <v>44710</v>
      </c>
      <c r="F237" s="11">
        <v>2022</v>
      </c>
      <c r="G237" s="15">
        <f t="shared" si="6"/>
        <v>5</v>
      </c>
      <c r="H237" s="15">
        <v>22</v>
      </c>
      <c r="I237" s="195" t="str">
        <f>"W" &amp;Table1[[#This Row],[WeekNum]]</f>
        <v>W22</v>
      </c>
      <c r="J237" s="195" t="str">
        <f t="shared" si="7"/>
        <v>22-W22</v>
      </c>
      <c r="K237" s="11" t="s">
        <v>21</v>
      </c>
      <c r="L237" s="11"/>
      <c r="M237" s="266" t="s">
        <v>77</v>
      </c>
      <c r="N237" s="11" t="s">
        <v>428</v>
      </c>
      <c r="O237" s="266" t="s">
        <v>372</v>
      </c>
      <c r="P237" s="11" t="s">
        <v>383</v>
      </c>
      <c r="Q237" s="11" t="s">
        <v>421</v>
      </c>
      <c r="R237" s="11"/>
      <c r="S237" s="11">
        <v>0</v>
      </c>
      <c r="T237" s="11">
        <f>ABS(Table1[[#This Row],[Prod]]-Table1[[#This Row],[Planned]])</f>
        <v>0</v>
      </c>
      <c r="U237" s="213">
        <f>IF(ABS(Table1[[#This Row],[Prod]]-Table1[[#This Row],[Planned]])&gt;Table1[[#This Row],[Planned]],0,IF(Table1[[#This Row],[Planned]]=0,0,1-ABS(Table1[[#This Row],[Prod]]-Table1[[#This Row],[Planned]])/Table1[[#This Row],[Planned]]))</f>
        <v>0</v>
      </c>
      <c r="V237" s="11"/>
      <c r="W237" s="11"/>
      <c r="X237" s="27"/>
      <c r="Y237" s="11">
        <f>Table1[[#This Row],[Prod]]</f>
        <v>0</v>
      </c>
      <c r="Z237" s="11">
        <f>ABS(Table1[[#This Row],[Prod2]]-Table1[[#This Row],[Plan Revised]])</f>
        <v>0</v>
      </c>
      <c r="AA237" s="287">
        <f>IF(ABS(Table1[[#This Row],[Prod2]]-Table1[[#This Row],[Plan Revised]])&gt;Table1[[#This Row],[Plan Revised]],0,IF(Table1[[#This Row],[Plan Revised]]=0,0,1-ABS(Table1[[#This Row],[Prod2]]-Table1[[#This Row],[Plan Revised]])/Table1[[#This Row],[Plan Revised]]))</f>
        <v>0</v>
      </c>
      <c r="AB237" s="11"/>
      <c r="AC237" s="30"/>
      <c r="AD237"/>
      <c r="AF237"/>
    </row>
    <row r="238" spans="1:32">
      <c r="A238" s="15" t="str">
        <f>IF(Table1[Week]=WeekSel,"Yes","No")</f>
        <v>No</v>
      </c>
      <c r="B238" s="15" t="str">
        <f>IF((Table1[StartDate]&gt;=Date.GraphMin)*(Table1[StartDate]&lt;=Date.GraphMax)=1,"Yes","No")</f>
        <v>Yes</v>
      </c>
      <c r="C238" s="15" t="str">
        <f>IF(OR(Table1[[#This Row],[Site]]="FOOD MILLING",Table1[[#This Row],[Site]]="GODACO"), "No", "Yes")</f>
        <v>Yes</v>
      </c>
      <c r="D238" s="40">
        <f>MAX(DATE(Table1[Year],1,1),DATE(Table1[Year],1,1)-WEEKDAY(DATE(Table1[Year],1,1),2)+(Table1[WeekNum]-1)*7+1)</f>
        <v>44704</v>
      </c>
      <c r="E238" s="40">
        <f>MIN(DATE(Table1[Year]+1,1,0),DATE(Table1[Year],1,1)-WEEKDAY(DATE(Table1[Year],1,1),2)+Table1[WeekNum]*7)</f>
        <v>44710</v>
      </c>
      <c r="F238" s="11">
        <v>2022</v>
      </c>
      <c r="G238" s="15">
        <f t="shared" si="6"/>
        <v>5</v>
      </c>
      <c r="H238" s="15">
        <v>22</v>
      </c>
      <c r="I238" s="195" t="str">
        <f>"W" &amp;Table1[[#This Row],[WeekNum]]</f>
        <v>W22</v>
      </c>
      <c r="J238" s="195" t="str">
        <f t="shared" si="7"/>
        <v>22-W22</v>
      </c>
      <c r="K238" s="11" t="s">
        <v>20</v>
      </c>
      <c r="L238" s="11"/>
      <c r="M238" s="266" t="s">
        <v>77</v>
      </c>
      <c r="N238" s="11" t="s">
        <v>428</v>
      </c>
      <c r="O238" s="266" t="s">
        <v>372</v>
      </c>
      <c r="P238" s="11" t="s">
        <v>383</v>
      </c>
      <c r="Q238" s="11" t="s">
        <v>421</v>
      </c>
      <c r="R238" s="11">
        <v>0</v>
      </c>
      <c r="S238" s="11">
        <v>0</v>
      </c>
      <c r="T238" s="11">
        <f>ABS(Table1[[#This Row],[Prod]]-Table1[[#This Row],[Planned]])</f>
        <v>0</v>
      </c>
      <c r="U238" s="213">
        <f>IF(ABS(Table1[[#This Row],[Prod]]-Table1[[#This Row],[Planned]])&gt;Table1[[#This Row],[Planned]],0,IF(Table1[[#This Row],[Planned]]=0,0,1-ABS(Table1[[#This Row],[Prod]]-Table1[[#This Row],[Planned]])/Table1[[#This Row],[Planned]]))</f>
        <v>0</v>
      </c>
      <c r="V238" s="11"/>
      <c r="W238" s="11"/>
      <c r="X238" s="27">
        <v>0</v>
      </c>
      <c r="Y238" s="11">
        <f>Table1[[#This Row],[Prod]]</f>
        <v>0</v>
      </c>
      <c r="Z238" s="11">
        <f>ABS(Table1[[#This Row],[Prod2]]-Table1[[#This Row],[Plan Revised]])</f>
        <v>0</v>
      </c>
      <c r="AA238" s="287">
        <f>IF(ABS(Table1[[#This Row],[Prod2]]-Table1[[#This Row],[Plan Revised]])&gt;Table1[[#This Row],[Plan Revised]],0,IF(Table1[[#This Row],[Plan Revised]]=0,0,1-ABS(Table1[[#This Row],[Prod2]]-Table1[[#This Row],[Plan Revised]])/Table1[[#This Row],[Plan Revised]]))</f>
        <v>0</v>
      </c>
      <c r="AB238" s="11"/>
      <c r="AC238" s="30"/>
      <c r="AD238"/>
      <c r="AF238"/>
    </row>
    <row r="239" spans="1:32">
      <c r="A239" s="15" t="str">
        <f>IF(Table1[Week]=WeekSel,"Yes","No")</f>
        <v>No</v>
      </c>
      <c r="B239" s="15" t="str">
        <f>IF((Table1[StartDate]&gt;=Date.GraphMin)*(Table1[StartDate]&lt;=Date.GraphMax)=1,"Yes","No")</f>
        <v>Yes</v>
      </c>
      <c r="C239" s="15" t="str">
        <f>IF(OR(Table1[[#This Row],[Site]]="FOOD MILLING",Table1[[#This Row],[Site]]="GODACO"), "No", "Yes")</f>
        <v>Yes</v>
      </c>
      <c r="D239" s="40">
        <f>MAX(DATE(Table1[Year],1,1),DATE(Table1[Year],1,1)-WEEKDAY(DATE(Table1[Year],1,1),2)+(Table1[WeekNum]-1)*7+1)</f>
        <v>44704</v>
      </c>
      <c r="E239" s="40">
        <f>MIN(DATE(Table1[Year]+1,1,0),DATE(Table1[Year],1,1)-WEEKDAY(DATE(Table1[Year],1,1),2)+Table1[WeekNum]*7)</f>
        <v>44710</v>
      </c>
      <c r="F239" s="11">
        <v>2022</v>
      </c>
      <c r="G239" s="15">
        <f t="shared" si="6"/>
        <v>5</v>
      </c>
      <c r="H239" s="15">
        <v>22</v>
      </c>
      <c r="I239" s="195" t="str">
        <f>"W" &amp;Table1[[#This Row],[WeekNum]]</f>
        <v>W22</v>
      </c>
      <c r="J239" s="195" t="str">
        <f t="shared" si="7"/>
        <v>22-W22</v>
      </c>
      <c r="K239" s="11" t="s">
        <v>531</v>
      </c>
      <c r="L239" s="11"/>
      <c r="M239" s="266" t="s">
        <v>72</v>
      </c>
      <c r="N239" s="266" t="s">
        <v>368</v>
      </c>
      <c r="O239" s="266" t="s">
        <v>384</v>
      </c>
      <c r="P239" s="11" t="s">
        <v>385</v>
      </c>
      <c r="Q239" s="11" t="s">
        <v>422</v>
      </c>
      <c r="R239" s="11">
        <v>850</v>
      </c>
      <c r="S239" s="11">
        <v>299.25</v>
      </c>
      <c r="T239" s="11">
        <f>ABS(Table1[[#This Row],[Prod]]-Table1[[#This Row],[Planned]])</f>
        <v>550.75</v>
      </c>
      <c r="U239" s="213">
        <f>IF(ABS(Table1[[#This Row],[Prod]]-Table1[[#This Row],[Planned]])&gt;Table1[[#This Row],[Planned]],0,IF(Table1[[#This Row],[Planned]]=0,0,1-ABS(Table1[[#This Row],[Prod]]-Table1[[#This Row],[Planned]])/Table1[[#This Row],[Planned]]))</f>
        <v>0.35205882352941176</v>
      </c>
      <c r="V239" s="11"/>
      <c r="W239" s="11"/>
      <c r="X239" s="27">
        <v>850</v>
      </c>
      <c r="Y239" s="11">
        <f>Table1[[#This Row],[Prod]]</f>
        <v>299.25</v>
      </c>
      <c r="Z239" s="11">
        <f>ABS(Table1[[#This Row],[Prod2]]-Table1[[#This Row],[Plan Revised]])</f>
        <v>550.75</v>
      </c>
      <c r="AA239" s="287">
        <f>IF(ABS(Table1[[#This Row],[Prod2]]-Table1[[#This Row],[Plan Revised]])&gt;Table1[[#This Row],[Plan Revised]],0,IF(Table1[[#This Row],[Plan Revised]]=0,0,1-ABS(Table1[[#This Row],[Prod2]]-Table1[[#This Row],[Plan Revised]])/Table1[[#This Row],[Plan Revised]]))</f>
        <v>0.35205882352941176</v>
      </c>
      <c r="AB239" s="11"/>
      <c r="AC239" s="30"/>
      <c r="AD239"/>
      <c r="AF239"/>
    </row>
    <row r="240" spans="1:32">
      <c r="A240" s="15" t="str">
        <f>IF(Table1[Week]=WeekSel,"Yes","No")</f>
        <v>No</v>
      </c>
      <c r="B240" s="15" t="str">
        <f>IF((Table1[StartDate]&gt;=Date.GraphMin)*(Table1[StartDate]&lt;=Date.GraphMax)=1,"Yes","No")</f>
        <v>Yes</v>
      </c>
      <c r="C240" s="15" t="str">
        <f>IF(OR(Table1[[#This Row],[Site]]="FOOD MILLING",Table1[[#This Row],[Site]]="GODACO"), "No", "Yes")</f>
        <v>Yes</v>
      </c>
      <c r="D240" s="40">
        <f>MAX(DATE(Table1[Year],1,1),DATE(Table1[Year],1,1)-WEEKDAY(DATE(Table1[Year],1,1),2)+(Table1[WeekNum]-1)*7+1)</f>
        <v>44704</v>
      </c>
      <c r="E240" s="40">
        <f>MIN(DATE(Table1[Year]+1,1,0),DATE(Table1[Year],1,1)-WEEKDAY(DATE(Table1[Year],1,1),2)+Table1[WeekNum]*7)</f>
        <v>44710</v>
      </c>
      <c r="F240" s="11">
        <v>2022</v>
      </c>
      <c r="G240" s="15">
        <f t="shared" si="6"/>
        <v>5</v>
      </c>
      <c r="H240" s="15">
        <v>22</v>
      </c>
      <c r="I240" s="195" t="str">
        <f>"W" &amp;Table1[[#This Row],[WeekNum]]</f>
        <v>W22</v>
      </c>
      <c r="J240" s="195" t="str">
        <f t="shared" si="7"/>
        <v>22-W22</v>
      </c>
      <c r="K240" s="11" t="s">
        <v>532</v>
      </c>
      <c r="L240" s="11"/>
      <c r="M240" s="266" t="s">
        <v>72</v>
      </c>
      <c r="N240" s="266" t="s">
        <v>368</v>
      </c>
      <c r="O240" s="266" t="s">
        <v>384</v>
      </c>
      <c r="P240" s="11" t="s">
        <v>385</v>
      </c>
      <c r="Q240" s="11" t="s">
        <v>422</v>
      </c>
      <c r="R240" s="11">
        <v>880</v>
      </c>
      <c r="S240" s="11">
        <v>224.25</v>
      </c>
      <c r="T240" s="11">
        <f>ABS(Table1[[#This Row],[Prod]]-Table1[[#This Row],[Planned]])</f>
        <v>655.75</v>
      </c>
      <c r="U240" s="213">
        <f>IF(ABS(Table1[[#This Row],[Prod]]-Table1[[#This Row],[Planned]])&gt;Table1[[#This Row],[Planned]],0,IF(Table1[[#This Row],[Planned]]=0,0,1-ABS(Table1[[#This Row],[Prod]]-Table1[[#This Row],[Planned]])/Table1[[#This Row],[Planned]]))</f>
        <v>0.2548295454545455</v>
      </c>
      <c r="V240" s="11"/>
      <c r="W240" s="11"/>
      <c r="X240" s="27">
        <v>880</v>
      </c>
      <c r="Y240" s="11">
        <f>Table1[[#This Row],[Prod]]</f>
        <v>224.25</v>
      </c>
      <c r="Z240" s="11">
        <f>ABS(Table1[[#This Row],[Prod2]]-Table1[[#This Row],[Plan Revised]])</f>
        <v>655.75</v>
      </c>
      <c r="AA240" s="287">
        <f>IF(ABS(Table1[[#This Row],[Prod2]]-Table1[[#This Row],[Plan Revised]])&gt;Table1[[#This Row],[Plan Revised]],0,IF(Table1[[#This Row],[Plan Revised]]=0,0,1-ABS(Table1[[#This Row],[Prod2]]-Table1[[#This Row],[Plan Revised]])/Table1[[#This Row],[Plan Revised]]))</f>
        <v>0.2548295454545455</v>
      </c>
      <c r="AB240" s="11"/>
      <c r="AC240" s="30"/>
      <c r="AD240"/>
      <c r="AF240"/>
    </row>
    <row r="241" spans="1:32">
      <c r="A241" s="15" t="str">
        <f>IF(Table1[Week]=WeekSel,"Yes","No")</f>
        <v>No</v>
      </c>
      <c r="B241" s="15" t="str">
        <f>IF((Table1[StartDate]&gt;=Date.GraphMin)*(Table1[StartDate]&lt;=Date.GraphMax)=1,"Yes","No")</f>
        <v>Yes</v>
      </c>
      <c r="C241" s="15" t="str">
        <f>IF(OR(Table1[[#This Row],[Site]]="FOOD MILLING",Table1[[#This Row],[Site]]="GODACO"), "No", "Yes")</f>
        <v>Yes</v>
      </c>
      <c r="D241" s="40">
        <f>MAX(DATE(Table1[Year],1,1),DATE(Table1[Year],1,1)-WEEKDAY(DATE(Table1[Year],1,1),2)+(Table1[WeekNum]-1)*7+1)</f>
        <v>44704</v>
      </c>
      <c r="E241" s="40">
        <f>MIN(DATE(Table1[Year]+1,1,0),DATE(Table1[Year],1,1)-WEEKDAY(DATE(Table1[Year],1,1),2)+Table1[WeekNum]*7)</f>
        <v>44710</v>
      </c>
      <c r="F241" s="11">
        <v>2022</v>
      </c>
      <c r="G241" s="15">
        <f t="shared" si="6"/>
        <v>5</v>
      </c>
      <c r="H241" s="15">
        <v>22</v>
      </c>
      <c r="I241" s="195" t="str">
        <f>"W" &amp;Table1[[#This Row],[WeekNum]]</f>
        <v>W22</v>
      </c>
      <c r="J241" s="195" t="str">
        <f t="shared" si="7"/>
        <v>22-W22</v>
      </c>
      <c r="K241" s="11" t="s">
        <v>533</v>
      </c>
      <c r="L241" s="11"/>
      <c r="M241" s="266" t="s">
        <v>72</v>
      </c>
      <c r="N241" s="266" t="s">
        <v>368</v>
      </c>
      <c r="O241" s="266" t="s">
        <v>384</v>
      </c>
      <c r="P241" s="11" t="s">
        <v>385</v>
      </c>
      <c r="Q241" s="11" t="s">
        <v>422</v>
      </c>
      <c r="R241" s="11">
        <v>842</v>
      </c>
      <c r="S241" s="11">
        <v>184.8</v>
      </c>
      <c r="T241" s="11">
        <f>ABS(Table1[[#This Row],[Prod]]-Table1[[#This Row],[Planned]])</f>
        <v>657.2</v>
      </c>
      <c r="U241" s="213">
        <f>IF(ABS(Table1[[#This Row],[Prod]]-Table1[[#This Row],[Planned]])&gt;Table1[[#This Row],[Planned]],0,IF(Table1[[#This Row],[Planned]]=0,0,1-ABS(Table1[[#This Row],[Prod]]-Table1[[#This Row],[Planned]])/Table1[[#This Row],[Planned]]))</f>
        <v>0.21947743467933489</v>
      </c>
      <c r="V241" s="11"/>
      <c r="W241" s="11"/>
      <c r="X241" s="27">
        <v>842</v>
      </c>
      <c r="Y241" s="11">
        <f>Table1[[#This Row],[Prod]]</f>
        <v>184.8</v>
      </c>
      <c r="Z241" s="11">
        <f>ABS(Table1[[#This Row],[Prod2]]-Table1[[#This Row],[Plan Revised]])</f>
        <v>657.2</v>
      </c>
      <c r="AA241" s="287">
        <f>IF(ABS(Table1[[#This Row],[Prod2]]-Table1[[#This Row],[Plan Revised]])&gt;Table1[[#This Row],[Plan Revised]],0,IF(Table1[[#This Row],[Plan Revised]]=0,0,1-ABS(Table1[[#This Row],[Prod2]]-Table1[[#This Row],[Plan Revised]])/Table1[[#This Row],[Plan Revised]]))</f>
        <v>0.21947743467933489</v>
      </c>
      <c r="AB241" s="11"/>
      <c r="AC241" s="30"/>
      <c r="AD241"/>
      <c r="AF241"/>
    </row>
    <row r="242" spans="1:32">
      <c r="A242" s="15" t="str">
        <f>IF(Table1[Week]=WeekSel,"Yes","No")</f>
        <v>No</v>
      </c>
      <c r="B242" s="15" t="str">
        <f>IF((Table1[StartDate]&gt;=Date.GraphMin)*(Table1[StartDate]&lt;=Date.GraphMax)=1,"Yes","No")</f>
        <v>Yes</v>
      </c>
      <c r="C242" s="15" t="str">
        <f>IF(OR(Table1[[#This Row],[Site]]="FOOD MILLING",Table1[[#This Row],[Site]]="GODACO"), "No", "Yes")</f>
        <v>Yes</v>
      </c>
      <c r="D242" s="40">
        <f>MAX(DATE(Table1[Year],1,1),DATE(Table1[Year],1,1)-WEEKDAY(DATE(Table1[Year],1,1),2)+(Table1[WeekNum]-1)*7+1)</f>
        <v>44704</v>
      </c>
      <c r="E242" s="40">
        <f>MIN(DATE(Table1[Year]+1,1,0),DATE(Table1[Year],1,1)-WEEKDAY(DATE(Table1[Year],1,1),2)+Table1[WeekNum]*7)</f>
        <v>44710</v>
      </c>
      <c r="F242" s="11">
        <v>2022</v>
      </c>
      <c r="G242" s="15">
        <f t="shared" si="6"/>
        <v>5</v>
      </c>
      <c r="H242" s="15">
        <v>22</v>
      </c>
      <c r="I242" s="195" t="str">
        <f>"W" &amp;Table1[[#This Row],[WeekNum]]</f>
        <v>W22</v>
      </c>
      <c r="J242" s="195" t="str">
        <f t="shared" si="7"/>
        <v>22-W22</v>
      </c>
      <c r="K242" s="11" t="s">
        <v>534</v>
      </c>
      <c r="L242" s="11"/>
      <c r="M242" s="266" t="s">
        <v>72</v>
      </c>
      <c r="N242" s="266" t="s">
        <v>368</v>
      </c>
      <c r="O242" s="266" t="s">
        <v>384</v>
      </c>
      <c r="P242" s="11" t="s">
        <v>385</v>
      </c>
      <c r="Q242" s="11" t="s">
        <v>422</v>
      </c>
      <c r="R242" s="11">
        <v>435</v>
      </c>
      <c r="S242" s="11">
        <v>106.75</v>
      </c>
      <c r="T242" s="11">
        <f>ABS(Table1[[#This Row],[Prod]]-Table1[[#This Row],[Planned]])</f>
        <v>328.25</v>
      </c>
      <c r="U242" s="213">
        <f>IF(ABS(Table1[[#This Row],[Prod]]-Table1[[#This Row],[Planned]])&gt;Table1[[#This Row],[Planned]],0,IF(Table1[[#This Row],[Planned]]=0,0,1-ABS(Table1[[#This Row],[Prod]]-Table1[[#This Row],[Planned]])/Table1[[#This Row],[Planned]]))</f>
        <v>0.24540229885057474</v>
      </c>
      <c r="V242" s="11"/>
      <c r="W242" s="11"/>
      <c r="X242" s="27">
        <v>435</v>
      </c>
      <c r="Y242" s="11">
        <f>Table1[[#This Row],[Prod]]</f>
        <v>106.75</v>
      </c>
      <c r="Z242" s="11">
        <f>ABS(Table1[[#This Row],[Prod2]]-Table1[[#This Row],[Plan Revised]])</f>
        <v>328.25</v>
      </c>
      <c r="AA242" s="287">
        <f>IF(ABS(Table1[[#This Row],[Prod2]]-Table1[[#This Row],[Plan Revised]])&gt;Table1[[#This Row],[Plan Revised]],0,IF(Table1[[#This Row],[Plan Revised]]=0,0,1-ABS(Table1[[#This Row],[Prod2]]-Table1[[#This Row],[Plan Revised]])/Table1[[#This Row],[Plan Revised]]))</f>
        <v>0.24540229885057474</v>
      </c>
      <c r="AB242" s="11"/>
      <c r="AC242" s="30"/>
      <c r="AD242"/>
      <c r="AF242"/>
    </row>
    <row r="243" spans="1:32">
      <c r="A243" s="15" t="str">
        <f>IF(Table1[Week]=WeekSel,"Yes","No")</f>
        <v>No</v>
      </c>
      <c r="B243" s="15" t="str">
        <f>IF((Table1[StartDate]&gt;=Date.GraphMin)*(Table1[StartDate]&lt;=Date.GraphMax)=1,"Yes","No")</f>
        <v>Yes</v>
      </c>
      <c r="C243" s="15" t="str">
        <f>IF(OR(Table1[[#This Row],[Site]]="FOOD MILLING",Table1[[#This Row],[Site]]="GODACO"), "No", "Yes")</f>
        <v>Yes</v>
      </c>
      <c r="D243" s="40">
        <f>MAX(DATE(Table1[Year],1,1),DATE(Table1[Year],1,1)-WEEKDAY(DATE(Table1[Year],1,1),2)+(Table1[WeekNum]-1)*7+1)</f>
        <v>44704</v>
      </c>
      <c r="E243" s="40">
        <f>MIN(DATE(Table1[Year]+1,1,0),DATE(Table1[Year],1,1)-WEEKDAY(DATE(Table1[Year],1,1),2)+Table1[WeekNum]*7)</f>
        <v>44710</v>
      </c>
      <c r="F243" s="11">
        <v>2022</v>
      </c>
      <c r="G243" s="15">
        <f t="shared" si="6"/>
        <v>5</v>
      </c>
      <c r="H243" s="15">
        <v>22</v>
      </c>
      <c r="I243" s="195" t="str">
        <f>"W" &amp;Table1[[#This Row],[WeekNum]]</f>
        <v>W22</v>
      </c>
      <c r="J243" s="195" t="str">
        <f t="shared" si="7"/>
        <v>22-W22</v>
      </c>
      <c r="K243" s="11" t="s">
        <v>486</v>
      </c>
      <c r="L243" s="11"/>
      <c r="M243" s="266" t="s">
        <v>72</v>
      </c>
      <c r="N243" s="266" t="s">
        <v>368</v>
      </c>
      <c r="O243" s="266" t="s">
        <v>386</v>
      </c>
      <c r="P243" s="11" t="s">
        <v>387</v>
      </c>
      <c r="Q243" s="11" t="s">
        <v>419</v>
      </c>
      <c r="R243" s="11">
        <v>1257</v>
      </c>
      <c r="S243" s="11">
        <v>1257</v>
      </c>
      <c r="T243" s="11">
        <f>ABS(Table1[[#This Row],[Prod]]-Table1[[#This Row],[Planned]])</f>
        <v>0</v>
      </c>
      <c r="U243" s="213">
        <f>IF(ABS(Table1[[#This Row],[Prod]]-Table1[[#This Row],[Planned]])&gt;Table1[[#This Row],[Planned]],0,IF(Table1[[#This Row],[Planned]]=0,0,1-ABS(Table1[[#This Row],[Prod]]-Table1[[#This Row],[Planned]])/Table1[[#This Row],[Planned]]))</f>
        <v>1</v>
      </c>
      <c r="V243" s="11"/>
      <c r="W243" s="11"/>
      <c r="X243" s="27">
        <v>1260</v>
      </c>
      <c r="Y243" s="11">
        <f>Table1[[#This Row],[Prod]]</f>
        <v>1257</v>
      </c>
      <c r="Z243" s="11">
        <f>ABS(Table1[[#This Row],[Prod2]]-Table1[[#This Row],[Plan Revised]])</f>
        <v>3</v>
      </c>
      <c r="AA243" s="287">
        <f>IF(ABS(Table1[[#This Row],[Prod2]]-Table1[[#This Row],[Plan Revised]])&gt;Table1[[#This Row],[Plan Revised]],0,IF(Table1[[#This Row],[Plan Revised]]=0,0,1-ABS(Table1[[#This Row],[Prod2]]-Table1[[#This Row],[Plan Revised]])/Table1[[#This Row],[Plan Revised]]))</f>
        <v>0.99761904761904763</v>
      </c>
      <c r="AB243" s="11"/>
      <c r="AC243" s="30"/>
      <c r="AD243"/>
      <c r="AF243"/>
    </row>
    <row r="244" spans="1:32">
      <c r="A244" s="15" t="str">
        <f>IF(Table1[Week]=WeekSel,"Yes","No")</f>
        <v>No</v>
      </c>
      <c r="B244" s="15" t="str">
        <f>IF((Table1[StartDate]&gt;=Date.GraphMin)*(Table1[StartDate]&lt;=Date.GraphMax)=1,"Yes","No")</f>
        <v>Yes</v>
      </c>
      <c r="C244" s="15" t="str">
        <f>IF(OR(Table1[[#This Row],[Site]]="FOOD MILLING",Table1[[#This Row],[Site]]="GODACO"), "No", "Yes")</f>
        <v>Yes</v>
      </c>
      <c r="D244" s="40">
        <f>MAX(DATE(Table1[Year],1,1),DATE(Table1[Year],1,1)-WEEKDAY(DATE(Table1[Year],1,1),2)+(Table1[WeekNum]-1)*7+1)</f>
        <v>44704</v>
      </c>
      <c r="E244" s="40">
        <f>MIN(DATE(Table1[Year]+1,1,0),DATE(Table1[Year],1,1)-WEEKDAY(DATE(Table1[Year],1,1),2)+Table1[WeekNum]*7)</f>
        <v>44710</v>
      </c>
      <c r="F244" s="11">
        <v>2022</v>
      </c>
      <c r="G244" s="15">
        <f t="shared" si="6"/>
        <v>5</v>
      </c>
      <c r="H244" s="15">
        <v>22</v>
      </c>
      <c r="I244" s="195" t="str">
        <f>"W" &amp;Table1[[#This Row],[WeekNum]]</f>
        <v>W22</v>
      </c>
      <c r="J244" s="195" t="str">
        <f t="shared" si="7"/>
        <v>22-W22</v>
      </c>
      <c r="K244" s="11" t="s">
        <v>475</v>
      </c>
      <c r="L244" s="11"/>
      <c r="M244" s="266" t="s">
        <v>72</v>
      </c>
      <c r="N244" s="266" t="s">
        <v>368</v>
      </c>
      <c r="O244" s="266" t="s">
        <v>386</v>
      </c>
      <c r="P244" s="11" t="s">
        <v>387</v>
      </c>
      <c r="Q244" s="11" t="s">
        <v>419</v>
      </c>
      <c r="R244" s="11">
        <v>940</v>
      </c>
      <c r="S244" s="11">
        <v>896</v>
      </c>
      <c r="T244" s="11">
        <f>ABS(Table1[[#This Row],[Prod]]-Table1[[#This Row],[Planned]])</f>
        <v>44</v>
      </c>
      <c r="U244" s="213">
        <f>IF(ABS(Table1[[#This Row],[Prod]]-Table1[[#This Row],[Planned]])&gt;Table1[[#This Row],[Planned]],0,IF(Table1[[#This Row],[Planned]]=0,0,1-ABS(Table1[[#This Row],[Prod]]-Table1[[#This Row],[Planned]])/Table1[[#This Row],[Planned]]))</f>
        <v>0.95319148936170217</v>
      </c>
      <c r="V244" s="11"/>
      <c r="W244" s="11"/>
      <c r="X244" s="27">
        <v>840</v>
      </c>
      <c r="Y244" s="11">
        <f>Table1[[#This Row],[Prod]]</f>
        <v>896</v>
      </c>
      <c r="Z244" s="11">
        <f>ABS(Table1[[#This Row],[Prod2]]-Table1[[#This Row],[Plan Revised]])</f>
        <v>56</v>
      </c>
      <c r="AA244" s="287">
        <f>IF(ABS(Table1[[#This Row],[Prod2]]-Table1[[#This Row],[Plan Revised]])&gt;Table1[[#This Row],[Plan Revised]],0,IF(Table1[[#This Row],[Plan Revised]]=0,0,1-ABS(Table1[[#This Row],[Prod2]]-Table1[[#This Row],[Plan Revised]])/Table1[[#This Row],[Plan Revised]]))</f>
        <v>0.93333333333333335</v>
      </c>
      <c r="AB244" s="11"/>
      <c r="AC244" s="30"/>
      <c r="AD244"/>
      <c r="AF244"/>
    </row>
    <row r="245" spans="1:32">
      <c r="A245" s="15" t="str">
        <f>IF(Table1[Week]=WeekSel,"Yes","No")</f>
        <v>No</v>
      </c>
      <c r="B245" s="15" t="str">
        <f>IF((Table1[StartDate]&gt;=Date.GraphMin)*(Table1[StartDate]&lt;=Date.GraphMax)=1,"Yes","No")</f>
        <v>Yes</v>
      </c>
      <c r="C245" s="15" t="str">
        <f>IF(OR(Table1[[#This Row],[Site]]="FOOD MILLING",Table1[[#This Row],[Site]]="GODACO"), "No", "Yes")</f>
        <v>Yes</v>
      </c>
      <c r="D245" s="40">
        <f>MAX(DATE(Table1[Year],1,1),DATE(Table1[Year],1,1)-WEEKDAY(DATE(Table1[Year],1,1),2)+(Table1[WeekNum]-1)*7+1)</f>
        <v>44704</v>
      </c>
      <c r="E245" s="40">
        <f>MIN(DATE(Table1[Year]+1,1,0),DATE(Table1[Year],1,1)-WEEKDAY(DATE(Table1[Year],1,1),2)+Table1[WeekNum]*7)</f>
        <v>44710</v>
      </c>
      <c r="F245" s="11">
        <v>2022</v>
      </c>
      <c r="G245" s="15">
        <f t="shared" si="6"/>
        <v>5</v>
      </c>
      <c r="H245" s="15">
        <v>22</v>
      </c>
      <c r="I245" s="195" t="str">
        <f>"W" &amp;Table1[[#This Row],[WeekNum]]</f>
        <v>W22</v>
      </c>
      <c r="J245" s="195" t="str">
        <f t="shared" si="7"/>
        <v>22-W22</v>
      </c>
      <c r="K245" s="11" t="s">
        <v>497</v>
      </c>
      <c r="L245" s="11"/>
      <c r="M245" s="266" t="s">
        <v>72</v>
      </c>
      <c r="N245" s="266" t="s">
        <v>368</v>
      </c>
      <c r="O245" s="266" t="s">
        <v>386</v>
      </c>
      <c r="P245" s="11" t="s">
        <v>387</v>
      </c>
      <c r="Q245" s="11" t="s">
        <v>419</v>
      </c>
      <c r="R245" s="11">
        <v>0</v>
      </c>
      <c r="S245" s="11"/>
      <c r="T245" s="11">
        <f>ABS(Table1[[#This Row],[Prod]]-Table1[[#This Row],[Planned]])</f>
        <v>0</v>
      </c>
      <c r="U245" s="213">
        <f>IF(ABS(Table1[[#This Row],[Prod]]-Table1[[#This Row],[Planned]])&gt;Table1[[#This Row],[Planned]],0,IF(Table1[[#This Row],[Planned]]=0,0,1-ABS(Table1[[#This Row],[Prod]]-Table1[[#This Row],[Planned]])/Table1[[#This Row],[Planned]]))</f>
        <v>0</v>
      </c>
      <c r="V245" s="11"/>
      <c r="W245" s="11"/>
      <c r="X245" s="27">
        <v>6000</v>
      </c>
      <c r="Y245" s="11">
        <f>Table1[[#This Row],[Prod]]</f>
        <v>0</v>
      </c>
      <c r="Z245" s="11">
        <f>ABS(Table1[[#This Row],[Prod2]]-Table1[[#This Row],[Plan Revised]])</f>
        <v>6000</v>
      </c>
      <c r="AA245" s="287">
        <f>IF(ABS(Table1[[#This Row],[Prod2]]-Table1[[#This Row],[Plan Revised]])&gt;Table1[[#This Row],[Plan Revised]],0,IF(Table1[[#This Row],[Plan Revised]]=0,0,1-ABS(Table1[[#This Row],[Prod2]]-Table1[[#This Row],[Plan Revised]])/Table1[[#This Row],[Plan Revised]]))</f>
        <v>0</v>
      </c>
      <c r="AB245" s="11"/>
      <c r="AC245" s="30"/>
      <c r="AD245"/>
      <c r="AF245"/>
    </row>
    <row r="246" spans="1:32">
      <c r="A246" s="15" t="str">
        <f>IF(Table1[Week]=WeekSel,"Yes","No")</f>
        <v>No</v>
      </c>
      <c r="B246" s="15" t="str">
        <f>IF((Table1[StartDate]&gt;=Date.GraphMin)*(Table1[StartDate]&lt;=Date.GraphMax)=1,"Yes","No")</f>
        <v>Yes</v>
      </c>
      <c r="C246" s="15" t="str">
        <f>IF(OR(Table1[[#This Row],[Site]]="FOOD MILLING",Table1[[#This Row],[Site]]="GODACO"), "No", "Yes")</f>
        <v>Yes</v>
      </c>
      <c r="D246" s="40">
        <f>MAX(DATE(Table1[Year],1,1),DATE(Table1[Year],1,1)-WEEKDAY(DATE(Table1[Year],1,1),2)+(Table1[WeekNum]-1)*7+1)</f>
        <v>44704</v>
      </c>
      <c r="E246" s="40">
        <f>MIN(DATE(Table1[Year]+1,1,0),DATE(Table1[Year],1,1)-WEEKDAY(DATE(Table1[Year],1,1),2)+Table1[WeekNum]*7)</f>
        <v>44710</v>
      </c>
      <c r="F246" s="11">
        <v>2022</v>
      </c>
      <c r="G246" s="15">
        <f t="shared" si="6"/>
        <v>5</v>
      </c>
      <c r="H246" s="15">
        <v>22</v>
      </c>
      <c r="I246" s="195" t="str">
        <f>"W" &amp;Table1[[#This Row],[WeekNum]]</f>
        <v>W22</v>
      </c>
      <c r="J246" s="195" t="str">
        <f t="shared" si="7"/>
        <v>22-W22</v>
      </c>
      <c r="K246" s="11" t="s">
        <v>491</v>
      </c>
      <c r="L246" s="11"/>
      <c r="M246" s="266" t="s">
        <v>72</v>
      </c>
      <c r="N246" s="266" t="s">
        <v>368</v>
      </c>
      <c r="O246" s="266" t="s">
        <v>386</v>
      </c>
      <c r="P246" s="11" t="s">
        <v>387</v>
      </c>
      <c r="Q246" s="11" t="s">
        <v>419</v>
      </c>
      <c r="R246" s="11">
        <v>8470</v>
      </c>
      <c r="S246" s="11">
        <v>9500</v>
      </c>
      <c r="T246" s="11">
        <f>ABS(Table1[[#This Row],[Prod]]-Table1[[#This Row],[Planned]])</f>
        <v>1030</v>
      </c>
      <c r="U246" s="213">
        <f>IF(ABS(Table1[[#This Row],[Prod]]-Table1[[#This Row],[Planned]])&gt;Table1[[#This Row],[Planned]],0,IF(Table1[[#This Row],[Planned]]=0,0,1-ABS(Table1[[#This Row],[Prod]]-Table1[[#This Row],[Planned]])/Table1[[#This Row],[Planned]]))</f>
        <v>0.87839433293978753</v>
      </c>
      <c r="V246" s="11"/>
      <c r="W246" s="11"/>
      <c r="X246" s="27">
        <v>9500</v>
      </c>
      <c r="Y246" s="11">
        <f>Table1[[#This Row],[Prod]]</f>
        <v>9500</v>
      </c>
      <c r="Z246" s="11">
        <f>ABS(Table1[[#This Row],[Prod2]]-Table1[[#This Row],[Plan Revised]])</f>
        <v>0</v>
      </c>
      <c r="AA246" s="287">
        <f>IF(ABS(Table1[[#This Row],[Prod2]]-Table1[[#This Row],[Plan Revised]])&gt;Table1[[#This Row],[Plan Revised]],0,IF(Table1[[#This Row],[Plan Revised]]=0,0,1-ABS(Table1[[#This Row],[Prod2]]-Table1[[#This Row],[Plan Revised]])/Table1[[#This Row],[Plan Revised]]))</f>
        <v>1</v>
      </c>
      <c r="AB246" s="11"/>
      <c r="AC246" s="30"/>
      <c r="AD246"/>
      <c r="AF246"/>
    </row>
    <row r="247" spans="1:32">
      <c r="A247" s="15" t="str">
        <f>IF(Table1[Week]=WeekSel,"Yes","No")</f>
        <v>No</v>
      </c>
      <c r="B247" s="15" t="str">
        <f>IF((Table1[StartDate]&gt;=Date.GraphMin)*(Table1[StartDate]&lt;=Date.GraphMax)=1,"Yes","No")</f>
        <v>Yes</v>
      </c>
      <c r="C247" s="15" t="str">
        <f>IF(OR(Table1[[#This Row],[Site]]="FOOD MILLING",Table1[[#This Row],[Site]]="GODACO"), "No", "Yes")</f>
        <v>Yes</v>
      </c>
      <c r="D247" s="40">
        <f>MAX(DATE(Table1[Year],1,1),DATE(Table1[Year],1,1)-WEEKDAY(DATE(Table1[Year],1,1),2)+(Table1[WeekNum]-1)*7+1)</f>
        <v>44704</v>
      </c>
      <c r="E247" s="40">
        <f>MIN(DATE(Table1[Year]+1,1,0),DATE(Table1[Year],1,1)-WEEKDAY(DATE(Table1[Year],1,1),2)+Table1[WeekNum]*7)</f>
        <v>44710</v>
      </c>
      <c r="F247" s="11">
        <v>2022</v>
      </c>
      <c r="G247" s="15">
        <f t="shared" si="6"/>
        <v>5</v>
      </c>
      <c r="H247" s="15">
        <v>22</v>
      </c>
      <c r="I247" s="195" t="str">
        <f>"W" &amp;Table1[[#This Row],[WeekNum]]</f>
        <v>W22</v>
      </c>
      <c r="J247" s="195" t="str">
        <f t="shared" si="7"/>
        <v>22-W22</v>
      </c>
      <c r="K247" s="11" t="s">
        <v>492</v>
      </c>
      <c r="L247" s="11"/>
      <c r="M247" s="266" t="s">
        <v>72</v>
      </c>
      <c r="N247" s="266" t="s">
        <v>368</v>
      </c>
      <c r="O247" s="266" t="s">
        <v>386</v>
      </c>
      <c r="P247" s="11" t="s">
        <v>387</v>
      </c>
      <c r="Q247" s="11" t="s">
        <v>419</v>
      </c>
      <c r="R247" s="11">
        <v>830</v>
      </c>
      <c r="S247" s="11">
        <v>1030</v>
      </c>
      <c r="T247" s="11">
        <f>ABS(Table1[[#This Row],[Prod]]-Table1[[#This Row],[Planned]])</f>
        <v>200</v>
      </c>
      <c r="U247" s="213">
        <f>IF(ABS(Table1[[#This Row],[Prod]]-Table1[[#This Row],[Planned]])&gt;Table1[[#This Row],[Planned]],0,IF(Table1[[#This Row],[Planned]]=0,0,1-ABS(Table1[[#This Row],[Prod]]-Table1[[#This Row],[Planned]])/Table1[[#This Row],[Planned]]))</f>
        <v>0.75903614457831325</v>
      </c>
      <c r="V247" s="11"/>
      <c r="W247" s="11"/>
      <c r="X247" s="27">
        <v>1030</v>
      </c>
      <c r="Y247" s="11">
        <f>Table1[[#This Row],[Prod]]</f>
        <v>1030</v>
      </c>
      <c r="Z247" s="11">
        <f>ABS(Table1[[#This Row],[Prod2]]-Table1[[#This Row],[Plan Revised]])</f>
        <v>0</v>
      </c>
      <c r="AA247" s="287">
        <f>IF(ABS(Table1[[#This Row],[Prod2]]-Table1[[#This Row],[Plan Revised]])&gt;Table1[[#This Row],[Plan Revised]],0,IF(Table1[[#This Row],[Plan Revised]]=0,0,1-ABS(Table1[[#This Row],[Prod2]]-Table1[[#This Row],[Plan Revised]])/Table1[[#This Row],[Plan Revised]]))</f>
        <v>1</v>
      </c>
      <c r="AB247" s="11"/>
      <c r="AC247" s="30"/>
      <c r="AD247"/>
      <c r="AF247"/>
    </row>
    <row r="248" spans="1:32">
      <c r="A248" s="15" t="str">
        <f>IF(Table1[Week]=WeekSel,"Yes","No")</f>
        <v>No</v>
      </c>
      <c r="B248" s="15" t="str">
        <f>IF((Table1[StartDate]&gt;=Date.GraphMin)*(Table1[StartDate]&lt;=Date.GraphMax)=1,"Yes","No")</f>
        <v>Yes</v>
      </c>
      <c r="C248" s="15" t="str">
        <f>IF(OR(Table1[[#This Row],[Site]]="FOOD MILLING",Table1[[#This Row],[Site]]="GODACO"), "No", "Yes")</f>
        <v>Yes</v>
      </c>
      <c r="D248" s="40">
        <f>MAX(DATE(Table1[Year],1,1),DATE(Table1[Year],1,1)-WEEKDAY(DATE(Table1[Year],1,1),2)+(Table1[WeekNum]-1)*7+1)</f>
        <v>44704</v>
      </c>
      <c r="E248" s="40">
        <f>MIN(DATE(Table1[Year]+1,1,0),DATE(Table1[Year],1,1)-WEEKDAY(DATE(Table1[Year],1,1),2)+Table1[WeekNum]*7)</f>
        <v>44710</v>
      </c>
      <c r="F248" s="11">
        <v>2022</v>
      </c>
      <c r="G248" s="15">
        <f t="shared" si="6"/>
        <v>5</v>
      </c>
      <c r="H248" s="15">
        <v>22</v>
      </c>
      <c r="I248" s="195" t="str">
        <f>"W" &amp;Table1[[#This Row],[WeekNum]]</f>
        <v>W22</v>
      </c>
      <c r="J248" s="195" t="str">
        <f t="shared" si="7"/>
        <v>22-W22</v>
      </c>
      <c r="K248" s="11" t="s">
        <v>480</v>
      </c>
      <c r="L248" s="11"/>
      <c r="M248" s="266" t="s">
        <v>72</v>
      </c>
      <c r="N248" s="266" t="s">
        <v>368</v>
      </c>
      <c r="O248" s="266" t="s">
        <v>386</v>
      </c>
      <c r="P248" s="11" t="s">
        <v>387</v>
      </c>
      <c r="Q248" s="11" t="s">
        <v>419</v>
      </c>
      <c r="R248" s="11">
        <v>9500</v>
      </c>
      <c r="S248" s="11">
        <v>8840.9</v>
      </c>
      <c r="T248" s="11">
        <f>ABS(Table1[[#This Row],[Prod]]-Table1[[#This Row],[Planned]])</f>
        <v>659.10000000000036</v>
      </c>
      <c r="U248" s="213">
        <f>IF(ABS(Table1[[#This Row],[Prod]]-Table1[[#This Row],[Planned]])&gt;Table1[[#This Row],[Planned]],0,IF(Table1[[#This Row],[Planned]]=0,0,1-ABS(Table1[[#This Row],[Prod]]-Table1[[#This Row],[Planned]])/Table1[[#This Row],[Planned]]))</f>
        <v>0.9306210526315789</v>
      </c>
      <c r="V248" s="11"/>
      <c r="W248" s="11"/>
      <c r="X248" s="27">
        <v>7750</v>
      </c>
      <c r="Y248" s="11">
        <f>Table1[[#This Row],[Prod]]</f>
        <v>8840.9</v>
      </c>
      <c r="Z248" s="11">
        <f>ABS(Table1[[#This Row],[Prod2]]-Table1[[#This Row],[Plan Revised]])</f>
        <v>1090.8999999999996</v>
      </c>
      <c r="AA248" s="287">
        <f>IF(ABS(Table1[[#This Row],[Prod2]]-Table1[[#This Row],[Plan Revised]])&gt;Table1[[#This Row],[Plan Revised]],0,IF(Table1[[#This Row],[Plan Revised]]=0,0,1-ABS(Table1[[#This Row],[Prod2]]-Table1[[#This Row],[Plan Revised]])/Table1[[#This Row],[Plan Revised]]))</f>
        <v>0.85923870967741944</v>
      </c>
      <c r="AB248" s="11"/>
      <c r="AC248" s="30"/>
      <c r="AD248"/>
      <c r="AF248"/>
    </row>
    <row r="249" spans="1:32">
      <c r="A249" s="15" t="str">
        <f>IF(Table1[Week]=WeekSel,"Yes","No")</f>
        <v>No</v>
      </c>
      <c r="B249" s="15" t="str">
        <f>IF((Table1[StartDate]&gt;=Date.GraphMin)*(Table1[StartDate]&lt;=Date.GraphMax)=1,"Yes","No")</f>
        <v>Yes</v>
      </c>
      <c r="C249" s="15" t="str">
        <f>IF(OR(Table1[[#This Row],[Site]]="FOOD MILLING",Table1[[#This Row],[Site]]="GODACO"), "No", "Yes")</f>
        <v>Yes</v>
      </c>
      <c r="D249" s="40">
        <f>MAX(DATE(Table1[Year],1,1),DATE(Table1[Year],1,1)-WEEKDAY(DATE(Table1[Year],1,1),2)+(Table1[WeekNum]-1)*7+1)</f>
        <v>44704</v>
      </c>
      <c r="E249" s="40">
        <f>MIN(DATE(Table1[Year]+1,1,0),DATE(Table1[Year],1,1)-WEEKDAY(DATE(Table1[Year],1,1),2)+Table1[WeekNum]*7)</f>
        <v>44710</v>
      </c>
      <c r="F249" s="11">
        <v>2022</v>
      </c>
      <c r="G249" s="15">
        <f t="shared" si="6"/>
        <v>5</v>
      </c>
      <c r="H249" s="15">
        <v>22</v>
      </c>
      <c r="I249" s="195" t="str">
        <f>"W" &amp;Table1[[#This Row],[WeekNum]]</f>
        <v>W22</v>
      </c>
      <c r="J249" s="195" t="str">
        <f t="shared" si="7"/>
        <v>22-W22</v>
      </c>
      <c r="K249" s="11" t="s">
        <v>483</v>
      </c>
      <c r="L249" s="11"/>
      <c r="M249" s="266" t="s">
        <v>72</v>
      </c>
      <c r="N249" s="266" t="s">
        <v>368</v>
      </c>
      <c r="O249" s="266" t="s">
        <v>386</v>
      </c>
      <c r="P249" s="11" t="s">
        <v>387</v>
      </c>
      <c r="Q249" s="11" t="s">
        <v>419</v>
      </c>
      <c r="R249" s="11">
        <v>37613</v>
      </c>
      <c r="S249" s="11">
        <v>27000</v>
      </c>
      <c r="T249" s="11">
        <f>ABS(Table1[[#This Row],[Prod]]-Table1[[#This Row],[Planned]])</f>
        <v>10613</v>
      </c>
      <c r="U249" s="213">
        <f>IF(ABS(Table1[[#This Row],[Prod]]-Table1[[#This Row],[Planned]])&gt;Table1[[#This Row],[Planned]],0,IF(Table1[[#This Row],[Planned]]=0,0,1-ABS(Table1[[#This Row],[Prod]]-Table1[[#This Row],[Planned]])/Table1[[#This Row],[Planned]]))</f>
        <v>0.7178369180868317</v>
      </c>
      <c r="V249" s="11"/>
      <c r="W249" s="11"/>
      <c r="X249" s="27">
        <v>24433</v>
      </c>
      <c r="Y249" s="11">
        <f>Table1[[#This Row],[Prod]]</f>
        <v>27000</v>
      </c>
      <c r="Z249" s="11">
        <f>ABS(Table1[[#This Row],[Prod2]]-Table1[[#This Row],[Plan Revised]])</f>
        <v>2567</v>
      </c>
      <c r="AA249" s="287">
        <f>IF(ABS(Table1[[#This Row],[Prod2]]-Table1[[#This Row],[Plan Revised]])&gt;Table1[[#This Row],[Plan Revised]],0,IF(Table1[[#This Row],[Plan Revised]]=0,0,1-ABS(Table1[[#This Row],[Prod2]]-Table1[[#This Row],[Plan Revised]])/Table1[[#This Row],[Plan Revised]]))</f>
        <v>0.89493717513199367</v>
      </c>
      <c r="AB249" s="11"/>
      <c r="AC249" s="30"/>
      <c r="AD249"/>
      <c r="AF249"/>
    </row>
    <row r="250" spans="1:32">
      <c r="A250" s="15" t="str">
        <f>IF(Table1[Week]=WeekSel,"Yes","No")</f>
        <v>No</v>
      </c>
      <c r="B250" s="15" t="str">
        <f>IF((Table1[StartDate]&gt;=Date.GraphMin)*(Table1[StartDate]&lt;=Date.GraphMax)=1,"Yes","No")</f>
        <v>Yes</v>
      </c>
      <c r="C250" s="15" t="str">
        <f>IF(OR(Table1[[#This Row],[Site]]="FOOD MILLING",Table1[[#This Row],[Site]]="GODACO"), "No", "Yes")</f>
        <v>Yes</v>
      </c>
      <c r="D250" s="40">
        <f>MAX(DATE(Table1[Year],1,1),DATE(Table1[Year],1,1)-WEEKDAY(DATE(Table1[Year],1,1),2)+(Table1[WeekNum]-1)*7+1)</f>
        <v>44704</v>
      </c>
      <c r="E250" s="40">
        <f>MIN(DATE(Table1[Year]+1,1,0),DATE(Table1[Year],1,1)-WEEKDAY(DATE(Table1[Year],1,1),2)+Table1[WeekNum]*7)</f>
        <v>44710</v>
      </c>
      <c r="F250" s="11">
        <v>2022</v>
      </c>
      <c r="G250" s="15">
        <f t="shared" si="6"/>
        <v>5</v>
      </c>
      <c r="H250" s="15">
        <v>22</v>
      </c>
      <c r="I250" s="195" t="str">
        <f>"W" &amp;Table1[[#This Row],[WeekNum]]</f>
        <v>W22</v>
      </c>
      <c r="J250" s="195" t="str">
        <f t="shared" si="7"/>
        <v>22-W22</v>
      </c>
      <c r="K250" s="11" t="s">
        <v>478</v>
      </c>
      <c r="L250" s="11"/>
      <c r="M250" s="266" t="s">
        <v>72</v>
      </c>
      <c r="N250" s="266" t="s">
        <v>368</v>
      </c>
      <c r="O250" s="266" t="s">
        <v>386</v>
      </c>
      <c r="P250" s="11" t="s">
        <v>387</v>
      </c>
      <c r="Q250" s="11" t="s">
        <v>419</v>
      </c>
      <c r="R250" s="11">
        <v>600</v>
      </c>
      <c r="S250" s="11">
        <v>780</v>
      </c>
      <c r="T250" s="11">
        <f>ABS(Table1[[#This Row],[Prod]]-Table1[[#This Row],[Planned]])</f>
        <v>180</v>
      </c>
      <c r="U250" s="213">
        <f>IF(ABS(Table1[[#This Row],[Prod]]-Table1[[#This Row],[Planned]])&gt;Table1[[#This Row],[Planned]],0,IF(Table1[[#This Row],[Planned]]=0,0,1-ABS(Table1[[#This Row],[Prod]]-Table1[[#This Row],[Planned]])/Table1[[#This Row],[Planned]]))</f>
        <v>0.7</v>
      </c>
      <c r="V250" s="11"/>
      <c r="W250" s="11"/>
      <c r="X250" s="27">
        <v>780</v>
      </c>
      <c r="Y250" s="11">
        <f>Table1[[#This Row],[Prod]]</f>
        <v>780</v>
      </c>
      <c r="Z250" s="11">
        <f>ABS(Table1[[#This Row],[Prod2]]-Table1[[#This Row],[Plan Revised]])</f>
        <v>0</v>
      </c>
      <c r="AA250" s="287">
        <f>IF(ABS(Table1[[#This Row],[Prod2]]-Table1[[#This Row],[Plan Revised]])&gt;Table1[[#This Row],[Plan Revised]],0,IF(Table1[[#This Row],[Plan Revised]]=0,0,1-ABS(Table1[[#This Row],[Prod2]]-Table1[[#This Row],[Plan Revised]])/Table1[[#This Row],[Plan Revised]]))</f>
        <v>1</v>
      </c>
      <c r="AB250" s="11"/>
      <c r="AC250" s="30"/>
      <c r="AD250"/>
      <c r="AF250"/>
    </row>
    <row r="251" spans="1:32">
      <c r="A251" s="15" t="str">
        <f>IF(Table1[Week]=WeekSel,"Yes","No")</f>
        <v>No</v>
      </c>
      <c r="B251" s="15" t="str">
        <f>IF((Table1[StartDate]&gt;=Date.GraphMin)*(Table1[StartDate]&lt;=Date.GraphMax)=1,"Yes","No")</f>
        <v>Yes</v>
      </c>
      <c r="C251" s="15" t="str">
        <f>IF(OR(Table1[[#This Row],[Site]]="FOOD MILLING",Table1[[#This Row],[Site]]="GODACO"), "No", "Yes")</f>
        <v>Yes</v>
      </c>
      <c r="D251" s="40">
        <f>MAX(DATE(Table1[Year],1,1),DATE(Table1[Year],1,1)-WEEKDAY(DATE(Table1[Year],1,1),2)+(Table1[WeekNum]-1)*7+1)</f>
        <v>44704</v>
      </c>
      <c r="E251" s="40">
        <f>MIN(DATE(Table1[Year]+1,1,0),DATE(Table1[Year],1,1)-WEEKDAY(DATE(Table1[Year],1,1),2)+Table1[WeekNum]*7)</f>
        <v>44710</v>
      </c>
      <c r="F251" s="11">
        <v>2022</v>
      </c>
      <c r="G251" s="15">
        <f t="shared" si="6"/>
        <v>5</v>
      </c>
      <c r="H251" s="15">
        <v>22</v>
      </c>
      <c r="I251" s="195" t="str">
        <f>"W" &amp;Table1[[#This Row],[WeekNum]]</f>
        <v>W22</v>
      </c>
      <c r="J251" s="195" t="str">
        <f t="shared" si="7"/>
        <v>22-W22</v>
      </c>
      <c r="K251" s="11" t="s">
        <v>479</v>
      </c>
      <c r="L251" s="11"/>
      <c r="M251" s="266" t="s">
        <v>72</v>
      </c>
      <c r="N251" s="266" t="s">
        <v>368</v>
      </c>
      <c r="O251" s="266" t="s">
        <v>386</v>
      </c>
      <c r="P251" s="11" t="s">
        <v>387</v>
      </c>
      <c r="Q251" s="11" t="s">
        <v>419</v>
      </c>
      <c r="R251" s="11">
        <v>6000</v>
      </c>
      <c r="S251" s="11">
        <v>3700</v>
      </c>
      <c r="T251" s="11">
        <f>ABS(Table1[[#This Row],[Prod]]-Table1[[#This Row],[Planned]])</f>
        <v>2300</v>
      </c>
      <c r="U251" s="213">
        <f>IF(ABS(Table1[[#This Row],[Prod]]-Table1[[#This Row],[Planned]])&gt;Table1[[#This Row],[Planned]],0,IF(Table1[[#This Row],[Planned]]=0,0,1-ABS(Table1[[#This Row],[Prod]]-Table1[[#This Row],[Planned]])/Table1[[#This Row],[Planned]]))</f>
        <v>0.6166666666666667</v>
      </c>
      <c r="V251" s="11"/>
      <c r="W251" s="11"/>
      <c r="X251" s="27">
        <v>5200</v>
      </c>
      <c r="Y251" s="11">
        <f>Table1[[#This Row],[Prod]]</f>
        <v>3700</v>
      </c>
      <c r="Z251" s="11">
        <f>ABS(Table1[[#This Row],[Prod2]]-Table1[[#This Row],[Plan Revised]])</f>
        <v>1500</v>
      </c>
      <c r="AA251" s="287">
        <f>IF(ABS(Table1[[#This Row],[Prod2]]-Table1[[#This Row],[Plan Revised]])&gt;Table1[[#This Row],[Plan Revised]],0,IF(Table1[[#This Row],[Plan Revised]]=0,0,1-ABS(Table1[[#This Row],[Prod2]]-Table1[[#This Row],[Plan Revised]])/Table1[[#This Row],[Plan Revised]]))</f>
        <v>0.71153846153846156</v>
      </c>
      <c r="AB251" s="11"/>
      <c r="AC251" s="30"/>
      <c r="AD251"/>
      <c r="AF251"/>
    </row>
    <row r="252" spans="1:32">
      <c r="A252" s="15" t="str">
        <f>IF(Table1[Week]=WeekSel,"Yes","No")</f>
        <v>No</v>
      </c>
      <c r="B252" s="15" t="str">
        <f>IF((Table1[StartDate]&gt;=Date.GraphMin)*(Table1[StartDate]&lt;=Date.GraphMax)=1,"Yes","No")</f>
        <v>Yes</v>
      </c>
      <c r="C252" s="15" t="str">
        <f>IF(OR(Table1[[#This Row],[Site]]="FOOD MILLING",Table1[[#This Row],[Site]]="GODACO"), "No", "Yes")</f>
        <v>Yes</v>
      </c>
      <c r="D252" s="40">
        <f>MAX(DATE(Table1[Year],1,1),DATE(Table1[Year],1,1)-WEEKDAY(DATE(Table1[Year],1,1),2)+(Table1[WeekNum]-1)*7+1)</f>
        <v>44704</v>
      </c>
      <c r="E252" s="40">
        <f>MIN(DATE(Table1[Year]+1,1,0),DATE(Table1[Year],1,1)-WEEKDAY(DATE(Table1[Year],1,1),2)+Table1[WeekNum]*7)</f>
        <v>44710</v>
      </c>
      <c r="F252" s="11">
        <v>2022</v>
      </c>
      <c r="G252" s="15">
        <f t="shared" si="6"/>
        <v>5</v>
      </c>
      <c r="H252" s="15">
        <v>22</v>
      </c>
      <c r="I252" s="195" t="str">
        <f>"W" &amp;Table1[[#This Row],[WeekNum]]</f>
        <v>W22</v>
      </c>
      <c r="J252" s="195" t="str">
        <f t="shared" si="7"/>
        <v>22-W22</v>
      </c>
      <c r="K252" s="11" t="s">
        <v>485</v>
      </c>
      <c r="L252" s="11"/>
      <c r="M252" s="266" t="s">
        <v>72</v>
      </c>
      <c r="N252" s="266" t="s">
        <v>368</v>
      </c>
      <c r="O252" s="266" t="s">
        <v>386</v>
      </c>
      <c r="P252" s="11" t="s">
        <v>387</v>
      </c>
      <c r="Q252" s="11" t="s">
        <v>419</v>
      </c>
      <c r="R252" s="11">
        <v>6500</v>
      </c>
      <c r="S252" s="11">
        <v>4940</v>
      </c>
      <c r="T252" s="11">
        <f>ABS(Table1[[#This Row],[Prod]]-Table1[[#This Row],[Planned]])</f>
        <v>1560</v>
      </c>
      <c r="U252" s="213">
        <f>IF(ABS(Table1[[#This Row],[Prod]]-Table1[[#This Row],[Planned]])&gt;Table1[[#This Row],[Planned]],0,IF(Table1[[#This Row],[Planned]]=0,0,1-ABS(Table1[[#This Row],[Prod]]-Table1[[#This Row],[Planned]])/Table1[[#This Row],[Planned]]))</f>
        <v>0.76</v>
      </c>
      <c r="V252" s="11"/>
      <c r="W252" s="11"/>
      <c r="X252" s="27">
        <v>4500</v>
      </c>
      <c r="Y252" s="11">
        <f>Table1[[#This Row],[Prod]]</f>
        <v>4940</v>
      </c>
      <c r="Z252" s="11">
        <f>ABS(Table1[[#This Row],[Prod2]]-Table1[[#This Row],[Plan Revised]])</f>
        <v>440</v>
      </c>
      <c r="AA252" s="287">
        <f>IF(ABS(Table1[[#This Row],[Prod2]]-Table1[[#This Row],[Plan Revised]])&gt;Table1[[#This Row],[Plan Revised]],0,IF(Table1[[#This Row],[Plan Revised]]=0,0,1-ABS(Table1[[#This Row],[Prod2]]-Table1[[#This Row],[Plan Revised]])/Table1[[#This Row],[Plan Revised]]))</f>
        <v>0.90222222222222226</v>
      </c>
      <c r="AB252" s="11"/>
      <c r="AC252" s="30"/>
      <c r="AD252"/>
      <c r="AF252"/>
    </row>
    <row r="253" spans="1:32">
      <c r="A253" s="15" t="str">
        <f>IF(Table1[Week]=WeekSel,"Yes","No")</f>
        <v>No</v>
      </c>
      <c r="B253" s="15" t="str">
        <f>IF((Table1[StartDate]&gt;=Date.GraphMin)*(Table1[StartDate]&lt;=Date.GraphMax)=1,"Yes","No")</f>
        <v>Yes</v>
      </c>
      <c r="C253" s="15" t="str">
        <f>IF(OR(Table1[[#This Row],[Site]]="FOOD MILLING",Table1[[#This Row],[Site]]="GODACO"), "No", "Yes")</f>
        <v>Yes</v>
      </c>
      <c r="D253" s="40">
        <f>MAX(DATE(Table1[Year],1,1),DATE(Table1[Year],1,1)-WEEKDAY(DATE(Table1[Year],1,1),2)+(Table1[WeekNum]-1)*7+1)</f>
        <v>44704</v>
      </c>
      <c r="E253" s="40">
        <f>MIN(DATE(Table1[Year]+1,1,0),DATE(Table1[Year],1,1)-WEEKDAY(DATE(Table1[Year],1,1),2)+Table1[WeekNum]*7)</f>
        <v>44710</v>
      </c>
      <c r="F253" s="11">
        <v>2022</v>
      </c>
      <c r="G253" s="15">
        <f t="shared" si="6"/>
        <v>5</v>
      </c>
      <c r="H253" s="15">
        <v>22</v>
      </c>
      <c r="I253" s="195" t="str">
        <f>"W" &amp;Table1[[#This Row],[WeekNum]]</f>
        <v>W22</v>
      </c>
      <c r="J253" s="195" t="str">
        <f t="shared" si="7"/>
        <v>22-W22</v>
      </c>
      <c r="K253" s="11" t="s">
        <v>481</v>
      </c>
      <c r="L253" s="11"/>
      <c r="M253" s="266" t="s">
        <v>72</v>
      </c>
      <c r="N253" s="266" t="s">
        <v>368</v>
      </c>
      <c r="O253" s="266" t="s">
        <v>386</v>
      </c>
      <c r="P253" s="11" t="s">
        <v>387</v>
      </c>
      <c r="Q253" s="11" t="s">
        <v>419</v>
      </c>
      <c r="R253" s="11">
        <v>700</v>
      </c>
      <c r="S253" s="11">
        <v>742.80000000000007</v>
      </c>
      <c r="T253" s="11">
        <f>ABS(Table1[[#This Row],[Prod]]-Table1[[#This Row],[Planned]])</f>
        <v>42.800000000000068</v>
      </c>
      <c r="U253" s="213">
        <f>IF(ABS(Table1[[#This Row],[Prod]]-Table1[[#This Row],[Planned]])&gt;Table1[[#This Row],[Planned]],0,IF(Table1[[#This Row],[Planned]]=0,0,1-ABS(Table1[[#This Row],[Prod]]-Table1[[#This Row],[Planned]])/Table1[[#This Row],[Planned]]))</f>
        <v>0.93885714285714272</v>
      </c>
      <c r="V253" s="11"/>
      <c r="W253" s="11"/>
      <c r="X253" s="27">
        <v>650</v>
      </c>
      <c r="Y253" s="11">
        <f>Table1[[#This Row],[Prod]]</f>
        <v>742.80000000000007</v>
      </c>
      <c r="Z253" s="11">
        <f>ABS(Table1[[#This Row],[Prod2]]-Table1[[#This Row],[Plan Revised]])</f>
        <v>92.800000000000068</v>
      </c>
      <c r="AA253" s="287">
        <f>IF(ABS(Table1[[#This Row],[Prod2]]-Table1[[#This Row],[Plan Revised]])&gt;Table1[[#This Row],[Plan Revised]],0,IF(Table1[[#This Row],[Plan Revised]]=0,0,1-ABS(Table1[[#This Row],[Prod2]]-Table1[[#This Row],[Plan Revised]])/Table1[[#This Row],[Plan Revised]]))</f>
        <v>0.85723076923076913</v>
      </c>
      <c r="AB253" s="11"/>
      <c r="AC253" s="30"/>
      <c r="AD253"/>
      <c r="AF253"/>
    </row>
    <row r="254" spans="1:32">
      <c r="A254" s="15" t="str">
        <f>IF(Table1[Week]=WeekSel,"Yes","No")</f>
        <v>No</v>
      </c>
      <c r="B254" s="15" t="str">
        <f>IF((Table1[StartDate]&gt;=Date.GraphMin)*(Table1[StartDate]&lt;=Date.GraphMax)=1,"Yes","No")</f>
        <v>Yes</v>
      </c>
      <c r="C254" s="15" t="str">
        <f>IF(OR(Table1[[#This Row],[Site]]="FOOD MILLING",Table1[[#This Row],[Site]]="GODACO"), "No", "Yes")</f>
        <v>Yes</v>
      </c>
      <c r="D254" s="40">
        <f>MAX(DATE(Table1[Year],1,1),DATE(Table1[Year],1,1)-WEEKDAY(DATE(Table1[Year],1,1),2)+(Table1[WeekNum]-1)*7+1)</f>
        <v>44704</v>
      </c>
      <c r="E254" s="40">
        <f>MIN(DATE(Table1[Year]+1,1,0),DATE(Table1[Year],1,1)-WEEKDAY(DATE(Table1[Year],1,1),2)+Table1[WeekNum]*7)</f>
        <v>44710</v>
      </c>
      <c r="F254" s="11">
        <v>2022</v>
      </c>
      <c r="G254" s="15">
        <f t="shared" si="6"/>
        <v>5</v>
      </c>
      <c r="H254" s="15">
        <v>22</v>
      </c>
      <c r="I254" s="195" t="str">
        <f>"W" &amp;Table1[[#This Row],[WeekNum]]</f>
        <v>W22</v>
      </c>
      <c r="J254" s="195" t="str">
        <f t="shared" si="7"/>
        <v>22-W22</v>
      </c>
      <c r="K254" s="11" t="s">
        <v>484</v>
      </c>
      <c r="L254" s="11"/>
      <c r="M254" s="266" t="s">
        <v>72</v>
      </c>
      <c r="N254" s="266" t="s">
        <v>368</v>
      </c>
      <c r="O254" s="266" t="s">
        <v>386</v>
      </c>
      <c r="P254" s="11" t="s">
        <v>387</v>
      </c>
      <c r="Q254" s="11" t="s">
        <v>419</v>
      </c>
      <c r="R254" s="11">
        <v>3750</v>
      </c>
      <c r="S254" s="11">
        <v>2785</v>
      </c>
      <c r="T254" s="11">
        <f>ABS(Table1[[#This Row],[Prod]]-Table1[[#This Row],[Planned]])</f>
        <v>965</v>
      </c>
      <c r="U254" s="213">
        <f>IF(ABS(Table1[[#This Row],[Prod]]-Table1[[#This Row],[Planned]])&gt;Table1[[#This Row],[Planned]],0,IF(Table1[[#This Row],[Planned]]=0,0,1-ABS(Table1[[#This Row],[Prod]]-Table1[[#This Row],[Planned]])/Table1[[#This Row],[Planned]]))</f>
        <v>0.74266666666666659</v>
      </c>
      <c r="V254" s="11"/>
      <c r="W254" s="11"/>
      <c r="X254" s="27">
        <v>2750</v>
      </c>
      <c r="Y254" s="11">
        <f>Table1[[#This Row],[Prod]]</f>
        <v>2785</v>
      </c>
      <c r="Z254" s="11">
        <f>ABS(Table1[[#This Row],[Prod2]]-Table1[[#This Row],[Plan Revised]])</f>
        <v>35</v>
      </c>
      <c r="AA254" s="287">
        <f>IF(ABS(Table1[[#This Row],[Prod2]]-Table1[[#This Row],[Plan Revised]])&gt;Table1[[#This Row],[Plan Revised]],0,IF(Table1[[#This Row],[Plan Revised]]=0,0,1-ABS(Table1[[#This Row],[Prod2]]-Table1[[#This Row],[Plan Revised]])/Table1[[#This Row],[Plan Revised]]))</f>
        <v>0.9872727272727273</v>
      </c>
      <c r="AB254" s="11"/>
      <c r="AC254" s="30"/>
      <c r="AD254"/>
      <c r="AF254"/>
    </row>
    <row r="255" spans="1:32">
      <c r="A255" s="15" t="str">
        <f>IF(Table1[Week]=WeekSel,"Yes","No")</f>
        <v>No</v>
      </c>
      <c r="B255" s="15" t="str">
        <f>IF((Table1[StartDate]&gt;=Date.GraphMin)*(Table1[StartDate]&lt;=Date.GraphMax)=1,"Yes","No")</f>
        <v>Yes</v>
      </c>
      <c r="C255" s="15" t="str">
        <f>IF(OR(Table1[[#This Row],[Site]]="FOOD MILLING",Table1[[#This Row],[Site]]="GODACO"), "No", "Yes")</f>
        <v>Yes</v>
      </c>
      <c r="D255" s="40">
        <f>MAX(DATE(Table1[Year],1,1),DATE(Table1[Year],1,1)-WEEKDAY(DATE(Table1[Year],1,1),2)+(Table1[WeekNum]-1)*7+1)</f>
        <v>44704</v>
      </c>
      <c r="E255" s="40">
        <f>MIN(DATE(Table1[Year]+1,1,0),DATE(Table1[Year],1,1)-WEEKDAY(DATE(Table1[Year],1,1),2)+Table1[WeekNum]*7)</f>
        <v>44710</v>
      </c>
      <c r="F255" s="11">
        <v>2022</v>
      </c>
      <c r="G255" s="15">
        <f t="shared" si="6"/>
        <v>5</v>
      </c>
      <c r="H255" s="15">
        <v>22</v>
      </c>
      <c r="I255" s="195" t="str">
        <f>"W" &amp;Table1[[#This Row],[WeekNum]]</f>
        <v>W22</v>
      </c>
      <c r="J255" s="195" t="str">
        <f t="shared" si="7"/>
        <v>22-W22</v>
      </c>
      <c r="K255" s="11" t="s">
        <v>487</v>
      </c>
      <c r="L255" s="11"/>
      <c r="M255" s="266" t="s">
        <v>72</v>
      </c>
      <c r="N255" s="266" t="s">
        <v>368</v>
      </c>
      <c r="O255" s="266" t="s">
        <v>386</v>
      </c>
      <c r="P255" s="11" t="s">
        <v>387</v>
      </c>
      <c r="Q255" s="11" t="s">
        <v>419</v>
      </c>
      <c r="R255" s="11">
        <v>0</v>
      </c>
      <c r="S255" s="11">
        <v>100</v>
      </c>
      <c r="T255" s="11">
        <f>ABS(Table1[[#This Row],[Prod]]-Table1[[#This Row],[Planned]])</f>
        <v>100</v>
      </c>
      <c r="U255" s="213">
        <f>IF(ABS(Table1[[#This Row],[Prod]]-Table1[[#This Row],[Planned]])&gt;Table1[[#This Row],[Planned]],0,IF(Table1[[#This Row],[Planned]]=0,0,1-ABS(Table1[[#This Row],[Prod]]-Table1[[#This Row],[Planned]])/Table1[[#This Row],[Planned]]))</f>
        <v>0</v>
      </c>
      <c r="V255" s="11"/>
      <c r="W255" s="11"/>
      <c r="X255" s="27">
        <v>100</v>
      </c>
      <c r="Y255" s="11">
        <f>Table1[[#This Row],[Prod]]</f>
        <v>100</v>
      </c>
      <c r="Z255" s="11">
        <f>ABS(Table1[[#This Row],[Prod2]]-Table1[[#This Row],[Plan Revised]])</f>
        <v>0</v>
      </c>
      <c r="AA255" s="287">
        <f>IF(ABS(Table1[[#This Row],[Prod2]]-Table1[[#This Row],[Plan Revised]])&gt;Table1[[#This Row],[Plan Revised]],0,IF(Table1[[#This Row],[Plan Revised]]=0,0,1-ABS(Table1[[#This Row],[Prod2]]-Table1[[#This Row],[Plan Revised]])/Table1[[#This Row],[Plan Revised]]))</f>
        <v>1</v>
      </c>
      <c r="AB255" s="11"/>
      <c r="AC255" s="30"/>
      <c r="AD255"/>
      <c r="AF255"/>
    </row>
    <row r="256" spans="1:32">
      <c r="A256" s="15" t="str">
        <f>IF(Table1[Week]=WeekSel,"Yes","No")</f>
        <v>No</v>
      </c>
      <c r="B256" s="15" t="str">
        <f>IF((Table1[StartDate]&gt;=Date.GraphMin)*(Table1[StartDate]&lt;=Date.GraphMax)=1,"Yes","No")</f>
        <v>Yes</v>
      </c>
      <c r="C256" s="15" t="str">
        <f>IF(OR(Table1[[#This Row],[Site]]="FOOD MILLING",Table1[[#This Row],[Site]]="GODACO"), "No", "Yes")</f>
        <v>Yes</v>
      </c>
      <c r="D256" s="40">
        <f>MAX(DATE(Table1[Year],1,1),DATE(Table1[Year],1,1)-WEEKDAY(DATE(Table1[Year],1,1),2)+(Table1[WeekNum]-1)*7+1)</f>
        <v>44704</v>
      </c>
      <c r="E256" s="40">
        <f>MIN(DATE(Table1[Year]+1,1,0),DATE(Table1[Year],1,1)-WEEKDAY(DATE(Table1[Year],1,1),2)+Table1[WeekNum]*7)</f>
        <v>44710</v>
      </c>
      <c r="F256" s="11">
        <v>2022</v>
      </c>
      <c r="G256" s="15">
        <f t="shared" si="6"/>
        <v>5</v>
      </c>
      <c r="H256" s="15">
        <v>22</v>
      </c>
      <c r="I256" s="195" t="str">
        <f>"W" &amp;Table1[[#This Row],[WeekNum]]</f>
        <v>W22</v>
      </c>
      <c r="J256" s="195" t="str">
        <f t="shared" si="7"/>
        <v>22-W22</v>
      </c>
      <c r="K256" s="11" t="s">
        <v>490</v>
      </c>
      <c r="L256" s="11"/>
      <c r="M256" s="266" t="s">
        <v>72</v>
      </c>
      <c r="N256" s="266" t="s">
        <v>368</v>
      </c>
      <c r="O256" s="266" t="s">
        <v>386</v>
      </c>
      <c r="P256" s="11" t="s">
        <v>387</v>
      </c>
      <c r="Q256" s="11" t="s">
        <v>419</v>
      </c>
      <c r="R256" s="11">
        <v>2750</v>
      </c>
      <c r="S256" s="11">
        <v>2450</v>
      </c>
      <c r="T256" s="11">
        <f>ABS(Table1[[#This Row],[Prod]]-Table1[[#This Row],[Planned]])</f>
        <v>300</v>
      </c>
      <c r="U256" s="213">
        <f>IF(ABS(Table1[[#This Row],[Prod]]-Table1[[#This Row],[Planned]])&gt;Table1[[#This Row],[Planned]],0,IF(Table1[[#This Row],[Planned]]=0,0,1-ABS(Table1[[#This Row],[Prod]]-Table1[[#This Row],[Planned]])/Table1[[#This Row],[Planned]]))</f>
        <v>0.89090909090909087</v>
      </c>
      <c r="V256" s="11"/>
      <c r="W256" s="11"/>
      <c r="X256" s="27">
        <v>2450</v>
      </c>
      <c r="Y256" s="11">
        <f>Table1[[#This Row],[Prod]]</f>
        <v>2450</v>
      </c>
      <c r="Z256" s="11">
        <f>ABS(Table1[[#This Row],[Prod2]]-Table1[[#This Row],[Plan Revised]])</f>
        <v>0</v>
      </c>
      <c r="AA256" s="287">
        <f>IF(ABS(Table1[[#This Row],[Prod2]]-Table1[[#This Row],[Plan Revised]])&gt;Table1[[#This Row],[Plan Revised]],0,IF(Table1[[#This Row],[Plan Revised]]=0,0,1-ABS(Table1[[#This Row],[Prod2]]-Table1[[#This Row],[Plan Revised]])/Table1[[#This Row],[Plan Revised]]))</f>
        <v>1</v>
      </c>
      <c r="AB256" s="11"/>
      <c r="AC256" s="30"/>
      <c r="AD256"/>
      <c r="AF256"/>
    </row>
    <row r="257" spans="1:32">
      <c r="A257" s="15" t="str">
        <f>IF(Table1[Week]=WeekSel,"Yes","No")</f>
        <v>No</v>
      </c>
      <c r="B257" s="15" t="str">
        <f>IF((Table1[StartDate]&gt;=Date.GraphMin)*(Table1[StartDate]&lt;=Date.GraphMax)=1,"Yes","No")</f>
        <v>Yes</v>
      </c>
      <c r="C257" s="15" t="str">
        <f>IF(OR(Table1[[#This Row],[Site]]="FOOD MILLING",Table1[[#This Row],[Site]]="GODACO"), "No", "Yes")</f>
        <v>Yes</v>
      </c>
      <c r="D257" s="40">
        <f>MAX(DATE(Table1[Year],1,1),DATE(Table1[Year],1,1)-WEEKDAY(DATE(Table1[Year],1,1),2)+(Table1[WeekNum]-1)*7+1)</f>
        <v>44704</v>
      </c>
      <c r="E257" s="40">
        <f>MIN(DATE(Table1[Year]+1,1,0),DATE(Table1[Year],1,1)-WEEKDAY(DATE(Table1[Year],1,1),2)+Table1[WeekNum]*7)</f>
        <v>44710</v>
      </c>
      <c r="F257" s="11">
        <v>2022</v>
      </c>
      <c r="G257" s="15">
        <f t="shared" si="6"/>
        <v>5</v>
      </c>
      <c r="H257" s="15">
        <v>22</v>
      </c>
      <c r="I257" s="195" t="str">
        <f>"W" &amp;Table1[[#This Row],[WeekNum]]</f>
        <v>W22</v>
      </c>
      <c r="J257" s="195" t="str">
        <f t="shared" si="7"/>
        <v>22-W22</v>
      </c>
      <c r="K257" s="11" t="s">
        <v>493</v>
      </c>
      <c r="L257" s="11"/>
      <c r="M257" s="266" t="s">
        <v>72</v>
      </c>
      <c r="N257" s="266" t="s">
        <v>368</v>
      </c>
      <c r="O257" s="266" t="s">
        <v>386</v>
      </c>
      <c r="P257" s="11" t="s">
        <v>387</v>
      </c>
      <c r="Q257" s="11" t="s">
        <v>419</v>
      </c>
      <c r="R257" s="11">
        <v>250</v>
      </c>
      <c r="S257" s="11">
        <v>1000</v>
      </c>
      <c r="T257" s="11">
        <f>ABS(Table1[[#This Row],[Prod]]-Table1[[#This Row],[Planned]])</f>
        <v>750</v>
      </c>
      <c r="U257" s="213">
        <f>IF(ABS(Table1[[#This Row],[Prod]]-Table1[[#This Row],[Planned]])&gt;Table1[[#This Row],[Planned]],0,IF(Table1[[#This Row],[Planned]]=0,0,1-ABS(Table1[[#This Row],[Prod]]-Table1[[#This Row],[Planned]])/Table1[[#This Row],[Planned]]))</f>
        <v>0</v>
      </c>
      <c r="V257" s="11"/>
      <c r="W257" s="11"/>
      <c r="X257" s="27">
        <v>1000</v>
      </c>
      <c r="Y257" s="11">
        <f>Table1[[#This Row],[Prod]]</f>
        <v>1000</v>
      </c>
      <c r="Z257" s="11">
        <f>ABS(Table1[[#This Row],[Prod2]]-Table1[[#This Row],[Plan Revised]])</f>
        <v>0</v>
      </c>
      <c r="AA257" s="287">
        <f>IF(ABS(Table1[[#This Row],[Prod2]]-Table1[[#This Row],[Plan Revised]])&gt;Table1[[#This Row],[Plan Revised]],0,IF(Table1[[#This Row],[Plan Revised]]=0,0,1-ABS(Table1[[#This Row],[Prod2]]-Table1[[#This Row],[Plan Revised]])/Table1[[#This Row],[Plan Revised]]))</f>
        <v>1</v>
      </c>
      <c r="AB257" s="11"/>
      <c r="AC257" s="30"/>
      <c r="AD257"/>
      <c r="AF257"/>
    </row>
    <row r="258" spans="1:32">
      <c r="A258" s="15" t="str">
        <f>IF(Table1[Week]=WeekSel,"Yes","No")</f>
        <v>No</v>
      </c>
      <c r="B258" s="15" t="str">
        <f>IF((Table1[StartDate]&gt;=Date.GraphMin)*(Table1[StartDate]&lt;=Date.GraphMax)=1,"Yes","No")</f>
        <v>Yes</v>
      </c>
      <c r="C258" s="15" t="str">
        <f>IF(OR(Table1[[#This Row],[Site]]="FOOD MILLING",Table1[[#This Row],[Site]]="GODACO"), "No", "Yes")</f>
        <v>Yes</v>
      </c>
      <c r="D258" s="40">
        <f>MAX(DATE(Table1[Year],1,1),DATE(Table1[Year],1,1)-WEEKDAY(DATE(Table1[Year],1,1),2)+(Table1[WeekNum]-1)*7+1)</f>
        <v>44704</v>
      </c>
      <c r="E258" s="40">
        <f>MIN(DATE(Table1[Year]+1,1,0),DATE(Table1[Year],1,1)-WEEKDAY(DATE(Table1[Year],1,1),2)+Table1[WeekNum]*7)</f>
        <v>44710</v>
      </c>
      <c r="F258" s="11">
        <v>2022</v>
      </c>
      <c r="G258" s="15">
        <f t="shared" ref="G258:G321" si="8">MONTH(DATE(F258,1,H258*7-2)-WEEKDAY(DATE(H258,1,2)))</f>
        <v>5</v>
      </c>
      <c r="H258" s="15">
        <v>22</v>
      </c>
      <c r="I258" s="195" t="str">
        <f>"W" &amp;Table1[[#This Row],[WeekNum]]</f>
        <v>W22</v>
      </c>
      <c r="J258" s="195" t="str">
        <f t="shared" ref="J258:J321" si="9">RIGHT(F258,2)&amp;"-"&amp;TEXT(H258,"W00")</f>
        <v>22-W22</v>
      </c>
      <c r="K258" s="11" t="s">
        <v>488</v>
      </c>
      <c r="L258" s="11"/>
      <c r="M258" s="266" t="s">
        <v>72</v>
      </c>
      <c r="N258" s="266" t="s">
        <v>368</v>
      </c>
      <c r="O258" s="266" t="s">
        <v>386</v>
      </c>
      <c r="P258" s="11" t="s">
        <v>387</v>
      </c>
      <c r="Q258" s="11" t="s">
        <v>419</v>
      </c>
      <c r="R258" s="11">
        <v>0</v>
      </c>
      <c r="S258" s="11">
        <v>0</v>
      </c>
      <c r="T258" s="11">
        <f>ABS(Table1[[#This Row],[Prod]]-Table1[[#This Row],[Planned]])</f>
        <v>0</v>
      </c>
      <c r="U258" s="213">
        <f>IF(ABS(Table1[[#This Row],[Prod]]-Table1[[#This Row],[Planned]])&gt;Table1[[#This Row],[Planned]],0,IF(Table1[[#This Row],[Planned]]=0,0,1-ABS(Table1[[#This Row],[Prod]]-Table1[[#This Row],[Planned]])/Table1[[#This Row],[Planned]]))</f>
        <v>0</v>
      </c>
      <c r="V258" s="11"/>
      <c r="W258" s="11"/>
      <c r="X258" s="27">
        <v>0</v>
      </c>
      <c r="Y258" s="11">
        <f>Table1[[#This Row],[Prod]]</f>
        <v>0</v>
      </c>
      <c r="Z258" s="11">
        <f>ABS(Table1[[#This Row],[Prod2]]-Table1[[#This Row],[Plan Revised]])</f>
        <v>0</v>
      </c>
      <c r="AA258" s="287">
        <f>IF(ABS(Table1[[#This Row],[Prod2]]-Table1[[#This Row],[Plan Revised]])&gt;Table1[[#This Row],[Plan Revised]],0,IF(Table1[[#This Row],[Plan Revised]]=0,0,1-ABS(Table1[[#This Row],[Prod2]]-Table1[[#This Row],[Plan Revised]])/Table1[[#This Row],[Plan Revised]]))</f>
        <v>0</v>
      </c>
      <c r="AB258" s="11"/>
      <c r="AC258" s="30"/>
      <c r="AD258"/>
      <c r="AF258"/>
    </row>
    <row r="259" spans="1:32">
      <c r="A259" s="15" t="str">
        <f>IF(Table1[Week]=WeekSel,"Yes","No")</f>
        <v>No</v>
      </c>
      <c r="B259" s="15" t="str">
        <f>IF((Table1[StartDate]&gt;=Date.GraphMin)*(Table1[StartDate]&lt;=Date.GraphMax)=1,"Yes","No")</f>
        <v>Yes</v>
      </c>
      <c r="C259" s="15" t="str">
        <f>IF(OR(Table1[[#This Row],[Site]]="FOOD MILLING",Table1[[#This Row],[Site]]="GODACO"), "No", "Yes")</f>
        <v>Yes</v>
      </c>
      <c r="D259" s="40">
        <f>MAX(DATE(Table1[Year],1,1),DATE(Table1[Year],1,1)-WEEKDAY(DATE(Table1[Year],1,1),2)+(Table1[WeekNum]-1)*7+1)</f>
        <v>44704</v>
      </c>
      <c r="E259" s="40">
        <f>MIN(DATE(Table1[Year]+1,1,0),DATE(Table1[Year],1,1)-WEEKDAY(DATE(Table1[Year],1,1),2)+Table1[WeekNum]*7)</f>
        <v>44710</v>
      </c>
      <c r="F259" s="11">
        <v>2022</v>
      </c>
      <c r="G259" s="15">
        <f t="shared" si="8"/>
        <v>5</v>
      </c>
      <c r="H259" s="15">
        <v>22</v>
      </c>
      <c r="I259" s="195" t="str">
        <f>"W" &amp;Table1[[#This Row],[WeekNum]]</f>
        <v>W22</v>
      </c>
      <c r="J259" s="195" t="str">
        <f t="shared" si="9"/>
        <v>22-W22</v>
      </c>
      <c r="K259" s="11" t="s">
        <v>489</v>
      </c>
      <c r="L259" s="11"/>
      <c r="M259" s="266" t="s">
        <v>72</v>
      </c>
      <c r="N259" s="266" t="s">
        <v>368</v>
      </c>
      <c r="O259" s="266" t="s">
        <v>386</v>
      </c>
      <c r="P259" s="11" t="s">
        <v>387</v>
      </c>
      <c r="Q259" s="11" t="s">
        <v>419</v>
      </c>
      <c r="R259" s="11">
        <v>750</v>
      </c>
      <c r="S259" s="11">
        <v>1500</v>
      </c>
      <c r="T259" s="11">
        <f>ABS(Table1[[#This Row],[Prod]]-Table1[[#This Row],[Planned]])</f>
        <v>750</v>
      </c>
      <c r="U259" s="213">
        <f>IF(ABS(Table1[[#This Row],[Prod]]-Table1[[#This Row],[Planned]])&gt;Table1[[#This Row],[Planned]],0,IF(Table1[[#This Row],[Planned]]=0,0,1-ABS(Table1[[#This Row],[Prod]]-Table1[[#This Row],[Planned]])/Table1[[#This Row],[Planned]]))</f>
        <v>0</v>
      </c>
      <c r="V259" s="11"/>
      <c r="W259" s="11"/>
      <c r="X259" s="27">
        <v>1500</v>
      </c>
      <c r="Y259" s="11">
        <f>Table1[[#This Row],[Prod]]</f>
        <v>1500</v>
      </c>
      <c r="Z259" s="11">
        <f>ABS(Table1[[#This Row],[Prod2]]-Table1[[#This Row],[Plan Revised]])</f>
        <v>0</v>
      </c>
      <c r="AA259" s="287">
        <f>IF(ABS(Table1[[#This Row],[Prod2]]-Table1[[#This Row],[Plan Revised]])&gt;Table1[[#This Row],[Plan Revised]],0,IF(Table1[[#This Row],[Plan Revised]]=0,0,1-ABS(Table1[[#This Row],[Prod2]]-Table1[[#This Row],[Plan Revised]])/Table1[[#This Row],[Plan Revised]]))</f>
        <v>1</v>
      </c>
      <c r="AB259" s="11"/>
      <c r="AC259" s="30"/>
      <c r="AD259"/>
      <c r="AF259"/>
    </row>
    <row r="260" spans="1:32">
      <c r="A260" s="15" t="str">
        <f>IF(Table1[Week]=WeekSel,"Yes","No")</f>
        <v>No</v>
      </c>
      <c r="B260" s="15" t="str">
        <f>IF((Table1[StartDate]&gt;=Date.GraphMin)*(Table1[StartDate]&lt;=Date.GraphMax)=1,"Yes","No")</f>
        <v>Yes</v>
      </c>
      <c r="C260" s="15" t="str">
        <f>IF(OR(Table1[[#This Row],[Site]]="FOOD MILLING",Table1[[#This Row],[Site]]="GODACO"), "No", "Yes")</f>
        <v>Yes</v>
      </c>
      <c r="D260" s="40">
        <f>MAX(DATE(Table1[Year],1,1),DATE(Table1[Year],1,1)-WEEKDAY(DATE(Table1[Year],1,1),2)+(Table1[WeekNum]-1)*7+1)</f>
        <v>44704</v>
      </c>
      <c r="E260" s="40">
        <f>MIN(DATE(Table1[Year]+1,1,0),DATE(Table1[Year],1,1)-WEEKDAY(DATE(Table1[Year],1,1),2)+Table1[WeekNum]*7)</f>
        <v>44710</v>
      </c>
      <c r="F260" s="11">
        <v>2022</v>
      </c>
      <c r="G260" s="15">
        <f t="shared" si="8"/>
        <v>5</v>
      </c>
      <c r="H260" s="15">
        <v>22</v>
      </c>
      <c r="I260" s="195" t="str">
        <f>"W" &amp;Table1[[#This Row],[WeekNum]]</f>
        <v>W22</v>
      </c>
      <c r="J260" s="195" t="str">
        <f t="shared" si="9"/>
        <v>22-W22</v>
      </c>
      <c r="K260" s="11" t="s">
        <v>482</v>
      </c>
      <c r="L260" s="11"/>
      <c r="M260" s="266" t="s">
        <v>72</v>
      </c>
      <c r="N260" s="266" t="s">
        <v>368</v>
      </c>
      <c r="O260" s="266" t="s">
        <v>386</v>
      </c>
      <c r="P260" s="11" t="s">
        <v>387</v>
      </c>
      <c r="Q260" s="11" t="s">
        <v>419</v>
      </c>
      <c r="R260" s="11">
        <v>1500</v>
      </c>
      <c r="S260" s="11">
        <v>1825.5</v>
      </c>
      <c r="T260" s="11">
        <f>ABS(Table1[[#This Row],[Prod]]-Table1[[#This Row],[Planned]])</f>
        <v>325.5</v>
      </c>
      <c r="U260" s="213">
        <f>IF(ABS(Table1[[#This Row],[Prod]]-Table1[[#This Row],[Planned]])&gt;Table1[[#This Row],[Planned]],0,IF(Table1[[#This Row],[Planned]]=0,0,1-ABS(Table1[[#This Row],[Prod]]-Table1[[#This Row],[Planned]])/Table1[[#This Row],[Planned]]))</f>
        <v>0.78300000000000003</v>
      </c>
      <c r="V260" s="11"/>
      <c r="W260" s="11"/>
      <c r="X260" s="27">
        <v>1500</v>
      </c>
      <c r="Y260" s="11">
        <f>Table1[[#This Row],[Prod]]</f>
        <v>1825.5</v>
      </c>
      <c r="Z260" s="11">
        <f>ABS(Table1[[#This Row],[Prod2]]-Table1[[#This Row],[Plan Revised]])</f>
        <v>325.5</v>
      </c>
      <c r="AA260" s="287">
        <f>IF(ABS(Table1[[#This Row],[Prod2]]-Table1[[#This Row],[Plan Revised]])&gt;Table1[[#This Row],[Plan Revised]],0,IF(Table1[[#This Row],[Plan Revised]]=0,0,1-ABS(Table1[[#This Row],[Prod2]]-Table1[[#This Row],[Plan Revised]])/Table1[[#This Row],[Plan Revised]]))</f>
        <v>0.78300000000000003</v>
      </c>
      <c r="AB260" s="11"/>
      <c r="AC260" s="30"/>
      <c r="AD260"/>
      <c r="AF260"/>
    </row>
    <row r="261" spans="1:32">
      <c r="A261" s="15" t="str">
        <f>IF(Table1[Week]=WeekSel,"Yes","No")</f>
        <v>No</v>
      </c>
      <c r="B261" s="15" t="str">
        <f>IF((Table1[StartDate]&gt;=Date.GraphMin)*(Table1[StartDate]&lt;=Date.GraphMax)=1,"Yes","No")</f>
        <v>Yes</v>
      </c>
      <c r="C261" s="15" t="str">
        <f>IF(OR(Table1[[#This Row],[Site]]="FOOD MILLING",Table1[[#This Row],[Site]]="GODACO"), "No", "Yes")</f>
        <v>Yes</v>
      </c>
      <c r="D261" s="40">
        <f>MAX(DATE(Table1[Year],1,1),DATE(Table1[Year],1,1)-WEEKDAY(DATE(Table1[Year],1,1),2)+(Table1[WeekNum]-1)*7+1)</f>
        <v>44704</v>
      </c>
      <c r="E261" s="40">
        <f>MIN(DATE(Table1[Year]+1,1,0),DATE(Table1[Year],1,1)-WEEKDAY(DATE(Table1[Year],1,1),2)+Table1[WeekNum]*7)</f>
        <v>44710</v>
      </c>
      <c r="F261" s="11">
        <v>2022</v>
      </c>
      <c r="G261" s="15">
        <f t="shared" si="8"/>
        <v>5</v>
      </c>
      <c r="H261" s="15">
        <v>22</v>
      </c>
      <c r="I261" s="195" t="str">
        <f>"W" &amp;Table1[[#This Row],[WeekNum]]</f>
        <v>W22</v>
      </c>
      <c r="J261" s="195" t="str">
        <f t="shared" si="9"/>
        <v>22-W22</v>
      </c>
      <c r="K261" s="11" t="s">
        <v>477</v>
      </c>
      <c r="L261" s="11"/>
      <c r="M261" s="266" t="s">
        <v>72</v>
      </c>
      <c r="N261" s="266" t="s">
        <v>368</v>
      </c>
      <c r="O261" s="266" t="s">
        <v>386</v>
      </c>
      <c r="P261" s="11" t="s">
        <v>388</v>
      </c>
      <c r="Q261" s="11" t="s">
        <v>419</v>
      </c>
      <c r="R261" s="11">
        <v>0</v>
      </c>
      <c r="S261" s="11">
        <v>0</v>
      </c>
      <c r="T261" s="11">
        <f>ABS(Table1[[#This Row],[Prod]]-Table1[[#This Row],[Planned]])</f>
        <v>0</v>
      </c>
      <c r="U261" s="213">
        <f>IF(ABS(Table1[[#This Row],[Prod]]-Table1[[#This Row],[Planned]])&gt;Table1[[#This Row],[Planned]],0,IF(Table1[[#This Row],[Planned]]=0,0,1-ABS(Table1[[#This Row],[Prod]]-Table1[[#This Row],[Planned]])/Table1[[#This Row],[Planned]]))</f>
        <v>0</v>
      </c>
      <c r="V261" s="11"/>
      <c r="W261" s="11"/>
      <c r="X261" s="27">
        <v>0</v>
      </c>
      <c r="Y261" s="11">
        <f>Table1[[#This Row],[Prod]]</f>
        <v>0</v>
      </c>
      <c r="Z261" s="11">
        <f>ABS(Table1[[#This Row],[Prod2]]-Table1[[#This Row],[Plan Revised]])</f>
        <v>0</v>
      </c>
      <c r="AA261" s="287">
        <f>IF(ABS(Table1[[#This Row],[Prod2]]-Table1[[#This Row],[Plan Revised]])&gt;Table1[[#This Row],[Plan Revised]],0,IF(Table1[[#This Row],[Plan Revised]]=0,0,1-ABS(Table1[[#This Row],[Prod2]]-Table1[[#This Row],[Plan Revised]])/Table1[[#This Row],[Plan Revised]]))</f>
        <v>0</v>
      </c>
      <c r="AB261" s="11"/>
      <c r="AC261" s="30"/>
      <c r="AD261"/>
      <c r="AF261"/>
    </row>
    <row r="262" spans="1:32">
      <c r="A262" s="15" t="str">
        <f>IF(Table1[Week]=WeekSel,"Yes","No")</f>
        <v>No</v>
      </c>
      <c r="B262" s="15" t="str">
        <f>IF((Table1[StartDate]&gt;=Date.GraphMin)*(Table1[StartDate]&lt;=Date.GraphMax)=1,"Yes","No")</f>
        <v>Yes</v>
      </c>
      <c r="C262" s="15" t="str">
        <f>IF(OR(Table1[[#This Row],[Site]]="FOOD MILLING",Table1[[#This Row],[Site]]="GODACO"), "No", "Yes")</f>
        <v>Yes</v>
      </c>
      <c r="D262" s="40">
        <f>MAX(DATE(Table1[Year],1,1),DATE(Table1[Year],1,1)-WEEKDAY(DATE(Table1[Year],1,1),2)+(Table1[WeekNum]-1)*7+1)</f>
        <v>44704</v>
      </c>
      <c r="E262" s="40">
        <f>MIN(DATE(Table1[Year]+1,1,0),DATE(Table1[Year],1,1)-WEEKDAY(DATE(Table1[Year],1,1),2)+Table1[WeekNum]*7)</f>
        <v>44710</v>
      </c>
      <c r="F262" s="11">
        <v>2022</v>
      </c>
      <c r="G262" s="15">
        <f t="shared" si="8"/>
        <v>5</v>
      </c>
      <c r="H262" s="15">
        <v>22</v>
      </c>
      <c r="I262" s="195" t="str">
        <f>"W" &amp;Table1[[#This Row],[WeekNum]]</f>
        <v>W22</v>
      </c>
      <c r="J262" s="195" t="str">
        <f t="shared" si="9"/>
        <v>22-W22</v>
      </c>
      <c r="K262" s="11" t="s">
        <v>476</v>
      </c>
      <c r="L262" s="11"/>
      <c r="M262" s="266" t="s">
        <v>72</v>
      </c>
      <c r="N262" s="266" t="s">
        <v>368</v>
      </c>
      <c r="O262" s="266" t="s">
        <v>386</v>
      </c>
      <c r="P262" s="11" t="s">
        <v>388</v>
      </c>
      <c r="Q262" s="11" t="s">
        <v>419</v>
      </c>
      <c r="R262" s="11">
        <v>0</v>
      </c>
      <c r="S262" s="11">
        <v>0</v>
      </c>
      <c r="T262" s="11">
        <f>ABS(Table1[[#This Row],[Prod]]-Table1[[#This Row],[Planned]])</f>
        <v>0</v>
      </c>
      <c r="U262" s="213">
        <f>IF(ABS(Table1[[#This Row],[Prod]]-Table1[[#This Row],[Planned]])&gt;Table1[[#This Row],[Planned]],0,IF(Table1[[#This Row],[Planned]]=0,0,1-ABS(Table1[[#This Row],[Prod]]-Table1[[#This Row],[Planned]])/Table1[[#This Row],[Planned]]))</f>
        <v>0</v>
      </c>
      <c r="V262" s="11"/>
      <c r="W262" s="11"/>
      <c r="X262" s="27">
        <v>0</v>
      </c>
      <c r="Y262" s="11">
        <f>Table1[[#This Row],[Prod]]</f>
        <v>0</v>
      </c>
      <c r="Z262" s="11">
        <f>ABS(Table1[[#This Row],[Prod2]]-Table1[[#This Row],[Plan Revised]])</f>
        <v>0</v>
      </c>
      <c r="AA262" s="287">
        <f>IF(ABS(Table1[[#This Row],[Prod2]]-Table1[[#This Row],[Plan Revised]])&gt;Table1[[#This Row],[Plan Revised]],0,IF(Table1[[#This Row],[Plan Revised]]=0,0,1-ABS(Table1[[#This Row],[Prod2]]-Table1[[#This Row],[Plan Revised]])/Table1[[#This Row],[Plan Revised]]))</f>
        <v>0</v>
      </c>
      <c r="AB262" s="11"/>
      <c r="AC262" s="30"/>
      <c r="AD262"/>
      <c r="AF262"/>
    </row>
    <row r="263" spans="1:32">
      <c r="A263" s="15" t="str">
        <f>IF(Table1[Week]=WeekSel,"Yes","No")</f>
        <v>No</v>
      </c>
      <c r="B263" s="15" t="str">
        <f>IF((Table1[StartDate]&gt;=Date.GraphMin)*(Table1[StartDate]&lt;=Date.GraphMax)=1,"Yes","No")</f>
        <v>Yes</v>
      </c>
      <c r="C263" s="15" t="str">
        <f>IF(OR(Table1[[#This Row],[Site]]="FOOD MILLING",Table1[[#This Row],[Site]]="GODACO"), "No", "Yes")</f>
        <v>Yes</v>
      </c>
      <c r="D263" s="40">
        <f>MAX(DATE(Table1[Year],1,1),DATE(Table1[Year],1,1)-WEEKDAY(DATE(Table1[Year],1,1),2)+(Table1[WeekNum]-1)*7+1)</f>
        <v>44704</v>
      </c>
      <c r="E263" s="40">
        <f>MIN(DATE(Table1[Year]+1,1,0),DATE(Table1[Year],1,1)-WEEKDAY(DATE(Table1[Year],1,1),2)+Table1[WeekNum]*7)</f>
        <v>44710</v>
      </c>
      <c r="F263" s="11">
        <v>2022</v>
      </c>
      <c r="G263" s="15">
        <f t="shared" si="8"/>
        <v>5</v>
      </c>
      <c r="H263" s="15">
        <v>22</v>
      </c>
      <c r="I263" s="195" t="str">
        <f>"W" &amp;Table1[[#This Row],[WeekNum]]</f>
        <v>W22</v>
      </c>
      <c r="J263" s="195" t="str">
        <f t="shared" si="9"/>
        <v>22-W22</v>
      </c>
      <c r="K263" s="11" t="s">
        <v>29</v>
      </c>
      <c r="L263" s="11"/>
      <c r="M263" s="266" t="s">
        <v>77</v>
      </c>
      <c r="N263" s="266" t="s">
        <v>368</v>
      </c>
      <c r="O263" s="266" t="s">
        <v>386</v>
      </c>
      <c r="P263" s="11" t="s">
        <v>387</v>
      </c>
      <c r="Q263" s="11" t="s">
        <v>419</v>
      </c>
      <c r="R263" s="11">
        <v>0</v>
      </c>
      <c r="S263" s="11">
        <v>0</v>
      </c>
      <c r="T263" s="11">
        <f>ABS(Table1[[#This Row],[Prod]]-Table1[[#This Row],[Planned]])</f>
        <v>0</v>
      </c>
      <c r="U263" s="213">
        <f>IF(ABS(Table1[[#This Row],[Prod]]-Table1[[#This Row],[Planned]])&gt;Table1[[#This Row],[Planned]],0,IF(Table1[[#This Row],[Planned]]=0,0,1-ABS(Table1[[#This Row],[Prod]]-Table1[[#This Row],[Planned]])/Table1[[#This Row],[Planned]]))</f>
        <v>0</v>
      </c>
      <c r="V263" s="11"/>
      <c r="W263" s="11"/>
      <c r="X263" s="27">
        <v>0</v>
      </c>
      <c r="Y263" s="11">
        <f>Table1[[#This Row],[Prod]]</f>
        <v>0</v>
      </c>
      <c r="Z263" s="11">
        <f>ABS(Table1[[#This Row],[Prod2]]-Table1[[#This Row],[Plan Revised]])</f>
        <v>0</v>
      </c>
      <c r="AA263" s="287">
        <f>IF(ABS(Table1[[#This Row],[Prod2]]-Table1[[#This Row],[Plan Revised]])&gt;Table1[[#This Row],[Plan Revised]],0,IF(Table1[[#This Row],[Plan Revised]]=0,0,1-ABS(Table1[[#This Row],[Prod2]]-Table1[[#This Row],[Plan Revised]])/Table1[[#This Row],[Plan Revised]]))</f>
        <v>0</v>
      </c>
      <c r="AB263" s="11"/>
      <c r="AC263" s="30"/>
      <c r="AD263"/>
      <c r="AF263"/>
    </row>
    <row r="264" spans="1:32">
      <c r="A264" s="15" t="str">
        <f>IF(Table1[Week]=WeekSel,"Yes","No")</f>
        <v>No</v>
      </c>
      <c r="B264" s="15" t="str">
        <f>IF((Table1[StartDate]&gt;=Date.GraphMin)*(Table1[StartDate]&lt;=Date.GraphMax)=1,"Yes","No")</f>
        <v>Yes</v>
      </c>
      <c r="C264" s="15" t="str">
        <f>IF(OR(Table1[[#This Row],[Site]]="FOOD MILLING",Table1[[#This Row],[Site]]="GODACO"), "No", "Yes")</f>
        <v>Yes</v>
      </c>
      <c r="D264" s="40">
        <f>MAX(DATE(Table1[Year],1,1),DATE(Table1[Year],1,1)-WEEKDAY(DATE(Table1[Year],1,1),2)+(Table1[WeekNum]-1)*7+1)</f>
        <v>44704</v>
      </c>
      <c r="E264" s="40">
        <f>MIN(DATE(Table1[Year]+1,1,0),DATE(Table1[Year],1,1)-WEEKDAY(DATE(Table1[Year],1,1),2)+Table1[WeekNum]*7)</f>
        <v>44710</v>
      </c>
      <c r="F264" s="11">
        <v>2022</v>
      </c>
      <c r="G264" s="15">
        <f t="shared" si="8"/>
        <v>5</v>
      </c>
      <c r="H264" s="15">
        <v>22</v>
      </c>
      <c r="I264" s="195" t="str">
        <f>"W" &amp;Table1[[#This Row],[WeekNum]]</f>
        <v>W22</v>
      </c>
      <c r="J264" s="195" t="str">
        <f t="shared" si="9"/>
        <v>22-W22</v>
      </c>
      <c r="K264" s="11" t="s">
        <v>30</v>
      </c>
      <c r="L264" s="11"/>
      <c r="M264" s="266" t="s">
        <v>77</v>
      </c>
      <c r="N264" s="266" t="s">
        <v>368</v>
      </c>
      <c r="O264" s="266" t="s">
        <v>386</v>
      </c>
      <c r="P264" s="11" t="s">
        <v>387</v>
      </c>
      <c r="Q264" s="11" t="s">
        <v>419</v>
      </c>
      <c r="R264" s="11">
        <v>0</v>
      </c>
      <c r="S264" s="11">
        <v>0</v>
      </c>
      <c r="T264" s="11">
        <f>ABS(Table1[[#This Row],[Prod]]-Table1[[#This Row],[Planned]])</f>
        <v>0</v>
      </c>
      <c r="U264" s="213">
        <f>IF(ABS(Table1[[#This Row],[Prod]]-Table1[[#This Row],[Planned]])&gt;Table1[[#This Row],[Planned]],0,IF(Table1[[#This Row],[Planned]]=0,0,1-ABS(Table1[[#This Row],[Prod]]-Table1[[#This Row],[Planned]])/Table1[[#This Row],[Planned]]))</f>
        <v>0</v>
      </c>
      <c r="V264" s="11"/>
      <c r="W264" s="11"/>
      <c r="X264" s="27">
        <v>1200</v>
      </c>
      <c r="Y264" s="11">
        <f>Table1[[#This Row],[Prod]]</f>
        <v>0</v>
      </c>
      <c r="Z264" s="11">
        <f>ABS(Table1[[#This Row],[Prod2]]-Table1[[#This Row],[Plan Revised]])</f>
        <v>1200</v>
      </c>
      <c r="AA264" s="287">
        <f>IF(ABS(Table1[[#This Row],[Prod2]]-Table1[[#This Row],[Plan Revised]])&gt;Table1[[#This Row],[Plan Revised]],0,IF(Table1[[#This Row],[Plan Revised]]=0,0,1-ABS(Table1[[#This Row],[Prod2]]-Table1[[#This Row],[Plan Revised]])/Table1[[#This Row],[Plan Revised]]))</f>
        <v>0</v>
      </c>
      <c r="AB264" s="11"/>
      <c r="AC264" s="30"/>
      <c r="AD264"/>
      <c r="AF264"/>
    </row>
    <row r="265" spans="1:32">
      <c r="A265" s="15" t="str">
        <f>IF(Table1[Week]=WeekSel,"Yes","No")</f>
        <v>No</v>
      </c>
      <c r="B265" s="15" t="str">
        <f>IF((Table1[StartDate]&gt;=Date.GraphMin)*(Table1[StartDate]&lt;=Date.GraphMax)=1,"Yes","No")</f>
        <v>Yes</v>
      </c>
      <c r="C265" s="15" t="str">
        <f>IF(OR(Table1[[#This Row],[Site]]="FOOD MILLING",Table1[[#This Row],[Site]]="GODACO"), "No", "Yes")</f>
        <v>Yes</v>
      </c>
      <c r="D265" s="40">
        <f>MAX(DATE(Table1[Year],1,1),DATE(Table1[Year],1,1)-WEEKDAY(DATE(Table1[Year],1,1),2)+(Table1[WeekNum]-1)*7+1)</f>
        <v>44704</v>
      </c>
      <c r="E265" s="40">
        <f>MIN(DATE(Table1[Year]+1,1,0),DATE(Table1[Year],1,1)-WEEKDAY(DATE(Table1[Year],1,1),2)+Table1[WeekNum]*7)</f>
        <v>44710</v>
      </c>
      <c r="F265" s="11">
        <v>2022</v>
      </c>
      <c r="G265" s="15">
        <f t="shared" si="8"/>
        <v>5</v>
      </c>
      <c r="H265" s="15">
        <v>22</v>
      </c>
      <c r="I265" s="195" t="str">
        <f>"W" &amp;Table1[[#This Row],[WeekNum]]</f>
        <v>W22</v>
      </c>
      <c r="J265" s="195" t="str">
        <f t="shared" si="9"/>
        <v>22-W22</v>
      </c>
      <c r="K265" s="11" t="s">
        <v>255</v>
      </c>
      <c r="L265" s="11"/>
      <c r="M265" s="266" t="s">
        <v>77</v>
      </c>
      <c r="N265" s="266" t="s">
        <v>368</v>
      </c>
      <c r="O265" s="266" t="s">
        <v>386</v>
      </c>
      <c r="P265" s="11" t="s">
        <v>387</v>
      </c>
      <c r="Q265" s="11" t="s">
        <v>419</v>
      </c>
      <c r="R265" s="11">
        <v>0</v>
      </c>
      <c r="S265" s="11"/>
      <c r="T265" s="11">
        <f>ABS(Table1[[#This Row],[Prod]]-Table1[[#This Row],[Planned]])</f>
        <v>0</v>
      </c>
      <c r="U265" s="213">
        <f>IF(ABS(Table1[[#This Row],[Prod]]-Table1[[#This Row],[Planned]])&gt;Table1[[#This Row],[Planned]],0,IF(Table1[[#This Row],[Planned]]=0,0,1-ABS(Table1[[#This Row],[Prod]]-Table1[[#This Row],[Planned]])/Table1[[#This Row],[Planned]]))</f>
        <v>0</v>
      </c>
      <c r="V265" s="11"/>
      <c r="W265" s="11"/>
      <c r="X265" s="27">
        <v>0</v>
      </c>
      <c r="Y265" s="11">
        <f>Table1[[#This Row],[Prod]]</f>
        <v>0</v>
      </c>
      <c r="Z265" s="11">
        <f>ABS(Table1[[#This Row],[Prod2]]-Table1[[#This Row],[Plan Revised]])</f>
        <v>0</v>
      </c>
      <c r="AA265" s="287">
        <f>IF(ABS(Table1[[#This Row],[Prod2]]-Table1[[#This Row],[Plan Revised]])&gt;Table1[[#This Row],[Plan Revised]],0,IF(Table1[[#This Row],[Plan Revised]]=0,0,1-ABS(Table1[[#This Row],[Prod2]]-Table1[[#This Row],[Plan Revised]])/Table1[[#This Row],[Plan Revised]]))</f>
        <v>0</v>
      </c>
      <c r="AB265" s="11"/>
      <c r="AC265" s="30"/>
      <c r="AD265"/>
      <c r="AF265"/>
    </row>
    <row r="266" spans="1:32">
      <c r="A266" s="15" t="str">
        <f>IF(Table1[Week]=WeekSel,"Yes","No")</f>
        <v>No</v>
      </c>
      <c r="B266" s="15" t="str">
        <f>IF((Table1[StartDate]&gt;=Date.GraphMin)*(Table1[StartDate]&lt;=Date.GraphMax)=1,"Yes","No")</f>
        <v>Yes</v>
      </c>
      <c r="C266" s="15" t="str">
        <f>IF(OR(Table1[[#This Row],[Site]]="FOOD MILLING",Table1[[#This Row],[Site]]="GODACO"), "No", "Yes")</f>
        <v>Yes</v>
      </c>
      <c r="D266" s="40">
        <f>MAX(DATE(Table1[Year],1,1),DATE(Table1[Year],1,1)-WEEKDAY(DATE(Table1[Year],1,1),2)+(Table1[WeekNum]-1)*7+1)</f>
        <v>44704</v>
      </c>
      <c r="E266" s="40">
        <f>MIN(DATE(Table1[Year]+1,1,0),DATE(Table1[Year],1,1)-WEEKDAY(DATE(Table1[Year],1,1),2)+Table1[WeekNum]*7)</f>
        <v>44710</v>
      </c>
      <c r="F266" s="11">
        <v>2022</v>
      </c>
      <c r="G266" s="15">
        <f t="shared" si="8"/>
        <v>5</v>
      </c>
      <c r="H266" s="15">
        <v>22</v>
      </c>
      <c r="I266" s="195" t="str">
        <f>"W" &amp;Table1[[#This Row],[WeekNum]]</f>
        <v>W22</v>
      </c>
      <c r="J266" s="195" t="str">
        <f t="shared" si="9"/>
        <v>22-W22</v>
      </c>
      <c r="K266" s="11" t="s">
        <v>256</v>
      </c>
      <c r="L266" s="11"/>
      <c r="M266" s="266" t="s">
        <v>77</v>
      </c>
      <c r="N266" s="266" t="s">
        <v>368</v>
      </c>
      <c r="O266" s="266" t="s">
        <v>386</v>
      </c>
      <c r="P266" s="11" t="s">
        <v>387</v>
      </c>
      <c r="Q266" s="11" t="s">
        <v>419</v>
      </c>
      <c r="R266" s="11">
        <v>0</v>
      </c>
      <c r="S266" s="11"/>
      <c r="T266" s="11">
        <f>ABS(Table1[[#This Row],[Prod]]-Table1[[#This Row],[Planned]])</f>
        <v>0</v>
      </c>
      <c r="U266" s="213">
        <f>IF(ABS(Table1[[#This Row],[Prod]]-Table1[[#This Row],[Planned]])&gt;Table1[[#This Row],[Planned]],0,IF(Table1[[#This Row],[Planned]]=0,0,1-ABS(Table1[[#This Row],[Prod]]-Table1[[#This Row],[Planned]])/Table1[[#This Row],[Planned]]))</f>
        <v>0</v>
      </c>
      <c r="V266" s="11"/>
      <c r="W266" s="11"/>
      <c r="X266" s="27">
        <v>0</v>
      </c>
      <c r="Y266" s="11">
        <f>Table1[[#This Row],[Prod]]</f>
        <v>0</v>
      </c>
      <c r="Z266" s="11">
        <f>ABS(Table1[[#This Row],[Prod2]]-Table1[[#This Row],[Plan Revised]])</f>
        <v>0</v>
      </c>
      <c r="AA266" s="287">
        <f>IF(ABS(Table1[[#This Row],[Prod2]]-Table1[[#This Row],[Plan Revised]])&gt;Table1[[#This Row],[Plan Revised]],0,IF(Table1[[#This Row],[Plan Revised]]=0,0,1-ABS(Table1[[#This Row],[Prod2]]-Table1[[#This Row],[Plan Revised]])/Table1[[#This Row],[Plan Revised]]))</f>
        <v>0</v>
      </c>
      <c r="AB266" s="11"/>
      <c r="AC266" s="30"/>
      <c r="AD266"/>
      <c r="AF266"/>
    </row>
    <row r="267" spans="1:32">
      <c r="A267" s="15" t="str">
        <f>IF(Table1[Week]=WeekSel,"Yes","No")</f>
        <v>No</v>
      </c>
      <c r="B267" s="15" t="str">
        <f>IF((Table1[StartDate]&gt;=Date.GraphMin)*(Table1[StartDate]&lt;=Date.GraphMax)=1,"Yes","No")</f>
        <v>Yes</v>
      </c>
      <c r="C267" s="15" t="str">
        <f>IF(OR(Table1[[#This Row],[Site]]="FOOD MILLING",Table1[[#This Row],[Site]]="GODACO"), "No", "Yes")</f>
        <v>Yes</v>
      </c>
      <c r="D267" s="40">
        <f>MAX(DATE(Table1[Year],1,1),DATE(Table1[Year],1,1)-WEEKDAY(DATE(Table1[Year],1,1),2)+(Table1[WeekNum]-1)*7+1)</f>
        <v>44704</v>
      </c>
      <c r="E267" s="40">
        <f>MIN(DATE(Table1[Year]+1,1,0),DATE(Table1[Year],1,1)-WEEKDAY(DATE(Table1[Year],1,1),2)+Table1[WeekNum]*7)</f>
        <v>44710</v>
      </c>
      <c r="F267" s="11">
        <v>2022</v>
      </c>
      <c r="G267" s="15">
        <f t="shared" si="8"/>
        <v>5</v>
      </c>
      <c r="H267" s="15">
        <v>22</v>
      </c>
      <c r="I267" s="195" t="str">
        <f>"W" &amp;Table1[[#This Row],[WeekNum]]</f>
        <v>W22</v>
      </c>
      <c r="J267" s="195" t="str">
        <f t="shared" si="9"/>
        <v>22-W22</v>
      </c>
      <c r="K267" s="11" t="s">
        <v>429</v>
      </c>
      <c r="L267" s="11"/>
      <c r="M267" s="266" t="s">
        <v>77</v>
      </c>
      <c r="N267" s="266" t="s">
        <v>368</v>
      </c>
      <c r="O267" s="266" t="s">
        <v>386</v>
      </c>
      <c r="P267" s="11" t="s">
        <v>387</v>
      </c>
      <c r="Q267" s="11" t="s">
        <v>419</v>
      </c>
      <c r="R267" s="11">
        <v>0</v>
      </c>
      <c r="S267" s="11">
        <v>0</v>
      </c>
      <c r="T267" s="11">
        <f>ABS(Table1[[#This Row],[Prod]]-Table1[[#This Row],[Planned]])</f>
        <v>0</v>
      </c>
      <c r="U267" s="213">
        <f>IF(ABS(Table1[[#This Row],[Prod]]-Table1[[#This Row],[Planned]])&gt;Table1[[#This Row],[Planned]],0,IF(Table1[[#This Row],[Planned]]=0,0,1-ABS(Table1[[#This Row],[Prod]]-Table1[[#This Row],[Planned]])/Table1[[#This Row],[Planned]]))</f>
        <v>0</v>
      </c>
      <c r="V267" s="11"/>
      <c r="W267" s="11"/>
      <c r="X267" s="27">
        <v>0</v>
      </c>
      <c r="Y267" s="11">
        <f>Table1[[#This Row],[Prod]]</f>
        <v>0</v>
      </c>
      <c r="Z267" s="11">
        <f>ABS(Table1[[#This Row],[Prod2]]-Table1[[#This Row],[Plan Revised]])</f>
        <v>0</v>
      </c>
      <c r="AA267" s="287">
        <f>IF(ABS(Table1[[#This Row],[Prod2]]-Table1[[#This Row],[Plan Revised]])&gt;Table1[[#This Row],[Plan Revised]],0,IF(Table1[[#This Row],[Plan Revised]]=0,0,1-ABS(Table1[[#This Row],[Prod2]]-Table1[[#This Row],[Plan Revised]])/Table1[[#This Row],[Plan Revised]]))</f>
        <v>0</v>
      </c>
      <c r="AB267" s="11"/>
      <c r="AC267" s="30"/>
      <c r="AD267"/>
      <c r="AF267"/>
    </row>
    <row r="268" spans="1:32">
      <c r="A268" s="15" t="str">
        <f>IF(Table1[Week]=WeekSel,"Yes","No")</f>
        <v>No</v>
      </c>
      <c r="B268" s="15" t="str">
        <f>IF((Table1[StartDate]&gt;=Date.GraphMin)*(Table1[StartDate]&lt;=Date.GraphMax)=1,"Yes","No")</f>
        <v>Yes</v>
      </c>
      <c r="C268" s="15" t="str">
        <f>IF(OR(Table1[[#This Row],[Site]]="FOOD MILLING",Table1[[#This Row],[Site]]="GODACO"), "No", "Yes")</f>
        <v>Yes</v>
      </c>
      <c r="D268" s="40">
        <f>MAX(DATE(Table1[Year],1,1),DATE(Table1[Year],1,1)-WEEKDAY(DATE(Table1[Year],1,1),2)+(Table1[WeekNum]-1)*7+1)</f>
        <v>44704</v>
      </c>
      <c r="E268" s="40">
        <f>MIN(DATE(Table1[Year]+1,1,0),DATE(Table1[Year],1,1)-WEEKDAY(DATE(Table1[Year],1,1),2)+Table1[WeekNum]*7)</f>
        <v>44710</v>
      </c>
      <c r="F268" s="11">
        <v>2022</v>
      </c>
      <c r="G268" s="15">
        <f t="shared" si="8"/>
        <v>5</v>
      </c>
      <c r="H268" s="15">
        <v>22</v>
      </c>
      <c r="I268" s="195" t="str">
        <f>"W" &amp;Table1[[#This Row],[WeekNum]]</f>
        <v>W22</v>
      </c>
      <c r="J268" s="195" t="str">
        <f t="shared" si="9"/>
        <v>22-W22</v>
      </c>
      <c r="K268" s="11" t="s">
        <v>446</v>
      </c>
      <c r="L268" s="11"/>
      <c r="M268" s="266" t="s">
        <v>77</v>
      </c>
      <c r="N268" s="266" t="s">
        <v>368</v>
      </c>
      <c r="O268" s="266" t="s">
        <v>386</v>
      </c>
      <c r="P268" s="11" t="s">
        <v>387</v>
      </c>
      <c r="Q268" s="11" t="s">
        <v>419</v>
      </c>
      <c r="R268" s="11">
        <v>0</v>
      </c>
      <c r="S268" s="11">
        <v>0</v>
      </c>
      <c r="T268" s="11">
        <f>ABS(Table1[[#This Row],[Prod]]-Table1[[#This Row],[Planned]])</f>
        <v>0</v>
      </c>
      <c r="U268" s="213">
        <f>IF(ABS(Table1[[#This Row],[Prod]]-Table1[[#This Row],[Planned]])&gt;Table1[[#This Row],[Planned]],0,IF(Table1[[#This Row],[Planned]]=0,0,1-ABS(Table1[[#This Row],[Prod]]-Table1[[#This Row],[Planned]])/Table1[[#This Row],[Planned]]))</f>
        <v>0</v>
      </c>
      <c r="V268" s="11"/>
      <c r="W268" s="11"/>
      <c r="X268" s="27">
        <v>0</v>
      </c>
      <c r="Y268" s="11">
        <f>Table1[[#This Row],[Prod]]</f>
        <v>0</v>
      </c>
      <c r="Z268" s="11">
        <f>ABS(Table1[[#This Row],[Prod2]]-Table1[[#This Row],[Plan Revised]])</f>
        <v>0</v>
      </c>
      <c r="AA268" s="287">
        <f>IF(ABS(Table1[[#This Row],[Prod2]]-Table1[[#This Row],[Plan Revised]])&gt;Table1[[#This Row],[Plan Revised]],0,IF(Table1[[#This Row],[Plan Revised]]=0,0,1-ABS(Table1[[#This Row],[Prod2]]-Table1[[#This Row],[Plan Revised]])/Table1[[#This Row],[Plan Revised]]))</f>
        <v>0</v>
      </c>
      <c r="AB268" s="11"/>
      <c r="AC268" s="30"/>
      <c r="AD268"/>
      <c r="AF268"/>
    </row>
    <row r="269" spans="1:32">
      <c r="A269" s="15" t="str">
        <f>IF(Table1[Week]=WeekSel,"Yes","No")</f>
        <v>No</v>
      </c>
      <c r="B269" s="15" t="str">
        <f>IF((Table1[StartDate]&gt;=Date.GraphMin)*(Table1[StartDate]&lt;=Date.GraphMax)=1,"Yes","No")</f>
        <v>Yes</v>
      </c>
      <c r="C269" s="15" t="str">
        <f>IF(OR(Table1[[#This Row],[Site]]="FOOD MILLING",Table1[[#This Row],[Site]]="GODACO"), "No", "Yes")</f>
        <v>Yes</v>
      </c>
      <c r="D269" s="40">
        <f>MAX(DATE(Table1[Year],1,1),DATE(Table1[Year],1,1)-WEEKDAY(DATE(Table1[Year],1,1),2)+(Table1[WeekNum]-1)*7+1)</f>
        <v>44704</v>
      </c>
      <c r="E269" s="40">
        <f>MIN(DATE(Table1[Year]+1,1,0),DATE(Table1[Year],1,1)-WEEKDAY(DATE(Table1[Year],1,1),2)+Table1[WeekNum]*7)</f>
        <v>44710</v>
      </c>
      <c r="F269" s="11">
        <v>2022</v>
      </c>
      <c r="G269" s="15">
        <f t="shared" si="8"/>
        <v>5</v>
      </c>
      <c r="H269" s="15">
        <v>22</v>
      </c>
      <c r="I269" s="195" t="str">
        <f>"W" &amp;Table1[[#This Row],[WeekNum]]</f>
        <v>W22</v>
      </c>
      <c r="J269" s="195" t="str">
        <f t="shared" si="9"/>
        <v>22-W22</v>
      </c>
      <c r="K269" s="11" t="s">
        <v>494</v>
      </c>
      <c r="L269" s="11"/>
      <c r="M269" s="266" t="s">
        <v>77</v>
      </c>
      <c r="N269" s="266" t="s">
        <v>368</v>
      </c>
      <c r="O269" s="266" t="s">
        <v>386</v>
      </c>
      <c r="P269" s="11" t="s">
        <v>387</v>
      </c>
      <c r="Q269" s="11" t="s">
        <v>419</v>
      </c>
      <c r="R269" s="11">
        <v>0</v>
      </c>
      <c r="S269" s="11">
        <v>0</v>
      </c>
      <c r="T269" s="11">
        <f>ABS(Table1[[#This Row],[Prod]]-Table1[[#This Row],[Planned]])</f>
        <v>0</v>
      </c>
      <c r="U269" s="213">
        <f>IF(ABS(Table1[[#This Row],[Prod]]-Table1[[#This Row],[Planned]])&gt;Table1[[#This Row],[Planned]],0,IF(Table1[[#This Row],[Planned]]=0,0,1-ABS(Table1[[#This Row],[Prod]]-Table1[[#This Row],[Planned]])/Table1[[#This Row],[Planned]]))</f>
        <v>0</v>
      </c>
      <c r="V269" s="11"/>
      <c r="W269" s="11"/>
      <c r="X269" s="27">
        <v>0</v>
      </c>
      <c r="Y269" s="11">
        <f>Table1[[#This Row],[Prod]]</f>
        <v>0</v>
      </c>
      <c r="Z269" s="11">
        <f>ABS(Table1[[#This Row],[Prod2]]-Table1[[#This Row],[Plan Revised]])</f>
        <v>0</v>
      </c>
      <c r="AA269" s="287">
        <f>IF(ABS(Table1[[#This Row],[Prod2]]-Table1[[#This Row],[Plan Revised]])&gt;Table1[[#This Row],[Plan Revised]],0,IF(Table1[[#This Row],[Plan Revised]]=0,0,1-ABS(Table1[[#This Row],[Prod2]]-Table1[[#This Row],[Plan Revised]])/Table1[[#This Row],[Plan Revised]]))</f>
        <v>0</v>
      </c>
      <c r="AB269" s="11"/>
      <c r="AC269" s="30"/>
      <c r="AD269"/>
      <c r="AF269"/>
    </row>
    <row r="270" spans="1:32">
      <c r="A270" s="15" t="str">
        <f>IF(Table1[Week]=WeekSel,"Yes","No")</f>
        <v>No</v>
      </c>
      <c r="B270" s="15" t="str">
        <f>IF((Table1[StartDate]&gt;=Date.GraphMin)*(Table1[StartDate]&lt;=Date.GraphMax)=1,"Yes","No")</f>
        <v>Yes</v>
      </c>
      <c r="C270" s="15" t="str">
        <f>IF(OR(Table1[[#This Row],[Site]]="FOOD MILLING",Table1[[#This Row],[Site]]="GODACO"), "No", "Yes")</f>
        <v>Yes</v>
      </c>
      <c r="D270" s="40">
        <f>MAX(DATE(Table1[Year],1,1),DATE(Table1[Year],1,1)-WEEKDAY(DATE(Table1[Year],1,1),2)+(Table1[WeekNum]-1)*7+1)</f>
        <v>44704</v>
      </c>
      <c r="E270" s="40">
        <f>MIN(DATE(Table1[Year]+1,1,0),DATE(Table1[Year],1,1)-WEEKDAY(DATE(Table1[Year],1,1),2)+Table1[WeekNum]*7)</f>
        <v>44710</v>
      </c>
      <c r="F270" s="11">
        <v>2022</v>
      </c>
      <c r="G270" s="15">
        <f t="shared" si="8"/>
        <v>5</v>
      </c>
      <c r="H270" s="15">
        <v>22</v>
      </c>
      <c r="I270" s="195" t="str">
        <f>"W" &amp;Table1[[#This Row],[WeekNum]]</f>
        <v>W22</v>
      </c>
      <c r="J270" s="195" t="str">
        <f t="shared" si="9"/>
        <v>22-W22</v>
      </c>
      <c r="K270" s="11" t="s">
        <v>495</v>
      </c>
      <c r="L270" s="11"/>
      <c r="M270" s="266" t="s">
        <v>77</v>
      </c>
      <c r="N270" s="266" t="s">
        <v>368</v>
      </c>
      <c r="O270" s="266" t="s">
        <v>386</v>
      </c>
      <c r="P270" s="11" t="s">
        <v>387</v>
      </c>
      <c r="Q270" s="11" t="s">
        <v>419</v>
      </c>
      <c r="R270" s="11">
        <v>0</v>
      </c>
      <c r="S270" s="11">
        <v>0</v>
      </c>
      <c r="T270" s="11">
        <f>ABS(Table1[[#This Row],[Prod]]-Table1[[#This Row],[Planned]])</f>
        <v>0</v>
      </c>
      <c r="U270" s="213">
        <f>IF(ABS(Table1[[#This Row],[Prod]]-Table1[[#This Row],[Planned]])&gt;Table1[[#This Row],[Planned]],0,IF(Table1[[#This Row],[Planned]]=0,0,1-ABS(Table1[[#This Row],[Prod]]-Table1[[#This Row],[Planned]])/Table1[[#This Row],[Planned]]))</f>
        <v>0</v>
      </c>
      <c r="V270" s="11"/>
      <c r="W270" s="11"/>
      <c r="X270" s="27">
        <v>0</v>
      </c>
      <c r="Y270" s="11">
        <f>Table1[[#This Row],[Prod]]</f>
        <v>0</v>
      </c>
      <c r="Z270" s="11">
        <f>ABS(Table1[[#This Row],[Prod2]]-Table1[[#This Row],[Plan Revised]])</f>
        <v>0</v>
      </c>
      <c r="AA270" s="287">
        <f>IF(ABS(Table1[[#This Row],[Prod2]]-Table1[[#This Row],[Plan Revised]])&gt;Table1[[#This Row],[Plan Revised]],0,IF(Table1[[#This Row],[Plan Revised]]=0,0,1-ABS(Table1[[#This Row],[Prod2]]-Table1[[#This Row],[Plan Revised]])/Table1[[#This Row],[Plan Revised]]))</f>
        <v>0</v>
      </c>
      <c r="AB270" s="11"/>
      <c r="AC270" s="30"/>
      <c r="AD270"/>
      <c r="AF270"/>
    </row>
    <row r="271" spans="1:32">
      <c r="A271" s="15" t="str">
        <f>IF(Table1[Week]=WeekSel,"Yes","No")</f>
        <v>No</v>
      </c>
      <c r="B271" s="15" t="str">
        <f>IF((Table1[StartDate]&gt;=Date.GraphMin)*(Table1[StartDate]&lt;=Date.GraphMax)=1,"Yes","No")</f>
        <v>Yes</v>
      </c>
      <c r="C271" s="15" t="str">
        <f>IF(OR(Table1[[#This Row],[Site]]="FOOD MILLING",Table1[[#This Row],[Site]]="GODACO"), "No", "Yes")</f>
        <v>Yes</v>
      </c>
      <c r="D271" s="40">
        <f>MAX(DATE(Table1[Year],1,1),DATE(Table1[Year],1,1)-WEEKDAY(DATE(Table1[Year],1,1),2)+(Table1[WeekNum]-1)*7+1)</f>
        <v>44704</v>
      </c>
      <c r="E271" s="40">
        <f>MIN(DATE(Table1[Year]+1,1,0),DATE(Table1[Year],1,1)-WEEKDAY(DATE(Table1[Year],1,1),2)+Table1[WeekNum]*7)</f>
        <v>44710</v>
      </c>
      <c r="F271" s="11">
        <v>2022</v>
      </c>
      <c r="G271" s="15">
        <f t="shared" si="8"/>
        <v>5</v>
      </c>
      <c r="H271" s="15">
        <v>22</v>
      </c>
      <c r="I271" s="195" t="str">
        <f>"W" &amp;Table1[[#This Row],[WeekNum]]</f>
        <v>W22</v>
      </c>
      <c r="J271" s="195" t="str">
        <f t="shared" si="9"/>
        <v>22-W22</v>
      </c>
      <c r="K271" s="11" t="s">
        <v>430</v>
      </c>
      <c r="L271" s="11"/>
      <c r="M271" s="266" t="s">
        <v>77</v>
      </c>
      <c r="N271" s="266" t="s">
        <v>368</v>
      </c>
      <c r="O271" s="266" t="s">
        <v>386</v>
      </c>
      <c r="P271" s="11" t="s">
        <v>387</v>
      </c>
      <c r="Q271" s="11" t="s">
        <v>419</v>
      </c>
      <c r="R271" s="11">
        <v>0</v>
      </c>
      <c r="S271" s="11">
        <v>0</v>
      </c>
      <c r="T271" s="11">
        <f>ABS(Table1[[#This Row],[Prod]]-Table1[[#This Row],[Planned]])</f>
        <v>0</v>
      </c>
      <c r="U271" s="213">
        <f>IF(ABS(Table1[[#This Row],[Prod]]-Table1[[#This Row],[Planned]])&gt;Table1[[#This Row],[Planned]],0,IF(Table1[[#This Row],[Planned]]=0,0,1-ABS(Table1[[#This Row],[Prod]]-Table1[[#This Row],[Planned]])/Table1[[#This Row],[Planned]]))</f>
        <v>0</v>
      </c>
      <c r="V271" s="11"/>
      <c r="W271" s="11"/>
      <c r="X271" s="27">
        <v>0</v>
      </c>
      <c r="Y271" s="11">
        <f>Table1[[#This Row],[Prod]]</f>
        <v>0</v>
      </c>
      <c r="Z271" s="11">
        <f>ABS(Table1[[#This Row],[Prod2]]-Table1[[#This Row],[Plan Revised]])</f>
        <v>0</v>
      </c>
      <c r="AA271" s="287">
        <f>IF(ABS(Table1[[#This Row],[Prod2]]-Table1[[#This Row],[Plan Revised]])&gt;Table1[[#This Row],[Plan Revised]],0,IF(Table1[[#This Row],[Plan Revised]]=0,0,1-ABS(Table1[[#This Row],[Prod2]]-Table1[[#This Row],[Plan Revised]])/Table1[[#This Row],[Plan Revised]]))</f>
        <v>0</v>
      </c>
      <c r="AB271" s="11"/>
      <c r="AC271" s="30"/>
      <c r="AD271"/>
      <c r="AF271"/>
    </row>
    <row r="272" spans="1:32">
      <c r="A272" s="15" t="str">
        <f>IF(Table1[Week]=WeekSel,"Yes","No")</f>
        <v>No</v>
      </c>
      <c r="B272" s="15" t="str">
        <f>IF((Table1[StartDate]&gt;=Date.GraphMin)*(Table1[StartDate]&lt;=Date.GraphMax)=1,"Yes","No")</f>
        <v>Yes</v>
      </c>
      <c r="C272" s="15" t="str">
        <f>IF(OR(Table1[[#This Row],[Site]]="FOOD MILLING",Table1[[#This Row],[Site]]="GODACO"), "No", "Yes")</f>
        <v>Yes</v>
      </c>
      <c r="D272" s="40">
        <f>MAX(DATE(Table1[Year],1,1),DATE(Table1[Year],1,1)-WEEKDAY(DATE(Table1[Year],1,1),2)+(Table1[WeekNum]-1)*7+1)</f>
        <v>44704</v>
      </c>
      <c r="E272" s="40">
        <f>MIN(DATE(Table1[Year]+1,1,0),DATE(Table1[Year],1,1)-WEEKDAY(DATE(Table1[Year],1,1),2)+Table1[WeekNum]*7)</f>
        <v>44710</v>
      </c>
      <c r="F272" s="11">
        <v>2022</v>
      </c>
      <c r="G272" s="15">
        <f t="shared" si="8"/>
        <v>5</v>
      </c>
      <c r="H272" s="15">
        <v>22</v>
      </c>
      <c r="I272" s="195" t="str">
        <f>"W" &amp;Table1[[#This Row],[WeekNum]]</f>
        <v>W22</v>
      </c>
      <c r="J272" s="195" t="str">
        <f t="shared" si="9"/>
        <v>22-W22</v>
      </c>
      <c r="K272" s="11" t="s">
        <v>431</v>
      </c>
      <c r="L272" s="11"/>
      <c r="M272" s="266" t="s">
        <v>77</v>
      </c>
      <c r="N272" s="266" t="s">
        <v>368</v>
      </c>
      <c r="O272" s="266" t="s">
        <v>386</v>
      </c>
      <c r="P272" s="11" t="s">
        <v>387</v>
      </c>
      <c r="Q272" s="11" t="s">
        <v>419</v>
      </c>
      <c r="R272" s="11">
        <v>0</v>
      </c>
      <c r="S272" s="11">
        <v>0</v>
      </c>
      <c r="T272" s="11">
        <f>ABS(Table1[[#This Row],[Prod]]-Table1[[#This Row],[Planned]])</f>
        <v>0</v>
      </c>
      <c r="U272" s="213">
        <f>IF(ABS(Table1[[#This Row],[Prod]]-Table1[[#This Row],[Planned]])&gt;Table1[[#This Row],[Planned]],0,IF(Table1[[#This Row],[Planned]]=0,0,1-ABS(Table1[[#This Row],[Prod]]-Table1[[#This Row],[Planned]])/Table1[[#This Row],[Planned]]))</f>
        <v>0</v>
      </c>
      <c r="V272" s="11"/>
      <c r="W272" s="11"/>
      <c r="X272" s="27">
        <v>0</v>
      </c>
      <c r="Y272" s="11">
        <f>Table1[[#This Row],[Prod]]</f>
        <v>0</v>
      </c>
      <c r="Z272" s="11">
        <f>ABS(Table1[[#This Row],[Prod2]]-Table1[[#This Row],[Plan Revised]])</f>
        <v>0</v>
      </c>
      <c r="AA272" s="287">
        <f>IF(ABS(Table1[[#This Row],[Prod2]]-Table1[[#This Row],[Plan Revised]])&gt;Table1[[#This Row],[Plan Revised]],0,IF(Table1[[#This Row],[Plan Revised]]=0,0,1-ABS(Table1[[#This Row],[Prod2]]-Table1[[#This Row],[Plan Revised]])/Table1[[#This Row],[Plan Revised]]))</f>
        <v>0</v>
      </c>
      <c r="AB272" s="11"/>
      <c r="AC272" s="30"/>
      <c r="AD272"/>
      <c r="AF272"/>
    </row>
    <row r="273" spans="1:32">
      <c r="A273" s="15" t="str">
        <f>IF(Table1[Week]=WeekSel,"Yes","No")</f>
        <v>No</v>
      </c>
      <c r="B273" s="15" t="str">
        <f>IF((Table1[StartDate]&gt;=Date.GraphMin)*(Table1[StartDate]&lt;=Date.GraphMax)=1,"Yes","No")</f>
        <v>Yes</v>
      </c>
      <c r="C273" s="15" t="str">
        <f>IF(OR(Table1[[#This Row],[Site]]="FOOD MILLING",Table1[[#This Row],[Site]]="GODACO"), "No", "Yes")</f>
        <v>Yes</v>
      </c>
      <c r="D273" s="40">
        <f>MAX(DATE(Table1[Year],1,1),DATE(Table1[Year],1,1)-WEEKDAY(DATE(Table1[Year],1,1),2)+(Table1[WeekNum]-1)*7+1)</f>
        <v>44704</v>
      </c>
      <c r="E273" s="40">
        <f>MIN(DATE(Table1[Year]+1,1,0),DATE(Table1[Year],1,1)-WEEKDAY(DATE(Table1[Year],1,1),2)+Table1[WeekNum]*7)</f>
        <v>44710</v>
      </c>
      <c r="F273" s="11">
        <v>2022</v>
      </c>
      <c r="G273" s="15">
        <f t="shared" si="8"/>
        <v>5</v>
      </c>
      <c r="H273" s="15">
        <v>22</v>
      </c>
      <c r="I273" s="195" t="str">
        <f>"W" &amp;Table1[[#This Row],[WeekNum]]</f>
        <v>W22</v>
      </c>
      <c r="J273" s="195" t="str">
        <f t="shared" si="9"/>
        <v>22-W22</v>
      </c>
      <c r="K273" s="11" t="s">
        <v>432</v>
      </c>
      <c r="L273" s="11"/>
      <c r="M273" s="266" t="s">
        <v>77</v>
      </c>
      <c r="N273" s="266" t="s">
        <v>368</v>
      </c>
      <c r="O273" s="266" t="s">
        <v>386</v>
      </c>
      <c r="P273" s="11" t="s">
        <v>387</v>
      </c>
      <c r="Q273" s="11" t="s">
        <v>419</v>
      </c>
      <c r="R273" s="11">
        <v>0</v>
      </c>
      <c r="S273" s="11">
        <v>0</v>
      </c>
      <c r="T273" s="11">
        <f>ABS(Table1[[#This Row],[Prod]]-Table1[[#This Row],[Planned]])</f>
        <v>0</v>
      </c>
      <c r="U273" s="213">
        <f>IF(ABS(Table1[[#This Row],[Prod]]-Table1[[#This Row],[Planned]])&gt;Table1[[#This Row],[Planned]],0,IF(Table1[[#This Row],[Planned]]=0,0,1-ABS(Table1[[#This Row],[Prod]]-Table1[[#This Row],[Planned]])/Table1[[#This Row],[Planned]]))</f>
        <v>0</v>
      </c>
      <c r="V273" s="11"/>
      <c r="W273" s="11"/>
      <c r="X273" s="27">
        <v>0</v>
      </c>
      <c r="Y273" s="11">
        <f>Table1[[#This Row],[Prod]]</f>
        <v>0</v>
      </c>
      <c r="Z273" s="11">
        <f>ABS(Table1[[#This Row],[Prod2]]-Table1[[#This Row],[Plan Revised]])</f>
        <v>0</v>
      </c>
      <c r="AA273" s="287">
        <f>IF(ABS(Table1[[#This Row],[Prod2]]-Table1[[#This Row],[Plan Revised]])&gt;Table1[[#This Row],[Plan Revised]],0,IF(Table1[[#This Row],[Plan Revised]]=0,0,1-ABS(Table1[[#This Row],[Prod2]]-Table1[[#This Row],[Plan Revised]])/Table1[[#This Row],[Plan Revised]]))</f>
        <v>0</v>
      </c>
      <c r="AB273" s="11"/>
      <c r="AC273" s="30"/>
      <c r="AD273"/>
      <c r="AF273"/>
    </row>
    <row r="274" spans="1:32">
      <c r="A274" s="15" t="str">
        <f>IF(Table1[Week]=WeekSel,"Yes","No")</f>
        <v>No</v>
      </c>
      <c r="B274" s="15" t="str">
        <f>IF((Table1[StartDate]&gt;=Date.GraphMin)*(Table1[StartDate]&lt;=Date.GraphMax)=1,"Yes","No")</f>
        <v>Yes</v>
      </c>
      <c r="C274" s="15" t="str">
        <f>IF(OR(Table1[[#This Row],[Site]]="FOOD MILLING",Table1[[#This Row],[Site]]="GODACO"), "No", "Yes")</f>
        <v>Yes</v>
      </c>
      <c r="D274" s="40">
        <f>MAX(DATE(Table1[Year],1,1),DATE(Table1[Year],1,1)-WEEKDAY(DATE(Table1[Year],1,1),2)+(Table1[WeekNum]-1)*7+1)</f>
        <v>44704</v>
      </c>
      <c r="E274" s="40">
        <f>MIN(DATE(Table1[Year]+1,1,0),DATE(Table1[Year],1,1)-WEEKDAY(DATE(Table1[Year],1,1),2)+Table1[WeekNum]*7)</f>
        <v>44710</v>
      </c>
      <c r="F274" s="11">
        <v>2022</v>
      </c>
      <c r="G274" s="15">
        <f t="shared" si="8"/>
        <v>5</v>
      </c>
      <c r="H274" s="15">
        <v>22</v>
      </c>
      <c r="I274" s="195" t="str">
        <f>"W" &amp;Table1[[#This Row],[WeekNum]]</f>
        <v>W22</v>
      </c>
      <c r="J274" s="195" t="str">
        <f t="shared" si="9"/>
        <v>22-W22</v>
      </c>
      <c r="K274" s="11" t="s">
        <v>434</v>
      </c>
      <c r="L274" s="11"/>
      <c r="M274" s="266" t="s">
        <v>77</v>
      </c>
      <c r="N274" s="266" t="s">
        <v>368</v>
      </c>
      <c r="O274" s="266" t="s">
        <v>386</v>
      </c>
      <c r="P274" s="11" t="s">
        <v>387</v>
      </c>
      <c r="Q274" s="11" t="s">
        <v>419</v>
      </c>
      <c r="R274" s="11">
        <v>0</v>
      </c>
      <c r="S274" s="11">
        <v>0</v>
      </c>
      <c r="T274" s="11">
        <f>ABS(Table1[[#This Row],[Prod]]-Table1[[#This Row],[Planned]])</f>
        <v>0</v>
      </c>
      <c r="U274" s="213">
        <f>IF(ABS(Table1[[#This Row],[Prod]]-Table1[[#This Row],[Planned]])&gt;Table1[[#This Row],[Planned]],0,IF(Table1[[#This Row],[Planned]]=0,0,1-ABS(Table1[[#This Row],[Prod]]-Table1[[#This Row],[Planned]])/Table1[[#This Row],[Planned]]))</f>
        <v>0</v>
      </c>
      <c r="V274" s="11"/>
      <c r="W274" s="11"/>
      <c r="X274" s="27">
        <v>0</v>
      </c>
      <c r="Y274" s="11">
        <f>Table1[[#This Row],[Prod]]</f>
        <v>0</v>
      </c>
      <c r="Z274" s="11">
        <f>ABS(Table1[[#This Row],[Prod2]]-Table1[[#This Row],[Plan Revised]])</f>
        <v>0</v>
      </c>
      <c r="AA274" s="287">
        <f>IF(ABS(Table1[[#This Row],[Prod2]]-Table1[[#This Row],[Plan Revised]])&gt;Table1[[#This Row],[Plan Revised]],0,IF(Table1[[#This Row],[Plan Revised]]=0,0,1-ABS(Table1[[#This Row],[Prod2]]-Table1[[#This Row],[Plan Revised]])/Table1[[#This Row],[Plan Revised]]))</f>
        <v>0</v>
      </c>
      <c r="AB274" s="11"/>
      <c r="AC274" s="30"/>
      <c r="AD274"/>
      <c r="AF274"/>
    </row>
    <row r="275" spans="1:32">
      <c r="A275" s="15" t="str">
        <f>IF(Table1[Week]=WeekSel,"Yes","No")</f>
        <v>No</v>
      </c>
      <c r="B275" s="15" t="str">
        <f>IF((Table1[StartDate]&gt;=Date.GraphMin)*(Table1[StartDate]&lt;=Date.GraphMax)=1,"Yes","No")</f>
        <v>Yes</v>
      </c>
      <c r="C275" s="15" t="str">
        <f>IF(OR(Table1[[#This Row],[Site]]="FOOD MILLING",Table1[[#This Row],[Site]]="GODACO"), "No", "Yes")</f>
        <v>Yes</v>
      </c>
      <c r="D275" s="40">
        <f>MAX(DATE(Table1[Year],1,1),DATE(Table1[Year],1,1)-WEEKDAY(DATE(Table1[Year],1,1),2)+(Table1[WeekNum]-1)*7+1)</f>
        <v>44704</v>
      </c>
      <c r="E275" s="40">
        <f>MIN(DATE(Table1[Year]+1,1,0),DATE(Table1[Year],1,1)-WEEKDAY(DATE(Table1[Year],1,1),2)+Table1[WeekNum]*7)</f>
        <v>44710</v>
      </c>
      <c r="F275" s="11">
        <v>2022</v>
      </c>
      <c r="G275" s="15">
        <f t="shared" si="8"/>
        <v>5</v>
      </c>
      <c r="H275" s="15">
        <v>22</v>
      </c>
      <c r="I275" s="195" t="str">
        <f>"W" &amp;Table1[[#This Row],[WeekNum]]</f>
        <v>W22</v>
      </c>
      <c r="J275" s="195" t="str">
        <f t="shared" si="9"/>
        <v>22-W22</v>
      </c>
      <c r="K275" s="11" t="s">
        <v>433</v>
      </c>
      <c r="L275" s="11"/>
      <c r="M275" s="266" t="s">
        <v>77</v>
      </c>
      <c r="N275" s="266" t="s">
        <v>368</v>
      </c>
      <c r="O275" s="266" t="s">
        <v>386</v>
      </c>
      <c r="P275" s="11" t="s">
        <v>387</v>
      </c>
      <c r="Q275" s="11" t="s">
        <v>419</v>
      </c>
      <c r="R275" s="11">
        <v>0</v>
      </c>
      <c r="S275" s="11">
        <v>0</v>
      </c>
      <c r="T275" s="11">
        <f>ABS(Table1[[#This Row],[Prod]]-Table1[[#This Row],[Planned]])</f>
        <v>0</v>
      </c>
      <c r="U275" s="213">
        <f>IF(ABS(Table1[[#This Row],[Prod]]-Table1[[#This Row],[Planned]])&gt;Table1[[#This Row],[Planned]],0,IF(Table1[[#This Row],[Planned]]=0,0,1-ABS(Table1[[#This Row],[Prod]]-Table1[[#This Row],[Planned]])/Table1[[#This Row],[Planned]]))</f>
        <v>0</v>
      </c>
      <c r="V275" s="11"/>
      <c r="W275" s="11"/>
      <c r="X275" s="27">
        <v>0</v>
      </c>
      <c r="Y275" s="11">
        <f>Table1[[#This Row],[Prod]]</f>
        <v>0</v>
      </c>
      <c r="Z275" s="11">
        <f>ABS(Table1[[#This Row],[Prod2]]-Table1[[#This Row],[Plan Revised]])</f>
        <v>0</v>
      </c>
      <c r="AA275" s="287">
        <f>IF(ABS(Table1[[#This Row],[Prod2]]-Table1[[#This Row],[Plan Revised]])&gt;Table1[[#This Row],[Plan Revised]],0,IF(Table1[[#This Row],[Plan Revised]]=0,0,1-ABS(Table1[[#This Row],[Prod2]]-Table1[[#This Row],[Plan Revised]])/Table1[[#This Row],[Plan Revised]]))</f>
        <v>0</v>
      </c>
      <c r="AB275" s="11"/>
      <c r="AC275" s="30"/>
      <c r="AD275"/>
      <c r="AF275"/>
    </row>
    <row r="276" spans="1:32">
      <c r="A276" s="15" t="str">
        <f>IF(Table1[Week]=WeekSel,"Yes","No")</f>
        <v>No</v>
      </c>
      <c r="B276" s="15" t="str">
        <f>IF((Table1[StartDate]&gt;=Date.GraphMin)*(Table1[StartDate]&lt;=Date.GraphMax)=1,"Yes","No")</f>
        <v>Yes</v>
      </c>
      <c r="C276" s="15" t="str">
        <f>IF(OR(Table1[[#This Row],[Site]]="FOOD MILLING",Table1[[#This Row],[Site]]="GODACO"), "No", "Yes")</f>
        <v>Yes</v>
      </c>
      <c r="D276" s="40">
        <f>MAX(DATE(Table1[Year],1,1),DATE(Table1[Year],1,1)-WEEKDAY(DATE(Table1[Year],1,1),2)+(Table1[WeekNum]-1)*7+1)</f>
        <v>44704</v>
      </c>
      <c r="E276" s="40">
        <f>MIN(DATE(Table1[Year]+1,1,0),DATE(Table1[Year],1,1)-WEEKDAY(DATE(Table1[Year],1,1),2)+Table1[WeekNum]*7)</f>
        <v>44710</v>
      </c>
      <c r="F276" s="11">
        <v>2022</v>
      </c>
      <c r="G276" s="15">
        <f t="shared" si="8"/>
        <v>5</v>
      </c>
      <c r="H276" s="15">
        <v>22</v>
      </c>
      <c r="I276" s="195" t="str">
        <f>"W" &amp;Table1[[#This Row],[WeekNum]]</f>
        <v>W22</v>
      </c>
      <c r="J276" s="195" t="str">
        <f t="shared" si="9"/>
        <v>22-W22</v>
      </c>
      <c r="K276" s="11" t="s">
        <v>496</v>
      </c>
      <c r="L276" s="11"/>
      <c r="M276" s="266" t="s">
        <v>77</v>
      </c>
      <c r="N276" s="266" t="s">
        <v>368</v>
      </c>
      <c r="O276" s="266" t="s">
        <v>386</v>
      </c>
      <c r="P276" s="11" t="s">
        <v>387</v>
      </c>
      <c r="Q276" s="11" t="s">
        <v>419</v>
      </c>
      <c r="R276" s="11">
        <v>0</v>
      </c>
      <c r="S276" s="11">
        <v>0</v>
      </c>
      <c r="T276" s="11">
        <f>ABS(Table1[[#This Row],[Prod]]-Table1[[#This Row],[Planned]])</f>
        <v>0</v>
      </c>
      <c r="U276" s="213">
        <f>IF(ABS(Table1[[#This Row],[Prod]]-Table1[[#This Row],[Planned]])&gt;Table1[[#This Row],[Planned]],0,IF(Table1[[#This Row],[Planned]]=0,0,1-ABS(Table1[[#This Row],[Prod]]-Table1[[#This Row],[Planned]])/Table1[[#This Row],[Planned]]))</f>
        <v>0</v>
      </c>
      <c r="V276" s="11"/>
      <c r="W276" s="11"/>
      <c r="X276" s="27">
        <v>0</v>
      </c>
      <c r="Y276" s="11">
        <f>Table1[[#This Row],[Prod]]</f>
        <v>0</v>
      </c>
      <c r="Z276" s="11">
        <f>ABS(Table1[[#This Row],[Prod2]]-Table1[[#This Row],[Plan Revised]])</f>
        <v>0</v>
      </c>
      <c r="AA276" s="287">
        <f>IF(ABS(Table1[[#This Row],[Prod2]]-Table1[[#This Row],[Plan Revised]])&gt;Table1[[#This Row],[Plan Revised]],0,IF(Table1[[#This Row],[Plan Revised]]=0,0,1-ABS(Table1[[#This Row],[Prod2]]-Table1[[#This Row],[Plan Revised]])/Table1[[#This Row],[Plan Revised]]))</f>
        <v>0</v>
      </c>
      <c r="AB276" s="11"/>
      <c r="AC276" s="30"/>
      <c r="AD276"/>
      <c r="AF276"/>
    </row>
    <row r="277" spans="1:32">
      <c r="A277" s="15" t="str">
        <f>IF(Table1[Week]=WeekSel,"Yes","No")</f>
        <v>No</v>
      </c>
      <c r="B277" s="15" t="str">
        <f>IF((Table1[StartDate]&gt;=Date.GraphMin)*(Table1[StartDate]&lt;=Date.GraphMax)=1,"Yes","No")</f>
        <v>Yes</v>
      </c>
      <c r="C277" s="15" t="str">
        <f>IF(OR(Table1[[#This Row],[Site]]="FOOD MILLING",Table1[[#This Row],[Site]]="GODACO"), "No", "Yes")</f>
        <v>Yes</v>
      </c>
      <c r="D277" s="40">
        <f>MAX(DATE(Table1[Year],1,1),DATE(Table1[Year],1,1)-WEEKDAY(DATE(Table1[Year],1,1),2)+(Table1[WeekNum]-1)*7+1)</f>
        <v>44704</v>
      </c>
      <c r="E277" s="40">
        <f>MIN(DATE(Table1[Year]+1,1,0),DATE(Table1[Year],1,1)-WEEKDAY(DATE(Table1[Year],1,1),2)+Table1[WeekNum]*7)</f>
        <v>44710</v>
      </c>
      <c r="F277" s="11">
        <v>2022</v>
      </c>
      <c r="G277" s="15">
        <f t="shared" si="8"/>
        <v>5</v>
      </c>
      <c r="H277" s="15">
        <v>22</v>
      </c>
      <c r="I277" s="195" t="str">
        <f>"W" &amp;Table1[[#This Row],[WeekNum]]</f>
        <v>W22</v>
      </c>
      <c r="J277" s="195" t="str">
        <f t="shared" si="9"/>
        <v>22-W22</v>
      </c>
      <c r="K277" s="11" t="s">
        <v>498</v>
      </c>
      <c r="L277" s="11"/>
      <c r="M277" s="266" t="s">
        <v>72</v>
      </c>
      <c r="N277" s="266" t="s">
        <v>44</v>
      </c>
      <c r="O277" s="266" t="s">
        <v>389</v>
      </c>
      <c r="P277" s="11" t="s">
        <v>390</v>
      </c>
      <c r="Q277" s="11" t="s">
        <v>421</v>
      </c>
      <c r="R277" s="11">
        <v>466</v>
      </c>
      <c r="S277" s="11">
        <v>266.83199999999999</v>
      </c>
      <c r="T277" s="11">
        <f>ABS(Table1[[#This Row],[Prod]]-Table1[[#This Row],[Planned]])</f>
        <v>199.16800000000001</v>
      </c>
      <c r="U277" s="213">
        <f>IF(ABS(Table1[[#This Row],[Prod]]-Table1[[#This Row],[Planned]])&gt;Table1[[#This Row],[Planned]],0,IF(Table1[[#This Row],[Planned]]=0,0,1-ABS(Table1[[#This Row],[Prod]]-Table1[[#This Row],[Planned]])/Table1[[#This Row],[Planned]]))</f>
        <v>0.57260085836909869</v>
      </c>
      <c r="V277" s="11"/>
      <c r="W277" s="11"/>
      <c r="X277" s="27">
        <v>466</v>
      </c>
      <c r="Y277" s="11">
        <f>Table1[[#This Row],[Prod]]</f>
        <v>266.83199999999999</v>
      </c>
      <c r="Z277" s="11">
        <f>ABS(Table1[[#This Row],[Prod2]]-Table1[[#This Row],[Plan Revised]])</f>
        <v>199.16800000000001</v>
      </c>
      <c r="AA277" s="287">
        <f>IF(ABS(Table1[[#This Row],[Prod2]]-Table1[[#This Row],[Plan Revised]])&gt;Table1[[#This Row],[Plan Revised]],0,IF(Table1[[#This Row],[Plan Revised]]=0,0,1-ABS(Table1[[#This Row],[Prod2]]-Table1[[#This Row],[Plan Revised]])/Table1[[#This Row],[Plan Revised]]))</f>
        <v>0.57260085836909869</v>
      </c>
      <c r="AB277" s="11"/>
      <c r="AC277" s="30"/>
      <c r="AD277"/>
      <c r="AF277"/>
    </row>
    <row r="278" spans="1:32">
      <c r="A278" s="15" t="str">
        <f>IF(Table1[Week]=WeekSel,"Yes","No")</f>
        <v>No</v>
      </c>
      <c r="B278" s="15" t="str">
        <f>IF((Table1[StartDate]&gt;=Date.GraphMin)*(Table1[StartDate]&lt;=Date.GraphMax)=1,"Yes","No")</f>
        <v>Yes</v>
      </c>
      <c r="C278" s="15" t="str">
        <f>IF(OR(Table1[[#This Row],[Site]]="FOOD MILLING",Table1[[#This Row],[Site]]="GODACO"), "No", "Yes")</f>
        <v>Yes</v>
      </c>
      <c r="D278" s="40">
        <f>MAX(DATE(Table1[Year],1,1),DATE(Table1[Year],1,1)-WEEKDAY(DATE(Table1[Year],1,1),2)+(Table1[WeekNum]-1)*7+1)</f>
        <v>44704</v>
      </c>
      <c r="E278" s="40">
        <f>MIN(DATE(Table1[Year]+1,1,0),DATE(Table1[Year],1,1)-WEEKDAY(DATE(Table1[Year],1,1),2)+Table1[WeekNum]*7)</f>
        <v>44710</v>
      </c>
      <c r="F278" s="11">
        <v>2022</v>
      </c>
      <c r="G278" s="15">
        <f t="shared" si="8"/>
        <v>5</v>
      </c>
      <c r="H278" s="15">
        <v>22</v>
      </c>
      <c r="I278" s="195" t="str">
        <f>"W" &amp;Table1[[#This Row],[WeekNum]]</f>
        <v>W22</v>
      </c>
      <c r="J278" s="195" t="str">
        <f t="shared" si="9"/>
        <v>22-W22</v>
      </c>
      <c r="K278" s="11" t="s">
        <v>520</v>
      </c>
      <c r="L278" s="11"/>
      <c r="M278" s="266" t="s">
        <v>72</v>
      </c>
      <c r="N278" s="266" t="s">
        <v>44</v>
      </c>
      <c r="O278" s="266" t="s">
        <v>391</v>
      </c>
      <c r="P278" s="11" t="s">
        <v>392</v>
      </c>
      <c r="Q278" s="11" t="s">
        <v>421</v>
      </c>
      <c r="R278" s="11">
        <v>0</v>
      </c>
      <c r="S278" s="11">
        <v>0</v>
      </c>
      <c r="T278" s="11">
        <f>ABS(Table1[[#This Row],[Prod]]-Table1[[#This Row],[Planned]])</f>
        <v>0</v>
      </c>
      <c r="U278" s="213">
        <f>IF(ABS(Table1[[#This Row],[Prod]]-Table1[[#This Row],[Planned]])&gt;Table1[[#This Row],[Planned]],0,IF(Table1[[#This Row],[Planned]]=0,0,1-ABS(Table1[[#This Row],[Prod]]-Table1[[#This Row],[Planned]])/Table1[[#This Row],[Planned]]))</f>
        <v>0</v>
      </c>
      <c r="V278" s="11"/>
      <c r="W278" s="11"/>
      <c r="X278" s="27">
        <v>0</v>
      </c>
      <c r="Y278" s="11">
        <f>Table1[[#This Row],[Prod]]</f>
        <v>0</v>
      </c>
      <c r="Z278" s="11">
        <f>ABS(Table1[[#This Row],[Prod2]]-Table1[[#This Row],[Plan Revised]])</f>
        <v>0</v>
      </c>
      <c r="AA278" s="287">
        <f>IF(ABS(Table1[[#This Row],[Prod2]]-Table1[[#This Row],[Plan Revised]])&gt;Table1[[#This Row],[Plan Revised]],0,IF(Table1[[#This Row],[Plan Revised]]=0,0,1-ABS(Table1[[#This Row],[Prod2]]-Table1[[#This Row],[Plan Revised]])/Table1[[#This Row],[Plan Revised]]))</f>
        <v>0</v>
      </c>
      <c r="AB278" s="11"/>
      <c r="AC278" s="30"/>
      <c r="AD278"/>
      <c r="AF278"/>
    </row>
    <row r="279" spans="1:32">
      <c r="A279" s="15" t="str">
        <f>IF(Table1[Week]=WeekSel,"Yes","No")</f>
        <v>No</v>
      </c>
      <c r="B279" s="15" t="str">
        <f>IF((Table1[StartDate]&gt;=Date.GraphMin)*(Table1[StartDate]&lt;=Date.GraphMax)=1,"Yes","No")</f>
        <v>Yes</v>
      </c>
      <c r="C279" s="15" t="str">
        <f>IF(OR(Table1[[#This Row],[Site]]="FOOD MILLING",Table1[[#This Row],[Site]]="GODACO"), "No", "Yes")</f>
        <v>Yes</v>
      </c>
      <c r="D279" s="40">
        <f>MAX(DATE(Table1[Year],1,1),DATE(Table1[Year],1,1)-WEEKDAY(DATE(Table1[Year],1,1),2)+(Table1[WeekNum]-1)*7+1)</f>
        <v>44704</v>
      </c>
      <c r="E279" s="40">
        <f>MIN(DATE(Table1[Year]+1,1,0),DATE(Table1[Year],1,1)-WEEKDAY(DATE(Table1[Year],1,1),2)+Table1[WeekNum]*7)</f>
        <v>44710</v>
      </c>
      <c r="F279" s="11">
        <v>2022</v>
      </c>
      <c r="G279" s="15">
        <f t="shared" si="8"/>
        <v>5</v>
      </c>
      <c r="H279" s="15">
        <v>22</v>
      </c>
      <c r="I279" s="195" t="str">
        <f>"W" &amp;Table1[[#This Row],[WeekNum]]</f>
        <v>W22</v>
      </c>
      <c r="J279" s="195" t="str">
        <f t="shared" si="9"/>
        <v>22-W22</v>
      </c>
      <c r="K279" s="11" t="s">
        <v>521</v>
      </c>
      <c r="L279" s="11"/>
      <c r="M279" s="266" t="s">
        <v>72</v>
      </c>
      <c r="N279" s="266" t="s">
        <v>44</v>
      </c>
      <c r="O279" s="266" t="s">
        <v>391</v>
      </c>
      <c r="P279" s="11" t="s">
        <v>392</v>
      </c>
      <c r="Q279" s="11" t="s">
        <v>421</v>
      </c>
      <c r="R279" s="11">
        <v>0</v>
      </c>
      <c r="S279" s="11">
        <v>0</v>
      </c>
      <c r="T279" s="11">
        <f>ABS(Table1[[#This Row],[Prod]]-Table1[[#This Row],[Planned]])</f>
        <v>0</v>
      </c>
      <c r="U279" s="213">
        <f>IF(ABS(Table1[[#This Row],[Prod]]-Table1[[#This Row],[Planned]])&gt;Table1[[#This Row],[Planned]],0,IF(Table1[[#This Row],[Planned]]=0,0,1-ABS(Table1[[#This Row],[Prod]]-Table1[[#This Row],[Planned]])/Table1[[#This Row],[Planned]]))</f>
        <v>0</v>
      </c>
      <c r="V279" s="11"/>
      <c r="W279" s="11"/>
      <c r="X279" s="27">
        <v>0</v>
      </c>
      <c r="Y279" s="11">
        <f>Table1[[#This Row],[Prod]]</f>
        <v>0</v>
      </c>
      <c r="Z279" s="11">
        <f>ABS(Table1[[#This Row],[Prod2]]-Table1[[#This Row],[Plan Revised]])</f>
        <v>0</v>
      </c>
      <c r="AA279" s="287">
        <f>IF(ABS(Table1[[#This Row],[Prod2]]-Table1[[#This Row],[Plan Revised]])&gt;Table1[[#This Row],[Plan Revised]],0,IF(Table1[[#This Row],[Plan Revised]]=0,0,1-ABS(Table1[[#This Row],[Prod2]]-Table1[[#This Row],[Plan Revised]])/Table1[[#This Row],[Plan Revised]]))</f>
        <v>0</v>
      </c>
      <c r="AB279" s="11"/>
      <c r="AC279" s="30"/>
      <c r="AD279"/>
      <c r="AF279"/>
    </row>
    <row r="280" spans="1:32">
      <c r="A280" s="15" t="str">
        <f>IF(Table1[Week]=WeekSel,"Yes","No")</f>
        <v>No</v>
      </c>
      <c r="B280" s="15" t="str">
        <f>IF((Table1[StartDate]&gt;=Date.GraphMin)*(Table1[StartDate]&lt;=Date.GraphMax)=1,"Yes","No")</f>
        <v>Yes</v>
      </c>
      <c r="C280" s="15" t="str">
        <f>IF(OR(Table1[[#This Row],[Site]]="FOOD MILLING",Table1[[#This Row],[Site]]="GODACO"), "No", "Yes")</f>
        <v>Yes</v>
      </c>
      <c r="D280" s="40">
        <f>MAX(DATE(Table1[Year],1,1),DATE(Table1[Year],1,1)-WEEKDAY(DATE(Table1[Year],1,1),2)+(Table1[WeekNum]-1)*7+1)</f>
        <v>44704</v>
      </c>
      <c r="E280" s="40">
        <f>MIN(DATE(Table1[Year]+1,1,0),DATE(Table1[Year],1,1)-WEEKDAY(DATE(Table1[Year],1,1),2)+Table1[WeekNum]*7)</f>
        <v>44710</v>
      </c>
      <c r="F280" s="11">
        <v>2022</v>
      </c>
      <c r="G280" s="15">
        <f t="shared" si="8"/>
        <v>5</v>
      </c>
      <c r="H280" s="15">
        <v>22</v>
      </c>
      <c r="I280" s="195" t="str">
        <f>"W" &amp;Table1[[#This Row],[WeekNum]]</f>
        <v>W22</v>
      </c>
      <c r="J280" s="195" t="str">
        <f t="shared" si="9"/>
        <v>22-W22</v>
      </c>
      <c r="K280" s="11" t="s">
        <v>684</v>
      </c>
      <c r="L280" s="11"/>
      <c r="M280" s="266" t="s">
        <v>72</v>
      </c>
      <c r="N280" s="266" t="s">
        <v>44</v>
      </c>
      <c r="O280" s="266" t="s">
        <v>391</v>
      </c>
      <c r="P280" s="11" t="s">
        <v>392</v>
      </c>
      <c r="Q280" s="11" t="s">
        <v>421</v>
      </c>
      <c r="R280" s="11">
        <v>1200</v>
      </c>
      <c r="S280" s="11">
        <v>556.14</v>
      </c>
      <c r="T280" s="11">
        <f>ABS(Table1[[#This Row],[Prod]]-Table1[[#This Row],[Planned]])</f>
        <v>643.86</v>
      </c>
      <c r="U280" s="213">
        <f>IF(ABS(Table1[[#This Row],[Prod]]-Table1[[#This Row],[Planned]])&gt;Table1[[#This Row],[Planned]],0,IF(Table1[[#This Row],[Planned]]=0,0,1-ABS(Table1[[#This Row],[Prod]]-Table1[[#This Row],[Planned]])/Table1[[#This Row],[Planned]]))</f>
        <v>0.46345000000000003</v>
      </c>
      <c r="V280" s="11"/>
      <c r="W280" s="11"/>
      <c r="X280" s="27">
        <v>550</v>
      </c>
      <c r="Y280" s="11">
        <f>Table1[[#This Row],[Prod]]</f>
        <v>556.14</v>
      </c>
      <c r="Z280" s="11">
        <f>ABS(Table1[[#This Row],[Prod2]]-Table1[[#This Row],[Plan Revised]])</f>
        <v>6.1399999999999864</v>
      </c>
      <c r="AA280" s="287">
        <f>IF(ABS(Table1[[#This Row],[Prod2]]-Table1[[#This Row],[Plan Revised]])&gt;Table1[[#This Row],[Plan Revised]],0,IF(Table1[[#This Row],[Plan Revised]]=0,0,1-ABS(Table1[[#This Row],[Prod2]]-Table1[[#This Row],[Plan Revised]])/Table1[[#This Row],[Plan Revised]]))</f>
        <v>0.98883636363636362</v>
      </c>
      <c r="AB280" s="11"/>
      <c r="AC280" s="30"/>
      <c r="AD280"/>
      <c r="AF280"/>
    </row>
    <row r="281" spans="1:32">
      <c r="A281" s="15" t="str">
        <f>IF(Table1[Week]=WeekSel,"Yes","No")</f>
        <v>No</v>
      </c>
      <c r="B281" s="15" t="str">
        <f>IF((Table1[StartDate]&gt;=Date.GraphMin)*(Table1[StartDate]&lt;=Date.GraphMax)=1,"Yes","No")</f>
        <v>Yes</v>
      </c>
      <c r="C281" s="15" t="str">
        <f>IF(OR(Table1[[#This Row],[Site]]="FOOD MILLING",Table1[[#This Row],[Site]]="GODACO"), "No", "Yes")</f>
        <v>Yes</v>
      </c>
      <c r="D281" s="40">
        <f>MAX(DATE(Table1[Year],1,1),DATE(Table1[Year],1,1)-WEEKDAY(DATE(Table1[Year],1,1),2)+(Table1[WeekNum]-1)*7+1)</f>
        <v>44704</v>
      </c>
      <c r="E281" s="40">
        <f>MIN(DATE(Table1[Year]+1,1,0),DATE(Table1[Year],1,1)-WEEKDAY(DATE(Table1[Year],1,1),2)+Table1[WeekNum]*7)</f>
        <v>44710</v>
      </c>
      <c r="F281" s="11">
        <v>2022</v>
      </c>
      <c r="G281" s="15">
        <f t="shared" si="8"/>
        <v>5</v>
      </c>
      <c r="H281" s="15">
        <v>22</v>
      </c>
      <c r="I281" s="195" t="str">
        <f>"W" &amp;Table1[[#This Row],[WeekNum]]</f>
        <v>W22</v>
      </c>
      <c r="J281" s="195" t="str">
        <f t="shared" si="9"/>
        <v>22-W22</v>
      </c>
      <c r="K281" s="11" t="s">
        <v>685</v>
      </c>
      <c r="L281" s="11"/>
      <c r="M281" s="266" t="s">
        <v>72</v>
      </c>
      <c r="N281" s="266" t="s">
        <v>44</v>
      </c>
      <c r="O281" s="266" t="s">
        <v>391</v>
      </c>
      <c r="P281" s="11" t="s">
        <v>392</v>
      </c>
      <c r="Q281" s="11" t="s">
        <v>421</v>
      </c>
      <c r="R281" s="11">
        <v>0</v>
      </c>
      <c r="S281" s="11">
        <v>0</v>
      </c>
      <c r="T281" s="11">
        <f>ABS(Table1[[#This Row],[Prod]]-Table1[[#This Row],[Planned]])</f>
        <v>0</v>
      </c>
      <c r="U281" s="213">
        <f>IF(ABS(Table1[[#This Row],[Prod]]-Table1[[#This Row],[Planned]])&gt;Table1[[#This Row],[Planned]],0,IF(Table1[[#This Row],[Planned]]=0,0,1-ABS(Table1[[#This Row],[Prod]]-Table1[[#This Row],[Planned]])/Table1[[#This Row],[Planned]]))</f>
        <v>0</v>
      </c>
      <c r="V281" s="11"/>
      <c r="W281" s="11"/>
      <c r="X281" s="27">
        <v>0</v>
      </c>
      <c r="Y281" s="11">
        <f>Table1[[#This Row],[Prod]]</f>
        <v>0</v>
      </c>
      <c r="Z281" s="11">
        <f>ABS(Table1[[#This Row],[Prod2]]-Table1[[#This Row],[Plan Revised]])</f>
        <v>0</v>
      </c>
      <c r="AA281" s="287">
        <f>IF(ABS(Table1[[#This Row],[Prod2]]-Table1[[#This Row],[Plan Revised]])&gt;Table1[[#This Row],[Plan Revised]],0,IF(Table1[[#This Row],[Plan Revised]]=0,0,1-ABS(Table1[[#This Row],[Prod2]]-Table1[[#This Row],[Plan Revised]])/Table1[[#This Row],[Plan Revised]]))</f>
        <v>0</v>
      </c>
      <c r="AB281" s="11"/>
      <c r="AC281" s="30"/>
      <c r="AD281"/>
      <c r="AF281"/>
    </row>
    <row r="282" spans="1:32">
      <c r="A282" s="15" t="str">
        <f>IF(Table1[Week]=WeekSel,"Yes","No")</f>
        <v>No</v>
      </c>
      <c r="B282" s="15" t="str">
        <f>IF((Table1[StartDate]&gt;=Date.GraphMin)*(Table1[StartDate]&lt;=Date.GraphMax)=1,"Yes","No")</f>
        <v>Yes</v>
      </c>
      <c r="C282" s="15" t="str">
        <f>IF(OR(Table1[[#This Row],[Site]]="FOOD MILLING",Table1[[#This Row],[Site]]="GODACO"), "No", "Yes")</f>
        <v>Yes</v>
      </c>
      <c r="D282" s="40">
        <f>MAX(DATE(Table1[Year],1,1),DATE(Table1[Year],1,1)-WEEKDAY(DATE(Table1[Year],1,1),2)+(Table1[WeekNum]-1)*7+1)</f>
        <v>44704</v>
      </c>
      <c r="E282" s="40">
        <f>MIN(DATE(Table1[Year]+1,1,0),DATE(Table1[Year],1,1)-WEEKDAY(DATE(Table1[Year],1,1),2)+Table1[WeekNum]*7)</f>
        <v>44710</v>
      </c>
      <c r="F282" s="11">
        <v>2022</v>
      </c>
      <c r="G282" s="15">
        <f t="shared" si="8"/>
        <v>5</v>
      </c>
      <c r="H282" s="15">
        <v>22</v>
      </c>
      <c r="I282" s="195" t="str">
        <f>"W" &amp;Table1[[#This Row],[WeekNum]]</f>
        <v>W22</v>
      </c>
      <c r="J282" s="195" t="str">
        <f t="shared" si="9"/>
        <v>22-W22</v>
      </c>
      <c r="K282" s="11" t="s">
        <v>686</v>
      </c>
      <c r="L282" s="11"/>
      <c r="M282" s="266" t="s">
        <v>72</v>
      </c>
      <c r="N282" s="266" t="s">
        <v>44</v>
      </c>
      <c r="O282" s="266" t="s">
        <v>389</v>
      </c>
      <c r="P282" s="11" t="s">
        <v>390</v>
      </c>
      <c r="Q282" s="11" t="s">
        <v>421</v>
      </c>
      <c r="R282" s="11">
        <v>0</v>
      </c>
      <c r="S282" s="11">
        <v>0</v>
      </c>
      <c r="T282" s="11">
        <f>ABS(Table1[[#This Row],[Prod]]-Table1[[#This Row],[Planned]])</f>
        <v>0</v>
      </c>
      <c r="U282" s="213">
        <f>IF(ABS(Table1[[#This Row],[Prod]]-Table1[[#This Row],[Planned]])&gt;Table1[[#This Row],[Planned]],0,IF(Table1[[#This Row],[Planned]]=0,0,1-ABS(Table1[[#This Row],[Prod]]-Table1[[#This Row],[Planned]])/Table1[[#This Row],[Planned]]))</f>
        <v>0</v>
      </c>
      <c r="V282" s="11"/>
      <c r="W282" s="11"/>
      <c r="X282" s="27">
        <v>360</v>
      </c>
      <c r="Y282" s="11">
        <f>Table1[[#This Row],[Prod]]</f>
        <v>0</v>
      </c>
      <c r="Z282" s="11">
        <f>ABS(Table1[[#This Row],[Prod2]]-Table1[[#This Row],[Plan Revised]])</f>
        <v>360</v>
      </c>
      <c r="AA282" s="287">
        <f>IF(ABS(Table1[[#This Row],[Prod2]]-Table1[[#This Row],[Plan Revised]])&gt;Table1[[#This Row],[Plan Revised]],0,IF(Table1[[#This Row],[Plan Revised]]=0,0,1-ABS(Table1[[#This Row],[Prod2]]-Table1[[#This Row],[Plan Revised]])/Table1[[#This Row],[Plan Revised]]))</f>
        <v>0</v>
      </c>
      <c r="AB282" s="11"/>
      <c r="AC282" s="30"/>
      <c r="AD282"/>
      <c r="AF282"/>
    </row>
    <row r="283" spans="1:32">
      <c r="A283" s="15" t="str">
        <f>IF(Table1[Week]=WeekSel,"Yes","No")</f>
        <v>No</v>
      </c>
      <c r="B283" s="15" t="str">
        <f>IF((Table1[StartDate]&gt;=Date.GraphMin)*(Table1[StartDate]&lt;=Date.GraphMax)=1,"Yes","No")</f>
        <v>Yes</v>
      </c>
      <c r="C283" s="15" t="str">
        <f>IF(OR(Table1[[#This Row],[Site]]="FOOD MILLING",Table1[[#This Row],[Site]]="GODACO"), "No", "Yes")</f>
        <v>Yes</v>
      </c>
      <c r="D283" s="40">
        <f>MAX(DATE(Table1[Year],1,1),DATE(Table1[Year],1,1)-WEEKDAY(DATE(Table1[Year],1,1),2)+(Table1[WeekNum]-1)*7+1)</f>
        <v>44704</v>
      </c>
      <c r="E283" s="40">
        <f>MIN(DATE(Table1[Year]+1,1,0),DATE(Table1[Year],1,1)-WEEKDAY(DATE(Table1[Year],1,1),2)+Table1[WeekNum]*7)</f>
        <v>44710</v>
      </c>
      <c r="F283" s="11">
        <v>2022</v>
      </c>
      <c r="G283" s="15">
        <f t="shared" si="8"/>
        <v>5</v>
      </c>
      <c r="H283" s="15">
        <v>22</v>
      </c>
      <c r="I283" s="195" t="str">
        <f>"W" &amp;Table1[[#This Row],[WeekNum]]</f>
        <v>W22</v>
      </c>
      <c r="J283" s="195" t="str">
        <f t="shared" si="9"/>
        <v>22-W22</v>
      </c>
      <c r="K283" s="11" t="s">
        <v>687</v>
      </c>
      <c r="L283" s="11"/>
      <c r="M283" s="266" t="s">
        <v>72</v>
      </c>
      <c r="N283" s="266" t="s">
        <v>44</v>
      </c>
      <c r="O283" s="266" t="s">
        <v>389</v>
      </c>
      <c r="P283" s="11" t="s">
        <v>390</v>
      </c>
      <c r="Q283" s="11" t="s">
        <v>421</v>
      </c>
      <c r="R283" s="11">
        <v>0</v>
      </c>
      <c r="S283" s="11">
        <v>0</v>
      </c>
      <c r="T283" s="11">
        <f>ABS(Table1[[#This Row],[Prod]]-Table1[[#This Row],[Planned]])</f>
        <v>0</v>
      </c>
      <c r="U283" s="213">
        <f>IF(ABS(Table1[[#This Row],[Prod]]-Table1[[#This Row],[Planned]])&gt;Table1[[#This Row],[Planned]],0,IF(Table1[[#This Row],[Planned]]=0,0,1-ABS(Table1[[#This Row],[Prod]]-Table1[[#This Row],[Planned]])/Table1[[#This Row],[Planned]]))</f>
        <v>0</v>
      </c>
      <c r="V283" s="11"/>
      <c r="W283" s="11"/>
      <c r="X283" s="27">
        <v>360</v>
      </c>
      <c r="Y283" s="11">
        <f>Table1[[#This Row],[Prod]]</f>
        <v>0</v>
      </c>
      <c r="Z283" s="11">
        <f>ABS(Table1[[#This Row],[Prod2]]-Table1[[#This Row],[Plan Revised]])</f>
        <v>360</v>
      </c>
      <c r="AA283" s="287">
        <f>IF(ABS(Table1[[#This Row],[Prod2]]-Table1[[#This Row],[Plan Revised]])&gt;Table1[[#This Row],[Plan Revised]],0,IF(Table1[[#This Row],[Plan Revised]]=0,0,1-ABS(Table1[[#This Row],[Prod2]]-Table1[[#This Row],[Plan Revised]])/Table1[[#This Row],[Plan Revised]]))</f>
        <v>0</v>
      </c>
      <c r="AB283" s="11"/>
      <c r="AC283" s="30"/>
      <c r="AD283"/>
      <c r="AF283"/>
    </row>
    <row r="284" spans="1:32">
      <c r="A284" s="15" t="str">
        <f>IF(Table1[Week]=WeekSel,"Yes","No")</f>
        <v>No</v>
      </c>
      <c r="B284" s="15" t="str">
        <f>IF((Table1[StartDate]&gt;=Date.GraphMin)*(Table1[StartDate]&lt;=Date.GraphMax)=1,"Yes","No")</f>
        <v>Yes</v>
      </c>
      <c r="C284" s="15" t="str">
        <f>IF(OR(Table1[[#This Row],[Site]]="FOOD MILLING",Table1[[#This Row],[Site]]="GODACO"), "No", "Yes")</f>
        <v>Yes</v>
      </c>
      <c r="D284" s="40">
        <f>MAX(DATE(Table1[Year],1,1),DATE(Table1[Year],1,1)-WEEKDAY(DATE(Table1[Year],1,1),2)+(Table1[WeekNum]-1)*7+1)</f>
        <v>44704</v>
      </c>
      <c r="E284" s="40">
        <f>MIN(DATE(Table1[Year]+1,1,0),DATE(Table1[Year],1,1)-WEEKDAY(DATE(Table1[Year],1,1),2)+Table1[WeekNum]*7)</f>
        <v>44710</v>
      </c>
      <c r="F284" s="11">
        <v>2022</v>
      </c>
      <c r="G284" s="15">
        <f t="shared" si="8"/>
        <v>5</v>
      </c>
      <c r="H284" s="15">
        <v>22</v>
      </c>
      <c r="I284" s="195" t="str">
        <f>"W" &amp;Table1[[#This Row],[WeekNum]]</f>
        <v>W22</v>
      </c>
      <c r="J284" s="195" t="str">
        <f t="shared" si="9"/>
        <v>22-W22</v>
      </c>
      <c r="K284" s="11" t="s">
        <v>513</v>
      </c>
      <c r="L284" s="11"/>
      <c r="M284" s="266" t="s">
        <v>72</v>
      </c>
      <c r="N284" s="266" t="s">
        <v>369</v>
      </c>
      <c r="O284" s="266" t="s">
        <v>391</v>
      </c>
      <c r="P284" s="11" t="s">
        <v>393</v>
      </c>
      <c r="Q284" s="11" t="s">
        <v>421</v>
      </c>
      <c r="R284" s="11">
        <v>450</v>
      </c>
      <c r="S284" s="11">
        <v>315</v>
      </c>
      <c r="T284" s="11">
        <f>ABS(Table1[[#This Row],[Prod]]-Table1[[#This Row],[Planned]])</f>
        <v>135</v>
      </c>
      <c r="U284" s="213">
        <f>IF(ABS(Table1[[#This Row],[Prod]]-Table1[[#This Row],[Planned]])&gt;Table1[[#This Row],[Planned]],0,IF(Table1[[#This Row],[Planned]]=0,0,1-ABS(Table1[[#This Row],[Prod]]-Table1[[#This Row],[Planned]])/Table1[[#This Row],[Planned]]))</f>
        <v>0.7</v>
      </c>
      <c r="V284" s="11"/>
      <c r="W284" s="11"/>
      <c r="X284" s="27">
        <v>300</v>
      </c>
      <c r="Y284" s="11">
        <f>Table1[[#This Row],[Prod]]</f>
        <v>315</v>
      </c>
      <c r="Z284" s="11">
        <f>ABS(Table1[[#This Row],[Prod2]]-Table1[[#This Row],[Plan Revised]])</f>
        <v>15</v>
      </c>
      <c r="AA284" s="287">
        <f>IF(ABS(Table1[[#This Row],[Prod2]]-Table1[[#This Row],[Plan Revised]])&gt;Table1[[#This Row],[Plan Revised]],0,IF(Table1[[#This Row],[Plan Revised]]=0,0,1-ABS(Table1[[#This Row],[Prod2]]-Table1[[#This Row],[Plan Revised]])/Table1[[#This Row],[Plan Revised]]))</f>
        <v>0.95</v>
      </c>
      <c r="AB284" s="11"/>
      <c r="AC284" s="30"/>
      <c r="AD284"/>
      <c r="AF284"/>
    </row>
    <row r="285" spans="1:32">
      <c r="A285" s="15" t="str">
        <f>IF(Table1[Week]=WeekSel,"Yes","No")</f>
        <v>No</v>
      </c>
      <c r="B285" s="15" t="str">
        <f>IF((Table1[StartDate]&gt;=Date.GraphMin)*(Table1[StartDate]&lt;=Date.GraphMax)=1,"Yes","No")</f>
        <v>Yes</v>
      </c>
      <c r="C285" s="15" t="str">
        <f>IF(OR(Table1[[#This Row],[Site]]="FOOD MILLING",Table1[[#This Row],[Site]]="GODACO"), "No", "Yes")</f>
        <v>Yes</v>
      </c>
      <c r="D285" s="40">
        <f>MAX(DATE(Table1[Year],1,1),DATE(Table1[Year],1,1)-WEEKDAY(DATE(Table1[Year],1,1),2)+(Table1[WeekNum]-1)*7+1)</f>
        <v>44704</v>
      </c>
      <c r="E285" s="40">
        <f>MIN(DATE(Table1[Year]+1,1,0),DATE(Table1[Year],1,1)-WEEKDAY(DATE(Table1[Year],1,1),2)+Table1[WeekNum]*7)</f>
        <v>44710</v>
      </c>
      <c r="F285" s="11">
        <v>2022</v>
      </c>
      <c r="G285" s="15">
        <f t="shared" si="8"/>
        <v>5</v>
      </c>
      <c r="H285" s="15">
        <v>22</v>
      </c>
      <c r="I285" s="195" t="str">
        <f>"W" &amp;Table1[[#This Row],[WeekNum]]</f>
        <v>W22</v>
      </c>
      <c r="J285" s="195" t="str">
        <f t="shared" si="9"/>
        <v>22-W22</v>
      </c>
      <c r="K285" s="11" t="s">
        <v>518</v>
      </c>
      <c r="L285" s="11"/>
      <c r="M285" s="266" t="s">
        <v>72</v>
      </c>
      <c r="N285" s="266" t="s">
        <v>369</v>
      </c>
      <c r="O285" s="11" t="s">
        <v>371</v>
      </c>
      <c r="P285" s="11" t="s">
        <v>371</v>
      </c>
      <c r="Q285" s="11" t="s">
        <v>421</v>
      </c>
      <c r="R285" s="11">
        <v>0</v>
      </c>
      <c r="S285" s="11">
        <v>0</v>
      </c>
      <c r="T285" s="11">
        <f>ABS(Table1[[#This Row],[Prod]]-Table1[[#This Row],[Planned]])</f>
        <v>0</v>
      </c>
      <c r="U285" s="213">
        <f>IF(ABS(Table1[[#This Row],[Prod]]-Table1[[#This Row],[Planned]])&gt;Table1[[#This Row],[Planned]],0,IF(Table1[[#This Row],[Planned]]=0,0,1-ABS(Table1[[#This Row],[Prod]]-Table1[[#This Row],[Planned]])/Table1[[#This Row],[Planned]]))</f>
        <v>0</v>
      </c>
      <c r="V285" s="11"/>
      <c r="W285" s="11"/>
      <c r="X285" s="27">
        <v>0</v>
      </c>
      <c r="Y285" s="11">
        <f>Table1[[#This Row],[Prod]]</f>
        <v>0</v>
      </c>
      <c r="Z285" s="11">
        <f>ABS(Table1[[#This Row],[Prod2]]-Table1[[#This Row],[Plan Revised]])</f>
        <v>0</v>
      </c>
      <c r="AA285" s="287">
        <f>IF(ABS(Table1[[#This Row],[Prod2]]-Table1[[#This Row],[Plan Revised]])&gt;Table1[[#This Row],[Plan Revised]],0,IF(Table1[[#This Row],[Plan Revised]]=0,0,1-ABS(Table1[[#This Row],[Prod2]]-Table1[[#This Row],[Plan Revised]])/Table1[[#This Row],[Plan Revised]]))</f>
        <v>0</v>
      </c>
      <c r="AB285" s="11"/>
      <c r="AC285" s="30"/>
      <c r="AD285"/>
      <c r="AF285"/>
    </row>
    <row r="286" spans="1:32">
      <c r="A286" s="15" t="str">
        <f>IF(Table1[Week]=WeekSel,"Yes","No")</f>
        <v>No</v>
      </c>
      <c r="B286" s="15" t="str">
        <f>IF((Table1[StartDate]&gt;=Date.GraphMin)*(Table1[StartDate]&lt;=Date.GraphMax)=1,"Yes","No")</f>
        <v>Yes</v>
      </c>
      <c r="C286" s="15" t="str">
        <f>IF(OR(Table1[[#This Row],[Site]]="FOOD MILLING",Table1[[#This Row],[Site]]="GODACO"), "No", "Yes")</f>
        <v>Yes</v>
      </c>
      <c r="D286" s="40">
        <f>MAX(DATE(Table1[Year],1,1),DATE(Table1[Year],1,1)-WEEKDAY(DATE(Table1[Year],1,1),2)+(Table1[WeekNum]-1)*7+1)</f>
        <v>44704</v>
      </c>
      <c r="E286" s="40">
        <f>MIN(DATE(Table1[Year]+1,1,0),DATE(Table1[Year],1,1)-WEEKDAY(DATE(Table1[Year],1,1),2)+Table1[WeekNum]*7)</f>
        <v>44710</v>
      </c>
      <c r="F286" s="11">
        <v>2022</v>
      </c>
      <c r="G286" s="15">
        <f t="shared" si="8"/>
        <v>5</v>
      </c>
      <c r="H286" s="15">
        <v>22</v>
      </c>
      <c r="I286" s="195" t="str">
        <f>"W" &amp;Table1[[#This Row],[WeekNum]]</f>
        <v>W22</v>
      </c>
      <c r="J286" s="195" t="str">
        <f t="shared" si="9"/>
        <v>22-W22</v>
      </c>
      <c r="K286" s="11" t="s">
        <v>515</v>
      </c>
      <c r="L286" s="11"/>
      <c r="M286" s="266" t="s">
        <v>72</v>
      </c>
      <c r="N286" s="266" t="s">
        <v>369</v>
      </c>
      <c r="O286" s="11" t="s">
        <v>371</v>
      </c>
      <c r="P286" s="11" t="s">
        <v>371</v>
      </c>
      <c r="Q286" s="11" t="s">
        <v>421</v>
      </c>
      <c r="R286" s="11">
        <v>0</v>
      </c>
      <c r="S286" s="11">
        <v>0</v>
      </c>
      <c r="T286" s="11">
        <f>ABS(Table1[[#This Row],[Prod]]-Table1[[#This Row],[Planned]])</f>
        <v>0</v>
      </c>
      <c r="U286" s="213">
        <f>IF(ABS(Table1[[#This Row],[Prod]]-Table1[[#This Row],[Planned]])&gt;Table1[[#This Row],[Planned]],0,IF(Table1[[#This Row],[Planned]]=0,0,1-ABS(Table1[[#This Row],[Prod]]-Table1[[#This Row],[Planned]])/Table1[[#This Row],[Planned]]))</f>
        <v>0</v>
      </c>
      <c r="V286" s="11"/>
      <c r="W286" s="11"/>
      <c r="X286" s="27">
        <v>0</v>
      </c>
      <c r="Y286" s="11">
        <f>Table1[[#This Row],[Prod]]</f>
        <v>0</v>
      </c>
      <c r="Z286" s="11">
        <f>ABS(Table1[[#This Row],[Prod2]]-Table1[[#This Row],[Plan Revised]])</f>
        <v>0</v>
      </c>
      <c r="AA286" s="287">
        <f>IF(ABS(Table1[[#This Row],[Prod2]]-Table1[[#This Row],[Plan Revised]])&gt;Table1[[#This Row],[Plan Revised]],0,IF(Table1[[#This Row],[Plan Revised]]=0,0,1-ABS(Table1[[#This Row],[Prod2]]-Table1[[#This Row],[Plan Revised]])/Table1[[#This Row],[Plan Revised]]))</f>
        <v>0</v>
      </c>
      <c r="AB286" s="11"/>
      <c r="AC286" s="30"/>
      <c r="AD286"/>
      <c r="AF286"/>
    </row>
    <row r="287" spans="1:32">
      <c r="A287" s="15" t="str">
        <f>IF(Table1[Week]=WeekSel,"Yes","No")</f>
        <v>No</v>
      </c>
      <c r="B287" s="15" t="str">
        <f>IF((Table1[StartDate]&gt;=Date.GraphMin)*(Table1[StartDate]&lt;=Date.GraphMax)=1,"Yes","No")</f>
        <v>Yes</v>
      </c>
      <c r="C287" s="15" t="str">
        <f>IF(OR(Table1[[#This Row],[Site]]="FOOD MILLING",Table1[[#This Row],[Site]]="GODACO"), "No", "Yes")</f>
        <v>Yes</v>
      </c>
      <c r="D287" s="40">
        <f>MAX(DATE(Table1[Year],1,1),DATE(Table1[Year],1,1)-WEEKDAY(DATE(Table1[Year],1,1),2)+(Table1[WeekNum]-1)*7+1)</f>
        <v>44704</v>
      </c>
      <c r="E287" s="40">
        <f>MIN(DATE(Table1[Year]+1,1,0),DATE(Table1[Year],1,1)-WEEKDAY(DATE(Table1[Year],1,1),2)+Table1[WeekNum]*7)</f>
        <v>44710</v>
      </c>
      <c r="F287" s="11">
        <v>2022</v>
      </c>
      <c r="G287" s="15">
        <f t="shared" si="8"/>
        <v>5</v>
      </c>
      <c r="H287" s="15">
        <v>22</v>
      </c>
      <c r="I287" s="195" t="str">
        <f>"W" &amp;Table1[[#This Row],[WeekNum]]</f>
        <v>W22</v>
      </c>
      <c r="J287" s="195" t="str">
        <f t="shared" si="9"/>
        <v>22-W22</v>
      </c>
      <c r="K287" s="11" t="s">
        <v>516</v>
      </c>
      <c r="L287" s="11"/>
      <c r="M287" s="266" t="s">
        <v>72</v>
      </c>
      <c r="N287" s="266" t="s">
        <v>369</v>
      </c>
      <c r="O287" s="11" t="s">
        <v>371</v>
      </c>
      <c r="P287" s="11" t="s">
        <v>371</v>
      </c>
      <c r="Q287" s="11" t="s">
        <v>421</v>
      </c>
      <c r="R287" s="11">
        <v>0</v>
      </c>
      <c r="S287" s="11">
        <v>0</v>
      </c>
      <c r="T287" s="11">
        <f>ABS(Table1[[#This Row],[Prod]]-Table1[[#This Row],[Planned]])</f>
        <v>0</v>
      </c>
      <c r="U287" s="213">
        <f>IF(ABS(Table1[[#This Row],[Prod]]-Table1[[#This Row],[Planned]])&gt;Table1[[#This Row],[Planned]],0,IF(Table1[[#This Row],[Planned]]=0,0,1-ABS(Table1[[#This Row],[Prod]]-Table1[[#This Row],[Planned]])/Table1[[#This Row],[Planned]]))</f>
        <v>0</v>
      </c>
      <c r="V287" s="11"/>
      <c r="W287" s="11"/>
      <c r="X287" s="27">
        <v>0</v>
      </c>
      <c r="Y287" s="11">
        <f>Table1[[#This Row],[Prod]]</f>
        <v>0</v>
      </c>
      <c r="Z287" s="11">
        <f>ABS(Table1[[#This Row],[Prod2]]-Table1[[#This Row],[Plan Revised]])</f>
        <v>0</v>
      </c>
      <c r="AA287" s="287">
        <f>IF(ABS(Table1[[#This Row],[Prod2]]-Table1[[#This Row],[Plan Revised]])&gt;Table1[[#This Row],[Plan Revised]],0,IF(Table1[[#This Row],[Plan Revised]]=0,0,1-ABS(Table1[[#This Row],[Prod2]]-Table1[[#This Row],[Plan Revised]])/Table1[[#This Row],[Plan Revised]]))</f>
        <v>0</v>
      </c>
      <c r="AB287" s="11"/>
      <c r="AC287" s="30"/>
      <c r="AD287"/>
      <c r="AF287"/>
    </row>
    <row r="288" spans="1:32">
      <c r="A288" s="15" t="str">
        <f>IF(Table1[Week]=WeekSel,"Yes","No")</f>
        <v>No</v>
      </c>
      <c r="B288" s="15" t="str">
        <f>IF((Table1[StartDate]&gt;=Date.GraphMin)*(Table1[StartDate]&lt;=Date.GraphMax)=1,"Yes","No")</f>
        <v>Yes</v>
      </c>
      <c r="C288" s="15" t="str">
        <f>IF(OR(Table1[[#This Row],[Site]]="FOOD MILLING",Table1[[#This Row],[Site]]="GODACO"), "No", "Yes")</f>
        <v>Yes</v>
      </c>
      <c r="D288" s="40">
        <f>MAX(DATE(Table1[Year],1,1),DATE(Table1[Year],1,1)-WEEKDAY(DATE(Table1[Year],1,1),2)+(Table1[WeekNum]-1)*7+1)</f>
        <v>44704</v>
      </c>
      <c r="E288" s="40">
        <f>MIN(DATE(Table1[Year]+1,1,0),DATE(Table1[Year],1,1)-WEEKDAY(DATE(Table1[Year],1,1),2)+Table1[WeekNum]*7)</f>
        <v>44710</v>
      </c>
      <c r="F288" s="11">
        <v>2022</v>
      </c>
      <c r="G288" s="15">
        <f t="shared" si="8"/>
        <v>5</v>
      </c>
      <c r="H288" s="15">
        <v>22</v>
      </c>
      <c r="I288" s="195" t="str">
        <f>"W" &amp;Table1[[#This Row],[WeekNum]]</f>
        <v>W22</v>
      </c>
      <c r="J288" s="195" t="str">
        <f t="shared" si="9"/>
        <v>22-W22</v>
      </c>
      <c r="K288" s="11" t="s">
        <v>517</v>
      </c>
      <c r="L288" s="11"/>
      <c r="M288" s="266" t="s">
        <v>72</v>
      </c>
      <c r="N288" s="266" t="s">
        <v>369</v>
      </c>
      <c r="O288" s="11" t="s">
        <v>371</v>
      </c>
      <c r="P288" s="11" t="s">
        <v>371</v>
      </c>
      <c r="Q288" s="11" t="s">
        <v>421</v>
      </c>
      <c r="R288" s="11">
        <v>0</v>
      </c>
      <c r="S288" s="11">
        <v>0</v>
      </c>
      <c r="T288" s="11">
        <f>ABS(Table1[[#This Row],[Prod]]-Table1[[#This Row],[Planned]])</f>
        <v>0</v>
      </c>
      <c r="U288" s="213">
        <f>IF(ABS(Table1[[#This Row],[Prod]]-Table1[[#This Row],[Planned]])&gt;Table1[[#This Row],[Planned]],0,IF(Table1[[#This Row],[Planned]]=0,0,1-ABS(Table1[[#This Row],[Prod]]-Table1[[#This Row],[Planned]])/Table1[[#This Row],[Planned]]))</f>
        <v>0</v>
      </c>
      <c r="V288" s="11"/>
      <c r="W288" s="11"/>
      <c r="X288" s="27">
        <v>0</v>
      </c>
      <c r="Y288" s="11">
        <f>Table1[[#This Row],[Prod]]</f>
        <v>0</v>
      </c>
      <c r="Z288" s="11">
        <f>ABS(Table1[[#This Row],[Prod2]]-Table1[[#This Row],[Plan Revised]])</f>
        <v>0</v>
      </c>
      <c r="AA288" s="287">
        <f>IF(ABS(Table1[[#This Row],[Prod2]]-Table1[[#This Row],[Plan Revised]])&gt;Table1[[#This Row],[Plan Revised]],0,IF(Table1[[#This Row],[Plan Revised]]=0,0,1-ABS(Table1[[#This Row],[Prod2]]-Table1[[#This Row],[Plan Revised]])/Table1[[#This Row],[Plan Revised]]))</f>
        <v>0</v>
      </c>
      <c r="AB288" s="11"/>
      <c r="AC288" s="30"/>
      <c r="AD288"/>
      <c r="AF288"/>
    </row>
    <row r="289" spans="1:32">
      <c r="A289" s="15" t="str">
        <f>IF(Table1[Week]=WeekSel,"Yes","No")</f>
        <v>No</v>
      </c>
      <c r="B289" s="15" t="str">
        <f>IF((Table1[StartDate]&gt;=Date.GraphMin)*(Table1[StartDate]&lt;=Date.GraphMax)=1,"Yes","No")</f>
        <v>Yes</v>
      </c>
      <c r="C289" s="15" t="str">
        <f>IF(OR(Table1[[#This Row],[Site]]="FOOD MILLING",Table1[[#This Row],[Site]]="GODACO"), "No", "Yes")</f>
        <v>Yes</v>
      </c>
      <c r="D289" s="40">
        <f>MAX(DATE(Table1[Year],1,1),DATE(Table1[Year],1,1)-WEEKDAY(DATE(Table1[Year],1,1),2)+(Table1[WeekNum]-1)*7+1)</f>
        <v>44704</v>
      </c>
      <c r="E289" s="40">
        <f>MIN(DATE(Table1[Year]+1,1,0),DATE(Table1[Year],1,1)-WEEKDAY(DATE(Table1[Year],1,1),2)+Table1[WeekNum]*7)</f>
        <v>44710</v>
      </c>
      <c r="F289" s="11">
        <v>2022</v>
      </c>
      <c r="G289" s="15">
        <f t="shared" si="8"/>
        <v>5</v>
      </c>
      <c r="H289" s="15">
        <v>22</v>
      </c>
      <c r="I289" s="195" t="str">
        <f>"W" &amp;Table1[[#This Row],[WeekNum]]</f>
        <v>W22</v>
      </c>
      <c r="J289" s="195" t="str">
        <f t="shared" si="9"/>
        <v>22-W22</v>
      </c>
      <c r="K289" s="11" t="s">
        <v>514</v>
      </c>
      <c r="L289" s="11"/>
      <c r="M289" s="266" t="s">
        <v>72</v>
      </c>
      <c r="N289" s="266" t="s">
        <v>369</v>
      </c>
      <c r="O289" s="266" t="s">
        <v>391</v>
      </c>
      <c r="P289" s="11" t="s">
        <v>393</v>
      </c>
      <c r="Q289" s="11" t="s">
        <v>421</v>
      </c>
      <c r="R289" s="11">
        <v>350</v>
      </c>
      <c r="S289" s="11">
        <v>330</v>
      </c>
      <c r="T289" s="11">
        <f>ABS(Table1[[#This Row],[Prod]]-Table1[[#This Row],[Planned]])</f>
        <v>20</v>
      </c>
      <c r="U289" s="213">
        <f>IF(ABS(Table1[[#This Row],[Prod]]-Table1[[#This Row],[Planned]])&gt;Table1[[#This Row],[Planned]],0,IF(Table1[[#This Row],[Planned]]=0,0,1-ABS(Table1[[#This Row],[Prod]]-Table1[[#This Row],[Planned]])/Table1[[#This Row],[Planned]]))</f>
        <v>0.94285714285714284</v>
      </c>
      <c r="V289" s="11"/>
      <c r="W289" s="11"/>
      <c r="X289" s="27">
        <v>350</v>
      </c>
      <c r="Y289" s="11">
        <f>Table1[[#This Row],[Prod]]</f>
        <v>330</v>
      </c>
      <c r="Z289" s="11">
        <f>ABS(Table1[[#This Row],[Prod2]]-Table1[[#This Row],[Plan Revised]])</f>
        <v>20</v>
      </c>
      <c r="AA289" s="287">
        <f>IF(ABS(Table1[[#This Row],[Prod2]]-Table1[[#This Row],[Plan Revised]])&gt;Table1[[#This Row],[Plan Revised]],0,IF(Table1[[#This Row],[Plan Revised]]=0,0,1-ABS(Table1[[#This Row],[Prod2]]-Table1[[#This Row],[Plan Revised]])/Table1[[#This Row],[Plan Revised]]))</f>
        <v>0.94285714285714284</v>
      </c>
      <c r="AB289" s="11"/>
      <c r="AC289" s="30"/>
      <c r="AD289"/>
      <c r="AF289"/>
    </row>
    <row r="290" spans="1:32">
      <c r="A290" s="15" t="str">
        <f>IF(Table1[Week]=WeekSel,"Yes","No")</f>
        <v>No</v>
      </c>
      <c r="B290" s="15" t="str">
        <f>IF((Table1[StartDate]&gt;=Date.GraphMin)*(Table1[StartDate]&lt;=Date.GraphMax)=1,"Yes","No")</f>
        <v>Yes</v>
      </c>
      <c r="C290" s="15" t="str">
        <f>IF(OR(Table1[[#This Row],[Site]]="FOOD MILLING",Table1[[#This Row],[Site]]="GODACO"), "No", "Yes")</f>
        <v>Yes</v>
      </c>
      <c r="D290" s="40">
        <f>MAX(DATE(Table1[Year],1,1),DATE(Table1[Year],1,1)-WEEKDAY(DATE(Table1[Year],1,1),2)+(Table1[WeekNum]-1)*7+1)</f>
        <v>44704</v>
      </c>
      <c r="E290" s="40">
        <f>MIN(DATE(Table1[Year]+1,1,0),DATE(Table1[Year],1,1)-WEEKDAY(DATE(Table1[Year],1,1),2)+Table1[WeekNum]*7)</f>
        <v>44710</v>
      </c>
      <c r="F290" s="11">
        <v>2022</v>
      </c>
      <c r="G290" s="15">
        <f t="shared" si="8"/>
        <v>5</v>
      </c>
      <c r="H290" s="15">
        <v>22</v>
      </c>
      <c r="I290" s="195" t="str">
        <f>"W" &amp;Table1[[#This Row],[WeekNum]]</f>
        <v>W22</v>
      </c>
      <c r="J290" s="195" t="str">
        <f t="shared" si="9"/>
        <v>22-W22</v>
      </c>
      <c r="K290" s="11" t="s">
        <v>540</v>
      </c>
      <c r="L290" s="11"/>
      <c r="M290" s="266" t="s">
        <v>72</v>
      </c>
      <c r="N290" s="11" t="s">
        <v>428</v>
      </c>
      <c r="O290" s="11" t="s">
        <v>371</v>
      </c>
      <c r="P290" s="11" t="s">
        <v>371</v>
      </c>
      <c r="Q290" s="11" t="s">
        <v>421</v>
      </c>
      <c r="R290" s="11">
        <v>0</v>
      </c>
      <c r="S290" s="11">
        <v>0</v>
      </c>
      <c r="T290" s="11">
        <f>ABS(Table1[[#This Row],[Prod]]-Table1[[#This Row],[Planned]])</f>
        <v>0</v>
      </c>
      <c r="U290" s="213">
        <f>IF(ABS(Table1[[#This Row],[Prod]]-Table1[[#This Row],[Planned]])&gt;Table1[[#This Row],[Planned]],0,IF(Table1[[#This Row],[Planned]]=0,0,1-ABS(Table1[[#This Row],[Prod]]-Table1[[#This Row],[Planned]])/Table1[[#This Row],[Planned]]))</f>
        <v>0</v>
      </c>
      <c r="V290" s="11"/>
      <c r="W290" s="11"/>
      <c r="X290" s="27">
        <v>0</v>
      </c>
      <c r="Y290" s="11">
        <f>Table1[[#This Row],[Prod]]</f>
        <v>0</v>
      </c>
      <c r="Z290" s="11">
        <f>ABS(Table1[[#This Row],[Prod2]]-Table1[[#This Row],[Plan Revised]])</f>
        <v>0</v>
      </c>
      <c r="AA290" s="287">
        <f>IF(ABS(Table1[[#This Row],[Prod2]]-Table1[[#This Row],[Plan Revised]])&gt;Table1[[#This Row],[Plan Revised]],0,IF(Table1[[#This Row],[Plan Revised]]=0,0,1-ABS(Table1[[#This Row],[Prod2]]-Table1[[#This Row],[Plan Revised]])/Table1[[#This Row],[Plan Revised]]))</f>
        <v>0</v>
      </c>
      <c r="AB290" s="11"/>
      <c r="AC290" s="30"/>
      <c r="AD290"/>
      <c r="AF290"/>
    </row>
    <row r="291" spans="1:32">
      <c r="A291" s="15" t="str">
        <f>IF(Table1[Week]=WeekSel,"Yes","No")</f>
        <v>No</v>
      </c>
      <c r="B291" s="15" t="str">
        <f>IF((Table1[StartDate]&gt;=Date.GraphMin)*(Table1[StartDate]&lt;=Date.GraphMax)=1,"Yes","No")</f>
        <v>Yes</v>
      </c>
      <c r="C291" s="15" t="str">
        <f>IF(OR(Table1[[#This Row],[Site]]="FOOD MILLING",Table1[[#This Row],[Site]]="GODACO"), "No", "Yes")</f>
        <v>Yes</v>
      </c>
      <c r="D291" s="40">
        <f>MAX(DATE(Table1[Year],1,1),DATE(Table1[Year],1,1)-WEEKDAY(DATE(Table1[Year],1,1),2)+(Table1[WeekNum]-1)*7+1)</f>
        <v>44704</v>
      </c>
      <c r="E291" s="40">
        <f>MIN(DATE(Table1[Year]+1,1,0),DATE(Table1[Year],1,1)-WEEKDAY(DATE(Table1[Year],1,1),2)+Table1[WeekNum]*7)</f>
        <v>44710</v>
      </c>
      <c r="F291" s="11">
        <v>2022</v>
      </c>
      <c r="G291" s="15">
        <f t="shared" si="8"/>
        <v>5</v>
      </c>
      <c r="H291" s="15">
        <v>22</v>
      </c>
      <c r="I291" s="195" t="str">
        <f>"W" &amp;Table1[[#This Row],[WeekNum]]</f>
        <v>W22</v>
      </c>
      <c r="J291" s="195" t="str">
        <f t="shared" si="9"/>
        <v>22-W22</v>
      </c>
      <c r="K291" s="11" t="s">
        <v>541</v>
      </c>
      <c r="L291" s="11"/>
      <c r="M291" s="266" t="s">
        <v>72</v>
      </c>
      <c r="N291" s="11" t="s">
        <v>428</v>
      </c>
      <c r="O291" s="11" t="s">
        <v>371</v>
      </c>
      <c r="P291" s="11" t="s">
        <v>371</v>
      </c>
      <c r="Q291" s="11" t="s">
        <v>421</v>
      </c>
      <c r="R291" s="11">
        <v>0</v>
      </c>
      <c r="S291" s="11">
        <v>0</v>
      </c>
      <c r="T291" s="11">
        <f>ABS(Table1[[#This Row],[Prod]]-Table1[[#This Row],[Planned]])</f>
        <v>0</v>
      </c>
      <c r="U291" s="213">
        <f>IF(ABS(Table1[[#This Row],[Prod]]-Table1[[#This Row],[Planned]])&gt;Table1[[#This Row],[Planned]],0,IF(Table1[[#This Row],[Planned]]=0,0,1-ABS(Table1[[#This Row],[Prod]]-Table1[[#This Row],[Planned]])/Table1[[#This Row],[Planned]]))</f>
        <v>0</v>
      </c>
      <c r="V291" s="11"/>
      <c r="W291" s="11"/>
      <c r="X291" s="27">
        <v>0</v>
      </c>
      <c r="Y291" s="11">
        <f>Table1[[#This Row],[Prod]]</f>
        <v>0</v>
      </c>
      <c r="Z291" s="11">
        <f>ABS(Table1[[#This Row],[Prod2]]-Table1[[#This Row],[Plan Revised]])</f>
        <v>0</v>
      </c>
      <c r="AA291" s="287">
        <f>IF(ABS(Table1[[#This Row],[Prod2]]-Table1[[#This Row],[Plan Revised]])&gt;Table1[[#This Row],[Plan Revised]],0,IF(Table1[[#This Row],[Plan Revised]]=0,0,1-ABS(Table1[[#This Row],[Prod2]]-Table1[[#This Row],[Plan Revised]])/Table1[[#This Row],[Plan Revised]]))</f>
        <v>0</v>
      </c>
      <c r="AB291" s="11"/>
      <c r="AC291" s="30"/>
      <c r="AD291"/>
      <c r="AF291"/>
    </row>
    <row r="292" spans="1:32">
      <c r="A292" s="15" t="str">
        <f>IF(Table1[Week]=WeekSel,"Yes","No")</f>
        <v>No</v>
      </c>
      <c r="B292" s="15" t="str">
        <f>IF((Table1[StartDate]&gt;=Date.GraphMin)*(Table1[StartDate]&lt;=Date.GraphMax)=1,"Yes","No")</f>
        <v>Yes</v>
      </c>
      <c r="C292" s="15" t="str">
        <f>IF(OR(Table1[[#This Row],[Site]]="FOOD MILLING",Table1[[#This Row],[Site]]="GODACO"), "No", "Yes")</f>
        <v>Yes</v>
      </c>
      <c r="D292" s="40">
        <f>MAX(DATE(Table1[Year],1,1),DATE(Table1[Year],1,1)-WEEKDAY(DATE(Table1[Year],1,1),2)+(Table1[WeekNum]-1)*7+1)</f>
        <v>44704</v>
      </c>
      <c r="E292" s="40">
        <f>MIN(DATE(Table1[Year]+1,1,0),DATE(Table1[Year],1,1)-WEEKDAY(DATE(Table1[Year],1,1),2)+Table1[WeekNum]*7)</f>
        <v>44710</v>
      </c>
      <c r="F292" s="11">
        <v>2022</v>
      </c>
      <c r="G292" s="15">
        <f t="shared" si="8"/>
        <v>5</v>
      </c>
      <c r="H292" s="15">
        <v>22</v>
      </c>
      <c r="I292" s="195" t="str">
        <f>"W" &amp;Table1[[#This Row],[WeekNum]]</f>
        <v>W22</v>
      </c>
      <c r="J292" s="195" t="str">
        <f t="shared" si="9"/>
        <v>22-W22</v>
      </c>
      <c r="K292" s="11" t="s">
        <v>440</v>
      </c>
      <c r="L292" s="11"/>
      <c r="M292" s="266" t="s">
        <v>72</v>
      </c>
      <c r="N292" s="266" t="s">
        <v>369</v>
      </c>
      <c r="O292" s="266" t="s">
        <v>391</v>
      </c>
      <c r="P292" s="11" t="s">
        <v>394</v>
      </c>
      <c r="Q292" s="11" t="s">
        <v>421</v>
      </c>
      <c r="R292" s="11">
        <v>0</v>
      </c>
      <c r="S292" s="11">
        <v>0</v>
      </c>
      <c r="T292" s="11">
        <f>ABS(Table1[[#This Row],[Prod]]-Table1[[#This Row],[Planned]])</f>
        <v>0</v>
      </c>
      <c r="U292" s="213">
        <f>IF(ABS(Table1[[#This Row],[Prod]]-Table1[[#This Row],[Planned]])&gt;Table1[[#This Row],[Planned]],0,IF(Table1[[#This Row],[Planned]]=0,0,1-ABS(Table1[[#This Row],[Prod]]-Table1[[#This Row],[Planned]])/Table1[[#This Row],[Planned]]))</f>
        <v>0</v>
      </c>
      <c r="V292" s="11"/>
      <c r="W292" s="11"/>
      <c r="X292" s="27">
        <v>0</v>
      </c>
      <c r="Y292" s="11">
        <f>Table1[[#This Row],[Prod]]</f>
        <v>0</v>
      </c>
      <c r="Z292" s="11">
        <f>ABS(Table1[[#This Row],[Prod2]]-Table1[[#This Row],[Plan Revised]])</f>
        <v>0</v>
      </c>
      <c r="AA292" s="287">
        <f>IF(ABS(Table1[[#This Row],[Prod2]]-Table1[[#This Row],[Plan Revised]])&gt;Table1[[#This Row],[Plan Revised]],0,IF(Table1[[#This Row],[Plan Revised]]=0,0,1-ABS(Table1[[#This Row],[Prod2]]-Table1[[#This Row],[Plan Revised]])/Table1[[#This Row],[Plan Revised]]))</f>
        <v>0</v>
      </c>
      <c r="AB292" s="11"/>
      <c r="AC292" s="30"/>
      <c r="AD292"/>
      <c r="AF292"/>
    </row>
    <row r="293" spans="1:32">
      <c r="A293" s="15" t="str">
        <f>IF(Table1[Week]=WeekSel,"Yes","No")</f>
        <v>No</v>
      </c>
      <c r="B293" s="15" t="str">
        <f>IF((Table1[StartDate]&gt;=Date.GraphMin)*(Table1[StartDate]&lt;=Date.GraphMax)=1,"Yes","No")</f>
        <v>Yes</v>
      </c>
      <c r="C293" s="15" t="str">
        <f>IF(OR(Table1[[#This Row],[Site]]="FOOD MILLING",Table1[[#This Row],[Site]]="GODACO"), "No", "Yes")</f>
        <v>Yes</v>
      </c>
      <c r="D293" s="40">
        <f>MAX(DATE(Table1[Year],1,1),DATE(Table1[Year],1,1)-WEEKDAY(DATE(Table1[Year],1,1),2)+(Table1[WeekNum]-1)*7+1)</f>
        <v>44704</v>
      </c>
      <c r="E293" s="40">
        <f>MIN(DATE(Table1[Year]+1,1,0),DATE(Table1[Year],1,1)-WEEKDAY(DATE(Table1[Year],1,1),2)+Table1[WeekNum]*7)</f>
        <v>44710</v>
      </c>
      <c r="F293" s="11">
        <v>2022</v>
      </c>
      <c r="G293" s="15">
        <f t="shared" si="8"/>
        <v>5</v>
      </c>
      <c r="H293" s="15">
        <v>22</v>
      </c>
      <c r="I293" s="195" t="str">
        <f>"W" &amp;Table1[[#This Row],[WeekNum]]</f>
        <v>W22</v>
      </c>
      <c r="J293" s="195" t="str">
        <f t="shared" si="9"/>
        <v>22-W22</v>
      </c>
      <c r="K293" s="11" t="s">
        <v>519</v>
      </c>
      <c r="L293" s="11"/>
      <c r="M293" s="266" t="s">
        <v>72</v>
      </c>
      <c r="N293" s="266" t="s">
        <v>369</v>
      </c>
      <c r="O293" s="11" t="s">
        <v>371</v>
      </c>
      <c r="P293" s="11" t="s">
        <v>371</v>
      </c>
      <c r="Q293" s="11" t="s">
        <v>421</v>
      </c>
      <c r="R293" s="11">
        <v>0</v>
      </c>
      <c r="S293" s="11">
        <v>0</v>
      </c>
      <c r="T293" s="11">
        <f>ABS(Table1[[#This Row],[Prod]]-Table1[[#This Row],[Planned]])</f>
        <v>0</v>
      </c>
      <c r="U293" s="213">
        <f>IF(ABS(Table1[[#This Row],[Prod]]-Table1[[#This Row],[Planned]])&gt;Table1[[#This Row],[Planned]],0,IF(Table1[[#This Row],[Planned]]=0,0,1-ABS(Table1[[#This Row],[Prod]]-Table1[[#This Row],[Planned]])/Table1[[#This Row],[Planned]]))</f>
        <v>0</v>
      </c>
      <c r="V293" s="11"/>
      <c r="W293" s="11"/>
      <c r="X293" s="27">
        <v>0</v>
      </c>
      <c r="Y293" s="11">
        <f>Table1[[#This Row],[Prod]]</f>
        <v>0</v>
      </c>
      <c r="Z293" s="11">
        <f>ABS(Table1[[#This Row],[Prod2]]-Table1[[#This Row],[Plan Revised]])</f>
        <v>0</v>
      </c>
      <c r="AA293" s="287">
        <f>IF(ABS(Table1[[#This Row],[Prod2]]-Table1[[#This Row],[Plan Revised]])&gt;Table1[[#This Row],[Plan Revised]],0,IF(Table1[[#This Row],[Plan Revised]]=0,0,1-ABS(Table1[[#This Row],[Prod2]]-Table1[[#This Row],[Plan Revised]])/Table1[[#This Row],[Plan Revised]]))</f>
        <v>0</v>
      </c>
      <c r="AB293" s="11"/>
      <c r="AC293" s="30"/>
      <c r="AD293"/>
      <c r="AF293"/>
    </row>
    <row r="294" spans="1:32">
      <c r="A294" s="15" t="str">
        <f>IF(Table1[Week]=WeekSel,"Yes","No")</f>
        <v>No</v>
      </c>
      <c r="B294" s="15" t="str">
        <f>IF((Table1[StartDate]&gt;=Date.GraphMin)*(Table1[StartDate]&lt;=Date.GraphMax)=1,"Yes","No")</f>
        <v>Yes</v>
      </c>
      <c r="C294" s="15" t="str">
        <f>IF(OR(Table1[[#This Row],[Site]]="FOOD MILLING",Table1[[#This Row],[Site]]="GODACO"), "No", "Yes")</f>
        <v>Yes</v>
      </c>
      <c r="D294" s="40">
        <f>MAX(DATE(Table1[Year],1,1),DATE(Table1[Year],1,1)-WEEKDAY(DATE(Table1[Year],1,1),2)+(Table1[WeekNum]-1)*7+1)</f>
        <v>44704</v>
      </c>
      <c r="E294" s="40">
        <f>MIN(DATE(Table1[Year]+1,1,0),DATE(Table1[Year],1,1)-WEEKDAY(DATE(Table1[Year],1,1),2)+Table1[WeekNum]*7)</f>
        <v>44710</v>
      </c>
      <c r="F294" s="11">
        <v>2022</v>
      </c>
      <c r="G294" s="15">
        <f t="shared" si="8"/>
        <v>5</v>
      </c>
      <c r="H294" s="15">
        <v>22</v>
      </c>
      <c r="I294" s="195" t="str">
        <f>"W" &amp;Table1[[#This Row],[WeekNum]]</f>
        <v>W22</v>
      </c>
      <c r="J294" s="195" t="str">
        <f t="shared" si="9"/>
        <v>22-W22</v>
      </c>
      <c r="K294" s="11" t="s">
        <v>688</v>
      </c>
      <c r="L294" s="11"/>
      <c r="M294" s="266" t="s">
        <v>72</v>
      </c>
      <c r="N294" s="266" t="s">
        <v>369</v>
      </c>
      <c r="O294" s="266" t="s">
        <v>395</v>
      </c>
      <c r="P294" s="11" t="s">
        <v>396</v>
      </c>
      <c r="Q294" s="11" t="s">
        <v>421</v>
      </c>
      <c r="R294" s="11">
        <v>300</v>
      </c>
      <c r="S294" s="11">
        <v>300</v>
      </c>
      <c r="T294" s="11">
        <f>ABS(Table1[[#This Row],[Prod]]-Table1[[#This Row],[Planned]])</f>
        <v>0</v>
      </c>
      <c r="U294" s="213">
        <f>IF(ABS(Table1[[#This Row],[Prod]]-Table1[[#This Row],[Planned]])&gt;Table1[[#This Row],[Planned]],0,IF(Table1[[#This Row],[Planned]]=0,0,1-ABS(Table1[[#This Row],[Prod]]-Table1[[#This Row],[Planned]])/Table1[[#This Row],[Planned]]))</f>
        <v>1</v>
      </c>
      <c r="V294" s="11"/>
      <c r="W294" s="11"/>
      <c r="X294" s="27">
        <v>300</v>
      </c>
      <c r="Y294" s="11">
        <f>Table1[[#This Row],[Prod]]</f>
        <v>300</v>
      </c>
      <c r="Z294" s="11">
        <f>ABS(Table1[[#This Row],[Prod2]]-Table1[[#This Row],[Plan Revised]])</f>
        <v>0</v>
      </c>
      <c r="AA294" s="287">
        <f>IF(ABS(Table1[[#This Row],[Prod2]]-Table1[[#This Row],[Plan Revised]])&gt;Table1[[#This Row],[Plan Revised]],0,IF(Table1[[#This Row],[Plan Revised]]=0,0,1-ABS(Table1[[#This Row],[Prod2]]-Table1[[#This Row],[Plan Revised]])/Table1[[#This Row],[Plan Revised]]))</f>
        <v>1</v>
      </c>
      <c r="AB294" s="11"/>
      <c r="AC294" s="30"/>
      <c r="AD294"/>
      <c r="AF294"/>
    </row>
    <row r="295" spans="1:32">
      <c r="A295" s="15" t="str">
        <f>IF(Table1[Week]=WeekSel,"Yes","No")</f>
        <v>No</v>
      </c>
      <c r="B295" s="15" t="str">
        <f>IF((Table1[StartDate]&gt;=Date.GraphMin)*(Table1[StartDate]&lt;=Date.GraphMax)=1,"Yes","No")</f>
        <v>Yes</v>
      </c>
      <c r="C295" s="15" t="str">
        <f>IF(OR(Table1[[#This Row],[Site]]="FOOD MILLING",Table1[[#This Row],[Site]]="GODACO"), "No", "Yes")</f>
        <v>Yes</v>
      </c>
      <c r="D295" s="40">
        <f>MAX(DATE(Table1[Year],1,1),DATE(Table1[Year],1,1)-WEEKDAY(DATE(Table1[Year],1,1),2)+(Table1[WeekNum]-1)*7+1)</f>
        <v>44704</v>
      </c>
      <c r="E295" s="40">
        <f>MIN(DATE(Table1[Year]+1,1,0),DATE(Table1[Year],1,1)-WEEKDAY(DATE(Table1[Year],1,1),2)+Table1[WeekNum]*7)</f>
        <v>44710</v>
      </c>
      <c r="F295" s="11">
        <v>2022</v>
      </c>
      <c r="G295" s="15">
        <f t="shared" si="8"/>
        <v>5</v>
      </c>
      <c r="H295" s="15">
        <v>22</v>
      </c>
      <c r="I295" s="195" t="str">
        <f>"W" &amp;Table1[[#This Row],[WeekNum]]</f>
        <v>W22</v>
      </c>
      <c r="J295" s="195" t="str">
        <f t="shared" si="9"/>
        <v>22-W22</v>
      </c>
      <c r="K295" s="11" t="s">
        <v>689</v>
      </c>
      <c r="L295" s="11"/>
      <c r="M295" s="266" t="s">
        <v>72</v>
      </c>
      <c r="N295" s="266" t="s">
        <v>369</v>
      </c>
      <c r="O295" s="266" t="s">
        <v>395</v>
      </c>
      <c r="P295" s="11" t="s">
        <v>396</v>
      </c>
      <c r="Q295" s="11" t="s">
        <v>421</v>
      </c>
      <c r="R295" s="11">
        <v>300</v>
      </c>
      <c r="S295" s="11">
        <v>269</v>
      </c>
      <c r="T295" s="11">
        <f>ABS(Table1[[#This Row],[Prod]]-Table1[[#This Row],[Planned]])</f>
        <v>31</v>
      </c>
      <c r="U295" s="213">
        <f>IF(ABS(Table1[[#This Row],[Prod]]-Table1[[#This Row],[Planned]])&gt;Table1[[#This Row],[Planned]],0,IF(Table1[[#This Row],[Planned]]=0,0,1-ABS(Table1[[#This Row],[Prod]]-Table1[[#This Row],[Planned]])/Table1[[#This Row],[Planned]]))</f>
        <v>0.89666666666666672</v>
      </c>
      <c r="V295" s="11"/>
      <c r="W295" s="11"/>
      <c r="X295" s="27">
        <v>300</v>
      </c>
      <c r="Y295" s="11">
        <f>Table1[[#This Row],[Prod]]</f>
        <v>269</v>
      </c>
      <c r="Z295" s="11">
        <f>ABS(Table1[[#This Row],[Prod2]]-Table1[[#This Row],[Plan Revised]])</f>
        <v>31</v>
      </c>
      <c r="AA295" s="287">
        <f>IF(ABS(Table1[[#This Row],[Prod2]]-Table1[[#This Row],[Plan Revised]])&gt;Table1[[#This Row],[Plan Revised]],0,IF(Table1[[#This Row],[Plan Revised]]=0,0,1-ABS(Table1[[#This Row],[Prod2]]-Table1[[#This Row],[Plan Revised]])/Table1[[#This Row],[Plan Revised]]))</f>
        <v>0.89666666666666672</v>
      </c>
      <c r="AB295" s="11"/>
      <c r="AC295" s="30"/>
      <c r="AD295"/>
      <c r="AF295"/>
    </row>
    <row r="296" spans="1:32">
      <c r="A296" s="15" t="str">
        <f>IF(Table1[Week]=WeekSel,"Yes","No")</f>
        <v>No</v>
      </c>
      <c r="B296" s="15" t="str">
        <f>IF((Table1[StartDate]&gt;=Date.GraphMin)*(Table1[StartDate]&lt;=Date.GraphMax)=1,"Yes","No")</f>
        <v>Yes</v>
      </c>
      <c r="C296" s="15" t="str">
        <f>IF(OR(Table1[[#This Row],[Site]]="FOOD MILLING",Table1[[#This Row],[Site]]="GODACO"), "No", "Yes")</f>
        <v>Yes</v>
      </c>
      <c r="D296" s="40">
        <f>MAX(DATE(Table1[Year],1,1),DATE(Table1[Year],1,1)-WEEKDAY(DATE(Table1[Year],1,1),2)+(Table1[WeekNum]-1)*7+1)</f>
        <v>44704</v>
      </c>
      <c r="E296" s="40">
        <f>MIN(DATE(Table1[Year]+1,1,0),DATE(Table1[Year],1,1)-WEEKDAY(DATE(Table1[Year],1,1),2)+Table1[WeekNum]*7)</f>
        <v>44710</v>
      </c>
      <c r="F296" s="11">
        <v>2022</v>
      </c>
      <c r="G296" s="15">
        <f t="shared" si="8"/>
        <v>5</v>
      </c>
      <c r="H296" s="15">
        <v>22</v>
      </c>
      <c r="I296" s="195" t="str">
        <f>"W" &amp;Table1[[#This Row],[WeekNum]]</f>
        <v>W22</v>
      </c>
      <c r="J296" s="195" t="str">
        <f t="shared" si="9"/>
        <v>22-W22</v>
      </c>
      <c r="K296" s="11" t="s">
        <v>690</v>
      </c>
      <c r="L296" s="11"/>
      <c r="M296" s="266" t="s">
        <v>72</v>
      </c>
      <c r="N296" s="266" t="s">
        <v>369</v>
      </c>
      <c r="O296" s="266" t="s">
        <v>395</v>
      </c>
      <c r="P296" s="11" t="s">
        <v>396</v>
      </c>
      <c r="Q296" s="11" t="s">
        <v>421</v>
      </c>
      <c r="R296" s="11">
        <v>0</v>
      </c>
      <c r="S296" s="11">
        <v>0</v>
      </c>
      <c r="T296" s="11">
        <f>ABS(Table1[[#This Row],[Prod]]-Table1[[#This Row],[Planned]])</f>
        <v>0</v>
      </c>
      <c r="U296" s="213">
        <f>IF(ABS(Table1[[#This Row],[Prod]]-Table1[[#This Row],[Planned]])&gt;Table1[[#This Row],[Planned]],0,IF(Table1[[#This Row],[Planned]]=0,0,1-ABS(Table1[[#This Row],[Prod]]-Table1[[#This Row],[Planned]])/Table1[[#This Row],[Planned]]))</f>
        <v>0</v>
      </c>
      <c r="V296" s="11"/>
      <c r="W296" s="11"/>
      <c r="X296" s="27">
        <v>0</v>
      </c>
      <c r="Y296" s="11">
        <f>Table1[[#This Row],[Prod]]</f>
        <v>0</v>
      </c>
      <c r="Z296" s="11">
        <f>ABS(Table1[[#This Row],[Prod2]]-Table1[[#This Row],[Plan Revised]])</f>
        <v>0</v>
      </c>
      <c r="AA296" s="287">
        <f>IF(ABS(Table1[[#This Row],[Prod2]]-Table1[[#This Row],[Plan Revised]])&gt;Table1[[#This Row],[Plan Revised]],0,IF(Table1[[#This Row],[Plan Revised]]=0,0,1-ABS(Table1[[#This Row],[Prod2]]-Table1[[#This Row],[Plan Revised]])/Table1[[#This Row],[Plan Revised]]))</f>
        <v>0</v>
      </c>
      <c r="AB296" s="11"/>
      <c r="AC296" s="30"/>
      <c r="AD296"/>
      <c r="AF296"/>
    </row>
    <row r="297" spans="1:32">
      <c r="A297" s="15" t="str">
        <f>IF(Table1[Week]=WeekSel,"Yes","No")</f>
        <v>No</v>
      </c>
      <c r="B297" s="15" t="str">
        <f>IF((Table1[StartDate]&gt;=Date.GraphMin)*(Table1[StartDate]&lt;=Date.GraphMax)=1,"Yes","No")</f>
        <v>Yes</v>
      </c>
      <c r="C297" s="15" t="str">
        <f>IF(OR(Table1[[#This Row],[Site]]="FOOD MILLING",Table1[[#This Row],[Site]]="GODACO"), "No", "Yes")</f>
        <v>Yes</v>
      </c>
      <c r="D297" s="40">
        <f>MAX(DATE(Table1[Year],1,1),DATE(Table1[Year],1,1)-WEEKDAY(DATE(Table1[Year],1,1),2)+(Table1[WeekNum]-1)*7+1)</f>
        <v>44704</v>
      </c>
      <c r="E297" s="40">
        <f>MIN(DATE(Table1[Year]+1,1,0),DATE(Table1[Year],1,1)-WEEKDAY(DATE(Table1[Year],1,1),2)+Table1[WeekNum]*7)</f>
        <v>44710</v>
      </c>
      <c r="F297" s="11">
        <v>2022</v>
      </c>
      <c r="G297" s="15">
        <f t="shared" si="8"/>
        <v>5</v>
      </c>
      <c r="H297" s="15">
        <v>22</v>
      </c>
      <c r="I297" s="195" t="str">
        <f>"W" &amp;Table1[[#This Row],[WeekNum]]</f>
        <v>W22</v>
      </c>
      <c r="J297" s="195" t="str">
        <f t="shared" si="9"/>
        <v>22-W22</v>
      </c>
      <c r="K297" s="11" t="s">
        <v>691</v>
      </c>
      <c r="L297" s="11"/>
      <c r="M297" s="266" t="s">
        <v>72</v>
      </c>
      <c r="N297" s="266" t="s">
        <v>369</v>
      </c>
      <c r="O297" s="266" t="s">
        <v>389</v>
      </c>
      <c r="P297" s="11" t="s">
        <v>397</v>
      </c>
      <c r="Q297" s="11" t="s">
        <v>417</v>
      </c>
      <c r="R297" s="11">
        <v>180</v>
      </c>
      <c r="S297" s="11">
        <v>163.4</v>
      </c>
      <c r="T297" s="11">
        <f>ABS(Table1[[#This Row],[Prod]]-Table1[[#This Row],[Planned]])</f>
        <v>16.599999999999994</v>
      </c>
      <c r="U297" s="213">
        <f>IF(ABS(Table1[[#This Row],[Prod]]-Table1[[#This Row],[Planned]])&gt;Table1[[#This Row],[Planned]],0,IF(Table1[[#This Row],[Planned]]=0,0,1-ABS(Table1[[#This Row],[Prod]]-Table1[[#This Row],[Planned]])/Table1[[#This Row],[Planned]]))</f>
        <v>0.90777777777777779</v>
      </c>
      <c r="V297" s="11"/>
      <c r="W297" s="11"/>
      <c r="X297" s="27">
        <v>180</v>
      </c>
      <c r="Y297" s="11">
        <f>Table1[[#This Row],[Prod]]</f>
        <v>163.4</v>
      </c>
      <c r="Z297" s="11">
        <f>ABS(Table1[[#This Row],[Prod2]]-Table1[[#This Row],[Plan Revised]])</f>
        <v>16.599999999999994</v>
      </c>
      <c r="AA297" s="287">
        <f>IF(ABS(Table1[[#This Row],[Prod2]]-Table1[[#This Row],[Plan Revised]])&gt;Table1[[#This Row],[Plan Revised]],0,IF(Table1[[#This Row],[Plan Revised]]=0,0,1-ABS(Table1[[#This Row],[Prod2]]-Table1[[#This Row],[Plan Revised]])/Table1[[#This Row],[Plan Revised]]))</f>
        <v>0.90777777777777779</v>
      </c>
      <c r="AB297" s="11"/>
      <c r="AC297" s="30"/>
      <c r="AD297"/>
      <c r="AF297"/>
    </row>
    <row r="298" spans="1:32">
      <c r="A298" s="15" t="str">
        <f>IF(Table1[Week]=WeekSel,"Yes","No")</f>
        <v>No</v>
      </c>
      <c r="B298" s="15" t="str">
        <f>IF((Table1[StartDate]&gt;=Date.GraphMin)*(Table1[StartDate]&lt;=Date.GraphMax)=1,"Yes","No")</f>
        <v>Yes</v>
      </c>
      <c r="C298" s="15" t="str">
        <f>IF(OR(Table1[[#This Row],[Site]]="FOOD MILLING",Table1[[#This Row],[Site]]="GODACO"), "No", "Yes")</f>
        <v>Yes</v>
      </c>
      <c r="D298" s="40">
        <f>MAX(DATE(Table1[Year],1,1),DATE(Table1[Year],1,1)-WEEKDAY(DATE(Table1[Year],1,1),2)+(Table1[WeekNum]-1)*7+1)</f>
        <v>44704</v>
      </c>
      <c r="E298" s="40">
        <f>MIN(DATE(Table1[Year]+1,1,0),DATE(Table1[Year],1,1)-WEEKDAY(DATE(Table1[Year],1,1),2)+Table1[WeekNum]*7)</f>
        <v>44710</v>
      </c>
      <c r="F298" s="11">
        <v>2022</v>
      </c>
      <c r="G298" s="15">
        <f t="shared" si="8"/>
        <v>5</v>
      </c>
      <c r="H298" s="15">
        <v>22</v>
      </c>
      <c r="I298" s="195" t="str">
        <f>"W" &amp;Table1[[#This Row],[WeekNum]]</f>
        <v>W22</v>
      </c>
      <c r="J298" s="195" t="str">
        <f t="shared" si="9"/>
        <v>22-W22</v>
      </c>
      <c r="K298" s="11" t="s">
        <v>692</v>
      </c>
      <c r="L298" s="11"/>
      <c r="M298" s="266" t="s">
        <v>72</v>
      </c>
      <c r="N298" s="266" t="s">
        <v>369</v>
      </c>
      <c r="O298" s="266" t="s">
        <v>389</v>
      </c>
      <c r="P298" s="11" t="s">
        <v>397</v>
      </c>
      <c r="Q298" s="11" t="s">
        <v>417</v>
      </c>
      <c r="R298" s="11">
        <v>180</v>
      </c>
      <c r="S298" s="11">
        <v>169</v>
      </c>
      <c r="T298" s="11">
        <f>ABS(Table1[[#This Row],[Prod]]-Table1[[#This Row],[Planned]])</f>
        <v>11</v>
      </c>
      <c r="U298" s="213">
        <f>IF(ABS(Table1[[#This Row],[Prod]]-Table1[[#This Row],[Planned]])&gt;Table1[[#This Row],[Planned]],0,IF(Table1[[#This Row],[Planned]]=0,0,1-ABS(Table1[[#This Row],[Prod]]-Table1[[#This Row],[Planned]])/Table1[[#This Row],[Planned]]))</f>
        <v>0.93888888888888888</v>
      </c>
      <c r="V298" s="11"/>
      <c r="W298" s="11"/>
      <c r="X298" s="27">
        <v>180</v>
      </c>
      <c r="Y298" s="11">
        <f>Table1[[#This Row],[Prod]]</f>
        <v>169</v>
      </c>
      <c r="Z298" s="11">
        <f>ABS(Table1[[#This Row],[Prod2]]-Table1[[#This Row],[Plan Revised]])</f>
        <v>11</v>
      </c>
      <c r="AA298" s="287">
        <f>IF(ABS(Table1[[#This Row],[Prod2]]-Table1[[#This Row],[Plan Revised]])&gt;Table1[[#This Row],[Plan Revised]],0,IF(Table1[[#This Row],[Plan Revised]]=0,0,1-ABS(Table1[[#This Row],[Prod2]]-Table1[[#This Row],[Plan Revised]])/Table1[[#This Row],[Plan Revised]]))</f>
        <v>0.93888888888888888</v>
      </c>
      <c r="AB298" s="11"/>
      <c r="AC298" s="30"/>
      <c r="AD298"/>
      <c r="AF298"/>
    </row>
    <row r="299" spans="1:32">
      <c r="A299" s="15" t="str">
        <f>IF(Table1[Week]=WeekSel,"Yes","No")</f>
        <v>No</v>
      </c>
      <c r="B299" s="15" t="str">
        <f>IF((Table1[StartDate]&gt;=Date.GraphMin)*(Table1[StartDate]&lt;=Date.GraphMax)=1,"Yes","No")</f>
        <v>Yes</v>
      </c>
      <c r="C299" s="15" t="str">
        <f>IF(OR(Table1[[#This Row],[Site]]="FOOD MILLING",Table1[[#This Row],[Site]]="GODACO"), "No", "Yes")</f>
        <v>Yes</v>
      </c>
      <c r="D299" s="40">
        <f>MAX(DATE(Table1[Year],1,1),DATE(Table1[Year],1,1)-WEEKDAY(DATE(Table1[Year],1,1),2)+(Table1[WeekNum]-1)*7+1)</f>
        <v>44704</v>
      </c>
      <c r="E299" s="40">
        <f>MIN(DATE(Table1[Year]+1,1,0),DATE(Table1[Year],1,1)-WEEKDAY(DATE(Table1[Year],1,1),2)+Table1[WeekNum]*7)</f>
        <v>44710</v>
      </c>
      <c r="F299" s="11">
        <v>2022</v>
      </c>
      <c r="G299" s="15">
        <f t="shared" si="8"/>
        <v>5</v>
      </c>
      <c r="H299" s="15">
        <v>22</v>
      </c>
      <c r="I299" s="195" t="str">
        <f>"W" &amp;Table1[[#This Row],[WeekNum]]</f>
        <v>W22</v>
      </c>
      <c r="J299" s="195" t="str">
        <f t="shared" si="9"/>
        <v>22-W22</v>
      </c>
      <c r="K299" s="11" t="s">
        <v>693</v>
      </c>
      <c r="L299" s="11"/>
      <c r="M299" s="266" t="s">
        <v>72</v>
      </c>
      <c r="N299" s="266" t="s">
        <v>369</v>
      </c>
      <c r="O299" s="266" t="s">
        <v>389</v>
      </c>
      <c r="P299" s="11" t="s">
        <v>397</v>
      </c>
      <c r="Q299" s="11" t="s">
        <v>417</v>
      </c>
      <c r="R299" s="11">
        <v>3000</v>
      </c>
      <c r="S299" s="11">
        <v>2966</v>
      </c>
      <c r="T299" s="11">
        <f>ABS(Table1[[#This Row],[Prod]]-Table1[[#This Row],[Planned]])</f>
        <v>34</v>
      </c>
      <c r="U299" s="213">
        <f>IF(ABS(Table1[[#This Row],[Prod]]-Table1[[#This Row],[Planned]])&gt;Table1[[#This Row],[Planned]],0,IF(Table1[[#This Row],[Planned]]=0,0,1-ABS(Table1[[#This Row],[Prod]]-Table1[[#This Row],[Planned]])/Table1[[#This Row],[Planned]]))</f>
        <v>0.98866666666666669</v>
      </c>
      <c r="V299" s="11"/>
      <c r="W299" s="11"/>
      <c r="X299" s="27">
        <v>3000</v>
      </c>
      <c r="Y299" s="11">
        <f>Table1[[#This Row],[Prod]]</f>
        <v>2966</v>
      </c>
      <c r="Z299" s="11">
        <f>ABS(Table1[[#This Row],[Prod2]]-Table1[[#This Row],[Plan Revised]])</f>
        <v>34</v>
      </c>
      <c r="AA299" s="287">
        <f>IF(ABS(Table1[[#This Row],[Prod2]]-Table1[[#This Row],[Plan Revised]])&gt;Table1[[#This Row],[Plan Revised]],0,IF(Table1[[#This Row],[Plan Revised]]=0,0,1-ABS(Table1[[#This Row],[Prod2]]-Table1[[#This Row],[Plan Revised]])/Table1[[#This Row],[Plan Revised]]))</f>
        <v>0.98866666666666669</v>
      </c>
      <c r="AB299" s="11"/>
      <c r="AC299" s="30"/>
      <c r="AD299"/>
      <c r="AF299"/>
    </row>
    <row r="300" spans="1:32">
      <c r="A300" s="15" t="str">
        <f>IF(Table1[Week]=WeekSel,"Yes","No")</f>
        <v>No</v>
      </c>
      <c r="B300" s="15" t="str">
        <f>IF((Table1[StartDate]&gt;=Date.GraphMin)*(Table1[StartDate]&lt;=Date.GraphMax)=1,"Yes","No")</f>
        <v>Yes</v>
      </c>
      <c r="C300" s="15" t="str">
        <f>IF(OR(Table1[[#This Row],[Site]]="FOOD MILLING",Table1[[#This Row],[Site]]="GODACO"), "No", "Yes")</f>
        <v>Yes</v>
      </c>
      <c r="D300" s="40">
        <f>MAX(DATE(Table1[Year],1,1),DATE(Table1[Year],1,1)-WEEKDAY(DATE(Table1[Year],1,1),2)+(Table1[WeekNum]-1)*7+1)</f>
        <v>44704</v>
      </c>
      <c r="E300" s="40">
        <f>MIN(DATE(Table1[Year]+1,1,0),DATE(Table1[Year],1,1)-WEEKDAY(DATE(Table1[Year],1,1),2)+Table1[WeekNum]*7)</f>
        <v>44710</v>
      </c>
      <c r="F300" s="11">
        <v>2022</v>
      </c>
      <c r="G300" s="15">
        <f t="shared" si="8"/>
        <v>5</v>
      </c>
      <c r="H300" s="15">
        <v>22</v>
      </c>
      <c r="I300" s="195" t="str">
        <f>"W" &amp;Table1[[#This Row],[WeekNum]]</f>
        <v>W22</v>
      </c>
      <c r="J300" s="195" t="str">
        <f t="shared" si="9"/>
        <v>22-W22</v>
      </c>
      <c r="K300" s="11" t="s">
        <v>694</v>
      </c>
      <c r="L300" s="11"/>
      <c r="M300" s="266" t="s">
        <v>72</v>
      </c>
      <c r="N300" s="266" t="s">
        <v>369</v>
      </c>
      <c r="O300" s="266" t="s">
        <v>395</v>
      </c>
      <c r="P300" s="11" t="s">
        <v>396</v>
      </c>
      <c r="Q300" s="11" t="s">
        <v>421</v>
      </c>
      <c r="R300" s="11">
        <v>0</v>
      </c>
      <c r="S300" s="11">
        <v>200</v>
      </c>
      <c r="T300" s="11">
        <f>ABS(Table1[[#This Row],[Prod]]-Table1[[#This Row],[Planned]])</f>
        <v>200</v>
      </c>
      <c r="U300" s="213">
        <f>IF(ABS(Table1[[#This Row],[Prod]]-Table1[[#This Row],[Planned]])&gt;Table1[[#This Row],[Planned]],0,IF(Table1[[#This Row],[Planned]]=0,0,1-ABS(Table1[[#This Row],[Prod]]-Table1[[#This Row],[Planned]])/Table1[[#This Row],[Planned]]))</f>
        <v>0</v>
      </c>
      <c r="V300" s="11"/>
      <c r="W300" s="11"/>
      <c r="X300" s="27">
        <v>200</v>
      </c>
      <c r="Y300" s="11">
        <f>Table1[[#This Row],[Prod]]</f>
        <v>200</v>
      </c>
      <c r="Z300" s="11">
        <f>ABS(Table1[[#This Row],[Prod2]]-Table1[[#This Row],[Plan Revised]])</f>
        <v>0</v>
      </c>
      <c r="AA300" s="287">
        <f>IF(ABS(Table1[[#This Row],[Prod2]]-Table1[[#This Row],[Plan Revised]])&gt;Table1[[#This Row],[Plan Revised]],0,IF(Table1[[#This Row],[Plan Revised]]=0,0,1-ABS(Table1[[#This Row],[Prod2]]-Table1[[#This Row],[Plan Revised]])/Table1[[#This Row],[Plan Revised]]))</f>
        <v>1</v>
      </c>
      <c r="AB300" s="11"/>
      <c r="AC300" s="30"/>
      <c r="AD300"/>
      <c r="AF300"/>
    </row>
    <row r="301" spans="1:32">
      <c r="A301" s="15" t="str">
        <f>IF(Table1[Week]=WeekSel,"Yes","No")</f>
        <v>No</v>
      </c>
      <c r="B301" s="15" t="str">
        <f>IF((Table1[StartDate]&gt;=Date.GraphMin)*(Table1[StartDate]&lt;=Date.GraphMax)=1,"Yes","No")</f>
        <v>Yes</v>
      </c>
      <c r="C301" s="15" t="str">
        <f>IF(OR(Table1[[#This Row],[Site]]="FOOD MILLING",Table1[[#This Row],[Site]]="GODACO"), "No", "Yes")</f>
        <v>Yes</v>
      </c>
      <c r="D301" s="40">
        <f>MAX(DATE(Table1[Year],1,1),DATE(Table1[Year],1,1)-WEEKDAY(DATE(Table1[Year],1,1),2)+(Table1[WeekNum]-1)*7+1)</f>
        <v>44704</v>
      </c>
      <c r="E301" s="40">
        <f>MIN(DATE(Table1[Year]+1,1,0),DATE(Table1[Year],1,1)-WEEKDAY(DATE(Table1[Year],1,1),2)+Table1[WeekNum]*7)</f>
        <v>44710</v>
      </c>
      <c r="F301" s="11">
        <v>2022</v>
      </c>
      <c r="G301" s="15">
        <f t="shared" si="8"/>
        <v>5</v>
      </c>
      <c r="H301" s="15">
        <v>22</v>
      </c>
      <c r="I301" s="195" t="str">
        <f>"W" &amp;Table1[[#This Row],[WeekNum]]</f>
        <v>W22</v>
      </c>
      <c r="J301" s="195" t="str">
        <f t="shared" si="9"/>
        <v>22-W22</v>
      </c>
      <c r="K301" s="11" t="s">
        <v>695</v>
      </c>
      <c r="L301" s="11"/>
      <c r="M301" s="266" t="s">
        <v>72</v>
      </c>
      <c r="N301" s="266" t="s">
        <v>369</v>
      </c>
      <c r="O301" s="266" t="s">
        <v>395</v>
      </c>
      <c r="P301" s="11" t="s">
        <v>396</v>
      </c>
      <c r="Q301" s="11" t="s">
        <v>421</v>
      </c>
      <c r="R301" s="11">
        <v>1200</v>
      </c>
      <c r="S301" s="11">
        <v>1567</v>
      </c>
      <c r="T301" s="11">
        <f>ABS(Table1[[#This Row],[Prod]]-Table1[[#This Row],[Planned]])</f>
        <v>367</v>
      </c>
      <c r="U301" s="213">
        <f>IF(ABS(Table1[[#This Row],[Prod]]-Table1[[#This Row],[Planned]])&gt;Table1[[#This Row],[Planned]],0,IF(Table1[[#This Row],[Planned]]=0,0,1-ABS(Table1[[#This Row],[Prod]]-Table1[[#This Row],[Planned]])/Table1[[#This Row],[Planned]]))</f>
        <v>0.6941666666666666</v>
      </c>
      <c r="V301" s="11"/>
      <c r="W301" s="11"/>
      <c r="X301" s="27">
        <v>1500</v>
      </c>
      <c r="Y301" s="11">
        <f>Table1[[#This Row],[Prod]]</f>
        <v>1567</v>
      </c>
      <c r="Z301" s="11">
        <f>ABS(Table1[[#This Row],[Prod2]]-Table1[[#This Row],[Plan Revised]])</f>
        <v>67</v>
      </c>
      <c r="AA301" s="287">
        <f>IF(ABS(Table1[[#This Row],[Prod2]]-Table1[[#This Row],[Plan Revised]])&gt;Table1[[#This Row],[Plan Revised]],0,IF(Table1[[#This Row],[Plan Revised]]=0,0,1-ABS(Table1[[#This Row],[Prod2]]-Table1[[#This Row],[Plan Revised]])/Table1[[#This Row],[Plan Revised]]))</f>
        <v>0.95533333333333337</v>
      </c>
      <c r="AB301" s="11"/>
      <c r="AC301" s="30"/>
      <c r="AD301"/>
      <c r="AF301"/>
    </row>
    <row r="302" spans="1:32">
      <c r="A302" s="15" t="str">
        <f>IF(Table1[Week]=WeekSel,"Yes","No")</f>
        <v>No</v>
      </c>
      <c r="B302" s="15" t="str">
        <f>IF((Table1[StartDate]&gt;=Date.GraphMin)*(Table1[StartDate]&lt;=Date.GraphMax)=1,"Yes","No")</f>
        <v>Yes</v>
      </c>
      <c r="C302" s="15" t="str">
        <f>IF(OR(Table1[[#This Row],[Site]]="FOOD MILLING",Table1[[#This Row],[Site]]="GODACO"), "No", "Yes")</f>
        <v>Yes</v>
      </c>
      <c r="D302" s="40">
        <f>MAX(DATE(Table1[Year],1,1),DATE(Table1[Year],1,1)-WEEKDAY(DATE(Table1[Year],1,1),2)+(Table1[WeekNum]-1)*7+1)</f>
        <v>44704</v>
      </c>
      <c r="E302" s="40">
        <f>MIN(DATE(Table1[Year]+1,1,0),DATE(Table1[Year],1,1)-WEEKDAY(DATE(Table1[Year],1,1),2)+Table1[WeekNum]*7)</f>
        <v>44710</v>
      </c>
      <c r="F302" s="11">
        <v>2022</v>
      </c>
      <c r="G302" s="15">
        <f t="shared" si="8"/>
        <v>5</v>
      </c>
      <c r="H302" s="15">
        <v>22</v>
      </c>
      <c r="I302" s="195" t="str">
        <f>"W" &amp;Table1[[#This Row],[WeekNum]]</f>
        <v>W22</v>
      </c>
      <c r="J302" s="195" t="str">
        <f t="shared" si="9"/>
        <v>22-W22</v>
      </c>
      <c r="K302" s="11" t="s">
        <v>696</v>
      </c>
      <c r="L302" s="11"/>
      <c r="M302" s="266" t="s">
        <v>72</v>
      </c>
      <c r="N302" s="266" t="s">
        <v>369</v>
      </c>
      <c r="O302" s="266" t="s">
        <v>398</v>
      </c>
      <c r="P302" s="11" t="s">
        <v>399</v>
      </c>
      <c r="Q302" s="11" t="s">
        <v>421</v>
      </c>
      <c r="R302" s="11">
        <v>150</v>
      </c>
      <c r="S302" s="11">
        <v>79</v>
      </c>
      <c r="T302" s="11">
        <f>ABS(Table1[[#This Row],[Prod]]-Table1[[#This Row],[Planned]])</f>
        <v>71</v>
      </c>
      <c r="U302" s="213">
        <f>IF(ABS(Table1[[#This Row],[Prod]]-Table1[[#This Row],[Planned]])&gt;Table1[[#This Row],[Planned]],0,IF(Table1[[#This Row],[Planned]]=0,0,1-ABS(Table1[[#This Row],[Prod]]-Table1[[#This Row],[Planned]])/Table1[[#This Row],[Planned]]))</f>
        <v>0.52666666666666662</v>
      </c>
      <c r="V302" s="11"/>
      <c r="W302" s="11"/>
      <c r="X302" s="27">
        <v>75</v>
      </c>
      <c r="Y302" s="11">
        <f>Table1[[#This Row],[Prod]]</f>
        <v>79</v>
      </c>
      <c r="Z302" s="11">
        <f>ABS(Table1[[#This Row],[Prod2]]-Table1[[#This Row],[Plan Revised]])</f>
        <v>4</v>
      </c>
      <c r="AA302" s="287">
        <f>IF(ABS(Table1[[#This Row],[Prod2]]-Table1[[#This Row],[Plan Revised]])&gt;Table1[[#This Row],[Plan Revised]],0,IF(Table1[[#This Row],[Plan Revised]]=0,0,1-ABS(Table1[[#This Row],[Prod2]]-Table1[[#This Row],[Plan Revised]])/Table1[[#This Row],[Plan Revised]]))</f>
        <v>0.94666666666666666</v>
      </c>
      <c r="AB302" s="11"/>
      <c r="AC302" s="30"/>
      <c r="AD302"/>
      <c r="AF302"/>
    </row>
    <row r="303" spans="1:32">
      <c r="A303" s="15" t="str">
        <f>IF(Table1[Week]=WeekSel,"Yes","No")</f>
        <v>No</v>
      </c>
      <c r="B303" s="15" t="str">
        <f>IF((Table1[StartDate]&gt;=Date.GraphMin)*(Table1[StartDate]&lt;=Date.GraphMax)=1,"Yes","No")</f>
        <v>Yes</v>
      </c>
      <c r="C303" s="15" t="str">
        <f>IF(OR(Table1[[#This Row],[Site]]="FOOD MILLING",Table1[[#This Row],[Site]]="GODACO"), "No", "Yes")</f>
        <v>Yes</v>
      </c>
      <c r="D303" s="40">
        <f>MAX(DATE(Table1[Year],1,1),DATE(Table1[Year],1,1)-WEEKDAY(DATE(Table1[Year],1,1),2)+(Table1[WeekNum]-1)*7+1)</f>
        <v>44704</v>
      </c>
      <c r="E303" s="40">
        <f>MIN(DATE(Table1[Year]+1,1,0),DATE(Table1[Year],1,1)-WEEKDAY(DATE(Table1[Year],1,1),2)+Table1[WeekNum]*7)</f>
        <v>44710</v>
      </c>
      <c r="F303" s="11">
        <v>2022</v>
      </c>
      <c r="G303" s="15">
        <f t="shared" si="8"/>
        <v>5</v>
      </c>
      <c r="H303" s="15">
        <v>22</v>
      </c>
      <c r="I303" s="195" t="str">
        <f>"W" &amp;Table1[[#This Row],[WeekNum]]</f>
        <v>W22</v>
      </c>
      <c r="J303" s="195" t="str">
        <f t="shared" si="9"/>
        <v>22-W22</v>
      </c>
      <c r="K303" s="11" t="s">
        <v>697</v>
      </c>
      <c r="L303" s="11"/>
      <c r="M303" s="266" t="s">
        <v>72</v>
      </c>
      <c r="N303" s="266" t="s">
        <v>369</v>
      </c>
      <c r="O303" s="266" t="s">
        <v>391</v>
      </c>
      <c r="P303" s="11" t="s">
        <v>393</v>
      </c>
      <c r="Q303" s="11" t="s">
        <v>421</v>
      </c>
      <c r="R303" s="11">
        <v>0</v>
      </c>
      <c r="S303" s="11">
        <v>0</v>
      </c>
      <c r="T303" s="11">
        <f>ABS(Table1[[#This Row],[Prod]]-Table1[[#This Row],[Planned]])</f>
        <v>0</v>
      </c>
      <c r="U303" s="213">
        <f>IF(ABS(Table1[[#This Row],[Prod]]-Table1[[#This Row],[Planned]])&gt;Table1[[#This Row],[Planned]],0,IF(Table1[[#This Row],[Planned]]=0,0,1-ABS(Table1[[#This Row],[Prod]]-Table1[[#This Row],[Planned]])/Table1[[#This Row],[Planned]]))</f>
        <v>0</v>
      </c>
      <c r="V303" s="11"/>
      <c r="W303" s="11"/>
      <c r="X303" s="27">
        <v>0</v>
      </c>
      <c r="Y303" s="11">
        <f>Table1[[#This Row],[Prod]]</f>
        <v>0</v>
      </c>
      <c r="Z303" s="11">
        <f>ABS(Table1[[#This Row],[Prod2]]-Table1[[#This Row],[Plan Revised]])</f>
        <v>0</v>
      </c>
      <c r="AA303" s="287">
        <f>IF(ABS(Table1[[#This Row],[Prod2]]-Table1[[#This Row],[Plan Revised]])&gt;Table1[[#This Row],[Plan Revised]],0,IF(Table1[[#This Row],[Plan Revised]]=0,0,1-ABS(Table1[[#This Row],[Prod2]]-Table1[[#This Row],[Plan Revised]])/Table1[[#This Row],[Plan Revised]]))</f>
        <v>0</v>
      </c>
      <c r="AB303" s="11"/>
      <c r="AC303" s="30"/>
      <c r="AD303"/>
      <c r="AF303"/>
    </row>
    <row r="304" spans="1:32">
      <c r="A304" s="15" t="str">
        <f>IF(Table1[Week]=WeekSel,"Yes","No")</f>
        <v>No</v>
      </c>
      <c r="B304" s="15" t="str">
        <f>IF((Table1[StartDate]&gt;=Date.GraphMin)*(Table1[StartDate]&lt;=Date.GraphMax)=1,"Yes","No")</f>
        <v>Yes</v>
      </c>
      <c r="C304" s="15" t="str">
        <f>IF(OR(Table1[[#This Row],[Site]]="FOOD MILLING",Table1[[#This Row],[Site]]="GODACO"), "No", "Yes")</f>
        <v>Yes</v>
      </c>
      <c r="D304" s="40">
        <f>MAX(DATE(Table1[Year],1,1),DATE(Table1[Year],1,1)-WEEKDAY(DATE(Table1[Year],1,1),2)+(Table1[WeekNum]-1)*7+1)</f>
        <v>44704</v>
      </c>
      <c r="E304" s="40">
        <f>MIN(DATE(Table1[Year]+1,1,0),DATE(Table1[Year],1,1)-WEEKDAY(DATE(Table1[Year],1,1),2)+Table1[WeekNum]*7)</f>
        <v>44710</v>
      </c>
      <c r="F304" s="11">
        <v>2022</v>
      </c>
      <c r="G304" s="15">
        <f t="shared" si="8"/>
        <v>5</v>
      </c>
      <c r="H304" s="15">
        <v>22</v>
      </c>
      <c r="I304" s="195" t="str">
        <f>"W" &amp;Table1[[#This Row],[WeekNum]]</f>
        <v>W22</v>
      </c>
      <c r="J304" s="195" t="str">
        <f t="shared" si="9"/>
        <v>22-W22</v>
      </c>
      <c r="K304" s="11" t="s">
        <v>698</v>
      </c>
      <c r="L304" s="11"/>
      <c r="M304" s="266" t="s">
        <v>72</v>
      </c>
      <c r="N304" s="266" t="s">
        <v>369</v>
      </c>
      <c r="O304" s="266" t="s">
        <v>398</v>
      </c>
      <c r="P304" s="11" t="s">
        <v>399</v>
      </c>
      <c r="Q304" s="11" t="s">
        <v>421</v>
      </c>
      <c r="R304" s="11">
        <v>120</v>
      </c>
      <c r="S304" s="11">
        <v>0</v>
      </c>
      <c r="T304" s="11">
        <f>ABS(Table1[[#This Row],[Prod]]-Table1[[#This Row],[Planned]])</f>
        <v>120</v>
      </c>
      <c r="U304" s="213">
        <f>IF(ABS(Table1[[#This Row],[Prod]]-Table1[[#This Row],[Planned]])&gt;Table1[[#This Row],[Planned]],0,IF(Table1[[#This Row],[Planned]]=0,0,1-ABS(Table1[[#This Row],[Prod]]-Table1[[#This Row],[Planned]])/Table1[[#This Row],[Planned]]))</f>
        <v>0</v>
      </c>
      <c r="V304" s="11"/>
      <c r="W304" s="11"/>
      <c r="X304" s="27">
        <v>0</v>
      </c>
      <c r="Y304" s="11">
        <f>Table1[[#This Row],[Prod]]</f>
        <v>0</v>
      </c>
      <c r="Z304" s="11">
        <f>ABS(Table1[[#This Row],[Prod2]]-Table1[[#This Row],[Plan Revised]])</f>
        <v>0</v>
      </c>
      <c r="AA304" s="287">
        <f>IF(ABS(Table1[[#This Row],[Prod2]]-Table1[[#This Row],[Plan Revised]])&gt;Table1[[#This Row],[Plan Revised]],0,IF(Table1[[#This Row],[Plan Revised]]=0,0,1-ABS(Table1[[#This Row],[Prod2]]-Table1[[#This Row],[Plan Revised]])/Table1[[#This Row],[Plan Revised]]))</f>
        <v>0</v>
      </c>
      <c r="AB304" s="11"/>
      <c r="AC304" s="30"/>
      <c r="AD304"/>
      <c r="AF304"/>
    </row>
    <row r="305" spans="1:32">
      <c r="A305" s="15" t="str">
        <f>IF(Table1[Week]=WeekSel,"Yes","No")</f>
        <v>No</v>
      </c>
      <c r="B305" s="15" t="str">
        <f>IF((Table1[StartDate]&gt;=Date.GraphMin)*(Table1[StartDate]&lt;=Date.GraphMax)=1,"Yes","No")</f>
        <v>Yes</v>
      </c>
      <c r="C305" s="15" t="str">
        <f>IF(OR(Table1[[#This Row],[Site]]="FOOD MILLING",Table1[[#This Row],[Site]]="GODACO"), "No", "Yes")</f>
        <v>Yes</v>
      </c>
      <c r="D305" s="40">
        <f>MAX(DATE(Table1[Year],1,1),DATE(Table1[Year],1,1)-WEEKDAY(DATE(Table1[Year],1,1),2)+(Table1[WeekNum]-1)*7+1)</f>
        <v>44704</v>
      </c>
      <c r="E305" s="40">
        <f>MIN(DATE(Table1[Year]+1,1,0),DATE(Table1[Year],1,1)-WEEKDAY(DATE(Table1[Year],1,1),2)+Table1[WeekNum]*7)</f>
        <v>44710</v>
      </c>
      <c r="F305" s="11">
        <v>2022</v>
      </c>
      <c r="G305" s="15">
        <f t="shared" si="8"/>
        <v>5</v>
      </c>
      <c r="H305" s="15">
        <v>22</v>
      </c>
      <c r="I305" s="195" t="str">
        <f>"W" &amp;Table1[[#This Row],[WeekNum]]</f>
        <v>W22</v>
      </c>
      <c r="J305" s="195" t="str">
        <f t="shared" si="9"/>
        <v>22-W22</v>
      </c>
      <c r="K305" s="11" t="s">
        <v>699</v>
      </c>
      <c r="L305" s="11"/>
      <c r="M305" s="266" t="s">
        <v>72</v>
      </c>
      <c r="N305" s="266" t="s">
        <v>369</v>
      </c>
      <c r="O305" s="266" t="s">
        <v>398</v>
      </c>
      <c r="P305" s="11" t="s">
        <v>399</v>
      </c>
      <c r="Q305" s="11" t="s">
        <v>421</v>
      </c>
      <c r="R305" s="11">
        <v>200</v>
      </c>
      <c r="S305" s="11">
        <v>313</v>
      </c>
      <c r="T305" s="11">
        <f>ABS(Table1[[#This Row],[Prod]]-Table1[[#This Row],[Planned]])</f>
        <v>113</v>
      </c>
      <c r="U305" s="213">
        <f>IF(ABS(Table1[[#This Row],[Prod]]-Table1[[#This Row],[Planned]])&gt;Table1[[#This Row],[Planned]],0,IF(Table1[[#This Row],[Planned]]=0,0,1-ABS(Table1[[#This Row],[Prod]]-Table1[[#This Row],[Planned]])/Table1[[#This Row],[Planned]]))</f>
        <v>0.43500000000000005</v>
      </c>
      <c r="V305" s="11"/>
      <c r="W305" s="11"/>
      <c r="X305" s="27">
        <v>300</v>
      </c>
      <c r="Y305" s="11">
        <f>Table1[[#This Row],[Prod]]</f>
        <v>313</v>
      </c>
      <c r="Z305" s="11">
        <f>ABS(Table1[[#This Row],[Prod2]]-Table1[[#This Row],[Plan Revised]])</f>
        <v>13</v>
      </c>
      <c r="AA305" s="287">
        <f>IF(ABS(Table1[[#This Row],[Prod2]]-Table1[[#This Row],[Plan Revised]])&gt;Table1[[#This Row],[Plan Revised]],0,IF(Table1[[#This Row],[Plan Revised]]=0,0,1-ABS(Table1[[#This Row],[Prod2]]-Table1[[#This Row],[Plan Revised]])/Table1[[#This Row],[Plan Revised]]))</f>
        <v>0.95666666666666667</v>
      </c>
      <c r="AB305" s="11"/>
      <c r="AC305" s="30"/>
      <c r="AD305"/>
      <c r="AF305"/>
    </row>
    <row r="306" spans="1:32">
      <c r="A306" s="15" t="str">
        <f>IF(Table1[Week]=WeekSel,"Yes","No")</f>
        <v>No</v>
      </c>
      <c r="B306" s="15" t="str">
        <f>IF((Table1[StartDate]&gt;=Date.GraphMin)*(Table1[StartDate]&lt;=Date.GraphMax)=1,"Yes","No")</f>
        <v>Yes</v>
      </c>
      <c r="C306" s="15" t="str">
        <f>IF(OR(Table1[[#This Row],[Site]]="FOOD MILLING",Table1[[#This Row],[Site]]="GODACO"), "No", "Yes")</f>
        <v>Yes</v>
      </c>
      <c r="D306" s="40">
        <f>MAX(DATE(Table1[Year],1,1),DATE(Table1[Year],1,1)-WEEKDAY(DATE(Table1[Year],1,1),2)+(Table1[WeekNum]-1)*7+1)</f>
        <v>44704</v>
      </c>
      <c r="E306" s="40">
        <f>MIN(DATE(Table1[Year]+1,1,0),DATE(Table1[Year],1,1)-WEEKDAY(DATE(Table1[Year],1,1),2)+Table1[WeekNum]*7)</f>
        <v>44710</v>
      </c>
      <c r="F306" s="11">
        <v>2022</v>
      </c>
      <c r="G306" s="15">
        <f t="shared" si="8"/>
        <v>5</v>
      </c>
      <c r="H306" s="15">
        <v>22</v>
      </c>
      <c r="I306" s="195" t="str">
        <f>"W" &amp;Table1[[#This Row],[WeekNum]]</f>
        <v>W22</v>
      </c>
      <c r="J306" s="195" t="str">
        <f t="shared" si="9"/>
        <v>22-W22</v>
      </c>
      <c r="K306" s="11" t="s">
        <v>700</v>
      </c>
      <c r="L306" s="11"/>
      <c r="M306" s="266" t="s">
        <v>72</v>
      </c>
      <c r="N306" s="266" t="s">
        <v>369</v>
      </c>
      <c r="O306" s="266" t="s">
        <v>398</v>
      </c>
      <c r="P306" s="11" t="s">
        <v>399</v>
      </c>
      <c r="Q306" s="11" t="s">
        <v>421</v>
      </c>
      <c r="R306" s="11">
        <v>3130</v>
      </c>
      <c r="S306" s="11">
        <v>2644</v>
      </c>
      <c r="T306" s="11">
        <f>ABS(Table1[[#This Row],[Prod]]-Table1[[#This Row],[Planned]])</f>
        <v>486</v>
      </c>
      <c r="U306" s="213">
        <f>IF(ABS(Table1[[#This Row],[Prod]]-Table1[[#This Row],[Planned]])&gt;Table1[[#This Row],[Planned]],0,IF(Table1[[#This Row],[Planned]]=0,0,1-ABS(Table1[[#This Row],[Prod]]-Table1[[#This Row],[Planned]])/Table1[[#This Row],[Planned]]))</f>
        <v>0.84472843450479229</v>
      </c>
      <c r="V306" s="11"/>
      <c r="W306" s="11"/>
      <c r="X306" s="27">
        <v>2810</v>
      </c>
      <c r="Y306" s="11">
        <f>Table1[[#This Row],[Prod]]</f>
        <v>2644</v>
      </c>
      <c r="Z306" s="11">
        <f>ABS(Table1[[#This Row],[Prod2]]-Table1[[#This Row],[Plan Revised]])</f>
        <v>166</v>
      </c>
      <c r="AA306" s="287">
        <f>IF(ABS(Table1[[#This Row],[Prod2]]-Table1[[#This Row],[Plan Revised]])&gt;Table1[[#This Row],[Plan Revised]],0,IF(Table1[[#This Row],[Plan Revised]]=0,0,1-ABS(Table1[[#This Row],[Prod2]]-Table1[[#This Row],[Plan Revised]])/Table1[[#This Row],[Plan Revised]]))</f>
        <v>0.94092526690391454</v>
      </c>
      <c r="AB306" s="11"/>
      <c r="AC306" s="30"/>
      <c r="AD306"/>
      <c r="AF306"/>
    </row>
    <row r="307" spans="1:32">
      <c r="A307" s="15" t="str">
        <f>IF(Table1[Week]=WeekSel,"Yes","No")</f>
        <v>No</v>
      </c>
      <c r="B307" s="15" t="str">
        <f>IF((Table1[StartDate]&gt;=Date.GraphMin)*(Table1[StartDate]&lt;=Date.GraphMax)=1,"Yes","No")</f>
        <v>Yes</v>
      </c>
      <c r="C307" s="15" t="str">
        <f>IF(OR(Table1[[#This Row],[Site]]="FOOD MILLING",Table1[[#This Row],[Site]]="GODACO"), "No", "Yes")</f>
        <v>Yes</v>
      </c>
      <c r="D307" s="40">
        <f>MAX(DATE(Table1[Year],1,1),DATE(Table1[Year],1,1)-WEEKDAY(DATE(Table1[Year],1,1),2)+(Table1[WeekNum]-1)*7+1)</f>
        <v>44704</v>
      </c>
      <c r="E307" s="40">
        <f>MIN(DATE(Table1[Year]+1,1,0),DATE(Table1[Year],1,1)-WEEKDAY(DATE(Table1[Year],1,1),2)+Table1[WeekNum]*7)</f>
        <v>44710</v>
      </c>
      <c r="F307" s="11">
        <v>2022</v>
      </c>
      <c r="G307" s="15">
        <f t="shared" si="8"/>
        <v>5</v>
      </c>
      <c r="H307" s="15">
        <v>22</v>
      </c>
      <c r="I307" s="195" t="str">
        <f>"W" &amp;Table1[[#This Row],[WeekNum]]</f>
        <v>W22</v>
      </c>
      <c r="J307" s="195" t="str">
        <f t="shared" si="9"/>
        <v>22-W22</v>
      </c>
      <c r="K307" s="11" t="s">
        <v>701</v>
      </c>
      <c r="L307" s="11"/>
      <c r="M307" s="266" t="s">
        <v>72</v>
      </c>
      <c r="N307" s="266" t="s">
        <v>369</v>
      </c>
      <c r="O307" s="266" t="s">
        <v>398</v>
      </c>
      <c r="P307" s="11" t="s">
        <v>399</v>
      </c>
      <c r="Q307" s="11" t="s">
        <v>421</v>
      </c>
      <c r="R307" s="11">
        <v>200</v>
      </c>
      <c r="S307" s="11">
        <v>405</v>
      </c>
      <c r="T307" s="11">
        <f>ABS(Table1[[#This Row],[Prod]]-Table1[[#This Row],[Planned]])</f>
        <v>205</v>
      </c>
      <c r="U307" s="213">
        <f>IF(ABS(Table1[[#This Row],[Prod]]-Table1[[#This Row],[Planned]])&gt;Table1[[#This Row],[Planned]],0,IF(Table1[[#This Row],[Planned]]=0,0,1-ABS(Table1[[#This Row],[Prod]]-Table1[[#This Row],[Planned]])/Table1[[#This Row],[Planned]]))</f>
        <v>0</v>
      </c>
      <c r="V307" s="11"/>
      <c r="W307" s="11"/>
      <c r="X307" s="27">
        <v>400</v>
      </c>
      <c r="Y307" s="11">
        <f>Table1[[#This Row],[Prod]]</f>
        <v>405</v>
      </c>
      <c r="Z307" s="11">
        <f>ABS(Table1[[#This Row],[Prod2]]-Table1[[#This Row],[Plan Revised]])</f>
        <v>5</v>
      </c>
      <c r="AA307" s="287">
        <f>IF(ABS(Table1[[#This Row],[Prod2]]-Table1[[#This Row],[Plan Revised]])&gt;Table1[[#This Row],[Plan Revised]],0,IF(Table1[[#This Row],[Plan Revised]]=0,0,1-ABS(Table1[[#This Row],[Prod2]]-Table1[[#This Row],[Plan Revised]])/Table1[[#This Row],[Plan Revised]]))</f>
        <v>0.98750000000000004</v>
      </c>
      <c r="AB307" s="11"/>
      <c r="AC307" s="30"/>
      <c r="AD307"/>
      <c r="AF307"/>
    </row>
    <row r="308" spans="1:32">
      <c r="A308" s="15" t="str">
        <f>IF(Table1[Week]=WeekSel,"Yes","No")</f>
        <v>No</v>
      </c>
      <c r="B308" s="15" t="str">
        <f>IF((Table1[StartDate]&gt;=Date.GraphMin)*(Table1[StartDate]&lt;=Date.GraphMax)=1,"Yes","No")</f>
        <v>Yes</v>
      </c>
      <c r="C308" s="15" t="str">
        <f>IF(OR(Table1[[#This Row],[Site]]="FOOD MILLING",Table1[[#This Row],[Site]]="GODACO"), "No", "Yes")</f>
        <v>Yes</v>
      </c>
      <c r="D308" s="40">
        <f>MAX(DATE(Table1[Year],1,1),DATE(Table1[Year],1,1)-WEEKDAY(DATE(Table1[Year],1,1),2)+(Table1[WeekNum]-1)*7+1)</f>
        <v>44704</v>
      </c>
      <c r="E308" s="40">
        <f>MIN(DATE(Table1[Year]+1,1,0),DATE(Table1[Year],1,1)-WEEKDAY(DATE(Table1[Year],1,1),2)+Table1[WeekNum]*7)</f>
        <v>44710</v>
      </c>
      <c r="F308" s="11">
        <v>2022</v>
      </c>
      <c r="G308" s="15">
        <f t="shared" si="8"/>
        <v>5</v>
      </c>
      <c r="H308" s="15">
        <v>22</v>
      </c>
      <c r="I308" s="195" t="str">
        <f>"W" &amp;Table1[[#This Row],[WeekNum]]</f>
        <v>W22</v>
      </c>
      <c r="J308" s="195" t="str">
        <f t="shared" si="9"/>
        <v>22-W22</v>
      </c>
      <c r="K308" s="11" t="s">
        <v>702</v>
      </c>
      <c r="L308" s="11"/>
      <c r="M308" s="266" t="s">
        <v>72</v>
      </c>
      <c r="N308" s="266" t="s">
        <v>369</v>
      </c>
      <c r="O308" s="266" t="s">
        <v>398</v>
      </c>
      <c r="P308" s="11" t="s">
        <v>399</v>
      </c>
      <c r="Q308" s="11" t="s">
        <v>421</v>
      </c>
      <c r="R308" s="11">
        <v>100</v>
      </c>
      <c r="S308" s="11">
        <v>50.7</v>
      </c>
      <c r="T308" s="11">
        <f>ABS(Table1[[#This Row],[Prod]]-Table1[[#This Row],[Planned]])</f>
        <v>49.3</v>
      </c>
      <c r="U308" s="213">
        <f>IF(ABS(Table1[[#This Row],[Prod]]-Table1[[#This Row],[Planned]])&gt;Table1[[#This Row],[Planned]],0,IF(Table1[[#This Row],[Planned]]=0,0,1-ABS(Table1[[#This Row],[Prod]]-Table1[[#This Row],[Planned]])/Table1[[#This Row],[Planned]]))</f>
        <v>0.50700000000000001</v>
      </c>
      <c r="V308" s="11"/>
      <c r="W308" s="11"/>
      <c r="X308" s="27">
        <v>100</v>
      </c>
      <c r="Y308" s="11">
        <f>Table1[[#This Row],[Prod]]</f>
        <v>50.7</v>
      </c>
      <c r="Z308" s="11">
        <f>ABS(Table1[[#This Row],[Prod2]]-Table1[[#This Row],[Plan Revised]])</f>
        <v>49.3</v>
      </c>
      <c r="AA308" s="287">
        <f>IF(ABS(Table1[[#This Row],[Prod2]]-Table1[[#This Row],[Plan Revised]])&gt;Table1[[#This Row],[Plan Revised]],0,IF(Table1[[#This Row],[Plan Revised]]=0,0,1-ABS(Table1[[#This Row],[Prod2]]-Table1[[#This Row],[Plan Revised]])/Table1[[#This Row],[Plan Revised]]))</f>
        <v>0.50700000000000001</v>
      </c>
      <c r="AB308" s="11"/>
      <c r="AC308" s="30"/>
      <c r="AD308"/>
      <c r="AF308"/>
    </row>
    <row r="309" spans="1:32">
      <c r="A309" s="15" t="str">
        <f>IF(Table1[Week]=WeekSel,"Yes","No")</f>
        <v>No</v>
      </c>
      <c r="B309" s="15" t="str">
        <f>IF((Table1[StartDate]&gt;=Date.GraphMin)*(Table1[StartDate]&lt;=Date.GraphMax)=1,"Yes","No")</f>
        <v>Yes</v>
      </c>
      <c r="C309" s="15" t="str">
        <f>IF(OR(Table1[[#This Row],[Site]]="FOOD MILLING",Table1[[#This Row],[Site]]="GODACO"), "No", "Yes")</f>
        <v>Yes</v>
      </c>
      <c r="D309" s="40">
        <f>MAX(DATE(Table1[Year],1,1),DATE(Table1[Year],1,1)-WEEKDAY(DATE(Table1[Year],1,1),2)+(Table1[WeekNum]-1)*7+1)</f>
        <v>44704</v>
      </c>
      <c r="E309" s="40">
        <f>MIN(DATE(Table1[Year]+1,1,0),DATE(Table1[Year],1,1)-WEEKDAY(DATE(Table1[Year],1,1),2)+Table1[WeekNum]*7)</f>
        <v>44710</v>
      </c>
      <c r="F309" s="11">
        <v>2022</v>
      </c>
      <c r="G309" s="15">
        <f t="shared" si="8"/>
        <v>5</v>
      </c>
      <c r="H309" s="15">
        <v>22</v>
      </c>
      <c r="I309" s="195" t="str">
        <f>"W" &amp;Table1[[#This Row],[WeekNum]]</f>
        <v>W22</v>
      </c>
      <c r="J309" s="195" t="str">
        <f t="shared" si="9"/>
        <v>22-W22</v>
      </c>
      <c r="K309" s="11" t="s">
        <v>703</v>
      </c>
      <c r="L309" s="11"/>
      <c r="M309" s="266" t="s">
        <v>72</v>
      </c>
      <c r="N309" s="266" t="s">
        <v>369</v>
      </c>
      <c r="O309" s="266" t="s">
        <v>398</v>
      </c>
      <c r="P309" s="11" t="s">
        <v>399</v>
      </c>
      <c r="Q309" s="11" t="s">
        <v>421</v>
      </c>
      <c r="R309" s="11">
        <v>100</v>
      </c>
      <c r="S309" s="11">
        <v>50.7</v>
      </c>
      <c r="T309" s="11">
        <f>ABS(Table1[[#This Row],[Prod]]-Table1[[#This Row],[Planned]])</f>
        <v>49.3</v>
      </c>
      <c r="U309" s="213">
        <f>IF(ABS(Table1[[#This Row],[Prod]]-Table1[[#This Row],[Planned]])&gt;Table1[[#This Row],[Planned]],0,IF(Table1[[#This Row],[Planned]]=0,0,1-ABS(Table1[[#This Row],[Prod]]-Table1[[#This Row],[Planned]])/Table1[[#This Row],[Planned]]))</f>
        <v>0.50700000000000001</v>
      </c>
      <c r="V309" s="11"/>
      <c r="W309" s="11"/>
      <c r="X309" s="27">
        <v>100</v>
      </c>
      <c r="Y309" s="11">
        <f>Table1[[#This Row],[Prod]]</f>
        <v>50.7</v>
      </c>
      <c r="Z309" s="11">
        <f>ABS(Table1[[#This Row],[Prod2]]-Table1[[#This Row],[Plan Revised]])</f>
        <v>49.3</v>
      </c>
      <c r="AA309" s="287">
        <f>IF(ABS(Table1[[#This Row],[Prod2]]-Table1[[#This Row],[Plan Revised]])&gt;Table1[[#This Row],[Plan Revised]],0,IF(Table1[[#This Row],[Plan Revised]]=0,0,1-ABS(Table1[[#This Row],[Prod2]]-Table1[[#This Row],[Plan Revised]])/Table1[[#This Row],[Plan Revised]]))</f>
        <v>0.50700000000000001</v>
      </c>
      <c r="AB309" s="11"/>
      <c r="AC309" s="30"/>
      <c r="AD309"/>
      <c r="AF309"/>
    </row>
    <row r="310" spans="1:32">
      <c r="A310" s="15" t="str">
        <f>IF(Table1[Week]=WeekSel,"Yes","No")</f>
        <v>No</v>
      </c>
      <c r="B310" s="15" t="str">
        <f>IF((Table1[StartDate]&gt;=Date.GraphMin)*(Table1[StartDate]&lt;=Date.GraphMax)=1,"Yes","No")</f>
        <v>Yes</v>
      </c>
      <c r="C310" s="15" t="str">
        <f>IF(OR(Table1[[#This Row],[Site]]="FOOD MILLING",Table1[[#This Row],[Site]]="GODACO"), "No", "Yes")</f>
        <v>Yes</v>
      </c>
      <c r="D310" s="40">
        <f>MAX(DATE(Table1[Year],1,1),DATE(Table1[Year],1,1)-WEEKDAY(DATE(Table1[Year],1,1),2)+(Table1[WeekNum]-1)*7+1)</f>
        <v>44704</v>
      </c>
      <c r="E310" s="40">
        <f>MIN(DATE(Table1[Year]+1,1,0),DATE(Table1[Year],1,1)-WEEKDAY(DATE(Table1[Year],1,1),2)+Table1[WeekNum]*7)</f>
        <v>44710</v>
      </c>
      <c r="F310" s="11">
        <v>2022</v>
      </c>
      <c r="G310" s="15">
        <f t="shared" si="8"/>
        <v>5</v>
      </c>
      <c r="H310" s="15">
        <v>22</v>
      </c>
      <c r="I310" s="195" t="str">
        <f>"W" &amp;Table1[[#This Row],[WeekNum]]</f>
        <v>W22</v>
      </c>
      <c r="J310" s="195" t="str">
        <f t="shared" si="9"/>
        <v>22-W22</v>
      </c>
      <c r="K310" s="11" t="s">
        <v>704</v>
      </c>
      <c r="L310" s="11"/>
      <c r="M310" s="266" t="s">
        <v>72</v>
      </c>
      <c r="N310" s="266" t="s">
        <v>369</v>
      </c>
      <c r="O310" s="266" t="s">
        <v>398</v>
      </c>
      <c r="P310" s="11" t="s">
        <v>399</v>
      </c>
      <c r="Q310" s="11" t="s">
        <v>421</v>
      </c>
      <c r="R310" s="11">
        <v>150</v>
      </c>
      <c r="S310" s="11">
        <v>74.099999999999994</v>
      </c>
      <c r="T310" s="11">
        <f>ABS(Table1[[#This Row],[Prod]]-Table1[[#This Row],[Planned]])</f>
        <v>75.900000000000006</v>
      </c>
      <c r="U310" s="213">
        <f>IF(ABS(Table1[[#This Row],[Prod]]-Table1[[#This Row],[Planned]])&gt;Table1[[#This Row],[Planned]],0,IF(Table1[[#This Row],[Planned]]=0,0,1-ABS(Table1[[#This Row],[Prod]]-Table1[[#This Row],[Planned]])/Table1[[#This Row],[Planned]]))</f>
        <v>0.49399999999999999</v>
      </c>
      <c r="V310" s="11"/>
      <c r="W310" s="11"/>
      <c r="X310" s="27">
        <v>150</v>
      </c>
      <c r="Y310" s="11">
        <f>Table1[[#This Row],[Prod]]</f>
        <v>74.099999999999994</v>
      </c>
      <c r="Z310" s="11">
        <f>ABS(Table1[[#This Row],[Prod2]]-Table1[[#This Row],[Plan Revised]])</f>
        <v>75.900000000000006</v>
      </c>
      <c r="AA310" s="287">
        <f>IF(ABS(Table1[[#This Row],[Prod2]]-Table1[[#This Row],[Plan Revised]])&gt;Table1[[#This Row],[Plan Revised]],0,IF(Table1[[#This Row],[Plan Revised]]=0,0,1-ABS(Table1[[#This Row],[Prod2]]-Table1[[#This Row],[Plan Revised]])/Table1[[#This Row],[Plan Revised]]))</f>
        <v>0.49399999999999999</v>
      </c>
      <c r="AB310" s="11"/>
      <c r="AC310" s="30"/>
      <c r="AD310"/>
      <c r="AF310"/>
    </row>
    <row r="311" spans="1:32">
      <c r="A311" s="15" t="str">
        <f>IF(Table1[Week]=WeekSel,"Yes","No")</f>
        <v>No</v>
      </c>
      <c r="B311" s="15" t="str">
        <f>IF((Table1[StartDate]&gt;=Date.GraphMin)*(Table1[StartDate]&lt;=Date.GraphMax)=1,"Yes","No")</f>
        <v>Yes</v>
      </c>
      <c r="C311" s="15" t="str">
        <f>IF(OR(Table1[[#This Row],[Site]]="FOOD MILLING",Table1[[#This Row],[Site]]="GODACO"), "No", "Yes")</f>
        <v>Yes</v>
      </c>
      <c r="D311" s="40">
        <f>MAX(DATE(Table1[Year],1,1),DATE(Table1[Year],1,1)-WEEKDAY(DATE(Table1[Year],1,1),2)+(Table1[WeekNum]-1)*7+1)</f>
        <v>44704</v>
      </c>
      <c r="E311" s="40">
        <f>MIN(DATE(Table1[Year]+1,1,0),DATE(Table1[Year],1,1)-WEEKDAY(DATE(Table1[Year],1,1),2)+Table1[WeekNum]*7)</f>
        <v>44710</v>
      </c>
      <c r="F311" s="11">
        <v>2022</v>
      </c>
      <c r="G311" s="15">
        <f t="shared" si="8"/>
        <v>5</v>
      </c>
      <c r="H311" s="15">
        <v>22</v>
      </c>
      <c r="I311" s="195" t="str">
        <f>"W" &amp;Table1[[#This Row],[WeekNum]]</f>
        <v>W22</v>
      </c>
      <c r="J311" s="195" t="str">
        <f t="shared" si="9"/>
        <v>22-W22</v>
      </c>
      <c r="K311" s="11" t="s">
        <v>705</v>
      </c>
      <c r="L311" s="11"/>
      <c r="M311" s="266" t="s">
        <v>72</v>
      </c>
      <c r="N311" s="266" t="s">
        <v>369</v>
      </c>
      <c r="O311" s="266" t="s">
        <v>398</v>
      </c>
      <c r="P311" s="11" t="s">
        <v>399</v>
      </c>
      <c r="Q311" s="11" t="s">
        <v>421</v>
      </c>
      <c r="R311" s="11">
        <v>200</v>
      </c>
      <c r="S311" s="11">
        <v>101</v>
      </c>
      <c r="T311" s="11">
        <f>ABS(Table1[[#This Row],[Prod]]-Table1[[#This Row],[Planned]])</f>
        <v>99</v>
      </c>
      <c r="U311" s="213">
        <f>IF(ABS(Table1[[#This Row],[Prod]]-Table1[[#This Row],[Planned]])&gt;Table1[[#This Row],[Planned]],0,IF(Table1[[#This Row],[Planned]]=0,0,1-ABS(Table1[[#This Row],[Prod]]-Table1[[#This Row],[Planned]])/Table1[[#This Row],[Planned]]))</f>
        <v>0.505</v>
      </c>
      <c r="V311" s="11"/>
      <c r="W311" s="11"/>
      <c r="X311" s="27">
        <v>200</v>
      </c>
      <c r="Y311" s="11">
        <f>Table1[[#This Row],[Prod]]</f>
        <v>101</v>
      </c>
      <c r="Z311" s="11">
        <f>ABS(Table1[[#This Row],[Prod2]]-Table1[[#This Row],[Plan Revised]])</f>
        <v>99</v>
      </c>
      <c r="AA311" s="287">
        <f>IF(ABS(Table1[[#This Row],[Prod2]]-Table1[[#This Row],[Plan Revised]])&gt;Table1[[#This Row],[Plan Revised]],0,IF(Table1[[#This Row],[Plan Revised]]=0,0,1-ABS(Table1[[#This Row],[Prod2]]-Table1[[#This Row],[Plan Revised]])/Table1[[#This Row],[Plan Revised]]))</f>
        <v>0.505</v>
      </c>
      <c r="AB311" s="11"/>
      <c r="AC311" s="30"/>
      <c r="AD311"/>
      <c r="AF311"/>
    </row>
    <row r="312" spans="1:32">
      <c r="A312" s="15" t="str">
        <f>IF(Table1[Week]=WeekSel,"Yes","No")</f>
        <v>No</v>
      </c>
      <c r="B312" s="15" t="str">
        <f>IF((Table1[StartDate]&gt;=Date.GraphMin)*(Table1[StartDate]&lt;=Date.GraphMax)=1,"Yes","No")</f>
        <v>Yes</v>
      </c>
      <c r="C312" s="15" t="str">
        <f>IF(OR(Table1[[#This Row],[Site]]="FOOD MILLING",Table1[[#This Row],[Site]]="GODACO"), "No", "Yes")</f>
        <v>Yes</v>
      </c>
      <c r="D312" s="40">
        <f>MAX(DATE(Table1[Year],1,1),DATE(Table1[Year],1,1)-WEEKDAY(DATE(Table1[Year],1,1),2)+(Table1[WeekNum]-1)*7+1)</f>
        <v>44704</v>
      </c>
      <c r="E312" s="40">
        <f>MIN(DATE(Table1[Year]+1,1,0),DATE(Table1[Year],1,1)-WEEKDAY(DATE(Table1[Year],1,1),2)+Table1[WeekNum]*7)</f>
        <v>44710</v>
      </c>
      <c r="F312" s="11">
        <v>2022</v>
      </c>
      <c r="G312" s="15">
        <f t="shared" si="8"/>
        <v>5</v>
      </c>
      <c r="H312" s="15">
        <v>22</v>
      </c>
      <c r="I312" s="195" t="str">
        <f>"W" &amp;Table1[[#This Row],[WeekNum]]</f>
        <v>W22</v>
      </c>
      <c r="J312" s="195" t="str">
        <f t="shared" si="9"/>
        <v>22-W22</v>
      </c>
      <c r="K312" s="11" t="s">
        <v>706</v>
      </c>
      <c r="L312" s="11"/>
      <c r="M312" s="266" t="s">
        <v>72</v>
      </c>
      <c r="N312" s="266" t="s">
        <v>369</v>
      </c>
      <c r="O312" s="266" t="s">
        <v>398</v>
      </c>
      <c r="P312" s="11" t="s">
        <v>399</v>
      </c>
      <c r="Q312" s="11" t="s">
        <v>421</v>
      </c>
      <c r="R312" s="11">
        <v>0</v>
      </c>
      <c r="S312" s="11">
        <v>0</v>
      </c>
      <c r="T312" s="11">
        <f>ABS(Table1[[#This Row],[Prod]]-Table1[[#This Row],[Planned]])</f>
        <v>0</v>
      </c>
      <c r="U312" s="213">
        <f>IF(ABS(Table1[[#This Row],[Prod]]-Table1[[#This Row],[Planned]])&gt;Table1[[#This Row],[Planned]],0,IF(Table1[[#This Row],[Planned]]=0,0,1-ABS(Table1[[#This Row],[Prod]]-Table1[[#This Row],[Planned]])/Table1[[#This Row],[Planned]]))</f>
        <v>0</v>
      </c>
      <c r="V312" s="11"/>
      <c r="W312" s="11"/>
      <c r="X312" s="27">
        <v>0</v>
      </c>
      <c r="Y312" s="11">
        <f>Table1[[#This Row],[Prod]]</f>
        <v>0</v>
      </c>
      <c r="Z312" s="11">
        <f>ABS(Table1[[#This Row],[Prod2]]-Table1[[#This Row],[Plan Revised]])</f>
        <v>0</v>
      </c>
      <c r="AA312" s="287">
        <f>IF(ABS(Table1[[#This Row],[Prod2]]-Table1[[#This Row],[Plan Revised]])&gt;Table1[[#This Row],[Plan Revised]],0,IF(Table1[[#This Row],[Plan Revised]]=0,0,1-ABS(Table1[[#This Row],[Prod2]]-Table1[[#This Row],[Plan Revised]])/Table1[[#This Row],[Plan Revised]]))</f>
        <v>0</v>
      </c>
      <c r="AB312" s="11"/>
      <c r="AC312" s="30"/>
      <c r="AD312"/>
      <c r="AF312"/>
    </row>
    <row r="313" spans="1:32">
      <c r="A313" s="15" t="str">
        <f>IF(Table1[Week]=WeekSel,"Yes","No")</f>
        <v>No</v>
      </c>
      <c r="B313" s="15" t="str">
        <f>IF((Table1[StartDate]&gt;=Date.GraphMin)*(Table1[StartDate]&lt;=Date.GraphMax)=1,"Yes","No")</f>
        <v>Yes</v>
      </c>
      <c r="C313" s="15" t="str">
        <f>IF(OR(Table1[[#This Row],[Site]]="FOOD MILLING",Table1[[#This Row],[Site]]="GODACO"), "No", "Yes")</f>
        <v>Yes</v>
      </c>
      <c r="D313" s="40">
        <f>MAX(DATE(Table1[Year],1,1),DATE(Table1[Year],1,1)-WEEKDAY(DATE(Table1[Year],1,1),2)+(Table1[WeekNum]-1)*7+1)</f>
        <v>44704</v>
      </c>
      <c r="E313" s="40">
        <f>MIN(DATE(Table1[Year]+1,1,0),DATE(Table1[Year],1,1)-WEEKDAY(DATE(Table1[Year],1,1),2)+Table1[WeekNum]*7)</f>
        <v>44710</v>
      </c>
      <c r="F313" s="11">
        <v>2022</v>
      </c>
      <c r="G313" s="15">
        <f t="shared" si="8"/>
        <v>5</v>
      </c>
      <c r="H313" s="15">
        <v>22</v>
      </c>
      <c r="I313" s="195" t="str">
        <f>"W" &amp;Table1[[#This Row],[WeekNum]]</f>
        <v>W22</v>
      </c>
      <c r="J313" s="195" t="str">
        <f t="shared" si="9"/>
        <v>22-W22</v>
      </c>
      <c r="K313" s="11" t="s">
        <v>707</v>
      </c>
      <c r="L313" s="11"/>
      <c r="M313" s="266" t="s">
        <v>72</v>
      </c>
      <c r="N313" s="266" t="s">
        <v>369</v>
      </c>
      <c r="O313" s="266" t="s">
        <v>395</v>
      </c>
      <c r="P313" s="11" t="s">
        <v>396</v>
      </c>
      <c r="Q313" s="11" t="s">
        <v>421</v>
      </c>
      <c r="R313" s="11">
        <v>600</v>
      </c>
      <c r="S313" s="11">
        <v>202</v>
      </c>
      <c r="T313" s="11">
        <f>ABS(Table1[[#This Row],[Prod]]-Table1[[#This Row],[Planned]])</f>
        <v>398</v>
      </c>
      <c r="U313" s="213">
        <f>IF(ABS(Table1[[#This Row],[Prod]]-Table1[[#This Row],[Planned]])&gt;Table1[[#This Row],[Planned]],0,IF(Table1[[#This Row],[Planned]]=0,0,1-ABS(Table1[[#This Row],[Prod]]-Table1[[#This Row],[Planned]])/Table1[[#This Row],[Planned]]))</f>
        <v>0.33666666666666667</v>
      </c>
      <c r="V313" s="11"/>
      <c r="W313" s="11"/>
      <c r="X313" s="27">
        <v>600</v>
      </c>
      <c r="Y313" s="11">
        <f>Table1[[#This Row],[Prod]]</f>
        <v>202</v>
      </c>
      <c r="Z313" s="11">
        <f>ABS(Table1[[#This Row],[Prod2]]-Table1[[#This Row],[Plan Revised]])</f>
        <v>398</v>
      </c>
      <c r="AA313" s="287">
        <f>IF(ABS(Table1[[#This Row],[Prod2]]-Table1[[#This Row],[Plan Revised]])&gt;Table1[[#This Row],[Plan Revised]],0,IF(Table1[[#This Row],[Plan Revised]]=0,0,1-ABS(Table1[[#This Row],[Prod2]]-Table1[[#This Row],[Plan Revised]])/Table1[[#This Row],[Plan Revised]]))</f>
        <v>0.33666666666666667</v>
      </c>
      <c r="AB313" s="11"/>
      <c r="AC313" s="30"/>
      <c r="AD313"/>
      <c r="AF313"/>
    </row>
    <row r="314" spans="1:32">
      <c r="A314" s="15" t="str">
        <f>IF(Table1[Week]=WeekSel,"Yes","No")</f>
        <v>No</v>
      </c>
      <c r="B314" s="15" t="str">
        <f>IF((Table1[StartDate]&gt;=Date.GraphMin)*(Table1[StartDate]&lt;=Date.GraphMax)=1,"Yes","No")</f>
        <v>Yes</v>
      </c>
      <c r="C314" s="15" t="str">
        <f>IF(OR(Table1[[#This Row],[Site]]="FOOD MILLING",Table1[[#This Row],[Site]]="GODACO"), "No", "Yes")</f>
        <v>Yes</v>
      </c>
      <c r="D314" s="40">
        <f>MAX(DATE(Table1[Year],1,1),DATE(Table1[Year],1,1)-WEEKDAY(DATE(Table1[Year],1,1),2)+(Table1[WeekNum]-1)*7+1)</f>
        <v>44704</v>
      </c>
      <c r="E314" s="40">
        <f>MIN(DATE(Table1[Year]+1,1,0),DATE(Table1[Year],1,1)-WEEKDAY(DATE(Table1[Year],1,1),2)+Table1[WeekNum]*7)</f>
        <v>44710</v>
      </c>
      <c r="F314" s="11">
        <v>2022</v>
      </c>
      <c r="G314" s="15">
        <f t="shared" si="8"/>
        <v>5</v>
      </c>
      <c r="H314" s="15">
        <v>22</v>
      </c>
      <c r="I314" s="195" t="str">
        <f>"W" &amp;Table1[[#This Row],[WeekNum]]</f>
        <v>W22</v>
      </c>
      <c r="J314" s="195" t="str">
        <f t="shared" si="9"/>
        <v>22-W22</v>
      </c>
      <c r="K314" s="11" t="s">
        <v>708</v>
      </c>
      <c r="L314" s="11"/>
      <c r="M314" s="266" t="s">
        <v>72</v>
      </c>
      <c r="N314" s="266" t="s">
        <v>369</v>
      </c>
      <c r="O314" s="266" t="s">
        <v>395</v>
      </c>
      <c r="P314" s="11" t="s">
        <v>396</v>
      </c>
      <c r="Q314" s="11" t="s">
        <v>421</v>
      </c>
      <c r="R314" s="11">
        <v>500</v>
      </c>
      <c r="S314" s="11">
        <v>253</v>
      </c>
      <c r="T314" s="11">
        <f>ABS(Table1[[#This Row],[Prod]]-Table1[[#This Row],[Planned]])</f>
        <v>247</v>
      </c>
      <c r="U314" s="213">
        <f>IF(ABS(Table1[[#This Row],[Prod]]-Table1[[#This Row],[Planned]])&gt;Table1[[#This Row],[Planned]],0,IF(Table1[[#This Row],[Planned]]=0,0,1-ABS(Table1[[#This Row],[Prod]]-Table1[[#This Row],[Planned]])/Table1[[#This Row],[Planned]]))</f>
        <v>0.50600000000000001</v>
      </c>
      <c r="V314" s="11"/>
      <c r="W314" s="11"/>
      <c r="X314" s="27">
        <v>500</v>
      </c>
      <c r="Y314" s="11">
        <f>Table1[[#This Row],[Prod]]</f>
        <v>253</v>
      </c>
      <c r="Z314" s="11">
        <f>ABS(Table1[[#This Row],[Prod2]]-Table1[[#This Row],[Plan Revised]])</f>
        <v>247</v>
      </c>
      <c r="AA314" s="287">
        <f>IF(ABS(Table1[[#This Row],[Prod2]]-Table1[[#This Row],[Plan Revised]])&gt;Table1[[#This Row],[Plan Revised]],0,IF(Table1[[#This Row],[Plan Revised]]=0,0,1-ABS(Table1[[#This Row],[Prod2]]-Table1[[#This Row],[Plan Revised]])/Table1[[#This Row],[Plan Revised]]))</f>
        <v>0.50600000000000001</v>
      </c>
      <c r="AB314" s="11"/>
      <c r="AC314" s="30"/>
      <c r="AD314"/>
      <c r="AF314"/>
    </row>
    <row r="315" spans="1:32">
      <c r="A315" s="15" t="str">
        <f>IF(Table1[Week]=WeekSel,"Yes","No")</f>
        <v>No</v>
      </c>
      <c r="B315" s="15" t="str">
        <f>IF((Table1[StartDate]&gt;=Date.GraphMin)*(Table1[StartDate]&lt;=Date.GraphMax)=1,"Yes","No")</f>
        <v>Yes</v>
      </c>
      <c r="C315" s="15" t="str">
        <f>IF(OR(Table1[[#This Row],[Site]]="FOOD MILLING",Table1[[#This Row],[Site]]="GODACO"), "No", "Yes")</f>
        <v>Yes</v>
      </c>
      <c r="D315" s="40">
        <f>MAX(DATE(Table1[Year],1,1),DATE(Table1[Year],1,1)-WEEKDAY(DATE(Table1[Year],1,1),2)+(Table1[WeekNum]-1)*7+1)</f>
        <v>44704</v>
      </c>
      <c r="E315" s="40">
        <f>MIN(DATE(Table1[Year]+1,1,0),DATE(Table1[Year],1,1)-WEEKDAY(DATE(Table1[Year],1,1),2)+Table1[WeekNum]*7)</f>
        <v>44710</v>
      </c>
      <c r="F315" s="11">
        <v>2022</v>
      </c>
      <c r="G315" s="15">
        <f t="shared" si="8"/>
        <v>5</v>
      </c>
      <c r="H315" s="15">
        <v>22</v>
      </c>
      <c r="I315" s="195" t="str">
        <f>"W" &amp;Table1[[#This Row],[WeekNum]]</f>
        <v>W22</v>
      </c>
      <c r="J315" s="195" t="str">
        <f t="shared" si="9"/>
        <v>22-W22</v>
      </c>
      <c r="K315" s="11" t="s">
        <v>709</v>
      </c>
      <c r="L315" s="11"/>
      <c r="M315" s="266" t="s">
        <v>72</v>
      </c>
      <c r="N315" s="266" t="s">
        <v>369</v>
      </c>
      <c r="O315" s="266" t="s">
        <v>395</v>
      </c>
      <c r="P315" s="11" t="s">
        <v>396</v>
      </c>
      <c r="Q315" s="11" t="s">
        <v>421</v>
      </c>
      <c r="R315" s="11">
        <v>6800</v>
      </c>
      <c r="S315" s="11">
        <v>5292</v>
      </c>
      <c r="T315" s="11">
        <f>ABS(Table1[[#This Row],[Prod]]-Table1[[#This Row],[Planned]])</f>
        <v>1508</v>
      </c>
      <c r="U315" s="213">
        <f>IF(ABS(Table1[[#This Row],[Prod]]-Table1[[#This Row],[Planned]])&gt;Table1[[#This Row],[Planned]],0,IF(Table1[[#This Row],[Planned]]=0,0,1-ABS(Table1[[#This Row],[Prod]]-Table1[[#This Row],[Planned]])/Table1[[#This Row],[Planned]]))</f>
        <v>0.77823529411764703</v>
      </c>
      <c r="V315" s="11"/>
      <c r="W315" s="11"/>
      <c r="X315" s="27">
        <v>5900</v>
      </c>
      <c r="Y315" s="11">
        <f>Table1[[#This Row],[Prod]]</f>
        <v>5292</v>
      </c>
      <c r="Z315" s="11">
        <f>ABS(Table1[[#This Row],[Prod2]]-Table1[[#This Row],[Plan Revised]])</f>
        <v>608</v>
      </c>
      <c r="AA315" s="287">
        <f>IF(ABS(Table1[[#This Row],[Prod2]]-Table1[[#This Row],[Plan Revised]])&gt;Table1[[#This Row],[Plan Revised]],0,IF(Table1[[#This Row],[Plan Revised]]=0,0,1-ABS(Table1[[#This Row],[Prod2]]-Table1[[#This Row],[Plan Revised]])/Table1[[#This Row],[Plan Revised]]))</f>
        <v>0.89694915254237284</v>
      </c>
      <c r="AB315" s="11"/>
      <c r="AC315" s="30"/>
      <c r="AD315"/>
      <c r="AF315"/>
    </row>
    <row r="316" spans="1:32">
      <c r="A316" s="15" t="str">
        <f>IF(Table1[Week]=WeekSel,"Yes","No")</f>
        <v>No</v>
      </c>
      <c r="B316" s="15" t="str">
        <f>IF((Table1[StartDate]&gt;=Date.GraphMin)*(Table1[StartDate]&lt;=Date.GraphMax)=1,"Yes","No")</f>
        <v>Yes</v>
      </c>
      <c r="C316" s="15" t="str">
        <f>IF(OR(Table1[[#This Row],[Site]]="FOOD MILLING",Table1[[#This Row],[Site]]="GODACO"), "No", "Yes")</f>
        <v>Yes</v>
      </c>
      <c r="D316" s="40">
        <f>MAX(DATE(Table1[Year],1,1),DATE(Table1[Year],1,1)-WEEKDAY(DATE(Table1[Year],1,1),2)+(Table1[WeekNum]-1)*7+1)</f>
        <v>44704</v>
      </c>
      <c r="E316" s="40">
        <f>MIN(DATE(Table1[Year]+1,1,0),DATE(Table1[Year],1,1)-WEEKDAY(DATE(Table1[Year],1,1),2)+Table1[WeekNum]*7)</f>
        <v>44710</v>
      </c>
      <c r="F316" s="11">
        <v>2022</v>
      </c>
      <c r="G316" s="15">
        <f t="shared" si="8"/>
        <v>5</v>
      </c>
      <c r="H316" s="15">
        <v>22</v>
      </c>
      <c r="I316" s="195" t="str">
        <f>"W" &amp;Table1[[#This Row],[WeekNum]]</f>
        <v>W22</v>
      </c>
      <c r="J316" s="195" t="str">
        <f t="shared" si="9"/>
        <v>22-W22</v>
      </c>
      <c r="K316" s="11" t="s">
        <v>710</v>
      </c>
      <c r="L316" s="11"/>
      <c r="M316" s="266" t="s">
        <v>72</v>
      </c>
      <c r="N316" s="266" t="s">
        <v>369</v>
      </c>
      <c r="O316" s="266" t="s">
        <v>395</v>
      </c>
      <c r="P316" s="11" t="s">
        <v>396</v>
      </c>
      <c r="Q316" s="11" t="s">
        <v>421</v>
      </c>
      <c r="R316" s="11">
        <v>1000</v>
      </c>
      <c r="S316" s="11">
        <v>1280.5999999999999</v>
      </c>
      <c r="T316" s="11">
        <f>ABS(Table1[[#This Row],[Prod]]-Table1[[#This Row],[Planned]])</f>
        <v>280.59999999999991</v>
      </c>
      <c r="U316" s="213">
        <f>IF(ABS(Table1[[#This Row],[Prod]]-Table1[[#This Row],[Planned]])&gt;Table1[[#This Row],[Planned]],0,IF(Table1[[#This Row],[Planned]]=0,0,1-ABS(Table1[[#This Row],[Prod]]-Table1[[#This Row],[Planned]])/Table1[[#This Row],[Planned]]))</f>
        <v>0.71940000000000004</v>
      </c>
      <c r="V316" s="11"/>
      <c r="W316" s="11"/>
      <c r="X316" s="27">
        <v>1200</v>
      </c>
      <c r="Y316" s="11">
        <f>Table1[[#This Row],[Prod]]</f>
        <v>1280.5999999999999</v>
      </c>
      <c r="Z316" s="11">
        <f>ABS(Table1[[#This Row],[Prod2]]-Table1[[#This Row],[Plan Revised]])</f>
        <v>80.599999999999909</v>
      </c>
      <c r="AA316" s="287">
        <f>IF(ABS(Table1[[#This Row],[Prod2]]-Table1[[#This Row],[Plan Revised]])&gt;Table1[[#This Row],[Plan Revised]],0,IF(Table1[[#This Row],[Plan Revised]]=0,0,1-ABS(Table1[[#This Row],[Prod2]]-Table1[[#This Row],[Plan Revised]])/Table1[[#This Row],[Plan Revised]]))</f>
        <v>0.9328333333333334</v>
      </c>
      <c r="AB316" s="11"/>
      <c r="AC316" s="30"/>
      <c r="AD316"/>
      <c r="AF316"/>
    </row>
    <row r="317" spans="1:32">
      <c r="A317" s="15" t="str">
        <f>IF(Table1[Week]=WeekSel,"Yes","No")</f>
        <v>No</v>
      </c>
      <c r="B317" s="15" t="str">
        <f>IF((Table1[StartDate]&gt;=Date.GraphMin)*(Table1[StartDate]&lt;=Date.GraphMax)=1,"Yes","No")</f>
        <v>Yes</v>
      </c>
      <c r="C317" s="15" t="str">
        <f>IF(OR(Table1[[#This Row],[Site]]="FOOD MILLING",Table1[[#This Row],[Site]]="GODACO"), "No", "Yes")</f>
        <v>Yes</v>
      </c>
      <c r="D317" s="40">
        <f>MAX(DATE(Table1[Year],1,1),DATE(Table1[Year],1,1)-WEEKDAY(DATE(Table1[Year],1,1),2)+(Table1[WeekNum]-1)*7+1)</f>
        <v>44704</v>
      </c>
      <c r="E317" s="40">
        <f>MIN(DATE(Table1[Year]+1,1,0),DATE(Table1[Year],1,1)-WEEKDAY(DATE(Table1[Year],1,1),2)+Table1[WeekNum]*7)</f>
        <v>44710</v>
      </c>
      <c r="F317" s="11">
        <v>2022</v>
      </c>
      <c r="G317" s="15">
        <f t="shared" si="8"/>
        <v>5</v>
      </c>
      <c r="H317" s="15">
        <v>22</v>
      </c>
      <c r="I317" s="195" t="str">
        <f>"W" &amp;Table1[[#This Row],[WeekNum]]</f>
        <v>W22</v>
      </c>
      <c r="J317" s="195" t="str">
        <f t="shared" si="9"/>
        <v>22-W22</v>
      </c>
      <c r="K317" s="11" t="s">
        <v>711</v>
      </c>
      <c r="L317" s="11"/>
      <c r="M317" s="266" t="s">
        <v>72</v>
      </c>
      <c r="N317" s="266" t="s">
        <v>369</v>
      </c>
      <c r="O317" s="266" t="s">
        <v>400</v>
      </c>
      <c r="P317" s="11" t="s">
        <v>401</v>
      </c>
      <c r="Q317" s="11" t="s">
        <v>421</v>
      </c>
      <c r="R317" s="11">
        <v>800</v>
      </c>
      <c r="S317" s="11">
        <v>814</v>
      </c>
      <c r="T317" s="11">
        <f>ABS(Table1[[#This Row],[Prod]]-Table1[[#This Row],[Planned]])</f>
        <v>14</v>
      </c>
      <c r="U317" s="213">
        <f>IF(ABS(Table1[[#This Row],[Prod]]-Table1[[#This Row],[Planned]])&gt;Table1[[#This Row],[Planned]],0,IF(Table1[[#This Row],[Planned]]=0,0,1-ABS(Table1[[#This Row],[Prod]]-Table1[[#This Row],[Planned]])/Table1[[#This Row],[Planned]]))</f>
        <v>0.98250000000000004</v>
      </c>
      <c r="V317" s="11"/>
      <c r="W317" s="11"/>
      <c r="X317" s="27">
        <v>800</v>
      </c>
      <c r="Y317" s="11">
        <f>Table1[[#This Row],[Prod]]</f>
        <v>814</v>
      </c>
      <c r="Z317" s="11">
        <f>ABS(Table1[[#This Row],[Prod2]]-Table1[[#This Row],[Plan Revised]])</f>
        <v>14</v>
      </c>
      <c r="AA317" s="287">
        <f>IF(ABS(Table1[[#This Row],[Prod2]]-Table1[[#This Row],[Plan Revised]])&gt;Table1[[#This Row],[Plan Revised]],0,IF(Table1[[#This Row],[Plan Revised]]=0,0,1-ABS(Table1[[#This Row],[Prod2]]-Table1[[#This Row],[Plan Revised]])/Table1[[#This Row],[Plan Revised]]))</f>
        <v>0.98250000000000004</v>
      </c>
      <c r="AB317" s="11"/>
      <c r="AC317" s="30"/>
      <c r="AD317"/>
      <c r="AF317"/>
    </row>
    <row r="318" spans="1:32">
      <c r="A318" s="15" t="str">
        <f>IF(Table1[Week]=WeekSel,"Yes","No")</f>
        <v>No</v>
      </c>
      <c r="B318" s="15" t="str">
        <f>IF((Table1[StartDate]&gt;=Date.GraphMin)*(Table1[StartDate]&lt;=Date.GraphMax)=1,"Yes","No")</f>
        <v>Yes</v>
      </c>
      <c r="C318" s="15" t="str">
        <f>IF(OR(Table1[[#This Row],[Site]]="FOOD MILLING",Table1[[#This Row],[Site]]="GODACO"), "No", "Yes")</f>
        <v>Yes</v>
      </c>
      <c r="D318" s="40">
        <f>MAX(DATE(Table1[Year],1,1),DATE(Table1[Year],1,1)-WEEKDAY(DATE(Table1[Year],1,1),2)+(Table1[WeekNum]-1)*7+1)</f>
        <v>44704</v>
      </c>
      <c r="E318" s="40">
        <f>MIN(DATE(Table1[Year]+1,1,0),DATE(Table1[Year],1,1)-WEEKDAY(DATE(Table1[Year],1,1),2)+Table1[WeekNum]*7)</f>
        <v>44710</v>
      </c>
      <c r="F318" s="11">
        <v>2022</v>
      </c>
      <c r="G318" s="15">
        <f t="shared" si="8"/>
        <v>5</v>
      </c>
      <c r="H318" s="15">
        <v>22</v>
      </c>
      <c r="I318" s="195" t="str">
        <f>"W" &amp;Table1[[#This Row],[WeekNum]]</f>
        <v>W22</v>
      </c>
      <c r="J318" s="195" t="str">
        <f t="shared" si="9"/>
        <v>22-W22</v>
      </c>
      <c r="K318" s="11" t="s">
        <v>712</v>
      </c>
      <c r="L318" s="11"/>
      <c r="M318" s="266" t="s">
        <v>72</v>
      </c>
      <c r="N318" s="266" t="s">
        <v>369</v>
      </c>
      <c r="O318" s="266" t="s">
        <v>400</v>
      </c>
      <c r="P318" s="11" t="s">
        <v>401</v>
      </c>
      <c r="Q318" s="11" t="s">
        <v>421</v>
      </c>
      <c r="R318" s="11">
        <v>2400</v>
      </c>
      <c r="S318" s="11">
        <v>3553.7</v>
      </c>
      <c r="T318" s="11">
        <f>ABS(Table1[[#This Row],[Prod]]-Table1[[#This Row],[Planned]])</f>
        <v>1153.6999999999998</v>
      </c>
      <c r="U318" s="213">
        <f>IF(ABS(Table1[[#This Row],[Prod]]-Table1[[#This Row],[Planned]])&gt;Table1[[#This Row],[Planned]],0,IF(Table1[[#This Row],[Planned]]=0,0,1-ABS(Table1[[#This Row],[Prod]]-Table1[[#This Row],[Planned]])/Table1[[#This Row],[Planned]]))</f>
        <v>0.51929166666666671</v>
      </c>
      <c r="V318" s="11"/>
      <c r="W318" s="11"/>
      <c r="X318" s="27">
        <v>3900</v>
      </c>
      <c r="Y318" s="11">
        <f>Table1[[#This Row],[Prod]]</f>
        <v>3553.7</v>
      </c>
      <c r="Z318" s="11">
        <f>ABS(Table1[[#This Row],[Prod2]]-Table1[[#This Row],[Plan Revised]])</f>
        <v>346.30000000000018</v>
      </c>
      <c r="AA318" s="287">
        <f>IF(ABS(Table1[[#This Row],[Prod2]]-Table1[[#This Row],[Plan Revised]])&gt;Table1[[#This Row],[Plan Revised]],0,IF(Table1[[#This Row],[Plan Revised]]=0,0,1-ABS(Table1[[#This Row],[Prod2]]-Table1[[#This Row],[Plan Revised]])/Table1[[#This Row],[Plan Revised]]))</f>
        <v>0.91120512820512811</v>
      </c>
      <c r="AB318" s="11"/>
      <c r="AC318" s="30"/>
      <c r="AD318"/>
      <c r="AF318"/>
    </row>
    <row r="319" spans="1:32">
      <c r="A319" s="15" t="str">
        <f>IF(Table1[Week]=WeekSel,"Yes","No")</f>
        <v>No</v>
      </c>
      <c r="B319" s="15" t="str">
        <f>IF((Table1[StartDate]&gt;=Date.GraphMin)*(Table1[StartDate]&lt;=Date.GraphMax)=1,"Yes","No")</f>
        <v>Yes</v>
      </c>
      <c r="C319" s="15" t="str">
        <f>IF(OR(Table1[[#This Row],[Site]]="FOOD MILLING",Table1[[#This Row],[Site]]="GODACO"), "No", "Yes")</f>
        <v>Yes</v>
      </c>
      <c r="D319" s="40">
        <f>MAX(DATE(Table1[Year],1,1),DATE(Table1[Year],1,1)-WEEKDAY(DATE(Table1[Year],1,1),2)+(Table1[WeekNum]-1)*7+1)</f>
        <v>44704</v>
      </c>
      <c r="E319" s="40">
        <f>MIN(DATE(Table1[Year]+1,1,0),DATE(Table1[Year],1,1)-WEEKDAY(DATE(Table1[Year],1,1),2)+Table1[WeekNum]*7)</f>
        <v>44710</v>
      </c>
      <c r="F319" s="11">
        <v>2022</v>
      </c>
      <c r="G319" s="15">
        <f t="shared" si="8"/>
        <v>5</v>
      </c>
      <c r="H319" s="15">
        <v>22</v>
      </c>
      <c r="I319" s="195" t="str">
        <f>"W" &amp;Table1[[#This Row],[WeekNum]]</f>
        <v>W22</v>
      </c>
      <c r="J319" s="195" t="str">
        <f t="shared" si="9"/>
        <v>22-W22</v>
      </c>
      <c r="K319" s="11" t="s">
        <v>437</v>
      </c>
      <c r="L319" s="11"/>
      <c r="M319" s="266" t="s">
        <v>72</v>
      </c>
      <c r="N319" s="266" t="s">
        <v>369</v>
      </c>
      <c r="O319" s="266" t="s">
        <v>374</v>
      </c>
      <c r="P319" s="11" t="s">
        <v>402</v>
      </c>
      <c r="Q319" s="11" t="s">
        <v>421</v>
      </c>
      <c r="R319" s="11">
        <v>0</v>
      </c>
      <c r="S319" s="11">
        <v>0</v>
      </c>
      <c r="T319" s="11">
        <f>ABS(Table1[[#This Row],[Prod]]-Table1[[#This Row],[Planned]])</f>
        <v>0</v>
      </c>
      <c r="U319" s="213">
        <f>IF(ABS(Table1[[#This Row],[Prod]]-Table1[[#This Row],[Planned]])&gt;Table1[[#This Row],[Planned]],0,IF(Table1[[#This Row],[Planned]]=0,0,1-ABS(Table1[[#This Row],[Prod]]-Table1[[#This Row],[Planned]])/Table1[[#This Row],[Planned]]))</f>
        <v>0</v>
      </c>
      <c r="V319" s="11"/>
      <c r="W319" s="11"/>
      <c r="X319" s="27">
        <v>0</v>
      </c>
      <c r="Y319" s="11">
        <f>Table1[[#This Row],[Prod]]</f>
        <v>0</v>
      </c>
      <c r="Z319" s="11">
        <f>ABS(Table1[[#This Row],[Prod2]]-Table1[[#This Row],[Plan Revised]])</f>
        <v>0</v>
      </c>
      <c r="AA319" s="287">
        <f>IF(ABS(Table1[[#This Row],[Prod2]]-Table1[[#This Row],[Plan Revised]])&gt;Table1[[#This Row],[Plan Revised]],0,IF(Table1[[#This Row],[Plan Revised]]=0,0,1-ABS(Table1[[#This Row],[Prod2]]-Table1[[#This Row],[Plan Revised]])/Table1[[#This Row],[Plan Revised]]))</f>
        <v>0</v>
      </c>
      <c r="AB319" s="11"/>
      <c r="AC319" s="30"/>
      <c r="AD319"/>
      <c r="AF319"/>
    </row>
    <row r="320" spans="1:32">
      <c r="A320" s="15" t="str">
        <f>IF(Table1[Week]=WeekSel,"Yes","No")</f>
        <v>No</v>
      </c>
      <c r="B320" s="15" t="str">
        <f>IF((Table1[StartDate]&gt;=Date.GraphMin)*(Table1[StartDate]&lt;=Date.GraphMax)=1,"Yes","No")</f>
        <v>Yes</v>
      </c>
      <c r="C320" s="15" t="str">
        <f>IF(OR(Table1[[#This Row],[Site]]="FOOD MILLING",Table1[[#This Row],[Site]]="GODACO"), "No", "Yes")</f>
        <v>Yes</v>
      </c>
      <c r="D320" s="40">
        <f>MAX(DATE(Table1[Year],1,1),DATE(Table1[Year],1,1)-WEEKDAY(DATE(Table1[Year],1,1),2)+(Table1[WeekNum]-1)*7+1)</f>
        <v>44704</v>
      </c>
      <c r="E320" s="40">
        <f>MIN(DATE(Table1[Year]+1,1,0),DATE(Table1[Year],1,1)-WEEKDAY(DATE(Table1[Year],1,1),2)+Table1[WeekNum]*7)</f>
        <v>44710</v>
      </c>
      <c r="F320" s="11">
        <v>2022</v>
      </c>
      <c r="G320" s="15">
        <f t="shared" si="8"/>
        <v>5</v>
      </c>
      <c r="H320" s="15">
        <v>22</v>
      </c>
      <c r="I320" s="195" t="str">
        <f>"W" &amp;Table1[[#This Row],[WeekNum]]</f>
        <v>W22</v>
      </c>
      <c r="J320" s="195" t="str">
        <f t="shared" si="9"/>
        <v>22-W22</v>
      </c>
      <c r="K320" s="11" t="s">
        <v>438</v>
      </c>
      <c r="L320" s="11"/>
      <c r="M320" s="266" t="s">
        <v>72</v>
      </c>
      <c r="N320" s="266" t="s">
        <v>369</v>
      </c>
      <c r="O320" s="266" t="s">
        <v>374</v>
      </c>
      <c r="P320" s="11" t="s">
        <v>402</v>
      </c>
      <c r="Q320" s="11" t="s">
        <v>421</v>
      </c>
      <c r="R320" s="11">
        <v>0</v>
      </c>
      <c r="S320" s="11">
        <v>0</v>
      </c>
      <c r="T320" s="11">
        <f>ABS(Table1[[#This Row],[Prod]]-Table1[[#This Row],[Planned]])</f>
        <v>0</v>
      </c>
      <c r="U320" s="213">
        <f>IF(ABS(Table1[[#This Row],[Prod]]-Table1[[#This Row],[Planned]])&gt;Table1[[#This Row],[Planned]],0,IF(Table1[[#This Row],[Planned]]=0,0,1-ABS(Table1[[#This Row],[Prod]]-Table1[[#This Row],[Planned]])/Table1[[#This Row],[Planned]]))</f>
        <v>0</v>
      </c>
      <c r="V320" s="11"/>
      <c r="W320" s="11"/>
      <c r="X320" s="27">
        <v>0</v>
      </c>
      <c r="Y320" s="11">
        <f>Table1[[#This Row],[Prod]]</f>
        <v>0</v>
      </c>
      <c r="Z320" s="11">
        <f>ABS(Table1[[#This Row],[Prod2]]-Table1[[#This Row],[Plan Revised]])</f>
        <v>0</v>
      </c>
      <c r="AA320" s="287">
        <f>IF(ABS(Table1[[#This Row],[Prod2]]-Table1[[#This Row],[Plan Revised]])&gt;Table1[[#This Row],[Plan Revised]],0,IF(Table1[[#This Row],[Plan Revised]]=0,0,1-ABS(Table1[[#This Row],[Prod2]]-Table1[[#This Row],[Plan Revised]])/Table1[[#This Row],[Plan Revised]]))</f>
        <v>0</v>
      </c>
      <c r="AB320" s="11"/>
      <c r="AC320" s="30"/>
      <c r="AD320"/>
      <c r="AF320"/>
    </row>
    <row r="321" spans="1:32">
      <c r="A321" s="15" t="str">
        <f>IF(Table1[Week]=WeekSel,"Yes","No")</f>
        <v>No</v>
      </c>
      <c r="B321" s="15" t="str">
        <f>IF((Table1[StartDate]&gt;=Date.GraphMin)*(Table1[StartDate]&lt;=Date.GraphMax)=1,"Yes","No")</f>
        <v>Yes</v>
      </c>
      <c r="C321" s="15" t="str">
        <f>IF(OR(Table1[[#This Row],[Site]]="FOOD MILLING",Table1[[#This Row],[Site]]="GODACO"), "No", "Yes")</f>
        <v>Yes</v>
      </c>
      <c r="D321" s="40">
        <f>MAX(DATE(Table1[Year],1,1),DATE(Table1[Year],1,1)-WEEKDAY(DATE(Table1[Year],1,1),2)+(Table1[WeekNum]-1)*7+1)</f>
        <v>44704</v>
      </c>
      <c r="E321" s="40">
        <f>MIN(DATE(Table1[Year]+1,1,0),DATE(Table1[Year],1,1)-WEEKDAY(DATE(Table1[Year],1,1),2)+Table1[WeekNum]*7)</f>
        <v>44710</v>
      </c>
      <c r="F321" s="11">
        <v>2022</v>
      </c>
      <c r="G321" s="15">
        <f t="shared" si="8"/>
        <v>5</v>
      </c>
      <c r="H321" s="15">
        <v>22</v>
      </c>
      <c r="I321" s="195" t="str">
        <f>"W" &amp;Table1[[#This Row],[WeekNum]]</f>
        <v>W22</v>
      </c>
      <c r="J321" s="195" t="str">
        <f t="shared" si="9"/>
        <v>22-W22</v>
      </c>
      <c r="K321" s="11" t="s">
        <v>439</v>
      </c>
      <c r="L321" s="11"/>
      <c r="M321" s="266" t="s">
        <v>72</v>
      </c>
      <c r="N321" s="266" t="s">
        <v>369</v>
      </c>
      <c r="O321" s="266" t="s">
        <v>374</v>
      </c>
      <c r="P321" s="11" t="s">
        <v>402</v>
      </c>
      <c r="Q321" s="11" t="s">
        <v>421</v>
      </c>
      <c r="R321" s="11">
        <v>0</v>
      </c>
      <c r="S321" s="11">
        <v>0</v>
      </c>
      <c r="T321" s="11">
        <f>ABS(Table1[[#This Row],[Prod]]-Table1[[#This Row],[Planned]])</f>
        <v>0</v>
      </c>
      <c r="U321" s="213">
        <f>IF(ABS(Table1[[#This Row],[Prod]]-Table1[[#This Row],[Planned]])&gt;Table1[[#This Row],[Planned]],0,IF(Table1[[#This Row],[Planned]]=0,0,1-ABS(Table1[[#This Row],[Prod]]-Table1[[#This Row],[Planned]])/Table1[[#This Row],[Planned]]))</f>
        <v>0</v>
      </c>
      <c r="V321" s="11"/>
      <c r="W321" s="11"/>
      <c r="X321" s="27">
        <v>0</v>
      </c>
      <c r="Y321" s="11">
        <f>Table1[[#This Row],[Prod]]</f>
        <v>0</v>
      </c>
      <c r="Z321" s="11">
        <f>ABS(Table1[[#This Row],[Prod2]]-Table1[[#This Row],[Plan Revised]])</f>
        <v>0</v>
      </c>
      <c r="AA321" s="287">
        <f>IF(ABS(Table1[[#This Row],[Prod2]]-Table1[[#This Row],[Plan Revised]])&gt;Table1[[#This Row],[Plan Revised]],0,IF(Table1[[#This Row],[Plan Revised]]=0,0,1-ABS(Table1[[#This Row],[Prod2]]-Table1[[#This Row],[Plan Revised]])/Table1[[#This Row],[Plan Revised]]))</f>
        <v>0</v>
      </c>
      <c r="AB321" s="11"/>
      <c r="AC321" s="30"/>
      <c r="AD321"/>
      <c r="AF321"/>
    </row>
    <row r="322" spans="1:32">
      <c r="A322" s="15" t="str">
        <f>IF(Table1[Week]=WeekSel,"Yes","No")</f>
        <v>No</v>
      </c>
      <c r="B322" s="15" t="str">
        <f>IF((Table1[StartDate]&gt;=Date.GraphMin)*(Table1[StartDate]&lt;=Date.GraphMax)=1,"Yes","No")</f>
        <v>Yes</v>
      </c>
      <c r="C322" s="15" t="str">
        <f>IF(OR(Table1[[#This Row],[Site]]="FOOD MILLING",Table1[[#This Row],[Site]]="GODACO"), "No", "Yes")</f>
        <v>Yes</v>
      </c>
      <c r="D322" s="40">
        <f>MAX(DATE(Table1[Year],1,1),DATE(Table1[Year],1,1)-WEEKDAY(DATE(Table1[Year],1,1),2)+(Table1[WeekNum]-1)*7+1)</f>
        <v>44704</v>
      </c>
      <c r="E322" s="40">
        <f>MIN(DATE(Table1[Year]+1,1,0),DATE(Table1[Year],1,1)-WEEKDAY(DATE(Table1[Year],1,1),2)+Table1[WeekNum]*7)</f>
        <v>44710</v>
      </c>
      <c r="F322" s="11">
        <v>2022</v>
      </c>
      <c r="G322" s="15">
        <f t="shared" ref="G322:G385" si="10">MONTH(DATE(F322,1,H322*7-2)-WEEKDAY(DATE(H322,1,2)))</f>
        <v>5</v>
      </c>
      <c r="H322" s="15">
        <v>22</v>
      </c>
      <c r="I322" s="195" t="str">
        <f>"W" &amp;Table1[[#This Row],[WeekNum]]</f>
        <v>W22</v>
      </c>
      <c r="J322" s="195" t="str">
        <f t="shared" ref="J322:J385" si="11">RIGHT(F322,2)&amp;"-"&amp;TEXT(H322,"W00")</f>
        <v>22-W22</v>
      </c>
      <c r="K322" s="11" t="s">
        <v>542</v>
      </c>
      <c r="L322" s="11"/>
      <c r="M322" s="266" t="s">
        <v>72</v>
      </c>
      <c r="N322" s="266" t="s">
        <v>369</v>
      </c>
      <c r="O322" s="266" t="s">
        <v>391</v>
      </c>
      <c r="P322" s="11" t="s">
        <v>402</v>
      </c>
      <c r="Q322" s="11" t="s">
        <v>421</v>
      </c>
      <c r="R322" s="11">
        <v>0</v>
      </c>
      <c r="S322" s="11">
        <v>0</v>
      </c>
      <c r="T322" s="11">
        <f>ABS(Table1[[#This Row],[Prod]]-Table1[[#This Row],[Planned]])</f>
        <v>0</v>
      </c>
      <c r="U322" s="213">
        <f>IF(ABS(Table1[[#This Row],[Prod]]-Table1[[#This Row],[Planned]])&gt;Table1[[#This Row],[Planned]],0,IF(Table1[[#This Row],[Planned]]=0,0,1-ABS(Table1[[#This Row],[Prod]]-Table1[[#This Row],[Planned]])/Table1[[#This Row],[Planned]]))</f>
        <v>0</v>
      </c>
      <c r="V322" s="11"/>
      <c r="W322" s="11"/>
      <c r="X322" s="27">
        <v>0</v>
      </c>
      <c r="Y322" s="11">
        <f>Table1[[#This Row],[Prod]]</f>
        <v>0</v>
      </c>
      <c r="Z322" s="11">
        <f>ABS(Table1[[#This Row],[Prod2]]-Table1[[#This Row],[Plan Revised]])</f>
        <v>0</v>
      </c>
      <c r="AA322" s="287">
        <f>IF(ABS(Table1[[#This Row],[Prod2]]-Table1[[#This Row],[Plan Revised]])&gt;Table1[[#This Row],[Plan Revised]],0,IF(Table1[[#This Row],[Plan Revised]]=0,0,1-ABS(Table1[[#This Row],[Prod2]]-Table1[[#This Row],[Plan Revised]])/Table1[[#This Row],[Plan Revised]]))</f>
        <v>0</v>
      </c>
      <c r="AB322" s="11"/>
      <c r="AC322" s="30"/>
      <c r="AD322"/>
      <c r="AF322"/>
    </row>
    <row r="323" spans="1:32">
      <c r="A323" s="15" t="str">
        <f>IF(Table1[Week]=WeekSel,"Yes","No")</f>
        <v>No</v>
      </c>
      <c r="B323" s="15" t="str">
        <f>IF((Table1[StartDate]&gt;=Date.GraphMin)*(Table1[StartDate]&lt;=Date.GraphMax)=1,"Yes","No")</f>
        <v>Yes</v>
      </c>
      <c r="C323" s="15" t="str">
        <f>IF(OR(Table1[[#This Row],[Site]]="FOOD MILLING",Table1[[#This Row],[Site]]="GODACO"), "No", "Yes")</f>
        <v>Yes</v>
      </c>
      <c r="D323" s="40">
        <f>MAX(DATE(Table1[Year],1,1),DATE(Table1[Year],1,1)-WEEKDAY(DATE(Table1[Year],1,1),2)+(Table1[WeekNum]-1)*7+1)</f>
        <v>44704</v>
      </c>
      <c r="E323" s="40">
        <f>MIN(DATE(Table1[Year]+1,1,0),DATE(Table1[Year],1,1)-WEEKDAY(DATE(Table1[Year],1,1),2)+Table1[WeekNum]*7)</f>
        <v>44710</v>
      </c>
      <c r="F323" s="11">
        <v>2022</v>
      </c>
      <c r="G323" s="15">
        <f t="shared" si="10"/>
        <v>5</v>
      </c>
      <c r="H323" s="15">
        <v>22</v>
      </c>
      <c r="I323" s="195" t="str">
        <f>"W" &amp;Table1[[#This Row],[WeekNum]]</f>
        <v>W22</v>
      </c>
      <c r="J323" s="195" t="str">
        <f t="shared" si="11"/>
        <v>22-W22</v>
      </c>
      <c r="K323" s="11" t="s">
        <v>444</v>
      </c>
      <c r="L323" s="11"/>
      <c r="M323" s="266" t="s">
        <v>72</v>
      </c>
      <c r="N323" s="266" t="s">
        <v>369</v>
      </c>
      <c r="O323" s="266" t="s">
        <v>391</v>
      </c>
      <c r="P323" s="11" t="s">
        <v>402</v>
      </c>
      <c r="Q323" s="11" t="s">
        <v>421</v>
      </c>
      <c r="R323" s="11"/>
      <c r="S323" s="11">
        <v>0</v>
      </c>
      <c r="T323" s="11">
        <f>ABS(Table1[[#This Row],[Prod]]-Table1[[#This Row],[Planned]])</f>
        <v>0</v>
      </c>
      <c r="U323" s="213">
        <f>IF(ABS(Table1[[#This Row],[Prod]]-Table1[[#This Row],[Planned]])&gt;Table1[[#This Row],[Planned]],0,IF(Table1[[#This Row],[Planned]]=0,0,1-ABS(Table1[[#This Row],[Prod]]-Table1[[#This Row],[Planned]])/Table1[[#This Row],[Planned]]))</f>
        <v>0</v>
      </c>
      <c r="V323" s="11"/>
      <c r="W323" s="11"/>
      <c r="X323" s="27">
        <v>0</v>
      </c>
      <c r="Y323" s="11">
        <f>Table1[[#This Row],[Prod]]</f>
        <v>0</v>
      </c>
      <c r="Z323" s="11">
        <f>ABS(Table1[[#This Row],[Prod2]]-Table1[[#This Row],[Plan Revised]])</f>
        <v>0</v>
      </c>
      <c r="AA323" s="287">
        <f>IF(ABS(Table1[[#This Row],[Prod2]]-Table1[[#This Row],[Plan Revised]])&gt;Table1[[#This Row],[Plan Revised]],0,IF(Table1[[#This Row],[Plan Revised]]=0,0,1-ABS(Table1[[#This Row],[Prod2]]-Table1[[#This Row],[Plan Revised]])/Table1[[#This Row],[Plan Revised]]))</f>
        <v>0</v>
      </c>
      <c r="AB323" s="11"/>
      <c r="AC323" s="30"/>
      <c r="AD323"/>
      <c r="AF323"/>
    </row>
    <row r="324" spans="1:32">
      <c r="A324" s="15" t="str">
        <f>IF(Table1[Week]=WeekSel,"Yes","No")</f>
        <v>No</v>
      </c>
      <c r="B324" s="15" t="str">
        <f>IF((Table1[StartDate]&gt;=Date.GraphMin)*(Table1[StartDate]&lt;=Date.GraphMax)=1,"Yes","No")</f>
        <v>Yes</v>
      </c>
      <c r="C324" s="15" t="str">
        <f>IF(OR(Table1[[#This Row],[Site]]="FOOD MILLING",Table1[[#This Row],[Site]]="GODACO"), "No", "Yes")</f>
        <v>Yes</v>
      </c>
      <c r="D324" s="40">
        <f>MAX(DATE(Table1[Year],1,1),DATE(Table1[Year],1,1)-WEEKDAY(DATE(Table1[Year],1,1),2)+(Table1[WeekNum]-1)*7+1)</f>
        <v>44704</v>
      </c>
      <c r="E324" s="40">
        <f>MIN(DATE(Table1[Year]+1,1,0),DATE(Table1[Year],1,1)-WEEKDAY(DATE(Table1[Year],1,1),2)+Table1[WeekNum]*7)</f>
        <v>44710</v>
      </c>
      <c r="F324" s="11">
        <v>2022</v>
      </c>
      <c r="G324" s="15">
        <f t="shared" si="10"/>
        <v>5</v>
      </c>
      <c r="H324" s="15">
        <v>22</v>
      </c>
      <c r="I324" s="195" t="str">
        <f>"W" &amp;Table1[[#This Row],[WeekNum]]</f>
        <v>W22</v>
      </c>
      <c r="J324" s="195" t="str">
        <f t="shared" si="11"/>
        <v>22-W22</v>
      </c>
      <c r="K324" s="11" t="s">
        <v>499</v>
      </c>
      <c r="L324" s="11"/>
      <c r="M324" s="266" t="s">
        <v>72</v>
      </c>
      <c r="N324" s="266" t="s">
        <v>47</v>
      </c>
      <c r="O324" s="266" t="s">
        <v>403</v>
      </c>
      <c r="P324" s="11" t="s">
        <v>404</v>
      </c>
      <c r="Q324" s="11" t="s">
        <v>419</v>
      </c>
      <c r="R324" s="11">
        <v>700</v>
      </c>
      <c r="S324" s="11">
        <v>692.88</v>
      </c>
      <c r="T324" s="11">
        <f>ABS(Table1[[#This Row],[Prod]]-Table1[[#This Row],[Planned]])</f>
        <v>7.1200000000000045</v>
      </c>
      <c r="U324" s="213">
        <f>IF(ABS(Table1[[#This Row],[Prod]]-Table1[[#This Row],[Planned]])&gt;Table1[[#This Row],[Planned]],0,IF(Table1[[#This Row],[Planned]]=0,0,1-ABS(Table1[[#This Row],[Prod]]-Table1[[#This Row],[Planned]])/Table1[[#This Row],[Planned]]))</f>
        <v>0.98982857142857139</v>
      </c>
      <c r="V324" s="11"/>
      <c r="W324" s="11"/>
      <c r="X324" s="27">
        <v>700</v>
      </c>
      <c r="Y324" s="11">
        <f>Table1[[#This Row],[Prod]]</f>
        <v>692.88</v>
      </c>
      <c r="Z324" s="11">
        <f>ABS(Table1[[#This Row],[Prod2]]-Table1[[#This Row],[Plan Revised]])</f>
        <v>7.1200000000000045</v>
      </c>
      <c r="AA324" s="287">
        <f>IF(ABS(Table1[[#This Row],[Prod2]]-Table1[[#This Row],[Plan Revised]])&gt;Table1[[#This Row],[Plan Revised]],0,IF(Table1[[#This Row],[Plan Revised]]=0,0,1-ABS(Table1[[#This Row],[Prod2]]-Table1[[#This Row],[Plan Revised]])/Table1[[#This Row],[Plan Revised]]))</f>
        <v>0.98982857142857139</v>
      </c>
      <c r="AB324" s="11"/>
      <c r="AC324" s="30"/>
      <c r="AD324"/>
      <c r="AF324"/>
    </row>
    <row r="325" spans="1:32">
      <c r="A325" s="15" t="str">
        <f>IF(Table1[Week]=WeekSel,"Yes","No")</f>
        <v>No</v>
      </c>
      <c r="B325" s="15" t="str">
        <f>IF((Table1[StartDate]&gt;=Date.GraphMin)*(Table1[StartDate]&lt;=Date.GraphMax)=1,"Yes","No")</f>
        <v>Yes</v>
      </c>
      <c r="C325" s="15" t="str">
        <f>IF(OR(Table1[[#This Row],[Site]]="FOOD MILLING",Table1[[#This Row],[Site]]="GODACO"), "No", "Yes")</f>
        <v>Yes</v>
      </c>
      <c r="D325" s="40">
        <f>MAX(DATE(Table1[Year],1,1),DATE(Table1[Year],1,1)-WEEKDAY(DATE(Table1[Year],1,1),2)+(Table1[WeekNum]-1)*7+1)</f>
        <v>44704</v>
      </c>
      <c r="E325" s="40">
        <f>MIN(DATE(Table1[Year]+1,1,0),DATE(Table1[Year],1,1)-WEEKDAY(DATE(Table1[Year],1,1),2)+Table1[WeekNum]*7)</f>
        <v>44710</v>
      </c>
      <c r="F325" s="11">
        <v>2022</v>
      </c>
      <c r="G325" s="15">
        <f t="shared" si="10"/>
        <v>5</v>
      </c>
      <c r="H325" s="15">
        <v>22</v>
      </c>
      <c r="I325" s="195" t="str">
        <f>"W" &amp;Table1[[#This Row],[WeekNum]]</f>
        <v>W22</v>
      </c>
      <c r="J325" s="195" t="str">
        <f t="shared" si="11"/>
        <v>22-W22</v>
      </c>
      <c r="K325" s="11" t="s">
        <v>501</v>
      </c>
      <c r="L325" s="11"/>
      <c r="M325" s="266" t="s">
        <v>72</v>
      </c>
      <c r="N325" s="266" t="s">
        <v>47</v>
      </c>
      <c r="O325" s="266" t="s">
        <v>403</v>
      </c>
      <c r="P325" s="11" t="s">
        <v>404</v>
      </c>
      <c r="Q325" s="11" t="s">
        <v>419</v>
      </c>
      <c r="R325" s="11">
        <v>0</v>
      </c>
      <c r="S325" s="11">
        <v>0</v>
      </c>
      <c r="T325" s="11">
        <f>ABS(Table1[[#This Row],[Prod]]-Table1[[#This Row],[Planned]])</f>
        <v>0</v>
      </c>
      <c r="U325" s="213">
        <f>IF(ABS(Table1[[#This Row],[Prod]]-Table1[[#This Row],[Planned]])&gt;Table1[[#This Row],[Planned]],0,IF(Table1[[#This Row],[Planned]]=0,0,1-ABS(Table1[[#This Row],[Prod]]-Table1[[#This Row],[Planned]])/Table1[[#This Row],[Planned]]))</f>
        <v>0</v>
      </c>
      <c r="V325" s="11"/>
      <c r="W325" s="11"/>
      <c r="X325" s="27">
        <v>0</v>
      </c>
      <c r="Y325" s="11">
        <f>Table1[[#This Row],[Prod]]</f>
        <v>0</v>
      </c>
      <c r="Z325" s="11">
        <f>ABS(Table1[[#This Row],[Prod2]]-Table1[[#This Row],[Plan Revised]])</f>
        <v>0</v>
      </c>
      <c r="AA325" s="287">
        <f>IF(ABS(Table1[[#This Row],[Prod2]]-Table1[[#This Row],[Plan Revised]])&gt;Table1[[#This Row],[Plan Revised]],0,IF(Table1[[#This Row],[Plan Revised]]=0,0,1-ABS(Table1[[#This Row],[Prod2]]-Table1[[#This Row],[Plan Revised]])/Table1[[#This Row],[Plan Revised]]))</f>
        <v>0</v>
      </c>
      <c r="AB325" s="11"/>
      <c r="AC325" s="30"/>
      <c r="AD325"/>
      <c r="AF325"/>
    </row>
    <row r="326" spans="1:32">
      <c r="A326" s="15" t="str">
        <f>IF(Table1[Week]=WeekSel,"Yes","No")</f>
        <v>No</v>
      </c>
      <c r="B326" s="15" t="str">
        <f>IF((Table1[StartDate]&gt;=Date.GraphMin)*(Table1[StartDate]&lt;=Date.GraphMax)=1,"Yes","No")</f>
        <v>Yes</v>
      </c>
      <c r="C326" s="15" t="str">
        <f>IF(OR(Table1[[#This Row],[Site]]="FOOD MILLING",Table1[[#This Row],[Site]]="GODACO"), "No", "Yes")</f>
        <v>Yes</v>
      </c>
      <c r="D326" s="40">
        <f>MAX(DATE(Table1[Year],1,1),DATE(Table1[Year],1,1)-WEEKDAY(DATE(Table1[Year],1,1),2)+(Table1[WeekNum]-1)*7+1)</f>
        <v>44704</v>
      </c>
      <c r="E326" s="40">
        <f>MIN(DATE(Table1[Year]+1,1,0),DATE(Table1[Year],1,1)-WEEKDAY(DATE(Table1[Year],1,1),2)+Table1[WeekNum]*7)</f>
        <v>44710</v>
      </c>
      <c r="F326" s="11">
        <v>2022</v>
      </c>
      <c r="G326" s="15">
        <f t="shared" si="10"/>
        <v>5</v>
      </c>
      <c r="H326" s="15">
        <v>22</v>
      </c>
      <c r="I326" s="195" t="str">
        <f>"W" &amp;Table1[[#This Row],[WeekNum]]</f>
        <v>W22</v>
      </c>
      <c r="J326" s="195" t="str">
        <f t="shared" si="11"/>
        <v>22-W22</v>
      </c>
      <c r="K326" s="11" t="s">
        <v>503</v>
      </c>
      <c r="L326" s="11"/>
      <c r="M326" s="266" t="s">
        <v>72</v>
      </c>
      <c r="N326" s="266" t="s">
        <v>47</v>
      </c>
      <c r="O326" s="266" t="s">
        <v>403</v>
      </c>
      <c r="P326" s="11" t="s">
        <v>405</v>
      </c>
      <c r="Q326" s="11" t="s">
        <v>419</v>
      </c>
      <c r="R326" s="11">
        <v>0</v>
      </c>
      <c r="S326" s="11">
        <v>0</v>
      </c>
      <c r="T326" s="11">
        <f>ABS(Table1[[#This Row],[Prod]]-Table1[[#This Row],[Planned]])</f>
        <v>0</v>
      </c>
      <c r="U326" s="213">
        <f>IF(ABS(Table1[[#This Row],[Prod]]-Table1[[#This Row],[Planned]])&gt;Table1[[#This Row],[Planned]],0,IF(Table1[[#This Row],[Planned]]=0,0,1-ABS(Table1[[#This Row],[Prod]]-Table1[[#This Row],[Planned]])/Table1[[#This Row],[Planned]]))</f>
        <v>0</v>
      </c>
      <c r="V326" s="11"/>
      <c r="W326" s="11"/>
      <c r="X326" s="27">
        <v>0</v>
      </c>
      <c r="Y326" s="11">
        <f>Table1[[#This Row],[Prod]]</f>
        <v>0</v>
      </c>
      <c r="Z326" s="11">
        <f>ABS(Table1[[#This Row],[Prod2]]-Table1[[#This Row],[Plan Revised]])</f>
        <v>0</v>
      </c>
      <c r="AA326" s="287">
        <f>IF(ABS(Table1[[#This Row],[Prod2]]-Table1[[#This Row],[Plan Revised]])&gt;Table1[[#This Row],[Plan Revised]],0,IF(Table1[[#This Row],[Plan Revised]]=0,0,1-ABS(Table1[[#This Row],[Prod2]]-Table1[[#This Row],[Plan Revised]])/Table1[[#This Row],[Plan Revised]]))</f>
        <v>0</v>
      </c>
      <c r="AB326" s="11"/>
      <c r="AC326" s="30"/>
      <c r="AD326"/>
      <c r="AF326"/>
    </row>
    <row r="327" spans="1:32">
      <c r="A327" s="15" t="str">
        <f>IF(Table1[Week]=WeekSel,"Yes","No")</f>
        <v>No</v>
      </c>
      <c r="B327" s="15" t="str">
        <f>IF((Table1[StartDate]&gt;=Date.GraphMin)*(Table1[StartDate]&lt;=Date.GraphMax)=1,"Yes","No")</f>
        <v>Yes</v>
      </c>
      <c r="C327" s="15" t="str">
        <f>IF(OR(Table1[[#This Row],[Site]]="FOOD MILLING",Table1[[#This Row],[Site]]="GODACO"), "No", "Yes")</f>
        <v>Yes</v>
      </c>
      <c r="D327" s="40">
        <f>MAX(DATE(Table1[Year],1,1),DATE(Table1[Year],1,1)-WEEKDAY(DATE(Table1[Year],1,1),2)+(Table1[WeekNum]-1)*7+1)</f>
        <v>44704</v>
      </c>
      <c r="E327" s="40">
        <f>MIN(DATE(Table1[Year]+1,1,0),DATE(Table1[Year],1,1)-WEEKDAY(DATE(Table1[Year],1,1),2)+Table1[WeekNum]*7)</f>
        <v>44710</v>
      </c>
      <c r="F327" s="11">
        <v>2022</v>
      </c>
      <c r="G327" s="15">
        <f t="shared" si="10"/>
        <v>5</v>
      </c>
      <c r="H327" s="15">
        <v>22</v>
      </c>
      <c r="I327" s="195" t="str">
        <f>"W" &amp;Table1[[#This Row],[WeekNum]]</f>
        <v>W22</v>
      </c>
      <c r="J327" s="195" t="str">
        <f t="shared" si="11"/>
        <v>22-W22</v>
      </c>
      <c r="K327" s="11" t="s">
        <v>500</v>
      </c>
      <c r="L327" s="11"/>
      <c r="M327" s="266" t="s">
        <v>72</v>
      </c>
      <c r="N327" s="266" t="s">
        <v>47</v>
      </c>
      <c r="O327" s="266" t="s">
        <v>403</v>
      </c>
      <c r="P327" s="11" t="s">
        <v>404</v>
      </c>
      <c r="Q327" s="11" t="s">
        <v>419</v>
      </c>
      <c r="R327" s="11">
        <v>2000</v>
      </c>
      <c r="S327" s="11">
        <v>1935.76</v>
      </c>
      <c r="T327" s="11">
        <f>ABS(Table1[[#This Row],[Prod]]-Table1[[#This Row],[Planned]])</f>
        <v>64.240000000000009</v>
      </c>
      <c r="U327" s="213">
        <f>IF(ABS(Table1[[#This Row],[Prod]]-Table1[[#This Row],[Planned]])&gt;Table1[[#This Row],[Planned]],0,IF(Table1[[#This Row],[Planned]]=0,0,1-ABS(Table1[[#This Row],[Prod]]-Table1[[#This Row],[Planned]])/Table1[[#This Row],[Planned]]))</f>
        <v>0.96787999999999996</v>
      </c>
      <c r="V327" s="11"/>
      <c r="W327" s="11"/>
      <c r="X327" s="27">
        <v>2000</v>
      </c>
      <c r="Y327" s="11">
        <f>Table1[[#This Row],[Prod]]</f>
        <v>1935.76</v>
      </c>
      <c r="Z327" s="11">
        <f>ABS(Table1[[#This Row],[Prod2]]-Table1[[#This Row],[Plan Revised]])</f>
        <v>64.240000000000009</v>
      </c>
      <c r="AA327" s="287">
        <f>IF(ABS(Table1[[#This Row],[Prod2]]-Table1[[#This Row],[Plan Revised]])&gt;Table1[[#This Row],[Plan Revised]],0,IF(Table1[[#This Row],[Plan Revised]]=0,0,1-ABS(Table1[[#This Row],[Prod2]]-Table1[[#This Row],[Plan Revised]])/Table1[[#This Row],[Plan Revised]]))</f>
        <v>0.96787999999999996</v>
      </c>
      <c r="AB327" s="11"/>
      <c r="AC327" s="30"/>
      <c r="AD327"/>
      <c r="AF327"/>
    </row>
    <row r="328" spans="1:32">
      <c r="A328" s="15" t="str">
        <f>IF(Table1[Week]=WeekSel,"Yes","No")</f>
        <v>No</v>
      </c>
      <c r="B328" s="15" t="str">
        <f>IF((Table1[StartDate]&gt;=Date.GraphMin)*(Table1[StartDate]&lt;=Date.GraphMax)=1,"Yes","No")</f>
        <v>Yes</v>
      </c>
      <c r="C328" s="15" t="str">
        <f>IF(OR(Table1[[#This Row],[Site]]="FOOD MILLING",Table1[[#This Row],[Site]]="GODACO"), "No", "Yes")</f>
        <v>Yes</v>
      </c>
      <c r="D328" s="40">
        <f>MAX(DATE(Table1[Year],1,1),DATE(Table1[Year],1,1)-WEEKDAY(DATE(Table1[Year],1,1),2)+(Table1[WeekNum]-1)*7+1)</f>
        <v>44704</v>
      </c>
      <c r="E328" s="40">
        <f>MIN(DATE(Table1[Year]+1,1,0),DATE(Table1[Year],1,1)-WEEKDAY(DATE(Table1[Year],1,1),2)+Table1[WeekNum]*7)</f>
        <v>44710</v>
      </c>
      <c r="F328" s="11">
        <v>2022</v>
      </c>
      <c r="G328" s="15">
        <f t="shared" si="10"/>
        <v>5</v>
      </c>
      <c r="H328" s="15">
        <v>22</v>
      </c>
      <c r="I328" s="195" t="str">
        <f>"W" &amp;Table1[[#This Row],[WeekNum]]</f>
        <v>W22</v>
      </c>
      <c r="J328" s="195" t="str">
        <f t="shared" si="11"/>
        <v>22-W22</v>
      </c>
      <c r="K328" s="11" t="s">
        <v>502</v>
      </c>
      <c r="L328" s="11"/>
      <c r="M328" s="266" t="s">
        <v>72</v>
      </c>
      <c r="N328" s="266" t="s">
        <v>47</v>
      </c>
      <c r="O328" s="266" t="s">
        <v>403</v>
      </c>
      <c r="P328" s="11" t="s">
        <v>404</v>
      </c>
      <c r="Q328" s="11" t="s">
        <v>419</v>
      </c>
      <c r="R328" s="11">
        <v>0</v>
      </c>
      <c r="S328" s="11">
        <v>0</v>
      </c>
      <c r="T328" s="11">
        <f>ABS(Table1[[#This Row],[Prod]]-Table1[[#This Row],[Planned]])</f>
        <v>0</v>
      </c>
      <c r="U328" s="213">
        <f>IF(ABS(Table1[[#This Row],[Prod]]-Table1[[#This Row],[Planned]])&gt;Table1[[#This Row],[Planned]],0,IF(Table1[[#This Row],[Planned]]=0,0,1-ABS(Table1[[#This Row],[Prod]]-Table1[[#This Row],[Planned]])/Table1[[#This Row],[Planned]]))</f>
        <v>0</v>
      </c>
      <c r="V328" s="11"/>
      <c r="W328" s="11"/>
      <c r="X328" s="27">
        <v>0</v>
      </c>
      <c r="Y328" s="11">
        <f>Table1[[#This Row],[Prod]]</f>
        <v>0</v>
      </c>
      <c r="Z328" s="11">
        <f>ABS(Table1[[#This Row],[Prod2]]-Table1[[#This Row],[Plan Revised]])</f>
        <v>0</v>
      </c>
      <c r="AA328" s="287">
        <f>IF(ABS(Table1[[#This Row],[Prod2]]-Table1[[#This Row],[Plan Revised]])&gt;Table1[[#This Row],[Plan Revised]],0,IF(Table1[[#This Row],[Plan Revised]]=0,0,1-ABS(Table1[[#This Row],[Prod2]]-Table1[[#This Row],[Plan Revised]])/Table1[[#This Row],[Plan Revised]]))</f>
        <v>0</v>
      </c>
      <c r="AB328" s="11"/>
      <c r="AC328" s="30"/>
      <c r="AD328"/>
      <c r="AF328"/>
    </row>
    <row r="329" spans="1:32">
      <c r="A329" s="15" t="str">
        <f>IF(Table1[Week]=WeekSel,"Yes","No")</f>
        <v>No</v>
      </c>
      <c r="B329" s="15" t="str">
        <f>IF((Table1[StartDate]&gt;=Date.GraphMin)*(Table1[StartDate]&lt;=Date.GraphMax)=1,"Yes","No")</f>
        <v>Yes</v>
      </c>
      <c r="C329" s="15" t="str">
        <f>IF(OR(Table1[[#This Row],[Site]]="FOOD MILLING",Table1[[#This Row],[Site]]="GODACO"), "No", "Yes")</f>
        <v>Yes</v>
      </c>
      <c r="D329" s="40">
        <f>MAX(DATE(Table1[Year],1,1),DATE(Table1[Year],1,1)-WEEKDAY(DATE(Table1[Year],1,1),2)+(Table1[WeekNum]-1)*7+1)</f>
        <v>44704</v>
      </c>
      <c r="E329" s="40">
        <f>MIN(DATE(Table1[Year]+1,1,0),DATE(Table1[Year],1,1)-WEEKDAY(DATE(Table1[Year],1,1),2)+Table1[WeekNum]*7)</f>
        <v>44710</v>
      </c>
      <c r="F329" s="11">
        <v>2022</v>
      </c>
      <c r="G329" s="15">
        <f t="shared" si="10"/>
        <v>5</v>
      </c>
      <c r="H329" s="15">
        <v>22</v>
      </c>
      <c r="I329" s="195" t="str">
        <f>"W" &amp;Table1[[#This Row],[WeekNum]]</f>
        <v>W22</v>
      </c>
      <c r="J329" s="195" t="str">
        <f t="shared" si="11"/>
        <v>22-W22</v>
      </c>
      <c r="K329" s="11" t="s">
        <v>504</v>
      </c>
      <c r="L329" s="11"/>
      <c r="M329" s="266" t="s">
        <v>72</v>
      </c>
      <c r="N329" s="266" t="s">
        <v>47</v>
      </c>
      <c r="O329" s="266" t="s">
        <v>403</v>
      </c>
      <c r="P329" s="11" t="s">
        <v>405</v>
      </c>
      <c r="Q329" s="11" t="s">
        <v>419</v>
      </c>
      <c r="R329" s="11">
        <v>0</v>
      </c>
      <c r="S329" s="11">
        <v>0</v>
      </c>
      <c r="T329" s="11">
        <f>ABS(Table1[[#This Row],[Prod]]-Table1[[#This Row],[Planned]])</f>
        <v>0</v>
      </c>
      <c r="U329" s="213">
        <f>IF(ABS(Table1[[#This Row],[Prod]]-Table1[[#This Row],[Planned]])&gt;Table1[[#This Row],[Planned]],0,IF(Table1[[#This Row],[Planned]]=0,0,1-ABS(Table1[[#This Row],[Prod]]-Table1[[#This Row],[Planned]])/Table1[[#This Row],[Planned]]))</f>
        <v>0</v>
      </c>
      <c r="V329" s="11"/>
      <c r="W329" s="11"/>
      <c r="X329" s="27">
        <v>0</v>
      </c>
      <c r="Y329" s="11">
        <f>Table1[[#This Row],[Prod]]</f>
        <v>0</v>
      </c>
      <c r="Z329" s="11">
        <f>ABS(Table1[[#This Row],[Prod2]]-Table1[[#This Row],[Plan Revised]])</f>
        <v>0</v>
      </c>
      <c r="AA329" s="287">
        <f>IF(ABS(Table1[[#This Row],[Prod2]]-Table1[[#This Row],[Plan Revised]])&gt;Table1[[#This Row],[Plan Revised]],0,IF(Table1[[#This Row],[Plan Revised]]=0,0,1-ABS(Table1[[#This Row],[Prod2]]-Table1[[#This Row],[Plan Revised]])/Table1[[#This Row],[Plan Revised]]))</f>
        <v>0</v>
      </c>
      <c r="AB329" s="11"/>
      <c r="AC329" s="30"/>
      <c r="AD329"/>
      <c r="AF329"/>
    </row>
    <row r="330" spans="1:32">
      <c r="A330" s="15" t="str">
        <f>IF(Table1[Week]=WeekSel,"Yes","No")</f>
        <v>No</v>
      </c>
      <c r="B330" s="15" t="str">
        <f>IF((Table1[StartDate]&gt;=Date.GraphMin)*(Table1[StartDate]&lt;=Date.GraphMax)=1,"Yes","No")</f>
        <v>Yes</v>
      </c>
      <c r="C330" s="15" t="str">
        <f>IF(OR(Table1[[#This Row],[Site]]="FOOD MILLING",Table1[[#This Row],[Site]]="GODACO"), "No", "Yes")</f>
        <v>Yes</v>
      </c>
      <c r="D330" s="40">
        <f>MAX(DATE(Table1[Year],1,1),DATE(Table1[Year],1,1)-WEEKDAY(DATE(Table1[Year],1,1),2)+(Table1[WeekNum]-1)*7+1)</f>
        <v>44704</v>
      </c>
      <c r="E330" s="40">
        <f>MIN(DATE(Table1[Year]+1,1,0),DATE(Table1[Year],1,1)-WEEKDAY(DATE(Table1[Year],1,1),2)+Table1[WeekNum]*7)</f>
        <v>44710</v>
      </c>
      <c r="F330" s="11">
        <v>2022</v>
      </c>
      <c r="G330" s="15">
        <f t="shared" si="10"/>
        <v>5</v>
      </c>
      <c r="H330" s="15">
        <v>22</v>
      </c>
      <c r="I330" s="195" t="str">
        <f>"W" &amp;Table1[[#This Row],[WeekNum]]</f>
        <v>W22</v>
      </c>
      <c r="J330" s="195" t="str">
        <f t="shared" si="11"/>
        <v>22-W22</v>
      </c>
      <c r="K330" s="11" t="s">
        <v>505</v>
      </c>
      <c r="L330" s="11"/>
      <c r="M330" s="266" t="s">
        <v>72</v>
      </c>
      <c r="N330" s="266" t="s">
        <v>47</v>
      </c>
      <c r="O330" s="266" t="s">
        <v>403</v>
      </c>
      <c r="P330" s="11" t="s">
        <v>406</v>
      </c>
      <c r="Q330" s="11" t="s">
        <v>419</v>
      </c>
      <c r="R330" s="11">
        <v>0</v>
      </c>
      <c r="S330" s="11">
        <v>0</v>
      </c>
      <c r="T330" s="11">
        <f>ABS(Table1[[#This Row],[Prod]]-Table1[[#This Row],[Planned]])</f>
        <v>0</v>
      </c>
      <c r="U330" s="213">
        <f>IF(ABS(Table1[[#This Row],[Prod]]-Table1[[#This Row],[Planned]])&gt;Table1[[#This Row],[Planned]],0,IF(Table1[[#This Row],[Planned]]=0,0,1-ABS(Table1[[#This Row],[Prod]]-Table1[[#This Row],[Planned]])/Table1[[#This Row],[Planned]]))</f>
        <v>0</v>
      </c>
      <c r="V330" s="11"/>
      <c r="W330" s="11"/>
      <c r="X330" s="27">
        <v>0</v>
      </c>
      <c r="Y330" s="11">
        <f>Table1[[#This Row],[Prod]]</f>
        <v>0</v>
      </c>
      <c r="Z330" s="11">
        <f>ABS(Table1[[#This Row],[Prod2]]-Table1[[#This Row],[Plan Revised]])</f>
        <v>0</v>
      </c>
      <c r="AA330" s="287">
        <f>IF(ABS(Table1[[#This Row],[Prod2]]-Table1[[#This Row],[Plan Revised]])&gt;Table1[[#This Row],[Plan Revised]],0,IF(Table1[[#This Row],[Plan Revised]]=0,0,1-ABS(Table1[[#This Row],[Prod2]]-Table1[[#This Row],[Plan Revised]])/Table1[[#This Row],[Plan Revised]]))</f>
        <v>0</v>
      </c>
      <c r="AB330" s="11"/>
      <c r="AC330" s="30"/>
      <c r="AD330"/>
      <c r="AF330"/>
    </row>
    <row r="331" spans="1:32">
      <c r="A331" s="15" t="str">
        <f>IF(Table1[Week]=WeekSel,"Yes","No")</f>
        <v>No</v>
      </c>
      <c r="B331" s="15" t="str">
        <f>IF((Table1[StartDate]&gt;=Date.GraphMin)*(Table1[StartDate]&lt;=Date.GraphMax)=1,"Yes","No")</f>
        <v>Yes</v>
      </c>
      <c r="C331" s="15" t="str">
        <f>IF(OR(Table1[[#This Row],[Site]]="FOOD MILLING",Table1[[#This Row],[Site]]="GODACO"), "No", "Yes")</f>
        <v>Yes</v>
      </c>
      <c r="D331" s="40">
        <f>MAX(DATE(Table1[Year],1,1),DATE(Table1[Year],1,1)-WEEKDAY(DATE(Table1[Year],1,1),2)+(Table1[WeekNum]-1)*7+1)</f>
        <v>44704</v>
      </c>
      <c r="E331" s="40">
        <f>MIN(DATE(Table1[Year]+1,1,0),DATE(Table1[Year],1,1)-WEEKDAY(DATE(Table1[Year],1,1),2)+Table1[WeekNum]*7)</f>
        <v>44710</v>
      </c>
      <c r="F331" s="11">
        <v>2022</v>
      </c>
      <c r="G331" s="15">
        <f t="shared" si="10"/>
        <v>5</v>
      </c>
      <c r="H331" s="15">
        <v>22</v>
      </c>
      <c r="I331" s="195" t="str">
        <f>"W" &amp;Table1[[#This Row],[WeekNum]]</f>
        <v>W22</v>
      </c>
      <c r="J331" s="195" t="str">
        <f t="shared" si="11"/>
        <v>22-W22</v>
      </c>
      <c r="K331" s="11" t="s">
        <v>507</v>
      </c>
      <c r="L331" s="11"/>
      <c r="M331" s="266" t="s">
        <v>72</v>
      </c>
      <c r="N331" s="266" t="s">
        <v>47</v>
      </c>
      <c r="O331" s="266" t="s">
        <v>403</v>
      </c>
      <c r="P331" s="11" t="s">
        <v>406</v>
      </c>
      <c r="Q331" s="11" t="s">
        <v>419</v>
      </c>
      <c r="R331" s="11">
        <v>0</v>
      </c>
      <c r="S331" s="11">
        <v>0</v>
      </c>
      <c r="T331" s="11">
        <f>ABS(Table1[[#This Row],[Prod]]-Table1[[#This Row],[Planned]])</f>
        <v>0</v>
      </c>
      <c r="U331" s="213">
        <f>IF(ABS(Table1[[#This Row],[Prod]]-Table1[[#This Row],[Planned]])&gt;Table1[[#This Row],[Planned]],0,IF(Table1[[#This Row],[Planned]]=0,0,1-ABS(Table1[[#This Row],[Prod]]-Table1[[#This Row],[Planned]])/Table1[[#This Row],[Planned]]))</f>
        <v>0</v>
      </c>
      <c r="V331" s="11"/>
      <c r="W331" s="11"/>
      <c r="X331" s="27">
        <v>0</v>
      </c>
      <c r="Y331" s="11">
        <f>Table1[[#This Row],[Prod]]</f>
        <v>0</v>
      </c>
      <c r="Z331" s="11">
        <f>ABS(Table1[[#This Row],[Prod2]]-Table1[[#This Row],[Plan Revised]])</f>
        <v>0</v>
      </c>
      <c r="AA331" s="287">
        <f>IF(ABS(Table1[[#This Row],[Prod2]]-Table1[[#This Row],[Plan Revised]])&gt;Table1[[#This Row],[Plan Revised]],0,IF(Table1[[#This Row],[Plan Revised]]=0,0,1-ABS(Table1[[#This Row],[Prod2]]-Table1[[#This Row],[Plan Revised]])/Table1[[#This Row],[Plan Revised]]))</f>
        <v>0</v>
      </c>
      <c r="AB331" s="11"/>
      <c r="AC331" s="30"/>
      <c r="AD331"/>
      <c r="AF331"/>
    </row>
    <row r="332" spans="1:32">
      <c r="A332" s="15" t="str">
        <f>IF(Table1[Week]=WeekSel,"Yes","No")</f>
        <v>No</v>
      </c>
      <c r="B332" s="15" t="str">
        <f>IF((Table1[StartDate]&gt;=Date.GraphMin)*(Table1[StartDate]&lt;=Date.GraphMax)=1,"Yes","No")</f>
        <v>Yes</v>
      </c>
      <c r="C332" s="15" t="str">
        <f>IF(OR(Table1[[#This Row],[Site]]="FOOD MILLING",Table1[[#This Row],[Site]]="GODACO"), "No", "Yes")</f>
        <v>Yes</v>
      </c>
      <c r="D332" s="40">
        <f>MAX(DATE(Table1[Year],1,1),DATE(Table1[Year],1,1)-WEEKDAY(DATE(Table1[Year],1,1),2)+(Table1[WeekNum]-1)*7+1)</f>
        <v>44704</v>
      </c>
      <c r="E332" s="40">
        <f>MIN(DATE(Table1[Year]+1,1,0),DATE(Table1[Year],1,1)-WEEKDAY(DATE(Table1[Year],1,1),2)+Table1[WeekNum]*7)</f>
        <v>44710</v>
      </c>
      <c r="F332" s="11">
        <v>2022</v>
      </c>
      <c r="G332" s="15">
        <f t="shared" si="10"/>
        <v>5</v>
      </c>
      <c r="H332" s="15">
        <v>22</v>
      </c>
      <c r="I332" s="195" t="str">
        <f>"W" &amp;Table1[[#This Row],[WeekNum]]</f>
        <v>W22</v>
      </c>
      <c r="J332" s="195" t="str">
        <f t="shared" si="11"/>
        <v>22-W22</v>
      </c>
      <c r="K332" s="11" t="s">
        <v>508</v>
      </c>
      <c r="L332" s="11"/>
      <c r="M332" s="266" t="s">
        <v>72</v>
      </c>
      <c r="N332" s="266" t="s">
        <v>47</v>
      </c>
      <c r="O332" s="266" t="s">
        <v>403</v>
      </c>
      <c r="P332" s="11" t="s">
        <v>405</v>
      </c>
      <c r="Q332" s="11" t="s">
        <v>419</v>
      </c>
      <c r="R332" s="11">
        <v>0</v>
      </c>
      <c r="S332" s="11">
        <v>0</v>
      </c>
      <c r="T332" s="11">
        <f>ABS(Table1[[#This Row],[Prod]]-Table1[[#This Row],[Planned]])</f>
        <v>0</v>
      </c>
      <c r="U332" s="213">
        <f>IF(ABS(Table1[[#This Row],[Prod]]-Table1[[#This Row],[Planned]])&gt;Table1[[#This Row],[Planned]],0,IF(Table1[[#This Row],[Planned]]=0,0,1-ABS(Table1[[#This Row],[Prod]]-Table1[[#This Row],[Planned]])/Table1[[#This Row],[Planned]]))</f>
        <v>0</v>
      </c>
      <c r="V332" s="11"/>
      <c r="W332" s="11"/>
      <c r="X332" s="27">
        <v>0</v>
      </c>
      <c r="Y332" s="11">
        <f>Table1[[#This Row],[Prod]]</f>
        <v>0</v>
      </c>
      <c r="Z332" s="11">
        <f>ABS(Table1[[#This Row],[Prod2]]-Table1[[#This Row],[Plan Revised]])</f>
        <v>0</v>
      </c>
      <c r="AA332" s="287">
        <f>IF(ABS(Table1[[#This Row],[Prod2]]-Table1[[#This Row],[Plan Revised]])&gt;Table1[[#This Row],[Plan Revised]],0,IF(Table1[[#This Row],[Plan Revised]]=0,0,1-ABS(Table1[[#This Row],[Prod2]]-Table1[[#This Row],[Plan Revised]])/Table1[[#This Row],[Plan Revised]]))</f>
        <v>0</v>
      </c>
      <c r="AB332" s="11"/>
      <c r="AC332" s="30"/>
      <c r="AD332"/>
      <c r="AF332"/>
    </row>
    <row r="333" spans="1:32">
      <c r="A333" s="15" t="str">
        <f>IF(Table1[Week]=WeekSel,"Yes","No")</f>
        <v>No</v>
      </c>
      <c r="B333" s="15" t="str">
        <f>IF((Table1[StartDate]&gt;=Date.GraphMin)*(Table1[StartDate]&lt;=Date.GraphMax)=1,"Yes","No")</f>
        <v>Yes</v>
      </c>
      <c r="C333" s="15" t="str">
        <f>IF(OR(Table1[[#This Row],[Site]]="FOOD MILLING",Table1[[#This Row],[Site]]="GODACO"), "No", "Yes")</f>
        <v>Yes</v>
      </c>
      <c r="D333" s="40">
        <f>MAX(DATE(Table1[Year],1,1),DATE(Table1[Year],1,1)-WEEKDAY(DATE(Table1[Year],1,1),2)+(Table1[WeekNum]-1)*7+1)</f>
        <v>44704</v>
      </c>
      <c r="E333" s="40">
        <f>MIN(DATE(Table1[Year]+1,1,0),DATE(Table1[Year],1,1)-WEEKDAY(DATE(Table1[Year],1,1),2)+Table1[WeekNum]*7)</f>
        <v>44710</v>
      </c>
      <c r="F333" s="11">
        <v>2022</v>
      </c>
      <c r="G333" s="15">
        <f t="shared" si="10"/>
        <v>5</v>
      </c>
      <c r="H333" s="15">
        <v>22</v>
      </c>
      <c r="I333" s="195" t="str">
        <f>"W" &amp;Table1[[#This Row],[WeekNum]]</f>
        <v>W22</v>
      </c>
      <c r="J333" s="195" t="str">
        <f t="shared" si="11"/>
        <v>22-W22</v>
      </c>
      <c r="K333" s="11" t="s">
        <v>509</v>
      </c>
      <c r="L333" s="11"/>
      <c r="M333" s="266" t="s">
        <v>72</v>
      </c>
      <c r="N333" s="266" t="s">
        <v>47</v>
      </c>
      <c r="O333" s="266" t="s">
        <v>403</v>
      </c>
      <c r="P333" s="11" t="s">
        <v>405</v>
      </c>
      <c r="Q333" s="11" t="s">
        <v>419</v>
      </c>
      <c r="R333" s="11">
        <v>0</v>
      </c>
      <c r="S333" s="11">
        <v>0</v>
      </c>
      <c r="T333" s="11">
        <f>ABS(Table1[[#This Row],[Prod]]-Table1[[#This Row],[Planned]])</f>
        <v>0</v>
      </c>
      <c r="U333" s="213">
        <f>IF(ABS(Table1[[#This Row],[Prod]]-Table1[[#This Row],[Planned]])&gt;Table1[[#This Row],[Planned]],0,IF(Table1[[#This Row],[Planned]]=0,0,1-ABS(Table1[[#This Row],[Prod]]-Table1[[#This Row],[Planned]])/Table1[[#This Row],[Planned]]))</f>
        <v>0</v>
      </c>
      <c r="V333" s="11"/>
      <c r="W333" s="11"/>
      <c r="X333" s="27">
        <v>0</v>
      </c>
      <c r="Y333" s="11">
        <f>Table1[[#This Row],[Prod]]</f>
        <v>0</v>
      </c>
      <c r="Z333" s="11">
        <f>ABS(Table1[[#This Row],[Prod2]]-Table1[[#This Row],[Plan Revised]])</f>
        <v>0</v>
      </c>
      <c r="AA333" s="287">
        <f>IF(ABS(Table1[[#This Row],[Prod2]]-Table1[[#This Row],[Plan Revised]])&gt;Table1[[#This Row],[Plan Revised]],0,IF(Table1[[#This Row],[Plan Revised]]=0,0,1-ABS(Table1[[#This Row],[Prod2]]-Table1[[#This Row],[Plan Revised]])/Table1[[#This Row],[Plan Revised]]))</f>
        <v>0</v>
      </c>
      <c r="AB333" s="11"/>
      <c r="AC333" s="30"/>
      <c r="AD333"/>
      <c r="AF333"/>
    </row>
    <row r="334" spans="1:32">
      <c r="A334" s="15" t="str">
        <f>IF(Table1[Week]=WeekSel,"Yes","No")</f>
        <v>No</v>
      </c>
      <c r="B334" s="15" t="str">
        <f>IF((Table1[StartDate]&gt;=Date.GraphMin)*(Table1[StartDate]&lt;=Date.GraphMax)=1,"Yes","No")</f>
        <v>Yes</v>
      </c>
      <c r="C334" s="15" t="str">
        <f>IF(OR(Table1[[#This Row],[Site]]="FOOD MILLING",Table1[[#This Row],[Site]]="GODACO"), "No", "Yes")</f>
        <v>Yes</v>
      </c>
      <c r="D334" s="40">
        <f>MAX(DATE(Table1[Year],1,1),DATE(Table1[Year],1,1)-WEEKDAY(DATE(Table1[Year],1,1),2)+(Table1[WeekNum]-1)*7+1)</f>
        <v>44704</v>
      </c>
      <c r="E334" s="40">
        <f>MIN(DATE(Table1[Year]+1,1,0),DATE(Table1[Year],1,1)-WEEKDAY(DATE(Table1[Year],1,1),2)+Table1[WeekNum]*7)</f>
        <v>44710</v>
      </c>
      <c r="F334" s="11">
        <v>2022</v>
      </c>
      <c r="G334" s="15">
        <f t="shared" si="10"/>
        <v>5</v>
      </c>
      <c r="H334" s="15">
        <v>22</v>
      </c>
      <c r="I334" s="195" t="str">
        <f>"W" &amp;Table1[[#This Row],[WeekNum]]</f>
        <v>W22</v>
      </c>
      <c r="J334" s="195" t="str">
        <f t="shared" si="11"/>
        <v>22-W22</v>
      </c>
      <c r="K334" s="11" t="s">
        <v>511</v>
      </c>
      <c r="L334" s="11"/>
      <c r="M334" s="266" t="s">
        <v>72</v>
      </c>
      <c r="N334" s="266" t="s">
        <v>47</v>
      </c>
      <c r="O334" s="266" t="s">
        <v>403</v>
      </c>
      <c r="P334" s="11" t="s">
        <v>388</v>
      </c>
      <c r="Q334" s="11" t="s">
        <v>419</v>
      </c>
      <c r="R334" s="11">
        <v>0</v>
      </c>
      <c r="S334" s="11">
        <v>0</v>
      </c>
      <c r="T334" s="11">
        <f>ABS(Table1[[#This Row],[Prod]]-Table1[[#This Row],[Planned]])</f>
        <v>0</v>
      </c>
      <c r="U334" s="213">
        <f>IF(ABS(Table1[[#This Row],[Prod]]-Table1[[#This Row],[Planned]])&gt;Table1[[#This Row],[Planned]],0,IF(Table1[[#This Row],[Planned]]=0,0,1-ABS(Table1[[#This Row],[Prod]]-Table1[[#This Row],[Planned]])/Table1[[#This Row],[Planned]]))</f>
        <v>0</v>
      </c>
      <c r="V334" s="11"/>
      <c r="W334" s="11"/>
      <c r="X334" s="27">
        <v>0</v>
      </c>
      <c r="Y334" s="11">
        <f>Table1[[#This Row],[Prod]]</f>
        <v>0</v>
      </c>
      <c r="Z334" s="11">
        <f>ABS(Table1[[#This Row],[Prod2]]-Table1[[#This Row],[Plan Revised]])</f>
        <v>0</v>
      </c>
      <c r="AA334" s="287">
        <f>IF(ABS(Table1[[#This Row],[Prod2]]-Table1[[#This Row],[Plan Revised]])&gt;Table1[[#This Row],[Plan Revised]],0,IF(Table1[[#This Row],[Plan Revised]]=0,0,1-ABS(Table1[[#This Row],[Prod2]]-Table1[[#This Row],[Plan Revised]])/Table1[[#This Row],[Plan Revised]]))</f>
        <v>0</v>
      </c>
      <c r="AB334" s="11"/>
      <c r="AC334" s="30"/>
      <c r="AD334"/>
      <c r="AF334"/>
    </row>
    <row r="335" spans="1:32">
      <c r="A335" s="15" t="str">
        <f>IF(Table1[Week]=WeekSel,"Yes","No")</f>
        <v>No</v>
      </c>
      <c r="B335" s="15" t="str">
        <f>IF((Table1[StartDate]&gt;=Date.GraphMin)*(Table1[StartDate]&lt;=Date.GraphMax)=1,"Yes","No")</f>
        <v>Yes</v>
      </c>
      <c r="C335" s="15" t="str">
        <f>IF(OR(Table1[[#This Row],[Site]]="FOOD MILLING",Table1[[#This Row],[Site]]="GODACO"), "No", "Yes")</f>
        <v>Yes</v>
      </c>
      <c r="D335" s="40">
        <f>MAX(DATE(Table1[Year],1,1),DATE(Table1[Year],1,1)-WEEKDAY(DATE(Table1[Year],1,1),2)+(Table1[WeekNum]-1)*7+1)</f>
        <v>44704</v>
      </c>
      <c r="E335" s="40">
        <f>MIN(DATE(Table1[Year]+1,1,0),DATE(Table1[Year],1,1)-WEEKDAY(DATE(Table1[Year],1,1),2)+Table1[WeekNum]*7)</f>
        <v>44710</v>
      </c>
      <c r="F335" s="11">
        <v>2022</v>
      </c>
      <c r="G335" s="15">
        <f t="shared" si="10"/>
        <v>5</v>
      </c>
      <c r="H335" s="15">
        <v>22</v>
      </c>
      <c r="I335" s="195" t="str">
        <f>"W" &amp;Table1[[#This Row],[WeekNum]]</f>
        <v>W22</v>
      </c>
      <c r="J335" s="195" t="str">
        <f t="shared" si="11"/>
        <v>22-W22</v>
      </c>
      <c r="K335" s="11" t="s">
        <v>512</v>
      </c>
      <c r="L335" s="11"/>
      <c r="M335" s="266" t="s">
        <v>72</v>
      </c>
      <c r="N335" s="266" t="s">
        <v>47</v>
      </c>
      <c r="O335" s="266" t="s">
        <v>403</v>
      </c>
      <c r="P335" s="11" t="s">
        <v>405</v>
      </c>
      <c r="Q335" s="11" t="s">
        <v>419</v>
      </c>
      <c r="R335" s="11">
        <v>200</v>
      </c>
      <c r="S335" s="11">
        <v>201</v>
      </c>
      <c r="T335" s="11">
        <f>ABS(Table1[[#This Row],[Prod]]-Table1[[#This Row],[Planned]])</f>
        <v>1</v>
      </c>
      <c r="U335" s="213">
        <f>IF(ABS(Table1[[#This Row],[Prod]]-Table1[[#This Row],[Planned]])&gt;Table1[[#This Row],[Planned]],0,IF(Table1[[#This Row],[Planned]]=0,0,1-ABS(Table1[[#This Row],[Prod]]-Table1[[#This Row],[Planned]])/Table1[[#This Row],[Planned]]))</f>
        <v>0.995</v>
      </c>
      <c r="V335" s="11"/>
      <c r="W335" s="11"/>
      <c r="X335" s="27">
        <v>200</v>
      </c>
      <c r="Y335" s="11">
        <f>Table1[[#This Row],[Prod]]</f>
        <v>201</v>
      </c>
      <c r="Z335" s="11">
        <f>ABS(Table1[[#This Row],[Prod2]]-Table1[[#This Row],[Plan Revised]])</f>
        <v>1</v>
      </c>
      <c r="AA335" s="287">
        <f>IF(ABS(Table1[[#This Row],[Prod2]]-Table1[[#This Row],[Plan Revised]])&gt;Table1[[#This Row],[Plan Revised]],0,IF(Table1[[#This Row],[Plan Revised]]=0,0,1-ABS(Table1[[#This Row],[Prod2]]-Table1[[#This Row],[Plan Revised]])/Table1[[#This Row],[Plan Revised]]))</f>
        <v>0.995</v>
      </c>
      <c r="AB335" s="11"/>
      <c r="AC335" s="30"/>
      <c r="AD335"/>
      <c r="AF335"/>
    </row>
    <row r="336" spans="1:32">
      <c r="A336" s="15" t="str">
        <f>IF(Table1[Week]=WeekSel,"Yes","No")</f>
        <v>No</v>
      </c>
      <c r="B336" s="15" t="str">
        <f>IF((Table1[StartDate]&gt;=Date.GraphMin)*(Table1[StartDate]&lt;=Date.GraphMax)=1,"Yes","No")</f>
        <v>Yes</v>
      </c>
      <c r="C336" s="15" t="str">
        <f>IF(OR(Table1[[#This Row],[Site]]="FOOD MILLING",Table1[[#This Row],[Site]]="GODACO"), "No", "Yes")</f>
        <v>Yes</v>
      </c>
      <c r="D336" s="40">
        <f>MAX(DATE(Table1[Year],1,1),DATE(Table1[Year],1,1)-WEEKDAY(DATE(Table1[Year],1,1),2)+(Table1[WeekNum]-1)*7+1)</f>
        <v>44704</v>
      </c>
      <c r="E336" s="40">
        <f>MIN(DATE(Table1[Year]+1,1,0),DATE(Table1[Year],1,1)-WEEKDAY(DATE(Table1[Year],1,1),2)+Table1[WeekNum]*7)</f>
        <v>44710</v>
      </c>
      <c r="F336" s="11">
        <v>2022</v>
      </c>
      <c r="G336" s="15">
        <f t="shared" si="10"/>
        <v>5</v>
      </c>
      <c r="H336" s="15">
        <v>22</v>
      </c>
      <c r="I336" s="195" t="str">
        <f>"W" &amp;Table1[[#This Row],[WeekNum]]</f>
        <v>W22</v>
      </c>
      <c r="J336" s="195" t="str">
        <f t="shared" si="11"/>
        <v>22-W22</v>
      </c>
      <c r="K336" s="11" t="s">
        <v>510</v>
      </c>
      <c r="L336" s="11"/>
      <c r="M336" s="266" t="s">
        <v>72</v>
      </c>
      <c r="N336" s="266" t="s">
        <v>47</v>
      </c>
      <c r="O336" s="266" t="s">
        <v>403</v>
      </c>
      <c r="P336" s="11" t="s">
        <v>405</v>
      </c>
      <c r="Q336" s="11" t="s">
        <v>419</v>
      </c>
      <c r="R336" s="11">
        <v>750</v>
      </c>
      <c r="S336" s="11">
        <v>762.72</v>
      </c>
      <c r="T336" s="11">
        <f>ABS(Table1[[#This Row],[Prod]]-Table1[[#This Row],[Planned]])</f>
        <v>12.720000000000027</v>
      </c>
      <c r="U336" s="213">
        <f>IF(ABS(Table1[[#This Row],[Prod]]-Table1[[#This Row],[Planned]])&gt;Table1[[#This Row],[Planned]],0,IF(Table1[[#This Row],[Planned]]=0,0,1-ABS(Table1[[#This Row],[Prod]]-Table1[[#This Row],[Planned]])/Table1[[#This Row],[Planned]]))</f>
        <v>0.98303999999999991</v>
      </c>
      <c r="V336" s="11"/>
      <c r="W336" s="11"/>
      <c r="X336" s="27">
        <v>750</v>
      </c>
      <c r="Y336" s="11">
        <f>Table1[[#This Row],[Prod]]</f>
        <v>762.72</v>
      </c>
      <c r="Z336" s="11">
        <f>ABS(Table1[[#This Row],[Prod2]]-Table1[[#This Row],[Plan Revised]])</f>
        <v>12.720000000000027</v>
      </c>
      <c r="AA336" s="287">
        <f>IF(ABS(Table1[[#This Row],[Prod2]]-Table1[[#This Row],[Plan Revised]])&gt;Table1[[#This Row],[Plan Revised]],0,IF(Table1[[#This Row],[Plan Revised]]=0,0,1-ABS(Table1[[#This Row],[Prod2]]-Table1[[#This Row],[Plan Revised]])/Table1[[#This Row],[Plan Revised]]))</f>
        <v>0.98303999999999991</v>
      </c>
      <c r="AB336" s="11"/>
      <c r="AC336" s="30"/>
      <c r="AD336"/>
      <c r="AF336"/>
    </row>
    <row r="337" spans="1:32">
      <c r="A337" s="15" t="str">
        <f>IF(Table1[Week]=WeekSel,"Yes","No")</f>
        <v>No</v>
      </c>
      <c r="B337" s="15" t="str">
        <f>IF((Table1[StartDate]&gt;=Date.GraphMin)*(Table1[StartDate]&lt;=Date.GraphMax)=1,"Yes","No")</f>
        <v>Yes</v>
      </c>
      <c r="C337" s="15" t="str">
        <f>IF(OR(Table1[[#This Row],[Site]]="FOOD MILLING",Table1[[#This Row],[Site]]="GODACO"), "No", "Yes")</f>
        <v>Yes</v>
      </c>
      <c r="D337" s="40">
        <f>MAX(DATE(Table1[Year],1,1),DATE(Table1[Year],1,1)-WEEKDAY(DATE(Table1[Year],1,1),2)+(Table1[WeekNum]-1)*7+1)</f>
        <v>44704</v>
      </c>
      <c r="E337" s="40">
        <f>MIN(DATE(Table1[Year]+1,1,0),DATE(Table1[Year],1,1)-WEEKDAY(DATE(Table1[Year],1,1),2)+Table1[WeekNum]*7)</f>
        <v>44710</v>
      </c>
      <c r="F337" s="11">
        <v>2022</v>
      </c>
      <c r="G337" s="15">
        <f t="shared" si="10"/>
        <v>5</v>
      </c>
      <c r="H337" s="15">
        <v>22</v>
      </c>
      <c r="I337" s="195" t="str">
        <f>"W" &amp;Table1[[#This Row],[WeekNum]]</f>
        <v>W22</v>
      </c>
      <c r="J337" s="195" t="str">
        <f t="shared" si="11"/>
        <v>22-W22</v>
      </c>
      <c r="K337" s="11" t="s">
        <v>506</v>
      </c>
      <c r="L337" s="11"/>
      <c r="M337" s="266" t="s">
        <v>72</v>
      </c>
      <c r="N337" s="266" t="s">
        <v>47</v>
      </c>
      <c r="O337" s="266" t="s">
        <v>403</v>
      </c>
      <c r="P337" s="11" t="s">
        <v>405</v>
      </c>
      <c r="Q337" s="11" t="s">
        <v>419</v>
      </c>
      <c r="R337" s="11">
        <v>0</v>
      </c>
      <c r="S337" s="11">
        <v>0</v>
      </c>
      <c r="T337" s="11">
        <f>ABS(Table1[[#This Row],[Prod]]-Table1[[#This Row],[Planned]])</f>
        <v>0</v>
      </c>
      <c r="U337" s="213">
        <f>IF(ABS(Table1[[#This Row],[Prod]]-Table1[[#This Row],[Planned]])&gt;Table1[[#This Row],[Planned]],0,IF(Table1[[#This Row],[Planned]]=0,0,1-ABS(Table1[[#This Row],[Prod]]-Table1[[#This Row],[Planned]])/Table1[[#This Row],[Planned]]))</f>
        <v>0</v>
      </c>
      <c r="V337" s="11"/>
      <c r="W337" s="11"/>
      <c r="X337" s="27">
        <v>0</v>
      </c>
      <c r="Y337" s="11">
        <f>Table1[[#This Row],[Prod]]</f>
        <v>0</v>
      </c>
      <c r="Z337" s="11">
        <f>ABS(Table1[[#This Row],[Prod2]]-Table1[[#This Row],[Plan Revised]])</f>
        <v>0</v>
      </c>
      <c r="AA337" s="287">
        <f>IF(ABS(Table1[[#This Row],[Prod2]]-Table1[[#This Row],[Plan Revised]])&gt;Table1[[#This Row],[Plan Revised]],0,IF(Table1[[#This Row],[Plan Revised]]=0,0,1-ABS(Table1[[#This Row],[Prod2]]-Table1[[#This Row],[Plan Revised]])/Table1[[#This Row],[Plan Revised]]))</f>
        <v>0</v>
      </c>
      <c r="AB337" s="11"/>
      <c r="AC337" s="30"/>
      <c r="AD337"/>
      <c r="AF337"/>
    </row>
    <row r="338" spans="1:32">
      <c r="A338" s="15" t="str">
        <f>IF(Table1[Week]=WeekSel,"Yes","No")</f>
        <v>No</v>
      </c>
      <c r="B338" s="15" t="str">
        <f>IF((Table1[StartDate]&gt;=Date.GraphMin)*(Table1[StartDate]&lt;=Date.GraphMax)=1,"Yes","No")</f>
        <v>Yes</v>
      </c>
      <c r="C338" s="15" t="str">
        <f>IF(OR(Table1[[#This Row],[Site]]="FOOD MILLING",Table1[[#This Row],[Site]]="GODACO"), "No", "Yes")</f>
        <v>Yes</v>
      </c>
      <c r="D338" s="40">
        <f>MAX(DATE(Table1[Year],1,1),DATE(Table1[Year],1,1)-WEEKDAY(DATE(Table1[Year],1,1),2)+(Table1[WeekNum]-1)*7+1)</f>
        <v>44704</v>
      </c>
      <c r="E338" s="40">
        <f>MIN(DATE(Table1[Year]+1,1,0),DATE(Table1[Year],1,1)-WEEKDAY(DATE(Table1[Year],1,1),2)+Table1[WeekNum]*7)</f>
        <v>44710</v>
      </c>
      <c r="F338" s="11">
        <v>2022</v>
      </c>
      <c r="G338" s="15">
        <f t="shared" si="10"/>
        <v>5</v>
      </c>
      <c r="H338" s="15">
        <v>22</v>
      </c>
      <c r="I338" s="195" t="str">
        <f>"W" &amp;Table1[[#This Row],[WeekNum]]</f>
        <v>W22</v>
      </c>
      <c r="J338" s="195" t="str">
        <f t="shared" si="11"/>
        <v>22-W22</v>
      </c>
      <c r="K338" s="11" t="s">
        <v>528</v>
      </c>
      <c r="L338" s="11"/>
      <c r="M338" s="266" t="s">
        <v>72</v>
      </c>
      <c r="N338" s="266" t="s">
        <v>370</v>
      </c>
      <c r="O338" s="266" t="s">
        <v>374</v>
      </c>
      <c r="P338" s="11" t="s">
        <v>376</v>
      </c>
      <c r="Q338" s="11" t="s">
        <v>418</v>
      </c>
      <c r="R338" s="11">
        <v>2000</v>
      </c>
      <c r="S338" s="11">
        <v>1713.6</v>
      </c>
      <c r="T338" s="11">
        <f>ABS(Table1[[#This Row],[Prod]]-Table1[[#This Row],[Planned]])</f>
        <v>286.40000000000009</v>
      </c>
      <c r="U338" s="213">
        <f>IF(ABS(Table1[[#This Row],[Prod]]-Table1[[#This Row],[Planned]])&gt;Table1[[#This Row],[Planned]],0,IF(Table1[[#This Row],[Planned]]=0,0,1-ABS(Table1[[#This Row],[Prod]]-Table1[[#This Row],[Planned]])/Table1[[#This Row],[Planned]]))</f>
        <v>0.85680000000000001</v>
      </c>
      <c r="V338" s="11"/>
      <c r="W338" s="11"/>
      <c r="X338" s="27">
        <v>1600</v>
      </c>
      <c r="Y338" s="11">
        <f>Table1[[#This Row],[Prod]]</f>
        <v>1713.6</v>
      </c>
      <c r="Z338" s="11">
        <f>ABS(Table1[[#This Row],[Prod2]]-Table1[[#This Row],[Plan Revised]])</f>
        <v>113.59999999999991</v>
      </c>
      <c r="AA338" s="287">
        <f>IF(ABS(Table1[[#This Row],[Prod2]]-Table1[[#This Row],[Plan Revised]])&gt;Table1[[#This Row],[Plan Revised]],0,IF(Table1[[#This Row],[Plan Revised]]=0,0,1-ABS(Table1[[#This Row],[Prod2]]-Table1[[#This Row],[Plan Revised]])/Table1[[#This Row],[Plan Revised]]))</f>
        <v>0.92900000000000005</v>
      </c>
      <c r="AB338" s="11"/>
      <c r="AC338" s="30"/>
      <c r="AD338"/>
      <c r="AF338"/>
    </row>
    <row r="339" spans="1:32">
      <c r="A339" s="15" t="str">
        <f>IF(Table1[Week]=WeekSel,"Yes","No")</f>
        <v>No</v>
      </c>
      <c r="B339" s="15" t="str">
        <f>IF((Table1[StartDate]&gt;=Date.GraphMin)*(Table1[StartDate]&lt;=Date.GraphMax)=1,"Yes","No")</f>
        <v>Yes</v>
      </c>
      <c r="C339" s="15" t="str">
        <f>IF(OR(Table1[[#This Row],[Site]]="FOOD MILLING",Table1[[#This Row],[Site]]="GODACO"), "No", "Yes")</f>
        <v>Yes</v>
      </c>
      <c r="D339" s="40">
        <f>MAX(DATE(Table1[Year],1,1),DATE(Table1[Year],1,1)-WEEKDAY(DATE(Table1[Year],1,1),2)+(Table1[WeekNum]-1)*7+1)</f>
        <v>44704</v>
      </c>
      <c r="E339" s="40">
        <f>MIN(DATE(Table1[Year]+1,1,0),DATE(Table1[Year],1,1)-WEEKDAY(DATE(Table1[Year],1,1),2)+Table1[WeekNum]*7)</f>
        <v>44710</v>
      </c>
      <c r="F339" s="11">
        <v>2022</v>
      </c>
      <c r="G339" s="15">
        <f t="shared" si="10"/>
        <v>5</v>
      </c>
      <c r="H339" s="15">
        <v>22</v>
      </c>
      <c r="I339" s="195" t="str">
        <f>"W" &amp;Table1[[#This Row],[WeekNum]]</f>
        <v>W22</v>
      </c>
      <c r="J339" s="195" t="str">
        <f t="shared" si="11"/>
        <v>22-W22</v>
      </c>
      <c r="K339" s="11" t="s">
        <v>530</v>
      </c>
      <c r="L339" s="11"/>
      <c r="M339" s="266" t="s">
        <v>72</v>
      </c>
      <c r="N339" s="266" t="s">
        <v>370</v>
      </c>
      <c r="O339" s="266" t="s">
        <v>374</v>
      </c>
      <c r="P339" s="11" t="s">
        <v>376</v>
      </c>
      <c r="Q339" s="11" t="s">
        <v>418</v>
      </c>
      <c r="R339" s="11"/>
      <c r="S339" s="11">
        <v>810</v>
      </c>
      <c r="T339" s="11">
        <f>ABS(Table1[[#This Row],[Prod]]-Table1[[#This Row],[Planned]])</f>
        <v>810</v>
      </c>
      <c r="U339" s="213">
        <f>IF(ABS(Table1[[#This Row],[Prod]]-Table1[[#This Row],[Planned]])&gt;Table1[[#This Row],[Planned]],0,IF(Table1[[#This Row],[Planned]]=0,0,1-ABS(Table1[[#This Row],[Prod]]-Table1[[#This Row],[Planned]])/Table1[[#This Row],[Planned]]))</f>
        <v>0</v>
      </c>
      <c r="V339" s="11"/>
      <c r="W339" s="11"/>
      <c r="X339" s="27">
        <v>800</v>
      </c>
      <c r="Y339" s="11">
        <f>Table1[[#This Row],[Prod]]</f>
        <v>810</v>
      </c>
      <c r="Z339" s="11">
        <f>ABS(Table1[[#This Row],[Prod2]]-Table1[[#This Row],[Plan Revised]])</f>
        <v>10</v>
      </c>
      <c r="AA339" s="287">
        <f>IF(ABS(Table1[[#This Row],[Prod2]]-Table1[[#This Row],[Plan Revised]])&gt;Table1[[#This Row],[Plan Revised]],0,IF(Table1[[#This Row],[Plan Revised]]=0,0,1-ABS(Table1[[#This Row],[Prod2]]-Table1[[#This Row],[Plan Revised]])/Table1[[#This Row],[Plan Revised]]))</f>
        <v>0.98750000000000004</v>
      </c>
      <c r="AB339" s="11"/>
      <c r="AC339" s="30"/>
      <c r="AD339"/>
      <c r="AF339"/>
    </row>
    <row r="340" spans="1:32">
      <c r="A340" s="15" t="str">
        <f>IF(Table1[Week]=WeekSel,"Yes","No")</f>
        <v>No</v>
      </c>
      <c r="B340" s="15" t="str">
        <f>IF((Table1[StartDate]&gt;=Date.GraphMin)*(Table1[StartDate]&lt;=Date.GraphMax)=1,"Yes","No")</f>
        <v>Yes</v>
      </c>
      <c r="C340" s="15" t="str">
        <f>IF(OR(Table1[[#This Row],[Site]]="FOOD MILLING",Table1[[#This Row],[Site]]="GODACO"), "No", "Yes")</f>
        <v>Yes</v>
      </c>
      <c r="D340" s="40">
        <f>MAX(DATE(Table1[Year],1,1),DATE(Table1[Year],1,1)-WEEKDAY(DATE(Table1[Year],1,1),2)+(Table1[WeekNum]-1)*7+1)</f>
        <v>44704</v>
      </c>
      <c r="E340" s="40">
        <f>MIN(DATE(Table1[Year]+1,1,0),DATE(Table1[Year],1,1)-WEEKDAY(DATE(Table1[Year],1,1),2)+Table1[WeekNum]*7)</f>
        <v>44710</v>
      </c>
      <c r="F340" s="11">
        <v>2022</v>
      </c>
      <c r="G340" s="15">
        <f t="shared" si="10"/>
        <v>5</v>
      </c>
      <c r="H340" s="15">
        <v>22</v>
      </c>
      <c r="I340" s="195" t="str">
        <f>"W" &amp;Table1[[#This Row],[WeekNum]]</f>
        <v>W22</v>
      </c>
      <c r="J340" s="195" t="str">
        <f t="shared" si="11"/>
        <v>22-W22</v>
      </c>
      <c r="K340" s="11" t="s">
        <v>526</v>
      </c>
      <c r="L340" s="11"/>
      <c r="M340" s="266" t="s">
        <v>72</v>
      </c>
      <c r="N340" s="266" t="s">
        <v>370</v>
      </c>
      <c r="O340" s="266" t="s">
        <v>403</v>
      </c>
      <c r="P340" s="11" t="s">
        <v>407</v>
      </c>
      <c r="Q340" s="11" t="s">
        <v>419</v>
      </c>
      <c r="R340" s="11">
        <v>1850</v>
      </c>
      <c r="S340" s="11"/>
      <c r="T340" s="11">
        <f>ABS(Table1[[#This Row],[Prod]]-Table1[[#This Row],[Planned]])</f>
        <v>1850</v>
      </c>
      <c r="U340" s="213">
        <f>IF(ABS(Table1[[#This Row],[Prod]]-Table1[[#This Row],[Planned]])&gt;Table1[[#This Row],[Planned]],0,IF(Table1[[#This Row],[Planned]]=0,0,1-ABS(Table1[[#This Row],[Prod]]-Table1[[#This Row],[Planned]])/Table1[[#This Row],[Planned]]))</f>
        <v>0</v>
      </c>
      <c r="V340" s="11"/>
      <c r="W340" s="11"/>
      <c r="X340" s="27"/>
      <c r="Y340" s="11">
        <f>Table1[[#This Row],[Prod]]</f>
        <v>0</v>
      </c>
      <c r="Z340" s="11">
        <f>ABS(Table1[[#This Row],[Prod2]]-Table1[[#This Row],[Plan Revised]])</f>
        <v>0</v>
      </c>
      <c r="AA340" s="287">
        <f>IF(ABS(Table1[[#This Row],[Prod2]]-Table1[[#This Row],[Plan Revised]])&gt;Table1[[#This Row],[Plan Revised]],0,IF(Table1[[#This Row],[Plan Revised]]=0,0,1-ABS(Table1[[#This Row],[Prod2]]-Table1[[#This Row],[Plan Revised]])/Table1[[#This Row],[Plan Revised]]))</f>
        <v>0</v>
      </c>
      <c r="AB340" s="11"/>
      <c r="AC340" s="30"/>
      <c r="AD340"/>
      <c r="AF340"/>
    </row>
    <row r="341" spans="1:32">
      <c r="A341" s="15" t="str">
        <f>IF(Table1[Week]=WeekSel,"Yes","No")</f>
        <v>No</v>
      </c>
      <c r="B341" s="15" t="str">
        <f>IF((Table1[StartDate]&gt;=Date.GraphMin)*(Table1[StartDate]&lt;=Date.GraphMax)=1,"Yes","No")</f>
        <v>Yes</v>
      </c>
      <c r="C341" s="15" t="str">
        <f>IF(OR(Table1[[#This Row],[Site]]="FOOD MILLING",Table1[[#This Row],[Site]]="GODACO"), "No", "Yes")</f>
        <v>Yes</v>
      </c>
      <c r="D341" s="40">
        <f>MAX(DATE(Table1[Year],1,1),DATE(Table1[Year],1,1)-WEEKDAY(DATE(Table1[Year],1,1),2)+(Table1[WeekNum]-1)*7+1)</f>
        <v>44704</v>
      </c>
      <c r="E341" s="40">
        <f>MIN(DATE(Table1[Year]+1,1,0),DATE(Table1[Year],1,1)-WEEKDAY(DATE(Table1[Year],1,1),2)+Table1[WeekNum]*7)</f>
        <v>44710</v>
      </c>
      <c r="F341" s="11">
        <v>2022</v>
      </c>
      <c r="G341" s="15">
        <f t="shared" si="10"/>
        <v>5</v>
      </c>
      <c r="H341" s="15">
        <v>22</v>
      </c>
      <c r="I341" s="195" t="str">
        <f>"W" &amp;Table1[[#This Row],[WeekNum]]</f>
        <v>W22</v>
      </c>
      <c r="J341" s="195" t="str">
        <f t="shared" si="11"/>
        <v>22-W22</v>
      </c>
      <c r="K341" s="11" t="s">
        <v>441</v>
      </c>
      <c r="L341" s="11"/>
      <c r="M341" s="266" t="s">
        <v>77</v>
      </c>
      <c r="N341" s="266" t="s">
        <v>370</v>
      </c>
      <c r="O341" s="266" t="s">
        <v>374</v>
      </c>
      <c r="P341" s="11" t="s">
        <v>409</v>
      </c>
      <c r="Q341" s="11" t="s">
        <v>420</v>
      </c>
      <c r="R341" s="11"/>
      <c r="S341" s="11">
        <v>14000</v>
      </c>
      <c r="T341" s="11">
        <f>ABS(Table1[[#This Row],[Prod]]-Table1[[#This Row],[Planned]])</f>
        <v>14000</v>
      </c>
      <c r="U341" s="213">
        <f>IF(ABS(Table1[[#This Row],[Prod]]-Table1[[#This Row],[Planned]])&gt;Table1[[#This Row],[Planned]],0,IF(Table1[[#This Row],[Planned]]=0,0,1-ABS(Table1[[#This Row],[Prod]]-Table1[[#This Row],[Planned]])/Table1[[#This Row],[Planned]]))</f>
        <v>0</v>
      </c>
      <c r="V341" s="11"/>
      <c r="W341" s="11"/>
      <c r="X341" s="27">
        <v>14000</v>
      </c>
      <c r="Y341" s="11">
        <f>Table1[[#This Row],[Prod]]</f>
        <v>14000</v>
      </c>
      <c r="Z341" s="11">
        <f>ABS(Table1[[#This Row],[Prod2]]-Table1[[#This Row],[Plan Revised]])</f>
        <v>0</v>
      </c>
      <c r="AA341" s="287">
        <f>IF(ABS(Table1[[#This Row],[Prod2]]-Table1[[#This Row],[Plan Revised]])&gt;Table1[[#This Row],[Plan Revised]],0,IF(Table1[[#This Row],[Plan Revised]]=0,0,1-ABS(Table1[[#This Row],[Prod2]]-Table1[[#This Row],[Plan Revised]])/Table1[[#This Row],[Plan Revised]]))</f>
        <v>1</v>
      </c>
      <c r="AB341" s="11"/>
      <c r="AC341" s="30"/>
      <c r="AD341"/>
      <c r="AF341"/>
    </row>
    <row r="342" spans="1:32">
      <c r="A342" s="15" t="str">
        <f>IF(Table1[Week]=WeekSel,"Yes","No")</f>
        <v>No</v>
      </c>
      <c r="B342" s="15" t="str">
        <f>IF((Table1[StartDate]&gt;=Date.GraphMin)*(Table1[StartDate]&lt;=Date.GraphMax)=1,"Yes","No")</f>
        <v>Yes</v>
      </c>
      <c r="C342" s="15" t="str">
        <f>IF(OR(Table1[[#This Row],[Site]]="FOOD MILLING",Table1[[#This Row],[Site]]="GODACO"), "No", "Yes")</f>
        <v>Yes</v>
      </c>
      <c r="D342" s="40">
        <f>MAX(DATE(Table1[Year],1,1),DATE(Table1[Year],1,1)-WEEKDAY(DATE(Table1[Year],1,1),2)+(Table1[WeekNum]-1)*7+1)</f>
        <v>44704</v>
      </c>
      <c r="E342" s="40">
        <f>MIN(DATE(Table1[Year]+1,1,0),DATE(Table1[Year],1,1)-WEEKDAY(DATE(Table1[Year],1,1),2)+Table1[WeekNum]*7)</f>
        <v>44710</v>
      </c>
      <c r="F342" s="11">
        <v>2022</v>
      </c>
      <c r="G342" s="15">
        <f t="shared" si="10"/>
        <v>5</v>
      </c>
      <c r="H342" s="15">
        <v>22</v>
      </c>
      <c r="I342" s="195" t="str">
        <f>"W" &amp;Table1[[#This Row],[WeekNum]]</f>
        <v>W22</v>
      </c>
      <c r="J342" s="195" t="str">
        <f t="shared" si="11"/>
        <v>22-W22</v>
      </c>
      <c r="K342" s="11" t="s">
        <v>443</v>
      </c>
      <c r="L342" s="11"/>
      <c r="M342" s="266" t="s">
        <v>77</v>
      </c>
      <c r="N342" s="266" t="s">
        <v>370</v>
      </c>
      <c r="O342" s="266" t="s">
        <v>403</v>
      </c>
      <c r="P342" s="11" t="s">
        <v>407</v>
      </c>
      <c r="Q342" s="11" t="s">
        <v>418</v>
      </c>
      <c r="R342" s="11"/>
      <c r="S342" s="11">
        <v>2032.8</v>
      </c>
      <c r="T342" s="11">
        <f>ABS(Table1[[#This Row],[Prod]]-Table1[[#This Row],[Planned]])</f>
        <v>2032.8</v>
      </c>
      <c r="U342" s="213">
        <f>IF(ABS(Table1[[#This Row],[Prod]]-Table1[[#This Row],[Planned]])&gt;Table1[[#This Row],[Planned]],0,IF(Table1[[#This Row],[Planned]]=0,0,1-ABS(Table1[[#This Row],[Prod]]-Table1[[#This Row],[Planned]])/Table1[[#This Row],[Planned]]))</f>
        <v>0</v>
      </c>
      <c r="V342" s="11"/>
      <c r="W342" s="11"/>
      <c r="X342" s="27">
        <v>2032.8</v>
      </c>
      <c r="Y342" s="11">
        <f>Table1[[#This Row],[Prod]]</f>
        <v>2032.8</v>
      </c>
      <c r="Z342" s="11">
        <f>ABS(Table1[[#This Row],[Prod2]]-Table1[[#This Row],[Plan Revised]])</f>
        <v>0</v>
      </c>
      <c r="AA342" s="287">
        <f>IF(ABS(Table1[[#This Row],[Prod2]]-Table1[[#This Row],[Plan Revised]])&gt;Table1[[#This Row],[Plan Revised]],0,IF(Table1[[#This Row],[Plan Revised]]=0,0,1-ABS(Table1[[#This Row],[Prod2]]-Table1[[#This Row],[Plan Revised]])/Table1[[#This Row],[Plan Revised]]))</f>
        <v>1</v>
      </c>
      <c r="AB342" s="11"/>
      <c r="AC342" s="30"/>
      <c r="AD342"/>
      <c r="AF342"/>
    </row>
    <row r="343" spans="1:32">
      <c r="A343" s="15" t="str">
        <f>IF(Table1[Week]=WeekSel,"Yes","No")</f>
        <v>No</v>
      </c>
      <c r="B343" s="15" t="str">
        <f>IF((Table1[StartDate]&gt;=Date.GraphMin)*(Table1[StartDate]&lt;=Date.GraphMax)=1,"Yes","No")</f>
        <v>Yes</v>
      </c>
      <c r="C343" s="15" t="str">
        <f>IF(OR(Table1[[#This Row],[Site]]="FOOD MILLING",Table1[[#This Row],[Site]]="GODACO"), "No", "Yes")</f>
        <v>Yes</v>
      </c>
      <c r="D343" s="40">
        <f>MAX(DATE(Table1[Year],1,1),DATE(Table1[Year],1,1)-WEEKDAY(DATE(Table1[Year],1,1),2)+(Table1[WeekNum]-1)*7+1)</f>
        <v>44704</v>
      </c>
      <c r="E343" s="40">
        <f>MIN(DATE(Table1[Year]+1,1,0),DATE(Table1[Year],1,1)-WEEKDAY(DATE(Table1[Year],1,1),2)+Table1[WeekNum]*7)</f>
        <v>44710</v>
      </c>
      <c r="F343" s="11">
        <v>2022</v>
      </c>
      <c r="G343" s="15">
        <f t="shared" si="10"/>
        <v>5</v>
      </c>
      <c r="H343" s="15">
        <v>22</v>
      </c>
      <c r="I343" s="195" t="str">
        <f>"W" &amp;Table1[[#This Row],[WeekNum]]</f>
        <v>W22</v>
      </c>
      <c r="J343" s="195" t="str">
        <f t="shared" si="11"/>
        <v>22-W22</v>
      </c>
      <c r="K343" s="11" t="s">
        <v>713</v>
      </c>
      <c r="L343" s="11"/>
      <c r="M343" s="266" t="s">
        <v>72</v>
      </c>
      <c r="N343" s="266" t="s">
        <v>370</v>
      </c>
      <c r="O343" s="266" t="s">
        <v>403</v>
      </c>
      <c r="P343" s="11" t="s">
        <v>407</v>
      </c>
      <c r="Q343" s="11" t="s">
        <v>421</v>
      </c>
      <c r="R343" s="11">
        <v>300</v>
      </c>
      <c r="S343" s="11">
        <v>286.64999999999998</v>
      </c>
      <c r="T343" s="11">
        <f>ABS(Table1[[#This Row],[Prod]]-Table1[[#This Row],[Planned]])</f>
        <v>13.350000000000023</v>
      </c>
      <c r="U343" s="213">
        <f>IF(ABS(Table1[[#This Row],[Prod]]-Table1[[#This Row],[Planned]])&gt;Table1[[#This Row],[Planned]],0,IF(Table1[[#This Row],[Planned]]=0,0,1-ABS(Table1[[#This Row],[Prod]]-Table1[[#This Row],[Planned]])/Table1[[#This Row],[Planned]]))</f>
        <v>0.9554999999999999</v>
      </c>
      <c r="V343" s="11"/>
      <c r="W343" s="11"/>
      <c r="X343" s="27">
        <v>300</v>
      </c>
      <c r="Y343" s="11">
        <f>Table1[[#This Row],[Prod]]</f>
        <v>286.64999999999998</v>
      </c>
      <c r="Z343" s="11">
        <f>ABS(Table1[[#This Row],[Prod2]]-Table1[[#This Row],[Plan Revised]])</f>
        <v>13.350000000000023</v>
      </c>
      <c r="AA343" s="287">
        <f>IF(ABS(Table1[[#This Row],[Prod2]]-Table1[[#This Row],[Plan Revised]])&gt;Table1[[#This Row],[Plan Revised]],0,IF(Table1[[#This Row],[Plan Revised]]=0,0,1-ABS(Table1[[#This Row],[Prod2]]-Table1[[#This Row],[Plan Revised]])/Table1[[#This Row],[Plan Revised]]))</f>
        <v>0.9554999999999999</v>
      </c>
      <c r="AB343" s="11"/>
      <c r="AC343" s="30"/>
      <c r="AD343"/>
      <c r="AF343"/>
    </row>
    <row r="344" spans="1:32">
      <c r="A344" s="15" t="str">
        <f>IF(Table1[Week]=WeekSel,"Yes","No")</f>
        <v>No</v>
      </c>
      <c r="B344" s="15" t="str">
        <f>IF((Table1[StartDate]&gt;=Date.GraphMin)*(Table1[StartDate]&lt;=Date.GraphMax)=1,"Yes","No")</f>
        <v>Yes</v>
      </c>
      <c r="C344" s="15" t="str">
        <f>IF(OR(Table1[[#This Row],[Site]]="FOOD MILLING",Table1[[#This Row],[Site]]="GODACO"), "No", "Yes")</f>
        <v>Yes</v>
      </c>
      <c r="D344" s="40">
        <f>MAX(DATE(Table1[Year],1,1),DATE(Table1[Year],1,1)-WEEKDAY(DATE(Table1[Year],1,1),2)+(Table1[WeekNum]-1)*7+1)</f>
        <v>44704</v>
      </c>
      <c r="E344" s="40">
        <f>MIN(DATE(Table1[Year]+1,1,0),DATE(Table1[Year],1,1)-WEEKDAY(DATE(Table1[Year],1,1),2)+Table1[WeekNum]*7)</f>
        <v>44710</v>
      </c>
      <c r="F344" s="11">
        <v>2022</v>
      </c>
      <c r="G344" s="15">
        <f t="shared" si="10"/>
        <v>5</v>
      </c>
      <c r="H344" s="15">
        <v>22</v>
      </c>
      <c r="I344" s="195" t="str">
        <f>"W" &amp;Table1[[#This Row],[WeekNum]]</f>
        <v>W22</v>
      </c>
      <c r="J344" s="195" t="str">
        <f t="shared" si="11"/>
        <v>22-W22</v>
      </c>
      <c r="K344" s="11" t="s">
        <v>714</v>
      </c>
      <c r="L344" s="11"/>
      <c r="M344" s="266" t="s">
        <v>72</v>
      </c>
      <c r="N344" s="266" t="s">
        <v>370</v>
      </c>
      <c r="O344" s="266" t="s">
        <v>403</v>
      </c>
      <c r="P344" s="11" t="s">
        <v>407</v>
      </c>
      <c r="Q344" s="11" t="s">
        <v>421</v>
      </c>
      <c r="R344" s="11">
        <v>1200</v>
      </c>
      <c r="S344" s="11">
        <v>1111.8</v>
      </c>
      <c r="T344" s="11">
        <f>ABS(Table1[[#This Row],[Prod]]-Table1[[#This Row],[Planned]])</f>
        <v>88.200000000000045</v>
      </c>
      <c r="U344" s="213">
        <f>IF(ABS(Table1[[#This Row],[Prod]]-Table1[[#This Row],[Planned]])&gt;Table1[[#This Row],[Planned]],0,IF(Table1[[#This Row],[Planned]]=0,0,1-ABS(Table1[[#This Row],[Prod]]-Table1[[#This Row],[Planned]])/Table1[[#This Row],[Planned]]))</f>
        <v>0.92649999999999999</v>
      </c>
      <c r="V344" s="11"/>
      <c r="W344" s="11"/>
      <c r="X344" s="27">
        <v>1200</v>
      </c>
      <c r="Y344" s="11">
        <f>Table1[[#This Row],[Prod]]</f>
        <v>1111.8</v>
      </c>
      <c r="Z344" s="11">
        <f>ABS(Table1[[#This Row],[Prod2]]-Table1[[#This Row],[Plan Revised]])</f>
        <v>88.200000000000045</v>
      </c>
      <c r="AA344" s="287">
        <f>IF(ABS(Table1[[#This Row],[Prod2]]-Table1[[#This Row],[Plan Revised]])&gt;Table1[[#This Row],[Plan Revised]],0,IF(Table1[[#This Row],[Plan Revised]]=0,0,1-ABS(Table1[[#This Row],[Prod2]]-Table1[[#This Row],[Plan Revised]])/Table1[[#This Row],[Plan Revised]]))</f>
        <v>0.92649999999999999</v>
      </c>
      <c r="AB344" s="11"/>
      <c r="AC344" s="30"/>
      <c r="AD344"/>
      <c r="AF344"/>
    </row>
    <row r="345" spans="1:32">
      <c r="A345" s="15" t="str">
        <f>IF(Table1[Week]=WeekSel,"Yes","No")</f>
        <v>No</v>
      </c>
      <c r="B345" s="15" t="str">
        <f>IF((Table1[StartDate]&gt;=Date.GraphMin)*(Table1[StartDate]&lt;=Date.GraphMax)=1,"Yes","No")</f>
        <v>Yes</v>
      </c>
      <c r="C345" s="15" t="str">
        <f>IF(OR(Table1[[#This Row],[Site]]="FOOD MILLING",Table1[[#This Row],[Site]]="GODACO"), "No", "Yes")</f>
        <v>Yes</v>
      </c>
      <c r="D345" s="40">
        <f>MAX(DATE(Table1[Year],1,1),DATE(Table1[Year],1,1)-WEEKDAY(DATE(Table1[Year],1,1),2)+(Table1[WeekNum]-1)*7+1)</f>
        <v>44704</v>
      </c>
      <c r="E345" s="40">
        <f>MIN(DATE(Table1[Year]+1,1,0),DATE(Table1[Year],1,1)-WEEKDAY(DATE(Table1[Year],1,1),2)+Table1[WeekNum]*7)</f>
        <v>44710</v>
      </c>
      <c r="F345" s="11">
        <v>2022</v>
      </c>
      <c r="G345" s="15">
        <f t="shared" si="10"/>
        <v>5</v>
      </c>
      <c r="H345" s="15">
        <v>22</v>
      </c>
      <c r="I345" s="195" t="str">
        <f>"W" &amp;Table1[[#This Row],[WeekNum]]</f>
        <v>W22</v>
      </c>
      <c r="J345" s="195" t="str">
        <f t="shared" si="11"/>
        <v>22-W22</v>
      </c>
      <c r="K345" s="11" t="s">
        <v>715</v>
      </c>
      <c r="L345" s="11"/>
      <c r="M345" s="266" t="s">
        <v>72</v>
      </c>
      <c r="N345" s="266" t="s">
        <v>370</v>
      </c>
      <c r="O345" s="266" t="s">
        <v>403</v>
      </c>
      <c r="P345" s="11" t="s">
        <v>407</v>
      </c>
      <c r="Q345" s="11" t="s">
        <v>421</v>
      </c>
      <c r="R345" s="11">
        <v>300</v>
      </c>
      <c r="S345" s="11">
        <v>277.44</v>
      </c>
      <c r="T345" s="11">
        <f>ABS(Table1[[#This Row],[Prod]]-Table1[[#This Row],[Planned]])</f>
        <v>22.560000000000002</v>
      </c>
      <c r="U345" s="213">
        <f>IF(ABS(Table1[[#This Row],[Prod]]-Table1[[#This Row],[Planned]])&gt;Table1[[#This Row],[Planned]],0,IF(Table1[[#This Row],[Planned]]=0,0,1-ABS(Table1[[#This Row],[Prod]]-Table1[[#This Row],[Planned]])/Table1[[#This Row],[Planned]]))</f>
        <v>0.92479999999999996</v>
      </c>
      <c r="V345" s="11"/>
      <c r="W345" s="11"/>
      <c r="X345" s="27">
        <v>300</v>
      </c>
      <c r="Y345" s="11">
        <f>Table1[[#This Row],[Prod]]</f>
        <v>277.44</v>
      </c>
      <c r="Z345" s="11">
        <f>ABS(Table1[[#This Row],[Prod2]]-Table1[[#This Row],[Plan Revised]])</f>
        <v>22.560000000000002</v>
      </c>
      <c r="AA345" s="287">
        <f>IF(ABS(Table1[[#This Row],[Prod2]]-Table1[[#This Row],[Plan Revised]])&gt;Table1[[#This Row],[Plan Revised]],0,IF(Table1[[#This Row],[Plan Revised]]=0,0,1-ABS(Table1[[#This Row],[Prod2]]-Table1[[#This Row],[Plan Revised]])/Table1[[#This Row],[Plan Revised]]))</f>
        <v>0.92479999999999996</v>
      </c>
      <c r="AB345" s="11"/>
      <c r="AC345" s="30"/>
      <c r="AD345"/>
      <c r="AF345"/>
    </row>
    <row r="346" spans="1:32">
      <c r="A346" s="15" t="str">
        <f>IF(Table1[Week]=WeekSel,"Yes","No")</f>
        <v>No</v>
      </c>
      <c r="B346" s="15" t="str">
        <f>IF((Table1[StartDate]&gt;=Date.GraphMin)*(Table1[StartDate]&lt;=Date.GraphMax)=1,"Yes","No")</f>
        <v>Yes</v>
      </c>
      <c r="C346" s="15" t="str">
        <f>IF(OR(Table1[[#This Row],[Site]]="FOOD MILLING",Table1[[#This Row],[Site]]="GODACO"), "No", "Yes")</f>
        <v>Yes</v>
      </c>
      <c r="D346" s="40">
        <f>MAX(DATE(Table1[Year],1,1),DATE(Table1[Year],1,1)-WEEKDAY(DATE(Table1[Year],1,1),2)+(Table1[WeekNum]-1)*7+1)</f>
        <v>44704</v>
      </c>
      <c r="E346" s="40">
        <f>MIN(DATE(Table1[Year]+1,1,0),DATE(Table1[Year],1,1)-WEEKDAY(DATE(Table1[Year],1,1),2)+Table1[WeekNum]*7)</f>
        <v>44710</v>
      </c>
      <c r="F346" s="11">
        <v>2022</v>
      </c>
      <c r="G346" s="15">
        <f t="shared" si="10"/>
        <v>5</v>
      </c>
      <c r="H346" s="15">
        <v>22</v>
      </c>
      <c r="I346" s="195" t="str">
        <f>"W" &amp;Table1[[#This Row],[WeekNum]]</f>
        <v>W22</v>
      </c>
      <c r="J346" s="195" t="str">
        <f t="shared" si="11"/>
        <v>22-W22</v>
      </c>
      <c r="K346" s="11" t="s">
        <v>716</v>
      </c>
      <c r="L346" s="11"/>
      <c r="M346" s="266" t="s">
        <v>72</v>
      </c>
      <c r="N346" s="266" t="s">
        <v>45</v>
      </c>
      <c r="O346" s="266" t="s">
        <v>384</v>
      </c>
      <c r="P346" s="11" t="s">
        <v>408</v>
      </c>
      <c r="Q346" s="11" t="s">
        <v>421</v>
      </c>
      <c r="R346" s="11">
        <v>0</v>
      </c>
      <c r="S346" s="11">
        <v>0</v>
      </c>
      <c r="T346" s="11">
        <f>ABS(Table1[[#This Row],[Prod]]-Table1[[#This Row],[Planned]])</f>
        <v>0</v>
      </c>
      <c r="U346" s="213">
        <f>IF(ABS(Table1[[#This Row],[Prod]]-Table1[[#This Row],[Planned]])&gt;Table1[[#This Row],[Planned]],0,IF(Table1[[#This Row],[Planned]]=0,0,1-ABS(Table1[[#This Row],[Prod]]-Table1[[#This Row],[Planned]])/Table1[[#This Row],[Planned]]))</f>
        <v>0</v>
      </c>
      <c r="V346" s="11"/>
      <c r="W346" s="11"/>
      <c r="X346" s="27">
        <v>0</v>
      </c>
      <c r="Y346" s="11">
        <f>Table1[[#This Row],[Prod]]</f>
        <v>0</v>
      </c>
      <c r="Z346" s="11">
        <f>ABS(Table1[[#This Row],[Prod2]]-Table1[[#This Row],[Plan Revised]])</f>
        <v>0</v>
      </c>
      <c r="AA346" s="287">
        <f>IF(ABS(Table1[[#This Row],[Prod2]]-Table1[[#This Row],[Plan Revised]])&gt;Table1[[#This Row],[Plan Revised]],0,IF(Table1[[#This Row],[Plan Revised]]=0,0,1-ABS(Table1[[#This Row],[Prod2]]-Table1[[#This Row],[Plan Revised]])/Table1[[#This Row],[Plan Revised]]))</f>
        <v>0</v>
      </c>
      <c r="AB346" s="11"/>
      <c r="AC346" s="30"/>
      <c r="AD346"/>
      <c r="AF346"/>
    </row>
    <row r="347" spans="1:32">
      <c r="A347" s="15" t="str">
        <f>IF(Table1[Week]=WeekSel,"Yes","No")</f>
        <v>No</v>
      </c>
      <c r="B347" s="15" t="str">
        <f>IF((Table1[StartDate]&gt;=Date.GraphMin)*(Table1[StartDate]&lt;=Date.GraphMax)=1,"Yes","No")</f>
        <v>Yes</v>
      </c>
      <c r="C347" s="15" t="str">
        <f>IF(OR(Table1[[#This Row],[Site]]="FOOD MILLING",Table1[[#This Row],[Site]]="GODACO"), "No", "Yes")</f>
        <v>Yes</v>
      </c>
      <c r="D347" s="40">
        <f>MAX(DATE(Table1[Year],1,1),DATE(Table1[Year],1,1)-WEEKDAY(DATE(Table1[Year],1,1),2)+(Table1[WeekNum]-1)*7+1)</f>
        <v>44704</v>
      </c>
      <c r="E347" s="40">
        <f>MIN(DATE(Table1[Year]+1,1,0),DATE(Table1[Year],1,1)-WEEKDAY(DATE(Table1[Year],1,1),2)+Table1[WeekNum]*7)</f>
        <v>44710</v>
      </c>
      <c r="F347" s="11">
        <v>2022</v>
      </c>
      <c r="G347" s="15">
        <f t="shared" si="10"/>
        <v>5</v>
      </c>
      <c r="H347" s="15">
        <v>22</v>
      </c>
      <c r="I347" s="195" t="str">
        <f>"W" &amp;Table1[[#This Row],[WeekNum]]</f>
        <v>W22</v>
      </c>
      <c r="J347" s="195" t="str">
        <f t="shared" si="11"/>
        <v>22-W22</v>
      </c>
      <c r="K347" s="11" t="s">
        <v>717</v>
      </c>
      <c r="L347" s="11"/>
      <c r="M347" s="266" t="s">
        <v>72</v>
      </c>
      <c r="N347" s="266" t="s">
        <v>45</v>
      </c>
      <c r="O347" s="266" t="s">
        <v>384</v>
      </c>
      <c r="P347" s="11" t="s">
        <v>408</v>
      </c>
      <c r="Q347" s="11" t="s">
        <v>421</v>
      </c>
      <c r="R347" s="11">
        <v>1290</v>
      </c>
      <c r="S347" s="11">
        <v>1128</v>
      </c>
      <c r="T347" s="11">
        <f>ABS(Table1[[#This Row],[Prod]]-Table1[[#This Row],[Planned]])</f>
        <v>162</v>
      </c>
      <c r="U347" s="213">
        <f>IF(ABS(Table1[[#This Row],[Prod]]-Table1[[#This Row],[Planned]])&gt;Table1[[#This Row],[Planned]],0,IF(Table1[[#This Row],[Planned]]=0,0,1-ABS(Table1[[#This Row],[Prod]]-Table1[[#This Row],[Planned]])/Table1[[#This Row],[Planned]]))</f>
        <v>0.87441860465116283</v>
      </c>
      <c r="V347" s="11"/>
      <c r="W347" s="11"/>
      <c r="X347" s="27">
        <v>1290</v>
      </c>
      <c r="Y347" s="11">
        <f>Table1[[#This Row],[Prod]]</f>
        <v>1128</v>
      </c>
      <c r="Z347" s="11">
        <f>ABS(Table1[[#This Row],[Prod2]]-Table1[[#This Row],[Plan Revised]])</f>
        <v>162</v>
      </c>
      <c r="AA347" s="287">
        <f>IF(ABS(Table1[[#This Row],[Prod2]]-Table1[[#This Row],[Plan Revised]])&gt;Table1[[#This Row],[Plan Revised]],0,IF(Table1[[#This Row],[Plan Revised]]=0,0,1-ABS(Table1[[#This Row],[Prod2]]-Table1[[#This Row],[Plan Revised]])/Table1[[#This Row],[Plan Revised]]))</f>
        <v>0.87441860465116283</v>
      </c>
      <c r="AB347" s="11"/>
      <c r="AC347" s="30"/>
      <c r="AD347"/>
      <c r="AF347"/>
    </row>
    <row r="348" spans="1:32">
      <c r="A348" s="15" t="str">
        <f>IF(Table1[Week]=WeekSel,"Yes","No")</f>
        <v>No</v>
      </c>
      <c r="B348" s="15" t="str">
        <f>IF((Table1[StartDate]&gt;=Date.GraphMin)*(Table1[StartDate]&lt;=Date.GraphMax)=1,"Yes","No")</f>
        <v>Yes</v>
      </c>
      <c r="C348" s="15" t="str">
        <f>IF(OR(Table1[[#This Row],[Site]]="FOOD MILLING",Table1[[#This Row],[Site]]="GODACO"), "No", "Yes")</f>
        <v>Yes</v>
      </c>
      <c r="D348" s="40">
        <f>MAX(DATE(Table1[Year],1,1),DATE(Table1[Year],1,1)-WEEKDAY(DATE(Table1[Year],1,1),2)+(Table1[WeekNum]-1)*7+1)</f>
        <v>44704</v>
      </c>
      <c r="E348" s="40">
        <f>MIN(DATE(Table1[Year]+1,1,0),DATE(Table1[Year],1,1)-WEEKDAY(DATE(Table1[Year],1,1),2)+Table1[WeekNum]*7)</f>
        <v>44710</v>
      </c>
      <c r="F348" s="11">
        <v>2022</v>
      </c>
      <c r="G348" s="15">
        <f t="shared" si="10"/>
        <v>5</v>
      </c>
      <c r="H348" s="15">
        <v>22</v>
      </c>
      <c r="I348" s="195" t="str">
        <f>"W" &amp;Table1[[#This Row],[WeekNum]]</f>
        <v>W22</v>
      </c>
      <c r="J348" s="195" t="str">
        <f t="shared" si="11"/>
        <v>22-W22</v>
      </c>
      <c r="K348" s="11" t="s">
        <v>718</v>
      </c>
      <c r="L348" s="11"/>
      <c r="M348" s="266" t="s">
        <v>72</v>
      </c>
      <c r="N348" s="266" t="s">
        <v>45</v>
      </c>
      <c r="O348" s="266" t="s">
        <v>384</v>
      </c>
      <c r="P348" s="11" t="s">
        <v>408</v>
      </c>
      <c r="Q348" s="11" t="s">
        <v>421</v>
      </c>
      <c r="R348" s="11">
        <v>0</v>
      </c>
      <c r="S348" s="11">
        <v>0</v>
      </c>
      <c r="T348" s="11">
        <f>ABS(Table1[[#This Row],[Prod]]-Table1[[#This Row],[Planned]])</f>
        <v>0</v>
      </c>
      <c r="U348" s="213">
        <f>IF(ABS(Table1[[#This Row],[Prod]]-Table1[[#This Row],[Planned]])&gt;Table1[[#This Row],[Planned]],0,IF(Table1[[#This Row],[Planned]]=0,0,1-ABS(Table1[[#This Row],[Prod]]-Table1[[#This Row],[Planned]])/Table1[[#This Row],[Planned]]))</f>
        <v>0</v>
      </c>
      <c r="V348" s="11"/>
      <c r="W348" s="11"/>
      <c r="X348" s="27">
        <v>0</v>
      </c>
      <c r="Y348" s="11">
        <f>Table1[[#This Row],[Prod]]</f>
        <v>0</v>
      </c>
      <c r="Z348" s="11">
        <f>ABS(Table1[[#This Row],[Prod2]]-Table1[[#This Row],[Plan Revised]])</f>
        <v>0</v>
      </c>
      <c r="AA348" s="287">
        <f>IF(ABS(Table1[[#This Row],[Prod2]]-Table1[[#This Row],[Plan Revised]])&gt;Table1[[#This Row],[Plan Revised]],0,IF(Table1[[#This Row],[Plan Revised]]=0,0,1-ABS(Table1[[#This Row],[Prod2]]-Table1[[#This Row],[Plan Revised]])/Table1[[#This Row],[Plan Revised]]))</f>
        <v>0</v>
      </c>
      <c r="AB348" s="11"/>
      <c r="AC348" s="30"/>
      <c r="AD348"/>
      <c r="AF348"/>
    </row>
    <row r="349" spans="1:32">
      <c r="A349" s="15" t="str">
        <f>IF(Table1[Week]=WeekSel,"Yes","No")</f>
        <v>No</v>
      </c>
      <c r="B349" s="15" t="str">
        <f>IF((Table1[StartDate]&gt;=Date.GraphMin)*(Table1[StartDate]&lt;=Date.GraphMax)=1,"Yes","No")</f>
        <v>Yes</v>
      </c>
      <c r="C349" s="15" t="str">
        <f>IF(OR(Table1[[#This Row],[Site]]="FOOD MILLING",Table1[[#This Row],[Site]]="GODACO"), "No", "Yes")</f>
        <v>Yes</v>
      </c>
      <c r="D349" s="40">
        <f>MAX(DATE(Table1[Year],1,1),DATE(Table1[Year],1,1)-WEEKDAY(DATE(Table1[Year],1,1),2)+(Table1[WeekNum]-1)*7+1)</f>
        <v>44704</v>
      </c>
      <c r="E349" s="40">
        <f>MIN(DATE(Table1[Year]+1,1,0),DATE(Table1[Year],1,1)-WEEKDAY(DATE(Table1[Year],1,1),2)+Table1[WeekNum]*7)</f>
        <v>44710</v>
      </c>
      <c r="F349" s="11">
        <v>2022</v>
      </c>
      <c r="G349" s="15">
        <f t="shared" si="10"/>
        <v>5</v>
      </c>
      <c r="H349" s="15">
        <v>22</v>
      </c>
      <c r="I349" s="195" t="str">
        <f>"W" &amp;Table1[[#This Row],[WeekNum]]</f>
        <v>W22</v>
      </c>
      <c r="J349" s="195" t="str">
        <f t="shared" si="11"/>
        <v>22-W22</v>
      </c>
      <c r="K349" s="11" t="s">
        <v>719</v>
      </c>
      <c r="L349" s="11"/>
      <c r="M349" s="266" t="s">
        <v>72</v>
      </c>
      <c r="N349" s="266" t="s">
        <v>45</v>
      </c>
      <c r="O349" s="266" t="s">
        <v>384</v>
      </c>
      <c r="P349" s="11" t="s">
        <v>408</v>
      </c>
      <c r="Q349" s="11" t="s">
        <v>421</v>
      </c>
      <c r="R349" s="11">
        <v>0</v>
      </c>
      <c r="S349" s="11">
        <v>0</v>
      </c>
      <c r="T349" s="11">
        <f>ABS(Table1[[#This Row],[Prod]]-Table1[[#This Row],[Planned]])</f>
        <v>0</v>
      </c>
      <c r="U349" s="213">
        <f>IF(ABS(Table1[[#This Row],[Prod]]-Table1[[#This Row],[Planned]])&gt;Table1[[#This Row],[Planned]],0,IF(Table1[[#This Row],[Planned]]=0,0,1-ABS(Table1[[#This Row],[Prod]]-Table1[[#This Row],[Planned]])/Table1[[#This Row],[Planned]]))</f>
        <v>0</v>
      </c>
      <c r="V349" s="11"/>
      <c r="W349" s="11"/>
      <c r="X349" s="27">
        <v>0</v>
      </c>
      <c r="Y349" s="11">
        <f>Table1[[#This Row],[Prod]]</f>
        <v>0</v>
      </c>
      <c r="Z349" s="11">
        <f>ABS(Table1[[#This Row],[Prod2]]-Table1[[#This Row],[Plan Revised]])</f>
        <v>0</v>
      </c>
      <c r="AA349" s="287">
        <f>IF(ABS(Table1[[#This Row],[Prod2]]-Table1[[#This Row],[Plan Revised]])&gt;Table1[[#This Row],[Plan Revised]],0,IF(Table1[[#This Row],[Plan Revised]]=0,0,1-ABS(Table1[[#This Row],[Prod2]]-Table1[[#This Row],[Plan Revised]])/Table1[[#This Row],[Plan Revised]]))</f>
        <v>0</v>
      </c>
      <c r="AB349" s="11"/>
      <c r="AC349" s="30"/>
      <c r="AD349"/>
      <c r="AF349"/>
    </row>
    <row r="350" spans="1:32">
      <c r="A350" s="15" t="str">
        <f>IF(Table1[Week]=WeekSel,"Yes","No")</f>
        <v>No</v>
      </c>
      <c r="B350" s="15" t="str">
        <f>IF((Table1[StartDate]&gt;=Date.GraphMin)*(Table1[StartDate]&lt;=Date.GraphMax)=1,"Yes","No")</f>
        <v>Yes</v>
      </c>
      <c r="C350" s="15" t="str">
        <f>IF(OR(Table1[[#This Row],[Site]]="FOOD MILLING",Table1[[#This Row],[Site]]="GODACO"), "No", "Yes")</f>
        <v>Yes</v>
      </c>
      <c r="D350" s="40">
        <f>MAX(DATE(Table1[Year],1,1),DATE(Table1[Year],1,1)-WEEKDAY(DATE(Table1[Year],1,1),2)+(Table1[WeekNum]-1)*7+1)</f>
        <v>44704</v>
      </c>
      <c r="E350" s="40">
        <f>MIN(DATE(Table1[Year]+1,1,0),DATE(Table1[Year],1,1)-WEEKDAY(DATE(Table1[Year],1,1),2)+Table1[WeekNum]*7)</f>
        <v>44710</v>
      </c>
      <c r="F350" s="11">
        <v>2022</v>
      </c>
      <c r="G350" s="15">
        <f t="shared" si="10"/>
        <v>5</v>
      </c>
      <c r="H350" s="15">
        <v>22</v>
      </c>
      <c r="I350" s="195" t="str">
        <f>"W" &amp;Table1[[#This Row],[WeekNum]]</f>
        <v>W22</v>
      </c>
      <c r="J350" s="195" t="str">
        <f t="shared" si="11"/>
        <v>22-W22</v>
      </c>
      <c r="K350" s="11" t="s">
        <v>720</v>
      </c>
      <c r="L350" s="11"/>
      <c r="M350" s="266" t="s">
        <v>72</v>
      </c>
      <c r="N350" s="266" t="s">
        <v>45</v>
      </c>
      <c r="O350" s="266" t="s">
        <v>384</v>
      </c>
      <c r="P350" s="11" t="s">
        <v>408</v>
      </c>
      <c r="Q350" s="11" t="s">
        <v>421</v>
      </c>
      <c r="R350" s="11">
        <v>150</v>
      </c>
      <c r="S350" s="11">
        <v>226.4</v>
      </c>
      <c r="T350" s="11">
        <f>ABS(Table1[[#This Row],[Prod]]-Table1[[#This Row],[Planned]])</f>
        <v>76.400000000000006</v>
      </c>
      <c r="U350" s="213">
        <f>IF(ABS(Table1[[#This Row],[Prod]]-Table1[[#This Row],[Planned]])&gt;Table1[[#This Row],[Planned]],0,IF(Table1[[#This Row],[Planned]]=0,0,1-ABS(Table1[[#This Row],[Prod]]-Table1[[#This Row],[Planned]])/Table1[[#This Row],[Planned]]))</f>
        <v>0.49066666666666658</v>
      </c>
      <c r="V350" s="11"/>
      <c r="W350" s="11"/>
      <c r="X350" s="27">
        <v>150</v>
      </c>
      <c r="Y350" s="11">
        <f>Table1[[#This Row],[Prod]]</f>
        <v>226.4</v>
      </c>
      <c r="Z350" s="11">
        <f>ABS(Table1[[#This Row],[Prod2]]-Table1[[#This Row],[Plan Revised]])</f>
        <v>76.400000000000006</v>
      </c>
      <c r="AA350" s="287">
        <f>IF(ABS(Table1[[#This Row],[Prod2]]-Table1[[#This Row],[Plan Revised]])&gt;Table1[[#This Row],[Plan Revised]],0,IF(Table1[[#This Row],[Plan Revised]]=0,0,1-ABS(Table1[[#This Row],[Prod2]]-Table1[[#This Row],[Plan Revised]])/Table1[[#This Row],[Plan Revised]]))</f>
        <v>0.49066666666666658</v>
      </c>
      <c r="AB350" s="11"/>
      <c r="AC350" s="30"/>
      <c r="AD350"/>
      <c r="AF350"/>
    </row>
    <row r="351" spans="1:32">
      <c r="A351" s="15" t="str">
        <f>IF(Table1[Week]=WeekSel,"Yes","No")</f>
        <v>No</v>
      </c>
      <c r="B351" s="15" t="str">
        <f>IF((Table1[StartDate]&gt;=Date.GraphMin)*(Table1[StartDate]&lt;=Date.GraphMax)=1,"Yes","No")</f>
        <v>Yes</v>
      </c>
      <c r="C351" s="15" t="str">
        <f>IF(OR(Table1[[#This Row],[Site]]="FOOD MILLING",Table1[[#This Row],[Site]]="GODACO"), "No", "Yes")</f>
        <v>Yes</v>
      </c>
      <c r="D351" s="40">
        <f>MAX(DATE(Table1[Year],1,1),DATE(Table1[Year],1,1)-WEEKDAY(DATE(Table1[Year],1,1),2)+(Table1[WeekNum]-1)*7+1)</f>
        <v>44697</v>
      </c>
      <c r="E351" s="40">
        <f>MIN(DATE(Table1[Year]+1,1,0),DATE(Table1[Year],1,1)-WEEKDAY(DATE(Table1[Year],1,1),2)+Table1[WeekNum]*7)</f>
        <v>44703</v>
      </c>
      <c r="F351" s="15">
        <v>2022</v>
      </c>
      <c r="G351" s="15">
        <f t="shared" si="10"/>
        <v>5</v>
      </c>
      <c r="H351" s="15">
        <v>21</v>
      </c>
      <c r="I351" s="195" t="str">
        <f>"W" &amp;Table1[[#This Row],[WeekNum]]</f>
        <v>W21</v>
      </c>
      <c r="J351" s="195" t="str">
        <f t="shared" si="11"/>
        <v>22-W21</v>
      </c>
      <c r="K351" s="11" t="s">
        <v>644</v>
      </c>
      <c r="L351" s="11"/>
      <c r="M351" s="11" t="s">
        <v>72</v>
      </c>
      <c r="N351" s="11" t="s">
        <v>428</v>
      </c>
      <c r="O351" s="266" t="s">
        <v>372</v>
      </c>
      <c r="P351" s="11" t="s">
        <v>373</v>
      </c>
      <c r="Q351" s="11" t="s">
        <v>419</v>
      </c>
      <c r="R351" s="11">
        <v>0</v>
      </c>
      <c r="S351" s="11">
        <v>0</v>
      </c>
      <c r="T351" s="11">
        <f>ABS(Table1[[#This Row],[Prod]]-Table1[[#This Row],[Planned]])</f>
        <v>0</v>
      </c>
      <c r="U351" s="213">
        <f>IF(ABS(Table1[[#This Row],[Prod]]-Table1[[#This Row],[Planned]])&gt;Table1[[#This Row],[Planned]],0,IF(Table1[[#This Row],[Planned]]=0,0,1-ABS(Table1[[#This Row],[Prod]]-Table1[[#This Row],[Planned]])/Table1[[#This Row],[Planned]]))</f>
        <v>0</v>
      </c>
      <c r="V351" s="11"/>
      <c r="W351" s="11"/>
      <c r="X351" s="27">
        <v>0</v>
      </c>
      <c r="Y351" s="11">
        <f>Table1[[#This Row],[Prod]]</f>
        <v>0</v>
      </c>
      <c r="Z351" s="11">
        <f>ABS(Table1[[#This Row],[Prod2]]-Table1[[#This Row],[Plan Revised]])</f>
        <v>0</v>
      </c>
      <c r="AA351" s="213">
        <f>IF(ABS(Table1[[#This Row],[Prod2]]-Table1[[#This Row],[Plan Revised]])&gt;Table1[[#This Row],[Plan Revised]],0,IF(Table1[[#This Row],[Plan Revised]]=0,0,1-ABS(Table1[[#This Row],[Prod2]]-Table1[[#This Row],[Plan Revised]])/Table1[[#This Row],[Plan Revised]]))</f>
        <v>0</v>
      </c>
      <c r="AB351" s="11"/>
      <c r="AC351" s="30"/>
      <c r="AD351"/>
      <c r="AF351"/>
    </row>
    <row r="352" spans="1:32">
      <c r="A352" s="15" t="str">
        <f>IF(Table1[Week]=WeekSel,"Yes","No")</f>
        <v>No</v>
      </c>
      <c r="B352" s="15" t="str">
        <f>IF((Table1[StartDate]&gt;=Date.GraphMin)*(Table1[StartDate]&lt;=Date.GraphMax)=1,"Yes","No")</f>
        <v>Yes</v>
      </c>
      <c r="C352" s="15" t="str">
        <f>IF(OR(Table1[[#This Row],[Site]]="FOOD MILLING",Table1[[#This Row],[Site]]="GODACO"), "No", "Yes")</f>
        <v>Yes</v>
      </c>
      <c r="D352" s="40">
        <f>MAX(DATE(Table1[Year],1,1),DATE(Table1[Year],1,1)-WEEKDAY(DATE(Table1[Year],1,1),2)+(Table1[WeekNum]-1)*7+1)</f>
        <v>44697</v>
      </c>
      <c r="E352" s="40">
        <f>MIN(DATE(Table1[Year]+1,1,0),DATE(Table1[Year],1,1)-WEEKDAY(DATE(Table1[Year],1,1),2)+Table1[WeekNum]*7)</f>
        <v>44703</v>
      </c>
      <c r="F352" s="15">
        <v>2022</v>
      </c>
      <c r="G352" s="15">
        <f t="shared" si="10"/>
        <v>5</v>
      </c>
      <c r="H352" s="15">
        <v>21</v>
      </c>
      <c r="I352" s="195" t="str">
        <f>"W" &amp;Table1[[#This Row],[WeekNum]]</f>
        <v>W21</v>
      </c>
      <c r="J352" s="195" t="str">
        <f t="shared" si="11"/>
        <v>22-W21</v>
      </c>
      <c r="K352" s="11" t="s">
        <v>536</v>
      </c>
      <c r="L352" s="11"/>
      <c r="M352" s="11" t="s">
        <v>72</v>
      </c>
      <c r="N352" s="11" t="s">
        <v>428</v>
      </c>
      <c r="O352" s="266" t="s">
        <v>372</v>
      </c>
      <c r="P352" s="11" t="s">
        <v>373</v>
      </c>
      <c r="Q352" s="11" t="s">
        <v>419</v>
      </c>
      <c r="R352" s="11">
        <v>13000</v>
      </c>
      <c r="S352" s="11">
        <v>6050.0999999999995</v>
      </c>
      <c r="T352" s="11">
        <f>ABS(Table1[[#This Row],[Prod]]-Table1[[#This Row],[Planned]])</f>
        <v>6949.9000000000005</v>
      </c>
      <c r="U352" s="213">
        <f>IF(ABS(Table1[[#This Row],[Prod]]-Table1[[#This Row],[Planned]])&gt;Table1[[#This Row],[Planned]],0,IF(Table1[[#This Row],[Planned]]=0,0,1-ABS(Table1[[#This Row],[Prod]]-Table1[[#This Row],[Planned]])/Table1[[#This Row],[Planned]]))</f>
        <v>0.46539230769230766</v>
      </c>
      <c r="V352" s="11"/>
      <c r="W352" s="11"/>
      <c r="X352" s="27">
        <v>6000</v>
      </c>
      <c r="Y352" s="11">
        <f>Table1[[#This Row],[Prod]]</f>
        <v>6050.0999999999995</v>
      </c>
      <c r="Z352" s="11">
        <f>ABS(Table1[[#This Row],[Prod2]]-Table1[[#This Row],[Plan Revised]])</f>
        <v>50.099999999999454</v>
      </c>
      <c r="AA352" s="213">
        <f>IF(ABS(Table1[[#This Row],[Prod2]]-Table1[[#This Row],[Plan Revised]])&gt;Table1[[#This Row],[Plan Revised]],0,IF(Table1[[#This Row],[Plan Revised]]=0,0,1-ABS(Table1[[#This Row],[Prod2]]-Table1[[#This Row],[Plan Revised]])/Table1[[#This Row],[Plan Revised]]))</f>
        <v>0.99165000000000014</v>
      </c>
      <c r="AB352" s="11"/>
      <c r="AC352" s="30"/>
      <c r="AD352"/>
      <c r="AF352"/>
    </row>
    <row r="353" spans="1:32">
      <c r="A353" s="15" t="str">
        <f>IF(Table1[Week]=WeekSel,"Yes","No")</f>
        <v>No</v>
      </c>
      <c r="B353" s="15" t="str">
        <f>IF((Table1[StartDate]&gt;=Date.GraphMin)*(Table1[StartDate]&lt;=Date.GraphMax)=1,"Yes","No")</f>
        <v>Yes</v>
      </c>
      <c r="C353" s="15" t="str">
        <f>IF(OR(Table1[[#This Row],[Site]]="FOOD MILLING",Table1[[#This Row],[Site]]="GODACO"), "No", "Yes")</f>
        <v>Yes</v>
      </c>
      <c r="D353" s="40">
        <f>MAX(DATE(Table1[Year],1,1),DATE(Table1[Year],1,1)-WEEKDAY(DATE(Table1[Year],1,1),2)+(Table1[WeekNum]-1)*7+1)</f>
        <v>44697</v>
      </c>
      <c r="E353" s="40">
        <f>MIN(DATE(Table1[Year]+1,1,0),DATE(Table1[Year],1,1)-WEEKDAY(DATE(Table1[Year],1,1),2)+Table1[WeekNum]*7)</f>
        <v>44703</v>
      </c>
      <c r="F353" s="15">
        <v>2022</v>
      </c>
      <c r="G353" s="15">
        <f t="shared" si="10"/>
        <v>5</v>
      </c>
      <c r="H353" s="15">
        <v>21</v>
      </c>
      <c r="I353" s="195" t="str">
        <f>"W" &amp;Table1[[#This Row],[WeekNum]]</f>
        <v>W21</v>
      </c>
      <c r="J353" s="195" t="str">
        <f t="shared" si="11"/>
        <v>22-W21</v>
      </c>
      <c r="K353" s="11" t="s">
        <v>537</v>
      </c>
      <c r="L353" s="11"/>
      <c r="M353" s="11" t="s">
        <v>72</v>
      </c>
      <c r="N353" s="11" t="s">
        <v>428</v>
      </c>
      <c r="O353" s="266" t="s">
        <v>372</v>
      </c>
      <c r="P353" s="11" t="s">
        <v>373</v>
      </c>
      <c r="Q353" s="11" t="s">
        <v>419</v>
      </c>
      <c r="R353" s="11">
        <v>1000</v>
      </c>
      <c r="S353" s="11">
        <v>2040.7799999999997</v>
      </c>
      <c r="T353" s="11">
        <f>ABS(Table1[[#This Row],[Prod]]-Table1[[#This Row],[Planned]])</f>
        <v>1040.7799999999997</v>
      </c>
      <c r="U353" s="213">
        <f>IF(ABS(Table1[[#This Row],[Prod]]-Table1[[#This Row],[Planned]])&gt;Table1[[#This Row],[Planned]],0,IF(Table1[[#This Row],[Planned]]=0,0,1-ABS(Table1[[#This Row],[Prod]]-Table1[[#This Row],[Planned]])/Table1[[#This Row],[Planned]]))</f>
        <v>0</v>
      </c>
      <c r="V353" s="11"/>
      <c r="W353" s="11"/>
      <c r="X353" s="27">
        <v>2000</v>
      </c>
      <c r="Y353" s="11">
        <f>Table1[[#This Row],[Prod]]</f>
        <v>2040.7799999999997</v>
      </c>
      <c r="Z353" s="11">
        <f>ABS(Table1[[#This Row],[Prod2]]-Table1[[#This Row],[Plan Revised]])</f>
        <v>40.779999999999745</v>
      </c>
      <c r="AA353" s="213">
        <f>IF(ABS(Table1[[#This Row],[Prod2]]-Table1[[#This Row],[Plan Revised]])&gt;Table1[[#This Row],[Plan Revised]],0,IF(Table1[[#This Row],[Plan Revised]]=0,0,1-ABS(Table1[[#This Row],[Prod2]]-Table1[[#This Row],[Plan Revised]])/Table1[[#This Row],[Plan Revised]]))</f>
        <v>0.97961000000000009</v>
      </c>
      <c r="AB353" s="11"/>
      <c r="AC353" s="30"/>
      <c r="AD353"/>
      <c r="AF353"/>
    </row>
    <row r="354" spans="1:32">
      <c r="A354" s="15" t="str">
        <f>IF(Table1[Week]=WeekSel,"Yes","No")</f>
        <v>No</v>
      </c>
      <c r="B354" s="15" t="str">
        <f>IF((Table1[StartDate]&gt;=Date.GraphMin)*(Table1[StartDate]&lt;=Date.GraphMax)=1,"Yes","No")</f>
        <v>Yes</v>
      </c>
      <c r="C354" s="15" t="str">
        <f>IF(OR(Table1[[#This Row],[Site]]="FOOD MILLING",Table1[[#This Row],[Site]]="GODACO"), "No", "Yes")</f>
        <v>Yes</v>
      </c>
      <c r="D354" s="40">
        <f>MAX(DATE(Table1[Year],1,1),DATE(Table1[Year],1,1)-WEEKDAY(DATE(Table1[Year],1,1),2)+(Table1[WeekNum]-1)*7+1)</f>
        <v>44697</v>
      </c>
      <c r="E354" s="40">
        <f>MIN(DATE(Table1[Year]+1,1,0),DATE(Table1[Year],1,1)-WEEKDAY(DATE(Table1[Year],1,1),2)+Table1[WeekNum]*7)</f>
        <v>44703</v>
      </c>
      <c r="F354" s="15">
        <v>2022</v>
      </c>
      <c r="G354" s="15">
        <f t="shared" si="10"/>
        <v>5</v>
      </c>
      <c r="H354" s="15">
        <v>21</v>
      </c>
      <c r="I354" s="195" t="str">
        <f>"W" &amp;Table1[[#This Row],[WeekNum]]</f>
        <v>W21</v>
      </c>
      <c r="J354" s="195" t="str">
        <f t="shared" si="11"/>
        <v>22-W21</v>
      </c>
      <c r="K354" s="11" t="s">
        <v>535</v>
      </c>
      <c r="L354" s="11"/>
      <c r="M354" s="11" t="s">
        <v>72</v>
      </c>
      <c r="N354" s="11" t="s">
        <v>428</v>
      </c>
      <c r="O354" s="266" t="s">
        <v>372</v>
      </c>
      <c r="P354" s="11" t="s">
        <v>373</v>
      </c>
      <c r="Q354" s="11" t="s">
        <v>419</v>
      </c>
      <c r="R354" s="11">
        <v>2000</v>
      </c>
      <c r="S354" s="11">
        <v>1986.6</v>
      </c>
      <c r="T354" s="11">
        <f>ABS(Table1[[#This Row],[Prod]]-Table1[[#This Row],[Planned]])</f>
        <v>13.400000000000091</v>
      </c>
      <c r="U354" s="213">
        <f>IF(ABS(Table1[[#This Row],[Prod]]-Table1[[#This Row],[Planned]])&gt;Table1[[#This Row],[Planned]],0,IF(Table1[[#This Row],[Planned]]=0,0,1-ABS(Table1[[#This Row],[Prod]]-Table1[[#This Row],[Planned]])/Table1[[#This Row],[Planned]]))</f>
        <v>0.99329999999999996</v>
      </c>
      <c r="V354" s="11"/>
      <c r="W354" s="11"/>
      <c r="X354" s="27">
        <v>2000</v>
      </c>
      <c r="Y354" s="11">
        <f>Table1[[#This Row],[Prod]]</f>
        <v>1986.6</v>
      </c>
      <c r="Z354" s="11">
        <f>ABS(Table1[[#This Row],[Prod2]]-Table1[[#This Row],[Plan Revised]])</f>
        <v>13.400000000000091</v>
      </c>
      <c r="AA354" s="213">
        <f>IF(ABS(Table1[[#This Row],[Prod2]]-Table1[[#This Row],[Plan Revised]])&gt;Table1[[#This Row],[Plan Revised]],0,IF(Table1[[#This Row],[Plan Revised]]=0,0,1-ABS(Table1[[#This Row],[Prod2]]-Table1[[#This Row],[Plan Revised]])/Table1[[#This Row],[Plan Revised]]))</f>
        <v>0.99329999999999996</v>
      </c>
      <c r="AB354" s="11"/>
      <c r="AC354" s="30"/>
      <c r="AD354"/>
      <c r="AF354"/>
    </row>
    <row r="355" spans="1:32">
      <c r="A355" s="15" t="str">
        <f>IF(Table1[Week]=WeekSel,"Yes","No")</f>
        <v>No</v>
      </c>
      <c r="B355" s="15" t="str">
        <f>IF((Table1[StartDate]&gt;=Date.GraphMin)*(Table1[StartDate]&lt;=Date.GraphMax)=1,"Yes","No")</f>
        <v>Yes</v>
      </c>
      <c r="C355" s="15" t="str">
        <f>IF(OR(Table1[[#This Row],[Site]]="FOOD MILLING",Table1[[#This Row],[Site]]="GODACO"), "No", "Yes")</f>
        <v>Yes</v>
      </c>
      <c r="D355" s="40">
        <f>MAX(DATE(Table1[Year],1,1),DATE(Table1[Year],1,1)-WEEKDAY(DATE(Table1[Year],1,1),2)+(Table1[WeekNum]-1)*7+1)</f>
        <v>44697</v>
      </c>
      <c r="E355" s="40">
        <f>MIN(DATE(Table1[Year]+1,1,0),DATE(Table1[Year],1,1)-WEEKDAY(DATE(Table1[Year],1,1),2)+Table1[WeekNum]*7)</f>
        <v>44703</v>
      </c>
      <c r="F355" s="15">
        <v>2022</v>
      </c>
      <c r="G355" s="15">
        <f t="shared" si="10"/>
        <v>5</v>
      </c>
      <c r="H355" s="15">
        <v>21</v>
      </c>
      <c r="I355" s="195" t="str">
        <f>"W" &amp;Table1[[#This Row],[WeekNum]]</f>
        <v>W21</v>
      </c>
      <c r="J355" s="195" t="str">
        <f t="shared" si="11"/>
        <v>22-W21</v>
      </c>
      <c r="K355" s="11" t="s">
        <v>539</v>
      </c>
      <c r="L355" s="11"/>
      <c r="M355" s="11" t="s">
        <v>72</v>
      </c>
      <c r="N355" s="11" t="s">
        <v>428</v>
      </c>
      <c r="O355" s="266" t="s">
        <v>374</v>
      </c>
      <c r="P355" s="11" t="s">
        <v>375</v>
      </c>
      <c r="Q355" s="11" t="s">
        <v>421</v>
      </c>
      <c r="R355" s="11"/>
      <c r="S355" s="11">
        <v>0</v>
      </c>
      <c r="T355" s="11">
        <f>ABS(Table1[[#This Row],[Prod]]-Table1[[#This Row],[Planned]])</f>
        <v>0</v>
      </c>
      <c r="U355" s="213">
        <f>IF(ABS(Table1[[#This Row],[Prod]]-Table1[[#This Row],[Planned]])&gt;Table1[[#This Row],[Planned]],0,IF(Table1[[#This Row],[Planned]]=0,0,1-ABS(Table1[[#This Row],[Prod]]-Table1[[#This Row],[Planned]])/Table1[[#This Row],[Planned]]))</f>
        <v>0</v>
      </c>
      <c r="V355" s="11"/>
      <c r="W355" s="11"/>
      <c r="X355" s="27"/>
      <c r="Y355" s="11">
        <f>Table1[[#This Row],[Prod]]</f>
        <v>0</v>
      </c>
      <c r="Z355" s="11">
        <f>ABS(Table1[[#This Row],[Prod2]]-Table1[[#This Row],[Plan Revised]])</f>
        <v>0</v>
      </c>
      <c r="AA355" s="213">
        <f>IF(ABS(Table1[[#This Row],[Prod2]]-Table1[[#This Row],[Plan Revised]])&gt;Table1[[#This Row],[Plan Revised]],0,IF(Table1[[#This Row],[Plan Revised]]=0,0,1-ABS(Table1[[#This Row],[Prod2]]-Table1[[#This Row],[Plan Revised]])/Table1[[#This Row],[Plan Revised]]))</f>
        <v>0</v>
      </c>
      <c r="AB355" s="11"/>
      <c r="AC355" s="30"/>
      <c r="AD355"/>
      <c r="AF355"/>
    </row>
    <row r="356" spans="1:32">
      <c r="A356" s="15" t="str">
        <f>IF(Table1[Week]=WeekSel,"Yes","No")</f>
        <v>No</v>
      </c>
      <c r="B356" s="15" t="str">
        <f>IF((Table1[StartDate]&gt;=Date.GraphMin)*(Table1[StartDate]&lt;=Date.GraphMax)=1,"Yes","No")</f>
        <v>Yes</v>
      </c>
      <c r="C356" s="15" t="str">
        <f>IF(OR(Table1[[#This Row],[Site]]="FOOD MILLING",Table1[[#This Row],[Site]]="GODACO"), "No", "Yes")</f>
        <v>Yes</v>
      </c>
      <c r="D356" s="40">
        <f>MAX(DATE(Table1[Year],1,1),DATE(Table1[Year],1,1)-WEEKDAY(DATE(Table1[Year],1,1),2)+(Table1[WeekNum]-1)*7+1)</f>
        <v>44697</v>
      </c>
      <c r="E356" s="40">
        <f>MIN(DATE(Table1[Year]+1,1,0),DATE(Table1[Year],1,1)-WEEKDAY(DATE(Table1[Year],1,1),2)+Table1[WeekNum]*7)</f>
        <v>44703</v>
      </c>
      <c r="F356" s="15">
        <v>2022</v>
      </c>
      <c r="G356" s="15">
        <f t="shared" si="10"/>
        <v>5</v>
      </c>
      <c r="H356" s="15">
        <v>21</v>
      </c>
      <c r="I356" s="195" t="str">
        <f>"W" &amp;Table1[[#This Row],[WeekNum]]</f>
        <v>W21</v>
      </c>
      <c r="J356" s="195" t="str">
        <f t="shared" si="11"/>
        <v>22-W21</v>
      </c>
      <c r="K356" s="11" t="s">
        <v>641</v>
      </c>
      <c r="L356" s="11"/>
      <c r="M356" s="11" t="s">
        <v>72</v>
      </c>
      <c r="N356" s="11" t="s">
        <v>428</v>
      </c>
      <c r="O356" s="266" t="s">
        <v>374</v>
      </c>
      <c r="P356" s="11" t="s">
        <v>379</v>
      </c>
      <c r="Q356" s="11" t="s">
        <v>421</v>
      </c>
      <c r="R356" s="11"/>
      <c r="S356" s="11">
        <v>0</v>
      </c>
      <c r="T356" s="11">
        <f>ABS(Table1[[#This Row],[Prod]]-Table1[[#This Row],[Planned]])</f>
        <v>0</v>
      </c>
      <c r="U356" s="213">
        <f>IF(ABS(Table1[[#This Row],[Prod]]-Table1[[#This Row],[Planned]])&gt;Table1[[#This Row],[Planned]],0,IF(Table1[[#This Row],[Planned]]=0,0,1-ABS(Table1[[#This Row],[Prod]]-Table1[[#This Row],[Planned]])/Table1[[#This Row],[Planned]]))</f>
        <v>0</v>
      </c>
      <c r="V356" s="11"/>
      <c r="W356" s="11"/>
      <c r="X356" s="27"/>
      <c r="Y356" s="11">
        <f>Table1[[#This Row],[Prod]]</f>
        <v>0</v>
      </c>
      <c r="Z356" s="11">
        <f>ABS(Table1[[#This Row],[Prod2]]-Table1[[#This Row],[Plan Revised]])</f>
        <v>0</v>
      </c>
      <c r="AA356" s="213">
        <f>IF(ABS(Table1[[#This Row],[Prod2]]-Table1[[#This Row],[Plan Revised]])&gt;Table1[[#This Row],[Plan Revised]],0,IF(Table1[[#This Row],[Plan Revised]]=0,0,1-ABS(Table1[[#This Row],[Prod2]]-Table1[[#This Row],[Plan Revised]])/Table1[[#This Row],[Plan Revised]]))</f>
        <v>0</v>
      </c>
      <c r="AB356" s="11"/>
      <c r="AC356" s="30"/>
      <c r="AD356"/>
      <c r="AF356"/>
    </row>
    <row r="357" spans="1:32">
      <c r="A357" s="15" t="str">
        <f>IF(Table1[Week]=WeekSel,"Yes","No")</f>
        <v>No</v>
      </c>
      <c r="B357" s="15" t="str">
        <f>IF((Table1[StartDate]&gt;=Date.GraphMin)*(Table1[StartDate]&lt;=Date.GraphMax)=1,"Yes","No")</f>
        <v>Yes</v>
      </c>
      <c r="C357" s="15" t="str">
        <f>IF(OR(Table1[[#This Row],[Site]]="FOOD MILLING",Table1[[#This Row],[Site]]="GODACO"), "No", "Yes")</f>
        <v>Yes</v>
      </c>
      <c r="D357" s="40">
        <f>MAX(DATE(Table1[Year],1,1),DATE(Table1[Year],1,1)-WEEKDAY(DATE(Table1[Year],1,1),2)+(Table1[WeekNum]-1)*7+1)</f>
        <v>44697</v>
      </c>
      <c r="E357" s="40">
        <f>MIN(DATE(Table1[Year]+1,1,0),DATE(Table1[Year],1,1)-WEEKDAY(DATE(Table1[Year],1,1),2)+Table1[WeekNum]*7)</f>
        <v>44703</v>
      </c>
      <c r="F357" s="15">
        <v>2022</v>
      </c>
      <c r="G357" s="15">
        <f t="shared" si="10"/>
        <v>5</v>
      </c>
      <c r="H357" s="15">
        <v>21</v>
      </c>
      <c r="I357" s="195" t="str">
        <f>"W" &amp;Table1[[#This Row],[WeekNum]]</f>
        <v>W21</v>
      </c>
      <c r="J357" s="195" t="str">
        <f t="shared" si="11"/>
        <v>22-W21</v>
      </c>
      <c r="K357" s="11" t="s">
        <v>642</v>
      </c>
      <c r="L357" s="11"/>
      <c r="M357" s="11" t="s">
        <v>72</v>
      </c>
      <c r="N357" s="11" t="s">
        <v>428</v>
      </c>
      <c r="O357" s="266" t="s">
        <v>374</v>
      </c>
      <c r="P357" s="11" t="s">
        <v>376</v>
      </c>
      <c r="Q357" s="11" t="s">
        <v>419</v>
      </c>
      <c r="R357" s="11"/>
      <c r="S357" s="11">
        <v>0</v>
      </c>
      <c r="T357" s="11">
        <f>ABS(Table1[[#This Row],[Prod]]-Table1[[#This Row],[Planned]])</f>
        <v>0</v>
      </c>
      <c r="U357" s="213">
        <f>IF(ABS(Table1[[#This Row],[Prod]]-Table1[[#This Row],[Planned]])&gt;Table1[[#This Row],[Planned]],0,IF(Table1[[#This Row],[Planned]]=0,0,1-ABS(Table1[[#This Row],[Prod]]-Table1[[#This Row],[Planned]])/Table1[[#This Row],[Planned]]))</f>
        <v>0</v>
      </c>
      <c r="V357" s="11"/>
      <c r="W357" s="11"/>
      <c r="X357" s="27"/>
      <c r="Y357" s="11">
        <f>Table1[[#This Row],[Prod]]</f>
        <v>0</v>
      </c>
      <c r="Z357" s="11">
        <f>ABS(Table1[[#This Row],[Prod2]]-Table1[[#This Row],[Plan Revised]])</f>
        <v>0</v>
      </c>
      <c r="AA357" s="213">
        <f>IF(ABS(Table1[[#This Row],[Prod2]]-Table1[[#This Row],[Plan Revised]])&gt;Table1[[#This Row],[Plan Revised]],0,IF(Table1[[#This Row],[Plan Revised]]=0,0,1-ABS(Table1[[#This Row],[Prod2]]-Table1[[#This Row],[Plan Revised]])/Table1[[#This Row],[Plan Revised]]))</f>
        <v>0</v>
      </c>
      <c r="AB357" s="11"/>
      <c r="AC357" s="30"/>
      <c r="AD357"/>
      <c r="AF357"/>
    </row>
    <row r="358" spans="1:32">
      <c r="A358" s="15" t="str">
        <f>IF(Table1[Week]=WeekSel,"Yes","No")</f>
        <v>No</v>
      </c>
      <c r="B358" s="15" t="str">
        <f>IF((Table1[StartDate]&gt;=Date.GraphMin)*(Table1[StartDate]&lt;=Date.GraphMax)=1,"Yes","No")</f>
        <v>Yes</v>
      </c>
      <c r="C358" s="15" t="str">
        <f>IF(OR(Table1[[#This Row],[Site]]="FOOD MILLING",Table1[[#This Row],[Site]]="GODACO"), "No", "Yes")</f>
        <v>Yes</v>
      </c>
      <c r="D358" s="40">
        <f>MAX(DATE(Table1[Year],1,1),DATE(Table1[Year],1,1)-WEEKDAY(DATE(Table1[Year],1,1),2)+(Table1[WeekNum]-1)*7+1)</f>
        <v>44697</v>
      </c>
      <c r="E358" s="40">
        <f>MIN(DATE(Table1[Year]+1,1,0),DATE(Table1[Year],1,1)-WEEKDAY(DATE(Table1[Year],1,1),2)+Table1[WeekNum]*7)</f>
        <v>44703</v>
      </c>
      <c r="F358" s="15">
        <v>2022</v>
      </c>
      <c r="G358" s="15">
        <f t="shared" si="10"/>
        <v>5</v>
      </c>
      <c r="H358" s="15">
        <v>21</v>
      </c>
      <c r="I358" s="195" t="str">
        <f>"W" &amp;Table1[[#This Row],[WeekNum]]</f>
        <v>W21</v>
      </c>
      <c r="J358" s="195" t="str">
        <f t="shared" si="11"/>
        <v>22-W21</v>
      </c>
      <c r="K358" s="11" t="s">
        <v>538</v>
      </c>
      <c r="L358" s="11"/>
      <c r="M358" s="11" t="s">
        <v>72</v>
      </c>
      <c r="N358" s="11" t="s">
        <v>428</v>
      </c>
      <c r="O358" s="266" t="s">
        <v>374</v>
      </c>
      <c r="P358" s="11" t="s">
        <v>376</v>
      </c>
      <c r="Q358" s="11" t="s">
        <v>419</v>
      </c>
      <c r="R358" s="11"/>
      <c r="S358" s="11">
        <v>0</v>
      </c>
      <c r="T358" s="11">
        <f>ABS(Table1[[#This Row],[Prod]]-Table1[[#This Row],[Planned]])</f>
        <v>0</v>
      </c>
      <c r="U358" s="213">
        <f>IF(ABS(Table1[[#This Row],[Prod]]-Table1[[#This Row],[Planned]])&gt;Table1[[#This Row],[Planned]],0,IF(Table1[[#This Row],[Planned]]=0,0,1-ABS(Table1[[#This Row],[Prod]]-Table1[[#This Row],[Planned]])/Table1[[#This Row],[Planned]]))</f>
        <v>0</v>
      </c>
      <c r="V358" s="11"/>
      <c r="W358" s="11"/>
      <c r="X358" s="27"/>
      <c r="Y358" s="11">
        <f>Table1[[#This Row],[Prod]]</f>
        <v>0</v>
      </c>
      <c r="Z358" s="11">
        <f>ABS(Table1[[#This Row],[Prod2]]-Table1[[#This Row],[Plan Revised]])</f>
        <v>0</v>
      </c>
      <c r="AA358" s="213">
        <f>IF(ABS(Table1[[#This Row],[Prod2]]-Table1[[#This Row],[Plan Revised]])&gt;Table1[[#This Row],[Plan Revised]],0,IF(Table1[[#This Row],[Plan Revised]]=0,0,1-ABS(Table1[[#This Row],[Prod2]]-Table1[[#This Row],[Plan Revised]])/Table1[[#This Row],[Plan Revised]]))</f>
        <v>0</v>
      </c>
      <c r="AB358" s="11"/>
      <c r="AC358" s="30"/>
      <c r="AD358"/>
      <c r="AF358"/>
    </row>
    <row r="359" spans="1:32">
      <c r="A359" s="15" t="str">
        <f>IF(Table1[Week]=WeekSel,"Yes","No")</f>
        <v>No</v>
      </c>
      <c r="B359" s="15" t="str">
        <f>IF((Table1[StartDate]&gt;=Date.GraphMin)*(Table1[StartDate]&lt;=Date.GraphMax)=1,"Yes","No")</f>
        <v>Yes</v>
      </c>
      <c r="C359" s="15" t="str">
        <f>IF(OR(Table1[[#This Row],[Site]]="FOOD MILLING",Table1[[#This Row],[Site]]="GODACO"), "No", "Yes")</f>
        <v>Yes</v>
      </c>
      <c r="D359" s="40">
        <f>MAX(DATE(Table1[Year],1,1),DATE(Table1[Year],1,1)-WEEKDAY(DATE(Table1[Year],1,1),2)+(Table1[WeekNum]-1)*7+1)</f>
        <v>44697</v>
      </c>
      <c r="E359" s="40">
        <f>MIN(DATE(Table1[Year]+1,1,0),DATE(Table1[Year],1,1)-WEEKDAY(DATE(Table1[Year],1,1),2)+Table1[WeekNum]*7)</f>
        <v>44703</v>
      </c>
      <c r="F359" s="15">
        <v>2022</v>
      </c>
      <c r="G359" s="15">
        <f t="shared" si="10"/>
        <v>5</v>
      </c>
      <c r="H359" s="15">
        <v>21</v>
      </c>
      <c r="I359" s="195" t="str">
        <f>"W" &amp;Table1[[#This Row],[WeekNum]]</f>
        <v>W21</v>
      </c>
      <c r="J359" s="195" t="str">
        <f t="shared" si="11"/>
        <v>22-W21</v>
      </c>
      <c r="K359" s="11" t="s">
        <v>540</v>
      </c>
      <c r="L359" s="11"/>
      <c r="M359" s="11" t="s">
        <v>72</v>
      </c>
      <c r="N359" s="11" t="s">
        <v>428</v>
      </c>
      <c r="O359" s="11" t="s">
        <v>371</v>
      </c>
      <c r="P359" s="11" t="s">
        <v>371</v>
      </c>
      <c r="Q359" s="11" t="s">
        <v>421</v>
      </c>
      <c r="R359" s="11">
        <v>50</v>
      </c>
      <c r="S359" s="11">
        <v>42.650000000000006</v>
      </c>
      <c r="T359" s="11">
        <f>ABS(Table1[[#This Row],[Prod]]-Table1[[#This Row],[Planned]])</f>
        <v>7.3499999999999943</v>
      </c>
      <c r="U359" s="213">
        <f>IF(ABS(Table1[[#This Row],[Prod]]-Table1[[#This Row],[Planned]])&gt;Table1[[#This Row],[Planned]],0,IF(Table1[[#This Row],[Planned]]=0,0,1-ABS(Table1[[#This Row],[Prod]]-Table1[[#This Row],[Planned]])/Table1[[#This Row],[Planned]]))</f>
        <v>0.85300000000000009</v>
      </c>
      <c r="V359" s="11"/>
      <c r="W359" s="11"/>
      <c r="X359" s="27">
        <v>50</v>
      </c>
      <c r="Y359" s="11">
        <f>Table1[[#This Row],[Prod]]</f>
        <v>42.650000000000006</v>
      </c>
      <c r="Z359" s="11">
        <f>ABS(Table1[[#This Row],[Prod2]]-Table1[[#This Row],[Plan Revised]])</f>
        <v>7.3499999999999943</v>
      </c>
      <c r="AA359" s="213">
        <f>IF(ABS(Table1[[#This Row],[Prod2]]-Table1[[#This Row],[Plan Revised]])&gt;Table1[[#This Row],[Plan Revised]],0,IF(Table1[[#This Row],[Plan Revised]]=0,0,1-ABS(Table1[[#This Row],[Prod2]]-Table1[[#This Row],[Plan Revised]])/Table1[[#This Row],[Plan Revised]]))</f>
        <v>0.85300000000000009</v>
      </c>
      <c r="AB359" s="11"/>
      <c r="AC359" s="30"/>
      <c r="AD359"/>
      <c r="AF359"/>
    </row>
    <row r="360" spans="1:32">
      <c r="A360" s="15" t="str">
        <f>IF(Table1[Week]=WeekSel,"Yes","No")</f>
        <v>No</v>
      </c>
      <c r="B360" s="15" t="str">
        <f>IF((Table1[StartDate]&gt;=Date.GraphMin)*(Table1[StartDate]&lt;=Date.GraphMax)=1,"Yes","No")</f>
        <v>Yes</v>
      </c>
      <c r="C360" s="15" t="str">
        <f>IF(OR(Table1[[#This Row],[Site]]="FOOD MILLING",Table1[[#This Row],[Site]]="GODACO"), "No", "Yes")</f>
        <v>Yes</v>
      </c>
      <c r="D360" s="40">
        <f>MAX(DATE(Table1[Year],1,1),DATE(Table1[Year],1,1)-WEEKDAY(DATE(Table1[Year],1,1),2)+(Table1[WeekNum]-1)*7+1)</f>
        <v>44697</v>
      </c>
      <c r="E360" s="40">
        <f>MIN(DATE(Table1[Year]+1,1,0),DATE(Table1[Year],1,1)-WEEKDAY(DATE(Table1[Year],1,1),2)+Table1[WeekNum]*7)</f>
        <v>44703</v>
      </c>
      <c r="F360" s="15">
        <v>2022</v>
      </c>
      <c r="G360" s="15">
        <f t="shared" si="10"/>
        <v>5</v>
      </c>
      <c r="H360" s="15">
        <v>21</v>
      </c>
      <c r="I360" s="195" t="str">
        <f>"W" &amp;Table1[[#This Row],[WeekNum]]</f>
        <v>W21</v>
      </c>
      <c r="J360" s="195" t="str">
        <f t="shared" si="11"/>
        <v>22-W21</v>
      </c>
      <c r="K360" s="11" t="s">
        <v>541</v>
      </c>
      <c r="L360" s="11"/>
      <c r="M360" s="11" t="s">
        <v>72</v>
      </c>
      <c r="N360" s="11" t="s">
        <v>428</v>
      </c>
      <c r="O360" s="11" t="s">
        <v>371</v>
      </c>
      <c r="P360" s="11" t="s">
        <v>371</v>
      </c>
      <c r="Q360" s="11" t="s">
        <v>421</v>
      </c>
      <c r="R360" s="11">
        <v>60</v>
      </c>
      <c r="S360" s="11">
        <v>44.1</v>
      </c>
      <c r="T360" s="11">
        <f>ABS(Table1[[#This Row],[Prod]]-Table1[[#This Row],[Planned]])</f>
        <v>15.899999999999999</v>
      </c>
      <c r="U360" s="213">
        <f>IF(ABS(Table1[[#This Row],[Prod]]-Table1[[#This Row],[Planned]])&gt;Table1[[#This Row],[Planned]],0,IF(Table1[[#This Row],[Planned]]=0,0,1-ABS(Table1[[#This Row],[Prod]]-Table1[[#This Row],[Planned]])/Table1[[#This Row],[Planned]]))</f>
        <v>0.7350000000000001</v>
      </c>
      <c r="V360" s="11"/>
      <c r="W360" s="11"/>
      <c r="X360" s="27">
        <v>60</v>
      </c>
      <c r="Y360" s="11">
        <f>Table1[[#This Row],[Prod]]</f>
        <v>44.1</v>
      </c>
      <c r="Z360" s="11">
        <f>ABS(Table1[[#This Row],[Prod2]]-Table1[[#This Row],[Plan Revised]])</f>
        <v>15.899999999999999</v>
      </c>
      <c r="AA360" s="213">
        <f>IF(ABS(Table1[[#This Row],[Prod2]]-Table1[[#This Row],[Plan Revised]])&gt;Table1[[#This Row],[Plan Revised]],0,IF(Table1[[#This Row],[Plan Revised]]=0,0,1-ABS(Table1[[#This Row],[Prod2]]-Table1[[#This Row],[Plan Revised]])/Table1[[#This Row],[Plan Revised]]))</f>
        <v>0.7350000000000001</v>
      </c>
      <c r="AB360" s="11"/>
      <c r="AC360" s="30"/>
      <c r="AD360"/>
      <c r="AF360"/>
    </row>
    <row r="361" spans="1:32">
      <c r="A361" s="15" t="str">
        <f>IF(Table1[Week]=WeekSel,"Yes","No")</f>
        <v>No</v>
      </c>
      <c r="B361" s="15" t="str">
        <f>IF((Table1[StartDate]&gt;=Date.GraphMin)*(Table1[StartDate]&lt;=Date.GraphMax)=1,"Yes","No")</f>
        <v>Yes</v>
      </c>
      <c r="C361" s="15" t="str">
        <f>IF(OR(Table1[[#This Row],[Site]]="FOOD MILLING",Table1[[#This Row],[Site]]="GODACO"), "No", "Yes")</f>
        <v>Yes</v>
      </c>
      <c r="D361" s="40">
        <f>MAX(DATE(Table1[Year],1,1),DATE(Table1[Year],1,1)-WEEKDAY(DATE(Table1[Year],1,1),2)+(Table1[WeekNum]-1)*7+1)</f>
        <v>44697</v>
      </c>
      <c r="E361" s="40">
        <f>MIN(DATE(Table1[Year]+1,1,0),DATE(Table1[Year],1,1)-WEEKDAY(DATE(Table1[Year],1,1),2)+Table1[WeekNum]*7)</f>
        <v>44703</v>
      </c>
      <c r="F361" s="15">
        <v>2022</v>
      </c>
      <c r="G361" s="15">
        <f t="shared" si="10"/>
        <v>5</v>
      </c>
      <c r="H361" s="15">
        <v>21</v>
      </c>
      <c r="I361" s="195" t="str">
        <f>"W" &amp;Table1[[#This Row],[WeekNum]]</f>
        <v>W21</v>
      </c>
      <c r="J361" s="195" t="str">
        <f t="shared" si="11"/>
        <v>22-W21</v>
      </c>
      <c r="K361" s="11" t="s">
        <v>37</v>
      </c>
      <c r="L361" s="11"/>
      <c r="M361" s="11" t="s">
        <v>72</v>
      </c>
      <c r="N361" s="11" t="s">
        <v>428</v>
      </c>
      <c r="O361" s="266" t="s">
        <v>372</v>
      </c>
      <c r="P361" s="11" t="s">
        <v>373</v>
      </c>
      <c r="Q361" s="11" t="s">
        <v>419</v>
      </c>
      <c r="R361" s="11"/>
      <c r="S361" s="11">
        <v>0</v>
      </c>
      <c r="T361" s="11">
        <f>ABS(Table1[[#This Row],[Prod]]-Table1[[#This Row],[Planned]])</f>
        <v>0</v>
      </c>
      <c r="U361" s="213">
        <f>IF(ABS(Table1[[#This Row],[Prod]]-Table1[[#This Row],[Planned]])&gt;Table1[[#This Row],[Planned]],0,IF(Table1[[#This Row],[Planned]]=0,0,1-ABS(Table1[[#This Row],[Prod]]-Table1[[#This Row],[Planned]])/Table1[[#This Row],[Planned]]))</f>
        <v>0</v>
      </c>
      <c r="V361" s="11"/>
      <c r="W361" s="11"/>
      <c r="X361" s="27">
        <v>0</v>
      </c>
      <c r="Y361" s="11">
        <f>Table1[[#This Row],[Prod]]</f>
        <v>0</v>
      </c>
      <c r="Z361" s="11">
        <f>ABS(Table1[[#This Row],[Prod2]]-Table1[[#This Row],[Plan Revised]])</f>
        <v>0</v>
      </c>
      <c r="AA361" s="213">
        <f>IF(ABS(Table1[[#This Row],[Prod2]]-Table1[[#This Row],[Plan Revised]])&gt;Table1[[#This Row],[Plan Revised]],0,IF(Table1[[#This Row],[Plan Revised]]=0,0,1-ABS(Table1[[#This Row],[Prod2]]-Table1[[#This Row],[Plan Revised]])/Table1[[#This Row],[Plan Revised]]))</f>
        <v>0</v>
      </c>
      <c r="AB361" s="11"/>
      <c r="AC361" s="30"/>
      <c r="AD361"/>
      <c r="AF361"/>
    </row>
    <row r="362" spans="1:32">
      <c r="A362" s="15" t="str">
        <f>IF(Table1[Week]=WeekSel,"Yes","No")</f>
        <v>No</v>
      </c>
      <c r="B362" s="15" t="str">
        <f>IF((Table1[StartDate]&gt;=Date.GraphMin)*(Table1[StartDate]&lt;=Date.GraphMax)=1,"Yes","No")</f>
        <v>Yes</v>
      </c>
      <c r="C362" s="15" t="str">
        <f>IF(OR(Table1[[#This Row],[Site]]="FOOD MILLING",Table1[[#This Row],[Site]]="GODACO"), "No", "Yes")</f>
        <v>Yes</v>
      </c>
      <c r="D362" s="40">
        <f>MAX(DATE(Table1[Year],1,1),DATE(Table1[Year],1,1)-WEEKDAY(DATE(Table1[Year],1,1),2)+(Table1[WeekNum]-1)*7+1)</f>
        <v>44697</v>
      </c>
      <c r="E362" s="40">
        <f>MIN(DATE(Table1[Year]+1,1,0),DATE(Table1[Year],1,1)-WEEKDAY(DATE(Table1[Year],1,1),2)+Table1[WeekNum]*7)</f>
        <v>44703</v>
      </c>
      <c r="F362" s="15">
        <v>2022</v>
      </c>
      <c r="G362" s="15">
        <f t="shared" si="10"/>
        <v>5</v>
      </c>
      <c r="H362" s="15">
        <v>21</v>
      </c>
      <c r="I362" s="195" t="str">
        <f>"W" &amp;Table1[[#This Row],[WeekNum]]</f>
        <v>W21</v>
      </c>
      <c r="J362" s="195" t="str">
        <f t="shared" si="11"/>
        <v>22-W21</v>
      </c>
      <c r="K362" s="11" t="s">
        <v>79</v>
      </c>
      <c r="L362" s="11"/>
      <c r="M362" s="11" t="s">
        <v>77</v>
      </c>
      <c r="N362" s="11" t="s">
        <v>428</v>
      </c>
      <c r="O362" s="266" t="s">
        <v>372</v>
      </c>
      <c r="P362" s="11" t="s">
        <v>410</v>
      </c>
      <c r="Q362" s="11" t="s">
        <v>419</v>
      </c>
      <c r="R362" s="11">
        <v>4128</v>
      </c>
      <c r="S362" s="11">
        <v>0</v>
      </c>
      <c r="T362" s="11">
        <f>ABS(Table1[[#This Row],[Prod]]-Table1[[#This Row],[Planned]])</f>
        <v>4128</v>
      </c>
      <c r="U362" s="213">
        <f>IF(ABS(Table1[[#This Row],[Prod]]-Table1[[#This Row],[Planned]])&gt;Table1[[#This Row],[Planned]],0,IF(Table1[[#This Row],[Planned]]=0,0,1-ABS(Table1[[#This Row],[Prod]]-Table1[[#This Row],[Planned]])/Table1[[#This Row],[Planned]]))</f>
        <v>0</v>
      </c>
      <c r="V362" s="11"/>
      <c r="W362" s="11"/>
      <c r="X362" s="27">
        <v>0</v>
      </c>
      <c r="Y362" s="11">
        <f>Table1[[#This Row],[Prod]]</f>
        <v>0</v>
      </c>
      <c r="Z362" s="11">
        <f>ABS(Table1[[#This Row],[Prod2]]-Table1[[#This Row],[Plan Revised]])</f>
        <v>0</v>
      </c>
      <c r="AA362" s="213">
        <f>IF(ABS(Table1[[#This Row],[Prod2]]-Table1[[#This Row],[Plan Revised]])&gt;Table1[[#This Row],[Plan Revised]],0,IF(Table1[[#This Row],[Plan Revised]]=0,0,1-ABS(Table1[[#This Row],[Prod2]]-Table1[[#This Row],[Plan Revised]])/Table1[[#This Row],[Plan Revised]]))</f>
        <v>0</v>
      </c>
      <c r="AB362" s="11"/>
      <c r="AC362" s="30"/>
      <c r="AD362"/>
      <c r="AF362"/>
    </row>
    <row r="363" spans="1:32">
      <c r="A363" s="15" t="str">
        <f>IF(Table1[Week]=WeekSel,"Yes","No")</f>
        <v>No</v>
      </c>
      <c r="B363" s="15" t="str">
        <f>IF((Table1[StartDate]&gt;=Date.GraphMin)*(Table1[StartDate]&lt;=Date.GraphMax)=1,"Yes","No")</f>
        <v>Yes</v>
      </c>
      <c r="C363" s="15" t="str">
        <f>IF(OR(Table1[[#This Row],[Site]]="FOOD MILLING",Table1[[#This Row],[Site]]="GODACO"), "No", "Yes")</f>
        <v>Yes</v>
      </c>
      <c r="D363" s="40">
        <f>MAX(DATE(Table1[Year],1,1),DATE(Table1[Year],1,1)-WEEKDAY(DATE(Table1[Year],1,1),2)+(Table1[WeekNum]-1)*7+1)</f>
        <v>44697</v>
      </c>
      <c r="E363" s="40">
        <f>MIN(DATE(Table1[Year]+1,1,0),DATE(Table1[Year],1,1)-WEEKDAY(DATE(Table1[Year],1,1),2)+Table1[WeekNum]*7)</f>
        <v>44703</v>
      </c>
      <c r="F363" s="15">
        <v>2022</v>
      </c>
      <c r="G363" s="15">
        <f t="shared" si="10"/>
        <v>5</v>
      </c>
      <c r="H363" s="15">
        <v>21</v>
      </c>
      <c r="I363" s="195" t="str">
        <f>"W" &amp;Table1[[#This Row],[WeekNum]]</f>
        <v>W21</v>
      </c>
      <c r="J363" s="195" t="str">
        <f t="shared" si="11"/>
        <v>22-W21</v>
      </c>
      <c r="K363" s="11" t="s">
        <v>80</v>
      </c>
      <c r="L363" s="11"/>
      <c r="M363" s="11" t="s">
        <v>77</v>
      </c>
      <c r="N363" s="11" t="s">
        <v>428</v>
      </c>
      <c r="O363" s="266" t="s">
        <v>372</v>
      </c>
      <c r="P363" s="11" t="s">
        <v>410</v>
      </c>
      <c r="Q363" s="11" t="s">
        <v>419</v>
      </c>
      <c r="R363" s="11">
        <v>4274</v>
      </c>
      <c r="S363" s="11">
        <v>0</v>
      </c>
      <c r="T363" s="11">
        <f>ABS(Table1[[#This Row],[Prod]]-Table1[[#This Row],[Planned]])</f>
        <v>4274</v>
      </c>
      <c r="U363" s="213">
        <f>IF(ABS(Table1[[#This Row],[Prod]]-Table1[[#This Row],[Planned]])&gt;Table1[[#This Row],[Planned]],0,IF(Table1[[#This Row],[Planned]]=0,0,1-ABS(Table1[[#This Row],[Prod]]-Table1[[#This Row],[Planned]])/Table1[[#This Row],[Planned]]))</f>
        <v>0</v>
      </c>
      <c r="V363" s="11"/>
      <c r="W363" s="11"/>
      <c r="X363" s="27">
        <v>0</v>
      </c>
      <c r="Y363" s="11">
        <f>Table1[[#This Row],[Prod]]</f>
        <v>0</v>
      </c>
      <c r="Z363" s="11">
        <f>ABS(Table1[[#This Row],[Prod2]]-Table1[[#This Row],[Plan Revised]])</f>
        <v>0</v>
      </c>
      <c r="AA363" s="213">
        <f>IF(ABS(Table1[[#This Row],[Prod2]]-Table1[[#This Row],[Plan Revised]])&gt;Table1[[#This Row],[Plan Revised]],0,IF(Table1[[#This Row],[Plan Revised]]=0,0,1-ABS(Table1[[#This Row],[Prod2]]-Table1[[#This Row],[Plan Revised]])/Table1[[#This Row],[Plan Revised]]))</f>
        <v>0</v>
      </c>
      <c r="AB363" s="11"/>
      <c r="AC363" s="30"/>
      <c r="AD363"/>
      <c r="AF363"/>
    </row>
    <row r="364" spans="1:32">
      <c r="A364" s="15" t="str">
        <f>IF(Table1[Week]=WeekSel,"Yes","No")</f>
        <v>No</v>
      </c>
      <c r="B364" s="15" t="str">
        <f>IF((Table1[StartDate]&gt;=Date.GraphMin)*(Table1[StartDate]&lt;=Date.GraphMax)=1,"Yes","No")</f>
        <v>Yes</v>
      </c>
      <c r="C364" s="15" t="str">
        <f>IF(OR(Table1[[#This Row],[Site]]="FOOD MILLING",Table1[[#This Row],[Site]]="GODACO"), "No", "Yes")</f>
        <v>Yes</v>
      </c>
      <c r="D364" s="40">
        <f>MAX(DATE(Table1[Year],1,1),DATE(Table1[Year],1,1)-WEEKDAY(DATE(Table1[Year],1,1),2)+(Table1[WeekNum]-1)*7+1)</f>
        <v>44697</v>
      </c>
      <c r="E364" s="40">
        <f>MIN(DATE(Table1[Year]+1,1,0),DATE(Table1[Year],1,1)-WEEKDAY(DATE(Table1[Year],1,1),2)+Table1[WeekNum]*7)</f>
        <v>44703</v>
      </c>
      <c r="F364" s="15">
        <v>2022</v>
      </c>
      <c r="G364" s="15">
        <f t="shared" si="10"/>
        <v>5</v>
      </c>
      <c r="H364" s="15">
        <v>21</v>
      </c>
      <c r="I364" s="195" t="str">
        <f>"W" &amp;Table1[[#This Row],[WeekNum]]</f>
        <v>W21</v>
      </c>
      <c r="J364" s="195" t="str">
        <f t="shared" si="11"/>
        <v>22-W21</v>
      </c>
      <c r="K364" s="11" t="s">
        <v>83</v>
      </c>
      <c r="L364" s="11"/>
      <c r="M364" s="11" t="s">
        <v>77</v>
      </c>
      <c r="N364" s="11" t="s">
        <v>428</v>
      </c>
      <c r="O364" s="266" t="s">
        <v>372</v>
      </c>
      <c r="P364" s="11" t="s">
        <v>410</v>
      </c>
      <c r="Q364" s="11" t="s">
        <v>419</v>
      </c>
      <c r="R364" s="11">
        <v>2201</v>
      </c>
      <c r="S364" s="11">
        <v>1997.1</v>
      </c>
      <c r="T364" s="11">
        <f>ABS(Table1[[#This Row],[Prod]]-Table1[[#This Row],[Planned]])</f>
        <v>203.90000000000009</v>
      </c>
      <c r="U364" s="213">
        <f>IF(ABS(Table1[[#This Row],[Prod]]-Table1[[#This Row],[Planned]])&gt;Table1[[#This Row],[Planned]],0,IF(Table1[[#This Row],[Planned]]=0,0,1-ABS(Table1[[#This Row],[Prod]]-Table1[[#This Row],[Planned]])/Table1[[#This Row],[Planned]]))</f>
        <v>0.9073602907769196</v>
      </c>
      <c r="V364" s="11"/>
      <c r="W364" s="11"/>
      <c r="X364" s="27">
        <v>336</v>
      </c>
      <c r="Y364" s="11">
        <f>Table1[[#This Row],[Prod]]</f>
        <v>1997.1</v>
      </c>
      <c r="Z364" s="11">
        <f>ABS(Table1[[#This Row],[Prod2]]-Table1[[#This Row],[Plan Revised]])</f>
        <v>1661.1</v>
      </c>
      <c r="AA364" s="213">
        <f>IF(ABS(Table1[[#This Row],[Prod2]]-Table1[[#This Row],[Plan Revised]])&gt;Table1[[#This Row],[Plan Revised]],0,IF(Table1[[#This Row],[Plan Revised]]=0,0,1-ABS(Table1[[#This Row],[Prod2]]-Table1[[#This Row],[Plan Revised]])/Table1[[#This Row],[Plan Revised]]))</f>
        <v>0</v>
      </c>
      <c r="AB364" s="11"/>
      <c r="AC364" s="30"/>
      <c r="AD364"/>
      <c r="AF364"/>
    </row>
    <row r="365" spans="1:32">
      <c r="A365" s="15" t="str">
        <f>IF(Table1[Week]=WeekSel,"Yes","No")</f>
        <v>No</v>
      </c>
      <c r="B365" s="15" t="str">
        <f>IF((Table1[StartDate]&gt;=Date.GraphMin)*(Table1[StartDate]&lt;=Date.GraphMax)=1,"Yes","No")</f>
        <v>Yes</v>
      </c>
      <c r="C365" s="15" t="str">
        <f>IF(OR(Table1[[#This Row],[Site]]="FOOD MILLING",Table1[[#This Row],[Site]]="GODACO"), "No", "Yes")</f>
        <v>Yes</v>
      </c>
      <c r="D365" s="40">
        <f>MAX(DATE(Table1[Year],1,1),DATE(Table1[Year],1,1)-WEEKDAY(DATE(Table1[Year],1,1),2)+(Table1[WeekNum]-1)*7+1)</f>
        <v>44697</v>
      </c>
      <c r="E365" s="40">
        <f>MIN(DATE(Table1[Year]+1,1,0),DATE(Table1[Year],1,1)-WEEKDAY(DATE(Table1[Year],1,1),2)+Table1[WeekNum]*7)</f>
        <v>44703</v>
      </c>
      <c r="F365" s="15">
        <v>2022</v>
      </c>
      <c r="G365" s="15">
        <f t="shared" si="10"/>
        <v>5</v>
      </c>
      <c r="H365" s="15">
        <v>21</v>
      </c>
      <c r="I365" s="195" t="str">
        <f>"W" &amp;Table1[[#This Row],[WeekNum]]</f>
        <v>W21</v>
      </c>
      <c r="J365" s="195" t="str">
        <f t="shared" si="11"/>
        <v>22-W21</v>
      </c>
      <c r="K365" s="11" t="s">
        <v>81</v>
      </c>
      <c r="L365" s="11"/>
      <c r="M365" s="11" t="s">
        <v>77</v>
      </c>
      <c r="N365" s="11" t="s">
        <v>428</v>
      </c>
      <c r="O365" s="266" t="s">
        <v>372</v>
      </c>
      <c r="P365" s="11" t="s">
        <v>410</v>
      </c>
      <c r="Q365" s="11" t="s">
        <v>419</v>
      </c>
      <c r="R365" s="11">
        <v>0</v>
      </c>
      <c r="S365" s="11">
        <v>0</v>
      </c>
      <c r="T365" s="11">
        <f>ABS(Table1[[#This Row],[Prod]]-Table1[[#This Row],[Planned]])</f>
        <v>0</v>
      </c>
      <c r="U365" s="213">
        <f>IF(ABS(Table1[[#This Row],[Prod]]-Table1[[#This Row],[Planned]])&gt;Table1[[#This Row],[Planned]],0,IF(Table1[[#This Row],[Planned]]=0,0,1-ABS(Table1[[#This Row],[Prod]]-Table1[[#This Row],[Planned]])/Table1[[#This Row],[Planned]]))</f>
        <v>0</v>
      </c>
      <c r="V365" s="11"/>
      <c r="W365" s="11"/>
      <c r="X365" s="27">
        <v>0</v>
      </c>
      <c r="Y365" s="11">
        <f>Table1[[#This Row],[Prod]]</f>
        <v>0</v>
      </c>
      <c r="Z365" s="11">
        <f>ABS(Table1[[#This Row],[Prod2]]-Table1[[#This Row],[Plan Revised]])</f>
        <v>0</v>
      </c>
      <c r="AA365" s="213">
        <f>IF(ABS(Table1[[#This Row],[Prod2]]-Table1[[#This Row],[Plan Revised]])&gt;Table1[[#This Row],[Plan Revised]],0,IF(Table1[[#This Row],[Plan Revised]]=0,0,1-ABS(Table1[[#This Row],[Prod2]]-Table1[[#This Row],[Plan Revised]])/Table1[[#This Row],[Plan Revised]]))</f>
        <v>0</v>
      </c>
      <c r="AB365" s="11"/>
      <c r="AC365" s="30"/>
      <c r="AD365"/>
      <c r="AF365"/>
    </row>
    <row r="366" spans="1:32">
      <c r="A366" s="15" t="str">
        <f>IF(Table1[Week]=WeekSel,"Yes","No")</f>
        <v>No</v>
      </c>
      <c r="B366" s="15" t="str">
        <f>IF((Table1[StartDate]&gt;=Date.GraphMin)*(Table1[StartDate]&lt;=Date.GraphMax)=1,"Yes","No")</f>
        <v>Yes</v>
      </c>
      <c r="C366" s="15" t="str">
        <f>IF(OR(Table1[[#This Row],[Site]]="FOOD MILLING",Table1[[#This Row],[Site]]="GODACO"), "No", "Yes")</f>
        <v>Yes</v>
      </c>
      <c r="D366" s="40">
        <f>MAX(DATE(Table1[Year],1,1),DATE(Table1[Year],1,1)-WEEKDAY(DATE(Table1[Year],1,1),2)+(Table1[WeekNum]-1)*7+1)</f>
        <v>44697</v>
      </c>
      <c r="E366" s="40">
        <f>MIN(DATE(Table1[Year]+1,1,0),DATE(Table1[Year],1,1)-WEEKDAY(DATE(Table1[Year],1,1),2)+Table1[WeekNum]*7)</f>
        <v>44703</v>
      </c>
      <c r="F366" s="15">
        <v>2022</v>
      </c>
      <c r="G366" s="15">
        <f t="shared" si="10"/>
        <v>5</v>
      </c>
      <c r="H366" s="15">
        <v>21</v>
      </c>
      <c r="I366" s="195" t="str">
        <f>"W" &amp;Table1[[#This Row],[WeekNum]]</f>
        <v>W21</v>
      </c>
      <c r="J366" s="195" t="str">
        <f t="shared" si="11"/>
        <v>22-W21</v>
      </c>
      <c r="K366" s="11" t="s">
        <v>645</v>
      </c>
      <c r="L366" s="11"/>
      <c r="M366" s="11" t="s">
        <v>72</v>
      </c>
      <c r="N366" s="11" t="s">
        <v>428</v>
      </c>
      <c r="O366" s="266" t="s">
        <v>374</v>
      </c>
      <c r="P366" s="11" t="s">
        <v>377</v>
      </c>
      <c r="Q366" s="11" t="s">
        <v>421</v>
      </c>
      <c r="R366" s="11">
        <v>400</v>
      </c>
      <c r="S366" s="11">
        <v>419.09999999999997</v>
      </c>
      <c r="T366" s="11">
        <f>ABS(Table1[[#This Row],[Prod]]-Table1[[#This Row],[Planned]])</f>
        <v>19.099999999999966</v>
      </c>
      <c r="U366" s="213">
        <f>IF(ABS(Table1[[#This Row],[Prod]]-Table1[[#This Row],[Planned]])&gt;Table1[[#This Row],[Planned]],0,IF(Table1[[#This Row],[Planned]]=0,0,1-ABS(Table1[[#This Row],[Prod]]-Table1[[#This Row],[Planned]])/Table1[[#This Row],[Planned]]))</f>
        <v>0.95225000000000004</v>
      </c>
      <c r="V366" s="11"/>
      <c r="W366" s="11"/>
      <c r="X366" s="27">
        <v>400</v>
      </c>
      <c r="Y366" s="11">
        <f>Table1[[#This Row],[Prod]]</f>
        <v>419.09999999999997</v>
      </c>
      <c r="Z366" s="11">
        <f>ABS(Table1[[#This Row],[Prod2]]-Table1[[#This Row],[Plan Revised]])</f>
        <v>19.099999999999966</v>
      </c>
      <c r="AA366" s="213">
        <f>IF(ABS(Table1[[#This Row],[Prod2]]-Table1[[#This Row],[Plan Revised]])&gt;Table1[[#This Row],[Plan Revised]],0,IF(Table1[[#This Row],[Plan Revised]]=0,0,1-ABS(Table1[[#This Row],[Prod2]]-Table1[[#This Row],[Plan Revised]])/Table1[[#This Row],[Plan Revised]]))</f>
        <v>0.95225000000000004</v>
      </c>
      <c r="AB366" s="11"/>
      <c r="AC366" s="30"/>
      <c r="AD366"/>
      <c r="AF366"/>
    </row>
    <row r="367" spans="1:32">
      <c r="A367" s="15" t="str">
        <f>IF(Table1[Week]=WeekSel,"Yes","No")</f>
        <v>No</v>
      </c>
      <c r="B367" s="15" t="str">
        <f>IF((Table1[StartDate]&gt;=Date.GraphMin)*(Table1[StartDate]&lt;=Date.GraphMax)=1,"Yes","No")</f>
        <v>Yes</v>
      </c>
      <c r="C367" s="15" t="str">
        <f>IF(OR(Table1[[#This Row],[Site]]="FOOD MILLING",Table1[[#This Row],[Site]]="GODACO"), "No", "Yes")</f>
        <v>Yes</v>
      </c>
      <c r="D367" s="40">
        <f>MAX(DATE(Table1[Year],1,1),DATE(Table1[Year],1,1)-WEEKDAY(DATE(Table1[Year],1,1),2)+(Table1[WeekNum]-1)*7+1)</f>
        <v>44697</v>
      </c>
      <c r="E367" s="40">
        <f>MIN(DATE(Table1[Year]+1,1,0),DATE(Table1[Year],1,1)-WEEKDAY(DATE(Table1[Year],1,1),2)+Table1[WeekNum]*7)</f>
        <v>44703</v>
      </c>
      <c r="F367" s="15">
        <v>2022</v>
      </c>
      <c r="G367" s="15">
        <f t="shared" si="10"/>
        <v>5</v>
      </c>
      <c r="H367" s="15">
        <v>21</v>
      </c>
      <c r="I367" s="195" t="str">
        <f>"W" &amp;Table1[[#This Row],[WeekNum]]</f>
        <v>W21</v>
      </c>
      <c r="J367" s="195" t="str">
        <f t="shared" si="11"/>
        <v>22-W21</v>
      </c>
      <c r="K367" s="11" t="s">
        <v>646</v>
      </c>
      <c r="L367" s="11"/>
      <c r="M367" s="11" t="s">
        <v>72</v>
      </c>
      <c r="N367" s="11" t="s">
        <v>428</v>
      </c>
      <c r="O367" s="266" t="s">
        <v>374</v>
      </c>
      <c r="P367" s="11" t="s">
        <v>377</v>
      </c>
      <c r="Q367" s="11" t="s">
        <v>421</v>
      </c>
      <c r="R367" s="11">
        <v>500</v>
      </c>
      <c r="S367" s="11">
        <v>540.6</v>
      </c>
      <c r="T367" s="11">
        <f>ABS(Table1[[#This Row],[Prod]]-Table1[[#This Row],[Planned]])</f>
        <v>40.600000000000023</v>
      </c>
      <c r="U367" s="213">
        <f>IF(ABS(Table1[[#This Row],[Prod]]-Table1[[#This Row],[Planned]])&gt;Table1[[#This Row],[Planned]],0,IF(Table1[[#This Row],[Planned]]=0,0,1-ABS(Table1[[#This Row],[Prod]]-Table1[[#This Row],[Planned]])/Table1[[#This Row],[Planned]]))</f>
        <v>0.91879999999999995</v>
      </c>
      <c r="V367" s="11"/>
      <c r="W367" s="11"/>
      <c r="X367" s="27">
        <v>500</v>
      </c>
      <c r="Y367" s="11">
        <f>Table1[[#This Row],[Prod]]</f>
        <v>540.6</v>
      </c>
      <c r="Z367" s="11">
        <f>ABS(Table1[[#This Row],[Prod2]]-Table1[[#This Row],[Plan Revised]])</f>
        <v>40.600000000000023</v>
      </c>
      <c r="AA367" s="213">
        <f>IF(ABS(Table1[[#This Row],[Prod2]]-Table1[[#This Row],[Plan Revised]])&gt;Table1[[#This Row],[Plan Revised]],0,IF(Table1[[#This Row],[Plan Revised]]=0,0,1-ABS(Table1[[#This Row],[Prod2]]-Table1[[#This Row],[Plan Revised]])/Table1[[#This Row],[Plan Revised]]))</f>
        <v>0.91879999999999995</v>
      </c>
      <c r="AB367" s="11"/>
      <c r="AC367" s="30"/>
      <c r="AD367"/>
      <c r="AF367"/>
    </row>
    <row r="368" spans="1:32">
      <c r="A368" s="15" t="str">
        <f>IF(Table1[Week]=WeekSel,"Yes","No")</f>
        <v>No</v>
      </c>
      <c r="B368" s="15" t="str">
        <f>IF((Table1[StartDate]&gt;=Date.GraphMin)*(Table1[StartDate]&lt;=Date.GraphMax)=1,"Yes","No")</f>
        <v>Yes</v>
      </c>
      <c r="C368" s="15" t="str">
        <f>IF(OR(Table1[[#This Row],[Site]]="FOOD MILLING",Table1[[#This Row],[Site]]="GODACO"), "No", "Yes")</f>
        <v>Yes</v>
      </c>
      <c r="D368" s="40">
        <f>MAX(DATE(Table1[Year],1,1),DATE(Table1[Year],1,1)-WEEKDAY(DATE(Table1[Year],1,1),2)+(Table1[WeekNum]-1)*7+1)</f>
        <v>44697</v>
      </c>
      <c r="E368" s="40">
        <f>MIN(DATE(Table1[Year]+1,1,0),DATE(Table1[Year],1,1)-WEEKDAY(DATE(Table1[Year],1,1),2)+Table1[WeekNum]*7)</f>
        <v>44703</v>
      </c>
      <c r="F368" s="15">
        <v>2022</v>
      </c>
      <c r="G368" s="15">
        <f t="shared" si="10"/>
        <v>5</v>
      </c>
      <c r="H368" s="15">
        <v>21</v>
      </c>
      <c r="I368" s="195" t="str">
        <f>"W" &amp;Table1[[#This Row],[WeekNum]]</f>
        <v>W21</v>
      </c>
      <c r="J368" s="195" t="str">
        <f t="shared" si="11"/>
        <v>22-W21</v>
      </c>
      <c r="K368" s="11" t="s">
        <v>648</v>
      </c>
      <c r="L368" s="11"/>
      <c r="M368" s="11" t="s">
        <v>72</v>
      </c>
      <c r="N368" s="11" t="s">
        <v>428</v>
      </c>
      <c r="O368" s="266" t="s">
        <v>372</v>
      </c>
      <c r="P368" s="11" t="s">
        <v>373</v>
      </c>
      <c r="Q368" s="11" t="s">
        <v>419</v>
      </c>
      <c r="R368" s="11">
        <v>2000</v>
      </c>
      <c r="S368" s="11">
        <v>0</v>
      </c>
      <c r="T368" s="11">
        <f>ABS(Table1[[#This Row],[Prod]]-Table1[[#This Row],[Planned]])</f>
        <v>2000</v>
      </c>
      <c r="U368" s="213">
        <f>IF(ABS(Table1[[#This Row],[Prod]]-Table1[[#This Row],[Planned]])&gt;Table1[[#This Row],[Planned]],0,IF(Table1[[#This Row],[Planned]]=0,0,1-ABS(Table1[[#This Row],[Prod]]-Table1[[#This Row],[Planned]])/Table1[[#This Row],[Planned]]))</f>
        <v>0</v>
      </c>
      <c r="V368" s="11"/>
      <c r="W368" s="11"/>
      <c r="X368" s="27">
        <v>0</v>
      </c>
      <c r="Y368" s="11">
        <f>Table1[[#This Row],[Prod]]</f>
        <v>0</v>
      </c>
      <c r="Z368" s="11">
        <f>ABS(Table1[[#This Row],[Prod2]]-Table1[[#This Row],[Plan Revised]])</f>
        <v>0</v>
      </c>
      <c r="AA368" s="213">
        <f>IF(ABS(Table1[[#This Row],[Prod2]]-Table1[[#This Row],[Plan Revised]])&gt;Table1[[#This Row],[Plan Revised]],0,IF(Table1[[#This Row],[Plan Revised]]=0,0,1-ABS(Table1[[#This Row],[Prod2]]-Table1[[#This Row],[Plan Revised]])/Table1[[#This Row],[Plan Revised]]))</f>
        <v>0</v>
      </c>
      <c r="AB368" s="11"/>
      <c r="AC368" s="30"/>
      <c r="AD368"/>
      <c r="AF368"/>
    </row>
    <row r="369" spans="1:32">
      <c r="A369" s="15" t="str">
        <f>IF(Table1[Week]=WeekSel,"Yes","No")</f>
        <v>No</v>
      </c>
      <c r="B369" s="15" t="str">
        <f>IF((Table1[StartDate]&gt;=Date.GraphMin)*(Table1[StartDate]&lt;=Date.GraphMax)=1,"Yes","No")</f>
        <v>Yes</v>
      </c>
      <c r="C369" s="15" t="str">
        <f>IF(OR(Table1[[#This Row],[Site]]="FOOD MILLING",Table1[[#This Row],[Site]]="GODACO"), "No", "Yes")</f>
        <v>Yes</v>
      </c>
      <c r="D369" s="40">
        <f>MAX(DATE(Table1[Year],1,1),DATE(Table1[Year],1,1)-WEEKDAY(DATE(Table1[Year],1,1),2)+(Table1[WeekNum]-1)*7+1)</f>
        <v>44697</v>
      </c>
      <c r="E369" s="40">
        <f>MIN(DATE(Table1[Year]+1,1,0),DATE(Table1[Year],1,1)-WEEKDAY(DATE(Table1[Year],1,1),2)+Table1[WeekNum]*7)</f>
        <v>44703</v>
      </c>
      <c r="F369" s="15">
        <v>2022</v>
      </c>
      <c r="G369" s="15">
        <f t="shared" si="10"/>
        <v>5</v>
      </c>
      <c r="H369" s="15">
        <v>21</v>
      </c>
      <c r="I369" s="195" t="str">
        <f>"W" &amp;Table1[[#This Row],[WeekNum]]</f>
        <v>W21</v>
      </c>
      <c r="J369" s="195" t="str">
        <f t="shared" si="11"/>
        <v>22-W21</v>
      </c>
      <c r="K369" s="11" t="s">
        <v>649</v>
      </c>
      <c r="L369" s="11"/>
      <c r="M369" s="11" t="s">
        <v>72</v>
      </c>
      <c r="N369" s="11" t="s">
        <v>428</v>
      </c>
      <c r="O369" s="266" t="s">
        <v>372</v>
      </c>
      <c r="P369" s="11" t="s">
        <v>373</v>
      </c>
      <c r="Q369" s="11" t="s">
        <v>419</v>
      </c>
      <c r="R369" s="11">
        <v>7000</v>
      </c>
      <c r="S369" s="11">
        <v>4988.8999999999996</v>
      </c>
      <c r="T369" s="11">
        <f>ABS(Table1[[#This Row],[Prod]]-Table1[[#This Row],[Planned]])</f>
        <v>2011.1000000000004</v>
      </c>
      <c r="U369" s="213">
        <f>IF(ABS(Table1[[#This Row],[Prod]]-Table1[[#This Row],[Planned]])&gt;Table1[[#This Row],[Planned]],0,IF(Table1[[#This Row],[Planned]]=0,0,1-ABS(Table1[[#This Row],[Prod]]-Table1[[#This Row],[Planned]])/Table1[[#This Row],[Planned]]))</f>
        <v>0.71269999999999989</v>
      </c>
      <c r="V369" s="11"/>
      <c r="W369" s="11"/>
      <c r="X369" s="27">
        <v>4500</v>
      </c>
      <c r="Y369" s="11">
        <f>Table1[[#This Row],[Prod]]</f>
        <v>4988.8999999999996</v>
      </c>
      <c r="Z369" s="11">
        <f>ABS(Table1[[#This Row],[Prod2]]-Table1[[#This Row],[Plan Revised]])</f>
        <v>488.89999999999964</v>
      </c>
      <c r="AA369" s="213">
        <f>IF(ABS(Table1[[#This Row],[Prod2]]-Table1[[#This Row],[Plan Revised]])&gt;Table1[[#This Row],[Plan Revised]],0,IF(Table1[[#This Row],[Plan Revised]]=0,0,1-ABS(Table1[[#This Row],[Prod2]]-Table1[[#This Row],[Plan Revised]])/Table1[[#This Row],[Plan Revised]]))</f>
        <v>0.89135555555555568</v>
      </c>
      <c r="AB369" s="11"/>
      <c r="AC369" s="30"/>
      <c r="AD369"/>
      <c r="AF369"/>
    </row>
    <row r="370" spans="1:32">
      <c r="A370" s="15" t="str">
        <f>IF(Table1[Week]=WeekSel,"Yes","No")</f>
        <v>No</v>
      </c>
      <c r="B370" s="15" t="str">
        <f>IF((Table1[StartDate]&gt;=Date.GraphMin)*(Table1[StartDate]&lt;=Date.GraphMax)=1,"Yes","No")</f>
        <v>Yes</v>
      </c>
      <c r="C370" s="15" t="str">
        <f>IF(OR(Table1[[#This Row],[Site]]="FOOD MILLING",Table1[[#This Row],[Site]]="GODACO"), "No", "Yes")</f>
        <v>Yes</v>
      </c>
      <c r="D370" s="40">
        <f>MAX(DATE(Table1[Year],1,1),DATE(Table1[Year],1,1)-WEEKDAY(DATE(Table1[Year],1,1),2)+(Table1[WeekNum]-1)*7+1)</f>
        <v>44697</v>
      </c>
      <c r="E370" s="40">
        <f>MIN(DATE(Table1[Year]+1,1,0),DATE(Table1[Year],1,1)-WEEKDAY(DATE(Table1[Year],1,1),2)+Table1[WeekNum]*7)</f>
        <v>44703</v>
      </c>
      <c r="F370" s="15">
        <v>2022</v>
      </c>
      <c r="G370" s="15">
        <f t="shared" si="10"/>
        <v>5</v>
      </c>
      <c r="H370" s="15">
        <v>21</v>
      </c>
      <c r="I370" s="195" t="str">
        <f>"W" &amp;Table1[[#This Row],[WeekNum]]</f>
        <v>W21</v>
      </c>
      <c r="J370" s="195" t="str">
        <f t="shared" si="11"/>
        <v>22-W21</v>
      </c>
      <c r="K370" s="11" t="s">
        <v>650</v>
      </c>
      <c r="L370" s="11"/>
      <c r="M370" s="11" t="s">
        <v>72</v>
      </c>
      <c r="N370" s="11" t="s">
        <v>428</v>
      </c>
      <c r="O370" s="266" t="s">
        <v>372</v>
      </c>
      <c r="P370" s="11" t="s">
        <v>373</v>
      </c>
      <c r="Q370" s="11" t="s">
        <v>419</v>
      </c>
      <c r="R370" s="11">
        <v>8000</v>
      </c>
      <c r="S370" s="11">
        <v>9691.4999999999982</v>
      </c>
      <c r="T370" s="11">
        <f>ABS(Table1[[#This Row],[Prod]]-Table1[[#This Row],[Planned]])</f>
        <v>1691.4999999999982</v>
      </c>
      <c r="U370" s="213">
        <f>IF(ABS(Table1[[#This Row],[Prod]]-Table1[[#This Row],[Planned]])&gt;Table1[[#This Row],[Planned]],0,IF(Table1[[#This Row],[Planned]]=0,0,1-ABS(Table1[[#This Row],[Prod]]-Table1[[#This Row],[Planned]])/Table1[[#This Row],[Planned]]))</f>
        <v>0.78856250000000028</v>
      </c>
      <c r="V370" s="11"/>
      <c r="W370" s="11"/>
      <c r="X370" s="27">
        <v>8000</v>
      </c>
      <c r="Y370" s="11">
        <f>Table1[[#This Row],[Prod]]</f>
        <v>9691.4999999999982</v>
      </c>
      <c r="Z370" s="11">
        <f>ABS(Table1[[#This Row],[Prod2]]-Table1[[#This Row],[Plan Revised]])</f>
        <v>1691.4999999999982</v>
      </c>
      <c r="AA370" s="213">
        <f>IF(ABS(Table1[[#This Row],[Prod2]]-Table1[[#This Row],[Plan Revised]])&gt;Table1[[#This Row],[Plan Revised]],0,IF(Table1[[#This Row],[Plan Revised]]=0,0,1-ABS(Table1[[#This Row],[Prod2]]-Table1[[#This Row],[Plan Revised]])/Table1[[#This Row],[Plan Revised]]))</f>
        <v>0.78856250000000028</v>
      </c>
      <c r="AB370" s="11"/>
      <c r="AC370" s="30"/>
      <c r="AD370"/>
      <c r="AF370"/>
    </row>
    <row r="371" spans="1:32">
      <c r="A371" s="15" t="str">
        <f>IF(Table1[Week]=WeekSel,"Yes","No")</f>
        <v>No</v>
      </c>
      <c r="B371" s="15" t="str">
        <f>IF((Table1[StartDate]&gt;=Date.GraphMin)*(Table1[StartDate]&lt;=Date.GraphMax)=1,"Yes","No")</f>
        <v>Yes</v>
      </c>
      <c r="C371" s="15" t="str">
        <f>IF(OR(Table1[[#This Row],[Site]]="FOOD MILLING",Table1[[#This Row],[Site]]="GODACO"), "No", "Yes")</f>
        <v>Yes</v>
      </c>
      <c r="D371" s="40">
        <f>MAX(DATE(Table1[Year],1,1),DATE(Table1[Year],1,1)-WEEKDAY(DATE(Table1[Year],1,1),2)+(Table1[WeekNum]-1)*7+1)</f>
        <v>44697</v>
      </c>
      <c r="E371" s="40">
        <f>MIN(DATE(Table1[Year]+1,1,0),DATE(Table1[Year],1,1)-WEEKDAY(DATE(Table1[Year],1,1),2)+Table1[WeekNum]*7)</f>
        <v>44703</v>
      </c>
      <c r="F371" s="15">
        <v>2022</v>
      </c>
      <c r="G371" s="15">
        <f t="shared" si="10"/>
        <v>5</v>
      </c>
      <c r="H371" s="15">
        <v>21</v>
      </c>
      <c r="I371" s="195" t="str">
        <f>"W" &amp;Table1[[#This Row],[WeekNum]]</f>
        <v>W21</v>
      </c>
      <c r="J371" s="195" t="str">
        <f t="shared" si="11"/>
        <v>22-W21</v>
      </c>
      <c r="K371" s="11" t="s">
        <v>651</v>
      </c>
      <c r="L371" s="11"/>
      <c r="M371" s="11" t="s">
        <v>72</v>
      </c>
      <c r="N371" s="11" t="s">
        <v>428</v>
      </c>
      <c r="O371" s="266" t="s">
        <v>372</v>
      </c>
      <c r="P371" s="11" t="s">
        <v>373</v>
      </c>
      <c r="Q371" s="11" t="s">
        <v>419</v>
      </c>
      <c r="R371" s="11">
        <v>500</v>
      </c>
      <c r="S371" s="11">
        <v>0</v>
      </c>
      <c r="T371" s="11">
        <f>ABS(Table1[[#This Row],[Prod]]-Table1[[#This Row],[Planned]])</f>
        <v>500</v>
      </c>
      <c r="U371" s="213">
        <f>IF(ABS(Table1[[#This Row],[Prod]]-Table1[[#This Row],[Planned]])&gt;Table1[[#This Row],[Planned]],0,IF(Table1[[#This Row],[Planned]]=0,0,1-ABS(Table1[[#This Row],[Prod]]-Table1[[#This Row],[Planned]])/Table1[[#This Row],[Planned]]))</f>
        <v>0</v>
      </c>
      <c r="V371" s="11"/>
      <c r="W371" s="11"/>
      <c r="X371" s="27">
        <v>0</v>
      </c>
      <c r="Y371" s="11">
        <f>Table1[[#This Row],[Prod]]</f>
        <v>0</v>
      </c>
      <c r="Z371" s="11">
        <f>ABS(Table1[[#This Row],[Prod2]]-Table1[[#This Row],[Plan Revised]])</f>
        <v>0</v>
      </c>
      <c r="AA371" s="213">
        <f>IF(ABS(Table1[[#This Row],[Prod2]]-Table1[[#This Row],[Plan Revised]])&gt;Table1[[#This Row],[Plan Revised]],0,IF(Table1[[#This Row],[Plan Revised]]=0,0,1-ABS(Table1[[#This Row],[Prod2]]-Table1[[#This Row],[Plan Revised]])/Table1[[#This Row],[Plan Revised]]))</f>
        <v>0</v>
      </c>
      <c r="AB371" s="11"/>
      <c r="AC371" s="30"/>
      <c r="AD371"/>
      <c r="AF371"/>
    </row>
    <row r="372" spans="1:32">
      <c r="A372" s="15" t="str">
        <f>IF(Table1[Week]=WeekSel,"Yes","No")</f>
        <v>No</v>
      </c>
      <c r="B372" s="15" t="str">
        <f>IF((Table1[StartDate]&gt;=Date.GraphMin)*(Table1[StartDate]&lt;=Date.GraphMax)=1,"Yes","No")</f>
        <v>Yes</v>
      </c>
      <c r="C372" s="15" t="str">
        <f>IF(OR(Table1[[#This Row],[Site]]="FOOD MILLING",Table1[[#This Row],[Site]]="GODACO"), "No", "Yes")</f>
        <v>Yes</v>
      </c>
      <c r="D372" s="40">
        <f>MAX(DATE(Table1[Year],1,1),DATE(Table1[Year],1,1)-WEEKDAY(DATE(Table1[Year],1,1),2)+(Table1[WeekNum]-1)*7+1)</f>
        <v>44697</v>
      </c>
      <c r="E372" s="40">
        <f>MIN(DATE(Table1[Year]+1,1,0),DATE(Table1[Year],1,1)-WEEKDAY(DATE(Table1[Year],1,1),2)+Table1[WeekNum]*7)</f>
        <v>44703</v>
      </c>
      <c r="F372" s="15">
        <v>2022</v>
      </c>
      <c r="G372" s="15">
        <f t="shared" si="10"/>
        <v>5</v>
      </c>
      <c r="H372" s="15">
        <v>21</v>
      </c>
      <c r="I372" s="195" t="str">
        <f>"W" &amp;Table1[[#This Row],[WeekNum]]</f>
        <v>W21</v>
      </c>
      <c r="J372" s="195" t="str">
        <f t="shared" si="11"/>
        <v>22-W21</v>
      </c>
      <c r="K372" s="11" t="s">
        <v>652</v>
      </c>
      <c r="L372" s="11"/>
      <c r="M372" s="11" t="s">
        <v>72</v>
      </c>
      <c r="N372" s="11" t="s">
        <v>428</v>
      </c>
      <c r="O372" s="266" t="s">
        <v>372</v>
      </c>
      <c r="P372" s="11" t="s">
        <v>373</v>
      </c>
      <c r="Q372" s="11" t="s">
        <v>419</v>
      </c>
      <c r="R372" s="11">
        <v>1500</v>
      </c>
      <c r="S372" s="11">
        <v>5967.8498352808774</v>
      </c>
      <c r="T372" s="11">
        <f>ABS(Table1[[#This Row],[Prod]]-Table1[[#This Row],[Planned]])</f>
        <v>4467.8498352808774</v>
      </c>
      <c r="U372" s="213">
        <f>IF(ABS(Table1[[#This Row],[Prod]]-Table1[[#This Row],[Planned]])&gt;Table1[[#This Row],[Planned]],0,IF(Table1[[#This Row],[Planned]]=0,0,1-ABS(Table1[[#This Row],[Prod]]-Table1[[#This Row],[Planned]])/Table1[[#This Row],[Planned]]))</f>
        <v>0</v>
      </c>
      <c r="V372" s="11"/>
      <c r="W372" s="11"/>
      <c r="X372" s="27">
        <v>5000</v>
      </c>
      <c r="Y372" s="11">
        <f>Table1[[#This Row],[Prod]]</f>
        <v>5967.8498352808774</v>
      </c>
      <c r="Z372" s="11">
        <f>ABS(Table1[[#This Row],[Prod2]]-Table1[[#This Row],[Plan Revised]])</f>
        <v>967.84983528087741</v>
      </c>
      <c r="AA372" s="213">
        <f>IF(ABS(Table1[[#This Row],[Prod2]]-Table1[[#This Row],[Plan Revised]])&gt;Table1[[#This Row],[Plan Revised]],0,IF(Table1[[#This Row],[Plan Revised]]=0,0,1-ABS(Table1[[#This Row],[Prod2]]-Table1[[#This Row],[Plan Revised]])/Table1[[#This Row],[Plan Revised]]))</f>
        <v>0.80643003294382454</v>
      </c>
      <c r="AB372" s="11"/>
      <c r="AC372" s="30"/>
      <c r="AD372"/>
      <c r="AF372"/>
    </row>
    <row r="373" spans="1:32">
      <c r="A373" s="15" t="str">
        <f>IF(Table1[Week]=WeekSel,"Yes","No")</f>
        <v>No</v>
      </c>
      <c r="B373" s="15" t="str">
        <f>IF((Table1[StartDate]&gt;=Date.GraphMin)*(Table1[StartDate]&lt;=Date.GraphMax)=1,"Yes","No")</f>
        <v>Yes</v>
      </c>
      <c r="C373" s="15" t="str">
        <f>IF(OR(Table1[[#This Row],[Site]]="FOOD MILLING",Table1[[#This Row],[Site]]="GODACO"), "No", "Yes")</f>
        <v>Yes</v>
      </c>
      <c r="D373" s="40">
        <f>MAX(DATE(Table1[Year],1,1),DATE(Table1[Year],1,1)-WEEKDAY(DATE(Table1[Year],1,1),2)+(Table1[WeekNum]-1)*7+1)</f>
        <v>44697</v>
      </c>
      <c r="E373" s="40">
        <f>MIN(DATE(Table1[Year]+1,1,0),DATE(Table1[Year],1,1)-WEEKDAY(DATE(Table1[Year],1,1),2)+Table1[WeekNum]*7)</f>
        <v>44703</v>
      </c>
      <c r="F373" s="15">
        <v>2022</v>
      </c>
      <c r="G373" s="15">
        <f t="shared" si="10"/>
        <v>5</v>
      </c>
      <c r="H373" s="15">
        <v>21</v>
      </c>
      <c r="I373" s="195" t="str">
        <f>"W" &amp;Table1[[#This Row],[WeekNum]]</f>
        <v>W21</v>
      </c>
      <c r="J373" s="195" t="str">
        <f t="shared" si="11"/>
        <v>22-W21</v>
      </c>
      <c r="K373" s="11" t="s">
        <v>653</v>
      </c>
      <c r="L373" s="11"/>
      <c r="M373" s="11" t="s">
        <v>72</v>
      </c>
      <c r="N373" s="11" t="s">
        <v>428</v>
      </c>
      <c r="O373" s="266" t="s">
        <v>372</v>
      </c>
      <c r="P373" s="11" t="s">
        <v>373</v>
      </c>
      <c r="Q373" s="11" t="s">
        <v>419</v>
      </c>
      <c r="R373" s="11">
        <v>3000</v>
      </c>
      <c r="S373" s="11">
        <v>3917.2</v>
      </c>
      <c r="T373" s="11">
        <f>ABS(Table1[[#This Row],[Prod]]-Table1[[#This Row],[Planned]])</f>
        <v>917.19999999999982</v>
      </c>
      <c r="U373" s="213">
        <f>IF(ABS(Table1[[#This Row],[Prod]]-Table1[[#This Row],[Planned]])&gt;Table1[[#This Row],[Planned]],0,IF(Table1[[#This Row],[Planned]]=0,0,1-ABS(Table1[[#This Row],[Prod]]-Table1[[#This Row],[Planned]])/Table1[[#This Row],[Planned]]))</f>
        <v>0.69426666666666681</v>
      </c>
      <c r="V373" s="11"/>
      <c r="W373" s="11"/>
      <c r="X373" s="27">
        <v>3000</v>
      </c>
      <c r="Y373" s="11">
        <f>Table1[[#This Row],[Prod]]</f>
        <v>3917.2</v>
      </c>
      <c r="Z373" s="11">
        <f>ABS(Table1[[#This Row],[Prod2]]-Table1[[#This Row],[Plan Revised]])</f>
        <v>917.19999999999982</v>
      </c>
      <c r="AA373" s="213">
        <f>IF(ABS(Table1[[#This Row],[Prod2]]-Table1[[#This Row],[Plan Revised]])&gt;Table1[[#This Row],[Plan Revised]],0,IF(Table1[[#This Row],[Plan Revised]]=0,0,1-ABS(Table1[[#This Row],[Prod2]]-Table1[[#This Row],[Plan Revised]])/Table1[[#This Row],[Plan Revised]]))</f>
        <v>0.69426666666666681</v>
      </c>
      <c r="AB373" s="11"/>
      <c r="AC373" s="30"/>
      <c r="AD373"/>
      <c r="AF373"/>
    </row>
    <row r="374" spans="1:32">
      <c r="A374" s="15" t="str">
        <f>IF(Table1[Week]=WeekSel,"Yes","No")</f>
        <v>No</v>
      </c>
      <c r="B374" s="15" t="str">
        <f>IF((Table1[StartDate]&gt;=Date.GraphMin)*(Table1[StartDate]&lt;=Date.GraphMax)=1,"Yes","No")</f>
        <v>Yes</v>
      </c>
      <c r="C374" s="15" t="str">
        <f>IF(OR(Table1[[#This Row],[Site]]="FOOD MILLING",Table1[[#This Row],[Site]]="GODACO"), "No", "Yes")</f>
        <v>Yes</v>
      </c>
      <c r="D374" s="40">
        <f>MAX(DATE(Table1[Year],1,1),DATE(Table1[Year],1,1)-WEEKDAY(DATE(Table1[Year],1,1),2)+(Table1[WeekNum]-1)*7+1)</f>
        <v>44697</v>
      </c>
      <c r="E374" s="40">
        <f>MIN(DATE(Table1[Year]+1,1,0),DATE(Table1[Year],1,1)-WEEKDAY(DATE(Table1[Year],1,1),2)+Table1[WeekNum]*7)</f>
        <v>44703</v>
      </c>
      <c r="F374" s="15">
        <v>2022</v>
      </c>
      <c r="G374" s="15">
        <f t="shared" si="10"/>
        <v>5</v>
      </c>
      <c r="H374" s="15">
        <v>21</v>
      </c>
      <c r="I374" s="195" t="str">
        <f>"W" &amp;Table1[[#This Row],[WeekNum]]</f>
        <v>W21</v>
      </c>
      <c r="J374" s="195" t="str">
        <f t="shared" si="11"/>
        <v>22-W21</v>
      </c>
      <c r="K374" s="11" t="s">
        <v>654</v>
      </c>
      <c r="L374" s="11"/>
      <c r="M374" s="11" t="s">
        <v>72</v>
      </c>
      <c r="N374" s="11" t="s">
        <v>428</v>
      </c>
      <c r="O374" s="266" t="s">
        <v>372</v>
      </c>
      <c r="P374" s="11" t="s">
        <v>373</v>
      </c>
      <c r="Q374" s="11" t="s">
        <v>419</v>
      </c>
      <c r="R374" s="11">
        <v>3000</v>
      </c>
      <c r="S374" s="11">
        <v>0</v>
      </c>
      <c r="T374" s="11">
        <f>ABS(Table1[[#This Row],[Prod]]-Table1[[#This Row],[Planned]])</f>
        <v>3000</v>
      </c>
      <c r="U374" s="213">
        <f>IF(ABS(Table1[[#This Row],[Prod]]-Table1[[#This Row],[Planned]])&gt;Table1[[#This Row],[Planned]],0,IF(Table1[[#This Row],[Planned]]=0,0,1-ABS(Table1[[#This Row],[Prod]]-Table1[[#This Row],[Planned]])/Table1[[#This Row],[Planned]]))</f>
        <v>0</v>
      </c>
      <c r="V374" s="11"/>
      <c r="W374" s="11"/>
      <c r="X374" s="27">
        <v>0</v>
      </c>
      <c r="Y374" s="11">
        <f>Table1[[#This Row],[Prod]]</f>
        <v>0</v>
      </c>
      <c r="Z374" s="11">
        <f>ABS(Table1[[#This Row],[Prod2]]-Table1[[#This Row],[Plan Revised]])</f>
        <v>0</v>
      </c>
      <c r="AA374" s="213">
        <f>IF(ABS(Table1[[#This Row],[Prod2]]-Table1[[#This Row],[Plan Revised]])&gt;Table1[[#This Row],[Plan Revised]],0,IF(Table1[[#This Row],[Plan Revised]]=0,0,1-ABS(Table1[[#This Row],[Prod2]]-Table1[[#This Row],[Plan Revised]])/Table1[[#This Row],[Plan Revised]]))</f>
        <v>0</v>
      </c>
      <c r="AB374" s="11"/>
      <c r="AC374" s="30"/>
      <c r="AD374"/>
      <c r="AF374"/>
    </row>
    <row r="375" spans="1:32">
      <c r="A375" s="15" t="str">
        <f>IF(Table1[Week]=WeekSel,"Yes","No")</f>
        <v>No</v>
      </c>
      <c r="B375" s="15" t="str">
        <f>IF((Table1[StartDate]&gt;=Date.GraphMin)*(Table1[StartDate]&lt;=Date.GraphMax)=1,"Yes","No")</f>
        <v>Yes</v>
      </c>
      <c r="C375" s="15" t="str">
        <f>IF(OR(Table1[[#This Row],[Site]]="FOOD MILLING",Table1[[#This Row],[Site]]="GODACO"), "No", "Yes")</f>
        <v>Yes</v>
      </c>
      <c r="D375" s="40">
        <f>MAX(DATE(Table1[Year],1,1),DATE(Table1[Year],1,1)-WEEKDAY(DATE(Table1[Year],1,1),2)+(Table1[WeekNum]-1)*7+1)</f>
        <v>44697</v>
      </c>
      <c r="E375" s="40">
        <f>MIN(DATE(Table1[Year]+1,1,0),DATE(Table1[Year],1,1)-WEEKDAY(DATE(Table1[Year],1,1),2)+Table1[WeekNum]*7)</f>
        <v>44703</v>
      </c>
      <c r="F375" s="15">
        <v>2022</v>
      </c>
      <c r="G375" s="15">
        <f t="shared" si="10"/>
        <v>5</v>
      </c>
      <c r="H375" s="15">
        <v>21</v>
      </c>
      <c r="I375" s="195" t="str">
        <f>"W" &amp;Table1[[#This Row],[WeekNum]]</f>
        <v>W21</v>
      </c>
      <c r="J375" s="195" t="str">
        <f t="shared" si="11"/>
        <v>22-W21</v>
      </c>
      <c r="K375" s="11" t="s">
        <v>655</v>
      </c>
      <c r="L375" s="11"/>
      <c r="M375" s="11" t="s">
        <v>72</v>
      </c>
      <c r="N375" s="11" t="s">
        <v>428</v>
      </c>
      <c r="O375" s="266" t="s">
        <v>372</v>
      </c>
      <c r="P375" s="11" t="s">
        <v>373</v>
      </c>
      <c r="Q375" s="11" t="s">
        <v>419</v>
      </c>
      <c r="R375" s="11">
        <v>2000</v>
      </c>
      <c r="S375" s="11">
        <v>3032.3999999999996</v>
      </c>
      <c r="T375" s="11">
        <f>ABS(Table1[[#This Row],[Prod]]-Table1[[#This Row],[Planned]])</f>
        <v>1032.3999999999996</v>
      </c>
      <c r="U375" s="213">
        <f>IF(ABS(Table1[[#This Row],[Prod]]-Table1[[#This Row],[Planned]])&gt;Table1[[#This Row],[Planned]],0,IF(Table1[[#This Row],[Planned]]=0,0,1-ABS(Table1[[#This Row],[Prod]]-Table1[[#This Row],[Planned]])/Table1[[#This Row],[Planned]]))</f>
        <v>0.48380000000000023</v>
      </c>
      <c r="V375" s="11"/>
      <c r="W375" s="11"/>
      <c r="X375" s="27">
        <v>3000</v>
      </c>
      <c r="Y375" s="11">
        <f>Table1[[#This Row],[Prod]]</f>
        <v>3032.3999999999996</v>
      </c>
      <c r="Z375" s="11">
        <f>ABS(Table1[[#This Row],[Prod2]]-Table1[[#This Row],[Plan Revised]])</f>
        <v>32.399999999999636</v>
      </c>
      <c r="AA375" s="213">
        <f>IF(ABS(Table1[[#This Row],[Prod2]]-Table1[[#This Row],[Plan Revised]])&gt;Table1[[#This Row],[Plan Revised]],0,IF(Table1[[#This Row],[Plan Revised]]=0,0,1-ABS(Table1[[#This Row],[Prod2]]-Table1[[#This Row],[Plan Revised]])/Table1[[#This Row],[Plan Revised]]))</f>
        <v>0.98920000000000008</v>
      </c>
      <c r="AB375" s="11"/>
      <c r="AC375" s="30"/>
      <c r="AD375"/>
      <c r="AF375"/>
    </row>
    <row r="376" spans="1:32">
      <c r="A376" s="15" t="str">
        <f>IF(Table1[Week]=WeekSel,"Yes","No")</f>
        <v>No</v>
      </c>
      <c r="B376" s="15" t="str">
        <f>IF((Table1[StartDate]&gt;=Date.GraphMin)*(Table1[StartDate]&lt;=Date.GraphMax)=1,"Yes","No")</f>
        <v>Yes</v>
      </c>
      <c r="C376" s="15" t="str">
        <f>IF(OR(Table1[[#This Row],[Site]]="FOOD MILLING",Table1[[#This Row],[Site]]="GODACO"), "No", "Yes")</f>
        <v>Yes</v>
      </c>
      <c r="D376" s="40">
        <f>MAX(DATE(Table1[Year],1,1),DATE(Table1[Year],1,1)-WEEKDAY(DATE(Table1[Year],1,1),2)+(Table1[WeekNum]-1)*7+1)</f>
        <v>44697</v>
      </c>
      <c r="E376" s="40">
        <f>MIN(DATE(Table1[Year]+1,1,0),DATE(Table1[Year],1,1)-WEEKDAY(DATE(Table1[Year],1,1),2)+Table1[WeekNum]*7)</f>
        <v>44703</v>
      </c>
      <c r="F376" s="15">
        <v>2022</v>
      </c>
      <c r="G376" s="15">
        <f t="shared" si="10"/>
        <v>5</v>
      </c>
      <c r="H376" s="15">
        <v>21</v>
      </c>
      <c r="I376" s="195" t="str">
        <f>"W" &amp;Table1[[#This Row],[WeekNum]]</f>
        <v>W21</v>
      </c>
      <c r="J376" s="195" t="str">
        <f t="shared" si="11"/>
        <v>22-W21</v>
      </c>
      <c r="K376" s="11" t="s">
        <v>656</v>
      </c>
      <c r="L376" s="11"/>
      <c r="M376" s="11" t="s">
        <v>72</v>
      </c>
      <c r="N376" s="11" t="s">
        <v>428</v>
      </c>
      <c r="O376" s="266" t="s">
        <v>372</v>
      </c>
      <c r="P376" s="11" t="s">
        <v>373</v>
      </c>
      <c r="Q376" s="11" t="s">
        <v>419</v>
      </c>
      <c r="R376" s="11">
        <v>2000</v>
      </c>
      <c r="S376" s="11">
        <v>503.99999999999994</v>
      </c>
      <c r="T376" s="11">
        <f>ABS(Table1[[#This Row],[Prod]]-Table1[[#This Row],[Planned]])</f>
        <v>1496</v>
      </c>
      <c r="U376" s="213">
        <f>IF(ABS(Table1[[#This Row],[Prod]]-Table1[[#This Row],[Planned]])&gt;Table1[[#This Row],[Planned]],0,IF(Table1[[#This Row],[Planned]]=0,0,1-ABS(Table1[[#This Row],[Prod]]-Table1[[#This Row],[Planned]])/Table1[[#This Row],[Planned]]))</f>
        <v>0.252</v>
      </c>
      <c r="V376" s="11"/>
      <c r="W376" s="11"/>
      <c r="X376" s="27">
        <v>500</v>
      </c>
      <c r="Y376" s="11">
        <f>Table1[[#This Row],[Prod]]</f>
        <v>503.99999999999994</v>
      </c>
      <c r="Z376" s="11">
        <f>ABS(Table1[[#This Row],[Prod2]]-Table1[[#This Row],[Plan Revised]])</f>
        <v>3.9999999999999432</v>
      </c>
      <c r="AA376" s="213">
        <f>IF(ABS(Table1[[#This Row],[Prod2]]-Table1[[#This Row],[Plan Revised]])&gt;Table1[[#This Row],[Plan Revised]],0,IF(Table1[[#This Row],[Plan Revised]]=0,0,1-ABS(Table1[[#This Row],[Prod2]]-Table1[[#This Row],[Plan Revised]])/Table1[[#This Row],[Plan Revised]]))</f>
        <v>0.9920000000000001</v>
      </c>
      <c r="AB376" s="11"/>
      <c r="AC376" s="30"/>
      <c r="AD376"/>
      <c r="AF376"/>
    </row>
    <row r="377" spans="1:32">
      <c r="A377" s="15" t="str">
        <f>IF(Table1[Week]=WeekSel,"Yes","No")</f>
        <v>No</v>
      </c>
      <c r="B377" s="15" t="str">
        <f>IF((Table1[StartDate]&gt;=Date.GraphMin)*(Table1[StartDate]&lt;=Date.GraphMax)=1,"Yes","No")</f>
        <v>Yes</v>
      </c>
      <c r="C377" s="15" t="str">
        <f>IF(OR(Table1[[#This Row],[Site]]="FOOD MILLING",Table1[[#This Row],[Site]]="GODACO"), "No", "Yes")</f>
        <v>Yes</v>
      </c>
      <c r="D377" s="40">
        <f>MAX(DATE(Table1[Year],1,1),DATE(Table1[Year],1,1)-WEEKDAY(DATE(Table1[Year],1,1),2)+(Table1[WeekNum]-1)*7+1)</f>
        <v>44697</v>
      </c>
      <c r="E377" s="40">
        <f>MIN(DATE(Table1[Year]+1,1,0),DATE(Table1[Year],1,1)-WEEKDAY(DATE(Table1[Year],1,1),2)+Table1[WeekNum]*7)</f>
        <v>44703</v>
      </c>
      <c r="F377" s="15">
        <v>2022</v>
      </c>
      <c r="G377" s="15">
        <f t="shared" si="10"/>
        <v>5</v>
      </c>
      <c r="H377" s="15">
        <v>21</v>
      </c>
      <c r="I377" s="195" t="str">
        <f>"W" &amp;Table1[[#This Row],[WeekNum]]</f>
        <v>W21</v>
      </c>
      <c r="J377" s="195" t="str">
        <f t="shared" si="11"/>
        <v>22-W21</v>
      </c>
      <c r="K377" s="11" t="s">
        <v>657</v>
      </c>
      <c r="L377" s="11"/>
      <c r="M377" s="11" t="s">
        <v>72</v>
      </c>
      <c r="N377" s="11" t="s">
        <v>428</v>
      </c>
      <c r="O377" s="266" t="s">
        <v>372</v>
      </c>
      <c r="P377" s="11" t="s">
        <v>373</v>
      </c>
      <c r="Q377" s="11" t="s">
        <v>419</v>
      </c>
      <c r="R377" s="11">
        <v>0</v>
      </c>
      <c r="S377" s="11">
        <v>0</v>
      </c>
      <c r="T377" s="11">
        <f>ABS(Table1[[#This Row],[Prod]]-Table1[[#This Row],[Planned]])</f>
        <v>0</v>
      </c>
      <c r="U377" s="213">
        <f>IF(ABS(Table1[[#This Row],[Prod]]-Table1[[#This Row],[Planned]])&gt;Table1[[#This Row],[Planned]],0,IF(Table1[[#This Row],[Planned]]=0,0,1-ABS(Table1[[#This Row],[Prod]]-Table1[[#This Row],[Planned]])/Table1[[#This Row],[Planned]]))</f>
        <v>0</v>
      </c>
      <c r="V377" s="11"/>
      <c r="W377" s="11"/>
      <c r="X377" s="27">
        <v>0</v>
      </c>
      <c r="Y377" s="11">
        <f>Table1[[#This Row],[Prod]]</f>
        <v>0</v>
      </c>
      <c r="Z377" s="11">
        <f>ABS(Table1[[#This Row],[Prod2]]-Table1[[#This Row],[Plan Revised]])</f>
        <v>0</v>
      </c>
      <c r="AA377" s="213">
        <f>IF(ABS(Table1[[#This Row],[Prod2]]-Table1[[#This Row],[Plan Revised]])&gt;Table1[[#This Row],[Plan Revised]],0,IF(Table1[[#This Row],[Plan Revised]]=0,0,1-ABS(Table1[[#This Row],[Prod2]]-Table1[[#This Row],[Plan Revised]])/Table1[[#This Row],[Plan Revised]]))</f>
        <v>0</v>
      </c>
      <c r="AB377" s="11"/>
      <c r="AC377" s="30"/>
      <c r="AD377"/>
      <c r="AF377"/>
    </row>
    <row r="378" spans="1:32">
      <c r="A378" s="15" t="str">
        <f>IF(Table1[Week]=WeekSel,"Yes","No")</f>
        <v>No</v>
      </c>
      <c r="B378" s="15" t="str">
        <f>IF((Table1[StartDate]&gt;=Date.GraphMin)*(Table1[StartDate]&lt;=Date.GraphMax)=1,"Yes","No")</f>
        <v>Yes</v>
      </c>
      <c r="C378" s="15" t="str">
        <f>IF(OR(Table1[[#This Row],[Site]]="FOOD MILLING",Table1[[#This Row],[Site]]="GODACO"), "No", "Yes")</f>
        <v>Yes</v>
      </c>
      <c r="D378" s="40">
        <f>MAX(DATE(Table1[Year],1,1),DATE(Table1[Year],1,1)-WEEKDAY(DATE(Table1[Year],1,1),2)+(Table1[WeekNum]-1)*7+1)</f>
        <v>44697</v>
      </c>
      <c r="E378" s="40">
        <f>MIN(DATE(Table1[Year]+1,1,0),DATE(Table1[Year],1,1)-WEEKDAY(DATE(Table1[Year],1,1),2)+Table1[WeekNum]*7)</f>
        <v>44703</v>
      </c>
      <c r="F378" s="15">
        <v>2022</v>
      </c>
      <c r="G378" s="15">
        <f t="shared" si="10"/>
        <v>5</v>
      </c>
      <c r="H378" s="15">
        <v>21</v>
      </c>
      <c r="I378" s="195" t="str">
        <f>"W" &amp;Table1[[#This Row],[WeekNum]]</f>
        <v>W21</v>
      </c>
      <c r="J378" s="195" t="str">
        <f t="shared" si="11"/>
        <v>22-W21</v>
      </c>
      <c r="K378" s="11" t="s">
        <v>658</v>
      </c>
      <c r="L378" s="11"/>
      <c r="M378" s="11" t="s">
        <v>72</v>
      </c>
      <c r="N378" s="11" t="s">
        <v>428</v>
      </c>
      <c r="O378" s="266" t="s">
        <v>374</v>
      </c>
      <c r="P378" s="11" t="s">
        <v>376</v>
      </c>
      <c r="Q378" s="11" t="s">
        <v>419</v>
      </c>
      <c r="R378" s="11">
        <v>0</v>
      </c>
      <c r="S378" s="11">
        <v>0</v>
      </c>
      <c r="T378" s="11">
        <f>ABS(Table1[[#This Row],[Prod]]-Table1[[#This Row],[Planned]])</f>
        <v>0</v>
      </c>
      <c r="U378" s="213">
        <f>IF(ABS(Table1[[#This Row],[Prod]]-Table1[[#This Row],[Planned]])&gt;Table1[[#This Row],[Planned]],0,IF(Table1[[#This Row],[Planned]]=0,0,1-ABS(Table1[[#This Row],[Prod]]-Table1[[#This Row],[Planned]])/Table1[[#This Row],[Planned]]))</f>
        <v>0</v>
      </c>
      <c r="V378" s="11"/>
      <c r="W378" s="11"/>
      <c r="X378" s="27">
        <v>0</v>
      </c>
      <c r="Y378" s="11">
        <f>Table1[[#This Row],[Prod]]</f>
        <v>0</v>
      </c>
      <c r="Z378" s="11">
        <f>ABS(Table1[[#This Row],[Prod2]]-Table1[[#This Row],[Plan Revised]])</f>
        <v>0</v>
      </c>
      <c r="AA378" s="213">
        <f>IF(ABS(Table1[[#This Row],[Prod2]]-Table1[[#This Row],[Plan Revised]])&gt;Table1[[#This Row],[Plan Revised]],0,IF(Table1[[#This Row],[Plan Revised]]=0,0,1-ABS(Table1[[#This Row],[Prod2]]-Table1[[#This Row],[Plan Revised]])/Table1[[#This Row],[Plan Revised]]))</f>
        <v>0</v>
      </c>
      <c r="AB378" s="11"/>
      <c r="AC378" s="30"/>
      <c r="AD378"/>
      <c r="AF378"/>
    </row>
    <row r="379" spans="1:32">
      <c r="A379" s="15" t="str">
        <f>IF(Table1[Week]=WeekSel,"Yes","No")</f>
        <v>No</v>
      </c>
      <c r="B379" s="15" t="str">
        <f>IF((Table1[StartDate]&gt;=Date.GraphMin)*(Table1[StartDate]&lt;=Date.GraphMax)=1,"Yes","No")</f>
        <v>Yes</v>
      </c>
      <c r="C379" s="15" t="str">
        <f>IF(OR(Table1[[#This Row],[Site]]="FOOD MILLING",Table1[[#This Row],[Site]]="GODACO"), "No", "Yes")</f>
        <v>Yes</v>
      </c>
      <c r="D379" s="40">
        <f>MAX(DATE(Table1[Year],1,1),DATE(Table1[Year],1,1)-WEEKDAY(DATE(Table1[Year],1,1),2)+(Table1[WeekNum]-1)*7+1)</f>
        <v>44697</v>
      </c>
      <c r="E379" s="40">
        <f>MIN(DATE(Table1[Year]+1,1,0),DATE(Table1[Year],1,1)-WEEKDAY(DATE(Table1[Year],1,1),2)+Table1[WeekNum]*7)</f>
        <v>44703</v>
      </c>
      <c r="F379" s="15">
        <v>2022</v>
      </c>
      <c r="G379" s="15">
        <f t="shared" si="10"/>
        <v>5</v>
      </c>
      <c r="H379" s="15">
        <v>21</v>
      </c>
      <c r="I379" s="195" t="str">
        <f>"W" &amp;Table1[[#This Row],[WeekNum]]</f>
        <v>W21</v>
      </c>
      <c r="J379" s="195" t="str">
        <f t="shared" si="11"/>
        <v>22-W21</v>
      </c>
      <c r="K379" s="11" t="s">
        <v>659</v>
      </c>
      <c r="L379" s="11"/>
      <c r="M379" s="11" t="s">
        <v>72</v>
      </c>
      <c r="N379" s="11" t="s">
        <v>428</v>
      </c>
      <c r="O379" s="266" t="s">
        <v>374</v>
      </c>
      <c r="P379" s="11" t="s">
        <v>376</v>
      </c>
      <c r="Q379" s="11" t="s">
        <v>419</v>
      </c>
      <c r="R379" s="11">
        <v>0</v>
      </c>
      <c r="S379" s="11">
        <v>0</v>
      </c>
      <c r="T379" s="11">
        <f>ABS(Table1[[#This Row],[Prod]]-Table1[[#This Row],[Planned]])</f>
        <v>0</v>
      </c>
      <c r="U379" s="213">
        <f>IF(ABS(Table1[[#This Row],[Prod]]-Table1[[#This Row],[Planned]])&gt;Table1[[#This Row],[Planned]],0,IF(Table1[[#This Row],[Planned]]=0,0,1-ABS(Table1[[#This Row],[Prod]]-Table1[[#This Row],[Planned]])/Table1[[#This Row],[Planned]]))</f>
        <v>0</v>
      </c>
      <c r="V379" s="11"/>
      <c r="W379" s="11"/>
      <c r="X379" s="27">
        <v>0</v>
      </c>
      <c r="Y379" s="11">
        <f>Table1[[#This Row],[Prod]]</f>
        <v>0</v>
      </c>
      <c r="Z379" s="11">
        <f>ABS(Table1[[#This Row],[Prod2]]-Table1[[#This Row],[Plan Revised]])</f>
        <v>0</v>
      </c>
      <c r="AA379" s="213">
        <f>IF(ABS(Table1[[#This Row],[Prod2]]-Table1[[#This Row],[Plan Revised]])&gt;Table1[[#This Row],[Plan Revised]],0,IF(Table1[[#This Row],[Plan Revised]]=0,0,1-ABS(Table1[[#This Row],[Prod2]]-Table1[[#This Row],[Plan Revised]])/Table1[[#This Row],[Plan Revised]]))</f>
        <v>0</v>
      </c>
      <c r="AB379" s="11"/>
      <c r="AC379" s="30"/>
      <c r="AD379"/>
      <c r="AF379"/>
    </row>
    <row r="380" spans="1:32">
      <c r="A380" s="15" t="str">
        <f>IF(Table1[Week]=WeekSel,"Yes","No")</f>
        <v>No</v>
      </c>
      <c r="B380" s="15" t="str">
        <f>IF((Table1[StartDate]&gt;=Date.GraphMin)*(Table1[StartDate]&lt;=Date.GraphMax)=1,"Yes","No")</f>
        <v>Yes</v>
      </c>
      <c r="C380" s="15" t="str">
        <f>IF(OR(Table1[[#This Row],[Site]]="FOOD MILLING",Table1[[#This Row],[Site]]="GODACO"), "No", "Yes")</f>
        <v>Yes</v>
      </c>
      <c r="D380" s="40">
        <f>MAX(DATE(Table1[Year],1,1),DATE(Table1[Year],1,1)-WEEKDAY(DATE(Table1[Year],1,1),2)+(Table1[WeekNum]-1)*7+1)</f>
        <v>44697</v>
      </c>
      <c r="E380" s="40">
        <f>MIN(DATE(Table1[Year]+1,1,0),DATE(Table1[Year],1,1)-WEEKDAY(DATE(Table1[Year],1,1),2)+Table1[WeekNum]*7)</f>
        <v>44703</v>
      </c>
      <c r="F380" s="15">
        <v>2022</v>
      </c>
      <c r="G380" s="15">
        <f t="shared" si="10"/>
        <v>5</v>
      </c>
      <c r="H380" s="15">
        <v>21</v>
      </c>
      <c r="I380" s="195" t="str">
        <f>"W" &amp;Table1[[#This Row],[WeekNum]]</f>
        <v>W21</v>
      </c>
      <c r="J380" s="195" t="str">
        <f t="shared" si="11"/>
        <v>22-W21</v>
      </c>
      <c r="K380" s="11" t="s">
        <v>660</v>
      </c>
      <c r="L380" s="11"/>
      <c r="M380" s="11" t="s">
        <v>72</v>
      </c>
      <c r="N380" s="11" t="s">
        <v>428</v>
      </c>
      <c r="O380" s="266" t="s">
        <v>374</v>
      </c>
      <c r="P380" s="11" t="s">
        <v>376</v>
      </c>
      <c r="Q380" s="11" t="s">
        <v>419</v>
      </c>
      <c r="R380" s="11">
        <v>3500</v>
      </c>
      <c r="S380" s="11">
        <v>3620</v>
      </c>
      <c r="T380" s="11">
        <f>ABS(Table1[[#This Row],[Prod]]-Table1[[#This Row],[Planned]])</f>
        <v>120</v>
      </c>
      <c r="U380" s="213">
        <f>IF(ABS(Table1[[#This Row],[Prod]]-Table1[[#This Row],[Planned]])&gt;Table1[[#This Row],[Planned]],0,IF(Table1[[#This Row],[Planned]]=0,0,1-ABS(Table1[[#This Row],[Prod]]-Table1[[#This Row],[Planned]])/Table1[[#This Row],[Planned]]))</f>
        <v>0.96571428571428575</v>
      </c>
      <c r="V380" s="11"/>
      <c r="W380" s="11"/>
      <c r="X380" s="27">
        <v>3500</v>
      </c>
      <c r="Y380" s="11">
        <f>Table1[[#This Row],[Prod]]</f>
        <v>3620</v>
      </c>
      <c r="Z380" s="11">
        <f>ABS(Table1[[#This Row],[Prod2]]-Table1[[#This Row],[Plan Revised]])</f>
        <v>120</v>
      </c>
      <c r="AA380" s="213">
        <f>IF(ABS(Table1[[#This Row],[Prod2]]-Table1[[#This Row],[Plan Revised]])&gt;Table1[[#This Row],[Plan Revised]],0,IF(Table1[[#This Row],[Plan Revised]]=0,0,1-ABS(Table1[[#This Row],[Prod2]]-Table1[[#This Row],[Plan Revised]])/Table1[[#This Row],[Plan Revised]]))</f>
        <v>0.96571428571428575</v>
      </c>
      <c r="AB380" s="11"/>
      <c r="AC380" s="30"/>
      <c r="AD380"/>
      <c r="AF380"/>
    </row>
    <row r="381" spans="1:32">
      <c r="A381" s="15" t="str">
        <f>IF(Table1[Week]=WeekSel,"Yes","No")</f>
        <v>No</v>
      </c>
      <c r="B381" s="15" t="str">
        <f>IF((Table1[StartDate]&gt;=Date.GraphMin)*(Table1[StartDate]&lt;=Date.GraphMax)=1,"Yes","No")</f>
        <v>Yes</v>
      </c>
      <c r="C381" s="15" t="str">
        <f>IF(OR(Table1[[#This Row],[Site]]="FOOD MILLING",Table1[[#This Row],[Site]]="GODACO"), "No", "Yes")</f>
        <v>Yes</v>
      </c>
      <c r="D381" s="40">
        <f>MAX(DATE(Table1[Year],1,1),DATE(Table1[Year],1,1)-WEEKDAY(DATE(Table1[Year],1,1),2)+(Table1[WeekNum]-1)*7+1)</f>
        <v>44697</v>
      </c>
      <c r="E381" s="40">
        <f>MIN(DATE(Table1[Year]+1,1,0),DATE(Table1[Year],1,1)-WEEKDAY(DATE(Table1[Year],1,1),2)+Table1[WeekNum]*7)</f>
        <v>44703</v>
      </c>
      <c r="F381" s="15">
        <v>2022</v>
      </c>
      <c r="G381" s="15">
        <f t="shared" si="10"/>
        <v>5</v>
      </c>
      <c r="H381" s="15">
        <v>21</v>
      </c>
      <c r="I381" s="195" t="str">
        <f>"W" &amp;Table1[[#This Row],[WeekNum]]</f>
        <v>W21</v>
      </c>
      <c r="J381" s="195" t="str">
        <f t="shared" si="11"/>
        <v>22-W21</v>
      </c>
      <c r="K381" s="11" t="s">
        <v>661</v>
      </c>
      <c r="L381" s="11"/>
      <c r="M381" s="11" t="s">
        <v>72</v>
      </c>
      <c r="N381" s="11" t="s">
        <v>428</v>
      </c>
      <c r="O381" s="266" t="s">
        <v>374</v>
      </c>
      <c r="P381" s="11" t="s">
        <v>376</v>
      </c>
      <c r="Q381" s="11" t="s">
        <v>421</v>
      </c>
      <c r="R381" s="11">
        <v>0</v>
      </c>
      <c r="S381" s="11">
        <v>0</v>
      </c>
      <c r="T381" s="11">
        <f>ABS(Table1[[#This Row],[Prod]]-Table1[[#This Row],[Planned]])</f>
        <v>0</v>
      </c>
      <c r="U381" s="213">
        <f>IF(ABS(Table1[[#This Row],[Prod]]-Table1[[#This Row],[Planned]])&gt;Table1[[#This Row],[Planned]],0,IF(Table1[[#This Row],[Planned]]=0,0,1-ABS(Table1[[#This Row],[Prod]]-Table1[[#This Row],[Planned]])/Table1[[#This Row],[Planned]]))</f>
        <v>0</v>
      </c>
      <c r="V381" s="11"/>
      <c r="W381" s="11"/>
      <c r="X381" s="27">
        <v>0</v>
      </c>
      <c r="Y381" s="11">
        <f>Table1[[#This Row],[Prod]]</f>
        <v>0</v>
      </c>
      <c r="Z381" s="11">
        <f>ABS(Table1[[#This Row],[Prod2]]-Table1[[#This Row],[Plan Revised]])</f>
        <v>0</v>
      </c>
      <c r="AA381" s="213">
        <f>IF(ABS(Table1[[#This Row],[Prod2]]-Table1[[#This Row],[Plan Revised]])&gt;Table1[[#This Row],[Plan Revised]],0,IF(Table1[[#This Row],[Plan Revised]]=0,0,1-ABS(Table1[[#This Row],[Prod2]]-Table1[[#This Row],[Plan Revised]])/Table1[[#This Row],[Plan Revised]]))</f>
        <v>0</v>
      </c>
      <c r="AB381" s="11"/>
      <c r="AC381" s="30"/>
      <c r="AD381"/>
      <c r="AF381"/>
    </row>
    <row r="382" spans="1:32">
      <c r="A382" s="15" t="str">
        <f>IF(Table1[Week]=WeekSel,"Yes","No")</f>
        <v>No</v>
      </c>
      <c r="B382" s="15" t="str">
        <f>IF((Table1[StartDate]&gt;=Date.GraphMin)*(Table1[StartDate]&lt;=Date.GraphMax)=1,"Yes","No")</f>
        <v>Yes</v>
      </c>
      <c r="C382" s="15" t="str">
        <f>IF(OR(Table1[[#This Row],[Site]]="FOOD MILLING",Table1[[#This Row],[Site]]="GODACO"), "No", "Yes")</f>
        <v>Yes</v>
      </c>
      <c r="D382" s="40">
        <f>MAX(DATE(Table1[Year],1,1),DATE(Table1[Year],1,1)-WEEKDAY(DATE(Table1[Year],1,1),2)+(Table1[WeekNum]-1)*7+1)</f>
        <v>44697</v>
      </c>
      <c r="E382" s="40">
        <f>MIN(DATE(Table1[Year]+1,1,0),DATE(Table1[Year],1,1)-WEEKDAY(DATE(Table1[Year],1,1),2)+Table1[WeekNum]*7)</f>
        <v>44703</v>
      </c>
      <c r="F382" s="15">
        <v>2022</v>
      </c>
      <c r="G382" s="15">
        <f t="shared" si="10"/>
        <v>5</v>
      </c>
      <c r="H382" s="15">
        <v>21</v>
      </c>
      <c r="I382" s="195" t="str">
        <f>"W" &amp;Table1[[#This Row],[WeekNum]]</f>
        <v>W21</v>
      </c>
      <c r="J382" s="195" t="str">
        <f t="shared" si="11"/>
        <v>22-W21</v>
      </c>
      <c r="K382" s="11" t="s">
        <v>661</v>
      </c>
      <c r="L382" s="11"/>
      <c r="M382" s="11" t="s">
        <v>72</v>
      </c>
      <c r="N382" s="11" t="s">
        <v>428</v>
      </c>
      <c r="O382" s="266" t="s">
        <v>374</v>
      </c>
      <c r="P382" s="11" t="s">
        <v>376</v>
      </c>
      <c r="Q382" s="11" t="s">
        <v>419</v>
      </c>
      <c r="R382" s="11">
        <v>0</v>
      </c>
      <c r="S382" s="11"/>
      <c r="T382" s="11">
        <f>ABS(Table1[[#This Row],[Prod]]-Table1[[#This Row],[Planned]])</f>
        <v>0</v>
      </c>
      <c r="U382" s="213">
        <f>IF(ABS(Table1[[#This Row],[Prod]]-Table1[[#This Row],[Planned]])&gt;Table1[[#This Row],[Planned]],0,IF(Table1[[#This Row],[Planned]]=0,0,1-ABS(Table1[[#This Row],[Prod]]-Table1[[#This Row],[Planned]])/Table1[[#This Row],[Planned]]))</f>
        <v>0</v>
      </c>
      <c r="V382" s="11"/>
      <c r="W382" s="11"/>
      <c r="X382" s="27">
        <v>0</v>
      </c>
      <c r="Y382" s="11">
        <f>Table1[[#This Row],[Prod]]</f>
        <v>0</v>
      </c>
      <c r="Z382" s="11">
        <f>ABS(Table1[[#This Row],[Prod2]]-Table1[[#This Row],[Plan Revised]])</f>
        <v>0</v>
      </c>
      <c r="AA382" s="213">
        <f>IF(ABS(Table1[[#This Row],[Prod2]]-Table1[[#This Row],[Plan Revised]])&gt;Table1[[#This Row],[Plan Revised]],0,IF(Table1[[#This Row],[Plan Revised]]=0,0,1-ABS(Table1[[#This Row],[Prod2]]-Table1[[#This Row],[Plan Revised]])/Table1[[#This Row],[Plan Revised]]))</f>
        <v>0</v>
      </c>
      <c r="AB382" s="11"/>
      <c r="AC382" s="30"/>
      <c r="AD382"/>
      <c r="AF382"/>
    </row>
    <row r="383" spans="1:32">
      <c r="A383" s="15" t="str">
        <f>IF(Table1[Week]=WeekSel,"Yes","No")</f>
        <v>No</v>
      </c>
      <c r="B383" s="15" t="str">
        <f>IF((Table1[StartDate]&gt;=Date.GraphMin)*(Table1[StartDate]&lt;=Date.GraphMax)=1,"Yes","No")</f>
        <v>Yes</v>
      </c>
      <c r="C383" s="15" t="str">
        <f>IF(OR(Table1[[#This Row],[Site]]="FOOD MILLING",Table1[[#This Row],[Site]]="GODACO"), "No", "Yes")</f>
        <v>Yes</v>
      </c>
      <c r="D383" s="40">
        <f>MAX(DATE(Table1[Year],1,1),DATE(Table1[Year],1,1)-WEEKDAY(DATE(Table1[Year],1,1),2)+(Table1[WeekNum]-1)*7+1)</f>
        <v>44697</v>
      </c>
      <c r="E383" s="40">
        <f>MIN(DATE(Table1[Year]+1,1,0),DATE(Table1[Year],1,1)-WEEKDAY(DATE(Table1[Year],1,1),2)+Table1[WeekNum]*7)</f>
        <v>44703</v>
      </c>
      <c r="F383" s="15">
        <v>2022</v>
      </c>
      <c r="G383" s="15">
        <f t="shared" si="10"/>
        <v>5</v>
      </c>
      <c r="H383" s="15">
        <v>21</v>
      </c>
      <c r="I383" s="195" t="str">
        <f>"W" &amp;Table1[[#This Row],[WeekNum]]</f>
        <v>W21</v>
      </c>
      <c r="J383" s="195" t="str">
        <f t="shared" si="11"/>
        <v>22-W21</v>
      </c>
      <c r="K383" s="11" t="s">
        <v>662</v>
      </c>
      <c r="L383" s="11"/>
      <c r="M383" s="11" t="s">
        <v>72</v>
      </c>
      <c r="N383" s="11" t="s">
        <v>428</v>
      </c>
      <c r="O383" s="266" t="s">
        <v>374</v>
      </c>
      <c r="P383" s="11" t="s">
        <v>376</v>
      </c>
      <c r="Q383" s="11" t="s">
        <v>419</v>
      </c>
      <c r="R383" s="11">
        <v>17000</v>
      </c>
      <c r="S383" s="11">
        <v>18550.5</v>
      </c>
      <c r="T383" s="11">
        <f>ABS(Table1[[#This Row],[Prod]]-Table1[[#This Row],[Planned]])</f>
        <v>1550.5</v>
      </c>
      <c r="U383" s="213">
        <f>IF(ABS(Table1[[#This Row],[Prod]]-Table1[[#This Row],[Planned]])&gt;Table1[[#This Row],[Planned]],0,IF(Table1[[#This Row],[Planned]]=0,0,1-ABS(Table1[[#This Row],[Prod]]-Table1[[#This Row],[Planned]])/Table1[[#This Row],[Planned]]))</f>
        <v>0.90879411764705886</v>
      </c>
      <c r="V383" s="11"/>
      <c r="W383" s="11"/>
      <c r="X383" s="27">
        <v>20500</v>
      </c>
      <c r="Y383" s="11">
        <f>Table1[[#This Row],[Prod]]</f>
        <v>18550.5</v>
      </c>
      <c r="Z383" s="11">
        <f>ABS(Table1[[#This Row],[Prod2]]-Table1[[#This Row],[Plan Revised]])</f>
        <v>1949.5</v>
      </c>
      <c r="AA383" s="213">
        <f>IF(ABS(Table1[[#This Row],[Prod2]]-Table1[[#This Row],[Plan Revised]])&gt;Table1[[#This Row],[Plan Revised]],0,IF(Table1[[#This Row],[Plan Revised]]=0,0,1-ABS(Table1[[#This Row],[Prod2]]-Table1[[#This Row],[Plan Revised]])/Table1[[#This Row],[Plan Revised]]))</f>
        <v>0.90490243902439027</v>
      </c>
      <c r="AB383" s="11"/>
      <c r="AC383" s="30"/>
      <c r="AD383"/>
      <c r="AF383"/>
    </row>
    <row r="384" spans="1:32">
      <c r="A384" s="15" t="str">
        <f>IF(Table1[Week]=WeekSel,"Yes","No")</f>
        <v>No</v>
      </c>
      <c r="B384" s="15" t="str">
        <f>IF((Table1[StartDate]&gt;=Date.GraphMin)*(Table1[StartDate]&lt;=Date.GraphMax)=1,"Yes","No")</f>
        <v>Yes</v>
      </c>
      <c r="C384" s="15" t="str">
        <f>IF(OR(Table1[[#This Row],[Site]]="FOOD MILLING",Table1[[#This Row],[Site]]="GODACO"), "No", "Yes")</f>
        <v>Yes</v>
      </c>
      <c r="D384" s="40">
        <f>MAX(DATE(Table1[Year],1,1),DATE(Table1[Year],1,1)-WEEKDAY(DATE(Table1[Year],1,1),2)+(Table1[WeekNum]-1)*7+1)</f>
        <v>44697</v>
      </c>
      <c r="E384" s="40">
        <f>MIN(DATE(Table1[Year]+1,1,0),DATE(Table1[Year],1,1)-WEEKDAY(DATE(Table1[Year],1,1),2)+Table1[WeekNum]*7)</f>
        <v>44703</v>
      </c>
      <c r="F384" s="15">
        <v>2022</v>
      </c>
      <c r="G384" s="15">
        <f t="shared" si="10"/>
        <v>5</v>
      </c>
      <c r="H384" s="15">
        <v>21</v>
      </c>
      <c r="I384" s="195" t="str">
        <f>"W" &amp;Table1[[#This Row],[WeekNum]]</f>
        <v>W21</v>
      </c>
      <c r="J384" s="195" t="str">
        <f t="shared" si="11"/>
        <v>22-W21</v>
      </c>
      <c r="K384" s="11" t="s">
        <v>663</v>
      </c>
      <c r="L384" s="11"/>
      <c r="M384" s="11" t="s">
        <v>72</v>
      </c>
      <c r="N384" s="11" t="s">
        <v>428</v>
      </c>
      <c r="O384" s="266" t="s">
        <v>374</v>
      </c>
      <c r="P384" s="11" t="s">
        <v>376</v>
      </c>
      <c r="Q384" s="11" t="s">
        <v>421</v>
      </c>
      <c r="R384" s="11"/>
      <c r="S384" s="11">
        <v>0</v>
      </c>
      <c r="T384" s="11">
        <f>ABS(Table1[[#This Row],[Prod]]-Table1[[#This Row],[Planned]])</f>
        <v>0</v>
      </c>
      <c r="U384" s="213">
        <f>IF(ABS(Table1[[#This Row],[Prod]]-Table1[[#This Row],[Planned]])&gt;Table1[[#This Row],[Planned]],0,IF(Table1[[#This Row],[Planned]]=0,0,1-ABS(Table1[[#This Row],[Prod]]-Table1[[#This Row],[Planned]])/Table1[[#This Row],[Planned]]))</f>
        <v>0</v>
      </c>
      <c r="V384" s="11"/>
      <c r="W384" s="11"/>
      <c r="X384" s="27"/>
      <c r="Y384" s="11">
        <f>Table1[[#This Row],[Prod]]</f>
        <v>0</v>
      </c>
      <c r="Z384" s="11">
        <f>ABS(Table1[[#This Row],[Prod2]]-Table1[[#This Row],[Plan Revised]])</f>
        <v>0</v>
      </c>
      <c r="AA384" s="213">
        <f>IF(ABS(Table1[[#This Row],[Prod2]]-Table1[[#This Row],[Plan Revised]])&gt;Table1[[#This Row],[Plan Revised]],0,IF(Table1[[#This Row],[Plan Revised]]=0,0,1-ABS(Table1[[#This Row],[Prod2]]-Table1[[#This Row],[Plan Revised]])/Table1[[#This Row],[Plan Revised]]))</f>
        <v>0</v>
      </c>
      <c r="AB384" s="11"/>
      <c r="AC384" s="30"/>
      <c r="AD384"/>
      <c r="AF384"/>
    </row>
    <row r="385" spans="1:32">
      <c r="A385" s="15" t="str">
        <f>IF(Table1[Week]=WeekSel,"Yes","No")</f>
        <v>No</v>
      </c>
      <c r="B385" s="15" t="str">
        <f>IF((Table1[StartDate]&gt;=Date.GraphMin)*(Table1[StartDate]&lt;=Date.GraphMax)=1,"Yes","No")</f>
        <v>Yes</v>
      </c>
      <c r="C385" s="15" t="str">
        <f>IF(OR(Table1[[#This Row],[Site]]="FOOD MILLING",Table1[[#This Row],[Site]]="GODACO"), "No", "Yes")</f>
        <v>Yes</v>
      </c>
      <c r="D385" s="40">
        <f>MAX(DATE(Table1[Year],1,1),DATE(Table1[Year],1,1)-WEEKDAY(DATE(Table1[Year],1,1),2)+(Table1[WeekNum]-1)*7+1)</f>
        <v>44697</v>
      </c>
      <c r="E385" s="40">
        <f>MIN(DATE(Table1[Year]+1,1,0),DATE(Table1[Year],1,1)-WEEKDAY(DATE(Table1[Year],1,1),2)+Table1[WeekNum]*7)</f>
        <v>44703</v>
      </c>
      <c r="F385" s="15">
        <v>2022</v>
      </c>
      <c r="G385" s="15">
        <f t="shared" si="10"/>
        <v>5</v>
      </c>
      <c r="H385" s="15">
        <v>21</v>
      </c>
      <c r="I385" s="195" t="str">
        <f>"W" &amp;Table1[[#This Row],[WeekNum]]</f>
        <v>W21</v>
      </c>
      <c r="J385" s="195" t="str">
        <f t="shared" si="11"/>
        <v>22-W21</v>
      </c>
      <c r="K385" s="11" t="s">
        <v>663</v>
      </c>
      <c r="L385" s="11"/>
      <c r="M385" s="11" t="s">
        <v>72</v>
      </c>
      <c r="N385" s="11" t="s">
        <v>428</v>
      </c>
      <c r="O385" s="266" t="s">
        <v>374</v>
      </c>
      <c r="P385" s="11" t="s">
        <v>376</v>
      </c>
      <c r="Q385" s="11" t="s">
        <v>419</v>
      </c>
      <c r="R385" s="11">
        <v>3500</v>
      </c>
      <c r="S385" s="11"/>
      <c r="T385" s="11">
        <f>ABS(Table1[[#This Row],[Prod]]-Table1[[#This Row],[Planned]])</f>
        <v>3500</v>
      </c>
      <c r="U385" s="213">
        <f>IF(ABS(Table1[[#This Row],[Prod]]-Table1[[#This Row],[Planned]])&gt;Table1[[#This Row],[Planned]],0,IF(Table1[[#This Row],[Planned]]=0,0,1-ABS(Table1[[#This Row],[Prod]]-Table1[[#This Row],[Planned]])/Table1[[#This Row],[Planned]]))</f>
        <v>0</v>
      </c>
      <c r="V385" s="11"/>
      <c r="W385" s="11"/>
      <c r="X385" s="27">
        <v>0</v>
      </c>
      <c r="Y385" s="11">
        <f>Table1[[#This Row],[Prod]]</f>
        <v>0</v>
      </c>
      <c r="Z385" s="11">
        <f>ABS(Table1[[#This Row],[Prod2]]-Table1[[#This Row],[Plan Revised]])</f>
        <v>0</v>
      </c>
      <c r="AA385" s="213">
        <f>IF(ABS(Table1[[#This Row],[Prod2]]-Table1[[#This Row],[Plan Revised]])&gt;Table1[[#This Row],[Plan Revised]],0,IF(Table1[[#This Row],[Plan Revised]]=0,0,1-ABS(Table1[[#This Row],[Prod2]]-Table1[[#This Row],[Plan Revised]])/Table1[[#This Row],[Plan Revised]]))</f>
        <v>0</v>
      </c>
      <c r="AB385" s="11"/>
      <c r="AC385" s="30"/>
      <c r="AD385"/>
      <c r="AF385"/>
    </row>
    <row r="386" spans="1:32">
      <c r="A386" s="15" t="str">
        <f>IF(Table1[Week]=WeekSel,"Yes","No")</f>
        <v>No</v>
      </c>
      <c r="B386" s="15" t="str">
        <f>IF((Table1[StartDate]&gt;=Date.GraphMin)*(Table1[StartDate]&lt;=Date.GraphMax)=1,"Yes","No")</f>
        <v>Yes</v>
      </c>
      <c r="C386" s="15" t="str">
        <f>IF(OR(Table1[[#This Row],[Site]]="FOOD MILLING",Table1[[#This Row],[Site]]="GODACO"), "No", "Yes")</f>
        <v>Yes</v>
      </c>
      <c r="D386" s="40">
        <f>MAX(DATE(Table1[Year],1,1),DATE(Table1[Year],1,1)-WEEKDAY(DATE(Table1[Year],1,1),2)+(Table1[WeekNum]-1)*7+1)</f>
        <v>44697</v>
      </c>
      <c r="E386" s="40">
        <f>MIN(DATE(Table1[Year]+1,1,0),DATE(Table1[Year],1,1)-WEEKDAY(DATE(Table1[Year],1,1),2)+Table1[WeekNum]*7)</f>
        <v>44703</v>
      </c>
      <c r="F386" s="15">
        <v>2022</v>
      </c>
      <c r="G386" s="15">
        <f t="shared" ref="G386:G449" si="12">MONTH(DATE(F386,1,H386*7-2)-WEEKDAY(DATE(H386,1,2)))</f>
        <v>5</v>
      </c>
      <c r="H386" s="15">
        <v>21</v>
      </c>
      <c r="I386" s="195" t="str">
        <f>"W" &amp;Table1[[#This Row],[WeekNum]]</f>
        <v>W21</v>
      </c>
      <c r="J386" s="195" t="str">
        <f t="shared" ref="J386:J449" si="13">RIGHT(F386,2)&amp;"-"&amp;TEXT(H386,"W00")</f>
        <v>22-W21</v>
      </c>
      <c r="K386" s="11" t="s">
        <v>664</v>
      </c>
      <c r="L386" s="11"/>
      <c r="M386" s="11" t="s">
        <v>72</v>
      </c>
      <c r="N386" s="11" t="s">
        <v>428</v>
      </c>
      <c r="O386" s="266" t="s">
        <v>374</v>
      </c>
      <c r="P386" s="11" t="s">
        <v>379</v>
      </c>
      <c r="Q386" s="11" t="s">
        <v>421</v>
      </c>
      <c r="R386" s="11">
        <v>0</v>
      </c>
      <c r="S386" s="11">
        <v>0</v>
      </c>
      <c r="T386" s="11">
        <f>ABS(Table1[[#This Row],[Prod]]-Table1[[#This Row],[Planned]])</f>
        <v>0</v>
      </c>
      <c r="U386" s="213">
        <f>IF(ABS(Table1[[#This Row],[Prod]]-Table1[[#This Row],[Planned]])&gt;Table1[[#This Row],[Planned]],0,IF(Table1[[#This Row],[Planned]]=0,0,1-ABS(Table1[[#This Row],[Prod]]-Table1[[#This Row],[Planned]])/Table1[[#This Row],[Planned]]))</f>
        <v>0</v>
      </c>
      <c r="V386" s="11"/>
      <c r="W386" s="11"/>
      <c r="X386" s="27">
        <v>0</v>
      </c>
      <c r="Y386" s="11">
        <f>Table1[[#This Row],[Prod]]</f>
        <v>0</v>
      </c>
      <c r="Z386" s="11">
        <f>ABS(Table1[[#This Row],[Prod2]]-Table1[[#This Row],[Plan Revised]])</f>
        <v>0</v>
      </c>
      <c r="AA386" s="213">
        <f>IF(ABS(Table1[[#This Row],[Prod2]]-Table1[[#This Row],[Plan Revised]])&gt;Table1[[#This Row],[Plan Revised]],0,IF(Table1[[#This Row],[Plan Revised]]=0,0,1-ABS(Table1[[#This Row],[Prod2]]-Table1[[#This Row],[Plan Revised]])/Table1[[#This Row],[Plan Revised]]))</f>
        <v>0</v>
      </c>
      <c r="AB386" s="11"/>
      <c r="AC386" s="30"/>
      <c r="AD386"/>
      <c r="AF386"/>
    </row>
    <row r="387" spans="1:32">
      <c r="A387" s="15" t="str">
        <f>IF(Table1[Week]=WeekSel,"Yes","No")</f>
        <v>No</v>
      </c>
      <c r="B387" s="15" t="str">
        <f>IF((Table1[StartDate]&gt;=Date.GraphMin)*(Table1[StartDate]&lt;=Date.GraphMax)=1,"Yes","No")</f>
        <v>Yes</v>
      </c>
      <c r="C387" s="15" t="str">
        <f>IF(OR(Table1[[#This Row],[Site]]="FOOD MILLING",Table1[[#This Row],[Site]]="GODACO"), "No", "Yes")</f>
        <v>Yes</v>
      </c>
      <c r="D387" s="40">
        <f>MAX(DATE(Table1[Year],1,1),DATE(Table1[Year],1,1)-WEEKDAY(DATE(Table1[Year],1,1),2)+(Table1[WeekNum]-1)*7+1)</f>
        <v>44697</v>
      </c>
      <c r="E387" s="40">
        <f>MIN(DATE(Table1[Year]+1,1,0),DATE(Table1[Year],1,1)-WEEKDAY(DATE(Table1[Year],1,1),2)+Table1[WeekNum]*7)</f>
        <v>44703</v>
      </c>
      <c r="F387" s="15">
        <v>2022</v>
      </c>
      <c r="G387" s="15">
        <f t="shared" si="12"/>
        <v>5</v>
      </c>
      <c r="H387" s="15">
        <v>21</v>
      </c>
      <c r="I387" s="195" t="str">
        <f>"W" &amp;Table1[[#This Row],[WeekNum]]</f>
        <v>W21</v>
      </c>
      <c r="J387" s="195" t="str">
        <f t="shared" si="13"/>
        <v>22-W21</v>
      </c>
      <c r="K387" s="11" t="s">
        <v>665</v>
      </c>
      <c r="L387" s="11"/>
      <c r="M387" s="11" t="s">
        <v>72</v>
      </c>
      <c r="N387" s="11" t="s">
        <v>428</v>
      </c>
      <c r="O387" s="266" t="s">
        <v>374</v>
      </c>
      <c r="P387" s="11" t="s">
        <v>379</v>
      </c>
      <c r="Q387" s="11" t="s">
        <v>421</v>
      </c>
      <c r="R387" s="11">
        <v>3200</v>
      </c>
      <c r="S387" s="11">
        <v>3211</v>
      </c>
      <c r="T387" s="11">
        <f>ABS(Table1[[#This Row],[Prod]]-Table1[[#This Row],[Planned]])</f>
        <v>11</v>
      </c>
      <c r="U387" s="213">
        <f>IF(ABS(Table1[[#This Row],[Prod]]-Table1[[#This Row],[Planned]])&gt;Table1[[#This Row],[Planned]],0,IF(Table1[[#This Row],[Planned]]=0,0,1-ABS(Table1[[#This Row],[Prod]]-Table1[[#This Row],[Planned]])/Table1[[#This Row],[Planned]]))</f>
        <v>0.99656250000000002</v>
      </c>
      <c r="V387" s="11"/>
      <c r="W387" s="11"/>
      <c r="X387" s="27">
        <v>3200</v>
      </c>
      <c r="Y387" s="11">
        <f>Table1[[#This Row],[Prod]]</f>
        <v>3211</v>
      </c>
      <c r="Z387" s="11">
        <f>ABS(Table1[[#This Row],[Prod2]]-Table1[[#This Row],[Plan Revised]])</f>
        <v>11</v>
      </c>
      <c r="AA387" s="213">
        <f>IF(ABS(Table1[[#This Row],[Prod2]]-Table1[[#This Row],[Plan Revised]])&gt;Table1[[#This Row],[Plan Revised]],0,IF(Table1[[#This Row],[Plan Revised]]=0,0,1-ABS(Table1[[#This Row],[Prod2]]-Table1[[#This Row],[Plan Revised]])/Table1[[#This Row],[Plan Revised]]))</f>
        <v>0.99656250000000002</v>
      </c>
      <c r="AB387" s="11"/>
      <c r="AC387" s="30"/>
      <c r="AD387"/>
      <c r="AF387"/>
    </row>
    <row r="388" spans="1:32">
      <c r="A388" s="15" t="str">
        <f>IF(Table1[Week]=WeekSel,"Yes","No")</f>
        <v>No</v>
      </c>
      <c r="B388" s="15" t="str">
        <f>IF((Table1[StartDate]&gt;=Date.GraphMin)*(Table1[StartDate]&lt;=Date.GraphMax)=1,"Yes","No")</f>
        <v>Yes</v>
      </c>
      <c r="C388" s="15" t="str">
        <f>IF(OR(Table1[[#This Row],[Site]]="FOOD MILLING",Table1[[#This Row],[Site]]="GODACO"), "No", "Yes")</f>
        <v>Yes</v>
      </c>
      <c r="D388" s="40">
        <f>MAX(DATE(Table1[Year],1,1),DATE(Table1[Year],1,1)-WEEKDAY(DATE(Table1[Year],1,1),2)+(Table1[WeekNum]-1)*7+1)</f>
        <v>44697</v>
      </c>
      <c r="E388" s="40">
        <f>MIN(DATE(Table1[Year]+1,1,0),DATE(Table1[Year],1,1)-WEEKDAY(DATE(Table1[Year],1,1),2)+Table1[WeekNum]*7)</f>
        <v>44703</v>
      </c>
      <c r="F388" s="15">
        <v>2022</v>
      </c>
      <c r="G388" s="15">
        <f t="shared" si="12"/>
        <v>5</v>
      </c>
      <c r="H388" s="15">
        <v>21</v>
      </c>
      <c r="I388" s="195" t="str">
        <f>"W" &amp;Table1[[#This Row],[WeekNum]]</f>
        <v>W21</v>
      </c>
      <c r="J388" s="195" t="str">
        <f t="shared" si="13"/>
        <v>22-W21</v>
      </c>
      <c r="K388" s="11" t="s">
        <v>666</v>
      </c>
      <c r="L388" s="11"/>
      <c r="M388" s="11" t="s">
        <v>72</v>
      </c>
      <c r="N388" s="11" t="s">
        <v>428</v>
      </c>
      <c r="O388" s="266" t="s">
        <v>374</v>
      </c>
      <c r="P388" s="11" t="s">
        <v>379</v>
      </c>
      <c r="Q388" s="11" t="s">
        <v>421</v>
      </c>
      <c r="R388" s="11">
        <v>16000</v>
      </c>
      <c r="S388" s="11">
        <v>15790.5</v>
      </c>
      <c r="T388" s="11">
        <f>ABS(Table1[[#This Row],[Prod]]-Table1[[#This Row],[Planned]])</f>
        <v>209.5</v>
      </c>
      <c r="U388" s="213">
        <f>IF(ABS(Table1[[#This Row],[Prod]]-Table1[[#This Row],[Planned]])&gt;Table1[[#This Row],[Planned]],0,IF(Table1[[#This Row],[Planned]]=0,0,1-ABS(Table1[[#This Row],[Prod]]-Table1[[#This Row],[Planned]])/Table1[[#This Row],[Planned]]))</f>
        <v>0.98690624999999998</v>
      </c>
      <c r="V388" s="11"/>
      <c r="W388" s="11"/>
      <c r="X388" s="27">
        <v>16000</v>
      </c>
      <c r="Y388" s="11">
        <f>Table1[[#This Row],[Prod]]</f>
        <v>15790.5</v>
      </c>
      <c r="Z388" s="11">
        <f>ABS(Table1[[#This Row],[Prod2]]-Table1[[#This Row],[Plan Revised]])</f>
        <v>209.5</v>
      </c>
      <c r="AA388" s="213">
        <f>IF(ABS(Table1[[#This Row],[Prod2]]-Table1[[#This Row],[Plan Revised]])&gt;Table1[[#This Row],[Plan Revised]],0,IF(Table1[[#This Row],[Plan Revised]]=0,0,1-ABS(Table1[[#This Row],[Prod2]]-Table1[[#This Row],[Plan Revised]])/Table1[[#This Row],[Plan Revised]]))</f>
        <v>0.98690624999999998</v>
      </c>
      <c r="AB388" s="11"/>
      <c r="AC388" s="30"/>
      <c r="AD388"/>
      <c r="AF388"/>
    </row>
    <row r="389" spans="1:32">
      <c r="A389" s="15" t="str">
        <f>IF(Table1[Week]=WeekSel,"Yes","No")</f>
        <v>No</v>
      </c>
      <c r="B389" s="15" t="str">
        <f>IF((Table1[StartDate]&gt;=Date.GraphMin)*(Table1[StartDate]&lt;=Date.GraphMax)=1,"Yes","No")</f>
        <v>Yes</v>
      </c>
      <c r="C389" s="15" t="str">
        <f>IF(OR(Table1[[#This Row],[Site]]="FOOD MILLING",Table1[[#This Row],[Site]]="GODACO"), "No", "Yes")</f>
        <v>Yes</v>
      </c>
      <c r="D389" s="40">
        <f>MAX(DATE(Table1[Year],1,1),DATE(Table1[Year],1,1)-WEEKDAY(DATE(Table1[Year],1,1),2)+(Table1[WeekNum]-1)*7+1)</f>
        <v>44697</v>
      </c>
      <c r="E389" s="40">
        <f>MIN(DATE(Table1[Year]+1,1,0),DATE(Table1[Year],1,1)-WEEKDAY(DATE(Table1[Year],1,1),2)+Table1[WeekNum]*7)</f>
        <v>44703</v>
      </c>
      <c r="F389" s="15">
        <v>2022</v>
      </c>
      <c r="G389" s="15">
        <f t="shared" si="12"/>
        <v>5</v>
      </c>
      <c r="H389" s="15">
        <v>21</v>
      </c>
      <c r="I389" s="195" t="str">
        <f>"W" &amp;Table1[[#This Row],[WeekNum]]</f>
        <v>W21</v>
      </c>
      <c r="J389" s="195" t="str">
        <f t="shared" si="13"/>
        <v>22-W21</v>
      </c>
      <c r="K389" s="11" t="s">
        <v>667</v>
      </c>
      <c r="L389" s="11"/>
      <c r="M389" s="11" t="s">
        <v>72</v>
      </c>
      <c r="N389" s="11" t="s">
        <v>428</v>
      </c>
      <c r="O389" s="266" t="s">
        <v>374</v>
      </c>
      <c r="P389" s="11" t="s">
        <v>375</v>
      </c>
      <c r="Q389" s="11" t="s">
        <v>421</v>
      </c>
      <c r="R389" s="11">
        <v>5800</v>
      </c>
      <c r="S389" s="11">
        <v>4527</v>
      </c>
      <c r="T389" s="11">
        <f>ABS(Table1[[#This Row],[Prod]]-Table1[[#This Row],[Planned]])</f>
        <v>1273</v>
      </c>
      <c r="U389" s="213">
        <f>IF(ABS(Table1[[#This Row],[Prod]]-Table1[[#This Row],[Planned]])&gt;Table1[[#This Row],[Planned]],0,IF(Table1[[#This Row],[Planned]]=0,0,1-ABS(Table1[[#This Row],[Prod]]-Table1[[#This Row],[Planned]])/Table1[[#This Row],[Planned]]))</f>
        <v>0.78051724137931033</v>
      </c>
      <c r="V389" s="11"/>
      <c r="W389" s="11"/>
      <c r="X389" s="27">
        <v>4400</v>
      </c>
      <c r="Y389" s="11">
        <f>Table1[[#This Row],[Prod]]</f>
        <v>4527</v>
      </c>
      <c r="Z389" s="11">
        <f>ABS(Table1[[#This Row],[Prod2]]-Table1[[#This Row],[Plan Revised]])</f>
        <v>127</v>
      </c>
      <c r="AA389" s="213">
        <f>IF(ABS(Table1[[#This Row],[Prod2]]-Table1[[#This Row],[Plan Revised]])&gt;Table1[[#This Row],[Plan Revised]],0,IF(Table1[[#This Row],[Plan Revised]]=0,0,1-ABS(Table1[[#This Row],[Prod2]]-Table1[[#This Row],[Plan Revised]])/Table1[[#This Row],[Plan Revised]]))</f>
        <v>0.97113636363636369</v>
      </c>
      <c r="AB389" s="11"/>
      <c r="AC389" s="30"/>
      <c r="AD389"/>
      <c r="AF389"/>
    </row>
    <row r="390" spans="1:32">
      <c r="A390" s="15" t="str">
        <f>IF(Table1[Week]=WeekSel,"Yes","No")</f>
        <v>No</v>
      </c>
      <c r="B390" s="15" t="str">
        <f>IF((Table1[StartDate]&gt;=Date.GraphMin)*(Table1[StartDate]&lt;=Date.GraphMax)=1,"Yes","No")</f>
        <v>Yes</v>
      </c>
      <c r="C390" s="15" t="str">
        <f>IF(OR(Table1[[#This Row],[Site]]="FOOD MILLING",Table1[[#This Row],[Site]]="GODACO"), "No", "Yes")</f>
        <v>Yes</v>
      </c>
      <c r="D390" s="40">
        <f>MAX(DATE(Table1[Year],1,1),DATE(Table1[Year],1,1)-WEEKDAY(DATE(Table1[Year],1,1),2)+(Table1[WeekNum]-1)*7+1)</f>
        <v>44697</v>
      </c>
      <c r="E390" s="40">
        <f>MIN(DATE(Table1[Year]+1,1,0),DATE(Table1[Year],1,1)-WEEKDAY(DATE(Table1[Year],1,1),2)+Table1[WeekNum]*7)</f>
        <v>44703</v>
      </c>
      <c r="F390" s="15">
        <v>2022</v>
      </c>
      <c r="G390" s="15">
        <f t="shared" si="12"/>
        <v>5</v>
      </c>
      <c r="H390" s="15">
        <v>21</v>
      </c>
      <c r="I390" s="195" t="str">
        <f>"W" &amp;Table1[[#This Row],[WeekNum]]</f>
        <v>W21</v>
      </c>
      <c r="J390" s="195" t="str">
        <f t="shared" si="13"/>
        <v>22-W21</v>
      </c>
      <c r="K390" s="11" t="s">
        <v>668</v>
      </c>
      <c r="L390" s="11"/>
      <c r="M390" s="11" t="s">
        <v>72</v>
      </c>
      <c r="N390" s="11" t="s">
        <v>428</v>
      </c>
      <c r="O390" s="266" t="s">
        <v>374</v>
      </c>
      <c r="P390" s="11" t="s">
        <v>375</v>
      </c>
      <c r="Q390" s="11" t="s">
        <v>421</v>
      </c>
      <c r="R390" s="11">
        <v>10600</v>
      </c>
      <c r="S390" s="11">
        <v>8270</v>
      </c>
      <c r="T390" s="11">
        <f>ABS(Table1[[#This Row],[Prod]]-Table1[[#This Row],[Planned]])</f>
        <v>2330</v>
      </c>
      <c r="U390" s="213">
        <f>IF(ABS(Table1[[#This Row],[Prod]]-Table1[[#This Row],[Planned]])&gt;Table1[[#This Row],[Planned]],0,IF(Table1[[#This Row],[Planned]]=0,0,1-ABS(Table1[[#This Row],[Prod]]-Table1[[#This Row],[Planned]])/Table1[[#This Row],[Planned]]))</f>
        <v>0.78018867924528301</v>
      </c>
      <c r="V390" s="11"/>
      <c r="W390" s="11"/>
      <c r="X390" s="27">
        <v>8800</v>
      </c>
      <c r="Y390" s="11">
        <f>Table1[[#This Row],[Prod]]</f>
        <v>8270</v>
      </c>
      <c r="Z390" s="11">
        <f>ABS(Table1[[#This Row],[Prod2]]-Table1[[#This Row],[Plan Revised]])</f>
        <v>530</v>
      </c>
      <c r="AA390" s="213">
        <f>IF(ABS(Table1[[#This Row],[Prod2]]-Table1[[#This Row],[Plan Revised]])&gt;Table1[[#This Row],[Plan Revised]],0,IF(Table1[[#This Row],[Plan Revised]]=0,0,1-ABS(Table1[[#This Row],[Prod2]]-Table1[[#This Row],[Plan Revised]])/Table1[[#This Row],[Plan Revised]]))</f>
        <v>0.93977272727272732</v>
      </c>
      <c r="AB390" s="11"/>
      <c r="AC390" s="30"/>
      <c r="AD390"/>
      <c r="AF390"/>
    </row>
    <row r="391" spans="1:32">
      <c r="A391" s="15" t="str">
        <f>IF(Table1[Week]=WeekSel,"Yes","No")</f>
        <v>No</v>
      </c>
      <c r="B391" s="15" t="str">
        <f>IF((Table1[StartDate]&gt;=Date.GraphMin)*(Table1[StartDate]&lt;=Date.GraphMax)=1,"Yes","No")</f>
        <v>Yes</v>
      </c>
      <c r="C391" s="15" t="str">
        <f>IF(OR(Table1[[#This Row],[Site]]="FOOD MILLING",Table1[[#This Row],[Site]]="GODACO"), "No", "Yes")</f>
        <v>Yes</v>
      </c>
      <c r="D391" s="40">
        <f>MAX(DATE(Table1[Year],1,1),DATE(Table1[Year],1,1)-WEEKDAY(DATE(Table1[Year],1,1),2)+(Table1[WeekNum]-1)*7+1)</f>
        <v>44697</v>
      </c>
      <c r="E391" s="40">
        <f>MIN(DATE(Table1[Year]+1,1,0),DATE(Table1[Year],1,1)-WEEKDAY(DATE(Table1[Year],1,1),2)+Table1[WeekNum]*7)</f>
        <v>44703</v>
      </c>
      <c r="F391" s="15">
        <v>2022</v>
      </c>
      <c r="G391" s="15">
        <f t="shared" si="12"/>
        <v>5</v>
      </c>
      <c r="H391" s="15">
        <v>21</v>
      </c>
      <c r="I391" s="195" t="str">
        <f>"W" &amp;Table1[[#This Row],[WeekNum]]</f>
        <v>W21</v>
      </c>
      <c r="J391" s="195" t="str">
        <f t="shared" si="13"/>
        <v>22-W21</v>
      </c>
      <c r="K391" s="11" t="s">
        <v>669</v>
      </c>
      <c r="L391" s="11"/>
      <c r="M391" s="11" t="s">
        <v>72</v>
      </c>
      <c r="N391" s="11" t="s">
        <v>428</v>
      </c>
      <c r="O391" s="266" t="s">
        <v>374</v>
      </c>
      <c r="P391" s="11" t="s">
        <v>375</v>
      </c>
      <c r="Q391" s="11" t="s">
        <v>421</v>
      </c>
      <c r="R391" s="11">
        <v>0</v>
      </c>
      <c r="S391" s="11">
        <v>0</v>
      </c>
      <c r="T391" s="11">
        <f>ABS(Table1[[#This Row],[Prod]]-Table1[[#This Row],[Planned]])</f>
        <v>0</v>
      </c>
      <c r="U391" s="213">
        <f>IF(ABS(Table1[[#This Row],[Prod]]-Table1[[#This Row],[Planned]])&gt;Table1[[#This Row],[Planned]],0,IF(Table1[[#This Row],[Planned]]=0,0,1-ABS(Table1[[#This Row],[Prod]]-Table1[[#This Row],[Planned]])/Table1[[#This Row],[Planned]]))</f>
        <v>0</v>
      </c>
      <c r="V391" s="11"/>
      <c r="W391" s="11"/>
      <c r="X391" s="27">
        <v>0</v>
      </c>
      <c r="Y391" s="11">
        <f>Table1[[#This Row],[Prod]]</f>
        <v>0</v>
      </c>
      <c r="Z391" s="11">
        <f>ABS(Table1[[#This Row],[Prod2]]-Table1[[#This Row],[Plan Revised]])</f>
        <v>0</v>
      </c>
      <c r="AA391" s="213">
        <f>IF(ABS(Table1[[#This Row],[Prod2]]-Table1[[#This Row],[Plan Revised]])&gt;Table1[[#This Row],[Plan Revised]],0,IF(Table1[[#This Row],[Plan Revised]]=0,0,1-ABS(Table1[[#This Row],[Prod2]]-Table1[[#This Row],[Plan Revised]])/Table1[[#This Row],[Plan Revised]]))</f>
        <v>0</v>
      </c>
      <c r="AB391" s="11"/>
      <c r="AC391" s="30"/>
      <c r="AD391"/>
      <c r="AF391"/>
    </row>
    <row r="392" spans="1:32">
      <c r="A392" s="15" t="str">
        <f>IF(Table1[Week]=WeekSel,"Yes","No")</f>
        <v>No</v>
      </c>
      <c r="B392" s="15" t="str">
        <f>IF((Table1[StartDate]&gt;=Date.GraphMin)*(Table1[StartDate]&lt;=Date.GraphMax)=1,"Yes","No")</f>
        <v>Yes</v>
      </c>
      <c r="C392" s="15" t="str">
        <f>IF(OR(Table1[[#This Row],[Site]]="FOOD MILLING",Table1[[#This Row],[Site]]="GODACO"), "No", "Yes")</f>
        <v>Yes</v>
      </c>
      <c r="D392" s="40">
        <f>MAX(DATE(Table1[Year],1,1),DATE(Table1[Year],1,1)-WEEKDAY(DATE(Table1[Year],1,1),2)+(Table1[WeekNum]-1)*7+1)</f>
        <v>44697</v>
      </c>
      <c r="E392" s="40">
        <f>MIN(DATE(Table1[Year]+1,1,0),DATE(Table1[Year],1,1)-WEEKDAY(DATE(Table1[Year],1,1),2)+Table1[WeekNum]*7)</f>
        <v>44703</v>
      </c>
      <c r="F392" s="15">
        <v>2022</v>
      </c>
      <c r="G392" s="15">
        <f t="shared" si="12"/>
        <v>5</v>
      </c>
      <c r="H392" s="15">
        <v>21</v>
      </c>
      <c r="I392" s="195" t="str">
        <f>"W" &amp;Table1[[#This Row],[WeekNum]]</f>
        <v>W21</v>
      </c>
      <c r="J392" s="195" t="str">
        <f t="shared" si="13"/>
        <v>22-W21</v>
      </c>
      <c r="K392" s="11" t="s">
        <v>670</v>
      </c>
      <c r="L392" s="11"/>
      <c r="M392" s="11" t="s">
        <v>72</v>
      </c>
      <c r="N392" s="11" t="s">
        <v>428</v>
      </c>
      <c r="O392" s="266" t="s">
        <v>374</v>
      </c>
      <c r="P392" s="11" t="s">
        <v>375</v>
      </c>
      <c r="Q392" s="11" t="s">
        <v>421</v>
      </c>
      <c r="R392" s="11">
        <v>0</v>
      </c>
      <c r="S392" s="11">
        <v>0</v>
      </c>
      <c r="T392" s="11">
        <f>ABS(Table1[[#This Row],[Prod]]-Table1[[#This Row],[Planned]])</f>
        <v>0</v>
      </c>
      <c r="U392" s="213">
        <f>IF(ABS(Table1[[#This Row],[Prod]]-Table1[[#This Row],[Planned]])&gt;Table1[[#This Row],[Planned]],0,IF(Table1[[#This Row],[Planned]]=0,0,1-ABS(Table1[[#This Row],[Prod]]-Table1[[#This Row],[Planned]])/Table1[[#This Row],[Planned]]))</f>
        <v>0</v>
      </c>
      <c r="V392" s="11"/>
      <c r="W392" s="11"/>
      <c r="X392" s="27">
        <v>0</v>
      </c>
      <c r="Y392" s="11">
        <f>Table1[[#This Row],[Prod]]</f>
        <v>0</v>
      </c>
      <c r="Z392" s="11">
        <f>ABS(Table1[[#This Row],[Prod2]]-Table1[[#This Row],[Plan Revised]])</f>
        <v>0</v>
      </c>
      <c r="AA392" s="213">
        <f>IF(ABS(Table1[[#This Row],[Prod2]]-Table1[[#This Row],[Plan Revised]])&gt;Table1[[#This Row],[Plan Revised]],0,IF(Table1[[#This Row],[Plan Revised]]=0,0,1-ABS(Table1[[#This Row],[Prod2]]-Table1[[#This Row],[Plan Revised]])/Table1[[#This Row],[Plan Revised]]))</f>
        <v>0</v>
      </c>
      <c r="AB392" s="11"/>
      <c r="AC392" s="30"/>
      <c r="AD392"/>
      <c r="AF392"/>
    </row>
    <row r="393" spans="1:32">
      <c r="A393" s="15" t="str">
        <f>IF(Table1[Week]=WeekSel,"Yes","No")</f>
        <v>No</v>
      </c>
      <c r="B393" s="15" t="str">
        <f>IF((Table1[StartDate]&gt;=Date.GraphMin)*(Table1[StartDate]&lt;=Date.GraphMax)=1,"Yes","No")</f>
        <v>Yes</v>
      </c>
      <c r="C393" s="15" t="str">
        <f>IF(OR(Table1[[#This Row],[Site]]="FOOD MILLING",Table1[[#This Row],[Site]]="GODACO"), "No", "Yes")</f>
        <v>Yes</v>
      </c>
      <c r="D393" s="40">
        <f>MAX(DATE(Table1[Year],1,1),DATE(Table1[Year],1,1)-WEEKDAY(DATE(Table1[Year],1,1),2)+(Table1[WeekNum]-1)*7+1)</f>
        <v>44697</v>
      </c>
      <c r="E393" s="40">
        <f>MIN(DATE(Table1[Year]+1,1,0),DATE(Table1[Year],1,1)-WEEKDAY(DATE(Table1[Year],1,1),2)+Table1[WeekNum]*7)</f>
        <v>44703</v>
      </c>
      <c r="F393" s="15">
        <v>2022</v>
      </c>
      <c r="G393" s="15">
        <f t="shared" si="12"/>
        <v>5</v>
      </c>
      <c r="H393" s="15">
        <v>21</v>
      </c>
      <c r="I393" s="195" t="str">
        <f>"W" &amp;Table1[[#This Row],[WeekNum]]</f>
        <v>W21</v>
      </c>
      <c r="J393" s="195" t="str">
        <f t="shared" si="13"/>
        <v>22-W21</v>
      </c>
      <c r="K393" s="11" t="s">
        <v>671</v>
      </c>
      <c r="L393" s="11"/>
      <c r="M393" s="11" t="s">
        <v>72</v>
      </c>
      <c r="N393" s="11" t="s">
        <v>428</v>
      </c>
      <c r="O393" s="266" t="s">
        <v>374</v>
      </c>
      <c r="P393" s="11" t="s">
        <v>375</v>
      </c>
      <c r="Q393" s="11" t="s">
        <v>421</v>
      </c>
      <c r="R393" s="11">
        <v>1000</v>
      </c>
      <c r="S393" s="11">
        <v>903</v>
      </c>
      <c r="T393" s="11">
        <f>ABS(Table1[[#This Row],[Prod]]-Table1[[#This Row],[Planned]])</f>
        <v>97</v>
      </c>
      <c r="U393" s="213">
        <f>IF(ABS(Table1[[#This Row],[Prod]]-Table1[[#This Row],[Planned]])&gt;Table1[[#This Row],[Planned]],0,IF(Table1[[#This Row],[Planned]]=0,0,1-ABS(Table1[[#This Row],[Prod]]-Table1[[#This Row],[Planned]])/Table1[[#This Row],[Planned]]))</f>
        <v>0.90300000000000002</v>
      </c>
      <c r="V393" s="11"/>
      <c r="W393" s="11"/>
      <c r="X393" s="27">
        <v>1000</v>
      </c>
      <c r="Y393" s="11">
        <f>Table1[[#This Row],[Prod]]</f>
        <v>903</v>
      </c>
      <c r="Z393" s="11">
        <f>ABS(Table1[[#This Row],[Prod2]]-Table1[[#This Row],[Plan Revised]])</f>
        <v>97</v>
      </c>
      <c r="AA393" s="213">
        <f>IF(ABS(Table1[[#This Row],[Prod2]]-Table1[[#This Row],[Plan Revised]])&gt;Table1[[#This Row],[Plan Revised]],0,IF(Table1[[#This Row],[Plan Revised]]=0,0,1-ABS(Table1[[#This Row],[Prod2]]-Table1[[#This Row],[Plan Revised]])/Table1[[#This Row],[Plan Revised]]))</f>
        <v>0.90300000000000002</v>
      </c>
      <c r="AB393" s="11"/>
      <c r="AC393" s="30"/>
      <c r="AD393"/>
      <c r="AF393"/>
    </row>
    <row r="394" spans="1:32">
      <c r="A394" s="15" t="str">
        <f>IF(Table1[Week]=WeekSel,"Yes","No")</f>
        <v>No</v>
      </c>
      <c r="B394" s="15" t="str">
        <f>IF((Table1[StartDate]&gt;=Date.GraphMin)*(Table1[StartDate]&lt;=Date.GraphMax)=1,"Yes","No")</f>
        <v>Yes</v>
      </c>
      <c r="C394" s="15" t="str">
        <f>IF(OR(Table1[[#This Row],[Site]]="FOOD MILLING",Table1[[#This Row],[Site]]="GODACO"), "No", "Yes")</f>
        <v>Yes</v>
      </c>
      <c r="D394" s="40">
        <f>MAX(DATE(Table1[Year],1,1),DATE(Table1[Year],1,1)-WEEKDAY(DATE(Table1[Year],1,1),2)+(Table1[WeekNum]-1)*7+1)</f>
        <v>44697</v>
      </c>
      <c r="E394" s="40">
        <f>MIN(DATE(Table1[Year]+1,1,0),DATE(Table1[Year],1,1)-WEEKDAY(DATE(Table1[Year],1,1),2)+Table1[WeekNum]*7)</f>
        <v>44703</v>
      </c>
      <c r="F394" s="15">
        <v>2022</v>
      </c>
      <c r="G394" s="15">
        <f t="shared" si="12"/>
        <v>5</v>
      </c>
      <c r="H394" s="15">
        <v>21</v>
      </c>
      <c r="I394" s="195" t="str">
        <f>"W" &amp;Table1[[#This Row],[WeekNum]]</f>
        <v>W21</v>
      </c>
      <c r="J394" s="195" t="str">
        <f t="shared" si="13"/>
        <v>22-W21</v>
      </c>
      <c r="K394" s="11" t="s">
        <v>672</v>
      </c>
      <c r="L394" s="11"/>
      <c r="M394" s="11" t="s">
        <v>72</v>
      </c>
      <c r="N394" s="11" t="s">
        <v>428</v>
      </c>
      <c r="O394" s="266" t="s">
        <v>372</v>
      </c>
      <c r="P394" s="11" t="s">
        <v>378</v>
      </c>
      <c r="Q394" s="11" t="s">
        <v>419</v>
      </c>
      <c r="R394" s="11">
        <v>3500</v>
      </c>
      <c r="S394" s="11">
        <v>3300.5999999999899</v>
      </c>
      <c r="T394" s="11">
        <f>ABS(Table1[[#This Row],[Prod]]-Table1[[#This Row],[Planned]])</f>
        <v>199.4000000000101</v>
      </c>
      <c r="U394" s="213">
        <f>IF(ABS(Table1[[#This Row],[Prod]]-Table1[[#This Row],[Planned]])&gt;Table1[[#This Row],[Planned]],0,IF(Table1[[#This Row],[Planned]]=0,0,1-ABS(Table1[[#This Row],[Prod]]-Table1[[#This Row],[Planned]])/Table1[[#This Row],[Planned]]))</f>
        <v>0.94302857142856855</v>
      </c>
      <c r="V394" s="11"/>
      <c r="W394" s="11"/>
      <c r="X394" s="27">
        <v>3500</v>
      </c>
      <c r="Y394" s="11">
        <f>Table1[[#This Row],[Prod]]</f>
        <v>3300.5999999999899</v>
      </c>
      <c r="Z394" s="11">
        <f>ABS(Table1[[#This Row],[Prod2]]-Table1[[#This Row],[Plan Revised]])</f>
        <v>199.4000000000101</v>
      </c>
      <c r="AA394" s="213">
        <f>IF(ABS(Table1[[#This Row],[Prod2]]-Table1[[#This Row],[Plan Revised]])&gt;Table1[[#This Row],[Plan Revised]],0,IF(Table1[[#This Row],[Plan Revised]]=0,0,1-ABS(Table1[[#This Row],[Prod2]]-Table1[[#This Row],[Plan Revised]])/Table1[[#This Row],[Plan Revised]]))</f>
        <v>0.94302857142856855</v>
      </c>
      <c r="AB394" s="11"/>
      <c r="AC394" s="30"/>
      <c r="AD394"/>
      <c r="AF394"/>
    </row>
    <row r="395" spans="1:32">
      <c r="A395" s="15" t="str">
        <f>IF(Table1[Week]=WeekSel,"Yes","No")</f>
        <v>No</v>
      </c>
      <c r="B395" s="15" t="str">
        <f>IF((Table1[StartDate]&gt;=Date.GraphMin)*(Table1[StartDate]&lt;=Date.GraphMax)=1,"Yes","No")</f>
        <v>Yes</v>
      </c>
      <c r="C395" s="15" t="str">
        <f>IF(OR(Table1[[#This Row],[Site]]="FOOD MILLING",Table1[[#This Row],[Site]]="GODACO"), "No", "Yes")</f>
        <v>Yes</v>
      </c>
      <c r="D395" s="40">
        <f>MAX(DATE(Table1[Year],1,1),DATE(Table1[Year],1,1)-WEEKDAY(DATE(Table1[Year],1,1),2)+(Table1[WeekNum]-1)*7+1)</f>
        <v>44697</v>
      </c>
      <c r="E395" s="40">
        <f>MIN(DATE(Table1[Year]+1,1,0),DATE(Table1[Year],1,1)-WEEKDAY(DATE(Table1[Year],1,1),2)+Table1[WeekNum]*7)</f>
        <v>44703</v>
      </c>
      <c r="F395" s="15">
        <v>2022</v>
      </c>
      <c r="G395" s="15">
        <f t="shared" si="12"/>
        <v>5</v>
      </c>
      <c r="H395" s="15">
        <v>21</v>
      </c>
      <c r="I395" s="195" t="str">
        <f>"W" &amp;Table1[[#This Row],[WeekNum]]</f>
        <v>W21</v>
      </c>
      <c r="J395" s="195" t="str">
        <f t="shared" si="13"/>
        <v>22-W21</v>
      </c>
      <c r="K395" s="11" t="s">
        <v>673</v>
      </c>
      <c r="L395" s="11"/>
      <c r="M395" s="11" t="s">
        <v>72</v>
      </c>
      <c r="N395" s="11" t="s">
        <v>428</v>
      </c>
      <c r="O395" s="266" t="s">
        <v>372</v>
      </c>
      <c r="P395" s="11" t="s">
        <v>378</v>
      </c>
      <c r="Q395" s="11" t="s">
        <v>419</v>
      </c>
      <c r="R395" s="11">
        <v>5600</v>
      </c>
      <c r="S395" s="11">
        <v>6945.5</v>
      </c>
      <c r="T395" s="11">
        <f>ABS(Table1[[#This Row],[Prod]]-Table1[[#This Row],[Planned]])</f>
        <v>1345.5</v>
      </c>
      <c r="U395" s="213">
        <f>IF(ABS(Table1[[#This Row],[Prod]]-Table1[[#This Row],[Planned]])&gt;Table1[[#This Row],[Planned]],0,IF(Table1[[#This Row],[Planned]]=0,0,1-ABS(Table1[[#This Row],[Prod]]-Table1[[#This Row],[Planned]])/Table1[[#This Row],[Planned]]))</f>
        <v>0.75973214285714286</v>
      </c>
      <c r="V395" s="11"/>
      <c r="W395" s="11"/>
      <c r="X395" s="27">
        <v>7800</v>
      </c>
      <c r="Y395" s="11">
        <f>Table1[[#This Row],[Prod]]</f>
        <v>6945.5</v>
      </c>
      <c r="Z395" s="11">
        <f>ABS(Table1[[#This Row],[Prod2]]-Table1[[#This Row],[Plan Revised]])</f>
        <v>854.5</v>
      </c>
      <c r="AA395" s="213">
        <f>IF(ABS(Table1[[#This Row],[Prod2]]-Table1[[#This Row],[Plan Revised]])&gt;Table1[[#This Row],[Plan Revised]],0,IF(Table1[[#This Row],[Plan Revised]]=0,0,1-ABS(Table1[[#This Row],[Prod2]]-Table1[[#This Row],[Plan Revised]])/Table1[[#This Row],[Plan Revised]]))</f>
        <v>0.89044871794871794</v>
      </c>
      <c r="AB395" s="11"/>
      <c r="AC395" s="30"/>
      <c r="AD395"/>
      <c r="AF395"/>
    </row>
    <row r="396" spans="1:32">
      <c r="A396" s="15" t="str">
        <f>IF(Table1[Week]=WeekSel,"Yes","No")</f>
        <v>No</v>
      </c>
      <c r="B396" s="15" t="str">
        <f>IF((Table1[StartDate]&gt;=Date.GraphMin)*(Table1[StartDate]&lt;=Date.GraphMax)=1,"Yes","No")</f>
        <v>Yes</v>
      </c>
      <c r="C396" s="15" t="str">
        <f>IF(OR(Table1[[#This Row],[Site]]="FOOD MILLING",Table1[[#This Row],[Site]]="GODACO"), "No", "Yes")</f>
        <v>Yes</v>
      </c>
      <c r="D396" s="40">
        <f>MAX(DATE(Table1[Year],1,1),DATE(Table1[Year],1,1)-WEEKDAY(DATE(Table1[Year],1,1),2)+(Table1[WeekNum]-1)*7+1)</f>
        <v>44697</v>
      </c>
      <c r="E396" s="40">
        <f>MIN(DATE(Table1[Year]+1,1,0),DATE(Table1[Year],1,1)-WEEKDAY(DATE(Table1[Year],1,1),2)+Table1[WeekNum]*7)</f>
        <v>44703</v>
      </c>
      <c r="F396" s="15">
        <v>2022</v>
      </c>
      <c r="G396" s="15">
        <f t="shared" si="12"/>
        <v>5</v>
      </c>
      <c r="H396" s="15">
        <v>21</v>
      </c>
      <c r="I396" s="195" t="str">
        <f>"W" &amp;Table1[[#This Row],[WeekNum]]</f>
        <v>W21</v>
      </c>
      <c r="J396" s="195" t="str">
        <f t="shared" si="13"/>
        <v>22-W21</v>
      </c>
      <c r="K396" s="11" t="s">
        <v>674</v>
      </c>
      <c r="L396" s="11"/>
      <c r="M396" s="11" t="s">
        <v>72</v>
      </c>
      <c r="N396" s="11" t="s">
        <v>428</v>
      </c>
      <c r="O396" s="266" t="s">
        <v>372</v>
      </c>
      <c r="P396" s="11" t="s">
        <v>378</v>
      </c>
      <c r="Q396" s="11" t="s">
        <v>419</v>
      </c>
      <c r="R396" s="11">
        <v>11200</v>
      </c>
      <c r="S396" s="11">
        <v>4112</v>
      </c>
      <c r="T396" s="11">
        <f>ABS(Table1[[#This Row],[Prod]]-Table1[[#This Row],[Planned]])</f>
        <v>7088</v>
      </c>
      <c r="U396" s="213">
        <f>IF(ABS(Table1[[#This Row],[Prod]]-Table1[[#This Row],[Planned]])&gt;Table1[[#This Row],[Planned]],0,IF(Table1[[#This Row],[Planned]]=0,0,1-ABS(Table1[[#This Row],[Prod]]-Table1[[#This Row],[Planned]])/Table1[[#This Row],[Planned]]))</f>
        <v>0.3671428571428571</v>
      </c>
      <c r="V396" s="11"/>
      <c r="W396" s="11"/>
      <c r="X396" s="27">
        <v>5600</v>
      </c>
      <c r="Y396" s="11">
        <f>Table1[[#This Row],[Prod]]</f>
        <v>4112</v>
      </c>
      <c r="Z396" s="11">
        <f>ABS(Table1[[#This Row],[Prod2]]-Table1[[#This Row],[Plan Revised]])</f>
        <v>1488</v>
      </c>
      <c r="AA396" s="213">
        <f>IF(ABS(Table1[[#This Row],[Prod2]]-Table1[[#This Row],[Plan Revised]])&gt;Table1[[#This Row],[Plan Revised]],0,IF(Table1[[#This Row],[Plan Revised]]=0,0,1-ABS(Table1[[#This Row],[Prod2]]-Table1[[#This Row],[Plan Revised]])/Table1[[#This Row],[Plan Revised]]))</f>
        <v>0.73428571428571421</v>
      </c>
      <c r="AB396" s="11"/>
      <c r="AC396" s="30"/>
      <c r="AD396"/>
      <c r="AF396"/>
    </row>
    <row r="397" spans="1:32">
      <c r="A397" s="15" t="str">
        <f>IF(Table1[Week]=WeekSel,"Yes","No")</f>
        <v>No</v>
      </c>
      <c r="B397" s="15" t="str">
        <f>IF((Table1[StartDate]&gt;=Date.GraphMin)*(Table1[StartDate]&lt;=Date.GraphMax)=1,"Yes","No")</f>
        <v>Yes</v>
      </c>
      <c r="C397" s="15" t="str">
        <f>IF(OR(Table1[[#This Row],[Site]]="FOOD MILLING",Table1[[#This Row],[Site]]="GODACO"), "No", "Yes")</f>
        <v>Yes</v>
      </c>
      <c r="D397" s="40">
        <f>MAX(DATE(Table1[Year],1,1),DATE(Table1[Year],1,1)-WEEKDAY(DATE(Table1[Year],1,1),2)+(Table1[WeekNum]-1)*7+1)</f>
        <v>44697</v>
      </c>
      <c r="E397" s="40">
        <f>MIN(DATE(Table1[Year]+1,1,0),DATE(Table1[Year],1,1)-WEEKDAY(DATE(Table1[Year],1,1),2)+Table1[WeekNum]*7)</f>
        <v>44703</v>
      </c>
      <c r="F397" s="15">
        <v>2022</v>
      </c>
      <c r="G397" s="15">
        <f t="shared" si="12"/>
        <v>5</v>
      </c>
      <c r="H397" s="15">
        <v>21</v>
      </c>
      <c r="I397" s="195" t="str">
        <f>"W" &amp;Table1[[#This Row],[WeekNum]]</f>
        <v>W21</v>
      </c>
      <c r="J397" s="195" t="str">
        <f t="shared" si="13"/>
        <v>22-W21</v>
      </c>
      <c r="K397" s="11" t="s">
        <v>675</v>
      </c>
      <c r="L397" s="11"/>
      <c r="M397" s="11" t="s">
        <v>72</v>
      </c>
      <c r="N397" s="11" t="s">
        <v>428</v>
      </c>
      <c r="O397" s="266" t="s">
        <v>372</v>
      </c>
      <c r="P397" s="11" t="s">
        <v>378</v>
      </c>
      <c r="Q397" s="11" t="s">
        <v>419</v>
      </c>
      <c r="R397" s="11">
        <v>5300</v>
      </c>
      <c r="S397" s="11">
        <v>3880</v>
      </c>
      <c r="T397" s="11">
        <f>ABS(Table1[[#This Row],[Prod]]-Table1[[#This Row],[Planned]])</f>
        <v>1420</v>
      </c>
      <c r="U397" s="213">
        <f>IF(ABS(Table1[[#This Row],[Prod]]-Table1[[#This Row],[Planned]])&gt;Table1[[#This Row],[Planned]],0,IF(Table1[[#This Row],[Planned]]=0,0,1-ABS(Table1[[#This Row],[Prod]]-Table1[[#This Row],[Planned]])/Table1[[#This Row],[Planned]]))</f>
        <v>0.73207547169811327</v>
      </c>
      <c r="V397" s="11"/>
      <c r="W397" s="11"/>
      <c r="X397" s="27">
        <v>5300</v>
      </c>
      <c r="Y397" s="11">
        <f>Table1[[#This Row],[Prod]]</f>
        <v>3880</v>
      </c>
      <c r="Z397" s="11">
        <f>ABS(Table1[[#This Row],[Prod2]]-Table1[[#This Row],[Plan Revised]])</f>
        <v>1420</v>
      </c>
      <c r="AA397" s="213">
        <f>IF(ABS(Table1[[#This Row],[Prod2]]-Table1[[#This Row],[Plan Revised]])&gt;Table1[[#This Row],[Plan Revised]],0,IF(Table1[[#This Row],[Plan Revised]]=0,0,1-ABS(Table1[[#This Row],[Prod2]]-Table1[[#This Row],[Plan Revised]])/Table1[[#This Row],[Plan Revised]]))</f>
        <v>0.73207547169811327</v>
      </c>
      <c r="AB397" s="11"/>
      <c r="AC397" s="30"/>
      <c r="AD397"/>
      <c r="AF397"/>
    </row>
    <row r="398" spans="1:32">
      <c r="A398" s="15" t="str">
        <f>IF(Table1[Week]=WeekSel,"Yes","No")</f>
        <v>No</v>
      </c>
      <c r="B398" s="15" t="str">
        <f>IF((Table1[StartDate]&gt;=Date.GraphMin)*(Table1[StartDate]&lt;=Date.GraphMax)=1,"Yes","No")</f>
        <v>Yes</v>
      </c>
      <c r="C398" s="15" t="str">
        <f>IF(OR(Table1[[#This Row],[Site]]="FOOD MILLING",Table1[[#This Row],[Site]]="GODACO"), "No", "Yes")</f>
        <v>Yes</v>
      </c>
      <c r="D398" s="40">
        <f>MAX(DATE(Table1[Year],1,1),DATE(Table1[Year],1,1)-WEEKDAY(DATE(Table1[Year],1,1),2)+(Table1[WeekNum]-1)*7+1)</f>
        <v>44697</v>
      </c>
      <c r="E398" s="40">
        <f>MIN(DATE(Table1[Year]+1,1,0),DATE(Table1[Year],1,1)-WEEKDAY(DATE(Table1[Year],1,1),2)+Table1[WeekNum]*7)</f>
        <v>44703</v>
      </c>
      <c r="F398" s="15">
        <v>2022</v>
      </c>
      <c r="G398" s="15">
        <f t="shared" si="12"/>
        <v>5</v>
      </c>
      <c r="H398" s="15">
        <v>21</v>
      </c>
      <c r="I398" s="195" t="str">
        <f>"W" &amp;Table1[[#This Row],[WeekNum]]</f>
        <v>W21</v>
      </c>
      <c r="J398" s="195" t="str">
        <f t="shared" si="13"/>
        <v>22-W21</v>
      </c>
      <c r="K398" s="11" t="s">
        <v>676</v>
      </c>
      <c r="L398" s="11"/>
      <c r="M398" s="11" t="s">
        <v>72</v>
      </c>
      <c r="N398" s="11" t="s">
        <v>428</v>
      </c>
      <c r="O398" s="266" t="s">
        <v>372</v>
      </c>
      <c r="P398" s="11" t="s">
        <v>378</v>
      </c>
      <c r="Q398" s="11" t="s">
        <v>419</v>
      </c>
      <c r="R398" s="11">
        <v>6400</v>
      </c>
      <c r="S398" s="11">
        <v>5589</v>
      </c>
      <c r="T398" s="11">
        <f>ABS(Table1[[#This Row],[Prod]]-Table1[[#This Row],[Planned]])</f>
        <v>811</v>
      </c>
      <c r="U398" s="213">
        <f>IF(ABS(Table1[[#This Row],[Prod]]-Table1[[#This Row],[Planned]])&gt;Table1[[#This Row],[Planned]],0,IF(Table1[[#This Row],[Planned]]=0,0,1-ABS(Table1[[#This Row],[Prod]]-Table1[[#This Row],[Planned]])/Table1[[#This Row],[Planned]]))</f>
        <v>0.87328125000000001</v>
      </c>
      <c r="V398" s="11"/>
      <c r="W398" s="11"/>
      <c r="X398" s="27">
        <v>6400</v>
      </c>
      <c r="Y398" s="11">
        <f>Table1[[#This Row],[Prod]]</f>
        <v>5589</v>
      </c>
      <c r="Z398" s="11">
        <f>ABS(Table1[[#This Row],[Prod2]]-Table1[[#This Row],[Plan Revised]])</f>
        <v>811</v>
      </c>
      <c r="AA398" s="213">
        <f>IF(ABS(Table1[[#This Row],[Prod2]]-Table1[[#This Row],[Plan Revised]])&gt;Table1[[#This Row],[Plan Revised]],0,IF(Table1[[#This Row],[Plan Revised]]=0,0,1-ABS(Table1[[#This Row],[Prod2]]-Table1[[#This Row],[Plan Revised]])/Table1[[#This Row],[Plan Revised]]))</f>
        <v>0.87328125000000001</v>
      </c>
      <c r="AB398" s="11"/>
      <c r="AC398" s="30"/>
      <c r="AD398"/>
      <c r="AF398"/>
    </row>
    <row r="399" spans="1:32">
      <c r="A399" s="15" t="str">
        <f>IF(Table1[Week]=WeekSel,"Yes","No")</f>
        <v>No</v>
      </c>
      <c r="B399" s="15" t="str">
        <f>IF((Table1[StartDate]&gt;=Date.GraphMin)*(Table1[StartDate]&lt;=Date.GraphMax)=1,"Yes","No")</f>
        <v>Yes</v>
      </c>
      <c r="C399" s="15" t="str">
        <f>IF(OR(Table1[[#This Row],[Site]]="FOOD MILLING",Table1[[#This Row],[Site]]="GODACO"), "No", "Yes")</f>
        <v>Yes</v>
      </c>
      <c r="D399" s="40">
        <f>MAX(DATE(Table1[Year],1,1),DATE(Table1[Year],1,1)-WEEKDAY(DATE(Table1[Year],1,1),2)+(Table1[WeekNum]-1)*7+1)</f>
        <v>44697</v>
      </c>
      <c r="E399" s="40">
        <f>MIN(DATE(Table1[Year]+1,1,0),DATE(Table1[Year],1,1)-WEEKDAY(DATE(Table1[Year],1,1),2)+Table1[WeekNum]*7)</f>
        <v>44703</v>
      </c>
      <c r="F399" s="15">
        <v>2022</v>
      </c>
      <c r="G399" s="15">
        <f t="shared" si="12"/>
        <v>5</v>
      </c>
      <c r="H399" s="15">
        <v>21</v>
      </c>
      <c r="I399" s="195" t="str">
        <f>"W" &amp;Table1[[#This Row],[WeekNum]]</f>
        <v>W21</v>
      </c>
      <c r="J399" s="195" t="str">
        <f t="shared" si="13"/>
        <v>22-W21</v>
      </c>
      <c r="K399" s="11" t="s">
        <v>677</v>
      </c>
      <c r="L399" s="11"/>
      <c r="M399" s="11" t="s">
        <v>72</v>
      </c>
      <c r="N399" s="11" t="s">
        <v>428</v>
      </c>
      <c r="O399" s="266" t="s">
        <v>372</v>
      </c>
      <c r="P399" s="11" t="s">
        <v>378</v>
      </c>
      <c r="Q399" s="11" t="s">
        <v>419</v>
      </c>
      <c r="R399" s="11">
        <v>0</v>
      </c>
      <c r="S399" s="11">
        <v>0</v>
      </c>
      <c r="T399" s="11">
        <f>ABS(Table1[[#This Row],[Prod]]-Table1[[#This Row],[Planned]])</f>
        <v>0</v>
      </c>
      <c r="U399" s="213">
        <f>IF(ABS(Table1[[#This Row],[Prod]]-Table1[[#This Row],[Planned]])&gt;Table1[[#This Row],[Planned]],0,IF(Table1[[#This Row],[Planned]]=0,0,1-ABS(Table1[[#This Row],[Prod]]-Table1[[#This Row],[Planned]])/Table1[[#This Row],[Planned]]))</f>
        <v>0</v>
      </c>
      <c r="V399" s="11"/>
      <c r="W399" s="11"/>
      <c r="X399" s="27">
        <v>0</v>
      </c>
      <c r="Y399" s="11">
        <f>Table1[[#This Row],[Prod]]</f>
        <v>0</v>
      </c>
      <c r="Z399" s="11">
        <f>ABS(Table1[[#This Row],[Prod2]]-Table1[[#This Row],[Plan Revised]])</f>
        <v>0</v>
      </c>
      <c r="AA399" s="213">
        <f>IF(ABS(Table1[[#This Row],[Prod2]]-Table1[[#This Row],[Plan Revised]])&gt;Table1[[#This Row],[Plan Revised]],0,IF(Table1[[#This Row],[Plan Revised]]=0,0,1-ABS(Table1[[#This Row],[Prod2]]-Table1[[#This Row],[Plan Revised]])/Table1[[#This Row],[Plan Revised]]))</f>
        <v>0</v>
      </c>
      <c r="AB399" s="11"/>
      <c r="AC399" s="30"/>
      <c r="AD399"/>
      <c r="AF399"/>
    </row>
    <row r="400" spans="1:32">
      <c r="A400" s="15" t="str">
        <f>IF(Table1[Week]=WeekSel,"Yes","No")</f>
        <v>No</v>
      </c>
      <c r="B400" s="15" t="str">
        <f>IF((Table1[StartDate]&gt;=Date.GraphMin)*(Table1[StartDate]&lt;=Date.GraphMax)=1,"Yes","No")</f>
        <v>Yes</v>
      </c>
      <c r="C400" s="15" t="str">
        <f>IF(OR(Table1[[#This Row],[Site]]="FOOD MILLING",Table1[[#This Row],[Site]]="GODACO"), "No", "Yes")</f>
        <v>Yes</v>
      </c>
      <c r="D400" s="40">
        <f>MAX(DATE(Table1[Year],1,1),DATE(Table1[Year],1,1)-WEEKDAY(DATE(Table1[Year],1,1),2)+(Table1[WeekNum]-1)*7+1)</f>
        <v>44697</v>
      </c>
      <c r="E400" s="40">
        <f>MIN(DATE(Table1[Year]+1,1,0),DATE(Table1[Year],1,1)-WEEKDAY(DATE(Table1[Year],1,1),2)+Table1[WeekNum]*7)</f>
        <v>44703</v>
      </c>
      <c r="F400" s="15">
        <v>2022</v>
      </c>
      <c r="G400" s="15">
        <f t="shared" si="12"/>
        <v>5</v>
      </c>
      <c r="H400" s="15">
        <v>21</v>
      </c>
      <c r="I400" s="195" t="str">
        <f>"W" &amp;Table1[[#This Row],[WeekNum]]</f>
        <v>W21</v>
      </c>
      <c r="J400" s="195" t="str">
        <f t="shared" si="13"/>
        <v>22-W21</v>
      </c>
      <c r="K400" s="11" t="s">
        <v>678</v>
      </c>
      <c r="L400" s="11"/>
      <c r="M400" s="11" t="s">
        <v>72</v>
      </c>
      <c r="N400" s="11" t="s">
        <v>428</v>
      </c>
      <c r="O400" s="266" t="s">
        <v>372</v>
      </c>
      <c r="P400" s="11" t="s">
        <v>378</v>
      </c>
      <c r="Q400" s="11" t="s">
        <v>419</v>
      </c>
      <c r="R400" s="11">
        <v>0</v>
      </c>
      <c r="S400" s="11">
        <v>0</v>
      </c>
      <c r="T400" s="11">
        <f>ABS(Table1[[#This Row],[Prod]]-Table1[[#This Row],[Planned]])</f>
        <v>0</v>
      </c>
      <c r="U400" s="213">
        <f>IF(ABS(Table1[[#This Row],[Prod]]-Table1[[#This Row],[Planned]])&gt;Table1[[#This Row],[Planned]],0,IF(Table1[[#This Row],[Planned]]=0,0,1-ABS(Table1[[#This Row],[Prod]]-Table1[[#This Row],[Planned]])/Table1[[#This Row],[Planned]]))</f>
        <v>0</v>
      </c>
      <c r="V400" s="11"/>
      <c r="W400" s="11"/>
      <c r="X400" s="27">
        <v>0</v>
      </c>
      <c r="Y400" s="11">
        <f>Table1[[#This Row],[Prod]]</f>
        <v>0</v>
      </c>
      <c r="Z400" s="11">
        <f>ABS(Table1[[#This Row],[Prod2]]-Table1[[#This Row],[Plan Revised]])</f>
        <v>0</v>
      </c>
      <c r="AA400" s="213">
        <f>IF(ABS(Table1[[#This Row],[Prod2]]-Table1[[#This Row],[Plan Revised]])&gt;Table1[[#This Row],[Plan Revised]],0,IF(Table1[[#This Row],[Plan Revised]]=0,0,1-ABS(Table1[[#This Row],[Prod2]]-Table1[[#This Row],[Plan Revised]])/Table1[[#This Row],[Plan Revised]]))</f>
        <v>0</v>
      </c>
      <c r="AB400" s="11"/>
      <c r="AC400" s="30"/>
      <c r="AD400"/>
      <c r="AF400"/>
    </row>
    <row r="401" spans="1:32">
      <c r="A401" s="15" t="str">
        <f>IF(Table1[Week]=WeekSel,"Yes","No")</f>
        <v>No</v>
      </c>
      <c r="B401" s="15" t="str">
        <f>IF((Table1[StartDate]&gt;=Date.GraphMin)*(Table1[StartDate]&lt;=Date.GraphMax)=1,"Yes","No")</f>
        <v>Yes</v>
      </c>
      <c r="C401" s="15" t="str">
        <f>IF(OR(Table1[[#This Row],[Site]]="FOOD MILLING",Table1[[#This Row],[Site]]="GODACO"), "No", "Yes")</f>
        <v>Yes</v>
      </c>
      <c r="D401" s="40">
        <f>MAX(DATE(Table1[Year],1,1),DATE(Table1[Year],1,1)-WEEKDAY(DATE(Table1[Year],1,1),2)+(Table1[WeekNum]-1)*7+1)</f>
        <v>44697</v>
      </c>
      <c r="E401" s="40">
        <f>MIN(DATE(Table1[Year]+1,1,0),DATE(Table1[Year],1,1)-WEEKDAY(DATE(Table1[Year],1,1),2)+Table1[WeekNum]*7)</f>
        <v>44703</v>
      </c>
      <c r="F401" s="15">
        <v>2022</v>
      </c>
      <c r="G401" s="15">
        <f t="shared" si="12"/>
        <v>5</v>
      </c>
      <c r="H401" s="15">
        <v>21</v>
      </c>
      <c r="I401" s="195" t="str">
        <f>"W" &amp;Table1[[#This Row],[WeekNum]]</f>
        <v>W21</v>
      </c>
      <c r="J401" s="195" t="str">
        <f t="shared" si="13"/>
        <v>22-W21</v>
      </c>
      <c r="K401" s="11" t="s">
        <v>679</v>
      </c>
      <c r="L401" s="11"/>
      <c r="M401" s="11" t="s">
        <v>72</v>
      </c>
      <c r="N401" s="11" t="s">
        <v>428</v>
      </c>
      <c r="O401" s="266" t="s">
        <v>372</v>
      </c>
      <c r="P401" s="11" t="s">
        <v>380</v>
      </c>
      <c r="Q401" s="11" t="s">
        <v>419</v>
      </c>
      <c r="R401" s="11"/>
      <c r="S401" s="11">
        <v>0</v>
      </c>
      <c r="T401" s="11">
        <f>ABS(Table1[[#This Row],[Prod]]-Table1[[#This Row],[Planned]])</f>
        <v>0</v>
      </c>
      <c r="U401" s="213">
        <f>IF(ABS(Table1[[#This Row],[Prod]]-Table1[[#This Row],[Planned]])&gt;Table1[[#This Row],[Planned]],0,IF(Table1[[#This Row],[Planned]]=0,0,1-ABS(Table1[[#This Row],[Prod]]-Table1[[#This Row],[Planned]])/Table1[[#This Row],[Planned]]))</f>
        <v>0</v>
      </c>
      <c r="V401" s="11"/>
      <c r="W401" s="11"/>
      <c r="X401" s="27"/>
      <c r="Y401" s="11">
        <f>Table1[[#This Row],[Prod]]</f>
        <v>0</v>
      </c>
      <c r="Z401" s="11">
        <f>ABS(Table1[[#This Row],[Prod2]]-Table1[[#This Row],[Plan Revised]])</f>
        <v>0</v>
      </c>
      <c r="AA401" s="213">
        <f>IF(ABS(Table1[[#This Row],[Prod2]]-Table1[[#This Row],[Plan Revised]])&gt;Table1[[#This Row],[Plan Revised]],0,IF(Table1[[#This Row],[Plan Revised]]=0,0,1-ABS(Table1[[#This Row],[Prod2]]-Table1[[#This Row],[Plan Revised]])/Table1[[#This Row],[Plan Revised]]))</f>
        <v>0</v>
      </c>
      <c r="AB401" s="11"/>
      <c r="AC401" s="30"/>
      <c r="AD401"/>
      <c r="AF401"/>
    </row>
    <row r="402" spans="1:32">
      <c r="A402" s="15" t="str">
        <f>IF(Table1[Week]=WeekSel,"Yes","No")</f>
        <v>No</v>
      </c>
      <c r="B402" s="15" t="str">
        <f>IF((Table1[StartDate]&gt;=Date.GraphMin)*(Table1[StartDate]&lt;=Date.GraphMax)=1,"Yes","No")</f>
        <v>Yes</v>
      </c>
      <c r="C402" s="15" t="str">
        <f>IF(OR(Table1[[#This Row],[Site]]="FOOD MILLING",Table1[[#This Row],[Site]]="GODACO"), "No", "Yes")</f>
        <v>Yes</v>
      </c>
      <c r="D402" s="40">
        <f>MAX(DATE(Table1[Year],1,1),DATE(Table1[Year],1,1)-WEEKDAY(DATE(Table1[Year],1,1),2)+(Table1[WeekNum]-1)*7+1)</f>
        <v>44697</v>
      </c>
      <c r="E402" s="40">
        <f>MIN(DATE(Table1[Year]+1,1,0),DATE(Table1[Year],1,1)-WEEKDAY(DATE(Table1[Year],1,1),2)+Table1[WeekNum]*7)</f>
        <v>44703</v>
      </c>
      <c r="F402" s="15">
        <v>2022</v>
      </c>
      <c r="G402" s="15">
        <f t="shared" si="12"/>
        <v>5</v>
      </c>
      <c r="H402" s="15">
        <v>21</v>
      </c>
      <c r="I402" s="195" t="str">
        <f>"W" &amp;Table1[[#This Row],[WeekNum]]</f>
        <v>W21</v>
      </c>
      <c r="J402" s="195" t="str">
        <f t="shared" si="13"/>
        <v>22-W21</v>
      </c>
      <c r="K402" s="11" t="s">
        <v>680</v>
      </c>
      <c r="L402" s="11"/>
      <c r="M402" s="11" t="s">
        <v>72</v>
      </c>
      <c r="N402" s="11" t="s">
        <v>428</v>
      </c>
      <c r="O402" s="266" t="s">
        <v>374</v>
      </c>
      <c r="P402" s="11" t="s">
        <v>376</v>
      </c>
      <c r="Q402" s="11" t="s">
        <v>419</v>
      </c>
      <c r="R402" s="11">
        <v>0</v>
      </c>
      <c r="S402" s="11">
        <v>0</v>
      </c>
      <c r="T402" s="11">
        <f>ABS(Table1[[#This Row],[Prod]]-Table1[[#This Row],[Planned]])</f>
        <v>0</v>
      </c>
      <c r="U402" s="213">
        <f>IF(ABS(Table1[[#This Row],[Prod]]-Table1[[#This Row],[Planned]])&gt;Table1[[#This Row],[Planned]],0,IF(Table1[[#This Row],[Planned]]=0,0,1-ABS(Table1[[#This Row],[Prod]]-Table1[[#This Row],[Planned]])/Table1[[#This Row],[Planned]]))</f>
        <v>0</v>
      </c>
      <c r="V402" s="11"/>
      <c r="W402" s="11"/>
      <c r="X402" s="27">
        <v>0</v>
      </c>
      <c r="Y402" s="11">
        <f>Table1[[#This Row],[Prod]]</f>
        <v>0</v>
      </c>
      <c r="Z402" s="11">
        <f>ABS(Table1[[#This Row],[Prod2]]-Table1[[#This Row],[Plan Revised]])</f>
        <v>0</v>
      </c>
      <c r="AA402" s="213">
        <f>IF(ABS(Table1[[#This Row],[Prod2]]-Table1[[#This Row],[Plan Revised]])&gt;Table1[[#This Row],[Plan Revised]],0,IF(Table1[[#This Row],[Plan Revised]]=0,0,1-ABS(Table1[[#This Row],[Prod2]]-Table1[[#This Row],[Plan Revised]])/Table1[[#This Row],[Plan Revised]]))</f>
        <v>0</v>
      </c>
      <c r="AB402" s="11"/>
      <c r="AC402" s="30"/>
      <c r="AD402"/>
      <c r="AF402"/>
    </row>
    <row r="403" spans="1:32">
      <c r="A403" s="15" t="str">
        <f>IF(Table1[Week]=WeekSel,"Yes","No")</f>
        <v>No</v>
      </c>
      <c r="B403" s="15" t="str">
        <f>IF((Table1[StartDate]&gt;=Date.GraphMin)*(Table1[StartDate]&lt;=Date.GraphMax)=1,"Yes","No")</f>
        <v>Yes</v>
      </c>
      <c r="C403" s="15" t="str">
        <f>IF(OR(Table1[[#This Row],[Site]]="FOOD MILLING",Table1[[#This Row],[Site]]="GODACO"), "No", "Yes")</f>
        <v>Yes</v>
      </c>
      <c r="D403" s="40">
        <f>MAX(DATE(Table1[Year],1,1),DATE(Table1[Year],1,1)-WEEKDAY(DATE(Table1[Year],1,1),2)+(Table1[WeekNum]-1)*7+1)</f>
        <v>44697</v>
      </c>
      <c r="E403" s="40">
        <f>MIN(DATE(Table1[Year]+1,1,0),DATE(Table1[Year],1,1)-WEEKDAY(DATE(Table1[Year],1,1),2)+Table1[WeekNum]*7)</f>
        <v>44703</v>
      </c>
      <c r="F403" s="15">
        <v>2022</v>
      </c>
      <c r="G403" s="15">
        <f t="shared" si="12"/>
        <v>5</v>
      </c>
      <c r="H403" s="15">
        <v>21</v>
      </c>
      <c r="I403" s="195" t="str">
        <f>"W" &amp;Table1[[#This Row],[WeekNum]]</f>
        <v>W21</v>
      </c>
      <c r="J403" s="195" t="str">
        <f t="shared" si="13"/>
        <v>22-W21</v>
      </c>
      <c r="K403" s="11" t="s">
        <v>681</v>
      </c>
      <c r="L403" s="11"/>
      <c r="M403" s="11" t="s">
        <v>72</v>
      </c>
      <c r="N403" s="11" t="s">
        <v>428</v>
      </c>
      <c r="O403" s="266" t="s">
        <v>372</v>
      </c>
      <c r="P403" s="11" t="s">
        <v>381</v>
      </c>
      <c r="Q403" s="11" t="s">
        <v>421</v>
      </c>
      <c r="R403" s="11"/>
      <c r="S403" s="11">
        <v>0</v>
      </c>
      <c r="T403" s="11">
        <f>ABS(Table1[[#This Row],[Prod]]-Table1[[#This Row],[Planned]])</f>
        <v>0</v>
      </c>
      <c r="U403" s="213">
        <f>IF(ABS(Table1[[#This Row],[Prod]]-Table1[[#This Row],[Planned]])&gt;Table1[[#This Row],[Planned]],0,IF(Table1[[#This Row],[Planned]]=0,0,1-ABS(Table1[[#This Row],[Prod]]-Table1[[#This Row],[Planned]])/Table1[[#This Row],[Planned]]))</f>
        <v>0</v>
      </c>
      <c r="V403" s="11"/>
      <c r="W403" s="11"/>
      <c r="X403" s="27"/>
      <c r="Y403" s="11">
        <f>Table1[[#This Row],[Prod]]</f>
        <v>0</v>
      </c>
      <c r="Z403" s="11">
        <f>ABS(Table1[[#This Row],[Prod2]]-Table1[[#This Row],[Plan Revised]])</f>
        <v>0</v>
      </c>
      <c r="AA403" s="213">
        <f>IF(ABS(Table1[[#This Row],[Prod2]]-Table1[[#This Row],[Plan Revised]])&gt;Table1[[#This Row],[Plan Revised]],0,IF(Table1[[#This Row],[Plan Revised]]=0,0,1-ABS(Table1[[#This Row],[Prod2]]-Table1[[#This Row],[Plan Revised]])/Table1[[#This Row],[Plan Revised]]))</f>
        <v>0</v>
      </c>
      <c r="AB403" s="11"/>
      <c r="AC403" s="30"/>
      <c r="AD403"/>
      <c r="AF403"/>
    </row>
    <row r="404" spans="1:32">
      <c r="A404" s="15" t="str">
        <f>IF(Table1[Week]=WeekSel,"Yes","No")</f>
        <v>No</v>
      </c>
      <c r="B404" s="15" t="str">
        <f>IF((Table1[StartDate]&gt;=Date.GraphMin)*(Table1[StartDate]&lt;=Date.GraphMax)=1,"Yes","No")</f>
        <v>Yes</v>
      </c>
      <c r="C404" s="15" t="str">
        <f>IF(OR(Table1[[#This Row],[Site]]="FOOD MILLING",Table1[[#This Row],[Site]]="GODACO"), "No", "Yes")</f>
        <v>Yes</v>
      </c>
      <c r="D404" s="40">
        <f>MAX(DATE(Table1[Year],1,1),DATE(Table1[Year],1,1)-WEEKDAY(DATE(Table1[Year],1,1),2)+(Table1[WeekNum]-1)*7+1)</f>
        <v>44697</v>
      </c>
      <c r="E404" s="40">
        <f>MIN(DATE(Table1[Year]+1,1,0),DATE(Table1[Year],1,1)-WEEKDAY(DATE(Table1[Year],1,1),2)+Table1[WeekNum]*7)</f>
        <v>44703</v>
      </c>
      <c r="F404" s="15">
        <v>2022</v>
      </c>
      <c r="G404" s="15">
        <f t="shared" si="12"/>
        <v>5</v>
      </c>
      <c r="H404" s="15">
        <v>21</v>
      </c>
      <c r="I404" s="195" t="str">
        <f>"W" &amp;Table1[[#This Row],[WeekNum]]</f>
        <v>W21</v>
      </c>
      <c r="J404" s="195" t="str">
        <f t="shared" si="13"/>
        <v>22-W21</v>
      </c>
      <c r="K404" s="11" t="s">
        <v>682</v>
      </c>
      <c r="L404" s="11"/>
      <c r="M404" s="11" t="s">
        <v>72</v>
      </c>
      <c r="N404" s="11" t="s">
        <v>428</v>
      </c>
      <c r="O404" s="266" t="s">
        <v>372</v>
      </c>
      <c r="P404" s="11" t="s">
        <v>381</v>
      </c>
      <c r="Q404" s="11" t="s">
        <v>421</v>
      </c>
      <c r="R404" s="11">
        <v>6600</v>
      </c>
      <c r="S404" s="11">
        <v>6350.5</v>
      </c>
      <c r="T404" s="11">
        <f>ABS(Table1[[#This Row],[Prod]]-Table1[[#This Row],[Planned]])</f>
        <v>249.5</v>
      </c>
      <c r="U404" s="213">
        <f>IF(ABS(Table1[[#This Row],[Prod]]-Table1[[#This Row],[Planned]])&gt;Table1[[#This Row],[Planned]],0,IF(Table1[[#This Row],[Planned]]=0,0,1-ABS(Table1[[#This Row],[Prod]]-Table1[[#This Row],[Planned]])/Table1[[#This Row],[Planned]]))</f>
        <v>0.96219696969696966</v>
      </c>
      <c r="V404" s="11"/>
      <c r="W404" s="11"/>
      <c r="X404" s="27">
        <v>6600</v>
      </c>
      <c r="Y404" s="11">
        <f>Table1[[#This Row],[Prod]]</f>
        <v>6350.5</v>
      </c>
      <c r="Z404" s="11">
        <f>ABS(Table1[[#This Row],[Prod2]]-Table1[[#This Row],[Plan Revised]])</f>
        <v>249.5</v>
      </c>
      <c r="AA404" s="213">
        <f>IF(ABS(Table1[[#This Row],[Prod2]]-Table1[[#This Row],[Plan Revised]])&gt;Table1[[#This Row],[Plan Revised]],0,IF(Table1[[#This Row],[Plan Revised]]=0,0,1-ABS(Table1[[#This Row],[Prod2]]-Table1[[#This Row],[Plan Revised]])/Table1[[#This Row],[Plan Revised]]))</f>
        <v>0.96219696969696966</v>
      </c>
      <c r="AB404" s="11"/>
      <c r="AC404" s="30"/>
      <c r="AD404"/>
      <c r="AF404"/>
    </row>
    <row r="405" spans="1:32">
      <c r="A405" s="15" t="str">
        <f>IF(Table1[Week]=WeekSel,"Yes","No")</f>
        <v>No</v>
      </c>
      <c r="B405" s="15" t="str">
        <f>IF((Table1[StartDate]&gt;=Date.GraphMin)*(Table1[StartDate]&lt;=Date.GraphMax)=1,"Yes","No")</f>
        <v>Yes</v>
      </c>
      <c r="C405" s="15" t="str">
        <f>IF(OR(Table1[[#This Row],[Site]]="FOOD MILLING",Table1[[#This Row],[Site]]="GODACO"), "No", "Yes")</f>
        <v>Yes</v>
      </c>
      <c r="D405" s="40">
        <f>MAX(DATE(Table1[Year],1,1),DATE(Table1[Year],1,1)-WEEKDAY(DATE(Table1[Year],1,1),2)+(Table1[WeekNum]-1)*7+1)</f>
        <v>44697</v>
      </c>
      <c r="E405" s="40">
        <f>MIN(DATE(Table1[Year]+1,1,0),DATE(Table1[Year],1,1)-WEEKDAY(DATE(Table1[Year],1,1),2)+Table1[WeekNum]*7)</f>
        <v>44703</v>
      </c>
      <c r="F405" s="15">
        <v>2022</v>
      </c>
      <c r="G405" s="15">
        <f t="shared" si="12"/>
        <v>5</v>
      </c>
      <c r="H405" s="15">
        <v>21</v>
      </c>
      <c r="I405" s="195" t="str">
        <f>"W" &amp;Table1[[#This Row],[WeekNum]]</f>
        <v>W21</v>
      </c>
      <c r="J405" s="195" t="str">
        <f t="shared" si="13"/>
        <v>22-W21</v>
      </c>
      <c r="K405" s="11" t="s">
        <v>683</v>
      </c>
      <c r="L405" s="11"/>
      <c r="M405" s="11" t="s">
        <v>72</v>
      </c>
      <c r="N405" s="11" t="s">
        <v>428</v>
      </c>
      <c r="O405" s="266" t="s">
        <v>372</v>
      </c>
      <c r="P405" s="11" t="s">
        <v>381</v>
      </c>
      <c r="Q405" s="11" t="s">
        <v>421</v>
      </c>
      <c r="R405" s="11"/>
      <c r="S405" s="11">
        <v>0</v>
      </c>
      <c r="T405" s="11">
        <f>ABS(Table1[[#This Row],[Prod]]-Table1[[#This Row],[Planned]])</f>
        <v>0</v>
      </c>
      <c r="U405" s="213">
        <f>IF(ABS(Table1[[#This Row],[Prod]]-Table1[[#This Row],[Planned]])&gt;Table1[[#This Row],[Planned]],0,IF(Table1[[#This Row],[Planned]]=0,0,1-ABS(Table1[[#This Row],[Prod]]-Table1[[#This Row],[Planned]])/Table1[[#This Row],[Planned]]))</f>
        <v>0</v>
      </c>
      <c r="V405" s="11"/>
      <c r="W405" s="11"/>
      <c r="X405" s="27"/>
      <c r="Y405" s="11">
        <f>Table1[[#This Row],[Prod]]</f>
        <v>0</v>
      </c>
      <c r="Z405" s="11">
        <f>ABS(Table1[[#This Row],[Prod2]]-Table1[[#This Row],[Plan Revised]])</f>
        <v>0</v>
      </c>
      <c r="AA405" s="213">
        <f>IF(ABS(Table1[[#This Row],[Prod2]]-Table1[[#This Row],[Plan Revised]])&gt;Table1[[#This Row],[Plan Revised]],0,IF(Table1[[#This Row],[Plan Revised]]=0,0,1-ABS(Table1[[#This Row],[Prod2]]-Table1[[#This Row],[Plan Revised]])/Table1[[#This Row],[Plan Revised]]))</f>
        <v>0</v>
      </c>
      <c r="AB405" s="11"/>
      <c r="AC405" s="30"/>
      <c r="AD405"/>
      <c r="AF405"/>
    </row>
    <row r="406" spans="1:32">
      <c r="A406" s="15" t="str">
        <f>IF(Table1[Week]=WeekSel,"Yes","No")</f>
        <v>No</v>
      </c>
      <c r="B406" s="15" t="str">
        <f>IF((Table1[StartDate]&gt;=Date.GraphMin)*(Table1[StartDate]&lt;=Date.GraphMax)=1,"Yes","No")</f>
        <v>Yes</v>
      </c>
      <c r="C406" s="15" t="str">
        <f>IF(OR(Table1[[#This Row],[Site]]="FOOD MILLING",Table1[[#This Row],[Site]]="GODACO"), "No", "Yes")</f>
        <v>Yes</v>
      </c>
      <c r="D406" s="40">
        <f>MAX(DATE(Table1[Year],1,1),DATE(Table1[Year],1,1)-WEEKDAY(DATE(Table1[Year],1,1),2)+(Table1[WeekNum]-1)*7+1)</f>
        <v>44697</v>
      </c>
      <c r="E406" s="40">
        <f>MIN(DATE(Table1[Year]+1,1,0),DATE(Table1[Year],1,1)-WEEKDAY(DATE(Table1[Year],1,1),2)+Table1[WeekNum]*7)</f>
        <v>44703</v>
      </c>
      <c r="F406" s="15">
        <v>2022</v>
      </c>
      <c r="G406" s="15">
        <f t="shared" si="12"/>
        <v>5</v>
      </c>
      <c r="H406" s="15">
        <v>21</v>
      </c>
      <c r="I406" s="195" t="str">
        <f>"W" &amp;Table1[[#This Row],[WeekNum]]</f>
        <v>W21</v>
      </c>
      <c r="J406" s="195" t="str">
        <f t="shared" si="13"/>
        <v>22-W21</v>
      </c>
      <c r="K406" s="11" t="s">
        <v>445</v>
      </c>
      <c r="L406" s="11"/>
      <c r="M406" s="11" t="s">
        <v>77</v>
      </c>
      <c r="N406" s="11" t="s">
        <v>428</v>
      </c>
      <c r="O406" s="266" t="s">
        <v>374</v>
      </c>
      <c r="P406" s="11" t="s">
        <v>382</v>
      </c>
      <c r="Q406" s="11" t="s">
        <v>419</v>
      </c>
      <c r="R406" s="11"/>
      <c r="S406" s="11">
        <v>0</v>
      </c>
      <c r="T406" s="11">
        <f>ABS(Table1[[#This Row],[Prod]]-Table1[[#This Row],[Planned]])</f>
        <v>0</v>
      </c>
      <c r="U406" s="213">
        <f>IF(ABS(Table1[[#This Row],[Prod]]-Table1[[#This Row],[Planned]])&gt;Table1[[#This Row],[Planned]],0,IF(Table1[[#This Row],[Planned]]=0,0,1-ABS(Table1[[#This Row],[Prod]]-Table1[[#This Row],[Planned]])/Table1[[#This Row],[Planned]]))</f>
        <v>0</v>
      </c>
      <c r="V406" s="11"/>
      <c r="W406" s="11"/>
      <c r="X406" s="27">
        <v>0</v>
      </c>
      <c r="Y406" s="11">
        <f>Table1[[#This Row],[Prod]]</f>
        <v>0</v>
      </c>
      <c r="Z406" s="11">
        <f>ABS(Table1[[#This Row],[Prod2]]-Table1[[#This Row],[Plan Revised]])</f>
        <v>0</v>
      </c>
      <c r="AA406" s="213">
        <f>IF(ABS(Table1[[#This Row],[Prod2]]-Table1[[#This Row],[Plan Revised]])&gt;Table1[[#This Row],[Plan Revised]],0,IF(Table1[[#This Row],[Plan Revised]]=0,0,1-ABS(Table1[[#This Row],[Prod2]]-Table1[[#This Row],[Plan Revised]])/Table1[[#This Row],[Plan Revised]]))</f>
        <v>0</v>
      </c>
      <c r="AB406" s="11"/>
      <c r="AC406" s="30"/>
      <c r="AD406"/>
      <c r="AF406"/>
    </row>
    <row r="407" spans="1:32">
      <c r="A407" s="15" t="str">
        <f>IF(Table1[Week]=WeekSel,"Yes","No")</f>
        <v>No</v>
      </c>
      <c r="B407" s="15" t="str">
        <f>IF((Table1[StartDate]&gt;=Date.GraphMin)*(Table1[StartDate]&lt;=Date.GraphMax)=1,"Yes","No")</f>
        <v>Yes</v>
      </c>
      <c r="C407" s="15" t="str">
        <f>IF(OR(Table1[[#This Row],[Site]]="FOOD MILLING",Table1[[#This Row],[Site]]="GODACO"), "No", "Yes")</f>
        <v>Yes</v>
      </c>
      <c r="D407" s="40">
        <f>MAX(DATE(Table1[Year],1,1),DATE(Table1[Year],1,1)-WEEKDAY(DATE(Table1[Year],1,1),2)+(Table1[WeekNum]-1)*7+1)</f>
        <v>44697</v>
      </c>
      <c r="E407" s="40">
        <f>MIN(DATE(Table1[Year]+1,1,0),DATE(Table1[Year],1,1)-WEEKDAY(DATE(Table1[Year],1,1),2)+Table1[WeekNum]*7)</f>
        <v>44703</v>
      </c>
      <c r="F407" s="15">
        <v>2022</v>
      </c>
      <c r="G407" s="15">
        <f t="shared" si="12"/>
        <v>5</v>
      </c>
      <c r="H407" s="15">
        <v>21</v>
      </c>
      <c r="I407" s="195" t="str">
        <f>"W" &amp;Table1[[#This Row],[WeekNum]]</f>
        <v>W21</v>
      </c>
      <c r="J407" s="195" t="str">
        <f t="shared" si="13"/>
        <v>22-W21</v>
      </c>
      <c r="K407" s="11" t="s">
        <v>7</v>
      </c>
      <c r="L407" s="11"/>
      <c r="M407" s="11" t="s">
        <v>77</v>
      </c>
      <c r="N407" s="11" t="s">
        <v>428</v>
      </c>
      <c r="O407" s="266" t="s">
        <v>372</v>
      </c>
      <c r="P407" s="11" t="s">
        <v>383</v>
      </c>
      <c r="Q407" s="11" t="s">
        <v>421</v>
      </c>
      <c r="R407" s="11">
        <v>3100</v>
      </c>
      <c r="S407" s="11">
        <v>3146.4000000000005</v>
      </c>
      <c r="T407" s="11">
        <f>ABS(Table1[[#This Row],[Prod]]-Table1[[#This Row],[Planned]])</f>
        <v>46.400000000000546</v>
      </c>
      <c r="U407" s="213">
        <f>IF(ABS(Table1[[#This Row],[Prod]]-Table1[[#This Row],[Planned]])&gt;Table1[[#This Row],[Planned]],0,IF(Table1[[#This Row],[Planned]]=0,0,1-ABS(Table1[[#This Row],[Prod]]-Table1[[#This Row],[Planned]])/Table1[[#This Row],[Planned]]))</f>
        <v>0.985032258064516</v>
      </c>
      <c r="V407" s="11"/>
      <c r="W407" s="11"/>
      <c r="X407" s="27">
        <v>3100</v>
      </c>
      <c r="Y407" s="11">
        <f>Table1[[#This Row],[Prod]]</f>
        <v>3146.4000000000005</v>
      </c>
      <c r="Z407" s="11">
        <f>ABS(Table1[[#This Row],[Prod2]]-Table1[[#This Row],[Plan Revised]])</f>
        <v>46.400000000000546</v>
      </c>
      <c r="AA407" s="213">
        <f>IF(ABS(Table1[[#This Row],[Prod2]]-Table1[[#This Row],[Plan Revised]])&gt;Table1[[#This Row],[Plan Revised]],0,IF(Table1[[#This Row],[Plan Revised]]=0,0,1-ABS(Table1[[#This Row],[Prod2]]-Table1[[#This Row],[Plan Revised]])/Table1[[#This Row],[Plan Revised]]))</f>
        <v>0.985032258064516</v>
      </c>
      <c r="AB407" s="11"/>
      <c r="AC407" s="30"/>
      <c r="AD407"/>
      <c r="AF407"/>
    </row>
    <row r="408" spans="1:32">
      <c r="A408" s="15" t="str">
        <f>IF(Table1[Week]=WeekSel,"Yes","No")</f>
        <v>No</v>
      </c>
      <c r="B408" s="15" t="str">
        <f>IF((Table1[StartDate]&gt;=Date.GraphMin)*(Table1[StartDate]&lt;=Date.GraphMax)=1,"Yes","No")</f>
        <v>Yes</v>
      </c>
      <c r="C408" s="15" t="str">
        <f>IF(OR(Table1[[#This Row],[Site]]="FOOD MILLING",Table1[[#This Row],[Site]]="GODACO"), "No", "Yes")</f>
        <v>Yes</v>
      </c>
      <c r="D408" s="40">
        <f>MAX(DATE(Table1[Year],1,1),DATE(Table1[Year],1,1)-WEEKDAY(DATE(Table1[Year],1,1),2)+(Table1[WeekNum]-1)*7+1)</f>
        <v>44697</v>
      </c>
      <c r="E408" s="40">
        <f>MIN(DATE(Table1[Year]+1,1,0),DATE(Table1[Year],1,1)-WEEKDAY(DATE(Table1[Year],1,1),2)+Table1[WeekNum]*7)</f>
        <v>44703</v>
      </c>
      <c r="F408" s="15">
        <v>2022</v>
      </c>
      <c r="G408" s="15">
        <f t="shared" si="12"/>
        <v>5</v>
      </c>
      <c r="H408" s="15">
        <v>21</v>
      </c>
      <c r="I408" s="195" t="str">
        <f>"W" &amp;Table1[[#This Row],[WeekNum]]</f>
        <v>W21</v>
      </c>
      <c r="J408" s="195" t="str">
        <f t="shared" si="13"/>
        <v>22-W21</v>
      </c>
      <c r="K408" s="11" t="s">
        <v>31</v>
      </c>
      <c r="L408" s="11"/>
      <c r="M408" s="11" t="s">
        <v>77</v>
      </c>
      <c r="N408" s="11" t="s">
        <v>428</v>
      </c>
      <c r="O408" s="266" t="s">
        <v>374</v>
      </c>
      <c r="P408" s="11" t="s">
        <v>382</v>
      </c>
      <c r="Q408" s="11" t="s">
        <v>421</v>
      </c>
      <c r="R408" s="11">
        <v>163000</v>
      </c>
      <c r="S408" s="11">
        <v>165043.19999999998</v>
      </c>
      <c r="T408" s="11">
        <f>ABS(Table1[[#This Row],[Prod]]-Table1[[#This Row],[Planned]])</f>
        <v>2043.1999999999825</v>
      </c>
      <c r="U408" s="213">
        <f>IF(ABS(Table1[[#This Row],[Prod]]-Table1[[#This Row],[Planned]])&gt;Table1[[#This Row],[Planned]],0,IF(Table1[[#This Row],[Planned]]=0,0,1-ABS(Table1[[#This Row],[Prod]]-Table1[[#This Row],[Planned]])/Table1[[#This Row],[Planned]]))</f>
        <v>0.9874650306748467</v>
      </c>
      <c r="V408" s="11"/>
      <c r="W408" s="11"/>
      <c r="X408" s="27">
        <v>160000</v>
      </c>
      <c r="Y408" s="11">
        <f>Table1[[#This Row],[Prod]]</f>
        <v>165043.19999999998</v>
      </c>
      <c r="Z408" s="11">
        <f>ABS(Table1[[#This Row],[Prod2]]-Table1[[#This Row],[Plan Revised]])</f>
        <v>5043.1999999999825</v>
      </c>
      <c r="AA408" s="213">
        <f>IF(ABS(Table1[[#This Row],[Prod2]]-Table1[[#This Row],[Plan Revised]])&gt;Table1[[#This Row],[Plan Revised]],0,IF(Table1[[#This Row],[Plan Revised]]=0,0,1-ABS(Table1[[#This Row],[Prod2]]-Table1[[#This Row],[Plan Revised]])/Table1[[#This Row],[Plan Revised]]))</f>
        <v>0.96848000000000012</v>
      </c>
      <c r="AB408" s="11"/>
      <c r="AC408" s="30"/>
      <c r="AD408"/>
      <c r="AF408"/>
    </row>
    <row r="409" spans="1:32">
      <c r="A409" s="15" t="str">
        <f>IF(Table1[Week]=WeekSel,"Yes","No")</f>
        <v>No</v>
      </c>
      <c r="B409" s="15" t="str">
        <f>IF((Table1[StartDate]&gt;=Date.GraphMin)*(Table1[StartDate]&lt;=Date.GraphMax)=1,"Yes","No")</f>
        <v>Yes</v>
      </c>
      <c r="C409" s="15" t="str">
        <f>IF(OR(Table1[[#This Row],[Site]]="FOOD MILLING",Table1[[#This Row],[Site]]="GODACO"), "No", "Yes")</f>
        <v>Yes</v>
      </c>
      <c r="D409" s="40">
        <f>MAX(DATE(Table1[Year],1,1),DATE(Table1[Year],1,1)-WEEKDAY(DATE(Table1[Year],1,1),2)+(Table1[WeekNum]-1)*7+1)</f>
        <v>44697</v>
      </c>
      <c r="E409" s="40">
        <f>MIN(DATE(Table1[Year]+1,1,0),DATE(Table1[Year],1,1)-WEEKDAY(DATE(Table1[Year],1,1),2)+Table1[WeekNum]*7)</f>
        <v>44703</v>
      </c>
      <c r="F409" s="15">
        <v>2022</v>
      </c>
      <c r="G409" s="15">
        <f t="shared" si="12"/>
        <v>5</v>
      </c>
      <c r="H409" s="15">
        <v>21</v>
      </c>
      <c r="I409" s="195" t="str">
        <f>"W" &amp;Table1[[#This Row],[WeekNum]]</f>
        <v>W21</v>
      </c>
      <c r="J409" s="195" t="str">
        <f t="shared" si="13"/>
        <v>22-W21</v>
      </c>
      <c r="K409" s="11" t="s">
        <v>78</v>
      </c>
      <c r="L409" s="11"/>
      <c r="M409" s="11" t="s">
        <v>77</v>
      </c>
      <c r="N409" s="11" t="s">
        <v>428</v>
      </c>
      <c r="O409" s="266" t="s">
        <v>374</v>
      </c>
      <c r="P409" s="11" t="s">
        <v>382</v>
      </c>
      <c r="Q409" s="11" t="s">
        <v>421</v>
      </c>
      <c r="R409" s="11"/>
      <c r="S409" s="11">
        <v>0</v>
      </c>
      <c r="T409" s="11">
        <f>ABS(Table1[[#This Row],[Prod]]-Table1[[#This Row],[Planned]])</f>
        <v>0</v>
      </c>
      <c r="U409" s="213">
        <f>IF(ABS(Table1[[#This Row],[Prod]]-Table1[[#This Row],[Planned]])&gt;Table1[[#This Row],[Planned]],0,IF(Table1[[#This Row],[Planned]]=0,0,1-ABS(Table1[[#This Row],[Prod]]-Table1[[#This Row],[Planned]])/Table1[[#This Row],[Planned]]))</f>
        <v>0</v>
      </c>
      <c r="V409" s="11"/>
      <c r="W409" s="11"/>
      <c r="X409" s="27"/>
      <c r="Y409" s="11">
        <f>Table1[[#This Row],[Prod]]</f>
        <v>0</v>
      </c>
      <c r="Z409" s="11">
        <f>ABS(Table1[[#This Row],[Prod2]]-Table1[[#This Row],[Plan Revised]])</f>
        <v>0</v>
      </c>
      <c r="AA409" s="213">
        <f>IF(ABS(Table1[[#This Row],[Prod2]]-Table1[[#This Row],[Plan Revised]])&gt;Table1[[#This Row],[Plan Revised]],0,IF(Table1[[#This Row],[Plan Revised]]=0,0,1-ABS(Table1[[#This Row],[Prod2]]-Table1[[#This Row],[Plan Revised]])/Table1[[#This Row],[Plan Revised]]))</f>
        <v>0</v>
      </c>
      <c r="AB409" s="11"/>
      <c r="AC409" s="30"/>
      <c r="AD409"/>
      <c r="AF409"/>
    </row>
    <row r="410" spans="1:32">
      <c r="A410" s="15" t="str">
        <f>IF(Table1[Week]=WeekSel,"Yes","No")</f>
        <v>No</v>
      </c>
      <c r="B410" s="15" t="str">
        <f>IF((Table1[StartDate]&gt;=Date.GraphMin)*(Table1[StartDate]&lt;=Date.GraphMax)=1,"Yes","No")</f>
        <v>Yes</v>
      </c>
      <c r="C410" s="15" t="str">
        <f>IF(OR(Table1[[#This Row],[Site]]="FOOD MILLING",Table1[[#This Row],[Site]]="GODACO"), "No", "Yes")</f>
        <v>Yes</v>
      </c>
      <c r="D410" s="40">
        <f>MAX(DATE(Table1[Year],1,1),DATE(Table1[Year],1,1)-WEEKDAY(DATE(Table1[Year],1,1),2)+(Table1[WeekNum]-1)*7+1)</f>
        <v>44697</v>
      </c>
      <c r="E410" s="40">
        <f>MIN(DATE(Table1[Year]+1,1,0),DATE(Table1[Year],1,1)-WEEKDAY(DATE(Table1[Year],1,1),2)+Table1[WeekNum]*7)</f>
        <v>44703</v>
      </c>
      <c r="F410" s="15">
        <v>2022</v>
      </c>
      <c r="G410" s="15">
        <f t="shared" si="12"/>
        <v>5</v>
      </c>
      <c r="H410" s="15">
        <v>21</v>
      </c>
      <c r="I410" s="195" t="str">
        <f>"W" &amp;Table1[[#This Row],[WeekNum]]</f>
        <v>W21</v>
      </c>
      <c r="J410" s="195" t="str">
        <f t="shared" si="13"/>
        <v>22-W21</v>
      </c>
      <c r="K410" s="11" t="s">
        <v>9</v>
      </c>
      <c r="L410" s="11"/>
      <c r="M410" s="11" t="s">
        <v>77</v>
      </c>
      <c r="N410" s="11" t="s">
        <v>428</v>
      </c>
      <c r="O410" s="266" t="s">
        <v>372</v>
      </c>
      <c r="P410" s="11" t="s">
        <v>383</v>
      </c>
      <c r="Q410" s="11" t="s">
        <v>421</v>
      </c>
      <c r="R410" s="11">
        <v>0</v>
      </c>
      <c r="S410" s="11">
        <v>4316.1039999999994</v>
      </c>
      <c r="T410" s="11">
        <f>ABS(Table1[[#This Row],[Prod]]-Table1[[#This Row],[Planned]])</f>
        <v>4316.1039999999994</v>
      </c>
      <c r="U410" s="213">
        <f>IF(ABS(Table1[[#This Row],[Prod]]-Table1[[#This Row],[Planned]])&gt;Table1[[#This Row],[Planned]],0,IF(Table1[[#This Row],[Planned]]=0,0,1-ABS(Table1[[#This Row],[Prod]]-Table1[[#This Row],[Planned]])/Table1[[#This Row],[Planned]]))</f>
        <v>0</v>
      </c>
      <c r="V410" s="11"/>
      <c r="W410" s="11"/>
      <c r="X410" s="27">
        <v>4000</v>
      </c>
      <c r="Y410" s="11">
        <f>Table1[[#This Row],[Prod]]</f>
        <v>4316.1039999999994</v>
      </c>
      <c r="Z410" s="11">
        <f>ABS(Table1[[#This Row],[Prod2]]-Table1[[#This Row],[Plan Revised]])</f>
        <v>316.10399999999936</v>
      </c>
      <c r="AA410" s="213">
        <f>IF(ABS(Table1[[#This Row],[Prod2]]-Table1[[#This Row],[Plan Revised]])&gt;Table1[[#This Row],[Plan Revised]],0,IF(Table1[[#This Row],[Plan Revised]]=0,0,1-ABS(Table1[[#This Row],[Prod2]]-Table1[[#This Row],[Plan Revised]])/Table1[[#This Row],[Plan Revised]]))</f>
        <v>0.92097400000000018</v>
      </c>
      <c r="AB410" s="11"/>
      <c r="AC410" s="30"/>
      <c r="AD410"/>
      <c r="AF410"/>
    </row>
    <row r="411" spans="1:32">
      <c r="A411" s="15" t="str">
        <f>IF(Table1[Week]=WeekSel,"Yes","No")</f>
        <v>No</v>
      </c>
      <c r="B411" s="15" t="str">
        <f>IF((Table1[StartDate]&gt;=Date.GraphMin)*(Table1[StartDate]&lt;=Date.GraphMax)=1,"Yes","No")</f>
        <v>Yes</v>
      </c>
      <c r="C411" s="15" t="str">
        <f>IF(OR(Table1[[#This Row],[Site]]="FOOD MILLING",Table1[[#This Row],[Site]]="GODACO"), "No", "Yes")</f>
        <v>Yes</v>
      </c>
      <c r="D411" s="40">
        <f>MAX(DATE(Table1[Year],1,1),DATE(Table1[Year],1,1)-WEEKDAY(DATE(Table1[Year],1,1),2)+(Table1[WeekNum]-1)*7+1)</f>
        <v>44697</v>
      </c>
      <c r="E411" s="40">
        <f>MIN(DATE(Table1[Year]+1,1,0),DATE(Table1[Year],1,1)-WEEKDAY(DATE(Table1[Year],1,1),2)+Table1[WeekNum]*7)</f>
        <v>44703</v>
      </c>
      <c r="F411" s="15">
        <v>2022</v>
      </c>
      <c r="G411" s="15">
        <f t="shared" si="12"/>
        <v>5</v>
      </c>
      <c r="H411" s="15">
        <v>21</v>
      </c>
      <c r="I411" s="195" t="str">
        <f>"W" &amp;Table1[[#This Row],[WeekNum]]</f>
        <v>W21</v>
      </c>
      <c r="J411" s="195" t="str">
        <f t="shared" si="13"/>
        <v>22-W21</v>
      </c>
      <c r="K411" s="11" t="s">
        <v>22</v>
      </c>
      <c r="L411" s="11"/>
      <c r="M411" s="11" t="s">
        <v>77</v>
      </c>
      <c r="N411" s="11" t="s">
        <v>428</v>
      </c>
      <c r="O411" s="266" t="s">
        <v>374</v>
      </c>
      <c r="P411" s="11" t="s">
        <v>382</v>
      </c>
      <c r="Q411" s="11" t="s">
        <v>421</v>
      </c>
      <c r="R411" s="11"/>
      <c r="S411" s="11">
        <v>0</v>
      </c>
      <c r="T411" s="11">
        <f>ABS(Table1[[#This Row],[Prod]]-Table1[[#This Row],[Planned]])</f>
        <v>0</v>
      </c>
      <c r="U411" s="213">
        <f>IF(ABS(Table1[[#This Row],[Prod]]-Table1[[#This Row],[Planned]])&gt;Table1[[#This Row],[Planned]],0,IF(Table1[[#This Row],[Planned]]=0,0,1-ABS(Table1[[#This Row],[Prod]]-Table1[[#This Row],[Planned]])/Table1[[#This Row],[Planned]]))</f>
        <v>0</v>
      </c>
      <c r="V411" s="11"/>
      <c r="W411" s="11"/>
      <c r="X411" s="27"/>
      <c r="Y411" s="11">
        <f>Table1[[#This Row],[Prod]]</f>
        <v>0</v>
      </c>
      <c r="Z411" s="11">
        <f>ABS(Table1[[#This Row],[Prod2]]-Table1[[#This Row],[Plan Revised]])</f>
        <v>0</v>
      </c>
      <c r="AA411" s="213">
        <f>IF(ABS(Table1[[#This Row],[Prod2]]-Table1[[#This Row],[Plan Revised]])&gt;Table1[[#This Row],[Plan Revised]],0,IF(Table1[[#This Row],[Plan Revised]]=0,0,1-ABS(Table1[[#This Row],[Prod2]]-Table1[[#This Row],[Plan Revised]])/Table1[[#This Row],[Plan Revised]]))</f>
        <v>0</v>
      </c>
      <c r="AB411" s="11"/>
      <c r="AC411" s="30"/>
      <c r="AD411"/>
      <c r="AF411"/>
    </row>
    <row r="412" spans="1:32">
      <c r="A412" s="15" t="str">
        <f>IF(Table1[Week]=WeekSel,"Yes","No")</f>
        <v>No</v>
      </c>
      <c r="B412" s="15" t="str">
        <f>IF((Table1[StartDate]&gt;=Date.GraphMin)*(Table1[StartDate]&lt;=Date.GraphMax)=1,"Yes","No")</f>
        <v>Yes</v>
      </c>
      <c r="C412" s="15" t="str">
        <f>IF(OR(Table1[[#This Row],[Site]]="FOOD MILLING",Table1[[#This Row],[Site]]="GODACO"), "No", "Yes")</f>
        <v>Yes</v>
      </c>
      <c r="D412" s="40">
        <f>MAX(DATE(Table1[Year],1,1),DATE(Table1[Year],1,1)-WEEKDAY(DATE(Table1[Year],1,1),2)+(Table1[WeekNum]-1)*7+1)</f>
        <v>44697</v>
      </c>
      <c r="E412" s="40">
        <f>MIN(DATE(Table1[Year]+1,1,0),DATE(Table1[Year],1,1)-WEEKDAY(DATE(Table1[Year],1,1),2)+Table1[WeekNum]*7)</f>
        <v>44703</v>
      </c>
      <c r="F412" s="15">
        <v>2022</v>
      </c>
      <c r="G412" s="15">
        <f t="shared" si="12"/>
        <v>5</v>
      </c>
      <c r="H412" s="15">
        <v>21</v>
      </c>
      <c r="I412" s="195" t="str">
        <f>"W" &amp;Table1[[#This Row],[WeekNum]]</f>
        <v>W21</v>
      </c>
      <c r="J412" s="195" t="str">
        <f t="shared" si="13"/>
        <v>22-W21</v>
      </c>
      <c r="K412" s="11" t="s">
        <v>19</v>
      </c>
      <c r="L412" s="11"/>
      <c r="M412" s="11" t="s">
        <v>77</v>
      </c>
      <c r="N412" s="11" t="s">
        <v>428</v>
      </c>
      <c r="O412" s="266" t="s">
        <v>372</v>
      </c>
      <c r="P412" s="11" t="s">
        <v>383</v>
      </c>
      <c r="Q412" s="11" t="s">
        <v>421</v>
      </c>
      <c r="R412" s="11"/>
      <c r="S412" s="11">
        <v>0</v>
      </c>
      <c r="T412" s="11">
        <f>ABS(Table1[[#This Row],[Prod]]-Table1[[#This Row],[Planned]])</f>
        <v>0</v>
      </c>
      <c r="U412" s="213">
        <f>IF(ABS(Table1[[#This Row],[Prod]]-Table1[[#This Row],[Planned]])&gt;Table1[[#This Row],[Planned]],0,IF(Table1[[#This Row],[Planned]]=0,0,1-ABS(Table1[[#This Row],[Prod]]-Table1[[#This Row],[Planned]])/Table1[[#This Row],[Planned]]))</f>
        <v>0</v>
      </c>
      <c r="V412" s="11"/>
      <c r="W412" s="11"/>
      <c r="X412" s="27"/>
      <c r="Y412" s="11">
        <f>Table1[[#This Row],[Prod]]</f>
        <v>0</v>
      </c>
      <c r="Z412" s="11">
        <f>ABS(Table1[[#This Row],[Prod2]]-Table1[[#This Row],[Plan Revised]])</f>
        <v>0</v>
      </c>
      <c r="AA412" s="213">
        <f>IF(ABS(Table1[[#This Row],[Prod2]]-Table1[[#This Row],[Plan Revised]])&gt;Table1[[#This Row],[Plan Revised]],0,IF(Table1[[#This Row],[Plan Revised]]=0,0,1-ABS(Table1[[#This Row],[Prod2]]-Table1[[#This Row],[Plan Revised]])/Table1[[#This Row],[Plan Revised]]))</f>
        <v>0</v>
      </c>
      <c r="AB412" s="11"/>
      <c r="AC412" s="30"/>
      <c r="AD412"/>
      <c r="AF412"/>
    </row>
    <row r="413" spans="1:32">
      <c r="A413" s="15" t="str">
        <f>IF(Table1[Week]=WeekSel,"Yes","No")</f>
        <v>No</v>
      </c>
      <c r="B413" s="15" t="str">
        <f>IF((Table1[StartDate]&gt;=Date.GraphMin)*(Table1[StartDate]&lt;=Date.GraphMax)=1,"Yes","No")</f>
        <v>Yes</v>
      </c>
      <c r="C413" s="15" t="str">
        <f>IF(OR(Table1[[#This Row],[Site]]="FOOD MILLING",Table1[[#This Row],[Site]]="GODACO"), "No", "Yes")</f>
        <v>Yes</v>
      </c>
      <c r="D413" s="40">
        <f>MAX(DATE(Table1[Year],1,1),DATE(Table1[Year],1,1)-WEEKDAY(DATE(Table1[Year],1,1),2)+(Table1[WeekNum]-1)*7+1)</f>
        <v>44697</v>
      </c>
      <c r="E413" s="40">
        <f>MIN(DATE(Table1[Year]+1,1,0),DATE(Table1[Year],1,1)-WEEKDAY(DATE(Table1[Year],1,1),2)+Table1[WeekNum]*7)</f>
        <v>44703</v>
      </c>
      <c r="F413" s="15">
        <v>2022</v>
      </c>
      <c r="G413" s="15">
        <f t="shared" si="12"/>
        <v>5</v>
      </c>
      <c r="H413" s="15">
        <v>21</v>
      </c>
      <c r="I413" s="195" t="str">
        <f>"W" &amp;Table1[[#This Row],[WeekNum]]</f>
        <v>W21</v>
      </c>
      <c r="J413" s="195" t="str">
        <f t="shared" si="13"/>
        <v>22-W21</v>
      </c>
      <c r="K413" s="11" t="s">
        <v>21</v>
      </c>
      <c r="L413" s="11"/>
      <c r="M413" s="11" t="s">
        <v>77</v>
      </c>
      <c r="N413" s="11" t="s">
        <v>428</v>
      </c>
      <c r="O413" s="266" t="s">
        <v>372</v>
      </c>
      <c r="P413" s="11" t="s">
        <v>383</v>
      </c>
      <c r="Q413" s="11" t="s">
        <v>421</v>
      </c>
      <c r="R413" s="11"/>
      <c r="S413" s="11">
        <v>0</v>
      </c>
      <c r="T413" s="11">
        <f>ABS(Table1[[#This Row],[Prod]]-Table1[[#This Row],[Planned]])</f>
        <v>0</v>
      </c>
      <c r="U413" s="213">
        <f>IF(ABS(Table1[[#This Row],[Prod]]-Table1[[#This Row],[Planned]])&gt;Table1[[#This Row],[Planned]],0,IF(Table1[[#This Row],[Planned]]=0,0,1-ABS(Table1[[#This Row],[Prod]]-Table1[[#This Row],[Planned]])/Table1[[#This Row],[Planned]]))</f>
        <v>0</v>
      </c>
      <c r="V413" s="11"/>
      <c r="W413" s="11"/>
      <c r="X413" s="27"/>
      <c r="Y413" s="11">
        <f>Table1[[#This Row],[Prod]]</f>
        <v>0</v>
      </c>
      <c r="Z413" s="11">
        <f>ABS(Table1[[#This Row],[Prod2]]-Table1[[#This Row],[Plan Revised]])</f>
        <v>0</v>
      </c>
      <c r="AA413" s="213">
        <f>IF(ABS(Table1[[#This Row],[Prod2]]-Table1[[#This Row],[Plan Revised]])&gt;Table1[[#This Row],[Plan Revised]],0,IF(Table1[[#This Row],[Plan Revised]]=0,0,1-ABS(Table1[[#This Row],[Prod2]]-Table1[[#This Row],[Plan Revised]])/Table1[[#This Row],[Plan Revised]]))</f>
        <v>0</v>
      </c>
      <c r="AB413" s="11"/>
      <c r="AC413" s="30"/>
      <c r="AD413"/>
      <c r="AF413"/>
    </row>
    <row r="414" spans="1:32">
      <c r="A414" s="15" t="str">
        <f>IF(Table1[Week]=WeekSel,"Yes","No")</f>
        <v>No</v>
      </c>
      <c r="B414" s="15" t="str">
        <f>IF((Table1[StartDate]&gt;=Date.GraphMin)*(Table1[StartDate]&lt;=Date.GraphMax)=1,"Yes","No")</f>
        <v>Yes</v>
      </c>
      <c r="C414" s="15" t="str">
        <f>IF(OR(Table1[[#This Row],[Site]]="FOOD MILLING",Table1[[#This Row],[Site]]="GODACO"), "No", "Yes")</f>
        <v>Yes</v>
      </c>
      <c r="D414" s="40">
        <f>MAX(DATE(Table1[Year],1,1),DATE(Table1[Year],1,1)-WEEKDAY(DATE(Table1[Year],1,1),2)+(Table1[WeekNum]-1)*7+1)</f>
        <v>44697</v>
      </c>
      <c r="E414" s="40">
        <f>MIN(DATE(Table1[Year]+1,1,0),DATE(Table1[Year],1,1)-WEEKDAY(DATE(Table1[Year],1,1),2)+Table1[WeekNum]*7)</f>
        <v>44703</v>
      </c>
      <c r="F414" s="15">
        <v>2022</v>
      </c>
      <c r="G414" s="15">
        <f t="shared" si="12"/>
        <v>5</v>
      </c>
      <c r="H414" s="15">
        <v>21</v>
      </c>
      <c r="I414" s="195" t="str">
        <f>"W" &amp;Table1[[#This Row],[WeekNum]]</f>
        <v>W21</v>
      </c>
      <c r="J414" s="195" t="str">
        <f t="shared" si="13"/>
        <v>22-W21</v>
      </c>
      <c r="K414" s="11" t="s">
        <v>20</v>
      </c>
      <c r="L414" s="11"/>
      <c r="M414" s="11" t="s">
        <v>77</v>
      </c>
      <c r="N414" s="11" t="s">
        <v>428</v>
      </c>
      <c r="O414" s="266" t="s">
        <v>372</v>
      </c>
      <c r="P414" s="11" t="s">
        <v>383</v>
      </c>
      <c r="Q414" s="11" t="s">
        <v>421</v>
      </c>
      <c r="R414" s="11"/>
      <c r="S414" s="11">
        <v>0</v>
      </c>
      <c r="T414" s="11">
        <f>ABS(Table1[[#This Row],[Prod]]-Table1[[#This Row],[Planned]])</f>
        <v>0</v>
      </c>
      <c r="U414" s="213">
        <f>IF(ABS(Table1[[#This Row],[Prod]]-Table1[[#This Row],[Planned]])&gt;Table1[[#This Row],[Planned]],0,IF(Table1[[#This Row],[Planned]]=0,0,1-ABS(Table1[[#This Row],[Prod]]-Table1[[#This Row],[Planned]])/Table1[[#This Row],[Planned]]))</f>
        <v>0</v>
      </c>
      <c r="V414" s="11"/>
      <c r="W414" s="11"/>
      <c r="X414" s="27"/>
      <c r="Y414" s="11">
        <f>Table1[[#This Row],[Prod]]</f>
        <v>0</v>
      </c>
      <c r="Z414" s="11">
        <f>ABS(Table1[[#This Row],[Prod2]]-Table1[[#This Row],[Plan Revised]])</f>
        <v>0</v>
      </c>
      <c r="AA414" s="213">
        <f>IF(ABS(Table1[[#This Row],[Prod2]]-Table1[[#This Row],[Plan Revised]])&gt;Table1[[#This Row],[Plan Revised]],0,IF(Table1[[#This Row],[Plan Revised]]=0,0,1-ABS(Table1[[#This Row],[Prod2]]-Table1[[#This Row],[Plan Revised]])/Table1[[#This Row],[Plan Revised]]))</f>
        <v>0</v>
      </c>
      <c r="AB414" s="11"/>
      <c r="AC414" s="30"/>
      <c r="AD414"/>
      <c r="AF414"/>
    </row>
    <row r="415" spans="1:32">
      <c r="A415" s="15" t="str">
        <f>IF(Table1[Week]=WeekSel,"Yes","No")</f>
        <v>No</v>
      </c>
      <c r="B415" s="15" t="str">
        <f>IF((Table1[StartDate]&gt;=Date.GraphMin)*(Table1[StartDate]&lt;=Date.GraphMax)=1,"Yes","No")</f>
        <v>Yes</v>
      </c>
      <c r="C415" s="15" t="str">
        <f>IF(OR(Table1[[#This Row],[Site]]="FOOD MILLING",Table1[[#This Row],[Site]]="GODACO"), "No", "Yes")</f>
        <v>Yes</v>
      </c>
      <c r="D415" s="40">
        <f>MAX(DATE(Table1[Year],1,1),DATE(Table1[Year],1,1)-WEEKDAY(DATE(Table1[Year],1,1),2)+(Table1[WeekNum]-1)*7+1)</f>
        <v>44697</v>
      </c>
      <c r="E415" s="40">
        <f>MIN(DATE(Table1[Year]+1,1,0),DATE(Table1[Year],1,1)-WEEKDAY(DATE(Table1[Year],1,1),2)+Table1[WeekNum]*7)</f>
        <v>44703</v>
      </c>
      <c r="F415" s="15">
        <v>2022</v>
      </c>
      <c r="G415" s="15">
        <f t="shared" si="12"/>
        <v>5</v>
      </c>
      <c r="H415" s="15">
        <v>21</v>
      </c>
      <c r="I415" s="195" t="str">
        <f>"W" &amp;Table1[[#This Row],[WeekNum]]</f>
        <v>W21</v>
      </c>
      <c r="J415" s="195" t="str">
        <f t="shared" si="13"/>
        <v>22-W21</v>
      </c>
      <c r="K415" s="11" t="s">
        <v>531</v>
      </c>
      <c r="L415" s="11"/>
      <c r="M415" s="11" t="s">
        <v>72</v>
      </c>
      <c r="N415" s="266" t="s">
        <v>368</v>
      </c>
      <c r="O415" s="266" t="s">
        <v>384</v>
      </c>
      <c r="P415" s="11" t="s">
        <v>385</v>
      </c>
      <c r="Q415" s="11" t="s">
        <v>422</v>
      </c>
      <c r="R415" s="11">
        <v>850</v>
      </c>
      <c r="S415" s="11">
        <v>313.60000000000002</v>
      </c>
      <c r="T415" s="11">
        <f>ABS(Table1[[#This Row],[Prod]]-Table1[[#This Row],[Planned]])</f>
        <v>536.4</v>
      </c>
      <c r="U415" s="213">
        <f>IF(ABS(Table1[[#This Row],[Prod]]-Table1[[#This Row],[Planned]])&gt;Table1[[#This Row],[Planned]],0,IF(Table1[[#This Row],[Planned]]=0,0,1-ABS(Table1[[#This Row],[Prod]]-Table1[[#This Row],[Planned]])/Table1[[#This Row],[Planned]]))</f>
        <v>0.36894117647058822</v>
      </c>
      <c r="V415" s="11"/>
      <c r="W415" s="11"/>
      <c r="X415" s="27">
        <v>850</v>
      </c>
      <c r="Y415" s="11">
        <f>Table1[[#This Row],[Prod]]</f>
        <v>313.60000000000002</v>
      </c>
      <c r="Z415" s="11">
        <f>ABS(Table1[[#This Row],[Prod2]]-Table1[[#This Row],[Plan Revised]])</f>
        <v>536.4</v>
      </c>
      <c r="AA415" s="213">
        <f>IF(ABS(Table1[[#This Row],[Prod2]]-Table1[[#This Row],[Plan Revised]])&gt;Table1[[#This Row],[Plan Revised]],0,IF(Table1[[#This Row],[Plan Revised]]=0,0,1-ABS(Table1[[#This Row],[Prod2]]-Table1[[#This Row],[Plan Revised]])/Table1[[#This Row],[Plan Revised]]))</f>
        <v>0.36894117647058822</v>
      </c>
      <c r="AB415" s="11"/>
      <c r="AC415" s="30"/>
      <c r="AD415"/>
      <c r="AF415"/>
    </row>
    <row r="416" spans="1:32">
      <c r="A416" s="15" t="str">
        <f>IF(Table1[Week]=WeekSel,"Yes","No")</f>
        <v>No</v>
      </c>
      <c r="B416" s="15" t="str">
        <f>IF((Table1[StartDate]&gt;=Date.GraphMin)*(Table1[StartDate]&lt;=Date.GraphMax)=1,"Yes","No")</f>
        <v>Yes</v>
      </c>
      <c r="C416" s="15" t="str">
        <f>IF(OR(Table1[[#This Row],[Site]]="FOOD MILLING",Table1[[#This Row],[Site]]="GODACO"), "No", "Yes")</f>
        <v>Yes</v>
      </c>
      <c r="D416" s="40">
        <f>MAX(DATE(Table1[Year],1,1),DATE(Table1[Year],1,1)-WEEKDAY(DATE(Table1[Year],1,1),2)+(Table1[WeekNum]-1)*7+1)</f>
        <v>44697</v>
      </c>
      <c r="E416" s="40">
        <f>MIN(DATE(Table1[Year]+1,1,0),DATE(Table1[Year],1,1)-WEEKDAY(DATE(Table1[Year],1,1),2)+Table1[WeekNum]*7)</f>
        <v>44703</v>
      </c>
      <c r="F416" s="15">
        <v>2022</v>
      </c>
      <c r="G416" s="15">
        <f t="shared" si="12"/>
        <v>5</v>
      </c>
      <c r="H416" s="15">
        <v>21</v>
      </c>
      <c r="I416" s="195" t="str">
        <f>"W" &amp;Table1[[#This Row],[WeekNum]]</f>
        <v>W21</v>
      </c>
      <c r="J416" s="195" t="str">
        <f t="shared" si="13"/>
        <v>22-W21</v>
      </c>
      <c r="K416" s="11" t="s">
        <v>532</v>
      </c>
      <c r="L416" s="11"/>
      <c r="M416" s="11" t="s">
        <v>72</v>
      </c>
      <c r="N416" s="266" t="s">
        <v>368</v>
      </c>
      <c r="O416" s="266" t="s">
        <v>384</v>
      </c>
      <c r="P416" s="11" t="s">
        <v>385</v>
      </c>
      <c r="Q416" s="11" t="s">
        <v>422</v>
      </c>
      <c r="R416" s="11">
        <v>880</v>
      </c>
      <c r="S416" s="11">
        <v>227</v>
      </c>
      <c r="T416" s="11">
        <f>ABS(Table1[[#This Row],[Prod]]-Table1[[#This Row],[Planned]])</f>
        <v>653</v>
      </c>
      <c r="U416" s="213">
        <f>IF(ABS(Table1[[#This Row],[Prod]]-Table1[[#This Row],[Planned]])&gt;Table1[[#This Row],[Planned]],0,IF(Table1[[#This Row],[Planned]]=0,0,1-ABS(Table1[[#This Row],[Prod]]-Table1[[#This Row],[Planned]])/Table1[[#This Row],[Planned]]))</f>
        <v>0.25795454545454544</v>
      </c>
      <c r="V416" s="11"/>
      <c r="W416" s="11"/>
      <c r="X416" s="27">
        <v>880</v>
      </c>
      <c r="Y416" s="11">
        <f>Table1[[#This Row],[Prod]]</f>
        <v>227</v>
      </c>
      <c r="Z416" s="11">
        <f>ABS(Table1[[#This Row],[Prod2]]-Table1[[#This Row],[Plan Revised]])</f>
        <v>653</v>
      </c>
      <c r="AA416" s="213">
        <f>IF(ABS(Table1[[#This Row],[Prod2]]-Table1[[#This Row],[Plan Revised]])&gt;Table1[[#This Row],[Plan Revised]],0,IF(Table1[[#This Row],[Plan Revised]]=0,0,1-ABS(Table1[[#This Row],[Prod2]]-Table1[[#This Row],[Plan Revised]])/Table1[[#This Row],[Plan Revised]]))</f>
        <v>0.25795454545454544</v>
      </c>
      <c r="AB416" s="11"/>
      <c r="AC416" s="30"/>
      <c r="AD416"/>
      <c r="AF416"/>
    </row>
    <row r="417" spans="1:32">
      <c r="A417" s="15" t="str">
        <f>IF(Table1[Week]=WeekSel,"Yes","No")</f>
        <v>No</v>
      </c>
      <c r="B417" s="15" t="str">
        <f>IF((Table1[StartDate]&gt;=Date.GraphMin)*(Table1[StartDate]&lt;=Date.GraphMax)=1,"Yes","No")</f>
        <v>Yes</v>
      </c>
      <c r="C417" s="15" t="str">
        <f>IF(OR(Table1[[#This Row],[Site]]="FOOD MILLING",Table1[[#This Row],[Site]]="GODACO"), "No", "Yes")</f>
        <v>Yes</v>
      </c>
      <c r="D417" s="40">
        <f>MAX(DATE(Table1[Year],1,1),DATE(Table1[Year],1,1)-WEEKDAY(DATE(Table1[Year],1,1),2)+(Table1[WeekNum]-1)*7+1)</f>
        <v>44697</v>
      </c>
      <c r="E417" s="40">
        <f>MIN(DATE(Table1[Year]+1,1,0),DATE(Table1[Year],1,1)-WEEKDAY(DATE(Table1[Year],1,1),2)+Table1[WeekNum]*7)</f>
        <v>44703</v>
      </c>
      <c r="F417" s="15">
        <v>2022</v>
      </c>
      <c r="G417" s="15">
        <f t="shared" si="12"/>
        <v>5</v>
      </c>
      <c r="H417" s="15">
        <v>21</v>
      </c>
      <c r="I417" s="195" t="str">
        <f>"W" &amp;Table1[[#This Row],[WeekNum]]</f>
        <v>W21</v>
      </c>
      <c r="J417" s="195" t="str">
        <f t="shared" si="13"/>
        <v>22-W21</v>
      </c>
      <c r="K417" s="11" t="s">
        <v>533</v>
      </c>
      <c r="L417" s="11"/>
      <c r="M417" s="11" t="s">
        <v>72</v>
      </c>
      <c r="N417" s="266" t="s">
        <v>368</v>
      </c>
      <c r="O417" s="266" t="s">
        <v>384</v>
      </c>
      <c r="P417" s="11" t="s">
        <v>385</v>
      </c>
      <c r="Q417" s="11" t="s">
        <v>422</v>
      </c>
      <c r="R417" s="11">
        <v>842</v>
      </c>
      <c r="S417" s="11">
        <v>183.26</v>
      </c>
      <c r="T417" s="11">
        <f>ABS(Table1[[#This Row],[Prod]]-Table1[[#This Row],[Planned]])</f>
        <v>658.74</v>
      </c>
      <c r="U417" s="213">
        <f>IF(ABS(Table1[[#This Row],[Prod]]-Table1[[#This Row],[Planned]])&gt;Table1[[#This Row],[Planned]],0,IF(Table1[[#This Row],[Planned]]=0,0,1-ABS(Table1[[#This Row],[Prod]]-Table1[[#This Row],[Planned]])/Table1[[#This Row],[Planned]]))</f>
        <v>0.21764845605700711</v>
      </c>
      <c r="V417" s="11"/>
      <c r="W417" s="11"/>
      <c r="X417" s="27">
        <v>842</v>
      </c>
      <c r="Y417" s="11">
        <f>Table1[[#This Row],[Prod]]</f>
        <v>183.26</v>
      </c>
      <c r="Z417" s="11">
        <f>ABS(Table1[[#This Row],[Prod2]]-Table1[[#This Row],[Plan Revised]])</f>
        <v>658.74</v>
      </c>
      <c r="AA417" s="213">
        <f>IF(ABS(Table1[[#This Row],[Prod2]]-Table1[[#This Row],[Plan Revised]])&gt;Table1[[#This Row],[Plan Revised]],0,IF(Table1[[#This Row],[Plan Revised]]=0,0,1-ABS(Table1[[#This Row],[Prod2]]-Table1[[#This Row],[Plan Revised]])/Table1[[#This Row],[Plan Revised]]))</f>
        <v>0.21764845605700711</v>
      </c>
      <c r="AB417" s="11"/>
      <c r="AC417" s="30"/>
      <c r="AD417"/>
      <c r="AF417"/>
    </row>
    <row r="418" spans="1:32">
      <c r="A418" s="15" t="str">
        <f>IF(Table1[Week]=WeekSel,"Yes","No")</f>
        <v>No</v>
      </c>
      <c r="B418" s="15" t="str">
        <f>IF((Table1[StartDate]&gt;=Date.GraphMin)*(Table1[StartDate]&lt;=Date.GraphMax)=1,"Yes","No")</f>
        <v>Yes</v>
      </c>
      <c r="C418" s="15" t="str">
        <f>IF(OR(Table1[[#This Row],[Site]]="FOOD MILLING",Table1[[#This Row],[Site]]="GODACO"), "No", "Yes")</f>
        <v>Yes</v>
      </c>
      <c r="D418" s="40">
        <f>MAX(DATE(Table1[Year],1,1),DATE(Table1[Year],1,1)-WEEKDAY(DATE(Table1[Year],1,1),2)+(Table1[WeekNum]-1)*7+1)</f>
        <v>44697</v>
      </c>
      <c r="E418" s="40">
        <f>MIN(DATE(Table1[Year]+1,1,0),DATE(Table1[Year],1,1)-WEEKDAY(DATE(Table1[Year],1,1),2)+Table1[WeekNum]*7)</f>
        <v>44703</v>
      </c>
      <c r="F418" s="15">
        <v>2022</v>
      </c>
      <c r="G418" s="15">
        <f t="shared" si="12"/>
        <v>5</v>
      </c>
      <c r="H418" s="15">
        <v>21</v>
      </c>
      <c r="I418" s="195" t="str">
        <f>"W" &amp;Table1[[#This Row],[WeekNum]]</f>
        <v>W21</v>
      </c>
      <c r="J418" s="195" t="str">
        <f t="shared" si="13"/>
        <v>22-W21</v>
      </c>
      <c r="K418" s="11" t="s">
        <v>534</v>
      </c>
      <c r="L418" s="11"/>
      <c r="M418" s="11" t="s">
        <v>72</v>
      </c>
      <c r="N418" s="266" t="s">
        <v>368</v>
      </c>
      <c r="O418" s="266" t="s">
        <v>384</v>
      </c>
      <c r="P418" s="11" t="s">
        <v>385</v>
      </c>
      <c r="Q418" s="11" t="s">
        <v>422</v>
      </c>
      <c r="R418" s="11">
        <v>435</v>
      </c>
      <c r="S418" s="11">
        <v>108</v>
      </c>
      <c r="T418" s="11">
        <f>ABS(Table1[[#This Row],[Prod]]-Table1[[#This Row],[Planned]])</f>
        <v>327</v>
      </c>
      <c r="U418" s="213">
        <f>IF(ABS(Table1[[#This Row],[Prod]]-Table1[[#This Row],[Planned]])&gt;Table1[[#This Row],[Planned]],0,IF(Table1[[#This Row],[Planned]]=0,0,1-ABS(Table1[[#This Row],[Prod]]-Table1[[#This Row],[Planned]])/Table1[[#This Row],[Planned]]))</f>
        <v>0.24827586206896557</v>
      </c>
      <c r="V418" s="11"/>
      <c r="W418" s="11"/>
      <c r="X418" s="27">
        <v>435</v>
      </c>
      <c r="Y418" s="11">
        <f>Table1[[#This Row],[Prod]]</f>
        <v>108</v>
      </c>
      <c r="Z418" s="11">
        <f>ABS(Table1[[#This Row],[Prod2]]-Table1[[#This Row],[Plan Revised]])</f>
        <v>327</v>
      </c>
      <c r="AA418" s="213">
        <f>IF(ABS(Table1[[#This Row],[Prod2]]-Table1[[#This Row],[Plan Revised]])&gt;Table1[[#This Row],[Plan Revised]],0,IF(Table1[[#This Row],[Plan Revised]]=0,0,1-ABS(Table1[[#This Row],[Prod2]]-Table1[[#This Row],[Plan Revised]])/Table1[[#This Row],[Plan Revised]]))</f>
        <v>0.24827586206896557</v>
      </c>
      <c r="AB418" s="11"/>
      <c r="AC418" s="30"/>
      <c r="AD418"/>
      <c r="AF418"/>
    </row>
    <row r="419" spans="1:32">
      <c r="A419" s="15" t="str">
        <f>IF(Table1[Week]=WeekSel,"Yes","No")</f>
        <v>No</v>
      </c>
      <c r="B419" s="15" t="str">
        <f>IF((Table1[StartDate]&gt;=Date.GraphMin)*(Table1[StartDate]&lt;=Date.GraphMax)=1,"Yes","No")</f>
        <v>Yes</v>
      </c>
      <c r="C419" s="15" t="str">
        <f>IF(OR(Table1[[#This Row],[Site]]="FOOD MILLING",Table1[[#This Row],[Site]]="GODACO"), "No", "Yes")</f>
        <v>Yes</v>
      </c>
      <c r="D419" s="40">
        <f>MAX(DATE(Table1[Year],1,1),DATE(Table1[Year],1,1)-WEEKDAY(DATE(Table1[Year],1,1),2)+(Table1[WeekNum]-1)*7+1)</f>
        <v>44697</v>
      </c>
      <c r="E419" s="40">
        <f>MIN(DATE(Table1[Year]+1,1,0),DATE(Table1[Year],1,1)-WEEKDAY(DATE(Table1[Year],1,1),2)+Table1[WeekNum]*7)</f>
        <v>44703</v>
      </c>
      <c r="F419" s="15">
        <v>2022</v>
      </c>
      <c r="G419" s="15">
        <f t="shared" si="12"/>
        <v>5</v>
      </c>
      <c r="H419" s="15">
        <v>21</v>
      </c>
      <c r="I419" s="195" t="str">
        <f>"W" &amp;Table1[[#This Row],[WeekNum]]</f>
        <v>W21</v>
      </c>
      <c r="J419" s="195" t="str">
        <f t="shared" si="13"/>
        <v>22-W21</v>
      </c>
      <c r="K419" s="11" t="s">
        <v>486</v>
      </c>
      <c r="L419" s="11"/>
      <c r="M419" s="11" t="s">
        <v>72</v>
      </c>
      <c r="N419" s="266" t="s">
        <v>368</v>
      </c>
      <c r="O419" s="266" t="s">
        <v>386</v>
      </c>
      <c r="P419" s="11" t="s">
        <v>387</v>
      </c>
      <c r="Q419" s="11" t="s">
        <v>419</v>
      </c>
      <c r="R419" s="11">
        <v>447</v>
      </c>
      <c r="S419" s="11">
        <v>447</v>
      </c>
      <c r="T419" s="11">
        <f>ABS(Table1[[#This Row],[Prod]]-Table1[[#This Row],[Planned]])</f>
        <v>0</v>
      </c>
      <c r="U419" s="213">
        <f>IF(ABS(Table1[[#This Row],[Prod]]-Table1[[#This Row],[Planned]])&gt;Table1[[#This Row],[Planned]],0,IF(Table1[[#This Row],[Planned]]=0,0,1-ABS(Table1[[#This Row],[Prod]]-Table1[[#This Row],[Planned]])/Table1[[#This Row],[Planned]]))</f>
        <v>1</v>
      </c>
      <c r="V419" s="11"/>
      <c r="W419" s="11"/>
      <c r="X419" s="27">
        <v>447</v>
      </c>
      <c r="Y419" s="11">
        <f>Table1[[#This Row],[Prod]]</f>
        <v>447</v>
      </c>
      <c r="Z419" s="11">
        <f>ABS(Table1[[#This Row],[Prod2]]-Table1[[#This Row],[Plan Revised]])</f>
        <v>0</v>
      </c>
      <c r="AA419" s="213">
        <f>IF(ABS(Table1[[#This Row],[Prod2]]-Table1[[#This Row],[Plan Revised]])&gt;Table1[[#This Row],[Plan Revised]],0,IF(Table1[[#This Row],[Plan Revised]]=0,0,1-ABS(Table1[[#This Row],[Prod2]]-Table1[[#This Row],[Plan Revised]])/Table1[[#This Row],[Plan Revised]]))</f>
        <v>1</v>
      </c>
      <c r="AB419" s="11"/>
      <c r="AC419" s="30"/>
      <c r="AD419"/>
      <c r="AF419"/>
    </row>
    <row r="420" spans="1:32">
      <c r="A420" s="15" t="str">
        <f>IF(Table1[Week]=WeekSel,"Yes","No")</f>
        <v>No</v>
      </c>
      <c r="B420" s="15" t="str">
        <f>IF((Table1[StartDate]&gt;=Date.GraphMin)*(Table1[StartDate]&lt;=Date.GraphMax)=1,"Yes","No")</f>
        <v>Yes</v>
      </c>
      <c r="C420" s="15" t="str">
        <f>IF(OR(Table1[[#This Row],[Site]]="FOOD MILLING",Table1[[#This Row],[Site]]="GODACO"), "No", "Yes")</f>
        <v>Yes</v>
      </c>
      <c r="D420" s="40">
        <f>MAX(DATE(Table1[Year],1,1),DATE(Table1[Year],1,1)-WEEKDAY(DATE(Table1[Year],1,1),2)+(Table1[WeekNum]-1)*7+1)</f>
        <v>44697</v>
      </c>
      <c r="E420" s="40">
        <f>MIN(DATE(Table1[Year]+1,1,0),DATE(Table1[Year],1,1)-WEEKDAY(DATE(Table1[Year],1,1),2)+Table1[WeekNum]*7)</f>
        <v>44703</v>
      </c>
      <c r="F420" s="15">
        <v>2022</v>
      </c>
      <c r="G420" s="15">
        <f t="shared" si="12"/>
        <v>5</v>
      </c>
      <c r="H420" s="15">
        <v>21</v>
      </c>
      <c r="I420" s="195" t="str">
        <f>"W" &amp;Table1[[#This Row],[WeekNum]]</f>
        <v>W21</v>
      </c>
      <c r="J420" s="195" t="str">
        <f t="shared" si="13"/>
        <v>22-W21</v>
      </c>
      <c r="K420" s="11" t="s">
        <v>475</v>
      </c>
      <c r="L420" s="11"/>
      <c r="M420" s="11" t="s">
        <v>72</v>
      </c>
      <c r="N420" s="266" t="s">
        <v>368</v>
      </c>
      <c r="O420" s="266" t="s">
        <v>386</v>
      </c>
      <c r="P420" s="11" t="s">
        <v>387</v>
      </c>
      <c r="Q420" s="11" t="s">
        <v>419</v>
      </c>
      <c r="R420" s="11">
        <v>700</v>
      </c>
      <c r="S420" s="11">
        <v>751</v>
      </c>
      <c r="T420" s="11">
        <f>ABS(Table1[[#This Row],[Prod]]-Table1[[#This Row],[Planned]])</f>
        <v>51</v>
      </c>
      <c r="U420" s="213">
        <f>IF(ABS(Table1[[#This Row],[Prod]]-Table1[[#This Row],[Planned]])&gt;Table1[[#This Row],[Planned]],0,IF(Table1[[#This Row],[Planned]]=0,0,1-ABS(Table1[[#This Row],[Prod]]-Table1[[#This Row],[Planned]])/Table1[[#This Row],[Planned]]))</f>
        <v>0.92714285714285716</v>
      </c>
      <c r="V420" s="11"/>
      <c r="W420" s="11"/>
      <c r="X420" s="27">
        <v>860</v>
      </c>
      <c r="Y420" s="11">
        <f>Table1[[#This Row],[Prod]]</f>
        <v>751</v>
      </c>
      <c r="Z420" s="11">
        <f>ABS(Table1[[#This Row],[Prod2]]-Table1[[#This Row],[Plan Revised]])</f>
        <v>109</v>
      </c>
      <c r="AA420" s="213">
        <f>IF(ABS(Table1[[#This Row],[Prod2]]-Table1[[#This Row],[Plan Revised]])&gt;Table1[[#This Row],[Plan Revised]],0,IF(Table1[[#This Row],[Plan Revised]]=0,0,1-ABS(Table1[[#This Row],[Prod2]]-Table1[[#This Row],[Plan Revised]])/Table1[[#This Row],[Plan Revised]]))</f>
        <v>0.87325581395348839</v>
      </c>
      <c r="AB420" s="11"/>
      <c r="AC420" s="30"/>
      <c r="AD420"/>
      <c r="AF420"/>
    </row>
    <row r="421" spans="1:32">
      <c r="A421" s="15" t="str">
        <f>IF(Table1[Week]=WeekSel,"Yes","No")</f>
        <v>No</v>
      </c>
      <c r="B421" s="15" t="str">
        <f>IF((Table1[StartDate]&gt;=Date.GraphMin)*(Table1[StartDate]&lt;=Date.GraphMax)=1,"Yes","No")</f>
        <v>Yes</v>
      </c>
      <c r="C421" s="15" t="str">
        <f>IF(OR(Table1[[#This Row],[Site]]="FOOD MILLING",Table1[[#This Row],[Site]]="GODACO"), "No", "Yes")</f>
        <v>Yes</v>
      </c>
      <c r="D421" s="40">
        <f>MAX(DATE(Table1[Year],1,1),DATE(Table1[Year],1,1)-WEEKDAY(DATE(Table1[Year],1,1),2)+(Table1[WeekNum]-1)*7+1)</f>
        <v>44697</v>
      </c>
      <c r="E421" s="40">
        <f>MIN(DATE(Table1[Year]+1,1,0),DATE(Table1[Year],1,1)-WEEKDAY(DATE(Table1[Year],1,1),2)+Table1[WeekNum]*7)</f>
        <v>44703</v>
      </c>
      <c r="F421" s="15">
        <v>2022</v>
      </c>
      <c r="G421" s="15">
        <f t="shared" si="12"/>
        <v>5</v>
      </c>
      <c r="H421" s="15">
        <v>21</v>
      </c>
      <c r="I421" s="195" t="str">
        <f>"W" &amp;Table1[[#This Row],[WeekNum]]</f>
        <v>W21</v>
      </c>
      <c r="J421" s="195" t="str">
        <f t="shared" si="13"/>
        <v>22-W21</v>
      </c>
      <c r="K421" s="11" t="s">
        <v>497</v>
      </c>
      <c r="L421" s="11"/>
      <c r="M421" s="11" t="s">
        <v>77</v>
      </c>
      <c r="N421" s="266" t="s">
        <v>368</v>
      </c>
      <c r="O421" s="266" t="s">
        <v>386</v>
      </c>
      <c r="P421" s="11" t="s">
        <v>387</v>
      </c>
      <c r="Q421" s="11" t="s">
        <v>419</v>
      </c>
      <c r="R421" s="11">
        <v>0</v>
      </c>
      <c r="S421" s="11">
        <v>0</v>
      </c>
      <c r="T421" s="11">
        <f>ABS(Table1[[#This Row],[Prod]]-Table1[[#This Row],[Planned]])</f>
        <v>0</v>
      </c>
      <c r="U421" s="213">
        <f>IF(ABS(Table1[[#This Row],[Prod]]-Table1[[#This Row],[Planned]])&gt;Table1[[#This Row],[Planned]],0,IF(Table1[[#This Row],[Planned]]=0,0,1-ABS(Table1[[#This Row],[Prod]]-Table1[[#This Row],[Planned]])/Table1[[#This Row],[Planned]]))</f>
        <v>0</v>
      </c>
      <c r="V421" s="11"/>
      <c r="W421" s="11"/>
      <c r="X421" s="27">
        <v>0</v>
      </c>
      <c r="Y421" s="11">
        <f>Table1[[#This Row],[Prod]]</f>
        <v>0</v>
      </c>
      <c r="Z421" s="11">
        <f>ABS(Table1[[#This Row],[Prod2]]-Table1[[#This Row],[Plan Revised]])</f>
        <v>0</v>
      </c>
      <c r="AA421" s="213">
        <f>IF(ABS(Table1[[#This Row],[Prod2]]-Table1[[#This Row],[Plan Revised]])&gt;Table1[[#This Row],[Plan Revised]],0,IF(Table1[[#This Row],[Plan Revised]]=0,0,1-ABS(Table1[[#This Row],[Prod2]]-Table1[[#This Row],[Plan Revised]])/Table1[[#This Row],[Plan Revised]]))</f>
        <v>0</v>
      </c>
      <c r="AB421" s="11"/>
      <c r="AC421" s="30"/>
      <c r="AD421"/>
      <c r="AF421"/>
    </row>
    <row r="422" spans="1:32">
      <c r="A422" s="15" t="str">
        <f>IF(Table1[Week]=WeekSel,"Yes","No")</f>
        <v>No</v>
      </c>
      <c r="B422" s="15" t="str">
        <f>IF((Table1[StartDate]&gt;=Date.GraphMin)*(Table1[StartDate]&lt;=Date.GraphMax)=1,"Yes","No")</f>
        <v>Yes</v>
      </c>
      <c r="C422" s="15" t="str">
        <f>IF(OR(Table1[[#This Row],[Site]]="FOOD MILLING",Table1[[#This Row],[Site]]="GODACO"), "No", "Yes")</f>
        <v>Yes</v>
      </c>
      <c r="D422" s="40">
        <f>MAX(DATE(Table1[Year],1,1),DATE(Table1[Year],1,1)-WEEKDAY(DATE(Table1[Year],1,1),2)+(Table1[WeekNum]-1)*7+1)</f>
        <v>44697</v>
      </c>
      <c r="E422" s="40">
        <f>MIN(DATE(Table1[Year]+1,1,0),DATE(Table1[Year],1,1)-WEEKDAY(DATE(Table1[Year],1,1),2)+Table1[WeekNum]*7)</f>
        <v>44703</v>
      </c>
      <c r="F422" s="15">
        <v>2022</v>
      </c>
      <c r="G422" s="15">
        <f t="shared" si="12"/>
        <v>5</v>
      </c>
      <c r="H422" s="15">
        <v>21</v>
      </c>
      <c r="I422" s="195" t="str">
        <f>"W" &amp;Table1[[#This Row],[WeekNum]]</f>
        <v>W21</v>
      </c>
      <c r="J422" s="195" t="str">
        <f t="shared" si="13"/>
        <v>22-W21</v>
      </c>
      <c r="K422" s="11" t="s">
        <v>491</v>
      </c>
      <c r="L422" s="11"/>
      <c r="M422" s="11" t="s">
        <v>72</v>
      </c>
      <c r="N422" s="266" t="s">
        <v>368</v>
      </c>
      <c r="O422" s="266" t="s">
        <v>386</v>
      </c>
      <c r="P422" s="11" t="s">
        <v>387</v>
      </c>
      <c r="Q422" s="11" t="s">
        <v>419</v>
      </c>
      <c r="R422" s="11">
        <v>12500</v>
      </c>
      <c r="S422" s="11">
        <v>12550</v>
      </c>
      <c r="T422" s="11">
        <f>ABS(Table1[[#This Row],[Prod]]-Table1[[#This Row],[Planned]])</f>
        <v>50</v>
      </c>
      <c r="U422" s="213">
        <f>IF(ABS(Table1[[#This Row],[Prod]]-Table1[[#This Row],[Planned]])&gt;Table1[[#This Row],[Planned]],0,IF(Table1[[#This Row],[Planned]]=0,0,1-ABS(Table1[[#This Row],[Prod]]-Table1[[#This Row],[Planned]])/Table1[[#This Row],[Planned]]))</f>
        <v>0.996</v>
      </c>
      <c r="V422" s="11"/>
      <c r="W422" s="11"/>
      <c r="X422" s="27">
        <v>13315</v>
      </c>
      <c r="Y422" s="11">
        <f>Table1[[#This Row],[Prod]]</f>
        <v>12550</v>
      </c>
      <c r="Z422" s="11">
        <f>ABS(Table1[[#This Row],[Prod2]]-Table1[[#This Row],[Plan Revised]])</f>
        <v>765</v>
      </c>
      <c r="AA422" s="213">
        <f>IF(ABS(Table1[[#This Row],[Prod2]]-Table1[[#This Row],[Plan Revised]])&gt;Table1[[#This Row],[Plan Revised]],0,IF(Table1[[#This Row],[Plan Revised]]=0,0,1-ABS(Table1[[#This Row],[Prod2]]-Table1[[#This Row],[Plan Revised]])/Table1[[#This Row],[Plan Revised]]))</f>
        <v>0.94254600075103268</v>
      </c>
      <c r="AB422" s="11"/>
      <c r="AC422" s="30"/>
      <c r="AD422"/>
      <c r="AF422"/>
    </row>
    <row r="423" spans="1:32">
      <c r="A423" s="15" t="str">
        <f>IF(Table1[Week]=WeekSel,"Yes","No")</f>
        <v>No</v>
      </c>
      <c r="B423" s="15" t="str">
        <f>IF((Table1[StartDate]&gt;=Date.GraphMin)*(Table1[StartDate]&lt;=Date.GraphMax)=1,"Yes","No")</f>
        <v>Yes</v>
      </c>
      <c r="C423" s="15" t="str">
        <f>IF(OR(Table1[[#This Row],[Site]]="FOOD MILLING",Table1[[#This Row],[Site]]="GODACO"), "No", "Yes")</f>
        <v>Yes</v>
      </c>
      <c r="D423" s="40">
        <f>MAX(DATE(Table1[Year],1,1),DATE(Table1[Year],1,1)-WEEKDAY(DATE(Table1[Year],1,1),2)+(Table1[WeekNum]-1)*7+1)</f>
        <v>44697</v>
      </c>
      <c r="E423" s="40">
        <f>MIN(DATE(Table1[Year]+1,1,0),DATE(Table1[Year],1,1)-WEEKDAY(DATE(Table1[Year],1,1),2)+Table1[WeekNum]*7)</f>
        <v>44703</v>
      </c>
      <c r="F423" s="15">
        <v>2022</v>
      </c>
      <c r="G423" s="15">
        <f t="shared" si="12"/>
        <v>5</v>
      </c>
      <c r="H423" s="15">
        <v>21</v>
      </c>
      <c r="I423" s="195" t="str">
        <f>"W" &amp;Table1[[#This Row],[WeekNum]]</f>
        <v>W21</v>
      </c>
      <c r="J423" s="195" t="str">
        <f t="shared" si="13"/>
        <v>22-W21</v>
      </c>
      <c r="K423" s="11" t="s">
        <v>492</v>
      </c>
      <c r="L423" s="11"/>
      <c r="M423" s="11" t="s">
        <v>72</v>
      </c>
      <c r="N423" s="266" t="s">
        <v>368</v>
      </c>
      <c r="O423" s="266" t="s">
        <v>386</v>
      </c>
      <c r="P423" s="11" t="s">
        <v>387</v>
      </c>
      <c r="Q423" s="11" t="s">
        <v>419</v>
      </c>
      <c r="R423" s="11">
        <v>650</v>
      </c>
      <c r="S423" s="11">
        <v>1360</v>
      </c>
      <c r="T423" s="11">
        <f>ABS(Table1[[#This Row],[Prod]]-Table1[[#This Row],[Planned]])</f>
        <v>710</v>
      </c>
      <c r="U423" s="213">
        <f>IF(ABS(Table1[[#This Row],[Prod]]-Table1[[#This Row],[Planned]])&gt;Table1[[#This Row],[Planned]],0,IF(Table1[[#This Row],[Planned]]=0,0,1-ABS(Table1[[#This Row],[Prod]]-Table1[[#This Row],[Planned]])/Table1[[#This Row],[Planned]]))</f>
        <v>0</v>
      </c>
      <c r="V423" s="11"/>
      <c r="W423" s="11"/>
      <c r="X423" s="27">
        <v>710</v>
      </c>
      <c r="Y423" s="11">
        <f>Table1[[#This Row],[Prod]]</f>
        <v>1360</v>
      </c>
      <c r="Z423" s="11">
        <f>ABS(Table1[[#This Row],[Prod2]]-Table1[[#This Row],[Plan Revised]])</f>
        <v>650</v>
      </c>
      <c r="AA423" s="213">
        <f>IF(ABS(Table1[[#This Row],[Prod2]]-Table1[[#This Row],[Plan Revised]])&gt;Table1[[#This Row],[Plan Revised]],0,IF(Table1[[#This Row],[Plan Revised]]=0,0,1-ABS(Table1[[#This Row],[Prod2]]-Table1[[#This Row],[Plan Revised]])/Table1[[#This Row],[Plan Revised]]))</f>
        <v>8.4507042253521125E-2</v>
      </c>
      <c r="AB423" s="11"/>
      <c r="AC423" s="30"/>
      <c r="AD423"/>
      <c r="AF423"/>
    </row>
    <row r="424" spans="1:32">
      <c r="A424" s="15" t="str">
        <f>IF(Table1[Week]=WeekSel,"Yes","No")</f>
        <v>No</v>
      </c>
      <c r="B424" s="15" t="str">
        <f>IF((Table1[StartDate]&gt;=Date.GraphMin)*(Table1[StartDate]&lt;=Date.GraphMax)=1,"Yes","No")</f>
        <v>Yes</v>
      </c>
      <c r="C424" s="15" t="str">
        <f>IF(OR(Table1[[#This Row],[Site]]="FOOD MILLING",Table1[[#This Row],[Site]]="GODACO"), "No", "Yes")</f>
        <v>Yes</v>
      </c>
      <c r="D424" s="40">
        <f>MAX(DATE(Table1[Year],1,1),DATE(Table1[Year],1,1)-WEEKDAY(DATE(Table1[Year],1,1),2)+(Table1[WeekNum]-1)*7+1)</f>
        <v>44697</v>
      </c>
      <c r="E424" s="40">
        <f>MIN(DATE(Table1[Year]+1,1,0),DATE(Table1[Year],1,1)-WEEKDAY(DATE(Table1[Year],1,1),2)+Table1[WeekNum]*7)</f>
        <v>44703</v>
      </c>
      <c r="F424" s="15">
        <v>2022</v>
      </c>
      <c r="G424" s="15">
        <f t="shared" si="12"/>
        <v>5</v>
      </c>
      <c r="H424" s="15">
        <v>21</v>
      </c>
      <c r="I424" s="195" t="str">
        <f>"W" &amp;Table1[[#This Row],[WeekNum]]</f>
        <v>W21</v>
      </c>
      <c r="J424" s="195" t="str">
        <f t="shared" si="13"/>
        <v>22-W21</v>
      </c>
      <c r="K424" s="11" t="s">
        <v>480</v>
      </c>
      <c r="L424" s="11"/>
      <c r="M424" s="11" t="s">
        <v>72</v>
      </c>
      <c r="N424" s="266" t="s">
        <v>368</v>
      </c>
      <c r="O424" s="266" t="s">
        <v>386</v>
      </c>
      <c r="P424" s="11" t="s">
        <v>387</v>
      </c>
      <c r="Q424" s="11" t="s">
        <v>419</v>
      </c>
      <c r="R424" s="11">
        <v>11650</v>
      </c>
      <c r="S424" s="11">
        <v>9835.1</v>
      </c>
      <c r="T424" s="11">
        <f>ABS(Table1[[#This Row],[Prod]]-Table1[[#This Row],[Planned]])</f>
        <v>1814.8999999999996</v>
      </c>
      <c r="U424" s="213">
        <f>IF(ABS(Table1[[#This Row],[Prod]]-Table1[[#This Row],[Planned]])&gt;Table1[[#This Row],[Planned]],0,IF(Table1[[#This Row],[Planned]]=0,0,1-ABS(Table1[[#This Row],[Prod]]-Table1[[#This Row],[Planned]])/Table1[[#This Row],[Planned]]))</f>
        <v>0.84421459227467821</v>
      </c>
      <c r="V424" s="11"/>
      <c r="W424" s="11"/>
      <c r="X424" s="27">
        <v>9000</v>
      </c>
      <c r="Y424" s="11">
        <f>Table1[[#This Row],[Prod]]</f>
        <v>9835.1</v>
      </c>
      <c r="Z424" s="11">
        <f>ABS(Table1[[#This Row],[Prod2]]-Table1[[#This Row],[Plan Revised]])</f>
        <v>835.10000000000036</v>
      </c>
      <c r="AA424" s="213">
        <f>IF(ABS(Table1[[#This Row],[Prod2]]-Table1[[#This Row],[Plan Revised]])&gt;Table1[[#This Row],[Plan Revised]],0,IF(Table1[[#This Row],[Plan Revised]]=0,0,1-ABS(Table1[[#This Row],[Prod2]]-Table1[[#This Row],[Plan Revised]])/Table1[[#This Row],[Plan Revised]]))</f>
        <v>0.90721111111111108</v>
      </c>
      <c r="AB424" s="11"/>
      <c r="AC424" s="30"/>
      <c r="AD424"/>
      <c r="AF424"/>
    </row>
    <row r="425" spans="1:32">
      <c r="A425" s="15" t="str">
        <f>IF(Table1[Week]=WeekSel,"Yes","No")</f>
        <v>No</v>
      </c>
      <c r="B425" s="15" t="str">
        <f>IF((Table1[StartDate]&gt;=Date.GraphMin)*(Table1[StartDate]&lt;=Date.GraphMax)=1,"Yes","No")</f>
        <v>Yes</v>
      </c>
      <c r="C425" s="15" t="str">
        <f>IF(OR(Table1[[#This Row],[Site]]="FOOD MILLING",Table1[[#This Row],[Site]]="GODACO"), "No", "Yes")</f>
        <v>Yes</v>
      </c>
      <c r="D425" s="40">
        <f>MAX(DATE(Table1[Year],1,1),DATE(Table1[Year],1,1)-WEEKDAY(DATE(Table1[Year],1,1),2)+(Table1[WeekNum]-1)*7+1)</f>
        <v>44697</v>
      </c>
      <c r="E425" s="40">
        <f>MIN(DATE(Table1[Year]+1,1,0),DATE(Table1[Year],1,1)-WEEKDAY(DATE(Table1[Year],1,1),2)+Table1[WeekNum]*7)</f>
        <v>44703</v>
      </c>
      <c r="F425" s="15">
        <v>2022</v>
      </c>
      <c r="G425" s="15">
        <f t="shared" si="12"/>
        <v>5</v>
      </c>
      <c r="H425" s="15">
        <v>21</v>
      </c>
      <c r="I425" s="195" t="str">
        <f>"W" &amp;Table1[[#This Row],[WeekNum]]</f>
        <v>W21</v>
      </c>
      <c r="J425" s="195" t="str">
        <f t="shared" si="13"/>
        <v>22-W21</v>
      </c>
      <c r="K425" s="11" t="s">
        <v>483</v>
      </c>
      <c r="L425" s="11"/>
      <c r="M425" s="11" t="s">
        <v>72</v>
      </c>
      <c r="N425" s="266" t="s">
        <v>368</v>
      </c>
      <c r="O425" s="266" t="s">
        <v>386</v>
      </c>
      <c r="P425" s="11" t="s">
        <v>387</v>
      </c>
      <c r="Q425" s="11" t="s">
        <v>419</v>
      </c>
      <c r="R425" s="11">
        <v>46709</v>
      </c>
      <c r="S425" s="11">
        <v>43995</v>
      </c>
      <c r="T425" s="11">
        <f>ABS(Table1[[#This Row],[Prod]]-Table1[[#This Row],[Planned]])</f>
        <v>2714</v>
      </c>
      <c r="U425" s="213">
        <f>IF(ABS(Table1[[#This Row],[Prod]]-Table1[[#This Row],[Planned]])&gt;Table1[[#This Row],[Planned]],0,IF(Table1[[#This Row],[Planned]]=0,0,1-ABS(Table1[[#This Row],[Prod]]-Table1[[#This Row],[Planned]])/Table1[[#This Row],[Planned]]))</f>
        <v>0.94189556616497894</v>
      </c>
      <c r="V425" s="11"/>
      <c r="W425" s="11"/>
      <c r="X425" s="27">
        <v>43683</v>
      </c>
      <c r="Y425" s="11">
        <f>Table1[[#This Row],[Prod]]</f>
        <v>43995</v>
      </c>
      <c r="Z425" s="11">
        <f>ABS(Table1[[#This Row],[Prod2]]-Table1[[#This Row],[Plan Revised]])</f>
        <v>312</v>
      </c>
      <c r="AA425" s="213">
        <f>IF(ABS(Table1[[#This Row],[Prod2]]-Table1[[#This Row],[Plan Revised]])&gt;Table1[[#This Row],[Plan Revised]],0,IF(Table1[[#This Row],[Plan Revised]]=0,0,1-ABS(Table1[[#This Row],[Prod2]]-Table1[[#This Row],[Plan Revised]])/Table1[[#This Row],[Plan Revised]]))</f>
        <v>0.99285763340429911</v>
      </c>
      <c r="AB425" s="11"/>
      <c r="AC425" s="30"/>
      <c r="AD425"/>
      <c r="AF425"/>
    </row>
    <row r="426" spans="1:32">
      <c r="A426" s="15" t="str">
        <f>IF(Table1[Week]=WeekSel,"Yes","No")</f>
        <v>No</v>
      </c>
      <c r="B426" s="15" t="str">
        <f>IF((Table1[StartDate]&gt;=Date.GraphMin)*(Table1[StartDate]&lt;=Date.GraphMax)=1,"Yes","No")</f>
        <v>Yes</v>
      </c>
      <c r="C426" s="15" t="str">
        <f>IF(OR(Table1[[#This Row],[Site]]="FOOD MILLING",Table1[[#This Row],[Site]]="GODACO"), "No", "Yes")</f>
        <v>Yes</v>
      </c>
      <c r="D426" s="40">
        <f>MAX(DATE(Table1[Year],1,1),DATE(Table1[Year],1,1)-WEEKDAY(DATE(Table1[Year],1,1),2)+(Table1[WeekNum]-1)*7+1)</f>
        <v>44697</v>
      </c>
      <c r="E426" s="40">
        <f>MIN(DATE(Table1[Year]+1,1,0),DATE(Table1[Year],1,1)-WEEKDAY(DATE(Table1[Year],1,1),2)+Table1[WeekNum]*7)</f>
        <v>44703</v>
      </c>
      <c r="F426" s="15">
        <v>2022</v>
      </c>
      <c r="G426" s="15">
        <f t="shared" si="12"/>
        <v>5</v>
      </c>
      <c r="H426" s="15">
        <v>21</v>
      </c>
      <c r="I426" s="195" t="str">
        <f>"W" &amp;Table1[[#This Row],[WeekNum]]</f>
        <v>W21</v>
      </c>
      <c r="J426" s="195" t="str">
        <f t="shared" si="13"/>
        <v>22-W21</v>
      </c>
      <c r="K426" s="11" t="s">
        <v>478</v>
      </c>
      <c r="L426" s="11"/>
      <c r="M426" s="11" t="s">
        <v>72</v>
      </c>
      <c r="N426" s="266" t="s">
        <v>368</v>
      </c>
      <c r="O426" s="266" t="s">
        <v>386</v>
      </c>
      <c r="P426" s="11" t="s">
        <v>387</v>
      </c>
      <c r="Q426" s="11" t="s">
        <v>419</v>
      </c>
      <c r="R426" s="11">
        <v>480</v>
      </c>
      <c r="S426" s="11">
        <v>720</v>
      </c>
      <c r="T426" s="11">
        <f>ABS(Table1[[#This Row],[Prod]]-Table1[[#This Row],[Planned]])</f>
        <v>240</v>
      </c>
      <c r="U426" s="213">
        <f>IF(ABS(Table1[[#This Row],[Prod]]-Table1[[#This Row],[Planned]])&gt;Table1[[#This Row],[Planned]],0,IF(Table1[[#This Row],[Planned]]=0,0,1-ABS(Table1[[#This Row],[Prod]]-Table1[[#This Row],[Planned]])/Table1[[#This Row],[Planned]]))</f>
        <v>0.5</v>
      </c>
      <c r="V426" s="11"/>
      <c r="W426" s="11"/>
      <c r="X426" s="27">
        <v>720</v>
      </c>
      <c r="Y426" s="11">
        <f>Table1[[#This Row],[Prod]]</f>
        <v>720</v>
      </c>
      <c r="Z426" s="11">
        <f>ABS(Table1[[#This Row],[Prod2]]-Table1[[#This Row],[Plan Revised]])</f>
        <v>0</v>
      </c>
      <c r="AA426" s="213">
        <f>IF(ABS(Table1[[#This Row],[Prod2]]-Table1[[#This Row],[Plan Revised]])&gt;Table1[[#This Row],[Plan Revised]],0,IF(Table1[[#This Row],[Plan Revised]]=0,0,1-ABS(Table1[[#This Row],[Prod2]]-Table1[[#This Row],[Plan Revised]])/Table1[[#This Row],[Plan Revised]]))</f>
        <v>1</v>
      </c>
      <c r="AB426" s="11"/>
      <c r="AC426" s="30"/>
      <c r="AD426"/>
      <c r="AF426"/>
    </row>
    <row r="427" spans="1:32">
      <c r="A427" s="15" t="str">
        <f>IF(Table1[Week]=WeekSel,"Yes","No")</f>
        <v>No</v>
      </c>
      <c r="B427" s="15" t="str">
        <f>IF((Table1[StartDate]&gt;=Date.GraphMin)*(Table1[StartDate]&lt;=Date.GraphMax)=1,"Yes","No")</f>
        <v>Yes</v>
      </c>
      <c r="C427" s="15" t="str">
        <f>IF(OR(Table1[[#This Row],[Site]]="FOOD MILLING",Table1[[#This Row],[Site]]="GODACO"), "No", "Yes")</f>
        <v>Yes</v>
      </c>
      <c r="D427" s="40">
        <f>MAX(DATE(Table1[Year],1,1),DATE(Table1[Year],1,1)-WEEKDAY(DATE(Table1[Year],1,1),2)+(Table1[WeekNum]-1)*7+1)</f>
        <v>44697</v>
      </c>
      <c r="E427" s="40">
        <f>MIN(DATE(Table1[Year]+1,1,0),DATE(Table1[Year],1,1)-WEEKDAY(DATE(Table1[Year],1,1),2)+Table1[WeekNum]*7)</f>
        <v>44703</v>
      </c>
      <c r="F427" s="15">
        <v>2022</v>
      </c>
      <c r="G427" s="15">
        <f t="shared" si="12"/>
        <v>5</v>
      </c>
      <c r="H427" s="15">
        <v>21</v>
      </c>
      <c r="I427" s="195" t="str">
        <f>"W" &amp;Table1[[#This Row],[WeekNum]]</f>
        <v>W21</v>
      </c>
      <c r="J427" s="195" t="str">
        <f t="shared" si="13"/>
        <v>22-W21</v>
      </c>
      <c r="K427" s="11" t="s">
        <v>479</v>
      </c>
      <c r="L427" s="11"/>
      <c r="M427" s="11" t="s">
        <v>72</v>
      </c>
      <c r="N427" s="266" t="s">
        <v>368</v>
      </c>
      <c r="O427" s="266" t="s">
        <v>386</v>
      </c>
      <c r="P427" s="11" t="s">
        <v>387</v>
      </c>
      <c r="Q427" s="11" t="s">
        <v>419</v>
      </c>
      <c r="R427" s="11">
        <v>6500</v>
      </c>
      <c r="S427" s="11">
        <v>5500</v>
      </c>
      <c r="T427" s="11">
        <f>ABS(Table1[[#This Row],[Prod]]-Table1[[#This Row],[Planned]])</f>
        <v>1000</v>
      </c>
      <c r="U427" s="213">
        <f>IF(ABS(Table1[[#This Row],[Prod]]-Table1[[#This Row],[Planned]])&gt;Table1[[#This Row],[Planned]],0,IF(Table1[[#This Row],[Planned]]=0,0,1-ABS(Table1[[#This Row],[Prod]]-Table1[[#This Row],[Planned]])/Table1[[#This Row],[Planned]]))</f>
        <v>0.84615384615384615</v>
      </c>
      <c r="V427" s="11"/>
      <c r="W427" s="11"/>
      <c r="X427" s="27">
        <v>5500</v>
      </c>
      <c r="Y427" s="11">
        <f>Table1[[#This Row],[Prod]]</f>
        <v>5500</v>
      </c>
      <c r="Z427" s="11">
        <f>ABS(Table1[[#This Row],[Prod2]]-Table1[[#This Row],[Plan Revised]])</f>
        <v>0</v>
      </c>
      <c r="AA427" s="213">
        <f>IF(ABS(Table1[[#This Row],[Prod2]]-Table1[[#This Row],[Plan Revised]])&gt;Table1[[#This Row],[Plan Revised]],0,IF(Table1[[#This Row],[Plan Revised]]=0,0,1-ABS(Table1[[#This Row],[Prod2]]-Table1[[#This Row],[Plan Revised]])/Table1[[#This Row],[Plan Revised]]))</f>
        <v>1</v>
      </c>
      <c r="AB427" s="11"/>
      <c r="AC427" s="30"/>
      <c r="AD427"/>
      <c r="AF427"/>
    </row>
    <row r="428" spans="1:32">
      <c r="A428" s="15" t="str">
        <f>IF(Table1[Week]=WeekSel,"Yes","No")</f>
        <v>No</v>
      </c>
      <c r="B428" s="15" t="str">
        <f>IF((Table1[StartDate]&gt;=Date.GraphMin)*(Table1[StartDate]&lt;=Date.GraphMax)=1,"Yes","No")</f>
        <v>Yes</v>
      </c>
      <c r="C428" s="15" t="str">
        <f>IF(OR(Table1[[#This Row],[Site]]="FOOD MILLING",Table1[[#This Row],[Site]]="GODACO"), "No", "Yes")</f>
        <v>Yes</v>
      </c>
      <c r="D428" s="40">
        <f>MAX(DATE(Table1[Year],1,1),DATE(Table1[Year],1,1)-WEEKDAY(DATE(Table1[Year],1,1),2)+(Table1[WeekNum]-1)*7+1)</f>
        <v>44697</v>
      </c>
      <c r="E428" s="40">
        <f>MIN(DATE(Table1[Year]+1,1,0),DATE(Table1[Year],1,1)-WEEKDAY(DATE(Table1[Year],1,1),2)+Table1[WeekNum]*7)</f>
        <v>44703</v>
      </c>
      <c r="F428" s="15">
        <v>2022</v>
      </c>
      <c r="G428" s="15">
        <f t="shared" si="12"/>
        <v>5</v>
      </c>
      <c r="H428" s="15">
        <v>21</v>
      </c>
      <c r="I428" s="195" t="str">
        <f>"W" &amp;Table1[[#This Row],[WeekNum]]</f>
        <v>W21</v>
      </c>
      <c r="J428" s="195" t="str">
        <f t="shared" si="13"/>
        <v>22-W21</v>
      </c>
      <c r="K428" s="11" t="s">
        <v>485</v>
      </c>
      <c r="L428" s="11"/>
      <c r="M428" s="11" t="s">
        <v>77</v>
      </c>
      <c r="N428" s="266" t="s">
        <v>368</v>
      </c>
      <c r="O428" s="266" t="s">
        <v>386</v>
      </c>
      <c r="P428" s="11" t="s">
        <v>387</v>
      </c>
      <c r="Q428" s="11" t="s">
        <v>419</v>
      </c>
      <c r="R428" s="11">
        <v>8750</v>
      </c>
      <c r="S428" s="11">
        <v>7602.5</v>
      </c>
      <c r="T428" s="11">
        <f>ABS(Table1[[#This Row],[Prod]]-Table1[[#This Row],[Planned]])</f>
        <v>1147.5</v>
      </c>
      <c r="U428" s="213">
        <f>IF(ABS(Table1[[#This Row],[Prod]]-Table1[[#This Row],[Planned]])&gt;Table1[[#This Row],[Planned]],0,IF(Table1[[#This Row],[Planned]]=0,0,1-ABS(Table1[[#This Row],[Prod]]-Table1[[#This Row],[Planned]])/Table1[[#This Row],[Planned]]))</f>
        <v>0.86885714285714288</v>
      </c>
      <c r="V428" s="11"/>
      <c r="W428" s="11"/>
      <c r="X428" s="27">
        <v>7500</v>
      </c>
      <c r="Y428" s="11">
        <f>Table1[[#This Row],[Prod]]</f>
        <v>7602.5</v>
      </c>
      <c r="Z428" s="11">
        <f>ABS(Table1[[#This Row],[Prod2]]-Table1[[#This Row],[Plan Revised]])</f>
        <v>102.5</v>
      </c>
      <c r="AA428" s="213">
        <f>IF(ABS(Table1[[#This Row],[Prod2]]-Table1[[#This Row],[Plan Revised]])&gt;Table1[[#This Row],[Plan Revised]],0,IF(Table1[[#This Row],[Plan Revised]]=0,0,1-ABS(Table1[[#This Row],[Prod2]]-Table1[[#This Row],[Plan Revised]])/Table1[[#This Row],[Plan Revised]]))</f>
        <v>0.98633333333333328</v>
      </c>
      <c r="AB428" s="11"/>
      <c r="AC428" s="30"/>
      <c r="AD428"/>
      <c r="AF428"/>
    </row>
    <row r="429" spans="1:32">
      <c r="A429" s="15" t="str">
        <f>IF(Table1[Week]=WeekSel,"Yes","No")</f>
        <v>No</v>
      </c>
      <c r="B429" s="15" t="str">
        <f>IF((Table1[StartDate]&gt;=Date.GraphMin)*(Table1[StartDate]&lt;=Date.GraphMax)=1,"Yes","No")</f>
        <v>Yes</v>
      </c>
      <c r="C429" s="15" t="str">
        <f>IF(OR(Table1[[#This Row],[Site]]="FOOD MILLING",Table1[[#This Row],[Site]]="GODACO"), "No", "Yes")</f>
        <v>Yes</v>
      </c>
      <c r="D429" s="40">
        <f>MAX(DATE(Table1[Year],1,1),DATE(Table1[Year],1,1)-WEEKDAY(DATE(Table1[Year],1,1),2)+(Table1[WeekNum]-1)*7+1)</f>
        <v>44697</v>
      </c>
      <c r="E429" s="40">
        <f>MIN(DATE(Table1[Year]+1,1,0),DATE(Table1[Year],1,1)-WEEKDAY(DATE(Table1[Year],1,1),2)+Table1[WeekNum]*7)</f>
        <v>44703</v>
      </c>
      <c r="F429" s="15">
        <v>2022</v>
      </c>
      <c r="G429" s="15">
        <f t="shared" si="12"/>
        <v>5</v>
      </c>
      <c r="H429" s="15">
        <v>21</v>
      </c>
      <c r="I429" s="195" t="str">
        <f>"W" &amp;Table1[[#This Row],[WeekNum]]</f>
        <v>W21</v>
      </c>
      <c r="J429" s="195" t="str">
        <f t="shared" si="13"/>
        <v>22-W21</v>
      </c>
      <c r="K429" s="11" t="s">
        <v>481</v>
      </c>
      <c r="L429" s="11"/>
      <c r="M429" s="11" t="s">
        <v>72</v>
      </c>
      <c r="N429" s="266" t="s">
        <v>368</v>
      </c>
      <c r="O429" s="266" t="s">
        <v>386</v>
      </c>
      <c r="P429" s="11" t="s">
        <v>387</v>
      </c>
      <c r="Q429" s="11" t="s">
        <v>419</v>
      </c>
      <c r="R429" s="11">
        <v>350</v>
      </c>
      <c r="S429" s="11">
        <v>341.5</v>
      </c>
      <c r="T429" s="11">
        <f>ABS(Table1[[#This Row],[Prod]]-Table1[[#This Row],[Planned]])</f>
        <v>8.5</v>
      </c>
      <c r="U429" s="213">
        <f>IF(ABS(Table1[[#This Row],[Prod]]-Table1[[#This Row],[Planned]])&gt;Table1[[#This Row],[Planned]],0,IF(Table1[[#This Row],[Planned]]=0,0,1-ABS(Table1[[#This Row],[Prod]]-Table1[[#This Row],[Planned]])/Table1[[#This Row],[Planned]]))</f>
        <v>0.97571428571428576</v>
      </c>
      <c r="V429" s="11"/>
      <c r="W429" s="11"/>
      <c r="X429" s="27">
        <v>300</v>
      </c>
      <c r="Y429" s="11">
        <f>Table1[[#This Row],[Prod]]</f>
        <v>341.5</v>
      </c>
      <c r="Z429" s="11">
        <f>ABS(Table1[[#This Row],[Prod2]]-Table1[[#This Row],[Plan Revised]])</f>
        <v>41.5</v>
      </c>
      <c r="AA429" s="213">
        <f>IF(ABS(Table1[[#This Row],[Prod2]]-Table1[[#This Row],[Plan Revised]])&gt;Table1[[#This Row],[Plan Revised]],0,IF(Table1[[#This Row],[Plan Revised]]=0,0,1-ABS(Table1[[#This Row],[Prod2]]-Table1[[#This Row],[Plan Revised]])/Table1[[#This Row],[Plan Revised]]))</f>
        <v>0.86166666666666669</v>
      </c>
      <c r="AB429" s="11"/>
      <c r="AC429" s="30"/>
      <c r="AD429"/>
      <c r="AF429"/>
    </row>
    <row r="430" spans="1:32">
      <c r="A430" s="15" t="str">
        <f>IF(Table1[Week]=WeekSel,"Yes","No")</f>
        <v>No</v>
      </c>
      <c r="B430" s="15" t="str">
        <f>IF((Table1[StartDate]&gt;=Date.GraphMin)*(Table1[StartDate]&lt;=Date.GraphMax)=1,"Yes","No")</f>
        <v>Yes</v>
      </c>
      <c r="C430" s="15" t="str">
        <f>IF(OR(Table1[[#This Row],[Site]]="FOOD MILLING",Table1[[#This Row],[Site]]="GODACO"), "No", "Yes")</f>
        <v>Yes</v>
      </c>
      <c r="D430" s="40">
        <f>MAX(DATE(Table1[Year],1,1),DATE(Table1[Year],1,1)-WEEKDAY(DATE(Table1[Year],1,1),2)+(Table1[WeekNum]-1)*7+1)</f>
        <v>44697</v>
      </c>
      <c r="E430" s="40">
        <f>MIN(DATE(Table1[Year]+1,1,0),DATE(Table1[Year],1,1)-WEEKDAY(DATE(Table1[Year],1,1),2)+Table1[WeekNum]*7)</f>
        <v>44703</v>
      </c>
      <c r="F430" s="15">
        <v>2022</v>
      </c>
      <c r="G430" s="15">
        <f t="shared" si="12"/>
        <v>5</v>
      </c>
      <c r="H430" s="15">
        <v>21</v>
      </c>
      <c r="I430" s="195" t="str">
        <f>"W" &amp;Table1[[#This Row],[WeekNum]]</f>
        <v>W21</v>
      </c>
      <c r="J430" s="195" t="str">
        <f t="shared" si="13"/>
        <v>22-W21</v>
      </c>
      <c r="K430" s="11" t="s">
        <v>484</v>
      </c>
      <c r="L430" s="11"/>
      <c r="M430" s="11" t="s">
        <v>72</v>
      </c>
      <c r="N430" s="266" t="s">
        <v>368</v>
      </c>
      <c r="O430" s="266" t="s">
        <v>386</v>
      </c>
      <c r="P430" s="11" t="s">
        <v>387</v>
      </c>
      <c r="Q430" s="11" t="s">
        <v>419</v>
      </c>
      <c r="R430" s="11">
        <v>2000</v>
      </c>
      <c r="S430" s="11">
        <v>2065</v>
      </c>
      <c r="T430" s="11">
        <f>ABS(Table1[[#This Row],[Prod]]-Table1[[#This Row],[Planned]])</f>
        <v>65</v>
      </c>
      <c r="U430" s="213">
        <f>IF(ABS(Table1[[#This Row],[Prod]]-Table1[[#This Row],[Planned]])&gt;Table1[[#This Row],[Planned]],0,IF(Table1[[#This Row],[Planned]]=0,0,1-ABS(Table1[[#This Row],[Prod]]-Table1[[#This Row],[Planned]])/Table1[[#This Row],[Planned]]))</f>
        <v>0.96750000000000003</v>
      </c>
      <c r="V430" s="11"/>
      <c r="W430" s="11"/>
      <c r="X430" s="27">
        <v>2000</v>
      </c>
      <c r="Y430" s="11">
        <f>Table1[[#This Row],[Prod]]</f>
        <v>2065</v>
      </c>
      <c r="Z430" s="11">
        <f>ABS(Table1[[#This Row],[Prod2]]-Table1[[#This Row],[Plan Revised]])</f>
        <v>65</v>
      </c>
      <c r="AA430" s="213">
        <f>IF(ABS(Table1[[#This Row],[Prod2]]-Table1[[#This Row],[Plan Revised]])&gt;Table1[[#This Row],[Plan Revised]],0,IF(Table1[[#This Row],[Plan Revised]]=0,0,1-ABS(Table1[[#This Row],[Prod2]]-Table1[[#This Row],[Plan Revised]])/Table1[[#This Row],[Plan Revised]]))</f>
        <v>0.96750000000000003</v>
      </c>
      <c r="AB430" s="11"/>
      <c r="AC430" s="30"/>
      <c r="AD430"/>
      <c r="AF430"/>
    </row>
    <row r="431" spans="1:32">
      <c r="A431" s="15" t="str">
        <f>IF(Table1[Week]=WeekSel,"Yes","No")</f>
        <v>No</v>
      </c>
      <c r="B431" s="15" t="str">
        <f>IF((Table1[StartDate]&gt;=Date.GraphMin)*(Table1[StartDate]&lt;=Date.GraphMax)=1,"Yes","No")</f>
        <v>Yes</v>
      </c>
      <c r="C431" s="15" t="str">
        <f>IF(OR(Table1[[#This Row],[Site]]="FOOD MILLING",Table1[[#This Row],[Site]]="GODACO"), "No", "Yes")</f>
        <v>Yes</v>
      </c>
      <c r="D431" s="40">
        <f>MAX(DATE(Table1[Year],1,1),DATE(Table1[Year],1,1)-WEEKDAY(DATE(Table1[Year],1,1),2)+(Table1[WeekNum]-1)*7+1)</f>
        <v>44697</v>
      </c>
      <c r="E431" s="40">
        <f>MIN(DATE(Table1[Year]+1,1,0),DATE(Table1[Year],1,1)-WEEKDAY(DATE(Table1[Year],1,1),2)+Table1[WeekNum]*7)</f>
        <v>44703</v>
      </c>
      <c r="F431" s="15">
        <v>2022</v>
      </c>
      <c r="G431" s="15">
        <f t="shared" si="12"/>
        <v>5</v>
      </c>
      <c r="H431" s="15">
        <v>21</v>
      </c>
      <c r="I431" s="195" t="str">
        <f>"W" &amp;Table1[[#This Row],[WeekNum]]</f>
        <v>W21</v>
      </c>
      <c r="J431" s="195" t="str">
        <f t="shared" si="13"/>
        <v>22-W21</v>
      </c>
      <c r="K431" s="11" t="s">
        <v>487</v>
      </c>
      <c r="L431" s="11"/>
      <c r="M431" s="11" t="s">
        <v>72</v>
      </c>
      <c r="N431" s="266" t="s">
        <v>368</v>
      </c>
      <c r="O431" s="266" t="s">
        <v>386</v>
      </c>
      <c r="P431" s="11" t="s">
        <v>387</v>
      </c>
      <c r="Q431" s="11" t="s">
        <v>419</v>
      </c>
      <c r="R431" s="11">
        <v>100</v>
      </c>
      <c r="S431" s="11">
        <v>200</v>
      </c>
      <c r="T431" s="11">
        <f>ABS(Table1[[#This Row],[Prod]]-Table1[[#This Row],[Planned]])</f>
        <v>100</v>
      </c>
      <c r="U431" s="213">
        <f>IF(ABS(Table1[[#This Row],[Prod]]-Table1[[#This Row],[Planned]])&gt;Table1[[#This Row],[Planned]],0,IF(Table1[[#This Row],[Planned]]=0,0,1-ABS(Table1[[#This Row],[Prod]]-Table1[[#This Row],[Planned]])/Table1[[#This Row],[Planned]]))</f>
        <v>0</v>
      </c>
      <c r="V431" s="11"/>
      <c r="W431" s="11"/>
      <c r="X431" s="27">
        <v>200</v>
      </c>
      <c r="Y431" s="11">
        <f>Table1[[#This Row],[Prod]]</f>
        <v>200</v>
      </c>
      <c r="Z431" s="11">
        <f>ABS(Table1[[#This Row],[Prod2]]-Table1[[#This Row],[Plan Revised]])</f>
        <v>0</v>
      </c>
      <c r="AA431" s="213">
        <f>IF(ABS(Table1[[#This Row],[Prod2]]-Table1[[#This Row],[Plan Revised]])&gt;Table1[[#This Row],[Plan Revised]],0,IF(Table1[[#This Row],[Plan Revised]]=0,0,1-ABS(Table1[[#This Row],[Prod2]]-Table1[[#This Row],[Plan Revised]])/Table1[[#This Row],[Plan Revised]]))</f>
        <v>1</v>
      </c>
      <c r="AB431" s="11"/>
      <c r="AC431" s="30"/>
      <c r="AD431"/>
      <c r="AF431"/>
    </row>
    <row r="432" spans="1:32">
      <c r="A432" s="15" t="str">
        <f>IF(Table1[Week]=WeekSel,"Yes","No")</f>
        <v>No</v>
      </c>
      <c r="B432" s="15" t="str">
        <f>IF((Table1[StartDate]&gt;=Date.GraphMin)*(Table1[StartDate]&lt;=Date.GraphMax)=1,"Yes","No")</f>
        <v>Yes</v>
      </c>
      <c r="C432" s="15" t="str">
        <f>IF(OR(Table1[[#This Row],[Site]]="FOOD MILLING",Table1[[#This Row],[Site]]="GODACO"), "No", "Yes")</f>
        <v>Yes</v>
      </c>
      <c r="D432" s="40">
        <f>MAX(DATE(Table1[Year],1,1),DATE(Table1[Year],1,1)-WEEKDAY(DATE(Table1[Year],1,1),2)+(Table1[WeekNum]-1)*7+1)</f>
        <v>44697</v>
      </c>
      <c r="E432" s="40">
        <f>MIN(DATE(Table1[Year]+1,1,0),DATE(Table1[Year],1,1)-WEEKDAY(DATE(Table1[Year],1,1),2)+Table1[WeekNum]*7)</f>
        <v>44703</v>
      </c>
      <c r="F432" s="15">
        <v>2022</v>
      </c>
      <c r="G432" s="15">
        <f t="shared" si="12"/>
        <v>5</v>
      </c>
      <c r="H432" s="15">
        <v>21</v>
      </c>
      <c r="I432" s="195" t="str">
        <f>"W" &amp;Table1[[#This Row],[WeekNum]]</f>
        <v>W21</v>
      </c>
      <c r="J432" s="195" t="str">
        <f t="shared" si="13"/>
        <v>22-W21</v>
      </c>
      <c r="K432" s="11" t="s">
        <v>490</v>
      </c>
      <c r="L432" s="11"/>
      <c r="M432" s="11" t="s">
        <v>72</v>
      </c>
      <c r="N432" s="266" t="s">
        <v>368</v>
      </c>
      <c r="O432" s="266" t="s">
        <v>386</v>
      </c>
      <c r="P432" s="11" t="s">
        <v>387</v>
      </c>
      <c r="Q432" s="11" t="s">
        <v>419</v>
      </c>
      <c r="R432" s="11">
        <v>1571.5</v>
      </c>
      <c r="S432" s="11">
        <v>1600</v>
      </c>
      <c r="T432" s="11">
        <f>ABS(Table1[[#This Row],[Prod]]-Table1[[#This Row],[Planned]])</f>
        <v>28.5</v>
      </c>
      <c r="U432" s="213">
        <f>IF(ABS(Table1[[#This Row],[Prod]]-Table1[[#This Row],[Planned]])&gt;Table1[[#This Row],[Planned]],0,IF(Table1[[#This Row],[Planned]]=0,0,1-ABS(Table1[[#This Row],[Prod]]-Table1[[#This Row],[Planned]])/Table1[[#This Row],[Planned]]))</f>
        <v>0.98186446070633149</v>
      </c>
      <c r="V432" s="11"/>
      <c r="W432" s="11"/>
      <c r="X432" s="27">
        <v>1600</v>
      </c>
      <c r="Y432" s="11">
        <f>Table1[[#This Row],[Prod]]</f>
        <v>1600</v>
      </c>
      <c r="Z432" s="11">
        <f>ABS(Table1[[#This Row],[Prod2]]-Table1[[#This Row],[Plan Revised]])</f>
        <v>0</v>
      </c>
      <c r="AA432" s="213">
        <f>IF(ABS(Table1[[#This Row],[Prod2]]-Table1[[#This Row],[Plan Revised]])&gt;Table1[[#This Row],[Plan Revised]],0,IF(Table1[[#This Row],[Plan Revised]]=0,0,1-ABS(Table1[[#This Row],[Prod2]]-Table1[[#This Row],[Plan Revised]])/Table1[[#This Row],[Plan Revised]]))</f>
        <v>1</v>
      </c>
      <c r="AB432" s="11"/>
      <c r="AC432" s="30"/>
      <c r="AD432"/>
      <c r="AF432"/>
    </row>
    <row r="433" spans="1:32">
      <c r="A433" s="15" t="str">
        <f>IF(Table1[Week]=WeekSel,"Yes","No")</f>
        <v>No</v>
      </c>
      <c r="B433" s="15" t="str">
        <f>IF((Table1[StartDate]&gt;=Date.GraphMin)*(Table1[StartDate]&lt;=Date.GraphMax)=1,"Yes","No")</f>
        <v>Yes</v>
      </c>
      <c r="C433" s="15" t="str">
        <f>IF(OR(Table1[[#This Row],[Site]]="FOOD MILLING",Table1[[#This Row],[Site]]="GODACO"), "No", "Yes")</f>
        <v>Yes</v>
      </c>
      <c r="D433" s="40">
        <f>MAX(DATE(Table1[Year],1,1),DATE(Table1[Year],1,1)-WEEKDAY(DATE(Table1[Year],1,1),2)+(Table1[WeekNum]-1)*7+1)</f>
        <v>44697</v>
      </c>
      <c r="E433" s="40">
        <f>MIN(DATE(Table1[Year]+1,1,0),DATE(Table1[Year],1,1)-WEEKDAY(DATE(Table1[Year],1,1),2)+Table1[WeekNum]*7)</f>
        <v>44703</v>
      </c>
      <c r="F433" s="15">
        <v>2022</v>
      </c>
      <c r="G433" s="15">
        <f t="shared" si="12"/>
        <v>5</v>
      </c>
      <c r="H433" s="15">
        <v>21</v>
      </c>
      <c r="I433" s="195" t="str">
        <f>"W" &amp;Table1[[#This Row],[WeekNum]]</f>
        <v>W21</v>
      </c>
      <c r="J433" s="195" t="str">
        <f t="shared" si="13"/>
        <v>22-W21</v>
      </c>
      <c r="K433" s="11" t="s">
        <v>493</v>
      </c>
      <c r="L433" s="11"/>
      <c r="M433" s="11" t="s">
        <v>72</v>
      </c>
      <c r="N433" s="266" t="s">
        <v>368</v>
      </c>
      <c r="O433" s="266" t="s">
        <v>386</v>
      </c>
      <c r="P433" s="11" t="s">
        <v>387</v>
      </c>
      <c r="Q433" s="11" t="s">
        <v>419</v>
      </c>
      <c r="R433" s="11">
        <v>0</v>
      </c>
      <c r="S433" s="11">
        <v>450</v>
      </c>
      <c r="T433" s="11">
        <f>ABS(Table1[[#This Row],[Prod]]-Table1[[#This Row],[Planned]])</f>
        <v>450</v>
      </c>
      <c r="U433" s="213">
        <f>IF(ABS(Table1[[#This Row],[Prod]]-Table1[[#This Row],[Planned]])&gt;Table1[[#This Row],[Planned]],0,IF(Table1[[#This Row],[Planned]]=0,0,1-ABS(Table1[[#This Row],[Prod]]-Table1[[#This Row],[Planned]])/Table1[[#This Row],[Planned]]))</f>
        <v>0</v>
      </c>
      <c r="V433" s="11"/>
      <c r="W433" s="11"/>
      <c r="X433" s="27">
        <v>450</v>
      </c>
      <c r="Y433" s="11">
        <f>Table1[[#This Row],[Prod]]</f>
        <v>450</v>
      </c>
      <c r="Z433" s="11">
        <f>ABS(Table1[[#This Row],[Prod2]]-Table1[[#This Row],[Plan Revised]])</f>
        <v>0</v>
      </c>
      <c r="AA433" s="213">
        <f>IF(ABS(Table1[[#This Row],[Prod2]]-Table1[[#This Row],[Plan Revised]])&gt;Table1[[#This Row],[Plan Revised]],0,IF(Table1[[#This Row],[Plan Revised]]=0,0,1-ABS(Table1[[#This Row],[Prod2]]-Table1[[#This Row],[Plan Revised]])/Table1[[#This Row],[Plan Revised]]))</f>
        <v>1</v>
      </c>
      <c r="AB433" s="11"/>
      <c r="AC433" s="30"/>
      <c r="AD433"/>
      <c r="AF433"/>
    </row>
    <row r="434" spans="1:32">
      <c r="A434" s="15" t="str">
        <f>IF(Table1[Week]=WeekSel,"Yes","No")</f>
        <v>No</v>
      </c>
      <c r="B434" s="15" t="str">
        <f>IF((Table1[StartDate]&gt;=Date.GraphMin)*(Table1[StartDate]&lt;=Date.GraphMax)=1,"Yes","No")</f>
        <v>Yes</v>
      </c>
      <c r="C434" s="15" t="str">
        <f>IF(OR(Table1[[#This Row],[Site]]="FOOD MILLING",Table1[[#This Row],[Site]]="GODACO"), "No", "Yes")</f>
        <v>Yes</v>
      </c>
      <c r="D434" s="40">
        <f>MAX(DATE(Table1[Year],1,1),DATE(Table1[Year],1,1)-WEEKDAY(DATE(Table1[Year],1,1),2)+(Table1[WeekNum]-1)*7+1)</f>
        <v>44697</v>
      </c>
      <c r="E434" s="40">
        <f>MIN(DATE(Table1[Year]+1,1,0),DATE(Table1[Year],1,1)-WEEKDAY(DATE(Table1[Year],1,1),2)+Table1[WeekNum]*7)</f>
        <v>44703</v>
      </c>
      <c r="F434" s="15">
        <v>2022</v>
      </c>
      <c r="G434" s="15">
        <f t="shared" si="12"/>
        <v>5</v>
      </c>
      <c r="H434" s="15">
        <v>21</v>
      </c>
      <c r="I434" s="195" t="str">
        <f>"W" &amp;Table1[[#This Row],[WeekNum]]</f>
        <v>W21</v>
      </c>
      <c r="J434" s="195" t="str">
        <f t="shared" si="13"/>
        <v>22-W21</v>
      </c>
      <c r="K434" s="11" t="s">
        <v>488</v>
      </c>
      <c r="L434" s="11"/>
      <c r="M434" s="11" t="s">
        <v>72</v>
      </c>
      <c r="N434" s="266" t="s">
        <v>368</v>
      </c>
      <c r="O434" s="266" t="s">
        <v>386</v>
      </c>
      <c r="P434" s="11" t="s">
        <v>387</v>
      </c>
      <c r="Q434" s="11" t="s">
        <v>419</v>
      </c>
      <c r="R434" s="11">
        <v>0</v>
      </c>
      <c r="S434" s="11">
        <v>0</v>
      </c>
      <c r="T434" s="11">
        <f>ABS(Table1[[#This Row],[Prod]]-Table1[[#This Row],[Planned]])</f>
        <v>0</v>
      </c>
      <c r="U434" s="213">
        <f>IF(ABS(Table1[[#This Row],[Prod]]-Table1[[#This Row],[Planned]])&gt;Table1[[#This Row],[Planned]],0,IF(Table1[[#This Row],[Planned]]=0,0,1-ABS(Table1[[#This Row],[Prod]]-Table1[[#This Row],[Planned]])/Table1[[#This Row],[Planned]]))</f>
        <v>0</v>
      </c>
      <c r="V434" s="11"/>
      <c r="W434" s="11"/>
      <c r="X434" s="27">
        <v>0</v>
      </c>
      <c r="Y434" s="11">
        <f>Table1[[#This Row],[Prod]]</f>
        <v>0</v>
      </c>
      <c r="Z434" s="11">
        <f>ABS(Table1[[#This Row],[Prod2]]-Table1[[#This Row],[Plan Revised]])</f>
        <v>0</v>
      </c>
      <c r="AA434" s="213">
        <f>IF(ABS(Table1[[#This Row],[Prod2]]-Table1[[#This Row],[Plan Revised]])&gt;Table1[[#This Row],[Plan Revised]],0,IF(Table1[[#This Row],[Plan Revised]]=0,0,1-ABS(Table1[[#This Row],[Prod2]]-Table1[[#This Row],[Plan Revised]])/Table1[[#This Row],[Plan Revised]]))</f>
        <v>0</v>
      </c>
      <c r="AB434" s="11"/>
      <c r="AC434" s="30"/>
      <c r="AD434"/>
      <c r="AF434"/>
    </row>
    <row r="435" spans="1:32">
      <c r="A435" s="15" t="str">
        <f>IF(Table1[Week]=WeekSel,"Yes","No")</f>
        <v>No</v>
      </c>
      <c r="B435" s="15" t="str">
        <f>IF((Table1[StartDate]&gt;=Date.GraphMin)*(Table1[StartDate]&lt;=Date.GraphMax)=1,"Yes","No")</f>
        <v>Yes</v>
      </c>
      <c r="C435" s="15" t="str">
        <f>IF(OR(Table1[[#This Row],[Site]]="FOOD MILLING",Table1[[#This Row],[Site]]="GODACO"), "No", "Yes")</f>
        <v>Yes</v>
      </c>
      <c r="D435" s="40">
        <f>MAX(DATE(Table1[Year],1,1),DATE(Table1[Year],1,1)-WEEKDAY(DATE(Table1[Year],1,1),2)+(Table1[WeekNum]-1)*7+1)</f>
        <v>44697</v>
      </c>
      <c r="E435" s="40">
        <f>MIN(DATE(Table1[Year]+1,1,0),DATE(Table1[Year],1,1)-WEEKDAY(DATE(Table1[Year],1,1),2)+Table1[WeekNum]*7)</f>
        <v>44703</v>
      </c>
      <c r="F435" s="15">
        <v>2022</v>
      </c>
      <c r="G435" s="15">
        <f t="shared" si="12"/>
        <v>5</v>
      </c>
      <c r="H435" s="15">
        <v>21</v>
      </c>
      <c r="I435" s="195" t="str">
        <f>"W" &amp;Table1[[#This Row],[WeekNum]]</f>
        <v>W21</v>
      </c>
      <c r="J435" s="195" t="str">
        <f t="shared" si="13"/>
        <v>22-W21</v>
      </c>
      <c r="K435" s="11" t="s">
        <v>489</v>
      </c>
      <c r="L435" s="11"/>
      <c r="M435" s="11" t="s">
        <v>72</v>
      </c>
      <c r="N435" s="266" t="s">
        <v>368</v>
      </c>
      <c r="O435" s="266" t="s">
        <v>386</v>
      </c>
      <c r="P435" s="11" t="s">
        <v>387</v>
      </c>
      <c r="Q435" s="11" t="s">
        <v>419</v>
      </c>
      <c r="R435" s="11">
        <v>592.5</v>
      </c>
      <c r="S435" s="11">
        <v>780</v>
      </c>
      <c r="T435" s="11">
        <f>ABS(Table1[[#This Row],[Prod]]-Table1[[#This Row],[Planned]])</f>
        <v>187.5</v>
      </c>
      <c r="U435" s="213">
        <f>IF(ABS(Table1[[#This Row],[Prod]]-Table1[[#This Row],[Planned]])&gt;Table1[[#This Row],[Planned]],0,IF(Table1[[#This Row],[Planned]]=0,0,1-ABS(Table1[[#This Row],[Prod]]-Table1[[#This Row],[Planned]])/Table1[[#This Row],[Planned]]))</f>
        <v>0.68354430379746833</v>
      </c>
      <c r="V435" s="11"/>
      <c r="W435" s="11"/>
      <c r="X435" s="27">
        <v>780</v>
      </c>
      <c r="Y435" s="11">
        <f>Table1[[#This Row],[Prod]]</f>
        <v>780</v>
      </c>
      <c r="Z435" s="11">
        <f>ABS(Table1[[#This Row],[Prod2]]-Table1[[#This Row],[Plan Revised]])</f>
        <v>0</v>
      </c>
      <c r="AA435" s="213">
        <f>IF(ABS(Table1[[#This Row],[Prod2]]-Table1[[#This Row],[Plan Revised]])&gt;Table1[[#This Row],[Plan Revised]],0,IF(Table1[[#This Row],[Plan Revised]]=0,0,1-ABS(Table1[[#This Row],[Prod2]]-Table1[[#This Row],[Plan Revised]])/Table1[[#This Row],[Plan Revised]]))</f>
        <v>1</v>
      </c>
      <c r="AB435" s="11"/>
      <c r="AC435" s="30"/>
      <c r="AD435"/>
      <c r="AF435"/>
    </row>
    <row r="436" spans="1:32">
      <c r="A436" s="15" t="str">
        <f>IF(Table1[Week]=WeekSel,"Yes","No")</f>
        <v>No</v>
      </c>
      <c r="B436" s="15" t="str">
        <f>IF((Table1[StartDate]&gt;=Date.GraphMin)*(Table1[StartDate]&lt;=Date.GraphMax)=1,"Yes","No")</f>
        <v>Yes</v>
      </c>
      <c r="C436" s="15" t="str">
        <f>IF(OR(Table1[[#This Row],[Site]]="FOOD MILLING",Table1[[#This Row],[Site]]="GODACO"), "No", "Yes")</f>
        <v>Yes</v>
      </c>
      <c r="D436" s="40">
        <f>MAX(DATE(Table1[Year],1,1),DATE(Table1[Year],1,1)-WEEKDAY(DATE(Table1[Year],1,1),2)+(Table1[WeekNum]-1)*7+1)</f>
        <v>44697</v>
      </c>
      <c r="E436" s="40">
        <f>MIN(DATE(Table1[Year]+1,1,0),DATE(Table1[Year],1,1)-WEEKDAY(DATE(Table1[Year],1,1),2)+Table1[WeekNum]*7)</f>
        <v>44703</v>
      </c>
      <c r="F436" s="15">
        <v>2022</v>
      </c>
      <c r="G436" s="15">
        <f t="shared" si="12"/>
        <v>5</v>
      </c>
      <c r="H436" s="15">
        <v>21</v>
      </c>
      <c r="I436" s="195" t="str">
        <f>"W" &amp;Table1[[#This Row],[WeekNum]]</f>
        <v>W21</v>
      </c>
      <c r="J436" s="195" t="str">
        <f t="shared" si="13"/>
        <v>22-W21</v>
      </c>
      <c r="K436" s="11" t="s">
        <v>482</v>
      </c>
      <c r="L436" s="11"/>
      <c r="M436" s="11" t="s">
        <v>72</v>
      </c>
      <c r="N436" s="266" t="s">
        <v>368</v>
      </c>
      <c r="O436" s="266" t="s">
        <v>386</v>
      </c>
      <c r="P436" s="11" t="s">
        <v>387</v>
      </c>
      <c r="Q436" s="11" t="s">
        <v>419</v>
      </c>
      <c r="R436" s="11">
        <v>2700</v>
      </c>
      <c r="S436" s="11">
        <v>2991</v>
      </c>
      <c r="T436" s="11">
        <f>ABS(Table1[[#This Row],[Prod]]-Table1[[#This Row],[Planned]])</f>
        <v>291</v>
      </c>
      <c r="U436" s="213">
        <f>IF(ABS(Table1[[#This Row],[Prod]]-Table1[[#This Row],[Planned]])&gt;Table1[[#This Row],[Planned]],0,IF(Table1[[#This Row],[Planned]]=0,0,1-ABS(Table1[[#This Row],[Prod]]-Table1[[#This Row],[Planned]])/Table1[[#This Row],[Planned]]))</f>
        <v>0.89222222222222225</v>
      </c>
      <c r="V436" s="11"/>
      <c r="W436" s="11"/>
      <c r="X436" s="27">
        <v>3000</v>
      </c>
      <c r="Y436" s="11">
        <f>Table1[[#This Row],[Prod]]</f>
        <v>2991</v>
      </c>
      <c r="Z436" s="11">
        <f>ABS(Table1[[#This Row],[Prod2]]-Table1[[#This Row],[Plan Revised]])</f>
        <v>9</v>
      </c>
      <c r="AA436" s="213">
        <f>IF(ABS(Table1[[#This Row],[Prod2]]-Table1[[#This Row],[Plan Revised]])&gt;Table1[[#This Row],[Plan Revised]],0,IF(Table1[[#This Row],[Plan Revised]]=0,0,1-ABS(Table1[[#This Row],[Prod2]]-Table1[[#This Row],[Plan Revised]])/Table1[[#This Row],[Plan Revised]]))</f>
        <v>0.997</v>
      </c>
      <c r="AB436" s="11"/>
      <c r="AC436" s="30"/>
      <c r="AD436"/>
      <c r="AF436"/>
    </row>
    <row r="437" spans="1:32">
      <c r="A437" s="15" t="str">
        <f>IF(Table1[Week]=WeekSel,"Yes","No")</f>
        <v>No</v>
      </c>
      <c r="B437" s="15" t="str">
        <f>IF((Table1[StartDate]&gt;=Date.GraphMin)*(Table1[StartDate]&lt;=Date.GraphMax)=1,"Yes","No")</f>
        <v>Yes</v>
      </c>
      <c r="C437" s="15" t="str">
        <f>IF(OR(Table1[[#This Row],[Site]]="FOOD MILLING",Table1[[#This Row],[Site]]="GODACO"), "No", "Yes")</f>
        <v>Yes</v>
      </c>
      <c r="D437" s="40">
        <f>MAX(DATE(Table1[Year],1,1),DATE(Table1[Year],1,1)-WEEKDAY(DATE(Table1[Year],1,1),2)+(Table1[WeekNum]-1)*7+1)</f>
        <v>44697</v>
      </c>
      <c r="E437" s="40">
        <f>MIN(DATE(Table1[Year]+1,1,0),DATE(Table1[Year],1,1)-WEEKDAY(DATE(Table1[Year],1,1),2)+Table1[WeekNum]*7)</f>
        <v>44703</v>
      </c>
      <c r="F437" s="15">
        <v>2022</v>
      </c>
      <c r="G437" s="15">
        <f t="shared" si="12"/>
        <v>5</v>
      </c>
      <c r="H437" s="15">
        <v>21</v>
      </c>
      <c r="I437" s="195" t="str">
        <f>"W" &amp;Table1[[#This Row],[WeekNum]]</f>
        <v>W21</v>
      </c>
      <c r="J437" s="195" t="str">
        <f t="shared" si="13"/>
        <v>22-W21</v>
      </c>
      <c r="K437" s="11" t="s">
        <v>477</v>
      </c>
      <c r="L437" s="11"/>
      <c r="M437" s="11" t="s">
        <v>72</v>
      </c>
      <c r="N437" s="266" t="s">
        <v>368</v>
      </c>
      <c r="O437" s="266" t="s">
        <v>386</v>
      </c>
      <c r="P437" s="11" t="s">
        <v>388</v>
      </c>
      <c r="Q437" s="11" t="s">
        <v>419</v>
      </c>
      <c r="R437" s="11">
        <v>97.2</v>
      </c>
      <c r="S437" s="11">
        <v>108</v>
      </c>
      <c r="T437" s="11">
        <f>ABS(Table1[[#This Row],[Prod]]-Table1[[#This Row],[Planned]])</f>
        <v>10.799999999999997</v>
      </c>
      <c r="U437" s="213">
        <f>IF(ABS(Table1[[#This Row],[Prod]]-Table1[[#This Row],[Planned]])&gt;Table1[[#This Row],[Planned]],0,IF(Table1[[#This Row],[Planned]]=0,0,1-ABS(Table1[[#This Row],[Prod]]-Table1[[#This Row],[Planned]])/Table1[[#This Row],[Planned]]))</f>
        <v>0.88888888888888895</v>
      </c>
      <c r="V437" s="11"/>
      <c r="W437" s="11"/>
      <c r="X437" s="27">
        <v>106</v>
      </c>
      <c r="Y437" s="11">
        <f>Table1[[#This Row],[Prod]]</f>
        <v>108</v>
      </c>
      <c r="Z437" s="11">
        <f>ABS(Table1[[#This Row],[Prod2]]-Table1[[#This Row],[Plan Revised]])</f>
        <v>2</v>
      </c>
      <c r="AA437" s="213">
        <f>IF(ABS(Table1[[#This Row],[Prod2]]-Table1[[#This Row],[Plan Revised]])&gt;Table1[[#This Row],[Plan Revised]],0,IF(Table1[[#This Row],[Plan Revised]]=0,0,1-ABS(Table1[[#This Row],[Prod2]]-Table1[[#This Row],[Plan Revised]])/Table1[[#This Row],[Plan Revised]]))</f>
        <v>0.98113207547169812</v>
      </c>
      <c r="AB437" s="11"/>
      <c r="AC437" s="30"/>
      <c r="AD437"/>
      <c r="AF437"/>
    </row>
    <row r="438" spans="1:32">
      <c r="A438" s="15" t="str">
        <f>IF(Table1[Week]=WeekSel,"Yes","No")</f>
        <v>No</v>
      </c>
      <c r="B438" s="15" t="str">
        <f>IF((Table1[StartDate]&gt;=Date.GraphMin)*(Table1[StartDate]&lt;=Date.GraphMax)=1,"Yes","No")</f>
        <v>Yes</v>
      </c>
      <c r="C438" s="15" t="str">
        <f>IF(OR(Table1[[#This Row],[Site]]="FOOD MILLING",Table1[[#This Row],[Site]]="GODACO"), "No", "Yes")</f>
        <v>Yes</v>
      </c>
      <c r="D438" s="40">
        <f>MAX(DATE(Table1[Year],1,1),DATE(Table1[Year],1,1)-WEEKDAY(DATE(Table1[Year],1,1),2)+(Table1[WeekNum]-1)*7+1)</f>
        <v>44697</v>
      </c>
      <c r="E438" s="40">
        <f>MIN(DATE(Table1[Year]+1,1,0),DATE(Table1[Year],1,1)-WEEKDAY(DATE(Table1[Year],1,1),2)+Table1[WeekNum]*7)</f>
        <v>44703</v>
      </c>
      <c r="F438" s="15">
        <v>2022</v>
      </c>
      <c r="G438" s="15">
        <f t="shared" si="12"/>
        <v>5</v>
      </c>
      <c r="H438" s="15">
        <v>21</v>
      </c>
      <c r="I438" s="195" t="str">
        <f>"W" &amp;Table1[[#This Row],[WeekNum]]</f>
        <v>W21</v>
      </c>
      <c r="J438" s="195" t="str">
        <f t="shared" si="13"/>
        <v>22-W21</v>
      </c>
      <c r="K438" s="11" t="s">
        <v>476</v>
      </c>
      <c r="L438" s="11"/>
      <c r="M438" s="11" t="s">
        <v>72</v>
      </c>
      <c r="N438" s="266" t="s">
        <v>368</v>
      </c>
      <c r="O438" s="266" t="s">
        <v>386</v>
      </c>
      <c r="P438" s="11" t="s">
        <v>388</v>
      </c>
      <c r="Q438" s="11" t="s">
        <v>419</v>
      </c>
      <c r="R438" s="11">
        <v>25</v>
      </c>
      <c r="S438" s="11">
        <v>26</v>
      </c>
      <c r="T438" s="11">
        <f>ABS(Table1[[#This Row],[Prod]]-Table1[[#This Row],[Planned]])</f>
        <v>1</v>
      </c>
      <c r="U438" s="213">
        <f>IF(ABS(Table1[[#This Row],[Prod]]-Table1[[#This Row],[Planned]])&gt;Table1[[#This Row],[Planned]],0,IF(Table1[[#This Row],[Planned]]=0,0,1-ABS(Table1[[#This Row],[Prod]]-Table1[[#This Row],[Planned]])/Table1[[#This Row],[Planned]]))</f>
        <v>0.96</v>
      </c>
      <c r="V438" s="11"/>
      <c r="W438" s="11"/>
      <c r="X438" s="27">
        <v>25</v>
      </c>
      <c r="Y438" s="11">
        <f>Table1[[#This Row],[Prod]]</f>
        <v>26</v>
      </c>
      <c r="Z438" s="11">
        <f>ABS(Table1[[#This Row],[Prod2]]-Table1[[#This Row],[Plan Revised]])</f>
        <v>1</v>
      </c>
      <c r="AA438" s="213">
        <f>IF(ABS(Table1[[#This Row],[Prod2]]-Table1[[#This Row],[Plan Revised]])&gt;Table1[[#This Row],[Plan Revised]],0,IF(Table1[[#This Row],[Plan Revised]]=0,0,1-ABS(Table1[[#This Row],[Prod2]]-Table1[[#This Row],[Plan Revised]])/Table1[[#This Row],[Plan Revised]]))</f>
        <v>0.96</v>
      </c>
      <c r="AB438" s="11"/>
      <c r="AC438" s="30"/>
      <c r="AD438"/>
      <c r="AF438"/>
    </row>
    <row r="439" spans="1:32">
      <c r="A439" s="15" t="str">
        <f>IF(Table1[Week]=WeekSel,"Yes","No")</f>
        <v>No</v>
      </c>
      <c r="B439" s="15" t="str">
        <f>IF((Table1[StartDate]&gt;=Date.GraphMin)*(Table1[StartDate]&lt;=Date.GraphMax)=1,"Yes","No")</f>
        <v>Yes</v>
      </c>
      <c r="C439" s="15" t="str">
        <f>IF(OR(Table1[[#This Row],[Site]]="FOOD MILLING",Table1[[#This Row],[Site]]="GODACO"), "No", "Yes")</f>
        <v>Yes</v>
      </c>
      <c r="D439" s="40">
        <f>MAX(DATE(Table1[Year],1,1),DATE(Table1[Year],1,1)-WEEKDAY(DATE(Table1[Year],1,1),2)+(Table1[WeekNum]-1)*7+1)</f>
        <v>44697</v>
      </c>
      <c r="E439" s="40">
        <f>MIN(DATE(Table1[Year]+1,1,0),DATE(Table1[Year],1,1)-WEEKDAY(DATE(Table1[Year],1,1),2)+Table1[WeekNum]*7)</f>
        <v>44703</v>
      </c>
      <c r="F439" s="15">
        <v>2022</v>
      </c>
      <c r="G439" s="15">
        <f t="shared" si="12"/>
        <v>5</v>
      </c>
      <c r="H439" s="15">
        <v>21</v>
      </c>
      <c r="I439" s="195" t="str">
        <f>"W" &amp;Table1[[#This Row],[WeekNum]]</f>
        <v>W21</v>
      </c>
      <c r="J439" s="195" t="str">
        <f t="shared" si="13"/>
        <v>22-W21</v>
      </c>
      <c r="K439" s="11" t="s">
        <v>29</v>
      </c>
      <c r="L439" s="11"/>
      <c r="M439" s="11" t="s">
        <v>77</v>
      </c>
      <c r="N439" s="266" t="s">
        <v>368</v>
      </c>
      <c r="O439" s="266" t="s">
        <v>386</v>
      </c>
      <c r="P439" s="11" t="s">
        <v>387</v>
      </c>
      <c r="Q439" s="11" t="s">
        <v>419</v>
      </c>
      <c r="R439" s="11">
        <v>0</v>
      </c>
      <c r="S439" s="11">
        <v>0</v>
      </c>
      <c r="T439" s="11">
        <f>ABS(Table1[[#This Row],[Prod]]-Table1[[#This Row],[Planned]])</f>
        <v>0</v>
      </c>
      <c r="U439" s="213">
        <f>IF(ABS(Table1[[#This Row],[Prod]]-Table1[[#This Row],[Planned]])&gt;Table1[[#This Row],[Planned]],0,IF(Table1[[#This Row],[Planned]]=0,0,1-ABS(Table1[[#This Row],[Prod]]-Table1[[#This Row],[Planned]])/Table1[[#This Row],[Planned]]))</f>
        <v>0</v>
      </c>
      <c r="V439" s="11"/>
      <c r="W439" s="11"/>
      <c r="X439" s="27">
        <v>0</v>
      </c>
      <c r="Y439" s="11">
        <f>Table1[[#This Row],[Prod]]</f>
        <v>0</v>
      </c>
      <c r="Z439" s="11">
        <f>ABS(Table1[[#This Row],[Prod2]]-Table1[[#This Row],[Plan Revised]])</f>
        <v>0</v>
      </c>
      <c r="AA439" s="213">
        <f>IF(ABS(Table1[[#This Row],[Prod2]]-Table1[[#This Row],[Plan Revised]])&gt;Table1[[#This Row],[Plan Revised]],0,IF(Table1[[#This Row],[Plan Revised]]=0,0,1-ABS(Table1[[#This Row],[Prod2]]-Table1[[#This Row],[Plan Revised]])/Table1[[#This Row],[Plan Revised]]))</f>
        <v>0</v>
      </c>
      <c r="AB439" s="11"/>
      <c r="AC439" s="30"/>
      <c r="AD439"/>
      <c r="AF439"/>
    </row>
    <row r="440" spans="1:32">
      <c r="A440" s="15" t="str">
        <f>IF(Table1[Week]=WeekSel,"Yes","No")</f>
        <v>No</v>
      </c>
      <c r="B440" s="15" t="str">
        <f>IF((Table1[StartDate]&gt;=Date.GraphMin)*(Table1[StartDate]&lt;=Date.GraphMax)=1,"Yes","No")</f>
        <v>Yes</v>
      </c>
      <c r="C440" s="15" t="str">
        <f>IF(OR(Table1[[#This Row],[Site]]="FOOD MILLING",Table1[[#This Row],[Site]]="GODACO"), "No", "Yes")</f>
        <v>Yes</v>
      </c>
      <c r="D440" s="40">
        <f>MAX(DATE(Table1[Year],1,1),DATE(Table1[Year],1,1)-WEEKDAY(DATE(Table1[Year],1,1),2)+(Table1[WeekNum]-1)*7+1)</f>
        <v>44697</v>
      </c>
      <c r="E440" s="40">
        <f>MIN(DATE(Table1[Year]+1,1,0),DATE(Table1[Year],1,1)-WEEKDAY(DATE(Table1[Year],1,1),2)+Table1[WeekNum]*7)</f>
        <v>44703</v>
      </c>
      <c r="F440" s="15">
        <v>2022</v>
      </c>
      <c r="G440" s="15">
        <f t="shared" si="12"/>
        <v>5</v>
      </c>
      <c r="H440" s="15">
        <v>21</v>
      </c>
      <c r="I440" s="195" t="str">
        <f>"W" &amp;Table1[[#This Row],[WeekNum]]</f>
        <v>W21</v>
      </c>
      <c r="J440" s="195" t="str">
        <f t="shared" si="13"/>
        <v>22-W21</v>
      </c>
      <c r="K440" s="11" t="s">
        <v>30</v>
      </c>
      <c r="L440" s="11"/>
      <c r="M440" s="11" t="s">
        <v>77</v>
      </c>
      <c r="N440" s="266" t="s">
        <v>368</v>
      </c>
      <c r="O440" s="266" t="s">
        <v>386</v>
      </c>
      <c r="P440" s="11" t="s">
        <v>387</v>
      </c>
      <c r="Q440" s="11" t="s">
        <v>419</v>
      </c>
      <c r="R440" s="11">
        <v>0</v>
      </c>
      <c r="S440" s="11">
        <v>0</v>
      </c>
      <c r="T440" s="11">
        <f>ABS(Table1[[#This Row],[Prod]]-Table1[[#This Row],[Planned]])</f>
        <v>0</v>
      </c>
      <c r="U440" s="213">
        <f>IF(ABS(Table1[[#This Row],[Prod]]-Table1[[#This Row],[Planned]])&gt;Table1[[#This Row],[Planned]],0,IF(Table1[[#This Row],[Planned]]=0,0,1-ABS(Table1[[#This Row],[Prod]]-Table1[[#This Row],[Planned]])/Table1[[#This Row],[Planned]]))</f>
        <v>0</v>
      </c>
      <c r="V440" s="11"/>
      <c r="W440" s="11"/>
      <c r="X440" s="27">
        <v>0</v>
      </c>
      <c r="Y440" s="11">
        <f>Table1[[#This Row],[Prod]]</f>
        <v>0</v>
      </c>
      <c r="Z440" s="11">
        <f>ABS(Table1[[#This Row],[Prod2]]-Table1[[#This Row],[Plan Revised]])</f>
        <v>0</v>
      </c>
      <c r="AA440" s="213">
        <f>IF(ABS(Table1[[#This Row],[Prod2]]-Table1[[#This Row],[Plan Revised]])&gt;Table1[[#This Row],[Plan Revised]],0,IF(Table1[[#This Row],[Plan Revised]]=0,0,1-ABS(Table1[[#This Row],[Prod2]]-Table1[[#This Row],[Plan Revised]])/Table1[[#This Row],[Plan Revised]]))</f>
        <v>0</v>
      </c>
      <c r="AB440" s="11"/>
      <c r="AC440" s="30"/>
      <c r="AD440"/>
      <c r="AF440"/>
    </row>
    <row r="441" spans="1:32">
      <c r="A441" s="15" t="str">
        <f>IF(Table1[Week]=WeekSel,"Yes","No")</f>
        <v>No</v>
      </c>
      <c r="B441" s="15" t="str">
        <f>IF((Table1[StartDate]&gt;=Date.GraphMin)*(Table1[StartDate]&lt;=Date.GraphMax)=1,"Yes","No")</f>
        <v>Yes</v>
      </c>
      <c r="C441" s="15" t="str">
        <f>IF(OR(Table1[[#This Row],[Site]]="FOOD MILLING",Table1[[#This Row],[Site]]="GODACO"), "No", "Yes")</f>
        <v>Yes</v>
      </c>
      <c r="D441" s="40">
        <f>MAX(DATE(Table1[Year],1,1),DATE(Table1[Year],1,1)-WEEKDAY(DATE(Table1[Year],1,1),2)+(Table1[WeekNum]-1)*7+1)</f>
        <v>44697</v>
      </c>
      <c r="E441" s="40">
        <f>MIN(DATE(Table1[Year]+1,1,0),DATE(Table1[Year],1,1)-WEEKDAY(DATE(Table1[Year],1,1),2)+Table1[WeekNum]*7)</f>
        <v>44703</v>
      </c>
      <c r="F441" s="15">
        <v>2022</v>
      </c>
      <c r="G441" s="15">
        <f t="shared" si="12"/>
        <v>5</v>
      </c>
      <c r="H441" s="15">
        <v>21</v>
      </c>
      <c r="I441" s="195" t="str">
        <f>"W" &amp;Table1[[#This Row],[WeekNum]]</f>
        <v>W21</v>
      </c>
      <c r="J441" s="195" t="str">
        <f t="shared" si="13"/>
        <v>22-W21</v>
      </c>
      <c r="K441" s="11" t="s">
        <v>255</v>
      </c>
      <c r="L441" s="11"/>
      <c r="M441" s="11" t="s">
        <v>77</v>
      </c>
      <c r="N441" s="266" t="s">
        <v>368</v>
      </c>
      <c r="O441" s="266" t="s">
        <v>386</v>
      </c>
      <c r="P441" s="11" t="s">
        <v>387</v>
      </c>
      <c r="Q441" s="11" t="s">
        <v>419</v>
      </c>
      <c r="R441" s="11"/>
      <c r="S441" s="11"/>
      <c r="T441" s="11">
        <f>ABS(Table1[[#This Row],[Prod]]-Table1[[#This Row],[Planned]])</f>
        <v>0</v>
      </c>
      <c r="U441" s="213">
        <f>IF(ABS(Table1[[#This Row],[Prod]]-Table1[[#This Row],[Planned]])&gt;Table1[[#This Row],[Planned]],0,IF(Table1[[#This Row],[Planned]]=0,0,1-ABS(Table1[[#This Row],[Prod]]-Table1[[#This Row],[Planned]])/Table1[[#This Row],[Planned]]))</f>
        <v>0</v>
      </c>
      <c r="V441" s="11"/>
      <c r="W441" s="11"/>
      <c r="X441" s="27">
        <v>0</v>
      </c>
      <c r="Y441" s="11">
        <f>Table1[[#This Row],[Prod]]</f>
        <v>0</v>
      </c>
      <c r="Z441" s="11">
        <f>ABS(Table1[[#This Row],[Prod2]]-Table1[[#This Row],[Plan Revised]])</f>
        <v>0</v>
      </c>
      <c r="AA441" s="213">
        <f>IF(ABS(Table1[[#This Row],[Prod2]]-Table1[[#This Row],[Plan Revised]])&gt;Table1[[#This Row],[Plan Revised]],0,IF(Table1[[#This Row],[Plan Revised]]=0,0,1-ABS(Table1[[#This Row],[Prod2]]-Table1[[#This Row],[Plan Revised]])/Table1[[#This Row],[Plan Revised]]))</f>
        <v>0</v>
      </c>
      <c r="AB441" s="11"/>
      <c r="AC441" s="30"/>
      <c r="AD441"/>
      <c r="AF441"/>
    </row>
    <row r="442" spans="1:32">
      <c r="A442" s="15" t="str">
        <f>IF(Table1[Week]=WeekSel,"Yes","No")</f>
        <v>No</v>
      </c>
      <c r="B442" s="15" t="str">
        <f>IF((Table1[StartDate]&gt;=Date.GraphMin)*(Table1[StartDate]&lt;=Date.GraphMax)=1,"Yes","No")</f>
        <v>Yes</v>
      </c>
      <c r="C442" s="15" t="str">
        <f>IF(OR(Table1[[#This Row],[Site]]="FOOD MILLING",Table1[[#This Row],[Site]]="GODACO"), "No", "Yes")</f>
        <v>Yes</v>
      </c>
      <c r="D442" s="40">
        <f>MAX(DATE(Table1[Year],1,1),DATE(Table1[Year],1,1)-WEEKDAY(DATE(Table1[Year],1,1),2)+(Table1[WeekNum]-1)*7+1)</f>
        <v>44697</v>
      </c>
      <c r="E442" s="40">
        <f>MIN(DATE(Table1[Year]+1,1,0),DATE(Table1[Year],1,1)-WEEKDAY(DATE(Table1[Year],1,1),2)+Table1[WeekNum]*7)</f>
        <v>44703</v>
      </c>
      <c r="F442" s="15">
        <v>2022</v>
      </c>
      <c r="G442" s="15">
        <f t="shared" si="12"/>
        <v>5</v>
      </c>
      <c r="H442" s="15">
        <v>21</v>
      </c>
      <c r="I442" s="195" t="str">
        <f>"W" &amp;Table1[[#This Row],[WeekNum]]</f>
        <v>W21</v>
      </c>
      <c r="J442" s="195" t="str">
        <f t="shared" si="13"/>
        <v>22-W21</v>
      </c>
      <c r="K442" s="11" t="s">
        <v>256</v>
      </c>
      <c r="L442" s="11"/>
      <c r="M442" s="11" t="s">
        <v>77</v>
      </c>
      <c r="N442" s="266" t="s">
        <v>368</v>
      </c>
      <c r="O442" s="266" t="s">
        <v>386</v>
      </c>
      <c r="P442" s="11" t="s">
        <v>387</v>
      </c>
      <c r="Q442" s="11" t="s">
        <v>419</v>
      </c>
      <c r="R442" s="11"/>
      <c r="S442" s="11"/>
      <c r="T442" s="11">
        <f>ABS(Table1[[#This Row],[Prod]]-Table1[[#This Row],[Planned]])</f>
        <v>0</v>
      </c>
      <c r="U442" s="213">
        <f>IF(ABS(Table1[[#This Row],[Prod]]-Table1[[#This Row],[Planned]])&gt;Table1[[#This Row],[Planned]],0,IF(Table1[[#This Row],[Planned]]=0,0,1-ABS(Table1[[#This Row],[Prod]]-Table1[[#This Row],[Planned]])/Table1[[#This Row],[Planned]]))</f>
        <v>0</v>
      </c>
      <c r="V442" s="11"/>
      <c r="W442" s="11"/>
      <c r="X442" s="27">
        <v>0</v>
      </c>
      <c r="Y442" s="11">
        <f>Table1[[#This Row],[Prod]]</f>
        <v>0</v>
      </c>
      <c r="Z442" s="11">
        <f>ABS(Table1[[#This Row],[Prod2]]-Table1[[#This Row],[Plan Revised]])</f>
        <v>0</v>
      </c>
      <c r="AA442" s="213">
        <f>IF(ABS(Table1[[#This Row],[Prod2]]-Table1[[#This Row],[Plan Revised]])&gt;Table1[[#This Row],[Plan Revised]],0,IF(Table1[[#This Row],[Plan Revised]]=0,0,1-ABS(Table1[[#This Row],[Prod2]]-Table1[[#This Row],[Plan Revised]])/Table1[[#This Row],[Plan Revised]]))</f>
        <v>0</v>
      </c>
      <c r="AB442" s="11"/>
      <c r="AC442" s="30"/>
      <c r="AD442"/>
      <c r="AF442"/>
    </row>
    <row r="443" spans="1:32">
      <c r="A443" s="15" t="str">
        <f>IF(Table1[Week]=WeekSel,"Yes","No")</f>
        <v>No</v>
      </c>
      <c r="B443" s="15" t="str">
        <f>IF((Table1[StartDate]&gt;=Date.GraphMin)*(Table1[StartDate]&lt;=Date.GraphMax)=1,"Yes","No")</f>
        <v>Yes</v>
      </c>
      <c r="C443" s="15" t="str">
        <f>IF(OR(Table1[[#This Row],[Site]]="FOOD MILLING",Table1[[#This Row],[Site]]="GODACO"), "No", "Yes")</f>
        <v>Yes</v>
      </c>
      <c r="D443" s="40">
        <f>MAX(DATE(Table1[Year],1,1),DATE(Table1[Year],1,1)-WEEKDAY(DATE(Table1[Year],1,1),2)+(Table1[WeekNum]-1)*7+1)</f>
        <v>44697</v>
      </c>
      <c r="E443" s="40">
        <f>MIN(DATE(Table1[Year]+1,1,0),DATE(Table1[Year],1,1)-WEEKDAY(DATE(Table1[Year],1,1),2)+Table1[WeekNum]*7)</f>
        <v>44703</v>
      </c>
      <c r="F443" s="15">
        <v>2022</v>
      </c>
      <c r="G443" s="15">
        <f t="shared" si="12"/>
        <v>5</v>
      </c>
      <c r="H443" s="15">
        <v>21</v>
      </c>
      <c r="I443" s="195" t="str">
        <f>"W" &amp;Table1[[#This Row],[WeekNum]]</f>
        <v>W21</v>
      </c>
      <c r="J443" s="195" t="str">
        <f t="shared" si="13"/>
        <v>22-W21</v>
      </c>
      <c r="K443" s="11" t="s">
        <v>429</v>
      </c>
      <c r="L443" s="11"/>
      <c r="M443" s="11" t="s">
        <v>77</v>
      </c>
      <c r="N443" s="266" t="s">
        <v>368</v>
      </c>
      <c r="O443" s="266" t="s">
        <v>386</v>
      </c>
      <c r="P443" s="11" t="s">
        <v>387</v>
      </c>
      <c r="Q443" s="11" t="s">
        <v>419</v>
      </c>
      <c r="R443" s="11">
        <v>0</v>
      </c>
      <c r="S443" s="11">
        <v>0</v>
      </c>
      <c r="T443" s="11">
        <f>ABS(Table1[[#This Row],[Prod]]-Table1[[#This Row],[Planned]])</f>
        <v>0</v>
      </c>
      <c r="U443" s="213">
        <f>IF(ABS(Table1[[#This Row],[Prod]]-Table1[[#This Row],[Planned]])&gt;Table1[[#This Row],[Planned]],0,IF(Table1[[#This Row],[Planned]]=0,0,1-ABS(Table1[[#This Row],[Prod]]-Table1[[#This Row],[Planned]])/Table1[[#This Row],[Planned]]))</f>
        <v>0</v>
      </c>
      <c r="V443" s="11"/>
      <c r="W443" s="11"/>
      <c r="X443" s="27">
        <v>0</v>
      </c>
      <c r="Y443" s="11">
        <f>Table1[[#This Row],[Prod]]</f>
        <v>0</v>
      </c>
      <c r="Z443" s="11">
        <f>ABS(Table1[[#This Row],[Prod2]]-Table1[[#This Row],[Plan Revised]])</f>
        <v>0</v>
      </c>
      <c r="AA443" s="213">
        <f>IF(ABS(Table1[[#This Row],[Prod2]]-Table1[[#This Row],[Plan Revised]])&gt;Table1[[#This Row],[Plan Revised]],0,IF(Table1[[#This Row],[Plan Revised]]=0,0,1-ABS(Table1[[#This Row],[Prod2]]-Table1[[#This Row],[Plan Revised]])/Table1[[#This Row],[Plan Revised]]))</f>
        <v>0</v>
      </c>
      <c r="AB443" s="11"/>
      <c r="AC443" s="30"/>
      <c r="AD443"/>
      <c r="AF443"/>
    </row>
    <row r="444" spans="1:32">
      <c r="A444" s="15" t="str">
        <f>IF(Table1[Week]=WeekSel,"Yes","No")</f>
        <v>No</v>
      </c>
      <c r="B444" s="15" t="str">
        <f>IF((Table1[StartDate]&gt;=Date.GraphMin)*(Table1[StartDate]&lt;=Date.GraphMax)=1,"Yes","No")</f>
        <v>Yes</v>
      </c>
      <c r="C444" s="15" t="str">
        <f>IF(OR(Table1[[#This Row],[Site]]="FOOD MILLING",Table1[[#This Row],[Site]]="GODACO"), "No", "Yes")</f>
        <v>Yes</v>
      </c>
      <c r="D444" s="40">
        <f>MAX(DATE(Table1[Year],1,1),DATE(Table1[Year],1,1)-WEEKDAY(DATE(Table1[Year],1,1),2)+(Table1[WeekNum]-1)*7+1)</f>
        <v>44697</v>
      </c>
      <c r="E444" s="40">
        <f>MIN(DATE(Table1[Year]+1,1,0),DATE(Table1[Year],1,1)-WEEKDAY(DATE(Table1[Year],1,1),2)+Table1[WeekNum]*7)</f>
        <v>44703</v>
      </c>
      <c r="F444" s="15">
        <v>2022</v>
      </c>
      <c r="G444" s="15">
        <f t="shared" si="12"/>
        <v>5</v>
      </c>
      <c r="H444" s="15">
        <v>21</v>
      </c>
      <c r="I444" s="195" t="str">
        <f>"W" &amp;Table1[[#This Row],[WeekNum]]</f>
        <v>W21</v>
      </c>
      <c r="J444" s="195" t="str">
        <f t="shared" si="13"/>
        <v>22-W21</v>
      </c>
      <c r="K444" s="11" t="s">
        <v>446</v>
      </c>
      <c r="L444" s="11"/>
      <c r="M444" s="11" t="s">
        <v>77</v>
      </c>
      <c r="N444" s="266" t="s">
        <v>368</v>
      </c>
      <c r="O444" s="266" t="s">
        <v>386</v>
      </c>
      <c r="P444" s="11" t="s">
        <v>387</v>
      </c>
      <c r="Q444" s="11" t="s">
        <v>419</v>
      </c>
      <c r="R444" s="11">
        <v>0</v>
      </c>
      <c r="S444" s="11">
        <v>0</v>
      </c>
      <c r="T444" s="11">
        <f>ABS(Table1[[#This Row],[Prod]]-Table1[[#This Row],[Planned]])</f>
        <v>0</v>
      </c>
      <c r="U444" s="213">
        <f>IF(ABS(Table1[[#This Row],[Prod]]-Table1[[#This Row],[Planned]])&gt;Table1[[#This Row],[Planned]],0,IF(Table1[[#This Row],[Planned]]=0,0,1-ABS(Table1[[#This Row],[Prod]]-Table1[[#This Row],[Planned]])/Table1[[#This Row],[Planned]]))</f>
        <v>0</v>
      </c>
      <c r="V444" s="11"/>
      <c r="W444" s="11"/>
      <c r="X444" s="27">
        <v>0</v>
      </c>
      <c r="Y444" s="11">
        <f>Table1[[#This Row],[Prod]]</f>
        <v>0</v>
      </c>
      <c r="Z444" s="11">
        <f>ABS(Table1[[#This Row],[Prod2]]-Table1[[#This Row],[Plan Revised]])</f>
        <v>0</v>
      </c>
      <c r="AA444" s="213">
        <f>IF(ABS(Table1[[#This Row],[Prod2]]-Table1[[#This Row],[Plan Revised]])&gt;Table1[[#This Row],[Plan Revised]],0,IF(Table1[[#This Row],[Plan Revised]]=0,0,1-ABS(Table1[[#This Row],[Prod2]]-Table1[[#This Row],[Plan Revised]])/Table1[[#This Row],[Plan Revised]]))</f>
        <v>0</v>
      </c>
      <c r="AB444" s="11"/>
      <c r="AC444" s="30"/>
      <c r="AD444"/>
      <c r="AF444"/>
    </row>
    <row r="445" spans="1:32">
      <c r="A445" s="15" t="str">
        <f>IF(Table1[Week]=WeekSel,"Yes","No")</f>
        <v>No</v>
      </c>
      <c r="B445" s="15" t="str">
        <f>IF((Table1[StartDate]&gt;=Date.GraphMin)*(Table1[StartDate]&lt;=Date.GraphMax)=1,"Yes","No")</f>
        <v>Yes</v>
      </c>
      <c r="C445" s="15" t="str">
        <f>IF(OR(Table1[[#This Row],[Site]]="FOOD MILLING",Table1[[#This Row],[Site]]="GODACO"), "No", "Yes")</f>
        <v>Yes</v>
      </c>
      <c r="D445" s="40">
        <f>MAX(DATE(Table1[Year],1,1),DATE(Table1[Year],1,1)-WEEKDAY(DATE(Table1[Year],1,1),2)+(Table1[WeekNum]-1)*7+1)</f>
        <v>44697</v>
      </c>
      <c r="E445" s="40">
        <f>MIN(DATE(Table1[Year]+1,1,0),DATE(Table1[Year],1,1)-WEEKDAY(DATE(Table1[Year],1,1),2)+Table1[WeekNum]*7)</f>
        <v>44703</v>
      </c>
      <c r="F445" s="15">
        <v>2022</v>
      </c>
      <c r="G445" s="15">
        <f t="shared" si="12"/>
        <v>5</v>
      </c>
      <c r="H445" s="15">
        <v>21</v>
      </c>
      <c r="I445" s="195" t="str">
        <f>"W" &amp;Table1[[#This Row],[WeekNum]]</f>
        <v>W21</v>
      </c>
      <c r="J445" s="195" t="str">
        <f t="shared" si="13"/>
        <v>22-W21</v>
      </c>
      <c r="K445" s="11" t="s">
        <v>494</v>
      </c>
      <c r="L445" s="11"/>
      <c r="M445" s="11" t="s">
        <v>77</v>
      </c>
      <c r="N445" s="266" t="s">
        <v>368</v>
      </c>
      <c r="O445" s="266" t="s">
        <v>386</v>
      </c>
      <c r="P445" s="11" t="s">
        <v>387</v>
      </c>
      <c r="Q445" s="11" t="s">
        <v>419</v>
      </c>
      <c r="R445" s="11">
        <v>0</v>
      </c>
      <c r="S445" s="11">
        <v>0</v>
      </c>
      <c r="T445" s="11">
        <f>ABS(Table1[[#This Row],[Prod]]-Table1[[#This Row],[Planned]])</f>
        <v>0</v>
      </c>
      <c r="U445" s="213">
        <f>IF(ABS(Table1[[#This Row],[Prod]]-Table1[[#This Row],[Planned]])&gt;Table1[[#This Row],[Planned]],0,IF(Table1[[#This Row],[Planned]]=0,0,1-ABS(Table1[[#This Row],[Prod]]-Table1[[#This Row],[Planned]])/Table1[[#This Row],[Planned]]))</f>
        <v>0</v>
      </c>
      <c r="V445" s="11"/>
      <c r="W445" s="11"/>
      <c r="X445" s="27">
        <v>0</v>
      </c>
      <c r="Y445" s="11">
        <f>Table1[[#This Row],[Prod]]</f>
        <v>0</v>
      </c>
      <c r="Z445" s="11">
        <f>ABS(Table1[[#This Row],[Prod2]]-Table1[[#This Row],[Plan Revised]])</f>
        <v>0</v>
      </c>
      <c r="AA445" s="213">
        <f>IF(ABS(Table1[[#This Row],[Prod2]]-Table1[[#This Row],[Plan Revised]])&gt;Table1[[#This Row],[Plan Revised]],0,IF(Table1[[#This Row],[Plan Revised]]=0,0,1-ABS(Table1[[#This Row],[Prod2]]-Table1[[#This Row],[Plan Revised]])/Table1[[#This Row],[Plan Revised]]))</f>
        <v>0</v>
      </c>
      <c r="AB445" s="11"/>
      <c r="AC445" s="30"/>
      <c r="AD445"/>
      <c r="AF445"/>
    </row>
    <row r="446" spans="1:32">
      <c r="A446" s="15" t="str">
        <f>IF(Table1[Week]=WeekSel,"Yes","No")</f>
        <v>No</v>
      </c>
      <c r="B446" s="15" t="str">
        <f>IF((Table1[StartDate]&gt;=Date.GraphMin)*(Table1[StartDate]&lt;=Date.GraphMax)=1,"Yes","No")</f>
        <v>Yes</v>
      </c>
      <c r="C446" s="15" t="str">
        <f>IF(OR(Table1[[#This Row],[Site]]="FOOD MILLING",Table1[[#This Row],[Site]]="GODACO"), "No", "Yes")</f>
        <v>Yes</v>
      </c>
      <c r="D446" s="40">
        <f>MAX(DATE(Table1[Year],1,1),DATE(Table1[Year],1,1)-WEEKDAY(DATE(Table1[Year],1,1),2)+(Table1[WeekNum]-1)*7+1)</f>
        <v>44697</v>
      </c>
      <c r="E446" s="40">
        <f>MIN(DATE(Table1[Year]+1,1,0),DATE(Table1[Year],1,1)-WEEKDAY(DATE(Table1[Year],1,1),2)+Table1[WeekNum]*7)</f>
        <v>44703</v>
      </c>
      <c r="F446" s="15">
        <v>2022</v>
      </c>
      <c r="G446" s="15">
        <f t="shared" si="12"/>
        <v>5</v>
      </c>
      <c r="H446" s="15">
        <v>21</v>
      </c>
      <c r="I446" s="195" t="str">
        <f>"W" &amp;Table1[[#This Row],[WeekNum]]</f>
        <v>W21</v>
      </c>
      <c r="J446" s="195" t="str">
        <f t="shared" si="13"/>
        <v>22-W21</v>
      </c>
      <c r="K446" s="11" t="s">
        <v>495</v>
      </c>
      <c r="L446" s="11"/>
      <c r="M446" s="11" t="s">
        <v>77</v>
      </c>
      <c r="N446" s="266" t="s">
        <v>368</v>
      </c>
      <c r="O446" s="266" t="s">
        <v>386</v>
      </c>
      <c r="P446" s="11" t="s">
        <v>387</v>
      </c>
      <c r="Q446" s="11" t="s">
        <v>419</v>
      </c>
      <c r="R446" s="11">
        <v>8000</v>
      </c>
      <c r="S446" s="11">
        <v>7655</v>
      </c>
      <c r="T446" s="11">
        <f>ABS(Table1[[#This Row],[Prod]]-Table1[[#This Row],[Planned]])</f>
        <v>345</v>
      </c>
      <c r="U446" s="213">
        <f>IF(ABS(Table1[[#This Row],[Prod]]-Table1[[#This Row],[Planned]])&gt;Table1[[#This Row],[Planned]],0,IF(Table1[[#This Row],[Planned]]=0,0,1-ABS(Table1[[#This Row],[Prod]]-Table1[[#This Row],[Planned]])/Table1[[#This Row],[Planned]]))</f>
        <v>0.95687500000000003</v>
      </c>
      <c r="V446" s="11"/>
      <c r="W446" s="11"/>
      <c r="X446" s="27">
        <v>8125</v>
      </c>
      <c r="Y446" s="11">
        <f>Table1[[#This Row],[Prod]]</f>
        <v>7655</v>
      </c>
      <c r="Z446" s="11">
        <f>ABS(Table1[[#This Row],[Prod2]]-Table1[[#This Row],[Plan Revised]])</f>
        <v>470</v>
      </c>
      <c r="AA446" s="213">
        <f>IF(ABS(Table1[[#This Row],[Prod2]]-Table1[[#This Row],[Plan Revised]])&gt;Table1[[#This Row],[Plan Revised]],0,IF(Table1[[#This Row],[Plan Revised]]=0,0,1-ABS(Table1[[#This Row],[Prod2]]-Table1[[#This Row],[Plan Revised]])/Table1[[#This Row],[Plan Revised]]))</f>
        <v>0.94215384615384612</v>
      </c>
      <c r="AB446" s="11"/>
      <c r="AC446" s="30"/>
      <c r="AD446"/>
      <c r="AF446"/>
    </row>
    <row r="447" spans="1:32">
      <c r="A447" s="15" t="str">
        <f>IF(Table1[Week]=WeekSel,"Yes","No")</f>
        <v>No</v>
      </c>
      <c r="B447" s="15" t="str">
        <f>IF((Table1[StartDate]&gt;=Date.GraphMin)*(Table1[StartDate]&lt;=Date.GraphMax)=1,"Yes","No")</f>
        <v>Yes</v>
      </c>
      <c r="C447" s="15" t="str">
        <f>IF(OR(Table1[[#This Row],[Site]]="FOOD MILLING",Table1[[#This Row],[Site]]="GODACO"), "No", "Yes")</f>
        <v>Yes</v>
      </c>
      <c r="D447" s="40">
        <f>MAX(DATE(Table1[Year],1,1),DATE(Table1[Year],1,1)-WEEKDAY(DATE(Table1[Year],1,1),2)+(Table1[WeekNum]-1)*7+1)</f>
        <v>44697</v>
      </c>
      <c r="E447" s="40">
        <f>MIN(DATE(Table1[Year]+1,1,0),DATE(Table1[Year],1,1)-WEEKDAY(DATE(Table1[Year],1,1),2)+Table1[WeekNum]*7)</f>
        <v>44703</v>
      </c>
      <c r="F447" s="15">
        <v>2022</v>
      </c>
      <c r="G447" s="15">
        <f t="shared" si="12"/>
        <v>5</v>
      </c>
      <c r="H447" s="15">
        <v>21</v>
      </c>
      <c r="I447" s="195" t="str">
        <f>"W" &amp;Table1[[#This Row],[WeekNum]]</f>
        <v>W21</v>
      </c>
      <c r="J447" s="195" t="str">
        <f t="shared" si="13"/>
        <v>22-W21</v>
      </c>
      <c r="K447" s="11" t="s">
        <v>430</v>
      </c>
      <c r="L447" s="11"/>
      <c r="M447" s="11" t="s">
        <v>77</v>
      </c>
      <c r="N447" s="266" t="s">
        <v>368</v>
      </c>
      <c r="O447" s="266" t="s">
        <v>386</v>
      </c>
      <c r="P447" s="11" t="s">
        <v>387</v>
      </c>
      <c r="Q447" s="11" t="s">
        <v>419</v>
      </c>
      <c r="R447" s="11">
        <v>0</v>
      </c>
      <c r="S447" s="11">
        <v>0</v>
      </c>
      <c r="T447" s="11">
        <f>ABS(Table1[[#This Row],[Prod]]-Table1[[#This Row],[Planned]])</f>
        <v>0</v>
      </c>
      <c r="U447" s="213">
        <f>IF(ABS(Table1[[#This Row],[Prod]]-Table1[[#This Row],[Planned]])&gt;Table1[[#This Row],[Planned]],0,IF(Table1[[#This Row],[Planned]]=0,0,1-ABS(Table1[[#This Row],[Prod]]-Table1[[#This Row],[Planned]])/Table1[[#This Row],[Planned]]))</f>
        <v>0</v>
      </c>
      <c r="V447" s="11"/>
      <c r="W447" s="11"/>
      <c r="X447" s="27">
        <v>0</v>
      </c>
      <c r="Y447" s="11">
        <f>Table1[[#This Row],[Prod]]</f>
        <v>0</v>
      </c>
      <c r="Z447" s="11">
        <f>ABS(Table1[[#This Row],[Prod2]]-Table1[[#This Row],[Plan Revised]])</f>
        <v>0</v>
      </c>
      <c r="AA447" s="213">
        <f>IF(ABS(Table1[[#This Row],[Prod2]]-Table1[[#This Row],[Plan Revised]])&gt;Table1[[#This Row],[Plan Revised]],0,IF(Table1[[#This Row],[Plan Revised]]=0,0,1-ABS(Table1[[#This Row],[Prod2]]-Table1[[#This Row],[Plan Revised]])/Table1[[#This Row],[Plan Revised]]))</f>
        <v>0</v>
      </c>
      <c r="AB447" s="11"/>
      <c r="AC447" s="30"/>
      <c r="AD447"/>
      <c r="AF447"/>
    </row>
    <row r="448" spans="1:32">
      <c r="A448" s="15" t="str">
        <f>IF(Table1[Week]=WeekSel,"Yes","No")</f>
        <v>No</v>
      </c>
      <c r="B448" s="15" t="str">
        <f>IF((Table1[StartDate]&gt;=Date.GraphMin)*(Table1[StartDate]&lt;=Date.GraphMax)=1,"Yes","No")</f>
        <v>Yes</v>
      </c>
      <c r="C448" s="15" t="str">
        <f>IF(OR(Table1[[#This Row],[Site]]="FOOD MILLING",Table1[[#This Row],[Site]]="GODACO"), "No", "Yes")</f>
        <v>Yes</v>
      </c>
      <c r="D448" s="40">
        <f>MAX(DATE(Table1[Year],1,1),DATE(Table1[Year],1,1)-WEEKDAY(DATE(Table1[Year],1,1),2)+(Table1[WeekNum]-1)*7+1)</f>
        <v>44697</v>
      </c>
      <c r="E448" s="40">
        <f>MIN(DATE(Table1[Year]+1,1,0),DATE(Table1[Year],1,1)-WEEKDAY(DATE(Table1[Year],1,1),2)+Table1[WeekNum]*7)</f>
        <v>44703</v>
      </c>
      <c r="F448" s="15">
        <v>2022</v>
      </c>
      <c r="G448" s="15">
        <f t="shared" si="12"/>
        <v>5</v>
      </c>
      <c r="H448" s="15">
        <v>21</v>
      </c>
      <c r="I448" s="195" t="str">
        <f>"W" &amp;Table1[[#This Row],[WeekNum]]</f>
        <v>W21</v>
      </c>
      <c r="J448" s="195" t="str">
        <f t="shared" si="13"/>
        <v>22-W21</v>
      </c>
      <c r="K448" s="11" t="s">
        <v>431</v>
      </c>
      <c r="L448" s="11"/>
      <c r="M448" s="11" t="s">
        <v>77</v>
      </c>
      <c r="N448" s="266" t="s">
        <v>368</v>
      </c>
      <c r="O448" s="266" t="s">
        <v>386</v>
      </c>
      <c r="P448" s="11" t="s">
        <v>387</v>
      </c>
      <c r="Q448" s="11" t="s">
        <v>419</v>
      </c>
      <c r="R448" s="11">
        <v>0</v>
      </c>
      <c r="S448" s="11">
        <v>0</v>
      </c>
      <c r="T448" s="11">
        <f>ABS(Table1[[#This Row],[Prod]]-Table1[[#This Row],[Planned]])</f>
        <v>0</v>
      </c>
      <c r="U448" s="213">
        <f>IF(ABS(Table1[[#This Row],[Prod]]-Table1[[#This Row],[Planned]])&gt;Table1[[#This Row],[Planned]],0,IF(Table1[[#This Row],[Planned]]=0,0,1-ABS(Table1[[#This Row],[Prod]]-Table1[[#This Row],[Planned]])/Table1[[#This Row],[Planned]]))</f>
        <v>0</v>
      </c>
      <c r="V448" s="11"/>
      <c r="W448" s="11"/>
      <c r="X448" s="27">
        <v>0</v>
      </c>
      <c r="Y448" s="11">
        <f>Table1[[#This Row],[Prod]]</f>
        <v>0</v>
      </c>
      <c r="Z448" s="11">
        <f>ABS(Table1[[#This Row],[Prod2]]-Table1[[#This Row],[Plan Revised]])</f>
        <v>0</v>
      </c>
      <c r="AA448" s="213">
        <f>IF(ABS(Table1[[#This Row],[Prod2]]-Table1[[#This Row],[Plan Revised]])&gt;Table1[[#This Row],[Plan Revised]],0,IF(Table1[[#This Row],[Plan Revised]]=0,0,1-ABS(Table1[[#This Row],[Prod2]]-Table1[[#This Row],[Plan Revised]])/Table1[[#This Row],[Plan Revised]]))</f>
        <v>0</v>
      </c>
      <c r="AB448" s="11"/>
      <c r="AC448" s="30"/>
      <c r="AD448"/>
      <c r="AF448"/>
    </row>
    <row r="449" spans="1:32">
      <c r="A449" s="15" t="str">
        <f>IF(Table1[Week]=WeekSel,"Yes","No")</f>
        <v>No</v>
      </c>
      <c r="B449" s="15" t="str">
        <f>IF((Table1[StartDate]&gt;=Date.GraphMin)*(Table1[StartDate]&lt;=Date.GraphMax)=1,"Yes","No")</f>
        <v>Yes</v>
      </c>
      <c r="C449" s="15" t="str">
        <f>IF(OR(Table1[[#This Row],[Site]]="FOOD MILLING",Table1[[#This Row],[Site]]="GODACO"), "No", "Yes")</f>
        <v>Yes</v>
      </c>
      <c r="D449" s="40">
        <f>MAX(DATE(Table1[Year],1,1),DATE(Table1[Year],1,1)-WEEKDAY(DATE(Table1[Year],1,1),2)+(Table1[WeekNum]-1)*7+1)</f>
        <v>44697</v>
      </c>
      <c r="E449" s="40">
        <f>MIN(DATE(Table1[Year]+1,1,0),DATE(Table1[Year],1,1)-WEEKDAY(DATE(Table1[Year],1,1),2)+Table1[WeekNum]*7)</f>
        <v>44703</v>
      </c>
      <c r="F449" s="15">
        <v>2022</v>
      </c>
      <c r="G449" s="15">
        <f t="shared" si="12"/>
        <v>5</v>
      </c>
      <c r="H449" s="15">
        <v>21</v>
      </c>
      <c r="I449" s="195" t="str">
        <f>"W" &amp;Table1[[#This Row],[WeekNum]]</f>
        <v>W21</v>
      </c>
      <c r="J449" s="195" t="str">
        <f t="shared" si="13"/>
        <v>22-W21</v>
      </c>
      <c r="K449" s="11" t="s">
        <v>432</v>
      </c>
      <c r="L449" s="11"/>
      <c r="M449" s="11" t="s">
        <v>77</v>
      </c>
      <c r="N449" s="266" t="s">
        <v>368</v>
      </c>
      <c r="O449" s="266" t="s">
        <v>386</v>
      </c>
      <c r="P449" s="11" t="s">
        <v>387</v>
      </c>
      <c r="Q449" s="11" t="s">
        <v>419</v>
      </c>
      <c r="R449" s="11">
        <v>0</v>
      </c>
      <c r="S449" s="11">
        <v>0</v>
      </c>
      <c r="T449" s="11">
        <f>ABS(Table1[[#This Row],[Prod]]-Table1[[#This Row],[Planned]])</f>
        <v>0</v>
      </c>
      <c r="U449" s="213">
        <f>IF(ABS(Table1[[#This Row],[Prod]]-Table1[[#This Row],[Planned]])&gt;Table1[[#This Row],[Planned]],0,IF(Table1[[#This Row],[Planned]]=0,0,1-ABS(Table1[[#This Row],[Prod]]-Table1[[#This Row],[Planned]])/Table1[[#This Row],[Planned]]))</f>
        <v>0</v>
      </c>
      <c r="V449" s="11"/>
      <c r="W449" s="11"/>
      <c r="X449" s="27">
        <v>0</v>
      </c>
      <c r="Y449" s="11">
        <f>Table1[[#This Row],[Prod]]</f>
        <v>0</v>
      </c>
      <c r="Z449" s="11">
        <f>ABS(Table1[[#This Row],[Prod2]]-Table1[[#This Row],[Plan Revised]])</f>
        <v>0</v>
      </c>
      <c r="AA449" s="213">
        <f>IF(ABS(Table1[[#This Row],[Prod2]]-Table1[[#This Row],[Plan Revised]])&gt;Table1[[#This Row],[Plan Revised]],0,IF(Table1[[#This Row],[Plan Revised]]=0,0,1-ABS(Table1[[#This Row],[Prod2]]-Table1[[#This Row],[Plan Revised]])/Table1[[#This Row],[Plan Revised]]))</f>
        <v>0</v>
      </c>
      <c r="AB449" s="11"/>
      <c r="AC449" s="30"/>
      <c r="AD449"/>
      <c r="AF449"/>
    </row>
    <row r="450" spans="1:32">
      <c r="A450" s="15" t="str">
        <f>IF(Table1[Week]=WeekSel,"Yes","No")</f>
        <v>No</v>
      </c>
      <c r="B450" s="15" t="str">
        <f>IF((Table1[StartDate]&gt;=Date.GraphMin)*(Table1[StartDate]&lt;=Date.GraphMax)=1,"Yes","No")</f>
        <v>Yes</v>
      </c>
      <c r="C450" s="15" t="str">
        <f>IF(OR(Table1[[#This Row],[Site]]="FOOD MILLING",Table1[[#This Row],[Site]]="GODACO"), "No", "Yes")</f>
        <v>Yes</v>
      </c>
      <c r="D450" s="40">
        <f>MAX(DATE(Table1[Year],1,1),DATE(Table1[Year],1,1)-WEEKDAY(DATE(Table1[Year],1,1),2)+(Table1[WeekNum]-1)*7+1)</f>
        <v>44697</v>
      </c>
      <c r="E450" s="40">
        <f>MIN(DATE(Table1[Year]+1,1,0),DATE(Table1[Year],1,1)-WEEKDAY(DATE(Table1[Year],1,1),2)+Table1[WeekNum]*7)</f>
        <v>44703</v>
      </c>
      <c r="F450" s="15">
        <v>2022</v>
      </c>
      <c r="G450" s="15">
        <f t="shared" ref="G450:G513" si="14">MONTH(DATE(F450,1,H450*7-2)-WEEKDAY(DATE(H450,1,2)))</f>
        <v>5</v>
      </c>
      <c r="H450" s="15">
        <v>21</v>
      </c>
      <c r="I450" s="195" t="str">
        <f>"W" &amp;Table1[[#This Row],[WeekNum]]</f>
        <v>W21</v>
      </c>
      <c r="J450" s="195" t="str">
        <f t="shared" ref="J450:J513" si="15">RIGHT(F450,2)&amp;"-"&amp;TEXT(H450,"W00")</f>
        <v>22-W21</v>
      </c>
      <c r="K450" s="11" t="s">
        <v>434</v>
      </c>
      <c r="L450" s="11"/>
      <c r="M450" s="11" t="s">
        <v>77</v>
      </c>
      <c r="N450" s="266" t="s">
        <v>368</v>
      </c>
      <c r="O450" s="266" t="s">
        <v>386</v>
      </c>
      <c r="P450" s="11" t="s">
        <v>387</v>
      </c>
      <c r="Q450" s="11" t="s">
        <v>419</v>
      </c>
      <c r="R450" s="11">
        <v>0</v>
      </c>
      <c r="S450" s="11">
        <v>0</v>
      </c>
      <c r="T450" s="11">
        <f>ABS(Table1[[#This Row],[Prod]]-Table1[[#This Row],[Planned]])</f>
        <v>0</v>
      </c>
      <c r="U450" s="213">
        <f>IF(ABS(Table1[[#This Row],[Prod]]-Table1[[#This Row],[Planned]])&gt;Table1[[#This Row],[Planned]],0,IF(Table1[[#This Row],[Planned]]=0,0,1-ABS(Table1[[#This Row],[Prod]]-Table1[[#This Row],[Planned]])/Table1[[#This Row],[Planned]]))</f>
        <v>0</v>
      </c>
      <c r="V450" s="11"/>
      <c r="W450" s="11"/>
      <c r="X450" s="27">
        <v>0</v>
      </c>
      <c r="Y450" s="11">
        <f>Table1[[#This Row],[Prod]]</f>
        <v>0</v>
      </c>
      <c r="Z450" s="11">
        <f>ABS(Table1[[#This Row],[Prod2]]-Table1[[#This Row],[Plan Revised]])</f>
        <v>0</v>
      </c>
      <c r="AA450" s="213">
        <f>IF(ABS(Table1[[#This Row],[Prod2]]-Table1[[#This Row],[Plan Revised]])&gt;Table1[[#This Row],[Plan Revised]],0,IF(Table1[[#This Row],[Plan Revised]]=0,0,1-ABS(Table1[[#This Row],[Prod2]]-Table1[[#This Row],[Plan Revised]])/Table1[[#This Row],[Plan Revised]]))</f>
        <v>0</v>
      </c>
      <c r="AB450" s="11"/>
      <c r="AC450" s="30"/>
      <c r="AD450"/>
      <c r="AF450"/>
    </row>
    <row r="451" spans="1:32">
      <c r="A451" s="15" t="str">
        <f>IF(Table1[Week]=WeekSel,"Yes","No")</f>
        <v>No</v>
      </c>
      <c r="B451" s="15" t="str">
        <f>IF((Table1[StartDate]&gt;=Date.GraphMin)*(Table1[StartDate]&lt;=Date.GraphMax)=1,"Yes","No")</f>
        <v>Yes</v>
      </c>
      <c r="C451" s="15" t="str">
        <f>IF(OR(Table1[[#This Row],[Site]]="FOOD MILLING",Table1[[#This Row],[Site]]="GODACO"), "No", "Yes")</f>
        <v>Yes</v>
      </c>
      <c r="D451" s="40">
        <f>MAX(DATE(Table1[Year],1,1),DATE(Table1[Year],1,1)-WEEKDAY(DATE(Table1[Year],1,1),2)+(Table1[WeekNum]-1)*7+1)</f>
        <v>44697</v>
      </c>
      <c r="E451" s="40">
        <f>MIN(DATE(Table1[Year]+1,1,0),DATE(Table1[Year],1,1)-WEEKDAY(DATE(Table1[Year],1,1),2)+Table1[WeekNum]*7)</f>
        <v>44703</v>
      </c>
      <c r="F451" s="15">
        <v>2022</v>
      </c>
      <c r="G451" s="15">
        <f t="shared" si="14"/>
        <v>5</v>
      </c>
      <c r="H451" s="15">
        <v>21</v>
      </c>
      <c r="I451" s="195" t="str">
        <f>"W" &amp;Table1[[#This Row],[WeekNum]]</f>
        <v>W21</v>
      </c>
      <c r="J451" s="195" t="str">
        <f t="shared" si="15"/>
        <v>22-W21</v>
      </c>
      <c r="K451" s="11" t="s">
        <v>433</v>
      </c>
      <c r="L451" s="11"/>
      <c r="M451" s="11" t="s">
        <v>77</v>
      </c>
      <c r="N451" s="266" t="s">
        <v>368</v>
      </c>
      <c r="O451" s="266" t="s">
        <v>386</v>
      </c>
      <c r="P451" s="11" t="s">
        <v>387</v>
      </c>
      <c r="Q451" s="11" t="s">
        <v>419</v>
      </c>
      <c r="R451" s="11">
        <v>0</v>
      </c>
      <c r="S451" s="11">
        <v>0</v>
      </c>
      <c r="T451" s="11">
        <f>ABS(Table1[[#This Row],[Prod]]-Table1[[#This Row],[Planned]])</f>
        <v>0</v>
      </c>
      <c r="U451" s="213">
        <f>IF(ABS(Table1[[#This Row],[Prod]]-Table1[[#This Row],[Planned]])&gt;Table1[[#This Row],[Planned]],0,IF(Table1[[#This Row],[Planned]]=0,0,1-ABS(Table1[[#This Row],[Prod]]-Table1[[#This Row],[Planned]])/Table1[[#This Row],[Planned]]))</f>
        <v>0</v>
      </c>
      <c r="V451" s="11"/>
      <c r="W451" s="11"/>
      <c r="X451" s="27">
        <v>0</v>
      </c>
      <c r="Y451" s="11">
        <f>Table1[[#This Row],[Prod]]</f>
        <v>0</v>
      </c>
      <c r="Z451" s="11">
        <f>ABS(Table1[[#This Row],[Prod2]]-Table1[[#This Row],[Plan Revised]])</f>
        <v>0</v>
      </c>
      <c r="AA451" s="213">
        <f>IF(ABS(Table1[[#This Row],[Prod2]]-Table1[[#This Row],[Plan Revised]])&gt;Table1[[#This Row],[Plan Revised]],0,IF(Table1[[#This Row],[Plan Revised]]=0,0,1-ABS(Table1[[#This Row],[Prod2]]-Table1[[#This Row],[Plan Revised]])/Table1[[#This Row],[Plan Revised]]))</f>
        <v>0</v>
      </c>
      <c r="AB451" s="11"/>
      <c r="AC451" s="30"/>
      <c r="AD451"/>
      <c r="AF451"/>
    </row>
    <row r="452" spans="1:32">
      <c r="A452" s="15" t="str">
        <f>IF(Table1[Week]=WeekSel,"Yes","No")</f>
        <v>No</v>
      </c>
      <c r="B452" s="15" t="str">
        <f>IF((Table1[StartDate]&gt;=Date.GraphMin)*(Table1[StartDate]&lt;=Date.GraphMax)=1,"Yes","No")</f>
        <v>Yes</v>
      </c>
      <c r="C452" s="15" t="str">
        <f>IF(OR(Table1[[#This Row],[Site]]="FOOD MILLING",Table1[[#This Row],[Site]]="GODACO"), "No", "Yes")</f>
        <v>Yes</v>
      </c>
      <c r="D452" s="40">
        <f>MAX(DATE(Table1[Year],1,1),DATE(Table1[Year],1,1)-WEEKDAY(DATE(Table1[Year],1,1),2)+(Table1[WeekNum]-1)*7+1)</f>
        <v>44697</v>
      </c>
      <c r="E452" s="40">
        <f>MIN(DATE(Table1[Year]+1,1,0),DATE(Table1[Year],1,1)-WEEKDAY(DATE(Table1[Year],1,1),2)+Table1[WeekNum]*7)</f>
        <v>44703</v>
      </c>
      <c r="F452" s="15">
        <v>2022</v>
      </c>
      <c r="G452" s="15">
        <f t="shared" si="14"/>
        <v>5</v>
      </c>
      <c r="H452" s="15">
        <v>21</v>
      </c>
      <c r="I452" s="195" t="str">
        <f>"W" &amp;Table1[[#This Row],[WeekNum]]</f>
        <v>W21</v>
      </c>
      <c r="J452" s="195" t="str">
        <f t="shared" si="15"/>
        <v>22-W21</v>
      </c>
      <c r="K452" s="11" t="s">
        <v>496</v>
      </c>
      <c r="L452" s="11"/>
      <c r="M452" s="11" t="s">
        <v>72</v>
      </c>
      <c r="N452" s="266" t="s">
        <v>368</v>
      </c>
      <c r="O452" s="266" t="s">
        <v>386</v>
      </c>
      <c r="P452" s="11" t="s">
        <v>387</v>
      </c>
      <c r="Q452" s="11" t="s">
        <v>419</v>
      </c>
      <c r="R452" s="11">
        <v>0</v>
      </c>
      <c r="S452" s="11">
        <v>0</v>
      </c>
      <c r="T452" s="11">
        <f>ABS(Table1[[#This Row],[Prod]]-Table1[[#This Row],[Planned]])</f>
        <v>0</v>
      </c>
      <c r="U452" s="213">
        <f>IF(ABS(Table1[[#This Row],[Prod]]-Table1[[#This Row],[Planned]])&gt;Table1[[#This Row],[Planned]],0,IF(Table1[[#This Row],[Planned]]=0,0,1-ABS(Table1[[#This Row],[Prod]]-Table1[[#This Row],[Planned]])/Table1[[#This Row],[Planned]]))</f>
        <v>0</v>
      </c>
      <c r="V452" s="11"/>
      <c r="W452" s="11"/>
      <c r="X452" s="27">
        <v>0</v>
      </c>
      <c r="Y452" s="11">
        <f>Table1[[#This Row],[Prod]]</f>
        <v>0</v>
      </c>
      <c r="Z452" s="11">
        <f>ABS(Table1[[#This Row],[Prod2]]-Table1[[#This Row],[Plan Revised]])</f>
        <v>0</v>
      </c>
      <c r="AA452" s="213">
        <f>IF(ABS(Table1[[#This Row],[Prod2]]-Table1[[#This Row],[Plan Revised]])&gt;Table1[[#This Row],[Plan Revised]],0,IF(Table1[[#This Row],[Plan Revised]]=0,0,1-ABS(Table1[[#This Row],[Prod2]]-Table1[[#This Row],[Plan Revised]])/Table1[[#This Row],[Plan Revised]]))</f>
        <v>0</v>
      </c>
      <c r="AB452" s="11"/>
      <c r="AC452" s="30"/>
      <c r="AD452"/>
      <c r="AF452"/>
    </row>
    <row r="453" spans="1:32">
      <c r="A453" s="15" t="str">
        <f>IF(Table1[Week]=WeekSel,"Yes","No")</f>
        <v>No</v>
      </c>
      <c r="B453" s="15" t="str">
        <f>IF((Table1[StartDate]&gt;=Date.GraphMin)*(Table1[StartDate]&lt;=Date.GraphMax)=1,"Yes","No")</f>
        <v>Yes</v>
      </c>
      <c r="C453" s="15" t="str">
        <f>IF(OR(Table1[[#This Row],[Site]]="FOOD MILLING",Table1[[#This Row],[Site]]="GODACO"), "No", "Yes")</f>
        <v>Yes</v>
      </c>
      <c r="D453" s="40">
        <f>MAX(DATE(Table1[Year],1,1),DATE(Table1[Year],1,1)-WEEKDAY(DATE(Table1[Year],1,1),2)+(Table1[WeekNum]-1)*7+1)</f>
        <v>44697</v>
      </c>
      <c r="E453" s="40">
        <f>MIN(DATE(Table1[Year]+1,1,0),DATE(Table1[Year],1,1)-WEEKDAY(DATE(Table1[Year],1,1),2)+Table1[WeekNum]*7)</f>
        <v>44703</v>
      </c>
      <c r="F453" s="15">
        <v>2022</v>
      </c>
      <c r="G453" s="15">
        <f t="shared" si="14"/>
        <v>5</v>
      </c>
      <c r="H453" s="15">
        <v>21</v>
      </c>
      <c r="I453" s="195" t="str">
        <f>"W" &amp;Table1[[#This Row],[WeekNum]]</f>
        <v>W21</v>
      </c>
      <c r="J453" s="195" t="str">
        <f t="shared" si="15"/>
        <v>22-W21</v>
      </c>
      <c r="K453" s="11" t="s">
        <v>498</v>
      </c>
      <c r="L453" s="11"/>
      <c r="M453" s="11" t="s">
        <v>72</v>
      </c>
      <c r="N453" s="11" t="s">
        <v>44</v>
      </c>
      <c r="O453" s="266" t="s">
        <v>389</v>
      </c>
      <c r="P453" s="11" t="s">
        <v>390</v>
      </c>
      <c r="Q453" s="11" t="s">
        <v>421</v>
      </c>
      <c r="R453" s="11">
        <v>466</v>
      </c>
      <c r="S453" s="11">
        <v>357.55200000000002</v>
      </c>
      <c r="T453" s="11">
        <f>ABS(Table1[[#This Row],[Prod]]-Table1[[#This Row],[Planned]])</f>
        <v>108.44799999999998</v>
      </c>
      <c r="U453" s="213">
        <f>IF(ABS(Table1[[#This Row],[Prod]]-Table1[[#This Row],[Planned]])&gt;Table1[[#This Row],[Planned]],0,IF(Table1[[#This Row],[Planned]]=0,0,1-ABS(Table1[[#This Row],[Prod]]-Table1[[#This Row],[Planned]])/Table1[[#This Row],[Planned]]))</f>
        <v>0.76727896995708156</v>
      </c>
      <c r="V453" s="11"/>
      <c r="W453" s="11"/>
      <c r="X453" s="27">
        <v>466</v>
      </c>
      <c r="Y453" s="11">
        <f>Table1[[#This Row],[Prod]]</f>
        <v>357.55200000000002</v>
      </c>
      <c r="Z453" s="11">
        <f>ABS(Table1[[#This Row],[Prod2]]-Table1[[#This Row],[Plan Revised]])</f>
        <v>108.44799999999998</v>
      </c>
      <c r="AA453" s="213">
        <f>IF(ABS(Table1[[#This Row],[Prod2]]-Table1[[#This Row],[Plan Revised]])&gt;Table1[[#This Row],[Plan Revised]],0,IF(Table1[[#This Row],[Plan Revised]]=0,0,1-ABS(Table1[[#This Row],[Prod2]]-Table1[[#This Row],[Plan Revised]])/Table1[[#This Row],[Plan Revised]]))</f>
        <v>0.76727896995708156</v>
      </c>
      <c r="AB453" s="11"/>
      <c r="AC453" s="30"/>
      <c r="AD453"/>
      <c r="AF453"/>
    </row>
    <row r="454" spans="1:32">
      <c r="A454" s="15" t="str">
        <f>IF(Table1[Week]=WeekSel,"Yes","No")</f>
        <v>No</v>
      </c>
      <c r="B454" s="15" t="str">
        <f>IF((Table1[StartDate]&gt;=Date.GraphMin)*(Table1[StartDate]&lt;=Date.GraphMax)=1,"Yes","No")</f>
        <v>Yes</v>
      </c>
      <c r="C454" s="15" t="str">
        <f>IF(OR(Table1[[#This Row],[Site]]="FOOD MILLING",Table1[[#This Row],[Site]]="GODACO"), "No", "Yes")</f>
        <v>Yes</v>
      </c>
      <c r="D454" s="40">
        <f>MAX(DATE(Table1[Year],1,1),DATE(Table1[Year],1,1)-WEEKDAY(DATE(Table1[Year],1,1),2)+(Table1[WeekNum]-1)*7+1)</f>
        <v>44697</v>
      </c>
      <c r="E454" s="40">
        <f>MIN(DATE(Table1[Year]+1,1,0),DATE(Table1[Year],1,1)-WEEKDAY(DATE(Table1[Year],1,1),2)+Table1[WeekNum]*7)</f>
        <v>44703</v>
      </c>
      <c r="F454" s="15">
        <v>2022</v>
      </c>
      <c r="G454" s="15">
        <f t="shared" si="14"/>
        <v>5</v>
      </c>
      <c r="H454" s="15">
        <v>21</v>
      </c>
      <c r="I454" s="195" t="str">
        <f>"W" &amp;Table1[[#This Row],[WeekNum]]</f>
        <v>W21</v>
      </c>
      <c r="J454" s="195" t="str">
        <f t="shared" si="15"/>
        <v>22-W21</v>
      </c>
      <c r="K454" s="11" t="s">
        <v>520</v>
      </c>
      <c r="L454" s="11"/>
      <c r="M454" s="11" t="s">
        <v>72</v>
      </c>
      <c r="N454" s="11" t="s">
        <v>44</v>
      </c>
      <c r="O454" s="266" t="s">
        <v>391</v>
      </c>
      <c r="P454" s="11" t="s">
        <v>392</v>
      </c>
      <c r="Q454" s="11" t="s">
        <v>421</v>
      </c>
      <c r="R454" s="11">
        <v>0</v>
      </c>
      <c r="S454" s="11">
        <v>0</v>
      </c>
      <c r="T454" s="11">
        <f>ABS(Table1[[#This Row],[Prod]]-Table1[[#This Row],[Planned]])</f>
        <v>0</v>
      </c>
      <c r="U454" s="213">
        <f>IF(ABS(Table1[[#This Row],[Prod]]-Table1[[#This Row],[Planned]])&gt;Table1[[#This Row],[Planned]],0,IF(Table1[[#This Row],[Planned]]=0,0,1-ABS(Table1[[#This Row],[Prod]]-Table1[[#This Row],[Planned]])/Table1[[#This Row],[Planned]]))</f>
        <v>0</v>
      </c>
      <c r="V454" s="11"/>
      <c r="W454" s="11"/>
      <c r="X454" s="27">
        <v>0</v>
      </c>
      <c r="Y454" s="11">
        <f>Table1[[#This Row],[Prod]]</f>
        <v>0</v>
      </c>
      <c r="Z454" s="11">
        <f>ABS(Table1[[#This Row],[Prod2]]-Table1[[#This Row],[Plan Revised]])</f>
        <v>0</v>
      </c>
      <c r="AA454" s="213">
        <f>IF(ABS(Table1[[#This Row],[Prod2]]-Table1[[#This Row],[Plan Revised]])&gt;Table1[[#This Row],[Plan Revised]],0,IF(Table1[[#This Row],[Plan Revised]]=0,0,1-ABS(Table1[[#This Row],[Prod2]]-Table1[[#This Row],[Plan Revised]])/Table1[[#This Row],[Plan Revised]]))</f>
        <v>0</v>
      </c>
      <c r="AB454" s="11"/>
      <c r="AC454" s="30"/>
      <c r="AD454"/>
      <c r="AF454"/>
    </row>
    <row r="455" spans="1:32">
      <c r="A455" s="15" t="str">
        <f>IF(Table1[Week]=WeekSel,"Yes","No")</f>
        <v>No</v>
      </c>
      <c r="B455" s="15" t="str">
        <f>IF((Table1[StartDate]&gt;=Date.GraphMin)*(Table1[StartDate]&lt;=Date.GraphMax)=1,"Yes","No")</f>
        <v>Yes</v>
      </c>
      <c r="C455" s="15" t="str">
        <f>IF(OR(Table1[[#This Row],[Site]]="FOOD MILLING",Table1[[#This Row],[Site]]="GODACO"), "No", "Yes")</f>
        <v>Yes</v>
      </c>
      <c r="D455" s="40">
        <f>MAX(DATE(Table1[Year],1,1),DATE(Table1[Year],1,1)-WEEKDAY(DATE(Table1[Year],1,1),2)+(Table1[WeekNum]-1)*7+1)</f>
        <v>44697</v>
      </c>
      <c r="E455" s="40">
        <f>MIN(DATE(Table1[Year]+1,1,0),DATE(Table1[Year],1,1)-WEEKDAY(DATE(Table1[Year],1,1),2)+Table1[WeekNum]*7)</f>
        <v>44703</v>
      </c>
      <c r="F455" s="15">
        <v>2022</v>
      </c>
      <c r="G455" s="15">
        <f t="shared" si="14"/>
        <v>5</v>
      </c>
      <c r="H455" s="15">
        <v>21</v>
      </c>
      <c r="I455" s="195" t="str">
        <f>"W" &amp;Table1[[#This Row],[WeekNum]]</f>
        <v>W21</v>
      </c>
      <c r="J455" s="195" t="str">
        <f t="shared" si="15"/>
        <v>22-W21</v>
      </c>
      <c r="K455" s="11" t="s">
        <v>521</v>
      </c>
      <c r="L455" s="11"/>
      <c r="M455" s="11" t="s">
        <v>72</v>
      </c>
      <c r="N455" s="11" t="s">
        <v>44</v>
      </c>
      <c r="O455" s="266" t="s">
        <v>391</v>
      </c>
      <c r="P455" s="11" t="s">
        <v>392</v>
      </c>
      <c r="Q455" s="11" t="s">
        <v>421</v>
      </c>
      <c r="R455" s="11">
        <v>0</v>
      </c>
      <c r="S455" s="11">
        <v>0</v>
      </c>
      <c r="T455" s="11">
        <f>ABS(Table1[[#This Row],[Prod]]-Table1[[#This Row],[Planned]])</f>
        <v>0</v>
      </c>
      <c r="U455" s="213">
        <f>IF(ABS(Table1[[#This Row],[Prod]]-Table1[[#This Row],[Planned]])&gt;Table1[[#This Row],[Planned]],0,IF(Table1[[#This Row],[Planned]]=0,0,1-ABS(Table1[[#This Row],[Prod]]-Table1[[#This Row],[Planned]])/Table1[[#This Row],[Planned]]))</f>
        <v>0</v>
      </c>
      <c r="V455" s="11"/>
      <c r="W455" s="11"/>
      <c r="X455" s="27">
        <v>0</v>
      </c>
      <c r="Y455" s="11">
        <f>Table1[[#This Row],[Prod]]</f>
        <v>0</v>
      </c>
      <c r="Z455" s="11">
        <f>ABS(Table1[[#This Row],[Prod2]]-Table1[[#This Row],[Plan Revised]])</f>
        <v>0</v>
      </c>
      <c r="AA455" s="213">
        <f>IF(ABS(Table1[[#This Row],[Prod2]]-Table1[[#This Row],[Plan Revised]])&gt;Table1[[#This Row],[Plan Revised]],0,IF(Table1[[#This Row],[Plan Revised]]=0,0,1-ABS(Table1[[#This Row],[Prod2]]-Table1[[#This Row],[Plan Revised]])/Table1[[#This Row],[Plan Revised]]))</f>
        <v>0</v>
      </c>
      <c r="AB455" s="11"/>
      <c r="AC455" s="30"/>
      <c r="AD455"/>
      <c r="AF455"/>
    </row>
    <row r="456" spans="1:32">
      <c r="A456" s="15" t="str">
        <f>IF(Table1[Week]=WeekSel,"Yes","No")</f>
        <v>No</v>
      </c>
      <c r="B456" s="15" t="str">
        <f>IF((Table1[StartDate]&gt;=Date.GraphMin)*(Table1[StartDate]&lt;=Date.GraphMax)=1,"Yes","No")</f>
        <v>Yes</v>
      </c>
      <c r="C456" s="15" t="str">
        <f>IF(OR(Table1[[#This Row],[Site]]="FOOD MILLING",Table1[[#This Row],[Site]]="GODACO"), "No", "Yes")</f>
        <v>Yes</v>
      </c>
      <c r="D456" s="40">
        <f>MAX(DATE(Table1[Year],1,1),DATE(Table1[Year],1,1)-WEEKDAY(DATE(Table1[Year],1,1),2)+(Table1[WeekNum]-1)*7+1)</f>
        <v>44697</v>
      </c>
      <c r="E456" s="40">
        <f>MIN(DATE(Table1[Year]+1,1,0),DATE(Table1[Year],1,1)-WEEKDAY(DATE(Table1[Year],1,1),2)+Table1[WeekNum]*7)</f>
        <v>44703</v>
      </c>
      <c r="F456" s="15">
        <v>2022</v>
      </c>
      <c r="G456" s="15">
        <f t="shared" si="14"/>
        <v>5</v>
      </c>
      <c r="H456" s="15">
        <v>21</v>
      </c>
      <c r="I456" s="195" t="str">
        <f>"W" &amp;Table1[[#This Row],[WeekNum]]</f>
        <v>W21</v>
      </c>
      <c r="J456" s="195" t="str">
        <f t="shared" si="15"/>
        <v>22-W21</v>
      </c>
      <c r="K456" s="11" t="s">
        <v>684</v>
      </c>
      <c r="L456" s="11"/>
      <c r="M456" s="11" t="s">
        <v>72</v>
      </c>
      <c r="N456" s="11" t="s">
        <v>44</v>
      </c>
      <c r="O456" s="266" t="s">
        <v>391</v>
      </c>
      <c r="P456" s="11" t="s">
        <v>392</v>
      </c>
      <c r="Q456" s="11" t="s">
        <v>421</v>
      </c>
      <c r="R456" s="11">
        <v>0</v>
      </c>
      <c r="S456" s="11">
        <v>369.52500000000003</v>
      </c>
      <c r="T456" s="11">
        <f>ABS(Table1[[#This Row],[Prod]]-Table1[[#This Row],[Planned]])</f>
        <v>369.52500000000003</v>
      </c>
      <c r="U456" s="213">
        <f>IF(ABS(Table1[[#This Row],[Prod]]-Table1[[#This Row],[Planned]])&gt;Table1[[#This Row],[Planned]],0,IF(Table1[[#This Row],[Planned]]=0,0,1-ABS(Table1[[#This Row],[Prod]]-Table1[[#This Row],[Planned]])/Table1[[#This Row],[Planned]]))</f>
        <v>0</v>
      </c>
      <c r="V456" s="11"/>
      <c r="W456" s="11"/>
      <c r="X456" s="27">
        <v>369</v>
      </c>
      <c r="Y456" s="11">
        <f>Table1[[#This Row],[Prod]]</f>
        <v>369.52500000000003</v>
      </c>
      <c r="Z456" s="11">
        <f>ABS(Table1[[#This Row],[Prod2]]-Table1[[#This Row],[Plan Revised]])</f>
        <v>0.52500000000003411</v>
      </c>
      <c r="AA456" s="213">
        <f>IF(ABS(Table1[[#This Row],[Prod2]]-Table1[[#This Row],[Plan Revised]])&gt;Table1[[#This Row],[Plan Revised]],0,IF(Table1[[#This Row],[Plan Revised]]=0,0,1-ABS(Table1[[#This Row],[Prod2]]-Table1[[#This Row],[Plan Revised]])/Table1[[#This Row],[Plan Revised]]))</f>
        <v>0.99857723577235769</v>
      </c>
      <c r="AB456" s="11"/>
      <c r="AC456" s="30"/>
      <c r="AD456"/>
      <c r="AF456"/>
    </row>
    <row r="457" spans="1:32">
      <c r="A457" s="15" t="str">
        <f>IF(Table1[Week]=WeekSel,"Yes","No")</f>
        <v>No</v>
      </c>
      <c r="B457" s="15" t="str">
        <f>IF((Table1[StartDate]&gt;=Date.GraphMin)*(Table1[StartDate]&lt;=Date.GraphMax)=1,"Yes","No")</f>
        <v>Yes</v>
      </c>
      <c r="C457" s="15" t="str">
        <f>IF(OR(Table1[[#This Row],[Site]]="FOOD MILLING",Table1[[#This Row],[Site]]="GODACO"), "No", "Yes")</f>
        <v>Yes</v>
      </c>
      <c r="D457" s="40">
        <f>MAX(DATE(Table1[Year],1,1),DATE(Table1[Year],1,1)-WEEKDAY(DATE(Table1[Year],1,1),2)+(Table1[WeekNum]-1)*7+1)</f>
        <v>44697</v>
      </c>
      <c r="E457" s="40">
        <f>MIN(DATE(Table1[Year]+1,1,0),DATE(Table1[Year],1,1)-WEEKDAY(DATE(Table1[Year],1,1),2)+Table1[WeekNum]*7)</f>
        <v>44703</v>
      </c>
      <c r="F457" s="15">
        <v>2022</v>
      </c>
      <c r="G457" s="15">
        <f t="shared" si="14"/>
        <v>5</v>
      </c>
      <c r="H457" s="15">
        <v>21</v>
      </c>
      <c r="I457" s="195" t="str">
        <f>"W" &amp;Table1[[#This Row],[WeekNum]]</f>
        <v>W21</v>
      </c>
      <c r="J457" s="195" t="str">
        <f t="shared" si="15"/>
        <v>22-W21</v>
      </c>
      <c r="K457" s="11" t="s">
        <v>647</v>
      </c>
      <c r="L457" s="11"/>
      <c r="M457" s="11" t="s">
        <v>72</v>
      </c>
      <c r="N457" s="11" t="s">
        <v>44</v>
      </c>
      <c r="O457" s="266" t="s">
        <v>372</v>
      </c>
      <c r="P457" s="11" t="s">
        <v>378</v>
      </c>
      <c r="Q457" s="11" t="s">
        <v>421</v>
      </c>
      <c r="R457" s="11">
        <v>0</v>
      </c>
      <c r="S457" s="11">
        <v>0</v>
      </c>
      <c r="T457" s="11">
        <f>ABS(Table1[[#This Row],[Prod]]-Table1[[#This Row],[Planned]])</f>
        <v>0</v>
      </c>
      <c r="U457" s="213">
        <f>IF(ABS(Table1[[#This Row],[Prod]]-Table1[[#This Row],[Planned]])&gt;Table1[[#This Row],[Planned]],0,IF(Table1[[#This Row],[Planned]]=0,0,1-ABS(Table1[[#This Row],[Prod]]-Table1[[#This Row],[Planned]])/Table1[[#This Row],[Planned]]))</f>
        <v>0</v>
      </c>
      <c r="V457" s="11"/>
      <c r="W457" s="11"/>
      <c r="X457" s="27">
        <v>0</v>
      </c>
      <c r="Y457" s="11">
        <f>Table1[[#This Row],[Prod]]</f>
        <v>0</v>
      </c>
      <c r="Z457" s="11">
        <f>ABS(Table1[[#This Row],[Prod2]]-Table1[[#This Row],[Plan Revised]])</f>
        <v>0</v>
      </c>
      <c r="AA457" s="213">
        <f>IF(ABS(Table1[[#This Row],[Prod2]]-Table1[[#This Row],[Plan Revised]])&gt;Table1[[#This Row],[Plan Revised]],0,IF(Table1[[#This Row],[Plan Revised]]=0,0,1-ABS(Table1[[#This Row],[Prod2]]-Table1[[#This Row],[Plan Revised]])/Table1[[#This Row],[Plan Revised]]))</f>
        <v>0</v>
      </c>
      <c r="AB457" s="11"/>
      <c r="AC457" s="30"/>
      <c r="AD457"/>
      <c r="AF457"/>
    </row>
    <row r="458" spans="1:32">
      <c r="A458" s="15" t="str">
        <f>IF(Table1[Week]=WeekSel,"Yes","No")</f>
        <v>No</v>
      </c>
      <c r="B458" s="15" t="str">
        <f>IF((Table1[StartDate]&gt;=Date.GraphMin)*(Table1[StartDate]&lt;=Date.GraphMax)=1,"Yes","No")</f>
        <v>Yes</v>
      </c>
      <c r="C458" s="15" t="str">
        <f>IF(OR(Table1[[#This Row],[Site]]="FOOD MILLING",Table1[[#This Row],[Site]]="GODACO"), "No", "Yes")</f>
        <v>Yes</v>
      </c>
      <c r="D458" s="40">
        <f>MAX(DATE(Table1[Year],1,1),DATE(Table1[Year],1,1)-WEEKDAY(DATE(Table1[Year],1,1),2)+(Table1[WeekNum]-1)*7+1)</f>
        <v>44697</v>
      </c>
      <c r="E458" s="40">
        <f>MIN(DATE(Table1[Year]+1,1,0),DATE(Table1[Year],1,1)-WEEKDAY(DATE(Table1[Year],1,1),2)+Table1[WeekNum]*7)</f>
        <v>44703</v>
      </c>
      <c r="F458" s="15">
        <v>2022</v>
      </c>
      <c r="G458" s="15">
        <f t="shared" si="14"/>
        <v>5</v>
      </c>
      <c r="H458" s="15">
        <v>21</v>
      </c>
      <c r="I458" s="195" t="str">
        <f>"W" &amp;Table1[[#This Row],[WeekNum]]</f>
        <v>W21</v>
      </c>
      <c r="J458" s="195" t="str">
        <f t="shared" si="15"/>
        <v>22-W21</v>
      </c>
      <c r="K458" s="11" t="s">
        <v>685</v>
      </c>
      <c r="L458" s="11"/>
      <c r="M458" s="11" t="s">
        <v>72</v>
      </c>
      <c r="N458" s="11" t="s">
        <v>44</v>
      </c>
      <c r="O458" s="266" t="s">
        <v>391</v>
      </c>
      <c r="P458" s="11" t="s">
        <v>392</v>
      </c>
      <c r="Q458" s="11" t="s">
        <v>421</v>
      </c>
      <c r="R458" s="11">
        <v>0</v>
      </c>
      <c r="S458" s="11">
        <v>0</v>
      </c>
      <c r="T458" s="11">
        <f>ABS(Table1[[#This Row],[Prod]]-Table1[[#This Row],[Planned]])</f>
        <v>0</v>
      </c>
      <c r="U458" s="213">
        <f>IF(ABS(Table1[[#This Row],[Prod]]-Table1[[#This Row],[Planned]])&gt;Table1[[#This Row],[Planned]],0,IF(Table1[[#This Row],[Planned]]=0,0,1-ABS(Table1[[#This Row],[Prod]]-Table1[[#This Row],[Planned]])/Table1[[#This Row],[Planned]]))</f>
        <v>0</v>
      </c>
      <c r="V458" s="11"/>
      <c r="W458" s="11"/>
      <c r="X458" s="27">
        <v>0</v>
      </c>
      <c r="Y458" s="11">
        <f>Table1[[#This Row],[Prod]]</f>
        <v>0</v>
      </c>
      <c r="Z458" s="11">
        <f>ABS(Table1[[#This Row],[Prod2]]-Table1[[#This Row],[Plan Revised]])</f>
        <v>0</v>
      </c>
      <c r="AA458" s="213">
        <f>IF(ABS(Table1[[#This Row],[Prod2]]-Table1[[#This Row],[Plan Revised]])&gt;Table1[[#This Row],[Plan Revised]],0,IF(Table1[[#This Row],[Plan Revised]]=0,0,1-ABS(Table1[[#This Row],[Prod2]]-Table1[[#This Row],[Plan Revised]])/Table1[[#This Row],[Plan Revised]]))</f>
        <v>0</v>
      </c>
      <c r="AB458" s="11"/>
      <c r="AC458" s="30"/>
      <c r="AD458"/>
      <c r="AF458"/>
    </row>
    <row r="459" spans="1:32">
      <c r="A459" s="15" t="str">
        <f>IF(Table1[Week]=WeekSel,"Yes","No")</f>
        <v>No</v>
      </c>
      <c r="B459" s="15" t="str">
        <f>IF((Table1[StartDate]&gt;=Date.GraphMin)*(Table1[StartDate]&lt;=Date.GraphMax)=1,"Yes","No")</f>
        <v>Yes</v>
      </c>
      <c r="C459" s="15" t="str">
        <f>IF(OR(Table1[[#This Row],[Site]]="FOOD MILLING",Table1[[#This Row],[Site]]="GODACO"), "No", "Yes")</f>
        <v>Yes</v>
      </c>
      <c r="D459" s="40">
        <f>MAX(DATE(Table1[Year],1,1),DATE(Table1[Year],1,1)-WEEKDAY(DATE(Table1[Year],1,1),2)+(Table1[WeekNum]-1)*7+1)</f>
        <v>44697</v>
      </c>
      <c r="E459" s="40">
        <f>MIN(DATE(Table1[Year]+1,1,0),DATE(Table1[Year],1,1)-WEEKDAY(DATE(Table1[Year],1,1),2)+Table1[WeekNum]*7)</f>
        <v>44703</v>
      </c>
      <c r="F459" s="15">
        <v>2022</v>
      </c>
      <c r="G459" s="15">
        <f t="shared" si="14"/>
        <v>5</v>
      </c>
      <c r="H459" s="15">
        <v>21</v>
      </c>
      <c r="I459" s="195" t="str">
        <f>"W" &amp;Table1[[#This Row],[WeekNum]]</f>
        <v>W21</v>
      </c>
      <c r="J459" s="195" t="str">
        <f t="shared" si="15"/>
        <v>22-W21</v>
      </c>
      <c r="K459" s="11" t="s">
        <v>686</v>
      </c>
      <c r="L459" s="11"/>
      <c r="M459" s="11" t="s">
        <v>72</v>
      </c>
      <c r="N459" s="11" t="s">
        <v>44</v>
      </c>
      <c r="O459" s="266" t="s">
        <v>389</v>
      </c>
      <c r="P459" s="11" t="s">
        <v>390</v>
      </c>
      <c r="Q459" s="11" t="s">
        <v>421</v>
      </c>
      <c r="R459" s="11">
        <v>0</v>
      </c>
      <c r="S459" s="11">
        <v>0</v>
      </c>
      <c r="T459" s="11">
        <f>ABS(Table1[[#This Row],[Prod]]-Table1[[#This Row],[Planned]])</f>
        <v>0</v>
      </c>
      <c r="U459" s="213">
        <f>IF(ABS(Table1[[#This Row],[Prod]]-Table1[[#This Row],[Planned]])&gt;Table1[[#This Row],[Planned]],0,IF(Table1[[#This Row],[Planned]]=0,0,1-ABS(Table1[[#This Row],[Prod]]-Table1[[#This Row],[Planned]])/Table1[[#This Row],[Planned]]))</f>
        <v>0</v>
      </c>
      <c r="V459" s="11"/>
      <c r="W459" s="11"/>
      <c r="X459" s="27">
        <v>0</v>
      </c>
      <c r="Y459" s="11">
        <f>Table1[[#This Row],[Prod]]</f>
        <v>0</v>
      </c>
      <c r="Z459" s="11">
        <f>ABS(Table1[[#This Row],[Prod2]]-Table1[[#This Row],[Plan Revised]])</f>
        <v>0</v>
      </c>
      <c r="AA459" s="213">
        <f>IF(ABS(Table1[[#This Row],[Prod2]]-Table1[[#This Row],[Plan Revised]])&gt;Table1[[#This Row],[Plan Revised]],0,IF(Table1[[#This Row],[Plan Revised]]=0,0,1-ABS(Table1[[#This Row],[Prod2]]-Table1[[#This Row],[Plan Revised]])/Table1[[#This Row],[Plan Revised]]))</f>
        <v>0</v>
      </c>
      <c r="AB459" s="11"/>
      <c r="AC459" s="30"/>
      <c r="AD459"/>
      <c r="AF459"/>
    </row>
    <row r="460" spans="1:32">
      <c r="A460" s="15" t="str">
        <f>IF(Table1[Week]=WeekSel,"Yes","No")</f>
        <v>No</v>
      </c>
      <c r="B460" s="15" t="str">
        <f>IF((Table1[StartDate]&gt;=Date.GraphMin)*(Table1[StartDate]&lt;=Date.GraphMax)=1,"Yes","No")</f>
        <v>Yes</v>
      </c>
      <c r="C460" s="15" t="str">
        <f>IF(OR(Table1[[#This Row],[Site]]="FOOD MILLING",Table1[[#This Row],[Site]]="GODACO"), "No", "Yes")</f>
        <v>Yes</v>
      </c>
      <c r="D460" s="40">
        <f>MAX(DATE(Table1[Year],1,1),DATE(Table1[Year],1,1)-WEEKDAY(DATE(Table1[Year],1,1),2)+(Table1[WeekNum]-1)*7+1)</f>
        <v>44697</v>
      </c>
      <c r="E460" s="40">
        <f>MIN(DATE(Table1[Year]+1,1,0),DATE(Table1[Year],1,1)-WEEKDAY(DATE(Table1[Year],1,1),2)+Table1[WeekNum]*7)</f>
        <v>44703</v>
      </c>
      <c r="F460" s="15">
        <v>2022</v>
      </c>
      <c r="G460" s="15">
        <f t="shared" si="14"/>
        <v>5</v>
      </c>
      <c r="H460" s="15">
        <v>21</v>
      </c>
      <c r="I460" s="195" t="str">
        <f>"W" &amp;Table1[[#This Row],[WeekNum]]</f>
        <v>W21</v>
      </c>
      <c r="J460" s="195" t="str">
        <f t="shared" si="15"/>
        <v>22-W21</v>
      </c>
      <c r="K460" s="11" t="s">
        <v>687</v>
      </c>
      <c r="L460" s="11"/>
      <c r="M460" s="11" t="s">
        <v>72</v>
      </c>
      <c r="N460" s="11" t="s">
        <v>44</v>
      </c>
      <c r="O460" s="266" t="s">
        <v>389</v>
      </c>
      <c r="P460" s="11" t="s">
        <v>390</v>
      </c>
      <c r="Q460" s="11" t="s">
        <v>421</v>
      </c>
      <c r="R460" s="11">
        <v>0</v>
      </c>
      <c r="S460" s="11">
        <v>0</v>
      </c>
      <c r="T460" s="11">
        <f>ABS(Table1[[#This Row],[Prod]]-Table1[[#This Row],[Planned]])</f>
        <v>0</v>
      </c>
      <c r="U460" s="213">
        <f>IF(ABS(Table1[[#This Row],[Prod]]-Table1[[#This Row],[Planned]])&gt;Table1[[#This Row],[Planned]],0,IF(Table1[[#This Row],[Planned]]=0,0,1-ABS(Table1[[#This Row],[Prod]]-Table1[[#This Row],[Planned]])/Table1[[#This Row],[Planned]]))</f>
        <v>0</v>
      </c>
      <c r="V460" s="11"/>
      <c r="W460" s="11"/>
      <c r="X460" s="27">
        <v>0</v>
      </c>
      <c r="Y460" s="11">
        <f>Table1[[#This Row],[Prod]]</f>
        <v>0</v>
      </c>
      <c r="Z460" s="11">
        <f>ABS(Table1[[#This Row],[Prod2]]-Table1[[#This Row],[Plan Revised]])</f>
        <v>0</v>
      </c>
      <c r="AA460" s="213">
        <f>IF(ABS(Table1[[#This Row],[Prod2]]-Table1[[#This Row],[Plan Revised]])&gt;Table1[[#This Row],[Plan Revised]],0,IF(Table1[[#This Row],[Plan Revised]]=0,0,1-ABS(Table1[[#This Row],[Prod2]]-Table1[[#This Row],[Plan Revised]])/Table1[[#This Row],[Plan Revised]]))</f>
        <v>0</v>
      </c>
      <c r="AB460" s="11"/>
      <c r="AC460" s="30"/>
      <c r="AD460"/>
      <c r="AF460"/>
    </row>
    <row r="461" spans="1:32">
      <c r="A461" s="15" t="str">
        <f>IF(Table1[Week]=WeekSel,"Yes","No")</f>
        <v>No</v>
      </c>
      <c r="B461" s="15" t="str">
        <f>IF((Table1[StartDate]&gt;=Date.GraphMin)*(Table1[StartDate]&lt;=Date.GraphMax)=1,"Yes","No")</f>
        <v>Yes</v>
      </c>
      <c r="C461" s="15" t="str">
        <f>IF(OR(Table1[[#This Row],[Site]]="FOOD MILLING",Table1[[#This Row],[Site]]="GODACO"), "No", "Yes")</f>
        <v>Yes</v>
      </c>
      <c r="D461" s="40">
        <f>MAX(DATE(Table1[Year],1,1),DATE(Table1[Year],1,1)-WEEKDAY(DATE(Table1[Year],1,1),2)+(Table1[WeekNum]-1)*7+1)</f>
        <v>44697</v>
      </c>
      <c r="E461" s="40">
        <f>MIN(DATE(Table1[Year]+1,1,0),DATE(Table1[Year],1,1)-WEEKDAY(DATE(Table1[Year],1,1),2)+Table1[WeekNum]*7)</f>
        <v>44703</v>
      </c>
      <c r="F461" s="15">
        <v>2022</v>
      </c>
      <c r="G461" s="15">
        <f t="shared" si="14"/>
        <v>5</v>
      </c>
      <c r="H461" s="15">
        <v>21</v>
      </c>
      <c r="I461" s="195" t="str">
        <f>"W" &amp;Table1[[#This Row],[WeekNum]]</f>
        <v>W21</v>
      </c>
      <c r="J461" s="195" t="str">
        <f t="shared" si="15"/>
        <v>22-W21</v>
      </c>
      <c r="K461" s="11" t="s">
        <v>513</v>
      </c>
      <c r="L461" s="11"/>
      <c r="M461" s="11" t="s">
        <v>72</v>
      </c>
      <c r="N461" s="266" t="s">
        <v>369</v>
      </c>
      <c r="O461" s="266" t="s">
        <v>391</v>
      </c>
      <c r="P461" s="11" t="s">
        <v>393</v>
      </c>
      <c r="Q461" s="11" t="s">
        <v>421</v>
      </c>
      <c r="R461" s="11">
        <v>450</v>
      </c>
      <c r="S461" s="11">
        <v>320</v>
      </c>
      <c r="T461" s="11">
        <f>ABS(Table1[[#This Row],[Prod]]-Table1[[#This Row],[Planned]])</f>
        <v>130</v>
      </c>
      <c r="U461" s="213">
        <f>IF(ABS(Table1[[#This Row],[Prod]]-Table1[[#This Row],[Planned]])&gt;Table1[[#This Row],[Planned]],0,IF(Table1[[#This Row],[Planned]]=0,0,1-ABS(Table1[[#This Row],[Prod]]-Table1[[#This Row],[Planned]])/Table1[[#This Row],[Planned]]))</f>
        <v>0.71111111111111114</v>
      </c>
      <c r="V461" s="11"/>
      <c r="W461" s="11"/>
      <c r="X461" s="27">
        <v>450</v>
      </c>
      <c r="Y461" s="11">
        <f>Table1[[#This Row],[Prod]]</f>
        <v>320</v>
      </c>
      <c r="Z461" s="11">
        <f>ABS(Table1[[#This Row],[Prod2]]-Table1[[#This Row],[Plan Revised]])</f>
        <v>130</v>
      </c>
      <c r="AA461" s="213">
        <f>IF(ABS(Table1[[#This Row],[Prod2]]-Table1[[#This Row],[Plan Revised]])&gt;Table1[[#This Row],[Plan Revised]],0,IF(Table1[[#This Row],[Plan Revised]]=0,0,1-ABS(Table1[[#This Row],[Prod2]]-Table1[[#This Row],[Plan Revised]])/Table1[[#This Row],[Plan Revised]]))</f>
        <v>0.71111111111111114</v>
      </c>
      <c r="AB461" s="11"/>
      <c r="AC461" s="30"/>
      <c r="AD461"/>
      <c r="AF461"/>
    </row>
    <row r="462" spans="1:32">
      <c r="A462" s="15" t="str">
        <f>IF(Table1[Week]=WeekSel,"Yes","No")</f>
        <v>No</v>
      </c>
      <c r="B462" s="15" t="str">
        <f>IF((Table1[StartDate]&gt;=Date.GraphMin)*(Table1[StartDate]&lt;=Date.GraphMax)=1,"Yes","No")</f>
        <v>Yes</v>
      </c>
      <c r="C462" s="15" t="str">
        <f>IF(OR(Table1[[#This Row],[Site]]="FOOD MILLING",Table1[[#This Row],[Site]]="GODACO"), "No", "Yes")</f>
        <v>Yes</v>
      </c>
      <c r="D462" s="40">
        <f>MAX(DATE(Table1[Year],1,1),DATE(Table1[Year],1,1)-WEEKDAY(DATE(Table1[Year],1,1),2)+(Table1[WeekNum]-1)*7+1)</f>
        <v>44697</v>
      </c>
      <c r="E462" s="40">
        <f>MIN(DATE(Table1[Year]+1,1,0),DATE(Table1[Year],1,1)-WEEKDAY(DATE(Table1[Year],1,1),2)+Table1[WeekNum]*7)</f>
        <v>44703</v>
      </c>
      <c r="F462" s="15">
        <v>2022</v>
      </c>
      <c r="G462" s="15">
        <f t="shared" si="14"/>
        <v>5</v>
      </c>
      <c r="H462" s="15">
        <v>21</v>
      </c>
      <c r="I462" s="195" t="str">
        <f>"W" &amp;Table1[[#This Row],[WeekNum]]</f>
        <v>W21</v>
      </c>
      <c r="J462" s="195" t="str">
        <f t="shared" si="15"/>
        <v>22-W21</v>
      </c>
      <c r="K462" s="11" t="s">
        <v>518</v>
      </c>
      <c r="L462" s="11"/>
      <c r="M462" s="11" t="s">
        <v>72</v>
      </c>
      <c r="N462" s="266" t="s">
        <v>369</v>
      </c>
      <c r="O462" s="11" t="s">
        <v>371</v>
      </c>
      <c r="P462" s="11" t="s">
        <v>371</v>
      </c>
      <c r="Q462" s="11" t="s">
        <v>421</v>
      </c>
      <c r="R462" s="11">
        <v>350</v>
      </c>
      <c r="S462" s="11">
        <v>336</v>
      </c>
      <c r="T462" s="11">
        <f>ABS(Table1[[#This Row],[Prod]]-Table1[[#This Row],[Planned]])</f>
        <v>14</v>
      </c>
      <c r="U462" s="213">
        <f>IF(ABS(Table1[[#This Row],[Prod]]-Table1[[#This Row],[Planned]])&gt;Table1[[#This Row],[Planned]],0,IF(Table1[[#This Row],[Planned]]=0,0,1-ABS(Table1[[#This Row],[Prod]]-Table1[[#This Row],[Planned]])/Table1[[#This Row],[Planned]]))</f>
        <v>0.96</v>
      </c>
      <c r="V462" s="11"/>
      <c r="W462" s="11"/>
      <c r="X462" s="27">
        <v>350</v>
      </c>
      <c r="Y462" s="11">
        <f>Table1[[#This Row],[Prod]]</f>
        <v>336</v>
      </c>
      <c r="Z462" s="11">
        <f>ABS(Table1[[#This Row],[Prod2]]-Table1[[#This Row],[Plan Revised]])</f>
        <v>14</v>
      </c>
      <c r="AA462" s="213">
        <f>IF(ABS(Table1[[#This Row],[Prod2]]-Table1[[#This Row],[Plan Revised]])&gt;Table1[[#This Row],[Plan Revised]],0,IF(Table1[[#This Row],[Plan Revised]]=0,0,1-ABS(Table1[[#This Row],[Prod2]]-Table1[[#This Row],[Plan Revised]])/Table1[[#This Row],[Plan Revised]]))</f>
        <v>0.96</v>
      </c>
      <c r="AB462" s="11"/>
      <c r="AC462" s="30"/>
      <c r="AD462"/>
      <c r="AF462"/>
    </row>
    <row r="463" spans="1:32">
      <c r="A463" s="15" t="str">
        <f>IF(Table1[Week]=WeekSel,"Yes","No")</f>
        <v>No</v>
      </c>
      <c r="B463" s="15" t="str">
        <f>IF((Table1[StartDate]&gt;=Date.GraphMin)*(Table1[StartDate]&lt;=Date.GraphMax)=1,"Yes","No")</f>
        <v>Yes</v>
      </c>
      <c r="C463" s="15" t="str">
        <f>IF(OR(Table1[[#This Row],[Site]]="FOOD MILLING",Table1[[#This Row],[Site]]="GODACO"), "No", "Yes")</f>
        <v>Yes</v>
      </c>
      <c r="D463" s="40">
        <f>MAX(DATE(Table1[Year],1,1),DATE(Table1[Year],1,1)-WEEKDAY(DATE(Table1[Year],1,1),2)+(Table1[WeekNum]-1)*7+1)</f>
        <v>44697</v>
      </c>
      <c r="E463" s="40">
        <f>MIN(DATE(Table1[Year]+1,1,0),DATE(Table1[Year],1,1)-WEEKDAY(DATE(Table1[Year],1,1),2)+Table1[WeekNum]*7)</f>
        <v>44703</v>
      </c>
      <c r="F463" s="15">
        <v>2022</v>
      </c>
      <c r="G463" s="15">
        <f t="shared" si="14"/>
        <v>5</v>
      </c>
      <c r="H463" s="15">
        <v>21</v>
      </c>
      <c r="I463" s="195" t="str">
        <f>"W" &amp;Table1[[#This Row],[WeekNum]]</f>
        <v>W21</v>
      </c>
      <c r="J463" s="195" t="str">
        <f t="shared" si="15"/>
        <v>22-W21</v>
      </c>
      <c r="K463" s="11" t="s">
        <v>515</v>
      </c>
      <c r="L463" s="11"/>
      <c r="M463" s="11" t="s">
        <v>72</v>
      </c>
      <c r="N463" s="266" t="s">
        <v>369</v>
      </c>
      <c r="O463" s="11" t="s">
        <v>371</v>
      </c>
      <c r="P463" s="11" t="s">
        <v>371</v>
      </c>
      <c r="Q463" s="11" t="s">
        <v>421</v>
      </c>
      <c r="R463" s="11">
        <v>400</v>
      </c>
      <c r="S463" s="11">
        <v>344</v>
      </c>
      <c r="T463" s="11">
        <f>ABS(Table1[[#This Row],[Prod]]-Table1[[#This Row],[Planned]])</f>
        <v>56</v>
      </c>
      <c r="U463" s="213">
        <f>IF(ABS(Table1[[#This Row],[Prod]]-Table1[[#This Row],[Planned]])&gt;Table1[[#This Row],[Planned]],0,IF(Table1[[#This Row],[Planned]]=0,0,1-ABS(Table1[[#This Row],[Prod]]-Table1[[#This Row],[Planned]])/Table1[[#This Row],[Planned]]))</f>
        <v>0.86</v>
      </c>
      <c r="V463" s="11"/>
      <c r="W463" s="11"/>
      <c r="X463" s="27">
        <v>400</v>
      </c>
      <c r="Y463" s="11">
        <f>Table1[[#This Row],[Prod]]</f>
        <v>344</v>
      </c>
      <c r="Z463" s="11">
        <f>ABS(Table1[[#This Row],[Prod2]]-Table1[[#This Row],[Plan Revised]])</f>
        <v>56</v>
      </c>
      <c r="AA463" s="213">
        <f>IF(ABS(Table1[[#This Row],[Prod2]]-Table1[[#This Row],[Plan Revised]])&gt;Table1[[#This Row],[Plan Revised]],0,IF(Table1[[#This Row],[Plan Revised]]=0,0,1-ABS(Table1[[#This Row],[Prod2]]-Table1[[#This Row],[Plan Revised]])/Table1[[#This Row],[Plan Revised]]))</f>
        <v>0.86</v>
      </c>
      <c r="AB463" s="11"/>
      <c r="AC463" s="30"/>
      <c r="AD463"/>
      <c r="AF463"/>
    </row>
    <row r="464" spans="1:32">
      <c r="A464" s="15" t="str">
        <f>IF(Table1[Week]=WeekSel,"Yes","No")</f>
        <v>No</v>
      </c>
      <c r="B464" s="15" t="str">
        <f>IF((Table1[StartDate]&gt;=Date.GraphMin)*(Table1[StartDate]&lt;=Date.GraphMax)=1,"Yes","No")</f>
        <v>Yes</v>
      </c>
      <c r="C464" s="15" t="str">
        <f>IF(OR(Table1[[#This Row],[Site]]="FOOD MILLING",Table1[[#This Row],[Site]]="GODACO"), "No", "Yes")</f>
        <v>Yes</v>
      </c>
      <c r="D464" s="40">
        <f>MAX(DATE(Table1[Year],1,1),DATE(Table1[Year],1,1)-WEEKDAY(DATE(Table1[Year],1,1),2)+(Table1[WeekNum]-1)*7+1)</f>
        <v>44697</v>
      </c>
      <c r="E464" s="40">
        <f>MIN(DATE(Table1[Year]+1,1,0),DATE(Table1[Year],1,1)-WEEKDAY(DATE(Table1[Year],1,1),2)+Table1[WeekNum]*7)</f>
        <v>44703</v>
      </c>
      <c r="F464" s="15">
        <v>2022</v>
      </c>
      <c r="G464" s="15">
        <f t="shared" si="14"/>
        <v>5</v>
      </c>
      <c r="H464" s="15">
        <v>21</v>
      </c>
      <c r="I464" s="195" t="str">
        <f>"W" &amp;Table1[[#This Row],[WeekNum]]</f>
        <v>W21</v>
      </c>
      <c r="J464" s="195" t="str">
        <f t="shared" si="15"/>
        <v>22-W21</v>
      </c>
      <c r="K464" s="11" t="s">
        <v>516</v>
      </c>
      <c r="L464" s="11"/>
      <c r="M464" s="11" t="s">
        <v>72</v>
      </c>
      <c r="N464" s="266" t="s">
        <v>369</v>
      </c>
      <c r="O464" s="11" t="s">
        <v>371</v>
      </c>
      <c r="P464" s="11" t="s">
        <v>371</v>
      </c>
      <c r="Q464" s="11" t="s">
        <v>421</v>
      </c>
      <c r="R464" s="11">
        <v>400</v>
      </c>
      <c r="S464" s="11">
        <v>382</v>
      </c>
      <c r="T464" s="11">
        <f>ABS(Table1[[#This Row],[Prod]]-Table1[[#This Row],[Planned]])</f>
        <v>18</v>
      </c>
      <c r="U464" s="213">
        <f>IF(ABS(Table1[[#This Row],[Prod]]-Table1[[#This Row],[Planned]])&gt;Table1[[#This Row],[Planned]],0,IF(Table1[[#This Row],[Planned]]=0,0,1-ABS(Table1[[#This Row],[Prod]]-Table1[[#This Row],[Planned]])/Table1[[#This Row],[Planned]]))</f>
        <v>0.95499999999999996</v>
      </c>
      <c r="V464" s="11"/>
      <c r="W464" s="11"/>
      <c r="X464" s="27">
        <v>400</v>
      </c>
      <c r="Y464" s="11">
        <f>Table1[[#This Row],[Prod]]</f>
        <v>382</v>
      </c>
      <c r="Z464" s="11">
        <f>ABS(Table1[[#This Row],[Prod2]]-Table1[[#This Row],[Plan Revised]])</f>
        <v>18</v>
      </c>
      <c r="AA464" s="213">
        <f>IF(ABS(Table1[[#This Row],[Prod2]]-Table1[[#This Row],[Plan Revised]])&gt;Table1[[#This Row],[Plan Revised]],0,IF(Table1[[#This Row],[Plan Revised]]=0,0,1-ABS(Table1[[#This Row],[Prod2]]-Table1[[#This Row],[Plan Revised]])/Table1[[#This Row],[Plan Revised]]))</f>
        <v>0.95499999999999996</v>
      </c>
      <c r="AB464" s="11"/>
      <c r="AC464" s="30"/>
      <c r="AD464"/>
      <c r="AF464"/>
    </row>
    <row r="465" spans="1:32">
      <c r="A465" s="15" t="str">
        <f>IF(Table1[Week]=WeekSel,"Yes","No")</f>
        <v>No</v>
      </c>
      <c r="B465" s="15" t="str">
        <f>IF((Table1[StartDate]&gt;=Date.GraphMin)*(Table1[StartDate]&lt;=Date.GraphMax)=1,"Yes","No")</f>
        <v>Yes</v>
      </c>
      <c r="C465" s="15" t="str">
        <f>IF(OR(Table1[[#This Row],[Site]]="FOOD MILLING",Table1[[#This Row],[Site]]="GODACO"), "No", "Yes")</f>
        <v>Yes</v>
      </c>
      <c r="D465" s="40">
        <f>MAX(DATE(Table1[Year],1,1),DATE(Table1[Year],1,1)-WEEKDAY(DATE(Table1[Year],1,1),2)+(Table1[WeekNum]-1)*7+1)</f>
        <v>44697</v>
      </c>
      <c r="E465" s="40">
        <f>MIN(DATE(Table1[Year]+1,1,0),DATE(Table1[Year],1,1)-WEEKDAY(DATE(Table1[Year],1,1),2)+Table1[WeekNum]*7)</f>
        <v>44703</v>
      </c>
      <c r="F465" s="15">
        <v>2022</v>
      </c>
      <c r="G465" s="15">
        <f t="shared" si="14"/>
        <v>5</v>
      </c>
      <c r="H465" s="15">
        <v>21</v>
      </c>
      <c r="I465" s="195" t="str">
        <f>"W" &amp;Table1[[#This Row],[WeekNum]]</f>
        <v>W21</v>
      </c>
      <c r="J465" s="195" t="str">
        <f t="shared" si="15"/>
        <v>22-W21</v>
      </c>
      <c r="K465" s="11" t="s">
        <v>517</v>
      </c>
      <c r="L465" s="11"/>
      <c r="M465" s="11" t="s">
        <v>72</v>
      </c>
      <c r="N465" s="266" t="s">
        <v>369</v>
      </c>
      <c r="O465" s="11" t="s">
        <v>371</v>
      </c>
      <c r="P465" s="11" t="s">
        <v>371</v>
      </c>
      <c r="Q465" s="11" t="s">
        <v>421</v>
      </c>
      <c r="R465" s="11">
        <v>400</v>
      </c>
      <c r="S465" s="11">
        <v>360</v>
      </c>
      <c r="T465" s="11">
        <f>ABS(Table1[[#This Row],[Prod]]-Table1[[#This Row],[Planned]])</f>
        <v>40</v>
      </c>
      <c r="U465" s="213">
        <f>IF(ABS(Table1[[#This Row],[Prod]]-Table1[[#This Row],[Planned]])&gt;Table1[[#This Row],[Planned]],0,IF(Table1[[#This Row],[Planned]]=0,0,1-ABS(Table1[[#This Row],[Prod]]-Table1[[#This Row],[Planned]])/Table1[[#This Row],[Planned]]))</f>
        <v>0.9</v>
      </c>
      <c r="V465" s="11"/>
      <c r="W465" s="11"/>
      <c r="X465" s="27">
        <v>400</v>
      </c>
      <c r="Y465" s="11">
        <f>Table1[[#This Row],[Prod]]</f>
        <v>360</v>
      </c>
      <c r="Z465" s="11">
        <f>ABS(Table1[[#This Row],[Prod2]]-Table1[[#This Row],[Plan Revised]])</f>
        <v>40</v>
      </c>
      <c r="AA465" s="213">
        <f>IF(ABS(Table1[[#This Row],[Prod2]]-Table1[[#This Row],[Plan Revised]])&gt;Table1[[#This Row],[Plan Revised]],0,IF(Table1[[#This Row],[Plan Revised]]=0,0,1-ABS(Table1[[#This Row],[Prod2]]-Table1[[#This Row],[Plan Revised]])/Table1[[#This Row],[Plan Revised]]))</f>
        <v>0.9</v>
      </c>
      <c r="AB465" s="11"/>
      <c r="AC465" s="30"/>
      <c r="AD465"/>
      <c r="AF465"/>
    </row>
    <row r="466" spans="1:32">
      <c r="A466" s="15" t="str">
        <f>IF(Table1[Week]=WeekSel,"Yes","No")</f>
        <v>No</v>
      </c>
      <c r="B466" s="15" t="str">
        <f>IF((Table1[StartDate]&gt;=Date.GraphMin)*(Table1[StartDate]&lt;=Date.GraphMax)=1,"Yes","No")</f>
        <v>Yes</v>
      </c>
      <c r="C466" s="15" t="str">
        <f>IF(OR(Table1[[#This Row],[Site]]="FOOD MILLING",Table1[[#This Row],[Site]]="GODACO"), "No", "Yes")</f>
        <v>Yes</v>
      </c>
      <c r="D466" s="40">
        <f>MAX(DATE(Table1[Year],1,1),DATE(Table1[Year],1,1)-WEEKDAY(DATE(Table1[Year],1,1),2)+(Table1[WeekNum]-1)*7+1)</f>
        <v>44697</v>
      </c>
      <c r="E466" s="40">
        <f>MIN(DATE(Table1[Year]+1,1,0),DATE(Table1[Year],1,1)-WEEKDAY(DATE(Table1[Year],1,1),2)+Table1[WeekNum]*7)</f>
        <v>44703</v>
      </c>
      <c r="F466" s="15">
        <v>2022</v>
      </c>
      <c r="G466" s="15">
        <f t="shared" si="14"/>
        <v>5</v>
      </c>
      <c r="H466" s="15">
        <v>21</v>
      </c>
      <c r="I466" s="195" t="str">
        <f>"W" &amp;Table1[[#This Row],[WeekNum]]</f>
        <v>W21</v>
      </c>
      <c r="J466" s="195" t="str">
        <f t="shared" si="15"/>
        <v>22-W21</v>
      </c>
      <c r="K466" s="11" t="s">
        <v>514</v>
      </c>
      <c r="L466" s="11"/>
      <c r="M466" s="11" t="s">
        <v>72</v>
      </c>
      <c r="N466" s="266" t="s">
        <v>369</v>
      </c>
      <c r="O466" s="266" t="s">
        <v>391</v>
      </c>
      <c r="P466" s="11" t="s">
        <v>393</v>
      </c>
      <c r="Q466" s="11" t="s">
        <v>421</v>
      </c>
      <c r="R466" s="11">
        <v>350</v>
      </c>
      <c r="S466" s="11">
        <v>292</v>
      </c>
      <c r="T466" s="11">
        <f>ABS(Table1[[#This Row],[Prod]]-Table1[[#This Row],[Planned]])</f>
        <v>58</v>
      </c>
      <c r="U466" s="213">
        <f>IF(ABS(Table1[[#This Row],[Prod]]-Table1[[#This Row],[Planned]])&gt;Table1[[#This Row],[Planned]],0,IF(Table1[[#This Row],[Planned]]=0,0,1-ABS(Table1[[#This Row],[Prod]]-Table1[[#This Row],[Planned]])/Table1[[#This Row],[Planned]]))</f>
        <v>0.8342857142857143</v>
      </c>
      <c r="V466" s="11"/>
      <c r="W466" s="11"/>
      <c r="X466" s="27">
        <v>350</v>
      </c>
      <c r="Y466" s="11">
        <f>Table1[[#This Row],[Prod]]</f>
        <v>292</v>
      </c>
      <c r="Z466" s="11">
        <f>ABS(Table1[[#This Row],[Prod2]]-Table1[[#This Row],[Plan Revised]])</f>
        <v>58</v>
      </c>
      <c r="AA466" s="213">
        <f>IF(ABS(Table1[[#This Row],[Prod2]]-Table1[[#This Row],[Plan Revised]])&gt;Table1[[#This Row],[Plan Revised]],0,IF(Table1[[#This Row],[Plan Revised]]=0,0,1-ABS(Table1[[#This Row],[Prod2]]-Table1[[#This Row],[Plan Revised]])/Table1[[#This Row],[Plan Revised]]))</f>
        <v>0.8342857142857143</v>
      </c>
      <c r="AB466" s="11"/>
      <c r="AC466" s="30"/>
      <c r="AD466"/>
      <c r="AF466"/>
    </row>
    <row r="467" spans="1:32">
      <c r="A467" s="15" t="str">
        <f>IF(Table1[Week]=WeekSel,"Yes","No")</f>
        <v>No</v>
      </c>
      <c r="B467" s="15" t="str">
        <f>IF((Table1[StartDate]&gt;=Date.GraphMin)*(Table1[StartDate]&lt;=Date.GraphMax)=1,"Yes","No")</f>
        <v>Yes</v>
      </c>
      <c r="C467" s="15" t="str">
        <f>IF(OR(Table1[[#This Row],[Site]]="FOOD MILLING",Table1[[#This Row],[Site]]="GODACO"), "No", "Yes")</f>
        <v>Yes</v>
      </c>
      <c r="D467" s="40">
        <f>MAX(DATE(Table1[Year],1,1),DATE(Table1[Year],1,1)-WEEKDAY(DATE(Table1[Year],1,1),2)+(Table1[WeekNum]-1)*7+1)</f>
        <v>44697</v>
      </c>
      <c r="E467" s="40">
        <f>MIN(DATE(Table1[Year]+1,1,0),DATE(Table1[Year],1,1)-WEEKDAY(DATE(Table1[Year],1,1),2)+Table1[WeekNum]*7)</f>
        <v>44703</v>
      </c>
      <c r="F467" s="15">
        <v>2022</v>
      </c>
      <c r="G467" s="15">
        <f t="shared" si="14"/>
        <v>5</v>
      </c>
      <c r="H467" s="15">
        <v>21</v>
      </c>
      <c r="I467" s="195" t="str">
        <f>"W" &amp;Table1[[#This Row],[WeekNum]]</f>
        <v>W21</v>
      </c>
      <c r="J467" s="195" t="str">
        <f t="shared" si="15"/>
        <v>22-W21</v>
      </c>
      <c r="K467" s="11" t="s">
        <v>440</v>
      </c>
      <c r="L467" s="11"/>
      <c r="M467" s="11" t="s">
        <v>72</v>
      </c>
      <c r="N467" s="266" t="s">
        <v>369</v>
      </c>
      <c r="O467" s="266" t="s">
        <v>391</v>
      </c>
      <c r="P467" s="11" t="s">
        <v>394</v>
      </c>
      <c r="Q467" s="11" t="s">
        <v>421</v>
      </c>
      <c r="R467" s="11">
        <v>0</v>
      </c>
      <c r="S467" s="11">
        <v>0</v>
      </c>
      <c r="T467" s="11">
        <f>ABS(Table1[[#This Row],[Prod]]-Table1[[#This Row],[Planned]])</f>
        <v>0</v>
      </c>
      <c r="U467" s="213">
        <f>IF(ABS(Table1[[#This Row],[Prod]]-Table1[[#This Row],[Planned]])&gt;Table1[[#This Row],[Planned]],0,IF(Table1[[#This Row],[Planned]]=0,0,1-ABS(Table1[[#This Row],[Prod]]-Table1[[#This Row],[Planned]])/Table1[[#This Row],[Planned]]))</f>
        <v>0</v>
      </c>
      <c r="V467" s="11"/>
      <c r="W467" s="11"/>
      <c r="X467" s="27">
        <v>0</v>
      </c>
      <c r="Y467" s="11">
        <f>Table1[[#This Row],[Prod]]</f>
        <v>0</v>
      </c>
      <c r="Z467" s="11">
        <f>ABS(Table1[[#This Row],[Prod2]]-Table1[[#This Row],[Plan Revised]])</f>
        <v>0</v>
      </c>
      <c r="AA467" s="213">
        <f>IF(ABS(Table1[[#This Row],[Prod2]]-Table1[[#This Row],[Plan Revised]])&gt;Table1[[#This Row],[Plan Revised]],0,IF(Table1[[#This Row],[Plan Revised]]=0,0,1-ABS(Table1[[#This Row],[Prod2]]-Table1[[#This Row],[Plan Revised]])/Table1[[#This Row],[Plan Revised]]))</f>
        <v>0</v>
      </c>
      <c r="AB467" s="11"/>
      <c r="AC467" s="30"/>
      <c r="AD467"/>
      <c r="AF467"/>
    </row>
    <row r="468" spans="1:32">
      <c r="A468" s="15" t="str">
        <f>IF(Table1[Week]=WeekSel,"Yes","No")</f>
        <v>No</v>
      </c>
      <c r="B468" s="15" t="str">
        <f>IF((Table1[StartDate]&gt;=Date.GraphMin)*(Table1[StartDate]&lt;=Date.GraphMax)=1,"Yes","No")</f>
        <v>Yes</v>
      </c>
      <c r="C468" s="15" t="str">
        <f>IF(OR(Table1[[#This Row],[Site]]="FOOD MILLING",Table1[[#This Row],[Site]]="GODACO"), "No", "Yes")</f>
        <v>Yes</v>
      </c>
      <c r="D468" s="40">
        <f>MAX(DATE(Table1[Year],1,1),DATE(Table1[Year],1,1)-WEEKDAY(DATE(Table1[Year],1,1),2)+(Table1[WeekNum]-1)*7+1)</f>
        <v>44697</v>
      </c>
      <c r="E468" s="40">
        <f>MIN(DATE(Table1[Year]+1,1,0),DATE(Table1[Year],1,1)-WEEKDAY(DATE(Table1[Year],1,1),2)+Table1[WeekNum]*7)</f>
        <v>44703</v>
      </c>
      <c r="F468" s="15">
        <v>2022</v>
      </c>
      <c r="G468" s="15">
        <f t="shared" si="14"/>
        <v>5</v>
      </c>
      <c r="H468" s="15">
        <v>21</v>
      </c>
      <c r="I468" s="195" t="str">
        <f>"W" &amp;Table1[[#This Row],[WeekNum]]</f>
        <v>W21</v>
      </c>
      <c r="J468" s="195" t="str">
        <f t="shared" si="15"/>
        <v>22-W21</v>
      </c>
      <c r="K468" s="11" t="s">
        <v>519</v>
      </c>
      <c r="L468" s="11"/>
      <c r="M468" s="11" t="s">
        <v>72</v>
      </c>
      <c r="N468" s="266" t="s">
        <v>369</v>
      </c>
      <c r="O468" s="11" t="s">
        <v>371</v>
      </c>
      <c r="P468" s="11" t="s">
        <v>371</v>
      </c>
      <c r="Q468" s="11" t="s">
        <v>421</v>
      </c>
      <c r="R468" s="11">
        <v>0</v>
      </c>
      <c r="S468" s="11">
        <v>0</v>
      </c>
      <c r="T468" s="11">
        <f>ABS(Table1[[#This Row],[Prod]]-Table1[[#This Row],[Planned]])</f>
        <v>0</v>
      </c>
      <c r="U468" s="213">
        <f>IF(ABS(Table1[[#This Row],[Prod]]-Table1[[#This Row],[Planned]])&gt;Table1[[#This Row],[Planned]],0,IF(Table1[[#This Row],[Planned]]=0,0,1-ABS(Table1[[#This Row],[Prod]]-Table1[[#This Row],[Planned]])/Table1[[#This Row],[Planned]]))</f>
        <v>0</v>
      </c>
      <c r="V468" s="11"/>
      <c r="W468" s="11"/>
      <c r="X468" s="27">
        <v>0</v>
      </c>
      <c r="Y468" s="11">
        <f>Table1[[#This Row],[Prod]]</f>
        <v>0</v>
      </c>
      <c r="Z468" s="11">
        <f>ABS(Table1[[#This Row],[Prod2]]-Table1[[#This Row],[Plan Revised]])</f>
        <v>0</v>
      </c>
      <c r="AA468" s="213">
        <f>IF(ABS(Table1[[#This Row],[Prod2]]-Table1[[#This Row],[Plan Revised]])&gt;Table1[[#This Row],[Plan Revised]],0,IF(Table1[[#This Row],[Plan Revised]]=0,0,1-ABS(Table1[[#This Row],[Prod2]]-Table1[[#This Row],[Plan Revised]])/Table1[[#This Row],[Plan Revised]]))</f>
        <v>0</v>
      </c>
      <c r="AB468" s="11"/>
      <c r="AC468" s="30"/>
      <c r="AD468"/>
      <c r="AF468"/>
    </row>
    <row r="469" spans="1:32">
      <c r="A469" s="15" t="str">
        <f>IF(Table1[Week]=WeekSel,"Yes","No")</f>
        <v>No</v>
      </c>
      <c r="B469" s="15" t="str">
        <f>IF((Table1[StartDate]&gt;=Date.GraphMin)*(Table1[StartDate]&lt;=Date.GraphMax)=1,"Yes","No")</f>
        <v>Yes</v>
      </c>
      <c r="C469" s="15" t="str">
        <f>IF(OR(Table1[[#This Row],[Site]]="FOOD MILLING",Table1[[#This Row],[Site]]="GODACO"), "No", "Yes")</f>
        <v>Yes</v>
      </c>
      <c r="D469" s="40">
        <f>MAX(DATE(Table1[Year],1,1),DATE(Table1[Year],1,1)-WEEKDAY(DATE(Table1[Year],1,1),2)+(Table1[WeekNum]-1)*7+1)</f>
        <v>44697</v>
      </c>
      <c r="E469" s="40">
        <f>MIN(DATE(Table1[Year]+1,1,0),DATE(Table1[Year],1,1)-WEEKDAY(DATE(Table1[Year],1,1),2)+Table1[WeekNum]*7)</f>
        <v>44703</v>
      </c>
      <c r="F469" s="15">
        <v>2022</v>
      </c>
      <c r="G469" s="15">
        <f t="shared" si="14"/>
        <v>5</v>
      </c>
      <c r="H469" s="15">
        <v>21</v>
      </c>
      <c r="I469" s="195" t="str">
        <f>"W" &amp;Table1[[#This Row],[WeekNum]]</f>
        <v>W21</v>
      </c>
      <c r="J469" s="195" t="str">
        <f t="shared" si="15"/>
        <v>22-W21</v>
      </c>
      <c r="K469" s="11" t="s">
        <v>688</v>
      </c>
      <c r="L469" s="11"/>
      <c r="M469" s="11" t="s">
        <v>72</v>
      </c>
      <c r="N469" s="266" t="s">
        <v>369</v>
      </c>
      <c r="O469" s="266" t="s">
        <v>395</v>
      </c>
      <c r="P469" s="11" t="s">
        <v>396</v>
      </c>
      <c r="Q469" s="11" t="s">
        <v>421</v>
      </c>
      <c r="R469" s="11">
        <v>300</v>
      </c>
      <c r="S469" s="11">
        <v>305</v>
      </c>
      <c r="T469" s="11">
        <f>ABS(Table1[[#This Row],[Prod]]-Table1[[#This Row],[Planned]])</f>
        <v>5</v>
      </c>
      <c r="U469" s="213">
        <f>IF(ABS(Table1[[#This Row],[Prod]]-Table1[[#This Row],[Planned]])&gt;Table1[[#This Row],[Planned]],0,IF(Table1[[#This Row],[Planned]]=0,0,1-ABS(Table1[[#This Row],[Prod]]-Table1[[#This Row],[Planned]])/Table1[[#This Row],[Planned]]))</f>
        <v>0.98333333333333328</v>
      </c>
      <c r="V469" s="11"/>
      <c r="W469" s="11"/>
      <c r="X469" s="27">
        <v>300</v>
      </c>
      <c r="Y469" s="11">
        <f>Table1[[#This Row],[Prod]]</f>
        <v>305</v>
      </c>
      <c r="Z469" s="11">
        <f>ABS(Table1[[#This Row],[Prod2]]-Table1[[#This Row],[Plan Revised]])</f>
        <v>5</v>
      </c>
      <c r="AA469" s="213">
        <f>IF(ABS(Table1[[#This Row],[Prod2]]-Table1[[#This Row],[Plan Revised]])&gt;Table1[[#This Row],[Plan Revised]],0,IF(Table1[[#This Row],[Plan Revised]]=0,0,1-ABS(Table1[[#This Row],[Prod2]]-Table1[[#This Row],[Plan Revised]])/Table1[[#This Row],[Plan Revised]]))</f>
        <v>0.98333333333333328</v>
      </c>
      <c r="AB469" s="11"/>
      <c r="AC469" s="30"/>
      <c r="AD469"/>
      <c r="AF469"/>
    </row>
    <row r="470" spans="1:32">
      <c r="A470" s="15" t="str">
        <f>IF(Table1[Week]=WeekSel,"Yes","No")</f>
        <v>No</v>
      </c>
      <c r="B470" s="15" t="str">
        <f>IF((Table1[StartDate]&gt;=Date.GraphMin)*(Table1[StartDate]&lt;=Date.GraphMax)=1,"Yes","No")</f>
        <v>Yes</v>
      </c>
      <c r="C470" s="15" t="str">
        <f>IF(OR(Table1[[#This Row],[Site]]="FOOD MILLING",Table1[[#This Row],[Site]]="GODACO"), "No", "Yes")</f>
        <v>Yes</v>
      </c>
      <c r="D470" s="40">
        <f>MAX(DATE(Table1[Year],1,1),DATE(Table1[Year],1,1)-WEEKDAY(DATE(Table1[Year],1,1),2)+(Table1[WeekNum]-1)*7+1)</f>
        <v>44697</v>
      </c>
      <c r="E470" s="40">
        <f>MIN(DATE(Table1[Year]+1,1,0),DATE(Table1[Year],1,1)-WEEKDAY(DATE(Table1[Year],1,1),2)+Table1[WeekNum]*7)</f>
        <v>44703</v>
      </c>
      <c r="F470" s="15">
        <v>2022</v>
      </c>
      <c r="G470" s="15">
        <f t="shared" si="14"/>
        <v>5</v>
      </c>
      <c r="H470" s="15">
        <v>21</v>
      </c>
      <c r="I470" s="195" t="str">
        <f>"W" &amp;Table1[[#This Row],[WeekNum]]</f>
        <v>W21</v>
      </c>
      <c r="J470" s="195" t="str">
        <f t="shared" si="15"/>
        <v>22-W21</v>
      </c>
      <c r="K470" s="11" t="s">
        <v>689</v>
      </c>
      <c r="L470" s="11"/>
      <c r="M470" s="11" t="s">
        <v>72</v>
      </c>
      <c r="N470" s="266" t="s">
        <v>369</v>
      </c>
      <c r="O470" s="266" t="s">
        <v>395</v>
      </c>
      <c r="P470" s="11" t="s">
        <v>396</v>
      </c>
      <c r="Q470" s="11" t="s">
        <v>421</v>
      </c>
      <c r="R470" s="11">
        <v>300</v>
      </c>
      <c r="S470" s="11">
        <v>290</v>
      </c>
      <c r="T470" s="11">
        <f>ABS(Table1[[#This Row],[Prod]]-Table1[[#This Row],[Planned]])</f>
        <v>10</v>
      </c>
      <c r="U470" s="213">
        <f>IF(ABS(Table1[[#This Row],[Prod]]-Table1[[#This Row],[Planned]])&gt;Table1[[#This Row],[Planned]],0,IF(Table1[[#This Row],[Planned]]=0,0,1-ABS(Table1[[#This Row],[Prod]]-Table1[[#This Row],[Planned]])/Table1[[#This Row],[Planned]]))</f>
        <v>0.96666666666666667</v>
      </c>
      <c r="V470" s="11"/>
      <c r="W470" s="11"/>
      <c r="X470" s="27">
        <v>300</v>
      </c>
      <c r="Y470" s="11">
        <f>Table1[[#This Row],[Prod]]</f>
        <v>290</v>
      </c>
      <c r="Z470" s="11">
        <f>ABS(Table1[[#This Row],[Prod2]]-Table1[[#This Row],[Plan Revised]])</f>
        <v>10</v>
      </c>
      <c r="AA470" s="213">
        <f>IF(ABS(Table1[[#This Row],[Prod2]]-Table1[[#This Row],[Plan Revised]])&gt;Table1[[#This Row],[Plan Revised]],0,IF(Table1[[#This Row],[Plan Revised]]=0,0,1-ABS(Table1[[#This Row],[Prod2]]-Table1[[#This Row],[Plan Revised]])/Table1[[#This Row],[Plan Revised]]))</f>
        <v>0.96666666666666667</v>
      </c>
      <c r="AB470" s="11"/>
      <c r="AC470" s="30"/>
      <c r="AD470"/>
      <c r="AF470"/>
    </row>
    <row r="471" spans="1:32">
      <c r="A471" s="15" t="str">
        <f>IF(Table1[Week]=WeekSel,"Yes","No")</f>
        <v>No</v>
      </c>
      <c r="B471" s="15" t="str">
        <f>IF((Table1[StartDate]&gt;=Date.GraphMin)*(Table1[StartDate]&lt;=Date.GraphMax)=1,"Yes","No")</f>
        <v>Yes</v>
      </c>
      <c r="C471" s="15" t="str">
        <f>IF(OR(Table1[[#This Row],[Site]]="FOOD MILLING",Table1[[#This Row],[Site]]="GODACO"), "No", "Yes")</f>
        <v>Yes</v>
      </c>
      <c r="D471" s="40">
        <f>MAX(DATE(Table1[Year],1,1),DATE(Table1[Year],1,1)-WEEKDAY(DATE(Table1[Year],1,1),2)+(Table1[WeekNum]-1)*7+1)</f>
        <v>44697</v>
      </c>
      <c r="E471" s="40">
        <f>MIN(DATE(Table1[Year]+1,1,0),DATE(Table1[Year],1,1)-WEEKDAY(DATE(Table1[Year],1,1),2)+Table1[WeekNum]*7)</f>
        <v>44703</v>
      </c>
      <c r="F471" s="15">
        <v>2022</v>
      </c>
      <c r="G471" s="15">
        <f t="shared" si="14"/>
        <v>5</v>
      </c>
      <c r="H471" s="15">
        <v>21</v>
      </c>
      <c r="I471" s="195" t="str">
        <f>"W" &amp;Table1[[#This Row],[WeekNum]]</f>
        <v>W21</v>
      </c>
      <c r="J471" s="195" t="str">
        <f t="shared" si="15"/>
        <v>22-W21</v>
      </c>
      <c r="K471" s="11" t="s">
        <v>690</v>
      </c>
      <c r="L471" s="11"/>
      <c r="M471" s="11" t="s">
        <v>72</v>
      </c>
      <c r="N471" s="266" t="s">
        <v>369</v>
      </c>
      <c r="O471" s="266" t="s">
        <v>395</v>
      </c>
      <c r="P471" s="11" t="s">
        <v>396</v>
      </c>
      <c r="Q471" s="11" t="s">
        <v>421</v>
      </c>
      <c r="R471" s="11"/>
      <c r="S471" s="11">
        <v>0</v>
      </c>
      <c r="T471" s="11">
        <f>ABS(Table1[[#This Row],[Prod]]-Table1[[#This Row],[Planned]])</f>
        <v>0</v>
      </c>
      <c r="U471" s="213">
        <f>IF(ABS(Table1[[#This Row],[Prod]]-Table1[[#This Row],[Planned]])&gt;Table1[[#This Row],[Planned]],0,IF(Table1[[#This Row],[Planned]]=0,0,1-ABS(Table1[[#This Row],[Prod]]-Table1[[#This Row],[Planned]])/Table1[[#This Row],[Planned]]))</f>
        <v>0</v>
      </c>
      <c r="V471" s="11"/>
      <c r="W471" s="11"/>
      <c r="X471" s="27">
        <v>0</v>
      </c>
      <c r="Y471" s="11">
        <f>Table1[[#This Row],[Prod]]</f>
        <v>0</v>
      </c>
      <c r="Z471" s="11">
        <f>ABS(Table1[[#This Row],[Prod2]]-Table1[[#This Row],[Plan Revised]])</f>
        <v>0</v>
      </c>
      <c r="AA471" s="213">
        <f>IF(ABS(Table1[[#This Row],[Prod2]]-Table1[[#This Row],[Plan Revised]])&gt;Table1[[#This Row],[Plan Revised]],0,IF(Table1[[#This Row],[Plan Revised]]=0,0,1-ABS(Table1[[#This Row],[Prod2]]-Table1[[#This Row],[Plan Revised]])/Table1[[#This Row],[Plan Revised]]))</f>
        <v>0</v>
      </c>
      <c r="AB471" s="11"/>
      <c r="AC471" s="30"/>
      <c r="AD471"/>
      <c r="AF471"/>
    </row>
    <row r="472" spans="1:32">
      <c r="A472" s="15" t="str">
        <f>IF(Table1[Week]=WeekSel,"Yes","No")</f>
        <v>No</v>
      </c>
      <c r="B472" s="15" t="str">
        <f>IF((Table1[StartDate]&gt;=Date.GraphMin)*(Table1[StartDate]&lt;=Date.GraphMax)=1,"Yes","No")</f>
        <v>Yes</v>
      </c>
      <c r="C472" s="15" t="str">
        <f>IF(OR(Table1[[#This Row],[Site]]="FOOD MILLING",Table1[[#This Row],[Site]]="GODACO"), "No", "Yes")</f>
        <v>Yes</v>
      </c>
      <c r="D472" s="40">
        <f>MAX(DATE(Table1[Year],1,1),DATE(Table1[Year],1,1)-WEEKDAY(DATE(Table1[Year],1,1),2)+(Table1[WeekNum]-1)*7+1)</f>
        <v>44697</v>
      </c>
      <c r="E472" s="40">
        <f>MIN(DATE(Table1[Year]+1,1,0),DATE(Table1[Year],1,1)-WEEKDAY(DATE(Table1[Year],1,1),2)+Table1[WeekNum]*7)</f>
        <v>44703</v>
      </c>
      <c r="F472" s="15">
        <v>2022</v>
      </c>
      <c r="G472" s="15">
        <f t="shared" si="14"/>
        <v>5</v>
      </c>
      <c r="H472" s="15">
        <v>21</v>
      </c>
      <c r="I472" s="195" t="str">
        <f>"W" &amp;Table1[[#This Row],[WeekNum]]</f>
        <v>W21</v>
      </c>
      <c r="J472" s="195" t="str">
        <f t="shared" si="15"/>
        <v>22-W21</v>
      </c>
      <c r="K472" s="11" t="s">
        <v>691</v>
      </c>
      <c r="L472" s="11"/>
      <c r="M472" s="11" t="s">
        <v>72</v>
      </c>
      <c r="N472" s="266" t="s">
        <v>369</v>
      </c>
      <c r="O472" s="266" t="s">
        <v>389</v>
      </c>
      <c r="P472" s="11" t="s">
        <v>397</v>
      </c>
      <c r="Q472" s="11" t="s">
        <v>417</v>
      </c>
      <c r="R472" s="11">
        <v>0</v>
      </c>
      <c r="S472" s="11">
        <v>0</v>
      </c>
      <c r="T472" s="11">
        <f>ABS(Table1[[#This Row],[Prod]]-Table1[[#This Row],[Planned]])</f>
        <v>0</v>
      </c>
      <c r="U472" s="213">
        <f>IF(ABS(Table1[[#This Row],[Prod]]-Table1[[#This Row],[Planned]])&gt;Table1[[#This Row],[Planned]],0,IF(Table1[[#This Row],[Planned]]=0,0,1-ABS(Table1[[#This Row],[Prod]]-Table1[[#This Row],[Planned]])/Table1[[#This Row],[Planned]]))</f>
        <v>0</v>
      </c>
      <c r="V472" s="11"/>
      <c r="W472" s="11"/>
      <c r="X472" s="27">
        <v>0</v>
      </c>
      <c r="Y472" s="11">
        <f>Table1[[#This Row],[Prod]]</f>
        <v>0</v>
      </c>
      <c r="Z472" s="11">
        <f>ABS(Table1[[#This Row],[Prod2]]-Table1[[#This Row],[Plan Revised]])</f>
        <v>0</v>
      </c>
      <c r="AA472" s="213">
        <f>IF(ABS(Table1[[#This Row],[Prod2]]-Table1[[#This Row],[Plan Revised]])&gt;Table1[[#This Row],[Plan Revised]],0,IF(Table1[[#This Row],[Plan Revised]]=0,0,1-ABS(Table1[[#This Row],[Prod2]]-Table1[[#This Row],[Plan Revised]])/Table1[[#This Row],[Plan Revised]]))</f>
        <v>0</v>
      </c>
      <c r="AB472" s="11"/>
      <c r="AC472" s="30"/>
      <c r="AD472"/>
      <c r="AF472"/>
    </row>
    <row r="473" spans="1:32">
      <c r="A473" s="15" t="str">
        <f>IF(Table1[Week]=WeekSel,"Yes","No")</f>
        <v>No</v>
      </c>
      <c r="B473" s="15" t="str">
        <f>IF((Table1[StartDate]&gt;=Date.GraphMin)*(Table1[StartDate]&lt;=Date.GraphMax)=1,"Yes","No")</f>
        <v>Yes</v>
      </c>
      <c r="C473" s="15" t="str">
        <f>IF(OR(Table1[[#This Row],[Site]]="FOOD MILLING",Table1[[#This Row],[Site]]="GODACO"), "No", "Yes")</f>
        <v>Yes</v>
      </c>
      <c r="D473" s="40">
        <f>MAX(DATE(Table1[Year],1,1),DATE(Table1[Year],1,1)-WEEKDAY(DATE(Table1[Year],1,1),2)+(Table1[WeekNum]-1)*7+1)</f>
        <v>44697</v>
      </c>
      <c r="E473" s="40">
        <f>MIN(DATE(Table1[Year]+1,1,0),DATE(Table1[Year],1,1)-WEEKDAY(DATE(Table1[Year],1,1),2)+Table1[WeekNum]*7)</f>
        <v>44703</v>
      </c>
      <c r="F473" s="15">
        <v>2022</v>
      </c>
      <c r="G473" s="15">
        <f t="shared" si="14"/>
        <v>5</v>
      </c>
      <c r="H473" s="15">
        <v>21</v>
      </c>
      <c r="I473" s="195" t="str">
        <f>"W" &amp;Table1[[#This Row],[WeekNum]]</f>
        <v>W21</v>
      </c>
      <c r="J473" s="195" t="str">
        <f t="shared" si="15"/>
        <v>22-W21</v>
      </c>
      <c r="K473" s="11" t="s">
        <v>692</v>
      </c>
      <c r="L473" s="11"/>
      <c r="M473" s="11" t="s">
        <v>72</v>
      </c>
      <c r="N473" s="266" t="s">
        <v>369</v>
      </c>
      <c r="O473" s="266" t="s">
        <v>389</v>
      </c>
      <c r="P473" s="11" t="s">
        <v>397</v>
      </c>
      <c r="Q473" s="11" t="s">
        <v>417</v>
      </c>
      <c r="R473" s="11">
        <v>0</v>
      </c>
      <c r="S473" s="11">
        <v>0</v>
      </c>
      <c r="T473" s="11">
        <f>ABS(Table1[[#This Row],[Prod]]-Table1[[#This Row],[Planned]])</f>
        <v>0</v>
      </c>
      <c r="U473" s="213">
        <f>IF(ABS(Table1[[#This Row],[Prod]]-Table1[[#This Row],[Planned]])&gt;Table1[[#This Row],[Planned]],0,IF(Table1[[#This Row],[Planned]]=0,0,1-ABS(Table1[[#This Row],[Prod]]-Table1[[#This Row],[Planned]])/Table1[[#This Row],[Planned]]))</f>
        <v>0</v>
      </c>
      <c r="V473" s="11"/>
      <c r="W473" s="11"/>
      <c r="X473" s="27">
        <v>0</v>
      </c>
      <c r="Y473" s="11">
        <f>Table1[[#This Row],[Prod]]</f>
        <v>0</v>
      </c>
      <c r="Z473" s="11">
        <f>ABS(Table1[[#This Row],[Prod2]]-Table1[[#This Row],[Plan Revised]])</f>
        <v>0</v>
      </c>
      <c r="AA473" s="213">
        <f>IF(ABS(Table1[[#This Row],[Prod2]]-Table1[[#This Row],[Plan Revised]])&gt;Table1[[#This Row],[Plan Revised]],0,IF(Table1[[#This Row],[Plan Revised]]=0,0,1-ABS(Table1[[#This Row],[Prod2]]-Table1[[#This Row],[Plan Revised]])/Table1[[#This Row],[Plan Revised]]))</f>
        <v>0</v>
      </c>
      <c r="AB473" s="11"/>
      <c r="AC473" s="30"/>
      <c r="AD473"/>
      <c r="AF473"/>
    </row>
    <row r="474" spans="1:32">
      <c r="A474" s="15" t="str">
        <f>IF(Table1[Week]=WeekSel,"Yes","No")</f>
        <v>No</v>
      </c>
      <c r="B474" s="15" t="str">
        <f>IF((Table1[StartDate]&gt;=Date.GraphMin)*(Table1[StartDate]&lt;=Date.GraphMax)=1,"Yes","No")</f>
        <v>Yes</v>
      </c>
      <c r="C474" s="15" t="str">
        <f>IF(OR(Table1[[#This Row],[Site]]="FOOD MILLING",Table1[[#This Row],[Site]]="GODACO"), "No", "Yes")</f>
        <v>Yes</v>
      </c>
      <c r="D474" s="40">
        <f>MAX(DATE(Table1[Year],1,1),DATE(Table1[Year],1,1)-WEEKDAY(DATE(Table1[Year],1,1),2)+(Table1[WeekNum]-1)*7+1)</f>
        <v>44697</v>
      </c>
      <c r="E474" s="40">
        <f>MIN(DATE(Table1[Year]+1,1,0),DATE(Table1[Year],1,1)-WEEKDAY(DATE(Table1[Year],1,1),2)+Table1[WeekNum]*7)</f>
        <v>44703</v>
      </c>
      <c r="F474" s="15">
        <v>2022</v>
      </c>
      <c r="G474" s="15">
        <f t="shared" si="14"/>
        <v>5</v>
      </c>
      <c r="H474" s="15">
        <v>21</v>
      </c>
      <c r="I474" s="195" t="str">
        <f>"W" &amp;Table1[[#This Row],[WeekNum]]</f>
        <v>W21</v>
      </c>
      <c r="J474" s="195" t="str">
        <f t="shared" si="15"/>
        <v>22-W21</v>
      </c>
      <c r="K474" s="11" t="s">
        <v>693</v>
      </c>
      <c r="L474" s="11"/>
      <c r="M474" s="11" t="s">
        <v>72</v>
      </c>
      <c r="N474" s="266" t="s">
        <v>369</v>
      </c>
      <c r="O474" s="266" t="s">
        <v>389</v>
      </c>
      <c r="P474" s="11" t="s">
        <v>397</v>
      </c>
      <c r="Q474" s="11" t="s">
        <v>417</v>
      </c>
      <c r="R474" s="11">
        <v>3000</v>
      </c>
      <c r="S474" s="11">
        <v>2954</v>
      </c>
      <c r="T474" s="11">
        <f>ABS(Table1[[#This Row],[Prod]]-Table1[[#This Row],[Planned]])</f>
        <v>46</v>
      </c>
      <c r="U474" s="213">
        <f>IF(ABS(Table1[[#This Row],[Prod]]-Table1[[#This Row],[Planned]])&gt;Table1[[#This Row],[Planned]],0,IF(Table1[[#This Row],[Planned]]=0,0,1-ABS(Table1[[#This Row],[Prod]]-Table1[[#This Row],[Planned]])/Table1[[#This Row],[Planned]]))</f>
        <v>0.98466666666666669</v>
      </c>
      <c r="V474" s="11"/>
      <c r="W474" s="11"/>
      <c r="X474" s="27">
        <v>3000</v>
      </c>
      <c r="Y474" s="11">
        <f>Table1[[#This Row],[Prod]]</f>
        <v>2954</v>
      </c>
      <c r="Z474" s="11">
        <f>ABS(Table1[[#This Row],[Prod2]]-Table1[[#This Row],[Plan Revised]])</f>
        <v>46</v>
      </c>
      <c r="AA474" s="213">
        <f>IF(ABS(Table1[[#This Row],[Prod2]]-Table1[[#This Row],[Plan Revised]])&gt;Table1[[#This Row],[Plan Revised]],0,IF(Table1[[#This Row],[Plan Revised]]=0,0,1-ABS(Table1[[#This Row],[Prod2]]-Table1[[#This Row],[Plan Revised]])/Table1[[#This Row],[Plan Revised]]))</f>
        <v>0.98466666666666669</v>
      </c>
      <c r="AB474" s="11"/>
      <c r="AC474" s="30"/>
      <c r="AD474"/>
      <c r="AF474"/>
    </row>
    <row r="475" spans="1:32">
      <c r="A475" s="15" t="str">
        <f>IF(Table1[Week]=WeekSel,"Yes","No")</f>
        <v>No</v>
      </c>
      <c r="B475" s="15" t="str">
        <f>IF((Table1[StartDate]&gt;=Date.GraphMin)*(Table1[StartDate]&lt;=Date.GraphMax)=1,"Yes","No")</f>
        <v>Yes</v>
      </c>
      <c r="C475" s="15" t="str">
        <f>IF(OR(Table1[[#This Row],[Site]]="FOOD MILLING",Table1[[#This Row],[Site]]="GODACO"), "No", "Yes")</f>
        <v>Yes</v>
      </c>
      <c r="D475" s="40">
        <f>MAX(DATE(Table1[Year],1,1),DATE(Table1[Year],1,1)-WEEKDAY(DATE(Table1[Year],1,1),2)+(Table1[WeekNum]-1)*7+1)</f>
        <v>44697</v>
      </c>
      <c r="E475" s="40">
        <f>MIN(DATE(Table1[Year]+1,1,0),DATE(Table1[Year],1,1)-WEEKDAY(DATE(Table1[Year],1,1),2)+Table1[WeekNum]*7)</f>
        <v>44703</v>
      </c>
      <c r="F475" s="15">
        <v>2022</v>
      </c>
      <c r="G475" s="15">
        <f t="shared" si="14"/>
        <v>5</v>
      </c>
      <c r="H475" s="15">
        <v>21</v>
      </c>
      <c r="I475" s="195" t="str">
        <f>"W" &amp;Table1[[#This Row],[WeekNum]]</f>
        <v>W21</v>
      </c>
      <c r="J475" s="195" t="str">
        <f t="shared" si="15"/>
        <v>22-W21</v>
      </c>
      <c r="K475" s="11" t="s">
        <v>694</v>
      </c>
      <c r="L475" s="11"/>
      <c r="M475" s="11" t="s">
        <v>72</v>
      </c>
      <c r="N475" s="266" t="s">
        <v>369</v>
      </c>
      <c r="O475" s="266" t="s">
        <v>395</v>
      </c>
      <c r="P475" s="11" t="s">
        <v>396</v>
      </c>
      <c r="Q475" s="11" t="s">
        <v>421</v>
      </c>
      <c r="R475" s="11">
        <v>200</v>
      </c>
      <c r="S475" s="11">
        <v>202</v>
      </c>
      <c r="T475" s="11">
        <f>ABS(Table1[[#This Row],[Prod]]-Table1[[#This Row],[Planned]])</f>
        <v>2</v>
      </c>
      <c r="U475" s="213">
        <f>IF(ABS(Table1[[#This Row],[Prod]]-Table1[[#This Row],[Planned]])&gt;Table1[[#This Row],[Planned]],0,IF(Table1[[#This Row],[Planned]]=0,0,1-ABS(Table1[[#This Row],[Prod]]-Table1[[#This Row],[Planned]])/Table1[[#This Row],[Planned]]))</f>
        <v>0.99</v>
      </c>
      <c r="V475" s="11"/>
      <c r="W475" s="11"/>
      <c r="X475" s="27">
        <v>200</v>
      </c>
      <c r="Y475" s="11">
        <f>Table1[[#This Row],[Prod]]</f>
        <v>202</v>
      </c>
      <c r="Z475" s="11">
        <f>ABS(Table1[[#This Row],[Prod2]]-Table1[[#This Row],[Plan Revised]])</f>
        <v>2</v>
      </c>
      <c r="AA475" s="213">
        <f>IF(ABS(Table1[[#This Row],[Prod2]]-Table1[[#This Row],[Plan Revised]])&gt;Table1[[#This Row],[Plan Revised]],0,IF(Table1[[#This Row],[Plan Revised]]=0,0,1-ABS(Table1[[#This Row],[Prod2]]-Table1[[#This Row],[Plan Revised]])/Table1[[#This Row],[Plan Revised]]))</f>
        <v>0.99</v>
      </c>
      <c r="AB475" s="11"/>
      <c r="AC475" s="30"/>
      <c r="AD475"/>
      <c r="AF475"/>
    </row>
    <row r="476" spans="1:32">
      <c r="A476" s="15" t="str">
        <f>IF(Table1[Week]=WeekSel,"Yes","No")</f>
        <v>No</v>
      </c>
      <c r="B476" s="15" t="str">
        <f>IF((Table1[StartDate]&gt;=Date.GraphMin)*(Table1[StartDate]&lt;=Date.GraphMax)=1,"Yes","No")</f>
        <v>Yes</v>
      </c>
      <c r="C476" s="15" t="str">
        <f>IF(OR(Table1[[#This Row],[Site]]="FOOD MILLING",Table1[[#This Row],[Site]]="GODACO"), "No", "Yes")</f>
        <v>Yes</v>
      </c>
      <c r="D476" s="40">
        <f>MAX(DATE(Table1[Year],1,1),DATE(Table1[Year],1,1)-WEEKDAY(DATE(Table1[Year],1,1),2)+(Table1[WeekNum]-1)*7+1)</f>
        <v>44697</v>
      </c>
      <c r="E476" s="40">
        <f>MIN(DATE(Table1[Year]+1,1,0),DATE(Table1[Year],1,1)-WEEKDAY(DATE(Table1[Year],1,1),2)+Table1[WeekNum]*7)</f>
        <v>44703</v>
      </c>
      <c r="F476" s="15">
        <v>2022</v>
      </c>
      <c r="G476" s="15">
        <f t="shared" si="14"/>
        <v>5</v>
      </c>
      <c r="H476" s="15">
        <v>21</v>
      </c>
      <c r="I476" s="195" t="str">
        <f>"W" &amp;Table1[[#This Row],[WeekNum]]</f>
        <v>W21</v>
      </c>
      <c r="J476" s="195" t="str">
        <f t="shared" si="15"/>
        <v>22-W21</v>
      </c>
      <c r="K476" s="11" t="s">
        <v>695</v>
      </c>
      <c r="L476" s="11"/>
      <c r="M476" s="11" t="s">
        <v>72</v>
      </c>
      <c r="N476" s="266" t="s">
        <v>369</v>
      </c>
      <c r="O476" s="266" t="s">
        <v>395</v>
      </c>
      <c r="P476" s="11" t="s">
        <v>396</v>
      </c>
      <c r="Q476" s="11" t="s">
        <v>421</v>
      </c>
      <c r="R476" s="11">
        <v>1000</v>
      </c>
      <c r="S476" s="11">
        <v>1900</v>
      </c>
      <c r="T476" s="11">
        <f>ABS(Table1[[#This Row],[Prod]]-Table1[[#This Row],[Planned]])</f>
        <v>900</v>
      </c>
      <c r="U476" s="213">
        <f>IF(ABS(Table1[[#This Row],[Prod]]-Table1[[#This Row],[Planned]])&gt;Table1[[#This Row],[Planned]],0,IF(Table1[[#This Row],[Planned]]=0,0,1-ABS(Table1[[#This Row],[Prod]]-Table1[[#This Row],[Planned]])/Table1[[#This Row],[Planned]]))</f>
        <v>9.9999999999999978E-2</v>
      </c>
      <c r="V476" s="11"/>
      <c r="W476" s="11"/>
      <c r="X476" s="27">
        <v>1800</v>
      </c>
      <c r="Y476" s="11">
        <f>Table1[[#This Row],[Prod]]</f>
        <v>1900</v>
      </c>
      <c r="Z476" s="11">
        <f>ABS(Table1[[#This Row],[Prod2]]-Table1[[#This Row],[Plan Revised]])</f>
        <v>100</v>
      </c>
      <c r="AA476" s="213">
        <f>IF(ABS(Table1[[#This Row],[Prod2]]-Table1[[#This Row],[Plan Revised]])&gt;Table1[[#This Row],[Plan Revised]],0,IF(Table1[[#This Row],[Plan Revised]]=0,0,1-ABS(Table1[[#This Row],[Prod2]]-Table1[[#This Row],[Plan Revised]])/Table1[[#This Row],[Plan Revised]]))</f>
        <v>0.94444444444444442</v>
      </c>
      <c r="AB476" s="11"/>
      <c r="AC476" s="30"/>
      <c r="AD476"/>
      <c r="AF476"/>
    </row>
    <row r="477" spans="1:32">
      <c r="A477" s="15" t="str">
        <f>IF(Table1[Week]=WeekSel,"Yes","No")</f>
        <v>No</v>
      </c>
      <c r="B477" s="15" t="str">
        <f>IF((Table1[StartDate]&gt;=Date.GraphMin)*(Table1[StartDate]&lt;=Date.GraphMax)=1,"Yes","No")</f>
        <v>Yes</v>
      </c>
      <c r="C477" s="15" t="str">
        <f>IF(OR(Table1[[#This Row],[Site]]="FOOD MILLING",Table1[[#This Row],[Site]]="GODACO"), "No", "Yes")</f>
        <v>Yes</v>
      </c>
      <c r="D477" s="40">
        <f>MAX(DATE(Table1[Year],1,1),DATE(Table1[Year],1,1)-WEEKDAY(DATE(Table1[Year],1,1),2)+(Table1[WeekNum]-1)*7+1)</f>
        <v>44697</v>
      </c>
      <c r="E477" s="40">
        <f>MIN(DATE(Table1[Year]+1,1,0),DATE(Table1[Year],1,1)-WEEKDAY(DATE(Table1[Year],1,1),2)+Table1[WeekNum]*7)</f>
        <v>44703</v>
      </c>
      <c r="F477" s="15">
        <v>2022</v>
      </c>
      <c r="G477" s="15">
        <f t="shared" si="14"/>
        <v>5</v>
      </c>
      <c r="H477" s="15">
        <v>21</v>
      </c>
      <c r="I477" s="195" t="str">
        <f>"W" &amp;Table1[[#This Row],[WeekNum]]</f>
        <v>W21</v>
      </c>
      <c r="J477" s="195" t="str">
        <f t="shared" si="15"/>
        <v>22-W21</v>
      </c>
      <c r="K477" s="11" t="s">
        <v>696</v>
      </c>
      <c r="L477" s="11"/>
      <c r="M477" s="11" t="s">
        <v>72</v>
      </c>
      <c r="N477" s="266" t="s">
        <v>369</v>
      </c>
      <c r="O477" s="266" t="s">
        <v>398</v>
      </c>
      <c r="P477" s="11" t="s">
        <v>399</v>
      </c>
      <c r="Q477" s="11" t="s">
        <v>421</v>
      </c>
      <c r="R477" s="11">
        <v>250</v>
      </c>
      <c r="S477" s="11">
        <v>237</v>
      </c>
      <c r="T477" s="11">
        <f>ABS(Table1[[#This Row],[Prod]]-Table1[[#This Row],[Planned]])</f>
        <v>13</v>
      </c>
      <c r="U477" s="213">
        <f>IF(ABS(Table1[[#This Row],[Prod]]-Table1[[#This Row],[Planned]])&gt;Table1[[#This Row],[Planned]],0,IF(Table1[[#This Row],[Planned]]=0,0,1-ABS(Table1[[#This Row],[Prod]]-Table1[[#This Row],[Planned]])/Table1[[#This Row],[Planned]]))</f>
        <v>0.94799999999999995</v>
      </c>
      <c r="V477" s="11"/>
      <c r="W477" s="11"/>
      <c r="X477" s="27">
        <v>225</v>
      </c>
      <c r="Y477" s="11">
        <f>Table1[[#This Row],[Prod]]</f>
        <v>237</v>
      </c>
      <c r="Z477" s="11">
        <f>ABS(Table1[[#This Row],[Prod2]]-Table1[[#This Row],[Plan Revised]])</f>
        <v>12</v>
      </c>
      <c r="AA477" s="213">
        <f>IF(ABS(Table1[[#This Row],[Prod2]]-Table1[[#This Row],[Plan Revised]])&gt;Table1[[#This Row],[Plan Revised]],0,IF(Table1[[#This Row],[Plan Revised]]=0,0,1-ABS(Table1[[#This Row],[Prod2]]-Table1[[#This Row],[Plan Revised]])/Table1[[#This Row],[Plan Revised]]))</f>
        <v>0.94666666666666666</v>
      </c>
      <c r="AB477" s="11"/>
      <c r="AC477" s="30"/>
      <c r="AD477"/>
      <c r="AF477"/>
    </row>
    <row r="478" spans="1:32">
      <c r="A478" s="15" t="str">
        <f>IF(Table1[Week]=WeekSel,"Yes","No")</f>
        <v>No</v>
      </c>
      <c r="B478" s="15" t="str">
        <f>IF((Table1[StartDate]&gt;=Date.GraphMin)*(Table1[StartDate]&lt;=Date.GraphMax)=1,"Yes","No")</f>
        <v>Yes</v>
      </c>
      <c r="C478" s="15" t="str">
        <f>IF(OR(Table1[[#This Row],[Site]]="FOOD MILLING",Table1[[#This Row],[Site]]="GODACO"), "No", "Yes")</f>
        <v>Yes</v>
      </c>
      <c r="D478" s="40">
        <f>MAX(DATE(Table1[Year],1,1),DATE(Table1[Year],1,1)-WEEKDAY(DATE(Table1[Year],1,1),2)+(Table1[WeekNum]-1)*7+1)</f>
        <v>44697</v>
      </c>
      <c r="E478" s="40">
        <f>MIN(DATE(Table1[Year]+1,1,0),DATE(Table1[Year],1,1)-WEEKDAY(DATE(Table1[Year],1,1),2)+Table1[WeekNum]*7)</f>
        <v>44703</v>
      </c>
      <c r="F478" s="15">
        <v>2022</v>
      </c>
      <c r="G478" s="15">
        <f t="shared" si="14"/>
        <v>5</v>
      </c>
      <c r="H478" s="15">
        <v>21</v>
      </c>
      <c r="I478" s="195" t="str">
        <f>"W" &amp;Table1[[#This Row],[WeekNum]]</f>
        <v>W21</v>
      </c>
      <c r="J478" s="195" t="str">
        <f t="shared" si="15"/>
        <v>22-W21</v>
      </c>
      <c r="K478" s="11" t="s">
        <v>697</v>
      </c>
      <c r="L478" s="11"/>
      <c r="M478" s="11" t="s">
        <v>72</v>
      </c>
      <c r="N478" s="266" t="s">
        <v>369</v>
      </c>
      <c r="O478" s="266" t="s">
        <v>391</v>
      </c>
      <c r="P478" s="11" t="s">
        <v>393</v>
      </c>
      <c r="Q478" s="11" t="s">
        <v>421</v>
      </c>
      <c r="R478" s="11">
        <v>0</v>
      </c>
      <c r="S478" s="11">
        <v>0</v>
      </c>
      <c r="T478" s="11">
        <f>ABS(Table1[[#This Row],[Prod]]-Table1[[#This Row],[Planned]])</f>
        <v>0</v>
      </c>
      <c r="U478" s="213">
        <f>IF(ABS(Table1[[#This Row],[Prod]]-Table1[[#This Row],[Planned]])&gt;Table1[[#This Row],[Planned]],0,IF(Table1[[#This Row],[Planned]]=0,0,1-ABS(Table1[[#This Row],[Prod]]-Table1[[#This Row],[Planned]])/Table1[[#This Row],[Planned]]))</f>
        <v>0</v>
      </c>
      <c r="V478" s="11"/>
      <c r="W478" s="11"/>
      <c r="X478" s="27">
        <v>0</v>
      </c>
      <c r="Y478" s="11">
        <f>Table1[[#This Row],[Prod]]</f>
        <v>0</v>
      </c>
      <c r="Z478" s="11">
        <f>ABS(Table1[[#This Row],[Prod2]]-Table1[[#This Row],[Plan Revised]])</f>
        <v>0</v>
      </c>
      <c r="AA478" s="213">
        <f>IF(ABS(Table1[[#This Row],[Prod2]]-Table1[[#This Row],[Plan Revised]])&gt;Table1[[#This Row],[Plan Revised]],0,IF(Table1[[#This Row],[Plan Revised]]=0,0,1-ABS(Table1[[#This Row],[Prod2]]-Table1[[#This Row],[Plan Revised]])/Table1[[#This Row],[Plan Revised]]))</f>
        <v>0</v>
      </c>
      <c r="AB478" s="11"/>
      <c r="AC478" s="30"/>
      <c r="AD478"/>
      <c r="AF478"/>
    </row>
    <row r="479" spans="1:32">
      <c r="A479" s="15" t="str">
        <f>IF(Table1[Week]=WeekSel,"Yes","No")</f>
        <v>No</v>
      </c>
      <c r="B479" s="15" t="str">
        <f>IF((Table1[StartDate]&gt;=Date.GraphMin)*(Table1[StartDate]&lt;=Date.GraphMax)=1,"Yes","No")</f>
        <v>Yes</v>
      </c>
      <c r="C479" s="15" t="str">
        <f>IF(OR(Table1[[#This Row],[Site]]="FOOD MILLING",Table1[[#This Row],[Site]]="GODACO"), "No", "Yes")</f>
        <v>Yes</v>
      </c>
      <c r="D479" s="40">
        <f>MAX(DATE(Table1[Year],1,1),DATE(Table1[Year],1,1)-WEEKDAY(DATE(Table1[Year],1,1),2)+(Table1[WeekNum]-1)*7+1)</f>
        <v>44697</v>
      </c>
      <c r="E479" s="40">
        <f>MIN(DATE(Table1[Year]+1,1,0),DATE(Table1[Year],1,1)-WEEKDAY(DATE(Table1[Year],1,1),2)+Table1[WeekNum]*7)</f>
        <v>44703</v>
      </c>
      <c r="F479" s="15">
        <v>2022</v>
      </c>
      <c r="G479" s="15">
        <f t="shared" si="14"/>
        <v>5</v>
      </c>
      <c r="H479" s="15">
        <v>21</v>
      </c>
      <c r="I479" s="195" t="str">
        <f>"W" &amp;Table1[[#This Row],[WeekNum]]</f>
        <v>W21</v>
      </c>
      <c r="J479" s="195" t="str">
        <f t="shared" si="15"/>
        <v>22-W21</v>
      </c>
      <c r="K479" s="11" t="s">
        <v>698</v>
      </c>
      <c r="L479" s="11"/>
      <c r="M479" s="11" t="s">
        <v>72</v>
      </c>
      <c r="N479" s="266" t="s">
        <v>369</v>
      </c>
      <c r="O479" s="266" t="s">
        <v>398</v>
      </c>
      <c r="P479" s="11" t="s">
        <v>399</v>
      </c>
      <c r="Q479" s="11" t="s">
        <v>421</v>
      </c>
      <c r="R479" s="11">
        <v>150</v>
      </c>
      <c r="S479" s="11">
        <v>156</v>
      </c>
      <c r="T479" s="11">
        <f>ABS(Table1[[#This Row],[Prod]]-Table1[[#This Row],[Planned]])</f>
        <v>6</v>
      </c>
      <c r="U479" s="213">
        <f>IF(ABS(Table1[[#This Row],[Prod]]-Table1[[#This Row],[Planned]])&gt;Table1[[#This Row],[Planned]],0,IF(Table1[[#This Row],[Planned]]=0,0,1-ABS(Table1[[#This Row],[Prod]]-Table1[[#This Row],[Planned]])/Table1[[#This Row],[Planned]]))</f>
        <v>0.96</v>
      </c>
      <c r="V479" s="11"/>
      <c r="W479" s="11"/>
      <c r="X479" s="27">
        <v>150</v>
      </c>
      <c r="Y479" s="11">
        <f>Table1[[#This Row],[Prod]]</f>
        <v>156</v>
      </c>
      <c r="Z479" s="11">
        <f>ABS(Table1[[#This Row],[Prod2]]-Table1[[#This Row],[Plan Revised]])</f>
        <v>6</v>
      </c>
      <c r="AA479" s="213">
        <f>IF(ABS(Table1[[#This Row],[Prod2]]-Table1[[#This Row],[Plan Revised]])&gt;Table1[[#This Row],[Plan Revised]],0,IF(Table1[[#This Row],[Plan Revised]]=0,0,1-ABS(Table1[[#This Row],[Prod2]]-Table1[[#This Row],[Plan Revised]])/Table1[[#This Row],[Plan Revised]]))</f>
        <v>0.96</v>
      </c>
      <c r="AB479" s="11"/>
      <c r="AC479" s="30"/>
      <c r="AD479"/>
      <c r="AF479"/>
    </row>
    <row r="480" spans="1:32">
      <c r="A480" s="15" t="str">
        <f>IF(Table1[Week]=WeekSel,"Yes","No")</f>
        <v>No</v>
      </c>
      <c r="B480" s="15" t="str">
        <f>IF((Table1[StartDate]&gt;=Date.GraphMin)*(Table1[StartDate]&lt;=Date.GraphMax)=1,"Yes","No")</f>
        <v>Yes</v>
      </c>
      <c r="C480" s="15" t="str">
        <f>IF(OR(Table1[[#This Row],[Site]]="FOOD MILLING",Table1[[#This Row],[Site]]="GODACO"), "No", "Yes")</f>
        <v>Yes</v>
      </c>
      <c r="D480" s="40">
        <f>MAX(DATE(Table1[Year],1,1),DATE(Table1[Year],1,1)-WEEKDAY(DATE(Table1[Year],1,1),2)+(Table1[WeekNum]-1)*7+1)</f>
        <v>44697</v>
      </c>
      <c r="E480" s="40">
        <f>MIN(DATE(Table1[Year]+1,1,0),DATE(Table1[Year],1,1)-WEEKDAY(DATE(Table1[Year],1,1),2)+Table1[WeekNum]*7)</f>
        <v>44703</v>
      </c>
      <c r="F480" s="15">
        <v>2022</v>
      </c>
      <c r="G480" s="15">
        <f t="shared" si="14"/>
        <v>5</v>
      </c>
      <c r="H480" s="15">
        <v>21</v>
      </c>
      <c r="I480" s="195" t="str">
        <f>"W" &amp;Table1[[#This Row],[WeekNum]]</f>
        <v>W21</v>
      </c>
      <c r="J480" s="195" t="str">
        <f t="shared" si="15"/>
        <v>22-W21</v>
      </c>
      <c r="K480" s="11" t="s">
        <v>699</v>
      </c>
      <c r="L480" s="11"/>
      <c r="M480" s="11" t="s">
        <v>72</v>
      </c>
      <c r="N480" s="266" t="s">
        <v>369</v>
      </c>
      <c r="O480" s="266" t="s">
        <v>398</v>
      </c>
      <c r="P480" s="11" t="s">
        <v>399</v>
      </c>
      <c r="Q480" s="11" t="s">
        <v>421</v>
      </c>
      <c r="R480" s="11">
        <v>500</v>
      </c>
      <c r="S480" s="11">
        <v>405</v>
      </c>
      <c r="T480" s="11">
        <f>ABS(Table1[[#This Row],[Prod]]-Table1[[#This Row],[Planned]])</f>
        <v>95</v>
      </c>
      <c r="U480" s="213">
        <f>IF(ABS(Table1[[#This Row],[Prod]]-Table1[[#This Row],[Planned]])&gt;Table1[[#This Row],[Planned]],0,IF(Table1[[#This Row],[Planned]]=0,0,1-ABS(Table1[[#This Row],[Prod]]-Table1[[#This Row],[Planned]])/Table1[[#This Row],[Planned]]))</f>
        <v>0.81</v>
      </c>
      <c r="V480" s="11"/>
      <c r="W480" s="11"/>
      <c r="X480" s="27">
        <v>400</v>
      </c>
      <c r="Y480" s="11">
        <f>Table1[[#This Row],[Prod]]</f>
        <v>405</v>
      </c>
      <c r="Z480" s="11">
        <f>ABS(Table1[[#This Row],[Prod2]]-Table1[[#This Row],[Plan Revised]])</f>
        <v>5</v>
      </c>
      <c r="AA480" s="213">
        <f>IF(ABS(Table1[[#This Row],[Prod2]]-Table1[[#This Row],[Plan Revised]])&gt;Table1[[#This Row],[Plan Revised]],0,IF(Table1[[#This Row],[Plan Revised]]=0,0,1-ABS(Table1[[#This Row],[Prod2]]-Table1[[#This Row],[Plan Revised]])/Table1[[#This Row],[Plan Revised]]))</f>
        <v>0.98750000000000004</v>
      </c>
      <c r="AB480" s="11"/>
      <c r="AC480" s="30"/>
      <c r="AD480"/>
      <c r="AF480"/>
    </row>
    <row r="481" spans="1:32">
      <c r="A481" s="15" t="str">
        <f>IF(Table1[Week]=WeekSel,"Yes","No")</f>
        <v>No</v>
      </c>
      <c r="B481" s="15" t="str">
        <f>IF((Table1[StartDate]&gt;=Date.GraphMin)*(Table1[StartDate]&lt;=Date.GraphMax)=1,"Yes","No")</f>
        <v>Yes</v>
      </c>
      <c r="C481" s="15" t="str">
        <f>IF(OR(Table1[[#This Row],[Site]]="FOOD MILLING",Table1[[#This Row],[Site]]="GODACO"), "No", "Yes")</f>
        <v>Yes</v>
      </c>
      <c r="D481" s="40">
        <f>MAX(DATE(Table1[Year],1,1),DATE(Table1[Year],1,1)-WEEKDAY(DATE(Table1[Year],1,1),2)+(Table1[WeekNum]-1)*7+1)</f>
        <v>44697</v>
      </c>
      <c r="E481" s="40">
        <f>MIN(DATE(Table1[Year]+1,1,0),DATE(Table1[Year],1,1)-WEEKDAY(DATE(Table1[Year],1,1),2)+Table1[WeekNum]*7)</f>
        <v>44703</v>
      </c>
      <c r="F481" s="15">
        <v>2022</v>
      </c>
      <c r="G481" s="15">
        <f t="shared" si="14"/>
        <v>5</v>
      </c>
      <c r="H481" s="15">
        <v>21</v>
      </c>
      <c r="I481" s="195" t="str">
        <f>"W" &amp;Table1[[#This Row],[WeekNum]]</f>
        <v>W21</v>
      </c>
      <c r="J481" s="195" t="str">
        <f t="shared" si="15"/>
        <v>22-W21</v>
      </c>
      <c r="K481" s="11" t="s">
        <v>700</v>
      </c>
      <c r="L481" s="11"/>
      <c r="M481" s="11" t="s">
        <v>72</v>
      </c>
      <c r="N481" s="266" t="s">
        <v>369</v>
      </c>
      <c r="O481" s="266" t="s">
        <v>398</v>
      </c>
      <c r="P481" s="11" t="s">
        <v>399</v>
      </c>
      <c r="Q481" s="11" t="s">
        <v>421</v>
      </c>
      <c r="R481" s="11">
        <v>4750</v>
      </c>
      <c r="S481" s="11">
        <v>5229</v>
      </c>
      <c r="T481" s="11">
        <f>ABS(Table1[[#This Row],[Prod]]-Table1[[#This Row],[Planned]])</f>
        <v>479</v>
      </c>
      <c r="U481" s="213">
        <f>IF(ABS(Table1[[#This Row],[Prod]]-Table1[[#This Row],[Planned]])&gt;Table1[[#This Row],[Planned]],0,IF(Table1[[#This Row],[Planned]]=0,0,1-ABS(Table1[[#This Row],[Prod]]-Table1[[#This Row],[Planned]])/Table1[[#This Row],[Planned]]))</f>
        <v>0.89915789473684216</v>
      </c>
      <c r="V481" s="11"/>
      <c r="W481" s="11"/>
      <c r="X481" s="27">
        <v>5250</v>
      </c>
      <c r="Y481" s="11">
        <f>Table1[[#This Row],[Prod]]</f>
        <v>5229</v>
      </c>
      <c r="Z481" s="11">
        <f>ABS(Table1[[#This Row],[Prod2]]-Table1[[#This Row],[Plan Revised]])</f>
        <v>21</v>
      </c>
      <c r="AA481" s="213">
        <f>IF(ABS(Table1[[#This Row],[Prod2]]-Table1[[#This Row],[Plan Revised]])&gt;Table1[[#This Row],[Plan Revised]],0,IF(Table1[[#This Row],[Plan Revised]]=0,0,1-ABS(Table1[[#This Row],[Prod2]]-Table1[[#This Row],[Plan Revised]])/Table1[[#This Row],[Plan Revised]]))</f>
        <v>0.996</v>
      </c>
      <c r="AB481" s="11"/>
      <c r="AC481" s="30"/>
      <c r="AD481"/>
      <c r="AF481"/>
    </row>
    <row r="482" spans="1:32">
      <c r="A482" s="15" t="str">
        <f>IF(Table1[Week]=WeekSel,"Yes","No")</f>
        <v>No</v>
      </c>
      <c r="B482" s="15" t="str">
        <f>IF((Table1[StartDate]&gt;=Date.GraphMin)*(Table1[StartDate]&lt;=Date.GraphMax)=1,"Yes","No")</f>
        <v>Yes</v>
      </c>
      <c r="C482" s="15" t="str">
        <f>IF(OR(Table1[[#This Row],[Site]]="FOOD MILLING",Table1[[#This Row],[Site]]="GODACO"), "No", "Yes")</f>
        <v>Yes</v>
      </c>
      <c r="D482" s="40">
        <f>MAX(DATE(Table1[Year],1,1),DATE(Table1[Year],1,1)-WEEKDAY(DATE(Table1[Year],1,1),2)+(Table1[WeekNum]-1)*7+1)</f>
        <v>44697</v>
      </c>
      <c r="E482" s="40">
        <f>MIN(DATE(Table1[Year]+1,1,0),DATE(Table1[Year],1,1)-WEEKDAY(DATE(Table1[Year],1,1),2)+Table1[WeekNum]*7)</f>
        <v>44703</v>
      </c>
      <c r="F482" s="15">
        <v>2022</v>
      </c>
      <c r="G482" s="15">
        <f t="shared" si="14"/>
        <v>5</v>
      </c>
      <c r="H482" s="15">
        <v>21</v>
      </c>
      <c r="I482" s="195" t="str">
        <f>"W" &amp;Table1[[#This Row],[WeekNum]]</f>
        <v>W21</v>
      </c>
      <c r="J482" s="195" t="str">
        <f t="shared" si="15"/>
        <v>22-W21</v>
      </c>
      <c r="K482" s="11" t="s">
        <v>701</v>
      </c>
      <c r="L482" s="11"/>
      <c r="M482" s="11" t="s">
        <v>72</v>
      </c>
      <c r="N482" s="266" t="s">
        <v>369</v>
      </c>
      <c r="O482" s="266" t="s">
        <v>398</v>
      </c>
      <c r="P482" s="11" t="s">
        <v>399</v>
      </c>
      <c r="Q482" s="11" t="s">
        <v>421</v>
      </c>
      <c r="R482" s="11">
        <v>200</v>
      </c>
      <c r="S482" s="11">
        <v>0</v>
      </c>
      <c r="T482" s="11">
        <f>ABS(Table1[[#This Row],[Prod]]-Table1[[#This Row],[Planned]])</f>
        <v>200</v>
      </c>
      <c r="U482" s="213">
        <f>IF(ABS(Table1[[#This Row],[Prod]]-Table1[[#This Row],[Planned]])&gt;Table1[[#This Row],[Planned]],0,IF(Table1[[#This Row],[Planned]]=0,0,1-ABS(Table1[[#This Row],[Prod]]-Table1[[#This Row],[Planned]])/Table1[[#This Row],[Planned]]))</f>
        <v>0</v>
      </c>
      <c r="V482" s="11"/>
      <c r="W482" s="11"/>
      <c r="X482" s="27">
        <v>0</v>
      </c>
      <c r="Y482" s="11">
        <f>Table1[[#This Row],[Prod]]</f>
        <v>0</v>
      </c>
      <c r="Z482" s="11">
        <f>ABS(Table1[[#This Row],[Prod2]]-Table1[[#This Row],[Plan Revised]])</f>
        <v>0</v>
      </c>
      <c r="AA482" s="213">
        <f>IF(ABS(Table1[[#This Row],[Prod2]]-Table1[[#This Row],[Plan Revised]])&gt;Table1[[#This Row],[Plan Revised]],0,IF(Table1[[#This Row],[Plan Revised]]=0,0,1-ABS(Table1[[#This Row],[Prod2]]-Table1[[#This Row],[Plan Revised]])/Table1[[#This Row],[Plan Revised]]))</f>
        <v>0</v>
      </c>
      <c r="AB482" s="11"/>
      <c r="AC482" s="30"/>
      <c r="AD482"/>
      <c r="AF482"/>
    </row>
    <row r="483" spans="1:32">
      <c r="A483" s="15" t="str">
        <f>IF(Table1[Week]=WeekSel,"Yes","No")</f>
        <v>No</v>
      </c>
      <c r="B483" s="15" t="str">
        <f>IF((Table1[StartDate]&gt;=Date.GraphMin)*(Table1[StartDate]&lt;=Date.GraphMax)=1,"Yes","No")</f>
        <v>Yes</v>
      </c>
      <c r="C483" s="15" t="str">
        <f>IF(OR(Table1[[#This Row],[Site]]="FOOD MILLING",Table1[[#This Row],[Site]]="GODACO"), "No", "Yes")</f>
        <v>Yes</v>
      </c>
      <c r="D483" s="40">
        <f>MAX(DATE(Table1[Year],1,1),DATE(Table1[Year],1,1)-WEEKDAY(DATE(Table1[Year],1,1),2)+(Table1[WeekNum]-1)*7+1)</f>
        <v>44697</v>
      </c>
      <c r="E483" s="40">
        <f>MIN(DATE(Table1[Year]+1,1,0),DATE(Table1[Year],1,1)-WEEKDAY(DATE(Table1[Year],1,1),2)+Table1[WeekNum]*7)</f>
        <v>44703</v>
      </c>
      <c r="F483" s="15">
        <v>2022</v>
      </c>
      <c r="G483" s="15">
        <f t="shared" si="14"/>
        <v>5</v>
      </c>
      <c r="H483" s="15">
        <v>21</v>
      </c>
      <c r="I483" s="195" t="str">
        <f>"W" &amp;Table1[[#This Row],[WeekNum]]</f>
        <v>W21</v>
      </c>
      <c r="J483" s="195" t="str">
        <f t="shared" si="15"/>
        <v>22-W21</v>
      </c>
      <c r="K483" s="11" t="s">
        <v>702</v>
      </c>
      <c r="L483" s="11"/>
      <c r="M483" s="11" t="s">
        <v>72</v>
      </c>
      <c r="N483" s="266" t="s">
        <v>369</v>
      </c>
      <c r="O483" s="266" t="s">
        <v>398</v>
      </c>
      <c r="P483" s="11" t="s">
        <v>399</v>
      </c>
      <c r="Q483" s="11" t="s">
        <v>421</v>
      </c>
      <c r="R483" s="11">
        <v>50</v>
      </c>
      <c r="S483" s="11">
        <v>50.7</v>
      </c>
      <c r="T483" s="11">
        <f>ABS(Table1[[#This Row],[Prod]]-Table1[[#This Row],[Planned]])</f>
        <v>0.70000000000000284</v>
      </c>
      <c r="U483" s="213">
        <f>IF(ABS(Table1[[#This Row],[Prod]]-Table1[[#This Row],[Planned]])&gt;Table1[[#This Row],[Planned]],0,IF(Table1[[#This Row],[Planned]]=0,0,1-ABS(Table1[[#This Row],[Prod]]-Table1[[#This Row],[Planned]])/Table1[[#This Row],[Planned]]))</f>
        <v>0.98599999999999999</v>
      </c>
      <c r="V483" s="11"/>
      <c r="W483" s="11"/>
      <c r="X483" s="27">
        <v>50</v>
      </c>
      <c r="Y483" s="11">
        <f>Table1[[#This Row],[Prod]]</f>
        <v>50.7</v>
      </c>
      <c r="Z483" s="11">
        <f>ABS(Table1[[#This Row],[Prod2]]-Table1[[#This Row],[Plan Revised]])</f>
        <v>0.70000000000000284</v>
      </c>
      <c r="AA483" s="213">
        <f>IF(ABS(Table1[[#This Row],[Prod2]]-Table1[[#This Row],[Plan Revised]])&gt;Table1[[#This Row],[Plan Revised]],0,IF(Table1[[#This Row],[Plan Revised]]=0,0,1-ABS(Table1[[#This Row],[Prod2]]-Table1[[#This Row],[Plan Revised]])/Table1[[#This Row],[Plan Revised]]))</f>
        <v>0.98599999999999999</v>
      </c>
      <c r="AB483" s="11"/>
      <c r="AC483" s="30"/>
      <c r="AD483"/>
      <c r="AF483"/>
    </row>
    <row r="484" spans="1:32">
      <c r="A484" s="15" t="str">
        <f>IF(Table1[Week]=WeekSel,"Yes","No")</f>
        <v>No</v>
      </c>
      <c r="B484" s="15" t="str">
        <f>IF((Table1[StartDate]&gt;=Date.GraphMin)*(Table1[StartDate]&lt;=Date.GraphMax)=1,"Yes","No")</f>
        <v>Yes</v>
      </c>
      <c r="C484" s="15" t="str">
        <f>IF(OR(Table1[[#This Row],[Site]]="FOOD MILLING",Table1[[#This Row],[Site]]="GODACO"), "No", "Yes")</f>
        <v>Yes</v>
      </c>
      <c r="D484" s="40">
        <f>MAX(DATE(Table1[Year],1,1),DATE(Table1[Year],1,1)-WEEKDAY(DATE(Table1[Year],1,1),2)+(Table1[WeekNum]-1)*7+1)</f>
        <v>44697</v>
      </c>
      <c r="E484" s="40">
        <f>MIN(DATE(Table1[Year]+1,1,0),DATE(Table1[Year],1,1)-WEEKDAY(DATE(Table1[Year],1,1),2)+Table1[WeekNum]*7)</f>
        <v>44703</v>
      </c>
      <c r="F484" s="15">
        <v>2022</v>
      </c>
      <c r="G484" s="15">
        <f t="shared" si="14"/>
        <v>5</v>
      </c>
      <c r="H484" s="15">
        <v>21</v>
      </c>
      <c r="I484" s="195" t="str">
        <f>"W" &amp;Table1[[#This Row],[WeekNum]]</f>
        <v>W21</v>
      </c>
      <c r="J484" s="195" t="str">
        <f t="shared" si="15"/>
        <v>22-W21</v>
      </c>
      <c r="K484" s="11" t="s">
        <v>703</v>
      </c>
      <c r="L484" s="11"/>
      <c r="M484" s="11" t="s">
        <v>72</v>
      </c>
      <c r="N484" s="266" t="s">
        <v>369</v>
      </c>
      <c r="O484" s="266" t="s">
        <v>398</v>
      </c>
      <c r="P484" s="11" t="s">
        <v>399</v>
      </c>
      <c r="Q484" s="11" t="s">
        <v>421</v>
      </c>
      <c r="R484" s="11">
        <v>100</v>
      </c>
      <c r="S484" s="11">
        <v>50.7</v>
      </c>
      <c r="T484" s="11">
        <f>ABS(Table1[[#This Row],[Prod]]-Table1[[#This Row],[Planned]])</f>
        <v>49.3</v>
      </c>
      <c r="U484" s="213">
        <f>IF(ABS(Table1[[#This Row],[Prod]]-Table1[[#This Row],[Planned]])&gt;Table1[[#This Row],[Planned]],0,IF(Table1[[#This Row],[Planned]]=0,0,1-ABS(Table1[[#This Row],[Prod]]-Table1[[#This Row],[Planned]])/Table1[[#This Row],[Planned]]))</f>
        <v>0.50700000000000001</v>
      </c>
      <c r="V484" s="11"/>
      <c r="W484" s="11"/>
      <c r="X484" s="27">
        <v>50</v>
      </c>
      <c r="Y484" s="11">
        <f>Table1[[#This Row],[Prod]]</f>
        <v>50.7</v>
      </c>
      <c r="Z484" s="11">
        <f>ABS(Table1[[#This Row],[Prod2]]-Table1[[#This Row],[Plan Revised]])</f>
        <v>0.70000000000000284</v>
      </c>
      <c r="AA484" s="213">
        <f>IF(ABS(Table1[[#This Row],[Prod2]]-Table1[[#This Row],[Plan Revised]])&gt;Table1[[#This Row],[Plan Revised]],0,IF(Table1[[#This Row],[Plan Revised]]=0,0,1-ABS(Table1[[#This Row],[Prod2]]-Table1[[#This Row],[Plan Revised]])/Table1[[#This Row],[Plan Revised]]))</f>
        <v>0.98599999999999999</v>
      </c>
      <c r="AB484" s="11"/>
      <c r="AC484" s="30"/>
      <c r="AD484"/>
      <c r="AF484"/>
    </row>
    <row r="485" spans="1:32">
      <c r="A485" s="15" t="str">
        <f>IF(Table1[Week]=WeekSel,"Yes","No")</f>
        <v>No</v>
      </c>
      <c r="B485" s="15" t="str">
        <f>IF((Table1[StartDate]&gt;=Date.GraphMin)*(Table1[StartDate]&lt;=Date.GraphMax)=1,"Yes","No")</f>
        <v>Yes</v>
      </c>
      <c r="C485" s="15" t="str">
        <f>IF(OR(Table1[[#This Row],[Site]]="FOOD MILLING",Table1[[#This Row],[Site]]="GODACO"), "No", "Yes")</f>
        <v>Yes</v>
      </c>
      <c r="D485" s="40">
        <f>MAX(DATE(Table1[Year],1,1),DATE(Table1[Year],1,1)-WEEKDAY(DATE(Table1[Year],1,1),2)+(Table1[WeekNum]-1)*7+1)</f>
        <v>44697</v>
      </c>
      <c r="E485" s="40">
        <f>MIN(DATE(Table1[Year]+1,1,0),DATE(Table1[Year],1,1)-WEEKDAY(DATE(Table1[Year],1,1),2)+Table1[WeekNum]*7)</f>
        <v>44703</v>
      </c>
      <c r="F485" s="15">
        <v>2022</v>
      </c>
      <c r="G485" s="15">
        <f t="shared" si="14"/>
        <v>5</v>
      </c>
      <c r="H485" s="15">
        <v>21</v>
      </c>
      <c r="I485" s="195" t="str">
        <f>"W" &amp;Table1[[#This Row],[WeekNum]]</f>
        <v>W21</v>
      </c>
      <c r="J485" s="195" t="str">
        <f t="shared" si="15"/>
        <v>22-W21</v>
      </c>
      <c r="K485" s="11" t="s">
        <v>704</v>
      </c>
      <c r="L485" s="11"/>
      <c r="M485" s="11" t="s">
        <v>72</v>
      </c>
      <c r="N485" s="266" t="s">
        <v>369</v>
      </c>
      <c r="O485" s="266" t="s">
        <v>398</v>
      </c>
      <c r="P485" s="11" t="s">
        <v>399</v>
      </c>
      <c r="Q485" s="11" t="s">
        <v>421</v>
      </c>
      <c r="R485" s="11">
        <v>75</v>
      </c>
      <c r="S485" s="11">
        <v>82</v>
      </c>
      <c r="T485" s="11">
        <f>ABS(Table1[[#This Row],[Prod]]-Table1[[#This Row],[Planned]])</f>
        <v>7</v>
      </c>
      <c r="U485" s="213">
        <f>IF(ABS(Table1[[#This Row],[Prod]]-Table1[[#This Row],[Planned]])&gt;Table1[[#This Row],[Planned]],0,IF(Table1[[#This Row],[Planned]]=0,0,1-ABS(Table1[[#This Row],[Prod]]-Table1[[#This Row],[Planned]])/Table1[[#This Row],[Planned]]))</f>
        <v>0.90666666666666662</v>
      </c>
      <c r="V485" s="11"/>
      <c r="W485" s="11"/>
      <c r="X485" s="27">
        <v>75</v>
      </c>
      <c r="Y485" s="11">
        <f>Table1[[#This Row],[Prod]]</f>
        <v>82</v>
      </c>
      <c r="Z485" s="11">
        <f>ABS(Table1[[#This Row],[Prod2]]-Table1[[#This Row],[Plan Revised]])</f>
        <v>7</v>
      </c>
      <c r="AA485" s="213">
        <f>IF(ABS(Table1[[#This Row],[Prod2]]-Table1[[#This Row],[Plan Revised]])&gt;Table1[[#This Row],[Plan Revised]],0,IF(Table1[[#This Row],[Plan Revised]]=0,0,1-ABS(Table1[[#This Row],[Prod2]]-Table1[[#This Row],[Plan Revised]])/Table1[[#This Row],[Plan Revised]]))</f>
        <v>0.90666666666666662</v>
      </c>
      <c r="AB485" s="11"/>
      <c r="AC485" s="30"/>
      <c r="AD485"/>
      <c r="AF485"/>
    </row>
    <row r="486" spans="1:32">
      <c r="A486" s="15" t="str">
        <f>IF(Table1[Week]=WeekSel,"Yes","No")</f>
        <v>No</v>
      </c>
      <c r="B486" s="15" t="str">
        <f>IF((Table1[StartDate]&gt;=Date.GraphMin)*(Table1[StartDate]&lt;=Date.GraphMax)=1,"Yes","No")</f>
        <v>Yes</v>
      </c>
      <c r="C486" s="15" t="str">
        <f>IF(OR(Table1[[#This Row],[Site]]="FOOD MILLING",Table1[[#This Row],[Site]]="GODACO"), "No", "Yes")</f>
        <v>Yes</v>
      </c>
      <c r="D486" s="40">
        <f>MAX(DATE(Table1[Year],1,1),DATE(Table1[Year],1,1)-WEEKDAY(DATE(Table1[Year],1,1),2)+(Table1[WeekNum]-1)*7+1)</f>
        <v>44697</v>
      </c>
      <c r="E486" s="40">
        <f>MIN(DATE(Table1[Year]+1,1,0),DATE(Table1[Year],1,1)-WEEKDAY(DATE(Table1[Year],1,1),2)+Table1[WeekNum]*7)</f>
        <v>44703</v>
      </c>
      <c r="F486" s="15">
        <v>2022</v>
      </c>
      <c r="G486" s="15">
        <f t="shared" si="14"/>
        <v>5</v>
      </c>
      <c r="H486" s="15">
        <v>21</v>
      </c>
      <c r="I486" s="195" t="str">
        <f>"W" &amp;Table1[[#This Row],[WeekNum]]</f>
        <v>W21</v>
      </c>
      <c r="J486" s="195" t="str">
        <f t="shared" si="15"/>
        <v>22-W21</v>
      </c>
      <c r="K486" s="11" t="s">
        <v>705</v>
      </c>
      <c r="L486" s="11"/>
      <c r="M486" s="11" t="s">
        <v>72</v>
      </c>
      <c r="N486" s="266" t="s">
        <v>369</v>
      </c>
      <c r="O486" s="266" t="s">
        <v>398</v>
      </c>
      <c r="P486" s="11" t="s">
        <v>399</v>
      </c>
      <c r="Q486" s="11" t="s">
        <v>421</v>
      </c>
      <c r="R486" s="11">
        <v>200</v>
      </c>
      <c r="S486" s="11">
        <v>206</v>
      </c>
      <c r="T486" s="11">
        <f>ABS(Table1[[#This Row],[Prod]]-Table1[[#This Row],[Planned]])</f>
        <v>6</v>
      </c>
      <c r="U486" s="213">
        <f>IF(ABS(Table1[[#This Row],[Prod]]-Table1[[#This Row],[Planned]])&gt;Table1[[#This Row],[Planned]],0,IF(Table1[[#This Row],[Planned]]=0,0,1-ABS(Table1[[#This Row],[Prod]]-Table1[[#This Row],[Planned]])/Table1[[#This Row],[Planned]]))</f>
        <v>0.97</v>
      </c>
      <c r="V486" s="11"/>
      <c r="W486" s="11"/>
      <c r="X486" s="27">
        <v>200</v>
      </c>
      <c r="Y486" s="11">
        <f>Table1[[#This Row],[Prod]]</f>
        <v>206</v>
      </c>
      <c r="Z486" s="11">
        <f>ABS(Table1[[#This Row],[Prod2]]-Table1[[#This Row],[Plan Revised]])</f>
        <v>6</v>
      </c>
      <c r="AA486" s="213">
        <f>IF(ABS(Table1[[#This Row],[Prod2]]-Table1[[#This Row],[Plan Revised]])&gt;Table1[[#This Row],[Plan Revised]],0,IF(Table1[[#This Row],[Plan Revised]]=0,0,1-ABS(Table1[[#This Row],[Prod2]]-Table1[[#This Row],[Plan Revised]])/Table1[[#This Row],[Plan Revised]]))</f>
        <v>0.97</v>
      </c>
      <c r="AB486" s="11"/>
      <c r="AC486" s="30"/>
      <c r="AD486"/>
      <c r="AF486"/>
    </row>
    <row r="487" spans="1:32">
      <c r="A487" s="15" t="str">
        <f>IF(Table1[Week]=WeekSel,"Yes","No")</f>
        <v>No</v>
      </c>
      <c r="B487" s="15" t="str">
        <f>IF((Table1[StartDate]&gt;=Date.GraphMin)*(Table1[StartDate]&lt;=Date.GraphMax)=1,"Yes","No")</f>
        <v>Yes</v>
      </c>
      <c r="C487" s="15" t="str">
        <f>IF(OR(Table1[[#This Row],[Site]]="FOOD MILLING",Table1[[#This Row],[Site]]="GODACO"), "No", "Yes")</f>
        <v>Yes</v>
      </c>
      <c r="D487" s="40">
        <f>MAX(DATE(Table1[Year],1,1),DATE(Table1[Year],1,1)-WEEKDAY(DATE(Table1[Year],1,1),2)+(Table1[WeekNum]-1)*7+1)</f>
        <v>44697</v>
      </c>
      <c r="E487" s="40">
        <f>MIN(DATE(Table1[Year]+1,1,0),DATE(Table1[Year],1,1)-WEEKDAY(DATE(Table1[Year],1,1),2)+Table1[WeekNum]*7)</f>
        <v>44703</v>
      </c>
      <c r="F487" s="15">
        <v>2022</v>
      </c>
      <c r="G487" s="15">
        <f t="shared" si="14"/>
        <v>5</v>
      </c>
      <c r="H487" s="15">
        <v>21</v>
      </c>
      <c r="I487" s="195" t="str">
        <f>"W" &amp;Table1[[#This Row],[WeekNum]]</f>
        <v>W21</v>
      </c>
      <c r="J487" s="195" t="str">
        <f t="shared" si="15"/>
        <v>22-W21</v>
      </c>
      <c r="K487" s="11" t="s">
        <v>706</v>
      </c>
      <c r="L487" s="11"/>
      <c r="M487" s="11" t="s">
        <v>72</v>
      </c>
      <c r="N487" s="266" t="s">
        <v>369</v>
      </c>
      <c r="O487" s="266" t="s">
        <v>398</v>
      </c>
      <c r="P487" s="11" t="s">
        <v>399</v>
      </c>
      <c r="Q487" s="11" t="s">
        <v>421</v>
      </c>
      <c r="R487" s="11">
        <v>0</v>
      </c>
      <c r="S487" s="11">
        <v>0</v>
      </c>
      <c r="T487" s="11">
        <f>ABS(Table1[[#This Row],[Prod]]-Table1[[#This Row],[Planned]])</f>
        <v>0</v>
      </c>
      <c r="U487" s="213">
        <f>IF(ABS(Table1[[#This Row],[Prod]]-Table1[[#This Row],[Planned]])&gt;Table1[[#This Row],[Planned]],0,IF(Table1[[#This Row],[Planned]]=0,0,1-ABS(Table1[[#This Row],[Prod]]-Table1[[#This Row],[Planned]])/Table1[[#This Row],[Planned]]))</f>
        <v>0</v>
      </c>
      <c r="V487" s="11"/>
      <c r="W487" s="11"/>
      <c r="X487" s="27">
        <v>0</v>
      </c>
      <c r="Y487" s="11">
        <f>Table1[[#This Row],[Prod]]</f>
        <v>0</v>
      </c>
      <c r="Z487" s="11">
        <f>ABS(Table1[[#This Row],[Prod2]]-Table1[[#This Row],[Plan Revised]])</f>
        <v>0</v>
      </c>
      <c r="AA487" s="213">
        <f>IF(ABS(Table1[[#This Row],[Prod2]]-Table1[[#This Row],[Plan Revised]])&gt;Table1[[#This Row],[Plan Revised]],0,IF(Table1[[#This Row],[Plan Revised]]=0,0,1-ABS(Table1[[#This Row],[Prod2]]-Table1[[#This Row],[Plan Revised]])/Table1[[#This Row],[Plan Revised]]))</f>
        <v>0</v>
      </c>
      <c r="AB487" s="11"/>
      <c r="AC487" s="30"/>
      <c r="AD487"/>
      <c r="AF487"/>
    </row>
    <row r="488" spans="1:32">
      <c r="A488" s="15" t="str">
        <f>IF(Table1[Week]=WeekSel,"Yes","No")</f>
        <v>No</v>
      </c>
      <c r="B488" s="15" t="str">
        <f>IF((Table1[StartDate]&gt;=Date.GraphMin)*(Table1[StartDate]&lt;=Date.GraphMax)=1,"Yes","No")</f>
        <v>Yes</v>
      </c>
      <c r="C488" s="15" t="str">
        <f>IF(OR(Table1[[#This Row],[Site]]="FOOD MILLING",Table1[[#This Row],[Site]]="GODACO"), "No", "Yes")</f>
        <v>Yes</v>
      </c>
      <c r="D488" s="40">
        <f>MAX(DATE(Table1[Year],1,1),DATE(Table1[Year],1,1)-WEEKDAY(DATE(Table1[Year],1,1),2)+(Table1[WeekNum]-1)*7+1)</f>
        <v>44697</v>
      </c>
      <c r="E488" s="40">
        <f>MIN(DATE(Table1[Year]+1,1,0),DATE(Table1[Year],1,1)-WEEKDAY(DATE(Table1[Year],1,1),2)+Table1[WeekNum]*7)</f>
        <v>44703</v>
      </c>
      <c r="F488" s="15">
        <v>2022</v>
      </c>
      <c r="G488" s="15">
        <f t="shared" si="14"/>
        <v>5</v>
      </c>
      <c r="H488" s="15">
        <v>21</v>
      </c>
      <c r="I488" s="195" t="str">
        <f>"W" &amp;Table1[[#This Row],[WeekNum]]</f>
        <v>W21</v>
      </c>
      <c r="J488" s="195" t="str">
        <f t="shared" si="15"/>
        <v>22-W21</v>
      </c>
      <c r="K488" s="11" t="s">
        <v>707</v>
      </c>
      <c r="L488" s="11"/>
      <c r="M488" s="11" t="s">
        <v>72</v>
      </c>
      <c r="N488" s="266" t="s">
        <v>369</v>
      </c>
      <c r="O488" s="266" t="s">
        <v>395</v>
      </c>
      <c r="P488" s="11" t="s">
        <v>396</v>
      </c>
      <c r="Q488" s="11" t="s">
        <v>421</v>
      </c>
      <c r="R488" s="11">
        <v>400</v>
      </c>
      <c r="S488" s="11">
        <v>820</v>
      </c>
      <c r="T488" s="11">
        <f>ABS(Table1[[#This Row],[Prod]]-Table1[[#This Row],[Planned]])</f>
        <v>420</v>
      </c>
      <c r="U488" s="213">
        <f>IF(ABS(Table1[[#This Row],[Prod]]-Table1[[#This Row],[Planned]])&gt;Table1[[#This Row],[Planned]],0,IF(Table1[[#This Row],[Planned]]=0,0,1-ABS(Table1[[#This Row],[Prod]]-Table1[[#This Row],[Planned]])/Table1[[#This Row],[Planned]]))</f>
        <v>0</v>
      </c>
      <c r="V488" s="11"/>
      <c r="W488" s="11"/>
      <c r="X488" s="27">
        <v>800</v>
      </c>
      <c r="Y488" s="11">
        <f>Table1[[#This Row],[Prod]]</f>
        <v>820</v>
      </c>
      <c r="Z488" s="11">
        <f>ABS(Table1[[#This Row],[Prod2]]-Table1[[#This Row],[Plan Revised]])</f>
        <v>20</v>
      </c>
      <c r="AA488" s="213">
        <f>IF(ABS(Table1[[#This Row],[Prod2]]-Table1[[#This Row],[Plan Revised]])&gt;Table1[[#This Row],[Plan Revised]],0,IF(Table1[[#This Row],[Plan Revised]]=0,0,1-ABS(Table1[[#This Row],[Prod2]]-Table1[[#This Row],[Plan Revised]])/Table1[[#This Row],[Plan Revised]]))</f>
        <v>0.97499999999999998</v>
      </c>
      <c r="AB488" s="11"/>
      <c r="AC488" s="30"/>
      <c r="AD488"/>
      <c r="AF488"/>
    </row>
    <row r="489" spans="1:32">
      <c r="A489" s="15" t="str">
        <f>IF(Table1[Week]=WeekSel,"Yes","No")</f>
        <v>No</v>
      </c>
      <c r="B489" s="15" t="str">
        <f>IF((Table1[StartDate]&gt;=Date.GraphMin)*(Table1[StartDate]&lt;=Date.GraphMax)=1,"Yes","No")</f>
        <v>Yes</v>
      </c>
      <c r="C489" s="15" t="str">
        <f>IF(OR(Table1[[#This Row],[Site]]="FOOD MILLING",Table1[[#This Row],[Site]]="GODACO"), "No", "Yes")</f>
        <v>Yes</v>
      </c>
      <c r="D489" s="40">
        <f>MAX(DATE(Table1[Year],1,1),DATE(Table1[Year],1,1)-WEEKDAY(DATE(Table1[Year],1,1),2)+(Table1[WeekNum]-1)*7+1)</f>
        <v>44697</v>
      </c>
      <c r="E489" s="40">
        <f>MIN(DATE(Table1[Year]+1,1,0),DATE(Table1[Year],1,1)-WEEKDAY(DATE(Table1[Year],1,1),2)+Table1[WeekNum]*7)</f>
        <v>44703</v>
      </c>
      <c r="F489" s="15">
        <v>2022</v>
      </c>
      <c r="G489" s="15">
        <f t="shared" si="14"/>
        <v>5</v>
      </c>
      <c r="H489" s="15">
        <v>21</v>
      </c>
      <c r="I489" s="195" t="str">
        <f>"W" &amp;Table1[[#This Row],[WeekNum]]</f>
        <v>W21</v>
      </c>
      <c r="J489" s="195" t="str">
        <f t="shared" si="15"/>
        <v>22-W21</v>
      </c>
      <c r="K489" s="11" t="s">
        <v>708</v>
      </c>
      <c r="L489" s="11"/>
      <c r="M489" s="11" t="s">
        <v>72</v>
      </c>
      <c r="N489" s="266" t="s">
        <v>369</v>
      </c>
      <c r="O489" s="266" t="s">
        <v>395</v>
      </c>
      <c r="P489" s="11" t="s">
        <v>396</v>
      </c>
      <c r="Q489" s="11" t="s">
        <v>421</v>
      </c>
      <c r="R489" s="11">
        <v>250</v>
      </c>
      <c r="S489" s="11">
        <v>0</v>
      </c>
      <c r="T489" s="11">
        <f>ABS(Table1[[#This Row],[Prod]]-Table1[[#This Row],[Planned]])</f>
        <v>250</v>
      </c>
      <c r="U489" s="213">
        <f>IF(ABS(Table1[[#This Row],[Prod]]-Table1[[#This Row],[Planned]])&gt;Table1[[#This Row],[Planned]],0,IF(Table1[[#This Row],[Planned]]=0,0,1-ABS(Table1[[#This Row],[Prod]]-Table1[[#This Row],[Planned]])/Table1[[#This Row],[Planned]]))</f>
        <v>0</v>
      </c>
      <c r="V489" s="11"/>
      <c r="W489" s="11"/>
      <c r="X489" s="27">
        <v>0</v>
      </c>
      <c r="Y489" s="11">
        <f>Table1[[#This Row],[Prod]]</f>
        <v>0</v>
      </c>
      <c r="Z489" s="11">
        <f>ABS(Table1[[#This Row],[Prod2]]-Table1[[#This Row],[Plan Revised]])</f>
        <v>0</v>
      </c>
      <c r="AA489" s="213">
        <f>IF(ABS(Table1[[#This Row],[Prod2]]-Table1[[#This Row],[Plan Revised]])&gt;Table1[[#This Row],[Plan Revised]],0,IF(Table1[[#This Row],[Plan Revised]]=0,0,1-ABS(Table1[[#This Row],[Prod2]]-Table1[[#This Row],[Plan Revised]])/Table1[[#This Row],[Plan Revised]]))</f>
        <v>0</v>
      </c>
      <c r="AB489" s="11"/>
      <c r="AC489" s="30"/>
      <c r="AD489"/>
      <c r="AF489"/>
    </row>
    <row r="490" spans="1:32">
      <c r="A490" s="15" t="str">
        <f>IF(Table1[Week]=WeekSel,"Yes","No")</f>
        <v>No</v>
      </c>
      <c r="B490" s="15" t="str">
        <f>IF((Table1[StartDate]&gt;=Date.GraphMin)*(Table1[StartDate]&lt;=Date.GraphMax)=1,"Yes","No")</f>
        <v>Yes</v>
      </c>
      <c r="C490" s="15" t="str">
        <f>IF(OR(Table1[[#This Row],[Site]]="FOOD MILLING",Table1[[#This Row],[Site]]="GODACO"), "No", "Yes")</f>
        <v>Yes</v>
      </c>
      <c r="D490" s="40">
        <f>MAX(DATE(Table1[Year],1,1),DATE(Table1[Year],1,1)-WEEKDAY(DATE(Table1[Year],1,1),2)+(Table1[WeekNum]-1)*7+1)</f>
        <v>44697</v>
      </c>
      <c r="E490" s="40">
        <f>MIN(DATE(Table1[Year]+1,1,0),DATE(Table1[Year],1,1)-WEEKDAY(DATE(Table1[Year],1,1),2)+Table1[WeekNum]*7)</f>
        <v>44703</v>
      </c>
      <c r="F490" s="15">
        <v>2022</v>
      </c>
      <c r="G490" s="15">
        <f t="shared" si="14"/>
        <v>5</v>
      </c>
      <c r="H490" s="15">
        <v>21</v>
      </c>
      <c r="I490" s="195" t="str">
        <f>"W" &amp;Table1[[#This Row],[WeekNum]]</f>
        <v>W21</v>
      </c>
      <c r="J490" s="195" t="str">
        <f t="shared" si="15"/>
        <v>22-W21</v>
      </c>
      <c r="K490" s="11" t="s">
        <v>709</v>
      </c>
      <c r="L490" s="11"/>
      <c r="M490" s="11" t="s">
        <v>72</v>
      </c>
      <c r="N490" s="266" t="s">
        <v>369</v>
      </c>
      <c r="O490" s="266" t="s">
        <v>395</v>
      </c>
      <c r="P490" s="11" t="s">
        <v>396</v>
      </c>
      <c r="Q490" s="11" t="s">
        <v>421</v>
      </c>
      <c r="R490" s="11">
        <v>3800</v>
      </c>
      <c r="S490" s="11">
        <v>2476</v>
      </c>
      <c r="T490" s="11">
        <f>ABS(Table1[[#This Row],[Prod]]-Table1[[#This Row],[Planned]])</f>
        <v>1324</v>
      </c>
      <c r="U490" s="213">
        <f>IF(ABS(Table1[[#This Row],[Prod]]-Table1[[#This Row],[Planned]])&gt;Table1[[#This Row],[Planned]],0,IF(Table1[[#This Row],[Planned]]=0,0,1-ABS(Table1[[#This Row],[Prod]]-Table1[[#This Row],[Planned]])/Table1[[#This Row],[Planned]]))</f>
        <v>0.65157894736842104</v>
      </c>
      <c r="V490" s="11"/>
      <c r="W490" s="11"/>
      <c r="X490" s="27">
        <v>2300</v>
      </c>
      <c r="Y490" s="11">
        <f>Table1[[#This Row],[Prod]]</f>
        <v>2476</v>
      </c>
      <c r="Z490" s="11">
        <f>ABS(Table1[[#This Row],[Prod2]]-Table1[[#This Row],[Plan Revised]])</f>
        <v>176</v>
      </c>
      <c r="AA490" s="213">
        <f>IF(ABS(Table1[[#This Row],[Prod2]]-Table1[[#This Row],[Plan Revised]])&gt;Table1[[#This Row],[Plan Revised]],0,IF(Table1[[#This Row],[Plan Revised]]=0,0,1-ABS(Table1[[#This Row],[Prod2]]-Table1[[#This Row],[Plan Revised]])/Table1[[#This Row],[Plan Revised]]))</f>
        <v>0.92347826086956519</v>
      </c>
      <c r="AB490" s="11"/>
      <c r="AC490" s="30"/>
      <c r="AD490"/>
      <c r="AF490"/>
    </row>
    <row r="491" spans="1:32">
      <c r="A491" s="15" t="str">
        <f>IF(Table1[Week]=WeekSel,"Yes","No")</f>
        <v>No</v>
      </c>
      <c r="B491" s="15" t="str">
        <f>IF((Table1[StartDate]&gt;=Date.GraphMin)*(Table1[StartDate]&lt;=Date.GraphMax)=1,"Yes","No")</f>
        <v>Yes</v>
      </c>
      <c r="C491" s="15" t="str">
        <f>IF(OR(Table1[[#This Row],[Site]]="FOOD MILLING",Table1[[#This Row],[Site]]="GODACO"), "No", "Yes")</f>
        <v>Yes</v>
      </c>
      <c r="D491" s="40">
        <f>MAX(DATE(Table1[Year],1,1),DATE(Table1[Year],1,1)-WEEKDAY(DATE(Table1[Year],1,1),2)+(Table1[WeekNum]-1)*7+1)</f>
        <v>44697</v>
      </c>
      <c r="E491" s="40">
        <f>MIN(DATE(Table1[Year]+1,1,0),DATE(Table1[Year],1,1)-WEEKDAY(DATE(Table1[Year],1,1),2)+Table1[WeekNum]*7)</f>
        <v>44703</v>
      </c>
      <c r="F491" s="15">
        <v>2022</v>
      </c>
      <c r="G491" s="15">
        <f t="shared" si="14"/>
        <v>5</v>
      </c>
      <c r="H491" s="15">
        <v>21</v>
      </c>
      <c r="I491" s="195" t="str">
        <f>"W" &amp;Table1[[#This Row],[WeekNum]]</f>
        <v>W21</v>
      </c>
      <c r="J491" s="195" t="str">
        <f t="shared" si="15"/>
        <v>22-W21</v>
      </c>
      <c r="K491" s="11" t="s">
        <v>710</v>
      </c>
      <c r="L491" s="11"/>
      <c r="M491" s="11" t="s">
        <v>72</v>
      </c>
      <c r="N491" s="266" t="s">
        <v>369</v>
      </c>
      <c r="O491" s="266" t="s">
        <v>395</v>
      </c>
      <c r="P491" s="11" t="s">
        <v>396</v>
      </c>
      <c r="Q491" s="11" t="s">
        <v>421</v>
      </c>
      <c r="R491" s="11">
        <v>1000</v>
      </c>
      <c r="S491" s="11">
        <v>64.5</v>
      </c>
      <c r="T491" s="11">
        <f>ABS(Table1[[#This Row],[Prod]]-Table1[[#This Row],[Planned]])</f>
        <v>935.5</v>
      </c>
      <c r="U491" s="213">
        <f>IF(ABS(Table1[[#This Row],[Prod]]-Table1[[#This Row],[Planned]])&gt;Table1[[#This Row],[Planned]],0,IF(Table1[[#This Row],[Planned]]=0,0,1-ABS(Table1[[#This Row],[Prod]]-Table1[[#This Row],[Planned]])/Table1[[#This Row],[Planned]]))</f>
        <v>6.4500000000000002E-2</v>
      </c>
      <c r="V491" s="11"/>
      <c r="W491" s="11"/>
      <c r="X491" s="27">
        <v>0</v>
      </c>
      <c r="Y491" s="11">
        <f>Table1[[#This Row],[Prod]]</f>
        <v>64.5</v>
      </c>
      <c r="Z491" s="11">
        <f>ABS(Table1[[#This Row],[Prod2]]-Table1[[#This Row],[Plan Revised]])</f>
        <v>64.5</v>
      </c>
      <c r="AA491" s="213">
        <f>IF(ABS(Table1[[#This Row],[Prod2]]-Table1[[#This Row],[Plan Revised]])&gt;Table1[[#This Row],[Plan Revised]],0,IF(Table1[[#This Row],[Plan Revised]]=0,0,1-ABS(Table1[[#This Row],[Prod2]]-Table1[[#This Row],[Plan Revised]])/Table1[[#This Row],[Plan Revised]]))</f>
        <v>0</v>
      </c>
      <c r="AB491" s="11"/>
      <c r="AC491" s="30"/>
      <c r="AD491"/>
      <c r="AF491"/>
    </row>
    <row r="492" spans="1:32">
      <c r="A492" s="15" t="str">
        <f>IF(Table1[Week]=WeekSel,"Yes","No")</f>
        <v>No</v>
      </c>
      <c r="B492" s="15" t="str">
        <f>IF((Table1[StartDate]&gt;=Date.GraphMin)*(Table1[StartDate]&lt;=Date.GraphMax)=1,"Yes","No")</f>
        <v>Yes</v>
      </c>
      <c r="C492" s="15" t="str">
        <f>IF(OR(Table1[[#This Row],[Site]]="FOOD MILLING",Table1[[#This Row],[Site]]="GODACO"), "No", "Yes")</f>
        <v>Yes</v>
      </c>
      <c r="D492" s="40">
        <f>MAX(DATE(Table1[Year],1,1),DATE(Table1[Year],1,1)-WEEKDAY(DATE(Table1[Year],1,1),2)+(Table1[WeekNum]-1)*7+1)</f>
        <v>44697</v>
      </c>
      <c r="E492" s="40">
        <f>MIN(DATE(Table1[Year]+1,1,0),DATE(Table1[Year],1,1)-WEEKDAY(DATE(Table1[Year],1,1),2)+Table1[WeekNum]*7)</f>
        <v>44703</v>
      </c>
      <c r="F492" s="15">
        <v>2022</v>
      </c>
      <c r="G492" s="15">
        <f t="shared" si="14"/>
        <v>5</v>
      </c>
      <c r="H492" s="15">
        <v>21</v>
      </c>
      <c r="I492" s="195" t="str">
        <f>"W" &amp;Table1[[#This Row],[WeekNum]]</f>
        <v>W21</v>
      </c>
      <c r="J492" s="195" t="str">
        <f t="shared" si="15"/>
        <v>22-W21</v>
      </c>
      <c r="K492" s="11" t="s">
        <v>711</v>
      </c>
      <c r="L492" s="11"/>
      <c r="M492" s="11" t="s">
        <v>72</v>
      </c>
      <c r="N492" s="266" t="s">
        <v>369</v>
      </c>
      <c r="O492" s="266" t="s">
        <v>400</v>
      </c>
      <c r="P492" s="11" t="s">
        <v>401</v>
      </c>
      <c r="Q492" s="11" t="s">
        <v>421</v>
      </c>
      <c r="R492" s="11">
        <v>800</v>
      </c>
      <c r="S492" s="11">
        <v>812</v>
      </c>
      <c r="T492" s="11">
        <f>ABS(Table1[[#This Row],[Prod]]-Table1[[#This Row],[Planned]])</f>
        <v>12</v>
      </c>
      <c r="U492" s="213">
        <f>IF(ABS(Table1[[#This Row],[Prod]]-Table1[[#This Row],[Planned]])&gt;Table1[[#This Row],[Planned]],0,IF(Table1[[#This Row],[Planned]]=0,0,1-ABS(Table1[[#This Row],[Prod]]-Table1[[#This Row],[Planned]])/Table1[[#This Row],[Planned]]))</f>
        <v>0.98499999999999999</v>
      </c>
      <c r="V492" s="11"/>
      <c r="W492" s="11"/>
      <c r="X492" s="27">
        <v>800</v>
      </c>
      <c r="Y492" s="11">
        <f>Table1[[#This Row],[Prod]]</f>
        <v>812</v>
      </c>
      <c r="Z492" s="11">
        <f>ABS(Table1[[#This Row],[Prod2]]-Table1[[#This Row],[Plan Revised]])</f>
        <v>12</v>
      </c>
      <c r="AA492" s="213">
        <f>IF(ABS(Table1[[#This Row],[Prod2]]-Table1[[#This Row],[Plan Revised]])&gt;Table1[[#This Row],[Plan Revised]],0,IF(Table1[[#This Row],[Plan Revised]]=0,0,1-ABS(Table1[[#This Row],[Prod2]]-Table1[[#This Row],[Plan Revised]])/Table1[[#This Row],[Plan Revised]]))</f>
        <v>0.98499999999999999</v>
      </c>
      <c r="AB492" s="11"/>
      <c r="AC492" s="30"/>
      <c r="AD492"/>
      <c r="AF492"/>
    </row>
    <row r="493" spans="1:32">
      <c r="A493" s="15" t="str">
        <f>IF(Table1[Week]=WeekSel,"Yes","No")</f>
        <v>No</v>
      </c>
      <c r="B493" s="15" t="str">
        <f>IF((Table1[StartDate]&gt;=Date.GraphMin)*(Table1[StartDate]&lt;=Date.GraphMax)=1,"Yes","No")</f>
        <v>Yes</v>
      </c>
      <c r="C493" s="15" t="str">
        <f>IF(OR(Table1[[#This Row],[Site]]="FOOD MILLING",Table1[[#This Row],[Site]]="GODACO"), "No", "Yes")</f>
        <v>Yes</v>
      </c>
      <c r="D493" s="40">
        <f>MAX(DATE(Table1[Year],1,1),DATE(Table1[Year],1,1)-WEEKDAY(DATE(Table1[Year],1,1),2)+(Table1[WeekNum]-1)*7+1)</f>
        <v>44697</v>
      </c>
      <c r="E493" s="40">
        <f>MIN(DATE(Table1[Year]+1,1,0),DATE(Table1[Year],1,1)-WEEKDAY(DATE(Table1[Year],1,1),2)+Table1[WeekNum]*7)</f>
        <v>44703</v>
      </c>
      <c r="F493" s="15">
        <v>2022</v>
      </c>
      <c r="G493" s="15">
        <f t="shared" si="14"/>
        <v>5</v>
      </c>
      <c r="H493" s="15">
        <v>21</v>
      </c>
      <c r="I493" s="195" t="str">
        <f>"W" &amp;Table1[[#This Row],[WeekNum]]</f>
        <v>W21</v>
      </c>
      <c r="J493" s="195" t="str">
        <f t="shared" si="15"/>
        <v>22-W21</v>
      </c>
      <c r="K493" s="11" t="s">
        <v>712</v>
      </c>
      <c r="L493" s="11"/>
      <c r="M493" s="11" t="s">
        <v>72</v>
      </c>
      <c r="N493" s="266" t="s">
        <v>369</v>
      </c>
      <c r="O493" s="266" t="s">
        <v>400</v>
      </c>
      <c r="P493" s="11" t="s">
        <v>401</v>
      </c>
      <c r="Q493" s="11" t="s">
        <v>421</v>
      </c>
      <c r="R493" s="11">
        <v>3000</v>
      </c>
      <c r="S493" s="11">
        <v>2438.8000000000002</v>
      </c>
      <c r="T493" s="11">
        <f>ABS(Table1[[#This Row],[Prod]]-Table1[[#This Row],[Planned]])</f>
        <v>561.19999999999982</v>
      </c>
      <c r="U493" s="213">
        <f>IF(ABS(Table1[[#This Row],[Prod]]-Table1[[#This Row],[Planned]])&gt;Table1[[#This Row],[Planned]],0,IF(Table1[[#This Row],[Planned]]=0,0,1-ABS(Table1[[#This Row],[Prod]]-Table1[[#This Row],[Planned]])/Table1[[#This Row],[Planned]]))</f>
        <v>0.8129333333333334</v>
      </c>
      <c r="V493" s="11"/>
      <c r="W493" s="11"/>
      <c r="X493" s="27">
        <v>3000</v>
      </c>
      <c r="Y493" s="11">
        <f>Table1[[#This Row],[Prod]]</f>
        <v>2438.8000000000002</v>
      </c>
      <c r="Z493" s="11">
        <f>ABS(Table1[[#This Row],[Prod2]]-Table1[[#This Row],[Plan Revised]])</f>
        <v>561.19999999999982</v>
      </c>
      <c r="AA493" s="213">
        <f>IF(ABS(Table1[[#This Row],[Prod2]]-Table1[[#This Row],[Plan Revised]])&gt;Table1[[#This Row],[Plan Revised]],0,IF(Table1[[#This Row],[Plan Revised]]=0,0,1-ABS(Table1[[#This Row],[Prod2]]-Table1[[#This Row],[Plan Revised]])/Table1[[#This Row],[Plan Revised]]))</f>
        <v>0.8129333333333334</v>
      </c>
      <c r="AB493" s="11"/>
      <c r="AC493" s="30"/>
      <c r="AD493"/>
      <c r="AF493"/>
    </row>
    <row r="494" spans="1:32">
      <c r="A494" s="15" t="str">
        <f>IF(Table1[Week]=WeekSel,"Yes","No")</f>
        <v>No</v>
      </c>
      <c r="B494" s="15" t="str">
        <f>IF((Table1[StartDate]&gt;=Date.GraphMin)*(Table1[StartDate]&lt;=Date.GraphMax)=1,"Yes","No")</f>
        <v>Yes</v>
      </c>
      <c r="C494" s="15" t="str">
        <f>IF(OR(Table1[[#This Row],[Site]]="FOOD MILLING",Table1[[#This Row],[Site]]="GODACO"), "No", "Yes")</f>
        <v>Yes</v>
      </c>
      <c r="D494" s="40">
        <f>MAX(DATE(Table1[Year],1,1),DATE(Table1[Year],1,1)-WEEKDAY(DATE(Table1[Year],1,1),2)+(Table1[WeekNum]-1)*7+1)</f>
        <v>44697</v>
      </c>
      <c r="E494" s="40">
        <f>MIN(DATE(Table1[Year]+1,1,0),DATE(Table1[Year],1,1)-WEEKDAY(DATE(Table1[Year],1,1),2)+Table1[WeekNum]*7)</f>
        <v>44703</v>
      </c>
      <c r="F494" s="15">
        <v>2022</v>
      </c>
      <c r="G494" s="15">
        <f t="shared" si="14"/>
        <v>5</v>
      </c>
      <c r="H494" s="15">
        <v>21</v>
      </c>
      <c r="I494" s="195" t="str">
        <f>"W" &amp;Table1[[#This Row],[WeekNum]]</f>
        <v>W21</v>
      </c>
      <c r="J494" s="195" t="str">
        <f t="shared" si="15"/>
        <v>22-W21</v>
      </c>
      <c r="K494" s="11" t="s">
        <v>437</v>
      </c>
      <c r="L494" s="11"/>
      <c r="M494" s="11" t="s">
        <v>72</v>
      </c>
      <c r="N494" s="266" t="s">
        <v>369</v>
      </c>
      <c r="O494" s="266" t="s">
        <v>374</v>
      </c>
      <c r="P494" s="11" t="s">
        <v>402</v>
      </c>
      <c r="Q494" s="11" t="s">
        <v>421</v>
      </c>
      <c r="R494" s="11">
        <v>0</v>
      </c>
      <c r="S494" s="11">
        <v>0</v>
      </c>
      <c r="T494" s="11">
        <f>ABS(Table1[[#This Row],[Prod]]-Table1[[#This Row],[Planned]])</f>
        <v>0</v>
      </c>
      <c r="U494" s="213">
        <f>IF(ABS(Table1[[#This Row],[Prod]]-Table1[[#This Row],[Planned]])&gt;Table1[[#This Row],[Planned]],0,IF(Table1[[#This Row],[Planned]]=0,0,1-ABS(Table1[[#This Row],[Prod]]-Table1[[#This Row],[Planned]])/Table1[[#This Row],[Planned]]))</f>
        <v>0</v>
      </c>
      <c r="V494" s="11"/>
      <c r="W494" s="11"/>
      <c r="X494" s="27">
        <v>0</v>
      </c>
      <c r="Y494" s="11">
        <f>Table1[[#This Row],[Prod]]</f>
        <v>0</v>
      </c>
      <c r="Z494" s="11">
        <f>ABS(Table1[[#This Row],[Prod2]]-Table1[[#This Row],[Plan Revised]])</f>
        <v>0</v>
      </c>
      <c r="AA494" s="213">
        <f>IF(ABS(Table1[[#This Row],[Prod2]]-Table1[[#This Row],[Plan Revised]])&gt;Table1[[#This Row],[Plan Revised]],0,IF(Table1[[#This Row],[Plan Revised]]=0,0,1-ABS(Table1[[#This Row],[Prod2]]-Table1[[#This Row],[Plan Revised]])/Table1[[#This Row],[Plan Revised]]))</f>
        <v>0</v>
      </c>
      <c r="AB494" s="11"/>
      <c r="AC494" s="30"/>
      <c r="AD494"/>
      <c r="AF494"/>
    </row>
    <row r="495" spans="1:32">
      <c r="A495" s="15" t="str">
        <f>IF(Table1[Week]=WeekSel,"Yes","No")</f>
        <v>No</v>
      </c>
      <c r="B495" s="15" t="str">
        <f>IF((Table1[StartDate]&gt;=Date.GraphMin)*(Table1[StartDate]&lt;=Date.GraphMax)=1,"Yes","No")</f>
        <v>Yes</v>
      </c>
      <c r="C495" s="15" t="str">
        <f>IF(OR(Table1[[#This Row],[Site]]="FOOD MILLING",Table1[[#This Row],[Site]]="GODACO"), "No", "Yes")</f>
        <v>Yes</v>
      </c>
      <c r="D495" s="40">
        <f>MAX(DATE(Table1[Year],1,1),DATE(Table1[Year],1,1)-WEEKDAY(DATE(Table1[Year],1,1),2)+(Table1[WeekNum]-1)*7+1)</f>
        <v>44697</v>
      </c>
      <c r="E495" s="40">
        <f>MIN(DATE(Table1[Year]+1,1,0),DATE(Table1[Year],1,1)-WEEKDAY(DATE(Table1[Year],1,1),2)+Table1[WeekNum]*7)</f>
        <v>44703</v>
      </c>
      <c r="F495" s="15">
        <v>2022</v>
      </c>
      <c r="G495" s="15">
        <f t="shared" si="14"/>
        <v>5</v>
      </c>
      <c r="H495" s="15">
        <v>21</v>
      </c>
      <c r="I495" s="195" t="str">
        <f>"W" &amp;Table1[[#This Row],[WeekNum]]</f>
        <v>W21</v>
      </c>
      <c r="J495" s="195" t="str">
        <f t="shared" si="15"/>
        <v>22-W21</v>
      </c>
      <c r="K495" s="11" t="s">
        <v>438</v>
      </c>
      <c r="L495" s="11"/>
      <c r="M495" s="11" t="s">
        <v>72</v>
      </c>
      <c r="N495" s="266" t="s">
        <v>369</v>
      </c>
      <c r="O495" s="266" t="s">
        <v>374</v>
      </c>
      <c r="P495" s="11" t="s">
        <v>402</v>
      </c>
      <c r="Q495" s="11" t="s">
        <v>421</v>
      </c>
      <c r="R495" s="11">
        <v>0</v>
      </c>
      <c r="S495" s="11">
        <v>0</v>
      </c>
      <c r="T495" s="11">
        <f>ABS(Table1[[#This Row],[Prod]]-Table1[[#This Row],[Planned]])</f>
        <v>0</v>
      </c>
      <c r="U495" s="213">
        <f>IF(ABS(Table1[[#This Row],[Prod]]-Table1[[#This Row],[Planned]])&gt;Table1[[#This Row],[Planned]],0,IF(Table1[[#This Row],[Planned]]=0,0,1-ABS(Table1[[#This Row],[Prod]]-Table1[[#This Row],[Planned]])/Table1[[#This Row],[Planned]]))</f>
        <v>0</v>
      </c>
      <c r="V495" s="11"/>
      <c r="W495" s="11"/>
      <c r="X495" s="27">
        <v>0</v>
      </c>
      <c r="Y495" s="11">
        <f>Table1[[#This Row],[Prod]]</f>
        <v>0</v>
      </c>
      <c r="Z495" s="11">
        <f>ABS(Table1[[#This Row],[Prod2]]-Table1[[#This Row],[Plan Revised]])</f>
        <v>0</v>
      </c>
      <c r="AA495" s="213">
        <f>IF(ABS(Table1[[#This Row],[Prod2]]-Table1[[#This Row],[Plan Revised]])&gt;Table1[[#This Row],[Plan Revised]],0,IF(Table1[[#This Row],[Plan Revised]]=0,0,1-ABS(Table1[[#This Row],[Prod2]]-Table1[[#This Row],[Plan Revised]])/Table1[[#This Row],[Plan Revised]]))</f>
        <v>0</v>
      </c>
      <c r="AB495" s="11"/>
      <c r="AC495" s="30"/>
      <c r="AD495"/>
      <c r="AF495"/>
    </row>
    <row r="496" spans="1:32">
      <c r="A496" s="15" t="str">
        <f>IF(Table1[Week]=WeekSel,"Yes","No")</f>
        <v>No</v>
      </c>
      <c r="B496" s="15" t="str">
        <f>IF((Table1[StartDate]&gt;=Date.GraphMin)*(Table1[StartDate]&lt;=Date.GraphMax)=1,"Yes","No")</f>
        <v>Yes</v>
      </c>
      <c r="C496" s="15" t="str">
        <f>IF(OR(Table1[[#This Row],[Site]]="FOOD MILLING",Table1[[#This Row],[Site]]="GODACO"), "No", "Yes")</f>
        <v>Yes</v>
      </c>
      <c r="D496" s="40">
        <f>MAX(DATE(Table1[Year],1,1),DATE(Table1[Year],1,1)-WEEKDAY(DATE(Table1[Year],1,1),2)+(Table1[WeekNum]-1)*7+1)</f>
        <v>44697</v>
      </c>
      <c r="E496" s="40">
        <f>MIN(DATE(Table1[Year]+1,1,0),DATE(Table1[Year],1,1)-WEEKDAY(DATE(Table1[Year],1,1),2)+Table1[WeekNum]*7)</f>
        <v>44703</v>
      </c>
      <c r="F496" s="15">
        <v>2022</v>
      </c>
      <c r="G496" s="15">
        <f t="shared" si="14"/>
        <v>5</v>
      </c>
      <c r="H496" s="15">
        <v>21</v>
      </c>
      <c r="I496" s="195" t="str">
        <f>"W" &amp;Table1[[#This Row],[WeekNum]]</f>
        <v>W21</v>
      </c>
      <c r="J496" s="195" t="str">
        <f t="shared" si="15"/>
        <v>22-W21</v>
      </c>
      <c r="K496" s="11" t="s">
        <v>439</v>
      </c>
      <c r="L496" s="11"/>
      <c r="M496" s="11" t="s">
        <v>72</v>
      </c>
      <c r="N496" s="266" t="s">
        <v>369</v>
      </c>
      <c r="O496" s="266" t="s">
        <v>374</v>
      </c>
      <c r="P496" s="11" t="s">
        <v>402</v>
      </c>
      <c r="Q496" s="11" t="s">
        <v>421</v>
      </c>
      <c r="R496" s="11">
        <v>0</v>
      </c>
      <c r="S496" s="11">
        <v>0</v>
      </c>
      <c r="T496" s="11">
        <f>ABS(Table1[[#This Row],[Prod]]-Table1[[#This Row],[Planned]])</f>
        <v>0</v>
      </c>
      <c r="U496" s="213">
        <f>IF(ABS(Table1[[#This Row],[Prod]]-Table1[[#This Row],[Planned]])&gt;Table1[[#This Row],[Planned]],0,IF(Table1[[#This Row],[Planned]]=0,0,1-ABS(Table1[[#This Row],[Prod]]-Table1[[#This Row],[Planned]])/Table1[[#This Row],[Planned]]))</f>
        <v>0</v>
      </c>
      <c r="V496" s="11"/>
      <c r="W496" s="11"/>
      <c r="X496" s="27">
        <v>0</v>
      </c>
      <c r="Y496" s="11">
        <f>Table1[[#This Row],[Prod]]</f>
        <v>0</v>
      </c>
      <c r="Z496" s="11">
        <f>ABS(Table1[[#This Row],[Prod2]]-Table1[[#This Row],[Plan Revised]])</f>
        <v>0</v>
      </c>
      <c r="AA496" s="213">
        <f>IF(ABS(Table1[[#This Row],[Prod2]]-Table1[[#This Row],[Plan Revised]])&gt;Table1[[#This Row],[Plan Revised]],0,IF(Table1[[#This Row],[Plan Revised]]=0,0,1-ABS(Table1[[#This Row],[Prod2]]-Table1[[#This Row],[Plan Revised]])/Table1[[#This Row],[Plan Revised]]))</f>
        <v>0</v>
      </c>
      <c r="AB496" s="11"/>
      <c r="AC496" s="30"/>
      <c r="AD496"/>
      <c r="AF496"/>
    </row>
    <row r="497" spans="1:32">
      <c r="A497" s="15" t="str">
        <f>IF(Table1[Week]=WeekSel,"Yes","No")</f>
        <v>No</v>
      </c>
      <c r="B497" s="15" t="str">
        <f>IF((Table1[StartDate]&gt;=Date.GraphMin)*(Table1[StartDate]&lt;=Date.GraphMax)=1,"Yes","No")</f>
        <v>Yes</v>
      </c>
      <c r="C497" s="15" t="str">
        <f>IF(OR(Table1[[#This Row],[Site]]="FOOD MILLING",Table1[[#This Row],[Site]]="GODACO"), "No", "Yes")</f>
        <v>Yes</v>
      </c>
      <c r="D497" s="40">
        <f>MAX(DATE(Table1[Year],1,1),DATE(Table1[Year],1,1)-WEEKDAY(DATE(Table1[Year],1,1),2)+(Table1[WeekNum]-1)*7+1)</f>
        <v>44697</v>
      </c>
      <c r="E497" s="40">
        <f>MIN(DATE(Table1[Year]+1,1,0),DATE(Table1[Year],1,1)-WEEKDAY(DATE(Table1[Year],1,1),2)+Table1[WeekNum]*7)</f>
        <v>44703</v>
      </c>
      <c r="F497" s="15">
        <v>2022</v>
      </c>
      <c r="G497" s="15">
        <f t="shared" si="14"/>
        <v>5</v>
      </c>
      <c r="H497" s="15">
        <v>21</v>
      </c>
      <c r="I497" s="195" t="str">
        <f>"W" &amp;Table1[[#This Row],[WeekNum]]</f>
        <v>W21</v>
      </c>
      <c r="J497" s="195" t="str">
        <f t="shared" si="15"/>
        <v>22-W21</v>
      </c>
      <c r="K497" s="11" t="s">
        <v>542</v>
      </c>
      <c r="L497" s="11"/>
      <c r="M497" s="11" t="s">
        <v>72</v>
      </c>
      <c r="N497" s="266" t="s">
        <v>369</v>
      </c>
      <c r="O497" s="266" t="s">
        <v>391</v>
      </c>
      <c r="P497" s="11" t="s">
        <v>402</v>
      </c>
      <c r="Q497" s="11" t="s">
        <v>421</v>
      </c>
      <c r="R497" s="11">
        <v>0</v>
      </c>
      <c r="S497" s="11">
        <v>0</v>
      </c>
      <c r="T497" s="11">
        <f>ABS(Table1[[#This Row],[Prod]]-Table1[[#This Row],[Planned]])</f>
        <v>0</v>
      </c>
      <c r="U497" s="213">
        <f>IF(ABS(Table1[[#This Row],[Prod]]-Table1[[#This Row],[Planned]])&gt;Table1[[#This Row],[Planned]],0,IF(Table1[[#This Row],[Planned]]=0,0,1-ABS(Table1[[#This Row],[Prod]]-Table1[[#This Row],[Planned]])/Table1[[#This Row],[Planned]]))</f>
        <v>0</v>
      </c>
      <c r="V497" s="11"/>
      <c r="W497" s="11"/>
      <c r="X497" s="27">
        <v>0</v>
      </c>
      <c r="Y497" s="11">
        <f>Table1[[#This Row],[Prod]]</f>
        <v>0</v>
      </c>
      <c r="Z497" s="11">
        <f>ABS(Table1[[#This Row],[Prod2]]-Table1[[#This Row],[Plan Revised]])</f>
        <v>0</v>
      </c>
      <c r="AA497" s="213">
        <f>IF(ABS(Table1[[#This Row],[Prod2]]-Table1[[#This Row],[Plan Revised]])&gt;Table1[[#This Row],[Plan Revised]],0,IF(Table1[[#This Row],[Plan Revised]]=0,0,1-ABS(Table1[[#This Row],[Prod2]]-Table1[[#This Row],[Plan Revised]])/Table1[[#This Row],[Plan Revised]]))</f>
        <v>0</v>
      </c>
      <c r="AB497" s="11"/>
      <c r="AC497" s="30"/>
      <c r="AD497"/>
      <c r="AF497"/>
    </row>
    <row r="498" spans="1:32">
      <c r="A498" s="15" t="str">
        <f>IF(Table1[Week]=WeekSel,"Yes","No")</f>
        <v>No</v>
      </c>
      <c r="B498" s="15" t="str">
        <f>IF((Table1[StartDate]&gt;=Date.GraphMin)*(Table1[StartDate]&lt;=Date.GraphMax)=1,"Yes","No")</f>
        <v>Yes</v>
      </c>
      <c r="C498" s="15" t="str">
        <f>IF(OR(Table1[[#This Row],[Site]]="FOOD MILLING",Table1[[#This Row],[Site]]="GODACO"), "No", "Yes")</f>
        <v>Yes</v>
      </c>
      <c r="D498" s="40">
        <f>MAX(DATE(Table1[Year],1,1),DATE(Table1[Year],1,1)-WEEKDAY(DATE(Table1[Year],1,1),2)+(Table1[WeekNum]-1)*7+1)</f>
        <v>44697</v>
      </c>
      <c r="E498" s="40">
        <f>MIN(DATE(Table1[Year]+1,1,0),DATE(Table1[Year],1,1)-WEEKDAY(DATE(Table1[Year],1,1),2)+Table1[WeekNum]*7)</f>
        <v>44703</v>
      </c>
      <c r="F498" s="15">
        <v>2022</v>
      </c>
      <c r="G498" s="15">
        <f t="shared" si="14"/>
        <v>5</v>
      </c>
      <c r="H498" s="15">
        <v>21</v>
      </c>
      <c r="I498" s="195" t="str">
        <f>"W" &amp;Table1[[#This Row],[WeekNum]]</f>
        <v>W21</v>
      </c>
      <c r="J498" s="195" t="str">
        <f t="shared" si="15"/>
        <v>22-W21</v>
      </c>
      <c r="K498" s="11" t="s">
        <v>499</v>
      </c>
      <c r="L498" s="11"/>
      <c r="M498" s="11" t="s">
        <v>72</v>
      </c>
      <c r="N498" s="11" t="s">
        <v>47</v>
      </c>
      <c r="O498" s="266" t="s">
        <v>403</v>
      </c>
      <c r="P498" s="11" t="s">
        <v>404</v>
      </c>
      <c r="Q498" s="11" t="s">
        <v>419</v>
      </c>
      <c r="R498" s="11">
        <v>2100</v>
      </c>
      <c r="S498" s="11">
        <v>2082.2400000000002</v>
      </c>
      <c r="T498" s="11">
        <f>ABS(Table1[[#This Row],[Prod]]-Table1[[#This Row],[Planned]])</f>
        <v>17.759999999999764</v>
      </c>
      <c r="U498" s="213">
        <f>IF(ABS(Table1[[#This Row],[Prod]]-Table1[[#This Row],[Planned]])&gt;Table1[[#This Row],[Planned]],0,IF(Table1[[#This Row],[Planned]]=0,0,1-ABS(Table1[[#This Row],[Prod]]-Table1[[#This Row],[Planned]])/Table1[[#This Row],[Planned]]))</f>
        <v>0.99154285714285728</v>
      </c>
      <c r="V498" s="11"/>
      <c r="W498" s="11"/>
      <c r="X498" s="27">
        <v>2100</v>
      </c>
      <c r="Y498" s="11">
        <f>Table1[[#This Row],[Prod]]</f>
        <v>2082.2400000000002</v>
      </c>
      <c r="Z498" s="11">
        <f>ABS(Table1[[#This Row],[Prod2]]-Table1[[#This Row],[Plan Revised]])</f>
        <v>17.759999999999764</v>
      </c>
      <c r="AA498" s="213">
        <f>IF(ABS(Table1[[#This Row],[Prod2]]-Table1[[#This Row],[Plan Revised]])&gt;Table1[[#This Row],[Plan Revised]],0,IF(Table1[[#This Row],[Plan Revised]]=0,0,1-ABS(Table1[[#This Row],[Prod2]]-Table1[[#This Row],[Plan Revised]])/Table1[[#This Row],[Plan Revised]]))</f>
        <v>0.99154285714285728</v>
      </c>
      <c r="AB498" s="11"/>
      <c r="AC498" s="30"/>
      <c r="AD498"/>
      <c r="AF498"/>
    </row>
    <row r="499" spans="1:32">
      <c r="A499" s="15" t="str">
        <f>IF(Table1[Week]=WeekSel,"Yes","No")</f>
        <v>No</v>
      </c>
      <c r="B499" s="15" t="str">
        <f>IF((Table1[StartDate]&gt;=Date.GraphMin)*(Table1[StartDate]&lt;=Date.GraphMax)=1,"Yes","No")</f>
        <v>Yes</v>
      </c>
      <c r="C499" s="15" t="str">
        <f>IF(OR(Table1[[#This Row],[Site]]="FOOD MILLING",Table1[[#This Row],[Site]]="GODACO"), "No", "Yes")</f>
        <v>Yes</v>
      </c>
      <c r="D499" s="40">
        <f>MAX(DATE(Table1[Year],1,1),DATE(Table1[Year],1,1)-WEEKDAY(DATE(Table1[Year],1,1),2)+(Table1[WeekNum]-1)*7+1)</f>
        <v>44697</v>
      </c>
      <c r="E499" s="40">
        <f>MIN(DATE(Table1[Year]+1,1,0),DATE(Table1[Year],1,1)-WEEKDAY(DATE(Table1[Year],1,1),2)+Table1[WeekNum]*7)</f>
        <v>44703</v>
      </c>
      <c r="F499" s="15">
        <v>2022</v>
      </c>
      <c r="G499" s="15">
        <f t="shared" si="14"/>
        <v>5</v>
      </c>
      <c r="H499" s="15">
        <v>21</v>
      </c>
      <c r="I499" s="195" t="str">
        <f>"W" &amp;Table1[[#This Row],[WeekNum]]</f>
        <v>W21</v>
      </c>
      <c r="J499" s="195" t="str">
        <f t="shared" si="15"/>
        <v>22-W21</v>
      </c>
      <c r="K499" s="11" t="s">
        <v>501</v>
      </c>
      <c r="L499" s="11"/>
      <c r="M499" s="11" t="s">
        <v>72</v>
      </c>
      <c r="N499" s="11" t="s">
        <v>47</v>
      </c>
      <c r="O499" s="266" t="s">
        <v>403</v>
      </c>
      <c r="P499" s="11" t="s">
        <v>404</v>
      </c>
      <c r="Q499" s="11" t="s">
        <v>419</v>
      </c>
      <c r="R499" s="11">
        <v>0</v>
      </c>
      <c r="S499" s="11">
        <v>0</v>
      </c>
      <c r="T499" s="11">
        <f>ABS(Table1[[#This Row],[Prod]]-Table1[[#This Row],[Planned]])</f>
        <v>0</v>
      </c>
      <c r="U499" s="213">
        <f>IF(ABS(Table1[[#This Row],[Prod]]-Table1[[#This Row],[Planned]])&gt;Table1[[#This Row],[Planned]],0,IF(Table1[[#This Row],[Planned]]=0,0,1-ABS(Table1[[#This Row],[Prod]]-Table1[[#This Row],[Planned]])/Table1[[#This Row],[Planned]]))</f>
        <v>0</v>
      </c>
      <c r="V499" s="11"/>
      <c r="W499" s="11"/>
      <c r="X499" s="27">
        <v>0</v>
      </c>
      <c r="Y499" s="11">
        <f>Table1[[#This Row],[Prod]]</f>
        <v>0</v>
      </c>
      <c r="Z499" s="11">
        <f>ABS(Table1[[#This Row],[Prod2]]-Table1[[#This Row],[Plan Revised]])</f>
        <v>0</v>
      </c>
      <c r="AA499" s="213">
        <f>IF(ABS(Table1[[#This Row],[Prod2]]-Table1[[#This Row],[Plan Revised]])&gt;Table1[[#This Row],[Plan Revised]],0,IF(Table1[[#This Row],[Plan Revised]]=0,0,1-ABS(Table1[[#This Row],[Prod2]]-Table1[[#This Row],[Plan Revised]])/Table1[[#This Row],[Plan Revised]]))</f>
        <v>0</v>
      </c>
      <c r="AB499" s="11"/>
      <c r="AC499" s="30"/>
      <c r="AD499"/>
      <c r="AF499"/>
    </row>
    <row r="500" spans="1:32">
      <c r="A500" s="15" t="str">
        <f>IF(Table1[Week]=WeekSel,"Yes","No")</f>
        <v>No</v>
      </c>
      <c r="B500" s="15" t="str">
        <f>IF((Table1[StartDate]&gt;=Date.GraphMin)*(Table1[StartDate]&lt;=Date.GraphMax)=1,"Yes","No")</f>
        <v>Yes</v>
      </c>
      <c r="C500" s="15" t="str">
        <f>IF(OR(Table1[[#This Row],[Site]]="FOOD MILLING",Table1[[#This Row],[Site]]="GODACO"), "No", "Yes")</f>
        <v>Yes</v>
      </c>
      <c r="D500" s="40">
        <f>MAX(DATE(Table1[Year],1,1),DATE(Table1[Year],1,1)-WEEKDAY(DATE(Table1[Year],1,1),2)+(Table1[WeekNum]-1)*7+1)</f>
        <v>44697</v>
      </c>
      <c r="E500" s="40">
        <f>MIN(DATE(Table1[Year]+1,1,0),DATE(Table1[Year],1,1)-WEEKDAY(DATE(Table1[Year],1,1),2)+Table1[WeekNum]*7)</f>
        <v>44703</v>
      </c>
      <c r="F500" s="15">
        <v>2022</v>
      </c>
      <c r="G500" s="15">
        <f t="shared" si="14"/>
        <v>5</v>
      </c>
      <c r="H500" s="15">
        <v>21</v>
      </c>
      <c r="I500" s="195" t="str">
        <f>"W" &amp;Table1[[#This Row],[WeekNum]]</f>
        <v>W21</v>
      </c>
      <c r="J500" s="195" t="str">
        <f t="shared" si="15"/>
        <v>22-W21</v>
      </c>
      <c r="K500" s="11" t="s">
        <v>503</v>
      </c>
      <c r="L500" s="11"/>
      <c r="M500" s="11" t="s">
        <v>72</v>
      </c>
      <c r="N500" s="11" t="s">
        <v>47</v>
      </c>
      <c r="O500" s="266" t="s">
        <v>403</v>
      </c>
      <c r="P500" s="11" t="s">
        <v>405</v>
      </c>
      <c r="Q500" s="11" t="s">
        <v>419</v>
      </c>
      <c r="R500" s="11">
        <v>0</v>
      </c>
      <c r="S500" s="11">
        <v>0</v>
      </c>
      <c r="T500" s="11">
        <f>ABS(Table1[[#This Row],[Prod]]-Table1[[#This Row],[Planned]])</f>
        <v>0</v>
      </c>
      <c r="U500" s="213">
        <f>IF(ABS(Table1[[#This Row],[Prod]]-Table1[[#This Row],[Planned]])&gt;Table1[[#This Row],[Planned]],0,IF(Table1[[#This Row],[Planned]]=0,0,1-ABS(Table1[[#This Row],[Prod]]-Table1[[#This Row],[Planned]])/Table1[[#This Row],[Planned]]))</f>
        <v>0</v>
      </c>
      <c r="V500" s="11"/>
      <c r="W500" s="11"/>
      <c r="X500" s="27">
        <v>0</v>
      </c>
      <c r="Y500" s="11">
        <f>Table1[[#This Row],[Prod]]</f>
        <v>0</v>
      </c>
      <c r="Z500" s="11">
        <f>ABS(Table1[[#This Row],[Prod2]]-Table1[[#This Row],[Plan Revised]])</f>
        <v>0</v>
      </c>
      <c r="AA500" s="213">
        <f>IF(ABS(Table1[[#This Row],[Prod2]]-Table1[[#This Row],[Plan Revised]])&gt;Table1[[#This Row],[Plan Revised]],0,IF(Table1[[#This Row],[Plan Revised]]=0,0,1-ABS(Table1[[#This Row],[Prod2]]-Table1[[#This Row],[Plan Revised]])/Table1[[#This Row],[Plan Revised]]))</f>
        <v>0</v>
      </c>
      <c r="AB500" s="11"/>
      <c r="AC500" s="30"/>
      <c r="AD500"/>
      <c r="AF500"/>
    </row>
    <row r="501" spans="1:32">
      <c r="A501" s="15" t="str">
        <f>IF(Table1[Week]=WeekSel,"Yes","No")</f>
        <v>No</v>
      </c>
      <c r="B501" s="15" t="str">
        <f>IF((Table1[StartDate]&gt;=Date.GraphMin)*(Table1[StartDate]&lt;=Date.GraphMax)=1,"Yes","No")</f>
        <v>Yes</v>
      </c>
      <c r="C501" s="15" t="str">
        <f>IF(OR(Table1[[#This Row],[Site]]="FOOD MILLING",Table1[[#This Row],[Site]]="GODACO"), "No", "Yes")</f>
        <v>Yes</v>
      </c>
      <c r="D501" s="40">
        <f>MAX(DATE(Table1[Year],1,1),DATE(Table1[Year],1,1)-WEEKDAY(DATE(Table1[Year],1,1),2)+(Table1[WeekNum]-1)*7+1)</f>
        <v>44697</v>
      </c>
      <c r="E501" s="40">
        <f>MIN(DATE(Table1[Year]+1,1,0),DATE(Table1[Year],1,1)-WEEKDAY(DATE(Table1[Year],1,1),2)+Table1[WeekNum]*7)</f>
        <v>44703</v>
      </c>
      <c r="F501" s="15">
        <v>2022</v>
      </c>
      <c r="G501" s="15">
        <f t="shared" si="14"/>
        <v>5</v>
      </c>
      <c r="H501" s="15">
        <v>21</v>
      </c>
      <c r="I501" s="195" t="str">
        <f>"W" &amp;Table1[[#This Row],[WeekNum]]</f>
        <v>W21</v>
      </c>
      <c r="J501" s="195" t="str">
        <f t="shared" si="15"/>
        <v>22-W21</v>
      </c>
      <c r="K501" s="11" t="s">
        <v>500</v>
      </c>
      <c r="L501" s="11"/>
      <c r="M501" s="11" t="s">
        <v>72</v>
      </c>
      <c r="N501" s="11" t="s">
        <v>47</v>
      </c>
      <c r="O501" s="266" t="s">
        <v>403</v>
      </c>
      <c r="P501" s="11" t="s">
        <v>404</v>
      </c>
      <c r="Q501" s="11" t="s">
        <v>419</v>
      </c>
      <c r="R501" s="11">
        <v>0</v>
      </c>
      <c r="S501" s="11">
        <v>0</v>
      </c>
      <c r="T501" s="11">
        <f>ABS(Table1[[#This Row],[Prod]]-Table1[[#This Row],[Planned]])</f>
        <v>0</v>
      </c>
      <c r="U501" s="213">
        <f>IF(ABS(Table1[[#This Row],[Prod]]-Table1[[#This Row],[Planned]])&gt;Table1[[#This Row],[Planned]],0,IF(Table1[[#This Row],[Planned]]=0,0,1-ABS(Table1[[#This Row],[Prod]]-Table1[[#This Row],[Planned]])/Table1[[#This Row],[Planned]]))</f>
        <v>0</v>
      </c>
      <c r="V501" s="11"/>
      <c r="W501" s="11"/>
      <c r="X501" s="27">
        <v>0</v>
      </c>
      <c r="Y501" s="11">
        <f>Table1[[#This Row],[Prod]]</f>
        <v>0</v>
      </c>
      <c r="Z501" s="11">
        <f>ABS(Table1[[#This Row],[Prod2]]-Table1[[#This Row],[Plan Revised]])</f>
        <v>0</v>
      </c>
      <c r="AA501" s="213">
        <f>IF(ABS(Table1[[#This Row],[Prod2]]-Table1[[#This Row],[Plan Revised]])&gt;Table1[[#This Row],[Plan Revised]],0,IF(Table1[[#This Row],[Plan Revised]]=0,0,1-ABS(Table1[[#This Row],[Prod2]]-Table1[[#This Row],[Plan Revised]])/Table1[[#This Row],[Plan Revised]]))</f>
        <v>0</v>
      </c>
      <c r="AB501" s="11"/>
      <c r="AC501" s="30"/>
      <c r="AD501"/>
      <c r="AF501"/>
    </row>
    <row r="502" spans="1:32">
      <c r="A502" s="15" t="str">
        <f>IF(Table1[Week]=WeekSel,"Yes","No")</f>
        <v>No</v>
      </c>
      <c r="B502" s="15" t="str">
        <f>IF((Table1[StartDate]&gt;=Date.GraphMin)*(Table1[StartDate]&lt;=Date.GraphMax)=1,"Yes","No")</f>
        <v>Yes</v>
      </c>
      <c r="C502" s="15" t="str">
        <f>IF(OR(Table1[[#This Row],[Site]]="FOOD MILLING",Table1[[#This Row],[Site]]="GODACO"), "No", "Yes")</f>
        <v>Yes</v>
      </c>
      <c r="D502" s="40">
        <f>MAX(DATE(Table1[Year],1,1),DATE(Table1[Year],1,1)-WEEKDAY(DATE(Table1[Year],1,1),2)+(Table1[WeekNum]-1)*7+1)</f>
        <v>44697</v>
      </c>
      <c r="E502" s="40">
        <f>MIN(DATE(Table1[Year]+1,1,0),DATE(Table1[Year],1,1)-WEEKDAY(DATE(Table1[Year],1,1),2)+Table1[WeekNum]*7)</f>
        <v>44703</v>
      </c>
      <c r="F502" s="15">
        <v>2022</v>
      </c>
      <c r="G502" s="15">
        <f t="shared" si="14"/>
        <v>5</v>
      </c>
      <c r="H502" s="15">
        <v>21</v>
      </c>
      <c r="I502" s="195" t="str">
        <f>"W" &amp;Table1[[#This Row],[WeekNum]]</f>
        <v>W21</v>
      </c>
      <c r="J502" s="195" t="str">
        <f t="shared" si="15"/>
        <v>22-W21</v>
      </c>
      <c r="K502" s="11" t="s">
        <v>502</v>
      </c>
      <c r="L502" s="11"/>
      <c r="M502" s="11" t="s">
        <v>72</v>
      </c>
      <c r="N502" s="11" t="s">
        <v>47</v>
      </c>
      <c r="O502" s="266" t="s">
        <v>403</v>
      </c>
      <c r="P502" s="11" t="s">
        <v>404</v>
      </c>
      <c r="Q502" s="11" t="s">
        <v>419</v>
      </c>
      <c r="R502" s="11">
        <v>0</v>
      </c>
      <c r="S502" s="11">
        <v>0</v>
      </c>
      <c r="T502" s="11">
        <f>ABS(Table1[[#This Row],[Prod]]-Table1[[#This Row],[Planned]])</f>
        <v>0</v>
      </c>
      <c r="U502" s="213">
        <f>IF(ABS(Table1[[#This Row],[Prod]]-Table1[[#This Row],[Planned]])&gt;Table1[[#This Row],[Planned]],0,IF(Table1[[#This Row],[Planned]]=0,0,1-ABS(Table1[[#This Row],[Prod]]-Table1[[#This Row],[Planned]])/Table1[[#This Row],[Planned]]))</f>
        <v>0</v>
      </c>
      <c r="V502" s="11"/>
      <c r="W502" s="11"/>
      <c r="X502" s="27">
        <v>0</v>
      </c>
      <c r="Y502" s="11">
        <f>Table1[[#This Row],[Prod]]</f>
        <v>0</v>
      </c>
      <c r="Z502" s="11">
        <f>ABS(Table1[[#This Row],[Prod2]]-Table1[[#This Row],[Plan Revised]])</f>
        <v>0</v>
      </c>
      <c r="AA502" s="213">
        <f>IF(ABS(Table1[[#This Row],[Prod2]]-Table1[[#This Row],[Plan Revised]])&gt;Table1[[#This Row],[Plan Revised]],0,IF(Table1[[#This Row],[Plan Revised]]=0,0,1-ABS(Table1[[#This Row],[Prod2]]-Table1[[#This Row],[Plan Revised]])/Table1[[#This Row],[Plan Revised]]))</f>
        <v>0</v>
      </c>
      <c r="AB502" s="11"/>
      <c r="AC502" s="30"/>
      <c r="AD502"/>
      <c r="AF502"/>
    </row>
    <row r="503" spans="1:32">
      <c r="A503" s="15" t="str">
        <f>IF(Table1[Week]=WeekSel,"Yes","No")</f>
        <v>No</v>
      </c>
      <c r="B503" s="15" t="str">
        <f>IF((Table1[StartDate]&gt;=Date.GraphMin)*(Table1[StartDate]&lt;=Date.GraphMax)=1,"Yes","No")</f>
        <v>Yes</v>
      </c>
      <c r="C503" s="15" t="str">
        <f>IF(OR(Table1[[#This Row],[Site]]="FOOD MILLING",Table1[[#This Row],[Site]]="GODACO"), "No", "Yes")</f>
        <v>Yes</v>
      </c>
      <c r="D503" s="40">
        <f>MAX(DATE(Table1[Year],1,1),DATE(Table1[Year],1,1)-WEEKDAY(DATE(Table1[Year],1,1),2)+(Table1[WeekNum]-1)*7+1)</f>
        <v>44697</v>
      </c>
      <c r="E503" s="40">
        <f>MIN(DATE(Table1[Year]+1,1,0),DATE(Table1[Year],1,1)-WEEKDAY(DATE(Table1[Year],1,1),2)+Table1[WeekNum]*7)</f>
        <v>44703</v>
      </c>
      <c r="F503" s="15">
        <v>2022</v>
      </c>
      <c r="G503" s="15">
        <f t="shared" si="14"/>
        <v>5</v>
      </c>
      <c r="H503" s="15">
        <v>21</v>
      </c>
      <c r="I503" s="195" t="str">
        <f>"W" &amp;Table1[[#This Row],[WeekNum]]</f>
        <v>W21</v>
      </c>
      <c r="J503" s="195" t="str">
        <f t="shared" si="15"/>
        <v>22-W21</v>
      </c>
      <c r="K503" s="11" t="s">
        <v>504</v>
      </c>
      <c r="L503" s="11"/>
      <c r="M503" s="11" t="s">
        <v>72</v>
      </c>
      <c r="N503" s="11" t="s">
        <v>47</v>
      </c>
      <c r="O503" s="266" t="s">
        <v>403</v>
      </c>
      <c r="P503" s="11" t="s">
        <v>405</v>
      </c>
      <c r="Q503" s="11" t="s">
        <v>419</v>
      </c>
      <c r="R503" s="11">
        <v>0</v>
      </c>
      <c r="S503" s="11">
        <v>0</v>
      </c>
      <c r="T503" s="11">
        <f>ABS(Table1[[#This Row],[Prod]]-Table1[[#This Row],[Planned]])</f>
        <v>0</v>
      </c>
      <c r="U503" s="213">
        <f>IF(ABS(Table1[[#This Row],[Prod]]-Table1[[#This Row],[Planned]])&gt;Table1[[#This Row],[Planned]],0,IF(Table1[[#This Row],[Planned]]=0,0,1-ABS(Table1[[#This Row],[Prod]]-Table1[[#This Row],[Planned]])/Table1[[#This Row],[Planned]]))</f>
        <v>0</v>
      </c>
      <c r="V503" s="11"/>
      <c r="W503" s="11"/>
      <c r="X503" s="27">
        <v>0</v>
      </c>
      <c r="Y503" s="11">
        <f>Table1[[#This Row],[Prod]]</f>
        <v>0</v>
      </c>
      <c r="Z503" s="11">
        <f>ABS(Table1[[#This Row],[Prod2]]-Table1[[#This Row],[Plan Revised]])</f>
        <v>0</v>
      </c>
      <c r="AA503" s="213">
        <f>IF(ABS(Table1[[#This Row],[Prod2]]-Table1[[#This Row],[Plan Revised]])&gt;Table1[[#This Row],[Plan Revised]],0,IF(Table1[[#This Row],[Plan Revised]]=0,0,1-ABS(Table1[[#This Row],[Prod2]]-Table1[[#This Row],[Plan Revised]])/Table1[[#This Row],[Plan Revised]]))</f>
        <v>0</v>
      </c>
      <c r="AB503" s="11"/>
      <c r="AC503" s="30"/>
      <c r="AD503"/>
      <c r="AF503"/>
    </row>
    <row r="504" spans="1:32">
      <c r="A504" s="15" t="str">
        <f>IF(Table1[Week]=WeekSel,"Yes","No")</f>
        <v>No</v>
      </c>
      <c r="B504" s="15" t="str">
        <f>IF((Table1[StartDate]&gt;=Date.GraphMin)*(Table1[StartDate]&lt;=Date.GraphMax)=1,"Yes","No")</f>
        <v>Yes</v>
      </c>
      <c r="C504" s="15" t="str">
        <f>IF(OR(Table1[[#This Row],[Site]]="FOOD MILLING",Table1[[#This Row],[Site]]="GODACO"), "No", "Yes")</f>
        <v>Yes</v>
      </c>
      <c r="D504" s="40">
        <f>MAX(DATE(Table1[Year],1,1),DATE(Table1[Year],1,1)-WEEKDAY(DATE(Table1[Year],1,1),2)+(Table1[WeekNum]-1)*7+1)</f>
        <v>44697</v>
      </c>
      <c r="E504" s="40">
        <f>MIN(DATE(Table1[Year]+1,1,0),DATE(Table1[Year],1,1)-WEEKDAY(DATE(Table1[Year],1,1),2)+Table1[WeekNum]*7)</f>
        <v>44703</v>
      </c>
      <c r="F504" s="15">
        <v>2022</v>
      </c>
      <c r="G504" s="15">
        <f t="shared" si="14"/>
        <v>5</v>
      </c>
      <c r="H504" s="15">
        <v>21</v>
      </c>
      <c r="I504" s="195" t="str">
        <f>"W" &amp;Table1[[#This Row],[WeekNum]]</f>
        <v>W21</v>
      </c>
      <c r="J504" s="195" t="str">
        <f t="shared" si="15"/>
        <v>22-W21</v>
      </c>
      <c r="K504" s="11" t="s">
        <v>505</v>
      </c>
      <c r="L504" s="11"/>
      <c r="M504" s="11" t="s">
        <v>72</v>
      </c>
      <c r="N504" s="11" t="s">
        <v>47</v>
      </c>
      <c r="O504" s="266" t="s">
        <v>403</v>
      </c>
      <c r="P504" s="11" t="s">
        <v>406</v>
      </c>
      <c r="Q504" s="11" t="s">
        <v>419</v>
      </c>
      <c r="R504" s="11">
        <v>0</v>
      </c>
      <c r="S504" s="11">
        <v>0</v>
      </c>
      <c r="T504" s="11">
        <f>ABS(Table1[[#This Row],[Prod]]-Table1[[#This Row],[Planned]])</f>
        <v>0</v>
      </c>
      <c r="U504" s="213">
        <f>IF(ABS(Table1[[#This Row],[Prod]]-Table1[[#This Row],[Planned]])&gt;Table1[[#This Row],[Planned]],0,IF(Table1[[#This Row],[Planned]]=0,0,1-ABS(Table1[[#This Row],[Prod]]-Table1[[#This Row],[Planned]])/Table1[[#This Row],[Planned]]))</f>
        <v>0</v>
      </c>
      <c r="V504" s="11"/>
      <c r="W504" s="11"/>
      <c r="X504" s="27">
        <v>0</v>
      </c>
      <c r="Y504" s="11">
        <f>Table1[[#This Row],[Prod]]</f>
        <v>0</v>
      </c>
      <c r="Z504" s="11">
        <f>ABS(Table1[[#This Row],[Prod2]]-Table1[[#This Row],[Plan Revised]])</f>
        <v>0</v>
      </c>
      <c r="AA504" s="213">
        <f>IF(ABS(Table1[[#This Row],[Prod2]]-Table1[[#This Row],[Plan Revised]])&gt;Table1[[#This Row],[Plan Revised]],0,IF(Table1[[#This Row],[Plan Revised]]=0,0,1-ABS(Table1[[#This Row],[Prod2]]-Table1[[#This Row],[Plan Revised]])/Table1[[#This Row],[Plan Revised]]))</f>
        <v>0</v>
      </c>
      <c r="AB504" s="11"/>
      <c r="AC504" s="30"/>
      <c r="AD504"/>
      <c r="AF504"/>
    </row>
    <row r="505" spans="1:32">
      <c r="A505" s="15" t="str">
        <f>IF(Table1[Week]=WeekSel,"Yes","No")</f>
        <v>No</v>
      </c>
      <c r="B505" s="15" t="str">
        <f>IF((Table1[StartDate]&gt;=Date.GraphMin)*(Table1[StartDate]&lt;=Date.GraphMax)=1,"Yes","No")</f>
        <v>Yes</v>
      </c>
      <c r="C505" s="15" t="str">
        <f>IF(OR(Table1[[#This Row],[Site]]="FOOD MILLING",Table1[[#This Row],[Site]]="GODACO"), "No", "Yes")</f>
        <v>Yes</v>
      </c>
      <c r="D505" s="40">
        <f>MAX(DATE(Table1[Year],1,1),DATE(Table1[Year],1,1)-WEEKDAY(DATE(Table1[Year],1,1),2)+(Table1[WeekNum]-1)*7+1)</f>
        <v>44697</v>
      </c>
      <c r="E505" s="40">
        <f>MIN(DATE(Table1[Year]+1,1,0),DATE(Table1[Year],1,1)-WEEKDAY(DATE(Table1[Year],1,1),2)+Table1[WeekNum]*7)</f>
        <v>44703</v>
      </c>
      <c r="F505" s="15">
        <v>2022</v>
      </c>
      <c r="G505" s="15">
        <f t="shared" si="14"/>
        <v>5</v>
      </c>
      <c r="H505" s="15">
        <v>21</v>
      </c>
      <c r="I505" s="195" t="str">
        <f>"W" &amp;Table1[[#This Row],[WeekNum]]</f>
        <v>W21</v>
      </c>
      <c r="J505" s="195" t="str">
        <f t="shared" si="15"/>
        <v>22-W21</v>
      </c>
      <c r="K505" s="11" t="s">
        <v>507</v>
      </c>
      <c r="L505" s="11"/>
      <c r="M505" s="11" t="s">
        <v>72</v>
      </c>
      <c r="N505" s="11" t="s">
        <v>47</v>
      </c>
      <c r="O505" s="266" t="s">
        <v>403</v>
      </c>
      <c r="P505" s="11" t="s">
        <v>406</v>
      </c>
      <c r="Q505" s="11" t="s">
        <v>419</v>
      </c>
      <c r="R505" s="11">
        <v>0</v>
      </c>
      <c r="S505" s="11">
        <v>0</v>
      </c>
      <c r="T505" s="11">
        <f>ABS(Table1[[#This Row],[Prod]]-Table1[[#This Row],[Planned]])</f>
        <v>0</v>
      </c>
      <c r="U505" s="213">
        <f>IF(ABS(Table1[[#This Row],[Prod]]-Table1[[#This Row],[Planned]])&gt;Table1[[#This Row],[Planned]],0,IF(Table1[[#This Row],[Planned]]=0,0,1-ABS(Table1[[#This Row],[Prod]]-Table1[[#This Row],[Planned]])/Table1[[#This Row],[Planned]]))</f>
        <v>0</v>
      </c>
      <c r="V505" s="11"/>
      <c r="W505" s="11"/>
      <c r="X505" s="27">
        <v>0</v>
      </c>
      <c r="Y505" s="11">
        <f>Table1[[#This Row],[Prod]]</f>
        <v>0</v>
      </c>
      <c r="Z505" s="11">
        <f>ABS(Table1[[#This Row],[Prod2]]-Table1[[#This Row],[Plan Revised]])</f>
        <v>0</v>
      </c>
      <c r="AA505" s="213">
        <f>IF(ABS(Table1[[#This Row],[Prod2]]-Table1[[#This Row],[Plan Revised]])&gt;Table1[[#This Row],[Plan Revised]],0,IF(Table1[[#This Row],[Plan Revised]]=0,0,1-ABS(Table1[[#This Row],[Prod2]]-Table1[[#This Row],[Plan Revised]])/Table1[[#This Row],[Plan Revised]]))</f>
        <v>0</v>
      </c>
      <c r="AB505" s="11"/>
      <c r="AC505" s="30"/>
      <c r="AD505"/>
      <c r="AF505"/>
    </row>
    <row r="506" spans="1:32">
      <c r="A506" s="15" t="str">
        <f>IF(Table1[Week]=WeekSel,"Yes","No")</f>
        <v>No</v>
      </c>
      <c r="B506" s="15" t="str">
        <f>IF((Table1[StartDate]&gt;=Date.GraphMin)*(Table1[StartDate]&lt;=Date.GraphMax)=1,"Yes","No")</f>
        <v>Yes</v>
      </c>
      <c r="C506" s="15" t="str">
        <f>IF(OR(Table1[[#This Row],[Site]]="FOOD MILLING",Table1[[#This Row],[Site]]="GODACO"), "No", "Yes")</f>
        <v>Yes</v>
      </c>
      <c r="D506" s="40">
        <f>MAX(DATE(Table1[Year],1,1),DATE(Table1[Year],1,1)-WEEKDAY(DATE(Table1[Year],1,1),2)+(Table1[WeekNum]-1)*7+1)</f>
        <v>44697</v>
      </c>
      <c r="E506" s="40">
        <f>MIN(DATE(Table1[Year]+1,1,0),DATE(Table1[Year],1,1)-WEEKDAY(DATE(Table1[Year],1,1),2)+Table1[WeekNum]*7)</f>
        <v>44703</v>
      </c>
      <c r="F506" s="15">
        <v>2022</v>
      </c>
      <c r="G506" s="15">
        <f t="shared" si="14"/>
        <v>5</v>
      </c>
      <c r="H506" s="15">
        <v>21</v>
      </c>
      <c r="I506" s="195" t="str">
        <f>"W" &amp;Table1[[#This Row],[WeekNum]]</f>
        <v>W21</v>
      </c>
      <c r="J506" s="195" t="str">
        <f t="shared" si="15"/>
        <v>22-W21</v>
      </c>
      <c r="K506" s="11" t="s">
        <v>508</v>
      </c>
      <c r="L506" s="11"/>
      <c r="M506" s="11" t="s">
        <v>72</v>
      </c>
      <c r="N506" s="11" t="s">
        <v>47</v>
      </c>
      <c r="O506" s="266" t="s">
        <v>403</v>
      </c>
      <c r="P506" s="11" t="s">
        <v>405</v>
      </c>
      <c r="Q506" s="11" t="s">
        <v>419</v>
      </c>
      <c r="R506" s="11">
        <v>0</v>
      </c>
      <c r="S506" s="11">
        <v>0</v>
      </c>
      <c r="T506" s="11">
        <f>ABS(Table1[[#This Row],[Prod]]-Table1[[#This Row],[Planned]])</f>
        <v>0</v>
      </c>
      <c r="U506" s="213">
        <f>IF(ABS(Table1[[#This Row],[Prod]]-Table1[[#This Row],[Planned]])&gt;Table1[[#This Row],[Planned]],0,IF(Table1[[#This Row],[Planned]]=0,0,1-ABS(Table1[[#This Row],[Prod]]-Table1[[#This Row],[Planned]])/Table1[[#This Row],[Planned]]))</f>
        <v>0</v>
      </c>
      <c r="V506" s="11"/>
      <c r="W506" s="11"/>
      <c r="X506" s="27">
        <v>0</v>
      </c>
      <c r="Y506" s="11">
        <f>Table1[[#This Row],[Prod]]</f>
        <v>0</v>
      </c>
      <c r="Z506" s="11">
        <f>ABS(Table1[[#This Row],[Prod2]]-Table1[[#This Row],[Plan Revised]])</f>
        <v>0</v>
      </c>
      <c r="AA506" s="213">
        <f>IF(ABS(Table1[[#This Row],[Prod2]]-Table1[[#This Row],[Plan Revised]])&gt;Table1[[#This Row],[Plan Revised]],0,IF(Table1[[#This Row],[Plan Revised]]=0,0,1-ABS(Table1[[#This Row],[Prod2]]-Table1[[#This Row],[Plan Revised]])/Table1[[#This Row],[Plan Revised]]))</f>
        <v>0</v>
      </c>
      <c r="AB506" s="11"/>
      <c r="AC506" s="30"/>
      <c r="AD506"/>
      <c r="AF506"/>
    </row>
    <row r="507" spans="1:32">
      <c r="A507" s="15" t="str">
        <f>IF(Table1[Week]=WeekSel,"Yes","No")</f>
        <v>No</v>
      </c>
      <c r="B507" s="15" t="str">
        <f>IF((Table1[StartDate]&gt;=Date.GraphMin)*(Table1[StartDate]&lt;=Date.GraphMax)=1,"Yes","No")</f>
        <v>Yes</v>
      </c>
      <c r="C507" s="15" t="str">
        <f>IF(OR(Table1[[#This Row],[Site]]="FOOD MILLING",Table1[[#This Row],[Site]]="GODACO"), "No", "Yes")</f>
        <v>Yes</v>
      </c>
      <c r="D507" s="40">
        <f>MAX(DATE(Table1[Year],1,1),DATE(Table1[Year],1,1)-WEEKDAY(DATE(Table1[Year],1,1),2)+(Table1[WeekNum]-1)*7+1)</f>
        <v>44697</v>
      </c>
      <c r="E507" s="40">
        <f>MIN(DATE(Table1[Year]+1,1,0),DATE(Table1[Year],1,1)-WEEKDAY(DATE(Table1[Year],1,1),2)+Table1[WeekNum]*7)</f>
        <v>44703</v>
      </c>
      <c r="F507" s="15">
        <v>2022</v>
      </c>
      <c r="G507" s="15">
        <f t="shared" si="14"/>
        <v>5</v>
      </c>
      <c r="H507" s="15">
        <v>21</v>
      </c>
      <c r="I507" s="195" t="str">
        <f>"W" &amp;Table1[[#This Row],[WeekNum]]</f>
        <v>W21</v>
      </c>
      <c r="J507" s="195" t="str">
        <f t="shared" si="15"/>
        <v>22-W21</v>
      </c>
      <c r="K507" s="11" t="s">
        <v>509</v>
      </c>
      <c r="L507" s="11"/>
      <c r="M507" s="11" t="s">
        <v>72</v>
      </c>
      <c r="N507" s="11" t="s">
        <v>47</v>
      </c>
      <c r="O507" s="266" t="s">
        <v>403</v>
      </c>
      <c r="P507" s="11" t="s">
        <v>405</v>
      </c>
      <c r="Q507" s="11" t="s">
        <v>419</v>
      </c>
      <c r="R507" s="11">
        <v>0</v>
      </c>
      <c r="S507" s="11">
        <v>0</v>
      </c>
      <c r="T507" s="11">
        <f>ABS(Table1[[#This Row],[Prod]]-Table1[[#This Row],[Planned]])</f>
        <v>0</v>
      </c>
      <c r="U507" s="213">
        <f>IF(ABS(Table1[[#This Row],[Prod]]-Table1[[#This Row],[Planned]])&gt;Table1[[#This Row],[Planned]],0,IF(Table1[[#This Row],[Planned]]=0,0,1-ABS(Table1[[#This Row],[Prod]]-Table1[[#This Row],[Planned]])/Table1[[#This Row],[Planned]]))</f>
        <v>0</v>
      </c>
      <c r="V507" s="11"/>
      <c r="W507" s="11"/>
      <c r="X507" s="27">
        <v>0</v>
      </c>
      <c r="Y507" s="11">
        <f>Table1[[#This Row],[Prod]]</f>
        <v>0</v>
      </c>
      <c r="Z507" s="11">
        <f>ABS(Table1[[#This Row],[Prod2]]-Table1[[#This Row],[Plan Revised]])</f>
        <v>0</v>
      </c>
      <c r="AA507" s="213">
        <f>IF(ABS(Table1[[#This Row],[Prod2]]-Table1[[#This Row],[Plan Revised]])&gt;Table1[[#This Row],[Plan Revised]],0,IF(Table1[[#This Row],[Plan Revised]]=0,0,1-ABS(Table1[[#This Row],[Prod2]]-Table1[[#This Row],[Plan Revised]])/Table1[[#This Row],[Plan Revised]]))</f>
        <v>0</v>
      </c>
      <c r="AB507" s="11"/>
      <c r="AC507" s="30"/>
      <c r="AD507"/>
      <c r="AF507"/>
    </row>
    <row r="508" spans="1:32">
      <c r="A508" s="15" t="str">
        <f>IF(Table1[Week]=WeekSel,"Yes","No")</f>
        <v>No</v>
      </c>
      <c r="B508" s="15" t="str">
        <f>IF((Table1[StartDate]&gt;=Date.GraphMin)*(Table1[StartDate]&lt;=Date.GraphMax)=1,"Yes","No")</f>
        <v>Yes</v>
      </c>
      <c r="C508" s="15" t="str">
        <f>IF(OR(Table1[[#This Row],[Site]]="FOOD MILLING",Table1[[#This Row],[Site]]="GODACO"), "No", "Yes")</f>
        <v>Yes</v>
      </c>
      <c r="D508" s="40">
        <f>MAX(DATE(Table1[Year],1,1),DATE(Table1[Year],1,1)-WEEKDAY(DATE(Table1[Year],1,1),2)+(Table1[WeekNum]-1)*7+1)</f>
        <v>44697</v>
      </c>
      <c r="E508" s="40">
        <f>MIN(DATE(Table1[Year]+1,1,0),DATE(Table1[Year],1,1)-WEEKDAY(DATE(Table1[Year],1,1),2)+Table1[WeekNum]*7)</f>
        <v>44703</v>
      </c>
      <c r="F508" s="15">
        <v>2022</v>
      </c>
      <c r="G508" s="15">
        <f t="shared" si="14"/>
        <v>5</v>
      </c>
      <c r="H508" s="15">
        <v>21</v>
      </c>
      <c r="I508" s="195" t="str">
        <f>"W" &amp;Table1[[#This Row],[WeekNum]]</f>
        <v>W21</v>
      </c>
      <c r="J508" s="195" t="str">
        <f t="shared" si="15"/>
        <v>22-W21</v>
      </c>
      <c r="K508" s="11" t="s">
        <v>511</v>
      </c>
      <c r="L508" s="11"/>
      <c r="M508" s="11" t="s">
        <v>72</v>
      </c>
      <c r="N508" s="11" t="s">
        <v>47</v>
      </c>
      <c r="O508" s="266" t="s">
        <v>403</v>
      </c>
      <c r="P508" s="11" t="s">
        <v>388</v>
      </c>
      <c r="Q508" s="11" t="s">
        <v>419</v>
      </c>
      <c r="R508" s="11">
        <v>0</v>
      </c>
      <c r="S508" s="11">
        <v>0</v>
      </c>
      <c r="T508" s="11">
        <f>ABS(Table1[[#This Row],[Prod]]-Table1[[#This Row],[Planned]])</f>
        <v>0</v>
      </c>
      <c r="U508" s="213">
        <f>IF(ABS(Table1[[#This Row],[Prod]]-Table1[[#This Row],[Planned]])&gt;Table1[[#This Row],[Planned]],0,IF(Table1[[#This Row],[Planned]]=0,0,1-ABS(Table1[[#This Row],[Prod]]-Table1[[#This Row],[Planned]])/Table1[[#This Row],[Planned]]))</f>
        <v>0</v>
      </c>
      <c r="V508" s="11"/>
      <c r="W508" s="11"/>
      <c r="X508" s="27">
        <v>0</v>
      </c>
      <c r="Y508" s="11">
        <f>Table1[[#This Row],[Prod]]</f>
        <v>0</v>
      </c>
      <c r="Z508" s="11">
        <f>ABS(Table1[[#This Row],[Prod2]]-Table1[[#This Row],[Plan Revised]])</f>
        <v>0</v>
      </c>
      <c r="AA508" s="213">
        <f>IF(ABS(Table1[[#This Row],[Prod2]]-Table1[[#This Row],[Plan Revised]])&gt;Table1[[#This Row],[Plan Revised]],0,IF(Table1[[#This Row],[Plan Revised]]=0,0,1-ABS(Table1[[#This Row],[Prod2]]-Table1[[#This Row],[Plan Revised]])/Table1[[#This Row],[Plan Revised]]))</f>
        <v>0</v>
      </c>
      <c r="AB508" s="11"/>
      <c r="AC508" s="30"/>
      <c r="AD508"/>
      <c r="AF508"/>
    </row>
    <row r="509" spans="1:32">
      <c r="A509" s="15" t="str">
        <f>IF(Table1[Week]=WeekSel,"Yes","No")</f>
        <v>No</v>
      </c>
      <c r="B509" s="15" t="str">
        <f>IF((Table1[StartDate]&gt;=Date.GraphMin)*(Table1[StartDate]&lt;=Date.GraphMax)=1,"Yes","No")</f>
        <v>Yes</v>
      </c>
      <c r="C509" s="15" t="str">
        <f>IF(OR(Table1[[#This Row],[Site]]="FOOD MILLING",Table1[[#This Row],[Site]]="GODACO"), "No", "Yes")</f>
        <v>Yes</v>
      </c>
      <c r="D509" s="40">
        <f>MAX(DATE(Table1[Year],1,1),DATE(Table1[Year],1,1)-WEEKDAY(DATE(Table1[Year],1,1),2)+(Table1[WeekNum]-1)*7+1)</f>
        <v>44697</v>
      </c>
      <c r="E509" s="40">
        <f>MIN(DATE(Table1[Year]+1,1,0),DATE(Table1[Year],1,1)-WEEKDAY(DATE(Table1[Year],1,1),2)+Table1[WeekNum]*7)</f>
        <v>44703</v>
      </c>
      <c r="F509" s="15">
        <v>2022</v>
      </c>
      <c r="G509" s="15">
        <f t="shared" si="14"/>
        <v>5</v>
      </c>
      <c r="H509" s="15">
        <v>21</v>
      </c>
      <c r="I509" s="195" t="str">
        <f>"W" &amp;Table1[[#This Row],[WeekNum]]</f>
        <v>W21</v>
      </c>
      <c r="J509" s="195" t="str">
        <f t="shared" si="15"/>
        <v>22-W21</v>
      </c>
      <c r="K509" s="11" t="s">
        <v>512</v>
      </c>
      <c r="L509" s="11"/>
      <c r="M509" s="11" t="s">
        <v>72</v>
      </c>
      <c r="N509" s="11" t="s">
        <v>47</v>
      </c>
      <c r="O509" s="266" t="s">
        <v>403</v>
      </c>
      <c r="P509" s="11" t="s">
        <v>405</v>
      </c>
      <c r="Q509" s="11" t="s">
        <v>419</v>
      </c>
      <c r="R509" s="11">
        <v>0</v>
      </c>
      <c r="S509" s="11">
        <v>0</v>
      </c>
      <c r="T509" s="11">
        <f>ABS(Table1[[#This Row],[Prod]]-Table1[[#This Row],[Planned]])</f>
        <v>0</v>
      </c>
      <c r="U509" s="213">
        <f>IF(ABS(Table1[[#This Row],[Prod]]-Table1[[#This Row],[Planned]])&gt;Table1[[#This Row],[Planned]],0,IF(Table1[[#This Row],[Planned]]=0,0,1-ABS(Table1[[#This Row],[Prod]]-Table1[[#This Row],[Planned]])/Table1[[#This Row],[Planned]]))</f>
        <v>0</v>
      </c>
      <c r="V509" s="11"/>
      <c r="W509" s="11"/>
      <c r="X509" s="27">
        <v>0</v>
      </c>
      <c r="Y509" s="11">
        <f>Table1[[#This Row],[Prod]]</f>
        <v>0</v>
      </c>
      <c r="Z509" s="11">
        <f>ABS(Table1[[#This Row],[Prod2]]-Table1[[#This Row],[Plan Revised]])</f>
        <v>0</v>
      </c>
      <c r="AA509" s="213">
        <f>IF(ABS(Table1[[#This Row],[Prod2]]-Table1[[#This Row],[Plan Revised]])&gt;Table1[[#This Row],[Plan Revised]],0,IF(Table1[[#This Row],[Plan Revised]]=0,0,1-ABS(Table1[[#This Row],[Prod2]]-Table1[[#This Row],[Plan Revised]])/Table1[[#This Row],[Plan Revised]]))</f>
        <v>0</v>
      </c>
      <c r="AB509" s="11"/>
      <c r="AC509" s="30"/>
      <c r="AD509"/>
      <c r="AF509"/>
    </row>
    <row r="510" spans="1:32">
      <c r="A510" s="15" t="str">
        <f>IF(Table1[Week]=WeekSel,"Yes","No")</f>
        <v>No</v>
      </c>
      <c r="B510" s="15" t="str">
        <f>IF((Table1[StartDate]&gt;=Date.GraphMin)*(Table1[StartDate]&lt;=Date.GraphMax)=1,"Yes","No")</f>
        <v>Yes</v>
      </c>
      <c r="C510" s="15" t="str">
        <f>IF(OR(Table1[[#This Row],[Site]]="FOOD MILLING",Table1[[#This Row],[Site]]="GODACO"), "No", "Yes")</f>
        <v>Yes</v>
      </c>
      <c r="D510" s="40">
        <f>MAX(DATE(Table1[Year],1,1),DATE(Table1[Year],1,1)-WEEKDAY(DATE(Table1[Year],1,1),2)+(Table1[WeekNum]-1)*7+1)</f>
        <v>44697</v>
      </c>
      <c r="E510" s="40">
        <f>MIN(DATE(Table1[Year]+1,1,0),DATE(Table1[Year],1,1)-WEEKDAY(DATE(Table1[Year],1,1),2)+Table1[WeekNum]*7)</f>
        <v>44703</v>
      </c>
      <c r="F510" s="15">
        <v>2022</v>
      </c>
      <c r="G510" s="15">
        <f t="shared" si="14"/>
        <v>5</v>
      </c>
      <c r="H510" s="15">
        <v>21</v>
      </c>
      <c r="I510" s="195" t="str">
        <f>"W" &amp;Table1[[#This Row],[WeekNum]]</f>
        <v>W21</v>
      </c>
      <c r="J510" s="195" t="str">
        <f t="shared" si="15"/>
        <v>22-W21</v>
      </c>
      <c r="K510" s="11" t="s">
        <v>510</v>
      </c>
      <c r="L510" s="11"/>
      <c r="M510" s="11" t="s">
        <v>72</v>
      </c>
      <c r="N510" s="11" t="s">
        <v>47</v>
      </c>
      <c r="O510" s="266" t="s">
        <v>403</v>
      </c>
      <c r="P510" s="11" t="s">
        <v>405</v>
      </c>
      <c r="Q510" s="11" t="s">
        <v>419</v>
      </c>
      <c r="R510" s="11">
        <v>3000</v>
      </c>
      <c r="S510" s="11">
        <v>2888.52</v>
      </c>
      <c r="T510" s="11">
        <f>ABS(Table1[[#This Row],[Prod]]-Table1[[#This Row],[Planned]])</f>
        <v>111.48000000000002</v>
      </c>
      <c r="U510" s="213">
        <f>IF(ABS(Table1[[#This Row],[Prod]]-Table1[[#This Row],[Planned]])&gt;Table1[[#This Row],[Planned]],0,IF(Table1[[#This Row],[Planned]]=0,0,1-ABS(Table1[[#This Row],[Prod]]-Table1[[#This Row],[Planned]])/Table1[[#This Row],[Planned]]))</f>
        <v>0.96284000000000003</v>
      </c>
      <c r="V510" s="11"/>
      <c r="W510" s="11"/>
      <c r="X510" s="27">
        <v>3000</v>
      </c>
      <c r="Y510" s="11">
        <f>Table1[[#This Row],[Prod]]</f>
        <v>2888.52</v>
      </c>
      <c r="Z510" s="11">
        <f>ABS(Table1[[#This Row],[Prod2]]-Table1[[#This Row],[Plan Revised]])</f>
        <v>111.48000000000002</v>
      </c>
      <c r="AA510" s="213">
        <f>IF(ABS(Table1[[#This Row],[Prod2]]-Table1[[#This Row],[Plan Revised]])&gt;Table1[[#This Row],[Plan Revised]],0,IF(Table1[[#This Row],[Plan Revised]]=0,0,1-ABS(Table1[[#This Row],[Prod2]]-Table1[[#This Row],[Plan Revised]])/Table1[[#This Row],[Plan Revised]]))</f>
        <v>0.96284000000000003</v>
      </c>
      <c r="AB510" s="11"/>
      <c r="AC510" s="30"/>
      <c r="AD510"/>
      <c r="AF510"/>
    </row>
    <row r="511" spans="1:32">
      <c r="A511" s="15" t="str">
        <f>IF(Table1[Week]=WeekSel,"Yes","No")</f>
        <v>No</v>
      </c>
      <c r="B511" s="15" t="str">
        <f>IF((Table1[StartDate]&gt;=Date.GraphMin)*(Table1[StartDate]&lt;=Date.GraphMax)=1,"Yes","No")</f>
        <v>Yes</v>
      </c>
      <c r="C511" s="15" t="str">
        <f>IF(OR(Table1[[#This Row],[Site]]="FOOD MILLING",Table1[[#This Row],[Site]]="GODACO"), "No", "Yes")</f>
        <v>Yes</v>
      </c>
      <c r="D511" s="40">
        <f>MAX(DATE(Table1[Year],1,1),DATE(Table1[Year],1,1)-WEEKDAY(DATE(Table1[Year],1,1),2)+(Table1[WeekNum]-1)*7+1)</f>
        <v>44697</v>
      </c>
      <c r="E511" s="40">
        <f>MIN(DATE(Table1[Year]+1,1,0),DATE(Table1[Year],1,1)-WEEKDAY(DATE(Table1[Year],1,1),2)+Table1[WeekNum]*7)</f>
        <v>44703</v>
      </c>
      <c r="F511" s="15">
        <v>2022</v>
      </c>
      <c r="G511" s="15">
        <f t="shared" si="14"/>
        <v>5</v>
      </c>
      <c r="H511" s="15">
        <v>21</v>
      </c>
      <c r="I511" s="195" t="str">
        <f>"W" &amp;Table1[[#This Row],[WeekNum]]</f>
        <v>W21</v>
      </c>
      <c r="J511" s="195" t="str">
        <f t="shared" si="15"/>
        <v>22-W21</v>
      </c>
      <c r="K511" s="11" t="s">
        <v>506</v>
      </c>
      <c r="L511" s="11"/>
      <c r="M511" s="11" t="s">
        <v>72</v>
      </c>
      <c r="N511" s="11" t="s">
        <v>47</v>
      </c>
      <c r="O511" s="266" t="s">
        <v>403</v>
      </c>
      <c r="P511" s="11" t="s">
        <v>405</v>
      </c>
      <c r="Q511" s="11" t="s">
        <v>419</v>
      </c>
      <c r="R511" s="11">
        <v>0</v>
      </c>
      <c r="S511" s="11">
        <v>0</v>
      </c>
      <c r="T511" s="11">
        <f>ABS(Table1[[#This Row],[Prod]]-Table1[[#This Row],[Planned]])</f>
        <v>0</v>
      </c>
      <c r="U511" s="213">
        <f>IF(ABS(Table1[[#This Row],[Prod]]-Table1[[#This Row],[Planned]])&gt;Table1[[#This Row],[Planned]],0,IF(Table1[[#This Row],[Planned]]=0,0,1-ABS(Table1[[#This Row],[Prod]]-Table1[[#This Row],[Planned]])/Table1[[#This Row],[Planned]]))</f>
        <v>0</v>
      </c>
      <c r="V511" s="11"/>
      <c r="W511" s="11"/>
      <c r="X511" s="27">
        <v>0</v>
      </c>
      <c r="Y511" s="11">
        <f>Table1[[#This Row],[Prod]]</f>
        <v>0</v>
      </c>
      <c r="Z511" s="11">
        <f>ABS(Table1[[#This Row],[Prod2]]-Table1[[#This Row],[Plan Revised]])</f>
        <v>0</v>
      </c>
      <c r="AA511" s="213">
        <f>IF(ABS(Table1[[#This Row],[Prod2]]-Table1[[#This Row],[Plan Revised]])&gt;Table1[[#This Row],[Plan Revised]],0,IF(Table1[[#This Row],[Plan Revised]]=0,0,1-ABS(Table1[[#This Row],[Prod2]]-Table1[[#This Row],[Plan Revised]])/Table1[[#This Row],[Plan Revised]]))</f>
        <v>0</v>
      </c>
      <c r="AB511" s="11"/>
      <c r="AC511" s="30"/>
      <c r="AD511"/>
      <c r="AF511"/>
    </row>
    <row r="512" spans="1:32">
      <c r="A512" s="15" t="str">
        <f>IF(Table1[Week]=WeekSel,"Yes","No")</f>
        <v>No</v>
      </c>
      <c r="B512" s="15" t="str">
        <f>IF((Table1[StartDate]&gt;=Date.GraphMin)*(Table1[StartDate]&lt;=Date.GraphMax)=1,"Yes","No")</f>
        <v>Yes</v>
      </c>
      <c r="C512" s="15" t="str">
        <f>IF(OR(Table1[[#This Row],[Site]]="FOOD MILLING",Table1[[#This Row],[Site]]="GODACO"), "No", "Yes")</f>
        <v>Yes</v>
      </c>
      <c r="D512" s="40">
        <f>MAX(DATE(Table1[Year],1,1),DATE(Table1[Year],1,1)-WEEKDAY(DATE(Table1[Year],1,1),2)+(Table1[WeekNum]-1)*7+1)</f>
        <v>44697</v>
      </c>
      <c r="E512" s="40">
        <f>MIN(DATE(Table1[Year]+1,1,0),DATE(Table1[Year],1,1)-WEEKDAY(DATE(Table1[Year],1,1),2)+Table1[WeekNum]*7)</f>
        <v>44703</v>
      </c>
      <c r="F512" s="15">
        <v>2022</v>
      </c>
      <c r="G512" s="15">
        <f t="shared" si="14"/>
        <v>5</v>
      </c>
      <c r="H512" s="15">
        <v>21</v>
      </c>
      <c r="I512" s="195" t="str">
        <f>"W" &amp;Table1[[#This Row],[WeekNum]]</f>
        <v>W21</v>
      </c>
      <c r="J512" s="195" t="str">
        <f t="shared" si="15"/>
        <v>22-W21</v>
      </c>
      <c r="K512" s="11" t="s">
        <v>528</v>
      </c>
      <c r="L512" s="11"/>
      <c r="M512" s="11" t="s">
        <v>72</v>
      </c>
      <c r="N512" s="266" t="s">
        <v>370</v>
      </c>
      <c r="O512" s="266" t="s">
        <v>374</v>
      </c>
      <c r="P512" s="11" t="s">
        <v>376</v>
      </c>
      <c r="Q512" s="11" t="s">
        <v>418</v>
      </c>
      <c r="R512" s="11">
        <v>2000</v>
      </c>
      <c r="S512" s="11">
        <v>1960</v>
      </c>
      <c r="T512" s="11">
        <f>ABS(Table1[[#This Row],[Prod]]-Table1[[#This Row],[Planned]])</f>
        <v>40</v>
      </c>
      <c r="U512" s="213">
        <f>IF(ABS(Table1[[#This Row],[Prod]]-Table1[[#This Row],[Planned]])&gt;Table1[[#This Row],[Planned]],0,IF(Table1[[#This Row],[Planned]]=0,0,1-ABS(Table1[[#This Row],[Prod]]-Table1[[#This Row],[Planned]])/Table1[[#This Row],[Planned]]))</f>
        <v>0.98</v>
      </c>
      <c r="V512" s="11"/>
      <c r="W512" s="11"/>
      <c r="X512" s="27">
        <v>2000</v>
      </c>
      <c r="Y512" s="11">
        <f>Table1[[#This Row],[Prod]]</f>
        <v>1960</v>
      </c>
      <c r="Z512" s="11">
        <f>ABS(Table1[[#This Row],[Prod2]]-Table1[[#This Row],[Plan Revised]])</f>
        <v>40</v>
      </c>
      <c r="AA512" s="213">
        <f>IF(ABS(Table1[[#This Row],[Prod2]]-Table1[[#This Row],[Plan Revised]])&gt;Table1[[#This Row],[Plan Revised]],0,IF(Table1[[#This Row],[Plan Revised]]=0,0,1-ABS(Table1[[#This Row],[Prod2]]-Table1[[#This Row],[Plan Revised]])/Table1[[#This Row],[Plan Revised]]))</f>
        <v>0.98</v>
      </c>
      <c r="AB512" s="11"/>
      <c r="AC512" s="30"/>
      <c r="AD512"/>
      <c r="AF512"/>
    </row>
    <row r="513" spans="1:32">
      <c r="A513" s="15" t="str">
        <f>IF(Table1[Week]=WeekSel,"Yes","No")</f>
        <v>No</v>
      </c>
      <c r="B513" s="15" t="str">
        <f>IF((Table1[StartDate]&gt;=Date.GraphMin)*(Table1[StartDate]&lt;=Date.GraphMax)=1,"Yes","No")</f>
        <v>Yes</v>
      </c>
      <c r="C513" s="15" t="str">
        <f>IF(OR(Table1[[#This Row],[Site]]="FOOD MILLING",Table1[[#This Row],[Site]]="GODACO"), "No", "Yes")</f>
        <v>Yes</v>
      </c>
      <c r="D513" s="40">
        <f>MAX(DATE(Table1[Year],1,1),DATE(Table1[Year],1,1)-WEEKDAY(DATE(Table1[Year],1,1),2)+(Table1[WeekNum]-1)*7+1)</f>
        <v>44697</v>
      </c>
      <c r="E513" s="40">
        <f>MIN(DATE(Table1[Year]+1,1,0),DATE(Table1[Year],1,1)-WEEKDAY(DATE(Table1[Year],1,1),2)+Table1[WeekNum]*7)</f>
        <v>44703</v>
      </c>
      <c r="F513" s="15">
        <v>2022</v>
      </c>
      <c r="G513" s="15">
        <f t="shared" si="14"/>
        <v>5</v>
      </c>
      <c r="H513" s="15">
        <v>21</v>
      </c>
      <c r="I513" s="195" t="str">
        <f>"W" &amp;Table1[[#This Row],[WeekNum]]</f>
        <v>W21</v>
      </c>
      <c r="J513" s="195" t="str">
        <f t="shared" si="15"/>
        <v>22-W21</v>
      </c>
      <c r="K513" s="11" t="s">
        <v>530</v>
      </c>
      <c r="L513" s="11"/>
      <c r="M513" s="11" t="s">
        <v>77</v>
      </c>
      <c r="N513" s="266" t="s">
        <v>370</v>
      </c>
      <c r="O513" s="266" t="s">
        <v>374</v>
      </c>
      <c r="P513" s="11" t="s">
        <v>376</v>
      </c>
      <c r="Q513" s="11" t="s">
        <v>418</v>
      </c>
      <c r="R513" s="11">
        <v>1000</v>
      </c>
      <c r="S513" s="11"/>
      <c r="T513" s="11">
        <f>ABS(Table1[[#This Row],[Prod]]-Table1[[#This Row],[Planned]])</f>
        <v>1000</v>
      </c>
      <c r="U513" s="213">
        <f>IF(ABS(Table1[[#This Row],[Prod]]-Table1[[#This Row],[Planned]])&gt;Table1[[#This Row],[Planned]],0,IF(Table1[[#This Row],[Planned]]=0,0,1-ABS(Table1[[#This Row],[Prod]]-Table1[[#This Row],[Planned]])/Table1[[#This Row],[Planned]]))</f>
        <v>0</v>
      </c>
      <c r="V513" s="11"/>
      <c r="W513" s="11"/>
      <c r="X513" s="27">
        <v>1000</v>
      </c>
      <c r="Y513" s="11">
        <f>Table1[[#This Row],[Prod]]</f>
        <v>0</v>
      </c>
      <c r="Z513" s="11">
        <f>ABS(Table1[[#This Row],[Prod2]]-Table1[[#This Row],[Plan Revised]])</f>
        <v>1000</v>
      </c>
      <c r="AA513" s="213">
        <f>IF(ABS(Table1[[#This Row],[Prod2]]-Table1[[#This Row],[Plan Revised]])&gt;Table1[[#This Row],[Plan Revised]],0,IF(Table1[[#This Row],[Plan Revised]]=0,0,1-ABS(Table1[[#This Row],[Prod2]]-Table1[[#This Row],[Plan Revised]])/Table1[[#This Row],[Plan Revised]]))</f>
        <v>0</v>
      </c>
      <c r="AB513" s="11"/>
      <c r="AC513" s="30"/>
      <c r="AD513"/>
      <c r="AF513"/>
    </row>
    <row r="514" spans="1:32">
      <c r="A514" s="15" t="str">
        <f>IF(Table1[Week]=WeekSel,"Yes","No")</f>
        <v>No</v>
      </c>
      <c r="B514" s="15" t="str">
        <f>IF((Table1[StartDate]&gt;=Date.GraphMin)*(Table1[StartDate]&lt;=Date.GraphMax)=1,"Yes","No")</f>
        <v>Yes</v>
      </c>
      <c r="C514" s="15" t="str">
        <f>IF(OR(Table1[[#This Row],[Site]]="FOOD MILLING",Table1[[#This Row],[Site]]="GODACO"), "No", "Yes")</f>
        <v>Yes</v>
      </c>
      <c r="D514" s="40">
        <f>MAX(DATE(Table1[Year],1,1),DATE(Table1[Year],1,1)-WEEKDAY(DATE(Table1[Year],1,1),2)+(Table1[WeekNum]-1)*7+1)</f>
        <v>44697</v>
      </c>
      <c r="E514" s="40">
        <f>MIN(DATE(Table1[Year]+1,1,0),DATE(Table1[Year],1,1)-WEEKDAY(DATE(Table1[Year],1,1),2)+Table1[WeekNum]*7)</f>
        <v>44703</v>
      </c>
      <c r="F514" s="15">
        <v>2022</v>
      </c>
      <c r="G514" s="15">
        <f t="shared" ref="G514:G577" si="16">MONTH(DATE(F514,1,H514*7-2)-WEEKDAY(DATE(H514,1,2)))</f>
        <v>5</v>
      </c>
      <c r="H514" s="15">
        <v>21</v>
      </c>
      <c r="I514" s="195" t="str">
        <f>"W" &amp;Table1[[#This Row],[WeekNum]]</f>
        <v>W21</v>
      </c>
      <c r="J514" s="195" t="str">
        <f t="shared" ref="J514:J577" si="17">RIGHT(F514,2)&amp;"-"&amp;TEXT(H514,"W00")</f>
        <v>22-W21</v>
      </c>
      <c r="K514" s="11" t="s">
        <v>525</v>
      </c>
      <c r="L514" s="11"/>
      <c r="M514" s="11" t="s">
        <v>72</v>
      </c>
      <c r="N514" s="266" t="s">
        <v>370</v>
      </c>
      <c r="O514" s="266" t="s">
        <v>403</v>
      </c>
      <c r="P514" s="11" t="s">
        <v>407</v>
      </c>
      <c r="Q514" s="11" t="s">
        <v>419</v>
      </c>
      <c r="R514" s="11">
        <v>3700</v>
      </c>
      <c r="S514" s="11">
        <v>1929</v>
      </c>
      <c r="T514" s="11">
        <f>ABS(Table1[[#This Row],[Prod]]-Table1[[#This Row],[Planned]])</f>
        <v>1771</v>
      </c>
      <c r="U514" s="213">
        <f>IF(ABS(Table1[[#This Row],[Prod]]-Table1[[#This Row],[Planned]])&gt;Table1[[#This Row],[Planned]],0,IF(Table1[[#This Row],[Planned]]=0,0,1-ABS(Table1[[#This Row],[Prod]]-Table1[[#This Row],[Planned]])/Table1[[#This Row],[Planned]]))</f>
        <v>0.52135135135135136</v>
      </c>
      <c r="V514" s="11"/>
      <c r="W514" s="11"/>
      <c r="X514" s="27">
        <v>3700</v>
      </c>
      <c r="Y514" s="11">
        <f>Table1[[#This Row],[Prod]]</f>
        <v>1929</v>
      </c>
      <c r="Z514" s="11">
        <f>ABS(Table1[[#This Row],[Prod2]]-Table1[[#This Row],[Plan Revised]])</f>
        <v>1771</v>
      </c>
      <c r="AA514" s="213">
        <f>IF(ABS(Table1[[#This Row],[Prod2]]-Table1[[#This Row],[Plan Revised]])&gt;Table1[[#This Row],[Plan Revised]],0,IF(Table1[[#This Row],[Plan Revised]]=0,0,1-ABS(Table1[[#This Row],[Prod2]]-Table1[[#This Row],[Plan Revised]])/Table1[[#This Row],[Plan Revised]]))</f>
        <v>0.52135135135135136</v>
      </c>
      <c r="AB514" s="11"/>
      <c r="AC514" s="30"/>
      <c r="AD514"/>
      <c r="AF514"/>
    </row>
    <row r="515" spans="1:32">
      <c r="A515" s="15" t="str">
        <f>IF(Table1[Week]=WeekSel,"Yes","No")</f>
        <v>No</v>
      </c>
      <c r="B515" s="15" t="str">
        <f>IF((Table1[StartDate]&gt;=Date.GraphMin)*(Table1[StartDate]&lt;=Date.GraphMax)=1,"Yes","No")</f>
        <v>Yes</v>
      </c>
      <c r="C515" s="15" t="str">
        <f>IF(OR(Table1[[#This Row],[Site]]="FOOD MILLING",Table1[[#This Row],[Site]]="GODACO"), "No", "Yes")</f>
        <v>Yes</v>
      </c>
      <c r="D515" s="40">
        <f>MAX(DATE(Table1[Year],1,1),DATE(Table1[Year],1,1)-WEEKDAY(DATE(Table1[Year],1,1),2)+(Table1[WeekNum]-1)*7+1)</f>
        <v>44697</v>
      </c>
      <c r="E515" s="40">
        <f>MIN(DATE(Table1[Year]+1,1,0),DATE(Table1[Year],1,1)-WEEKDAY(DATE(Table1[Year],1,1),2)+Table1[WeekNum]*7)</f>
        <v>44703</v>
      </c>
      <c r="F515" s="15">
        <v>2022</v>
      </c>
      <c r="G515" s="15">
        <f t="shared" si="16"/>
        <v>5</v>
      </c>
      <c r="H515" s="15">
        <v>21</v>
      </c>
      <c r="I515" s="195" t="str">
        <f>"W" &amp;Table1[[#This Row],[WeekNum]]</f>
        <v>W21</v>
      </c>
      <c r="J515" s="195" t="str">
        <f t="shared" si="17"/>
        <v>22-W21</v>
      </c>
      <c r="K515" s="11" t="s">
        <v>524</v>
      </c>
      <c r="L515" s="11"/>
      <c r="M515" s="11" t="s">
        <v>72</v>
      </c>
      <c r="N515" s="266" t="s">
        <v>370</v>
      </c>
      <c r="O515" s="266" t="s">
        <v>403</v>
      </c>
      <c r="P515" s="11" t="s">
        <v>407</v>
      </c>
      <c r="Q515" s="11" t="s">
        <v>419</v>
      </c>
      <c r="R515" s="11">
        <v>275.60000000000008</v>
      </c>
      <c r="S515" s="11">
        <v>353.92</v>
      </c>
      <c r="T515" s="11">
        <f>ABS(Table1[[#This Row],[Prod]]-Table1[[#This Row],[Planned]])</f>
        <v>78.319999999999936</v>
      </c>
      <c r="U515" s="213">
        <f>IF(ABS(Table1[[#This Row],[Prod]]-Table1[[#This Row],[Planned]])&gt;Table1[[#This Row],[Planned]],0,IF(Table1[[#This Row],[Planned]]=0,0,1-ABS(Table1[[#This Row],[Prod]]-Table1[[#This Row],[Planned]])/Table1[[#This Row],[Planned]]))</f>
        <v>0.71582002902757647</v>
      </c>
      <c r="V515" s="11"/>
      <c r="W515" s="11"/>
      <c r="X515" s="27">
        <v>276</v>
      </c>
      <c r="Y515" s="11">
        <f>Table1[[#This Row],[Prod]]</f>
        <v>353.92</v>
      </c>
      <c r="Z515" s="11">
        <f>ABS(Table1[[#This Row],[Prod2]]-Table1[[#This Row],[Plan Revised]])</f>
        <v>77.920000000000016</v>
      </c>
      <c r="AA515" s="213">
        <f>IF(ABS(Table1[[#This Row],[Prod2]]-Table1[[#This Row],[Plan Revised]])&gt;Table1[[#This Row],[Plan Revised]],0,IF(Table1[[#This Row],[Plan Revised]]=0,0,1-ABS(Table1[[#This Row],[Prod2]]-Table1[[#This Row],[Plan Revised]])/Table1[[#This Row],[Plan Revised]]))</f>
        <v>0.71768115942028987</v>
      </c>
      <c r="AB515" s="11"/>
      <c r="AC515" s="30"/>
      <c r="AD515"/>
      <c r="AF515"/>
    </row>
    <row r="516" spans="1:32">
      <c r="A516" s="15" t="str">
        <f>IF(Table1[Week]=WeekSel,"Yes","No")</f>
        <v>No</v>
      </c>
      <c r="B516" s="15" t="str">
        <f>IF((Table1[StartDate]&gt;=Date.GraphMin)*(Table1[StartDate]&lt;=Date.GraphMax)=1,"Yes","No")</f>
        <v>Yes</v>
      </c>
      <c r="C516" s="15" t="str">
        <f>IF(OR(Table1[[#This Row],[Site]]="FOOD MILLING",Table1[[#This Row],[Site]]="GODACO"), "No", "Yes")</f>
        <v>Yes</v>
      </c>
      <c r="D516" s="40">
        <f>MAX(DATE(Table1[Year],1,1),DATE(Table1[Year],1,1)-WEEKDAY(DATE(Table1[Year],1,1),2)+(Table1[WeekNum]-1)*7+1)</f>
        <v>44697</v>
      </c>
      <c r="E516" s="40">
        <f>MIN(DATE(Table1[Year]+1,1,0),DATE(Table1[Year],1,1)-WEEKDAY(DATE(Table1[Year],1,1),2)+Table1[WeekNum]*7)</f>
        <v>44703</v>
      </c>
      <c r="F516" s="15">
        <v>2022</v>
      </c>
      <c r="G516" s="15">
        <f t="shared" si="16"/>
        <v>5</v>
      </c>
      <c r="H516" s="15">
        <v>21</v>
      </c>
      <c r="I516" s="195" t="str">
        <f>"W" &amp;Table1[[#This Row],[WeekNum]]</f>
        <v>W21</v>
      </c>
      <c r="J516" s="195" t="str">
        <f t="shared" si="17"/>
        <v>22-W21</v>
      </c>
      <c r="K516" s="11" t="s">
        <v>527</v>
      </c>
      <c r="L516" s="11"/>
      <c r="M516" s="11" t="s">
        <v>72</v>
      </c>
      <c r="N516" s="266" t="s">
        <v>370</v>
      </c>
      <c r="O516" s="266" t="s">
        <v>403</v>
      </c>
      <c r="P516" s="11" t="s">
        <v>407</v>
      </c>
      <c r="Q516" s="11" t="s">
        <v>419</v>
      </c>
      <c r="R516" s="11">
        <v>275.60000000000008</v>
      </c>
      <c r="S516" s="11">
        <v>133.92000000000002</v>
      </c>
      <c r="T516" s="11">
        <f>ABS(Table1[[#This Row],[Prod]]-Table1[[#This Row],[Planned]])</f>
        <v>141.68000000000006</v>
      </c>
      <c r="U516" s="213">
        <f>IF(ABS(Table1[[#This Row],[Prod]]-Table1[[#This Row],[Planned]])&gt;Table1[[#This Row],[Planned]],0,IF(Table1[[#This Row],[Planned]]=0,0,1-ABS(Table1[[#This Row],[Prod]]-Table1[[#This Row],[Planned]])/Table1[[#This Row],[Planned]]))</f>
        <v>0.48592162554426699</v>
      </c>
      <c r="V516" s="11"/>
      <c r="W516" s="11"/>
      <c r="X516" s="27">
        <v>276</v>
      </c>
      <c r="Y516" s="11">
        <f>Table1[[#This Row],[Prod]]</f>
        <v>133.92000000000002</v>
      </c>
      <c r="Z516" s="11">
        <f>ABS(Table1[[#This Row],[Prod2]]-Table1[[#This Row],[Plan Revised]])</f>
        <v>142.07999999999998</v>
      </c>
      <c r="AA516" s="213">
        <f>IF(ABS(Table1[[#This Row],[Prod2]]-Table1[[#This Row],[Plan Revised]])&gt;Table1[[#This Row],[Plan Revised]],0,IF(Table1[[#This Row],[Plan Revised]]=0,0,1-ABS(Table1[[#This Row],[Prod2]]-Table1[[#This Row],[Plan Revised]])/Table1[[#This Row],[Plan Revised]]))</f>
        <v>0.48521739130434793</v>
      </c>
      <c r="AB516" s="11"/>
      <c r="AC516" s="30"/>
      <c r="AD516"/>
      <c r="AF516"/>
    </row>
    <row r="517" spans="1:32">
      <c r="A517" s="15" t="str">
        <f>IF(Table1[Week]=WeekSel,"Yes","No")</f>
        <v>No</v>
      </c>
      <c r="B517" s="15" t="str">
        <f>IF((Table1[StartDate]&gt;=Date.GraphMin)*(Table1[StartDate]&lt;=Date.GraphMax)=1,"Yes","No")</f>
        <v>Yes</v>
      </c>
      <c r="C517" s="15" t="str">
        <f>IF(OR(Table1[[#This Row],[Site]]="FOOD MILLING",Table1[[#This Row],[Site]]="GODACO"), "No", "Yes")</f>
        <v>Yes</v>
      </c>
      <c r="D517" s="40">
        <f>MAX(DATE(Table1[Year],1,1),DATE(Table1[Year],1,1)-WEEKDAY(DATE(Table1[Year],1,1),2)+(Table1[WeekNum]-1)*7+1)</f>
        <v>44697</v>
      </c>
      <c r="E517" s="40">
        <f>MIN(DATE(Table1[Year]+1,1,0),DATE(Table1[Year],1,1)-WEEKDAY(DATE(Table1[Year],1,1),2)+Table1[WeekNum]*7)</f>
        <v>44703</v>
      </c>
      <c r="F517" s="15">
        <v>2022</v>
      </c>
      <c r="G517" s="15">
        <f t="shared" si="16"/>
        <v>5</v>
      </c>
      <c r="H517" s="15">
        <v>21</v>
      </c>
      <c r="I517" s="195" t="str">
        <f>"W" &amp;Table1[[#This Row],[WeekNum]]</f>
        <v>W21</v>
      </c>
      <c r="J517" s="195" t="str">
        <f t="shared" si="17"/>
        <v>22-W21</v>
      </c>
      <c r="K517" s="11" t="s">
        <v>526</v>
      </c>
      <c r="L517" s="11"/>
      <c r="M517" s="11" t="s">
        <v>72</v>
      </c>
      <c r="N517" s="266" t="s">
        <v>370</v>
      </c>
      <c r="O517" s="266" t="s">
        <v>403</v>
      </c>
      <c r="P517" s="11" t="s">
        <v>407</v>
      </c>
      <c r="Q517" s="11" t="s">
        <v>419</v>
      </c>
      <c r="R517" s="11">
        <v>0</v>
      </c>
      <c r="S517" s="11"/>
      <c r="T517" s="11">
        <f>ABS(Table1[[#This Row],[Prod]]-Table1[[#This Row],[Planned]])</f>
        <v>0</v>
      </c>
      <c r="U517" s="213">
        <f>IF(ABS(Table1[[#This Row],[Prod]]-Table1[[#This Row],[Planned]])&gt;Table1[[#This Row],[Planned]],0,IF(Table1[[#This Row],[Planned]]=0,0,1-ABS(Table1[[#This Row],[Prod]]-Table1[[#This Row],[Planned]])/Table1[[#This Row],[Planned]]))</f>
        <v>0</v>
      </c>
      <c r="V517" s="11"/>
      <c r="W517" s="11"/>
      <c r="X517" s="27">
        <v>0</v>
      </c>
      <c r="Y517" s="11">
        <f>Table1[[#This Row],[Prod]]</f>
        <v>0</v>
      </c>
      <c r="Z517" s="11">
        <f>ABS(Table1[[#This Row],[Prod2]]-Table1[[#This Row],[Plan Revised]])</f>
        <v>0</v>
      </c>
      <c r="AA517" s="213">
        <f>IF(ABS(Table1[[#This Row],[Prod2]]-Table1[[#This Row],[Plan Revised]])&gt;Table1[[#This Row],[Plan Revised]],0,IF(Table1[[#This Row],[Plan Revised]]=0,0,1-ABS(Table1[[#This Row],[Prod2]]-Table1[[#This Row],[Plan Revised]])/Table1[[#This Row],[Plan Revised]]))</f>
        <v>0</v>
      </c>
      <c r="AB517" s="11"/>
      <c r="AC517" s="30"/>
      <c r="AD517"/>
      <c r="AF517"/>
    </row>
    <row r="518" spans="1:32">
      <c r="A518" s="15" t="str">
        <f>IF(Table1[Week]=WeekSel,"Yes","No")</f>
        <v>No</v>
      </c>
      <c r="B518" s="15" t="str">
        <f>IF((Table1[StartDate]&gt;=Date.GraphMin)*(Table1[StartDate]&lt;=Date.GraphMax)=1,"Yes","No")</f>
        <v>Yes</v>
      </c>
      <c r="C518" s="15" t="str">
        <f>IF(OR(Table1[[#This Row],[Site]]="FOOD MILLING",Table1[[#This Row],[Site]]="GODACO"), "No", "Yes")</f>
        <v>Yes</v>
      </c>
      <c r="D518" s="40">
        <f>MAX(DATE(Table1[Year],1,1),DATE(Table1[Year],1,1)-WEEKDAY(DATE(Table1[Year],1,1),2)+(Table1[WeekNum]-1)*7+1)</f>
        <v>44697</v>
      </c>
      <c r="E518" s="40">
        <f>MIN(DATE(Table1[Year]+1,1,0),DATE(Table1[Year],1,1)-WEEKDAY(DATE(Table1[Year],1,1),2)+Table1[WeekNum]*7)</f>
        <v>44703</v>
      </c>
      <c r="F518" s="15">
        <v>2022</v>
      </c>
      <c r="G518" s="15">
        <f t="shared" si="16"/>
        <v>5</v>
      </c>
      <c r="H518" s="15">
        <v>21</v>
      </c>
      <c r="I518" s="195" t="str">
        <f>"W" &amp;Table1[[#This Row],[WeekNum]]</f>
        <v>W21</v>
      </c>
      <c r="J518" s="195" t="str">
        <f t="shared" si="17"/>
        <v>22-W21</v>
      </c>
      <c r="K518" s="11" t="s">
        <v>523</v>
      </c>
      <c r="L518" s="11"/>
      <c r="M518" s="11" t="s">
        <v>72</v>
      </c>
      <c r="N518" s="266" t="s">
        <v>370</v>
      </c>
      <c r="O518" s="266" t="s">
        <v>403</v>
      </c>
      <c r="P518" s="11" t="s">
        <v>411</v>
      </c>
      <c r="Q518" s="11" t="s">
        <v>419</v>
      </c>
      <c r="R518" s="11">
        <v>874</v>
      </c>
      <c r="S518" s="11">
        <v>648</v>
      </c>
      <c r="T518" s="11">
        <f>ABS(Table1[[#This Row],[Prod]]-Table1[[#This Row],[Planned]])</f>
        <v>226</v>
      </c>
      <c r="U518" s="213">
        <f>IF(ABS(Table1[[#This Row],[Prod]]-Table1[[#This Row],[Planned]])&gt;Table1[[#This Row],[Planned]],0,IF(Table1[[#This Row],[Planned]]=0,0,1-ABS(Table1[[#This Row],[Prod]]-Table1[[#This Row],[Planned]])/Table1[[#This Row],[Planned]]))</f>
        <v>0.74141876430205955</v>
      </c>
      <c r="V518" s="11"/>
      <c r="W518" s="11"/>
      <c r="X518" s="27">
        <v>874</v>
      </c>
      <c r="Y518" s="11">
        <f>Table1[[#This Row],[Prod]]</f>
        <v>648</v>
      </c>
      <c r="Z518" s="11">
        <f>ABS(Table1[[#This Row],[Prod2]]-Table1[[#This Row],[Plan Revised]])</f>
        <v>226</v>
      </c>
      <c r="AA518" s="213">
        <f>IF(ABS(Table1[[#This Row],[Prod2]]-Table1[[#This Row],[Plan Revised]])&gt;Table1[[#This Row],[Plan Revised]],0,IF(Table1[[#This Row],[Plan Revised]]=0,0,1-ABS(Table1[[#This Row],[Prod2]]-Table1[[#This Row],[Plan Revised]])/Table1[[#This Row],[Plan Revised]]))</f>
        <v>0.74141876430205955</v>
      </c>
      <c r="AB518" s="11"/>
      <c r="AC518" s="30"/>
      <c r="AD518"/>
      <c r="AF518"/>
    </row>
    <row r="519" spans="1:32">
      <c r="A519" s="15" t="str">
        <f>IF(Table1[Week]=WeekSel,"Yes","No")</f>
        <v>No</v>
      </c>
      <c r="B519" s="15" t="str">
        <f>IF((Table1[StartDate]&gt;=Date.GraphMin)*(Table1[StartDate]&lt;=Date.GraphMax)=1,"Yes","No")</f>
        <v>Yes</v>
      </c>
      <c r="C519" s="15" t="str">
        <f>IF(OR(Table1[[#This Row],[Site]]="FOOD MILLING",Table1[[#This Row],[Site]]="GODACO"), "No", "Yes")</f>
        <v>Yes</v>
      </c>
      <c r="D519" s="40">
        <f>MAX(DATE(Table1[Year],1,1),DATE(Table1[Year],1,1)-WEEKDAY(DATE(Table1[Year],1,1),2)+(Table1[WeekNum]-1)*7+1)</f>
        <v>44697</v>
      </c>
      <c r="E519" s="40">
        <f>MIN(DATE(Table1[Year]+1,1,0),DATE(Table1[Year],1,1)-WEEKDAY(DATE(Table1[Year],1,1),2)+Table1[WeekNum]*7)</f>
        <v>44703</v>
      </c>
      <c r="F519" s="15">
        <v>2022</v>
      </c>
      <c r="G519" s="15">
        <f t="shared" si="16"/>
        <v>5</v>
      </c>
      <c r="H519" s="15">
        <v>21</v>
      </c>
      <c r="I519" s="195" t="str">
        <f>"W" &amp;Table1[[#This Row],[WeekNum]]</f>
        <v>W21</v>
      </c>
      <c r="J519" s="195" t="str">
        <f t="shared" si="17"/>
        <v>22-W21</v>
      </c>
      <c r="K519" s="11" t="s">
        <v>441</v>
      </c>
      <c r="L519" s="11"/>
      <c r="M519" s="11" t="s">
        <v>77</v>
      </c>
      <c r="N519" s="266" t="s">
        <v>370</v>
      </c>
      <c r="O519" s="266" t="s">
        <v>374</v>
      </c>
      <c r="P519" s="11" t="s">
        <v>409</v>
      </c>
      <c r="Q519" s="11" t="s">
        <v>420</v>
      </c>
      <c r="R519" s="11">
        <v>14000</v>
      </c>
      <c r="S519" s="11"/>
      <c r="T519" s="11">
        <f>ABS(Table1[[#This Row],[Prod]]-Table1[[#This Row],[Planned]])</f>
        <v>14000</v>
      </c>
      <c r="U519" s="213">
        <f>IF(ABS(Table1[[#This Row],[Prod]]-Table1[[#This Row],[Planned]])&gt;Table1[[#This Row],[Planned]],0,IF(Table1[[#This Row],[Planned]]=0,0,1-ABS(Table1[[#This Row],[Prod]]-Table1[[#This Row],[Planned]])/Table1[[#This Row],[Planned]]))</f>
        <v>0</v>
      </c>
      <c r="V519" s="11"/>
      <c r="W519" s="11"/>
      <c r="X519" s="27">
        <v>14000</v>
      </c>
      <c r="Y519" s="11">
        <f>Table1[[#This Row],[Prod]]</f>
        <v>0</v>
      </c>
      <c r="Z519" s="11">
        <f>ABS(Table1[[#This Row],[Prod2]]-Table1[[#This Row],[Plan Revised]])</f>
        <v>14000</v>
      </c>
      <c r="AA519" s="213">
        <f>IF(ABS(Table1[[#This Row],[Prod2]]-Table1[[#This Row],[Plan Revised]])&gt;Table1[[#This Row],[Plan Revised]],0,IF(Table1[[#This Row],[Plan Revised]]=0,0,1-ABS(Table1[[#This Row],[Prod2]]-Table1[[#This Row],[Plan Revised]])/Table1[[#This Row],[Plan Revised]]))</f>
        <v>0</v>
      </c>
      <c r="AB519" s="11"/>
      <c r="AC519" s="30"/>
      <c r="AD519"/>
      <c r="AF519"/>
    </row>
    <row r="520" spans="1:32">
      <c r="A520" s="15" t="str">
        <f>IF(Table1[Week]=WeekSel,"Yes","No")</f>
        <v>No</v>
      </c>
      <c r="B520" s="15" t="str">
        <f>IF((Table1[StartDate]&gt;=Date.GraphMin)*(Table1[StartDate]&lt;=Date.GraphMax)=1,"Yes","No")</f>
        <v>Yes</v>
      </c>
      <c r="C520" s="15" t="str">
        <f>IF(OR(Table1[[#This Row],[Site]]="FOOD MILLING",Table1[[#This Row],[Site]]="GODACO"), "No", "Yes")</f>
        <v>Yes</v>
      </c>
      <c r="D520" s="40">
        <f>MAX(DATE(Table1[Year],1,1),DATE(Table1[Year],1,1)-WEEKDAY(DATE(Table1[Year],1,1),2)+(Table1[WeekNum]-1)*7+1)</f>
        <v>44697</v>
      </c>
      <c r="E520" s="40">
        <f>MIN(DATE(Table1[Year]+1,1,0),DATE(Table1[Year],1,1)-WEEKDAY(DATE(Table1[Year],1,1),2)+Table1[WeekNum]*7)</f>
        <v>44703</v>
      </c>
      <c r="F520" s="15">
        <v>2022</v>
      </c>
      <c r="G520" s="15">
        <f t="shared" si="16"/>
        <v>5</v>
      </c>
      <c r="H520" s="15">
        <v>21</v>
      </c>
      <c r="I520" s="195" t="str">
        <f>"W" &amp;Table1[[#This Row],[WeekNum]]</f>
        <v>W21</v>
      </c>
      <c r="J520" s="195" t="str">
        <f t="shared" si="17"/>
        <v>22-W21</v>
      </c>
      <c r="K520" s="11" t="s">
        <v>443</v>
      </c>
      <c r="L520" s="11"/>
      <c r="M520" s="11" t="s">
        <v>72</v>
      </c>
      <c r="N520" s="266" t="s">
        <v>370</v>
      </c>
      <c r="O520" s="266" t="s">
        <v>403</v>
      </c>
      <c r="P520" s="11" t="s">
        <v>407</v>
      </c>
      <c r="Q520" s="11" t="s">
        <v>418</v>
      </c>
      <c r="R520" s="11">
        <v>2032.8</v>
      </c>
      <c r="S520" s="11">
        <v>2032.8</v>
      </c>
      <c r="T520" s="11">
        <f>ABS(Table1[[#This Row],[Prod]]-Table1[[#This Row],[Planned]])</f>
        <v>0</v>
      </c>
      <c r="U520" s="213">
        <f>IF(ABS(Table1[[#This Row],[Prod]]-Table1[[#This Row],[Planned]])&gt;Table1[[#This Row],[Planned]],0,IF(Table1[[#This Row],[Planned]]=0,0,1-ABS(Table1[[#This Row],[Prod]]-Table1[[#This Row],[Planned]])/Table1[[#This Row],[Planned]]))</f>
        <v>1</v>
      </c>
      <c r="V520" s="11"/>
      <c r="W520" s="11"/>
      <c r="X520" s="27">
        <v>2033</v>
      </c>
      <c r="Y520" s="11">
        <f>Table1[[#This Row],[Prod]]</f>
        <v>2032.8</v>
      </c>
      <c r="Z520" s="11">
        <f>ABS(Table1[[#This Row],[Prod2]]-Table1[[#This Row],[Plan Revised]])</f>
        <v>0.20000000000004547</v>
      </c>
      <c r="AA520" s="213">
        <f>IF(ABS(Table1[[#This Row],[Prod2]]-Table1[[#This Row],[Plan Revised]])&gt;Table1[[#This Row],[Plan Revised]],0,IF(Table1[[#This Row],[Plan Revised]]=0,0,1-ABS(Table1[[#This Row],[Prod2]]-Table1[[#This Row],[Plan Revised]])/Table1[[#This Row],[Plan Revised]]))</f>
        <v>0.99990162321692078</v>
      </c>
      <c r="AB520" s="11"/>
      <c r="AC520" s="30"/>
      <c r="AD520"/>
      <c r="AF520"/>
    </row>
    <row r="521" spans="1:32">
      <c r="A521" s="15" t="str">
        <f>IF(Table1[Week]=WeekSel,"Yes","No")</f>
        <v>No</v>
      </c>
      <c r="B521" s="15" t="str">
        <f>IF((Table1[StartDate]&gt;=Date.GraphMin)*(Table1[StartDate]&lt;=Date.GraphMax)=1,"Yes","No")</f>
        <v>Yes</v>
      </c>
      <c r="C521" s="15" t="str">
        <f>IF(OR(Table1[[#This Row],[Site]]="FOOD MILLING",Table1[[#This Row],[Site]]="GODACO"), "No", "Yes")</f>
        <v>Yes</v>
      </c>
      <c r="D521" s="40">
        <f>MAX(DATE(Table1[Year],1,1),DATE(Table1[Year],1,1)-WEEKDAY(DATE(Table1[Year],1,1),2)+(Table1[WeekNum]-1)*7+1)</f>
        <v>44697</v>
      </c>
      <c r="E521" s="40">
        <f>MIN(DATE(Table1[Year]+1,1,0),DATE(Table1[Year],1,1)-WEEKDAY(DATE(Table1[Year],1,1),2)+Table1[WeekNum]*7)</f>
        <v>44703</v>
      </c>
      <c r="F521" s="15">
        <v>2022</v>
      </c>
      <c r="G521" s="15">
        <f t="shared" si="16"/>
        <v>5</v>
      </c>
      <c r="H521" s="15">
        <v>21</v>
      </c>
      <c r="I521" s="195" t="str">
        <f>"W" &amp;Table1[[#This Row],[WeekNum]]</f>
        <v>W21</v>
      </c>
      <c r="J521" s="195" t="str">
        <f t="shared" si="17"/>
        <v>22-W21</v>
      </c>
      <c r="K521" s="11" t="s">
        <v>237</v>
      </c>
      <c r="L521" s="11"/>
      <c r="M521" s="11" t="s">
        <v>77</v>
      </c>
      <c r="N521" s="266" t="s">
        <v>370</v>
      </c>
      <c r="O521" s="266" t="s">
        <v>403</v>
      </c>
      <c r="P521" s="11" t="s">
        <v>407</v>
      </c>
      <c r="Q521" s="11" t="s">
        <v>419</v>
      </c>
      <c r="R521" s="11">
        <v>0</v>
      </c>
      <c r="S521" s="11"/>
      <c r="T521" s="11">
        <f>ABS(Table1[[#This Row],[Prod]]-Table1[[#This Row],[Planned]])</f>
        <v>0</v>
      </c>
      <c r="U521" s="213">
        <f>IF(ABS(Table1[[#This Row],[Prod]]-Table1[[#This Row],[Planned]])&gt;Table1[[#This Row],[Planned]],0,IF(Table1[[#This Row],[Planned]]=0,0,1-ABS(Table1[[#This Row],[Prod]]-Table1[[#This Row],[Planned]])/Table1[[#This Row],[Planned]]))</f>
        <v>0</v>
      </c>
      <c r="V521" s="11"/>
      <c r="W521" s="11"/>
      <c r="X521" s="27">
        <v>0</v>
      </c>
      <c r="Y521" s="11">
        <f>Table1[[#This Row],[Prod]]</f>
        <v>0</v>
      </c>
      <c r="Z521" s="11">
        <f>ABS(Table1[[#This Row],[Prod2]]-Table1[[#This Row],[Plan Revised]])</f>
        <v>0</v>
      </c>
      <c r="AA521" s="213">
        <f>IF(ABS(Table1[[#This Row],[Prod2]]-Table1[[#This Row],[Plan Revised]])&gt;Table1[[#This Row],[Plan Revised]],0,IF(Table1[[#This Row],[Plan Revised]]=0,0,1-ABS(Table1[[#This Row],[Prod2]]-Table1[[#This Row],[Plan Revised]])/Table1[[#This Row],[Plan Revised]]))</f>
        <v>0</v>
      </c>
      <c r="AB521" s="11"/>
      <c r="AC521" s="30"/>
      <c r="AD521"/>
      <c r="AF521"/>
    </row>
    <row r="522" spans="1:32">
      <c r="A522" s="15" t="str">
        <f>IF(Table1[Week]=WeekSel,"Yes","No")</f>
        <v>No</v>
      </c>
      <c r="B522" s="15" t="str">
        <f>IF((Table1[StartDate]&gt;=Date.GraphMin)*(Table1[StartDate]&lt;=Date.GraphMax)=1,"Yes","No")</f>
        <v>Yes</v>
      </c>
      <c r="C522" s="15" t="str">
        <f>IF(OR(Table1[[#This Row],[Site]]="FOOD MILLING",Table1[[#This Row],[Site]]="GODACO"), "No", "Yes")</f>
        <v>Yes</v>
      </c>
      <c r="D522" s="40">
        <f>MAX(DATE(Table1[Year],1,1),DATE(Table1[Year],1,1)-WEEKDAY(DATE(Table1[Year],1,1),2)+(Table1[WeekNum]-1)*7+1)</f>
        <v>44697</v>
      </c>
      <c r="E522" s="40">
        <f>MIN(DATE(Table1[Year]+1,1,0),DATE(Table1[Year],1,1)-WEEKDAY(DATE(Table1[Year],1,1),2)+Table1[WeekNum]*7)</f>
        <v>44703</v>
      </c>
      <c r="F522" s="15">
        <v>2022</v>
      </c>
      <c r="G522" s="15">
        <f t="shared" si="16"/>
        <v>5</v>
      </c>
      <c r="H522" s="15">
        <v>21</v>
      </c>
      <c r="I522" s="195" t="str">
        <f>"W" &amp;Table1[[#This Row],[WeekNum]]</f>
        <v>W21</v>
      </c>
      <c r="J522" s="195" t="str">
        <f t="shared" si="17"/>
        <v>22-W21</v>
      </c>
      <c r="K522" s="11" t="s">
        <v>239</v>
      </c>
      <c r="L522" s="11"/>
      <c r="M522" s="11" t="s">
        <v>77</v>
      </c>
      <c r="N522" s="266" t="s">
        <v>370</v>
      </c>
      <c r="O522" s="266" t="s">
        <v>403</v>
      </c>
      <c r="P522" s="11" t="s">
        <v>407</v>
      </c>
      <c r="Q522" s="11" t="s">
        <v>419</v>
      </c>
      <c r="R522" s="11">
        <v>0</v>
      </c>
      <c r="S522" s="11"/>
      <c r="T522" s="11">
        <f>ABS(Table1[[#This Row],[Prod]]-Table1[[#This Row],[Planned]])</f>
        <v>0</v>
      </c>
      <c r="U522" s="213">
        <f>IF(ABS(Table1[[#This Row],[Prod]]-Table1[[#This Row],[Planned]])&gt;Table1[[#This Row],[Planned]],0,IF(Table1[[#This Row],[Planned]]=0,0,1-ABS(Table1[[#This Row],[Prod]]-Table1[[#This Row],[Planned]])/Table1[[#This Row],[Planned]]))</f>
        <v>0</v>
      </c>
      <c r="V522" s="11"/>
      <c r="W522" s="11"/>
      <c r="X522" s="27">
        <v>0</v>
      </c>
      <c r="Y522" s="11">
        <f>Table1[[#This Row],[Prod]]</f>
        <v>0</v>
      </c>
      <c r="Z522" s="11">
        <f>ABS(Table1[[#This Row],[Prod2]]-Table1[[#This Row],[Plan Revised]])</f>
        <v>0</v>
      </c>
      <c r="AA522" s="213">
        <f>IF(ABS(Table1[[#This Row],[Prod2]]-Table1[[#This Row],[Plan Revised]])&gt;Table1[[#This Row],[Plan Revised]],0,IF(Table1[[#This Row],[Plan Revised]]=0,0,1-ABS(Table1[[#This Row],[Prod2]]-Table1[[#This Row],[Plan Revised]])/Table1[[#This Row],[Plan Revised]]))</f>
        <v>0</v>
      </c>
      <c r="AB522" s="11"/>
      <c r="AC522" s="30"/>
      <c r="AD522"/>
      <c r="AF522"/>
    </row>
    <row r="523" spans="1:32">
      <c r="A523" s="15" t="str">
        <f>IF(Table1[Week]=WeekSel,"Yes","No")</f>
        <v>No</v>
      </c>
      <c r="B523" s="15" t="str">
        <f>IF((Table1[StartDate]&gt;=Date.GraphMin)*(Table1[StartDate]&lt;=Date.GraphMax)=1,"Yes","No")</f>
        <v>Yes</v>
      </c>
      <c r="C523" s="15" t="str">
        <f>IF(OR(Table1[[#This Row],[Site]]="FOOD MILLING",Table1[[#This Row],[Site]]="GODACO"), "No", "Yes")</f>
        <v>Yes</v>
      </c>
      <c r="D523" s="40">
        <f>MAX(DATE(Table1[Year],1,1),DATE(Table1[Year],1,1)-WEEKDAY(DATE(Table1[Year],1,1),2)+(Table1[WeekNum]-1)*7+1)</f>
        <v>44697</v>
      </c>
      <c r="E523" s="40">
        <f>MIN(DATE(Table1[Year]+1,1,0),DATE(Table1[Year],1,1)-WEEKDAY(DATE(Table1[Year],1,1),2)+Table1[WeekNum]*7)</f>
        <v>44703</v>
      </c>
      <c r="F523" s="15">
        <v>2022</v>
      </c>
      <c r="G523" s="15">
        <f t="shared" si="16"/>
        <v>5</v>
      </c>
      <c r="H523" s="15">
        <v>21</v>
      </c>
      <c r="I523" s="195" t="str">
        <f>"W" &amp;Table1[[#This Row],[WeekNum]]</f>
        <v>W21</v>
      </c>
      <c r="J523" s="195" t="str">
        <f t="shared" si="17"/>
        <v>22-W21</v>
      </c>
      <c r="K523" s="11" t="s">
        <v>238</v>
      </c>
      <c r="L523" s="11"/>
      <c r="M523" s="11" t="s">
        <v>77</v>
      </c>
      <c r="N523" s="266" t="s">
        <v>370</v>
      </c>
      <c r="O523" s="266" t="s">
        <v>403</v>
      </c>
      <c r="P523" s="11" t="s">
        <v>407</v>
      </c>
      <c r="Q523" s="11" t="s">
        <v>419</v>
      </c>
      <c r="R523" s="11">
        <v>0</v>
      </c>
      <c r="S523" s="11"/>
      <c r="T523" s="11">
        <f>ABS(Table1[[#This Row],[Prod]]-Table1[[#This Row],[Planned]])</f>
        <v>0</v>
      </c>
      <c r="U523" s="213">
        <f>IF(ABS(Table1[[#This Row],[Prod]]-Table1[[#This Row],[Planned]])&gt;Table1[[#This Row],[Planned]],0,IF(Table1[[#This Row],[Planned]]=0,0,1-ABS(Table1[[#This Row],[Prod]]-Table1[[#This Row],[Planned]])/Table1[[#This Row],[Planned]]))</f>
        <v>0</v>
      </c>
      <c r="V523" s="11"/>
      <c r="W523" s="11"/>
      <c r="X523" s="27">
        <v>0</v>
      </c>
      <c r="Y523" s="11">
        <f>Table1[[#This Row],[Prod]]</f>
        <v>0</v>
      </c>
      <c r="Z523" s="11">
        <f>ABS(Table1[[#This Row],[Prod2]]-Table1[[#This Row],[Plan Revised]])</f>
        <v>0</v>
      </c>
      <c r="AA523" s="213">
        <f>IF(ABS(Table1[[#This Row],[Prod2]]-Table1[[#This Row],[Plan Revised]])&gt;Table1[[#This Row],[Plan Revised]],0,IF(Table1[[#This Row],[Plan Revised]]=0,0,1-ABS(Table1[[#This Row],[Prod2]]-Table1[[#This Row],[Plan Revised]])/Table1[[#This Row],[Plan Revised]]))</f>
        <v>0</v>
      </c>
      <c r="AB523" s="11"/>
      <c r="AC523" s="30"/>
      <c r="AD523"/>
      <c r="AF523"/>
    </row>
    <row r="524" spans="1:32">
      <c r="A524" s="15" t="str">
        <f>IF(Table1[Week]=WeekSel,"Yes","No")</f>
        <v>No</v>
      </c>
      <c r="B524" s="15" t="str">
        <f>IF((Table1[StartDate]&gt;=Date.GraphMin)*(Table1[StartDate]&lt;=Date.GraphMax)=1,"Yes","No")</f>
        <v>Yes</v>
      </c>
      <c r="C524" s="15" t="str">
        <f>IF(OR(Table1[[#This Row],[Site]]="FOOD MILLING",Table1[[#This Row],[Site]]="GODACO"), "No", "Yes")</f>
        <v>Yes</v>
      </c>
      <c r="D524" s="40">
        <f>MAX(DATE(Table1[Year],1,1),DATE(Table1[Year],1,1)-WEEKDAY(DATE(Table1[Year],1,1),2)+(Table1[WeekNum]-1)*7+1)</f>
        <v>44697</v>
      </c>
      <c r="E524" s="40">
        <f>MIN(DATE(Table1[Year]+1,1,0),DATE(Table1[Year],1,1)-WEEKDAY(DATE(Table1[Year],1,1),2)+Table1[WeekNum]*7)</f>
        <v>44703</v>
      </c>
      <c r="F524" s="15">
        <v>2022</v>
      </c>
      <c r="G524" s="15">
        <f t="shared" si="16"/>
        <v>5</v>
      </c>
      <c r="H524" s="15">
        <v>21</v>
      </c>
      <c r="I524" s="195" t="str">
        <f>"W" &amp;Table1[[#This Row],[WeekNum]]</f>
        <v>W21</v>
      </c>
      <c r="J524" s="195" t="str">
        <f t="shared" si="17"/>
        <v>22-W21</v>
      </c>
      <c r="K524" s="11" t="s">
        <v>96</v>
      </c>
      <c r="L524" s="11"/>
      <c r="M524" s="11" t="s">
        <v>77</v>
      </c>
      <c r="N524" s="266" t="s">
        <v>370</v>
      </c>
      <c r="O524" s="266" t="s">
        <v>403</v>
      </c>
      <c r="P524" s="11" t="s">
        <v>407</v>
      </c>
      <c r="Q524" s="11" t="s">
        <v>419</v>
      </c>
      <c r="R524" s="11">
        <v>0</v>
      </c>
      <c r="S524" s="11"/>
      <c r="T524" s="11">
        <f>ABS(Table1[[#This Row],[Prod]]-Table1[[#This Row],[Planned]])</f>
        <v>0</v>
      </c>
      <c r="U524" s="213">
        <f>IF(ABS(Table1[[#This Row],[Prod]]-Table1[[#This Row],[Planned]])&gt;Table1[[#This Row],[Planned]],0,IF(Table1[[#This Row],[Planned]]=0,0,1-ABS(Table1[[#This Row],[Prod]]-Table1[[#This Row],[Planned]])/Table1[[#This Row],[Planned]]))</f>
        <v>0</v>
      </c>
      <c r="V524" s="11"/>
      <c r="W524" s="11"/>
      <c r="X524" s="27">
        <v>0</v>
      </c>
      <c r="Y524" s="11">
        <f>Table1[[#This Row],[Prod]]</f>
        <v>0</v>
      </c>
      <c r="Z524" s="11">
        <f>ABS(Table1[[#This Row],[Prod2]]-Table1[[#This Row],[Plan Revised]])</f>
        <v>0</v>
      </c>
      <c r="AA524" s="213">
        <f>IF(ABS(Table1[[#This Row],[Prod2]]-Table1[[#This Row],[Plan Revised]])&gt;Table1[[#This Row],[Plan Revised]],0,IF(Table1[[#This Row],[Plan Revised]]=0,0,1-ABS(Table1[[#This Row],[Prod2]]-Table1[[#This Row],[Plan Revised]])/Table1[[#This Row],[Plan Revised]]))</f>
        <v>0</v>
      </c>
      <c r="AB524" s="11"/>
      <c r="AC524" s="30"/>
      <c r="AD524"/>
      <c r="AF524"/>
    </row>
    <row r="525" spans="1:32">
      <c r="A525" s="15" t="str">
        <f>IF(Table1[Week]=WeekSel,"Yes","No")</f>
        <v>No</v>
      </c>
      <c r="B525" s="15" t="str">
        <f>IF((Table1[StartDate]&gt;=Date.GraphMin)*(Table1[StartDate]&lt;=Date.GraphMax)=1,"Yes","No")</f>
        <v>Yes</v>
      </c>
      <c r="C525" s="15" t="str">
        <f>IF(OR(Table1[[#This Row],[Site]]="FOOD MILLING",Table1[[#This Row],[Site]]="GODACO"), "No", "Yes")</f>
        <v>Yes</v>
      </c>
      <c r="D525" s="40">
        <f>MAX(DATE(Table1[Year],1,1),DATE(Table1[Year],1,1)-WEEKDAY(DATE(Table1[Year],1,1),2)+(Table1[WeekNum]-1)*7+1)</f>
        <v>44697</v>
      </c>
      <c r="E525" s="40">
        <f>MIN(DATE(Table1[Year]+1,1,0),DATE(Table1[Year],1,1)-WEEKDAY(DATE(Table1[Year],1,1),2)+Table1[WeekNum]*7)</f>
        <v>44703</v>
      </c>
      <c r="F525" s="15">
        <v>2022</v>
      </c>
      <c r="G525" s="15">
        <f t="shared" si="16"/>
        <v>5</v>
      </c>
      <c r="H525" s="15">
        <v>21</v>
      </c>
      <c r="I525" s="195" t="str">
        <f>"W" &amp;Table1[[#This Row],[WeekNum]]</f>
        <v>W21</v>
      </c>
      <c r="J525" s="195" t="str">
        <f t="shared" si="17"/>
        <v>22-W21</v>
      </c>
      <c r="K525" s="11" t="s">
        <v>97</v>
      </c>
      <c r="L525" s="11"/>
      <c r="M525" s="11" t="s">
        <v>77</v>
      </c>
      <c r="N525" s="266" t="s">
        <v>370</v>
      </c>
      <c r="O525" s="266" t="s">
        <v>403</v>
      </c>
      <c r="P525" s="11" t="s">
        <v>407</v>
      </c>
      <c r="Q525" s="11" t="s">
        <v>419</v>
      </c>
      <c r="R525" s="11">
        <v>0</v>
      </c>
      <c r="S525" s="11"/>
      <c r="T525" s="11">
        <f>ABS(Table1[[#This Row],[Prod]]-Table1[[#This Row],[Planned]])</f>
        <v>0</v>
      </c>
      <c r="U525" s="213">
        <f>IF(ABS(Table1[[#This Row],[Prod]]-Table1[[#This Row],[Planned]])&gt;Table1[[#This Row],[Planned]],0,IF(Table1[[#This Row],[Planned]]=0,0,1-ABS(Table1[[#This Row],[Prod]]-Table1[[#This Row],[Planned]])/Table1[[#This Row],[Planned]]))</f>
        <v>0</v>
      </c>
      <c r="V525" s="11"/>
      <c r="W525" s="11"/>
      <c r="X525" s="27">
        <v>0</v>
      </c>
      <c r="Y525" s="11">
        <f>Table1[[#This Row],[Prod]]</f>
        <v>0</v>
      </c>
      <c r="Z525" s="11">
        <f>ABS(Table1[[#This Row],[Prod2]]-Table1[[#This Row],[Plan Revised]])</f>
        <v>0</v>
      </c>
      <c r="AA525" s="213">
        <f>IF(ABS(Table1[[#This Row],[Prod2]]-Table1[[#This Row],[Plan Revised]])&gt;Table1[[#This Row],[Plan Revised]],0,IF(Table1[[#This Row],[Plan Revised]]=0,0,1-ABS(Table1[[#This Row],[Prod2]]-Table1[[#This Row],[Plan Revised]])/Table1[[#This Row],[Plan Revised]]))</f>
        <v>0</v>
      </c>
      <c r="AB525" s="11"/>
      <c r="AC525" s="30"/>
      <c r="AD525"/>
      <c r="AF525"/>
    </row>
    <row r="526" spans="1:32">
      <c r="A526" s="15" t="str">
        <f>IF(Table1[Week]=WeekSel,"Yes","No")</f>
        <v>No</v>
      </c>
      <c r="B526" s="15" t="str">
        <f>IF((Table1[StartDate]&gt;=Date.GraphMin)*(Table1[StartDate]&lt;=Date.GraphMax)=1,"Yes","No")</f>
        <v>Yes</v>
      </c>
      <c r="C526" s="15" t="str">
        <f>IF(OR(Table1[[#This Row],[Site]]="FOOD MILLING",Table1[[#This Row],[Site]]="GODACO"), "No", "Yes")</f>
        <v>Yes</v>
      </c>
      <c r="D526" s="40">
        <f>MAX(DATE(Table1[Year],1,1),DATE(Table1[Year],1,1)-WEEKDAY(DATE(Table1[Year],1,1),2)+(Table1[WeekNum]-1)*7+1)</f>
        <v>44697</v>
      </c>
      <c r="E526" s="40">
        <f>MIN(DATE(Table1[Year]+1,1,0),DATE(Table1[Year],1,1)-WEEKDAY(DATE(Table1[Year],1,1),2)+Table1[WeekNum]*7)</f>
        <v>44703</v>
      </c>
      <c r="F526" s="15">
        <v>2022</v>
      </c>
      <c r="G526" s="15">
        <f t="shared" si="16"/>
        <v>5</v>
      </c>
      <c r="H526" s="15">
        <v>21</v>
      </c>
      <c r="I526" s="195" t="str">
        <f>"W" &amp;Table1[[#This Row],[WeekNum]]</f>
        <v>W21</v>
      </c>
      <c r="J526" s="195" t="str">
        <f t="shared" si="17"/>
        <v>22-W21</v>
      </c>
      <c r="K526" s="11" t="s">
        <v>227</v>
      </c>
      <c r="L526" s="11"/>
      <c r="M526" s="11" t="s">
        <v>77</v>
      </c>
      <c r="N526" s="266" t="s">
        <v>370</v>
      </c>
      <c r="O526" s="266" t="s">
        <v>403</v>
      </c>
      <c r="P526" s="11" t="s">
        <v>407</v>
      </c>
      <c r="Q526" s="11" t="s">
        <v>419</v>
      </c>
      <c r="R526" s="11">
        <v>0</v>
      </c>
      <c r="S526" s="11"/>
      <c r="T526" s="11">
        <f>ABS(Table1[[#This Row],[Prod]]-Table1[[#This Row],[Planned]])</f>
        <v>0</v>
      </c>
      <c r="U526" s="213">
        <f>IF(ABS(Table1[[#This Row],[Prod]]-Table1[[#This Row],[Planned]])&gt;Table1[[#This Row],[Planned]],0,IF(Table1[[#This Row],[Planned]]=0,0,1-ABS(Table1[[#This Row],[Prod]]-Table1[[#This Row],[Planned]])/Table1[[#This Row],[Planned]]))</f>
        <v>0</v>
      </c>
      <c r="V526" s="11"/>
      <c r="W526" s="11"/>
      <c r="X526" s="27">
        <v>0</v>
      </c>
      <c r="Y526" s="11">
        <f>Table1[[#This Row],[Prod]]</f>
        <v>0</v>
      </c>
      <c r="Z526" s="11">
        <f>ABS(Table1[[#This Row],[Prod2]]-Table1[[#This Row],[Plan Revised]])</f>
        <v>0</v>
      </c>
      <c r="AA526" s="213">
        <f>IF(ABS(Table1[[#This Row],[Prod2]]-Table1[[#This Row],[Plan Revised]])&gt;Table1[[#This Row],[Plan Revised]],0,IF(Table1[[#This Row],[Plan Revised]]=0,0,1-ABS(Table1[[#This Row],[Prod2]]-Table1[[#This Row],[Plan Revised]])/Table1[[#This Row],[Plan Revised]]))</f>
        <v>0</v>
      </c>
      <c r="AB526" s="11"/>
      <c r="AC526" s="30"/>
      <c r="AD526"/>
      <c r="AF526"/>
    </row>
    <row r="527" spans="1:32">
      <c r="A527" s="15" t="str">
        <f>IF(Table1[Week]=WeekSel,"Yes","No")</f>
        <v>No</v>
      </c>
      <c r="B527" s="15" t="str">
        <f>IF((Table1[StartDate]&gt;=Date.GraphMin)*(Table1[StartDate]&lt;=Date.GraphMax)=1,"Yes","No")</f>
        <v>Yes</v>
      </c>
      <c r="C527" s="15" t="str">
        <f>IF(OR(Table1[[#This Row],[Site]]="FOOD MILLING",Table1[[#This Row],[Site]]="GODACO"), "No", "Yes")</f>
        <v>Yes</v>
      </c>
      <c r="D527" s="40">
        <f>MAX(DATE(Table1[Year],1,1),DATE(Table1[Year],1,1)-WEEKDAY(DATE(Table1[Year],1,1),2)+(Table1[WeekNum]-1)*7+1)</f>
        <v>44697</v>
      </c>
      <c r="E527" s="40">
        <f>MIN(DATE(Table1[Year]+1,1,0),DATE(Table1[Year],1,1)-WEEKDAY(DATE(Table1[Year],1,1),2)+Table1[WeekNum]*7)</f>
        <v>44703</v>
      </c>
      <c r="F527" s="15">
        <v>2022</v>
      </c>
      <c r="G527" s="15">
        <f t="shared" si="16"/>
        <v>5</v>
      </c>
      <c r="H527" s="15">
        <v>21</v>
      </c>
      <c r="I527" s="195" t="str">
        <f>"W" &amp;Table1[[#This Row],[WeekNum]]</f>
        <v>W21</v>
      </c>
      <c r="J527" s="195" t="str">
        <f t="shared" si="17"/>
        <v>22-W21</v>
      </c>
      <c r="K527" s="11" t="s">
        <v>228</v>
      </c>
      <c r="L527" s="11"/>
      <c r="M527" s="11" t="s">
        <v>77</v>
      </c>
      <c r="N527" s="266" t="s">
        <v>370</v>
      </c>
      <c r="O527" s="266" t="s">
        <v>403</v>
      </c>
      <c r="P527" s="11" t="s">
        <v>407</v>
      </c>
      <c r="Q527" s="11" t="s">
        <v>419</v>
      </c>
      <c r="R527" s="11">
        <v>0</v>
      </c>
      <c r="S527" s="11"/>
      <c r="T527" s="11">
        <f>ABS(Table1[[#This Row],[Prod]]-Table1[[#This Row],[Planned]])</f>
        <v>0</v>
      </c>
      <c r="U527" s="213">
        <f>IF(ABS(Table1[[#This Row],[Prod]]-Table1[[#This Row],[Planned]])&gt;Table1[[#This Row],[Planned]],0,IF(Table1[[#This Row],[Planned]]=0,0,1-ABS(Table1[[#This Row],[Prod]]-Table1[[#This Row],[Planned]])/Table1[[#This Row],[Planned]]))</f>
        <v>0</v>
      </c>
      <c r="V527" s="11"/>
      <c r="W527" s="11"/>
      <c r="X527" s="27">
        <v>0</v>
      </c>
      <c r="Y527" s="11">
        <f>Table1[[#This Row],[Prod]]</f>
        <v>0</v>
      </c>
      <c r="Z527" s="11">
        <f>ABS(Table1[[#This Row],[Prod2]]-Table1[[#This Row],[Plan Revised]])</f>
        <v>0</v>
      </c>
      <c r="AA527" s="213">
        <f>IF(ABS(Table1[[#This Row],[Prod2]]-Table1[[#This Row],[Plan Revised]])&gt;Table1[[#This Row],[Plan Revised]],0,IF(Table1[[#This Row],[Plan Revised]]=0,0,1-ABS(Table1[[#This Row],[Prod2]]-Table1[[#This Row],[Plan Revised]])/Table1[[#This Row],[Plan Revised]]))</f>
        <v>0</v>
      </c>
      <c r="AB527" s="11"/>
      <c r="AC527" s="30"/>
      <c r="AD527"/>
      <c r="AF527"/>
    </row>
    <row r="528" spans="1:32">
      <c r="A528" s="15" t="str">
        <f>IF(Table1[Week]=WeekSel,"Yes","No")</f>
        <v>No</v>
      </c>
      <c r="B528" s="15" t="str">
        <f>IF((Table1[StartDate]&gt;=Date.GraphMin)*(Table1[StartDate]&lt;=Date.GraphMax)=1,"Yes","No")</f>
        <v>Yes</v>
      </c>
      <c r="C528" s="15" t="str">
        <f>IF(OR(Table1[[#This Row],[Site]]="FOOD MILLING",Table1[[#This Row],[Site]]="GODACO"), "No", "Yes")</f>
        <v>Yes</v>
      </c>
      <c r="D528" s="40">
        <f>MAX(DATE(Table1[Year],1,1),DATE(Table1[Year],1,1)-WEEKDAY(DATE(Table1[Year],1,1),2)+(Table1[WeekNum]-1)*7+1)</f>
        <v>44697</v>
      </c>
      <c r="E528" s="40">
        <f>MIN(DATE(Table1[Year]+1,1,0),DATE(Table1[Year],1,1)-WEEKDAY(DATE(Table1[Year],1,1),2)+Table1[WeekNum]*7)</f>
        <v>44703</v>
      </c>
      <c r="F528" s="15">
        <v>2022</v>
      </c>
      <c r="G528" s="15">
        <f t="shared" si="16"/>
        <v>5</v>
      </c>
      <c r="H528" s="15">
        <v>21</v>
      </c>
      <c r="I528" s="195" t="str">
        <f>"W" &amp;Table1[[#This Row],[WeekNum]]</f>
        <v>W21</v>
      </c>
      <c r="J528" s="195" t="str">
        <f t="shared" si="17"/>
        <v>22-W21</v>
      </c>
      <c r="K528" s="11" t="s">
        <v>241</v>
      </c>
      <c r="L528" s="11"/>
      <c r="M528" s="11" t="s">
        <v>77</v>
      </c>
      <c r="N528" s="266" t="s">
        <v>370</v>
      </c>
      <c r="O528" s="266" t="s">
        <v>403</v>
      </c>
      <c r="P528" s="11" t="s">
        <v>407</v>
      </c>
      <c r="Q528" s="11" t="s">
        <v>419</v>
      </c>
      <c r="R528" s="11">
        <v>0</v>
      </c>
      <c r="S528" s="11"/>
      <c r="T528" s="11">
        <f>ABS(Table1[[#This Row],[Prod]]-Table1[[#This Row],[Planned]])</f>
        <v>0</v>
      </c>
      <c r="U528" s="213">
        <f>IF(ABS(Table1[[#This Row],[Prod]]-Table1[[#This Row],[Planned]])&gt;Table1[[#This Row],[Planned]],0,IF(Table1[[#This Row],[Planned]]=0,0,1-ABS(Table1[[#This Row],[Prod]]-Table1[[#This Row],[Planned]])/Table1[[#This Row],[Planned]]))</f>
        <v>0</v>
      </c>
      <c r="V528" s="11"/>
      <c r="W528" s="11"/>
      <c r="X528" s="27">
        <v>0</v>
      </c>
      <c r="Y528" s="11">
        <f>Table1[[#This Row],[Prod]]</f>
        <v>0</v>
      </c>
      <c r="Z528" s="11">
        <f>ABS(Table1[[#This Row],[Prod2]]-Table1[[#This Row],[Plan Revised]])</f>
        <v>0</v>
      </c>
      <c r="AA528" s="213">
        <f>IF(ABS(Table1[[#This Row],[Prod2]]-Table1[[#This Row],[Plan Revised]])&gt;Table1[[#This Row],[Plan Revised]],0,IF(Table1[[#This Row],[Plan Revised]]=0,0,1-ABS(Table1[[#This Row],[Prod2]]-Table1[[#This Row],[Plan Revised]])/Table1[[#This Row],[Plan Revised]]))</f>
        <v>0</v>
      </c>
      <c r="AB528" s="11"/>
      <c r="AC528" s="30"/>
      <c r="AD528"/>
      <c r="AF528"/>
    </row>
    <row r="529" spans="1:32">
      <c r="A529" s="15" t="str">
        <f>IF(Table1[Week]=WeekSel,"Yes","No")</f>
        <v>No</v>
      </c>
      <c r="B529" s="15" t="str">
        <f>IF((Table1[StartDate]&gt;=Date.GraphMin)*(Table1[StartDate]&lt;=Date.GraphMax)=1,"Yes","No")</f>
        <v>Yes</v>
      </c>
      <c r="C529" s="15" t="str">
        <f>IF(OR(Table1[[#This Row],[Site]]="FOOD MILLING",Table1[[#This Row],[Site]]="GODACO"), "No", "Yes")</f>
        <v>Yes</v>
      </c>
      <c r="D529" s="40">
        <f>MAX(DATE(Table1[Year],1,1),DATE(Table1[Year],1,1)-WEEKDAY(DATE(Table1[Year],1,1),2)+(Table1[WeekNum]-1)*7+1)</f>
        <v>44697</v>
      </c>
      <c r="E529" s="40">
        <f>MIN(DATE(Table1[Year]+1,1,0),DATE(Table1[Year],1,1)-WEEKDAY(DATE(Table1[Year],1,1),2)+Table1[WeekNum]*7)</f>
        <v>44703</v>
      </c>
      <c r="F529" s="15">
        <v>2022</v>
      </c>
      <c r="G529" s="15">
        <f t="shared" si="16"/>
        <v>5</v>
      </c>
      <c r="H529" s="15">
        <v>21</v>
      </c>
      <c r="I529" s="195" t="str">
        <f>"W" &amp;Table1[[#This Row],[WeekNum]]</f>
        <v>W21</v>
      </c>
      <c r="J529" s="195" t="str">
        <f t="shared" si="17"/>
        <v>22-W21</v>
      </c>
      <c r="K529" s="11" t="s">
        <v>242</v>
      </c>
      <c r="L529" s="11"/>
      <c r="M529" s="11" t="s">
        <v>77</v>
      </c>
      <c r="N529" s="266" t="s">
        <v>370</v>
      </c>
      <c r="O529" s="266" t="s">
        <v>403</v>
      </c>
      <c r="P529" s="11" t="s">
        <v>407</v>
      </c>
      <c r="Q529" s="11" t="s">
        <v>419</v>
      </c>
      <c r="R529" s="11">
        <v>0</v>
      </c>
      <c r="S529" s="11"/>
      <c r="T529" s="11">
        <f>ABS(Table1[[#This Row],[Prod]]-Table1[[#This Row],[Planned]])</f>
        <v>0</v>
      </c>
      <c r="U529" s="213">
        <f>IF(ABS(Table1[[#This Row],[Prod]]-Table1[[#This Row],[Planned]])&gt;Table1[[#This Row],[Planned]],0,IF(Table1[[#This Row],[Planned]]=0,0,1-ABS(Table1[[#This Row],[Prod]]-Table1[[#This Row],[Planned]])/Table1[[#This Row],[Planned]]))</f>
        <v>0</v>
      </c>
      <c r="V529" s="11"/>
      <c r="W529" s="11"/>
      <c r="X529" s="27">
        <v>0</v>
      </c>
      <c r="Y529" s="11">
        <f>Table1[[#This Row],[Prod]]</f>
        <v>0</v>
      </c>
      <c r="Z529" s="11">
        <f>ABS(Table1[[#This Row],[Prod2]]-Table1[[#This Row],[Plan Revised]])</f>
        <v>0</v>
      </c>
      <c r="AA529" s="213">
        <f>IF(ABS(Table1[[#This Row],[Prod2]]-Table1[[#This Row],[Plan Revised]])&gt;Table1[[#This Row],[Plan Revised]],0,IF(Table1[[#This Row],[Plan Revised]]=0,0,1-ABS(Table1[[#This Row],[Prod2]]-Table1[[#This Row],[Plan Revised]])/Table1[[#This Row],[Plan Revised]]))</f>
        <v>0</v>
      </c>
      <c r="AB529" s="11"/>
      <c r="AC529" s="30"/>
      <c r="AD529"/>
      <c r="AF529"/>
    </row>
    <row r="530" spans="1:32">
      <c r="A530" s="15" t="str">
        <f>IF(Table1[Week]=WeekSel,"Yes","No")</f>
        <v>No</v>
      </c>
      <c r="B530" s="15" t="str">
        <f>IF((Table1[StartDate]&gt;=Date.GraphMin)*(Table1[StartDate]&lt;=Date.GraphMax)=1,"Yes","No")</f>
        <v>Yes</v>
      </c>
      <c r="C530" s="15" t="str">
        <f>IF(OR(Table1[[#This Row],[Site]]="FOOD MILLING",Table1[[#This Row],[Site]]="GODACO"), "No", "Yes")</f>
        <v>Yes</v>
      </c>
      <c r="D530" s="40">
        <f>MAX(DATE(Table1[Year],1,1),DATE(Table1[Year],1,1)-WEEKDAY(DATE(Table1[Year],1,1),2)+(Table1[WeekNum]-1)*7+1)</f>
        <v>44697</v>
      </c>
      <c r="E530" s="40">
        <f>MIN(DATE(Table1[Year]+1,1,0),DATE(Table1[Year],1,1)-WEEKDAY(DATE(Table1[Year],1,1),2)+Table1[WeekNum]*7)</f>
        <v>44703</v>
      </c>
      <c r="F530" s="15">
        <v>2022</v>
      </c>
      <c r="G530" s="15">
        <f t="shared" si="16"/>
        <v>5</v>
      </c>
      <c r="H530" s="15">
        <v>21</v>
      </c>
      <c r="I530" s="195" t="str">
        <f>"W" &amp;Table1[[#This Row],[WeekNum]]</f>
        <v>W21</v>
      </c>
      <c r="J530" s="195" t="str">
        <f t="shared" si="17"/>
        <v>22-W21</v>
      </c>
      <c r="K530" s="11" t="s">
        <v>243</v>
      </c>
      <c r="L530" s="11"/>
      <c r="M530" s="11" t="s">
        <v>77</v>
      </c>
      <c r="N530" s="266" t="s">
        <v>370</v>
      </c>
      <c r="O530" s="266" t="s">
        <v>403</v>
      </c>
      <c r="P530" s="11" t="s">
        <v>407</v>
      </c>
      <c r="Q530" s="11" t="s">
        <v>419</v>
      </c>
      <c r="R530" s="11">
        <v>1574.4</v>
      </c>
      <c r="S530" s="11">
        <v>1574</v>
      </c>
      <c r="T530" s="11">
        <f>ABS(Table1[[#This Row],[Prod]]-Table1[[#This Row],[Planned]])</f>
        <v>0.40000000000009095</v>
      </c>
      <c r="U530" s="213">
        <f>IF(ABS(Table1[[#This Row],[Prod]]-Table1[[#This Row],[Planned]])&gt;Table1[[#This Row],[Planned]],0,IF(Table1[[#This Row],[Planned]]=0,0,1-ABS(Table1[[#This Row],[Prod]]-Table1[[#This Row],[Planned]])/Table1[[#This Row],[Planned]]))</f>
        <v>0.99974593495934949</v>
      </c>
      <c r="V530" s="11"/>
      <c r="W530" s="11"/>
      <c r="X530" s="27">
        <v>1574</v>
      </c>
      <c r="Y530" s="11">
        <f>Table1[[#This Row],[Prod]]</f>
        <v>1574</v>
      </c>
      <c r="Z530" s="11">
        <f>ABS(Table1[[#This Row],[Prod2]]-Table1[[#This Row],[Plan Revised]])</f>
        <v>0</v>
      </c>
      <c r="AA530" s="213">
        <f>IF(ABS(Table1[[#This Row],[Prod2]]-Table1[[#This Row],[Plan Revised]])&gt;Table1[[#This Row],[Plan Revised]],0,IF(Table1[[#This Row],[Plan Revised]]=0,0,1-ABS(Table1[[#This Row],[Prod2]]-Table1[[#This Row],[Plan Revised]])/Table1[[#This Row],[Plan Revised]]))</f>
        <v>1</v>
      </c>
      <c r="AB530" s="11"/>
      <c r="AC530" s="30"/>
      <c r="AD530"/>
      <c r="AF530"/>
    </row>
    <row r="531" spans="1:32">
      <c r="A531" s="15" t="str">
        <f>IF(Table1[Week]=WeekSel,"Yes","No")</f>
        <v>No</v>
      </c>
      <c r="B531" s="15" t="str">
        <f>IF((Table1[StartDate]&gt;=Date.GraphMin)*(Table1[StartDate]&lt;=Date.GraphMax)=1,"Yes","No")</f>
        <v>Yes</v>
      </c>
      <c r="C531" s="15" t="str">
        <f>IF(OR(Table1[[#This Row],[Site]]="FOOD MILLING",Table1[[#This Row],[Site]]="GODACO"), "No", "Yes")</f>
        <v>Yes</v>
      </c>
      <c r="D531" s="40">
        <f>MAX(DATE(Table1[Year],1,1),DATE(Table1[Year],1,1)-WEEKDAY(DATE(Table1[Year],1,1),2)+(Table1[WeekNum]-1)*7+1)</f>
        <v>44697</v>
      </c>
      <c r="E531" s="40">
        <f>MIN(DATE(Table1[Year]+1,1,0),DATE(Table1[Year],1,1)-WEEKDAY(DATE(Table1[Year],1,1),2)+Table1[WeekNum]*7)</f>
        <v>44703</v>
      </c>
      <c r="F531" s="15">
        <v>2022</v>
      </c>
      <c r="G531" s="15">
        <f t="shared" si="16"/>
        <v>5</v>
      </c>
      <c r="H531" s="15">
        <v>21</v>
      </c>
      <c r="I531" s="195" t="str">
        <f>"W" &amp;Table1[[#This Row],[WeekNum]]</f>
        <v>W21</v>
      </c>
      <c r="J531" s="195" t="str">
        <f t="shared" si="17"/>
        <v>22-W21</v>
      </c>
      <c r="K531" s="11" t="s">
        <v>240</v>
      </c>
      <c r="L531" s="11"/>
      <c r="M531" s="11" t="s">
        <v>77</v>
      </c>
      <c r="N531" s="266" t="s">
        <v>370</v>
      </c>
      <c r="O531" s="266" t="s">
        <v>403</v>
      </c>
      <c r="P531" s="11" t="s">
        <v>407</v>
      </c>
      <c r="Q531" s="11" t="s">
        <v>419</v>
      </c>
      <c r="R531" s="11">
        <v>1574.4</v>
      </c>
      <c r="S531" s="11">
        <v>1574</v>
      </c>
      <c r="T531" s="11">
        <f>ABS(Table1[[#This Row],[Prod]]-Table1[[#This Row],[Planned]])</f>
        <v>0.40000000000009095</v>
      </c>
      <c r="U531" s="213">
        <f>IF(ABS(Table1[[#This Row],[Prod]]-Table1[[#This Row],[Planned]])&gt;Table1[[#This Row],[Planned]],0,IF(Table1[[#This Row],[Planned]]=0,0,1-ABS(Table1[[#This Row],[Prod]]-Table1[[#This Row],[Planned]])/Table1[[#This Row],[Planned]]))</f>
        <v>0.99974593495934949</v>
      </c>
      <c r="V531" s="11"/>
      <c r="W531" s="11"/>
      <c r="X531" s="27">
        <v>1574</v>
      </c>
      <c r="Y531" s="11">
        <f>Table1[[#This Row],[Prod]]</f>
        <v>1574</v>
      </c>
      <c r="Z531" s="11">
        <f>ABS(Table1[[#This Row],[Prod2]]-Table1[[#This Row],[Plan Revised]])</f>
        <v>0</v>
      </c>
      <c r="AA531" s="213">
        <f>IF(ABS(Table1[[#This Row],[Prod2]]-Table1[[#This Row],[Plan Revised]])&gt;Table1[[#This Row],[Plan Revised]],0,IF(Table1[[#This Row],[Plan Revised]]=0,0,1-ABS(Table1[[#This Row],[Prod2]]-Table1[[#This Row],[Plan Revised]])/Table1[[#This Row],[Plan Revised]]))</f>
        <v>1</v>
      </c>
      <c r="AB531" s="11"/>
      <c r="AC531" s="30"/>
      <c r="AD531"/>
      <c r="AF531"/>
    </row>
    <row r="532" spans="1:32">
      <c r="A532" s="15" t="str">
        <f>IF(Table1[Week]=WeekSel,"Yes","No")</f>
        <v>No</v>
      </c>
      <c r="B532" s="15" t="str">
        <f>IF((Table1[StartDate]&gt;=Date.GraphMin)*(Table1[StartDate]&lt;=Date.GraphMax)=1,"Yes","No")</f>
        <v>Yes</v>
      </c>
      <c r="C532" s="15" t="str">
        <f>IF(OR(Table1[[#This Row],[Site]]="FOOD MILLING",Table1[[#This Row],[Site]]="GODACO"), "No", "Yes")</f>
        <v>Yes</v>
      </c>
      <c r="D532" s="40">
        <f>MAX(DATE(Table1[Year],1,1),DATE(Table1[Year],1,1)-WEEKDAY(DATE(Table1[Year],1,1),2)+(Table1[WeekNum]-1)*7+1)</f>
        <v>44697</v>
      </c>
      <c r="E532" s="40">
        <f>MIN(DATE(Table1[Year]+1,1,0),DATE(Table1[Year],1,1)-WEEKDAY(DATE(Table1[Year],1,1),2)+Table1[WeekNum]*7)</f>
        <v>44703</v>
      </c>
      <c r="F532" s="15">
        <v>2022</v>
      </c>
      <c r="G532" s="15">
        <f t="shared" si="16"/>
        <v>5</v>
      </c>
      <c r="H532" s="15">
        <v>21</v>
      </c>
      <c r="I532" s="195" t="str">
        <f>"W" &amp;Table1[[#This Row],[WeekNum]]</f>
        <v>W21</v>
      </c>
      <c r="J532" s="195" t="str">
        <f t="shared" si="17"/>
        <v>22-W21</v>
      </c>
      <c r="K532" s="11" t="s">
        <v>713</v>
      </c>
      <c r="L532" s="11"/>
      <c r="M532" s="11" t="s">
        <v>72</v>
      </c>
      <c r="N532" s="266" t="s">
        <v>370</v>
      </c>
      <c r="O532" s="266" t="s">
        <v>403</v>
      </c>
      <c r="P532" s="11" t="s">
        <v>407</v>
      </c>
      <c r="Q532" s="11" t="s">
        <v>421</v>
      </c>
      <c r="R532" s="11">
        <v>300</v>
      </c>
      <c r="S532" s="11">
        <v>251.04</v>
      </c>
      <c r="T532" s="11">
        <f>ABS(Table1[[#This Row],[Prod]]-Table1[[#This Row],[Planned]])</f>
        <v>48.960000000000008</v>
      </c>
      <c r="U532" s="213">
        <f>IF(ABS(Table1[[#This Row],[Prod]]-Table1[[#This Row],[Planned]])&gt;Table1[[#This Row],[Planned]],0,IF(Table1[[#This Row],[Planned]]=0,0,1-ABS(Table1[[#This Row],[Prod]]-Table1[[#This Row],[Planned]])/Table1[[#This Row],[Planned]]))</f>
        <v>0.83679999999999999</v>
      </c>
      <c r="V532" s="11"/>
      <c r="W532" s="11"/>
      <c r="X532" s="27">
        <v>300</v>
      </c>
      <c r="Y532" s="11">
        <f>Table1[[#This Row],[Prod]]</f>
        <v>251.04</v>
      </c>
      <c r="Z532" s="11">
        <f>ABS(Table1[[#This Row],[Prod2]]-Table1[[#This Row],[Plan Revised]])</f>
        <v>48.960000000000008</v>
      </c>
      <c r="AA532" s="213">
        <f>IF(ABS(Table1[[#This Row],[Prod2]]-Table1[[#This Row],[Plan Revised]])&gt;Table1[[#This Row],[Plan Revised]],0,IF(Table1[[#This Row],[Plan Revised]]=0,0,1-ABS(Table1[[#This Row],[Prod2]]-Table1[[#This Row],[Plan Revised]])/Table1[[#This Row],[Plan Revised]]))</f>
        <v>0.83679999999999999</v>
      </c>
      <c r="AB532" s="11"/>
      <c r="AC532" s="30"/>
      <c r="AD532"/>
      <c r="AF532"/>
    </row>
    <row r="533" spans="1:32">
      <c r="A533" s="15" t="str">
        <f>IF(Table1[Week]=WeekSel,"Yes","No")</f>
        <v>No</v>
      </c>
      <c r="B533" s="15" t="str">
        <f>IF((Table1[StartDate]&gt;=Date.GraphMin)*(Table1[StartDate]&lt;=Date.GraphMax)=1,"Yes","No")</f>
        <v>Yes</v>
      </c>
      <c r="C533" s="15" t="str">
        <f>IF(OR(Table1[[#This Row],[Site]]="FOOD MILLING",Table1[[#This Row],[Site]]="GODACO"), "No", "Yes")</f>
        <v>Yes</v>
      </c>
      <c r="D533" s="40">
        <f>MAX(DATE(Table1[Year],1,1),DATE(Table1[Year],1,1)-WEEKDAY(DATE(Table1[Year],1,1),2)+(Table1[WeekNum]-1)*7+1)</f>
        <v>44697</v>
      </c>
      <c r="E533" s="40">
        <f>MIN(DATE(Table1[Year]+1,1,0),DATE(Table1[Year],1,1)-WEEKDAY(DATE(Table1[Year],1,1),2)+Table1[WeekNum]*7)</f>
        <v>44703</v>
      </c>
      <c r="F533" s="15">
        <v>2022</v>
      </c>
      <c r="G533" s="15">
        <f t="shared" si="16"/>
        <v>5</v>
      </c>
      <c r="H533" s="15">
        <v>21</v>
      </c>
      <c r="I533" s="195" t="str">
        <f>"W" &amp;Table1[[#This Row],[WeekNum]]</f>
        <v>W21</v>
      </c>
      <c r="J533" s="195" t="str">
        <f t="shared" si="17"/>
        <v>22-W21</v>
      </c>
      <c r="K533" s="11" t="s">
        <v>714</v>
      </c>
      <c r="L533" s="11"/>
      <c r="M533" s="11" t="s">
        <v>72</v>
      </c>
      <c r="N533" s="266" t="s">
        <v>370</v>
      </c>
      <c r="O533" s="266" t="s">
        <v>403</v>
      </c>
      <c r="P533" s="11" t="s">
        <v>407</v>
      </c>
      <c r="Q533" s="11" t="s">
        <v>421</v>
      </c>
      <c r="R533" s="11">
        <v>1200</v>
      </c>
      <c r="S533" s="11">
        <v>1050.5999999999999</v>
      </c>
      <c r="T533" s="11">
        <f>ABS(Table1[[#This Row],[Prod]]-Table1[[#This Row],[Planned]])</f>
        <v>149.40000000000009</v>
      </c>
      <c r="U533" s="213">
        <f>IF(ABS(Table1[[#This Row],[Prod]]-Table1[[#This Row],[Planned]])&gt;Table1[[#This Row],[Planned]],0,IF(Table1[[#This Row],[Planned]]=0,0,1-ABS(Table1[[#This Row],[Prod]]-Table1[[#This Row],[Planned]])/Table1[[#This Row],[Planned]]))</f>
        <v>0.87549999999999994</v>
      </c>
      <c r="V533" s="11"/>
      <c r="W533" s="11"/>
      <c r="X533" s="27">
        <v>1200</v>
      </c>
      <c r="Y533" s="11">
        <f>Table1[[#This Row],[Prod]]</f>
        <v>1050.5999999999999</v>
      </c>
      <c r="Z533" s="11">
        <f>ABS(Table1[[#This Row],[Prod2]]-Table1[[#This Row],[Plan Revised]])</f>
        <v>149.40000000000009</v>
      </c>
      <c r="AA533" s="213">
        <f>IF(ABS(Table1[[#This Row],[Prod2]]-Table1[[#This Row],[Plan Revised]])&gt;Table1[[#This Row],[Plan Revised]],0,IF(Table1[[#This Row],[Plan Revised]]=0,0,1-ABS(Table1[[#This Row],[Prod2]]-Table1[[#This Row],[Plan Revised]])/Table1[[#This Row],[Plan Revised]]))</f>
        <v>0.87549999999999994</v>
      </c>
      <c r="AB533" s="11"/>
      <c r="AC533" s="30"/>
      <c r="AD533"/>
      <c r="AF533"/>
    </row>
    <row r="534" spans="1:32">
      <c r="A534" s="15" t="str">
        <f>IF(Table1[Week]=WeekSel,"Yes","No")</f>
        <v>No</v>
      </c>
      <c r="B534" s="15" t="str">
        <f>IF((Table1[StartDate]&gt;=Date.GraphMin)*(Table1[StartDate]&lt;=Date.GraphMax)=1,"Yes","No")</f>
        <v>Yes</v>
      </c>
      <c r="C534" s="15" t="str">
        <f>IF(OR(Table1[[#This Row],[Site]]="FOOD MILLING",Table1[[#This Row],[Site]]="GODACO"), "No", "Yes")</f>
        <v>Yes</v>
      </c>
      <c r="D534" s="40">
        <f>MAX(DATE(Table1[Year],1,1),DATE(Table1[Year],1,1)-WEEKDAY(DATE(Table1[Year],1,1),2)+(Table1[WeekNum]-1)*7+1)</f>
        <v>44697</v>
      </c>
      <c r="E534" s="40">
        <f>MIN(DATE(Table1[Year]+1,1,0),DATE(Table1[Year],1,1)-WEEKDAY(DATE(Table1[Year],1,1),2)+Table1[WeekNum]*7)</f>
        <v>44703</v>
      </c>
      <c r="F534" s="15">
        <v>2022</v>
      </c>
      <c r="G534" s="15">
        <f t="shared" si="16"/>
        <v>5</v>
      </c>
      <c r="H534" s="15">
        <v>21</v>
      </c>
      <c r="I534" s="195" t="str">
        <f>"W" &amp;Table1[[#This Row],[WeekNum]]</f>
        <v>W21</v>
      </c>
      <c r="J534" s="195" t="str">
        <f t="shared" si="17"/>
        <v>22-W21</v>
      </c>
      <c r="K534" s="11" t="s">
        <v>715</v>
      </c>
      <c r="L534" s="11"/>
      <c r="M534" s="11" t="s">
        <v>72</v>
      </c>
      <c r="N534" s="266" t="s">
        <v>370</v>
      </c>
      <c r="O534" s="266" t="s">
        <v>403</v>
      </c>
      <c r="P534" s="11" t="s">
        <v>407</v>
      </c>
      <c r="Q534" s="11" t="s">
        <v>421</v>
      </c>
      <c r="R534" s="11">
        <v>300</v>
      </c>
      <c r="S534" s="11">
        <v>279</v>
      </c>
      <c r="T534" s="11">
        <f>ABS(Table1[[#This Row],[Prod]]-Table1[[#This Row],[Planned]])</f>
        <v>21</v>
      </c>
      <c r="U534" s="213">
        <f>IF(ABS(Table1[[#This Row],[Prod]]-Table1[[#This Row],[Planned]])&gt;Table1[[#This Row],[Planned]],0,IF(Table1[[#This Row],[Planned]]=0,0,1-ABS(Table1[[#This Row],[Prod]]-Table1[[#This Row],[Planned]])/Table1[[#This Row],[Planned]]))</f>
        <v>0.92999999999999994</v>
      </c>
      <c r="V534" s="11"/>
      <c r="W534" s="11"/>
      <c r="X534" s="27">
        <v>300</v>
      </c>
      <c r="Y534" s="11">
        <f>Table1[[#This Row],[Prod]]</f>
        <v>279</v>
      </c>
      <c r="Z534" s="11">
        <f>ABS(Table1[[#This Row],[Prod2]]-Table1[[#This Row],[Plan Revised]])</f>
        <v>21</v>
      </c>
      <c r="AA534" s="213">
        <f>IF(ABS(Table1[[#This Row],[Prod2]]-Table1[[#This Row],[Plan Revised]])&gt;Table1[[#This Row],[Plan Revised]],0,IF(Table1[[#This Row],[Plan Revised]]=0,0,1-ABS(Table1[[#This Row],[Prod2]]-Table1[[#This Row],[Plan Revised]])/Table1[[#This Row],[Plan Revised]]))</f>
        <v>0.92999999999999994</v>
      </c>
      <c r="AB534" s="11"/>
      <c r="AC534" s="30"/>
      <c r="AD534"/>
      <c r="AF534"/>
    </row>
    <row r="535" spans="1:32">
      <c r="A535" s="15" t="str">
        <f>IF(Table1[Week]=WeekSel,"Yes","No")</f>
        <v>No</v>
      </c>
      <c r="B535" s="15" t="str">
        <f>IF((Table1[StartDate]&gt;=Date.GraphMin)*(Table1[StartDate]&lt;=Date.GraphMax)=1,"Yes","No")</f>
        <v>Yes</v>
      </c>
      <c r="C535" s="15" t="str">
        <f>IF(OR(Table1[[#This Row],[Site]]="FOOD MILLING",Table1[[#This Row],[Site]]="GODACO"), "No", "Yes")</f>
        <v>Yes</v>
      </c>
      <c r="D535" s="40">
        <f>MAX(DATE(Table1[Year],1,1),DATE(Table1[Year],1,1)-WEEKDAY(DATE(Table1[Year],1,1),2)+(Table1[WeekNum]-1)*7+1)</f>
        <v>44697</v>
      </c>
      <c r="E535" s="40">
        <f>MIN(DATE(Table1[Year]+1,1,0),DATE(Table1[Year],1,1)-WEEKDAY(DATE(Table1[Year],1,1),2)+Table1[WeekNum]*7)</f>
        <v>44703</v>
      </c>
      <c r="F535" s="15">
        <v>2022</v>
      </c>
      <c r="G535" s="15">
        <f t="shared" si="16"/>
        <v>5</v>
      </c>
      <c r="H535" s="15">
        <v>21</v>
      </c>
      <c r="I535" s="195" t="str">
        <f>"W" &amp;Table1[[#This Row],[WeekNum]]</f>
        <v>W21</v>
      </c>
      <c r="J535" s="195" t="str">
        <f t="shared" si="17"/>
        <v>22-W21</v>
      </c>
      <c r="K535" s="11" t="s">
        <v>716</v>
      </c>
      <c r="L535" s="11"/>
      <c r="M535" s="11" t="s">
        <v>72</v>
      </c>
      <c r="N535" s="11" t="s">
        <v>45</v>
      </c>
      <c r="O535" s="266" t="s">
        <v>384</v>
      </c>
      <c r="P535" s="11" t="s">
        <v>408</v>
      </c>
      <c r="Q535" s="11" t="s">
        <v>421</v>
      </c>
      <c r="R535" s="11">
        <v>0</v>
      </c>
      <c r="S535" s="11">
        <v>0</v>
      </c>
      <c r="T535" s="11">
        <f>ABS(Table1[[#This Row],[Prod]]-Table1[[#This Row],[Planned]])</f>
        <v>0</v>
      </c>
      <c r="U535" s="213">
        <f>IF(ABS(Table1[[#This Row],[Prod]]-Table1[[#This Row],[Planned]])&gt;Table1[[#This Row],[Planned]],0,IF(Table1[[#This Row],[Planned]]=0,0,1-ABS(Table1[[#This Row],[Prod]]-Table1[[#This Row],[Planned]])/Table1[[#This Row],[Planned]]))</f>
        <v>0</v>
      </c>
      <c r="V535" s="11"/>
      <c r="W535" s="11"/>
      <c r="X535" s="27">
        <v>0</v>
      </c>
      <c r="Y535" s="11">
        <f>Table1[[#This Row],[Prod]]</f>
        <v>0</v>
      </c>
      <c r="Z535" s="11">
        <f>ABS(Table1[[#This Row],[Prod2]]-Table1[[#This Row],[Plan Revised]])</f>
        <v>0</v>
      </c>
      <c r="AA535" s="213">
        <f>IF(ABS(Table1[[#This Row],[Prod2]]-Table1[[#This Row],[Plan Revised]])&gt;Table1[[#This Row],[Plan Revised]],0,IF(Table1[[#This Row],[Plan Revised]]=0,0,1-ABS(Table1[[#This Row],[Prod2]]-Table1[[#This Row],[Plan Revised]])/Table1[[#This Row],[Plan Revised]]))</f>
        <v>0</v>
      </c>
      <c r="AB535" s="11"/>
      <c r="AC535" s="30"/>
      <c r="AD535"/>
      <c r="AF535"/>
    </row>
    <row r="536" spans="1:32">
      <c r="A536" s="15" t="str">
        <f>IF(Table1[Week]=WeekSel,"Yes","No")</f>
        <v>No</v>
      </c>
      <c r="B536" s="15" t="str">
        <f>IF((Table1[StartDate]&gt;=Date.GraphMin)*(Table1[StartDate]&lt;=Date.GraphMax)=1,"Yes","No")</f>
        <v>Yes</v>
      </c>
      <c r="C536" s="15" t="str">
        <f>IF(OR(Table1[[#This Row],[Site]]="FOOD MILLING",Table1[[#This Row],[Site]]="GODACO"), "No", "Yes")</f>
        <v>Yes</v>
      </c>
      <c r="D536" s="40">
        <f>MAX(DATE(Table1[Year],1,1),DATE(Table1[Year],1,1)-WEEKDAY(DATE(Table1[Year],1,1),2)+(Table1[WeekNum]-1)*7+1)</f>
        <v>44697</v>
      </c>
      <c r="E536" s="40">
        <f>MIN(DATE(Table1[Year]+1,1,0),DATE(Table1[Year],1,1)-WEEKDAY(DATE(Table1[Year],1,1),2)+Table1[WeekNum]*7)</f>
        <v>44703</v>
      </c>
      <c r="F536" s="15">
        <v>2022</v>
      </c>
      <c r="G536" s="15">
        <f t="shared" si="16"/>
        <v>5</v>
      </c>
      <c r="H536" s="15">
        <v>21</v>
      </c>
      <c r="I536" s="195" t="str">
        <f>"W" &amp;Table1[[#This Row],[WeekNum]]</f>
        <v>W21</v>
      </c>
      <c r="J536" s="195" t="str">
        <f t="shared" si="17"/>
        <v>22-W21</v>
      </c>
      <c r="K536" s="11" t="s">
        <v>717</v>
      </c>
      <c r="L536" s="11"/>
      <c r="M536" s="11" t="s">
        <v>72</v>
      </c>
      <c r="N536" s="11" t="s">
        <v>45</v>
      </c>
      <c r="O536" s="266" t="s">
        <v>384</v>
      </c>
      <c r="P536" s="11" t="s">
        <v>408</v>
      </c>
      <c r="Q536" s="11" t="s">
        <v>421</v>
      </c>
      <c r="R536" s="11">
        <v>1140</v>
      </c>
      <c r="S536" s="11">
        <v>880.8</v>
      </c>
      <c r="T536" s="11">
        <f>ABS(Table1[[#This Row],[Prod]]-Table1[[#This Row],[Planned]])</f>
        <v>259.20000000000005</v>
      </c>
      <c r="U536" s="213">
        <f>IF(ABS(Table1[[#This Row],[Prod]]-Table1[[#This Row],[Planned]])&gt;Table1[[#This Row],[Planned]],0,IF(Table1[[#This Row],[Planned]]=0,0,1-ABS(Table1[[#This Row],[Prod]]-Table1[[#This Row],[Planned]])/Table1[[#This Row],[Planned]]))</f>
        <v>0.77263157894736834</v>
      </c>
      <c r="V536" s="11"/>
      <c r="W536" s="11"/>
      <c r="X536" s="27">
        <v>1140</v>
      </c>
      <c r="Y536" s="11">
        <f>Table1[[#This Row],[Prod]]</f>
        <v>880.8</v>
      </c>
      <c r="Z536" s="11">
        <f>ABS(Table1[[#This Row],[Prod2]]-Table1[[#This Row],[Plan Revised]])</f>
        <v>259.20000000000005</v>
      </c>
      <c r="AA536" s="213">
        <f>IF(ABS(Table1[[#This Row],[Prod2]]-Table1[[#This Row],[Plan Revised]])&gt;Table1[[#This Row],[Plan Revised]],0,IF(Table1[[#This Row],[Plan Revised]]=0,0,1-ABS(Table1[[#This Row],[Prod2]]-Table1[[#This Row],[Plan Revised]])/Table1[[#This Row],[Plan Revised]]))</f>
        <v>0.77263157894736834</v>
      </c>
      <c r="AB536" s="11"/>
      <c r="AC536" s="30"/>
      <c r="AD536"/>
      <c r="AF536"/>
    </row>
    <row r="537" spans="1:32">
      <c r="A537" s="15" t="str">
        <f>IF(Table1[Week]=WeekSel,"Yes","No")</f>
        <v>No</v>
      </c>
      <c r="B537" s="15" t="str">
        <f>IF((Table1[StartDate]&gt;=Date.GraphMin)*(Table1[StartDate]&lt;=Date.GraphMax)=1,"Yes","No")</f>
        <v>Yes</v>
      </c>
      <c r="C537" s="15" t="str">
        <f>IF(OR(Table1[[#This Row],[Site]]="FOOD MILLING",Table1[[#This Row],[Site]]="GODACO"), "No", "Yes")</f>
        <v>Yes</v>
      </c>
      <c r="D537" s="40">
        <f>MAX(DATE(Table1[Year],1,1),DATE(Table1[Year],1,1)-WEEKDAY(DATE(Table1[Year],1,1),2)+(Table1[WeekNum]-1)*7+1)</f>
        <v>44697</v>
      </c>
      <c r="E537" s="40">
        <f>MIN(DATE(Table1[Year]+1,1,0),DATE(Table1[Year],1,1)-WEEKDAY(DATE(Table1[Year],1,1),2)+Table1[WeekNum]*7)</f>
        <v>44703</v>
      </c>
      <c r="F537" s="15">
        <v>2022</v>
      </c>
      <c r="G537" s="15">
        <f t="shared" si="16"/>
        <v>5</v>
      </c>
      <c r="H537" s="15">
        <v>21</v>
      </c>
      <c r="I537" s="195" t="str">
        <f>"W" &amp;Table1[[#This Row],[WeekNum]]</f>
        <v>W21</v>
      </c>
      <c r="J537" s="195" t="str">
        <f t="shared" si="17"/>
        <v>22-W21</v>
      </c>
      <c r="K537" s="11" t="s">
        <v>718</v>
      </c>
      <c r="L537" s="11"/>
      <c r="M537" s="11" t="s">
        <v>72</v>
      </c>
      <c r="N537" s="11" t="s">
        <v>45</v>
      </c>
      <c r="O537" s="266" t="s">
        <v>384</v>
      </c>
      <c r="P537" s="11" t="s">
        <v>408</v>
      </c>
      <c r="Q537" s="11" t="s">
        <v>421</v>
      </c>
      <c r="R537" s="11">
        <v>0</v>
      </c>
      <c r="S537" s="11">
        <v>0</v>
      </c>
      <c r="T537" s="11">
        <f>ABS(Table1[[#This Row],[Prod]]-Table1[[#This Row],[Planned]])</f>
        <v>0</v>
      </c>
      <c r="U537" s="213">
        <f>IF(ABS(Table1[[#This Row],[Prod]]-Table1[[#This Row],[Planned]])&gt;Table1[[#This Row],[Planned]],0,IF(Table1[[#This Row],[Planned]]=0,0,1-ABS(Table1[[#This Row],[Prod]]-Table1[[#This Row],[Planned]])/Table1[[#This Row],[Planned]]))</f>
        <v>0</v>
      </c>
      <c r="V537" s="11"/>
      <c r="W537" s="11"/>
      <c r="X537" s="27">
        <v>0</v>
      </c>
      <c r="Y537" s="11">
        <f>Table1[[#This Row],[Prod]]</f>
        <v>0</v>
      </c>
      <c r="Z537" s="11">
        <f>ABS(Table1[[#This Row],[Prod2]]-Table1[[#This Row],[Plan Revised]])</f>
        <v>0</v>
      </c>
      <c r="AA537" s="213">
        <f>IF(ABS(Table1[[#This Row],[Prod2]]-Table1[[#This Row],[Plan Revised]])&gt;Table1[[#This Row],[Plan Revised]],0,IF(Table1[[#This Row],[Plan Revised]]=0,0,1-ABS(Table1[[#This Row],[Prod2]]-Table1[[#This Row],[Plan Revised]])/Table1[[#This Row],[Plan Revised]]))</f>
        <v>0</v>
      </c>
      <c r="AB537" s="11"/>
      <c r="AC537" s="30"/>
      <c r="AD537"/>
      <c r="AF537"/>
    </row>
    <row r="538" spans="1:32">
      <c r="A538" s="15" t="str">
        <f>IF(Table1[Week]=WeekSel,"Yes","No")</f>
        <v>No</v>
      </c>
      <c r="B538" s="15" t="str">
        <f>IF((Table1[StartDate]&gt;=Date.GraphMin)*(Table1[StartDate]&lt;=Date.GraphMax)=1,"Yes","No")</f>
        <v>Yes</v>
      </c>
      <c r="C538" s="15" t="str">
        <f>IF(OR(Table1[[#This Row],[Site]]="FOOD MILLING",Table1[[#This Row],[Site]]="GODACO"), "No", "Yes")</f>
        <v>Yes</v>
      </c>
      <c r="D538" s="40">
        <f>MAX(DATE(Table1[Year],1,1),DATE(Table1[Year],1,1)-WEEKDAY(DATE(Table1[Year],1,1),2)+(Table1[WeekNum]-1)*7+1)</f>
        <v>44697</v>
      </c>
      <c r="E538" s="40">
        <f>MIN(DATE(Table1[Year]+1,1,0),DATE(Table1[Year],1,1)-WEEKDAY(DATE(Table1[Year],1,1),2)+Table1[WeekNum]*7)</f>
        <v>44703</v>
      </c>
      <c r="F538" s="15">
        <v>2022</v>
      </c>
      <c r="G538" s="15">
        <f t="shared" si="16"/>
        <v>5</v>
      </c>
      <c r="H538" s="15">
        <v>21</v>
      </c>
      <c r="I538" s="195" t="str">
        <f>"W" &amp;Table1[[#This Row],[WeekNum]]</f>
        <v>W21</v>
      </c>
      <c r="J538" s="195" t="str">
        <f t="shared" si="17"/>
        <v>22-W21</v>
      </c>
      <c r="K538" s="11" t="s">
        <v>719</v>
      </c>
      <c r="L538" s="11"/>
      <c r="M538" s="11" t="s">
        <v>72</v>
      </c>
      <c r="N538" s="11" t="s">
        <v>45</v>
      </c>
      <c r="O538" s="266" t="s">
        <v>384</v>
      </c>
      <c r="P538" s="11" t="s">
        <v>408</v>
      </c>
      <c r="Q538" s="11" t="s">
        <v>421</v>
      </c>
      <c r="R538" s="11">
        <v>0</v>
      </c>
      <c r="S538" s="11">
        <v>0</v>
      </c>
      <c r="T538" s="11">
        <f>ABS(Table1[[#This Row],[Prod]]-Table1[[#This Row],[Planned]])</f>
        <v>0</v>
      </c>
      <c r="U538" s="213">
        <f>IF(ABS(Table1[[#This Row],[Prod]]-Table1[[#This Row],[Planned]])&gt;Table1[[#This Row],[Planned]],0,IF(Table1[[#This Row],[Planned]]=0,0,1-ABS(Table1[[#This Row],[Prod]]-Table1[[#This Row],[Planned]])/Table1[[#This Row],[Planned]]))</f>
        <v>0</v>
      </c>
      <c r="V538" s="11"/>
      <c r="W538" s="11"/>
      <c r="X538" s="27">
        <v>0</v>
      </c>
      <c r="Y538" s="11">
        <f>Table1[[#This Row],[Prod]]</f>
        <v>0</v>
      </c>
      <c r="Z538" s="11">
        <f>ABS(Table1[[#This Row],[Prod2]]-Table1[[#This Row],[Plan Revised]])</f>
        <v>0</v>
      </c>
      <c r="AA538" s="213">
        <f>IF(ABS(Table1[[#This Row],[Prod2]]-Table1[[#This Row],[Plan Revised]])&gt;Table1[[#This Row],[Plan Revised]],0,IF(Table1[[#This Row],[Plan Revised]]=0,0,1-ABS(Table1[[#This Row],[Prod2]]-Table1[[#This Row],[Plan Revised]])/Table1[[#This Row],[Plan Revised]]))</f>
        <v>0</v>
      </c>
      <c r="AB538" s="11"/>
      <c r="AC538" s="30"/>
      <c r="AD538"/>
      <c r="AF538"/>
    </row>
    <row r="539" spans="1:32">
      <c r="A539" s="15" t="str">
        <f>IF(Table1[Week]=WeekSel,"Yes","No")</f>
        <v>No</v>
      </c>
      <c r="B539" s="15" t="str">
        <f>IF((Table1[StartDate]&gt;=Date.GraphMin)*(Table1[StartDate]&lt;=Date.GraphMax)=1,"Yes","No")</f>
        <v>Yes</v>
      </c>
      <c r="C539" s="15" t="str">
        <f>IF(OR(Table1[[#This Row],[Site]]="FOOD MILLING",Table1[[#This Row],[Site]]="GODACO"), "No", "Yes")</f>
        <v>Yes</v>
      </c>
      <c r="D539" s="40">
        <f>MAX(DATE(Table1[Year],1,1),DATE(Table1[Year],1,1)-WEEKDAY(DATE(Table1[Year],1,1),2)+(Table1[WeekNum]-1)*7+1)</f>
        <v>44697</v>
      </c>
      <c r="E539" s="40">
        <f>MIN(DATE(Table1[Year]+1,1,0),DATE(Table1[Year],1,1)-WEEKDAY(DATE(Table1[Year],1,1),2)+Table1[WeekNum]*7)</f>
        <v>44703</v>
      </c>
      <c r="F539" s="15">
        <v>2022</v>
      </c>
      <c r="G539" s="15">
        <f t="shared" si="16"/>
        <v>5</v>
      </c>
      <c r="H539" s="15">
        <v>21</v>
      </c>
      <c r="I539" s="195" t="str">
        <f>"W" &amp;Table1[[#This Row],[WeekNum]]</f>
        <v>W21</v>
      </c>
      <c r="J539" s="195" t="str">
        <f t="shared" si="17"/>
        <v>22-W21</v>
      </c>
      <c r="K539" s="11" t="s">
        <v>720</v>
      </c>
      <c r="L539" s="11"/>
      <c r="M539" s="11" t="s">
        <v>72</v>
      </c>
      <c r="N539" s="11" t="s">
        <v>45</v>
      </c>
      <c r="O539" s="266" t="s">
        <v>384</v>
      </c>
      <c r="P539" s="11" t="s">
        <v>408</v>
      </c>
      <c r="Q539" s="11" t="s">
        <v>421</v>
      </c>
      <c r="R539" s="11">
        <v>300</v>
      </c>
      <c r="S539" s="11">
        <v>300</v>
      </c>
      <c r="T539" s="11">
        <f>ABS(Table1[[#This Row],[Prod]]-Table1[[#This Row],[Planned]])</f>
        <v>0</v>
      </c>
      <c r="U539" s="213">
        <f>IF(ABS(Table1[[#This Row],[Prod]]-Table1[[#This Row],[Planned]])&gt;Table1[[#This Row],[Planned]],0,IF(Table1[[#This Row],[Planned]]=0,0,1-ABS(Table1[[#This Row],[Prod]]-Table1[[#This Row],[Planned]])/Table1[[#This Row],[Planned]]))</f>
        <v>1</v>
      </c>
      <c r="V539" s="11"/>
      <c r="W539" s="11"/>
      <c r="X539" s="27">
        <v>300</v>
      </c>
      <c r="Y539" s="11">
        <f>Table1[[#This Row],[Prod]]</f>
        <v>300</v>
      </c>
      <c r="Z539" s="11">
        <f>ABS(Table1[[#This Row],[Prod2]]-Table1[[#This Row],[Plan Revised]])</f>
        <v>0</v>
      </c>
      <c r="AA539" s="213">
        <f>IF(ABS(Table1[[#This Row],[Prod2]]-Table1[[#This Row],[Plan Revised]])&gt;Table1[[#This Row],[Plan Revised]],0,IF(Table1[[#This Row],[Plan Revised]]=0,0,1-ABS(Table1[[#This Row],[Prod2]]-Table1[[#This Row],[Plan Revised]])/Table1[[#This Row],[Plan Revised]]))</f>
        <v>1</v>
      </c>
      <c r="AB539" s="11"/>
      <c r="AC539" s="30"/>
      <c r="AD539"/>
      <c r="AF539"/>
    </row>
    <row r="540" spans="1:32">
      <c r="A540" s="15" t="str">
        <f>IF(Table1[Week]=WeekSel,"Yes","No")</f>
        <v>No</v>
      </c>
      <c r="B540" s="15" t="str">
        <f>IF((Table1[StartDate]&gt;=Date.GraphMin)*(Table1[StartDate]&lt;=Date.GraphMax)=1,"Yes","No")</f>
        <v>Yes</v>
      </c>
      <c r="C540" s="15" t="str">
        <f>IF(OR(Table1[[#This Row],[Site]]="FOOD MILLING",Table1[[#This Row],[Site]]="GODACO"), "No", "Yes")</f>
        <v>Yes</v>
      </c>
      <c r="D540" s="40">
        <f>MAX(DATE(Table1[Year],1,1),DATE(Table1[Year],1,1)-WEEKDAY(DATE(Table1[Year],1,1),2)+(Table1[WeekNum]-1)*7+1)</f>
        <v>44690</v>
      </c>
      <c r="E540" s="40">
        <f>MIN(DATE(Table1[Year]+1,1,0),DATE(Table1[Year],1,1)-WEEKDAY(DATE(Table1[Year],1,1),2)+Table1[WeekNum]*7)</f>
        <v>44696</v>
      </c>
      <c r="F540" s="15">
        <v>2022</v>
      </c>
      <c r="G540" s="15">
        <f t="shared" si="16"/>
        <v>5</v>
      </c>
      <c r="H540" s="15">
        <v>20</v>
      </c>
      <c r="I540" s="195" t="str">
        <f>"W" &amp;Table1[[#This Row],[WeekNum]]</f>
        <v>W20</v>
      </c>
      <c r="J540" s="195" t="str">
        <f t="shared" si="17"/>
        <v>22-W20</v>
      </c>
      <c r="K540" s="11" t="s">
        <v>644</v>
      </c>
      <c r="L540" s="11"/>
      <c r="M540" s="11" t="s">
        <v>72</v>
      </c>
      <c r="N540" s="11" t="s">
        <v>428</v>
      </c>
      <c r="O540" s="266" t="s">
        <v>372</v>
      </c>
      <c r="P540" s="11" t="s">
        <v>373</v>
      </c>
      <c r="Q540" s="11" t="s">
        <v>419</v>
      </c>
      <c r="R540" s="11">
        <v>6000</v>
      </c>
      <c r="S540" s="11">
        <v>6517.3499999999995</v>
      </c>
      <c r="T540" s="11">
        <f>ABS(Table1[[#This Row],[Prod]]-Table1[[#This Row],[Planned]])</f>
        <v>517.34999999999945</v>
      </c>
      <c r="U540" s="213">
        <f>IF(ABS(Table1[[#This Row],[Prod]]-Table1[[#This Row],[Planned]])&gt;Table1[[#This Row],[Planned]],0,IF(Table1[[#This Row],[Planned]]=0,0,1-ABS(Table1[[#This Row],[Prod]]-Table1[[#This Row],[Planned]])/Table1[[#This Row],[Planned]]))</f>
        <v>0.91377500000000011</v>
      </c>
      <c r="V540" s="11"/>
      <c r="W540" s="11"/>
      <c r="X540" s="27">
        <v>6000</v>
      </c>
      <c r="Y540" s="11">
        <f>Table1[[#This Row],[Prod]]</f>
        <v>6517.3499999999995</v>
      </c>
      <c r="Z540" s="11">
        <f>ABS(Table1[[#This Row],[Prod2]]-Table1[[#This Row],[Plan Revised]])</f>
        <v>517.34999999999945</v>
      </c>
      <c r="AA540" s="213">
        <f>IF(ABS(Table1[[#This Row],[Prod2]]-Table1[[#This Row],[Plan Revised]])&gt;Table1[[#This Row],[Plan Revised]],0,IF(Table1[[#This Row],[Plan Revised]]=0,0,1-ABS(Table1[[#This Row],[Prod2]]-Table1[[#This Row],[Plan Revised]])/Table1[[#This Row],[Plan Revised]]))</f>
        <v>0.91377500000000011</v>
      </c>
      <c r="AB540" s="11"/>
      <c r="AC540" s="30"/>
      <c r="AD540"/>
      <c r="AF540"/>
    </row>
    <row r="541" spans="1:32">
      <c r="A541" s="15" t="str">
        <f>IF(Table1[Week]=WeekSel,"Yes","No")</f>
        <v>No</v>
      </c>
      <c r="B541" s="15" t="str">
        <f>IF((Table1[StartDate]&gt;=Date.GraphMin)*(Table1[StartDate]&lt;=Date.GraphMax)=1,"Yes","No")</f>
        <v>Yes</v>
      </c>
      <c r="C541" s="15" t="str">
        <f>IF(OR(Table1[[#This Row],[Site]]="FOOD MILLING",Table1[[#This Row],[Site]]="GODACO"), "No", "Yes")</f>
        <v>Yes</v>
      </c>
      <c r="D541" s="40">
        <f>MAX(DATE(Table1[Year],1,1),DATE(Table1[Year],1,1)-WEEKDAY(DATE(Table1[Year],1,1),2)+(Table1[WeekNum]-1)*7+1)</f>
        <v>44690</v>
      </c>
      <c r="E541" s="40">
        <f>MIN(DATE(Table1[Year]+1,1,0),DATE(Table1[Year],1,1)-WEEKDAY(DATE(Table1[Year],1,1),2)+Table1[WeekNum]*7)</f>
        <v>44696</v>
      </c>
      <c r="F541" s="15">
        <v>2022</v>
      </c>
      <c r="G541" s="15">
        <f t="shared" si="16"/>
        <v>5</v>
      </c>
      <c r="H541" s="15">
        <v>20</v>
      </c>
      <c r="I541" s="195" t="str">
        <f>"W" &amp;Table1[[#This Row],[WeekNum]]</f>
        <v>W20</v>
      </c>
      <c r="J541" s="195" t="str">
        <f t="shared" si="17"/>
        <v>22-W20</v>
      </c>
      <c r="K541" s="11" t="s">
        <v>536</v>
      </c>
      <c r="L541" s="11"/>
      <c r="M541" s="11" t="s">
        <v>72</v>
      </c>
      <c r="N541" s="11" t="s">
        <v>428</v>
      </c>
      <c r="O541" s="266" t="s">
        <v>372</v>
      </c>
      <c r="P541" s="11" t="s">
        <v>373</v>
      </c>
      <c r="Q541" s="11" t="s">
        <v>419</v>
      </c>
      <c r="R541" s="11">
        <v>7000</v>
      </c>
      <c r="S541" s="11">
        <v>4366.0050000000001</v>
      </c>
      <c r="T541" s="11">
        <f>ABS(Table1[[#This Row],[Prod]]-Table1[[#This Row],[Planned]])</f>
        <v>2633.9949999999999</v>
      </c>
      <c r="U541" s="213">
        <f>IF(ABS(Table1[[#This Row],[Prod]]-Table1[[#This Row],[Planned]])&gt;Table1[[#This Row],[Planned]],0,IF(Table1[[#This Row],[Planned]]=0,0,1-ABS(Table1[[#This Row],[Prod]]-Table1[[#This Row],[Planned]])/Table1[[#This Row],[Planned]]))</f>
        <v>0.62371500000000002</v>
      </c>
      <c r="V541" s="11"/>
      <c r="W541" s="11"/>
      <c r="X541" s="27">
        <v>4400</v>
      </c>
      <c r="Y541" s="11">
        <f>Table1[[#This Row],[Prod]]</f>
        <v>4366.0050000000001</v>
      </c>
      <c r="Z541" s="11">
        <f>ABS(Table1[[#This Row],[Prod2]]-Table1[[#This Row],[Plan Revised]])</f>
        <v>33.994999999999891</v>
      </c>
      <c r="AA541" s="213">
        <f>IF(ABS(Table1[[#This Row],[Prod2]]-Table1[[#This Row],[Plan Revised]])&gt;Table1[[#This Row],[Plan Revised]],0,IF(Table1[[#This Row],[Plan Revised]]=0,0,1-ABS(Table1[[#This Row],[Prod2]]-Table1[[#This Row],[Plan Revised]])/Table1[[#This Row],[Plan Revised]]))</f>
        <v>0.99227386363636361</v>
      </c>
      <c r="AB541" s="11"/>
      <c r="AC541" s="30"/>
      <c r="AD541"/>
      <c r="AF541"/>
    </row>
    <row r="542" spans="1:32">
      <c r="A542" s="15" t="str">
        <f>IF(Table1[Week]=WeekSel,"Yes","No")</f>
        <v>No</v>
      </c>
      <c r="B542" s="15" t="str">
        <f>IF((Table1[StartDate]&gt;=Date.GraphMin)*(Table1[StartDate]&lt;=Date.GraphMax)=1,"Yes","No")</f>
        <v>Yes</v>
      </c>
      <c r="C542" s="15" t="str">
        <f>IF(OR(Table1[[#This Row],[Site]]="FOOD MILLING",Table1[[#This Row],[Site]]="GODACO"), "No", "Yes")</f>
        <v>Yes</v>
      </c>
      <c r="D542" s="40">
        <f>MAX(DATE(Table1[Year],1,1),DATE(Table1[Year],1,1)-WEEKDAY(DATE(Table1[Year],1,1),2)+(Table1[WeekNum]-1)*7+1)</f>
        <v>44690</v>
      </c>
      <c r="E542" s="40">
        <f>MIN(DATE(Table1[Year]+1,1,0),DATE(Table1[Year],1,1)-WEEKDAY(DATE(Table1[Year],1,1),2)+Table1[WeekNum]*7)</f>
        <v>44696</v>
      </c>
      <c r="F542" s="15">
        <v>2022</v>
      </c>
      <c r="G542" s="15">
        <f t="shared" si="16"/>
        <v>5</v>
      </c>
      <c r="H542" s="15">
        <v>20</v>
      </c>
      <c r="I542" s="195" t="str">
        <f>"W" &amp;Table1[[#This Row],[WeekNum]]</f>
        <v>W20</v>
      </c>
      <c r="J542" s="195" t="str">
        <f t="shared" si="17"/>
        <v>22-W20</v>
      </c>
      <c r="K542" s="11" t="s">
        <v>537</v>
      </c>
      <c r="L542" s="11"/>
      <c r="M542" s="11" t="s">
        <v>72</v>
      </c>
      <c r="N542" s="11" t="s">
        <v>428</v>
      </c>
      <c r="O542" s="266" t="s">
        <v>372</v>
      </c>
      <c r="P542" s="11" t="s">
        <v>373</v>
      </c>
      <c r="Q542" s="11" t="s">
        <v>419</v>
      </c>
      <c r="R542" s="11">
        <v>0</v>
      </c>
      <c r="S542" s="11">
        <v>0</v>
      </c>
      <c r="T542" s="11">
        <f>ABS(Table1[[#This Row],[Prod]]-Table1[[#This Row],[Planned]])</f>
        <v>0</v>
      </c>
      <c r="U542" s="213">
        <f>IF(ABS(Table1[[#This Row],[Prod]]-Table1[[#This Row],[Planned]])&gt;Table1[[#This Row],[Planned]],0,IF(Table1[[#This Row],[Planned]]=0,0,1-ABS(Table1[[#This Row],[Prod]]-Table1[[#This Row],[Planned]])/Table1[[#This Row],[Planned]]))</f>
        <v>0</v>
      </c>
      <c r="V542" s="11"/>
      <c r="W542" s="11"/>
      <c r="X542" s="27">
        <v>0</v>
      </c>
      <c r="Y542" s="11">
        <f>Table1[[#This Row],[Prod]]</f>
        <v>0</v>
      </c>
      <c r="Z542" s="11">
        <f>ABS(Table1[[#This Row],[Prod2]]-Table1[[#This Row],[Plan Revised]])</f>
        <v>0</v>
      </c>
      <c r="AA542" s="213">
        <f>IF(ABS(Table1[[#This Row],[Prod2]]-Table1[[#This Row],[Plan Revised]])&gt;Table1[[#This Row],[Plan Revised]],0,IF(Table1[[#This Row],[Plan Revised]]=0,0,1-ABS(Table1[[#This Row],[Prod2]]-Table1[[#This Row],[Plan Revised]])/Table1[[#This Row],[Plan Revised]]))</f>
        <v>0</v>
      </c>
      <c r="AB542" s="11"/>
      <c r="AC542" s="30"/>
      <c r="AD542"/>
      <c r="AF542"/>
    </row>
    <row r="543" spans="1:32">
      <c r="A543" s="15" t="str">
        <f>IF(Table1[Week]=WeekSel,"Yes","No")</f>
        <v>No</v>
      </c>
      <c r="B543" s="15" t="str">
        <f>IF((Table1[StartDate]&gt;=Date.GraphMin)*(Table1[StartDate]&lt;=Date.GraphMax)=1,"Yes","No")</f>
        <v>Yes</v>
      </c>
      <c r="C543" s="15" t="str">
        <f>IF(OR(Table1[[#This Row],[Site]]="FOOD MILLING",Table1[[#This Row],[Site]]="GODACO"), "No", "Yes")</f>
        <v>Yes</v>
      </c>
      <c r="D543" s="40">
        <f>MAX(DATE(Table1[Year],1,1),DATE(Table1[Year],1,1)-WEEKDAY(DATE(Table1[Year],1,1),2)+(Table1[WeekNum]-1)*7+1)</f>
        <v>44690</v>
      </c>
      <c r="E543" s="40">
        <f>MIN(DATE(Table1[Year]+1,1,0),DATE(Table1[Year],1,1)-WEEKDAY(DATE(Table1[Year],1,1),2)+Table1[WeekNum]*7)</f>
        <v>44696</v>
      </c>
      <c r="F543" s="15">
        <v>2022</v>
      </c>
      <c r="G543" s="15">
        <f t="shared" si="16"/>
        <v>5</v>
      </c>
      <c r="H543" s="15">
        <v>20</v>
      </c>
      <c r="I543" s="195" t="str">
        <f>"W" &amp;Table1[[#This Row],[WeekNum]]</f>
        <v>W20</v>
      </c>
      <c r="J543" s="195" t="str">
        <f t="shared" si="17"/>
        <v>22-W20</v>
      </c>
      <c r="K543" s="11" t="s">
        <v>535</v>
      </c>
      <c r="L543" s="11"/>
      <c r="M543" s="11" t="s">
        <v>72</v>
      </c>
      <c r="N543" s="11" t="s">
        <v>428</v>
      </c>
      <c r="O543" s="266" t="s">
        <v>372</v>
      </c>
      <c r="P543" s="11" t="s">
        <v>373</v>
      </c>
      <c r="Q543" s="11" t="s">
        <v>419</v>
      </c>
      <c r="R543" s="11">
        <v>0</v>
      </c>
      <c r="S543" s="11">
        <v>54.179999999999993</v>
      </c>
      <c r="T543" s="11">
        <f>ABS(Table1[[#This Row],[Prod]]-Table1[[#This Row],[Planned]])</f>
        <v>54.179999999999993</v>
      </c>
      <c r="U543" s="213">
        <f>IF(ABS(Table1[[#This Row],[Prod]]-Table1[[#This Row],[Planned]])&gt;Table1[[#This Row],[Planned]],0,IF(Table1[[#This Row],[Planned]]=0,0,1-ABS(Table1[[#This Row],[Prod]]-Table1[[#This Row],[Planned]])/Table1[[#This Row],[Planned]]))</f>
        <v>0</v>
      </c>
      <c r="V543" s="11"/>
      <c r="W543" s="11"/>
      <c r="X543" s="27">
        <v>0</v>
      </c>
      <c r="Y543" s="11">
        <f>Table1[[#This Row],[Prod]]</f>
        <v>54.179999999999993</v>
      </c>
      <c r="Z543" s="11">
        <f>ABS(Table1[[#This Row],[Prod2]]-Table1[[#This Row],[Plan Revised]])</f>
        <v>54.179999999999993</v>
      </c>
      <c r="AA543" s="213">
        <f>IF(ABS(Table1[[#This Row],[Prod2]]-Table1[[#This Row],[Plan Revised]])&gt;Table1[[#This Row],[Plan Revised]],0,IF(Table1[[#This Row],[Plan Revised]]=0,0,1-ABS(Table1[[#This Row],[Prod2]]-Table1[[#This Row],[Plan Revised]])/Table1[[#This Row],[Plan Revised]]))</f>
        <v>0</v>
      </c>
      <c r="AB543" s="11"/>
      <c r="AC543" s="30"/>
      <c r="AD543"/>
      <c r="AF543"/>
    </row>
    <row r="544" spans="1:32">
      <c r="A544" s="15" t="str">
        <f>IF(Table1[Week]=WeekSel,"Yes","No")</f>
        <v>No</v>
      </c>
      <c r="B544" s="15" t="str">
        <f>IF((Table1[StartDate]&gt;=Date.GraphMin)*(Table1[StartDate]&lt;=Date.GraphMax)=1,"Yes","No")</f>
        <v>Yes</v>
      </c>
      <c r="C544" s="15" t="str">
        <f>IF(OR(Table1[[#This Row],[Site]]="FOOD MILLING",Table1[[#This Row],[Site]]="GODACO"), "No", "Yes")</f>
        <v>Yes</v>
      </c>
      <c r="D544" s="40">
        <f>MAX(DATE(Table1[Year],1,1),DATE(Table1[Year],1,1)-WEEKDAY(DATE(Table1[Year],1,1),2)+(Table1[WeekNum]-1)*7+1)</f>
        <v>44690</v>
      </c>
      <c r="E544" s="40">
        <f>MIN(DATE(Table1[Year]+1,1,0),DATE(Table1[Year],1,1)-WEEKDAY(DATE(Table1[Year],1,1),2)+Table1[WeekNum]*7)</f>
        <v>44696</v>
      </c>
      <c r="F544" s="15">
        <v>2022</v>
      </c>
      <c r="G544" s="15">
        <f t="shared" si="16"/>
        <v>5</v>
      </c>
      <c r="H544" s="15">
        <v>20</v>
      </c>
      <c r="I544" s="195" t="str">
        <f>"W" &amp;Table1[[#This Row],[WeekNum]]</f>
        <v>W20</v>
      </c>
      <c r="J544" s="195" t="str">
        <f t="shared" si="17"/>
        <v>22-W20</v>
      </c>
      <c r="K544" s="11" t="s">
        <v>641</v>
      </c>
      <c r="L544" s="11"/>
      <c r="M544" s="11" t="s">
        <v>72</v>
      </c>
      <c r="N544" s="11" t="s">
        <v>428</v>
      </c>
      <c r="O544" s="266" t="s">
        <v>374</v>
      </c>
      <c r="P544" s="11" t="s">
        <v>379</v>
      </c>
      <c r="Q544" s="11" t="s">
        <v>421</v>
      </c>
      <c r="R544" s="11"/>
      <c r="S544" s="11">
        <v>0</v>
      </c>
      <c r="T544" s="11">
        <f>ABS(Table1[[#This Row],[Prod]]-Table1[[#This Row],[Planned]])</f>
        <v>0</v>
      </c>
      <c r="U544" s="213">
        <f>IF(ABS(Table1[[#This Row],[Prod]]-Table1[[#This Row],[Planned]])&gt;Table1[[#This Row],[Planned]],0,IF(Table1[[#This Row],[Planned]]=0,0,1-ABS(Table1[[#This Row],[Prod]]-Table1[[#This Row],[Planned]])/Table1[[#This Row],[Planned]]))</f>
        <v>0</v>
      </c>
      <c r="V544" s="11"/>
      <c r="W544" s="11"/>
      <c r="X544" s="27">
        <v>0</v>
      </c>
      <c r="Y544" s="11">
        <f>Table1[[#This Row],[Prod]]</f>
        <v>0</v>
      </c>
      <c r="Z544" s="11">
        <f>ABS(Table1[[#This Row],[Prod2]]-Table1[[#This Row],[Plan Revised]])</f>
        <v>0</v>
      </c>
      <c r="AA544" s="213">
        <f>IF(ABS(Table1[[#This Row],[Prod2]]-Table1[[#This Row],[Plan Revised]])&gt;Table1[[#This Row],[Plan Revised]],0,IF(Table1[[#This Row],[Plan Revised]]=0,0,1-ABS(Table1[[#This Row],[Prod2]]-Table1[[#This Row],[Plan Revised]])/Table1[[#This Row],[Plan Revised]]))</f>
        <v>0</v>
      </c>
      <c r="AB544" s="11"/>
      <c r="AC544" s="30"/>
      <c r="AD544"/>
      <c r="AF544"/>
    </row>
    <row r="545" spans="1:32">
      <c r="A545" s="15" t="str">
        <f>IF(Table1[Week]=WeekSel,"Yes","No")</f>
        <v>No</v>
      </c>
      <c r="B545" s="15" t="str">
        <f>IF((Table1[StartDate]&gt;=Date.GraphMin)*(Table1[StartDate]&lt;=Date.GraphMax)=1,"Yes","No")</f>
        <v>Yes</v>
      </c>
      <c r="C545" s="15" t="str">
        <f>IF(OR(Table1[[#This Row],[Site]]="FOOD MILLING",Table1[[#This Row],[Site]]="GODACO"), "No", "Yes")</f>
        <v>Yes</v>
      </c>
      <c r="D545" s="40">
        <f>MAX(DATE(Table1[Year],1,1),DATE(Table1[Year],1,1)-WEEKDAY(DATE(Table1[Year],1,1),2)+(Table1[WeekNum]-1)*7+1)</f>
        <v>44690</v>
      </c>
      <c r="E545" s="40">
        <f>MIN(DATE(Table1[Year]+1,1,0),DATE(Table1[Year],1,1)-WEEKDAY(DATE(Table1[Year],1,1),2)+Table1[WeekNum]*7)</f>
        <v>44696</v>
      </c>
      <c r="F545" s="15">
        <v>2022</v>
      </c>
      <c r="G545" s="15">
        <f t="shared" si="16"/>
        <v>5</v>
      </c>
      <c r="H545" s="15">
        <v>20</v>
      </c>
      <c r="I545" s="195" t="str">
        <f>"W" &amp;Table1[[#This Row],[WeekNum]]</f>
        <v>W20</v>
      </c>
      <c r="J545" s="195" t="str">
        <f t="shared" si="17"/>
        <v>22-W20</v>
      </c>
      <c r="K545" s="11" t="s">
        <v>642</v>
      </c>
      <c r="L545" s="11"/>
      <c r="M545" s="11" t="s">
        <v>72</v>
      </c>
      <c r="N545" s="11" t="s">
        <v>428</v>
      </c>
      <c r="O545" s="266" t="s">
        <v>374</v>
      </c>
      <c r="P545" s="11" t="s">
        <v>376</v>
      </c>
      <c r="Q545" s="11" t="s">
        <v>419</v>
      </c>
      <c r="R545" s="11"/>
      <c r="S545" s="11">
        <v>0</v>
      </c>
      <c r="T545" s="11">
        <f>ABS(Table1[[#This Row],[Prod]]-Table1[[#This Row],[Planned]])</f>
        <v>0</v>
      </c>
      <c r="U545" s="213">
        <f>IF(ABS(Table1[[#This Row],[Prod]]-Table1[[#This Row],[Planned]])&gt;Table1[[#This Row],[Planned]],0,IF(Table1[[#This Row],[Planned]]=0,0,1-ABS(Table1[[#This Row],[Prod]]-Table1[[#This Row],[Planned]])/Table1[[#This Row],[Planned]]))</f>
        <v>0</v>
      </c>
      <c r="V545" s="11"/>
      <c r="W545" s="11"/>
      <c r="X545" s="27"/>
      <c r="Y545" s="11">
        <f>Table1[[#This Row],[Prod]]</f>
        <v>0</v>
      </c>
      <c r="Z545" s="11">
        <f>ABS(Table1[[#This Row],[Prod2]]-Table1[[#This Row],[Plan Revised]])</f>
        <v>0</v>
      </c>
      <c r="AA545" s="213">
        <f>IF(ABS(Table1[[#This Row],[Prod2]]-Table1[[#This Row],[Plan Revised]])&gt;Table1[[#This Row],[Plan Revised]],0,IF(Table1[[#This Row],[Plan Revised]]=0,0,1-ABS(Table1[[#This Row],[Prod2]]-Table1[[#This Row],[Plan Revised]])/Table1[[#This Row],[Plan Revised]]))</f>
        <v>0</v>
      </c>
      <c r="AB545" s="11"/>
      <c r="AC545" s="30"/>
      <c r="AD545"/>
      <c r="AF545"/>
    </row>
    <row r="546" spans="1:32">
      <c r="A546" s="15" t="str">
        <f>IF(Table1[Week]=WeekSel,"Yes","No")</f>
        <v>No</v>
      </c>
      <c r="B546" s="15" t="str">
        <f>IF((Table1[StartDate]&gt;=Date.GraphMin)*(Table1[StartDate]&lt;=Date.GraphMax)=1,"Yes","No")</f>
        <v>Yes</v>
      </c>
      <c r="C546" s="15" t="str">
        <f>IF(OR(Table1[[#This Row],[Site]]="FOOD MILLING",Table1[[#This Row],[Site]]="GODACO"), "No", "Yes")</f>
        <v>Yes</v>
      </c>
      <c r="D546" s="40">
        <f>MAX(DATE(Table1[Year],1,1),DATE(Table1[Year],1,1)-WEEKDAY(DATE(Table1[Year],1,1),2)+(Table1[WeekNum]-1)*7+1)</f>
        <v>44690</v>
      </c>
      <c r="E546" s="40">
        <f>MIN(DATE(Table1[Year]+1,1,0),DATE(Table1[Year],1,1)-WEEKDAY(DATE(Table1[Year],1,1),2)+Table1[WeekNum]*7)</f>
        <v>44696</v>
      </c>
      <c r="F546" s="15">
        <v>2022</v>
      </c>
      <c r="G546" s="15">
        <f t="shared" si="16"/>
        <v>5</v>
      </c>
      <c r="H546" s="15">
        <v>20</v>
      </c>
      <c r="I546" s="195" t="str">
        <f>"W" &amp;Table1[[#This Row],[WeekNum]]</f>
        <v>W20</v>
      </c>
      <c r="J546" s="195" t="str">
        <f t="shared" si="17"/>
        <v>22-W20</v>
      </c>
      <c r="K546" s="11" t="s">
        <v>538</v>
      </c>
      <c r="L546" s="11"/>
      <c r="M546" s="11" t="s">
        <v>72</v>
      </c>
      <c r="N546" s="11" t="s">
        <v>428</v>
      </c>
      <c r="O546" s="266" t="s">
        <v>374</v>
      </c>
      <c r="P546" s="11" t="s">
        <v>376</v>
      </c>
      <c r="Q546" s="11" t="s">
        <v>419</v>
      </c>
      <c r="R546" s="11"/>
      <c r="S546" s="11">
        <v>0</v>
      </c>
      <c r="T546" s="11">
        <f>ABS(Table1[[#This Row],[Prod]]-Table1[[#This Row],[Planned]])</f>
        <v>0</v>
      </c>
      <c r="U546" s="213">
        <f>IF(ABS(Table1[[#This Row],[Prod]]-Table1[[#This Row],[Planned]])&gt;Table1[[#This Row],[Planned]],0,IF(Table1[[#This Row],[Planned]]=0,0,1-ABS(Table1[[#This Row],[Prod]]-Table1[[#This Row],[Planned]])/Table1[[#This Row],[Planned]]))</f>
        <v>0</v>
      </c>
      <c r="V546" s="11"/>
      <c r="W546" s="11"/>
      <c r="X546" s="27"/>
      <c r="Y546" s="11">
        <f>Table1[[#This Row],[Prod]]</f>
        <v>0</v>
      </c>
      <c r="Z546" s="11">
        <f>ABS(Table1[[#This Row],[Prod2]]-Table1[[#This Row],[Plan Revised]])</f>
        <v>0</v>
      </c>
      <c r="AA546" s="213">
        <f>IF(ABS(Table1[[#This Row],[Prod2]]-Table1[[#This Row],[Plan Revised]])&gt;Table1[[#This Row],[Plan Revised]],0,IF(Table1[[#This Row],[Plan Revised]]=0,0,1-ABS(Table1[[#This Row],[Prod2]]-Table1[[#This Row],[Plan Revised]])/Table1[[#This Row],[Plan Revised]]))</f>
        <v>0</v>
      </c>
      <c r="AB546" s="11"/>
      <c r="AC546" s="30"/>
      <c r="AD546"/>
      <c r="AF546"/>
    </row>
    <row r="547" spans="1:32">
      <c r="A547" s="15" t="str">
        <f>IF(Table1[Week]=WeekSel,"Yes","No")</f>
        <v>No</v>
      </c>
      <c r="B547" s="15" t="str">
        <f>IF((Table1[StartDate]&gt;=Date.GraphMin)*(Table1[StartDate]&lt;=Date.GraphMax)=1,"Yes","No")</f>
        <v>Yes</v>
      </c>
      <c r="C547" s="15" t="str">
        <f>IF(OR(Table1[[#This Row],[Site]]="FOOD MILLING",Table1[[#This Row],[Site]]="GODACO"), "No", "Yes")</f>
        <v>Yes</v>
      </c>
      <c r="D547" s="40">
        <f>MAX(DATE(Table1[Year],1,1),DATE(Table1[Year],1,1)-WEEKDAY(DATE(Table1[Year],1,1),2)+(Table1[WeekNum]-1)*7+1)</f>
        <v>44690</v>
      </c>
      <c r="E547" s="40">
        <f>MIN(DATE(Table1[Year]+1,1,0),DATE(Table1[Year],1,1)-WEEKDAY(DATE(Table1[Year],1,1),2)+Table1[WeekNum]*7)</f>
        <v>44696</v>
      </c>
      <c r="F547" s="15">
        <v>2022</v>
      </c>
      <c r="G547" s="15">
        <f t="shared" si="16"/>
        <v>5</v>
      </c>
      <c r="H547" s="15">
        <v>20</v>
      </c>
      <c r="I547" s="195" t="str">
        <f>"W" &amp;Table1[[#This Row],[WeekNum]]</f>
        <v>W20</v>
      </c>
      <c r="J547" s="195" t="str">
        <f t="shared" si="17"/>
        <v>22-W20</v>
      </c>
      <c r="K547" s="11" t="s">
        <v>540</v>
      </c>
      <c r="L547" s="11"/>
      <c r="M547" s="11" t="s">
        <v>72</v>
      </c>
      <c r="N547" s="11" t="s">
        <v>428</v>
      </c>
      <c r="O547" s="11" t="s">
        <v>371</v>
      </c>
      <c r="P547" s="11" t="s">
        <v>371</v>
      </c>
      <c r="Q547" s="11" t="s">
        <v>421</v>
      </c>
      <c r="R547" s="11"/>
      <c r="S547" s="11">
        <v>0</v>
      </c>
      <c r="T547" s="11">
        <f>ABS(Table1[[#This Row],[Prod]]-Table1[[#This Row],[Planned]])</f>
        <v>0</v>
      </c>
      <c r="U547" s="213">
        <f>IF(ABS(Table1[[#This Row],[Prod]]-Table1[[#This Row],[Planned]])&gt;Table1[[#This Row],[Planned]],0,IF(Table1[[#This Row],[Planned]]=0,0,1-ABS(Table1[[#This Row],[Prod]]-Table1[[#This Row],[Planned]])/Table1[[#This Row],[Planned]]))</f>
        <v>0</v>
      </c>
      <c r="V547" s="11"/>
      <c r="W547" s="11"/>
      <c r="X547" s="27">
        <v>0</v>
      </c>
      <c r="Y547" s="11">
        <f>Table1[[#This Row],[Prod]]</f>
        <v>0</v>
      </c>
      <c r="Z547" s="11">
        <f>ABS(Table1[[#This Row],[Prod2]]-Table1[[#This Row],[Plan Revised]])</f>
        <v>0</v>
      </c>
      <c r="AA547" s="213">
        <f>IF(ABS(Table1[[#This Row],[Prod2]]-Table1[[#This Row],[Plan Revised]])&gt;Table1[[#This Row],[Plan Revised]],0,IF(Table1[[#This Row],[Plan Revised]]=0,0,1-ABS(Table1[[#This Row],[Prod2]]-Table1[[#This Row],[Plan Revised]])/Table1[[#This Row],[Plan Revised]]))</f>
        <v>0</v>
      </c>
      <c r="AB547" s="11"/>
      <c r="AC547" s="30"/>
      <c r="AD547"/>
      <c r="AF547"/>
    </row>
    <row r="548" spans="1:32">
      <c r="A548" s="15" t="str">
        <f>IF(Table1[Week]=WeekSel,"Yes","No")</f>
        <v>No</v>
      </c>
      <c r="B548" s="15" t="str">
        <f>IF((Table1[StartDate]&gt;=Date.GraphMin)*(Table1[StartDate]&lt;=Date.GraphMax)=1,"Yes","No")</f>
        <v>Yes</v>
      </c>
      <c r="C548" s="15" t="str">
        <f>IF(OR(Table1[[#This Row],[Site]]="FOOD MILLING",Table1[[#This Row],[Site]]="GODACO"), "No", "Yes")</f>
        <v>Yes</v>
      </c>
      <c r="D548" s="40">
        <f>MAX(DATE(Table1[Year],1,1),DATE(Table1[Year],1,1)-WEEKDAY(DATE(Table1[Year],1,1),2)+(Table1[WeekNum]-1)*7+1)</f>
        <v>44690</v>
      </c>
      <c r="E548" s="40">
        <f>MIN(DATE(Table1[Year]+1,1,0),DATE(Table1[Year],1,1)-WEEKDAY(DATE(Table1[Year],1,1),2)+Table1[WeekNum]*7)</f>
        <v>44696</v>
      </c>
      <c r="F548" s="15">
        <v>2022</v>
      </c>
      <c r="G548" s="15">
        <f t="shared" si="16"/>
        <v>5</v>
      </c>
      <c r="H548" s="15">
        <v>20</v>
      </c>
      <c r="I548" s="195" t="str">
        <f>"W" &amp;Table1[[#This Row],[WeekNum]]</f>
        <v>W20</v>
      </c>
      <c r="J548" s="195" t="str">
        <f t="shared" si="17"/>
        <v>22-W20</v>
      </c>
      <c r="K548" s="11" t="s">
        <v>541</v>
      </c>
      <c r="L548" s="11"/>
      <c r="M548" s="11" t="s">
        <v>72</v>
      </c>
      <c r="N548" s="11" t="s">
        <v>428</v>
      </c>
      <c r="O548" s="11" t="s">
        <v>371</v>
      </c>
      <c r="P548" s="11" t="s">
        <v>371</v>
      </c>
      <c r="Q548" s="11" t="s">
        <v>421</v>
      </c>
      <c r="R548" s="11"/>
      <c r="S548" s="11">
        <v>0</v>
      </c>
      <c r="T548" s="11">
        <f>ABS(Table1[[#This Row],[Prod]]-Table1[[#This Row],[Planned]])</f>
        <v>0</v>
      </c>
      <c r="U548" s="213">
        <f>IF(ABS(Table1[[#This Row],[Prod]]-Table1[[#This Row],[Planned]])&gt;Table1[[#This Row],[Planned]],0,IF(Table1[[#This Row],[Planned]]=0,0,1-ABS(Table1[[#This Row],[Prod]]-Table1[[#This Row],[Planned]])/Table1[[#This Row],[Planned]]))</f>
        <v>0</v>
      </c>
      <c r="V548" s="11"/>
      <c r="W548" s="11"/>
      <c r="X548" s="27">
        <v>0</v>
      </c>
      <c r="Y548" s="11">
        <f>Table1[[#This Row],[Prod]]</f>
        <v>0</v>
      </c>
      <c r="Z548" s="11">
        <f>ABS(Table1[[#This Row],[Prod2]]-Table1[[#This Row],[Plan Revised]])</f>
        <v>0</v>
      </c>
      <c r="AA548" s="213">
        <f>IF(ABS(Table1[[#This Row],[Prod2]]-Table1[[#This Row],[Plan Revised]])&gt;Table1[[#This Row],[Plan Revised]],0,IF(Table1[[#This Row],[Plan Revised]]=0,0,1-ABS(Table1[[#This Row],[Prod2]]-Table1[[#This Row],[Plan Revised]])/Table1[[#This Row],[Plan Revised]]))</f>
        <v>0</v>
      </c>
      <c r="AB548" s="11"/>
      <c r="AC548" s="30"/>
      <c r="AD548"/>
      <c r="AF548"/>
    </row>
    <row r="549" spans="1:32">
      <c r="A549" s="15" t="str">
        <f>IF(Table1[Week]=WeekSel,"Yes","No")</f>
        <v>No</v>
      </c>
      <c r="B549" s="15" t="str">
        <f>IF((Table1[StartDate]&gt;=Date.GraphMin)*(Table1[StartDate]&lt;=Date.GraphMax)=1,"Yes","No")</f>
        <v>Yes</v>
      </c>
      <c r="C549" s="15" t="str">
        <f>IF(OR(Table1[[#This Row],[Site]]="FOOD MILLING",Table1[[#This Row],[Site]]="GODACO"), "No", "Yes")</f>
        <v>Yes</v>
      </c>
      <c r="D549" s="40">
        <f>MAX(DATE(Table1[Year],1,1),DATE(Table1[Year],1,1)-WEEKDAY(DATE(Table1[Year],1,1),2)+(Table1[WeekNum]-1)*7+1)</f>
        <v>44690</v>
      </c>
      <c r="E549" s="40">
        <f>MIN(DATE(Table1[Year]+1,1,0),DATE(Table1[Year],1,1)-WEEKDAY(DATE(Table1[Year],1,1),2)+Table1[WeekNum]*7)</f>
        <v>44696</v>
      </c>
      <c r="F549" s="15">
        <v>2022</v>
      </c>
      <c r="G549" s="15">
        <f t="shared" si="16"/>
        <v>5</v>
      </c>
      <c r="H549" s="15">
        <v>20</v>
      </c>
      <c r="I549" s="195" t="str">
        <f>"W" &amp;Table1[[#This Row],[WeekNum]]</f>
        <v>W20</v>
      </c>
      <c r="J549" s="195" t="str">
        <f t="shared" si="17"/>
        <v>22-W20</v>
      </c>
      <c r="K549" s="11" t="s">
        <v>79</v>
      </c>
      <c r="L549" s="11"/>
      <c r="M549" s="11" t="s">
        <v>77</v>
      </c>
      <c r="N549" s="11" t="s">
        <v>428</v>
      </c>
      <c r="O549" s="266" t="s">
        <v>372</v>
      </c>
      <c r="P549" s="11" t="s">
        <v>410</v>
      </c>
      <c r="Q549" s="11" t="s">
        <v>419</v>
      </c>
      <c r="R549" s="11"/>
      <c r="S549" s="11">
        <v>0</v>
      </c>
      <c r="T549" s="11">
        <f>ABS(Table1[[#This Row],[Prod]]-Table1[[#This Row],[Planned]])</f>
        <v>0</v>
      </c>
      <c r="U549" s="213">
        <f>IF(ABS(Table1[[#This Row],[Prod]]-Table1[[#This Row],[Planned]])&gt;Table1[[#This Row],[Planned]],0,IF(Table1[[#This Row],[Planned]]=0,0,1-ABS(Table1[[#This Row],[Prod]]-Table1[[#This Row],[Planned]])/Table1[[#This Row],[Planned]]))</f>
        <v>0</v>
      </c>
      <c r="V549" s="11"/>
      <c r="W549" s="11"/>
      <c r="X549" s="27"/>
      <c r="Y549" s="11">
        <f>Table1[[#This Row],[Prod]]</f>
        <v>0</v>
      </c>
      <c r="Z549" s="11">
        <f>ABS(Table1[[#This Row],[Prod2]]-Table1[[#This Row],[Plan Revised]])</f>
        <v>0</v>
      </c>
      <c r="AA549" s="213">
        <f>IF(ABS(Table1[[#This Row],[Prod2]]-Table1[[#This Row],[Plan Revised]])&gt;Table1[[#This Row],[Plan Revised]],0,IF(Table1[[#This Row],[Plan Revised]]=0,0,1-ABS(Table1[[#This Row],[Prod2]]-Table1[[#This Row],[Plan Revised]])/Table1[[#This Row],[Plan Revised]]))</f>
        <v>0</v>
      </c>
      <c r="AB549" s="11"/>
      <c r="AC549" s="30"/>
      <c r="AD549"/>
      <c r="AF549"/>
    </row>
    <row r="550" spans="1:32">
      <c r="A550" s="15" t="str">
        <f>IF(Table1[Week]=WeekSel,"Yes","No")</f>
        <v>No</v>
      </c>
      <c r="B550" s="15" t="str">
        <f>IF((Table1[StartDate]&gt;=Date.GraphMin)*(Table1[StartDate]&lt;=Date.GraphMax)=1,"Yes","No")</f>
        <v>Yes</v>
      </c>
      <c r="C550" s="15" t="str">
        <f>IF(OR(Table1[[#This Row],[Site]]="FOOD MILLING",Table1[[#This Row],[Site]]="GODACO"), "No", "Yes")</f>
        <v>Yes</v>
      </c>
      <c r="D550" s="40">
        <f>MAX(DATE(Table1[Year],1,1),DATE(Table1[Year],1,1)-WEEKDAY(DATE(Table1[Year],1,1),2)+(Table1[WeekNum]-1)*7+1)</f>
        <v>44690</v>
      </c>
      <c r="E550" s="40">
        <f>MIN(DATE(Table1[Year]+1,1,0),DATE(Table1[Year],1,1)-WEEKDAY(DATE(Table1[Year],1,1),2)+Table1[WeekNum]*7)</f>
        <v>44696</v>
      </c>
      <c r="F550" s="15">
        <v>2022</v>
      </c>
      <c r="G550" s="15">
        <f t="shared" si="16"/>
        <v>5</v>
      </c>
      <c r="H550" s="15">
        <v>20</v>
      </c>
      <c r="I550" s="195" t="str">
        <f>"W" &amp;Table1[[#This Row],[WeekNum]]</f>
        <v>W20</v>
      </c>
      <c r="J550" s="195" t="str">
        <f t="shared" si="17"/>
        <v>22-W20</v>
      </c>
      <c r="K550" s="11" t="s">
        <v>80</v>
      </c>
      <c r="L550" s="11"/>
      <c r="M550" s="11" t="s">
        <v>77</v>
      </c>
      <c r="N550" s="11" t="s">
        <v>428</v>
      </c>
      <c r="O550" s="266" t="s">
        <v>372</v>
      </c>
      <c r="P550" s="11" t="s">
        <v>410</v>
      </c>
      <c r="Q550" s="11" t="s">
        <v>419</v>
      </c>
      <c r="R550" s="11"/>
      <c r="S550" s="11">
        <v>0</v>
      </c>
      <c r="T550" s="11">
        <f>ABS(Table1[[#This Row],[Prod]]-Table1[[#This Row],[Planned]])</f>
        <v>0</v>
      </c>
      <c r="U550" s="213">
        <f>IF(ABS(Table1[[#This Row],[Prod]]-Table1[[#This Row],[Planned]])&gt;Table1[[#This Row],[Planned]],0,IF(Table1[[#This Row],[Planned]]=0,0,1-ABS(Table1[[#This Row],[Prod]]-Table1[[#This Row],[Planned]])/Table1[[#This Row],[Planned]]))</f>
        <v>0</v>
      </c>
      <c r="V550" s="11"/>
      <c r="W550" s="11"/>
      <c r="X550" s="27"/>
      <c r="Y550" s="11">
        <f>Table1[[#This Row],[Prod]]</f>
        <v>0</v>
      </c>
      <c r="Z550" s="11">
        <f>ABS(Table1[[#This Row],[Prod2]]-Table1[[#This Row],[Plan Revised]])</f>
        <v>0</v>
      </c>
      <c r="AA550" s="213">
        <f>IF(ABS(Table1[[#This Row],[Prod2]]-Table1[[#This Row],[Plan Revised]])&gt;Table1[[#This Row],[Plan Revised]],0,IF(Table1[[#This Row],[Plan Revised]]=0,0,1-ABS(Table1[[#This Row],[Prod2]]-Table1[[#This Row],[Plan Revised]])/Table1[[#This Row],[Plan Revised]]))</f>
        <v>0</v>
      </c>
      <c r="AB550" s="11"/>
      <c r="AC550" s="30"/>
      <c r="AD550"/>
      <c r="AF550"/>
    </row>
    <row r="551" spans="1:32">
      <c r="A551" s="15" t="str">
        <f>IF(Table1[Week]=WeekSel,"Yes","No")</f>
        <v>No</v>
      </c>
      <c r="B551" s="15" t="str">
        <f>IF((Table1[StartDate]&gt;=Date.GraphMin)*(Table1[StartDate]&lt;=Date.GraphMax)=1,"Yes","No")</f>
        <v>Yes</v>
      </c>
      <c r="C551" s="15" t="str">
        <f>IF(OR(Table1[[#This Row],[Site]]="FOOD MILLING",Table1[[#This Row],[Site]]="GODACO"), "No", "Yes")</f>
        <v>Yes</v>
      </c>
      <c r="D551" s="40">
        <f>MAX(DATE(Table1[Year],1,1),DATE(Table1[Year],1,1)-WEEKDAY(DATE(Table1[Year],1,1),2)+(Table1[WeekNum]-1)*7+1)</f>
        <v>44690</v>
      </c>
      <c r="E551" s="40">
        <f>MIN(DATE(Table1[Year]+1,1,0),DATE(Table1[Year],1,1)-WEEKDAY(DATE(Table1[Year],1,1),2)+Table1[WeekNum]*7)</f>
        <v>44696</v>
      </c>
      <c r="F551" s="15">
        <v>2022</v>
      </c>
      <c r="G551" s="15">
        <f t="shared" si="16"/>
        <v>5</v>
      </c>
      <c r="H551" s="15">
        <v>20</v>
      </c>
      <c r="I551" s="195" t="str">
        <f>"W" &amp;Table1[[#This Row],[WeekNum]]</f>
        <v>W20</v>
      </c>
      <c r="J551" s="195" t="str">
        <f t="shared" si="17"/>
        <v>22-W20</v>
      </c>
      <c r="K551" s="11" t="s">
        <v>83</v>
      </c>
      <c r="L551" s="11"/>
      <c r="M551" s="11" t="s">
        <v>77</v>
      </c>
      <c r="N551" s="11" t="s">
        <v>428</v>
      </c>
      <c r="O551" s="266" t="s">
        <v>372</v>
      </c>
      <c r="P551" s="11" t="s">
        <v>410</v>
      </c>
      <c r="Q551" s="11" t="s">
        <v>419</v>
      </c>
      <c r="R551" s="11"/>
      <c r="S551" s="11">
        <v>0</v>
      </c>
      <c r="T551" s="11">
        <f>ABS(Table1[[#This Row],[Prod]]-Table1[[#This Row],[Planned]])</f>
        <v>0</v>
      </c>
      <c r="U551" s="213">
        <f>IF(ABS(Table1[[#This Row],[Prod]]-Table1[[#This Row],[Planned]])&gt;Table1[[#This Row],[Planned]],0,IF(Table1[[#This Row],[Planned]]=0,0,1-ABS(Table1[[#This Row],[Prod]]-Table1[[#This Row],[Planned]])/Table1[[#This Row],[Planned]]))</f>
        <v>0</v>
      </c>
      <c r="V551" s="11"/>
      <c r="W551" s="11"/>
      <c r="X551" s="27"/>
      <c r="Y551" s="11">
        <f>Table1[[#This Row],[Prod]]</f>
        <v>0</v>
      </c>
      <c r="Z551" s="11">
        <f>ABS(Table1[[#This Row],[Prod2]]-Table1[[#This Row],[Plan Revised]])</f>
        <v>0</v>
      </c>
      <c r="AA551" s="213">
        <f>IF(ABS(Table1[[#This Row],[Prod2]]-Table1[[#This Row],[Plan Revised]])&gt;Table1[[#This Row],[Plan Revised]],0,IF(Table1[[#This Row],[Plan Revised]]=0,0,1-ABS(Table1[[#This Row],[Prod2]]-Table1[[#This Row],[Plan Revised]])/Table1[[#This Row],[Plan Revised]]))</f>
        <v>0</v>
      </c>
      <c r="AB551" s="11"/>
      <c r="AC551" s="30"/>
      <c r="AD551"/>
      <c r="AF551"/>
    </row>
    <row r="552" spans="1:32">
      <c r="A552" s="15" t="str">
        <f>IF(Table1[Week]=WeekSel,"Yes","No")</f>
        <v>No</v>
      </c>
      <c r="B552" s="15" t="str">
        <f>IF((Table1[StartDate]&gt;=Date.GraphMin)*(Table1[StartDate]&lt;=Date.GraphMax)=1,"Yes","No")</f>
        <v>Yes</v>
      </c>
      <c r="C552" s="15" t="str">
        <f>IF(OR(Table1[[#This Row],[Site]]="FOOD MILLING",Table1[[#This Row],[Site]]="GODACO"), "No", "Yes")</f>
        <v>Yes</v>
      </c>
      <c r="D552" s="40">
        <f>MAX(DATE(Table1[Year],1,1),DATE(Table1[Year],1,1)-WEEKDAY(DATE(Table1[Year],1,1),2)+(Table1[WeekNum]-1)*7+1)</f>
        <v>44690</v>
      </c>
      <c r="E552" s="40">
        <f>MIN(DATE(Table1[Year]+1,1,0),DATE(Table1[Year],1,1)-WEEKDAY(DATE(Table1[Year],1,1),2)+Table1[WeekNum]*7)</f>
        <v>44696</v>
      </c>
      <c r="F552" s="15">
        <v>2022</v>
      </c>
      <c r="G552" s="15">
        <f t="shared" si="16"/>
        <v>5</v>
      </c>
      <c r="H552" s="15">
        <v>20</v>
      </c>
      <c r="I552" s="195" t="str">
        <f>"W" &amp;Table1[[#This Row],[WeekNum]]</f>
        <v>W20</v>
      </c>
      <c r="J552" s="195" t="str">
        <f t="shared" si="17"/>
        <v>22-W20</v>
      </c>
      <c r="K552" s="11" t="s">
        <v>81</v>
      </c>
      <c r="L552" s="11"/>
      <c r="M552" s="11" t="s">
        <v>77</v>
      </c>
      <c r="N552" s="11" t="s">
        <v>428</v>
      </c>
      <c r="O552" s="266" t="s">
        <v>372</v>
      </c>
      <c r="P552" s="11" t="s">
        <v>410</v>
      </c>
      <c r="Q552" s="11" t="s">
        <v>419</v>
      </c>
      <c r="R552" s="11"/>
      <c r="S552" s="11">
        <v>0</v>
      </c>
      <c r="T552" s="11">
        <f>ABS(Table1[[#This Row],[Prod]]-Table1[[#This Row],[Planned]])</f>
        <v>0</v>
      </c>
      <c r="U552" s="213">
        <f>IF(ABS(Table1[[#This Row],[Prod]]-Table1[[#This Row],[Planned]])&gt;Table1[[#This Row],[Planned]],0,IF(Table1[[#This Row],[Planned]]=0,0,1-ABS(Table1[[#This Row],[Prod]]-Table1[[#This Row],[Planned]])/Table1[[#This Row],[Planned]]))</f>
        <v>0</v>
      </c>
      <c r="V552" s="11"/>
      <c r="W552" s="11"/>
      <c r="X552" s="27"/>
      <c r="Y552" s="11">
        <f>Table1[[#This Row],[Prod]]</f>
        <v>0</v>
      </c>
      <c r="Z552" s="11">
        <f>ABS(Table1[[#This Row],[Prod2]]-Table1[[#This Row],[Plan Revised]])</f>
        <v>0</v>
      </c>
      <c r="AA552" s="213">
        <f>IF(ABS(Table1[[#This Row],[Prod2]]-Table1[[#This Row],[Plan Revised]])&gt;Table1[[#This Row],[Plan Revised]],0,IF(Table1[[#This Row],[Plan Revised]]=0,0,1-ABS(Table1[[#This Row],[Prod2]]-Table1[[#This Row],[Plan Revised]])/Table1[[#This Row],[Plan Revised]]))</f>
        <v>0</v>
      </c>
      <c r="AB552" s="11"/>
      <c r="AC552" s="30"/>
      <c r="AD552"/>
      <c r="AF552"/>
    </row>
    <row r="553" spans="1:32">
      <c r="A553" s="15" t="str">
        <f>IF(Table1[Week]=WeekSel,"Yes","No")</f>
        <v>No</v>
      </c>
      <c r="B553" s="15" t="str">
        <f>IF((Table1[StartDate]&gt;=Date.GraphMin)*(Table1[StartDate]&lt;=Date.GraphMax)=1,"Yes","No")</f>
        <v>Yes</v>
      </c>
      <c r="C553" s="15" t="str">
        <f>IF(OR(Table1[[#This Row],[Site]]="FOOD MILLING",Table1[[#This Row],[Site]]="GODACO"), "No", "Yes")</f>
        <v>Yes</v>
      </c>
      <c r="D553" s="40">
        <f>MAX(DATE(Table1[Year],1,1),DATE(Table1[Year],1,1)-WEEKDAY(DATE(Table1[Year],1,1),2)+(Table1[WeekNum]-1)*7+1)</f>
        <v>44690</v>
      </c>
      <c r="E553" s="40">
        <f>MIN(DATE(Table1[Year]+1,1,0),DATE(Table1[Year],1,1)-WEEKDAY(DATE(Table1[Year],1,1),2)+Table1[WeekNum]*7)</f>
        <v>44696</v>
      </c>
      <c r="F553" s="15">
        <v>2022</v>
      </c>
      <c r="G553" s="15">
        <f t="shared" si="16"/>
        <v>5</v>
      </c>
      <c r="H553" s="15">
        <v>20</v>
      </c>
      <c r="I553" s="195" t="str">
        <f>"W" &amp;Table1[[#This Row],[WeekNum]]</f>
        <v>W20</v>
      </c>
      <c r="J553" s="195" t="str">
        <f t="shared" si="17"/>
        <v>22-W20</v>
      </c>
      <c r="K553" s="11" t="s">
        <v>645</v>
      </c>
      <c r="L553" s="11"/>
      <c r="M553" s="11" t="s">
        <v>72</v>
      </c>
      <c r="N553" s="11" t="s">
        <v>428</v>
      </c>
      <c r="O553" s="266" t="s">
        <v>374</v>
      </c>
      <c r="P553" s="11" t="s">
        <v>377</v>
      </c>
      <c r="Q553" s="11" t="s">
        <v>421</v>
      </c>
      <c r="R553" s="11">
        <v>0</v>
      </c>
      <c r="S553" s="11">
        <v>0</v>
      </c>
      <c r="T553" s="11">
        <f>ABS(Table1[[#This Row],[Prod]]-Table1[[#This Row],[Planned]])</f>
        <v>0</v>
      </c>
      <c r="U553" s="213">
        <f>IF(ABS(Table1[[#This Row],[Prod]]-Table1[[#This Row],[Planned]])&gt;Table1[[#This Row],[Planned]],0,IF(Table1[[#This Row],[Planned]]=0,0,1-ABS(Table1[[#This Row],[Prod]]-Table1[[#This Row],[Planned]])/Table1[[#This Row],[Planned]]))</f>
        <v>0</v>
      </c>
      <c r="V553" s="11"/>
      <c r="W553" s="11"/>
      <c r="X553" s="27">
        <v>0</v>
      </c>
      <c r="Y553" s="11">
        <f>Table1[[#This Row],[Prod]]</f>
        <v>0</v>
      </c>
      <c r="Z553" s="11">
        <f>ABS(Table1[[#This Row],[Prod2]]-Table1[[#This Row],[Plan Revised]])</f>
        <v>0</v>
      </c>
      <c r="AA553" s="213">
        <f>IF(ABS(Table1[[#This Row],[Prod2]]-Table1[[#This Row],[Plan Revised]])&gt;Table1[[#This Row],[Plan Revised]],0,IF(Table1[[#This Row],[Plan Revised]]=0,0,1-ABS(Table1[[#This Row],[Prod2]]-Table1[[#This Row],[Plan Revised]])/Table1[[#This Row],[Plan Revised]]))</f>
        <v>0</v>
      </c>
      <c r="AB553" s="11"/>
      <c r="AC553" s="30"/>
      <c r="AD553"/>
      <c r="AF553"/>
    </row>
    <row r="554" spans="1:32">
      <c r="A554" s="15" t="str">
        <f>IF(Table1[Week]=WeekSel,"Yes","No")</f>
        <v>No</v>
      </c>
      <c r="B554" s="15" t="str">
        <f>IF((Table1[StartDate]&gt;=Date.GraphMin)*(Table1[StartDate]&lt;=Date.GraphMax)=1,"Yes","No")</f>
        <v>Yes</v>
      </c>
      <c r="C554" s="15" t="str">
        <f>IF(OR(Table1[[#This Row],[Site]]="FOOD MILLING",Table1[[#This Row],[Site]]="GODACO"), "No", "Yes")</f>
        <v>Yes</v>
      </c>
      <c r="D554" s="40">
        <f>MAX(DATE(Table1[Year],1,1),DATE(Table1[Year],1,1)-WEEKDAY(DATE(Table1[Year],1,1),2)+(Table1[WeekNum]-1)*7+1)</f>
        <v>44690</v>
      </c>
      <c r="E554" s="40">
        <f>MIN(DATE(Table1[Year]+1,1,0),DATE(Table1[Year],1,1)-WEEKDAY(DATE(Table1[Year],1,1),2)+Table1[WeekNum]*7)</f>
        <v>44696</v>
      </c>
      <c r="F554" s="15">
        <v>2022</v>
      </c>
      <c r="G554" s="15">
        <f t="shared" si="16"/>
        <v>5</v>
      </c>
      <c r="H554" s="15">
        <v>20</v>
      </c>
      <c r="I554" s="195" t="str">
        <f>"W" &amp;Table1[[#This Row],[WeekNum]]</f>
        <v>W20</v>
      </c>
      <c r="J554" s="195" t="str">
        <f t="shared" si="17"/>
        <v>22-W20</v>
      </c>
      <c r="K554" s="11" t="s">
        <v>646</v>
      </c>
      <c r="L554" s="11"/>
      <c r="M554" s="11" t="s">
        <v>72</v>
      </c>
      <c r="N554" s="11" t="s">
        <v>428</v>
      </c>
      <c r="O554" s="266" t="s">
        <v>374</v>
      </c>
      <c r="P554" s="11" t="s">
        <v>377</v>
      </c>
      <c r="Q554" s="11" t="s">
        <v>421</v>
      </c>
      <c r="R554" s="11">
        <v>0</v>
      </c>
      <c r="S554" s="11">
        <v>0</v>
      </c>
      <c r="T554" s="11">
        <f>ABS(Table1[[#This Row],[Prod]]-Table1[[#This Row],[Planned]])</f>
        <v>0</v>
      </c>
      <c r="U554" s="213">
        <f>IF(ABS(Table1[[#This Row],[Prod]]-Table1[[#This Row],[Planned]])&gt;Table1[[#This Row],[Planned]],0,IF(Table1[[#This Row],[Planned]]=0,0,1-ABS(Table1[[#This Row],[Prod]]-Table1[[#This Row],[Planned]])/Table1[[#This Row],[Planned]]))</f>
        <v>0</v>
      </c>
      <c r="V554" s="11"/>
      <c r="W554" s="11"/>
      <c r="X554" s="27">
        <v>0</v>
      </c>
      <c r="Y554" s="11">
        <f>Table1[[#This Row],[Prod]]</f>
        <v>0</v>
      </c>
      <c r="Z554" s="11">
        <f>ABS(Table1[[#This Row],[Prod2]]-Table1[[#This Row],[Plan Revised]])</f>
        <v>0</v>
      </c>
      <c r="AA554" s="213">
        <f>IF(ABS(Table1[[#This Row],[Prod2]]-Table1[[#This Row],[Plan Revised]])&gt;Table1[[#This Row],[Plan Revised]],0,IF(Table1[[#This Row],[Plan Revised]]=0,0,1-ABS(Table1[[#This Row],[Prod2]]-Table1[[#This Row],[Plan Revised]])/Table1[[#This Row],[Plan Revised]]))</f>
        <v>0</v>
      </c>
      <c r="AB554" s="11"/>
      <c r="AC554" s="30"/>
      <c r="AD554"/>
      <c r="AF554"/>
    </row>
    <row r="555" spans="1:32">
      <c r="A555" s="15" t="str">
        <f>IF(Table1[Week]=WeekSel,"Yes","No")</f>
        <v>No</v>
      </c>
      <c r="B555" s="15" t="str">
        <f>IF((Table1[StartDate]&gt;=Date.GraphMin)*(Table1[StartDate]&lt;=Date.GraphMax)=1,"Yes","No")</f>
        <v>Yes</v>
      </c>
      <c r="C555" s="15" t="str">
        <f>IF(OR(Table1[[#This Row],[Site]]="FOOD MILLING",Table1[[#This Row],[Site]]="GODACO"), "No", "Yes")</f>
        <v>Yes</v>
      </c>
      <c r="D555" s="40">
        <f>MAX(DATE(Table1[Year],1,1),DATE(Table1[Year],1,1)-WEEKDAY(DATE(Table1[Year],1,1),2)+(Table1[WeekNum]-1)*7+1)</f>
        <v>44690</v>
      </c>
      <c r="E555" s="40">
        <f>MIN(DATE(Table1[Year]+1,1,0),DATE(Table1[Year],1,1)-WEEKDAY(DATE(Table1[Year],1,1),2)+Table1[WeekNum]*7)</f>
        <v>44696</v>
      </c>
      <c r="F555" s="15">
        <v>2022</v>
      </c>
      <c r="G555" s="15">
        <f t="shared" si="16"/>
        <v>5</v>
      </c>
      <c r="H555" s="15">
        <v>20</v>
      </c>
      <c r="I555" s="195" t="str">
        <f>"W" &amp;Table1[[#This Row],[WeekNum]]</f>
        <v>W20</v>
      </c>
      <c r="J555" s="195" t="str">
        <f t="shared" si="17"/>
        <v>22-W20</v>
      </c>
      <c r="K555" s="11" t="s">
        <v>648</v>
      </c>
      <c r="L555" s="11"/>
      <c r="M555" s="11" t="s">
        <v>72</v>
      </c>
      <c r="N555" s="11" t="s">
        <v>428</v>
      </c>
      <c r="O555" s="266" t="s">
        <v>372</v>
      </c>
      <c r="P555" s="11" t="s">
        <v>373</v>
      </c>
      <c r="Q555" s="11" t="s">
        <v>419</v>
      </c>
      <c r="R555" s="11">
        <v>3000</v>
      </c>
      <c r="S555" s="11">
        <v>3643.2</v>
      </c>
      <c r="T555" s="11">
        <f>ABS(Table1[[#This Row],[Prod]]-Table1[[#This Row],[Planned]])</f>
        <v>643.19999999999982</v>
      </c>
      <c r="U555" s="213">
        <f>IF(ABS(Table1[[#This Row],[Prod]]-Table1[[#This Row],[Planned]])&gt;Table1[[#This Row],[Planned]],0,IF(Table1[[#This Row],[Planned]]=0,0,1-ABS(Table1[[#This Row],[Prod]]-Table1[[#This Row],[Planned]])/Table1[[#This Row],[Planned]]))</f>
        <v>0.78560000000000008</v>
      </c>
      <c r="V555" s="11"/>
      <c r="W555" s="11"/>
      <c r="X555" s="27">
        <v>3000</v>
      </c>
      <c r="Y555" s="11">
        <f>Table1[[#This Row],[Prod]]</f>
        <v>3643.2</v>
      </c>
      <c r="Z555" s="11">
        <f>ABS(Table1[[#This Row],[Prod2]]-Table1[[#This Row],[Plan Revised]])</f>
        <v>643.19999999999982</v>
      </c>
      <c r="AA555" s="213">
        <f>IF(ABS(Table1[[#This Row],[Prod2]]-Table1[[#This Row],[Plan Revised]])&gt;Table1[[#This Row],[Plan Revised]],0,IF(Table1[[#This Row],[Plan Revised]]=0,0,1-ABS(Table1[[#This Row],[Prod2]]-Table1[[#This Row],[Plan Revised]])/Table1[[#This Row],[Plan Revised]]))</f>
        <v>0.78560000000000008</v>
      </c>
      <c r="AB555" s="11"/>
      <c r="AC555" s="30"/>
      <c r="AD555"/>
      <c r="AF555"/>
    </row>
    <row r="556" spans="1:32">
      <c r="A556" s="15" t="str">
        <f>IF(Table1[Week]=WeekSel,"Yes","No")</f>
        <v>No</v>
      </c>
      <c r="B556" s="15" t="str">
        <f>IF((Table1[StartDate]&gt;=Date.GraphMin)*(Table1[StartDate]&lt;=Date.GraphMax)=1,"Yes","No")</f>
        <v>Yes</v>
      </c>
      <c r="C556" s="15" t="str">
        <f>IF(OR(Table1[[#This Row],[Site]]="FOOD MILLING",Table1[[#This Row],[Site]]="GODACO"), "No", "Yes")</f>
        <v>Yes</v>
      </c>
      <c r="D556" s="40">
        <f>MAX(DATE(Table1[Year],1,1),DATE(Table1[Year],1,1)-WEEKDAY(DATE(Table1[Year],1,1),2)+(Table1[WeekNum]-1)*7+1)</f>
        <v>44690</v>
      </c>
      <c r="E556" s="40">
        <f>MIN(DATE(Table1[Year]+1,1,0),DATE(Table1[Year],1,1)-WEEKDAY(DATE(Table1[Year],1,1),2)+Table1[WeekNum]*7)</f>
        <v>44696</v>
      </c>
      <c r="F556" s="15">
        <v>2022</v>
      </c>
      <c r="G556" s="15">
        <f t="shared" si="16"/>
        <v>5</v>
      </c>
      <c r="H556" s="15">
        <v>20</v>
      </c>
      <c r="I556" s="195" t="str">
        <f>"W" &amp;Table1[[#This Row],[WeekNum]]</f>
        <v>W20</v>
      </c>
      <c r="J556" s="195" t="str">
        <f t="shared" si="17"/>
        <v>22-W20</v>
      </c>
      <c r="K556" s="11" t="s">
        <v>649</v>
      </c>
      <c r="L556" s="11"/>
      <c r="M556" s="11" t="s">
        <v>72</v>
      </c>
      <c r="N556" s="11" t="s">
        <v>428</v>
      </c>
      <c r="O556" s="266" t="s">
        <v>372</v>
      </c>
      <c r="P556" s="11" t="s">
        <v>373</v>
      </c>
      <c r="Q556" s="11" t="s">
        <v>419</v>
      </c>
      <c r="R556" s="11">
        <v>0</v>
      </c>
      <c r="S556" s="11">
        <v>0</v>
      </c>
      <c r="T556" s="11">
        <f>ABS(Table1[[#This Row],[Prod]]-Table1[[#This Row],[Planned]])</f>
        <v>0</v>
      </c>
      <c r="U556" s="213">
        <f>IF(ABS(Table1[[#This Row],[Prod]]-Table1[[#This Row],[Planned]])&gt;Table1[[#This Row],[Planned]],0,IF(Table1[[#This Row],[Planned]]=0,0,1-ABS(Table1[[#This Row],[Prod]]-Table1[[#This Row],[Planned]])/Table1[[#This Row],[Planned]]))</f>
        <v>0</v>
      </c>
      <c r="V556" s="11"/>
      <c r="W556" s="11"/>
      <c r="X556" s="27">
        <v>0</v>
      </c>
      <c r="Y556" s="11">
        <f>Table1[[#This Row],[Prod]]</f>
        <v>0</v>
      </c>
      <c r="Z556" s="11">
        <f>ABS(Table1[[#This Row],[Prod2]]-Table1[[#This Row],[Plan Revised]])</f>
        <v>0</v>
      </c>
      <c r="AA556" s="213">
        <f>IF(ABS(Table1[[#This Row],[Prod2]]-Table1[[#This Row],[Plan Revised]])&gt;Table1[[#This Row],[Plan Revised]],0,IF(Table1[[#This Row],[Plan Revised]]=0,0,1-ABS(Table1[[#This Row],[Prod2]]-Table1[[#This Row],[Plan Revised]])/Table1[[#This Row],[Plan Revised]]))</f>
        <v>0</v>
      </c>
      <c r="AB556" s="11"/>
      <c r="AC556" s="30"/>
      <c r="AD556"/>
      <c r="AF556"/>
    </row>
    <row r="557" spans="1:32">
      <c r="A557" s="15" t="str">
        <f>IF(Table1[Week]=WeekSel,"Yes","No")</f>
        <v>No</v>
      </c>
      <c r="B557" s="15" t="str">
        <f>IF((Table1[StartDate]&gt;=Date.GraphMin)*(Table1[StartDate]&lt;=Date.GraphMax)=1,"Yes","No")</f>
        <v>Yes</v>
      </c>
      <c r="C557" s="15" t="str">
        <f>IF(OR(Table1[[#This Row],[Site]]="FOOD MILLING",Table1[[#This Row],[Site]]="GODACO"), "No", "Yes")</f>
        <v>Yes</v>
      </c>
      <c r="D557" s="40">
        <f>MAX(DATE(Table1[Year],1,1),DATE(Table1[Year],1,1)-WEEKDAY(DATE(Table1[Year],1,1),2)+(Table1[WeekNum]-1)*7+1)</f>
        <v>44690</v>
      </c>
      <c r="E557" s="40">
        <f>MIN(DATE(Table1[Year]+1,1,0),DATE(Table1[Year],1,1)-WEEKDAY(DATE(Table1[Year],1,1),2)+Table1[WeekNum]*7)</f>
        <v>44696</v>
      </c>
      <c r="F557" s="15">
        <v>2022</v>
      </c>
      <c r="G557" s="15">
        <f t="shared" si="16"/>
        <v>5</v>
      </c>
      <c r="H557" s="15">
        <v>20</v>
      </c>
      <c r="I557" s="195" t="str">
        <f>"W" &amp;Table1[[#This Row],[WeekNum]]</f>
        <v>W20</v>
      </c>
      <c r="J557" s="195" t="str">
        <f t="shared" si="17"/>
        <v>22-W20</v>
      </c>
      <c r="K557" s="11" t="s">
        <v>650</v>
      </c>
      <c r="L557" s="11"/>
      <c r="M557" s="11" t="s">
        <v>72</v>
      </c>
      <c r="N557" s="11" t="s">
        <v>428</v>
      </c>
      <c r="O557" s="266" t="s">
        <v>372</v>
      </c>
      <c r="P557" s="11" t="s">
        <v>373</v>
      </c>
      <c r="Q557" s="11" t="s">
        <v>419</v>
      </c>
      <c r="R557" s="11">
        <v>3000</v>
      </c>
      <c r="S557" s="11">
        <v>3973.5499999999997</v>
      </c>
      <c r="T557" s="11">
        <f>ABS(Table1[[#This Row],[Prod]]-Table1[[#This Row],[Planned]])</f>
        <v>973.54999999999973</v>
      </c>
      <c r="U557" s="213">
        <f>IF(ABS(Table1[[#This Row],[Prod]]-Table1[[#This Row],[Planned]])&gt;Table1[[#This Row],[Planned]],0,IF(Table1[[#This Row],[Planned]]=0,0,1-ABS(Table1[[#This Row],[Prod]]-Table1[[#This Row],[Planned]])/Table1[[#This Row],[Planned]]))</f>
        <v>0.67548333333333344</v>
      </c>
      <c r="V557" s="11"/>
      <c r="W557" s="11"/>
      <c r="X557" s="27">
        <v>3600</v>
      </c>
      <c r="Y557" s="11">
        <f>Table1[[#This Row],[Prod]]</f>
        <v>3973.5499999999997</v>
      </c>
      <c r="Z557" s="11">
        <f>ABS(Table1[[#This Row],[Prod2]]-Table1[[#This Row],[Plan Revised]])</f>
        <v>373.54999999999973</v>
      </c>
      <c r="AA557" s="213">
        <f>IF(ABS(Table1[[#This Row],[Prod2]]-Table1[[#This Row],[Plan Revised]])&gt;Table1[[#This Row],[Plan Revised]],0,IF(Table1[[#This Row],[Plan Revised]]=0,0,1-ABS(Table1[[#This Row],[Prod2]]-Table1[[#This Row],[Plan Revised]])/Table1[[#This Row],[Plan Revised]]))</f>
        <v>0.89623611111111123</v>
      </c>
      <c r="AB557" s="11"/>
      <c r="AC557" s="30"/>
      <c r="AD557"/>
      <c r="AF557"/>
    </row>
    <row r="558" spans="1:32">
      <c r="A558" s="15" t="str">
        <f>IF(Table1[Week]=WeekSel,"Yes","No")</f>
        <v>No</v>
      </c>
      <c r="B558" s="15" t="str">
        <f>IF((Table1[StartDate]&gt;=Date.GraphMin)*(Table1[StartDate]&lt;=Date.GraphMax)=1,"Yes","No")</f>
        <v>Yes</v>
      </c>
      <c r="C558" s="15" t="str">
        <f>IF(OR(Table1[[#This Row],[Site]]="FOOD MILLING",Table1[[#This Row],[Site]]="GODACO"), "No", "Yes")</f>
        <v>Yes</v>
      </c>
      <c r="D558" s="40">
        <f>MAX(DATE(Table1[Year],1,1),DATE(Table1[Year],1,1)-WEEKDAY(DATE(Table1[Year],1,1),2)+(Table1[WeekNum]-1)*7+1)</f>
        <v>44690</v>
      </c>
      <c r="E558" s="40">
        <f>MIN(DATE(Table1[Year]+1,1,0),DATE(Table1[Year],1,1)-WEEKDAY(DATE(Table1[Year],1,1),2)+Table1[WeekNum]*7)</f>
        <v>44696</v>
      </c>
      <c r="F558" s="15">
        <v>2022</v>
      </c>
      <c r="G558" s="15">
        <f t="shared" si="16"/>
        <v>5</v>
      </c>
      <c r="H558" s="15">
        <v>20</v>
      </c>
      <c r="I558" s="195" t="str">
        <f>"W" &amp;Table1[[#This Row],[WeekNum]]</f>
        <v>W20</v>
      </c>
      <c r="J558" s="195" t="str">
        <f t="shared" si="17"/>
        <v>22-W20</v>
      </c>
      <c r="K558" s="11" t="s">
        <v>651</v>
      </c>
      <c r="L558" s="11"/>
      <c r="M558" s="11" t="s">
        <v>72</v>
      </c>
      <c r="N558" s="11" t="s">
        <v>428</v>
      </c>
      <c r="O558" s="266" t="s">
        <v>372</v>
      </c>
      <c r="P558" s="11" t="s">
        <v>373</v>
      </c>
      <c r="Q558" s="11" t="s">
        <v>419</v>
      </c>
      <c r="R558" s="11">
        <v>2000</v>
      </c>
      <c r="S558" s="11">
        <v>2001.4749999999999</v>
      </c>
      <c r="T558" s="11">
        <f>ABS(Table1[[#This Row],[Prod]]-Table1[[#This Row],[Planned]])</f>
        <v>1.4749999999999091</v>
      </c>
      <c r="U558" s="213">
        <f>IF(ABS(Table1[[#This Row],[Prod]]-Table1[[#This Row],[Planned]])&gt;Table1[[#This Row],[Planned]],0,IF(Table1[[#This Row],[Planned]]=0,0,1-ABS(Table1[[#This Row],[Prod]]-Table1[[#This Row],[Planned]])/Table1[[#This Row],[Planned]]))</f>
        <v>0.99926250000000005</v>
      </c>
      <c r="V558" s="11"/>
      <c r="W558" s="11"/>
      <c r="X558" s="27">
        <v>2000</v>
      </c>
      <c r="Y558" s="11">
        <f>Table1[[#This Row],[Prod]]</f>
        <v>2001.4749999999999</v>
      </c>
      <c r="Z558" s="11">
        <f>ABS(Table1[[#This Row],[Prod2]]-Table1[[#This Row],[Plan Revised]])</f>
        <v>1.4749999999999091</v>
      </c>
      <c r="AA558" s="213">
        <f>IF(ABS(Table1[[#This Row],[Prod2]]-Table1[[#This Row],[Plan Revised]])&gt;Table1[[#This Row],[Plan Revised]],0,IF(Table1[[#This Row],[Plan Revised]]=0,0,1-ABS(Table1[[#This Row],[Prod2]]-Table1[[#This Row],[Plan Revised]])/Table1[[#This Row],[Plan Revised]]))</f>
        <v>0.99926250000000005</v>
      </c>
      <c r="AB558" s="11"/>
      <c r="AC558" s="30"/>
      <c r="AD558"/>
      <c r="AF558"/>
    </row>
    <row r="559" spans="1:32">
      <c r="A559" s="15" t="str">
        <f>IF(Table1[Week]=WeekSel,"Yes","No")</f>
        <v>No</v>
      </c>
      <c r="B559" s="15" t="str">
        <f>IF((Table1[StartDate]&gt;=Date.GraphMin)*(Table1[StartDate]&lt;=Date.GraphMax)=1,"Yes","No")</f>
        <v>Yes</v>
      </c>
      <c r="C559" s="15" t="str">
        <f>IF(OR(Table1[[#This Row],[Site]]="FOOD MILLING",Table1[[#This Row],[Site]]="GODACO"), "No", "Yes")</f>
        <v>Yes</v>
      </c>
      <c r="D559" s="40">
        <f>MAX(DATE(Table1[Year],1,1),DATE(Table1[Year],1,1)-WEEKDAY(DATE(Table1[Year],1,1),2)+(Table1[WeekNum]-1)*7+1)</f>
        <v>44690</v>
      </c>
      <c r="E559" s="40">
        <f>MIN(DATE(Table1[Year]+1,1,0),DATE(Table1[Year],1,1)-WEEKDAY(DATE(Table1[Year],1,1),2)+Table1[WeekNum]*7)</f>
        <v>44696</v>
      </c>
      <c r="F559" s="15">
        <v>2022</v>
      </c>
      <c r="G559" s="15">
        <f t="shared" si="16"/>
        <v>5</v>
      </c>
      <c r="H559" s="15">
        <v>20</v>
      </c>
      <c r="I559" s="195" t="str">
        <f>"W" &amp;Table1[[#This Row],[WeekNum]]</f>
        <v>W20</v>
      </c>
      <c r="J559" s="195" t="str">
        <f t="shared" si="17"/>
        <v>22-W20</v>
      </c>
      <c r="K559" s="11" t="s">
        <v>652</v>
      </c>
      <c r="L559" s="11"/>
      <c r="M559" s="11" t="s">
        <v>72</v>
      </c>
      <c r="N559" s="11" t="s">
        <v>428</v>
      </c>
      <c r="O559" s="266" t="s">
        <v>372</v>
      </c>
      <c r="P559" s="11" t="s">
        <v>373</v>
      </c>
      <c r="Q559" s="11" t="s">
        <v>419</v>
      </c>
      <c r="R559" s="11">
        <v>11800</v>
      </c>
      <c r="S559" s="11">
        <v>10737.299703638893</v>
      </c>
      <c r="T559" s="11">
        <f>ABS(Table1[[#This Row],[Prod]]-Table1[[#This Row],[Planned]])</f>
        <v>1062.7002963611067</v>
      </c>
      <c r="U559" s="213">
        <f>IF(ABS(Table1[[#This Row],[Prod]]-Table1[[#This Row],[Planned]])&gt;Table1[[#This Row],[Planned]],0,IF(Table1[[#This Row],[Planned]]=0,0,1-ABS(Table1[[#This Row],[Prod]]-Table1[[#This Row],[Planned]])/Table1[[#This Row],[Planned]]))</f>
        <v>0.90994065285075365</v>
      </c>
      <c r="V559" s="11"/>
      <c r="W559" s="11"/>
      <c r="X559" s="27">
        <v>12300</v>
      </c>
      <c r="Y559" s="11">
        <f>Table1[[#This Row],[Prod]]</f>
        <v>10737.299703638893</v>
      </c>
      <c r="Z559" s="11">
        <f>ABS(Table1[[#This Row],[Prod2]]-Table1[[#This Row],[Plan Revised]])</f>
        <v>1562.7002963611067</v>
      </c>
      <c r="AA559" s="213">
        <f>IF(ABS(Table1[[#This Row],[Prod2]]-Table1[[#This Row],[Plan Revised]])&gt;Table1[[#This Row],[Plan Revised]],0,IF(Table1[[#This Row],[Plan Revised]]=0,0,1-ABS(Table1[[#This Row],[Prod2]]-Table1[[#This Row],[Plan Revised]])/Table1[[#This Row],[Plan Revised]]))</f>
        <v>0.8729511954177962</v>
      </c>
      <c r="AB559" s="11"/>
      <c r="AC559" s="30"/>
      <c r="AD559"/>
      <c r="AF559"/>
    </row>
    <row r="560" spans="1:32">
      <c r="A560" s="15" t="str">
        <f>IF(Table1[Week]=WeekSel,"Yes","No")</f>
        <v>No</v>
      </c>
      <c r="B560" s="15" t="str">
        <f>IF((Table1[StartDate]&gt;=Date.GraphMin)*(Table1[StartDate]&lt;=Date.GraphMax)=1,"Yes","No")</f>
        <v>Yes</v>
      </c>
      <c r="C560" s="15" t="str">
        <f>IF(OR(Table1[[#This Row],[Site]]="FOOD MILLING",Table1[[#This Row],[Site]]="GODACO"), "No", "Yes")</f>
        <v>Yes</v>
      </c>
      <c r="D560" s="40">
        <f>MAX(DATE(Table1[Year],1,1),DATE(Table1[Year],1,1)-WEEKDAY(DATE(Table1[Year],1,1),2)+(Table1[WeekNum]-1)*7+1)</f>
        <v>44690</v>
      </c>
      <c r="E560" s="40">
        <f>MIN(DATE(Table1[Year]+1,1,0),DATE(Table1[Year],1,1)-WEEKDAY(DATE(Table1[Year],1,1),2)+Table1[WeekNum]*7)</f>
        <v>44696</v>
      </c>
      <c r="F560" s="15">
        <v>2022</v>
      </c>
      <c r="G560" s="15">
        <f t="shared" si="16"/>
        <v>5</v>
      </c>
      <c r="H560" s="15">
        <v>20</v>
      </c>
      <c r="I560" s="195" t="str">
        <f>"W" &amp;Table1[[#This Row],[WeekNum]]</f>
        <v>W20</v>
      </c>
      <c r="J560" s="195" t="str">
        <f t="shared" si="17"/>
        <v>22-W20</v>
      </c>
      <c r="K560" s="11" t="s">
        <v>653</v>
      </c>
      <c r="L560" s="11"/>
      <c r="M560" s="11" t="s">
        <v>72</v>
      </c>
      <c r="N560" s="11" t="s">
        <v>428</v>
      </c>
      <c r="O560" s="266" t="s">
        <v>372</v>
      </c>
      <c r="P560" s="11" t="s">
        <v>373</v>
      </c>
      <c r="Q560" s="11" t="s">
        <v>419</v>
      </c>
      <c r="R560" s="11">
        <v>5000</v>
      </c>
      <c r="S560" s="11">
        <v>5823.2999999999993</v>
      </c>
      <c r="T560" s="11">
        <f>ABS(Table1[[#This Row],[Prod]]-Table1[[#This Row],[Planned]])</f>
        <v>823.29999999999927</v>
      </c>
      <c r="U560" s="213">
        <f>IF(ABS(Table1[[#This Row],[Prod]]-Table1[[#This Row],[Planned]])&gt;Table1[[#This Row],[Planned]],0,IF(Table1[[#This Row],[Planned]]=0,0,1-ABS(Table1[[#This Row],[Prod]]-Table1[[#This Row],[Planned]])/Table1[[#This Row],[Planned]]))</f>
        <v>0.83534000000000019</v>
      </c>
      <c r="V560" s="11"/>
      <c r="W560" s="11"/>
      <c r="X560" s="27">
        <v>6000</v>
      </c>
      <c r="Y560" s="11">
        <f>Table1[[#This Row],[Prod]]</f>
        <v>5823.2999999999993</v>
      </c>
      <c r="Z560" s="11">
        <f>ABS(Table1[[#This Row],[Prod2]]-Table1[[#This Row],[Plan Revised]])</f>
        <v>176.70000000000073</v>
      </c>
      <c r="AA560" s="213">
        <f>IF(ABS(Table1[[#This Row],[Prod2]]-Table1[[#This Row],[Plan Revised]])&gt;Table1[[#This Row],[Plan Revised]],0,IF(Table1[[#This Row],[Plan Revised]]=0,0,1-ABS(Table1[[#This Row],[Prod2]]-Table1[[#This Row],[Plan Revised]])/Table1[[#This Row],[Plan Revised]]))</f>
        <v>0.97054999999999991</v>
      </c>
      <c r="AB560" s="11"/>
      <c r="AC560" s="30"/>
      <c r="AD560"/>
      <c r="AF560"/>
    </row>
    <row r="561" spans="1:32">
      <c r="A561" s="15" t="str">
        <f>IF(Table1[Week]=WeekSel,"Yes","No")</f>
        <v>No</v>
      </c>
      <c r="B561" s="15" t="str">
        <f>IF((Table1[StartDate]&gt;=Date.GraphMin)*(Table1[StartDate]&lt;=Date.GraphMax)=1,"Yes","No")</f>
        <v>Yes</v>
      </c>
      <c r="C561" s="15" t="str">
        <f>IF(OR(Table1[[#This Row],[Site]]="FOOD MILLING",Table1[[#This Row],[Site]]="GODACO"), "No", "Yes")</f>
        <v>Yes</v>
      </c>
      <c r="D561" s="40">
        <f>MAX(DATE(Table1[Year],1,1),DATE(Table1[Year],1,1)-WEEKDAY(DATE(Table1[Year],1,1),2)+(Table1[WeekNum]-1)*7+1)</f>
        <v>44690</v>
      </c>
      <c r="E561" s="40">
        <f>MIN(DATE(Table1[Year]+1,1,0),DATE(Table1[Year],1,1)-WEEKDAY(DATE(Table1[Year],1,1),2)+Table1[WeekNum]*7)</f>
        <v>44696</v>
      </c>
      <c r="F561" s="15">
        <v>2022</v>
      </c>
      <c r="G561" s="15">
        <f t="shared" si="16"/>
        <v>5</v>
      </c>
      <c r="H561" s="15">
        <v>20</v>
      </c>
      <c r="I561" s="195" t="str">
        <f>"W" &amp;Table1[[#This Row],[WeekNum]]</f>
        <v>W20</v>
      </c>
      <c r="J561" s="195" t="str">
        <f t="shared" si="17"/>
        <v>22-W20</v>
      </c>
      <c r="K561" s="11" t="s">
        <v>654</v>
      </c>
      <c r="L561" s="11"/>
      <c r="M561" s="11" t="s">
        <v>72</v>
      </c>
      <c r="N561" s="11" t="s">
        <v>428</v>
      </c>
      <c r="O561" s="266" t="s">
        <v>372</v>
      </c>
      <c r="P561" s="11" t="s">
        <v>373</v>
      </c>
      <c r="Q561" s="11" t="s">
        <v>419</v>
      </c>
      <c r="R561" s="11">
        <v>17000</v>
      </c>
      <c r="S561" s="11">
        <v>13183.449999999999</v>
      </c>
      <c r="T561" s="11">
        <f>ABS(Table1[[#This Row],[Prod]]-Table1[[#This Row],[Planned]])</f>
        <v>3816.5500000000011</v>
      </c>
      <c r="U561" s="213">
        <f>IF(ABS(Table1[[#This Row],[Prod]]-Table1[[#This Row],[Planned]])&gt;Table1[[#This Row],[Planned]],0,IF(Table1[[#This Row],[Planned]]=0,0,1-ABS(Table1[[#This Row],[Prod]]-Table1[[#This Row],[Planned]])/Table1[[#This Row],[Planned]]))</f>
        <v>0.77549705882352937</v>
      </c>
      <c r="V561" s="11"/>
      <c r="W561" s="11"/>
      <c r="X561" s="27">
        <v>13000</v>
      </c>
      <c r="Y561" s="11">
        <f>Table1[[#This Row],[Prod]]</f>
        <v>13183.449999999999</v>
      </c>
      <c r="Z561" s="11">
        <f>ABS(Table1[[#This Row],[Prod2]]-Table1[[#This Row],[Plan Revised]])</f>
        <v>183.44999999999891</v>
      </c>
      <c r="AA561" s="213">
        <f>IF(ABS(Table1[[#This Row],[Prod2]]-Table1[[#This Row],[Plan Revised]])&gt;Table1[[#This Row],[Plan Revised]],0,IF(Table1[[#This Row],[Plan Revised]]=0,0,1-ABS(Table1[[#This Row],[Prod2]]-Table1[[#This Row],[Plan Revised]])/Table1[[#This Row],[Plan Revised]]))</f>
        <v>0.98588846153846166</v>
      </c>
      <c r="AB561" s="11"/>
      <c r="AC561" s="30"/>
      <c r="AD561"/>
      <c r="AF561"/>
    </row>
    <row r="562" spans="1:32">
      <c r="A562" s="15" t="str">
        <f>IF(Table1[Week]=WeekSel,"Yes","No")</f>
        <v>No</v>
      </c>
      <c r="B562" s="15" t="str">
        <f>IF((Table1[StartDate]&gt;=Date.GraphMin)*(Table1[StartDate]&lt;=Date.GraphMax)=1,"Yes","No")</f>
        <v>Yes</v>
      </c>
      <c r="C562" s="15" t="str">
        <f>IF(OR(Table1[[#This Row],[Site]]="FOOD MILLING",Table1[[#This Row],[Site]]="GODACO"), "No", "Yes")</f>
        <v>Yes</v>
      </c>
      <c r="D562" s="40">
        <f>MAX(DATE(Table1[Year],1,1),DATE(Table1[Year],1,1)-WEEKDAY(DATE(Table1[Year],1,1),2)+(Table1[WeekNum]-1)*7+1)</f>
        <v>44690</v>
      </c>
      <c r="E562" s="40">
        <f>MIN(DATE(Table1[Year]+1,1,0),DATE(Table1[Year],1,1)-WEEKDAY(DATE(Table1[Year],1,1),2)+Table1[WeekNum]*7)</f>
        <v>44696</v>
      </c>
      <c r="F562" s="15">
        <v>2022</v>
      </c>
      <c r="G562" s="15">
        <f t="shared" si="16"/>
        <v>5</v>
      </c>
      <c r="H562" s="15">
        <v>20</v>
      </c>
      <c r="I562" s="195" t="str">
        <f>"W" &amp;Table1[[#This Row],[WeekNum]]</f>
        <v>W20</v>
      </c>
      <c r="J562" s="195" t="str">
        <f t="shared" si="17"/>
        <v>22-W20</v>
      </c>
      <c r="K562" s="11" t="s">
        <v>655</v>
      </c>
      <c r="L562" s="11"/>
      <c r="M562" s="11" t="s">
        <v>72</v>
      </c>
      <c r="N562" s="11" t="s">
        <v>428</v>
      </c>
      <c r="O562" s="266" t="s">
        <v>372</v>
      </c>
      <c r="P562" s="11" t="s">
        <v>373</v>
      </c>
      <c r="Q562" s="11" t="s">
        <v>419</v>
      </c>
      <c r="R562" s="11">
        <v>2000</v>
      </c>
      <c r="S562" s="11">
        <v>3024</v>
      </c>
      <c r="T562" s="11">
        <f>ABS(Table1[[#This Row],[Prod]]-Table1[[#This Row],[Planned]])</f>
        <v>1024</v>
      </c>
      <c r="U562" s="213">
        <f>IF(ABS(Table1[[#This Row],[Prod]]-Table1[[#This Row],[Planned]])&gt;Table1[[#This Row],[Planned]],0,IF(Table1[[#This Row],[Planned]]=0,0,1-ABS(Table1[[#This Row],[Prod]]-Table1[[#This Row],[Planned]])/Table1[[#This Row],[Planned]]))</f>
        <v>0.48799999999999999</v>
      </c>
      <c r="V562" s="11"/>
      <c r="W562" s="11"/>
      <c r="X562" s="27">
        <v>3000</v>
      </c>
      <c r="Y562" s="11">
        <f>Table1[[#This Row],[Prod]]</f>
        <v>3024</v>
      </c>
      <c r="Z562" s="11">
        <f>ABS(Table1[[#This Row],[Prod2]]-Table1[[#This Row],[Plan Revised]])</f>
        <v>24</v>
      </c>
      <c r="AA562" s="213">
        <f>IF(ABS(Table1[[#This Row],[Prod2]]-Table1[[#This Row],[Plan Revised]])&gt;Table1[[#This Row],[Plan Revised]],0,IF(Table1[[#This Row],[Plan Revised]]=0,0,1-ABS(Table1[[#This Row],[Prod2]]-Table1[[#This Row],[Plan Revised]])/Table1[[#This Row],[Plan Revised]]))</f>
        <v>0.99199999999999999</v>
      </c>
      <c r="AB562" s="11"/>
      <c r="AC562" s="30"/>
      <c r="AD562"/>
      <c r="AF562"/>
    </row>
    <row r="563" spans="1:32">
      <c r="A563" s="15" t="str">
        <f>IF(Table1[Week]=WeekSel,"Yes","No")</f>
        <v>No</v>
      </c>
      <c r="B563" s="15" t="str">
        <f>IF((Table1[StartDate]&gt;=Date.GraphMin)*(Table1[StartDate]&lt;=Date.GraphMax)=1,"Yes","No")</f>
        <v>Yes</v>
      </c>
      <c r="C563" s="15" t="str">
        <f>IF(OR(Table1[[#This Row],[Site]]="FOOD MILLING",Table1[[#This Row],[Site]]="GODACO"), "No", "Yes")</f>
        <v>Yes</v>
      </c>
      <c r="D563" s="40">
        <f>MAX(DATE(Table1[Year],1,1),DATE(Table1[Year],1,1)-WEEKDAY(DATE(Table1[Year],1,1),2)+(Table1[WeekNum]-1)*7+1)</f>
        <v>44690</v>
      </c>
      <c r="E563" s="40">
        <f>MIN(DATE(Table1[Year]+1,1,0),DATE(Table1[Year],1,1)-WEEKDAY(DATE(Table1[Year],1,1),2)+Table1[WeekNum]*7)</f>
        <v>44696</v>
      </c>
      <c r="F563" s="15">
        <v>2022</v>
      </c>
      <c r="G563" s="15">
        <f t="shared" si="16"/>
        <v>5</v>
      </c>
      <c r="H563" s="15">
        <v>20</v>
      </c>
      <c r="I563" s="195" t="str">
        <f>"W" &amp;Table1[[#This Row],[WeekNum]]</f>
        <v>W20</v>
      </c>
      <c r="J563" s="195" t="str">
        <f t="shared" si="17"/>
        <v>22-W20</v>
      </c>
      <c r="K563" s="11" t="s">
        <v>656</v>
      </c>
      <c r="L563" s="11"/>
      <c r="M563" s="11" t="s">
        <v>72</v>
      </c>
      <c r="N563" s="11" t="s">
        <v>428</v>
      </c>
      <c r="O563" s="266" t="s">
        <v>372</v>
      </c>
      <c r="P563" s="11" t="s">
        <v>373</v>
      </c>
      <c r="Q563" s="11" t="s">
        <v>419</v>
      </c>
      <c r="R563" s="11">
        <v>2000</v>
      </c>
      <c r="S563" s="11">
        <v>1959.3</v>
      </c>
      <c r="T563" s="11">
        <f>ABS(Table1[[#This Row],[Prod]]-Table1[[#This Row],[Planned]])</f>
        <v>40.700000000000045</v>
      </c>
      <c r="U563" s="213">
        <f>IF(ABS(Table1[[#This Row],[Prod]]-Table1[[#This Row],[Planned]])&gt;Table1[[#This Row],[Planned]],0,IF(Table1[[#This Row],[Planned]]=0,0,1-ABS(Table1[[#This Row],[Prod]]-Table1[[#This Row],[Planned]])/Table1[[#This Row],[Planned]]))</f>
        <v>0.97965000000000002</v>
      </c>
      <c r="V563" s="11"/>
      <c r="W563" s="11"/>
      <c r="X563" s="27">
        <v>2000</v>
      </c>
      <c r="Y563" s="11">
        <f>Table1[[#This Row],[Prod]]</f>
        <v>1959.3</v>
      </c>
      <c r="Z563" s="11">
        <f>ABS(Table1[[#This Row],[Prod2]]-Table1[[#This Row],[Plan Revised]])</f>
        <v>40.700000000000045</v>
      </c>
      <c r="AA563" s="213">
        <f>IF(ABS(Table1[[#This Row],[Prod2]]-Table1[[#This Row],[Plan Revised]])&gt;Table1[[#This Row],[Plan Revised]],0,IF(Table1[[#This Row],[Plan Revised]]=0,0,1-ABS(Table1[[#This Row],[Prod2]]-Table1[[#This Row],[Plan Revised]])/Table1[[#This Row],[Plan Revised]]))</f>
        <v>0.97965000000000002</v>
      </c>
      <c r="AB563" s="11"/>
      <c r="AC563" s="30"/>
      <c r="AD563"/>
      <c r="AF563"/>
    </row>
    <row r="564" spans="1:32">
      <c r="A564" s="15" t="str">
        <f>IF(Table1[Week]=WeekSel,"Yes","No")</f>
        <v>No</v>
      </c>
      <c r="B564" s="15" t="str">
        <f>IF((Table1[StartDate]&gt;=Date.GraphMin)*(Table1[StartDate]&lt;=Date.GraphMax)=1,"Yes","No")</f>
        <v>Yes</v>
      </c>
      <c r="C564" s="15" t="str">
        <f>IF(OR(Table1[[#This Row],[Site]]="FOOD MILLING",Table1[[#This Row],[Site]]="GODACO"), "No", "Yes")</f>
        <v>Yes</v>
      </c>
      <c r="D564" s="40">
        <f>MAX(DATE(Table1[Year],1,1),DATE(Table1[Year],1,1)-WEEKDAY(DATE(Table1[Year],1,1),2)+(Table1[WeekNum]-1)*7+1)</f>
        <v>44690</v>
      </c>
      <c r="E564" s="40">
        <f>MIN(DATE(Table1[Year]+1,1,0),DATE(Table1[Year],1,1)-WEEKDAY(DATE(Table1[Year],1,1),2)+Table1[WeekNum]*7)</f>
        <v>44696</v>
      </c>
      <c r="F564" s="15">
        <v>2022</v>
      </c>
      <c r="G564" s="15">
        <f t="shared" si="16"/>
        <v>5</v>
      </c>
      <c r="H564" s="15">
        <v>20</v>
      </c>
      <c r="I564" s="195" t="str">
        <f>"W" &amp;Table1[[#This Row],[WeekNum]]</f>
        <v>W20</v>
      </c>
      <c r="J564" s="195" t="str">
        <f t="shared" si="17"/>
        <v>22-W20</v>
      </c>
      <c r="K564" s="11" t="s">
        <v>657</v>
      </c>
      <c r="L564" s="11"/>
      <c r="M564" s="11" t="s">
        <v>72</v>
      </c>
      <c r="N564" s="11" t="s">
        <v>428</v>
      </c>
      <c r="O564" s="266" t="s">
        <v>372</v>
      </c>
      <c r="P564" s="11" t="s">
        <v>373</v>
      </c>
      <c r="Q564" s="11" t="s">
        <v>419</v>
      </c>
      <c r="R564" s="11">
        <v>4200</v>
      </c>
      <c r="S564" s="11">
        <v>1712.8999999999999</v>
      </c>
      <c r="T564" s="11">
        <f>ABS(Table1[[#This Row],[Prod]]-Table1[[#This Row],[Planned]])</f>
        <v>2487.1000000000004</v>
      </c>
      <c r="U564" s="213">
        <f>IF(ABS(Table1[[#This Row],[Prod]]-Table1[[#This Row],[Planned]])&gt;Table1[[#This Row],[Planned]],0,IF(Table1[[#This Row],[Planned]]=0,0,1-ABS(Table1[[#This Row],[Prod]]-Table1[[#This Row],[Planned]])/Table1[[#This Row],[Planned]]))</f>
        <v>0.40783333333333327</v>
      </c>
      <c r="V564" s="11"/>
      <c r="W564" s="11"/>
      <c r="X564" s="27">
        <v>1700</v>
      </c>
      <c r="Y564" s="11">
        <f>Table1[[#This Row],[Prod]]</f>
        <v>1712.8999999999999</v>
      </c>
      <c r="Z564" s="11">
        <f>ABS(Table1[[#This Row],[Prod2]]-Table1[[#This Row],[Plan Revised]])</f>
        <v>12.899999999999864</v>
      </c>
      <c r="AA564" s="213">
        <f>IF(ABS(Table1[[#This Row],[Prod2]]-Table1[[#This Row],[Plan Revised]])&gt;Table1[[#This Row],[Plan Revised]],0,IF(Table1[[#This Row],[Plan Revised]]=0,0,1-ABS(Table1[[#This Row],[Prod2]]-Table1[[#This Row],[Plan Revised]])/Table1[[#This Row],[Plan Revised]]))</f>
        <v>0.99241176470588244</v>
      </c>
      <c r="AB564" s="11"/>
      <c r="AC564" s="30"/>
      <c r="AD564"/>
      <c r="AF564"/>
    </row>
    <row r="565" spans="1:32">
      <c r="A565" s="15" t="str">
        <f>IF(Table1[Week]=WeekSel,"Yes","No")</f>
        <v>No</v>
      </c>
      <c r="B565" s="15" t="str">
        <f>IF((Table1[StartDate]&gt;=Date.GraphMin)*(Table1[StartDate]&lt;=Date.GraphMax)=1,"Yes","No")</f>
        <v>Yes</v>
      </c>
      <c r="C565" s="15" t="str">
        <f>IF(OR(Table1[[#This Row],[Site]]="FOOD MILLING",Table1[[#This Row],[Site]]="GODACO"), "No", "Yes")</f>
        <v>Yes</v>
      </c>
      <c r="D565" s="40">
        <f>MAX(DATE(Table1[Year],1,1),DATE(Table1[Year],1,1)-WEEKDAY(DATE(Table1[Year],1,1),2)+(Table1[WeekNum]-1)*7+1)</f>
        <v>44690</v>
      </c>
      <c r="E565" s="40">
        <f>MIN(DATE(Table1[Year]+1,1,0),DATE(Table1[Year],1,1)-WEEKDAY(DATE(Table1[Year],1,1),2)+Table1[WeekNum]*7)</f>
        <v>44696</v>
      </c>
      <c r="F565" s="15">
        <v>2022</v>
      </c>
      <c r="G565" s="15">
        <f t="shared" si="16"/>
        <v>5</v>
      </c>
      <c r="H565" s="15">
        <v>20</v>
      </c>
      <c r="I565" s="195" t="str">
        <f>"W" &amp;Table1[[#This Row],[WeekNum]]</f>
        <v>W20</v>
      </c>
      <c r="J565" s="195" t="str">
        <f t="shared" si="17"/>
        <v>22-W20</v>
      </c>
      <c r="K565" s="11" t="s">
        <v>658</v>
      </c>
      <c r="L565" s="11"/>
      <c r="M565" s="11" t="s">
        <v>72</v>
      </c>
      <c r="N565" s="11" t="s">
        <v>428</v>
      </c>
      <c r="O565" s="266" t="s">
        <v>374</v>
      </c>
      <c r="P565" s="11" t="s">
        <v>376</v>
      </c>
      <c r="Q565" s="11" t="s">
        <v>419</v>
      </c>
      <c r="R565" s="11">
        <v>0</v>
      </c>
      <c r="S565" s="11">
        <v>0</v>
      </c>
      <c r="T565" s="11">
        <f>ABS(Table1[[#This Row],[Prod]]-Table1[[#This Row],[Planned]])</f>
        <v>0</v>
      </c>
      <c r="U565" s="213">
        <f>IF(ABS(Table1[[#This Row],[Prod]]-Table1[[#This Row],[Planned]])&gt;Table1[[#This Row],[Planned]],0,IF(Table1[[#This Row],[Planned]]=0,0,1-ABS(Table1[[#This Row],[Prod]]-Table1[[#This Row],[Planned]])/Table1[[#This Row],[Planned]]))</f>
        <v>0</v>
      </c>
      <c r="V565" s="11"/>
      <c r="W565" s="11"/>
      <c r="X565" s="27">
        <v>0</v>
      </c>
      <c r="Y565" s="11">
        <f>Table1[[#This Row],[Prod]]</f>
        <v>0</v>
      </c>
      <c r="Z565" s="11">
        <f>ABS(Table1[[#This Row],[Prod2]]-Table1[[#This Row],[Plan Revised]])</f>
        <v>0</v>
      </c>
      <c r="AA565" s="213">
        <f>IF(ABS(Table1[[#This Row],[Prod2]]-Table1[[#This Row],[Plan Revised]])&gt;Table1[[#This Row],[Plan Revised]],0,IF(Table1[[#This Row],[Plan Revised]]=0,0,1-ABS(Table1[[#This Row],[Prod2]]-Table1[[#This Row],[Plan Revised]])/Table1[[#This Row],[Plan Revised]]))</f>
        <v>0</v>
      </c>
      <c r="AB565" s="11"/>
      <c r="AC565" s="30"/>
      <c r="AD565"/>
      <c r="AF565"/>
    </row>
    <row r="566" spans="1:32">
      <c r="A566" s="15" t="str">
        <f>IF(Table1[Week]=WeekSel,"Yes","No")</f>
        <v>No</v>
      </c>
      <c r="B566" s="15" t="str">
        <f>IF((Table1[StartDate]&gt;=Date.GraphMin)*(Table1[StartDate]&lt;=Date.GraphMax)=1,"Yes","No")</f>
        <v>Yes</v>
      </c>
      <c r="C566" s="15" t="str">
        <f>IF(OR(Table1[[#This Row],[Site]]="FOOD MILLING",Table1[[#This Row],[Site]]="GODACO"), "No", "Yes")</f>
        <v>Yes</v>
      </c>
      <c r="D566" s="40">
        <f>MAX(DATE(Table1[Year],1,1),DATE(Table1[Year],1,1)-WEEKDAY(DATE(Table1[Year],1,1),2)+(Table1[WeekNum]-1)*7+1)</f>
        <v>44690</v>
      </c>
      <c r="E566" s="40">
        <f>MIN(DATE(Table1[Year]+1,1,0),DATE(Table1[Year],1,1)-WEEKDAY(DATE(Table1[Year],1,1),2)+Table1[WeekNum]*7)</f>
        <v>44696</v>
      </c>
      <c r="F566" s="15">
        <v>2022</v>
      </c>
      <c r="G566" s="15">
        <f t="shared" si="16"/>
        <v>5</v>
      </c>
      <c r="H566" s="15">
        <v>20</v>
      </c>
      <c r="I566" s="195" t="str">
        <f>"W" &amp;Table1[[#This Row],[WeekNum]]</f>
        <v>W20</v>
      </c>
      <c r="J566" s="195" t="str">
        <f t="shared" si="17"/>
        <v>22-W20</v>
      </c>
      <c r="K566" s="11" t="s">
        <v>659</v>
      </c>
      <c r="L566" s="11"/>
      <c r="M566" s="11" t="s">
        <v>72</v>
      </c>
      <c r="N566" s="11" t="s">
        <v>428</v>
      </c>
      <c r="O566" s="266" t="s">
        <v>374</v>
      </c>
      <c r="P566" s="11" t="s">
        <v>376</v>
      </c>
      <c r="Q566" s="11" t="s">
        <v>419</v>
      </c>
      <c r="R566" s="11">
        <v>2800</v>
      </c>
      <c r="S566" s="11">
        <v>3847.9999999999764</v>
      </c>
      <c r="T566" s="11">
        <f>ABS(Table1[[#This Row],[Prod]]-Table1[[#This Row],[Planned]])</f>
        <v>1047.9999999999764</v>
      </c>
      <c r="U566" s="213">
        <f>IF(ABS(Table1[[#This Row],[Prod]]-Table1[[#This Row],[Planned]])&gt;Table1[[#This Row],[Planned]],0,IF(Table1[[#This Row],[Planned]]=0,0,1-ABS(Table1[[#This Row],[Prod]]-Table1[[#This Row],[Planned]])/Table1[[#This Row],[Planned]]))</f>
        <v>0.62571428571429411</v>
      </c>
      <c r="V566" s="11"/>
      <c r="W566" s="11"/>
      <c r="X566" s="27">
        <v>4500</v>
      </c>
      <c r="Y566" s="11">
        <f>Table1[[#This Row],[Prod]]</f>
        <v>3847.9999999999764</v>
      </c>
      <c r="Z566" s="11">
        <f>ABS(Table1[[#This Row],[Prod2]]-Table1[[#This Row],[Plan Revised]])</f>
        <v>652.00000000002365</v>
      </c>
      <c r="AA566" s="213">
        <f>IF(ABS(Table1[[#This Row],[Prod2]]-Table1[[#This Row],[Plan Revised]])&gt;Table1[[#This Row],[Plan Revised]],0,IF(Table1[[#This Row],[Plan Revised]]=0,0,1-ABS(Table1[[#This Row],[Prod2]]-Table1[[#This Row],[Plan Revised]])/Table1[[#This Row],[Plan Revised]]))</f>
        <v>0.85511111111110583</v>
      </c>
      <c r="AB566" s="11"/>
      <c r="AC566" s="30"/>
      <c r="AD566"/>
      <c r="AF566"/>
    </row>
    <row r="567" spans="1:32">
      <c r="A567" s="15" t="str">
        <f>IF(Table1[Week]=WeekSel,"Yes","No")</f>
        <v>No</v>
      </c>
      <c r="B567" s="15" t="str">
        <f>IF((Table1[StartDate]&gt;=Date.GraphMin)*(Table1[StartDate]&lt;=Date.GraphMax)=1,"Yes","No")</f>
        <v>Yes</v>
      </c>
      <c r="C567" s="15" t="str">
        <f>IF(OR(Table1[[#This Row],[Site]]="FOOD MILLING",Table1[[#This Row],[Site]]="GODACO"), "No", "Yes")</f>
        <v>Yes</v>
      </c>
      <c r="D567" s="40">
        <f>MAX(DATE(Table1[Year],1,1),DATE(Table1[Year],1,1)-WEEKDAY(DATE(Table1[Year],1,1),2)+(Table1[WeekNum]-1)*7+1)</f>
        <v>44690</v>
      </c>
      <c r="E567" s="40">
        <f>MIN(DATE(Table1[Year]+1,1,0),DATE(Table1[Year],1,1)-WEEKDAY(DATE(Table1[Year],1,1),2)+Table1[WeekNum]*7)</f>
        <v>44696</v>
      </c>
      <c r="F567" s="15">
        <v>2022</v>
      </c>
      <c r="G567" s="15">
        <f t="shared" si="16"/>
        <v>5</v>
      </c>
      <c r="H567" s="15">
        <v>20</v>
      </c>
      <c r="I567" s="195" t="str">
        <f>"W" &amp;Table1[[#This Row],[WeekNum]]</f>
        <v>W20</v>
      </c>
      <c r="J567" s="195" t="str">
        <f t="shared" si="17"/>
        <v>22-W20</v>
      </c>
      <c r="K567" s="11" t="s">
        <v>660</v>
      </c>
      <c r="L567" s="11"/>
      <c r="M567" s="11" t="s">
        <v>72</v>
      </c>
      <c r="N567" s="11" t="s">
        <v>428</v>
      </c>
      <c r="O567" s="266" t="s">
        <v>374</v>
      </c>
      <c r="P567" s="11" t="s">
        <v>376</v>
      </c>
      <c r="Q567" s="11" t="s">
        <v>419</v>
      </c>
      <c r="R567" s="11">
        <v>2000</v>
      </c>
      <c r="S567" s="11">
        <v>7835.5</v>
      </c>
      <c r="T567" s="11">
        <f>ABS(Table1[[#This Row],[Prod]]-Table1[[#This Row],[Planned]])</f>
        <v>5835.5</v>
      </c>
      <c r="U567" s="213">
        <f>IF(ABS(Table1[[#This Row],[Prod]]-Table1[[#This Row],[Planned]])&gt;Table1[[#This Row],[Planned]],0,IF(Table1[[#This Row],[Planned]]=0,0,1-ABS(Table1[[#This Row],[Prod]]-Table1[[#This Row],[Planned]])/Table1[[#This Row],[Planned]]))</f>
        <v>0</v>
      </c>
      <c r="V567" s="11"/>
      <c r="W567" s="11"/>
      <c r="X567" s="27">
        <v>10000</v>
      </c>
      <c r="Y567" s="11">
        <f>Table1[[#This Row],[Prod]]</f>
        <v>7835.5</v>
      </c>
      <c r="Z567" s="11">
        <f>ABS(Table1[[#This Row],[Prod2]]-Table1[[#This Row],[Plan Revised]])</f>
        <v>2164.5</v>
      </c>
      <c r="AA567" s="213">
        <f>IF(ABS(Table1[[#This Row],[Prod2]]-Table1[[#This Row],[Plan Revised]])&gt;Table1[[#This Row],[Plan Revised]],0,IF(Table1[[#This Row],[Plan Revised]]=0,0,1-ABS(Table1[[#This Row],[Prod2]]-Table1[[#This Row],[Plan Revised]])/Table1[[#This Row],[Plan Revised]]))</f>
        <v>0.78354999999999997</v>
      </c>
      <c r="AB567" s="11"/>
      <c r="AC567" s="30"/>
      <c r="AD567"/>
      <c r="AF567"/>
    </row>
    <row r="568" spans="1:32">
      <c r="A568" s="15" t="str">
        <f>IF(Table1[Week]=WeekSel,"Yes","No")</f>
        <v>No</v>
      </c>
      <c r="B568" s="15" t="str">
        <f>IF((Table1[StartDate]&gt;=Date.GraphMin)*(Table1[StartDate]&lt;=Date.GraphMax)=1,"Yes","No")</f>
        <v>Yes</v>
      </c>
      <c r="C568" s="15" t="str">
        <f>IF(OR(Table1[[#This Row],[Site]]="FOOD MILLING",Table1[[#This Row],[Site]]="GODACO"), "No", "Yes")</f>
        <v>Yes</v>
      </c>
      <c r="D568" s="40">
        <f>MAX(DATE(Table1[Year],1,1),DATE(Table1[Year],1,1)-WEEKDAY(DATE(Table1[Year],1,1),2)+(Table1[WeekNum]-1)*7+1)</f>
        <v>44690</v>
      </c>
      <c r="E568" s="40">
        <f>MIN(DATE(Table1[Year]+1,1,0),DATE(Table1[Year],1,1)-WEEKDAY(DATE(Table1[Year],1,1),2)+Table1[WeekNum]*7)</f>
        <v>44696</v>
      </c>
      <c r="F568" s="15">
        <v>2022</v>
      </c>
      <c r="G568" s="15">
        <f t="shared" si="16"/>
        <v>5</v>
      </c>
      <c r="H568" s="15">
        <v>20</v>
      </c>
      <c r="I568" s="195" t="str">
        <f>"W" &amp;Table1[[#This Row],[WeekNum]]</f>
        <v>W20</v>
      </c>
      <c r="J568" s="195" t="str">
        <f t="shared" si="17"/>
        <v>22-W20</v>
      </c>
      <c r="K568" s="11" t="s">
        <v>661</v>
      </c>
      <c r="L568" s="11"/>
      <c r="M568" s="11" t="s">
        <v>72</v>
      </c>
      <c r="N568" s="11" t="s">
        <v>428</v>
      </c>
      <c r="O568" s="266" t="s">
        <v>374</v>
      </c>
      <c r="P568" s="11" t="s">
        <v>376</v>
      </c>
      <c r="Q568" s="11" t="s">
        <v>419</v>
      </c>
      <c r="R568" s="11">
        <v>0</v>
      </c>
      <c r="S568" s="11">
        <v>2807</v>
      </c>
      <c r="T568" s="11">
        <f>ABS(Table1[[#This Row],[Prod]]-Table1[[#This Row],[Planned]])</f>
        <v>2807</v>
      </c>
      <c r="U568" s="213">
        <f>IF(ABS(Table1[[#This Row],[Prod]]-Table1[[#This Row],[Planned]])&gt;Table1[[#This Row],[Planned]],0,IF(Table1[[#This Row],[Planned]]=0,0,1-ABS(Table1[[#This Row],[Prod]]-Table1[[#This Row],[Planned]])/Table1[[#This Row],[Planned]]))</f>
        <v>0</v>
      </c>
      <c r="V568" s="11"/>
      <c r="W568" s="11"/>
      <c r="X568" s="27">
        <v>0</v>
      </c>
      <c r="Y568" s="11">
        <f>Table1[[#This Row],[Prod]]</f>
        <v>2807</v>
      </c>
      <c r="Z568" s="11">
        <f>ABS(Table1[[#This Row],[Prod2]]-Table1[[#This Row],[Plan Revised]])</f>
        <v>2807</v>
      </c>
      <c r="AA568" s="213">
        <f>IF(ABS(Table1[[#This Row],[Prod2]]-Table1[[#This Row],[Plan Revised]])&gt;Table1[[#This Row],[Plan Revised]],0,IF(Table1[[#This Row],[Plan Revised]]=0,0,1-ABS(Table1[[#This Row],[Prod2]]-Table1[[#This Row],[Plan Revised]])/Table1[[#This Row],[Plan Revised]]))</f>
        <v>0</v>
      </c>
      <c r="AB568" s="11"/>
      <c r="AC568" s="30"/>
      <c r="AD568"/>
      <c r="AF568"/>
    </row>
    <row r="569" spans="1:32">
      <c r="A569" s="15" t="str">
        <f>IF(Table1[Week]=WeekSel,"Yes","No")</f>
        <v>No</v>
      </c>
      <c r="B569" s="15" t="str">
        <f>IF((Table1[StartDate]&gt;=Date.GraphMin)*(Table1[StartDate]&lt;=Date.GraphMax)=1,"Yes","No")</f>
        <v>Yes</v>
      </c>
      <c r="C569" s="15" t="str">
        <f>IF(OR(Table1[[#This Row],[Site]]="FOOD MILLING",Table1[[#This Row],[Site]]="GODACO"), "No", "Yes")</f>
        <v>Yes</v>
      </c>
      <c r="D569" s="40">
        <f>MAX(DATE(Table1[Year],1,1),DATE(Table1[Year],1,1)-WEEKDAY(DATE(Table1[Year],1,1),2)+(Table1[WeekNum]-1)*7+1)</f>
        <v>44690</v>
      </c>
      <c r="E569" s="40">
        <f>MIN(DATE(Table1[Year]+1,1,0),DATE(Table1[Year],1,1)-WEEKDAY(DATE(Table1[Year],1,1),2)+Table1[WeekNum]*7)</f>
        <v>44696</v>
      </c>
      <c r="F569" s="15">
        <v>2022</v>
      </c>
      <c r="G569" s="15">
        <f t="shared" si="16"/>
        <v>5</v>
      </c>
      <c r="H569" s="15">
        <v>20</v>
      </c>
      <c r="I569" s="195" t="str">
        <f>"W" &amp;Table1[[#This Row],[WeekNum]]</f>
        <v>W20</v>
      </c>
      <c r="J569" s="195" t="str">
        <f t="shared" si="17"/>
        <v>22-W20</v>
      </c>
      <c r="K569" s="11" t="s">
        <v>661</v>
      </c>
      <c r="L569" s="11"/>
      <c r="M569" s="11" t="s">
        <v>72</v>
      </c>
      <c r="N569" s="11" t="s">
        <v>428</v>
      </c>
      <c r="O569" s="266" t="s">
        <v>374</v>
      </c>
      <c r="P569" s="11" t="s">
        <v>376</v>
      </c>
      <c r="Q569" s="11" t="s">
        <v>421</v>
      </c>
      <c r="R569" s="11">
        <v>2800</v>
      </c>
      <c r="S569" s="11">
        <v>2807</v>
      </c>
      <c r="T569" s="11">
        <f>ABS(Table1[[#This Row],[Prod]]-Table1[[#This Row],[Planned]])</f>
        <v>7</v>
      </c>
      <c r="U569" s="213">
        <f>IF(ABS(Table1[[#This Row],[Prod]]-Table1[[#This Row],[Planned]])&gt;Table1[[#This Row],[Planned]],0,IF(Table1[[#This Row],[Planned]]=0,0,1-ABS(Table1[[#This Row],[Prod]]-Table1[[#This Row],[Planned]])/Table1[[#This Row],[Planned]]))</f>
        <v>0.99750000000000005</v>
      </c>
      <c r="V569" s="11"/>
      <c r="W569" s="11"/>
      <c r="X569" s="27">
        <v>2800</v>
      </c>
      <c r="Y569" s="11">
        <f>Table1[[#This Row],[Prod]]</f>
        <v>2807</v>
      </c>
      <c r="Z569" s="11">
        <f>ABS(Table1[[#This Row],[Prod2]]-Table1[[#This Row],[Plan Revised]])</f>
        <v>7</v>
      </c>
      <c r="AA569" s="213">
        <f>IF(ABS(Table1[[#This Row],[Prod2]]-Table1[[#This Row],[Plan Revised]])&gt;Table1[[#This Row],[Plan Revised]],0,IF(Table1[[#This Row],[Plan Revised]]=0,0,1-ABS(Table1[[#This Row],[Prod2]]-Table1[[#This Row],[Plan Revised]])/Table1[[#This Row],[Plan Revised]]))</f>
        <v>0.99750000000000005</v>
      </c>
      <c r="AB569" s="11"/>
      <c r="AC569" s="30"/>
      <c r="AD569"/>
      <c r="AF569"/>
    </row>
    <row r="570" spans="1:32">
      <c r="A570" s="15" t="str">
        <f>IF(Table1[Week]=WeekSel,"Yes","No")</f>
        <v>No</v>
      </c>
      <c r="B570" s="15" t="str">
        <f>IF((Table1[StartDate]&gt;=Date.GraphMin)*(Table1[StartDate]&lt;=Date.GraphMax)=1,"Yes","No")</f>
        <v>Yes</v>
      </c>
      <c r="C570" s="15" t="str">
        <f>IF(OR(Table1[[#This Row],[Site]]="FOOD MILLING",Table1[[#This Row],[Site]]="GODACO"), "No", "Yes")</f>
        <v>Yes</v>
      </c>
      <c r="D570" s="40">
        <f>MAX(DATE(Table1[Year],1,1),DATE(Table1[Year],1,1)-WEEKDAY(DATE(Table1[Year],1,1),2)+(Table1[WeekNum]-1)*7+1)</f>
        <v>44690</v>
      </c>
      <c r="E570" s="40">
        <f>MIN(DATE(Table1[Year]+1,1,0),DATE(Table1[Year],1,1)-WEEKDAY(DATE(Table1[Year],1,1),2)+Table1[WeekNum]*7)</f>
        <v>44696</v>
      </c>
      <c r="F570" s="15">
        <v>2022</v>
      </c>
      <c r="G570" s="15">
        <f t="shared" si="16"/>
        <v>5</v>
      </c>
      <c r="H570" s="15">
        <v>20</v>
      </c>
      <c r="I570" s="195" t="str">
        <f>"W" &amp;Table1[[#This Row],[WeekNum]]</f>
        <v>W20</v>
      </c>
      <c r="J570" s="195" t="str">
        <f t="shared" si="17"/>
        <v>22-W20</v>
      </c>
      <c r="K570" s="11" t="s">
        <v>662</v>
      </c>
      <c r="L570" s="11"/>
      <c r="M570" s="11" t="s">
        <v>72</v>
      </c>
      <c r="N570" s="11" t="s">
        <v>428</v>
      </c>
      <c r="O570" s="266" t="s">
        <v>374</v>
      </c>
      <c r="P570" s="11" t="s">
        <v>376</v>
      </c>
      <c r="Q570" s="11" t="s">
        <v>419</v>
      </c>
      <c r="R570" s="11">
        <v>5600</v>
      </c>
      <c r="S570" s="11">
        <v>2660</v>
      </c>
      <c r="T570" s="11">
        <f>ABS(Table1[[#This Row],[Prod]]-Table1[[#This Row],[Planned]])</f>
        <v>2940</v>
      </c>
      <c r="U570" s="213">
        <f>IF(ABS(Table1[[#This Row],[Prod]]-Table1[[#This Row],[Planned]])&gt;Table1[[#This Row],[Planned]],0,IF(Table1[[#This Row],[Planned]]=0,0,1-ABS(Table1[[#This Row],[Prod]]-Table1[[#This Row],[Planned]])/Table1[[#This Row],[Planned]]))</f>
        <v>0.47499999999999998</v>
      </c>
      <c r="V570" s="11"/>
      <c r="W570" s="11"/>
      <c r="X570" s="27">
        <v>3100</v>
      </c>
      <c r="Y570" s="11">
        <f>Table1[[#This Row],[Prod]]</f>
        <v>2660</v>
      </c>
      <c r="Z570" s="11">
        <f>ABS(Table1[[#This Row],[Prod2]]-Table1[[#This Row],[Plan Revised]])</f>
        <v>440</v>
      </c>
      <c r="AA570" s="213">
        <f>IF(ABS(Table1[[#This Row],[Prod2]]-Table1[[#This Row],[Plan Revised]])&gt;Table1[[#This Row],[Plan Revised]],0,IF(Table1[[#This Row],[Plan Revised]]=0,0,1-ABS(Table1[[#This Row],[Prod2]]-Table1[[#This Row],[Plan Revised]])/Table1[[#This Row],[Plan Revised]]))</f>
        <v>0.85806451612903223</v>
      </c>
      <c r="AB570" s="11"/>
      <c r="AC570" s="30"/>
      <c r="AD570"/>
      <c r="AF570"/>
    </row>
    <row r="571" spans="1:32">
      <c r="A571" s="15" t="str">
        <f>IF(Table1[Week]=WeekSel,"Yes","No")</f>
        <v>No</v>
      </c>
      <c r="B571" s="15" t="str">
        <f>IF((Table1[StartDate]&gt;=Date.GraphMin)*(Table1[StartDate]&lt;=Date.GraphMax)=1,"Yes","No")</f>
        <v>Yes</v>
      </c>
      <c r="C571" s="15" t="str">
        <f>IF(OR(Table1[[#This Row],[Site]]="FOOD MILLING",Table1[[#This Row],[Site]]="GODACO"), "No", "Yes")</f>
        <v>Yes</v>
      </c>
      <c r="D571" s="40">
        <f>MAX(DATE(Table1[Year],1,1),DATE(Table1[Year],1,1)-WEEKDAY(DATE(Table1[Year],1,1),2)+(Table1[WeekNum]-1)*7+1)</f>
        <v>44690</v>
      </c>
      <c r="E571" s="40">
        <f>MIN(DATE(Table1[Year]+1,1,0),DATE(Table1[Year],1,1)-WEEKDAY(DATE(Table1[Year],1,1),2)+Table1[WeekNum]*7)</f>
        <v>44696</v>
      </c>
      <c r="F571" s="15">
        <v>2022</v>
      </c>
      <c r="G571" s="15">
        <f t="shared" si="16"/>
        <v>5</v>
      </c>
      <c r="H571" s="15">
        <v>20</v>
      </c>
      <c r="I571" s="195" t="str">
        <f>"W" &amp;Table1[[#This Row],[WeekNum]]</f>
        <v>W20</v>
      </c>
      <c r="J571" s="195" t="str">
        <f t="shared" si="17"/>
        <v>22-W20</v>
      </c>
      <c r="K571" s="11" t="s">
        <v>663</v>
      </c>
      <c r="L571" s="11"/>
      <c r="M571" s="11" t="s">
        <v>72</v>
      </c>
      <c r="N571" s="11" t="s">
        <v>428</v>
      </c>
      <c r="O571" s="266" t="s">
        <v>374</v>
      </c>
      <c r="P571" s="11" t="s">
        <v>376</v>
      </c>
      <c r="Q571" s="11" t="s">
        <v>419</v>
      </c>
      <c r="R571" s="11">
        <v>2000</v>
      </c>
      <c r="S571" s="11">
        <v>2785</v>
      </c>
      <c r="T571" s="11">
        <f>ABS(Table1[[#This Row],[Prod]]-Table1[[#This Row],[Planned]])</f>
        <v>785</v>
      </c>
      <c r="U571" s="213">
        <f>IF(ABS(Table1[[#This Row],[Prod]]-Table1[[#This Row],[Planned]])&gt;Table1[[#This Row],[Planned]],0,IF(Table1[[#This Row],[Planned]]=0,0,1-ABS(Table1[[#This Row],[Prod]]-Table1[[#This Row],[Planned]])/Table1[[#This Row],[Planned]]))</f>
        <v>0.60749999999999993</v>
      </c>
      <c r="V571" s="11"/>
      <c r="W571" s="11"/>
      <c r="X571" s="27">
        <v>0</v>
      </c>
      <c r="Y571" s="11">
        <f>Table1[[#This Row],[Prod]]</f>
        <v>2785</v>
      </c>
      <c r="Z571" s="11">
        <f>ABS(Table1[[#This Row],[Prod2]]-Table1[[#This Row],[Plan Revised]])</f>
        <v>2785</v>
      </c>
      <c r="AA571" s="213">
        <f>IF(ABS(Table1[[#This Row],[Prod2]]-Table1[[#This Row],[Plan Revised]])&gt;Table1[[#This Row],[Plan Revised]],0,IF(Table1[[#This Row],[Plan Revised]]=0,0,1-ABS(Table1[[#This Row],[Prod2]]-Table1[[#This Row],[Plan Revised]])/Table1[[#This Row],[Plan Revised]]))</f>
        <v>0</v>
      </c>
      <c r="AB571" s="11"/>
      <c r="AC571" s="30"/>
      <c r="AD571"/>
      <c r="AF571"/>
    </row>
    <row r="572" spans="1:32">
      <c r="A572" s="15" t="str">
        <f>IF(Table1[Week]=WeekSel,"Yes","No")</f>
        <v>No</v>
      </c>
      <c r="B572" s="15" t="str">
        <f>IF((Table1[StartDate]&gt;=Date.GraphMin)*(Table1[StartDate]&lt;=Date.GraphMax)=1,"Yes","No")</f>
        <v>Yes</v>
      </c>
      <c r="C572" s="15" t="str">
        <f>IF(OR(Table1[[#This Row],[Site]]="FOOD MILLING",Table1[[#This Row],[Site]]="GODACO"), "No", "Yes")</f>
        <v>Yes</v>
      </c>
      <c r="D572" s="40">
        <f>MAX(DATE(Table1[Year],1,1),DATE(Table1[Year],1,1)-WEEKDAY(DATE(Table1[Year],1,1),2)+(Table1[WeekNum]-1)*7+1)</f>
        <v>44690</v>
      </c>
      <c r="E572" s="40">
        <f>MIN(DATE(Table1[Year]+1,1,0),DATE(Table1[Year],1,1)-WEEKDAY(DATE(Table1[Year],1,1),2)+Table1[WeekNum]*7)</f>
        <v>44696</v>
      </c>
      <c r="F572" s="15">
        <v>2022</v>
      </c>
      <c r="G572" s="15">
        <f t="shared" si="16"/>
        <v>5</v>
      </c>
      <c r="H572" s="15">
        <v>20</v>
      </c>
      <c r="I572" s="195" t="str">
        <f>"W" &amp;Table1[[#This Row],[WeekNum]]</f>
        <v>W20</v>
      </c>
      <c r="J572" s="195" t="str">
        <f t="shared" si="17"/>
        <v>22-W20</v>
      </c>
      <c r="K572" s="11" t="s">
        <v>663</v>
      </c>
      <c r="L572" s="11"/>
      <c r="M572" s="11" t="s">
        <v>72</v>
      </c>
      <c r="N572" s="11" t="s">
        <v>428</v>
      </c>
      <c r="O572" s="266" t="s">
        <v>374</v>
      </c>
      <c r="P572" s="11" t="s">
        <v>376</v>
      </c>
      <c r="Q572" s="11" t="s">
        <v>421</v>
      </c>
      <c r="R572" s="11">
        <v>0</v>
      </c>
      <c r="S572" s="11">
        <v>2785</v>
      </c>
      <c r="T572" s="11">
        <f>ABS(Table1[[#This Row],[Prod]]-Table1[[#This Row],[Planned]])</f>
        <v>2785</v>
      </c>
      <c r="U572" s="213">
        <f>IF(ABS(Table1[[#This Row],[Prod]]-Table1[[#This Row],[Planned]])&gt;Table1[[#This Row],[Planned]],0,IF(Table1[[#This Row],[Planned]]=0,0,1-ABS(Table1[[#This Row],[Prod]]-Table1[[#This Row],[Planned]])/Table1[[#This Row],[Planned]]))</f>
        <v>0</v>
      </c>
      <c r="V572" s="11"/>
      <c r="W572" s="11"/>
      <c r="X572" s="27">
        <v>2600</v>
      </c>
      <c r="Y572" s="11">
        <f>Table1[[#This Row],[Prod]]</f>
        <v>2785</v>
      </c>
      <c r="Z572" s="11">
        <f>ABS(Table1[[#This Row],[Prod2]]-Table1[[#This Row],[Plan Revised]])</f>
        <v>185</v>
      </c>
      <c r="AA572" s="213">
        <f>IF(ABS(Table1[[#This Row],[Prod2]]-Table1[[#This Row],[Plan Revised]])&gt;Table1[[#This Row],[Plan Revised]],0,IF(Table1[[#This Row],[Plan Revised]]=0,0,1-ABS(Table1[[#This Row],[Prod2]]-Table1[[#This Row],[Plan Revised]])/Table1[[#This Row],[Plan Revised]]))</f>
        <v>0.92884615384615388</v>
      </c>
      <c r="AB572" s="11"/>
      <c r="AC572" s="30"/>
      <c r="AD572"/>
      <c r="AF572"/>
    </row>
    <row r="573" spans="1:32">
      <c r="A573" s="15" t="str">
        <f>IF(Table1[Week]=WeekSel,"Yes","No")</f>
        <v>No</v>
      </c>
      <c r="B573" s="15" t="str">
        <f>IF((Table1[StartDate]&gt;=Date.GraphMin)*(Table1[StartDate]&lt;=Date.GraphMax)=1,"Yes","No")</f>
        <v>Yes</v>
      </c>
      <c r="C573" s="15" t="str">
        <f>IF(OR(Table1[[#This Row],[Site]]="FOOD MILLING",Table1[[#This Row],[Site]]="GODACO"), "No", "Yes")</f>
        <v>Yes</v>
      </c>
      <c r="D573" s="40">
        <f>MAX(DATE(Table1[Year],1,1),DATE(Table1[Year],1,1)-WEEKDAY(DATE(Table1[Year],1,1),2)+(Table1[WeekNum]-1)*7+1)</f>
        <v>44690</v>
      </c>
      <c r="E573" s="40">
        <f>MIN(DATE(Table1[Year]+1,1,0),DATE(Table1[Year],1,1)-WEEKDAY(DATE(Table1[Year],1,1),2)+Table1[WeekNum]*7)</f>
        <v>44696</v>
      </c>
      <c r="F573" s="15">
        <v>2022</v>
      </c>
      <c r="G573" s="15">
        <f t="shared" si="16"/>
        <v>5</v>
      </c>
      <c r="H573" s="15">
        <v>20</v>
      </c>
      <c r="I573" s="195" t="str">
        <f>"W" &amp;Table1[[#This Row],[WeekNum]]</f>
        <v>W20</v>
      </c>
      <c r="J573" s="195" t="str">
        <f t="shared" si="17"/>
        <v>22-W20</v>
      </c>
      <c r="K573" s="11" t="s">
        <v>664</v>
      </c>
      <c r="L573" s="11"/>
      <c r="M573" s="11" t="s">
        <v>72</v>
      </c>
      <c r="N573" s="11" t="s">
        <v>428</v>
      </c>
      <c r="O573" s="266" t="s">
        <v>374</v>
      </c>
      <c r="P573" s="11" t="s">
        <v>379</v>
      </c>
      <c r="Q573" s="11" t="s">
        <v>421</v>
      </c>
      <c r="R573" s="11">
        <v>2500</v>
      </c>
      <c r="S573" s="11">
        <v>2689.2000000000262</v>
      </c>
      <c r="T573" s="11">
        <f>ABS(Table1[[#This Row],[Prod]]-Table1[[#This Row],[Planned]])</f>
        <v>189.20000000002619</v>
      </c>
      <c r="U573" s="213">
        <f>IF(ABS(Table1[[#This Row],[Prod]]-Table1[[#This Row],[Planned]])&gt;Table1[[#This Row],[Planned]],0,IF(Table1[[#This Row],[Planned]]=0,0,1-ABS(Table1[[#This Row],[Prod]]-Table1[[#This Row],[Planned]])/Table1[[#This Row],[Planned]]))</f>
        <v>0.92431999999998948</v>
      </c>
      <c r="V573" s="11"/>
      <c r="W573" s="11"/>
      <c r="X573" s="27">
        <v>2500</v>
      </c>
      <c r="Y573" s="11">
        <f>Table1[[#This Row],[Prod]]</f>
        <v>2689.2000000000262</v>
      </c>
      <c r="Z573" s="11">
        <f>ABS(Table1[[#This Row],[Prod2]]-Table1[[#This Row],[Plan Revised]])</f>
        <v>189.20000000002619</v>
      </c>
      <c r="AA573" s="213">
        <f>IF(ABS(Table1[[#This Row],[Prod2]]-Table1[[#This Row],[Plan Revised]])&gt;Table1[[#This Row],[Plan Revised]],0,IF(Table1[[#This Row],[Plan Revised]]=0,0,1-ABS(Table1[[#This Row],[Prod2]]-Table1[[#This Row],[Plan Revised]])/Table1[[#This Row],[Plan Revised]]))</f>
        <v>0.92431999999998948</v>
      </c>
      <c r="AB573" s="11"/>
      <c r="AC573" s="30"/>
      <c r="AD573"/>
      <c r="AF573"/>
    </row>
    <row r="574" spans="1:32">
      <c r="A574" s="15" t="str">
        <f>IF(Table1[Week]=WeekSel,"Yes","No")</f>
        <v>No</v>
      </c>
      <c r="B574" s="15" t="str">
        <f>IF((Table1[StartDate]&gt;=Date.GraphMin)*(Table1[StartDate]&lt;=Date.GraphMax)=1,"Yes","No")</f>
        <v>Yes</v>
      </c>
      <c r="C574" s="15" t="str">
        <f>IF(OR(Table1[[#This Row],[Site]]="FOOD MILLING",Table1[[#This Row],[Site]]="GODACO"), "No", "Yes")</f>
        <v>Yes</v>
      </c>
      <c r="D574" s="40">
        <f>MAX(DATE(Table1[Year],1,1),DATE(Table1[Year],1,1)-WEEKDAY(DATE(Table1[Year],1,1),2)+(Table1[WeekNum]-1)*7+1)</f>
        <v>44690</v>
      </c>
      <c r="E574" s="40">
        <f>MIN(DATE(Table1[Year]+1,1,0),DATE(Table1[Year],1,1)-WEEKDAY(DATE(Table1[Year],1,1),2)+Table1[WeekNum]*7)</f>
        <v>44696</v>
      </c>
      <c r="F574" s="15">
        <v>2022</v>
      </c>
      <c r="G574" s="15">
        <f t="shared" si="16"/>
        <v>5</v>
      </c>
      <c r="H574" s="15">
        <v>20</v>
      </c>
      <c r="I574" s="195" t="str">
        <f>"W" &amp;Table1[[#This Row],[WeekNum]]</f>
        <v>W20</v>
      </c>
      <c r="J574" s="195" t="str">
        <f t="shared" si="17"/>
        <v>22-W20</v>
      </c>
      <c r="K574" s="11" t="s">
        <v>665</v>
      </c>
      <c r="L574" s="11"/>
      <c r="M574" s="11" t="s">
        <v>72</v>
      </c>
      <c r="N574" s="11" t="s">
        <v>428</v>
      </c>
      <c r="O574" s="266" t="s">
        <v>374</v>
      </c>
      <c r="P574" s="11" t="s">
        <v>379</v>
      </c>
      <c r="Q574" s="11" t="s">
        <v>421</v>
      </c>
      <c r="R574" s="11">
        <v>2500</v>
      </c>
      <c r="S574" s="11">
        <v>2738.5</v>
      </c>
      <c r="T574" s="11">
        <f>ABS(Table1[[#This Row],[Prod]]-Table1[[#This Row],[Planned]])</f>
        <v>238.5</v>
      </c>
      <c r="U574" s="213">
        <f>IF(ABS(Table1[[#This Row],[Prod]]-Table1[[#This Row],[Planned]])&gt;Table1[[#This Row],[Planned]],0,IF(Table1[[#This Row],[Planned]]=0,0,1-ABS(Table1[[#This Row],[Prod]]-Table1[[#This Row],[Planned]])/Table1[[#This Row],[Planned]]))</f>
        <v>0.90459999999999996</v>
      </c>
      <c r="V574" s="11"/>
      <c r="W574" s="11"/>
      <c r="X574" s="27">
        <v>2500</v>
      </c>
      <c r="Y574" s="11">
        <f>Table1[[#This Row],[Prod]]</f>
        <v>2738.5</v>
      </c>
      <c r="Z574" s="11">
        <f>ABS(Table1[[#This Row],[Prod2]]-Table1[[#This Row],[Plan Revised]])</f>
        <v>238.5</v>
      </c>
      <c r="AA574" s="213">
        <f>IF(ABS(Table1[[#This Row],[Prod2]]-Table1[[#This Row],[Plan Revised]])&gt;Table1[[#This Row],[Plan Revised]],0,IF(Table1[[#This Row],[Plan Revised]]=0,0,1-ABS(Table1[[#This Row],[Prod2]]-Table1[[#This Row],[Plan Revised]])/Table1[[#This Row],[Plan Revised]]))</f>
        <v>0.90459999999999996</v>
      </c>
      <c r="AB574" s="11"/>
      <c r="AC574" s="30"/>
      <c r="AD574"/>
      <c r="AF574"/>
    </row>
    <row r="575" spans="1:32">
      <c r="A575" s="15" t="str">
        <f>IF(Table1[Week]=WeekSel,"Yes","No")</f>
        <v>No</v>
      </c>
      <c r="B575" s="15" t="str">
        <f>IF((Table1[StartDate]&gt;=Date.GraphMin)*(Table1[StartDate]&lt;=Date.GraphMax)=1,"Yes","No")</f>
        <v>Yes</v>
      </c>
      <c r="C575" s="15" t="str">
        <f>IF(OR(Table1[[#This Row],[Site]]="FOOD MILLING",Table1[[#This Row],[Site]]="GODACO"), "No", "Yes")</f>
        <v>Yes</v>
      </c>
      <c r="D575" s="40">
        <f>MAX(DATE(Table1[Year],1,1),DATE(Table1[Year],1,1)-WEEKDAY(DATE(Table1[Year],1,1),2)+(Table1[WeekNum]-1)*7+1)</f>
        <v>44690</v>
      </c>
      <c r="E575" s="40">
        <f>MIN(DATE(Table1[Year]+1,1,0),DATE(Table1[Year],1,1)-WEEKDAY(DATE(Table1[Year],1,1),2)+Table1[WeekNum]*7)</f>
        <v>44696</v>
      </c>
      <c r="F575" s="15">
        <v>2022</v>
      </c>
      <c r="G575" s="15">
        <f t="shared" si="16"/>
        <v>5</v>
      </c>
      <c r="H575" s="15">
        <v>20</v>
      </c>
      <c r="I575" s="195" t="str">
        <f>"W" &amp;Table1[[#This Row],[WeekNum]]</f>
        <v>W20</v>
      </c>
      <c r="J575" s="195" t="str">
        <f t="shared" si="17"/>
        <v>22-W20</v>
      </c>
      <c r="K575" s="11" t="s">
        <v>666</v>
      </c>
      <c r="L575" s="11"/>
      <c r="M575" s="11" t="s">
        <v>72</v>
      </c>
      <c r="N575" s="11" t="s">
        <v>428</v>
      </c>
      <c r="O575" s="266" t="s">
        <v>374</v>
      </c>
      <c r="P575" s="11" t="s">
        <v>379</v>
      </c>
      <c r="Q575" s="11" t="s">
        <v>421</v>
      </c>
      <c r="R575" s="11">
        <v>7500</v>
      </c>
      <c r="S575" s="11">
        <v>5045</v>
      </c>
      <c r="T575" s="11">
        <f>ABS(Table1[[#This Row],[Prod]]-Table1[[#This Row],[Planned]])</f>
        <v>2455</v>
      </c>
      <c r="U575" s="213">
        <f>IF(ABS(Table1[[#This Row],[Prod]]-Table1[[#This Row],[Planned]])&gt;Table1[[#This Row],[Planned]],0,IF(Table1[[#This Row],[Planned]]=0,0,1-ABS(Table1[[#This Row],[Prod]]-Table1[[#This Row],[Planned]])/Table1[[#This Row],[Planned]]))</f>
        <v>0.67266666666666675</v>
      </c>
      <c r="V575" s="11"/>
      <c r="W575" s="11"/>
      <c r="X575" s="27">
        <v>5000</v>
      </c>
      <c r="Y575" s="11">
        <f>Table1[[#This Row],[Prod]]</f>
        <v>5045</v>
      </c>
      <c r="Z575" s="11">
        <f>ABS(Table1[[#This Row],[Prod2]]-Table1[[#This Row],[Plan Revised]])</f>
        <v>45</v>
      </c>
      <c r="AA575" s="213">
        <f>IF(ABS(Table1[[#This Row],[Prod2]]-Table1[[#This Row],[Plan Revised]])&gt;Table1[[#This Row],[Plan Revised]],0,IF(Table1[[#This Row],[Plan Revised]]=0,0,1-ABS(Table1[[#This Row],[Prod2]]-Table1[[#This Row],[Plan Revised]])/Table1[[#This Row],[Plan Revised]]))</f>
        <v>0.99099999999999999</v>
      </c>
      <c r="AB575" s="11"/>
      <c r="AC575" s="30"/>
      <c r="AD575"/>
      <c r="AF575"/>
    </row>
    <row r="576" spans="1:32">
      <c r="A576" s="15" t="str">
        <f>IF(Table1[Week]=WeekSel,"Yes","No")</f>
        <v>No</v>
      </c>
      <c r="B576" s="15" t="str">
        <f>IF((Table1[StartDate]&gt;=Date.GraphMin)*(Table1[StartDate]&lt;=Date.GraphMax)=1,"Yes","No")</f>
        <v>Yes</v>
      </c>
      <c r="C576" s="15" t="str">
        <f>IF(OR(Table1[[#This Row],[Site]]="FOOD MILLING",Table1[[#This Row],[Site]]="GODACO"), "No", "Yes")</f>
        <v>Yes</v>
      </c>
      <c r="D576" s="40">
        <f>MAX(DATE(Table1[Year],1,1),DATE(Table1[Year],1,1)-WEEKDAY(DATE(Table1[Year],1,1),2)+(Table1[WeekNum]-1)*7+1)</f>
        <v>44690</v>
      </c>
      <c r="E576" s="40">
        <f>MIN(DATE(Table1[Year]+1,1,0),DATE(Table1[Year],1,1)-WEEKDAY(DATE(Table1[Year],1,1),2)+Table1[WeekNum]*7)</f>
        <v>44696</v>
      </c>
      <c r="F576" s="15">
        <v>2022</v>
      </c>
      <c r="G576" s="15">
        <f t="shared" si="16"/>
        <v>5</v>
      </c>
      <c r="H576" s="15">
        <v>20</v>
      </c>
      <c r="I576" s="195" t="str">
        <f>"W" &amp;Table1[[#This Row],[WeekNum]]</f>
        <v>W20</v>
      </c>
      <c r="J576" s="195" t="str">
        <f t="shared" si="17"/>
        <v>22-W20</v>
      </c>
      <c r="K576" s="11" t="s">
        <v>667</v>
      </c>
      <c r="L576" s="11"/>
      <c r="M576" s="11" t="s">
        <v>72</v>
      </c>
      <c r="N576" s="11" t="s">
        <v>428</v>
      </c>
      <c r="O576" s="266" t="s">
        <v>374</v>
      </c>
      <c r="P576" s="11" t="s">
        <v>375</v>
      </c>
      <c r="Q576" s="11" t="s">
        <v>421</v>
      </c>
      <c r="R576" s="11">
        <v>7200</v>
      </c>
      <c r="S576" s="11">
        <v>6796.5</v>
      </c>
      <c r="T576" s="11">
        <f>ABS(Table1[[#This Row],[Prod]]-Table1[[#This Row],[Planned]])</f>
        <v>403.5</v>
      </c>
      <c r="U576" s="213">
        <f>IF(ABS(Table1[[#This Row],[Prod]]-Table1[[#This Row],[Planned]])&gt;Table1[[#This Row],[Planned]],0,IF(Table1[[#This Row],[Planned]]=0,0,1-ABS(Table1[[#This Row],[Prod]]-Table1[[#This Row],[Planned]])/Table1[[#This Row],[Planned]]))</f>
        <v>0.94395833333333334</v>
      </c>
      <c r="V576" s="11"/>
      <c r="W576" s="11"/>
      <c r="X576" s="27">
        <v>7200</v>
      </c>
      <c r="Y576" s="11">
        <f>Table1[[#This Row],[Prod]]</f>
        <v>6796.5</v>
      </c>
      <c r="Z576" s="11">
        <f>ABS(Table1[[#This Row],[Prod2]]-Table1[[#This Row],[Plan Revised]])</f>
        <v>403.5</v>
      </c>
      <c r="AA576" s="213">
        <f>IF(ABS(Table1[[#This Row],[Prod2]]-Table1[[#This Row],[Plan Revised]])&gt;Table1[[#This Row],[Plan Revised]],0,IF(Table1[[#This Row],[Plan Revised]]=0,0,1-ABS(Table1[[#This Row],[Prod2]]-Table1[[#This Row],[Plan Revised]])/Table1[[#This Row],[Plan Revised]]))</f>
        <v>0.94395833333333334</v>
      </c>
      <c r="AB576" s="11"/>
      <c r="AC576" s="30"/>
      <c r="AD576"/>
      <c r="AF576"/>
    </row>
    <row r="577" spans="1:32">
      <c r="A577" s="15" t="str">
        <f>IF(Table1[Week]=WeekSel,"Yes","No")</f>
        <v>No</v>
      </c>
      <c r="B577" s="15" t="str">
        <f>IF((Table1[StartDate]&gt;=Date.GraphMin)*(Table1[StartDate]&lt;=Date.GraphMax)=1,"Yes","No")</f>
        <v>Yes</v>
      </c>
      <c r="C577" s="15" t="str">
        <f>IF(OR(Table1[[#This Row],[Site]]="FOOD MILLING",Table1[[#This Row],[Site]]="GODACO"), "No", "Yes")</f>
        <v>Yes</v>
      </c>
      <c r="D577" s="40">
        <f>MAX(DATE(Table1[Year],1,1),DATE(Table1[Year],1,1)-WEEKDAY(DATE(Table1[Year],1,1),2)+(Table1[WeekNum]-1)*7+1)</f>
        <v>44690</v>
      </c>
      <c r="E577" s="40">
        <f>MIN(DATE(Table1[Year]+1,1,0),DATE(Table1[Year],1,1)-WEEKDAY(DATE(Table1[Year],1,1),2)+Table1[WeekNum]*7)</f>
        <v>44696</v>
      </c>
      <c r="F577" s="15">
        <v>2022</v>
      </c>
      <c r="G577" s="15">
        <f t="shared" si="16"/>
        <v>5</v>
      </c>
      <c r="H577" s="15">
        <v>20</v>
      </c>
      <c r="I577" s="195" t="str">
        <f>"W" &amp;Table1[[#This Row],[WeekNum]]</f>
        <v>W20</v>
      </c>
      <c r="J577" s="195" t="str">
        <f t="shared" si="17"/>
        <v>22-W20</v>
      </c>
      <c r="K577" s="11" t="s">
        <v>668</v>
      </c>
      <c r="L577" s="11"/>
      <c r="M577" s="11" t="s">
        <v>72</v>
      </c>
      <c r="N577" s="11" t="s">
        <v>428</v>
      </c>
      <c r="O577" s="266" t="s">
        <v>374</v>
      </c>
      <c r="P577" s="11" t="s">
        <v>375</v>
      </c>
      <c r="Q577" s="11" t="s">
        <v>421</v>
      </c>
      <c r="R577" s="11">
        <v>7200</v>
      </c>
      <c r="S577" s="11">
        <v>6365.6</v>
      </c>
      <c r="T577" s="11">
        <f>ABS(Table1[[#This Row],[Prod]]-Table1[[#This Row],[Planned]])</f>
        <v>834.39999999999964</v>
      </c>
      <c r="U577" s="213">
        <f>IF(ABS(Table1[[#This Row],[Prod]]-Table1[[#This Row],[Planned]])&gt;Table1[[#This Row],[Planned]],0,IF(Table1[[#This Row],[Planned]]=0,0,1-ABS(Table1[[#This Row],[Prod]]-Table1[[#This Row],[Planned]])/Table1[[#This Row],[Planned]]))</f>
        <v>0.88411111111111118</v>
      </c>
      <c r="V577" s="11"/>
      <c r="W577" s="11"/>
      <c r="X577" s="27">
        <v>7200</v>
      </c>
      <c r="Y577" s="11">
        <f>Table1[[#This Row],[Prod]]</f>
        <v>6365.6</v>
      </c>
      <c r="Z577" s="11">
        <f>ABS(Table1[[#This Row],[Prod2]]-Table1[[#This Row],[Plan Revised]])</f>
        <v>834.39999999999964</v>
      </c>
      <c r="AA577" s="213">
        <f>IF(ABS(Table1[[#This Row],[Prod2]]-Table1[[#This Row],[Plan Revised]])&gt;Table1[[#This Row],[Plan Revised]],0,IF(Table1[[#This Row],[Plan Revised]]=0,0,1-ABS(Table1[[#This Row],[Prod2]]-Table1[[#This Row],[Plan Revised]])/Table1[[#This Row],[Plan Revised]]))</f>
        <v>0.88411111111111118</v>
      </c>
      <c r="AB577" s="11"/>
      <c r="AC577" s="30"/>
      <c r="AD577"/>
      <c r="AF577"/>
    </row>
    <row r="578" spans="1:32">
      <c r="A578" s="15" t="str">
        <f>IF(Table1[Week]=WeekSel,"Yes","No")</f>
        <v>No</v>
      </c>
      <c r="B578" s="15" t="str">
        <f>IF((Table1[StartDate]&gt;=Date.GraphMin)*(Table1[StartDate]&lt;=Date.GraphMax)=1,"Yes","No")</f>
        <v>Yes</v>
      </c>
      <c r="C578" s="15" t="str">
        <f>IF(OR(Table1[[#This Row],[Site]]="FOOD MILLING",Table1[[#This Row],[Site]]="GODACO"), "No", "Yes")</f>
        <v>Yes</v>
      </c>
      <c r="D578" s="40">
        <f>MAX(DATE(Table1[Year],1,1),DATE(Table1[Year],1,1)-WEEKDAY(DATE(Table1[Year],1,1),2)+(Table1[WeekNum]-1)*7+1)</f>
        <v>44690</v>
      </c>
      <c r="E578" s="40">
        <f>MIN(DATE(Table1[Year]+1,1,0),DATE(Table1[Year],1,1)-WEEKDAY(DATE(Table1[Year],1,1),2)+Table1[WeekNum]*7)</f>
        <v>44696</v>
      </c>
      <c r="F578" s="15">
        <v>2022</v>
      </c>
      <c r="G578" s="15">
        <f t="shared" ref="G578:G641" si="18">MONTH(DATE(F578,1,H578*7-2)-WEEKDAY(DATE(H578,1,2)))</f>
        <v>5</v>
      </c>
      <c r="H578" s="15">
        <v>20</v>
      </c>
      <c r="I578" s="195" t="str">
        <f>"W" &amp;Table1[[#This Row],[WeekNum]]</f>
        <v>W20</v>
      </c>
      <c r="J578" s="195" t="str">
        <f t="shared" ref="J578:J641" si="19">RIGHT(F578,2)&amp;"-"&amp;TEXT(H578,"W00")</f>
        <v>22-W20</v>
      </c>
      <c r="K578" s="11" t="s">
        <v>669</v>
      </c>
      <c r="L578" s="11"/>
      <c r="M578" s="11" t="s">
        <v>72</v>
      </c>
      <c r="N578" s="11" t="s">
        <v>428</v>
      </c>
      <c r="O578" s="266" t="s">
        <v>374</v>
      </c>
      <c r="P578" s="11" t="s">
        <v>375</v>
      </c>
      <c r="Q578" s="11" t="s">
        <v>421</v>
      </c>
      <c r="R578" s="11">
        <v>0</v>
      </c>
      <c r="S578" s="11">
        <v>0</v>
      </c>
      <c r="T578" s="11">
        <f>ABS(Table1[[#This Row],[Prod]]-Table1[[#This Row],[Planned]])</f>
        <v>0</v>
      </c>
      <c r="U578" s="213">
        <f>IF(ABS(Table1[[#This Row],[Prod]]-Table1[[#This Row],[Planned]])&gt;Table1[[#This Row],[Planned]],0,IF(Table1[[#This Row],[Planned]]=0,0,1-ABS(Table1[[#This Row],[Prod]]-Table1[[#This Row],[Planned]])/Table1[[#This Row],[Planned]]))</f>
        <v>0</v>
      </c>
      <c r="V578" s="11"/>
      <c r="W578" s="11"/>
      <c r="X578" s="27">
        <v>0</v>
      </c>
      <c r="Y578" s="11">
        <f>Table1[[#This Row],[Prod]]</f>
        <v>0</v>
      </c>
      <c r="Z578" s="11">
        <f>ABS(Table1[[#This Row],[Prod2]]-Table1[[#This Row],[Plan Revised]])</f>
        <v>0</v>
      </c>
      <c r="AA578" s="213">
        <f>IF(ABS(Table1[[#This Row],[Prod2]]-Table1[[#This Row],[Plan Revised]])&gt;Table1[[#This Row],[Plan Revised]],0,IF(Table1[[#This Row],[Plan Revised]]=0,0,1-ABS(Table1[[#This Row],[Prod2]]-Table1[[#This Row],[Plan Revised]])/Table1[[#This Row],[Plan Revised]]))</f>
        <v>0</v>
      </c>
      <c r="AB578" s="11"/>
      <c r="AC578" s="30"/>
      <c r="AD578"/>
      <c r="AF578"/>
    </row>
    <row r="579" spans="1:32">
      <c r="A579" s="15" t="str">
        <f>IF(Table1[Week]=WeekSel,"Yes","No")</f>
        <v>No</v>
      </c>
      <c r="B579" s="15" t="str">
        <f>IF((Table1[StartDate]&gt;=Date.GraphMin)*(Table1[StartDate]&lt;=Date.GraphMax)=1,"Yes","No")</f>
        <v>Yes</v>
      </c>
      <c r="C579" s="15" t="str">
        <f>IF(OR(Table1[[#This Row],[Site]]="FOOD MILLING",Table1[[#This Row],[Site]]="GODACO"), "No", "Yes")</f>
        <v>Yes</v>
      </c>
      <c r="D579" s="40">
        <f>MAX(DATE(Table1[Year],1,1),DATE(Table1[Year],1,1)-WEEKDAY(DATE(Table1[Year],1,1),2)+(Table1[WeekNum]-1)*7+1)</f>
        <v>44690</v>
      </c>
      <c r="E579" s="40">
        <f>MIN(DATE(Table1[Year]+1,1,0),DATE(Table1[Year],1,1)-WEEKDAY(DATE(Table1[Year],1,1),2)+Table1[WeekNum]*7)</f>
        <v>44696</v>
      </c>
      <c r="F579" s="15">
        <v>2022</v>
      </c>
      <c r="G579" s="15">
        <f t="shared" si="18"/>
        <v>5</v>
      </c>
      <c r="H579" s="15">
        <v>20</v>
      </c>
      <c r="I579" s="195" t="str">
        <f>"W" &amp;Table1[[#This Row],[WeekNum]]</f>
        <v>W20</v>
      </c>
      <c r="J579" s="195" t="str">
        <f t="shared" si="19"/>
        <v>22-W20</v>
      </c>
      <c r="K579" s="11" t="s">
        <v>670</v>
      </c>
      <c r="L579" s="11"/>
      <c r="M579" s="11" t="s">
        <v>72</v>
      </c>
      <c r="N579" s="11" t="s">
        <v>428</v>
      </c>
      <c r="O579" s="266" t="s">
        <v>374</v>
      </c>
      <c r="P579" s="11" t="s">
        <v>375</v>
      </c>
      <c r="Q579" s="11" t="s">
        <v>421</v>
      </c>
      <c r="R579" s="11"/>
      <c r="S579" s="11">
        <v>0</v>
      </c>
      <c r="T579" s="11">
        <f>ABS(Table1[[#This Row],[Prod]]-Table1[[#This Row],[Planned]])</f>
        <v>0</v>
      </c>
      <c r="U579" s="213">
        <f>IF(ABS(Table1[[#This Row],[Prod]]-Table1[[#This Row],[Planned]])&gt;Table1[[#This Row],[Planned]],0,IF(Table1[[#This Row],[Planned]]=0,0,1-ABS(Table1[[#This Row],[Prod]]-Table1[[#This Row],[Planned]])/Table1[[#This Row],[Planned]]))</f>
        <v>0</v>
      </c>
      <c r="V579" s="11"/>
      <c r="W579" s="11"/>
      <c r="X579" s="27"/>
      <c r="Y579" s="11">
        <f>Table1[[#This Row],[Prod]]</f>
        <v>0</v>
      </c>
      <c r="Z579" s="11">
        <f>ABS(Table1[[#This Row],[Prod2]]-Table1[[#This Row],[Plan Revised]])</f>
        <v>0</v>
      </c>
      <c r="AA579" s="213">
        <f>IF(ABS(Table1[[#This Row],[Prod2]]-Table1[[#This Row],[Plan Revised]])&gt;Table1[[#This Row],[Plan Revised]],0,IF(Table1[[#This Row],[Plan Revised]]=0,0,1-ABS(Table1[[#This Row],[Prod2]]-Table1[[#This Row],[Plan Revised]])/Table1[[#This Row],[Plan Revised]]))</f>
        <v>0</v>
      </c>
      <c r="AB579" s="11"/>
      <c r="AC579" s="30"/>
      <c r="AD579"/>
      <c r="AF579"/>
    </row>
    <row r="580" spans="1:32">
      <c r="A580" s="15" t="str">
        <f>IF(Table1[Week]=WeekSel,"Yes","No")</f>
        <v>No</v>
      </c>
      <c r="B580" s="15" t="str">
        <f>IF((Table1[StartDate]&gt;=Date.GraphMin)*(Table1[StartDate]&lt;=Date.GraphMax)=1,"Yes","No")</f>
        <v>Yes</v>
      </c>
      <c r="C580" s="15" t="str">
        <f>IF(OR(Table1[[#This Row],[Site]]="FOOD MILLING",Table1[[#This Row],[Site]]="GODACO"), "No", "Yes")</f>
        <v>Yes</v>
      </c>
      <c r="D580" s="40">
        <f>MAX(DATE(Table1[Year],1,1),DATE(Table1[Year],1,1)-WEEKDAY(DATE(Table1[Year],1,1),2)+(Table1[WeekNum]-1)*7+1)</f>
        <v>44690</v>
      </c>
      <c r="E580" s="40">
        <f>MIN(DATE(Table1[Year]+1,1,0),DATE(Table1[Year],1,1)-WEEKDAY(DATE(Table1[Year],1,1),2)+Table1[WeekNum]*7)</f>
        <v>44696</v>
      </c>
      <c r="F580" s="15">
        <v>2022</v>
      </c>
      <c r="G580" s="15">
        <f t="shared" si="18"/>
        <v>5</v>
      </c>
      <c r="H580" s="15">
        <v>20</v>
      </c>
      <c r="I580" s="195" t="str">
        <f>"W" &amp;Table1[[#This Row],[WeekNum]]</f>
        <v>W20</v>
      </c>
      <c r="J580" s="195" t="str">
        <f t="shared" si="19"/>
        <v>22-W20</v>
      </c>
      <c r="K580" s="11" t="s">
        <v>671</v>
      </c>
      <c r="L580" s="11"/>
      <c r="M580" s="11" t="s">
        <v>72</v>
      </c>
      <c r="N580" s="11" t="s">
        <v>428</v>
      </c>
      <c r="O580" s="266" t="s">
        <v>374</v>
      </c>
      <c r="P580" s="11" t="s">
        <v>375</v>
      </c>
      <c r="Q580" s="11" t="s">
        <v>421</v>
      </c>
      <c r="R580" s="11"/>
      <c r="S580" s="11">
        <v>0</v>
      </c>
      <c r="T580" s="11">
        <f>ABS(Table1[[#This Row],[Prod]]-Table1[[#This Row],[Planned]])</f>
        <v>0</v>
      </c>
      <c r="U580" s="213">
        <f>IF(ABS(Table1[[#This Row],[Prod]]-Table1[[#This Row],[Planned]])&gt;Table1[[#This Row],[Planned]],0,IF(Table1[[#This Row],[Planned]]=0,0,1-ABS(Table1[[#This Row],[Prod]]-Table1[[#This Row],[Planned]])/Table1[[#This Row],[Planned]]))</f>
        <v>0</v>
      </c>
      <c r="V580" s="11"/>
      <c r="W580" s="11"/>
      <c r="X580" s="27"/>
      <c r="Y580" s="11">
        <f>Table1[[#This Row],[Prod]]</f>
        <v>0</v>
      </c>
      <c r="Z580" s="11">
        <f>ABS(Table1[[#This Row],[Prod2]]-Table1[[#This Row],[Plan Revised]])</f>
        <v>0</v>
      </c>
      <c r="AA580" s="213">
        <f>IF(ABS(Table1[[#This Row],[Prod2]]-Table1[[#This Row],[Plan Revised]])&gt;Table1[[#This Row],[Plan Revised]],0,IF(Table1[[#This Row],[Plan Revised]]=0,0,1-ABS(Table1[[#This Row],[Prod2]]-Table1[[#This Row],[Plan Revised]])/Table1[[#This Row],[Plan Revised]]))</f>
        <v>0</v>
      </c>
      <c r="AB580" s="11"/>
      <c r="AC580" s="30"/>
      <c r="AD580"/>
      <c r="AF580"/>
    </row>
    <row r="581" spans="1:32">
      <c r="A581" s="15" t="str">
        <f>IF(Table1[Week]=WeekSel,"Yes","No")</f>
        <v>No</v>
      </c>
      <c r="B581" s="15" t="str">
        <f>IF((Table1[StartDate]&gt;=Date.GraphMin)*(Table1[StartDate]&lt;=Date.GraphMax)=1,"Yes","No")</f>
        <v>Yes</v>
      </c>
      <c r="C581" s="15" t="str">
        <f>IF(OR(Table1[[#This Row],[Site]]="FOOD MILLING",Table1[[#This Row],[Site]]="GODACO"), "No", "Yes")</f>
        <v>Yes</v>
      </c>
      <c r="D581" s="40">
        <f>MAX(DATE(Table1[Year],1,1),DATE(Table1[Year],1,1)-WEEKDAY(DATE(Table1[Year],1,1),2)+(Table1[WeekNum]-1)*7+1)</f>
        <v>44690</v>
      </c>
      <c r="E581" s="40">
        <f>MIN(DATE(Table1[Year]+1,1,0),DATE(Table1[Year],1,1)-WEEKDAY(DATE(Table1[Year],1,1),2)+Table1[WeekNum]*7)</f>
        <v>44696</v>
      </c>
      <c r="F581" s="15">
        <v>2022</v>
      </c>
      <c r="G581" s="15">
        <f t="shared" si="18"/>
        <v>5</v>
      </c>
      <c r="H581" s="15">
        <v>20</v>
      </c>
      <c r="I581" s="195" t="str">
        <f>"W" &amp;Table1[[#This Row],[WeekNum]]</f>
        <v>W20</v>
      </c>
      <c r="J581" s="195" t="str">
        <f t="shared" si="19"/>
        <v>22-W20</v>
      </c>
      <c r="K581" s="11" t="s">
        <v>672</v>
      </c>
      <c r="L581" s="11"/>
      <c r="M581" s="11" t="s">
        <v>72</v>
      </c>
      <c r="N581" s="11" t="s">
        <v>428</v>
      </c>
      <c r="O581" s="266" t="s">
        <v>372</v>
      </c>
      <c r="P581" s="11" t="s">
        <v>378</v>
      </c>
      <c r="Q581" s="11" t="s">
        <v>419</v>
      </c>
      <c r="R581" s="11">
        <v>2370</v>
      </c>
      <c r="S581" s="11">
        <v>0</v>
      </c>
      <c r="T581" s="11">
        <f>ABS(Table1[[#This Row],[Prod]]-Table1[[#This Row],[Planned]])</f>
        <v>2370</v>
      </c>
      <c r="U581" s="213">
        <f>IF(ABS(Table1[[#This Row],[Prod]]-Table1[[#This Row],[Planned]])&gt;Table1[[#This Row],[Planned]],0,IF(Table1[[#This Row],[Planned]]=0,0,1-ABS(Table1[[#This Row],[Prod]]-Table1[[#This Row],[Planned]])/Table1[[#This Row],[Planned]]))</f>
        <v>0</v>
      </c>
      <c r="V581" s="11"/>
      <c r="W581" s="11"/>
      <c r="X581" s="27">
        <v>0</v>
      </c>
      <c r="Y581" s="11">
        <f>Table1[[#This Row],[Prod]]</f>
        <v>0</v>
      </c>
      <c r="Z581" s="11">
        <f>ABS(Table1[[#This Row],[Prod2]]-Table1[[#This Row],[Plan Revised]])</f>
        <v>0</v>
      </c>
      <c r="AA581" s="213">
        <f>IF(ABS(Table1[[#This Row],[Prod2]]-Table1[[#This Row],[Plan Revised]])&gt;Table1[[#This Row],[Plan Revised]],0,IF(Table1[[#This Row],[Plan Revised]]=0,0,1-ABS(Table1[[#This Row],[Prod2]]-Table1[[#This Row],[Plan Revised]])/Table1[[#This Row],[Plan Revised]]))</f>
        <v>0</v>
      </c>
      <c r="AB581" s="11"/>
      <c r="AC581" s="30"/>
      <c r="AD581"/>
      <c r="AF581"/>
    </row>
    <row r="582" spans="1:32">
      <c r="A582" s="15" t="str">
        <f>IF(Table1[Week]=WeekSel,"Yes","No")</f>
        <v>No</v>
      </c>
      <c r="B582" s="15" t="str">
        <f>IF((Table1[StartDate]&gt;=Date.GraphMin)*(Table1[StartDate]&lt;=Date.GraphMax)=1,"Yes","No")</f>
        <v>Yes</v>
      </c>
      <c r="C582" s="15" t="str">
        <f>IF(OR(Table1[[#This Row],[Site]]="FOOD MILLING",Table1[[#This Row],[Site]]="GODACO"), "No", "Yes")</f>
        <v>Yes</v>
      </c>
      <c r="D582" s="40">
        <f>MAX(DATE(Table1[Year],1,1),DATE(Table1[Year],1,1)-WEEKDAY(DATE(Table1[Year],1,1),2)+(Table1[WeekNum]-1)*7+1)</f>
        <v>44690</v>
      </c>
      <c r="E582" s="40">
        <f>MIN(DATE(Table1[Year]+1,1,0),DATE(Table1[Year],1,1)-WEEKDAY(DATE(Table1[Year],1,1),2)+Table1[WeekNum]*7)</f>
        <v>44696</v>
      </c>
      <c r="F582" s="15">
        <v>2022</v>
      </c>
      <c r="G582" s="15">
        <f t="shared" si="18"/>
        <v>5</v>
      </c>
      <c r="H582" s="15">
        <v>20</v>
      </c>
      <c r="I582" s="195" t="str">
        <f>"W" &amp;Table1[[#This Row],[WeekNum]]</f>
        <v>W20</v>
      </c>
      <c r="J582" s="195" t="str">
        <f t="shared" si="19"/>
        <v>22-W20</v>
      </c>
      <c r="K582" s="11" t="s">
        <v>673</v>
      </c>
      <c r="L582" s="11"/>
      <c r="M582" s="11" t="s">
        <v>72</v>
      </c>
      <c r="N582" s="11" t="s">
        <v>428</v>
      </c>
      <c r="O582" s="266" t="s">
        <v>372</v>
      </c>
      <c r="P582" s="11" t="s">
        <v>378</v>
      </c>
      <c r="Q582" s="11" t="s">
        <v>419</v>
      </c>
      <c r="R582" s="11">
        <v>13200</v>
      </c>
      <c r="S582" s="11">
        <v>13822</v>
      </c>
      <c r="T582" s="11">
        <f>ABS(Table1[[#This Row],[Prod]]-Table1[[#This Row],[Planned]])</f>
        <v>622</v>
      </c>
      <c r="U582" s="213">
        <f>IF(ABS(Table1[[#This Row],[Prod]]-Table1[[#This Row],[Planned]])&gt;Table1[[#This Row],[Planned]],0,IF(Table1[[#This Row],[Planned]]=0,0,1-ABS(Table1[[#This Row],[Prod]]-Table1[[#This Row],[Planned]])/Table1[[#This Row],[Planned]]))</f>
        <v>0.95287878787878788</v>
      </c>
      <c r="V582" s="11"/>
      <c r="W582" s="11"/>
      <c r="X582" s="27">
        <v>11100</v>
      </c>
      <c r="Y582" s="11">
        <f>Table1[[#This Row],[Prod]]</f>
        <v>13822</v>
      </c>
      <c r="Z582" s="11">
        <f>ABS(Table1[[#This Row],[Prod2]]-Table1[[#This Row],[Plan Revised]])</f>
        <v>2722</v>
      </c>
      <c r="AA582" s="213">
        <f>IF(ABS(Table1[[#This Row],[Prod2]]-Table1[[#This Row],[Plan Revised]])&gt;Table1[[#This Row],[Plan Revised]],0,IF(Table1[[#This Row],[Plan Revised]]=0,0,1-ABS(Table1[[#This Row],[Prod2]]-Table1[[#This Row],[Plan Revised]])/Table1[[#This Row],[Plan Revised]]))</f>
        <v>0.75477477477477484</v>
      </c>
      <c r="AB582" s="11"/>
      <c r="AC582" s="30"/>
      <c r="AD582"/>
      <c r="AF582"/>
    </row>
    <row r="583" spans="1:32">
      <c r="A583" s="15" t="str">
        <f>IF(Table1[Week]=WeekSel,"Yes","No")</f>
        <v>No</v>
      </c>
      <c r="B583" s="15" t="str">
        <f>IF((Table1[StartDate]&gt;=Date.GraphMin)*(Table1[StartDate]&lt;=Date.GraphMax)=1,"Yes","No")</f>
        <v>Yes</v>
      </c>
      <c r="C583" s="15" t="str">
        <f>IF(OR(Table1[[#This Row],[Site]]="FOOD MILLING",Table1[[#This Row],[Site]]="GODACO"), "No", "Yes")</f>
        <v>Yes</v>
      </c>
      <c r="D583" s="40">
        <f>MAX(DATE(Table1[Year],1,1),DATE(Table1[Year],1,1)-WEEKDAY(DATE(Table1[Year],1,1),2)+(Table1[WeekNum]-1)*7+1)</f>
        <v>44690</v>
      </c>
      <c r="E583" s="40">
        <f>MIN(DATE(Table1[Year]+1,1,0),DATE(Table1[Year],1,1)-WEEKDAY(DATE(Table1[Year],1,1),2)+Table1[WeekNum]*7)</f>
        <v>44696</v>
      </c>
      <c r="F583" s="15">
        <v>2022</v>
      </c>
      <c r="G583" s="15">
        <f t="shared" si="18"/>
        <v>5</v>
      </c>
      <c r="H583" s="15">
        <v>20</v>
      </c>
      <c r="I583" s="195" t="str">
        <f>"W" &amp;Table1[[#This Row],[WeekNum]]</f>
        <v>W20</v>
      </c>
      <c r="J583" s="195" t="str">
        <f t="shared" si="19"/>
        <v>22-W20</v>
      </c>
      <c r="K583" s="11" t="s">
        <v>674</v>
      </c>
      <c r="L583" s="11"/>
      <c r="M583" s="11" t="s">
        <v>72</v>
      </c>
      <c r="N583" s="11" t="s">
        <v>428</v>
      </c>
      <c r="O583" s="266" t="s">
        <v>372</v>
      </c>
      <c r="P583" s="11" t="s">
        <v>378</v>
      </c>
      <c r="Q583" s="11" t="s">
        <v>419</v>
      </c>
      <c r="R583" s="11">
        <v>5600</v>
      </c>
      <c r="S583" s="11">
        <v>0</v>
      </c>
      <c r="T583" s="11">
        <f>ABS(Table1[[#This Row],[Prod]]-Table1[[#This Row],[Planned]])</f>
        <v>5600</v>
      </c>
      <c r="U583" s="213">
        <f>IF(ABS(Table1[[#This Row],[Prod]]-Table1[[#This Row],[Planned]])&gt;Table1[[#This Row],[Planned]],0,IF(Table1[[#This Row],[Planned]]=0,0,1-ABS(Table1[[#This Row],[Prod]]-Table1[[#This Row],[Planned]])/Table1[[#This Row],[Planned]]))</f>
        <v>0</v>
      </c>
      <c r="V583" s="11"/>
      <c r="W583" s="11"/>
      <c r="X583" s="27">
        <v>0</v>
      </c>
      <c r="Y583" s="11">
        <f>Table1[[#This Row],[Prod]]</f>
        <v>0</v>
      </c>
      <c r="Z583" s="11">
        <f>ABS(Table1[[#This Row],[Prod2]]-Table1[[#This Row],[Plan Revised]])</f>
        <v>0</v>
      </c>
      <c r="AA583" s="213">
        <f>IF(ABS(Table1[[#This Row],[Prod2]]-Table1[[#This Row],[Plan Revised]])&gt;Table1[[#This Row],[Plan Revised]],0,IF(Table1[[#This Row],[Plan Revised]]=0,0,1-ABS(Table1[[#This Row],[Prod2]]-Table1[[#This Row],[Plan Revised]])/Table1[[#This Row],[Plan Revised]]))</f>
        <v>0</v>
      </c>
      <c r="AB583" s="11"/>
      <c r="AC583" s="30"/>
      <c r="AD583"/>
      <c r="AF583"/>
    </row>
    <row r="584" spans="1:32">
      <c r="A584" s="15" t="str">
        <f>IF(Table1[Week]=WeekSel,"Yes","No")</f>
        <v>No</v>
      </c>
      <c r="B584" s="15" t="str">
        <f>IF((Table1[StartDate]&gt;=Date.GraphMin)*(Table1[StartDate]&lt;=Date.GraphMax)=1,"Yes","No")</f>
        <v>Yes</v>
      </c>
      <c r="C584" s="15" t="str">
        <f>IF(OR(Table1[[#This Row],[Site]]="FOOD MILLING",Table1[[#This Row],[Site]]="GODACO"), "No", "Yes")</f>
        <v>Yes</v>
      </c>
      <c r="D584" s="40">
        <f>MAX(DATE(Table1[Year],1,1),DATE(Table1[Year],1,1)-WEEKDAY(DATE(Table1[Year],1,1),2)+(Table1[WeekNum]-1)*7+1)</f>
        <v>44690</v>
      </c>
      <c r="E584" s="40">
        <f>MIN(DATE(Table1[Year]+1,1,0),DATE(Table1[Year],1,1)-WEEKDAY(DATE(Table1[Year],1,1),2)+Table1[WeekNum]*7)</f>
        <v>44696</v>
      </c>
      <c r="F584" s="15">
        <v>2022</v>
      </c>
      <c r="G584" s="15">
        <f t="shared" si="18"/>
        <v>5</v>
      </c>
      <c r="H584" s="15">
        <v>20</v>
      </c>
      <c r="I584" s="195" t="str">
        <f>"W" &amp;Table1[[#This Row],[WeekNum]]</f>
        <v>W20</v>
      </c>
      <c r="J584" s="195" t="str">
        <f t="shared" si="19"/>
        <v>22-W20</v>
      </c>
      <c r="K584" s="11" t="s">
        <v>675</v>
      </c>
      <c r="L584" s="11"/>
      <c r="M584" s="11" t="s">
        <v>72</v>
      </c>
      <c r="N584" s="11" t="s">
        <v>428</v>
      </c>
      <c r="O584" s="266" t="s">
        <v>372</v>
      </c>
      <c r="P584" s="11" t="s">
        <v>378</v>
      </c>
      <c r="Q584" s="11" t="s">
        <v>419</v>
      </c>
      <c r="R584" s="11">
        <v>0</v>
      </c>
      <c r="S584" s="11">
        <v>938.5</v>
      </c>
      <c r="T584" s="11">
        <f>ABS(Table1[[#This Row],[Prod]]-Table1[[#This Row],[Planned]])</f>
        <v>938.5</v>
      </c>
      <c r="U584" s="213">
        <f>IF(ABS(Table1[[#This Row],[Prod]]-Table1[[#This Row],[Planned]])&gt;Table1[[#This Row],[Planned]],0,IF(Table1[[#This Row],[Planned]]=0,0,1-ABS(Table1[[#This Row],[Prod]]-Table1[[#This Row],[Planned]])/Table1[[#This Row],[Planned]]))</f>
        <v>0</v>
      </c>
      <c r="V584" s="11"/>
      <c r="W584" s="11"/>
      <c r="X584" s="27">
        <v>1000</v>
      </c>
      <c r="Y584" s="11">
        <f>Table1[[#This Row],[Prod]]</f>
        <v>938.5</v>
      </c>
      <c r="Z584" s="11">
        <f>ABS(Table1[[#This Row],[Prod2]]-Table1[[#This Row],[Plan Revised]])</f>
        <v>61.5</v>
      </c>
      <c r="AA584" s="213">
        <f>IF(ABS(Table1[[#This Row],[Prod2]]-Table1[[#This Row],[Plan Revised]])&gt;Table1[[#This Row],[Plan Revised]],0,IF(Table1[[#This Row],[Plan Revised]]=0,0,1-ABS(Table1[[#This Row],[Prod2]]-Table1[[#This Row],[Plan Revised]])/Table1[[#This Row],[Plan Revised]]))</f>
        <v>0.9385</v>
      </c>
      <c r="AB584" s="11"/>
      <c r="AC584" s="30"/>
      <c r="AD584"/>
      <c r="AF584"/>
    </row>
    <row r="585" spans="1:32">
      <c r="A585" s="15" t="str">
        <f>IF(Table1[Week]=WeekSel,"Yes","No")</f>
        <v>No</v>
      </c>
      <c r="B585" s="15" t="str">
        <f>IF((Table1[StartDate]&gt;=Date.GraphMin)*(Table1[StartDate]&lt;=Date.GraphMax)=1,"Yes","No")</f>
        <v>Yes</v>
      </c>
      <c r="C585" s="15" t="str">
        <f>IF(OR(Table1[[#This Row],[Site]]="FOOD MILLING",Table1[[#This Row],[Site]]="GODACO"), "No", "Yes")</f>
        <v>Yes</v>
      </c>
      <c r="D585" s="40">
        <f>MAX(DATE(Table1[Year],1,1),DATE(Table1[Year],1,1)-WEEKDAY(DATE(Table1[Year],1,1),2)+(Table1[WeekNum]-1)*7+1)</f>
        <v>44690</v>
      </c>
      <c r="E585" s="40">
        <f>MIN(DATE(Table1[Year]+1,1,0),DATE(Table1[Year],1,1)-WEEKDAY(DATE(Table1[Year],1,1),2)+Table1[WeekNum]*7)</f>
        <v>44696</v>
      </c>
      <c r="F585" s="15">
        <v>2022</v>
      </c>
      <c r="G585" s="15">
        <f t="shared" si="18"/>
        <v>5</v>
      </c>
      <c r="H585" s="15">
        <v>20</v>
      </c>
      <c r="I585" s="195" t="str">
        <f>"W" &amp;Table1[[#This Row],[WeekNum]]</f>
        <v>W20</v>
      </c>
      <c r="J585" s="195" t="str">
        <f t="shared" si="19"/>
        <v>22-W20</v>
      </c>
      <c r="K585" s="11" t="s">
        <v>676</v>
      </c>
      <c r="L585" s="11"/>
      <c r="M585" s="11" t="s">
        <v>72</v>
      </c>
      <c r="N585" s="11" t="s">
        <v>428</v>
      </c>
      <c r="O585" s="266" t="s">
        <v>372</v>
      </c>
      <c r="P585" s="11" t="s">
        <v>378</v>
      </c>
      <c r="Q585" s="11" t="s">
        <v>419</v>
      </c>
      <c r="R585" s="11">
        <v>6400</v>
      </c>
      <c r="S585" s="11">
        <v>7586</v>
      </c>
      <c r="T585" s="11">
        <f>ABS(Table1[[#This Row],[Prod]]-Table1[[#This Row],[Planned]])</f>
        <v>1186</v>
      </c>
      <c r="U585" s="213">
        <f>IF(ABS(Table1[[#This Row],[Prod]]-Table1[[#This Row],[Planned]])&gt;Table1[[#This Row],[Planned]],0,IF(Table1[[#This Row],[Planned]]=0,0,1-ABS(Table1[[#This Row],[Prod]]-Table1[[#This Row],[Planned]])/Table1[[#This Row],[Planned]]))</f>
        <v>0.81468750000000001</v>
      </c>
      <c r="V585" s="11"/>
      <c r="W585" s="11"/>
      <c r="X585" s="27">
        <v>7900</v>
      </c>
      <c r="Y585" s="11">
        <f>Table1[[#This Row],[Prod]]</f>
        <v>7586</v>
      </c>
      <c r="Z585" s="11">
        <f>ABS(Table1[[#This Row],[Prod2]]-Table1[[#This Row],[Plan Revised]])</f>
        <v>314</v>
      </c>
      <c r="AA585" s="213">
        <f>IF(ABS(Table1[[#This Row],[Prod2]]-Table1[[#This Row],[Plan Revised]])&gt;Table1[[#This Row],[Plan Revised]],0,IF(Table1[[#This Row],[Plan Revised]]=0,0,1-ABS(Table1[[#This Row],[Prod2]]-Table1[[#This Row],[Plan Revised]])/Table1[[#This Row],[Plan Revised]]))</f>
        <v>0.96025316455696208</v>
      </c>
      <c r="AB585" s="11"/>
      <c r="AC585" s="30"/>
      <c r="AD585"/>
      <c r="AF585"/>
    </row>
    <row r="586" spans="1:32">
      <c r="A586" s="15" t="str">
        <f>IF(Table1[Week]=WeekSel,"Yes","No")</f>
        <v>No</v>
      </c>
      <c r="B586" s="15" t="str">
        <f>IF((Table1[StartDate]&gt;=Date.GraphMin)*(Table1[StartDate]&lt;=Date.GraphMax)=1,"Yes","No")</f>
        <v>Yes</v>
      </c>
      <c r="C586" s="15" t="str">
        <f>IF(OR(Table1[[#This Row],[Site]]="FOOD MILLING",Table1[[#This Row],[Site]]="GODACO"), "No", "Yes")</f>
        <v>Yes</v>
      </c>
      <c r="D586" s="40">
        <f>MAX(DATE(Table1[Year],1,1),DATE(Table1[Year],1,1)-WEEKDAY(DATE(Table1[Year],1,1),2)+(Table1[WeekNum]-1)*7+1)</f>
        <v>44690</v>
      </c>
      <c r="E586" s="40">
        <f>MIN(DATE(Table1[Year]+1,1,0),DATE(Table1[Year],1,1)-WEEKDAY(DATE(Table1[Year],1,1),2)+Table1[WeekNum]*7)</f>
        <v>44696</v>
      </c>
      <c r="F586" s="15">
        <v>2022</v>
      </c>
      <c r="G586" s="15">
        <f t="shared" si="18"/>
        <v>5</v>
      </c>
      <c r="H586" s="15">
        <v>20</v>
      </c>
      <c r="I586" s="195" t="str">
        <f>"W" &amp;Table1[[#This Row],[WeekNum]]</f>
        <v>W20</v>
      </c>
      <c r="J586" s="195" t="str">
        <f t="shared" si="19"/>
        <v>22-W20</v>
      </c>
      <c r="K586" s="11" t="s">
        <v>677</v>
      </c>
      <c r="L586" s="11"/>
      <c r="M586" s="11" t="s">
        <v>72</v>
      </c>
      <c r="N586" s="11" t="s">
        <v>428</v>
      </c>
      <c r="O586" s="266" t="s">
        <v>372</v>
      </c>
      <c r="P586" s="11" t="s">
        <v>378</v>
      </c>
      <c r="Q586" s="11" t="s">
        <v>419</v>
      </c>
      <c r="R586" s="11">
        <v>2800</v>
      </c>
      <c r="S586" s="11">
        <v>1860.8999999999999</v>
      </c>
      <c r="T586" s="11">
        <f>ABS(Table1[[#This Row],[Prod]]-Table1[[#This Row],[Planned]])</f>
        <v>939.10000000000014</v>
      </c>
      <c r="U586" s="213">
        <f>IF(ABS(Table1[[#This Row],[Prod]]-Table1[[#This Row],[Planned]])&gt;Table1[[#This Row],[Planned]],0,IF(Table1[[#This Row],[Planned]]=0,0,1-ABS(Table1[[#This Row],[Prod]]-Table1[[#This Row],[Planned]])/Table1[[#This Row],[Planned]]))</f>
        <v>0.66460714285714273</v>
      </c>
      <c r="V586" s="11"/>
      <c r="W586" s="11"/>
      <c r="X586" s="27">
        <v>2800</v>
      </c>
      <c r="Y586" s="11">
        <f>Table1[[#This Row],[Prod]]</f>
        <v>1860.8999999999999</v>
      </c>
      <c r="Z586" s="11">
        <f>ABS(Table1[[#This Row],[Prod2]]-Table1[[#This Row],[Plan Revised]])</f>
        <v>939.10000000000014</v>
      </c>
      <c r="AA586" s="213">
        <f>IF(ABS(Table1[[#This Row],[Prod2]]-Table1[[#This Row],[Plan Revised]])&gt;Table1[[#This Row],[Plan Revised]],0,IF(Table1[[#This Row],[Plan Revised]]=0,0,1-ABS(Table1[[#This Row],[Prod2]]-Table1[[#This Row],[Plan Revised]])/Table1[[#This Row],[Plan Revised]]))</f>
        <v>0.66460714285714273</v>
      </c>
      <c r="AB586" s="11"/>
      <c r="AC586" s="30"/>
      <c r="AD586"/>
      <c r="AF586"/>
    </row>
    <row r="587" spans="1:32">
      <c r="A587" s="15" t="str">
        <f>IF(Table1[Week]=WeekSel,"Yes","No")</f>
        <v>No</v>
      </c>
      <c r="B587" s="15" t="str">
        <f>IF((Table1[StartDate]&gt;=Date.GraphMin)*(Table1[StartDate]&lt;=Date.GraphMax)=1,"Yes","No")</f>
        <v>Yes</v>
      </c>
      <c r="C587" s="15" t="str">
        <f>IF(OR(Table1[[#This Row],[Site]]="FOOD MILLING",Table1[[#This Row],[Site]]="GODACO"), "No", "Yes")</f>
        <v>Yes</v>
      </c>
      <c r="D587" s="40">
        <f>MAX(DATE(Table1[Year],1,1),DATE(Table1[Year],1,1)-WEEKDAY(DATE(Table1[Year],1,1),2)+(Table1[WeekNum]-1)*7+1)</f>
        <v>44690</v>
      </c>
      <c r="E587" s="40">
        <f>MIN(DATE(Table1[Year]+1,1,0),DATE(Table1[Year],1,1)-WEEKDAY(DATE(Table1[Year],1,1),2)+Table1[WeekNum]*7)</f>
        <v>44696</v>
      </c>
      <c r="F587" s="15">
        <v>2022</v>
      </c>
      <c r="G587" s="15">
        <f t="shared" si="18"/>
        <v>5</v>
      </c>
      <c r="H587" s="15">
        <v>20</v>
      </c>
      <c r="I587" s="195" t="str">
        <f>"W" &amp;Table1[[#This Row],[WeekNum]]</f>
        <v>W20</v>
      </c>
      <c r="J587" s="195" t="str">
        <f t="shared" si="19"/>
        <v>22-W20</v>
      </c>
      <c r="K587" s="11" t="s">
        <v>678</v>
      </c>
      <c r="L587" s="11"/>
      <c r="M587" s="11" t="s">
        <v>72</v>
      </c>
      <c r="N587" s="11" t="s">
        <v>428</v>
      </c>
      <c r="O587" s="266" t="s">
        <v>372</v>
      </c>
      <c r="P587" s="11" t="s">
        <v>378</v>
      </c>
      <c r="Q587" s="11" t="s">
        <v>419</v>
      </c>
      <c r="R587" s="11">
        <v>1200</v>
      </c>
      <c r="S587" s="11">
        <v>984.3</v>
      </c>
      <c r="T587" s="11">
        <f>ABS(Table1[[#This Row],[Prod]]-Table1[[#This Row],[Planned]])</f>
        <v>215.70000000000005</v>
      </c>
      <c r="U587" s="213">
        <f>IF(ABS(Table1[[#This Row],[Prod]]-Table1[[#This Row],[Planned]])&gt;Table1[[#This Row],[Planned]],0,IF(Table1[[#This Row],[Planned]]=0,0,1-ABS(Table1[[#This Row],[Prod]]-Table1[[#This Row],[Planned]])/Table1[[#This Row],[Planned]]))</f>
        <v>0.82024999999999992</v>
      </c>
      <c r="V587" s="11"/>
      <c r="W587" s="11"/>
      <c r="X587" s="27">
        <v>1200</v>
      </c>
      <c r="Y587" s="11">
        <f>Table1[[#This Row],[Prod]]</f>
        <v>984.3</v>
      </c>
      <c r="Z587" s="11">
        <f>ABS(Table1[[#This Row],[Prod2]]-Table1[[#This Row],[Plan Revised]])</f>
        <v>215.70000000000005</v>
      </c>
      <c r="AA587" s="213">
        <f>IF(ABS(Table1[[#This Row],[Prod2]]-Table1[[#This Row],[Plan Revised]])&gt;Table1[[#This Row],[Plan Revised]],0,IF(Table1[[#This Row],[Plan Revised]]=0,0,1-ABS(Table1[[#This Row],[Prod2]]-Table1[[#This Row],[Plan Revised]])/Table1[[#This Row],[Plan Revised]]))</f>
        <v>0.82024999999999992</v>
      </c>
      <c r="AB587" s="11"/>
      <c r="AC587" s="30"/>
      <c r="AD587"/>
      <c r="AF587"/>
    </row>
    <row r="588" spans="1:32">
      <c r="A588" s="15" t="str">
        <f>IF(Table1[Week]=WeekSel,"Yes","No")</f>
        <v>No</v>
      </c>
      <c r="B588" s="15" t="str">
        <f>IF((Table1[StartDate]&gt;=Date.GraphMin)*(Table1[StartDate]&lt;=Date.GraphMax)=1,"Yes","No")</f>
        <v>Yes</v>
      </c>
      <c r="C588" s="15" t="str">
        <f>IF(OR(Table1[[#This Row],[Site]]="FOOD MILLING",Table1[[#This Row],[Site]]="GODACO"), "No", "Yes")</f>
        <v>Yes</v>
      </c>
      <c r="D588" s="40">
        <f>MAX(DATE(Table1[Year],1,1),DATE(Table1[Year],1,1)-WEEKDAY(DATE(Table1[Year],1,1),2)+(Table1[WeekNum]-1)*7+1)</f>
        <v>44690</v>
      </c>
      <c r="E588" s="40">
        <f>MIN(DATE(Table1[Year]+1,1,0),DATE(Table1[Year],1,1)-WEEKDAY(DATE(Table1[Year],1,1),2)+Table1[WeekNum]*7)</f>
        <v>44696</v>
      </c>
      <c r="F588" s="15">
        <v>2022</v>
      </c>
      <c r="G588" s="15">
        <f t="shared" si="18"/>
        <v>5</v>
      </c>
      <c r="H588" s="15">
        <v>20</v>
      </c>
      <c r="I588" s="195" t="str">
        <f>"W" &amp;Table1[[#This Row],[WeekNum]]</f>
        <v>W20</v>
      </c>
      <c r="J588" s="195" t="str">
        <f t="shared" si="19"/>
        <v>22-W20</v>
      </c>
      <c r="K588" s="11" t="s">
        <v>680</v>
      </c>
      <c r="L588" s="11"/>
      <c r="M588" s="11" t="s">
        <v>72</v>
      </c>
      <c r="N588" s="11" t="s">
        <v>428</v>
      </c>
      <c r="O588" s="266" t="s">
        <v>374</v>
      </c>
      <c r="P588" s="11" t="s">
        <v>376</v>
      </c>
      <c r="Q588" s="11" t="s">
        <v>419</v>
      </c>
      <c r="R588" s="11">
        <v>3700</v>
      </c>
      <c r="S588" s="11">
        <v>3778.56</v>
      </c>
      <c r="T588" s="11">
        <f>ABS(Table1[[#This Row],[Prod]]-Table1[[#This Row],[Planned]])</f>
        <v>78.559999999999945</v>
      </c>
      <c r="U588" s="213">
        <f>IF(ABS(Table1[[#This Row],[Prod]]-Table1[[#This Row],[Planned]])&gt;Table1[[#This Row],[Planned]],0,IF(Table1[[#This Row],[Planned]]=0,0,1-ABS(Table1[[#This Row],[Prod]]-Table1[[#This Row],[Planned]])/Table1[[#This Row],[Planned]]))</f>
        <v>0.97876756756756755</v>
      </c>
      <c r="V588" s="11"/>
      <c r="W588" s="11"/>
      <c r="X588" s="27">
        <v>3700</v>
      </c>
      <c r="Y588" s="11">
        <f>Table1[[#This Row],[Prod]]</f>
        <v>3778.56</v>
      </c>
      <c r="Z588" s="11">
        <f>ABS(Table1[[#This Row],[Prod2]]-Table1[[#This Row],[Plan Revised]])</f>
        <v>78.559999999999945</v>
      </c>
      <c r="AA588" s="213">
        <f>IF(ABS(Table1[[#This Row],[Prod2]]-Table1[[#This Row],[Plan Revised]])&gt;Table1[[#This Row],[Plan Revised]],0,IF(Table1[[#This Row],[Plan Revised]]=0,0,1-ABS(Table1[[#This Row],[Prod2]]-Table1[[#This Row],[Plan Revised]])/Table1[[#This Row],[Plan Revised]]))</f>
        <v>0.97876756756756755</v>
      </c>
      <c r="AB588" s="11"/>
      <c r="AC588" s="30"/>
      <c r="AD588"/>
      <c r="AF588"/>
    </row>
    <row r="589" spans="1:32">
      <c r="A589" s="15" t="str">
        <f>IF(Table1[Week]=WeekSel,"Yes","No")</f>
        <v>No</v>
      </c>
      <c r="B589" s="15" t="str">
        <f>IF((Table1[StartDate]&gt;=Date.GraphMin)*(Table1[StartDate]&lt;=Date.GraphMax)=1,"Yes","No")</f>
        <v>Yes</v>
      </c>
      <c r="C589" s="15" t="str">
        <f>IF(OR(Table1[[#This Row],[Site]]="FOOD MILLING",Table1[[#This Row],[Site]]="GODACO"), "No", "Yes")</f>
        <v>Yes</v>
      </c>
      <c r="D589" s="40">
        <f>MAX(DATE(Table1[Year],1,1),DATE(Table1[Year],1,1)-WEEKDAY(DATE(Table1[Year],1,1),2)+(Table1[WeekNum]-1)*7+1)</f>
        <v>44690</v>
      </c>
      <c r="E589" s="40">
        <f>MIN(DATE(Table1[Year]+1,1,0),DATE(Table1[Year],1,1)-WEEKDAY(DATE(Table1[Year],1,1),2)+Table1[WeekNum]*7)</f>
        <v>44696</v>
      </c>
      <c r="F589" s="15">
        <v>2022</v>
      </c>
      <c r="G589" s="15">
        <f t="shared" si="18"/>
        <v>5</v>
      </c>
      <c r="H589" s="15">
        <v>20</v>
      </c>
      <c r="I589" s="195" t="str">
        <f>"W" &amp;Table1[[#This Row],[WeekNum]]</f>
        <v>W20</v>
      </c>
      <c r="J589" s="195" t="str">
        <f t="shared" si="19"/>
        <v>22-W20</v>
      </c>
      <c r="K589" s="11" t="s">
        <v>681</v>
      </c>
      <c r="L589" s="11"/>
      <c r="M589" s="11" t="s">
        <v>72</v>
      </c>
      <c r="N589" s="11" t="s">
        <v>428</v>
      </c>
      <c r="O589" s="266" t="s">
        <v>372</v>
      </c>
      <c r="P589" s="11" t="s">
        <v>381</v>
      </c>
      <c r="Q589" s="11" t="s">
        <v>421</v>
      </c>
      <c r="R589" s="11"/>
      <c r="S589" s="11">
        <v>0</v>
      </c>
      <c r="T589" s="11">
        <f>ABS(Table1[[#This Row],[Prod]]-Table1[[#This Row],[Planned]])</f>
        <v>0</v>
      </c>
      <c r="U589" s="213">
        <f>IF(ABS(Table1[[#This Row],[Prod]]-Table1[[#This Row],[Planned]])&gt;Table1[[#This Row],[Planned]],0,IF(Table1[[#This Row],[Planned]]=0,0,1-ABS(Table1[[#This Row],[Prod]]-Table1[[#This Row],[Planned]])/Table1[[#This Row],[Planned]]))</f>
        <v>0</v>
      </c>
      <c r="V589" s="11"/>
      <c r="W589" s="11"/>
      <c r="X589" s="27"/>
      <c r="Y589" s="11">
        <f>Table1[[#This Row],[Prod]]</f>
        <v>0</v>
      </c>
      <c r="Z589" s="11">
        <f>ABS(Table1[[#This Row],[Prod2]]-Table1[[#This Row],[Plan Revised]])</f>
        <v>0</v>
      </c>
      <c r="AA589" s="213">
        <f>IF(ABS(Table1[[#This Row],[Prod2]]-Table1[[#This Row],[Plan Revised]])&gt;Table1[[#This Row],[Plan Revised]],0,IF(Table1[[#This Row],[Plan Revised]]=0,0,1-ABS(Table1[[#This Row],[Prod2]]-Table1[[#This Row],[Plan Revised]])/Table1[[#This Row],[Plan Revised]]))</f>
        <v>0</v>
      </c>
      <c r="AB589" s="11"/>
      <c r="AC589" s="30"/>
      <c r="AD589"/>
      <c r="AF589"/>
    </row>
    <row r="590" spans="1:32">
      <c r="A590" s="15" t="str">
        <f>IF(Table1[Week]=WeekSel,"Yes","No")</f>
        <v>No</v>
      </c>
      <c r="B590" s="15" t="str">
        <f>IF((Table1[StartDate]&gt;=Date.GraphMin)*(Table1[StartDate]&lt;=Date.GraphMax)=1,"Yes","No")</f>
        <v>Yes</v>
      </c>
      <c r="C590" s="15" t="str">
        <f>IF(OR(Table1[[#This Row],[Site]]="FOOD MILLING",Table1[[#This Row],[Site]]="GODACO"), "No", "Yes")</f>
        <v>Yes</v>
      </c>
      <c r="D590" s="40">
        <f>MAX(DATE(Table1[Year],1,1),DATE(Table1[Year],1,1)-WEEKDAY(DATE(Table1[Year],1,1),2)+(Table1[WeekNum]-1)*7+1)</f>
        <v>44690</v>
      </c>
      <c r="E590" s="40">
        <f>MIN(DATE(Table1[Year]+1,1,0),DATE(Table1[Year],1,1)-WEEKDAY(DATE(Table1[Year],1,1),2)+Table1[WeekNum]*7)</f>
        <v>44696</v>
      </c>
      <c r="F590" s="15">
        <v>2022</v>
      </c>
      <c r="G590" s="15">
        <f t="shared" si="18"/>
        <v>5</v>
      </c>
      <c r="H590" s="15">
        <v>20</v>
      </c>
      <c r="I590" s="195" t="str">
        <f>"W" &amp;Table1[[#This Row],[WeekNum]]</f>
        <v>W20</v>
      </c>
      <c r="J590" s="195" t="str">
        <f t="shared" si="19"/>
        <v>22-W20</v>
      </c>
      <c r="K590" s="11" t="s">
        <v>682</v>
      </c>
      <c r="L590" s="11"/>
      <c r="M590" s="11" t="s">
        <v>72</v>
      </c>
      <c r="N590" s="11" t="s">
        <v>428</v>
      </c>
      <c r="O590" s="266" t="s">
        <v>372</v>
      </c>
      <c r="P590" s="11" t="s">
        <v>381</v>
      </c>
      <c r="Q590" s="11" t="s">
        <v>421</v>
      </c>
      <c r="R590" s="11">
        <v>6600</v>
      </c>
      <c r="S590" s="11">
        <v>6755</v>
      </c>
      <c r="T590" s="11">
        <f>ABS(Table1[[#This Row],[Prod]]-Table1[[#This Row],[Planned]])</f>
        <v>155</v>
      </c>
      <c r="U590" s="213">
        <f>IF(ABS(Table1[[#This Row],[Prod]]-Table1[[#This Row],[Planned]])&gt;Table1[[#This Row],[Planned]],0,IF(Table1[[#This Row],[Planned]]=0,0,1-ABS(Table1[[#This Row],[Prod]]-Table1[[#This Row],[Planned]])/Table1[[#This Row],[Planned]]))</f>
        <v>0.97651515151515156</v>
      </c>
      <c r="V590" s="11"/>
      <c r="W590" s="11"/>
      <c r="X590" s="27">
        <v>6600</v>
      </c>
      <c r="Y590" s="11">
        <f>Table1[[#This Row],[Prod]]</f>
        <v>6755</v>
      </c>
      <c r="Z590" s="11">
        <f>ABS(Table1[[#This Row],[Prod2]]-Table1[[#This Row],[Plan Revised]])</f>
        <v>155</v>
      </c>
      <c r="AA590" s="213">
        <f>IF(ABS(Table1[[#This Row],[Prod2]]-Table1[[#This Row],[Plan Revised]])&gt;Table1[[#This Row],[Plan Revised]],0,IF(Table1[[#This Row],[Plan Revised]]=0,0,1-ABS(Table1[[#This Row],[Prod2]]-Table1[[#This Row],[Plan Revised]])/Table1[[#This Row],[Plan Revised]]))</f>
        <v>0.97651515151515156</v>
      </c>
      <c r="AB590" s="11"/>
      <c r="AC590" s="30"/>
      <c r="AD590"/>
      <c r="AF590"/>
    </row>
    <row r="591" spans="1:32">
      <c r="A591" s="15" t="str">
        <f>IF(Table1[Week]=WeekSel,"Yes","No")</f>
        <v>No</v>
      </c>
      <c r="B591" s="15" t="str">
        <f>IF((Table1[StartDate]&gt;=Date.GraphMin)*(Table1[StartDate]&lt;=Date.GraphMax)=1,"Yes","No")</f>
        <v>Yes</v>
      </c>
      <c r="C591" s="15" t="str">
        <f>IF(OR(Table1[[#This Row],[Site]]="FOOD MILLING",Table1[[#This Row],[Site]]="GODACO"), "No", "Yes")</f>
        <v>Yes</v>
      </c>
      <c r="D591" s="40">
        <f>MAX(DATE(Table1[Year],1,1),DATE(Table1[Year],1,1)-WEEKDAY(DATE(Table1[Year],1,1),2)+(Table1[WeekNum]-1)*7+1)</f>
        <v>44690</v>
      </c>
      <c r="E591" s="40">
        <f>MIN(DATE(Table1[Year]+1,1,0),DATE(Table1[Year],1,1)-WEEKDAY(DATE(Table1[Year],1,1),2)+Table1[WeekNum]*7)</f>
        <v>44696</v>
      </c>
      <c r="F591" s="15">
        <v>2022</v>
      </c>
      <c r="G591" s="15">
        <f t="shared" si="18"/>
        <v>5</v>
      </c>
      <c r="H591" s="15">
        <v>20</v>
      </c>
      <c r="I591" s="195" t="str">
        <f>"W" &amp;Table1[[#This Row],[WeekNum]]</f>
        <v>W20</v>
      </c>
      <c r="J591" s="195" t="str">
        <f t="shared" si="19"/>
        <v>22-W20</v>
      </c>
      <c r="K591" s="11" t="s">
        <v>7</v>
      </c>
      <c r="L591" s="11"/>
      <c r="M591" s="11" t="s">
        <v>77</v>
      </c>
      <c r="N591" s="11" t="s">
        <v>428</v>
      </c>
      <c r="O591" s="266" t="s">
        <v>372</v>
      </c>
      <c r="P591" s="11" t="s">
        <v>383</v>
      </c>
      <c r="Q591" s="11" t="s">
        <v>421</v>
      </c>
      <c r="R591" s="11">
        <v>4000</v>
      </c>
      <c r="S591" s="11">
        <v>1128.2</v>
      </c>
      <c r="T591" s="11">
        <f>ABS(Table1[[#This Row],[Prod]]-Table1[[#This Row],[Planned]])</f>
        <v>2871.8</v>
      </c>
      <c r="U591" s="213">
        <f>IF(ABS(Table1[[#This Row],[Prod]]-Table1[[#This Row],[Planned]])&gt;Table1[[#This Row],[Planned]],0,IF(Table1[[#This Row],[Planned]]=0,0,1-ABS(Table1[[#This Row],[Prod]]-Table1[[#This Row],[Planned]])/Table1[[#This Row],[Planned]]))</f>
        <v>0.28204999999999991</v>
      </c>
      <c r="V591" s="11"/>
      <c r="W591" s="11"/>
      <c r="X591" s="27">
        <v>0</v>
      </c>
      <c r="Y591" s="11">
        <f>Table1[[#This Row],[Prod]]</f>
        <v>1128.2</v>
      </c>
      <c r="Z591" s="11">
        <f>ABS(Table1[[#This Row],[Prod2]]-Table1[[#This Row],[Plan Revised]])</f>
        <v>1128.2</v>
      </c>
      <c r="AA591" s="213">
        <f>IF(ABS(Table1[[#This Row],[Prod2]]-Table1[[#This Row],[Plan Revised]])&gt;Table1[[#This Row],[Plan Revised]],0,IF(Table1[[#This Row],[Plan Revised]]=0,0,1-ABS(Table1[[#This Row],[Prod2]]-Table1[[#This Row],[Plan Revised]])/Table1[[#This Row],[Plan Revised]]))</f>
        <v>0</v>
      </c>
      <c r="AB591" s="11"/>
      <c r="AC591" s="30"/>
      <c r="AD591"/>
      <c r="AF591"/>
    </row>
    <row r="592" spans="1:32">
      <c r="A592" s="15" t="str">
        <f>IF(Table1[Week]=WeekSel,"Yes","No")</f>
        <v>No</v>
      </c>
      <c r="B592" s="15" t="str">
        <f>IF((Table1[StartDate]&gt;=Date.GraphMin)*(Table1[StartDate]&lt;=Date.GraphMax)=1,"Yes","No")</f>
        <v>Yes</v>
      </c>
      <c r="C592" s="15" t="str">
        <f>IF(OR(Table1[[#This Row],[Site]]="FOOD MILLING",Table1[[#This Row],[Site]]="GODACO"), "No", "Yes")</f>
        <v>Yes</v>
      </c>
      <c r="D592" s="40">
        <f>MAX(DATE(Table1[Year],1,1),DATE(Table1[Year],1,1)-WEEKDAY(DATE(Table1[Year],1,1),2)+(Table1[WeekNum]-1)*7+1)</f>
        <v>44690</v>
      </c>
      <c r="E592" s="40">
        <f>MIN(DATE(Table1[Year]+1,1,0),DATE(Table1[Year],1,1)-WEEKDAY(DATE(Table1[Year],1,1),2)+Table1[WeekNum]*7)</f>
        <v>44696</v>
      </c>
      <c r="F592" s="15">
        <v>2022</v>
      </c>
      <c r="G592" s="15">
        <f t="shared" si="18"/>
        <v>5</v>
      </c>
      <c r="H592" s="15">
        <v>20</v>
      </c>
      <c r="I592" s="195" t="str">
        <f>"W" &amp;Table1[[#This Row],[WeekNum]]</f>
        <v>W20</v>
      </c>
      <c r="J592" s="195" t="str">
        <f t="shared" si="19"/>
        <v>22-W20</v>
      </c>
      <c r="K592" s="11" t="s">
        <v>31</v>
      </c>
      <c r="L592" s="11"/>
      <c r="M592" s="11" t="s">
        <v>77</v>
      </c>
      <c r="N592" s="11" t="s">
        <v>428</v>
      </c>
      <c r="O592" s="266" t="s">
        <v>374</v>
      </c>
      <c r="P592" s="11" t="s">
        <v>382</v>
      </c>
      <c r="Q592" s="11" t="s">
        <v>421</v>
      </c>
      <c r="R592" s="11">
        <v>131000</v>
      </c>
      <c r="S592" s="11">
        <v>158412.79999999999</v>
      </c>
      <c r="T592" s="11">
        <f>ABS(Table1[[#This Row],[Prod]]-Table1[[#This Row],[Planned]])</f>
        <v>27412.799999999988</v>
      </c>
      <c r="U592" s="213">
        <f>IF(ABS(Table1[[#This Row],[Prod]]-Table1[[#This Row],[Planned]])&gt;Table1[[#This Row],[Planned]],0,IF(Table1[[#This Row],[Planned]]=0,0,1-ABS(Table1[[#This Row],[Prod]]-Table1[[#This Row],[Planned]])/Table1[[#This Row],[Planned]]))</f>
        <v>0.79074198473282453</v>
      </c>
      <c r="V592" s="11"/>
      <c r="W592" s="11"/>
      <c r="X592" s="27">
        <v>148000</v>
      </c>
      <c r="Y592" s="11">
        <f>Table1[[#This Row],[Prod]]</f>
        <v>158412.79999999999</v>
      </c>
      <c r="Z592" s="11">
        <f>ABS(Table1[[#This Row],[Prod2]]-Table1[[#This Row],[Plan Revised]])</f>
        <v>10412.799999999988</v>
      </c>
      <c r="AA592" s="213">
        <f>IF(ABS(Table1[[#This Row],[Prod2]]-Table1[[#This Row],[Plan Revised]])&gt;Table1[[#This Row],[Plan Revised]],0,IF(Table1[[#This Row],[Plan Revised]]=0,0,1-ABS(Table1[[#This Row],[Prod2]]-Table1[[#This Row],[Plan Revised]])/Table1[[#This Row],[Plan Revised]]))</f>
        <v>0.92964324324324332</v>
      </c>
      <c r="AB592" s="11"/>
      <c r="AC592" s="30"/>
      <c r="AD592"/>
      <c r="AF592"/>
    </row>
    <row r="593" spans="1:32">
      <c r="A593" s="15" t="str">
        <f>IF(Table1[Week]=WeekSel,"Yes","No")</f>
        <v>No</v>
      </c>
      <c r="B593" s="15" t="str">
        <f>IF((Table1[StartDate]&gt;=Date.GraphMin)*(Table1[StartDate]&lt;=Date.GraphMax)=1,"Yes","No")</f>
        <v>Yes</v>
      </c>
      <c r="C593" s="15" t="str">
        <f>IF(OR(Table1[[#This Row],[Site]]="FOOD MILLING",Table1[[#This Row],[Site]]="GODACO"), "No", "Yes")</f>
        <v>Yes</v>
      </c>
      <c r="D593" s="40">
        <f>MAX(DATE(Table1[Year],1,1),DATE(Table1[Year],1,1)-WEEKDAY(DATE(Table1[Year],1,1),2)+(Table1[WeekNum]-1)*7+1)</f>
        <v>44690</v>
      </c>
      <c r="E593" s="40">
        <f>MIN(DATE(Table1[Year]+1,1,0),DATE(Table1[Year],1,1)-WEEKDAY(DATE(Table1[Year],1,1),2)+Table1[WeekNum]*7)</f>
        <v>44696</v>
      </c>
      <c r="F593" s="15">
        <v>2022</v>
      </c>
      <c r="G593" s="15">
        <f t="shared" si="18"/>
        <v>5</v>
      </c>
      <c r="H593" s="15">
        <v>20</v>
      </c>
      <c r="I593" s="195" t="str">
        <f>"W" &amp;Table1[[#This Row],[WeekNum]]</f>
        <v>W20</v>
      </c>
      <c r="J593" s="195" t="str">
        <f t="shared" si="19"/>
        <v>22-W20</v>
      </c>
      <c r="K593" s="11" t="s">
        <v>9</v>
      </c>
      <c r="L593" s="11"/>
      <c r="M593" s="11" t="s">
        <v>77</v>
      </c>
      <c r="N593" s="11" t="s">
        <v>428</v>
      </c>
      <c r="O593" s="266" t="s">
        <v>372</v>
      </c>
      <c r="P593" s="11" t="s">
        <v>383</v>
      </c>
      <c r="Q593" s="11" t="s">
        <v>421</v>
      </c>
      <c r="R593" s="11">
        <v>20000</v>
      </c>
      <c r="S593" s="11">
        <v>14580.096000000001</v>
      </c>
      <c r="T593" s="11">
        <f>ABS(Table1[[#This Row],[Prod]]-Table1[[#This Row],[Planned]])</f>
        <v>5419.9039999999986</v>
      </c>
      <c r="U593" s="213">
        <f>IF(ABS(Table1[[#This Row],[Prod]]-Table1[[#This Row],[Planned]])&gt;Table1[[#This Row],[Planned]],0,IF(Table1[[#This Row],[Planned]]=0,0,1-ABS(Table1[[#This Row],[Prod]]-Table1[[#This Row],[Planned]])/Table1[[#This Row],[Planned]]))</f>
        <v>0.72900480000000001</v>
      </c>
      <c r="V593" s="11"/>
      <c r="W593" s="11"/>
      <c r="X593" s="27">
        <v>15000</v>
      </c>
      <c r="Y593" s="11">
        <f>Table1[[#This Row],[Prod]]</f>
        <v>14580.096000000001</v>
      </c>
      <c r="Z593" s="11">
        <f>ABS(Table1[[#This Row],[Prod2]]-Table1[[#This Row],[Plan Revised]])</f>
        <v>419.90399999999863</v>
      </c>
      <c r="AA593" s="213">
        <f>IF(ABS(Table1[[#This Row],[Prod2]]-Table1[[#This Row],[Plan Revised]])&gt;Table1[[#This Row],[Plan Revised]],0,IF(Table1[[#This Row],[Plan Revised]]=0,0,1-ABS(Table1[[#This Row],[Prod2]]-Table1[[#This Row],[Plan Revised]])/Table1[[#This Row],[Plan Revised]]))</f>
        <v>0.97200640000000005</v>
      </c>
      <c r="AB593" s="11"/>
      <c r="AC593" s="30"/>
      <c r="AD593"/>
      <c r="AF593"/>
    </row>
    <row r="594" spans="1:32">
      <c r="A594" s="15" t="str">
        <f>IF(Table1[Week]=WeekSel,"Yes","No")</f>
        <v>No</v>
      </c>
      <c r="B594" s="15" t="str">
        <f>IF((Table1[StartDate]&gt;=Date.GraphMin)*(Table1[StartDate]&lt;=Date.GraphMax)=1,"Yes","No")</f>
        <v>Yes</v>
      </c>
      <c r="C594" s="15" t="str">
        <f>IF(OR(Table1[[#This Row],[Site]]="FOOD MILLING",Table1[[#This Row],[Site]]="GODACO"), "No", "Yes")</f>
        <v>Yes</v>
      </c>
      <c r="D594" s="40">
        <f>MAX(DATE(Table1[Year],1,1),DATE(Table1[Year],1,1)-WEEKDAY(DATE(Table1[Year],1,1),2)+(Table1[WeekNum]-1)*7+1)</f>
        <v>44690</v>
      </c>
      <c r="E594" s="40">
        <f>MIN(DATE(Table1[Year]+1,1,0),DATE(Table1[Year],1,1)-WEEKDAY(DATE(Table1[Year],1,1),2)+Table1[WeekNum]*7)</f>
        <v>44696</v>
      </c>
      <c r="F594" s="15">
        <v>2022</v>
      </c>
      <c r="G594" s="15">
        <f t="shared" si="18"/>
        <v>5</v>
      </c>
      <c r="H594" s="15">
        <v>20</v>
      </c>
      <c r="I594" s="195" t="str">
        <f>"W" &amp;Table1[[#This Row],[WeekNum]]</f>
        <v>W20</v>
      </c>
      <c r="J594" s="195" t="str">
        <f t="shared" si="19"/>
        <v>22-W20</v>
      </c>
      <c r="K594" s="11" t="s">
        <v>531</v>
      </c>
      <c r="L594" s="11"/>
      <c r="M594" s="11" t="s">
        <v>72</v>
      </c>
      <c r="N594" s="266" t="s">
        <v>368</v>
      </c>
      <c r="O594" s="266" t="s">
        <v>384</v>
      </c>
      <c r="P594" s="11" t="s">
        <v>385</v>
      </c>
      <c r="Q594" s="11" t="s">
        <v>422</v>
      </c>
      <c r="R594" s="11">
        <v>850</v>
      </c>
      <c r="S594" s="11">
        <v>300.3</v>
      </c>
      <c r="T594" s="11">
        <f>ABS(Table1[[#This Row],[Prod]]-Table1[[#This Row],[Planned]])</f>
        <v>549.70000000000005</v>
      </c>
      <c r="U594" s="213">
        <f>IF(ABS(Table1[[#This Row],[Prod]]-Table1[[#This Row],[Planned]])&gt;Table1[[#This Row],[Planned]],0,IF(Table1[[#This Row],[Planned]]=0,0,1-ABS(Table1[[#This Row],[Prod]]-Table1[[#This Row],[Planned]])/Table1[[#This Row],[Planned]]))</f>
        <v>0.35329411764705876</v>
      </c>
      <c r="V594" s="11"/>
      <c r="W594" s="11"/>
      <c r="X594" s="27">
        <v>850</v>
      </c>
      <c r="Y594" s="11">
        <f>Table1[[#This Row],[Prod]]</f>
        <v>300.3</v>
      </c>
      <c r="Z594" s="11">
        <f>ABS(Table1[[#This Row],[Prod2]]-Table1[[#This Row],[Plan Revised]])</f>
        <v>549.70000000000005</v>
      </c>
      <c r="AA594" s="213">
        <f>IF(ABS(Table1[[#This Row],[Prod2]]-Table1[[#This Row],[Plan Revised]])&gt;Table1[[#This Row],[Plan Revised]],0,IF(Table1[[#This Row],[Plan Revised]]=0,0,1-ABS(Table1[[#This Row],[Prod2]]-Table1[[#This Row],[Plan Revised]])/Table1[[#This Row],[Plan Revised]]))</f>
        <v>0.35329411764705876</v>
      </c>
      <c r="AB594" s="11"/>
      <c r="AC594" s="30"/>
      <c r="AD594"/>
      <c r="AF594"/>
    </row>
    <row r="595" spans="1:32">
      <c r="A595" s="15" t="str">
        <f>IF(Table1[Week]=WeekSel,"Yes","No")</f>
        <v>No</v>
      </c>
      <c r="B595" s="15" t="str">
        <f>IF((Table1[StartDate]&gt;=Date.GraphMin)*(Table1[StartDate]&lt;=Date.GraphMax)=1,"Yes","No")</f>
        <v>Yes</v>
      </c>
      <c r="C595" s="15" t="str">
        <f>IF(OR(Table1[[#This Row],[Site]]="FOOD MILLING",Table1[[#This Row],[Site]]="GODACO"), "No", "Yes")</f>
        <v>Yes</v>
      </c>
      <c r="D595" s="40">
        <f>MAX(DATE(Table1[Year],1,1),DATE(Table1[Year],1,1)-WEEKDAY(DATE(Table1[Year],1,1),2)+(Table1[WeekNum]-1)*7+1)</f>
        <v>44690</v>
      </c>
      <c r="E595" s="40">
        <f>MIN(DATE(Table1[Year]+1,1,0),DATE(Table1[Year],1,1)-WEEKDAY(DATE(Table1[Year],1,1),2)+Table1[WeekNum]*7)</f>
        <v>44696</v>
      </c>
      <c r="F595" s="15">
        <v>2022</v>
      </c>
      <c r="G595" s="15">
        <f t="shared" si="18"/>
        <v>5</v>
      </c>
      <c r="H595" s="15">
        <v>20</v>
      </c>
      <c r="I595" s="195" t="str">
        <f>"W" &amp;Table1[[#This Row],[WeekNum]]</f>
        <v>W20</v>
      </c>
      <c r="J595" s="195" t="str">
        <f t="shared" si="19"/>
        <v>22-W20</v>
      </c>
      <c r="K595" s="11" t="s">
        <v>532</v>
      </c>
      <c r="L595" s="11"/>
      <c r="M595" s="11" t="s">
        <v>72</v>
      </c>
      <c r="N595" s="266" t="s">
        <v>368</v>
      </c>
      <c r="O595" s="266" t="s">
        <v>384</v>
      </c>
      <c r="P595" s="11" t="s">
        <v>385</v>
      </c>
      <c r="Q595" s="11" t="s">
        <v>422</v>
      </c>
      <c r="R595" s="11">
        <v>880</v>
      </c>
      <c r="S595" s="11">
        <v>226.75</v>
      </c>
      <c r="T595" s="11">
        <f>ABS(Table1[[#This Row],[Prod]]-Table1[[#This Row],[Planned]])</f>
        <v>653.25</v>
      </c>
      <c r="U595" s="213">
        <f>IF(ABS(Table1[[#This Row],[Prod]]-Table1[[#This Row],[Planned]])&gt;Table1[[#This Row],[Planned]],0,IF(Table1[[#This Row],[Planned]]=0,0,1-ABS(Table1[[#This Row],[Prod]]-Table1[[#This Row],[Planned]])/Table1[[#This Row],[Planned]]))</f>
        <v>0.25767045454545456</v>
      </c>
      <c r="V595" s="11"/>
      <c r="W595" s="11"/>
      <c r="X595" s="27">
        <v>880</v>
      </c>
      <c r="Y595" s="11">
        <f>Table1[[#This Row],[Prod]]</f>
        <v>226.75</v>
      </c>
      <c r="Z595" s="11">
        <f>ABS(Table1[[#This Row],[Prod2]]-Table1[[#This Row],[Plan Revised]])</f>
        <v>653.25</v>
      </c>
      <c r="AA595" s="213">
        <f>IF(ABS(Table1[[#This Row],[Prod2]]-Table1[[#This Row],[Plan Revised]])&gt;Table1[[#This Row],[Plan Revised]],0,IF(Table1[[#This Row],[Plan Revised]]=0,0,1-ABS(Table1[[#This Row],[Prod2]]-Table1[[#This Row],[Plan Revised]])/Table1[[#This Row],[Plan Revised]]))</f>
        <v>0.25767045454545456</v>
      </c>
      <c r="AB595" s="11"/>
      <c r="AC595" s="30"/>
      <c r="AD595"/>
      <c r="AF595"/>
    </row>
    <row r="596" spans="1:32">
      <c r="A596" s="15" t="str">
        <f>IF(Table1[Week]=WeekSel,"Yes","No")</f>
        <v>No</v>
      </c>
      <c r="B596" s="15" t="str">
        <f>IF((Table1[StartDate]&gt;=Date.GraphMin)*(Table1[StartDate]&lt;=Date.GraphMax)=1,"Yes","No")</f>
        <v>Yes</v>
      </c>
      <c r="C596" s="15" t="str">
        <f>IF(OR(Table1[[#This Row],[Site]]="FOOD MILLING",Table1[[#This Row],[Site]]="GODACO"), "No", "Yes")</f>
        <v>Yes</v>
      </c>
      <c r="D596" s="40">
        <f>MAX(DATE(Table1[Year],1,1),DATE(Table1[Year],1,1)-WEEKDAY(DATE(Table1[Year],1,1),2)+(Table1[WeekNum]-1)*7+1)</f>
        <v>44690</v>
      </c>
      <c r="E596" s="40">
        <f>MIN(DATE(Table1[Year]+1,1,0),DATE(Table1[Year],1,1)-WEEKDAY(DATE(Table1[Year],1,1),2)+Table1[WeekNum]*7)</f>
        <v>44696</v>
      </c>
      <c r="F596" s="15">
        <v>2022</v>
      </c>
      <c r="G596" s="15">
        <f t="shared" si="18"/>
        <v>5</v>
      </c>
      <c r="H596" s="15">
        <v>20</v>
      </c>
      <c r="I596" s="195" t="str">
        <f>"W" &amp;Table1[[#This Row],[WeekNum]]</f>
        <v>W20</v>
      </c>
      <c r="J596" s="195" t="str">
        <f t="shared" si="19"/>
        <v>22-W20</v>
      </c>
      <c r="K596" s="11" t="s">
        <v>533</v>
      </c>
      <c r="L596" s="11"/>
      <c r="M596" s="11" t="s">
        <v>72</v>
      </c>
      <c r="N596" s="266" t="s">
        <v>368</v>
      </c>
      <c r="O596" s="266" t="s">
        <v>384</v>
      </c>
      <c r="P596" s="11" t="s">
        <v>385</v>
      </c>
      <c r="Q596" s="11" t="s">
        <v>422</v>
      </c>
      <c r="R596" s="11">
        <v>842</v>
      </c>
      <c r="S596" s="11">
        <v>182.6</v>
      </c>
      <c r="T596" s="11">
        <f>ABS(Table1[[#This Row],[Prod]]-Table1[[#This Row],[Planned]])</f>
        <v>659.4</v>
      </c>
      <c r="U596" s="213">
        <f>IF(ABS(Table1[[#This Row],[Prod]]-Table1[[#This Row],[Planned]])&gt;Table1[[#This Row],[Planned]],0,IF(Table1[[#This Row],[Planned]]=0,0,1-ABS(Table1[[#This Row],[Prod]]-Table1[[#This Row],[Planned]])/Table1[[#This Row],[Planned]]))</f>
        <v>0.21686460807600949</v>
      </c>
      <c r="V596" s="11"/>
      <c r="W596" s="11"/>
      <c r="X596" s="27">
        <v>842</v>
      </c>
      <c r="Y596" s="11">
        <f>Table1[[#This Row],[Prod]]</f>
        <v>182.6</v>
      </c>
      <c r="Z596" s="11">
        <f>ABS(Table1[[#This Row],[Prod2]]-Table1[[#This Row],[Plan Revised]])</f>
        <v>659.4</v>
      </c>
      <c r="AA596" s="213">
        <f>IF(ABS(Table1[[#This Row],[Prod2]]-Table1[[#This Row],[Plan Revised]])&gt;Table1[[#This Row],[Plan Revised]],0,IF(Table1[[#This Row],[Plan Revised]]=0,0,1-ABS(Table1[[#This Row],[Prod2]]-Table1[[#This Row],[Plan Revised]])/Table1[[#This Row],[Plan Revised]]))</f>
        <v>0.21686460807600949</v>
      </c>
      <c r="AB596" s="11"/>
      <c r="AC596" s="30"/>
      <c r="AD596"/>
      <c r="AF596"/>
    </row>
    <row r="597" spans="1:32">
      <c r="A597" s="15" t="str">
        <f>IF(Table1[Week]=WeekSel,"Yes","No")</f>
        <v>No</v>
      </c>
      <c r="B597" s="15" t="str">
        <f>IF((Table1[StartDate]&gt;=Date.GraphMin)*(Table1[StartDate]&lt;=Date.GraphMax)=1,"Yes","No")</f>
        <v>Yes</v>
      </c>
      <c r="C597" s="15" t="str">
        <f>IF(OR(Table1[[#This Row],[Site]]="FOOD MILLING",Table1[[#This Row],[Site]]="GODACO"), "No", "Yes")</f>
        <v>Yes</v>
      </c>
      <c r="D597" s="40">
        <f>MAX(DATE(Table1[Year],1,1),DATE(Table1[Year],1,1)-WEEKDAY(DATE(Table1[Year],1,1),2)+(Table1[WeekNum]-1)*7+1)</f>
        <v>44690</v>
      </c>
      <c r="E597" s="40">
        <f>MIN(DATE(Table1[Year]+1,1,0),DATE(Table1[Year],1,1)-WEEKDAY(DATE(Table1[Year],1,1),2)+Table1[WeekNum]*7)</f>
        <v>44696</v>
      </c>
      <c r="F597" s="15">
        <v>2022</v>
      </c>
      <c r="G597" s="15">
        <f t="shared" si="18"/>
        <v>5</v>
      </c>
      <c r="H597" s="15">
        <v>20</v>
      </c>
      <c r="I597" s="195" t="str">
        <f>"W" &amp;Table1[[#This Row],[WeekNum]]</f>
        <v>W20</v>
      </c>
      <c r="J597" s="195" t="str">
        <f t="shared" si="19"/>
        <v>22-W20</v>
      </c>
      <c r="K597" s="11" t="s">
        <v>534</v>
      </c>
      <c r="L597" s="11"/>
      <c r="M597" s="11" t="s">
        <v>72</v>
      </c>
      <c r="N597" s="266" t="s">
        <v>368</v>
      </c>
      <c r="O597" s="266" t="s">
        <v>384</v>
      </c>
      <c r="P597" s="11" t="s">
        <v>385</v>
      </c>
      <c r="Q597" s="11" t="s">
        <v>422</v>
      </c>
      <c r="R597" s="11">
        <v>435</v>
      </c>
      <c r="S597" s="11">
        <v>108</v>
      </c>
      <c r="T597" s="11">
        <f>ABS(Table1[[#This Row],[Prod]]-Table1[[#This Row],[Planned]])</f>
        <v>327</v>
      </c>
      <c r="U597" s="213">
        <f>IF(ABS(Table1[[#This Row],[Prod]]-Table1[[#This Row],[Planned]])&gt;Table1[[#This Row],[Planned]],0,IF(Table1[[#This Row],[Planned]]=0,0,1-ABS(Table1[[#This Row],[Prod]]-Table1[[#This Row],[Planned]])/Table1[[#This Row],[Planned]]))</f>
        <v>0.24827586206896557</v>
      </c>
      <c r="V597" s="11"/>
      <c r="W597" s="11"/>
      <c r="X597" s="27">
        <v>435</v>
      </c>
      <c r="Y597" s="11">
        <f>Table1[[#This Row],[Prod]]</f>
        <v>108</v>
      </c>
      <c r="Z597" s="11">
        <f>ABS(Table1[[#This Row],[Prod2]]-Table1[[#This Row],[Plan Revised]])</f>
        <v>327</v>
      </c>
      <c r="AA597" s="213">
        <f>IF(ABS(Table1[[#This Row],[Prod2]]-Table1[[#This Row],[Plan Revised]])&gt;Table1[[#This Row],[Plan Revised]],0,IF(Table1[[#This Row],[Plan Revised]]=0,0,1-ABS(Table1[[#This Row],[Prod2]]-Table1[[#This Row],[Plan Revised]])/Table1[[#This Row],[Plan Revised]]))</f>
        <v>0.24827586206896557</v>
      </c>
      <c r="AB597" s="11"/>
      <c r="AC597" s="30"/>
      <c r="AD597"/>
      <c r="AF597"/>
    </row>
    <row r="598" spans="1:32">
      <c r="A598" s="15" t="str">
        <f>IF(Table1[Week]=WeekSel,"Yes","No")</f>
        <v>No</v>
      </c>
      <c r="B598" s="15" t="str">
        <f>IF((Table1[StartDate]&gt;=Date.GraphMin)*(Table1[StartDate]&lt;=Date.GraphMax)=1,"Yes","No")</f>
        <v>Yes</v>
      </c>
      <c r="C598" s="15" t="str">
        <f>IF(OR(Table1[[#This Row],[Site]]="FOOD MILLING",Table1[[#This Row],[Site]]="GODACO"), "No", "Yes")</f>
        <v>Yes</v>
      </c>
      <c r="D598" s="40">
        <f>MAX(DATE(Table1[Year],1,1),DATE(Table1[Year],1,1)-WEEKDAY(DATE(Table1[Year],1,1),2)+(Table1[WeekNum]-1)*7+1)</f>
        <v>44690</v>
      </c>
      <c r="E598" s="40">
        <f>MIN(DATE(Table1[Year]+1,1,0),DATE(Table1[Year],1,1)-WEEKDAY(DATE(Table1[Year],1,1),2)+Table1[WeekNum]*7)</f>
        <v>44696</v>
      </c>
      <c r="F598" s="15">
        <v>2022</v>
      </c>
      <c r="G598" s="15">
        <f t="shared" si="18"/>
        <v>5</v>
      </c>
      <c r="H598" s="15">
        <v>20</v>
      </c>
      <c r="I598" s="195" t="str">
        <f>"W" &amp;Table1[[#This Row],[WeekNum]]</f>
        <v>W20</v>
      </c>
      <c r="J598" s="195" t="str">
        <f t="shared" si="19"/>
        <v>22-W20</v>
      </c>
      <c r="K598" s="11" t="s">
        <v>486</v>
      </c>
      <c r="L598" s="11"/>
      <c r="M598" s="11" t="s">
        <v>72</v>
      </c>
      <c r="N598" s="266" t="s">
        <v>368</v>
      </c>
      <c r="O598" s="266" t="s">
        <v>386</v>
      </c>
      <c r="P598" s="11" t="s">
        <v>387</v>
      </c>
      <c r="Q598" s="11" t="s">
        <v>419</v>
      </c>
      <c r="R598" s="11">
        <v>900</v>
      </c>
      <c r="S598" s="11">
        <v>900</v>
      </c>
      <c r="T598" s="11">
        <f>ABS(Table1[[#This Row],[Prod]]-Table1[[#This Row],[Planned]])</f>
        <v>0</v>
      </c>
      <c r="U598" s="213">
        <f>IF(ABS(Table1[[#This Row],[Prod]]-Table1[[#This Row],[Planned]])&gt;Table1[[#This Row],[Planned]],0,IF(Table1[[#This Row],[Planned]]=0,0,1-ABS(Table1[[#This Row],[Prod]]-Table1[[#This Row],[Planned]])/Table1[[#This Row],[Planned]]))</f>
        <v>1</v>
      </c>
      <c r="V598" s="11"/>
      <c r="W598" s="11"/>
      <c r="X598" s="27">
        <v>900</v>
      </c>
      <c r="Y598" s="11">
        <f>Table1[[#This Row],[Prod]]</f>
        <v>900</v>
      </c>
      <c r="Z598" s="11">
        <f>ABS(Table1[[#This Row],[Prod2]]-Table1[[#This Row],[Plan Revised]])</f>
        <v>0</v>
      </c>
      <c r="AA598" s="213">
        <f>IF(ABS(Table1[[#This Row],[Prod2]]-Table1[[#This Row],[Plan Revised]])&gt;Table1[[#This Row],[Plan Revised]],0,IF(Table1[[#This Row],[Plan Revised]]=0,0,1-ABS(Table1[[#This Row],[Prod2]]-Table1[[#This Row],[Plan Revised]])/Table1[[#This Row],[Plan Revised]]))</f>
        <v>1</v>
      </c>
      <c r="AB598" s="11"/>
      <c r="AC598" s="30"/>
      <c r="AD598"/>
      <c r="AF598"/>
    </row>
    <row r="599" spans="1:32">
      <c r="A599" s="15" t="str">
        <f>IF(Table1[Week]=WeekSel,"Yes","No")</f>
        <v>No</v>
      </c>
      <c r="B599" s="15" t="str">
        <f>IF((Table1[StartDate]&gt;=Date.GraphMin)*(Table1[StartDate]&lt;=Date.GraphMax)=1,"Yes","No")</f>
        <v>Yes</v>
      </c>
      <c r="C599" s="15" t="str">
        <f>IF(OR(Table1[[#This Row],[Site]]="FOOD MILLING",Table1[[#This Row],[Site]]="GODACO"), "No", "Yes")</f>
        <v>Yes</v>
      </c>
      <c r="D599" s="40">
        <f>MAX(DATE(Table1[Year],1,1),DATE(Table1[Year],1,1)-WEEKDAY(DATE(Table1[Year],1,1),2)+(Table1[WeekNum]-1)*7+1)</f>
        <v>44690</v>
      </c>
      <c r="E599" s="40">
        <f>MIN(DATE(Table1[Year]+1,1,0),DATE(Table1[Year],1,1)-WEEKDAY(DATE(Table1[Year],1,1),2)+Table1[WeekNum]*7)</f>
        <v>44696</v>
      </c>
      <c r="F599" s="15">
        <v>2022</v>
      </c>
      <c r="G599" s="15">
        <f t="shared" si="18"/>
        <v>5</v>
      </c>
      <c r="H599" s="15">
        <v>20</v>
      </c>
      <c r="I599" s="195" t="str">
        <f>"W" &amp;Table1[[#This Row],[WeekNum]]</f>
        <v>W20</v>
      </c>
      <c r="J599" s="195" t="str">
        <f t="shared" si="19"/>
        <v>22-W20</v>
      </c>
      <c r="K599" s="11" t="s">
        <v>475</v>
      </c>
      <c r="L599" s="11"/>
      <c r="M599" s="11" t="s">
        <v>72</v>
      </c>
      <c r="N599" s="266" t="s">
        <v>368</v>
      </c>
      <c r="O599" s="266" t="s">
        <v>386</v>
      </c>
      <c r="P599" s="11" t="s">
        <v>387</v>
      </c>
      <c r="Q599" s="11" t="s">
        <v>419</v>
      </c>
      <c r="R599" s="11">
        <v>600</v>
      </c>
      <c r="S599" s="11">
        <v>912.2</v>
      </c>
      <c r="T599" s="11">
        <f>ABS(Table1[[#This Row],[Prod]]-Table1[[#This Row],[Planned]])</f>
        <v>312.20000000000005</v>
      </c>
      <c r="U599" s="213">
        <f>IF(ABS(Table1[[#This Row],[Prod]]-Table1[[#This Row],[Planned]])&gt;Table1[[#This Row],[Planned]],0,IF(Table1[[#This Row],[Planned]]=0,0,1-ABS(Table1[[#This Row],[Prod]]-Table1[[#This Row],[Planned]])/Table1[[#This Row],[Planned]]))</f>
        <v>0.47966666666666657</v>
      </c>
      <c r="V599" s="11"/>
      <c r="W599" s="11"/>
      <c r="X599" s="27">
        <v>900</v>
      </c>
      <c r="Y599" s="11">
        <f>Table1[[#This Row],[Prod]]</f>
        <v>912.2</v>
      </c>
      <c r="Z599" s="11">
        <f>ABS(Table1[[#This Row],[Prod2]]-Table1[[#This Row],[Plan Revised]])</f>
        <v>12.200000000000045</v>
      </c>
      <c r="AA599" s="213">
        <f>IF(ABS(Table1[[#This Row],[Prod2]]-Table1[[#This Row],[Plan Revised]])&gt;Table1[[#This Row],[Plan Revised]],0,IF(Table1[[#This Row],[Plan Revised]]=0,0,1-ABS(Table1[[#This Row],[Prod2]]-Table1[[#This Row],[Plan Revised]])/Table1[[#This Row],[Plan Revised]]))</f>
        <v>0.98644444444444435</v>
      </c>
      <c r="AB599" s="11"/>
      <c r="AC599" s="30"/>
      <c r="AD599"/>
      <c r="AF599"/>
    </row>
    <row r="600" spans="1:32">
      <c r="A600" s="15" t="str">
        <f>IF(Table1[Week]=WeekSel,"Yes","No")</f>
        <v>No</v>
      </c>
      <c r="B600" s="15" t="str">
        <f>IF((Table1[StartDate]&gt;=Date.GraphMin)*(Table1[StartDate]&lt;=Date.GraphMax)=1,"Yes","No")</f>
        <v>Yes</v>
      </c>
      <c r="C600" s="15" t="str">
        <f>IF(OR(Table1[[#This Row],[Site]]="FOOD MILLING",Table1[[#This Row],[Site]]="GODACO"), "No", "Yes")</f>
        <v>Yes</v>
      </c>
      <c r="D600" s="40">
        <f>MAX(DATE(Table1[Year],1,1),DATE(Table1[Year],1,1)-WEEKDAY(DATE(Table1[Year],1,1),2)+(Table1[WeekNum]-1)*7+1)</f>
        <v>44690</v>
      </c>
      <c r="E600" s="40">
        <f>MIN(DATE(Table1[Year]+1,1,0),DATE(Table1[Year],1,1)-WEEKDAY(DATE(Table1[Year],1,1),2)+Table1[WeekNum]*7)</f>
        <v>44696</v>
      </c>
      <c r="F600" s="15">
        <v>2022</v>
      </c>
      <c r="G600" s="15">
        <f t="shared" si="18"/>
        <v>5</v>
      </c>
      <c r="H600" s="15">
        <v>20</v>
      </c>
      <c r="I600" s="195" t="str">
        <f>"W" &amp;Table1[[#This Row],[WeekNum]]</f>
        <v>W20</v>
      </c>
      <c r="J600" s="195" t="str">
        <f t="shared" si="19"/>
        <v>22-W20</v>
      </c>
      <c r="K600" s="11" t="s">
        <v>497</v>
      </c>
      <c r="L600" s="11"/>
      <c r="M600" s="11" t="s">
        <v>77</v>
      </c>
      <c r="N600" s="266" t="s">
        <v>368</v>
      </c>
      <c r="O600" s="266" t="s">
        <v>386</v>
      </c>
      <c r="P600" s="11" t="s">
        <v>387</v>
      </c>
      <c r="Q600" s="11" t="s">
        <v>419</v>
      </c>
      <c r="R600" s="11">
        <v>0</v>
      </c>
      <c r="S600" s="11"/>
      <c r="T600" s="11">
        <f>ABS(Table1[[#This Row],[Prod]]-Table1[[#This Row],[Planned]])</f>
        <v>0</v>
      </c>
      <c r="U600" s="213">
        <f>IF(ABS(Table1[[#This Row],[Prod]]-Table1[[#This Row],[Planned]])&gt;Table1[[#This Row],[Planned]],0,IF(Table1[[#This Row],[Planned]]=0,0,1-ABS(Table1[[#This Row],[Prod]]-Table1[[#This Row],[Planned]])/Table1[[#This Row],[Planned]]))</f>
        <v>0</v>
      </c>
      <c r="V600" s="11"/>
      <c r="W600" s="11"/>
      <c r="X600" s="27">
        <v>150</v>
      </c>
      <c r="Y600" s="11">
        <f>Table1[[#This Row],[Prod]]</f>
        <v>0</v>
      </c>
      <c r="Z600" s="11">
        <f>ABS(Table1[[#This Row],[Prod2]]-Table1[[#This Row],[Plan Revised]])</f>
        <v>150</v>
      </c>
      <c r="AA600" s="213">
        <f>IF(ABS(Table1[[#This Row],[Prod2]]-Table1[[#This Row],[Plan Revised]])&gt;Table1[[#This Row],[Plan Revised]],0,IF(Table1[[#This Row],[Plan Revised]]=0,0,1-ABS(Table1[[#This Row],[Prod2]]-Table1[[#This Row],[Plan Revised]])/Table1[[#This Row],[Plan Revised]]))</f>
        <v>0</v>
      </c>
      <c r="AB600" s="11"/>
      <c r="AC600" s="30"/>
      <c r="AD600"/>
      <c r="AF600"/>
    </row>
    <row r="601" spans="1:32">
      <c r="A601" s="15" t="str">
        <f>IF(Table1[Week]=WeekSel,"Yes","No")</f>
        <v>No</v>
      </c>
      <c r="B601" s="15" t="str">
        <f>IF((Table1[StartDate]&gt;=Date.GraphMin)*(Table1[StartDate]&lt;=Date.GraphMax)=1,"Yes","No")</f>
        <v>Yes</v>
      </c>
      <c r="C601" s="15" t="str">
        <f>IF(OR(Table1[[#This Row],[Site]]="FOOD MILLING",Table1[[#This Row],[Site]]="GODACO"), "No", "Yes")</f>
        <v>Yes</v>
      </c>
      <c r="D601" s="40">
        <f>MAX(DATE(Table1[Year],1,1),DATE(Table1[Year],1,1)-WEEKDAY(DATE(Table1[Year],1,1),2)+(Table1[WeekNum]-1)*7+1)</f>
        <v>44690</v>
      </c>
      <c r="E601" s="40">
        <f>MIN(DATE(Table1[Year]+1,1,0),DATE(Table1[Year],1,1)-WEEKDAY(DATE(Table1[Year],1,1),2)+Table1[WeekNum]*7)</f>
        <v>44696</v>
      </c>
      <c r="F601" s="15">
        <v>2022</v>
      </c>
      <c r="G601" s="15">
        <f t="shared" si="18"/>
        <v>5</v>
      </c>
      <c r="H601" s="15">
        <v>20</v>
      </c>
      <c r="I601" s="195" t="str">
        <f>"W" &amp;Table1[[#This Row],[WeekNum]]</f>
        <v>W20</v>
      </c>
      <c r="J601" s="195" t="str">
        <f t="shared" si="19"/>
        <v>22-W20</v>
      </c>
      <c r="K601" s="11" t="s">
        <v>491</v>
      </c>
      <c r="L601" s="11"/>
      <c r="M601" s="11" t="s">
        <v>72</v>
      </c>
      <c r="N601" s="266" t="s">
        <v>368</v>
      </c>
      <c r="O601" s="266" t="s">
        <v>386</v>
      </c>
      <c r="P601" s="11" t="s">
        <v>387</v>
      </c>
      <c r="Q601" s="11" t="s">
        <v>419</v>
      </c>
      <c r="R601" s="11">
        <v>12250</v>
      </c>
      <c r="S601" s="11">
        <v>10000</v>
      </c>
      <c r="T601" s="11">
        <f>ABS(Table1[[#This Row],[Prod]]-Table1[[#This Row],[Planned]])</f>
        <v>2250</v>
      </c>
      <c r="U601" s="213">
        <f>IF(ABS(Table1[[#This Row],[Prod]]-Table1[[#This Row],[Planned]])&gt;Table1[[#This Row],[Planned]],0,IF(Table1[[#This Row],[Planned]]=0,0,1-ABS(Table1[[#This Row],[Prod]]-Table1[[#This Row],[Planned]])/Table1[[#This Row],[Planned]]))</f>
        <v>0.81632653061224492</v>
      </c>
      <c r="V601" s="11"/>
      <c r="W601" s="11"/>
      <c r="X601" s="27">
        <v>10000</v>
      </c>
      <c r="Y601" s="11">
        <f>Table1[[#This Row],[Prod]]</f>
        <v>10000</v>
      </c>
      <c r="Z601" s="11">
        <f>ABS(Table1[[#This Row],[Prod2]]-Table1[[#This Row],[Plan Revised]])</f>
        <v>0</v>
      </c>
      <c r="AA601" s="213">
        <f>IF(ABS(Table1[[#This Row],[Prod2]]-Table1[[#This Row],[Plan Revised]])&gt;Table1[[#This Row],[Plan Revised]],0,IF(Table1[[#This Row],[Plan Revised]]=0,0,1-ABS(Table1[[#This Row],[Prod2]]-Table1[[#This Row],[Plan Revised]])/Table1[[#This Row],[Plan Revised]]))</f>
        <v>1</v>
      </c>
      <c r="AB601" s="11"/>
      <c r="AC601" s="30"/>
      <c r="AD601"/>
      <c r="AF601"/>
    </row>
    <row r="602" spans="1:32">
      <c r="A602" s="15" t="str">
        <f>IF(Table1[Week]=WeekSel,"Yes","No")</f>
        <v>No</v>
      </c>
      <c r="B602" s="15" t="str">
        <f>IF((Table1[StartDate]&gt;=Date.GraphMin)*(Table1[StartDate]&lt;=Date.GraphMax)=1,"Yes","No")</f>
        <v>Yes</v>
      </c>
      <c r="C602" s="15" t="str">
        <f>IF(OR(Table1[[#This Row],[Site]]="FOOD MILLING",Table1[[#This Row],[Site]]="GODACO"), "No", "Yes")</f>
        <v>Yes</v>
      </c>
      <c r="D602" s="40">
        <f>MAX(DATE(Table1[Year],1,1),DATE(Table1[Year],1,1)-WEEKDAY(DATE(Table1[Year],1,1),2)+(Table1[WeekNum]-1)*7+1)</f>
        <v>44690</v>
      </c>
      <c r="E602" s="40">
        <f>MIN(DATE(Table1[Year]+1,1,0),DATE(Table1[Year],1,1)-WEEKDAY(DATE(Table1[Year],1,1),2)+Table1[WeekNum]*7)</f>
        <v>44696</v>
      </c>
      <c r="F602" s="15">
        <v>2022</v>
      </c>
      <c r="G602" s="15">
        <f t="shared" si="18"/>
        <v>5</v>
      </c>
      <c r="H602" s="15">
        <v>20</v>
      </c>
      <c r="I602" s="195" t="str">
        <f>"W" &amp;Table1[[#This Row],[WeekNum]]</f>
        <v>W20</v>
      </c>
      <c r="J602" s="195" t="str">
        <f t="shared" si="19"/>
        <v>22-W20</v>
      </c>
      <c r="K602" s="11" t="s">
        <v>492</v>
      </c>
      <c r="L602" s="11"/>
      <c r="M602" s="11" t="s">
        <v>72</v>
      </c>
      <c r="N602" s="266" t="s">
        <v>368</v>
      </c>
      <c r="O602" s="266" t="s">
        <v>386</v>
      </c>
      <c r="P602" s="11" t="s">
        <v>387</v>
      </c>
      <c r="Q602" s="11" t="s">
        <v>419</v>
      </c>
      <c r="R602" s="11">
        <v>0</v>
      </c>
      <c r="S602" s="11">
        <v>530</v>
      </c>
      <c r="T602" s="11">
        <f>ABS(Table1[[#This Row],[Prod]]-Table1[[#This Row],[Planned]])</f>
        <v>530</v>
      </c>
      <c r="U602" s="213">
        <f>IF(ABS(Table1[[#This Row],[Prod]]-Table1[[#This Row],[Planned]])&gt;Table1[[#This Row],[Planned]],0,IF(Table1[[#This Row],[Planned]]=0,0,1-ABS(Table1[[#This Row],[Prod]]-Table1[[#This Row],[Planned]])/Table1[[#This Row],[Planned]]))</f>
        <v>0</v>
      </c>
      <c r="V602" s="11"/>
      <c r="W602" s="11"/>
      <c r="X602" s="27">
        <v>530</v>
      </c>
      <c r="Y602" s="11">
        <f>Table1[[#This Row],[Prod]]</f>
        <v>530</v>
      </c>
      <c r="Z602" s="11">
        <f>ABS(Table1[[#This Row],[Prod2]]-Table1[[#This Row],[Plan Revised]])</f>
        <v>0</v>
      </c>
      <c r="AA602" s="213">
        <f>IF(ABS(Table1[[#This Row],[Prod2]]-Table1[[#This Row],[Plan Revised]])&gt;Table1[[#This Row],[Plan Revised]],0,IF(Table1[[#This Row],[Plan Revised]]=0,0,1-ABS(Table1[[#This Row],[Prod2]]-Table1[[#This Row],[Plan Revised]])/Table1[[#This Row],[Plan Revised]]))</f>
        <v>1</v>
      </c>
      <c r="AB602" s="11"/>
      <c r="AC602" s="30"/>
      <c r="AD602"/>
      <c r="AF602"/>
    </row>
    <row r="603" spans="1:32">
      <c r="A603" s="15" t="str">
        <f>IF(Table1[Week]=WeekSel,"Yes","No")</f>
        <v>No</v>
      </c>
      <c r="B603" s="15" t="str">
        <f>IF((Table1[StartDate]&gt;=Date.GraphMin)*(Table1[StartDate]&lt;=Date.GraphMax)=1,"Yes","No")</f>
        <v>Yes</v>
      </c>
      <c r="C603" s="15" t="str">
        <f>IF(OR(Table1[[#This Row],[Site]]="FOOD MILLING",Table1[[#This Row],[Site]]="GODACO"), "No", "Yes")</f>
        <v>Yes</v>
      </c>
      <c r="D603" s="40">
        <f>MAX(DATE(Table1[Year],1,1),DATE(Table1[Year],1,1)-WEEKDAY(DATE(Table1[Year],1,1),2)+(Table1[WeekNum]-1)*7+1)</f>
        <v>44690</v>
      </c>
      <c r="E603" s="40">
        <f>MIN(DATE(Table1[Year]+1,1,0),DATE(Table1[Year],1,1)-WEEKDAY(DATE(Table1[Year],1,1),2)+Table1[WeekNum]*7)</f>
        <v>44696</v>
      </c>
      <c r="F603" s="15">
        <v>2022</v>
      </c>
      <c r="G603" s="15">
        <f t="shared" si="18"/>
        <v>5</v>
      </c>
      <c r="H603" s="15">
        <v>20</v>
      </c>
      <c r="I603" s="195" t="str">
        <f>"W" &amp;Table1[[#This Row],[WeekNum]]</f>
        <v>W20</v>
      </c>
      <c r="J603" s="195" t="str">
        <f t="shared" si="19"/>
        <v>22-W20</v>
      </c>
      <c r="K603" s="11" t="s">
        <v>480</v>
      </c>
      <c r="L603" s="11"/>
      <c r="M603" s="11" t="s">
        <v>72</v>
      </c>
      <c r="N603" s="266" t="s">
        <v>368</v>
      </c>
      <c r="O603" s="266" t="s">
        <v>386</v>
      </c>
      <c r="P603" s="11" t="s">
        <v>387</v>
      </c>
      <c r="Q603" s="11" t="s">
        <v>419</v>
      </c>
      <c r="R603" s="11">
        <v>12300</v>
      </c>
      <c r="S603" s="11">
        <v>12939.900000000001</v>
      </c>
      <c r="T603" s="11">
        <f>ABS(Table1[[#This Row],[Prod]]-Table1[[#This Row],[Planned]])</f>
        <v>639.90000000000146</v>
      </c>
      <c r="U603" s="213">
        <f>IF(ABS(Table1[[#This Row],[Prod]]-Table1[[#This Row],[Planned]])&gt;Table1[[#This Row],[Planned]],0,IF(Table1[[#This Row],[Planned]]=0,0,1-ABS(Table1[[#This Row],[Prod]]-Table1[[#This Row],[Planned]])/Table1[[#This Row],[Planned]]))</f>
        <v>0.9479756097560974</v>
      </c>
      <c r="V603" s="11"/>
      <c r="W603" s="11"/>
      <c r="X603" s="27">
        <v>15845</v>
      </c>
      <c r="Y603" s="11">
        <f>Table1[[#This Row],[Prod]]</f>
        <v>12939.900000000001</v>
      </c>
      <c r="Z603" s="11">
        <f>ABS(Table1[[#This Row],[Prod2]]-Table1[[#This Row],[Plan Revised]])</f>
        <v>2905.0999999999985</v>
      </c>
      <c r="AA603" s="213">
        <f>IF(ABS(Table1[[#This Row],[Prod2]]-Table1[[#This Row],[Plan Revised]])&gt;Table1[[#This Row],[Plan Revised]],0,IF(Table1[[#This Row],[Plan Revised]]=0,0,1-ABS(Table1[[#This Row],[Prod2]]-Table1[[#This Row],[Plan Revised]])/Table1[[#This Row],[Plan Revised]]))</f>
        <v>0.81665509624487231</v>
      </c>
      <c r="AB603" s="11"/>
      <c r="AC603" s="30"/>
      <c r="AD603"/>
      <c r="AF603"/>
    </row>
    <row r="604" spans="1:32">
      <c r="A604" s="15" t="str">
        <f>IF(Table1[Week]=WeekSel,"Yes","No")</f>
        <v>No</v>
      </c>
      <c r="B604" s="15" t="str">
        <f>IF((Table1[StartDate]&gt;=Date.GraphMin)*(Table1[StartDate]&lt;=Date.GraphMax)=1,"Yes","No")</f>
        <v>Yes</v>
      </c>
      <c r="C604" s="15" t="str">
        <f>IF(OR(Table1[[#This Row],[Site]]="FOOD MILLING",Table1[[#This Row],[Site]]="GODACO"), "No", "Yes")</f>
        <v>Yes</v>
      </c>
      <c r="D604" s="40">
        <f>MAX(DATE(Table1[Year],1,1),DATE(Table1[Year],1,1)-WEEKDAY(DATE(Table1[Year],1,1),2)+(Table1[WeekNum]-1)*7+1)</f>
        <v>44690</v>
      </c>
      <c r="E604" s="40">
        <f>MIN(DATE(Table1[Year]+1,1,0),DATE(Table1[Year],1,1)-WEEKDAY(DATE(Table1[Year],1,1),2)+Table1[WeekNum]*7)</f>
        <v>44696</v>
      </c>
      <c r="F604" s="15">
        <v>2022</v>
      </c>
      <c r="G604" s="15">
        <f t="shared" si="18"/>
        <v>5</v>
      </c>
      <c r="H604" s="15">
        <v>20</v>
      </c>
      <c r="I604" s="195" t="str">
        <f>"W" &amp;Table1[[#This Row],[WeekNum]]</f>
        <v>W20</v>
      </c>
      <c r="J604" s="195" t="str">
        <f t="shared" si="19"/>
        <v>22-W20</v>
      </c>
      <c r="K604" s="11" t="s">
        <v>483</v>
      </c>
      <c r="L604" s="11"/>
      <c r="M604" s="11" t="s">
        <v>72</v>
      </c>
      <c r="N604" s="266" t="s">
        <v>368</v>
      </c>
      <c r="O604" s="266" t="s">
        <v>386</v>
      </c>
      <c r="P604" s="11" t="s">
        <v>387</v>
      </c>
      <c r="Q604" s="11" t="s">
        <v>419</v>
      </c>
      <c r="R604" s="11">
        <v>42477.599999999999</v>
      </c>
      <c r="S604" s="11">
        <v>40315</v>
      </c>
      <c r="T604" s="11">
        <f>ABS(Table1[[#This Row],[Prod]]-Table1[[#This Row],[Planned]])</f>
        <v>2162.5999999999985</v>
      </c>
      <c r="U604" s="213">
        <f>IF(ABS(Table1[[#This Row],[Prod]]-Table1[[#This Row],[Planned]])&gt;Table1[[#This Row],[Planned]],0,IF(Table1[[#This Row],[Planned]]=0,0,1-ABS(Table1[[#This Row],[Prod]]-Table1[[#This Row],[Planned]])/Table1[[#This Row],[Planned]]))</f>
        <v>0.94908846074166153</v>
      </c>
      <c r="V604" s="11"/>
      <c r="W604" s="11"/>
      <c r="X604" s="27">
        <v>39706</v>
      </c>
      <c r="Y604" s="11">
        <f>Table1[[#This Row],[Prod]]</f>
        <v>40315</v>
      </c>
      <c r="Z604" s="11">
        <f>ABS(Table1[[#This Row],[Prod2]]-Table1[[#This Row],[Plan Revised]])</f>
        <v>609</v>
      </c>
      <c r="AA604" s="213">
        <f>IF(ABS(Table1[[#This Row],[Prod2]]-Table1[[#This Row],[Plan Revised]])&gt;Table1[[#This Row],[Plan Revised]],0,IF(Table1[[#This Row],[Plan Revised]]=0,0,1-ABS(Table1[[#This Row],[Prod2]]-Table1[[#This Row],[Plan Revised]])/Table1[[#This Row],[Plan Revised]]))</f>
        <v>0.9846622676673551</v>
      </c>
      <c r="AB604" s="11"/>
      <c r="AC604" s="30"/>
      <c r="AD604"/>
      <c r="AF604"/>
    </row>
    <row r="605" spans="1:32">
      <c r="A605" s="15" t="str">
        <f>IF(Table1[Week]=WeekSel,"Yes","No")</f>
        <v>No</v>
      </c>
      <c r="B605" s="15" t="str">
        <f>IF((Table1[StartDate]&gt;=Date.GraphMin)*(Table1[StartDate]&lt;=Date.GraphMax)=1,"Yes","No")</f>
        <v>Yes</v>
      </c>
      <c r="C605" s="15" t="str">
        <f>IF(OR(Table1[[#This Row],[Site]]="FOOD MILLING",Table1[[#This Row],[Site]]="GODACO"), "No", "Yes")</f>
        <v>Yes</v>
      </c>
      <c r="D605" s="40">
        <f>MAX(DATE(Table1[Year],1,1),DATE(Table1[Year],1,1)-WEEKDAY(DATE(Table1[Year],1,1),2)+(Table1[WeekNum]-1)*7+1)</f>
        <v>44690</v>
      </c>
      <c r="E605" s="40">
        <f>MIN(DATE(Table1[Year]+1,1,0),DATE(Table1[Year],1,1)-WEEKDAY(DATE(Table1[Year],1,1),2)+Table1[WeekNum]*7)</f>
        <v>44696</v>
      </c>
      <c r="F605" s="15">
        <v>2022</v>
      </c>
      <c r="G605" s="15">
        <f t="shared" si="18"/>
        <v>5</v>
      </c>
      <c r="H605" s="15">
        <v>20</v>
      </c>
      <c r="I605" s="195" t="str">
        <f>"W" &amp;Table1[[#This Row],[WeekNum]]</f>
        <v>W20</v>
      </c>
      <c r="J605" s="195" t="str">
        <f t="shared" si="19"/>
        <v>22-W20</v>
      </c>
      <c r="K605" s="11" t="s">
        <v>478</v>
      </c>
      <c r="L605" s="11"/>
      <c r="M605" s="11" t="s">
        <v>72</v>
      </c>
      <c r="N605" s="266" t="s">
        <v>368</v>
      </c>
      <c r="O605" s="266" t="s">
        <v>386</v>
      </c>
      <c r="P605" s="11" t="s">
        <v>387</v>
      </c>
      <c r="Q605" s="11" t="s">
        <v>419</v>
      </c>
      <c r="R605" s="11">
        <v>840</v>
      </c>
      <c r="S605" s="11">
        <v>960</v>
      </c>
      <c r="T605" s="11">
        <f>ABS(Table1[[#This Row],[Prod]]-Table1[[#This Row],[Planned]])</f>
        <v>120</v>
      </c>
      <c r="U605" s="213">
        <f>IF(ABS(Table1[[#This Row],[Prod]]-Table1[[#This Row],[Planned]])&gt;Table1[[#This Row],[Planned]],0,IF(Table1[[#This Row],[Planned]]=0,0,1-ABS(Table1[[#This Row],[Prod]]-Table1[[#This Row],[Planned]])/Table1[[#This Row],[Planned]]))</f>
        <v>0.85714285714285721</v>
      </c>
      <c r="V605" s="11"/>
      <c r="W605" s="11"/>
      <c r="X605" s="27">
        <v>960</v>
      </c>
      <c r="Y605" s="11">
        <f>Table1[[#This Row],[Prod]]</f>
        <v>960</v>
      </c>
      <c r="Z605" s="11">
        <f>ABS(Table1[[#This Row],[Prod2]]-Table1[[#This Row],[Plan Revised]])</f>
        <v>0</v>
      </c>
      <c r="AA605" s="213">
        <f>IF(ABS(Table1[[#This Row],[Prod2]]-Table1[[#This Row],[Plan Revised]])&gt;Table1[[#This Row],[Plan Revised]],0,IF(Table1[[#This Row],[Plan Revised]]=0,0,1-ABS(Table1[[#This Row],[Prod2]]-Table1[[#This Row],[Plan Revised]])/Table1[[#This Row],[Plan Revised]]))</f>
        <v>1</v>
      </c>
      <c r="AB605" s="11"/>
      <c r="AC605" s="30"/>
      <c r="AD605"/>
      <c r="AF605"/>
    </row>
    <row r="606" spans="1:32">
      <c r="A606" s="15" t="str">
        <f>IF(Table1[Week]=WeekSel,"Yes","No")</f>
        <v>No</v>
      </c>
      <c r="B606" s="15" t="str">
        <f>IF((Table1[StartDate]&gt;=Date.GraphMin)*(Table1[StartDate]&lt;=Date.GraphMax)=1,"Yes","No")</f>
        <v>Yes</v>
      </c>
      <c r="C606" s="15" t="str">
        <f>IF(OR(Table1[[#This Row],[Site]]="FOOD MILLING",Table1[[#This Row],[Site]]="GODACO"), "No", "Yes")</f>
        <v>Yes</v>
      </c>
      <c r="D606" s="40">
        <f>MAX(DATE(Table1[Year],1,1),DATE(Table1[Year],1,1)-WEEKDAY(DATE(Table1[Year],1,1),2)+(Table1[WeekNum]-1)*7+1)</f>
        <v>44690</v>
      </c>
      <c r="E606" s="40">
        <f>MIN(DATE(Table1[Year]+1,1,0),DATE(Table1[Year],1,1)-WEEKDAY(DATE(Table1[Year],1,1),2)+Table1[WeekNum]*7)</f>
        <v>44696</v>
      </c>
      <c r="F606" s="15">
        <v>2022</v>
      </c>
      <c r="G606" s="15">
        <f t="shared" si="18"/>
        <v>5</v>
      </c>
      <c r="H606" s="15">
        <v>20</v>
      </c>
      <c r="I606" s="195" t="str">
        <f>"W" &amp;Table1[[#This Row],[WeekNum]]</f>
        <v>W20</v>
      </c>
      <c r="J606" s="195" t="str">
        <f t="shared" si="19"/>
        <v>22-W20</v>
      </c>
      <c r="K606" s="11" t="s">
        <v>479</v>
      </c>
      <c r="L606" s="11"/>
      <c r="M606" s="11" t="s">
        <v>72</v>
      </c>
      <c r="N606" s="266" t="s">
        <v>368</v>
      </c>
      <c r="O606" s="266" t="s">
        <v>386</v>
      </c>
      <c r="P606" s="11" t="s">
        <v>387</v>
      </c>
      <c r="Q606" s="11" t="s">
        <v>419</v>
      </c>
      <c r="R606" s="11">
        <v>9100</v>
      </c>
      <c r="S606" s="11">
        <v>9495</v>
      </c>
      <c r="T606" s="11">
        <f>ABS(Table1[[#This Row],[Prod]]-Table1[[#This Row],[Planned]])</f>
        <v>395</v>
      </c>
      <c r="U606" s="213">
        <f>IF(ABS(Table1[[#This Row],[Prod]]-Table1[[#This Row],[Planned]])&gt;Table1[[#This Row],[Planned]],0,IF(Table1[[#This Row],[Planned]]=0,0,1-ABS(Table1[[#This Row],[Prod]]-Table1[[#This Row],[Planned]])/Table1[[#This Row],[Planned]]))</f>
        <v>0.95659340659340664</v>
      </c>
      <c r="V606" s="11"/>
      <c r="W606" s="11"/>
      <c r="X606" s="27">
        <v>9500</v>
      </c>
      <c r="Y606" s="11">
        <f>Table1[[#This Row],[Prod]]</f>
        <v>9495</v>
      </c>
      <c r="Z606" s="11">
        <f>ABS(Table1[[#This Row],[Prod2]]-Table1[[#This Row],[Plan Revised]])</f>
        <v>5</v>
      </c>
      <c r="AA606" s="213">
        <f>IF(ABS(Table1[[#This Row],[Prod2]]-Table1[[#This Row],[Plan Revised]])&gt;Table1[[#This Row],[Plan Revised]],0,IF(Table1[[#This Row],[Plan Revised]]=0,0,1-ABS(Table1[[#This Row],[Prod2]]-Table1[[#This Row],[Plan Revised]])/Table1[[#This Row],[Plan Revised]]))</f>
        <v>0.99947368421052629</v>
      </c>
      <c r="AB606" s="11"/>
      <c r="AC606" s="30"/>
      <c r="AD606"/>
      <c r="AF606"/>
    </row>
    <row r="607" spans="1:32">
      <c r="A607" s="15" t="str">
        <f>IF(Table1[Week]=WeekSel,"Yes","No")</f>
        <v>No</v>
      </c>
      <c r="B607" s="15" t="str">
        <f>IF((Table1[StartDate]&gt;=Date.GraphMin)*(Table1[StartDate]&lt;=Date.GraphMax)=1,"Yes","No")</f>
        <v>Yes</v>
      </c>
      <c r="C607" s="15" t="str">
        <f>IF(OR(Table1[[#This Row],[Site]]="FOOD MILLING",Table1[[#This Row],[Site]]="GODACO"), "No", "Yes")</f>
        <v>Yes</v>
      </c>
      <c r="D607" s="40">
        <f>MAX(DATE(Table1[Year],1,1),DATE(Table1[Year],1,1)-WEEKDAY(DATE(Table1[Year],1,1),2)+(Table1[WeekNum]-1)*7+1)</f>
        <v>44690</v>
      </c>
      <c r="E607" s="40">
        <f>MIN(DATE(Table1[Year]+1,1,0),DATE(Table1[Year],1,1)-WEEKDAY(DATE(Table1[Year],1,1),2)+Table1[WeekNum]*7)</f>
        <v>44696</v>
      </c>
      <c r="F607" s="15">
        <v>2022</v>
      </c>
      <c r="G607" s="15">
        <f t="shared" si="18"/>
        <v>5</v>
      </c>
      <c r="H607" s="15">
        <v>20</v>
      </c>
      <c r="I607" s="195" t="str">
        <f>"W" &amp;Table1[[#This Row],[WeekNum]]</f>
        <v>W20</v>
      </c>
      <c r="J607" s="195" t="str">
        <f t="shared" si="19"/>
        <v>22-W20</v>
      </c>
      <c r="K607" s="11" t="s">
        <v>485</v>
      </c>
      <c r="L607" s="11"/>
      <c r="M607" s="11" t="s">
        <v>77</v>
      </c>
      <c r="N607" s="266" t="s">
        <v>368</v>
      </c>
      <c r="O607" s="266" t="s">
        <v>386</v>
      </c>
      <c r="P607" s="11" t="s">
        <v>387</v>
      </c>
      <c r="Q607" s="11" t="s">
        <v>419</v>
      </c>
      <c r="R607" s="11">
        <v>5500</v>
      </c>
      <c r="S607" s="11">
        <v>7240</v>
      </c>
      <c r="T607" s="11">
        <f>ABS(Table1[[#This Row],[Prod]]-Table1[[#This Row],[Planned]])</f>
        <v>1740</v>
      </c>
      <c r="U607" s="213">
        <f>IF(ABS(Table1[[#This Row],[Prod]]-Table1[[#This Row],[Planned]])&gt;Table1[[#This Row],[Planned]],0,IF(Table1[[#This Row],[Planned]]=0,0,1-ABS(Table1[[#This Row],[Prod]]-Table1[[#This Row],[Planned]])/Table1[[#This Row],[Planned]]))</f>
        <v>0.6836363636363636</v>
      </c>
      <c r="V607" s="11"/>
      <c r="W607" s="11"/>
      <c r="X607" s="27">
        <v>7000</v>
      </c>
      <c r="Y607" s="11">
        <f>Table1[[#This Row],[Prod]]</f>
        <v>7240</v>
      </c>
      <c r="Z607" s="11">
        <f>ABS(Table1[[#This Row],[Prod2]]-Table1[[#This Row],[Plan Revised]])</f>
        <v>240</v>
      </c>
      <c r="AA607" s="213">
        <f>IF(ABS(Table1[[#This Row],[Prod2]]-Table1[[#This Row],[Plan Revised]])&gt;Table1[[#This Row],[Plan Revised]],0,IF(Table1[[#This Row],[Plan Revised]]=0,0,1-ABS(Table1[[#This Row],[Prod2]]-Table1[[#This Row],[Plan Revised]])/Table1[[#This Row],[Plan Revised]]))</f>
        <v>0.96571428571428575</v>
      </c>
      <c r="AB607" s="11"/>
      <c r="AC607" s="30"/>
      <c r="AD607"/>
      <c r="AF607"/>
    </row>
    <row r="608" spans="1:32">
      <c r="A608" s="15" t="str">
        <f>IF(Table1[Week]=WeekSel,"Yes","No")</f>
        <v>No</v>
      </c>
      <c r="B608" s="15" t="str">
        <f>IF((Table1[StartDate]&gt;=Date.GraphMin)*(Table1[StartDate]&lt;=Date.GraphMax)=1,"Yes","No")</f>
        <v>Yes</v>
      </c>
      <c r="C608" s="15" t="str">
        <f>IF(OR(Table1[[#This Row],[Site]]="FOOD MILLING",Table1[[#This Row],[Site]]="GODACO"), "No", "Yes")</f>
        <v>Yes</v>
      </c>
      <c r="D608" s="40">
        <f>MAX(DATE(Table1[Year],1,1),DATE(Table1[Year],1,1)-WEEKDAY(DATE(Table1[Year],1,1),2)+(Table1[WeekNum]-1)*7+1)</f>
        <v>44690</v>
      </c>
      <c r="E608" s="40">
        <f>MIN(DATE(Table1[Year]+1,1,0),DATE(Table1[Year],1,1)-WEEKDAY(DATE(Table1[Year],1,1),2)+Table1[WeekNum]*7)</f>
        <v>44696</v>
      </c>
      <c r="F608" s="15">
        <v>2022</v>
      </c>
      <c r="G608" s="15">
        <f t="shared" si="18"/>
        <v>5</v>
      </c>
      <c r="H608" s="15">
        <v>20</v>
      </c>
      <c r="I608" s="195" t="str">
        <f>"W" &amp;Table1[[#This Row],[WeekNum]]</f>
        <v>W20</v>
      </c>
      <c r="J608" s="195" t="str">
        <f t="shared" si="19"/>
        <v>22-W20</v>
      </c>
      <c r="K608" s="11" t="s">
        <v>481</v>
      </c>
      <c r="L608" s="11"/>
      <c r="M608" s="11" t="s">
        <v>72</v>
      </c>
      <c r="N608" s="266" t="s">
        <v>368</v>
      </c>
      <c r="O608" s="266" t="s">
        <v>386</v>
      </c>
      <c r="P608" s="11" t="s">
        <v>387</v>
      </c>
      <c r="Q608" s="11" t="s">
        <v>419</v>
      </c>
      <c r="R608" s="11">
        <v>1200</v>
      </c>
      <c r="S608" s="11">
        <v>1290.4000000000001</v>
      </c>
      <c r="T608" s="11">
        <f>ABS(Table1[[#This Row],[Prod]]-Table1[[#This Row],[Planned]])</f>
        <v>90.400000000000091</v>
      </c>
      <c r="U608" s="213">
        <f>IF(ABS(Table1[[#This Row],[Prod]]-Table1[[#This Row],[Planned]])&gt;Table1[[#This Row],[Planned]],0,IF(Table1[[#This Row],[Planned]]=0,0,1-ABS(Table1[[#This Row],[Prod]]-Table1[[#This Row],[Planned]])/Table1[[#This Row],[Planned]]))</f>
        <v>0.92466666666666664</v>
      </c>
      <c r="V608" s="11"/>
      <c r="W608" s="11"/>
      <c r="X608" s="27">
        <v>1305</v>
      </c>
      <c r="Y608" s="11">
        <f>Table1[[#This Row],[Prod]]</f>
        <v>1290.4000000000001</v>
      </c>
      <c r="Z608" s="11">
        <f>ABS(Table1[[#This Row],[Prod2]]-Table1[[#This Row],[Plan Revised]])</f>
        <v>14.599999999999909</v>
      </c>
      <c r="AA608" s="213">
        <f>IF(ABS(Table1[[#This Row],[Prod2]]-Table1[[#This Row],[Plan Revised]])&gt;Table1[[#This Row],[Plan Revised]],0,IF(Table1[[#This Row],[Plan Revised]]=0,0,1-ABS(Table1[[#This Row],[Prod2]]-Table1[[#This Row],[Plan Revised]])/Table1[[#This Row],[Plan Revised]]))</f>
        <v>0.98881226053639859</v>
      </c>
      <c r="AB608" s="11"/>
      <c r="AC608" s="30"/>
      <c r="AD608"/>
      <c r="AF608"/>
    </row>
    <row r="609" spans="1:32">
      <c r="A609" s="15" t="str">
        <f>IF(Table1[Week]=WeekSel,"Yes","No")</f>
        <v>No</v>
      </c>
      <c r="B609" s="15" t="str">
        <f>IF((Table1[StartDate]&gt;=Date.GraphMin)*(Table1[StartDate]&lt;=Date.GraphMax)=1,"Yes","No")</f>
        <v>Yes</v>
      </c>
      <c r="C609" s="15" t="str">
        <f>IF(OR(Table1[[#This Row],[Site]]="FOOD MILLING",Table1[[#This Row],[Site]]="GODACO"), "No", "Yes")</f>
        <v>Yes</v>
      </c>
      <c r="D609" s="40">
        <f>MAX(DATE(Table1[Year],1,1),DATE(Table1[Year],1,1)-WEEKDAY(DATE(Table1[Year],1,1),2)+(Table1[WeekNum]-1)*7+1)</f>
        <v>44690</v>
      </c>
      <c r="E609" s="40">
        <f>MIN(DATE(Table1[Year]+1,1,0),DATE(Table1[Year],1,1)-WEEKDAY(DATE(Table1[Year],1,1),2)+Table1[WeekNum]*7)</f>
        <v>44696</v>
      </c>
      <c r="F609" s="15">
        <v>2022</v>
      </c>
      <c r="G609" s="15">
        <f t="shared" si="18"/>
        <v>5</v>
      </c>
      <c r="H609" s="15">
        <v>20</v>
      </c>
      <c r="I609" s="195" t="str">
        <f>"W" &amp;Table1[[#This Row],[WeekNum]]</f>
        <v>W20</v>
      </c>
      <c r="J609" s="195" t="str">
        <f t="shared" si="19"/>
        <v>22-W20</v>
      </c>
      <c r="K609" s="11" t="s">
        <v>484</v>
      </c>
      <c r="L609" s="11"/>
      <c r="M609" s="11" t="s">
        <v>72</v>
      </c>
      <c r="N609" s="266" t="s">
        <v>368</v>
      </c>
      <c r="O609" s="266" t="s">
        <v>386</v>
      </c>
      <c r="P609" s="11" t="s">
        <v>387</v>
      </c>
      <c r="Q609" s="11" t="s">
        <v>419</v>
      </c>
      <c r="R609" s="11">
        <v>5750</v>
      </c>
      <c r="S609" s="11">
        <v>7690</v>
      </c>
      <c r="T609" s="11">
        <f>ABS(Table1[[#This Row],[Prod]]-Table1[[#This Row],[Planned]])</f>
        <v>1940</v>
      </c>
      <c r="U609" s="213">
        <f>IF(ABS(Table1[[#This Row],[Prod]]-Table1[[#This Row],[Planned]])&gt;Table1[[#This Row],[Planned]],0,IF(Table1[[#This Row],[Planned]]=0,0,1-ABS(Table1[[#This Row],[Prod]]-Table1[[#This Row],[Planned]])/Table1[[#This Row],[Planned]]))</f>
        <v>0.66260869565217395</v>
      </c>
      <c r="V609" s="11"/>
      <c r="W609" s="11"/>
      <c r="X609" s="27">
        <v>7250</v>
      </c>
      <c r="Y609" s="11">
        <f>Table1[[#This Row],[Prod]]</f>
        <v>7690</v>
      </c>
      <c r="Z609" s="11">
        <f>ABS(Table1[[#This Row],[Prod2]]-Table1[[#This Row],[Plan Revised]])</f>
        <v>440</v>
      </c>
      <c r="AA609" s="213">
        <f>IF(ABS(Table1[[#This Row],[Prod2]]-Table1[[#This Row],[Plan Revised]])&gt;Table1[[#This Row],[Plan Revised]],0,IF(Table1[[#This Row],[Plan Revised]]=0,0,1-ABS(Table1[[#This Row],[Prod2]]-Table1[[#This Row],[Plan Revised]])/Table1[[#This Row],[Plan Revised]]))</f>
        <v>0.93931034482758624</v>
      </c>
      <c r="AB609" s="11"/>
      <c r="AC609" s="30"/>
      <c r="AD609"/>
      <c r="AF609"/>
    </row>
    <row r="610" spans="1:32">
      <c r="A610" s="15" t="str">
        <f>IF(Table1[Week]=WeekSel,"Yes","No")</f>
        <v>No</v>
      </c>
      <c r="B610" s="15" t="str">
        <f>IF((Table1[StartDate]&gt;=Date.GraphMin)*(Table1[StartDate]&lt;=Date.GraphMax)=1,"Yes","No")</f>
        <v>Yes</v>
      </c>
      <c r="C610" s="15" t="str">
        <f>IF(OR(Table1[[#This Row],[Site]]="FOOD MILLING",Table1[[#This Row],[Site]]="GODACO"), "No", "Yes")</f>
        <v>Yes</v>
      </c>
      <c r="D610" s="40">
        <f>MAX(DATE(Table1[Year],1,1),DATE(Table1[Year],1,1)-WEEKDAY(DATE(Table1[Year],1,1),2)+(Table1[WeekNum]-1)*7+1)</f>
        <v>44690</v>
      </c>
      <c r="E610" s="40">
        <f>MIN(DATE(Table1[Year]+1,1,0),DATE(Table1[Year],1,1)-WEEKDAY(DATE(Table1[Year],1,1),2)+Table1[WeekNum]*7)</f>
        <v>44696</v>
      </c>
      <c r="F610" s="15">
        <v>2022</v>
      </c>
      <c r="G610" s="15">
        <f t="shared" si="18"/>
        <v>5</v>
      </c>
      <c r="H610" s="15">
        <v>20</v>
      </c>
      <c r="I610" s="195" t="str">
        <f>"W" &amp;Table1[[#This Row],[WeekNum]]</f>
        <v>W20</v>
      </c>
      <c r="J610" s="195" t="str">
        <f t="shared" si="19"/>
        <v>22-W20</v>
      </c>
      <c r="K610" s="11" t="s">
        <v>487</v>
      </c>
      <c r="L610" s="11"/>
      <c r="M610" s="11" t="s">
        <v>72</v>
      </c>
      <c r="N610" s="266" t="s">
        <v>368</v>
      </c>
      <c r="O610" s="266" t="s">
        <v>386</v>
      </c>
      <c r="P610" s="11" t="s">
        <v>387</v>
      </c>
      <c r="Q610" s="11" t="s">
        <v>419</v>
      </c>
      <c r="R610" s="11">
        <v>0</v>
      </c>
      <c r="S610" s="11">
        <v>0</v>
      </c>
      <c r="T610" s="11">
        <f>ABS(Table1[[#This Row],[Prod]]-Table1[[#This Row],[Planned]])</f>
        <v>0</v>
      </c>
      <c r="U610" s="213">
        <f>IF(ABS(Table1[[#This Row],[Prod]]-Table1[[#This Row],[Planned]])&gt;Table1[[#This Row],[Planned]],0,IF(Table1[[#This Row],[Planned]]=0,0,1-ABS(Table1[[#This Row],[Prod]]-Table1[[#This Row],[Planned]])/Table1[[#This Row],[Planned]]))</f>
        <v>0</v>
      </c>
      <c r="V610" s="11"/>
      <c r="W610" s="11"/>
      <c r="X610" s="27">
        <v>0</v>
      </c>
      <c r="Y610" s="11">
        <f>Table1[[#This Row],[Prod]]</f>
        <v>0</v>
      </c>
      <c r="Z610" s="11">
        <f>ABS(Table1[[#This Row],[Prod2]]-Table1[[#This Row],[Plan Revised]])</f>
        <v>0</v>
      </c>
      <c r="AA610" s="213">
        <f>IF(ABS(Table1[[#This Row],[Prod2]]-Table1[[#This Row],[Plan Revised]])&gt;Table1[[#This Row],[Plan Revised]],0,IF(Table1[[#This Row],[Plan Revised]]=0,0,1-ABS(Table1[[#This Row],[Prod2]]-Table1[[#This Row],[Plan Revised]])/Table1[[#This Row],[Plan Revised]]))</f>
        <v>0</v>
      </c>
      <c r="AB610" s="11"/>
      <c r="AC610" s="30"/>
      <c r="AD610"/>
      <c r="AF610"/>
    </row>
    <row r="611" spans="1:32">
      <c r="A611" s="15" t="str">
        <f>IF(Table1[Week]=WeekSel,"Yes","No")</f>
        <v>No</v>
      </c>
      <c r="B611" s="15" t="str">
        <f>IF((Table1[StartDate]&gt;=Date.GraphMin)*(Table1[StartDate]&lt;=Date.GraphMax)=1,"Yes","No")</f>
        <v>Yes</v>
      </c>
      <c r="C611" s="15" t="str">
        <f>IF(OR(Table1[[#This Row],[Site]]="FOOD MILLING",Table1[[#This Row],[Site]]="GODACO"), "No", "Yes")</f>
        <v>Yes</v>
      </c>
      <c r="D611" s="40">
        <f>MAX(DATE(Table1[Year],1,1),DATE(Table1[Year],1,1)-WEEKDAY(DATE(Table1[Year],1,1),2)+(Table1[WeekNum]-1)*7+1)</f>
        <v>44690</v>
      </c>
      <c r="E611" s="40">
        <f>MIN(DATE(Table1[Year]+1,1,0),DATE(Table1[Year],1,1)-WEEKDAY(DATE(Table1[Year],1,1),2)+Table1[WeekNum]*7)</f>
        <v>44696</v>
      </c>
      <c r="F611" s="15">
        <v>2022</v>
      </c>
      <c r="G611" s="15">
        <f t="shared" si="18"/>
        <v>5</v>
      </c>
      <c r="H611" s="15">
        <v>20</v>
      </c>
      <c r="I611" s="195" t="str">
        <f>"W" &amp;Table1[[#This Row],[WeekNum]]</f>
        <v>W20</v>
      </c>
      <c r="J611" s="195" t="str">
        <f t="shared" si="19"/>
        <v>22-W20</v>
      </c>
      <c r="K611" s="11" t="s">
        <v>490</v>
      </c>
      <c r="L611" s="11"/>
      <c r="M611" s="11" t="s">
        <v>72</v>
      </c>
      <c r="N611" s="266" t="s">
        <v>368</v>
      </c>
      <c r="O611" s="266" t="s">
        <v>386</v>
      </c>
      <c r="P611" s="11" t="s">
        <v>387</v>
      </c>
      <c r="Q611" s="11" t="s">
        <v>419</v>
      </c>
      <c r="R611" s="11">
        <v>2000</v>
      </c>
      <c r="S611" s="11">
        <v>850</v>
      </c>
      <c r="T611" s="11">
        <f>ABS(Table1[[#This Row],[Prod]]-Table1[[#This Row],[Planned]])</f>
        <v>1150</v>
      </c>
      <c r="U611" s="213">
        <f>IF(ABS(Table1[[#This Row],[Prod]]-Table1[[#This Row],[Planned]])&gt;Table1[[#This Row],[Planned]],0,IF(Table1[[#This Row],[Planned]]=0,0,1-ABS(Table1[[#This Row],[Prod]]-Table1[[#This Row],[Planned]])/Table1[[#This Row],[Planned]]))</f>
        <v>0.42500000000000004</v>
      </c>
      <c r="V611" s="11"/>
      <c r="W611" s="11"/>
      <c r="X611" s="27">
        <v>850</v>
      </c>
      <c r="Y611" s="11">
        <f>Table1[[#This Row],[Prod]]</f>
        <v>850</v>
      </c>
      <c r="Z611" s="11">
        <f>ABS(Table1[[#This Row],[Prod2]]-Table1[[#This Row],[Plan Revised]])</f>
        <v>0</v>
      </c>
      <c r="AA611" s="213">
        <f>IF(ABS(Table1[[#This Row],[Prod2]]-Table1[[#This Row],[Plan Revised]])&gt;Table1[[#This Row],[Plan Revised]],0,IF(Table1[[#This Row],[Plan Revised]]=0,0,1-ABS(Table1[[#This Row],[Prod2]]-Table1[[#This Row],[Plan Revised]])/Table1[[#This Row],[Plan Revised]]))</f>
        <v>1</v>
      </c>
      <c r="AB611" s="11"/>
      <c r="AC611" s="30"/>
      <c r="AD611"/>
      <c r="AF611"/>
    </row>
    <row r="612" spans="1:32">
      <c r="A612" s="15" t="str">
        <f>IF(Table1[Week]=WeekSel,"Yes","No")</f>
        <v>No</v>
      </c>
      <c r="B612" s="15" t="str">
        <f>IF((Table1[StartDate]&gt;=Date.GraphMin)*(Table1[StartDate]&lt;=Date.GraphMax)=1,"Yes","No")</f>
        <v>Yes</v>
      </c>
      <c r="C612" s="15" t="str">
        <f>IF(OR(Table1[[#This Row],[Site]]="FOOD MILLING",Table1[[#This Row],[Site]]="GODACO"), "No", "Yes")</f>
        <v>Yes</v>
      </c>
      <c r="D612" s="40">
        <f>MAX(DATE(Table1[Year],1,1),DATE(Table1[Year],1,1)-WEEKDAY(DATE(Table1[Year],1,1),2)+(Table1[WeekNum]-1)*7+1)</f>
        <v>44690</v>
      </c>
      <c r="E612" s="40">
        <f>MIN(DATE(Table1[Year]+1,1,0),DATE(Table1[Year],1,1)-WEEKDAY(DATE(Table1[Year],1,1),2)+Table1[WeekNum]*7)</f>
        <v>44696</v>
      </c>
      <c r="F612" s="15">
        <v>2022</v>
      </c>
      <c r="G612" s="15">
        <f t="shared" si="18"/>
        <v>5</v>
      </c>
      <c r="H612" s="15">
        <v>20</v>
      </c>
      <c r="I612" s="195" t="str">
        <f>"W" &amp;Table1[[#This Row],[WeekNum]]</f>
        <v>W20</v>
      </c>
      <c r="J612" s="195" t="str">
        <f t="shared" si="19"/>
        <v>22-W20</v>
      </c>
      <c r="K612" s="11" t="s">
        <v>493</v>
      </c>
      <c r="L612" s="11"/>
      <c r="M612" s="11" t="s">
        <v>72</v>
      </c>
      <c r="N612" s="266" t="s">
        <v>368</v>
      </c>
      <c r="O612" s="266" t="s">
        <v>386</v>
      </c>
      <c r="P612" s="11" t="s">
        <v>387</v>
      </c>
      <c r="Q612" s="11" t="s">
        <v>419</v>
      </c>
      <c r="R612" s="11">
        <v>250</v>
      </c>
      <c r="S612" s="11">
        <v>1050</v>
      </c>
      <c r="T612" s="11">
        <f>ABS(Table1[[#This Row],[Prod]]-Table1[[#This Row],[Planned]])</f>
        <v>800</v>
      </c>
      <c r="U612" s="213">
        <f>IF(ABS(Table1[[#This Row],[Prod]]-Table1[[#This Row],[Planned]])&gt;Table1[[#This Row],[Planned]],0,IF(Table1[[#This Row],[Planned]]=0,0,1-ABS(Table1[[#This Row],[Prod]]-Table1[[#This Row],[Planned]])/Table1[[#This Row],[Planned]]))</f>
        <v>0</v>
      </c>
      <c r="V612" s="11"/>
      <c r="W612" s="11"/>
      <c r="X612" s="27">
        <v>1050</v>
      </c>
      <c r="Y612" s="11">
        <f>Table1[[#This Row],[Prod]]</f>
        <v>1050</v>
      </c>
      <c r="Z612" s="11">
        <f>ABS(Table1[[#This Row],[Prod2]]-Table1[[#This Row],[Plan Revised]])</f>
        <v>0</v>
      </c>
      <c r="AA612" s="213">
        <f>IF(ABS(Table1[[#This Row],[Prod2]]-Table1[[#This Row],[Plan Revised]])&gt;Table1[[#This Row],[Plan Revised]],0,IF(Table1[[#This Row],[Plan Revised]]=0,0,1-ABS(Table1[[#This Row],[Prod2]]-Table1[[#This Row],[Plan Revised]])/Table1[[#This Row],[Plan Revised]]))</f>
        <v>1</v>
      </c>
      <c r="AB612" s="11"/>
      <c r="AC612" s="30"/>
      <c r="AD612"/>
      <c r="AF612"/>
    </row>
    <row r="613" spans="1:32">
      <c r="A613" s="15" t="str">
        <f>IF(Table1[Week]=WeekSel,"Yes","No")</f>
        <v>No</v>
      </c>
      <c r="B613" s="15" t="str">
        <f>IF((Table1[StartDate]&gt;=Date.GraphMin)*(Table1[StartDate]&lt;=Date.GraphMax)=1,"Yes","No")</f>
        <v>Yes</v>
      </c>
      <c r="C613" s="15" t="str">
        <f>IF(OR(Table1[[#This Row],[Site]]="FOOD MILLING",Table1[[#This Row],[Site]]="GODACO"), "No", "Yes")</f>
        <v>Yes</v>
      </c>
      <c r="D613" s="40">
        <f>MAX(DATE(Table1[Year],1,1),DATE(Table1[Year],1,1)-WEEKDAY(DATE(Table1[Year],1,1),2)+(Table1[WeekNum]-1)*7+1)</f>
        <v>44690</v>
      </c>
      <c r="E613" s="40">
        <f>MIN(DATE(Table1[Year]+1,1,0),DATE(Table1[Year],1,1)-WEEKDAY(DATE(Table1[Year],1,1),2)+Table1[WeekNum]*7)</f>
        <v>44696</v>
      </c>
      <c r="F613" s="15">
        <v>2022</v>
      </c>
      <c r="G613" s="15">
        <f t="shared" si="18"/>
        <v>5</v>
      </c>
      <c r="H613" s="15">
        <v>20</v>
      </c>
      <c r="I613" s="195" t="str">
        <f>"W" &amp;Table1[[#This Row],[WeekNum]]</f>
        <v>W20</v>
      </c>
      <c r="J613" s="195" t="str">
        <f t="shared" si="19"/>
        <v>22-W20</v>
      </c>
      <c r="K613" s="11" t="s">
        <v>488</v>
      </c>
      <c r="L613" s="11"/>
      <c r="M613" s="11" t="s">
        <v>72</v>
      </c>
      <c r="N613" s="266" t="s">
        <v>368</v>
      </c>
      <c r="O613" s="266" t="s">
        <v>386</v>
      </c>
      <c r="P613" s="11" t="s">
        <v>387</v>
      </c>
      <c r="Q613" s="11" t="s">
        <v>419</v>
      </c>
      <c r="R613" s="11">
        <v>180</v>
      </c>
      <c r="S613" s="11">
        <v>0</v>
      </c>
      <c r="T613" s="11">
        <f>ABS(Table1[[#This Row],[Prod]]-Table1[[#This Row],[Planned]])</f>
        <v>180</v>
      </c>
      <c r="U613" s="213">
        <f>IF(ABS(Table1[[#This Row],[Prod]]-Table1[[#This Row],[Planned]])&gt;Table1[[#This Row],[Planned]],0,IF(Table1[[#This Row],[Planned]]=0,0,1-ABS(Table1[[#This Row],[Prod]]-Table1[[#This Row],[Planned]])/Table1[[#This Row],[Planned]]))</f>
        <v>0</v>
      </c>
      <c r="V613" s="11"/>
      <c r="W613" s="11"/>
      <c r="X613" s="27">
        <v>0</v>
      </c>
      <c r="Y613" s="11">
        <f>Table1[[#This Row],[Prod]]</f>
        <v>0</v>
      </c>
      <c r="Z613" s="11">
        <f>ABS(Table1[[#This Row],[Prod2]]-Table1[[#This Row],[Plan Revised]])</f>
        <v>0</v>
      </c>
      <c r="AA613" s="213">
        <f>IF(ABS(Table1[[#This Row],[Prod2]]-Table1[[#This Row],[Plan Revised]])&gt;Table1[[#This Row],[Plan Revised]],0,IF(Table1[[#This Row],[Plan Revised]]=0,0,1-ABS(Table1[[#This Row],[Prod2]]-Table1[[#This Row],[Plan Revised]])/Table1[[#This Row],[Plan Revised]]))</f>
        <v>0</v>
      </c>
      <c r="AB613" s="11"/>
      <c r="AC613" s="30"/>
      <c r="AD613"/>
      <c r="AF613"/>
    </row>
    <row r="614" spans="1:32">
      <c r="A614" s="15" t="str">
        <f>IF(Table1[Week]=WeekSel,"Yes","No")</f>
        <v>No</v>
      </c>
      <c r="B614" s="15" t="str">
        <f>IF((Table1[StartDate]&gt;=Date.GraphMin)*(Table1[StartDate]&lt;=Date.GraphMax)=1,"Yes","No")</f>
        <v>Yes</v>
      </c>
      <c r="C614" s="15" t="str">
        <f>IF(OR(Table1[[#This Row],[Site]]="FOOD MILLING",Table1[[#This Row],[Site]]="GODACO"), "No", "Yes")</f>
        <v>Yes</v>
      </c>
      <c r="D614" s="40">
        <f>MAX(DATE(Table1[Year],1,1),DATE(Table1[Year],1,1)-WEEKDAY(DATE(Table1[Year],1,1),2)+(Table1[WeekNum]-1)*7+1)</f>
        <v>44690</v>
      </c>
      <c r="E614" s="40">
        <f>MIN(DATE(Table1[Year]+1,1,0),DATE(Table1[Year],1,1)-WEEKDAY(DATE(Table1[Year],1,1),2)+Table1[WeekNum]*7)</f>
        <v>44696</v>
      </c>
      <c r="F614" s="15">
        <v>2022</v>
      </c>
      <c r="G614" s="15">
        <f t="shared" si="18"/>
        <v>5</v>
      </c>
      <c r="H614" s="15">
        <v>20</v>
      </c>
      <c r="I614" s="195" t="str">
        <f>"W" &amp;Table1[[#This Row],[WeekNum]]</f>
        <v>W20</v>
      </c>
      <c r="J614" s="195" t="str">
        <f t="shared" si="19"/>
        <v>22-W20</v>
      </c>
      <c r="K614" s="11" t="s">
        <v>489</v>
      </c>
      <c r="L614" s="11"/>
      <c r="M614" s="11" t="s">
        <v>72</v>
      </c>
      <c r="N614" s="266" t="s">
        <v>368</v>
      </c>
      <c r="O614" s="266" t="s">
        <v>386</v>
      </c>
      <c r="P614" s="11" t="s">
        <v>387</v>
      </c>
      <c r="Q614" s="11" t="s">
        <v>419</v>
      </c>
      <c r="R614" s="11">
        <v>1350</v>
      </c>
      <c r="S614" s="11">
        <v>1830</v>
      </c>
      <c r="T614" s="11">
        <f>ABS(Table1[[#This Row],[Prod]]-Table1[[#This Row],[Planned]])</f>
        <v>480</v>
      </c>
      <c r="U614" s="213">
        <f>IF(ABS(Table1[[#This Row],[Prod]]-Table1[[#This Row],[Planned]])&gt;Table1[[#This Row],[Planned]],0,IF(Table1[[#This Row],[Planned]]=0,0,1-ABS(Table1[[#This Row],[Prod]]-Table1[[#This Row],[Planned]])/Table1[[#This Row],[Planned]]))</f>
        <v>0.64444444444444438</v>
      </c>
      <c r="V614" s="11"/>
      <c r="W614" s="11"/>
      <c r="X614" s="27">
        <v>1830</v>
      </c>
      <c r="Y614" s="11">
        <f>Table1[[#This Row],[Prod]]</f>
        <v>1830</v>
      </c>
      <c r="Z614" s="11">
        <f>ABS(Table1[[#This Row],[Prod2]]-Table1[[#This Row],[Plan Revised]])</f>
        <v>0</v>
      </c>
      <c r="AA614" s="213">
        <f>IF(ABS(Table1[[#This Row],[Prod2]]-Table1[[#This Row],[Plan Revised]])&gt;Table1[[#This Row],[Plan Revised]],0,IF(Table1[[#This Row],[Plan Revised]]=0,0,1-ABS(Table1[[#This Row],[Prod2]]-Table1[[#This Row],[Plan Revised]])/Table1[[#This Row],[Plan Revised]]))</f>
        <v>1</v>
      </c>
      <c r="AB614" s="11"/>
      <c r="AC614" s="30"/>
      <c r="AD614"/>
      <c r="AF614"/>
    </row>
    <row r="615" spans="1:32">
      <c r="A615" s="15" t="str">
        <f>IF(Table1[Week]=WeekSel,"Yes","No")</f>
        <v>No</v>
      </c>
      <c r="B615" s="15" t="str">
        <f>IF((Table1[StartDate]&gt;=Date.GraphMin)*(Table1[StartDate]&lt;=Date.GraphMax)=1,"Yes","No")</f>
        <v>Yes</v>
      </c>
      <c r="C615" s="15" t="str">
        <f>IF(OR(Table1[[#This Row],[Site]]="FOOD MILLING",Table1[[#This Row],[Site]]="GODACO"), "No", "Yes")</f>
        <v>Yes</v>
      </c>
      <c r="D615" s="40">
        <f>MAX(DATE(Table1[Year],1,1),DATE(Table1[Year],1,1)-WEEKDAY(DATE(Table1[Year],1,1),2)+(Table1[WeekNum]-1)*7+1)</f>
        <v>44690</v>
      </c>
      <c r="E615" s="40">
        <f>MIN(DATE(Table1[Year]+1,1,0),DATE(Table1[Year],1,1)-WEEKDAY(DATE(Table1[Year],1,1),2)+Table1[WeekNum]*7)</f>
        <v>44696</v>
      </c>
      <c r="F615" s="15">
        <v>2022</v>
      </c>
      <c r="G615" s="15">
        <f t="shared" si="18"/>
        <v>5</v>
      </c>
      <c r="H615" s="15">
        <v>20</v>
      </c>
      <c r="I615" s="195" t="str">
        <f>"W" &amp;Table1[[#This Row],[WeekNum]]</f>
        <v>W20</v>
      </c>
      <c r="J615" s="195" t="str">
        <f t="shared" si="19"/>
        <v>22-W20</v>
      </c>
      <c r="K615" s="11" t="s">
        <v>482</v>
      </c>
      <c r="L615" s="11"/>
      <c r="M615" s="11" t="s">
        <v>72</v>
      </c>
      <c r="N615" s="266" t="s">
        <v>368</v>
      </c>
      <c r="O615" s="266" t="s">
        <v>386</v>
      </c>
      <c r="P615" s="11" t="s">
        <v>387</v>
      </c>
      <c r="Q615" s="11" t="s">
        <v>419</v>
      </c>
      <c r="R615" s="11">
        <v>2400</v>
      </c>
      <c r="S615" s="11">
        <v>2490.6</v>
      </c>
      <c r="T615" s="11">
        <f>ABS(Table1[[#This Row],[Prod]]-Table1[[#This Row],[Planned]])</f>
        <v>90.599999999999909</v>
      </c>
      <c r="U615" s="213">
        <f>IF(ABS(Table1[[#This Row],[Prod]]-Table1[[#This Row],[Planned]])&gt;Table1[[#This Row],[Planned]],0,IF(Table1[[#This Row],[Planned]]=0,0,1-ABS(Table1[[#This Row],[Prod]]-Table1[[#This Row],[Planned]])/Table1[[#This Row],[Planned]]))</f>
        <v>0.96225000000000005</v>
      </c>
      <c r="V615" s="11"/>
      <c r="W615" s="11"/>
      <c r="X615" s="27">
        <v>2400</v>
      </c>
      <c r="Y615" s="11">
        <f>Table1[[#This Row],[Prod]]</f>
        <v>2490.6</v>
      </c>
      <c r="Z615" s="11">
        <f>ABS(Table1[[#This Row],[Prod2]]-Table1[[#This Row],[Plan Revised]])</f>
        <v>90.599999999999909</v>
      </c>
      <c r="AA615" s="213">
        <f>IF(ABS(Table1[[#This Row],[Prod2]]-Table1[[#This Row],[Plan Revised]])&gt;Table1[[#This Row],[Plan Revised]],0,IF(Table1[[#This Row],[Plan Revised]]=0,0,1-ABS(Table1[[#This Row],[Prod2]]-Table1[[#This Row],[Plan Revised]])/Table1[[#This Row],[Plan Revised]]))</f>
        <v>0.96225000000000005</v>
      </c>
      <c r="AB615" s="11"/>
      <c r="AC615" s="30"/>
      <c r="AD615"/>
      <c r="AF615"/>
    </row>
    <row r="616" spans="1:32">
      <c r="A616" s="15" t="str">
        <f>IF(Table1[Week]=WeekSel,"Yes","No")</f>
        <v>No</v>
      </c>
      <c r="B616" s="15" t="str">
        <f>IF((Table1[StartDate]&gt;=Date.GraphMin)*(Table1[StartDate]&lt;=Date.GraphMax)=1,"Yes","No")</f>
        <v>Yes</v>
      </c>
      <c r="C616" s="15" t="str">
        <f>IF(OR(Table1[[#This Row],[Site]]="FOOD MILLING",Table1[[#This Row],[Site]]="GODACO"), "No", "Yes")</f>
        <v>Yes</v>
      </c>
      <c r="D616" s="40">
        <f>MAX(DATE(Table1[Year],1,1),DATE(Table1[Year],1,1)-WEEKDAY(DATE(Table1[Year],1,1),2)+(Table1[WeekNum]-1)*7+1)</f>
        <v>44690</v>
      </c>
      <c r="E616" s="40">
        <f>MIN(DATE(Table1[Year]+1,1,0),DATE(Table1[Year],1,1)-WEEKDAY(DATE(Table1[Year],1,1),2)+Table1[WeekNum]*7)</f>
        <v>44696</v>
      </c>
      <c r="F616" s="15">
        <v>2022</v>
      </c>
      <c r="G616" s="15">
        <f t="shared" si="18"/>
        <v>5</v>
      </c>
      <c r="H616" s="15">
        <v>20</v>
      </c>
      <c r="I616" s="195" t="str">
        <f>"W" &amp;Table1[[#This Row],[WeekNum]]</f>
        <v>W20</v>
      </c>
      <c r="J616" s="195" t="str">
        <f t="shared" si="19"/>
        <v>22-W20</v>
      </c>
      <c r="K616" s="11" t="s">
        <v>477</v>
      </c>
      <c r="L616" s="11"/>
      <c r="M616" s="11" t="s">
        <v>72</v>
      </c>
      <c r="N616" s="266" t="s">
        <v>368</v>
      </c>
      <c r="O616" s="266" t="s">
        <v>386</v>
      </c>
      <c r="P616" s="11" t="s">
        <v>388</v>
      </c>
      <c r="Q616" s="11" t="s">
        <v>419</v>
      </c>
      <c r="R616" s="11">
        <v>0</v>
      </c>
      <c r="S616" s="11">
        <v>0</v>
      </c>
      <c r="T616" s="11">
        <f>ABS(Table1[[#This Row],[Prod]]-Table1[[#This Row],[Planned]])</f>
        <v>0</v>
      </c>
      <c r="U616" s="213">
        <f>IF(ABS(Table1[[#This Row],[Prod]]-Table1[[#This Row],[Planned]])&gt;Table1[[#This Row],[Planned]],0,IF(Table1[[#This Row],[Planned]]=0,0,1-ABS(Table1[[#This Row],[Prod]]-Table1[[#This Row],[Planned]])/Table1[[#This Row],[Planned]]))</f>
        <v>0</v>
      </c>
      <c r="V616" s="11"/>
      <c r="W616" s="11"/>
      <c r="X616" s="27">
        <v>0</v>
      </c>
      <c r="Y616" s="11">
        <f>Table1[[#This Row],[Prod]]</f>
        <v>0</v>
      </c>
      <c r="Z616" s="11">
        <f>ABS(Table1[[#This Row],[Prod2]]-Table1[[#This Row],[Plan Revised]])</f>
        <v>0</v>
      </c>
      <c r="AA616" s="213">
        <f>IF(ABS(Table1[[#This Row],[Prod2]]-Table1[[#This Row],[Plan Revised]])&gt;Table1[[#This Row],[Plan Revised]],0,IF(Table1[[#This Row],[Plan Revised]]=0,0,1-ABS(Table1[[#This Row],[Prod2]]-Table1[[#This Row],[Plan Revised]])/Table1[[#This Row],[Plan Revised]]))</f>
        <v>0</v>
      </c>
      <c r="AB616" s="11"/>
      <c r="AC616" s="30"/>
      <c r="AD616"/>
      <c r="AF616"/>
    </row>
    <row r="617" spans="1:32">
      <c r="A617" s="15" t="str">
        <f>IF(Table1[Week]=WeekSel,"Yes","No")</f>
        <v>No</v>
      </c>
      <c r="B617" s="15" t="str">
        <f>IF((Table1[StartDate]&gt;=Date.GraphMin)*(Table1[StartDate]&lt;=Date.GraphMax)=1,"Yes","No")</f>
        <v>Yes</v>
      </c>
      <c r="C617" s="15" t="str">
        <f>IF(OR(Table1[[#This Row],[Site]]="FOOD MILLING",Table1[[#This Row],[Site]]="GODACO"), "No", "Yes")</f>
        <v>Yes</v>
      </c>
      <c r="D617" s="40">
        <f>MAX(DATE(Table1[Year],1,1),DATE(Table1[Year],1,1)-WEEKDAY(DATE(Table1[Year],1,1),2)+(Table1[WeekNum]-1)*7+1)</f>
        <v>44690</v>
      </c>
      <c r="E617" s="40">
        <f>MIN(DATE(Table1[Year]+1,1,0),DATE(Table1[Year],1,1)-WEEKDAY(DATE(Table1[Year],1,1),2)+Table1[WeekNum]*7)</f>
        <v>44696</v>
      </c>
      <c r="F617" s="15">
        <v>2022</v>
      </c>
      <c r="G617" s="15">
        <f t="shared" si="18"/>
        <v>5</v>
      </c>
      <c r="H617" s="15">
        <v>20</v>
      </c>
      <c r="I617" s="195" t="str">
        <f>"W" &amp;Table1[[#This Row],[WeekNum]]</f>
        <v>W20</v>
      </c>
      <c r="J617" s="195" t="str">
        <f t="shared" si="19"/>
        <v>22-W20</v>
      </c>
      <c r="K617" s="11" t="s">
        <v>476</v>
      </c>
      <c r="L617" s="11"/>
      <c r="M617" s="11" t="s">
        <v>72</v>
      </c>
      <c r="N617" s="266" t="s">
        <v>368</v>
      </c>
      <c r="O617" s="266" t="s">
        <v>386</v>
      </c>
      <c r="P617" s="11" t="s">
        <v>388</v>
      </c>
      <c r="Q617" s="11" t="s">
        <v>419</v>
      </c>
      <c r="R617" s="11">
        <v>0</v>
      </c>
      <c r="S617" s="11">
        <v>0</v>
      </c>
      <c r="T617" s="11">
        <f>ABS(Table1[[#This Row],[Prod]]-Table1[[#This Row],[Planned]])</f>
        <v>0</v>
      </c>
      <c r="U617" s="213">
        <f>IF(ABS(Table1[[#This Row],[Prod]]-Table1[[#This Row],[Planned]])&gt;Table1[[#This Row],[Planned]],0,IF(Table1[[#This Row],[Planned]]=0,0,1-ABS(Table1[[#This Row],[Prod]]-Table1[[#This Row],[Planned]])/Table1[[#This Row],[Planned]]))</f>
        <v>0</v>
      </c>
      <c r="V617" s="11"/>
      <c r="W617" s="11"/>
      <c r="X617" s="27">
        <v>0</v>
      </c>
      <c r="Y617" s="11">
        <f>Table1[[#This Row],[Prod]]</f>
        <v>0</v>
      </c>
      <c r="Z617" s="11">
        <f>ABS(Table1[[#This Row],[Prod2]]-Table1[[#This Row],[Plan Revised]])</f>
        <v>0</v>
      </c>
      <c r="AA617" s="213">
        <f>IF(ABS(Table1[[#This Row],[Prod2]]-Table1[[#This Row],[Plan Revised]])&gt;Table1[[#This Row],[Plan Revised]],0,IF(Table1[[#This Row],[Plan Revised]]=0,0,1-ABS(Table1[[#This Row],[Prod2]]-Table1[[#This Row],[Plan Revised]])/Table1[[#This Row],[Plan Revised]]))</f>
        <v>0</v>
      </c>
      <c r="AB617" s="11"/>
      <c r="AC617" s="30"/>
      <c r="AD617"/>
      <c r="AF617"/>
    </row>
    <row r="618" spans="1:32">
      <c r="A618" s="15" t="str">
        <f>IF(Table1[Week]=WeekSel,"Yes","No")</f>
        <v>No</v>
      </c>
      <c r="B618" s="15" t="str">
        <f>IF((Table1[StartDate]&gt;=Date.GraphMin)*(Table1[StartDate]&lt;=Date.GraphMax)=1,"Yes","No")</f>
        <v>Yes</v>
      </c>
      <c r="C618" s="15" t="str">
        <f>IF(OR(Table1[[#This Row],[Site]]="FOOD MILLING",Table1[[#This Row],[Site]]="GODACO"), "No", "Yes")</f>
        <v>Yes</v>
      </c>
      <c r="D618" s="40">
        <f>MAX(DATE(Table1[Year],1,1),DATE(Table1[Year],1,1)-WEEKDAY(DATE(Table1[Year],1,1),2)+(Table1[WeekNum]-1)*7+1)</f>
        <v>44690</v>
      </c>
      <c r="E618" s="40">
        <f>MIN(DATE(Table1[Year]+1,1,0),DATE(Table1[Year],1,1)-WEEKDAY(DATE(Table1[Year],1,1),2)+Table1[WeekNum]*7)</f>
        <v>44696</v>
      </c>
      <c r="F618" s="15">
        <v>2022</v>
      </c>
      <c r="G618" s="15">
        <f t="shared" si="18"/>
        <v>5</v>
      </c>
      <c r="H618" s="15">
        <v>20</v>
      </c>
      <c r="I618" s="195" t="str">
        <f>"W" &amp;Table1[[#This Row],[WeekNum]]</f>
        <v>W20</v>
      </c>
      <c r="J618" s="195" t="str">
        <f t="shared" si="19"/>
        <v>22-W20</v>
      </c>
      <c r="K618" s="11" t="s">
        <v>29</v>
      </c>
      <c r="L618" s="11"/>
      <c r="M618" s="11" t="s">
        <v>77</v>
      </c>
      <c r="N618" s="266" t="s">
        <v>368</v>
      </c>
      <c r="O618" s="266" t="s">
        <v>386</v>
      </c>
      <c r="P618" s="11" t="s">
        <v>387</v>
      </c>
      <c r="Q618" s="11" t="s">
        <v>419</v>
      </c>
      <c r="R618" s="11">
        <v>0</v>
      </c>
      <c r="S618" s="11">
        <v>0</v>
      </c>
      <c r="T618" s="11">
        <f>ABS(Table1[[#This Row],[Prod]]-Table1[[#This Row],[Planned]])</f>
        <v>0</v>
      </c>
      <c r="U618" s="213">
        <f>IF(ABS(Table1[[#This Row],[Prod]]-Table1[[#This Row],[Planned]])&gt;Table1[[#This Row],[Planned]],0,IF(Table1[[#This Row],[Planned]]=0,0,1-ABS(Table1[[#This Row],[Prod]]-Table1[[#This Row],[Planned]])/Table1[[#This Row],[Planned]]))</f>
        <v>0</v>
      </c>
      <c r="V618" s="11"/>
      <c r="W618" s="11"/>
      <c r="X618" s="27">
        <v>0</v>
      </c>
      <c r="Y618" s="11">
        <f>Table1[[#This Row],[Prod]]</f>
        <v>0</v>
      </c>
      <c r="Z618" s="11">
        <f>ABS(Table1[[#This Row],[Prod2]]-Table1[[#This Row],[Plan Revised]])</f>
        <v>0</v>
      </c>
      <c r="AA618" s="213">
        <f>IF(ABS(Table1[[#This Row],[Prod2]]-Table1[[#This Row],[Plan Revised]])&gt;Table1[[#This Row],[Plan Revised]],0,IF(Table1[[#This Row],[Plan Revised]]=0,0,1-ABS(Table1[[#This Row],[Prod2]]-Table1[[#This Row],[Plan Revised]])/Table1[[#This Row],[Plan Revised]]))</f>
        <v>0</v>
      </c>
      <c r="AB618" s="11"/>
      <c r="AC618" s="30"/>
      <c r="AD618"/>
      <c r="AF618"/>
    </row>
    <row r="619" spans="1:32">
      <c r="A619" s="15" t="str">
        <f>IF(Table1[Week]=WeekSel,"Yes","No")</f>
        <v>No</v>
      </c>
      <c r="B619" s="15" t="str">
        <f>IF((Table1[StartDate]&gt;=Date.GraphMin)*(Table1[StartDate]&lt;=Date.GraphMax)=1,"Yes","No")</f>
        <v>Yes</v>
      </c>
      <c r="C619" s="15" t="str">
        <f>IF(OR(Table1[[#This Row],[Site]]="FOOD MILLING",Table1[[#This Row],[Site]]="GODACO"), "No", "Yes")</f>
        <v>Yes</v>
      </c>
      <c r="D619" s="40">
        <f>MAX(DATE(Table1[Year],1,1),DATE(Table1[Year],1,1)-WEEKDAY(DATE(Table1[Year],1,1),2)+(Table1[WeekNum]-1)*7+1)</f>
        <v>44690</v>
      </c>
      <c r="E619" s="40">
        <f>MIN(DATE(Table1[Year]+1,1,0),DATE(Table1[Year],1,1)-WEEKDAY(DATE(Table1[Year],1,1),2)+Table1[WeekNum]*7)</f>
        <v>44696</v>
      </c>
      <c r="F619" s="15">
        <v>2022</v>
      </c>
      <c r="G619" s="15">
        <f t="shared" si="18"/>
        <v>5</v>
      </c>
      <c r="H619" s="15">
        <v>20</v>
      </c>
      <c r="I619" s="195" t="str">
        <f>"W" &amp;Table1[[#This Row],[WeekNum]]</f>
        <v>W20</v>
      </c>
      <c r="J619" s="195" t="str">
        <f t="shared" si="19"/>
        <v>22-W20</v>
      </c>
      <c r="K619" s="11" t="s">
        <v>30</v>
      </c>
      <c r="L619" s="11"/>
      <c r="M619" s="11" t="s">
        <v>77</v>
      </c>
      <c r="N619" s="266" t="s">
        <v>368</v>
      </c>
      <c r="O619" s="266" t="s">
        <v>386</v>
      </c>
      <c r="P619" s="11" t="s">
        <v>387</v>
      </c>
      <c r="Q619" s="11" t="s">
        <v>419</v>
      </c>
      <c r="R619" s="11">
        <v>0</v>
      </c>
      <c r="S619" s="11">
        <v>0</v>
      </c>
      <c r="T619" s="11">
        <f>ABS(Table1[[#This Row],[Prod]]-Table1[[#This Row],[Planned]])</f>
        <v>0</v>
      </c>
      <c r="U619" s="213">
        <f>IF(ABS(Table1[[#This Row],[Prod]]-Table1[[#This Row],[Planned]])&gt;Table1[[#This Row],[Planned]],0,IF(Table1[[#This Row],[Planned]]=0,0,1-ABS(Table1[[#This Row],[Prod]]-Table1[[#This Row],[Planned]])/Table1[[#This Row],[Planned]]))</f>
        <v>0</v>
      </c>
      <c r="V619" s="11"/>
      <c r="W619" s="11"/>
      <c r="X619" s="27">
        <v>0</v>
      </c>
      <c r="Y619" s="11">
        <f>Table1[[#This Row],[Prod]]</f>
        <v>0</v>
      </c>
      <c r="Z619" s="11">
        <f>ABS(Table1[[#This Row],[Prod2]]-Table1[[#This Row],[Plan Revised]])</f>
        <v>0</v>
      </c>
      <c r="AA619" s="213">
        <f>IF(ABS(Table1[[#This Row],[Prod2]]-Table1[[#This Row],[Plan Revised]])&gt;Table1[[#This Row],[Plan Revised]],0,IF(Table1[[#This Row],[Plan Revised]]=0,0,1-ABS(Table1[[#This Row],[Prod2]]-Table1[[#This Row],[Plan Revised]])/Table1[[#This Row],[Plan Revised]]))</f>
        <v>0</v>
      </c>
      <c r="AB619" s="11"/>
      <c r="AC619" s="30"/>
      <c r="AD619"/>
      <c r="AF619"/>
    </row>
    <row r="620" spans="1:32">
      <c r="A620" s="15" t="str">
        <f>IF(Table1[Week]=WeekSel,"Yes","No")</f>
        <v>No</v>
      </c>
      <c r="B620" s="15" t="str">
        <f>IF((Table1[StartDate]&gt;=Date.GraphMin)*(Table1[StartDate]&lt;=Date.GraphMax)=1,"Yes","No")</f>
        <v>Yes</v>
      </c>
      <c r="C620" s="15" t="str">
        <f>IF(OR(Table1[[#This Row],[Site]]="FOOD MILLING",Table1[[#This Row],[Site]]="GODACO"), "No", "Yes")</f>
        <v>Yes</v>
      </c>
      <c r="D620" s="40">
        <f>MAX(DATE(Table1[Year],1,1),DATE(Table1[Year],1,1)-WEEKDAY(DATE(Table1[Year],1,1),2)+(Table1[WeekNum]-1)*7+1)</f>
        <v>44690</v>
      </c>
      <c r="E620" s="40">
        <f>MIN(DATE(Table1[Year]+1,1,0),DATE(Table1[Year],1,1)-WEEKDAY(DATE(Table1[Year],1,1),2)+Table1[WeekNum]*7)</f>
        <v>44696</v>
      </c>
      <c r="F620" s="15">
        <v>2022</v>
      </c>
      <c r="G620" s="15">
        <f t="shared" si="18"/>
        <v>5</v>
      </c>
      <c r="H620" s="15">
        <v>20</v>
      </c>
      <c r="I620" s="195" t="str">
        <f>"W" &amp;Table1[[#This Row],[WeekNum]]</f>
        <v>W20</v>
      </c>
      <c r="J620" s="195" t="str">
        <f t="shared" si="19"/>
        <v>22-W20</v>
      </c>
      <c r="K620" s="11" t="s">
        <v>429</v>
      </c>
      <c r="L620" s="11"/>
      <c r="M620" s="11" t="s">
        <v>77</v>
      </c>
      <c r="N620" s="266" t="s">
        <v>368</v>
      </c>
      <c r="O620" s="266" t="s">
        <v>386</v>
      </c>
      <c r="P620" s="11" t="s">
        <v>387</v>
      </c>
      <c r="Q620" s="11" t="s">
        <v>419</v>
      </c>
      <c r="R620" s="11">
        <v>0</v>
      </c>
      <c r="S620" s="11">
        <v>0</v>
      </c>
      <c r="T620" s="11">
        <f>ABS(Table1[[#This Row],[Prod]]-Table1[[#This Row],[Planned]])</f>
        <v>0</v>
      </c>
      <c r="U620" s="213">
        <f>IF(ABS(Table1[[#This Row],[Prod]]-Table1[[#This Row],[Planned]])&gt;Table1[[#This Row],[Planned]],0,IF(Table1[[#This Row],[Planned]]=0,0,1-ABS(Table1[[#This Row],[Prod]]-Table1[[#This Row],[Planned]])/Table1[[#This Row],[Planned]]))</f>
        <v>0</v>
      </c>
      <c r="V620" s="11"/>
      <c r="W620" s="11"/>
      <c r="X620" s="27">
        <v>0</v>
      </c>
      <c r="Y620" s="11">
        <f>Table1[[#This Row],[Prod]]</f>
        <v>0</v>
      </c>
      <c r="Z620" s="11">
        <f>ABS(Table1[[#This Row],[Prod2]]-Table1[[#This Row],[Plan Revised]])</f>
        <v>0</v>
      </c>
      <c r="AA620" s="213">
        <f>IF(ABS(Table1[[#This Row],[Prod2]]-Table1[[#This Row],[Plan Revised]])&gt;Table1[[#This Row],[Plan Revised]],0,IF(Table1[[#This Row],[Plan Revised]]=0,0,1-ABS(Table1[[#This Row],[Prod2]]-Table1[[#This Row],[Plan Revised]])/Table1[[#This Row],[Plan Revised]]))</f>
        <v>0</v>
      </c>
      <c r="AB620" s="11"/>
      <c r="AC620" s="30"/>
      <c r="AD620"/>
      <c r="AF620"/>
    </row>
    <row r="621" spans="1:32">
      <c r="A621" s="15" t="str">
        <f>IF(Table1[Week]=WeekSel,"Yes","No")</f>
        <v>No</v>
      </c>
      <c r="B621" s="15" t="str">
        <f>IF((Table1[StartDate]&gt;=Date.GraphMin)*(Table1[StartDate]&lt;=Date.GraphMax)=1,"Yes","No")</f>
        <v>Yes</v>
      </c>
      <c r="C621" s="15" t="str">
        <f>IF(OR(Table1[[#This Row],[Site]]="FOOD MILLING",Table1[[#This Row],[Site]]="GODACO"), "No", "Yes")</f>
        <v>Yes</v>
      </c>
      <c r="D621" s="40">
        <f>MAX(DATE(Table1[Year],1,1),DATE(Table1[Year],1,1)-WEEKDAY(DATE(Table1[Year],1,1),2)+(Table1[WeekNum]-1)*7+1)</f>
        <v>44690</v>
      </c>
      <c r="E621" s="40">
        <f>MIN(DATE(Table1[Year]+1,1,0),DATE(Table1[Year],1,1)-WEEKDAY(DATE(Table1[Year],1,1),2)+Table1[WeekNum]*7)</f>
        <v>44696</v>
      </c>
      <c r="F621" s="15">
        <v>2022</v>
      </c>
      <c r="G621" s="15">
        <f t="shared" si="18"/>
        <v>5</v>
      </c>
      <c r="H621" s="15">
        <v>20</v>
      </c>
      <c r="I621" s="195" t="str">
        <f>"W" &amp;Table1[[#This Row],[WeekNum]]</f>
        <v>W20</v>
      </c>
      <c r="J621" s="195" t="str">
        <f t="shared" si="19"/>
        <v>22-W20</v>
      </c>
      <c r="K621" s="11" t="s">
        <v>446</v>
      </c>
      <c r="L621" s="11"/>
      <c r="M621" s="11" t="s">
        <v>77</v>
      </c>
      <c r="N621" s="266" t="s">
        <v>368</v>
      </c>
      <c r="O621" s="266" t="s">
        <v>386</v>
      </c>
      <c r="P621" s="11" t="s">
        <v>387</v>
      </c>
      <c r="Q621" s="11" t="s">
        <v>419</v>
      </c>
      <c r="R621" s="11">
        <v>0</v>
      </c>
      <c r="S621" s="11">
        <v>0</v>
      </c>
      <c r="T621" s="11">
        <f>ABS(Table1[[#This Row],[Prod]]-Table1[[#This Row],[Planned]])</f>
        <v>0</v>
      </c>
      <c r="U621" s="213">
        <f>IF(ABS(Table1[[#This Row],[Prod]]-Table1[[#This Row],[Planned]])&gt;Table1[[#This Row],[Planned]],0,IF(Table1[[#This Row],[Planned]]=0,0,1-ABS(Table1[[#This Row],[Prod]]-Table1[[#This Row],[Planned]])/Table1[[#This Row],[Planned]]))</f>
        <v>0</v>
      </c>
      <c r="V621" s="11"/>
      <c r="W621" s="11"/>
      <c r="X621" s="27">
        <v>0</v>
      </c>
      <c r="Y621" s="11">
        <f>Table1[[#This Row],[Prod]]</f>
        <v>0</v>
      </c>
      <c r="Z621" s="11">
        <f>ABS(Table1[[#This Row],[Prod2]]-Table1[[#This Row],[Plan Revised]])</f>
        <v>0</v>
      </c>
      <c r="AA621" s="213">
        <f>IF(ABS(Table1[[#This Row],[Prod2]]-Table1[[#This Row],[Plan Revised]])&gt;Table1[[#This Row],[Plan Revised]],0,IF(Table1[[#This Row],[Plan Revised]]=0,0,1-ABS(Table1[[#This Row],[Prod2]]-Table1[[#This Row],[Plan Revised]])/Table1[[#This Row],[Plan Revised]]))</f>
        <v>0</v>
      </c>
      <c r="AB621" s="11"/>
      <c r="AC621" s="30"/>
      <c r="AD621"/>
      <c r="AF621"/>
    </row>
    <row r="622" spans="1:32">
      <c r="A622" s="15" t="str">
        <f>IF(Table1[Week]=WeekSel,"Yes","No")</f>
        <v>No</v>
      </c>
      <c r="B622" s="15" t="str">
        <f>IF((Table1[StartDate]&gt;=Date.GraphMin)*(Table1[StartDate]&lt;=Date.GraphMax)=1,"Yes","No")</f>
        <v>Yes</v>
      </c>
      <c r="C622" s="15" t="str">
        <f>IF(OR(Table1[[#This Row],[Site]]="FOOD MILLING",Table1[[#This Row],[Site]]="GODACO"), "No", "Yes")</f>
        <v>Yes</v>
      </c>
      <c r="D622" s="40">
        <f>MAX(DATE(Table1[Year],1,1),DATE(Table1[Year],1,1)-WEEKDAY(DATE(Table1[Year],1,1),2)+(Table1[WeekNum]-1)*7+1)</f>
        <v>44690</v>
      </c>
      <c r="E622" s="40">
        <f>MIN(DATE(Table1[Year]+1,1,0),DATE(Table1[Year],1,1)-WEEKDAY(DATE(Table1[Year],1,1),2)+Table1[WeekNum]*7)</f>
        <v>44696</v>
      </c>
      <c r="F622" s="15">
        <v>2022</v>
      </c>
      <c r="G622" s="15">
        <f t="shared" si="18"/>
        <v>5</v>
      </c>
      <c r="H622" s="15">
        <v>20</v>
      </c>
      <c r="I622" s="195" t="str">
        <f>"W" &amp;Table1[[#This Row],[WeekNum]]</f>
        <v>W20</v>
      </c>
      <c r="J622" s="195" t="str">
        <f t="shared" si="19"/>
        <v>22-W20</v>
      </c>
      <c r="K622" s="11" t="s">
        <v>494</v>
      </c>
      <c r="L622" s="11"/>
      <c r="M622" s="11" t="s">
        <v>77</v>
      </c>
      <c r="N622" s="266" t="s">
        <v>368</v>
      </c>
      <c r="O622" s="266" t="s">
        <v>386</v>
      </c>
      <c r="P622" s="11" t="s">
        <v>387</v>
      </c>
      <c r="Q622" s="11" t="s">
        <v>419</v>
      </c>
      <c r="R622" s="11">
        <v>2.4</v>
      </c>
      <c r="S622" s="11">
        <v>576</v>
      </c>
      <c r="T622" s="11">
        <f>ABS(Table1[[#This Row],[Prod]]-Table1[[#This Row],[Planned]])</f>
        <v>573.6</v>
      </c>
      <c r="U622" s="213">
        <f>IF(ABS(Table1[[#This Row],[Prod]]-Table1[[#This Row],[Planned]])&gt;Table1[[#This Row],[Planned]],0,IF(Table1[[#This Row],[Planned]]=0,0,1-ABS(Table1[[#This Row],[Prod]]-Table1[[#This Row],[Planned]])/Table1[[#This Row],[Planned]]))</f>
        <v>0</v>
      </c>
      <c r="V622" s="11"/>
      <c r="W622" s="11"/>
      <c r="X622" s="27">
        <v>24</v>
      </c>
      <c r="Y622" s="11">
        <f>Table1[[#This Row],[Prod]]</f>
        <v>576</v>
      </c>
      <c r="Z622" s="11">
        <f>ABS(Table1[[#This Row],[Prod2]]-Table1[[#This Row],[Plan Revised]])</f>
        <v>552</v>
      </c>
      <c r="AA622" s="213">
        <f>IF(ABS(Table1[[#This Row],[Prod2]]-Table1[[#This Row],[Plan Revised]])&gt;Table1[[#This Row],[Plan Revised]],0,IF(Table1[[#This Row],[Plan Revised]]=0,0,1-ABS(Table1[[#This Row],[Prod2]]-Table1[[#This Row],[Plan Revised]])/Table1[[#This Row],[Plan Revised]]))</f>
        <v>0</v>
      </c>
      <c r="AB622" s="11"/>
      <c r="AC622" s="30"/>
      <c r="AD622"/>
      <c r="AF622"/>
    </row>
    <row r="623" spans="1:32">
      <c r="A623" s="15" t="str">
        <f>IF(Table1[Week]=WeekSel,"Yes","No")</f>
        <v>No</v>
      </c>
      <c r="B623" s="15" t="str">
        <f>IF((Table1[StartDate]&gt;=Date.GraphMin)*(Table1[StartDate]&lt;=Date.GraphMax)=1,"Yes","No")</f>
        <v>Yes</v>
      </c>
      <c r="C623" s="15" t="str">
        <f>IF(OR(Table1[[#This Row],[Site]]="FOOD MILLING",Table1[[#This Row],[Site]]="GODACO"), "No", "Yes")</f>
        <v>Yes</v>
      </c>
      <c r="D623" s="40">
        <f>MAX(DATE(Table1[Year],1,1),DATE(Table1[Year],1,1)-WEEKDAY(DATE(Table1[Year],1,1),2)+(Table1[WeekNum]-1)*7+1)</f>
        <v>44690</v>
      </c>
      <c r="E623" s="40">
        <f>MIN(DATE(Table1[Year]+1,1,0),DATE(Table1[Year],1,1)-WEEKDAY(DATE(Table1[Year],1,1),2)+Table1[WeekNum]*7)</f>
        <v>44696</v>
      </c>
      <c r="F623" s="15">
        <v>2022</v>
      </c>
      <c r="G623" s="15">
        <f t="shared" si="18"/>
        <v>5</v>
      </c>
      <c r="H623" s="15">
        <v>20</v>
      </c>
      <c r="I623" s="195" t="str">
        <f>"W" &amp;Table1[[#This Row],[WeekNum]]</f>
        <v>W20</v>
      </c>
      <c r="J623" s="195" t="str">
        <f t="shared" si="19"/>
        <v>22-W20</v>
      </c>
      <c r="K623" s="11" t="s">
        <v>495</v>
      </c>
      <c r="L623" s="11"/>
      <c r="M623" s="11" t="s">
        <v>77</v>
      </c>
      <c r="N623" s="266" t="s">
        <v>368</v>
      </c>
      <c r="O623" s="266" t="s">
        <v>386</v>
      </c>
      <c r="P623" s="11" t="s">
        <v>387</v>
      </c>
      <c r="Q623" s="11" t="s">
        <v>419</v>
      </c>
      <c r="R623" s="11">
        <v>7000</v>
      </c>
      <c r="S623" s="11">
        <v>3345</v>
      </c>
      <c r="T623" s="11">
        <f>ABS(Table1[[#This Row],[Prod]]-Table1[[#This Row],[Planned]])</f>
        <v>3655</v>
      </c>
      <c r="U623" s="213">
        <f>IF(ABS(Table1[[#This Row],[Prod]]-Table1[[#This Row],[Planned]])&gt;Table1[[#This Row],[Planned]],0,IF(Table1[[#This Row],[Planned]]=0,0,1-ABS(Table1[[#This Row],[Prod]]-Table1[[#This Row],[Planned]])/Table1[[#This Row],[Planned]]))</f>
        <v>0.47785714285714287</v>
      </c>
      <c r="V623" s="11"/>
      <c r="W623" s="11"/>
      <c r="X623" s="27">
        <v>3000</v>
      </c>
      <c r="Y623" s="11">
        <f>Table1[[#This Row],[Prod]]</f>
        <v>3345</v>
      </c>
      <c r="Z623" s="11">
        <f>ABS(Table1[[#This Row],[Prod2]]-Table1[[#This Row],[Plan Revised]])</f>
        <v>345</v>
      </c>
      <c r="AA623" s="213">
        <f>IF(ABS(Table1[[#This Row],[Prod2]]-Table1[[#This Row],[Plan Revised]])&gt;Table1[[#This Row],[Plan Revised]],0,IF(Table1[[#This Row],[Plan Revised]]=0,0,1-ABS(Table1[[#This Row],[Prod2]]-Table1[[#This Row],[Plan Revised]])/Table1[[#This Row],[Plan Revised]]))</f>
        <v>0.88500000000000001</v>
      </c>
      <c r="AB623" s="11"/>
      <c r="AC623" s="30"/>
      <c r="AD623"/>
      <c r="AF623"/>
    </row>
    <row r="624" spans="1:32">
      <c r="A624" s="15" t="str">
        <f>IF(Table1[Week]=WeekSel,"Yes","No")</f>
        <v>No</v>
      </c>
      <c r="B624" s="15" t="str">
        <f>IF((Table1[StartDate]&gt;=Date.GraphMin)*(Table1[StartDate]&lt;=Date.GraphMax)=1,"Yes","No")</f>
        <v>Yes</v>
      </c>
      <c r="C624" s="15" t="str">
        <f>IF(OR(Table1[[#This Row],[Site]]="FOOD MILLING",Table1[[#This Row],[Site]]="GODACO"), "No", "Yes")</f>
        <v>Yes</v>
      </c>
      <c r="D624" s="40">
        <f>MAX(DATE(Table1[Year],1,1),DATE(Table1[Year],1,1)-WEEKDAY(DATE(Table1[Year],1,1),2)+(Table1[WeekNum]-1)*7+1)</f>
        <v>44690</v>
      </c>
      <c r="E624" s="40">
        <f>MIN(DATE(Table1[Year]+1,1,0),DATE(Table1[Year],1,1)-WEEKDAY(DATE(Table1[Year],1,1),2)+Table1[WeekNum]*7)</f>
        <v>44696</v>
      </c>
      <c r="F624" s="15">
        <v>2022</v>
      </c>
      <c r="G624" s="15">
        <f t="shared" si="18"/>
        <v>5</v>
      </c>
      <c r="H624" s="15">
        <v>20</v>
      </c>
      <c r="I624" s="195" t="str">
        <f>"W" &amp;Table1[[#This Row],[WeekNum]]</f>
        <v>W20</v>
      </c>
      <c r="J624" s="195" t="str">
        <f t="shared" si="19"/>
        <v>22-W20</v>
      </c>
      <c r="K624" s="11" t="s">
        <v>430</v>
      </c>
      <c r="L624" s="11"/>
      <c r="M624" s="11" t="s">
        <v>77</v>
      </c>
      <c r="N624" s="266" t="s">
        <v>368</v>
      </c>
      <c r="O624" s="266" t="s">
        <v>386</v>
      </c>
      <c r="P624" s="11" t="s">
        <v>387</v>
      </c>
      <c r="Q624" s="11" t="s">
        <v>419</v>
      </c>
      <c r="R624" s="11">
        <v>0</v>
      </c>
      <c r="S624" s="11">
        <v>0</v>
      </c>
      <c r="T624" s="11">
        <f>ABS(Table1[[#This Row],[Prod]]-Table1[[#This Row],[Planned]])</f>
        <v>0</v>
      </c>
      <c r="U624" s="213">
        <f>IF(ABS(Table1[[#This Row],[Prod]]-Table1[[#This Row],[Planned]])&gt;Table1[[#This Row],[Planned]],0,IF(Table1[[#This Row],[Planned]]=0,0,1-ABS(Table1[[#This Row],[Prod]]-Table1[[#This Row],[Planned]])/Table1[[#This Row],[Planned]]))</f>
        <v>0</v>
      </c>
      <c r="V624" s="11"/>
      <c r="W624" s="11"/>
      <c r="X624" s="27">
        <v>0</v>
      </c>
      <c r="Y624" s="11">
        <f>Table1[[#This Row],[Prod]]</f>
        <v>0</v>
      </c>
      <c r="Z624" s="11">
        <f>ABS(Table1[[#This Row],[Prod2]]-Table1[[#This Row],[Plan Revised]])</f>
        <v>0</v>
      </c>
      <c r="AA624" s="213">
        <f>IF(ABS(Table1[[#This Row],[Prod2]]-Table1[[#This Row],[Plan Revised]])&gt;Table1[[#This Row],[Plan Revised]],0,IF(Table1[[#This Row],[Plan Revised]]=0,0,1-ABS(Table1[[#This Row],[Prod2]]-Table1[[#This Row],[Plan Revised]])/Table1[[#This Row],[Plan Revised]]))</f>
        <v>0</v>
      </c>
      <c r="AB624" s="11"/>
      <c r="AC624" s="30"/>
      <c r="AD624"/>
      <c r="AF624"/>
    </row>
    <row r="625" spans="1:32">
      <c r="A625" s="15" t="str">
        <f>IF(Table1[Week]=WeekSel,"Yes","No")</f>
        <v>No</v>
      </c>
      <c r="B625" s="15" t="str">
        <f>IF((Table1[StartDate]&gt;=Date.GraphMin)*(Table1[StartDate]&lt;=Date.GraphMax)=1,"Yes","No")</f>
        <v>Yes</v>
      </c>
      <c r="C625" s="15" t="str">
        <f>IF(OR(Table1[[#This Row],[Site]]="FOOD MILLING",Table1[[#This Row],[Site]]="GODACO"), "No", "Yes")</f>
        <v>Yes</v>
      </c>
      <c r="D625" s="40">
        <f>MAX(DATE(Table1[Year],1,1),DATE(Table1[Year],1,1)-WEEKDAY(DATE(Table1[Year],1,1),2)+(Table1[WeekNum]-1)*7+1)</f>
        <v>44690</v>
      </c>
      <c r="E625" s="40">
        <f>MIN(DATE(Table1[Year]+1,1,0),DATE(Table1[Year],1,1)-WEEKDAY(DATE(Table1[Year],1,1),2)+Table1[WeekNum]*7)</f>
        <v>44696</v>
      </c>
      <c r="F625" s="15">
        <v>2022</v>
      </c>
      <c r="G625" s="15">
        <f t="shared" si="18"/>
        <v>5</v>
      </c>
      <c r="H625" s="15">
        <v>20</v>
      </c>
      <c r="I625" s="195" t="str">
        <f>"W" &amp;Table1[[#This Row],[WeekNum]]</f>
        <v>W20</v>
      </c>
      <c r="J625" s="195" t="str">
        <f t="shared" si="19"/>
        <v>22-W20</v>
      </c>
      <c r="K625" s="11" t="s">
        <v>431</v>
      </c>
      <c r="L625" s="11"/>
      <c r="M625" s="11" t="s">
        <v>77</v>
      </c>
      <c r="N625" s="266" t="s">
        <v>368</v>
      </c>
      <c r="O625" s="266" t="s">
        <v>386</v>
      </c>
      <c r="P625" s="11" t="s">
        <v>387</v>
      </c>
      <c r="Q625" s="11" t="s">
        <v>419</v>
      </c>
      <c r="R625" s="11">
        <v>0</v>
      </c>
      <c r="S625" s="11">
        <v>0</v>
      </c>
      <c r="T625" s="11">
        <f>ABS(Table1[[#This Row],[Prod]]-Table1[[#This Row],[Planned]])</f>
        <v>0</v>
      </c>
      <c r="U625" s="213">
        <f>IF(ABS(Table1[[#This Row],[Prod]]-Table1[[#This Row],[Planned]])&gt;Table1[[#This Row],[Planned]],0,IF(Table1[[#This Row],[Planned]]=0,0,1-ABS(Table1[[#This Row],[Prod]]-Table1[[#This Row],[Planned]])/Table1[[#This Row],[Planned]]))</f>
        <v>0</v>
      </c>
      <c r="V625" s="11"/>
      <c r="W625" s="11"/>
      <c r="X625" s="27">
        <v>0</v>
      </c>
      <c r="Y625" s="11">
        <f>Table1[[#This Row],[Prod]]</f>
        <v>0</v>
      </c>
      <c r="Z625" s="11">
        <f>ABS(Table1[[#This Row],[Prod2]]-Table1[[#This Row],[Plan Revised]])</f>
        <v>0</v>
      </c>
      <c r="AA625" s="213">
        <f>IF(ABS(Table1[[#This Row],[Prod2]]-Table1[[#This Row],[Plan Revised]])&gt;Table1[[#This Row],[Plan Revised]],0,IF(Table1[[#This Row],[Plan Revised]]=0,0,1-ABS(Table1[[#This Row],[Prod2]]-Table1[[#This Row],[Plan Revised]])/Table1[[#This Row],[Plan Revised]]))</f>
        <v>0</v>
      </c>
      <c r="AB625" s="11"/>
      <c r="AC625" s="30"/>
      <c r="AD625"/>
      <c r="AF625"/>
    </row>
    <row r="626" spans="1:32">
      <c r="A626" s="15" t="str">
        <f>IF(Table1[Week]=WeekSel,"Yes","No")</f>
        <v>No</v>
      </c>
      <c r="B626" s="15" t="str">
        <f>IF((Table1[StartDate]&gt;=Date.GraphMin)*(Table1[StartDate]&lt;=Date.GraphMax)=1,"Yes","No")</f>
        <v>Yes</v>
      </c>
      <c r="C626" s="15" t="str">
        <f>IF(OR(Table1[[#This Row],[Site]]="FOOD MILLING",Table1[[#This Row],[Site]]="GODACO"), "No", "Yes")</f>
        <v>Yes</v>
      </c>
      <c r="D626" s="40">
        <f>MAX(DATE(Table1[Year],1,1),DATE(Table1[Year],1,1)-WEEKDAY(DATE(Table1[Year],1,1),2)+(Table1[WeekNum]-1)*7+1)</f>
        <v>44690</v>
      </c>
      <c r="E626" s="40">
        <f>MIN(DATE(Table1[Year]+1,1,0),DATE(Table1[Year],1,1)-WEEKDAY(DATE(Table1[Year],1,1),2)+Table1[WeekNum]*7)</f>
        <v>44696</v>
      </c>
      <c r="F626" s="15">
        <v>2022</v>
      </c>
      <c r="G626" s="15">
        <f t="shared" si="18"/>
        <v>5</v>
      </c>
      <c r="H626" s="15">
        <v>20</v>
      </c>
      <c r="I626" s="195" t="str">
        <f>"W" &amp;Table1[[#This Row],[WeekNum]]</f>
        <v>W20</v>
      </c>
      <c r="J626" s="195" t="str">
        <f t="shared" si="19"/>
        <v>22-W20</v>
      </c>
      <c r="K626" s="11" t="s">
        <v>432</v>
      </c>
      <c r="L626" s="11"/>
      <c r="M626" s="11" t="s">
        <v>77</v>
      </c>
      <c r="N626" s="266" t="s">
        <v>368</v>
      </c>
      <c r="O626" s="266" t="s">
        <v>386</v>
      </c>
      <c r="P626" s="11" t="s">
        <v>387</v>
      </c>
      <c r="Q626" s="11" t="s">
        <v>419</v>
      </c>
      <c r="R626" s="11">
        <v>0</v>
      </c>
      <c r="S626" s="11">
        <v>0</v>
      </c>
      <c r="T626" s="11">
        <f>ABS(Table1[[#This Row],[Prod]]-Table1[[#This Row],[Planned]])</f>
        <v>0</v>
      </c>
      <c r="U626" s="213">
        <f>IF(ABS(Table1[[#This Row],[Prod]]-Table1[[#This Row],[Planned]])&gt;Table1[[#This Row],[Planned]],0,IF(Table1[[#This Row],[Planned]]=0,0,1-ABS(Table1[[#This Row],[Prod]]-Table1[[#This Row],[Planned]])/Table1[[#This Row],[Planned]]))</f>
        <v>0</v>
      </c>
      <c r="V626" s="11"/>
      <c r="W626" s="11"/>
      <c r="X626" s="27">
        <v>0</v>
      </c>
      <c r="Y626" s="11">
        <f>Table1[[#This Row],[Prod]]</f>
        <v>0</v>
      </c>
      <c r="Z626" s="11">
        <f>ABS(Table1[[#This Row],[Prod2]]-Table1[[#This Row],[Plan Revised]])</f>
        <v>0</v>
      </c>
      <c r="AA626" s="213">
        <f>IF(ABS(Table1[[#This Row],[Prod2]]-Table1[[#This Row],[Plan Revised]])&gt;Table1[[#This Row],[Plan Revised]],0,IF(Table1[[#This Row],[Plan Revised]]=0,0,1-ABS(Table1[[#This Row],[Prod2]]-Table1[[#This Row],[Plan Revised]])/Table1[[#This Row],[Plan Revised]]))</f>
        <v>0</v>
      </c>
      <c r="AB626" s="11"/>
      <c r="AC626" s="30"/>
      <c r="AD626"/>
      <c r="AF626"/>
    </row>
    <row r="627" spans="1:32">
      <c r="A627" s="15" t="str">
        <f>IF(Table1[Week]=WeekSel,"Yes","No")</f>
        <v>No</v>
      </c>
      <c r="B627" s="15" t="str">
        <f>IF((Table1[StartDate]&gt;=Date.GraphMin)*(Table1[StartDate]&lt;=Date.GraphMax)=1,"Yes","No")</f>
        <v>Yes</v>
      </c>
      <c r="C627" s="15" t="str">
        <f>IF(OR(Table1[[#This Row],[Site]]="FOOD MILLING",Table1[[#This Row],[Site]]="GODACO"), "No", "Yes")</f>
        <v>Yes</v>
      </c>
      <c r="D627" s="40">
        <f>MAX(DATE(Table1[Year],1,1),DATE(Table1[Year],1,1)-WEEKDAY(DATE(Table1[Year],1,1),2)+(Table1[WeekNum]-1)*7+1)</f>
        <v>44690</v>
      </c>
      <c r="E627" s="40">
        <f>MIN(DATE(Table1[Year]+1,1,0),DATE(Table1[Year],1,1)-WEEKDAY(DATE(Table1[Year],1,1),2)+Table1[WeekNum]*7)</f>
        <v>44696</v>
      </c>
      <c r="F627" s="15">
        <v>2022</v>
      </c>
      <c r="G627" s="15">
        <f t="shared" si="18"/>
        <v>5</v>
      </c>
      <c r="H627" s="15">
        <v>20</v>
      </c>
      <c r="I627" s="195" t="str">
        <f>"W" &amp;Table1[[#This Row],[WeekNum]]</f>
        <v>W20</v>
      </c>
      <c r="J627" s="195" t="str">
        <f t="shared" si="19"/>
        <v>22-W20</v>
      </c>
      <c r="K627" s="11" t="s">
        <v>434</v>
      </c>
      <c r="L627" s="11"/>
      <c r="M627" s="11" t="s">
        <v>77</v>
      </c>
      <c r="N627" s="266" t="s">
        <v>368</v>
      </c>
      <c r="O627" s="266" t="s">
        <v>386</v>
      </c>
      <c r="P627" s="11" t="s">
        <v>387</v>
      </c>
      <c r="Q627" s="11" t="s">
        <v>419</v>
      </c>
      <c r="R627" s="11">
        <v>0</v>
      </c>
      <c r="S627" s="11">
        <v>0</v>
      </c>
      <c r="T627" s="11">
        <f>ABS(Table1[[#This Row],[Prod]]-Table1[[#This Row],[Planned]])</f>
        <v>0</v>
      </c>
      <c r="U627" s="213">
        <f>IF(ABS(Table1[[#This Row],[Prod]]-Table1[[#This Row],[Planned]])&gt;Table1[[#This Row],[Planned]],0,IF(Table1[[#This Row],[Planned]]=0,0,1-ABS(Table1[[#This Row],[Prod]]-Table1[[#This Row],[Planned]])/Table1[[#This Row],[Planned]]))</f>
        <v>0</v>
      </c>
      <c r="V627" s="11"/>
      <c r="W627" s="11"/>
      <c r="X627" s="27">
        <v>0</v>
      </c>
      <c r="Y627" s="11">
        <f>Table1[[#This Row],[Prod]]</f>
        <v>0</v>
      </c>
      <c r="Z627" s="11">
        <f>ABS(Table1[[#This Row],[Prod2]]-Table1[[#This Row],[Plan Revised]])</f>
        <v>0</v>
      </c>
      <c r="AA627" s="213">
        <f>IF(ABS(Table1[[#This Row],[Prod2]]-Table1[[#This Row],[Plan Revised]])&gt;Table1[[#This Row],[Plan Revised]],0,IF(Table1[[#This Row],[Plan Revised]]=0,0,1-ABS(Table1[[#This Row],[Prod2]]-Table1[[#This Row],[Plan Revised]])/Table1[[#This Row],[Plan Revised]]))</f>
        <v>0</v>
      </c>
      <c r="AB627" s="11"/>
      <c r="AC627" s="30"/>
      <c r="AD627"/>
      <c r="AF627"/>
    </row>
    <row r="628" spans="1:32">
      <c r="A628" s="15" t="str">
        <f>IF(Table1[Week]=WeekSel,"Yes","No")</f>
        <v>No</v>
      </c>
      <c r="B628" s="15" t="str">
        <f>IF((Table1[StartDate]&gt;=Date.GraphMin)*(Table1[StartDate]&lt;=Date.GraphMax)=1,"Yes","No")</f>
        <v>Yes</v>
      </c>
      <c r="C628" s="15" t="str">
        <f>IF(OR(Table1[[#This Row],[Site]]="FOOD MILLING",Table1[[#This Row],[Site]]="GODACO"), "No", "Yes")</f>
        <v>Yes</v>
      </c>
      <c r="D628" s="40">
        <f>MAX(DATE(Table1[Year],1,1),DATE(Table1[Year],1,1)-WEEKDAY(DATE(Table1[Year],1,1),2)+(Table1[WeekNum]-1)*7+1)</f>
        <v>44690</v>
      </c>
      <c r="E628" s="40">
        <f>MIN(DATE(Table1[Year]+1,1,0),DATE(Table1[Year],1,1)-WEEKDAY(DATE(Table1[Year],1,1),2)+Table1[WeekNum]*7)</f>
        <v>44696</v>
      </c>
      <c r="F628" s="15">
        <v>2022</v>
      </c>
      <c r="G628" s="15">
        <f t="shared" si="18"/>
        <v>5</v>
      </c>
      <c r="H628" s="15">
        <v>20</v>
      </c>
      <c r="I628" s="195" t="str">
        <f>"W" &amp;Table1[[#This Row],[WeekNum]]</f>
        <v>W20</v>
      </c>
      <c r="J628" s="195" t="str">
        <f t="shared" si="19"/>
        <v>22-W20</v>
      </c>
      <c r="K628" s="11" t="s">
        <v>433</v>
      </c>
      <c r="L628" s="11"/>
      <c r="M628" s="11" t="s">
        <v>77</v>
      </c>
      <c r="N628" s="266" t="s">
        <v>368</v>
      </c>
      <c r="O628" s="266" t="s">
        <v>386</v>
      </c>
      <c r="P628" s="11" t="s">
        <v>387</v>
      </c>
      <c r="Q628" s="11" t="s">
        <v>419</v>
      </c>
      <c r="R628" s="11">
        <v>0</v>
      </c>
      <c r="S628" s="11">
        <v>0</v>
      </c>
      <c r="T628" s="11">
        <f>ABS(Table1[[#This Row],[Prod]]-Table1[[#This Row],[Planned]])</f>
        <v>0</v>
      </c>
      <c r="U628" s="213">
        <f>IF(ABS(Table1[[#This Row],[Prod]]-Table1[[#This Row],[Planned]])&gt;Table1[[#This Row],[Planned]],0,IF(Table1[[#This Row],[Planned]]=0,0,1-ABS(Table1[[#This Row],[Prod]]-Table1[[#This Row],[Planned]])/Table1[[#This Row],[Planned]]))</f>
        <v>0</v>
      </c>
      <c r="V628" s="11"/>
      <c r="W628" s="11"/>
      <c r="X628" s="27">
        <v>0</v>
      </c>
      <c r="Y628" s="11">
        <f>Table1[[#This Row],[Prod]]</f>
        <v>0</v>
      </c>
      <c r="Z628" s="11">
        <f>ABS(Table1[[#This Row],[Prod2]]-Table1[[#This Row],[Plan Revised]])</f>
        <v>0</v>
      </c>
      <c r="AA628" s="213">
        <f>IF(ABS(Table1[[#This Row],[Prod2]]-Table1[[#This Row],[Plan Revised]])&gt;Table1[[#This Row],[Plan Revised]],0,IF(Table1[[#This Row],[Plan Revised]]=0,0,1-ABS(Table1[[#This Row],[Prod2]]-Table1[[#This Row],[Plan Revised]])/Table1[[#This Row],[Plan Revised]]))</f>
        <v>0</v>
      </c>
      <c r="AB628" s="11"/>
      <c r="AC628" s="30"/>
      <c r="AD628"/>
      <c r="AF628"/>
    </row>
    <row r="629" spans="1:32">
      <c r="A629" s="15" t="str">
        <f>IF(Table1[Week]=WeekSel,"Yes","No")</f>
        <v>No</v>
      </c>
      <c r="B629" s="15" t="str">
        <f>IF((Table1[StartDate]&gt;=Date.GraphMin)*(Table1[StartDate]&lt;=Date.GraphMax)=1,"Yes","No")</f>
        <v>Yes</v>
      </c>
      <c r="C629" s="15" t="str">
        <f>IF(OR(Table1[[#This Row],[Site]]="FOOD MILLING",Table1[[#This Row],[Site]]="GODACO"), "No", "Yes")</f>
        <v>Yes</v>
      </c>
      <c r="D629" s="40">
        <f>MAX(DATE(Table1[Year],1,1),DATE(Table1[Year],1,1)-WEEKDAY(DATE(Table1[Year],1,1),2)+(Table1[WeekNum]-1)*7+1)</f>
        <v>44690</v>
      </c>
      <c r="E629" s="40">
        <f>MIN(DATE(Table1[Year]+1,1,0),DATE(Table1[Year],1,1)-WEEKDAY(DATE(Table1[Year],1,1),2)+Table1[WeekNum]*7)</f>
        <v>44696</v>
      </c>
      <c r="F629" s="15">
        <v>2022</v>
      </c>
      <c r="G629" s="15">
        <f t="shared" si="18"/>
        <v>5</v>
      </c>
      <c r="H629" s="15">
        <v>20</v>
      </c>
      <c r="I629" s="195" t="str">
        <f>"W" &amp;Table1[[#This Row],[WeekNum]]</f>
        <v>W20</v>
      </c>
      <c r="J629" s="195" t="str">
        <f t="shared" si="19"/>
        <v>22-W20</v>
      </c>
      <c r="K629" s="11" t="s">
        <v>496</v>
      </c>
      <c r="L629" s="11"/>
      <c r="M629" s="11" t="s">
        <v>72</v>
      </c>
      <c r="N629" s="266" t="s">
        <v>368</v>
      </c>
      <c r="O629" s="266" t="s">
        <v>386</v>
      </c>
      <c r="P629" s="11" t="s">
        <v>387</v>
      </c>
      <c r="Q629" s="11" t="s">
        <v>419</v>
      </c>
      <c r="R629" s="11"/>
      <c r="S629" s="11">
        <v>450</v>
      </c>
      <c r="T629" s="11">
        <f>ABS(Table1[[#This Row],[Prod]]-Table1[[#This Row],[Planned]])</f>
        <v>450</v>
      </c>
      <c r="U629" s="213">
        <f>IF(ABS(Table1[[#This Row],[Prod]]-Table1[[#This Row],[Planned]])&gt;Table1[[#This Row],[Planned]],0,IF(Table1[[#This Row],[Planned]]=0,0,1-ABS(Table1[[#This Row],[Prod]]-Table1[[#This Row],[Planned]])/Table1[[#This Row],[Planned]]))</f>
        <v>0</v>
      </c>
      <c r="V629" s="11"/>
      <c r="W629" s="11"/>
      <c r="X629" s="27">
        <v>0</v>
      </c>
      <c r="Y629" s="11">
        <f>Table1[[#This Row],[Prod]]</f>
        <v>450</v>
      </c>
      <c r="Z629" s="11">
        <f>ABS(Table1[[#This Row],[Prod2]]-Table1[[#This Row],[Plan Revised]])</f>
        <v>450</v>
      </c>
      <c r="AA629" s="213">
        <f>IF(ABS(Table1[[#This Row],[Prod2]]-Table1[[#This Row],[Plan Revised]])&gt;Table1[[#This Row],[Plan Revised]],0,IF(Table1[[#This Row],[Plan Revised]]=0,0,1-ABS(Table1[[#This Row],[Prod2]]-Table1[[#This Row],[Plan Revised]])/Table1[[#This Row],[Plan Revised]]))</f>
        <v>0</v>
      </c>
      <c r="AB629" s="11"/>
      <c r="AC629" s="30"/>
      <c r="AD629"/>
      <c r="AF629"/>
    </row>
    <row r="630" spans="1:32">
      <c r="A630" s="15" t="str">
        <f>IF(Table1[Week]=WeekSel,"Yes","No")</f>
        <v>No</v>
      </c>
      <c r="B630" s="15" t="str">
        <f>IF((Table1[StartDate]&gt;=Date.GraphMin)*(Table1[StartDate]&lt;=Date.GraphMax)=1,"Yes","No")</f>
        <v>Yes</v>
      </c>
      <c r="C630" s="15" t="str">
        <f>IF(OR(Table1[[#This Row],[Site]]="FOOD MILLING",Table1[[#This Row],[Site]]="GODACO"), "No", "Yes")</f>
        <v>Yes</v>
      </c>
      <c r="D630" s="40">
        <f>MAX(DATE(Table1[Year],1,1),DATE(Table1[Year],1,1)-WEEKDAY(DATE(Table1[Year],1,1),2)+(Table1[WeekNum]-1)*7+1)</f>
        <v>44690</v>
      </c>
      <c r="E630" s="40">
        <f>MIN(DATE(Table1[Year]+1,1,0),DATE(Table1[Year],1,1)-WEEKDAY(DATE(Table1[Year],1,1),2)+Table1[WeekNum]*7)</f>
        <v>44696</v>
      </c>
      <c r="F630" s="15">
        <v>2022</v>
      </c>
      <c r="G630" s="15">
        <f t="shared" si="18"/>
        <v>5</v>
      </c>
      <c r="H630" s="15">
        <v>20</v>
      </c>
      <c r="I630" s="195" t="str">
        <f>"W" &amp;Table1[[#This Row],[WeekNum]]</f>
        <v>W20</v>
      </c>
      <c r="J630" s="195" t="str">
        <f t="shared" si="19"/>
        <v>22-W20</v>
      </c>
      <c r="K630" s="11" t="s">
        <v>498</v>
      </c>
      <c r="L630" s="11"/>
      <c r="M630" s="11" t="s">
        <v>72</v>
      </c>
      <c r="N630" s="11" t="s">
        <v>44</v>
      </c>
      <c r="O630" s="266" t="s">
        <v>389</v>
      </c>
      <c r="P630" s="11" t="s">
        <v>390</v>
      </c>
      <c r="Q630" s="11" t="s">
        <v>421</v>
      </c>
      <c r="R630" s="11">
        <v>0</v>
      </c>
      <c r="S630" s="11">
        <v>0</v>
      </c>
      <c r="T630" s="11">
        <f>ABS(Table1[[#This Row],[Prod]]-Table1[[#This Row],[Planned]])</f>
        <v>0</v>
      </c>
      <c r="U630" s="213">
        <f>IF(ABS(Table1[[#This Row],[Prod]]-Table1[[#This Row],[Planned]])&gt;Table1[[#This Row],[Planned]],0,IF(Table1[[#This Row],[Planned]]=0,0,1-ABS(Table1[[#This Row],[Prod]]-Table1[[#This Row],[Planned]])/Table1[[#This Row],[Planned]]))</f>
        <v>0</v>
      </c>
      <c r="V630" s="11"/>
      <c r="W630" s="11"/>
      <c r="X630" s="27">
        <v>0</v>
      </c>
      <c r="Y630" s="11">
        <f>Table1[[#This Row],[Prod]]</f>
        <v>0</v>
      </c>
      <c r="Z630" s="11">
        <f>ABS(Table1[[#This Row],[Prod2]]-Table1[[#This Row],[Plan Revised]])</f>
        <v>0</v>
      </c>
      <c r="AA630" s="213">
        <f>IF(ABS(Table1[[#This Row],[Prod2]]-Table1[[#This Row],[Plan Revised]])&gt;Table1[[#This Row],[Plan Revised]],0,IF(Table1[[#This Row],[Plan Revised]]=0,0,1-ABS(Table1[[#This Row],[Prod2]]-Table1[[#This Row],[Plan Revised]])/Table1[[#This Row],[Plan Revised]]))</f>
        <v>0</v>
      </c>
      <c r="AB630" s="11"/>
      <c r="AC630" s="30"/>
      <c r="AD630"/>
      <c r="AF630"/>
    </row>
    <row r="631" spans="1:32">
      <c r="A631" s="15" t="str">
        <f>IF(Table1[Week]=WeekSel,"Yes","No")</f>
        <v>No</v>
      </c>
      <c r="B631" s="15" t="str">
        <f>IF((Table1[StartDate]&gt;=Date.GraphMin)*(Table1[StartDate]&lt;=Date.GraphMax)=1,"Yes","No")</f>
        <v>Yes</v>
      </c>
      <c r="C631" s="15" t="str">
        <f>IF(OR(Table1[[#This Row],[Site]]="FOOD MILLING",Table1[[#This Row],[Site]]="GODACO"), "No", "Yes")</f>
        <v>Yes</v>
      </c>
      <c r="D631" s="40">
        <f>MAX(DATE(Table1[Year],1,1),DATE(Table1[Year],1,1)-WEEKDAY(DATE(Table1[Year],1,1),2)+(Table1[WeekNum]-1)*7+1)</f>
        <v>44690</v>
      </c>
      <c r="E631" s="40">
        <f>MIN(DATE(Table1[Year]+1,1,0),DATE(Table1[Year],1,1)-WEEKDAY(DATE(Table1[Year],1,1),2)+Table1[WeekNum]*7)</f>
        <v>44696</v>
      </c>
      <c r="F631" s="15">
        <v>2022</v>
      </c>
      <c r="G631" s="15">
        <f t="shared" si="18"/>
        <v>5</v>
      </c>
      <c r="H631" s="15">
        <v>20</v>
      </c>
      <c r="I631" s="195" t="str">
        <f>"W" &amp;Table1[[#This Row],[WeekNum]]</f>
        <v>W20</v>
      </c>
      <c r="J631" s="195" t="str">
        <f t="shared" si="19"/>
        <v>22-W20</v>
      </c>
      <c r="K631" s="11" t="s">
        <v>520</v>
      </c>
      <c r="L631" s="11"/>
      <c r="M631" s="11" t="s">
        <v>72</v>
      </c>
      <c r="N631" s="11" t="s">
        <v>44</v>
      </c>
      <c r="O631" s="266" t="s">
        <v>391</v>
      </c>
      <c r="P631" s="11" t="s">
        <v>392</v>
      </c>
      <c r="Q631" s="11" t="s">
        <v>421</v>
      </c>
      <c r="R631" s="11">
        <v>0</v>
      </c>
      <c r="S631" s="11">
        <v>0</v>
      </c>
      <c r="T631" s="11">
        <f>ABS(Table1[[#This Row],[Prod]]-Table1[[#This Row],[Planned]])</f>
        <v>0</v>
      </c>
      <c r="U631" s="213">
        <f>IF(ABS(Table1[[#This Row],[Prod]]-Table1[[#This Row],[Planned]])&gt;Table1[[#This Row],[Planned]],0,IF(Table1[[#This Row],[Planned]]=0,0,1-ABS(Table1[[#This Row],[Prod]]-Table1[[#This Row],[Planned]])/Table1[[#This Row],[Planned]]))</f>
        <v>0</v>
      </c>
      <c r="V631" s="11"/>
      <c r="W631" s="11"/>
      <c r="X631" s="27">
        <v>0</v>
      </c>
      <c r="Y631" s="11">
        <f>Table1[[#This Row],[Prod]]</f>
        <v>0</v>
      </c>
      <c r="Z631" s="11">
        <f>ABS(Table1[[#This Row],[Prod2]]-Table1[[#This Row],[Plan Revised]])</f>
        <v>0</v>
      </c>
      <c r="AA631" s="213">
        <f>IF(ABS(Table1[[#This Row],[Prod2]]-Table1[[#This Row],[Plan Revised]])&gt;Table1[[#This Row],[Plan Revised]],0,IF(Table1[[#This Row],[Plan Revised]]=0,0,1-ABS(Table1[[#This Row],[Prod2]]-Table1[[#This Row],[Plan Revised]])/Table1[[#This Row],[Plan Revised]]))</f>
        <v>0</v>
      </c>
      <c r="AB631" s="11"/>
      <c r="AC631" s="30"/>
      <c r="AD631"/>
      <c r="AF631"/>
    </row>
    <row r="632" spans="1:32">
      <c r="A632" s="15" t="str">
        <f>IF(Table1[Week]=WeekSel,"Yes","No")</f>
        <v>No</v>
      </c>
      <c r="B632" s="15" t="str">
        <f>IF((Table1[StartDate]&gt;=Date.GraphMin)*(Table1[StartDate]&lt;=Date.GraphMax)=1,"Yes","No")</f>
        <v>Yes</v>
      </c>
      <c r="C632" s="15" t="str">
        <f>IF(OR(Table1[[#This Row],[Site]]="FOOD MILLING",Table1[[#This Row],[Site]]="GODACO"), "No", "Yes")</f>
        <v>Yes</v>
      </c>
      <c r="D632" s="40">
        <f>MAX(DATE(Table1[Year],1,1),DATE(Table1[Year],1,1)-WEEKDAY(DATE(Table1[Year],1,1),2)+(Table1[WeekNum]-1)*7+1)</f>
        <v>44690</v>
      </c>
      <c r="E632" s="40">
        <f>MIN(DATE(Table1[Year]+1,1,0),DATE(Table1[Year],1,1)-WEEKDAY(DATE(Table1[Year],1,1),2)+Table1[WeekNum]*7)</f>
        <v>44696</v>
      </c>
      <c r="F632" s="15">
        <v>2022</v>
      </c>
      <c r="G632" s="15">
        <f t="shared" si="18"/>
        <v>5</v>
      </c>
      <c r="H632" s="15">
        <v>20</v>
      </c>
      <c r="I632" s="195" t="str">
        <f>"W" &amp;Table1[[#This Row],[WeekNum]]</f>
        <v>W20</v>
      </c>
      <c r="J632" s="195" t="str">
        <f t="shared" si="19"/>
        <v>22-W20</v>
      </c>
      <c r="K632" s="11" t="s">
        <v>521</v>
      </c>
      <c r="L632" s="11"/>
      <c r="M632" s="11" t="s">
        <v>72</v>
      </c>
      <c r="N632" s="11" t="s">
        <v>44</v>
      </c>
      <c r="O632" s="266" t="s">
        <v>391</v>
      </c>
      <c r="P632" s="11" t="s">
        <v>392</v>
      </c>
      <c r="Q632" s="11" t="s">
        <v>421</v>
      </c>
      <c r="R632" s="11">
        <v>0</v>
      </c>
      <c r="S632" s="11">
        <v>0</v>
      </c>
      <c r="T632" s="11">
        <f>ABS(Table1[[#This Row],[Prod]]-Table1[[#This Row],[Planned]])</f>
        <v>0</v>
      </c>
      <c r="U632" s="213">
        <f>IF(ABS(Table1[[#This Row],[Prod]]-Table1[[#This Row],[Planned]])&gt;Table1[[#This Row],[Planned]],0,IF(Table1[[#This Row],[Planned]]=0,0,1-ABS(Table1[[#This Row],[Prod]]-Table1[[#This Row],[Planned]])/Table1[[#This Row],[Planned]]))</f>
        <v>0</v>
      </c>
      <c r="V632" s="11"/>
      <c r="W632" s="11"/>
      <c r="X632" s="27">
        <v>0</v>
      </c>
      <c r="Y632" s="11">
        <f>Table1[[#This Row],[Prod]]</f>
        <v>0</v>
      </c>
      <c r="Z632" s="11">
        <f>ABS(Table1[[#This Row],[Prod2]]-Table1[[#This Row],[Plan Revised]])</f>
        <v>0</v>
      </c>
      <c r="AA632" s="213">
        <f>IF(ABS(Table1[[#This Row],[Prod2]]-Table1[[#This Row],[Plan Revised]])&gt;Table1[[#This Row],[Plan Revised]],0,IF(Table1[[#This Row],[Plan Revised]]=0,0,1-ABS(Table1[[#This Row],[Prod2]]-Table1[[#This Row],[Plan Revised]])/Table1[[#This Row],[Plan Revised]]))</f>
        <v>0</v>
      </c>
      <c r="AB632" s="11"/>
      <c r="AC632" s="30"/>
      <c r="AD632"/>
      <c r="AF632"/>
    </row>
    <row r="633" spans="1:32">
      <c r="A633" s="15" t="str">
        <f>IF(Table1[Week]=WeekSel,"Yes","No")</f>
        <v>No</v>
      </c>
      <c r="B633" s="15" t="str">
        <f>IF((Table1[StartDate]&gt;=Date.GraphMin)*(Table1[StartDate]&lt;=Date.GraphMax)=1,"Yes","No")</f>
        <v>Yes</v>
      </c>
      <c r="C633" s="15" t="str">
        <f>IF(OR(Table1[[#This Row],[Site]]="FOOD MILLING",Table1[[#This Row],[Site]]="GODACO"), "No", "Yes")</f>
        <v>Yes</v>
      </c>
      <c r="D633" s="40">
        <f>MAX(DATE(Table1[Year],1,1),DATE(Table1[Year],1,1)-WEEKDAY(DATE(Table1[Year],1,1),2)+(Table1[WeekNum]-1)*7+1)</f>
        <v>44690</v>
      </c>
      <c r="E633" s="40">
        <f>MIN(DATE(Table1[Year]+1,1,0),DATE(Table1[Year],1,1)-WEEKDAY(DATE(Table1[Year],1,1),2)+Table1[WeekNum]*7)</f>
        <v>44696</v>
      </c>
      <c r="F633" s="15">
        <v>2022</v>
      </c>
      <c r="G633" s="15">
        <f t="shared" si="18"/>
        <v>5</v>
      </c>
      <c r="H633" s="15">
        <v>20</v>
      </c>
      <c r="I633" s="195" t="str">
        <f>"W" &amp;Table1[[#This Row],[WeekNum]]</f>
        <v>W20</v>
      </c>
      <c r="J633" s="195" t="str">
        <f t="shared" si="19"/>
        <v>22-W20</v>
      </c>
      <c r="K633" s="11" t="s">
        <v>684</v>
      </c>
      <c r="L633" s="11"/>
      <c r="M633" s="11" t="s">
        <v>72</v>
      </c>
      <c r="N633" s="11" t="s">
        <v>44</v>
      </c>
      <c r="O633" s="266" t="s">
        <v>391</v>
      </c>
      <c r="P633" s="11" t="s">
        <v>392</v>
      </c>
      <c r="Q633" s="11" t="s">
        <v>421</v>
      </c>
      <c r="R633" s="11">
        <v>0</v>
      </c>
      <c r="S633" s="11">
        <v>771.22500000000002</v>
      </c>
      <c r="T633" s="11">
        <f>ABS(Table1[[#This Row],[Prod]]-Table1[[#This Row],[Planned]])</f>
        <v>771.22500000000002</v>
      </c>
      <c r="U633" s="213">
        <f>IF(ABS(Table1[[#This Row],[Prod]]-Table1[[#This Row],[Planned]])&gt;Table1[[#This Row],[Planned]],0,IF(Table1[[#This Row],[Planned]]=0,0,1-ABS(Table1[[#This Row],[Prod]]-Table1[[#This Row],[Planned]])/Table1[[#This Row],[Planned]]))</f>
        <v>0</v>
      </c>
      <c r="V633" s="11"/>
      <c r="W633" s="11"/>
      <c r="X633" s="27">
        <v>770</v>
      </c>
      <c r="Y633" s="11">
        <f>Table1[[#This Row],[Prod]]</f>
        <v>771.22500000000002</v>
      </c>
      <c r="Z633" s="11">
        <f>ABS(Table1[[#This Row],[Prod2]]-Table1[[#This Row],[Plan Revised]])</f>
        <v>1.2250000000000227</v>
      </c>
      <c r="AA633" s="213">
        <f>IF(ABS(Table1[[#This Row],[Prod2]]-Table1[[#This Row],[Plan Revised]])&gt;Table1[[#This Row],[Plan Revised]],0,IF(Table1[[#This Row],[Plan Revised]]=0,0,1-ABS(Table1[[#This Row],[Prod2]]-Table1[[#This Row],[Plan Revised]])/Table1[[#This Row],[Plan Revised]]))</f>
        <v>0.99840909090909091</v>
      </c>
      <c r="AB633" s="11"/>
      <c r="AC633" s="30"/>
      <c r="AD633"/>
      <c r="AF633"/>
    </row>
    <row r="634" spans="1:32">
      <c r="A634" s="15" t="str">
        <f>IF(Table1[Week]=WeekSel,"Yes","No")</f>
        <v>No</v>
      </c>
      <c r="B634" s="15" t="str">
        <f>IF((Table1[StartDate]&gt;=Date.GraphMin)*(Table1[StartDate]&lt;=Date.GraphMax)=1,"Yes","No")</f>
        <v>Yes</v>
      </c>
      <c r="C634" s="15" t="str">
        <f>IF(OR(Table1[[#This Row],[Site]]="FOOD MILLING",Table1[[#This Row],[Site]]="GODACO"), "No", "Yes")</f>
        <v>Yes</v>
      </c>
      <c r="D634" s="40">
        <f>MAX(DATE(Table1[Year],1,1),DATE(Table1[Year],1,1)-WEEKDAY(DATE(Table1[Year],1,1),2)+(Table1[WeekNum]-1)*7+1)</f>
        <v>44690</v>
      </c>
      <c r="E634" s="40">
        <f>MIN(DATE(Table1[Year]+1,1,0),DATE(Table1[Year],1,1)-WEEKDAY(DATE(Table1[Year],1,1),2)+Table1[WeekNum]*7)</f>
        <v>44696</v>
      </c>
      <c r="F634" s="15">
        <v>2022</v>
      </c>
      <c r="G634" s="15">
        <f t="shared" si="18"/>
        <v>5</v>
      </c>
      <c r="H634" s="15">
        <v>20</v>
      </c>
      <c r="I634" s="195" t="str">
        <f>"W" &amp;Table1[[#This Row],[WeekNum]]</f>
        <v>W20</v>
      </c>
      <c r="J634" s="195" t="str">
        <f t="shared" si="19"/>
        <v>22-W20</v>
      </c>
      <c r="K634" s="11" t="s">
        <v>647</v>
      </c>
      <c r="L634" s="11"/>
      <c r="M634" s="11" t="s">
        <v>72</v>
      </c>
      <c r="N634" s="11" t="s">
        <v>44</v>
      </c>
      <c r="O634" s="266" t="s">
        <v>372</v>
      </c>
      <c r="P634" s="11" t="s">
        <v>378</v>
      </c>
      <c r="Q634" s="11" t="s">
        <v>421</v>
      </c>
      <c r="R634" s="11">
        <v>2400</v>
      </c>
      <c r="S634" s="11">
        <v>3937.75</v>
      </c>
      <c r="T634" s="11">
        <f>ABS(Table1[[#This Row],[Prod]]-Table1[[#This Row],[Planned]])</f>
        <v>1537.75</v>
      </c>
      <c r="U634" s="213">
        <f>IF(ABS(Table1[[#This Row],[Prod]]-Table1[[#This Row],[Planned]])&gt;Table1[[#This Row],[Planned]],0,IF(Table1[[#This Row],[Planned]]=0,0,1-ABS(Table1[[#This Row],[Prod]]-Table1[[#This Row],[Planned]])/Table1[[#This Row],[Planned]]))</f>
        <v>0.35927083333333332</v>
      </c>
      <c r="V634" s="11"/>
      <c r="W634" s="11"/>
      <c r="X634" s="27">
        <v>3600</v>
      </c>
      <c r="Y634" s="11">
        <f>Table1[[#This Row],[Prod]]</f>
        <v>3937.75</v>
      </c>
      <c r="Z634" s="11">
        <f>ABS(Table1[[#This Row],[Prod2]]-Table1[[#This Row],[Plan Revised]])</f>
        <v>337.75</v>
      </c>
      <c r="AA634" s="213">
        <f>IF(ABS(Table1[[#This Row],[Prod2]]-Table1[[#This Row],[Plan Revised]])&gt;Table1[[#This Row],[Plan Revised]],0,IF(Table1[[#This Row],[Plan Revised]]=0,0,1-ABS(Table1[[#This Row],[Prod2]]-Table1[[#This Row],[Plan Revised]])/Table1[[#This Row],[Plan Revised]]))</f>
        <v>0.90618055555555554</v>
      </c>
      <c r="AB634" s="11"/>
      <c r="AC634" s="30"/>
      <c r="AD634"/>
      <c r="AF634"/>
    </row>
    <row r="635" spans="1:32">
      <c r="A635" s="15" t="str">
        <f>IF(Table1[Week]=WeekSel,"Yes","No")</f>
        <v>No</v>
      </c>
      <c r="B635" s="15" t="str">
        <f>IF((Table1[StartDate]&gt;=Date.GraphMin)*(Table1[StartDate]&lt;=Date.GraphMax)=1,"Yes","No")</f>
        <v>Yes</v>
      </c>
      <c r="C635" s="15" t="str">
        <f>IF(OR(Table1[[#This Row],[Site]]="FOOD MILLING",Table1[[#This Row],[Site]]="GODACO"), "No", "Yes")</f>
        <v>Yes</v>
      </c>
      <c r="D635" s="40">
        <f>MAX(DATE(Table1[Year],1,1),DATE(Table1[Year],1,1)-WEEKDAY(DATE(Table1[Year],1,1),2)+(Table1[WeekNum]-1)*7+1)</f>
        <v>44690</v>
      </c>
      <c r="E635" s="40">
        <f>MIN(DATE(Table1[Year]+1,1,0),DATE(Table1[Year],1,1)-WEEKDAY(DATE(Table1[Year],1,1),2)+Table1[WeekNum]*7)</f>
        <v>44696</v>
      </c>
      <c r="F635" s="15">
        <v>2022</v>
      </c>
      <c r="G635" s="15">
        <f t="shared" si="18"/>
        <v>5</v>
      </c>
      <c r="H635" s="15">
        <v>20</v>
      </c>
      <c r="I635" s="195" t="str">
        <f>"W" &amp;Table1[[#This Row],[WeekNum]]</f>
        <v>W20</v>
      </c>
      <c r="J635" s="195" t="str">
        <f t="shared" si="19"/>
        <v>22-W20</v>
      </c>
      <c r="K635" s="11" t="s">
        <v>685</v>
      </c>
      <c r="L635" s="11"/>
      <c r="M635" s="11" t="s">
        <v>72</v>
      </c>
      <c r="N635" s="11" t="s">
        <v>44</v>
      </c>
      <c r="O635" s="266" t="s">
        <v>391</v>
      </c>
      <c r="P635" s="11" t="s">
        <v>392</v>
      </c>
      <c r="Q635" s="11" t="s">
        <v>421</v>
      </c>
      <c r="R635" s="11">
        <v>0</v>
      </c>
      <c r="S635" s="11">
        <v>0</v>
      </c>
      <c r="T635" s="11">
        <f>ABS(Table1[[#This Row],[Prod]]-Table1[[#This Row],[Planned]])</f>
        <v>0</v>
      </c>
      <c r="U635" s="213">
        <f>IF(ABS(Table1[[#This Row],[Prod]]-Table1[[#This Row],[Planned]])&gt;Table1[[#This Row],[Planned]],0,IF(Table1[[#This Row],[Planned]]=0,0,1-ABS(Table1[[#This Row],[Prod]]-Table1[[#This Row],[Planned]])/Table1[[#This Row],[Planned]]))</f>
        <v>0</v>
      </c>
      <c r="V635" s="11"/>
      <c r="W635" s="11"/>
      <c r="X635" s="27">
        <v>0</v>
      </c>
      <c r="Y635" s="11">
        <f>Table1[[#This Row],[Prod]]</f>
        <v>0</v>
      </c>
      <c r="Z635" s="11">
        <f>ABS(Table1[[#This Row],[Prod2]]-Table1[[#This Row],[Plan Revised]])</f>
        <v>0</v>
      </c>
      <c r="AA635" s="213">
        <f>IF(ABS(Table1[[#This Row],[Prod2]]-Table1[[#This Row],[Plan Revised]])&gt;Table1[[#This Row],[Plan Revised]],0,IF(Table1[[#This Row],[Plan Revised]]=0,0,1-ABS(Table1[[#This Row],[Prod2]]-Table1[[#This Row],[Plan Revised]])/Table1[[#This Row],[Plan Revised]]))</f>
        <v>0</v>
      </c>
      <c r="AB635" s="11"/>
      <c r="AC635" s="30"/>
      <c r="AD635"/>
      <c r="AF635"/>
    </row>
    <row r="636" spans="1:32">
      <c r="A636" s="15" t="str">
        <f>IF(Table1[Week]=WeekSel,"Yes","No")</f>
        <v>No</v>
      </c>
      <c r="B636" s="15" t="str">
        <f>IF((Table1[StartDate]&gt;=Date.GraphMin)*(Table1[StartDate]&lt;=Date.GraphMax)=1,"Yes","No")</f>
        <v>Yes</v>
      </c>
      <c r="C636" s="15" t="str">
        <f>IF(OR(Table1[[#This Row],[Site]]="FOOD MILLING",Table1[[#This Row],[Site]]="GODACO"), "No", "Yes")</f>
        <v>Yes</v>
      </c>
      <c r="D636" s="40">
        <f>MAX(DATE(Table1[Year],1,1),DATE(Table1[Year],1,1)-WEEKDAY(DATE(Table1[Year],1,1),2)+(Table1[WeekNum]-1)*7+1)</f>
        <v>44690</v>
      </c>
      <c r="E636" s="40">
        <f>MIN(DATE(Table1[Year]+1,1,0),DATE(Table1[Year],1,1)-WEEKDAY(DATE(Table1[Year],1,1),2)+Table1[WeekNum]*7)</f>
        <v>44696</v>
      </c>
      <c r="F636" s="15">
        <v>2022</v>
      </c>
      <c r="G636" s="15">
        <f t="shared" si="18"/>
        <v>5</v>
      </c>
      <c r="H636" s="15">
        <v>20</v>
      </c>
      <c r="I636" s="195" t="str">
        <f>"W" &amp;Table1[[#This Row],[WeekNum]]</f>
        <v>W20</v>
      </c>
      <c r="J636" s="195" t="str">
        <f t="shared" si="19"/>
        <v>22-W20</v>
      </c>
      <c r="K636" s="11" t="s">
        <v>686</v>
      </c>
      <c r="L636" s="11"/>
      <c r="M636" s="11" t="s">
        <v>72</v>
      </c>
      <c r="N636" s="11" t="s">
        <v>44</v>
      </c>
      <c r="O636" s="266" t="s">
        <v>389</v>
      </c>
      <c r="P636" s="11" t="s">
        <v>390</v>
      </c>
      <c r="Q636" s="11" t="s">
        <v>421</v>
      </c>
      <c r="R636" s="11">
        <v>360</v>
      </c>
      <c r="S636" s="11">
        <v>388</v>
      </c>
      <c r="T636" s="11">
        <f>ABS(Table1[[#This Row],[Prod]]-Table1[[#This Row],[Planned]])</f>
        <v>28</v>
      </c>
      <c r="U636" s="213">
        <f>IF(ABS(Table1[[#This Row],[Prod]]-Table1[[#This Row],[Planned]])&gt;Table1[[#This Row],[Planned]],0,IF(Table1[[#This Row],[Planned]]=0,0,1-ABS(Table1[[#This Row],[Prod]]-Table1[[#This Row],[Planned]])/Table1[[#This Row],[Planned]]))</f>
        <v>0.92222222222222228</v>
      </c>
      <c r="V636" s="11"/>
      <c r="W636" s="11"/>
      <c r="X636" s="27">
        <v>360</v>
      </c>
      <c r="Y636" s="11">
        <f>Table1[[#This Row],[Prod]]</f>
        <v>388</v>
      </c>
      <c r="Z636" s="11">
        <f>ABS(Table1[[#This Row],[Prod2]]-Table1[[#This Row],[Plan Revised]])</f>
        <v>28</v>
      </c>
      <c r="AA636" s="213">
        <f>IF(ABS(Table1[[#This Row],[Prod2]]-Table1[[#This Row],[Plan Revised]])&gt;Table1[[#This Row],[Plan Revised]],0,IF(Table1[[#This Row],[Plan Revised]]=0,0,1-ABS(Table1[[#This Row],[Prod2]]-Table1[[#This Row],[Plan Revised]])/Table1[[#This Row],[Plan Revised]]))</f>
        <v>0.92222222222222228</v>
      </c>
      <c r="AB636" s="11"/>
      <c r="AC636" s="30"/>
      <c r="AD636"/>
      <c r="AF636"/>
    </row>
    <row r="637" spans="1:32">
      <c r="A637" s="15" t="str">
        <f>IF(Table1[Week]=WeekSel,"Yes","No")</f>
        <v>No</v>
      </c>
      <c r="B637" s="15" t="str">
        <f>IF((Table1[StartDate]&gt;=Date.GraphMin)*(Table1[StartDate]&lt;=Date.GraphMax)=1,"Yes","No")</f>
        <v>Yes</v>
      </c>
      <c r="C637" s="15" t="str">
        <f>IF(OR(Table1[[#This Row],[Site]]="FOOD MILLING",Table1[[#This Row],[Site]]="GODACO"), "No", "Yes")</f>
        <v>Yes</v>
      </c>
      <c r="D637" s="40">
        <f>MAX(DATE(Table1[Year],1,1),DATE(Table1[Year],1,1)-WEEKDAY(DATE(Table1[Year],1,1),2)+(Table1[WeekNum]-1)*7+1)</f>
        <v>44690</v>
      </c>
      <c r="E637" s="40">
        <f>MIN(DATE(Table1[Year]+1,1,0),DATE(Table1[Year],1,1)-WEEKDAY(DATE(Table1[Year],1,1),2)+Table1[WeekNum]*7)</f>
        <v>44696</v>
      </c>
      <c r="F637" s="15">
        <v>2022</v>
      </c>
      <c r="G637" s="15">
        <f t="shared" si="18"/>
        <v>5</v>
      </c>
      <c r="H637" s="15">
        <v>20</v>
      </c>
      <c r="I637" s="195" t="str">
        <f>"W" &amp;Table1[[#This Row],[WeekNum]]</f>
        <v>W20</v>
      </c>
      <c r="J637" s="195" t="str">
        <f t="shared" si="19"/>
        <v>22-W20</v>
      </c>
      <c r="K637" s="11" t="s">
        <v>687</v>
      </c>
      <c r="L637" s="11"/>
      <c r="M637" s="11" t="s">
        <v>72</v>
      </c>
      <c r="N637" s="11" t="s">
        <v>44</v>
      </c>
      <c r="O637" s="266" t="s">
        <v>389</v>
      </c>
      <c r="P637" s="11" t="s">
        <v>390</v>
      </c>
      <c r="Q637" s="11" t="s">
        <v>421</v>
      </c>
      <c r="R637" s="11">
        <v>240</v>
      </c>
      <c r="S637" s="11">
        <v>387.5</v>
      </c>
      <c r="T637" s="11">
        <f>ABS(Table1[[#This Row],[Prod]]-Table1[[#This Row],[Planned]])</f>
        <v>147.5</v>
      </c>
      <c r="U637" s="213">
        <f>IF(ABS(Table1[[#This Row],[Prod]]-Table1[[#This Row],[Planned]])&gt;Table1[[#This Row],[Planned]],0,IF(Table1[[#This Row],[Planned]]=0,0,1-ABS(Table1[[#This Row],[Prod]]-Table1[[#This Row],[Planned]])/Table1[[#This Row],[Planned]]))</f>
        <v>0.38541666666666663</v>
      </c>
      <c r="V637" s="11"/>
      <c r="W637" s="11"/>
      <c r="X637" s="27">
        <v>360</v>
      </c>
      <c r="Y637" s="11">
        <f>Table1[[#This Row],[Prod]]</f>
        <v>387.5</v>
      </c>
      <c r="Z637" s="11">
        <f>ABS(Table1[[#This Row],[Prod2]]-Table1[[#This Row],[Plan Revised]])</f>
        <v>27.5</v>
      </c>
      <c r="AA637" s="213">
        <f>IF(ABS(Table1[[#This Row],[Prod2]]-Table1[[#This Row],[Plan Revised]])&gt;Table1[[#This Row],[Plan Revised]],0,IF(Table1[[#This Row],[Plan Revised]]=0,0,1-ABS(Table1[[#This Row],[Prod2]]-Table1[[#This Row],[Plan Revised]])/Table1[[#This Row],[Plan Revised]]))</f>
        <v>0.92361111111111116</v>
      </c>
      <c r="AB637" s="11"/>
      <c r="AC637" s="30"/>
      <c r="AD637"/>
      <c r="AF637"/>
    </row>
    <row r="638" spans="1:32">
      <c r="A638" s="15" t="str">
        <f>IF(Table1[Week]=WeekSel,"Yes","No")</f>
        <v>No</v>
      </c>
      <c r="B638" s="15" t="str">
        <f>IF((Table1[StartDate]&gt;=Date.GraphMin)*(Table1[StartDate]&lt;=Date.GraphMax)=1,"Yes","No")</f>
        <v>Yes</v>
      </c>
      <c r="C638" s="15" t="str">
        <f>IF(OR(Table1[[#This Row],[Site]]="FOOD MILLING",Table1[[#This Row],[Site]]="GODACO"), "No", "Yes")</f>
        <v>Yes</v>
      </c>
      <c r="D638" s="40">
        <f>MAX(DATE(Table1[Year],1,1),DATE(Table1[Year],1,1)-WEEKDAY(DATE(Table1[Year],1,1),2)+(Table1[WeekNum]-1)*7+1)</f>
        <v>44690</v>
      </c>
      <c r="E638" s="40">
        <f>MIN(DATE(Table1[Year]+1,1,0),DATE(Table1[Year],1,1)-WEEKDAY(DATE(Table1[Year],1,1),2)+Table1[WeekNum]*7)</f>
        <v>44696</v>
      </c>
      <c r="F638" s="15">
        <v>2022</v>
      </c>
      <c r="G638" s="15">
        <f t="shared" si="18"/>
        <v>5</v>
      </c>
      <c r="H638" s="15">
        <v>20</v>
      </c>
      <c r="I638" s="195" t="str">
        <f>"W" &amp;Table1[[#This Row],[WeekNum]]</f>
        <v>W20</v>
      </c>
      <c r="J638" s="195" t="str">
        <f t="shared" si="19"/>
        <v>22-W20</v>
      </c>
      <c r="K638" s="11" t="s">
        <v>513</v>
      </c>
      <c r="L638" s="11"/>
      <c r="M638" s="11" t="s">
        <v>72</v>
      </c>
      <c r="N638" s="266" t="s">
        <v>369</v>
      </c>
      <c r="O638" s="266" t="s">
        <v>391</v>
      </c>
      <c r="P638" s="11" t="s">
        <v>393</v>
      </c>
      <c r="Q638" s="11" t="s">
        <v>421</v>
      </c>
      <c r="R638" s="11">
        <v>300</v>
      </c>
      <c r="S638" s="11">
        <v>450</v>
      </c>
      <c r="T638" s="11">
        <f>ABS(Table1[[#This Row],[Prod]]-Table1[[#This Row],[Planned]])</f>
        <v>150</v>
      </c>
      <c r="U638" s="213">
        <f>IF(ABS(Table1[[#This Row],[Prod]]-Table1[[#This Row],[Planned]])&gt;Table1[[#This Row],[Planned]],0,IF(Table1[[#This Row],[Planned]]=0,0,1-ABS(Table1[[#This Row],[Prod]]-Table1[[#This Row],[Planned]])/Table1[[#This Row],[Planned]]))</f>
        <v>0.5</v>
      </c>
      <c r="V638" s="11"/>
      <c r="W638" s="11"/>
      <c r="X638" s="27">
        <v>450</v>
      </c>
      <c r="Y638" s="11">
        <f>Table1[[#This Row],[Prod]]</f>
        <v>450</v>
      </c>
      <c r="Z638" s="11">
        <f>ABS(Table1[[#This Row],[Prod2]]-Table1[[#This Row],[Plan Revised]])</f>
        <v>0</v>
      </c>
      <c r="AA638" s="213">
        <f>IF(ABS(Table1[[#This Row],[Prod2]]-Table1[[#This Row],[Plan Revised]])&gt;Table1[[#This Row],[Plan Revised]],0,IF(Table1[[#This Row],[Plan Revised]]=0,0,1-ABS(Table1[[#This Row],[Prod2]]-Table1[[#This Row],[Plan Revised]])/Table1[[#This Row],[Plan Revised]]))</f>
        <v>1</v>
      </c>
      <c r="AB638" s="11"/>
      <c r="AC638" s="30"/>
      <c r="AD638"/>
      <c r="AF638"/>
    </row>
    <row r="639" spans="1:32">
      <c r="A639" s="15" t="str">
        <f>IF(Table1[Week]=WeekSel,"Yes","No")</f>
        <v>No</v>
      </c>
      <c r="B639" s="15" t="str">
        <f>IF((Table1[StartDate]&gt;=Date.GraphMin)*(Table1[StartDate]&lt;=Date.GraphMax)=1,"Yes","No")</f>
        <v>Yes</v>
      </c>
      <c r="C639" s="15" t="str">
        <f>IF(OR(Table1[[#This Row],[Site]]="FOOD MILLING",Table1[[#This Row],[Site]]="GODACO"), "No", "Yes")</f>
        <v>Yes</v>
      </c>
      <c r="D639" s="40">
        <f>MAX(DATE(Table1[Year],1,1),DATE(Table1[Year],1,1)-WEEKDAY(DATE(Table1[Year],1,1),2)+(Table1[WeekNum]-1)*7+1)</f>
        <v>44690</v>
      </c>
      <c r="E639" s="40">
        <f>MIN(DATE(Table1[Year]+1,1,0),DATE(Table1[Year],1,1)-WEEKDAY(DATE(Table1[Year],1,1),2)+Table1[WeekNum]*7)</f>
        <v>44696</v>
      </c>
      <c r="F639" s="15">
        <v>2022</v>
      </c>
      <c r="G639" s="15">
        <f t="shared" si="18"/>
        <v>5</v>
      </c>
      <c r="H639" s="15">
        <v>20</v>
      </c>
      <c r="I639" s="195" t="str">
        <f>"W" &amp;Table1[[#This Row],[WeekNum]]</f>
        <v>W20</v>
      </c>
      <c r="J639" s="195" t="str">
        <f t="shared" si="19"/>
        <v>22-W20</v>
      </c>
      <c r="K639" s="11" t="s">
        <v>518</v>
      </c>
      <c r="L639" s="11"/>
      <c r="M639" s="11" t="s">
        <v>72</v>
      </c>
      <c r="N639" s="266" t="s">
        <v>369</v>
      </c>
      <c r="O639" s="11" t="s">
        <v>371</v>
      </c>
      <c r="P639" s="11" t="s">
        <v>371</v>
      </c>
      <c r="Q639" s="11" t="s">
        <v>421</v>
      </c>
      <c r="R639" s="11">
        <v>0</v>
      </c>
      <c r="S639" s="11">
        <v>0</v>
      </c>
      <c r="T639" s="11">
        <f>ABS(Table1[[#This Row],[Prod]]-Table1[[#This Row],[Planned]])</f>
        <v>0</v>
      </c>
      <c r="U639" s="213">
        <f>IF(ABS(Table1[[#This Row],[Prod]]-Table1[[#This Row],[Planned]])&gt;Table1[[#This Row],[Planned]],0,IF(Table1[[#This Row],[Planned]]=0,0,1-ABS(Table1[[#This Row],[Prod]]-Table1[[#This Row],[Planned]])/Table1[[#This Row],[Planned]]))</f>
        <v>0</v>
      </c>
      <c r="V639" s="11"/>
      <c r="W639" s="11"/>
      <c r="X639" s="27">
        <v>0</v>
      </c>
      <c r="Y639" s="11">
        <f>Table1[[#This Row],[Prod]]</f>
        <v>0</v>
      </c>
      <c r="Z639" s="11">
        <f>ABS(Table1[[#This Row],[Prod2]]-Table1[[#This Row],[Plan Revised]])</f>
        <v>0</v>
      </c>
      <c r="AA639" s="213">
        <f>IF(ABS(Table1[[#This Row],[Prod2]]-Table1[[#This Row],[Plan Revised]])&gt;Table1[[#This Row],[Plan Revised]],0,IF(Table1[[#This Row],[Plan Revised]]=0,0,1-ABS(Table1[[#This Row],[Prod2]]-Table1[[#This Row],[Plan Revised]])/Table1[[#This Row],[Plan Revised]]))</f>
        <v>0</v>
      </c>
      <c r="AB639" s="11"/>
      <c r="AC639" s="30"/>
      <c r="AD639"/>
      <c r="AF639"/>
    </row>
    <row r="640" spans="1:32">
      <c r="A640" s="15" t="str">
        <f>IF(Table1[Week]=WeekSel,"Yes","No")</f>
        <v>No</v>
      </c>
      <c r="B640" s="15" t="str">
        <f>IF((Table1[StartDate]&gt;=Date.GraphMin)*(Table1[StartDate]&lt;=Date.GraphMax)=1,"Yes","No")</f>
        <v>Yes</v>
      </c>
      <c r="C640" s="15" t="str">
        <f>IF(OR(Table1[[#This Row],[Site]]="FOOD MILLING",Table1[[#This Row],[Site]]="GODACO"), "No", "Yes")</f>
        <v>Yes</v>
      </c>
      <c r="D640" s="40">
        <f>MAX(DATE(Table1[Year],1,1),DATE(Table1[Year],1,1)-WEEKDAY(DATE(Table1[Year],1,1),2)+(Table1[WeekNum]-1)*7+1)</f>
        <v>44690</v>
      </c>
      <c r="E640" s="40">
        <f>MIN(DATE(Table1[Year]+1,1,0),DATE(Table1[Year],1,1)-WEEKDAY(DATE(Table1[Year],1,1),2)+Table1[WeekNum]*7)</f>
        <v>44696</v>
      </c>
      <c r="F640" s="15">
        <v>2022</v>
      </c>
      <c r="G640" s="15">
        <f t="shared" si="18"/>
        <v>5</v>
      </c>
      <c r="H640" s="15">
        <v>20</v>
      </c>
      <c r="I640" s="195" t="str">
        <f>"W" &amp;Table1[[#This Row],[WeekNum]]</f>
        <v>W20</v>
      </c>
      <c r="J640" s="195" t="str">
        <f t="shared" si="19"/>
        <v>22-W20</v>
      </c>
      <c r="K640" s="11" t="s">
        <v>515</v>
      </c>
      <c r="L640" s="11"/>
      <c r="M640" s="11" t="s">
        <v>72</v>
      </c>
      <c r="N640" s="266" t="s">
        <v>369</v>
      </c>
      <c r="O640" s="11" t="s">
        <v>371</v>
      </c>
      <c r="P640" s="11" t="s">
        <v>371</v>
      </c>
      <c r="Q640" s="11" t="s">
        <v>421</v>
      </c>
      <c r="R640" s="11">
        <v>0</v>
      </c>
      <c r="S640" s="11">
        <v>0</v>
      </c>
      <c r="T640" s="11">
        <f>ABS(Table1[[#This Row],[Prod]]-Table1[[#This Row],[Planned]])</f>
        <v>0</v>
      </c>
      <c r="U640" s="213">
        <f>IF(ABS(Table1[[#This Row],[Prod]]-Table1[[#This Row],[Planned]])&gt;Table1[[#This Row],[Planned]],0,IF(Table1[[#This Row],[Planned]]=0,0,1-ABS(Table1[[#This Row],[Prod]]-Table1[[#This Row],[Planned]])/Table1[[#This Row],[Planned]]))</f>
        <v>0</v>
      </c>
      <c r="V640" s="11"/>
      <c r="W640" s="11"/>
      <c r="X640" s="27">
        <v>0</v>
      </c>
      <c r="Y640" s="11">
        <f>Table1[[#This Row],[Prod]]</f>
        <v>0</v>
      </c>
      <c r="Z640" s="11">
        <f>ABS(Table1[[#This Row],[Prod2]]-Table1[[#This Row],[Plan Revised]])</f>
        <v>0</v>
      </c>
      <c r="AA640" s="213">
        <f>IF(ABS(Table1[[#This Row],[Prod2]]-Table1[[#This Row],[Plan Revised]])&gt;Table1[[#This Row],[Plan Revised]],0,IF(Table1[[#This Row],[Plan Revised]]=0,0,1-ABS(Table1[[#This Row],[Prod2]]-Table1[[#This Row],[Plan Revised]])/Table1[[#This Row],[Plan Revised]]))</f>
        <v>0</v>
      </c>
      <c r="AB640" s="11"/>
      <c r="AC640" s="30"/>
      <c r="AD640"/>
      <c r="AF640"/>
    </row>
    <row r="641" spans="1:32">
      <c r="A641" s="15" t="str">
        <f>IF(Table1[Week]=WeekSel,"Yes","No")</f>
        <v>No</v>
      </c>
      <c r="B641" s="15" t="str">
        <f>IF((Table1[StartDate]&gt;=Date.GraphMin)*(Table1[StartDate]&lt;=Date.GraphMax)=1,"Yes","No")</f>
        <v>Yes</v>
      </c>
      <c r="C641" s="15" t="str">
        <f>IF(OR(Table1[[#This Row],[Site]]="FOOD MILLING",Table1[[#This Row],[Site]]="GODACO"), "No", "Yes")</f>
        <v>Yes</v>
      </c>
      <c r="D641" s="40">
        <f>MAX(DATE(Table1[Year],1,1),DATE(Table1[Year],1,1)-WEEKDAY(DATE(Table1[Year],1,1),2)+(Table1[WeekNum]-1)*7+1)</f>
        <v>44690</v>
      </c>
      <c r="E641" s="40">
        <f>MIN(DATE(Table1[Year]+1,1,0),DATE(Table1[Year],1,1)-WEEKDAY(DATE(Table1[Year],1,1),2)+Table1[WeekNum]*7)</f>
        <v>44696</v>
      </c>
      <c r="F641" s="15">
        <v>2022</v>
      </c>
      <c r="G641" s="15">
        <f t="shared" si="18"/>
        <v>5</v>
      </c>
      <c r="H641" s="15">
        <v>20</v>
      </c>
      <c r="I641" s="195" t="str">
        <f>"W" &amp;Table1[[#This Row],[WeekNum]]</f>
        <v>W20</v>
      </c>
      <c r="J641" s="195" t="str">
        <f t="shared" si="19"/>
        <v>22-W20</v>
      </c>
      <c r="K641" s="11" t="s">
        <v>516</v>
      </c>
      <c r="L641" s="11"/>
      <c r="M641" s="11" t="s">
        <v>72</v>
      </c>
      <c r="N641" s="266" t="s">
        <v>369</v>
      </c>
      <c r="O641" s="11" t="s">
        <v>371</v>
      </c>
      <c r="P641" s="11" t="s">
        <v>371</v>
      </c>
      <c r="Q641" s="11" t="s">
        <v>421</v>
      </c>
      <c r="R641" s="11">
        <v>0</v>
      </c>
      <c r="S641" s="11">
        <v>0</v>
      </c>
      <c r="T641" s="11">
        <f>ABS(Table1[[#This Row],[Prod]]-Table1[[#This Row],[Planned]])</f>
        <v>0</v>
      </c>
      <c r="U641" s="213">
        <f>IF(ABS(Table1[[#This Row],[Prod]]-Table1[[#This Row],[Planned]])&gt;Table1[[#This Row],[Planned]],0,IF(Table1[[#This Row],[Planned]]=0,0,1-ABS(Table1[[#This Row],[Prod]]-Table1[[#This Row],[Planned]])/Table1[[#This Row],[Planned]]))</f>
        <v>0</v>
      </c>
      <c r="V641" s="11"/>
      <c r="W641" s="11"/>
      <c r="X641" s="27">
        <v>0</v>
      </c>
      <c r="Y641" s="11">
        <f>Table1[[#This Row],[Prod]]</f>
        <v>0</v>
      </c>
      <c r="Z641" s="11">
        <f>ABS(Table1[[#This Row],[Prod2]]-Table1[[#This Row],[Plan Revised]])</f>
        <v>0</v>
      </c>
      <c r="AA641" s="213">
        <f>IF(ABS(Table1[[#This Row],[Prod2]]-Table1[[#This Row],[Plan Revised]])&gt;Table1[[#This Row],[Plan Revised]],0,IF(Table1[[#This Row],[Plan Revised]]=0,0,1-ABS(Table1[[#This Row],[Prod2]]-Table1[[#This Row],[Plan Revised]])/Table1[[#This Row],[Plan Revised]]))</f>
        <v>0</v>
      </c>
      <c r="AB641" s="11"/>
      <c r="AC641" s="30"/>
      <c r="AD641"/>
      <c r="AF641"/>
    </row>
    <row r="642" spans="1:32">
      <c r="A642" s="15" t="str">
        <f>IF(Table1[Week]=WeekSel,"Yes","No")</f>
        <v>No</v>
      </c>
      <c r="B642" s="15" t="str">
        <f>IF((Table1[StartDate]&gt;=Date.GraphMin)*(Table1[StartDate]&lt;=Date.GraphMax)=1,"Yes","No")</f>
        <v>Yes</v>
      </c>
      <c r="C642" s="15" t="str">
        <f>IF(OR(Table1[[#This Row],[Site]]="FOOD MILLING",Table1[[#This Row],[Site]]="GODACO"), "No", "Yes")</f>
        <v>Yes</v>
      </c>
      <c r="D642" s="40">
        <f>MAX(DATE(Table1[Year],1,1),DATE(Table1[Year],1,1)-WEEKDAY(DATE(Table1[Year],1,1),2)+(Table1[WeekNum]-1)*7+1)</f>
        <v>44690</v>
      </c>
      <c r="E642" s="40">
        <f>MIN(DATE(Table1[Year]+1,1,0),DATE(Table1[Year],1,1)-WEEKDAY(DATE(Table1[Year],1,1),2)+Table1[WeekNum]*7)</f>
        <v>44696</v>
      </c>
      <c r="F642" s="15">
        <v>2022</v>
      </c>
      <c r="G642" s="15">
        <f t="shared" ref="G642:G705" si="20">MONTH(DATE(F642,1,H642*7-2)-WEEKDAY(DATE(H642,1,2)))</f>
        <v>5</v>
      </c>
      <c r="H642" s="15">
        <v>20</v>
      </c>
      <c r="I642" s="195" t="str">
        <f>"W" &amp;Table1[[#This Row],[WeekNum]]</f>
        <v>W20</v>
      </c>
      <c r="J642" s="195" t="str">
        <f t="shared" ref="J642:J705" si="21">RIGHT(F642,2)&amp;"-"&amp;TEXT(H642,"W00")</f>
        <v>22-W20</v>
      </c>
      <c r="K642" s="11" t="s">
        <v>517</v>
      </c>
      <c r="L642" s="11"/>
      <c r="M642" s="11" t="s">
        <v>72</v>
      </c>
      <c r="N642" s="266" t="s">
        <v>369</v>
      </c>
      <c r="O642" s="11" t="s">
        <v>371</v>
      </c>
      <c r="P642" s="11" t="s">
        <v>371</v>
      </c>
      <c r="Q642" s="11" t="s">
        <v>421</v>
      </c>
      <c r="R642" s="11">
        <v>0</v>
      </c>
      <c r="S642" s="11">
        <v>0</v>
      </c>
      <c r="T642" s="11">
        <f>ABS(Table1[[#This Row],[Prod]]-Table1[[#This Row],[Planned]])</f>
        <v>0</v>
      </c>
      <c r="U642" s="213">
        <f>IF(ABS(Table1[[#This Row],[Prod]]-Table1[[#This Row],[Planned]])&gt;Table1[[#This Row],[Planned]],0,IF(Table1[[#This Row],[Planned]]=0,0,1-ABS(Table1[[#This Row],[Prod]]-Table1[[#This Row],[Planned]])/Table1[[#This Row],[Planned]]))</f>
        <v>0</v>
      </c>
      <c r="V642" s="11"/>
      <c r="W642" s="11"/>
      <c r="X642" s="27">
        <v>0</v>
      </c>
      <c r="Y642" s="11">
        <f>Table1[[#This Row],[Prod]]</f>
        <v>0</v>
      </c>
      <c r="Z642" s="11">
        <f>ABS(Table1[[#This Row],[Prod2]]-Table1[[#This Row],[Plan Revised]])</f>
        <v>0</v>
      </c>
      <c r="AA642" s="213">
        <f>IF(ABS(Table1[[#This Row],[Prod2]]-Table1[[#This Row],[Plan Revised]])&gt;Table1[[#This Row],[Plan Revised]],0,IF(Table1[[#This Row],[Plan Revised]]=0,0,1-ABS(Table1[[#This Row],[Prod2]]-Table1[[#This Row],[Plan Revised]])/Table1[[#This Row],[Plan Revised]]))</f>
        <v>0</v>
      </c>
      <c r="AB642" s="11"/>
      <c r="AC642" s="30"/>
      <c r="AD642"/>
      <c r="AF642"/>
    </row>
    <row r="643" spans="1:32">
      <c r="A643" s="15" t="str">
        <f>IF(Table1[Week]=WeekSel,"Yes","No")</f>
        <v>No</v>
      </c>
      <c r="B643" s="15" t="str">
        <f>IF((Table1[StartDate]&gt;=Date.GraphMin)*(Table1[StartDate]&lt;=Date.GraphMax)=1,"Yes","No")</f>
        <v>Yes</v>
      </c>
      <c r="C643" s="15" t="str">
        <f>IF(OR(Table1[[#This Row],[Site]]="FOOD MILLING",Table1[[#This Row],[Site]]="GODACO"), "No", "Yes")</f>
        <v>Yes</v>
      </c>
      <c r="D643" s="40">
        <f>MAX(DATE(Table1[Year],1,1),DATE(Table1[Year],1,1)-WEEKDAY(DATE(Table1[Year],1,1),2)+(Table1[WeekNum]-1)*7+1)</f>
        <v>44690</v>
      </c>
      <c r="E643" s="40">
        <f>MIN(DATE(Table1[Year]+1,1,0),DATE(Table1[Year],1,1)-WEEKDAY(DATE(Table1[Year],1,1),2)+Table1[WeekNum]*7)</f>
        <v>44696</v>
      </c>
      <c r="F643" s="15">
        <v>2022</v>
      </c>
      <c r="G643" s="15">
        <f t="shared" si="20"/>
        <v>5</v>
      </c>
      <c r="H643" s="15">
        <v>20</v>
      </c>
      <c r="I643" s="195" t="str">
        <f>"W" &amp;Table1[[#This Row],[WeekNum]]</f>
        <v>W20</v>
      </c>
      <c r="J643" s="195" t="str">
        <f t="shared" si="21"/>
        <v>22-W20</v>
      </c>
      <c r="K643" s="11" t="s">
        <v>514</v>
      </c>
      <c r="L643" s="11"/>
      <c r="M643" s="11" t="s">
        <v>72</v>
      </c>
      <c r="N643" s="266" t="s">
        <v>369</v>
      </c>
      <c r="O643" s="266" t="s">
        <v>391</v>
      </c>
      <c r="P643" s="11" t="s">
        <v>393</v>
      </c>
      <c r="Q643" s="11" t="s">
        <v>421</v>
      </c>
      <c r="R643" s="11">
        <v>350</v>
      </c>
      <c r="S643" s="11">
        <v>0</v>
      </c>
      <c r="T643" s="11">
        <f>ABS(Table1[[#This Row],[Prod]]-Table1[[#This Row],[Planned]])</f>
        <v>350</v>
      </c>
      <c r="U643" s="213">
        <f>IF(ABS(Table1[[#This Row],[Prod]]-Table1[[#This Row],[Planned]])&gt;Table1[[#This Row],[Planned]],0,IF(Table1[[#This Row],[Planned]]=0,0,1-ABS(Table1[[#This Row],[Prod]]-Table1[[#This Row],[Planned]])/Table1[[#This Row],[Planned]]))</f>
        <v>0</v>
      </c>
      <c r="V643" s="11"/>
      <c r="W643" s="11"/>
      <c r="X643" s="27">
        <v>0</v>
      </c>
      <c r="Y643" s="11">
        <f>Table1[[#This Row],[Prod]]</f>
        <v>0</v>
      </c>
      <c r="Z643" s="11">
        <f>ABS(Table1[[#This Row],[Prod2]]-Table1[[#This Row],[Plan Revised]])</f>
        <v>0</v>
      </c>
      <c r="AA643" s="213">
        <f>IF(ABS(Table1[[#This Row],[Prod2]]-Table1[[#This Row],[Plan Revised]])&gt;Table1[[#This Row],[Plan Revised]],0,IF(Table1[[#This Row],[Plan Revised]]=0,0,1-ABS(Table1[[#This Row],[Prod2]]-Table1[[#This Row],[Plan Revised]])/Table1[[#This Row],[Plan Revised]]))</f>
        <v>0</v>
      </c>
      <c r="AB643" s="11"/>
      <c r="AC643" s="30"/>
      <c r="AD643"/>
      <c r="AF643"/>
    </row>
    <row r="644" spans="1:32">
      <c r="A644" s="15" t="str">
        <f>IF(Table1[Week]=WeekSel,"Yes","No")</f>
        <v>No</v>
      </c>
      <c r="B644" s="15" t="str">
        <f>IF((Table1[StartDate]&gt;=Date.GraphMin)*(Table1[StartDate]&lt;=Date.GraphMax)=1,"Yes","No")</f>
        <v>Yes</v>
      </c>
      <c r="C644" s="15" t="str">
        <f>IF(OR(Table1[[#This Row],[Site]]="FOOD MILLING",Table1[[#This Row],[Site]]="GODACO"), "No", "Yes")</f>
        <v>Yes</v>
      </c>
      <c r="D644" s="40">
        <f>MAX(DATE(Table1[Year],1,1),DATE(Table1[Year],1,1)-WEEKDAY(DATE(Table1[Year],1,1),2)+(Table1[WeekNum]-1)*7+1)</f>
        <v>44690</v>
      </c>
      <c r="E644" s="40">
        <f>MIN(DATE(Table1[Year]+1,1,0),DATE(Table1[Year],1,1)-WEEKDAY(DATE(Table1[Year],1,1),2)+Table1[WeekNum]*7)</f>
        <v>44696</v>
      </c>
      <c r="F644" s="15">
        <v>2022</v>
      </c>
      <c r="G644" s="15">
        <f t="shared" si="20"/>
        <v>5</v>
      </c>
      <c r="H644" s="15">
        <v>20</v>
      </c>
      <c r="I644" s="195" t="str">
        <f>"W" &amp;Table1[[#This Row],[WeekNum]]</f>
        <v>W20</v>
      </c>
      <c r="J644" s="195" t="str">
        <f t="shared" si="21"/>
        <v>22-W20</v>
      </c>
      <c r="K644" s="11" t="s">
        <v>440</v>
      </c>
      <c r="L644" s="11"/>
      <c r="M644" s="11" t="s">
        <v>72</v>
      </c>
      <c r="N644" s="266" t="s">
        <v>369</v>
      </c>
      <c r="O644" s="266" t="s">
        <v>391</v>
      </c>
      <c r="P644" s="11" t="s">
        <v>394</v>
      </c>
      <c r="Q644" s="11" t="s">
        <v>421</v>
      </c>
      <c r="R644" s="11">
        <v>300</v>
      </c>
      <c r="S644" s="11">
        <v>297</v>
      </c>
      <c r="T644" s="11">
        <f>ABS(Table1[[#This Row],[Prod]]-Table1[[#This Row],[Planned]])</f>
        <v>3</v>
      </c>
      <c r="U644" s="213">
        <f>IF(ABS(Table1[[#This Row],[Prod]]-Table1[[#This Row],[Planned]])&gt;Table1[[#This Row],[Planned]],0,IF(Table1[[#This Row],[Planned]]=0,0,1-ABS(Table1[[#This Row],[Prod]]-Table1[[#This Row],[Planned]])/Table1[[#This Row],[Planned]]))</f>
        <v>0.99</v>
      </c>
      <c r="V644" s="11"/>
      <c r="W644" s="11"/>
      <c r="X644" s="27">
        <v>300</v>
      </c>
      <c r="Y644" s="11">
        <f>Table1[[#This Row],[Prod]]</f>
        <v>297</v>
      </c>
      <c r="Z644" s="11">
        <f>ABS(Table1[[#This Row],[Prod2]]-Table1[[#This Row],[Plan Revised]])</f>
        <v>3</v>
      </c>
      <c r="AA644" s="213">
        <f>IF(ABS(Table1[[#This Row],[Prod2]]-Table1[[#This Row],[Plan Revised]])&gt;Table1[[#This Row],[Plan Revised]],0,IF(Table1[[#This Row],[Plan Revised]]=0,0,1-ABS(Table1[[#This Row],[Prod2]]-Table1[[#This Row],[Plan Revised]])/Table1[[#This Row],[Plan Revised]]))</f>
        <v>0.99</v>
      </c>
      <c r="AB644" s="11"/>
      <c r="AC644" s="30"/>
      <c r="AD644"/>
      <c r="AF644"/>
    </row>
    <row r="645" spans="1:32">
      <c r="A645" s="15" t="str">
        <f>IF(Table1[Week]=WeekSel,"Yes","No")</f>
        <v>No</v>
      </c>
      <c r="B645" s="15" t="str">
        <f>IF((Table1[StartDate]&gt;=Date.GraphMin)*(Table1[StartDate]&lt;=Date.GraphMax)=1,"Yes","No")</f>
        <v>Yes</v>
      </c>
      <c r="C645" s="15" t="str">
        <f>IF(OR(Table1[[#This Row],[Site]]="FOOD MILLING",Table1[[#This Row],[Site]]="GODACO"), "No", "Yes")</f>
        <v>Yes</v>
      </c>
      <c r="D645" s="40">
        <f>MAX(DATE(Table1[Year],1,1),DATE(Table1[Year],1,1)-WEEKDAY(DATE(Table1[Year],1,1),2)+(Table1[WeekNum]-1)*7+1)</f>
        <v>44690</v>
      </c>
      <c r="E645" s="40">
        <f>MIN(DATE(Table1[Year]+1,1,0),DATE(Table1[Year],1,1)-WEEKDAY(DATE(Table1[Year],1,1),2)+Table1[WeekNum]*7)</f>
        <v>44696</v>
      </c>
      <c r="F645" s="15">
        <v>2022</v>
      </c>
      <c r="G645" s="15">
        <f t="shared" si="20"/>
        <v>5</v>
      </c>
      <c r="H645" s="15">
        <v>20</v>
      </c>
      <c r="I645" s="195" t="str">
        <f>"W" &amp;Table1[[#This Row],[WeekNum]]</f>
        <v>W20</v>
      </c>
      <c r="J645" s="195" t="str">
        <f t="shared" si="21"/>
        <v>22-W20</v>
      </c>
      <c r="K645" s="11" t="s">
        <v>519</v>
      </c>
      <c r="L645" s="11"/>
      <c r="M645" s="11" t="s">
        <v>72</v>
      </c>
      <c r="N645" s="266" t="s">
        <v>369</v>
      </c>
      <c r="O645" s="11" t="s">
        <v>371</v>
      </c>
      <c r="P645" s="11" t="s">
        <v>371</v>
      </c>
      <c r="Q645" s="11" t="s">
        <v>421</v>
      </c>
      <c r="R645" s="11">
        <v>0</v>
      </c>
      <c r="S645" s="11">
        <v>0</v>
      </c>
      <c r="T645" s="11">
        <f>ABS(Table1[[#This Row],[Prod]]-Table1[[#This Row],[Planned]])</f>
        <v>0</v>
      </c>
      <c r="U645" s="213">
        <f>IF(ABS(Table1[[#This Row],[Prod]]-Table1[[#This Row],[Planned]])&gt;Table1[[#This Row],[Planned]],0,IF(Table1[[#This Row],[Planned]]=0,0,1-ABS(Table1[[#This Row],[Prod]]-Table1[[#This Row],[Planned]])/Table1[[#This Row],[Planned]]))</f>
        <v>0</v>
      </c>
      <c r="V645" s="11"/>
      <c r="W645" s="11"/>
      <c r="X645" s="27">
        <v>0</v>
      </c>
      <c r="Y645" s="11">
        <f>Table1[[#This Row],[Prod]]</f>
        <v>0</v>
      </c>
      <c r="Z645" s="11">
        <f>ABS(Table1[[#This Row],[Prod2]]-Table1[[#This Row],[Plan Revised]])</f>
        <v>0</v>
      </c>
      <c r="AA645" s="213">
        <f>IF(ABS(Table1[[#This Row],[Prod2]]-Table1[[#This Row],[Plan Revised]])&gt;Table1[[#This Row],[Plan Revised]],0,IF(Table1[[#This Row],[Plan Revised]]=0,0,1-ABS(Table1[[#This Row],[Prod2]]-Table1[[#This Row],[Plan Revised]])/Table1[[#This Row],[Plan Revised]]))</f>
        <v>0</v>
      </c>
      <c r="AB645" s="11"/>
      <c r="AC645" s="30"/>
      <c r="AD645"/>
      <c r="AF645"/>
    </row>
    <row r="646" spans="1:32">
      <c r="A646" s="15" t="str">
        <f>IF(Table1[Week]=WeekSel,"Yes","No")</f>
        <v>No</v>
      </c>
      <c r="B646" s="15" t="str">
        <f>IF((Table1[StartDate]&gt;=Date.GraphMin)*(Table1[StartDate]&lt;=Date.GraphMax)=1,"Yes","No")</f>
        <v>Yes</v>
      </c>
      <c r="C646" s="15" t="str">
        <f>IF(OR(Table1[[#This Row],[Site]]="FOOD MILLING",Table1[[#This Row],[Site]]="GODACO"), "No", "Yes")</f>
        <v>Yes</v>
      </c>
      <c r="D646" s="40">
        <f>MAX(DATE(Table1[Year],1,1),DATE(Table1[Year],1,1)-WEEKDAY(DATE(Table1[Year],1,1),2)+(Table1[WeekNum]-1)*7+1)</f>
        <v>44690</v>
      </c>
      <c r="E646" s="40">
        <f>MIN(DATE(Table1[Year]+1,1,0),DATE(Table1[Year],1,1)-WEEKDAY(DATE(Table1[Year],1,1),2)+Table1[WeekNum]*7)</f>
        <v>44696</v>
      </c>
      <c r="F646" s="15">
        <v>2022</v>
      </c>
      <c r="G646" s="15">
        <f t="shared" si="20"/>
        <v>5</v>
      </c>
      <c r="H646" s="15">
        <v>20</v>
      </c>
      <c r="I646" s="195" t="str">
        <f>"W" &amp;Table1[[#This Row],[WeekNum]]</f>
        <v>W20</v>
      </c>
      <c r="J646" s="195" t="str">
        <f t="shared" si="21"/>
        <v>22-W20</v>
      </c>
      <c r="K646" s="11" t="s">
        <v>688</v>
      </c>
      <c r="L646" s="11"/>
      <c r="M646" s="11" t="s">
        <v>72</v>
      </c>
      <c r="N646" s="266" t="s">
        <v>369</v>
      </c>
      <c r="O646" s="266" t="s">
        <v>395</v>
      </c>
      <c r="P646" s="11" t="s">
        <v>396</v>
      </c>
      <c r="Q646" s="11" t="s">
        <v>421</v>
      </c>
      <c r="R646" s="11">
        <v>300</v>
      </c>
      <c r="S646" s="11">
        <v>306</v>
      </c>
      <c r="T646" s="11">
        <f>ABS(Table1[[#This Row],[Prod]]-Table1[[#This Row],[Planned]])</f>
        <v>6</v>
      </c>
      <c r="U646" s="213">
        <f>IF(ABS(Table1[[#This Row],[Prod]]-Table1[[#This Row],[Planned]])&gt;Table1[[#This Row],[Planned]],0,IF(Table1[[#This Row],[Planned]]=0,0,1-ABS(Table1[[#This Row],[Prod]]-Table1[[#This Row],[Planned]])/Table1[[#This Row],[Planned]]))</f>
        <v>0.98</v>
      </c>
      <c r="V646" s="11"/>
      <c r="W646" s="11"/>
      <c r="X646" s="27">
        <v>300</v>
      </c>
      <c r="Y646" s="11">
        <f>Table1[[#This Row],[Prod]]</f>
        <v>306</v>
      </c>
      <c r="Z646" s="11">
        <f>ABS(Table1[[#This Row],[Prod2]]-Table1[[#This Row],[Plan Revised]])</f>
        <v>6</v>
      </c>
      <c r="AA646" s="213">
        <f>IF(ABS(Table1[[#This Row],[Prod2]]-Table1[[#This Row],[Plan Revised]])&gt;Table1[[#This Row],[Plan Revised]],0,IF(Table1[[#This Row],[Plan Revised]]=0,0,1-ABS(Table1[[#This Row],[Prod2]]-Table1[[#This Row],[Plan Revised]])/Table1[[#This Row],[Plan Revised]]))</f>
        <v>0.98</v>
      </c>
      <c r="AB646" s="11"/>
      <c r="AC646" s="30"/>
      <c r="AD646"/>
      <c r="AF646"/>
    </row>
    <row r="647" spans="1:32">
      <c r="A647" s="15" t="str">
        <f>IF(Table1[Week]=WeekSel,"Yes","No")</f>
        <v>No</v>
      </c>
      <c r="B647" s="15" t="str">
        <f>IF((Table1[StartDate]&gt;=Date.GraphMin)*(Table1[StartDate]&lt;=Date.GraphMax)=1,"Yes","No")</f>
        <v>Yes</v>
      </c>
      <c r="C647" s="15" t="str">
        <f>IF(OR(Table1[[#This Row],[Site]]="FOOD MILLING",Table1[[#This Row],[Site]]="GODACO"), "No", "Yes")</f>
        <v>Yes</v>
      </c>
      <c r="D647" s="40">
        <f>MAX(DATE(Table1[Year],1,1),DATE(Table1[Year],1,1)-WEEKDAY(DATE(Table1[Year],1,1),2)+(Table1[WeekNum]-1)*7+1)</f>
        <v>44690</v>
      </c>
      <c r="E647" s="40">
        <f>MIN(DATE(Table1[Year]+1,1,0),DATE(Table1[Year],1,1)-WEEKDAY(DATE(Table1[Year],1,1),2)+Table1[WeekNum]*7)</f>
        <v>44696</v>
      </c>
      <c r="F647" s="15">
        <v>2022</v>
      </c>
      <c r="G647" s="15">
        <f t="shared" si="20"/>
        <v>5</v>
      </c>
      <c r="H647" s="15">
        <v>20</v>
      </c>
      <c r="I647" s="195" t="str">
        <f>"W" &amp;Table1[[#This Row],[WeekNum]]</f>
        <v>W20</v>
      </c>
      <c r="J647" s="195" t="str">
        <f t="shared" si="21"/>
        <v>22-W20</v>
      </c>
      <c r="K647" s="11" t="s">
        <v>689</v>
      </c>
      <c r="L647" s="11"/>
      <c r="M647" s="11" t="s">
        <v>72</v>
      </c>
      <c r="N647" s="266" t="s">
        <v>369</v>
      </c>
      <c r="O647" s="266" t="s">
        <v>395</v>
      </c>
      <c r="P647" s="11" t="s">
        <v>396</v>
      </c>
      <c r="Q647" s="11" t="s">
        <v>421</v>
      </c>
      <c r="R647" s="11">
        <v>0</v>
      </c>
      <c r="S647" s="11">
        <v>0</v>
      </c>
      <c r="T647" s="11">
        <f>ABS(Table1[[#This Row],[Prod]]-Table1[[#This Row],[Planned]])</f>
        <v>0</v>
      </c>
      <c r="U647" s="213">
        <f>IF(ABS(Table1[[#This Row],[Prod]]-Table1[[#This Row],[Planned]])&gt;Table1[[#This Row],[Planned]],0,IF(Table1[[#This Row],[Planned]]=0,0,1-ABS(Table1[[#This Row],[Prod]]-Table1[[#This Row],[Planned]])/Table1[[#This Row],[Planned]]))</f>
        <v>0</v>
      </c>
      <c r="V647" s="11"/>
      <c r="W647" s="11"/>
      <c r="X647" s="27">
        <v>0</v>
      </c>
      <c r="Y647" s="11">
        <f>Table1[[#This Row],[Prod]]</f>
        <v>0</v>
      </c>
      <c r="Z647" s="11">
        <f>ABS(Table1[[#This Row],[Prod2]]-Table1[[#This Row],[Plan Revised]])</f>
        <v>0</v>
      </c>
      <c r="AA647" s="213">
        <f>IF(ABS(Table1[[#This Row],[Prod2]]-Table1[[#This Row],[Plan Revised]])&gt;Table1[[#This Row],[Plan Revised]],0,IF(Table1[[#This Row],[Plan Revised]]=0,0,1-ABS(Table1[[#This Row],[Prod2]]-Table1[[#This Row],[Plan Revised]])/Table1[[#This Row],[Plan Revised]]))</f>
        <v>0</v>
      </c>
      <c r="AB647" s="11"/>
      <c r="AC647" s="30"/>
      <c r="AD647"/>
      <c r="AF647"/>
    </row>
    <row r="648" spans="1:32">
      <c r="A648" s="15" t="str">
        <f>IF(Table1[Week]=WeekSel,"Yes","No")</f>
        <v>No</v>
      </c>
      <c r="B648" s="15" t="str">
        <f>IF((Table1[StartDate]&gt;=Date.GraphMin)*(Table1[StartDate]&lt;=Date.GraphMax)=1,"Yes","No")</f>
        <v>Yes</v>
      </c>
      <c r="C648" s="15" t="str">
        <f>IF(OR(Table1[[#This Row],[Site]]="FOOD MILLING",Table1[[#This Row],[Site]]="GODACO"), "No", "Yes")</f>
        <v>Yes</v>
      </c>
      <c r="D648" s="40">
        <f>MAX(DATE(Table1[Year],1,1),DATE(Table1[Year],1,1)-WEEKDAY(DATE(Table1[Year],1,1),2)+(Table1[WeekNum]-1)*7+1)</f>
        <v>44690</v>
      </c>
      <c r="E648" s="40">
        <f>MIN(DATE(Table1[Year]+1,1,0),DATE(Table1[Year],1,1)-WEEKDAY(DATE(Table1[Year],1,1),2)+Table1[WeekNum]*7)</f>
        <v>44696</v>
      </c>
      <c r="F648" s="15">
        <v>2022</v>
      </c>
      <c r="G648" s="15">
        <f t="shared" si="20"/>
        <v>5</v>
      </c>
      <c r="H648" s="15">
        <v>20</v>
      </c>
      <c r="I648" s="195" t="str">
        <f>"W" &amp;Table1[[#This Row],[WeekNum]]</f>
        <v>W20</v>
      </c>
      <c r="J648" s="195" t="str">
        <f t="shared" si="21"/>
        <v>22-W20</v>
      </c>
      <c r="K648" s="11" t="s">
        <v>691</v>
      </c>
      <c r="L648" s="11"/>
      <c r="M648" s="11" t="s">
        <v>72</v>
      </c>
      <c r="N648" s="266" t="s">
        <v>369</v>
      </c>
      <c r="O648" s="266" t="s">
        <v>389</v>
      </c>
      <c r="P648" s="11" t="s">
        <v>397</v>
      </c>
      <c r="Q648" s="11" t="s">
        <v>417</v>
      </c>
      <c r="R648" s="11">
        <v>180</v>
      </c>
      <c r="S648" s="11">
        <v>167.4</v>
      </c>
      <c r="T648" s="11">
        <f>ABS(Table1[[#This Row],[Prod]]-Table1[[#This Row],[Planned]])</f>
        <v>12.599999999999994</v>
      </c>
      <c r="U648" s="213">
        <f>IF(ABS(Table1[[#This Row],[Prod]]-Table1[[#This Row],[Planned]])&gt;Table1[[#This Row],[Planned]],0,IF(Table1[[#This Row],[Planned]]=0,0,1-ABS(Table1[[#This Row],[Prod]]-Table1[[#This Row],[Planned]])/Table1[[#This Row],[Planned]]))</f>
        <v>0.93</v>
      </c>
      <c r="V648" s="11"/>
      <c r="W648" s="11"/>
      <c r="X648" s="27">
        <v>180</v>
      </c>
      <c r="Y648" s="11">
        <f>Table1[[#This Row],[Prod]]</f>
        <v>167.4</v>
      </c>
      <c r="Z648" s="11">
        <f>ABS(Table1[[#This Row],[Prod2]]-Table1[[#This Row],[Plan Revised]])</f>
        <v>12.599999999999994</v>
      </c>
      <c r="AA648" s="213">
        <f>IF(ABS(Table1[[#This Row],[Prod2]]-Table1[[#This Row],[Plan Revised]])&gt;Table1[[#This Row],[Plan Revised]],0,IF(Table1[[#This Row],[Plan Revised]]=0,0,1-ABS(Table1[[#This Row],[Prod2]]-Table1[[#This Row],[Plan Revised]])/Table1[[#This Row],[Plan Revised]]))</f>
        <v>0.93</v>
      </c>
      <c r="AB648" s="11"/>
      <c r="AC648" s="30"/>
      <c r="AD648"/>
      <c r="AF648"/>
    </row>
    <row r="649" spans="1:32">
      <c r="A649" s="15" t="str">
        <f>IF(Table1[Week]=WeekSel,"Yes","No")</f>
        <v>No</v>
      </c>
      <c r="B649" s="15" t="str">
        <f>IF((Table1[StartDate]&gt;=Date.GraphMin)*(Table1[StartDate]&lt;=Date.GraphMax)=1,"Yes","No")</f>
        <v>Yes</v>
      </c>
      <c r="C649" s="15" t="str">
        <f>IF(OR(Table1[[#This Row],[Site]]="FOOD MILLING",Table1[[#This Row],[Site]]="GODACO"), "No", "Yes")</f>
        <v>Yes</v>
      </c>
      <c r="D649" s="40">
        <f>MAX(DATE(Table1[Year],1,1),DATE(Table1[Year],1,1)-WEEKDAY(DATE(Table1[Year],1,1),2)+(Table1[WeekNum]-1)*7+1)</f>
        <v>44690</v>
      </c>
      <c r="E649" s="40">
        <f>MIN(DATE(Table1[Year]+1,1,0),DATE(Table1[Year],1,1)-WEEKDAY(DATE(Table1[Year],1,1),2)+Table1[WeekNum]*7)</f>
        <v>44696</v>
      </c>
      <c r="F649" s="15">
        <v>2022</v>
      </c>
      <c r="G649" s="15">
        <f t="shared" si="20"/>
        <v>5</v>
      </c>
      <c r="H649" s="15">
        <v>20</v>
      </c>
      <c r="I649" s="195" t="str">
        <f>"W" &amp;Table1[[#This Row],[WeekNum]]</f>
        <v>W20</v>
      </c>
      <c r="J649" s="195" t="str">
        <f t="shared" si="21"/>
        <v>22-W20</v>
      </c>
      <c r="K649" s="11" t="s">
        <v>692</v>
      </c>
      <c r="L649" s="11"/>
      <c r="M649" s="11" t="s">
        <v>72</v>
      </c>
      <c r="N649" s="266" t="s">
        <v>369</v>
      </c>
      <c r="O649" s="266" t="s">
        <v>389</v>
      </c>
      <c r="P649" s="11" t="s">
        <v>397</v>
      </c>
      <c r="Q649" s="11" t="s">
        <v>417</v>
      </c>
      <c r="R649" s="11">
        <v>180</v>
      </c>
      <c r="S649" s="11">
        <v>172.8</v>
      </c>
      <c r="T649" s="11">
        <f>ABS(Table1[[#This Row],[Prod]]-Table1[[#This Row],[Planned]])</f>
        <v>7.1999999999999886</v>
      </c>
      <c r="U649" s="213">
        <f>IF(ABS(Table1[[#This Row],[Prod]]-Table1[[#This Row],[Planned]])&gt;Table1[[#This Row],[Planned]],0,IF(Table1[[#This Row],[Planned]]=0,0,1-ABS(Table1[[#This Row],[Prod]]-Table1[[#This Row],[Planned]])/Table1[[#This Row],[Planned]]))</f>
        <v>0.96000000000000008</v>
      </c>
      <c r="V649" s="11"/>
      <c r="W649" s="11"/>
      <c r="X649" s="27">
        <v>180</v>
      </c>
      <c r="Y649" s="11">
        <f>Table1[[#This Row],[Prod]]</f>
        <v>172.8</v>
      </c>
      <c r="Z649" s="11">
        <f>ABS(Table1[[#This Row],[Prod2]]-Table1[[#This Row],[Plan Revised]])</f>
        <v>7.1999999999999886</v>
      </c>
      <c r="AA649" s="213">
        <f>IF(ABS(Table1[[#This Row],[Prod2]]-Table1[[#This Row],[Plan Revised]])&gt;Table1[[#This Row],[Plan Revised]],0,IF(Table1[[#This Row],[Plan Revised]]=0,0,1-ABS(Table1[[#This Row],[Prod2]]-Table1[[#This Row],[Plan Revised]])/Table1[[#This Row],[Plan Revised]]))</f>
        <v>0.96000000000000008</v>
      </c>
      <c r="AB649" s="11"/>
      <c r="AC649" s="30"/>
      <c r="AD649"/>
      <c r="AF649"/>
    </row>
    <row r="650" spans="1:32">
      <c r="A650" s="15" t="str">
        <f>IF(Table1[Week]=WeekSel,"Yes","No")</f>
        <v>No</v>
      </c>
      <c r="B650" s="15" t="str">
        <f>IF((Table1[StartDate]&gt;=Date.GraphMin)*(Table1[StartDate]&lt;=Date.GraphMax)=1,"Yes","No")</f>
        <v>Yes</v>
      </c>
      <c r="C650" s="15" t="str">
        <f>IF(OR(Table1[[#This Row],[Site]]="FOOD MILLING",Table1[[#This Row],[Site]]="GODACO"), "No", "Yes")</f>
        <v>Yes</v>
      </c>
      <c r="D650" s="40">
        <f>MAX(DATE(Table1[Year],1,1),DATE(Table1[Year],1,1)-WEEKDAY(DATE(Table1[Year],1,1),2)+(Table1[WeekNum]-1)*7+1)</f>
        <v>44690</v>
      </c>
      <c r="E650" s="40">
        <f>MIN(DATE(Table1[Year]+1,1,0),DATE(Table1[Year],1,1)-WEEKDAY(DATE(Table1[Year],1,1),2)+Table1[WeekNum]*7)</f>
        <v>44696</v>
      </c>
      <c r="F650" s="15">
        <v>2022</v>
      </c>
      <c r="G650" s="15">
        <f t="shared" si="20"/>
        <v>5</v>
      </c>
      <c r="H650" s="15">
        <v>20</v>
      </c>
      <c r="I650" s="195" t="str">
        <f>"W" &amp;Table1[[#This Row],[WeekNum]]</f>
        <v>W20</v>
      </c>
      <c r="J650" s="195" t="str">
        <f t="shared" si="21"/>
        <v>22-W20</v>
      </c>
      <c r="K650" s="11" t="s">
        <v>693</v>
      </c>
      <c r="L650" s="11"/>
      <c r="M650" s="11" t="s">
        <v>72</v>
      </c>
      <c r="N650" s="266" t="s">
        <v>369</v>
      </c>
      <c r="O650" s="266" t="s">
        <v>389</v>
      </c>
      <c r="P650" s="11" t="s">
        <v>397</v>
      </c>
      <c r="Q650" s="11" t="s">
        <v>417</v>
      </c>
      <c r="R650" s="11">
        <v>2480.4</v>
      </c>
      <c r="S650" s="11">
        <v>2850.5</v>
      </c>
      <c r="T650" s="11">
        <f>ABS(Table1[[#This Row],[Prod]]-Table1[[#This Row],[Planned]])</f>
        <v>370.09999999999991</v>
      </c>
      <c r="U650" s="213">
        <f>IF(ABS(Table1[[#This Row],[Prod]]-Table1[[#This Row],[Planned]])&gt;Table1[[#This Row],[Planned]],0,IF(Table1[[#This Row],[Planned]]=0,0,1-ABS(Table1[[#This Row],[Prod]]-Table1[[#This Row],[Planned]])/Table1[[#This Row],[Planned]]))</f>
        <v>0.85079019512981779</v>
      </c>
      <c r="V650" s="11"/>
      <c r="W650" s="11"/>
      <c r="X650" s="27">
        <v>2480</v>
      </c>
      <c r="Y650" s="11">
        <f>Table1[[#This Row],[Prod]]</f>
        <v>2850.5</v>
      </c>
      <c r="Z650" s="11">
        <f>ABS(Table1[[#This Row],[Prod2]]-Table1[[#This Row],[Plan Revised]])</f>
        <v>370.5</v>
      </c>
      <c r="AA650" s="213">
        <f>IF(ABS(Table1[[#This Row],[Prod2]]-Table1[[#This Row],[Plan Revised]])&gt;Table1[[#This Row],[Plan Revised]],0,IF(Table1[[#This Row],[Plan Revised]]=0,0,1-ABS(Table1[[#This Row],[Prod2]]-Table1[[#This Row],[Plan Revised]])/Table1[[#This Row],[Plan Revised]]))</f>
        <v>0.8506048387096774</v>
      </c>
      <c r="AB650" s="11"/>
      <c r="AC650" s="30"/>
      <c r="AD650"/>
      <c r="AF650"/>
    </row>
    <row r="651" spans="1:32">
      <c r="A651" s="15" t="str">
        <f>IF(Table1[Week]=WeekSel,"Yes","No")</f>
        <v>No</v>
      </c>
      <c r="B651" s="15" t="str">
        <f>IF((Table1[StartDate]&gt;=Date.GraphMin)*(Table1[StartDate]&lt;=Date.GraphMax)=1,"Yes","No")</f>
        <v>Yes</v>
      </c>
      <c r="C651" s="15" t="str">
        <f>IF(OR(Table1[[#This Row],[Site]]="FOOD MILLING",Table1[[#This Row],[Site]]="GODACO"), "No", "Yes")</f>
        <v>Yes</v>
      </c>
      <c r="D651" s="40">
        <f>MAX(DATE(Table1[Year],1,1),DATE(Table1[Year],1,1)-WEEKDAY(DATE(Table1[Year],1,1),2)+(Table1[WeekNum]-1)*7+1)</f>
        <v>44690</v>
      </c>
      <c r="E651" s="40">
        <f>MIN(DATE(Table1[Year]+1,1,0),DATE(Table1[Year],1,1)-WEEKDAY(DATE(Table1[Year],1,1),2)+Table1[WeekNum]*7)</f>
        <v>44696</v>
      </c>
      <c r="F651" s="15">
        <v>2022</v>
      </c>
      <c r="G651" s="15">
        <f t="shared" si="20"/>
        <v>5</v>
      </c>
      <c r="H651" s="15">
        <v>20</v>
      </c>
      <c r="I651" s="195" t="str">
        <f>"W" &amp;Table1[[#This Row],[WeekNum]]</f>
        <v>W20</v>
      </c>
      <c r="J651" s="195" t="str">
        <f t="shared" si="21"/>
        <v>22-W20</v>
      </c>
      <c r="K651" s="11" t="s">
        <v>694</v>
      </c>
      <c r="L651" s="11"/>
      <c r="M651" s="11" t="s">
        <v>72</v>
      </c>
      <c r="N651" s="266" t="s">
        <v>369</v>
      </c>
      <c r="O651" s="266" t="s">
        <v>395</v>
      </c>
      <c r="P651" s="11" t="s">
        <v>396</v>
      </c>
      <c r="Q651" s="11" t="s">
        <v>421</v>
      </c>
      <c r="R651" s="11">
        <v>400</v>
      </c>
      <c r="S651" s="11">
        <v>416</v>
      </c>
      <c r="T651" s="11">
        <f>ABS(Table1[[#This Row],[Prod]]-Table1[[#This Row],[Planned]])</f>
        <v>16</v>
      </c>
      <c r="U651" s="213">
        <f>IF(ABS(Table1[[#This Row],[Prod]]-Table1[[#This Row],[Planned]])&gt;Table1[[#This Row],[Planned]],0,IF(Table1[[#This Row],[Planned]]=0,0,1-ABS(Table1[[#This Row],[Prod]]-Table1[[#This Row],[Planned]])/Table1[[#This Row],[Planned]]))</f>
        <v>0.96</v>
      </c>
      <c r="V651" s="11"/>
      <c r="W651" s="11"/>
      <c r="X651" s="27">
        <v>400</v>
      </c>
      <c r="Y651" s="11">
        <f>Table1[[#This Row],[Prod]]</f>
        <v>416</v>
      </c>
      <c r="Z651" s="11">
        <f>ABS(Table1[[#This Row],[Prod2]]-Table1[[#This Row],[Plan Revised]])</f>
        <v>16</v>
      </c>
      <c r="AA651" s="213">
        <f>IF(ABS(Table1[[#This Row],[Prod2]]-Table1[[#This Row],[Plan Revised]])&gt;Table1[[#This Row],[Plan Revised]],0,IF(Table1[[#This Row],[Plan Revised]]=0,0,1-ABS(Table1[[#This Row],[Prod2]]-Table1[[#This Row],[Plan Revised]])/Table1[[#This Row],[Plan Revised]]))</f>
        <v>0.96</v>
      </c>
      <c r="AB651" s="11"/>
      <c r="AC651" s="30"/>
      <c r="AD651"/>
      <c r="AF651"/>
    </row>
    <row r="652" spans="1:32">
      <c r="A652" s="15" t="str">
        <f>IF(Table1[Week]=WeekSel,"Yes","No")</f>
        <v>No</v>
      </c>
      <c r="B652" s="15" t="str">
        <f>IF((Table1[StartDate]&gt;=Date.GraphMin)*(Table1[StartDate]&lt;=Date.GraphMax)=1,"Yes","No")</f>
        <v>Yes</v>
      </c>
      <c r="C652" s="15" t="str">
        <f>IF(OR(Table1[[#This Row],[Site]]="FOOD MILLING",Table1[[#This Row],[Site]]="GODACO"), "No", "Yes")</f>
        <v>Yes</v>
      </c>
      <c r="D652" s="40">
        <f>MAX(DATE(Table1[Year],1,1),DATE(Table1[Year],1,1)-WEEKDAY(DATE(Table1[Year],1,1),2)+(Table1[WeekNum]-1)*7+1)</f>
        <v>44690</v>
      </c>
      <c r="E652" s="40">
        <f>MIN(DATE(Table1[Year]+1,1,0),DATE(Table1[Year],1,1)-WEEKDAY(DATE(Table1[Year],1,1),2)+Table1[WeekNum]*7)</f>
        <v>44696</v>
      </c>
      <c r="F652" s="15">
        <v>2022</v>
      </c>
      <c r="G652" s="15">
        <f t="shared" si="20"/>
        <v>5</v>
      </c>
      <c r="H652" s="15">
        <v>20</v>
      </c>
      <c r="I652" s="195" t="str">
        <f>"W" &amp;Table1[[#This Row],[WeekNum]]</f>
        <v>W20</v>
      </c>
      <c r="J652" s="195" t="str">
        <f t="shared" si="21"/>
        <v>22-W20</v>
      </c>
      <c r="K652" s="11" t="s">
        <v>695</v>
      </c>
      <c r="L652" s="11"/>
      <c r="M652" s="11" t="s">
        <v>72</v>
      </c>
      <c r="N652" s="266" t="s">
        <v>369</v>
      </c>
      <c r="O652" s="266" t="s">
        <v>395</v>
      </c>
      <c r="P652" s="11" t="s">
        <v>396</v>
      </c>
      <c r="Q652" s="11" t="s">
        <v>421</v>
      </c>
      <c r="R652" s="11">
        <v>1500</v>
      </c>
      <c r="S652" s="11">
        <v>1970</v>
      </c>
      <c r="T652" s="11">
        <f>ABS(Table1[[#This Row],[Prod]]-Table1[[#This Row],[Planned]])</f>
        <v>470</v>
      </c>
      <c r="U652" s="213">
        <f>IF(ABS(Table1[[#This Row],[Prod]]-Table1[[#This Row],[Planned]])&gt;Table1[[#This Row],[Planned]],0,IF(Table1[[#This Row],[Planned]]=0,0,1-ABS(Table1[[#This Row],[Prod]]-Table1[[#This Row],[Planned]])/Table1[[#This Row],[Planned]]))</f>
        <v>0.68666666666666665</v>
      </c>
      <c r="V652" s="11"/>
      <c r="W652" s="11"/>
      <c r="X652" s="27">
        <v>1900</v>
      </c>
      <c r="Y652" s="11">
        <f>Table1[[#This Row],[Prod]]</f>
        <v>1970</v>
      </c>
      <c r="Z652" s="11">
        <f>ABS(Table1[[#This Row],[Prod2]]-Table1[[#This Row],[Plan Revised]])</f>
        <v>70</v>
      </c>
      <c r="AA652" s="213">
        <f>IF(ABS(Table1[[#This Row],[Prod2]]-Table1[[#This Row],[Plan Revised]])&gt;Table1[[#This Row],[Plan Revised]],0,IF(Table1[[#This Row],[Plan Revised]]=0,0,1-ABS(Table1[[#This Row],[Prod2]]-Table1[[#This Row],[Plan Revised]])/Table1[[#This Row],[Plan Revised]]))</f>
        <v>0.9631578947368421</v>
      </c>
      <c r="AB652" s="11"/>
      <c r="AC652" s="30"/>
      <c r="AD652"/>
      <c r="AF652"/>
    </row>
    <row r="653" spans="1:32">
      <c r="A653" s="15" t="str">
        <f>IF(Table1[Week]=WeekSel,"Yes","No")</f>
        <v>No</v>
      </c>
      <c r="B653" s="15" t="str">
        <f>IF((Table1[StartDate]&gt;=Date.GraphMin)*(Table1[StartDate]&lt;=Date.GraphMax)=1,"Yes","No")</f>
        <v>Yes</v>
      </c>
      <c r="C653" s="15" t="str">
        <f>IF(OR(Table1[[#This Row],[Site]]="FOOD MILLING",Table1[[#This Row],[Site]]="GODACO"), "No", "Yes")</f>
        <v>Yes</v>
      </c>
      <c r="D653" s="40">
        <f>MAX(DATE(Table1[Year],1,1),DATE(Table1[Year],1,1)-WEEKDAY(DATE(Table1[Year],1,1),2)+(Table1[WeekNum]-1)*7+1)</f>
        <v>44690</v>
      </c>
      <c r="E653" s="40">
        <f>MIN(DATE(Table1[Year]+1,1,0),DATE(Table1[Year],1,1)-WEEKDAY(DATE(Table1[Year],1,1),2)+Table1[WeekNum]*7)</f>
        <v>44696</v>
      </c>
      <c r="F653" s="15">
        <v>2022</v>
      </c>
      <c r="G653" s="15">
        <f t="shared" si="20"/>
        <v>5</v>
      </c>
      <c r="H653" s="15">
        <v>20</v>
      </c>
      <c r="I653" s="195" t="str">
        <f>"W" &amp;Table1[[#This Row],[WeekNum]]</f>
        <v>W20</v>
      </c>
      <c r="J653" s="195" t="str">
        <f t="shared" si="21"/>
        <v>22-W20</v>
      </c>
      <c r="K653" s="11" t="s">
        <v>696</v>
      </c>
      <c r="L653" s="11"/>
      <c r="M653" s="11" t="s">
        <v>72</v>
      </c>
      <c r="N653" s="266" t="s">
        <v>369</v>
      </c>
      <c r="O653" s="266" t="s">
        <v>398</v>
      </c>
      <c r="P653" s="11" t="s">
        <v>399</v>
      </c>
      <c r="Q653" s="11" t="s">
        <v>421</v>
      </c>
      <c r="R653" s="11">
        <v>300</v>
      </c>
      <c r="S653" s="11">
        <v>206</v>
      </c>
      <c r="T653" s="11">
        <f>ABS(Table1[[#This Row],[Prod]]-Table1[[#This Row],[Planned]])</f>
        <v>94</v>
      </c>
      <c r="U653" s="213">
        <f>IF(ABS(Table1[[#This Row],[Prod]]-Table1[[#This Row],[Planned]])&gt;Table1[[#This Row],[Planned]],0,IF(Table1[[#This Row],[Planned]]=0,0,1-ABS(Table1[[#This Row],[Prod]]-Table1[[#This Row],[Planned]])/Table1[[#This Row],[Planned]]))</f>
        <v>0.68666666666666665</v>
      </c>
      <c r="V653" s="11"/>
      <c r="W653" s="11"/>
      <c r="X653" s="27">
        <v>200</v>
      </c>
      <c r="Y653" s="11">
        <f>Table1[[#This Row],[Prod]]</f>
        <v>206</v>
      </c>
      <c r="Z653" s="11">
        <f>ABS(Table1[[#This Row],[Prod2]]-Table1[[#This Row],[Plan Revised]])</f>
        <v>6</v>
      </c>
      <c r="AA653" s="213">
        <f>IF(ABS(Table1[[#This Row],[Prod2]]-Table1[[#This Row],[Plan Revised]])&gt;Table1[[#This Row],[Plan Revised]],0,IF(Table1[[#This Row],[Plan Revised]]=0,0,1-ABS(Table1[[#This Row],[Prod2]]-Table1[[#This Row],[Plan Revised]])/Table1[[#This Row],[Plan Revised]]))</f>
        <v>0.97</v>
      </c>
      <c r="AB653" s="11"/>
      <c r="AC653" s="30"/>
      <c r="AD653"/>
      <c r="AF653"/>
    </row>
    <row r="654" spans="1:32">
      <c r="A654" s="15" t="str">
        <f>IF(Table1[Week]=WeekSel,"Yes","No")</f>
        <v>No</v>
      </c>
      <c r="B654" s="15" t="str">
        <f>IF((Table1[StartDate]&gt;=Date.GraphMin)*(Table1[StartDate]&lt;=Date.GraphMax)=1,"Yes","No")</f>
        <v>Yes</v>
      </c>
      <c r="C654" s="15" t="str">
        <f>IF(OR(Table1[[#This Row],[Site]]="FOOD MILLING",Table1[[#This Row],[Site]]="GODACO"), "No", "Yes")</f>
        <v>Yes</v>
      </c>
      <c r="D654" s="40">
        <f>MAX(DATE(Table1[Year],1,1),DATE(Table1[Year],1,1)-WEEKDAY(DATE(Table1[Year],1,1),2)+(Table1[WeekNum]-1)*7+1)</f>
        <v>44690</v>
      </c>
      <c r="E654" s="40">
        <f>MIN(DATE(Table1[Year]+1,1,0),DATE(Table1[Year],1,1)-WEEKDAY(DATE(Table1[Year],1,1),2)+Table1[WeekNum]*7)</f>
        <v>44696</v>
      </c>
      <c r="F654" s="15">
        <v>2022</v>
      </c>
      <c r="G654" s="15">
        <f t="shared" si="20"/>
        <v>5</v>
      </c>
      <c r="H654" s="15">
        <v>20</v>
      </c>
      <c r="I654" s="195" t="str">
        <f>"W" &amp;Table1[[#This Row],[WeekNum]]</f>
        <v>W20</v>
      </c>
      <c r="J654" s="195" t="str">
        <f t="shared" si="21"/>
        <v>22-W20</v>
      </c>
      <c r="K654" s="11" t="s">
        <v>697</v>
      </c>
      <c r="L654" s="11"/>
      <c r="M654" s="11" t="s">
        <v>72</v>
      </c>
      <c r="N654" s="266" t="s">
        <v>369</v>
      </c>
      <c r="O654" s="266" t="s">
        <v>391</v>
      </c>
      <c r="P654" s="11" t="s">
        <v>393</v>
      </c>
      <c r="Q654" s="11" t="s">
        <v>421</v>
      </c>
      <c r="R654" s="11">
        <v>0</v>
      </c>
      <c r="S654" s="11">
        <v>0</v>
      </c>
      <c r="T654" s="11">
        <f>ABS(Table1[[#This Row],[Prod]]-Table1[[#This Row],[Planned]])</f>
        <v>0</v>
      </c>
      <c r="U654" s="213">
        <f>IF(ABS(Table1[[#This Row],[Prod]]-Table1[[#This Row],[Planned]])&gt;Table1[[#This Row],[Planned]],0,IF(Table1[[#This Row],[Planned]]=0,0,1-ABS(Table1[[#This Row],[Prod]]-Table1[[#This Row],[Planned]])/Table1[[#This Row],[Planned]]))</f>
        <v>0</v>
      </c>
      <c r="V654" s="11"/>
      <c r="W654" s="11"/>
      <c r="X654" s="27">
        <v>0</v>
      </c>
      <c r="Y654" s="11">
        <f>Table1[[#This Row],[Prod]]</f>
        <v>0</v>
      </c>
      <c r="Z654" s="11">
        <f>ABS(Table1[[#This Row],[Prod2]]-Table1[[#This Row],[Plan Revised]])</f>
        <v>0</v>
      </c>
      <c r="AA654" s="213">
        <f>IF(ABS(Table1[[#This Row],[Prod2]]-Table1[[#This Row],[Plan Revised]])&gt;Table1[[#This Row],[Plan Revised]],0,IF(Table1[[#This Row],[Plan Revised]]=0,0,1-ABS(Table1[[#This Row],[Prod2]]-Table1[[#This Row],[Plan Revised]])/Table1[[#This Row],[Plan Revised]]))</f>
        <v>0</v>
      </c>
      <c r="AB654" s="11"/>
      <c r="AC654" s="30"/>
      <c r="AD654"/>
      <c r="AF654"/>
    </row>
    <row r="655" spans="1:32">
      <c r="A655" s="15" t="str">
        <f>IF(Table1[Week]=WeekSel,"Yes","No")</f>
        <v>No</v>
      </c>
      <c r="B655" s="15" t="str">
        <f>IF((Table1[StartDate]&gt;=Date.GraphMin)*(Table1[StartDate]&lt;=Date.GraphMax)=1,"Yes","No")</f>
        <v>Yes</v>
      </c>
      <c r="C655" s="15" t="str">
        <f>IF(OR(Table1[[#This Row],[Site]]="FOOD MILLING",Table1[[#This Row],[Site]]="GODACO"), "No", "Yes")</f>
        <v>Yes</v>
      </c>
      <c r="D655" s="40">
        <f>MAX(DATE(Table1[Year],1,1),DATE(Table1[Year],1,1)-WEEKDAY(DATE(Table1[Year],1,1),2)+(Table1[WeekNum]-1)*7+1)</f>
        <v>44690</v>
      </c>
      <c r="E655" s="40">
        <f>MIN(DATE(Table1[Year]+1,1,0),DATE(Table1[Year],1,1)-WEEKDAY(DATE(Table1[Year],1,1),2)+Table1[WeekNum]*7)</f>
        <v>44696</v>
      </c>
      <c r="F655" s="15">
        <v>2022</v>
      </c>
      <c r="G655" s="15">
        <f t="shared" si="20"/>
        <v>5</v>
      </c>
      <c r="H655" s="15">
        <v>20</v>
      </c>
      <c r="I655" s="195" t="str">
        <f>"W" &amp;Table1[[#This Row],[WeekNum]]</f>
        <v>W20</v>
      </c>
      <c r="J655" s="195" t="str">
        <f t="shared" si="21"/>
        <v>22-W20</v>
      </c>
      <c r="K655" s="11" t="s">
        <v>698</v>
      </c>
      <c r="L655" s="11"/>
      <c r="M655" s="11" t="s">
        <v>72</v>
      </c>
      <c r="N655" s="266" t="s">
        <v>369</v>
      </c>
      <c r="O655" s="266" t="s">
        <v>398</v>
      </c>
      <c r="P655" s="11" t="s">
        <v>399</v>
      </c>
      <c r="Q655" s="11" t="s">
        <v>421</v>
      </c>
      <c r="R655" s="11">
        <v>120</v>
      </c>
      <c r="S655" s="11">
        <v>124</v>
      </c>
      <c r="T655" s="11">
        <f>ABS(Table1[[#This Row],[Prod]]-Table1[[#This Row],[Planned]])</f>
        <v>4</v>
      </c>
      <c r="U655" s="213">
        <f>IF(ABS(Table1[[#This Row],[Prod]]-Table1[[#This Row],[Planned]])&gt;Table1[[#This Row],[Planned]],0,IF(Table1[[#This Row],[Planned]]=0,0,1-ABS(Table1[[#This Row],[Prod]]-Table1[[#This Row],[Planned]])/Table1[[#This Row],[Planned]]))</f>
        <v>0.96666666666666667</v>
      </c>
      <c r="V655" s="11"/>
      <c r="W655" s="11"/>
      <c r="X655" s="27">
        <v>120</v>
      </c>
      <c r="Y655" s="11">
        <f>Table1[[#This Row],[Prod]]</f>
        <v>124</v>
      </c>
      <c r="Z655" s="11">
        <f>ABS(Table1[[#This Row],[Prod2]]-Table1[[#This Row],[Plan Revised]])</f>
        <v>4</v>
      </c>
      <c r="AA655" s="213">
        <f>IF(ABS(Table1[[#This Row],[Prod2]]-Table1[[#This Row],[Plan Revised]])&gt;Table1[[#This Row],[Plan Revised]],0,IF(Table1[[#This Row],[Plan Revised]]=0,0,1-ABS(Table1[[#This Row],[Prod2]]-Table1[[#This Row],[Plan Revised]])/Table1[[#This Row],[Plan Revised]]))</f>
        <v>0.96666666666666667</v>
      </c>
      <c r="AB655" s="11"/>
      <c r="AC655" s="30"/>
      <c r="AD655"/>
      <c r="AF655"/>
    </row>
    <row r="656" spans="1:32">
      <c r="A656" s="15" t="str">
        <f>IF(Table1[Week]=WeekSel,"Yes","No")</f>
        <v>No</v>
      </c>
      <c r="B656" s="15" t="str">
        <f>IF((Table1[StartDate]&gt;=Date.GraphMin)*(Table1[StartDate]&lt;=Date.GraphMax)=1,"Yes","No")</f>
        <v>Yes</v>
      </c>
      <c r="C656" s="15" t="str">
        <f>IF(OR(Table1[[#This Row],[Site]]="FOOD MILLING",Table1[[#This Row],[Site]]="GODACO"), "No", "Yes")</f>
        <v>Yes</v>
      </c>
      <c r="D656" s="40">
        <f>MAX(DATE(Table1[Year],1,1),DATE(Table1[Year],1,1)-WEEKDAY(DATE(Table1[Year],1,1),2)+(Table1[WeekNum]-1)*7+1)</f>
        <v>44690</v>
      </c>
      <c r="E656" s="40">
        <f>MIN(DATE(Table1[Year]+1,1,0),DATE(Table1[Year],1,1)-WEEKDAY(DATE(Table1[Year],1,1),2)+Table1[WeekNum]*7)</f>
        <v>44696</v>
      </c>
      <c r="F656" s="15">
        <v>2022</v>
      </c>
      <c r="G656" s="15">
        <f t="shared" si="20"/>
        <v>5</v>
      </c>
      <c r="H656" s="15">
        <v>20</v>
      </c>
      <c r="I656" s="195" t="str">
        <f>"W" &amp;Table1[[#This Row],[WeekNum]]</f>
        <v>W20</v>
      </c>
      <c r="J656" s="195" t="str">
        <f t="shared" si="21"/>
        <v>22-W20</v>
      </c>
      <c r="K656" s="11" t="s">
        <v>699</v>
      </c>
      <c r="L656" s="11"/>
      <c r="M656" s="11" t="s">
        <v>72</v>
      </c>
      <c r="N656" s="266" t="s">
        <v>369</v>
      </c>
      <c r="O656" s="266" t="s">
        <v>398</v>
      </c>
      <c r="P656" s="11" t="s">
        <v>399</v>
      </c>
      <c r="Q656" s="11" t="s">
        <v>421</v>
      </c>
      <c r="R656" s="11">
        <v>400</v>
      </c>
      <c r="S656" s="11">
        <v>314</v>
      </c>
      <c r="T656" s="11">
        <f>ABS(Table1[[#This Row],[Prod]]-Table1[[#This Row],[Planned]])</f>
        <v>86</v>
      </c>
      <c r="U656" s="213">
        <f>IF(ABS(Table1[[#This Row],[Prod]]-Table1[[#This Row],[Planned]])&gt;Table1[[#This Row],[Planned]],0,IF(Table1[[#This Row],[Planned]]=0,0,1-ABS(Table1[[#This Row],[Prod]]-Table1[[#This Row],[Planned]])/Table1[[#This Row],[Planned]]))</f>
        <v>0.78500000000000003</v>
      </c>
      <c r="V656" s="11"/>
      <c r="W656" s="11"/>
      <c r="X656" s="27">
        <v>300</v>
      </c>
      <c r="Y656" s="11">
        <f>Table1[[#This Row],[Prod]]</f>
        <v>314</v>
      </c>
      <c r="Z656" s="11">
        <f>ABS(Table1[[#This Row],[Prod2]]-Table1[[#This Row],[Plan Revised]])</f>
        <v>14</v>
      </c>
      <c r="AA656" s="213">
        <f>IF(ABS(Table1[[#This Row],[Prod2]]-Table1[[#This Row],[Plan Revised]])&gt;Table1[[#This Row],[Plan Revised]],0,IF(Table1[[#This Row],[Plan Revised]]=0,0,1-ABS(Table1[[#This Row],[Prod2]]-Table1[[#This Row],[Plan Revised]])/Table1[[#This Row],[Plan Revised]]))</f>
        <v>0.95333333333333337</v>
      </c>
      <c r="AB656" s="11"/>
      <c r="AC656" s="30"/>
      <c r="AD656"/>
      <c r="AF656"/>
    </row>
    <row r="657" spans="1:32">
      <c r="A657" s="15" t="str">
        <f>IF(Table1[Week]=WeekSel,"Yes","No")</f>
        <v>No</v>
      </c>
      <c r="B657" s="15" t="str">
        <f>IF((Table1[StartDate]&gt;=Date.GraphMin)*(Table1[StartDate]&lt;=Date.GraphMax)=1,"Yes","No")</f>
        <v>Yes</v>
      </c>
      <c r="C657" s="15" t="str">
        <f>IF(OR(Table1[[#This Row],[Site]]="FOOD MILLING",Table1[[#This Row],[Site]]="GODACO"), "No", "Yes")</f>
        <v>Yes</v>
      </c>
      <c r="D657" s="40">
        <f>MAX(DATE(Table1[Year],1,1),DATE(Table1[Year],1,1)-WEEKDAY(DATE(Table1[Year],1,1),2)+(Table1[WeekNum]-1)*7+1)</f>
        <v>44690</v>
      </c>
      <c r="E657" s="40">
        <f>MIN(DATE(Table1[Year]+1,1,0),DATE(Table1[Year],1,1)-WEEKDAY(DATE(Table1[Year],1,1),2)+Table1[WeekNum]*7)</f>
        <v>44696</v>
      </c>
      <c r="F657" s="15">
        <v>2022</v>
      </c>
      <c r="G657" s="15">
        <f t="shared" si="20"/>
        <v>5</v>
      </c>
      <c r="H657" s="15">
        <v>20</v>
      </c>
      <c r="I657" s="195" t="str">
        <f>"W" &amp;Table1[[#This Row],[WeekNum]]</f>
        <v>W20</v>
      </c>
      <c r="J657" s="195" t="str">
        <f t="shared" si="21"/>
        <v>22-W20</v>
      </c>
      <c r="K657" s="11" t="s">
        <v>700</v>
      </c>
      <c r="L657" s="11"/>
      <c r="M657" s="11" t="s">
        <v>72</v>
      </c>
      <c r="N657" s="266" t="s">
        <v>369</v>
      </c>
      <c r="O657" s="266" t="s">
        <v>398</v>
      </c>
      <c r="P657" s="11" t="s">
        <v>399</v>
      </c>
      <c r="Q657" s="11" t="s">
        <v>421</v>
      </c>
      <c r="R657" s="11">
        <v>3870</v>
      </c>
      <c r="S657" s="11">
        <v>4529</v>
      </c>
      <c r="T657" s="11">
        <f>ABS(Table1[[#This Row],[Prod]]-Table1[[#This Row],[Planned]])</f>
        <v>659</v>
      </c>
      <c r="U657" s="213">
        <f>IF(ABS(Table1[[#This Row],[Prod]]-Table1[[#This Row],[Planned]])&gt;Table1[[#This Row],[Planned]],0,IF(Table1[[#This Row],[Planned]]=0,0,1-ABS(Table1[[#This Row],[Prod]]-Table1[[#This Row],[Planned]])/Table1[[#This Row],[Planned]]))</f>
        <v>0.82971576227390176</v>
      </c>
      <c r="V657" s="11"/>
      <c r="W657" s="11"/>
      <c r="X657" s="27">
        <v>4510</v>
      </c>
      <c r="Y657" s="11">
        <f>Table1[[#This Row],[Prod]]</f>
        <v>4529</v>
      </c>
      <c r="Z657" s="11">
        <f>ABS(Table1[[#This Row],[Prod2]]-Table1[[#This Row],[Plan Revised]])</f>
        <v>19</v>
      </c>
      <c r="AA657" s="213">
        <f>IF(ABS(Table1[[#This Row],[Prod2]]-Table1[[#This Row],[Plan Revised]])&gt;Table1[[#This Row],[Plan Revised]],0,IF(Table1[[#This Row],[Plan Revised]]=0,0,1-ABS(Table1[[#This Row],[Prod2]]-Table1[[#This Row],[Plan Revised]])/Table1[[#This Row],[Plan Revised]]))</f>
        <v>0.99578713968957866</v>
      </c>
      <c r="AB657" s="11"/>
      <c r="AC657" s="30"/>
      <c r="AD657"/>
      <c r="AF657"/>
    </row>
    <row r="658" spans="1:32">
      <c r="A658" s="15" t="str">
        <f>IF(Table1[Week]=WeekSel,"Yes","No")</f>
        <v>No</v>
      </c>
      <c r="B658" s="15" t="str">
        <f>IF((Table1[StartDate]&gt;=Date.GraphMin)*(Table1[StartDate]&lt;=Date.GraphMax)=1,"Yes","No")</f>
        <v>Yes</v>
      </c>
      <c r="C658" s="15" t="str">
        <f>IF(OR(Table1[[#This Row],[Site]]="FOOD MILLING",Table1[[#This Row],[Site]]="GODACO"), "No", "Yes")</f>
        <v>Yes</v>
      </c>
      <c r="D658" s="40">
        <f>MAX(DATE(Table1[Year],1,1),DATE(Table1[Year],1,1)-WEEKDAY(DATE(Table1[Year],1,1),2)+(Table1[WeekNum]-1)*7+1)</f>
        <v>44690</v>
      </c>
      <c r="E658" s="40">
        <f>MIN(DATE(Table1[Year]+1,1,0),DATE(Table1[Year],1,1)-WEEKDAY(DATE(Table1[Year],1,1),2)+Table1[WeekNum]*7)</f>
        <v>44696</v>
      </c>
      <c r="F658" s="15">
        <v>2022</v>
      </c>
      <c r="G658" s="15">
        <f t="shared" si="20"/>
        <v>5</v>
      </c>
      <c r="H658" s="15">
        <v>20</v>
      </c>
      <c r="I658" s="195" t="str">
        <f>"W" &amp;Table1[[#This Row],[WeekNum]]</f>
        <v>W20</v>
      </c>
      <c r="J658" s="195" t="str">
        <f t="shared" si="21"/>
        <v>22-W20</v>
      </c>
      <c r="K658" s="11" t="s">
        <v>701</v>
      </c>
      <c r="L658" s="11"/>
      <c r="M658" s="11" t="s">
        <v>72</v>
      </c>
      <c r="N658" s="266" t="s">
        <v>369</v>
      </c>
      <c r="O658" s="266" t="s">
        <v>398</v>
      </c>
      <c r="P658" s="11" t="s">
        <v>399</v>
      </c>
      <c r="Q658" s="11" t="s">
        <v>421</v>
      </c>
      <c r="R658" s="11">
        <v>100</v>
      </c>
      <c r="S658" s="11">
        <v>158</v>
      </c>
      <c r="T658" s="11">
        <f>ABS(Table1[[#This Row],[Prod]]-Table1[[#This Row],[Planned]])</f>
        <v>58</v>
      </c>
      <c r="U658" s="213">
        <f>IF(ABS(Table1[[#This Row],[Prod]]-Table1[[#This Row],[Planned]])&gt;Table1[[#This Row],[Planned]],0,IF(Table1[[#This Row],[Planned]]=0,0,1-ABS(Table1[[#This Row],[Prod]]-Table1[[#This Row],[Planned]])/Table1[[#This Row],[Planned]]))</f>
        <v>0.42000000000000004</v>
      </c>
      <c r="V658" s="11"/>
      <c r="W658" s="11"/>
      <c r="X658" s="27">
        <v>170</v>
      </c>
      <c r="Y658" s="11">
        <f>Table1[[#This Row],[Prod]]</f>
        <v>158</v>
      </c>
      <c r="Z658" s="11">
        <f>ABS(Table1[[#This Row],[Prod2]]-Table1[[#This Row],[Plan Revised]])</f>
        <v>12</v>
      </c>
      <c r="AA658" s="213">
        <f>IF(ABS(Table1[[#This Row],[Prod2]]-Table1[[#This Row],[Plan Revised]])&gt;Table1[[#This Row],[Plan Revised]],0,IF(Table1[[#This Row],[Plan Revised]]=0,0,1-ABS(Table1[[#This Row],[Prod2]]-Table1[[#This Row],[Plan Revised]])/Table1[[#This Row],[Plan Revised]]))</f>
        <v>0.92941176470588238</v>
      </c>
      <c r="AB658" s="11"/>
      <c r="AC658" s="30"/>
      <c r="AD658"/>
      <c r="AF658"/>
    </row>
    <row r="659" spans="1:32">
      <c r="A659" s="15" t="str">
        <f>IF(Table1[Week]=WeekSel,"Yes","No")</f>
        <v>No</v>
      </c>
      <c r="B659" s="15" t="str">
        <f>IF((Table1[StartDate]&gt;=Date.GraphMin)*(Table1[StartDate]&lt;=Date.GraphMax)=1,"Yes","No")</f>
        <v>Yes</v>
      </c>
      <c r="C659" s="15" t="str">
        <f>IF(OR(Table1[[#This Row],[Site]]="FOOD MILLING",Table1[[#This Row],[Site]]="GODACO"), "No", "Yes")</f>
        <v>Yes</v>
      </c>
      <c r="D659" s="40">
        <f>MAX(DATE(Table1[Year],1,1),DATE(Table1[Year],1,1)-WEEKDAY(DATE(Table1[Year],1,1),2)+(Table1[WeekNum]-1)*7+1)</f>
        <v>44690</v>
      </c>
      <c r="E659" s="40">
        <f>MIN(DATE(Table1[Year]+1,1,0),DATE(Table1[Year],1,1)-WEEKDAY(DATE(Table1[Year],1,1),2)+Table1[WeekNum]*7)</f>
        <v>44696</v>
      </c>
      <c r="F659" s="15">
        <v>2022</v>
      </c>
      <c r="G659" s="15">
        <f t="shared" si="20"/>
        <v>5</v>
      </c>
      <c r="H659" s="15">
        <v>20</v>
      </c>
      <c r="I659" s="195" t="str">
        <f>"W" &amp;Table1[[#This Row],[WeekNum]]</f>
        <v>W20</v>
      </c>
      <c r="J659" s="195" t="str">
        <f t="shared" si="21"/>
        <v>22-W20</v>
      </c>
      <c r="K659" s="11" t="s">
        <v>702</v>
      </c>
      <c r="L659" s="11"/>
      <c r="M659" s="11" t="s">
        <v>72</v>
      </c>
      <c r="N659" s="266" t="s">
        <v>369</v>
      </c>
      <c r="O659" s="266" t="s">
        <v>398</v>
      </c>
      <c r="P659" s="11" t="s">
        <v>399</v>
      </c>
      <c r="Q659" s="11" t="s">
        <v>421</v>
      </c>
      <c r="R659" s="11">
        <v>100</v>
      </c>
      <c r="S659" s="11">
        <v>50.7</v>
      </c>
      <c r="T659" s="11">
        <f>ABS(Table1[[#This Row],[Prod]]-Table1[[#This Row],[Planned]])</f>
        <v>49.3</v>
      </c>
      <c r="U659" s="213">
        <f>IF(ABS(Table1[[#This Row],[Prod]]-Table1[[#This Row],[Planned]])&gt;Table1[[#This Row],[Planned]],0,IF(Table1[[#This Row],[Planned]]=0,0,1-ABS(Table1[[#This Row],[Prod]]-Table1[[#This Row],[Planned]])/Table1[[#This Row],[Planned]]))</f>
        <v>0.50700000000000001</v>
      </c>
      <c r="V659" s="11"/>
      <c r="W659" s="11"/>
      <c r="X659" s="27">
        <v>50</v>
      </c>
      <c r="Y659" s="11">
        <f>Table1[[#This Row],[Prod]]</f>
        <v>50.7</v>
      </c>
      <c r="Z659" s="11">
        <f>ABS(Table1[[#This Row],[Prod2]]-Table1[[#This Row],[Plan Revised]])</f>
        <v>0.70000000000000284</v>
      </c>
      <c r="AA659" s="213">
        <f>IF(ABS(Table1[[#This Row],[Prod2]]-Table1[[#This Row],[Plan Revised]])&gt;Table1[[#This Row],[Plan Revised]],0,IF(Table1[[#This Row],[Plan Revised]]=0,0,1-ABS(Table1[[#This Row],[Prod2]]-Table1[[#This Row],[Plan Revised]])/Table1[[#This Row],[Plan Revised]]))</f>
        <v>0.98599999999999999</v>
      </c>
      <c r="AB659" s="11"/>
      <c r="AC659" s="30"/>
      <c r="AD659"/>
      <c r="AF659"/>
    </row>
    <row r="660" spans="1:32">
      <c r="A660" s="15" t="str">
        <f>IF(Table1[Week]=WeekSel,"Yes","No")</f>
        <v>No</v>
      </c>
      <c r="B660" s="15" t="str">
        <f>IF((Table1[StartDate]&gt;=Date.GraphMin)*(Table1[StartDate]&lt;=Date.GraphMax)=1,"Yes","No")</f>
        <v>Yes</v>
      </c>
      <c r="C660" s="15" t="str">
        <f>IF(OR(Table1[[#This Row],[Site]]="FOOD MILLING",Table1[[#This Row],[Site]]="GODACO"), "No", "Yes")</f>
        <v>Yes</v>
      </c>
      <c r="D660" s="40">
        <f>MAX(DATE(Table1[Year],1,1),DATE(Table1[Year],1,1)-WEEKDAY(DATE(Table1[Year],1,1),2)+(Table1[WeekNum]-1)*7+1)</f>
        <v>44690</v>
      </c>
      <c r="E660" s="40">
        <f>MIN(DATE(Table1[Year]+1,1,0),DATE(Table1[Year],1,1)-WEEKDAY(DATE(Table1[Year],1,1),2)+Table1[WeekNum]*7)</f>
        <v>44696</v>
      </c>
      <c r="F660" s="15">
        <v>2022</v>
      </c>
      <c r="G660" s="15">
        <f t="shared" si="20"/>
        <v>5</v>
      </c>
      <c r="H660" s="15">
        <v>20</v>
      </c>
      <c r="I660" s="195" t="str">
        <f>"W" &amp;Table1[[#This Row],[WeekNum]]</f>
        <v>W20</v>
      </c>
      <c r="J660" s="195" t="str">
        <f t="shared" si="21"/>
        <v>22-W20</v>
      </c>
      <c r="K660" s="11" t="s">
        <v>703</v>
      </c>
      <c r="L660" s="11"/>
      <c r="M660" s="11" t="s">
        <v>72</v>
      </c>
      <c r="N660" s="266" t="s">
        <v>369</v>
      </c>
      <c r="O660" s="266" t="s">
        <v>398</v>
      </c>
      <c r="P660" s="11" t="s">
        <v>399</v>
      </c>
      <c r="Q660" s="11" t="s">
        <v>421</v>
      </c>
      <c r="R660" s="11">
        <v>150</v>
      </c>
      <c r="S660" s="11">
        <v>101.4</v>
      </c>
      <c r="T660" s="11">
        <f>ABS(Table1[[#This Row],[Prod]]-Table1[[#This Row],[Planned]])</f>
        <v>48.599999999999994</v>
      </c>
      <c r="U660" s="213">
        <f>IF(ABS(Table1[[#This Row],[Prod]]-Table1[[#This Row],[Planned]])&gt;Table1[[#This Row],[Planned]],0,IF(Table1[[#This Row],[Planned]]=0,0,1-ABS(Table1[[#This Row],[Prod]]-Table1[[#This Row],[Planned]])/Table1[[#This Row],[Planned]]))</f>
        <v>0.67600000000000005</v>
      </c>
      <c r="V660" s="11"/>
      <c r="W660" s="11"/>
      <c r="X660" s="27">
        <v>100</v>
      </c>
      <c r="Y660" s="11">
        <f>Table1[[#This Row],[Prod]]</f>
        <v>101.4</v>
      </c>
      <c r="Z660" s="11">
        <f>ABS(Table1[[#This Row],[Prod2]]-Table1[[#This Row],[Plan Revised]])</f>
        <v>1.4000000000000057</v>
      </c>
      <c r="AA660" s="213">
        <f>IF(ABS(Table1[[#This Row],[Prod2]]-Table1[[#This Row],[Plan Revised]])&gt;Table1[[#This Row],[Plan Revised]],0,IF(Table1[[#This Row],[Plan Revised]]=0,0,1-ABS(Table1[[#This Row],[Prod2]]-Table1[[#This Row],[Plan Revised]])/Table1[[#This Row],[Plan Revised]]))</f>
        <v>0.98599999999999999</v>
      </c>
      <c r="AB660" s="11"/>
      <c r="AC660" s="30"/>
      <c r="AD660"/>
      <c r="AF660"/>
    </row>
    <row r="661" spans="1:32">
      <c r="A661" s="15" t="str">
        <f>IF(Table1[Week]=WeekSel,"Yes","No")</f>
        <v>No</v>
      </c>
      <c r="B661" s="15" t="str">
        <f>IF((Table1[StartDate]&gt;=Date.GraphMin)*(Table1[StartDate]&lt;=Date.GraphMax)=1,"Yes","No")</f>
        <v>Yes</v>
      </c>
      <c r="C661" s="15" t="str">
        <f>IF(OR(Table1[[#This Row],[Site]]="FOOD MILLING",Table1[[#This Row],[Site]]="GODACO"), "No", "Yes")</f>
        <v>Yes</v>
      </c>
      <c r="D661" s="40">
        <f>MAX(DATE(Table1[Year],1,1),DATE(Table1[Year],1,1)-WEEKDAY(DATE(Table1[Year],1,1),2)+(Table1[WeekNum]-1)*7+1)</f>
        <v>44690</v>
      </c>
      <c r="E661" s="40">
        <f>MIN(DATE(Table1[Year]+1,1,0),DATE(Table1[Year],1,1)-WEEKDAY(DATE(Table1[Year],1,1),2)+Table1[WeekNum]*7)</f>
        <v>44696</v>
      </c>
      <c r="F661" s="15">
        <v>2022</v>
      </c>
      <c r="G661" s="15">
        <f t="shared" si="20"/>
        <v>5</v>
      </c>
      <c r="H661" s="15">
        <v>20</v>
      </c>
      <c r="I661" s="195" t="str">
        <f>"W" &amp;Table1[[#This Row],[WeekNum]]</f>
        <v>W20</v>
      </c>
      <c r="J661" s="195" t="str">
        <f t="shared" si="21"/>
        <v>22-W20</v>
      </c>
      <c r="K661" s="11" t="s">
        <v>704</v>
      </c>
      <c r="L661" s="11"/>
      <c r="M661" s="11" t="s">
        <v>72</v>
      </c>
      <c r="N661" s="266" t="s">
        <v>369</v>
      </c>
      <c r="O661" s="266" t="s">
        <v>398</v>
      </c>
      <c r="P661" s="11" t="s">
        <v>399</v>
      </c>
      <c r="Q661" s="11" t="s">
        <v>421</v>
      </c>
      <c r="R661" s="11">
        <v>320</v>
      </c>
      <c r="S661" s="11">
        <v>303.7</v>
      </c>
      <c r="T661" s="11">
        <f>ABS(Table1[[#This Row],[Prod]]-Table1[[#This Row],[Planned]])</f>
        <v>16.300000000000011</v>
      </c>
      <c r="U661" s="213">
        <f>IF(ABS(Table1[[#This Row],[Prod]]-Table1[[#This Row],[Planned]])&gt;Table1[[#This Row],[Planned]],0,IF(Table1[[#This Row],[Planned]]=0,0,1-ABS(Table1[[#This Row],[Prod]]-Table1[[#This Row],[Planned]])/Table1[[#This Row],[Planned]]))</f>
        <v>0.94906249999999992</v>
      </c>
      <c r="V661" s="11"/>
      <c r="W661" s="11"/>
      <c r="X661" s="27">
        <v>270</v>
      </c>
      <c r="Y661" s="11">
        <f>Table1[[#This Row],[Prod]]</f>
        <v>303.7</v>
      </c>
      <c r="Z661" s="11">
        <f>ABS(Table1[[#This Row],[Prod2]]-Table1[[#This Row],[Plan Revised]])</f>
        <v>33.699999999999989</v>
      </c>
      <c r="AA661" s="213">
        <f>IF(ABS(Table1[[#This Row],[Prod2]]-Table1[[#This Row],[Plan Revised]])&gt;Table1[[#This Row],[Plan Revised]],0,IF(Table1[[#This Row],[Plan Revised]]=0,0,1-ABS(Table1[[#This Row],[Prod2]]-Table1[[#This Row],[Plan Revised]])/Table1[[#This Row],[Plan Revised]]))</f>
        <v>0.87518518518518529</v>
      </c>
      <c r="AB661" s="11"/>
      <c r="AC661" s="30"/>
      <c r="AD661"/>
      <c r="AF661"/>
    </row>
    <row r="662" spans="1:32">
      <c r="A662" s="15" t="str">
        <f>IF(Table1[Week]=WeekSel,"Yes","No")</f>
        <v>No</v>
      </c>
      <c r="B662" s="15" t="str">
        <f>IF((Table1[StartDate]&gt;=Date.GraphMin)*(Table1[StartDate]&lt;=Date.GraphMax)=1,"Yes","No")</f>
        <v>Yes</v>
      </c>
      <c r="C662" s="15" t="str">
        <f>IF(OR(Table1[[#This Row],[Site]]="FOOD MILLING",Table1[[#This Row],[Site]]="GODACO"), "No", "Yes")</f>
        <v>Yes</v>
      </c>
      <c r="D662" s="40">
        <f>MAX(DATE(Table1[Year],1,1),DATE(Table1[Year],1,1)-WEEKDAY(DATE(Table1[Year],1,1),2)+(Table1[WeekNum]-1)*7+1)</f>
        <v>44690</v>
      </c>
      <c r="E662" s="40">
        <f>MIN(DATE(Table1[Year]+1,1,0),DATE(Table1[Year],1,1)-WEEKDAY(DATE(Table1[Year],1,1),2)+Table1[WeekNum]*7)</f>
        <v>44696</v>
      </c>
      <c r="F662" s="15">
        <v>2022</v>
      </c>
      <c r="G662" s="15">
        <f t="shared" si="20"/>
        <v>5</v>
      </c>
      <c r="H662" s="15">
        <v>20</v>
      </c>
      <c r="I662" s="195" t="str">
        <f>"W" &amp;Table1[[#This Row],[WeekNum]]</f>
        <v>W20</v>
      </c>
      <c r="J662" s="195" t="str">
        <f t="shared" si="21"/>
        <v>22-W20</v>
      </c>
      <c r="K662" s="11" t="s">
        <v>705</v>
      </c>
      <c r="L662" s="11"/>
      <c r="M662" s="11" t="s">
        <v>72</v>
      </c>
      <c r="N662" s="266" t="s">
        <v>369</v>
      </c>
      <c r="O662" s="266" t="s">
        <v>398</v>
      </c>
      <c r="P662" s="11" t="s">
        <v>399</v>
      </c>
      <c r="Q662" s="11" t="s">
        <v>421</v>
      </c>
      <c r="R662" s="11">
        <v>400</v>
      </c>
      <c r="S662" s="11">
        <v>416</v>
      </c>
      <c r="T662" s="11">
        <f>ABS(Table1[[#This Row],[Prod]]-Table1[[#This Row],[Planned]])</f>
        <v>16</v>
      </c>
      <c r="U662" s="213">
        <f>IF(ABS(Table1[[#This Row],[Prod]]-Table1[[#This Row],[Planned]])&gt;Table1[[#This Row],[Planned]],0,IF(Table1[[#This Row],[Planned]]=0,0,1-ABS(Table1[[#This Row],[Prod]]-Table1[[#This Row],[Planned]])/Table1[[#This Row],[Planned]]))</f>
        <v>0.96</v>
      </c>
      <c r="V662" s="11"/>
      <c r="W662" s="11"/>
      <c r="X662" s="27">
        <v>390</v>
      </c>
      <c r="Y662" s="11">
        <f>Table1[[#This Row],[Prod]]</f>
        <v>416</v>
      </c>
      <c r="Z662" s="11">
        <f>ABS(Table1[[#This Row],[Prod2]]-Table1[[#This Row],[Plan Revised]])</f>
        <v>26</v>
      </c>
      <c r="AA662" s="213">
        <f>IF(ABS(Table1[[#This Row],[Prod2]]-Table1[[#This Row],[Plan Revised]])&gt;Table1[[#This Row],[Plan Revised]],0,IF(Table1[[#This Row],[Plan Revised]]=0,0,1-ABS(Table1[[#This Row],[Prod2]]-Table1[[#This Row],[Plan Revised]])/Table1[[#This Row],[Plan Revised]]))</f>
        <v>0.93333333333333335</v>
      </c>
      <c r="AB662" s="11"/>
      <c r="AC662" s="30"/>
      <c r="AD662"/>
      <c r="AF662"/>
    </row>
    <row r="663" spans="1:32">
      <c r="A663" s="15" t="str">
        <f>IF(Table1[Week]=WeekSel,"Yes","No")</f>
        <v>No</v>
      </c>
      <c r="B663" s="15" t="str">
        <f>IF((Table1[StartDate]&gt;=Date.GraphMin)*(Table1[StartDate]&lt;=Date.GraphMax)=1,"Yes","No")</f>
        <v>Yes</v>
      </c>
      <c r="C663" s="15" t="str">
        <f>IF(OR(Table1[[#This Row],[Site]]="FOOD MILLING",Table1[[#This Row],[Site]]="GODACO"), "No", "Yes")</f>
        <v>Yes</v>
      </c>
      <c r="D663" s="40">
        <f>MAX(DATE(Table1[Year],1,1),DATE(Table1[Year],1,1)-WEEKDAY(DATE(Table1[Year],1,1),2)+(Table1[WeekNum]-1)*7+1)</f>
        <v>44690</v>
      </c>
      <c r="E663" s="40">
        <f>MIN(DATE(Table1[Year]+1,1,0),DATE(Table1[Year],1,1)-WEEKDAY(DATE(Table1[Year],1,1),2)+Table1[WeekNum]*7)</f>
        <v>44696</v>
      </c>
      <c r="F663" s="15">
        <v>2022</v>
      </c>
      <c r="G663" s="15">
        <f t="shared" si="20"/>
        <v>5</v>
      </c>
      <c r="H663" s="15">
        <v>20</v>
      </c>
      <c r="I663" s="195" t="str">
        <f>"W" &amp;Table1[[#This Row],[WeekNum]]</f>
        <v>W20</v>
      </c>
      <c r="J663" s="195" t="str">
        <f t="shared" si="21"/>
        <v>22-W20</v>
      </c>
      <c r="K663" s="11" t="s">
        <v>706</v>
      </c>
      <c r="L663" s="11"/>
      <c r="M663" s="11" t="s">
        <v>72</v>
      </c>
      <c r="N663" s="266" t="s">
        <v>369</v>
      </c>
      <c r="O663" s="266" t="s">
        <v>398</v>
      </c>
      <c r="P663" s="11" t="s">
        <v>399</v>
      </c>
      <c r="Q663" s="11" t="s">
        <v>421</v>
      </c>
      <c r="R663" s="11">
        <v>0</v>
      </c>
      <c r="S663" s="11">
        <v>0</v>
      </c>
      <c r="T663" s="11">
        <f>ABS(Table1[[#This Row],[Prod]]-Table1[[#This Row],[Planned]])</f>
        <v>0</v>
      </c>
      <c r="U663" s="213">
        <f>IF(ABS(Table1[[#This Row],[Prod]]-Table1[[#This Row],[Planned]])&gt;Table1[[#This Row],[Planned]],0,IF(Table1[[#This Row],[Planned]]=0,0,1-ABS(Table1[[#This Row],[Prod]]-Table1[[#This Row],[Planned]])/Table1[[#This Row],[Planned]]))</f>
        <v>0</v>
      </c>
      <c r="V663" s="11"/>
      <c r="W663" s="11"/>
      <c r="X663" s="27">
        <v>0</v>
      </c>
      <c r="Y663" s="11">
        <f>Table1[[#This Row],[Prod]]</f>
        <v>0</v>
      </c>
      <c r="Z663" s="11">
        <f>ABS(Table1[[#This Row],[Prod2]]-Table1[[#This Row],[Plan Revised]])</f>
        <v>0</v>
      </c>
      <c r="AA663" s="213">
        <f>IF(ABS(Table1[[#This Row],[Prod2]]-Table1[[#This Row],[Plan Revised]])&gt;Table1[[#This Row],[Plan Revised]],0,IF(Table1[[#This Row],[Plan Revised]]=0,0,1-ABS(Table1[[#This Row],[Prod2]]-Table1[[#This Row],[Plan Revised]])/Table1[[#This Row],[Plan Revised]]))</f>
        <v>0</v>
      </c>
      <c r="AB663" s="11"/>
      <c r="AC663" s="30"/>
      <c r="AD663"/>
      <c r="AF663"/>
    </row>
    <row r="664" spans="1:32">
      <c r="A664" s="15" t="str">
        <f>IF(Table1[Week]=WeekSel,"Yes","No")</f>
        <v>No</v>
      </c>
      <c r="B664" s="15" t="str">
        <f>IF((Table1[StartDate]&gt;=Date.GraphMin)*(Table1[StartDate]&lt;=Date.GraphMax)=1,"Yes","No")</f>
        <v>Yes</v>
      </c>
      <c r="C664" s="15" t="str">
        <f>IF(OR(Table1[[#This Row],[Site]]="FOOD MILLING",Table1[[#This Row],[Site]]="GODACO"), "No", "Yes")</f>
        <v>Yes</v>
      </c>
      <c r="D664" s="40">
        <f>MAX(DATE(Table1[Year],1,1),DATE(Table1[Year],1,1)-WEEKDAY(DATE(Table1[Year],1,1),2)+(Table1[WeekNum]-1)*7+1)</f>
        <v>44690</v>
      </c>
      <c r="E664" s="40">
        <f>MIN(DATE(Table1[Year]+1,1,0),DATE(Table1[Year],1,1)-WEEKDAY(DATE(Table1[Year],1,1),2)+Table1[WeekNum]*7)</f>
        <v>44696</v>
      </c>
      <c r="F664" s="15">
        <v>2022</v>
      </c>
      <c r="G664" s="15">
        <f t="shared" si="20"/>
        <v>5</v>
      </c>
      <c r="H664" s="15">
        <v>20</v>
      </c>
      <c r="I664" s="195" t="str">
        <f>"W" &amp;Table1[[#This Row],[WeekNum]]</f>
        <v>W20</v>
      </c>
      <c r="J664" s="195" t="str">
        <f t="shared" si="21"/>
        <v>22-W20</v>
      </c>
      <c r="K664" s="11" t="s">
        <v>707</v>
      </c>
      <c r="L664" s="11"/>
      <c r="M664" s="11" t="s">
        <v>72</v>
      </c>
      <c r="N664" s="266" t="s">
        <v>369</v>
      </c>
      <c r="O664" s="266" t="s">
        <v>395</v>
      </c>
      <c r="P664" s="11" t="s">
        <v>396</v>
      </c>
      <c r="Q664" s="11" t="s">
        <v>421</v>
      </c>
      <c r="R664" s="11">
        <v>800</v>
      </c>
      <c r="S664" s="11">
        <v>907</v>
      </c>
      <c r="T664" s="11">
        <f>ABS(Table1[[#This Row],[Prod]]-Table1[[#This Row],[Planned]])</f>
        <v>107</v>
      </c>
      <c r="U664" s="213">
        <f>IF(ABS(Table1[[#This Row],[Prod]]-Table1[[#This Row],[Planned]])&gt;Table1[[#This Row],[Planned]],0,IF(Table1[[#This Row],[Planned]]=0,0,1-ABS(Table1[[#This Row],[Prod]]-Table1[[#This Row],[Planned]])/Table1[[#This Row],[Planned]]))</f>
        <v>0.86624999999999996</v>
      </c>
      <c r="V664" s="11"/>
      <c r="W664" s="11"/>
      <c r="X664" s="27">
        <v>900</v>
      </c>
      <c r="Y664" s="11">
        <f>Table1[[#This Row],[Prod]]</f>
        <v>907</v>
      </c>
      <c r="Z664" s="11">
        <f>ABS(Table1[[#This Row],[Prod2]]-Table1[[#This Row],[Plan Revised]])</f>
        <v>7</v>
      </c>
      <c r="AA664" s="213">
        <f>IF(ABS(Table1[[#This Row],[Prod2]]-Table1[[#This Row],[Plan Revised]])&gt;Table1[[#This Row],[Plan Revised]],0,IF(Table1[[#This Row],[Plan Revised]]=0,0,1-ABS(Table1[[#This Row],[Prod2]]-Table1[[#This Row],[Plan Revised]])/Table1[[#This Row],[Plan Revised]]))</f>
        <v>0.99222222222222223</v>
      </c>
      <c r="AB664" s="11"/>
      <c r="AC664" s="30"/>
      <c r="AD664"/>
      <c r="AF664"/>
    </row>
    <row r="665" spans="1:32">
      <c r="A665" s="15" t="str">
        <f>IF(Table1[Week]=WeekSel,"Yes","No")</f>
        <v>No</v>
      </c>
      <c r="B665" s="15" t="str">
        <f>IF((Table1[StartDate]&gt;=Date.GraphMin)*(Table1[StartDate]&lt;=Date.GraphMax)=1,"Yes","No")</f>
        <v>Yes</v>
      </c>
      <c r="C665" s="15" t="str">
        <f>IF(OR(Table1[[#This Row],[Site]]="FOOD MILLING",Table1[[#This Row],[Site]]="GODACO"), "No", "Yes")</f>
        <v>Yes</v>
      </c>
      <c r="D665" s="40">
        <f>MAX(DATE(Table1[Year],1,1),DATE(Table1[Year],1,1)-WEEKDAY(DATE(Table1[Year],1,1),2)+(Table1[WeekNum]-1)*7+1)</f>
        <v>44690</v>
      </c>
      <c r="E665" s="40">
        <f>MIN(DATE(Table1[Year]+1,1,0),DATE(Table1[Year],1,1)-WEEKDAY(DATE(Table1[Year],1,1),2)+Table1[WeekNum]*7)</f>
        <v>44696</v>
      </c>
      <c r="F665" s="15">
        <v>2022</v>
      </c>
      <c r="G665" s="15">
        <f t="shared" si="20"/>
        <v>5</v>
      </c>
      <c r="H665" s="15">
        <v>20</v>
      </c>
      <c r="I665" s="195" t="str">
        <f>"W" &amp;Table1[[#This Row],[WeekNum]]</f>
        <v>W20</v>
      </c>
      <c r="J665" s="195" t="str">
        <f t="shared" si="21"/>
        <v>22-W20</v>
      </c>
      <c r="K665" s="11" t="s">
        <v>708</v>
      </c>
      <c r="L665" s="11"/>
      <c r="M665" s="11" t="s">
        <v>72</v>
      </c>
      <c r="N665" s="266" t="s">
        <v>369</v>
      </c>
      <c r="O665" s="266" t="s">
        <v>395</v>
      </c>
      <c r="P665" s="11" t="s">
        <v>396</v>
      </c>
      <c r="Q665" s="11" t="s">
        <v>421</v>
      </c>
      <c r="R665" s="11">
        <v>250</v>
      </c>
      <c r="S665" s="11">
        <v>255</v>
      </c>
      <c r="T665" s="11">
        <f>ABS(Table1[[#This Row],[Prod]]-Table1[[#This Row],[Planned]])</f>
        <v>5</v>
      </c>
      <c r="U665" s="213">
        <f>IF(ABS(Table1[[#This Row],[Prod]]-Table1[[#This Row],[Planned]])&gt;Table1[[#This Row],[Planned]],0,IF(Table1[[#This Row],[Planned]]=0,0,1-ABS(Table1[[#This Row],[Prod]]-Table1[[#This Row],[Planned]])/Table1[[#This Row],[Planned]]))</f>
        <v>0.98</v>
      </c>
      <c r="V665" s="11"/>
      <c r="W665" s="11"/>
      <c r="X665" s="27">
        <v>250</v>
      </c>
      <c r="Y665" s="11">
        <f>Table1[[#This Row],[Prod]]</f>
        <v>255</v>
      </c>
      <c r="Z665" s="11">
        <f>ABS(Table1[[#This Row],[Prod2]]-Table1[[#This Row],[Plan Revised]])</f>
        <v>5</v>
      </c>
      <c r="AA665" s="213">
        <f>IF(ABS(Table1[[#This Row],[Prod2]]-Table1[[#This Row],[Plan Revised]])&gt;Table1[[#This Row],[Plan Revised]],0,IF(Table1[[#This Row],[Plan Revised]]=0,0,1-ABS(Table1[[#This Row],[Prod2]]-Table1[[#This Row],[Plan Revised]])/Table1[[#This Row],[Plan Revised]]))</f>
        <v>0.98</v>
      </c>
      <c r="AB665" s="11"/>
      <c r="AC665" s="30"/>
      <c r="AD665"/>
      <c r="AF665"/>
    </row>
    <row r="666" spans="1:32">
      <c r="A666" s="15" t="str">
        <f>IF(Table1[Week]=WeekSel,"Yes","No")</f>
        <v>No</v>
      </c>
      <c r="B666" s="15" t="str">
        <f>IF((Table1[StartDate]&gt;=Date.GraphMin)*(Table1[StartDate]&lt;=Date.GraphMax)=1,"Yes","No")</f>
        <v>Yes</v>
      </c>
      <c r="C666" s="15" t="str">
        <f>IF(OR(Table1[[#This Row],[Site]]="FOOD MILLING",Table1[[#This Row],[Site]]="GODACO"), "No", "Yes")</f>
        <v>Yes</v>
      </c>
      <c r="D666" s="40">
        <f>MAX(DATE(Table1[Year],1,1),DATE(Table1[Year],1,1)-WEEKDAY(DATE(Table1[Year],1,1),2)+(Table1[WeekNum]-1)*7+1)</f>
        <v>44690</v>
      </c>
      <c r="E666" s="40">
        <f>MIN(DATE(Table1[Year]+1,1,0),DATE(Table1[Year],1,1)-WEEKDAY(DATE(Table1[Year],1,1),2)+Table1[WeekNum]*7)</f>
        <v>44696</v>
      </c>
      <c r="F666" s="15">
        <v>2022</v>
      </c>
      <c r="G666" s="15">
        <f t="shared" si="20"/>
        <v>5</v>
      </c>
      <c r="H666" s="15">
        <v>20</v>
      </c>
      <c r="I666" s="195" t="str">
        <f>"W" &amp;Table1[[#This Row],[WeekNum]]</f>
        <v>W20</v>
      </c>
      <c r="J666" s="195" t="str">
        <f t="shared" si="21"/>
        <v>22-W20</v>
      </c>
      <c r="K666" s="11" t="s">
        <v>709</v>
      </c>
      <c r="L666" s="11"/>
      <c r="M666" s="11" t="s">
        <v>72</v>
      </c>
      <c r="N666" s="266" t="s">
        <v>369</v>
      </c>
      <c r="O666" s="266" t="s">
        <v>395</v>
      </c>
      <c r="P666" s="11" t="s">
        <v>396</v>
      </c>
      <c r="Q666" s="11" t="s">
        <v>421</v>
      </c>
      <c r="R666" s="11">
        <v>5200</v>
      </c>
      <c r="S666" s="11">
        <v>6526</v>
      </c>
      <c r="T666" s="11">
        <f>ABS(Table1[[#This Row],[Prod]]-Table1[[#This Row],[Planned]])</f>
        <v>1326</v>
      </c>
      <c r="U666" s="213">
        <f>IF(ABS(Table1[[#This Row],[Prod]]-Table1[[#This Row],[Planned]])&gt;Table1[[#This Row],[Planned]],0,IF(Table1[[#This Row],[Planned]]=0,0,1-ABS(Table1[[#This Row],[Prod]]-Table1[[#This Row],[Planned]])/Table1[[#This Row],[Planned]]))</f>
        <v>0.745</v>
      </c>
      <c r="V666" s="11"/>
      <c r="W666" s="11"/>
      <c r="X666" s="27">
        <v>6200</v>
      </c>
      <c r="Y666" s="11">
        <f>Table1[[#This Row],[Prod]]</f>
        <v>6526</v>
      </c>
      <c r="Z666" s="11">
        <f>ABS(Table1[[#This Row],[Prod2]]-Table1[[#This Row],[Plan Revised]])</f>
        <v>326</v>
      </c>
      <c r="AA666" s="213">
        <f>IF(ABS(Table1[[#This Row],[Prod2]]-Table1[[#This Row],[Plan Revised]])&gt;Table1[[#This Row],[Plan Revised]],0,IF(Table1[[#This Row],[Plan Revised]]=0,0,1-ABS(Table1[[#This Row],[Prod2]]-Table1[[#This Row],[Plan Revised]])/Table1[[#This Row],[Plan Revised]]))</f>
        <v>0.94741935483870965</v>
      </c>
      <c r="AB666" s="11"/>
      <c r="AC666" s="30"/>
      <c r="AD666"/>
      <c r="AF666"/>
    </row>
    <row r="667" spans="1:32">
      <c r="A667" s="15" t="str">
        <f>IF(Table1[Week]=WeekSel,"Yes","No")</f>
        <v>No</v>
      </c>
      <c r="B667" s="15" t="str">
        <f>IF((Table1[StartDate]&gt;=Date.GraphMin)*(Table1[StartDate]&lt;=Date.GraphMax)=1,"Yes","No")</f>
        <v>Yes</v>
      </c>
      <c r="C667" s="15" t="str">
        <f>IF(OR(Table1[[#This Row],[Site]]="FOOD MILLING",Table1[[#This Row],[Site]]="GODACO"), "No", "Yes")</f>
        <v>Yes</v>
      </c>
      <c r="D667" s="40">
        <f>MAX(DATE(Table1[Year],1,1),DATE(Table1[Year],1,1)-WEEKDAY(DATE(Table1[Year],1,1),2)+(Table1[WeekNum]-1)*7+1)</f>
        <v>44690</v>
      </c>
      <c r="E667" s="40">
        <f>MIN(DATE(Table1[Year]+1,1,0),DATE(Table1[Year],1,1)-WEEKDAY(DATE(Table1[Year],1,1),2)+Table1[WeekNum]*7)</f>
        <v>44696</v>
      </c>
      <c r="F667" s="15">
        <v>2022</v>
      </c>
      <c r="G667" s="15">
        <f t="shared" si="20"/>
        <v>5</v>
      </c>
      <c r="H667" s="15">
        <v>20</v>
      </c>
      <c r="I667" s="195" t="str">
        <f>"W" &amp;Table1[[#This Row],[WeekNum]]</f>
        <v>W20</v>
      </c>
      <c r="J667" s="195" t="str">
        <f t="shared" si="21"/>
        <v>22-W20</v>
      </c>
      <c r="K667" s="11" t="s">
        <v>710</v>
      </c>
      <c r="L667" s="11"/>
      <c r="M667" s="11" t="s">
        <v>72</v>
      </c>
      <c r="N667" s="266" t="s">
        <v>369</v>
      </c>
      <c r="O667" s="266" t="s">
        <v>395</v>
      </c>
      <c r="P667" s="11" t="s">
        <v>396</v>
      </c>
      <c r="Q667" s="11" t="s">
        <v>421</v>
      </c>
      <c r="R667" s="11">
        <v>1000</v>
      </c>
      <c r="S667" s="11">
        <v>1860</v>
      </c>
      <c r="T667" s="11">
        <f>ABS(Table1[[#This Row],[Prod]]-Table1[[#This Row],[Planned]])</f>
        <v>860</v>
      </c>
      <c r="U667" s="213">
        <f>IF(ABS(Table1[[#This Row],[Prod]]-Table1[[#This Row],[Planned]])&gt;Table1[[#This Row],[Planned]],0,IF(Table1[[#This Row],[Planned]]=0,0,1-ABS(Table1[[#This Row],[Prod]]-Table1[[#This Row],[Planned]])/Table1[[#This Row],[Planned]]))</f>
        <v>0.14000000000000001</v>
      </c>
      <c r="V667" s="11"/>
      <c r="W667" s="11"/>
      <c r="X667" s="27">
        <v>0</v>
      </c>
      <c r="Y667" s="11">
        <f>Table1[[#This Row],[Prod]]</f>
        <v>1860</v>
      </c>
      <c r="Z667" s="11">
        <f>ABS(Table1[[#This Row],[Prod2]]-Table1[[#This Row],[Plan Revised]])</f>
        <v>1860</v>
      </c>
      <c r="AA667" s="213">
        <f>IF(ABS(Table1[[#This Row],[Prod2]]-Table1[[#This Row],[Plan Revised]])&gt;Table1[[#This Row],[Plan Revised]],0,IF(Table1[[#This Row],[Plan Revised]]=0,0,1-ABS(Table1[[#This Row],[Prod2]]-Table1[[#This Row],[Plan Revised]])/Table1[[#This Row],[Plan Revised]]))</f>
        <v>0</v>
      </c>
      <c r="AB667" s="11"/>
      <c r="AC667" s="30"/>
      <c r="AD667"/>
      <c r="AF667"/>
    </row>
    <row r="668" spans="1:32">
      <c r="A668" s="15" t="str">
        <f>IF(Table1[Week]=WeekSel,"Yes","No")</f>
        <v>No</v>
      </c>
      <c r="B668" s="15" t="str">
        <f>IF((Table1[StartDate]&gt;=Date.GraphMin)*(Table1[StartDate]&lt;=Date.GraphMax)=1,"Yes","No")</f>
        <v>Yes</v>
      </c>
      <c r="C668" s="15" t="str">
        <f>IF(OR(Table1[[#This Row],[Site]]="FOOD MILLING",Table1[[#This Row],[Site]]="GODACO"), "No", "Yes")</f>
        <v>Yes</v>
      </c>
      <c r="D668" s="40">
        <f>MAX(DATE(Table1[Year],1,1),DATE(Table1[Year],1,1)-WEEKDAY(DATE(Table1[Year],1,1),2)+(Table1[WeekNum]-1)*7+1)</f>
        <v>44690</v>
      </c>
      <c r="E668" s="40">
        <f>MIN(DATE(Table1[Year]+1,1,0),DATE(Table1[Year],1,1)-WEEKDAY(DATE(Table1[Year],1,1),2)+Table1[WeekNum]*7)</f>
        <v>44696</v>
      </c>
      <c r="F668" s="15">
        <v>2022</v>
      </c>
      <c r="G668" s="15">
        <f t="shared" si="20"/>
        <v>5</v>
      </c>
      <c r="H668" s="15">
        <v>20</v>
      </c>
      <c r="I668" s="195" t="str">
        <f>"W" &amp;Table1[[#This Row],[WeekNum]]</f>
        <v>W20</v>
      </c>
      <c r="J668" s="195" t="str">
        <f t="shared" si="21"/>
        <v>22-W20</v>
      </c>
      <c r="K668" s="11" t="s">
        <v>711</v>
      </c>
      <c r="L668" s="11"/>
      <c r="M668" s="11" t="s">
        <v>72</v>
      </c>
      <c r="N668" s="266" t="s">
        <v>369</v>
      </c>
      <c r="O668" s="266" t="s">
        <v>400</v>
      </c>
      <c r="P668" s="11" t="s">
        <v>401</v>
      </c>
      <c r="Q668" s="11" t="s">
        <v>421</v>
      </c>
      <c r="R668" s="11">
        <v>800</v>
      </c>
      <c r="S668" s="11">
        <v>785</v>
      </c>
      <c r="T668" s="11">
        <f>ABS(Table1[[#This Row],[Prod]]-Table1[[#This Row],[Planned]])</f>
        <v>15</v>
      </c>
      <c r="U668" s="213">
        <f>IF(ABS(Table1[[#This Row],[Prod]]-Table1[[#This Row],[Planned]])&gt;Table1[[#This Row],[Planned]],0,IF(Table1[[#This Row],[Planned]]=0,0,1-ABS(Table1[[#This Row],[Prod]]-Table1[[#This Row],[Planned]])/Table1[[#This Row],[Planned]]))</f>
        <v>0.98124999999999996</v>
      </c>
      <c r="V668" s="11"/>
      <c r="W668" s="11"/>
      <c r="X668" s="27">
        <v>800</v>
      </c>
      <c r="Y668" s="11">
        <f>Table1[[#This Row],[Prod]]</f>
        <v>785</v>
      </c>
      <c r="Z668" s="11">
        <f>ABS(Table1[[#This Row],[Prod2]]-Table1[[#This Row],[Plan Revised]])</f>
        <v>15</v>
      </c>
      <c r="AA668" s="213">
        <f>IF(ABS(Table1[[#This Row],[Prod2]]-Table1[[#This Row],[Plan Revised]])&gt;Table1[[#This Row],[Plan Revised]],0,IF(Table1[[#This Row],[Plan Revised]]=0,0,1-ABS(Table1[[#This Row],[Prod2]]-Table1[[#This Row],[Plan Revised]])/Table1[[#This Row],[Plan Revised]]))</f>
        <v>0.98124999999999996</v>
      </c>
      <c r="AB668" s="11"/>
      <c r="AC668" s="30"/>
      <c r="AD668"/>
      <c r="AF668"/>
    </row>
    <row r="669" spans="1:32">
      <c r="A669" s="15" t="str">
        <f>IF(Table1[Week]=WeekSel,"Yes","No")</f>
        <v>No</v>
      </c>
      <c r="B669" s="15" t="str">
        <f>IF((Table1[StartDate]&gt;=Date.GraphMin)*(Table1[StartDate]&lt;=Date.GraphMax)=1,"Yes","No")</f>
        <v>Yes</v>
      </c>
      <c r="C669" s="15" t="str">
        <f>IF(OR(Table1[[#This Row],[Site]]="FOOD MILLING",Table1[[#This Row],[Site]]="GODACO"), "No", "Yes")</f>
        <v>Yes</v>
      </c>
      <c r="D669" s="40">
        <f>MAX(DATE(Table1[Year],1,1),DATE(Table1[Year],1,1)-WEEKDAY(DATE(Table1[Year],1,1),2)+(Table1[WeekNum]-1)*7+1)</f>
        <v>44690</v>
      </c>
      <c r="E669" s="40">
        <f>MIN(DATE(Table1[Year]+1,1,0),DATE(Table1[Year],1,1)-WEEKDAY(DATE(Table1[Year],1,1),2)+Table1[WeekNum]*7)</f>
        <v>44696</v>
      </c>
      <c r="F669" s="15">
        <v>2022</v>
      </c>
      <c r="G669" s="15">
        <f t="shared" si="20"/>
        <v>5</v>
      </c>
      <c r="H669" s="15">
        <v>20</v>
      </c>
      <c r="I669" s="195" t="str">
        <f>"W" &amp;Table1[[#This Row],[WeekNum]]</f>
        <v>W20</v>
      </c>
      <c r="J669" s="195" t="str">
        <f t="shared" si="21"/>
        <v>22-W20</v>
      </c>
      <c r="K669" s="11" t="s">
        <v>712</v>
      </c>
      <c r="L669" s="11"/>
      <c r="M669" s="11" t="s">
        <v>72</v>
      </c>
      <c r="N669" s="266" t="s">
        <v>369</v>
      </c>
      <c r="O669" s="266" t="s">
        <v>400</v>
      </c>
      <c r="P669" s="11" t="s">
        <v>401</v>
      </c>
      <c r="Q669" s="11" t="s">
        <v>421</v>
      </c>
      <c r="R669" s="11">
        <v>3000</v>
      </c>
      <c r="S669" s="11">
        <v>3441</v>
      </c>
      <c r="T669" s="11">
        <f>ABS(Table1[[#This Row],[Prod]]-Table1[[#This Row],[Planned]])</f>
        <v>441</v>
      </c>
      <c r="U669" s="213">
        <f>IF(ABS(Table1[[#This Row],[Prod]]-Table1[[#This Row],[Planned]])&gt;Table1[[#This Row],[Planned]],0,IF(Table1[[#This Row],[Planned]]=0,0,1-ABS(Table1[[#This Row],[Prod]]-Table1[[#This Row],[Planned]])/Table1[[#This Row],[Planned]]))</f>
        <v>0.85299999999999998</v>
      </c>
      <c r="V669" s="11"/>
      <c r="W669" s="11"/>
      <c r="X669" s="27">
        <v>3000</v>
      </c>
      <c r="Y669" s="11">
        <f>Table1[[#This Row],[Prod]]</f>
        <v>3441</v>
      </c>
      <c r="Z669" s="11">
        <f>ABS(Table1[[#This Row],[Prod2]]-Table1[[#This Row],[Plan Revised]])</f>
        <v>441</v>
      </c>
      <c r="AA669" s="213">
        <f>IF(ABS(Table1[[#This Row],[Prod2]]-Table1[[#This Row],[Plan Revised]])&gt;Table1[[#This Row],[Plan Revised]],0,IF(Table1[[#This Row],[Plan Revised]]=0,0,1-ABS(Table1[[#This Row],[Prod2]]-Table1[[#This Row],[Plan Revised]])/Table1[[#This Row],[Plan Revised]]))</f>
        <v>0.85299999999999998</v>
      </c>
      <c r="AB669" s="11"/>
      <c r="AC669" s="30"/>
      <c r="AD669"/>
      <c r="AF669"/>
    </row>
    <row r="670" spans="1:32">
      <c r="A670" s="15" t="str">
        <f>IF(Table1[Week]=WeekSel,"Yes","No")</f>
        <v>No</v>
      </c>
      <c r="B670" s="15" t="str">
        <f>IF((Table1[StartDate]&gt;=Date.GraphMin)*(Table1[StartDate]&lt;=Date.GraphMax)=1,"Yes","No")</f>
        <v>Yes</v>
      </c>
      <c r="C670" s="15" t="str">
        <f>IF(OR(Table1[[#This Row],[Site]]="FOOD MILLING",Table1[[#This Row],[Site]]="GODACO"), "No", "Yes")</f>
        <v>Yes</v>
      </c>
      <c r="D670" s="40">
        <f>MAX(DATE(Table1[Year],1,1),DATE(Table1[Year],1,1)-WEEKDAY(DATE(Table1[Year],1,1),2)+(Table1[WeekNum]-1)*7+1)</f>
        <v>44690</v>
      </c>
      <c r="E670" s="40">
        <f>MIN(DATE(Table1[Year]+1,1,0),DATE(Table1[Year],1,1)-WEEKDAY(DATE(Table1[Year],1,1),2)+Table1[WeekNum]*7)</f>
        <v>44696</v>
      </c>
      <c r="F670" s="15">
        <v>2022</v>
      </c>
      <c r="G670" s="15">
        <f t="shared" si="20"/>
        <v>5</v>
      </c>
      <c r="H670" s="15">
        <v>20</v>
      </c>
      <c r="I670" s="195" t="str">
        <f>"W" &amp;Table1[[#This Row],[WeekNum]]</f>
        <v>W20</v>
      </c>
      <c r="J670" s="195" t="str">
        <f t="shared" si="21"/>
        <v>22-W20</v>
      </c>
      <c r="K670" s="11" t="s">
        <v>437</v>
      </c>
      <c r="L670" s="11"/>
      <c r="M670" s="11" t="s">
        <v>72</v>
      </c>
      <c r="N670" s="266" t="s">
        <v>369</v>
      </c>
      <c r="O670" s="266" t="s">
        <v>374</v>
      </c>
      <c r="P670" s="11" t="s">
        <v>402</v>
      </c>
      <c r="Q670" s="11" t="s">
        <v>421</v>
      </c>
      <c r="R670" s="11">
        <v>0</v>
      </c>
      <c r="S670" s="11">
        <v>0</v>
      </c>
      <c r="T670" s="11">
        <f>ABS(Table1[[#This Row],[Prod]]-Table1[[#This Row],[Planned]])</f>
        <v>0</v>
      </c>
      <c r="U670" s="213">
        <f>IF(ABS(Table1[[#This Row],[Prod]]-Table1[[#This Row],[Planned]])&gt;Table1[[#This Row],[Planned]],0,IF(Table1[[#This Row],[Planned]]=0,0,1-ABS(Table1[[#This Row],[Prod]]-Table1[[#This Row],[Planned]])/Table1[[#This Row],[Planned]]))</f>
        <v>0</v>
      </c>
      <c r="V670" s="11"/>
      <c r="W670" s="11"/>
      <c r="X670" s="27">
        <v>0</v>
      </c>
      <c r="Y670" s="11">
        <f>Table1[[#This Row],[Prod]]</f>
        <v>0</v>
      </c>
      <c r="Z670" s="11">
        <f>ABS(Table1[[#This Row],[Prod2]]-Table1[[#This Row],[Plan Revised]])</f>
        <v>0</v>
      </c>
      <c r="AA670" s="213">
        <f>IF(ABS(Table1[[#This Row],[Prod2]]-Table1[[#This Row],[Plan Revised]])&gt;Table1[[#This Row],[Plan Revised]],0,IF(Table1[[#This Row],[Plan Revised]]=0,0,1-ABS(Table1[[#This Row],[Prod2]]-Table1[[#This Row],[Plan Revised]])/Table1[[#This Row],[Plan Revised]]))</f>
        <v>0</v>
      </c>
      <c r="AB670" s="11"/>
      <c r="AC670" s="30"/>
      <c r="AD670"/>
      <c r="AF670"/>
    </row>
    <row r="671" spans="1:32">
      <c r="A671" s="15" t="str">
        <f>IF(Table1[Week]=WeekSel,"Yes","No")</f>
        <v>No</v>
      </c>
      <c r="B671" s="15" t="str">
        <f>IF((Table1[StartDate]&gt;=Date.GraphMin)*(Table1[StartDate]&lt;=Date.GraphMax)=1,"Yes","No")</f>
        <v>Yes</v>
      </c>
      <c r="C671" s="15" t="str">
        <f>IF(OR(Table1[[#This Row],[Site]]="FOOD MILLING",Table1[[#This Row],[Site]]="GODACO"), "No", "Yes")</f>
        <v>Yes</v>
      </c>
      <c r="D671" s="40">
        <f>MAX(DATE(Table1[Year],1,1),DATE(Table1[Year],1,1)-WEEKDAY(DATE(Table1[Year],1,1),2)+(Table1[WeekNum]-1)*7+1)</f>
        <v>44690</v>
      </c>
      <c r="E671" s="40">
        <f>MIN(DATE(Table1[Year]+1,1,0),DATE(Table1[Year],1,1)-WEEKDAY(DATE(Table1[Year],1,1),2)+Table1[WeekNum]*7)</f>
        <v>44696</v>
      </c>
      <c r="F671" s="15">
        <v>2022</v>
      </c>
      <c r="G671" s="15">
        <f t="shared" si="20"/>
        <v>5</v>
      </c>
      <c r="H671" s="15">
        <v>20</v>
      </c>
      <c r="I671" s="195" t="str">
        <f>"W" &amp;Table1[[#This Row],[WeekNum]]</f>
        <v>W20</v>
      </c>
      <c r="J671" s="195" t="str">
        <f t="shared" si="21"/>
        <v>22-W20</v>
      </c>
      <c r="K671" s="11" t="s">
        <v>438</v>
      </c>
      <c r="L671" s="11"/>
      <c r="M671" s="11" t="s">
        <v>72</v>
      </c>
      <c r="N671" s="266" t="s">
        <v>369</v>
      </c>
      <c r="O671" s="266" t="s">
        <v>374</v>
      </c>
      <c r="P671" s="11" t="s">
        <v>402</v>
      </c>
      <c r="Q671" s="11" t="s">
        <v>421</v>
      </c>
      <c r="R671" s="11">
        <v>0</v>
      </c>
      <c r="S671" s="11">
        <v>0</v>
      </c>
      <c r="T671" s="11">
        <f>ABS(Table1[[#This Row],[Prod]]-Table1[[#This Row],[Planned]])</f>
        <v>0</v>
      </c>
      <c r="U671" s="213">
        <f>IF(ABS(Table1[[#This Row],[Prod]]-Table1[[#This Row],[Planned]])&gt;Table1[[#This Row],[Planned]],0,IF(Table1[[#This Row],[Planned]]=0,0,1-ABS(Table1[[#This Row],[Prod]]-Table1[[#This Row],[Planned]])/Table1[[#This Row],[Planned]]))</f>
        <v>0</v>
      </c>
      <c r="V671" s="11"/>
      <c r="W671" s="11"/>
      <c r="X671" s="27">
        <v>0</v>
      </c>
      <c r="Y671" s="11">
        <f>Table1[[#This Row],[Prod]]</f>
        <v>0</v>
      </c>
      <c r="Z671" s="11">
        <f>ABS(Table1[[#This Row],[Prod2]]-Table1[[#This Row],[Plan Revised]])</f>
        <v>0</v>
      </c>
      <c r="AA671" s="213">
        <f>IF(ABS(Table1[[#This Row],[Prod2]]-Table1[[#This Row],[Plan Revised]])&gt;Table1[[#This Row],[Plan Revised]],0,IF(Table1[[#This Row],[Plan Revised]]=0,0,1-ABS(Table1[[#This Row],[Prod2]]-Table1[[#This Row],[Plan Revised]])/Table1[[#This Row],[Plan Revised]]))</f>
        <v>0</v>
      </c>
      <c r="AB671" s="11"/>
      <c r="AC671" s="30"/>
      <c r="AD671"/>
      <c r="AF671"/>
    </row>
    <row r="672" spans="1:32">
      <c r="A672" s="15" t="str">
        <f>IF(Table1[Week]=WeekSel,"Yes","No")</f>
        <v>No</v>
      </c>
      <c r="B672" s="15" t="str">
        <f>IF((Table1[StartDate]&gt;=Date.GraphMin)*(Table1[StartDate]&lt;=Date.GraphMax)=1,"Yes","No")</f>
        <v>Yes</v>
      </c>
      <c r="C672" s="15" t="str">
        <f>IF(OR(Table1[[#This Row],[Site]]="FOOD MILLING",Table1[[#This Row],[Site]]="GODACO"), "No", "Yes")</f>
        <v>Yes</v>
      </c>
      <c r="D672" s="40">
        <f>MAX(DATE(Table1[Year],1,1),DATE(Table1[Year],1,1)-WEEKDAY(DATE(Table1[Year],1,1),2)+(Table1[WeekNum]-1)*7+1)</f>
        <v>44690</v>
      </c>
      <c r="E672" s="40">
        <f>MIN(DATE(Table1[Year]+1,1,0),DATE(Table1[Year],1,1)-WEEKDAY(DATE(Table1[Year],1,1),2)+Table1[WeekNum]*7)</f>
        <v>44696</v>
      </c>
      <c r="F672" s="15">
        <v>2022</v>
      </c>
      <c r="G672" s="15">
        <f t="shared" si="20"/>
        <v>5</v>
      </c>
      <c r="H672" s="15">
        <v>20</v>
      </c>
      <c r="I672" s="195" t="str">
        <f>"W" &amp;Table1[[#This Row],[WeekNum]]</f>
        <v>W20</v>
      </c>
      <c r="J672" s="195" t="str">
        <f t="shared" si="21"/>
        <v>22-W20</v>
      </c>
      <c r="K672" s="11" t="s">
        <v>439</v>
      </c>
      <c r="L672" s="11"/>
      <c r="M672" s="11" t="s">
        <v>72</v>
      </c>
      <c r="N672" s="266" t="s">
        <v>369</v>
      </c>
      <c r="O672" s="266" t="s">
        <v>374</v>
      </c>
      <c r="P672" s="11" t="s">
        <v>402</v>
      </c>
      <c r="Q672" s="11" t="s">
        <v>421</v>
      </c>
      <c r="R672" s="11">
        <v>0</v>
      </c>
      <c r="S672" s="11">
        <v>0</v>
      </c>
      <c r="T672" s="11">
        <f>ABS(Table1[[#This Row],[Prod]]-Table1[[#This Row],[Planned]])</f>
        <v>0</v>
      </c>
      <c r="U672" s="213">
        <f>IF(ABS(Table1[[#This Row],[Prod]]-Table1[[#This Row],[Planned]])&gt;Table1[[#This Row],[Planned]],0,IF(Table1[[#This Row],[Planned]]=0,0,1-ABS(Table1[[#This Row],[Prod]]-Table1[[#This Row],[Planned]])/Table1[[#This Row],[Planned]]))</f>
        <v>0</v>
      </c>
      <c r="V672" s="11"/>
      <c r="W672" s="11"/>
      <c r="X672" s="27">
        <v>0</v>
      </c>
      <c r="Y672" s="11">
        <f>Table1[[#This Row],[Prod]]</f>
        <v>0</v>
      </c>
      <c r="Z672" s="11">
        <f>ABS(Table1[[#This Row],[Prod2]]-Table1[[#This Row],[Plan Revised]])</f>
        <v>0</v>
      </c>
      <c r="AA672" s="213">
        <f>IF(ABS(Table1[[#This Row],[Prod2]]-Table1[[#This Row],[Plan Revised]])&gt;Table1[[#This Row],[Plan Revised]],0,IF(Table1[[#This Row],[Plan Revised]]=0,0,1-ABS(Table1[[#This Row],[Prod2]]-Table1[[#This Row],[Plan Revised]])/Table1[[#This Row],[Plan Revised]]))</f>
        <v>0</v>
      </c>
      <c r="AB672" s="11"/>
      <c r="AC672" s="30"/>
      <c r="AD672"/>
      <c r="AF672"/>
    </row>
    <row r="673" spans="1:32">
      <c r="A673" s="15" t="str">
        <f>IF(Table1[Week]=WeekSel,"Yes","No")</f>
        <v>No</v>
      </c>
      <c r="B673" s="15" t="str">
        <f>IF((Table1[StartDate]&gt;=Date.GraphMin)*(Table1[StartDate]&lt;=Date.GraphMax)=1,"Yes","No")</f>
        <v>Yes</v>
      </c>
      <c r="C673" s="15" t="str">
        <f>IF(OR(Table1[[#This Row],[Site]]="FOOD MILLING",Table1[[#This Row],[Site]]="GODACO"), "No", "Yes")</f>
        <v>Yes</v>
      </c>
      <c r="D673" s="40">
        <f>MAX(DATE(Table1[Year],1,1),DATE(Table1[Year],1,1)-WEEKDAY(DATE(Table1[Year],1,1),2)+(Table1[WeekNum]-1)*7+1)</f>
        <v>44690</v>
      </c>
      <c r="E673" s="40">
        <f>MIN(DATE(Table1[Year]+1,1,0),DATE(Table1[Year],1,1)-WEEKDAY(DATE(Table1[Year],1,1),2)+Table1[WeekNum]*7)</f>
        <v>44696</v>
      </c>
      <c r="F673" s="15">
        <v>2022</v>
      </c>
      <c r="G673" s="15">
        <f t="shared" si="20"/>
        <v>5</v>
      </c>
      <c r="H673" s="15">
        <v>20</v>
      </c>
      <c r="I673" s="195" t="str">
        <f>"W" &amp;Table1[[#This Row],[WeekNum]]</f>
        <v>W20</v>
      </c>
      <c r="J673" s="195" t="str">
        <f t="shared" si="21"/>
        <v>22-W20</v>
      </c>
      <c r="K673" s="11" t="s">
        <v>542</v>
      </c>
      <c r="L673" s="11"/>
      <c r="M673" s="11" t="s">
        <v>72</v>
      </c>
      <c r="N673" s="266" t="s">
        <v>369</v>
      </c>
      <c r="O673" s="266" t="s">
        <v>391</v>
      </c>
      <c r="P673" s="11" t="s">
        <v>402</v>
      </c>
      <c r="Q673" s="11" t="s">
        <v>421</v>
      </c>
      <c r="R673" s="11">
        <v>560</v>
      </c>
      <c r="S673" s="11">
        <v>587.52</v>
      </c>
      <c r="T673" s="11">
        <f>ABS(Table1[[#This Row],[Prod]]-Table1[[#This Row],[Planned]])</f>
        <v>27.519999999999982</v>
      </c>
      <c r="U673" s="213">
        <f>IF(ABS(Table1[[#This Row],[Prod]]-Table1[[#This Row],[Planned]])&gt;Table1[[#This Row],[Planned]],0,IF(Table1[[#This Row],[Planned]]=0,0,1-ABS(Table1[[#This Row],[Prod]]-Table1[[#This Row],[Planned]])/Table1[[#This Row],[Planned]]))</f>
        <v>0.95085714285714285</v>
      </c>
      <c r="V673" s="11"/>
      <c r="W673" s="11"/>
      <c r="X673" s="27">
        <v>560</v>
      </c>
      <c r="Y673" s="11">
        <f>Table1[[#This Row],[Prod]]</f>
        <v>587.52</v>
      </c>
      <c r="Z673" s="11">
        <f>ABS(Table1[[#This Row],[Prod2]]-Table1[[#This Row],[Plan Revised]])</f>
        <v>27.519999999999982</v>
      </c>
      <c r="AA673" s="213">
        <f>IF(ABS(Table1[[#This Row],[Prod2]]-Table1[[#This Row],[Plan Revised]])&gt;Table1[[#This Row],[Plan Revised]],0,IF(Table1[[#This Row],[Plan Revised]]=0,0,1-ABS(Table1[[#This Row],[Prod2]]-Table1[[#This Row],[Plan Revised]])/Table1[[#This Row],[Plan Revised]]))</f>
        <v>0.95085714285714285</v>
      </c>
      <c r="AB673" s="11"/>
      <c r="AC673" s="30"/>
      <c r="AD673"/>
      <c r="AF673"/>
    </row>
    <row r="674" spans="1:32">
      <c r="A674" s="15" t="str">
        <f>IF(Table1[Week]=WeekSel,"Yes","No")</f>
        <v>No</v>
      </c>
      <c r="B674" s="15" t="str">
        <f>IF((Table1[StartDate]&gt;=Date.GraphMin)*(Table1[StartDate]&lt;=Date.GraphMax)=1,"Yes","No")</f>
        <v>Yes</v>
      </c>
      <c r="C674" s="15" t="str">
        <f>IF(OR(Table1[[#This Row],[Site]]="FOOD MILLING",Table1[[#This Row],[Site]]="GODACO"), "No", "Yes")</f>
        <v>Yes</v>
      </c>
      <c r="D674" s="40">
        <f>MAX(DATE(Table1[Year],1,1),DATE(Table1[Year],1,1)-WEEKDAY(DATE(Table1[Year],1,1),2)+(Table1[WeekNum]-1)*7+1)</f>
        <v>44690</v>
      </c>
      <c r="E674" s="40">
        <f>MIN(DATE(Table1[Year]+1,1,0),DATE(Table1[Year],1,1)-WEEKDAY(DATE(Table1[Year],1,1),2)+Table1[WeekNum]*7)</f>
        <v>44696</v>
      </c>
      <c r="F674" s="15">
        <v>2022</v>
      </c>
      <c r="G674" s="15">
        <f t="shared" si="20"/>
        <v>5</v>
      </c>
      <c r="H674" s="15">
        <v>20</v>
      </c>
      <c r="I674" s="195" t="str">
        <f>"W" &amp;Table1[[#This Row],[WeekNum]]</f>
        <v>W20</v>
      </c>
      <c r="J674" s="195" t="str">
        <f t="shared" si="21"/>
        <v>22-W20</v>
      </c>
      <c r="K674" s="11" t="s">
        <v>499</v>
      </c>
      <c r="L674" s="11"/>
      <c r="M674" s="11" t="s">
        <v>72</v>
      </c>
      <c r="N674" s="11" t="s">
        <v>47</v>
      </c>
      <c r="O674" s="266" t="s">
        <v>403</v>
      </c>
      <c r="P674" s="11" t="s">
        <v>404</v>
      </c>
      <c r="Q674" s="11" t="s">
        <v>419</v>
      </c>
      <c r="R674" s="11">
        <v>700</v>
      </c>
      <c r="S674" s="11">
        <v>684.64</v>
      </c>
      <c r="T674" s="11">
        <f>ABS(Table1[[#This Row],[Prod]]-Table1[[#This Row],[Planned]])</f>
        <v>15.360000000000014</v>
      </c>
      <c r="U674" s="213">
        <f>IF(ABS(Table1[[#This Row],[Prod]]-Table1[[#This Row],[Planned]])&gt;Table1[[#This Row],[Planned]],0,IF(Table1[[#This Row],[Planned]]=0,0,1-ABS(Table1[[#This Row],[Prod]]-Table1[[#This Row],[Planned]])/Table1[[#This Row],[Planned]]))</f>
        <v>0.97805714285714285</v>
      </c>
      <c r="V674" s="11"/>
      <c r="W674" s="11"/>
      <c r="X674" s="27">
        <v>700</v>
      </c>
      <c r="Y674" s="11">
        <f>Table1[[#This Row],[Prod]]</f>
        <v>684.64</v>
      </c>
      <c r="Z674" s="11">
        <f>ABS(Table1[[#This Row],[Prod2]]-Table1[[#This Row],[Plan Revised]])</f>
        <v>15.360000000000014</v>
      </c>
      <c r="AA674" s="213">
        <f>IF(ABS(Table1[[#This Row],[Prod2]]-Table1[[#This Row],[Plan Revised]])&gt;Table1[[#This Row],[Plan Revised]],0,IF(Table1[[#This Row],[Plan Revised]]=0,0,1-ABS(Table1[[#This Row],[Prod2]]-Table1[[#This Row],[Plan Revised]])/Table1[[#This Row],[Plan Revised]]))</f>
        <v>0.97805714285714285</v>
      </c>
      <c r="AB674" s="11"/>
      <c r="AC674" s="30"/>
      <c r="AD674"/>
      <c r="AF674"/>
    </row>
    <row r="675" spans="1:32">
      <c r="A675" s="15" t="str">
        <f>IF(Table1[Week]=WeekSel,"Yes","No")</f>
        <v>No</v>
      </c>
      <c r="B675" s="15" t="str">
        <f>IF((Table1[StartDate]&gt;=Date.GraphMin)*(Table1[StartDate]&lt;=Date.GraphMax)=1,"Yes","No")</f>
        <v>Yes</v>
      </c>
      <c r="C675" s="15" t="str">
        <f>IF(OR(Table1[[#This Row],[Site]]="FOOD MILLING",Table1[[#This Row],[Site]]="GODACO"), "No", "Yes")</f>
        <v>Yes</v>
      </c>
      <c r="D675" s="40">
        <f>MAX(DATE(Table1[Year],1,1),DATE(Table1[Year],1,1)-WEEKDAY(DATE(Table1[Year],1,1),2)+(Table1[WeekNum]-1)*7+1)</f>
        <v>44690</v>
      </c>
      <c r="E675" s="40">
        <f>MIN(DATE(Table1[Year]+1,1,0),DATE(Table1[Year],1,1)-WEEKDAY(DATE(Table1[Year],1,1),2)+Table1[WeekNum]*7)</f>
        <v>44696</v>
      </c>
      <c r="F675" s="15">
        <v>2022</v>
      </c>
      <c r="G675" s="15">
        <f t="shared" si="20"/>
        <v>5</v>
      </c>
      <c r="H675" s="15">
        <v>20</v>
      </c>
      <c r="I675" s="195" t="str">
        <f>"W" &amp;Table1[[#This Row],[WeekNum]]</f>
        <v>W20</v>
      </c>
      <c r="J675" s="195" t="str">
        <f t="shared" si="21"/>
        <v>22-W20</v>
      </c>
      <c r="K675" s="11" t="s">
        <v>501</v>
      </c>
      <c r="L675" s="11"/>
      <c r="M675" s="11" t="s">
        <v>72</v>
      </c>
      <c r="N675" s="11" t="s">
        <v>47</v>
      </c>
      <c r="O675" s="266" t="s">
        <v>403</v>
      </c>
      <c r="P675" s="11" t="s">
        <v>404</v>
      </c>
      <c r="Q675" s="11" t="s">
        <v>419</v>
      </c>
      <c r="R675" s="11">
        <v>0</v>
      </c>
      <c r="S675" s="11">
        <v>0</v>
      </c>
      <c r="T675" s="11">
        <f>ABS(Table1[[#This Row],[Prod]]-Table1[[#This Row],[Planned]])</f>
        <v>0</v>
      </c>
      <c r="U675" s="213">
        <f>IF(ABS(Table1[[#This Row],[Prod]]-Table1[[#This Row],[Planned]])&gt;Table1[[#This Row],[Planned]],0,IF(Table1[[#This Row],[Planned]]=0,0,1-ABS(Table1[[#This Row],[Prod]]-Table1[[#This Row],[Planned]])/Table1[[#This Row],[Planned]]))</f>
        <v>0</v>
      </c>
      <c r="V675" s="11"/>
      <c r="W675" s="11"/>
      <c r="X675" s="27">
        <v>0</v>
      </c>
      <c r="Y675" s="11">
        <f>Table1[[#This Row],[Prod]]</f>
        <v>0</v>
      </c>
      <c r="Z675" s="11">
        <f>ABS(Table1[[#This Row],[Prod2]]-Table1[[#This Row],[Plan Revised]])</f>
        <v>0</v>
      </c>
      <c r="AA675" s="213">
        <f>IF(ABS(Table1[[#This Row],[Prod2]]-Table1[[#This Row],[Plan Revised]])&gt;Table1[[#This Row],[Plan Revised]],0,IF(Table1[[#This Row],[Plan Revised]]=0,0,1-ABS(Table1[[#This Row],[Prod2]]-Table1[[#This Row],[Plan Revised]])/Table1[[#This Row],[Plan Revised]]))</f>
        <v>0</v>
      </c>
      <c r="AB675" s="11"/>
      <c r="AC675" s="30"/>
      <c r="AD675"/>
      <c r="AF675"/>
    </row>
    <row r="676" spans="1:32">
      <c r="A676" s="15" t="str">
        <f>IF(Table1[Week]=WeekSel,"Yes","No")</f>
        <v>No</v>
      </c>
      <c r="B676" s="15" t="str">
        <f>IF((Table1[StartDate]&gt;=Date.GraphMin)*(Table1[StartDate]&lt;=Date.GraphMax)=1,"Yes","No")</f>
        <v>Yes</v>
      </c>
      <c r="C676" s="15" t="str">
        <f>IF(OR(Table1[[#This Row],[Site]]="FOOD MILLING",Table1[[#This Row],[Site]]="GODACO"), "No", "Yes")</f>
        <v>Yes</v>
      </c>
      <c r="D676" s="40">
        <f>MAX(DATE(Table1[Year],1,1),DATE(Table1[Year],1,1)-WEEKDAY(DATE(Table1[Year],1,1),2)+(Table1[WeekNum]-1)*7+1)</f>
        <v>44690</v>
      </c>
      <c r="E676" s="40">
        <f>MIN(DATE(Table1[Year]+1,1,0),DATE(Table1[Year],1,1)-WEEKDAY(DATE(Table1[Year],1,1),2)+Table1[WeekNum]*7)</f>
        <v>44696</v>
      </c>
      <c r="F676" s="15">
        <v>2022</v>
      </c>
      <c r="G676" s="15">
        <f t="shared" si="20"/>
        <v>5</v>
      </c>
      <c r="H676" s="15">
        <v>20</v>
      </c>
      <c r="I676" s="195" t="str">
        <f>"W" &amp;Table1[[#This Row],[WeekNum]]</f>
        <v>W20</v>
      </c>
      <c r="J676" s="195" t="str">
        <f t="shared" si="21"/>
        <v>22-W20</v>
      </c>
      <c r="K676" s="11" t="s">
        <v>503</v>
      </c>
      <c r="L676" s="11"/>
      <c r="M676" s="11" t="s">
        <v>72</v>
      </c>
      <c r="N676" s="11" t="s">
        <v>47</v>
      </c>
      <c r="O676" s="266" t="s">
        <v>403</v>
      </c>
      <c r="P676" s="11" t="s">
        <v>405</v>
      </c>
      <c r="Q676" s="11" t="s">
        <v>419</v>
      </c>
      <c r="R676" s="11">
        <v>0</v>
      </c>
      <c r="S676" s="11">
        <v>0</v>
      </c>
      <c r="T676" s="11">
        <f>ABS(Table1[[#This Row],[Prod]]-Table1[[#This Row],[Planned]])</f>
        <v>0</v>
      </c>
      <c r="U676" s="213">
        <f>IF(ABS(Table1[[#This Row],[Prod]]-Table1[[#This Row],[Planned]])&gt;Table1[[#This Row],[Planned]],0,IF(Table1[[#This Row],[Planned]]=0,0,1-ABS(Table1[[#This Row],[Prod]]-Table1[[#This Row],[Planned]])/Table1[[#This Row],[Planned]]))</f>
        <v>0</v>
      </c>
      <c r="V676" s="11"/>
      <c r="W676" s="11"/>
      <c r="X676" s="27">
        <v>0</v>
      </c>
      <c r="Y676" s="11">
        <f>Table1[[#This Row],[Prod]]</f>
        <v>0</v>
      </c>
      <c r="Z676" s="11">
        <f>ABS(Table1[[#This Row],[Prod2]]-Table1[[#This Row],[Plan Revised]])</f>
        <v>0</v>
      </c>
      <c r="AA676" s="213">
        <f>IF(ABS(Table1[[#This Row],[Prod2]]-Table1[[#This Row],[Plan Revised]])&gt;Table1[[#This Row],[Plan Revised]],0,IF(Table1[[#This Row],[Plan Revised]]=0,0,1-ABS(Table1[[#This Row],[Prod2]]-Table1[[#This Row],[Plan Revised]])/Table1[[#This Row],[Plan Revised]]))</f>
        <v>0</v>
      </c>
      <c r="AB676" s="11"/>
      <c r="AC676" s="30"/>
      <c r="AD676"/>
      <c r="AF676"/>
    </row>
    <row r="677" spans="1:32">
      <c r="A677" s="15" t="str">
        <f>IF(Table1[Week]=WeekSel,"Yes","No")</f>
        <v>No</v>
      </c>
      <c r="B677" s="15" t="str">
        <f>IF((Table1[StartDate]&gt;=Date.GraphMin)*(Table1[StartDate]&lt;=Date.GraphMax)=1,"Yes","No")</f>
        <v>Yes</v>
      </c>
      <c r="C677" s="15" t="str">
        <f>IF(OR(Table1[[#This Row],[Site]]="FOOD MILLING",Table1[[#This Row],[Site]]="GODACO"), "No", "Yes")</f>
        <v>Yes</v>
      </c>
      <c r="D677" s="40">
        <f>MAX(DATE(Table1[Year],1,1),DATE(Table1[Year],1,1)-WEEKDAY(DATE(Table1[Year],1,1),2)+(Table1[WeekNum]-1)*7+1)</f>
        <v>44690</v>
      </c>
      <c r="E677" s="40">
        <f>MIN(DATE(Table1[Year]+1,1,0),DATE(Table1[Year],1,1)-WEEKDAY(DATE(Table1[Year],1,1),2)+Table1[WeekNum]*7)</f>
        <v>44696</v>
      </c>
      <c r="F677" s="15">
        <v>2022</v>
      </c>
      <c r="G677" s="15">
        <f t="shared" si="20"/>
        <v>5</v>
      </c>
      <c r="H677" s="15">
        <v>20</v>
      </c>
      <c r="I677" s="195" t="str">
        <f>"W" &amp;Table1[[#This Row],[WeekNum]]</f>
        <v>W20</v>
      </c>
      <c r="J677" s="195" t="str">
        <f t="shared" si="21"/>
        <v>22-W20</v>
      </c>
      <c r="K677" s="11" t="s">
        <v>500</v>
      </c>
      <c r="L677" s="11"/>
      <c r="M677" s="11" t="s">
        <v>72</v>
      </c>
      <c r="N677" s="11" t="s">
        <v>47</v>
      </c>
      <c r="O677" s="266" t="s">
        <v>403</v>
      </c>
      <c r="P677" s="11" t="s">
        <v>404</v>
      </c>
      <c r="Q677" s="11" t="s">
        <v>419</v>
      </c>
      <c r="R677" s="11">
        <v>1000</v>
      </c>
      <c r="S677" s="11">
        <v>940</v>
      </c>
      <c r="T677" s="11">
        <f>ABS(Table1[[#This Row],[Prod]]-Table1[[#This Row],[Planned]])</f>
        <v>60</v>
      </c>
      <c r="U677" s="213">
        <f>IF(ABS(Table1[[#This Row],[Prod]]-Table1[[#This Row],[Planned]])&gt;Table1[[#This Row],[Planned]],0,IF(Table1[[#This Row],[Planned]]=0,0,1-ABS(Table1[[#This Row],[Prod]]-Table1[[#This Row],[Planned]])/Table1[[#This Row],[Planned]]))</f>
        <v>0.94</v>
      </c>
      <c r="V677" s="11"/>
      <c r="W677" s="11"/>
      <c r="X677" s="27">
        <v>1000</v>
      </c>
      <c r="Y677" s="11">
        <f>Table1[[#This Row],[Prod]]</f>
        <v>940</v>
      </c>
      <c r="Z677" s="11">
        <f>ABS(Table1[[#This Row],[Prod2]]-Table1[[#This Row],[Plan Revised]])</f>
        <v>60</v>
      </c>
      <c r="AA677" s="213">
        <f>IF(ABS(Table1[[#This Row],[Prod2]]-Table1[[#This Row],[Plan Revised]])&gt;Table1[[#This Row],[Plan Revised]],0,IF(Table1[[#This Row],[Plan Revised]]=0,0,1-ABS(Table1[[#This Row],[Prod2]]-Table1[[#This Row],[Plan Revised]])/Table1[[#This Row],[Plan Revised]]))</f>
        <v>0.94</v>
      </c>
      <c r="AB677" s="11"/>
      <c r="AC677" s="30"/>
      <c r="AD677"/>
      <c r="AF677"/>
    </row>
    <row r="678" spans="1:32">
      <c r="A678" s="15" t="str">
        <f>IF(Table1[Week]=WeekSel,"Yes","No")</f>
        <v>No</v>
      </c>
      <c r="B678" s="15" t="str">
        <f>IF((Table1[StartDate]&gt;=Date.GraphMin)*(Table1[StartDate]&lt;=Date.GraphMax)=1,"Yes","No")</f>
        <v>Yes</v>
      </c>
      <c r="C678" s="15" t="str">
        <f>IF(OR(Table1[[#This Row],[Site]]="FOOD MILLING",Table1[[#This Row],[Site]]="GODACO"), "No", "Yes")</f>
        <v>Yes</v>
      </c>
      <c r="D678" s="40">
        <f>MAX(DATE(Table1[Year],1,1),DATE(Table1[Year],1,1)-WEEKDAY(DATE(Table1[Year],1,1),2)+(Table1[WeekNum]-1)*7+1)</f>
        <v>44690</v>
      </c>
      <c r="E678" s="40">
        <f>MIN(DATE(Table1[Year]+1,1,0),DATE(Table1[Year],1,1)-WEEKDAY(DATE(Table1[Year],1,1),2)+Table1[WeekNum]*7)</f>
        <v>44696</v>
      </c>
      <c r="F678" s="15">
        <v>2022</v>
      </c>
      <c r="G678" s="15">
        <f t="shared" si="20"/>
        <v>5</v>
      </c>
      <c r="H678" s="15">
        <v>20</v>
      </c>
      <c r="I678" s="195" t="str">
        <f>"W" &amp;Table1[[#This Row],[WeekNum]]</f>
        <v>W20</v>
      </c>
      <c r="J678" s="195" t="str">
        <f t="shared" si="21"/>
        <v>22-W20</v>
      </c>
      <c r="K678" s="11" t="s">
        <v>502</v>
      </c>
      <c r="L678" s="11"/>
      <c r="M678" s="11" t="s">
        <v>72</v>
      </c>
      <c r="N678" s="11" t="s">
        <v>47</v>
      </c>
      <c r="O678" s="266" t="s">
        <v>403</v>
      </c>
      <c r="P678" s="11" t="s">
        <v>404</v>
      </c>
      <c r="Q678" s="11" t="s">
        <v>419</v>
      </c>
      <c r="R678" s="11">
        <v>0</v>
      </c>
      <c r="S678" s="11">
        <v>0</v>
      </c>
      <c r="T678" s="11">
        <f>ABS(Table1[[#This Row],[Prod]]-Table1[[#This Row],[Planned]])</f>
        <v>0</v>
      </c>
      <c r="U678" s="213">
        <f>IF(ABS(Table1[[#This Row],[Prod]]-Table1[[#This Row],[Planned]])&gt;Table1[[#This Row],[Planned]],0,IF(Table1[[#This Row],[Planned]]=0,0,1-ABS(Table1[[#This Row],[Prod]]-Table1[[#This Row],[Planned]])/Table1[[#This Row],[Planned]]))</f>
        <v>0</v>
      </c>
      <c r="V678" s="11"/>
      <c r="W678" s="11"/>
      <c r="X678" s="27">
        <v>0</v>
      </c>
      <c r="Y678" s="11">
        <f>Table1[[#This Row],[Prod]]</f>
        <v>0</v>
      </c>
      <c r="Z678" s="11">
        <f>ABS(Table1[[#This Row],[Prod2]]-Table1[[#This Row],[Plan Revised]])</f>
        <v>0</v>
      </c>
      <c r="AA678" s="213">
        <f>IF(ABS(Table1[[#This Row],[Prod2]]-Table1[[#This Row],[Plan Revised]])&gt;Table1[[#This Row],[Plan Revised]],0,IF(Table1[[#This Row],[Plan Revised]]=0,0,1-ABS(Table1[[#This Row],[Prod2]]-Table1[[#This Row],[Plan Revised]])/Table1[[#This Row],[Plan Revised]]))</f>
        <v>0</v>
      </c>
      <c r="AB678" s="11"/>
      <c r="AC678" s="30"/>
      <c r="AD678"/>
      <c r="AF678"/>
    </row>
    <row r="679" spans="1:32">
      <c r="A679" s="15" t="str">
        <f>IF(Table1[Week]=WeekSel,"Yes","No")</f>
        <v>No</v>
      </c>
      <c r="B679" s="15" t="str">
        <f>IF((Table1[StartDate]&gt;=Date.GraphMin)*(Table1[StartDate]&lt;=Date.GraphMax)=1,"Yes","No")</f>
        <v>Yes</v>
      </c>
      <c r="C679" s="15" t="str">
        <f>IF(OR(Table1[[#This Row],[Site]]="FOOD MILLING",Table1[[#This Row],[Site]]="GODACO"), "No", "Yes")</f>
        <v>Yes</v>
      </c>
      <c r="D679" s="40">
        <f>MAX(DATE(Table1[Year],1,1),DATE(Table1[Year],1,1)-WEEKDAY(DATE(Table1[Year],1,1),2)+(Table1[WeekNum]-1)*7+1)</f>
        <v>44690</v>
      </c>
      <c r="E679" s="40">
        <f>MIN(DATE(Table1[Year]+1,1,0),DATE(Table1[Year],1,1)-WEEKDAY(DATE(Table1[Year],1,1),2)+Table1[WeekNum]*7)</f>
        <v>44696</v>
      </c>
      <c r="F679" s="15">
        <v>2022</v>
      </c>
      <c r="G679" s="15">
        <f t="shared" si="20"/>
        <v>5</v>
      </c>
      <c r="H679" s="15">
        <v>20</v>
      </c>
      <c r="I679" s="195" t="str">
        <f>"W" &amp;Table1[[#This Row],[WeekNum]]</f>
        <v>W20</v>
      </c>
      <c r="J679" s="195" t="str">
        <f t="shared" si="21"/>
        <v>22-W20</v>
      </c>
      <c r="K679" s="11" t="s">
        <v>504</v>
      </c>
      <c r="L679" s="11"/>
      <c r="M679" s="11" t="s">
        <v>72</v>
      </c>
      <c r="N679" s="11" t="s">
        <v>47</v>
      </c>
      <c r="O679" s="266" t="s">
        <v>403</v>
      </c>
      <c r="P679" s="11" t="s">
        <v>405</v>
      </c>
      <c r="Q679" s="11" t="s">
        <v>419</v>
      </c>
      <c r="R679" s="11">
        <v>0</v>
      </c>
      <c r="S679" s="11">
        <v>0</v>
      </c>
      <c r="T679" s="11">
        <f>ABS(Table1[[#This Row],[Prod]]-Table1[[#This Row],[Planned]])</f>
        <v>0</v>
      </c>
      <c r="U679" s="213">
        <f>IF(ABS(Table1[[#This Row],[Prod]]-Table1[[#This Row],[Planned]])&gt;Table1[[#This Row],[Planned]],0,IF(Table1[[#This Row],[Planned]]=0,0,1-ABS(Table1[[#This Row],[Prod]]-Table1[[#This Row],[Planned]])/Table1[[#This Row],[Planned]]))</f>
        <v>0</v>
      </c>
      <c r="V679" s="11"/>
      <c r="W679" s="11"/>
      <c r="X679" s="27">
        <v>0</v>
      </c>
      <c r="Y679" s="11">
        <f>Table1[[#This Row],[Prod]]</f>
        <v>0</v>
      </c>
      <c r="Z679" s="11">
        <f>ABS(Table1[[#This Row],[Prod2]]-Table1[[#This Row],[Plan Revised]])</f>
        <v>0</v>
      </c>
      <c r="AA679" s="213">
        <f>IF(ABS(Table1[[#This Row],[Prod2]]-Table1[[#This Row],[Plan Revised]])&gt;Table1[[#This Row],[Plan Revised]],0,IF(Table1[[#This Row],[Plan Revised]]=0,0,1-ABS(Table1[[#This Row],[Prod2]]-Table1[[#This Row],[Plan Revised]])/Table1[[#This Row],[Plan Revised]]))</f>
        <v>0</v>
      </c>
      <c r="AB679" s="11"/>
      <c r="AC679" s="30"/>
      <c r="AD679"/>
      <c r="AF679"/>
    </row>
    <row r="680" spans="1:32">
      <c r="A680" s="15" t="str">
        <f>IF(Table1[Week]=WeekSel,"Yes","No")</f>
        <v>No</v>
      </c>
      <c r="B680" s="15" t="str">
        <f>IF((Table1[StartDate]&gt;=Date.GraphMin)*(Table1[StartDate]&lt;=Date.GraphMax)=1,"Yes","No")</f>
        <v>Yes</v>
      </c>
      <c r="C680" s="15" t="str">
        <f>IF(OR(Table1[[#This Row],[Site]]="FOOD MILLING",Table1[[#This Row],[Site]]="GODACO"), "No", "Yes")</f>
        <v>Yes</v>
      </c>
      <c r="D680" s="40">
        <f>MAX(DATE(Table1[Year],1,1),DATE(Table1[Year],1,1)-WEEKDAY(DATE(Table1[Year],1,1),2)+(Table1[WeekNum]-1)*7+1)</f>
        <v>44690</v>
      </c>
      <c r="E680" s="40">
        <f>MIN(DATE(Table1[Year]+1,1,0),DATE(Table1[Year],1,1)-WEEKDAY(DATE(Table1[Year],1,1),2)+Table1[WeekNum]*7)</f>
        <v>44696</v>
      </c>
      <c r="F680" s="15">
        <v>2022</v>
      </c>
      <c r="G680" s="15">
        <f t="shared" si="20"/>
        <v>5</v>
      </c>
      <c r="H680" s="15">
        <v>20</v>
      </c>
      <c r="I680" s="195" t="str">
        <f>"W" &amp;Table1[[#This Row],[WeekNum]]</f>
        <v>W20</v>
      </c>
      <c r="J680" s="195" t="str">
        <f t="shared" si="21"/>
        <v>22-W20</v>
      </c>
      <c r="K680" s="11" t="s">
        <v>505</v>
      </c>
      <c r="L680" s="11"/>
      <c r="M680" s="11" t="s">
        <v>72</v>
      </c>
      <c r="N680" s="11" t="s">
        <v>47</v>
      </c>
      <c r="O680" s="266" t="s">
        <v>403</v>
      </c>
      <c r="P680" s="11" t="s">
        <v>406</v>
      </c>
      <c r="Q680" s="11" t="s">
        <v>419</v>
      </c>
      <c r="R680" s="11">
        <v>2000</v>
      </c>
      <c r="S680" s="11">
        <v>1959.6</v>
      </c>
      <c r="T680" s="11">
        <f>ABS(Table1[[#This Row],[Prod]]-Table1[[#This Row],[Planned]])</f>
        <v>40.400000000000091</v>
      </c>
      <c r="U680" s="213">
        <f>IF(ABS(Table1[[#This Row],[Prod]]-Table1[[#This Row],[Planned]])&gt;Table1[[#This Row],[Planned]],0,IF(Table1[[#This Row],[Planned]]=0,0,1-ABS(Table1[[#This Row],[Prod]]-Table1[[#This Row],[Planned]])/Table1[[#This Row],[Planned]]))</f>
        <v>0.9798</v>
      </c>
      <c r="V680" s="11"/>
      <c r="W680" s="11"/>
      <c r="X680" s="27">
        <v>2000</v>
      </c>
      <c r="Y680" s="11">
        <f>Table1[[#This Row],[Prod]]</f>
        <v>1959.6</v>
      </c>
      <c r="Z680" s="11">
        <f>ABS(Table1[[#This Row],[Prod2]]-Table1[[#This Row],[Plan Revised]])</f>
        <v>40.400000000000091</v>
      </c>
      <c r="AA680" s="213">
        <f>IF(ABS(Table1[[#This Row],[Prod2]]-Table1[[#This Row],[Plan Revised]])&gt;Table1[[#This Row],[Plan Revised]],0,IF(Table1[[#This Row],[Plan Revised]]=0,0,1-ABS(Table1[[#This Row],[Prod2]]-Table1[[#This Row],[Plan Revised]])/Table1[[#This Row],[Plan Revised]]))</f>
        <v>0.9798</v>
      </c>
      <c r="AB680" s="11"/>
      <c r="AC680" s="30"/>
      <c r="AD680"/>
      <c r="AF680"/>
    </row>
    <row r="681" spans="1:32">
      <c r="A681" s="15" t="str">
        <f>IF(Table1[Week]=WeekSel,"Yes","No")</f>
        <v>No</v>
      </c>
      <c r="B681" s="15" t="str">
        <f>IF((Table1[StartDate]&gt;=Date.GraphMin)*(Table1[StartDate]&lt;=Date.GraphMax)=1,"Yes","No")</f>
        <v>Yes</v>
      </c>
      <c r="C681" s="15" t="str">
        <f>IF(OR(Table1[[#This Row],[Site]]="FOOD MILLING",Table1[[#This Row],[Site]]="GODACO"), "No", "Yes")</f>
        <v>Yes</v>
      </c>
      <c r="D681" s="40">
        <f>MAX(DATE(Table1[Year],1,1),DATE(Table1[Year],1,1)-WEEKDAY(DATE(Table1[Year],1,1),2)+(Table1[WeekNum]-1)*7+1)</f>
        <v>44690</v>
      </c>
      <c r="E681" s="40">
        <f>MIN(DATE(Table1[Year]+1,1,0),DATE(Table1[Year],1,1)-WEEKDAY(DATE(Table1[Year],1,1),2)+Table1[WeekNum]*7)</f>
        <v>44696</v>
      </c>
      <c r="F681" s="15">
        <v>2022</v>
      </c>
      <c r="G681" s="15">
        <f t="shared" si="20"/>
        <v>5</v>
      </c>
      <c r="H681" s="15">
        <v>20</v>
      </c>
      <c r="I681" s="195" t="str">
        <f>"W" &amp;Table1[[#This Row],[WeekNum]]</f>
        <v>W20</v>
      </c>
      <c r="J681" s="195" t="str">
        <f t="shared" si="21"/>
        <v>22-W20</v>
      </c>
      <c r="K681" s="11" t="s">
        <v>507</v>
      </c>
      <c r="L681" s="11"/>
      <c r="M681" s="11" t="s">
        <v>72</v>
      </c>
      <c r="N681" s="11" t="s">
        <v>47</v>
      </c>
      <c r="O681" s="266" t="s">
        <v>403</v>
      </c>
      <c r="P681" s="11" t="s">
        <v>406</v>
      </c>
      <c r="Q681" s="11" t="s">
        <v>419</v>
      </c>
      <c r="R681" s="11">
        <v>0</v>
      </c>
      <c r="S681" s="11">
        <v>0</v>
      </c>
      <c r="T681" s="11">
        <f>ABS(Table1[[#This Row],[Prod]]-Table1[[#This Row],[Planned]])</f>
        <v>0</v>
      </c>
      <c r="U681" s="213">
        <f>IF(ABS(Table1[[#This Row],[Prod]]-Table1[[#This Row],[Planned]])&gt;Table1[[#This Row],[Planned]],0,IF(Table1[[#This Row],[Planned]]=0,0,1-ABS(Table1[[#This Row],[Prod]]-Table1[[#This Row],[Planned]])/Table1[[#This Row],[Planned]]))</f>
        <v>0</v>
      </c>
      <c r="V681" s="11"/>
      <c r="W681" s="11"/>
      <c r="X681" s="27">
        <v>0</v>
      </c>
      <c r="Y681" s="11">
        <f>Table1[[#This Row],[Prod]]</f>
        <v>0</v>
      </c>
      <c r="Z681" s="11">
        <f>ABS(Table1[[#This Row],[Prod2]]-Table1[[#This Row],[Plan Revised]])</f>
        <v>0</v>
      </c>
      <c r="AA681" s="213">
        <f>IF(ABS(Table1[[#This Row],[Prod2]]-Table1[[#This Row],[Plan Revised]])&gt;Table1[[#This Row],[Plan Revised]],0,IF(Table1[[#This Row],[Plan Revised]]=0,0,1-ABS(Table1[[#This Row],[Prod2]]-Table1[[#This Row],[Plan Revised]])/Table1[[#This Row],[Plan Revised]]))</f>
        <v>0</v>
      </c>
      <c r="AB681" s="11"/>
      <c r="AC681" s="30"/>
      <c r="AD681"/>
      <c r="AF681"/>
    </row>
    <row r="682" spans="1:32">
      <c r="A682" s="15" t="str">
        <f>IF(Table1[Week]=WeekSel,"Yes","No")</f>
        <v>No</v>
      </c>
      <c r="B682" s="15" t="str">
        <f>IF((Table1[StartDate]&gt;=Date.GraphMin)*(Table1[StartDate]&lt;=Date.GraphMax)=1,"Yes","No")</f>
        <v>Yes</v>
      </c>
      <c r="C682" s="15" t="str">
        <f>IF(OR(Table1[[#This Row],[Site]]="FOOD MILLING",Table1[[#This Row],[Site]]="GODACO"), "No", "Yes")</f>
        <v>Yes</v>
      </c>
      <c r="D682" s="40">
        <f>MAX(DATE(Table1[Year],1,1),DATE(Table1[Year],1,1)-WEEKDAY(DATE(Table1[Year],1,1),2)+(Table1[WeekNum]-1)*7+1)</f>
        <v>44690</v>
      </c>
      <c r="E682" s="40">
        <f>MIN(DATE(Table1[Year]+1,1,0),DATE(Table1[Year],1,1)-WEEKDAY(DATE(Table1[Year],1,1),2)+Table1[WeekNum]*7)</f>
        <v>44696</v>
      </c>
      <c r="F682" s="15">
        <v>2022</v>
      </c>
      <c r="G682" s="15">
        <f t="shared" si="20"/>
        <v>5</v>
      </c>
      <c r="H682" s="15">
        <v>20</v>
      </c>
      <c r="I682" s="195" t="str">
        <f>"W" &amp;Table1[[#This Row],[WeekNum]]</f>
        <v>W20</v>
      </c>
      <c r="J682" s="195" t="str">
        <f t="shared" si="21"/>
        <v>22-W20</v>
      </c>
      <c r="K682" s="11" t="s">
        <v>508</v>
      </c>
      <c r="L682" s="11"/>
      <c r="M682" s="11" t="s">
        <v>72</v>
      </c>
      <c r="N682" s="11" t="s">
        <v>47</v>
      </c>
      <c r="O682" s="266" t="s">
        <v>403</v>
      </c>
      <c r="P682" s="11" t="s">
        <v>405</v>
      </c>
      <c r="Q682" s="11" t="s">
        <v>419</v>
      </c>
      <c r="R682" s="11">
        <v>0</v>
      </c>
      <c r="S682" s="11">
        <v>0</v>
      </c>
      <c r="T682" s="11">
        <f>ABS(Table1[[#This Row],[Prod]]-Table1[[#This Row],[Planned]])</f>
        <v>0</v>
      </c>
      <c r="U682" s="213">
        <f>IF(ABS(Table1[[#This Row],[Prod]]-Table1[[#This Row],[Planned]])&gt;Table1[[#This Row],[Planned]],0,IF(Table1[[#This Row],[Planned]]=0,0,1-ABS(Table1[[#This Row],[Prod]]-Table1[[#This Row],[Planned]])/Table1[[#This Row],[Planned]]))</f>
        <v>0</v>
      </c>
      <c r="V682" s="11"/>
      <c r="W682" s="11"/>
      <c r="X682" s="27">
        <v>0</v>
      </c>
      <c r="Y682" s="11">
        <f>Table1[[#This Row],[Prod]]</f>
        <v>0</v>
      </c>
      <c r="Z682" s="11">
        <f>ABS(Table1[[#This Row],[Prod2]]-Table1[[#This Row],[Plan Revised]])</f>
        <v>0</v>
      </c>
      <c r="AA682" s="213">
        <f>IF(ABS(Table1[[#This Row],[Prod2]]-Table1[[#This Row],[Plan Revised]])&gt;Table1[[#This Row],[Plan Revised]],0,IF(Table1[[#This Row],[Plan Revised]]=0,0,1-ABS(Table1[[#This Row],[Prod2]]-Table1[[#This Row],[Plan Revised]])/Table1[[#This Row],[Plan Revised]]))</f>
        <v>0</v>
      </c>
      <c r="AB682" s="11"/>
      <c r="AC682" s="30"/>
      <c r="AD682"/>
      <c r="AF682"/>
    </row>
    <row r="683" spans="1:32">
      <c r="A683" s="15" t="str">
        <f>IF(Table1[Week]=WeekSel,"Yes","No")</f>
        <v>No</v>
      </c>
      <c r="B683" s="15" t="str">
        <f>IF((Table1[StartDate]&gt;=Date.GraphMin)*(Table1[StartDate]&lt;=Date.GraphMax)=1,"Yes","No")</f>
        <v>Yes</v>
      </c>
      <c r="C683" s="15" t="str">
        <f>IF(OR(Table1[[#This Row],[Site]]="FOOD MILLING",Table1[[#This Row],[Site]]="GODACO"), "No", "Yes")</f>
        <v>Yes</v>
      </c>
      <c r="D683" s="40">
        <f>MAX(DATE(Table1[Year],1,1),DATE(Table1[Year],1,1)-WEEKDAY(DATE(Table1[Year],1,1),2)+(Table1[WeekNum]-1)*7+1)</f>
        <v>44690</v>
      </c>
      <c r="E683" s="40">
        <f>MIN(DATE(Table1[Year]+1,1,0),DATE(Table1[Year],1,1)-WEEKDAY(DATE(Table1[Year],1,1),2)+Table1[WeekNum]*7)</f>
        <v>44696</v>
      </c>
      <c r="F683" s="15">
        <v>2022</v>
      </c>
      <c r="G683" s="15">
        <f t="shared" si="20"/>
        <v>5</v>
      </c>
      <c r="H683" s="15">
        <v>20</v>
      </c>
      <c r="I683" s="195" t="str">
        <f>"W" &amp;Table1[[#This Row],[WeekNum]]</f>
        <v>W20</v>
      </c>
      <c r="J683" s="195" t="str">
        <f t="shared" si="21"/>
        <v>22-W20</v>
      </c>
      <c r="K683" s="11" t="s">
        <v>509</v>
      </c>
      <c r="L683" s="11"/>
      <c r="M683" s="11" t="s">
        <v>72</v>
      </c>
      <c r="N683" s="11" t="s">
        <v>47</v>
      </c>
      <c r="O683" s="266" t="s">
        <v>403</v>
      </c>
      <c r="P683" s="11" t="s">
        <v>405</v>
      </c>
      <c r="Q683" s="11" t="s">
        <v>419</v>
      </c>
      <c r="R683" s="11">
        <v>0</v>
      </c>
      <c r="S683" s="11">
        <v>0</v>
      </c>
      <c r="T683" s="11">
        <f>ABS(Table1[[#This Row],[Prod]]-Table1[[#This Row],[Planned]])</f>
        <v>0</v>
      </c>
      <c r="U683" s="213">
        <f>IF(ABS(Table1[[#This Row],[Prod]]-Table1[[#This Row],[Planned]])&gt;Table1[[#This Row],[Planned]],0,IF(Table1[[#This Row],[Planned]]=0,0,1-ABS(Table1[[#This Row],[Prod]]-Table1[[#This Row],[Planned]])/Table1[[#This Row],[Planned]]))</f>
        <v>0</v>
      </c>
      <c r="V683" s="11"/>
      <c r="W683" s="11"/>
      <c r="X683" s="27">
        <v>0</v>
      </c>
      <c r="Y683" s="11">
        <f>Table1[[#This Row],[Prod]]</f>
        <v>0</v>
      </c>
      <c r="Z683" s="11">
        <f>ABS(Table1[[#This Row],[Prod2]]-Table1[[#This Row],[Plan Revised]])</f>
        <v>0</v>
      </c>
      <c r="AA683" s="213">
        <f>IF(ABS(Table1[[#This Row],[Prod2]]-Table1[[#This Row],[Plan Revised]])&gt;Table1[[#This Row],[Plan Revised]],0,IF(Table1[[#This Row],[Plan Revised]]=0,0,1-ABS(Table1[[#This Row],[Prod2]]-Table1[[#This Row],[Plan Revised]])/Table1[[#This Row],[Plan Revised]]))</f>
        <v>0</v>
      </c>
      <c r="AB683" s="11"/>
      <c r="AC683" s="30"/>
      <c r="AD683"/>
      <c r="AF683"/>
    </row>
    <row r="684" spans="1:32">
      <c r="A684" s="15" t="str">
        <f>IF(Table1[Week]=WeekSel,"Yes","No")</f>
        <v>No</v>
      </c>
      <c r="B684" s="15" t="str">
        <f>IF((Table1[StartDate]&gt;=Date.GraphMin)*(Table1[StartDate]&lt;=Date.GraphMax)=1,"Yes","No")</f>
        <v>Yes</v>
      </c>
      <c r="C684" s="15" t="str">
        <f>IF(OR(Table1[[#This Row],[Site]]="FOOD MILLING",Table1[[#This Row],[Site]]="GODACO"), "No", "Yes")</f>
        <v>Yes</v>
      </c>
      <c r="D684" s="40">
        <f>MAX(DATE(Table1[Year],1,1),DATE(Table1[Year],1,1)-WEEKDAY(DATE(Table1[Year],1,1),2)+(Table1[WeekNum]-1)*7+1)</f>
        <v>44690</v>
      </c>
      <c r="E684" s="40">
        <f>MIN(DATE(Table1[Year]+1,1,0),DATE(Table1[Year],1,1)-WEEKDAY(DATE(Table1[Year],1,1),2)+Table1[WeekNum]*7)</f>
        <v>44696</v>
      </c>
      <c r="F684" s="15">
        <v>2022</v>
      </c>
      <c r="G684" s="15">
        <f t="shared" si="20"/>
        <v>5</v>
      </c>
      <c r="H684" s="15">
        <v>20</v>
      </c>
      <c r="I684" s="195" t="str">
        <f>"W" &amp;Table1[[#This Row],[WeekNum]]</f>
        <v>W20</v>
      </c>
      <c r="J684" s="195" t="str">
        <f t="shared" si="21"/>
        <v>22-W20</v>
      </c>
      <c r="K684" s="11" t="s">
        <v>511</v>
      </c>
      <c r="L684" s="11"/>
      <c r="M684" s="11" t="s">
        <v>72</v>
      </c>
      <c r="N684" s="11" t="s">
        <v>47</v>
      </c>
      <c r="O684" s="266" t="s">
        <v>403</v>
      </c>
      <c r="P684" s="11" t="s">
        <v>388</v>
      </c>
      <c r="Q684" s="11" t="s">
        <v>419</v>
      </c>
      <c r="R684" s="11">
        <v>0</v>
      </c>
      <c r="S684" s="11">
        <v>0</v>
      </c>
      <c r="T684" s="11">
        <f>ABS(Table1[[#This Row],[Prod]]-Table1[[#This Row],[Planned]])</f>
        <v>0</v>
      </c>
      <c r="U684" s="213">
        <f>IF(ABS(Table1[[#This Row],[Prod]]-Table1[[#This Row],[Planned]])&gt;Table1[[#This Row],[Planned]],0,IF(Table1[[#This Row],[Planned]]=0,0,1-ABS(Table1[[#This Row],[Prod]]-Table1[[#This Row],[Planned]])/Table1[[#This Row],[Planned]]))</f>
        <v>0</v>
      </c>
      <c r="V684" s="11"/>
      <c r="W684" s="11"/>
      <c r="X684" s="27">
        <v>0</v>
      </c>
      <c r="Y684" s="11">
        <f>Table1[[#This Row],[Prod]]</f>
        <v>0</v>
      </c>
      <c r="Z684" s="11">
        <f>ABS(Table1[[#This Row],[Prod2]]-Table1[[#This Row],[Plan Revised]])</f>
        <v>0</v>
      </c>
      <c r="AA684" s="213">
        <f>IF(ABS(Table1[[#This Row],[Prod2]]-Table1[[#This Row],[Plan Revised]])&gt;Table1[[#This Row],[Plan Revised]],0,IF(Table1[[#This Row],[Plan Revised]]=0,0,1-ABS(Table1[[#This Row],[Prod2]]-Table1[[#This Row],[Plan Revised]])/Table1[[#This Row],[Plan Revised]]))</f>
        <v>0</v>
      </c>
      <c r="AB684" s="11"/>
      <c r="AC684" s="30"/>
      <c r="AD684"/>
      <c r="AF684"/>
    </row>
    <row r="685" spans="1:32">
      <c r="A685" s="15" t="str">
        <f>IF(Table1[Week]=WeekSel,"Yes","No")</f>
        <v>No</v>
      </c>
      <c r="B685" s="15" t="str">
        <f>IF((Table1[StartDate]&gt;=Date.GraphMin)*(Table1[StartDate]&lt;=Date.GraphMax)=1,"Yes","No")</f>
        <v>Yes</v>
      </c>
      <c r="C685" s="15" t="str">
        <f>IF(OR(Table1[[#This Row],[Site]]="FOOD MILLING",Table1[[#This Row],[Site]]="GODACO"), "No", "Yes")</f>
        <v>Yes</v>
      </c>
      <c r="D685" s="40">
        <f>MAX(DATE(Table1[Year],1,1),DATE(Table1[Year],1,1)-WEEKDAY(DATE(Table1[Year],1,1),2)+(Table1[WeekNum]-1)*7+1)</f>
        <v>44690</v>
      </c>
      <c r="E685" s="40">
        <f>MIN(DATE(Table1[Year]+1,1,0),DATE(Table1[Year],1,1)-WEEKDAY(DATE(Table1[Year],1,1),2)+Table1[WeekNum]*7)</f>
        <v>44696</v>
      </c>
      <c r="F685" s="15">
        <v>2022</v>
      </c>
      <c r="G685" s="15">
        <f t="shared" si="20"/>
        <v>5</v>
      </c>
      <c r="H685" s="15">
        <v>20</v>
      </c>
      <c r="I685" s="195" t="str">
        <f>"W" &amp;Table1[[#This Row],[WeekNum]]</f>
        <v>W20</v>
      </c>
      <c r="J685" s="195" t="str">
        <f t="shared" si="21"/>
        <v>22-W20</v>
      </c>
      <c r="K685" s="11" t="s">
        <v>512</v>
      </c>
      <c r="L685" s="11"/>
      <c r="M685" s="11" t="s">
        <v>72</v>
      </c>
      <c r="N685" s="11" t="s">
        <v>47</v>
      </c>
      <c r="O685" s="266" t="s">
        <v>403</v>
      </c>
      <c r="P685" s="11" t="s">
        <v>405</v>
      </c>
      <c r="Q685" s="11" t="s">
        <v>419</v>
      </c>
      <c r="R685" s="11">
        <v>0</v>
      </c>
      <c r="S685" s="11">
        <v>0</v>
      </c>
      <c r="T685" s="11">
        <f>ABS(Table1[[#This Row],[Prod]]-Table1[[#This Row],[Planned]])</f>
        <v>0</v>
      </c>
      <c r="U685" s="213">
        <f>IF(ABS(Table1[[#This Row],[Prod]]-Table1[[#This Row],[Planned]])&gt;Table1[[#This Row],[Planned]],0,IF(Table1[[#This Row],[Planned]]=0,0,1-ABS(Table1[[#This Row],[Prod]]-Table1[[#This Row],[Planned]])/Table1[[#This Row],[Planned]]))</f>
        <v>0</v>
      </c>
      <c r="V685" s="11"/>
      <c r="W685" s="11"/>
      <c r="X685" s="27">
        <v>0</v>
      </c>
      <c r="Y685" s="11">
        <f>Table1[[#This Row],[Prod]]</f>
        <v>0</v>
      </c>
      <c r="Z685" s="11">
        <f>ABS(Table1[[#This Row],[Prod2]]-Table1[[#This Row],[Plan Revised]])</f>
        <v>0</v>
      </c>
      <c r="AA685" s="213">
        <f>IF(ABS(Table1[[#This Row],[Prod2]]-Table1[[#This Row],[Plan Revised]])&gt;Table1[[#This Row],[Plan Revised]],0,IF(Table1[[#This Row],[Plan Revised]]=0,0,1-ABS(Table1[[#This Row],[Prod2]]-Table1[[#This Row],[Plan Revised]])/Table1[[#This Row],[Plan Revised]]))</f>
        <v>0</v>
      </c>
      <c r="AB685" s="11"/>
      <c r="AC685" s="30"/>
      <c r="AD685"/>
      <c r="AF685"/>
    </row>
    <row r="686" spans="1:32">
      <c r="A686" s="15" t="str">
        <f>IF(Table1[Week]=WeekSel,"Yes","No")</f>
        <v>No</v>
      </c>
      <c r="B686" s="15" t="str">
        <f>IF((Table1[StartDate]&gt;=Date.GraphMin)*(Table1[StartDate]&lt;=Date.GraphMax)=1,"Yes","No")</f>
        <v>Yes</v>
      </c>
      <c r="C686" s="15" t="str">
        <f>IF(OR(Table1[[#This Row],[Site]]="FOOD MILLING",Table1[[#This Row],[Site]]="GODACO"), "No", "Yes")</f>
        <v>Yes</v>
      </c>
      <c r="D686" s="40">
        <f>MAX(DATE(Table1[Year],1,1),DATE(Table1[Year],1,1)-WEEKDAY(DATE(Table1[Year],1,1),2)+(Table1[WeekNum]-1)*7+1)</f>
        <v>44690</v>
      </c>
      <c r="E686" s="40">
        <f>MIN(DATE(Table1[Year]+1,1,0),DATE(Table1[Year],1,1)-WEEKDAY(DATE(Table1[Year],1,1),2)+Table1[WeekNum]*7)</f>
        <v>44696</v>
      </c>
      <c r="F686" s="15">
        <v>2022</v>
      </c>
      <c r="G686" s="15">
        <f t="shared" si="20"/>
        <v>5</v>
      </c>
      <c r="H686" s="15">
        <v>20</v>
      </c>
      <c r="I686" s="195" t="str">
        <f>"W" &amp;Table1[[#This Row],[WeekNum]]</f>
        <v>W20</v>
      </c>
      <c r="J686" s="195" t="str">
        <f t="shared" si="21"/>
        <v>22-W20</v>
      </c>
      <c r="K686" s="11" t="s">
        <v>510</v>
      </c>
      <c r="L686" s="11"/>
      <c r="M686" s="11" t="s">
        <v>72</v>
      </c>
      <c r="N686" s="11" t="s">
        <v>47</v>
      </c>
      <c r="O686" s="266" t="s">
        <v>403</v>
      </c>
      <c r="P686" s="11" t="s">
        <v>405</v>
      </c>
      <c r="Q686" s="11" t="s">
        <v>419</v>
      </c>
      <c r="R686" s="11">
        <v>1000</v>
      </c>
      <c r="S686" s="11">
        <v>969.6</v>
      </c>
      <c r="T686" s="11">
        <f>ABS(Table1[[#This Row],[Prod]]-Table1[[#This Row],[Planned]])</f>
        <v>30.399999999999977</v>
      </c>
      <c r="U686" s="213">
        <f>IF(ABS(Table1[[#This Row],[Prod]]-Table1[[#This Row],[Planned]])&gt;Table1[[#This Row],[Planned]],0,IF(Table1[[#This Row],[Planned]]=0,0,1-ABS(Table1[[#This Row],[Prod]]-Table1[[#This Row],[Planned]])/Table1[[#This Row],[Planned]]))</f>
        <v>0.96960000000000002</v>
      </c>
      <c r="V686" s="11"/>
      <c r="W686" s="11"/>
      <c r="X686" s="27">
        <v>1000</v>
      </c>
      <c r="Y686" s="11">
        <f>Table1[[#This Row],[Prod]]</f>
        <v>969.6</v>
      </c>
      <c r="Z686" s="11">
        <f>ABS(Table1[[#This Row],[Prod2]]-Table1[[#This Row],[Plan Revised]])</f>
        <v>30.399999999999977</v>
      </c>
      <c r="AA686" s="213">
        <f>IF(ABS(Table1[[#This Row],[Prod2]]-Table1[[#This Row],[Plan Revised]])&gt;Table1[[#This Row],[Plan Revised]],0,IF(Table1[[#This Row],[Plan Revised]]=0,0,1-ABS(Table1[[#This Row],[Prod2]]-Table1[[#This Row],[Plan Revised]])/Table1[[#This Row],[Plan Revised]]))</f>
        <v>0.96960000000000002</v>
      </c>
      <c r="AB686" s="11"/>
      <c r="AC686" s="30"/>
      <c r="AD686"/>
      <c r="AF686"/>
    </row>
    <row r="687" spans="1:32">
      <c r="A687" s="15" t="str">
        <f>IF(Table1[Week]=WeekSel,"Yes","No")</f>
        <v>No</v>
      </c>
      <c r="B687" s="15" t="str">
        <f>IF((Table1[StartDate]&gt;=Date.GraphMin)*(Table1[StartDate]&lt;=Date.GraphMax)=1,"Yes","No")</f>
        <v>Yes</v>
      </c>
      <c r="C687" s="15" t="str">
        <f>IF(OR(Table1[[#This Row],[Site]]="FOOD MILLING",Table1[[#This Row],[Site]]="GODACO"), "No", "Yes")</f>
        <v>Yes</v>
      </c>
      <c r="D687" s="40">
        <f>MAX(DATE(Table1[Year],1,1),DATE(Table1[Year],1,1)-WEEKDAY(DATE(Table1[Year],1,1),2)+(Table1[WeekNum]-1)*7+1)</f>
        <v>44690</v>
      </c>
      <c r="E687" s="40">
        <f>MIN(DATE(Table1[Year]+1,1,0),DATE(Table1[Year],1,1)-WEEKDAY(DATE(Table1[Year],1,1),2)+Table1[WeekNum]*7)</f>
        <v>44696</v>
      </c>
      <c r="F687" s="15">
        <v>2022</v>
      </c>
      <c r="G687" s="15">
        <f t="shared" si="20"/>
        <v>5</v>
      </c>
      <c r="H687" s="15">
        <v>20</v>
      </c>
      <c r="I687" s="195" t="str">
        <f>"W" &amp;Table1[[#This Row],[WeekNum]]</f>
        <v>W20</v>
      </c>
      <c r="J687" s="195" t="str">
        <f t="shared" si="21"/>
        <v>22-W20</v>
      </c>
      <c r="K687" s="11" t="s">
        <v>506</v>
      </c>
      <c r="L687" s="11"/>
      <c r="M687" s="11" t="s">
        <v>72</v>
      </c>
      <c r="N687" s="11" t="s">
        <v>47</v>
      </c>
      <c r="O687" s="266" t="s">
        <v>403</v>
      </c>
      <c r="P687" s="11" t="s">
        <v>405</v>
      </c>
      <c r="Q687" s="11" t="s">
        <v>419</v>
      </c>
      <c r="R687" s="11">
        <v>1000</v>
      </c>
      <c r="S687" s="11">
        <v>951.12</v>
      </c>
      <c r="T687" s="11">
        <f>ABS(Table1[[#This Row],[Prod]]-Table1[[#This Row],[Planned]])</f>
        <v>48.879999999999995</v>
      </c>
      <c r="U687" s="213">
        <f>IF(ABS(Table1[[#This Row],[Prod]]-Table1[[#This Row],[Planned]])&gt;Table1[[#This Row],[Planned]],0,IF(Table1[[#This Row],[Planned]]=0,0,1-ABS(Table1[[#This Row],[Prod]]-Table1[[#This Row],[Planned]])/Table1[[#This Row],[Planned]]))</f>
        <v>0.95111999999999997</v>
      </c>
      <c r="V687" s="11"/>
      <c r="W687" s="11"/>
      <c r="X687" s="27">
        <v>1000</v>
      </c>
      <c r="Y687" s="11">
        <f>Table1[[#This Row],[Prod]]</f>
        <v>951.12</v>
      </c>
      <c r="Z687" s="11">
        <f>ABS(Table1[[#This Row],[Prod2]]-Table1[[#This Row],[Plan Revised]])</f>
        <v>48.879999999999995</v>
      </c>
      <c r="AA687" s="213">
        <f>IF(ABS(Table1[[#This Row],[Prod2]]-Table1[[#This Row],[Plan Revised]])&gt;Table1[[#This Row],[Plan Revised]],0,IF(Table1[[#This Row],[Plan Revised]]=0,0,1-ABS(Table1[[#This Row],[Prod2]]-Table1[[#This Row],[Plan Revised]])/Table1[[#This Row],[Plan Revised]]))</f>
        <v>0.95111999999999997</v>
      </c>
      <c r="AB687" s="11"/>
      <c r="AC687" s="30"/>
      <c r="AD687"/>
      <c r="AF687"/>
    </row>
    <row r="688" spans="1:32">
      <c r="A688" s="15" t="str">
        <f>IF(Table1[Week]=WeekSel,"Yes","No")</f>
        <v>No</v>
      </c>
      <c r="B688" s="15" t="str">
        <f>IF((Table1[StartDate]&gt;=Date.GraphMin)*(Table1[StartDate]&lt;=Date.GraphMax)=1,"Yes","No")</f>
        <v>Yes</v>
      </c>
      <c r="C688" s="15" t="str">
        <f>IF(OR(Table1[[#This Row],[Site]]="FOOD MILLING",Table1[[#This Row],[Site]]="GODACO"), "No", "Yes")</f>
        <v>Yes</v>
      </c>
      <c r="D688" s="40">
        <f>MAX(DATE(Table1[Year],1,1),DATE(Table1[Year],1,1)-WEEKDAY(DATE(Table1[Year],1,1),2)+(Table1[WeekNum]-1)*7+1)</f>
        <v>44690</v>
      </c>
      <c r="E688" s="40">
        <f>MIN(DATE(Table1[Year]+1,1,0),DATE(Table1[Year],1,1)-WEEKDAY(DATE(Table1[Year],1,1),2)+Table1[WeekNum]*7)</f>
        <v>44696</v>
      </c>
      <c r="F688" s="15">
        <v>2022</v>
      </c>
      <c r="G688" s="15">
        <f t="shared" si="20"/>
        <v>5</v>
      </c>
      <c r="H688" s="15">
        <v>20</v>
      </c>
      <c r="I688" s="195" t="str">
        <f>"W" &amp;Table1[[#This Row],[WeekNum]]</f>
        <v>W20</v>
      </c>
      <c r="J688" s="195" t="str">
        <f t="shared" si="21"/>
        <v>22-W20</v>
      </c>
      <c r="K688" s="11" t="s">
        <v>528</v>
      </c>
      <c r="L688" s="11"/>
      <c r="M688" s="11" t="s">
        <v>72</v>
      </c>
      <c r="N688" s="266" t="s">
        <v>370</v>
      </c>
      <c r="O688" s="266" t="s">
        <v>374</v>
      </c>
      <c r="P688" s="11" t="s">
        <v>376</v>
      </c>
      <c r="Q688" s="11" t="s">
        <v>418</v>
      </c>
      <c r="R688" s="11">
        <v>1500</v>
      </c>
      <c r="S688" s="11">
        <v>375.2</v>
      </c>
      <c r="T688" s="11">
        <f>ABS(Table1[[#This Row],[Prod]]-Table1[[#This Row],[Planned]])</f>
        <v>1124.8</v>
      </c>
      <c r="U688" s="213">
        <f>IF(ABS(Table1[[#This Row],[Prod]]-Table1[[#This Row],[Planned]])&gt;Table1[[#This Row],[Planned]],0,IF(Table1[[#This Row],[Planned]]=0,0,1-ABS(Table1[[#This Row],[Prod]]-Table1[[#This Row],[Planned]])/Table1[[#This Row],[Planned]]))</f>
        <v>0.25013333333333332</v>
      </c>
      <c r="V688" s="11"/>
      <c r="W688" s="11"/>
      <c r="X688" s="27">
        <v>300</v>
      </c>
      <c r="Y688" s="11">
        <f>Table1[[#This Row],[Prod]]</f>
        <v>375.2</v>
      </c>
      <c r="Z688" s="11">
        <f>ABS(Table1[[#This Row],[Prod2]]-Table1[[#This Row],[Plan Revised]])</f>
        <v>75.199999999999989</v>
      </c>
      <c r="AA688" s="213">
        <f>IF(ABS(Table1[[#This Row],[Prod2]]-Table1[[#This Row],[Plan Revised]])&gt;Table1[[#This Row],[Plan Revised]],0,IF(Table1[[#This Row],[Plan Revised]]=0,0,1-ABS(Table1[[#This Row],[Prod2]]-Table1[[#This Row],[Plan Revised]])/Table1[[#This Row],[Plan Revised]]))</f>
        <v>0.74933333333333341</v>
      </c>
      <c r="AB688" s="11"/>
      <c r="AC688" s="30"/>
      <c r="AD688"/>
      <c r="AF688"/>
    </row>
    <row r="689" spans="1:32">
      <c r="A689" s="15" t="str">
        <f>IF(Table1[Week]=WeekSel,"Yes","No")</f>
        <v>No</v>
      </c>
      <c r="B689" s="15" t="str">
        <f>IF((Table1[StartDate]&gt;=Date.GraphMin)*(Table1[StartDate]&lt;=Date.GraphMax)=1,"Yes","No")</f>
        <v>Yes</v>
      </c>
      <c r="C689" s="15" t="str">
        <f>IF(OR(Table1[[#This Row],[Site]]="FOOD MILLING",Table1[[#This Row],[Site]]="GODACO"), "No", "Yes")</f>
        <v>Yes</v>
      </c>
      <c r="D689" s="40">
        <f>MAX(DATE(Table1[Year],1,1),DATE(Table1[Year],1,1)-WEEKDAY(DATE(Table1[Year],1,1),2)+(Table1[WeekNum]-1)*7+1)</f>
        <v>44690</v>
      </c>
      <c r="E689" s="40">
        <f>MIN(DATE(Table1[Year]+1,1,0),DATE(Table1[Year],1,1)-WEEKDAY(DATE(Table1[Year],1,1),2)+Table1[WeekNum]*7)</f>
        <v>44696</v>
      </c>
      <c r="F689" s="15">
        <v>2022</v>
      </c>
      <c r="G689" s="15">
        <f t="shared" si="20"/>
        <v>5</v>
      </c>
      <c r="H689" s="15">
        <v>20</v>
      </c>
      <c r="I689" s="195" t="str">
        <f>"W" &amp;Table1[[#This Row],[WeekNum]]</f>
        <v>W20</v>
      </c>
      <c r="J689" s="195" t="str">
        <f t="shared" si="21"/>
        <v>22-W20</v>
      </c>
      <c r="K689" s="11" t="s">
        <v>530</v>
      </c>
      <c r="L689" s="11"/>
      <c r="M689" s="11" t="s">
        <v>77</v>
      </c>
      <c r="N689" s="266" t="s">
        <v>370</v>
      </c>
      <c r="O689" s="266" t="s">
        <v>374</v>
      </c>
      <c r="P689" s="11" t="s">
        <v>376</v>
      </c>
      <c r="Q689" s="11" t="s">
        <v>418</v>
      </c>
      <c r="R689" s="11">
        <v>1000</v>
      </c>
      <c r="S689" s="11">
        <v>1197</v>
      </c>
      <c r="T689" s="11">
        <f>ABS(Table1[[#This Row],[Prod]]-Table1[[#This Row],[Planned]])</f>
        <v>197</v>
      </c>
      <c r="U689" s="213">
        <f>IF(ABS(Table1[[#This Row],[Prod]]-Table1[[#This Row],[Planned]])&gt;Table1[[#This Row],[Planned]],0,IF(Table1[[#This Row],[Planned]]=0,0,1-ABS(Table1[[#This Row],[Prod]]-Table1[[#This Row],[Planned]])/Table1[[#This Row],[Planned]]))</f>
        <v>0.80299999999999994</v>
      </c>
      <c r="V689" s="11"/>
      <c r="W689" s="11"/>
      <c r="X689" s="27">
        <v>1000</v>
      </c>
      <c r="Y689" s="11">
        <f>Table1[[#This Row],[Prod]]</f>
        <v>1197</v>
      </c>
      <c r="Z689" s="11">
        <f>ABS(Table1[[#This Row],[Prod2]]-Table1[[#This Row],[Plan Revised]])</f>
        <v>197</v>
      </c>
      <c r="AA689" s="213">
        <f>IF(ABS(Table1[[#This Row],[Prod2]]-Table1[[#This Row],[Plan Revised]])&gt;Table1[[#This Row],[Plan Revised]],0,IF(Table1[[#This Row],[Plan Revised]]=0,0,1-ABS(Table1[[#This Row],[Prod2]]-Table1[[#This Row],[Plan Revised]])/Table1[[#This Row],[Plan Revised]]))</f>
        <v>0.80299999999999994</v>
      </c>
      <c r="AB689" s="11"/>
      <c r="AC689" s="30"/>
      <c r="AD689"/>
      <c r="AF689"/>
    </row>
    <row r="690" spans="1:32">
      <c r="A690" s="15" t="str">
        <f>IF(Table1[Week]=WeekSel,"Yes","No")</f>
        <v>No</v>
      </c>
      <c r="B690" s="15" t="str">
        <f>IF((Table1[StartDate]&gt;=Date.GraphMin)*(Table1[StartDate]&lt;=Date.GraphMax)=1,"Yes","No")</f>
        <v>Yes</v>
      </c>
      <c r="C690" s="15" t="str">
        <f>IF(OR(Table1[[#This Row],[Site]]="FOOD MILLING",Table1[[#This Row],[Site]]="GODACO"), "No", "Yes")</f>
        <v>Yes</v>
      </c>
      <c r="D690" s="40">
        <f>MAX(DATE(Table1[Year],1,1),DATE(Table1[Year],1,1)-WEEKDAY(DATE(Table1[Year],1,1),2)+(Table1[WeekNum]-1)*7+1)</f>
        <v>44690</v>
      </c>
      <c r="E690" s="40">
        <f>MIN(DATE(Table1[Year]+1,1,0),DATE(Table1[Year],1,1)-WEEKDAY(DATE(Table1[Year],1,1),2)+Table1[WeekNum]*7)</f>
        <v>44696</v>
      </c>
      <c r="F690" s="15">
        <v>2022</v>
      </c>
      <c r="G690" s="15">
        <f t="shared" si="20"/>
        <v>5</v>
      </c>
      <c r="H690" s="15">
        <v>20</v>
      </c>
      <c r="I690" s="195" t="str">
        <f>"W" &amp;Table1[[#This Row],[WeekNum]]</f>
        <v>W20</v>
      </c>
      <c r="J690" s="195" t="str">
        <f t="shared" si="21"/>
        <v>22-W20</v>
      </c>
      <c r="K690" s="11" t="s">
        <v>525</v>
      </c>
      <c r="L690" s="11"/>
      <c r="M690" s="11" t="s">
        <v>72</v>
      </c>
      <c r="N690" s="266" t="s">
        <v>370</v>
      </c>
      <c r="O690" s="266" t="s">
        <v>403</v>
      </c>
      <c r="P690" s="11" t="s">
        <v>407</v>
      </c>
      <c r="Q690" s="11" t="s">
        <v>419</v>
      </c>
      <c r="R690" s="11">
        <v>0</v>
      </c>
      <c r="S690" s="11"/>
      <c r="T690" s="11">
        <f>ABS(Table1[[#This Row],[Prod]]-Table1[[#This Row],[Planned]])</f>
        <v>0</v>
      </c>
      <c r="U690" s="213">
        <f>IF(ABS(Table1[[#This Row],[Prod]]-Table1[[#This Row],[Planned]])&gt;Table1[[#This Row],[Planned]],0,IF(Table1[[#This Row],[Planned]]=0,0,1-ABS(Table1[[#This Row],[Prod]]-Table1[[#This Row],[Planned]])/Table1[[#This Row],[Planned]]))</f>
        <v>0</v>
      </c>
      <c r="V690" s="11"/>
      <c r="W690" s="11"/>
      <c r="X690" s="27">
        <v>0</v>
      </c>
      <c r="Y690" s="11">
        <f>Table1[[#This Row],[Prod]]</f>
        <v>0</v>
      </c>
      <c r="Z690" s="11">
        <f>ABS(Table1[[#This Row],[Prod2]]-Table1[[#This Row],[Plan Revised]])</f>
        <v>0</v>
      </c>
      <c r="AA690" s="213">
        <f>IF(ABS(Table1[[#This Row],[Prod2]]-Table1[[#This Row],[Plan Revised]])&gt;Table1[[#This Row],[Plan Revised]],0,IF(Table1[[#This Row],[Plan Revised]]=0,0,1-ABS(Table1[[#This Row],[Prod2]]-Table1[[#This Row],[Plan Revised]])/Table1[[#This Row],[Plan Revised]]))</f>
        <v>0</v>
      </c>
      <c r="AB690" s="11"/>
      <c r="AC690" s="30"/>
      <c r="AD690"/>
      <c r="AF690"/>
    </row>
    <row r="691" spans="1:32">
      <c r="A691" s="15" t="str">
        <f>IF(Table1[Week]=WeekSel,"Yes","No")</f>
        <v>No</v>
      </c>
      <c r="B691" s="15" t="str">
        <f>IF((Table1[StartDate]&gt;=Date.GraphMin)*(Table1[StartDate]&lt;=Date.GraphMax)=1,"Yes","No")</f>
        <v>Yes</v>
      </c>
      <c r="C691" s="15" t="str">
        <f>IF(OR(Table1[[#This Row],[Site]]="FOOD MILLING",Table1[[#This Row],[Site]]="GODACO"), "No", "Yes")</f>
        <v>Yes</v>
      </c>
      <c r="D691" s="40">
        <f>MAX(DATE(Table1[Year],1,1),DATE(Table1[Year],1,1)-WEEKDAY(DATE(Table1[Year],1,1),2)+(Table1[WeekNum]-1)*7+1)</f>
        <v>44690</v>
      </c>
      <c r="E691" s="40">
        <f>MIN(DATE(Table1[Year]+1,1,0),DATE(Table1[Year],1,1)-WEEKDAY(DATE(Table1[Year],1,1),2)+Table1[WeekNum]*7)</f>
        <v>44696</v>
      </c>
      <c r="F691" s="15">
        <v>2022</v>
      </c>
      <c r="G691" s="15">
        <f t="shared" si="20"/>
        <v>5</v>
      </c>
      <c r="H691" s="15">
        <v>20</v>
      </c>
      <c r="I691" s="195" t="str">
        <f>"W" &amp;Table1[[#This Row],[WeekNum]]</f>
        <v>W20</v>
      </c>
      <c r="J691" s="195" t="str">
        <f t="shared" si="21"/>
        <v>22-W20</v>
      </c>
      <c r="K691" s="11" t="s">
        <v>524</v>
      </c>
      <c r="L691" s="11"/>
      <c r="M691" s="11" t="s">
        <v>72</v>
      </c>
      <c r="N691" s="266" t="s">
        <v>370</v>
      </c>
      <c r="O691" s="266" t="s">
        <v>403</v>
      </c>
      <c r="P691" s="11" t="s">
        <v>407</v>
      </c>
      <c r="Q691" s="11" t="s">
        <v>419</v>
      </c>
      <c r="R691" s="11">
        <v>0</v>
      </c>
      <c r="S691" s="11"/>
      <c r="T691" s="11">
        <f>ABS(Table1[[#This Row],[Prod]]-Table1[[#This Row],[Planned]])</f>
        <v>0</v>
      </c>
      <c r="U691" s="213">
        <f>IF(ABS(Table1[[#This Row],[Prod]]-Table1[[#This Row],[Planned]])&gt;Table1[[#This Row],[Planned]],0,IF(Table1[[#This Row],[Planned]]=0,0,1-ABS(Table1[[#This Row],[Prod]]-Table1[[#This Row],[Planned]])/Table1[[#This Row],[Planned]]))</f>
        <v>0</v>
      </c>
      <c r="V691" s="11"/>
      <c r="W691" s="11"/>
      <c r="X691" s="27">
        <v>0</v>
      </c>
      <c r="Y691" s="11">
        <f>Table1[[#This Row],[Prod]]</f>
        <v>0</v>
      </c>
      <c r="Z691" s="11">
        <f>ABS(Table1[[#This Row],[Prod2]]-Table1[[#This Row],[Plan Revised]])</f>
        <v>0</v>
      </c>
      <c r="AA691" s="213">
        <f>IF(ABS(Table1[[#This Row],[Prod2]]-Table1[[#This Row],[Plan Revised]])&gt;Table1[[#This Row],[Plan Revised]],0,IF(Table1[[#This Row],[Plan Revised]]=0,0,1-ABS(Table1[[#This Row],[Prod2]]-Table1[[#This Row],[Plan Revised]])/Table1[[#This Row],[Plan Revised]]))</f>
        <v>0</v>
      </c>
      <c r="AB691" s="11"/>
      <c r="AC691" s="30"/>
      <c r="AD691"/>
      <c r="AF691"/>
    </row>
    <row r="692" spans="1:32">
      <c r="A692" s="15" t="str">
        <f>IF(Table1[Week]=WeekSel,"Yes","No")</f>
        <v>No</v>
      </c>
      <c r="B692" s="15" t="str">
        <f>IF((Table1[StartDate]&gt;=Date.GraphMin)*(Table1[StartDate]&lt;=Date.GraphMax)=1,"Yes","No")</f>
        <v>Yes</v>
      </c>
      <c r="C692" s="15" t="str">
        <f>IF(OR(Table1[[#This Row],[Site]]="FOOD MILLING",Table1[[#This Row],[Site]]="GODACO"), "No", "Yes")</f>
        <v>Yes</v>
      </c>
      <c r="D692" s="40">
        <f>MAX(DATE(Table1[Year],1,1),DATE(Table1[Year],1,1)-WEEKDAY(DATE(Table1[Year],1,1),2)+(Table1[WeekNum]-1)*7+1)</f>
        <v>44690</v>
      </c>
      <c r="E692" s="40">
        <f>MIN(DATE(Table1[Year]+1,1,0),DATE(Table1[Year],1,1)-WEEKDAY(DATE(Table1[Year],1,1),2)+Table1[WeekNum]*7)</f>
        <v>44696</v>
      </c>
      <c r="F692" s="15">
        <v>2022</v>
      </c>
      <c r="G692" s="15">
        <f t="shared" si="20"/>
        <v>5</v>
      </c>
      <c r="H692" s="15">
        <v>20</v>
      </c>
      <c r="I692" s="195" t="str">
        <f>"W" &amp;Table1[[#This Row],[WeekNum]]</f>
        <v>W20</v>
      </c>
      <c r="J692" s="195" t="str">
        <f t="shared" si="21"/>
        <v>22-W20</v>
      </c>
      <c r="K692" s="11" t="s">
        <v>527</v>
      </c>
      <c r="L692" s="11"/>
      <c r="M692" s="11" t="s">
        <v>72</v>
      </c>
      <c r="N692" s="266" t="s">
        <v>370</v>
      </c>
      <c r="O692" s="266" t="s">
        <v>403</v>
      </c>
      <c r="P692" s="11" t="s">
        <v>407</v>
      </c>
      <c r="Q692" s="11" t="s">
        <v>419</v>
      </c>
      <c r="R692" s="11">
        <v>0</v>
      </c>
      <c r="S692" s="11"/>
      <c r="T692" s="11">
        <f>ABS(Table1[[#This Row],[Prod]]-Table1[[#This Row],[Planned]])</f>
        <v>0</v>
      </c>
      <c r="U692" s="213">
        <f>IF(ABS(Table1[[#This Row],[Prod]]-Table1[[#This Row],[Planned]])&gt;Table1[[#This Row],[Planned]],0,IF(Table1[[#This Row],[Planned]]=0,0,1-ABS(Table1[[#This Row],[Prod]]-Table1[[#This Row],[Planned]])/Table1[[#This Row],[Planned]]))</f>
        <v>0</v>
      </c>
      <c r="V692" s="11"/>
      <c r="W692" s="11"/>
      <c r="X692" s="27">
        <v>0</v>
      </c>
      <c r="Y692" s="11">
        <f>Table1[[#This Row],[Prod]]</f>
        <v>0</v>
      </c>
      <c r="Z692" s="11">
        <f>ABS(Table1[[#This Row],[Prod2]]-Table1[[#This Row],[Plan Revised]])</f>
        <v>0</v>
      </c>
      <c r="AA692" s="213">
        <f>IF(ABS(Table1[[#This Row],[Prod2]]-Table1[[#This Row],[Plan Revised]])&gt;Table1[[#This Row],[Plan Revised]],0,IF(Table1[[#This Row],[Plan Revised]]=0,0,1-ABS(Table1[[#This Row],[Prod2]]-Table1[[#This Row],[Plan Revised]])/Table1[[#This Row],[Plan Revised]]))</f>
        <v>0</v>
      </c>
      <c r="AB692" s="11"/>
      <c r="AC692" s="30"/>
      <c r="AD692"/>
      <c r="AF692"/>
    </row>
    <row r="693" spans="1:32">
      <c r="A693" s="15" t="str">
        <f>IF(Table1[Week]=WeekSel,"Yes","No")</f>
        <v>No</v>
      </c>
      <c r="B693" s="15" t="str">
        <f>IF((Table1[StartDate]&gt;=Date.GraphMin)*(Table1[StartDate]&lt;=Date.GraphMax)=1,"Yes","No")</f>
        <v>Yes</v>
      </c>
      <c r="C693" s="15" t="str">
        <f>IF(OR(Table1[[#This Row],[Site]]="FOOD MILLING",Table1[[#This Row],[Site]]="GODACO"), "No", "Yes")</f>
        <v>Yes</v>
      </c>
      <c r="D693" s="40">
        <f>MAX(DATE(Table1[Year],1,1),DATE(Table1[Year],1,1)-WEEKDAY(DATE(Table1[Year],1,1),2)+(Table1[WeekNum]-1)*7+1)</f>
        <v>44690</v>
      </c>
      <c r="E693" s="40">
        <f>MIN(DATE(Table1[Year]+1,1,0),DATE(Table1[Year],1,1)-WEEKDAY(DATE(Table1[Year],1,1),2)+Table1[WeekNum]*7)</f>
        <v>44696</v>
      </c>
      <c r="F693" s="15">
        <v>2022</v>
      </c>
      <c r="G693" s="15">
        <f t="shared" si="20"/>
        <v>5</v>
      </c>
      <c r="H693" s="15">
        <v>20</v>
      </c>
      <c r="I693" s="195" t="str">
        <f>"W" &amp;Table1[[#This Row],[WeekNum]]</f>
        <v>W20</v>
      </c>
      <c r="J693" s="195" t="str">
        <f t="shared" si="21"/>
        <v>22-W20</v>
      </c>
      <c r="K693" s="11" t="s">
        <v>526</v>
      </c>
      <c r="L693" s="11"/>
      <c r="M693" s="11" t="s">
        <v>72</v>
      </c>
      <c r="N693" s="266" t="s">
        <v>370</v>
      </c>
      <c r="O693" s="266" t="s">
        <v>403</v>
      </c>
      <c r="P693" s="11" t="s">
        <v>407</v>
      </c>
      <c r="Q693" s="11" t="s">
        <v>419</v>
      </c>
      <c r="R693" s="11">
        <v>0</v>
      </c>
      <c r="S693" s="11"/>
      <c r="T693" s="11">
        <f>ABS(Table1[[#This Row],[Prod]]-Table1[[#This Row],[Planned]])</f>
        <v>0</v>
      </c>
      <c r="U693" s="213">
        <f>IF(ABS(Table1[[#This Row],[Prod]]-Table1[[#This Row],[Planned]])&gt;Table1[[#This Row],[Planned]],0,IF(Table1[[#This Row],[Planned]]=0,0,1-ABS(Table1[[#This Row],[Prod]]-Table1[[#This Row],[Planned]])/Table1[[#This Row],[Planned]]))</f>
        <v>0</v>
      </c>
      <c r="V693" s="11"/>
      <c r="W693" s="11"/>
      <c r="X693" s="27">
        <v>0</v>
      </c>
      <c r="Y693" s="11">
        <f>Table1[[#This Row],[Prod]]</f>
        <v>0</v>
      </c>
      <c r="Z693" s="11">
        <f>ABS(Table1[[#This Row],[Prod2]]-Table1[[#This Row],[Plan Revised]])</f>
        <v>0</v>
      </c>
      <c r="AA693" s="213">
        <f>IF(ABS(Table1[[#This Row],[Prod2]]-Table1[[#This Row],[Plan Revised]])&gt;Table1[[#This Row],[Plan Revised]],0,IF(Table1[[#This Row],[Plan Revised]]=0,0,1-ABS(Table1[[#This Row],[Prod2]]-Table1[[#This Row],[Plan Revised]])/Table1[[#This Row],[Plan Revised]]))</f>
        <v>0</v>
      </c>
      <c r="AB693" s="11"/>
      <c r="AC693" s="30"/>
      <c r="AD693"/>
      <c r="AF693"/>
    </row>
    <row r="694" spans="1:32">
      <c r="A694" s="15" t="str">
        <f>IF(Table1[Week]=WeekSel,"Yes","No")</f>
        <v>No</v>
      </c>
      <c r="B694" s="15" t="str">
        <f>IF((Table1[StartDate]&gt;=Date.GraphMin)*(Table1[StartDate]&lt;=Date.GraphMax)=1,"Yes","No")</f>
        <v>Yes</v>
      </c>
      <c r="C694" s="15" t="str">
        <f>IF(OR(Table1[[#This Row],[Site]]="FOOD MILLING",Table1[[#This Row],[Site]]="GODACO"), "No", "Yes")</f>
        <v>Yes</v>
      </c>
      <c r="D694" s="40">
        <f>MAX(DATE(Table1[Year],1,1),DATE(Table1[Year],1,1)-WEEKDAY(DATE(Table1[Year],1,1),2)+(Table1[WeekNum]-1)*7+1)</f>
        <v>44690</v>
      </c>
      <c r="E694" s="40">
        <f>MIN(DATE(Table1[Year]+1,1,0),DATE(Table1[Year],1,1)-WEEKDAY(DATE(Table1[Year],1,1),2)+Table1[WeekNum]*7)</f>
        <v>44696</v>
      </c>
      <c r="F694" s="15">
        <v>2022</v>
      </c>
      <c r="G694" s="15">
        <f t="shared" si="20"/>
        <v>5</v>
      </c>
      <c r="H694" s="15">
        <v>20</v>
      </c>
      <c r="I694" s="195" t="str">
        <f>"W" &amp;Table1[[#This Row],[WeekNum]]</f>
        <v>W20</v>
      </c>
      <c r="J694" s="195" t="str">
        <f t="shared" si="21"/>
        <v>22-W20</v>
      </c>
      <c r="K694" s="11" t="s">
        <v>523</v>
      </c>
      <c r="L694" s="11"/>
      <c r="M694" s="11" t="s">
        <v>72</v>
      </c>
      <c r="N694" s="266" t="s">
        <v>370</v>
      </c>
      <c r="O694" s="266" t="s">
        <v>374</v>
      </c>
      <c r="P694" s="11" t="s">
        <v>411</v>
      </c>
      <c r="Q694" s="11" t="s">
        <v>419</v>
      </c>
      <c r="R694" s="11"/>
      <c r="S694" s="11"/>
      <c r="T694" s="11">
        <f>ABS(Table1[[#This Row],[Prod]]-Table1[[#This Row],[Planned]])</f>
        <v>0</v>
      </c>
      <c r="U694" s="213">
        <f>IF(ABS(Table1[[#This Row],[Prod]]-Table1[[#This Row],[Planned]])&gt;Table1[[#This Row],[Planned]],0,IF(Table1[[#This Row],[Planned]]=0,0,1-ABS(Table1[[#This Row],[Prod]]-Table1[[#This Row],[Planned]])/Table1[[#This Row],[Planned]]))</f>
        <v>0</v>
      </c>
      <c r="V694" s="11"/>
      <c r="W694" s="11"/>
      <c r="X694" s="27">
        <v>0</v>
      </c>
      <c r="Y694" s="11">
        <f>Table1[[#This Row],[Prod]]</f>
        <v>0</v>
      </c>
      <c r="Z694" s="11">
        <f>ABS(Table1[[#This Row],[Prod2]]-Table1[[#This Row],[Plan Revised]])</f>
        <v>0</v>
      </c>
      <c r="AA694" s="213">
        <f>IF(ABS(Table1[[#This Row],[Prod2]]-Table1[[#This Row],[Plan Revised]])&gt;Table1[[#This Row],[Plan Revised]],0,IF(Table1[[#This Row],[Plan Revised]]=0,0,1-ABS(Table1[[#This Row],[Prod2]]-Table1[[#This Row],[Plan Revised]])/Table1[[#This Row],[Plan Revised]]))</f>
        <v>0</v>
      </c>
      <c r="AB694" s="11"/>
      <c r="AC694" s="30"/>
      <c r="AD694"/>
      <c r="AF694"/>
    </row>
    <row r="695" spans="1:32">
      <c r="A695" s="15" t="str">
        <f>IF(Table1[Week]=WeekSel,"Yes","No")</f>
        <v>No</v>
      </c>
      <c r="B695" s="15" t="str">
        <f>IF((Table1[StartDate]&gt;=Date.GraphMin)*(Table1[StartDate]&lt;=Date.GraphMax)=1,"Yes","No")</f>
        <v>Yes</v>
      </c>
      <c r="C695" s="15" t="str">
        <f>IF(OR(Table1[[#This Row],[Site]]="FOOD MILLING",Table1[[#This Row],[Site]]="GODACO"), "No", "Yes")</f>
        <v>Yes</v>
      </c>
      <c r="D695" s="40">
        <f>MAX(DATE(Table1[Year],1,1),DATE(Table1[Year],1,1)-WEEKDAY(DATE(Table1[Year],1,1),2)+(Table1[WeekNum]-1)*7+1)</f>
        <v>44690</v>
      </c>
      <c r="E695" s="40">
        <f>MIN(DATE(Table1[Year]+1,1,0),DATE(Table1[Year],1,1)-WEEKDAY(DATE(Table1[Year],1,1),2)+Table1[WeekNum]*7)</f>
        <v>44696</v>
      </c>
      <c r="F695" s="15">
        <v>2022</v>
      </c>
      <c r="G695" s="15">
        <f t="shared" si="20"/>
        <v>5</v>
      </c>
      <c r="H695" s="15">
        <v>20</v>
      </c>
      <c r="I695" s="195" t="str">
        <f>"W" &amp;Table1[[#This Row],[WeekNum]]</f>
        <v>W20</v>
      </c>
      <c r="J695" s="195" t="str">
        <f t="shared" si="21"/>
        <v>22-W20</v>
      </c>
      <c r="K695" s="11" t="s">
        <v>441</v>
      </c>
      <c r="L695" s="11"/>
      <c r="M695" s="11" t="s">
        <v>77</v>
      </c>
      <c r="N695" s="266" t="s">
        <v>370</v>
      </c>
      <c r="O695" s="266" t="s">
        <v>374</v>
      </c>
      <c r="P695" s="11" t="s">
        <v>409</v>
      </c>
      <c r="Q695" s="11" t="s">
        <v>420</v>
      </c>
      <c r="R695" s="11">
        <v>14000</v>
      </c>
      <c r="S695" s="11"/>
      <c r="T695" s="11">
        <f>ABS(Table1[[#This Row],[Prod]]-Table1[[#This Row],[Planned]])</f>
        <v>14000</v>
      </c>
      <c r="U695" s="213">
        <f>IF(ABS(Table1[[#This Row],[Prod]]-Table1[[#This Row],[Planned]])&gt;Table1[[#This Row],[Planned]],0,IF(Table1[[#This Row],[Planned]]=0,0,1-ABS(Table1[[#This Row],[Prod]]-Table1[[#This Row],[Planned]])/Table1[[#This Row],[Planned]]))</f>
        <v>0</v>
      </c>
      <c r="V695" s="11"/>
      <c r="W695" s="11"/>
      <c r="X695" s="27"/>
      <c r="Y695" s="11">
        <f>Table1[[#This Row],[Prod]]</f>
        <v>0</v>
      </c>
      <c r="Z695" s="11">
        <f>ABS(Table1[[#This Row],[Prod2]]-Table1[[#This Row],[Plan Revised]])</f>
        <v>0</v>
      </c>
      <c r="AA695" s="213">
        <f>IF(ABS(Table1[[#This Row],[Prod2]]-Table1[[#This Row],[Plan Revised]])&gt;Table1[[#This Row],[Plan Revised]],0,IF(Table1[[#This Row],[Plan Revised]]=0,0,1-ABS(Table1[[#This Row],[Prod2]]-Table1[[#This Row],[Plan Revised]])/Table1[[#This Row],[Plan Revised]]))</f>
        <v>0</v>
      </c>
      <c r="AB695" s="11"/>
      <c r="AC695" s="30"/>
      <c r="AD695"/>
      <c r="AF695"/>
    </row>
    <row r="696" spans="1:32">
      <c r="A696" s="15" t="str">
        <f>IF(Table1[Week]=WeekSel,"Yes","No")</f>
        <v>No</v>
      </c>
      <c r="B696" s="15" t="str">
        <f>IF((Table1[StartDate]&gt;=Date.GraphMin)*(Table1[StartDate]&lt;=Date.GraphMax)=1,"Yes","No")</f>
        <v>Yes</v>
      </c>
      <c r="C696" s="15" t="str">
        <f>IF(OR(Table1[[#This Row],[Site]]="FOOD MILLING",Table1[[#This Row],[Site]]="GODACO"), "No", "Yes")</f>
        <v>Yes</v>
      </c>
      <c r="D696" s="40">
        <f>MAX(DATE(Table1[Year],1,1),DATE(Table1[Year],1,1)-WEEKDAY(DATE(Table1[Year],1,1),2)+(Table1[WeekNum]-1)*7+1)</f>
        <v>44690</v>
      </c>
      <c r="E696" s="40">
        <f>MIN(DATE(Table1[Year]+1,1,0),DATE(Table1[Year],1,1)-WEEKDAY(DATE(Table1[Year],1,1),2)+Table1[WeekNum]*7)</f>
        <v>44696</v>
      </c>
      <c r="F696" s="15">
        <v>2022</v>
      </c>
      <c r="G696" s="15">
        <f t="shared" si="20"/>
        <v>5</v>
      </c>
      <c r="H696" s="15">
        <v>20</v>
      </c>
      <c r="I696" s="195" t="str">
        <f>"W" &amp;Table1[[#This Row],[WeekNum]]</f>
        <v>W20</v>
      </c>
      <c r="J696" s="195" t="str">
        <f t="shared" si="21"/>
        <v>22-W20</v>
      </c>
      <c r="K696" s="11" t="s">
        <v>443</v>
      </c>
      <c r="L696" s="11"/>
      <c r="M696" s="11" t="s">
        <v>72</v>
      </c>
      <c r="N696" s="266" t="s">
        <v>370</v>
      </c>
      <c r="O696" s="266" t="s">
        <v>403</v>
      </c>
      <c r="P696" s="11" t="s">
        <v>407</v>
      </c>
      <c r="Q696" s="11" t="s">
        <v>418</v>
      </c>
      <c r="R696" s="11">
        <v>2032.8</v>
      </c>
      <c r="S696" s="11"/>
      <c r="T696" s="11">
        <f>ABS(Table1[[#This Row],[Prod]]-Table1[[#This Row],[Planned]])</f>
        <v>2032.8</v>
      </c>
      <c r="U696" s="213">
        <f>IF(ABS(Table1[[#This Row],[Prod]]-Table1[[#This Row],[Planned]])&gt;Table1[[#This Row],[Planned]],0,IF(Table1[[#This Row],[Planned]]=0,0,1-ABS(Table1[[#This Row],[Prod]]-Table1[[#This Row],[Planned]])/Table1[[#This Row],[Planned]]))</f>
        <v>0</v>
      </c>
      <c r="V696" s="11"/>
      <c r="W696" s="11"/>
      <c r="X696" s="27"/>
      <c r="Y696" s="11">
        <f>Table1[[#This Row],[Prod]]</f>
        <v>0</v>
      </c>
      <c r="Z696" s="11">
        <f>ABS(Table1[[#This Row],[Prod2]]-Table1[[#This Row],[Plan Revised]])</f>
        <v>0</v>
      </c>
      <c r="AA696" s="213">
        <f>IF(ABS(Table1[[#This Row],[Prod2]]-Table1[[#This Row],[Plan Revised]])&gt;Table1[[#This Row],[Plan Revised]],0,IF(Table1[[#This Row],[Plan Revised]]=0,0,1-ABS(Table1[[#This Row],[Prod2]]-Table1[[#This Row],[Plan Revised]])/Table1[[#This Row],[Plan Revised]]))</f>
        <v>0</v>
      </c>
      <c r="AB696" s="11"/>
      <c r="AC696" s="30"/>
      <c r="AD696"/>
      <c r="AF696"/>
    </row>
    <row r="697" spans="1:32">
      <c r="A697" s="15" t="str">
        <f>IF(Table1[Week]=WeekSel,"Yes","No")</f>
        <v>No</v>
      </c>
      <c r="B697" s="15" t="str">
        <f>IF((Table1[StartDate]&gt;=Date.GraphMin)*(Table1[StartDate]&lt;=Date.GraphMax)=1,"Yes","No")</f>
        <v>Yes</v>
      </c>
      <c r="C697" s="15" t="str">
        <f>IF(OR(Table1[[#This Row],[Site]]="FOOD MILLING",Table1[[#This Row],[Site]]="GODACO"), "No", "Yes")</f>
        <v>Yes</v>
      </c>
      <c r="D697" s="40">
        <f>MAX(DATE(Table1[Year],1,1),DATE(Table1[Year],1,1)-WEEKDAY(DATE(Table1[Year],1,1),2)+(Table1[WeekNum]-1)*7+1)</f>
        <v>44690</v>
      </c>
      <c r="E697" s="40">
        <f>MIN(DATE(Table1[Year]+1,1,0),DATE(Table1[Year],1,1)-WEEKDAY(DATE(Table1[Year],1,1),2)+Table1[WeekNum]*7)</f>
        <v>44696</v>
      </c>
      <c r="F697" s="15">
        <v>2022</v>
      </c>
      <c r="G697" s="15">
        <f t="shared" si="20"/>
        <v>5</v>
      </c>
      <c r="H697" s="15">
        <v>20</v>
      </c>
      <c r="I697" s="195" t="str">
        <f>"W" &amp;Table1[[#This Row],[WeekNum]]</f>
        <v>W20</v>
      </c>
      <c r="J697" s="195" t="str">
        <f t="shared" si="21"/>
        <v>22-W20</v>
      </c>
      <c r="K697" s="11" t="s">
        <v>237</v>
      </c>
      <c r="L697" s="11"/>
      <c r="M697" s="11" t="s">
        <v>77</v>
      </c>
      <c r="N697" s="266" t="s">
        <v>370</v>
      </c>
      <c r="O697" s="266" t="s">
        <v>403</v>
      </c>
      <c r="P697" s="11" t="s">
        <v>407</v>
      </c>
      <c r="Q697" s="11" t="s">
        <v>419</v>
      </c>
      <c r="R697" s="11">
        <v>0</v>
      </c>
      <c r="S697" s="11"/>
      <c r="T697" s="11">
        <f>ABS(Table1[[#This Row],[Prod]]-Table1[[#This Row],[Planned]])</f>
        <v>0</v>
      </c>
      <c r="U697" s="213">
        <f>IF(ABS(Table1[[#This Row],[Prod]]-Table1[[#This Row],[Planned]])&gt;Table1[[#This Row],[Planned]],0,IF(Table1[[#This Row],[Planned]]=0,0,1-ABS(Table1[[#This Row],[Prod]]-Table1[[#This Row],[Planned]])/Table1[[#This Row],[Planned]]))</f>
        <v>0</v>
      </c>
      <c r="V697" s="11"/>
      <c r="W697" s="11"/>
      <c r="X697" s="27">
        <v>0</v>
      </c>
      <c r="Y697" s="11">
        <f>Table1[[#This Row],[Prod]]</f>
        <v>0</v>
      </c>
      <c r="Z697" s="11">
        <f>ABS(Table1[[#This Row],[Prod2]]-Table1[[#This Row],[Plan Revised]])</f>
        <v>0</v>
      </c>
      <c r="AA697" s="213">
        <f>IF(ABS(Table1[[#This Row],[Prod2]]-Table1[[#This Row],[Plan Revised]])&gt;Table1[[#This Row],[Plan Revised]],0,IF(Table1[[#This Row],[Plan Revised]]=0,0,1-ABS(Table1[[#This Row],[Prod2]]-Table1[[#This Row],[Plan Revised]])/Table1[[#This Row],[Plan Revised]]))</f>
        <v>0</v>
      </c>
      <c r="AB697" s="11"/>
      <c r="AC697" s="30"/>
      <c r="AD697"/>
      <c r="AF697"/>
    </row>
    <row r="698" spans="1:32">
      <c r="A698" s="15" t="str">
        <f>IF(Table1[Week]=WeekSel,"Yes","No")</f>
        <v>No</v>
      </c>
      <c r="B698" s="15" t="str">
        <f>IF((Table1[StartDate]&gt;=Date.GraphMin)*(Table1[StartDate]&lt;=Date.GraphMax)=1,"Yes","No")</f>
        <v>Yes</v>
      </c>
      <c r="C698" s="15" t="str">
        <f>IF(OR(Table1[[#This Row],[Site]]="FOOD MILLING",Table1[[#This Row],[Site]]="GODACO"), "No", "Yes")</f>
        <v>Yes</v>
      </c>
      <c r="D698" s="40">
        <f>MAX(DATE(Table1[Year],1,1),DATE(Table1[Year],1,1)-WEEKDAY(DATE(Table1[Year],1,1),2)+(Table1[WeekNum]-1)*7+1)</f>
        <v>44690</v>
      </c>
      <c r="E698" s="40">
        <f>MIN(DATE(Table1[Year]+1,1,0),DATE(Table1[Year],1,1)-WEEKDAY(DATE(Table1[Year],1,1),2)+Table1[WeekNum]*7)</f>
        <v>44696</v>
      </c>
      <c r="F698" s="15">
        <v>2022</v>
      </c>
      <c r="G698" s="15">
        <f t="shared" si="20"/>
        <v>5</v>
      </c>
      <c r="H698" s="15">
        <v>20</v>
      </c>
      <c r="I698" s="195" t="str">
        <f>"W" &amp;Table1[[#This Row],[WeekNum]]</f>
        <v>W20</v>
      </c>
      <c r="J698" s="195" t="str">
        <f t="shared" si="21"/>
        <v>22-W20</v>
      </c>
      <c r="K698" s="11" t="s">
        <v>239</v>
      </c>
      <c r="L698" s="11"/>
      <c r="M698" s="11" t="s">
        <v>77</v>
      </c>
      <c r="N698" s="266" t="s">
        <v>370</v>
      </c>
      <c r="O698" s="266" t="s">
        <v>403</v>
      </c>
      <c r="P698" s="11" t="s">
        <v>407</v>
      </c>
      <c r="Q698" s="11" t="s">
        <v>419</v>
      </c>
      <c r="R698" s="11">
        <v>0</v>
      </c>
      <c r="S698" s="11"/>
      <c r="T698" s="11">
        <f>ABS(Table1[[#This Row],[Prod]]-Table1[[#This Row],[Planned]])</f>
        <v>0</v>
      </c>
      <c r="U698" s="213">
        <f>IF(ABS(Table1[[#This Row],[Prod]]-Table1[[#This Row],[Planned]])&gt;Table1[[#This Row],[Planned]],0,IF(Table1[[#This Row],[Planned]]=0,0,1-ABS(Table1[[#This Row],[Prod]]-Table1[[#This Row],[Planned]])/Table1[[#This Row],[Planned]]))</f>
        <v>0</v>
      </c>
      <c r="V698" s="11"/>
      <c r="W698" s="11"/>
      <c r="X698" s="27">
        <v>0</v>
      </c>
      <c r="Y698" s="11">
        <f>Table1[[#This Row],[Prod]]</f>
        <v>0</v>
      </c>
      <c r="Z698" s="11">
        <f>ABS(Table1[[#This Row],[Prod2]]-Table1[[#This Row],[Plan Revised]])</f>
        <v>0</v>
      </c>
      <c r="AA698" s="213">
        <f>IF(ABS(Table1[[#This Row],[Prod2]]-Table1[[#This Row],[Plan Revised]])&gt;Table1[[#This Row],[Plan Revised]],0,IF(Table1[[#This Row],[Plan Revised]]=0,0,1-ABS(Table1[[#This Row],[Prod2]]-Table1[[#This Row],[Plan Revised]])/Table1[[#This Row],[Plan Revised]]))</f>
        <v>0</v>
      </c>
      <c r="AB698" s="11"/>
      <c r="AC698" s="30"/>
      <c r="AD698"/>
      <c r="AF698"/>
    </row>
    <row r="699" spans="1:32">
      <c r="A699" s="15" t="str">
        <f>IF(Table1[Week]=WeekSel,"Yes","No")</f>
        <v>No</v>
      </c>
      <c r="B699" s="15" t="str">
        <f>IF((Table1[StartDate]&gt;=Date.GraphMin)*(Table1[StartDate]&lt;=Date.GraphMax)=1,"Yes","No")</f>
        <v>Yes</v>
      </c>
      <c r="C699" s="15" t="str">
        <f>IF(OR(Table1[[#This Row],[Site]]="FOOD MILLING",Table1[[#This Row],[Site]]="GODACO"), "No", "Yes")</f>
        <v>Yes</v>
      </c>
      <c r="D699" s="40">
        <f>MAX(DATE(Table1[Year],1,1),DATE(Table1[Year],1,1)-WEEKDAY(DATE(Table1[Year],1,1),2)+(Table1[WeekNum]-1)*7+1)</f>
        <v>44690</v>
      </c>
      <c r="E699" s="40">
        <f>MIN(DATE(Table1[Year]+1,1,0),DATE(Table1[Year],1,1)-WEEKDAY(DATE(Table1[Year],1,1),2)+Table1[WeekNum]*7)</f>
        <v>44696</v>
      </c>
      <c r="F699" s="15">
        <v>2022</v>
      </c>
      <c r="G699" s="15">
        <f t="shared" si="20"/>
        <v>5</v>
      </c>
      <c r="H699" s="15">
        <v>20</v>
      </c>
      <c r="I699" s="195" t="str">
        <f>"W" &amp;Table1[[#This Row],[WeekNum]]</f>
        <v>W20</v>
      </c>
      <c r="J699" s="195" t="str">
        <f t="shared" si="21"/>
        <v>22-W20</v>
      </c>
      <c r="K699" s="11" t="s">
        <v>238</v>
      </c>
      <c r="L699" s="11"/>
      <c r="M699" s="11" t="s">
        <v>77</v>
      </c>
      <c r="N699" s="266" t="s">
        <v>370</v>
      </c>
      <c r="O699" s="266" t="s">
        <v>403</v>
      </c>
      <c r="P699" s="11" t="s">
        <v>407</v>
      </c>
      <c r="Q699" s="11" t="s">
        <v>419</v>
      </c>
      <c r="R699" s="11">
        <v>0</v>
      </c>
      <c r="S699" s="11"/>
      <c r="T699" s="11">
        <f>ABS(Table1[[#This Row],[Prod]]-Table1[[#This Row],[Planned]])</f>
        <v>0</v>
      </c>
      <c r="U699" s="213">
        <f>IF(ABS(Table1[[#This Row],[Prod]]-Table1[[#This Row],[Planned]])&gt;Table1[[#This Row],[Planned]],0,IF(Table1[[#This Row],[Planned]]=0,0,1-ABS(Table1[[#This Row],[Prod]]-Table1[[#This Row],[Planned]])/Table1[[#This Row],[Planned]]))</f>
        <v>0</v>
      </c>
      <c r="V699" s="11"/>
      <c r="W699" s="11"/>
      <c r="X699" s="27">
        <v>0</v>
      </c>
      <c r="Y699" s="11">
        <f>Table1[[#This Row],[Prod]]</f>
        <v>0</v>
      </c>
      <c r="Z699" s="11">
        <f>ABS(Table1[[#This Row],[Prod2]]-Table1[[#This Row],[Plan Revised]])</f>
        <v>0</v>
      </c>
      <c r="AA699" s="213">
        <f>IF(ABS(Table1[[#This Row],[Prod2]]-Table1[[#This Row],[Plan Revised]])&gt;Table1[[#This Row],[Plan Revised]],0,IF(Table1[[#This Row],[Plan Revised]]=0,0,1-ABS(Table1[[#This Row],[Prod2]]-Table1[[#This Row],[Plan Revised]])/Table1[[#This Row],[Plan Revised]]))</f>
        <v>0</v>
      </c>
      <c r="AB699" s="11"/>
      <c r="AC699" s="30"/>
      <c r="AD699"/>
      <c r="AF699"/>
    </row>
    <row r="700" spans="1:32">
      <c r="A700" s="15" t="str">
        <f>IF(Table1[Week]=WeekSel,"Yes","No")</f>
        <v>No</v>
      </c>
      <c r="B700" s="15" t="str">
        <f>IF((Table1[StartDate]&gt;=Date.GraphMin)*(Table1[StartDate]&lt;=Date.GraphMax)=1,"Yes","No")</f>
        <v>Yes</v>
      </c>
      <c r="C700" s="15" t="str">
        <f>IF(OR(Table1[[#This Row],[Site]]="FOOD MILLING",Table1[[#This Row],[Site]]="GODACO"), "No", "Yes")</f>
        <v>Yes</v>
      </c>
      <c r="D700" s="40">
        <f>MAX(DATE(Table1[Year],1,1),DATE(Table1[Year],1,1)-WEEKDAY(DATE(Table1[Year],1,1),2)+(Table1[WeekNum]-1)*7+1)</f>
        <v>44690</v>
      </c>
      <c r="E700" s="40">
        <f>MIN(DATE(Table1[Year]+1,1,0),DATE(Table1[Year],1,1)-WEEKDAY(DATE(Table1[Year],1,1),2)+Table1[WeekNum]*7)</f>
        <v>44696</v>
      </c>
      <c r="F700" s="15">
        <v>2022</v>
      </c>
      <c r="G700" s="15">
        <f t="shared" si="20"/>
        <v>5</v>
      </c>
      <c r="H700" s="15">
        <v>20</v>
      </c>
      <c r="I700" s="195" t="str">
        <f>"W" &amp;Table1[[#This Row],[WeekNum]]</f>
        <v>W20</v>
      </c>
      <c r="J700" s="195" t="str">
        <f t="shared" si="21"/>
        <v>22-W20</v>
      </c>
      <c r="K700" s="11" t="s">
        <v>96</v>
      </c>
      <c r="L700" s="11"/>
      <c r="M700" s="11" t="s">
        <v>77</v>
      </c>
      <c r="N700" s="266" t="s">
        <v>370</v>
      </c>
      <c r="O700" s="266" t="s">
        <v>403</v>
      </c>
      <c r="P700" s="11" t="s">
        <v>407</v>
      </c>
      <c r="Q700" s="11" t="s">
        <v>419</v>
      </c>
      <c r="R700" s="11">
        <v>0</v>
      </c>
      <c r="S700" s="11"/>
      <c r="T700" s="11">
        <f>ABS(Table1[[#This Row],[Prod]]-Table1[[#This Row],[Planned]])</f>
        <v>0</v>
      </c>
      <c r="U700" s="213">
        <f>IF(ABS(Table1[[#This Row],[Prod]]-Table1[[#This Row],[Planned]])&gt;Table1[[#This Row],[Planned]],0,IF(Table1[[#This Row],[Planned]]=0,0,1-ABS(Table1[[#This Row],[Prod]]-Table1[[#This Row],[Planned]])/Table1[[#This Row],[Planned]]))</f>
        <v>0</v>
      </c>
      <c r="V700" s="11"/>
      <c r="W700" s="11"/>
      <c r="X700" s="27">
        <v>0</v>
      </c>
      <c r="Y700" s="11">
        <f>Table1[[#This Row],[Prod]]</f>
        <v>0</v>
      </c>
      <c r="Z700" s="11">
        <f>ABS(Table1[[#This Row],[Prod2]]-Table1[[#This Row],[Plan Revised]])</f>
        <v>0</v>
      </c>
      <c r="AA700" s="213">
        <f>IF(ABS(Table1[[#This Row],[Prod2]]-Table1[[#This Row],[Plan Revised]])&gt;Table1[[#This Row],[Plan Revised]],0,IF(Table1[[#This Row],[Plan Revised]]=0,0,1-ABS(Table1[[#This Row],[Prod2]]-Table1[[#This Row],[Plan Revised]])/Table1[[#This Row],[Plan Revised]]))</f>
        <v>0</v>
      </c>
      <c r="AB700" s="11"/>
      <c r="AC700" s="30"/>
      <c r="AD700"/>
      <c r="AF700"/>
    </row>
    <row r="701" spans="1:32">
      <c r="A701" s="15" t="str">
        <f>IF(Table1[Week]=WeekSel,"Yes","No")</f>
        <v>No</v>
      </c>
      <c r="B701" s="15" t="str">
        <f>IF((Table1[StartDate]&gt;=Date.GraphMin)*(Table1[StartDate]&lt;=Date.GraphMax)=1,"Yes","No")</f>
        <v>Yes</v>
      </c>
      <c r="C701" s="15" t="str">
        <f>IF(OR(Table1[[#This Row],[Site]]="FOOD MILLING",Table1[[#This Row],[Site]]="GODACO"), "No", "Yes")</f>
        <v>Yes</v>
      </c>
      <c r="D701" s="40">
        <f>MAX(DATE(Table1[Year],1,1),DATE(Table1[Year],1,1)-WEEKDAY(DATE(Table1[Year],1,1),2)+(Table1[WeekNum]-1)*7+1)</f>
        <v>44690</v>
      </c>
      <c r="E701" s="40">
        <f>MIN(DATE(Table1[Year]+1,1,0),DATE(Table1[Year],1,1)-WEEKDAY(DATE(Table1[Year],1,1),2)+Table1[WeekNum]*7)</f>
        <v>44696</v>
      </c>
      <c r="F701" s="15">
        <v>2022</v>
      </c>
      <c r="G701" s="15">
        <f t="shared" si="20"/>
        <v>5</v>
      </c>
      <c r="H701" s="15">
        <v>20</v>
      </c>
      <c r="I701" s="195" t="str">
        <f>"W" &amp;Table1[[#This Row],[WeekNum]]</f>
        <v>W20</v>
      </c>
      <c r="J701" s="195" t="str">
        <f t="shared" si="21"/>
        <v>22-W20</v>
      </c>
      <c r="K701" s="11" t="s">
        <v>97</v>
      </c>
      <c r="L701" s="11"/>
      <c r="M701" s="11" t="s">
        <v>77</v>
      </c>
      <c r="N701" s="266" t="s">
        <v>370</v>
      </c>
      <c r="O701" s="266" t="s">
        <v>403</v>
      </c>
      <c r="P701" s="11" t="s">
        <v>407</v>
      </c>
      <c r="Q701" s="11" t="s">
        <v>419</v>
      </c>
      <c r="R701" s="11">
        <v>0</v>
      </c>
      <c r="S701" s="11"/>
      <c r="T701" s="11">
        <f>ABS(Table1[[#This Row],[Prod]]-Table1[[#This Row],[Planned]])</f>
        <v>0</v>
      </c>
      <c r="U701" s="213">
        <f>IF(ABS(Table1[[#This Row],[Prod]]-Table1[[#This Row],[Planned]])&gt;Table1[[#This Row],[Planned]],0,IF(Table1[[#This Row],[Planned]]=0,0,1-ABS(Table1[[#This Row],[Prod]]-Table1[[#This Row],[Planned]])/Table1[[#This Row],[Planned]]))</f>
        <v>0</v>
      </c>
      <c r="V701" s="11"/>
      <c r="W701" s="11"/>
      <c r="X701" s="27">
        <v>0</v>
      </c>
      <c r="Y701" s="11">
        <f>Table1[[#This Row],[Prod]]</f>
        <v>0</v>
      </c>
      <c r="Z701" s="11">
        <f>ABS(Table1[[#This Row],[Prod2]]-Table1[[#This Row],[Plan Revised]])</f>
        <v>0</v>
      </c>
      <c r="AA701" s="213">
        <f>IF(ABS(Table1[[#This Row],[Prod2]]-Table1[[#This Row],[Plan Revised]])&gt;Table1[[#This Row],[Plan Revised]],0,IF(Table1[[#This Row],[Plan Revised]]=0,0,1-ABS(Table1[[#This Row],[Prod2]]-Table1[[#This Row],[Plan Revised]])/Table1[[#This Row],[Plan Revised]]))</f>
        <v>0</v>
      </c>
      <c r="AB701" s="11"/>
      <c r="AC701" s="30"/>
      <c r="AD701"/>
      <c r="AF701"/>
    </row>
    <row r="702" spans="1:32">
      <c r="A702" s="15" t="str">
        <f>IF(Table1[Week]=WeekSel,"Yes","No")</f>
        <v>No</v>
      </c>
      <c r="B702" s="15" t="str">
        <f>IF((Table1[StartDate]&gt;=Date.GraphMin)*(Table1[StartDate]&lt;=Date.GraphMax)=1,"Yes","No")</f>
        <v>Yes</v>
      </c>
      <c r="C702" s="15" t="str">
        <f>IF(OR(Table1[[#This Row],[Site]]="FOOD MILLING",Table1[[#This Row],[Site]]="GODACO"), "No", "Yes")</f>
        <v>Yes</v>
      </c>
      <c r="D702" s="40">
        <f>MAX(DATE(Table1[Year],1,1),DATE(Table1[Year],1,1)-WEEKDAY(DATE(Table1[Year],1,1),2)+(Table1[WeekNum]-1)*7+1)</f>
        <v>44690</v>
      </c>
      <c r="E702" s="40">
        <f>MIN(DATE(Table1[Year]+1,1,0),DATE(Table1[Year],1,1)-WEEKDAY(DATE(Table1[Year],1,1),2)+Table1[WeekNum]*7)</f>
        <v>44696</v>
      </c>
      <c r="F702" s="15">
        <v>2022</v>
      </c>
      <c r="G702" s="15">
        <f t="shared" si="20"/>
        <v>5</v>
      </c>
      <c r="H702" s="15">
        <v>20</v>
      </c>
      <c r="I702" s="195" t="str">
        <f>"W" &amp;Table1[[#This Row],[WeekNum]]</f>
        <v>W20</v>
      </c>
      <c r="J702" s="195" t="str">
        <f t="shared" si="21"/>
        <v>22-W20</v>
      </c>
      <c r="K702" s="11" t="s">
        <v>227</v>
      </c>
      <c r="L702" s="11"/>
      <c r="M702" s="11" t="s">
        <v>77</v>
      </c>
      <c r="N702" s="266" t="s">
        <v>370</v>
      </c>
      <c r="O702" s="266" t="s">
        <v>403</v>
      </c>
      <c r="P702" s="11" t="s">
        <v>407</v>
      </c>
      <c r="Q702" s="11" t="s">
        <v>419</v>
      </c>
      <c r="R702" s="11">
        <v>0</v>
      </c>
      <c r="S702" s="11"/>
      <c r="T702" s="11">
        <f>ABS(Table1[[#This Row],[Prod]]-Table1[[#This Row],[Planned]])</f>
        <v>0</v>
      </c>
      <c r="U702" s="213">
        <f>IF(ABS(Table1[[#This Row],[Prod]]-Table1[[#This Row],[Planned]])&gt;Table1[[#This Row],[Planned]],0,IF(Table1[[#This Row],[Planned]]=0,0,1-ABS(Table1[[#This Row],[Prod]]-Table1[[#This Row],[Planned]])/Table1[[#This Row],[Planned]]))</f>
        <v>0</v>
      </c>
      <c r="V702" s="11"/>
      <c r="W702" s="11"/>
      <c r="X702" s="27">
        <v>0</v>
      </c>
      <c r="Y702" s="11">
        <f>Table1[[#This Row],[Prod]]</f>
        <v>0</v>
      </c>
      <c r="Z702" s="11">
        <f>ABS(Table1[[#This Row],[Prod2]]-Table1[[#This Row],[Plan Revised]])</f>
        <v>0</v>
      </c>
      <c r="AA702" s="213">
        <f>IF(ABS(Table1[[#This Row],[Prod2]]-Table1[[#This Row],[Plan Revised]])&gt;Table1[[#This Row],[Plan Revised]],0,IF(Table1[[#This Row],[Plan Revised]]=0,0,1-ABS(Table1[[#This Row],[Prod2]]-Table1[[#This Row],[Plan Revised]])/Table1[[#This Row],[Plan Revised]]))</f>
        <v>0</v>
      </c>
      <c r="AB702" s="11"/>
      <c r="AC702" s="30"/>
      <c r="AD702"/>
      <c r="AF702"/>
    </row>
    <row r="703" spans="1:32">
      <c r="A703" s="15" t="str">
        <f>IF(Table1[Week]=WeekSel,"Yes","No")</f>
        <v>No</v>
      </c>
      <c r="B703" s="15" t="str">
        <f>IF((Table1[StartDate]&gt;=Date.GraphMin)*(Table1[StartDate]&lt;=Date.GraphMax)=1,"Yes","No")</f>
        <v>Yes</v>
      </c>
      <c r="C703" s="15" t="str">
        <f>IF(OR(Table1[[#This Row],[Site]]="FOOD MILLING",Table1[[#This Row],[Site]]="GODACO"), "No", "Yes")</f>
        <v>Yes</v>
      </c>
      <c r="D703" s="40">
        <f>MAX(DATE(Table1[Year],1,1),DATE(Table1[Year],1,1)-WEEKDAY(DATE(Table1[Year],1,1),2)+(Table1[WeekNum]-1)*7+1)</f>
        <v>44690</v>
      </c>
      <c r="E703" s="40">
        <f>MIN(DATE(Table1[Year]+1,1,0),DATE(Table1[Year],1,1)-WEEKDAY(DATE(Table1[Year],1,1),2)+Table1[WeekNum]*7)</f>
        <v>44696</v>
      </c>
      <c r="F703" s="15">
        <v>2022</v>
      </c>
      <c r="G703" s="15">
        <f t="shared" si="20"/>
        <v>5</v>
      </c>
      <c r="H703" s="15">
        <v>20</v>
      </c>
      <c r="I703" s="195" t="str">
        <f>"W" &amp;Table1[[#This Row],[WeekNum]]</f>
        <v>W20</v>
      </c>
      <c r="J703" s="195" t="str">
        <f t="shared" si="21"/>
        <v>22-W20</v>
      </c>
      <c r="K703" s="11" t="s">
        <v>228</v>
      </c>
      <c r="L703" s="11"/>
      <c r="M703" s="11" t="s">
        <v>77</v>
      </c>
      <c r="N703" s="266" t="s">
        <v>370</v>
      </c>
      <c r="O703" s="266" t="s">
        <v>403</v>
      </c>
      <c r="P703" s="11" t="s">
        <v>407</v>
      </c>
      <c r="Q703" s="11" t="s">
        <v>419</v>
      </c>
      <c r="R703" s="11">
        <v>0</v>
      </c>
      <c r="S703" s="11"/>
      <c r="T703" s="11">
        <f>ABS(Table1[[#This Row],[Prod]]-Table1[[#This Row],[Planned]])</f>
        <v>0</v>
      </c>
      <c r="U703" s="213">
        <f>IF(ABS(Table1[[#This Row],[Prod]]-Table1[[#This Row],[Planned]])&gt;Table1[[#This Row],[Planned]],0,IF(Table1[[#This Row],[Planned]]=0,0,1-ABS(Table1[[#This Row],[Prod]]-Table1[[#This Row],[Planned]])/Table1[[#This Row],[Planned]]))</f>
        <v>0</v>
      </c>
      <c r="V703" s="11"/>
      <c r="W703" s="11"/>
      <c r="X703" s="27">
        <v>0</v>
      </c>
      <c r="Y703" s="11">
        <f>Table1[[#This Row],[Prod]]</f>
        <v>0</v>
      </c>
      <c r="Z703" s="11">
        <f>ABS(Table1[[#This Row],[Prod2]]-Table1[[#This Row],[Plan Revised]])</f>
        <v>0</v>
      </c>
      <c r="AA703" s="213">
        <f>IF(ABS(Table1[[#This Row],[Prod2]]-Table1[[#This Row],[Plan Revised]])&gt;Table1[[#This Row],[Plan Revised]],0,IF(Table1[[#This Row],[Plan Revised]]=0,0,1-ABS(Table1[[#This Row],[Prod2]]-Table1[[#This Row],[Plan Revised]])/Table1[[#This Row],[Plan Revised]]))</f>
        <v>0</v>
      </c>
      <c r="AB703" s="11"/>
      <c r="AC703" s="30"/>
      <c r="AD703"/>
      <c r="AF703"/>
    </row>
    <row r="704" spans="1:32">
      <c r="A704" s="15" t="str">
        <f>IF(Table1[Week]=WeekSel,"Yes","No")</f>
        <v>No</v>
      </c>
      <c r="B704" s="15" t="str">
        <f>IF((Table1[StartDate]&gt;=Date.GraphMin)*(Table1[StartDate]&lt;=Date.GraphMax)=1,"Yes","No")</f>
        <v>Yes</v>
      </c>
      <c r="C704" s="15" t="str">
        <f>IF(OR(Table1[[#This Row],[Site]]="FOOD MILLING",Table1[[#This Row],[Site]]="GODACO"), "No", "Yes")</f>
        <v>Yes</v>
      </c>
      <c r="D704" s="40">
        <f>MAX(DATE(Table1[Year],1,1),DATE(Table1[Year],1,1)-WEEKDAY(DATE(Table1[Year],1,1),2)+(Table1[WeekNum]-1)*7+1)</f>
        <v>44690</v>
      </c>
      <c r="E704" s="40">
        <f>MIN(DATE(Table1[Year]+1,1,0),DATE(Table1[Year],1,1)-WEEKDAY(DATE(Table1[Year],1,1),2)+Table1[WeekNum]*7)</f>
        <v>44696</v>
      </c>
      <c r="F704" s="15">
        <v>2022</v>
      </c>
      <c r="G704" s="15">
        <f t="shared" si="20"/>
        <v>5</v>
      </c>
      <c r="H704" s="15">
        <v>20</v>
      </c>
      <c r="I704" s="195" t="str">
        <f>"W" &amp;Table1[[#This Row],[WeekNum]]</f>
        <v>W20</v>
      </c>
      <c r="J704" s="195" t="str">
        <f t="shared" si="21"/>
        <v>22-W20</v>
      </c>
      <c r="K704" s="11" t="s">
        <v>226</v>
      </c>
      <c r="L704" s="11"/>
      <c r="M704" s="11" t="s">
        <v>77</v>
      </c>
      <c r="N704" s="266" t="s">
        <v>370</v>
      </c>
      <c r="O704" s="266" t="s">
        <v>403</v>
      </c>
      <c r="P704" s="11" t="s">
        <v>410</v>
      </c>
      <c r="Q704" s="11" t="s">
        <v>418</v>
      </c>
      <c r="R704" s="11"/>
      <c r="S704" s="11">
        <v>225</v>
      </c>
      <c r="T704" s="11">
        <f>ABS(Table1[[#This Row],[Prod]]-Table1[[#This Row],[Planned]])</f>
        <v>225</v>
      </c>
      <c r="U704" s="213">
        <f>IF(ABS(Table1[[#This Row],[Prod]]-Table1[[#This Row],[Planned]])&gt;Table1[[#This Row],[Planned]],0,IF(Table1[[#This Row],[Planned]]=0,0,1-ABS(Table1[[#This Row],[Prod]]-Table1[[#This Row],[Planned]])/Table1[[#This Row],[Planned]]))</f>
        <v>0</v>
      </c>
      <c r="V704" s="11"/>
      <c r="W704" s="11"/>
      <c r="X704" s="27">
        <v>225</v>
      </c>
      <c r="Y704" s="11">
        <f>Table1[[#This Row],[Prod]]</f>
        <v>225</v>
      </c>
      <c r="Z704" s="11">
        <f>ABS(Table1[[#This Row],[Prod2]]-Table1[[#This Row],[Plan Revised]])</f>
        <v>0</v>
      </c>
      <c r="AA704" s="213">
        <f>IF(ABS(Table1[[#This Row],[Prod2]]-Table1[[#This Row],[Plan Revised]])&gt;Table1[[#This Row],[Plan Revised]],0,IF(Table1[[#This Row],[Plan Revised]]=0,0,1-ABS(Table1[[#This Row],[Prod2]]-Table1[[#This Row],[Plan Revised]])/Table1[[#This Row],[Plan Revised]]))</f>
        <v>1</v>
      </c>
      <c r="AB704" s="11"/>
      <c r="AC704" s="30"/>
      <c r="AD704"/>
      <c r="AF704"/>
    </row>
    <row r="705" spans="1:32">
      <c r="A705" s="15" t="str">
        <f>IF(Table1[Week]=WeekSel,"Yes","No")</f>
        <v>No</v>
      </c>
      <c r="B705" s="15" t="str">
        <f>IF((Table1[StartDate]&gt;=Date.GraphMin)*(Table1[StartDate]&lt;=Date.GraphMax)=1,"Yes","No")</f>
        <v>Yes</v>
      </c>
      <c r="C705" s="15" t="str">
        <f>IF(OR(Table1[[#This Row],[Site]]="FOOD MILLING",Table1[[#This Row],[Site]]="GODACO"), "No", "Yes")</f>
        <v>Yes</v>
      </c>
      <c r="D705" s="40">
        <f>MAX(DATE(Table1[Year],1,1),DATE(Table1[Year],1,1)-WEEKDAY(DATE(Table1[Year],1,1),2)+(Table1[WeekNum]-1)*7+1)</f>
        <v>44690</v>
      </c>
      <c r="E705" s="40">
        <f>MIN(DATE(Table1[Year]+1,1,0),DATE(Table1[Year],1,1)-WEEKDAY(DATE(Table1[Year],1,1),2)+Table1[WeekNum]*7)</f>
        <v>44696</v>
      </c>
      <c r="F705" s="15">
        <v>2022</v>
      </c>
      <c r="G705" s="15">
        <f t="shared" si="20"/>
        <v>5</v>
      </c>
      <c r="H705" s="15">
        <v>20</v>
      </c>
      <c r="I705" s="195" t="str">
        <f>"W" &amp;Table1[[#This Row],[WeekNum]]</f>
        <v>W20</v>
      </c>
      <c r="J705" s="195" t="str">
        <f t="shared" si="21"/>
        <v>22-W20</v>
      </c>
      <c r="K705" s="11" t="s">
        <v>225</v>
      </c>
      <c r="L705" s="11"/>
      <c r="M705" s="11" t="s">
        <v>77</v>
      </c>
      <c r="N705" s="266" t="s">
        <v>370</v>
      </c>
      <c r="O705" s="266" t="s">
        <v>403</v>
      </c>
      <c r="P705" s="11" t="s">
        <v>410</v>
      </c>
      <c r="Q705" s="11" t="s">
        <v>418</v>
      </c>
      <c r="R705" s="11"/>
      <c r="S705" s="11">
        <v>280</v>
      </c>
      <c r="T705" s="11">
        <f>ABS(Table1[[#This Row],[Prod]]-Table1[[#This Row],[Planned]])</f>
        <v>280</v>
      </c>
      <c r="U705" s="213">
        <f>IF(ABS(Table1[[#This Row],[Prod]]-Table1[[#This Row],[Planned]])&gt;Table1[[#This Row],[Planned]],0,IF(Table1[[#This Row],[Planned]]=0,0,1-ABS(Table1[[#This Row],[Prod]]-Table1[[#This Row],[Planned]])/Table1[[#This Row],[Planned]]))</f>
        <v>0</v>
      </c>
      <c r="V705" s="11"/>
      <c r="W705" s="11"/>
      <c r="X705" s="27">
        <v>280</v>
      </c>
      <c r="Y705" s="11">
        <f>Table1[[#This Row],[Prod]]</f>
        <v>280</v>
      </c>
      <c r="Z705" s="11">
        <f>ABS(Table1[[#This Row],[Prod2]]-Table1[[#This Row],[Plan Revised]])</f>
        <v>0</v>
      </c>
      <c r="AA705" s="213">
        <f>IF(ABS(Table1[[#This Row],[Prod2]]-Table1[[#This Row],[Plan Revised]])&gt;Table1[[#This Row],[Plan Revised]],0,IF(Table1[[#This Row],[Plan Revised]]=0,0,1-ABS(Table1[[#This Row],[Prod2]]-Table1[[#This Row],[Plan Revised]])/Table1[[#This Row],[Plan Revised]]))</f>
        <v>1</v>
      </c>
      <c r="AB705" s="11"/>
      <c r="AC705" s="30"/>
      <c r="AD705"/>
      <c r="AF705"/>
    </row>
    <row r="706" spans="1:32">
      <c r="A706" s="15" t="str">
        <f>IF(Table1[Week]=WeekSel,"Yes","No")</f>
        <v>No</v>
      </c>
      <c r="B706" s="15" t="str">
        <f>IF((Table1[StartDate]&gt;=Date.GraphMin)*(Table1[StartDate]&lt;=Date.GraphMax)=1,"Yes","No")</f>
        <v>Yes</v>
      </c>
      <c r="C706" s="15" t="str">
        <f>IF(OR(Table1[[#This Row],[Site]]="FOOD MILLING",Table1[[#This Row],[Site]]="GODACO"), "No", "Yes")</f>
        <v>Yes</v>
      </c>
      <c r="D706" s="40">
        <f>MAX(DATE(Table1[Year],1,1),DATE(Table1[Year],1,1)-WEEKDAY(DATE(Table1[Year],1,1),2)+(Table1[WeekNum]-1)*7+1)</f>
        <v>44690</v>
      </c>
      <c r="E706" s="40">
        <f>MIN(DATE(Table1[Year]+1,1,0),DATE(Table1[Year],1,1)-WEEKDAY(DATE(Table1[Year],1,1),2)+Table1[WeekNum]*7)</f>
        <v>44696</v>
      </c>
      <c r="F706" s="15">
        <v>2022</v>
      </c>
      <c r="G706" s="15">
        <f t="shared" ref="G706:G769" si="22">MONTH(DATE(F706,1,H706*7-2)-WEEKDAY(DATE(H706,1,2)))</f>
        <v>5</v>
      </c>
      <c r="H706" s="15">
        <v>20</v>
      </c>
      <c r="I706" s="195" t="str">
        <f>"W" &amp;Table1[[#This Row],[WeekNum]]</f>
        <v>W20</v>
      </c>
      <c r="J706" s="195" t="str">
        <f t="shared" ref="J706:J769" si="23">RIGHT(F706,2)&amp;"-"&amp;TEXT(H706,"W00")</f>
        <v>22-W20</v>
      </c>
      <c r="K706" s="11" t="s">
        <v>244</v>
      </c>
      <c r="L706" s="11"/>
      <c r="M706" s="11" t="s">
        <v>77</v>
      </c>
      <c r="N706" s="266" t="s">
        <v>370</v>
      </c>
      <c r="O706" s="266" t="s">
        <v>403</v>
      </c>
      <c r="P706" s="11" t="s">
        <v>410</v>
      </c>
      <c r="Q706" s="11" t="s">
        <v>418</v>
      </c>
      <c r="R706" s="11"/>
      <c r="S706" s="11">
        <v>840</v>
      </c>
      <c r="T706" s="11">
        <f>ABS(Table1[[#This Row],[Prod]]-Table1[[#This Row],[Planned]])</f>
        <v>840</v>
      </c>
      <c r="U706" s="213">
        <f>IF(ABS(Table1[[#This Row],[Prod]]-Table1[[#This Row],[Planned]])&gt;Table1[[#This Row],[Planned]],0,IF(Table1[[#This Row],[Planned]]=0,0,1-ABS(Table1[[#This Row],[Prod]]-Table1[[#This Row],[Planned]])/Table1[[#This Row],[Planned]]))</f>
        <v>0</v>
      </c>
      <c r="V706" s="11"/>
      <c r="W706" s="11"/>
      <c r="X706" s="27">
        <v>840</v>
      </c>
      <c r="Y706" s="11">
        <f>Table1[[#This Row],[Prod]]</f>
        <v>840</v>
      </c>
      <c r="Z706" s="11">
        <f>ABS(Table1[[#This Row],[Prod2]]-Table1[[#This Row],[Plan Revised]])</f>
        <v>0</v>
      </c>
      <c r="AA706" s="213">
        <f>IF(ABS(Table1[[#This Row],[Prod2]]-Table1[[#This Row],[Plan Revised]])&gt;Table1[[#This Row],[Plan Revised]],0,IF(Table1[[#This Row],[Plan Revised]]=0,0,1-ABS(Table1[[#This Row],[Prod2]]-Table1[[#This Row],[Plan Revised]])/Table1[[#This Row],[Plan Revised]]))</f>
        <v>1</v>
      </c>
      <c r="AB706" s="11"/>
      <c r="AC706" s="30"/>
      <c r="AD706"/>
      <c r="AF706"/>
    </row>
    <row r="707" spans="1:32">
      <c r="A707" s="15" t="str">
        <f>IF(Table1[Week]=WeekSel,"Yes","No")</f>
        <v>No</v>
      </c>
      <c r="B707" s="15" t="str">
        <f>IF((Table1[StartDate]&gt;=Date.GraphMin)*(Table1[StartDate]&lt;=Date.GraphMax)=1,"Yes","No")</f>
        <v>Yes</v>
      </c>
      <c r="C707" s="15" t="str">
        <f>IF(OR(Table1[[#This Row],[Site]]="FOOD MILLING",Table1[[#This Row],[Site]]="GODACO"), "No", "Yes")</f>
        <v>Yes</v>
      </c>
      <c r="D707" s="40">
        <f>MAX(DATE(Table1[Year],1,1),DATE(Table1[Year],1,1)-WEEKDAY(DATE(Table1[Year],1,1),2)+(Table1[WeekNum]-1)*7+1)</f>
        <v>44690</v>
      </c>
      <c r="E707" s="40">
        <f>MIN(DATE(Table1[Year]+1,1,0),DATE(Table1[Year],1,1)-WEEKDAY(DATE(Table1[Year],1,1),2)+Table1[WeekNum]*7)</f>
        <v>44696</v>
      </c>
      <c r="F707" s="15">
        <v>2022</v>
      </c>
      <c r="G707" s="15">
        <f t="shared" si="22"/>
        <v>5</v>
      </c>
      <c r="H707" s="15">
        <v>20</v>
      </c>
      <c r="I707" s="195" t="str">
        <f>"W" &amp;Table1[[#This Row],[WeekNum]]</f>
        <v>W20</v>
      </c>
      <c r="J707" s="195" t="str">
        <f t="shared" si="23"/>
        <v>22-W20</v>
      </c>
      <c r="K707" s="11" t="s">
        <v>241</v>
      </c>
      <c r="L707" s="11"/>
      <c r="M707" s="11" t="s">
        <v>77</v>
      </c>
      <c r="N707" s="266" t="s">
        <v>370</v>
      </c>
      <c r="O707" s="266" t="s">
        <v>403</v>
      </c>
      <c r="P707" s="11" t="s">
        <v>407</v>
      </c>
      <c r="Q707" s="11" t="s">
        <v>419</v>
      </c>
      <c r="R707" s="11">
        <v>0</v>
      </c>
      <c r="S707" s="11"/>
      <c r="T707" s="11">
        <f>ABS(Table1[[#This Row],[Prod]]-Table1[[#This Row],[Planned]])</f>
        <v>0</v>
      </c>
      <c r="U707" s="213">
        <f>IF(ABS(Table1[[#This Row],[Prod]]-Table1[[#This Row],[Planned]])&gt;Table1[[#This Row],[Planned]],0,IF(Table1[[#This Row],[Planned]]=0,0,1-ABS(Table1[[#This Row],[Prod]]-Table1[[#This Row],[Planned]])/Table1[[#This Row],[Planned]]))</f>
        <v>0</v>
      </c>
      <c r="V707" s="11"/>
      <c r="W707" s="11"/>
      <c r="X707" s="27">
        <v>0</v>
      </c>
      <c r="Y707" s="11">
        <f>Table1[[#This Row],[Prod]]</f>
        <v>0</v>
      </c>
      <c r="Z707" s="11">
        <f>ABS(Table1[[#This Row],[Prod2]]-Table1[[#This Row],[Plan Revised]])</f>
        <v>0</v>
      </c>
      <c r="AA707" s="213">
        <f>IF(ABS(Table1[[#This Row],[Prod2]]-Table1[[#This Row],[Plan Revised]])&gt;Table1[[#This Row],[Plan Revised]],0,IF(Table1[[#This Row],[Plan Revised]]=0,0,1-ABS(Table1[[#This Row],[Prod2]]-Table1[[#This Row],[Plan Revised]])/Table1[[#This Row],[Plan Revised]]))</f>
        <v>0</v>
      </c>
      <c r="AB707" s="11"/>
      <c r="AC707" s="30"/>
      <c r="AD707"/>
      <c r="AF707"/>
    </row>
    <row r="708" spans="1:32">
      <c r="A708" s="15" t="str">
        <f>IF(Table1[Week]=WeekSel,"Yes","No")</f>
        <v>No</v>
      </c>
      <c r="B708" s="15" t="str">
        <f>IF((Table1[StartDate]&gt;=Date.GraphMin)*(Table1[StartDate]&lt;=Date.GraphMax)=1,"Yes","No")</f>
        <v>Yes</v>
      </c>
      <c r="C708" s="15" t="str">
        <f>IF(OR(Table1[[#This Row],[Site]]="FOOD MILLING",Table1[[#This Row],[Site]]="GODACO"), "No", "Yes")</f>
        <v>Yes</v>
      </c>
      <c r="D708" s="40">
        <f>MAX(DATE(Table1[Year],1,1),DATE(Table1[Year],1,1)-WEEKDAY(DATE(Table1[Year],1,1),2)+(Table1[WeekNum]-1)*7+1)</f>
        <v>44690</v>
      </c>
      <c r="E708" s="40">
        <f>MIN(DATE(Table1[Year]+1,1,0),DATE(Table1[Year],1,1)-WEEKDAY(DATE(Table1[Year],1,1),2)+Table1[WeekNum]*7)</f>
        <v>44696</v>
      </c>
      <c r="F708" s="15">
        <v>2022</v>
      </c>
      <c r="G708" s="15">
        <f t="shared" si="22"/>
        <v>5</v>
      </c>
      <c r="H708" s="15">
        <v>20</v>
      </c>
      <c r="I708" s="195" t="str">
        <f>"W" &amp;Table1[[#This Row],[WeekNum]]</f>
        <v>W20</v>
      </c>
      <c r="J708" s="195" t="str">
        <f t="shared" si="23"/>
        <v>22-W20</v>
      </c>
      <c r="K708" s="11" t="s">
        <v>242</v>
      </c>
      <c r="L708" s="11"/>
      <c r="M708" s="11" t="s">
        <v>77</v>
      </c>
      <c r="N708" s="266" t="s">
        <v>370</v>
      </c>
      <c r="O708" s="266" t="s">
        <v>403</v>
      </c>
      <c r="P708" s="11" t="s">
        <v>407</v>
      </c>
      <c r="Q708" s="11" t="s">
        <v>419</v>
      </c>
      <c r="R708" s="11">
        <v>0</v>
      </c>
      <c r="S708" s="11"/>
      <c r="T708" s="11">
        <f>ABS(Table1[[#This Row],[Prod]]-Table1[[#This Row],[Planned]])</f>
        <v>0</v>
      </c>
      <c r="U708" s="213">
        <f>IF(ABS(Table1[[#This Row],[Prod]]-Table1[[#This Row],[Planned]])&gt;Table1[[#This Row],[Planned]],0,IF(Table1[[#This Row],[Planned]]=0,0,1-ABS(Table1[[#This Row],[Prod]]-Table1[[#This Row],[Planned]])/Table1[[#This Row],[Planned]]))</f>
        <v>0</v>
      </c>
      <c r="V708" s="11"/>
      <c r="W708" s="11"/>
      <c r="X708" s="27">
        <v>0</v>
      </c>
      <c r="Y708" s="11">
        <f>Table1[[#This Row],[Prod]]</f>
        <v>0</v>
      </c>
      <c r="Z708" s="11">
        <f>ABS(Table1[[#This Row],[Prod2]]-Table1[[#This Row],[Plan Revised]])</f>
        <v>0</v>
      </c>
      <c r="AA708" s="213">
        <f>IF(ABS(Table1[[#This Row],[Prod2]]-Table1[[#This Row],[Plan Revised]])&gt;Table1[[#This Row],[Plan Revised]],0,IF(Table1[[#This Row],[Plan Revised]]=0,0,1-ABS(Table1[[#This Row],[Prod2]]-Table1[[#This Row],[Plan Revised]])/Table1[[#This Row],[Plan Revised]]))</f>
        <v>0</v>
      </c>
      <c r="AB708" s="11"/>
      <c r="AC708" s="30"/>
      <c r="AD708"/>
      <c r="AF708"/>
    </row>
    <row r="709" spans="1:32">
      <c r="A709" s="15" t="str">
        <f>IF(Table1[Week]=WeekSel,"Yes","No")</f>
        <v>No</v>
      </c>
      <c r="B709" s="15" t="str">
        <f>IF((Table1[StartDate]&gt;=Date.GraphMin)*(Table1[StartDate]&lt;=Date.GraphMax)=1,"Yes","No")</f>
        <v>Yes</v>
      </c>
      <c r="C709" s="15" t="str">
        <f>IF(OR(Table1[[#This Row],[Site]]="FOOD MILLING",Table1[[#This Row],[Site]]="GODACO"), "No", "Yes")</f>
        <v>Yes</v>
      </c>
      <c r="D709" s="40">
        <f>MAX(DATE(Table1[Year],1,1),DATE(Table1[Year],1,1)-WEEKDAY(DATE(Table1[Year],1,1),2)+(Table1[WeekNum]-1)*7+1)</f>
        <v>44690</v>
      </c>
      <c r="E709" s="40">
        <f>MIN(DATE(Table1[Year]+1,1,0),DATE(Table1[Year],1,1)-WEEKDAY(DATE(Table1[Year],1,1),2)+Table1[WeekNum]*7)</f>
        <v>44696</v>
      </c>
      <c r="F709" s="15">
        <v>2022</v>
      </c>
      <c r="G709" s="15">
        <f t="shared" si="22"/>
        <v>5</v>
      </c>
      <c r="H709" s="15">
        <v>20</v>
      </c>
      <c r="I709" s="195" t="str">
        <f>"W" &amp;Table1[[#This Row],[WeekNum]]</f>
        <v>W20</v>
      </c>
      <c r="J709" s="195" t="str">
        <f t="shared" si="23"/>
        <v>22-W20</v>
      </c>
      <c r="K709" s="11" t="s">
        <v>243</v>
      </c>
      <c r="L709" s="11"/>
      <c r="M709" s="11" t="s">
        <v>77</v>
      </c>
      <c r="N709" s="266" t="s">
        <v>370</v>
      </c>
      <c r="O709" s="266" t="s">
        <v>403</v>
      </c>
      <c r="P709" s="11" t="s">
        <v>407</v>
      </c>
      <c r="Q709" s="11" t="s">
        <v>419</v>
      </c>
      <c r="R709" s="11">
        <v>0</v>
      </c>
      <c r="S709" s="11"/>
      <c r="T709" s="11">
        <f>ABS(Table1[[#This Row],[Prod]]-Table1[[#This Row],[Planned]])</f>
        <v>0</v>
      </c>
      <c r="U709" s="213">
        <f>IF(ABS(Table1[[#This Row],[Prod]]-Table1[[#This Row],[Planned]])&gt;Table1[[#This Row],[Planned]],0,IF(Table1[[#This Row],[Planned]]=0,0,1-ABS(Table1[[#This Row],[Prod]]-Table1[[#This Row],[Planned]])/Table1[[#This Row],[Planned]]))</f>
        <v>0</v>
      </c>
      <c r="V709" s="11"/>
      <c r="W709" s="11"/>
      <c r="X709" s="27">
        <v>0</v>
      </c>
      <c r="Y709" s="11">
        <f>Table1[[#This Row],[Prod]]</f>
        <v>0</v>
      </c>
      <c r="Z709" s="11">
        <f>ABS(Table1[[#This Row],[Prod2]]-Table1[[#This Row],[Plan Revised]])</f>
        <v>0</v>
      </c>
      <c r="AA709" s="213">
        <f>IF(ABS(Table1[[#This Row],[Prod2]]-Table1[[#This Row],[Plan Revised]])&gt;Table1[[#This Row],[Plan Revised]],0,IF(Table1[[#This Row],[Plan Revised]]=0,0,1-ABS(Table1[[#This Row],[Prod2]]-Table1[[#This Row],[Plan Revised]])/Table1[[#This Row],[Plan Revised]]))</f>
        <v>0</v>
      </c>
      <c r="AB709" s="11"/>
      <c r="AC709" s="30"/>
      <c r="AD709"/>
      <c r="AF709"/>
    </row>
    <row r="710" spans="1:32">
      <c r="A710" s="15" t="str">
        <f>IF(Table1[Week]=WeekSel,"Yes","No")</f>
        <v>No</v>
      </c>
      <c r="B710" s="15" t="str">
        <f>IF((Table1[StartDate]&gt;=Date.GraphMin)*(Table1[StartDate]&lt;=Date.GraphMax)=1,"Yes","No")</f>
        <v>Yes</v>
      </c>
      <c r="C710" s="15" t="str">
        <f>IF(OR(Table1[[#This Row],[Site]]="FOOD MILLING",Table1[[#This Row],[Site]]="GODACO"), "No", "Yes")</f>
        <v>Yes</v>
      </c>
      <c r="D710" s="40">
        <f>MAX(DATE(Table1[Year],1,1),DATE(Table1[Year],1,1)-WEEKDAY(DATE(Table1[Year],1,1),2)+(Table1[WeekNum]-1)*7+1)</f>
        <v>44690</v>
      </c>
      <c r="E710" s="40">
        <f>MIN(DATE(Table1[Year]+1,1,0),DATE(Table1[Year],1,1)-WEEKDAY(DATE(Table1[Year],1,1),2)+Table1[WeekNum]*7)</f>
        <v>44696</v>
      </c>
      <c r="F710" s="15">
        <v>2022</v>
      </c>
      <c r="G710" s="15">
        <f t="shared" si="22"/>
        <v>5</v>
      </c>
      <c r="H710" s="15">
        <v>20</v>
      </c>
      <c r="I710" s="195" t="str">
        <f>"W" &amp;Table1[[#This Row],[WeekNum]]</f>
        <v>W20</v>
      </c>
      <c r="J710" s="195" t="str">
        <f t="shared" si="23"/>
        <v>22-W20</v>
      </c>
      <c r="K710" s="11" t="s">
        <v>240</v>
      </c>
      <c r="L710" s="11"/>
      <c r="M710" s="11" t="s">
        <v>77</v>
      </c>
      <c r="N710" s="266" t="s">
        <v>370</v>
      </c>
      <c r="O710" s="266" t="s">
        <v>403</v>
      </c>
      <c r="P710" s="11" t="s">
        <v>407</v>
      </c>
      <c r="Q710" s="11" t="s">
        <v>419</v>
      </c>
      <c r="R710" s="11">
        <v>0</v>
      </c>
      <c r="S710" s="11"/>
      <c r="T710" s="11">
        <f>ABS(Table1[[#This Row],[Prod]]-Table1[[#This Row],[Planned]])</f>
        <v>0</v>
      </c>
      <c r="U710" s="213">
        <f>IF(ABS(Table1[[#This Row],[Prod]]-Table1[[#This Row],[Planned]])&gt;Table1[[#This Row],[Planned]],0,IF(Table1[[#This Row],[Planned]]=0,0,1-ABS(Table1[[#This Row],[Prod]]-Table1[[#This Row],[Planned]])/Table1[[#This Row],[Planned]]))</f>
        <v>0</v>
      </c>
      <c r="V710" s="11"/>
      <c r="W710" s="11"/>
      <c r="X710" s="27">
        <v>0</v>
      </c>
      <c r="Y710" s="11">
        <f>Table1[[#This Row],[Prod]]</f>
        <v>0</v>
      </c>
      <c r="Z710" s="11">
        <f>ABS(Table1[[#This Row],[Prod2]]-Table1[[#This Row],[Plan Revised]])</f>
        <v>0</v>
      </c>
      <c r="AA710" s="213">
        <f>IF(ABS(Table1[[#This Row],[Prod2]]-Table1[[#This Row],[Plan Revised]])&gt;Table1[[#This Row],[Plan Revised]],0,IF(Table1[[#This Row],[Plan Revised]]=0,0,1-ABS(Table1[[#This Row],[Prod2]]-Table1[[#This Row],[Plan Revised]])/Table1[[#This Row],[Plan Revised]]))</f>
        <v>0</v>
      </c>
      <c r="AB710" s="11"/>
      <c r="AC710" s="30"/>
      <c r="AD710"/>
      <c r="AF710"/>
    </row>
    <row r="711" spans="1:32">
      <c r="A711" s="15" t="str">
        <f>IF(Table1[Week]=WeekSel,"Yes","No")</f>
        <v>No</v>
      </c>
      <c r="B711" s="15" t="str">
        <f>IF((Table1[StartDate]&gt;=Date.GraphMin)*(Table1[StartDate]&lt;=Date.GraphMax)=1,"Yes","No")</f>
        <v>Yes</v>
      </c>
      <c r="C711" s="15" t="str">
        <f>IF(OR(Table1[[#This Row],[Site]]="FOOD MILLING",Table1[[#This Row],[Site]]="GODACO"), "No", "Yes")</f>
        <v>Yes</v>
      </c>
      <c r="D711" s="40">
        <f>MAX(DATE(Table1[Year],1,1),DATE(Table1[Year],1,1)-WEEKDAY(DATE(Table1[Year],1,1),2)+(Table1[WeekNum]-1)*7+1)</f>
        <v>44690</v>
      </c>
      <c r="E711" s="40">
        <f>MIN(DATE(Table1[Year]+1,1,0),DATE(Table1[Year],1,1)-WEEKDAY(DATE(Table1[Year],1,1),2)+Table1[WeekNum]*7)</f>
        <v>44696</v>
      </c>
      <c r="F711" s="15">
        <v>2022</v>
      </c>
      <c r="G711" s="15">
        <f t="shared" si="22"/>
        <v>5</v>
      </c>
      <c r="H711" s="15">
        <v>20</v>
      </c>
      <c r="I711" s="195" t="str">
        <f>"W" &amp;Table1[[#This Row],[WeekNum]]</f>
        <v>W20</v>
      </c>
      <c r="J711" s="195" t="str">
        <f t="shared" si="23"/>
        <v>22-W20</v>
      </c>
      <c r="K711" s="11" t="s">
        <v>713</v>
      </c>
      <c r="L711" s="11"/>
      <c r="M711" s="11" t="s">
        <v>72</v>
      </c>
      <c r="N711" s="266" t="s">
        <v>370</v>
      </c>
      <c r="O711" s="266" t="s">
        <v>403</v>
      </c>
      <c r="P711" s="11" t="s">
        <v>407</v>
      </c>
      <c r="Q711" s="11" t="s">
        <v>421</v>
      </c>
      <c r="R711" s="11">
        <v>300</v>
      </c>
      <c r="S711" s="11">
        <v>298.2</v>
      </c>
      <c r="T711" s="11">
        <f>ABS(Table1[[#This Row],[Prod]]-Table1[[#This Row],[Planned]])</f>
        <v>1.8000000000000114</v>
      </c>
      <c r="U711" s="213">
        <f>IF(ABS(Table1[[#This Row],[Prod]]-Table1[[#This Row],[Planned]])&gt;Table1[[#This Row],[Planned]],0,IF(Table1[[#This Row],[Planned]]=0,0,1-ABS(Table1[[#This Row],[Prod]]-Table1[[#This Row],[Planned]])/Table1[[#This Row],[Planned]]))</f>
        <v>0.99399999999999999</v>
      </c>
      <c r="V711" s="11"/>
      <c r="W711" s="11"/>
      <c r="X711" s="27">
        <v>300</v>
      </c>
      <c r="Y711" s="11">
        <f>Table1[[#This Row],[Prod]]</f>
        <v>298.2</v>
      </c>
      <c r="Z711" s="11">
        <f>ABS(Table1[[#This Row],[Prod2]]-Table1[[#This Row],[Plan Revised]])</f>
        <v>1.8000000000000114</v>
      </c>
      <c r="AA711" s="213">
        <f>IF(ABS(Table1[[#This Row],[Prod2]]-Table1[[#This Row],[Plan Revised]])&gt;Table1[[#This Row],[Plan Revised]],0,IF(Table1[[#This Row],[Plan Revised]]=0,0,1-ABS(Table1[[#This Row],[Prod2]]-Table1[[#This Row],[Plan Revised]])/Table1[[#This Row],[Plan Revised]]))</f>
        <v>0.99399999999999999</v>
      </c>
      <c r="AB711" s="11"/>
      <c r="AC711" s="30"/>
      <c r="AD711"/>
      <c r="AF711"/>
    </row>
    <row r="712" spans="1:32">
      <c r="A712" s="15" t="str">
        <f>IF(Table1[Week]=WeekSel,"Yes","No")</f>
        <v>No</v>
      </c>
      <c r="B712" s="15" t="str">
        <f>IF((Table1[StartDate]&gt;=Date.GraphMin)*(Table1[StartDate]&lt;=Date.GraphMax)=1,"Yes","No")</f>
        <v>Yes</v>
      </c>
      <c r="C712" s="15" t="str">
        <f>IF(OR(Table1[[#This Row],[Site]]="FOOD MILLING",Table1[[#This Row],[Site]]="GODACO"), "No", "Yes")</f>
        <v>Yes</v>
      </c>
      <c r="D712" s="40">
        <f>MAX(DATE(Table1[Year],1,1),DATE(Table1[Year],1,1)-WEEKDAY(DATE(Table1[Year],1,1),2)+(Table1[WeekNum]-1)*7+1)</f>
        <v>44690</v>
      </c>
      <c r="E712" s="40">
        <f>MIN(DATE(Table1[Year]+1,1,0),DATE(Table1[Year],1,1)-WEEKDAY(DATE(Table1[Year],1,1),2)+Table1[WeekNum]*7)</f>
        <v>44696</v>
      </c>
      <c r="F712" s="15">
        <v>2022</v>
      </c>
      <c r="G712" s="15">
        <f t="shared" si="22"/>
        <v>5</v>
      </c>
      <c r="H712" s="15">
        <v>20</v>
      </c>
      <c r="I712" s="195" t="str">
        <f>"W" &amp;Table1[[#This Row],[WeekNum]]</f>
        <v>W20</v>
      </c>
      <c r="J712" s="195" t="str">
        <f t="shared" si="23"/>
        <v>22-W20</v>
      </c>
      <c r="K712" s="11" t="s">
        <v>714</v>
      </c>
      <c r="L712" s="11"/>
      <c r="M712" s="11" t="s">
        <v>72</v>
      </c>
      <c r="N712" s="266" t="s">
        <v>370</v>
      </c>
      <c r="O712" s="266" t="s">
        <v>403</v>
      </c>
      <c r="P712" s="11" t="s">
        <v>407</v>
      </c>
      <c r="Q712" s="11" t="s">
        <v>421</v>
      </c>
      <c r="R712" s="11">
        <v>600</v>
      </c>
      <c r="S712" s="11">
        <v>918.44999999999993</v>
      </c>
      <c r="T712" s="11">
        <f>ABS(Table1[[#This Row],[Prod]]-Table1[[#This Row],[Planned]])</f>
        <v>318.44999999999993</v>
      </c>
      <c r="U712" s="213">
        <f>IF(ABS(Table1[[#This Row],[Prod]]-Table1[[#This Row],[Planned]])&gt;Table1[[#This Row],[Planned]],0,IF(Table1[[#This Row],[Planned]]=0,0,1-ABS(Table1[[#This Row],[Prod]]-Table1[[#This Row],[Planned]])/Table1[[#This Row],[Planned]]))</f>
        <v>0.46925000000000017</v>
      </c>
      <c r="V712" s="11"/>
      <c r="W712" s="11"/>
      <c r="X712" s="27">
        <v>1200</v>
      </c>
      <c r="Y712" s="11">
        <f>Table1[[#This Row],[Prod]]</f>
        <v>918.44999999999993</v>
      </c>
      <c r="Z712" s="11">
        <f>ABS(Table1[[#This Row],[Prod2]]-Table1[[#This Row],[Plan Revised]])</f>
        <v>281.55000000000007</v>
      </c>
      <c r="AA712" s="213">
        <f>IF(ABS(Table1[[#This Row],[Prod2]]-Table1[[#This Row],[Plan Revised]])&gt;Table1[[#This Row],[Plan Revised]],0,IF(Table1[[#This Row],[Plan Revised]]=0,0,1-ABS(Table1[[#This Row],[Prod2]]-Table1[[#This Row],[Plan Revised]])/Table1[[#This Row],[Plan Revised]]))</f>
        <v>0.76537499999999992</v>
      </c>
      <c r="AB712" s="11"/>
      <c r="AC712" s="30"/>
      <c r="AD712"/>
      <c r="AF712"/>
    </row>
    <row r="713" spans="1:32">
      <c r="A713" s="15" t="str">
        <f>IF(Table1[Week]=WeekSel,"Yes","No")</f>
        <v>No</v>
      </c>
      <c r="B713" s="15" t="str">
        <f>IF((Table1[StartDate]&gt;=Date.GraphMin)*(Table1[StartDate]&lt;=Date.GraphMax)=1,"Yes","No")</f>
        <v>Yes</v>
      </c>
      <c r="C713" s="15" t="str">
        <f>IF(OR(Table1[[#This Row],[Site]]="FOOD MILLING",Table1[[#This Row],[Site]]="GODACO"), "No", "Yes")</f>
        <v>Yes</v>
      </c>
      <c r="D713" s="40">
        <f>MAX(DATE(Table1[Year],1,1),DATE(Table1[Year],1,1)-WEEKDAY(DATE(Table1[Year],1,1),2)+(Table1[WeekNum]-1)*7+1)</f>
        <v>44690</v>
      </c>
      <c r="E713" s="40">
        <f>MIN(DATE(Table1[Year]+1,1,0),DATE(Table1[Year],1,1)-WEEKDAY(DATE(Table1[Year],1,1),2)+Table1[WeekNum]*7)</f>
        <v>44696</v>
      </c>
      <c r="F713" s="15">
        <v>2022</v>
      </c>
      <c r="G713" s="15">
        <f t="shared" si="22"/>
        <v>5</v>
      </c>
      <c r="H713" s="15">
        <v>20</v>
      </c>
      <c r="I713" s="195" t="str">
        <f>"W" &amp;Table1[[#This Row],[WeekNum]]</f>
        <v>W20</v>
      </c>
      <c r="J713" s="195" t="str">
        <f t="shared" si="23"/>
        <v>22-W20</v>
      </c>
      <c r="K713" s="11" t="s">
        <v>715</v>
      </c>
      <c r="L713" s="11"/>
      <c r="M713" s="11" t="s">
        <v>72</v>
      </c>
      <c r="N713" s="266" t="s">
        <v>370</v>
      </c>
      <c r="O713" s="266" t="s">
        <v>403</v>
      </c>
      <c r="P713" s="11" t="s">
        <v>407</v>
      </c>
      <c r="Q713" s="11" t="s">
        <v>421</v>
      </c>
      <c r="R713" s="11"/>
      <c r="S713" s="11">
        <v>282.72000000000003</v>
      </c>
      <c r="T713" s="11">
        <f>ABS(Table1[[#This Row],[Prod]]-Table1[[#This Row],[Planned]])</f>
        <v>282.72000000000003</v>
      </c>
      <c r="U713" s="213">
        <f>IF(ABS(Table1[[#This Row],[Prod]]-Table1[[#This Row],[Planned]])&gt;Table1[[#This Row],[Planned]],0,IF(Table1[[#This Row],[Planned]]=0,0,1-ABS(Table1[[#This Row],[Prod]]-Table1[[#This Row],[Planned]])/Table1[[#This Row],[Planned]]))</f>
        <v>0</v>
      </c>
      <c r="V713" s="11"/>
      <c r="W713" s="11"/>
      <c r="X713" s="27">
        <v>300</v>
      </c>
      <c r="Y713" s="11">
        <f>Table1[[#This Row],[Prod]]</f>
        <v>282.72000000000003</v>
      </c>
      <c r="Z713" s="11">
        <f>ABS(Table1[[#This Row],[Prod2]]-Table1[[#This Row],[Plan Revised]])</f>
        <v>17.279999999999973</v>
      </c>
      <c r="AA713" s="213">
        <f>IF(ABS(Table1[[#This Row],[Prod2]]-Table1[[#This Row],[Plan Revised]])&gt;Table1[[#This Row],[Plan Revised]],0,IF(Table1[[#This Row],[Plan Revised]]=0,0,1-ABS(Table1[[#This Row],[Prod2]]-Table1[[#This Row],[Plan Revised]])/Table1[[#This Row],[Plan Revised]]))</f>
        <v>0.94240000000000013</v>
      </c>
      <c r="AB713" s="11"/>
      <c r="AC713" s="30"/>
      <c r="AD713"/>
      <c r="AF713"/>
    </row>
    <row r="714" spans="1:32">
      <c r="A714" s="15" t="str">
        <f>IF(Table1[Week]=WeekSel,"Yes","No")</f>
        <v>No</v>
      </c>
      <c r="B714" s="15" t="str">
        <f>IF((Table1[StartDate]&gt;=Date.GraphMin)*(Table1[StartDate]&lt;=Date.GraphMax)=1,"Yes","No")</f>
        <v>Yes</v>
      </c>
      <c r="C714" s="15" t="str">
        <f>IF(OR(Table1[[#This Row],[Site]]="FOOD MILLING",Table1[[#This Row],[Site]]="GODACO"), "No", "Yes")</f>
        <v>Yes</v>
      </c>
      <c r="D714" s="40">
        <f>MAX(DATE(Table1[Year],1,1),DATE(Table1[Year],1,1)-WEEKDAY(DATE(Table1[Year],1,1),2)+(Table1[WeekNum]-1)*7+1)</f>
        <v>44690</v>
      </c>
      <c r="E714" s="40">
        <f>MIN(DATE(Table1[Year]+1,1,0),DATE(Table1[Year],1,1)-WEEKDAY(DATE(Table1[Year],1,1),2)+Table1[WeekNum]*7)</f>
        <v>44696</v>
      </c>
      <c r="F714" s="15">
        <v>2022</v>
      </c>
      <c r="G714" s="15">
        <f t="shared" si="22"/>
        <v>5</v>
      </c>
      <c r="H714" s="15">
        <v>20</v>
      </c>
      <c r="I714" s="195" t="str">
        <f>"W" &amp;Table1[[#This Row],[WeekNum]]</f>
        <v>W20</v>
      </c>
      <c r="J714" s="195" t="str">
        <f t="shared" si="23"/>
        <v>22-W20</v>
      </c>
      <c r="K714" s="11" t="s">
        <v>716</v>
      </c>
      <c r="L714" s="11"/>
      <c r="M714" s="11" t="s">
        <v>72</v>
      </c>
      <c r="N714" s="11" t="s">
        <v>45</v>
      </c>
      <c r="O714" s="266" t="s">
        <v>384</v>
      </c>
      <c r="P714" s="11" t="s">
        <v>408</v>
      </c>
      <c r="Q714" s="11" t="s">
        <v>421</v>
      </c>
      <c r="R714" s="11">
        <v>0</v>
      </c>
      <c r="S714" s="11">
        <v>0</v>
      </c>
      <c r="T714" s="11">
        <f>ABS(Table1[[#This Row],[Prod]]-Table1[[#This Row],[Planned]])</f>
        <v>0</v>
      </c>
      <c r="U714" s="213">
        <f>IF(ABS(Table1[[#This Row],[Prod]]-Table1[[#This Row],[Planned]])&gt;Table1[[#This Row],[Planned]],0,IF(Table1[[#This Row],[Planned]]=0,0,1-ABS(Table1[[#This Row],[Prod]]-Table1[[#This Row],[Planned]])/Table1[[#This Row],[Planned]]))</f>
        <v>0</v>
      </c>
      <c r="V714" s="11"/>
      <c r="W714" s="11"/>
      <c r="X714" s="27">
        <v>0</v>
      </c>
      <c r="Y714" s="11">
        <f>Table1[[#This Row],[Prod]]</f>
        <v>0</v>
      </c>
      <c r="Z714" s="11">
        <f>ABS(Table1[[#This Row],[Prod2]]-Table1[[#This Row],[Plan Revised]])</f>
        <v>0</v>
      </c>
      <c r="AA714" s="213">
        <f>IF(ABS(Table1[[#This Row],[Prod2]]-Table1[[#This Row],[Plan Revised]])&gt;Table1[[#This Row],[Plan Revised]],0,IF(Table1[[#This Row],[Plan Revised]]=0,0,1-ABS(Table1[[#This Row],[Prod2]]-Table1[[#This Row],[Plan Revised]])/Table1[[#This Row],[Plan Revised]]))</f>
        <v>0</v>
      </c>
      <c r="AB714" s="11"/>
      <c r="AC714" s="30"/>
      <c r="AD714"/>
      <c r="AF714"/>
    </row>
    <row r="715" spans="1:32">
      <c r="A715" s="15" t="str">
        <f>IF(Table1[Week]=WeekSel,"Yes","No")</f>
        <v>No</v>
      </c>
      <c r="B715" s="15" t="str">
        <f>IF((Table1[StartDate]&gt;=Date.GraphMin)*(Table1[StartDate]&lt;=Date.GraphMax)=1,"Yes","No")</f>
        <v>Yes</v>
      </c>
      <c r="C715" s="15" t="str">
        <f>IF(OR(Table1[[#This Row],[Site]]="FOOD MILLING",Table1[[#This Row],[Site]]="GODACO"), "No", "Yes")</f>
        <v>Yes</v>
      </c>
      <c r="D715" s="40">
        <f>MAX(DATE(Table1[Year],1,1),DATE(Table1[Year],1,1)-WEEKDAY(DATE(Table1[Year],1,1),2)+(Table1[WeekNum]-1)*7+1)</f>
        <v>44690</v>
      </c>
      <c r="E715" s="40">
        <f>MIN(DATE(Table1[Year]+1,1,0),DATE(Table1[Year],1,1)-WEEKDAY(DATE(Table1[Year],1,1),2)+Table1[WeekNum]*7)</f>
        <v>44696</v>
      </c>
      <c r="F715" s="15">
        <v>2022</v>
      </c>
      <c r="G715" s="15">
        <f t="shared" si="22"/>
        <v>5</v>
      </c>
      <c r="H715" s="15">
        <v>20</v>
      </c>
      <c r="I715" s="195" t="str">
        <f>"W" &amp;Table1[[#This Row],[WeekNum]]</f>
        <v>W20</v>
      </c>
      <c r="J715" s="195" t="str">
        <f t="shared" si="23"/>
        <v>22-W20</v>
      </c>
      <c r="K715" s="11" t="s">
        <v>717</v>
      </c>
      <c r="L715" s="11"/>
      <c r="M715" s="11" t="s">
        <v>72</v>
      </c>
      <c r="N715" s="11" t="s">
        <v>45</v>
      </c>
      <c r="O715" s="266" t="s">
        <v>384</v>
      </c>
      <c r="P715" s="11" t="s">
        <v>408</v>
      </c>
      <c r="Q715" s="11" t="s">
        <v>421</v>
      </c>
      <c r="R715" s="11">
        <v>1290</v>
      </c>
      <c r="S715" s="11">
        <v>1123.2</v>
      </c>
      <c r="T715" s="11">
        <f>ABS(Table1[[#This Row],[Prod]]-Table1[[#This Row],[Planned]])</f>
        <v>166.79999999999995</v>
      </c>
      <c r="U715" s="213">
        <f>IF(ABS(Table1[[#This Row],[Prod]]-Table1[[#This Row],[Planned]])&gt;Table1[[#This Row],[Planned]],0,IF(Table1[[#This Row],[Planned]]=0,0,1-ABS(Table1[[#This Row],[Prod]]-Table1[[#This Row],[Planned]])/Table1[[#This Row],[Planned]]))</f>
        <v>0.87069767441860468</v>
      </c>
      <c r="V715" s="11"/>
      <c r="W715" s="11"/>
      <c r="X715" s="27">
        <v>1140</v>
      </c>
      <c r="Y715" s="11">
        <f>Table1[[#This Row],[Prod]]</f>
        <v>1123.2</v>
      </c>
      <c r="Z715" s="11">
        <f>ABS(Table1[[#This Row],[Prod2]]-Table1[[#This Row],[Plan Revised]])</f>
        <v>16.799999999999955</v>
      </c>
      <c r="AA715" s="213">
        <f>IF(ABS(Table1[[#This Row],[Prod2]]-Table1[[#This Row],[Plan Revised]])&gt;Table1[[#This Row],[Plan Revised]],0,IF(Table1[[#This Row],[Plan Revised]]=0,0,1-ABS(Table1[[#This Row],[Prod2]]-Table1[[#This Row],[Plan Revised]])/Table1[[#This Row],[Plan Revised]]))</f>
        <v>0.98526315789473684</v>
      </c>
      <c r="AB715" s="11"/>
      <c r="AC715" s="30"/>
      <c r="AD715"/>
      <c r="AF715"/>
    </row>
    <row r="716" spans="1:32">
      <c r="A716" s="15" t="str">
        <f>IF(Table1[Week]=WeekSel,"Yes","No")</f>
        <v>No</v>
      </c>
      <c r="B716" s="15" t="str">
        <f>IF((Table1[StartDate]&gt;=Date.GraphMin)*(Table1[StartDate]&lt;=Date.GraphMax)=1,"Yes","No")</f>
        <v>Yes</v>
      </c>
      <c r="C716" s="15" t="str">
        <f>IF(OR(Table1[[#This Row],[Site]]="FOOD MILLING",Table1[[#This Row],[Site]]="GODACO"), "No", "Yes")</f>
        <v>Yes</v>
      </c>
      <c r="D716" s="40">
        <f>MAX(DATE(Table1[Year],1,1),DATE(Table1[Year],1,1)-WEEKDAY(DATE(Table1[Year],1,1),2)+(Table1[WeekNum]-1)*7+1)</f>
        <v>44690</v>
      </c>
      <c r="E716" s="40">
        <f>MIN(DATE(Table1[Year]+1,1,0),DATE(Table1[Year],1,1)-WEEKDAY(DATE(Table1[Year],1,1),2)+Table1[WeekNum]*7)</f>
        <v>44696</v>
      </c>
      <c r="F716" s="15">
        <v>2022</v>
      </c>
      <c r="G716" s="15">
        <f t="shared" si="22"/>
        <v>5</v>
      </c>
      <c r="H716" s="15">
        <v>20</v>
      </c>
      <c r="I716" s="195" t="str">
        <f>"W" &amp;Table1[[#This Row],[WeekNum]]</f>
        <v>W20</v>
      </c>
      <c r="J716" s="195" t="str">
        <f t="shared" si="23"/>
        <v>22-W20</v>
      </c>
      <c r="K716" s="11" t="s">
        <v>718</v>
      </c>
      <c r="L716" s="11"/>
      <c r="M716" s="11" t="s">
        <v>72</v>
      </c>
      <c r="N716" s="11" t="s">
        <v>45</v>
      </c>
      <c r="O716" s="266" t="s">
        <v>384</v>
      </c>
      <c r="P716" s="11" t="s">
        <v>408</v>
      </c>
      <c r="Q716" s="11" t="s">
        <v>421</v>
      </c>
      <c r="R716" s="11">
        <v>0</v>
      </c>
      <c r="S716" s="11">
        <v>0</v>
      </c>
      <c r="T716" s="11">
        <f>ABS(Table1[[#This Row],[Prod]]-Table1[[#This Row],[Planned]])</f>
        <v>0</v>
      </c>
      <c r="U716" s="213">
        <f>IF(ABS(Table1[[#This Row],[Prod]]-Table1[[#This Row],[Planned]])&gt;Table1[[#This Row],[Planned]],0,IF(Table1[[#This Row],[Planned]]=0,0,1-ABS(Table1[[#This Row],[Prod]]-Table1[[#This Row],[Planned]])/Table1[[#This Row],[Planned]]))</f>
        <v>0</v>
      </c>
      <c r="V716" s="11"/>
      <c r="W716" s="11"/>
      <c r="X716" s="27">
        <v>0</v>
      </c>
      <c r="Y716" s="11">
        <f>Table1[[#This Row],[Prod]]</f>
        <v>0</v>
      </c>
      <c r="Z716" s="11">
        <f>ABS(Table1[[#This Row],[Prod2]]-Table1[[#This Row],[Plan Revised]])</f>
        <v>0</v>
      </c>
      <c r="AA716" s="213">
        <f>IF(ABS(Table1[[#This Row],[Prod2]]-Table1[[#This Row],[Plan Revised]])&gt;Table1[[#This Row],[Plan Revised]],0,IF(Table1[[#This Row],[Plan Revised]]=0,0,1-ABS(Table1[[#This Row],[Prod2]]-Table1[[#This Row],[Plan Revised]])/Table1[[#This Row],[Plan Revised]]))</f>
        <v>0</v>
      </c>
      <c r="AB716" s="11"/>
      <c r="AC716" s="30"/>
      <c r="AD716"/>
      <c r="AF716"/>
    </row>
    <row r="717" spans="1:32">
      <c r="A717" s="15" t="str">
        <f>IF(Table1[Week]=WeekSel,"Yes","No")</f>
        <v>No</v>
      </c>
      <c r="B717" s="15" t="str">
        <f>IF((Table1[StartDate]&gt;=Date.GraphMin)*(Table1[StartDate]&lt;=Date.GraphMax)=1,"Yes","No")</f>
        <v>Yes</v>
      </c>
      <c r="C717" s="15" t="str">
        <f>IF(OR(Table1[[#This Row],[Site]]="FOOD MILLING",Table1[[#This Row],[Site]]="GODACO"), "No", "Yes")</f>
        <v>Yes</v>
      </c>
      <c r="D717" s="40">
        <f>MAX(DATE(Table1[Year],1,1),DATE(Table1[Year],1,1)-WEEKDAY(DATE(Table1[Year],1,1),2)+(Table1[WeekNum]-1)*7+1)</f>
        <v>44690</v>
      </c>
      <c r="E717" s="40">
        <f>MIN(DATE(Table1[Year]+1,1,0),DATE(Table1[Year],1,1)-WEEKDAY(DATE(Table1[Year],1,1),2)+Table1[WeekNum]*7)</f>
        <v>44696</v>
      </c>
      <c r="F717" s="15">
        <v>2022</v>
      </c>
      <c r="G717" s="15">
        <f t="shared" si="22"/>
        <v>5</v>
      </c>
      <c r="H717" s="15">
        <v>20</v>
      </c>
      <c r="I717" s="195" t="str">
        <f>"W" &amp;Table1[[#This Row],[WeekNum]]</f>
        <v>W20</v>
      </c>
      <c r="J717" s="195" t="str">
        <f t="shared" si="23"/>
        <v>22-W20</v>
      </c>
      <c r="K717" s="11" t="s">
        <v>719</v>
      </c>
      <c r="L717" s="11"/>
      <c r="M717" s="11" t="s">
        <v>72</v>
      </c>
      <c r="N717" s="11" t="s">
        <v>45</v>
      </c>
      <c r="O717" s="266" t="s">
        <v>384</v>
      </c>
      <c r="P717" s="11" t="s">
        <v>408</v>
      </c>
      <c r="Q717" s="11" t="s">
        <v>421</v>
      </c>
      <c r="R717" s="11">
        <v>0</v>
      </c>
      <c r="S717" s="11">
        <v>0</v>
      </c>
      <c r="T717" s="11">
        <f>ABS(Table1[[#This Row],[Prod]]-Table1[[#This Row],[Planned]])</f>
        <v>0</v>
      </c>
      <c r="U717" s="213">
        <f>IF(ABS(Table1[[#This Row],[Prod]]-Table1[[#This Row],[Planned]])&gt;Table1[[#This Row],[Planned]],0,IF(Table1[[#This Row],[Planned]]=0,0,1-ABS(Table1[[#This Row],[Prod]]-Table1[[#This Row],[Planned]])/Table1[[#This Row],[Planned]]))</f>
        <v>0</v>
      </c>
      <c r="V717" s="11"/>
      <c r="W717" s="11"/>
      <c r="X717" s="27">
        <v>0</v>
      </c>
      <c r="Y717" s="11">
        <f>Table1[[#This Row],[Prod]]</f>
        <v>0</v>
      </c>
      <c r="Z717" s="11">
        <f>ABS(Table1[[#This Row],[Prod2]]-Table1[[#This Row],[Plan Revised]])</f>
        <v>0</v>
      </c>
      <c r="AA717" s="213">
        <f>IF(ABS(Table1[[#This Row],[Prod2]]-Table1[[#This Row],[Plan Revised]])&gt;Table1[[#This Row],[Plan Revised]],0,IF(Table1[[#This Row],[Plan Revised]]=0,0,1-ABS(Table1[[#This Row],[Prod2]]-Table1[[#This Row],[Plan Revised]])/Table1[[#This Row],[Plan Revised]]))</f>
        <v>0</v>
      </c>
      <c r="AB717" s="11"/>
      <c r="AC717" s="30"/>
      <c r="AD717"/>
      <c r="AF717"/>
    </row>
    <row r="718" spans="1:32">
      <c r="A718" s="15" t="str">
        <f>IF(Table1[Week]=WeekSel,"Yes","No")</f>
        <v>No</v>
      </c>
      <c r="B718" s="15" t="str">
        <f>IF((Table1[StartDate]&gt;=Date.GraphMin)*(Table1[StartDate]&lt;=Date.GraphMax)=1,"Yes","No")</f>
        <v>Yes</v>
      </c>
      <c r="C718" s="15" t="str">
        <f>IF(OR(Table1[[#This Row],[Site]]="FOOD MILLING",Table1[[#This Row],[Site]]="GODACO"), "No", "Yes")</f>
        <v>Yes</v>
      </c>
      <c r="D718" s="40">
        <f>MAX(DATE(Table1[Year],1,1),DATE(Table1[Year],1,1)-WEEKDAY(DATE(Table1[Year],1,1),2)+(Table1[WeekNum]-1)*7+1)</f>
        <v>44690</v>
      </c>
      <c r="E718" s="40">
        <f>MIN(DATE(Table1[Year]+1,1,0),DATE(Table1[Year],1,1)-WEEKDAY(DATE(Table1[Year],1,1),2)+Table1[WeekNum]*7)</f>
        <v>44696</v>
      </c>
      <c r="F718" s="15">
        <v>2022</v>
      </c>
      <c r="G718" s="15">
        <f t="shared" si="22"/>
        <v>5</v>
      </c>
      <c r="H718" s="15">
        <v>20</v>
      </c>
      <c r="I718" s="195" t="str">
        <f>"W" &amp;Table1[[#This Row],[WeekNum]]</f>
        <v>W20</v>
      </c>
      <c r="J718" s="195" t="str">
        <f t="shared" si="23"/>
        <v>22-W20</v>
      </c>
      <c r="K718" s="11" t="s">
        <v>720</v>
      </c>
      <c r="L718" s="11"/>
      <c r="M718" s="11" t="s">
        <v>72</v>
      </c>
      <c r="N718" s="11" t="s">
        <v>45</v>
      </c>
      <c r="O718" s="266" t="s">
        <v>384</v>
      </c>
      <c r="P718" s="11" t="s">
        <v>408</v>
      </c>
      <c r="Q718" s="11" t="s">
        <v>421</v>
      </c>
      <c r="R718" s="11">
        <v>150</v>
      </c>
      <c r="S718" s="11">
        <v>302.40000000000003</v>
      </c>
      <c r="T718" s="11">
        <f>ABS(Table1[[#This Row],[Prod]]-Table1[[#This Row],[Planned]])</f>
        <v>152.40000000000003</v>
      </c>
      <c r="U718" s="213">
        <f>IF(ABS(Table1[[#This Row],[Prod]]-Table1[[#This Row],[Planned]])&gt;Table1[[#This Row],[Planned]],0,IF(Table1[[#This Row],[Planned]]=0,0,1-ABS(Table1[[#This Row],[Prod]]-Table1[[#This Row],[Planned]])/Table1[[#This Row],[Planned]]))</f>
        <v>0</v>
      </c>
      <c r="V718" s="11"/>
      <c r="W718" s="11"/>
      <c r="X718" s="27">
        <v>300</v>
      </c>
      <c r="Y718" s="11">
        <f>Table1[[#This Row],[Prod]]</f>
        <v>302.40000000000003</v>
      </c>
      <c r="Z718" s="11">
        <f>ABS(Table1[[#This Row],[Prod2]]-Table1[[#This Row],[Plan Revised]])</f>
        <v>2.4000000000000341</v>
      </c>
      <c r="AA718" s="213">
        <f>IF(ABS(Table1[[#This Row],[Prod2]]-Table1[[#This Row],[Plan Revised]])&gt;Table1[[#This Row],[Plan Revised]],0,IF(Table1[[#This Row],[Plan Revised]]=0,0,1-ABS(Table1[[#This Row],[Prod2]]-Table1[[#This Row],[Plan Revised]])/Table1[[#This Row],[Plan Revised]]))</f>
        <v>0.99199999999999988</v>
      </c>
      <c r="AB718" s="11"/>
      <c r="AC718" s="30"/>
      <c r="AD718"/>
      <c r="AF718"/>
    </row>
    <row r="719" spans="1:32">
      <c r="A719" s="15" t="str">
        <f>IF(Table1[Week]=WeekSel,"Yes","No")</f>
        <v>No</v>
      </c>
      <c r="B719" s="15" t="str">
        <f>IF((Table1[StartDate]&gt;=Date.GraphMin)*(Table1[StartDate]&lt;=Date.GraphMax)=1,"Yes","No")</f>
        <v>Yes</v>
      </c>
      <c r="C719" s="15" t="str">
        <f>IF(OR(Table1[[#This Row],[Site]]="FOOD MILLING",Table1[[#This Row],[Site]]="GODACO"), "No", "Yes")</f>
        <v>Yes</v>
      </c>
      <c r="D719" s="40">
        <f>MAX(DATE(Table1[Year],1,1),DATE(Table1[Year],1,1)-WEEKDAY(DATE(Table1[Year],1,1),2)+(Table1[WeekNum]-1)*7+1)</f>
        <v>44683</v>
      </c>
      <c r="E719" s="40">
        <f>MIN(DATE(Table1[Year]+1,1,0),DATE(Table1[Year],1,1)-WEEKDAY(DATE(Table1[Year],1,1),2)+Table1[WeekNum]*7)</f>
        <v>44689</v>
      </c>
      <c r="F719" s="15">
        <v>2022</v>
      </c>
      <c r="G719" s="15">
        <f t="shared" si="22"/>
        <v>5</v>
      </c>
      <c r="H719" s="15">
        <v>19</v>
      </c>
      <c r="I719" s="195" t="str">
        <f>"W" &amp;Table1[[#This Row],[WeekNum]]</f>
        <v>W19</v>
      </c>
      <c r="J719" s="195" t="str">
        <f t="shared" si="23"/>
        <v>22-W19</v>
      </c>
      <c r="K719" s="11" t="s">
        <v>644</v>
      </c>
      <c r="L719" s="11"/>
      <c r="M719" s="11" t="s">
        <v>72</v>
      </c>
      <c r="N719" s="11" t="s">
        <v>428</v>
      </c>
      <c r="O719" s="266" t="s">
        <v>372</v>
      </c>
      <c r="P719" s="11" t="s">
        <v>373</v>
      </c>
      <c r="Q719" s="11" t="s">
        <v>419</v>
      </c>
      <c r="R719" s="11">
        <v>0</v>
      </c>
      <c r="S719" s="11">
        <v>0</v>
      </c>
      <c r="T719" s="11">
        <f>ABS(Table1[[#This Row],[Prod]]-Table1[[#This Row],[Planned]])</f>
        <v>0</v>
      </c>
      <c r="U719" s="213">
        <f>IF(ABS(Table1[[#This Row],[Prod]]-Table1[[#This Row],[Planned]])&gt;Table1[[#This Row],[Planned]],0,IF(Table1[[#This Row],[Planned]]=0,0,1-ABS(Table1[[#This Row],[Prod]]-Table1[[#This Row],[Planned]])/Table1[[#This Row],[Planned]]))</f>
        <v>0</v>
      </c>
      <c r="V719" s="11"/>
      <c r="W719" s="11"/>
      <c r="X719" s="27">
        <v>0</v>
      </c>
      <c r="Y719" s="11">
        <f>Table1[[#This Row],[Prod]]</f>
        <v>0</v>
      </c>
      <c r="Z719" s="11">
        <f>ABS(Table1[[#This Row],[Prod2]]-Table1[[#This Row],[Plan Revised]])</f>
        <v>0</v>
      </c>
      <c r="AA719" s="213">
        <f>IF(ABS(Table1[[#This Row],[Prod2]]-Table1[[#This Row],[Plan Revised]])&gt;Table1[[#This Row],[Plan Revised]],0,IF(Table1[[#This Row],[Plan Revised]]=0,0,1-ABS(Table1[[#This Row],[Prod2]]-Table1[[#This Row],[Plan Revised]])/Table1[[#This Row],[Plan Revised]]))</f>
        <v>0</v>
      </c>
      <c r="AB719" s="11"/>
      <c r="AC719" s="30"/>
      <c r="AD719"/>
      <c r="AF719"/>
    </row>
    <row r="720" spans="1:32">
      <c r="A720" s="15" t="str">
        <f>IF(Table1[Week]=WeekSel,"Yes","No")</f>
        <v>No</v>
      </c>
      <c r="B720" s="15" t="str">
        <f>IF((Table1[StartDate]&gt;=Date.GraphMin)*(Table1[StartDate]&lt;=Date.GraphMax)=1,"Yes","No")</f>
        <v>Yes</v>
      </c>
      <c r="C720" s="15" t="str">
        <f>IF(OR(Table1[[#This Row],[Site]]="FOOD MILLING",Table1[[#This Row],[Site]]="GODACO"), "No", "Yes")</f>
        <v>Yes</v>
      </c>
      <c r="D720" s="40">
        <f>MAX(DATE(Table1[Year],1,1),DATE(Table1[Year],1,1)-WEEKDAY(DATE(Table1[Year],1,1),2)+(Table1[WeekNum]-1)*7+1)</f>
        <v>44683</v>
      </c>
      <c r="E720" s="40">
        <f>MIN(DATE(Table1[Year]+1,1,0),DATE(Table1[Year],1,1)-WEEKDAY(DATE(Table1[Year],1,1),2)+Table1[WeekNum]*7)</f>
        <v>44689</v>
      </c>
      <c r="F720" s="15">
        <v>2022</v>
      </c>
      <c r="G720" s="15">
        <f t="shared" si="22"/>
        <v>5</v>
      </c>
      <c r="H720" s="15">
        <v>19</v>
      </c>
      <c r="I720" s="195" t="str">
        <f>"W" &amp;Table1[[#This Row],[WeekNum]]</f>
        <v>W19</v>
      </c>
      <c r="J720" s="195" t="str">
        <f t="shared" si="23"/>
        <v>22-W19</v>
      </c>
      <c r="K720" s="11" t="s">
        <v>536</v>
      </c>
      <c r="L720" s="11"/>
      <c r="M720" s="11" t="s">
        <v>72</v>
      </c>
      <c r="N720" s="11" t="s">
        <v>428</v>
      </c>
      <c r="O720" s="266" t="s">
        <v>372</v>
      </c>
      <c r="P720" s="11" t="s">
        <v>373</v>
      </c>
      <c r="Q720" s="11" t="s">
        <v>419</v>
      </c>
      <c r="R720" s="11">
        <v>7000</v>
      </c>
      <c r="S720" s="11">
        <v>7013.2999999999993</v>
      </c>
      <c r="T720" s="11">
        <f>ABS(Table1[[#This Row],[Prod]]-Table1[[#This Row],[Planned]])</f>
        <v>13.299999999999272</v>
      </c>
      <c r="U720" s="213">
        <f>IF(ABS(Table1[[#This Row],[Prod]]-Table1[[#This Row],[Planned]])&gt;Table1[[#This Row],[Planned]],0,IF(Table1[[#This Row],[Planned]]=0,0,1-ABS(Table1[[#This Row],[Prod]]-Table1[[#This Row],[Planned]])/Table1[[#This Row],[Planned]]))</f>
        <v>0.9981000000000001</v>
      </c>
      <c r="V720" s="11"/>
      <c r="W720" s="11"/>
      <c r="X720" s="27">
        <v>7000</v>
      </c>
      <c r="Y720" s="11">
        <f>Table1[[#This Row],[Prod]]</f>
        <v>7013.2999999999993</v>
      </c>
      <c r="Z720" s="11">
        <f>ABS(Table1[[#This Row],[Prod2]]-Table1[[#This Row],[Plan Revised]])</f>
        <v>13.299999999999272</v>
      </c>
      <c r="AA720" s="213">
        <f>IF(ABS(Table1[[#This Row],[Prod2]]-Table1[[#This Row],[Plan Revised]])&gt;Table1[[#This Row],[Plan Revised]],0,IF(Table1[[#This Row],[Plan Revised]]=0,0,1-ABS(Table1[[#This Row],[Prod2]]-Table1[[#This Row],[Plan Revised]])/Table1[[#This Row],[Plan Revised]]))</f>
        <v>0.9981000000000001</v>
      </c>
      <c r="AB720" s="11"/>
      <c r="AC720" s="30"/>
      <c r="AD720"/>
      <c r="AF720"/>
    </row>
    <row r="721" spans="1:32">
      <c r="A721" s="15" t="str">
        <f>IF(Table1[Week]=WeekSel,"Yes","No")</f>
        <v>No</v>
      </c>
      <c r="B721" s="15" t="str">
        <f>IF((Table1[StartDate]&gt;=Date.GraphMin)*(Table1[StartDate]&lt;=Date.GraphMax)=1,"Yes","No")</f>
        <v>Yes</v>
      </c>
      <c r="C721" s="15" t="str">
        <f>IF(OR(Table1[[#This Row],[Site]]="FOOD MILLING",Table1[[#This Row],[Site]]="GODACO"), "No", "Yes")</f>
        <v>Yes</v>
      </c>
      <c r="D721" s="40">
        <f>MAX(DATE(Table1[Year],1,1),DATE(Table1[Year],1,1)-WEEKDAY(DATE(Table1[Year],1,1),2)+(Table1[WeekNum]-1)*7+1)</f>
        <v>44683</v>
      </c>
      <c r="E721" s="40">
        <f>MIN(DATE(Table1[Year]+1,1,0),DATE(Table1[Year],1,1)-WEEKDAY(DATE(Table1[Year],1,1),2)+Table1[WeekNum]*7)</f>
        <v>44689</v>
      </c>
      <c r="F721" s="15">
        <v>2022</v>
      </c>
      <c r="G721" s="15">
        <f t="shared" si="22"/>
        <v>5</v>
      </c>
      <c r="H721" s="15">
        <v>19</v>
      </c>
      <c r="I721" s="195" t="str">
        <f>"W" &amp;Table1[[#This Row],[WeekNum]]</f>
        <v>W19</v>
      </c>
      <c r="J721" s="195" t="str">
        <f t="shared" si="23"/>
        <v>22-W19</v>
      </c>
      <c r="K721" s="11" t="s">
        <v>537</v>
      </c>
      <c r="L721" s="11"/>
      <c r="M721" s="11" t="s">
        <v>72</v>
      </c>
      <c r="N721" s="11" t="s">
        <v>428</v>
      </c>
      <c r="O721" s="266" t="s">
        <v>372</v>
      </c>
      <c r="P721" s="11" t="s">
        <v>373</v>
      </c>
      <c r="Q721" s="11" t="s">
        <v>419</v>
      </c>
      <c r="R721" s="11">
        <v>4000</v>
      </c>
      <c r="S721" s="11">
        <v>3955.14</v>
      </c>
      <c r="T721" s="11">
        <f>ABS(Table1[[#This Row],[Prod]]-Table1[[#This Row],[Planned]])</f>
        <v>44.860000000000127</v>
      </c>
      <c r="U721" s="213">
        <f>IF(ABS(Table1[[#This Row],[Prod]]-Table1[[#This Row],[Planned]])&gt;Table1[[#This Row],[Planned]],0,IF(Table1[[#This Row],[Planned]]=0,0,1-ABS(Table1[[#This Row],[Prod]]-Table1[[#This Row],[Planned]])/Table1[[#This Row],[Planned]]))</f>
        <v>0.98878499999999991</v>
      </c>
      <c r="V721" s="11"/>
      <c r="W721" s="11"/>
      <c r="X721" s="27">
        <v>4000</v>
      </c>
      <c r="Y721" s="11">
        <f>Table1[[#This Row],[Prod]]</f>
        <v>3955.14</v>
      </c>
      <c r="Z721" s="11">
        <f>ABS(Table1[[#This Row],[Prod2]]-Table1[[#This Row],[Plan Revised]])</f>
        <v>44.860000000000127</v>
      </c>
      <c r="AA721" s="213">
        <f>IF(ABS(Table1[[#This Row],[Prod2]]-Table1[[#This Row],[Plan Revised]])&gt;Table1[[#This Row],[Plan Revised]],0,IF(Table1[[#This Row],[Plan Revised]]=0,0,1-ABS(Table1[[#This Row],[Prod2]]-Table1[[#This Row],[Plan Revised]])/Table1[[#This Row],[Plan Revised]]))</f>
        <v>0.98878499999999991</v>
      </c>
      <c r="AB721" s="11"/>
      <c r="AC721" s="30"/>
      <c r="AD721"/>
      <c r="AF721"/>
    </row>
    <row r="722" spans="1:32">
      <c r="A722" s="15" t="str">
        <f>IF(Table1[Week]=WeekSel,"Yes","No")</f>
        <v>No</v>
      </c>
      <c r="B722" s="15" t="str">
        <f>IF((Table1[StartDate]&gt;=Date.GraphMin)*(Table1[StartDate]&lt;=Date.GraphMax)=1,"Yes","No")</f>
        <v>Yes</v>
      </c>
      <c r="C722" s="15" t="str">
        <f>IF(OR(Table1[[#This Row],[Site]]="FOOD MILLING",Table1[[#This Row],[Site]]="GODACO"), "No", "Yes")</f>
        <v>Yes</v>
      </c>
      <c r="D722" s="40">
        <f>MAX(DATE(Table1[Year],1,1),DATE(Table1[Year],1,1)-WEEKDAY(DATE(Table1[Year],1,1),2)+(Table1[WeekNum]-1)*7+1)</f>
        <v>44683</v>
      </c>
      <c r="E722" s="40">
        <f>MIN(DATE(Table1[Year]+1,1,0),DATE(Table1[Year],1,1)-WEEKDAY(DATE(Table1[Year],1,1),2)+Table1[WeekNum]*7)</f>
        <v>44689</v>
      </c>
      <c r="F722" s="15">
        <v>2022</v>
      </c>
      <c r="G722" s="15">
        <f t="shared" si="22"/>
        <v>5</v>
      </c>
      <c r="H722" s="15">
        <v>19</v>
      </c>
      <c r="I722" s="195" t="str">
        <f>"W" &amp;Table1[[#This Row],[WeekNum]]</f>
        <v>W19</v>
      </c>
      <c r="J722" s="195" t="str">
        <f t="shared" si="23"/>
        <v>22-W19</v>
      </c>
      <c r="K722" s="11" t="s">
        <v>535</v>
      </c>
      <c r="L722" s="11"/>
      <c r="M722" s="11" t="s">
        <v>72</v>
      </c>
      <c r="N722" s="11" t="s">
        <v>428</v>
      </c>
      <c r="O722" s="266" t="s">
        <v>372</v>
      </c>
      <c r="P722" s="11" t="s">
        <v>373</v>
      </c>
      <c r="Q722" s="11" t="s">
        <v>419</v>
      </c>
      <c r="R722" s="11">
        <v>3000</v>
      </c>
      <c r="S722" s="11">
        <v>1986.6</v>
      </c>
      <c r="T722" s="11">
        <f>ABS(Table1[[#This Row],[Prod]]-Table1[[#This Row],[Planned]])</f>
        <v>1013.4000000000001</v>
      </c>
      <c r="U722" s="213">
        <f>IF(ABS(Table1[[#This Row],[Prod]]-Table1[[#This Row],[Planned]])&gt;Table1[[#This Row],[Planned]],0,IF(Table1[[#This Row],[Planned]]=0,0,1-ABS(Table1[[#This Row],[Prod]]-Table1[[#This Row],[Planned]])/Table1[[#This Row],[Planned]]))</f>
        <v>0.6621999999999999</v>
      </c>
      <c r="V722" s="11"/>
      <c r="W722" s="11"/>
      <c r="X722" s="27">
        <v>2000</v>
      </c>
      <c r="Y722" s="11">
        <f>Table1[[#This Row],[Prod]]</f>
        <v>1986.6</v>
      </c>
      <c r="Z722" s="11">
        <f>ABS(Table1[[#This Row],[Prod2]]-Table1[[#This Row],[Plan Revised]])</f>
        <v>13.400000000000091</v>
      </c>
      <c r="AA722" s="213">
        <f>IF(ABS(Table1[[#This Row],[Prod2]]-Table1[[#This Row],[Plan Revised]])&gt;Table1[[#This Row],[Plan Revised]],0,IF(Table1[[#This Row],[Plan Revised]]=0,0,1-ABS(Table1[[#This Row],[Prod2]]-Table1[[#This Row],[Plan Revised]])/Table1[[#This Row],[Plan Revised]]))</f>
        <v>0.99329999999999996</v>
      </c>
      <c r="AB722" s="11"/>
      <c r="AC722" s="30"/>
      <c r="AD722"/>
      <c r="AF722"/>
    </row>
    <row r="723" spans="1:32">
      <c r="A723" s="15" t="str">
        <f>IF(Table1[Week]=WeekSel,"Yes","No")</f>
        <v>No</v>
      </c>
      <c r="B723" s="15" t="str">
        <f>IF((Table1[StartDate]&gt;=Date.GraphMin)*(Table1[StartDate]&lt;=Date.GraphMax)=1,"Yes","No")</f>
        <v>Yes</v>
      </c>
      <c r="C723" s="15" t="str">
        <f>IF(OR(Table1[[#This Row],[Site]]="FOOD MILLING",Table1[[#This Row],[Site]]="GODACO"), "No", "Yes")</f>
        <v>Yes</v>
      </c>
      <c r="D723" s="40">
        <f>MAX(DATE(Table1[Year],1,1),DATE(Table1[Year],1,1)-WEEKDAY(DATE(Table1[Year],1,1),2)+(Table1[WeekNum]-1)*7+1)</f>
        <v>44683</v>
      </c>
      <c r="E723" s="40">
        <f>MIN(DATE(Table1[Year]+1,1,0),DATE(Table1[Year],1,1)-WEEKDAY(DATE(Table1[Year],1,1),2)+Table1[WeekNum]*7)</f>
        <v>44689</v>
      </c>
      <c r="F723" s="15">
        <v>2022</v>
      </c>
      <c r="G723" s="15">
        <f t="shared" si="22"/>
        <v>5</v>
      </c>
      <c r="H723" s="15">
        <v>19</v>
      </c>
      <c r="I723" s="195" t="str">
        <f>"W" &amp;Table1[[#This Row],[WeekNum]]</f>
        <v>W19</v>
      </c>
      <c r="J723" s="195" t="str">
        <f t="shared" si="23"/>
        <v>22-W19</v>
      </c>
      <c r="K723" s="11" t="s">
        <v>539</v>
      </c>
      <c r="L723" s="11"/>
      <c r="M723" s="11" t="s">
        <v>72</v>
      </c>
      <c r="N723" s="11" t="s">
        <v>428</v>
      </c>
      <c r="O723" s="266" t="s">
        <v>374</v>
      </c>
      <c r="P723" s="11" t="s">
        <v>375</v>
      </c>
      <c r="Q723" s="11" t="s">
        <v>421</v>
      </c>
      <c r="R723" s="11"/>
      <c r="S723" s="11">
        <v>0</v>
      </c>
      <c r="T723" s="11">
        <f>ABS(Table1[[#This Row],[Prod]]-Table1[[#This Row],[Planned]])</f>
        <v>0</v>
      </c>
      <c r="U723" s="213">
        <f>IF(ABS(Table1[[#This Row],[Prod]]-Table1[[#This Row],[Planned]])&gt;Table1[[#This Row],[Planned]],0,IF(Table1[[#This Row],[Planned]]=0,0,1-ABS(Table1[[#This Row],[Prod]]-Table1[[#This Row],[Planned]])/Table1[[#This Row],[Planned]]))</f>
        <v>0</v>
      </c>
      <c r="V723" s="11"/>
      <c r="W723" s="11"/>
      <c r="X723" s="27"/>
      <c r="Y723" s="11">
        <f>Table1[[#This Row],[Prod]]</f>
        <v>0</v>
      </c>
      <c r="Z723" s="11">
        <f>ABS(Table1[[#This Row],[Prod2]]-Table1[[#This Row],[Plan Revised]])</f>
        <v>0</v>
      </c>
      <c r="AA723" s="213">
        <f>IF(ABS(Table1[[#This Row],[Prod2]]-Table1[[#This Row],[Plan Revised]])&gt;Table1[[#This Row],[Plan Revised]],0,IF(Table1[[#This Row],[Plan Revised]]=0,0,1-ABS(Table1[[#This Row],[Prod2]]-Table1[[#This Row],[Plan Revised]])/Table1[[#This Row],[Plan Revised]]))</f>
        <v>0</v>
      </c>
      <c r="AB723" s="11"/>
      <c r="AC723" s="30"/>
      <c r="AD723"/>
      <c r="AF723"/>
    </row>
    <row r="724" spans="1:32">
      <c r="A724" s="15" t="str">
        <f>IF(Table1[Week]=WeekSel,"Yes","No")</f>
        <v>No</v>
      </c>
      <c r="B724" s="15" t="str">
        <f>IF((Table1[StartDate]&gt;=Date.GraphMin)*(Table1[StartDate]&lt;=Date.GraphMax)=1,"Yes","No")</f>
        <v>Yes</v>
      </c>
      <c r="C724" s="15" t="str">
        <f>IF(OR(Table1[[#This Row],[Site]]="FOOD MILLING",Table1[[#This Row],[Site]]="GODACO"), "No", "Yes")</f>
        <v>Yes</v>
      </c>
      <c r="D724" s="40">
        <f>MAX(DATE(Table1[Year],1,1),DATE(Table1[Year],1,1)-WEEKDAY(DATE(Table1[Year],1,1),2)+(Table1[WeekNum]-1)*7+1)</f>
        <v>44683</v>
      </c>
      <c r="E724" s="40">
        <f>MIN(DATE(Table1[Year]+1,1,0),DATE(Table1[Year],1,1)-WEEKDAY(DATE(Table1[Year],1,1),2)+Table1[WeekNum]*7)</f>
        <v>44689</v>
      </c>
      <c r="F724" s="15">
        <v>2022</v>
      </c>
      <c r="G724" s="15">
        <f t="shared" si="22"/>
        <v>5</v>
      </c>
      <c r="H724" s="15">
        <v>19</v>
      </c>
      <c r="I724" s="195" t="str">
        <f>"W" &amp;Table1[[#This Row],[WeekNum]]</f>
        <v>W19</v>
      </c>
      <c r="J724" s="195" t="str">
        <f t="shared" si="23"/>
        <v>22-W19</v>
      </c>
      <c r="K724" s="11" t="s">
        <v>79</v>
      </c>
      <c r="L724" s="11"/>
      <c r="M724" s="11" t="s">
        <v>77</v>
      </c>
      <c r="N724" s="11" t="s">
        <v>428</v>
      </c>
      <c r="O724" s="266" t="s">
        <v>372</v>
      </c>
      <c r="P724" s="11" t="s">
        <v>410</v>
      </c>
      <c r="Q724" s="11" t="s">
        <v>419</v>
      </c>
      <c r="R724" s="11">
        <v>0</v>
      </c>
      <c r="S724" s="11">
        <v>0</v>
      </c>
      <c r="T724" s="11">
        <f>ABS(Table1[[#This Row],[Prod]]-Table1[[#This Row],[Planned]])</f>
        <v>0</v>
      </c>
      <c r="U724" s="213">
        <f>IF(ABS(Table1[[#This Row],[Prod]]-Table1[[#This Row],[Planned]])&gt;Table1[[#This Row],[Planned]],0,IF(Table1[[#This Row],[Planned]]=0,0,1-ABS(Table1[[#This Row],[Prod]]-Table1[[#This Row],[Planned]])/Table1[[#This Row],[Planned]]))</f>
        <v>0</v>
      </c>
      <c r="V724" s="11"/>
      <c r="W724" s="11"/>
      <c r="X724" s="27">
        <v>0</v>
      </c>
      <c r="Y724" s="11">
        <f>Table1[[#This Row],[Prod]]</f>
        <v>0</v>
      </c>
      <c r="Z724" s="11">
        <f>ABS(Table1[[#This Row],[Prod2]]-Table1[[#This Row],[Plan Revised]])</f>
        <v>0</v>
      </c>
      <c r="AA724" s="213">
        <f>IF(ABS(Table1[[#This Row],[Prod2]]-Table1[[#This Row],[Plan Revised]])&gt;Table1[[#This Row],[Plan Revised]],0,IF(Table1[[#This Row],[Plan Revised]]=0,0,1-ABS(Table1[[#This Row],[Prod2]]-Table1[[#This Row],[Plan Revised]])/Table1[[#This Row],[Plan Revised]]))</f>
        <v>0</v>
      </c>
      <c r="AB724" s="11"/>
      <c r="AC724" s="30"/>
      <c r="AD724"/>
      <c r="AF724"/>
    </row>
    <row r="725" spans="1:32">
      <c r="A725" s="15" t="str">
        <f>IF(Table1[Week]=WeekSel,"Yes","No")</f>
        <v>No</v>
      </c>
      <c r="B725" s="15" t="str">
        <f>IF((Table1[StartDate]&gt;=Date.GraphMin)*(Table1[StartDate]&lt;=Date.GraphMax)=1,"Yes","No")</f>
        <v>Yes</v>
      </c>
      <c r="C725" s="15" t="str">
        <f>IF(OR(Table1[[#This Row],[Site]]="FOOD MILLING",Table1[[#This Row],[Site]]="GODACO"), "No", "Yes")</f>
        <v>Yes</v>
      </c>
      <c r="D725" s="40">
        <f>MAX(DATE(Table1[Year],1,1),DATE(Table1[Year],1,1)-WEEKDAY(DATE(Table1[Year],1,1),2)+(Table1[WeekNum]-1)*7+1)</f>
        <v>44683</v>
      </c>
      <c r="E725" s="40">
        <f>MIN(DATE(Table1[Year]+1,1,0),DATE(Table1[Year],1,1)-WEEKDAY(DATE(Table1[Year],1,1),2)+Table1[WeekNum]*7)</f>
        <v>44689</v>
      </c>
      <c r="F725" s="15">
        <v>2022</v>
      </c>
      <c r="G725" s="15">
        <f t="shared" si="22"/>
        <v>5</v>
      </c>
      <c r="H725" s="15">
        <v>19</v>
      </c>
      <c r="I725" s="195" t="str">
        <f>"W" &amp;Table1[[#This Row],[WeekNum]]</f>
        <v>W19</v>
      </c>
      <c r="J725" s="195" t="str">
        <f t="shared" si="23"/>
        <v>22-W19</v>
      </c>
      <c r="K725" s="11" t="s">
        <v>80</v>
      </c>
      <c r="L725" s="11"/>
      <c r="M725" s="11" t="s">
        <v>77</v>
      </c>
      <c r="N725" s="11" t="s">
        <v>428</v>
      </c>
      <c r="O725" s="266" t="s">
        <v>372</v>
      </c>
      <c r="P725" s="11" t="s">
        <v>410</v>
      </c>
      <c r="Q725" s="11" t="s">
        <v>419</v>
      </c>
      <c r="R725" s="11">
        <v>0</v>
      </c>
      <c r="S725" s="11">
        <v>0</v>
      </c>
      <c r="T725" s="11">
        <f>ABS(Table1[[#This Row],[Prod]]-Table1[[#This Row],[Planned]])</f>
        <v>0</v>
      </c>
      <c r="U725" s="213">
        <f>IF(ABS(Table1[[#This Row],[Prod]]-Table1[[#This Row],[Planned]])&gt;Table1[[#This Row],[Planned]],0,IF(Table1[[#This Row],[Planned]]=0,0,1-ABS(Table1[[#This Row],[Prod]]-Table1[[#This Row],[Planned]])/Table1[[#This Row],[Planned]]))</f>
        <v>0</v>
      </c>
      <c r="V725" s="11"/>
      <c r="W725" s="11"/>
      <c r="X725" s="27">
        <v>0</v>
      </c>
      <c r="Y725" s="11">
        <f>Table1[[#This Row],[Prod]]</f>
        <v>0</v>
      </c>
      <c r="Z725" s="11">
        <f>ABS(Table1[[#This Row],[Prod2]]-Table1[[#This Row],[Plan Revised]])</f>
        <v>0</v>
      </c>
      <c r="AA725" s="213">
        <f>IF(ABS(Table1[[#This Row],[Prod2]]-Table1[[#This Row],[Plan Revised]])&gt;Table1[[#This Row],[Plan Revised]],0,IF(Table1[[#This Row],[Plan Revised]]=0,0,1-ABS(Table1[[#This Row],[Prod2]]-Table1[[#This Row],[Plan Revised]])/Table1[[#This Row],[Plan Revised]]))</f>
        <v>0</v>
      </c>
      <c r="AB725" s="11"/>
      <c r="AC725" s="30"/>
      <c r="AD725"/>
      <c r="AF725"/>
    </row>
    <row r="726" spans="1:32">
      <c r="A726" s="15" t="str">
        <f>IF(Table1[Week]=WeekSel,"Yes","No")</f>
        <v>No</v>
      </c>
      <c r="B726" s="15" t="str">
        <f>IF((Table1[StartDate]&gt;=Date.GraphMin)*(Table1[StartDate]&lt;=Date.GraphMax)=1,"Yes","No")</f>
        <v>Yes</v>
      </c>
      <c r="C726" s="15" t="str">
        <f>IF(OR(Table1[[#This Row],[Site]]="FOOD MILLING",Table1[[#This Row],[Site]]="GODACO"), "No", "Yes")</f>
        <v>Yes</v>
      </c>
      <c r="D726" s="40">
        <f>MAX(DATE(Table1[Year],1,1),DATE(Table1[Year],1,1)-WEEKDAY(DATE(Table1[Year],1,1),2)+(Table1[WeekNum]-1)*7+1)</f>
        <v>44683</v>
      </c>
      <c r="E726" s="40">
        <f>MIN(DATE(Table1[Year]+1,1,0),DATE(Table1[Year],1,1)-WEEKDAY(DATE(Table1[Year],1,1),2)+Table1[WeekNum]*7)</f>
        <v>44689</v>
      </c>
      <c r="F726" s="15">
        <v>2022</v>
      </c>
      <c r="G726" s="15">
        <f t="shared" si="22"/>
        <v>5</v>
      </c>
      <c r="H726" s="15">
        <v>19</v>
      </c>
      <c r="I726" s="195" t="str">
        <f>"W" &amp;Table1[[#This Row],[WeekNum]]</f>
        <v>W19</v>
      </c>
      <c r="J726" s="195" t="str">
        <f t="shared" si="23"/>
        <v>22-W19</v>
      </c>
      <c r="K726" s="11" t="s">
        <v>83</v>
      </c>
      <c r="L726" s="11"/>
      <c r="M726" s="11" t="s">
        <v>77</v>
      </c>
      <c r="N726" s="11" t="s">
        <v>428</v>
      </c>
      <c r="O726" s="266" t="s">
        <v>372</v>
      </c>
      <c r="P726" s="11" t="s">
        <v>410</v>
      </c>
      <c r="Q726" s="11" t="s">
        <v>419</v>
      </c>
      <c r="R726" s="11">
        <v>0</v>
      </c>
      <c r="S726" s="11">
        <v>0</v>
      </c>
      <c r="T726" s="11">
        <f>ABS(Table1[[#This Row],[Prod]]-Table1[[#This Row],[Planned]])</f>
        <v>0</v>
      </c>
      <c r="U726" s="213">
        <f>IF(ABS(Table1[[#This Row],[Prod]]-Table1[[#This Row],[Planned]])&gt;Table1[[#This Row],[Planned]],0,IF(Table1[[#This Row],[Planned]]=0,0,1-ABS(Table1[[#This Row],[Prod]]-Table1[[#This Row],[Planned]])/Table1[[#This Row],[Planned]]))</f>
        <v>0</v>
      </c>
      <c r="V726" s="11"/>
      <c r="W726" s="11"/>
      <c r="X726" s="27">
        <v>0</v>
      </c>
      <c r="Y726" s="11">
        <f>Table1[[#This Row],[Prod]]</f>
        <v>0</v>
      </c>
      <c r="Z726" s="11">
        <f>ABS(Table1[[#This Row],[Prod2]]-Table1[[#This Row],[Plan Revised]])</f>
        <v>0</v>
      </c>
      <c r="AA726" s="213">
        <f>IF(ABS(Table1[[#This Row],[Prod2]]-Table1[[#This Row],[Plan Revised]])&gt;Table1[[#This Row],[Plan Revised]],0,IF(Table1[[#This Row],[Plan Revised]]=0,0,1-ABS(Table1[[#This Row],[Prod2]]-Table1[[#This Row],[Plan Revised]])/Table1[[#This Row],[Plan Revised]]))</f>
        <v>0</v>
      </c>
      <c r="AB726" s="11"/>
      <c r="AC726" s="30"/>
      <c r="AD726"/>
      <c r="AF726"/>
    </row>
    <row r="727" spans="1:32">
      <c r="A727" s="15" t="str">
        <f>IF(Table1[Week]=WeekSel,"Yes","No")</f>
        <v>No</v>
      </c>
      <c r="B727" s="15" t="str">
        <f>IF((Table1[StartDate]&gt;=Date.GraphMin)*(Table1[StartDate]&lt;=Date.GraphMax)=1,"Yes","No")</f>
        <v>Yes</v>
      </c>
      <c r="C727" s="15" t="str">
        <f>IF(OR(Table1[[#This Row],[Site]]="FOOD MILLING",Table1[[#This Row],[Site]]="GODACO"), "No", "Yes")</f>
        <v>Yes</v>
      </c>
      <c r="D727" s="40">
        <f>MAX(DATE(Table1[Year],1,1),DATE(Table1[Year],1,1)-WEEKDAY(DATE(Table1[Year],1,1),2)+(Table1[WeekNum]-1)*7+1)</f>
        <v>44683</v>
      </c>
      <c r="E727" s="40">
        <f>MIN(DATE(Table1[Year]+1,1,0),DATE(Table1[Year],1,1)-WEEKDAY(DATE(Table1[Year],1,1),2)+Table1[WeekNum]*7)</f>
        <v>44689</v>
      </c>
      <c r="F727" s="15">
        <v>2022</v>
      </c>
      <c r="G727" s="15">
        <f t="shared" si="22"/>
        <v>5</v>
      </c>
      <c r="H727" s="15">
        <v>19</v>
      </c>
      <c r="I727" s="195" t="str">
        <f>"W" &amp;Table1[[#This Row],[WeekNum]]</f>
        <v>W19</v>
      </c>
      <c r="J727" s="195" t="str">
        <f t="shared" si="23"/>
        <v>22-W19</v>
      </c>
      <c r="K727" s="11" t="s">
        <v>81</v>
      </c>
      <c r="L727" s="11"/>
      <c r="M727" s="11" t="s">
        <v>77</v>
      </c>
      <c r="N727" s="11" t="s">
        <v>428</v>
      </c>
      <c r="O727" s="266" t="s">
        <v>372</v>
      </c>
      <c r="P727" s="11" t="s">
        <v>410</v>
      </c>
      <c r="Q727" s="11" t="s">
        <v>419</v>
      </c>
      <c r="R727" s="11">
        <v>0</v>
      </c>
      <c r="S727" s="11">
        <v>0</v>
      </c>
      <c r="T727" s="11">
        <f>ABS(Table1[[#This Row],[Prod]]-Table1[[#This Row],[Planned]])</f>
        <v>0</v>
      </c>
      <c r="U727" s="213">
        <f>IF(ABS(Table1[[#This Row],[Prod]]-Table1[[#This Row],[Planned]])&gt;Table1[[#This Row],[Planned]],0,IF(Table1[[#This Row],[Planned]]=0,0,1-ABS(Table1[[#This Row],[Prod]]-Table1[[#This Row],[Planned]])/Table1[[#This Row],[Planned]]))</f>
        <v>0</v>
      </c>
      <c r="V727" s="11"/>
      <c r="W727" s="11"/>
      <c r="X727" s="27">
        <v>0</v>
      </c>
      <c r="Y727" s="11">
        <f>Table1[[#This Row],[Prod]]</f>
        <v>0</v>
      </c>
      <c r="Z727" s="11">
        <f>ABS(Table1[[#This Row],[Prod2]]-Table1[[#This Row],[Plan Revised]])</f>
        <v>0</v>
      </c>
      <c r="AA727" s="213">
        <f>IF(ABS(Table1[[#This Row],[Prod2]]-Table1[[#This Row],[Plan Revised]])&gt;Table1[[#This Row],[Plan Revised]],0,IF(Table1[[#This Row],[Plan Revised]]=0,0,1-ABS(Table1[[#This Row],[Prod2]]-Table1[[#This Row],[Plan Revised]])/Table1[[#This Row],[Plan Revised]]))</f>
        <v>0</v>
      </c>
      <c r="AB727" s="11"/>
      <c r="AC727" s="30"/>
      <c r="AD727"/>
      <c r="AF727"/>
    </row>
    <row r="728" spans="1:32">
      <c r="A728" s="15" t="str">
        <f>IF(Table1[Week]=WeekSel,"Yes","No")</f>
        <v>No</v>
      </c>
      <c r="B728" s="15" t="str">
        <f>IF((Table1[StartDate]&gt;=Date.GraphMin)*(Table1[StartDate]&lt;=Date.GraphMax)=1,"Yes","No")</f>
        <v>Yes</v>
      </c>
      <c r="C728" s="15" t="str">
        <f>IF(OR(Table1[[#This Row],[Site]]="FOOD MILLING",Table1[[#This Row],[Site]]="GODACO"), "No", "Yes")</f>
        <v>Yes</v>
      </c>
      <c r="D728" s="40">
        <f>MAX(DATE(Table1[Year],1,1),DATE(Table1[Year],1,1)-WEEKDAY(DATE(Table1[Year],1,1),2)+(Table1[WeekNum]-1)*7+1)</f>
        <v>44683</v>
      </c>
      <c r="E728" s="40">
        <f>MIN(DATE(Table1[Year]+1,1,0),DATE(Table1[Year],1,1)-WEEKDAY(DATE(Table1[Year],1,1),2)+Table1[WeekNum]*7)</f>
        <v>44689</v>
      </c>
      <c r="F728" s="15">
        <v>2022</v>
      </c>
      <c r="G728" s="15">
        <f t="shared" si="22"/>
        <v>5</v>
      </c>
      <c r="H728" s="15">
        <v>19</v>
      </c>
      <c r="I728" s="195" t="str">
        <f>"W" &amp;Table1[[#This Row],[WeekNum]]</f>
        <v>W19</v>
      </c>
      <c r="J728" s="195" t="str">
        <f t="shared" si="23"/>
        <v>22-W19</v>
      </c>
      <c r="K728" s="11" t="s">
        <v>645</v>
      </c>
      <c r="L728" s="11"/>
      <c r="M728" s="11" t="s">
        <v>72</v>
      </c>
      <c r="N728" s="11" t="s">
        <v>428</v>
      </c>
      <c r="O728" s="266" t="s">
        <v>374</v>
      </c>
      <c r="P728" s="11" t="s">
        <v>377</v>
      </c>
      <c r="Q728" s="11" t="s">
        <v>421</v>
      </c>
      <c r="R728" s="11">
        <v>0</v>
      </c>
      <c r="S728" s="11">
        <v>0</v>
      </c>
      <c r="T728" s="11">
        <f>ABS(Table1[[#This Row],[Prod]]-Table1[[#This Row],[Planned]])</f>
        <v>0</v>
      </c>
      <c r="U728" s="213">
        <f>IF(ABS(Table1[[#This Row],[Prod]]-Table1[[#This Row],[Planned]])&gt;Table1[[#This Row],[Planned]],0,IF(Table1[[#This Row],[Planned]]=0,0,1-ABS(Table1[[#This Row],[Prod]]-Table1[[#This Row],[Planned]])/Table1[[#This Row],[Planned]]))</f>
        <v>0</v>
      </c>
      <c r="V728" s="11"/>
      <c r="W728" s="11"/>
      <c r="X728" s="27">
        <v>0</v>
      </c>
      <c r="Y728" s="11">
        <f>Table1[[#This Row],[Prod]]</f>
        <v>0</v>
      </c>
      <c r="Z728" s="11">
        <f>ABS(Table1[[#This Row],[Prod2]]-Table1[[#This Row],[Plan Revised]])</f>
        <v>0</v>
      </c>
      <c r="AA728" s="213">
        <f>IF(ABS(Table1[[#This Row],[Prod2]]-Table1[[#This Row],[Plan Revised]])&gt;Table1[[#This Row],[Plan Revised]],0,IF(Table1[[#This Row],[Plan Revised]]=0,0,1-ABS(Table1[[#This Row],[Prod2]]-Table1[[#This Row],[Plan Revised]])/Table1[[#This Row],[Plan Revised]]))</f>
        <v>0</v>
      </c>
      <c r="AB728" s="11"/>
      <c r="AC728" s="30"/>
      <c r="AD728"/>
      <c r="AF728"/>
    </row>
    <row r="729" spans="1:32">
      <c r="A729" s="15" t="str">
        <f>IF(Table1[Week]=WeekSel,"Yes","No")</f>
        <v>No</v>
      </c>
      <c r="B729" s="15" t="str">
        <f>IF((Table1[StartDate]&gt;=Date.GraphMin)*(Table1[StartDate]&lt;=Date.GraphMax)=1,"Yes","No")</f>
        <v>Yes</v>
      </c>
      <c r="C729" s="15" t="str">
        <f>IF(OR(Table1[[#This Row],[Site]]="FOOD MILLING",Table1[[#This Row],[Site]]="GODACO"), "No", "Yes")</f>
        <v>Yes</v>
      </c>
      <c r="D729" s="40">
        <f>MAX(DATE(Table1[Year],1,1),DATE(Table1[Year],1,1)-WEEKDAY(DATE(Table1[Year],1,1),2)+(Table1[WeekNum]-1)*7+1)</f>
        <v>44683</v>
      </c>
      <c r="E729" s="40">
        <f>MIN(DATE(Table1[Year]+1,1,0),DATE(Table1[Year],1,1)-WEEKDAY(DATE(Table1[Year],1,1),2)+Table1[WeekNum]*7)</f>
        <v>44689</v>
      </c>
      <c r="F729" s="15">
        <v>2022</v>
      </c>
      <c r="G729" s="15">
        <f t="shared" si="22"/>
        <v>5</v>
      </c>
      <c r="H729" s="15">
        <v>19</v>
      </c>
      <c r="I729" s="195" t="str">
        <f>"W" &amp;Table1[[#This Row],[WeekNum]]</f>
        <v>W19</v>
      </c>
      <c r="J729" s="195" t="str">
        <f t="shared" si="23"/>
        <v>22-W19</v>
      </c>
      <c r="K729" s="11" t="s">
        <v>646</v>
      </c>
      <c r="L729" s="11"/>
      <c r="M729" s="11" t="s">
        <v>72</v>
      </c>
      <c r="N729" s="11" t="s">
        <v>428</v>
      </c>
      <c r="O729" s="266" t="s">
        <v>374</v>
      </c>
      <c r="P729" s="11" t="s">
        <v>377</v>
      </c>
      <c r="Q729" s="11" t="s">
        <v>421</v>
      </c>
      <c r="R729" s="11">
        <v>500</v>
      </c>
      <c r="S729" s="11">
        <v>505.2</v>
      </c>
      <c r="T729" s="11">
        <f>ABS(Table1[[#This Row],[Prod]]-Table1[[#This Row],[Planned]])</f>
        <v>5.1999999999999886</v>
      </c>
      <c r="U729" s="213">
        <f>IF(ABS(Table1[[#This Row],[Prod]]-Table1[[#This Row],[Planned]])&gt;Table1[[#This Row],[Planned]],0,IF(Table1[[#This Row],[Planned]]=0,0,1-ABS(Table1[[#This Row],[Prod]]-Table1[[#This Row],[Planned]])/Table1[[#This Row],[Planned]]))</f>
        <v>0.98960000000000004</v>
      </c>
      <c r="V729" s="11"/>
      <c r="W729" s="11"/>
      <c r="X729" s="27">
        <v>500</v>
      </c>
      <c r="Y729" s="11">
        <f>Table1[[#This Row],[Prod]]</f>
        <v>505.2</v>
      </c>
      <c r="Z729" s="11">
        <f>ABS(Table1[[#This Row],[Prod2]]-Table1[[#This Row],[Plan Revised]])</f>
        <v>5.1999999999999886</v>
      </c>
      <c r="AA729" s="213">
        <f>IF(ABS(Table1[[#This Row],[Prod2]]-Table1[[#This Row],[Plan Revised]])&gt;Table1[[#This Row],[Plan Revised]],0,IF(Table1[[#This Row],[Plan Revised]]=0,0,1-ABS(Table1[[#This Row],[Prod2]]-Table1[[#This Row],[Plan Revised]])/Table1[[#This Row],[Plan Revised]]))</f>
        <v>0.98960000000000004</v>
      </c>
      <c r="AB729" s="11"/>
      <c r="AC729" s="30"/>
      <c r="AD729"/>
      <c r="AF729"/>
    </row>
    <row r="730" spans="1:32">
      <c r="A730" s="15" t="str">
        <f>IF(Table1[Week]=WeekSel,"Yes","No")</f>
        <v>No</v>
      </c>
      <c r="B730" s="15" t="str">
        <f>IF((Table1[StartDate]&gt;=Date.GraphMin)*(Table1[StartDate]&lt;=Date.GraphMax)=1,"Yes","No")</f>
        <v>Yes</v>
      </c>
      <c r="C730" s="15" t="str">
        <f>IF(OR(Table1[[#This Row],[Site]]="FOOD MILLING",Table1[[#This Row],[Site]]="GODACO"), "No", "Yes")</f>
        <v>Yes</v>
      </c>
      <c r="D730" s="40">
        <f>MAX(DATE(Table1[Year],1,1),DATE(Table1[Year],1,1)-WEEKDAY(DATE(Table1[Year],1,1),2)+(Table1[WeekNum]-1)*7+1)</f>
        <v>44683</v>
      </c>
      <c r="E730" s="40">
        <f>MIN(DATE(Table1[Year]+1,1,0),DATE(Table1[Year],1,1)-WEEKDAY(DATE(Table1[Year],1,1),2)+Table1[WeekNum]*7)</f>
        <v>44689</v>
      </c>
      <c r="F730" s="15">
        <v>2022</v>
      </c>
      <c r="G730" s="15">
        <f t="shared" si="22"/>
        <v>5</v>
      </c>
      <c r="H730" s="15">
        <v>19</v>
      </c>
      <c r="I730" s="195" t="str">
        <f>"W" &amp;Table1[[#This Row],[WeekNum]]</f>
        <v>W19</v>
      </c>
      <c r="J730" s="195" t="str">
        <f t="shared" si="23"/>
        <v>22-W19</v>
      </c>
      <c r="K730" s="11" t="s">
        <v>648</v>
      </c>
      <c r="L730" s="11"/>
      <c r="M730" s="11" t="s">
        <v>72</v>
      </c>
      <c r="N730" s="11" t="s">
        <v>428</v>
      </c>
      <c r="O730" s="266" t="s">
        <v>372</v>
      </c>
      <c r="P730" s="11" t="s">
        <v>373</v>
      </c>
      <c r="Q730" s="11" t="s">
        <v>419</v>
      </c>
      <c r="R730" s="11">
        <v>2000</v>
      </c>
      <c r="S730" s="11">
        <v>0</v>
      </c>
      <c r="T730" s="11">
        <f>ABS(Table1[[#This Row],[Prod]]-Table1[[#This Row],[Planned]])</f>
        <v>2000</v>
      </c>
      <c r="U730" s="213">
        <f>IF(ABS(Table1[[#This Row],[Prod]]-Table1[[#This Row],[Planned]])&gt;Table1[[#This Row],[Planned]],0,IF(Table1[[#This Row],[Planned]]=0,0,1-ABS(Table1[[#This Row],[Prod]]-Table1[[#This Row],[Planned]])/Table1[[#This Row],[Planned]]))</f>
        <v>0</v>
      </c>
      <c r="V730" s="11"/>
      <c r="W730" s="11"/>
      <c r="X730" s="27">
        <v>0</v>
      </c>
      <c r="Y730" s="11">
        <f>Table1[[#This Row],[Prod]]</f>
        <v>0</v>
      </c>
      <c r="Z730" s="11">
        <f>ABS(Table1[[#This Row],[Prod2]]-Table1[[#This Row],[Plan Revised]])</f>
        <v>0</v>
      </c>
      <c r="AA730" s="213">
        <f>IF(ABS(Table1[[#This Row],[Prod2]]-Table1[[#This Row],[Plan Revised]])&gt;Table1[[#This Row],[Plan Revised]],0,IF(Table1[[#This Row],[Plan Revised]]=0,0,1-ABS(Table1[[#This Row],[Prod2]]-Table1[[#This Row],[Plan Revised]])/Table1[[#This Row],[Plan Revised]]))</f>
        <v>0</v>
      </c>
      <c r="AB730" s="11"/>
      <c r="AC730" s="30"/>
      <c r="AD730"/>
      <c r="AF730"/>
    </row>
    <row r="731" spans="1:32">
      <c r="A731" s="15" t="str">
        <f>IF(Table1[Week]=WeekSel,"Yes","No")</f>
        <v>No</v>
      </c>
      <c r="B731" s="15" t="str">
        <f>IF((Table1[StartDate]&gt;=Date.GraphMin)*(Table1[StartDate]&lt;=Date.GraphMax)=1,"Yes","No")</f>
        <v>Yes</v>
      </c>
      <c r="C731" s="15" t="str">
        <f>IF(OR(Table1[[#This Row],[Site]]="FOOD MILLING",Table1[[#This Row],[Site]]="GODACO"), "No", "Yes")</f>
        <v>Yes</v>
      </c>
      <c r="D731" s="40">
        <f>MAX(DATE(Table1[Year],1,1),DATE(Table1[Year],1,1)-WEEKDAY(DATE(Table1[Year],1,1),2)+(Table1[WeekNum]-1)*7+1)</f>
        <v>44683</v>
      </c>
      <c r="E731" s="40">
        <f>MIN(DATE(Table1[Year]+1,1,0),DATE(Table1[Year],1,1)-WEEKDAY(DATE(Table1[Year],1,1),2)+Table1[WeekNum]*7)</f>
        <v>44689</v>
      </c>
      <c r="F731" s="15">
        <v>2022</v>
      </c>
      <c r="G731" s="15">
        <f t="shared" si="22"/>
        <v>5</v>
      </c>
      <c r="H731" s="15">
        <v>19</v>
      </c>
      <c r="I731" s="195" t="str">
        <f>"W" &amp;Table1[[#This Row],[WeekNum]]</f>
        <v>W19</v>
      </c>
      <c r="J731" s="195" t="str">
        <f t="shared" si="23"/>
        <v>22-W19</v>
      </c>
      <c r="K731" s="11" t="s">
        <v>649</v>
      </c>
      <c r="L731" s="11"/>
      <c r="M731" s="11" t="s">
        <v>72</v>
      </c>
      <c r="N731" s="11" t="s">
        <v>428</v>
      </c>
      <c r="O731" s="266" t="s">
        <v>372</v>
      </c>
      <c r="P731" s="11" t="s">
        <v>373</v>
      </c>
      <c r="Q731" s="11" t="s">
        <v>419</v>
      </c>
      <c r="R731" s="11">
        <v>1000</v>
      </c>
      <c r="S731" s="11">
        <v>0</v>
      </c>
      <c r="T731" s="11">
        <f>ABS(Table1[[#This Row],[Prod]]-Table1[[#This Row],[Planned]])</f>
        <v>1000</v>
      </c>
      <c r="U731" s="213">
        <f>IF(ABS(Table1[[#This Row],[Prod]]-Table1[[#This Row],[Planned]])&gt;Table1[[#This Row],[Planned]],0,IF(Table1[[#This Row],[Planned]]=0,0,1-ABS(Table1[[#This Row],[Prod]]-Table1[[#This Row],[Planned]])/Table1[[#This Row],[Planned]]))</f>
        <v>0</v>
      </c>
      <c r="V731" s="11"/>
      <c r="W731" s="11"/>
      <c r="X731" s="27">
        <v>0</v>
      </c>
      <c r="Y731" s="11">
        <f>Table1[[#This Row],[Prod]]</f>
        <v>0</v>
      </c>
      <c r="Z731" s="11">
        <f>ABS(Table1[[#This Row],[Prod2]]-Table1[[#This Row],[Plan Revised]])</f>
        <v>0</v>
      </c>
      <c r="AA731" s="213">
        <f>IF(ABS(Table1[[#This Row],[Prod2]]-Table1[[#This Row],[Plan Revised]])&gt;Table1[[#This Row],[Plan Revised]],0,IF(Table1[[#This Row],[Plan Revised]]=0,0,1-ABS(Table1[[#This Row],[Prod2]]-Table1[[#This Row],[Plan Revised]])/Table1[[#This Row],[Plan Revised]]))</f>
        <v>0</v>
      </c>
      <c r="AB731" s="11"/>
      <c r="AC731" s="30"/>
      <c r="AD731"/>
      <c r="AF731"/>
    </row>
    <row r="732" spans="1:32">
      <c r="A732" s="15" t="str">
        <f>IF(Table1[Week]=WeekSel,"Yes","No")</f>
        <v>No</v>
      </c>
      <c r="B732" s="15" t="str">
        <f>IF((Table1[StartDate]&gt;=Date.GraphMin)*(Table1[StartDate]&lt;=Date.GraphMax)=1,"Yes","No")</f>
        <v>Yes</v>
      </c>
      <c r="C732" s="15" t="str">
        <f>IF(OR(Table1[[#This Row],[Site]]="FOOD MILLING",Table1[[#This Row],[Site]]="GODACO"), "No", "Yes")</f>
        <v>Yes</v>
      </c>
      <c r="D732" s="40">
        <f>MAX(DATE(Table1[Year],1,1),DATE(Table1[Year],1,1)-WEEKDAY(DATE(Table1[Year],1,1),2)+(Table1[WeekNum]-1)*7+1)</f>
        <v>44683</v>
      </c>
      <c r="E732" s="40">
        <f>MIN(DATE(Table1[Year]+1,1,0),DATE(Table1[Year],1,1)-WEEKDAY(DATE(Table1[Year],1,1),2)+Table1[WeekNum]*7)</f>
        <v>44689</v>
      </c>
      <c r="F732" s="15">
        <v>2022</v>
      </c>
      <c r="G732" s="15">
        <f t="shared" si="22"/>
        <v>5</v>
      </c>
      <c r="H732" s="15">
        <v>19</v>
      </c>
      <c r="I732" s="195" t="str">
        <f>"W" &amp;Table1[[#This Row],[WeekNum]]</f>
        <v>W19</v>
      </c>
      <c r="J732" s="195" t="str">
        <f t="shared" si="23"/>
        <v>22-W19</v>
      </c>
      <c r="K732" s="11" t="s">
        <v>650</v>
      </c>
      <c r="L732" s="11"/>
      <c r="M732" s="11" t="s">
        <v>72</v>
      </c>
      <c r="N732" s="11" t="s">
        <v>428</v>
      </c>
      <c r="O732" s="266" t="s">
        <v>372</v>
      </c>
      <c r="P732" s="11" t="s">
        <v>373</v>
      </c>
      <c r="Q732" s="11" t="s">
        <v>419</v>
      </c>
      <c r="R732" s="11">
        <v>12000</v>
      </c>
      <c r="S732" s="11">
        <v>18672.849999999999</v>
      </c>
      <c r="T732" s="11">
        <f>ABS(Table1[[#This Row],[Prod]]-Table1[[#This Row],[Planned]])</f>
        <v>6672.8499999999985</v>
      </c>
      <c r="U732" s="213">
        <f>IF(ABS(Table1[[#This Row],[Prod]]-Table1[[#This Row],[Planned]])&gt;Table1[[#This Row],[Planned]],0,IF(Table1[[#This Row],[Planned]]=0,0,1-ABS(Table1[[#This Row],[Prod]]-Table1[[#This Row],[Planned]])/Table1[[#This Row],[Planned]]))</f>
        <v>0.44392916666666682</v>
      </c>
      <c r="V732" s="11"/>
      <c r="W732" s="11"/>
      <c r="X732" s="27">
        <v>17000</v>
      </c>
      <c r="Y732" s="11">
        <f>Table1[[#This Row],[Prod]]</f>
        <v>18672.849999999999</v>
      </c>
      <c r="Z732" s="11">
        <f>ABS(Table1[[#This Row],[Prod2]]-Table1[[#This Row],[Plan Revised]])</f>
        <v>1672.8499999999985</v>
      </c>
      <c r="AA732" s="213">
        <f>IF(ABS(Table1[[#This Row],[Prod2]]-Table1[[#This Row],[Plan Revised]])&gt;Table1[[#This Row],[Plan Revised]],0,IF(Table1[[#This Row],[Plan Revised]]=0,0,1-ABS(Table1[[#This Row],[Prod2]]-Table1[[#This Row],[Plan Revised]])/Table1[[#This Row],[Plan Revised]]))</f>
        <v>0.90159705882352947</v>
      </c>
      <c r="AB732" s="11"/>
      <c r="AC732" s="30"/>
      <c r="AD732"/>
      <c r="AF732"/>
    </row>
    <row r="733" spans="1:32">
      <c r="A733" s="15" t="str">
        <f>IF(Table1[Week]=WeekSel,"Yes","No")</f>
        <v>No</v>
      </c>
      <c r="B733" s="15" t="str">
        <f>IF((Table1[StartDate]&gt;=Date.GraphMin)*(Table1[StartDate]&lt;=Date.GraphMax)=1,"Yes","No")</f>
        <v>Yes</v>
      </c>
      <c r="C733" s="15" t="str">
        <f>IF(OR(Table1[[#This Row],[Site]]="FOOD MILLING",Table1[[#This Row],[Site]]="GODACO"), "No", "Yes")</f>
        <v>Yes</v>
      </c>
      <c r="D733" s="40">
        <f>MAX(DATE(Table1[Year],1,1),DATE(Table1[Year],1,1)-WEEKDAY(DATE(Table1[Year],1,1),2)+(Table1[WeekNum]-1)*7+1)</f>
        <v>44683</v>
      </c>
      <c r="E733" s="40">
        <f>MIN(DATE(Table1[Year]+1,1,0),DATE(Table1[Year],1,1)-WEEKDAY(DATE(Table1[Year],1,1),2)+Table1[WeekNum]*7)</f>
        <v>44689</v>
      </c>
      <c r="F733" s="15">
        <v>2022</v>
      </c>
      <c r="G733" s="15">
        <f t="shared" si="22"/>
        <v>5</v>
      </c>
      <c r="H733" s="15">
        <v>19</v>
      </c>
      <c r="I733" s="195" t="str">
        <f>"W" &amp;Table1[[#This Row],[WeekNum]]</f>
        <v>W19</v>
      </c>
      <c r="J733" s="195" t="str">
        <f t="shared" si="23"/>
        <v>22-W19</v>
      </c>
      <c r="K733" s="11" t="s">
        <v>651</v>
      </c>
      <c r="L733" s="11"/>
      <c r="M733" s="11" t="s">
        <v>72</v>
      </c>
      <c r="N733" s="11" t="s">
        <v>428</v>
      </c>
      <c r="O733" s="266" t="s">
        <v>372</v>
      </c>
      <c r="P733" s="11" t="s">
        <v>373</v>
      </c>
      <c r="Q733" s="11" t="s">
        <v>419</v>
      </c>
      <c r="R733" s="11">
        <v>2000</v>
      </c>
      <c r="S733" s="11">
        <v>1056.825</v>
      </c>
      <c r="T733" s="11">
        <f>ABS(Table1[[#This Row],[Prod]]-Table1[[#This Row],[Planned]])</f>
        <v>943.17499999999995</v>
      </c>
      <c r="U733" s="213">
        <f>IF(ABS(Table1[[#This Row],[Prod]]-Table1[[#This Row],[Planned]])&gt;Table1[[#This Row],[Planned]],0,IF(Table1[[#This Row],[Planned]]=0,0,1-ABS(Table1[[#This Row],[Prod]]-Table1[[#This Row],[Planned]])/Table1[[#This Row],[Planned]]))</f>
        <v>0.52841249999999995</v>
      </c>
      <c r="V733" s="11"/>
      <c r="W733" s="11"/>
      <c r="X733" s="27">
        <v>1000</v>
      </c>
      <c r="Y733" s="11">
        <f>Table1[[#This Row],[Prod]]</f>
        <v>1056.825</v>
      </c>
      <c r="Z733" s="11">
        <f>ABS(Table1[[#This Row],[Prod2]]-Table1[[#This Row],[Plan Revised]])</f>
        <v>56.825000000000045</v>
      </c>
      <c r="AA733" s="213">
        <f>IF(ABS(Table1[[#This Row],[Prod2]]-Table1[[#This Row],[Plan Revised]])&gt;Table1[[#This Row],[Plan Revised]],0,IF(Table1[[#This Row],[Plan Revised]]=0,0,1-ABS(Table1[[#This Row],[Prod2]]-Table1[[#This Row],[Plan Revised]])/Table1[[#This Row],[Plan Revised]]))</f>
        <v>0.94317499999999999</v>
      </c>
      <c r="AB733" s="11"/>
      <c r="AC733" s="30"/>
      <c r="AD733"/>
      <c r="AF733"/>
    </row>
    <row r="734" spans="1:32">
      <c r="A734" s="15" t="str">
        <f>IF(Table1[Week]=WeekSel,"Yes","No")</f>
        <v>No</v>
      </c>
      <c r="B734" s="15" t="str">
        <f>IF((Table1[StartDate]&gt;=Date.GraphMin)*(Table1[StartDate]&lt;=Date.GraphMax)=1,"Yes","No")</f>
        <v>Yes</v>
      </c>
      <c r="C734" s="15" t="str">
        <f>IF(OR(Table1[[#This Row],[Site]]="FOOD MILLING",Table1[[#This Row],[Site]]="GODACO"), "No", "Yes")</f>
        <v>Yes</v>
      </c>
      <c r="D734" s="40">
        <f>MAX(DATE(Table1[Year],1,1),DATE(Table1[Year],1,1)-WEEKDAY(DATE(Table1[Year],1,1),2)+(Table1[WeekNum]-1)*7+1)</f>
        <v>44683</v>
      </c>
      <c r="E734" s="40">
        <f>MIN(DATE(Table1[Year]+1,1,0),DATE(Table1[Year],1,1)-WEEKDAY(DATE(Table1[Year],1,1),2)+Table1[WeekNum]*7)</f>
        <v>44689</v>
      </c>
      <c r="F734" s="15">
        <v>2022</v>
      </c>
      <c r="G734" s="15">
        <f t="shared" si="22"/>
        <v>5</v>
      </c>
      <c r="H734" s="15">
        <v>19</v>
      </c>
      <c r="I734" s="195" t="str">
        <f>"W" &amp;Table1[[#This Row],[WeekNum]]</f>
        <v>W19</v>
      </c>
      <c r="J734" s="195" t="str">
        <f t="shared" si="23"/>
        <v>22-W19</v>
      </c>
      <c r="K734" s="11" t="s">
        <v>652</v>
      </c>
      <c r="L734" s="11"/>
      <c r="M734" s="11" t="s">
        <v>72</v>
      </c>
      <c r="N734" s="11" t="s">
        <v>428</v>
      </c>
      <c r="O734" s="266" t="s">
        <v>372</v>
      </c>
      <c r="P734" s="11" t="s">
        <v>373</v>
      </c>
      <c r="Q734" s="11" t="s">
        <v>419</v>
      </c>
      <c r="R734" s="11">
        <v>5000</v>
      </c>
      <c r="S734" s="11">
        <v>5923.7498364980847</v>
      </c>
      <c r="T734" s="11">
        <f>ABS(Table1[[#This Row],[Prod]]-Table1[[#This Row],[Planned]])</f>
        <v>923.74983649808473</v>
      </c>
      <c r="U734" s="213">
        <f>IF(ABS(Table1[[#This Row],[Prod]]-Table1[[#This Row],[Planned]])&gt;Table1[[#This Row],[Planned]],0,IF(Table1[[#This Row],[Planned]]=0,0,1-ABS(Table1[[#This Row],[Prod]]-Table1[[#This Row],[Planned]])/Table1[[#This Row],[Planned]]))</f>
        <v>0.8152500327003831</v>
      </c>
      <c r="V734" s="11"/>
      <c r="W734" s="11"/>
      <c r="X734" s="27">
        <v>6000</v>
      </c>
      <c r="Y734" s="11">
        <f>Table1[[#This Row],[Prod]]</f>
        <v>5923.7498364980847</v>
      </c>
      <c r="Z734" s="11">
        <f>ABS(Table1[[#This Row],[Prod2]]-Table1[[#This Row],[Plan Revised]])</f>
        <v>76.250163501915267</v>
      </c>
      <c r="AA734" s="213">
        <f>IF(ABS(Table1[[#This Row],[Prod2]]-Table1[[#This Row],[Plan Revised]])&gt;Table1[[#This Row],[Plan Revised]],0,IF(Table1[[#This Row],[Plan Revised]]=0,0,1-ABS(Table1[[#This Row],[Prod2]]-Table1[[#This Row],[Plan Revised]])/Table1[[#This Row],[Plan Revised]]))</f>
        <v>0.98729163941634746</v>
      </c>
      <c r="AB734" s="11"/>
      <c r="AC734" s="30"/>
      <c r="AD734"/>
      <c r="AF734"/>
    </row>
    <row r="735" spans="1:32">
      <c r="A735" s="15" t="str">
        <f>IF(Table1[Week]=WeekSel,"Yes","No")</f>
        <v>No</v>
      </c>
      <c r="B735" s="15" t="str">
        <f>IF((Table1[StartDate]&gt;=Date.GraphMin)*(Table1[StartDate]&lt;=Date.GraphMax)=1,"Yes","No")</f>
        <v>Yes</v>
      </c>
      <c r="C735" s="15" t="str">
        <f>IF(OR(Table1[[#This Row],[Site]]="FOOD MILLING",Table1[[#This Row],[Site]]="GODACO"), "No", "Yes")</f>
        <v>Yes</v>
      </c>
      <c r="D735" s="40">
        <f>MAX(DATE(Table1[Year],1,1),DATE(Table1[Year],1,1)-WEEKDAY(DATE(Table1[Year],1,1),2)+(Table1[WeekNum]-1)*7+1)</f>
        <v>44683</v>
      </c>
      <c r="E735" s="40">
        <f>MIN(DATE(Table1[Year]+1,1,0),DATE(Table1[Year],1,1)-WEEKDAY(DATE(Table1[Year],1,1),2)+Table1[WeekNum]*7)</f>
        <v>44689</v>
      </c>
      <c r="F735" s="15">
        <v>2022</v>
      </c>
      <c r="G735" s="15">
        <f t="shared" si="22"/>
        <v>5</v>
      </c>
      <c r="H735" s="15">
        <v>19</v>
      </c>
      <c r="I735" s="195" t="str">
        <f>"W" &amp;Table1[[#This Row],[WeekNum]]</f>
        <v>W19</v>
      </c>
      <c r="J735" s="195" t="str">
        <f t="shared" si="23"/>
        <v>22-W19</v>
      </c>
      <c r="K735" s="11" t="s">
        <v>653</v>
      </c>
      <c r="L735" s="11"/>
      <c r="M735" s="11" t="s">
        <v>72</v>
      </c>
      <c r="N735" s="11" t="s">
        <v>428</v>
      </c>
      <c r="O735" s="266" t="s">
        <v>372</v>
      </c>
      <c r="P735" s="11" t="s">
        <v>373</v>
      </c>
      <c r="Q735" s="11" t="s">
        <v>419</v>
      </c>
      <c r="R735" s="11">
        <v>5000</v>
      </c>
      <c r="S735" s="11">
        <v>0</v>
      </c>
      <c r="T735" s="11">
        <f>ABS(Table1[[#This Row],[Prod]]-Table1[[#This Row],[Planned]])</f>
        <v>5000</v>
      </c>
      <c r="U735" s="213">
        <f>IF(ABS(Table1[[#This Row],[Prod]]-Table1[[#This Row],[Planned]])&gt;Table1[[#This Row],[Planned]],0,IF(Table1[[#This Row],[Planned]]=0,0,1-ABS(Table1[[#This Row],[Prod]]-Table1[[#This Row],[Planned]])/Table1[[#This Row],[Planned]]))</f>
        <v>0</v>
      </c>
      <c r="V735" s="11"/>
      <c r="W735" s="11"/>
      <c r="X735" s="27">
        <v>2000</v>
      </c>
      <c r="Y735" s="11">
        <f>Table1[[#This Row],[Prod]]</f>
        <v>0</v>
      </c>
      <c r="Z735" s="11">
        <f>ABS(Table1[[#This Row],[Prod2]]-Table1[[#This Row],[Plan Revised]])</f>
        <v>2000</v>
      </c>
      <c r="AA735" s="213">
        <f>IF(ABS(Table1[[#This Row],[Prod2]]-Table1[[#This Row],[Plan Revised]])&gt;Table1[[#This Row],[Plan Revised]],0,IF(Table1[[#This Row],[Plan Revised]]=0,0,1-ABS(Table1[[#This Row],[Prod2]]-Table1[[#This Row],[Plan Revised]])/Table1[[#This Row],[Plan Revised]]))</f>
        <v>0</v>
      </c>
      <c r="AB735" s="11"/>
      <c r="AC735" s="30"/>
      <c r="AD735"/>
      <c r="AF735"/>
    </row>
    <row r="736" spans="1:32">
      <c r="A736" s="15" t="str">
        <f>IF(Table1[Week]=WeekSel,"Yes","No")</f>
        <v>No</v>
      </c>
      <c r="B736" s="15" t="str">
        <f>IF((Table1[StartDate]&gt;=Date.GraphMin)*(Table1[StartDate]&lt;=Date.GraphMax)=1,"Yes","No")</f>
        <v>Yes</v>
      </c>
      <c r="C736" s="15" t="str">
        <f>IF(OR(Table1[[#This Row],[Site]]="FOOD MILLING",Table1[[#This Row],[Site]]="GODACO"), "No", "Yes")</f>
        <v>Yes</v>
      </c>
      <c r="D736" s="40">
        <f>MAX(DATE(Table1[Year],1,1),DATE(Table1[Year],1,1)-WEEKDAY(DATE(Table1[Year],1,1),2)+(Table1[WeekNum]-1)*7+1)</f>
        <v>44683</v>
      </c>
      <c r="E736" s="40">
        <f>MIN(DATE(Table1[Year]+1,1,0),DATE(Table1[Year],1,1)-WEEKDAY(DATE(Table1[Year],1,1),2)+Table1[WeekNum]*7)</f>
        <v>44689</v>
      </c>
      <c r="F736" s="15">
        <v>2022</v>
      </c>
      <c r="G736" s="15">
        <f t="shared" si="22"/>
        <v>5</v>
      </c>
      <c r="H736" s="15">
        <v>19</v>
      </c>
      <c r="I736" s="195" t="str">
        <f>"W" &amp;Table1[[#This Row],[WeekNum]]</f>
        <v>W19</v>
      </c>
      <c r="J736" s="195" t="str">
        <f t="shared" si="23"/>
        <v>22-W19</v>
      </c>
      <c r="K736" s="11" t="s">
        <v>654</v>
      </c>
      <c r="L736" s="11"/>
      <c r="M736" s="11" t="s">
        <v>72</v>
      </c>
      <c r="N736" s="11" t="s">
        <v>428</v>
      </c>
      <c r="O736" s="266" t="s">
        <v>372</v>
      </c>
      <c r="P736" s="11" t="s">
        <v>373</v>
      </c>
      <c r="Q736" s="11" t="s">
        <v>419</v>
      </c>
      <c r="R736" s="11">
        <v>15000</v>
      </c>
      <c r="S736" s="11">
        <v>16581.599999999999</v>
      </c>
      <c r="T736" s="11">
        <f>ABS(Table1[[#This Row],[Prod]]-Table1[[#This Row],[Planned]])</f>
        <v>1581.5999999999985</v>
      </c>
      <c r="U736" s="213">
        <f>IF(ABS(Table1[[#This Row],[Prod]]-Table1[[#This Row],[Planned]])&gt;Table1[[#This Row],[Planned]],0,IF(Table1[[#This Row],[Planned]]=0,0,1-ABS(Table1[[#This Row],[Prod]]-Table1[[#This Row],[Planned]])/Table1[[#This Row],[Planned]]))</f>
        <v>0.89456000000000013</v>
      </c>
      <c r="V736" s="11"/>
      <c r="W736" s="11"/>
      <c r="X736" s="27">
        <v>13000</v>
      </c>
      <c r="Y736" s="11">
        <f>Table1[[#This Row],[Prod]]</f>
        <v>16581.599999999999</v>
      </c>
      <c r="Z736" s="11">
        <f>ABS(Table1[[#This Row],[Prod2]]-Table1[[#This Row],[Plan Revised]])</f>
        <v>3581.5999999999985</v>
      </c>
      <c r="AA736" s="213">
        <f>IF(ABS(Table1[[#This Row],[Prod2]]-Table1[[#This Row],[Plan Revised]])&gt;Table1[[#This Row],[Plan Revised]],0,IF(Table1[[#This Row],[Plan Revised]]=0,0,1-ABS(Table1[[#This Row],[Prod2]]-Table1[[#This Row],[Plan Revised]])/Table1[[#This Row],[Plan Revised]]))</f>
        <v>0.72449230769230777</v>
      </c>
      <c r="AB736" s="11"/>
      <c r="AC736" s="30"/>
      <c r="AD736"/>
      <c r="AF736"/>
    </row>
    <row r="737" spans="1:32">
      <c r="A737" s="15" t="str">
        <f>IF(Table1[Week]=WeekSel,"Yes","No")</f>
        <v>No</v>
      </c>
      <c r="B737" s="15" t="str">
        <f>IF((Table1[StartDate]&gt;=Date.GraphMin)*(Table1[StartDate]&lt;=Date.GraphMax)=1,"Yes","No")</f>
        <v>Yes</v>
      </c>
      <c r="C737" s="15" t="str">
        <f>IF(OR(Table1[[#This Row],[Site]]="FOOD MILLING",Table1[[#This Row],[Site]]="GODACO"), "No", "Yes")</f>
        <v>Yes</v>
      </c>
      <c r="D737" s="40">
        <f>MAX(DATE(Table1[Year],1,1),DATE(Table1[Year],1,1)-WEEKDAY(DATE(Table1[Year],1,1),2)+(Table1[WeekNum]-1)*7+1)</f>
        <v>44683</v>
      </c>
      <c r="E737" s="40">
        <f>MIN(DATE(Table1[Year]+1,1,0),DATE(Table1[Year],1,1)-WEEKDAY(DATE(Table1[Year],1,1),2)+Table1[WeekNum]*7)</f>
        <v>44689</v>
      </c>
      <c r="F737" s="15">
        <v>2022</v>
      </c>
      <c r="G737" s="15">
        <f t="shared" si="22"/>
        <v>5</v>
      </c>
      <c r="H737" s="15">
        <v>19</v>
      </c>
      <c r="I737" s="195" t="str">
        <f>"W" &amp;Table1[[#This Row],[WeekNum]]</f>
        <v>W19</v>
      </c>
      <c r="J737" s="195" t="str">
        <f t="shared" si="23"/>
        <v>22-W19</v>
      </c>
      <c r="K737" s="11" t="s">
        <v>655</v>
      </c>
      <c r="L737" s="11"/>
      <c r="M737" s="11" t="s">
        <v>72</v>
      </c>
      <c r="N737" s="11" t="s">
        <v>428</v>
      </c>
      <c r="O737" s="266" t="s">
        <v>372</v>
      </c>
      <c r="P737" s="11" t="s">
        <v>373</v>
      </c>
      <c r="Q737" s="11" t="s">
        <v>419</v>
      </c>
      <c r="R737" s="11">
        <v>1000</v>
      </c>
      <c r="S737" s="11">
        <v>1029.7</v>
      </c>
      <c r="T737" s="11">
        <f>ABS(Table1[[#This Row],[Prod]]-Table1[[#This Row],[Planned]])</f>
        <v>29.700000000000045</v>
      </c>
      <c r="U737" s="213">
        <f>IF(ABS(Table1[[#This Row],[Prod]]-Table1[[#This Row],[Planned]])&gt;Table1[[#This Row],[Planned]],0,IF(Table1[[#This Row],[Planned]]=0,0,1-ABS(Table1[[#This Row],[Prod]]-Table1[[#This Row],[Planned]])/Table1[[#This Row],[Planned]]))</f>
        <v>0.97029999999999994</v>
      </c>
      <c r="V737" s="11"/>
      <c r="W737" s="11"/>
      <c r="X737" s="27">
        <v>1000</v>
      </c>
      <c r="Y737" s="11">
        <f>Table1[[#This Row],[Prod]]</f>
        <v>1029.7</v>
      </c>
      <c r="Z737" s="11">
        <f>ABS(Table1[[#This Row],[Prod2]]-Table1[[#This Row],[Plan Revised]])</f>
        <v>29.700000000000045</v>
      </c>
      <c r="AA737" s="213">
        <f>IF(ABS(Table1[[#This Row],[Prod2]]-Table1[[#This Row],[Plan Revised]])&gt;Table1[[#This Row],[Plan Revised]],0,IF(Table1[[#This Row],[Plan Revised]]=0,0,1-ABS(Table1[[#This Row],[Prod2]]-Table1[[#This Row],[Plan Revised]])/Table1[[#This Row],[Plan Revised]]))</f>
        <v>0.97029999999999994</v>
      </c>
      <c r="AB737" s="11"/>
      <c r="AC737" s="30"/>
      <c r="AD737"/>
      <c r="AF737"/>
    </row>
    <row r="738" spans="1:32">
      <c r="A738" s="15" t="str">
        <f>IF(Table1[Week]=WeekSel,"Yes","No")</f>
        <v>No</v>
      </c>
      <c r="B738" s="15" t="str">
        <f>IF((Table1[StartDate]&gt;=Date.GraphMin)*(Table1[StartDate]&lt;=Date.GraphMax)=1,"Yes","No")</f>
        <v>Yes</v>
      </c>
      <c r="C738" s="15" t="str">
        <f>IF(OR(Table1[[#This Row],[Site]]="FOOD MILLING",Table1[[#This Row],[Site]]="GODACO"), "No", "Yes")</f>
        <v>Yes</v>
      </c>
      <c r="D738" s="40">
        <f>MAX(DATE(Table1[Year],1,1),DATE(Table1[Year],1,1)-WEEKDAY(DATE(Table1[Year],1,1),2)+(Table1[WeekNum]-1)*7+1)</f>
        <v>44683</v>
      </c>
      <c r="E738" s="40">
        <f>MIN(DATE(Table1[Year]+1,1,0),DATE(Table1[Year],1,1)-WEEKDAY(DATE(Table1[Year],1,1),2)+Table1[WeekNum]*7)</f>
        <v>44689</v>
      </c>
      <c r="F738" s="15">
        <v>2022</v>
      </c>
      <c r="G738" s="15">
        <f t="shared" si="22"/>
        <v>5</v>
      </c>
      <c r="H738" s="15">
        <v>19</v>
      </c>
      <c r="I738" s="195" t="str">
        <f>"W" &amp;Table1[[#This Row],[WeekNum]]</f>
        <v>W19</v>
      </c>
      <c r="J738" s="195" t="str">
        <f t="shared" si="23"/>
        <v>22-W19</v>
      </c>
      <c r="K738" s="11" t="s">
        <v>656</v>
      </c>
      <c r="L738" s="11"/>
      <c r="M738" s="11" t="s">
        <v>72</v>
      </c>
      <c r="N738" s="11" t="s">
        <v>428</v>
      </c>
      <c r="O738" s="266" t="s">
        <v>372</v>
      </c>
      <c r="P738" s="11" t="s">
        <v>373</v>
      </c>
      <c r="Q738" s="11" t="s">
        <v>419</v>
      </c>
      <c r="R738" s="11">
        <v>2000</v>
      </c>
      <c r="S738" s="11">
        <v>0</v>
      </c>
      <c r="T738" s="11">
        <f>ABS(Table1[[#This Row],[Prod]]-Table1[[#This Row],[Planned]])</f>
        <v>2000</v>
      </c>
      <c r="U738" s="213">
        <f>IF(ABS(Table1[[#This Row],[Prod]]-Table1[[#This Row],[Planned]])&gt;Table1[[#This Row],[Planned]],0,IF(Table1[[#This Row],[Planned]]=0,0,1-ABS(Table1[[#This Row],[Prod]]-Table1[[#This Row],[Planned]])/Table1[[#This Row],[Planned]]))</f>
        <v>0</v>
      </c>
      <c r="V738" s="11"/>
      <c r="W738" s="11"/>
      <c r="X738" s="27">
        <v>0</v>
      </c>
      <c r="Y738" s="11">
        <f>Table1[[#This Row],[Prod]]</f>
        <v>0</v>
      </c>
      <c r="Z738" s="11">
        <f>ABS(Table1[[#This Row],[Prod2]]-Table1[[#This Row],[Plan Revised]])</f>
        <v>0</v>
      </c>
      <c r="AA738" s="213">
        <f>IF(ABS(Table1[[#This Row],[Prod2]]-Table1[[#This Row],[Plan Revised]])&gt;Table1[[#This Row],[Plan Revised]],0,IF(Table1[[#This Row],[Plan Revised]]=0,0,1-ABS(Table1[[#This Row],[Prod2]]-Table1[[#This Row],[Plan Revised]])/Table1[[#This Row],[Plan Revised]]))</f>
        <v>0</v>
      </c>
      <c r="AB738" s="11"/>
      <c r="AC738" s="30"/>
      <c r="AD738"/>
      <c r="AF738"/>
    </row>
    <row r="739" spans="1:32">
      <c r="A739" s="15" t="str">
        <f>IF(Table1[Week]=WeekSel,"Yes","No")</f>
        <v>No</v>
      </c>
      <c r="B739" s="15" t="str">
        <f>IF((Table1[StartDate]&gt;=Date.GraphMin)*(Table1[StartDate]&lt;=Date.GraphMax)=1,"Yes","No")</f>
        <v>Yes</v>
      </c>
      <c r="C739" s="15" t="str">
        <f>IF(OR(Table1[[#This Row],[Site]]="FOOD MILLING",Table1[[#This Row],[Site]]="GODACO"), "No", "Yes")</f>
        <v>Yes</v>
      </c>
      <c r="D739" s="40">
        <f>MAX(DATE(Table1[Year],1,1),DATE(Table1[Year],1,1)-WEEKDAY(DATE(Table1[Year],1,1),2)+(Table1[WeekNum]-1)*7+1)</f>
        <v>44683</v>
      </c>
      <c r="E739" s="40">
        <f>MIN(DATE(Table1[Year]+1,1,0),DATE(Table1[Year],1,1)-WEEKDAY(DATE(Table1[Year],1,1),2)+Table1[WeekNum]*7)</f>
        <v>44689</v>
      </c>
      <c r="F739" s="15">
        <v>2022</v>
      </c>
      <c r="G739" s="15">
        <f t="shared" si="22"/>
        <v>5</v>
      </c>
      <c r="H739" s="15">
        <v>19</v>
      </c>
      <c r="I739" s="195" t="str">
        <f>"W" &amp;Table1[[#This Row],[WeekNum]]</f>
        <v>W19</v>
      </c>
      <c r="J739" s="195" t="str">
        <f t="shared" si="23"/>
        <v>22-W19</v>
      </c>
      <c r="K739" s="11" t="s">
        <v>657</v>
      </c>
      <c r="L739" s="11"/>
      <c r="M739" s="11" t="s">
        <v>72</v>
      </c>
      <c r="N739" s="11" t="s">
        <v>428</v>
      </c>
      <c r="O739" s="266" t="s">
        <v>372</v>
      </c>
      <c r="P739" s="11" t="s">
        <v>373</v>
      </c>
      <c r="Q739" s="11" t="s">
        <v>419</v>
      </c>
      <c r="R739" s="11">
        <v>1000</v>
      </c>
      <c r="S739" s="11">
        <v>1125.5999999999999</v>
      </c>
      <c r="T739" s="11">
        <f>ABS(Table1[[#This Row],[Prod]]-Table1[[#This Row],[Planned]])</f>
        <v>125.59999999999991</v>
      </c>
      <c r="U739" s="213">
        <f>IF(ABS(Table1[[#This Row],[Prod]]-Table1[[#This Row],[Planned]])&gt;Table1[[#This Row],[Planned]],0,IF(Table1[[#This Row],[Planned]]=0,0,1-ABS(Table1[[#This Row],[Prod]]-Table1[[#This Row],[Planned]])/Table1[[#This Row],[Planned]]))</f>
        <v>0.87440000000000007</v>
      </c>
      <c r="V739" s="11"/>
      <c r="W739" s="11"/>
      <c r="X739" s="27">
        <v>1000</v>
      </c>
      <c r="Y739" s="11">
        <f>Table1[[#This Row],[Prod]]</f>
        <v>1125.5999999999999</v>
      </c>
      <c r="Z739" s="11">
        <f>ABS(Table1[[#This Row],[Prod2]]-Table1[[#This Row],[Plan Revised]])</f>
        <v>125.59999999999991</v>
      </c>
      <c r="AA739" s="213">
        <f>IF(ABS(Table1[[#This Row],[Prod2]]-Table1[[#This Row],[Plan Revised]])&gt;Table1[[#This Row],[Plan Revised]],0,IF(Table1[[#This Row],[Plan Revised]]=0,0,1-ABS(Table1[[#This Row],[Prod2]]-Table1[[#This Row],[Plan Revised]])/Table1[[#This Row],[Plan Revised]]))</f>
        <v>0.87440000000000007</v>
      </c>
      <c r="AB739" s="11"/>
      <c r="AC739" s="30"/>
      <c r="AD739"/>
      <c r="AF739"/>
    </row>
    <row r="740" spans="1:32">
      <c r="A740" s="15" t="str">
        <f>IF(Table1[Week]=WeekSel,"Yes","No")</f>
        <v>No</v>
      </c>
      <c r="B740" s="15" t="str">
        <f>IF((Table1[StartDate]&gt;=Date.GraphMin)*(Table1[StartDate]&lt;=Date.GraphMax)=1,"Yes","No")</f>
        <v>Yes</v>
      </c>
      <c r="C740" s="15" t="str">
        <f>IF(OR(Table1[[#This Row],[Site]]="FOOD MILLING",Table1[[#This Row],[Site]]="GODACO"), "No", "Yes")</f>
        <v>Yes</v>
      </c>
      <c r="D740" s="40">
        <f>MAX(DATE(Table1[Year],1,1),DATE(Table1[Year],1,1)-WEEKDAY(DATE(Table1[Year],1,1),2)+(Table1[WeekNum]-1)*7+1)</f>
        <v>44683</v>
      </c>
      <c r="E740" s="40">
        <f>MIN(DATE(Table1[Year]+1,1,0),DATE(Table1[Year],1,1)-WEEKDAY(DATE(Table1[Year],1,1),2)+Table1[WeekNum]*7)</f>
        <v>44689</v>
      </c>
      <c r="F740" s="15">
        <v>2022</v>
      </c>
      <c r="G740" s="15">
        <f t="shared" si="22"/>
        <v>5</v>
      </c>
      <c r="H740" s="15">
        <v>19</v>
      </c>
      <c r="I740" s="195" t="str">
        <f>"W" &amp;Table1[[#This Row],[WeekNum]]</f>
        <v>W19</v>
      </c>
      <c r="J740" s="195" t="str">
        <f t="shared" si="23"/>
        <v>22-W19</v>
      </c>
      <c r="K740" s="11" t="s">
        <v>658</v>
      </c>
      <c r="L740" s="11"/>
      <c r="M740" s="11" t="s">
        <v>72</v>
      </c>
      <c r="N740" s="11" t="s">
        <v>428</v>
      </c>
      <c r="O740" s="266" t="s">
        <v>374</v>
      </c>
      <c r="P740" s="11" t="s">
        <v>376</v>
      </c>
      <c r="Q740" s="11" t="s">
        <v>419</v>
      </c>
      <c r="R740" s="11">
        <v>3080</v>
      </c>
      <c r="S740" s="11">
        <v>3253.5999999999776</v>
      </c>
      <c r="T740" s="11">
        <f>ABS(Table1[[#This Row],[Prod]]-Table1[[#This Row],[Planned]])</f>
        <v>173.59999999997763</v>
      </c>
      <c r="U740" s="213">
        <f>IF(ABS(Table1[[#This Row],[Prod]]-Table1[[#This Row],[Planned]])&gt;Table1[[#This Row],[Planned]],0,IF(Table1[[#This Row],[Planned]]=0,0,1-ABS(Table1[[#This Row],[Prod]]-Table1[[#This Row],[Planned]])/Table1[[#This Row],[Planned]]))</f>
        <v>0.94363636363637093</v>
      </c>
      <c r="V740" s="11"/>
      <c r="W740" s="11"/>
      <c r="X740" s="27">
        <v>3080</v>
      </c>
      <c r="Y740" s="11">
        <f>Table1[[#This Row],[Prod]]</f>
        <v>3253.5999999999776</v>
      </c>
      <c r="Z740" s="11">
        <f>ABS(Table1[[#This Row],[Prod2]]-Table1[[#This Row],[Plan Revised]])</f>
        <v>173.59999999997763</v>
      </c>
      <c r="AA740" s="213">
        <f>IF(ABS(Table1[[#This Row],[Prod2]]-Table1[[#This Row],[Plan Revised]])&gt;Table1[[#This Row],[Plan Revised]],0,IF(Table1[[#This Row],[Plan Revised]]=0,0,1-ABS(Table1[[#This Row],[Prod2]]-Table1[[#This Row],[Plan Revised]])/Table1[[#This Row],[Plan Revised]]))</f>
        <v>0.94363636363637093</v>
      </c>
      <c r="AB740" s="11"/>
      <c r="AC740" s="30"/>
      <c r="AD740"/>
      <c r="AF740"/>
    </row>
    <row r="741" spans="1:32">
      <c r="A741" s="15" t="str">
        <f>IF(Table1[Week]=WeekSel,"Yes","No")</f>
        <v>No</v>
      </c>
      <c r="B741" s="15" t="str">
        <f>IF((Table1[StartDate]&gt;=Date.GraphMin)*(Table1[StartDate]&lt;=Date.GraphMax)=1,"Yes","No")</f>
        <v>Yes</v>
      </c>
      <c r="C741" s="15" t="str">
        <f>IF(OR(Table1[[#This Row],[Site]]="FOOD MILLING",Table1[[#This Row],[Site]]="GODACO"), "No", "Yes")</f>
        <v>Yes</v>
      </c>
      <c r="D741" s="40">
        <f>MAX(DATE(Table1[Year],1,1),DATE(Table1[Year],1,1)-WEEKDAY(DATE(Table1[Year],1,1),2)+(Table1[WeekNum]-1)*7+1)</f>
        <v>44683</v>
      </c>
      <c r="E741" s="40">
        <f>MIN(DATE(Table1[Year]+1,1,0),DATE(Table1[Year],1,1)-WEEKDAY(DATE(Table1[Year],1,1),2)+Table1[WeekNum]*7)</f>
        <v>44689</v>
      </c>
      <c r="F741" s="15">
        <v>2022</v>
      </c>
      <c r="G741" s="15">
        <f t="shared" si="22"/>
        <v>5</v>
      </c>
      <c r="H741" s="15">
        <v>19</v>
      </c>
      <c r="I741" s="195" t="str">
        <f>"W" &amp;Table1[[#This Row],[WeekNum]]</f>
        <v>W19</v>
      </c>
      <c r="J741" s="195" t="str">
        <f t="shared" si="23"/>
        <v>22-W19</v>
      </c>
      <c r="K741" s="11" t="s">
        <v>659</v>
      </c>
      <c r="L741" s="11"/>
      <c r="M741" s="11" t="s">
        <v>72</v>
      </c>
      <c r="N741" s="11" t="s">
        <v>428</v>
      </c>
      <c r="O741" s="266" t="s">
        <v>374</v>
      </c>
      <c r="P741" s="11" t="s">
        <v>376</v>
      </c>
      <c r="Q741" s="11" t="s">
        <v>419</v>
      </c>
      <c r="R741" s="11"/>
      <c r="S741" s="11">
        <v>0</v>
      </c>
      <c r="T741" s="11">
        <f>ABS(Table1[[#This Row],[Prod]]-Table1[[#This Row],[Planned]])</f>
        <v>0</v>
      </c>
      <c r="U741" s="213">
        <f>IF(ABS(Table1[[#This Row],[Prod]]-Table1[[#This Row],[Planned]])&gt;Table1[[#This Row],[Planned]],0,IF(Table1[[#This Row],[Planned]]=0,0,1-ABS(Table1[[#This Row],[Prod]]-Table1[[#This Row],[Planned]])/Table1[[#This Row],[Planned]]))</f>
        <v>0</v>
      </c>
      <c r="V741" s="11"/>
      <c r="W741" s="11"/>
      <c r="X741" s="27"/>
      <c r="Y741" s="11">
        <f>Table1[[#This Row],[Prod]]</f>
        <v>0</v>
      </c>
      <c r="Z741" s="11">
        <f>ABS(Table1[[#This Row],[Prod2]]-Table1[[#This Row],[Plan Revised]])</f>
        <v>0</v>
      </c>
      <c r="AA741" s="213">
        <f>IF(ABS(Table1[[#This Row],[Prod2]]-Table1[[#This Row],[Plan Revised]])&gt;Table1[[#This Row],[Plan Revised]],0,IF(Table1[[#This Row],[Plan Revised]]=0,0,1-ABS(Table1[[#This Row],[Prod2]]-Table1[[#This Row],[Plan Revised]])/Table1[[#This Row],[Plan Revised]]))</f>
        <v>0</v>
      </c>
      <c r="AB741" s="11"/>
      <c r="AC741" s="30"/>
      <c r="AD741"/>
      <c r="AF741"/>
    </row>
    <row r="742" spans="1:32">
      <c r="A742" s="15" t="str">
        <f>IF(Table1[Week]=WeekSel,"Yes","No")</f>
        <v>No</v>
      </c>
      <c r="B742" s="15" t="str">
        <f>IF((Table1[StartDate]&gt;=Date.GraphMin)*(Table1[StartDate]&lt;=Date.GraphMax)=1,"Yes","No")</f>
        <v>Yes</v>
      </c>
      <c r="C742" s="15" t="str">
        <f>IF(OR(Table1[[#This Row],[Site]]="FOOD MILLING",Table1[[#This Row],[Site]]="GODACO"), "No", "Yes")</f>
        <v>Yes</v>
      </c>
      <c r="D742" s="40">
        <f>MAX(DATE(Table1[Year],1,1),DATE(Table1[Year],1,1)-WEEKDAY(DATE(Table1[Year],1,1),2)+(Table1[WeekNum]-1)*7+1)</f>
        <v>44683</v>
      </c>
      <c r="E742" s="40">
        <f>MIN(DATE(Table1[Year]+1,1,0),DATE(Table1[Year],1,1)-WEEKDAY(DATE(Table1[Year],1,1),2)+Table1[WeekNum]*7)</f>
        <v>44689</v>
      </c>
      <c r="F742" s="15">
        <v>2022</v>
      </c>
      <c r="G742" s="15">
        <f t="shared" si="22"/>
        <v>5</v>
      </c>
      <c r="H742" s="15">
        <v>19</v>
      </c>
      <c r="I742" s="195" t="str">
        <f>"W" &amp;Table1[[#This Row],[WeekNum]]</f>
        <v>W19</v>
      </c>
      <c r="J742" s="195" t="str">
        <f t="shared" si="23"/>
        <v>22-W19</v>
      </c>
      <c r="K742" s="11" t="s">
        <v>660</v>
      </c>
      <c r="L742" s="11"/>
      <c r="M742" s="11" t="s">
        <v>72</v>
      </c>
      <c r="N742" s="11" t="s">
        <v>428</v>
      </c>
      <c r="O742" s="266" t="s">
        <v>374</v>
      </c>
      <c r="P742" s="11" t="s">
        <v>376</v>
      </c>
      <c r="Q742" s="11" t="s">
        <v>419</v>
      </c>
      <c r="R742" s="11">
        <v>3080</v>
      </c>
      <c r="S742" s="11">
        <v>1549.5</v>
      </c>
      <c r="T742" s="11">
        <f>ABS(Table1[[#This Row],[Prod]]-Table1[[#This Row],[Planned]])</f>
        <v>1530.5</v>
      </c>
      <c r="U742" s="213">
        <f>IF(ABS(Table1[[#This Row],[Prod]]-Table1[[#This Row],[Planned]])&gt;Table1[[#This Row],[Planned]],0,IF(Table1[[#This Row],[Planned]]=0,0,1-ABS(Table1[[#This Row],[Prod]]-Table1[[#This Row],[Planned]])/Table1[[#This Row],[Planned]]))</f>
        <v>0.50308441558441563</v>
      </c>
      <c r="V742" s="11"/>
      <c r="W742" s="11"/>
      <c r="X742" s="27">
        <v>3080</v>
      </c>
      <c r="Y742" s="11">
        <f>Table1[[#This Row],[Prod]]</f>
        <v>1549.5</v>
      </c>
      <c r="Z742" s="11">
        <f>ABS(Table1[[#This Row],[Prod2]]-Table1[[#This Row],[Plan Revised]])</f>
        <v>1530.5</v>
      </c>
      <c r="AA742" s="213">
        <f>IF(ABS(Table1[[#This Row],[Prod2]]-Table1[[#This Row],[Plan Revised]])&gt;Table1[[#This Row],[Plan Revised]],0,IF(Table1[[#This Row],[Plan Revised]]=0,0,1-ABS(Table1[[#This Row],[Prod2]]-Table1[[#This Row],[Plan Revised]])/Table1[[#This Row],[Plan Revised]]))</f>
        <v>0.50308441558441563</v>
      </c>
      <c r="AB742" s="11"/>
      <c r="AC742" s="30"/>
      <c r="AD742"/>
      <c r="AF742"/>
    </row>
    <row r="743" spans="1:32">
      <c r="A743" s="15" t="str">
        <f>IF(Table1[Week]=WeekSel,"Yes","No")</f>
        <v>No</v>
      </c>
      <c r="B743" s="15" t="str">
        <f>IF((Table1[StartDate]&gt;=Date.GraphMin)*(Table1[StartDate]&lt;=Date.GraphMax)=1,"Yes","No")</f>
        <v>Yes</v>
      </c>
      <c r="C743" s="15" t="str">
        <f>IF(OR(Table1[[#This Row],[Site]]="FOOD MILLING",Table1[[#This Row],[Site]]="GODACO"), "No", "Yes")</f>
        <v>Yes</v>
      </c>
      <c r="D743" s="40">
        <f>MAX(DATE(Table1[Year],1,1),DATE(Table1[Year],1,1)-WEEKDAY(DATE(Table1[Year],1,1),2)+(Table1[WeekNum]-1)*7+1)</f>
        <v>44683</v>
      </c>
      <c r="E743" s="40">
        <f>MIN(DATE(Table1[Year]+1,1,0),DATE(Table1[Year],1,1)-WEEKDAY(DATE(Table1[Year],1,1),2)+Table1[WeekNum]*7)</f>
        <v>44689</v>
      </c>
      <c r="F743" s="15">
        <v>2022</v>
      </c>
      <c r="G743" s="15">
        <f t="shared" si="22"/>
        <v>5</v>
      </c>
      <c r="H743" s="15">
        <v>19</v>
      </c>
      <c r="I743" s="195" t="str">
        <f>"W" &amp;Table1[[#This Row],[WeekNum]]</f>
        <v>W19</v>
      </c>
      <c r="J743" s="195" t="str">
        <f t="shared" si="23"/>
        <v>22-W19</v>
      </c>
      <c r="K743" s="11" t="s">
        <v>661</v>
      </c>
      <c r="L743" s="11"/>
      <c r="M743" s="11" t="s">
        <v>72</v>
      </c>
      <c r="N743" s="11" t="s">
        <v>428</v>
      </c>
      <c r="O743" s="266" t="s">
        <v>374</v>
      </c>
      <c r="P743" s="11" t="s">
        <v>376</v>
      </c>
      <c r="Q743" s="11" t="s">
        <v>421</v>
      </c>
      <c r="R743" s="11">
        <v>5600</v>
      </c>
      <c r="S743" s="11">
        <v>0</v>
      </c>
      <c r="T743" s="11">
        <f>ABS(Table1[[#This Row],[Prod]]-Table1[[#This Row],[Planned]])</f>
        <v>5600</v>
      </c>
      <c r="U743" s="213">
        <f>IF(ABS(Table1[[#This Row],[Prod]]-Table1[[#This Row],[Planned]])&gt;Table1[[#This Row],[Planned]],0,IF(Table1[[#This Row],[Planned]]=0,0,1-ABS(Table1[[#This Row],[Prod]]-Table1[[#This Row],[Planned]])/Table1[[#This Row],[Planned]]))</f>
        <v>0</v>
      </c>
      <c r="V743" s="11"/>
      <c r="W743" s="11"/>
      <c r="X743" s="27">
        <v>2800</v>
      </c>
      <c r="Y743" s="11">
        <f>Table1[[#This Row],[Prod]]</f>
        <v>0</v>
      </c>
      <c r="Z743" s="11">
        <f>ABS(Table1[[#This Row],[Prod2]]-Table1[[#This Row],[Plan Revised]])</f>
        <v>2800</v>
      </c>
      <c r="AA743" s="213">
        <f>IF(ABS(Table1[[#This Row],[Prod2]]-Table1[[#This Row],[Plan Revised]])&gt;Table1[[#This Row],[Plan Revised]],0,IF(Table1[[#This Row],[Plan Revised]]=0,0,1-ABS(Table1[[#This Row],[Prod2]]-Table1[[#This Row],[Plan Revised]])/Table1[[#This Row],[Plan Revised]]))</f>
        <v>0</v>
      </c>
      <c r="AB743" s="11"/>
      <c r="AC743" s="30"/>
      <c r="AD743"/>
      <c r="AF743"/>
    </row>
    <row r="744" spans="1:32">
      <c r="A744" s="15" t="str">
        <f>IF(Table1[Week]=WeekSel,"Yes","No")</f>
        <v>No</v>
      </c>
      <c r="B744" s="15" t="str">
        <f>IF((Table1[StartDate]&gt;=Date.GraphMin)*(Table1[StartDate]&lt;=Date.GraphMax)=1,"Yes","No")</f>
        <v>Yes</v>
      </c>
      <c r="C744" s="15" t="str">
        <f>IF(OR(Table1[[#This Row],[Site]]="FOOD MILLING",Table1[[#This Row],[Site]]="GODACO"), "No", "Yes")</f>
        <v>Yes</v>
      </c>
      <c r="D744" s="40">
        <f>MAX(DATE(Table1[Year],1,1),DATE(Table1[Year],1,1)-WEEKDAY(DATE(Table1[Year],1,1),2)+(Table1[WeekNum]-1)*7+1)</f>
        <v>44683</v>
      </c>
      <c r="E744" s="40">
        <f>MIN(DATE(Table1[Year]+1,1,0),DATE(Table1[Year],1,1)-WEEKDAY(DATE(Table1[Year],1,1),2)+Table1[WeekNum]*7)</f>
        <v>44689</v>
      </c>
      <c r="F744" s="15">
        <v>2022</v>
      </c>
      <c r="G744" s="15">
        <f t="shared" si="22"/>
        <v>5</v>
      </c>
      <c r="H744" s="15">
        <v>19</v>
      </c>
      <c r="I744" s="195" t="str">
        <f>"W" &amp;Table1[[#This Row],[WeekNum]]</f>
        <v>W19</v>
      </c>
      <c r="J744" s="195" t="str">
        <f t="shared" si="23"/>
        <v>22-W19</v>
      </c>
      <c r="K744" s="11" t="s">
        <v>661</v>
      </c>
      <c r="L744" s="11"/>
      <c r="M744" s="11" t="s">
        <v>72</v>
      </c>
      <c r="N744" s="11" t="s">
        <v>428</v>
      </c>
      <c r="O744" s="266" t="s">
        <v>374</v>
      </c>
      <c r="P744" s="11" t="s">
        <v>376</v>
      </c>
      <c r="Q744" s="11" t="s">
        <v>419</v>
      </c>
      <c r="R744" s="11">
        <v>0</v>
      </c>
      <c r="S744" s="11"/>
      <c r="T744" s="11">
        <f>ABS(Table1[[#This Row],[Prod]]-Table1[[#This Row],[Planned]])</f>
        <v>0</v>
      </c>
      <c r="U744" s="213">
        <f>IF(ABS(Table1[[#This Row],[Prod]]-Table1[[#This Row],[Planned]])&gt;Table1[[#This Row],[Planned]],0,IF(Table1[[#This Row],[Planned]]=0,0,1-ABS(Table1[[#This Row],[Prod]]-Table1[[#This Row],[Planned]])/Table1[[#This Row],[Planned]]))</f>
        <v>0</v>
      </c>
      <c r="V744" s="11"/>
      <c r="W744" s="11"/>
      <c r="X744" s="27">
        <v>0</v>
      </c>
      <c r="Y744" s="11">
        <f>Table1[[#This Row],[Prod]]</f>
        <v>0</v>
      </c>
      <c r="Z744" s="11">
        <f>ABS(Table1[[#This Row],[Prod2]]-Table1[[#This Row],[Plan Revised]])</f>
        <v>0</v>
      </c>
      <c r="AA744" s="213">
        <f>IF(ABS(Table1[[#This Row],[Prod2]]-Table1[[#This Row],[Plan Revised]])&gt;Table1[[#This Row],[Plan Revised]],0,IF(Table1[[#This Row],[Plan Revised]]=0,0,1-ABS(Table1[[#This Row],[Prod2]]-Table1[[#This Row],[Plan Revised]])/Table1[[#This Row],[Plan Revised]]))</f>
        <v>0</v>
      </c>
      <c r="AB744" s="11"/>
      <c r="AC744" s="30"/>
      <c r="AD744"/>
      <c r="AF744"/>
    </row>
    <row r="745" spans="1:32">
      <c r="A745" s="15" t="str">
        <f>IF(Table1[Week]=WeekSel,"Yes","No")</f>
        <v>No</v>
      </c>
      <c r="B745" s="15" t="str">
        <f>IF((Table1[StartDate]&gt;=Date.GraphMin)*(Table1[StartDate]&lt;=Date.GraphMax)=1,"Yes","No")</f>
        <v>Yes</v>
      </c>
      <c r="C745" s="15" t="str">
        <f>IF(OR(Table1[[#This Row],[Site]]="FOOD MILLING",Table1[[#This Row],[Site]]="GODACO"), "No", "Yes")</f>
        <v>Yes</v>
      </c>
      <c r="D745" s="40">
        <f>MAX(DATE(Table1[Year],1,1),DATE(Table1[Year],1,1)-WEEKDAY(DATE(Table1[Year],1,1),2)+(Table1[WeekNum]-1)*7+1)</f>
        <v>44683</v>
      </c>
      <c r="E745" s="40">
        <f>MIN(DATE(Table1[Year]+1,1,0),DATE(Table1[Year],1,1)-WEEKDAY(DATE(Table1[Year],1,1),2)+Table1[WeekNum]*7)</f>
        <v>44689</v>
      </c>
      <c r="F745" s="15">
        <v>2022</v>
      </c>
      <c r="G745" s="15">
        <f t="shared" si="22"/>
        <v>5</v>
      </c>
      <c r="H745" s="15">
        <v>19</v>
      </c>
      <c r="I745" s="195" t="str">
        <f>"W" &amp;Table1[[#This Row],[WeekNum]]</f>
        <v>W19</v>
      </c>
      <c r="J745" s="195" t="str">
        <f t="shared" si="23"/>
        <v>22-W19</v>
      </c>
      <c r="K745" s="11" t="s">
        <v>662</v>
      </c>
      <c r="L745" s="11"/>
      <c r="M745" s="11" t="s">
        <v>72</v>
      </c>
      <c r="N745" s="11" t="s">
        <v>428</v>
      </c>
      <c r="O745" s="266" t="s">
        <v>374</v>
      </c>
      <c r="P745" s="11" t="s">
        <v>376</v>
      </c>
      <c r="Q745" s="11" t="s">
        <v>419</v>
      </c>
      <c r="R745" s="11">
        <v>9240</v>
      </c>
      <c r="S745" s="11">
        <v>8412.5</v>
      </c>
      <c r="T745" s="11">
        <f>ABS(Table1[[#This Row],[Prod]]-Table1[[#This Row],[Planned]])</f>
        <v>827.5</v>
      </c>
      <c r="U745" s="213">
        <f>IF(ABS(Table1[[#This Row],[Prod]]-Table1[[#This Row],[Planned]])&gt;Table1[[#This Row],[Planned]],0,IF(Table1[[#This Row],[Planned]]=0,0,1-ABS(Table1[[#This Row],[Prod]]-Table1[[#This Row],[Planned]])/Table1[[#This Row],[Planned]]))</f>
        <v>0.910443722943723</v>
      </c>
      <c r="V745" s="11"/>
      <c r="W745" s="11"/>
      <c r="X745" s="27">
        <v>9240</v>
      </c>
      <c r="Y745" s="11">
        <f>Table1[[#This Row],[Prod]]</f>
        <v>8412.5</v>
      </c>
      <c r="Z745" s="11">
        <f>ABS(Table1[[#This Row],[Prod2]]-Table1[[#This Row],[Plan Revised]])</f>
        <v>827.5</v>
      </c>
      <c r="AA745" s="213">
        <f>IF(ABS(Table1[[#This Row],[Prod2]]-Table1[[#This Row],[Plan Revised]])&gt;Table1[[#This Row],[Plan Revised]],0,IF(Table1[[#This Row],[Plan Revised]]=0,0,1-ABS(Table1[[#This Row],[Prod2]]-Table1[[#This Row],[Plan Revised]])/Table1[[#This Row],[Plan Revised]]))</f>
        <v>0.910443722943723</v>
      </c>
      <c r="AB745" s="11"/>
      <c r="AC745" s="30"/>
      <c r="AD745"/>
      <c r="AF745"/>
    </row>
    <row r="746" spans="1:32">
      <c r="A746" s="15" t="str">
        <f>IF(Table1[Week]=WeekSel,"Yes","No")</f>
        <v>No</v>
      </c>
      <c r="B746" s="15" t="str">
        <f>IF((Table1[StartDate]&gt;=Date.GraphMin)*(Table1[StartDate]&lt;=Date.GraphMax)=1,"Yes","No")</f>
        <v>Yes</v>
      </c>
      <c r="C746" s="15" t="str">
        <f>IF(OR(Table1[[#This Row],[Site]]="FOOD MILLING",Table1[[#This Row],[Site]]="GODACO"), "No", "Yes")</f>
        <v>Yes</v>
      </c>
      <c r="D746" s="40">
        <f>MAX(DATE(Table1[Year],1,1),DATE(Table1[Year],1,1)-WEEKDAY(DATE(Table1[Year],1,1),2)+(Table1[WeekNum]-1)*7+1)</f>
        <v>44683</v>
      </c>
      <c r="E746" s="40">
        <f>MIN(DATE(Table1[Year]+1,1,0),DATE(Table1[Year],1,1)-WEEKDAY(DATE(Table1[Year],1,1),2)+Table1[WeekNum]*7)</f>
        <v>44689</v>
      </c>
      <c r="F746" s="15">
        <v>2022</v>
      </c>
      <c r="G746" s="15">
        <f t="shared" si="22"/>
        <v>5</v>
      </c>
      <c r="H746" s="15">
        <v>19</v>
      </c>
      <c r="I746" s="195" t="str">
        <f>"W" &amp;Table1[[#This Row],[WeekNum]]</f>
        <v>W19</v>
      </c>
      <c r="J746" s="195" t="str">
        <f t="shared" si="23"/>
        <v>22-W19</v>
      </c>
      <c r="K746" s="11" t="s">
        <v>663</v>
      </c>
      <c r="L746" s="11"/>
      <c r="M746" s="11" t="s">
        <v>72</v>
      </c>
      <c r="N746" s="11" t="s">
        <v>428</v>
      </c>
      <c r="O746" s="266" t="s">
        <v>374</v>
      </c>
      <c r="P746" s="11" t="s">
        <v>376</v>
      </c>
      <c r="Q746" s="11" t="s">
        <v>421</v>
      </c>
      <c r="R746" s="11">
        <v>8900</v>
      </c>
      <c r="S746" s="11">
        <v>8938.5</v>
      </c>
      <c r="T746" s="11">
        <f>ABS(Table1[[#This Row],[Prod]]-Table1[[#This Row],[Planned]])</f>
        <v>38.5</v>
      </c>
      <c r="U746" s="213">
        <f>IF(ABS(Table1[[#This Row],[Prod]]-Table1[[#This Row],[Planned]])&gt;Table1[[#This Row],[Planned]],0,IF(Table1[[#This Row],[Planned]]=0,0,1-ABS(Table1[[#This Row],[Prod]]-Table1[[#This Row],[Planned]])/Table1[[#This Row],[Planned]]))</f>
        <v>0.99567415730337083</v>
      </c>
      <c r="V746" s="11"/>
      <c r="W746" s="11"/>
      <c r="X746" s="27">
        <v>8900</v>
      </c>
      <c r="Y746" s="11">
        <f>Table1[[#This Row],[Prod]]</f>
        <v>8938.5</v>
      </c>
      <c r="Z746" s="11">
        <f>ABS(Table1[[#This Row],[Prod2]]-Table1[[#This Row],[Plan Revised]])</f>
        <v>38.5</v>
      </c>
      <c r="AA746" s="213">
        <f>IF(ABS(Table1[[#This Row],[Prod2]]-Table1[[#This Row],[Plan Revised]])&gt;Table1[[#This Row],[Plan Revised]],0,IF(Table1[[#This Row],[Plan Revised]]=0,0,1-ABS(Table1[[#This Row],[Prod2]]-Table1[[#This Row],[Plan Revised]])/Table1[[#This Row],[Plan Revised]]))</f>
        <v>0.99567415730337083</v>
      </c>
      <c r="AB746" s="11"/>
      <c r="AC746" s="30"/>
      <c r="AD746"/>
      <c r="AF746"/>
    </row>
    <row r="747" spans="1:32">
      <c r="A747" s="15" t="str">
        <f>IF(Table1[Week]=WeekSel,"Yes","No")</f>
        <v>No</v>
      </c>
      <c r="B747" s="15" t="str">
        <f>IF((Table1[StartDate]&gt;=Date.GraphMin)*(Table1[StartDate]&lt;=Date.GraphMax)=1,"Yes","No")</f>
        <v>Yes</v>
      </c>
      <c r="C747" s="15" t="str">
        <f>IF(OR(Table1[[#This Row],[Site]]="FOOD MILLING",Table1[[#This Row],[Site]]="GODACO"), "No", "Yes")</f>
        <v>Yes</v>
      </c>
      <c r="D747" s="40">
        <f>MAX(DATE(Table1[Year],1,1),DATE(Table1[Year],1,1)-WEEKDAY(DATE(Table1[Year],1,1),2)+(Table1[WeekNum]-1)*7+1)</f>
        <v>44683</v>
      </c>
      <c r="E747" s="40">
        <f>MIN(DATE(Table1[Year]+1,1,0),DATE(Table1[Year],1,1)-WEEKDAY(DATE(Table1[Year],1,1),2)+Table1[WeekNum]*7)</f>
        <v>44689</v>
      </c>
      <c r="F747" s="15">
        <v>2022</v>
      </c>
      <c r="G747" s="15">
        <f t="shared" si="22"/>
        <v>5</v>
      </c>
      <c r="H747" s="15">
        <v>19</v>
      </c>
      <c r="I747" s="195" t="str">
        <f>"W" &amp;Table1[[#This Row],[WeekNum]]</f>
        <v>W19</v>
      </c>
      <c r="J747" s="195" t="str">
        <f t="shared" si="23"/>
        <v>22-W19</v>
      </c>
      <c r="K747" s="11" t="s">
        <v>663</v>
      </c>
      <c r="L747" s="11"/>
      <c r="M747" s="11" t="s">
        <v>72</v>
      </c>
      <c r="N747" s="11" t="s">
        <v>428</v>
      </c>
      <c r="O747" s="266" t="s">
        <v>374</v>
      </c>
      <c r="P747" s="11" t="s">
        <v>376</v>
      </c>
      <c r="Q747" s="11" t="s">
        <v>419</v>
      </c>
      <c r="R747" s="11">
        <v>0</v>
      </c>
      <c r="S747" s="11"/>
      <c r="T747" s="11">
        <f>ABS(Table1[[#This Row],[Prod]]-Table1[[#This Row],[Planned]])</f>
        <v>0</v>
      </c>
      <c r="U747" s="213">
        <f>IF(ABS(Table1[[#This Row],[Prod]]-Table1[[#This Row],[Planned]])&gt;Table1[[#This Row],[Planned]],0,IF(Table1[[#This Row],[Planned]]=0,0,1-ABS(Table1[[#This Row],[Prod]]-Table1[[#This Row],[Planned]])/Table1[[#This Row],[Planned]]))</f>
        <v>0</v>
      </c>
      <c r="V747" s="11"/>
      <c r="W747" s="11"/>
      <c r="X747" s="27">
        <v>0</v>
      </c>
      <c r="Y747" s="11">
        <f>Table1[[#This Row],[Prod]]</f>
        <v>0</v>
      </c>
      <c r="Z747" s="11">
        <f>ABS(Table1[[#This Row],[Prod2]]-Table1[[#This Row],[Plan Revised]])</f>
        <v>0</v>
      </c>
      <c r="AA747" s="213">
        <f>IF(ABS(Table1[[#This Row],[Prod2]]-Table1[[#This Row],[Plan Revised]])&gt;Table1[[#This Row],[Plan Revised]],0,IF(Table1[[#This Row],[Plan Revised]]=0,0,1-ABS(Table1[[#This Row],[Prod2]]-Table1[[#This Row],[Plan Revised]])/Table1[[#This Row],[Plan Revised]]))</f>
        <v>0</v>
      </c>
      <c r="AB747" s="11"/>
      <c r="AC747" s="30"/>
      <c r="AD747"/>
      <c r="AF747"/>
    </row>
    <row r="748" spans="1:32">
      <c r="A748" s="15" t="str">
        <f>IF(Table1[Week]=WeekSel,"Yes","No")</f>
        <v>No</v>
      </c>
      <c r="B748" s="15" t="str">
        <f>IF((Table1[StartDate]&gt;=Date.GraphMin)*(Table1[StartDate]&lt;=Date.GraphMax)=1,"Yes","No")</f>
        <v>Yes</v>
      </c>
      <c r="C748" s="15" t="str">
        <f>IF(OR(Table1[[#This Row],[Site]]="FOOD MILLING",Table1[[#This Row],[Site]]="GODACO"), "No", "Yes")</f>
        <v>Yes</v>
      </c>
      <c r="D748" s="40">
        <f>MAX(DATE(Table1[Year],1,1),DATE(Table1[Year],1,1)-WEEKDAY(DATE(Table1[Year],1,1),2)+(Table1[WeekNum]-1)*7+1)</f>
        <v>44683</v>
      </c>
      <c r="E748" s="40">
        <f>MIN(DATE(Table1[Year]+1,1,0),DATE(Table1[Year],1,1)-WEEKDAY(DATE(Table1[Year],1,1),2)+Table1[WeekNum]*7)</f>
        <v>44689</v>
      </c>
      <c r="F748" s="15">
        <v>2022</v>
      </c>
      <c r="G748" s="15">
        <f t="shared" si="22"/>
        <v>5</v>
      </c>
      <c r="H748" s="15">
        <v>19</v>
      </c>
      <c r="I748" s="195" t="str">
        <f>"W" &amp;Table1[[#This Row],[WeekNum]]</f>
        <v>W19</v>
      </c>
      <c r="J748" s="195" t="str">
        <f t="shared" si="23"/>
        <v>22-W19</v>
      </c>
      <c r="K748" s="11" t="s">
        <v>664</v>
      </c>
      <c r="L748" s="11"/>
      <c r="M748" s="11" t="s">
        <v>72</v>
      </c>
      <c r="N748" s="11" t="s">
        <v>428</v>
      </c>
      <c r="O748" s="266" t="s">
        <v>374</v>
      </c>
      <c r="P748" s="11" t="s">
        <v>379</v>
      </c>
      <c r="Q748" s="11" t="s">
        <v>421</v>
      </c>
      <c r="R748" s="11"/>
      <c r="S748" s="11">
        <v>0</v>
      </c>
      <c r="T748" s="11">
        <f>ABS(Table1[[#This Row],[Prod]]-Table1[[#This Row],[Planned]])</f>
        <v>0</v>
      </c>
      <c r="U748" s="213">
        <f>IF(ABS(Table1[[#This Row],[Prod]]-Table1[[#This Row],[Planned]])&gt;Table1[[#This Row],[Planned]],0,IF(Table1[[#This Row],[Planned]]=0,0,1-ABS(Table1[[#This Row],[Prod]]-Table1[[#This Row],[Planned]])/Table1[[#This Row],[Planned]]))</f>
        <v>0</v>
      </c>
      <c r="V748" s="11"/>
      <c r="W748" s="11"/>
      <c r="X748" s="27"/>
      <c r="Y748" s="11">
        <f>Table1[[#This Row],[Prod]]</f>
        <v>0</v>
      </c>
      <c r="Z748" s="11">
        <f>ABS(Table1[[#This Row],[Prod2]]-Table1[[#This Row],[Plan Revised]])</f>
        <v>0</v>
      </c>
      <c r="AA748" s="213">
        <f>IF(ABS(Table1[[#This Row],[Prod2]]-Table1[[#This Row],[Plan Revised]])&gt;Table1[[#This Row],[Plan Revised]],0,IF(Table1[[#This Row],[Plan Revised]]=0,0,1-ABS(Table1[[#This Row],[Prod2]]-Table1[[#This Row],[Plan Revised]])/Table1[[#This Row],[Plan Revised]]))</f>
        <v>0</v>
      </c>
      <c r="AB748" s="11"/>
      <c r="AC748" s="30"/>
      <c r="AD748"/>
      <c r="AF748"/>
    </row>
    <row r="749" spans="1:32">
      <c r="A749" s="15" t="str">
        <f>IF(Table1[Week]=WeekSel,"Yes","No")</f>
        <v>No</v>
      </c>
      <c r="B749" s="15" t="str">
        <f>IF((Table1[StartDate]&gt;=Date.GraphMin)*(Table1[StartDate]&lt;=Date.GraphMax)=1,"Yes","No")</f>
        <v>Yes</v>
      </c>
      <c r="C749" s="15" t="str">
        <f>IF(OR(Table1[[#This Row],[Site]]="FOOD MILLING",Table1[[#This Row],[Site]]="GODACO"), "No", "Yes")</f>
        <v>Yes</v>
      </c>
      <c r="D749" s="40">
        <f>MAX(DATE(Table1[Year],1,1),DATE(Table1[Year],1,1)-WEEKDAY(DATE(Table1[Year],1,1),2)+(Table1[WeekNum]-1)*7+1)</f>
        <v>44683</v>
      </c>
      <c r="E749" s="40">
        <f>MIN(DATE(Table1[Year]+1,1,0),DATE(Table1[Year],1,1)-WEEKDAY(DATE(Table1[Year],1,1),2)+Table1[WeekNum]*7)</f>
        <v>44689</v>
      </c>
      <c r="F749" s="15">
        <v>2022</v>
      </c>
      <c r="G749" s="15">
        <f t="shared" si="22"/>
        <v>5</v>
      </c>
      <c r="H749" s="15">
        <v>19</v>
      </c>
      <c r="I749" s="195" t="str">
        <f>"W" &amp;Table1[[#This Row],[WeekNum]]</f>
        <v>W19</v>
      </c>
      <c r="J749" s="195" t="str">
        <f t="shared" si="23"/>
        <v>22-W19</v>
      </c>
      <c r="K749" s="11" t="s">
        <v>665</v>
      </c>
      <c r="L749" s="11"/>
      <c r="M749" s="11" t="s">
        <v>72</v>
      </c>
      <c r="N749" s="11" t="s">
        <v>428</v>
      </c>
      <c r="O749" s="266" t="s">
        <v>374</v>
      </c>
      <c r="P749" s="11" t="s">
        <v>379</v>
      </c>
      <c r="Q749" s="11" t="s">
        <v>421</v>
      </c>
      <c r="R749" s="11">
        <v>0</v>
      </c>
      <c r="S749" s="11">
        <v>0</v>
      </c>
      <c r="T749" s="11">
        <f>ABS(Table1[[#This Row],[Prod]]-Table1[[#This Row],[Planned]])</f>
        <v>0</v>
      </c>
      <c r="U749" s="213">
        <f>IF(ABS(Table1[[#This Row],[Prod]]-Table1[[#This Row],[Planned]])&gt;Table1[[#This Row],[Planned]],0,IF(Table1[[#This Row],[Planned]]=0,0,1-ABS(Table1[[#This Row],[Prod]]-Table1[[#This Row],[Planned]])/Table1[[#This Row],[Planned]]))</f>
        <v>0</v>
      </c>
      <c r="V749" s="11"/>
      <c r="W749" s="11"/>
      <c r="X749" s="27">
        <v>0</v>
      </c>
      <c r="Y749" s="11">
        <f>Table1[[#This Row],[Prod]]</f>
        <v>0</v>
      </c>
      <c r="Z749" s="11">
        <f>ABS(Table1[[#This Row],[Prod2]]-Table1[[#This Row],[Plan Revised]])</f>
        <v>0</v>
      </c>
      <c r="AA749" s="213">
        <f>IF(ABS(Table1[[#This Row],[Prod2]]-Table1[[#This Row],[Plan Revised]])&gt;Table1[[#This Row],[Plan Revised]],0,IF(Table1[[#This Row],[Plan Revised]]=0,0,1-ABS(Table1[[#This Row],[Prod2]]-Table1[[#This Row],[Plan Revised]])/Table1[[#This Row],[Plan Revised]]))</f>
        <v>0</v>
      </c>
      <c r="AB749" s="11"/>
      <c r="AC749" s="30"/>
      <c r="AD749"/>
      <c r="AF749"/>
    </row>
    <row r="750" spans="1:32">
      <c r="A750" s="15" t="str">
        <f>IF(Table1[Week]=WeekSel,"Yes","No")</f>
        <v>No</v>
      </c>
      <c r="B750" s="15" t="str">
        <f>IF((Table1[StartDate]&gt;=Date.GraphMin)*(Table1[StartDate]&lt;=Date.GraphMax)=1,"Yes","No")</f>
        <v>Yes</v>
      </c>
      <c r="C750" s="15" t="str">
        <f>IF(OR(Table1[[#This Row],[Site]]="FOOD MILLING",Table1[[#This Row],[Site]]="GODACO"), "No", "Yes")</f>
        <v>Yes</v>
      </c>
      <c r="D750" s="40">
        <f>MAX(DATE(Table1[Year],1,1),DATE(Table1[Year],1,1)-WEEKDAY(DATE(Table1[Year],1,1),2)+(Table1[WeekNum]-1)*7+1)</f>
        <v>44683</v>
      </c>
      <c r="E750" s="40">
        <f>MIN(DATE(Table1[Year]+1,1,0),DATE(Table1[Year],1,1)-WEEKDAY(DATE(Table1[Year],1,1),2)+Table1[WeekNum]*7)</f>
        <v>44689</v>
      </c>
      <c r="F750" s="15">
        <v>2022</v>
      </c>
      <c r="G750" s="15">
        <f t="shared" si="22"/>
        <v>5</v>
      </c>
      <c r="H750" s="15">
        <v>19</v>
      </c>
      <c r="I750" s="195" t="str">
        <f>"W" &amp;Table1[[#This Row],[WeekNum]]</f>
        <v>W19</v>
      </c>
      <c r="J750" s="195" t="str">
        <f t="shared" si="23"/>
        <v>22-W19</v>
      </c>
      <c r="K750" s="11" t="s">
        <v>666</v>
      </c>
      <c r="L750" s="11"/>
      <c r="M750" s="11" t="s">
        <v>72</v>
      </c>
      <c r="N750" s="11" t="s">
        <v>428</v>
      </c>
      <c r="O750" s="266" t="s">
        <v>374</v>
      </c>
      <c r="P750" s="11" t="s">
        <v>379</v>
      </c>
      <c r="Q750" s="11" t="s">
        <v>421</v>
      </c>
      <c r="R750" s="11">
        <v>0</v>
      </c>
      <c r="S750" s="11">
        <v>0</v>
      </c>
      <c r="T750" s="11">
        <f>ABS(Table1[[#This Row],[Prod]]-Table1[[#This Row],[Planned]])</f>
        <v>0</v>
      </c>
      <c r="U750" s="213">
        <f>IF(ABS(Table1[[#This Row],[Prod]]-Table1[[#This Row],[Planned]])&gt;Table1[[#This Row],[Planned]],0,IF(Table1[[#This Row],[Planned]]=0,0,1-ABS(Table1[[#This Row],[Prod]]-Table1[[#This Row],[Planned]])/Table1[[#This Row],[Planned]]))</f>
        <v>0</v>
      </c>
      <c r="V750" s="11"/>
      <c r="W750" s="11"/>
      <c r="X750" s="27">
        <v>0</v>
      </c>
      <c r="Y750" s="11">
        <f>Table1[[#This Row],[Prod]]</f>
        <v>0</v>
      </c>
      <c r="Z750" s="11">
        <f>ABS(Table1[[#This Row],[Prod2]]-Table1[[#This Row],[Plan Revised]])</f>
        <v>0</v>
      </c>
      <c r="AA750" s="213">
        <f>IF(ABS(Table1[[#This Row],[Prod2]]-Table1[[#This Row],[Plan Revised]])&gt;Table1[[#This Row],[Plan Revised]],0,IF(Table1[[#This Row],[Plan Revised]]=0,0,1-ABS(Table1[[#This Row],[Prod2]]-Table1[[#This Row],[Plan Revised]])/Table1[[#This Row],[Plan Revised]]))</f>
        <v>0</v>
      </c>
      <c r="AB750" s="11"/>
      <c r="AC750" s="30"/>
      <c r="AD750"/>
      <c r="AF750"/>
    </row>
    <row r="751" spans="1:32">
      <c r="A751" s="15" t="str">
        <f>IF(Table1[Week]=WeekSel,"Yes","No")</f>
        <v>No</v>
      </c>
      <c r="B751" s="15" t="str">
        <f>IF((Table1[StartDate]&gt;=Date.GraphMin)*(Table1[StartDate]&lt;=Date.GraphMax)=1,"Yes","No")</f>
        <v>Yes</v>
      </c>
      <c r="C751" s="15" t="str">
        <f>IF(OR(Table1[[#This Row],[Site]]="FOOD MILLING",Table1[[#This Row],[Site]]="GODACO"), "No", "Yes")</f>
        <v>Yes</v>
      </c>
      <c r="D751" s="40">
        <f>MAX(DATE(Table1[Year],1,1),DATE(Table1[Year],1,1)-WEEKDAY(DATE(Table1[Year],1,1),2)+(Table1[WeekNum]-1)*7+1)</f>
        <v>44683</v>
      </c>
      <c r="E751" s="40">
        <f>MIN(DATE(Table1[Year]+1,1,0),DATE(Table1[Year],1,1)-WEEKDAY(DATE(Table1[Year],1,1),2)+Table1[WeekNum]*7)</f>
        <v>44689</v>
      </c>
      <c r="F751" s="15">
        <v>2022</v>
      </c>
      <c r="G751" s="15">
        <f t="shared" si="22"/>
        <v>5</v>
      </c>
      <c r="H751" s="15">
        <v>19</v>
      </c>
      <c r="I751" s="195" t="str">
        <f>"W" &amp;Table1[[#This Row],[WeekNum]]</f>
        <v>W19</v>
      </c>
      <c r="J751" s="195" t="str">
        <f t="shared" si="23"/>
        <v>22-W19</v>
      </c>
      <c r="K751" s="11" t="s">
        <v>667</v>
      </c>
      <c r="L751" s="11"/>
      <c r="M751" s="11" t="s">
        <v>72</v>
      </c>
      <c r="N751" s="11" t="s">
        <v>428</v>
      </c>
      <c r="O751" s="266" t="s">
        <v>374</v>
      </c>
      <c r="P751" s="11" t="s">
        <v>375</v>
      </c>
      <c r="Q751" s="11" t="s">
        <v>421</v>
      </c>
      <c r="R751" s="11">
        <v>4800</v>
      </c>
      <c r="S751" s="11">
        <v>3891</v>
      </c>
      <c r="T751" s="11">
        <f>ABS(Table1[[#This Row],[Prod]]-Table1[[#This Row],[Planned]])</f>
        <v>909</v>
      </c>
      <c r="U751" s="213">
        <f>IF(ABS(Table1[[#This Row],[Prod]]-Table1[[#This Row],[Planned]])&gt;Table1[[#This Row],[Planned]],0,IF(Table1[[#This Row],[Planned]]=0,0,1-ABS(Table1[[#This Row],[Prod]]-Table1[[#This Row],[Planned]])/Table1[[#This Row],[Planned]]))</f>
        <v>0.81062500000000004</v>
      </c>
      <c r="V751" s="11"/>
      <c r="W751" s="11"/>
      <c r="X751" s="27">
        <v>4400</v>
      </c>
      <c r="Y751" s="11">
        <f>Table1[[#This Row],[Prod]]</f>
        <v>3891</v>
      </c>
      <c r="Z751" s="11">
        <f>ABS(Table1[[#This Row],[Prod2]]-Table1[[#This Row],[Plan Revised]])</f>
        <v>509</v>
      </c>
      <c r="AA751" s="213">
        <f>IF(ABS(Table1[[#This Row],[Prod2]]-Table1[[#This Row],[Plan Revised]])&gt;Table1[[#This Row],[Plan Revised]],0,IF(Table1[[#This Row],[Plan Revised]]=0,0,1-ABS(Table1[[#This Row],[Prod2]]-Table1[[#This Row],[Plan Revised]])/Table1[[#This Row],[Plan Revised]]))</f>
        <v>0.88431818181818178</v>
      </c>
      <c r="AB751" s="11"/>
      <c r="AC751" s="30"/>
      <c r="AD751"/>
      <c r="AF751"/>
    </row>
    <row r="752" spans="1:32">
      <c r="A752" s="15" t="str">
        <f>IF(Table1[Week]=WeekSel,"Yes","No")</f>
        <v>No</v>
      </c>
      <c r="B752" s="15" t="str">
        <f>IF((Table1[StartDate]&gt;=Date.GraphMin)*(Table1[StartDate]&lt;=Date.GraphMax)=1,"Yes","No")</f>
        <v>Yes</v>
      </c>
      <c r="C752" s="15" t="str">
        <f>IF(OR(Table1[[#This Row],[Site]]="FOOD MILLING",Table1[[#This Row],[Site]]="GODACO"), "No", "Yes")</f>
        <v>Yes</v>
      </c>
      <c r="D752" s="40">
        <f>MAX(DATE(Table1[Year],1,1),DATE(Table1[Year],1,1)-WEEKDAY(DATE(Table1[Year],1,1),2)+(Table1[WeekNum]-1)*7+1)</f>
        <v>44683</v>
      </c>
      <c r="E752" s="40">
        <f>MIN(DATE(Table1[Year]+1,1,0),DATE(Table1[Year],1,1)-WEEKDAY(DATE(Table1[Year],1,1),2)+Table1[WeekNum]*7)</f>
        <v>44689</v>
      </c>
      <c r="F752" s="15">
        <v>2022</v>
      </c>
      <c r="G752" s="15">
        <f t="shared" si="22"/>
        <v>5</v>
      </c>
      <c r="H752" s="15">
        <v>19</v>
      </c>
      <c r="I752" s="195" t="str">
        <f>"W" &amp;Table1[[#This Row],[WeekNum]]</f>
        <v>W19</v>
      </c>
      <c r="J752" s="195" t="str">
        <f t="shared" si="23"/>
        <v>22-W19</v>
      </c>
      <c r="K752" s="11" t="s">
        <v>668</v>
      </c>
      <c r="L752" s="11"/>
      <c r="M752" s="11" t="s">
        <v>72</v>
      </c>
      <c r="N752" s="11" t="s">
        <v>428</v>
      </c>
      <c r="O752" s="266" t="s">
        <v>374</v>
      </c>
      <c r="P752" s="11" t="s">
        <v>375</v>
      </c>
      <c r="Q752" s="11" t="s">
        <v>421</v>
      </c>
      <c r="R752" s="11">
        <v>4800</v>
      </c>
      <c r="S752" s="11">
        <v>1853.2</v>
      </c>
      <c r="T752" s="11">
        <f>ABS(Table1[[#This Row],[Prod]]-Table1[[#This Row],[Planned]])</f>
        <v>2946.8</v>
      </c>
      <c r="U752" s="213">
        <f>IF(ABS(Table1[[#This Row],[Prod]]-Table1[[#This Row],[Planned]])&gt;Table1[[#This Row],[Planned]],0,IF(Table1[[#This Row],[Planned]]=0,0,1-ABS(Table1[[#This Row],[Prod]]-Table1[[#This Row],[Planned]])/Table1[[#This Row],[Planned]]))</f>
        <v>0.38608333333333333</v>
      </c>
      <c r="V752" s="11"/>
      <c r="W752" s="11"/>
      <c r="X752" s="27">
        <v>4800</v>
      </c>
      <c r="Y752" s="11">
        <f>Table1[[#This Row],[Prod]]</f>
        <v>1853.2</v>
      </c>
      <c r="Z752" s="11">
        <f>ABS(Table1[[#This Row],[Prod2]]-Table1[[#This Row],[Plan Revised]])</f>
        <v>2946.8</v>
      </c>
      <c r="AA752" s="213">
        <f>IF(ABS(Table1[[#This Row],[Prod2]]-Table1[[#This Row],[Plan Revised]])&gt;Table1[[#This Row],[Plan Revised]],0,IF(Table1[[#This Row],[Plan Revised]]=0,0,1-ABS(Table1[[#This Row],[Prod2]]-Table1[[#This Row],[Plan Revised]])/Table1[[#This Row],[Plan Revised]]))</f>
        <v>0.38608333333333333</v>
      </c>
      <c r="AB752" s="11"/>
      <c r="AC752" s="30"/>
      <c r="AD752"/>
      <c r="AF752"/>
    </row>
    <row r="753" spans="1:32">
      <c r="A753" s="15" t="str">
        <f>IF(Table1[Week]=WeekSel,"Yes","No")</f>
        <v>No</v>
      </c>
      <c r="B753" s="15" t="str">
        <f>IF((Table1[StartDate]&gt;=Date.GraphMin)*(Table1[StartDate]&lt;=Date.GraphMax)=1,"Yes","No")</f>
        <v>Yes</v>
      </c>
      <c r="C753" s="15" t="str">
        <f>IF(OR(Table1[[#This Row],[Site]]="FOOD MILLING",Table1[[#This Row],[Site]]="GODACO"), "No", "Yes")</f>
        <v>Yes</v>
      </c>
      <c r="D753" s="40">
        <f>MAX(DATE(Table1[Year],1,1),DATE(Table1[Year],1,1)-WEEKDAY(DATE(Table1[Year],1,1),2)+(Table1[WeekNum]-1)*7+1)</f>
        <v>44683</v>
      </c>
      <c r="E753" s="40">
        <f>MIN(DATE(Table1[Year]+1,1,0),DATE(Table1[Year],1,1)-WEEKDAY(DATE(Table1[Year],1,1),2)+Table1[WeekNum]*7)</f>
        <v>44689</v>
      </c>
      <c r="F753" s="15">
        <v>2022</v>
      </c>
      <c r="G753" s="15">
        <f t="shared" si="22"/>
        <v>5</v>
      </c>
      <c r="H753" s="15">
        <v>19</v>
      </c>
      <c r="I753" s="195" t="str">
        <f>"W" &amp;Table1[[#This Row],[WeekNum]]</f>
        <v>W19</v>
      </c>
      <c r="J753" s="195" t="str">
        <f t="shared" si="23"/>
        <v>22-W19</v>
      </c>
      <c r="K753" s="11" t="s">
        <v>669</v>
      </c>
      <c r="L753" s="11"/>
      <c r="M753" s="11" t="s">
        <v>72</v>
      </c>
      <c r="N753" s="11" t="s">
        <v>428</v>
      </c>
      <c r="O753" s="266" t="s">
        <v>374</v>
      </c>
      <c r="P753" s="11" t="s">
        <v>375</v>
      </c>
      <c r="Q753" s="11" t="s">
        <v>421</v>
      </c>
      <c r="R753" s="11">
        <v>2000</v>
      </c>
      <c r="S753" s="11">
        <v>0</v>
      </c>
      <c r="T753" s="11">
        <f>ABS(Table1[[#This Row],[Prod]]-Table1[[#This Row],[Planned]])</f>
        <v>2000</v>
      </c>
      <c r="U753" s="213">
        <f>IF(ABS(Table1[[#This Row],[Prod]]-Table1[[#This Row],[Planned]])&gt;Table1[[#This Row],[Planned]],0,IF(Table1[[#This Row],[Planned]]=0,0,1-ABS(Table1[[#This Row],[Prod]]-Table1[[#This Row],[Planned]])/Table1[[#This Row],[Planned]]))</f>
        <v>0</v>
      </c>
      <c r="V753" s="11"/>
      <c r="W753" s="11"/>
      <c r="X753" s="27">
        <v>0</v>
      </c>
      <c r="Y753" s="11">
        <f>Table1[[#This Row],[Prod]]</f>
        <v>0</v>
      </c>
      <c r="Z753" s="11">
        <f>ABS(Table1[[#This Row],[Prod2]]-Table1[[#This Row],[Plan Revised]])</f>
        <v>0</v>
      </c>
      <c r="AA753" s="213">
        <f>IF(ABS(Table1[[#This Row],[Prod2]]-Table1[[#This Row],[Plan Revised]])&gt;Table1[[#This Row],[Plan Revised]],0,IF(Table1[[#This Row],[Plan Revised]]=0,0,1-ABS(Table1[[#This Row],[Prod2]]-Table1[[#This Row],[Plan Revised]])/Table1[[#This Row],[Plan Revised]]))</f>
        <v>0</v>
      </c>
      <c r="AB753" s="11"/>
      <c r="AC753" s="30"/>
      <c r="AD753"/>
      <c r="AF753"/>
    </row>
    <row r="754" spans="1:32">
      <c r="A754" s="15" t="str">
        <f>IF(Table1[Week]=WeekSel,"Yes","No")</f>
        <v>No</v>
      </c>
      <c r="B754" s="15" t="str">
        <f>IF((Table1[StartDate]&gt;=Date.GraphMin)*(Table1[StartDate]&lt;=Date.GraphMax)=1,"Yes","No")</f>
        <v>Yes</v>
      </c>
      <c r="C754" s="15" t="str">
        <f>IF(OR(Table1[[#This Row],[Site]]="FOOD MILLING",Table1[[#This Row],[Site]]="GODACO"), "No", "Yes")</f>
        <v>Yes</v>
      </c>
      <c r="D754" s="40">
        <f>MAX(DATE(Table1[Year],1,1),DATE(Table1[Year],1,1)-WEEKDAY(DATE(Table1[Year],1,1),2)+(Table1[WeekNum]-1)*7+1)</f>
        <v>44683</v>
      </c>
      <c r="E754" s="40">
        <f>MIN(DATE(Table1[Year]+1,1,0),DATE(Table1[Year],1,1)-WEEKDAY(DATE(Table1[Year],1,1),2)+Table1[WeekNum]*7)</f>
        <v>44689</v>
      </c>
      <c r="F754" s="15">
        <v>2022</v>
      </c>
      <c r="G754" s="15">
        <f t="shared" si="22"/>
        <v>5</v>
      </c>
      <c r="H754" s="15">
        <v>19</v>
      </c>
      <c r="I754" s="195" t="str">
        <f>"W" &amp;Table1[[#This Row],[WeekNum]]</f>
        <v>W19</v>
      </c>
      <c r="J754" s="195" t="str">
        <f t="shared" si="23"/>
        <v>22-W19</v>
      </c>
      <c r="K754" s="11" t="s">
        <v>670</v>
      </c>
      <c r="L754" s="11"/>
      <c r="M754" s="11" t="s">
        <v>72</v>
      </c>
      <c r="N754" s="11" t="s">
        <v>428</v>
      </c>
      <c r="O754" s="266" t="s">
        <v>374</v>
      </c>
      <c r="P754" s="11" t="s">
        <v>375</v>
      </c>
      <c r="Q754" s="11" t="s">
        <v>421</v>
      </c>
      <c r="R754" s="11">
        <v>400</v>
      </c>
      <c r="S754" s="11">
        <v>0</v>
      </c>
      <c r="T754" s="11">
        <f>ABS(Table1[[#This Row],[Prod]]-Table1[[#This Row],[Planned]])</f>
        <v>400</v>
      </c>
      <c r="U754" s="213">
        <f>IF(ABS(Table1[[#This Row],[Prod]]-Table1[[#This Row],[Planned]])&gt;Table1[[#This Row],[Planned]],0,IF(Table1[[#This Row],[Planned]]=0,0,1-ABS(Table1[[#This Row],[Prod]]-Table1[[#This Row],[Planned]])/Table1[[#This Row],[Planned]]))</f>
        <v>0</v>
      </c>
      <c r="V754" s="11"/>
      <c r="W754" s="11"/>
      <c r="X754" s="27">
        <v>400</v>
      </c>
      <c r="Y754" s="11">
        <f>Table1[[#This Row],[Prod]]</f>
        <v>0</v>
      </c>
      <c r="Z754" s="11">
        <f>ABS(Table1[[#This Row],[Prod2]]-Table1[[#This Row],[Plan Revised]])</f>
        <v>400</v>
      </c>
      <c r="AA754" s="213">
        <f>IF(ABS(Table1[[#This Row],[Prod2]]-Table1[[#This Row],[Plan Revised]])&gt;Table1[[#This Row],[Plan Revised]],0,IF(Table1[[#This Row],[Plan Revised]]=0,0,1-ABS(Table1[[#This Row],[Prod2]]-Table1[[#This Row],[Plan Revised]])/Table1[[#This Row],[Plan Revised]]))</f>
        <v>0</v>
      </c>
      <c r="AB754" s="11"/>
      <c r="AC754" s="30"/>
      <c r="AD754"/>
      <c r="AF754"/>
    </row>
    <row r="755" spans="1:32">
      <c r="A755" s="15" t="str">
        <f>IF(Table1[Week]=WeekSel,"Yes","No")</f>
        <v>No</v>
      </c>
      <c r="B755" s="15" t="str">
        <f>IF((Table1[StartDate]&gt;=Date.GraphMin)*(Table1[StartDate]&lt;=Date.GraphMax)=1,"Yes","No")</f>
        <v>Yes</v>
      </c>
      <c r="C755" s="15" t="str">
        <f>IF(OR(Table1[[#This Row],[Site]]="FOOD MILLING",Table1[[#This Row],[Site]]="GODACO"), "No", "Yes")</f>
        <v>Yes</v>
      </c>
      <c r="D755" s="40">
        <f>MAX(DATE(Table1[Year],1,1),DATE(Table1[Year],1,1)-WEEKDAY(DATE(Table1[Year],1,1),2)+(Table1[WeekNum]-1)*7+1)</f>
        <v>44683</v>
      </c>
      <c r="E755" s="40">
        <f>MIN(DATE(Table1[Year]+1,1,0),DATE(Table1[Year],1,1)-WEEKDAY(DATE(Table1[Year],1,1),2)+Table1[WeekNum]*7)</f>
        <v>44689</v>
      </c>
      <c r="F755" s="15">
        <v>2022</v>
      </c>
      <c r="G755" s="15">
        <f t="shared" si="22"/>
        <v>5</v>
      </c>
      <c r="H755" s="15">
        <v>19</v>
      </c>
      <c r="I755" s="195" t="str">
        <f>"W" &amp;Table1[[#This Row],[WeekNum]]</f>
        <v>W19</v>
      </c>
      <c r="J755" s="195" t="str">
        <f t="shared" si="23"/>
        <v>22-W19</v>
      </c>
      <c r="K755" s="11" t="s">
        <v>671</v>
      </c>
      <c r="L755" s="11"/>
      <c r="M755" s="11" t="s">
        <v>72</v>
      </c>
      <c r="N755" s="11" t="s">
        <v>428</v>
      </c>
      <c r="O755" s="266" t="s">
        <v>374</v>
      </c>
      <c r="P755" s="11" t="s">
        <v>375</v>
      </c>
      <c r="Q755" s="11" t="s">
        <v>421</v>
      </c>
      <c r="R755" s="11"/>
      <c r="S755" s="11">
        <v>0</v>
      </c>
      <c r="T755" s="11">
        <f>ABS(Table1[[#This Row],[Prod]]-Table1[[#This Row],[Planned]])</f>
        <v>0</v>
      </c>
      <c r="U755" s="213">
        <f>IF(ABS(Table1[[#This Row],[Prod]]-Table1[[#This Row],[Planned]])&gt;Table1[[#This Row],[Planned]],0,IF(Table1[[#This Row],[Planned]]=0,0,1-ABS(Table1[[#This Row],[Prod]]-Table1[[#This Row],[Planned]])/Table1[[#This Row],[Planned]]))</f>
        <v>0</v>
      </c>
      <c r="V755" s="11"/>
      <c r="W755" s="11"/>
      <c r="X755" s="27"/>
      <c r="Y755" s="11">
        <f>Table1[[#This Row],[Prod]]</f>
        <v>0</v>
      </c>
      <c r="Z755" s="11">
        <f>ABS(Table1[[#This Row],[Prod2]]-Table1[[#This Row],[Plan Revised]])</f>
        <v>0</v>
      </c>
      <c r="AA755" s="213">
        <f>IF(ABS(Table1[[#This Row],[Prod2]]-Table1[[#This Row],[Plan Revised]])&gt;Table1[[#This Row],[Plan Revised]],0,IF(Table1[[#This Row],[Plan Revised]]=0,0,1-ABS(Table1[[#This Row],[Prod2]]-Table1[[#This Row],[Plan Revised]])/Table1[[#This Row],[Plan Revised]]))</f>
        <v>0</v>
      </c>
      <c r="AB755" s="11"/>
      <c r="AC755" s="30"/>
      <c r="AD755"/>
      <c r="AF755"/>
    </row>
    <row r="756" spans="1:32">
      <c r="A756" s="15" t="str">
        <f>IF(Table1[Week]=WeekSel,"Yes","No")</f>
        <v>No</v>
      </c>
      <c r="B756" s="15" t="str">
        <f>IF((Table1[StartDate]&gt;=Date.GraphMin)*(Table1[StartDate]&lt;=Date.GraphMax)=1,"Yes","No")</f>
        <v>Yes</v>
      </c>
      <c r="C756" s="15" t="str">
        <f>IF(OR(Table1[[#This Row],[Site]]="FOOD MILLING",Table1[[#This Row],[Site]]="GODACO"), "No", "Yes")</f>
        <v>Yes</v>
      </c>
      <c r="D756" s="40">
        <f>MAX(DATE(Table1[Year],1,1),DATE(Table1[Year],1,1)-WEEKDAY(DATE(Table1[Year],1,1),2)+(Table1[WeekNum]-1)*7+1)</f>
        <v>44683</v>
      </c>
      <c r="E756" s="40">
        <f>MIN(DATE(Table1[Year]+1,1,0),DATE(Table1[Year],1,1)-WEEKDAY(DATE(Table1[Year],1,1),2)+Table1[WeekNum]*7)</f>
        <v>44689</v>
      </c>
      <c r="F756" s="15">
        <v>2022</v>
      </c>
      <c r="G756" s="15">
        <f t="shared" si="22"/>
        <v>5</v>
      </c>
      <c r="H756" s="15">
        <v>19</v>
      </c>
      <c r="I756" s="195" t="str">
        <f>"W" &amp;Table1[[#This Row],[WeekNum]]</f>
        <v>W19</v>
      </c>
      <c r="J756" s="195" t="str">
        <f t="shared" si="23"/>
        <v>22-W19</v>
      </c>
      <c r="K756" s="11" t="s">
        <v>672</v>
      </c>
      <c r="L756" s="11"/>
      <c r="M756" s="11" t="s">
        <v>72</v>
      </c>
      <c r="N756" s="11" t="s">
        <v>428</v>
      </c>
      <c r="O756" s="266" t="s">
        <v>372</v>
      </c>
      <c r="P756" s="11" t="s">
        <v>378</v>
      </c>
      <c r="Q756" s="11" t="s">
        <v>419</v>
      </c>
      <c r="R756" s="11">
        <v>2900</v>
      </c>
      <c r="S756" s="11">
        <v>1828.7999999999945</v>
      </c>
      <c r="T756" s="11">
        <f>ABS(Table1[[#This Row],[Prod]]-Table1[[#This Row],[Planned]])</f>
        <v>1071.2000000000055</v>
      </c>
      <c r="U756" s="213">
        <f>IF(ABS(Table1[[#This Row],[Prod]]-Table1[[#This Row],[Planned]])&gt;Table1[[#This Row],[Planned]],0,IF(Table1[[#This Row],[Planned]]=0,0,1-ABS(Table1[[#This Row],[Prod]]-Table1[[#This Row],[Planned]])/Table1[[#This Row],[Planned]]))</f>
        <v>0.63062068965517049</v>
      </c>
      <c r="V756" s="11"/>
      <c r="W756" s="11"/>
      <c r="X756" s="27">
        <v>2000</v>
      </c>
      <c r="Y756" s="11">
        <f>Table1[[#This Row],[Prod]]</f>
        <v>1828.7999999999945</v>
      </c>
      <c r="Z756" s="11">
        <f>ABS(Table1[[#This Row],[Prod2]]-Table1[[#This Row],[Plan Revised]])</f>
        <v>171.2000000000055</v>
      </c>
      <c r="AA756" s="213">
        <f>IF(ABS(Table1[[#This Row],[Prod2]]-Table1[[#This Row],[Plan Revised]])&gt;Table1[[#This Row],[Plan Revised]],0,IF(Table1[[#This Row],[Plan Revised]]=0,0,1-ABS(Table1[[#This Row],[Prod2]]-Table1[[#This Row],[Plan Revised]])/Table1[[#This Row],[Plan Revised]]))</f>
        <v>0.91439999999999722</v>
      </c>
      <c r="AB756" s="11"/>
      <c r="AC756" s="30"/>
      <c r="AD756"/>
      <c r="AF756"/>
    </row>
    <row r="757" spans="1:32">
      <c r="A757" s="15" t="str">
        <f>IF(Table1[Week]=WeekSel,"Yes","No")</f>
        <v>No</v>
      </c>
      <c r="B757" s="15" t="str">
        <f>IF((Table1[StartDate]&gt;=Date.GraphMin)*(Table1[StartDate]&lt;=Date.GraphMax)=1,"Yes","No")</f>
        <v>Yes</v>
      </c>
      <c r="C757" s="15" t="str">
        <f>IF(OR(Table1[[#This Row],[Site]]="FOOD MILLING",Table1[[#This Row],[Site]]="GODACO"), "No", "Yes")</f>
        <v>Yes</v>
      </c>
      <c r="D757" s="40">
        <f>MAX(DATE(Table1[Year],1,1),DATE(Table1[Year],1,1)-WEEKDAY(DATE(Table1[Year],1,1),2)+(Table1[WeekNum]-1)*7+1)</f>
        <v>44683</v>
      </c>
      <c r="E757" s="40">
        <f>MIN(DATE(Table1[Year]+1,1,0),DATE(Table1[Year],1,1)-WEEKDAY(DATE(Table1[Year],1,1),2)+Table1[WeekNum]*7)</f>
        <v>44689</v>
      </c>
      <c r="F757" s="15">
        <v>2022</v>
      </c>
      <c r="G757" s="15">
        <f t="shared" si="22"/>
        <v>5</v>
      </c>
      <c r="H757" s="15">
        <v>19</v>
      </c>
      <c r="I757" s="195" t="str">
        <f>"W" &amp;Table1[[#This Row],[WeekNum]]</f>
        <v>W19</v>
      </c>
      <c r="J757" s="195" t="str">
        <f t="shared" si="23"/>
        <v>22-W19</v>
      </c>
      <c r="K757" s="11" t="s">
        <v>673</v>
      </c>
      <c r="L757" s="11"/>
      <c r="M757" s="11" t="s">
        <v>72</v>
      </c>
      <c r="N757" s="11" t="s">
        <v>428</v>
      </c>
      <c r="O757" s="266" t="s">
        <v>372</v>
      </c>
      <c r="P757" s="11" t="s">
        <v>378</v>
      </c>
      <c r="Q757" s="11" t="s">
        <v>419</v>
      </c>
      <c r="R757" s="11">
        <v>13600</v>
      </c>
      <c r="S757" s="11">
        <v>9878.5</v>
      </c>
      <c r="T757" s="11">
        <f>ABS(Table1[[#This Row],[Prod]]-Table1[[#This Row],[Planned]])</f>
        <v>3721.5</v>
      </c>
      <c r="U757" s="213">
        <f>IF(ABS(Table1[[#This Row],[Prod]]-Table1[[#This Row],[Planned]])&gt;Table1[[#This Row],[Planned]],0,IF(Table1[[#This Row],[Planned]]=0,0,1-ABS(Table1[[#This Row],[Prod]]-Table1[[#This Row],[Planned]])/Table1[[#This Row],[Planned]]))</f>
        <v>0.72636029411764702</v>
      </c>
      <c r="V757" s="11"/>
      <c r="W757" s="11"/>
      <c r="X757" s="27">
        <v>11200</v>
      </c>
      <c r="Y757" s="11">
        <f>Table1[[#This Row],[Prod]]</f>
        <v>9878.5</v>
      </c>
      <c r="Z757" s="11">
        <f>ABS(Table1[[#This Row],[Prod2]]-Table1[[#This Row],[Plan Revised]])</f>
        <v>1321.5</v>
      </c>
      <c r="AA757" s="213">
        <f>IF(ABS(Table1[[#This Row],[Prod2]]-Table1[[#This Row],[Plan Revised]])&gt;Table1[[#This Row],[Plan Revised]],0,IF(Table1[[#This Row],[Plan Revised]]=0,0,1-ABS(Table1[[#This Row],[Prod2]]-Table1[[#This Row],[Plan Revised]])/Table1[[#This Row],[Plan Revised]]))</f>
        <v>0.88200892857142854</v>
      </c>
      <c r="AB757" s="11"/>
      <c r="AC757" s="30"/>
      <c r="AD757"/>
      <c r="AF757"/>
    </row>
    <row r="758" spans="1:32">
      <c r="A758" s="15" t="str">
        <f>IF(Table1[Week]=WeekSel,"Yes","No")</f>
        <v>No</v>
      </c>
      <c r="B758" s="15" t="str">
        <f>IF((Table1[StartDate]&gt;=Date.GraphMin)*(Table1[StartDate]&lt;=Date.GraphMax)=1,"Yes","No")</f>
        <v>Yes</v>
      </c>
      <c r="C758" s="15" t="str">
        <f>IF(OR(Table1[[#This Row],[Site]]="FOOD MILLING",Table1[[#This Row],[Site]]="GODACO"), "No", "Yes")</f>
        <v>Yes</v>
      </c>
      <c r="D758" s="40">
        <f>MAX(DATE(Table1[Year],1,1),DATE(Table1[Year],1,1)-WEEKDAY(DATE(Table1[Year],1,1),2)+(Table1[WeekNum]-1)*7+1)</f>
        <v>44683</v>
      </c>
      <c r="E758" s="40">
        <f>MIN(DATE(Table1[Year]+1,1,0),DATE(Table1[Year],1,1)-WEEKDAY(DATE(Table1[Year],1,1),2)+Table1[WeekNum]*7)</f>
        <v>44689</v>
      </c>
      <c r="F758" s="15">
        <v>2022</v>
      </c>
      <c r="G758" s="15">
        <f t="shared" si="22"/>
        <v>5</v>
      </c>
      <c r="H758" s="15">
        <v>19</v>
      </c>
      <c r="I758" s="195" t="str">
        <f>"W" &amp;Table1[[#This Row],[WeekNum]]</f>
        <v>W19</v>
      </c>
      <c r="J758" s="195" t="str">
        <f t="shared" si="23"/>
        <v>22-W19</v>
      </c>
      <c r="K758" s="11" t="s">
        <v>674</v>
      </c>
      <c r="L758" s="11"/>
      <c r="M758" s="11" t="s">
        <v>72</v>
      </c>
      <c r="N758" s="11" t="s">
        <v>428</v>
      </c>
      <c r="O758" s="266" t="s">
        <v>372</v>
      </c>
      <c r="P758" s="11" t="s">
        <v>378</v>
      </c>
      <c r="Q758" s="11" t="s">
        <v>419</v>
      </c>
      <c r="R758" s="11">
        <v>7800</v>
      </c>
      <c r="S758" s="11">
        <v>2659</v>
      </c>
      <c r="T758" s="11">
        <f>ABS(Table1[[#This Row],[Prod]]-Table1[[#This Row],[Planned]])</f>
        <v>5141</v>
      </c>
      <c r="U758" s="213">
        <f>IF(ABS(Table1[[#This Row],[Prod]]-Table1[[#This Row],[Planned]])&gt;Table1[[#This Row],[Planned]],0,IF(Table1[[#This Row],[Planned]]=0,0,1-ABS(Table1[[#This Row],[Prod]]-Table1[[#This Row],[Planned]])/Table1[[#This Row],[Planned]]))</f>
        <v>0.34089743589743593</v>
      </c>
      <c r="V758" s="11"/>
      <c r="W758" s="11"/>
      <c r="X758" s="27">
        <v>2500</v>
      </c>
      <c r="Y758" s="11">
        <f>Table1[[#This Row],[Prod]]</f>
        <v>2659</v>
      </c>
      <c r="Z758" s="11">
        <f>ABS(Table1[[#This Row],[Prod2]]-Table1[[#This Row],[Plan Revised]])</f>
        <v>159</v>
      </c>
      <c r="AA758" s="213">
        <f>IF(ABS(Table1[[#This Row],[Prod2]]-Table1[[#This Row],[Plan Revised]])&gt;Table1[[#This Row],[Plan Revised]],0,IF(Table1[[#This Row],[Plan Revised]]=0,0,1-ABS(Table1[[#This Row],[Prod2]]-Table1[[#This Row],[Plan Revised]])/Table1[[#This Row],[Plan Revised]]))</f>
        <v>0.93640000000000001</v>
      </c>
      <c r="AB758" s="11"/>
      <c r="AC758" s="30"/>
      <c r="AD758"/>
      <c r="AF758"/>
    </row>
    <row r="759" spans="1:32">
      <c r="A759" s="15" t="str">
        <f>IF(Table1[Week]=WeekSel,"Yes","No")</f>
        <v>No</v>
      </c>
      <c r="B759" s="15" t="str">
        <f>IF((Table1[StartDate]&gt;=Date.GraphMin)*(Table1[StartDate]&lt;=Date.GraphMax)=1,"Yes","No")</f>
        <v>Yes</v>
      </c>
      <c r="C759" s="15" t="str">
        <f>IF(OR(Table1[[#This Row],[Site]]="FOOD MILLING",Table1[[#This Row],[Site]]="GODACO"), "No", "Yes")</f>
        <v>Yes</v>
      </c>
      <c r="D759" s="40">
        <f>MAX(DATE(Table1[Year],1,1),DATE(Table1[Year],1,1)-WEEKDAY(DATE(Table1[Year],1,1),2)+(Table1[WeekNum]-1)*7+1)</f>
        <v>44683</v>
      </c>
      <c r="E759" s="40">
        <f>MIN(DATE(Table1[Year]+1,1,0),DATE(Table1[Year],1,1)-WEEKDAY(DATE(Table1[Year],1,1),2)+Table1[WeekNum]*7)</f>
        <v>44689</v>
      </c>
      <c r="F759" s="15">
        <v>2022</v>
      </c>
      <c r="G759" s="15">
        <f t="shared" si="22"/>
        <v>5</v>
      </c>
      <c r="H759" s="15">
        <v>19</v>
      </c>
      <c r="I759" s="195" t="str">
        <f>"W" &amp;Table1[[#This Row],[WeekNum]]</f>
        <v>W19</v>
      </c>
      <c r="J759" s="195" t="str">
        <f t="shared" si="23"/>
        <v>22-W19</v>
      </c>
      <c r="K759" s="11" t="s">
        <v>675</v>
      </c>
      <c r="L759" s="11"/>
      <c r="M759" s="11" t="s">
        <v>72</v>
      </c>
      <c r="N759" s="11" t="s">
        <v>428</v>
      </c>
      <c r="O759" s="266" t="s">
        <v>372</v>
      </c>
      <c r="P759" s="11" t="s">
        <v>378</v>
      </c>
      <c r="Q759" s="11" t="s">
        <v>419</v>
      </c>
      <c r="R759" s="11">
        <v>2500</v>
      </c>
      <c r="S759" s="11">
        <v>1064</v>
      </c>
      <c r="T759" s="11">
        <f>ABS(Table1[[#This Row],[Prod]]-Table1[[#This Row],[Planned]])</f>
        <v>1436</v>
      </c>
      <c r="U759" s="213">
        <f>IF(ABS(Table1[[#This Row],[Prod]]-Table1[[#This Row],[Planned]])&gt;Table1[[#This Row],[Planned]],0,IF(Table1[[#This Row],[Planned]]=0,0,1-ABS(Table1[[#This Row],[Prod]]-Table1[[#This Row],[Planned]])/Table1[[#This Row],[Planned]]))</f>
        <v>0.42559999999999998</v>
      </c>
      <c r="V759" s="11"/>
      <c r="W759" s="11"/>
      <c r="X759" s="27">
        <v>2000</v>
      </c>
      <c r="Y759" s="11">
        <f>Table1[[#This Row],[Prod]]</f>
        <v>1064</v>
      </c>
      <c r="Z759" s="11">
        <f>ABS(Table1[[#This Row],[Prod2]]-Table1[[#This Row],[Plan Revised]])</f>
        <v>936</v>
      </c>
      <c r="AA759" s="213">
        <f>IF(ABS(Table1[[#This Row],[Prod2]]-Table1[[#This Row],[Plan Revised]])&gt;Table1[[#This Row],[Plan Revised]],0,IF(Table1[[#This Row],[Plan Revised]]=0,0,1-ABS(Table1[[#This Row],[Prod2]]-Table1[[#This Row],[Plan Revised]])/Table1[[#This Row],[Plan Revised]]))</f>
        <v>0.53200000000000003</v>
      </c>
      <c r="AB759" s="11"/>
      <c r="AC759" s="30"/>
      <c r="AD759"/>
      <c r="AF759"/>
    </row>
    <row r="760" spans="1:32">
      <c r="A760" s="15" t="str">
        <f>IF(Table1[Week]=WeekSel,"Yes","No")</f>
        <v>No</v>
      </c>
      <c r="B760" s="15" t="str">
        <f>IF((Table1[StartDate]&gt;=Date.GraphMin)*(Table1[StartDate]&lt;=Date.GraphMax)=1,"Yes","No")</f>
        <v>Yes</v>
      </c>
      <c r="C760" s="15" t="str">
        <f>IF(OR(Table1[[#This Row],[Site]]="FOOD MILLING",Table1[[#This Row],[Site]]="GODACO"), "No", "Yes")</f>
        <v>Yes</v>
      </c>
      <c r="D760" s="40">
        <f>MAX(DATE(Table1[Year],1,1),DATE(Table1[Year],1,1)-WEEKDAY(DATE(Table1[Year],1,1),2)+(Table1[WeekNum]-1)*7+1)</f>
        <v>44683</v>
      </c>
      <c r="E760" s="40">
        <f>MIN(DATE(Table1[Year]+1,1,0),DATE(Table1[Year],1,1)-WEEKDAY(DATE(Table1[Year],1,1),2)+Table1[WeekNum]*7)</f>
        <v>44689</v>
      </c>
      <c r="F760" s="15">
        <v>2022</v>
      </c>
      <c r="G760" s="15">
        <f t="shared" si="22"/>
        <v>5</v>
      </c>
      <c r="H760" s="15">
        <v>19</v>
      </c>
      <c r="I760" s="195" t="str">
        <f>"W" &amp;Table1[[#This Row],[WeekNum]]</f>
        <v>W19</v>
      </c>
      <c r="J760" s="195" t="str">
        <f t="shared" si="23"/>
        <v>22-W19</v>
      </c>
      <c r="K760" s="11" t="s">
        <v>676</v>
      </c>
      <c r="L760" s="11"/>
      <c r="M760" s="11" t="s">
        <v>72</v>
      </c>
      <c r="N760" s="11" t="s">
        <v>428</v>
      </c>
      <c r="O760" s="266" t="s">
        <v>372</v>
      </c>
      <c r="P760" s="11" t="s">
        <v>378</v>
      </c>
      <c r="Q760" s="11" t="s">
        <v>419</v>
      </c>
      <c r="R760" s="11">
        <v>5600</v>
      </c>
      <c r="S760" s="11">
        <v>4761.5</v>
      </c>
      <c r="T760" s="11">
        <f>ABS(Table1[[#This Row],[Prod]]-Table1[[#This Row],[Planned]])</f>
        <v>838.5</v>
      </c>
      <c r="U760" s="213">
        <f>IF(ABS(Table1[[#This Row],[Prod]]-Table1[[#This Row],[Planned]])&gt;Table1[[#This Row],[Planned]],0,IF(Table1[[#This Row],[Planned]]=0,0,1-ABS(Table1[[#This Row],[Prod]]-Table1[[#This Row],[Planned]])/Table1[[#This Row],[Planned]]))</f>
        <v>0.85026785714285713</v>
      </c>
      <c r="V760" s="11"/>
      <c r="W760" s="11"/>
      <c r="X760" s="27">
        <v>5000</v>
      </c>
      <c r="Y760" s="11">
        <f>Table1[[#This Row],[Prod]]</f>
        <v>4761.5</v>
      </c>
      <c r="Z760" s="11">
        <f>ABS(Table1[[#This Row],[Prod2]]-Table1[[#This Row],[Plan Revised]])</f>
        <v>238.5</v>
      </c>
      <c r="AA760" s="213">
        <f>IF(ABS(Table1[[#This Row],[Prod2]]-Table1[[#This Row],[Plan Revised]])&gt;Table1[[#This Row],[Plan Revised]],0,IF(Table1[[#This Row],[Plan Revised]]=0,0,1-ABS(Table1[[#This Row],[Prod2]]-Table1[[#This Row],[Plan Revised]])/Table1[[#This Row],[Plan Revised]]))</f>
        <v>0.95230000000000004</v>
      </c>
      <c r="AB760" s="11"/>
      <c r="AC760" s="30"/>
      <c r="AD760"/>
      <c r="AF760"/>
    </row>
    <row r="761" spans="1:32">
      <c r="A761" s="15" t="str">
        <f>IF(Table1[Week]=WeekSel,"Yes","No")</f>
        <v>No</v>
      </c>
      <c r="B761" s="15" t="str">
        <f>IF((Table1[StartDate]&gt;=Date.GraphMin)*(Table1[StartDate]&lt;=Date.GraphMax)=1,"Yes","No")</f>
        <v>Yes</v>
      </c>
      <c r="C761" s="15" t="str">
        <f>IF(OR(Table1[[#This Row],[Site]]="FOOD MILLING",Table1[[#This Row],[Site]]="GODACO"), "No", "Yes")</f>
        <v>Yes</v>
      </c>
      <c r="D761" s="40">
        <f>MAX(DATE(Table1[Year],1,1),DATE(Table1[Year],1,1)-WEEKDAY(DATE(Table1[Year],1,1),2)+(Table1[WeekNum]-1)*7+1)</f>
        <v>44683</v>
      </c>
      <c r="E761" s="40">
        <f>MIN(DATE(Table1[Year]+1,1,0),DATE(Table1[Year],1,1)-WEEKDAY(DATE(Table1[Year],1,1),2)+Table1[WeekNum]*7)</f>
        <v>44689</v>
      </c>
      <c r="F761" s="15">
        <v>2022</v>
      </c>
      <c r="G761" s="15">
        <f t="shared" si="22"/>
        <v>5</v>
      </c>
      <c r="H761" s="15">
        <v>19</v>
      </c>
      <c r="I761" s="195" t="str">
        <f>"W" &amp;Table1[[#This Row],[WeekNum]]</f>
        <v>W19</v>
      </c>
      <c r="J761" s="195" t="str">
        <f t="shared" si="23"/>
        <v>22-W19</v>
      </c>
      <c r="K761" s="11" t="s">
        <v>677</v>
      </c>
      <c r="L761" s="11"/>
      <c r="M761" s="11" t="s">
        <v>72</v>
      </c>
      <c r="N761" s="11" t="s">
        <v>428</v>
      </c>
      <c r="O761" s="266" t="s">
        <v>372</v>
      </c>
      <c r="P761" s="11" t="s">
        <v>378</v>
      </c>
      <c r="Q761" s="11" t="s">
        <v>419</v>
      </c>
      <c r="R761" s="11">
        <v>0</v>
      </c>
      <c r="S761" s="11">
        <v>108</v>
      </c>
      <c r="T761" s="11">
        <f>ABS(Table1[[#This Row],[Prod]]-Table1[[#This Row],[Planned]])</f>
        <v>108</v>
      </c>
      <c r="U761" s="213">
        <f>IF(ABS(Table1[[#This Row],[Prod]]-Table1[[#This Row],[Planned]])&gt;Table1[[#This Row],[Planned]],0,IF(Table1[[#This Row],[Planned]]=0,0,1-ABS(Table1[[#This Row],[Prod]]-Table1[[#This Row],[Planned]])/Table1[[#This Row],[Planned]]))</f>
        <v>0</v>
      </c>
      <c r="V761" s="11"/>
      <c r="W761" s="11"/>
      <c r="X761" s="27">
        <v>0</v>
      </c>
      <c r="Y761" s="11">
        <f>Table1[[#This Row],[Prod]]</f>
        <v>108</v>
      </c>
      <c r="Z761" s="11">
        <f>ABS(Table1[[#This Row],[Prod2]]-Table1[[#This Row],[Plan Revised]])</f>
        <v>108</v>
      </c>
      <c r="AA761" s="213">
        <f>IF(ABS(Table1[[#This Row],[Prod2]]-Table1[[#This Row],[Plan Revised]])&gt;Table1[[#This Row],[Plan Revised]],0,IF(Table1[[#This Row],[Plan Revised]]=0,0,1-ABS(Table1[[#This Row],[Prod2]]-Table1[[#This Row],[Plan Revised]])/Table1[[#This Row],[Plan Revised]]))</f>
        <v>0</v>
      </c>
      <c r="AB761" s="11"/>
      <c r="AC761" s="30"/>
      <c r="AD761"/>
      <c r="AF761"/>
    </row>
    <row r="762" spans="1:32">
      <c r="A762" s="15" t="str">
        <f>IF(Table1[Week]=WeekSel,"Yes","No")</f>
        <v>No</v>
      </c>
      <c r="B762" s="15" t="str">
        <f>IF((Table1[StartDate]&gt;=Date.GraphMin)*(Table1[StartDate]&lt;=Date.GraphMax)=1,"Yes","No")</f>
        <v>Yes</v>
      </c>
      <c r="C762" s="15" t="str">
        <f>IF(OR(Table1[[#This Row],[Site]]="FOOD MILLING",Table1[[#This Row],[Site]]="GODACO"), "No", "Yes")</f>
        <v>Yes</v>
      </c>
      <c r="D762" s="40">
        <f>MAX(DATE(Table1[Year],1,1),DATE(Table1[Year],1,1)-WEEKDAY(DATE(Table1[Year],1,1),2)+(Table1[WeekNum]-1)*7+1)</f>
        <v>44683</v>
      </c>
      <c r="E762" s="40">
        <f>MIN(DATE(Table1[Year]+1,1,0),DATE(Table1[Year],1,1)-WEEKDAY(DATE(Table1[Year],1,1),2)+Table1[WeekNum]*7)</f>
        <v>44689</v>
      </c>
      <c r="F762" s="15">
        <v>2022</v>
      </c>
      <c r="G762" s="15">
        <f t="shared" si="22"/>
        <v>5</v>
      </c>
      <c r="H762" s="15">
        <v>19</v>
      </c>
      <c r="I762" s="195" t="str">
        <f>"W" &amp;Table1[[#This Row],[WeekNum]]</f>
        <v>W19</v>
      </c>
      <c r="J762" s="195" t="str">
        <f t="shared" si="23"/>
        <v>22-W19</v>
      </c>
      <c r="K762" s="11" t="s">
        <v>678</v>
      </c>
      <c r="L762" s="11"/>
      <c r="M762" s="11" t="s">
        <v>72</v>
      </c>
      <c r="N762" s="11" t="s">
        <v>428</v>
      </c>
      <c r="O762" s="266" t="s">
        <v>372</v>
      </c>
      <c r="P762" s="11" t="s">
        <v>378</v>
      </c>
      <c r="Q762" s="11" t="s">
        <v>419</v>
      </c>
      <c r="R762" s="11">
        <v>0</v>
      </c>
      <c r="S762" s="11">
        <v>62.099999999999994</v>
      </c>
      <c r="T762" s="11">
        <f>ABS(Table1[[#This Row],[Prod]]-Table1[[#This Row],[Planned]])</f>
        <v>62.099999999999994</v>
      </c>
      <c r="U762" s="213">
        <f>IF(ABS(Table1[[#This Row],[Prod]]-Table1[[#This Row],[Planned]])&gt;Table1[[#This Row],[Planned]],0,IF(Table1[[#This Row],[Planned]]=0,0,1-ABS(Table1[[#This Row],[Prod]]-Table1[[#This Row],[Planned]])/Table1[[#This Row],[Planned]]))</f>
        <v>0</v>
      </c>
      <c r="V762" s="11"/>
      <c r="W762" s="11"/>
      <c r="X762" s="27">
        <v>0</v>
      </c>
      <c r="Y762" s="11">
        <f>Table1[[#This Row],[Prod]]</f>
        <v>62.099999999999994</v>
      </c>
      <c r="Z762" s="11">
        <f>ABS(Table1[[#This Row],[Prod2]]-Table1[[#This Row],[Plan Revised]])</f>
        <v>62.099999999999994</v>
      </c>
      <c r="AA762" s="213">
        <f>IF(ABS(Table1[[#This Row],[Prod2]]-Table1[[#This Row],[Plan Revised]])&gt;Table1[[#This Row],[Plan Revised]],0,IF(Table1[[#This Row],[Plan Revised]]=0,0,1-ABS(Table1[[#This Row],[Prod2]]-Table1[[#This Row],[Plan Revised]])/Table1[[#This Row],[Plan Revised]]))</f>
        <v>0</v>
      </c>
      <c r="AB762" s="11"/>
      <c r="AC762" s="30"/>
      <c r="AD762"/>
      <c r="AF762"/>
    </row>
    <row r="763" spans="1:32">
      <c r="A763" s="15" t="str">
        <f>IF(Table1[Week]=WeekSel,"Yes","No")</f>
        <v>No</v>
      </c>
      <c r="B763" s="15" t="str">
        <f>IF((Table1[StartDate]&gt;=Date.GraphMin)*(Table1[StartDate]&lt;=Date.GraphMax)=1,"Yes","No")</f>
        <v>Yes</v>
      </c>
      <c r="C763" s="15" t="str">
        <f>IF(OR(Table1[[#This Row],[Site]]="FOOD MILLING",Table1[[#This Row],[Site]]="GODACO"), "No", "Yes")</f>
        <v>Yes</v>
      </c>
      <c r="D763" s="40">
        <f>MAX(DATE(Table1[Year],1,1),DATE(Table1[Year],1,1)-WEEKDAY(DATE(Table1[Year],1,1),2)+(Table1[WeekNum]-1)*7+1)</f>
        <v>44683</v>
      </c>
      <c r="E763" s="40">
        <f>MIN(DATE(Table1[Year]+1,1,0),DATE(Table1[Year],1,1)-WEEKDAY(DATE(Table1[Year],1,1),2)+Table1[WeekNum]*7)</f>
        <v>44689</v>
      </c>
      <c r="F763" s="15">
        <v>2022</v>
      </c>
      <c r="G763" s="15">
        <f t="shared" si="22"/>
        <v>5</v>
      </c>
      <c r="H763" s="15">
        <v>19</v>
      </c>
      <c r="I763" s="195" t="str">
        <f>"W" &amp;Table1[[#This Row],[WeekNum]]</f>
        <v>W19</v>
      </c>
      <c r="J763" s="195" t="str">
        <f t="shared" si="23"/>
        <v>22-W19</v>
      </c>
      <c r="K763" s="11" t="s">
        <v>679</v>
      </c>
      <c r="L763" s="11"/>
      <c r="M763" s="11" t="s">
        <v>72</v>
      </c>
      <c r="N763" s="11" t="s">
        <v>428</v>
      </c>
      <c r="O763" s="266" t="s">
        <v>372</v>
      </c>
      <c r="P763" s="11" t="s">
        <v>380</v>
      </c>
      <c r="Q763" s="11" t="s">
        <v>419</v>
      </c>
      <c r="R763" s="11"/>
      <c r="S763" s="11">
        <v>0</v>
      </c>
      <c r="T763" s="11">
        <f>ABS(Table1[[#This Row],[Prod]]-Table1[[#This Row],[Planned]])</f>
        <v>0</v>
      </c>
      <c r="U763" s="213">
        <f>IF(ABS(Table1[[#This Row],[Prod]]-Table1[[#This Row],[Planned]])&gt;Table1[[#This Row],[Planned]],0,IF(Table1[[#This Row],[Planned]]=0,0,1-ABS(Table1[[#This Row],[Prod]]-Table1[[#This Row],[Planned]])/Table1[[#This Row],[Planned]]))</f>
        <v>0</v>
      </c>
      <c r="V763" s="11"/>
      <c r="W763" s="11"/>
      <c r="X763" s="27"/>
      <c r="Y763" s="11">
        <f>Table1[[#This Row],[Prod]]</f>
        <v>0</v>
      </c>
      <c r="Z763" s="11">
        <f>ABS(Table1[[#This Row],[Prod2]]-Table1[[#This Row],[Plan Revised]])</f>
        <v>0</v>
      </c>
      <c r="AA763" s="213">
        <f>IF(ABS(Table1[[#This Row],[Prod2]]-Table1[[#This Row],[Plan Revised]])&gt;Table1[[#This Row],[Plan Revised]],0,IF(Table1[[#This Row],[Plan Revised]]=0,0,1-ABS(Table1[[#This Row],[Prod2]]-Table1[[#This Row],[Plan Revised]])/Table1[[#This Row],[Plan Revised]]))</f>
        <v>0</v>
      </c>
      <c r="AB763" s="11"/>
      <c r="AC763" s="30"/>
      <c r="AD763"/>
      <c r="AF763"/>
    </row>
    <row r="764" spans="1:32">
      <c r="A764" s="15" t="str">
        <f>IF(Table1[Week]=WeekSel,"Yes","No")</f>
        <v>No</v>
      </c>
      <c r="B764" s="15" t="str">
        <f>IF((Table1[StartDate]&gt;=Date.GraphMin)*(Table1[StartDate]&lt;=Date.GraphMax)=1,"Yes","No")</f>
        <v>Yes</v>
      </c>
      <c r="C764" s="15" t="str">
        <f>IF(OR(Table1[[#This Row],[Site]]="FOOD MILLING",Table1[[#This Row],[Site]]="GODACO"), "No", "Yes")</f>
        <v>Yes</v>
      </c>
      <c r="D764" s="40">
        <f>MAX(DATE(Table1[Year],1,1),DATE(Table1[Year],1,1)-WEEKDAY(DATE(Table1[Year],1,1),2)+(Table1[WeekNum]-1)*7+1)</f>
        <v>44683</v>
      </c>
      <c r="E764" s="40">
        <f>MIN(DATE(Table1[Year]+1,1,0),DATE(Table1[Year],1,1)-WEEKDAY(DATE(Table1[Year],1,1),2)+Table1[WeekNum]*7)</f>
        <v>44689</v>
      </c>
      <c r="F764" s="15">
        <v>2022</v>
      </c>
      <c r="G764" s="15">
        <f t="shared" si="22"/>
        <v>5</v>
      </c>
      <c r="H764" s="15">
        <v>19</v>
      </c>
      <c r="I764" s="195" t="str">
        <f>"W" &amp;Table1[[#This Row],[WeekNum]]</f>
        <v>W19</v>
      </c>
      <c r="J764" s="195" t="str">
        <f t="shared" si="23"/>
        <v>22-W19</v>
      </c>
      <c r="K764" s="11" t="s">
        <v>680</v>
      </c>
      <c r="L764" s="11"/>
      <c r="M764" s="11" t="s">
        <v>72</v>
      </c>
      <c r="N764" s="11" t="s">
        <v>428</v>
      </c>
      <c r="O764" s="266" t="s">
        <v>374</v>
      </c>
      <c r="P764" s="11" t="s">
        <v>376</v>
      </c>
      <c r="Q764" s="11" t="s">
        <v>419</v>
      </c>
      <c r="R764" s="11"/>
      <c r="S764" s="11">
        <v>0</v>
      </c>
      <c r="T764" s="11">
        <f>ABS(Table1[[#This Row],[Prod]]-Table1[[#This Row],[Planned]])</f>
        <v>0</v>
      </c>
      <c r="U764" s="213">
        <f>IF(ABS(Table1[[#This Row],[Prod]]-Table1[[#This Row],[Planned]])&gt;Table1[[#This Row],[Planned]],0,IF(Table1[[#This Row],[Planned]]=0,0,1-ABS(Table1[[#This Row],[Prod]]-Table1[[#This Row],[Planned]])/Table1[[#This Row],[Planned]]))</f>
        <v>0</v>
      </c>
      <c r="V764" s="11"/>
      <c r="W764" s="11"/>
      <c r="X764" s="27"/>
      <c r="Y764" s="11">
        <f>Table1[[#This Row],[Prod]]</f>
        <v>0</v>
      </c>
      <c r="Z764" s="11">
        <f>ABS(Table1[[#This Row],[Prod2]]-Table1[[#This Row],[Plan Revised]])</f>
        <v>0</v>
      </c>
      <c r="AA764" s="213">
        <f>IF(ABS(Table1[[#This Row],[Prod2]]-Table1[[#This Row],[Plan Revised]])&gt;Table1[[#This Row],[Plan Revised]],0,IF(Table1[[#This Row],[Plan Revised]]=0,0,1-ABS(Table1[[#This Row],[Prod2]]-Table1[[#This Row],[Plan Revised]])/Table1[[#This Row],[Plan Revised]]))</f>
        <v>0</v>
      </c>
      <c r="AB764" s="11"/>
      <c r="AC764" s="30"/>
      <c r="AD764"/>
      <c r="AF764"/>
    </row>
    <row r="765" spans="1:32">
      <c r="A765" s="15" t="str">
        <f>IF(Table1[Week]=WeekSel,"Yes","No")</f>
        <v>No</v>
      </c>
      <c r="B765" s="15" t="str">
        <f>IF((Table1[StartDate]&gt;=Date.GraphMin)*(Table1[StartDate]&lt;=Date.GraphMax)=1,"Yes","No")</f>
        <v>Yes</v>
      </c>
      <c r="C765" s="15" t="str">
        <f>IF(OR(Table1[[#This Row],[Site]]="FOOD MILLING",Table1[[#This Row],[Site]]="GODACO"), "No", "Yes")</f>
        <v>Yes</v>
      </c>
      <c r="D765" s="40">
        <f>MAX(DATE(Table1[Year],1,1),DATE(Table1[Year],1,1)-WEEKDAY(DATE(Table1[Year],1,1),2)+(Table1[WeekNum]-1)*7+1)</f>
        <v>44683</v>
      </c>
      <c r="E765" s="40">
        <f>MIN(DATE(Table1[Year]+1,1,0),DATE(Table1[Year],1,1)-WEEKDAY(DATE(Table1[Year],1,1),2)+Table1[WeekNum]*7)</f>
        <v>44689</v>
      </c>
      <c r="F765" s="15">
        <v>2022</v>
      </c>
      <c r="G765" s="15">
        <f t="shared" si="22"/>
        <v>5</v>
      </c>
      <c r="H765" s="15">
        <v>19</v>
      </c>
      <c r="I765" s="195" t="str">
        <f>"W" &amp;Table1[[#This Row],[WeekNum]]</f>
        <v>W19</v>
      </c>
      <c r="J765" s="195" t="str">
        <f t="shared" si="23"/>
        <v>22-W19</v>
      </c>
      <c r="K765" s="11" t="s">
        <v>681</v>
      </c>
      <c r="L765" s="11"/>
      <c r="M765" s="11" t="s">
        <v>72</v>
      </c>
      <c r="N765" s="11" t="s">
        <v>428</v>
      </c>
      <c r="O765" s="266" t="s">
        <v>372</v>
      </c>
      <c r="P765" s="11" t="s">
        <v>381</v>
      </c>
      <c r="Q765" s="11" t="s">
        <v>421</v>
      </c>
      <c r="R765" s="11">
        <v>1600</v>
      </c>
      <c r="S765" s="11">
        <v>1585.4000000000037</v>
      </c>
      <c r="T765" s="11">
        <f>ABS(Table1[[#This Row],[Prod]]-Table1[[#This Row],[Planned]])</f>
        <v>14.599999999996271</v>
      </c>
      <c r="U765" s="213">
        <f>IF(ABS(Table1[[#This Row],[Prod]]-Table1[[#This Row],[Planned]])&gt;Table1[[#This Row],[Planned]],0,IF(Table1[[#This Row],[Planned]]=0,0,1-ABS(Table1[[#This Row],[Prod]]-Table1[[#This Row],[Planned]])/Table1[[#This Row],[Planned]]))</f>
        <v>0.99087500000000228</v>
      </c>
      <c r="V765" s="11"/>
      <c r="W765" s="11"/>
      <c r="X765" s="27">
        <v>1600</v>
      </c>
      <c r="Y765" s="11">
        <f>Table1[[#This Row],[Prod]]</f>
        <v>1585.4000000000037</v>
      </c>
      <c r="Z765" s="11">
        <f>ABS(Table1[[#This Row],[Prod2]]-Table1[[#This Row],[Plan Revised]])</f>
        <v>14.599999999996271</v>
      </c>
      <c r="AA765" s="213">
        <f>IF(ABS(Table1[[#This Row],[Prod2]]-Table1[[#This Row],[Plan Revised]])&gt;Table1[[#This Row],[Plan Revised]],0,IF(Table1[[#This Row],[Plan Revised]]=0,0,1-ABS(Table1[[#This Row],[Prod2]]-Table1[[#This Row],[Plan Revised]])/Table1[[#This Row],[Plan Revised]]))</f>
        <v>0.99087500000000228</v>
      </c>
      <c r="AB765" s="11"/>
      <c r="AC765" s="30"/>
      <c r="AD765"/>
      <c r="AF765"/>
    </row>
    <row r="766" spans="1:32">
      <c r="A766" s="15" t="str">
        <f>IF(Table1[Week]=WeekSel,"Yes","No")</f>
        <v>No</v>
      </c>
      <c r="B766" s="15" t="str">
        <f>IF((Table1[StartDate]&gt;=Date.GraphMin)*(Table1[StartDate]&lt;=Date.GraphMax)=1,"Yes","No")</f>
        <v>Yes</v>
      </c>
      <c r="C766" s="15" t="str">
        <f>IF(OR(Table1[[#This Row],[Site]]="FOOD MILLING",Table1[[#This Row],[Site]]="GODACO"), "No", "Yes")</f>
        <v>Yes</v>
      </c>
      <c r="D766" s="40">
        <f>MAX(DATE(Table1[Year],1,1),DATE(Table1[Year],1,1)-WEEKDAY(DATE(Table1[Year],1,1),2)+(Table1[WeekNum]-1)*7+1)</f>
        <v>44683</v>
      </c>
      <c r="E766" s="40">
        <f>MIN(DATE(Table1[Year]+1,1,0),DATE(Table1[Year],1,1)-WEEKDAY(DATE(Table1[Year],1,1),2)+Table1[WeekNum]*7)</f>
        <v>44689</v>
      </c>
      <c r="F766" s="15">
        <v>2022</v>
      </c>
      <c r="G766" s="15">
        <f t="shared" si="22"/>
        <v>5</v>
      </c>
      <c r="H766" s="15">
        <v>19</v>
      </c>
      <c r="I766" s="195" t="str">
        <f>"W" &amp;Table1[[#This Row],[WeekNum]]</f>
        <v>W19</v>
      </c>
      <c r="J766" s="195" t="str">
        <f t="shared" si="23"/>
        <v>22-W19</v>
      </c>
      <c r="K766" s="11" t="s">
        <v>682</v>
      </c>
      <c r="L766" s="11"/>
      <c r="M766" s="11" t="s">
        <v>72</v>
      </c>
      <c r="N766" s="11" t="s">
        <v>428</v>
      </c>
      <c r="O766" s="266" t="s">
        <v>372</v>
      </c>
      <c r="P766" s="11" t="s">
        <v>381</v>
      </c>
      <c r="Q766" s="11" t="s">
        <v>421</v>
      </c>
      <c r="R766" s="11">
        <v>5500</v>
      </c>
      <c r="S766" s="11">
        <v>4475.5</v>
      </c>
      <c r="T766" s="11">
        <f>ABS(Table1[[#This Row],[Prod]]-Table1[[#This Row],[Planned]])</f>
        <v>1024.5</v>
      </c>
      <c r="U766" s="213">
        <f>IF(ABS(Table1[[#This Row],[Prod]]-Table1[[#This Row],[Planned]])&gt;Table1[[#This Row],[Planned]],0,IF(Table1[[#This Row],[Planned]]=0,0,1-ABS(Table1[[#This Row],[Prod]]-Table1[[#This Row],[Planned]])/Table1[[#This Row],[Planned]]))</f>
        <v>0.81372727272727274</v>
      </c>
      <c r="V766" s="11"/>
      <c r="W766" s="11"/>
      <c r="X766" s="27">
        <v>5500</v>
      </c>
      <c r="Y766" s="11">
        <f>Table1[[#This Row],[Prod]]</f>
        <v>4475.5</v>
      </c>
      <c r="Z766" s="11">
        <f>ABS(Table1[[#This Row],[Prod2]]-Table1[[#This Row],[Plan Revised]])</f>
        <v>1024.5</v>
      </c>
      <c r="AA766" s="213">
        <f>IF(ABS(Table1[[#This Row],[Prod2]]-Table1[[#This Row],[Plan Revised]])&gt;Table1[[#This Row],[Plan Revised]],0,IF(Table1[[#This Row],[Plan Revised]]=0,0,1-ABS(Table1[[#This Row],[Prod2]]-Table1[[#This Row],[Plan Revised]])/Table1[[#This Row],[Plan Revised]]))</f>
        <v>0.81372727272727274</v>
      </c>
      <c r="AB766" s="11"/>
      <c r="AC766" s="30"/>
      <c r="AD766"/>
      <c r="AF766"/>
    </row>
    <row r="767" spans="1:32">
      <c r="A767" s="15" t="str">
        <f>IF(Table1[Week]=WeekSel,"Yes","No")</f>
        <v>No</v>
      </c>
      <c r="B767" s="15" t="str">
        <f>IF((Table1[StartDate]&gt;=Date.GraphMin)*(Table1[StartDate]&lt;=Date.GraphMax)=1,"Yes","No")</f>
        <v>Yes</v>
      </c>
      <c r="C767" s="15" t="str">
        <f>IF(OR(Table1[[#This Row],[Site]]="FOOD MILLING",Table1[[#This Row],[Site]]="GODACO"), "No", "Yes")</f>
        <v>Yes</v>
      </c>
      <c r="D767" s="40">
        <f>MAX(DATE(Table1[Year],1,1),DATE(Table1[Year],1,1)-WEEKDAY(DATE(Table1[Year],1,1),2)+(Table1[WeekNum]-1)*7+1)</f>
        <v>44683</v>
      </c>
      <c r="E767" s="40">
        <f>MIN(DATE(Table1[Year]+1,1,0),DATE(Table1[Year],1,1)-WEEKDAY(DATE(Table1[Year],1,1),2)+Table1[WeekNum]*7)</f>
        <v>44689</v>
      </c>
      <c r="F767" s="15">
        <v>2022</v>
      </c>
      <c r="G767" s="15">
        <f t="shared" si="22"/>
        <v>5</v>
      </c>
      <c r="H767" s="15">
        <v>19</v>
      </c>
      <c r="I767" s="195" t="str">
        <f>"W" &amp;Table1[[#This Row],[WeekNum]]</f>
        <v>W19</v>
      </c>
      <c r="J767" s="195" t="str">
        <f t="shared" si="23"/>
        <v>22-W19</v>
      </c>
      <c r="K767" s="11" t="s">
        <v>683</v>
      </c>
      <c r="L767" s="11"/>
      <c r="M767" s="11" t="s">
        <v>72</v>
      </c>
      <c r="N767" s="11" t="s">
        <v>428</v>
      </c>
      <c r="O767" s="266" t="s">
        <v>372</v>
      </c>
      <c r="P767" s="11" t="s">
        <v>381</v>
      </c>
      <c r="Q767" s="11" t="s">
        <v>421</v>
      </c>
      <c r="R767" s="11"/>
      <c r="S767" s="11">
        <v>0</v>
      </c>
      <c r="T767" s="11">
        <f>ABS(Table1[[#This Row],[Prod]]-Table1[[#This Row],[Planned]])</f>
        <v>0</v>
      </c>
      <c r="U767" s="213">
        <f>IF(ABS(Table1[[#This Row],[Prod]]-Table1[[#This Row],[Planned]])&gt;Table1[[#This Row],[Planned]],0,IF(Table1[[#This Row],[Planned]]=0,0,1-ABS(Table1[[#This Row],[Prod]]-Table1[[#This Row],[Planned]])/Table1[[#This Row],[Planned]]))</f>
        <v>0</v>
      </c>
      <c r="V767" s="11"/>
      <c r="W767" s="11"/>
      <c r="X767" s="27"/>
      <c r="Y767" s="11">
        <f>Table1[[#This Row],[Prod]]</f>
        <v>0</v>
      </c>
      <c r="Z767" s="11">
        <f>ABS(Table1[[#This Row],[Prod2]]-Table1[[#This Row],[Plan Revised]])</f>
        <v>0</v>
      </c>
      <c r="AA767" s="213">
        <f>IF(ABS(Table1[[#This Row],[Prod2]]-Table1[[#This Row],[Plan Revised]])&gt;Table1[[#This Row],[Plan Revised]],0,IF(Table1[[#This Row],[Plan Revised]]=0,0,1-ABS(Table1[[#This Row],[Prod2]]-Table1[[#This Row],[Plan Revised]])/Table1[[#This Row],[Plan Revised]]))</f>
        <v>0</v>
      </c>
      <c r="AB767" s="11"/>
      <c r="AC767" s="30"/>
      <c r="AD767"/>
      <c r="AF767"/>
    </row>
    <row r="768" spans="1:32">
      <c r="A768" s="15" t="str">
        <f>IF(Table1[Week]=WeekSel,"Yes","No")</f>
        <v>No</v>
      </c>
      <c r="B768" s="15" t="str">
        <f>IF((Table1[StartDate]&gt;=Date.GraphMin)*(Table1[StartDate]&lt;=Date.GraphMax)=1,"Yes","No")</f>
        <v>Yes</v>
      </c>
      <c r="C768" s="15" t="str">
        <f>IF(OR(Table1[[#This Row],[Site]]="FOOD MILLING",Table1[[#This Row],[Site]]="GODACO"), "No", "Yes")</f>
        <v>Yes</v>
      </c>
      <c r="D768" s="40">
        <f>MAX(DATE(Table1[Year],1,1),DATE(Table1[Year],1,1)-WEEKDAY(DATE(Table1[Year],1,1),2)+(Table1[WeekNum]-1)*7+1)</f>
        <v>44683</v>
      </c>
      <c r="E768" s="40">
        <f>MIN(DATE(Table1[Year]+1,1,0),DATE(Table1[Year],1,1)-WEEKDAY(DATE(Table1[Year],1,1),2)+Table1[WeekNum]*7)</f>
        <v>44689</v>
      </c>
      <c r="F768" s="15">
        <v>2022</v>
      </c>
      <c r="G768" s="15">
        <f t="shared" si="22"/>
        <v>5</v>
      </c>
      <c r="H768" s="15">
        <v>19</v>
      </c>
      <c r="I768" s="195" t="str">
        <f>"W" &amp;Table1[[#This Row],[WeekNum]]</f>
        <v>W19</v>
      </c>
      <c r="J768" s="195" t="str">
        <f t="shared" si="23"/>
        <v>22-W19</v>
      </c>
      <c r="K768" s="11" t="s">
        <v>7</v>
      </c>
      <c r="L768" s="11"/>
      <c r="M768" s="11" t="s">
        <v>77</v>
      </c>
      <c r="N768" s="11" t="s">
        <v>428</v>
      </c>
      <c r="O768" s="266" t="s">
        <v>372</v>
      </c>
      <c r="P768" s="11" t="s">
        <v>383</v>
      </c>
      <c r="Q768" s="11" t="s">
        <v>421</v>
      </c>
      <c r="R768" s="11"/>
      <c r="S768" s="11">
        <v>1944.4</v>
      </c>
      <c r="T768" s="11">
        <f>ABS(Table1[[#This Row],[Prod]]-Table1[[#This Row],[Planned]])</f>
        <v>1944.4</v>
      </c>
      <c r="U768" s="213">
        <f>IF(ABS(Table1[[#This Row],[Prod]]-Table1[[#This Row],[Planned]])&gt;Table1[[#This Row],[Planned]],0,IF(Table1[[#This Row],[Planned]]=0,0,1-ABS(Table1[[#This Row],[Prod]]-Table1[[#This Row],[Planned]])/Table1[[#This Row],[Planned]]))</f>
        <v>0</v>
      </c>
      <c r="V768" s="11"/>
      <c r="W768" s="11"/>
      <c r="X768" s="27">
        <v>4000</v>
      </c>
      <c r="Y768" s="11">
        <f>Table1[[#This Row],[Prod]]</f>
        <v>1944.4</v>
      </c>
      <c r="Z768" s="11">
        <f>ABS(Table1[[#This Row],[Prod2]]-Table1[[#This Row],[Plan Revised]])</f>
        <v>2055.6</v>
      </c>
      <c r="AA768" s="213">
        <f>IF(ABS(Table1[[#This Row],[Prod2]]-Table1[[#This Row],[Plan Revised]])&gt;Table1[[#This Row],[Plan Revised]],0,IF(Table1[[#This Row],[Plan Revised]]=0,0,1-ABS(Table1[[#This Row],[Prod2]]-Table1[[#This Row],[Plan Revised]])/Table1[[#This Row],[Plan Revised]]))</f>
        <v>0.48609999999999998</v>
      </c>
      <c r="AB768" s="11"/>
      <c r="AC768" s="30"/>
      <c r="AD768"/>
      <c r="AF768"/>
    </row>
    <row r="769" spans="1:32">
      <c r="A769" s="15" t="str">
        <f>IF(Table1[Week]=WeekSel,"Yes","No")</f>
        <v>No</v>
      </c>
      <c r="B769" s="15" t="str">
        <f>IF((Table1[StartDate]&gt;=Date.GraphMin)*(Table1[StartDate]&lt;=Date.GraphMax)=1,"Yes","No")</f>
        <v>Yes</v>
      </c>
      <c r="C769" s="15" t="str">
        <f>IF(OR(Table1[[#This Row],[Site]]="FOOD MILLING",Table1[[#This Row],[Site]]="GODACO"), "No", "Yes")</f>
        <v>Yes</v>
      </c>
      <c r="D769" s="40">
        <f>MAX(DATE(Table1[Year],1,1),DATE(Table1[Year],1,1)-WEEKDAY(DATE(Table1[Year],1,1),2)+(Table1[WeekNum]-1)*7+1)</f>
        <v>44683</v>
      </c>
      <c r="E769" s="40">
        <f>MIN(DATE(Table1[Year]+1,1,0),DATE(Table1[Year],1,1)-WEEKDAY(DATE(Table1[Year],1,1),2)+Table1[WeekNum]*7)</f>
        <v>44689</v>
      </c>
      <c r="F769" s="15">
        <v>2022</v>
      </c>
      <c r="G769" s="15">
        <f t="shared" si="22"/>
        <v>5</v>
      </c>
      <c r="H769" s="15">
        <v>19</v>
      </c>
      <c r="I769" s="195" t="str">
        <f>"W" &amp;Table1[[#This Row],[WeekNum]]</f>
        <v>W19</v>
      </c>
      <c r="J769" s="195" t="str">
        <f t="shared" si="23"/>
        <v>22-W19</v>
      </c>
      <c r="K769" s="11" t="s">
        <v>31</v>
      </c>
      <c r="L769" s="11"/>
      <c r="M769" s="11" t="s">
        <v>77</v>
      </c>
      <c r="N769" s="11" t="s">
        <v>428</v>
      </c>
      <c r="O769" s="266" t="s">
        <v>374</v>
      </c>
      <c r="P769" s="11" t="s">
        <v>382</v>
      </c>
      <c r="Q769" s="11" t="s">
        <v>421</v>
      </c>
      <c r="R769" s="11">
        <v>105000</v>
      </c>
      <c r="S769" s="11">
        <v>104182.39999999999</v>
      </c>
      <c r="T769" s="11">
        <f>ABS(Table1[[#This Row],[Prod]]-Table1[[#This Row],[Planned]])</f>
        <v>817.60000000000582</v>
      </c>
      <c r="U769" s="213">
        <f>IF(ABS(Table1[[#This Row],[Prod]]-Table1[[#This Row],[Planned]])&gt;Table1[[#This Row],[Planned]],0,IF(Table1[[#This Row],[Planned]]=0,0,1-ABS(Table1[[#This Row],[Prod]]-Table1[[#This Row],[Planned]])/Table1[[#This Row],[Planned]]))</f>
        <v>0.99221333333333328</v>
      </c>
      <c r="V769" s="11"/>
      <c r="W769" s="11"/>
      <c r="X769" s="27">
        <v>108500</v>
      </c>
      <c r="Y769" s="11">
        <f>Table1[[#This Row],[Prod]]</f>
        <v>104182.39999999999</v>
      </c>
      <c r="Z769" s="11">
        <f>ABS(Table1[[#This Row],[Prod2]]-Table1[[#This Row],[Plan Revised]])</f>
        <v>4317.6000000000058</v>
      </c>
      <c r="AA769" s="213">
        <f>IF(ABS(Table1[[#This Row],[Prod2]]-Table1[[#This Row],[Plan Revised]])&gt;Table1[[#This Row],[Plan Revised]],0,IF(Table1[[#This Row],[Plan Revised]]=0,0,1-ABS(Table1[[#This Row],[Prod2]]-Table1[[#This Row],[Plan Revised]])/Table1[[#This Row],[Plan Revised]]))</f>
        <v>0.96020645161290319</v>
      </c>
      <c r="AB769" s="11"/>
      <c r="AC769" s="30"/>
      <c r="AD769"/>
      <c r="AF769"/>
    </row>
    <row r="770" spans="1:32">
      <c r="A770" s="15" t="str">
        <f>IF(Table1[Week]=WeekSel,"Yes","No")</f>
        <v>No</v>
      </c>
      <c r="B770" s="15" t="str">
        <f>IF((Table1[StartDate]&gt;=Date.GraphMin)*(Table1[StartDate]&lt;=Date.GraphMax)=1,"Yes","No")</f>
        <v>Yes</v>
      </c>
      <c r="C770" s="15" t="str">
        <f>IF(OR(Table1[[#This Row],[Site]]="FOOD MILLING",Table1[[#This Row],[Site]]="GODACO"), "No", "Yes")</f>
        <v>Yes</v>
      </c>
      <c r="D770" s="40">
        <f>MAX(DATE(Table1[Year],1,1),DATE(Table1[Year],1,1)-WEEKDAY(DATE(Table1[Year],1,1),2)+(Table1[WeekNum]-1)*7+1)</f>
        <v>44683</v>
      </c>
      <c r="E770" s="40">
        <f>MIN(DATE(Table1[Year]+1,1,0),DATE(Table1[Year],1,1)-WEEKDAY(DATE(Table1[Year],1,1),2)+Table1[WeekNum]*7)</f>
        <v>44689</v>
      </c>
      <c r="F770" s="15">
        <v>2022</v>
      </c>
      <c r="G770" s="15">
        <f t="shared" ref="G770:G833" si="24">MONTH(DATE(F770,1,H770*7-2)-WEEKDAY(DATE(H770,1,2)))</f>
        <v>5</v>
      </c>
      <c r="H770" s="15">
        <v>19</v>
      </c>
      <c r="I770" s="195" t="str">
        <f>"W" &amp;Table1[[#This Row],[WeekNum]]</f>
        <v>W19</v>
      </c>
      <c r="J770" s="195" t="str">
        <f t="shared" ref="J770:J833" si="25">RIGHT(F770,2)&amp;"-"&amp;TEXT(H770,"W00")</f>
        <v>22-W19</v>
      </c>
      <c r="K770" s="11" t="s">
        <v>9</v>
      </c>
      <c r="L770" s="11"/>
      <c r="M770" s="11" t="s">
        <v>77</v>
      </c>
      <c r="N770" s="11" t="s">
        <v>428</v>
      </c>
      <c r="O770" s="266" t="s">
        <v>372</v>
      </c>
      <c r="P770" s="11" t="s">
        <v>383</v>
      </c>
      <c r="Q770" s="11" t="s">
        <v>421</v>
      </c>
      <c r="R770" s="11">
        <v>20000</v>
      </c>
      <c r="S770" s="11">
        <v>0</v>
      </c>
      <c r="T770" s="11">
        <f>ABS(Table1[[#This Row],[Prod]]-Table1[[#This Row],[Planned]])</f>
        <v>20000</v>
      </c>
      <c r="U770" s="213">
        <f>IF(ABS(Table1[[#This Row],[Prod]]-Table1[[#This Row],[Planned]])&gt;Table1[[#This Row],[Planned]],0,IF(Table1[[#This Row],[Planned]]=0,0,1-ABS(Table1[[#This Row],[Prod]]-Table1[[#This Row],[Planned]])/Table1[[#This Row],[Planned]]))</f>
        <v>0</v>
      </c>
      <c r="V770" s="11"/>
      <c r="W770" s="11"/>
      <c r="X770" s="27">
        <v>0</v>
      </c>
      <c r="Y770" s="11">
        <f>Table1[[#This Row],[Prod]]</f>
        <v>0</v>
      </c>
      <c r="Z770" s="11">
        <f>ABS(Table1[[#This Row],[Prod2]]-Table1[[#This Row],[Plan Revised]])</f>
        <v>0</v>
      </c>
      <c r="AA770" s="213">
        <f>IF(ABS(Table1[[#This Row],[Prod2]]-Table1[[#This Row],[Plan Revised]])&gt;Table1[[#This Row],[Plan Revised]],0,IF(Table1[[#This Row],[Plan Revised]]=0,0,1-ABS(Table1[[#This Row],[Prod2]]-Table1[[#This Row],[Plan Revised]])/Table1[[#This Row],[Plan Revised]]))</f>
        <v>0</v>
      </c>
      <c r="AB770" s="11"/>
      <c r="AC770" s="30"/>
      <c r="AD770"/>
      <c r="AF770"/>
    </row>
    <row r="771" spans="1:32">
      <c r="A771" s="15" t="str">
        <f>IF(Table1[Week]=WeekSel,"Yes","No")</f>
        <v>No</v>
      </c>
      <c r="B771" s="15" t="str">
        <f>IF((Table1[StartDate]&gt;=Date.GraphMin)*(Table1[StartDate]&lt;=Date.GraphMax)=1,"Yes","No")</f>
        <v>Yes</v>
      </c>
      <c r="C771" s="15" t="str">
        <f>IF(OR(Table1[[#This Row],[Site]]="FOOD MILLING",Table1[[#This Row],[Site]]="GODACO"), "No", "Yes")</f>
        <v>Yes</v>
      </c>
      <c r="D771" s="40">
        <f>MAX(DATE(Table1[Year],1,1),DATE(Table1[Year],1,1)-WEEKDAY(DATE(Table1[Year],1,1),2)+(Table1[WeekNum]-1)*7+1)</f>
        <v>44683</v>
      </c>
      <c r="E771" s="40">
        <f>MIN(DATE(Table1[Year]+1,1,0),DATE(Table1[Year],1,1)-WEEKDAY(DATE(Table1[Year],1,1),2)+Table1[WeekNum]*7)</f>
        <v>44689</v>
      </c>
      <c r="F771" s="15">
        <v>2022</v>
      </c>
      <c r="G771" s="15">
        <f t="shared" si="24"/>
        <v>5</v>
      </c>
      <c r="H771" s="15">
        <v>19</v>
      </c>
      <c r="I771" s="195" t="str">
        <f>"W" &amp;Table1[[#This Row],[WeekNum]]</f>
        <v>W19</v>
      </c>
      <c r="J771" s="195" t="str">
        <f t="shared" si="25"/>
        <v>22-W19</v>
      </c>
      <c r="K771" s="11" t="s">
        <v>531</v>
      </c>
      <c r="L771" s="11"/>
      <c r="M771" s="11" t="s">
        <v>72</v>
      </c>
      <c r="N771" s="266" t="s">
        <v>368</v>
      </c>
      <c r="O771" s="266" t="s">
        <v>384</v>
      </c>
      <c r="P771" s="11" t="s">
        <v>385</v>
      </c>
      <c r="Q771" s="11" t="s">
        <v>422</v>
      </c>
      <c r="R771" s="11">
        <v>850</v>
      </c>
      <c r="S771" s="11">
        <v>302.05</v>
      </c>
      <c r="T771" s="11">
        <f>ABS(Table1[[#This Row],[Prod]]-Table1[[#This Row],[Planned]])</f>
        <v>547.95000000000005</v>
      </c>
      <c r="U771" s="213">
        <f>IF(ABS(Table1[[#This Row],[Prod]]-Table1[[#This Row],[Planned]])&gt;Table1[[#This Row],[Planned]],0,IF(Table1[[#This Row],[Planned]]=0,0,1-ABS(Table1[[#This Row],[Prod]]-Table1[[#This Row],[Planned]])/Table1[[#This Row],[Planned]]))</f>
        <v>0.35535294117647054</v>
      </c>
      <c r="V771" s="11"/>
      <c r="W771" s="11"/>
      <c r="X771" s="27">
        <v>850</v>
      </c>
      <c r="Y771" s="11">
        <f>Table1[[#This Row],[Prod]]</f>
        <v>302.05</v>
      </c>
      <c r="Z771" s="11">
        <f>ABS(Table1[[#This Row],[Prod2]]-Table1[[#This Row],[Plan Revised]])</f>
        <v>547.95000000000005</v>
      </c>
      <c r="AA771" s="213">
        <f>IF(ABS(Table1[[#This Row],[Prod2]]-Table1[[#This Row],[Plan Revised]])&gt;Table1[[#This Row],[Plan Revised]],0,IF(Table1[[#This Row],[Plan Revised]]=0,0,1-ABS(Table1[[#This Row],[Prod2]]-Table1[[#This Row],[Plan Revised]])/Table1[[#This Row],[Plan Revised]]))</f>
        <v>0.35535294117647054</v>
      </c>
      <c r="AB771" s="11"/>
      <c r="AC771" s="30"/>
      <c r="AD771"/>
      <c r="AF771"/>
    </row>
    <row r="772" spans="1:32">
      <c r="A772" s="15" t="str">
        <f>IF(Table1[Week]=WeekSel,"Yes","No")</f>
        <v>No</v>
      </c>
      <c r="B772" s="15" t="str">
        <f>IF((Table1[StartDate]&gt;=Date.GraphMin)*(Table1[StartDate]&lt;=Date.GraphMax)=1,"Yes","No")</f>
        <v>Yes</v>
      </c>
      <c r="C772" s="15" t="str">
        <f>IF(OR(Table1[[#This Row],[Site]]="FOOD MILLING",Table1[[#This Row],[Site]]="GODACO"), "No", "Yes")</f>
        <v>Yes</v>
      </c>
      <c r="D772" s="40">
        <f>MAX(DATE(Table1[Year],1,1),DATE(Table1[Year],1,1)-WEEKDAY(DATE(Table1[Year],1,1),2)+(Table1[WeekNum]-1)*7+1)</f>
        <v>44683</v>
      </c>
      <c r="E772" s="40">
        <f>MIN(DATE(Table1[Year]+1,1,0),DATE(Table1[Year],1,1)-WEEKDAY(DATE(Table1[Year],1,1),2)+Table1[WeekNum]*7)</f>
        <v>44689</v>
      </c>
      <c r="F772" s="15">
        <v>2022</v>
      </c>
      <c r="G772" s="15">
        <f t="shared" si="24"/>
        <v>5</v>
      </c>
      <c r="H772" s="15">
        <v>19</v>
      </c>
      <c r="I772" s="195" t="str">
        <f>"W" &amp;Table1[[#This Row],[WeekNum]]</f>
        <v>W19</v>
      </c>
      <c r="J772" s="195" t="str">
        <f t="shared" si="25"/>
        <v>22-W19</v>
      </c>
      <c r="K772" s="11" t="s">
        <v>532</v>
      </c>
      <c r="L772" s="11"/>
      <c r="M772" s="11" t="s">
        <v>72</v>
      </c>
      <c r="N772" s="266" t="s">
        <v>368</v>
      </c>
      <c r="O772" s="266" t="s">
        <v>384</v>
      </c>
      <c r="P772" s="11" t="s">
        <v>385</v>
      </c>
      <c r="Q772" s="11" t="s">
        <v>422</v>
      </c>
      <c r="R772" s="11">
        <v>880</v>
      </c>
      <c r="S772" s="11">
        <v>215</v>
      </c>
      <c r="T772" s="11">
        <f>ABS(Table1[[#This Row],[Prod]]-Table1[[#This Row],[Planned]])</f>
        <v>665</v>
      </c>
      <c r="U772" s="213">
        <f>IF(ABS(Table1[[#This Row],[Prod]]-Table1[[#This Row],[Planned]])&gt;Table1[[#This Row],[Planned]],0,IF(Table1[[#This Row],[Planned]]=0,0,1-ABS(Table1[[#This Row],[Prod]]-Table1[[#This Row],[Planned]])/Table1[[#This Row],[Planned]]))</f>
        <v>0.24431818181818177</v>
      </c>
      <c r="V772" s="11"/>
      <c r="W772" s="11"/>
      <c r="X772" s="27">
        <v>880</v>
      </c>
      <c r="Y772" s="11">
        <f>Table1[[#This Row],[Prod]]</f>
        <v>215</v>
      </c>
      <c r="Z772" s="11">
        <f>ABS(Table1[[#This Row],[Prod2]]-Table1[[#This Row],[Plan Revised]])</f>
        <v>665</v>
      </c>
      <c r="AA772" s="213">
        <f>IF(ABS(Table1[[#This Row],[Prod2]]-Table1[[#This Row],[Plan Revised]])&gt;Table1[[#This Row],[Plan Revised]],0,IF(Table1[[#This Row],[Plan Revised]]=0,0,1-ABS(Table1[[#This Row],[Prod2]]-Table1[[#This Row],[Plan Revised]])/Table1[[#This Row],[Plan Revised]]))</f>
        <v>0.24431818181818177</v>
      </c>
      <c r="AB772" s="11"/>
      <c r="AC772" s="30"/>
      <c r="AD772"/>
      <c r="AF772"/>
    </row>
    <row r="773" spans="1:32">
      <c r="A773" s="15" t="str">
        <f>IF(Table1[Week]=WeekSel,"Yes","No")</f>
        <v>No</v>
      </c>
      <c r="B773" s="15" t="str">
        <f>IF((Table1[StartDate]&gt;=Date.GraphMin)*(Table1[StartDate]&lt;=Date.GraphMax)=1,"Yes","No")</f>
        <v>Yes</v>
      </c>
      <c r="C773" s="15" t="str">
        <f>IF(OR(Table1[[#This Row],[Site]]="FOOD MILLING",Table1[[#This Row],[Site]]="GODACO"), "No", "Yes")</f>
        <v>Yes</v>
      </c>
      <c r="D773" s="40">
        <f>MAX(DATE(Table1[Year],1,1),DATE(Table1[Year],1,1)-WEEKDAY(DATE(Table1[Year],1,1),2)+(Table1[WeekNum]-1)*7+1)</f>
        <v>44683</v>
      </c>
      <c r="E773" s="40">
        <f>MIN(DATE(Table1[Year]+1,1,0),DATE(Table1[Year],1,1)-WEEKDAY(DATE(Table1[Year],1,1),2)+Table1[WeekNum]*7)</f>
        <v>44689</v>
      </c>
      <c r="F773" s="15">
        <v>2022</v>
      </c>
      <c r="G773" s="15">
        <f t="shared" si="24"/>
        <v>5</v>
      </c>
      <c r="H773" s="15">
        <v>19</v>
      </c>
      <c r="I773" s="195" t="str">
        <f>"W" &amp;Table1[[#This Row],[WeekNum]]</f>
        <v>W19</v>
      </c>
      <c r="J773" s="195" t="str">
        <f t="shared" si="25"/>
        <v>22-W19</v>
      </c>
      <c r="K773" s="11" t="s">
        <v>533</v>
      </c>
      <c r="L773" s="11"/>
      <c r="M773" s="11" t="s">
        <v>72</v>
      </c>
      <c r="N773" s="266" t="s">
        <v>368</v>
      </c>
      <c r="O773" s="266" t="s">
        <v>384</v>
      </c>
      <c r="P773" s="11" t="s">
        <v>385</v>
      </c>
      <c r="Q773" s="11" t="s">
        <v>422</v>
      </c>
      <c r="R773" s="11">
        <v>842</v>
      </c>
      <c r="S773" s="11">
        <v>186.34</v>
      </c>
      <c r="T773" s="11">
        <f>ABS(Table1[[#This Row],[Prod]]-Table1[[#This Row],[Planned]])</f>
        <v>655.66</v>
      </c>
      <c r="U773" s="213">
        <f>IF(ABS(Table1[[#This Row],[Prod]]-Table1[[#This Row],[Planned]])&gt;Table1[[#This Row],[Planned]],0,IF(Table1[[#This Row],[Planned]]=0,0,1-ABS(Table1[[#This Row],[Prod]]-Table1[[#This Row],[Planned]])/Table1[[#This Row],[Planned]]))</f>
        <v>0.22130641330166279</v>
      </c>
      <c r="V773" s="11"/>
      <c r="W773" s="11"/>
      <c r="X773" s="27">
        <v>842</v>
      </c>
      <c r="Y773" s="11">
        <f>Table1[[#This Row],[Prod]]</f>
        <v>186.34</v>
      </c>
      <c r="Z773" s="11">
        <f>ABS(Table1[[#This Row],[Prod2]]-Table1[[#This Row],[Plan Revised]])</f>
        <v>655.66</v>
      </c>
      <c r="AA773" s="213">
        <f>IF(ABS(Table1[[#This Row],[Prod2]]-Table1[[#This Row],[Plan Revised]])&gt;Table1[[#This Row],[Plan Revised]],0,IF(Table1[[#This Row],[Plan Revised]]=0,0,1-ABS(Table1[[#This Row],[Prod2]]-Table1[[#This Row],[Plan Revised]])/Table1[[#This Row],[Plan Revised]]))</f>
        <v>0.22130641330166279</v>
      </c>
      <c r="AB773" s="11"/>
      <c r="AC773" s="30"/>
      <c r="AD773"/>
      <c r="AF773"/>
    </row>
    <row r="774" spans="1:32">
      <c r="A774" s="15" t="str">
        <f>IF(Table1[Week]=WeekSel,"Yes","No")</f>
        <v>No</v>
      </c>
      <c r="B774" s="15" t="str">
        <f>IF((Table1[StartDate]&gt;=Date.GraphMin)*(Table1[StartDate]&lt;=Date.GraphMax)=1,"Yes","No")</f>
        <v>Yes</v>
      </c>
      <c r="C774" s="15" t="str">
        <f>IF(OR(Table1[[#This Row],[Site]]="FOOD MILLING",Table1[[#This Row],[Site]]="GODACO"), "No", "Yes")</f>
        <v>Yes</v>
      </c>
      <c r="D774" s="40">
        <f>MAX(DATE(Table1[Year],1,1),DATE(Table1[Year],1,1)-WEEKDAY(DATE(Table1[Year],1,1),2)+(Table1[WeekNum]-1)*7+1)</f>
        <v>44683</v>
      </c>
      <c r="E774" s="40">
        <f>MIN(DATE(Table1[Year]+1,1,0),DATE(Table1[Year],1,1)-WEEKDAY(DATE(Table1[Year],1,1),2)+Table1[WeekNum]*7)</f>
        <v>44689</v>
      </c>
      <c r="F774" s="15">
        <v>2022</v>
      </c>
      <c r="G774" s="15">
        <f t="shared" si="24"/>
        <v>5</v>
      </c>
      <c r="H774" s="15">
        <v>19</v>
      </c>
      <c r="I774" s="195" t="str">
        <f>"W" &amp;Table1[[#This Row],[WeekNum]]</f>
        <v>W19</v>
      </c>
      <c r="J774" s="195" t="str">
        <f t="shared" si="25"/>
        <v>22-W19</v>
      </c>
      <c r="K774" s="11" t="s">
        <v>534</v>
      </c>
      <c r="L774" s="11"/>
      <c r="M774" s="11" t="s">
        <v>72</v>
      </c>
      <c r="N774" s="266" t="s">
        <v>368</v>
      </c>
      <c r="O774" s="266" t="s">
        <v>384</v>
      </c>
      <c r="P774" s="11" t="s">
        <v>385</v>
      </c>
      <c r="Q774" s="11" t="s">
        <v>422</v>
      </c>
      <c r="R774" s="11">
        <v>435</v>
      </c>
      <c r="S774" s="11">
        <v>104.25</v>
      </c>
      <c r="T774" s="11">
        <f>ABS(Table1[[#This Row],[Prod]]-Table1[[#This Row],[Planned]])</f>
        <v>330.75</v>
      </c>
      <c r="U774" s="213">
        <f>IF(ABS(Table1[[#This Row],[Prod]]-Table1[[#This Row],[Planned]])&gt;Table1[[#This Row],[Planned]],0,IF(Table1[[#This Row],[Planned]]=0,0,1-ABS(Table1[[#This Row],[Prod]]-Table1[[#This Row],[Planned]])/Table1[[#This Row],[Planned]]))</f>
        <v>0.23965517241379308</v>
      </c>
      <c r="V774" s="11"/>
      <c r="W774" s="11"/>
      <c r="X774" s="27">
        <v>435</v>
      </c>
      <c r="Y774" s="11">
        <f>Table1[[#This Row],[Prod]]</f>
        <v>104.25</v>
      </c>
      <c r="Z774" s="11">
        <f>ABS(Table1[[#This Row],[Prod2]]-Table1[[#This Row],[Plan Revised]])</f>
        <v>330.75</v>
      </c>
      <c r="AA774" s="213">
        <f>IF(ABS(Table1[[#This Row],[Prod2]]-Table1[[#This Row],[Plan Revised]])&gt;Table1[[#This Row],[Plan Revised]],0,IF(Table1[[#This Row],[Plan Revised]]=0,0,1-ABS(Table1[[#This Row],[Prod2]]-Table1[[#This Row],[Plan Revised]])/Table1[[#This Row],[Plan Revised]]))</f>
        <v>0.23965517241379308</v>
      </c>
      <c r="AB774" s="11"/>
      <c r="AC774" s="30"/>
      <c r="AD774"/>
      <c r="AF774"/>
    </row>
    <row r="775" spans="1:32">
      <c r="A775" s="15" t="str">
        <f>IF(Table1[Week]=WeekSel,"Yes","No")</f>
        <v>No</v>
      </c>
      <c r="B775" s="15" t="str">
        <f>IF((Table1[StartDate]&gt;=Date.GraphMin)*(Table1[StartDate]&lt;=Date.GraphMax)=1,"Yes","No")</f>
        <v>Yes</v>
      </c>
      <c r="C775" s="15" t="str">
        <f>IF(OR(Table1[[#This Row],[Site]]="FOOD MILLING",Table1[[#This Row],[Site]]="GODACO"), "No", "Yes")</f>
        <v>Yes</v>
      </c>
      <c r="D775" s="40">
        <f>MAX(DATE(Table1[Year],1,1),DATE(Table1[Year],1,1)-WEEKDAY(DATE(Table1[Year],1,1),2)+(Table1[WeekNum]-1)*7+1)</f>
        <v>44683</v>
      </c>
      <c r="E775" s="40">
        <f>MIN(DATE(Table1[Year]+1,1,0),DATE(Table1[Year],1,1)-WEEKDAY(DATE(Table1[Year],1,1),2)+Table1[WeekNum]*7)</f>
        <v>44689</v>
      </c>
      <c r="F775" s="15">
        <v>2022</v>
      </c>
      <c r="G775" s="15">
        <f t="shared" si="24"/>
        <v>5</v>
      </c>
      <c r="H775" s="15">
        <v>19</v>
      </c>
      <c r="I775" s="195" t="str">
        <f>"W" &amp;Table1[[#This Row],[WeekNum]]</f>
        <v>W19</v>
      </c>
      <c r="J775" s="195" t="str">
        <f t="shared" si="25"/>
        <v>22-W19</v>
      </c>
      <c r="K775" s="11" t="s">
        <v>486</v>
      </c>
      <c r="L775" s="11"/>
      <c r="M775" s="11" t="s">
        <v>72</v>
      </c>
      <c r="N775" s="266" t="s">
        <v>368</v>
      </c>
      <c r="O775" s="266" t="s">
        <v>386</v>
      </c>
      <c r="P775" s="11" t="s">
        <v>387</v>
      </c>
      <c r="Q775" s="11" t="s">
        <v>419</v>
      </c>
      <c r="R775" s="11">
        <v>2700</v>
      </c>
      <c r="S775" s="11">
        <v>2700</v>
      </c>
      <c r="T775" s="11">
        <f>ABS(Table1[[#This Row],[Prod]]-Table1[[#This Row],[Planned]])</f>
        <v>0</v>
      </c>
      <c r="U775" s="213">
        <f>IF(ABS(Table1[[#This Row],[Prod]]-Table1[[#This Row],[Planned]])&gt;Table1[[#This Row],[Planned]],0,IF(Table1[[#This Row],[Planned]]=0,0,1-ABS(Table1[[#This Row],[Prod]]-Table1[[#This Row],[Planned]])/Table1[[#This Row],[Planned]]))</f>
        <v>1</v>
      </c>
      <c r="V775" s="11"/>
      <c r="W775" s="11"/>
      <c r="X775" s="27">
        <v>2700</v>
      </c>
      <c r="Y775" s="11">
        <f>Table1[[#This Row],[Prod]]</f>
        <v>2700</v>
      </c>
      <c r="Z775" s="11">
        <f>ABS(Table1[[#This Row],[Prod2]]-Table1[[#This Row],[Plan Revised]])</f>
        <v>0</v>
      </c>
      <c r="AA775" s="213">
        <f>IF(ABS(Table1[[#This Row],[Prod2]]-Table1[[#This Row],[Plan Revised]])&gt;Table1[[#This Row],[Plan Revised]],0,IF(Table1[[#This Row],[Plan Revised]]=0,0,1-ABS(Table1[[#This Row],[Prod2]]-Table1[[#This Row],[Plan Revised]])/Table1[[#This Row],[Plan Revised]]))</f>
        <v>1</v>
      </c>
      <c r="AB775" s="11"/>
      <c r="AC775" s="30"/>
      <c r="AD775"/>
      <c r="AF775"/>
    </row>
    <row r="776" spans="1:32">
      <c r="A776" s="15" t="str">
        <f>IF(Table1[Week]=WeekSel,"Yes","No")</f>
        <v>No</v>
      </c>
      <c r="B776" s="15" t="str">
        <f>IF((Table1[StartDate]&gt;=Date.GraphMin)*(Table1[StartDate]&lt;=Date.GraphMax)=1,"Yes","No")</f>
        <v>Yes</v>
      </c>
      <c r="C776" s="15" t="str">
        <f>IF(OR(Table1[[#This Row],[Site]]="FOOD MILLING",Table1[[#This Row],[Site]]="GODACO"), "No", "Yes")</f>
        <v>Yes</v>
      </c>
      <c r="D776" s="40">
        <f>MAX(DATE(Table1[Year],1,1),DATE(Table1[Year],1,1)-WEEKDAY(DATE(Table1[Year],1,1),2)+(Table1[WeekNum]-1)*7+1)</f>
        <v>44683</v>
      </c>
      <c r="E776" s="40">
        <f>MIN(DATE(Table1[Year]+1,1,0),DATE(Table1[Year],1,1)-WEEKDAY(DATE(Table1[Year],1,1),2)+Table1[WeekNum]*7)</f>
        <v>44689</v>
      </c>
      <c r="F776" s="15">
        <v>2022</v>
      </c>
      <c r="G776" s="15">
        <f t="shared" si="24"/>
        <v>5</v>
      </c>
      <c r="H776" s="15">
        <v>19</v>
      </c>
      <c r="I776" s="195" t="str">
        <f>"W" &amp;Table1[[#This Row],[WeekNum]]</f>
        <v>W19</v>
      </c>
      <c r="J776" s="195" t="str">
        <f t="shared" si="25"/>
        <v>22-W19</v>
      </c>
      <c r="K776" s="11" t="s">
        <v>475</v>
      </c>
      <c r="L776" s="11"/>
      <c r="M776" s="11" t="s">
        <v>72</v>
      </c>
      <c r="N776" s="266" t="s">
        <v>368</v>
      </c>
      <c r="O776" s="266" t="s">
        <v>386</v>
      </c>
      <c r="P776" s="11" t="s">
        <v>387</v>
      </c>
      <c r="Q776" s="11" t="s">
        <v>419</v>
      </c>
      <c r="R776" s="11">
        <v>600</v>
      </c>
      <c r="S776" s="11">
        <v>372.8</v>
      </c>
      <c r="T776" s="11">
        <f>ABS(Table1[[#This Row],[Prod]]-Table1[[#This Row],[Planned]])</f>
        <v>227.2</v>
      </c>
      <c r="U776" s="213">
        <f>IF(ABS(Table1[[#This Row],[Prod]]-Table1[[#This Row],[Planned]])&gt;Table1[[#This Row],[Planned]],0,IF(Table1[[#This Row],[Planned]]=0,0,1-ABS(Table1[[#This Row],[Prod]]-Table1[[#This Row],[Planned]])/Table1[[#This Row],[Planned]]))</f>
        <v>0.62133333333333329</v>
      </c>
      <c r="V776" s="11"/>
      <c r="W776" s="11"/>
      <c r="X776" s="27">
        <v>500</v>
      </c>
      <c r="Y776" s="11">
        <f>Table1[[#This Row],[Prod]]</f>
        <v>372.8</v>
      </c>
      <c r="Z776" s="11">
        <f>ABS(Table1[[#This Row],[Prod2]]-Table1[[#This Row],[Plan Revised]])</f>
        <v>127.19999999999999</v>
      </c>
      <c r="AA776" s="213">
        <f>IF(ABS(Table1[[#This Row],[Prod2]]-Table1[[#This Row],[Plan Revised]])&gt;Table1[[#This Row],[Plan Revised]],0,IF(Table1[[#This Row],[Plan Revised]]=0,0,1-ABS(Table1[[#This Row],[Prod2]]-Table1[[#This Row],[Plan Revised]])/Table1[[#This Row],[Plan Revised]]))</f>
        <v>0.74560000000000004</v>
      </c>
      <c r="AB776" s="11"/>
      <c r="AC776" s="30"/>
      <c r="AD776"/>
      <c r="AF776"/>
    </row>
    <row r="777" spans="1:32">
      <c r="A777" s="15" t="str">
        <f>IF(Table1[Week]=WeekSel,"Yes","No")</f>
        <v>No</v>
      </c>
      <c r="B777" s="15" t="str">
        <f>IF((Table1[StartDate]&gt;=Date.GraphMin)*(Table1[StartDate]&lt;=Date.GraphMax)=1,"Yes","No")</f>
        <v>Yes</v>
      </c>
      <c r="C777" s="15" t="str">
        <f>IF(OR(Table1[[#This Row],[Site]]="FOOD MILLING",Table1[[#This Row],[Site]]="GODACO"), "No", "Yes")</f>
        <v>Yes</v>
      </c>
      <c r="D777" s="40">
        <f>MAX(DATE(Table1[Year],1,1),DATE(Table1[Year],1,1)-WEEKDAY(DATE(Table1[Year],1,1),2)+(Table1[WeekNum]-1)*7+1)</f>
        <v>44683</v>
      </c>
      <c r="E777" s="40">
        <f>MIN(DATE(Table1[Year]+1,1,0),DATE(Table1[Year],1,1)-WEEKDAY(DATE(Table1[Year],1,1),2)+Table1[WeekNum]*7)</f>
        <v>44689</v>
      </c>
      <c r="F777" s="15">
        <v>2022</v>
      </c>
      <c r="G777" s="15">
        <f t="shared" si="24"/>
        <v>5</v>
      </c>
      <c r="H777" s="15">
        <v>19</v>
      </c>
      <c r="I777" s="195" t="str">
        <f>"W" &amp;Table1[[#This Row],[WeekNum]]</f>
        <v>W19</v>
      </c>
      <c r="J777" s="195" t="str">
        <f t="shared" si="25"/>
        <v>22-W19</v>
      </c>
      <c r="K777" s="11" t="s">
        <v>497</v>
      </c>
      <c r="L777" s="11"/>
      <c r="M777" s="11" t="s">
        <v>77</v>
      </c>
      <c r="N777" s="266" t="s">
        <v>368</v>
      </c>
      <c r="O777" s="266" t="s">
        <v>386</v>
      </c>
      <c r="P777" s="11" t="s">
        <v>387</v>
      </c>
      <c r="Q777" s="11" t="s">
        <v>419</v>
      </c>
      <c r="R777" s="11">
        <v>2200</v>
      </c>
      <c r="S777" s="11">
        <v>2200</v>
      </c>
      <c r="T777" s="11">
        <f>ABS(Table1[[#This Row],[Prod]]-Table1[[#This Row],[Planned]])</f>
        <v>0</v>
      </c>
      <c r="U777" s="213">
        <f>IF(ABS(Table1[[#This Row],[Prod]]-Table1[[#This Row],[Planned]])&gt;Table1[[#This Row],[Planned]],0,IF(Table1[[#This Row],[Planned]]=0,0,1-ABS(Table1[[#This Row],[Prod]]-Table1[[#This Row],[Planned]])/Table1[[#This Row],[Planned]]))</f>
        <v>1</v>
      </c>
      <c r="V777" s="11"/>
      <c r="W777" s="11"/>
      <c r="X777" s="27">
        <v>2200</v>
      </c>
      <c r="Y777" s="11">
        <f>Table1[[#This Row],[Prod]]</f>
        <v>2200</v>
      </c>
      <c r="Z777" s="11">
        <f>ABS(Table1[[#This Row],[Prod2]]-Table1[[#This Row],[Plan Revised]])</f>
        <v>0</v>
      </c>
      <c r="AA777" s="213">
        <f>IF(ABS(Table1[[#This Row],[Prod2]]-Table1[[#This Row],[Plan Revised]])&gt;Table1[[#This Row],[Plan Revised]],0,IF(Table1[[#This Row],[Plan Revised]]=0,0,1-ABS(Table1[[#This Row],[Prod2]]-Table1[[#This Row],[Plan Revised]])/Table1[[#This Row],[Plan Revised]]))</f>
        <v>1</v>
      </c>
      <c r="AB777" s="11"/>
      <c r="AC777" s="30"/>
      <c r="AD777"/>
      <c r="AF777"/>
    </row>
    <row r="778" spans="1:32">
      <c r="A778" s="15" t="str">
        <f>IF(Table1[Week]=WeekSel,"Yes","No")</f>
        <v>No</v>
      </c>
      <c r="B778" s="15" t="str">
        <f>IF((Table1[StartDate]&gt;=Date.GraphMin)*(Table1[StartDate]&lt;=Date.GraphMax)=1,"Yes","No")</f>
        <v>Yes</v>
      </c>
      <c r="C778" s="15" t="str">
        <f>IF(OR(Table1[[#This Row],[Site]]="FOOD MILLING",Table1[[#This Row],[Site]]="GODACO"), "No", "Yes")</f>
        <v>Yes</v>
      </c>
      <c r="D778" s="40">
        <f>MAX(DATE(Table1[Year],1,1),DATE(Table1[Year],1,1)-WEEKDAY(DATE(Table1[Year],1,1),2)+(Table1[WeekNum]-1)*7+1)</f>
        <v>44683</v>
      </c>
      <c r="E778" s="40">
        <f>MIN(DATE(Table1[Year]+1,1,0),DATE(Table1[Year],1,1)-WEEKDAY(DATE(Table1[Year],1,1),2)+Table1[WeekNum]*7)</f>
        <v>44689</v>
      </c>
      <c r="F778" s="15">
        <v>2022</v>
      </c>
      <c r="G778" s="15">
        <f t="shared" si="24"/>
        <v>5</v>
      </c>
      <c r="H778" s="15">
        <v>19</v>
      </c>
      <c r="I778" s="195" t="str">
        <f>"W" &amp;Table1[[#This Row],[WeekNum]]</f>
        <v>W19</v>
      </c>
      <c r="J778" s="195" t="str">
        <f t="shared" si="25"/>
        <v>22-W19</v>
      </c>
      <c r="K778" s="11" t="s">
        <v>491</v>
      </c>
      <c r="L778" s="11"/>
      <c r="M778" s="11" t="s">
        <v>72</v>
      </c>
      <c r="N778" s="266" t="s">
        <v>368</v>
      </c>
      <c r="O778" s="266" t="s">
        <v>386</v>
      </c>
      <c r="P778" s="11" t="s">
        <v>387</v>
      </c>
      <c r="Q778" s="11" t="s">
        <v>419</v>
      </c>
      <c r="R778" s="11">
        <v>10700</v>
      </c>
      <c r="S778" s="11">
        <v>11900</v>
      </c>
      <c r="T778" s="11">
        <f>ABS(Table1[[#This Row],[Prod]]-Table1[[#This Row],[Planned]])</f>
        <v>1200</v>
      </c>
      <c r="U778" s="213">
        <f>IF(ABS(Table1[[#This Row],[Prod]]-Table1[[#This Row],[Planned]])&gt;Table1[[#This Row],[Planned]],0,IF(Table1[[#This Row],[Planned]]=0,0,1-ABS(Table1[[#This Row],[Prod]]-Table1[[#This Row],[Planned]])/Table1[[#This Row],[Planned]]))</f>
        <v>0.88785046728971961</v>
      </c>
      <c r="V778" s="11"/>
      <c r="W778" s="11"/>
      <c r="X778" s="27">
        <v>11900</v>
      </c>
      <c r="Y778" s="11">
        <f>Table1[[#This Row],[Prod]]</f>
        <v>11900</v>
      </c>
      <c r="Z778" s="11">
        <f>ABS(Table1[[#This Row],[Prod2]]-Table1[[#This Row],[Plan Revised]])</f>
        <v>0</v>
      </c>
      <c r="AA778" s="213">
        <f>IF(ABS(Table1[[#This Row],[Prod2]]-Table1[[#This Row],[Plan Revised]])&gt;Table1[[#This Row],[Plan Revised]],0,IF(Table1[[#This Row],[Plan Revised]]=0,0,1-ABS(Table1[[#This Row],[Prod2]]-Table1[[#This Row],[Plan Revised]])/Table1[[#This Row],[Plan Revised]]))</f>
        <v>1</v>
      </c>
      <c r="AB778" s="11"/>
      <c r="AC778" s="30"/>
      <c r="AD778"/>
      <c r="AF778"/>
    </row>
    <row r="779" spans="1:32">
      <c r="A779" s="15" t="str">
        <f>IF(Table1[Week]=WeekSel,"Yes","No")</f>
        <v>No</v>
      </c>
      <c r="B779" s="15" t="str">
        <f>IF((Table1[StartDate]&gt;=Date.GraphMin)*(Table1[StartDate]&lt;=Date.GraphMax)=1,"Yes","No")</f>
        <v>Yes</v>
      </c>
      <c r="C779" s="15" t="str">
        <f>IF(OR(Table1[[#This Row],[Site]]="FOOD MILLING",Table1[[#This Row],[Site]]="GODACO"), "No", "Yes")</f>
        <v>Yes</v>
      </c>
      <c r="D779" s="40">
        <f>MAX(DATE(Table1[Year],1,1),DATE(Table1[Year],1,1)-WEEKDAY(DATE(Table1[Year],1,1),2)+(Table1[WeekNum]-1)*7+1)</f>
        <v>44683</v>
      </c>
      <c r="E779" s="40">
        <f>MIN(DATE(Table1[Year]+1,1,0),DATE(Table1[Year],1,1)-WEEKDAY(DATE(Table1[Year],1,1),2)+Table1[WeekNum]*7)</f>
        <v>44689</v>
      </c>
      <c r="F779" s="15">
        <v>2022</v>
      </c>
      <c r="G779" s="15">
        <f t="shared" si="24"/>
        <v>5</v>
      </c>
      <c r="H779" s="15">
        <v>19</v>
      </c>
      <c r="I779" s="195" t="str">
        <f>"W" &amp;Table1[[#This Row],[WeekNum]]</f>
        <v>W19</v>
      </c>
      <c r="J779" s="195" t="str">
        <f t="shared" si="25"/>
        <v>22-W19</v>
      </c>
      <c r="K779" s="11" t="s">
        <v>492</v>
      </c>
      <c r="L779" s="11"/>
      <c r="M779" s="11" t="s">
        <v>72</v>
      </c>
      <c r="N779" s="266" t="s">
        <v>368</v>
      </c>
      <c r="O779" s="266" t="s">
        <v>386</v>
      </c>
      <c r="P779" s="11" t="s">
        <v>387</v>
      </c>
      <c r="Q779" s="11" t="s">
        <v>419</v>
      </c>
      <c r="R779" s="11">
        <v>0</v>
      </c>
      <c r="S779" s="11">
        <v>450</v>
      </c>
      <c r="T779" s="11">
        <f>ABS(Table1[[#This Row],[Prod]]-Table1[[#This Row],[Planned]])</f>
        <v>450</v>
      </c>
      <c r="U779" s="213">
        <f>IF(ABS(Table1[[#This Row],[Prod]]-Table1[[#This Row],[Planned]])&gt;Table1[[#This Row],[Planned]],0,IF(Table1[[#This Row],[Planned]]=0,0,1-ABS(Table1[[#This Row],[Prod]]-Table1[[#This Row],[Planned]])/Table1[[#This Row],[Planned]]))</f>
        <v>0</v>
      </c>
      <c r="V779" s="11"/>
      <c r="W779" s="11"/>
      <c r="X779" s="27">
        <v>450</v>
      </c>
      <c r="Y779" s="11">
        <f>Table1[[#This Row],[Prod]]</f>
        <v>450</v>
      </c>
      <c r="Z779" s="11">
        <f>ABS(Table1[[#This Row],[Prod2]]-Table1[[#This Row],[Plan Revised]])</f>
        <v>0</v>
      </c>
      <c r="AA779" s="213">
        <f>IF(ABS(Table1[[#This Row],[Prod2]]-Table1[[#This Row],[Plan Revised]])&gt;Table1[[#This Row],[Plan Revised]],0,IF(Table1[[#This Row],[Plan Revised]]=0,0,1-ABS(Table1[[#This Row],[Prod2]]-Table1[[#This Row],[Plan Revised]])/Table1[[#This Row],[Plan Revised]]))</f>
        <v>1</v>
      </c>
      <c r="AB779" s="11"/>
      <c r="AC779" s="30"/>
      <c r="AD779"/>
      <c r="AF779"/>
    </row>
    <row r="780" spans="1:32">
      <c r="A780" s="15" t="str">
        <f>IF(Table1[Week]=WeekSel,"Yes","No")</f>
        <v>No</v>
      </c>
      <c r="B780" s="15" t="str">
        <f>IF((Table1[StartDate]&gt;=Date.GraphMin)*(Table1[StartDate]&lt;=Date.GraphMax)=1,"Yes","No")</f>
        <v>Yes</v>
      </c>
      <c r="C780" s="15" t="str">
        <f>IF(OR(Table1[[#This Row],[Site]]="FOOD MILLING",Table1[[#This Row],[Site]]="GODACO"), "No", "Yes")</f>
        <v>Yes</v>
      </c>
      <c r="D780" s="40">
        <f>MAX(DATE(Table1[Year],1,1),DATE(Table1[Year],1,1)-WEEKDAY(DATE(Table1[Year],1,1),2)+(Table1[WeekNum]-1)*7+1)</f>
        <v>44683</v>
      </c>
      <c r="E780" s="40">
        <f>MIN(DATE(Table1[Year]+1,1,0),DATE(Table1[Year],1,1)-WEEKDAY(DATE(Table1[Year],1,1),2)+Table1[WeekNum]*7)</f>
        <v>44689</v>
      </c>
      <c r="F780" s="15">
        <v>2022</v>
      </c>
      <c r="G780" s="15">
        <f t="shared" si="24"/>
        <v>5</v>
      </c>
      <c r="H780" s="15">
        <v>19</v>
      </c>
      <c r="I780" s="195" t="str">
        <f>"W" &amp;Table1[[#This Row],[WeekNum]]</f>
        <v>W19</v>
      </c>
      <c r="J780" s="195" t="str">
        <f t="shared" si="25"/>
        <v>22-W19</v>
      </c>
      <c r="K780" s="11" t="s">
        <v>480</v>
      </c>
      <c r="L780" s="11"/>
      <c r="M780" s="11" t="s">
        <v>72</v>
      </c>
      <c r="N780" s="266" t="s">
        <v>368</v>
      </c>
      <c r="O780" s="266" t="s">
        <v>386</v>
      </c>
      <c r="P780" s="11" t="s">
        <v>387</v>
      </c>
      <c r="Q780" s="11" t="s">
        <v>419</v>
      </c>
      <c r="R780" s="11">
        <v>9700</v>
      </c>
      <c r="S780" s="11">
        <v>8716.6</v>
      </c>
      <c r="T780" s="11">
        <f>ABS(Table1[[#This Row],[Prod]]-Table1[[#This Row],[Planned]])</f>
        <v>983.39999999999964</v>
      </c>
      <c r="U780" s="213">
        <f>IF(ABS(Table1[[#This Row],[Prod]]-Table1[[#This Row],[Planned]])&gt;Table1[[#This Row],[Planned]],0,IF(Table1[[#This Row],[Planned]]=0,0,1-ABS(Table1[[#This Row],[Prod]]-Table1[[#This Row],[Planned]])/Table1[[#This Row],[Planned]]))</f>
        <v>0.89861855670103097</v>
      </c>
      <c r="V780" s="11"/>
      <c r="W780" s="11"/>
      <c r="X780" s="27">
        <v>10500</v>
      </c>
      <c r="Y780" s="11">
        <f>Table1[[#This Row],[Prod]]</f>
        <v>8716.6</v>
      </c>
      <c r="Z780" s="11">
        <f>ABS(Table1[[#This Row],[Prod2]]-Table1[[#This Row],[Plan Revised]])</f>
        <v>1783.3999999999996</v>
      </c>
      <c r="AA780" s="213">
        <f>IF(ABS(Table1[[#This Row],[Prod2]]-Table1[[#This Row],[Plan Revised]])&gt;Table1[[#This Row],[Plan Revised]],0,IF(Table1[[#This Row],[Plan Revised]]=0,0,1-ABS(Table1[[#This Row],[Prod2]]-Table1[[#This Row],[Plan Revised]])/Table1[[#This Row],[Plan Revised]]))</f>
        <v>0.83015238095238097</v>
      </c>
      <c r="AB780" s="11"/>
      <c r="AC780" s="30"/>
      <c r="AD780"/>
      <c r="AF780"/>
    </row>
    <row r="781" spans="1:32">
      <c r="A781" s="15" t="str">
        <f>IF(Table1[Week]=WeekSel,"Yes","No")</f>
        <v>No</v>
      </c>
      <c r="B781" s="15" t="str">
        <f>IF((Table1[StartDate]&gt;=Date.GraphMin)*(Table1[StartDate]&lt;=Date.GraphMax)=1,"Yes","No")</f>
        <v>Yes</v>
      </c>
      <c r="C781" s="15" t="str">
        <f>IF(OR(Table1[[#This Row],[Site]]="FOOD MILLING",Table1[[#This Row],[Site]]="GODACO"), "No", "Yes")</f>
        <v>Yes</v>
      </c>
      <c r="D781" s="40">
        <f>MAX(DATE(Table1[Year],1,1),DATE(Table1[Year],1,1)-WEEKDAY(DATE(Table1[Year],1,1),2)+(Table1[WeekNum]-1)*7+1)</f>
        <v>44683</v>
      </c>
      <c r="E781" s="40">
        <f>MIN(DATE(Table1[Year]+1,1,0),DATE(Table1[Year],1,1)-WEEKDAY(DATE(Table1[Year],1,1),2)+Table1[WeekNum]*7)</f>
        <v>44689</v>
      </c>
      <c r="F781" s="15">
        <v>2022</v>
      </c>
      <c r="G781" s="15">
        <f t="shared" si="24"/>
        <v>5</v>
      </c>
      <c r="H781" s="15">
        <v>19</v>
      </c>
      <c r="I781" s="195" t="str">
        <f>"W" &amp;Table1[[#This Row],[WeekNum]]</f>
        <v>W19</v>
      </c>
      <c r="J781" s="195" t="str">
        <f t="shared" si="25"/>
        <v>22-W19</v>
      </c>
      <c r="K781" s="11" t="s">
        <v>483</v>
      </c>
      <c r="L781" s="11"/>
      <c r="M781" s="11" t="s">
        <v>72</v>
      </c>
      <c r="N781" s="266" t="s">
        <v>368</v>
      </c>
      <c r="O781" s="266" t="s">
        <v>386</v>
      </c>
      <c r="P781" s="11" t="s">
        <v>387</v>
      </c>
      <c r="Q781" s="11" t="s">
        <v>419</v>
      </c>
      <c r="R781" s="11">
        <v>17980</v>
      </c>
      <c r="S781" s="11">
        <v>14225</v>
      </c>
      <c r="T781" s="11">
        <f>ABS(Table1[[#This Row],[Prod]]-Table1[[#This Row],[Planned]])</f>
        <v>3755</v>
      </c>
      <c r="U781" s="213">
        <f>IF(ABS(Table1[[#This Row],[Prod]]-Table1[[#This Row],[Planned]])&gt;Table1[[#This Row],[Planned]],0,IF(Table1[[#This Row],[Planned]]=0,0,1-ABS(Table1[[#This Row],[Prod]]-Table1[[#This Row],[Planned]])/Table1[[#This Row],[Planned]]))</f>
        <v>0.79115684093437155</v>
      </c>
      <c r="V781" s="11"/>
      <c r="W781" s="11"/>
      <c r="X781" s="27">
        <v>11930</v>
      </c>
      <c r="Y781" s="11">
        <f>Table1[[#This Row],[Prod]]</f>
        <v>14225</v>
      </c>
      <c r="Z781" s="11">
        <f>ABS(Table1[[#This Row],[Prod2]]-Table1[[#This Row],[Plan Revised]])</f>
        <v>2295</v>
      </c>
      <c r="AA781" s="213">
        <f>IF(ABS(Table1[[#This Row],[Prod2]]-Table1[[#This Row],[Plan Revised]])&gt;Table1[[#This Row],[Plan Revised]],0,IF(Table1[[#This Row],[Plan Revised]]=0,0,1-ABS(Table1[[#This Row],[Prod2]]-Table1[[#This Row],[Plan Revised]])/Table1[[#This Row],[Plan Revised]]))</f>
        <v>0.80762782900251473</v>
      </c>
      <c r="AB781" s="11"/>
      <c r="AC781" s="30"/>
      <c r="AD781"/>
      <c r="AF781"/>
    </row>
    <row r="782" spans="1:32">
      <c r="A782" s="15" t="str">
        <f>IF(Table1[Week]=WeekSel,"Yes","No")</f>
        <v>No</v>
      </c>
      <c r="B782" s="15" t="str">
        <f>IF((Table1[StartDate]&gt;=Date.GraphMin)*(Table1[StartDate]&lt;=Date.GraphMax)=1,"Yes","No")</f>
        <v>Yes</v>
      </c>
      <c r="C782" s="15" t="str">
        <f>IF(OR(Table1[[#This Row],[Site]]="FOOD MILLING",Table1[[#This Row],[Site]]="GODACO"), "No", "Yes")</f>
        <v>Yes</v>
      </c>
      <c r="D782" s="40">
        <f>MAX(DATE(Table1[Year],1,1),DATE(Table1[Year],1,1)-WEEKDAY(DATE(Table1[Year],1,1),2)+(Table1[WeekNum]-1)*7+1)</f>
        <v>44683</v>
      </c>
      <c r="E782" s="40">
        <f>MIN(DATE(Table1[Year]+1,1,0),DATE(Table1[Year],1,1)-WEEKDAY(DATE(Table1[Year],1,1),2)+Table1[WeekNum]*7)</f>
        <v>44689</v>
      </c>
      <c r="F782" s="15">
        <v>2022</v>
      </c>
      <c r="G782" s="15">
        <f t="shared" si="24"/>
        <v>5</v>
      </c>
      <c r="H782" s="15">
        <v>19</v>
      </c>
      <c r="I782" s="195" t="str">
        <f>"W" &amp;Table1[[#This Row],[WeekNum]]</f>
        <v>W19</v>
      </c>
      <c r="J782" s="195" t="str">
        <f t="shared" si="25"/>
        <v>22-W19</v>
      </c>
      <c r="K782" s="11" t="s">
        <v>478</v>
      </c>
      <c r="L782" s="11"/>
      <c r="M782" s="11" t="s">
        <v>72</v>
      </c>
      <c r="N782" s="266" t="s">
        <v>368</v>
      </c>
      <c r="O782" s="266" t="s">
        <v>386</v>
      </c>
      <c r="P782" s="11" t="s">
        <v>387</v>
      </c>
      <c r="Q782" s="11" t="s">
        <v>419</v>
      </c>
      <c r="R782" s="11">
        <v>600</v>
      </c>
      <c r="S782" s="11">
        <v>720</v>
      </c>
      <c r="T782" s="11">
        <f>ABS(Table1[[#This Row],[Prod]]-Table1[[#This Row],[Planned]])</f>
        <v>120</v>
      </c>
      <c r="U782" s="213">
        <f>IF(ABS(Table1[[#This Row],[Prod]]-Table1[[#This Row],[Planned]])&gt;Table1[[#This Row],[Planned]],0,IF(Table1[[#This Row],[Planned]]=0,0,1-ABS(Table1[[#This Row],[Prod]]-Table1[[#This Row],[Planned]])/Table1[[#This Row],[Planned]]))</f>
        <v>0.8</v>
      </c>
      <c r="V782" s="11"/>
      <c r="W782" s="11"/>
      <c r="X782" s="27">
        <v>720</v>
      </c>
      <c r="Y782" s="11">
        <f>Table1[[#This Row],[Prod]]</f>
        <v>720</v>
      </c>
      <c r="Z782" s="11">
        <f>ABS(Table1[[#This Row],[Prod2]]-Table1[[#This Row],[Plan Revised]])</f>
        <v>0</v>
      </c>
      <c r="AA782" s="213">
        <f>IF(ABS(Table1[[#This Row],[Prod2]]-Table1[[#This Row],[Plan Revised]])&gt;Table1[[#This Row],[Plan Revised]],0,IF(Table1[[#This Row],[Plan Revised]]=0,0,1-ABS(Table1[[#This Row],[Prod2]]-Table1[[#This Row],[Plan Revised]])/Table1[[#This Row],[Plan Revised]]))</f>
        <v>1</v>
      </c>
      <c r="AB782" s="11"/>
      <c r="AC782" s="30"/>
      <c r="AD782"/>
      <c r="AF782"/>
    </row>
    <row r="783" spans="1:32">
      <c r="A783" s="15" t="str">
        <f>IF(Table1[Week]=WeekSel,"Yes","No")</f>
        <v>No</v>
      </c>
      <c r="B783" s="15" t="str">
        <f>IF((Table1[StartDate]&gt;=Date.GraphMin)*(Table1[StartDate]&lt;=Date.GraphMax)=1,"Yes","No")</f>
        <v>Yes</v>
      </c>
      <c r="C783" s="15" t="str">
        <f>IF(OR(Table1[[#This Row],[Site]]="FOOD MILLING",Table1[[#This Row],[Site]]="GODACO"), "No", "Yes")</f>
        <v>Yes</v>
      </c>
      <c r="D783" s="40">
        <f>MAX(DATE(Table1[Year],1,1),DATE(Table1[Year],1,1)-WEEKDAY(DATE(Table1[Year],1,1),2)+(Table1[WeekNum]-1)*7+1)</f>
        <v>44683</v>
      </c>
      <c r="E783" s="40">
        <f>MIN(DATE(Table1[Year]+1,1,0),DATE(Table1[Year],1,1)-WEEKDAY(DATE(Table1[Year],1,1),2)+Table1[WeekNum]*7)</f>
        <v>44689</v>
      </c>
      <c r="F783" s="15">
        <v>2022</v>
      </c>
      <c r="G783" s="15">
        <f t="shared" si="24"/>
        <v>5</v>
      </c>
      <c r="H783" s="15">
        <v>19</v>
      </c>
      <c r="I783" s="195" t="str">
        <f>"W" &amp;Table1[[#This Row],[WeekNum]]</f>
        <v>W19</v>
      </c>
      <c r="J783" s="195" t="str">
        <f t="shared" si="25"/>
        <v>22-W19</v>
      </c>
      <c r="K783" s="11" t="s">
        <v>479</v>
      </c>
      <c r="L783" s="11"/>
      <c r="M783" s="11" t="s">
        <v>72</v>
      </c>
      <c r="N783" s="266" t="s">
        <v>368</v>
      </c>
      <c r="O783" s="266" t="s">
        <v>386</v>
      </c>
      <c r="P783" s="11" t="s">
        <v>387</v>
      </c>
      <c r="Q783" s="11" t="s">
        <v>419</v>
      </c>
      <c r="R783" s="11">
        <v>6800</v>
      </c>
      <c r="S783" s="11">
        <v>5895</v>
      </c>
      <c r="T783" s="11">
        <f>ABS(Table1[[#This Row],[Prod]]-Table1[[#This Row],[Planned]])</f>
        <v>905</v>
      </c>
      <c r="U783" s="213">
        <f>IF(ABS(Table1[[#This Row],[Prod]]-Table1[[#This Row],[Planned]])&gt;Table1[[#This Row],[Planned]],0,IF(Table1[[#This Row],[Planned]]=0,0,1-ABS(Table1[[#This Row],[Prod]]-Table1[[#This Row],[Planned]])/Table1[[#This Row],[Planned]]))</f>
        <v>0.86691176470588238</v>
      </c>
      <c r="V783" s="11"/>
      <c r="W783" s="11"/>
      <c r="X783" s="27">
        <v>6100</v>
      </c>
      <c r="Y783" s="11">
        <f>Table1[[#This Row],[Prod]]</f>
        <v>5895</v>
      </c>
      <c r="Z783" s="11">
        <f>ABS(Table1[[#This Row],[Prod2]]-Table1[[#This Row],[Plan Revised]])</f>
        <v>205</v>
      </c>
      <c r="AA783" s="213">
        <f>IF(ABS(Table1[[#This Row],[Prod2]]-Table1[[#This Row],[Plan Revised]])&gt;Table1[[#This Row],[Plan Revised]],0,IF(Table1[[#This Row],[Plan Revised]]=0,0,1-ABS(Table1[[#This Row],[Prod2]]-Table1[[#This Row],[Plan Revised]])/Table1[[#This Row],[Plan Revised]]))</f>
        <v>0.96639344262295079</v>
      </c>
      <c r="AB783" s="11"/>
      <c r="AC783" s="30"/>
      <c r="AD783"/>
      <c r="AF783"/>
    </row>
    <row r="784" spans="1:32">
      <c r="A784" s="15" t="str">
        <f>IF(Table1[Week]=WeekSel,"Yes","No")</f>
        <v>No</v>
      </c>
      <c r="B784" s="15" t="str">
        <f>IF((Table1[StartDate]&gt;=Date.GraphMin)*(Table1[StartDate]&lt;=Date.GraphMax)=1,"Yes","No")</f>
        <v>Yes</v>
      </c>
      <c r="C784" s="15" t="str">
        <f>IF(OR(Table1[[#This Row],[Site]]="FOOD MILLING",Table1[[#This Row],[Site]]="GODACO"), "No", "Yes")</f>
        <v>Yes</v>
      </c>
      <c r="D784" s="40">
        <f>MAX(DATE(Table1[Year],1,1),DATE(Table1[Year],1,1)-WEEKDAY(DATE(Table1[Year],1,1),2)+(Table1[WeekNum]-1)*7+1)</f>
        <v>44683</v>
      </c>
      <c r="E784" s="40">
        <f>MIN(DATE(Table1[Year]+1,1,0),DATE(Table1[Year],1,1)-WEEKDAY(DATE(Table1[Year],1,1),2)+Table1[WeekNum]*7)</f>
        <v>44689</v>
      </c>
      <c r="F784" s="15">
        <v>2022</v>
      </c>
      <c r="G784" s="15">
        <f t="shared" si="24"/>
        <v>5</v>
      </c>
      <c r="H784" s="15">
        <v>19</v>
      </c>
      <c r="I784" s="195" t="str">
        <f>"W" &amp;Table1[[#This Row],[WeekNum]]</f>
        <v>W19</v>
      </c>
      <c r="J784" s="195" t="str">
        <f t="shared" si="25"/>
        <v>22-W19</v>
      </c>
      <c r="K784" s="11" t="s">
        <v>485</v>
      </c>
      <c r="L784" s="11"/>
      <c r="M784" s="11" t="s">
        <v>77</v>
      </c>
      <c r="N784" s="266" t="s">
        <v>368</v>
      </c>
      <c r="O784" s="266" t="s">
        <v>386</v>
      </c>
      <c r="P784" s="11" t="s">
        <v>387</v>
      </c>
      <c r="Q784" s="11" t="s">
        <v>419</v>
      </c>
      <c r="R784" s="11">
        <v>6000</v>
      </c>
      <c r="S784" s="11">
        <v>6645</v>
      </c>
      <c r="T784" s="11">
        <f>ABS(Table1[[#This Row],[Prod]]-Table1[[#This Row],[Planned]])</f>
        <v>645</v>
      </c>
      <c r="U784" s="213">
        <f>IF(ABS(Table1[[#This Row],[Prod]]-Table1[[#This Row],[Planned]])&gt;Table1[[#This Row],[Planned]],0,IF(Table1[[#This Row],[Planned]]=0,0,1-ABS(Table1[[#This Row],[Prod]]-Table1[[#This Row],[Planned]])/Table1[[#This Row],[Planned]]))</f>
        <v>0.89249999999999996</v>
      </c>
      <c r="V784" s="11"/>
      <c r="W784" s="11"/>
      <c r="X784" s="27">
        <v>6500</v>
      </c>
      <c r="Y784" s="11">
        <f>Table1[[#This Row],[Prod]]</f>
        <v>6645</v>
      </c>
      <c r="Z784" s="11">
        <f>ABS(Table1[[#This Row],[Prod2]]-Table1[[#This Row],[Plan Revised]])</f>
        <v>145</v>
      </c>
      <c r="AA784" s="213">
        <f>IF(ABS(Table1[[#This Row],[Prod2]]-Table1[[#This Row],[Plan Revised]])&gt;Table1[[#This Row],[Plan Revised]],0,IF(Table1[[#This Row],[Plan Revised]]=0,0,1-ABS(Table1[[#This Row],[Prod2]]-Table1[[#This Row],[Plan Revised]])/Table1[[#This Row],[Plan Revised]]))</f>
        <v>0.97769230769230764</v>
      </c>
      <c r="AB784" s="11"/>
      <c r="AC784" s="30"/>
      <c r="AD784"/>
      <c r="AF784"/>
    </row>
    <row r="785" spans="1:32">
      <c r="A785" s="15" t="str">
        <f>IF(Table1[Week]=WeekSel,"Yes","No")</f>
        <v>No</v>
      </c>
      <c r="B785" s="15" t="str">
        <f>IF((Table1[StartDate]&gt;=Date.GraphMin)*(Table1[StartDate]&lt;=Date.GraphMax)=1,"Yes","No")</f>
        <v>Yes</v>
      </c>
      <c r="C785" s="15" t="str">
        <f>IF(OR(Table1[[#This Row],[Site]]="FOOD MILLING",Table1[[#This Row],[Site]]="GODACO"), "No", "Yes")</f>
        <v>Yes</v>
      </c>
      <c r="D785" s="40">
        <f>MAX(DATE(Table1[Year],1,1),DATE(Table1[Year],1,1)-WEEKDAY(DATE(Table1[Year],1,1),2)+(Table1[WeekNum]-1)*7+1)</f>
        <v>44683</v>
      </c>
      <c r="E785" s="40">
        <f>MIN(DATE(Table1[Year]+1,1,0),DATE(Table1[Year],1,1)-WEEKDAY(DATE(Table1[Year],1,1),2)+Table1[WeekNum]*7)</f>
        <v>44689</v>
      </c>
      <c r="F785" s="15">
        <v>2022</v>
      </c>
      <c r="G785" s="15">
        <f t="shared" si="24"/>
        <v>5</v>
      </c>
      <c r="H785" s="15">
        <v>19</v>
      </c>
      <c r="I785" s="195" t="str">
        <f>"W" &amp;Table1[[#This Row],[WeekNum]]</f>
        <v>W19</v>
      </c>
      <c r="J785" s="195" t="str">
        <f t="shared" si="25"/>
        <v>22-W19</v>
      </c>
      <c r="K785" s="11" t="s">
        <v>481</v>
      </c>
      <c r="L785" s="11"/>
      <c r="M785" s="11" t="s">
        <v>72</v>
      </c>
      <c r="N785" s="266" t="s">
        <v>368</v>
      </c>
      <c r="O785" s="266" t="s">
        <v>386</v>
      </c>
      <c r="P785" s="11" t="s">
        <v>387</v>
      </c>
      <c r="Q785" s="11" t="s">
        <v>419</v>
      </c>
      <c r="R785" s="11">
        <v>800</v>
      </c>
      <c r="S785" s="11">
        <v>667.2</v>
      </c>
      <c r="T785" s="11">
        <f>ABS(Table1[[#This Row],[Prod]]-Table1[[#This Row],[Planned]])</f>
        <v>132.79999999999995</v>
      </c>
      <c r="U785" s="213">
        <f>IF(ABS(Table1[[#This Row],[Prod]]-Table1[[#This Row],[Planned]])&gt;Table1[[#This Row],[Planned]],0,IF(Table1[[#This Row],[Planned]]=0,0,1-ABS(Table1[[#This Row],[Prod]]-Table1[[#This Row],[Planned]])/Table1[[#This Row],[Planned]]))</f>
        <v>0.83400000000000007</v>
      </c>
      <c r="V785" s="11"/>
      <c r="W785" s="11"/>
      <c r="X785" s="27">
        <v>500</v>
      </c>
      <c r="Y785" s="11">
        <f>Table1[[#This Row],[Prod]]</f>
        <v>667.2</v>
      </c>
      <c r="Z785" s="11">
        <f>ABS(Table1[[#This Row],[Prod2]]-Table1[[#This Row],[Plan Revised]])</f>
        <v>167.20000000000005</v>
      </c>
      <c r="AA785" s="213">
        <f>IF(ABS(Table1[[#This Row],[Prod2]]-Table1[[#This Row],[Plan Revised]])&gt;Table1[[#This Row],[Plan Revised]],0,IF(Table1[[#This Row],[Plan Revised]]=0,0,1-ABS(Table1[[#This Row],[Prod2]]-Table1[[#This Row],[Plan Revised]])/Table1[[#This Row],[Plan Revised]]))</f>
        <v>0.66559999999999997</v>
      </c>
      <c r="AB785" s="11"/>
      <c r="AC785" s="30"/>
      <c r="AD785"/>
      <c r="AF785"/>
    </row>
    <row r="786" spans="1:32">
      <c r="A786" s="15" t="str">
        <f>IF(Table1[Week]=WeekSel,"Yes","No")</f>
        <v>No</v>
      </c>
      <c r="B786" s="15" t="str">
        <f>IF((Table1[StartDate]&gt;=Date.GraphMin)*(Table1[StartDate]&lt;=Date.GraphMax)=1,"Yes","No")</f>
        <v>Yes</v>
      </c>
      <c r="C786" s="15" t="str">
        <f>IF(OR(Table1[[#This Row],[Site]]="FOOD MILLING",Table1[[#This Row],[Site]]="GODACO"), "No", "Yes")</f>
        <v>Yes</v>
      </c>
      <c r="D786" s="40">
        <f>MAX(DATE(Table1[Year],1,1),DATE(Table1[Year],1,1)-WEEKDAY(DATE(Table1[Year],1,1),2)+(Table1[WeekNum]-1)*7+1)</f>
        <v>44683</v>
      </c>
      <c r="E786" s="40">
        <f>MIN(DATE(Table1[Year]+1,1,0),DATE(Table1[Year],1,1)-WEEKDAY(DATE(Table1[Year],1,1),2)+Table1[WeekNum]*7)</f>
        <v>44689</v>
      </c>
      <c r="F786" s="15">
        <v>2022</v>
      </c>
      <c r="G786" s="15">
        <f t="shared" si="24"/>
        <v>5</v>
      </c>
      <c r="H786" s="15">
        <v>19</v>
      </c>
      <c r="I786" s="195" t="str">
        <f>"W" &amp;Table1[[#This Row],[WeekNum]]</f>
        <v>W19</v>
      </c>
      <c r="J786" s="195" t="str">
        <f t="shared" si="25"/>
        <v>22-W19</v>
      </c>
      <c r="K786" s="11" t="s">
        <v>484</v>
      </c>
      <c r="L786" s="11"/>
      <c r="M786" s="11" t="s">
        <v>72</v>
      </c>
      <c r="N786" s="266" t="s">
        <v>368</v>
      </c>
      <c r="O786" s="266" t="s">
        <v>386</v>
      </c>
      <c r="P786" s="11" t="s">
        <v>387</v>
      </c>
      <c r="Q786" s="11" t="s">
        <v>419</v>
      </c>
      <c r="R786" s="11">
        <v>2500</v>
      </c>
      <c r="S786" s="11">
        <v>2651.5</v>
      </c>
      <c r="T786" s="11">
        <f>ABS(Table1[[#This Row],[Prod]]-Table1[[#This Row],[Planned]])</f>
        <v>151.5</v>
      </c>
      <c r="U786" s="213">
        <f>IF(ABS(Table1[[#This Row],[Prod]]-Table1[[#This Row],[Planned]])&gt;Table1[[#This Row],[Planned]],0,IF(Table1[[#This Row],[Planned]]=0,0,1-ABS(Table1[[#This Row],[Prod]]-Table1[[#This Row],[Planned]])/Table1[[#This Row],[Planned]]))</f>
        <v>0.93940000000000001</v>
      </c>
      <c r="V786" s="11"/>
      <c r="W786" s="11"/>
      <c r="X786" s="27">
        <v>2500</v>
      </c>
      <c r="Y786" s="11">
        <f>Table1[[#This Row],[Prod]]</f>
        <v>2651.5</v>
      </c>
      <c r="Z786" s="11">
        <f>ABS(Table1[[#This Row],[Prod2]]-Table1[[#This Row],[Plan Revised]])</f>
        <v>151.5</v>
      </c>
      <c r="AA786" s="213">
        <f>IF(ABS(Table1[[#This Row],[Prod2]]-Table1[[#This Row],[Plan Revised]])&gt;Table1[[#This Row],[Plan Revised]],0,IF(Table1[[#This Row],[Plan Revised]]=0,0,1-ABS(Table1[[#This Row],[Prod2]]-Table1[[#This Row],[Plan Revised]])/Table1[[#This Row],[Plan Revised]]))</f>
        <v>0.93940000000000001</v>
      </c>
      <c r="AB786" s="11"/>
      <c r="AC786" s="30"/>
      <c r="AD786"/>
      <c r="AF786"/>
    </row>
    <row r="787" spans="1:32">
      <c r="A787" s="15" t="str">
        <f>IF(Table1[Week]=WeekSel,"Yes","No")</f>
        <v>No</v>
      </c>
      <c r="B787" s="15" t="str">
        <f>IF((Table1[StartDate]&gt;=Date.GraphMin)*(Table1[StartDate]&lt;=Date.GraphMax)=1,"Yes","No")</f>
        <v>Yes</v>
      </c>
      <c r="C787" s="15" t="str">
        <f>IF(OR(Table1[[#This Row],[Site]]="FOOD MILLING",Table1[[#This Row],[Site]]="GODACO"), "No", "Yes")</f>
        <v>Yes</v>
      </c>
      <c r="D787" s="40">
        <f>MAX(DATE(Table1[Year],1,1),DATE(Table1[Year],1,1)-WEEKDAY(DATE(Table1[Year],1,1),2)+(Table1[WeekNum]-1)*7+1)</f>
        <v>44683</v>
      </c>
      <c r="E787" s="40">
        <f>MIN(DATE(Table1[Year]+1,1,0),DATE(Table1[Year],1,1)-WEEKDAY(DATE(Table1[Year],1,1),2)+Table1[WeekNum]*7)</f>
        <v>44689</v>
      </c>
      <c r="F787" s="15">
        <v>2022</v>
      </c>
      <c r="G787" s="15">
        <f t="shared" si="24"/>
        <v>5</v>
      </c>
      <c r="H787" s="15">
        <v>19</v>
      </c>
      <c r="I787" s="195" t="str">
        <f>"W" &amp;Table1[[#This Row],[WeekNum]]</f>
        <v>W19</v>
      </c>
      <c r="J787" s="195" t="str">
        <f t="shared" si="25"/>
        <v>22-W19</v>
      </c>
      <c r="K787" s="11" t="s">
        <v>487</v>
      </c>
      <c r="L787" s="11"/>
      <c r="M787" s="11" t="s">
        <v>72</v>
      </c>
      <c r="N787" s="266" t="s">
        <v>368</v>
      </c>
      <c r="O787" s="266" t="s">
        <v>386</v>
      </c>
      <c r="P787" s="11" t="s">
        <v>387</v>
      </c>
      <c r="Q787" s="11" t="s">
        <v>419</v>
      </c>
      <c r="R787" s="11">
        <v>0</v>
      </c>
      <c r="S787" s="11">
        <v>100</v>
      </c>
      <c r="T787" s="11">
        <f>ABS(Table1[[#This Row],[Prod]]-Table1[[#This Row],[Planned]])</f>
        <v>100</v>
      </c>
      <c r="U787" s="213">
        <f>IF(ABS(Table1[[#This Row],[Prod]]-Table1[[#This Row],[Planned]])&gt;Table1[[#This Row],[Planned]],0,IF(Table1[[#This Row],[Planned]]=0,0,1-ABS(Table1[[#This Row],[Prod]]-Table1[[#This Row],[Planned]])/Table1[[#This Row],[Planned]]))</f>
        <v>0</v>
      </c>
      <c r="V787" s="11"/>
      <c r="W787" s="11"/>
      <c r="X787" s="27">
        <v>100</v>
      </c>
      <c r="Y787" s="11">
        <f>Table1[[#This Row],[Prod]]</f>
        <v>100</v>
      </c>
      <c r="Z787" s="11">
        <f>ABS(Table1[[#This Row],[Prod2]]-Table1[[#This Row],[Plan Revised]])</f>
        <v>0</v>
      </c>
      <c r="AA787" s="213">
        <f>IF(ABS(Table1[[#This Row],[Prod2]]-Table1[[#This Row],[Plan Revised]])&gt;Table1[[#This Row],[Plan Revised]],0,IF(Table1[[#This Row],[Plan Revised]]=0,0,1-ABS(Table1[[#This Row],[Prod2]]-Table1[[#This Row],[Plan Revised]])/Table1[[#This Row],[Plan Revised]]))</f>
        <v>1</v>
      </c>
      <c r="AB787" s="11"/>
      <c r="AC787" s="30"/>
      <c r="AD787"/>
      <c r="AF787"/>
    </row>
    <row r="788" spans="1:32">
      <c r="A788" s="15" t="str">
        <f>IF(Table1[Week]=WeekSel,"Yes","No")</f>
        <v>No</v>
      </c>
      <c r="B788" s="15" t="str">
        <f>IF((Table1[StartDate]&gt;=Date.GraphMin)*(Table1[StartDate]&lt;=Date.GraphMax)=1,"Yes","No")</f>
        <v>Yes</v>
      </c>
      <c r="C788" s="15" t="str">
        <f>IF(OR(Table1[[#This Row],[Site]]="FOOD MILLING",Table1[[#This Row],[Site]]="GODACO"), "No", "Yes")</f>
        <v>Yes</v>
      </c>
      <c r="D788" s="40">
        <f>MAX(DATE(Table1[Year],1,1),DATE(Table1[Year],1,1)-WEEKDAY(DATE(Table1[Year],1,1),2)+(Table1[WeekNum]-1)*7+1)</f>
        <v>44683</v>
      </c>
      <c r="E788" s="40">
        <f>MIN(DATE(Table1[Year]+1,1,0),DATE(Table1[Year],1,1)-WEEKDAY(DATE(Table1[Year],1,1),2)+Table1[WeekNum]*7)</f>
        <v>44689</v>
      </c>
      <c r="F788" s="15">
        <v>2022</v>
      </c>
      <c r="G788" s="15">
        <f t="shared" si="24"/>
        <v>5</v>
      </c>
      <c r="H788" s="15">
        <v>19</v>
      </c>
      <c r="I788" s="195" t="str">
        <f>"W" &amp;Table1[[#This Row],[WeekNum]]</f>
        <v>W19</v>
      </c>
      <c r="J788" s="195" t="str">
        <f t="shared" si="25"/>
        <v>22-W19</v>
      </c>
      <c r="K788" s="11" t="s">
        <v>490</v>
      </c>
      <c r="L788" s="11"/>
      <c r="M788" s="11" t="s">
        <v>72</v>
      </c>
      <c r="N788" s="266" t="s">
        <v>368</v>
      </c>
      <c r="O788" s="266" t="s">
        <v>386</v>
      </c>
      <c r="P788" s="11" t="s">
        <v>387</v>
      </c>
      <c r="Q788" s="11" t="s">
        <v>419</v>
      </c>
      <c r="R788" s="11">
        <v>2000</v>
      </c>
      <c r="S788" s="11">
        <v>1200</v>
      </c>
      <c r="T788" s="11">
        <f>ABS(Table1[[#This Row],[Prod]]-Table1[[#This Row],[Planned]])</f>
        <v>800</v>
      </c>
      <c r="U788" s="213">
        <f>IF(ABS(Table1[[#This Row],[Prod]]-Table1[[#This Row],[Planned]])&gt;Table1[[#This Row],[Planned]],0,IF(Table1[[#This Row],[Planned]]=0,0,1-ABS(Table1[[#This Row],[Prod]]-Table1[[#This Row],[Planned]])/Table1[[#This Row],[Planned]]))</f>
        <v>0.6</v>
      </c>
      <c r="V788" s="11"/>
      <c r="W788" s="11"/>
      <c r="X788" s="27">
        <v>1200</v>
      </c>
      <c r="Y788" s="11">
        <f>Table1[[#This Row],[Prod]]</f>
        <v>1200</v>
      </c>
      <c r="Z788" s="11">
        <f>ABS(Table1[[#This Row],[Prod2]]-Table1[[#This Row],[Plan Revised]])</f>
        <v>0</v>
      </c>
      <c r="AA788" s="213">
        <f>IF(ABS(Table1[[#This Row],[Prod2]]-Table1[[#This Row],[Plan Revised]])&gt;Table1[[#This Row],[Plan Revised]],0,IF(Table1[[#This Row],[Plan Revised]]=0,0,1-ABS(Table1[[#This Row],[Prod2]]-Table1[[#This Row],[Plan Revised]])/Table1[[#This Row],[Plan Revised]]))</f>
        <v>1</v>
      </c>
      <c r="AB788" s="11"/>
      <c r="AC788" s="30"/>
      <c r="AD788"/>
      <c r="AF788"/>
    </row>
    <row r="789" spans="1:32">
      <c r="A789" s="15" t="str">
        <f>IF(Table1[Week]=WeekSel,"Yes","No")</f>
        <v>No</v>
      </c>
      <c r="B789" s="15" t="str">
        <f>IF((Table1[StartDate]&gt;=Date.GraphMin)*(Table1[StartDate]&lt;=Date.GraphMax)=1,"Yes","No")</f>
        <v>Yes</v>
      </c>
      <c r="C789" s="15" t="str">
        <f>IF(OR(Table1[[#This Row],[Site]]="FOOD MILLING",Table1[[#This Row],[Site]]="GODACO"), "No", "Yes")</f>
        <v>Yes</v>
      </c>
      <c r="D789" s="40">
        <f>MAX(DATE(Table1[Year],1,1),DATE(Table1[Year],1,1)-WEEKDAY(DATE(Table1[Year],1,1),2)+(Table1[WeekNum]-1)*7+1)</f>
        <v>44683</v>
      </c>
      <c r="E789" s="40">
        <f>MIN(DATE(Table1[Year]+1,1,0),DATE(Table1[Year],1,1)-WEEKDAY(DATE(Table1[Year],1,1),2)+Table1[WeekNum]*7)</f>
        <v>44689</v>
      </c>
      <c r="F789" s="15">
        <v>2022</v>
      </c>
      <c r="G789" s="15">
        <f t="shared" si="24"/>
        <v>5</v>
      </c>
      <c r="H789" s="15">
        <v>19</v>
      </c>
      <c r="I789" s="195" t="str">
        <f>"W" &amp;Table1[[#This Row],[WeekNum]]</f>
        <v>W19</v>
      </c>
      <c r="J789" s="195" t="str">
        <f t="shared" si="25"/>
        <v>22-W19</v>
      </c>
      <c r="K789" s="11" t="s">
        <v>493</v>
      </c>
      <c r="L789" s="11"/>
      <c r="M789" s="11" t="s">
        <v>72</v>
      </c>
      <c r="N789" s="266" t="s">
        <v>368</v>
      </c>
      <c r="O789" s="266" t="s">
        <v>386</v>
      </c>
      <c r="P789" s="11" t="s">
        <v>387</v>
      </c>
      <c r="Q789" s="11" t="s">
        <v>419</v>
      </c>
      <c r="R789" s="11">
        <v>500</v>
      </c>
      <c r="S789" s="11">
        <v>1560</v>
      </c>
      <c r="T789" s="11">
        <f>ABS(Table1[[#This Row],[Prod]]-Table1[[#This Row],[Planned]])</f>
        <v>1060</v>
      </c>
      <c r="U789" s="213">
        <f>IF(ABS(Table1[[#This Row],[Prod]]-Table1[[#This Row],[Planned]])&gt;Table1[[#This Row],[Planned]],0,IF(Table1[[#This Row],[Planned]]=0,0,1-ABS(Table1[[#This Row],[Prod]]-Table1[[#This Row],[Planned]])/Table1[[#This Row],[Planned]]))</f>
        <v>0</v>
      </c>
      <c r="V789" s="11"/>
      <c r="W789" s="11"/>
      <c r="X789" s="27">
        <v>1560</v>
      </c>
      <c r="Y789" s="11">
        <f>Table1[[#This Row],[Prod]]</f>
        <v>1560</v>
      </c>
      <c r="Z789" s="11">
        <f>ABS(Table1[[#This Row],[Prod2]]-Table1[[#This Row],[Plan Revised]])</f>
        <v>0</v>
      </c>
      <c r="AA789" s="213">
        <f>IF(ABS(Table1[[#This Row],[Prod2]]-Table1[[#This Row],[Plan Revised]])&gt;Table1[[#This Row],[Plan Revised]],0,IF(Table1[[#This Row],[Plan Revised]]=0,0,1-ABS(Table1[[#This Row],[Prod2]]-Table1[[#This Row],[Plan Revised]])/Table1[[#This Row],[Plan Revised]]))</f>
        <v>1</v>
      </c>
      <c r="AB789" s="11"/>
      <c r="AC789" s="30"/>
      <c r="AD789"/>
      <c r="AF789"/>
    </row>
    <row r="790" spans="1:32">
      <c r="A790" s="15" t="str">
        <f>IF(Table1[Week]=WeekSel,"Yes","No")</f>
        <v>No</v>
      </c>
      <c r="B790" s="15" t="str">
        <f>IF((Table1[StartDate]&gt;=Date.GraphMin)*(Table1[StartDate]&lt;=Date.GraphMax)=1,"Yes","No")</f>
        <v>Yes</v>
      </c>
      <c r="C790" s="15" t="str">
        <f>IF(OR(Table1[[#This Row],[Site]]="FOOD MILLING",Table1[[#This Row],[Site]]="GODACO"), "No", "Yes")</f>
        <v>Yes</v>
      </c>
      <c r="D790" s="40">
        <f>MAX(DATE(Table1[Year],1,1),DATE(Table1[Year],1,1)-WEEKDAY(DATE(Table1[Year],1,1),2)+(Table1[WeekNum]-1)*7+1)</f>
        <v>44683</v>
      </c>
      <c r="E790" s="40">
        <f>MIN(DATE(Table1[Year]+1,1,0),DATE(Table1[Year],1,1)-WEEKDAY(DATE(Table1[Year],1,1),2)+Table1[WeekNum]*7)</f>
        <v>44689</v>
      </c>
      <c r="F790" s="15">
        <v>2022</v>
      </c>
      <c r="G790" s="15">
        <f t="shared" si="24"/>
        <v>5</v>
      </c>
      <c r="H790" s="15">
        <v>19</v>
      </c>
      <c r="I790" s="195" t="str">
        <f>"W" &amp;Table1[[#This Row],[WeekNum]]</f>
        <v>W19</v>
      </c>
      <c r="J790" s="195" t="str">
        <f t="shared" si="25"/>
        <v>22-W19</v>
      </c>
      <c r="K790" s="11" t="s">
        <v>488</v>
      </c>
      <c r="L790" s="11"/>
      <c r="M790" s="11" t="s">
        <v>72</v>
      </c>
      <c r="N790" s="266" t="s">
        <v>368</v>
      </c>
      <c r="O790" s="266" t="s">
        <v>386</v>
      </c>
      <c r="P790" s="11" t="s">
        <v>387</v>
      </c>
      <c r="Q790" s="11" t="s">
        <v>419</v>
      </c>
      <c r="R790" s="11">
        <v>0</v>
      </c>
      <c r="S790" s="11">
        <v>0</v>
      </c>
      <c r="T790" s="11">
        <f>ABS(Table1[[#This Row],[Prod]]-Table1[[#This Row],[Planned]])</f>
        <v>0</v>
      </c>
      <c r="U790" s="213">
        <f>IF(ABS(Table1[[#This Row],[Prod]]-Table1[[#This Row],[Planned]])&gt;Table1[[#This Row],[Planned]],0,IF(Table1[[#This Row],[Planned]]=0,0,1-ABS(Table1[[#This Row],[Prod]]-Table1[[#This Row],[Planned]])/Table1[[#This Row],[Planned]]))</f>
        <v>0</v>
      </c>
      <c r="V790" s="11"/>
      <c r="W790" s="11"/>
      <c r="X790" s="27">
        <v>0</v>
      </c>
      <c r="Y790" s="11">
        <f>Table1[[#This Row],[Prod]]</f>
        <v>0</v>
      </c>
      <c r="Z790" s="11">
        <f>ABS(Table1[[#This Row],[Prod2]]-Table1[[#This Row],[Plan Revised]])</f>
        <v>0</v>
      </c>
      <c r="AA790" s="213">
        <f>IF(ABS(Table1[[#This Row],[Prod2]]-Table1[[#This Row],[Plan Revised]])&gt;Table1[[#This Row],[Plan Revised]],0,IF(Table1[[#This Row],[Plan Revised]]=0,0,1-ABS(Table1[[#This Row],[Prod2]]-Table1[[#This Row],[Plan Revised]])/Table1[[#This Row],[Plan Revised]]))</f>
        <v>0</v>
      </c>
      <c r="AB790" s="11"/>
      <c r="AC790" s="30"/>
      <c r="AD790"/>
      <c r="AF790"/>
    </row>
    <row r="791" spans="1:32">
      <c r="A791" s="15" t="str">
        <f>IF(Table1[Week]=WeekSel,"Yes","No")</f>
        <v>No</v>
      </c>
      <c r="B791" s="15" t="str">
        <f>IF((Table1[StartDate]&gt;=Date.GraphMin)*(Table1[StartDate]&lt;=Date.GraphMax)=1,"Yes","No")</f>
        <v>Yes</v>
      </c>
      <c r="C791" s="15" t="str">
        <f>IF(OR(Table1[[#This Row],[Site]]="FOOD MILLING",Table1[[#This Row],[Site]]="GODACO"), "No", "Yes")</f>
        <v>Yes</v>
      </c>
      <c r="D791" s="40">
        <f>MAX(DATE(Table1[Year],1,1),DATE(Table1[Year],1,1)-WEEKDAY(DATE(Table1[Year],1,1),2)+(Table1[WeekNum]-1)*7+1)</f>
        <v>44683</v>
      </c>
      <c r="E791" s="40">
        <f>MIN(DATE(Table1[Year]+1,1,0),DATE(Table1[Year],1,1)-WEEKDAY(DATE(Table1[Year],1,1),2)+Table1[WeekNum]*7)</f>
        <v>44689</v>
      </c>
      <c r="F791" s="15">
        <v>2022</v>
      </c>
      <c r="G791" s="15">
        <f t="shared" si="24"/>
        <v>5</v>
      </c>
      <c r="H791" s="15">
        <v>19</v>
      </c>
      <c r="I791" s="195" t="str">
        <f>"W" &amp;Table1[[#This Row],[WeekNum]]</f>
        <v>W19</v>
      </c>
      <c r="J791" s="195" t="str">
        <f t="shared" si="25"/>
        <v>22-W19</v>
      </c>
      <c r="K791" s="11" t="s">
        <v>489</v>
      </c>
      <c r="L791" s="11"/>
      <c r="M791" s="11" t="s">
        <v>72</v>
      </c>
      <c r="N791" s="266" t="s">
        <v>368</v>
      </c>
      <c r="O791" s="266" t="s">
        <v>386</v>
      </c>
      <c r="P791" s="11" t="s">
        <v>387</v>
      </c>
      <c r="Q791" s="11" t="s">
        <v>419</v>
      </c>
      <c r="R791" s="11">
        <v>1350</v>
      </c>
      <c r="S791" s="11">
        <v>1500</v>
      </c>
      <c r="T791" s="11">
        <f>ABS(Table1[[#This Row],[Prod]]-Table1[[#This Row],[Planned]])</f>
        <v>150</v>
      </c>
      <c r="U791" s="213">
        <f>IF(ABS(Table1[[#This Row],[Prod]]-Table1[[#This Row],[Planned]])&gt;Table1[[#This Row],[Planned]],0,IF(Table1[[#This Row],[Planned]]=0,0,1-ABS(Table1[[#This Row],[Prod]]-Table1[[#This Row],[Planned]])/Table1[[#This Row],[Planned]]))</f>
        <v>0.88888888888888884</v>
      </c>
      <c r="V791" s="11"/>
      <c r="W791" s="11"/>
      <c r="X791" s="27">
        <v>1500</v>
      </c>
      <c r="Y791" s="11">
        <f>Table1[[#This Row],[Prod]]</f>
        <v>1500</v>
      </c>
      <c r="Z791" s="11">
        <f>ABS(Table1[[#This Row],[Prod2]]-Table1[[#This Row],[Plan Revised]])</f>
        <v>0</v>
      </c>
      <c r="AA791" s="213">
        <f>IF(ABS(Table1[[#This Row],[Prod2]]-Table1[[#This Row],[Plan Revised]])&gt;Table1[[#This Row],[Plan Revised]],0,IF(Table1[[#This Row],[Plan Revised]]=0,0,1-ABS(Table1[[#This Row],[Prod2]]-Table1[[#This Row],[Plan Revised]])/Table1[[#This Row],[Plan Revised]]))</f>
        <v>1</v>
      </c>
      <c r="AB791" s="11"/>
      <c r="AC791" s="30"/>
      <c r="AD791"/>
      <c r="AF791"/>
    </row>
    <row r="792" spans="1:32">
      <c r="A792" s="15" t="str">
        <f>IF(Table1[Week]=WeekSel,"Yes","No")</f>
        <v>No</v>
      </c>
      <c r="B792" s="15" t="str">
        <f>IF((Table1[StartDate]&gt;=Date.GraphMin)*(Table1[StartDate]&lt;=Date.GraphMax)=1,"Yes","No")</f>
        <v>Yes</v>
      </c>
      <c r="C792" s="15" t="str">
        <f>IF(OR(Table1[[#This Row],[Site]]="FOOD MILLING",Table1[[#This Row],[Site]]="GODACO"), "No", "Yes")</f>
        <v>Yes</v>
      </c>
      <c r="D792" s="40">
        <f>MAX(DATE(Table1[Year],1,1),DATE(Table1[Year],1,1)-WEEKDAY(DATE(Table1[Year],1,1),2)+(Table1[WeekNum]-1)*7+1)</f>
        <v>44683</v>
      </c>
      <c r="E792" s="40">
        <f>MIN(DATE(Table1[Year]+1,1,0),DATE(Table1[Year],1,1)-WEEKDAY(DATE(Table1[Year],1,1),2)+Table1[WeekNum]*7)</f>
        <v>44689</v>
      </c>
      <c r="F792" s="15">
        <v>2022</v>
      </c>
      <c r="G792" s="15">
        <f t="shared" si="24"/>
        <v>5</v>
      </c>
      <c r="H792" s="15">
        <v>19</v>
      </c>
      <c r="I792" s="195" t="str">
        <f>"W" &amp;Table1[[#This Row],[WeekNum]]</f>
        <v>W19</v>
      </c>
      <c r="J792" s="195" t="str">
        <f t="shared" si="25"/>
        <v>22-W19</v>
      </c>
      <c r="K792" s="11" t="s">
        <v>482</v>
      </c>
      <c r="L792" s="11"/>
      <c r="M792" s="11" t="s">
        <v>72</v>
      </c>
      <c r="N792" s="266" t="s">
        <v>368</v>
      </c>
      <c r="O792" s="266" t="s">
        <v>386</v>
      </c>
      <c r="P792" s="11" t="s">
        <v>387</v>
      </c>
      <c r="Q792" s="11" t="s">
        <v>419</v>
      </c>
      <c r="R792" s="11">
        <v>1200</v>
      </c>
      <c r="S792" s="11">
        <v>3194.1</v>
      </c>
      <c r="T792" s="11">
        <f>ABS(Table1[[#This Row],[Prod]]-Table1[[#This Row],[Planned]])</f>
        <v>1994.1</v>
      </c>
      <c r="U792" s="213">
        <f>IF(ABS(Table1[[#This Row],[Prod]]-Table1[[#This Row],[Planned]])&gt;Table1[[#This Row],[Planned]],0,IF(Table1[[#This Row],[Planned]]=0,0,1-ABS(Table1[[#This Row],[Prod]]-Table1[[#This Row],[Planned]])/Table1[[#This Row],[Planned]]))</f>
        <v>0</v>
      </c>
      <c r="V792" s="11"/>
      <c r="W792" s="11"/>
      <c r="X792" s="27">
        <v>3000</v>
      </c>
      <c r="Y792" s="11">
        <f>Table1[[#This Row],[Prod]]</f>
        <v>3194.1</v>
      </c>
      <c r="Z792" s="11">
        <f>ABS(Table1[[#This Row],[Prod2]]-Table1[[#This Row],[Plan Revised]])</f>
        <v>194.09999999999991</v>
      </c>
      <c r="AA792" s="213">
        <f>IF(ABS(Table1[[#This Row],[Prod2]]-Table1[[#This Row],[Plan Revised]])&gt;Table1[[#This Row],[Plan Revised]],0,IF(Table1[[#This Row],[Plan Revised]]=0,0,1-ABS(Table1[[#This Row],[Prod2]]-Table1[[#This Row],[Plan Revised]])/Table1[[#This Row],[Plan Revised]]))</f>
        <v>0.93530000000000002</v>
      </c>
      <c r="AB792" s="11"/>
      <c r="AC792" s="30"/>
      <c r="AD792"/>
      <c r="AF792"/>
    </row>
    <row r="793" spans="1:32">
      <c r="A793" s="15" t="str">
        <f>IF(Table1[Week]=WeekSel,"Yes","No")</f>
        <v>No</v>
      </c>
      <c r="B793" s="15" t="str">
        <f>IF((Table1[StartDate]&gt;=Date.GraphMin)*(Table1[StartDate]&lt;=Date.GraphMax)=1,"Yes","No")</f>
        <v>Yes</v>
      </c>
      <c r="C793" s="15" t="str">
        <f>IF(OR(Table1[[#This Row],[Site]]="FOOD MILLING",Table1[[#This Row],[Site]]="GODACO"), "No", "Yes")</f>
        <v>Yes</v>
      </c>
      <c r="D793" s="40">
        <f>MAX(DATE(Table1[Year],1,1),DATE(Table1[Year],1,1)-WEEKDAY(DATE(Table1[Year],1,1),2)+(Table1[WeekNum]-1)*7+1)</f>
        <v>44683</v>
      </c>
      <c r="E793" s="40">
        <f>MIN(DATE(Table1[Year]+1,1,0),DATE(Table1[Year],1,1)-WEEKDAY(DATE(Table1[Year],1,1),2)+Table1[WeekNum]*7)</f>
        <v>44689</v>
      </c>
      <c r="F793" s="15">
        <v>2022</v>
      </c>
      <c r="G793" s="15">
        <f t="shared" si="24"/>
        <v>5</v>
      </c>
      <c r="H793" s="15">
        <v>19</v>
      </c>
      <c r="I793" s="195" t="str">
        <f>"W" &amp;Table1[[#This Row],[WeekNum]]</f>
        <v>W19</v>
      </c>
      <c r="J793" s="195" t="str">
        <f t="shared" si="25"/>
        <v>22-W19</v>
      </c>
      <c r="K793" s="11" t="s">
        <v>477</v>
      </c>
      <c r="L793" s="11"/>
      <c r="M793" s="11" t="s">
        <v>72</v>
      </c>
      <c r="N793" s="266" t="s">
        <v>368</v>
      </c>
      <c r="O793" s="266" t="s">
        <v>386</v>
      </c>
      <c r="P793" s="11" t="s">
        <v>388</v>
      </c>
      <c r="Q793" s="11" t="s">
        <v>419</v>
      </c>
      <c r="R793" s="11">
        <v>0</v>
      </c>
      <c r="S793" s="11">
        <v>0</v>
      </c>
      <c r="T793" s="11">
        <f>ABS(Table1[[#This Row],[Prod]]-Table1[[#This Row],[Planned]])</f>
        <v>0</v>
      </c>
      <c r="U793" s="213">
        <f>IF(ABS(Table1[[#This Row],[Prod]]-Table1[[#This Row],[Planned]])&gt;Table1[[#This Row],[Planned]],0,IF(Table1[[#This Row],[Planned]]=0,0,1-ABS(Table1[[#This Row],[Prod]]-Table1[[#This Row],[Planned]])/Table1[[#This Row],[Planned]]))</f>
        <v>0</v>
      </c>
      <c r="V793" s="11"/>
      <c r="W793" s="11"/>
      <c r="X793" s="27">
        <v>0</v>
      </c>
      <c r="Y793" s="11">
        <f>Table1[[#This Row],[Prod]]</f>
        <v>0</v>
      </c>
      <c r="Z793" s="11">
        <f>ABS(Table1[[#This Row],[Prod2]]-Table1[[#This Row],[Plan Revised]])</f>
        <v>0</v>
      </c>
      <c r="AA793" s="213">
        <f>IF(ABS(Table1[[#This Row],[Prod2]]-Table1[[#This Row],[Plan Revised]])&gt;Table1[[#This Row],[Plan Revised]],0,IF(Table1[[#This Row],[Plan Revised]]=0,0,1-ABS(Table1[[#This Row],[Prod2]]-Table1[[#This Row],[Plan Revised]])/Table1[[#This Row],[Plan Revised]]))</f>
        <v>0</v>
      </c>
      <c r="AB793" s="11"/>
      <c r="AC793" s="30"/>
      <c r="AD793"/>
      <c r="AF793"/>
    </row>
    <row r="794" spans="1:32">
      <c r="A794" s="15" t="str">
        <f>IF(Table1[Week]=WeekSel,"Yes","No")</f>
        <v>No</v>
      </c>
      <c r="B794" s="15" t="str">
        <f>IF((Table1[StartDate]&gt;=Date.GraphMin)*(Table1[StartDate]&lt;=Date.GraphMax)=1,"Yes","No")</f>
        <v>Yes</v>
      </c>
      <c r="C794" s="15" t="str">
        <f>IF(OR(Table1[[#This Row],[Site]]="FOOD MILLING",Table1[[#This Row],[Site]]="GODACO"), "No", "Yes")</f>
        <v>Yes</v>
      </c>
      <c r="D794" s="40">
        <f>MAX(DATE(Table1[Year],1,1),DATE(Table1[Year],1,1)-WEEKDAY(DATE(Table1[Year],1,1),2)+(Table1[WeekNum]-1)*7+1)</f>
        <v>44683</v>
      </c>
      <c r="E794" s="40">
        <f>MIN(DATE(Table1[Year]+1,1,0),DATE(Table1[Year],1,1)-WEEKDAY(DATE(Table1[Year],1,1),2)+Table1[WeekNum]*7)</f>
        <v>44689</v>
      </c>
      <c r="F794" s="15">
        <v>2022</v>
      </c>
      <c r="G794" s="15">
        <f t="shared" si="24"/>
        <v>5</v>
      </c>
      <c r="H794" s="15">
        <v>19</v>
      </c>
      <c r="I794" s="195" t="str">
        <f>"W" &amp;Table1[[#This Row],[WeekNum]]</f>
        <v>W19</v>
      </c>
      <c r="J794" s="195" t="str">
        <f t="shared" si="25"/>
        <v>22-W19</v>
      </c>
      <c r="K794" s="11" t="s">
        <v>476</v>
      </c>
      <c r="L794" s="11"/>
      <c r="M794" s="11" t="s">
        <v>72</v>
      </c>
      <c r="N794" s="266" t="s">
        <v>368</v>
      </c>
      <c r="O794" s="266" t="s">
        <v>386</v>
      </c>
      <c r="P794" s="11" t="s">
        <v>388</v>
      </c>
      <c r="Q794" s="11" t="s">
        <v>419</v>
      </c>
      <c r="R794" s="11">
        <v>0</v>
      </c>
      <c r="S794" s="11">
        <v>0</v>
      </c>
      <c r="T794" s="11">
        <f>ABS(Table1[[#This Row],[Prod]]-Table1[[#This Row],[Planned]])</f>
        <v>0</v>
      </c>
      <c r="U794" s="213">
        <f>IF(ABS(Table1[[#This Row],[Prod]]-Table1[[#This Row],[Planned]])&gt;Table1[[#This Row],[Planned]],0,IF(Table1[[#This Row],[Planned]]=0,0,1-ABS(Table1[[#This Row],[Prod]]-Table1[[#This Row],[Planned]])/Table1[[#This Row],[Planned]]))</f>
        <v>0</v>
      </c>
      <c r="V794" s="11"/>
      <c r="W794" s="11"/>
      <c r="X794" s="27">
        <v>0</v>
      </c>
      <c r="Y794" s="11">
        <f>Table1[[#This Row],[Prod]]</f>
        <v>0</v>
      </c>
      <c r="Z794" s="11">
        <f>ABS(Table1[[#This Row],[Prod2]]-Table1[[#This Row],[Plan Revised]])</f>
        <v>0</v>
      </c>
      <c r="AA794" s="213">
        <f>IF(ABS(Table1[[#This Row],[Prod2]]-Table1[[#This Row],[Plan Revised]])&gt;Table1[[#This Row],[Plan Revised]],0,IF(Table1[[#This Row],[Plan Revised]]=0,0,1-ABS(Table1[[#This Row],[Prod2]]-Table1[[#This Row],[Plan Revised]])/Table1[[#This Row],[Plan Revised]]))</f>
        <v>0</v>
      </c>
      <c r="AB794" s="11"/>
      <c r="AC794" s="30"/>
      <c r="AD794"/>
      <c r="AF794"/>
    </row>
    <row r="795" spans="1:32">
      <c r="A795" s="15" t="str">
        <f>IF(Table1[Week]=WeekSel,"Yes","No")</f>
        <v>No</v>
      </c>
      <c r="B795" s="15" t="str">
        <f>IF((Table1[StartDate]&gt;=Date.GraphMin)*(Table1[StartDate]&lt;=Date.GraphMax)=1,"Yes","No")</f>
        <v>Yes</v>
      </c>
      <c r="C795" s="15" t="str">
        <f>IF(OR(Table1[[#This Row],[Site]]="FOOD MILLING",Table1[[#This Row],[Site]]="GODACO"), "No", "Yes")</f>
        <v>Yes</v>
      </c>
      <c r="D795" s="40">
        <f>MAX(DATE(Table1[Year],1,1),DATE(Table1[Year],1,1)-WEEKDAY(DATE(Table1[Year],1,1),2)+(Table1[WeekNum]-1)*7+1)</f>
        <v>44683</v>
      </c>
      <c r="E795" s="40">
        <f>MIN(DATE(Table1[Year]+1,1,0),DATE(Table1[Year],1,1)-WEEKDAY(DATE(Table1[Year],1,1),2)+Table1[WeekNum]*7)</f>
        <v>44689</v>
      </c>
      <c r="F795" s="15">
        <v>2022</v>
      </c>
      <c r="G795" s="15">
        <f t="shared" si="24"/>
        <v>5</v>
      </c>
      <c r="H795" s="15">
        <v>19</v>
      </c>
      <c r="I795" s="195" t="str">
        <f>"W" &amp;Table1[[#This Row],[WeekNum]]</f>
        <v>W19</v>
      </c>
      <c r="J795" s="195" t="str">
        <f t="shared" si="25"/>
        <v>22-W19</v>
      </c>
      <c r="K795" s="11" t="s">
        <v>29</v>
      </c>
      <c r="L795" s="11"/>
      <c r="M795" s="11" t="s">
        <v>77</v>
      </c>
      <c r="N795" s="266" t="s">
        <v>368</v>
      </c>
      <c r="O795" s="266" t="s">
        <v>386</v>
      </c>
      <c r="P795" s="11" t="s">
        <v>387</v>
      </c>
      <c r="Q795" s="11" t="s">
        <v>419</v>
      </c>
      <c r="R795" s="11">
        <v>0</v>
      </c>
      <c r="S795" s="11">
        <v>0</v>
      </c>
      <c r="T795" s="11">
        <f>ABS(Table1[[#This Row],[Prod]]-Table1[[#This Row],[Planned]])</f>
        <v>0</v>
      </c>
      <c r="U795" s="213">
        <f>IF(ABS(Table1[[#This Row],[Prod]]-Table1[[#This Row],[Planned]])&gt;Table1[[#This Row],[Planned]],0,IF(Table1[[#This Row],[Planned]]=0,0,1-ABS(Table1[[#This Row],[Prod]]-Table1[[#This Row],[Planned]])/Table1[[#This Row],[Planned]]))</f>
        <v>0</v>
      </c>
      <c r="V795" s="11"/>
      <c r="W795" s="11"/>
      <c r="X795" s="27">
        <v>0</v>
      </c>
      <c r="Y795" s="11">
        <f>Table1[[#This Row],[Prod]]</f>
        <v>0</v>
      </c>
      <c r="Z795" s="11">
        <f>ABS(Table1[[#This Row],[Prod2]]-Table1[[#This Row],[Plan Revised]])</f>
        <v>0</v>
      </c>
      <c r="AA795" s="213">
        <f>IF(ABS(Table1[[#This Row],[Prod2]]-Table1[[#This Row],[Plan Revised]])&gt;Table1[[#This Row],[Plan Revised]],0,IF(Table1[[#This Row],[Plan Revised]]=0,0,1-ABS(Table1[[#This Row],[Prod2]]-Table1[[#This Row],[Plan Revised]])/Table1[[#This Row],[Plan Revised]]))</f>
        <v>0</v>
      </c>
      <c r="AB795" s="11"/>
      <c r="AC795" s="30"/>
      <c r="AD795"/>
      <c r="AF795"/>
    </row>
    <row r="796" spans="1:32">
      <c r="A796" s="15" t="str">
        <f>IF(Table1[Week]=WeekSel,"Yes","No")</f>
        <v>No</v>
      </c>
      <c r="B796" s="15" t="str">
        <f>IF((Table1[StartDate]&gt;=Date.GraphMin)*(Table1[StartDate]&lt;=Date.GraphMax)=1,"Yes","No")</f>
        <v>Yes</v>
      </c>
      <c r="C796" s="15" t="str">
        <f>IF(OR(Table1[[#This Row],[Site]]="FOOD MILLING",Table1[[#This Row],[Site]]="GODACO"), "No", "Yes")</f>
        <v>Yes</v>
      </c>
      <c r="D796" s="40">
        <f>MAX(DATE(Table1[Year],1,1),DATE(Table1[Year],1,1)-WEEKDAY(DATE(Table1[Year],1,1),2)+(Table1[WeekNum]-1)*7+1)</f>
        <v>44683</v>
      </c>
      <c r="E796" s="40">
        <f>MIN(DATE(Table1[Year]+1,1,0),DATE(Table1[Year],1,1)-WEEKDAY(DATE(Table1[Year],1,1),2)+Table1[WeekNum]*7)</f>
        <v>44689</v>
      </c>
      <c r="F796" s="15">
        <v>2022</v>
      </c>
      <c r="G796" s="15">
        <f t="shared" si="24"/>
        <v>5</v>
      </c>
      <c r="H796" s="15">
        <v>19</v>
      </c>
      <c r="I796" s="195" t="str">
        <f>"W" &amp;Table1[[#This Row],[WeekNum]]</f>
        <v>W19</v>
      </c>
      <c r="J796" s="195" t="str">
        <f t="shared" si="25"/>
        <v>22-W19</v>
      </c>
      <c r="K796" s="11" t="s">
        <v>30</v>
      </c>
      <c r="L796" s="11"/>
      <c r="M796" s="11" t="s">
        <v>77</v>
      </c>
      <c r="N796" s="266" t="s">
        <v>368</v>
      </c>
      <c r="O796" s="266" t="s">
        <v>386</v>
      </c>
      <c r="P796" s="11" t="s">
        <v>387</v>
      </c>
      <c r="Q796" s="11" t="s">
        <v>419</v>
      </c>
      <c r="R796" s="11">
        <v>0</v>
      </c>
      <c r="S796" s="11">
        <v>0</v>
      </c>
      <c r="T796" s="11">
        <f>ABS(Table1[[#This Row],[Prod]]-Table1[[#This Row],[Planned]])</f>
        <v>0</v>
      </c>
      <c r="U796" s="213">
        <f>IF(ABS(Table1[[#This Row],[Prod]]-Table1[[#This Row],[Planned]])&gt;Table1[[#This Row],[Planned]],0,IF(Table1[[#This Row],[Planned]]=0,0,1-ABS(Table1[[#This Row],[Prod]]-Table1[[#This Row],[Planned]])/Table1[[#This Row],[Planned]]))</f>
        <v>0</v>
      </c>
      <c r="V796" s="11"/>
      <c r="W796" s="11"/>
      <c r="X796" s="27">
        <v>0</v>
      </c>
      <c r="Y796" s="11">
        <f>Table1[[#This Row],[Prod]]</f>
        <v>0</v>
      </c>
      <c r="Z796" s="11">
        <f>ABS(Table1[[#This Row],[Prod2]]-Table1[[#This Row],[Plan Revised]])</f>
        <v>0</v>
      </c>
      <c r="AA796" s="213">
        <f>IF(ABS(Table1[[#This Row],[Prod2]]-Table1[[#This Row],[Plan Revised]])&gt;Table1[[#This Row],[Plan Revised]],0,IF(Table1[[#This Row],[Plan Revised]]=0,0,1-ABS(Table1[[#This Row],[Prod2]]-Table1[[#This Row],[Plan Revised]])/Table1[[#This Row],[Plan Revised]]))</f>
        <v>0</v>
      </c>
      <c r="AB796" s="11"/>
      <c r="AC796" s="30"/>
      <c r="AD796"/>
      <c r="AF796"/>
    </row>
    <row r="797" spans="1:32">
      <c r="A797" s="15" t="str">
        <f>IF(Table1[Week]=WeekSel,"Yes","No")</f>
        <v>No</v>
      </c>
      <c r="B797" s="15" t="str">
        <f>IF((Table1[StartDate]&gt;=Date.GraphMin)*(Table1[StartDate]&lt;=Date.GraphMax)=1,"Yes","No")</f>
        <v>Yes</v>
      </c>
      <c r="C797" s="15" t="str">
        <f>IF(OR(Table1[[#This Row],[Site]]="FOOD MILLING",Table1[[#This Row],[Site]]="GODACO"), "No", "Yes")</f>
        <v>Yes</v>
      </c>
      <c r="D797" s="40">
        <f>MAX(DATE(Table1[Year],1,1),DATE(Table1[Year],1,1)-WEEKDAY(DATE(Table1[Year],1,1),2)+(Table1[WeekNum]-1)*7+1)</f>
        <v>44683</v>
      </c>
      <c r="E797" s="40">
        <f>MIN(DATE(Table1[Year]+1,1,0),DATE(Table1[Year],1,1)-WEEKDAY(DATE(Table1[Year],1,1),2)+Table1[WeekNum]*7)</f>
        <v>44689</v>
      </c>
      <c r="F797" s="15">
        <v>2022</v>
      </c>
      <c r="G797" s="15">
        <f t="shared" si="24"/>
        <v>5</v>
      </c>
      <c r="H797" s="15">
        <v>19</v>
      </c>
      <c r="I797" s="195" t="str">
        <f>"W" &amp;Table1[[#This Row],[WeekNum]]</f>
        <v>W19</v>
      </c>
      <c r="J797" s="195" t="str">
        <f t="shared" si="25"/>
        <v>22-W19</v>
      </c>
      <c r="K797" s="11" t="s">
        <v>429</v>
      </c>
      <c r="L797" s="11"/>
      <c r="M797" s="11" t="s">
        <v>77</v>
      </c>
      <c r="N797" s="266" t="s">
        <v>368</v>
      </c>
      <c r="O797" s="266" t="s">
        <v>386</v>
      </c>
      <c r="P797" s="11" t="s">
        <v>387</v>
      </c>
      <c r="Q797" s="11" t="s">
        <v>419</v>
      </c>
      <c r="R797" s="11">
        <v>4470</v>
      </c>
      <c r="S797" s="11">
        <v>4656</v>
      </c>
      <c r="T797" s="11">
        <f>ABS(Table1[[#This Row],[Prod]]-Table1[[#This Row],[Planned]])</f>
        <v>186</v>
      </c>
      <c r="U797" s="213">
        <f>IF(ABS(Table1[[#This Row],[Prod]]-Table1[[#This Row],[Planned]])&gt;Table1[[#This Row],[Planned]],0,IF(Table1[[#This Row],[Planned]]=0,0,1-ABS(Table1[[#This Row],[Prod]]-Table1[[#This Row],[Planned]])/Table1[[#This Row],[Planned]]))</f>
        <v>0.95838926174496641</v>
      </c>
      <c r="V797" s="11"/>
      <c r="W797" s="11"/>
      <c r="X797" s="27">
        <v>4740</v>
      </c>
      <c r="Y797" s="11">
        <f>Table1[[#This Row],[Prod]]</f>
        <v>4656</v>
      </c>
      <c r="Z797" s="11">
        <f>ABS(Table1[[#This Row],[Prod2]]-Table1[[#This Row],[Plan Revised]])</f>
        <v>84</v>
      </c>
      <c r="AA797" s="213">
        <f>IF(ABS(Table1[[#This Row],[Prod2]]-Table1[[#This Row],[Plan Revised]])&gt;Table1[[#This Row],[Plan Revised]],0,IF(Table1[[#This Row],[Plan Revised]]=0,0,1-ABS(Table1[[#This Row],[Prod2]]-Table1[[#This Row],[Plan Revised]])/Table1[[#This Row],[Plan Revised]]))</f>
        <v>0.98227848101265824</v>
      </c>
      <c r="AB797" s="11"/>
      <c r="AC797" s="30"/>
      <c r="AD797"/>
      <c r="AF797"/>
    </row>
    <row r="798" spans="1:32">
      <c r="A798" s="15" t="str">
        <f>IF(Table1[Week]=WeekSel,"Yes","No")</f>
        <v>No</v>
      </c>
      <c r="B798" s="15" t="str">
        <f>IF((Table1[StartDate]&gt;=Date.GraphMin)*(Table1[StartDate]&lt;=Date.GraphMax)=1,"Yes","No")</f>
        <v>Yes</v>
      </c>
      <c r="C798" s="15" t="str">
        <f>IF(OR(Table1[[#This Row],[Site]]="FOOD MILLING",Table1[[#This Row],[Site]]="GODACO"), "No", "Yes")</f>
        <v>Yes</v>
      </c>
      <c r="D798" s="40">
        <f>MAX(DATE(Table1[Year],1,1),DATE(Table1[Year],1,1)-WEEKDAY(DATE(Table1[Year],1,1),2)+(Table1[WeekNum]-1)*7+1)</f>
        <v>44683</v>
      </c>
      <c r="E798" s="40">
        <f>MIN(DATE(Table1[Year]+1,1,0),DATE(Table1[Year],1,1)-WEEKDAY(DATE(Table1[Year],1,1),2)+Table1[WeekNum]*7)</f>
        <v>44689</v>
      </c>
      <c r="F798" s="15">
        <v>2022</v>
      </c>
      <c r="G798" s="15">
        <f t="shared" si="24"/>
        <v>5</v>
      </c>
      <c r="H798" s="15">
        <v>19</v>
      </c>
      <c r="I798" s="195" t="str">
        <f>"W" &amp;Table1[[#This Row],[WeekNum]]</f>
        <v>W19</v>
      </c>
      <c r="J798" s="195" t="str">
        <f t="shared" si="25"/>
        <v>22-W19</v>
      </c>
      <c r="K798" s="11" t="s">
        <v>446</v>
      </c>
      <c r="L798" s="11"/>
      <c r="M798" s="11" t="s">
        <v>77</v>
      </c>
      <c r="N798" s="266" t="s">
        <v>368</v>
      </c>
      <c r="O798" s="266" t="s">
        <v>386</v>
      </c>
      <c r="P798" s="11" t="s">
        <v>387</v>
      </c>
      <c r="Q798" s="11" t="s">
        <v>419</v>
      </c>
      <c r="R798" s="11">
        <v>0</v>
      </c>
      <c r="S798" s="11">
        <v>0</v>
      </c>
      <c r="T798" s="11">
        <f>ABS(Table1[[#This Row],[Prod]]-Table1[[#This Row],[Planned]])</f>
        <v>0</v>
      </c>
      <c r="U798" s="213">
        <f>IF(ABS(Table1[[#This Row],[Prod]]-Table1[[#This Row],[Planned]])&gt;Table1[[#This Row],[Planned]],0,IF(Table1[[#This Row],[Planned]]=0,0,1-ABS(Table1[[#This Row],[Prod]]-Table1[[#This Row],[Planned]])/Table1[[#This Row],[Planned]]))</f>
        <v>0</v>
      </c>
      <c r="V798" s="11"/>
      <c r="W798" s="11"/>
      <c r="X798" s="27">
        <v>0</v>
      </c>
      <c r="Y798" s="11">
        <f>Table1[[#This Row],[Prod]]</f>
        <v>0</v>
      </c>
      <c r="Z798" s="11">
        <f>ABS(Table1[[#This Row],[Prod2]]-Table1[[#This Row],[Plan Revised]])</f>
        <v>0</v>
      </c>
      <c r="AA798" s="213">
        <f>IF(ABS(Table1[[#This Row],[Prod2]]-Table1[[#This Row],[Plan Revised]])&gt;Table1[[#This Row],[Plan Revised]],0,IF(Table1[[#This Row],[Plan Revised]]=0,0,1-ABS(Table1[[#This Row],[Prod2]]-Table1[[#This Row],[Plan Revised]])/Table1[[#This Row],[Plan Revised]]))</f>
        <v>0</v>
      </c>
      <c r="AB798" s="11"/>
      <c r="AC798" s="30"/>
      <c r="AD798"/>
      <c r="AF798"/>
    </row>
    <row r="799" spans="1:32">
      <c r="A799" s="15" t="str">
        <f>IF(Table1[Week]=WeekSel,"Yes","No")</f>
        <v>No</v>
      </c>
      <c r="B799" s="15" t="str">
        <f>IF((Table1[StartDate]&gt;=Date.GraphMin)*(Table1[StartDate]&lt;=Date.GraphMax)=1,"Yes","No")</f>
        <v>Yes</v>
      </c>
      <c r="C799" s="15" t="str">
        <f>IF(OR(Table1[[#This Row],[Site]]="FOOD MILLING",Table1[[#This Row],[Site]]="GODACO"), "No", "Yes")</f>
        <v>Yes</v>
      </c>
      <c r="D799" s="40">
        <f>MAX(DATE(Table1[Year],1,1),DATE(Table1[Year],1,1)-WEEKDAY(DATE(Table1[Year],1,1),2)+(Table1[WeekNum]-1)*7+1)</f>
        <v>44683</v>
      </c>
      <c r="E799" s="40">
        <f>MIN(DATE(Table1[Year]+1,1,0),DATE(Table1[Year],1,1)-WEEKDAY(DATE(Table1[Year],1,1),2)+Table1[WeekNum]*7)</f>
        <v>44689</v>
      </c>
      <c r="F799" s="15">
        <v>2022</v>
      </c>
      <c r="G799" s="15">
        <f t="shared" si="24"/>
        <v>5</v>
      </c>
      <c r="H799" s="15">
        <v>19</v>
      </c>
      <c r="I799" s="195" t="str">
        <f>"W" &amp;Table1[[#This Row],[WeekNum]]</f>
        <v>W19</v>
      </c>
      <c r="J799" s="195" t="str">
        <f t="shared" si="25"/>
        <v>22-W19</v>
      </c>
      <c r="K799" s="11" t="s">
        <v>494</v>
      </c>
      <c r="L799" s="11"/>
      <c r="M799" s="11" t="s">
        <v>77</v>
      </c>
      <c r="N799" s="266" t="s">
        <v>368</v>
      </c>
      <c r="O799" s="266" t="s">
        <v>386</v>
      </c>
      <c r="P799" s="11" t="s">
        <v>387</v>
      </c>
      <c r="Q799" s="11" t="s">
        <v>419</v>
      </c>
      <c r="R799" s="11">
        <v>0</v>
      </c>
      <c r="S799" s="11">
        <v>0</v>
      </c>
      <c r="T799" s="11">
        <f>ABS(Table1[[#This Row],[Prod]]-Table1[[#This Row],[Planned]])</f>
        <v>0</v>
      </c>
      <c r="U799" s="213">
        <f>IF(ABS(Table1[[#This Row],[Prod]]-Table1[[#This Row],[Planned]])&gt;Table1[[#This Row],[Planned]],0,IF(Table1[[#This Row],[Planned]]=0,0,1-ABS(Table1[[#This Row],[Prod]]-Table1[[#This Row],[Planned]])/Table1[[#This Row],[Planned]]))</f>
        <v>0</v>
      </c>
      <c r="V799" s="11"/>
      <c r="W799" s="11"/>
      <c r="X799" s="27">
        <v>0</v>
      </c>
      <c r="Y799" s="11">
        <f>Table1[[#This Row],[Prod]]</f>
        <v>0</v>
      </c>
      <c r="Z799" s="11">
        <f>ABS(Table1[[#This Row],[Prod2]]-Table1[[#This Row],[Plan Revised]])</f>
        <v>0</v>
      </c>
      <c r="AA799" s="213">
        <f>IF(ABS(Table1[[#This Row],[Prod2]]-Table1[[#This Row],[Plan Revised]])&gt;Table1[[#This Row],[Plan Revised]],0,IF(Table1[[#This Row],[Plan Revised]]=0,0,1-ABS(Table1[[#This Row],[Prod2]]-Table1[[#This Row],[Plan Revised]])/Table1[[#This Row],[Plan Revised]]))</f>
        <v>0</v>
      </c>
      <c r="AB799" s="11"/>
      <c r="AC799" s="30"/>
      <c r="AD799"/>
      <c r="AF799"/>
    </row>
    <row r="800" spans="1:32">
      <c r="A800" s="15" t="str">
        <f>IF(Table1[Week]=WeekSel,"Yes","No")</f>
        <v>No</v>
      </c>
      <c r="B800" s="15" t="str">
        <f>IF((Table1[StartDate]&gt;=Date.GraphMin)*(Table1[StartDate]&lt;=Date.GraphMax)=1,"Yes","No")</f>
        <v>Yes</v>
      </c>
      <c r="C800" s="15" t="str">
        <f>IF(OR(Table1[[#This Row],[Site]]="FOOD MILLING",Table1[[#This Row],[Site]]="GODACO"), "No", "Yes")</f>
        <v>Yes</v>
      </c>
      <c r="D800" s="40">
        <f>MAX(DATE(Table1[Year],1,1),DATE(Table1[Year],1,1)-WEEKDAY(DATE(Table1[Year],1,1),2)+(Table1[WeekNum]-1)*7+1)</f>
        <v>44683</v>
      </c>
      <c r="E800" s="40">
        <f>MIN(DATE(Table1[Year]+1,1,0),DATE(Table1[Year],1,1)-WEEKDAY(DATE(Table1[Year],1,1),2)+Table1[WeekNum]*7)</f>
        <v>44689</v>
      </c>
      <c r="F800" s="15">
        <v>2022</v>
      </c>
      <c r="G800" s="15">
        <f t="shared" si="24"/>
        <v>5</v>
      </c>
      <c r="H800" s="15">
        <v>19</v>
      </c>
      <c r="I800" s="195" t="str">
        <f>"W" &amp;Table1[[#This Row],[WeekNum]]</f>
        <v>W19</v>
      </c>
      <c r="J800" s="195" t="str">
        <f t="shared" si="25"/>
        <v>22-W19</v>
      </c>
      <c r="K800" s="11" t="s">
        <v>495</v>
      </c>
      <c r="L800" s="11"/>
      <c r="M800" s="11" t="s">
        <v>77</v>
      </c>
      <c r="N800" s="266" t="s">
        <v>368</v>
      </c>
      <c r="O800" s="266" t="s">
        <v>386</v>
      </c>
      <c r="P800" s="11" t="s">
        <v>387</v>
      </c>
      <c r="Q800" s="11" t="s">
        <v>419</v>
      </c>
      <c r="R800" s="11">
        <v>0</v>
      </c>
      <c r="S800" s="11">
        <v>0</v>
      </c>
      <c r="T800" s="11">
        <f>ABS(Table1[[#This Row],[Prod]]-Table1[[#This Row],[Planned]])</f>
        <v>0</v>
      </c>
      <c r="U800" s="213">
        <f>IF(ABS(Table1[[#This Row],[Prod]]-Table1[[#This Row],[Planned]])&gt;Table1[[#This Row],[Planned]],0,IF(Table1[[#This Row],[Planned]]=0,0,1-ABS(Table1[[#This Row],[Prod]]-Table1[[#This Row],[Planned]])/Table1[[#This Row],[Planned]]))</f>
        <v>0</v>
      </c>
      <c r="V800" s="11"/>
      <c r="W800" s="11"/>
      <c r="X800" s="27">
        <v>0</v>
      </c>
      <c r="Y800" s="11">
        <f>Table1[[#This Row],[Prod]]</f>
        <v>0</v>
      </c>
      <c r="Z800" s="11">
        <f>ABS(Table1[[#This Row],[Prod2]]-Table1[[#This Row],[Plan Revised]])</f>
        <v>0</v>
      </c>
      <c r="AA800" s="213">
        <f>IF(ABS(Table1[[#This Row],[Prod2]]-Table1[[#This Row],[Plan Revised]])&gt;Table1[[#This Row],[Plan Revised]],0,IF(Table1[[#This Row],[Plan Revised]]=0,0,1-ABS(Table1[[#This Row],[Prod2]]-Table1[[#This Row],[Plan Revised]])/Table1[[#This Row],[Plan Revised]]))</f>
        <v>0</v>
      </c>
      <c r="AB800" s="11"/>
      <c r="AC800" s="30"/>
      <c r="AD800"/>
      <c r="AF800"/>
    </row>
    <row r="801" spans="1:32">
      <c r="A801" s="15" t="str">
        <f>IF(Table1[Week]=WeekSel,"Yes","No")</f>
        <v>No</v>
      </c>
      <c r="B801" s="15" t="str">
        <f>IF((Table1[StartDate]&gt;=Date.GraphMin)*(Table1[StartDate]&lt;=Date.GraphMax)=1,"Yes","No")</f>
        <v>Yes</v>
      </c>
      <c r="C801" s="15" t="str">
        <f>IF(OR(Table1[[#This Row],[Site]]="FOOD MILLING",Table1[[#This Row],[Site]]="GODACO"), "No", "Yes")</f>
        <v>Yes</v>
      </c>
      <c r="D801" s="40">
        <f>MAX(DATE(Table1[Year],1,1),DATE(Table1[Year],1,1)-WEEKDAY(DATE(Table1[Year],1,1),2)+(Table1[WeekNum]-1)*7+1)</f>
        <v>44683</v>
      </c>
      <c r="E801" s="40">
        <f>MIN(DATE(Table1[Year]+1,1,0),DATE(Table1[Year],1,1)-WEEKDAY(DATE(Table1[Year],1,1),2)+Table1[WeekNum]*7)</f>
        <v>44689</v>
      </c>
      <c r="F801" s="15">
        <v>2022</v>
      </c>
      <c r="G801" s="15">
        <f t="shared" si="24"/>
        <v>5</v>
      </c>
      <c r="H801" s="15">
        <v>19</v>
      </c>
      <c r="I801" s="195" t="str">
        <f>"W" &amp;Table1[[#This Row],[WeekNum]]</f>
        <v>W19</v>
      </c>
      <c r="J801" s="195" t="str">
        <f t="shared" si="25"/>
        <v>22-W19</v>
      </c>
      <c r="K801" s="11" t="s">
        <v>430</v>
      </c>
      <c r="L801" s="11"/>
      <c r="M801" s="11" t="s">
        <v>77</v>
      </c>
      <c r="N801" s="266" t="s">
        <v>368</v>
      </c>
      <c r="O801" s="266" t="s">
        <v>386</v>
      </c>
      <c r="P801" s="11" t="s">
        <v>387</v>
      </c>
      <c r="Q801" s="11" t="s">
        <v>419</v>
      </c>
      <c r="R801" s="11">
        <v>0</v>
      </c>
      <c r="S801" s="11">
        <v>0</v>
      </c>
      <c r="T801" s="11">
        <f>ABS(Table1[[#This Row],[Prod]]-Table1[[#This Row],[Planned]])</f>
        <v>0</v>
      </c>
      <c r="U801" s="213">
        <f>IF(ABS(Table1[[#This Row],[Prod]]-Table1[[#This Row],[Planned]])&gt;Table1[[#This Row],[Planned]],0,IF(Table1[[#This Row],[Planned]]=0,0,1-ABS(Table1[[#This Row],[Prod]]-Table1[[#This Row],[Planned]])/Table1[[#This Row],[Planned]]))</f>
        <v>0</v>
      </c>
      <c r="V801" s="11"/>
      <c r="W801" s="11"/>
      <c r="X801" s="27">
        <v>0</v>
      </c>
      <c r="Y801" s="11">
        <f>Table1[[#This Row],[Prod]]</f>
        <v>0</v>
      </c>
      <c r="Z801" s="11">
        <f>ABS(Table1[[#This Row],[Prod2]]-Table1[[#This Row],[Plan Revised]])</f>
        <v>0</v>
      </c>
      <c r="AA801" s="213">
        <f>IF(ABS(Table1[[#This Row],[Prod2]]-Table1[[#This Row],[Plan Revised]])&gt;Table1[[#This Row],[Plan Revised]],0,IF(Table1[[#This Row],[Plan Revised]]=0,0,1-ABS(Table1[[#This Row],[Prod2]]-Table1[[#This Row],[Plan Revised]])/Table1[[#This Row],[Plan Revised]]))</f>
        <v>0</v>
      </c>
      <c r="AB801" s="11"/>
      <c r="AC801" s="30"/>
      <c r="AD801"/>
      <c r="AF801"/>
    </row>
    <row r="802" spans="1:32">
      <c r="A802" s="15" t="str">
        <f>IF(Table1[Week]=WeekSel,"Yes","No")</f>
        <v>No</v>
      </c>
      <c r="B802" s="15" t="str">
        <f>IF((Table1[StartDate]&gt;=Date.GraphMin)*(Table1[StartDate]&lt;=Date.GraphMax)=1,"Yes","No")</f>
        <v>Yes</v>
      </c>
      <c r="C802" s="15" t="str">
        <f>IF(OR(Table1[[#This Row],[Site]]="FOOD MILLING",Table1[[#This Row],[Site]]="GODACO"), "No", "Yes")</f>
        <v>Yes</v>
      </c>
      <c r="D802" s="40">
        <f>MAX(DATE(Table1[Year],1,1),DATE(Table1[Year],1,1)-WEEKDAY(DATE(Table1[Year],1,1),2)+(Table1[WeekNum]-1)*7+1)</f>
        <v>44683</v>
      </c>
      <c r="E802" s="40">
        <f>MIN(DATE(Table1[Year]+1,1,0),DATE(Table1[Year],1,1)-WEEKDAY(DATE(Table1[Year],1,1),2)+Table1[WeekNum]*7)</f>
        <v>44689</v>
      </c>
      <c r="F802" s="15">
        <v>2022</v>
      </c>
      <c r="G802" s="15">
        <f t="shared" si="24"/>
        <v>5</v>
      </c>
      <c r="H802" s="15">
        <v>19</v>
      </c>
      <c r="I802" s="195" t="str">
        <f>"W" &amp;Table1[[#This Row],[WeekNum]]</f>
        <v>W19</v>
      </c>
      <c r="J802" s="195" t="str">
        <f t="shared" si="25"/>
        <v>22-W19</v>
      </c>
      <c r="K802" s="11" t="s">
        <v>431</v>
      </c>
      <c r="L802" s="11"/>
      <c r="M802" s="11" t="s">
        <v>77</v>
      </c>
      <c r="N802" s="266" t="s">
        <v>368</v>
      </c>
      <c r="O802" s="266" t="s">
        <v>386</v>
      </c>
      <c r="P802" s="11" t="s">
        <v>387</v>
      </c>
      <c r="Q802" s="11" t="s">
        <v>419</v>
      </c>
      <c r="R802" s="11">
        <v>0</v>
      </c>
      <c r="S802" s="11">
        <v>0</v>
      </c>
      <c r="T802" s="11">
        <f>ABS(Table1[[#This Row],[Prod]]-Table1[[#This Row],[Planned]])</f>
        <v>0</v>
      </c>
      <c r="U802" s="213">
        <f>IF(ABS(Table1[[#This Row],[Prod]]-Table1[[#This Row],[Planned]])&gt;Table1[[#This Row],[Planned]],0,IF(Table1[[#This Row],[Planned]]=0,0,1-ABS(Table1[[#This Row],[Prod]]-Table1[[#This Row],[Planned]])/Table1[[#This Row],[Planned]]))</f>
        <v>0</v>
      </c>
      <c r="V802" s="11"/>
      <c r="W802" s="11"/>
      <c r="X802" s="27">
        <v>0</v>
      </c>
      <c r="Y802" s="11">
        <f>Table1[[#This Row],[Prod]]</f>
        <v>0</v>
      </c>
      <c r="Z802" s="11">
        <f>ABS(Table1[[#This Row],[Prod2]]-Table1[[#This Row],[Plan Revised]])</f>
        <v>0</v>
      </c>
      <c r="AA802" s="213">
        <f>IF(ABS(Table1[[#This Row],[Prod2]]-Table1[[#This Row],[Plan Revised]])&gt;Table1[[#This Row],[Plan Revised]],0,IF(Table1[[#This Row],[Plan Revised]]=0,0,1-ABS(Table1[[#This Row],[Prod2]]-Table1[[#This Row],[Plan Revised]])/Table1[[#This Row],[Plan Revised]]))</f>
        <v>0</v>
      </c>
      <c r="AB802" s="11"/>
      <c r="AC802" s="30"/>
      <c r="AD802"/>
      <c r="AF802"/>
    </row>
    <row r="803" spans="1:32">
      <c r="A803" s="15" t="str">
        <f>IF(Table1[Week]=WeekSel,"Yes","No")</f>
        <v>No</v>
      </c>
      <c r="B803" s="15" t="str">
        <f>IF((Table1[StartDate]&gt;=Date.GraphMin)*(Table1[StartDate]&lt;=Date.GraphMax)=1,"Yes","No")</f>
        <v>Yes</v>
      </c>
      <c r="C803" s="15" t="str">
        <f>IF(OR(Table1[[#This Row],[Site]]="FOOD MILLING",Table1[[#This Row],[Site]]="GODACO"), "No", "Yes")</f>
        <v>Yes</v>
      </c>
      <c r="D803" s="40">
        <f>MAX(DATE(Table1[Year],1,1),DATE(Table1[Year],1,1)-WEEKDAY(DATE(Table1[Year],1,1),2)+(Table1[WeekNum]-1)*7+1)</f>
        <v>44683</v>
      </c>
      <c r="E803" s="40">
        <f>MIN(DATE(Table1[Year]+1,1,0),DATE(Table1[Year],1,1)-WEEKDAY(DATE(Table1[Year],1,1),2)+Table1[WeekNum]*7)</f>
        <v>44689</v>
      </c>
      <c r="F803" s="15">
        <v>2022</v>
      </c>
      <c r="G803" s="15">
        <f t="shared" si="24"/>
        <v>5</v>
      </c>
      <c r="H803" s="15">
        <v>19</v>
      </c>
      <c r="I803" s="195" t="str">
        <f>"W" &amp;Table1[[#This Row],[WeekNum]]</f>
        <v>W19</v>
      </c>
      <c r="J803" s="195" t="str">
        <f t="shared" si="25"/>
        <v>22-W19</v>
      </c>
      <c r="K803" s="11" t="s">
        <v>432</v>
      </c>
      <c r="L803" s="11"/>
      <c r="M803" s="11" t="s">
        <v>77</v>
      </c>
      <c r="N803" s="266" t="s">
        <v>368</v>
      </c>
      <c r="O803" s="266" t="s">
        <v>386</v>
      </c>
      <c r="P803" s="11" t="s">
        <v>387</v>
      </c>
      <c r="Q803" s="11" t="s">
        <v>419</v>
      </c>
      <c r="R803" s="11">
        <v>0</v>
      </c>
      <c r="S803" s="11">
        <v>0</v>
      </c>
      <c r="T803" s="11">
        <f>ABS(Table1[[#This Row],[Prod]]-Table1[[#This Row],[Planned]])</f>
        <v>0</v>
      </c>
      <c r="U803" s="213">
        <f>IF(ABS(Table1[[#This Row],[Prod]]-Table1[[#This Row],[Planned]])&gt;Table1[[#This Row],[Planned]],0,IF(Table1[[#This Row],[Planned]]=0,0,1-ABS(Table1[[#This Row],[Prod]]-Table1[[#This Row],[Planned]])/Table1[[#This Row],[Planned]]))</f>
        <v>0</v>
      </c>
      <c r="V803" s="11"/>
      <c r="W803" s="11"/>
      <c r="X803" s="27">
        <v>0</v>
      </c>
      <c r="Y803" s="11">
        <f>Table1[[#This Row],[Prod]]</f>
        <v>0</v>
      </c>
      <c r="Z803" s="11">
        <f>ABS(Table1[[#This Row],[Prod2]]-Table1[[#This Row],[Plan Revised]])</f>
        <v>0</v>
      </c>
      <c r="AA803" s="213">
        <f>IF(ABS(Table1[[#This Row],[Prod2]]-Table1[[#This Row],[Plan Revised]])&gt;Table1[[#This Row],[Plan Revised]],0,IF(Table1[[#This Row],[Plan Revised]]=0,0,1-ABS(Table1[[#This Row],[Prod2]]-Table1[[#This Row],[Plan Revised]])/Table1[[#This Row],[Plan Revised]]))</f>
        <v>0</v>
      </c>
      <c r="AB803" s="11"/>
      <c r="AC803" s="30"/>
      <c r="AD803"/>
      <c r="AF803"/>
    </row>
    <row r="804" spans="1:32">
      <c r="A804" s="15" t="str">
        <f>IF(Table1[Week]=WeekSel,"Yes","No")</f>
        <v>No</v>
      </c>
      <c r="B804" s="15" t="str">
        <f>IF((Table1[StartDate]&gt;=Date.GraphMin)*(Table1[StartDate]&lt;=Date.GraphMax)=1,"Yes","No")</f>
        <v>Yes</v>
      </c>
      <c r="C804" s="15" t="str">
        <f>IF(OR(Table1[[#This Row],[Site]]="FOOD MILLING",Table1[[#This Row],[Site]]="GODACO"), "No", "Yes")</f>
        <v>Yes</v>
      </c>
      <c r="D804" s="40">
        <f>MAX(DATE(Table1[Year],1,1),DATE(Table1[Year],1,1)-WEEKDAY(DATE(Table1[Year],1,1),2)+(Table1[WeekNum]-1)*7+1)</f>
        <v>44683</v>
      </c>
      <c r="E804" s="40">
        <f>MIN(DATE(Table1[Year]+1,1,0),DATE(Table1[Year],1,1)-WEEKDAY(DATE(Table1[Year],1,1),2)+Table1[WeekNum]*7)</f>
        <v>44689</v>
      </c>
      <c r="F804" s="15">
        <v>2022</v>
      </c>
      <c r="G804" s="15">
        <f t="shared" si="24"/>
        <v>5</v>
      </c>
      <c r="H804" s="15">
        <v>19</v>
      </c>
      <c r="I804" s="195" t="str">
        <f>"W" &amp;Table1[[#This Row],[WeekNum]]</f>
        <v>W19</v>
      </c>
      <c r="J804" s="195" t="str">
        <f t="shared" si="25"/>
        <v>22-W19</v>
      </c>
      <c r="K804" s="11" t="s">
        <v>434</v>
      </c>
      <c r="L804" s="11"/>
      <c r="M804" s="11" t="s">
        <v>77</v>
      </c>
      <c r="N804" s="266" t="s">
        <v>368</v>
      </c>
      <c r="O804" s="266" t="s">
        <v>386</v>
      </c>
      <c r="P804" s="11" t="s">
        <v>387</v>
      </c>
      <c r="Q804" s="11" t="s">
        <v>419</v>
      </c>
      <c r="R804" s="11">
        <v>0</v>
      </c>
      <c r="S804" s="11">
        <v>0</v>
      </c>
      <c r="T804" s="11">
        <f>ABS(Table1[[#This Row],[Prod]]-Table1[[#This Row],[Planned]])</f>
        <v>0</v>
      </c>
      <c r="U804" s="213">
        <f>IF(ABS(Table1[[#This Row],[Prod]]-Table1[[#This Row],[Planned]])&gt;Table1[[#This Row],[Planned]],0,IF(Table1[[#This Row],[Planned]]=0,0,1-ABS(Table1[[#This Row],[Prod]]-Table1[[#This Row],[Planned]])/Table1[[#This Row],[Planned]]))</f>
        <v>0</v>
      </c>
      <c r="V804" s="11"/>
      <c r="W804" s="11"/>
      <c r="X804" s="27">
        <v>0</v>
      </c>
      <c r="Y804" s="11">
        <f>Table1[[#This Row],[Prod]]</f>
        <v>0</v>
      </c>
      <c r="Z804" s="11">
        <f>ABS(Table1[[#This Row],[Prod2]]-Table1[[#This Row],[Plan Revised]])</f>
        <v>0</v>
      </c>
      <c r="AA804" s="213">
        <f>IF(ABS(Table1[[#This Row],[Prod2]]-Table1[[#This Row],[Plan Revised]])&gt;Table1[[#This Row],[Plan Revised]],0,IF(Table1[[#This Row],[Plan Revised]]=0,0,1-ABS(Table1[[#This Row],[Prod2]]-Table1[[#This Row],[Plan Revised]])/Table1[[#This Row],[Plan Revised]]))</f>
        <v>0</v>
      </c>
      <c r="AB804" s="11"/>
      <c r="AC804" s="30"/>
      <c r="AD804"/>
      <c r="AF804"/>
    </row>
    <row r="805" spans="1:32">
      <c r="A805" s="15" t="str">
        <f>IF(Table1[Week]=WeekSel,"Yes","No")</f>
        <v>No</v>
      </c>
      <c r="B805" s="15" t="str">
        <f>IF((Table1[StartDate]&gt;=Date.GraphMin)*(Table1[StartDate]&lt;=Date.GraphMax)=1,"Yes","No")</f>
        <v>Yes</v>
      </c>
      <c r="C805" s="15" t="str">
        <f>IF(OR(Table1[[#This Row],[Site]]="FOOD MILLING",Table1[[#This Row],[Site]]="GODACO"), "No", "Yes")</f>
        <v>Yes</v>
      </c>
      <c r="D805" s="40">
        <f>MAX(DATE(Table1[Year],1,1),DATE(Table1[Year],1,1)-WEEKDAY(DATE(Table1[Year],1,1),2)+(Table1[WeekNum]-1)*7+1)</f>
        <v>44683</v>
      </c>
      <c r="E805" s="40">
        <f>MIN(DATE(Table1[Year]+1,1,0),DATE(Table1[Year],1,1)-WEEKDAY(DATE(Table1[Year],1,1),2)+Table1[WeekNum]*7)</f>
        <v>44689</v>
      </c>
      <c r="F805" s="15">
        <v>2022</v>
      </c>
      <c r="G805" s="15">
        <f t="shared" si="24"/>
        <v>5</v>
      </c>
      <c r="H805" s="15">
        <v>19</v>
      </c>
      <c r="I805" s="195" t="str">
        <f>"W" &amp;Table1[[#This Row],[WeekNum]]</f>
        <v>W19</v>
      </c>
      <c r="J805" s="195" t="str">
        <f t="shared" si="25"/>
        <v>22-W19</v>
      </c>
      <c r="K805" s="11" t="s">
        <v>433</v>
      </c>
      <c r="L805" s="11"/>
      <c r="M805" s="11" t="s">
        <v>77</v>
      </c>
      <c r="N805" s="266" t="s">
        <v>368</v>
      </c>
      <c r="O805" s="266" t="s">
        <v>386</v>
      </c>
      <c r="P805" s="11" t="s">
        <v>387</v>
      </c>
      <c r="Q805" s="11" t="s">
        <v>419</v>
      </c>
      <c r="R805" s="11">
        <v>0</v>
      </c>
      <c r="S805" s="11">
        <v>0</v>
      </c>
      <c r="T805" s="11">
        <f>ABS(Table1[[#This Row],[Prod]]-Table1[[#This Row],[Planned]])</f>
        <v>0</v>
      </c>
      <c r="U805" s="213">
        <f>IF(ABS(Table1[[#This Row],[Prod]]-Table1[[#This Row],[Planned]])&gt;Table1[[#This Row],[Planned]],0,IF(Table1[[#This Row],[Planned]]=0,0,1-ABS(Table1[[#This Row],[Prod]]-Table1[[#This Row],[Planned]])/Table1[[#This Row],[Planned]]))</f>
        <v>0</v>
      </c>
      <c r="V805" s="11"/>
      <c r="W805" s="11"/>
      <c r="X805" s="27">
        <v>0</v>
      </c>
      <c r="Y805" s="11">
        <f>Table1[[#This Row],[Prod]]</f>
        <v>0</v>
      </c>
      <c r="Z805" s="11">
        <f>ABS(Table1[[#This Row],[Prod2]]-Table1[[#This Row],[Plan Revised]])</f>
        <v>0</v>
      </c>
      <c r="AA805" s="213">
        <f>IF(ABS(Table1[[#This Row],[Prod2]]-Table1[[#This Row],[Plan Revised]])&gt;Table1[[#This Row],[Plan Revised]],0,IF(Table1[[#This Row],[Plan Revised]]=0,0,1-ABS(Table1[[#This Row],[Prod2]]-Table1[[#This Row],[Plan Revised]])/Table1[[#This Row],[Plan Revised]]))</f>
        <v>0</v>
      </c>
      <c r="AB805" s="11"/>
      <c r="AC805" s="30"/>
      <c r="AD805"/>
      <c r="AF805"/>
    </row>
    <row r="806" spans="1:32">
      <c r="A806" s="15" t="str">
        <f>IF(Table1[Week]=WeekSel,"Yes","No")</f>
        <v>No</v>
      </c>
      <c r="B806" s="15" t="str">
        <f>IF((Table1[StartDate]&gt;=Date.GraphMin)*(Table1[StartDate]&lt;=Date.GraphMax)=1,"Yes","No")</f>
        <v>Yes</v>
      </c>
      <c r="C806" s="15" t="str">
        <f>IF(OR(Table1[[#This Row],[Site]]="FOOD MILLING",Table1[[#This Row],[Site]]="GODACO"), "No", "Yes")</f>
        <v>Yes</v>
      </c>
      <c r="D806" s="40">
        <f>MAX(DATE(Table1[Year],1,1),DATE(Table1[Year],1,1)-WEEKDAY(DATE(Table1[Year],1,1),2)+(Table1[WeekNum]-1)*7+1)</f>
        <v>44683</v>
      </c>
      <c r="E806" s="40">
        <f>MIN(DATE(Table1[Year]+1,1,0),DATE(Table1[Year],1,1)-WEEKDAY(DATE(Table1[Year],1,1),2)+Table1[WeekNum]*7)</f>
        <v>44689</v>
      </c>
      <c r="F806" s="15">
        <v>2022</v>
      </c>
      <c r="G806" s="15">
        <f t="shared" si="24"/>
        <v>5</v>
      </c>
      <c r="H806" s="15">
        <v>19</v>
      </c>
      <c r="I806" s="195" t="str">
        <f>"W" &amp;Table1[[#This Row],[WeekNum]]</f>
        <v>W19</v>
      </c>
      <c r="J806" s="195" t="str">
        <f t="shared" si="25"/>
        <v>22-W19</v>
      </c>
      <c r="K806" s="11" t="s">
        <v>498</v>
      </c>
      <c r="L806" s="11"/>
      <c r="M806" s="11" t="s">
        <v>72</v>
      </c>
      <c r="N806" s="11" t="s">
        <v>44</v>
      </c>
      <c r="O806" s="266" t="s">
        <v>389</v>
      </c>
      <c r="P806" s="11" t="s">
        <v>390</v>
      </c>
      <c r="Q806" s="11" t="s">
        <v>421</v>
      </c>
      <c r="R806" s="11">
        <v>0</v>
      </c>
      <c r="S806" s="11">
        <v>223.392</v>
      </c>
      <c r="T806" s="11">
        <f>ABS(Table1[[#This Row],[Prod]]-Table1[[#This Row],[Planned]])</f>
        <v>223.392</v>
      </c>
      <c r="U806" s="213">
        <f>IF(ABS(Table1[[#This Row],[Prod]]-Table1[[#This Row],[Planned]])&gt;Table1[[#This Row],[Planned]],0,IF(Table1[[#This Row],[Planned]]=0,0,1-ABS(Table1[[#This Row],[Prod]]-Table1[[#This Row],[Planned]])/Table1[[#This Row],[Planned]]))</f>
        <v>0</v>
      </c>
      <c r="V806" s="11"/>
      <c r="W806" s="11"/>
      <c r="X806" s="27">
        <v>0</v>
      </c>
      <c r="Y806" s="11">
        <f>Table1[[#This Row],[Prod]]</f>
        <v>223.392</v>
      </c>
      <c r="Z806" s="11">
        <f>ABS(Table1[[#This Row],[Prod2]]-Table1[[#This Row],[Plan Revised]])</f>
        <v>223.392</v>
      </c>
      <c r="AA806" s="213">
        <f>IF(ABS(Table1[[#This Row],[Prod2]]-Table1[[#This Row],[Plan Revised]])&gt;Table1[[#This Row],[Plan Revised]],0,IF(Table1[[#This Row],[Plan Revised]]=0,0,1-ABS(Table1[[#This Row],[Prod2]]-Table1[[#This Row],[Plan Revised]])/Table1[[#This Row],[Plan Revised]]))</f>
        <v>0</v>
      </c>
      <c r="AB806" s="11"/>
      <c r="AC806" s="30"/>
      <c r="AD806"/>
      <c r="AF806"/>
    </row>
    <row r="807" spans="1:32">
      <c r="A807" s="15" t="str">
        <f>IF(Table1[Week]=WeekSel,"Yes","No")</f>
        <v>No</v>
      </c>
      <c r="B807" s="15" t="str">
        <f>IF((Table1[StartDate]&gt;=Date.GraphMin)*(Table1[StartDate]&lt;=Date.GraphMax)=1,"Yes","No")</f>
        <v>Yes</v>
      </c>
      <c r="C807" s="15" t="str">
        <f>IF(OR(Table1[[#This Row],[Site]]="FOOD MILLING",Table1[[#This Row],[Site]]="GODACO"), "No", "Yes")</f>
        <v>Yes</v>
      </c>
      <c r="D807" s="40">
        <f>MAX(DATE(Table1[Year],1,1),DATE(Table1[Year],1,1)-WEEKDAY(DATE(Table1[Year],1,1),2)+(Table1[WeekNum]-1)*7+1)</f>
        <v>44683</v>
      </c>
      <c r="E807" s="40">
        <f>MIN(DATE(Table1[Year]+1,1,0),DATE(Table1[Year],1,1)-WEEKDAY(DATE(Table1[Year],1,1),2)+Table1[WeekNum]*7)</f>
        <v>44689</v>
      </c>
      <c r="F807" s="15">
        <v>2022</v>
      </c>
      <c r="G807" s="15">
        <f t="shared" si="24"/>
        <v>5</v>
      </c>
      <c r="H807" s="15">
        <v>19</v>
      </c>
      <c r="I807" s="195" t="str">
        <f>"W" &amp;Table1[[#This Row],[WeekNum]]</f>
        <v>W19</v>
      </c>
      <c r="J807" s="195" t="str">
        <f t="shared" si="25"/>
        <v>22-W19</v>
      </c>
      <c r="K807" s="11" t="s">
        <v>520</v>
      </c>
      <c r="L807" s="11"/>
      <c r="M807" s="11" t="s">
        <v>72</v>
      </c>
      <c r="N807" s="11" t="s">
        <v>44</v>
      </c>
      <c r="O807" s="266" t="s">
        <v>391</v>
      </c>
      <c r="P807" s="11" t="s">
        <v>392</v>
      </c>
      <c r="Q807" s="11" t="s">
        <v>421</v>
      </c>
      <c r="R807" s="11">
        <v>0</v>
      </c>
      <c r="S807" s="11">
        <v>0</v>
      </c>
      <c r="T807" s="11">
        <f>ABS(Table1[[#This Row],[Prod]]-Table1[[#This Row],[Planned]])</f>
        <v>0</v>
      </c>
      <c r="U807" s="213">
        <f>IF(ABS(Table1[[#This Row],[Prod]]-Table1[[#This Row],[Planned]])&gt;Table1[[#This Row],[Planned]],0,IF(Table1[[#This Row],[Planned]]=0,0,1-ABS(Table1[[#This Row],[Prod]]-Table1[[#This Row],[Planned]])/Table1[[#This Row],[Planned]]))</f>
        <v>0</v>
      </c>
      <c r="V807" s="11"/>
      <c r="W807" s="11"/>
      <c r="X807" s="27">
        <v>0</v>
      </c>
      <c r="Y807" s="11">
        <f>Table1[[#This Row],[Prod]]</f>
        <v>0</v>
      </c>
      <c r="Z807" s="11">
        <f>ABS(Table1[[#This Row],[Prod2]]-Table1[[#This Row],[Plan Revised]])</f>
        <v>0</v>
      </c>
      <c r="AA807" s="213">
        <f>IF(ABS(Table1[[#This Row],[Prod2]]-Table1[[#This Row],[Plan Revised]])&gt;Table1[[#This Row],[Plan Revised]],0,IF(Table1[[#This Row],[Plan Revised]]=0,0,1-ABS(Table1[[#This Row],[Prod2]]-Table1[[#This Row],[Plan Revised]])/Table1[[#This Row],[Plan Revised]]))</f>
        <v>0</v>
      </c>
      <c r="AB807" s="11"/>
      <c r="AC807" s="30"/>
      <c r="AD807"/>
      <c r="AF807"/>
    </row>
    <row r="808" spans="1:32">
      <c r="A808" s="15" t="str">
        <f>IF(Table1[Week]=WeekSel,"Yes","No")</f>
        <v>No</v>
      </c>
      <c r="B808" s="15" t="str">
        <f>IF((Table1[StartDate]&gt;=Date.GraphMin)*(Table1[StartDate]&lt;=Date.GraphMax)=1,"Yes","No")</f>
        <v>Yes</v>
      </c>
      <c r="C808" s="15" t="str">
        <f>IF(OR(Table1[[#This Row],[Site]]="FOOD MILLING",Table1[[#This Row],[Site]]="GODACO"), "No", "Yes")</f>
        <v>Yes</v>
      </c>
      <c r="D808" s="40">
        <f>MAX(DATE(Table1[Year],1,1),DATE(Table1[Year],1,1)-WEEKDAY(DATE(Table1[Year],1,1),2)+(Table1[WeekNum]-1)*7+1)</f>
        <v>44683</v>
      </c>
      <c r="E808" s="40">
        <f>MIN(DATE(Table1[Year]+1,1,0),DATE(Table1[Year],1,1)-WEEKDAY(DATE(Table1[Year],1,1),2)+Table1[WeekNum]*7)</f>
        <v>44689</v>
      </c>
      <c r="F808" s="15">
        <v>2022</v>
      </c>
      <c r="G808" s="15">
        <f t="shared" si="24"/>
        <v>5</v>
      </c>
      <c r="H808" s="15">
        <v>19</v>
      </c>
      <c r="I808" s="195" t="str">
        <f>"W" &amp;Table1[[#This Row],[WeekNum]]</f>
        <v>W19</v>
      </c>
      <c r="J808" s="195" t="str">
        <f t="shared" si="25"/>
        <v>22-W19</v>
      </c>
      <c r="K808" s="11" t="s">
        <v>521</v>
      </c>
      <c r="L808" s="11"/>
      <c r="M808" s="11" t="s">
        <v>72</v>
      </c>
      <c r="N808" s="11" t="s">
        <v>44</v>
      </c>
      <c r="O808" s="266" t="s">
        <v>391</v>
      </c>
      <c r="P808" s="11" t="s">
        <v>392</v>
      </c>
      <c r="Q808" s="11" t="s">
        <v>421</v>
      </c>
      <c r="R808" s="11">
        <v>0</v>
      </c>
      <c r="S808" s="11">
        <v>0</v>
      </c>
      <c r="T808" s="11">
        <f>ABS(Table1[[#This Row],[Prod]]-Table1[[#This Row],[Planned]])</f>
        <v>0</v>
      </c>
      <c r="U808" s="213">
        <f>IF(ABS(Table1[[#This Row],[Prod]]-Table1[[#This Row],[Planned]])&gt;Table1[[#This Row],[Planned]],0,IF(Table1[[#This Row],[Planned]]=0,0,1-ABS(Table1[[#This Row],[Prod]]-Table1[[#This Row],[Planned]])/Table1[[#This Row],[Planned]]))</f>
        <v>0</v>
      </c>
      <c r="V808" s="11"/>
      <c r="W808" s="11"/>
      <c r="X808" s="27">
        <v>0</v>
      </c>
      <c r="Y808" s="11">
        <f>Table1[[#This Row],[Prod]]</f>
        <v>0</v>
      </c>
      <c r="Z808" s="11">
        <f>ABS(Table1[[#This Row],[Prod2]]-Table1[[#This Row],[Plan Revised]])</f>
        <v>0</v>
      </c>
      <c r="AA808" s="213">
        <f>IF(ABS(Table1[[#This Row],[Prod2]]-Table1[[#This Row],[Plan Revised]])&gt;Table1[[#This Row],[Plan Revised]],0,IF(Table1[[#This Row],[Plan Revised]]=0,0,1-ABS(Table1[[#This Row],[Prod2]]-Table1[[#This Row],[Plan Revised]])/Table1[[#This Row],[Plan Revised]]))</f>
        <v>0</v>
      </c>
      <c r="AB808" s="11"/>
      <c r="AC808" s="30"/>
      <c r="AD808"/>
      <c r="AF808"/>
    </row>
    <row r="809" spans="1:32">
      <c r="A809" s="15" t="str">
        <f>IF(Table1[Week]=WeekSel,"Yes","No")</f>
        <v>No</v>
      </c>
      <c r="B809" s="15" t="str">
        <f>IF((Table1[StartDate]&gt;=Date.GraphMin)*(Table1[StartDate]&lt;=Date.GraphMax)=1,"Yes","No")</f>
        <v>Yes</v>
      </c>
      <c r="C809" s="15" t="str">
        <f>IF(OR(Table1[[#This Row],[Site]]="FOOD MILLING",Table1[[#This Row],[Site]]="GODACO"), "No", "Yes")</f>
        <v>Yes</v>
      </c>
      <c r="D809" s="40">
        <f>MAX(DATE(Table1[Year],1,1),DATE(Table1[Year],1,1)-WEEKDAY(DATE(Table1[Year],1,1),2)+(Table1[WeekNum]-1)*7+1)</f>
        <v>44683</v>
      </c>
      <c r="E809" s="40">
        <f>MIN(DATE(Table1[Year]+1,1,0),DATE(Table1[Year],1,1)-WEEKDAY(DATE(Table1[Year],1,1),2)+Table1[WeekNum]*7)</f>
        <v>44689</v>
      </c>
      <c r="F809" s="15">
        <v>2022</v>
      </c>
      <c r="G809" s="15">
        <f t="shared" si="24"/>
        <v>5</v>
      </c>
      <c r="H809" s="15">
        <v>19</v>
      </c>
      <c r="I809" s="195" t="str">
        <f>"W" &amp;Table1[[#This Row],[WeekNum]]</f>
        <v>W19</v>
      </c>
      <c r="J809" s="195" t="str">
        <f t="shared" si="25"/>
        <v>22-W19</v>
      </c>
      <c r="K809" s="11" t="s">
        <v>684</v>
      </c>
      <c r="L809" s="11"/>
      <c r="M809" s="11" t="s">
        <v>72</v>
      </c>
      <c r="N809" s="11" t="s">
        <v>44</v>
      </c>
      <c r="O809" s="266" t="s">
        <v>391</v>
      </c>
      <c r="P809" s="11" t="s">
        <v>392</v>
      </c>
      <c r="Q809" s="11" t="s">
        <v>421</v>
      </c>
      <c r="R809" s="11">
        <v>0</v>
      </c>
      <c r="S809" s="11">
        <v>0</v>
      </c>
      <c r="T809" s="11">
        <f>ABS(Table1[[#This Row],[Prod]]-Table1[[#This Row],[Planned]])</f>
        <v>0</v>
      </c>
      <c r="U809" s="213">
        <f>IF(ABS(Table1[[#This Row],[Prod]]-Table1[[#This Row],[Planned]])&gt;Table1[[#This Row],[Planned]],0,IF(Table1[[#This Row],[Planned]]=0,0,1-ABS(Table1[[#This Row],[Prod]]-Table1[[#This Row],[Planned]])/Table1[[#This Row],[Planned]]))</f>
        <v>0</v>
      </c>
      <c r="V809" s="11"/>
      <c r="W809" s="11"/>
      <c r="X809" s="27">
        <v>0</v>
      </c>
      <c r="Y809" s="11">
        <f>Table1[[#This Row],[Prod]]</f>
        <v>0</v>
      </c>
      <c r="Z809" s="11">
        <f>ABS(Table1[[#This Row],[Prod2]]-Table1[[#This Row],[Plan Revised]])</f>
        <v>0</v>
      </c>
      <c r="AA809" s="213">
        <f>IF(ABS(Table1[[#This Row],[Prod2]]-Table1[[#This Row],[Plan Revised]])&gt;Table1[[#This Row],[Plan Revised]],0,IF(Table1[[#This Row],[Plan Revised]]=0,0,1-ABS(Table1[[#This Row],[Prod2]]-Table1[[#This Row],[Plan Revised]])/Table1[[#This Row],[Plan Revised]]))</f>
        <v>0</v>
      </c>
      <c r="AB809" s="11"/>
      <c r="AC809" s="30"/>
      <c r="AD809"/>
      <c r="AF809"/>
    </row>
    <row r="810" spans="1:32">
      <c r="A810" s="15" t="str">
        <f>IF(Table1[Week]=WeekSel,"Yes","No")</f>
        <v>No</v>
      </c>
      <c r="B810" s="15" t="str">
        <f>IF((Table1[StartDate]&gt;=Date.GraphMin)*(Table1[StartDate]&lt;=Date.GraphMax)=1,"Yes","No")</f>
        <v>Yes</v>
      </c>
      <c r="C810" s="15" t="str">
        <f>IF(OR(Table1[[#This Row],[Site]]="FOOD MILLING",Table1[[#This Row],[Site]]="GODACO"), "No", "Yes")</f>
        <v>Yes</v>
      </c>
      <c r="D810" s="40">
        <f>MAX(DATE(Table1[Year],1,1),DATE(Table1[Year],1,1)-WEEKDAY(DATE(Table1[Year],1,1),2)+(Table1[WeekNum]-1)*7+1)</f>
        <v>44683</v>
      </c>
      <c r="E810" s="40">
        <f>MIN(DATE(Table1[Year]+1,1,0),DATE(Table1[Year],1,1)-WEEKDAY(DATE(Table1[Year],1,1),2)+Table1[WeekNum]*7)</f>
        <v>44689</v>
      </c>
      <c r="F810" s="15">
        <v>2022</v>
      </c>
      <c r="G810" s="15">
        <f t="shared" si="24"/>
        <v>5</v>
      </c>
      <c r="H810" s="15">
        <v>19</v>
      </c>
      <c r="I810" s="195" t="str">
        <f>"W" &amp;Table1[[#This Row],[WeekNum]]</f>
        <v>W19</v>
      </c>
      <c r="J810" s="195" t="str">
        <f t="shared" si="25"/>
        <v>22-W19</v>
      </c>
      <c r="K810" s="11" t="s">
        <v>647</v>
      </c>
      <c r="L810" s="11"/>
      <c r="M810" s="11" t="s">
        <v>72</v>
      </c>
      <c r="N810" s="11" t="s">
        <v>44</v>
      </c>
      <c r="O810" s="266" t="s">
        <v>372</v>
      </c>
      <c r="P810" s="11" t="s">
        <v>378</v>
      </c>
      <c r="Q810" s="11" t="s">
        <v>421</v>
      </c>
      <c r="R810" s="11">
        <v>1200</v>
      </c>
      <c r="S810" s="11">
        <v>0</v>
      </c>
      <c r="T810" s="11">
        <f>ABS(Table1[[#This Row],[Prod]]-Table1[[#This Row],[Planned]])</f>
        <v>1200</v>
      </c>
      <c r="U810" s="213">
        <f>IF(ABS(Table1[[#This Row],[Prod]]-Table1[[#This Row],[Planned]])&gt;Table1[[#This Row],[Planned]],0,IF(Table1[[#This Row],[Planned]]=0,0,1-ABS(Table1[[#This Row],[Prod]]-Table1[[#This Row],[Planned]])/Table1[[#This Row],[Planned]]))</f>
        <v>0</v>
      </c>
      <c r="V810" s="11"/>
      <c r="W810" s="11"/>
      <c r="X810" s="27">
        <v>0</v>
      </c>
      <c r="Y810" s="11">
        <f>Table1[[#This Row],[Prod]]</f>
        <v>0</v>
      </c>
      <c r="Z810" s="11">
        <f>ABS(Table1[[#This Row],[Prod2]]-Table1[[#This Row],[Plan Revised]])</f>
        <v>0</v>
      </c>
      <c r="AA810" s="213">
        <f>IF(ABS(Table1[[#This Row],[Prod2]]-Table1[[#This Row],[Plan Revised]])&gt;Table1[[#This Row],[Plan Revised]],0,IF(Table1[[#This Row],[Plan Revised]]=0,0,1-ABS(Table1[[#This Row],[Prod2]]-Table1[[#This Row],[Plan Revised]])/Table1[[#This Row],[Plan Revised]]))</f>
        <v>0</v>
      </c>
      <c r="AB810" s="11"/>
      <c r="AC810" s="30"/>
      <c r="AD810"/>
      <c r="AF810"/>
    </row>
    <row r="811" spans="1:32">
      <c r="A811" s="15" t="str">
        <f>IF(Table1[Week]=WeekSel,"Yes","No")</f>
        <v>No</v>
      </c>
      <c r="B811" s="15" t="str">
        <f>IF((Table1[StartDate]&gt;=Date.GraphMin)*(Table1[StartDate]&lt;=Date.GraphMax)=1,"Yes","No")</f>
        <v>Yes</v>
      </c>
      <c r="C811" s="15" t="str">
        <f>IF(OR(Table1[[#This Row],[Site]]="FOOD MILLING",Table1[[#This Row],[Site]]="GODACO"), "No", "Yes")</f>
        <v>Yes</v>
      </c>
      <c r="D811" s="40">
        <f>MAX(DATE(Table1[Year],1,1),DATE(Table1[Year],1,1)-WEEKDAY(DATE(Table1[Year],1,1),2)+(Table1[WeekNum]-1)*7+1)</f>
        <v>44683</v>
      </c>
      <c r="E811" s="40">
        <f>MIN(DATE(Table1[Year]+1,1,0),DATE(Table1[Year],1,1)-WEEKDAY(DATE(Table1[Year],1,1),2)+Table1[WeekNum]*7)</f>
        <v>44689</v>
      </c>
      <c r="F811" s="15">
        <v>2022</v>
      </c>
      <c r="G811" s="15">
        <f t="shared" si="24"/>
        <v>5</v>
      </c>
      <c r="H811" s="15">
        <v>19</v>
      </c>
      <c r="I811" s="195" t="str">
        <f>"W" &amp;Table1[[#This Row],[WeekNum]]</f>
        <v>W19</v>
      </c>
      <c r="J811" s="195" t="str">
        <f t="shared" si="25"/>
        <v>22-W19</v>
      </c>
      <c r="K811" s="11" t="s">
        <v>685</v>
      </c>
      <c r="L811" s="11"/>
      <c r="M811" s="11" t="s">
        <v>72</v>
      </c>
      <c r="N811" s="11" t="s">
        <v>44</v>
      </c>
      <c r="O811" s="266" t="s">
        <v>391</v>
      </c>
      <c r="P811" s="11" t="s">
        <v>392</v>
      </c>
      <c r="Q811" s="11" t="s">
        <v>421</v>
      </c>
      <c r="R811" s="11">
        <v>0</v>
      </c>
      <c r="S811" s="11">
        <v>0</v>
      </c>
      <c r="T811" s="11">
        <f>ABS(Table1[[#This Row],[Prod]]-Table1[[#This Row],[Planned]])</f>
        <v>0</v>
      </c>
      <c r="U811" s="213">
        <f>IF(ABS(Table1[[#This Row],[Prod]]-Table1[[#This Row],[Planned]])&gt;Table1[[#This Row],[Planned]],0,IF(Table1[[#This Row],[Planned]]=0,0,1-ABS(Table1[[#This Row],[Prod]]-Table1[[#This Row],[Planned]])/Table1[[#This Row],[Planned]]))</f>
        <v>0</v>
      </c>
      <c r="V811" s="11"/>
      <c r="W811" s="11"/>
      <c r="X811" s="27">
        <v>0</v>
      </c>
      <c r="Y811" s="11">
        <f>Table1[[#This Row],[Prod]]</f>
        <v>0</v>
      </c>
      <c r="Z811" s="11">
        <f>ABS(Table1[[#This Row],[Prod2]]-Table1[[#This Row],[Plan Revised]])</f>
        <v>0</v>
      </c>
      <c r="AA811" s="213">
        <f>IF(ABS(Table1[[#This Row],[Prod2]]-Table1[[#This Row],[Plan Revised]])&gt;Table1[[#This Row],[Plan Revised]],0,IF(Table1[[#This Row],[Plan Revised]]=0,0,1-ABS(Table1[[#This Row],[Prod2]]-Table1[[#This Row],[Plan Revised]])/Table1[[#This Row],[Plan Revised]]))</f>
        <v>0</v>
      </c>
      <c r="AB811" s="11"/>
      <c r="AC811" s="30"/>
      <c r="AD811"/>
      <c r="AF811"/>
    </row>
    <row r="812" spans="1:32">
      <c r="A812" s="15" t="str">
        <f>IF(Table1[Week]=WeekSel,"Yes","No")</f>
        <v>No</v>
      </c>
      <c r="B812" s="15" t="str">
        <f>IF((Table1[StartDate]&gt;=Date.GraphMin)*(Table1[StartDate]&lt;=Date.GraphMax)=1,"Yes","No")</f>
        <v>Yes</v>
      </c>
      <c r="C812" s="15" t="str">
        <f>IF(OR(Table1[[#This Row],[Site]]="FOOD MILLING",Table1[[#This Row],[Site]]="GODACO"), "No", "Yes")</f>
        <v>Yes</v>
      </c>
      <c r="D812" s="40">
        <f>MAX(DATE(Table1[Year],1,1),DATE(Table1[Year],1,1)-WEEKDAY(DATE(Table1[Year],1,1),2)+(Table1[WeekNum]-1)*7+1)</f>
        <v>44683</v>
      </c>
      <c r="E812" s="40">
        <f>MIN(DATE(Table1[Year]+1,1,0),DATE(Table1[Year],1,1)-WEEKDAY(DATE(Table1[Year],1,1),2)+Table1[WeekNum]*7)</f>
        <v>44689</v>
      </c>
      <c r="F812" s="15">
        <v>2022</v>
      </c>
      <c r="G812" s="15">
        <f t="shared" si="24"/>
        <v>5</v>
      </c>
      <c r="H812" s="15">
        <v>19</v>
      </c>
      <c r="I812" s="195" t="str">
        <f>"W" &amp;Table1[[#This Row],[WeekNum]]</f>
        <v>W19</v>
      </c>
      <c r="J812" s="195" t="str">
        <f t="shared" si="25"/>
        <v>22-W19</v>
      </c>
      <c r="K812" s="11" t="s">
        <v>686</v>
      </c>
      <c r="L812" s="11"/>
      <c r="M812" s="11" t="s">
        <v>72</v>
      </c>
      <c r="N812" s="11" t="s">
        <v>44</v>
      </c>
      <c r="O812" s="266" t="s">
        <v>389</v>
      </c>
      <c r="P812" s="11" t="s">
        <v>390</v>
      </c>
      <c r="Q812" s="11" t="s">
        <v>421</v>
      </c>
      <c r="R812" s="11">
        <v>0</v>
      </c>
      <c r="S812" s="11">
        <v>253</v>
      </c>
      <c r="T812" s="11">
        <f>ABS(Table1[[#This Row],[Prod]]-Table1[[#This Row],[Planned]])</f>
        <v>253</v>
      </c>
      <c r="U812" s="213">
        <f>IF(ABS(Table1[[#This Row],[Prod]]-Table1[[#This Row],[Planned]])&gt;Table1[[#This Row],[Planned]],0,IF(Table1[[#This Row],[Planned]]=0,0,1-ABS(Table1[[#This Row],[Prod]]-Table1[[#This Row],[Planned]])/Table1[[#This Row],[Planned]]))</f>
        <v>0</v>
      </c>
      <c r="V812" s="11"/>
      <c r="W812" s="11"/>
      <c r="X812" s="27">
        <v>240</v>
      </c>
      <c r="Y812" s="11">
        <f>Table1[[#This Row],[Prod]]</f>
        <v>253</v>
      </c>
      <c r="Z812" s="11">
        <f>ABS(Table1[[#This Row],[Prod2]]-Table1[[#This Row],[Plan Revised]])</f>
        <v>13</v>
      </c>
      <c r="AA812" s="213">
        <f>IF(ABS(Table1[[#This Row],[Prod2]]-Table1[[#This Row],[Plan Revised]])&gt;Table1[[#This Row],[Plan Revised]],0,IF(Table1[[#This Row],[Plan Revised]]=0,0,1-ABS(Table1[[#This Row],[Prod2]]-Table1[[#This Row],[Plan Revised]])/Table1[[#This Row],[Plan Revised]]))</f>
        <v>0.9458333333333333</v>
      </c>
      <c r="AB812" s="11"/>
      <c r="AC812" s="30"/>
      <c r="AD812"/>
      <c r="AF812"/>
    </row>
    <row r="813" spans="1:32">
      <c r="A813" s="15" t="str">
        <f>IF(Table1[Week]=WeekSel,"Yes","No")</f>
        <v>No</v>
      </c>
      <c r="B813" s="15" t="str">
        <f>IF((Table1[StartDate]&gt;=Date.GraphMin)*(Table1[StartDate]&lt;=Date.GraphMax)=1,"Yes","No")</f>
        <v>Yes</v>
      </c>
      <c r="C813" s="15" t="str">
        <f>IF(OR(Table1[[#This Row],[Site]]="FOOD MILLING",Table1[[#This Row],[Site]]="GODACO"), "No", "Yes")</f>
        <v>Yes</v>
      </c>
      <c r="D813" s="40">
        <f>MAX(DATE(Table1[Year],1,1),DATE(Table1[Year],1,1)-WEEKDAY(DATE(Table1[Year],1,1),2)+(Table1[WeekNum]-1)*7+1)</f>
        <v>44683</v>
      </c>
      <c r="E813" s="40">
        <f>MIN(DATE(Table1[Year]+1,1,0),DATE(Table1[Year],1,1)-WEEKDAY(DATE(Table1[Year],1,1),2)+Table1[WeekNum]*7)</f>
        <v>44689</v>
      </c>
      <c r="F813" s="15">
        <v>2022</v>
      </c>
      <c r="G813" s="15">
        <f t="shared" si="24"/>
        <v>5</v>
      </c>
      <c r="H813" s="15">
        <v>19</v>
      </c>
      <c r="I813" s="195" t="str">
        <f>"W" &amp;Table1[[#This Row],[WeekNum]]</f>
        <v>W19</v>
      </c>
      <c r="J813" s="195" t="str">
        <f t="shared" si="25"/>
        <v>22-W19</v>
      </c>
      <c r="K813" s="11" t="s">
        <v>687</v>
      </c>
      <c r="L813" s="11"/>
      <c r="M813" s="11" t="s">
        <v>72</v>
      </c>
      <c r="N813" s="11" t="s">
        <v>44</v>
      </c>
      <c r="O813" s="266" t="s">
        <v>389</v>
      </c>
      <c r="P813" s="11" t="s">
        <v>390</v>
      </c>
      <c r="Q813" s="11" t="s">
        <v>421</v>
      </c>
      <c r="R813" s="11">
        <v>0</v>
      </c>
      <c r="S813" s="11">
        <v>245</v>
      </c>
      <c r="T813" s="11">
        <f>ABS(Table1[[#This Row],[Prod]]-Table1[[#This Row],[Planned]])</f>
        <v>245</v>
      </c>
      <c r="U813" s="213">
        <f>IF(ABS(Table1[[#This Row],[Prod]]-Table1[[#This Row],[Planned]])&gt;Table1[[#This Row],[Planned]],0,IF(Table1[[#This Row],[Planned]]=0,0,1-ABS(Table1[[#This Row],[Prod]]-Table1[[#This Row],[Planned]])/Table1[[#This Row],[Planned]]))</f>
        <v>0</v>
      </c>
      <c r="V813" s="11"/>
      <c r="W813" s="11"/>
      <c r="X813" s="27">
        <v>240</v>
      </c>
      <c r="Y813" s="11">
        <f>Table1[[#This Row],[Prod]]</f>
        <v>245</v>
      </c>
      <c r="Z813" s="11">
        <f>ABS(Table1[[#This Row],[Prod2]]-Table1[[#This Row],[Plan Revised]])</f>
        <v>5</v>
      </c>
      <c r="AA813" s="213">
        <f>IF(ABS(Table1[[#This Row],[Prod2]]-Table1[[#This Row],[Plan Revised]])&gt;Table1[[#This Row],[Plan Revised]],0,IF(Table1[[#This Row],[Plan Revised]]=0,0,1-ABS(Table1[[#This Row],[Prod2]]-Table1[[#This Row],[Plan Revised]])/Table1[[#This Row],[Plan Revised]]))</f>
        <v>0.97916666666666663</v>
      </c>
      <c r="AB813" s="11"/>
      <c r="AC813" s="30"/>
      <c r="AD813"/>
      <c r="AF813"/>
    </row>
    <row r="814" spans="1:32">
      <c r="A814" s="15" t="str">
        <f>IF(Table1[Week]=WeekSel,"Yes","No")</f>
        <v>No</v>
      </c>
      <c r="B814" s="15" t="str">
        <f>IF((Table1[StartDate]&gt;=Date.GraphMin)*(Table1[StartDate]&lt;=Date.GraphMax)=1,"Yes","No")</f>
        <v>Yes</v>
      </c>
      <c r="C814" s="15" t="str">
        <f>IF(OR(Table1[[#This Row],[Site]]="FOOD MILLING",Table1[[#This Row],[Site]]="GODACO"), "No", "Yes")</f>
        <v>Yes</v>
      </c>
      <c r="D814" s="40">
        <f>MAX(DATE(Table1[Year],1,1),DATE(Table1[Year],1,1)-WEEKDAY(DATE(Table1[Year],1,1),2)+(Table1[WeekNum]-1)*7+1)</f>
        <v>44683</v>
      </c>
      <c r="E814" s="40">
        <f>MIN(DATE(Table1[Year]+1,1,0),DATE(Table1[Year],1,1)-WEEKDAY(DATE(Table1[Year],1,1),2)+Table1[WeekNum]*7)</f>
        <v>44689</v>
      </c>
      <c r="F814" s="15">
        <v>2022</v>
      </c>
      <c r="G814" s="15">
        <f t="shared" si="24"/>
        <v>5</v>
      </c>
      <c r="H814" s="15">
        <v>19</v>
      </c>
      <c r="I814" s="195" t="str">
        <f>"W" &amp;Table1[[#This Row],[WeekNum]]</f>
        <v>W19</v>
      </c>
      <c r="J814" s="195" t="str">
        <f t="shared" si="25"/>
        <v>22-W19</v>
      </c>
      <c r="K814" s="11" t="s">
        <v>513</v>
      </c>
      <c r="L814" s="11"/>
      <c r="M814" s="11" t="s">
        <v>72</v>
      </c>
      <c r="N814" s="266" t="s">
        <v>369</v>
      </c>
      <c r="O814" s="266" t="s">
        <v>391</v>
      </c>
      <c r="P814" s="11" t="s">
        <v>393</v>
      </c>
      <c r="Q814" s="11" t="s">
        <v>421</v>
      </c>
      <c r="R814" s="11">
        <v>600</v>
      </c>
      <c r="S814" s="11">
        <v>0</v>
      </c>
      <c r="T814" s="11">
        <f>ABS(Table1[[#This Row],[Prod]]-Table1[[#This Row],[Planned]])</f>
        <v>600</v>
      </c>
      <c r="U814" s="213">
        <f>IF(ABS(Table1[[#This Row],[Prod]]-Table1[[#This Row],[Planned]])&gt;Table1[[#This Row],[Planned]],0,IF(Table1[[#This Row],[Planned]]=0,0,1-ABS(Table1[[#This Row],[Prod]]-Table1[[#This Row],[Planned]])/Table1[[#This Row],[Planned]]))</f>
        <v>0</v>
      </c>
      <c r="V814" s="11"/>
      <c r="W814" s="11"/>
      <c r="X814" s="27">
        <v>300</v>
      </c>
      <c r="Y814" s="11">
        <f>Table1[[#This Row],[Prod]]</f>
        <v>0</v>
      </c>
      <c r="Z814" s="11">
        <f>ABS(Table1[[#This Row],[Prod2]]-Table1[[#This Row],[Plan Revised]])</f>
        <v>300</v>
      </c>
      <c r="AA814" s="213">
        <f>IF(ABS(Table1[[#This Row],[Prod2]]-Table1[[#This Row],[Plan Revised]])&gt;Table1[[#This Row],[Plan Revised]],0,IF(Table1[[#This Row],[Plan Revised]]=0,0,1-ABS(Table1[[#This Row],[Prod2]]-Table1[[#This Row],[Plan Revised]])/Table1[[#This Row],[Plan Revised]]))</f>
        <v>0</v>
      </c>
      <c r="AB814" s="11"/>
      <c r="AC814" s="30"/>
      <c r="AD814"/>
      <c r="AF814"/>
    </row>
    <row r="815" spans="1:32">
      <c r="A815" s="15" t="str">
        <f>IF(Table1[Week]=WeekSel,"Yes","No")</f>
        <v>No</v>
      </c>
      <c r="B815" s="15" t="str">
        <f>IF((Table1[StartDate]&gt;=Date.GraphMin)*(Table1[StartDate]&lt;=Date.GraphMax)=1,"Yes","No")</f>
        <v>Yes</v>
      </c>
      <c r="C815" s="15" t="str">
        <f>IF(OR(Table1[[#This Row],[Site]]="FOOD MILLING",Table1[[#This Row],[Site]]="GODACO"), "No", "Yes")</f>
        <v>Yes</v>
      </c>
      <c r="D815" s="40">
        <f>MAX(DATE(Table1[Year],1,1),DATE(Table1[Year],1,1)-WEEKDAY(DATE(Table1[Year],1,1),2)+(Table1[WeekNum]-1)*7+1)</f>
        <v>44683</v>
      </c>
      <c r="E815" s="40">
        <f>MIN(DATE(Table1[Year]+1,1,0),DATE(Table1[Year],1,1)-WEEKDAY(DATE(Table1[Year],1,1),2)+Table1[WeekNum]*7)</f>
        <v>44689</v>
      </c>
      <c r="F815" s="15">
        <v>2022</v>
      </c>
      <c r="G815" s="15">
        <f t="shared" si="24"/>
        <v>5</v>
      </c>
      <c r="H815" s="15">
        <v>19</v>
      </c>
      <c r="I815" s="195" t="str">
        <f>"W" &amp;Table1[[#This Row],[WeekNum]]</f>
        <v>W19</v>
      </c>
      <c r="J815" s="195" t="str">
        <f t="shared" si="25"/>
        <v>22-W19</v>
      </c>
      <c r="K815" s="11" t="s">
        <v>518</v>
      </c>
      <c r="L815" s="11"/>
      <c r="M815" s="11" t="s">
        <v>72</v>
      </c>
      <c r="N815" s="266" t="s">
        <v>369</v>
      </c>
      <c r="O815" s="11" t="s">
        <v>371</v>
      </c>
      <c r="P815" s="11" t="s">
        <v>371</v>
      </c>
      <c r="Q815" s="11" t="s">
        <v>421</v>
      </c>
      <c r="R815" s="11">
        <v>0</v>
      </c>
      <c r="S815" s="11">
        <v>0</v>
      </c>
      <c r="T815" s="11">
        <f>ABS(Table1[[#This Row],[Prod]]-Table1[[#This Row],[Planned]])</f>
        <v>0</v>
      </c>
      <c r="U815" s="213">
        <f>IF(ABS(Table1[[#This Row],[Prod]]-Table1[[#This Row],[Planned]])&gt;Table1[[#This Row],[Planned]],0,IF(Table1[[#This Row],[Planned]]=0,0,1-ABS(Table1[[#This Row],[Prod]]-Table1[[#This Row],[Planned]])/Table1[[#This Row],[Planned]]))</f>
        <v>0</v>
      </c>
      <c r="V815" s="11"/>
      <c r="W815" s="11"/>
      <c r="X815" s="27">
        <v>0</v>
      </c>
      <c r="Y815" s="11">
        <f>Table1[[#This Row],[Prod]]</f>
        <v>0</v>
      </c>
      <c r="Z815" s="11">
        <f>ABS(Table1[[#This Row],[Prod2]]-Table1[[#This Row],[Plan Revised]])</f>
        <v>0</v>
      </c>
      <c r="AA815" s="213">
        <f>IF(ABS(Table1[[#This Row],[Prod2]]-Table1[[#This Row],[Plan Revised]])&gt;Table1[[#This Row],[Plan Revised]],0,IF(Table1[[#This Row],[Plan Revised]]=0,0,1-ABS(Table1[[#This Row],[Prod2]]-Table1[[#This Row],[Plan Revised]])/Table1[[#This Row],[Plan Revised]]))</f>
        <v>0</v>
      </c>
      <c r="AB815" s="11"/>
      <c r="AC815" s="30"/>
      <c r="AD815"/>
      <c r="AF815"/>
    </row>
    <row r="816" spans="1:32">
      <c r="A816" s="15" t="str">
        <f>IF(Table1[Week]=WeekSel,"Yes","No")</f>
        <v>No</v>
      </c>
      <c r="B816" s="15" t="str">
        <f>IF((Table1[StartDate]&gt;=Date.GraphMin)*(Table1[StartDate]&lt;=Date.GraphMax)=1,"Yes","No")</f>
        <v>Yes</v>
      </c>
      <c r="C816" s="15" t="str">
        <f>IF(OR(Table1[[#This Row],[Site]]="FOOD MILLING",Table1[[#This Row],[Site]]="GODACO"), "No", "Yes")</f>
        <v>Yes</v>
      </c>
      <c r="D816" s="40">
        <f>MAX(DATE(Table1[Year],1,1),DATE(Table1[Year],1,1)-WEEKDAY(DATE(Table1[Year],1,1),2)+(Table1[WeekNum]-1)*7+1)</f>
        <v>44683</v>
      </c>
      <c r="E816" s="40">
        <f>MIN(DATE(Table1[Year]+1,1,0),DATE(Table1[Year],1,1)-WEEKDAY(DATE(Table1[Year],1,1),2)+Table1[WeekNum]*7)</f>
        <v>44689</v>
      </c>
      <c r="F816" s="15">
        <v>2022</v>
      </c>
      <c r="G816" s="15">
        <f t="shared" si="24"/>
        <v>5</v>
      </c>
      <c r="H816" s="15">
        <v>19</v>
      </c>
      <c r="I816" s="195" t="str">
        <f>"W" &amp;Table1[[#This Row],[WeekNum]]</f>
        <v>W19</v>
      </c>
      <c r="J816" s="195" t="str">
        <f t="shared" si="25"/>
        <v>22-W19</v>
      </c>
      <c r="K816" s="11" t="s">
        <v>515</v>
      </c>
      <c r="L816" s="11"/>
      <c r="M816" s="11" t="s">
        <v>72</v>
      </c>
      <c r="N816" s="266" t="s">
        <v>369</v>
      </c>
      <c r="O816" s="11" t="s">
        <v>371</v>
      </c>
      <c r="P816" s="11" t="s">
        <v>371</v>
      </c>
      <c r="Q816" s="11" t="s">
        <v>421</v>
      </c>
      <c r="R816" s="11">
        <v>0</v>
      </c>
      <c r="S816" s="11">
        <v>0</v>
      </c>
      <c r="T816" s="11">
        <f>ABS(Table1[[#This Row],[Prod]]-Table1[[#This Row],[Planned]])</f>
        <v>0</v>
      </c>
      <c r="U816" s="213">
        <f>IF(ABS(Table1[[#This Row],[Prod]]-Table1[[#This Row],[Planned]])&gt;Table1[[#This Row],[Planned]],0,IF(Table1[[#This Row],[Planned]]=0,0,1-ABS(Table1[[#This Row],[Prod]]-Table1[[#This Row],[Planned]])/Table1[[#This Row],[Planned]]))</f>
        <v>0</v>
      </c>
      <c r="V816" s="11"/>
      <c r="W816" s="11"/>
      <c r="X816" s="27">
        <v>0</v>
      </c>
      <c r="Y816" s="11">
        <f>Table1[[#This Row],[Prod]]</f>
        <v>0</v>
      </c>
      <c r="Z816" s="11">
        <f>ABS(Table1[[#This Row],[Prod2]]-Table1[[#This Row],[Plan Revised]])</f>
        <v>0</v>
      </c>
      <c r="AA816" s="213">
        <f>IF(ABS(Table1[[#This Row],[Prod2]]-Table1[[#This Row],[Plan Revised]])&gt;Table1[[#This Row],[Plan Revised]],0,IF(Table1[[#This Row],[Plan Revised]]=0,0,1-ABS(Table1[[#This Row],[Prod2]]-Table1[[#This Row],[Plan Revised]])/Table1[[#This Row],[Plan Revised]]))</f>
        <v>0</v>
      </c>
      <c r="AB816" s="11"/>
      <c r="AC816" s="30"/>
      <c r="AD816"/>
      <c r="AF816"/>
    </row>
    <row r="817" spans="1:32">
      <c r="A817" s="15" t="str">
        <f>IF(Table1[Week]=WeekSel,"Yes","No")</f>
        <v>No</v>
      </c>
      <c r="B817" s="15" t="str">
        <f>IF((Table1[StartDate]&gt;=Date.GraphMin)*(Table1[StartDate]&lt;=Date.GraphMax)=1,"Yes","No")</f>
        <v>Yes</v>
      </c>
      <c r="C817" s="15" t="str">
        <f>IF(OR(Table1[[#This Row],[Site]]="FOOD MILLING",Table1[[#This Row],[Site]]="GODACO"), "No", "Yes")</f>
        <v>Yes</v>
      </c>
      <c r="D817" s="40">
        <f>MAX(DATE(Table1[Year],1,1),DATE(Table1[Year],1,1)-WEEKDAY(DATE(Table1[Year],1,1),2)+(Table1[WeekNum]-1)*7+1)</f>
        <v>44683</v>
      </c>
      <c r="E817" s="40">
        <f>MIN(DATE(Table1[Year]+1,1,0),DATE(Table1[Year],1,1)-WEEKDAY(DATE(Table1[Year],1,1),2)+Table1[WeekNum]*7)</f>
        <v>44689</v>
      </c>
      <c r="F817" s="15">
        <v>2022</v>
      </c>
      <c r="G817" s="15">
        <f t="shared" si="24"/>
        <v>5</v>
      </c>
      <c r="H817" s="15">
        <v>19</v>
      </c>
      <c r="I817" s="195" t="str">
        <f>"W" &amp;Table1[[#This Row],[WeekNum]]</f>
        <v>W19</v>
      </c>
      <c r="J817" s="195" t="str">
        <f t="shared" si="25"/>
        <v>22-W19</v>
      </c>
      <c r="K817" s="11" t="s">
        <v>516</v>
      </c>
      <c r="L817" s="11"/>
      <c r="M817" s="11" t="s">
        <v>72</v>
      </c>
      <c r="N817" s="266" t="s">
        <v>369</v>
      </c>
      <c r="O817" s="11" t="s">
        <v>371</v>
      </c>
      <c r="P817" s="11" t="s">
        <v>371</v>
      </c>
      <c r="Q817" s="11" t="s">
        <v>421</v>
      </c>
      <c r="R817" s="11">
        <v>0</v>
      </c>
      <c r="S817" s="11">
        <v>0</v>
      </c>
      <c r="T817" s="11">
        <f>ABS(Table1[[#This Row],[Prod]]-Table1[[#This Row],[Planned]])</f>
        <v>0</v>
      </c>
      <c r="U817" s="213">
        <f>IF(ABS(Table1[[#This Row],[Prod]]-Table1[[#This Row],[Planned]])&gt;Table1[[#This Row],[Planned]],0,IF(Table1[[#This Row],[Planned]]=0,0,1-ABS(Table1[[#This Row],[Prod]]-Table1[[#This Row],[Planned]])/Table1[[#This Row],[Planned]]))</f>
        <v>0</v>
      </c>
      <c r="V817" s="11"/>
      <c r="W817" s="11"/>
      <c r="X817" s="27">
        <v>0</v>
      </c>
      <c r="Y817" s="11">
        <f>Table1[[#This Row],[Prod]]</f>
        <v>0</v>
      </c>
      <c r="Z817" s="11">
        <f>ABS(Table1[[#This Row],[Prod2]]-Table1[[#This Row],[Plan Revised]])</f>
        <v>0</v>
      </c>
      <c r="AA817" s="213">
        <f>IF(ABS(Table1[[#This Row],[Prod2]]-Table1[[#This Row],[Plan Revised]])&gt;Table1[[#This Row],[Plan Revised]],0,IF(Table1[[#This Row],[Plan Revised]]=0,0,1-ABS(Table1[[#This Row],[Prod2]]-Table1[[#This Row],[Plan Revised]])/Table1[[#This Row],[Plan Revised]]))</f>
        <v>0</v>
      </c>
      <c r="AB817" s="11"/>
      <c r="AC817" s="30"/>
      <c r="AD817"/>
      <c r="AF817"/>
    </row>
    <row r="818" spans="1:32">
      <c r="A818" s="15" t="str">
        <f>IF(Table1[Week]=WeekSel,"Yes","No")</f>
        <v>No</v>
      </c>
      <c r="B818" s="15" t="str">
        <f>IF((Table1[StartDate]&gt;=Date.GraphMin)*(Table1[StartDate]&lt;=Date.GraphMax)=1,"Yes","No")</f>
        <v>Yes</v>
      </c>
      <c r="C818" s="15" t="str">
        <f>IF(OR(Table1[[#This Row],[Site]]="FOOD MILLING",Table1[[#This Row],[Site]]="GODACO"), "No", "Yes")</f>
        <v>Yes</v>
      </c>
      <c r="D818" s="40">
        <f>MAX(DATE(Table1[Year],1,1),DATE(Table1[Year],1,1)-WEEKDAY(DATE(Table1[Year],1,1),2)+(Table1[WeekNum]-1)*7+1)</f>
        <v>44683</v>
      </c>
      <c r="E818" s="40">
        <f>MIN(DATE(Table1[Year]+1,1,0),DATE(Table1[Year],1,1)-WEEKDAY(DATE(Table1[Year],1,1),2)+Table1[WeekNum]*7)</f>
        <v>44689</v>
      </c>
      <c r="F818" s="15">
        <v>2022</v>
      </c>
      <c r="G818" s="15">
        <f t="shared" si="24"/>
        <v>5</v>
      </c>
      <c r="H818" s="15">
        <v>19</v>
      </c>
      <c r="I818" s="195" t="str">
        <f>"W" &amp;Table1[[#This Row],[WeekNum]]</f>
        <v>W19</v>
      </c>
      <c r="J818" s="195" t="str">
        <f t="shared" si="25"/>
        <v>22-W19</v>
      </c>
      <c r="K818" s="11" t="s">
        <v>517</v>
      </c>
      <c r="L818" s="11"/>
      <c r="M818" s="11" t="s">
        <v>72</v>
      </c>
      <c r="N818" s="266" t="s">
        <v>369</v>
      </c>
      <c r="O818" s="11" t="s">
        <v>371</v>
      </c>
      <c r="P818" s="11" t="s">
        <v>371</v>
      </c>
      <c r="Q818" s="11" t="s">
        <v>421</v>
      </c>
      <c r="R818" s="11">
        <v>0</v>
      </c>
      <c r="S818" s="11">
        <v>0</v>
      </c>
      <c r="T818" s="11">
        <f>ABS(Table1[[#This Row],[Prod]]-Table1[[#This Row],[Planned]])</f>
        <v>0</v>
      </c>
      <c r="U818" s="213">
        <f>IF(ABS(Table1[[#This Row],[Prod]]-Table1[[#This Row],[Planned]])&gt;Table1[[#This Row],[Planned]],0,IF(Table1[[#This Row],[Planned]]=0,0,1-ABS(Table1[[#This Row],[Prod]]-Table1[[#This Row],[Planned]])/Table1[[#This Row],[Planned]]))</f>
        <v>0</v>
      </c>
      <c r="V818" s="11"/>
      <c r="W818" s="11"/>
      <c r="X818" s="27">
        <v>0</v>
      </c>
      <c r="Y818" s="11">
        <f>Table1[[#This Row],[Prod]]</f>
        <v>0</v>
      </c>
      <c r="Z818" s="11">
        <f>ABS(Table1[[#This Row],[Prod2]]-Table1[[#This Row],[Plan Revised]])</f>
        <v>0</v>
      </c>
      <c r="AA818" s="213">
        <f>IF(ABS(Table1[[#This Row],[Prod2]]-Table1[[#This Row],[Plan Revised]])&gt;Table1[[#This Row],[Plan Revised]],0,IF(Table1[[#This Row],[Plan Revised]]=0,0,1-ABS(Table1[[#This Row],[Prod2]]-Table1[[#This Row],[Plan Revised]])/Table1[[#This Row],[Plan Revised]]))</f>
        <v>0</v>
      </c>
      <c r="AB818" s="11"/>
      <c r="AC818" s="30"/>
      <c r="AD818"/>
      <c r="AF818"/>
    </row>
    <row r="819" spans="1:32">
      <c r="A819" s="15" t="str">
        <f>IF(Table1[Week]=WeekSel,"Yes","No")</f>
        <v>No</v>
      </c>
      <c r="B819" s="15" t="str">
        <f>IF((Table1[StartDate]&gt;=Date.GraphMin)*(Table1[StartDate]&lt;=Date.GraphMax)=1,"Yes","No")</f>
        <v>Yes</v>
      </c>
      <c r="C819" s="15" t="str">
        <f>IF(OR(Table1[[#This Row],[Site]]="FOOD MILLING",Table1[[#This Row],[Site]]="GODACO"), "No", "Yes")</f>
        <v>Yes</v>
      </c>
      <c r="D819" s="40">
        <f>MAX(DATE(Table1[Year],1,1),DATE(Table1[Year],1,1)-WEEKDAY(DATE(Table1[Year],1,1),2)+(Table1[WeekNum]-1)*7+1)</f>
        <v>44683</v>
      </c>
      <c r="E819" s="40">
        <f>MIN(DATE(Table1[Year]+1,1,0),DATE(Table1[Year],1,1)-WEEKDAY(DATE(Table1[Year],1,1),2)+Table1[WeekNum]*7)</f>
        <v>44689</v>
      </c>
      <c r="F819" s="15">
        <v>2022</v>
      </c>
      <c r="G819" s="15">
        <f t="shared" si="24"/>
        <v>5</v>
      </c>
      <c r="H819" s="15">
        <v>19</v>
      </c>
      <c r="I819" s="195" t="str">
        <f>"W" &amp;Table1[[#This Row],[WeekNum]]</f>
        <v>W19</v>
      </c>
      <c r="J819" s="195" t="str">
        <f t="shared" si="25"/>
        <v>22-W19</v>
      </c>
      <c r="K819" s="11" t="s">
        <v>514</v>
      </c>
      <c r="L819" s="11"/>
      <c r="M819" s="11" t="s">
        <v>72</v>
      </c>
      <c r="N819" s="266" t="s">
        <v>369</v>
      </c>
      <c r="O819" s="266" t="s">
        <v>391</v>
      </c>
      <c r="P819" s="11" t="s">
        <v>393</v>
      </c>
      <c r="Q819" s="11" t="s">
        <v>421</v>
      </c>
      <c r="R819" s="11">
        <v>350</v>
      </c>
      <c r="S819" s="11">
        <v>318</v>
      </c>
      <c r="T819" s="11">
        <f>ABS(Table1[[#This Row],[Prod]]-Table1[[#This Row],[Planned]])</f>
        <v>32</v>
      </c>
      <c r="U819" s="213">
        <f>IF(ABS(Table1[[#This Row],[Prod]]-Table1[[#This Row],[Planned]])&gt;Table1[[#This Row],[Planned]],0,IF(Table1[[#This Row],[Planned]]=0,0,1-ABS(Table1[[#This Row],[Prod]]-Table1[[#This Row],[Planned]])/Table1[[#This Row],[Planned]]))</f>
        <v>0.90857142857142859</v>
      </c>
      <c r="V819" s="11"/>
      <c r="W819" s="11"/>
      <c r="X819" s="27">
        <v>350</v>
      </c>
      <c r="Y819" s="11">
        <f>Table1[[#This Row],[Prod]]</f>
        <v>318</v>
      </c>
      <c r="Z819" s="11">
        <f>ABS(Table1[[#This Row],[Prod2]]-Table1[[#This Row],[Plan Revised]])</f>
        <v>32</v>
      </c>
      <c r="AA819" s="213">
        <f>IF(ABS(Table1[[#This Row],[Prod2]]-Table1[[#This Row],[Plan Revised]])&gt;Table1[[#This Row],[Plan Revised]],0,IF(Table1[[#This Row],[Plan Revised]]=0,0,1-ABS(Table1[[#This Row],[Prod2]]-Table1[[#This Row],[Plan Revised]])/Table1[[#This Row],[Plan Revised]]))</f>
        <v>0.90857142857142859</v>
      </c>
      <c r="AB819" s="11"/>
      <c r="AC819" s="30"/>
      <c r="AD819"/>
      <c r="AF819"/>
    </row>
    <row r="820" spans="1:32">
      <c r="A820" s="15" t="str">
        <f>IF(Table1[Week]=WeekSel,"Yes","No")</f>
        <v>No</v>
      </c>
      <c r="B820" s="15" t="str">
        <f>IF((Table1[StartDate]&gt;=Date.GraphMin)*(Table1[StartDate]&lt;=Date.GraphMax)=1,"Yes","No")</f>
        <v>Yes</v>
      </c>
      <c r="C820" s="15" t="str">
        <f>IF(OR(Table1[[#This Row],[Site]]="FOOD MILLING",Table1[[#This Row],[Site]]="GODACO"), "No", "Yes")</f>
        <v>Yes</v>
      </c>
      <c r="D820" s="40">
        <f>MAX(DATE(Table1[Year],1,1),DATE(Table1[Year],1,1)-WEEKDAY(DATE(Table1[Year],1,1),2)+(Table1[WeekNum]-1)*7+1)</f>
        <v>44683</v>
      </c>
      <c r="E820" s="40">
        <f>MIN(DATE(Table1[Year]+1,1,0),DATE(Table1[Year],1,1)-WEEKDAY(DATE(Table1[Year],1,1),2)+Table1[WeekNum]*7)</f>
        <v>44689</v>
      </c>
      <c r="F820" s="15">
        <v>2022</v>
      </c>
      <c r="G820" s="15">
        <f t="shared" si="24"/>
        <v>5</v>
      </c>
      <c r="H820" s="15">
        <v>19</v>
      </c>
      <c r="I820" s="195" t="str">
        <f>"W" &amp;Table1[[#This Row],[WeekNum]]</f>
        <v>W19</v>
      </c>
      <c r="J820" s="195" t="str">
        <f t="shared" si="25"/>
        <v>22-W19</v>
      </c>
      <c r="K820" s="11" t="s">
        <v>440</v>
      </c>
      <c r="L820" s="11"/>
      <c r="M820" s="11" t="s">
        <v>72</v>
      </c>
      <c r="N820" s="266" t="s">
        <v>369</v>
      </c>
      <c r="O820" s="266" t="s">
        <v>391</v>
      </c>
      <c r="P820" s="11" t="s">
        <v>394</v>
      </c>
      <c r="Q820" s="11" t="s">
        <v>421</v>
      </c>
      <c r="R820" s="11">
        <v>300</v>
      </c>
      <c r="S820" s="11">
        <v>305</v>
      </c>
      <c r="T820" s="11">
        <f>ABS(Table1[[#This Row],[Prod]]-Table1[[#This Row],[Planned]])</f>
        <v>5</v>
      </c>
      <c r="U820" s="213">
        <f>IF(ABS(Table1[[#This Row],[Prod]]-Table1[[#This Row],[Planned]])&gt;Table1[[#This Row],[Planned]],0,IF(Table1[[#This Row],[Planned]]=0,0,1-ABS(Table1[[#This Row],[Prod]]-Table1[[#This Row],[Planned]])/Table1[[#This Row],[Planned]]))</f>
        <v>0.98333333333333328</v>
      </c>
      <c r="V820" s="11"/>
      <c r="W820" s="11"/>
      <c r="X820" s="27">
        <v>300</v>
      </c>
      <c r="Y820" s="11">
        <f>Table1[[#This Row],[Prod]]</f>
        <v>305</v>
      </c>
      <c r="Z820" s="11">
        <f>ABS(Table1[[#This Row],[Prod2]]-Table1[[#This Row],[Plan Revised]])</f>
        <v>5</v>
      </c>
      <c r="AA820" s="213">
        <f>IF(ABS(Table1[[#This Row],[Prod2]]-Table1[[#This Row],[Plan Revised]])&gt;Table1[[#This Row],[Plan Revised]],0,IF(Table1[[#This Row],[Plan Revised]]=0,0,1-ABS(Table1[[#This Row],[Prod2]]-Table1[[#This Row],[Plan Revised]])/Table1[[#This Row],[Plan Revised]]))</f>
        <v>0.98333333333333328</v>
      </c>
      <c r="AB820" s="11"/>
      <c r="AC820" s="30"/>
      <c r="AD820"/>
      <c r="AF820"/>
    </row>
    <row r="821" spans="1:32">
      <c r="A821" s="15" t="str">
        <f>IF(Table1[Week]=WeekSel,"Yes","No")</f>
        <v>No</v>
      </c>
      <c r="B821" s="15" t="str">
        <f>IF((Table1[StartDate]&gt;=Date.GraphMin)*(Table1[StartDate]&lt;=Date.GraphMax)=1,"Yes","No")</f>
        <v>Yes</v>
      </c>
      <c r="C821" s="15" t="str">
        <f>IF(OR(Table1[[#This Row],[Site]]="FOOD MILLING",Table1[[#This Row],[Site]]="GODACO"), "No", "Yes")</f>
        <v>Yes</v>
      </c>
      <c r="D821" s="40">
        <f>MAX(DATE(Table1[Year],1,1),DATE(Table1[Year],1,1)-WEEKDAY(DATE(Table1[Year],1,1),2)+(Table1[WeekNum]-1)*7+1)</f>
        <v>44683</v>
      </c>
      <c r="E821" s="40">
        <f>MIN(DATE(Table1[Year]+1,1,0),DATE(Table1[Year],1,1)-WEEKDAY(DATE(Table1[Year],1,1),2)+Table1[WeekNum]*7)</f>
        <v>44689</v>
      </c>
      <c r="F821" s="15">
        <v>2022</v>
      </c>
      <c r="G821" s="15">
        <f t="shared" si="24"/>
        <v>5</v>
      </c>
      <c r="H821" s="15">
        <v>19</v>
      </c>
      <c r="I821" s="195" t="str">
        <f>"W" &amp;Table1[[#This Row],[WeekNum]]</f>
        <v>W19</v>
      </c>
      <c r="J821" s="195" t="str">
        <f t="shared" si="25"/>
        <v>22-W19</v>
      </c>
      <c r="K821" s="11" t="s">
        <v>519</v>
      </c>
      <c r="L821" s="11"/>
      <c r="M821" s="11" t="s">
        <v>72</v>
      </c>
      <c r="N821" s="266" t="s">
        <v>369</v>
      </c>
      <c r="O821" s="11" t="s">
        <v>371</v>
      </c>
      <c r="P821" s="11" t="s">
        <v>371</v>
      </c>
      <c r="Q821" s="11" t="s">
        <v>421</v>
      </c>
      <c r="R821" s="11">
        <v>0</v>
      </c>
      <c r="S821" s="11">
        <v>0</v>
      </c>
      <c r="T821" s="11">
        <f>ABS(Table1[[#This Row],[Prod]]-Table1[[#This Row],[Planned]])</f>
        <v>0</v>
      </c>
      <c r="U821" s="213">
        <f>IF(ABS(Table1[[#This Row],[Prod]]-Table1[[#This Row],[Planned]])&gt;Table1[[#This Row],[Planned]],0,IF(Table1[[#This Row],[Planned]]=0,0,1-ABS(Table1[[#This Row],[Prod]]-Table1[[#This Row],[Planned]])/Table1[[#This Row],[Planned]]))</f>
        <v>0</v>
      </c>
      <c r="V821" s="11"/>
      <c r="W821" s="11"/>
      <c r="X821" s="27">
        <v>0</v>
      </c>
      <c r="Y821" s="11">
        <f>Table1[[#This Row],[Prod]]</f>
        <v>0</v>
      </c>
      <c r="Z821" s="11">
        <f>ABS(Table1[[#This Row],[Prod2]]-Table1[[#This Row],[Plan Revised]])</f>
        <v>0</v>
      </c>
      <c r="AA821" s="213">
        <f>IF(ABS(Table1[[#This Row],[Prod2]]-Table1[[#This Row],[Plan Revised]])&gt;Table1[[#This Row],[Plan Revised]],0,IF(Table1[[#This Row],[Plan Revised]]=0,0,1-ABS(Table1[[#This Row],[Prod2]]-Table1[[#This Row],[Plan Revised]])/Table1[[#This Row],[Plan Revised]]))</f>
        <v>0</v>
      </c>
      <c r="AB821" s="11"/>
      <c r="AC821" s="30"/>
      <c r="AD821"/>
      <c r="AF821"/>
    </row>
    <row r="822" spans="1:32">
      <c r="A822" s="15" t="str">
        <f>IF(Table1[Week]=WeekSel,"Yes","No")</f>
        <v>No</v>
      </c>
      <c r="B822" s="15" t="str">
        <f>IF((Table1[StartDate]&gt;=Date.GraphMin)*(Table1[StartDate]&lt;=Date.GraphMax)=1,"Yes","No")</f>
        <v>Yes</v>
      </c>
      <c r="C822" s="15" t="str">
        <f>IF(OR(Table1[[#This Row],[Site]]="FOOD MILLING",Table1[[#This Row],[Site]]="GODACO"), "No", "Yes")</f>
        <v>Yes</v>
      </c>
      <c r="D822" s="40">
        <f>MAX(DATE(Table1[Year],1,1),DATE(Table1[Year],1,1)-WEEKDAY(DATE(Table1[Year],1,1),2)+(Table1[WeekNum]-1)*7+1)</f>
        <v>44683</v>
      </c>
      <c r="E822" s="40">
        <f>MIN(DATE(Table1[Year]+1,1,0),DATE(Table1[Year],1,1)-WEEKDAY(DATE(Table1[Year],1,1),2)+Table1[WeekNum]*7)</f>
        <v>44689</v>
      </c>
      <c r="F822" s="15">
        <v>2022</v>
      </c>
      <c r="G822" s="15">
        <f t="shared" si="24"/>
        <v>5</v>
      </c>
      <c r="H822" s="15">
        <v>19</v>
      </c>
      <c r="I822" s="195" t="str">
        <f>"W" &amp;Table1[[#This Row],[WeekNum]]</f>
        <v>W19</v>
      </c>
      <c r="J822" s="195" t="str">
        <f t="shared" si="25"/>
        <v>22-W19</v>
      </c>
      <c r="K822" s="11" t="s">
        <v>688</v>
      </c>
      <c r="L822" s="11"/>
      <c r="M822" s="11" t="s">
        <v>72</v>
      </c>
      <c r="N822" s="266" t="s">
        <v>369</v>
      </c>
      <c r="O822" s="266" t="s">
        <v>395</v>
      </c>
      <c r="P822" s="11" t="s">
        <v>396</v>
      </c>
      <c r="Q822" s="11" t="s">
        <v>421</v>
      </c>
      <c r="R822" s="11">
        <v>300</v>
      </c>
      <c r="S822" s="11">
        <v>301</v>
      </c>
      <c r="T822" s="11">
        <f>ABS(Table1[[#This Row],[Prod]]-Table1[[#This Row],[Planned]])</f>
        <v>1</v>
      </c>
      <c r="U822" s="213">
        <f>IF(ABS(Table1[[#This Row],[Prod]]-Table1[[#This Row],[Planned]])&gt;Table1[[#This Row],[Planned]],0,IF(Table1[[#This Row],[Planned]]=0,0,1-ABS(Table1[[#This Row],[Prod]]-Table1[[#This Row],[Planned]])/Table1[[#This Row],[Planned]]))</f>
        <v>0.9966666666666667</v>
      </c>
      <c r="V822" s="11"/>
      <c r="W822" s="11"/>
      <c r="X822" s="27">
        <v>300</v>
      </c>
      <c r="Y822" s="11">
        <f>Table1[[#This Row],[Prod]]</f>
        <v>301</v>
      </c>
      <c r="Z822" s="11">
        <f>ABS(Table1[[#This Row],[Prod2]]-Table1[[#This Row],[Plan Revised]])</f>
        <v>1</v>
      </c>
      <c r="AA822" s="213">
        <f>IF(ABS(Table1[[#This Row],[Prod2]]-Table1[[#This Row],[Plan Revised]])&gt;Table1[[#This Row],[Plan Revised]],0,IF(Table1[[#This Row],[Plan Revised]]=0,0,1-ABS(Table1[[#This Row],[Prod2]]-Table1[[#This Row],[Plan Revised]])/Table1[[#This Row],[Plan Revised]]))</f>
        <v>0.9966666666666667</v>
      </c>
      <c r="AB822" s="11"/>
      <c r="AC822" s="30"/>
      <c r="AD822"/>
      <c r="AF822"/>
    </row>
    <row r="823" spans="1:32">
      <c r="A823" s="15" t="str">
        <f>IF(Table1[Week]=WeekSel,"Yes","No")</f>
        <v>No</v>
      </c>
      <c r="B823" s="15" t="str">
        <f>IF((Table1[StartDate]&gt;=Date.GraphMin)*(Table1[StartDate]&lt;=Date.GraphMax)=1,"Yes","No")</f>
        <v>Yes</v>
      </c>
      <c r="C823" s="15" t="str">
        <f>IF(OR(Table1[[#This Row],[Site]]="FOOD MILLING",Table1[[#This Row],[Site]]="GODACO"), "No", "Yes")</f>
        <v>Yes</v>
      </c>
      <c r="D823" s="40">
        <f>MAX(DATE(Table1[Year],1,1),DATE(Table1[Year],1,1)-WEEKDAY(DATE(Table1[Year],1,1),2)+(Table1[WeekNum]-1)*7+1)</f>
        <v>44683</v>
      </c>
      <c r="E823" s="40">
        <f>MIN(DATE(Table1[Year]+1,1,0),DATE(Table1[Year],1,1)-WEEKDAY(DATE(Table1[Year],1,1),2)+Table1[WeekNum]*7)</f>
        <v>44689</v>
      </c>
      <c r="F823" s="15">
        <v>2022</v>
      </c>
      <c r="G823" s="15">
        <f t="shared" si="24"/>
        <v>5</v>
      </c>
      <c r="H823" s="15">
        <v>19</v>
      </c>
      <c r="I823" s="195" t="str">
        <f>"W" &amp;Table1[[#This Row],[WeekNum]]</f>
        <v>W19</v>
      </c>
      <c r="J823" s="195" t="str">
        <f t="shared" si="25"/>
        <v>22-W19</v>
      </c>
      <c r="K823" s="11" t="s">
        <v>689</v>
      </c>
      <c r="L823" s="11"/>
      <c r="M823" s="11" t="s">
        <v>72</v>
      </c>
      <c r="N823" s="266" t="s">
        <v>369</v>
      </c>
      <c r="O823" s="266" t="s">
        <v>395</v>
      </c>
      <c r="P823" s="11" t="s">
        <v>396</v>
      </c>
      <c r="Q823" s="11" t="s">
        <v>421</v>
      </c>
      <c r="R823" s="11">
        <v>300</v>
      </c>
      <c r="S823" s="11">
        <v>295</v>
      </c>
      <c r="T823" s="11">
        <f>ABS(Table1[[#This Row],[Prod]]-Table1[[#This Row],[Planned]])</f>
        <v>5</v>
      </c>
      <c r="U823" s="213">
        <f>IF(ABS(Table1[[#This Row],[Prod]]-Table1[[#This Row],[Planned]])&gt;Table1[[#This Row],[Planned]],0,IF(Table1[[#This Row],[Planned]]=0,0,1-ABS(Table1[[#This Row],[Prod]]-Table1[[#This Row],[Planned]])/Table1[[#This Row],[Planned]]))</f>
        <v>0.98333333333333328</v>
      </c>
      <c r="V823" s="11"/>
      <c r="W823" s="11"/>
      <c r="X823" s="27">
        <v>300</v>
      </c>
      <c r="Y823" s="11">
        <f>Table1[[#This Row],[Prod]]</f>
        <v>295</v>
      </c>
      <c r="Z823" s="11">
        <f>ABS(Table1[[#This Row],[Prod2]]-Table1[[#This Row],[Plan Revised]])</f>
        <v>5</v>
      </c>
      <c r="AA823" s="213">
        <f>IF(ABS(Table1[[#This Row],[Prod2]]-Table1[[#This Row],[Plan Revised]])&gt;Table1[[#This Row],[Plan Revised]],0,IF(Table1[[#This Row],[Plan Revised]]=0,0,1-ABS(Table1[[#This Row],[Prod2]]-Table1[[#This Row],[Plan Revised]])/Table1[[#This Row],[Plan Revised]]))</f>
        <v>0.98333333333333328</v>
      </c>
      <c r="AB823" s="11"/>
      <c r="AC823" s="30"/>
      <c r="AD823"/>
      <c r="AF823"/>
    </row>
    <row r="824" spans="1:32">
      <c r="A824" s="15" t="str">
        <f>IF(Table1[Week]=WeekSel,"Yes","No")</f>
        <v>No</v>
      </c>
      <c r="B824" s="15" t="str">
        <f>IF((Table1[StartDate]&gt;=Date.GraphMin)*(Table1[StartDate]&lt;=Date.GraphMax)=1,"Yes","No")</f>
        <v>Yes</v>
      </c>
      <c r="C824" s="15" t="str">
        <f>IF(OR(Table1[[#This Row],[Site]]="FOOD MILLING",Table1[[#This Row],[Site]]="GODACO"), "No", "Yes")</f>
        <v>Yes</v>
      </c>
      <c r="D824" s="40">
        <f>MAX(DATE(Table1[Year],1,1),DATE(Table1[Year],1,1)-WEEKDAY(DATE(Table1[Year],1,1),2)+(Table1[WeekNum]-1)*7+1)</f>
        <v>44683</v>
      </c>
      <c r="E824" s="40">
        <f>MIN(DATE(Table1[Year]+1,1,0),DATE(Table1[Year],1,1)-WEEKDAY(DATE(Table1[Year],1,1),2)+Table1[WeekNum]*7)</f>
        <v>44689</v>
      </c>
      <c r="F824" s="15">
        <v>2022</v>
      </c>
      <c r="G824" s="15">
        <f t="shared" si="24"/>
        <v>5</v>
      </c>
      <c r="H824" s="15">
        <v>19</v>
      </c>
      <c r="I824" s="195" t="str">
        <f>"W" &amp;Table1[[#This Row],[WeekNum]]</f>
        <v>W19</v>
      </c>
      <c r="J824" s="195" t="str">
        <f t="shared" si="25"/>
        <v>22-W19</v>
      </c>
      <c r="K824" s="11" t="s">
        <v>691</v>
      </c>
      <c r="L824" s="11"/>
      <c r="M824" s="11" t="s">
        <v>72</v>
      </c>
      <c r="N824" s="266" t="s">
        <v>369</v>
      </c>
      <c r="O824" s="266" t="s">
        <v>389</v>
      </c>
      <c r="P824" s="11" t="s">
        <v>397</v>
      </c>
      <c r="Q824" s="11" t="s">
        <v>417</v>
      </c>
      <c r="R824" s="11">
        <v>0</v>
      </c>
      <c r="S824" s="11">
        <v>0</v>
      </c>
      <c r="T824" s="11">
        <f>ABS(Table1[[#This Row],[Prod]]-Table1[[#This Row],[Planned]])</f>
        <v>0</v>
      </c>
      <c r="U824" s="213">
        <f>IF(ABS(Table1[[#This Row],[Prod]]-Table1[[#This Row],[Planned]])&gt;Table1[[#This Row],[Planned]],0,IF(Table1[[#This Row],[Planned]]=0,0,1-ABS(Table1[[#This Row],[Prod]]-Table1[[#This Row],[Planned]])/Table1[[#This Row],[Planned]]))</f>
        <v>0</v>
      </c>
      <c r="V824" s="11"/>
      <c r="W824" s="11"/>
      <c r="X824" s="27">
        <v>0</v>
      </c>
      <c r="Y824" s="11">
        <f>Table1[[#This Row],[Prod]]</f>
        <v>0</v>
      </c>
      <c r="Z824" s="11">
        <f>ABS(Table1[[#This Row],[Prod2]]-Table1[[#This Row],[Plan Revised]])</f>
        <v>0</v>
      </c>
      <c r="AA824" s="213">
        <f>IF(ABS(Table1[[#This Row],[Prod2]]-Table1[[#This Row],[Plan Revised]])&gt;Table1[[#This Row],[Plan Revised]],0,IF(Table1[[#This Row],[Plan Revised]]=0,0,1-ABS(Table1[[#This Row],[Prod2]]-Table1[[#This Row],[Plan Revised]])/Table1[[#This Row],[Plan Revised]]))</f>
        <v>0</v>
      </c>
      <c r="AB824" s="11"/>
      <c r="AC824" s="30"/>
      <c r="AD824"/>
      <c r="AF824"/>
    </row>
    <row r="825" spans="1:32">
      <c r="A825" s="15" t="str">
        <f>IF(Table1[Week]=WeekSel,"Yes","No")</f>
        <v>No</v>
      </c>
      <c r="B825" s="15" t="str">
        <f>IF((Table1[StartDate]&gt;=Date.GraphMin)*(Table1[StartDate]&lt;=Date.GraphMax)=1,"Yes","No")</f>
        <v>Yes</v>
      </c>
      <c r="C825" s="15" t="str">
        <f>IF(OR(Table1[[#This Row],[Site]]="FOOD MILLING",Table1[[#This Row],[Site]]="GODACO"), "No", "Yes")</f>
        <v>Yes</v>
      </c>
      <c r="D825" s="40">
        <f>MAX(DATE(Table1[Year],1,1),DATE(Table1[Year],1,1)-WEEKDAY(DATE(Table1[Year],1,1),2)+(Table1[WeekNum]-1)*7+1)</f>
        <v>44683</v>
      </c>
      <c r="E825" s="40">
        <f>MIN(DATE(Table1[Year]+1,1,0),DATE(Table1[Year],1,1)-WEEKDAY(DATE(Table1[Year],1,1),2)+Table1[WeekNum]*7)</f>
        <v>44689</v>
      </c>
      <c r="F825" s="15">
        <v>2022</v>
      </c>
      <c r="G825" s="15">
        <f t="shared" si="24"/>
        <v>5</v>
      </c>
      <c r="H825" s="15">
        <v>19</v>
      </c>
      <c r="I825" s="195" t="str">
        <f>"W" &amp;Table1[[#This Row],[WeekNum]]</f>
        <v>W19</v>
      </c>
      <c r="J825" s="195" t="str">
        <f t="shared" si="25"/>
        <v>22-W19</v>
      </c>
      <c r="K825" s="11" t="s">
        <v>692</v>
      </c>
      <c r="L825" s="11"/>
      <c r="M825" s="11" t="s">
        <v>72</v>
      </c>
      <c r="N825" s="266" t="s">
        <v>369</v>
      </c>
      <c r="O825" s="266" t="s">
        <v>389</v>
      </c>
      <c r="P825" s="11" t="s">
        <v>397</v>
      </c>
      <c r="Q825" s="11" t="s">
        <v>417</v>
      </c>
      <c r="R825" s="11">
        <v>0</v>
      </c>
      <c r="S825" s="11">
        <v>0</v>
      </c>
      <c r="T825" s="11">
        <f>ABS(Table1[[#This Row],[Prod]]-Table1[[#This Row],[Planned]])</f>
        <v>0</v>
      </c>
      <c r="U825" s="213">
        <f>IF(ABS(Table1[[#This Row],[Prod]]-Table1[[#This Row],[Planned]])&gt;Table1[[#This Row],[Planned]],0,IF(Table1[[#This Row],[Planned]]=0,0,1-ABS(Table1[[#This Row],[Prod]]-Table1[[#This Row],[Planned]])/Table1[[#This Row],[Planned]]))</f>
        <v>0</v>
      </c>
      <c r="V825" s="11"/>
      <c r="W825" s="11"/>
      <c r="X825" s="27">
        <v>0</v>
      </c>
      <c r="Y825" s="11">
        <f>Table1[[#This Row],[Prod]]</f>
        <v>0</v>
      </c>
      <c r="Z825" s="11">
        <f>ABS(Table1[[#This Row],[Prod2]]-Table1[[#This Row],[Plan Revised]])</f>
        <v>0</v>
      </c>
      <c r="AA825" s="213">
        <f>IF(ABS(Table1[[#This Row],[Prod2]]-Table1[[#This Row],[Plan Revised]])&gt;Table1[[#This Row],[Plan Revised]],0,IF(Table1[[#This Row],[Plan Revised]]=0,0,1-ABS(Table1[[#This Row],[Prod2]]-Table1[[#This Row],[Plan Revised]])/Table1[[#This Row],[Plan Revised]]))</f>
        <v>0</v>
      </c>
      <c r="AB825" s="11"/>
      <c r="AC825" s="30"/>
      <c r="AD825"/>
      <c r="AF825"/>
    </row>
    <row r="826" spans="1:32">
      <c r="A826" s="15" t="str">
        <f>IF(Table1[Week]=WeekSel,"Yes","No")</f>
        <v>No</v>
      </c>
      <c r="B826" s="15" t="str">
        <f>IF((Table1[StartDate]&gt;=Date.GraphMin)*(Table1[StartDate]&lt;=Date.GraphMax)=1,"Yes","No")</f>
        <v>Yes</v>
      </c>
      <c r="C826" s="15" t="str">
        <f>IF(OR(Table1[[#This Row],[Site]]="FOOD MILLING",Table1[[#This Row],[Site]]="GODACO"), "No", "Yes")</f>
        <v>Yes</v>
      </c>
      <c r="D826" s="40">
        <f>MAX(DATE(Table1[Year],1,1),DATE(Table1[Year],1,1)-WEEKDAY(DATE(Table1[Year],1,1),2)+(Table1[WeekNum]-1)*7+1)</f>
        <v>44683</v>
      </c>
      <c r="E826" s="40">
        <f>MIN(DATE(Table1[Year]+1,1,0),DATE(Table1[Year],1,1)-WEEKDAY(DATE(Table1[Year],1,1),2)+Table1[WeekNum]*7)</f>
        <v>44689</v>
      </c>
      <c r="F826" s="15">
        <v>2022</v>
      </c>
      <c r="G826" s="15">
        <f t="shared" si="24"/>
        <v>5</v>
      </c>
      <c r="H826" s="15">
        <v>19</v>
      </c>
      <c r="I826" s="195" t="str">
        <f>"W" &amp;Table1[[#This Row],[WeekNum]]</f>
        <v>W19</v>
      </c>
      <c r="J826" s="195" t="str">
        <f t="shared" si="25"/>
        <v>22-W19</v>
      </c>
      <c r="K826" s="11" t="s">
        <v>693</v>
      </c>
      <c r="L826" s="11"/>
      <c r="M826" s="11" t="s">
        <v>72</v>
      </c>
      <c r="N826" s="266" t="s">
        <v>369</v>
      </c>
      <c r="O826" s="266" t="s">
        <v>389</v>
      </c>
      <c r="P826" s="11" t="s">
        <v>397</v>
      </c>
      <c r="Q826" s="11" t="s">
        <v>417</v>
      </c>
      <c r="R826" s="11">
        <v>3200</v>
      </c>
      <c r="S826" s="11">
        <v>3440.5</v>
      </c>
      <c r="T826" s="11">
        <f>ABS(Table1[[#This Row],[Prod]]-Table1[[#This Row],[Planned]])</f>
        <v>240.5</v>
      </c>
      <c r="U826" s="213">
        <f>IF(ABS(Table1[[#This Row],[Prod]]-Table1[[#This Row],[Planned]])&gt;Table1[[#This Row],[Planned]],0,IF(Table1[[#This Row],[Planned]]=0,0,1-ABS(Table1[[#This Row],[Prod]]-Table1[[#This Row],[Planned]])/Table1[[#This Row],[Planned]]))</f>
        <v>0.92484374999999996</v>
      </c>
      <c r="V826" s="11"/>
      <c r="W826" s="11"/>
      <c r="X826" s="27">
        <v>3366</v>
      </c>
      <c r="Y826" s="11">
        <f>Table1[[#This Row],[Prod]]</f>
        <v>3440.5</v>
      </c>
      <c r="Z826" s="11">
        <f>ABS(Table1[[#This Row],[Prod2]]-Table1[[#This Row],[Plan Revised]])</f>
        <v>74.5</v>
      </c>
      <c r="AA826" s="213">
        <f>IF(ABS(Table1[[#This Row],[Prod2]]-Table1[[#This Row],[Plan Revised]])&gt;Table1[[#This Row],[Plan Revised]],0,IF(Table1[[#This Row],[Plan Revised]]=0,0,1-ABS(Table1[[#This Row],[Prod2]]-Table1[[#This Row],[Plan Revised]])/Table1[[#This Row],[Plan Revised]]))</f>
        <v>0.97786690433749257</v>
      </c>
      <c r="AB826" s="11"/>
      <c r="AC826" s="30"/>
      <c r="AD826"/>
      <c r="AF826"/>
    </row>
    <row r="827" spans="1:32">
      <c r="A827" s="15" t="str">
        <f>IF(Table1[Week]=WeekSel,"Yes","No")</f>
        <v>No</v>
      </c>
      <c r="B827" s="15" t="str">
        <f>IF((Table1[StartDate]&gt;=Date.GraphMin)*(Table1[StartDate]&lt;=Date.GraphMax)=1,"Yes","No")</f>
        <v>Yes</v>
      </c>
      <c r="C827" s="15" t="str">
        <f>IF(OR(Table1[[#This Row],[Site]]="FOOD MILLING",Table1[[#This Row],[Site]]="GODACO"), "No", "Yes")</f>
        <v>Yes</v>
      </c>
      <c r="D827" s="40">
        <f>MAX(DATE(Table1[Year],1,1),DATE(Table1[Year],1,1)-WEEKDAY(DATE(Table1[Year],1,1),2)+(Table1[WeekNum]-1)*7+1)</f>
        <v>44683</v>
      </c>
      <c r="E827" s="40">
        <f>MIN(DATE(Table1[Year]+1,1,0),DATE(Table1[Year],1,1)-WEEKDAY(DATE(Table1[Year],1,1),2)+Table1[WeekNum]*7)</f>
        <v>44689</v>
      </c>
      <c r="F827" s="15">
        <v>2022</v>
      </c>
      <c r="G827" s="15">
        <f t="shared" si="24"/>
        <v>5</v>
      </c>
      <c r="H827" s="15">
        <v>19</v>
      </c>
      <c r="I827" s="195" t="str">
        <f>"W" &amp;Table1[[#This Row],[WeekNum]]</f>
        <v>W19</v>
      </c>
      <c r="J827" s="195" t="str">
        <f t="shared" si="25"/>
        <v>22-W19</v>
      </c>
      <c r="K827" s="11" t="s">
        <v>694</v>
      </c>
      <c r="L827" s="11"/>
      <c r="M827" s="11" t="s">
        <v>72</v>
      </c>
      <c r="N827" s="266" t="s">
        <v>369</v>
      </c>
      <c r="O827" s="266" t="s">
        <v>395</v>
      </c>
      <c r="P827" s="11" t="s">
        <v>396</v>
      </c>
      <c r="Q827" s="11" t="s">
        <v>421</v>
      </c>
      <c r="R827" s="11">
        <v>500</v>
      </c>
      <c r="S827" s="11">
        <v>502</v>
      </c>
      <c r="T827" s="11">
        <f>ABS(Table1[[#This Row],[Prod]]-Table1[[#This Row],[Planned]])</f>
        <v>2</v>
      </c>
      <c r="U827" s="213">
        <f>IF(ABS(Table1[[#This Row],[Prod]]-Table1[[#This Row],[Planned]])&gt;Table1[[#This Row],[Planned]],0,IF(Table1[[#This Row],[Planned]]=0,0,1-ABS(Table1[[#This Row],[Prod]]-Table1[[#This Row],[Planned]])/Table1[[#This Row],[Planned]]))</f>
        <v>0.996</v>
      </c>
      <c r="V827" s="11"/>
      <c r="W827" s="11"/>
      <c r="X827" s="27">
        <v>500</v>
      </c>
      <c r="Y827" s="11">
        <f>Table1[[#This Row],[Prod]]</f>
        <v>502</v>
      </c>
      <c r="Z827" s="11">
        <f>ABS(Table1[[#This Row],[Prod2]]-Table1[[#This Row],[Plan Revised]])</f>
        <v>2</v>
      </c>
      <c r="AA827" s="213">
        <f>IF(ABS(Table1[[#This Row],[Prod2]]-Table1[[#This Row],[Plan Revised]])&gt;Table1[[#This Row],[Plan Revised]],0,IF(Table1[[#This Row],[Plan Revised]]=0,0,1-ABS(Table1[[#This Row],[Prod2]]-Table1[[#This Row],[Plan Revised]])/Table1[[#This Row],[Plan Revised]]))</f>
        <v>0.996</v>
      </c>
      <c r="AB827" s="11"/>
      <c r="AC827" s="30"/>
      <c r="AD827"/>
      <c r="AF827"/>
    </row>
    <row r="828" spans="1:32">
      <c r="A828" s="15" t="str">
        <f>IF(Table1[Week]=WeekSel,"Yes","No")</f>
        <v>No</v>
      </c>
      <c r="B828" s="15" t="str">
        <f>IF((Table1[StartDate]&gt;=Date.GraphMin)*(Table1[StartDate]&lt;=Date.GraphMax)=1,"Yes","No")</f>
        <v>Yes</v>
      </c>
      <c r="C828" s="15" t="str">
        <f>IF(OR(Table1[[#This Row],[Site]]="FOOD MILLING",Table1[[#This Row],[Site]]="GODACO"), "No", "Yes")</f>
        <v>Yes</v>
      </c>
      <c r="D828" s="40">
        <f>MAX(DATE(Table1[Year],1,1),DATE(Table1[Year],1,1)-WEEKDAY(DATE(Table1[Year],1,1),2)+(Table1[WeekNum]-1)*7+1)</f>
        <v>44683</v>
      </c>
      <c r="E828" s="40">
        <f>MIN(DATE(Table1[Year]+1,1,0),DATE(Table1[Year],1,1)-WEEKDAY(DATE(Table1[Year],1,1),2)+Table1[WeekNum]*7)</f>
        <v>44689</v>
      </c>
      <c r="F828" s="15">
        <v>2022</v>
      </c>
      <c r="G828" s="15">
        <f t="shared" si="24"/>
        <v>5</v>
      </c>
      <c r="H828" s="15">
        <v>19</v>
      </c>
      <c r="I828" s="195" t="str">
        <f>"W" &amp;Table1[[#This Row],[WeekNum]]</f>
        <v>W19</v>
      </c>
      <c r="J828" s="195" t="str">
        <f t="shared" si="25"/>
        <v>22-W19</v>
      </c>
      <c r="K828" s="11" t="s">
        <v>695</v>
      </c>
      <c r="L828" s="11"/>
      <c r="M828" s="11" t="s">
        <v>72</v>
      </c>
      <c r="N828" s="266" t="s">
        <v>369</v>
      </c>
      <c r="O828" s="266" t="s">
        <v>395</v>
      </c>
      <c r="P828" s="11" t="s">
        <v>396</v>
      </c>
      <c r="Q828" s="11" t="s">
        <v>421</v>
      </c>
      <c r="R828" s="11">
        <v>1600</v>
      </c>
      <c r="S828" s="11">
        <v>1699</v>
      </c>
      <c r="T828" s="11">
        <f>ABS(Table1[[#This Row],[Prod]]-Table1[[#This Row],[Planned]])</f>
        <v>99</v>
      </c>
      <c r="U828" s="213">
        <f>IF(ABS(Table1[[#This Row],[Prod]]-Table1[[#This Row],[Planned]])&gt;Table1[[#This Row],[Planned]],0,IF(Table1[[#This Row],[Planned]]=0,0,1-ABS(Table1[[#This Row],[Prod]]-Table1[[#This Row],[Planned]])/Table1[[#This Row],[Planned]]))</f>
        <v>0.93812499999999999</v>
      </c>
      <c r="V828" s="11"/>
      <c r="W828" s="11"/>
      <c r="X828" s="27">
        <v>1600</v>
      </c>
      <c r="Y828" s="11">
        <f>Table1[[#This Row],[Prod]]</f>
        <v>1699</v>
      </c>
      <c r="Z828" s="11">
        <f>ABS(Table1[[#This Row],[Prod2]]-Table1[[#This Row],[Plan Revised]])</f>
        <v>99</v>
      </c>
      <c r="AA828" s="213">
        <f>IF(ABS(Table1[[#This Row],[Prod2]]-Table1[[#This Row],[Plan Revised]])&gt;Table1[[#This Row],[Plan Revised]],0,IF(Table1[[#This Row],[Plan Revised]]=0,0,1-ABS(Table1[[#This Row],[Prod2]]-Table1[[#This Row],[Plan Revised]])/Table1[[#This Row],[Plan Revised]]))</f>
        <v>0.93812499999999999</v>
      </c>
      <c r="AB828" s="11"/>
      <c r="AC828" s="30"/>
      <c r="AD828"/>
      <c r="AF828"/>
    </row>
    <row r="829" spans="1:32">
      <c r="A829" s="15" t="str">
        <f>IF(Table1[Week]=WeekSel,"Yes","No")</f>
        <v>No</v>
      </c>
      <c r="B829" s="15" t="str">
        <f>IF((Table1[StartDate]&gt;=Date.GraphMin)*(Table1[StartDate]&lt;=Date.GraphMax)=1,"Yes","No")</f>
        <v>Yes</v>
      </c>
      <c r="C829" s="15" t="str">
        <f>IF(OR(Table1[[#This Row],[Site]]="FOOD MILLING",Table1[[#This Row],[Site]]="GODACO"), "No", "Yes")</f>
        <v>Yes</v>
      </c>
      <c r="D829" s="40">
        <f>MAX(DATE(Table1[Year],1,1),DATE(Table1[Year],1,1)-WEEKDAY(DATE(Table1[Year],1,1),2)+(Table1[WeekNum]-1)*7+1)</f>
        <v>44683</v>
      </c>
      <c r="E829" s="40">
        <f>MIN(DATE(Table1[Year]+1,1,0),DATE(Table1[Year],1,1)-WEEKDAY(DATE(Table1[Year],1,1),2)+Table1[WeekNum]*7)</f>
        <v>44689</v>
      </c>
      <c r="F829" s="15">
        <v>2022</v>
      </c>
      <c r="G829" s="15">
        <f t="shared" si="24"/>
        <v>5</v>
      </c>
      <c r="H829" s="15">
        <v>19</v>
      </c>
      <c r="I829" s="195" t="str">
        <f>"W" &amp;Table1[[#This Row],[WeekNum]]</f>
        <v>W19</v>
      </c>
      <c r="J829" s="195" t="str">
        <f t="shared" si="25"/>
        <v>22-W19</v>
      </c>
      <c r="K829" s="11" t="s">
        <v>696</v>
      </c>
      <c r="L829" s="11"/>
      <c r="M829" s="11" t="s">
        <v>72</v>
      </c>
      <c r="N829" s="266" t="s">
        <v>369</v>
      </c>
      <c r="O829" s="266" t="s">
        <v>398</v>
      </c>
      <c r="P829" s="11" t="s">
        <v>399</v>
      </c>
      <c r="Q829" s="11" t="s">
        <v>421</v>
      </c>
      <c r="R829" s="11">
        <v>270</v>
      </c>
      <c r="S829" s="11">
        <v>270</v>
      </c>
      <c r="T829" s="11">
        <f>ABS(Table1[[#This Row],[Prod]]-Table1[[#This Row],[Planned]])</f>
        <v>0</v>
      </c>
      <c r="U829" s="213">
        <f>IF(ABS(Table1[[#This Row],[Prod]]-Table1[[#This Row],[Planned]])&gt;Table1[[#This Row],[Planned]],0,IF(Table1[[#This Row],[Planned]]=0,0,1-ABS(Table1[[#This Row],[Prod]]-Table1[[#This Row],[Planned]])/Table1[[#This Row],[Planned]]))</f>
        <v>1</v>
      </c>
      <c r="V829" s="11"/>
      <c r="W829" s="11"/>
      <c r="X829" s="27">
        <v>240</v>
      </c>
      <c r="Y829" s="11">
        <f>Table1[[#This Row],[Prod]]</f>
        <v>270</v>
      </c>
      <c r="Z829" s="11">
        <f>ABS(Table1[[#This Row],[Prod2]]-Table1[[#This Row],[Plan Revised]])</f>
        <v>30</v>
      </c>
      <c r="AA829" s="213">
        <f>IF(ABS(Table1[[#This Row],[Prod2]]-Table1[[#This Row],[Plan Revised]])&gt;Table1[[#This Row],[Plan Revised]],0,IF(Table1[[#This Row],[Plan Revised]]=0,0,1-ABS(Table1[[#This Row],[Prod2]]-Table1[[#This Row],[Plan Revised]])/Table1[[#This Row],[Plan Revised]]))</f>
        <v>0.875</v>
      </c>
      <c r="AB829" s="11"/>
      <c r="AC829" s="30"/>
      <c r="AD829"/>
      <c r="AF829"/>
    </row>
    <row r="830" spans="1:32">
      <c r="A830" s="15" t="str">
        <f>IF(Table1[Week]=WeekSel,"Yes","No")</f>
        <v>No</v>
      </c>
      <c r="B830" s="15" t="str">
        <f>IF((Table1[StartDate]&gt;=Date.GraphMin)*(Table1[StartDate]&lt;=Date.GraphMax)=1,"Yes","No")</f>
        <v>Yes</v>
      </c>
      <c r="C830" s="15" t="str">
        <f>IF(OR(Table1[[#This Row],[Site]]="FOOD MILLING",Table1[[#This Row],[Site]]="GODACO"), "No", "Yes")</f>
        <v>Yes</v>
      </c>
      <c r="D830" s="40">
        <f>MAX(DATE(Table1[Year],1,1),DATE(Table1[Year],1,1)-WEEKDAY(DATE(Table1[Year],1,1),2)+(Table1[WeekNum]-1)*7+1)</f>
        <v>44683</v>
      </c>
      <c r="E830" s="40">
        <f>MIN(DATE(Table1[Year]+1,1,0),DATE(Table1[Year],1,1)-WEEKDAY(DATE(Table1[Year],1,1),2)+Table1[WeekNum]*7)</f>
        <v>44689</v>
      </c>
      <c r="F830" s="15">
        <v>2022</v>
      </c>
      <c r="G830" s="15">
        <f t="shared" si="24"/>
        <v>5</v>
      </c>
      <c r="H830" s="15">
        <v>19</v>
      </c>
      <c r="I830" s="195" t="str">
        <f>"W" &amp;Table1[[#This Row],[WeekNum]]</f>
        <v>W19</v>
      </c>
      <c r="J830" s="195" t="str">
        <f t="shared" si="25"/>
        <v>22-W19</v>
      </c>
      <c r="K830" s="11" t="s">
        <v>697</v>
      </c>
      <c r="L830" s="11"/>
      <c r="M830" s="11" t="s">
        <v>72</v>
      </c>
      <c r="N830" s="266" t="s">
        <v>369</v>
      </c>
      <c r="O830" s="266" t="s">
        <v>391</v>
      </c>
      <c r="P830" s="11" t="s">
        <v>393</v>
      </c>
      <c r="Q830" s="11" t="s">
        <v>421</v>
      </c>
      <c r="R830" s="11">
        <v>0</v>
      </c>
      <c r="S830" s="11">
        <v>0</v>
      </c>
      <c r="T830" s="11">
        <f>ABS(Table1[[#This Row],[Prod]]-Table1[[#This Row],[Planned]])</f>
        <v>0</v>
      </c>
      <c r="U830" s="213">
        <f>IF(ABS(Table1[[#This Row],[Prod]]-Table1[[#This Row],[Planned]])&gt;Table1[[#This Row],[Planned]],0,IF(Table1[[#This Row],[Planned]]=0,0,1-ABS(Table1[[#This Row],[Prod]]-Table1[[#This Row],[Planned]])/Table1[[#This Row],[Planned]]))</f>
        <v>0</v>
      </c>
      <c r="V830" s="11"/>
      <c r="W830" s="11"/>
      <c r="X830" s="27">
        <v>0</v>
      </c>
      <c r="Y830" s="11">
        <f>Table1[[#This Row],[Prod]]</f>
        <v>0</v>
      </c>
      <c r="Z830" s="11">
        <f>ABS(Table1[[#This Row],[Prod2]]-Table1[[#This Row],[Plan Revised]])</f>
        <v>0</v>
      </c>
      <c r="AA830" s="213">
        <f>IF(ABS(Table1[[#This Row],[Prod2]]-Table1[[#This Row],[Plan Revised]])&gt;Table1[[#This Row],[Plan Revised]],0,IF(Table1[[#This Row],[Plan Revised]]=0,0,1-ABS(Table1[[#This Row],[Prod2]]-Table1[[#This Row],[Plan Revised]])/Table1[[#This Row],[Plan Revised]]))</f>
        <v>0</v>
      </c>
      <c r="AB830" s="11"/>
      <c r="AC830" s="30"/>
      <c r="AD830"/>
      <c r="AF830"/>
    </row>
    <row r="831" spans="1:32">
      <c r="A831" s="15" t="str">
        <f>IF(Table1[Week]=WeekSel,"Yes","No")</f>
        <v>No</v>
      </c>
      <c r="B831" s="15" t="str">
        <f>IF((Table1[StartDate]&gt;=Date.GraphMin)*(Table1[StartDate]&lt;=Date.GraphMax)=1,"Yes","No")</f>
        <v>Yes</v>
      </c>
      <c r="C831" s="15" t="str">
        <f>IF(OR(Table1[[#This Row],[Site]]="FOOD MILLING",Table1[[#This Row],[Site]]="GODACO"), "No", "Yes")</f>
        <v>Yes</v>
      </c>
      <c r="D831" s="40">
        <f>MAX(DATE(Table1[Year],1,1),DATE(Table1[Year],1,1)-WEEKDAY(DATE(Table1[Year],1,1),2)+(Table1[WeekNum]-1)*7+1)</f>
        <v>44683</v>
      </c>
      <c r="E831" s="40">
        <f>MIN(DATE(Table1[Year]+1,1,0),DATE(Table1[Year],1,1)-WEEKDAY(DATE(Table1[Year],1,1),2)+Table1[WeekNum]*7)</f>
        <v>44689</v>
      </c>
      <c r="F831" s="15">
        <v>2022</v>
      </c>
      <c r="G831" s="15">
        <f t="shared" si="24"/>
        <v>5</v>
      </c>
      <c r="H831" s="15">
        <v>19</v>
      </c>
      <c r="I831" s="195" t="str">
        <f>"W" &amp;Table1[[#This Row],[WeekNum]]</f>
        <v>W19</v>
      </c>
      <c r="J831" s="195" t="str">
        <f t="shared" si="25"/>
        <v>22-W19</v>
      </c>
      <c r="K831" s="11" t="s">
        <v>698</v>
      </c>
      <c r="L831" s="11"/>
      <c r="M831" s="11" t="s">
        <v>72</v>
      </c>
      <c r="N831" s="266" t="s">
        <v>369</v>
      </c>
      <c r="O831" s="266" t="s">
        <v>398</v>
      </c>
      <c r="P831" s="11" t="s">
        <v>399</v>
      </c>
      <c r="Q831" s="11" t="s">
        <v>421</v>
      </c>
      <c r="R831" s="11">
        <v>150</v>
      </c>
      <c r="S831" s="11">
        <v>163.80000000000001</v>
      </c>
      <c r="T831" s="11">
        <f>ABS(Table1[[#This Row],[Prod]]-Table1[[#This Row],[Planned]])</f>
        <v>13.800000000000011</v>
      </c>
      <c r="U831" s="213">
        <f>IF(ABS(Table1[[#This Row],[Prod]]-Table1[[#This Row],[Planned]])&gt;Table1[[#This Row],[Planned]],0,IF(Table1[[#This Row],[Planned]]=0,0,1-ABS(Table1[[#This Row],[Prod]]-Table1[[#This Row],[Planned]])/Table1[[#This Row],[Planned]]))</f>
        <v>0.90799999999999992</v>
      </c>
      <c r="V831" s="11"/>
      <c r="W831" s="11"/>
      <c r="X831" s="27">
        <v>150</v>
      </c>
      <c r="Y831" s="11">
        <f>Table1[[#This Row],[Prod]]</f>
        <v>163.80000000000001</v>
      </c>
      <c r="Z831" s="11">
        <f>ABS(Table1[[#This Row],[Prod2]]-Table1[[#This Row],[Plan Revised]])</f>
        <v>13.800000000000011</v>
      </c>
      <c r="AA831" s="213">
        <f>IF(ABS(Table1[[#This Row],[Prod2]]-Table1[[#This Row],[Plan Revised]])&gt;Table1[[#This Row],[Plan Revised]],0,IF(Table1[[#This Row],[Plan Revised]]=0,0,1-ABS(Table1[[#This Row],[Prod2]]-Table1[[#This Row],[Plan Revised]])/Table1[[#This Row],[Plan Revised]]))</f>
        <v>0.90799999999999992</v>
      </c>
      <c r="AB831" s="11"/>
      <c r="AC831" s="30"/>
      <c r="AD831"/>
      <c r="AF831"/>
    </row>
    <row r="832" spans="1:32">
      <c r="A832" s="15" t="str">
        <f>IF(Table1[Week]=WeekSel,"Yes","No")</f>
        <v>No</v>
      </c>
      <c r="B832" s="15" t="str">
        <f>IF((Table1[StartDate]&gt;=Date.GraphMin)*(Table1[StartDate]&lt;=Date.GraphMax)=1,"Yes","No")</f>
        <v>Yes</v>
      </c>
      <c r="C832" s="15" t="str">
        <f>IF(OR(Table1[[#This Row],[Site]]="FOOD MILLING",Table1[[#This Row],[Site]]="GODACO"), "No", "Yes")</f>
        <v>Yes</v>
      </c>
      <c r="D832" s="40">
        <f>MAX(DATE(Table1[Year],1,1),DATE(Table1[Year],1,1)-WEEKDAY(DATE(Table1[Year],1,1),2)+(Table1[WeekNum]-1)*7+1)</f>
        <v>44683</v>
      </c>
      <c r="E832" s="40">
        <f>MIN(DATE(Table1[Year]+1,1,0),DATE(Table1[Year],1,1)-WEEKDAY(DATE(Table1[Year],1,1),2)+Table1[WeekNum]*7)</f>
        <v>44689</v>
      </c>
      <c r="F832" s="15">
        <v>2022</v>
      </c>
      <c r="G832" s="15">
        <f t="shared" si="24"/>
        <v>5</v>
      </c>
      <c r="H832" s="15">
        <v>19</v>
      </c>
      <c r="I832" s="195" t="str">
        <f>"W" &amp;Table1[[#This Row],[WeekNum]]</f>
        <v>W19</v>
      </c>
      <c r="J832" s="195" t="str">
        <f t="shared" si="25"/>
        <v>22-W19</v>
      </c>
      <c r="K832" s="11" t="s">
        <v>699</v>
      </c>
      <c r="L832" s="11"/>
      <c r="M832" s="11" t="s">
        <v>72</v>
      </c>
      <c r="N832" s="266" t="s">
        <v>369</v>
      </c>
      <c r="O832" s="266" t="s">
        <v>398</v>
      </c>
      <c r="P832" s="11" t="s">
        <v>399</v>
      </c>
      <c r="Q832" s="11" t="s">
        <v>421</v>
      </c>
      <c r="R832" s="11">
        <v>330</v>
      </c>
      <c r="S832" s="11">
        <v>355</v>
      </c>
      <c r="T832" s="11">
        <f>ABS(Table1[[#This Row],[Prod]]-Table1[[#This Row],[Planned]])</f>
        <v>25</v>
      </c>
      <c r="U832" s="213">
        <f>IF(ABS(Table1[[#This Row],[Prod]]-Table1[[#This Row],[Planned]])&gt;Table1[[#This Row],[Planned]],0,IF(Table1[[#This Row],[Planned]]=0,0,1-ABS(Table1[[#This Row],[Prod]]-Table1[[#This Row],[Planned]])/Table1[[#This Row],[Planned]]))</f>
        <v>0.9242424242424242</v>
      </c>
      <c r="V832" s="11"/>
      <c r="W832" s="11"/>
      <c r="X832" s="27">
        <v>350</v>
      </c>
      <c r="Y832" s="11">
        <f>Table1[[#This Row],[Prod]]</f>
        <v>355</v>
      </c>
      <c r="Z832" s="11">
        <f>ABS(Table1[[#This Row],[Prod2]]-Table1[[#This Row],[Plan Revised]])</f>
        <v>5</v>
      </c>
      <c r="AA832" s="213">
        <f>IF(ABS(Table1[[#This Row],[Prod2]]-Table1[[#This Row],[Plan Revised]])&gt;Table1[[#This Row],[Plan Revised]],0,IF(Table1[[#This Row],[Plan Revised]]=0,0,1-ABS(Table1[[#This Row],[Prod2]]-Table1[[#This Row],[Plan Revised]])/Table1[[#This Row],[Plan Revised]]))</f>
        <v>0.98571428571428577</v>
      </c>
      <c r="AB832" s="11"/>
      <c r="AC832" s="30"/>
      <c r="AD832"/>
      <c r="AF832"/>
    </row>
    <row r="833" spans="1:32">
      <c r="A833" s="15" t="str">
        <f>IF(Table1[Week]=WeekSel,"Yes","No")</f>
        <v>No</v>
      </c>
      <c r="B833" s="15" t="str">
        <f>IF((Table1[StartDate]&gt;=Date.GraphMin)*(Table1[StartDate]&lt;=Date.GraphMax)=1,"Yes","No")</f>
        <v>Yes</v>
      </c>
      <c r="C833" s="15" t="str">
        <f>IF(OR(Table1[[#This Row],[Site]]="FOOD MILLING",Table1[[#This Row],[Site]]="GODACO"), "No", "Yes")</f>
        <v>Yes</v>
      </c>
      <c r="D833" s="40">
        <f>MAX(DATE(Table1[Year],1,1),DATE(Table1[Year],1,1)-WEEKDAY(DATE(Table1[Year],1,1),2)+(Table1[WeekNum]-1)*7+1)</f>
        <v>44683</v>
      </c>
      <c r="E833" s="40">
        <f>MIN(DATE(Table1[Year]+1,1,0),DATE(Table1[Year],1,1)-WEEKDAY(DATE(Table1[Year],1,1),2)+Table1[WeekNum]*7)</f>
        <v>44689</v>
      </c>
      <c r="F833" s="15">
        <v>2022</v>
      </c>
      <c r="G833" s="15">
        <f t="shared" si="24"/>
        <v>5</v>
      </c>
      <c r="H833" s="15">
        <v>19</v>
      </c>
      <c r="I833" s="195" t="str">
        <f>"W" &amp;Table1[[#This Row],[WeekNum]]</f>
        <v>W19</v>
      </c>
      <c r="J833" s="195" t="str">
        <f t="shared" si="25"/>
        <v>22-W19</v>
      </c>
      <c r="K833" s="11" t="s">
        <v>700</v>
      </c>
      <c r="L833" s="11"/>
      <c r="M833" s="11" t="s">
        <v>72</v>
      </c>
      <c r="N833" s="266" t="s">
        <v>369</v>
      </c>
      <c r="O833" s="266" t="s">
        <v>398</v>
      </c>
      <c r="P833" s="11" t="s">
        <v>399</v>
      </c>
      <c r="Q833" s="11" t="s">
        <v>421</v>
      </c>
      <c r="R833" s="11">
        <v>3700</v>
      </c>
      <c r="S833" s="11">
        <v>3915.34</v>
      </c>
      <c r="T833" s="11">
        <f>ABS(Table1[[#This Row],[Prod]]-Table1[[#This Row],[Planned]])</f>
        <v>215.34000000000015</v>
      </c>
      <c r="U833" s="213">
        <f>IF(ABS(Table1[[#This Row],[Prod]]-Table1[[#This Row],[Planned]])&gt;Table1[[#This Row],[Planned]],0,IF(Table1[[#This Row],[Planned]]=0,0,1-ABS(Table1[[#This Row],[Prod]]-Table1[[#This Row],[Planned]])/Table1[[#This Row],[Planned]]))</f>
        <v>0.94179999999999997</v>
      </c>
      <c r="V833" s="11"/>
      <c r="W833" s="11"/>
      <c r="X833" s="27">
        <v>3700</v>
      </c>
      <c r="Y833" s="11">
        <f>Table1[[#This Row],[Prod]]</f>
        <v>3915.34</v>
      </c>
      <c r="Z833" s="11">
        <f>ABS(Table1[[#This Row],[Prod2]]-Table1[[#This Row],[Plan Revised]])</f>
        <v>215.34000000000015</v>
      </c>
      <c r="AA833" s="213">
        <f>IF(ABS(Table1[[#This Row],[Prod2]]-Table1[[#This Row],[Plan Revised]])&gt;Table1[[#This Row],[Plan Revised]],0,IF(Table1[[#This Row],[Plan Revised]]=0,0,1-ABS(Table1[[#This Row],[Prod2]]-Table1[[#This Row],[Plan Revised]])/Table1[[#This Row],[Plan Revised]]))</f>
        <v>0.94179999999999997</v>
      </c>
      <c r="AB833" s="11"/>
      <c r="AC833" s="30"/>
      <c r="AD833"/>
      <c r="AF833"/>
    </row>
    <row r="834" spans="1:32">
      <c r="A834" s="15" t="str">
        <f>IF(Table1[Week]=WeekSel,"Yes","No")</f>
        <v>No</v>
      </c>
      <c r="B834" s="15" t="str">
        <f>IF((Table1[StartDate]&gt;=Date.GraphMin)*(Table1[StartDate]&lt;=Date.GraphMax)=1,"Yes","No")</f>
        <v>Yes</v>
      </c>
      <c r="C834" s="15" t="str">
        <f>IF(OR(Table1[[#This Row],[Site]]="FOOD MILLING",Table1[[#This Row],[Site]]="GODACO"), "No", "Yes")</f>
        <v>Yes</v>
      </c>
      <c r="D834" s="40">
        <f>MAX(DATE(Table1[Year],1,1),DATE(Table1[Year],1,1)-WEEKDAY(DATE(Table1[Year],1,1),2)+(Table1[WeekNum]-1)*7+1)</f>
        <v>44683</v>
      </c>
      <c r="E834" s="40">
        <f>MIN(DATE(Table1[Year]+1,1,0),DATE(Table1[Year],1,1)-WEEKDAY(DATE(Table1[Year],1,1),2)+Table1[WeekNum]*7)</f>
        <v>44689</v>
      </c>
      <c r="F834" s="15">
        <v>2022</v>
      </c>
      <c r="G834" s="15">
        <f t="shared" ref="G834:G897" si="26">MONTH(DATE(F834,1,H834*7-2)-WEEKDAY(DATE(H834,1,2)))</f>
        <v>5</v>
      </c>
      <c r="H834" s="15">
        <v>19</v>
      </c>
      <c r="I834" s="195" t="str">
        <f>"W" &amp;Table1[[#This Row],[WeekNum]]</f>
        <v>W19</v>
      </c>
      <c r="J834" s="195" t="str">
        <f t="shared" ref="J834:J897" si="27">RIGHT(F834,2)&amp;"-"&amp;TEXT(H834,"W00")</f>
        <v>22-W19</v>
      </c>
      <c r="K834" s="11" t="s">
        <v>701</v>
      </c>
      <c r="L834" s="11"/>
      <c r="M834" s="11" t="s">
        <v>72</v>
      </c>
      <c r="N834" s="266" t="s">
        <v>369</v>
      </c>
      <c r="O834" s="266" t="s">
        <v>398</v>
      </c>
      <c r="P834" s="11" t="s">
        <v>399</v>
      </c>
      <c r="Q834" s="11" t="s">
        <v>421</v>
      </c>
      <c r="R834" s="11">
        <v>0</v>
      </c>
      <c r="S834" s="11">
        <v>0</v>
      </c>
      <c r="T834" s="11">
        <f>ABS(Table1[[#This Row],[Prod]]-Table1[[#This Row],[Planned]])</f>
        <v>0</v>
      </c>
      <c r="U834" s="213">
        <f>IF(ABS(Table1[[#This Row],[Prod]]-Table1[[#This Row],[Planned]])&gt;Table1[[#This Row],[Planned]],0,IF(Table1[[#This Row],[Planned]]=0,0,1-ABS(Table1[[#This Row],[Prod]]-Table1[[#This Row],[Planned]])/Table1[[#This Row],[Planned]]))</f>
        <v>0</v>
      </c>
      <c r="V834" s="11"/>
      <c r="W834" s="11"/>
      <c r="X834" s="27">
        <v>0</v>
      </c>
      <c r="Y834" s="11">
        <f>Table1[[#This Row],[Prod]]</f>
        <v>0</v>
      </c>
      <c r="Z834" s="11">
        <f>ABS(Table1[[#This Row],[Prod2]]-Table1[[#This Row],[Plan Revised]])</f>
        <v>0</v>
      </c>
      <c r="AA834" s="213">
        <f>IF(ABS(Table1[[#This Row],[Prod2]]-Table1[[#This Row],[Plan Revised]])&gt;Table1[[#This Row],[Plan Revised]],0,IF(Table1[[#This Row],[Plan Revised]]=0,0,1-ABS(Table1[[#This Row],[Prod2]]-Table1[[#This Row],[Plan Revised]])/Table1[[#This Row],[Plan Revised]]))</f>
        <v>0</v>
      </c>
      <c r="AB834" s="11"/>
      <c r="AC834" s="30"/>
      <c r="AD834"/>
      <c r="AF834"/>
    </row>
    <row r="835" spans="1:32">
      <c r="A835" s="15" t="str">
        <f>IF(Table1[Week]=WeekSel,"Yes","No")</f>
        <v>No</v>
      </c>
      <c r="B835" s="15" t="str">
        <f>IF((Table1[StartDate]&gt;=Date.GraphMin)*(Table1[StartDate]&lt;=Date.GraphMax)=1,"Yes","No")</f>
        <v>Yes</v>
      </c>
      <c r="C835" s="15" t="str">
        <f>IF(OR(Table1[[#This Row],[Site]]="FOOD MILLING",Table1[[#This Row],[Site]]="GODACO"), "No", "Yes")</f>
        <v>Yes</v>
      </c>
      <c r="D835" s="40">
        <f>MAX(DATE(Table1[Year],1,1),DATE(Table1[Year],1,1)-WEEKDAY(DATE(Table1[Year],1,1),2)+(Table1[WeekNum]-1)*7+1)</f>
        <v>44683</v>
      </c>
      <c r="E835" s="40">
        <f>MIN(DATE(Table1[Year]+1,1,0),DATE(Table1[Year],1,1)-WEEKDAY(DATE(Table1[Year],1,1),2)+Table1[WeekNum]*7)</f>
        <v>44689</v>
      </c>
      <c r="F835" s="15">
        <v>2022</v>
      </c>
      <c r="G835" s="15">
        <f t="shared" si="26"/>
        <v>5</v>
      </c>
      <c r="H835" s="15">
        <v>19</v>
      </c>
      <c r="I835" s="195" t="str">
        <f>"W" &amp;Table1[[#This Row],[WeekNum]]</f>
        <v>W19</v>
      </c>
      <c r="J835" s="195" t="str">
        <f t="shared" si="27"/>
        <v>22-W19</v>
      </c>
      <c r="K835" s="11" t="s">
        <v>702</v>
      </c>
      <c r="L835" s="11"/>
      <c r="M835" s="11" t="s">
        <v>72</v>
      </c>
      <c r="N835" s="266" t="s">
        <v>369</v>
      </c>
      <c r="O835" s="266" t="s">
        <v>398</v>
      </c>
      <c r="P835" s="11" t="s">
        <v>399</v>
      </c>
      <c r="Q835" s="11" t="s">
        <v>421</v>
      </c>
      <c r="R835" s="11">
        <v>70</v>
      </c>
      <c r="S835" s="11">
        <v>50.7</v>
      </c>
      <c r="T835" s="11">
        <f>ABS(Table1[[#This Row],[Prod]]-Table1[[#This Row],[Planned]])</f>
        <v>19.299999999999997</v>
      </c>
      <c r="U835" s="213">
        <f>IF(ABS(Table1[[#This Row],[Prod]]-Table1[[#This Row],[Planned]])&gt;Table1[[#This Row],[Planned]],0,IF(Table1[[#This Row],[Planned]]=0,0,1-ABS(Table1[[#This Row],[Prod]]-Table1[[#This Row],[Planned]])/Table1[[#This Row],[Planned]]))</f>
        <v>0.72428571428571431</v>
      </c>
      <c r="V835" s="11"/>
      <c r="W835" s="11"/>
      <c r="X835" s="27">
        <v>50</v>
      </c>
      <c r="Y835" s="11">
        <f>Table1[[#This Row],[Prod]]</f>
        <v>50.7</v>
      </c>
      <c r="Z835" s="11">
        <f>ABS(Table1[[#This Row],[Prod2]]-Table1[[#This Row],[Plan Revised]])</f>
        <v>0.70000000000000284</v>
      </c>
      <c r="AA835" s="213">
        <f>IF(ABS(Table1[[#This Row],[Prod2]]-Table1[[#This Row],[Plan Revised]])&gt;Table1[[#This Row],[Plan Revised]],0,IF(Table1[[#This Row],[Plan Revised]]=0,0,1-ABS(Table1[[#This Row],[Prod2]]-Table1[[#This Row],[Plan Revised]])/Table1[[#This Row],[Plan Revised]]))</f>
        <v>0.98599999999999999</v>
      </c>
      <c r="AB835" s="11"/>
      <c r="AC835" s="30"/>
      <c r="AD835"/>
      <c r="AF835"/>
    </row>
    <row r="836" spans="1:32">
      <c r="A836" s="15" t="str">
        <f>IF(Table1[Week]=WeekSel,"Yes","No")</f>
        <v>No</v>
      </c>
      <c r="B836" s="15" t="str">
        <f>IF((Table1[StartDate]&gt;=Date.GraphMin)*(Table1[StartDate]&lt;=Date.GraphMax)=1,"Yes","No")</f>
        <v>Yes</v>
      </c>
      <c r="C836" s="15" t="str">
        <f>IF(OR(Table1[[#This Row],[Site]]="FOOD MILLING",Table1[[#This Row],[Site]]="GODACO"), "No", "Yes")</f>
        <v>Yes</v>
      </c>
      <c r="D836" s="40">
        <f>MAX(DATE(Table1[Year],1,1),DATE(Table1[Year],1,1)-WEEKDAY(DATE(Table1[Year],1,1),2)+(Table1[WeekNum]-1)*7+1)</f>
        <v>44683</v>
      </c>
      <c r="E836" s="40">
        <f>MIN(DATE(Table1[Year]+1,1,0),DATE(Table1[Year],1,1)-WEEKDAY(DATE(Table1[Year],1,1),2)+Table1[WeekNum]*7)</f>
        <v>44689</v>
      </c>
      <c r="F836" s="15">
        <v>2022</v>
      </c>
      <c r="G836" s="15">
        <f t="shared" si="26"/>
        <v>5</v>
      </c>
      <c r="H836" s="15">
        <v>19</v>
      </c>
      <c r="I836" s="195" t="str">
        <f>"W" &amp;Table1[[#This Row],[WeekNum]]</f>
        <v>W19</v>
      </c>
      <c r="J836" s="195" t="str">
        <f t="shared" si="27"/>
        <v>22-W19</v>
      </c>
      <c r="K836" s="11" t="s">
        <v>703</v>
      </c>
      <c r="L836" s="11"/>
      <c r="M836" s="11" t="s">
        <v>72</v>
      </c>
      <c r="N836" s="266" t="s">
        <v>369</v>
      </c>
      <c r="O836" s="266" t="s">
        <v>398</v>
      </c>
      <c r="P836" s="11" t="s">
        <v>399</v>
      </c>
      <c r="Q836" s="11" t="s">
        <v>421</v>
      </c>
      <c r="R836" s="11">
        <v>150</v>
      </c>
      <c r="S836" s="11">
        <v>50.7</v>
      </c>
      <c r="T836" s="11">
        <f>ABS(Table1[[#This Row],[Prod]]-Table1[[#This Row],[Planned]])</f>
        <v>99.3</v>
      </c>
      <c r="U836" s="213">
        <f>IF(ABS(Table1[[#This Row],[Prod]]-Table1[[#This Row],[Planned]])&gt;Table1[[#This Row],[Planned]],0,IF(Table1[[#This Row],[Planned]]=0,0,1-ABS(Table1[[#This Row],[Prod]]-Table1[[#This Row],[Planned]])/Table1[[#This Row],[Planned]]))</f>
        <v>0.33799999999999997</v>
      </c>
      <c r="V836" s="11"/>
      <c r="W836" s="11"/>
      <c r="X836" s="27">
        <v>50</v>
      </c>
      <c r="Y836" s="11">
        <f>Table1[[#This Row],[Prod]]</f>
        <v>50.7</v>
      </c>
      <c r="Z836" s="11">
        <f>ABS(Table1[[#This Row],[Prod2]]-Table1[[#This Row],[Plan Revised]])</f>
        <v>0.70000000000000284</v>
      </c>
      <c r="AA836" s="213">
        <f>IF(ABS(Table1[[#This Row],[Prod2]]-Table1[[#This Row],[Plan Revised]])&gt;Table1[[#This Row],[Plan Revised]],0,IF(Table1[[#This Row],[Plan Revised]]=0,0,1-ABS(Table1[[#This Row],[Prod2]]-Table1[[#This Row],[Plan Revised]])/Table1[[#This Row],[Plan Revised]]))</f>
        <v>0.98599999999999999</v>
      </c>
      <c r="AB836" s="11"/>
      <c r="AC836" s="30"/>
      <c r="AD836"/>
      <c r="AF836"/>
    </row>
    <row r="837" spans="1:32">
      <c r="A837" s="15" t="str">
        <f>IF(Table1[Week]=WeekSel,"Yes","No")</f>
        <v>No</v>
      </c>
      <c r="B837" s="15" t="str">
        <f>IF((Table1[StartDate]&gt;=Date.GraphMin)*(Table1[StartDate]&lt;=Date.GraphMax)=1,"Yes","No")</f>
        <v>Yes</v>
      </c>
      <c r="C837" s="15" t="str">
        <f>IF(OR(Table1[[#This Row],[Site]]="FOOD MILLING",Table1[[#This Row],[Site]]="GODACO"), "No", "Yes")</f>
        <v>Yes</v>
      </c>
      <c r="D837" s="40">
        <f>MAX(DATE(Table1[Year],1,1),DATE(Table1[Year],1,1)-WEEKDAY(DATE(Table1[Year],1,1),2)+(Table1[WeekNum]-1)*7+1)</f>
        <v>44683</v>
      </c>
      <c r="E837" s="40">
        <f>MIN(DATE(Table1[Year]+1,1,0),DATE(Table1[Year],1,1)-WEEKDAY(DATE(Table1[Year],1,1),2)+Table1[WeekNum]*7)</f>
        <v>44689</v>
      </c>
      <c r="F837" s="15">
        <v>2022</v>
      </c>
      <c r="G837" s="15">
        <f t="shared" si="26"/>
        <v>5</v>
      </c>
      <c r="H837" s="15">
        <v>19</v>
      </c>
      <c r="I837" s="195" t="str">
        <f>"W" &amp;Table1[[#This Row],[WeekNum]]</f>
        <v>W19</v>
      </c>
      <c r="J837" s="195" t="str">
        <f t="shared" si="27"/>
        <v>22-W19</v>
      </c>
      <c r="K837" s="11" t="s">
        <v>704</v>
      </c>
      <c r="L837" s="11"/>
      <c r="M837" s="11" t="s">
        <v>72</v>
      </c>
      <c r="N837" s="266" t="s">
        <v>369</v>
      </c>
      <c r="O837" s="266" t="s">
        <v>398</v>
      </c>
      <c r="P837" s="11" t="s">
        <v>399</v>
      </c>
      <c r="Q837" s="11" t="s">
        <v>421</v>
      </c>
      <c r="R837" s="11">
        <v>300</v>
      </c>
      <c r="S837" s="11">
        <v>226.22</v>
      </c>
      <c r="T837" s="11">
        <f>ABS(Table1[[#This Row],[Prod]]-Table1[[#This Row],[Planned]])</f>
        <v>73.78</v>
      </c>
      <c r="U837" s="213">
        <f>IF(ABS(Table1[[#This Row],[Prod]]-Table1[[#This Row],[Planned]])&gt;Table1[[#This Row],[Planned]],0,IF(Table1[[#This Row],[Planned]]=0,0,1-ABS(Table1[[#This Row],[Prod]]-Table1[[#This Row],[Planned]])/Table1[[#This Row],[Planned]]))</f>
        <v>0.75406666666666666</v>
      </c>
      <c r="V837" s="11"/>
      <c r="W837" s="11"/>
      <c r="X837" s="27">
        <v>220</v>
      </c>
      <c r="Y837" s="11">
        <f>Table1[[#This Row],[Prod]]</f>
        <v>226.22</v>
      </c>
      <c r="Z837" s="11">
        <f>ABS(Table1[[#This Row],[Prod2]]-Table1[[#This Row],[Plan Revised]])</f>
        <v>6.2199999999999989</v>
      </c>
      <c r="AA837" s="213">
        <f>IF(ABS(Table1[[#This Row],[Prod2]]-Table1[[#This Row],[Plan Revised]])&gt;Table1[[#This Row],[Plan Revised]],0,IF(Table1[[#This Row],[Plan Revised]]=0,0,1-ABS(Table1[[#This Row],[Prod2]]-Table1[[#This Row],[Plan Revised]])/Table1[[#This Row],[Plan Revised]]))</f>
        <v>0.97172727272727277</v>
      </c>
      <c r="AB837" s="11"/>
      <c r="AC837" s="30"/>
      <c r="AD837"/>
      <c r="AF837"/>
    </row>
    <row r="838" spans="1:32">
      <c r="A838" s="15" t="str">
        <f>IF(Table1[Week]=WeekSel,"Yes","No")</f>
        <v>No</v>
      </c>
      <c r="B838" s="15" t="str">
        <f>IF((Table1[StartDate]&gt;=Date.GraphMin)*(Table1[StartDate]&lt;=Date.GraphMax)=1,"Yes","No")</f>
        <v>Yes</v>
      </c>
      <c r="C838" s="15" t="str">
        <f>IF(OR(Table1[[#This Row],[Site]]="FOOD MILLING",Table1[[#This Row],[Site]]="GODACO"), "No", "Yes")</f>
        <v>Yes</v>
      </c>
      <c r="D838" s="40">
        <f>MAX(DATE(Table1[Year],1,1),DATE(Table1[Year],1,1)-WEEKDAY(DATE(Table1[Year],1,1),2)+(Table1[WeekNum]-1)*7+1)</f>
        <v>44683</v>
      </c>
      <c r="E838" s="40">
        <f>MIN(DATE(Table1[Year]+1,1,0),DATE(Table1[Year],1,1)-WEEKDAY(DATE(Table1[Year],1,1),2)+Table1[WeekNum]*7)</f>
        <v>44689</v>
      </c>
      <c r="F838" s="15">
        <v>2022</v>
      </c>
      <c r="G838" s="15">
        <f t="shared" si="26"/>
        <v>5</v>
      </c>
      <c r="H838" s="15">
        <v>19</v>
      </c>
      <c r="I838" s="195" t="str">
        <f>"W" &amp;Table1[[#This Row],[WeekNum]]</f>
        <v>W19</v>
      </c>
      <c r="J838" s="195" t="str">
        <f t="shared" si="27"/>
        <v>22-W19</v>
      </c>
      <c r="K838" s="11" t="s">
        <v>705</v>
      </c>
      <c r="L838" s="11"/>
      <c r="M838" s="11" t="s">
        <v>72</v>
      </c>
      <c r="N838" s="266" t="s">
        <v>369</v>
      </c>
      <c r="O838" s="266" t="s">
        <v>398</v>
      </c>
      <c r="P838" s="11" t="s">
        <v>399</v>
      </c>
      <c r="Q838" s="11" t="s">
        <v>421</v>
      </c>
      <c r="R838" s="11">
        <v>350</v>
      </c>
      <c r="S838" s="11">
        <v>288.39999999999998</v>
      </c>
      <c r="T838" s="11">
        <f>ABS(Table1[[#This Row],[Prod]]-Table1[[#This Row],[Planned]])</f>
        <v>61.600000000000023</v>
      </c>
      <c r="U838" s="213">
        <f>IF(ABS(Table1[[#This Row],[Prod]]-Table1[[#This Row],[Planned]])&gt;Table1[[#This Row],[Planned]],0,IF(Table1[[#This Row],[Planned]]=0,0,1-ABS(Table1[[#This Row],[Prod]]-Table1[[#This Row],[Planned]])/Table1[[#This Row],[Planned]]))</f>
        <v>0.82399999999999995</v>
      </c>
      <c r="V838" s="11"/>
      <c r="W838" s="11"/>
      <c r="X838" s="27">
        <v>270</v>
      </c>
      <c r="Y838" s="11">
        <f>Table1[[#This Row],[Prod]]</f>
        <v>288.39999999999998</v>
      </c>
      <c r="Z838" s="11">
        <f>ABS(Table1[[#This Row],[Prod2]]-Table1[[#This Row],[Plan Revised]])</f>
        <v>18.399999999999977</v>
      </c>
      <c r="AA838" s="213">
        <f>IF(ABS(Table1[[#This Row],[Prod2]]-Table1[[#This Row],[Plan Revised]])&gt;Table1[[#This Row],[Plan Revised]],0,IF(Table1[[#This Row],[Plan Revised]]=0,0,1-ABS(Table1[[#This Row],[Prod2]]-Table1[[#This Row],[Plan Revised]])/Table1[[#This Row],[Plan Revised]]))</f>
        <v>0.93185185185185193</v>
      </c>
      <c r="AB838" s="11"/>
      <c r="AC838" s="30"/>
      <c r="AD838"/>
      <c r="AF838"/>
    </row>
    <row r="839" spans="1:32">
      <c r="A839" s="15" t="str">
        <f>IF(Table1[Week]=WeekSel,"Yes","No")</f>
        <v>No</v>
      </c>
      <c r="B839" s="15" t="str">
        <f>IF((Table1[StartDate]&gt;=Date.GraphMin)*(Table1[StartDate]&lt;=Date.GraphMax)=1,"Yes","No")</f>
        <v>Yes</v>
      </c>
      <c r="C839" s="15" t="str">
        <f>IF(OR(Table1[[#This Row],[Site]]="FOOD MILLING",Table1[[#This Row],[Site]]="GODACO"), "No", "Yes")</f>
        <v>Yes</v>
      </c>
      <c r="D839" s="40">
        <f>MAX(DATE(Table1[Year],1,1),DATE(Table1[Year],1,1)-WEEKDAY(DATE(Table1[Year],1,1),2)+(Table1[WeekNum]-1)*7+1)</f>
        <v>44683</v>
      </c>
      <c r="E839" s="40">
        <f>MIN(DATE(Table1[Year]+1,1,0),DATE(Table1[Year],1,1)-WEEKDAY(DATE(Table1[Year],1,1),2)+Table1[WeekNum]*7)</f>
        <v>44689</v>
      </c>
      <c r="F839" s="15">
        <v>2022</v>
      </c>
      <c r="G839" s="15">
        <f t="shared" si="26"/>
        <v>5</v>
      </c>
      <c r="H839" s="15">
        <v>19</v>
      </c>
      <c r="I839" s="195" t="str">
        <f>"W" &amp;Table1[[#This Row],[WeekNum]]</f>
        <v>W19</v>
      </c>
      <c r="J839" s="195" t="str">
        <f t="shared" si="27"/>
        <v>22-W19</v>
      </c>
      <c r="K839" s="11" t="s">
        <v>706</v>
      </c>
      <c r="L839" s="11"/>
      <c r="M839" s="11" t="s">
        <v>72</v>
      </c>
      <c r="N839" s="266" t="s">
        <v>369</v>
      </c>
      <c r="O839" s="266" t="s">
        <v>398</v>
      </c>
      <c r="P839" s="11" t="s">
        <v>399</v>
      </c>
      <c r="Q839" s="11" t="s">
        <v>421</v>
      </c>
      <c r="R839" s="11">
        <v>0</v>
      </c>
      <c r="S839" s="11">
        <v>0</v>
      </c>
      <c r="T839" s="11">
        <f>ABS(Table1[[#This Row],[Prod]]-Table1[[#This Row],[Planned]])</f>
        <v>0</v>
      </c>
      <c r="U839" s="213">
        <f>IF(ABS(Table1[[#This Row],[Prod]]-Table1[[#This Row],[Planned]])&gt;Table1[[#This Row],[Planned]],0,IF(Table1[[#This Row],[Planned]]=0,0,1-ABS(Table1[[#This Row],[Prod]]-Table1[[#This Row],[Planned]])/Table1[[#This Row],[Planned]]))</f>
        <v>0</v>
      </c>
      <c r="V839" s="11"/>
      <c r="W839" s="11"/>
      <c r="X839" s="27">
        <v>0</v>
      </c>
      <c r="Y839" s="11">
        <f>Table1[[#This Row],[Prod]]</f>
        <v>0</v>
      </c>
      <c r="Z839" s="11">
        <f>ABS(Table1[[#This Row],[Prod2]]-Table1[[#This Row],[Plan Revised]])</f>
        <v>0</v>
      </c>
      <c r="AA839" s="213">
        <f>IF(ABS(Table1[[#This Row],[Prod2]]-Table1[[#This Row],[Plan Revised]])&gt;Table1[[#This Row],[Plan Revised]],0,IF(Table1[[#This Row],[Plan Revised]]=0,0,1-ABS(Table1[[#This Row],[Prod2]]-Table1[[#This Row],[Plan Revised]])/Table1[[#This Row],[Plan Revised]]))</f>
        <v>0</v>
      </c>
      <c r="AB839" s="11"/>
      <c r="AC839" s="30"/>
      <c r="AD839"/>
      <c r="AF839"/>
    </row>
    <row r="840" spans="1:32">
      <c r="A840" s="15" t="str">
        <f>IF(Table1[Week]=WeekSel,"Yes","No")</f>
        <v>No</v>
      </c>
      <c r="B840" s="15" t="str">
        <f>IF((Table1[StartDate]&gt;=Date.GraphMin)*(Table1[StartDate]&lt;=Date.GraphMax)=1,"Yes","No")</f>
        <v>Yes</v>
      </c>
      <c r="C840" s="15" t="str">
        <f>IF(OR(Table1[[#This Row],[Site]]="FOOD MILLING",Table1[[#This Row],[Site]]="GODACO"), "No", "Yes")</f>
        <v>Yes</v>
      </c>
      <c r="D840" s="40">
        <f>MAX(DATE(Table1[Year],1,1),DATE(Table1[Year],1,1)-WEEKDAY(DATE(Table1[Year],1,1),2)+(Table1[WeekNum]-1)*7+1)</f>
        <v>44683</v>
      </c>
      <c r="E840" s="40">
        <f>MIN(DATE(Table1[Year]+1,1,0),DATE(Table1[Year],1,1)-WEEKDAY(DATE(Table1[Year],1,1),2)+Table1[WeekNum]*7)</f>
        <v>44689</v>
      </c>
      <c r="F840" s="15">
        <v>2022</v>
      </c>
      <c r="G840" s="15">
        <f t="shared" si="26"/>
        <v>5</v>
      </c>
      <c r="H840" s="15">
        <v>19</v>
      </c>
      <c r="I840" s="195" t="str">
        <f>"W" &amp;Table1[[#This Row],[WeekNum]]</f>
        <v>W19</v>
      </c>
      <c r="J840" s="195" t="str">
        <f t="shared" si="27"/>
        <v>22-W19</v>
      </c>
      <c r="K840" s="11" t="s">
        <v>707</v>
      </c>
      <c r="L840" s="11"/>
      <c r="M840" s="11" t="s">
        <v>72</v>
      </c>
      <c r="N840" s="266" t="s">
        <v>369</v>
      </c>
      <c r="O840" s="266" t="s">
        <v>395</v>
      </c>
      <c r="P840" s="11" t="s">
        <v>396</v>
      </c>
      <c r="Q840" s="11" t="s">
        <v>421</v>
      </c>
      <c r="R840" s="11">
        <v>400</v>
      </c>
      <c r="S840" s="11">
        <v>406</v>
      </c>
      <c r="T840" s="11">
        <f>ABS(Table1[[#This Row],[Prod]]-Table1[[#This Row],[Planned]])</f>
        <v>6</v>
      </c>
      <c r="U840" s="213">
        <f>IF(ABS(Table1[[#This Row],[Prod]]-Table1[[#This Row],[Planned]])&gt;Table1[[#This Row],[Planned]],0,IF(Table1[[#This Row],[Planned]]=0,0,1-ABS(Table1[[#This Row],[Prod]]-Table1[[#This Row],[Planned]])/Table1[[#This Row],[Planned]]))</f>
        <v>0.98499999999999999</v>
      </c>
      <c r="V840" s="11"/>
      <c r="W840" s="11"/>
      <c r="X840" s="27">
        <v>400</v>
      </c>
      <c r="Y840" s="11">
        <f>Table1[[#This Row],[Prod]]</f>
        <v>406</v>
      </c>
      <c r="Z840" s="11">
        <f>ABS(Table1[[#This Row],[Prod2]]-Table1[[#This Row],[Plan Revised]])</f>
        <v>6</v>
      </c>
      <c r="AA840" s="213">
        <f>IF(ABS(Table1[[#This Row],[Prod2]]-Table1[[#This Row],[Plan Revised]])&gt;Table1[[#This Row],[Plan Revised]],0,IF(Table1[[#This Row],[Plan Revised]]=0,0,1-ABS(Table1[[#This Row],[Prod2]]-Table1[[#This Row],[Plan Revised]])/Table1[[#This Row],[Plan Revised]]))</f>
        <v>0.98499999999999999</v>
      </c>
      <c r="AB840" s="11"/>
      <c r="AC840" s="30"/>
      <c r="AD840"/>
      <c r="AF840"/>
    </row>
    <row r="841" spans="1:32">
      <c r="A841" s="15" t="str">
        <f>IF(Table1[Week]=WeekSel,"Yes","No")</f>
        <v>No</v>
      </c>
      <c r="B841" s="15" t="str">
        <f>IF((Table1[StartDate]&gt;=Date.GraphMin)*(Table1[StartDate]&lt;=Date.GraphMax)=1,"Yes","No")</f>
        <v>Yes</v>
      </c>
      <c r="C841" s="15" t="str">
        <f>IF(OR(Table1[[#This Row],[Site]]="FOOD MILLING",Table1[[#This Row],[Site]]="GODACO"), "No", "Yes")</f>
        <v>Yes</v>
      </c>
      <c r="D841" s="40">
        <f>MAX(DATE(Table1[Year],1,1),DATE(Table1[Year],1,1)-WEEKDAY(DATE(Table1[Year],1,1),2)+(Table1[WeekNum]-1)*7+1)</f>
        <v>44683</v>
      </c>
      <c r="E841" s="40">
        <f>MIN(DATE(Table1[Year]+1,1,0),DATE(Table1[Year],1,1)-WEEKDAY(DATE(Table1[Year],1,1),2)+Table1[WeekNum]*7)</f>
        <v>44689</v>
      </c>
      <c r="F841" s="15">
        <v>2022</v>
      </c>
      <c r="G841" s="15">
        <f t="shared" si="26"/>
        <v>5</v>
      </c>
      <c r="H841" s="15">
        <v>19</v>
      </c>
      <c r="I841" s="195" t="str">
        <f>"W" &amp;Table1[[#This Row],[WeekNum]]</f>
        <v>W19</v>
      </c>
      <c r="J841" s="195" t="str">
        <f t="shared" si="27"/>
        <v>22-W19</v>
      </c>
      <c r="K841" s="11" t="s">
        <v>708</v>
      </c>
      <c r="L841" s="11"/>
      <c r="M841" s="11" t="s">
        <v>72</v>
      </c>
      <c r="N841" s="266" t="s">
        <v>369</v>
      </c>
      <c r="O841" s="266" t="s">
        <v>395</v>
      </c>
      <c r="P841" s="11" t="s">
        <v>396</v>
      </c>
      <c r="Q841" s="11" t="s">
        <v>421</v>
      </c>
      <c r="R841" s="11">
        <v>250</v>
      </c>
      <c r="S841" s="11">
        <v>511</v>
      </c>
      <c r="T841" s="11">
        <f>ABS(Table1[[#This Row],[Prod]]-Table1[[#This Row],[Planned]])</f>
        <v>261</v>
      </c>
      <c r="U841" s="213">
        <f>IF(ABS(Table1[[#This Row],[Prod]]-Table1[[#This Row],[Planned]])&gt;Table1[[#This Row],[Planned]],0,IF(Table1[[#This Row],[Planned]]=0,0,1-ABS(Table1[[#This Row],[Prod]]-Table1[[#This Row],[Planned]])/Table1[[#This Row],[Planned]]))</f>
        <v>0</v>
      </c>
      <c r="V841" s="11"/>
      <c r="W841" s="11"/>
      <c r="X841" s="27">
        <v>500</v>
      </c>
      <c r="Y841" s="11">
        <f>Table1[[#This Row],[Prod]]</f>
        <v>511</v>
      </c>
      <c r="Z841" s="11">
        <f>ABS(Table1[[#This Row],[Prod2]]-Table1[[#This Row],[Plan Revised]])</f>
        <v>11</v>
      </c>
      <c r="AA841" s="213">
        <f>IF(ABS(Table1[[#This Row],[Prod2]]-Table1[[#This Row],[Plan Revised]])&gt;Table1[[#This Row],[Plan Revised]],0,IF(Table1[[#This Row],[Plan Revised]]=0,0,1-ABS(Table1[[#This Row],[Prod2]]-Table1[[#This Row],[Plan Revised]])/Table1[[#This Row],[Plan Revised]]))</f>
        <v>0.97799999999999998</v>
      </c>
      <c r="AB841" s="11"/>
      <c r="AC841" s="30"/>
      <c r="AD841"/>
      <c r="AF841"/>
    </row>
    <row r="842" spans="1:32">
      <c r="A842" s="15" t="str">
        <f>IF(Table1[Week]=WeekSel,"Yes","No")</f>
        <v>No</v>
      </c>
      <c r="B842" s="15" t="str">
        <f>IF((Table1[StartDate]&gt;=Date.GraphMin)*(Table1[StartDate]&lt;=Date.GraphMax)=1,"Yes","No")</f>
        <v>Yes</v>
      </c>
      <c r="C842" s="15" t="str">
        <f>IF(OR(Table1[[#This Row],[Site]]="FOOD MILLING",Table1[[#This Row],[Site]]="GODACO"), "No", "Yes")</f>
        <v>Yes</v>
      </c>
      <c r="D842" s="40">
        <f>MAX(DATE(Table1[Year],1,1),DATE(Table1[Year],1,1)-WEEKDAY(DATE(Table1[Year],1,1),2)+(Table1[WeekNum]-1)*7+1)</f>
        <v>44683</v>
      </c>
      <c r="E842" s="40">
        <f>MIN(DATE(Table1[Year]+1,1,0),DATE(Table1[Year],1,1)-WEEKDAY(DATE(Table1[Year],1,1),2)+Table1[WeekNum]*7)</f>
        <v>44689</v>
      </c>
      <c r="F842" s="15">
        <v>2022</v>
      </c>
      <c r="G842" s="15">
        <f t="shared" si="26"/>
        <v>5</v>
      </c>
      <c r="H842" s="15">
        <v>19</v>
      </c>
      <c r="I842" s="195" t="str">
        <f>"W" &amp;Table1[[#This Row],[WeekNum]]</f>
        <v>W19</v>
      </c>
      <c r="J842" s="195" t="str">
        <f t="shared" si="27"/>
        <v>22-W19</v>
      </c>
      <c r="K842" s="11" t="s">
        <v>709</v>
      </c>
      <c r="L842" s="11"/>
      <c r="M842" s="11" t="s">
        <v>72</v>
      </c>
      <c r="N842" s="266" t="s">
        <v>369</v>
      </c>
      <c r="O842" s="266" t="s">
        <v>395</v>
      </c>
      <c r="P842" s="11" t="s">
        <v>396</v>
      </c>
      <c r="Q842" s="11" t="s">
        <v>421</v>
      </c>
      <c r="R842" s="11">
        <v>5400</v>
      </c>
      <c r="S842" s="11">
        <v>5082</v>
      </c>
      <c r="T842" s="11">
        <f>ABS(Table1[[#This Row],[Prod]]-Table1[[#This Row],[Planned]])</f>
        <v>318</v>
      </c>
      <c r="U842" s="213">
        <f>IF(ABS(Table1[[#This Row],[Prod]]-Table1[[#This Row],[Planned]])&gt;Table1[[#This Row],[Planned]],0,IF(Table1[[#This Row],[Planned]]=0,0,1-ABS(Table1[[#This Row],[Prod]]-Table1[[#This Row],[Planned]])/Table1[[#This Row],[Planned]]))</f>
        <v>0.94111111111111112</v>
      </c>
      <c r="V842" s="11"/>
      <c r="W842" s="11"/>
      <c r="X842" s="27">
        <v>5050</v>
      </c>
      <c r="Y842" s="11">
        <f>Table1[[#This Row],[Prod]]</f>
        <v>5082</v>
      </c>
      <c r="Z842" s="11">
        <f>ABS(Table1[[#This Row],[Prod2]]-Table1[[#This Row],[Plan Revised]])</f>
        <v>32</v>
      </c>
      <c r="AA842" s="213">
        <f>IF(ABS(Table1[[#This Row],[Prod2]]-Table1[[#This Row],[Plan Revised]])&gt;Table1[[#This Row],[Plan Revised]],0,IF(Table1[[#This Row],[Plan Revised]]=0,0,1-ABS(Table1[[#This Row],[Prod2]]-Table1[[#This Row],[Plan Revised]])/Table1[[#This Row],[Plan Revised]]))</f>
        <v>0.99366336633663366</v>
      </c>
      <c r="AB842" s="11"/>
      <c r="AC842" s="30"/>
      <c r="AD842"/>
      <c r="AF842"/>
    </row>
    <row r="843" spans="1:32">
      <c r="A843" s="15" t="str">
        <f>IF(Table1[Week]=WeekSel,"Yes","No")</f>
        <v>No</v>
      </c>
      <c r="B843" s="15" t="str">
        <f>IF((Table1[StartDate]&gt;=Date.GraphMin)*(Table1[StartDate]&lt;=Date.GraphMax)=1,"Yes","No")</f>
        <v>Yes</v>
      </c>
      <c r="C843" s="15" t="str">
        <f>IF(OR(Table1[[#This Row],[Site]]="FOOD MILLING",Table1[[#This Row],[Site]]="GODACO"), "No", "Yes")</f>
        <v>Yes</v>
      </c>
      <c r="D843" s="40">
        <f>MAX(DATE(Table1[Year],1,1),DATE(Table1[Year],1,1)-WEEKDAY(DATE(Table1[Year],1,1),2)+(Table1[WeekNum]-1)*7+1)</f>
        <v>44683</v>
      </c>
      <c r="E843" s="40">
        <f>MIN(DATE(Table1[Year]+1,1,0),DATE(Table1[Year],1,1)-WEEKDAY(DATE(Table1[Year],1,1),2)+Table1[WeekNum]*7)</f>
        <v>44689</v>
      </c>
      <c r="F843" s="15">
        <v>2022</v>
      </c>
      <c r="G843" s="15">
        <f t="shared" si="26"/>
        <v>5</v>
      </c>
      <c r="H843" s="15">
        <v>19</v>
      </c>
      <c r="I843" s="195" t="str">
        <f>"W" &amp;Table1[[#This Row],[WeekNum]]</f>
        <v>W19</v>
      </c>
      <c r="J843" s="195" t="str">
        <f t="shared" si="27"/>
        <v>22-W19</v>
      </c>
      <c r="K843" s="11" t="s">
        <v>710</v>
      </c>
      <c r="L843" s="11"/>
      <c r="M843" s="11" t="s">
        <v>72</v>
      </c>
      <c r="N843" s="266" t="s">
        <v>369</v>
      </c>
      <c r="O843" s="266" t="s">
        <v>395</v>
      </c>
      <c r="P843" s="11" t="s">
        <v>396</v>
      </c>
      <c r="Q843" s="11" t="s">
        <v>421</v>
      </c>
      <c r="R843" s="11">
        <v>1000</v>
      </c>
      <c r="S843" s="11">
        <v>0</v>
      </c>
      <c r="T843" s="11">
        <f>ABS(Table1[[#This Row],[Prod]]-Table1[[#This Row],[Planned]])</f>
        <v>1000</v>
      </c>
      <c r="U843" s="213">
        <f>IF(ABS(Table1[[#This Row],[Prod]]-Table1[[#This Row],[Planned]])&gt;Table1[[#This Row],[Planned]],0,IF(Table1[[#This Row],[Planned]]=0,0,1-ABS(Table1[[#This Row],[Prod]]-Table1[[#This Row],[Planned]])/Table1[[#This Row],[Planned]]))</f>
        <v>0</v>
      </c>
      <c r="V843" s="11"/>
      <c r="W843" s="11"/>
      <c r="X843" s="27">
        <v>1000</v>
      </c>
      <c r="Y843" s="11">
        <f>Table1[[#This Row],[Prod]]</f>
        <v>0</v>
      </c>
      <c r="Z843" s="11">
        <f>ABS(Table1[[#This Row],[Prod2]]-Table1[[#This Row],[Plan Revised]])</f>
        <v>1000</v>
      </c>
      <c r="AA843" s="213">
        <f>IF(ABS(Table1[[#This Row],[Prod2]]-Table1[[#This Row],[Plan Revised]])&gt;Table1[[#This Row],[Plan Revised]],0,IF(Table1[[#This Row],[Plan Revised]]=0,0,1-ABS(Table1[[#This Row],[Prod2]]-Table1[[#This Row],[Plan Revised]])/Table1[[#This Row],[Plan Revised]]))</f>
        <v>0</v>
      </c>
      <c r="AB843" s="11"/>
      <c r="AC843" s="30"/>
      <c r="AD843"/>
      <c r="AF843"/>
    </row>
    <row r="844" spans="1:32">
      <c r="A844" s="15" t="str">
        <f>IF(Table1[Week]=WeekSel,"Yes","No")</f>
        <v>No</v>
      </c>
      <c r="B844" s="15" t="str">
        <f>IF((Table1[StartDate]&gt;=Date.GraphMin)*(Table1[StartDate]&lt;=Date.GraphMax)=1,"Yes","No")</f>
        <v>Yes</v>
      </c>
      <c r="C844" s="15" t="str">
        <f>IF(OR(Table1[[#This Row],[Site]]="FOOD MILLING",Table1[[#This Row],[Site]]="GODACO"), "No", "Yes")</f>
        <v>Yes</v>
      </c>
      <c r="D844" s="40">
        <f>MAX(DATE(Table1[Year],1,1),DATE(Table1[Year],1,1)-WEEKDAY(DATE(Table1[Year],1,1),2)+(Table1[WeekNum]-1)*7+1)</f>
        <v>44683</v>
      </c>
      <c r="E844" s="40">
        <f>MIN(DATE(Table1[Year]+1,1,0),DATE(Table1[Year],1,1)-WEEKDAY(DATE(Table1[Year],1,1),2)+Table1[WeekNum]*7)</f>
        <v>44689</v>
      </c>
      <c r="F844" s="15">
        <v>2022</v>
      </c>
      <c r="G844" s="15">
        <f t="shared" si="26"/>
        <v>5</v>
      </c>
      <c r="H844" s="15">
        <v>19</v>
      </c>
      <c r="I844" s="195" t="str">
        <f>"W" &amp;Table1[[#This Row],[WeekNum]]</f>
        <v>W19</v>
      </c>
      <c r="J844" s="195" t="str">
        <f t="shared" si="27"/>
        <v>22-W19</v>
      </c>
      <c r="K844" s="11" t="s">
        <v>711</v>
      </c>
      <c r="L844" s="11"/>
      <c r="M844" s="11" t="s">
        <v>72</v>
      </c>
      <c r="N844" s="266" t="s">
        <v>369</v>
      </c>
      <c r="O844" s="266" t="s">
        <v>400</v>
      </c>
      <c r="P844" s="11" t="s">
        <v>401</v>
      </c>
      <c r="Q844" s="11" t="s">
        <v>421</v>
      </c>
      <c r="R844" s="11">
        <v>800</v>
      </c>
      <c r="S844" s="11">
        <v>818.5</v>
      </c>
      <c r="T844" s="11">
        <f>ABS(Table1[[#This Row],[Prod]]-Table1[[#This Row],[Planned]])</f>
        <v>18.5</v>
      </c>
      <c r="U844" s="213">
        <f>IF(ABS(Table1[[#This Row],[Prod]]-Table1[[#This Row],[Planned]])&gt;Table1[[#This Row],[Planned]],0,IF(Table1[[#This Row],[Planned]]=0,0,1-ABS(Table1[[#This Row],[Prod]]-Table1[[#This Row],[Planned]])/Table1[[#This Row],[Planned]]))</f>
        <v>0.97687500000000005</v>
      </c>
      <c r="V844" s="11"/>
      <c r="W844" s="11"/>
      <c r="X844" s="27">
        <v>800</v>
      </c>
      <c r="Y844" s="11">
        <f>Table1[[#This Row],[Prod]]</f>
        <v>818.5</v>
      </c>
      <c r="Z844" s="11">
        <f>ABS(Table1[[#This Row],[Prod2]]-Table1[[#This Row],[Plan Revised]])</f>
        <v>18.5</v>
      </c>
      <c r="AA844" s="213">
        <f>IF(ABS(Table1[[#This Row],[Prod2]]-Table1[[#This Row],[Plan Revised]])&gt;Table1[[#This Row],[Plan Revised]],0,IF(Table1[[#This Row],[Plan Revised]]=0,0,1-ABS(Table1[[#This Row],[Prod2]]-Table1[[#This Row],[Plan Revised]])/Table1[[#This Row],[Plan Revised]]))</f>
        <v>0.97687500000000005</v>
      </c>
      <c r="AB844" s="11"/>
      <c r="AC844" s="30"/>
      <c r="AD844"/>
      <c r="AF844"/>
    </row>
    <row r="845" spans="1:32">
      <c r="A845" s="15" t="str">
        <f>IF(Table1[Week]=WeekSel,"Yes","No")</f>
        <v>No</v>
      </c>
      <c r="B845" s="15" t="str">
        <f>IF((Table1[StartDate]&gt;=Date.GraphMin)*(Table1[StartDate]&lt;=Date.GraphMax)=1,"Yes","No")</f>
        <v>Yes</v>
      </c>
      <c r="C845" s="15" t="str">
        <f>IF(OR(Table1[[#This Row],[Site]]="FOOD MILLING",Table1[[#This Row],[Site]]="GODACO"), "No", "Yes")</f>
        <v>Yes</v>
      </c>
      <c r="D845" s="40">
        <f>MAX(DATE(Table1[Year],1,1),DATE(Table1[Year],1,1)-WEEKDAY(DATE(Table1[Year],1,1),2)+(Table1[WeekNum]-1)*7+1)</f>
        <v>44683</v>
      </c>
      <c r="E845" s="40">
        <f>MIN(DATE(Table1[Year]+1,1,0),DATE(Table1[Year],1,1)-WEEKDAY(DATE(Table1[Year],1,1),2)+Table1[WeekNum]*7)</f>
        <v>44689</v>
      </c>
      <c r="F845" s="15">
        <v>2022</v>
      </c>
      <c r="G845" s="15">
        <f t="shared" si="26"/>
        <v>5</v>
      </c>
      <c r="H845" s="15">
        <v>19</v>
      </c>
      <c r="I845" s="195" t="str">
        <f>"W" &amp;Table1[[#This Row],[WeekNum]]</f>
        <v>W19</v>
      </c>
      <c r="J845" s="195" t="str">
        <f t="shared" si="27"/>
        <v>22-W19</v>
      </c>
      <c r="K845" s="11" t="s">
        <v>712</v>
      </c>
      <c r="L845" s="11"/>
      <c r="M845" s="11" t="s">
        <v>72</v>
      </c>
      <c r="N845" s="266" t="s">
        <v>369</v>
      </c>
      <c r="O845" s="266" t="s">
        <v>400</v>
      </c>
      <c r="P845" s="11" t="s">
        <v>401</v>
      </c>
      <c r="Q845" s="11" t="s">
        <v>421</v>
      </c>
      <c r="R845" s="11">
        <v>3200</v>
      </c>
      <c r="S845" s="11">
        <v>2985.7</v>
      </c>
      <c r="T845" s="11">
        <f>ABS(Table1[[#This Row],[Prod]]-Table1[[#This Row],[Planned]])</f>
        <v>214.30000000000018</v>
      </c>
      <c r="U845" s="213">
        <f>IF(ABS(Table1[[#This Row],[Prod]]-Table1[[#This Row],[Planned]])&gt;Table1[[#This Row],[Planned]],0,IF(Table1[[#This Row],[Planned]]=0,0,1-ABS(Table1[[#This Row],[Prod]]-Table1[[#This Row],[Planned]])/Table1[[#This Row],[Planned]]))</f>
        <v>0.93303124999999998</v>
      </c>
      <c r="V845" s="11"/>
      <c r="W845" s="11"/>
      <c r="X845" s="27">
        <v>3200</v>
      </c>
      <c r="Y845" s="11">
        <f>Table1[[#This Row],[Prod]]</f>
        <v>2985.7</v>
      </c>
      <c r="Z845" s="11">
        <f>ABS(Table1[[#This Row],[Prod2]]-Table1[[#This Row],[Plan Revised]])</f>
        <v>214.30000000000018</v>
      </c>
      <c r="AA845" s="213">
        <f>IF(ABS(Table1[[#This Row],[Prod2]]-Table1[[#This Row],[Plan Revised]])&gt;Table1[[#This Row],[Plan Revised]],0,IF(Table1[[#This Row],[Plan Revised]]=0,0,1-ABS(Table1[[#This Row],[Prod2]]-Table1[[#This Row],[Plan Revised]])/Table1[[#This Row],[Plan Revised]]))</f>
        <v>0.93303124999999998</v>
      </c>
      <c r="AB845" s="11"/>
      <c r="AC845" s="30"/>
      <c r="AD845"/>
      <c r="AF845"/>
    </row>
    <row r="846" spans="1:32">
      <c r="A846" s="15" t="str">
        <f>IF(Table1[Week]=WeekSel,"Yes","No")</f>
        <v>No</v>
      </c>
      <c r="B846" s="15" t="str">
        <f>IF((Table1[StartDate]&gt;=Date.GraphMin)*(Table1[StartDate]&lt;=Date.GraphMax)=1,"Yes","No")</f>
        <v>Yes</v>
      </c>
      <c r="C846" s="15" t="str">
        <f>IF(OR(Table1[[#This Row],[Site]]="FOOD MILLING",Table1[[#This Row],[Site]]="GODACO"), "No", "Yes")</f>
        <v>Yes</v>
      </c>
      <c r="D846" s="40">
        <f>MAX(DATE(Table1[Year],1,1),DATE(Table1[Year],1,1)-WEEKDAY(DATE(Table1[Year],1,1),2)+(Table1[WeekNum]-1)*7+1)</f>
        <v>44683</v>
      </c>
      <c r="E846" s="40">
        <f>MIN(DATE(Table1[Year]+1,1,0),DATE(Table1[Year],1,1)-WEEKDAY(DATE(Table1[Year],1,1),2)+Table1[WeekNum]*7)</f>
        <v>44689</v>
      </c>
      <c r="F846" s="15">
        <v>2022</v>
      </c>
      <c r="G846" s="15">
        <f t="shared" si="26"/>
        <v>5</v>
      </c>
      <c r="H846" s="15">
        <v>19</v>
      </c>
      <c r="I846" s="195" t="str">
        <f>"W" &amp;Table1[[#This Row],[WeekNum]]</f>
        <v>W19</v>
      </c>
      <c r="J846" s="195" t="str">
        <f t="shared" si="27"/>
        <v>22-W19</v>
      </c>
      <c r="K846" s="11" t="s">
        <v>437</v>
      </c>
      <c r="L846" s="11"/>
      <c r="M846" s="11" t="s">
        <v>72</v>
      </c>
      <c r="N846" s="266" t="s">
        <v>369</v>
      </c>
      <c r="O846" s="266" t="s">
        <v>374</v>
      </c>
      <c r="P846" s="11" t="s">
        <v>402</v>
      </c>
      <c r="Q846" s="11" t="s">
        <v>421</v>
      </c>
      <c r="R846" s="11">
        <v>0</v>
      </c>
      <c r="S846" s="11">
        <v>0</v>
      </c>
      <c r="T846" s="11">
        <f>ABS(Table1[[#This Row],[Prod]]-Table1[[#This Row],[Planned]])</f>
        <v>0</v>
      </c>
      <c r="U846" s="213">
        <f>IF(ABS(Table1[[#This Row],[Prod]]-Table1[[#This Row],[Planned]])&gt;Table1[[#This Row],[Planned]],0,IF(Table1[[#This Row],[Planned]]=0,0,1-ABS(Table1[[#This Row],[Prod]]-Table1[[#This Row],[Planned]])/Table1[[#This Row],[Planned]]))</f>
        <v>0</v>
      </c>
      <c r="V846" s="11"/>
      <c r="W846" s="11"/>
      <c r="X846" s="27">
        <v>0</v>
      </c>
      <c r="Y846" s="11">
        <f>Table1[[#This Row],[Prod]]</f>
        <v>0</v>
      </c>
      <c r="Z846" s="11">
        <f>ABS(Table1[[#This Row],[Prod2]]-Table1[[#This Row],[Plan Revised]])</f>
        <v>0</v>
      </c>
      <c r="AA846" s="213">
        <f>IF(ABS(Table1[[#This Row],[Prod2]]-Table1[[#This Row],[Plan Revised]])&gt;Table1[[#This Row],[Plan Revised]],0,IF(Table1[[#This Row],[Plan Revised]]=0,0,1-ABS(Table1[[#This Row],[Prod2]]-Table1[[#This Row],[Plan Revised]])/Table1[[#This Row],[Plan Revised]]))</f>
        <v>0</v>
      </c>
      <c r="AB846" s="11"/>
      <c r="AC846" s="30"/>
      <c r="AD846"/>
      <c r="AF846"/>
    </row>
    <row r="847" spans="1:32">
      <c r="A847" s="15" t="str">
        <f>IF(Table1[Week]=WeekSel,"Yes","No")</f>
        <v>No</v>
      </c>
      <c r="B847" s="15" t="str">
        <f>IF((Table1[StartDate]&gt;=Date.GraphMin)*(Table1[StartDate]&lt;=Date.GraphMax)=1,"Yes","No")</f>
        <v>Yes</v>
      </c>
      <c r="C847" s="15" t="str">
        <f>IF(OR(Table1[[#This Row],[Site]]="FOOD MILLING",Table1[[#This Row],[Site]]="GODACO"), "No", "Yes")</f>
        <v>Yes</v>
      </c>
      <c r="D847" s="40">
        <f>MAX(DATE(Table1[Year],1,1),DATE(Table1[Year],1,1)-WEEKDAY(DATE(Table1[Year],1,1),2)+(Table1[WeekNum]-1)*7+1)</f>
        <v>44683</v>
      </c>
      <c r="E847" s="40">
        <f>MIN(DATE(Table1[Year]+1,1,0),DATE(Table1[Year],1,1)-WEEKDAY(DATE(Table1[Year],1,1),2)+Table1[WeekNum]*7)</f>
        <v>44689</v>
      </c>
      <c r="F847" s="15">
        <v>2022</v>
      </c>
      <c r="G847" s="15">
        <f t="shared" si="26"/>
        <v>5</v>
      </c>
      <c r="H847" s="15">
        <v>19</v>
      </c>
      <c r="I847" s="195" t="str">
        <f>"W" &amp;Table1[[#This Row],[WeekNum]]</f>
        <v>W19</v>
      </c>
      <c r="J847" s="195" t="str">
        <f t="shared" si="27"/>
        <v>22-W19</v>
      </c>
      <c r="K847" s="11" t="s">
        <v>438</v>
      </c>
      <c r="L847" s="11"/>
      <c r="M847" s="11" t="s">
        <v>72</v>
      </c>
      <c r="N847" s="266" t="s">
        <v>369</v>
      </c>
      <c r="O847" s="266" t="s">
        <v>374</v>
      </c>
      <c r="P847" s="11" t="s">
        <v>402</v>
      </c>
      <c r="Q847" s="11" t="s">
        <v>421</v>
      </c>
      <c r="R847" s="11">
        <v>0</v>
      </c>
      <c r="S847" s="11">
        <v>0</v>
      </c>
      <c r="T847" s="11">
        <f>ABS(Table1[[#This Row],[Prod]]-Table1[[#This Row],[Planned]])</f>
        <v>0</v>
      </c>
      <c r="U847" s="213">
        <f>IF(ABS(Table1[[#This Row],[Prod]]-Table1[[#This Row],[Planned]])&gt;Table1[[#This Row],[Planned]],0,IF(Table1[[#This Row],[Planned]]=0,0,1-ABS(Table1[[#This Row],[Prod]]-Table1[[#This Row],[Planned]])/Table1[[#This Row],[Planned]]))</f>
        <v>0</v>
      </c>
      <c r="V847" s="11"/>
      <c r="W847" s="11"/>
      <c r="X847" s="27">
        <v>0</v>
      </c>
      <c r="Y847" s="11">
        <f>Table1[[#This Row],[Prod]]</f>
        <v>0</v>
      </c>
      <c r="Z847" s="11">
        <f>ABS(Table1[[#This Row],[Prod2]]-Table1[[#This Row],[Plan Revised]])</f>
        <v>0</v>
      </c>
      <c r="AA847" s="213">
        <f>IF(ABS(Table1[[#This Row],[Prod2]]-Table1[[#This Row],[Plan Revised]])&gt;Table1[[#This Row],[Plan Revised]],0,IF(Table1[[#This Row],[Plan Revised]]=0,0,1-ABS(Table1[[#This Row],[Prod2]]-Table1[[#This Row],[Plan Revised]])/Table1[[#This Row],[Plan Revised]]))</f>
        <v>0</v>
      </c>
      <c r="AB847" s="11"/>
      <c r="AC847" s="30"/>
      <c r="AD847"/>
      <c r="AF847"/>
    </row>
    <row r="848" spans="1:32">
      <c r="A848" s="15" t="str">
        <f>IF(Table1[Week]=WeekSel,"Yes","No")</f>
        <v>No</v>
      </c>
      <c r="B848" s="15" t="str">
        <f>IF((Table1[StartDate]&gt;=Date.GraphMin)*(Table1[StartDate]&lt;=Date.GraphMax)=1,"Yes","No")</f>
        <v>Yes</v>
      </c>
      <c r="C848" s="15" t="str">
        <f>IF(OR(Table1[[#This Row],[Site]]="FOOD MILLING",Table1[[#This Row],[Site]]="GODACO"), "No", "Yes")</f>
        <v>Yes</v>
      </c>
      <c r="D848" s="40">
        <f>MAX(DATE(Table1[Year],1,1),DATE(Table1[Year],1,1)-WEEKDAY(DATE(Table1[Year],1,1),2)+(Table1[WeekNum]-1)*7+1)</f>
        <v>44683</v>
      </c>
      <c r="E848" s="40">
        <f>MIN(DATE(Table1[Year]+1,1,0),DATE(Table1[Year],1,1)-WEEKDAY(DATE(Table1[Year],1,1),2)+Table1[WeekNum]*7)</f>
        <v>44689</v>
      </c>
      <c r="F848" s="15">
        <v>2022</v>
      </c>
      <c r="G848" s="15">
        <f t="shared" si="26"/>
        <v>5</v>
      </c>
      <c r="H848" s="15">
        <v>19</v>
      </c>
      <c r="I848" s="195" t="str">
        <f>"W" &amp;Table1[[#This Row],[WeekNum]]</f>
        <v>W19</v>
      </c>
      <c r="J848" s="195" t="str">
        <f t="shared" si="27"/>
        <v>22-W19</v>
      </c>
      <c r="K848" s="11" t="s">
        <v>439</v>
      </c>
      <c r="L848" s="11"/>
      <c r="M848" s="11" t="s">
        <v>72</v>
      </c>
      <c r="N848" s="266" t="s">
        <v>369</v>
      </c>
      <c r="O848" s="266" t="s">
        <v>374</v>
      </c>
      <c r="P848" s="11" t="s">
        <v>402</v>
      </c>
      <c r="Q848" s="11" t="s">
        <v>421</v>
      </c>
      <c r="R848" s="11">
        <v>0</v>
      </c>
      <c r="S848" s="11">
        <v>0</v>
      </c>
      <c r="T848" s="11">
        <f>ABS(Table1[[#This Row],[Prod]]-Table1[[#This Row],[Planned]])</f>
        <v>0</v>
      </c>
      <c r="U848" s="213">
        <f>IF(ABS(Table1[[#This Row],[Prod]]-Table1[[#This Row],[Planned]])&gt;Table1[[#This Row],[Planned]],0,IF(Table1[[#This Row],[Planned]]=0,0,1-ABS(Table1[[#This Row],[Prod]]-Table1[[#This Row],[Planned]])/Table1[[#This Row],[Planned]]))</f>
        <v>0</v>
      </c>
      <c r="V848" s="11"/>
      <c r="W848" s="11"/>
      <c r="X848" s="27">
        <v>0</v>
      </c>
      <c r="Y848" s="11">
        <f>Table1[[#This Row],[Prod]]</f>
        <v>0</v>
      </c>
      <c r="Z848" s="11">
        <f>ABS(Table1[[#This Row],[Prod2]]-Table1[[#This Row],[Plan Revised]])</f>
        <v>0</v>
      </c>
      <c r="AA848" s="213">
        <f>IF(ABS(Table1[[#This Row],[Prod2]]-Table1[[#This Row],[Plan Revised]])&gt;Table1[[#This Row],[Plan Revised]],0,IF(Table1[[#This Row],[Plan Revised]]=0,0,1-ABS(Table1[[#This Row],[Prod2]]-Table1[[#This Row],[Plan Revised]])/Table1[[#This Row],[Plan Revised]]))</f>
        <v>0</v>
      </c>
      <c r="AB848" s="11"/>
      <c r="AC848" s="30"/>
      <c r="AD848"/>
      <c r="AF848"/>
    </row>
    <row r="849" spans="1:32">
      <c r="A849" s="15" t="str">
        <f>IF(Table1[Week]=WeekSel,"Yes","No")</f>
        <v>No</v>
      </c>
      <c r="B849" s="15" t="str">
        <f>IF((Table1[StartDate]&gt;=Date.GraphMin)*(Table1[StartDate]&lt;=Date.GraphMax)=1,"Yes","No")</f>
        <v>Yes</v>
      </c>
      <c r="C849" s="15" t="str">
        <f>IF(OR(Table1[[#This Row],[Site]]="FOOD MILLING",Table1[[#This Row],[Site]]="GODACO"), "No", "Yes")</f>
        <v>Yes</v>
      </c>
      <c r="D849" s="40">
        <f>MAX(DATE(Table1[Year],1,1),DATE(Table1[Year],1,1)-WEEKDAY(DATE(Table1[Year],1,1),2)+(Table1[WeekNum]-1)*7+1)</f>
        <v>44683</v>
      </c>
      <c r="E849" s="40">
        <f>MIN(DATE(Table1[Year]+1,1,0),DATE(Table1[Year],1,1)-WEEKDAY(DATE(Table1[Year],1,1),2)+Table1[WeekNum]*7)</f>
        <v>44689</v>
      </c>
      <c r="F849" s="15">
        <v>2022</v>
      </c>
      <c r="G849" s="15">
        <f t="shared" si="26"/>
        <v>5</v>
      </c>
      <c r="H849" s="15">
        <v>19</v>
      </c>
      <c r="I849" s="195" t="str">
        <f>"W" &amp;Table1[[#This Row],[WeekNum]]</f>
        <v>W19</v>
      </c>
      <c r="J849" s="195" t="str">
        <f t="shared" si="27"/>
        <v>22-W19</v>
      </c>
      <c r="K849" s="11" t="s">
        <v>542</v>
      </c>
      <c r="L849" s="11"/>
      <c r="M849" s="11" t="s">
        <v>72</v>
      </c>
      <c r="N849" s="266" t="s">
        <v>369</v>
      </c>
      <c r="O849" s="266" t="s">
        <v>391</v>
      </c>
      <c r="P849" s="11" t="s">
        <v>402</v>
      </c>
      <c r="Q849" s="11" t="s">
        <v>421</v>
      </c>
      <c r="R849" s="11">
        <v>0</v>
      </c>
      <c r="S849" s="11">
        <v>0</v>
      </c>
      <c r="T849" s="11">
        <f>ABS(Table1[[#This Row],[Prod]]-Table1[[#This Row],[Planned]])</f>
        <v>0</v>
      </c>
      <c r="U849" s="213">
        <f>IF(ABS(Table1[[#This Row],[Prod]]-Table1[[#This Row],[Planned]])&gt;Table1[[#This Row],[Planned]],0,IF(Table1[[#This Row],[Planned]]=0,0,1-ABS(Table1[[#This Row],[Prod]]-Table1[[#This Row],[Planned]])/Table1[[#This Row],[Planned]]))</f>
        <v>0</v>
      </c>
      <c r="V849" s="11"/>
      <c r="W849" s="11"/>
      <c r="X849" s="27">
        <v>0</v>
      </c>
      <c r="Y849" s="11">
        <f>Table1[[#This Row],[Prod]]</f>
        <v>0</v>
      </c>
      <c r="Z849" s="11">
        <f>ABS(Table1[[#This Row],[Prod2]]-Table1[[#This Row],[Plan Revised]])</f>
        <v>0</v>
      </c>
      <c r="AA849" s="213">
        <f>IF(ABS(Table1[[#This Row],[Prod2]]-Table1[[#This Row],[Plan Revised]])&gt;Table1[[#This Row],[Plan Revised]],0,IF(Table1[[#This Row],[Plan Revised]]=0,0,1-ABS(Table1[[#This Row],[Prod2]]-Table1[[#This Row],[Plan Revised]])/Table1[[#This Row],[Plan Revised]]))</f>
        <v>0</v>
      </c>
      <c r="AB849" s="11"/>
      <c r="AC849" s="30"/>
      <c r="AD849"/>
      <c r="AF849"/>
    </row>
    <row r="850" spans="1:32">
      <c r="A850" s="15" t="str">
        <f>IF(Table1[Week]=WeekSel,"Yes","No")</f>
        <v>No</v>
      </c>
      <c r="B850" s="15" t="str">
        <f>IF((Table1[StartDate]&gt;=Date.GraphMin)*(Table1[StartDate]&lt;=Date.GraphMax)=1,"Yes","No")</f>
        <v>Yes</v>
      </c>
      <c r="C850" s="15" t="str">
        <f>IF(OR(Table1[[#This Row],[Site]]="FOOD MILLING",Table1[[#This Row],[Site]]="GODACO"), "No", "Yes")</f>
        <v>Yes</v>
      </c>
      <c r="D850" s="40">
        <f>MAX(DATE(Table1[Year],1,1),DATE(Table1[Year],1,1)-WEEKDAY(DATE(Table1[Year],1,1),2)+(Table1[WeekNum]-1)*7+1)</f>
        <v>44683</v>
      </c>
      <c r="E850" s="40">
        <f>MIN(DATE(Table1[Year]+1,1,0),DATE(Table1[Year],1,1)-WEEKDAY(DATE(Table1[Year],1,1),2)+Table1[WeekNum]*7)</f>
        <v>44689</v>
      </c>
      <c r="F850" s="15">
        <v>2022</v>
      </c>
      <c r="G850" s="15">
        <f t="shared" si="26"/>
        <v>5</v>
      </c>
      <c r="H850" s="15">
        <v>19</v>
      </c>
      <c r="I850" s="195" t="str">
        <f>"W" &amp;Table1[[#This Row],[WeekNum]]</f>
        <v>W19</v>
      </c>
      <c r="J850" s="195" t="str">
        <f t="shared" si="27"/>
        <v>22-W19</v>
      </c>
      <c r="K850" s="11" t="s">
        <v>444</v>
      </c>
      <c r="L850" s="11"/>
      <c r="M850" s="11" t="s">
        <v>72</v>
      </c>
      <c r="N850" s="266" t="s">
        <v>369</v>
      </c>
      <c r="O850" s="266" t="s">
        <v>391</v>
      </c>
      <c r="P850" s="11" t="s">
        <v>410</v>
      </c>
      <c r="Q850" s="11" t="s">
        <v>421</v>
      </c>
      <c r="R850" s="11">
        <v>0</v>
      </c>
      <c r="S850" s="11"/>
      <c r="T850" s="11">
        <f>ABS(Table1[[#This Row],[Prod]]-Table1[[#This Row],[Planned]])</f>
        <v>0</v>
      </c>
      <c r="U850" s="213">
        <f>IF(ABS(Table1[[#This Row],[Prod]]-Table1[[#This Row],[Planned]])&gt;Table1[[#This Row],[Planned]],0,IF(Table1[[#This Row],[Planned]]=0,0,1-ABS(Table1[[#This Row],[Prod]]-Table1[[#This Row],[Planned]])/Table1[[#This Row],[Planned]]))</f>
        <v>0</v>
      </c>
      <c r="V850" s="11"/>
      <c r="W850" s="11"/>
      <c r="X850" s="27"/>
      <c r="Y850" s="11">
        <f>Table1[[#This Row],[Prod]]</f>
        <v>0</v>
      </c>
      <c r="Z850" s="11">
        <f>ABS(Table1[[#This Row],[Prod2]]-Table1[[#This Row],[Plan Revised]])</f>
        <v>0</v>
      </c>
      <c r="AA850" s="213">
        <f>IF(ABS(Table1[[#This Row],[Prod2]]-Table1[[#This Row],[Plan Revised]])&gt;Table1[[#This Row],[Plan Revised]],0,IF(Table1[[#This Row],[Plan Revised]]=0,0,1-ABS(Table1[[#This Row],[Prod2]]-Table1[[#This Row],[Plan Revised]])/Table1[[#This Row],[Plan Revised]]))</f>
        <v>0</v>
      </c>
      <c r="AB850" s="11"/>
      <c r="AC850" s="30"/>
      <c r="AD850"/>
      <c r="AF850"/>
    </row>
    <row r="851" spans="1:32">
      <c r="A851" s="15" t="str">
        <f>IF(Table1[Week]=WeekSel,"Yes","No")</f>
        <v>No</v>
      </c>
      <c r="B851" s="15" t="str">
        <f>IF((Table1[StartDate]&gt;=Date.GraphMin)*(Table1[StartDate]&lt;=Date.GraphMax)=1,"Yes","No")</f>
        <v>Yes</v>
      </c>
      <c r="C851" s="15" t="str">
        <f>IF(OR(Table1[[#This Row],[Site]]="FOOD MILLING",Table1[[#This Row],[Site]]="GODACO"), "No", "Yes")</f>
        <v>Yes</v>
      </c>
      <c r="D851" s="40">
        <f>MAX(DATE(Table1[Year],1,1),DATE(Table1[Year],1,1)-WEEKDAY(DATE(Table1[Year],1,1),2)+(Table1[WeekNum]-1)*7+1)</f>
        <v>44683</v>
      </c>
      <c r="E851" s="40">
        <f>MIN(DATE(Table1[Year]+1,1,0),DATE(Table1[Year],1,1)-WEEKDAY(DATE(Table1[Year],1,1),2)+Table1[WeekNum]*7)</f>
        <v>44689</v>
      </c>
      <c r="F851" s="15">
        <v>2022</v>
      </c>
      <c r="G851" s="15">
        <f t="shared" si="26"/>
        <v>5</v>
      </c>
      <c r="H851" s="15">
        <v>19</v>
      </c>
      <c r="I851" s="195" t="str">
        <f>"W" &amp;Table1[[#This Row],[WeekNum]]</f>
        <v>W19</v>
      </c>
      <c r="J851" s="195" t="str">
        <f t="shared" si="27"/>
        <v>22-W19</v>
      </c>
      <c r="K851" s="11" t="s">
        <v>499</v>
      </c>
      <c r="L851" s="11"/>
      <c r="M851" s="11" t="s">
        <v>72</v>
      </c>
      <c r="N851" s="11" t="s">
        <v>47</v>
      </c>
      <c r="O851" s="266" t="s">
        <v>403</v>
      </c>
      <c r="P851" s="11" t="s">
        <v>404</v>
      </c>
      <c r="Q851" s="11" t="s">
        <v>419</v>
      </c>
      <c r="R851" s="11">
        <v>700</v>
      </c>
      <c r="S851" s="11">
        <v>682.8</v>
      </c>
      <c r="T851" s="11">
        <f>ABS(Table1[[#This Row],[Prod]]-Table1[[#This Row],[Planned]])</f>
        <v>17.200000000000045</v>
      </c>
      <c r="U851" s="213">
        <f>IF(ABS(Table1[[#This Row],[Prod]]-Table1[[#This Row],[Planned]])&gt;Table1[[#This Row],[Planned]],0,IF(Table1[[#This Row],[Planned]]=0,0,1-ABS(Table1[[#This Row],[Prod]]-Table1[[#This Row],[Planned]])/Table1[[#This Row],[Planned]]))</f>
        <v>0.97542857142857131</v>
      </c>
      <c r="V851" s="11"/>
      <c r="W851" s="11"/>
      <c r="X851" s="27">
        <v>700</v>
      </c>
      <c r="Y851" s="11">
        <f>Table1[[#This Row],[Prod]]</f>
        <v>682.8</v>
      </c>
      <c r="Z851" s="11">
        <f>ABS(Table1[[#This Row],[Prod2]]-Table1[[#This Row],[Plan Revised]])</f>
        <v>17.200000000000045</v>
      </c>
      <c r="AA851" s="213">
        <f>IF(ABS(Table1[[#This Row],[Prod2]]-Table1[[#This Row],[Plan Revised]])&gt;Table1[[#This Row],[Plan Revised]],0,IF(Table1[[#This Row],[Plan Revised]]=0,0,1-ABS(Table1[[#This Row],[Prod2]]-Table1[[#This Row],[Plan Revised]])/Table1[[#This Row],[Plan Revised]]))</f>
        <v>0.97542857142857131</v>
      </c>
      <c r="AB851" s="11"/>
      <c r="AC851" s="30"/>
      <c r="AD851"/>
      <c r="AF851"/>
    </row>
    <row r="852" spans="1:32">
      <c r="A852" s="15" t="str">
        <f>IF(Table1[Week]=WeekSel,"Yes","No")</f>
        <v>No</v>
      </c>
      <c r="B852" s="15" t="str">
        <f>IF((Table1[StartDate]&gt;=Date.GraphMin)*(Table1[StartDate]&lt;=Date.GraphMax)=1,"Yes","No")</f>
        <v>Yes</v>
      </c>
      <c r="C852" s="15" t="str">
        <f>IF(OR(Table1[[#This Row],[Site]]="FOOD MILLING",Table1[[#This Row],[Site]]="GODACO"), "No", "Yes")</f>
        <v>Yes</v>
      </c>
      <c r="D852" s="40">
        <f>MAX(DATE(Table1[Year],1,1),DATE(Table1[Year],1,1)-WEEKDAY(DATE(Table1[Year],1,1),2)+(Table1[WeekNum]-1)*7+1)</f>
        <v>44683</v>
      </c>
      <c r="E852" s="40">
        <f>MIN(DATE(Table1[Year]+1,1,0),DATE(Table1[Year],1,1)-WEEKDAY(DATE(Table1[Year],1,1),2)+Table1[WeekNum]*7)</f>
        <v>44689</v>
      </c>
      <c r="F852" s="15">
        <v>2022</v>
      </c>
      <c r="G852" s="15">
        <f t="shared" si="26"/>
        <v>5</v>
      </c>
      <c r="H852" s="15">
        <v>19</v>
      </c>
      <c r="I852" s="195" t="str">
        <f>"W" &amp;Table1[[#This Row],[WeekNum]]</f>
        <v>W19</v>
      </c>
      <c r="J852" s="195" t="str">
        <f t="shared" si="27"/>
        <v>22-W19</v>
      </c>
      <c r="K852" s="11" t="s">
        <v>501</v>
      </c>
      <c r="L852" s="11"/>
      <c r="M852" s="11" t="s">
        <v>72</v>
      </c>
      <c r="N852" s="11" t="s">
        <v>47</v>
      </c>
      <c r="O852" s="266" t="s">
        <v>403</v>
      </c>
      <c r="P852" s="11" t="s">
        <v>404</v>
      </c>
      <c r="Q852" s="11" t="s">
        <v>419</v>
      </c>
      <c r="R852" s="11">
        <v>0</v>
      </c>
      <c r="S852" s="11">
        <v>0</v>
      </c>
      <c r="T852" s="11">
        <f>ABS(Table1[[#This Row],[Prod]]-Table1[[#This Row],[Planned]])</f>
        <v>0</v>
      </c>
      <c r="U852" s="213">
        <f>IF(ABS(Table1[[#This Row],[Prod]]-Table1[[#This Row],[Planned]])&gt;Table1[[#This Row],[Planned]],0,IF(Table1[[#This Row],[Planned]]=0,0,1-ABS(Table1[[#This Row],[Prod]]-Table1[[#This Row],[Planned]])/Table1[[#This Row],[Planned]]))</f>
        <v>0</v>
      </c>
      <c r="V852" s="11"/>
      <c r="W852" s="11"/>
      <c r="X852" s="27">
        <v>0</v>
      </c>
      <c r="Y852" s="11">
        <f>Table1[[#This Row],[Prod]]</f>
        <v>0</v>
      </c>
      <c r="Z852" s="11">
        <f>ABS(Table1[[#This Row],[Prod2]]-Table1[[#This Row],[Plan Revised]])</f>
        <v>0</v>
      </c>
      <c r="AA852" s="213">
        <f>IF(ABS(Table1[[#This Row],[Prod2]]-Table1[[#This Row],[Plan Revised]])&gt;Table1[[#This Row],[Plan Revised]],0,IF(Table1[[#This Row],[Plan Revised]]=0,0,1-ABS(Table1[[#This Row],[Prod2]]-Table1[[#This Row],[Plan Revised]])/Table1[[#This Row],[Plan Revised]]))</f>
        <v>0</v>
      </c>
      <c r="AB852" s="11"/>
      <c r="AC852" s="30"/>
      <c r="AD852"/>
      <c r="AF852"/>
    </row>
    <row r="853" spans="1:32">
      <c r="A853" s="15" t="str">
        <f>IF(Table1[Week]=WeekSel,"Yes","No")</f>
        <v>No</v>
      </c>
      <c r="B853" s="15" t="str">
        <f>IF((Table1[StartDate]&gt;=Date.GraphMin)*(Table1[StartDate]&lt;=Date.GraphMax)=1,"Yes","No")</f>
        <v>Yes</v>
      </c>
      <c r="C853" s="15" t="str">
        <f>IF(OR(Table1[[#This Row],[Site]]="FOOD MILLING",Table1[[#This Row],[Site]]="GODACO"), "No", "Yes")</f>
        <v>Yes</v>
      </c>
      <c r="D853" s="40">
        <f>MAX(DATE(Table1[Year],1,1),DATE(Table1[Year],1,1)-WEEKDAY(DATE(Table1[Year],1,1),2)+(Table1[WeekNum]-1)*7+1)</f>
        <v>44683</v>
      </c>
      <c r="E853" s="40">
        <f>MIN(DATE(Table1[Year]+1,1,0),DATE(Table1[Year],1,1)-WEEKDAY(DATE(Table1[Year],1,1),2)+Table1[WeekNum]*7)</f>
        <v>44689</v>
      </c>
      <c r="F853" s="15">
        <v>2022</v>
      </c>
      <c r="G853" s="15">
        <f t="shared" si="26"/>
        <v>5</v>
      </c>
      <c r="H853" s="15">
        <v>19</v>
      </c>
      <c r="I853" s="195" t="str">
        <f>"W" &amp;Table1[[#This Row],[WeekNum]]</f>
        <v>W19</v>
      </c>
      <c r="J853" s="195" t="str">
        <f t="shared" si="27"/>
        <v>22-W19</v>
      </c>
      <c r="K853" s="11" t="s">
        <v>503</v>
      </c>
      <c r="L853" s="11"/>
      <c r="M853" s="11" t="s">
        <v>72</v>
      </c>
      <c r="N853" s="11" t="s">
        <v>47</v>
      </c>
      <c r="O853" s="266" t="s">
        <v>403</v>
      </c>
      <c r="P853" s="11" t="s">
        <v>405</v>
      </c>
      <c r="Q853" s="11" t="s">
        <v>419</v>
      </c>
      <c r="R853" s="11">
        <v>0</v>
      </c>
      <c r="S853" s="11">
        <v>0</v>
      </c>
      <c r="T853" s="11">
        <f>ABS(Table1[[#This Row],[Prod]]-Table1[[#This Row],[Planned]])</f>
        <v>0</v>
      </c>
      <c r="U853" s="213">
        <f>IF(ABS(Table1[[#This Row],[Prod]]-Table1[[#This Row],[Planned]])&gt;Table1[[#This Row],[Planned]],0,IF(Table1[[#This Row],[Planned]]=0,0,1-ABS(Table1[[#This Row],[Prod]]-Table1[[#This Row],[Planned]])/Table1[[#This Row],[Planned]]))</f>
        <v>0</v>
      </c>
      <c r="V853" s="11"/>
      <c r="W853" s="11"/>
      <c r="X853" s="27">
        <v>0</v>
      </c>
      <c r="Y853" s="11">
        <f>Table1[[#This Row],[Prod]]</f>
        <v>0</v>
      </c>
      <c r="Z853" s="11">
        <f>ABS(Table1[[#This Row],[Prod2]]-Table1[[#This Row],[Plan Revised]])</f>
        <v>0</v>
      </c>
      <c r="AA853" s="213">
        <f>IF(ABS(Table1[[#This Row],[Prod2]]-Table1[[#This Row],[Plan Revised]])&gt;Table1[[#This Row],[Plan Revised]],0,IF(Table1[[#This Row],[Plan Revised]]=0,0,1-ABS(Table1[[#This Row],[Prod2]]-Table1[[#This Row],[Plan Revised]])/Table1[[#This Row],[Plan Revised]]))</f>
        <v>0</v>
      </c>
      <c r="AB853" s="11"/>
      <c r="AC853" s="30"/>
      <c r="AD853"/>
      <c r="AF853"/>
    </row>
    <row r="854" spans="1:32">
      <c r="A854" s="15" t="str">
        <f>IF(Table1[Week]=WeekSel,"Yes","No")</f>
        <v>No</v>
      </c>
      <c r="B854" s="15" t="str">
        <f>IF((Table1[StartDate]&gt;=Date.GraphMin)*(Table1[StartDate]&lt;=Date.GraphMax)=1,"Yes","No")</f>
        <v>Yes</v>
      </c>
      <c r="C854" s="15" t="str">
        <f>IF(OR(Table1[[#This Row],[Site]]="FOOD MILLING",Table1[[#This Row],[Site]]="GODACO"), "No", "Yes")</f>
        <v>Yes</v>
      </c>
      <c r="D854" s="40">
        <f>MAX(DATE(Table1[Year],1,1),DATE(Table1[Year],1,1)-WEEKDAY(DATE(Table1[Year],1,1),2)+(Table1[WeekNum]-1)*7+1)</f>
        <v>44683</v>
      </c>
      <c r="E854" s="40">
        <f>MIN(DATE(Table1[Year]+1,1,0),DATE(Table1[Year],1,1)-WEEKDAY(DATE(Table1[Year],1,1),2)+Table1[WeekNum]*7)</f>
        <v>44689</v>
      </c>
      <c r="F854" s="15">
        <v>2022</v>
      </c>
      <c r="G854" s="15">
        <f t="shared" si="26"/>
        <v>5</v>
      </c>
      <c r="H854" s="15">
        <v>19</v>
      </c>
      <c r="I854" s="195" t="str">
        <f>"W" &amp;Table1[[#This Row],[WeekNum]]</f>
        <v>W19</v>
      </c>
      <c r="J854" s="195" t="str">
        <f t="shared" si="27"/>
        <v>22-W19</v>
      </c>
      <c r="K854" s="11" t="s">
        <v>500</v>
      </c>
      <c r="L854" s="11"/>
      <c r="M854" s="11" t="s">
        <v>72</v>
      </c>
      <c r="N854" s="11" t="s">
        <v>47</v>
      </c>
      <c r="O854" s="266" t="s">
        <v>403</v>
      </c>
      <c r="P854" s="11" t="s">
        <v>404</v>
      </c>
      <c r="Q854" s="11" t="s">
        <v>419</v>
      </c>
      <c r="R854" s="11">
        <v>1000</v>
      </c>
      <c r="S854" s="11">
        <v>962.4</v>
      </c>
      <c r="T854" s="11">
        <f>ABS(Table1[[#This Row],[Prod]]-Table1[[#This Row],[Planned]])</f>
        <v>37.600000000000023</v>
      </c>
      <c r="U854" s="213">
        <f>IF(ABS(Table1[[#This Row],[Prod]]-Table1[[#This Row],[Planned]])&gt;Table1[[#This Row],[Planned]],0,IF(Table1[[#This Row],[Planned]]=0,0,1-ABS(Table1[[#This Row],[Prod]]-Table1[[#This Row],[Planned]])/Table1[[#This Row],[Planned]]))</f>
        <v>0.96239999999999992</v>
      </c>
      <c r="V854" s="11"/>
      <c r="W854" s="11"/>
      <c r="X854" s="27">
        <v>1000</v>
      </c>
      <c r="Y854" s="11">
        <f>Table1[[#This Row],[Prod]]</f>
        <v>962.4</v>
      </c>
      <c r="Z854" s="11">
        <f>ABS(Table1[[#This Row],[Prod2]]-Table1[[#This Row],[Plan Revised]])</f>
        <v>37.600000000000023</v>
      </c>
      <c r="AA854" s="213">
        <f>IF(ABS(Table1[[#This Row],[Prod2]]-Table1[[#This Row],[Plan Revised]])&gt;Table1[[#This Row],[Plan Revised]],0,IF(Table1[[#This Row],[Plan Revised]]=0,0,1-ABS(Table1[[#This Row],[Prod2]]-Table1[[#This Row],[Plan Revised]])/Table1[[#This Row],[Plan Revised]]))</f>
        <v>0.96239999999999992</v>
      </c>
      <c r="AB854" s="11"/>
      <c r="AC854" s="30"/>
      <c r="AD854"/>
      <c r="AF854"/>
    </row>
    <row r="855" spans="1:32">
      <c r="A855" s="15" t="str">
        <f>IF(Table1[Week]=WeekSel,"Yes","No")</f>
        <v>No</v>
      </c>
      <c r="B855" s="15" t="str">
        <f>IF((Table1[StartDate]&gt;=Date.GraphMin)*(Table1[StartDate]&lt;=Date.GraphMax)=1,"Yes","No")</f>
        <v>Yes</v>
      </c>
      <c r="C855" s="15" t="str">
        <f>IF(OR(Table1[[#This Row],[Site]]="FOOD MILLING",Table1[[#This Row],[Site]]="GODACO"), "No", "Yes")</f>
        <v>Yes</v>
      </c>
      <c r="D855" s="40">
        <f>MAX(DATE(Table1[Year],1,1),DATE(Table1[Year],1,1)-WEEKDAY(DATE(Table1[Year],1,1),2)+(Table1[WeekNum]-1)*7+1)</f>
        <v>44683</v>
      </c>
      <c r="E855" s="40">
        <f>MIN(DATE(Table1[Year]+1,1,0),DATE(Table1[Year],1,1)-WEEKDAY(DATE(Table1[Year],1,1),2)+Table1[WeekNum]*7)</f>
        <v>44689</v>
      </c>
      <c r="F855" s="15">
        <v>2022</v>
      </c>
      <c r="G855" s="15">
        <f t="shared" si="26"/>
        <v>5</v>
      </c>
      <c r="H855" s="15">
        <v>19</v>
      </c>
      <c r="I855" s="195" t="str">
        <f>"W" &amp;Table1[[#This Row],[WeekNum]]</f>
        <v>W19</v>
      </c>
      <c r="J855" s="195" t="str">
        <f t="shared" si="27"/>
        <v>22-W19</v>
      </c>
      <c r="K855" s="11" t="s">
        <v>502</v>
      </c>
      <c r="L855" s="11"/>
      <c r="M855" s="11" t="s">
        <v>72</v>
      </c>
      <c r="N855" s="11" t="s">
        <v>47</v>
      </c>
      <c r="O855" s="266" t="s">
        <v>403</v>
      </c>
      <c r="P855" s="11" t="s">
        <v>404</v>
      </c>
      <c r="Q855" s="11" t="s">
        <v>419</v>
      </c>
      <c r="R855" s="11">
        <v>0</v>
      </c>
      <c r="S855" s="11">
        <v>0</v>
      </c>
      <c r="T855" s="11">
        <f>ABS(Table1[[#This Row],[Prod]]-Table1[[#This Row],[Planned]])</f>
        <v>0</v>
      </c>
      <c r="U855" s="213">
        <f>IF(ABS(Table1[[#This Row],[Prod]]-Table1[[#This Row],[Planned]])&gt;Table1[[#This Row],[Planned]],0,IF(Table1[[#This Row],[Planned]]=0,0,1-ABS(Table1[[#This Row],[Prod]]-Table1[[#This Row],[Planned]])/Table1[[#This Row],[Planned]]))</f>
        <v>0</v>
      </c>
      <c r="V855" s="11"/>
      <c r="W855" s="11"/>
      <c r="X855" s="27">
        <v>0</v>
      </c>
      <c r="Y855" s="11">
        <f>Table1[[#This Row],[Prod]]</f>
        <v>0</v>
      </c>
      <c r="Z855" s="11">
        <f>ABS(Table1[[#This Row],[Prod2]]-Table1[[#This Row],[Plan Revised]])</f>
        <v>0</v>
      </c>
      <c r="AA855" s="213">
        <f>IF(ABS(Table1[[#This Row],[Prod2]]-Table1[[#This Row],[Plan Revised]])&gt;Table1[[#This Row],[Plan Revised]],0,IF(Table1[[#This Row],[Plan Revised]]=0,0,1-ABS(Table1[[#This Row],[Prod2]]-Table1[[#This Row],[Plan Revised]])/Table1[[#This Row],[Plan Revised]]))</f>
        <v>0</v>
      </c>
      <c r="AB855" s="11"/>
      <c r="AC855" s="30"/>
      <c r="AD855"/>
      <c r="AF855"/>
    </row>
    <row r="856" spans="1:32">
      <c r="A856" s="15" t="str">
        <f>IF(Table1[Week]=WeekSel,"Yes","No")</f>
        <v>No</v>
      </c>
      <c r="B856" s="15" t="str">
        <f>IF((Table1[StartDate]&gt;=Date.GraphMin)*(Table1[StartDate]&lt;=Date.GraphMax)=1,"Yes","No")</f>
        <v>Yes</v>
      </c>
      <c r="C856" s="15" t="str">
        <f>IF(OR(Table1[[#This Row],[Site]]="FOOD MILLING",Table1[[#This Row],[Site]]="GODACO"), "No", "Yes")</f>
        <v>Yes</v>
      </c>
      <c r="D856" s="40">
        <f>MAX(DATE(Table1[Year],1,1),DATE(Table1[Year],1,1)-WEEKDAY(DATE(Table1[Year],1,1),2)+(Table1[WeekNum]-1)*7+1)</f>
        <v>44683</v>
      </c>
      <c r="E856" s="40">
        <f>MIN(DATE(Table1[Year]+1,1,0),DATE(Table1[Year],1,1)-WEEKDAY(DATE(Table1[Year],1,1),2)+Table1[WeekNum]*7)</f>
        <v>44689</v>
      </c>
      <c r="F856" s="15">
        <v>2022</v>
      </c>
      <c r="G856" s="15">
        <f t="shared" si="26"/>
        <v>5</v>
      </c>
      <c r="H856" s="15">
        <v>19</v>
      </c>
      <c r="I856" s="195" t="str">
        <f>"W" &amp;Table1[[#This Row],[WeekNum]]</f>
        <v>W19</v>
      </c>
      <c r="J856" s="195" t="str">
        <f t="shared" si="27"/>
        <v>22-W19</v>
      </c>
      <c r="K856" s="11" t="s">
        <v>504</v>
      </c>
      <c r="L856" s="11"/>
      <c r="M856" s="11" t="s">
        <v>72</v>
      </c>
      <c r="N856" s="11" t="s">
        <v>47</v>
      </c>
      <c r="O856" s="266" t="s">
        <v>403</v>
      </c>
      <c r="P856" s="11" t="s">
        <v>405</v>
      </c>
      <c r="Q856" s="11" t="s">
        <v>419</v>
      </c>
      <c r="R856" s="11">
        <v>0</v>
      </c>
      <c r="S856" s="11">
        <v>0</v>
      </c>
      <c r="T856" s="11">
        <f>ABS(Table1[[#This Row],[Prod]]-Table1[[#This Row],[Planned]])</f>
        <v>0</v>
      </c>
      <c r="U856" s="213">
        <f>IF(ABS(Table1[[#This Row],[Prod]]-Table1[[#This Row],[Planned]])&gt;Table1[[#This Row],[Planned]],0,IF(Table1[[#This Row],[Planned]]=0,0,1-ABS(Table1[[#This Row],[Prod]]-Table1[[#This Row],[Planned]])/Table1[[#This Row],[Planned]]))</f>
        <v>0</v>
      </c>
      <c r="V856" s="11"/>
      <c r="W856" s="11"/>
      <c r="X856" s="27">
        <v>0</v>
      </c>
      <c r="Y856" s="11">
        <f>Table1[[#This Row],[Prod]]</f>
        <v>0</v>
      </c>
      <c r="Z856" s="11">
        <f>ABS(Table1[[#This Row],[Prod2]]-Table1[[#This Row],[Plan Revised]])</f>
        <v>0</v>
      </c>
      <c r="AA856" s="213">
        <f>IF(ABS(Table1[[#This Row],[Prod2]]-Table1[[#This Row],[Plan Revised]])&gt;Table1[[#This Row],[Plan Revised]],0,IF(Table1[[#This Row],[Plan Revised]]=0,0,1-ABS(Table1[[#This Row],[Prod2]]-Table1[[#This Row],[Plan Revised]])/Table1[[#This Row],[Plan Revised]]))</f>
        <v>0</v>
      </c>
      <c r="AB856" s="11"/>
      <c r="AC856" s="30"/>
      <c r="AD856"/>
      <c r="AF856"/>
    </row>
    <row r="857" spans="1:32">
      <c r="A857" s="15" t="str">
        <f>IF(Table1[Week]=WeekSel,"Yes","No")</f>
        <v>No</v>
      </c>
      <c r="B857" s="15" t="str">
        <f>IF((Table1[StartDate]&gt;=Date.GraphMin)*(Table1[StartDate]&lt;=Date.GraphMax)=1,"Yes","No")</f>
        <v>Yes</v>
      </c>
      <c r="C857" s="15" t="str">
        <f>IF(OR(Table1[[#This Row],[Site]]="FOOD MILLING",Table1[[#This Row],[Site]]="GODACO"), "No", "Yes")</f>
        <v>Yes</v>
      </c>
      <c r="D857" s="40">
        <f>MAX(DATE(Table1[Year],1,1),DATE(Table1[Year],1,1)-WEEKDAY(DATE(Table1[Year],1,1),2)+(Table1[WeekNum]-1)*7+1)</f>
        <v>44683</v>
      </c>
      <c r="E857" s="40">
        <f>MIN(DATE(Table1[Year]+1,1,0),DATE(Table1[Year],1,1)-WEEKDAY(DATE(Table1[Year],1,1),2)+Table1[WeekNum]*7)</f>
        <v>44689</v>
      </c>
      <c r="F857" s="15">
        <v>2022</v>
      </c>
      <c r="G857" s="15">
        <f t="shared" si="26"/>
        <v>5</v>
      </c>
      <c r="H857" s="15">
        <v>19</v>
      </c>
      <c r="I857" s="195" t="str">
        <f>"W" &amp;Table1[[#This Row],[WeekNum]]</f>
        <v>W19</v>
      </c>
      <c r="J857" s="195" t="str">
        <f t="shared" si="27"/>
        <v>22-W19</v>
      </c>
      <c r="K857" s="11" t="s">
        <v>505</v>
      </c>
      <c r="L857" s="11"/>
      <c r="M857" s="11" t="s">
        <v>72</v>
      </c>
      <c r="N857" s="11" t="s">
        <v>47</v>
      </c>
      <c r="O857" s="266" t="s">
        <v>403</v>
      </c>
      <c r="P857" s="11" t="s">
        <v>406</v>
      </c>
      <c r="Q857" s="11" t="s">
        <v>419</v>
      </c>
      <c r="R857" s="11">
        <v>1000</v>
      </c>
      <c r="S857" s="11">
        <v>975</v>
      </c>
      <c r="T857" s="11">
        <f>ABS(Table1[[#This Row],[Prod]]-Table1[[#This Row],[Planned]])</f>
        <v>25</v>
      </c>
      <c r="U857" s="213">
        <f>IF(ABS(Table1[[#This Row],[Prod]]-Table1[[#This Row],[Planned]])&gt;Table1[[#This Row],[Planned]],0,IF(Table1[[#This Row],[Planned]]=0,0,1-ABS(Table1[[#This Row],[Prod]]-Table1[[#This Row],[Planned]])/Table1[[#This Row],[Planned]]))</f>
        <v>0.97499999999999998</v>
      </c>
      <c r="V857" s="11"/>
      <c r="W857" s="11"/>
      <c r="X857" s="27">
        <v>1000</v>
      </c>
      <c r="Y857" s="11">
        <f>Table1[[#This Row],[Prod]]</f>
        <v>975</v>
      </c>
      <c r="Z857" s="11">
        <f>ABS(Table1[[#This Row],[Prod2]]-Table1[[#This Row],[Plan Revised]])</f>
        <v>25</v>
      </c>
      <c r="AA857" s="213">
        <f>IF(ABS(Table1[[#This Row],[Prod2]]-Table1[[#This Row],[Plan Revised]])&gt;Table1[[#This Row],[Plan Revised]],0,IF(Table1[[#This Row],[Plan Revised]]=0,0,1-ABS(Table1[[#This Row],[Prod2]]-Table1[[#This Row],[Plan Revised]])/Table1[[#This Row],[Plan Revised]]))</f>
        <v>0.97499999999999998</v>
      </c>
      <c r="AB857" s="11"/>
      <c r="AC857" s="30"/>
      <c r="AD857"/>
      <c r="AF857"/>
    </row>
    <row r="858" spans="1:32">
      <c r="A858" s="15" t="str">
        <f>IF(Table1[Week]=WeekSel,"Yes","No")</f>
        <v>No</v>
      </c>
      <c r="B858" s="15" t="str">
        <f>IF((Table1[StartDate]&gt;=Date.GraphMin)*(Table1[StartDate]&lt;=Date.GraphMax)=1,"Yes","No")</f>
        <v>Yes</v>
      </c>
      <c r="C858" s="15" t="str">
        <f>IF(OR(Table1[[#This Row],[Site]]="FOOD MILLING",Table1[[#This Row],[Site]]="GODACO"), "No", "Yes")</f>
        <v>Yes</v>
      </c>
      <c r="D858" s="40">
        <f>MAX(DATE(Table1[Year],1,1),DATE(Table1[Year],1,1)-WEEKDAY(DATE(Table1[Year],1,1),2)+(Table1[WeekNum]-1)*7+1)</f>
        <v>44683</v>
      </c>
      <c r="E858" s="40">
        <f>MIN(DATE(Table1[Year]+1,1,0),DATE(Table1[Year],1,1)-WEEKDAY(DATE(Table1[Year],1,1),2)+Table1[WeekNum]*7)</f>
        <v>44689</v>
      </c>
      <c r="F858" s="15">
        <v>2022</v>
      </c>
      <c r="G858" s="15">
        <f t="shared" si="26"/>
        <v>5</v>
      </c>
      <c r="H858" s="15">
        <v>19</v>
      </c>
      <c r="I858" s="195" t="str">
        <f>"W" &amp;Table1[[#This Row],[WeekNum]]</f>
        <v>W19</v>
      </c>
      <c r="J858" s="195" t="str">
        <f t="shared" si="27"/>
        <v>22-W19</v>
      </c>
      <c r="K858" s="11" t="s">
        <v>507</v>
      </c>
      <c r="L858" s="11"/>
      <c r="M858" s="11" t="s">
        <v>72</v>
      </c>
      <c r="N858" s="11" t="s">
        <v>47</v>
      </c>
      <c r="O858" s="266" t="s">
        <v>403</v>
      </c>
      <c r="P858" s="11" t="s">
        <v>406</v>
      </c>
      <c r="Q858" s="11" t="s">
        <v>419</v>
      </c>
      <c r="R858" s="11">
        <v>0</v>
      </c>
      <c r="S858" s="11">
        <v>0</v>
      </c>
      <c r="T858" s="11">
        <f>ABS(Table1[[#This Row],[Prod]]-Table1[[#This Row],[Planned]])</f>
        <v>0</v>
      </c>
      <c r="U858" s="213">
        <f>IF(ABS(Table1[[#This Row],[Prod]]-Table1[[#This Row],[Planned]])&gt;Table1[[#This Row],[Planned]],0,IF(Table1[[#This Row],[Planned]]=0,0,1-ABS(Table1[[#This Row],[Prod]]-Table1[[#This Row],[Planned]])/Table1[[#This Row],[Planned]]))</f>
        <v>0</v>
      </c>
      <c r="V858" s="11"/>
      <c r="W858" s="11"/>
      <c r="X858" s="27">
        <v>0</v>
      </c>
      <c r="Y858" s="11">
        <f>Table1[[#This Row],[Prod]]</f>
        <v>0</v>
      </c>
      <c r="Z858" s="11">
        <f>ABS(Table1[[#This Row],[Prod2]]-Table1[[#This Row],[Plan Revised]])</f>
        <v>0</v>
      </c>
      <c r="AA858" s="213">
        <f>IF(ABS(Table1[[#This Row],[Prod2]]-Table1[[#This Row],[Plan Revised]])&gt;Table1[[#This Row],[Plan Revised]],0,IF(Table1[[#This Row],[Plan Revised]]=0,0,1-ABS(Table1[[#This Row],[Prod2]]-Table1[[#This Row],[Plan Revised]])/Table1[[#This Row],[Plan Revised]]))</f>
        <v>0</v>
      </c>
      <c r="AB858" s="11"/>
      <c r="AC858" s="30"/>
      <c r="AD858"/>
      <c r="AF858"/>
    </row>
    <row r="859" spans="1:32">
      <c r="A859" s="15" t="str">
        <f>IF(Table1[Week]=WeekSel,"Yes","No")</f>
        <v>No</v>
      </c>
      <c r="B859" s="15" t="str">
        <f>IF((Table1[StartDate]&gt;=Date.GraphMin)*(Table1[StartDate]&lt;=Date.GraphMax)=1,"Yes","No")</f>
        <v>Yes</v>
      </c>
      <c r="C859" s="15" t="str">
        <f>IF(OR(Table1[[#This Row],[Site]]="FOOD MILLING",Table1[[#This Row],[Site]]="GODACO"), "No", "Yes")</f>
        <v>Yes</v>
      </c>
      <c r="D859" s="40">
        <f>MAX(DATE(Table1[Year],1,1),DATE(Table1[Year],1,1)-WEEKDAY(DATE(Table1[Year],1,1),2)+(Table1[WeekNum]-1)*7+1)</f>
        <v>44683</v>
      </c>
      <c r="E859" s="40">
        <f>MIN(DATE(Table1[Year]+1,1,0),DATE(Table1[Year],1,1)-WEEKDAY(DATE(Table1[Year],1,1),2)+Table1[WeekNum]*7)</f>
        <v>44689</v>
      </c>
      <c r="F859" s="15">
        <v>2022</v>
      </c>
      <c r="G859" s="15">
        <f t="shared" si="26"/>
        <v>5</v>
      </c>
      <c r="H859" s="15">
        <v>19</v>
      </c>
      <c r="I859" s="195" t="str">
        <f>"W" &amp;Table1[[#This Row],[WeekNum]]</f>
        <v>W19</v>
      </c>
      <c r="J859" s="195" t="str">
        <f t="shared" si="27"/>
        <v>22-W19</v>
      </c>
      <c r="K859" s="11" t="s">
        <v>508</v>
      </c>
      <c r="L859" s="11"/>
      <c r="M859" s="11" t="s">
        <v>72</v>
      </c>
      <c r="N859" s="11" t="s">
        <v>47</v>
      </c>
      <c r="O859" s="266" t="s">
        <v>403</v>
      </c>
      <c r="P859" s="11" t="s">
        <v>405</v>
      </c>
      <c r="Q859" s="11" t="s">
        <v>419</v>
      </c>
      <c r="R859" s="11">
        <v>0</v>
      </c>
      <c r="S859" s="11">
        <v>0</v>
      </c>
      <c r="T859" s="11">
        <f>ABS(Table1[[#This Row],[Prod]]-Table1[[#This Row],[Planned]])</f>
        <v>0</v>
      </c>
      <c r="U859" s="213">
        <f>IF(ABS(Table1[[#This Row],[Prod]]-Table1[[#This Row],[Planned]])&gt;Table1[[#This Row],[Planned]],0,IF(Table1[[#This Row],[Planned]]=0,0,1-ABS(Table1[[#This Row],[Prod]]-Table1[[#This Row],[Planned]])/Table1[[#This Row],[Planned]]))</f>
        <v>0</v>
      </c>
      <c r="V859" s="11"/>
      <c r="W859" s="11"/>
      <c r="X859" s="27">
        <v>0</v>
      </c>
      <c r="Y859" s="11">
        <f>Table1[[#This Row],[Prod]]</f>
        <v>0</v>
      </c>
      <c r="Z859" s="11">
        <f>ABS(Table1[[#This Row],[Prod2]]-Table1[[#This Row],[Plan Revised]])</f>
        <v>0</v>
      </c>
      <c r="AA859" s="213">
        <f>IF(ABS(Table1[[#This Row],[Prod2]]-Table1[[#This Row],[Plan Revised]])&gt;Table1[[#This Row],[Plan Revised]],0,IF(Table1[[#This Row],[Plan Revised]]=0,0,1-ABS(Table1[[#This Row],[Prod2]]-Table1[[#This Row],[Plan Revised]])/Table1[[#This Row],[Plan Revised]]))</f>
        <v>0</v>
      </c>
      <c r="AB859" s="11"/>
      <c r="AC859" s="30"/>
      <c r="AD859"/>
      <c r="AF859"/>
    </row>
    <row r="860" spans="1:32">
      <c r="A860" s="15" t="str">
        <f>IF(Table1[Week]=WeekSel,"Yes","No")</f>
        <v>No</v>
      </c>
      <c r="B860" s="15" t="str">
        <f>IF((Table1[StartDate]&gt;=Date.GraphMin)*(Table1[StartDate]&lt;=Date.GraphMax)=1,"Yes","No")</f>
        <v>Yes</v>
      </c>
      <c r="C860" s="15" t="str">
        <f>IF(OR(Table1[[#This Row],[Site]]="FOOD MILLING",Table1[[#This Row],[Site]]="GODACO"), "No", "Yes")</f>
        <v>Yes</v>
      </c>
      <c r="D860" s="40">
        <f>MAX(DATE(Table1[Year],1,1),DATE(Table1[Year],1,1)-WEEKDAY(DATE(Table1[Year],1,1),2)+(Table1[WeekNum]-1)*7+1)</f>
        <v>44683</v>
      </c>
      <c r="E860" s="40">
        <f>MIN(DATE(Table1[Year]+1,1,0),DATE(Table1[Year],1,1)-WEEKDAY(DATE(Table1[Year],1,1),2)+Table1[WeekNum]*7)</f>
        <v>44689</v>
      </c>
      <c r="F860" s="15">
        <v>2022</v>
      </c>
      <c r="G860" s="15">
        <f t="shared" si="26"/>
        <v>5</v>
      </c>
      <c r="H860" s="15">
        <v>19</v>
      </c>
      <c r="I860" s="195" t="str">
        <f>"W" &amp;Table1[[#This Row],[WeekNum]]</f>
        <v>W19</v>
      </c>
      <c r="J860" s="195" t="str">
        <f t="shared" si="27"/>
        <v>22-W19</v>
      </c>
      <c r="K860" s="11" t="s">
        <v>509</v>
      </c>
      <c r="L860" s="11"/>
      <c r="M860" s="11" t="s">
        <v>72</v>
      </c>
      <c r="N860" s="11" t="s">
        <v>47</v>
      </c>
      <c r="O860" s="266" t="s">
        <v>403</v>
      </c>
      <c r="P860" s="11" t="s">
        <v>405</v>
      </c>
      <c r="Q860" s="11" t="s">
        <v>419</v>
      </c>
      <c r="R860" s="11">
        <v>0</v>
      </c>
      <c r="S860" s="11">
        <v>0</v>
      </c>
      <c r="T860" s="11">
        <f>ABS(Table1[[#This Row],[Prod]]-Table1[[#This Row],[Planned]])</f>
        <v>0</v>
      </c>
      <c r="U860" s="213">
        <f>IF(ABS(Table1[[#This Row],[Prod]]-Table1[[#This Row],[Planned]])&gt;Table1[[#This Row],[Planned]],0,IF(Table1[[#This Row],[Planned]]=0,0,1-ABS(Table1[[#This Row],[Prod]]-Table1[[#This Row],[Planned]])/Table1[[#This Row],[Planned]]))</f>
        <v>0</v>
      </c>
      <c r="V860" s="11"/>
      <c r="W860" s="11"/>
      <c r="X860" s="27">
        <v>0</v>
      </c>
      <c r="Y860" s="11">
        <f>Table1[[#This Row],[Prod]]</f>
        <v>0</v>
      </c>
      <c r="Z860" s="11">
        <f>ABS(Table1[[#This Row],[Prod2]]-Table1[[#This Row],[Plan Revised]])</f>
        <v>0</v>
      </c>
      <c r="AA860" s="213">
        <f>IF(ABS(Table1[[#This Row],[Prod2]]-Table1[[#This Row],[Plan Revised]])&gt;Table1[[#This Row],[Plan Revised]],0,IF(Table1[[#This Row],[Plan Revised]]=0,0,1-ABS(Table1[[#This Row],[Prod2]]-Table1[[#This Row],[Plan Revised]])/Table1[[#This Row],[Plan Revised]]))</f>
        <v>0</v>
      </c>
      <c r="AB860" s="11"/>
      <c r="AC860" s="30"/>
      <c r="AD860"/>
      <c r="AF860"/>
    </row>
    <row r="861" spans="1:32">
      <c r="A861" s="15" t="str">
        <f>IF(Table1[Week]=WeekSel,"Yes","No")</f>
        <v>No</v>
      </c>
      <c r="B861" s="15" t="str">
        <f>IF((Table1[StartDate]&gt;=Date.GraphMin)*(Table1[StartDate]&lt;=Date.GraphMax)=1,"Yes","No")</f>
        <v>Yes</v>
      </c>
      <c r="C861" s="15" t="str">
        <f>IF(OR(Table1[[#This Row],[Site]]="FOOD MILLING",Table1[[#This Row],[Site]]="GODACO"), "No", "Yes")</f>
        <v>Yes</v>
      </c>
      <c r="D861" s="40">
        <f>MAX(DATE(Table1[Year],1,1),DATE(Table1[Year],1,1)-WEEKDAY(DATE(Table1[Year],1,1),2)+(Table1[WeekNum]-1)*7+1)</f>
        <v>44683</v>
      </c>
      <c r="E861" s="40">
        <f>MIN(DATE(Table1[Year]+1,1,0),DATE(Table1[Year],1,1)-WEEKDAY(DATE(Table1[Year],1,1),2)+Table1[WeekNum]*7)</f>
        <v>44689</v>
      </c>
      <c r="F861" s="15">
        <v>2022</v>
      </c>
      <c r="G861" s="15">
        <f t="shared" si="26"/>
        <v>5</v>
      </c>
      <c r="H861" s="15">
        <v>19</v>
      </c>
      <c r="I861" s="195" t="str">
        <f>"W" &amp;Table1[[#This Row],[WeekNum]]</f>
        <v>W19</v>
      </c>
      <c r="J861" s="195" t="str">
        <f t="shared" si="27"/>
        <v>22-W19</v>
      </c>
      <c r="K861" s="11" t="s">
        <v>511</v>
      </c>
      <c r="L861" s="11"/>
      <c r="M861" s="11" t="s">
        <v>72</v>
      </c>
      <c r="N861" s="11" t="s">
        <v>47</v>
      </c>
      <c r="O861" s="266" t="s">
        <v>403</v>
      </c>
      <c r="P861" s="11" t="s">
        <v>388</v>
      </c>
      <c r="Q861" s="11" t="s">
        <v>419</v>
      </c>
      <c r="R861" s="11">
        <v>0</v>
      </c>
      <c r="S861" s="11">
        <v>0</v>
      </c>
      <c r="T861" s="11">
        <f>ABS(Table1[[#This Row],[Prod]]-Table1[[#This Row],[Planned]])</f>
        <v>0</v>
      </c>
      <c r="U861" s="213">
        <f>IF(ABS(Table1[[#This Row],[Prod]]-Table1[[#This Row],[Planned]])&gt;Table1[[#This Row],[Planned]],0,IF(Table1[[#This Row],[Planned]]=0,0,1-ABS(Table1[[#This Row],[Prod]]-Table1[[#This Row],[Planned]])/Table1[[#This Row],[Planned]]))</f>
        <v>0</v>
      </c>
      <c r="V861" s="11"/>
      <c r="W861" s="11"/>
      <c r="X861" s="27">
        <v>0</v>
      </c>
      <c r="Y861" s="11">
        <f>Table1[[#This Row],[Prod]]</f>
        <v>0</v>
      </c>
      <c r="Z861" s="11">
        <f>ABS(Table1[[#This Row],[Prod2]]-Table1[[#This Row],[Plan Revised]])</f>
        <v>0</v>
      </c>
      <c r="AA861" s="213">
        <f>IF(ABS(Table1[[#This Row],[Prod2]]-Table1[[#This Row],[Plan Revised]])&gt;Table1[[#This Row],[Plan Revised]],0,IF(Table1[[#This Row],[Plan Revised]]=0,0,1-ABS(Table1[[#This Row],[Prod2]]-Table1[[#This Row],[Plan Revised]])/Table1[[#This Row],[Plan Revised]]))</f>
        <v>0</v>
      </c>
      <c r="AB861" s="11"/>
      <c r="AC861" s="30"/>
      <c r="AD861"/>
      <c r="AF861"/>
    </row>
    <row r="862" spans="1:32">
      <c r="A862" s="15" t="str">
        <f>IF(Table1[Week]=WeekSel,"Yes","No")</f>
        <v>No</v>
      </c>
      <c r="B862" s="15" t="str">
        <f>IF((Table1[StartDate]&gt;=Date.GraphMin)*(Table1[StartDate]&lt;=Date.GraphMax)=1,"Yes","No")</f>
        <v>Yes</v>
      </c>
      <c r="C862" s="15" t="str">
        <f>IF(OR(Table1[[#This Row],[Site]]="FOOD MILLING",Table1[[#This Row],[Site]]="GODACO"), "No", "Yes")</f>
        <v>Yes</v>
      </c>
      <c r="D862" s="40">
        <f>MAX(DATE(Table1[Year],1,1),DATE(Table1[Year],1,1)-WEEKDAY(DATE(Table1[Year],1,1),2)+(Table1[WeekNum]-1)*7+1)</f>
        <v>44683</v>
      </c>
      <c r="E862" s="40">
        <f>MIN(DATE(Table1[Year]+1,1,0),DATE(Table1[Year],1,1)-WEEKDAY(DATE(Table1[Year],1,1),2)+Table1[WeekNum]*7)</f>
        <v>44689</v>
      </c>
      <c r="F862" s="15">
        <v>2022</v>
      </c>
      <c r="G862" s="15">
        <f t="shared" si="26"/>
        <v>5</v>
      </c>
      <c r="H862" s="15">
        <v>19</v>
      </c>
      <c r="I862" s="195" t="str">
        <f>"W" &amp;Table1[[#This Row],[WeekNum]]</f>
        <v>W19</v>
      </c>
      <c r="J862" s="195" t="str">
        <f t="shared" si="27"/>
        <v>22-W19</v>
      </c>
      <c r="K862" s="11" t="s">
        <v>512</v>
      </c>
      <c r="L862" s="11"/>
      <c r="M862" s="11" t="s">
        <v>72</v>
      </c>
      <c r="N862" s="11" t="s">
        <v>47</v>
      </c>
      <c r="O862" s="266" t="s">
        <v>403</v>
      </c>
      <c r="P862" s="11" t="s">
        <v>405</v>
      </c>
      <c r="Q862" s="11" t="s">
        <v>419</v>
      </c>
      <c r="R862" s="11">
        <v>0</v>
      </c>
      <c r="S862" s="11">
        <v>0</v>
      </c>
      <c r="T862" s="11">
        <f>ABS(Table1[[#This Row],[Prod]]-Table1[[#This Row],[Planned]])</f>
        <v>0</v>
      </c>
      <c r="U862" s="213">
        <f>IF(ABS(Table1[[#This Row],[Prod]]-Table1[[#This Row],[Planned]])&gt;Table1[[#This Row],[Planned]],0,IF(Table1[[#This Row],[Planned]]=0,0,1-ABS(Table1[[#This Row],[Prod]]-Table1[[#This Row],[Planned]])/Table1[[#This Row],[Planned]]))</f>
        <v>0</v>
      </c>
      <c r="V862" s="11"/>
      <c r="W862" s="11"/>
      <c r="X862" s="27">
        <v>0</v>
      </c>
      <c r="Y862" s="11">
        <f>Table1[[#This Row],[Prod]]</f>
        <v>0</v>
      </c>
      <c r="Z862" s="11">
        <f>ABS(Table1[[#This Row],[Prod2]]-Table1[[#This Row],[Plan Revised]])</f>
        <v>0</v>
      </c>
      <c r="AA862" s="213">
        <f>IF(ABS(Table1[[#This Row],[Prod2]]-Table1[[#This Row],[Plan Revised]])&gt;Table1[[#This Row],[Plan Revised]],0,IF(Table1[[#This Row],[Plan Revised]]=0,0,1-ABS(Table1[[#This Row],[Prod2]]-Table1[[#This Row],[Plan Revised]])/Table1[[#This Row],[Plan Revised]]))</f>
        <v>0</v>
      </c>
      <c r="AB862" s="11"/>
      <c r="AC862" s="30"/>
      <c r="AD862"/>
      <c r="AF862"/>
    </row>
    <row r="863" spans="1:32">
      <c r="A863" s="15" t="str">
        <f>IF(Table1[Week]=WeekSel,"Yes","No")</f>
        <v>No</v>
      </c>
      <c r="B863" s="15" t="str">
        <f>IF((Table1[StartDate]&gt;=Date.GraphMin)*(Table1[StartDate]&lt;=Date.GraphMax)=1,"Yes","No")</f>
        <v>Yes</v>
      </c>
      <c r="C863" s="15" t="str">
        <f>IF(OR(Table1[[#This Row],[Site]]="FOOD MILLING",Table1[[#This Row],[Site]]="GODACO"), "No", "Yes")</f>
        <v>Yes</v>
      </c>
      <c r="D863" s="40">
        <f>MAX(DATE(Table1[Year],1,1),DATE(Table1[Year],1,1)-WEEKDAY(DATE(Table1[Year],1,1),2)+(Table1[WeekNum]-1)*7+1)</f>
        <v>44683</v>
      </c>
      <c r="E863" s="40">
        <f>MIN(DATE(Table1[Year]+1,1,0),DATE(Table1[Year],1,1)-WEEKDAY(DATE(Table1[Year],1,1),2)+Table1[WeekNum]*7)</f>
        <v>44689</v>
      </c>
      <c r="F863" s="15">
        <v>2022</v>
      </c>
      <c r="G863" s="15">
        <f t="shared" si="26"/>
        <v>5</v>
      </c>
      <c r="H863" s="15">
        <v>19</v>
      </c>
      <c r="I863" s="195" t="str">
        <f>"W" &amp;Table1[[#This Row],[WeekNum]]</f>
        <v>W19</v>
      </c>
      <c r="J863" s="195" t="str">
        <f t="shared" si="27"/>
        <v>22-W19</v>
      </c>
      <c r="K863" s="11" t="s">
        <v>510</v>
      </c>
      <c r="L863" s="11"/>
      <c r="M863" s="11" t="s">
        <v>72</v>
      </c>
      <c r="N863" s="11" t="s">
        <v>47</v>
      </c>
      <c r="O863" s="266" t="s">
        <v>403</v>
      </c>
      <c r="P863" s="11" t="s">
        <v>405</v>
      </c>
      <c r="Q863" s="11" t="s">
        <v>419</v>
      </c>
      <c r="R863" s="11">
        <v>2000</v>
      </c>
      <c r="S863" s="11">
        <v>1892.04</v>
      </c>
      <c r="T863" s="11">
        <f>ABS(Table1[[#This Row],[Prod]]-Table1[[#This Row],[Planned]])</f>
        <v>107.96000000000004</v>
      </c>
      <c r="U863" s="213">
        <f>IF(ABS(Table1[[#This Row],[Prod]]-Table1[[#This Row],[Planned]])&gt;Table1[[#This Row],[Planned]],0,IF(Table1[[#This Row],[Planned]]=0,0,1-ABS(Table1[[#This Row],[Prod]]-Table1[[#This Row],[Planned]])/Table1[[#This Row],[Planned]]))</f>
        <v>0.94601999999999997</v>
      </c>
      <c r="V863" s="11"/>
      <c r="W863" s="11"/>
      <c r="X863" s="27">
        <v>2000</v>
      </c>
      <c r="Y863" s="11">
        <f>Table1[[#This Row],[Prod]]</f>
        <v>1892.04</v>
      </c>
      <c r="Z863" s="11">
        <f>ABS(Table1[[#This Row],[Prod2]]-Table1[[#This Row],[Plan Revised]])</f>
        <v>107.96000000000004</v>
      </c>
      <c r="AA863" s="213">
        <f>IF(ABS(Table1[[#This Row],[Prod2]]-Table1[[#This Row],[Plan Revised]])&gt;Table1[[#This Row],[Plan Revised]],0,IF(Table1[[#This Row],[Plan Revised]]=0,0,1-ABS(Table1[[#This Row],[Prod2]]-Table1[[#This Row],[Plan Revised]])/Table1[[#This Row],[Plan Revised]]))</f>
        <v>0.94601999999999997</v>
      </c>
      <c r="AB863" s="11"/>
      <c r="AC863" s="30"/>
      <c r="AD863"/>
      <c r="AF863"/>
    </row>
    <row r="864" spans="1:32">
      <c r="A864" s="15" t="str">
        <f>IF(Table1[Week]=WeekSel,"Yes","No")</f>
        <v>No</v>
      </c>
      <c r="B864" s="15" t="str">
        <f>IF((Table1[StartDate]&gt;=Date.GraphMin)*(Table1[StartDate]&lt;=Date.GraphMax)=1,"Yes","No")</f>
        <v>Yes</v>
      </c>
      <c r="C864" s="15" t="str">
        <f>IF(OR(Table1[[#This Row],[Site]]="FOOD MILLING",Table1[[#This Row],[Site]]="GODACO"), "No", "Yes")</f>
        <v>Yes</v>
      </c>
      <c r="D864" s="40">
        <f>MAX(DATE(Table1[Year],1,1),DATE(Table1[Year],1,1)-WEEKDAY(DATE(Table1[Year],1,1),2)+(Table1[WeekNum]-1)*7+1)</f>
        <v>44683</v>
      </c>
      <c r="E864" s="40">
        <f>MIN(DATE(Table1[Year]+1,1,0),DATE(Table1[Year],1,1)-WEEKDAY(DATE(Table1[Year],1,1),2)+Table1[WeekNum]*7)</f>
        <v>44689</v>
      </c>
      <c r="F864" s="15">
        <v>2022</v>
      </c>
      <c r="G864" s="15">
        <f t="shared" si="26"/>
        <v>5</v>
      </c>
      <c r="H864" s="15">
        <v>19</v>
      </c>
      <c r="I864" s="195" t="str">
        <f>"W" &amp;Table1[[#This Row],[WeekNum]]</f>
        <v>W19</v>
      </c>
      <c r="J864" s="195" t="str">
        <f t="shared" si="27"/>
        <v>22-W19</v>
      </c>
      <c r="K864" s="11" t="s">
        <v>506</v>
      </c>
      <c r="L864" s="11"/>
      <c r="M864" s="11" t="s">
        <v>72</v>
      </c>
      <c r="N864" s="11" t="s">
        <v>47</v>
      </c>
      <c r="O864" s="266" t="s">
        <v>403</v>
      </c>
      <c r="P864" s="11" t="s">
        <v>405</v>
      </c>
      <c r="Q864" s="11" t="s">
        <v>419</v>
      </c>
      <c r="R864" s="11">
        <v>0</v>
      </c>
      <c r="S864" s="11">
        <v>0</v>
      </c>
      <c r="T864" s="11">
        <f>ABS(Table1[[#This Row],[Prod]]-Table1[[#This Row],[Planned]])</f>
        <v>0</v>
      </c>
      <c r="U864" s="213">
        <f>IF(ABS(Table1[[#This Row],[Prod]]-Table1[[#This Row],[Planned]])&gt;Table1[[#This Row],[Planned]],0,IF(Table1[[#This Row],[Planned]]=0,0,1-ABS(Table1[[#This Row],[Prod]]-Table1[[#This Row],[Planned]])/Table1[[#This Row],[Planned]]))</f>
        <v>0</v>
      </c>
      <c r="V864" s="11"/>
      <c r="W864" s="11"/>
      <c r="X864" s="27">
        <v>0</v>
      </c>
      <c r="Y864" s="11">
        <f>Table1[[#This Row],[Prod]]</f>
        <v>0</v>
      </c>
      <c r="Z864" s="11">
        <f>ABS(Table1[[#This Row],[Prod2]]-Table1[[#This Row],[Plan Revised]])</f>
        <v>0</v>
      </c>
      <c r="AA864" s="213">
        <f>IF(ABS(Table1[[#This Row],[Prod2]]-Table1[[#This Row],[Plan Revised]])&gt;Table1[[#This Row],[Plan Revised]],0,IF(Table1[[#This Row],[Plan Revised]]=0,0,1-ABS(Table1[[#This Row],[Prod2]]-Table1[[#This Row],[Plan Revised]])/Table1[[#This Row],[Plan Revised]]))</f>
        <v>0</v>
      </c>
      <c r="AB864" s="11"/>
      <c r="AC864" s="30"/>
      <c r="AD864"/>
      <c r="AF864"/>
    </row>
    <row r="865" spans="1:32">
      <c r="A865" s="15" t="str">
        <f>IF(Table1[Week]=WeekSel,"Yes","No")</f>
        <v>No</v>
      </c>
      <c r="B865" s="15" t="str">
        <f>IF((Table1[StartDate]&gt;=Date.GraphMin)*(Table1[StartDate]&lt;=Date.GraphMax)=1,"Yes","No")</f>
        <v>Yes</v>
      </c>
      <c r="C865" s="15" t="str">
        <f>IF(OR(Table1[[#This Row],[Site]]="FOOD MILLING",Table1[[#This Row],[Site]]="GODACO"), "No", "Yes")</f>
        <v>Yes</v>
      </c>
      <c r="D865" s="40">
        <f>MAX(DATE(Table1[Year],1,1),DATE(Table1[Year],1,1)-WEEKDAY(DATE(Table1[Year],1,1),2)+(Table1[WeekNum]-1)*7+1)</f>
        <v>44683</v>
      </c>
      <c r="E865" s="40">
        <f>MIN(DATE(Table1[Year]+1,1,0),DATE(Table1[Year],1,1)-WEEKDAY(DATE(Table1[Year],1,1),2)+Table1[WeekNum]*7)</f>
        <v>44689</v>
      </c>
      <c r="F865" s="15">
        <v>2022</v>
      </c>
      <c r="G865" s="15">
        <f t="shared" si="26"/>
        <v>5</v>
      </c>
      <c r="H865" s="15">
        <v>19</v>
      </c>
      <c r="I865" s="195" t="str">
        <f>"W" &amp;Table1[[#This Row],[WeekNum]]</f>
        <v>W19</v>
      </c>
      <c r="J865" s="195" t="str">
        <f t="shared" si="27"/>
        <v>22-W19</v>
      </c>
      <c r="K865" s="11" t="s">
        <v>525</v>
      </c>
      <c r="L865" s="11"/>
      <c r="M865" s="11" t="s">
        <v>72</v>
      </c>
      <c r="N865" s="266" t="s">
        <v>370</v>
      </c>
      <c r="O865" s="266" t="s">
        <v>403</v>
      </c>
      <c r="P865" s="11" t="s">
        <v>407</v>
      </c>
      <c r="Q865" s="11" t="s">
        <v>419</v>
      </c>
      <c r="R865" s="11">
        <v>276</v>
      </c>
      <c r="S865" s="11">
        <v>340</v>
      </c>
      <c r="T865" s="11">
        <f>ABS(Table1[[#This Row],[Prod]]-Table1[[#This Row],[Planned]])</f>
        <v>64</v>
      </c>
      <c r="U865" s="213">
        <f>IF(ABS(Table1[[#This Row],[Prod]]-Table1[[#This Row],[Planned]])&gt;Table1[[#This Row],[Planned]],0,IF(Table1[[#This Row],[Planned]]=0,0,1-ABS(Table1[[#This Row],[Prod]]-Table1[[#This Row],[Planned]])/Table1[[#This Row],[Planned]]))</f>
        <v>0.76811594202898548</v>
      </c>
      <c r="V865" s="11"/>
      <c r="W865" s="11"/>
      <c r="X865" s="27">
        <v>276</v>
      </c>
      <c r="Y865" s="11">
        <f>Table1[[#This Row],[Prod]]</f>
        <v>340</v>
      </c>
      <c r="Z865" s="11">
        <f>ABS(Table1[[#This Row],[Prod2]]-Table1[[#This Row],[Plan Revised]])</f>
        <v>64</v>
      </c>
      <c r="AA865" s="213">
        <f>IF(ABS(Table1[[#This Row],[Prod2]]-Table1[[#This Row],[Plan Revised]])&gt;Table1[[#This Row],[Plan Revised]],0,IF(Table1[[#This Row],[Plan Revised]]=0,0,1-ABS(Table1[[#This Row],[Prod2]]-Table1[[#This Row],[Plan Revised]])/Table1[[#This Row],[Plan Revised]]))</f>
        <v>0.76811594202898548</v>
      </c>
      <c r="AB865" s="11"/>
      <c r="AC865" s="30"/>
      <c r="AD865"/>
      <c r="AF865"/>
    </row>
    <row r="866" spans="1:32">
      <c r="A866" s="15" t="str">
        <f>IF(Table1[Week]=WeekSel,"Yes","No")</f>
        <v>No</v>
      </c>
      <c r="B866" s="15" t="str">
        <f>IF((Table1[StartDate]&gt;=Date.GraphMin)*(Table1[StartDate]&lt;=Date.GraphMax)=1,"Yes","No")</f>
        <v>Yes</v>
      </c>
      <c r="C866" s="15" t="str">
        <f>IF(OR(Table1[[#This Row],[Site]]="FOOD MILLING",Table1[[#This Row],[Site]]="GODACO"), "No", "Yes")</f>
        <v>Yes</v>
      </c>
      <c r="D866" s="40">
        <f>MAX(DATE(Table1[Year],1,1),DATE(Table1[Year],1,1)-WEEKDAY(DATE(Table1[Year],1,1),2)+(Table1[WeekNum]-1)*7+1)</f>
        <v>44683</v>
      </c>
      <c r="E866" s="40">
        <f>MIN(DATE(Table1[Year]+1,1,0),DATE(Table1[Year],1,1)-WEEKDAY(DATE(Table1[Year],1,1),2)+Table1[WeekNum]*7)</f>
        <v>44689</v>
      </c>
      <c r="F866" s="15">
        <v>2022</v>
      </c>
      <c r="G866" s="15">
        <f t="shared" si="26"/>
        <v>5</v>
      </c>
      <c r="H866" s="15">
        <v>19</v>
      </c>
      <c r="I866" s="195" t="str">
        <f>"W" &amp;Table1[[#This Row],[WeekNum]]</f>
        <v>W19</v>
      </c>
      <c r="J866" s="195" t="str">
        <f t="shared" si="27"/>
        <v>22-W19</v>
      </c>
      <c r="K866" s="11" t="s">
        <v>524</v>
      </c>
      <c r="L866" s="11"/>
      <c r="M866" s="11" t="s">
        <v>72</v>
      </c>
      <c r="N866" s="266" t="s">
        <v>370</v>
      </c>
      <c r="O866" s="266" t="s">
        <v>403</v>
      </c>
      <c r="P866" s="11" t="s">
        <v>407</v>
      </c>
      <c r="Q866" s="11" t="s">
        <v>419</v>
      </c>
      <c r="R866" s="11">
        <v>0</v>
      </c>
      <c r="S866" s="11"/>
      <c r="T866" s="11">
        <f>ABS(Table1[[#This Row],[Prod]]-Table1[[#This Row],[Planned]])</f>
        <v>0</v>
      </c>
      <c r="U866" s="213">
        <f>IF(ABS(Table1[[#This Row],[Prod]]-Table1[[#This Row],[Planned]])&gt;Table1[[#This Row],[Planned]],0,IF(Table1[[#This Row],[Planned]]=0,0,1-ABS(Table1[[#This Row],[Prod]]-Table1[[#This Row],[Planned]])/Table1[[#This Row],[Planned]]))</f>
        <v>0</v>
      </c>
      <c r="V866" s="11"/>
      <c r="W866" s="11"/>
      <c r="X866" s="27">
        <v>0</v>
      </c>
      <c r="Y866" s="11">
        <f>Table1[[#This Row],[Prod]]</f>
        <v>0</v>
      </c>
      <c r="Z866" s="11">
        <f>ABS(Table1[[#This Row],[Prod2]]-Table1[[#This Row],[Plan Revised]])</f>
        <v>0</v>
      </c>
      <c r="AA866" s="213">
        <f>IF(ABS(Table1[[#This Row],[Prod2]]-Table1[[#This Row],[Plan Revised]])&gt;Table1[[#This Row],[Plan Revised]],0,IF(Table1[[#This Row],[Plan Revised]]=0,0,1-ABS(Table1[[#This Row],[Prod2]]-Table1[[#This Row],[Plan Revised]])/Table1[[#This Row],[Plan Revised]]))</f>
        <v>0</v>
      </c>
      <c r="AB866" s="11"/>
      <c r="AC866" s="30"/>
      <c r="AD866"/>
      <c r="AF866"/>
    </row>
    <row r="867" spans="1:32">
      <c r="A867" s="15" t="str">
        <f>IF(Table1[Week]=WeekSel,"Yes","No")</f>
        <v>No</v>
      </c>
      <c r="B867" s="15" t="str">
        <f>IF((Table1[StartDate]&gt;=Date.GraphMin)*(Table1[StartDate]&lt;=Date.GraphMax)=1,"Yes","No")</f>
        <v>Yes</v>
      </c>
      <c r="C867" s="15" t="str">
        <f>IF(OR(Table1[[#This Row],[Site]]="FOOD MILLING",Table1[[#This Row],[Site]]="GODACO"), "No", "Yes")</f>
        <v>Yes</v>
      </c>
      <c r="D867" s="40">
        <f>MAX(DATE(Table1[Year],1,1),DATE(Table1[Year],1,1)-WEEKDAY(DATE(Table1[Year],1,1),2)+(Table1[WeekNum]-1)*7+1)</f>
        <v>44683</v>
      </c>
      <c r="E867" s="40">
        <f>MIN(DATE(Table1[Year]+1,1,0),DATE(Table1[Year],1,1)-WEEKDAY(DATE(Table1[Year],1,1),2)+Table1[WeekNum]*7)</f>
        <v>44689</v>
      </c>
      <c r="F867" s="15">
        <v>2022</v>
      </c>
      <c r="G867" s="15">
        <f t="shared" si="26"/>
        <v>5</v>
      </c>
      <c r="H867" s="15">
        <v>19</v>
      </c>
      <c r="I867" s="195" t="str">
        <f>"W" &amp;Table1[[#This Row],[WeekNum]]</f>
        <v>W19</v>
      </c>
      <c r="J867" s="195" t="str">
        <f t="shared" si="27"/>
        <v>22-W19</v>
      </c>
      <c r="K867" s="11" t="s">
        <v>527</v>
      </c>
      <c r="L867" s="11"/>
      <c r="M867" s="11" t="s">
        <v>72</v>
      </c>
      <c r="N867" s="266" t="s">
        <v>370</v>
      </c>
      <c r="O867" s="266" t="s">
        <v>403</v>
      </c>
      <c r="P867" s="11" t="s">
        <v>407</v>
      </c>
      <c r="Q867" s="11" t="s">
        <v>419</v>
      </c>
      <c r="R867" s="11">
        <v>276</v>
      </c>
      <c r="S867" s="11"/>
      <c r="T867" s="11">
        <f>ABS(Table1[[#This Row],[Prod]]-Table1[[#This Row],[Planned]])</f>
        <v>276</v>
      </c>
      <c r="U867" s="213">
        <f>IF(ABS(Table1[[#This Row],[Prod]]-Table1[[#This Row],[Planned]])&gt;Table1[[#This Row],[Planned]],0,IF(Table1[[#This Row],[Planned]]=0,0,1-ABS(Table1[[#This Row],[Prod]]-Table1[[#This Row],[Planned]])/Table1[[#This Row],[Planned]]))</f>
        <v>0</v>
      </c>
      <c r="V867" s="11"/>
      <c r="W867" s="11"/>
      <c r="X867" s="27">
        <v>0</v>
      </c>
      <c r="Y867" s="11">
        <f>Table1[[#This Row],[Prod]]</f>
        <v>0</v>
      </c>
      <c r="Z867" s="11">
        <f>ABS(Table1[[#This Row],[Prod2]]-Table1[[#This Row],[Plan Revised]])</f>
        <v>0</v>
      </c>
      <c r="AA867" s="213">
        <f>IF(ABS(Table1[[#This Row],[Prod2]]-Table1[[#This Row],[Plan Revised]])&gt;Table1[[#This Row],[Plan Revised]],0,IF(Table1[[#This Row],[Plan Revised]]=0,0,1-ABS(Table1[[#This Row],[Prod2]]-Table1[[#This Row],[Plan Revised]])/Table1[[#This Row],[Plan Revised]]))</f>
        <v>0</v>
      </c>
      <c r="AB867" s="11"/>
      <c r="AC867" s="30"/>
      <c r="AD867"/>
      <c r="AF867"/>
    </row>
    <row r="868" spans="1:32">
      <c r="A868" s="15" t="str">
        <f>IF(Table1[Week]=WeekSel,"Yes","No")</f>
        <v>No</v>
      </c>
      <c r="B868" s="15" t="str">
        <f>IF((Table1[StartDate]&gt;=Date.GraphMin)*(Table1[StartDate]&lt;=Date.GraphMax)=1,"Yes","No")</f>
        <v>Yes</v>
      </c>
      <c r="C868" s="15" t="str">
        <f>IF(OR(Table1[[#This Row],[Site]]="FOOD MILLING",Table1[[#This Row],[Site]]="GODACO"), "No", "Yes")</f>
        <v>Yes</v>
      </c>
      <c r="D868" s="40">
        <f>MAX(DATE(Table1[Year],1,1),DATE(Table1[Year],1,1)-WEEKDAY(DATE(Table1[Year],1,1),2)+(Table1[WeekNum]-1)*7+1)</f>
        <v>44683</v>
      </c>
      <c r="E868" s="40">
        <f>MIN(DATE(Table1[Year]+1,1,0),DATE(Table1[Year],1,1)-WEEKDAY(DATE(Table1[Year],1,1),2)+Table1[WeekNum]*7)</f>
        <v>44689</v>
      </c>
      <c r="F868" s="15">
        <v>2022</v>
      </c>
      <c r="G868" s="15">
        <f t="shared" si="26"/>
        <v>5</v>
      </c>
      <c r="H868" s="15">
        <v>19</v>
      </c>
      <c r="I868" s="195" t="str">
        <f>"W" &amp;Table1[[#This Row],[WeekNum]]</f>
        <v>W19</v>
      </c>
      <c r="J868" s="195" t="str">
        <f t="shared" si="27"/>
        <v>22-W19</v>
      </c>
      <c r="K868" s="11" t="s">
        <v>526</v>
      </c>
      <c r="L868" s="11"/>
      <c r="M868" s="11" t="s">
        <v>72</v>
      </c>
      <c r="N868" s="266" t="s">
        <v>370</v>
      </c>
      <c r="O868" s="266" t="s">
        <v>403</v>
      </c>
      <c r="P868" s="11" t="s">
        <v>407</v>
      </c>
      <c r="Q868" s="11" t="s">
        <v>419</v>
      </c>
      <c r="R868" s="11">
        <v>667</v>
      </c>
      <c r="S868" s="11">
        <v>604</v>
      </c>
      <c r="T868" s="11">
        <f>ABS(Table1[[#This Row],[Prod]]-Table1[[#This Row],[Planned]])</f>
        <v>63</v>
      </c>
      <c r="U868" s="213">
        <f>IF(ABS(Table1[[#This Row],[Prod]]-Table1[[#This Row],[Planned]])&gt;Table1[[#This Row],[Planned]],0,IF(Table1[[#This Row],[Planned]]=0,0,1-ABS(Table1[[#This Row],[Prod]]-Table1[[#This Row],[Planned]])/Table1[[#This Row],[Planned]]))</f>
        <v>0.90554722638680663</v>
      </c>
      <c r="V868" s="11"/>
      <c r="W868" s="11"/>
      <c r="X868" s="27">
        <v>666</v>
      </c>
      <c r="Y868" s="11">
        <f>Table1[[#This Row],[Prod]]</f>
        <v>604</v>
      </c>
      <c r="Z868" s="11">
        <f>ABS(Table1[[#This Row],[Prod2]]-Table1[[#This Row],[Plan Revised]])</f>
        <v>62</v>
      </c>
      <c r="AA868" s="213">
        <f>IF(ABS(Table1[[#This Row],[Prod2]]-Table1[[#This Row],[Plan Revised]])&gt;Table1[[#This Row],[Plan Revised]],0,IF(Table1[[#This Row],[Plan Revised]]=0,0,1-ABS(Table1[[#This Row],[Prod2]]-Table1[[#This Row],[Plan Revised]])/Table1[[#This Row],[Plan Revised]]))</f>
        <v>0.9069069069069069</v>
      </c>
      <c r="AB868" s="11"/>
      <c r="AC868" s="30"/>
      <c r="AD868"/>
      <c r="AF868"/>
    </row>
    <row r="869" spans="1:32">
      <c r="A869" s="15" t="str">
        <f>IF(Table1[Week]=WeekSel,"Yes","No")</f>
        <v>No</v>
      </c>
      <c r="B869" s="15" t="str">
        <f>IF((Table1[StartDate]&gt;=Date.GraphMin)*(Table1[StartDate]&lt;=Date.GraphMax)=1,"Yes","No")</f>
        <v>Yes</v>
      </c>
      <c r="C869" s="15" t="str">
        <f>IF(OR(Table1[[#This Row],[Site]]="FOOD MILLING",Table1[[#This Row],[Site]]="GODACO"), "No", "Yes")</f>
        <v>Yes</v>
      </c>
      <c r="D869" s="40">
        <f>MAX(DATE(Table1[Year],1,1),DATE(Table1[Year],1,1)-WEEKDAY(DATE(Table1[Year],1,1),2)+(Table1[WeekNum]-1)*7+1)</f>
        <v>44683</v>
      </c>
      <c r="E869" s="40">
        <f>MIN(DATE(Table1[Year]+1,1,0),DATE(Table1[Year],1,1)-WEEKDAY(DATE(Table1[Year],1,1),2)+Table1[WeekNum]*7)</f>
        <v>44689</v>
      </c>
      <c r="F869" s="15">
        <v>2022</v>
      </c>
      <c r="G869" s="15">
        <f t="shared" si="26"/>
        <v>5</v>
      </c>
      <c r="H869" s="15">
        <v>19</v>
      </c>
      <c r="I869" s="195" t="str">
        <f>"W" &amp;Table1[[#This Row],[WeekNum]]</f>
        <v>W19</v>
      </c>
      <c r="J869" s="195" t="str">
        <f t="shared" si="27"/>
        <v>22-W19</v>
      </c>
      <c r="K869" s="11" t="s">
        <v>229</v>
      </c>
      <c r="L869" s="11"/>
      <c r="M869" s="11" t="s">
        <v>77</v>
      </c>
      <c r="N869" s="266" t="s">
        <v>370</v>
      </c>
      <c r="O869" s="266" t="s">
        <v>403</v>
      </c>
      <c r="P869" s="11" t="s">
        <v>410</v>
      </c>
      <c r="Q869" s="11" t="s">
        <v>419</v>
      </c>
      <c r="R869" s="11">
        <v>0</v>
      </c>
      <c r="S869" s="11"/>
      <c r="T869" s="11">
        <f>ABS(Table1[[#This Row],[Prod]]-Table1[[#This Row],[Planned]])</f>
        <v>0</v>
      </c>
      <c r="U869" s="213">
        <f>IF(ABS(Table1[[#This Row],[Prod]]-Table1[[#This Row],[Planned]])&gt;Table1[[#This Row],[Planned]],0,IF(Table1[[#This Row],[Planned]]=0,0,1-ABS(Table1[[#This Row],[Prod]]-Table1[[#This Row],[Planned]])/Table1[[#This Row],[Planned]]))</f>
        <v>0</v>
      </c>
      <c r="V869" s="11"/>
      <c r="W869" s="11"/>
      <c r="X869" s="27"/>
      <c r="Y869" s="11">
        <f>Table1[[#This Row],[Prod]]</f>
        <v>0</v>
      </c>
      <c r="Z869" s="11">
        <f>ABS(Table1[[#This Row],[Prod2]]-Table1[[#This Row],[Plan Revised]])</f>
        <v>0</v>
      </c>
      <c r="AA869" s="213">
        <f>IF(ABS(Table1[[#This Row],[Prod2]]-Table1[[#This Row],[Plan Revised]])&gt;Table1[[#This Row],[Plan Revised]],0,IF(Table1[[#This Row],[Plan Revised]]=0,0,1-ABS(Table1[[#This Row],[Prod2]]-Table1[[#This Row],[Plan Revised]])/Table1[[#This Row],[Plan Revised]]))</f>
        <v>0</v>
      </c>
      <c r="AB869" s="11"/>
      <c r="AC869" s="30"/>
      <c r="AD869"/>
      <c r="AF869"/>
    </row>
    <row r="870" spans="1:32">
      <c r="A870" s="15" t="str">
        <f>IF(Table1[Week]=WeekSel,"Yes","No")</f>
        <v>No</v>
      </c>
      <c r="B870" s="15" t="str">
        <f>IF((Table1[StartDate]&gt;=Date.GraphMin)*(Table1[StartDate]&lt;=Date.GraphMax)=1,"Yes","No")</f>
        <v>Yes</v>
      </c>
      <c r="C870" s="15" t="str">
        <f>IF(OR(Table1[[#This Row],[Site]]="FOOD MILLING",Table1[[#This Row],[Site]]="GODACO"), "No", "Yes")</f>
        <v>Yes</v>
      </c>
      <c r="D870" s="40">
        <f>MAX(DATE(Table1[Year],1,1),DATE(Table1[Year],1,1)-WEEKDAY(DATE(Table1[Year],1,1),2)+(Table1[WeekNum]-1)*7+1)</f>
        <v>44683</v>
      </c>
      <c r="E870" s="40">
        <f>MIN(DATE(Table1[Year]+1,1,0),DATE(Table1[Year],1,1)-WEEKDAY(DATE(Table1[Year],1,1),2)+Table1[WeekNum]*7)</f>
        <v>44689</v>
      </c>
      <c r="F870" s="15">
        <v>2022</v>
      </c>
      <c r="G870" s="15">
        <f t="shared" si="26"/>
        <v>5</v>
      </c>
      <c r="H870" s="15">
        <v>19</v>
      </c>
      <c r="I870" s="195" t="str">
        <f>"W" &amp;Table1[[#This Row],[WeekNum]]</f>
        <v>W19</v>
      </c>
      <c r="J870" s="195" t="str">
        <f t="shared" si="27"/>
        <v>22-W19</v>
      </c>
      <c r="K870" s="3" t="s">
        <v>230</v>
      </c>
      <c r="L870" s="11"/>
      <c r="M870" s="11" t="s">
        <v>77</v>
      </c>
      <c r="N870" s="266" t="s">
        <v>370</v>
      </c>
      <c r="O870" s="266" t="s">
        <v>403</v>
      </c>
      <c r="P870" s="11" t="s">
        <v>410</v>
      </c>
      <c r="Q870" s="11" t="s">
        <v>419</v>
      </c>
      <c r="R870" s="11">
        <v>0</v>
      </c>
      <c r="S870" s="11"/>
      <c r="T870" s="11">
        <f>ABS(Table1[[#This Row],[Prod]]-Table1[[#This Row],[Planned]])</f>
        <v>0</v>
      </c>
      <c r="U870" s="213">
        <f>IF(ABS(Table1[[#This Row],[Prod]]-Table1[[#This Row],[Planned]])&gt;Table1[[#This Row],[Planned]],0,IF(Table1[[#This Row],[Planned]]=0,0,1-ABS(Table1[[#This Row],[Prod]]-Table1[[#This Row],[Planned]])/Table1[[#This Row],[Planned]]))</f>
        <v>0</v>
      </c>
      <c r="V870" s="11"/>
      <c r="W870" s="11"/>
      <c r="X870" s="27"/>
      <c r="Y870" s="11">
        <f>Table1[[#This Row],[Prod]]</f>
        <v>0</v>
      </c>
      <c r="Z870" s="11">
        <f>ABS(Table1[[#This Row],[Prod2]]-Table1[[#This Row],[Plan Revised]])</f>
        <v>0</v>
      </c>
      <c r="AA870" s="213">
        <f>IF(ABS(Table1[[#This Row],[Prod2]]-Table1[[#This Row],[Plan Revised]])&gt;Table1[[#This Row],[Plan Revised]],0,IF(Table1[[#This Row],[Plan Revised]]=0,0,1-ABS(Table1[[#This Row],[Prod2]]-Table1[[#This Row],[Plan Revised]])/Table1[[#This Row],[Plan Revised]]))</f>
        <v>0</v>
      </c>
      <c r="AB870" s="11"/>
      <c r="AC870" s="30"/>
      <c r="AD870"/>
      <c r="AF870"/>
    </row>
    <row r="871" spans="1:32">
      <c r="A871" s="15" t="str">
        <f>IF(Table1[Week]=WeekSel,"Yes","No")</f>
        <v>No</v>
      </c>
      <c r="B871" s="15" t="str">
        <f>IF((Table1[StartDate]&gt;=Date.GraphMin)*(Table1[StartDate]&lt;=Date.GraphMax)=1,"Yes","No")</f>
        <v>Yes</v>
      </c>
      <c r="C871" s="15" t="str">
        <f>IF(OR(Table1[[#This Row],[Site]]="FOOD MILLING",Table1[[#This Row],[Site]]="GODACO"), "No", "Yes")</f>
        <v>Yes</v>
      </c>
      <c r="D871" s="40">
        <f>MAX(DATE(Table1[Year],1,1),DATE(Table1[Year],1,1)-WEEKDAY(DATE(Table1[Year],1,1),2)+(Table1[WeekNum]-1)*7+1)</f>
        <v>44683</v>
      </c>
      <c r="E871" s="40">
        <f>MIN(DATE(Table1[Year]+1,1,0),DATE(Table1[Year],1,1)-WEEKDAY(DATE(Table1[Year],1,1),2)+Table1[WeekNum]*7)</f>
        <v>44689</v>
      </c>
      <c r="F871" s="15">
        <v>2022</v>
      </c>
      <c r="G871" s="15">
        <f t="shared" si="26"/>
        <v>5</v>
      </c>
      <c r="H871" s="15">
        <v>19</v>
      </c>
      <c r="I871" s="195" t="str">
        <f>"W" &amp;Table1[[#This Row],[WeekNum]]</f>
        <v>W19</v>
      </c>
      <c r="J871" s="195" t="str">
        <f t="shared" si="27"/>
        <v>22-W19</v>
      </c>
      <c r="K871" s="3" t="s">
        <v>231</v>
      </c>
      <c r="L871" s="11"/>
      <c r="M871" s="11" t="s">
        <v>77</v>
      </c>
      <c r="N871" s="266" t="s">
        <v>370</v>
      </c>
      <c r="O871" s="266" t="s">
        <v>403</v>
      </c>
      <c r="P871" s="11" t="s">
        <v>410</v>
      </c>
      <c r="Q871" s="11" t="s">
        <v>419</v>
      </c>
      <c r="R871" s="11">
        <v>0</v>
      </c>
      <c r="S871" s="11"/>
      <c r="T871" s="11">
        <f>ABS(Table1[[#This Row],[Prod]]-Table1[[#This Row],[Planned]])</f>
        <v>0</v>
      </c>
      <c r="U871" s="213">
        <f>IF(ABS(Table1[[#This Row],[Prod]]-Table1[[#This Row],[Planned]])&gt;Table1[[#This Row],[Planned]],0,IF(Table1[[#This Row],[Planned]]=0,0,1-ABS(Table1[[#This Row],[Prod]]-Table1[[#This Row],[Planned]])/Table1[[#This Row],[Planned]]))</f>
        <v>0</v>
      </c>
      <c r="V871" s="11"/>
      <c r="W871" s="11"/>
      <c r="X871" s="27"/>
      <c r="Y871" s="11">
        <f>Table1[[#This Row],[Prod]]</f>
        <v>0</v>
      </c>
      <c r="Z871" s="11">
        <f>ABS(Table1[[#This Row],[Prod2]]-Table1[[#This Row],[Plan Revised]])</f>
        <v>0</v>
      </c>
      <c r="AA871" s="213">
        <f>IF(ABS(Table1[[#This Row],[Prod2]]-Table1[[#This Row],[Plan Revised]])&gt;Table1[[#This Row],[Plan Revised]],0,IF(Table1[[#This Row],[Plan Revised]]=0,0,1-ABS(Table1[[#This Row],[Prod2]]-Table1[[#This Row],[Plan Revised]])/Table1[[#This Row],[Plan Revised]]))</f>
        <v>0</v>
      </c>
      <c r="AB871" s="11"/>
      <c r="AC871" s="30"/>
      <c r="AD871"/>
      <c r="AF871"/>
    </row>
    <row r="872" spans="1:32">
      <c r="A872" s="15" t="str">
        <f>IF(Table1[Week]=WeekSel,"Yes","No")</f>
        <v>No</v>
      </c>
      <c r="B872" s="15" t="str">
        <f>IF((Table1[StartDate]&gt;=Date.GraphMin)*(Table1[StartDate]&lt;=Date.GraphMax)=1,"Yes","No")</f>
        <v>Yes</v>
      </c>
      <c r="C872" s="15" t="str">
        <f>IF(OR(Table1[[#This Row],[Site]]="FOOD MILLING",Table1[[#This Row],[Site]]="GODACO"), "No", "Yes")</f>
        <v>Yes</v>
      </c>
      <c r="D872" s="40">
        <f>MAX(DATE(Table1[Year],1,1),DATE(Table1[Year],1,1)-WEEKDAY(DATE(Table1[Year],1,1),2)+(Table1[WeekNum]-1)*7+1)</f>
        <v>44683</v>
      </c>
      <c r="E872" s="40">
        <f>MIN(DATE(Table1[Year]+1,1,0),DATE(Table1[Year],1,1)-WEEKDAY(DATE(Table1[Year],1,1),2)+Table1[WeekNum]*7)</f>
        <v>44689</v>
      </c>
      <c r="F872" s="15">
        <v>2022</v>
      </c>
      <c r="G872" s="15">
        <f t="shared" si="26"/>
        <v>5</v>
      </c>
      <c r="H872" s="15">
        <v>19</v>
      </c>
      <c r="I872" s="195" t="str">
        <f>"W" &amp;Table1[[#This Row],[WeekNum]]</f>
        <v>W19</v>
      </c>
      <c r="J872" s="195" t="str">
        <f t="shared" si="27"/>
        <v>22-W19</v>
      </c>
      <c r="K872" s="3" t="s">
        <v>232</v>
      </c>
      <c r="L872" s="11"/>
      <c r="M872" s="11" t="s">
        <v>77</v>
      </c>
      <c r="N872" s="266" t="s">
        <v>370</v>
      </c>
      <c r="O872" s="266" t="s">
        <v>403</v>
      </c>
      <c r="P872" s="11" t="s">
        <v>410</v>
      </c>
      <c r="Q872" s="11" t="s">
        <v>419</v>
      </c>
      <c r="R872" s="11">
        <v>0</v>
      </c>
      <c r="S872" s="11"/>
      <c r="T872" s="11">
        <f>ABS(Table1[[#This Row],[Prod]]-Table1[[#This Row],[Planned]])</f>
        <v>0</v>
      </c>
      <c r="U872" s="213">
        <f>IF(ABS(Table1[[#This Row],[Prod]]-Table1[[#This Row],[Planned]])&gt;Table1[[#This Row],[Planned]],0,IF(Table1[[#This Row],[Planned]]=0,0,1-ABS(Table1[[#This Row],[Prod]]-Table1[[#This Row],[Planned]])/Table1[[#This Row],[Planned]]))</f>
        <v>0</v>
      </c>
      <c r="V872" s="11"/>
      <c r="W872" s="11"/>
      <c r="X872" s="27"/>
      <c r="Y872" s="11">
        <f>Table1[[#This Row],[Prod]]</f>
        <v>0</v>
      </c>
      <c r="Z872" s="11">
        <f>ABS(Table1[[#This Row],[Prod2]]-Table1[[#This Row],[Plan Revised]])</f>
        <v>0</v>
      </c>
      <c r="AA872" s="213">
        <f>IF(ABS(Table1[[#This Row],[Prod2]]-Table1[[#This Row],[Plan Revised]])&gt;Table1[[#This Row],[Plan Revised]],0,IF(Table1[[#This Row],[Plan Revised]]=0,0,1-ABS(Table1[[#This Row],[Prod2]]-Table1[[#This Row],[Plan Revised]])/Table1[[#This Row],[Plan Revised]]))</f>
        <v>0</v>
      </c>
      <c r="AB872" s="11"/>
      <c r="AC872" s="30"/>
      <c r="AD872"/>
      <c r="AF872"/>
    </row>
    <row r="873" spans="1:32">
      <c r="A873" s="15" t="str">
        <f>IF(Table1[Week]=WeekSel,"Yes","No")</f>
        <v>No</v>
      </c>
      <c r="B873" s="15" t="str">
        <f>IF((Table1[StartDate]&gt;=Date.GraphMin)*(Table1[StartDate]&lt;=Date.GraphMax)=1,"Yes","No")</f>
        <v>Yes</v>
      </c>
      <c r="C873" s="15" t="str">
        <f>IF(OR(Table1[[#This Row],[Site]]="FOOD MILLING",Table1[[#This Row],[Site]]="GODACO"), "No", "Yes")</f>
        <v>Yes</v>
      </c>
      <c r="D873" s="40">
        <f>MAX(DATE(Table1[Year],1,1),DATE(Table1[Year],1,1)-WEEKDAY(DATE(Table1[Year],1,1),2)+(Table1[WeekNum]-1)*7+1)</f>
        <v>44683</v>
      </c>
      <c r="E873" s="40">
        <f>MIN(DATE(Table1[Year]+1,1,0),DATE(Table1[Year],1,1)-WEEKDAY(DATE(Table1[Year],1,1),2)+Table1[WeekNum]*7)</f>
        <v>44689</v>
      </c>
      <c r="F873" s="15">
        <v>2022</v>
      </c>
      <c r="G873" s="15">
        <f t="shared" si="26"/>
        <v>5</v>
      </c>
      <c r="H873" s="15">
        <v>19</v>
      </c>
      <c r="I873" s="195" t="str">
        <f>"W" &amp;Table1[[#This Row],[WeekNum]]</f>
        <v>W19</v>
      </c>
      <c r="J873" s="195" t="str">
        <f t="shared" si="27"/>
        <v>22-W19</v>
      </c>
      <c r="K873" s="11" t="s">
        <v>237</v>
      </c>
      <c r="L873" s="11"/>
      <c r="M873" s="11" t="s">
        <v>77</v>
      </c>
      <c r="N873" s="266" t="s">
        <v>370</v>
      </c>
      <c r="O873" s="266" t="s">
        <v>403</v>
      </c>
      <c r="P873" s="11" t="s">
        <v>407</v>
      </c>
      <c r="Q873" s="11" t="s">
        <v>419</v>
      </c>
      <c r="R873" s="11">
        <v>768</v>
      </c>
      <c r="S873" s="11"/>
      <c r="T873" s="11">
        <f>ABS(Table1[[#This Row],[Prod]]-Table1[[#This Row],[Planned]])</f>
        <v>768</v>
      </c>
      <c r="U873" s="213">
        <f>IF(ABS(Table1[[#This Row],[Prod]]-Table1[[#This Row],[Planned]])&gt;Table1[[#This Row],[Planned]],0,IF(Table1[[#This Row],[Planned]]=0,0,1-ABS(Table1[[#This Row],[Prod]]-Table1[[#This Row],[Planned]])/Table1[[#This Row],[Planned]]))</f>
        <v>0</v>
      </c>
      <c r="V873" s="11"/>
      <c r="W873" s="11"/>
      <c r="X873" s="27">
        <v>768</v>
      </c>
      <c r="Y873" s="11">
        <f>Table1[[#This Row],[Prod]]</f>
        <v>0</v>
      </c>
      <c r="Z873" s="11">
        <f>ABS(Table1[[#This Row],[Prod2]]-Table1[[#This Row],[Plan Revised]])</f>
        <v>768</v>
      </c>
      <c r="AA873" s="213">
        <f>IF(ABS(Table1[[#This Row],[Prod2]]-Table1[[#This Row],[Plan Revised]])&gt;Table1[[#This Row],[Plan Revised]],0,IF(Table1[[#This Row],[Plan Revised]]=0,0,1-ABS(Table1[[#This Row],[Prod2]]-Table1[[#This Row],[Plan Revised]])/Table1[[#This Row],[Plan Revised]]))</f>
        <v>0</v>
      </c>
      <c r="AB873" s="11"/>
      <c r="AC873" s="30"/>
      <c r="AD873"/>
      <c r="AF873"/>
    </row>
    <row r="874" spans="1:32">
      <c r="A874" s="15" t="str">
        <f>IF(Table1[Week]=WeekSel,"Yes","No")</f>
        <v>No</v>
      </c>
      <c r="B874" s="15" t="str">
        <f>IF((Table1[StartDate]&gt;=Date.GraphMin)*(Table1[StartDate]&lt;=Date.GraphMax)=1,"Yes","No")</f>
        <v>Yes</v>
      </c>
      <c r="C874" s="15" t="str">
        <f>IF(OR(Table1[[#This Row],[Site]]="FOOD MILLING",Table1[[#This Row],[Site]]="GODACO"), "No", "Yes")</f>
        <v>Yes</v>
      </c>
      <c r="D874" s="40">
        <f>MAX(DATE(Table1[Year],1,1),DATE(Table1[Year],1,1)-WEEKDAY(DATE(Table1[Year],1,1),2)+(Table1[WeekNum]-1)*7+1)</f>
        <v>44683</v>
      </c>
      <c r="E874" s="40">
        <f>MIN(DATE(Table1[Year]+1,1,0),DATE(Table1[Year],1,1)-WEEKDAY(DATE(Table1[Year],1,1),2)+Table1[WeekNum]*7)</f>
        <v>44689</v>
      </c>
      <c r="F874" s="15">
        <v>2022</v>
      </c>
      <c r="G874" s="15">
        <f t="shared" si="26"/>
        <v>5</v>
      </c>
      <c r="H874" s="15">
        <v>19</v>
      </c>
      <c r="I874" s="195" t="str">
        <f>"W" &amp;Table1[[#This Row],[WeekNum]]</f>
        <v>W19</v>
      </c>
      <c r="J874" s="195" t="str">
        <f t="shared" si="27"/>
        <v>22-W19</v>
      </c>
      <c r="K874" s="11" t="s">
        <v>239</v>
      </c>
      <c r="L874" s="11"/>
      <c r="M874" s="11" t="s">
        <v>77</v>
      </c>
      <c r="N874" s="266" t="s">
        <v>370</v>
      </c>
      <c r="O874" s="266" t="s">
        <v>403</v>
      </c>
      <c r="P874" s="11" t="s">
        <v>407</v>
      </c>
      <c r="Q874" s="11" t="s">
        <v>419</v>
      </c>
      <c r="R874" s="11">
        <v>0</v>
      </c>
      <c r="S874" s="11"/>
      <c r="T874" s="11">
        <f>ABS(Table1[[#This Row],[Prod]]-Table1[[#This Row],[Planned]])</f>
        <v>0</v>
      </c>
      <c r="U874" s="213">
        <f>IF(ABS(Table1[[#This Row],[Prod]]-Table1[[#This Row],[Planned]])&gt;Table1[[#This Row],[Planned]],0,IF(Table1[[#This Row],[Planned]]=0,0,1-ABS(Table1[[#This Row],[Prod]]-Table1[[#This Row],[Planned]])/Table1[[#This Row],[Planned]]))</f>
        <v>0</v>
      </c>
      <c r="V874" s="11"/>
      <c r="W874" s="11"/>
      <c r="X874" s="27">
        <v>0</v>
      </c>
      <c r="Y874" s="11">
        <f>Table1[[#This Row],[Prod]]</f>
        <v>0</v>
      </c>
      <c r="Z874" s="11">
        <f>ABS(Table1[[#This Row],[Prod2]]-Table1[[#This Row],[Plan Revised]])</f>
        <v>0</v>
      </c>
      <c r="AA874" s="213">
        <f>IF(ABS(Table1[[#This Row],[Prod2]]-Table1[[#This Row],[Plan Revised]])&gt;Table1[[#This Row],[Plan Revised]],0,IF(Table1[[#This Row],[Plan Revised]]=0,0,1-ABS(Table1[[#This Row],[Prod2]]-Table1[[#This Row],[Plan Revised]])/Table1[[#This Row],[Plan Revised]]))</f>
        <v>0</v>
      </c>
      <c r="AB874" s="11"/>
      <c r="AC874" s="30"/>
      <c r="AD874"/>
      <c r="AF874"/>
    </row>
    <row r="875" spans="1:32">
      <c r="A875" s="15" t="str">
        <f>IF(Table1[Week]=WeekSel,"Yes","No")</f>
        <v>No</v>
      </c>
      <c r="B875" s="15" t="str">
        <f>IF((Table1[StartDate]&gt;=Date.GraphMin)*(Table1[StartDate]&lt;=Date.GraphMax)=1,"Yes","No")</f>
        <v>Yes</v>
      </c>
      <c r="C875" s="15" t="str">
        <f>IF(OR(Table1[[#This Row],[Site]]="FOOD MILLING",Table1[[#This Row],[Site]]="GODACO"), "No", "Yes")</f>
        <v>Yes</v>
      </c>
      <c r="D875" s="40">
        <f>MAX(DATE(Table1[Year],1,1),DATE(Table1[Year],1,1)-WEEKDAY(DATE(Table1[Year],1,1),2)+(Table1[WeekNum]-1)*7+1)</f>
        <v>44683</v>
      </c>
      <c r="E875" s="40">
        <f>MIN(DATE(Table1[Year]+1,1,0),DATE(Table1[Year],1,1)-WEEKDAY(DATE(Table1[Year],1,1),2)+Table1[WeekNum]*7)</f>
        <v>44689</v>
      </c>
      <c r="F875" s="15">
        <v>2022</v>
      </c>
      <c r="G875" s="15">
        <f t="shared" si="26"/>
        <v>5</v>
      </c>
      <c r="H875" s="15">
        <v>19</v>
      </c>
      <c r="I875" s="195" t="str">
        <f>"W" &amp;Table1[[#This Row],[WeekNum]]</f>
        <v>W19</v>
      </c>
      <c r="J875" s="195" t="str">
        <f t="shared" si="27"/>
        <v>22-W19</v>
      </c>
      <c r="K875" s="11" t="s">
        <v>238</v>
      </c>
      <c r="L875" s="11"/>
      <c r="M875" s="11" t="s">
        <v>77</v>
      </c>
      <c r="N875" s="266" t="s">
        <v>370</v>
      </c>
      <c r="O875" s="266" t="s">
        <v>403</v>
      </c>
      <c r="P875" s="11" t="s">
        <v>407</v>
      </c>
      <c r="Q875" s="11" t="s">
        <v>419</v>
      </c>
      <c r="R875" s="11">
        <v>691</v>
      </c>
      <c r="S875" s="11"/>
      <c r="T875" s="11">
        <f>ABS(Table1[[#This Row],[Prod]]-Table1[[#This Row],[Planned]])</f>
        <v>691</v>
      </c>
      <c r="U875" s="213">
        <f>IF(ABS(Table1[[#This Row],[Prod]]-Table1[[#This Row],[Planned]])&gt;Table1[[#This Row],[Planned]],0,IF(Table1[[#This Row],[Planned]]=0,0,1-ABS(Table1[[#This Row],[Prod]]-Table1[[#This Row],[Planned]])/Table1[[#This Row],[Planned]]))</f>
        <v>0</v>
      </c>
      <c r="V875" s="11"/>
      <c r="W875" s="11"/>
      <c r="X875" s="27">
        <v>691</v>
      </c>
      <c r="Y875" s="11">
        <f>Table1[[#This Row],[Prod]]</f>
        <v>0</v>
      </c>
      <c r="Z875" s="11">
        <f>ABS(Table1[[#This Row],[Prod2]]-Table1[[#This Row],[Plan Revised]])</f>
        <v>691</v>
      </c>
      <c r="AA875" s="213">
        <f>IF(ABS(Table1[[#This Row],[Prod2]]-Table1[[#This Row],[Plan Revised]])&gt;Table1[[#This Row],[Plan Revised]],0,IF(Table1[[#This Row],[Plan Revised]]=0,0,1-ABS(Table1[[#This Row],[Prod2]]-Table1[[#This Row],[Plan Revised]])/Table1[[#This Row],[Plan Revised]]))</f>
        <v>0</v>
      </c>
      <c r="AB875" s="11"/>
      <c r="AC875" s="30"/>
      <c r="AD875"/>
      <c r="AF875"/>
    </row>
    <row r="876" spans="1:32">
      <c r="A876" s="15" t="str">
        <f>IF(Table1[Week]=WeekSel,"Yes","No")</f>
        <v>No</v>
      </c>
      <c r="B876" s="15" t="str">
        <f>IF((Table1[StartDate]&gt;=Date.GraphMin)*(Table1[StartDate]&lt;=Date.GraphMax)=1,"Yes","No")</f>
        <v>Yes</v>
      </c>
      <c r="C876" s="15" t="str">
        <f>IF(OR(Table1[[#This Row],[Site]]="FOOD MILLING",Table1[[#This Row],[Site]]="GODACO"), "No", "Yes")</f>
        <v>Yes</v>
      </c>
      <c r="D876" s="40">
        <f>MAX(DATE(Table1[Year],1,1),DATE(Table1[Year],1,1)-WEEKDAY(DATE(Table1[Year],1,1),2)+(Table1[WeekNum]-1)*7+1)</f>
        <v>44683</v>
      </c>
      <c r="E876" s="40">
        <f>MIN(DATE(Table1[Year]+1,1,0),DATE(Table1[Year],1,1)-WEEKDAY(DATE(Table1[Year],1,1),2)+Table1[WeekNum]*7)</f>
        <v>44689</v>
      </c>
      <c r="F876" s="15">
        <v>2022</v>
      </c>
      <c r="G876" s="15">
        <f t="shared" si="26"/>
        <v>5</v>
      </c>
      <c r="H876" s="15">
        <v>19</v>
      </c>
      <c r="I876" s="195" t="str">
        <f>"W" &amp;Table1[[#This Row],[WeekNum]]</f>
        <v>W19</v>
      </c>
      <c r="J876" s="195" t="str">
        <f t="shared" si="27"/>
        <v>22-W19</v>
      </c>
      <c r="K876" s="11" t="s">
        <v>96</v>
      </c>
      <c r="L876" s="11"/>
      <c r="M876" s="11" t="s">
        <v>77</v>
      </c>
      <c r="N876" s="266" t="s">
        <v>370</v>
      </c>
      <c r="O876" s="266" t="s">
        <v>403</v>
      </c>
      <c r="P876" s="11" t="s">
        <v>407</v>
      </c>
      <c r="Q876" s="11" t="s">
        <v>419</v>
      </c>
      <c r="R876" s="11">
        <v>1152</v>
      </c>
      <c r="S876" s="11"/>
      <c r="T876" s="11">
        <f>ABS(Table1[[#This Row],[Prod]]-Table1[[#This Row],[Planned]])</f>
        <v>1152</v>
      </c>
      <c r="U876" s="213">
        <f>IF(ABS(Table1[[#This Row],[Prod]]-Table1[[#This Row],[Planned]])&gt;Table1[[#This Row],[Planned]],0,IF(Table1[[#This Row],[Planned]]=0,0,1-ABS(Table1[[#This Row],[Prod]]-Table1[[#This Row],[Planned]])/Table1[[#This Row],[Planned]]))</f>
        <v>0</v>
      </c>
      <c r="V876" s="11"/>
      <c r="W876" s="11"/>
      <c r="X876" s="27">
        <v>1152</v>
      </c>
      <c r="Y876" s="11">
        <f>Table1[[#This Row],[Prod]]</f>
        <v>0</v>
      </c>
      <c r="Z876" s="11">
        <f>ABS(Table1[[#This Row],[Prod2]]-Table1[[#This Row],[Plan Revised]])</f>
        <v>1152</v>
      </c>
      <c r="AA876" s="213">
        <f>IF(ABS(Table1[[#This Row],[Prod2]]-Table1[[#This Row],[Plan Revised]])&gt;Table1[[#This Row],[Plan Revised]],0,IF(Table1[[#This Row],[Plan Revised]]=0,0,1-ABS(Table1[[#This Row],[Prod2]]-Table1[[#This Row],[Plan Revised]])/Table1[[#This Row],[Plan Revised]]))</f>
        <v>0</v>
      </c>
      <c r="AB876" s="11"/>
      <c r="AC876" s="30"/>
      <c r="AD876"/>
      <c r="AF876"/>
    </row>
    <row r="877" spans="1:32">
      <c r="A877" s="15" t="str">
        <f>IF(Table1[Week]=WeekSel,"Yes","No")</f>
        <v>No</v>
      </c>
      <c r="B877" s="15" t="str">
        <f>IF((Table1[StartDate]&gt;=Date.GraphMin)*(Table1[StartDate]&lt;=Date.GraphMax)=1,"Yes","No")</f>
        <v>Yes</v>
      </c>
      <c r="C877" s="15" t="str">
        <f>IF(OR(Table1[[#This Row],[Site]]="FOOD MILLING",Table1[[#This Row],[Site]]="GODACO"), "No", "Yes")</f>
        <v>Yes</v>
      </c>
      <c r="D877" s="40">
        <f>MAX(DATE(Table1[Year],1,1),DATE(Table1[Year],1,1)-WEEKDAY(DATE(Table1[Year],1,1),2)+(Table1[WeekNum]-1)*7+1)</f>
        <v>44683</v>
      </c>
      <c r="E877" s="40">
        <f>MIN(DATE(Table1[Year]+1,1,0),DATE(Table1[Year],1,1)-WEEKDAY(DATE(Table1[Year],1,1),2)+Table1[WeekNum]*7)</f>
        <v>44689</v>
      </c>
      <c r="F877" s="15">
        <v>2022</v>
      </c>
      <c r="G877" s="15">
        <f t="shared" si="26"/>
        <v>5</v>
      </c>
      <c r="H877" s="15">
        <v>19</v>
      </c>
      <c r="I877" s="195" t="str">
        <f>"W" &amp;Table1[[#This Row],[WeekNum]]</f>
        <v>W19</v>
      </c>
      <c r="J877" s="195" t="str">
        <f t="shared" si="27"/>
        <v>22-W19</v>
      </c>
      <c r="K877" s="11" t="s">
        <v>97</v>
      </c>
      <c r="L877" s="11"/>
      <c r="M877" s="11" t="s">
        <v>77</v>
      </c>
      <c r="N877" s="266" t="s">
        <v>370</v>
      </c>
      <c r="O877" s="266" t="s">
        <v>403</v>
      </c>
      <c r="P877" s="11" t="s">
        <v>407</v>
      </c>
      <c r="Q877" s="11" t="s">
        <v>419</v>
      </c>
      <c r="R877" s="11">
        <v>0</v>
      </c>
      <c r="S877" s="11"/>
      <c r="T877" s="11">
        <f>ABS(Table1[[#This Row],[Prod]]-Table1[[#This Row],[Planned]])</f>
        <v>0</v>
      </c>
      <c r="U877" s="213">
        <f>IF(ABS(Table1[[#This Row],[Prod]]-Table1[[#This Row],[Planned]])&gt;Table1[[#This Row],[Planned]],0,IF(Table1[[#This Row],[Planned]]=0,0,1-ABS(Table1[[#This Row],[Prod]]-Table1[[#This Row],[Planned]])/Table1[[#This Row],[Planned]]))</f>
        <v>0</v>
      </c>
      <c r="V877" s="11"/>
      <c r="W877" s="11"/>
      <c r="X877" s="27">
        <v>0</v>
      </c>
      <c r="Y877" s="11">
        <f>Table1[[#This Row],[Prod]]</f>
        <v>0</v>
      </c>
      <c r="Z877" s="11">
        <f>ABS(Table1[[#This Row],[Prod2]]-Table1[[#This Row],[Plan Revised]])</f>
        <v>0</v>
      </c>
      <c r="AA877" s="213">
        <f>IF(ABS(Table1[[#This Row],[Prod2]]-Table1[[#This Row],[Plan Revised]])&gt;Table1[[#This Row],[Plan Revised]],0,IF(Table1[[#This Row],[Plan Revised]]=0,0,1-ABS(Table1[[#This Row],[Prod2]]-Table1[[#This Row],[Plan Revised]])/Table1[[#This Row],[Plan Revised]]))</f>
        <v>0</v>
      </c>
      <c r="AB877" s="11"/>
      <c r="AC877" s="30"/>
      <c r="AD877"/>
      <c r="AF877"/>
    </row>
    <row r="878" spans="1:32">
      <c r="A878" s="15" t="str">
        <f>IF(Table1[Week]=WeekSel,"Yes","No")</f>
        <v>No</v>
      </c>
      <c r="B878" s="15" t="str">
        <f>IF((Table1[StartDate]&gt;=Date.GraphMin)*(Table1[StartDate]&lt;=Date.GraphMax)=1,"Yes","No")</f>
        <v>Yes</v>
      </c>
      <c r="C878" s="15" t="str">
        <f>IF(OR(Table1[[#This Row],[Site]]="FOOD MILLING",Table1[[#This Row],[Site]]="GODACO"), "No", "Yes")</f>
        <v>Yes</v>
      </c>
      <c r="D878" s="40">
        <f>MAX(DATE(Table1[Year],1,1),DATE(Table1[Year],1,1)-WEEKDAY(DATE(Table1[Year],1,1),2)+(Table1[WeekNum]-1)*7+1)</f>
        <v>44683</v>
      </c>
      <c r="E878" s="40">
        <f>MIN(DATE(Table1[Year]+1,1,0),DATE(Table1[Year],1,1)-WEEKDAY(DATE(Table1[Year],1,1),2)+Table1[WeekNum]*7)</f>
        <v>44689</v>
      </c>
      <c r="F878" s="15">
        <v>2022</v>
      </c>
      <c r="G878" s="15">
        <f t="shared" si="26"/>
        <v>5</v>
      </c>
      <c r="H878" s="15">
        <v>19</v>
      </c>
      <c r="I878" s="195" t="str">
        <f>"W" &amp;Table1[[#This Row],[WeekNum]]</f>
        <v>W19</v>
      </c>
      <c r="J878" s="195" t="str">
        <f t="shared" si="27"/>
        <v>22-W19</v>
      </c>
      <c r="K878" s="11" t="s">
        <v>227</v>
      </c>
      <c r="L878" s="11"/>
      <c r="M878" s="11" t="s">
        <v>77</v>
      </c>
      <c r="N878" s="266" t="s">
        <v>370</v>
      </c>
      <c r="O878" s="266" t="s">
        <v>403</v>
      </c>
      <c r="P878" s="11" t="s">
        <v>407</v>
      </c>
      <c r="Q878" s="11" t="s">
        <v>419</v>
      </c>
      <c r="R878" s="11">
        <v>768</v>
      </c>
      <c r="S878" s="11"/>
      <c r="T878" s="11">
        <f>ABS(Table1[[#This Row],[Prod]]-Table1[[#This Row],[Planned]])</f>
        <v>768</v>
      </c>
      <c r="U878" s="213">
        <f>IF(ABS(Table1[[#This Row],[Prod]]-Table1[[#This Row],[Planned]])&gt;Table1[[#This Row],[Planned]],0,IF(Table1[[#This Row],[Planned]]=0,0,1-ABS(Table1[[#This Row],[Prod]]-Table1[[#This Row],[Planned]])/Table1[[#This Row],[Planned]]))</f>
        <v>0</v>
      </c>
      <c r="V878" s="11"/>
      <c r="W878" s="11"/>
      <c r="X878" s="27">
        <v>768</v>
      </c>
      <c r="Y878" s="11">
        <f>Table1[[#This Row],[Prod]]</f>
        <v>0</v>
      </c>
      <c r="Z878" s="11">
        <f>ABS(Table1[[#This Row],[Prod2]]-Table1[[#This Row],[Plan Revised]])</f>
        <v>768</v>
      </c>
      <c r="AA878" s="213">
        <f>IF(ABS(Table1[[#This Row],[Prod2]]-Table1[[#This Row],[Plan Revised]])&gt;Table1[[#This Row],[Plan Revised]],0,IF(Table1[[#This Row],[Plan Revised]]=0,0,1-ABS(Table1[[#This Row],[Prod2]]-Table1[[#This Row],[Plan Revised]])/Table1[[#This Row],[Plan Revised]]))</f>
        <v>0</v>
      </c>
      <c r="AB878" s="11"/>
      <c r="AC878" s="30"/>
      <c r="AD878"/>
      <c r="AF878"/>
    </row>
    <row r="879" spans="1:32">
      <c r="A879" s="15" t="str">
        <f>IF(Table1[Week]=WeekSel,"Yes","No")</f>
        <v>No</v>
      </c>
      <c r="B879" s="15" t="str">
        <f>IF((Table1[StartDate]&gt;=Date.GraphMin)*(Table1[StartDate]&lt;=Date.GraphMax)=1,"Yes","No")</f>
        <v>Yes</v>
      </c>
      <c r="C879" s="15" t="str">
        <f>IF(OR(Table1[[#This Row],[Site]]="FOOD MILLING",Table1[[#This Row],[Site]]="GODACO"), "No", "Yes")</f>
        <v>Yes</v>
      </c>
      <c r="D879" s="40">
        <f>MAX(DATE(Table1[Year],1,1),DATE(Table1[Year],1,1)-WEEKDAY(DATE(Table1[Year],1,1),2)+(Table1[WeekNum]-1)*7+1)</f>
        <v>44683</v>
      </c>
      <c r="E879" s="40">
        <f>MIN(DATE(Table1[Year]+1,1,0),DATE(Table1[Year],1,1)-WEEKDAY(DATE(Table1[Year],1,1),2)+Table1[WeekNum]*7)</f>
        <v>44689</v>
      </c>
      <c r="F879" s="15">
        <v>2022</v>
      </c>
      <c r="G879" s="15">
        <f t="shared" si="26"/>
        <v>5</v>
      </c>
      <c r="H879" s="15">
        <v>19</v>
      </c>
      <c r="I879" s="195" t="str">
        <f>"W" &amp;Table1[[#This Row],[WeekNum]]</f>
        <v>W19</v>
      </c>
      <c r="J879" s="195" t="str">
        <f t="shared" si="27"/>
        <v>22-W19</v>
      </c>
      <c r="K879" s="11" t="s">
        <v>228</v>
      </c>
      <c r="L879" s="11"/>
      <c r="M879" s="11" t="s">
        <v>77</v>
      </c>
      <c r="N879" s="266" t="s">
        <v>370</v>
      </c>
      <c r="O879" s="266" t="s">
        <v>403</v>
      </c>
      <c r="P879" s="11" t="s">
        <v>407</v>
      </c>
      <c r="Q879" s="11" t="s">
        <v>419</v>
      </c>
      <c r="R879" s="11">
        <v>0</v>
      </c>
      <c r="S879" s="11"/>
      <c r="T879" s="11">
        <f>ABS(Table1[[#This Row],[Prod]]-Table1[[#This Row],[Planned]])</f>
        <v>0</v>
      </c>
      <c r="U879" s="213">
        <f>IF(ABS(Table1[[#This Row],[Prod]]-Table1[[#This Row],[Planned]])&gt;Table1[[#This Row],[Planned]],0,IF(Table1[[#This Row],[Planned]]=0,0,1-ABS(Table1[[#This Row],[Prod]]-Table1[[#This Row],[Planned]])/Table1[[#This Row],[Planned]]))</f>
        <v>0</v>
      </c>
      <c r="V879" s="11"/>
      <c r="W879" s="11"/>
      <c r="X879" s="27">
        <v>0</v>
      </c>
      <c r="Y879" s="11">
        <f>Table1[[#This Row],[Prod]]</f>
        <v>0</v>
      </c>
      <c r="Z879" s="11">
        <f>ABS(Table1[[#This Row],[Prod2]]-Table1[[#This Row],[Plan Revised]])</f>
        <v>0</v>
      </c>
      <c r="AA879" s="213">
        <f>IF(ABS(Table1[[#This Row],[Prod2]]-Table1[[#This Row],[Plan Revised]])&gt;Table1[[#This Row],[Plan Revised]],0,IF(Table1[[#This Row],[Plan Revised]]=0,0,1-ABS(Table1[[#This Row],[Prod2]]-Table1[[#This Row],[Plan Revised]])/Table1[[#This Row],[Plan Revised]]))</f>
        <v>0</v>
      </c>
      <c r="AB879" s="11"/>
      <c r="AC879" s="30"/>
      <c r="AD879"/>
      <c r="AF879"/>
    </row>
    <row r="880" spans="1:32">
      <c r="A880" s="15" t="str">
        <f>IF(Table1[Week]=WeekSel,"Yes","No")</f>
        <v>No</v>
      </c>
      <c r="B880" s="15" t="str">
        <f>IF((Table1[StartDate]&gt;=Date.GraphMin)*(Table1[StartDate]&lt;=Date.GraphMax)=1,"Yes","No")</f>
        <v>Yes</v>
      </c>
      <c r="C880" s="15" t="str">
        <f>IF(OR(Table1[[#This Row],[Site]]="FOOD MILLING",Table1[[#This Row],[Site]]="GODACO"), "No", "Yes")</f>
        <v>Yes</v>
      </c>
      <c r="D880" s="40">
        <f>MAX(DATE(Table1[Year],1,1),DATE(Table1[Year],1,1)-WEEKDAY(DATE(Table1[Year],1,1),2)+(Table1[WeekNum]-1)*7+1)</f>
        <v>44683</v>
      </c>
      <c r="E880" s="40">
        <f>MIN(DATE(Table1[Year]+1,1,0),DATE(Table1[Year],1,1)-WEEKDAY(DATE(Table1[Year],1,1),2)+Table1[WeekNum]*7)</f>
        <v>44689</v>
      </c>
      <c r="F880" s="15">
        <v>2022</v>
      </c>
      <c r="G880" s="15">
        <f t="shared" si="26"/>
        <v>5</v>
      </c>
      <c r="H880" s="15">
        <v>19</v>
      </c>
      <c r="I880" s="195" t="str">
        <f>"W" &amp;Table1[[#This Row],[WeekNum]]</f>
        <v>W19</v>
      </c>
      <c r="J880" s="195" t="str">
        <f t="shared" si="27"/>
        <v>22-W19</v>
      </c>
      <c r="K880" s="11" t="s">
        <v>241</v>
      </c>
      <c r="L880" s="11"/>
      <c r="M880" s="11" t="s">
        <v>77</v>
      </c>
      <c r="N880" s="266" t="s">
        <v>370</v>
      </c>
      <c r="O880" s="266" t="s">
        <v>403</v>
      </c>
      <c r="P880" s="11" t="s">
        <v>407</v>
      </c>
      <c r="Q880" s="11" t="s">
        <v>419</v>
      </c>
      <c r="R880" s="11">
        <v>1574</v>
      </c>
      <c r="S880" s="11">
        <v>1574</v>
      </c>
      <c r="T880" s="11">
        <f>ABS(Table1[[#This Row],[Prod]]-Table1[[#This Row],[Planned]])</f>
        <v>0</v>
      </c>
      <c r="U880" s="213">
        <f>IF(ABS(Table1[[#This Row],[Prod]]-Table1[[#This Row],[Planned]])&gt;Table1[[#This Row],[Planned]],0,IF(Table1[[#This Row],[Planned]]=0,0,1-ABS(Table1[[#This Row],[Prod]]-Table1[[#This Row],[Planned]])/Table1[[#This Row],[Planned]]))</f>
        <v>1</v>
      </c>
      <c r="V880" s="11"/>
      <c r="W880" s="11"/>
      <c r="X880" s="27">
        <v>1574</v>
      </c>
      <c r="Y880" s="11">
        <f>Table1[[#This Row],[Prod]]</f>
        <v>1574</v>
      </c>
      <c r="Z880" s="11">
        <f>ABS(Table1[[#This Row],[Prod2]]-Table1[[#This Row],[Plan Revised]])</f>
        <v>0</v>
      </c>
      <c r="AA880" s="213">
        <f>IF(ABS(Table1[[#This Row],[Prod2]]-Table1[[#This Row],[Plan Revised]])&gt;Table1[[#This Row],[Plan Revised]],0,IF(Table1[[#This Row],[Plan Revised]]=0,0,1-ABS(Table1[[#This Row],[Prod2]]-Table1[[#This Row],[Plan Revised]])/Table1[[#This Row],[Plan Revised]]))</f>
        <v>1</v>
      </c>
      <c r="AB880" s="11"/>
      <c r="AC880" s="30"/>
      <c r="AD880"/>
      <c r="AF880"/>
    </row>
    <row r="881" spans="1:32">
      <c r="A881" s="15" t="str">
        <f>IF(Table1[Week]=WeekSel,"Yes","No")</f>
        <v>No</v>
      </c>
      <c r="B881" s="15" t="str">
        <f>IF((Table1[StartDate]&gt;=Date.GraphMin)*(Table1[StartDate]&lt;=Date.GraphMax)=1,"Yes","No")</f>
        <v>Yes</v>
      </c>
      <c r="C881" s="15" t="str">
        <f>IF(OR(Table1[[#This Row],[Site]]="FOOD MILLING",Table1[[#This Row],[Site]]="GODACO"), "No", "Yes")</f>
        <v>Yes</v>
      </c>
      <c r="D881" s="40">
        <f>MAX(DATE(Table1[Year],1,1),DATE(Table1[Year],1,1)-WEEKDAY(DATE(Table1[Year],1,1),2)+(Table1[WeekNum]-1)*7+1)</f>
        <v>44683</v>
      </c>
      <c r="E881" s="40">
        <f>MIN(DATE(Table1[Year]+1,1,0),DATE(Table1[Year],1,1)-WEEKDAY(DATE(Table1[Year],1,1),2)+Table1[WeekNum]*7)</f>
        <v>44689</v>
      </c>
      <c r="F881" s="15">
        <v>2022</v>
      </c>
      <c r="G881" s="15">
        <f t="shared" si="26"/>
        <v>5</v>
      </c>
      <c r="H881" s="15">
        <v>19</v>
      </c>
      <c r="I881" s="195" t="str">
        <f>"W" &amp;Table1[[#This Row],[WeekNum]]</f>
        <v>W19</v>
      </c>
      <c r="J881" s="195" t="str">
        <f t="shared" si="27"/>
        <v>22-W19</v>
      </c>
      <c r="K881" s="11" t="s">
        <v>242</v>
      </c>
      <c r="L881" s="11"/>
      <c r="M881" s="11" t="s">
        <v>77</v>
      </c>
      <c r="N881" s="266" t="s">
        <v>370</v>
      </c>
      <c r="O881" s="266" t="s">
        <v>403</v>
      </c>
      <c r="P881" s="11" t="s">
        <v>407</v>
      </c>
      <c r="Q881" s="11" t="s">
        <v>419</v>
      </c>
      <c r="R881" s="11">
        <v>1574</v>
      </c>
      <c r="S881" s="11">
        <v>1574</v>
      </c>
      <c r="T881" s="11">
        <f>ABS(Table1[[#This Row],[Prod]]-Table1[[#This Row],[Planned]])</f>
        <v>0</v>
      </c>
      <c r="U881" s="213">
        <f>IF(ABS(Table1[[#This Row],[Prod]]-Table1[[#This Row],[Planned]])&gt;Table1[[#This Row],[Planned]],0,IF(Table1[[#This Row],[Planned]]=0,0,1-ABS(Table1[[#This Row],[Prod]]-Table1[[#This Row],[Planned]])/Table1[[#This Row],[Planned]]))</f>
        <v>1</v>
      </c>
      <c r="V881" s="11"/>
      <c r="W881" s="11"/>
      <c r="X881" s="27">
        <v>1574</v>
      </c>
      <c r="Y881" s="11">
        <f>Table1[[#This Row],[Prod]]</f>
        <v>1574</v>
      </c>
      <c r="Z881" s="11">
        <f>ABS(Table1[[#This Row],[Prod2]]-Table1[[#This Row],[Plan Revised]])</f>
        <v>0</v>
      </c>
      <c r="AA881" s="213">
        <f>IF(ABS(Table1[[#This Row],[Prod2]]-Table1[[#This Row],[Plan Revised]])&gt;Table1[[#This Row],[Plan Revised]],0,IF(Table1[[#This Row],[Plan Revised]]=0,0,1-ABS(Table1[[#This Row],[Prod2]]-Table1[[#This Row],[Plan Revised]])/Table1[[#This Row],[Plan Revised]]))</f>
        <v>1</v>
      </c>
      <c r="AB881" s="11"/>
      <c r="AC881" s="30"/>
      <c r="AD881"/>
      <c r="AF881"/>
    </row>
    <row r="882" spans="1:32">
      <c r="A882" s="15" t="str">
        <f>IF(Table1[Week]=WeekSel,"Yes","No")</f>
        <v>No</v>
      </c>
      <c r="B882" s="15" t="str">
        <f>IF((Table1[StartDate]&gt;=Date.GraphMin)*(Table1[StartDate]&lt;=Date.GraphMax)=1,"Yes","No")</f>
        <v>Yes</v>
      </c>
      <c r="C882" s="15" t="str">
        <f>IF(OR(Table1[[#This Row],[Site]]="FOOD MILLING",Table1[[#This Row],[Site]]="GODACO"), "No", "Yes")</f>
        <v>Yes</v>
      </c>
      <c r="D882" s="40">
        <f>MAX(DATE(Table1[Year],1,1),DATE(Table1[Year],1,1)-WEEKDAY(DATE(Table1[Year],1,1),2)+(Table1[WeekNum]-1)*7+1)</f>
        <v>44683</v>
      </c>
      <c r="E882" s="40">
        <f>MIN(DATE(Table1[Year]+1,1,0),DATE(Table1[Year],1,1)-WEEKDAY(DATE(Table1[Year],1,1),2)+Table1[WeekNum]*7)</f>
        <v>44689</v>
      </c>
      <c r="F882" s="15">
        <v>2022</v>
      </c>
      <c r="G882" s="15">
        <f t="shared" si="26"/>
        <v>5</v>
      </c>
      <c r="H882" s="15">
        <v>19</v>
      </c>
      <c r="I882" s="195" t="str">
        <f>"W" &amp;Table1[[#This Row],[WeekNum]]</f>
        <v>W19</v>
      </c>
      <c r="J882" s="195" t="str">
        <f t="shared" si="27"/>
        <v>22-W19</v>
      </c>
      <c r="K882" s="11" t="s">
        <v>243</v>
      </c>
      <c r="L882" s="11"/>
      <c r="M882" s="11" t="s">
        <v>77</v>
      </c>
      <c r="N882" s="266" t="s">
        <v>370</v>
      </c>
      <c r="O882" s="266" t="s">
        <v>403</v>
      </c>
      <c r="P882" s="11" t="s">
        <v>407</v>
      </c>
      <c r="Q882" s="11" t="s">
        <v>419</v>
      </c>
      <c r="R882" s="11">
        <v>1574</v>
      </c>
      <c r="S882" s="11"/>
      <c r="T882" s="11">
        <f>ABS(Table1[[#This Row],[Prod]]-Table1[[#This Row],[Planned]])</f>
        <v>1574</v>
      </c>
      <c r="U882" s="213">
        <f>IF(ABS(Table1[[#This Row],[Prod]]-Table1[[#This Row],[Planned]])&gt;Table1[[#This Row],[Planned]],0,IF(Table1[[#This Row],[Planned]]=0,0,1-ABS(Table1[[#This Row],[Prod]]-Table1[[#This Row],[Planned]])/Table1[[#This Row],[Planned]]))</f>
        <v>0</v>
      </c>
      <c r="V882" s="11"/>
      <c r="W882" s="11"/>
      <c r="X882" s="27">
        <v>0</v>
      </c>
      <c r="Y882" s="11">
        <f>Table1[[#This Row],[Prod]]</f>
        <v>0</v>
      </c>
      <c r="Z882" s="11">
        <f>ABS(Table1[[#This Row],[Prod2]]-Table1[[#This Row],[Plan Revised]])</f>
        <v>0</v>
      </c>
      <c r="AA882" s="213">
        <f>IF(ABS(Table1[[#This Row],[Prod2]]-Table1[[#This Row],[Plan Revised]])&gt;Table1[[#This Row],[Plan Revised]],0,IF(Table1[[#This Row],[Plan Revised]]=0,0,1-ABS(Table1[[#This Row],[Prod2]]-Table1[[#This Row],[Plan Revised]])/Table1[[#This Row],[Plan Revised]]))</f>
        <v>0</v>
      </c>
      <c r="AB882" s="11"/>
      <c r="AC882" s="30"/>
      <c r="AD882"/>
      <c r="AF882"/>
    </row>
    <row r="883" spans="1:32">
      <c r="A883" s="15" t="str">
        <f>IF(Table1[Week]=WeekSel,"Yes","No")</f>
        <v>No</v>
      </c>
      <c r="B883" s="15" t="str">
        <f>IF((Table1[StartDate]&gt;=Date.GraphMin)*(Table1[StartDate]&lt;=Date.GraphMax)=1,"Yes","No")</f>
        <v>Yes</v>
      </c>
      <c r="C883" s="15" t="str">
        <f>IF(OR(Table1[[#This Row],[Site]]="FOOD MILLING",Table1[[#This Row],[Site]]="GODACO"), "No", "Yes")</f>
        <v>Yes</v>
      </c>
      <c r="D883" s="40">
        <f>MAX(DATE(Table1[Year],1,1),DATE(Table1[Year],1,1)-WEEKDAY(DATE(Table1[Year],1,1),2)+(Table1[WeekNum]-1)*7+1)</f>
        <v>44683</v>
      </c>
      <c r="E883" s="40">
        <f>MIN(DATE(Table1[Year]+1,1,0),DATE(Table1[Year],1,1)-WEEKDAY(DATE(Table1[Year],1,1),2)+Table1[WeekNum]*7)</f>
        <v>44689</v>
      </c>
      <c r="F883" s="15">
        <v>2022</v>
      </c>
      <c r="G883" s="15">
        <f t="shared" si="26"/>
        <v>5</v>
      </c>
      <c r="H883" s="15">
        <v>19</v>
      </c>
      <c r="I883" s="195" t="str">
        <f>"W" &amp;Table1[[#This Row],[WeekNum]]</f>
        <v>W19</v>
      </c>
      <c r="J883" s="195" t="str">
        <f t="shared" si="27"/>
        <v>22-W19</v>
      </c>
      <c r="K883" s="11" t="s">
        <v>240</v>
      </c>
      <c r="L883" s="11"/>
      <c r="M883" s="11" t="s">
        <v>77</v>
      </c>
      <c r="N883" s="266" t="s">
        <v>370</v>
      </c>
      <c r="O883" s="266" t="s">
        <v>403</v>
      </c>
      <c r="P883" s="11" t="s">
        <v>407</v>
      </c>
      <c r="Q883" s="11" t="s">
        <v>419</v>
      </c>
      <c r="R883" s="11">
        <v>0</v>
      </c>
      <c r="S883" s="11"/>
      <c r="T883" s="11">
        <f>ABS(Table1[[#This Row],[Prod]]-Table1[[#This Row],[Planned]])</f>
        <v>0</v>
      </c>
      <c r="U883" s="213">
        <f>IF(ABS(Table1[[#This Row],[Prod]]-Table1[[#This Row],[Planned]])&gt;Table1[[#This Row],[Planned]],0,IF(Table1[[#This Row],[Planned]]=0,0,1-ABS(Table1[[#This Row],[Prod]]-Table1[[#This Row],[Planned]])/Table1[[#This Row],[Planned]]))</f>
        <v>0</v>
      </c>
      <c r="V883" s="11"/>
      <c r="W883" s="11"/>
      <c r="X883" s="27">
        <v>0</v>
      </c>
      <c r="Y883" s="11">
        <f>Table1[[#This Row],[Prod]]</f>
        <v>0</v>
      </c>
      <c r="Z883" s="11">
        <f>ABS(Table1[[#This Row],[Prod2]]-Table1[[#This Row],[Plan Revised]])</f>
        <v>0</v>
      </c>
      <c r="AA883" s="213">
        <f>IF(ABS(Table1[[#This Row],[Prod2]]-Table1[[#This Row],[Plan Revised]])&gt;Table1[[#This Row],[Plan Revised]],0,IF(Table1[[#This Row],[Plan Revised]]=0,0,1-ABS(Table1[[#This Row],[Prod2]]-Table1[[#This Row],[Plan Revised]])/Table1[[#This Row],[Plan Revised]]))</f>
        <v>0</v>
      </c>
      <c r="AB883" s="11"/>
      <c r="AC883" s="30"/>
      <c r="AD883"/>
      <c r="AF883"/>
    </row>
    <row r="884" spans="1:32">
      <c r="A884" s="15" t="str">
        <f>IF(Table1[Week]=WeekSel,"Yes","No")</f>
        <v>No</v>
      </c>
      <c r="B884" s="15" t="str">
        <f>IF((Table1[StartDate]&gt;=Date.GraphMin)*(Table1[StartDate]&lt;=Date.GraphMax)=1,"Yes","No")</f>
        <v>Yes</v>
      </c>
      <c r="C884" s="15" t="str">
        <f>IF(OR(Table1[[#This Row],[Site]]="FOOD MILLING",Table1[[#This Row],[Site]]="GODACO"), "No", "Yes")</f>
        <v>Yes</v>
      </c>
      <c r="D884" s="40">
        <f>MAX(DATE(Table1[Year],1,1),DATE(Table1[Year],1,1)-WEEKDAY(DATE(Table1[Year],1,1),2)+(Table1[WeekNum]-1)*7+1)</f>
        <v>44683</v>
      </c>
      <c r="E884" s="40">
        <f>MIN(DATE(Table1[Year]+1,1,0),DATE(Table1[Year],1,1)-WEEKDAY(DATE(Table1[Year],1,1),2)+Table1[WeekNum]*7)</f>
        <v>44689</v>
      </c>
      <c r="F884" s="15">
        <v>2022</v>
      </c>
      <c r="G884" s="15">
        <f t="shared" si="26"/>
        <v>5</v>
      </c>
      <c r="H884" s="15">
        <v>19</v>
      </c>
      <c r="I884" s="195" t="str">
        <f>"W" &amp;Table1[[#This Row],[WeekNum]]</f>
        <v>W19</v>
      </c>
      <c r="J884" s="195" t="str">
        <f t="shared" si="27"/>
        <v>22-W19</v>
      </c>
      <c r="K884" s="11" t="s">
        <v>716</v>
      </c>
      <c r="L884" s="11"/>
      <c r="M884" s="11" t="s">
        <v>72</v>
      </c>
      <c r="N884" s="11" t="s">
        <v>45</v>
      </c>
      <c r="O884" s="266" t="s">
        <v>384</v>
      </c>
      <c r="P884" s="11" t="s">
        <v>408</v>
      </c>
      <c r="Q884" s="11" t="s">
        <v>421</v>
      </c>
      <c r="R884" s="11">
        <v>0</v>
      </c>
      <c r="S884" s="11">
        <v>0</v>
      </c>
      <c r="T884" s="11">
        <f>ABS(Table1[[#This Row],[Prod]]-Table1[[#This Row],[Planned]])</f>
        <v>0</v>
      </c>
      <c r="U884" s="213">
        <f>IF(ABS(Table1[[#This Row],[Prod]]-Table1[[#This Row],[Planned]])&gt;Table1[[#This Row],[Planned]],0,IF(Table1[[#This Row],[Planned]]=0,0,1-ABS(Table1[[#This Row],[Prod]]-Table1[[#This Row],[Planned]])/Table1[[#This Row],[Planned]]))</f>
        <v>0</v>
      </c>
      <c r="V884" s="11"/>
      <c r="W884" s="11"/>
      <c r="X884" s="27">
        <v>0</v>
      </c>
      <c r="Y884" s="11">
        <f>Table1[[#This Row],[Prod]]</f>
        <v>0</v>
      </c>
      <c r="Z884" s="11">
        <f>ABS(Table1[[#This Row],[Prod2]]-Table1[[#This Row],[Plan Revised]])</f>
        <v>0</v>
      </c>
      <c r="AA884" s="213">
        <f>IF(ABS(Table1[[#This Row],[Prod2]]-Table1[[#This Row],[Plan Revised]])&gt;Table1[[#This Row],[Plan Revised]],0,IF(Table1[[#This Row],[Plan Revised]]=0,0,1-ABS(Table1[[#This Row],[Prod2]]-Table1[[#This Row],[Plan Revised]])/Table1[[#This Row],[Plan Revised]]))</f>
        <v>0</v>
      </c>
      <c r="AB884" s="11"/>
      <c r="AC884" s="30"/>
      <c r="AD884"/>
      <c r="AF884"/>
    </row>
    <row r="885" spans="1:32">
      <c r="A885" s="15" t="str">
        <f>IF(Table1[Week]=WeekSel,"Yes","No")</f>
        <v>No</v>
      </c>
      <c r="B885" s="15" t="str">
        <f>IF((Table1[StartDate]&gt;=Date.GraphMin)*(Table1[StartDate]&lt;=Date.GraphMax)=1,"Yes","No")</f>
        <v>Yes</v>
      </c>
      <c r="C885" s="15" t="str">
        <f>IF(OR(Table1[[#This Row],[Site]]="FOOD MILLING",Table1[[#This Row],[Site]]="GODACO"), "No", "Yes")</f>
        <v>Yes</v>
      </c>
      <c r="D885" s="40">
        <f>MAX(DATE(Table1[Year],1,1),DATE(Table1[Year],1,1)-WEEKDAY(DATE(Table1[Year],1,1),2)+(Table1[WeekNum]-1)*7+1)</f>
        <v>44683</v>
      </c>
      <c r="E885" s="40">
        <f>MIN(DATE(Table1[Year]+1,1,0),DATE(Table1[Year],1,1)-WEEKDAY(DATE(Table1[Year],1,1),2)+Table1[WeekNum]*7)</f>
        <v>44689</v>
      </c>
      <c r="F885" s="15">
        <v>2022</v>
      </c>
      <c r="G885" s="15">
        <f t="shared" si="26"/>
        <v>5</v>
      </c>
      <c r="H885" s="15">
        <v>19</v>
      </c>
      <c r="I885" s="195" t="str">
        <f>"W" &amp;Table1[[#This Row],[WeekNum]]</f>
        <v>W19</v>
      </c>
      <c r="J885" s="195" t="str">
        <f t="shared" si="27"/>
        <v>22-W19</v>
      </c>
      <c r="K885" s="11" t="s">
        <v>717</v>
      </c>
      <c r="L885" s="11"/>
      <c r="M885" s="11" t="s">
        <v>72</v>
      </c>
      <c r="N885" s="11" t="s">
        <v>45</v>
      </c>
      <c r="O885" s="266" t="s">
        <v>384</v>
      </c>
      <c r="P885" s="11" t="s">
        <v>408</v>
      </c>
      <c r="Q885" s="11" t="s">
        <v>421</v>
      </c>
      <c r="R885" s="11">
        <v>1050</v>
      </c>
      <c r="S885" s="11">
        <v>1010.4</v>
      </c>
      <c r="T885" s="11">
        <f>ABS(Table1[[#This Row],[Prod]]-Table1[[#This Row],[Planned]])</f>
        <v>39.600000000000023</v>
      </c>
      <c r="U885" s="213">
        <f>IF(ABS(Table1[[#This Row],[Prod]]-Table1[[#This Row],[Planned]])&gt;Table1[[#This Row],[Planned]],0,IF(Table1[[#This Row],[Planned]]=0,0,1-ABS(Table1[[#This Row],[Prod]]-Table1[[#This Row],[Planned]])/Table1[[#This Row],[Planned]]))</f>
        <v>0.9622857142857143</v>
      </c>
      <c r="V885" s="11"/>
      <c r="W885" s="11"/>
      <c r="X885" s="27">
        <v>1050</v>
      </c>
      <c r="Y885" s="11">
        <f>Table1[[#This Row],[Prod]]</f>
        <v>1010.4</v>
      </c>
      <c r="Z885" s="11">
        <f>ABS(Table1[[#This Row],[Prod2]]-Table1[[#This Row],[Plan Revised]])</f>
        <v>39.600000000000023</v>
      </c>
      <c r="AA885" s="213">
        <f>IF(ABS(Table1[[#This Row],[Prod2]]-Table1[[#This Row],[Plan Revised]])&gt;Table1[[#This Row],[Plan Revised]],0,IF(Table1[[#This Row],[Plan Revised]]=0,0,1-ABS(Table1[[#This Row],[Prod2]]-Table1[[#This Row],[Plan Revised]])/Table1[[#This Row],[Plan Revised]]))</f>
        <v>0.9622857142857143</v>
      </c>
      <c r="AB885" s="11"/>
      <c r="AC885" s="30"/>
      <c r="AD885"/>
      <c r="AF885"/>
    </row>
    <row r="886" spans="1:32">
      <c r="A886" s="15" t="str">
        <f>IF(Table1[Week]=WeekSel,"Yes","No")</f>
        <v>No</v>
      </c>
      <c r="B886" s="15" t="str">
        <f>IF((Table1[StartDate]&gt;=Date.GraphMin)*(Table1[StartDate]&lt;=Date.GraphMax)=1,"Yes","No")</f>
        <v>Yes</v>
      </c>
      <c r="C886" s="15" t="str">
        <f>IF(OR(Table1[[#This Row],[Site]]="FOOD MILLING",Table1[[#This Row],[Site]]="GODACO"), "No", "Yes")</f>
        <v>Yes</v>
      </c>
      <c r="D886" s="40">
        <f>MAX(DATE(Table1[Year],1,1),DATE(Table1[Year],1,1)-WEEKDAY(DATE(Table1[Year],1,1),2)+(Table1[WeekNum]-1)*7+1)</f>
        <v>44683</v>
      </c>
      <c r="E886" s="40">
        <f>MIN(DATE(Table1[Year]+1,1,0),DATE(Table1[Year],1,1)-WEEKDAY(DATE(Table1[Year],1,1),2)+Table1[WeekNum]*7)</f>
        <v>44689</v>
      </c>
      <c r="F886" s="15">
        <v>2022</v>
      </c>
      <c r="G886" s="15">
        <f t="shared" si="26"/>
        <v>5</v>
      </c>
      <c r="H886" s="15">
        <v>19</v>
      </c>
      <c r="I886" s="195" t="str">
        <f>"W" &amp;Table1[[#This Row],[WeekNum]]</f>
        <v>W19</v>
      </c>
      <c r="J886" s="195" t="str">
        <f t="shared" si="27"/>
        <v>22-W19</v>
      </c>
      <c r="K886" s="11" t="s">
        <v>718</v>
      </c>
      <c r="L886" s="11"/>
      <c r="M886" s="11" t="s">
        <v>72</v>
      </c>
      <c r="N886" s="11" t="s">
        <v>45</v>
      </c>
      <c r="O886" s="266" t="s">
        <v>384</v>
      </c>
      <c r="P886" s="11" t="s">
        <v>408</v>
      </c>
      <c r="Q886" s="11" t="s">
        <v>421</v>
      </c>
      <c r="R886" s="11">
        <v>0</v>
      </c>
      <c r="S886" s="11">
        <v>0</v>
      </c>
      <c r="T886" s="11">
        <f>ABS(Table1[[#This Row],[Prod]]-Table1[[#This Row],[Planned]])</f>
        <v>0</v>
      </c>
      <c r="U886" s="213">
        <f>IF(ABS(Table1[[#This Row],[Prod]]-Table1[[#This Row],[Planned]])&gt;Table1[[#This Row],[Planned]],0,IF(Table1[[#This Row],[Planned]]=0,0,1-ABS(Table1[[#This Row],[Prod]]-Table1[[#This Row],[Planned]])/Table1[[#This Row],[Planned]]))</f>
        <v>0</v>
      </c>
      <c r="V886" s="11"/>
      <c r="W886" s="11"/>
      <c r="X886" s="27">
        <v>0</v>
      </c>
      <c r="Y886" s="11">
        <f>Table1[[#This Row],[Prod]]</f>
        <v>0</v>
      </c>
      <c r="Z886" s="11">
        <f>ABS(Table1[[#This Row],[Prod2]]-Table1[[#This Row],[Plan Revised]])</f>
        <v>0</v>
      </c>
      <c r="AA886" s="213">
        <f>IF(ABS(Table1[[#This Row],[Prod2]]-Table1[[#This Row],[Plan Revised]])&gt;Table1[[#This Row],[Plan Revised]],0,IF(Table1[[#This Row],[Plan Revised]]=0,0,1-ABS(Table1[[#This Row],[Prod2]]-Table1[[#This Row],[Plan Revised]])/Table1[[#This Row],[Plan Revised]]))</f>
        <v>0</v>
      </c>
      <c r="AB886" s="11"/>
      <c r="AC886" s="30"/>
      <c r="AD886"/>
      <c r="AF886"/>
    </row>
    <row r="887" spans="1:32">
      <c r="A887" s="15" t="str">
        <f>IF(Table1[Week]=WeekSel,"Yes","No")</f>
        <v>No</v>
      </c>
      <c r="B887" s="15" t="str">
        <f>IF((Table1[StartDate]&gt;=Date.GraphMin)*(Table1[StartDate]&lt;=Date.GraphMax)=1,"Yes","No")</f>
        <v>Yes</v>
      </c>
      <c r="C887" s="15" t="str">
        <f>IF(OR(Table1[[#This Row],[Site]]="FOOD MILLING",Table1[[#This Row],[Site]]="GODACO"), "No", "Yes")</f>
        <v>Yes</v>
      </c>
      <c r="D887" s="40">
        <f>MAX(DATE(Table1[Year],1,1),DATE(Table1[Year],1,1)-WEEKDAY(DATE(Table1[Year],1,1),2)+(Table1[WeekNum]-1)*7+1)</f>
        <v>44683</v>
      </c>
      <c r="E887" s="40">
        <f>MIN(DATE(Table1[Year]+1,1,0),DATE(Table1[Year],1,1)-WEEKDAY(DATE(Table1[Year],1,1),2)+Table1[WeekNum]*7)</f>
        <v>44689</v>
      </c>
      <c r="F887" s="15">
        <v>2022</v>
      </c>
      <c r="G887" s="15">
        <f t="shared" si="26"/>
        <v>5</v>
      </c>
      <c r="H887" s="15">
        <v>19</v>
      </c>
      <c r="I887" s="195" t="str">
        <f>"W" &amp;Table1[[#This Row],[WeekNum]]</f>
        <v>W19</v>
      </c>
      <c r="J887" s="195" t="str">
        <f t="shared" si="27"/>
        <v>22-W19</v>
      </c>
      <c r="K887" s="11" t="s">
        <v>719</v>
      </c>
      <c r="L887" s="11"/>
      <c r="M887" s="11" t="s">
        <v>72</v>
      </c>
      <c r="N887" s="11" t="s">
        <v>45</v>
      </c>
      <c r="O887" s="266" t="s">
        <v>384</v>
      </c>
      <c r="P887" s="11" t="s">
        <v>408</v>
      </c>
      <c r="Q887" s="11" t="s">
        <v>421</v>
      </c>
      <c r="R887" s="11">
        <v>0</v>
      </c>
      <c r="S887" s="11">
        <v>0</v>
      </c>
      <c r="T887" s="11">
        <f>ABS(Table1[[#This Row],[Prod]]-Table1[[#This Row],[Planned]])</f>
        <v>0</v>
      </c>
      <c r="U887" s="213">
        <f>IF(ABS(Table1[[#This Row],[Prod]]-Table1[[#This Row],[Planned]])&gt;Table1[[#This Row],[Planned]],0,IF(Table1[[#This Row],[Planned]]=0,0,1-ABS(Table1[[#This Row],[Prod]]-Table1[[#This Row],[Planned]])/Table1[[#This Row],[Planned]]))</f>
        <v>0</v>
      </c>
      <c r="V887" s="11"/>
      <c r="W887" s="11"/>
      <c r="X887" s="27">
        <v>0</v>
      </c>
      <c r="Y887" s="11">
        <f>Table1[[#This Row],[Prod]]</f>
        <v>0</v>
      </c>
      <c r="Z887" s="11">
        <f>ABS(Table1[[#This Row],[Prod2]]-Table1[[#This Row],[Plan Revised]])</f>
        <v>0</v>
      </c>
      <c r="AA887" s="213">
        <f>IF(ABS(Table1[[#This Row],[Prod2]]-Table1[[#This Row],[Plan Revised]])&gt;Table1[[#This Row],[Plan Revised]],0,IF(Table1[[#This Row],[Plan Revised]]=0,0,1-ABS(Table1[[#This Row],[Prod2]]-Table1[[#This Row],[Plan Revised]])/Table1[[#This Row],[Plan Revised]]))</f>
        <v>0</v>
      </c>
      <c r="AB887" s="11"/>
      <c r="AC887" s="30"/>
      <c r="AD887"/>
      <c r="AF887"/>
    </row>
    <row r="888" spans="1:32">
      <c r="A888" s="15" t="str">
        <f>IF(Table1[Week]=WeekSel,"Yes","No")</f>
        <v>No</v>
      </c>
      <c r="B888" s="15" t="str">
        <f>IF((Table1[StartDate]&gt;=Date.GraphMin)*(Table1[StartDate]&lt;=Date.GraphMax)=1,"Yes","No")</f>
        <v>Yes</v>
      </c>
      <c r="C888" s="15" t="str">
        <f>IF(OR(Table1[[#This Row],[Site]]="FOOD MILLING",Table1[[#This Row],[Site]]="GODACO"), "No", "Yes")</f>
        <v>Yes</v>
      </c>
      <c r="D888" s="40">
        <f>MAX(DATE(Table1[Year],1,1),DATE(Table1[Year],1,1)-WEEKDAY(DATE(Table1[Year],1,1),2)+(Table1[WeekNum]-1)*7+1)</f>
        <v>44683</v>
      </c>
      <c r="E888" s="40">
        <f>MIN(DATE(Table1[Year]+1,1,0),DATE(Table1[Year],1,1)-WEEKDAY(DATE(Table1[Year],1,1),2)+Table1[WeekNum]*7)</f>
        <v>44689</v>
      </c>
      <c r="F888" s="15">
        <v>2022</v>
      </c>
      <c r="G888" s="15">
        <f t="shared" si="26"/>
        <v>5</v>
      </c>
      <c r="H888" s="15">
        <v>19</v>
      </c>
      <c r="I888" s="195" t="str">
        <f>"W" &amp;Table1[[#This Row],[WeekNum]]</f>
        <v>W19</v>
      </c>
      <c r="J888" s="195" t="str">
        <f t="shared" si="27"/>
        <v>22-W19</v>
      </c>
      <c r="K888" s="11" t="s">
        <v>720</v>
      </c>
      <c r="L888" s="11"/>
      <c r="M888" s="11" t="s">
        <v>72</v>
      </c>
      <c r="N888" s="11" t="s">
        <v>45</v>
      </c>
      <c r="O888" s="266" t="s">
        <v>384</v>
      </c>
      <c r="P888" s="11" t="s">
        <v>408</v>
      </c>
      <c r="Q888" s="11" t="s">
        <v>421</v>
      </c>
      <c r="R888" s="11">
        <v>150</v>
      </c>
      <c r="S888" s="11">
        <v>151.20000000000002</v>
      </c>
      <c r="T888" s="11">
        <f>ABS(Table1[[#This Row],[Prod]]-Table1[[#This Row],[Planned]])</f>
        <v>1.2000000000000171</v>
      </c>
      <c r="U888" s="213">
        <f>IF(ABS(Table1[[#This Row],[Prod]]-Table1[[#This Row],[Planned]])&gt;Table1[[#This Row],[Planned]],0,IF(Table1[[#This Row],[Planned]]=0,0,1-ABS(Table1[[#This Row],[Prod]]-Table1[[#This Row],[Planned]])/Table1[[#This Row],[Planned]]))</f>
        <v>0.99199999999999988</v>
      </c>
      <c r="V888" s="11"/>
      <c r="W888" s="11"/>
      <c r="X888" s="27">
        <v>150</v>
      </c>
      <c r="Y888" s="11">
        <f>Table1[[#This Row],[Prod]]</f>
        <v>151.20000000000002</v>
      </c>
      <c r="Z888" s="11">
        <f>ABS(Table1[[#This Row],[Prod2]]-Table1[[#This Row],[Plan Revised]])</f>
        <v>1.2000000000000171</v>
      </c>
      <c r="AA888" s="213">
        <f>IF(ABS(Table1[[#This Row],[Prod2]]-Table1[[#This Row],[Plan Revised]])&gt;Table1[[#This Row],[Plan Revised]],0,IF(Table1[[#This Row],[Plan Revised]]=0,0,1-ABS(Table1[[#This Row],[Prod2]]-Table1[[#This Row],[Plan Revised]])/Table1[[#This Row],[Plan Revised]]))</f>
        <v>0.99199999999999988</v>
      </c>
      <c r="AB888" s="11"/>
      <c r="AC888" s="30"/>
      <c r="AD888"/>
      <c r="AF888"/>
    </row>
    <row r="889" spans="1:32">
      <c r="A889" s="15" t="str">
        <f>IF(Table1[Week]=WeekSel,"Yes","No")</f>
        <v>No</v>
      </c>
      <c r="B889" s="15" t="str">
        <f>IF((Table1[StartDate]&gt;=Date.GraphMin)*(Table1[StartDate]&lt;=Date.GraphMax)=1,"Yes","No")</f>
        <v>Yes</v>
      </c>
      <c r="C889" s="15" t="str">
        <f>IF(OR(Table1[[#This Row],[Site]]="FOOD MILLING",Table1[[#This Row],[Site]]="GODACO"), "No", "Yes")</f>
        <v>Yes</v>
      </c>
      <c r="D889" s="40">
        <f>MAX(DATE(Table1[Year],1,1),DATE(Table1[Year],1,1)-WEEKDAY(DATE(Table1[Year],1,1),2)+(Table1[WeekNum]-1)*7+1)</f>
        <v>44676</v>
      </c>
      <c r="E889" s="40">
        <f>MIN(DATE(Table1[Year]+1,1,0),DATE(Table1[Year],1,1)-WEEKDAY(DATE(Table1[Year],1,1),2)+Table1[WeekNum]*7)</f>
        <v>44682</v>
      </c>
      <c r="F889" s="15">
        <v>2022</v>
      </c>
      <c r="G889" s="15">
        <f t="shared" si="26"/>
        <v>4</v>
      </c>
      <c r="H889" s="15">
        <v>18</v>
      </c>
      <c r="I889" s="195" t="str">
        <f>"W" &amp;Table1[[#This Row],[WeekNum]]</f>
        <v>W18</v>
      </c>
      <c r="J889" s="195" t="str">
        <f t="shared" si="27"/>
        <v>22-W18</v>
      </c>
      <c r="K889" s="11" t="s">
        <v>644</v>
      </c>
      <c r="L889" s="11"/>
      <c r="M889" s="11" t="s">
        <v>72</v>
      </c>
      <c r="N889" s="11" t="s">
        <v>428</v>
      </c>
      <c r="O889" s="266" t="s">
        <v>372</v>
      </c>
      <c r="P889" s="11" t="s">
        <v>373</v>
      </c>
      <c r="Q889" s="11" t="s">
        <v>419</v>
      </c>
      <c r="R889" s="11">
        <v>3000</v>
      </c>
      <c r="S889" s="11">
        <v>3191</v>
      </c>
      <c r="T889" s="11">
        <f>ABS(Table1[[#This Row],[Prod]]-Table1[[#This Row],[Planned]])</f>
        <v>191</v>
      </c>
      <c r="U889" s="213">
        <f>IF(ABS(Table1[[#This Row],[Prod]]-Table1[[#This Row],[Planned]])&gt;Table1[[#This Row],[Planned]],0,IF(Table1[[#This Row],[Planned]]=0,0,1-ABS(Table1[[#This Row],[Prod]]-Table1[[#This Row],[Planned]])/Table1[[#This Row],[Planned]]))</f>
        <v>0.93633333333333335</v>
      </c>
      <c r="V889" s="11"/>
      <c r="W889" s="11"/>
      <c r="X889" s="27">
        <v>3000</v>
      </c>
      <c r="Y889" s="11">
        <f>Table1[[#This Row],[Prod]]</f>
        <v>3191</v>
      </c>
      <c r="Z889" s="11">
        <f>ABS(Table1[[#This Row],[Prod2]]-Table1[[#This Row],[Plan Revised]])</f>
        <v>191</v>
      </c>
      <c r="AA889" s="213">
        <f>IF(ABS(Table1[[#This Row],[Prod2]]-Table1[[#This Row],[Plan Revised]])&gt;Table1[[#This Row],[Plan Revised]],0,IF(Table1[[#This Row],[Plan Revised]]=0,0,1-ABS(Table1[[#This Row],[Prod2]]-Table1[[#This Row],[Plan Revised]])/Table1[[#This Row],[Plan Revised]]))</f>
        <v>0.93633333333333335</v>
      </c>
      <c r="AB889" s="11"/>
      <c r="AC889" s="30"/>
      <c r="AD889"/>
      <c r="AF889"/>
    </row>
    <row r="890" spans="1:32">
      <c r="A890" s="15" t="str">
        <f>IF(Table1[Week]=WeekSel,"Yes","No")</f>
        <v>No</v>
      </c>
      <c r="B890" s="15" t="str">
        <f>IF((Table1[StartDate]&gt;=Date.GraphMin)*(Table1[StartDate]&lt;=Date.GraphMax)=1,"Yes","No")</f>
        <v>Yes</v>
      </c>
      <c r="C890" s="15" t="str">
        <f>IF(OR(Table1[[#This Row],[Site]]="FOOD MILLING",Table1[[#This Row],[Site]]="GODACO"), "No", "Yes")</f>
        <v>Yes</v>
      </c>
      <c r="D890" s="40">
        <f>MAX(DATE(Table1[Year],1,1),DATE(Table1[Year],1,1)-WEEKDAY(DATE(Table1[Year],1,1),2)+(Table1[WeekNum]-1)*7+1)</f>
        <v>44676</v>
      </c>
      <c r="E890" s="40">
        <f>MIN(DATE(Table1[Year]+1,1,0),DATE(Table1[Year],1,1)-WEEKDAY(DATE(Table1[Year],1,1),2)+Table1[WeekNum]*7)</f>
        <v>44682</v>
      </c>
      <c r="F890" s="15">
        <v>2022</v>
      </c>
      <c r="G890" s="15">
        <f t="shared" si="26"/>
        <v>4</v>
      </c>
      <c r="H890" s="15">
        <v>18</v>
      </c>
      <c r="I890" s="195" t="str">
        <f>"W" &amp;Table1[[#This Row],[WeekNum]]</f>
        <v>W18</v>
      </c>
      <c r="J890" s="195" t="str">
        <f t="shared" si="27"/>
        <v>22-W18</v>
      </c>
      <c r="K890" s="11" t="s">
        <v>536</v>
      </c>
      <c r="L890" s="11"/>
      <c r="M890" s="11" t="s">
        <v>72</v>
      </c>
      <c r="N890" s="11" t="s">
        <v>428</v>
      </c>
      <c r="O890" s="266" t="s">
        <v>372</v>
      </c>
      <c r="P890" s="11" t="s">
        <v>373</v>
      </c>
      <c r="Q890" s="11" t="s">
        <v>419</v>
      </c>
      <c r="R890" s="11">
        <v>6000</v>
      </c>
      <c r="S890" s="11">
        <v>5971</v>
      </c>
      <c r="T890" s="11">
        <f>ABS(Table1[[#This Row],[Prod]]-Table1[[#This Row],[Planned]])</f>
        <v>29</v>
      </c>
      <c r="U890" s="213">
        <f>IF(ABS(Table1[[#This Row],[Prod]]-Table1[[#This Row],[Planned]])&gt;Table1[[#This Row],[Planned]],0,IF(Table1[[#This Row],[Planned]]=0,0,1-ABS(Table1[[#This Row],[Prod]]-Table1[[#This Row],[Planned]])/Table1[[#This Row],[Planned]]))</f>
        <v>0.99516666666666664</v>
      </c>
      <c r="V890" s="11"/>
      <c r="W890" s="11"/>
      <c r="X890" s="27">
        <v>6000</v>
      </c>
      <c r="Y890" s="11">
        <f>Table1[[#This Row],[Prod]]</f>
        <v>5971</v>
      </c>
      <c r="Z890" s="11">
        <f>ABS(Table1[[#This Row],[Prod2]]-Table1[[#This Row],[Plan Revised]])</f>
        <v>29</v>
      </c>
      <c r="AA890" s="213">
        <f>IF(ABS(Table1[[#This Row],[Prod2]]-Table1[[#This Row],[Plan Revised]])&gt;Table1[[#This Row],[Plan Revised]],0,IF(Table1[[#This Row],[Plan Revised]]=0,0,1-ABS(Table1[[#This Row],[Prod2]]-Table1[[#This Row],[Plan Revised]])/Table1[[#This Row],[Plan Revised]]))</f>
        <v>0.99516666666666664</v>
      </c>
      <c r="AB890" s="11"/>
      <c r="AC890" s="30"/>
      <c r="AD890"/>
      <c r="AF890"/>
    </row>
    <row r="891" spans="1:32">
      <c r="A891" s="15" t="str">
        <f>IF(Table1[Week]=WeekSel,"Yes","No")</f>
        <v>No</v>
      </c>
      <c r="B891" s="15" t="str">
        <f>IF((Table1[StartDate]&gt;=Date.GraphMin)*(Table1[StartDate]&lt;=Date.GraphMax)=1,"Yes","No")</f>
        <v>Yes</v>
      </c>
      <c r="C891" s="15" t="str">
        <f>IF(OR(Table1[[#This Row],[Site]]="FOOD MILLING",Table1[[#This Row],[Site]]="GODACO"), "No", "Yes")</f>
        <v>Yes</v>
      </c>
      <c r="D891" s="40">
        <f>MAX(DATE(Table1[Year],1,1),DATE(Table1[Year],1,1)-WEEKDAY(DATE(Table1[Year],1,1),2)+(Table1[WeekNum]-1)*7+1)</f>
        <v>44676</v>
      </c>
      <c r="E891" s="40">
        <f>MIN(DATE(Table1[Year]+1,1,0),DATE(Table1[Year],1,1)-WEEKDAY(DATE(Table1[Year],1,1),2)+Table1[WeekNum]*7)</f>
        <v>44682</v>
      </c>
      <c r="F891" s="15">
        <v>2022</v>
      </c>
      <c r="G891" s="15">
        <f t="shared" si="26"/>
        <v>4</v>
      </c>
      <c r="H891" s="15">
        <v>18</v>
      </c>
      <c r="I891" s="195" t="str">
        <f>"W" &amp;Table1[[#This Row],[WeekNum]]</f>
        <v>W18</v>
      </c>
      <c r="J891" s="195" t="str">
        <f t="shared" si="27"/>
        <v>22-W18</v>
      </c>
      <c r="K891" s="11" t="s">
        <v>537</v>
      </c>
      <c r="L891" s="11"/>
      <c r="M891" s="11" t="s">
        <v>72</v>
      </c>
      <c r="N891" s="11" t="s">
        <v>428</v>
      </c>
      <c r="O891" s="266" t="s">
        <v>372</v>
      </c>
      <c r="P891" s="11" t="s">
        <v>373</v>
      </c>
      <c r="Q891" s="11" t="s">
        <v>419</v>
      </c>
      <c r="R891" s="11">
        <v>0</v>
      </c>
      <c r="S891" s="11">
        <v>0</v>
      </c>
      <c r="T891" s="11">
        <f>ABS(Table1[[#This Row],[Prod]]-Table1[[#This Row],[Planned]])</f>
        <v>0</v>
      </c>
      <c r="U891" s="213">
        <f>IF(ABS(Table1[[#This Row],[Prod]]-Table1[[#This Row],[Planned]])&gt;Table1[[#This Row],[Planned]],0,IF(Table1[[#This Row],[Planned]]=0,0,1-ABS(Table1[[#This Row],[Prod]]-Table1[[#This Row],[Planned]])/Table1[[#This Row],[Planned]]))</f>
        <v>0</v>
      </c>
      <c r="V891" s="11"/>
      <c r="W891" s="11"/>
      <c r="X891" s="27">
        <v>0</v>
      </c>
      <c r="Y891" s="11">
        <f>Table1[[#This Row],[Prod]]</f>
        <v>0</v>
      </c>
      <c r="Z891" s="11">
        <f>ABS(Table1[[#This Row],[Prod2]]-Table1[[#This Row],[Plan Revised]])</f>
        <v>0</v>
      </c>
      <c r="AA891" s="213">
        <f>IF(ABS(Table1[[#This Row],[Prod2]]-Table1[[#This Row],[Plan Revised]])&gt;Table1[[#This Row],[Plan Revised]],0,IF(Table1[[#This Row],[Plan Revised]]=0,0,1-ABS(Table1[[#This Row],[Prod2]]-Table1[[#This Row],[Plan Revised]])/Table1[[#This Row],[Plan Revised]]))</f>
        <v>0</v>
      </c>
      <c r="AB891" s="11"/>
      <c r="AC891" s="30"/>
      <c r="AD891"/>
      <c r="AF891"/>
    </row>
    <row r="892" spans="1:32">
      <c r="A892" s="15" t="str">
        <f>IF(Table1[Week]=WeekSel,"Yes","No")</f>
        <v>No</v>
      </c>
      <c r="B892" s="15" t="str">
        <f>IF((Table1[StartDate]&gt;=Date.GraphMin)*(Table1[StartDate]&lt;=Date.GraphMax)=1,"Yes","No")</f>
        <v>Yes</v>
      </c>
      <c r="C892" s="15" t="str">
        <f>IF(OR(Table1[[#This Row],[Site]]="FOOD MILLING",Table1[[#This Row],[Site]]="GODACO"), "No", "Yes")</f>
        <v>Yes</v>
      </c>
      <c r="D892" s="40">
        <f>MAX(DATE(Table1[Year],1,1),DATE(Table1[Year],1,1)-WEEKDAY(DATE(Table1[Year],1,1),2)+(Table1[WeekNum]-1)*7+1)</f>
        <v>44676</v>
      </c>
      <c r="E892" s="40">
        <f>MIN(DATE(Table1[Year]+1,1,0),DATE(Table1[Year],1,1)-WEEKDAY(DATE(Table1[Year],1,1),2)+Table1[WeekNum]*7)</f>
        <v>44682</v>
      </c>
      <c r="F892" s="15">
        <v>2022</v>
      </c>
      <c r="G892" s="15">
        <f t="shared" si="26"/>
        <v>4</v>
      </c>
      <c r="H892" s="15">
        <v>18</v>
      </c>
      <c r="I892" s="195" t="str">
        <f>"W" &amp;Table1[[#This Row],[WeekNum]]</f>
        <v>W18</v>
      </c>
      <c r="J892" s="195" t="str">
        <f t="shared" si="27"/>
        <v>22-W18</v>
      </c>
      <c r="K892" s="11" t="s">
        <v>535</v>
      </c>
      <c r="L892" s="11"/>
      <c r="M892" s="11" t="s">
        <v>72</v>
      </c>
      <c r="N892" s="11" t="s">
        <v>428</v>
      </c>
      <c r="O892" s="266" t="s">
        <v>372</v>
      </c>
      <c r="P892" s="11" t="s">
        <v>373</v>
      </c>
      <c r="Q892" s="11" t="s">
        <v>419</v>
      </c>
      <c r="R892" s="11">
        <v>1000</v>
      </c>
      <c r="S892" s="11">
        <v>1029</v>
      </c>
      <c r="T892" s="11">
        <f>ABS(Table1[[#This Row],[Prod]]-Table1[[#This Row],[Planned]])</f>
        <v>29</v>
      </c>
      <c r="U892" s="213">
        <f>IF(ABS(Table1[[#This Row],[Prod]]-Table1[[#This Row],[Planned]])&gt;Table1[[#This Row],[Planned]],0,IF(Table1[[#This Row],[Planned]]=0,0,1-ABS(Table1[[#This Row],[Prod]]-Table1[[#This Row],[Planned]])/Table1[[#This Row],[Planned]]))</f>
        <v>0.97099999999999997</v>
      </c>
      <c r="V892" s="11"/>
      <c r="W892" s="11"/>
      <c r="X892" s="27">
        <v>1000</v>
      </c>
      <c r="Y892" s="11">
        <f>Table1[[#This Row],[Prod]]</f>
        <v>1029</v>
      </c>
      <c r="Z892" s="11">
        <f>ABS(Table1[[#This Row],[Prod2]]-Table1[[#This Row],[Plan Revised]])</f>
        <v>29</v>
      </c>
      <c r="AA892" s="213">
        <f>IF(ABS(Table1[[#This Row],[Prod2]]-Table1[[#This Row],[Plan Revised]])&gt;Table1[[#This Row],[Plan Revised]],0,IF(Table1[[#This Row],[Plan Revised]]=0,0,1-ABS(Table1[[#This Row],[Prod2]]-Table1[[#This Row],[Plan Revised]])/Table1[[#This Row],[Plan Revised]]))</f>
        <v>0.97099999999999997</v>
      </c>
      <c r="AB892" s="11"/>
      <c r="AC892" s="30"/>
      <c r="AD892"/>
      <c r="AF892"/>
    </row>
    <row r="893" spans="1:32">
      <c r="A893" s="15" t="str">
        <f>IF(Table1[Week]=WeekSel,"Yes","No")</f>
        <v>No</v>
      </c>
      <c r="B893" s="15" t="str">
        <f>IF((Table1[StartDate]&gt;=Date.GraphMin)*(Table1[StartDate]&lt;=Date.GraphMax)=1,"Yes","No")</f>
        <v>Yes</v>
      </c>
      <c r="C893" s="15" t="str">
        <f>IF(OR(Table1[[#This Row],[Site]]="FOOD MILLING",Table1[[#This Row],[Site]]="GODACO"), "No", "Yes")</f>
        <v>Yes</v>
      </c>
      <c r="D893" s="40">
        <f>MAX(DATE(Table1[Year],1,1),DATE(Table1[Year],1,1)-WEEKDAY(DATE(Table1[Year],1,1),2)+(Table1[WeekNum]-1)*7+1)</f>
        <v>44676</v>
      </c>
      <c r="E893" s="40">
        <f>MIN(DATE(Table1[Year]+1,1,0),DATE(Table1[Year],1,1)-WEEKDAY(DATE(Table1[Year],1,1),2)+Table1[WeekNum]*7)</f>
        <v>44682</v>
      </c>
      <c r="F893" s="15">
        <v>2022</v>
      </c>
      <c r="G893" s="15">
        <f t="shared" si="26"/>
        <v>4</v>
      </c>
      <c r="H893" s="15">
        <v>18</v>
      </c>
      <c r="I893" s="195" t="str">
        <f>"W" &amp;Table1[[#This Row],[WeekNum]]</f>
        <v>W18</v>
      </c>
      <c r="J893" s="195" t="str">
        <f t="shared" si="27"/>
        <v>22-W18</v>
      </c>
      <c r="K893" s="11" t="s">
        <v>539</v>
      </c>
      <c r="L893" s="11"/>
      <c r="M893" s="11" t="s">
        <v>72</v>
      </c>
      <c r="N893" s="11" t="s">
        <v>428</v>
      </c>
      <c r="O893" s="266" t="s">
        <v>374</v>
      </c>
      <c r="P893" s="11" t="s">
        <v>375</v>
      </c>
      <c r="Q893" s="11" t="s">
        <v>421</v>
      </c>
      <c r="R893" s="11"/>
      <c r="S893" s="11">
        <v>0</v>
      </c>
      <c r="T893" s="11">
        <f>ABS(Table1[[#This Row],[Prod]]-Table1[[#This Row],[Planned]])</f>
        <v>0</v>
      </c>
      <c r="U893" s="213">
        <f>IF(ABS(Table1[[#This Row],[Prod]]-Table1[[#This Row],[Planned]])&gt;Table1[[#This Row],[Planned]],0,IF(Table1[[#This Row],[Planned]]=0,0,1-ABS(Table1[[#This Row],[Prod]]-Table1[[#This Row],[Planned]])/Table1[[#This Row],[Planned]]))</f>
        <v>0</v>
      </c>
      <c r="V893" s="11"/>
      <c r="W893" s="11"/>
      <c r="X893" s="27"/>
      <c r="Y893" s="11">
        <f>Table1[[#This Row],[Prod]]</f>
        <v>0</v>
      </c>
      <c r="Z893" s="11">
        <f>ABS(Table1[[#This Row],[Prod2]]-Table1[[#This Row],[Plan Revised]])</f>
        <v>0</v>
      </c>
      <c r="AA893" s="213">
        <f>IF(ABS(Table1[[#This Row],[Prod2]]-Table1[[#This Row],[Plan Revised]])&gt;Table1[[#This Row],[Plan Revised]],0,IF(Table1[[#This Row],[Plan Revised]]=0,0,1-ABS(Table1[[#This Row],[Prod2]]-Table1[[#This Row],[Plan Revised]])/Table1[[#This Row],[Plan Revised]]))</f>
        <v>0</v>
      </c>
      <c r="AB893" s="11"/>
      <c r="AC893" s="30"/>
      <c r="AD893"/>
      <c r="AF893"/>
    </row>
    <row r="894" spans="1:32">
      <c r="A894" s="15" t="str">
        <f>IF(Table1[Week]=WeekSel,"Yes","No")</f>
        <v>No</v>
      </c>
      <c r="B894" s="15" t="str">
        <f>IF((Table1[StartDate]&gt;=Date.GraphMin)*(Table1[StartDate]&lt;=Date.GraphMax)=1,"Yes","No")</f>
        <v>Yes</v>
      </c>
      <c r="C894" s="15" t="str">
        <f>IF(OR(Table1[[#This Row],[Site]]="FOOD MILLING",Table1[[#This Row],[Site]]="GODACO"), "No", "Yes")</f>
        <v>Yes</v>
      </c>
      <c r="D894" s="40">
        <f>MAX(DATE(Table1[Year],1,1),DATE(Table1[Year],1,1)-WEEKDAY(DATE(Table1[Year],1,1),2)+(Table1[WeekNum]-1)*7+1)</f>
        <v>44676</v>
      </c>
      <c r="E894" s="40">
        <f>MIN(DATE(Table1[Year]+1,1,0),DATE(Table1[Year],1,1)-WEEKDAY(DATE(Table1[Year],1,1),2)+Table1[WeekNum]*7)</f>
        <v>44682</v>
      </c>
      <c r="F894" s="15">
        <v>2022</v>
      </c>
      <c r="G894" s="15">
        <f t="shared" si="26"/>
        <v>4</v>
      </c>
      <c r="H894" s="15">
        <v>18</v>
      </c>
      <c r="I894" s="195" t="str">
        <f>"W" &amp;Table1[[#This Row],[WeekNum]]</f>
        <v>W18</v>
      </c>
      <c r="J894" s="195" t="str">
        <f t="shared" si="27"/>
        <v>22-W18</v>
      </c>
      <c r="K894" s="11" t="s">
        <v>79</v>
      </c>
      <c r="L894" s="11"/>
      <c r="M894" s="11" t="s">
        <v>77</v>
      </c>
      <c r="N894" s="11" t="s">
        <v>428</v>
      </c>
      <c r="O894" s="266" t="s">
        <v>372</v>
      </c>
      <c r="P894" s="11" t="s">
        <v>410</v>
      </c>
      <c r="Q894" s="11" t="s">
        <v>419</v>
      </c>
      <c r="R894" s="11"/>
      <c r="S894" s="11">
        <v>0</v>
      </c>
      <c r="T894" s="11">
        <f>ABS(Table1[[#This Row],[Prod]]-Table1[[#This Row],[Planned]])</f>
        <v>0</v>
      </c>
      <c r="U894" s="213">
        <f>IF(ABS(Table1[[#This Row],[Prod]]-Table1[[#This Row],[Planned]])&gt;Table1[[#This Row],[Planned]],0,IF(Table1[[#This Row],[Planned]]=0,0,1-ABS(Table1[[#This Row],[Prod]]-Table1[[#This Row],[Planned]])/Table1[[#This Row],[Planned]]))</f>
        <v>0</v>
      </c>
      <c r="V894" s="11"/>
      <c r="W894" s="11"/>
      <c r="X894" s="27">
        <v>0</v>
      </c>
      <c r="Y894" s="11">
        <f>Table1[[#This Row],[Prod]]</f>
        <v>0</v>
      </c>
      <c r="Z894" s="11">
        <f>ABS(Table1[[#This Row],[Prod2]]-Table1[[#This Row],[Plan Revised]])</f>
        <v>0</v>
      </c>
      <c r="AA894" s="213">
        <f>IF(ABS(Table1[[#This Row],[Prod2]]-Table1[[#This Row],[Plan Revised]])&gt;Table1[[#This Row],[Plan Revised]],0,IF(Table1[[#This Row],[Plan Revised]]=0,0,1-ABS(Table1[[#This Row],[Prod2]]-Table1[[#This Row],[Plan Revised]])/Table1[[#This Row],[Plan Revised]]))</f>
        <v>0</v>
      </c>
      <c r="AB894" s="11"/>
      <c r="AC894" s="30"/>
      <c r="AD894"/>
      <c r="AF894"/>
    </row>
    <row r="895" spans="1:32">
      <c r="A895" s="15" t="str">
        <f>IF(Table1[Week]=WeekSel,"Yes","No")</f>
        <v>No</v>
      </c>
      <c r="B895" s="15" t="str">
        <f>IF((Table1[StartDate]&gt;=Date.GraphMin)*(Table1[StartDate]&lt;=Date.GraphMax)=1,"Yes","No")</f>
        <v>Yes</v>
      </c>
      <c r="C895" s="15" t="str">
        <f>IF(OR(Table1[[#This Row],[Site]]="FOOD MILLING",Table1[[#This Row],[Site]]="GODACO"), "No", "Yes")</f>
        <v>Yes</v>
      </c>
      <c r="D895" s="40">
        <f>MAX(DATE(Table1[Year],1,1),DATE(Table1[Year],1,1)-WEEKDAY(DATE(Table1[Year],1,1),2)+(Table1[WeekNum]-1)*7+1)</f>
        <v>44676</v>
      </c>
      <c r="E895" s="40">
        <f>MIN(DATE(Table1[Year]+1,1,0),DATE(Table1[Year],1,1)-WEEKDAY(DATE(Table1[Year],1,1),2)+Table1[WeekNum]*7)</f>
        <v>44682</v>
      </c>
      <c r="F895" s="15">
        <v>2022</v>
      </c>
      <c r="G895" s="15">
        <f t="shared" si="26"/>
        <v>4</v>
      </c>
      <c r="H895" s="15">
        <v>18</v>
      </c>
      <c r="I895" s="195" t="str">
        <f>"W" &amp;Table1[[#This Row],[WeekNum]]</f>
        <v>W18</v>
      </c>
      <c r="J895" s="195" t="str">
        <f t="shared" si="27"/>
        <v>22-W18</v>
      </c>
      <c r="K895" s="11" t="s">
        <v>80</v>
      </c>
      <c r="L895" s="11"/>
      <c r="M895" s="11" t="s">
        <v>77</v>
      </c>
      <c r="N895" s="11" t="s">
        <v>428</v>
      </c>
      <c r="O895" s="266" t="s">
        <v>372</v>
      </c>
      <c r="P895" s="11" t="s">
        <v>410</v>
      </c>
      <c r="Q895" s="11" t="s">
        <v>419</v>
      </c>
      <c r="R895" s="11"/>
      <c r="S895" s="11">
        <v>0</v>
      </c>
      <c r="T895" s="11">
        <f>ABS(Table1[[#This Row],[Prod]]-Table1[[#This Row],[Planned]])</f>
        <v>0</v>
      </c>
      <c r="U895" s="213">
        <f>IF(ABS(Table1[[#This Row],[Prod]]-Table1[[#This Row],[Planned]])&gt;Table1[[#This Row],[Planned]],0,IF(Table1[[#This Row],[Planned]]=0,0,1-ABS(Table1[[#This Row],[Prod]]-Table1[[#This Row],[Planned]])/Table1[[#This Row],[Planned]]))</f>
        <v>0</v>
      </c>
      <c r="V895" s="11"/>
      <c r="W895" s="11"/>
      <c r="X895" s="27">
        <v>0</v>
      </c>
      <c r="Y895" s="11">
        <f>Table1[[#This Row],[Prod]]</f>
        <v>0</v>
      </c>
      <c r="Z895" s="11">
        <f>ABS(Table1[[#This Row],[Prod2]]-Table1[[#This Row],[Plan Revised]])</f>
        <v>0</v>
      </c>
      <c r="AA895" s="213">
        <f>IF(ABS(Table1[[#This Row],[Prod2]]-Table1[[#This Row],[Plan Revised]])&gt;Table1[[#This Row],[Plan Revised]],0,IF(Table1[[#This Row],[Plan Revised]]=0,0,1-ABS(Table1[[#This Row],[Prod2]]-Table1[[#This Row],[Plan Revised]])/Table1[[#This Row],[Plan Revised]]))</f>
        <v>0</v>
      </c>
      <c r="AB895" s="11"/>
      <c r="AC895" s="30"/>
      <c r="AD895"/>
      <c r="AF895"/>
    </row>
    <row r="896" spans="1:32">
      <c r="A896" s="15" t="str">
        <f>IF(Table1[Week]=WeekSel,"Yes","No")</f>
        <v>No</v>
      </c>
      <c r="B896" s="15" t="str">
        <f>IF((Table1[StartDate]&gt;=Date.GraphMin)*(Table1[StartDate]&lt;=Date.GraphMax)=1,"Yes","No")</f>
        <v>Yes</v>
      </c>
      <c r="C896" s="15" t="str">
        <f>IF(OR(Table1[[#This Row],[Site]]="FOOD MILLING",Table1[[#This Row],[Site]]="GODACO"), "No", "Yes")</f>
        <v>Yes</v>
      </c>
      <c r="D896" s="40">
        <f>MAX(DATE(Table1[Year],1,1),DATE(Table1[Year],1,1)-WEEKDAY(DATE(Table1[Year],1,1),2)+(Table1[WeekNum]-1)*7+1)</f>
        <v>44676</v>
      </c>
      <c r="E896" s="40">
        <f>MIN(DATE(Table1[Year]+1,1,0),DATE(Table1[Year],1,1)-WEEKDAY(DATE(Table1[Year],1,1),2)+Table1[WeekNum]*7)</f>
        <v>44682</v>
      </c>
      <c r="F896" s="15">
        <v>2022</v>
      </c>
      <c r="G896" s="15">
        <f t="shared" si="26"/>
        <v>4</v>
      </c>
      <c r="H896" s="15">
        <v>18</v>
      </c>
      <c r="I896" s="195" t="str">
        <f>"W" &amp;Table1[[#This Row],[WeekNum]]</f>
        <v>W18</v>
      </c>
      <c r="J896" s="195" t="str">
        <f t="shared" si="27"/>
        <v>22-W18</v>
      </c>
      <c r="K896" s="11" t="s">
        <v>83</v>
      </c>
      <c r="L896" s="11"/>
      <c r="M896" s="11" t="s">
        <v>77</v>
      </c>
      <c r="N896" s="11" t="s">
        <v>428</v>
      </c>
      <c r="O896" s="266" t="s">
        <v>372</v>
      </c>
      <c r="P896" s="11" t="s">
        <v>410</v>
      </c>
      <c r="Q896" s="11" t="s">
        <v>419</v>
      </c>
      <c r="R896" s="11"/>
      <c r="S896" s="11">
        <v>0</v>
      </c>
      <c r="T896" s="11">
        <f>ABS(Table1[[#This Row],[Prod]]-Table1[[#This Row],[Planned]])</f>
        <v>0</v>
      </c>
      <c r="U896" s="213">
        <f>IF(ABS(Table1[[#This Row],[Prod]]-Table1[[#This Row],[Planned]])&gt;Table1[[#This Row],[Planned]],0,IF(Table1[[#This Row],[Planned]]=0,0,1-ABS(Table1[[#This Row],[Prod]]-Table1[[#This Row],[Planned]])/Table1[[#This Row],[Planned]]))</f>
        <v>0</v>
      </c>
      <c r="V896" s="11"/>
      <c r="W896" s="11"/>
      <c r="X896" s="27">
        <v>0</v>
      </c>
      <c r="Y896" s="11">
        <f>Table1[[#This Row],[Prod]]</f>
        <v>0</v>
      </c>
      <c r="Z896" s="11">
        <f>ABS(Table1[[#This Row],[Prod2]]-Table1[[#This Row],[Plan Revised]])</f>
        <v>0</v>
      </c>
      <c r="AA896" s="213">
        <f>IF(ABS(Table1[[#This Row],[Prod2]]-Table1[[#This Row],[Plan Revised]])&gt;Table1[[#This Row],[Plan Revised]],0,IF(Table1[[#This Row],[Plan Revised]]=0,0,1-ABS(Table1[[#This Row],[Prod2]]-Table1[[#This Row],[Plan Revised]])/Table1[[#This Row],[Plan Revised]]))</f>
        <v>0</v>
      </c>
      <c r="AB896" s="11"/>
      <c r="AC896" s="30"/>
      <c r="AD896"/>
      <c r="AF896"/>
    </row>
    <row r="897" spans="1:32">
      <c r="A897" s="15" t="str">
        <f>IF(Table1[Week]=WeekSel,"Yes","No")</f>
        <v>No</v>
      </c>
      <c r="B897" s="15" t="str">
        <f>IF((Table1[StartDate]&gt;=Date.GraphMin)*(Table1[StartDate]&lt;=Date.GraphMax)=1,"Yes","No")</f>
        <v>Yes</v>
      </c>
      <c r="C897" s="15" t="str">
        <f>IF(OR(Table1[[#This Row],[Site]]="FOOD MILLING",Table1[[#This Row],[Site]]="GODACO"), "No", "Yes")</f>
        <v>Yes</v>
      </c>
      <c r="D897" s="40">
        <f>MAX(DATE(Table1[Year],1,1),DATE(Table1[Year],1,1)-WEEKDAY(DATE(Table1[Year],1,1),2)+(Table1[WeekNum]-1)*7+1)</f>
        <v>44676</v>
      </c>
      <c r="E897" s="40">
        <f>MIN(DATE(Table1[Year]+1,1,0),DATE(Table1[Year],1,1)-WEEKDAY(DATE(Table1[Year],1,1),2)+Table1[WeekNum]*7)</f>
        <v>44682</v>
      </c>
      <c r="F897" s="15">
        <v>2022</v>
      </c>
      <c r="G897" s="15">
        <f t="shared" si="26"/>
        <v>4</v>
      </c>
      <c r="H897" s="15">
        <v>18</v>
      </c>
      <c r="I897" s="195" t="str">
        <f>"W" &amp;Table1[[#This Row],[WeekNum]]</f>
        <v>W18</v>
      </c>
      <c r="J897" s="195" t="str">
        <f t="shared" si="27"/>
        <v>22-W18</v>
      </c>
      <c r="K897" s="11" t="s">
        <v>81</v>
      </c>
      <c r="L897" s="11"/>
      <c r="M897" s="11" t="s">
        <v>77</v>
      </c>
      <c r="N897" s="11" t="s">
        <v>428</v>
      </c>
      <c r="O897" s="266" t="s">
        <v>372</v>
      </c>
      <c r="P897" s="11" t="s">
        <v>410</v>
      </c>
      <c r="Q897" s="11" t="s">
        <v>419</v>
      </c>
      <c r="R897" s="11"/>
      <c r="S897" s="11">
        <v>0</v>
      </c>
      <c r="T897" s="11">
        <f>ABS(Table1[[#This Row],[Prod]]-Table1[[#This Row],[Planned]])</f>
        <v>0</v>
      </c>
      <c r="U897" s="213">
        <f>IF(ABS(Table1[[#This Row],[Prod]]-Table1[[#This Row],[Planned]])&gt;Table1[[#This Row],[Planned]],0,IF(Table1[[#This Row],[Planned]]=0,0,1-ABS(Table1[[#This Row],[Prod]]-Table1[[#This Row],[Planned]])/Table1[[#This Row],[Planned]]))</f>
        <v>0</v>
      </c>
      <c r="V897" s="11"/>
      <c r="W897" s="11"/>
      <c r="X897" s="27">
        <v>0</v>
      </c>
      <c r="Y897" s="11">
        <f>Table1[[#This Row],[Prod]]</f>
        <v>0</v>
      </c>
      <c r="Z897" s="11">
        <f>ABS(Table1[[#This Row],[Prod2]]-Table1[[#This Row],[Plan Revised]])</f>
        <v>0</v>
      </c>
      <c r="AA897" s="213">
        <f>IF(ABS(Table1[[#This Row],[Prod2]]-Table1[[#This Row],[Plan Revised]])&gt;Table1[[#This Row],[Plan Revised]],0,IF(Table1[[#This Row],[Plan Revised]]=0,0,1-ABS(Table1[[#This Row],[Prod2]]-Table1[[#This Row],[Plan Revised]])/Table1[[#This Row],[Plan Revised]]))</f>
        <v>0</v>
      </c>
      <c r="AB897" s="11"/>
      <c r="AC897" s="30"/>
      <c r="AD897"/>
      <c r="AF897"/>
    </row>
    <row r="898" spans="1:32">
      <c r="A898" s="15" t="str">
        <f>IF(Table1[Week]=WeekSel,"Yes","No")</f>
        <v>No</v>
      </c>
      <c r="B898" s="15" t="str">
        <f>IF((Table1[StartDate]&gt;=Date.GraphMin)*(Table1[StartDate]&lt;=Date.GraphMax)=1,"Yes","No")</f>
        <v>Yes</v>
      </c>
      <c r="C898" s="15" t="str">
        <f>IF(OR(Table1[[#This Row],[Site]]="FOOD MILLING",Table1[[#This Row],[Site]]="GODACO"), "No", "Yes")</f>
        <v>Yes</v>
      </c>
      <c r="D898" s="40">
        <f>MAX(DATE(Table1[Year],1,1),DATE(Table1[Year],1,1)-WEEKDAY(DATE(Table1[Year],1,1),2)+(Table1[WeekNum]-1)*7+1)</f>
        <v>44676</v>
      </c>
      <c r="E898" s="40">
        <f>MIN(DATE(Table1[Year]+1,1,0),DATE(Table1[Year],1,1)-WEEKDAY(DATE(Table1[Year],1,1),2)+Table1[WeekNum]*7)</f>
        <v>44682</v>
      </c>
      <c r="F898" s="15">
        <v>2022</v>
      </c>
      <c r="G898" s="15">
        <f t="shared" ref="G898:G961" si="28">MONTH(DATE(F898,1,H898*7-2)-WEEKDAY(DATE(H898,1,2)))</f>
        <v>4</v>
      </c>
      <c r="H898" s="15">
        <v>18</v>
      </c>
      <c r="I898" s="195" t="str">
        <f>"W" &amp;Table1[[#This Row],[WeekNum]]</f>
        <v>W18</v>
      </c>
      <c r="J898" s="195" t="str">
        <f t="shared" ref="J898:J961" si="29">RIGHT(F898,2)&amp;"-"&amp;TEXT(H898,"W00")</f>
        <v>22-W18</v>
      </c>
      <c r="K898" s="11" t="s">
        <v>645</v>
      </c>
      <c r="L898" s="11"/>
      <c r="M898" s="11" t="s">
        <v>72</v>
      </c>
      <c r="N898" s="11" t="s">
        <v>428</v>
      </c>
      <c r="O898" s="266" t="s">
        <v>374</v>
      </c>
      <c r="P898" s="11" t="s">
        <v>377</v>
      </c>
      <c r="Q898" s="11" t="s">
        <v>421</v>
      </c>
      <c r="R898" s="11">
        <v>500</v>
      </c>
      <c r="S898" s="11">
        <v>490</v>
      </c>
      <c r="T898" s="11">
        <f>ABS(Table1[[#This Row],[Prod]]-Table1[[#This Row],[Planned]])</f>
        <v>10</v>
      </c>
      <c r="U898" s="213">
        <f>IF(ABS(Table1[[#This Row],[Prod]]-Table1[[#This Row],[Planned]])&gt;Table1[[#This Row],[Planned]],0,IF(Table1[[#This Row],[Planned]]=0,0,1-ABS(Table1[[#This Row],[Prod]]-Table1[[#This Row],[Planned]])/Table1[[#This Row],[Planned]]))</f>
        <v>0.98</v>
      </c>
      <c r="V898" s="11"/>
      <c r="W898" s="11"/>
      <c r="X898" s="27">
        <v>500</v>
      </c>
      <c r="Y898" s="11">
        <f>Table1[[#This Row],[Prod]]</f>
        <v>490</v>
      </c>
      <c r="Z898" s="11">
        <f>ABS(Table1[[#This Row],[Prod2]]-Table1[[#This Row],[Plan Revised]])</f>
        <v>10</v>
      </c>
      <c r="AA898" s="213">
        <f>IF(ABS(Table1[[#This Row],[Prod2]]-Table1[[#This Row],[Plan Revised]])&gt;Table1[[#This Row],[Plan Revised]],0,IF(Table1[[#This Row],[Plan Revised]]=0,0,1-ABS(Table1[[#This Row],[Prod2]]-Table1[[#This Row],[Plan Revised]])/Table1[[#This Row],[Plan Revised]]))</f>
        <v>0.98</v>
      </c>
      <c r="AB898" s="11"/>
      <c r="AC898" s="30"/>
      <c r="AD898"/>
      <c r="AF898"/>
    </row>
    <row r="899" spans="1:32">
      <c r="A899" s="15" t="str">
        <f>IF(Table1[Week]=WeekSel,"Yes","No")</f>
        <v>No</v>
      </c>
      <c r="B899" s="15" t="str">
        <f>IF((Table1[StartDate]&gt;=Date.GraphMin)*(Table1[StartDate]&lt;=Date.GraphMax)=1,"Yes","No")</f>
        <v>Yes</v>
      </c>
      <c r="C899" s="15" t="str">
        <f>IF(OR(Table1[[#This Row],[Site]]="FOOD MILLING",Table1[[#This Row],[Site]]="GODACO"), "No", "Yes")</f>
        <v>Yes</v>
      </c>
      <c r="D899" s="40">
        <f>MAX(DATE(Table1[Year],1,1),DATE(Table1[Year],1,1)-WEEKDAY(DATE(Table1[Year],1,1),2)+(Table1[WeekNum]-1)*7+1)</f>
        <v>44676</v>
      </c>
      <c r="E899" s="40">
        <f>MIN(DATE(Table1[Year]+1,1,0),DATE(Table1[Year],1,1)-WEEKDAY(DATE(Table1[Year],1,1),2)+Table1[WeekNum]*7)</f>
        <v>44682</v>
      </c>
      <c r="F899" s="15">
        <v>2022</v>
      </c>
      <c r="G899" s="15">
        <f t="shared" si="28"/>
        <v>4</v>
      </c>
      <c r="H899" s="15">
        <v>18</v>
      </c>
      <c r="I899" s="195" t="str">
        <f>"W" &amp;Table1[[#This Row],[WeekNum]]</f>
        <v>W18</v>
      </c>
      <c r="J899" s="195" t="str">
        <f t="shared" si="29"/>
        <v>22-W18</v>
      </c>
      <c r="K899" s="11" t="s">
        <v>646</v>
      </c>
      <c r="L899" s="11"/>
      <c r="M899" s="11" t="s">
        <v>72</v>
      </c>
      <c r="N899" s="11" t="s">
        <v>428</v>
      </c>
      <c r="O899" s="266" t="s">
        <v>374</v>
      </c>
      <c r="P899" s="11" t="s">
        <v>377</v>
      </c>
      <c r="Q899" s="11" t="s">
        <v>421</v>
      </c>
      <c r="R899" s="11">
        <v>500</v>
      </c>
      <c r="S899" s="11">
        <v>518</v>
      </c>
      <c r="T899" s="11">
        <f>ABS(Table1[[#This Row],[Prod]]-Table1[[#This Row],[Planned]])</f>
        <v>18</v>
      </c>
      <c r="U899" s="213">
        <f>IF(ABS(Table1[[#This Row],[Prod]]-Table1[[#This Row],[Planned]])&gt;Table1[[#This Row],[Planned]],0,IF(Table1[[#This Row],[Planned]]=0,0,1-ABS(Table1[[#This Row],[Prod]]-Table1[[#This Row],[Planned]])/Table1[[#This Row],[Planned]]))</f>
        <v>0.96399999999999997</v>
      </c>
      <c r="V899" s="11"/>
      <c r="W899" s="11"/>
      <c r="X899" s="27">
        <v>500</v>
      </c>
      <c r="Y899" s="11">
        <f>Table1[[#This Row],[Prod]]</f>
        <v>518</v>
      </c>
      <c r="Z899" s="11">
        <f>ABS(Table1[[#This Row],[Prod2]]-Table1[[#This Row],[Plan Revised]])</f>
        <v>18</v>
      </c>
      <c r="AA899" s="213">
        <f>IF(ABS(Table1[[#This Row],[Prod2]]-Table1[[#This Row],[Plan Revised]])&gt;Table1[[#This Row],[Plan Revised]],0,IF(Table1[[#This Row],[Plan Revised]]=0,0,1-ABS(Table1[[#This Row],[Prod2]]-Table1[[#This Row],[Plan Revised]])/Table1[[#This Row],[Plan Revised]]))</f>
        <v>0.96399999999999997</v>
      </c>
      <c r="AB899" s="11"/>
      <c r="AC899" s="30"/>
      <c r="AD899"/>
      <c r="AF899"/>
    </row>
    <row r="900" spans="1:32">
      <c r="A900" s="15" t="str">
        <f>IF(Table1[Week]=WeekSel,"Yes","No")</f>
        <v>No</v>
      </c>
      <c r="B900" s="15" t="str">
        <f>IF((Table1[StartDate]&gt;=Date.GraphMin)*(Table1[StartDate]&lt;=Date.GraphMax)=1,"Yes","No")</f>
        <v>Yes</v>
      </c>
      <c r="C900" s="15" t="str">
        <f>IF(OR(Table1[[#This Row],[Site]]="FOOD MILLING",Table1[[#This Row],[Site]]="GODACO"), "No", "Yes")</f>
        <v>Yes</v>
      </c>
      <c r="D900" s="40">
        <f>MAX(DATE(Table1[Year],1,1),DATE(Table1[Year],1,1)-WEEKDAY(DATE(Table1[Year],1,1),2)+(Table1[WeekNum]-1)*7+1)</f>
        <v>44676</v>
      </c>
      <c r="E900" s="40">
        <f>MIN(DATE(Table1[Year]+1,1,0),DATE(Table1[Year],1,1)-WEEKDAY(DATE(Table1[Year],1,1),2)+Table1[WeekNum]*7)</f>
        <v>44682</v>
      </c>
      <c r="F900" s="15">
        <v>2022</v>
      </c>
      <c r="G900" s="15">
        <f t="shared" si="28"/>
        <v>4</v>
      </c>
      <c r="H900" s="15">
        <v>18</v>
      </c>
      <c r="I900" s="195" t="str">
        <f>"W" &amp;Table1[[#This Row],[WeekNum]]</f>
        <v>W18</v>
      </c>
      <c r="J900" s="195" t="str">
        <f t="shared" si="29"/>
        <v>22-W18</v>
      </c>
      <c r="K900" s="11" t="s">
        <v>648</v>
      </c>
      <c r="L900" s="11"/>
      <c r="M900" s="11" t="s">
        <v>72</v>
      </c>
      <c r="N900" s="11" t="s">
        <v>428</v>
      </c>
      <c r="O900" s="266" t="s">
        <v>372</v>
      </c>
      <c r="P900" s="11" t="s">
        <v>373</v>
      </c>
      <c r="Q900" s="11" t="s">
        <v>419</v>
      </c>
      <c r="R900" s="11"/>
      <c r="S900" s="11">
        <v>0</v>
      </c>
      <c r="T900" s="11">
        <f>ABS(Table1[[#This Row],[Prod]]-Table1[[#This Row],[Planned]])</f>
        <v>0</v>
      </c>
      <c r="U900" s="213">
        <f>IF(ABS(Table1[[#This Row],[Prod]]-Table1[[#This Row],[Planned]])&gt;Table1[[#This Row],[Planned]],0,IF(Table1[[#This Row],[Planned]]=0,0,1-ABS(Table1[[#This Row],[Prod]]-Table1[[#This Row],[Planned]])/Table1[[#This Row],[Planned]]))</f>
        <v>0</v>
      </c>
      <c r="V900" s="11"/>
      <c r="W900" s="11"/>
      <c r="X900" s="27">
        <v>0</v>
      </c>
      <c r="Y900" s="11">
        <f>Table1[[#This Row],[Prod]]</f>
        <v>0</v>
      </c>
      <c r="Z900" s="11">
        <f>ABS(Table1[[#This Row],[Prod2]]-Table1[[#This Row],[Plan Revised]])</f>
        <v>0</v>
      </c>
      <c r="AA900" s="213">
        <f>IF(ABS(Table1[[#This Row],[Prod2]]-Table1[[#This Row],[Plan Revised]])&gt;Table1[[#This Row],[Plan Revised]],0,IF(Table1[[#This Row],[Plan Revised]]=0,0,1-ABS(Table1[[#This Row],[Prod2]]-Table1[[#This Row],[Plan Revised]])/Table1[[#This Row],[Plan Revised]]))</f>
        <v>0</v>
      </c>
      <c r="AB900" s="11"/>
      <c r="AC900" s="30"/>
      <c r="AD900"/>
      <c r="AF900"/>
    </row>
    <row r="901" spans="1:32">
      <c r="A901" s="15" t="str">
        <f>IF(Table1[Week]=WeekSel,"Yes","No")</f>
        <v>No</v>
      </c>
      <c r="B901" s="15" t="str">
        <f>IF((Table1[StartDate]&gt;=Date.GraphMin)*(Table1[StartDate]&lt;=Date.GraphMax)=1,"Yes","No")</f>
        <v>Yes</v>
      </c>
      <c r="C901" s="15" t="str">
        <f>IF(OR(Table1[[#This Row],[Site]]="FOOD MILLING",Table1[[#This Row],[Site]]="GODACO"), "No", "Yes")</f>
        <v>Yes</v>
      </c>
      <c r="D901" s="40">
        <f>MAX(DATE(Table1[Year],1,1),DATE(Table1[Year],1,1)-WEEKDAY(DATE(Table1[Year],1,1),2)+(Table1[WeekNum]-1)*7+1)</f>
        <v>44676</v>
      </c>
      <c r="E901" s="40">
        <f>MIN(DATE(Table1[Year]+1,1,0),DATE(Table1[Year],1,1)-WEEKDAY(DATE(Table1[Year],1,1),2)+Table1[WeekNum]*7)</f>
        <v>44682</v>
      </c>
      <c r="F901" s="15">
        <v>2022</v>
      </c>
      <c r="G901" s="15">
        <f t="shared" si="28"/>
        <v>4</v>
      </c>
      <c r="H901" s="15">
        <v>18</v>
      </c>
      <c r="I901" s="195" t="str">
        <f>"W" &amp;Table1[[#This Row],[WeekNum]]</f>
        <v>W18</v>
      </c>
      <c r="J901" s="195" t="str">
        <f t="shared" si="29"/>
        <v>22-W18</v>
      </c>
      <c r="K901" s="11" t="s">
        <v>649</v>
      </c>
      <c r="L901" s="11"/>
      <c r="M901" s="11" t="s">
        <v>72</v>
      </c>
      <c r="N901" s="11" t="s">
        <v>428</v>
      </c>
      <c r="O901" s="266" t="s">
        <v>372</v>
      </c>
      <c r="P901" s="11" t="s">
        <v>373</v>
      </c>
      <c r="Q901" s="11" t="s">
        <v>419</v>
      </c>
      <c r="R901" s="11">
        <v>13000</v>
      </c>
      <c r="S901" s="11">
        <v>12698</v>
      </c>
      <c r="T901" s="11">
        <f>ABS(Table1[[#This Row],[Prod]]-Table1[[#This Row],[Planned]])</f>
        <v>302</v>
      </c>
      <c r="U901" s="213">
        <f>IF(ABS(Table1[[#This Row],[Prod]]-Table1[[#This Row],[Planned]])&gt;Table1[[#This Row],[Planned]],0,IF(Table1[[#This Row],[Planned]]=0,0,1-ABS(Table1[[#This Row],[Prod]]-Table1[[#This Row],[Planned]])/Table1[[#This Row],[Planned]]))</f>
        <v>0.97676923076923072</v>
      </c>
      <c r="V901" s="11"/>
      <c r="W901" s="11"/>
      <c r="X901" s="27">
        <v>13000</v>
      </c>
      <c r="Y901" s="11">
        <f>Table1[[#This Row],[Prod]]</f>
        <v>12698</v>
      </c>
      <c r="Z901" s="11">
        <f>ABS(Table1[[#This Row],[Prod2]]-Table1[[#This Row],[Plan Revised]])</f>
        <v>302</v>
      </c>
      <c r="AA901" s="213">
        <f>IF(ABS(Table1[[#This Row],[Prod2]]-Table1[[#This Row],[Plan Revised]])&gt;Table1[[#This Row],[Plan Revised]],0,IF(Table1[[#This Row],[Plan Revised]]=0,0,1-ABS(Table1[[#This Row],[Prod2]]-Table1[[#This Row],[Plan Revised]])/Table1[[#This Row],[Plan Revised]]))</f>
        <v>0.97676923076923072</v>
      </c>
      <c r="AB901" s="11"/>
      <c r="AC901" s="30"/>
      <c r="AD901"/>
      <c r="AF901"/>
    </row>
    <row r="902" spans="1:32">
      <c r="A902" s="15" t="str">
        <f>IF(Table1[Week]=WeekSel,"Yes","No")</f>
        <v>No</v>
      </c>
      <c r="B902" s="15" t="str">
        <f>IF((Table1[StartDate]&gt;=Date.GraphMin)*(Table1[StartDate]&lt;=Date.GraphMax)=1,"Yes","No")</f>
        <v>Yes</v>
      </c>
      <c r="C902" s="15" t="str">
        <f>IF(OR(Table1[[#This Row],[Site]]="FOOD MILLING",Table1[[#This Row],[Site]]="GODACO"), "No", "Yes")</f>
        <v>Yes</v>
      </c>
      <c r="D902" s="40">
        <f>MAX(DATE(Table1[Year],1,1),DATE(Table1[Year],1,1)-WEEKDAY(DATE(Table1[Year],1,1),2)+(Table1[WeekNum]-1)*7+1)</f>
        <v>44676</v>
      </c>
      <c r="E902" s="40">
        <f>MIN(DATE(Table1[Year]+1,1,0),DATE(Table1[Year],1,1)-WEEKDAY(DATE(Table1[Year],1,1),2)+Table1[WeekNum]*7)</f>
        <v>44682</v>
      </c>
      <c r="F902" s="15">
        <v>2022</v>
      </c>
      <c r="G902" s="15">
        <f t="shared" si="28"/>
        <v>4</v>
      </c>
      <c r="H902" s="15">
        <v>18</v>
      </c>
      <c r="I902" s="195" t="str">
        <f>"W" &amp;Table1[[#This Row],[WeekNum]]</f>
        <v>W18</v>
      </c>
      <c r="J902" s="195" t="str">
        <f t="shared" si="29"/>
        <v>22-W18</v>
      </c>
      <c r="K902" s="11" t="s">
        <v>650</v>
      </c>
      <c r="L902" s="11"/>
      <c r="M902" s="11" t="s">
        <v>72</v>
      </c>
      <c r="N902" s="11" t="s">
        <v>428</v>
      </c>
      <c r="O902" s="266" t="s">
        <v>372</v>
      </c>
      <c r="P902" s="11" t="s">
        <v>373</v>
      </c>
      <c r="Q902" s="11" t="s">
        <v>419</v>
      </c>
      <c r="R902" s="11">
        <v>6000</v>
      </c>
      <c r="S902" s="11">
        <v>7684</v>
      </c>
      <c r="T902" s="11">
        <f>ABS(Table1[[#This Row],[Prod]]-Table1[[#This Row],[Planned]])</f>
        <v>1684</v>
      </c>
      <c r="U902" s="213">
        <f>IF(ABS(Table1[[#This Row],[Prod]]-Table1[[#This Row],[Planned]])&gt;Table1[[#This Row],[Planned]],0,IF(Table1[[#This Row],[Planned]]=0,0,1-ABS(Table1[[#This Row],[Prod]]-Table1[[#This Row],[Planned]])/Table1[[#This Row],[Planned]]))</f>
        <v>0.71933333333333338</v>
      </c>
      <c r="V902" s="11"/>
      <c r="W902" s="11"/>
      <c r="X902" s="27">
        <v>6000</v>
      </c>
      <c r="Y902" s="11">
        <f>Table1[[#This Row],[Prod]]</f>
        <v>7684</v>
      </c>
      <c r="Z902" s="11">
        <f>ABS(Table1[[#This Row],[Prod2]]-Table1[[#This Row],[Plan Revised]])</f>
        <v>1684</v>
      </c>
      <c r="AA902" s="213">
        <f>IF(ABS(Table1[[#This Row],[Prod2]]-Table1[[#This Row],[Plan Revised]])&gt;Table1[[#This Row],[Plan Revised]],0,IF(Table1[[#This Row],[Plan Revised]]=0,0,1-ABS(Table1[[#This Row],[Prod2]]-Table1[[#This Row],[Plan Revised]])/Table1[[#This Row],[Plan Revised]]))</f>
        <v>0.71933333333333338</v>
      </c>
      <c r="AB902" s="11"/>
      <c r="AC902" s="30"/>
      <c r="AD902"/>
      <c r="AF902"/>
    </row>
    <row r="903" spans="1:32">
      <c r="A903" s="15" t="str">
        <f>IF(Table1[Week]=WeekSel,"Yes","No")</f>
        <v>No</v>
      </c>
      <c r="B903" s="15" t="str">
        <f>IF((Table1[StartDate]&gt;=Date.GraphMin)*(Table1[StartDate]&lt;=Date.GraphMax)=1,"Yes","No")</f>
        <v>Yes</v>
      </c>
      <c r="C903" s="15" t="str">
        <f>IF(OR(Table1[[#This Row],[Site]]="FOOD MILLING",Table1[[#This Row],[Site]]="GODACO"), "No", "Yes")</f>
        <v>Yes</v>
      </c>
      <c r="D903" s="40">
        <f>MAX(DATE(Table1[Year],1,1),DATE(Table1[Year],1,1)-WEEKDAY(DATE(Table1[Year],1,1),2)+(Table1[WeekNum]-1)*7+1)</f>
        <v>44676</v>
      </c>
      <c r="E903" s="40">
        <f>MIN(DATE(Table1[Year]+1,1,0),DATE(Table1[Year],1,1)-WEEKDAY(DATE(Table1[Year],1,1),2)+Table1[WeekNum]*7)</f>
        <v>44682</v>
      </c>
      <c r="F903" s="15">
        <v>2022</v>
      </c>
      <c r="G903" s="15">
        <f t="shared" si="28"/>
        <v>4</v>
      </c>
      <c r="H903" s="15">
        <v>18</v>
      </c>
      <c r="I903" s="195" t="str">
        <f>"W" &amp;Table1[[#This Row],[WeekNum]]</f>
        <v>W18</v>
      </c>
      <c r="J903" s="195" t="str">
        <f t="shared" si="29"/>
        <v>22-W18</v>
      </c>
      <c r="K903" s="11" t="s">
        <v>651</v>
      </c>
      <c r="L903" s="11"/>
      <c r="M903" s="11" t="s">
        <v>72</v>
      </c>
      <c r="N903" s="11" t="s">
        <v>428</v>
      </c>
      <c r="O903" s="266" t="s">
        <v>372</v>
      </c>
      <c r="P903" s="11" t="s">
        <v>373</v>
      </c>
      <c r="Q903" s="11" t="s">
        <v>419</v>
      </c>
      <c r="R903" s="11">
        <v>0</v>
      </c>
      <c r="S903" s="11">
        <v>0</v>
      </c>
      <c r="T903" s="11">
        <f>ABS(Table1[[#This Row],[Prod]]-Table1[[#This Row],[Planned]])</f>
        <v>0</v>
      </c>
      <c r="U903" s="213">
        <f>IF(ABS(Table1[[#This Row],[Prod]]-Table1[[#This Row],[Planned]])&gt;Table1[[#This Row],[Planned]],0,IF(Table1[[#This Row],[Planned]]=0,0,1-ABS(Table1[[#This Row],[Prod]]-Table1[[#This Row],[Planned]])/Table1[[#This Row],[Planned]]))</f>
        <v>0</v>
      </c>
      <c r="V903" s="11"/>
      <c r="W903" s="11"/>
      <c r="X903" s="27">
        <v>0</v>
      </c>
      <c r="Y903" s="11">
        <f>Table1[[#This Row],[Prod]]</f>
        <v>0</v>
      </c>
      <c r="Z903" s="11">
        <f>ABS(Table1[[#This Row],[Prod2]]-Table1[[#This Row],[Plan Revised]])</f>
        <v>0</v>
      </c>
      <c r="AA903" s="213">
        <f>IF(ABS(Table1[[#This Row],[Prod2]]-Table1[[#This Row],[Plan Revised]])&gt;Table1[[#This Row],[Plan Revised]],0,IF(Table1[[#This Row],[Plan Revised]]=0,0,1-ABS(Table1[[#This Row],[Prod2]]-Table1[[#This Row],[Plan Revised]])/Table1[[#This Row],[Plan Revised]]))</f>
        <v>0</v>
      </c>
      <c r="AB903" s="11"/>
      <c r="AC903" s="30"/>
      <c r="AD903"/>
      <c r="AF903"/>
    </row>
    <row r="904" spans="1:32">
      <c r="A904" s="15" t="str">
        <f>IF(Table1[Week]=WeekSel,"Yes","No")</f>
        <v>No</v>
      </c>
      <c r="B904" s="15" t="str">
        <f>IF((Table1[StartDate]&gt;=Date.GraphMin)*(Table1[StartDate]&lt;=Date.GraphMax)=1,"Yes","No")</f>
        <v>Yes</v>
      </c>
      <c r="C904" s="15" t="str">
        <f>IF(OR(Table1[[#This Row],[Site]]="FOOD MILLING",Table1[[#This Row],[Site]]="GODACO"), "No", "Yes")</f>
        <v>Yes</v>
      </c>
      <c r="D904" s="40">
        <f>MAX(DATE(Table1[Year],1,1),DATE(Table1[Year],1,1)-WEEKDAY(DATE(Table1[Year],1,1),2)+(Table1[WeekNum]-1)*7+1)</f>
        <v>44676</v>
      </c>
      <c r="E904" s="40">
        <f>MIN(DATE(Table1[Year]+1,1,0),DATE(Table1[Year],1,1)-WEEKDAY(DATE(Table1[Year],1,1),2)+Table1[WeekNum]*7)</f>
        <v>44682</v>
      </c>
      <c r="F904" s="15">
        <v>2022</v>
      </c>
      <c r="G904" s="15">
        <f t="shared" si="28"/>
        <v>4</v>
      </c>
      <c r="H904" s="15">
        <v>18</v>
      </c>
      <c r="I904" s="195" t="str">
        <f>"W" &amp;Table1[[#This Row],[WeekNum]]</f>
        <v>W18</v>
      </c>
      <c r="J904" s="195" t="str">
        <f t="shared" si="29"/>
        <v>22-W18</v>
      </c>
      <c r="K904" s="11" t="s">
        <v>652</v>
      </c>
      <c r="L904" s="11"/>
      <c r="M904" s="11" t="s">
        <v>72</v>
      </c>
      <c r="N904" s="11" t="s">
        <v>428</v>
      </c>
      <c r="O904" s="266" t="s">
        <v>372</v>
      </c>
      <c r="P904" s="11" t="s">
        <v>373</v>
      </c>
      <c r="Q904" s="11" t="s">
        <v>419</v>
      </c>
      <c r="R904" s="11">
        <v>0</v>
      </c>
      <c r="S904" s="11">
        <v>0</v>
      </c>
      <c r="T904" s="11">
        <f>ABS(Table1[[#This Row],[Prod]]-Table1[[#This Row],[Planned]])</f>
        <v>0</v>
      </c>
      <c r="U904" s="213">
        <f>IF(ABS(Table1[[#This Row],[Prod]]-Table1[[#This Row],[Planned]])&gt;Table1[[#This Row],[Planned]],0,IF(Table1[[#This Row],[Planned]]=0,0,1-ABS(Table1[[#This Row],[Prod]]-Table1[[#This Row],[Planned]])/Table1[[#This Row],[Planned]]))</f>
        <v>0</v>
      </c>
      <c r="V904" s="11"/>
      <c r="W904" s="11"/>
      <c r="X904" s="27">
        <v>0</v>
      </c>
      <c r="Y904" s="11">
        <f>Table1[[#This Row],[Prod]]</f>
        <v>0</v>
      </c>
      <c r="Z904" s="11">
        <f>ABS(Table1[[#This Row],[Prod2]]-Table1[[#This Row],[Plan Revised]])</f>
        <v>0</v>
      </c>
      <c r="AA904" s="213">
        <f>IF(ABS(Table1[[#This Row],[Prod2]]-Table1[[#This Row],[Plan Revised]])&gt;Table1[[#This Row],[Plan Revised]],0,IF(Table1[[#This Row],[Plan Revised]]=0,0,1-ABS(Table1[[#This Row],[Prod2]]-Table1[[#This Row],[Plan Revised]])/Table1[[#This Row],[Plan Revised]]))</f>
        <v>0</v>
      </c>
      <c r="AB904" s="11"/>
      <c r="AC904" s="30"/>
      <c r="AD904"/>
      <c r="AF904"/>
    </row>
    <row r="905" spans="1:32">
      <c r="A905" s="15" t="str">
        <f>IF(Table1[Week]=WeekSel,"Yes","No")</f>
        <v>No</v>
      </c>
      <c r="B905" s="15" t="str">
        <f>IF((Table1[StartDate]&gt;=Date.GraphMin)*(Table1[StartDate]&lt;=Date.GraphMax)=1,"Yes","No")</f>
        <v>Yes</v>
      </c>
      <c r="C905" s="15" t="str">
        <f>IF(OR(Table1[[#This Row],[Site]]="FOOD MILLING",Table1[[#This Row],[Site]]="GODACO"), "No", "Yes")</f>
        <v>Yes</v>
      </c>
      <c r="D905" s="40">
        <f>MAX(DATE(Table1[Year],1,1),DATE(Table1[Year],1,1)-WEEKDAY(DATE(Table1[Year],1,1),2)+(Table1[WeekNum]-1)*7+1)</f>
        <v>44676</v>
      </c>
      <c r="E905" s="40">
        <f>MIN(DATE(Table1[Year]+1,1,0),DATE(Table1[Year],1,1)-WEEKDAY(DATE(Table1[Year],1,1),2)+Table1[WeekNum]*7)</f>
        <v>44682</v>
      </c>
      <c r="F905" s="15">
        <v>2022</v>
      </c>
      <c r="G905" s="15">
        <f t="shared" si="28"/>
        <v>4</v>
      </c>
      <c r="H905" s="15">
        <v>18</v>
      </c>
      <c r="I905" s="195" t="str">
        <f>"W" &amp;Table1[[#This Row],[WeekNum]]</f>
        <v>W18</v>
      </c>
      <c r="J905" s="195" t="str">
        <f t="shared" si="29"/>
        <v>22-W18</v>
      </c>
      <c r="K905" s="11" t="s">
        <v>653</v>
      </c>
      <c r="L905" s="11"/>
      <c r="M905" s="11" t="s">
        <v>72</v>
      </c>
      <c r="N905" s="11" t="s">
        <v>428</v>
      </c>
      <c r="O905" s="266" t="s">
        <v>372</v>
      </c>
      <c r="P905" s="11" t="s">
        <v>373</v>
      </c>
      <c r="Q905" s="11" t="s">
        <v>419</v>
      </c>
      <c r="R905" s="11">
        <v>8000</v>
      </c>
      <c r="S905" s="11">
        <v>7578</v>
      </c>
      <c r="T905" s="11">
        <f>ABS(Table1[[#This Row],[Prod]]-Table1[[#This Row],[Planned]])</f>
        <v>422</v>
      </c>
      <c r="U905" s="213">
        <f>IF(ABS(Table1[[#This Row],[Prod]]-Table1[[#This Row],[Planned]])&gt;Table1[[#This Row],[Planned]],0,IF(Table1[[#This Row],[Planned]]=0,0,1-ABS(Table1[[#This Row],[Prod]]-Table1[[#This Row],[Planned]])/Table1[[#This Row],[Planned]]))</f>
        <v>0.94725000000000004</v>
      </c>
      <c r="V905" s="11"/>
      <c r="W905" s="11"/>
      <c r="X905" s="27">
        <v>8000</v>
      </c>
      <c r="Y905" s="11">
        <f>Table1[[#This Row],[Prod]]</f>
        <v>7578</v>
      </c>
      <c r="Z905" s="11">
        <f>ABS(Table1[[#This Row],[Prod2]]-Table1[[#This Row],[Plan Revised]])</f>
        <v>422</v>
      </c>
      <c r="AA905" s="213">
        <f>IF(ABS(Table1[[#This Row],[Prod2]]-Table1[[#This Row],[Plan Revised]])&gt;Table1[[#This Row],[Plan Revised]],0,IF(Table1[[#This Row],[Plan Revised]]=0,0,1-ABS(Table1[[#This Row],[Prod2]]-Table1[[#This Row],[Plan Revised]])/Table1[[#This Row],[Plan Revised]]))</f>
        <v>0.94725000000000004</v>
      </c>
      <c r="AB905" s="11"/>
      <c r="AC905" s="30"/>
      <c r="AD905"/>
      <c r="AF905"/>
    </row>
    <row r="906" spans="1:32">
      <c r="A906" s="15" t="str">
        <f>IF(Table1[Week]=WeekSel,"Yes","No")</f>
        <v>No</v>
      </c>
      <c r="B906" s="15" t="str">
        <f>IF((Table1[StartDate]&gt;=Date.GraphMin)*(Table1[StartDate]&lt;=Date.GraphMax)=1,"Yes","No")</f>
        <v>Yes</v>
      </c>
      <c r="C906" s="15" t="str">
        <f>IF(OR(Table1[[#This Row],[Site]]="FOOD MILLING",Table1[[#This Row],[Site]]="GODACO"), "No", "Yes")</f>
        <v>Yes</v>
      </c>
      <c r="D906" s="40">
        <f>MAX(DATE(Table1[Year],1,1),DATE(Table1[Year],1,1)-WEEKDAY(DATE(Table1[Year],1,1),2)+(Table1[WeekNum]-1)*7+1)</f>
        <v>44676</v>
      </c>
      <c r="E906" s="40">
        <f>MIN(DATE(Table1[Year]+1,1,0),DATE(Table1[Year],1,1)-WEEKDAY(DATE(Table1[Year],1,1),2)+Table1[WeekNum]*7)</f>
        <v>44682</v>
      </c>
      <c r="F906" s="15">
        <v>2022</v>
      </c>
      <c r="G906" s="15">
        <f t="shared" si="28"/>
        <v>4</v>
      </c>
      <c r="H906" s="15">
        <v>18</v>
      </c>
      <c r="I906" s="195" t="str">
        <f>"W" &amp;Table1[[#This Row],[WeekNum]]</f>
        <v>W18</v>
      </c>
      <c r="J906" s="195" t="str">
        <f t="shared" si="29"/>
        <v>22-W18</v>
      </c>
      <c r="K906" s="11" t="s">
        <v>654</v>
      </c>
      <c r="L906" s="11"/>
      <c r="M906" s="11" t="s">
        <v>72</v>
      </c>
      <c r="N906" s="11" t="s">
        <v>428</v>
      </c>
      <c r="O906" s="266" t="s">
        <v>372</v>
      </c>
      <c r="P906" s="11" t="s">
        <v>373</v>
      </c>
      <c r="Q906" s="11" t="s">
        <v>419</v>
      </c>
      <c r="R906" s="11">
        <v>9000</v>
      </c>
      <c r="S906" s="11">
        <v>9123</v>
      </c>
      <c r="T906" s="11">
        <f>ABS(Table1[[#This Row],[Prod]]-Table1[[#This Row],[Planned]])</f>
        <v>123</v>
      </c>
      <c r="U906" s="213">
        <f>IF(ABS(Table1[[#This Row],[Prod]]-Table1[[#This Row],[Planned]])&gt;Table1[[#This Row],[Planned]],0,IF(Table1[[#This Row],[Planned]]=0,0,1-ABS(Table1[[#This Row],[Prod]]-Table1[[#This Row],[Planned]])/Table1[[#This Row],[Planned]]))</f>
        <v>0.98633333333333328</v>
      </c>
      <c r="V906" s="11"/>
      <c r="W906" s="11"/>
      <c r="X906" s="27">
        <v>9000</v>
      </c>
      <c r="Y906" s="11">
        <f>Table1[[#This Row],[Prod]]</f>
        <v>9123</v>
      </c>
      <c r="Z906" s="11">
        <f>ABS(Table1[[#This Row],[Prod2]]-Table1[[#This Row],[Plan Revised]])</f>
        <v>123</v>
      </c>
      <c r="AA906" s="213">
        <f>IF(ABS(Table1[[#This Row],[Prod2]]-Table1[[#This Row],[Plan Revised]])&gt;Table1[[#This Row],[Plan Revised]],0,IF(Table1[[#This Row],[Plan Revised]]=0,0,1-ABS(Table1[[#This Row],[Prod2]]-Table1[[#This Row],[Plan Revised]])/Table1[[#This Row],[Plan Revised]]))</f>
        <v>0.98633333333333328</v>
      </c>
      <c r="AB906" s="11"/>
      <c r="AC906" s="30"/>
      <c r="AD906"/>
      <c r="AF906"/>
    </row>
    <row r="907" spans="1:32">
      <c r="A907" s="15" t="str">
        <f>IF(Table1[Week]=WeekSel,"Yes","No")</f>
        <v>No</v>
      </c>
      <c r="B907" s="15" t="str">
        <f>IF((Table1[StartDate]&gt;=Date.GraphMin)*(Table1[StartDate]&lt;=Date.GraphMax)=1,"Yes","No")</f>
        <v>Yes</v>
      </c>
      <c r="C907" s="15" t="str">
        <f>IF(OR(Table1[[#This Row],[Site]]="FOOD MILLING",Table1[[#This Row],[Site]]="GODACO"), "No", "Yes")</f>
        <v>Yes</v>
      </c>
      <c r="D907" s="40">
        <f>MAX(DATE(Table1[Year],1,1),DATE(Table1[Year],1,1)-WEEKDAY(DATE(Table1[Year],1,1),2)+(Table1[WeekNum]-1)*7+1)</f>
        <v>44676</v>
      </c>
      <c r="E907" s="40">
        <f>MIN(DATE(Table1[Year]+1,1,0),DATE(Table1[Year],1,1)-WEEKDAY(DATE(Table1[Year],1,1),2)+Table1[WeekNum]*7)</f>
        <v>44682</v>
      </c>
      <c r="F907" s="15">
        <v>2022</v>
      </c>
      <c r="G907" s="15">
        <f t="shared" si="28"/>
        <v>4</v>
      </c>
      <c r="H907" s="15">
        <v>18</v>
      </c>
      <c r="I907" s="195" t="str">
        <f>"W" &amp;Table1[[#This Row],[WeekNum]]</f>
        <v>W18</v>
      </c>
      <c r="J907" s="195" t="str">
        <f t="shared" si="29"/>
        <v>22-W18</v>
      </c>
      <c r="K907" s="11" t="s">
        <v>655</v>
      </c>
      <c r="L907" s="11"/>
      <c r="M907" s="11" t="s">
        <v>72</v>
      </c>
      <c r="N907" s="11" t="s">
        <v>428</v>
      </c>
      <c r="O907" s="266" t="s">
        <v>372</v>
      </c>
      <c r="P907" s="11" t="s">
        <v>373</v>
      </c>
      <c r="Q907" s="11" t="s">
        <v>419</v>
      </c>
      <c r="R907" s="11">
        <v>2000</v>
      </c>
      <c r="S907" s="11">
        <v>2843</v>
      </c>
      <c r="T907" s="11">
        <f>ABS(Table1[[#This Row],[Prod]]-Table1[[#This Row],[Planned]])</f>
        <v>843</v>
      </c>
      <c r="U907" s="213">
        <f>IF(ABS(Table1[[#This Row],[Prod]]-Table1[[#This Row],[Planned]])&gt;Table1[[#This Row],[Planned]],0,IF(Table1[[#This Row],[Planned]]=0,0,1-ABS(Table1[[#This Row],[Prod]]-Table1[[#This Row],[Planned]])/Table1[[#This Row],[Planned]]))</f>
        <v>0.57850000000000001</v>
      </c>
      <c r="V907" s="11"/>
      <c r="W907" s="11"/>
      <c r="X907" s="27">
        <v>2000</v>
      </c>
      <c r="Y907" s="11">
        <f>Table1[[#This Row],[Prod]]</f>
        <v>2843</v>
      </c>
      <c r="Z907" s="11">
        <f>ABS(Table1[[#This Row],[Prod2]]-Table1[[#This Row],[Plan Revised]])</f>
        <v>843</v>
      </c>
      <c r="AA907" s="213">
        <f>IF(ABS(Table1[[#This Row],[Prod2]]-Table1[[#This Row],[Plan Revised]])&gt;Table1[[#This Row],[Plan Revised]],0,IF(Table1[[#This Row],[Plan Revised]]=0,0,1-ABS(Table1[[#This Row],[Prod2]]-Table1[[#This Row],[Plan Revised]])/Table1[[#This Row],[Plan Revised]]))</f>
        <v>0.57850000000000001</v>
      </c>
      <c r="AB907" s="11"/>
      <c r="AC907" s="30"/>
      <c r="AD907"/>
      <c r="AF907"/>
    </row>
    <row r="908" spans="1:32">
      <c r="A908" s="15" t="str">
        <f>IF(Table1[Week]=WeekSel,"Yes","No")</f>
        <v>No</v>
      </c>
      <c r="B908" s="15" t="str">
        <f>IF((Table1[StartDate]&gt;=Date.GraphMin)*(Table1[StartDate]&lt;=Date.GraphMax)=1,"Yes","No")</f>
        <v>Yes</v>
      </c>
      <c r="C908" s="15" t="str">
        <f>IF(OR(Table1[[#This Row],[Site]]="FOOD MILLING",Table1[[#This Row],[Site]]="GODACO"), "No", "Yes")</f>
        <v>Yes</v>
      </c>
      <c r="D908" s="40">
        <f>MAX(DATE(Table1[Year],1,1),DATE(Table1[Year],1,1)-WEEKDAY(DATE(Table1[Year],1,1),2)+(Table1[WeekNum]-1)*7+1)</f>
        <v>44676</v>
      </c>
      <c r="E908" s="40">
        <f>MIN(DATE(Table1[Year]+1,1,0),DATE(Table1[Year],1,1)-WEEKDAY(DATE(Table1[Year],1,1),2)+Table1[WeekNum]*7)</f>
        <v>44682</v>
      </c>
      <c r="F908" s="15">
        <v>2022</v>
      </c>
      <c r="G908" s="15">
        <f t="shared" si="28"/>
        <v>4</v>
      </c>
      <c r="H908" s="15">
        <v>18</v>
      </c>
      <c r="I908" s="195" t="str">
        <f>"W" &amp;Table1[[#This Row],[WeekNum]]</f>
        <v>W18</v>
      </c>
      <c r="J908" s="195" t="str">
        <f t="shared" si="29"/>
        <v>22-W18</v>
      </c>
      <c r="K908" s="11" t="s">
        <v>656</v>
      </c>
      <c r="L908" s="11"/>
      <c r="M908" s="11" t="s">
        <v>72</v>
      </c>
      <c r="N908" s="11" t="s">
        <v>428</v>
      </c>
      <c r="O908" s="266" t="s">
        <v>372</v>
      </c>
      <c r="P908" s="11" t="s">
        <v>373</v>
      </c>
      <c r="Q908" s="11" t="s">
        <v>419</v>
      </c>
      <c r="R908" s="11">
        <v>2000</v>
      </c>
      <c r="S908" s="11">
        <v>605</v>
      </c>
      <c r="T908" s="11">
        <f>ABS(Table1[[#This Row],[Prod]]-Table1[[#This Row],[Planned]])</f>
        <v>1395</v>
      </c>
      <c r="U908" s="213">
        <f>IF(ABS(Table1[[#This Row],[Prod]]-Table1[[#This Row],[Planned]])&gt;Table1[[#This Row],[Planned]],0,IF(Table1[[#This Row],[Planned]]=0,0,1-ABS(Table1[[#This Row],[Prod]]-Table1[[#This Row],[Planned]])/Table1[[#This Row],[Planned]]))</f>
        <v>0.30249999999999999</v>
      </c>
      <c r="V908" s="11"/>
      <c r="W908" s="11"/>
      <c r="X908" s="27">
        <v>2000</v>
      </c>
      <c r="Y908" s="11">
        <f>Table1[[#This Row],[Prod]]</f>
        <v>605</v>
      </c>
      <c r="Z908" s="11">
        <f>ABS(Table1[[#This Row],[Prod2]]-Table1[[#This Row],[Plan Revised]])</f>
        <v>1395</v>
      </c>
      <c r="AA908" s="213">
        <f>IF(ABS(Table1[[#This Row],[Prod2]]-Table1[[#This Row],[Plan Revised]])&gt;Table1[[#This Row],[Plan Revised]],0,IF(Table1[[#This Row],[Plan Revised]]=0,0,1-ABS(Table1[[#This Row],[Prod2]]-Table1[[#This Row],[Plan Revised]])/Table1[[#This Row],[Plan Revised]]))</f>
        <v>0.30249999999999999</v>
      </c>
      <c r="AB908" s="11"/>
      <c r="AC908" s="30"/>
      <c r="AD908"/>
      <c r="AF908"/>
    </row>
    <row r="909" spans="1:32">
      <c r="A909" s="15" t="str">
        <f>IF(Table1[Week]=WeekSel,"Yes","No")</f>
        <v>No</v>
      </c>
      <c r="B909" s="15" t="str">
        <f>IF((Table1[StartDate]&gt;=Date.GraphMin)*(Table1[StartDate]&lt;=Date.GraphMax)=1,"Yes","No")</f>
        <v>Yes</v>
      </c>
      <c r="C909" s="15" t="str">
        <f>IF(OR(Table1[[#This Row],[Site]]="FOOD MILLING",Table1[[#This Row],[Site]]="GODACO"), "No", "Yes")</f>
        <v>Yes</v>
      </c>
      <c r="D909" s="40">
        <f>MAX(DATE(Table1[Year],1,1),DATE(Table1[Year],1,1)-WEEKDAY(DATE(Table1[Year],1,1),2)+(Table1[WeekNum]-1)*7+1)</f>
        <v>44676</v>
      </c>
      <c r="E909" s="40">
        <f>MIN(DATE(Table1[Year]+1,1,0),DATE(Table1[Year],1,1)-WEEKDAY(DATE(Table1[Year],1,1),2)+Table1[WeekNum]*7)</f>
        <v>44682</v>
      </c>
      <c r="F909" s="15">
        <v>2022</v>
      </c>
      <c r="G909" s="15">
        <f t="shared" si="28"/>
        <v>4</v>
      </c>
      <c r="H909" s="15">
        <v>18</v>
      </c>
      <c r="I909" s="195" t="str">
        <f>"W" &amp;Table1[[#This Row],[WeekNum]]</f>
        <v>W18</v>
      </c>
      <c r="J909" s="195" t="str">
        <f t="shared" si="29"/>
        <v>22-W18</v>
      </c>
      <c r="K909" s="11" t="s">
        <v>657</v>
      </c>
      <c r="L909" s="11"/>
      <c r="M909" s="11" t="s">
        <v>72</v>
      </c>
      <c r="N909" s="11" t="s">
        <v>428</v>
      </c>
      <c r="O909" s="266" t="s">
        <v>372</v>
      </c>
      <c r="P909" s="11" t="s">
        <v>373</v>
      </c>
      <c r="Q909" s="11" t="s">
        <v>419</v>
      </c>
      <c r="R909" s="11">
        <v>0</v>
      </c>
      <c r="S909" s="11">
        <v>0</v>
      </c>
      <c r="T909" s="11">
        <f>ABS(Table1[[#This Row],[Prod]]-Table1[[#This Row],[Planned]])</f>
        <v>0</v>
      </c>
      <c r="U909" s="213">
        <f>IF(ABS(Table1[[#This Row],[Prod]]-Table1[[#This Row],[Planned]])&gt;Table1[[#This Row],[Planned]],0,IF(Table1[[#This Row],[Planned]]=0,0,1-ABS(Table1[[#This Row],[Prod]]-Table1[[#This Row],[Planned]])/Table1[[#This Row],[Planned]]))</f>
        <v>0</v>
      </c>
      <c r="V909" s="11"/>
      <c r="W909" s="11"/>
      <c r="X909" s="27">
        <v>0</v>
      </c>
      <c r="Y909" s="11">
        <f>Table1[[#This Row],[Prod]]</f>
        <v>0</v>
      </c>
      <c r="Z909" s="11">
        <f>ABS(Table1[[#This Row],[Prod2]]-Table1[[#This Row],[Plan Revised]])</f>
        <v>0</v>
      </c>
      <c r="AA909" s="213">
        <f>IF(ABS(Table1[[#This Row],[Prod2]]-Table1[[#This Row],[Plan Revised]])&gt;Table1[[#This Row],[Plan Revised]],0,IF(Table1[[#This Row],[Plan Revised]]=0,0,1-ABS(Table1[[#This Row],[Prod2]]-Table1[[#This Row],[Plan Revised]])/Table1[[#This Row],[Plan Revised]]))</f>
        <v>0</v>
      </c>
      <c r="AB909" s="11"/>
      <c r="AC909" s="30"/>
      <c r="AD909"/>
      <c r="AF909"/>
    </row>
    <row r="910" spans="1:32">
      <c r="A910" s="15" t="str">
        <f>IF(Table1[Week]=WeekSel,"Yes","No")</f>
        <v>No</v>
      </c>
      <c r="B910" s="15" t="str">
        <f>IF((Table1[StartDate]&gt;=Date.GraphMin)*(Table1[StartDate]&lt;=Date.GraphMax)=1,"Yes","No")</f>
        <v>Yes</v>
      </c>
      <c r="C910" s="15" t="str">
        <f>IF(OR(Table1[[#This Row],[Site]]="FOOD MILLING",Table1[[#This Row],[Site]]="GODACO"), "No", "Yes")</f>
        <v>Yes</v>
      </c>
      <c r="D910" s="40">
        <f>MAX(DATE(Table1[Year],1,1),DATE(Table1[Year],1,1)-WEEKDAY(DATE(Table1[Year],1,1),2)+(Table1[WeekNum]-1)*7+1)</f>
        <v>44676</v>
      </c>
      <c r="E910" s="40">
        <f>MIN(DATE(Table1[Year]+1,1,0),DATE(Table1[Year],1,1)-WEEKDAY(DATE(Table1[Year],1,1),2)+Table1[WeekNum]*7)</f>
        <v>44682</v>
      </c>
      <c r="F910" s="15">
        <v>2022</v>
      </c>
      <c r="G910" s="15">
        <f t="shared" si="28"/>
        <v>4</v>
      </c>
      <c r="H910" s="15">
        <v>18</v>
      </c>
      <c r="I910" s="195" t="str">
        <f>"W" &amp;Table1[[#This Row],[WeekNum]]</f>
        <v>W18</v>
      </c>
      <c r="J910" s="195" t="str">
        <f t="shared" si="29"/>
        <v>22-W18</v>
      </c>
      <c r="K910" s="11" t="s">
        <v>658</v>
      </c>
      <c r="L910" s="11"/>
      <c r="M910" s="11" t="s">
        <v>72</v>
      </c>
      <c r="N910" s="11" t="s">
        <v>428</v>
      </c>
      <c r="O910" s="266" t="s">
        <v>374</v>
      </c>
      <c r="P910" s="11" t="s">
        <v>376</v>
      </c>
      <c r="Q910" s="11" t="s">
        <v>419</v>
      </c>
      <c r="R910" s="11">
        <v>0</v>
      </c>
      <c r="S910" s="11">
        <v>0</v>
      </c>
      <c r="T910" s="11">
        <f>ABS(Table1[[#This Row],[Prod]]-Table1[[#This Row],[Planned]])</f>
        <v>0</v>
      </c>
      <c r="U910" s="213">
        <f>IF(ABS(Table1[[#This Row],[Prod]]-Table1[[#This Row],[Planned]])&gt;Table1[[#This Row],[Planned]],0,IF(Table1[[#This Row],[Planned]]=0,0,1-ABS(Table1[[#This Row],[Prod]]-Table1[[#This Row],[Planned]])/Table1[[#This Row],[Planned]]))</f>
        <v>0</v>
      </c>
      <c r="V910" s="11"/>
      <c r="W910" s="11"/>
      <c r="X910" s="27">
        <v>0</v>
      </c>
      <c r="Y910" s="11">
        <f>Table1[[#This Row],[Prod]]</f>
        <v>0</v>
      </c>
      <c r="Z910" s="11">
        <f>ABS(Table1[[#This Row],[Prod2]]-Table1[[#This Row],[Plan Revised]])</f>
        <v>0</v>
      </c>
      <c r="AA910" s="213">
        <f>IF(ABS(Table1[[#This Row],[Prod2]]-Table1[[#This Row],[Plan Revised]])&gt;Table1[[#This Row],[Plan Revised]],0,IF(Table1[[#This Row],[Plan Revised]]=0,0,1-ABS(Table1[[#This Row],[Prod2]]-Table1[[#This Row],[Plan Revised]])/Table1[[#This Row],[Plan Revised]]))</f>
        <v>0</v>
      </c>
      <c r="AB910" s="11"/>
      <c r="AC910" s="30"/>
      <c r="AD910"/>
      <c r="AF910"/>
    </row>
    <row r="911" spans="1:32">
      <c r="A911" s="15" t="str">
        <f>IF(Table1[Week]=WeekSel,"Yes","No")</f>
        <v>No</v>
      </c>
      <c r="B911" s="15" t="str">
        <f>IF((Table1[StartDate]&gt;=Date.GraphMin)*(Table1[StartDate]&lt;=Date.GraphMax)=1,"Yes","No")</f>
        <v>Yes</v>
      </c>
      <c r="C911" s="15" t="str">
        <f>IF(OR(Table1[[#This Row],[Site]]="FOOD MILLING",Table1[[#This Row],[Site]]="GODACO"), "No", "Yes")</f>
        <v>Yes</v>
      </c>
      <c r="D911" s="40">
        <f>MAX(DATE(Table1[Year],1,1),DATE(Table1[Year],1,1)-WEEKDAY(DATE(Table1[Year],1,1),2)+(Table1[WeekNum]-1)*7+1)</f>
        <v>44676</v>
      </c>
      <c r="E911" s="40">
        <f>MIN(DATE(Table1[Year]+1,1,0),DATE(Table1[Year],1,1)-WEEKDAY(DATE(Table1[Year],1,1),2)+Table1[WeekNum]*7)</f>
        <v>44682</v>
      </c>
      <c r="F911" s="15">
        <v>2022</v>
      </c>
      <c r="G911" s="15">
        <f t="shared" si="28"/>
        <v>4</v>
      </c>
      <c r="H911" s="15">
        <v>18</v>
      </c>
      <c r="I911" s="195" t="str">
        <f>"W" &amp;Table1[[#This Row],[WeekNum]]</f>
        <v>W18</v>
      </c>
      <c r="J911" s="195" t="str">
        <f t="shared" si="29"/>
        <v>22-W18</v>
      </c>
      <c r="K911" s="11" t="s">
        <v>659</v>
      </c>
      <c r="L911" s="11"/>
      <c r="M911" s="11" t="s">
        <v>72</v>
      </c>
      <c r="N911" s="11" t="s">
        <v>428</v>
      </c>
      <c r="O911" s="266" t="s">
        <v>374</v>
      </c>
      <c r="P911" s="11" t="s">
        <v>376</v>
      </c>
      <c r="Q911" s="11" t="s">
        <v>419</v>
      </c>
      <c r="R911" s="11"/>
      <c r="S911" s="11">
        <v>0</v>
      </c>
      <c r="T911" s="11">
        <f>ABS(Table1[[#This Row],[Prod]]-Table1[[#This Row],[Planned]])</f>
        <v>0</v>
      </c>
      <c r="U911" s="213">
        <f>IF(ABS(Table1[[#This Row],[Prod]]-Table1[[#This Row],[Planned]])&gt;Table1[[#This Row],[Planned]],0,IF(Table1[[#This Row],[Planned]]=0,0,1-ABS(Table1[[#This Row],[Prod]]-Table1[[#This Row],[Planned]])/Table1[[#This Row],[Planned]]))</f>
        <v>0</v>
      </c>
      <c r="V911" s="11"/>
      <c r="W911" s="11"/>
      <c r="X911" s="27">
        <v>0</v>
      </c>
      <c r="Y911" s="11">
        <f>Table1[[#This Row],[Prod]]</f>
        <v>0</v>
      </c>
      <c r="Z911" s="11">
        <f>ABS(Table1[[#This Row],[Prod2]]-Table1[[#This Row],[Plan Revised]])</f>
        <v>0</v>
      </c>
      <c r="AA911" s="213">
        <f>IF(ABS(Table1[[#This Row],[Prod2]]-Table1[[#This Row],[Plan Revised]])&gt;Table1[[#This Row],[Plan Revised]],0,IF(Table1[[#This Row],[Plan Revised]]=0,0,1-ABS(Table1[[#This Row],[Prod2]]-Table1[[#This Row],[Plan Revised]])/Table1[[#This Row],[Plan Revised]]))</f>
        <v>0</v>
      </c>
      <c r="AB911" s="11"/>
      <c r="AC911" s="30"/>
      <c r="AD911"/>
      <c r="AF911"/>
    </row>
    <row r="912" spans="1:32">
      <c r="A912" s="15" t="str">
        <f>IF(Table1[Week]=WeekSel,"Yes","No")</f>
        <v>No</v>
      </c>
      <c r="B912" s="15" t="str">
        <f>IF((Table1[StartDate]&gt;=Date.GraphMin)*(Table1[StartDate]&lt;=Date.GraphMax)=1,"Yes","No")</f>
        <v>Yes</v>
      </c>
      <c r="C912" s="15" t="str">
        <f>IF(OR(Table1[[#This Row],[Site]]="FOOD MILLING",Table1[[#This Row],[Site]]="GODACO"), "No", "Yes")</f>
        <v>Yes</v>
      </c>
      <c r="D912" s="40">
        <f>MAX(DATE(Table1[Year],1,1),DATE(Table1[Year],1,1)-WEEKDAY(DATE(Table1[Year],1,1),2)+(Table1[WeekNum]-1)*7+1)</f>
        <v>44676</v>
      </c>
      <c r="E912" s="40">
        <f>MIN(DATE(Table1[Year]+1,1,0),DATE(Table1[Year],1,1)-WEEKDAY(DATE(Table1[Year],1,1),2)+Table1[WeekNum]*7)</f>
        <v>44682</v>
      </c>
      <c r="F912" s="15">
        <v>2022</v>
      </c>
      <c r="G912" s="15">
        <f t="shared" si="28"/>
        <v>4</v>
      </c>
      <c r="H912" s="15">
        <v>18</v>
      </c>
      <c r="I912" s="195" t="str">
        <f>"W" &amp;Table1[[#This Row],[WeekNum]]</f>
        <v>W18</v>
      </c>
      <c r="J912" s="195" t="str">
        <f t="shared" si="29"/>
        <v>22-W18</v>
      </c>
      <c r="K912" s="11" t="s">
        <v>660</v>
      </c>
      <c r="L912" s="11"/>
      <c r="M912" s="11" t="s">
        <v>72</v>
      </c>
      <c r="N912" s="11" t="s">
        <v>428</v>
      </c>
      <c r="O912" s="266" t="s">
        <v>374</v>
      </c>
      <c r="P912" s="11" t="s">
        <v>376</v>
      </c>
      <c r="Q912" s="11" t="s">
        <v>419</v>
      </c>
      <c r="R912" s="11">
        <v>9240</v>
      </c>
      <c r="S912" s="11">
        <v>8842</v>
      </c>
      <c r="T912" s="11">
        <f>ABS(Table1[[#This Row],[Prod]]-Table1[[#This Row],[Planned]])</f>
        <v>398</v>
      </c>
      <c r="U912" s="213">
        <f>IF(ABS(Table1[[#This Row],[Prod]]-Table1[[#This Row],[Planned]])&gt;Table1[[#This Row],[Planned]],0,IF(Table1[[#This Row],[Planned]]=0,0,1-ABS(Table1[[#This Row],[Prod]]-Table1[[#This Row],[Planned]])/Table1[[#This Row],[Planned]]))</f>
        <v>0.95692640692640696</v>
      </c>
      <c r="V912" s="11"/>
      <c r="W912" s="11"/>
      <c r="X912" s="27">
        <v>9240</v>
      </c>
      <c r="Y912" s="11">
        <f>Table1[[#This Row],[Prod]]</f>
        <v>8842</v>
      </c>
      <c r="Z912" s="11">
        <f>ABS(Table1[[#This Row],[Prod2]]-Table1[[#This Row],[Plan Revised]])</f>
        <v>398</v>
      </c>
      <c r="AA912" s="213">
        <f>IF(ABS(Table1[[#This Row],[Prod2]]-Table1[[#This Row],[Plan Revised]])&gt;Table1[[#This Row],[Plan Revised]],0,IF(Table1[[#This Row],[Plan Revised]]=0,0,1-ABS(Table1[[#This Row],[Prod2]]-Table1[[#This Row],[Plan Revised]])/Table1[[#This Row],[Plan Revised]]))</f>
        <v>0.95692640692640696</v>
      </c>
      <c r="AB912" s="11"/>
      <c r="AC912" s="30"/>
      <c r="AD912"/>
      <c r="AF912"/>
    </row>
    <row r="913" spans="1:32">
      <c r="A913" s="15" t="str">
        <f>IF(Table1[Week]=WeekSel,"Yes","No")</f>
        <v>No</v>
      </c>
      <c r="B913" s="15" t="str">
        <f>IF((Table1[StartDate]&gt;=Date.GraphMin)*(Table1[StartDate]&lt;=Date.GraphMax)=1,"Yes","No")</f>
        <v>Yes</v>
      </c>
      <c r="C913" s="15" t="str">
        <f>IF(OR(Table1[[#This Row],[Site]]="FOOD MILLING",Table1[[#This Row],[Site]]="GODACO"), "No", "Yes")</f>
        <v>Yes</v>
      </c>
      <c r="D913" s="40">
        <f>MAX(DATE(Table1[Year],1,1),DATE(Table1[Year],1,1)-WEEKDAY(DATE(Table1[Year],1,1),2)+(Table1[WeekNum]-1)*7+1)</f>
        <v>44676</v>
      </c>
      <c r="E913" s="40">
        <f>MIN(DATE(Table1[Year]+1,1,0),DATE(Table1[Year],1,1)-WEEKDAY(DATE(Table1[Year],1,1),2)+Table1[WeekNum]*7)</f>
        <v>44682</v>
      </c>
      <c r="F913" s="15">
        <v>2022</v>
      </c>
      <c r="G913" s="15">
        <f t="shared" si="28"/>
        <v>4</v>
      </c>
      <c r="H913" s="15">
        <v>18</v>
      </c>
      <c r="I913" s="195" t="str">
        <f>"W" &amp;Table1[[#This Row],[WeekNum]]</f>
        <v>W18</v>
      </c>
      <c r="J913" s="195" t="str">
        <f t="shared" si="29"/>
        <v>22-W18</v>
      </c>
      <c r="K913" s="11" t="s">
        <v>661</v>
      </c>
      <c r="L913" s="11"/>
      <c r="M913" s="11" t="s">
        <v>72</v>
      </c>
      <c r="N913" s="11" t="s">
        <v>428</v>
      </c>
      <c r="O913" s="266" t="s">
        <v>374</v>
      </c>
      <c r="P913" s="11" t="s">
        <v>376</v>
      </c>
      <c r="Q913" s="11" t="s">
        <v>421</v>
      </c>
      <c r="R913" s="11">
        <v>8400</v>
      </c>
      <c r="S913" s="11">
        <v>8299</v>
      </c>
      <c r="T913" s="11">
        <f>ABS(Table1[[#This Row],[Prod]]-Table1[[#This Row],[Planned]])</f>
        <v>101</v>
      </c>
      <c r="U913" s="213">
        <f>IF(ABS(Table1[[#This Row],[Prod]]-Table1[[#This Row],[Planned]])&gt;Table1[[#This Row],[Planned]],0,IF(Table1[[#This Row],[Planned]]=0,0,1-ABS(Table1[[#This Row],[Prod]]-Table1[[#This Row],[Planned]])/Table1[[#This Row],[Planned]]))</f>
        <v>0.98797619047619045</v>
      </c>
      <c r="V913" s="11"/>
      <c r="W913" s="11"/>
      <c r="X913" s="27">
        <v>8400</v>
      </c>
      <c r="Y913" s="11">
        <f>Table1[[#This Row],[Prod]]</f>
        <v>8299</v>
      </c>
      <c r="Z913" s="11">
        <f>ABS(Table1[[#This Row],[Prod2]]-Table1[[#This Row],[Plan Revised]])</f>
        <v>101</v>
      </c>
      <c r="AA913" s="213">
        <f>IF(ABS(Table1[[#This Row],[Prod2]]-Table1[[#This Row],[Plan Revised]])&gt;Table1[[#This Row],[Plan Revised]],0,IF(Table1[[#This Row],[Plan Revised]]=0,0,1-ABS(Table1[[#This Row],[Prod2]]-Table1[[#This Row],[Plan Revised]])/Table1[[#This Row],[Plan Revised]]))</f>
        <v>0.98797619047619045</v>
      </c>
      <c r="AB913" s="11"/>
      <c r="AC913" s="30"/>
      <c r="AD913"/>
      <c r="AF913"/>
    </row>
    <row r="914" spans="1:32">
      <c r="A914" s="15" t="str">
        <f>IF(Table1[Week]=WeekSel,"Yes","No")</f>
        <v>No</v>
      </c>
      <c r="B914" s="15" t="str">
        <f>IF((Table1[StartDate]&gt;=Date.GraphMin)*(Table1[StartDate]&lt;=Date.GraphMax)=1,"Yes","No")</f>
        <v>Yes</v>
      </c>
      <c r="C914" s="15" t="str">
        <f>IF(OR(Table1[[#This Row],[Site]]="FOOD MILLING",Table1[[#This Row],[Site]]="GODACO"), "No", "Yes")</f>
        <v>Yes</v>
      </c>
      <c r="D914" s="40">
        <f>MAX(DATE(Table1[Year],1,1),DATE(Table1[Year],1,1)-WEEKDAY(DATE(Table1[Year],1,1),2)+(Table1[WeekNum]-1)*7+1)</f>
        <v>44676</v>
      </c>
      <c r="E914" s="40">
        <f>MIN(DATE(Table1[Year]+1,1,0),DATE(Table1[Year],1,1)-WEEKDAY(DATE(Table1[Year],1,1),2)+Table1[WeekNum]*7)</f>
        <v>44682</v>
      </c>
      <c r="F914" s="15">
        <v>2022</v>
      </c>
      <c r="G914" s="15">
        <f t="shared" si="28"/>
        <v>4</v>
      </c>
      <c r="H914" s="15">
        <v>18</v>
      </c>
      <c r="I914" s="195" t="str">
        <f>"W" &amp;Table1[[#This Row],[WeekNum]]</f>
        <v>W18</v>
      </c>
      <c r="J914" s="195" t="str">
        <f t="shared" si="29"/>
        <v>22-W18</v>
      </c>
      <c r="K914" s="11" t="s">
        <v>661</v>
      </c>
      <c r="L914" s="11"/>
      <c r="M914" s="11" t="s">
        <v>72</v>
      </c>
      <c r="N914" s="11" t="s">
        <v>428</v>
      </c>
      <c r="O914" s="266" t="s">
        <v>374</v>
      </c>
      <c r="P914" s="11" t="s">
        <v>376</v>
      </c>
      <c r="Q914" s="11" t="s">
        <v>419</v>
      </c>
      <c r="R914" s="11"/>
      <c r="S914" s="11"/>
      <c r="T914" s="11">
        <f>ABS(Table1[[#This Row],[Prod]]-Table1[[#This Row],[Planned]])</f>
        <v>0</v>
      </c>
      <c r="U914" s="213">
        <f>IF(ABS(Table1[[#This Row],[Prod]]-Table1[[#This Row],[Planned]])&gt;Table1[[#This Row],[Planned]],0,IF(Table1[[#This Row],[Planned]]=0,0,1-ABS(Table1[[#This Row],[Prod]]-Table1[[#This Row],[Planned]])/Table1[[#This Row],[Planned]]))</f>
        <v>0</v>
      </c>
      <c r="V914" s="11"/>
      <c r="W914" s="11"/>
      <c r="X914" s="27">
        <v>0</v>
      </c>
      <c r="Y914" s="11">
        <f>Table1[[#This Row],[Prod]]</f>
        <v>0</v>
      </c>
      <c r="Z914" s="11">
        <f>ABS(Table1[[#This Row],[Prod2]]-Table1[[#This Row],[Plan Revised]])</f>
        <v>0</v>
      </c>
      <c r="AA914" s="213">
        <f>IF(ABS(Table1[[#This Row],[Prod2]]-Table1[[#This Row],[Plan Revised]])&gt;Table1[[#This Row],[Plan Revised]],0,IF(Table1[[#This Row],[Plan Revised]]=0,0,1-ABS(Table1[[#This Row],[Prod2]]-Table1[[#This Row],[Plan Revised]])/Table1[[#This Row],[Plan Revised]]))</f>
        <v>0</v>
      </c>
      <c r="AB914" s="11"/>
      <c r="AC914" s="30"/>
      <c r="AD914"/>
      <c r="AF914"/>
    </row>
    <row r="915" spans="1:32">
      <c r="A915" s="15" t="str">
        <f>IF(Table1[Week]=WeekSel,"Yes","No")</f>
        <v>No</v>
      </c>
      <c r="B915" s="15" t="str">
        <f>IF((Table1[StartDate]&gt;=Date.GraphMin)*(Table1[StartDate]&lt;=Date.GraphMax)=1,"Yes","No")</f>
        <v>Yes</v>
      </c>
      <c r="C915" s="15" t="str">
        <f>IF(OR(Table1[[#This Row],[Site]]="FOOD MILLING",Table1[[#This Row],[Site]]="GODACO"), "No", "Yes")</f>
        <v>Yes</v>
      </c>
      <c r="D915" s="40">
        <f>MAX(DATE(Table1[Year],1,1),DATE(Table1[Year],1,1)-WEEKDAY(DATE(Table1[Year],1,1),2)+(Table1[WeekNum]-1)*7+1)</f>
        <v>44676</v>
      </c>
      <c r="E915" s="40">
        <f>MIN(DATE(Table1[Year]+1,1,0),DATE(Table1[Year],1,1)-WEEKDAY(DATE(Table1[Year],1,1),2)+Table1[WeekNum]*7)</f>
        <v>44682</v>
      </c>
      <c r="F915" s="15">
        <v>2022</v>
      </c>
      <c r="G915" s="15">
        <f t="shared" si="28"/>
        <v>4</v>
      </c>
      <c r="H915" s="15">
        <v>18</v>
      </c>
      <c r="I915" s="195" t="str">
        <f>"W" &amp;Table1[[#This Row],[WeekNum]]</f>
        <v>W18</v>
      </c>
      <c r="J915" s="195" t="str">
        <f t="shared" si="29"/>
        <v>22-W18</v>
      </c>
      <c r="K915" s="11" t="s">
        <v>662</v>
      </c>
      <c r="L915" s="11"/>
      <c r="M915" s="11" t="s">
        <v>72</v>
      </c>
      <c r="N915" s="11" t="s">
        <v>428</v>
      </c>
      <c r="O915" s="266" t="s">
        <v>374</v>
      </c>
      <c r="P915" s="11" t="s">
        <v>376</v>
      </c>
      <c r="Q915" s="11" t="s">
        <v>419</v>
      </c>
      <c r="R915" s="11">
        <v>6160</v>
      </c>
      <c r="S915" s="11">
        <v>6953</v>
      </c>
      <c r="T915" s="11">
        <f>ABS(Table1[[#This Row],[Prod]]-Table1[[#This Row],[Planned]])</f>
        <v>793</v>
      </c>
      <c r="U915" s="213">
        <f>IF(ABS(Table1[[#This Row],[Prod]]-Table1[[#This Row],[Planned]])&gt;Table1[[#This Row],[Planned]],0,IF(Table1[[#This Row],[Planned]]=0,0,1-ABS(Table1[[#This Row],[Prod]]-Table1[[#This Row],[Planned]])/Table1[[#This Row],[Planned]]))</f>
        <v>0.8712662337662338</v>
      </c>
      <c r="V915" s="11"/>
      <c r="W915" s="11"/>
      <c r="X915" s="27">
        <v>6160</v>
      </c>
      <c r="Y915" s="11">
        <f>Table1[[#This Row],[Prod]]</f>
        <v>6953</v>
      </c>
      <c r="Z915" s="11">
        <f>ABS(Table1[[#This Row],[Prod2]]-Table1[[#This Row],[Plan Revised]])</f>
        <v>793</v>
      </c>
      <c r="AA915" s="213">
        <f>IF(ABS(Table1[[#This Row],[Prod2]]-Table1[[#This Row],[Plan Revised]])&gt;Table1[[#This Row],[Plan Revised]],0,IF(Table1[[#This Row],[Plan Revised]]=0,0,1-ABS(Table1[[#This Row],[Prod2]]-Table1[[#This Row],[Plan Revised]])/Table1[[#This Row],[Plan Revised]]))</f>
        <v>0.8712662337662338</v>
      </c>
      <c r="AB915" s="11"/>
      <c r="AC915" s="30"/>
      <c r="AD915"/>
      <c r="AF915"/>
    </row>
    <row r="916" spans="1:32">
      <c r="A916" s="15" t="str">
        <f>IF(Table1[Week]=WeekSel,"Yes","No")</f>
        <v>No</v>
      </c>
      <c r="B916" s="15" t="str">
        <f>IF((Table1[StartDate]&gt;=Date.GraphMin)*(Table1[StartDate]&lt;=Date.GraphMax)=1,"Yes","No")</f>
        <v>Yes</v>
      </c>
      <c r="C916" s="15" t="str">
        <f>IF(OR(Table1[[#This Row],[Site]]="FOOD MILLING",Table1[[#This Row],[Site]]="GODACO"), "No", "Yes")</f>
        <v>Yes</v>
      </c>
      <c r="D916" s="40">
        <f>MAX(DATE(Table1[Year],1,1),DATE(Table1[Year],1,1)-WEEKDAY(DATE(Table1[Year],1,1),2)+(Table1[WeekNum]-1)*7+1)</f>
        <v>44676</v>
      </c>
      <c r="E916" s="40">
        <f>MIN(DATE(Table1[Year]+1,1,0),DATE(Table1[Year],1,1)-WEEKDAY(DATE(Table1[Year],1,1),2)+Table1[WeekNum]*7)</f>
        <v>44682</v>
      </c>
      <c r="F916" s="15">
        <v>2022</v>
      </c>
      <c r="G916" s="15">
        <f t="shared" si="28"/>
        <v>4</v>
      </c>
      <c r="H916" s="15">
        <v>18</v>
      </c>
      <c r="I916" s="195" t="str">
        <f>"W" &amp;Table1[[#This Row],[WeekNum]]</f>
        <v>W18</v>
      </c>
      <c r="J916" s="195" t="str">
        <f t="shared" si="29"/>
        <v>22-W18</v>
      </c>
      <c r="K916" s="11" t="s">
        <v>663</v>
      </c>
      <c r="L916" s="11"/>
      <c r="M916" s="11" t="s">
        <v>72</v>
      </c>
      <c r="N916" s="11" t="s">
        <v>428</v>
      </c>
      <c r="O916" s="266" t="s">
        <v>374</v>
      </c>
      <c r="P916" s="11" t="s">
        <v>376</v>
      </c>
      <c r="Q916" s="11" t="s">
        <v>421</v>
      </c>
      <c r="R916" s="11">
        <v>2800</v>
      </c>
      <c r="S916" s="11">
        <v>2775</v>
      </c>
      <c r="T916" s="11">
        <f>ABS(Table1[[#This Row],[Prod]]-Table1[[#This Row],[Planned]])</f>
        <v>25</v>
      </c>
      <c r="U916" s="213">
        <f>IF(ABS(Table1[[#This Row],[Prod]]-Table1[[#This Row],[Planned]])&gt;Table1[[#This Row],[Planned]],0,IF(Table1[[#This Row],[Planned]]=0,0,1-ABS(Table1[[#This Row],[Prod]]-Table1[[#This Row],[Planned]])/Table1[[#This Row],[Planned]]))</f>
        <v>0.9910714285714286</v>
      </c>
      <c r="V916" s="11"/>
      <c r="W916" s="11"/>
      <c r="X916" s="27">
        <v>2800</v>
      </c>
      <c r="Y916" s="11">
        <f>Table1[[#This Row],[Prod]]</f>
        <v>2775</v>
      </c>
      <c r="Z916" s="11">
        <f>ABS(Table1[[#This Row],[Prod2]]-Table1[[#This Row],[Plan Revised]])</f>
        <v>25</v>
      </c>
      <c r="AA916" s="213">
        <f>IF(ABS(Table1[[#This Row],[Prod2]]-Table1[[#This Row],[Plan Revised]])&gt;Table1[[#This Row],[Plan Revised]],0,IF(Table1[[#This Row],[Plan Revised]]=0,0,1-ABS(Table1[[#This Row],[Prod2]]-Table1[[#This Row],[Plan Revised]])/Table1[[#This Row],[Plan Revised]]))</f>
        <v>0.9910714285714286</v>
      </c>
      <c r="AB916" s="11"/>
      <c r="AC916" s="30"/>
      <c r="AD916"/>
      <c r="AF916"/>
    </row>
    <row r="917" spans="1:32">
      <c r="A917" s="15" t="str">
        <f>IF(Table1[Week]=WeekSel,"Yes","No")</f>
        <v>No</v>
      </c>
      <c r="B917" s="15" t="str">
        <f>IF((Table1[StartDate]&gt;=Date.GraphMin)*(Table1[StartDate]&lt;=Date.GraphMax)=1,"Yes","No")</f>
        <v>Yes</v>
      </c>
      <c r="C917" s="15" t="str">
        <f>IF(OR(Table1[[#This Row],[Site]]="FOOD MILLING",Table1[[#This Row],[Site]]="GODACO"), "No", "Yes")</f>
        <v>Yes</v>
      </c>
      <c r="D917" s="40">
        <f>MAX(DATE(Table1[Year],1,1),DATE(Table1[Year],1,1)-WEEKDAY(DATE(Table1[Year],1,1),2)+(Table1[WeekNum]-1)*7+1)</f>
        <v>44676</v>
      </c>
      <c r="E917" s="40">
        <f>MIN(DATE(Table1[Year]+1,1,0),DATE(Table1[Year],1,1)-WEEKDAY(DATE(Table1[Year],1,1),2)+Table1[WeekNum]*7)</f>
        <v>44682</v>
      </c>
      <c r="F917" s="15">
        <v>2022</v>
      </c>
      <c r="G917" s="15">
        <f t="shared" si="28"/>
        <v>4</v>
      </c>
      <c r="H917" s="15">
        <v>18</v>
      </c>
      <c r="I917" s="195" t="str">
        <f>"W" &amp;Table1[[#This Row],[WeekNum]]</f>
        <v>W18</v>
      </c>
      <c r="J917" s="195" t="str">
        <f t="shared" si="29"/>
        <v>22-W18</v>
      </c>
      <c r="K917" s="11" t="s">
        <v>663</v>
      </c>
      <c r="L917" s="11"/>
      <c r="M917" s="11" t="s">
        <v>72</v>
      </c>
      <c r="N917" s="11" t="s">
        <v>428</v>
      </c>
      <c r="O917" s="266" t="s">
        <v>374</v>
      </c>
      <c r="P917" s="11" t="s">
        <v>376</v>
      </c>
      <c r="Q917" s="11" t="s">
        <v>419</v>
      </c>
      <c r="R917" s="11"/>
      <c r="S917" s="11"/>
      <c r="T917" s="11">
        <f>ABS(Table1[[#This Row],[Prod]]-Table1[[#This Row],[Planned]])</f>
        <v>0</v>
      </c>
      <c r="U917" s="213">
        <f>IF(ABS(Table1[[#This Row],[Prod]]-Table1[[#This Row],[Planned]])&gt;Table1[[#This Row],[Planned]],0,IF(Table1[[#This Row],[Planned]]=0,0,1-ABS(Table1[[#This Row],[Prod]]-Table1[[#This Row],[Planned]])/Table1[[#This Row],[Planned]]))</f>
        <v>0</v>
      </c>
      <c r="V917" s="11"/>
      <c r="W917" s="11"/>
      <c r="X917" s="27">
        <v>0</v>
      </c>
      <c r="Y917" s="11">
        <f>Table1[[#This Row],[Prod]]</f>
        <v>0</v>
      </c>
      <c r="Z917" s="11">
        <f>ABS(Table1[[#This Row],[Prod2]]-Table1[[#This Row],[Plan Revised]])</f>
        <v>0</v>
      </c>
      <c r="AA917" s="213">
        <f>IF(ABS(Table1[[#This Row],[Prod2]]-Table1[[#This Row],[Plan Revised]])&gt;Table1[[#This Row],[Plan Revised]],0,IF(Table1[[#This Row],[Plan Revised]]=0,0,1-ABS(Table1[[#This Row],[Prod2]]-Table1[[#This Row],[Plan Revised]])/Table1[[#This Row],[Plan Revised]]))</f>
        <v>0</v>
      </c>
      <c r="AB917" s="11"/>
      <c r="AC917" s="30"/>
      <c r="AD917"/>
      <c r="AF917"/>
    </row>
    <row r="918" spans="1:32">
      <c r="A918" s="15" t="str">
        <f>IF(Table1[Week]=WeekSel,"Yes","No")</f>
        <v>No</v>
      </c>
      <c r="B918" s="15" t="str">
        <f>IF((Table1[StartDate]&gt;=Date.GraphMin)*(Table1[StartDate]&lt;=Date.GraphMax)=1,"Yes","No")</f>
        <v>Yes</v>
      </c>
      <c r="C918" s="15" t="str">
        <f>IF(OR(Table1[[#This Row],[Site]]="FOOD MILLING",Table1[[#This Row],[Site]]="GODACO"), "No", "Yes")</f>
        <v>Yes</v>
      </c>
      <c r="D918" s="40">
        <f>MAX(DATE(Table1[Year],1,1),DATE(Table1[Year],1,1)-WEEKDAY(DATE(Table1[Year],1,1),2)+(Table1[WeekNum]-1)*7+1)</f>
        <v>44676</v>
      </c>
      <c r="E918" s="40">
        <f>MIN(DATE(Table1[Year]+1,1,0),DATE(Table1[Year],1,1)-WEEKDAY(DATE(Table1[Year],1,1),2)+Table1[WeekNum]*7)</f>
        <v>44682</v>
      </c>
      <c r="F918" s="15">
        <v>2022</v>
      </c>
      <c r="G918" s="15">
        <f t="shared" si="28"/>
        <v>4</v>
      </c>
      <c r="H918" s="15">
        <v>18</v>
      </c>
      <c r="I918" s="195" t="str">
        <f>"W" &amp;Table1[[#This Row],[WeekNum]]</f>
        <v>W18</v>
      </c>
      <c r="J918" s="195" t="str">
        <f t="shared" si="29"/>
        <v>22-W18</v>
      </c>
      <c r="K918" s="11" t="s">
        <v>664</v>
      </c>
      <c r="L918" s="11"/>
      <c r="M918" s="11" t="s">
        <v>72</v>
      </c>
      <c r="N918" s="11" t="s">
        <v>428</v>
      </c>
      <c r="O918" s="266" t="s">
        <v>374</v>
      </c>
      <c r="P918" s="11" t="s">
        <v>379</v>
      </c>
      <c r="Q918" s="11" t="s">
        <v>421</v>
      </c>
      <c r="R918" s="11">
        <v>0</v>
      </c>
      <c r="S918" s="11">
        <v>0</v>
      </c>
      <c r="T918" s="11">
        <f>ABS(Table1[[#This Row],[Prod]]-Table1[[#This Row],[Planned]])</f>
        <v>0</v>
      </c>
      <c r="U918" s="213">
        <f>IF(ABS(Table1[[#This Row],[Prod]]-Table1[[#This Row],[Planned]])&gt;Table1[[#This Row],[Planned]],0,IF(Table1[[#This Row],[Planned]]=0,0,1-ABS(Table1[[#This Row],[Prod]]-Table1[[#This Row],[Planned]])/Table1[[#This Row],[Planned]]))</f>
        <v>0</v>
      </c>
      <c r="V918" s="11"/>
      <c r="W918" s="11"/>
      <c r="X918" s="27">
        <v>0</v>
      </c>
      <c r="Y918" s="11">
        <f>Table1[[#This Row],[Prod]]</f>
        <v>0</v>
      </c>
      <c r="Z918" s="11">
        <f>ABS(Table1[[#This Row],[Prod2]]-Table1[[#This Row],[Plan Revised]])</f>
        <v>0</v>
      </c>
      <c r="AA918" s="213">
        <f>IF(ABS(Table1[[#This Row],[Prod2]]-Table1[[#This Row],[Plan Revised]])&gt;Table1[[#This Row],[Plan Revised]],0,IF(Table1[[#This Row],[Plan Revised]]=0,0,1-ABS(Table1[[#This Row],[Prod2]]-Table1[[#This Row],[Plan Revised]])/Table1[[#This Row],[Plan Revised]]))</f>
        <v>0</v>
      </c>
      <c r="AB918" s="11"/>
      <c r="AC918" s="30"/>
      <c r="AD918"/>
      <c r="AF918"/>
    </row>
    <row r="919" spans="1:32">
      <c r="A919" s="15" t="str">
        <f>IF(Table1[Week]=WeekSel,"Yes","No")</f>
        <v>No</v>
      </c>
      <c r="B919" s="15" t="str">
        <f>IF((Table1[StartDate]&gt;=Date.GraphMin)*(Table1[StartDate]&lt;=Date.GraphMax)=1,"Yes","No")</f>
        <v>Yes</v>
      </c>
      <c r="C919" s="15" t="str">
        <f>IF(OR(Table1[[#This Row],[Site]]="FOOD MILLING",Table1[[#This Row],[Site]]="GODACO"), "No", "Yes")</f>
        <v>Yes</v>
      </c>
      <c r="D919" s="40">
        <f>MAX(DATE(Table1[Year],1,1),DATE(Table1[Year],1,1)-WEEKDAY(DATE(Table1[Year],1,1),2)+(Table1[WeekNum]-1)*7+1)</f>
        <v>44676</v>
      </c>
      <c r="E919" s="40">
        <f>MIN(DATE(Table1[Year]+1,1,0),DATE(Table1[Year],1,1)-WEEKDAY(DATE(Table1[Year],1,1),2)+Table1[WeekNum]*7)</f>
        <v>44682</v>
      </c>
      <c r="F919" s="15">
        <v>2022</v>
      </c>
      <c r="G919" s="15">
        <f t="shared" si="28"/>
        <v>4</v>
      </c>
      <c r="H919" s="15">
        <v>18</v>
      </c>
      <c r="I919" s="195" t="str">
        <f>"W" &amp;Table1[[#This Row],[WeekNum]]</f>
        <v>W18</v>
      </c>
      <c r="J919" s="195" t="str">
        <f t="shared" si="29"/>
        <v>22-W18</v>
      </c>
      <c r="K919" s="11" t="s">
        <v>665</v>
      </c>
      <c r="L919" s="11"/>
      <c r="M919" s="11" t="s">
        <v>72</v>
      </c>
      <c r="N919" s="11" t="s">
        <v>428</v>
      </c>
      <c r="O919" s="266" t="s">
        <v>374</v>
      </c>
      <c r="P919" s="11" t="s">
        <v>379</v>
      </c>
      <c r="Q919" s="11" t="s">
        <v>421</v>
      </c>
      <c r="R919" s="11">
        <v>0</v>
      </c>
      <c r="S919" s="11">
        <v>0</v>
      </c>
      <c r="T919" s="11">
        <f>ABS(Table1[[#This Row],[Prod]]-Table1[[#This Row],[Planned]])</f>
        <v>0</v>
      </c>
      <c r="U919" s="213">
        <f>IF(ABS(Table1[[#This Row],[Prod]]-Table1[[#This Row],[Planned]])&gt;Table1[[#This Row],[Planned]],0,IF(Table1[[#This Row],[Planned]]=0,0,1-ABS(Table1[[#This Row],[Prod]]-Table1[[#This Row],[Planned]])/Table1[[#This Row],[Planned]]))</f>
        <v>0</v>
      </c>
      <c r="V919" s="11"/>
      <c r="W919" s="11"/>
      <c r="X919" s="27">
        <v>0</v>
      </c>
      <c r="Y919" s="11">
        <f>Table1[[#This Row],[Prod]]</f>
        <v>0</v>
      </c>
      <c r="Z919" s="11">
        <f>ABS(Table1[[#This Row],[Prod2]]-Table1[[#This Row],[Plan Revised]])</f>
        <v>0</v>
      </c>
      <c r="AA919" s="213">
        <f>IF(ABS(Table1[[#This Row],[Prod2]]-Table1[[#This Row],[Plan Revised]])&gt;Table1[[#This Row],[Plan Revised]],0,IF(Table1[[#This Row],[Plan Revised]]=0,0,1-ABS(Table1[[#This Row],[Prod2]]-Table1[[#This Row],[Plan Revised]])/Table1[[#This Row],[Plan Revised]]))</f>
        <v>0</v>
      </c>
      <c r="AB919" s="11"/>
      <c r="AC919" s="30"/>
      <c r="AD919"/>
      <c r="AF919"/>
    </row>
    <row r="920" spans="1:32">
      <c r="A920" s="15" t="str">
        <f>IF(Table1[Week]=WeekSel,"Yes","No")</f>
        <v>No</v>
      </c>
      <c r="B920" s="15" t="str">
        <f>IF((Table1[StartDate]&gt;=Date.GraphMin)*(Table1[StartDate]&lt;=Date.GraphMax)=1,"Yes","No")</f>
        <v>Yes</v>
      </c>
      <c r="C920" s="15" t="str">
        <f>IF(OR(Table1[[#This Row],[Site]]="FOOD MILLING",Table1[[#This Row],[Site]]="GODACO"), "No", "Yes")</f>
        <v>Yes</v>
      </c>
      <c r="D920" s="40">
        <f>MAX(DATE(Table1[Year],1,1),DATE(Table1[Year],1,1)-WEEKDAY(DATE(Table1[Year],1,1),2)+(Table1[WeekNum]-1)*7+1)</f>
        <v>44676</v>
      </c>
      <c r="E920" s="40">
        <f>MIN(DATE(Table1[Year]+1,1,0),DATE(Table1[Year],1,1)-WEEKDAY(DATE(Table1[Year],1,1),2)+Table1[WeekNum]*7)</f>
        <v>44682</v>
      </c>
      <c r="F920" s="15">
        <v>2022</v>
      </c>
      <c r="G920" s="15">
        <f t="shared" si="28"/>
        <v>4</v>
      </c>
      <c r="H920" s="15">
        <v>18</v>
      </c>
      <c r="I920" s="195" t="str">
        <f>"W" &amp;Table1[[#This Row],[WeekNum]]</f>
        <v>W18</v>
      </c>
      <c r="J920" s="195" t="str">
        <f t="shared" si="29"/>
        <v>22-W18</v>
      </c>
      <c r="K920" s="11" t="s">
        <v>666</v>
      </c>
      <c r="L920" s="11"/>
      <c r="M920" s="11" t="s">
        <v>72</v>
      </c>
      <c r="N920" s="11" t="s">
        <v>428</v>
      </c>
      <c r="O920" s="266" t="s">
        <v>374</v>
      </c>
      <c r="P920" s="11" t="s">
        <v>379</v>
      </c>
      <c r="Q920" s="11" t="s">
        <v>421</v>
      </c>
      <c r="R920" s="11">
        <v>2800</v>
      </c>
      <c r="S920" s="11">
        <v>2842</v>
      </c>
      <c r="T920" s="11">
        <f>ABS(Table1[[#This Row],[Prod]]-Table1[[#This Row],[Planned]])</f>
        <v>42</v>
      </c>
      <c r="U920" s="213">
        <f>IF(ABS(Table1[[#This Row],[Prod]]-Table1[[#This Row],[Planned]])&gt;Table1[[#This Row],[Planned]],0,IF(Table1[[#This Row],[Planned]]=0,0,1-ABS(Table1[[#This Row],[Prod]]-Table1[[#This Row],[Planned]])/Table1[[#This Row],[Planned]]))</f>
        <v>0.98499999999999999</v>
      </c>
      <c r="V920" s="11"/>
      <c r="W920" s="11"/>
      <c r="X920" s="27">
        <v>2800</v>
      </c>
      <c r="Y920" s="11">
        <f>Table1[[#This Row],[Prod]]</f>
        <v>2842</v>
      </c>
      <c r="Z920" s="11">
        <f>ABS(Table1[[#This Row],[Prod2]]-Table1[[#This Row],[Plan Revised]])</f>
        <v>42</v>
      </c>
      <c r="AA920" s="213">
        <f>IF(ABS(Table1[[#This Row],[Prod2]]-Table1[[#This Row],[Plan Revised]])&gt;Table1[[#This Row],[Plan Revised]],0,IF(Table1[[#This Row],[Plan Revised]]=0,0,1-ABS(Table1[[#This Row],[Prod2]]-Table1[[#This Row],[Plan Revised]])/Table1[[#This Row],[Plan Revised]]))</f>
        <v>0.98499999999999999</v>
      </c>
      <c r="AB920" s="11"/>
      <c r="AC920" s="30"/>
      <c r="AD920"/>
      <c r="AF920"/>
    </row>
    <row r="921" spans="1:32">
      <c r="A921" s="15" t="str">
        <f>IF(Table1[Week]=WeekSel,"Yes","No")</f>
        <v>No</v>
      </c>
      <c r="B921" s="15" t="str">
        <f>IF((Table1[StartDate]&gt;=Date.GraphMin)*(Table1[StartDate]&lt;=Date.GraphMax)=1,"Yes","No")</f>
        <v>Yes</v>
      </c>
      <c r="C921" s="15" t="str">
        <f>IF(OR(Table1[[#This Row],[Site]]="FOOD MILLING",Table1[[#This Row],[Site]]="GODACO"), "No", "Yes")</f>
        <v>Yes</v>
      </c>
      <c r="D921" s="40">
        <f>MAX(DATE(Table1[Year],1,1),DATE(Table1[Year],1,1)-WEEKDAY(DATE(Table1[Year],1,1),2)+(Table1[WeekNum]-1)*7+1)</f>
        <v>44676</v>
      </c>
      <c r="E921" s="40">
        <f>MIN(DATE(Table1[Year]+1,1,0),DATE(Table1[Year],1,1)-WEEKDAY(DATE(Table1[Year],1,1),2)+Table1[WeekNum]*7)</f>
        <v>44682</v>
      </c>
      <c r="F921" s="15">
        <v>2022</v>
      </c>
      <c r="G921" s="15">
        <f t="shared" si="28"/>
        <v>4</v>
      </c>
      <c r="H921" s="15">
        <v>18</v>
      </c>
      <c r="I921" s="195" t="str">
        <f>"W" &amp;Table1[[#This Row],[WeekNum]]</f>
        <v>W18</v>
      </c>
      <c r="J921" s="195" t="str">
        <f t="shared" si="29"/>
        <v>22-W18</v>
      </c>
      <c r="K921" s="11" t="s">
        <v>667</v>
      </c>
      <c r="L921" s="11"/>
      <c r="M921" s="11" t="s">
        <v>72</v>
      </c>
      <c r="N921" s="11" t="s">
        <v>428</v>
      </c>
      <c r="O921" s="266" t="s">
        <v>374</v>
      </c>
      <c r="P921" s="11" t="s">
        <v>375</v>
      </c>
      <c r="Q921" s="11" t="s">
        <v>421</v>
      </c>
      <c r="R921" s="11">
        <v>2000</v>
      </c>
      <c r="S921" s="11">
        <v>1928</v>
      </c>
      <c r="T921" s="11">
        <f>ABS(Table1[[#This Row],[Prod]]-Table1[[#This Row],[Planned]])</f>
        <v>72</v>
      </c>
      <c r="U921" s="213">
        <f>IF(ABS(Table1[[#This Row],[Prod]]-Table1[[#This Row],[Planned]])&gt;Table1[[#This Row],[Planned]],0,IF(Table1[[#This Row],[Planned]]=0,0,1-ABS(Table1[[#This Row],[Prod]]-Table1[[#This Row],[Planned]])/Table1[[#This Row],[Planned]]))</f>
        <v>0.96399999999999997</v>
      </c>
      <c r="V921" s="11"/>
      <c r="W921" s="11"/>
      <c r="X921" s="27">
        <v>2000</v>
      </c>
      <c r="Y921" s="11">
        <f>Table1[[#This Row],[Prod]]</f>
        <v>1928</v>
      </c>
      <c r="Z921" s="11">
        <f>ABS(Table1[[#This Row],[Prod2]]-Table1[[#This Row],[Plan Revised]])</f>
        <v>72</v>
      </c>
      <c r="AA921" s="213">
        <f>IF(ABS(Table1[[#This Row],[Prod2]]-Table1[[#This Row],[Plan Revised]])&gt;Table1[[#This Row],[Plan Revised]],0,IF(Table1[[#This Row],[Plan Revised]]=0,0,1-ABS(Table1[[#This Row],[Prod2]]-Table1[[#This Row],[Plan Revised]])/Table1[[#This Row],[Plan Revised]]))</f>
        <v>0.96399999999999997</v>
      </c>
      <c r="AB921" s="11"/>
      <c r="AC921" s="30"/>
      <c r="AD921"/>
      <c r="AF921"/>
    </row>
    <row r="922" spans="1:32">
      <c r="A922" s="15" t="str">
        <f>IF(Table1[Week]=WeekSel,"Yes","No")</f>
        <v>No</v>
      </c>
      <c r="B922" s="15" t="str">
        <f>IF((Table1[StartDate]&gt;=Date.GraphMin)*(Table1[StartDate]&lt;=Date.GraphMax)=1,"Yes","No")</f>
        <v>Yes</v>
      </c>
      <c r="C922" s="15" t="str">
        <f>IF(OR(Table1[[#This Row],[Site]]="FOOD MILLING",Table1[[#This Row],[Site]]="GODACO"), "No", "Yes")</f>
        <v>Yes</v>
      </c>
      <c r="D922" s="40">
        <f>MAX(DATE(Table1[Year],1,1),DATE(Table1[Year],1,1)-WEEKDAY(DATE(Table1[Year],1,1),2)+(Table1[WeekNum]-1)*7+1)</f>
        <v>44676</v>
      </c>
      <c r="E922" s="40">
        <f>MIN(DATE(Table1[Year]+1,1,0),DATE(Table1[Year],1,1)-WEEKDAY(DATE(Table1[Year],1,1),2)+Table1[WeekNum]*7)</f>
        <v>44682</v>
      </c>
      <c r="F922" s="15">
        <v>2022</v>
      </c>
      <c r="G922" s="15">
        <f t="shared" si="28"/>
        <v>4</v>
      </c>
      <c r="H922" s="15">
        <v>18</v>
      </c>
      <c r="I922" s="195" t="str">
        <f>"W" &amp;Table1[[#This Row],[WeekNum]]</f>
        <v>W18</v>
      </c>
      <c r="J922" s="195" t="str">
        <f t="shared" si="29"/>
        <v>22-W18</v>
      </c>
      <c r="K922" s="11" t="s">
        <v>668</v>
      </c>
      <c r="L922" s="11"/>
      <c r="M922" s="11" t="s">
        <v>72</v>
      </c>
      <c r="N922" s="11" t="s">
        <v>428</v>
      </c>
      <c r="O922" s="266" t="s">
        <v>374</v>
      </c>
      <c r="P922" s="11" t="s">
        <v>375</v>
      </c>
      <c r="Q922" s="11" t="s">
        <v>421</v>
      </c>
      <c r="R922" s="11">
        <v>6000</v>
      </c>
      <c r="S922" s="11">
        <v>5335</v>
      </c>
      <c r="T922" s="11">
        <f>ABS(Table1[[#This Row],[Prod]]-Table1[[#This Row],[Planned]])</f>
        <v>665</v>
      </c>
      <c r="U922" s="213">
        <f>IF(ABS(Table1[[#This Row],[Prod]]-Table1[[#This Row],[Planned]])&gt;Table1[[#This Row],[Planned]],0,IF(Table1[[#This Row],[Planned]]=0,0,1-ABS(Table1[[#This Row],[Prod]]-Table1[[#This Row],[Planned]])/Table1[[#This Row],[Planned]]))</f>
        <v>0.88916666666666666</v>
      </c>
      <c r="V922" s="11"/>
      <c r="W922" s="11"/>
      <c r="X922" s="27">
        <v>6000</v>
      </c>
      <c r="Y922" s="11">
        <f>Table1[[#This Row],[Prod]]</f>
        <v>5335</v>
      </c>
      <c r="Z922" s="11">
        <f>ABS(Table1[[#This Row],[Prod2]]-Table1[[#This Row],[Plan Revised]])</f>
        <v>665</v>
      </c>
      <c r="AA922" s="213">
        <f>IF(ABS(Table1[[#This Row],[Prod2]]-Table1[[#This Row],[Plan Revised]])&gt;Table1[[#This Row],[Plan Revised]],0,IF(Table1[[#This Row],[Plan Revised]]=0,0,1-ABS(Table1[[#This Row],[Prod2]]-Table1[[#This Row],[Plan Revised]])/Table1[[#This Row],[Plan Revised]]))</f>
        <v>0.88916666666666666</v>
      </c>
      <c r="AB922" s="11"/>
      <c r="AC922" s="30"/>
      <c r="AD922"/>
      <c r="AF922"/>
    </row>
    <row r="923" spans="1:32">
      <c r="A923" s="15" t="str">
        <f>IF(Table1[Week]=WeekSel,"Yes","No")</f>
        <v>No</v>
      </c>
      <c r="B923" s="15" t="str">
        <f>IF((Table1[StartDate]&gt;=Date.GraphMin)*(Table1[StartDate]&lt;=Date.GraphMax)=1,"Yes","No")</f>
        <v>Yes</v>
      </c>
      <c r="C923" s="15" t="str">
        <f>IF(OR(Table1[[#This Row],[Site]]="FOOD MILLING",Table1[[#This Row],[Site]]="GODACO"), "No", "Yes")</f>
        <v>Yes</v>
      </c>
      <c r="D923" s="40">
        <f>MAX(DATE(Table1[Year],1,1),DATE(Table1[Year],1,1)-WEEKDAY(DATE(Table1[Year],1,1),2)+(Table1[WeekNum]-1)*7+1)</f>
        <v>44676</v>
      </c>
      <c r="E923" s="40">
        <f>MIN(DATE(Table1[Year]+1,1,0),DATE(Table1[Year],1,1)-WEEKDAY(DATE(Table1[Year],1,1),2)+Table1[WeekNum]*7)</f>
        <v>44682</v>
      </c>
      <c r="F923" s="15">
        <v>2022</v>
      </c>
      <c r="G923" s="15">
        <f t="shared" si="28"/>
        <v>4</v>
      </c>
      <c r="H923" s="15">
        <v>18</v>
      </c>
      <c r="I923" s="195" t="str">
        <f>"W" &amp;Table1[[#This Row],[WeekNum]]</f>
        <v>W18</v>
      </c>
      <c r="J923" s="195" t="str">
        <f t="shared" si="29"/>
        <v>22-W18</v>
      </c>
      <c r="K923" s="11" t="s">
        <v>669</v>
      </c>
      <c r="L923" s="11"/>
      <c r="M923" s="11" t="s">
        <v>72</v>
      </c>
      <c r="N923" s="11" t="s">
        <v>428</v>
      </c>
      <c r="O923" s="266" t="s">
        <v>374</v>
      </c>
      <c r="P923" s="11" t="s">
        <v>375</v>
      </c>
      <c r="Q923" s="11" t="s">
        <v>421</v>
      </c>
      <c r="R923" s="11">
        <v>2000</v>
      </c>
      <c r="S923" s="11">
        <v>1736</v>
      </c>
      <c r="T923" s="11">
        <f>ABS(Table1[[#This Row],[Prod]]-Table1[[#This Row],[Planned]])</f>
        <v>264</v>
      </c>
      <c r="U923" s="213">
        <f>IF(ABS(Table1[[#This Row],[Prod]]-Table1[[#This Row],[Planned]])&gt;Table1[[#This Row],[Planned]],0,IF(Table1[[#This Row],[Planned]]=0,0,1-ABS(Table1[[#This Row],[Prod]]-Table1[[#This Row],[Planned]])/Table1[[#This Row],[Planned]]))</f>
        <v>0.86799999999999999</v>
      </c>
      <c r="V923" s="11"/>
      <c r="W923" s="11"/>
      <c r="X923" s="27">
        <v>2000</v>
      </c>
      <c r="Y923" s="11">
        <f>Table1[[#This Row],[Prod]]</f>
        <v>1736</v>
      </c>
      <c r="Z923" s="11">
        <f>ABS(Table1[[#This Row],[Prod2]]-Table1[[#This Row],[Plan Revised]])</f>
        <v>264</v>
      </c>
      <c r="AA923" s="213">
        <f>IF(ABS(Table1[[#This Row],[Prod2]]-Table1[[#This Row],[Plan Revised]])&gt;Table1[[#This Row],[Plan Revised]],0,IF(Table1[[#This Row],[Plan Revised]]=0,0,1-ABS(Table1[[#This Row],[Prod2]]-Table1[[#This Row],[Plan Revised]])/Table1[[#This Row],[Plan Revised]]))</f>
        <v>0.86799999999999999</v>
      </c>
      <c r="AB923" s="11"/>
      <c r="AC923" s="30"/>
      <c r="AD923"/>
      <c r="AF923"/>
    </row>
    <row r="924" spans="1:32">
      <c r="A924" s="15" t="str">
        <f>IF(Table1[Week]=WeekSel,"Yes","No")</f>
        <v>No</v>
      </c>
      <c r="B924" s="15" t="str">
        <f>IF((Table1[StartDate]&gt;=Date.GraphMin)*(Table1[StartDate]&lt;=Date.GraphMax)=1,"Yes","No")</f>
        <v>Yes</v>
      </c>
      <c r="C924" s="15" t="str">
        <f>IF(OR(Table1[[#This Row],[Site]]="FOOD MILLING",Table1[[#This Row],[Site]]="GODACO"), "No", "Yes")</f>
        <v>Yes</v>
      </c>
      <c r="D924" s="40">
        <f>MAX(DATE(Table1[Year],1,1),DATE(Table1[Year],1,1)-WEEKDAY(DATE(Table1[Year],1,1),2)+(Table1[WeekNum]-1)*7+1)</f>
        <v>44676</v>
      </c>
      <c r="E924" s="40">
        <f>MIN(DATE(Table1[Year]+1,1,0),DATE(Table1[Year],1,1)-WEEKDAY(DATE(Table1[Year],1,1),2)+Table1[WeekNum]*7)</f>
        <v>44682</v>
      </c>
      <c r="F924" s="15">
        <v>2022</v>
      </c>
      <c r="G924" s="15">
        <f t="shared" si="28"/>
        <v>4</v>
      </c>
      <c r="H924" s="15">
        <v>18</v>
      </c>
      <c r="I924" s="195" t="str">
        <f>"W" &amp;Table1[[#This Row],[WeekNum]]</f>
        <v>W18</v>
      </c>
      <c r="J924" s="195" t="str">
        <f t="shared" si="29"/>
        <v>22-W18</v>
      </c>
      <c r="K924" s="11" t="s">
        <v>670</v>
      </c>
      <c r="L924" s="11"/>
      <c r="M924" s="11" t="s">
        <v>72</v>
      </c>
      <c r="N924" s="11" t="s">
        <v>428</v>
      </c>
      <c r="O924" s="266" t="s">
        <v>374</v>
      </c>
      <c r="P924" s="11" t="s">
        <v>375</v>
      </c>
      <c r="Q924" s="11" t="s">
        <v>421</v>
      </c>
      <c r="R924" s="11">
        <v>0</v>
      </c>
      <c r="S924" s="11">
        <v>0</v>
      </c>
      <c r="T924" s="11">
        <f>ABS(Table1[[#This Row],[Prod]]-Table1[[#This Row],[Planned]])</f>
        <v>0</v>
      </c>
      <c r="U924" s="213">
        <f>IF(ABS(Table1[[#This Row],[Prod]]-Table1[[#This Row],[Planned]])&gt;Table1[[#This Row],[Planned]],0,IF(Table1[[#This Row],[Planned]]=0,0,1-ABS(Table1[[#This Row],[Prod]]-Table1[[#This Row],[Planned]])/Table1[[#This Row],[Planned]]))</f>
        <v>0</v>
      </c>
      <c r="V924" s="11"/>
      <c r="W924" s="11"/>
      <c r="X924" s="27">
        <v>0</v>
      </c>
      <c r="Y924" s="11">
        <f>Table1[[#This Row],[Prod]]</f>
        <v>0</v>
      </c>
      <c r="Z924" s="11">
        <f>ABS(Table1[[#This Row],[Prod2]]-Table1[[#This Row],[Plan Revised]])</f>
        <v>0</v>
      </c>
      <c r="AA924" s="213">
        <f>IF(ABS(Table1[[#This Row],[Prod2]]-Table1[[#This Row],[Plan Revised]])&gt;Table1[[#This Row],[Plan Revised]],0,IF(Table1[[#This Row],[Plan Revised]]=0,0,1-ABS(Table1[[#This Row],[Prod2]]-Table1[[#This Row],[Plan Revised]])/Table1[[#This Row],[Plan Revised]]))</f>
        <v>0</v>
      </c>
      <c r="AB924" s="11"/>
      <c r="AC924" s="30"/>
      <c r="AD924"/>
      <c r="AF924"/>
    </row>
    <row r="925" spans="1:32">
      <c r="A925" s="15" t="str">
        <f>IF(Table1[Week]=WeekSel,"Yes","No")</f>
        <v>No</v>
      </c>
      <c r="B925" s="15" t="str">
        <f>IF((Table1[StartDate]&gt;=Date.GraphMin)*(Table1[StartDate]&lt;=Date.GraphMax)=1,"Yes","No")</f>
        <v>Yes</v>
      </c>
      <c r="C925" s="15" t="str">
        <f>IF(OR(Table1[[#This Row],[Site]]="FOOD MILLING",Table1[[#This Row],[Site]]="GODACO"), "No", "Yes")</f>
        <v>Yes</v>
      </c>
      <c r="D925" s="40">
        <f>MAX(DATE(Table1[Year],1,1),DATE(Table1[Year],1,1)-WEEKDAY(DATE(Table1[Year],1,1),2)+(Table1[WeekNum]-1)*7+1)</f>
        <v>44676</v>
      </c>
      <c r="E925" s="40">
        <f>MIN(DATE(Table1[Year]+1,1,0),DATE(Table1[Year],1,1)-WEEKDAY(DATE(Table1[Year],1,1),2)+Table1[WeekNum]*7)</f>
        <v>44682</v>
      </c>
      <c r="F925" s="15">
        <v>2022</v>
      </c>
      <c r="G925" s="15">
        <f t="shared" si="28"/>
        <v>4</v>
      </c>
      <c r="H925" s="15">
        <v>18</v>
      </c>
      <c r="I925" s="195" t="str">
        <f>"W" &amp;Table1[[#This Row],[WeekNum]]</f>
        <v>W18</v>
      </c>
      <c r="J925" s="195" t="str">
        <f t="shared" si="29"/>
        <v>22-W18</v>
      </c>
      <c r="K925" s="11" t="s">
        <v>671</v>
      </c>
      <c r="L925" s="11"/>
      <c r="M925" s="11" t="s">
        <v>72</v>
      </c>
      <c r="N925" s="11" t="s">
        <v>428</v>
      </c>
      <c r="O925" s="266" t="s">
        <v>374</v>
      </c>
      <c r="P925" s="11" t="s">
        <v>375</v>
      </c>
      <c r="Q925" s="11" t="s">
        <v>421</v>
      </c>
      <c r="R925" s="11">
        <v>0</v>
      </c>
      <c r="S925" s="11">
        <v>0</v>
      </c>
      <c r="T925" s="11">
        <f>ABS(Table1[[#This Row],[Prod]]-Table1[[#This Row],[Planned]])</f>
        <v>0</v>
      </c>
      <c r="U925" s="213">
        <f>IF(ABS(Table1[[#This Row],[Prod]]-Table1[[#This Row],[Planned]])&gt;Table1[[#This Row],[Planned]],0,IF(Table1[[#This Row],[Planned]]=0,0,1-ABS(Table1[[#This Row],[Prod]]-Table1[[#This Row],[Planned]])/Table1[[#This Row],[Planned]]))</f>
        <v>0</v>
      </c>
      <c r="V925" s="11"/>
      <c r="W925" s="11"/>
      <c r="X925" s="27">
        <v>0</v>
      </c>
      <c r="Y925" s="11">
        <f>Table1[[#This Row],[Prod]]</f>
        <v>0</v>
      </c>
      <c r="Z925" s="11">
        <f>ABS(Table1[[#This Row],[Prod2]]-Table1[[#This Row],[Plan Revised]])</f>
        <v>0</v>
      </c>
      <c r="AA925" s="213">
        <f>IF(ABS(Table1[[#This Row],[Prod2]]-Table1[[#This Row],[Plan Revised]])&gt;Table1[[#This Row],[Plan Revised]],0,IF(Table1[[#This Row],[Plan Revised]]=0,0,1-ABS(Table1[[#This Row],[Prod2]]-Table1[[#This Row],[Plan Revised]])/Table1[[#This Row],[Plan Revised]]))</f>
        <v>0</v>
      </c>
      <c r="AB925" s="11"/>
      <c r="AC925" s="30"/>
      <c r="AD925"/>
      <c r="AF925"/>
    </row>
    <row r="926" spans="1:32">
      <c r="A926" s="15" t="str">
        <f>IF(Table1[Week]=WeekSel,"Yes","No")</f>
        <v>No</v>
      </c>
      <c r="B926" s="15" t="str">
        <f>IF((Table1[StartDate]&gt;=Date.GraphMin)*(Table1[StartDate]&lt;=Date.GraphMax)=1,"Yes","No")</f>
        <v>Yes</v>
      </c>
      <c r="C926" s="15" t="str">
        <f>IF(OR(Table1[[#This Row],[Site]]="FOOD MILLING",Table1[[#This Row],[Site]]="GODACO"), "No", "Yes")</f>
        <v>Yes</v>
      </c>
      <c r="D926" s="40">
        <f>MAX(DATE(Table1[Year],1,1),DATE(Table1[Year],1,1)-WEEKDAY(DATE(Table1[Year],1,1),2)+(Table1[WeekNum]-1)*7+1)</f>
        <v>44676</v>
      </c>
      <c r="E926" s="40">
        <f>MIN(DATE(Table1[Year]+1,1,0),DATE(Table1[Year],1,1)-WEEKDAY(DATE(Table1[Year],1,1),2)+Table1[WeekNum]*7)</f>
        <v>44682</v>
      </c>
      <c r="F926" s="15">
        <v>2022</v>
      </c>
      <c r="G926" s="15">
        <f t="shared" si="28"/>
        <v>4</v>
      </c>
      <c r="H926" s="15">
        <v>18</v>
      </c>
      <c r="I926" s="195" t="str">
        <f>"W" &amp;Table1[[#This Row],[WeekNum]]</f>
        <v>W18</v>
      </c>
      <c r="J926" s="195" t="str">
        <f t="shared" si="29"/>
        <v>22-W18</v>
      </c>
      <c r="K926" s="11" t="s">
        <v>672</v>
      </c>
      <c r="L926" s="11"/>
      <c r="M926" s="11" t="s">
        <v>72</v>
      </c>
      <c r="N926" s="11" t="s">
        <v>428</v>
      </c>
      <c r="O926" s="266" t="s">
        <v>372</v>
      </c>
      <c r="P926" s="11" t="s">
        <v>378</v>
      </c>
      <c r="Q926" s="11" t="s">
        <v>419</v>
      </c>
      <c r="R926" s="11">
        <v>0</v>
      </c>
      <c r="S926" s="11">
        <v>0</v>
      </c>
      <c r="T926" s="11">
        <f>ABS(Table1[[#This Row],[Prod]]-Table1[[#This Row],[Planned]])</f>
        <v>0</v>
      </c>
      <c r="U926" s="213">
        <f>IF(ABS(Table1[[#This Row],[Prod]]-Table1[[#This Row],[Planned]])&gt;Table1[[#This Row],[Planned]],0,IF(Table1[[#This Row],[Planned]]=0,0,1-ABS(Table1[[#This Row],[Prod]]-Table1[[#This Row],[Planned]])/Table1[[#This Row],[Planned]]))</f>
        <v>0</v>
      </c>
      <c r="V926" s="11"/>
      <c r="W926" s="11"/>
      <c r="X926" s="27">
        <v>0</v>
      </c>
      <c r="Y926" s="11">
        <f>Table1[[#This Row],[Prod]]</f>
        <v>0</v>
      </c>
      <c r="Z926" s="11">
        <f>ABS(Table1[[#This Row],[Prod2]]-Table1[[#This Row],[Plan Revised]])</f>
        <v>0</v>
      </c>
      <c r="AA926" s="213">
        <f>IF(ABS(Table1[[#This Row],[Prod2]]-Table1[[#This Row],[Plan Revised]])&gt;Table1[[#This Row],[Plan Revised]],0,IF(Table1[[#This Row],[Plan Revised]]=0,0,1-ABS(Table1[[#This Row],[Prod2]]-Table1[[#This Row],[Plan Revised]])/Table1[[#This Row],[Plan Revised]]))</f>
        <v>0</v>
      </c>
      <c r="AB926" s="11"/>
      <c r="AC926" s="30"/>
      <c r="AD926"/>
      <c r="AF926"/>
    </row>
    <row r="927" spans="1:32">
      <c r="A927" s="15" t="str">
        <f>IF(Table1[Week]=WeekSel,"Yes","No")</f>
        <v>No</v>
      </c>
      <c r="B927" s="15" t="str">
        <f>IF((Table1[StartDate]&gt;=Date.GraphMin)*(Table1[StartDate]&lt;=Date.GraphMax)=1,"Yes","No")</f>
        <v>Yes</v>
      </c>
      <c r="C927" s="15" t="str">
        <f>IF(OR(Table1[[#This Row],[Site]]="FOOD MILLING",Table1[[#This Row],[Site]]="GODACO"), "No", "Yes")</f>
        <v>Yes</v>
      </c>
      <c r="D927" s="40">
        <f>MAX(DATE(Table1[Year],1,1),DATE(Table1[Year],1,1)-WEEKDAY(DATE(Table1[Year],1,1),2)+(Table1[WeekNum]-1)*7+1)</f>
        <v>44676</v>
      </c>
      <c r="E927" s="40">
        <f>MIN(DATE(Table1[Year]+1,1,0),DATE(Table1[Year],1,1)-WEEKDAY(DATE(Table1[Year],1,1),2)+Table1[WeekNum]*7)</f>
        <v>44682</v>
      </c>
      <c r="F927" s="15">
        <v>2022</v>
      </c>
      <c r="G927" s="15">
        <f t="shared" si="28"/>
        <v>4</v>
      </c>
      <c r="H927" s="15">
        <v>18</v>
      </c>
      <c r="I927" s="195" t="str">
        <f>"W" &amp;Table1[[#This Row],[WeekNum]]</f>
        <v>W18</v>
      </c>
      <c r="J927" s="195" t="str">
        <f t="shared" si="29"/>
        <v>22-W18</v>
      </c>
      <c r="K927" s="11" t="s">
        <v>673</v>
      </c>
      <c r="L927" s="11"/>
      <c r="M927" s="11" t="s">
        <v>72</v>
      </c>
      <c r="N927" s="11" t="s">
        <v>428</v>
      </c>
      <c r="O927" s="266" t="s">
        <v>372</v>
      </c>
      <c r="P927" s="11" t="s">
        <v>378</v>
      </c>
      <c r="Q927" s="11" t="s">
        <v>419</v>
      </c>
      <c r="R927" s="11">
        <v>11600</v>
      </c>
      <c r="S927" s="11">
        <v>6584</v>
      </c>
      <c r="T927" s="11">
        <f>ABS(Table1[[#This Row],[Prod]]-Table1[[#This Row],[Planned]])</f>
        <v>5016</v>
      </c>
      <c r="U927" s="213">
        <f>IF(ABS(Table1[[#This Row],[Prod]]-Table1[[#This Row],[Planned]])&gt;Table1[[#This Row],[Planned]],0,IF(Table1[[#This Row],[Planned]]=0,0,1-ABS(Table1[[#This Row],[Prod]]-Table1[[#This Row],[Planned]])/Table1[[#This Row],[Planned]]))</f>
        <v>0.5675862068965517</v>
      </c>
      <c r="V927" s="11"/>
      <c r="W927" s="11"/>
      <c r="X927" s="27">
        <v>7400</v>
      </c>
      <c r="Y927" s="11">
        <f>Table1[[#This Row],[Prod]]</f>
        <v>6584</v>
      </c>
      <c r="Z927" s="11">
        <f>ABS(Table1[[#This Row],[Prod2]]-Table1[[#This Row],[Plan Revised]])</f>
        <v>816</v>
      </c>
      <c r="AA927" s="213">
        <f>IF(ABS(Table1[[#This Row],[Prod2]]-Table1[[#This Row],[Plan Revised]])&gt;Table1[[#This Row],[Plan Revised]],0,IF(Table1[[#This Row],[Plan Revised]]=0,0,1-ABS(Table1[[#This Row],[Prod2]]-Table1[[#This Row],[Plan Revised]])/Table1[[#This Row],[Plan Revised]]))</f>
        <v>0.88972972972972975</v>
      </c>
      <c r="AB927" s="11"/>
      <c r="AC927" s="30"/>
      <c r="AD927"/>
      <c r="AF927"/>
    </row>
    <row r="928" spans="1:32">
      <c r="A928" s="15" t="str">
        <f>IF(Table1[Week]=WeekSel,"Yes","No")</f>
        <v>No</v>
      </c>
      <c r="B928" s="15" t="str">
        <f>IF((Table1[StartDate]&gt;=Date.GraphMin)*(Table1[StartDate]&lt;=Date.GraphMax)=1,"Yes","No")</f>
        <v>Yes</v>
      </c>
      <c r="C928" s="15" t="str">
        <f>IF(OR(Table1[[#This Row],[Site]]="FOOD MILLING",Table1[[#This Row],[Site]]="GODACO"), "No", "Yes")</f>
        <v>Yes</v>
      </c>
      <c r="D928" s="40">
        <f>MAX(DATE(Table1[Year],1,1),DATE(Table1[Year],1,1)-WEEKDAY(DATE(Table1[Year],1,1),2)+(Table1[WeekNum]-1)*7+1)</f>
        <v>44676</v>
      </c>
      <c r="E928" s="40">
        <f>MIN(DATE(Table1[Year]+1,1,0),DATE(Table1[Year],1,1)-WEEKDAY(DATE(Table1[Year],1,1),2)+Table1[WeekNum]*7)</f>
        <v>44682</v>
      </c>
      <c r="F928" s="15">
        <v>2022</v>
      </c>
      <c r="G928" s="15">
        <f t="shared" si="28"/>
        <v>4</v>
      </c>
      <c r="H928" s="15">
        <v>18</v>
      </c>
      <c r="I928" s="195" t="str">
        <f>"W" &amp;Table1[[#This Row],[WeekNum]]</f>
        <v>W18</v>
      </c>
      <c r="J928" s="195" t="str">
        <f t="shared" si="29"/>
        <v>22-W18</v>
      </c>
      <c r="K928" s="11" t="s">
        <v>674</v>
      </c>
      <c r="L928" s="11"/>
      <c r="M928" s="11" t="s">
        <v>72</v>
      </c>
      <c r="N928" s="11" t="s">
        <v>428</v>
      </c>
      <c r="O928" s="266" t="s">
        <v>372</v>
      </c>
      <c r="P928" s="11" t="s">
        <v>378</v>
      </c>
      <c r="Q928" s="11" t="s">
        <v>419</v>
      </c>
      <c r="R928" s="11">
        <v>0</v>
      </c>
      <c r="S928" s="11">
        <v>0</v>
      </c>
      <c r="T928" s="11">
        <f>ABS(Table1[[#This Row],[Prod]]-Table1[[#This Row],[Planned]])</f>
        <v>0</v>
      </c>
      <c r="U928" s="213">
        <f>IF(ABS(Table1[[#This Row],[Prod]]-Table1[[#This Row],[Planned]])&gt;Table1[[#This Row],[Planned]],0,IF(Table1[[#This Row],[Planned]]=0,0,1-ABS(Table1[[#This Row],[Prod]]-Table1[[#This Row],[Planned]])/Table1[[#This Row],[Planned]]))</f>
        <v>0</v>
      </c>
      <c r="V928" s="11"/>
      <c r="W928" s="11"/>
      <c r="X928" s="27">
        <v>0</v>
      </c>
      <c r="Y928" s="11">
        <f>Table1[[#This Row],[Prod]]</f>
        <v>0</v>
      </c>
      <c r="Z928" s="11">
        <f>ABS(Table1[[#This Row],[Prod2]]-Table1[[#This Row],[Plan Revised]])</f>
        <v>0</v>
      </c>
      <c r="AA928" s="213">
        <f>IF(ABS(Table1[[#This Row],[Prod2]]-Table1[[#This Row],[Plan Revised]])&gt;Table1[[#This Row],[Plan Revised]],0,IF(Table1[[#This Row],[Plan Revised]]=0,0,1-ABS(Table1[[#This Row],[Prod2]]-Table1[[#This Row],[Plan Revised]])/Table1[[#This Row],[Plan Revised]]))</f>
        <v>0</v>
      </c>
      <c r="AB928" s="11"/>
      <c r="AC928" s="30"/>
      <c r="AD928"/>
      <c r="AF928"/>
    </row>
    <row r="929" spans="1:32">
      <c r="A929" s="15" t="str">
        <f>IF(Table1[Week]=WeekSel,"Yes","No")</f>
        <v>No</v>
      </c>
      <c r="B929" s="15" t="str">
        <f>IF((Table1[StartDate]&gt;=Date.GraphMin)*(Table1[StartDate]&lt;=Date.GraphMax)=1,"Yes","No")</f>
        <v>Yes</v>
      </c>
      <c r="C929" s="15" t="str">
        <f>IF(OR(Table1[[#This Row],[Site]]="FOOD MILLING",Table1[[#This Row],[Site]]="GODACO"), "No", "Yes")</f>
        <v>Yes</v>
      </c>
      <c r="D929" s="40">
        <f>MAX(DATE(Table1[Year],1,1),DATE(Table1[Year],1,1)-WEEKDAY(DATE(Table1[Year],1,1),2)+(Table1[WeekNum]-1)*7+1)</f>
        <v>44676</v>
      </c>
      <c r="E929" s="40">
        <f>MIN(DATE(Table1[Year]+1,1,0),DATE(Table1[Year],1,1)-WEEKDAY(DATE(Table1[Year],1,1),2)+Table1[WeekNum]*7)</f>
        <v>44682</v>
      </c>
      <c r="F929" s="15">
        <v>2022</v>
      </c>
      <c r="G929" s="15">
        <f t="shared" si="28"/>
        <v>4</v>
      </c>
      <c r="H929" s="15">
        <v>18</v>
      </c>
      <c r="I929" s="195" t="str">
        <f>"W" &amp;Table1[[#This Row],[WeekNum]]</f>
        <v>W18</v>
      </c>
      <c r="J929" s="195" t="str">
        <f t="shared" si="29"/>
        <v>22-W18</v>
      </c>
      <c r="K929" s="11" t="s">
        <v>675</v>
      </c>
      <c r="L929" s="11"/>
      <c r="M929" s="11" t="s">
        <v>72</v>
      </c>
      <c r="N929" s="11" t="s">
        <v>428</v>
      </c>
      <c r="O929" s="266" t="s">
        <v>372</v>
      </c>
      <c r="P929" s="11" t="s">
        <v>378</v>
      </c>
      <c r="Q929" s="11" t="s">
        <v>419</v>
      </c>
      <c r="R929" s="11">
        <v>1500</v>
      </c>
      <c r="S929" s="11">
        <v>1440</v>
      </c>
      <c r="T929" s="11">
        <f>ABS(Table1[[#This Row],[Prod]]-Table1[[#This Row],[Planned]])</f>
        <v>60</v>
      </c>
      <c r="U929" s="213">
        <f>IF(ABS(Table1[[#This Row],[Prod]]-Table1[[#This Row],[Planned]])&gt;Table1[[#This Row],[Planned]],0,IF(Table1[[#This Row],[Planned]]=0,0,1-ABS(Table1[[#This Row],[Prod]]-Table1[[#This Row],[Planned]])/Table1[[#This Row],[Planned]]))</f>
        <v>0.96</v>
      </c>
      <c r="V929" s="11"/>
      <c r="W929" s="11"/>
      <c r="X929" s="27">
        <v>1500</v>
      </c>
      <c r="Y929" s="11">
        <f>Table1[[#This Row],[Prod]]</f>
        <v>1440</v>
      </c>
      <c r="Z929" s="11">
        <f>ABS(Table1[[#This Row],[Prod2]]-Table1[[#This Row],[Plan Revised]])</f>
        <v>60</v>
      </c>
      <c r="AA929" s="213">
        <f>IF(ABS(Table1[[#This Row],[Prod2]]-Table1[[#This Row],[Plan Revised]])&gt;Table1[[#This Row],[Plan Revised]],0,IF(Table1[[#This Row],[Plan Revised]]=0,0,1-ABS(Table1[[#This Row],[Prod2]]-Table1[[#This Row],[Plan Revised]])/Table1[[#This Row],[Plan Revised]]))</f>
        <v>0.96</v>
      </c>
      <c r="AB929" s="11"/>
      <c r="AC929" s="30"/>
      <c r="AD929"/>
      <c r="AF929"/>
    </row>
    <row r="930" spans="1:32">
      <c r="A930" s="15" t="str">
        <f>IF(Table1[Week]=WeekSel,"Yes","No")</f>
        <v>No</v>
      </c>
      <c r="B930" s="15" t="str">
        <f>IF((Table1[StartDate]&gt;=Date.GraphMin)*(Table1[StartDate]&lt;=Date.GraphMax)=1,"Yes","No")</f>
        <v>Yes</v>
      </c>
      <c r="C930" s="15" t="str">
        <f>IF(OR(Table1[[#This Row],[Site]]="FOOD MILLING",Table1[[#This Row],[Site]]="GODACO"), "No", "Yes")</f>
        <v>Yes</v>
      </c>
      <c r="D930" s="40">
        <f>MAX(DATE(Table1[Year],1,1),DATE(Table1[Year],1,1)-WEEKDAY(DATE(Table1[Year],1,1),2)+(Table1[WeekNum]-1)*7+1)</f>
        <v>44676</v>
      </c>
      <c r="E930" s="40">
        <f>MIN(DATE(Table1[Year]+1,1,0),DATE(Table1[Year],1,1)-WEEKDAY(DATE(Table1[Year],1,1),2)+Table1[WeekNum]*7)</f>
        <v>44682</v>
      </c>
      <c r="F930" s="15">
        <v>2022</v>
      </c>
      <c r="G930" s="15">
        <f t="shared" si="28"/>
        <v>4</v>
      </c>
      <c r="H930" s="15">
        <v>18</v>
      </c>
      <c r="I930" s="195" t="str">
        <f>"W" &amp;Table1[[#This Row],[WeekNum]]</f>
        <v>W18</v>
      </c>
      <c r="J930" s="195" t="str">
        <f t="shared" si="29"/>
        <v>22-W18</v>
      </c>
      <c r="K930" s="11" t="s">
        <v>676</v>
      </c>
      <c r="L930" s="11"/>
      <c r="M930" s="11" t="s">
        <v>72</v>
      </c>
      <c r="N930" s="11" t="s">
        <v>428</v>
      </c>
      <c r="O930" s="266" t="s">
        <v>372</v>
      </c>
      <c r="P930" s="11" t="s">
        <v>378</v>
      </c>
      <c r="Q930" s="11" t="s">
        <v>419</v>
      </c>
      <c r="R930" s="11">
        <v>6500</v>
      </c>
      <c r="S930" s="11">
        <v>4274</v>
      </c>
      <c r="T930" s="11">
        <f>ABS(Table1[[#This Row],[Prod]]-Table1[[#This Row],[Planned]])</f>
        <v>2226</v>
      </c>
      <c r="U930" s="213">
        <f>IF(ABS(Table1[[#This Row],[Prod]]-Table1[[#This Row],[Planned]])&gt;Table1[[#This Row],[Planned]],0,IF(Table1[[#This Row],[Planned]]=0,0,1-ABS(Table1[[#This Row],[Prod]]-Table1[[#This Row],[Planned]])/Table1[[#This Row],[Planned]]))</f>
        <v>0.65753846153846152</v>
      </c>
      <c r="V930" s="11"/>
      <c r="W930" s="11"/>
      <c r="X930" s="27">
        <v>5000</v>
      </c>
      <c r="Y930" s="11">
        <f>Table1[[#This Row],[Prod]]</f>
        <v>4274</v>
      </c>
      <c r="Z930" s="11">
        <f>ABS(Table1[[#This Row],[Prod2]]-Table1[[#This Row],[Plan Revised]])</f>
        <v>726</v>
      </c>
      <c r="AA930" s="213">
        <f>IF(ABS(Table1[[#This Row],[Prod2]]-Table1[[#This Row],[Plan Revised]])&gt;Table1[[#This Row],[Plan Revised]],0,IF(Table1[[#This Row],[Plan Revised]]=0,0,1-ABS(Table1[[#This Row],[Prod2]]-Table1[[#This Row],[Plan Revised]])/Table1[[#This Row],[Plan Revised]]))</f>
        <v>0.8548</v>
      </c>
      <c r="AB930" s="11"/>
      <c r="AC930" s="30"/>
      <c r="AD930"/>
      <c r="AF930"/>
    </row>
    <row r="931" spans="1:32">
      <c r="A931" s="15" t="str">
        <f>IF(Table1[Week]=WeekSel,"Yes","No")</f>
        <v>No</v>
      </c>
      <c r="B931" s="15" t="str">
        <f>IF((Table1[StartDate]&gt;=Date.GraphMin)*(Table1[StartDate]&lt;=Date.GraphMax)=1,"Yes","No")</f>
        <v>Yes</v>
      </c>
      <c r="C931" s="15" t="str">
        <f>IF(OR(Table1[[#This Row],[Site]]="FOOD MILLING",Table1[[#This Row],[Site]]="GODACO"), "No", "Yes")</f>
        <v>Yes</v>
      </c>
      <c r="D931" s="40">
        <f>MAX(DATE(Table1[Year],1,1),DATE(Table1[Year],1,1)-WEEKDAY(DATE(Table1[Year],1,1),2)+(Table1[WeekNum]-1)*7+1)</f>
        <v>44676</v>
      </c>
      <c r="E931" s="40">
        <f>MIN(DATE(Table1[Year]+1,1,0),DATE(Table1[Year],1,1)-WEEKDAY(DATE(Table1[Year],1,1),2)+Table1[WeekNum]*7)</f>
        <v>44682</v>
      </c>
      <c r="F931" s="15">
        <v>2022</v>
      </c>
      <c r="G931" s="15">
        <f t="shared" si="28"/>
        <v>4</v>
      </c>
      <c r="H931" s="15">
        <v>18</v>
      </c>
      <c r="I931" s="195" t="str">
        <f>"W" &amp;Table1[[#This Row],[WeekNum]]</f>
        <v>W18</v>
      </c>
      <c r="J931" s="195" t="str">
        <f t="shared" si="29"/>
        <v>22-W18</v>
      </c>
      <c r="K931" s="11" t="s">
        <v>677</v>
      </c>
      <c r="L931" s="11"/>
      <c r="M931" s="11" t="s">
        <v>72</v>
      </c>
      <c r="N931" s="11" t="s">
        <v>428</v>
      </c>
      <c r="O931" s="266" t="s">
        <v>372</v>
      </c>
      <c r="P931" s="11" t="s">
        <v>378</v>
      </c>
      <c r="Q931" s="11" t="s">
        <v>419</v>
      </c>
      <c r="R931" s="11">
        <v>2500</v>
      </c>
      <c r="S931" s="11">
        <v>2157</v>
      </c>
      <c r="T931" s="11">
        <f>ABS(Table1[[#This Row],[Prod]]-Table1[[#This Row],[Planned]])</f>
        <v>343</v>
      </c>
      <c r="U931" s="213">
        <f>IF(ABS(Table1[[#This Row],[Prod]]-Table1[[#This Row],[Planned]])&gt;Table1[[#This Row],[Planned]],0,IF(Table1[[#This Row],[Planned]]=0,0,1-ABS(Table1[[#This Row],[Prod]]-Table1[[#This Row],[Planned]])/Table1[[#This Row],[Planned]]))</f>
        <v>0.86280000000000001</v>
      </c>
      <c r="V931" s="11"/>
      <c r="W931" s="11"/>
      <c r="X931" s="27">
        <v>2500</v>
      </c>
      <c r="Y931" s="11">
        <f>Table1[[#This Row],[Prod]]</f>
        <v>2157</v>
      </c>
      <c r="Z931" s="11">
        <f>ABS(Table1[[#This Row],[Prod2]]-Table1[[#This Row],[Plan Revised]])</f>
        <v>343</v>
      </c>
      <c r="AA931" s="213">
        <f>IF(ABS(Table1[[#This Row],[Prod2]]-Table1[[#This Row],[Plan Revised]])&gt;Table1[[#This Row],[Plan Revised]],0,IF(Table1[[#This Row],[Plan Revised]]=0,0,1-ABS(Table1[[#This Row],[Prod2]]-Table1[[#This Row],[Plan Revised]])/Table1[[#This Row],[Plan Revised]]))</f>
        <v>0.86280000000000001</v>
      </c>
      <c r="AB931" s="11"/>
      <c r="AC931" s="30"/>
      <c r="AD931"/>
      <c r="AF931"/>
    </row>
    <row r="932" spans="1:32">
      <c r="A932" s="15" t="str">
        <f>IF(Table1[Week]=WeekSel,"Yes","No")</f>
        <v>No</v>
      </c>
      <c r="B932" s="15" t="str">
        <f>IF((Table1[StartDate]&gt;=Date.GraphMin)*(Table1[StartDate]&lt;=Date.GraphMax)=1,"Yes","No")</f>
        <v>Yes</v>
      </c>
      <c r="C932" s="15" t="str">
        <f>IF(OR(Table1[[#This Row],[Site]]="FOOD MILLING",Table1[[#This Row],[Site]]="GODACO"), "No", "Yes")</f>
        <v>Yes</v>
      </c>
      <c r="D932" s="40">
        <f>MAX(DATE(Table1[Year],1,1),DATE(Table1[Year],1,1)-WEEKDAY(DATE(Table1[Year],1,1),2)+(Table1[WeekNum]-1)*7+1)</f>
        <v>44676</v>
      </c>
      <c r="E932" s="40">
        <f>MIN(DATE(Table1[Year]+1,1,0),DATE(Table1[Year],1,1)-WEEKDAY(DATE(Table1[Year],1,1),2)+Table1[WeekNum]*7)</f>
        <v>44682</v>
      </c>
      <c r="F932" s="15">
        <v>2022</v>
      </c>
      <c r="G932" s="15">
        <f t="shared" si="28"/>
        <v>4</v>
      </c>
      <c r="H932" s="15">
        <v>18</v>
      </c>
      <c r="I932" s="195" t="str">
        <f>"W" &amp;Table1[[#This Row],[WeekNum]]</f>
        <v>W18</v>
      </c>
      <c r="J932" s="195" t="str">
        <f t="shared" si="29"/>
        <v>22-W18</v>
      </c>
      <c r="K932" s="11" t="s">
        <v>678</v>
      </c>
      <c r="L932" s="11"/>
      <c r="M932" s="11" t="s">
        <v>72</v>
      </c>
      <c r="N932" s="11" t="s">
        <v>428</v>
      </c>
      <c r="O932" s="266" t="s">
        <v>372</v>
      </c>
      <c r="P932" s="11" t="s">
        <v>378</v>
      </c>
      <c r="Q932" s="11" t="s">
        <v>419</v>
      </c>
      <c r="R932" s="11">
        <v>1500</v>
      </c>
      <c r="S932" s="11">
        <v>834</v>
      </c>
      <c r="T932" s="11">
        <f>ABS(Table1[[#This Row],[Prod]]-Table1[[#This Row],[Planned]])</f>
        <v>666</v>
      </c>
      <c r="U932" s="213">
        <f>IF(ABS(Table1[[#This Row],[Prod]]-Table1[[#This Row],[Planned]])&gt;Table1[[#This Row],[Planned]],0,IF(Table1[[#This Row],[Planned]]=0,0,1-ABS(Table1[[#This Row],[Prod]]-Table1[[#This Row],[Planned]])/Table1[[#This Row],[Planned]]))</f>
        <v>0.55600000000000005</v>
      </c>
      <c r="V932" s="11"/>
      <c r="W932" s="11"/>
      <c r="X932" s="27">
        <v>1500</v>
      </c>
      <c r="Y932" s="11">
        <f>Table1[[#This Row],[Prod]]</f>
        <v>834</v>
      </c>
      <c r="Z932" s="11">
        <f>ABS(Table1[[#This Row],[Prod2]]-Table1[[#This Row],[Plan Revised]])</f>
        <v>666</v>
      </c>
      <c r="AA932" s="213">
        <f>IF(ABS(Table1[[#This Row],[Prod2]]-Table1[[#This Row],[Plan Revised]])&gt;Table1[[#This Row],[Plan Revised]],0,IF(Table1[[#This Row],[Plan Revised]]=0,0,1-ABS(Table1[[#This Row],[Prod2]]-Table1[[#This Row],[Plan Revised]])/Table1[[#This Row],[Plan Revised]]))</f>
        <v>0.55600000000000005</v>
      </c>
      <c r="AB932" s="11"/>
      <c r="AC932" s="30"/>
      <c r="AD932"/>
      <c r="AF932"/>
    </row>
    <row r="933" spans="1:32">
      <c r="A933" s="15" t="str">
        <f>IF(Table1[Week]=WeekSel,"Yes","No")</f>
        <v>No</v>
      </c>
      <c r="B933" s="15" t="str">
        <f>IF((Table1[StartDate]&gt;=Date.GraphMin)*(Table1[StartDate]&lt;=Date.GraphMax)=1,"Yes","No")</f>
        <v>Yes</v>
      </c>
      <c r="C933" s="15" t="str">
        <f>IF(OR(Table1[[#This Row],[Site]]="FOOD MILLING",Table1[[#This Row],[Site]]="GODACO"), "No", "Yes")</f>
        <v>Yes</v>
      </c>
      <c r="D933" s="40">
        <f>MAX(DATE(Table1[Year],1,1),DATE(Table1[Year],1,1)-WEEKDAY(DATE(Table1[Year],1,1),2)+(Table1[WeekNum]-1)*7+1)</f>
        <v>44676</v>
      </c>
      <c r="E933" s="40">
        <f>MIN(DATE(Table1[Year]+1,1,0),DATE(Table1[Year],1,1)-WEEKDAY(DATE(Table1[Year],1,1),2)+Table1[WeekNum]*7)</f>
        <v>44682</v>
      </c>
      <c r="F933" s="15">
        <v>2022</v>
      </c>
      <c r="G933" s="15">
        <f t="shared" si="28"/>
        <v>4</v>
      </c>
      <c r="H933" s="15">
        <v>18</v>
      </c>
      <c r="I933" s="195" t="str">
        <f>"W" &amp;Table1[[#This Row],[WeekNum]]</f>
        <v>W18</v>
      </c>
      <c r="J933" s="195" t="str">
        <f t="shared" si="29"/>
        <v>22-W18</v>
      </c>
      <c r="K933" s="11" t="s">
        <v>679</v>
      </c>
      <c r="L933" s="11"/>
      <c r="M933" s="11" t="s">
        <v>72</v>
      </c>
      <c r="N933" s="11" t="s">
        <v>428</v>
      </c>
      <c r="O933" s="266" t="s">
        <v>372</v>
      </c>
      <c r="P933" s="11" t="s">
        <v>380</v>
      </c>
      <c r="Q933" s="11" t="s">
        <v>419</v>
      </c>
      <c r="R933" s="11"/>
      <c r="S933" s="11">
        <v>0</v>
      </c>
      <c r="T933" s="11">
        <f>ABS(Table1[[#This Row],[Prod]]-Table1[[#This Row],[Planned]])</f>
        <v>0</v>
      </c>
      <c r="U933" s="213">
        <f>IF(ABS(Table1[[#This Row],[Prod]]-Table1[[#This Row],[Planned]])&gt;Table1[[#This Row],[Planned]],0,IF(Table1[[#This Row],[Planned]]=0,0,1-ABS(Table1[[#This Row],[Prod]]-Table1[[#This Row],[Planned]])/Table1[[#This Row],[Planned]]))</f>
        <v>0</v>
      </c>
      <c r="V933" s="11"/>
      <c r="W933" s="11"/>
      <c r="X933" s="27"/>
      <c r="Y933" s="11">
        <f>Table1[[#This Row],[Prod]]</f>
        <v>0</v>
      </c>
      <c r="Z933" s="11">
        <f>ABS(Table1[[#This Row],[Prod2]]-Table1[[#This Row],[Plan Revised]])</f>
        <v>0</v>
      </c>
      <c r="AA933" s="213">
        <f>IF(ABS(Table1[[#This Row],[Prod2]]-Table1[[#This Row],[Plan Revised]])&gt;Table1[[#This Row],[Plan Revised]],0,IF(Table1[[#This Row],[Plan Revised]]=0,0,1-ABS(Table1[[#This Row],[Prod2]]-Table1[[#This Row],[Plan Revised]])/Table1[[#This Row],[Plan Revised]]))</f>
        <v>0</v>
      </c>
      <c r="AB933" s="11"/>
      <c r="AC933" s="30"/>
      <c r="AD933"/>
      <c r="AF933"/>
    </row>
    <row r="934" spans="1:32">
      <c r="A934" s="15" t="str">
        <f>IF(Table1[Week]=WeekSel,"Yes","No")</f>
        <v>No</v>
      </c>
      <c r="B934" s="15" t="str">
        <f>IF((Table1[StartDate]&gt;=Date.GraphMin)*(Table1[StartDate]&lt;=Date.GraphMax)=1,"Yes","No")</f>
        <v>Yes</v>
      </c>
      <c r="C934" s="15" t="str">
        <f>IF(OR(Table1[[#This Row],[Site]]="FOOD MILLING",Table1[[#This Row],[Site]]="GODACO"), "No", "Yes")</f>
        <v>Yes</v>
      </c>
      <c r="D934" s="40">
        <f>MAX(DATE(Table1[Year],1,1),DATE(Table1[Year],1,1)-WEEKDAY(DATE(Table1[Year],1,1),2)+(Table1[WeekNum]-1)*7+1)</f>
        <v>44676</v>
      </c>
      <c r="E934" s="40">
        <f>MIN(DATE(Table1[Year]+1,1,0),DATE(Table1[Year],1,1)-WEEKDAY(DATE(Table1[Year],1,1),2)+Table1[WeekNum]*7)</f>
        <v>44682</v>
      </c>
      <c r="F934" s="15">
        <v>2022</v>
      </c>
      <c r="G934" s="15">
        <f t="shared" si="28"/>
        <v>4</v>
      </c>
      <c r="H934" s="15">
        <v>18</v>
      </c>
      <c r="I934" s="195" t="str">
        <f>"W" &amp;Table1[[#This Row],[WeekNum]]</f>
        <v>W18</v>
      </c>
      <c r="J934" s="195" t="str">
        <f t="shared" si="29"/>
        <v>22-W18</v>
      </c>
      <c r="K934" s="11" t="s">
        <v>680</v>
      </c>
      <c r="L934" s="11"/>
      <c r="M934" s="11" t="s">
        <v>72</v>
      </c>
      <c r="N934" s="11" t="s">
        <v>428</v>
      </c>
      <c r="O934" s="266" t="s">
        <v>374</v>
      </c>
      <c r="P934" s="11" t="s">
        <v>376</v>
      </c>
      <c r="Q934" s="11" t="s">
        <v>419</v>
      </c>
      <c r="R934" s="11"/>
      <c r="S934" s="11">
        <v>0</v>
      </c>
      <c r="T934" s="11">
        <f>ABS(Table1[[#This Row],[Prod]]-Table1[[#This Row],[Planned]])</f>
        <v>0</v>
      </c>
      <c r="U934" s="213">
        <f>IF(ABS(Table1[[#This Row],[Prod]]-Table1[[#This Row],[Planned]])&gt;Table1[[#This Row],[Planned]],0,IF(Table1[[#This Row],[Planned]]=0,0,1-ABS(Table1[[#This Row],[Prod]]-Table1[[#This Row],[Planned]])/Table1[[#This Row],[Planned]]))</f>
        <v>0</v>
      </c>
      <c r="V934" s="11"/>
      <c r="W934" s="11"/>
      <c r="X934" s="27">
        <v>0</v>
      </c>
      <c r="Y934" s="11">
        <f>Table1[[#This Row],[Prod]]</f>
        <v>0</v>
      </c>
      <c r="Z934" s="11">
        <f>ABS(Table1[[#This Row],[Prod2]]-Table1[[#This Row],[Plan Revised]])</f>
        <v>0</v>
      </c>
      <c r="AA934" s="213">
        <f>IF(ABS(Table1[[#This Row],[Prod2]]-Table1[[#This Row],[Plan Revised]])&gt;Table1[[#This Row],[Plan Revised]],0,IF(Table1[[#This Row],[Plan Revised]]=0,0,1-ABS(Table1[[#This Row],[Prod2]]-Table1[[#This Row],[Plan Revised]])/Table1[[#This Row],[Plan Revised]]))</f>
        <v>0</v>
      </c>
      <c r="AB934" s="11"/>
      <c r="AC934" s="30"/>
      <c r="AD934"/>
      <c r="AF934"/>
    </row>
    <row r="935" spans="1:32">
      <c r="A935" s="15" t="str">
        <f>IF(Table1[Week]=WeekSel,"Yes","No")</f>
        <v>No</v>
      </c>
      <c r="B935" s="15" t="str">
        <f>IF((Table1[StartDate]&gt;=Date.GraphMin)*(Table1[StartDate]&lt;=Date.GraphMax)=1,"Yes","No")</f>
        <v>Yes</v>
      </c>
      <c r="C935" s="15" t="str">
        <f>IF(OR(Table1[[#This Row],[Site]]="FOOD MILLING",Table1[[#This Row],[Site]]="GODACO"), "No", "Yes")</f>
        <v>Yes</v>
      </c>
      <c r="D935" s="40">
        <f>MAX(DATE(Table1[Year],1,1),DATE(Table1[Year],1,1)-WEEKDAY(DATE(Table1[Year],1,1),2)+(Table1[WeekNum]-1)*7+1)</f>
        <v>44676</v>
      </c>
      <c r="E935" s="40">
        <f>MIN(DATE(Table1[Year]+1,1,0),DATE(Table1[Year],1,1)-WEEKDAY(DATE(Table1[Year],1,1),2)+Table1[WeekNum]*7)</f>
        <v>44682</v>
      </c>
      <c r="F935" s="15">
        <v>2022</v>
      </c>
      <c r="G935" s="15">
        <f t="shared" si="28"/>
        <v>4</v>
      </c>
      <c r="H935" s="15">
        <v>18</v>
      </c>
      <c r="I935" s="195" t="str">
        <f>"W" &amp;Table1[[#This Row],[WeekNum]]</f>
        <v>W18</v>
      </c>
      <c r="J935" s="195" t="str">
        <f t="shared" si="29"/>
        <v>22-W18</v>
      </c>
      <c r="K935" s="11" t="s">
        <v>681</v>
      </c>
      <c r="L935" s="11"/>
      <c r="M935" s="11" t="s">
        <v>72</v>
      </c>
      <c r="N935" s="11" t="s">
        <v>428</v>
      </c>
      <c r="O935" s="266" t="s">
        <v>372</v>
      </c>
      <c r="P935" s="11" t="s">
        <v>381</v>
      </c>
      <c r="Q935" s="11" t="s">
        <v>421</v>
      </c>
      <c r="R935" s="11">
        <v>0</v>
      </c>
      <c r="S935" s="11">
        <v>0</v>
      </c>
      <c r="T935" s="11">
        <f>ABS(Table1[[#This Row],[Prod]]-Table1[[#This Row],[Planned]])</f>
        <v>0</v>
      </c>
      <c r="U935" s="213">
        <f>IF(ABS(Table1[[#This Row],[Prod]]-Table1[[#This Row],[Planned]])&gt;Table1[[#This Row],[Planned]],0,IF(Table1[[#This Row],[Planned]]=0,0,1-ABS(Table1[[#This Row],[Prod]]-Table1[[#This Row],[Planned]])/Table1[[#This Row],[Planned]]))</f>
        <v>0</v>
      </c>
      <c r="V935" s="11"/>
      <c r="W935" s="11"/>
      <c r="X935" s="27">
        <v>0</v>
      </c>
      <c r="Y935" s="11">
        <f>Table1[[#This Row],[Prod]]</f>
        <v>0</v>
      </c>
      <c r="Z935" s="11">
        <f>ABS(Table1[[#This Row],[Prod2]]-Table1[[#This Row],[Plan Revised]])</f>
        <v>0</v>
      </c>
      <c r="AA935" s="213">
        <f>IF(ABS(Table1[[#This Row],[Prod2]]-Table1[[#This Row],[Plan Revised]])&gt;Table1[[#This Row],[Plan Revised]],0,IF(Table1[[#This Row],[Plan Revised]]=0,0,1-ABS(Table1[[#This Row],[Prod2]]-Table1[[#This Row],[Plan Revised]])/Table1[[#This Row],[Plan Revised]]))</f>
        <v>0</v>
      </c>
      <c r="AB935" s="11"/>
      <c r="AC935" s="30"/>
      <c r="AD935"/>
      <c r="AF935"/>
    </row>
    <row r="936" spans="1:32">
      <c r="A936" s="15" t="str">
        <f>IF(Table1[Week]=WeekSel,"Yes","No")</f>
        <v>No</v>
      </c>
      <c r="B936" s="15" t="str">
        <f>IF((Table1[StartDate]&gt;=Date.GraphMin)*(Table1[StartDate]&lt;=Date.GraphMax)=1,"Yes","No")</f>
        <v>Yes</v>
      </c>
      <c r="C936" s="15" t="str">
        <f>IF(OR(Table1[[#This Row],[Site]]="FOOD MILLING",Table1[[#This Row],[Site]]="GODACO"), "No", "Yes")</f>
        <v>Yes</v>
      </c>
      <c r="D936" s="40">
        <f>MAX(DATE(Table1[Year],1,1),DATE(Table1[Year],1,1)-WEEKDAY(DATE(Table1[Year],1,1),2)+(Table1[WeekNum]-1)*7+1)</f>
        <v>44676</v>
      </c>
      <c r="E936" s="40">
        <f>MIN(DATE(Table1[Year]+1,1,0),DATE(Table1[Year],1,1)-WEEKDAY(DATE(Table1[Year],1,1),2)+Table1[WeekNum]*7)</f>
        <v>44682</v>
      </c>
      <c r="F936" s="15">
        <v>2022</v>
      </c>
      <c r="G936" s="15">
        <f t="shared" si="28"/>
        <v>4</v>
      </c>
      <c r="H936" s="15">
        <v>18</v>
      </c>
      <c r="I936" s="195" t="str">
        <f>"W" &amp;Table1[[#This Row],[WeekNum]]</f>
        <v>W18</v>
      </c>
      <c r="J936" s="195" t="str">
        <f t="shared" si="29"/>
        <v>22-W18</v>
      </c>
      <c r="K936" s="11" t="s">
        <v>682</v>
      </c>
      <c r="L936" s="11"/>
      <c r="M936" s="11" t="s">
        <v>72</v>
      </c>
      <c r="N936" s="11" t="s">
        <v>428</v>
      </c>
      <c r="O936" s="266" t="s">
        <v>372</v>
      </c>
      <c r="P936" s="11" t="s">
        <v>381</v>
      </c>
      <c r="Q936" s="11" t="s">
        <v>421</v>
      </c>
      <c r="R936" s="11">
        <v>5500</v>
      </c>
      <c r="S936" s="11">
        <v>5400</v>
      </c>
      <c r="T936" s="11">
        <f>ABS(Table1[[#This Row],[Prod]]-Table1[[#This Row],[Planned]])</f>
        <v>100</v>
      </c>
      <c r="U936" s="213">
        <f>IF(ABS(Table1[[#This Row],[Prod]]-Table1[[#This Row],[Planned]])&gt;Table1[[#This Row],[Planned]],0,IF(Table1[[#This Row],[Planned]]=0,0,1-ABS(Table1[[#This Row],[Prod]]-Table1[[#This Row],[Planned]])/Table1[[#This Row],[Planned]]))</f>
        <v>0.98181818181818181</v>
      </c>
      <c r="V936" s="11"/>
      <c r="W936" s="11"/>
      <c r="X936" s="27">
        <v>5500</v>
      </c>
      <c r="Y936" s="11">
        <f>Table1[[#This Row],[Prod]]</f>
        <v>5400</v>
      </c>
      <c r="Z936" s="11">
        <f>ABS(Table1[[#This Row],[Prod2]]-Table1[[#This Row],[Plan Revised]])</f>
        <v>100</v>
      </c>
      <c r="AA936" s="213">
        <f>IF(ABS(Table1[[#This Row],[Prod2]]-Table1[[#This Row],[Plan Revised]])&gt;Table1[[#This Row],[Plan Revised]],0,IF(Table1[[#This Row],[Plan Revised]]=0,0,1-ABS(Table1[[#This Row],[Prod2]]-Table1[[#This Row],[Plan Revised]])/Table1[[#This Row],[Plan Revised]]))</f>
        <v>0.98181818181818181</v>
      </c>
      <c r="AB936" s="11"/>
      <c r="AC936" s="30"/>
      <c r="AD936"/>
      <c r="AF936"/>
    </row>
    <row r="937" spans="1:32">
      <c r="A937" s="15" t="str">
        <f>IF(Table1[Week]=WeekSel,"Yes","No")</f>
        <v>No</v>
      </c>
      <c r="B937" s="15" t="str">
        <f>IF((Table1[StartDate]&gt;=Date.GraphMin)*(Table1[StartDate]&lt;=Date.GraphMax)=1,"Yes","No")</f>
        <v>Yes</v>
      </c>
      <c r="C937" s="15" t="str">
        <f>IF(OR(Table1[[#This Row],[Site]]="FOOD MILLING",Table1[[#This Row],[Site]]="GODACO"), "No", "Yes")</f>
        <v>Yes</v>
      </c>
      <c r="D937" s="40">
        <f>MAX(DATE(Table1[Year],1,1),DATE(Table1[Year],1,1)-WEEKDAY(DATE(Table1[Year],1,1),2)+(Table1[WeekNum]-1)*7+1)</f>
        <v>44676</v>
      </c>
      <c r="E937" s="40">
        <f>MIN(DATE(Table1[Year]+1,1,0),DATE(Table1[Year],1,1)-WEEKDAY(DATE(Table1[Year],1,1),2)+Table1[WeekNum]*7)</f>
        <v>44682</v>
      </c>
      <c r="F937" s="15">
        <v>2022</v>
      </c>
      <c r="G937" s="15">
        <f t="shared" si="28"/>
        <v>4</v>
      </c>
      <c r="H937" s="15">
        <v>18</v>
      </c>
      <c r="I937" s="195" t="str">
        <f>"W" &amp;Table1[[#This Row],[WeekNum]]</f>
        <v>W18</v>
      </c>
      <c r="J937" s="195" t="str">
        <f t="shared" si="29"/>
        <v>22-W18</v>
      </c>
      <c r="K937" s="11" t="s">
        <v>683</v>
      </c>
      <c r="L937" s="11"/>
      <c r="M937" s="11" t="s">
        <v>72</v>
      </c>
      <c r="N937" s="11" t="s">
        <v>428</v>
      </c>
      <c r="O937" s="266" t="s">
        <v>372</v>
      </c>
      <c r="P937" s="11" t="s">
        <v>381</v>
      </c>
      <c r="Q937" s="11" t="s">
        <v>421</v>
      </c>
      <c r="R937" s="11"/>
      <c r="S937" s="11">
        <v>0</v>
      </c>
      <c r="T937" s="11">
        <f>ABS(Table1[[#This Row],[Prod]]-Table1[[#This Row],[Planned]])</f>
        <v>0</v>
      </c>
      <c r="U937" s="213">
        <f>IF(ABS(Table1[[#This Row],[Prod]]-Table1[[#This Row],[Planned]])&gt;Table1[[#This Row],[Planned]],0,IF(Table1[[#This Row],[Planned]]=0,0,1-ABS(Table1[[#This Row],[Prod]]-Table1[[#This Row],[Planned]])/Table1[[#This Row],[Planned]]))</f>
        <v>0</v>
      </c>
      <c r="V937" s="11"/>
      <c r="W937" s="11"/>
      <c r="X937" s="27">
        <v>0</v>
      </c>
      <c r="Y937" s="11">
        <f>Table1[[#This Row],[Prod]]</f>
        <v>0</v>
      </c>
      <c r="Z937" s="11">
        <f>ABS(Table1[[#This Row],[Prod2]]-Table1[[#This Row],[Plan Revised]])</f>
        <v>0</v>
      </c>
      <c r="AA937" s="213">
        <f>IF(ABS(Table1[[#This Row],[Prod2]]-Table1[[#This Row],[Plan Revised]])&gt;Table1[[#This Row],[Plan Revised]],0,IF(Table1[[#This Row],[Plan Revised]]=0,0,1-ABS(Table1[[#This Row],[Prod2]]-Table1[[#This Row],[Plan Revised]])/Table1[[#This Row],[Plan Revised]]))</f>
        <v>0</v>
      </c>
      <c r="AB937" s="11"/>
      <c r="AC937" s="30"/>
      <c r="AD937"/>
      <c r="AF937"/>
    </row>
    <row r="938" spans="1:32">
      <c r="A938" s="15" t="str">
        <f>IF(Table1[Week]=WeekSel,"Yes","No")</f>
        <v>No</v>
      </c>
      <c r="B938" s="15" t="str">
        <f>IF((Table1[StartDate]&gt;=Date.GraphMin)*(Table1[StartDate]&lt;=Date.GraphMax)=1,"Yes","No")</f>
        <v>Yes</v>
      </c>
      <c r="C938" s="15" t="str">
        <f>IF(OR(Table1[[#This Row],[Site]]="FOOD MILLING",Table1[[#This Row],[Site]]="GODACO"), "No", "Yes")</f>
        <v>Yes</v>
      </c>
      <c r="D938" s="40">
        <f>MAX(DATE(Table1[Year],1,1),DATE(Table1[Year],1,1)-WEEKDAY(DATE(Table1[Year],1,1),2)+(Table1[WeekNum]-1)*7+1)</f>
        <v>44676</v>
      </c>
      <c r="E938" s="40">
        <f>MIN(DATE(Table1[Year]+1,1,0),DATE(Table1[Year],1,1)-WEEKDAY(DATE(Table1[Year],1,1),2)+Table1[WeekNum]*7)</f>
        <v>44682</v>
      </c>
      <c r="F938" s="15">
        <v>2022</v>
      </c>
      <c r="G938" s="15">
        <f t="shared" si="28"/>
        <v>4</v>
      </c>
      <c r="H938" s="15">
        <v>18</v>
      </c>
      <c r="I938" s="195" t="str">
        <f>"W" &amp;Table1[[#This Row],[WeekNum]]</f>
        <v>W18</v>
      </c>
      <c r="J938" s="195" t="str">
        <f t="shared" si="29"/>
        <v>22-W18</v>
      </c>
      <c r="K938" s="11" t="s">
        <v>445</v>
      </c>
      <c r="L938" s="11"/>
      <c r="M938" s="11" t="s">
        <v>77</v>
      </c>
      <c r="N938" s="11" t="s">
        <v>428</v>
      </c>
      <c r="O938" s="266" t="s">
        <v>374</v>
      </c>
      <c r="P938" s="11" t="s">
        <v>382</v>
      </c>
      <c r="Q938" s="11" t="s">
        <v>421</v>
      </c>
      <c r="R938" s="11"/>
      <c r="S938" s="11">
        <v>0</v>
      </c>
      <c r="T938" s="11">
        <f>ABS(Table1[[#This Row],[Prod]]-Table1[[#This Row],[Planned]])</f>
        <v>0</v>
      </c>
      <c r="U938" s="213">
        <f>IF(ABS(Table1[[#This Row],[Prod]]-Table1[[#This Row],[Planned]])&gt;Table1[[#This Row],[Planned]],0,IF(Table1[[#This Row],[Planned]]=0,0,1-ABS(Table1[[#This Row],[Prod]]-Table1[[#This Row],[Planned]])/Table1[[#This Row],[Planned]]))</f>
        <v>0</v>
      </c>
      <c r="V938" s="11"/>
      <c r="W938" s="11"/>
      <c r="X938" s="27">
        <v>0</v>
      </c>
      <c r="Y938" s="11">
        <f>Table1[[#This Row],[Prod]]</f>
        <v>0</v>
      </c>
      <c r="Z938" s="11">
        <f>ABS(Table1[[#This Row],[Prod2]]-Table1[[#This Row],[Plan Revised]])</f>
        <v>0</v>
      </c>
      <c r="AA938" s="213">
        <f>IF(ABS(Table1[[#This Row],[Prod2]]-Table1[[#This Row],[Plan Revised]])&gt;Table1[[#This Row],[Plan Revised]],0,IF(Table1[[#This Row],[Plan Revised]]=0,0,1-ABS(Table1[[#This Row],[Prod2]]-Table1[[#This Row],[Plan Revised]])/Table1[[#This Row],[Plan Revised]]))</f>
        <v>0</v>
      </c>
      <c r="AB938" s="11"/>
      <c r="AC938" s="30"/>
      <c r="AD938"/>
      <c r="AF938"/>
    </row>
    <row r="939" spans="1:32">
      <c r="A939" s="15" t="str">
        <f>IF(Table1[Week]=WeekSel,"Yes","No")</f>
        <v>No</v>
      </c>
      <c r="B939" s="15" t="str">
        <f>IF((Table1[StartDate]&gt;=Date.GraphMin)*(Table1[StartDate]&lt;=Date.GraphMax)=1,"Yes","No")</f>
        <v>Yes</v>
      </c>
      <c r="C939" s="15" t="str">
        <f>IF(OR(Table1[[#This Row],[Site]]="FOOD MILLING",Table1[[#This Row],[Site]]="GODACO"), "No", "Yes")</f>
        <v>Yes</v>
      </c>
      <c r="D939" s="40">
        <f>MAX(DATE(Table1[Year],1,1),DATE(Table1[Year],1,1)-WEEKDAY(DATE(Table1[Year],1,1),2)+(Table1[WeekNum]-1)*7+1)</f>
        <v>44676</v>
      </c>
      <c r="E939" s="40">
        <f>MIN(DATE(Table1[Year]+1,1,0),DATE(Table1[Year],1,1)-WEEKDAY(DATE(Table1[Year],1,1),2)+Table1[WeekNum]*7)</f>
        <v>44682</v>
      </c>
      <c r="F939" s="15">
        <v>2022</v>
      </c>
      <c r="G939" s="15">
        <f t="shared" si="28"/>
        <v>4</v>
      </c>
      <c r="H939" s="15">
        <v>18</v>
      </c>
      <c r="I939" s="195" t="str">
        <f>"W" &amp;Table1[[#This Row],[WeekNum]]</f>
        <v>W18</v>
      </c>
      <c r="J939" s="195" t="str">
        <f t="shared" si="29"/>
        <v>22-W18</v>
      </c>
      <c r="K939" s="11" t="s">
        <v>578</v>
      </c>
      <c r="L939" s="11"/>
      <c r="M939" s="11" t="s">
        <v>77</v>
      </c>
      <c r="N939" s="11" t="s">
        <v>428</v>
      </c>
      <c r="O939" s="266" t="s">
        <v>374</v>
      </c>
      <c r="P939" s="11" t="s">
        <v>410</v>
      </c>
      <c r="Q939" s="11" t="s">
        <v>421</v>
      </c>
      <c r="R939" s="11">
        <v>0</v>
      </c>
      <c r="S939" s="11">
        <v>0</v>
      </c>
      <c r="T939" s="11">
        <f>ABS(Table1[[#This Row],[Prod]]-Table1[[#This Row],[Planned]])</f>
        <v>0</v>
      </c>
      <c r="U939" s="213">
        <f>IF(ABS(Table1[[#This Row],[Prod]]-Table1[[#This Row],[Planned]])&gt;Table1[[#This Row],[Planned]],0,IF(Table1[[#This Row],[Planned]]=0,0,1-ABS(Table1[[#This Row],[Prod]]-Table1[[#This Row],[Planned]])/Table1[[#This Row],[Planned]]))</f>
        <v>0</v>
      </c>
      <c r="V939" s="11"/>
      <c r="W939" s="11"/>
      <c r="X939" s="27">
        <v>0</v>
      </c>
      <c r="Y939" s="11">
        <f>Table1[[#This Row],[Prod]]</f>
        <v>0</v>
      </c>
      <c r="Z939" s="11">
        <f>ABS(Table1[[#This Row],[Prod2]]-Table1[[#This Row],[Plan Revised]])</f>
        <v>0</v>
      </c>
      <c r="AA939" s="213">
        <f>IF(ABS(Table1[[#This Row],[Prod2]]-Table1[[#This Row],[Plan Revised]])&gt;Table1[[#This Row],[Plan Revised]],0,IF(Table1[[#This Row],[Plan Revised]]=0,0,1-ABS(Table1[[#This Row],[Prod2]]-Table1[[#This Row],[Plan Revised]])/Table1[[#This Row],[Plan Revised]]))</f>
        <v>0</v>
      </c>
      <c r="AB939" s="11"/>
      <c r="AC939" s="30"/>
      <c r="AD939"/>
      <c r="AF939"/>
    </row>
    <row r="940" spans="1:32">
      <c r="A940" s="15" t="str">
        <f>IF(Table1[Week]=WeekSel,"Yes","No")</f>
        <v>No</v>
      </c>
      <c r="B940" s="15" t="str">
        <f>IF((Table1[StartDate]&gt;=Date.GraphMin)*(Table1[StartDate]&lt;=Date.GraphMax)=1,"Yes","No")</f>
        <v>Yes</v>
      </c>
      <c r="C940" s="15" t="str">
        <f>IF(OR(Table1[[#This Row],[Site]]="FOOD MILLING",Table1[[#This Row],[Site]]="GODACO"), "No", "Yes")</f>
        <v>Yes</v>
      </c>
      <c r="D940" s="40">
        <f>MAX(DATE(Table1[Year],1,1),DATE(Table1[Year],1,1)-WEEKDAY(DATE(Table1[Year],1,1),2)+(Table1[WeekNum]-1)*7+1)</f>
        <v>44676</v>
      </c>
      <c r="E940" s="40">
        <f>MIN(DATE(Table1[Year]+1,1,0),DATE(Table1[Year],1,1)-WEEKDAY(DATE(Table1[Year],1,1),2)+Table1[WeekNum]*7)</f>
        <v>44682</v>
      </c>
      <c r="F940" s="15">
        <v>2022</v>
      </c>
      <c r="G940" s="15">
        <f t="shared" si="28"/>
        <v>4</v>
      </c>
      <c r="H940" s="15">
        <v>18</v>
      </c>
      <c r="I940" s="195" t="str">
        <f>"W" &amp;Table1[[#This Row],[WeekNum]]</f>
        <v>W18</v>
      </c>
      <c r="J940" s="195" t="str">
        <f t="shared" si="29"/>
        <v>22-W18</v>
      </c>
      <c r="K940" s="11" t="s">
        <v>579</v>
      </c>
      <c r="L940" s="11"/>
      <c r="M940" s="11" t="s">
        <v>77</v>
      </c>
      <c r="N940" s="11" t="s">
        <v>428</v>
      </c>
      <c r="O940" s="266" t="s">
        <v>374</v>
      </c>
      <c r="P940" s="11" t="s">
        <v>410</v>
      </c>
      <c r="Q940" s="11" t="s">
        <v>421</v>
      </c>
      <c r="R940" s="11">
        <v>0</v>
      </c>
      <c r="S940" s="11">
        <v>0</v>
      </c>
      <c r="T940" s="11">
        <f>ABS(Table1[[#This Row],[Prod]]-Table1[[#This Row],[Planned]])</f>
        <v>0</v>
      </c>
      <c r="U940" s="213">
        <f>IF(ABS(Table1[[#This Row],[Prod]]-Table1[[#This Row],[Planned]])&gt;Table1[[#This Row],[Planned]],0,IF(Table1[[#This Row],[Planned]]=0,0,1-ABS(Table1[[#This Row],[Prod]]-Table1[[#This Row],[Planned]])/Table1[[#This Row],[Planned]]))</f>
        <v>0</v>
      </c>
      <c r="V940" s="11"/>
      <c r="W940" s="11"/>
      <c r="X940" s="27">
        <v>0</v>
      </c>
      <c r="Y940" s="11">
        <f>Table1[[#This Row],[Prod]]</f>
        <v>0</v>
      </c>
      <c r="Z940" s="11">
        <f>ABS(Table1[[#This Row],[Prod2]]-Table1[[#This Row],[Plan Revised]])</f>
        <v>0</v>
      </c>
      <c r="AA940" s="213">
        <f>IF(ABS(Table1[[#This Row],[Prod2]]-Table1[[#This Row],[Plan Revised]])&gt;Table1[[#This Row],[Plan Revised]],0,IF(Table1[[#This Row],[Plan Revised]]=0,0,1-ABS(Table1[[#This Row],[Prod2]]-Table1[[#This Row],[Plan Revised]])/Table1[[#This Row],[Plan Revised]]))</f>
        <v>0</v>
      </c>
      <c r="AB940" s="11"/>
      <c r="AC940" s="30"/>
      <c r="AD940"/>
      <c r="AF940"/>
    </row>
    <row r="941" spans="1:32">
      <c r="A941" s="15" t="str">
        <f>IF(Table1[Week]=WeekSel,"Yes","No")</f>
        <v>No</v>
      </c>
      <c r="B941" s="15" t="str">
        <f>IF((Table1[StartDate]&gt;=Date.GraphMin)*(Table1[StartDate]&lt;=Date.GraphMax)=1,"Yes","No")</f>
        <v>Yes</v>
      </c>
      <c r="C941" s="15" t="str">
        <f>IF(OR(Table1[[#This Row],[Site]]="FOOD MILLING",Table1[[#This Row],[Site]]="GODACO"), "No", "Yes")</f>
        <v>Yes</v>
      </c>
      <c r="D941" s="40">
        <f>MAX(DATE(Table1[Year],1,1),DATE(Table1[Year],1,1)-WEEKDAY(DATE(Table1[Year],1,1),2)+(Table1[WeekNum]-1)*7+1)</f>
        <v>44676</v>
      </c>
      <c r="E941" s="40">
        <f>MIN(DATE(Table1[Year]+1,1,0),DATE(Table1[Year],1,1)-WEEKDAY(DATE(Table1[Year],1,1),2)+Table1[WeekNum]*7)</f>
        <v>44682</v>
      </c>
      <c r="F941" s="15">
        <v>2022</v>
      </c>
      <c r="G941" s="15">
        <f t="shared" si="28"/>
        <v>4</v>
      </c>
      <c r="H941" s="15">
        <v>18</v>
      </c>
      <c r="I941" s="195" t="str">
        <f>"W" &amp;Table1[[#This Row],[WeekNum]]</f>
        <v>W18</v>
      </c>
      <c r="J941" s="195" t="str">
        <f t="shared" si="29"/>
        <v>22-W18</v>
      </c>
      <c r="K941" s="11" t="s">
        <v>580</v>
      </c>
      <c r="L941" s="11"/>
      <c r="M941" s="11" t="s">
        <v>77</v>
      </c>
      <c r="N941" s="11" t="s">
        <v>428</v>
      </c>
      <c r="O941" s="266" t="s">
        <v>374</v>
      </c>
      <c r="P941" s="11" t="s">
        <v>410</v>
      </c>
      <c r="Q941" s="11" t="s">
        <v>419</v>
      </c>
      <c r="R941" s="11">
        <v>0</v>
      </c>
      <c r="S941" s="11">
        <v>0</v>
      </c>
      <c r="T941" s="11">
        <f>ABS(Table1[[#This Row],[Prod]]-Table1[[#This Row],[Planned]])</f>
        <v>0</v>
      </c>
      <c r="U941" s="213">
        <f>IF(ABS(Table1[[#This Row],[Prod]]-Table1[[#This Row],[Planned]])&gt;Table1[[#This Row],[Planned]],0,IF(Table1[[#This Row],[Planned]]=0,0,1-ABS(Table1[[#This Row],[Prod]]-Table1[[#This Row],[Planned]])/Table1[[#This Row],[Planned]]))</f>
        <v>0</v>
      </c>
      <c r="V941" s="11"/>
      <c r="W941" s="11"/>
      <c r="X941" s="27">
        <v>0</v>
      </c>
      <c r="Y941" s="11">
        <f>Table1[[#This Row],[Prod]]</f>
        <v>0</v>
      </c>
      <c r="Z941" s="11">
        <f>ABS(Table1[[#This Row],[Prod2]]-Table1[[#This Row],[Plan Revised]])</f>
        <v>0</v>
      </c>
      <c r="AA941" s="213">
        <f>IF(ABS(Table1[[#This Row],[Prod2]]-Table1[[#This Row],[Plan Revised]])&gt;Table1[[#This Row],[Plan Revised]],0,IF(Table1[[#This Row],[Plan Revised]]=0,0,1-ABS(Table1[[#This Row],[Prod2]]-Table1[[#This Row],[Plan Revised]])/Table1[[#This Row],[Plan Revised]]))</f>
        <v>0</v>
      </c>
      <c r="AB941" s="11"/>
      <c r="AC941" s="30"/>
      <c r="AD941"/>
      <c r="AF941"/>
    </row>
    <row r="942" spans="1:32">
      <c r="A942" s="15" t="str">
        <f>IF(Table1[Week]=WeekSel,"Yes","No")</f>
        <v>No</v>
      </c>
      <c r="B942" s="15" t="str">
        <f>IF((Table1[StartDate]&gt;=Date.GraphMin)*(Table1[StartDate]&lt;=Date.GraphMax)=1,"Yes","No")</f>
        <v>Yes</v>
      </c>
      <c r="C942" s="15" t="str">
        <f>IF(OR(Table1[[#This Row],[Site]]="FOOD MILLING",Table1[[#This Row],[Site]]="GODACO"), "No", "Yes")</f>
        <v>Yes</v>
      </c>
      <c r="D942" s="40">
        <f>MAX(DATE(Table1[Year],1,1),DATE(Table1[Year],1,1)-WEEKDAY(DATE(Table1[Year],1,1),2)+(Table1[WeekNum]-1)*7+1)</f>
        <v>44676</v>
      </c>
      <c r="E942" s="40">
        <f>MIN(DATE(Table1[Year]+1,1,0),DATE(Table1[Year],1,1)-WEEKDAY(DATE(Table1[Year],1,1),2)+Table1[WeekNum]*7)</f>
        <v>44682</v>
      </c>
      <c r="F942" s="15">
        <v>2022</v>
      </c>
      <c r="G942" s="15">
        <f t="shared" si="28"/>
        <v>4</v>
      </c>
      <c r="H942" s="15">
        <v>18</v>
      </c>
      <c r="I942" s="195" t="str">
        <f>"W" &amp;Table1[[#This Row],[WeekNum]]</f>
        <v>W18</v>
      </c>
      <c r="J942" s="195" t="str">
        <f t="shared" si="29"/>
        <v>22-W18</v>
      </c>
      <c r="K942" s="11" t="s">
        <v>581</v>
      </c>
      <c r="L942" s="11"/>
      <c r="M942" s="11" t="s">
        <v>77</v>
      </c>
      <c r="N942" s="11" t="s">
        <v>428</v>
      </c>
      <c r="O942" s="266" t="s">
        <v>374</v>
      </c>
      <c r="P942" s="11" t="s">
        <v>410</v>
      </c>
      <c r="Q942" s="11" t="s">
        <v>419</v>
      </c>
      <c r="R942" s="11">
        <v>0</v>
      </c>
      <c r="S942" s="11">
        <v>0</v>
      </c>
      <c r="T942" s="11">
        <f>ABS(Table1[[#This Row],[Prod]]-Table1[[#This Row],[Planned]])</f>
        <v>0</v>
      </c>
      <c r="U942" s="213">
        <f>IF(ABS(Table1[[#This Row],[Prod]]-Table1[[#This Row],[Planned]])&gt;Table1[[#This Row],[Planned]],0,IF(Table1[[#This Row],[Planned]]=0,0,1-ABS(Table1[[#This Row],[Prod]]-Table1[[#This Row],[Planned]])/Table1[[#This Row],[Planned]]))</f>
        <v>0</v>
      </c>
      <c r="V942" s="11"/>
      <c r="W942" s="11"/>
      <c r="X942" s="27">
        <v>0</v>
      </c>
      <c r="Y942" s="11">
        <f>Table1[[#This Row],[Prod]]</f>
        <v>0</v>
      </c>
      <c r="Z942" s="11">
        <f>ABS(Table1[[#This Row],[Prod2]]-Table1[[#This Row],[Plan Revised]])</f>
        <v>0</v>
      </c>
      <c r="AA942" s="213">
        <f>IF(ABS(Table1[[#This Row],[Prod2]]-Table1[[#This Row],[Plan Revised]])&gt;Table1[[#This Row],[Plan Revised]],0,IF(Table1[[#This Row],[Plan Revised]]=0,0,1-ABS(Table1[[#This Row],[Prod2]]-Table1[[#This Row],[Plan Revised]])/Table1[[#This Row],[Plan Revised]]))</f>
        <v>0</v>
      </c>
      <c r="AB942" s="11"/>
      <c r="AC942" s="30"/>
      <c r="AD942"/>
      <c r="AF942"/>
    </row>
    <row r="943" spans="1:32">
      <c r="A943" s="15" t="str">
        <f>IF(Table1[Week]=WeekSel,"Yes","No")</f>
        <v>No</v>
      </c>
      <c r="B943" s="15" t="str">
        <f>IF((Table1[StartDate]&gt;=Date.GraphMin)*(Table1[StartDate]&lt;=Date.GraphMax)=1,"Yes","No")</f>
        <v>Yes</v>
      </c>
      <c r="C943" s="15" t="str">
        <f>IF(OR(Table1[[#This Row],[Site]]="FOOD MILLING",Table1[[#This Row],[Site]]="GODACO"), "No", "Yes")</f>
        <v>Yes</v>
      </c>
      <c r="D943" s="40">
        <f>MAX(DATE(Table1[Year],1,1),DATE(Table1[Year],1,1)-WEEKDAY(DATE(Table1[Year],1,1),2)+(Table1[WeekNum]-1)*7+1)</f>
        <v>44676</v>
      </c>
      <c r="E943" s="40">
        <f>MIN(DATE(Table1[Year]+1,1,0),DATE(Table1[Year],1,1)-WEEKDAY(DATE(Table1[Year],1,1),2)+Table1[WeekNum]*7)</f>
        <v>44682</v>
      </c>
      <c r="F943" s="15">
        <v>2022</v>
      </c>
      <c r="G943" s="15">
        <f t="shared" si="28"/>
        <v>4</v>
      </c>
      <c r="H943" s="15">
        <v>18</v>
      </c>
      <c r="I943" s="195" t="str">
        <f>"W" &amp;Table1[[#This Row],[WeekNum]]</f>
        <v>W18</v>
      </c>
      <c r="J943" s="195" t="str">
        <f t="shared" si="29"/>
        <v>22-W18</v>
      </c>
      <c r="K943" s="11" t="s">
        <v>586</v>
      </c>
      <c r="L943" s="11"/>
      <c r="M943" s="11" t="s">
        <v>77</v>
      </c>
      <c r="N943" s="11" t="s">
        <v>428</v>
      </c>
      <c r="O943" s="266" t="s">
        <v>374</v>
      </c>
      <c r="P943" s="11" t="s">
        <v>410</v>
      </c>
      <c r="Q943" s="11" t="s">
        <v>421</v>
      </c>
      <c r="R943" s="11">
        <v>0</v>
      </c>
      <c r="S943" s="11">
        <v>0</v>
      </c>
      <c r="T943" s="11">
        <f>ABS(Table1[[#This Row],[Prod]]-Table1[[#This Row],[Planned]])</f>
        <v>0</v>
      </c>
      <c r="U943" s="213">
        <f>IF(ABS(Table1[[#This Row],[Prod]]-Table1[[#This Row],[Planned]])&gt;Table1[[#This Row],[Planned]],0,IF(Table1[[#This Row],[Planned]]=0,0,1-ABS(Table1[[#This Row],[Prod]]-Table1[[#This Row],[Planned]])/Table1[[#This Row],[Planned]]))</f>
        <v>0</v>
      </c>
      <c r="V943" s="11"/>
      <c r="W943" s="11"/>
      <c r="X943" s="27">
        <v>0</v>
      </c>
      <c r="Y943" s="11">
        <f>Table1[[#This Row],[Prod]]</f>
        <v>0</v>
      </c>
      <c r="Z943" s="11">
        <f>ABS(Table1[[#This Row],[Prod2]]-Table1[[#This Row],[Plan Revised]])</f>
        <v>0</v>
      </c>
      <c r="AA943" s="213">
        <f>IF(ABS(Table1[[#This Row],[Prod2]]-Table1[[#This Row],[Plan Revised]])&gt;Table1[[#This Row],[Plan Revised]],0,IF(Table1[[#This Row],[Plan Revised]]=0,0,1-ABS(Table1[[#This Row],[Prod2]]-Table1[[#This Row],[Plan Revised]])/Table1[[#This Row],[Plan Revised]]))</f>
        <v>0</v>
      </c>
      <c r="AB943" s="11"/>
      <c r="AC943" s="30"/>
      <c r="AD943"/>
      <c r="AF943"/>
    </row>
    <row r="944" spans="1:32">
      <c r="A944" s="15" t="str">
        <f>IF(Table1[Week]=WeekSel,"Yes","No")</f>
        <v>No</v>
      </c>
      <c r="B944" s="15" t="str">
        <f>IF((Table1[StartDate]&gt;=Date.GraphMin)*(Table1[StartDate]&lt;=Date.GraphMax)=1,"Yes","No")</f>
        <v>Yes</v>
      </c>
      <c r="C944" s="15" t="str">
        <f>IF(OR(Table1[[#This Row],[Site]]="FOOD MILLING",Table1[[#This Row],[Site]]="GODACO"), "No", "Yes")</f>
        <v>Yes</v>
      </c>
      <c r="D944" s="40">
        <f>MAX(DATE(Table1[Year],1,1),DATE(Table1[Year],1,1)-WEEKDAY(DATE(Table1[Year],1,1),2)+(Table1[WeekNum]-1)*7+1)</f>
        <v>44676</v>
      </c>
      <c r="E944" s="40">
        <f>MIN(DATE(Table1[Year]+1,1,0),DATE(Table1[Year],1,1)-WEEKDAY(DATE(Table1[Year],1,1),2)+Table1[WeekNum]*7)</f>
        <v>44682</v>
      </c>
      <c r="F944" s="15">
        <v>2022</v>
      </c>
      <c r="G944" s="15">
        <f t="shared" si="28"/>
        <v>4</v>
      </c>
      <c r="H944" s="15">
        <v>18</v>
      </c>
      <c r="I944" s="195" t="str">
        <f>"W" &amp;Table1[[#This Row],[WeekNum]]</f>
        <v>W18</v>
      </c>
      <c r="J944" s="195" t="str">
        <f t="shared" si="29"/>
        <v>22-W18</v>
      </c>
      <c r="K944" s="11" t="s">
        <v>7</v>
      </c>
      <c r="L944" s="11"/>
      <c r="M944" s="11" t="s">
        <v>77</v>
      </c>
      <c r="N944" s="11" t="s">
        <v>428</v>
      </c>
      <c r="O944" s="266" t="s">
        <v>372</v>
      </c>
      <c r="P944" s="11" t="s">
        <v>383</v>
      </c>
      <c r="Q944" s="11" t="s">
        <v>421</v>
      </c>
      <c r="R944" s="11">
        <v>0</v>
      </c>
      <c r="S944" s="11">
        <v>0</v>
      </c>
      <c r="T944" s="11">
        <f>ABS(Table1[[#This Row],[Prod]]-Table1[[#This Row],[Planned]])</f>
        <v>0</v>
      </c>
      <c r="U944" s="213">
        <f>IF(ABS(Table1[[#This Row],[Prod]]-Table1[[#This Row],[Planned]])&gt;Table1[[#This Row],[Planned]],0,IF(Table1[[#This Row],[Planned]]=0,0,1-ABS(Table1[[#This Row],[Prod]]-Table1[[#This Row],[Planned]])/Table1[[#This Row],[Planned]]))</f>
        <v>0</v>
      </c>
      <c r="V944" s="11"/>
      <c r="W944" s="11"/>
      <c r="X944" s="27">
        <v>0</v>
      </c>
      <c r="Y944" s="11">
        <f>Table1[[#This Row],[Prod]]</f>
        <v>0</v>
      </c>
      <c r="Z944" s="11">
        <f>ABS(Table1[[#This Row],[Prod2]]-Table1[[#This Row],[Plan Revised]])</f>
        <v>0</v>
      </c>
      <c r="AA944" s="213">
        <f>IF(ABS(Table1[[#This Row],[Prod2]]-Table1[[#This Row],[Plan Revised]])&gt;Table1[[#This Row],[Plan Revised]],0,IF(Table1[[#This Row],[Plan Revised]]=0,0,1-ABS(Table1[[#This Row],[Prod2]]-Table1[[#This Row],[Plan Revised]])/Table1[[#This Row],[Plan Revised]]))</f>
        <v>0</v>
      </c>
      <c r="AB944" s="11"/>
      <c r="AC944" s="30"/>
      <c r="AD944"/>
      <c r="AF944"/>
    </row>
    <row r="945" spans="1:32">
      <c r="A945" s="15" t="str">
        <f>IF(Table1[Week]=WeekSel,"Yes","No")</f>
        <v>No</v>
      </c>
      <c r="B945" s="15" t="str">
        <f>IF((Table1[StartDate]&gt;=Date.GraphMin)*(Table1[StartDate]&lt;=Date.GraphMax)=1,"Yes","No")</f>
        <v>Yes</v>
      </c>
      <c r="C945" s="15" t="str">
        <f>IF(OR(Table1[[#This Row],[Site]]="FOOD MILLING",Table1[[#This Row],[Site]]="GODACO"), "No", "Yes")</f>
        <v>Yes</v>
      </c>
      <c r="D945" s="40">
        <f>MAX(DATE(Table1[Year],1,1),DATE(Table1[Year],1,1)-WEEKDAY(DATE(Table1[Year],1,1),2)+(Table1[WeekNum]-1)*7+1)</f>
        <v>44676</v>
      </c>
      <c r="E945" s="40">
        <f>MIN(DATE(Table1[Year]+1,1,0),DATE(Table1[Year],1,1)-WEEKDAY(DATE(Table1[Year],1,1),2)+Table1[WeekNum]*7)</f>
        <v>44682</v>
      </c>
      <c r="F945" s="15">
        <v>2022</v>
      </c>
      <c r="G945" s="15">
        <f t="shared" si="28"/>
        <v>4</v>
      </c>
      <c r="H945" s="15">
        <v>18</v>
      </c>
      <c r="I945" s="195" t="str">
        <f>"W" &amp;Table1[[#This Row],[WeekNum]]</f>
        <v>W18</v>
      </c>
      <c r="J945" s="195" t="str">
        <f t="shared" si="29"/>
        <v>22-W18</v>
      </c>
      <c r="K945" s="11" t="s">
        <v>31</v>
      </c>
      <c r="L945" s="11"/>
      <c r="M945" s="11" t="s">
        <v>77</v>
      </c>
      <c r="N945" s="11" t="s">
        <v>428</v>
      </c>
      <c r="O945" s="266" t="s">
        <v>374</v>
      </c>
      <c r="P945" s="11" t="s">
        <v>382</v>
      </c>
      <c r="Q945" s="11" t="s">
        <v>421</v>
      </c>
      <c r="R945" s="11">
        <v>141000</v>
      </c>
      <c r="S945" s="11">
        <v>126628</v>
      </c>
      <c r="T945" s="11">
        <f>ABS(Table1[[#This Row],[Prod]]-Table1[[#This Row],[Planned]])</f>
        <v>14372</v>
      </c>
      <c r="U945" s="213">
        <f>IF(ABS(Table1[[#This Row],[Prod]]-Table1[[#This Row],[Planned]])&gt;Table1[[#This Row],[Planned]],0,IF(Table1[[#This Row],[Planned]]=0,0,1-ABS(Table1[[#This Row],[Prod]]-Table1[[#This Row],[Planned]])/Table1[[#This Row],[Planned]]))</f>
        <v>0.89807092198581562</v>
      </c>
      <c r="V945" s="11"/>
      <c r="W945" s="11"/>
      <c r="X945" s="27">
        <v>141000</v>
      </c>
      <c r="Y945" s="11">
        <f>Table1[[#This Row],[Prod]]</f>
        <v>126628</v>
      </c>
      <c r="Z945" s="11">
        <f>ABS(Table1[[#This Row],[Prod2]]-Table1[[#This Row],[Plan Revised]])</f>
        <v>14372</v>
      </c>
      <c r="AA945" s="213">
        <f>IF(ABS(Table1[[#This Row],[Prod2]]-Table1[[#This Row],[Plan Revised]])&gt;Table1[[#This Row],[Plan Revised]],0,IF(Table1[[#This Row],[Plan Revised]]=0,0,1-ABS(Table1[[#This Row],[Prod2]]-Table1[[#This Row],[Plan Revised]])/Table1[[#This Row],[Plan Revised]]))</f>
        <v>0.89807092198581562</v>
      </c>
      <c r="AB945" s="11"/>
      <c r="AC945" s="30"/>
      <c r="AD945"/>
      <c r="AF945"/>
    </row>
    <row r="946" spans="1:32">
      <c r="A946" s="15" t="str">
        <f>IF(Table1[Week]=WeekSel,"Yes","No")</f>
        <v>No</v>
      </c>
      <c r="B946" s="15" t="str">
        <f>IF((Table1[StartDate]&gt;=Date.GraphMin)*(Table1[StartDate]&lt;=Date.GraphMax)=1,"Yes","No")</f>
        <v>Yes</v>
      </c>
      <c r="C946" s="15" t="str">
        <f>IF(OR(Table1[[#This Row],[Site]]="FOOD MILLING",Table1[[#This Row],[Site]]="GODACO"), "No", "Yes")</f>
        <v>Yes</v>
      </c>
      <c r="D946" s="40">
        <f>MAX(DATE(Table1[Year],1,1),DATE(Table1[Year],1,1)-WEEKDAY(DATE(Table1[Year],1,1),2)+(Table1[WeekNum]-1)*7+1)</f>
        <v>44676</v>
      </c>
      <c r="E946" s="40">
        <f>MIN(DATE(Table1[Year]+1,1,0),DATE(Table1[Year],1,1)-WEEKDAY(DATE(Table1[Year],1,1),2)+Table1[WeekNum]*7)</f>
        <v>44682</v>
      </c>
      <c r="F946" s="15">
        <v>2022</v>
      </c>
      <c r="G946" s="15">
        <f t="shared" si="28"/>
        <v>4</v>
      </c>
      <c r="H946" s="15">
        <v>18</v>
      </c>
      <c r="I946" s="195" t="str">
        <f>"W" &amp;Table1[[#This Row],[WeekNum]]</f>
        <v>W18</v>
      </c>
      <c r="J946" s="195" t="str">
        <f t="shared" si="29"/>
        <v>22-W18</v>
      </c>
      <c r="K946" s="11" t="s">
        <v>78</v>
      </c>
      <c r="L946" s="11"/>
      <c r="M946" s="11" t="s">
        <v>77</v>
      </c>
      <c r="N946" s="11" t="s">
        <v>428</v>
      </c>
      <c r="O946" s="266" t="s">
        <v>374</v>
      </c>
      <c r="P946" s="11" t="s">
        <v>382</v>
      </c>
      <c r="Q946" s="11" t="s">
        <v>421</v>
      </c>
      <c r="R946" s="11">
        <v>0</v>
      </c>
      <c r="S946" s="11">
        <v>0</v>
      </c>
      <c r="T946" s="11">
        <f>ABS(Table1[[#This Row],[Prod]]-Table1[[#This Row],[Planned]])</f>
        <v>0</v>
      </c>
      <c r="U946" s="213">
        <f>IF(ABS(Table1[[#This Row],[Prod]]-Table1[[#This Row],[Planned]])&gt;Table1[[#This Row],[Planned]],0,IF(Table1[[#This Row],[Planned]]=0,0,1-ABS(Table1[[#This Row],[Prod]]-Table1[[#This Row],[Planned]])/Table1[[#This Row],[Planned]]))</f>
        <v>0</v>
      </c>
      <c r="V946" s="11"/>
      <c r="W946" s="11"/>
      <c r="X946" s="27">
        <v>0</v>
      </c>
      <c r="Y946" s="11">
        <f>Table1[[#This Row],[Prod]]</f>
        <v>0</v>
      </c>
      <c r="Z946" s="11">
        <f>ABS(Table1[[#This Row],[Prod2]]-Table1[[#This Row],[Plan Revised]])</f>
        <v>0</v>
      </c>
      <c r="AA946" s="213">
        <f>IF(ABS(Table1[[#This Row],[Prod2]]-Table1[[#This Row],[Plan Revised]])&gt;Table1[[#This Row],[Plan Revised]],0,IF(Table1[[#This Row],[Plan Revised]]=0,0,1-ABS(Table1[[#This Row],[Prod2]]-Table1[[#This Row],[Plan Revised]])/Table1[[#This Row],[Plan Revised]]))</f>
        <v>0</v>
      </c>
      <c r="AB946" s="11"/>
      <c r="AC946" s="30"/>
      <c r="AD946"/>
      <c r="AF946"/>
    </row>
    <row r="947" spans="1:32">
      <c r="A947" s="15" t="str">
        <f>IF(Table1[Week]=WeekSel,"Yes","No")</f>
        <v>No</v>
      </c>
      <c r="B947" s="15" t="str">
        <f>IF((Table1[StartDate]&gt;=Date.GraphMin)*(Table1[StartDate]&lt;=Date.GraphMax)=1,"Yes","No")</f>
        <v>Yes</v>
      </c>
      <c r="C947" s="15" t="str">
        <f>IF(OR(Table1[[#This Row],[Site]]="FOOD MILLING",Table1[[#This Row],[Site]]="GODACO"), "No", "Yes")</f>
        <v>Yes</v>
      </c>
      <c r="D947" s="40">
        <f>MAX(DATE(Table1[Year],1,1),DATE(Table1[Year],1,1)-WEEKDAY(DATE(Table1[Year],1,1),2)+(Table1[WeekNum]-1)*7+1)</f>
        <v>44676</v>
      </c>
      <c r="E947" s="40">
        <f>MIN(DATE(Table1[Year]+1,1,0),DATE(Table1[Year],1,1)-WEEKDAY(DATE(Table1[Year],1,1),2)+Table1[WeekNum]*7)</f>
        <v>44682</v>
      </c>
      <c r="F947" s="15">
        <v>2022</v>
      </c>
      <c r="G947" s="15">
        <f t="shared" si="28"/>
        <v>4</v>
      </c>
      <c r="H947" s="15">
        <v>18</v>
      </c>
      <c r="I947" s="195" t="str">
        <f>"W" &amp;Table1[[#This Row],[WeekNum]]</f>
        <v>W18</v>
      </c>
      <c r="J947" s="195" t="str">
        <f t="shared" si="29"/>
        <v>22-W18</v>
      </c>
      <c r="K947" s="11" t="s">
        <v>9</v>
      </c>
      <c r="L947" s="11"/>
      <c r="M947" s="11" t="s">
        <v>77</v>
      </c>
      <c r="N947" s="11" t="s">
        <v>428</v>
      </c>
      <c r="O947" s="266" t="s">
        <v>372</v>
      </c>
      <c r="P947" s="11" t="s">
        <v>383</v>
      </c>
      <c r="Q947" s="11" t="s">
        <v>421</v>
      </c>
      <c r="R947" s="11">
        <v>9000</v>
      </c>
      <c r="S947" s="11">
        <v>11585</v>
      </c>
      <c r="T947" s="11">
        <f>ABS(Table1[[#This Row],[Prod]]-Table1[[#This Row],[Planned]])</f>
        <v>2585</v>
      </c>
      <c r="U947" s="213">
        <f>IF(ABS(Table1[[#This Row],[Prod]]-Table1[[#This Row],[Planned]])&gt;Table1[[#This Row],[Planned]],0,IF(Table1[[#This Row],[Planned]]=0,0,1-ABS(Table1[[#This Row],[Prod]]-Table1[[#This Row],[Planned]])/Table1[[#This Row],[Planned]]))</f>
        <v>0.71277777777777773</v>
      </c>
      <c r="V947" s="11"/>
      <c r="W947" s="11"/>
      <c r="X947" s="27">
        <v>9000</v>
      </c>
      <c r="Y947" s="11">
        <f>Table1[[#This Row],[Prod]]</f>
        <v>11585</v>
      </c>
      <c r="Z947" s="11">
        <f>ABS(Table1[[#This Row],[Prod2]]-Table1[[#This Row],[Plan Revised]])</f>
        <v>2585</v>
      </c>
      <c r="AA947" s="213">
        <f>IF(ABS(Table1[[#This Row],[Prod2]]-Table1[[#This Row],[Plan Revised]])&gt;Table1[[#This Row],[Plan Revised]],0,IF(Table1[[#This Row],[Plan Revised]]=0,0,1-ABS(Table1[[#This Row],[Prod2]]-Table1[[#This Row],[Plan Revised]])/Table1[[#This Row],[Plan Revised]]))</f>
        <v>0.71277777777777773</v>
      </c>
      <c r="AB947" s="11"/>
      <c r="AC947" s="30"/>
      <c r="AD947"/>
      <c r="AF947"/>
    </row>
    <row r="948" spans="1:32">
      <c r="A948" s="15" t="str">
        <f>IF(Table1[Week]=WeekSel,"Yes","No")</f>
        <v>No</v>
      </c>
      <c r="B948" s="15" t="str">
        <f>IF((Table1[StartDate]&gt;=Date.GraphMin)*(Table1[StartDate]&lt;=Date.GraphMax)=1,"Yes","No")</f>
        <v>Yes</v>
      </c>
      <c r="C948" s="15" t="str">
        <f>IF(OR(Table1[[#This Row],[Site]]="FOOD MILLING",Table1[[#This Row],[Site]]="GODACO"), "No", "Yes")</f>
        <v>Yes</v>
      </c>
      <c r="D948" s="40">
        <f>MAX(DATE(Table1[Year],1,1),DATE(Table1[Year],1,1)-WEEKDAY(DATE(Table1[Year],1,1),2)+(Table1[WeekNum]-1)*7+1)</f>
        <v>44676</v>
      </c>
      <c r="E948" s="40">
        <f>MIN(DATE(Table1[Year]+1,1,0),DATE(Table1[Year],1,1)-WEEKDAY(DATE(Table1[Year],1,1),2)+Table1[WeekNum]*7)</f>
        <v>44682</v>
      </c>
      <c r="F948" s="15">
        <v>2022</v>
      </c>
      <c r="G948" s="15">
        <f t="shared" si="28"/>
        <v>4</v>
      </c>
      <c r="H948" s="15">
        <v>18</v>
      </c>
      <c r="I948" s="195" t="str">
        <f>"W" &amp;Table1[[#This Row],[WeekNum]]</f>
        <v>W18</v>
      </c>
      <c r="J948" s="195" t="str">
        <f t="shared" si="29"/>
        <v>22-W18</v>
      </c>
      <c r="K948" s="11" t="s">
        <v>22</v>
      </c>
      <c r="L948" s="11"/>
      <c r="M948" s="11" t="s">
        <v>77</v>
      </c>
      <c r="N948" s="11" t="s">
        <v>428</v>
      </c>
      <c r="O948" s="266" t="s">
        <v>374</v>
      </c>
      <c r="P948" s="11" t="s">
        <v>382</v>
      </c>
      <c r="Q948" s="11" t="s">
        <v>421</v>
      </c>
      <c r="R948" s="11"/>
      <c r="S948" s="11">
        <v>0</v>
      </c>
      <c r="T948" s="11">
        <f>ABS(Table1[[#This Row],[Prod]]-Table1[[#This Row],[Planned]])</f>
        <v>0</v>
      </c>
      <c r="U948" s="213">
        <f>IF(ABS(Table1[[#This Row],[Prod]]-Table1[[#This Row],[Planned]])&gt;Table1[[#This Row],[Planned]],0,IF(Table1[[#This Row],[Planned]]=0,0,1-ABS(Table1[[#This Row],[Prod]]-Table1[[#This Row],[Planned]])/Table1[[#This Row],[Planned]]))</f>
        <v>0</v>
      </c>
      <c r="V948" s="11"/>
      <c r="W948" s="11"/>
      <c r="X948" s="27">
        <v>0</v>
      </c>
      <c r="Y948" s="11">
        <f>Table1[[#This Row],[Prod]]</f>
        <v>0</v>
      </c>
      <c r="Z948" s="11">
        <f>ABS(Table1[[#This Row],[Prod2]]-Table1[[#This Row],[Plan Revised]])</f>
        <v>0</v>
      </c>
      <c r="AA948" s="213">
        <f>IF(ABS(Table1[[#This Row],[Prod2]]-Table1[[#This Row],[Plan Revised]])&gt;Table1[[#This Row],[Plan Revised]],0,IF(Table1[[#This Row],[Plan Revised]]=0,0,1-ABS(Table1[[#This Row],[Prod2]]-Table1[[#This Row],[Plan Revised]])/Table1[[#This Row],[Plan Revised]]))</f>
        <v>0</v>
      </c>
      <c r="AB948" s="11"/>
      <c r="AC948" s="30"/>
      <c r="AD948"/>
      <c r="AF948"/>
    </row>
    <row r="949" spans="1:32">
      <c r="A949" s="15" t="str">
        <f>IF(Table1[Week]=WeekSel,"Yes","No")</f>
        <v>No</v>
      </c>
      <c r="B949" s="15" t="str">
        <f>IF((Table1[StartDate]&gt;=Date.GraphMin)*(Table1[StartDate]&lt;=Date.GraphMax)=1,"Yes","No")</f>
        <v>Yes</v>
      </c>
      <c r="C949" s="15" t="str">
        <f>IF(OR(Table1[[#This Row],[Site]]="FOOD MILLING",Table1[[#This Row],[Site]]="GODACO"), "No", "Yes")</f>
        <v>Yes</v>
      </c>
      <c r="D949" s="40">
        <f>MAX(DATE(Table1[Year],1,1),DATE(Table1[Year],1,1)-WEEKDAY(DATE(Table1[Year],1,1),2)+(Table1[WeekNum]-1)*7+1)</f>
        <v>44676</v>
      </c>
      <c r="E949" s="40">
        <f>MIN(DATE(Table1[Year]+1,1,0),DATE(Table1[Year],1,1)-WEEKDAY(DATE(Table1[Year],1,1),2)+Table1[WeekNum]*7)</f>
        <v>44682</v>
      </c>
      <c r="F949" s="15">
        <v>2022</v>
      </c>
      <c r="G949" s="15">
        <f t="shared" si="28"/>
        <v>4</v>
      </c>
      <c r="H949" s="15">
        <v>18</v>
      </c>
      <c r="I949" s="195" t="str">
        <f>"W" &amp;Table1[[#This Row],[WeekNum]]</f>
        <v>W18</v>
      </c>
      <c r="J949" s="195" t="str">
        <f t="shared" si="29"/>
        <v>22-W18</v>
      </c>
      <c r="K949" s="11" t="s">
        <v>531</v>
      </c>
      <c r="L949" s="11"/>
      <c r="M949" s="11" t="s">
        <v>72</v>
      </c>
      <c r="N949" s="266" t="s">
        <v>368</v>
      </c>
      <c r="O949" s="266" t="s">
        <v>384</v>
      </c>
      <c r="P949" s="11" t="s">
        <v>385</v>
      </c>
      <c r="Q949" s="11" t="s">
        <v>422</v>
      </c>
      <c r="R949" s="11">
        <v>310.79999999999995</v>
      </c>
      <c r="S949" s="11">
        <v>314</v>
      </c>
      <c r="T949" s="11">
        <f>ABS(Table1[[#This Row],[Prod]]-Table1[[#This Row],[Planned]])</f>
        <v>3.2000000000000455</v>
      </c>
      <c r="U949" s="213">
        <f>IF(ABS(Table1[[#This Row],[Prod]]-Table1[[#This Row],[Planned]])&gt;Table1[[#This Row],[Planned]],0,IF(Table1[[#This Row],[Planned]]=0,0,1-ABS(Table1[[#This Row],[Prod]]-Table1[[#This Row],[Planned]])/Table1[[#This Row],[Planned]]))</f>
        <v>0.98970398970398954</v>
      </c>
      <c r="V949" s="11"/>
      <c r="W949" s="11"/>
      <c r="X949" s="27">
        <v>311</v>
      </c>
      <c r="Y949" s="11">
        <f>Table1[[#This Row],[Prod]]</f>
        <v>314</v>
      </c>
      <c r="Z949" s="11">
        <f>ABS(Table1[[#This Row],[Prod2]]-Table1[[#This Row],[Plan Revised]])</f>
        <v>3</v>
      </c>
      <c r="AA949" s="213">
        <f>IF(ABS(Table1[[#This Row],[Prod2]]-Table1[[#This Row],[Plan Revised]])&gt;Table1[[#This Row],[Plan Revised]],0,IF(Table1[[#This Row],[Plan Revised]]=0,0,1-ABS(Table1[[#This Row],[Prod2]]-Table1[[#This Row],[Plan Revised]])/Table1[[#This Row],[Plan Revised]]))</f>
        <v>0.99035369774919613</v>
      </c>
      <c r="AB949" s="11"/>
      <c r="AC949" s="30"/>
      <c r="AD949"/>
      <c r="AF949"/>
    </row>
    <row r="950" spans="1:32">
      <c r="A950" s="15" t="str">
        <f>IF(Table1[Week]=WeekSel,"Yes","No")</f>
        <v>No</v>
      </c>
      <c r="B950" s="15" t="str">
        <f>IF((Table1[StartDate]&gt;=Date.GraphMin)*(Table1[StartDate]&lt;=Date.GraphMax)=1,"Yes","No")</f>
        <v>Yes</v>
      </c>
      <c r="C950" s="15" t="str">
        <f>IF(OR(Table1[[#This Row],[Site]]="FOOD MILLING",Table1[[#This Row],[Site]]="GODACO"), "No", "Yes")</f>
        <v>Yes</v>
      </c>
      <c r="D950" s="40">
        <f>MAX(DATE(Table1[Year],1,1),DATE(Table1[Year],1,1)-WEEKDAY(DATE(Table1[Year],1,1),2)+(Table1[WeekNum]-1)*7+1)</f>
        <v>44676</v>
      </c>
      <c r="E950" s="40">
        <f>MIN(DATE(Table1[Year]+1,1,0),DATE(Table1[Year],1,1)-WEEKDAY(DATE(Table1[Year],1,1),2)+Table1[WeekNum]*7)</f>
        <v>44682</v>
      </c>
      <c r="F950" s="15">
        <v>2022</v>
      </c>
      <c r="G950" s="15">
        <f t="shared" si="28"/>
        <v>4</v>
      </c>
      <c r="H950" s="15">
        <v>18</v>
      </c>
      <c r="I950" s="195" t="str">
        <f>"W" &amp;Table1[[#This Row],[WeekNum]]</f>
        <v>W18</v>
      </c>
      <c r="J950" s="195" t="str">
        <f t="shared" si="29"/>
        <v>22-W18</v>
      </c>
      <c r="K950" s="11" t="s">
        <v>532</v>
      </c>
      <c r="L950" s="11"/>
      <c r="M950" s="11" t="s">
        <v>72</v>
      </c>
      <c r="N950" s="266" t="s">
        <v>368</v>
      </c>
      <c r="O950" s="266" t="s">
        <v>384</v>
      </c>
      <c r="P950" s="11" t="s">
        <v>385</v>
      </c>
      <c r="Q950" s="11" t="s">
        <v>422</v>
      </c>
      <c r="R950" s="11">
        <v>231.75</v>
      </c>
      <c r="S950" s="11">
        <v>231</v>
      </c>
      <c r="T950" s="11">
        <f>ABS(Table1[[#This Row],[Prod]]-Table1[[#This Row],[Planned]])</f>
        <v>0.75</v>
      </c>
      <c r="U950" s="213">
        <f>IF(ABS(Table1[[#This Row],[Prod]]-Table1[[#This Row],[Planned]])&gt;Table1[[#This Row],[Planned]],0,IF(Table1[[#This Row],[Planned]]=0,0,1-ABS(Table1[[#This Row],[Prod]]-Table1[[#This Row],[Planned]])/Table1[[#This Row],[Planned]]))</f>
        <v>0.99676375404530748</v>
      </c>
      <c r="V950" s="11"/>
      <c r="W950" s="11"/>
      <c r="X950" s="27">
        <v>232</v>
      </c>
      <c r="Y950" s="11">
        <f>Table1[[#This Row],[Prod]]</f>
        <v>231</v>
      </c>
      <c r="Z950" s="11">
        <f>ABS(Table1[[#This Row],[Prod2]]-Table1[[#This Row],[Plan Revised]])</f>
        <v>1</v>
      </c>
      <c r="AA950" s="213">
        <f>IF(ABS(Table1[[#This Row],[Prod2]]-Table1[[#This Row],[Plan Revised]])&gt;Table1[[#This Row],[Plan Revised]],0,IF(Table1[[#This Row],[Plan Revised]]=0,0,1-ABS(Table1[[#This Row],[Prod2]]-Table1[[#This Row],[Plan Revised]])/Table1[[#This Row],[Plan Revised]]))</f>
        <v>0.99568965517241381</v>
      </c>
      <c r="AB950" s="11"/>
      <c r="AC950" s="30"/>
      <c r="AD950"/>
      <c r="AF950"/>
    </row>
    <row r="951" spans="1:32">
      <c r="A951" s="15" t="str">
        <f>IF(Table1[Week]=WeekSel,"Yes","No")</f>
        <v>No</v>
      </c>
      <c r="B951" s="15" t="str">
        <f>IF((Table1[StartDate]&gt;=Date.GraphMin)*(Table1[StartDate]&lt;=Date.GraphMax)=1,"Yes","No")</f>
        <v>Yes</v>
      </c>
      <c r="C951" s="15" t="str">
        <f>IF(OR(Table1[[#This Row],[Site]]="FOOD MILLING",Table1[[#This Row],[Site]]="GODACO"), "No", "Yes")</f>
        <v>Yes</v>
      </c>
      <c r="D951" s="40">
        <f>MAX(DATE(Table1[Year],1,1),DATE(Table1[Year],1,1)-WEEKDAY(DATE(Table1[Year],1,1),2)+(Table1[WeekNum]-1)*7+1)</f>
        <v>44676</v>
      </c>
      <c r="E951" s="40">
        <f>MIN(DATE(Table1[Year]+1,1,0),DATE(Table1[Year],1,1)-WEEKDAY(DATE(Table1[Year],1,1),2)+Table1[WeekNum]*7)</f>
        <v>44682</v>
      </c>
      <c r="F951" s="15">
        <v>2022</v>
      </c>
      <c r="G951" s="15">
        <f t="shared" si="28"/>
        <v>4</v>
      </c>
      <c r="H951" s="15">
        <v>18</v>
      </c>
      <c r="I951" s="195" t="str">
        <f>"W" &amp;Table1[[#This Row],[WeekNum]]</f>
        <v>W18</v>
      </c>
      <c r="J951" s="195" t="str">
        <f t="shared" si="29"/>
        <v>22-W18</v>
      </c>
      <c r="K951" s="11" t="s">
        <v>533</v>
      </c>
      <c r="L951" s="11"/>
      <c r="M951" s="11" t="s">
        <v>72</v>
      </c>
      <c r="N951" s="266" t="s">
        <v>368</v>
      </c>
      <c r="O951" s="266" t="s">
        <v>384</v>
      </c>
      <c r="P951" s="11" t="s">
        <v>385</v>
      </c>
      <c r="Q951" s="11" t="s">
        <v>422</v>
      </c>
      <c r="R951" s="11">
        <v>176</v>
      </c>
      <c r="S951" s="11">
        <v>175</v>
      </c>
      <c r="T951" s="11">
        <f>ABS(Table1[[#This Row],[Prod]]-Table1[[#This Row],[Planned]])</f>
        <v>1</v>
      </c>
      <c r="U951" s="213">
        <f>IF(ABS(Table1[[#This Row],[Prod]]-Table1[[#This Row],[Planned]])&gt;Table1[[#This Row],[Planned]],0,IF(Table1[[#This Row],[Planned]]=0,0,1-ABS(Table1[[#This Row],[Prod]]-Table1[[#This Row],[Planned]])/Table1[[#This Row],[Planned]]))</f>
        <v>0.99431818181818177</v>
      </c>
      <c r="V951" s="11"/>
      <c r="W951" s="11"/>
      <c r="X951" s="27">
        <v>176</v>
      </c>
      <c r="Y951" s="11">
        <f>Table1[[#This Row],[Prod]]</f>
        <v>175</v>
      </c>
      <c r="Z951" s="11">
        <f>ABS(Table1[[#This Row],[Prod2]]-Table1[[#This Row],[Plan Revised]])</f>
        <v>1</v>
      </c>
      <c r="AA951" s="213">
        <f>IF(ABS(Table1[[#This Row],[Prod2]]-Table1[[#This Row],[Plan Revised]])&gt;Table1[[#This Row],[Plan Revised]],0,IF(Table1[[#This Row],[Plan Revised]]=0,0,1-ABS(Table1[[#This Row],[Prod2]]-Table1[[#This Row],[Plan Revised]])/Table1[[#This Row],[Plan Revised]]))</f>
        <v>0.99431818181818177</v>
      </c>
      <c r="AB951" s="11"/>
      <c r="AC951" s="30"/>
      <c r="AD951"/>
      <c r="AF951"/>
    </row>
    <row r="952" spans="1:32">
      <c r="A952" s="15" t="str">
        <f>IF(Table1[Week]=WeekSel,"Yes","No")</f>
        <v>No</v>
      </c>
      <c r="B952" s="15" t="str">
        <f>IF((Table1[StartDate]&gt;=Date.GraphMin)*(Table1[StartDate]&lt;=Date.GraphMax)=1,"Yes","No")</f>
        <v>Yes</v>
      </c>
      <c r="C952" s="15" t="str">
        <f>IF(OR(Table1[[#This Row],[Site]]="FOOD MILLING",Table1[[#This Row],[Site]]="GODACO"), "No", "Yes")</f>
        <v>Yes</v>
      </c>
      <c r="D952" s="40">
        <f>MAX(DATE(Table1[Year],1,1),DATE(Table1[Year],1,1)-WEEKDAY(DATE(Table1[Year],1,1),2)+(Table1[WeekNum]-1)*7+1)</f>
        <v>44676</v>
      </c>
      <c r="E952" s="40">
        <f>MIN(DATE(Table1[Year]+1,1,0),DATE(Table1[Year],1,1)-WEEKDAY(DATE(Table1[Year],1,1),2)+Table1[WeekNum]*7)</f>
        <v>44682</v>
      </c>
      <c r="F952" s="15">
        <v>2022</v>
      </c>
      <c r="G952" s="15">
        <f t="shared" si="28"/>
        <v>4</v>
      </c>
      <c r="H952" s="15">
        <v>18</v>
      </c>
      <c r="I952" s="195" t="str">
        <f>"W" &amp;Table1[[#This Row],[WeekNum]]</f>
        <v>W18</v>
      </c>
      <c r="J952" s="195" t="str">
        <f t="shared" si="29"/>
        <v>22-W18</v>
      </c>
      <c r="K952" s="11" t="s">
        <v>534</v>
      </c>
      <c r="L952" s="11"/>
      <c r="M952" s="11" t="s">
        <v>72</v>
      </c>
      <c r="N952" s="266" t="s">
        <v>368</v>
      </c>
      <c r="O952" s="266" t="s">
        <v>384</v>
      </c>
      <c r="P952" s="11" t="s">
        <v>385</v>
      </c>
      <c r="Q952" s="11" t="s">
        <v>422</v>
      </c>
      <c r="R952" s="11">
        <v>109.25</v>
      </c>
      <c r="S952" s="11">
        <v>108</v>
      </c>
      <c r="T952" s="11">
        <f>ABS(Table1[[#This Row],[Prod]]-Table1[[#This Row],[Planned]])</f>
        <v>1.25</v>
      </c>
      <c r="U952" s="213">
        <f>IF(ABS(Table1[[#This Row],[Prod]]-Table1[[#This Row],[Planned]])&gt;Table1[[#This Row],[Planned]],0,IF(Table1[[#This Row],[Planned]]=0,0,1-ABS(Table1[[#This Row],[Prod]]-Table1[[#This Row],[Planned]])/Table1[[#This Row],[Planned]]))</f>
        <v>0.98855835240274603</v>
      </c>
      <c r="V952" s="11"/>
      <c r="W952" s="11"/>
      <c r="X952" s="27">
        <v>109</v>
      </c>
      <c r="Y952" s="11">
        <f>Table1[[#This Row],[Prod]]</f>
        <v>108</v>
      </c>
      <c r="Z952" s="11">
        <f>ABS(Table1[[#This Row],[Prod2]]-Table1[[#This Row],[Plan Revised]])</f>
        <v>1</v>
      </c>
      <c r="AA952" s="213">
        <f>IF(ABS(Table1[[#This Row],[Prod2]]-Table1[[#This Row],[Plan Revised]])&gt;Table1[[#This Row],[Plan Revised]],0,IF(Table1[[#This Row],[Plan Revised]]=0,0,1-ABS(Table1[[#This Row],[Prod2]]-Table1[[#This Row],[Plan Revised]])/Table1[[#This Row],[Plan Revised]]))</f>
        <v>0.99082568807339455</v>
      </c>
      <c r="AB952" s="11"/>
      <c r="AC952" s="30"/>
      <c r="AD952"/>
      <c r="AF952"/>
    </row>
    <row r="953" spans="1:32">
      <c r="A953" s="15" t="str">
        <f>IF(Table1[Week]=WeekSel,"Yes","No")</f>
        <v>No</v>
      </c>
      <c r="B953" s="15" t="str">
        <f>IF((Table1[StartDate]&gt;=Date.GraphMin)*(Table1[StartDate]&lt;=Date.GraphMax)=1,"Yes","No")</f>
        <v>Yes</v>
      </c>
      <c r="C953" s="15" t="str">
        <f>IF(OR(Table1[[#This Row],[Site]]="FOOD MILLING",Table1[[#This Row],[Site]]="GODACO"), "No", "Yes")</f>
        <v>Yes</v>
      </c>
      <c r="D953" s="40">
        <f>MAX(DATE(Table1[Year],1,1),DATE(Table1[Year],1,1)-WEEKDAY(DATE(Table1[Year],1,1),2)+(Table1[WeekNum]-1)*7+1)</f>
        <v>44676</v>
      </c>
      <c r="E953" s="40">
        <f>MIN(DATE(Table1[Year]+1,1,0),DATE(Table1[Year],1,1)-WEEKDAY(DATE(Table1[Year],1,1),2)+Table1[WeekNum]*7)</f>
        <v>44682</v>
      </c>
      <c r="F953" s="15">
        <v>2022</v>
      </c>
      <c r="G953" s="15">
        <f t="shared" si="28"/>
        <v>4</v>
      </c>
      <c r="H953" s="15">
        <v>18</v>
      </c>
      <c r="I953" s="195" t="str">
        <f>"W" &amp;Table1[[#This Row],[WeekNum]]</f>
        <v>W18</v>
      </c>
      <c r="J953" s="195" t="str">
        <f t="shared" si="29"/>
        <v>22-W18</v>
      </c>
      <c r="K953" s="11" t="s">
        <v>486</v>
      </c>
      <c r="L953" s="11"/>
      <c r="M953" s="11" t="s">
        <v>72</v>
      </c>
      <c r="N953" s="266" t="s">
        <v>368</v>
      </c>
      <c r="O953" s="266" t="s">
        <v>386</v>
      </c>
      <c r="P953" s="11" t="s">
        <v>387</v>
      </c>
      <c r="Q953" s="11" t="s">
        <v>419</v>
      </c>
      <c r="R953" s="11">
        <v>999</v>
      </c>
      <c r="S953" s="11">
        <v>0</v>
      </c>
      <c r="T953" s="11">
        <f>ABS(Table1[[#This Row],[Prod]]-Table1[[#This Row],[Planned]])</f>
        <v>999</v>
      </c>
      <c r="U953" s="213">
        <f>IF(ABS(Table1[[#This Row],[Prod]]-Table1[[#This Row],[Planned]])&gt;Table1[[#This Row],[Planned]],0,IF(Table1[[#This Row],[Planned]]=0,0,1-ABS(Table1[[#This Row],[Prod]]-Table1[[#This Row],[Planned]])/Table1[[#This Row],[Planned]]))</f>
        <v>0</v>
      </c>
      <c r="V953" s="11"/>
      <c r="W953" s="11"/>
      <c r="X953" s="27">
        <v>0</v>
      </c>
      <c r="Y953" s="11">
        <f>Table1[[#This Row],[Prod]]</f>
        <v>0</v>
      </c>
      <c r="Z953" s="11">
        <f>ABS(Table1[[#This Row],[Prod2]]-Table1[[#This Row],[Plan Revised]])</f>
        <v>0</v>
      </c>
      <c r="AA953" s="213">
        <f>IF(ABS(Table1[[#This Row],[Prod2]]-Table1[[#This Row],[Plan Revised]])&gt;Table1[[#This Row],[Plan Revised]],0,IF(Table1[[#This Row],[Plan Revised]]=0,0,1-ABS(Table1[[#This Row],[Prod2]]-Table1[[#This Row],[Plan Revised]])/Table1[[#This Row],[Plan Revised]]))</f>
        <v>0</v>
      </c>
      <c r="AB953" s="11"/>
      <c r="AC953" s="30"/>
      <c r="AD953"/>
      <c r="AF953"/>
    </row>
    <row r="954" spans="1:32">
      <c r="A954" s="15" t="str">
        <f>IF(Table1[Week]=WeekSel,"Yes","No")</f>
        <v>No</v>
      </c>
      <c r="B954" s="15" t="str">
        <f>IF((Table1[StartDate]&gt;=Date.GraphMin)*(Table1[StartDate]&lt;=Date.GraphMax)=1,"Yes","No")</f>
        <v>Yes</v>
      </c>
      <c r="C954" s="15" t="str">
        <f>IF(OR(Table1[[#This Row],[Site]]="FOOD MILLING",Table1[[#This Row],[Site]]="GODACO"), "No", "Yes")</f>
        <v>Yes</v>
      </c>
      <c r="D954" s="40">
        <f>MAX(DATE(Table1[Year],1,1),DATE(Table1[Year],1,1)-WEEKDAY(DATE(Table1[Year],1,1),2)+(Table1[WeekNum]-1)*7+1)</f>
        <v>44676</v>
      </c>
      <c r="E954" s="40">
        <f>MIN(DATE(Table1[Year]+1,1,0),DATE(Table1[Year],1,1)-WEEKDAY(DATE(Table1[Year],1,1),2)+Table1[WeekNum]*7)</f>
        <v>44682</v>
      </c>
      <c r="F954" s="15">
        <v>2022</v>
      </c>
      <c r="G954" s="15">
        <f t="shared" si="28"/>
        <v>4</v>
      </c>
      <c r="H954" s="15">
        <v>18</v>
      </c>
      <c r="I954" s="195" t="str">
        <f>"W" &amp;Table1[[#This Row],[WeekNum]]</f>
        <v>W18</v>
      </c>
      <c r="J954" s="195" t="str">
        <f t="shared" si="29"/>
        <v>22-W18</v>
      </c>
      <c r="K954" s="11" t="s">
        <v>475</v>
      </c>
      <c r="L954" s="11"/>
      <c r="M954" s="11" t="s">
        <v>72</v>
      </c>
      <c r="N954" s="266" t="s">
        <v>368</v>
      </c>
      <c r="O954" s="266" t="s">
        <v>386</v>
      </c>
      <c r="P954" s="11" t="s">
        <v>387</v>
      </c>
      <c r="Q954" s="11" t="s">
        <v>419</v>
      </c>
      <c r="R954" s="11">
        <v>760</v>
      </c>
      <c r="S954" s="11">
        <v>956</v>
      </c>
      <c r="T954" s="11">
        <f>ABS(Table1[[#This Row],[Prod]]-Table1[[#This Row],[Planned]])</f>
        <v>196</v>
      </c>
      <c r="U954" s="213">
        <f>IF(ABS(Table1[[#This Row],[Prod]]-Table1[[#This Row],[Planned]])&gt;Table1[[#This Row],[Planned]],0,IF(Table1[[#This Row],[Planned]]=0,0,1-ABS(Table1[[#This Row],[Prod]]-Table1[[#This Row],[Planned]])/Table1[[#This Row],[Planned]]))</f>
        <v>0.74210526315789471</v>
      </c>
      <c r="V954" s="11"/>
      <c r="W954" s="11"/>
      <c r="X954" s="27">
        <v>760</v>
      </c>
      <c r="Y954" s="11">
        <f>Table1[[#This Row],[Prod]]</f>
        <v>956</v>
      </c>
      <c r="Z954" s="11">
        <f>ABS(Table1[[#This Row],[Prod2]]-Table1[[#This Row],[Plan Revised]])</f>
        <v>196</v>
      </c>
      <c r="AA954" s="213">
        <f>IF(ABS(Table1[[#This Row],[Prod2]]-Table1[[#This Row],[Plan Revised]])&gt;Table1[[#This Row],[Plan Revised]],0,IF(Table1[[#This Row],[Plan Revised]]=0,0,1-ABS(Table1[[#This Row],[Prod2]]-Table1[[#This Row],[Plan Revised]])/Table1[[#This Row],[Plan Revised]]))</f>
        <v>0.74210526315789471</v>
      </c>
      <c r="AB954" s="11"/>
      <c r="AC954" s="30"/>
      <c r="AD954"/>
      <c r="AF954"/>
    </row>
    <row r="955" spans="1:32">
      <c r="A955" s="15" t="str">
        <f>IF(Table1[Week]=WeekSel,"Yes","No")</f>
        <v>No</v>
      </c>
      <c r="B955" s="15" t="str">
        <f>IF((Table1[StartDate]&gt;=Date.GraphMin)*(Table1[StartDate]&lt;=Date.GraphMax)=1,"Yes","No")</f>
        <v>Yes</v>
      </c>
      <c r="C955" s="15" t="str">
        <f>IF(OR(Table1[[#This Row],[Site]]="FOOD MILLING",Table1[[#This Row],[Site]]="GODACO"), "No", "Yes")</f>
        <v>Yes</v>
      </c>
      <c r="D955" s="40">
        <f>MAX(DATE(Table1[Year],1,1),DATE(Table1[Year],1,1)-WEEKDAY(DATE(Table1[Year],1,1),2)+(Table1[WeekNum]-1)*7+1)</f>
        <v>44676</v>
      </c>
      <c r="E955" s="40">
        <f>MIN(DATE(Table1[Year]+1,1,0),DATE(Table1[Year],1,1)-WEEKDAY(DATE(Table1[Year],1,1),2)+Table1[WeekNum]*7)</f>
        <v>44682</v>
      </c>
      <c r="F955" s="15">
        <v>2022</v>
      </c>
      <c r="G955" s="15">
        <f t="shared" si="28"/>
        <v>4</v>
      </c>
      <c r="H955" s="15">
        <v>18</v>
      </c>
      <c r="I955" s="195" t="str">
        <f>"W" &amp;Table1[[#This Row],[WeekNum]]</f>
        <v>W18</v>
      </c>
      <c r="J955" s="195" t="str">
        <f t="shared" si="29"/>
        <v>22-W18</v>
      </c>
      <c r="K955" s="11" t="s">
        <v>497</v>
      </c>
      <c r="L955" s="11"/>
      <c r="M955" s="11" t="s">
        <v>77</v>
      </c>
      <c r="N955" s="266" t="s">
        <v>368</v>
      </c>
      <c r="O955" s="266" t="s">
        <v>386</v>
      </c>
      <c r="P955" s="11" t="s">
        <v>387</v>
      </c>
      <c r="Q955" s="11" t="s">
        <v>419</v>
      </c>
      <c r="R955" s="11">
        <v>850</v>
      </c>
      <c r="S955" s="11">
        <v>850</v>
      </c>
      <c r="T955" s="11">
        <f>ABS(Table1[[#This Row],[Prod]]-Table1[[#This Row],[Planned]])</f>
        <v>0</v>
      </c>
      <c r="U955" s="213">
        <f>IF(ABS(Table1[[#This Row],[Prod]]-Table1[[#This Row],[Planned]])&gt;Table1[[#This Row],[Planned]],0,IF(Table1[[#This Row],[Planned]]=0,0,1-ABS(Table1[[#This Row],[Prod]]-Table1[[#This Row],[Planned]])/Table1[[#This Row],[Planned]]))</f>
        <v>1</v>
      </c>
      <c r="V955" s="11"/>
      <c r="W955" s="11"/>
      <c r="X955" s="27">
        <v>850</v>
      </c>
      <c r="Y955" s="11">
        <f>Table1[[#This Row],[Prod]]</f>
        <v>850</v>
      </c>
      <c r="Z955" s="11">
        <f>ABS(Table1[[#This Row],[Prod2]]-Table1[[#This Row],[Plan Revised]])</f>
        <v>0</v>
      </c>
      <c r="AA955" s="213">
        <f>IF(ABS(Table1[[#This Row],[Prod2]]-Table1[[#This Row],[Plan Revised]])&gt;Table1[[#This Row],[Plan Revised]],0,IF(Table1[[#This Row],[Plan Revised]]=0,0,1-ABS(Table1[[#This Row],[Prod2]]-Table1[[#This Row],[Plan Revised]])/Table1[[#This Row],[Plan Revised]]))</f>
        <v>1</v>
      </c>
      <c r="AB955" s="11"/>
      <c r="AC955" s="30"/>
      <c r="AD955"/>
      <c r="AF955"/>
    </row>
    <row r="956" spans="1:32">
      <c r="A956" s="15" t="str">
        <f>IF(Table1[Week]=WeekSel,"Yes","No")</f>
        <v>No</v>
      </c>
      <c r="B956" s="15" t="str">
        <f>IF((Table1[StartDate]&gt;=Date.GraphMin)*(Table1[StartDate]&lt;=Date.GraphMax)=1,"Yes","No")</f>
        <v>Yes</v>
      </c>
      <c r="C956" s="15" t="str">
        <f>IF(OR(Table1[[#This Row],[Site]]="FOOD MILLING",Table1[[#This Row],[Site]]="GODACO"), "No", "Yes")</f>
        <v>Yes</v>
      </c>
      <c r="D956" s="40">
        <f>MAX(DATE(Table1[Year],1,1),DATE(Table1[Year],1,1)-WEEKDAY(DATE(Table1[Year],1,1),2)+(Table1[WeekNum]-1)*7+1)</f>
        <v>44676</v>
      </c>
      <c r="E956" s="40">
        <f>MIN(DATE(Table1[Year]+1,1,0),DATE(Table1[Year],1,1)-WEEKDAY(DATE(Table1[Year],1,1),2)+Table1[WeekNum]*7)</f>
        <v>44682</v>
      </c>
      <c r="F956" s="15">
        <v>2022</v>
      </c>
      <c r="G956" s="15">
        <f t="shared" si="28"/>
        <v>4</v>
      </c>
      <c r="H956" s="15">
        <v>18</v>
      </c>
      <c r="I956" s="195" t="str">
        <f>"W" &amp;Table1[[#This Row],[WeekNum]]</f>
        <v>W18</v>
      </c>
      <c r="J956" s="195" t="str">
        <f t="shared" si="29"/>
        <v>22-W18</v>
      </c>
      <c r="K956" s="11" t="s">
        <v>491</v>
      </c>
      <c r="L956" s="11"/>
      <c r="M956" s="11" t="s">
        <v>72</v>
      </c>
      <c r="N956" s="266" t="s">
        <v>368</v>
      </c>
      <c r="O956" s="266" t="s">
        <v>386</v>
      </c>
      <c r="P956" s="11" t="s">
        <v>387</v>
      </c>
      <c r="Q956" s="11" t="s">
        <v>419</v>
      </c>
      <c r="R956" s="11">
        <v>9000</v>
      </c>
      <c r="S956" s="11">
        <v>10400</v>
      </c>
      <c r="T956" s="11">
        <f>ABS(Table1[[#This Row],[Prod]]-Table1[[#This Row],[Planned]])</f>
        <v>1400</v>
      </c>
      <c r="U956" s="213">
        <f>IF(ABS(Table1[[#This Row],[Prod]]-Table1[[#This Row],[Planned]])&gt;Table1[[#This Row],[Planned]],0,IF(Table1[[#This Row],[Planned]]=0,0,1-ABS(Table1[[#This Row],[Prod]]-Table1[[#This Row],[Planned]])/Table1[[#This Row],[Planned]]))</f>
        <v>0.84444444444444444</v>
      </c>
      <c r="V956" s="11"/>
      <c r="W956" s="11"/>
      <c r="X956" s="27">
        <v>10400</v>
      </c>
      <c r="Y956" s="11">
        <f>Table1[[#This Row],[Prod]]</f>
        <v>10400</v>
      </c>
      <c r="Z956" s="11">
        <f>ABS(Table1[[#This Row],[Prod2]]-Table1[[#This Row],[Plan Revised]])</f>
        <v>0</v>
      </c>
      <c r="AA956" s="213">
        <f>IF(ABS(Table1[[#This Row],[Prod2]]-Table1[[#This Row],[Plan Revised]])&gt;Table1[[#This Row],[Plan Revised]],0,IF(Table1[[#This Row],[Plan Revised]]=0,0,1-ABS(Table1[[#This Row],[Prod2]]-Table1[[#This Row],[Plan Revised]])/Table1[[#This Row],[Plan Revised]]))</f>
        <v>1</v>
      </c>
      <c r="AB956" s="11"/>
      <c r="AC956" s="30"/>
      <c r="AD956"/>
      <c r="AF956"/>
    </row>
    <row r="957" spans="1:32">
      <c r="A957" s="15" t="str">
        <f>IF(Table1[Week]=WeekSel,"Yes","No")</f>
        <v>No</v>
      </c>
      <c r="B957" s="15" t="str">
        <f>IF((Table1[StartDate]&gt;=Date.GraphMin)*(Table1[StartDate]&lt;=Date.GraphMax)=1,"Yes","No")</f>
        <v>Yes</v>
      </c>
      <c r="C957" s="15" t="str">
        <f>IF(OR(Table1[[#This Row],[Site]]="FOOD MILLING",Table1[[#This Row],[Site]]="GODACO"), "No", "Yes")</f>
        <v>Yes</v>
      </c>
      <c r="D957" s="40">
        <f>MAX(DATE(Table1[Year],1,1),DATE(Table1[Year],1,1)-WEEKDAY(DATE(Table1[Year],1,1),2)+(Table1[WeekNum]-1)*7+1)</f>
        <v>44676</v>
      </c>
      <c r="E957" s="40">
        <f>MIN(DATE(Table1[Year]+1,1,0),DATE(Table1[Year],1,1)-WEEKDAY(DATE(Table1[Year],1,1),2)+Table1[WeekNum]*7)</f>
        <v>44682</v>
      </c>
      <c r="F957" s="15">
        <v>2022</v>
      </c>
      <c r="G957" s="15">
        <f t="shared" si="28"/>
        <v>4</v>
      </c>
      <c r="H957" s="15">
        <v>18</v>
      </c>
      <c r="I957" s="195" t="str">
        <f>"W" &amp;Table1[[#This Row],[WeekNum]]</f>
        <v>W18</v>
      </c>
      <c r="J957" s="195" t="str">
        <f t="shared" si="29"/>
        <v>22-W18</v>
      </c>
      <c r="K957" s="11" t="s">
        <v>492</v>
      </c>
      <c r="L957" s="11"/>
      <c r="M957" s="11" t="s">
        <v>72</v>
      </c>
      <c r="N957" s="266" t="s">
        <v>368</v>
      </c>
      <c r="O957" s="266" t="s">
        <v>386</v>
      </c>
      <c r="P957" s="11" t="s">
        <v>387</v>
      </c>
      <c r="Q957" s="11" t="s">
        <v>419</v>
      </c>
      <c r="R957" s="11">
        <v>1810</v>
      </c>
      <c r="S957" s="11">
        <v>2110</v>
      </c>
      <c r="T957" s="11">
        <f>ABS(Table1[[#This Row],[Prod]]-Table1[[#This Row],[Planned]])</f>
        <v>300</v>
      </c>
      <c r="U957" s="213">
        <f>IF(ABS(Table1[[#This Row],[Prod]]-Table1[[#This Row],[Planned]])&gt;Table1[[#This Row],[Planned]],0,IF(Table1[[#This Row],[Planned]]=0,0,1-ABS(Table1[[#This Row],[Prod]]-Table1[[#This Row],[Planned]])/Table1[[#This Row],[Planned]]))</f>
        <v>0.83425414364640882</v>
      </c>
      <c r="V957" s="11"/>
      <c r="W957" s="11"/>
      <c r="X957" s="27">
        <v>2110</v>
      </c>
      <c r="Y957" s="11">
        <f>Table1[[#This Row],[Prod]]</f>
        <v>2110</v>
      </c>
      <c r="Z957" s="11">
        <f>ABS(Table1[[#This Row],[Prod2]]-Table1[[#This Row],[Plan Revised]])</f>
        <v>0</v>
      </c>
      <c r="AA957" s="213">
        <f>IF(ABS(Table1[[#This Row],[Prod2]]-Table1[[#This Row],[Plan Revised]])&gt;Table1[[#This Row],[Plan Revised]],0,IF(Table1[[#This Row],[Plan Revised]]=0,0,1-ABS(Table1[[#This Row],[Prod2]]-Table1[[#This Row],[Plan Revised]])/Table1[[#This Row],[Plan Revised]]))</f>
        <v>1</v>
      </c>
      <c r="AB957" s="11"/>
      <c r="AC957" s="30"/>
      <c r="AD957"/>
      <c r="AF957"/>
    </row>
    <row r="958" spans="1:32">
      <c r="A958" s="15" t="str">
        <f>IF(Table1[Week]=WeekSel,"Yes","No")</f>
        <v>No</v>
      </c>
      <c r="B958" s="15" t="str">
        <f>IF((Table1[StartDate]&gt;=Date.GraphMin)*(Table1[StartDate]&lt;=Date.GraphMax)=1,"Yes","No")</f>
        <v>Yes</v>
      </c>
      <c r="C958" s="15" t="str">
        <f>IF(OR(Table1[[#This Row],[Site]]="FOOD MILLING",Table1[[#This Row],[Site]]="GODACO"), "No", "Yes")</f>
        <v>Yes</v>
      </c>
      <c r="D958" s="40">
        <f>MAX(DATE(Table1[Year],1,1),DATE(Table1[Year],1,1)-WEEKDAY(DATE(Table1[Year],1,1),2)+(Table1[WeekNum]-1)*7+1)</f>
        <v>44676</v>
      </c>
      <c r="E958" s="40">
        <f>MIN(DATE(Table1[Year]+1,1,0),DATE(Table1[Year],1,1)-WEEKDAY(DATE(Table1[Year],1,1),2)+Table1[WeekNum]*7)</f>
        <v>44682</v>
      </c>
      <c r="F958" s="15">
        <v>2022</v>
      </c>
      <c r="G958" s="15">
        <f t="shared" si="28"/>
        <v>4</v>
      </c>
      <c r="H958" s="15">
        <v>18</v>
      </c>
      <c r="I958" s="195" t="str">
        <f>"W" &amp;Table1[[#This Row],[WeekNum]]</f>
        <v>W18</v>
      </c>
      <c r="J958" s="195" t="str">
        <f t="shared" si="29"/>
        <v>22-W18</v>
      </c>
      <c r="K958" s="11" t="s">
        <v>480</v>
      </c>
      <c r="L958" s="11"/>
      <c r="M958" s="11" t="s">
        <v>72</v>
      </c>
      <c r="N958" s="266" t="s">
        <v>368</v>
      </c>
      <c r="O958" s="266" t="s">
        <v>386</v>
      </c>
      <c r="P958" s="11" t="s">
        <v>387</v>
      </c>
      <c r="Q958" s="11" t="s">
        <v>419</v>
      </c>
      <c r="R958" s="11">
        <v>8800</v>
      </c>
      <c r="S958" s="11">
        <v>9414</v>
      </c>
      <c r="T958" s="11">
        <f>ABS(Table1[[#This Row],[Prod]]-Table1[[#This Row],[Planned]])</f>
        <v>614</v>
      </c>
      <c r="U958" s="213">
        <f>IF(ABS(Table1[[#This Row],[Prod]]-Table1[[#This Row],[Planned]])&gt;Table1[[#This Row],[Planned]],0,IF(Table1[[#This Row],[Planned]]=0,0,1-ABS(Table1[[#This Row],[Prod]]-Table1[[#This Row],[Planned]])/Table1[[#This Row],[Planned]]))</f>
        <v>0.93022727272727268</v>
      </c>
      <c r="V958" s="11"/>
      <c r="W958" s="11"/>
      <c r="X958" s="27">
        <v>10600</v>
      </c>
      <c r="Y958" s="11">
        <f>Table1[[#This Row],[Prod]]</f>
        <v>9414</v>
      </c>
      <c r="Z958" s="11">
        <f>ABS(Table1[[#This Row],[Prod2]]-Table1[[#This Row],[Plan Revised]])</f>
        <v>1186</v>
      </c>
      <c r="AA958" s="213">
        <f>IF(ABS(Table1[[#This Row],[Prod2]]-Table1[[#This Row],[Plan Revised]])&gt;Table1[[#This Row],[Plan Revised]],0,IF(Table1[[#This Row],[Plan Revised]]=0,0,1-ABS(Table1[[#This Row],[Prod2]]-Table1[[#This Row],[Plan Revised]])/Table1[[#This Row],[Plan Revised]]))</f>
        <v>0.88811320754716983</v>
      </c>
      <c r="AB958" s="11"/>
      <c r="AC958" s="30"/>
      <c r="AD958"/>
      <c r="AF958"/>
    </row>
    <row r="959" spans="1:32">
      <c r="A959" s="15" t="str">
        <f>IF(Table1[Week]=WeekSel,"Yes","No")</f>
        <v>No</v>
      </c>
      <c r="B959" s="15" t="str">
        <f>IF((Table1[StartDate]&gt;=Date.GraphMin)*(Table1[StartDate]&lt;=Date.GraphMax)=1,"Yes","No")</f>
        <v>Yes</v>
      </c>
      <c r="C959" s="15" t="str">
        <f>IF(OR(Table1[[#This Row],[Site]]="FOOD MILLING",Table1[[#This Row],[Site]]="GODACO"), "No", "Yes")</f>
        <v>Yes</v>
      </c>
      <c r="D959" s="40">
        <f>MAX(DATE(Table1[Year],1,1),DATE(Table1[Year],1,1)-WEEKDAY(DATE(Table1[Year],1,1),2)+(Table1[WeekNum]-1)*7+1)</f>
        <v>44676</v>
      </c>
      <c r="E959" s="40">
        <f>MIN(DATE(Table1[Year]+1,1,0),DATE(Table1[Year],1,1)-WEEKDAY(DATE(Table1[Year],1,1),2)+Table1[WeekNum]*7)</f>
        <v>44682</v>
      </c>
      <c r="F959" s="15">
        <v>2022</v>
      </c>
      <c r="G959" s="15">
        <f t="shared" si="28"/>
        <v>4</v>
      </c>
      <c r="H959" s="15">
        <v>18</v>
      </c>
      <c r="I959" s="195" t="str">
        <f>"W" &amp;Table1[[#This Row],[WeekNum]]</f>
        <v>W18</v>
      </c>
      <c r="J959" s="195" t="str">
        <f t="shared" si="29"/>
        <v>22-W18</v>
      </c>
      <c r="K959" s="11" t="s">
        <v>483</v>
      </c>
      <c r="L959" s="11"/>
      <c r="M959" s="11" t="s">
        <v>72</v>
      </c>
      <c r="N959" s="266" t="s">
        <v>368</v>
      </c>
      <c r="O959" s="266" t="s">
        <v>386</v>
      </c>
      <c r="P959" s="11" t="s">
        <v>387</v>
      </c>
      <c r="Q959" s="11" t="s">
        <v>419</v>
      </c>
      <c r="R959" s="11">
        <v>35015</v>
      </c>
      <c r="S959" s="11">
        <v>35847</v>
      </c>
      <c r="T959" s="11">
        <f>ABS(Table1[[#This Row],[Prod]]-Table1[[#This Row],[Planned]])</f>
        <v>832</v>
      </c>
      <c r="U959" s="213">
        <f>IF(ABS(Table1[[#This Row],[Prod]]-Table1[[#This Row],[Planned]])&gt;Table1[[#This Row],[Planned]],0,IF(Table1[[#This Row],[Planned]]=0,0,1-ABS(Table1[[#This Row],[Prod]]-Table1[[#This Row],[Planned]])/Table1[[#This Row],[Planned]]))</f>
        <v>0.97623875481936317</v>
      </c>
      <c r="V959" s="11"/>
      <c r="W959" s="11"/>
      <c r="X959" s="27">
        <v>37014</v>
      </c>
      <c r="Y959" s="11">
        <f>Table1[[#This Row],[Prod]]</f>
        <v>35847</v>
      </c>
      <c r="Z959" s="11">
        <f>ABS(Table1[[#This Row],[Prod2]]-Table1[[#This Row],[Plan Revised]])</f>
        <v>1167</v>
      </c>
      <c r="AA959" s="213">
        <f>IF(ABS(Table1[[#This Row],[Prod2]]-Table1[[#This Row],[Plan Revised]])&gt;Table1[[#This Row],[Plan Revised]],0,IF(Table1[[#This Row],[Plan Revised]]=0,0,1-ABS(Table1[[#This Row],[Prod2]]-Table1[[#This Row],[Plan Revised]])/Table1[[#This Row],[Plan Revised]]))</f>
        <v>0.96847138920408493</v>
      </c>
      <c r="AB959" s="11"/>
      <c r="AC959" s="30"/>
      <c r="AD959"/>
      <c r="AF959"/>
    </row>
    <row r="960" spans="1:32">
      <c r="A960" s="15" t="str">
        <f>IF(Table1[Week]=WeekSel,"Yes","No")</f>
        <v>No</v>
      </c>
      <c r="B960" s="15" t="str">
        <f>IF((Table1[StartDate]&gt;=Date.GraphMin)*(Table1[StartDate]&lt;=Date.GraphMax)=1,"Yes","No")</f>
        <v>Yes</v>
      </c>
      <c r="C960" s="15" t="str">
        <f>IF(OR(Table1[[#This Row],[Site]]="FOOD MILLING",Table1[[#This Row],[Site]]="GODACO"), "No", "Yes")</f>
        <v>Yes</v>
      </c>
      <c r="D960" s="40">
        <f>MAX(DATE(Table1[Year],1,1),DATE(Table1[Year],1,1)-WEEKDAY(DATE(Table1[Year],1,1),2)+(Table1[WeekNum]-1)*7+1)</f>
        <v>44676</v>
      </c>
      <c r="E960" s="40">
        <f>MIN(DATE(Table1[Year]+1,1,0),DATE(Table1[Year],1,1)-WEEKDAY(DATE(Table1[Year],1,1),2)+Table1[WeekNum]*7)</f>
        <v>44682</v>
      </c>
      <c r="F960" s="15">
        <v>2022</v>
      </c>
      <c r="G960" s="15">
        <f t="shared" si="28"/>
        <v>4</v>
      </c>
      <c r="H960" s="15">
        <v>18</v>
      </c>
      <c r="I960" s="195" t="str">
        <f>"W" &amp;Table1[[#This Row],[WeekNum]]</f>
        <v>W18</v>
      </c>
      <c r="J960" s="195" t="str">
        <f t="shared" si="29"/>
        <v>22-W18</v>
      </c>
      <c r="K960" s="11" t="s">
        <v>478</v>
      </c>
      <c r="L960" s="11"/>
      <c r="M960" s="11" t="s">
        <v>72</v>
      </c>
      <c r="N960" s="266" t="s">
        <v>368</v>
      </c>
      <c r="O960" s="266" t="s">
        <v>386</v>
      </c>
      <c r="P960" s="11" t="s">
        <v>387</v>
      </c>
      <c r="Q960" s="11" t="s">
        <v>419</v>
      </c>
      <c r="R960" s="11">
        <v>960</v>
      </c>
      <c r="S960" s="11">
        <v>960</v>
      </c>
      <c r="T960" s="11">
        <f>ABS(Table1[[#This Row],[Prod]]-Table1[[#This Row],[Planned]])</f>
        <v>0</v>
      </c>
      <c r="U960" s="213">
        <f>IF(ABS(Table1[[#This Row],[Prod]]-Table1[[#This Row],[Planned]])&gt;Table1[[#This Row],[Planned]],0,IF(Table1[[#This Row],[Planned]]=0,0,1-ABS(Table1[[#This Row],[Prod]]-Table1[[#This Row],[Planned]])/Table1[[#This Row],[Planned]]))</f>
        <v>1</v>
      </c>
      <c r="V960" s="11"/>
      <c r="W960" s="11"/>
      <c r="X960" s="27">
        <v>960</v>
      </c>
      <c r="Y960" s="11">
        <f>Table1[[#This Row],[Prod]]</f>
        <v>960</v>
      </c>
      <c r="Z960" s="11">
        <f>ABS(Table1[[#This Row],[Prod2]]-Table1[[#This Row],[Plan Revised]])</f>
        <v>0</v>
      </c>
      <c r="AA960" s="213">
        <f>IF(ABS(Table1[[#This Row],[Prod2]]-Table1[[#This Row],[Plan Revised]])&gt;Table1[[#This Row],[Plan Revised]],0,IF(Table1[[#This Row],[Plan Revised]]=0,0,1-ABS(Table1[[#This Row],[Prod2]]-Table1[[#This Row],[Plan Revised]])/Table1[[#This Row],[Plan Revised]]))</f>
        <v>1</v>
      </c>
      <c r="AB960" s="11"/>
      <c r="AC960" s="30"/>
      <c r="AD960"/>
      <c r="AF960"/>
    </row>
    <row r="961" spans="1:32">
      <c r="A961" s="15" t="str">
        <f>IF(Table1[Week]=WeekSel,"Yes","No")</f>
        <v>No</v>
      </c>
      <c r="B961" s="15" t="str">
        <f>IF((Table1[StartDate]&gt;=Date.GraphMin)*(Table1[StartDate]&lt;=Date.GraphMax)=1,"Yes","No")</f>
        <v>Yes</v>
      </c>
      <c r="C961" s="15" t="str">
        <f>IF(OR(Table1[[#This Row],[Site]]="FOOD MILLING",Table1[[#This Row],[Site]]="GODACO"), "No", "Yes")</f>
        <v>Yes</v>
      </c>
      <c r="D961" s="40">
        <f>MAX(DATE(Table1[Year],1,1),DATE(Table1[Year],1,1)-WEEKDAY(DATE(Table1[Year],1,1),2)+(Table1[WeekNum]-1)*7+1)</f>
        <v>44676</v>
      </c>
      <c r="E961" s="40">
        <f>MIN(DATE(Table1[Year]+1,1,0),DATE(Table1[Year],1,1)-WEEKDAY(DATE(Table1[Year],1,1),2)+Table1[WeekNum]*7)</f>
        <v>44682</v>
      </c>
      <c r="F961" s="15">
        <v>2022</v>
      </c>
      <c r="G961" s="15">
        <f t="shared" si="28"/>
        <v>4</v>
      </c>
      <c r="H961" s="15">
        <v>18</v>
      </c>
      <c r="I961" s="195" t="str">
        <f>"W" &amp;Table1[[#This Row],[WeekNum]]</f>
        <v>W18</v>
      </c>
      <c r="J961" s="195" t="str">
        <f t="shared" si="29"/>
        <v>22-W18</v>
      </c>
      <c r="K961" s="11" t="s">
        <v>479</v>
      </c>
      <c r="L961" s="11"/>
      <c r="M961" s="11" t="s">
        <v>72</v>
      </c>
      <c r="N961" s="266" t="s">
        <v>368</v>
      </c>
      <c r="O961" s="266" t="s">
        <v>386</v>
      </c>
      <c r="P961" s="11" t="s">
        <v>387</v>
      </c>
      <c r="Q961" s="11" t="s">
        <v>419</v>
      </c>
      <c r="R961" s="11">
        <v>6600</v>
      </c>
      <c r="S961" s="11">
        <v>5550</v>
      </c>
      <c r="T961" s="11">
        <f>ABS(Table1[[#This Row],[Prod]]-Table1[[#This Row],[Planned]])</f>
        <v>1050</v>
      </c>
      <c r="U961" s="213">
        <f>IF(ABS(Table1[[#This Row],[Prod]]-Table1[[#This Row],[Planned]])&gt;Table1[[#This Row],[Planned]],0,IF(Table1[[#This Row],[Planned]]=0,0,1-ABS(Table1[[#This Row],[Prod]]-Table1[[#This Row],[Planned]])/Table1[[#This Row],[Planned]]))</f>
        <v>0.84090909090909094</v>
      </c>
      <c r="V961" s="11"/>
      <c r="W961" s="11"/>
      <c r="X961" s="27">
        <v>5800</v>
      </c>
      <c r="Y961" s="11">
        <f>Table1[[#This Row],[Prod]]</f>
        <v>5550</v>
      </c>
      <c r="Z961" s="11">
        <f>ABS(Table1[[#This Row],[Prod2]]-Table1[[#This Row],[Plan Revised]])</f>
        <v>250</v>
      </c>
      <c r="AA961" s="213">
        <f>IF(ABS(Table1[[#This Row],[Prod2]]-Table1[[#This Row],[Plan Revised]])&gt;Table1[[#This Row],[Plan Revised]],0,IF(Table1[[#This Row],[Plan Revised]]=0,0,1-ABS(Table1[[#This Row],[Prod2]]-Table1[[#This Row],[Plan Revised]])/Table1[[#This Row],[Plan Revised]]))</f>
        <v>0.9568965517241379</v>
      </c>
      <c r="AB961" s="11"/>
      <c r="AC961" s="30"/>
      <c r="AD961"/>
      <c r="AF961"/>
    </row>
    <row r="962" spans="1:32">
      <c r="A962" s="15" t="str">
        <f>IF(Table1[Week]=WeekSel,"Yes","No")</f>
        <v>No</v>
      </c>
      <c r="B962" s="15" t="str">
        <f>IF((Table1[StartDate]&gt;=Date.GraphMin)*(Table1[StartDate]&lt;=Date.GraphMax)=1,"Yes","No")</f>
        <v>Yes</v>
      </c>
      <c r="C962" s="15" t="str">
        <f>IF(OR(Table1[[#This Row],[Site]]="FOOD MILLING",Table1[[#This Row],[Site]]="GODACO"), "No", "Yes")</f>
        <v>Yes</v>
      </c>
      <c r="D962" s="40">
        <f>MAX(DATE(Table1[Year],1,1),DATE(Table1[Year],1,1)-WEEKDAY(DATE(Table1[Year],1,1),2)+(Table1[WeekNum]-1)*7+1)</f>
        <v>44676</v>
      </c>
      <c r="E962" s="40">
        <f>MIN(DATE(Table1[Year]+1,1,0),DATE(Table1[Year],1,1)-WEEKDAY(DATE(Table1[Year],1,1),2)+Table1[WeekNum]*7)</f>
        <v>44682</v>
      </c>
      <c r="F962" s="15">
        <v>2022</v>
      </c>
      <c r="G962" s="15">
        <f t="shared" ref="G962:G1025" si="30">MONTH(DATE(F962,1,H962*7-2)-WEEKDAY(DATE(H962,1,2)))</f>
        <v>4</v>
      </c>
      <c r="H962" s="15">
        <v>18</v>
      </c>
      <c r="I962" s="195" t="str">
        <f>"W" &amp;Table1[[#This Row],[WeekNum]]</f>
        <v>W18</v>
      </c>
      <c r="J962" s="195" t="str">
        <f t="shared" ref="J962:J1025" si="31">RIGHT(F962,2)&amp;"-"&amp;TEXT(H962,"W00")</f>
        <v>22-W18</v>
      </c>
      <c r="K962" s="11" t="s">
        <v>485</v>
      </c>
      <c r="L962" s="11"/>
      <c r="M962" s="11" t="s">
        <v>77</v>
      </c>
      <c r="N962" s="266" t="s">
        <v>368</v>
      </c>
      <c r="O962" s="266" t="s">
        <v>386</v>
      </c>
      <c r="P962" s="11" t="s">
        <v>387</v>
      </c>
      <c r="Q962" s="11" t="s">
        <v>419</v>
      </c>
      <c r="R962" s="11">
        <v>6000</v>
      </c>
      <c r="S962" s="11">
        <v>6280</v>
      </c>
      <c r="T962" s="11">
        <f>ABS(Table1[[#This Row],[Prod]]-Table1[[#This Row],[Planned]])</f>
        <v>280</v>
      </c>
      <c r="U962" s="213">
        <f>IF(ABS(Table1[[#This Row],[Prod]]-Table1[[#This Row],[Planned]])&gt;Table1[[#This Row],[Planned]],0,IF(Table1[[#This Row],[Planned]]=0,0,1-ABS(Table1[[#This Row],[Prod]]-Table1[[#This Row],[Planned]])/Table1[[#This Row],[Planned]]))</f>
        <v>0.95333333333333337</v>
      </c>
      <c r="V962" s="11"/>
      <c r="W962" s="11"/>
      <c r="X962" s="27">
        <v>6000</v>
      </c>
      <c r="Y962" s="11">
        <f>Table1[[#This Row],[Prod]]</f>
        <v>6280</v>
      </c>
      <c r="Z962" s="11">
        <f>ABS(Table1[[#This Row],[Prod2]]-Table1[[#This Row],[Plan Revised]])</f>
        <v>280</v>
      </c>
      <c r="AA962" s="213">
        <f>IF(ABS(Table1[[#This Row],[Prod2]]-Table1[[#This Row],[Plan Revised]])&gt;Table1[[#This Row],[Plan Revised]],0,IF(Table1[[#This Row],[Plan Revised]]=0,0,1-ABS(Table1[[#This Row],[Prod2]]-Table1[[#This Row],[Plan Revised]])/Table1[[#This Row],[Plan Revised]]))</f>
        <v>0.95333333333333337</v>
      </c>
      <c r="AB962" s="11"/>
      <c r="AC962" s="30"/>
      <c r="AD962"/>
      <c r="AF962"/>
    </row>
    <row r="963" spans="1:32">
      <c r="A963" s="15" t="str">
        <f>IF(Table1[Week]=WeekSel,"Yes","No")</f>
        <v>No</v>
      </c>
      <c r="B963" s="15" t="str">
        <f>IF((Table1[StartDate]&gt;=Date.GraphMin)*(Table1[StartDate]&lt;=Date.GraphMax)=1,"Yes","No")</f>
        <v>Yes</v>
      </c>
      <c r="C963" s="15" t="str">
        <f>IF(OR(Table1[[#This Row],[Site]]="FOOD MILLING",Table1[[#This Row],[Site]]="GODACO"), "No", "Yes")</f>
        <v>Yes</v>
      </c>
      <c r="D963" s="40">
        <f>MAX(DATE(Table1[Year],1,1),DATE(Table1[Year],1,1)-WEEKDAY(DATE(Table1[Year],1,1),2)+(Table1[WeekNum]-1)*7+1)</f>
        <v>44676</v>
      </c>
      <c r="E963" s="40">
        <f>MIN(DATE(Table1[Year]+1,1,0),DATE(Table1[Year],1,1)-WEEKDAY(DATE(Table1[Year],1,1),2)+Table1[WeekNum]*7)</f>
        <v>44682</v>
      </c>
      <c r="F963" s="15">
        <v>2022</v>
      </c>
      <c r="G963" s="15">
        <f t="shared" si="30"/>
        <v>4</v>
      </c>
      <c r="H963" s="15">
        <v>18</v>
      </c>
      <c r="I963" s="195" t="str">
        <f>"W" &amp;Table1[[#This Row],[WeekNum]]</f>
        <v>W18</v>
      </c>
      <c r="J963" s="195" t="str">
        <f t="shared" si="31"/>
        <v>22-W18</v>
      </c>
      <c r="K963" s="11" t="s">
        <v>481</v>
      </c>
      <c r="L963" s="11"/>
      <c r="M963" s="11" t="s">
        <v>72</v>
      </c>
      <c r="N963" s="266" t="s">
        <v>368</v>
      </c>
      <c r="O963" s="266" t="s">
        <v>386</v>
      </c>
      <c r="P963" s="11" t="s">
        <v>387</v>
      </c>
      <c r="Q963" s="11" t="s">
        <v>419</v>
      </c>
      <c r="R963" s="11">
        <v>900</v>
      </c>
      <c r="S963" s="11">
        <v>657</v>
      </c>
      <c r="T963" s="11">
        <f>ABS(Table1[[#This Row],[Prod]]-Table1[[#This Row],[Planned]])</f>
        <v>243</v>
      </c>
      <c r="U963" s="213">
        <f>IF(ABS(Table1[[#This Row],[Prod]]-Table1[[#This Row],[Planned]])&gt;Table1[[#This Row],[Planned]],0,IF(Table1[[#This Row],[Planned]]=0,0,1-ABS(Table1[[#This Row],[Prod]]-Table1[[#This Row],[Planned]])/Table1[[#This Row],[Planned]]))</f>
        <v>0.73</v>
      </c>
      <c r="V963" s="11"/>
      <c r="W963" s="11"/>
      <c r="X963" s="27">
        <v>600</v>
      </c>
      <c r="Y963" s="11">
        <f>Table1[[#This Row],[Prod]]</f>
        <v>657</v>
      </c>
      <c r="Z963" s="11">
        <f>ABS(Table1[[#This Row],[Prod2]]-Table1[[#This Row],[Plan Revised]])</f>
        <v>57</v>
      </c>
      <c r="AA963" s="213">
        <f>IF(ABS(Table1[[#This Row],[Prod2]]-Table1[[#This Row],[Plan Revised]])&gt;Table1[[#This Row],[Plan Revised]],0,IF(Table1[[#This Row],[Plan Revised]]=0,0,1-ABS(Table1[[#This Row],[Prod2]]-Table1[[#This Row],[Plan Revised]])/Table1[[#This Row],[Plan Revised]]))</f>
        <v>0.90500000000000003</v>
      </c>
      <c r="AB963" s="11"/>
      <c r="AC963" s="30"/>
      <c r="AD963"/>
      <c r="AF963"/>
    </row>
    <row r="964" spans="1:32">
      <c r="A964" s="15" t="str">
        <f>IF(Table1[Week]=WeekSel,"Yes","No")</f>
        <v>No</v>
      </c>
      <c r="B964" s="15" t="str">
        <f>IF((Table1[StartDate]&gt;=Date.GraphMin)*(Table1[StartDate]&lt;=Date.GraphMax)=1,"Yes","No")</f>
        <v>Yes</v>
      </c>
      <c r="C964" s="15" t="str">
        <f>IF(OR(Table1[[#This Row],[Site]]="FOOD MILLING",Table1[[#This Row],[Site]]="GODACO"), "No", "Yes")</f>
        <v>Yes</v>
      </c>
      <c r="D964" s="40">
        <f>MAX(DATE(Table1[Year],1,1),DATE(Table1[Year],1,1)-WEEKDAY(DATE(Table1[Year],1,1),2)+(Table1[WeekNum]-1)*7+1)</f>
        <v>44676</v>
      </c>
      <c r="E964" s="40">
        <f>MIN(DATE(Table1[Year]+1,1,0),DATE(Table1[Year],1,1)-WEEKDAY(DATE(Table1[Year],1,1),2)+Table1[WeekNum]*7)</f>
        <v>44682</v>
      </c>
      <c r="F964" s="15">
        <v>2022</v>
      </c>
      <c r="G964" s="15">
        <f t="shared" si="30"/>
        <v>4</v>
      </c>
      <c r="H964" s="15">
        <v>18</v>
      </c>
      <c r="I964" s="195" t="str">
        <f>"W" &amp;Table1[[#This Row],[WeekNum]]</f>
        <v>W18</v>
      </c>
      <c r="J964" s="195" t="str">
        <f t="shared" si="31"/>
        <v>22-W18</v>
      </c>
      <c r="K964" s="11" t="s">
        <v>484</v>
      </c>
      <c r="L964" s="11"/>
      <c r="M964" s="11" t="s">
        <v>72</v>
      </c>
      <c r="N964" s="266" t="s">
        <v>368</v>
      </c>
      <c r="O964" s="266" t="s">
        <v>386</v>
      </c>
      <c r="P964" s="11" t="s">
        <v>387</v>
      </c>
      <c r="Q964" s="11" t="s">
        <v>419</v>
      </c>
      <c r="R964" s="11">
        <v>4500</v>
      </c>
      <c r="S964" s="11">
        <v>3996</v>
      </c>
      <c r="T964" s="11">
        <f>ABS(Table1[[#This Row],[Prod]]-Table1[[#This Row],[Planned]])</f>
        <v>504</v>
      </c>
      <c r="U964" s="213">
        <f>IF(ABS(Table1[[#This Row],[Prod]]-Table1[[#This Row],[Planned]])&gt;Table1[[#This Row],[Planned]],0,IF(Table1[[#This Row],[Planned]]=0,0,1-ABS(Table1[[#This Row],[Prod]]-Table1[[#This Row],[Planned]])/Table1[[#This Row],[Planned]]))</f>
        <v>0.88800000000000001</v>
      </c>
      <c r="V964" s="11"/>
      <c r="W964" s="11"/>
      <c r="X964" s="27">
        <v>4000</v>
      </c>
      <c r="Y964" s="11">
        <f>Table1[[#This Row],[Prod]]</f>
        <v>3996</v>
      </c>
      <c r="Z964" s="11">
        <f>ABS(Table1[[#This Row],[Prod2]]-Table1[[#This Row],[Plan Revised]])</f>
        <v>4</v>
      </c>
      <c r="AA964" s="213">
        <f>IF(ABS(Table1[[#This Row],[Prod2]]-Table1[[#This Row],[Plan Revised]])&gt;Table1[[#This Row],[Plan Revised]],0,IF(Table1[[#This Row],[Plan Revised]]=0,0,1-ABS(Table1[[#This Row],[Prod2]]-Table1[[#This Row],[Plan Revised]])/Table1[[#This Row],[Plan Revised]]))</f>
        <v>0.999</v>
      </c>
      <c r="AB964" s="11"/>
      <c r="AC964" s="30"/>
      <c r="AD964"/>
      <c r="AF964"/>
    </row>
    <row r="965" spans="1:32">
      <c r="A965" s="15" t="str">
        <f>IF(Table1[Week]=WeekSel,"Yes","No")</f>
        <v>No</v>
      </c>
      <c r="B965" s="15" t="str">
        <f>IF((Table1[StartDate]&gt;=Date.GraphMin)*(Table1[StartDate]&lt;=Date.GraphMax)=1,"Yes","No")</f>
        <v>Yes</v>
      </c>
      <c r="C965" s="15" t="str">
        <f>IF(OR(Table1[[#This Row],[Site]]="FOOD MILLING",Table1[[#This Row],[Site]]="GODACO"), "No", "Yes")</f>
        <v>Yes</v>
      </c>
      <c r="D965" s="40">
        <f>MAX(DATE(Table1[Year],1,1),DATE(Table1[Year],1,1)-WEEKDAY(DATE(Table1[Year],1,1),2)+(Table1[WeekNum]-1)*7+1)</f>
        <v>44676</v>
      </c>
      <c r="E965" s="40">
        <f>MIN(DATE(Table1[Year]+1,1,0),DATE(Table1[Year],1,1)-WEEKDAY(DATE(Table1[Year],1,1),2)+Table1[WeekNum]*7)</f>
        <v>44682</v>
      </c>
      <c r="F965" s="15">
        <v>2022</v>
      </c>
      <c r="G965" s="15">
        <f t="shared" si="30"/>
        <v>4</v>
      </c>
      <c r="H965" s="15">
        <v>18</v>
      </c>
      <c r="I965" s="195" t="str">
        <f>"W" &amp;Table1[[#This Row],[WeekNum]]</f>
        <v>W18</v>
      </c>
      <c r="J965" s="195" t="str">
        <f t="shared" si="31"/>
        <v>22-W18</v>
      </c>
      <c r="K965" s="11" t="s">
        <v>487</v>
      </c>
      <c r="L965" s="11"/>
      <c r="M965" s="11" t="s">
        <v>72</v>
      </c>
      <c r="N965" s="266" t="s">
        <v>368</v>
      </c>
      <c r="O965" s="266" t="s">
        <v>386</v>
      </c>
      <c r="P965" s="11" t="s">
        <v>387</v>
      </c>
      <c r="Q965" s="11" t="s">
        <v>419</v>
      </c>
      <c r="R965" s="11">
        <v>116</v>
      </c>
      <c r="S965" s="11">
        <v>116</v>
      </c>
      <c r="T965" s="11">
        <f>ABS(Table1[[#This Row],[Prod]]-Table1[[#This Row],[Planned]])</f>
        <v>0</v>
      </c>
      <c r="U965" s="213">
        <f>IF(ABS(Table1[[#This Row],[Prod]]-Table1[[#This Row],[Planned]])&gt;Table1[[#This Row],[Planned]],0,IF(Table1[[#This Row],[Planned]]=0,0,1-ABS(Table1[[#This Row],[Prod]]-Table1[[#This Row],[Planned]])/Table1[[#This Row],[Planned]]))</f>
        <v>1</v>
      </c>
      <c r="V965" s="11"/>
      <c r="W965" s="11"/>
      <c r="X965" s="27">
        <v>116</v>
      </c>
      <c r="Y965" s="11">
        <f>Table1[[#This Row],[Prod]]</f>
        <v>116</v>
      </c>
      <c r="Z965" s="11">
        <f>ABS(Table1[[#This Row],[Prod2]]-Table1[[#This Row],[Plan Revised]])</f>
        <v>0</v>
      </c>
      <c r="AA965" s="213">
        <f>IF(ABS(Table1[[#This Row],[Prod2]]-Table1[[#This Row],[Plan Revised]])&gt;Table1[[#This Row],[Plan Revised]],0,IF(Table1[[#This Row],[Plan Revised]]=0,0,1-ABS(Table1[[#This Row],[Prod2]]-Table1[[#This Row],[Plan Revised]])/Table1[[#This Row],[Plan Revised]]))</f>
        <v>1</v>
      </c>
      <c r="AB965" s="11"/>
      <c r="AC965" s="30"/>
      <c r="AD965"/>
      <c r="AF965"/>
    </row>
    <row r="966" spans="1:32">
      <c r="A966" s="15" t="str">
        <f>IF(Table1[Week]=WeekSel,"Yes","No")</f>
        <v>No</v>
      </c>
      <c r="B966" s="15" t="str">
        <f>IF((Table1[StartDate]&gt;=Date.GraphMin)*(Table1[StartDate]&lt;=Date.GraphMax)=1,"Yes","No")</f>
        <v>Yes</v>
      </c>
      <c r="C966" s="15" t="str">
        <f>IF(OR(Table1[[#This Row],[Site]]="FOOD MILLING",Table1[[#This Row],[Site]]="GODACO"), "No", "Yes")</f>
        <v>Yes</v>
      </c>
      <c r="D966" s="40">
        <f>MAX(DATE(Table1[Year],1,1),DATE(Table1[Year],1,1)-WEEKDAY(DATE(Table1[Year],1,1),2)+(Table1[WeekNum]-1)*7+1)</f>
        <v>44676</v>
      </c>
      <c r="E966" s="40">
        <f>MIN(DATE(Table1[Year]+1,1,0),DATE(Table1[Year],1,1)-WEEKDAY(DATE(Table1[Year],1,1),2)+Table1[WeekNum]*7)</f>
        <v>44682</v>
      </c>
      <c r="F966" s="15">
        <v>2022</v>
      </c>
      <c r="G966" s="15">
        <f t="shared" si="30"/>
        <v>4</v>
      </c>
      <c r="H966" s="15">
        <v>18</v>
      </c>
      <c r="I966" s="195" t="str">
        <f>"W" &amp;Table1[[#This Row],[WeekNum]]</f>
        <v>W18</v>
      </c>
      <c r="J966" s="195" t="str">
        <f t="shared" si="31"/>
        <v>22-W18</v>
      </c>
      <c r="K966" s="11" t="s">
        <v>490</v>
      </c>
      <c r="L966" s="11"/>
      <c r="M966" s="11" t="s">
        <v>72</v>
      </c>
      <c r="N966" s="266" t="s">
        <v>368</v>
      </c>
      <c r="O966" s="266" t="s">
        <v>386</v>
      </c>
      <c r="P966" s="11" t="s">
        <v>387</v>
      </c>
      <c r="Q966" s="11" t="s">
        <v>419</v>
      </c>
      <c r="R966" s="11">
        <v>2350</v>
      </c>
      <c r="S966" s="11">
        <v>850</v>
      </c>
      <c r="T966" s="11">
        <f>ABS(Table1[[#This Row],[Prod]]-Table1[[#This Row],[Planned]])</f>
        <v>1500</v>
      </c>
      <c r="U966" s="213">
        <f>IF(ABS(Table1[[#This Row],[Prod]]-Table1[[#This Row],[Planned]])&gt;Table1[[#This Row],[Planned]],0,IF(Table1[[#This Row],[Planned]]=0,0,1-ABS(Table1[[#This Row],[Prod]]-Table1[[#This Row],[Planned]])/Table1[[#This Row],[Planned]]))</f>
        <v>0.36170212765957444</v>
      </c>
      <c r="V966" s="11"/>
      <c r="W966" s="11"/>
      <c r="X966" s="27">
        <v>850</v>
      </c>
      <c r="Y966" s="11">
        <f>Table1[[#This Row],[Prod]]</f>
        <v>850</v>
      </c>
      <c r="Z966" s="11">
        <f>ABS(Table1[[#This Row],[Prod2]]-Table1[[#This Row],[Plan Revised]])</f>
        <v>0</v>
      </c>
      <c r="AA966" s="213">
        <f>IF(ABS(Table1[[#This Row],[Prod2]]-Table1[[#This Row],[Plan Revised]])&gt;Table1[[#This Row],[Plan Revised]],0,IF(Table1[[#This Row],[Plan Revised]]=0,0,1-ABS(Table1[[#This Row],[Prod2]]-Table1[[#This Row],[Plan Revised]])/Table1[[#This Row],[Plan Revised]]))</f>
        <v>1</v>
      </c>
      <c r="AB966" s="11"/>
      <c r="AC966" s="30"/>
      <c r="AD966"/>
      <c r="AF966"/>
    </row>
    <row r="967" spans="1:32">
      <c r="A967" s="15" t="str">
        <f>IF(Table1[Week]=WeekSel,"Yes","No")</f>
        <v>No</v>
      </c>
      <c r="B967" s="15" t="str">
        <f>IF((Table1[StartDate]&gt;=Date.GraphMin)*(Table1[StartDate]&lt;=Date.GraphMax)=1,"Yes","No")</f>
        <v>Yes</v>
      </c>
      <c r="C967" s="15" t="str">
        <f>IF(OR(Table1[[#This Row],[Site]]="FOOD MILLING",Table1[[#This Row],[Site]]="GODACO"), "No", "Yes")</f>
        <v>Yes</v>
      </c>
      <c r="D967" s="40">
        <f>MAX(DATE(Table1[Year],1,1),DATE(Table1[Year],1,1)-WEEKDAY(DATE(Table1[Year],1,1),2)+(Table1[WeekNum]-1)*7+1)</f>
        <v>44676</v>
      </c>
      <c r="E967" s="40">
        <f>MIN(DATE(Table1[Year]+1,1,0),DATE(Table1[Year],1,1)-WEEKDAY(DATE(Table1[Year],1,1),2)+Table1[WeekNum]*7)</f>
        <v>44682</v>
      </c>
      <c r="F967" s="15">
        <v>2022</v>
      </c>
      <c r="G967" s="15">
        <f t="shared" si="30"/>
        <v>4</v>
      </c>
      <c r="H967" s="15">
        <v>18</v>
      </c>
      <c r="I967" s="195" t="str">
        <f>"W" &amp;Table1[[#This Row],[WeekNum]]</f>
        <v>W18</v>
      </c>
      <c r="J967" s="195" t="str">
        <f t="shared" si="31"/>
        <v>22-W18</v>
      </c>
      <c r="K967" s="11" t="s">
        <v>493</v>
      </c>
      <c r="L967" s="11"/>
      <c r="M967" s="11" t="s">
        <v>72</v>
      </c>
      <c r="N967" s="266" t="s">
        <v>368</v>
      </c>
      <c r="O967" s="266" t="s">
        <v>386</v>
      </c>
      <c r="P967" s="11" t="s">
        <v>387</v>
      </c>
      <c r="Q967" s="11" t="s">
        <v>419</v>
      </c>
      <c r="R967" s="11">
        <v>0</v>
      </c>
      <c r="S967" s="11">
        <v>400</v>
      </c>
      <c r="T967" s="11">
        <f>ABS(Table1[[#This Row],[Prod]]-Table1[[#This Row],[Planned]])</f>
        <v>400</v>
      </c>
      <c r="U967" s="213">
        <f>IF(ABS(Table1[[#This Row],[Prod]]-Table1[[#This Row],[Planned]])&gt;Table1[[#This Row],[Planned]],0,IF(Table1[[#This Row],[Planned]]=0,0,1-ABS(Table1[[#This Row],[Prod]]-Table1[[#This Row],[Planned]])/Table1[[#This Row],[Planned]]))</f>
        <v>0</v>
      </c>
      <c r="V967" s="11"/>
      <c r="W967" s="11"/>
      <c r="X967" s="27">
        <v>400</v>
      </c>
      <c r="Y967" s="11">
        <f>Table1[[#This Row],[Prod]]</f>
        <v>400</v>
      </c>
      <c r="Z967" s="11">
        <f>ABS(Table1[[#This Row],[Prod2]]-Table1[[#This Row],[Plan Revised]])</f>
        <v>0</v>
      </c>
      <c r="AA967" s="213">
        <f>IF(ABS(Table1[[#This Row],[Prod2]]-Table1[[#This Row],[Plan Revised]])&gt;Table1[[#This Row],[Plan Revised]],0,IF(Table1[[#This Row],[Plan Revised]]=0,0,1-ABS(Table1[[#This Row],[Prod2]]-Table1[[#This Row],[Plan Revised]])/Table1[[#This Row],[Plan Revised]]))</f>
        <v>1</v>
      </c>
      <c r="AB967" s="11"/>
      <c r="AC967" s="30"/>
      <c r="AD967"/>
      <c r="AF967"/>
    </row>
    <row r="968" spans="1:32">
      <c r="A968" s="15" t="str">
        <f>IF(Table1[Week]=WeekSel,"Yes","No")</f>
        <v>No</v>
      </c>
      <c r="B968" s="15" t="str">
        <f>IF((Table1[StartDate]&gt;=Date.GraphMin)*(Table1[StartDate]&lt;=Date.GraphMax)=1,"Yes","No")</f>
        <v>Yes</v>
      </c>
      <c r="C968" s="15" t="str">
        <f>IF(OR(Table1[[#This Row],[Site]]="FOOD MILLING",Table1[[#This Row],[Site]]="GODACO"), "No", "Yes")</f>
        <v>Yes</v>
      </c>
      <c r="D968" s="40">
        <f>MAX(DATE(Table1[Year],1,1),DATE(Table1[Year],1,1)-WEEKDAY(DATE(Table1[Year],1,1),2)+(Table1[WeekNum]-1)*7+1)</f>
        <v>44676</v>
      </c>
      <c r="E968" s="40">
        <f>MIN(DATE(Table1[Year]+1,1,0),DATE(Table1[Year],1,1)-WEEKDAY(DATE(Table1[Year],1,1),2)+Table1[WeekNum]*7)</f>
        <v>44682</v>
      </c>
      <c r="F968" s="15">
        <v>2022</v>
      </c>
      <c r="G968" s="15">
        <f t="shared" si="30"/>
        <v>4</v>
      </c>
      <c r="H968" s="15">
        <v>18</v>
      </c>
      <c r="I968" s="195" t="str">
        <f>"W" &amp;Table1[[#This Row],[WeekNum]]</f>
        <v>W18</v>
      </c>
      <c r="J968" s="195" t="str">
        <f t="shared" si="31"/>
        <v>22-W18</v>
      </c>
      <c r="K968" s="11" t="s">
        <v>488</v>
      </c>
      <c r="L968" s="11"/>
      <c r="M968" s="11" t="s">
        <v>72</v>
      </c>
      <c r="N968" s="266" t="s">
        <v>368</v>
      </c>
      <c r="O968" s="266" t="s">
        <v>386</v>
      </c>
      <c r="P968" s="11" t="s">
        <v>387</v>
      </c>
      <c r="Q968" s="11" t="s">
        <v>419</v>
      </c>
      <c r="R968" s="11">
        <v>0</v>
      </c>
      <c r="S968" s="11">
        <v>0</v>
      </c>
      <c r="T968" s="11">
        <f>ABS(Table1[[#This Row],[Prod]]-Table1[[#This Row],[Planned]])</f>
        <v>0</v>
      </c>
      <c r="U968" s="213">
        <f>IF(ABS(Table1[[#This Row],[Prod]]-Table1[[#This Row],[Planned]])&gt;Table1[[#This Row],[Planned]],0,IF(Table1[[#This Row],[Planned]]=0,0,1-ABS(Table1[[#This Row],[Prod]]-Table1[[#This Row],[Planned]])/Table1[[#This Row],[Planned]]))</f>
        <v>0</v>
      </c>
      <c r="V968" s="11"/>
      <c r="W968" s="11"/>
      <c r="X968" s="27">
        <v>0</v>
      </c>
      <c r="Y968" s="11">
        <f>Table1[[#This Row],[Prod]]</f>
        <v>0</v>
      </c>
      <c r="Z968" s="11">
        <f>ABS(Table1[[#This Row],[Prod2]]-Table1[[#This Row],[Plan Revised]])</f>
        <v>0</v>
      </c>
      <c r="AA968" s="213">
        <f>IF(ABS(Table1[[#This Row],[Prod2]]-Table1[[#This Row],[Plan Revised]])&gt;Table1[[#This Row],[Plan Revised]],0,IF(Table1[[#This Row],[Plan Revised]]=0,0,1-ABS(Table1[[#This Row],[Prod2]]-Table1[[#This Row],[Plan Revised]])/Table1[[#This Row],[Plan Revised]]))</f>
        <v>0</v>
      </c>
      <c r="AB968" s="11"/>
      <c r="AC968" s="30"/>
      <c r="AD968"/>
      <c r="AF968"/>
    </row>
    <row r="969" spans="1:32">
      <c r="A969" s="15" t="str">
        <f>IF(Table1[Week]=WeekSel,"Yes","No")</f>
        <v>No</v>
      </c>
      <c r="B969" s="15" t="str">
        <f>IF((Table1[StartDate]&gt;=Date.GraphMin)*(Table1[StartDate]&lt;=Date.GraphMax)=1,"Yes","No")</f>
        <v>Yes</v>
      </c>
      <c r="C969" s="15" t="str">
        <f>IF(OR(Table1[[#This Row],[Site]]="FOOD MILLING",Table1[[#This Row],[Site]]="GODACO"), "No", "Yes")</f>
        <v>Yes</v>
      </c>
      <c r="D969" s="40">
        <f>MAX(DATE(Table1[Year],1,1),DATE(Table1[Year],1,1)-WEEKDAY(DATE(Table1[Year],1,1),2)+(Table1[WeekNum]-1)*7+1)</f>
        <v>44676</v>
      </c>
      <c r="E969" s="40">
        <f>MIN(DATE(Table1[Year]+1,1,0),DATE(Table1[Year],1,1)-WEEKDAY(DATE(Table1[Year],1,1),2)+Table1[WeekNum]*7)</f>
        <v>44682</v>
      </c>
      <c r="F969" s="15">
        <v>2022</v>
      </c>
      <c r="G969" s="15">
        <f t="shared" si="30"/>
        <v>4</v>
      </c>
      <c r="H969" s="15">
        <v>18</v>
      </c>
      <c r="I969" s="195" t="str">
        <f>"W" &amp;Table1[[#This Row],[WeekNum]]</f>
        <v>W18</v>
      </c>
      <c r="J969" s="195" t="str">
        <f t="shared" si="31"/>
        <v>22-W18</v>
      </c>
      <c r="K969" s="11" t="s">
        <v>489</v>
      </c>
      <c r="L969" s="11"/>
      <c r="M969" s="11" t="s">
        <v>72</v>
      </c>
      <c r="N969" s="266" t="s">
        <v>368</v>
      </c>
      <c r="O969" s="266" t="s">
        <v>386</v>
      </c>
      <c r="P969" s="11" t="s">
        <v>387</v>
      </c>
      <c r="Q969" s="11" t="s">
        <v>419</v>
      </c>
      <c r="R969" s="11">
        <v>1200</v>
      </c>
      <c r="S969" s="11">
        <v>600</v>
      </c>
      <c r="T969" s="11">
        <f>ABS(Table1[[#This Row],[Prod]]-Table1[[#This Row],[Planned]])</f>
        <v>600</v>
      </c>
      <c r="U969" s="213">
        <f>IF(ABS(Table1[[#This Row],[Prod]]-Table1[[#This Row],[Planned]])&gt;Table1[[#This Row],[Planned]],0,IF(Table1[[#This Row],[Planned]]=0,0,1-ABS(Table1[[#This Row],[Prod]]-Table1[[#This Row],[Planned]])/Table1[[#This Row],[Planned]]))</f>
        <v>0.5</v>
      </c>
      <c r="V969" s="11"/>
      <c r="W969" s="11"/>
      <c r="X969" s="27">
        <v>600</v>
      </c>
      <c r="Y969" s="11">
        <f>Table1[[#This Row],[Prod]]</f>
        <v>600</v>
      </c>
      <c r="Z969" s="11">
        <f>ABS(Table1[[#This Row],[Prod2]]-Table1[[#This Row],[Plan Revised]])</f>
        <v>0</v>
      </c>
      <c r="AA969" s="213">
        <f>IF(ABS(Table1[[#This Row],[Prod2]]-Table1[[#This Row],[Plan Revised]])&gt;Table1[[#This Row],[Plan Revised]],0,IF(Table1[[#This Row],[Plan Revised]]=0,0,1-ABS(Table1[[#This Row],[Prod2]]-Table1[[#This Row],[Plan Revised]])/Table1[[#This Row],[Plan Revised]]))</f>
        <v>1</v>
      </c>
      <c r="AB969" s="11"/>
      <c r="AC969" s="30"/>
      <c r="AD969"/>
      <c r="AF969"/>
    </row>
    <row r="970" spans="1:32">
      <c r="A970" s="15" t="str">
        <f>IF(Table1[Week]=WeekSel,"Yes","No")</f>
        <v>No</v>
      </c>
      <c r="B970" s="15" t="str">
        <f>IF((Table1[StartDate]&gt;=Date.GraphMin)*(Table1[StartDate]&lt;=Date.GraphMax)=1,"Yes","No")</f>
        <v>Yes</v>
      </c>
      <c r="C970" s="15" t="str">
        <f>IF(OR(Table1[[#This Row],[Site]]="FOOD MILLING",Table1[[#This Row],[Site]]="GODACO"), "No", "Yes")</f>
        <v>Yes</v>
      </c>
      <c r="D970" s="40">
        <f>MAX(DATE(Table1[Year],1,1),DATE(Table1[Year],1,1)-WEEKDAY(DATE(Table1[Year],1,1),2)+(Table1[WeekNum]-1)*7+1)</f>
        <v>44676</v>
      </c>
      <c r="E970" s="40">
        <f>MIN(DATE(Table1[Year]+1,1,0),DATE(Table1[Year],1,1)-WEEKDAY(DATE(Table1[Year],1,1),2)+Table1[WeekNum]*7)</f>
        <v>44682</v>
      </c>
      <c r="F970" s="15">
        <v>2022</v>
      </c>
      <c r="G970" s="15">
        <f t="shared" si="30"/>
        <v>4</v>
      </c>
      <c r="H970" s="15">
        <v>18</v>
      </c>
      <c r="I970" s="195" t="str">
        <f>"W" &amp;Table1[[#This Row],[WeekNum]]</f>
        <v>W18</v>
      </c>
      <c r="J970" s="195" t="str">
        <f t="shared" si="31"/>
        <v>22-W18</v>
      </c>
      <c r="K970" s="11" t="s">
        <v>482</v>
      </c>
      <c r="L970" s="11"/>
      <c r="M970" s="11" t="s">
        <v>72</v>
      </c>
      <c r="N970" s="266" t="s">
        <v>368</v>
      </c>
      <c r="O970" s="266" t="s">
        <v>386</v>
      </c>
      <c r="P970" s="11" t="s">
        <v>387</v>
      </c>
      <c r="Q970" s="11" t="s">
        <v>419</v>
      </c>
      <c r="R970" s="11">
        <v>1500</v>
      </c>
      <c r="S970" s="11">
        <v>1557</v>
      </c>
      <c r="T970" s="11">
        <f>ABS(Table1[[#This Row],[Prod]]-Table1[[#This Row],[Planned]])</f>
        <v>57</v>
      </c>
      <c r="U970" s="213">
        <f>IF(ABS(Table1[[#This Row],[Prod]]-Table1[[#This Row],[Planned]])&gt;Table1[[#This Row],[Planned]],0,IF(Table1[[#This Row],[Planned]]=0,0,1-ABS(Table1[[#This Row],[Prod]]-Table1[[#This Row],[Planned]])/Table1[[#This Row],[Planned]]))</f>
        <v>0.96199999999999997</v>
      </c>
      <c r="V970" s="11"/>
      <c r="W970" s="11"/>
      <c r="X970" s="27">
        <v>1500</v>
      </c>
      <c r="Y970" s="11">
        <f>Table1[[#This Row],[Prod]]</f>
        <v>1557</v>
      </c>
      <c r="Z970" s="11">
        <f>ABS(Table1[[#This Row],[Prod2]]-Table1[[#This Row],[Plan Revised]])</f>
        <v>57</v>
      </c>
      <c r="AA970" s="213">
        <f>IF(ABS(Table1[[#This Row],[Prod2]]-Table1[[#This Row],[Plan Revised]])&gt;Table1[[#This Row],[Plan Revised]],0,IF(Table1[[#This Row],[Plan Revised]]=0,0,1-ABS(Table1[[#This Row],[Prod2]]-Table1[[#This Row],[Plan Revised]])/Table1[[#This Row],[Plan Revised]]))</f>
        <v>0.96199999999999997</v>
      </c>
      <c r="AB970" s="11"/>
      <c r="AC970" s="30"/>
      <c r="AD970"/>
      <c r="AF970"/>
    </row>
    <row r="971" spans="1:32">
      <c r="A971" s="15" t="str">
        <f>IF(Table1[Week]=WeekSel,"Yes","No")</f>
        <v>No</v>
      </c>
      <c r="B971" s="15" t="str">
        <f>IF((Table1[StartDate]&gt;=Date.GraphMin)*(Table1[StartDate]&lt;=Date.GraphMax)=1,"Yes","No")</f>
        <v>Yes</v>
      </c>
      <c r="C971" s="15" t="str">
        <f>IF(OR(Table1[[#This Row],[Site]]="FOOD MILLING",Table1[[#This Row],[Site]]="GODACO"), "No", "Yes")</f>
        <v>Yes</v>
      </c>
      <c r="D971" s="40">
        <f>MAX(DATE(Table1[Year],1,1),DATE(Table1[Year],1,1)-WEEKDAY(DATE(Table1[Year],1,1),2)+(Table1[WeekNum]-1)*7+1)</f>
        <v>44676</v>
      </c>
      <c r="E971" s="40">
        <f>MIN(DATE(Table1[Year]+1,1,0),DATE(Table1[Year],1,1)-WEEKDAY(DATE(Table1[Year],1,1),2)+Table1[WeekNum]*7)</f>
        <v>44682</v>
      </c>
      <c r="F971" s="15">
        <v>2022</v>
      </c>
      <c r="G971" s="15">
        <f t="shared" si="30"/>
        <v>4</v>
      </c>
      <c r="H971" s="15">
        <v>18</v>
      </c>
      <c r="I971" s="195" t="str">
        <f>"W" &amp;Table1[[#This Row],[WeekNum]]</f>
        <v>W18</v>
      </c>
      <c r="J971" s="195" t="str">
        <f t="shared" si="31"/>
        <v>22-W18</v>
      </c>
      <c r="K971" s="11" t="s">
        <v>477</v>
      </c>
      <c r="L971" s="11"/>
      <c r="M971" s="11" t="s">
        <v>72</v>
      </c>
      <c r="N971" s="266" t="s">
        <v>368</v>
      </c>
      <c r="O971" s="266" t="s">
        <v>386</v>
      </c>
      <c r="P971" s="11" t="s">
        <v>388</v>
      </c>
      <c r="Q971" s="11" t="s">
        <v>419</v>
      </c>
      <c r="R971" s="11">
        <v>0</v>
      </c>
      <c r="S971" s="11">
        <v>0</v>
      </c>
      <c r="T971" s="11">
        <f>ABS(Table1[[#This Row],[Prod]]-Table1[[#This Row],[Planned]])</f>
        <v>0</v>
      </c>
      <c r="U971" s="213">
        <f>IF(ABS(Table1[[#This Row],[Prod]]-Table1[[#This Row],[Planned]])&gt;Table1[[#This Row],[Planned]],0,IF(Table1[[#This Row],[Planned]]=0,0,1-ABS(Table1[[#This Row],[Prod]]-Table1[[#This Row],[Planned]])/Table1[[#This Row],[Planned]]))</f>
        <v>0</v>
      </c>
      <c r="V971" s="11"/>
      <c r="W971" s="11"/>
      <c r="X971" s="27">
        <v>0</v>
      </c>
      <c r="Y971" s="11">
        <f>Table1[[#This Row],[Prod]]</f>
        <v>0</v>
      </c>
      <c r="Z971" s="11">
        <f>ABS(Table1[[#This Row],[Prod2]]-Table1[[#This Row],[Plan Revised]])</f>
        <v>0</v>
      </c>
      <c r="AA971" s="213">
        <f>IF(ABS(Table1[[#This Row],[Prod2]]-Table1[[#This Row],[Plan Revised]])&gt;Table1[[#This Row],[Plan Revised]],0,IF(Table1[[#This Row],[Plan Revised]]=0,0,1-ABS(Table1[[#This Row],[Prod2]]-Table1[[#This Row],[Plan Revised]])/Table1[[#This Row],[Plan Revised]]))</f>
        <v>0</v>
      </c>
      <c r="AB971" s="11"/>
      <c r="AC971" s="30"/>
      <c r="AD971"/>
      <c r="AF971"/>
    </row>
    <row r="972" spans="1:32">
      <c r="A972" s="15" t="str">
        <f>IF(Table1[Week]=WeekSel,"Yes","No")</f>
        <v>No</v>
      </c>
      <c r="B972" s="15" t="str">
        <f>IF((Table1[StartDate]&gt;=Date.GraphMin)*(Table1[StartDate]&lt;=Date.GraphMax)=1,"Yes","No")</f>
        <v>Yes</v>
      </c>
      <c r="C972" s="15" t="str">
        <f>IF(OR(Table1[[#This Row],[Site]]="FOOD MILLING",Table1[[#This Row],[Site]]="GODACO"), "No", "Yes")</f>
        <v>Yes</v>
      </c>
      <c r="D972" s="40">
        <f>MAX(DATE(Table1[Year],1,1),DATE(Table1[Year],1,1)-WEEKDAY(DATE(Table1[Year],1,1),2)+(Table1[WeekNum]-1)*7+1)</f>
        <v>44676</v>
      </c>
      <c r="E972" s="40">
        <f>MIN(DATE(Table1[Year]+1,1,0),DATE(Table1[Year],1,1)-WEEKDAY(DATE(Table1[Year],1,1),2)+Table1[WeekNum]*7)</f>
        <v>44682</v>
      </c>
      <c r="F972" s="15">
        <v>2022</v>
      </c>
      <c r="G972" s="15">
        <f t="shared" si="30"/>
        <v>4</v>
      </c>
      <c r="H972" s="15">
        <v>18</v>
      </c>
      <c r="I972" s="195" t="str">
        <f>"W" &amp;Table1[[#This Row],[WeekNum]]</f>
        <v>W18</v>
      </c>
      <c r="J972" s="195" t="str">
        <f t="shared" si="31"/>
        <v>22-W18</v>
      </c>
      <c r="K972" s="11" t="s">
        <v>476</v>
      </c>
      <c r="L972" s="11"/>
      <c r="M972" s="11" t="s">
        <v>72</v>
      </c>
      <c r="N972" s="266" t="s">
        <v>368</v>
      </c>
      <c r="O972" s="266" t="s">
        <v>386</v>
      </c>
      <c r="P972" s="11" t="s">
        <v>388</v>
      </c>
      <c r="Q972" s="11" t="s">
        <v>419</v>
      </c>
      <c r="R972" s="11">
        <v>0</v>
      </c>
      <c r="S972" s="11">
        <v>0</v>
      </c>
      <c r="T972" s="11">
        <f>ABS(Table1[[#This Row],[Prod]]-Table1[[#This Row],[Planned]])</f>
        <v>0</v>
      </c>
      <c r="U972" s="213">
        <f>IF(ABS(Table1[[#This Row],[Prod]]-Table1[[#This Row],[Planned]])&gt;Table1[[#This Row],[Planned]],0,IF(Table1[[#This Row],[Planned]]=0,0,1-ABS(Table1[[#This Row],[Prod]]-Table1[[#This Row],[Planned]])/Table1[[#This Row],[Planned]]))</f>
        <v>0</v>
      </c>
      <c r="V972" s="11"/>
      <c r="W972" s="11"/>
      <c r="X972" s="27">
        <v>0</v>
      </c>
      <c r="Y972" s="11">
        <f>Table1[[#This Row],[Prod]]</f>
        <v>0</v>
      </c>
      <c r="Z972" s="11">
        <f>ABS(Table1[[#This Row],[Prod2]]-Table1[[#This Row],[Plan Revised]])</f>
        <v>0</v>
      </c>
      <c r="AA972" s="213">
        <f>IF(ABS(Table1[[#This Row],[Prod2]]-Table1[[#This Row],[Plan Revised]])&gt;Table1[[#This Row],[Plan Revised]],0,IF(Table1[[#This Row],[Plan Revised]]=0,0,1-ABS(Table1[[#This Row],[Prod2]]-Table1[[#This Row],[Plan Revised]])/Table1[[#This Row],[Plan Revised]]))</f>
        <v>0</v>
      </c>
      <c r="AB972" s="11"/>
      <c r="AC972" s="30"/>
      <c r="AD972"/>
      <c r="AF972"/>
    </row>
    <row r="973" spans="1:32">
      <c r="A973" s="15" t="str">
        <f>IF(Table1[Week]=WeekSel,"Yes","No")</f>
        <v>No</v>
      </c>
      <c r="B973" s="15" t="str">
        <f>IF((Table1[StartDate]&gt;=Date.GraphMin)*(Table1[StartDate]&lt;=Date.GraphMax)=1,"Yes","No")</f>
        <v>Yes</v>
      </c>
      <c r="C973" s="15" t="str">
        <f>IF(OR(Table1[[#This Row],[Site]]="FOOD MILLING",Table1[[#This Row],[Site]]="GODACO"), "No", "Yes")</f>
        <v>Yes</v>
      </c>
      <c r="D973" s="40">
        <f>MAX(DATE(Table1[Year],1,1),DATE(Table1[Year],1,1)-WEEKDAY(DATE(Table1[Year],1,1),2)+(Table1[WeekNum]-1)*7+1)</f>
        <v>44676</v>
      </c>
      <c r="E973" s="40">
        <f>MIN(DATE(Table1[Year]+1,1,0),DATE(Table1[Year],1,1)-WEEKDAY(DATE(Table1[Year],1,1),2)+Table1[WeekNum]*7)</f>
        <v>44682</v>
      </c>
      <c r="F973" s="15">
        <v>2022</v>
      </c>
      <c r="G973" s="15">
        <f t="shared" si="30"/>
        <v>4</v>
      </c>
      <c r="H973" s="15">
        <v>18</v>
      </c>
      <c r="I973" s="195" t="str">
        <f>"W" &amp;Table1[[#This Row],[WeekNum]]</f>
        <v>W18</v>
      </c>
      <c r="J973" s="195" t="str">
        <f t="shared" si="31"/>
        <v>22-W18</v>
      </c>
      <c r="K973" s="11" t="s">
        <v>29</v>
      </c>
      <c r="L973" s="11"/>
      <c r="M973" s="11" t="s">
        <v>77</v>
      </c>
      <c r="N973" s="266" t="s">
        <v>368</v>
      </c>
      <c r="O973" s="266" t="s">
        <v>386</v>
      </c>
      <c r="P973" s="11" t="s">
        <v>387</v>
      </c>
      <c r="Q973" s="11" t="s">
        <v>419</v>
      </c>
      <c r="R973" s="11">
        <v>0</v>
      </c>
      <c r="S973" s="11">
        <v>0</v>
      </c>
      <c r="T973" s="11">
        <f>ABS(Table1[[#This Row],[Prod]]-Table1[[#This Row],[Planned]])</f>
        <v>0</v>
      </c>
      <c r="U973" s="213">
        <f>IF(ABS(Table1[[#This Row],[Prod]]-Table1[[#This Row],[Planned]])&gt;Table1[[#This Row],[Planned]],0,IF(Table1[[#This Row],[Planned]]=0,0,1-ABS(Table1[[#This Row],[Prod]]-Table1[[#This Row],[Planned]])/Table1[[#This Row],[Planned]]))</f>
        <v>0</v>
      </c>
      <c r="V973" s="11"/>
      <c r="W973" s="11"/>
      <c r="X973" s="27">
        <v>0</v>
      </c>
      <c r="Y973" s="11">
        <f>Table1[[#This Row],[Prod]]</f>
        <v>0</v>
      </c>
      <c r="Z973" s="11">
        <f>ABS(Table1[[#This Row],[Prod2]]-Table1[[#This Row],[Plan Revised]])</f>
        <v>0</v>
      </c>
      <c r="AA973" s="213">
        <f>IF(ABS(Table1[[#This Row],[Prod2]]-Table1[[#This Row],[Plan Revised]])&gt;Table1[[#This Row],[Plan Revised]],0,IF(Table1[[#This Row],[Plan Revised]]=0,0,1-ABS(Table1[[#This Row],[Prod2]]-Table1[[#This Row],[Plan Revised]])/Table1[[#This Row],[Plan Revised]]))</f>
        <v>0</v>
      </c>
      <c r="AB973" s="11"/>
      <c r="AC973" s="30"/>
      <c r="AD973"/>
      <c r="AF973"/>
    </row>
    <row r="974" spans="1:32">
      <c r="A974" s="15" t="str">
        <f>IF(Table1[Week]=WeekSel,"Yes","No")</f>
        <v>No</v>
      </c>
      <c r="B974" s="15" t="str">
        <f>IF((Table1[StartDate]&gt;=Date.GraphMin)*(Table1[StartDate]&lt;=Date.GraphMax)=1,"Yes","No")</f>
        <v>Yes</v>
      </c>
      <c r="C974" s="15" t="str">
        <f>IF(OR(Table1[[#This Row],[Site]]="FOOD MILLING",Table1[[#This Row],[Site]]="GODACO"), "No", "Yes")</f>
        <v>Yes</v>
      </c>
      <c r="D974" s="40">
        <f>MAX(DATE(Table1[Year],1,1),DATE(Table1[Year],1,1)-WEEKDAY(DATE(Table1[Year],1,1),2)+(Table1[WeekNum]-1)*7+1)</f>
        <v>44676</v>
      </c>
      <c r="E974" s="40">
        <f>MIN(DATE(Table1[Year]+1,1,0),DATE(Table1[Year],1,1)-WEEKDAY(DATE(Table1[Year],1,1),2)+Table1[WeekNum]*7)</f>
        <v>44682</v>
      </c>
      <c r="F974" s="15">
        <v>2022</v>
      </c>
      <c r="G974" s="15">
        <f t="shared" si="30"/>
        <v>4</v>
      </c>
      <c r="H974" s="15">
        <v>18</v>
      </c>
      <c r="I974" s="195" t="str">
        <f>"W" &amp;Table1[[#This Row],[WeekNum]]</f>
        <v>W18</v>
      </c>
      <c r="J974" s="195" t="str">
        <f t="shared" si="31"/>
        <v>22-W18</v>
      </c>
      <c r="K974" s="11" t="s">
        <v>30</v>
      </c>
      <c r="L974" s="11"/>
      <c r="M974" s="11" t="s">
        <v>77</v>
      </c>
      <c r="N974" s="266" t="s">
        <v>368</v>
      </c>
      <c r="O974" s="266" t="s">
        <v>386</v>
      </c>
      <c r="P974" s="11" t="s">
        <v>387</v>
      </c>
      <c r="Q974" s="11" t="s">
        <v>419</v>
      </c>
      <c r="R974" s="11">
        <v>0</v>
      </c>
      <c r="S974" s="11">
        <v>0</v>
      </c>
      <c r="T974" s="11">
        <f>ABS(Table1[[#This Row],[Prod]]-Table1[[#This Row],[Planned]])</f>
        <v>0</v>
      </c>
      <c r="U974" s="213">
        <f>IF(ABS(Table1[[#This Row],[Prod]]-Table1[[#This Row],[Planned]])&gt;Table1[[#This Row],[Planned]],0,IF(Table1[[#This Row],[Planned]]=0,0,1-ABS(Table1[[#This Row],[Prod]]-Table1[[#This Row],[Planned]])/Table1[[#This Row],[Planned]]))</f>
        <v>0</v>
      </c>
      <c r="V974" s="11"/>
      <c r="W974" s="11"/>
      <c r="X974" s="27">
        <v>0</v>
      </c>
      <c r="Y974" s="11">
        <f>Table1[[#This Row],[Prod]]</f>
        <v>0</v>
      </c>
      <c r="Z974" s="11">
        <f>ABS(Table1[[#This Row],[Prod2]]-Table1[[#This Row],[Plan Revised]])</f>
        <v>0</v>
      </c>
      <c r="AA974" s="213">
        <f>IF(ABS(Table1[[#This Row],[Prod2]]-Table1[[#This Row],[Plan Revised]])&gt;Table1[[#This Row],[Plan Revised]],0,IF(Table1[[#This Row],[Plan Revised]]=0,0,1-ABS(Table1[[#This Row],[Prod2]]-Table1[[#This Row],[Plan Revised]])/Table1[[#This Row],[Plan Revised]]))</f>
        <v>0</v>
      </c>
      <c r="AB974" s="11"/>
      <c r="AC974" s="30"/>
      <c r="AD974"/>
      <c r="AF974"/>
    </row>
    <row r="975" spans="1:32">
      <c r="A975" s="15" t="str">
        <f>IF(Table1[Week]=WeekSel,"Yes","No")</f>
        <v>No</v>
      </c>
      <c r="B975" s="15" t="str">
        <f>IF((Table1[StartDate]&gt;=Date.GraphMin)*(Table1[StartDate]&lt;=Date.GraphMax)=1,"Yes","No")</f>
        <v>Yes</v>
      </c>
      <c r="C975" s="15" t="str">
        <f>IF(OR(Table1[[#This Row],[Site]]="FOOD MILLING",Table1[[#This Row],[Site]]="GODACO"), "No", "Yes")</f>
        <v>Yes</v>
      </c>
      <c r="D975" s="40">
        <f>MAX(DATE(Table1[Year],1,1),DATE(Table1[Year],1,1)-WEEKDAY(DATE(Table1[Year],1,1),2)+(Table1[WeekNum]-1)*7+1)</f>
        <v>44676</v>
      </c>
      <c r="E975" s="40">
        <f>MIN(DATE(Table1[Year]+1,1,0),DATE(Table1[Year],1,1)-WEEKDAY(DATE(Table1[Year],1,1),2)+Table1[WeekNum]*7)</f>
        <v>44682</v>
      </c>
      <c r="F975" s="15">
        <v>2022</v>
      </c>
      <c r="G975" s="15">
        <f t="shared" si="30"/>
        <v>4</v>
      </c>
      <c r="H975" s="15">
        <v>18</v>
      </c>
      <c r="I975" s="195" t="str">
        <f>"W" &amp;Table1[[#This Row],[WeekNum]]</f>
        <v>W18</v>
      </c>
      <c r="J975" s="195" t="str">
        <f t="shared" si="31"/>
        <v>22-W18</v>
      </c>
      <c r="K975" s="11" t="s">
        <v>429</v>
      </c>
      <c r="L975" s="11"/>
      <c r="M975" s="11" t="s">
        <v>77</v>
      </c>
      <c r="N975" s="266" t="s">
        <v>368</v>
      </c>
      <c r="O975" s="266" t="s">
        <v>386</v>
      </c>
      <c r="P975" s="11" t="s">
        <v>387</v>
      </c>
      <c r="Q975" s="11" t="s">
        <v>419</v>
      </c>
      <c r="R975" s="11">
        <v>0</v>
      </c>
      <c r="S975" s="11">
        <v>0</v>
      </c>
      <c r="T975" s="11">
        <f>ABS(Table1[[#This Row],[Prod]]-Table1[[#This Row],[Planned]])</f>
        <v>0</v>
      </c>
      <c r="U975" s="213">
        <f>IF(ABS(Table1[[#This Row],[Prod]]-Table1[[#This Row],[Planned]])&gt;Table1[[#This Row],[Planned]],0,IF(Table1[[#This Row],[Planned]]=0,0,1-ABS(Table1[[#This Row],[Prod]]-Table1[[#This Row],[Planned]])/Table1[[#This Row],[Planned]]))</f>
        <v>0</v>
      </c>
      <c r="V975" s="11"/>
      <c r="W975" s="11"/>
      <c r="X975" s="27">
        <v>0</v>
      </c>
      <c r="Y975" s="11">
        <f>Table1[[#This Row],[Prod]]</f>
        <v>0</v>
      </c>
      <c r="Z975" s="11">
        <f>ABS(Table1[[#This Row],[Prod2]]-Table1[[#This Row],[Plan Revised]])</f>
        <v>0</v>
      </c>
      <c r="AA975" s="213">
        <f>IF(ABS(Table1[[#This Row],[Prod2]]-Table1[[#This Row],[Plan Revised]])&gt;Table1[[#This Row],[Plan Revised]],0,IF(Table1[[#This Row],[Plan Revised]]=0,0,1-ABS(Table1[[#This Row],[Prod2]]-Table1[[#This Row],[Plan Revised]])/Table1[[#This Row],[Plan Revised]]))</f>
        <v>0</v>
      </c>
      <c r="AB975" s="11"/>
      <c r="AC975" s="30"/>
      <c r="AD975"/>
      <c r="AF975"/>
    </row>
    <row r="976" spans="1:32">
      <c r="A976" s="15" t="str">
        <f>IF(Table1[Week]=WeekSel,"Yes","No")</f>
        <v>No</v>
      </c>
      <c r="B976" s="15" t="str">
        <f>IF((Table1[StartDate]&gt;=Date.GraphMin)*(Table1[StartDate]&lt;=Date.GraphMax)=1,"Yes","No")</f>
        <v>Yes</v>
      </c>
      <c r="C976" s="15" t="str">
        <f>IF(OR(Table1[[#This Row],[Site]]="FOOD MILLING",Table1[[#This Row],[Site]]="GODACO"), "No", "Yes")</f>
        <v>Yes</v>
      </c>
      <c r="D976" s="40">
        <f>MAX(DATE(Table1[Year],1,1),DATE(Table1[Year],1,1)-WEEKDAY(DATE(Table1[Year],1,1),2)+(Table1[WeekNum]-1)*7+1)</f>
        <v>44676</v>
      </c>
      <c r="E976" s="40">
        <f>MIN(DATE(Table1[Year]+1,1,0),DATE(Table1[Year],1,1)-WEEKDAY(DATE(Table1[Year],1,1),2)+Table1[WeekNum]*7)</f>
        <v>44682</v>
      </c>
      <c r="F976" s="15">
        <v>2022</v>
      </c>
      <c r="G976" s="15">
        <f t="shared" si="30"/>
        <v>4</v>
      </c>
      <c r="H976" s="15">
        <v>18</v>
      </c>
      <c r="I976" s="195" t="str">
        <f>"W" &amp;Table1[[#This Row],[WeekNum]]</f>
        <v>W18</v>
      </c>
      <c r="J976" s="195" t="str">
        <f t="shared" si="31"/>
        <v>22-W18</v>
      </c>
      <c r="K976" s="11" t="s">
        <v>446</v>
      </c>
      <c r="L976" s="11"/>
      <c r="M976" s="11" t="s">
        <v>77</v>
      </c>
      <c r="N976" s="266" t="s">
        <v>368</v>
      </c>
      <c r="O976" s="266" t="s">
        <v>386</v>
      </c>
      <c r="P976" s="11" t="s">
        <v>387</v>
      </c>
      <c r="Q976" s="11" t="s">
        <v>419</v>
      </c>
      <c r="R976" s="11"/>
      <c r="S976" s="11">
        <v>0</v>
      </c>
      <c r="T976" s="11">
        <f>ABS(Table1[[#This Row],[Prod]]-Table1[[#This Row],[Planned]])</f>
        <v>0</v>
      </c>
      <c r="U976" s="213">
        <f>IF(ABS(Table1[[#This Row],[Prod]]-Table1[[#This Row],[Planned]])&gt;Table1[[#This Row],[Planned]],0,IF(Table1[[#This Row],[Planned]]=0,0,1-ABS(Table1[[#This Row],[Prod]]-Table1[[#This Row],[Planned]])/Table1[[#This Row],[Planned]]))</f>
        <v>0</v>
      </c>
      <c r="V976" s="11"/>
      <c r="W976" s="11"/>
      <c r="X976" s="27">
        <v>0</v>
      </c>
      <c r="Y976" s="11">
        <f>Table1[[#This Row],[Prod]]</f>
        <v>0</v>
      </c>
      <c r="Z976" s="11">
        <f>ABS(Table1[[#This Row],[Prod2]]-Table1[[#This Row],[Plan Revised]])</f>
        <v>0</v>
      </c>
      <c r="AA976" s="213">
        <f>IF(ABS(Table1[[#This Row],[Prod2]]-Table1[[#This Row],[Plan Revised]])&gt;Table1[[#This Row],[Plan Revised]],0,IF(Table1[[#This Row],[Plan Revised]]=0,0,1-ABS(Table1[[#This Row],[Prod2]]-Table1[[#This Row],[Plan Revised]])/Table1[[#This Row],[Plan Revised]]))</f>
        <v>0</v>
      </c>
      <c r="AB976" s="11"/>
      <c r="AC976" s="30"/>
      <c r="AD976"/>
      <c r="AF976"/>
    </row>
    <row r="977" spans="1:32">
      <c r="A977" s="15" t="str">
        <f>IF(Table1[Week]=WeekSel,"Yes","No")</f>
        <v>No</v>
      </c>
      <c r="B977" s="15" t="str">
        <f>IF((Table1[StartDate]&gt;=Date.GraphMin)*(Table1[StartDate]&lt;=Date.GraphMax)=1,"Yes","No")</f>
        <v>Yes</v>
      </c>
      <c r="C977" s="15" t="str">
        <f>IF(OR(Table1[[#This Row],[Site]]="FOOD MILLING",Table1[[#This Row],[Site]]="GODACO"), "No", "Yes")</f>
        <v>Yes</v>
      </c>
      <c r="D977" s="40">
        <f>MAX(DATE(Table1[Year],1,1),DATE(Table1[Year],1,1)-WEEKDAY(DATE(Table1[Year],1,1),2)+(Table1[WeekNum]-1)*7+1)</f>
        <v>44676</v>
      </c>
      <c r="E977" s="40">
        <f>MIN(DATE(Table1[Year]+1,1,0),DATE(Table1[Year],1,1)-WEEKDAY(DATE(Table1[Year],1,1),2)+Table1[WeekNum]*7)</f>
        <v>44682</v>
      </c>
      <c r="F977" s="15">
        <v>2022</v>
      </c>
      <c r="G977" s="15">
        <f t="shared" si="30"/>
        <v>4</v>
      </c>
      <c r="H977" s="15">
        <v>18</v>
      </c>
      <c r="I977" s="195" t="str">
        <f>"W" &amp;Table1[[#This Row],[WeekNum]]</f>
        <v>W18</v>
      </c>
      <c r="J977" s="195" t="str">
        <f t="shared" si="31"/>
        <v>22-W18</v>
      </c>
      <c r="K977" s="11" t="s">
        <v>494</v>
      </c>
      <c r="L977" s="11"/>
      <c r="M977" s="11" t="s">
        <v>77</v>
      </c>
      <c r="N977" s="266" t="s">
        <v>368</v>
      </c>
      <c r="O977" s="266" t="s">
        <v>386</v>
      </c>
      <c r="P977" s="11" t="s">
        <v>387</v>
      </c>
      <c r="Q977" s="11" t="s">
        <v>419</v>
      </c>
      <c r="R977" s="11">
        <v>0</v>
      </c>
      <c r="S977" s="11">
        <v>0</v>
      </c>
      <c r="T977" s="11">
        <f>ABS(Table1[[#This Row],[Prod]]-Table1[[#This Row],[Planned]])</f>
        <v>0</v>
      </c>
      <c r="U977" s="213">
        <f>IF(ABS(Table1[[#This Row],[Prod]]-Table1[[#This Row],[Planned]])&gt;Table1[[#This Row],[Planned]],0,IF(Table1[[#This Row],[Planned]]=0,0,1-ABS(Table1[[#This Row],[Prod]]-Table1[[#This Row],[Planned]])/Table1[[#This Row],[Planned]]))</f>
        <v>0</v>
      </c>
      <c r="V977" s="11"/>
      <c r="W977" s="11"/>
      <c r="X977" s="27">
        <v>0</v>
      </c>
      <c r="Y977" s="11">
        <f>Table1[[#This Row],[Prod]]</f>
        <v>0</v>
      </c>
      <c r="Z977" s="11">
        <f>ABS(Table1[[#This Row],[Prod2]]-Table1[[#This Row],[Plan Revised]])</f>
        <v>0</v>
      </c>
      <c r="AA977" s="213">
        <f>IF(ABS(Table1[[#This Row],[Prod2]]-Table1[[#This Row],[Plan Revised]])&gt;Table1[[#This Row],[Plan Revised]],0,IF(Table1[[#This Row],[Plan Revised]]=0,0,1-ABS(Table1[[#This Row],[Prod2]]-Table1[[#This Row],[Plan Revised]])/Table1[[#This Row],[Plan Revised]]))</f>
        <v>0</v>
      </c>
      <c r="AB977" s="11"/>
      <c r="AC977" s="30"/>
      <c r="AD977"/>
      <c r="AF977"/>
    </row>
    <row r="978" spans="1:32">
      <c r="A978" s="15" t="str">
        <f>IF(Table1[Week]=WeekSel,"Yes","No")</f>
        <v>No</v>
      </c>
      <c r="B978" s="15" t="str">
        <f>IF((Table1[StartDate]&gt;=Date.GraphMin)*(Table1[StartDate]&lt;=Date.GraphMax)=1,"Yes","No")</f>
        <v>Yes</v>
      </c>
      <c r="C978" s="15" t="str">
        <f>IF(OR(Table1[[#This Row],[Site]]="FOOD MILLING",Table1[[#This Row],[Site]]="GODACO"), "No", "Yes")</f>
        <v>Yes</v>
      </c>
      <c r="D978" s="40">
        <f>MAX(DATE(Table1[Year],1,1),DATE(Table1[Year],1,1)-WEEKDAY(DATE(Table1[Year],1,1),2)+(Table1[WeekNum]-1)*7+1)</f>
        <v>44676</v>
      </c>
      <c r="E978" s="40">
        <f>MIN(DATE(Table1[Year]+1,1,0),DATE(Table1[Year],1,1)-WEEKDAY(DATE(Table1[Year],1,1),2)+Table1[WeekNum]*7)</f>
        <v>44682</v>
      </c>
      <c r="F978" s="15">
        <v>2022</v>
      </c>
      <c r="G978" s="15">
        <f t="shared" si="30"/>
        <v>4</v>
      </c>
      <c r="H978" s="15">
        <v>18</v>
      </c>
      <c r="I978" s="195" t="str">
        <f>"W" &amp;Table1[[#This Row],[WeekNum]]</f>
        <v>W18</v>
      </c>
      <c r="J978" s="195" t="str">
        <f t="shared" si="31"/>
        <v>22-W18</v>
      </c>
      <c r="K978" s="11" t="s">
        <v>495</v>
      </c>
      <c r="L978" s="11"/>
      <c r="M978" s="11" t="s">
        <v>77</v>
      </c>
      <c r="N978" s="266" t="s">
        <v>368</v>
      </c>
      <c r="O978" s="266" t="s">
        <v>386</v>
      </c>
      <c r="P978" s="11" t="s">
        <v>387</v>
      </c>
      <c r="Q978" s="11" t="s">
        <v>419</v>
      </c>
      <c r="R978" s="11">
        <v>0</v>
      </c>
      <c r="S978" s="11">
        <v>0</v>
      </c>
      <c r="T978" s="11">
        <f>ABS(Table1[[#This Row],[Prod]]-Table1[[#This Row],[Planned]])</f>
        <v>0</v>
      </c>
      <c r="U978" s="213">
        <f>IF(ABS(Table1[[#This Row],[Prod]]-Table1[[#This Row],[Planned]])&gt;Table1[[#This Row],[Planned]],0,IF(Table1[[#This Row],[Planned]]=0,0,1-ABS(Table1[[#This Row],[Prod]]-Table1[[#This Row],[Planned]])/Table1[[#This Row],[Planned]]))</f>
        <v>0</v>
      </c>
      <c r="V978" s="11"/>
      <c r="W978" s="11"/>
      <c r="X978" s="27">
        <v>0</v>
      </c>
      <c r="Y978" s="11">
        <f>Table1[[#This Row],[Prod]]</f>
        <v>0</v>
      </c>
      <c r="Z978" s="11">
        <f>ABS(Table1[[#This Row],[Prod2]]-Table1[[#This Row],[Plan Revised]])</f>
        <v>0</v>
      </c>
      <c r="AA978" s="213">
        <f>IF(ABS(Table1[[#This Row],[Prod2]]-Table1[[#This Row],[Plan Revised]])&gt;Table1[[#This Row],[Plan Revised]],0,IF(Table1[[#This Row],[Plan Revised]]=0,0,1-ABS(Table1[[#This Row],[Prod2]]-Table1[[#This Row],[Plan Revised]])/Table1[[#This Row],[Plan Revised]]))</f>
        <v>0</v>
      </c>
      <c r="AB978" s="11"/>
      <c r="AC978" s="30"/>
      <c r="AD978"/>
      <c r="AF978"/>
    </row>
    <row r="979" spans="1:32">
      <c r="A979" s="15" t="str">
        <f>IF(Table1[Week]=WeekSel,"Yes","No")</f>
        <v>No</v>
      </c>
      <c r="B979" s="15" t="str">
        <f>IF((Table1[StartDate]&gt;=Date.GraphMin)*(Table1[StartDate]&lt;=Date.GraphMax)=1,"Yes","No")</f>
        <v>Yes</v>
      </c>
      <c r="C979" s="15" t="str">
        <f>IF(OR(Table1[[#This Row],[Site]]="FOOD MILLING",Table1[[#This Row],[Site]]="GODACO"), "No", "Yes")</f>
        <v>Yes</v>
      </c>
      <c r="D979" s="40">
        <f>MAX(DATE(Table1[Year],1,1),DATE(Table1[Year],1,1)-WEEKDAY(DATE(Table1[Year],1,1),2)+(Table1[WeekNum]-1)*7+1)</f>
        <v>44676</v>
      </c>
      <c r="E979" s="40">
        <f>MIN(DATE(Table1[Year]+1,1,0),DATE(Table1[Year],1,1)-WEEKDAY(DATE(Table1[Year],1,1),2)+Table1[WeekNum]*7)</f>
        <v>44682</v>
      </c>
      <c r="F979" s="15">
        <v>2022</v>
      </c>
      <c r="G979" s="15">
        <f t="shared" si="30"/>
        <v>4</v>
      </c>
      <c r="H979" s="15">
        <v>18</v>
      </c>
      <c r="I979" s="195" t="str">
        <f>"W" &amp;Table1[[#This Row],[WeekNum]]</f>
        <v>W18</v>
      </c>
      <c r="J979" s="195" t="str">
        <f t="shared" si="31"/>
        <v>22-W18</v>
      </c>
      <c r="K979" s="11" t="s">
        <v>430</v>
      </c>
      <c r="L979" s="11"/>
      <c r="M979" s="11" t="s">
        <v>77</v>
      </c>
      <c r="N979" s="266" t="s">
        <v>368</v>
      </c>
      <c r="O979" s="266" t="s">
        <v>386</v>
      </c>
      <c r="P979" s="11" t="s">
        <v>387</v>
      </c>
      <c r="Q979" s="11" t="s">
        <v>419</v>
      </c>
      <c r="R979" s="11">
        <v>0</v>
      </c>
      <c r="S979" s="11">
        <v>0</v>
      </c>
      <c r="T979" s="11">
        <f>ABS(Table1[[#This Row],[Prod]]-Table1[[#This Row],[Planned]])</f>
        <v>0</v>
      </c>
      <c r="U979" s="213">
        <f>IF(ABS(Table1[[#This Row],[Prod]]-Table1[[#This Row],[Planned]])&gt;Table1[[#This Row],[Planned]],0,IF(Table1[[#This Row],[Planned]]=0,0,1-ABS(Table1[[#This Row],[Prod]]-Table1[[#This Row],[Planned]])/Table1[[#This Row],[Planned]]))</f>
        <v>0</v>
      </c>
      <c r="V979" s="11"/>
      <c r="W979" s="11"/>
      <c r="X979" s="27">
        <v>0</v>
      </c>
      <c r="Y979" s="11">
        <f>Table1[[#This Row],[Prod]]</f>
        <v>0</v>
      </c>
      <c r="Z979" s="11">
        <f>ABS(Table1[[#This Row],[Prod2]]-Table1[[#This Row],[Plan Revised]])</f>
        <v>0</v>
      </c>
      <c r="AA979" s="213">
        <f>IF(ABS(Table1[[#This Row],[Prod2]]-Table1[[#This Row],[Plan Revised]])&gt;Table1[[#This Row],[Plan Revised]],0,IF(Table1[[#This Row],[Plan Revised]]=0,0,1-ABS(Table1[[#This Row],[Prod2]]-Table1[[#This Row],[Plan Revised]])/Table1[[#This Row],[Plan Revised]]))</f>
        <v>0</v>
      </c>
      <c r="AB979" s="11"/>
      <c r="AC979" s="30"/>
      <c r="AD979"/>
      <c r="AF979"/>
    </row>
    <row r="980" spans="1:32">
      <c r="A980" s="15" t="str">
        <f>IF(Table1[Week]=WeekSel,"Yes","No")</f>
        <v>No</v>
      </c>
      <c r="B980" s="15" t="str">
        <f>IF((Table1[StartDate]&gt;=Date.GraphMin)*(Table1[StartDate]&lt;=Date.GraphMax)=1,"Yes","No")</f>
        <v>Yes</v>
      </c>
      <c r="C980" s="15" t="str">
        <f>IF(OR(Table1[[#This Row],[Site]]="FOOD MILLING",Table1[[#This Row],[Site]]="GODACO"), "No", "Yes")</f>
        <v>Yes</v>
      </c>
      <c r="D980" s="40">
        <f>MAX(DATE(Table1[Year],1,1),DATE(Table1[Year],1,1)-WEEKDAY(DATE(Table1[Year],1,1),2)+(Table1[WeekNum]-1)*7+1)</f>
        <v>44676</v>
      </c>
      <c r="E980" s="40">
        <f>MIN(DATE(Table1[Year]+1,1,0),DATE(Table1[Year],1,1)-WEEKDAY(DATE(Table1[Year],1,1),2)+Table1[WeekNum]*7)</f>
        <v>44682</v>
      </c>
      <c r="F980" s="15">
        <v>2022</v>
      </c>
      <c r="G980" s="15">
        <f t="shared" si="30"/>
        <v>4</v>
      </c>
      <c r="H980" s="15">
        <v>18</v>
      </c>
      <c r="I980" s="195" t="str">
        <f>"W" &amp;Table1[[#This Row],[WeekNum]]</f>
        <v>W18</v>
      </c>
      <c r="J980" s="195" t="str">
        <f t="shared" si="31"/>
        <v>22-W18</v>
      </c>
      <c r="K980" s="11" t="s">
        <v>431</v>
      </c>
      <c r="L980" s="11"/>
      <c r="M980" s="11" t="s">
        <v>77</v>
      </c>
      <c r="N980" s="266" t="s">
        <v>368</v>
      </c>
      <c r="O980" s="266" t="s">
        <v>386</v>
      </c>
      <c r="P980" s="11" t="s">
        <v>387</v>
      </c>
      <c r="Q980" s="11" t="s">
        <v>419</v>
      </c>
      <c r="R980" s="11">
        <v>0</v>
      </c>
      <c r="S980" s="11">
        <v>0</v>
      </c>
      <c r="T980" s="11">
        <f>ABS(Table1[[#This Row],[Prod]]-Table1[[#This Row],[Planned]])</f>
        <v>0</v>
      </c>
      <c r="U980" s="213">
        <f>IF(ABS(Table1[[#This Row],[Prod]]-Table1[[#This Row],[Planned]])&gt;Table1[[#This Row],[Planned]],0,IF(Table1[[#This Row],[Planned]]=0,0,1-ABS(Table1[[#This Row],[Prod]]-Table1[[#This Row],[Planned]])/Table1[[#This Row],[Planned]]))</f>
        <v>0</v>
      </c>
      <c r="V980" s="11"/>
      <c r="W980" s="11"/>
      <c r="X980" s="27">
        <v>0</v>
      </c>
      <c r="Y980" s="11">
        <f>Table1[[#This Row],[Prod]]</f>
        <v>0</v>
      </c>
      <c r="Z980" s="11">
        <f>ABS(Table1[[#This Row],[Prod2]]-Table1[[#This Row],[Plan Revised]])</f>
        <v>0</v>
      </c>
      <c r="AA980" s="213">
        <f>IF(ABS(Table1[[#This Row],[Prod2]]-Table1[[#This Row],[Plan Revised]])&gt;Table1[[#This Row],[Plan Revised]],0,IF(Table1[[#This Row],[Plan Revised]]=0,0,1-ABS(Table1[[#This Row],[Prod2]]-Table1[[#This Row],[Plan Revised]])/Table1[[#This Row],[Plan Revised]]))</f>
        <v>0</v>
      </c>
      <c r="AB980" s="11"/>
      <c r="AC980" s="30"/>
      <c r="AD980"/>
      <c r="AF980"/>
    </row>
    <row r="981" spans="1:32">
      <c r="A981" s="15" t="str">
        <f>IF(Table1[Week]=WeekSel,"Yes","No")</f>
        <v>No</v>
      </c>
      <c r="B981" s="15" t="str">
        <f>IF((Table1[StartDate]&gt;=Date.GraphMin)*(Table1[StartDate]&lt;=Date.GraphMax)=1,"Yes","No")</f>
        <v>Yes</v>
      </c>
      <c r="C981" s="15" t="str">
        <f>IF(OR(Table1[[#This Row],[Site]]="FOOD MILLING",Table1[[#This Row],[Site]]="GODACO"), "No", "Yes")</f>
        <v>Yes</v>
      </c>
      <c r="D981" s="40">
        <f>MAX(DATE(Table1[Year],1,1),DATE(Table1[Year],1,1)-WEEKDAY(DATE(Table1[Year],1,1),2)+(Table1[WeekNum]-1)*7+1)</f>
        <v>44676</v>
      </c>
      <c r="E981" s="40">
        <f>MIN(DATE(Table1[Year]+1,1,0),DATE(Table1[Year],1,1)-WEEKDAY(DATE(Table1[Year],1,1),2)+Table1[WeekNum]*7)</f>
        <v>44682</v>
      </c>
      <c r="F981" s="15">
        <v>2022</v>
      </c>
      <c r="G981" s="15">
        <f t="shared" si="30"/>
        <v>4</v>
      </c>
      <c r="H981" s="15">
        <v>18</v>
      </c>
      <c r="I981" s="195" t="str">
        <f>"W" &amp;Table1[[#This Row],[WeekNum]]</f>
        <v>W18</v>
      </c>
      <c r="J981" s="195" t="str">
        <f t="shared" si="31"/>
        <v>22-W18</v>
      </c>
      <c r="K981" s="11" t="s">
        <v>432</v>
      </c>
      <c r="L981" s="11"/>
      <c r="M981" s="11" t="s">
        <v>77</v>
      </c>
      <c r="N981" s="266" t="s">
        <v>368</v>
      </c>
      <c r="O981" s="266" t="s">
        <v>386</v>
      </c>
      <c r="P981" s="11" t="s">
        <v>387</v>
      </c>
      <c r="Q981" s="11" t="s">
        <v>419</v>
      </c>
      <c r="R981" s="11">
        <v>0</v>
      </c>
      <c r="S981" s="11">
        <v>0</v>
      </c>
      <c r="T981" s="11">
        <f>ABS(Table1[[#This Row],[Prod]]-Table1[[#This Row],[Planned]])</f>
        <v>0</v>
      </c>
      <c r="U981" s="213">
        <f>IF(ABS(Table1[[#This Row],[Prod]]-Table1[[#This Row],[Planned]])&gt;Table1[[#This Row],[Planned]],0,IF(Table1[[#This Row],[Planned]]=0,0,1-ABS(Table1[[#This Row],[Prod]]-Table1[[#This Row],[Planned]])/Table1[[#This Row],[Planned]]))</f>
        <v>0</v>
      </c>
      <c r="V981" s="11"/>
      <c r="W981" s="11"/>
      <c r="X981" s="27">
        <v>0</v>
      </c>
      <c r="Y981" s="11">
        <f>Table1[[#This Row],[Prod]]</f>
        <v>0</v>
      </c>
      <c r="Z981" s="11">
        <f>ABS(Table1[[#This Row],[Prod2]]-Table1[[#This Row],[Plan Revised]])</f>
        <v>0</v>
      </c>
      <c r="AA981" s="213">
        <f>IF(ABS(Table1[[#This Row],[Prod2]]-Table1[[#This Row],[Plan Revised]])&gt;Table1[[#This Row],[Plan Revised]],0,IF(Table1[[#This Row],[Plan Revised]]=0,0,1-ABS(Table1[[#This Row],[Prod2]]-Table1[[#This Row],[Plan Revised]])/Table1[[#This Row],[Plan Revised]]))</f>
        <v>0</v>
      </c>
      <c r="AB981" s="11"/>
      <c r="AC981" s="30"/>
      <c r="AD981"/>
      <c r="AF981"/>
    </row>
    <row r="982" spans="1:32">
      <c r="A982" s="15" t="str">
        <f>IF(Table1[Week]=WeekSel,"Yes","No")</f>
        <v>No</v>
      </c>
      <c r="B982" s="15" t="str">
        <f>IF((Table1[StartDate]&gt;=Date.GraphMin)*(Table1[StartDate]&lt;=Date.GraphMax)=1,"Yes","No")</f>
        <v>Yes</v>
      </c>
      <c r="C982" s="15" t="str">
        <f>IF(OR(Table1[[#This Row],[Site]]="FOOD MILLING",Table1[[#This Row],[Site]]="GODACO"), "No", "Yes")</f>
        <v>Yes</v>
      </c>
      <c r="D982" s="40">
        <f>MAX(DATE(Table1[Year],1,1),DATE(Table1[Year],1,1)-WEEKDAY(DATE(Table1[Year],1,1),2)+(Table1[WeekNum]-1)*7+1)</f>
        <v>44676</v>
      </c>
      <c r="E982" s="40">
        <f>MIN(DATE(Table1[Year]+1,1,0),DATE(Table1[Year],1,1)-WEEKDAY(DATE(Table1[Year],1,1),2)+Table1[WeekNum]*7)</f>
        <v>44682</v>
      </c>
      <c r="F982" s="15">
        <v>2022</v>
      </c>
      <c r="G982" s="15">
        <f t="shared" si="30"/>
        <v>4</v>
      </c>
      <c r="H982" s="15">
        <v>18</v>
      </c>
      <c r="I982" s="195" t="str">
        <f>"W" &amp;Table1[[#This Row],[WeekNum]]</f>
        <v>W18</v>
      </c>
      <c r="J982" s="195" t="str">
        <f t="shared" si="31"/>
        <v>22-W18</v>
      </c>
      <c r="K982" s="11" t="s">
        <v>434</v>
      </c>
      <c r="L982" s="11"/>
      <c r="M982" s="11" t="s">
        <v>77</v>
      </c>
      <c r="N982" s="266" t="s">
        <v>368</v>
      </c>
      <c r="O982" s="266" t="s">
        <v>386</v>
      </c>
      <c r="P982" s="11" t="s">
        <v>387</v>
      </c>
      <c r="Q982" s="11" t="s">
        <v>419</v>
      </c>
      <c r="R982" s="11">
        <v>0</v>
      </c>
      <c r="S982" s="11">
        <v>0</v>
      </c>
      <c r="T982" s="11">
        <f>ABS(Table1[[#This Row],[Prod]]-Table1[[#This Row],[Planned]])</f>
        <v>0</v>
      </c>
      <c r="U982" s="213">
        <f>IF(ABS(Table1[[#This Row],[Prod]]-Table1[[#This Row],[Planned]])&gt;Table1[[#This Row],[Planned]],0,IF(Table1[[#This Row],[Planned]]=0,0,1-ABS(Table1[[#This Row],[Prod]]-Table1[[#This Row],[Planned]])/Table1[[#This Row],[Planned]]))</f>
        <v>0</v>
      </c>
      <c r="V982" s="11"/>
      <c r="W982" s="11"/>
      <c r="X982" s="27">
        <v>0</v>
      </c>
      <c r="Y982" s="11">
        <f>Table1[[#This Row],[Prod]]</f>
        <v>0</v>
      </c>
      <c r="Z982" s="11">
        <f>ABS(Table1[[#This Row],[Prod2]]-Table1[[#This Row],[Plan Revised]])</f>
        <v>0</v>
      </c>
      <c r="AA982" s="213">
        <f>IF(ABS(Table1[[#This Row],[Prod2]]-Table1[[#This Row],[Plan Revised]])&gt;Table1[[#This Row],[Plan Revised]],0,IF(Table1[[#This Row],[Plan Revised]]=0,0,1-ABS(Table1[[#This Row],[Prod2]]-Table1[[#This Row],[Plan Revised]])/Table1[[#This Row],[Plan Revised]]))</f>
        <v>0</v>
      </c>
      <c r="AB982" s="11"/>
      <c r="AC982" s="30"/>
      <c r="AD982"/>
      <c r="AF982"/>
    </row>
    <row r="983" spans="1:32">
      <c r="A983" s="15" t="str">
        <f>IF(Table1[Week]=WeekSel,"Yes","No")</f>
        <v>No</v>
      </c>
      <c r="B983" s="15" t="str">
        <f>IF((Table1[StartDate]&gt;=Date.GraphMin)*(Table1[StartDate]&lt;=Date.GraphMax)=1,"Yes","No")</f>
        <v>Yes</v>
      </c>
      <c r="C983" s="15" t="str">
        <f>IF(OR(Table1[[#This Row],[Site]]="FOOD MILLING",Table1[[#This Row],[Site]]="GODACO"), "No", "Yes")</f>
        <v>Yes</v>
      </c>
      <c r="D983" s="40">
        <f>MAX(DATE(Table1[Year],1,1),DATE(Table1[Year],1,1)-WEEKDAY(DATE(Table1[Year],1,1),2)+(Table1[WeekNum]-1)*7+1)</f>
        <v>44676</v>
      </c>
      <c r="E983" s="40">
        <f>MIN(DATE(Table1[Year]+1,1,0),DATE(Table1[Year],1,1)-WEEKDAY(DATE(Table1[Year],1,1),2)+Table1[WeekNum]*7)</f>
        <v>44682</v>
      </c>
      <c r="F983" s="15">
        <v>2022</v>
      </c>
      <c r="G983" s="15">
        <f t="shared" si="30"/>
        <v>4</v>
      </c>
      <c r="H983" s="15">
        <v>18</v>
      </c>
      <c r="I983" s="195" t="str">
        <f>"W" &amp;Table1[[#This Row],[WeekNum]]</f>
        <v>W18</v>
      </c>
      <c r="J983" s="195" t="str">
        <f t="shared" si="31"/>
        <v>22-W18</v>
      </c>
      <c r="K983" s="11" t="s">
        <v>433</v>
      </c>
      <c r="L983" s="11"/>
      <c r="M983" s="11" t="s">
        <v>77</v>
      </c>
      <c r="N983" s="266" t="s">
        <v>368</v>
      </c>
      <c r="O983" s="266" t="s">
        <v>386</v>
      </c>
      <c r="P983" s="11" t="s">
        <v>387</v>
      </c>
      <c r="Q983" s="11" t="s">
        <v>419</v>
      </c>
      <c r="R983" s="11">
        <v>0</v>
      </c>
      <c r="S983" s="11">
        <v>0</v>
      </c>
      <c r="T983" s="11">
        <f>ABS(Table1[[#This Row],[Prod]]-Table1[[#This Row],[Planned]])</f>
        <v>0</v>
      </c>
      <c r="U983" s="213">
        <f>IF(ABS(Table1[[#This Row],[Prod]]-Table1[[#This Row],[Planned]])&gt;Table1[[#This Row],[Planned]],0,IF(Table1[[#This Row],[Planned]]=0,0,1-ABS(Table1[[#This Row],[Prod]]-Table1[[#This Row],[Planned]])/Table1[[#This Row],[Planned]]))</f>
        <v>0</v>
      </c>
      <c r="V983" s="11"/>
      <c r="W983" s="11"/>
      <c r="X983" s="27">
        <v>0</v>
      </c>
      <c r="Y983" s="11">
        <f>Table1[[#This Row],[Prod]]</f>
        <v>0</v>
      </c>
      <c r="Z983" s="11">
        <f>ABS(Table1[[#This Row],[Prod2]]-Table1[[#This Row],[Plan Revised]])</f>
        <v>0</v>
      </c>
      <c r="AA983" s="213">
        <f>IF(ABS(Table1[[#This Row],[Prod2]]-Table1[[#This Row],[Plan Revised]])&gt;Table1[[#This Row],[Plan Revised]],0,IF(Table1[[#This Row],[Plan Revised]]=0,0,1-ABS(Table1[[#This Row],[Prod2]]-Table1[[#This Row],[Plan Revised]])/Table1[[#This Row],[Plan Revised]]))</f>
        <v>0</v>
      </c>
      <c r="AB983" s="11"/>
      <c r="AC983" s="30"/>
      <c r="AD983"/>
      <c r="AF983"/>
    </row>
    <row r="984" spans="1:32">
      <c r="A984" s="15" t="str">
        <f>IF(Table1[Week]=WeekSel,"Yes","No")</f>
        <v>No</v>
      </c>
      <c r="B984" s="15" t="str">
        <f>IF((Table1[StartDate]&gt;=Date.GraphMin)*(Table1[StartDate]&lt;=Date.GraphMax)=1,"Yes","No")</f>
        <v>Yes</v>
      </c>
      <c r="C984" s="15" t="str">
        <f>IF(OR(Table1[[#This Row],[Site]]="FOOD MILLING",Table1[[#This Row],[Site]]="GODACO"), "No", "Yes")</f>
        <v>Yes</v>
      </c>
      <c r="D984" s="40">
        <f>MAX(DATE(Table1[Year],1,1),DATE(Table1[Year],1,1)-WEEKDAY(DATE(Table1[Year],1,1),2)+(Table1[WeekNum]-1)*7+1)</f>
        <v>44676</v>
      </c>
      <c r="E984" s="40">
        <f>MIN(DATE(Table1[Year]+1,1,0),DATE(Table1[Year],1,1)-WEEKDAY(DATE(Table1[Year],1,1),2)+Table1[WeekNum]*7)</f>
        <v>44682</v>
      </c>
      <c r="F984" s="15">
        <v>2022</v>
      </c>
      <c r="G984" s="15">
        <f t="shared" si="30"/>
        <v>4</v>
      </c>
      <c r="H984" s="15">
        <v>18</v>
      </c>
      <c r="I984" s="195" t="str">
        <f>"W" &amp;Table1[[#This Row],[WeekNum]]</f>
        <v>W18</v>
      </c>
      <c r="J984" s="195" t="str">
        <f t="shared" si="31"/>
        <v>22-W18</v>
      </c>
      <c r="K984" s="11" t="s">
        <v>498</v>
      </c>
      <c r="L984" s="11"/>
      <c r="M984" s="11" t="s">
        <v>72</v>
      </c>
      <c r="N984" s="11" t="s">
        <v>44</v>
      </c>
      <c r="O984" s="266" t="s">
        <v>389</v>
      </c>
      <c r="P984" s="11" t="s">
        <v>390</v>
      </c>
      <c r="Q984" s="11" t="s">
        <v>421</v>
      </c>
      <c r="R984" s="11">
        <v>466</v>
      </c>
      <c r="S984" s="11">
        <v>205</v>
      </c>
      <c r="T984" s="11">
        <f>ABS(Table1[[#This Row],[Prod]]-Table1[[#This Row],[Planned]])</f>
        <v>261</v>
      </c>
      <c r="U984" s="213">
        <f>IF(ABS(Table1[[#This Row],[Prod]]-Table1[[#This Row],[Planned]])&gt;Table1[[#This Row],[Planned]],0,IF(Table1[[#This Row],[Planned]]=0,0,1-ABS(Table1[[#This Row],[Prod]]-Table1[[#This Row],[Planned]])/Table1[[#This Row],[Planned]]))</f>
        <v>0.43991416309012876</v>
      </c>
      <c r="V984" s="11"/>
      <c r="W984" s="11"/>
      <c r="X984" s="27">
        <v>466</v>
      </c>
      <c r="Y984" s="11">
        <f>Table1[[#This Row],[Prod]]</f>
        <v>205</v>
      </c>
      <c r="Z984" s="11">
        <f>ABS(Table1[[#This Row],[Prod2]]-Table1[[#This Row],[Plan Revised]])</f>
        <v>261</v>
      </c>
      <c r="AA984" s="213">
        <f>IF(ABS(Table1[[#This Row],[Prod2]]-Table1[[#This Row],[Plan Revised]])&gt;Table1[[#This Row],[Plan Revised]],0,IF(Table1[[#This Row],[Plan Revised]]=0,0,1-ABS(Table1[[#This Row],[Prod2]]-Table1[[#This Row],[Plan Revised]])/Table1[[#This Row],[Plan Revised]]))</f>
        <v>0.43991416309012876</v>
      </c>
      <c r="AB984" s="11"/>
      <c r="AC984" s="30"/>
      <c r="AD984"/>
      <c r="AF984"/>
    </row>
    <row r="985" spans="1:32">
      <c r="A985" s="15" t="str">
        <f>IF(Table1[Week]=WeekSel,"Yes","No")</f>
        <v>No</v>
      </c>
      <c r="B985" s="15" t="str">
        <f>IF((Table1[StartDate]&gt;=Date.GraphMin)*(Table1[StartDate]&lt;=Date.GraphMax)=1,"Yes","No")</f>
        <v>Yes</v>
      </c>
      <c r="C985" s="15" t="str">
        <f>IF(OR(Table1[[#This Row],[Site]]="FOOD MILLING",Table1[[#This Row],[Site]]="GODACO"), "No", "Yes")</f>
        <v>Yes</v>
      </c>
      <c r="D985" s="40">
        <f>MAX(DATE(Table1[Year],1,1),DATE(Table1[Year],1,1)-WEEKDAY(DATE(Table1[Year],1,1),2)+(Table1[WeekNum]-1)*7+1)</f>
        <v>44676</v>
      </c>
      <c r="E985" s="40">
        <f>MIN(DATE(Table1[Year]+1,1,0),DATE(Table1[Year],1,1)-WEEKDAY(DATE(Table1[Year],1,1),2)+Table1[WeekNum]*7)</f>
        <v>44682</v>
      </c>
      <c r="F985" s="15">
        <v>2022</v>
      </c>
      <c r="G985" s="15">
        <f t="shared" si="30"/>
        <v>4</v>
      </c>
      <c r="H985" s="15">
        <v>18</v>
      </c>
      <c r="I985" s="195" t="str">
        <f>"W" &amp;Table1[[#This Row],[WeekNum]]</f>
        <v>W18</v>
      </c>
      <c r="J985" s="195" t="str">
        <f t="shared" si="31"/>
        <v>22-W18</v>
      </c>
      <c r="K985" s="11" t="s">
        <v>520</v>
      </c>
      <c r="L985" s="11"/>
      <c r="M985" s="11" t="s">
        <v>72</v>
      </c>
      <c r="N985" s="11" t="s">
        <v>44</v>
      </c>
      <c r="O985" s="266" t="s">
        <v>391</v>
      </c>
      <c r="P985" s="11" t="s">
        <v>392</v>
      </c>
      <c r="Q985" s="11" t="s">
        <v>421</v>
      </c>
      <c r="R985" s="11"/>
      <c r="S985" s="11"/>
      <c r="T985" s="11">
        <f>ABS(Table1[[#This Row],[Prod]]-Table1[[#This Row],[Planned]])</f>
        <v>0</v>
      </c>
      <c r="U985" s="213">
        <f>IF(ABS(Table1[[#This Row],[Prod]]-Table1[[#This Row],[Planned]])&gt;Table1[[#This Row],[Planned]],0,IF(Table1[[#This Row],[Planned]]=0,0,1-ABS(Table1[[#This Row],[Prod]]-Table1[[#This Row],[Planned]])/Table1[[#This Row],[Planned]]))</f>
        <v>0</v>
      </c>
      <c r="V985" s="11"/>
      <c r="W985" s="11"/>
      <c r="X985" s="27">
        <v>0</v>
      </c>
      <c r="Y985" s="11">
        <f>Table1[[#This Row],[Prod]]</f>
        <v>0</v>
      </c>
      <c r="Z985" s="11">
        <f>ABS(Table1[[#This Row],[Prod2]]-Table1[[#This Row],[Plan Revised]])</f>
        <v>0</v>
      </c>
      <c r="AA985" s="213">
        <f>IF(ABS(Table1[[#This Row],[Prod2]]-Table1[[#This Row],[Plan Revised]])&gt;Table1[[#This Row],[Plan Revised]],0,IF(Table1[[#This Row],[Plan Revised]]=0,0,1-ABS(Table1[[#This Row],[Prod2]]-Table1[[#This Row],[Plan Revised]])/Table1[[#This Row],[Plan Revised]]))</f>
        <v>0</v>
      </c>
      <c r="AB985" s="11"/>
      <c r="AC985" s="30"/>
      <c r="AD985"/>
      <c r="AF985"/>
    </row>
    <row r="986" spans="1:32">
      <c r="A986" s="15" t="str">
        <f>IF(Table1[Week]=WeekSel,"Yes","No")</f>
        <v>No</v>
      </c>
      <c r="B986" s="15" t="str">
        <f>IF((Table1[StartDate]&gt;=Date.GraphMin)*(Table1[StartDate]&lt;=Date.GraphMax)=1,"Yes","No")</f>
        <v>Yes</v>
      </c>
      <c r="C986" s="15" t="str">
        <f>IF(OR(Table1[[#This Row],[Site]]="FOOD MILLING",Table1[[#This Row],[Site]]="GODACO"), "No", "Yes")</f>
        <v>Yes</v>
      </c>
      <c r="D986" s="40">
        <f>MAX(DATE(Table1[Year],1,1),DATE(Table1[Year],1,1)-WEEKDAY(DATE(Table1[Year],1,1),2)+(Table1[WeekNum]-1)*7+1)</f>
        <v>44676</v>
      </c>
      <c r="E986" s="40">
        <f>MIN(DATE(Table1[Year]+1,1,0),DATE(Table1[Year],1,1)-WEEKDAY(DATE(Table1[Year],1,1),2)+Table1[WeekNum]*7)</f>
        <v>44682</v>
      </c>
      <c r="F986" s="15">
        <v>2022</v>
      </c>
      <c r="G986" s="15">
        <f t="shared" si="30"/>
        <v>4</v>
      </c>
      <c r="H986" s="15">
        <v>18</v>
      </c>
      <c r="I986" s="195" t="str">
        <f>"W" &amp;Table1[[#This Row],[WeekNum]]</f>
        <v>W18</v>
      </c>
      <c r="J986" s="195" t="str">
        <f t="shared" si="31"/>
        <v>22-W18</v>
      </c>
      <c r="K986" s="11" t="s">
        <v>521</v>
      </c>
      <c r="L986" s="11"/>
      <c r="M986" s="11" t="s">
        <v>72</v>
      </c>
      <c r="N986" s="11" t="s">
        <v>44</v>
      </c>
      <c r="O986" s="266" t="s">
        <v>391</v>
      </c>
      <c r="P986" s="11" t="s">
        <v>392</v>
      </c>
      <c r="Q986" s="11" t="s">
        <v>421</v>
      </c>
      <c r="R986" s="11"/>
      <c r="S986" s="11"/>
      <c r="T986" s="11">
        <f>ABS(Table1[[#This Row],[Prod]]-Table1[[#This Row],[Planned]])</f>
        <v>0</v>
      </c>
      <c r="U986" s="213">
        <f>IF(ABS(Table1[[#This Row],[Prod]]-Table1[[#This Row],[Planned]])&gt;Table1[[#This Row],[Planned]],0,IF(Table1[[#This Row],[Planned]]=0,0,1-ABS(Table1[[#This Row],[Prod]]-Table1[[#This Row],[Planned]])/Table1[[#This Row],[Planned]]))</f>
        <v>0</v>
      </c>
      <c r="V986" s="11"/>
      <c r="W986" s="11"/>
      <c r="X986" s="27">
        <v>0</v>
      </c>
      <c r="Y986" s="11">
        <f>Table1[[#This Row],[Prod]]</f>
        <v>0</v>
      </c>
      <c r="Z986" s="11">
        <f>ABS(Table1[[#This Row],[Prod2]]-Table1[[#This Row],[Plan Revised]])</f>
        <v>0</v>
      </c>
      <c r="AA986" s="213">
        <f>IF(ABS(Table1[[#This Row],[Prod2]]-Table1[[#This Row],[Plan Revised]])&gt;Table1[[#This Row],[Plan Revised]],0,IF(Table1[[#This Row],[Plan Revised]]=0,0,1-ABS(Table1[[#This Row],[Prod2]]-Table1[[#This Row],[Plan Revised]])/Table1[[#This Row],[Plan Revised]]))</f>
        <v>0</v>
      </c>
      <c r="AB986" s="11"/>
      <c r="AC986" s="30"/>
      <c r="AD986"/>
      <c r="AF986"/>
    </row>
    <row r="987" spans="1:32">
      <c r="A987" s="15" t="str">
        <f>IF(Table1[Week]=WeekSel,"Yes","No")</f>
        <v>No</v>
      </c>
      <c r="B987" s="15" t="str">
        <f>IF((Table1[StartDate]&gt;=Date.GraphMin)*(Table1[StartDate]&lt;=Date.GraphMax)=1,"Yes","No")</f>
        <v>Yes</v>
      </c>
      <c r="C987" s="15" t="str">
        <f>IF(OR(Table1[[#This Row],[Site]]="FOOD MILLING",Table1[[#This Row],[Site]]="GODACO"), "No", "Yes")</f>
        <v>Yes</v>
      </c>
      <c r="D987" s="40">
        <f>MAX(DATE(Table1[Year],1,1),DATE(Table1[Year],1,1)-WEEKDAY(DATE(Table1[Year],1,1),2)+(Table1[WeekNum]-1)*7+1)</f>
        <v>44676</v>
      </c>
      <c r="E987" s="40">
        <f>MIN(DATE(Table1[Year]+1,1,0),DATE(Table1[Year],1,1)-WEEKDAY(DATE(Table1[Year],1,1),2)+Table1[WeekNum]*7)</f>
        <v>44682</v>
      </c>
      <c r="F987" s="15">
        <v>2022</v>
      </c>
      <c r="G987" s="15">
        <f t="shared" si="30"/>
        <v>4</v>
      </c>
      <c r="H987" s="15">
        <v>18</v>
      </c>
      <c r="I987" s="195" t="str">
        <f>"W" &amp;Table1[[#This Row],[WeekNum]]</f>
        <v>W18</v>
      </c>
      <c r="J987" s="195" t="str">
        <f t="shared" si="31"/>
        <v>22-W18</v>
      </c>
      <c r="K987" s="11" t="s">
        <v>684</v>
      </c>
      <c r="L987" s="11"/>
      <c r="M987" s="11" t="s">
        <v>72</v>
      </c>
      <c r="N987" s="11" t="s">
        <v>44</v>
      </c>
      <c r="O987" s="266" t="s">
        <v>391</v>
      </c>
      <c r="P987" s="11" t="s">
        <v>392</v>
      </c>
      <c r="Q987" s="11" t="s">
        <v>421</v>
      </c>
      <c r="R987" s="11">
        <v>0</v>
      </c>
      <c r="S987" s="11">
        <v>0</v>
      </c>
      <c r="T987" s="11">
        <f>ABS(Table1[[#This Row],[Prod]]-Table1[[#This Row],[Planned]])</f>
        <v>0</v>
      </c>
      <c r="U987" s="213">
        <f>IF(ABS(Table1[[#This Row],[Prod]]-Table1[[#This Row],[Planned]])&gt;Table1[[#This Row],[Planned]],0,IF(Table1[[#This Row],[Planned]]=0,0,1-ABS(Table1[[#This Row],[Prod]]-Table1[[#This Row],[Planned]])/Table1[[#This Row],[Planned]]))</f>
        <v>0</v>
      </c>
      <c r="V987" s="11"/>
      <c r="W987" s="11"/>
      <c r="X987" s="27">
        <v>0</v>
      </c>
      <c r="Y987" s="11">
        <f>Table1[[#This Row],[Prod]]</f>
        <v>0</v>
      </c>
      <c r="Z987" s="11">
        <f>ABS(Table1[[#This Row],[Prod2]]-Table1[[#This Row],[Plan Revised]])</f>
        <v>0</v>
      </c>
      <c r="AA987" s="213">
        <f>IF(ABS(Table1[[#This Row],[Prod2]]-Table1[[#This Row],[Plan Revised]])&gt;Table1[[#This Row],[Plan Revised]],0,IF(Table1[[#This Row],[Plan Revised]]=0,0,1-ABS(Table1[[#This Row],[Prod2]]-Table1[[#This Row],[Plan Revised]])/Table1[[#This Row],[Plan Revised]]))</f>
        <v>0</v>
      </c>
      <c r="AB987" s="11"/>
      <c r="AC987" s="30"/>
      <c r="AD987"/>
      <c r="AF987"/>
    </row>
    <row r="988" spans="1:32">
      <c r="A988" s="15" t="str">
        <f>IF(Table1[Week]=WeekSel,"Yes","No")</f>
        <v>No</v>
      </c>
      <c r="B988" s="15" t="str">
        <f>IF((Table1[StartDate]&gt;=Date.GraphMin)*(Table1[StartDate]&lt;=Date.GraphMax)=1,"Yes","No")</f>
        <v>Yes</v>
      </c>
      <c r="C988" s="15" t="str">
        <f>IF(OR(Table1[[#This Row],[Site]]="FOOD MILLING",Table1[[#This Row],[Site]]="GODACO"), "No", "Yes")</f>
        <v>Yes</v>
      </c>
      <c r="D988" s="40">
        <f>MAX(DATE(Table1[Year],1,1),DATE(Table1[Year],1,1)-WEEKDAY(DATE(Table1[Year],1,1),2)+(Table1[WeekNum]-1)*7+1)</f>
        <v>44676</v>
      </c>
      <c r="E988" s="40">
        <f>MIN(DATE(Table1[Year]+1,1,0),DATE(Table1[Year],1,1)-WEEKDAY(DATE(Table1[Year],1,1),2)+Table1[WeekNum]*7)</f>
        <v>44682</v>
      </c>
      <c r="F988" s="15">
        <v>2022</v>
      </c>
      <c r="G988" s="15">
        <f t="shared" si="30"/>
        <v>4</v>
      </c>
      <c r="H988" s="15">
        <v>18</v>
      </c>
      <c r="I988" s="195" t="str">
        <f>"W" &amp;Table1[[#This Row],[WeekNum]]</f>
        <v>W18</v>
      </c>
      <c r="J988" s="195" t="str">
        <f t="shared" si="31"/>
        <v>22-W18</v>
      </c>
      <c r="K988" s="11" t="s">
        <v>647</v>
      </c>
      <c r="L988" s="11"/>
      <c r="M988" s="11" t="s">
        <v>72</v>
      </c>
      <c r="N988" s="11" t="s">
        <v>44</v>
      </c>
      <c r="O988" s="266" t="s">
        <v>391</v>
      </c>
      <c r="P988" s="11" t="s">
        <v>378</v>
      </c>
      <c r="Q988" s="11" t="s">
        <v>421</v>
      </c>
      <c r="R988" s="11">
        <v>1200</v>
      </c>
      <c r="S988" s="11">
        <v>0</v>
      </c>
      <c r="T988" s="11">
        <f>ABS(Table1[[#This Row],[Prod]]-Table1[[#This Row],[Planned]])</f>
        <v>1200</v>
      </c>
      <c r="U988" s="213">
        <f>IF(ABS(Table1[[#This Row],[Prod]]-Table1[[#This Row],[Planned]])&gt;Table1[[#This Row],[Planned]],0,IF(Table1[[#This Row],[Planned]]=0,0,1-ABS(Table1[[#This Row],[Prod]]-Table1[[#This Row],[Planned]])/Table1[[#This Row],[Planned]]))</f>
        <v>0</v>
      </c>
      <c r="V988" s="11"/>
      <c r="W988" s="11"/>
      <c r="X988" s="27">
        <v>0</v>
      </c>
      <c r="Y988" s="11">
        <f>Table1[[#This Row],[Prod]]</f>
        <v>0</v>
      </c>
      <c r="Z988" s="11">
        <f>ABS(Table1[[#This Row],[Prod2]]-Table1[[#This Row],[Plan Revised]])</f>
        <v>0</v>
      </c>
      <c r="AA988" s="213">
        <f>IF(ABS(Table1[[#This Row],[Prod2]]-Table1[[#This Row],[Plan Revised]])&gt;Table1[[#This Row],[Plan Revised]],0,IF(Table1[[#This Row],[Plan Revised]]=0,0,1-ABS(Table1[[#This Row],[Prod2]]-Table1[[#This Row],[Plan Revised]])/Table1[[#This Row],[Plan Revised]]))</f>
        <v>0</v>
      </c>
      <c r="AB988" s="11"/>
      <c r="AC988" s="30"/>
      <c r="AD988"/>
      <c r="AF988"/>
    </row>
    <row r="989" spans="1:32">
      <c r="A989" s="15" t="str">
        <f>IF(Table1[Week]=WeekSel,"Yes","No")</f>
        <v>No</v>
      </c>
      <c r="B989" s="15" t="str">
        <f>IF((Table1[StartDate]&gt;=Date.GraphMin)*(Table1[StartDate]&lt;=Date.GraphMax)=1,"Yes","No")</f>
        <v>Yes</v>
      </c>
      <c r="C989" s="15" t="str">
        <f>IF(OR(Table1[[#This Row],[Site]]="FOOD MILLING",Table1[[#This Row],[Site]]="GODACO"), "No", "Yes")</f>
        <v>Yes</v>
      </c>
      <c r="D989" s="40">
        <f>MAX(DATE(Table1[Year],1,1),DATE(Table1[Year],1,1)-WEEKDAY(DATE(Table1[Year],1,1),2)+(Table1[WeekNum]-1)*7+1)</f>
        <v>44676</v>
      </c>
      <c r="E989" s="40">
        <f>MIN(DATE(Table1[Year]+1,1,0),DATE(Table1[Year],1,1)-WEEKDAY(DATE(Table1[Year],1,1),2)+Table1[WeekNum]*7)</f>
        <v>44682</v>
      </c>
      <c r="F989" s="15">
        <v>2022</v>
      </c>
      <c r="G989" s="15">
        <f t="shared" si="30"/>
        <v>4</v>
      </c>
      <c r="H989" s="15">
        <v>18</v>
      </c>
      <c r="I989" s="195" t="str">
        <f>"W" &amp;Table1[[#This Row],[WeekNum]]</f>
        <v>W18</v>
      </c>
      <c r="J989" s="195" t="str">
        <f t="shared" si="31"/>
        <v>22-W18</v>
      </c>
      <c r="K989" s="11" t="s">
        <v>685</v>
      </c>
      <c r="L989" s="11"/>
      <c r="M989" s="11" t="s">
        <v>72</v>
      </c>
      <c r="N989" s="11" t="s">
        <v>44</v>
      </c>
      <c r="O989" s="266" t="s">
        <v>391</v>
      </c>
      <c r="P989" s="11" t="s">
        <v>392</v>
      </c>
      <c r="Q989" s="11" t="s">
        <v>421</v>
      </c>
      <c r="R989" s="11">
        <v>0</v>
      </c>
      <c r="S989" s="11">
        <v>0</v>
      </c>
      <c r="T989" s="11">
        <f>ABS(Table1[[#This Row],[Prod]]-Table1[[#This Row],[Planned]])</f>
        <v>0</v>
      </c>
      <c r="U989" s="213">
        <f>IF(ABS(Table1[[#This Row],[Prod]]-Table1[[#This Row],[Planned]])&gt;Table1[[#This Row],[Planned]],0,IF(Table1[[#This Row],[Planned]]=0,0,1-ABS(Table1[[#This Row],[Prod]]-Table1[[#This Row],[Planned]])/Table1[[#This Row],[Planned]]))</f>
        <v>0</v>
      </c>
      <c r="V989" s="11"/>
      <c r="W989" s="11"/>
      <c r="X989" s="27">
        <v>0</v>
      </c>
      <c r="Y989" s="11">
        <f>Table1[[#This Row],[Prod]]</f>
        <v>0</v>
      </c>
      <c r="Z989" s="11">
        <f>ABS(Table1[[#This Row],[Prod2]]-Table1[[#This Row],[Plan Revised]])</f>
        <v>0</v>
      </c>
      <c r="AA989" s="213">
        <f>IF(ABS(Table1[[#This Row],[Prod2]]-Table1[[#This Row],[Plan Revised]])&gt;Table1[[#This Row],[Plan Revised]],0,IF(Table1[[#This Row],[Plan Revised]]=0,0,1-ABS(Table1[[#This Row],[Prod2]]-Table1[[#This Row],[Plan Revised]])/Table1[[#This Row],[Plan Revised]]))</f>
        <v>0</v>
      </c>
      <c r="AB989" s="11"/>
      <c r="AC989" s="30"/>
      <c r="AD989"/>
      <c r="AF989"/>
    </row>
    <row r="990" spans="1:32">
      <c r="A990" s="15" t="str">
        <f>IF(Table1[Week]=WeekSel,"Yes","No")</f>
        <v>No</v>
      </c>
      <c r="B990" s="15" t="str">
        <f>IF((Table1[StartDate]&gt;=Date.GraphMin)*(Table1[StartDate]&lt;=Date.GraphMax)=1,"Yes","No")</f>
        <v>Yes</v>
      </c>
      <c r="C990" s="15" t="str">
        <f>IF(OR(Table1[[#This Row],[Site]]="FOOD MILLING",Table1[[#This Row],[Site]]="GODACO"), "No", "Yes")</f>
        <v>Yes</v>
      </c>
      <c r="D990" s="40">
        <f>MAX(DATE(Table1[Year],1,1),DATE(Table1[Year],1,1)-WEEKDAY(DATE(Table1[Year],1,1),2)+(Table1[WeekNum]-1)*7+1)</f>
        <v>44676</v>
      </c>
      <c r="E990" s="40">
        <f>MIN(DATE(Table1[Year]+1,1,0),DATE(Table1[Year],1,1)-WEEKDAY(DATE(Table1[Year],1,1),2)+Table1[WeekNum]*7)</f>
        <v>44682</v>
      </c>
      <c r="F990" s="15">
        <v>2022</v>
      </c>
      <c r="G990" s="15">
        <f t="shared" si="30"/>
        <v>4</v>
      </c>
      <c r="H990" s="15">
        <v>18</v>
      </c>
      <c r="I990" s="195" t="str">
        <f>"W" &amp;Table1[[#This Row],[WeekNum]]</f>
        <v>W18</v>
      </c>
      <c r="J990" s="195" t="str">
        <f t="shared" si="31"/>
        <v>22-W18</v>
      </c>
      <c r="K990" s="11" t="s">
        <v>686</v>
      </c>
      <c r="L990" s="11"/>
      <c r="M990" s="11" t="s">
        <v>72</v>
      </c>
      <c r="N990" s="11" t="s">
        <v>44</v>
      </c>
      <c r="O990" s="266" t="s">
        <v>389</v>
      </c>
      <c r="P990" s="11" t="s">
        <v>390</v>
      </c>
      <c r="Q990" s="11" t="s">
        <v>421</v>
      </c>
      <c r="R990" s="11">
        <v>470</v>
      </c>
      <c r="S990" s="11">
        <v>504</v>
      </c>
      <c r="T990" s="11">
        <f>ABS(Table1[[#This Row],[Prod]]-Table1[[#This Row],[Planned]])</f>
        <v>34</v>
      </c>
      <c r="U990" s="213">
        <f>IF(ABS(Table1[[#This Row],[Prod]]-Table1[[#This Row],[Planned]])&gt;Table1[[#This Row],[Planned]],0,IF(Table1[[#This Row],[Planned]]=0,0,1-ABS(Table1[[#This Row],[Prod]]-Table1[[#This Row],[Planned]])/Table1[[#This Row],[Planned]]))</f>
        <v>0.92765957446808511</v>
      </c>
      <c r="V990" s="11"/>
      <c r="W990" s="11"/>
      <c r="X990" s="27">
        <v>470</v>
      </c>
      <c r="Y990" s="11">
        <f>Table1[[#This Row],[Prod]]</f>
        <v>504</v>
      </c>
      <c r="Z990" s="11">
        <f>ABS(Table1[[#This Row],[Prod2]]-Table1[[#This Row],[Plan Revised]])</f>
        <v>34</v>
      </c>
      <c r="AA990" s="213">
        <f>IF(ABS(Table1[[#This Row],[Prod2]]-Table1[[#This Row],[Plan Revised]])&gt;Table1[[#This Row],[Plan Revised]],0,IF(Table1[[#This Row],[Plan Revised]]=0,0,1-ABS(Table1[[#This Row],[Prod2]]-Table1[[#This Row],[Plan Revised]])/Table1[[#This Row],[Plan Revised]]))</f>
        <v>0.92765957446808511</v>
      </c>
      <c r="AB990" s="11"/>
      <c r="AC990" s="30"/>
      <c r="AD990"/>
      <c r="AF990"/>
    </row>
    <row r="991" spans="1:32">
      <c r="A991" s="15" t="str">
        <f>IF(Table1[Week]=WeekSel,"Yes","No")</f>
        <v>No</v>
      </c>
      <c r="B991" s="15" t="str">
        <f>IF((Table1[StartDate]&gt;=Date.GraphMin)*(Table1[StartDate]&lt;=Date.GraphMax)=1,"Yes","No")</f>
        <v>Yes</v>
      </c>
      <c r="C991" s="15" t="str">
        <f>IF(OR(Table1[[#This Row],[Site]]="FOOD MILLING",Table1[[#This Row],[Site]]="GODACO"), "No", "Yes")</f>
        <v>Yes</v>
      </c>
      <c r="D991" s="40">
        <f>MAX(DATE(Table1[Year],1,1),DATE(Table1[Year],1,1)-WEEKDAY(DATE(Table1[Year],1,1),2)+(Table1[WeekNum]-1)*7+1)</f>
        <v>44676</v>
      </c>
      <c r="E991" s="40">
        <f>MIN(DATE(Table1[Year]+1,1,0),DATE(Table1[Year],1,1)-WEEKDAY(DATE(Table1[Year],1,1),2)+Table1[WeekNum]*7)</f>
        <v>44682</v>
      </c>
      <c r="F991" s="15">
        <v>2022</v>
      </c>
      <c r="G991" s="15">
        <f t="shared" si="30"/>
        <v>4</v>
      </c>
      <c r="H991" s="15">
        <v>18</v>
      </c>
      <c r="I991" s="195" t="str">
        <f>"W" &amp;Table1[[#This Row],[WeekNum]]</f>
        <v>W18</v>
      </c>
      <c r="J991" s="195" t="str">
        <f t="shared" si="31"/>
        <v>22-W18</v>
      </c>
      <c r="K991" s="11" t="s">
        <v>687</v>
      </c>
      <c r="L991" s="11"/>
      <c r="M991" s="11" t="s">
        <v>72</v>
      </c>
      <c r="N991" s="11" t="s">
        <v>44</v>
      </c>
      <c r="O991" s="266" t="s">
        <v>389</v>
      </c>
      <c r="P991" s="11" t="s">
        <v>390</v>
      </c>
      <c r="Q991" s="11" t="s">
        <v>421</v>
      </c>
      <c r="R991" s="11">
        <v>260</v>
      </c>
      <c r="S991" s="11">
        <v>126</v>
      </c>
      <c r="T991" s="11">
        <f>ABS(Table1[[#This Row],[Prod]]-Table1[[#This Row],[Planned]])</f>
        <v>134</v>
      </c>
      <c r="U991" s="213">
        <f>IF(ABS(Table1[[#This Row],[Prod]]-Table1[[#This Row],[Planned]])&gt;Table1[[#This Row],[Planned]],0,IF(Table1[[#This Row],[Planned]]=0,0,1-ABS(Table1[[#This Row],[Prod]]-Table1[[#This Row],[Planned]])/Table1[[#This Row],[Planned]]))</f>
        <v>0.48461538461538467</v>
      </c>
      <c r="V991" s="11"/>
      <c r="W991" s="11"/>
      <c r="X991" s="27">
        <v>260</v>
      </c>
      <c r="Y991" s="11">
        <f>Table1[[#This Row],[Prod]]</f>
        <v>126</v>
      </c>
      <c r="Z991" s="11">
        <f>ABS(Table1[[#This Row],[Prod2]]-Table1[[#This Row],[Plan Revised]])</f>
        <v>134</v>
      </c>
      <c r="AA991" s="213">
        <f>IF(ABS(Table1[[#This Row],[Prod2]]-Table1[[#This Row],[Plan Revised]])&gt;Table1[[#This Row],[Plan Revised]],0,IF(Table1[[#This Row],[Plan Revised]]=0,0,1-ABS(Table1[[#This Row],[Prod2]]-Table1[[#This Row],[Plan Revised]])/Table1[[#This Row],[Plan Revised]]))</f>
        <v>0.48461538461538467</v>
      </c>
      <c r="AB991" s="11"/>
      <c r="AC991" s="30"/>
      <c r="AD991"/>
      <c r="AF991"/>
    </row>
    <row r="992" spans="1:32">
      <c r="A992" s="15" t="str">
        <f>IF(Table1[Week]=WeekSel,"Yes","No")</f>
        <v>No</v>
      </c>
      <c r="B992" s="15" t="str">
        <f>IF((Table1[StartDate]&gt;=Date.GraphMin)*(Table1[StartDate]&lt;=Date.GraphMax)=1,"Yes","No")</f>
        <v>Yes</v>
      </c>
      <c r="C992" s="15" t="str">
        <f>IF(OR(Table1[[#This Row],[Site]]="FOOD MILLING",Table1[[#This Row],[Site]]="GODACO"), "No", "Yes")</f>
        <v>Yes</v>
      </c>
      <c r="D992" s="40">
        <f>MAX(DATE(Table1[Year],1,1),DATE(Table1[Year],1,1)-WEEKDAY(DATE(Table1[Year],1,1),2)+(Table1[WeekNum]-1)*7+1)</f>
        <v>44676</v>
      </c>
      <c r="E992" s="40">
        <f>MIN(DATE(Table1[Year]+1,1,0),DATE(Table1[Year],1,1)-WEEKDAY(DATE(Table1[Year],1,1),2)+Table1[WeekNum]*7)</f>
        <v>44682</v>
      </c>
      <c r="F992" s="15">
        <v>2022</v>
      </c>
      <c r="G992" s="15">
        <f t="shared" si="30"/>
        <v>4</v>
      </c>
      <c r="H992" s="15">
        <v>18</v>
      </c>
      <c r="I992" s="195" t="str">
        <f>"W" &amp;Table1[[#This Row],[WeekNum]]</f>
        <v>W18</v>
      </c>
      <c r="J992" s="195" t="str">
        <f t="shared" si="31"/>
        <v>22-W18</v>
      </c>
      <c r="K992" s="11" t="s">
        <v>513</v>
      </c>
      <c r="L992" s="11"/>
      <c r="M992" s="11" t="s">
        <v>72</v>
      </c>
      <c r="N992" s="266" t="s">
        <v>369</v>
      </c>
      <c r="O992" s="266" t="s">
        <v>391</v>
      </c>
      <c r="P992" s="11" t="s">
        <v>393</v>
      </c>
      <c r="Q992" s="11" t="s">
        <v>421</v>
      </c>
      <c r="R992" s="11">
        <v>300</v>
      </c>
      <c r="S992" s="11">
        <v>622</v>
      </c>
      <c r="T992" s="11">
        <f>ABS(Table1[[#This Row],[Prod]]-Table1[[#This Row],[Planned]])</f>
        <v>322</v>
      </c>
      <c r="U992" s="213">
        <f>IF(ABS(Table1[[#This Row],[Prod]]-Table1[[#This Row],[Planned]])&gt;Table1[[#This Row],[Planned]],0,IF(Table1[[#This Row],[Planned]]=0,0,1-ABS(Table1[[#This Row],[Prod]]-Table1[[#This Row],[Planned]])/Table1[[#This Row],[Planned]]))</f>
        <v>0</v>
      </c>
      <c r="V992" s="11"/>
      <c r="W992" s="11"/>
      <c r="X992" s="27">
        <v>600</v>
      </c>
      <c r="Y992" s="11">
        <f>Table1[[#This Row],[Prod]]</f>
        <v>622</v>
      </c>
      <c r="Z992" s="11">
        <f>ABS(Table1[[#This Row],[Prod2]]-Table1[[#This Row],[Plan Revised]])</f>
        <v>22</v>
      </c>
      <c r="AA992" s="213">
        <f>IF(ABS(Table1[[#This Row],[Prod2]]-Table1[[#This Row],[Plan Revised]])&gt;Table1[[#This Row],[Plan Revised]],0,IF(Table1[[#This Row],[Plan Revised]]=0,0,1-ABS(Table1[[#This Row],[Prod2]]-Table1[[#This Row],[Plan Revised]])/Table1[[#This Row],[Plan Revised]]))</f>
        <v>0.96333333333333337</v>
      </c>
      <c r="AB992" s="11"/>
      <c r="AC992" s="30"/>
      <c r="AD992"/>
      <c r="AF992"/>
    </row>
    <row r="993" spans="1:32">
      <c r="A993" s="15" t="str">
        <f>IF(Table1[Week]=WeekSel,"Yes","No")</f>
        <v>No</v>
      </c>
      <c r="B993" s="15" t="str">
        <f>IF((Table1[StartDate]&gt;=Date.GraphMin)*(Table1[StartDate]&lt;=Date.GraphMax)=1,"Yes","No")</f>
        <v>Yes</v>
      </c>
      <c r="C993" s="15" t="str">
        <f>IF(OR(Table1[[#This Row],[Site]]="FOOD MILLING",Table1[[#This Row],[Site]]="GODACO"), "No", "Yes")</f>
        <v>Yes</v>
      </c>
      <c r="D993" s="40">
        <f>MAX(DATE(Table1[Year],1,1),DATE(Table1[Year],1,1)-WEEKDAY(DATE(Table1[Year],1,1),2)+(Table1[WeekNum]-1)*7+1)</f>
        <v>44676</v>
      </c>
      <c r="E993" s="40">
        <f>MIN(DATE(Table1[Year]+1,1,0),DATE(Table1[Year],1,1)-WEEKDAY(DATE(Table1[Year],1,1),2)+Table1[WeekNum]*7)</f>
        <v>44682</v>
      </c>
      <c r="F993" s="15">
        <v>2022</v>
      </c>
      <c r="G993" s="15">
        <f t="shared" si="30"/>
        <v>4</v>
      </c>
      <c r="H993" s="15">
        <v>18</v>
      </c>
      <c r="I993" s="195" t="str">
        <f>"W" &amp;Table1[[#This Row],[WeekNum]]</f>
        <v>W18</v>
      </c>
      <c r="J993" s="195" t="str">
        <f t="shared" si="31"/>
        <v>22-W18</v>
      </c>
      <c r="K993" s="11" t="s">
        <v>518</v>
      </c>
      <c r="L993" s="11"/>
      <c r="M993" s="11" t="s">
        <v>72</v>
      </c>
      <c r="N993" s="266" t="s">
        <v>369</v>
      </c>
      <c r="O993" s="11" t="s">
        <v>371</v>
      </c>
      <c r="P993" s="11" t="s">
        <v>371</v>
      </c>
      <c r="Q993" s="11" t="s">
        <v>421</v>
      </c>
      <c r="R993" s="11">
        <v>0</v>
      </c>
      <c r="S993" s="11">
        <v>0</v>
      </c>
      <c r="T993" s="11">
        <f>ABS(Table1[[#This Row],[Prod]]-Table1[[#This Row],[Planned]])</f>
        <v>0</v>
      </c>
      <c r="U993" s="213">
        <f>IF(ABS(Table1[[#This Row],[Prod]]-Table1[[#This Row],[Planned]])&gt;Table1[[#This Row],[Planned]],0,IF(Table1[[#This Row],[Planned]]=0,0,1-ABS(Table1[[#This Row],[Prod]]-Table1[[#This Row],[Planned]])/Table1[[#This Row],[Planned]]))</f>
        <v>0</v>
      </c>
      <c r="V993" s="11"/>
      <c r="W993" s="11"/>
      <c r="X993" s="27">
        <v>0</v>
      </c>
      <c r="Y993" s="11">
        <f>Table1[[#This Row],[Prod]]</f>
        <v>0</v>
      </c>
      <c r="Z993" s="11">
        <f>ABS(Table1[[#This Row],[Prod2]]-Table1[[#This Row],[Plan Revised]])</f>
        <v>0</v>
      </c>
      <c r="AA993" s="213">
        <f>IF(ABS(Table1[[#This Row],[Prod2]]-Table1[[#This Row],[Plan Revised]])&gt;Table1[[#This Row],[Plan Revised]],0,IF(Table1[[#This Row],[Plan Revised]]=0,0,1-ABS(Table1[[#This Row],[Prod2]]-Table1[[#This Row],[Plan Revised]])/Table1[[#This Row],[Plan Revised]]))</f>
        <v>0</v>
      </c>
      <c r="AB993" s="11"/>
      <c r="AC993" s="30"/>
      <c r="AD993"/>
      <c r="AF993"/>
    </row>
    <row r="994" spans="1:32">
      <c r="A994" s="15" t="str">
        <f>IF(Table1[Week]=WeekSel,"Yes","No")</f>
        <v>No</v>
      </c>
      <c r="B994" s="15" t="str">
        <f>IF((Table1[StartDate]&gt;=Date.GraphMin)*(Table1[StartDate]&lt;=Date.GraphMax)=1,"Yes","No")</f>
        <v>Yes</v>
      </c>
      <c r="C994" s="15" t="str">
        <f>IF(OR(Table1[[#This Row],[Site]]="FOOD MILLING",Table1[[#This Row],[Site]]="GODACO"), "No", "Yes")</f>
        <v>Yes</v>
      </c>
      <c r="D994" s="40">
        <f>MAX(DATE(Table1[Year],1,1),DATE(Table1[Year],1,1)-WEEKDAY(DATE(Table1[Year],1,1),2)+(Table1[WeekNum]-1)*7+1)</f>
        <v>44676</v>
      </c>
      <c r="E994" s="40">
        <f>MIN(DATE(Table1[Year]+1,1,0),DATE(Table1[Year],1,1)-WEEKDAY(DATE(Table1[Year],1,1),2)+Table1[WeekNum]*7)</f>
        <v>44682</v>
      </c>
      <c r="F994" s="15">
        <v>2022</v>
      </c>
      <c r="G994" s="15">
        <f t="shared" si="30"/>
        <v>4</v>
      </c>
      <c r="H994" s="15">
        <v>18</v>
      </c>
      <c r="I994" s="195" t="str">
        <f>"W" &amp;Table1[[#This Row],[WeekNum]]</f>
        <v>W18</v>
      </c>
      <c r="J994" s="195" t="str">
        <f t="shared" si="31"/>
        <v>22-W18</v>
      </c>
      <c r="K994" s="11" t="s">
        <v>515</v>
      </c>
      <c r="L994" s="11"/>
      <c r="M994" s="11" t="s">
        <v>72</v>
      </c>
      <c r="N994" s="266" t="s">
        <v>369</v>
      </c>
      <c r="O994" s="11" t="s">
        <v>371</v>
      </c>
      <c r="P994" s="11" t="s">
        <v>371</v>
      </c>
      <c r="Q994" s="11" t="s">
        <v>421</v>
      </c>
      <c r="R994" s="11">
        <v>300</v>
      </c>
      <c r="S994" s="11">
        <v>0</v>
      </c>
      <c r="T994" s="11">
        <f>ABS(Table1[[#This Row],[Prod]]-Table1[[#This Row],[Planned]])</f>
        <v>300</v>
      </c>
      <c r="U994" s="213">
        <f>IF(ABS(Table1[[#This Row],[Prod]]-Table1[[#This Row],[Planned]])&gt;Table1[[#This Row],[Planned]],0,IF(Table1[[#This Row],[Planned]]=0,0,1-ABS(Table1[[#This Row],[Prod]]-Table1[[#This Row],[Planned]])/Table1[[#This Row],[Planned]]))</f>
        <v>0</v>
      </c>
      <c r="V994" s="11"/>
      <c r="W994" s="11"/>
      <c r="X994" s="27">
        <v>0</v>
      </c>
      <c r="Y994" s="11">
        <f>Table1[[#This Row],[Prod]]</f>
        <v>0</v>
      </c>
      <c r="Z994" s="11">
        <f>ABS(Table1[[#This Row],[Prod2]]-Table1[[#This Row],[Plan Revised]])</f>
        <v>0</v>
      </c>
      <c r="AA994" s="213">
        <f>IF(ABS(Table1[[#This Row],[Prod2]]-Table1[[#This Row],[Plan Revised]])&gt;Table1[[#This Row],[Plan Revised]],0,IF(Table1[[#This Row],[Plan Revised]]=0,0,1-ABS(Table1[[#This Row],[Prod2]]-Table1[[#This Row],[Plan Revised]])/Table1[[#This Row],[Plan Revised]]))</f>
        <v>0</v>
      </c>
      <c r="AB994" s="11"/>
      <c r="AC994" s="30"/>
      <c r="AD994"/>
      <c r="AF994"/>
    </row>
    <row r="995" spans="1:32">
      <c r="A995" s="15" t="str">
        <f>IF(Table1[Week]=WeekSel,"Yes","No")</f>
        <v>No</v>
      </c>
      <c r="B995" s="15" t="str">
        <f>IF((Table1[StartDate]&gt;=Date.GraphMin)*(Table1[StartDate]&lt;=Date.GraphMax)=1,"Yes","No")</f>
        <v>Yes</v>
      </c>
      <c r="C995" s="15" t="str">
        <f>IF(OR(Table1[[#This Row],[Site]]="FOOD MILLING",Table1[[#This Row],[Site]]="GODACO"), "No", "Yes")</f>
        <v>Yes</v>
      </c>
      <c r="D995" s="40">
        <f>MAX(DATE(Table1[Year],1,1),DATE(Table1[Year],1,1)-WEEKDAY(DATE(Table1[Year],1,1),2)+(Table1[WeekNum]-1)*7+1)</f>
        <v>44676</v>
      </c>
      <c r="E995" s="40">
        <f>MIN(DATE(Table1[Year]+1,1,0),DATE(Table1[Year],1,1)-WEEKDAY(DATE(Table1[Year],1,1),2)+Table1[WeekNum]*7)</f>
        <v>44682</v>
      </c>
      <c r="F995" s="15">
        <v>2022</v>
      </c>
      <c r="G995" s="15">
        <f t="shared" si="30"/>
        <v>4</v>
      </c>
      <c r="H995" s="15">
        <v>18</v>
      </c>
      <c r="I995" s="195" t="str">
        <f>"W" &amp;Table1[[#This Row],[WeekNum]]</f>
        <v>W18</v>
      </c>
      <c r="J995" s="195" t="str">
        <f t="shared" si="31"/>
        <v>22-W18</v>
      </c>
      <c r="K995" s="11" t="s">
        <v>516</v>
      </c>
      <c r="L995" s="11"/>
      <c r="M995" s="11" t="s">
        <v>72</v>
      </c>
      <c r="N995" s="266" t="s">
        <v>369</v>
      </c>
      <c r="O995" s="11" t="s">
        <v>371</v>
      </c>
      <c r="P995" s="11" t="s">
        <v>371</v>
      </c>
      <c r="Q995" s="11" t="s">
        <v>421</v>
      </c>
      <c r="R995" s="11">
        <v>400</v>
      </c>
      <c r="S995" s="11">
        <v>0</v>
      </c>
      <c r="T995" s="11">
        <f>ABS(Table1[[#This Row],[Prod]]-Table1[[#This Row],[Planned]])</f>
        <v>400</v>
      </c>
      <c r="U995" s="213">
        <f>IF(ABS(Table1[[#This Row],[Prod]]-Table1[[#This Row],[Planned]])&gt;Table1[[#This Row],[Planned]],0,IF(Table1[[#This Row],[Planned]]=0,0,1-ABS(Table1[[#This Row],[Prod]]-Table1[[#This Row],[Planned]])/Table1[[#This Row],[Planned]]))</f>
        <v>0</v>
      </c>
      <c r="V995" s="11"/>
      <c r="W995" s="11"/>
      <c r="X995" s="27">
        <v>0</v>
      </c>
      <c r="Y995" s="11">
        <f>Table1[[#This Row],[Prod]]</f>
        <v>0</v>
      </c>
      <c r="Z995" s="11">
        <f>ABS(Table1[[#This Row],[Prod2]]-Table1[[#This Row],[Plan Revised]])</f>
        <v>0</v>
      </c>
      <c r="AA995" s="213">
        <f>IF(ABS(Table1[[#This Row],[Prod2]]-Table1[[#This Row],[Plan Revised]])&gt;Table1[[#This Row],[Plan Revised]],0,IF(Table1[[#This Row],[Plan Revised]]=0,0,1-ABS(Table1[[#This Row],[Prod2]]-Table1[[#This Row],[Plan Revised]])/Table1[[#This Row],[Plan Revised]]))</f>
        <v>0</v>
      </c>
      <c r="AB995" s="11"/>
      <c r="AC995" s="30"/>
      <c r="AD995"/>
      <c r="AF995"/>
    </row>
    <row r="996" spans="1:32">
      <c r="A996" s="15" t="str">
        <f>IF(Table1[Week]=WeekSel,"Yes","No")</f>
        <v>No</v>
      </c>
      <c r="B996" s="15" t="str">
        <f>IF((Table1[StartDate]&gt;=Date.GraphMin)*(Table1[StartDate]&lt;=Date.GraphMax)=1,"Yes","No")</f>
        <v>Yes</v>
      </c>
      <c r="C996" s="15" t="str">
        <f>IF(OR(Table1[[#This Row],[Site]]="FOOD MILLING",Table1[[#This Row],[Site]]="GODACO"), "No", "Yes")</f>
        <v>Yes</v>
      </c>
      <c r="D996" s="40">
        <f>MAX(DATE(Table1[Year],1,1),DATE(Table1[Year],1,1)-WEEKDAY(DATE(Table1[Year],1,1),2)+(Table1[WeekNum]-1)*7+1)</f>
        <v>44676</v>
      </c>
      <c r="E996" s="40">
        <f>MIN(DATE(Table1[Year]+1,1,0),DATE(Table1[Year],1,1)-WEEKDAY(DATE(Table1[Year],1,1),2)+Table1[WeekNum]*7)</f>
        <v>44682</v>
      </c>
      <c r="F996" s="15">
        <v>2022</v>
      </c>
      <c r="G996" s="15">
        <f t="shared" si="30"/>
        <v>4</v>
      </c>
      <c r="H996" s="15">
        <v>18</v>
      </c>
      <c r="I996" s="195" t="str">
        <f>"W" &amp;Table1[[#This Row],[WeekNum]]</f>
        <v>W18</v>
      </c>
      <c r="J996" s="195" t="str">
        <f t="shared" si="31"/>
        <v>22-W18</v>
      </c>
      <c r="K996" s="11" t="s">
        <v>517</v>
      </c>
      <c r="L996" s="11"/>
      <c r="M996" s="11" t="s">
        <v>72</v>
      </c>
      <c r="N996" s="266" t="s">
        <v>369</v>
      </c>
      <c r="O996" s="11" t="s">
        <v>371</v>
      </c>
      <c r="P996" s="11" t="s">
        <v>371</v>
      </c>
      <c r="Q996" s="11" t="s">
        <v>421</v>
      </c>
      <c r="R996" s="11">
        <v>0</v>
      </c>
      <c r="S996" s="11">
        <v>0</v>
      </c>
      <c r="T996" s="11">
        <f>ABS(Table1[[#This Row],[Prod]]-Table1[[#This Row],[Planned]])</f>
        <v>0</v>
      </c>
      <c r="U996" s="213">
        <f>IF(ABS(Table1[[#This Row],[Prod]]-Table1[[#This Row],[Planned]])&gt;Table1[[#This Row],[Planned]],0,IF(Table1[[#This Row],[Planned]]=0,0,1-ABS(Table1[[#This Row],[Prod]]-Table1[[#This Row],[Planned]])/Table1[[#This Row],[Planned]]))</f>
        <v>0</v>
      </c>
      <c r="V996" s="11"/>
      <c r="W996" s="11"/>
      <c r="X996" s="27">
        <v>0</v>
      </c>
      <c r="Y996" s="11">
        <f>Table1[[#This Row],[Prod]]</f>
        <v>0</v>
      </c>
      <c r="Z996" s="11">
        <f>ABS(Table1[[#This Row],[Prod2]]-Table1[[#This Row],[Plan Revised]])</f>
        <v>0</v>
      </c>
      <c r="AA996" s="213">
        <f>IF(ABS(Table1[[#This Row],[Prod2]]-Table1[[#This Row],[Plan Revised]])&gt;Table1[[#This Row],[Plan Revised]],0,IF(Table1[[#This Row],[Plan Revised]]=0,0,1-ABS(Table1[[#This Row],[Prod2]]-Table1[[#This Row],[Plan Revised]])/Table1[[#This Row],[Plan Revised]]))</f>
        <v>0</v>
      </c>
      <c r="AB996" s="11"/>
      <c r="AC996" s="30"/>
      <c r="AD996"/>
      <c r="AF996"/>
    </row>
    <row r="997" spans="1:32">
      <c r="A997" s="15" t="str">
        <f>IF(Table1[Week]=WeekSel,"Yes","No")</f>
        <v>No</v>
      </c>
      <c r="B997" s="15" t="str">
        <f>IF((Table1[StartDate]&gt;=Date.GraphMin)*(Table1[StartDate]&lt;=Date.GraphMax)=1,"Yes","No")</f>
        <v>Yes</v>
      </c>
      <c r="C997" s="15" t="str">
        <f>IF(OR(Table1[[#This Row],[Site]]="FOOD MILLING",Table1[[#This Row],[Site]]="GODACO"), "No", "Yes")</f>
        <v>Yes</v>
      </c>
      <c r="D997" s="40">
        <f>MAX(DATE(Table1[Year],1,1),DATE(Table1[Year],1,1)-WEEKDAY(DATE(Table1[Year],1,1),2)+(Table1[WeekNum]-1)*7+1)</f>
        <v>44676</v>
      </c>
      <c r="E997" s="40">
        <f>MIN(DATE(Table1[Year]+1,1,0),DATE(Table1[Year],1,1)-WEEKDAY(DATE(Table1[Year],1,1),2)+Table1[WeekNum]*7)</f>
        <v>44682</v>
      </c>
      <c r="F997" s="15">
        <v>2022</v>
      </c>
      <c r="G997" s="15">
        <f t="shared" si="30"/>
        <v>4</v>
      </c>
      <c r="H997" s="15">
        <v>18</v>
      </c>
      <c r="I997" s="195" t="str">
        <f>"W" &amp;Table1[[#This Row],[WeekNum]]</f>
        <v>W18</v>
      </c>
      <c r="J997" s="195" t="str">
        <f t="shared" si="31"/>
        <v>22-W18</v>
      </c>
      <c r="K997" s="11" t="s">
        <v>514</v>
      </c>
      <c r="L997" s="11"/>
      <c r="M997" s="11" t="s">
        <v>72</v>
      </c>
      <c r="N997" s="266" t="s">
        <v>369</v>
      </c>
      <c r="O997" s="266" t="s">
        <v>391</v>
      </c>
      <c r="P997" s="11" t="s">
        <v>393</v>
      </c>
      <c r="Q997" s="11" t="s">
        <v>421</v>
      </c>
      <c r="R997" s="11">
        <v>350</v>
      </c>
      <c r="S997" s="11">
        <v>320</v>
      </c>
      <c r="T997" s="11">
        <f>ABS(Table1[[#This Row],[Prod]]-Table1[[#This Row],[Planned]])</f>
        <v>30</v>
      </c>
      <c r="U997" s="213">
        <f>IF(ABS(Table1[[#This Row],[Prod]]-Table1[[#This Row],[Planned]])&gt;Table1[[#This Row],[Planned]],0,IF(Table1[[#This Row],[Planned]]=0,0,1-ABS(Table1[[#This Row],[Prod]]-Table1[[#This Row],[Planned]])/Table1[[#This Row],[Planned]]))</f>
        <v>0.91428571428571426</v>
      </c>
      <c r="V997" s="11"/>
      <c r="W997" s="11"/>
      <c r="X997" s="27">
        <v>350</v>
      </c>
      <c r="Y997" s="11">
        <f>Table1[[#This Row],[Prod]]</f>
        <v>320</v>
      </c>
      <c r="Z997" s="11">
        <f>ABS(Table1[[#This Row],[Prod2]]-Table1[[#This Row],[Plan Revised]])</f>
        <v>30</v>
      </c>
      <c r="AA997" s="213">
        <f>IF(ABS(Table1[[#This Row],[Prod2]]-Table1[[#This Row],[Plan Revised]])&gt;Table1[[#This Row],[Plan Revised]],0,IF(Table1[[#This Row],[Plan Revised]]=0,0,1-ABS(Table1[[#This Row],[Prod2]]-Table1[[#This Row],[Plan Revised]])/Table1[[#This Row],[Plan Revised]]))</f>
        <v>0.91428571428571426</v>
      </c>
      <c r="AB997" s="11"/>
      <c r="AC997" s="30"/>
      <c r="AD997"/>
      <c r="AF997"/>
    </row>
    <row r="998" spans="1:32">
      <c r="A998" s="15" t="str">
        <f>IF(Table1[Week]=WeekSel,"Yes","No")</f>
        <v>No</v>
      </c>
      <c r="B998" s="15" t="str">
        <f>IF((Table1[StartDate]&gt;=Date.GraphMin)*(Table1[StartDate]&lt;=Date.GraphMax)=1,"Yes","No")</f>
        <v>Yes</v>
      </c>
      <c r="C998" s="15" t="str">
        <f>IF(OR(Table1[[#This Row],[Site]]="FOOD MILLING",Table1[[#This Row],[Site]]="GODACO"), "No", "Yes")</f>
        <v>Yes</v>
      </c>
      <c r="D998" s="40">
        <f>MAX(DATE(Table1[Year],1,1),DATE(Table1[Year],1,1)-WEEKDAY(DATE(Table1[Year],1,1),2)+(Table1[WeekNum]-1)*7+1)</f>
        <v>44676</v>
      </c>
      <c r="E998" s="40">
        <f>MIN(DATE(Table1[Year]+1,1,0),DATE(Table1[Year],1,1)-WEEKDAY(DATE(Table1[Year],1,1),2)+Table1[WeekNum]*7)</f>
        <v>44682</v>
      </c>
      <c r="F998" s="15">
        <v>2022</v>
      </c>
      <c r="G998" s="15">
        <f t="shared" si="30"/>
        <v>4</v>
      </c>
      <c r="H998" s="15">
        <v>18</v>
      </c>
      <c r="I998" s="195" t="str">
        <f>"W" &amp;Table1[[#This Row],[WeekNum]]</f>
        <v>W18</v>
      </c>
      <c r="J998" s="195" t="str">
        <f t="shared" si="31"/>
        <v>22-W18</v>
      </c>
      <c r="K998" s="11" t="s">
        <v>440</v>
      </c>
      <c r="L998" s="11"/>
      <c r="M998" s="11" t="s">
        <v>72</v>
      </c>
      <c r="N998" s="266" t="s">
        <v>369</v>
      </c>
      <c r="O998" s="266" t="s">
        <v>391</v>
      </c>
      <c r="P998" s="11" t="s">
        <v>394</v>
      </c>
      <c r="Q998" s="11" t="s">
        <v>421</v>
      </c>
      <c r="R998" s="11">
        <v>300</v>
      </c>
      <c r="S998" s="11">
        <v>305</v>
      </c>
      <c r="T998" s="11">
        <f>ABS(Table1[[#This Row],[Prod]]-Table1[[#This Row],[Planned]])</f>
        <v>5</v>
      </c>
      <c r="U998" s="213">
        <f>IF(ABS(Table1[[#This Row],[Prod]]-Table1[[#This Row],[Planned]])&gt;Table1[[#This Row],[Planned]],0,IF(Table1[[#This Row],[Planned]]=0,0,1-ABS(Table1[[#This Row],[Prod]]-Table1[[#This Row],[Planned]])/Table1[[#This Row],[Planned]]))</f>
        <v>0.98333333333333328</v>
      </c>
      <c r="V998" s="11"/>
      <c r="W998" s="11"/>
      <c r="X998" s="27">
        <v>300</v>
      </c>
      <c r="Y998" s="11">
        <f>Table1[[#This Row],[Prod]]</f>
        <v>305</v>
      </c>
      <c r="Z998" s="11">
        <f>ABS(Table1[[#This Row],[Prod2]]-Table1[[#This Row],[Plan Revised]])</f>
        <v>5</v>
      </c>
      <c r="AA998" s="213">
        <f>IF(ABS(Table1[[#This Row],[Prod2]]-Table1[[#This Row],[Plan Revised]])&gt;Table1[[#This Row],[Plan Revised]],0,IF(Table1[[#This Row],[Plan Revised]]=0,0,1-ABS(Table1[[#This Row],[Prod2]]-Table1[[#This Row],[Plan Revised]])/Table1[[#This Row],[Plan Revised]]))</f>
        <v>0.98333333333333328</v>
      </c>
      <c r="AB998" s="11"/>
      <c r="AC998" s="30"/>
      <c r="AD998"/>
      <c r="AF998"/>
    </row>
    <row r="999" spans="1:32">
      <c r="A999" s="15" t="str">
        <f>IF(Table1[Week]=WeekSel,"Yes","No")</f>
        <v>No</v>
      </c>
      <c r="B999" s="15" t="str">
        <f>IF((Table1[StartDate]&gt;=Date.GraphMin)*(Table1[StartDate]&lt;=Date.GraphMax)=1,"Yes","No")</f>
        <v>Yes</v>
      </c>
      <c r="C999" s="15" t="str">
        <f>IF(OR(Table1[[#This Row],[Site]]="FOOD MILLING",Table1[[#This Row],[Site]]="GODACO"), "No", "Yes")</f>
        <v>Yes</v>
      </c>
      <c r="D999" s="40">
        <f>MAX(DATE(Table1[Year],1,1),DATE(Table1[Year],1,1)-WEEKDAY(DATE(Table1[Year],1,1),2)+(Table1[WeekNum]-1)*7+1)</f>
        <v>44676</v>
      </c>
      <c r="E999" s="40">
        <f>MIN(DATE(Table1[Year]+1,1,0),DATE(Table1[Year],1,1)-WEEKDAY(DATE(Table1[Year],1,1),2)+Table1[WeekNum]*7)</f>
        <v>44682</v>
      </c>
      <c r="F999" s="15">
        <v>2022</v>
      </c>
      <c r="G999" s="15">
        <f t="shared" si="30"/>
        <v>4</v>
      </c>
      <c r="H999" s="15">
        <v>18</v>
      </c>
      <c r="I999" s="195" t="str">
        <f>"W" &amp;Table1[[#This Row],[WeekNum]]</f>
        <v>W18</v>
      </c>
      <c r="J999" s="195" t="str">
        <f t="shared" si="31"/>
        <v>22-W18</v>
      </c>
      <c r="K999" s="11" t="s">
        <v>519</v>
      </c>
      <c r="L999" s="11"/>
      <c r="M999" s="11" t="s">
        <v>72</v>
      </c>
      <c r="N999" s="266" t="s">
        <v>369</v>
      </c>
      <c r="O999" s="11" t="s">
        <v>371</v>
      </c>
      <c r="P999" s="11" t="s">
        <v>371</v>
      </c>
      <c r="Q999" s="11" t="s">
        <v>421</v>
      </c>
      <c r="R999" s="11">
        <v>0</v>
      </c>
      <c r="S999" s="11">
        <v>0</v>
      </c>
      <c r="T999" s="11">
        <f>ABS(Table1[[#This Row],[Prod]]-Table1[[#This Row],[Planned]])</f>
        <v>0</v>
      </c>
      <c r="U999" s="213">
        <f>IF(ABS(Table1[[#This Row],[Prod]]-Table1[[#This Row],[Planned]])&gt;Table1[[#This Row],[Planned]],0,IF(Table1[[#This Row],[Planned]]=0,0,1-ABS(Table1[[#This Row],[Prod]]-Table1[[#This Row],[Planned]])/Table1[[#This Row],[Planned]]))</f>
        <v>0</v>
      </c>
      <c r="V999" s="11"/>
      <c r="W999" s="11"/>
      <c r="X999" s="27">
        <v>0</v>
      </c>
      <c r="Y999" s="11">
        <f>Table1[[#This Row],[Prod]]</f>
        <v>0</v>
      </c>
      <c r="Z999" s="11">
        <f>ABS(Table1[[#This Row],[Prod2]]-Table1[[#This Row],[Plan Revised]])</f>
        <v>0</v>
      </c>
      <c r="AA999" s="213">
        <f>IF(ABS(Table1[[#This Row],[Prod2]]-Table1[[#This Row],[Plan Revised]])&gt;Table1[[#This Row],[Plan Revised]],0,IF(Table1[[#This Row],[Plan Revised]]=0,0,1-ABS(Table1[[#This Row],[Prod2]]-Table1[[#This Row],[Plan Revised]])/Table1[[#This Row],[Plan Revised]]))</f>
        <v>0</v>
      </c>
      <c r="AB999" s="11"/>
      <c r="AC999" s="30"/>
      <c r="AD999"/>
      <c r="AF999"/>
    </row>
    <row r="1000" spans="1:32">
      <c r="A1000" s="15" t="str">
        <f>IF(Table1[Week]=WeekSel,"Yes","No")</f>
        <v>No</v>
      </c>
      <c r="B1000" s="15" t="str">
        <f>IF((Table1[StartDate]&gt;=Date.GraphMin)*(Table1[StartDate]&lt;=Date.GraphMax)=1,"Yes","No")</f>
        <v>Yes</v>
      </c>
      <c r="C1000" s="15" t="str">
        <f>IF(OR(Table1[[#This Row],[Site]]="FOOD MILLING",Table1[[#This Row],[Site]]="GODACO"), "No", "Yes")</f>
        <v>Yes</v>
      </c>
      <c r="D1000" s="40">
        <f>MAX(DATE(Table1[Year],1,1),DATE(Table1[Year],1,1)-WEEKDAY(DATE(Table1[Year],1,1),2)+(Table1[WeekNum]-1)*7+1)</f>
        <v>44676</v>
      </c>
      <c r="E1000" s="40">
        <f>MIN(DATE(Table1[Year]+1,1,0),DATE(Table1[Year],1,1)-WEEKDAY(DATE(Table1[Year],1,1),2)+Table1[WeekNum]*7)</f>
        <v>44682</v>
      </c>
      <c r="F1000" s="15">
        <v>2022</v>
      </c>
      <c r="G1000" s="15">
        <f t="shared" si="30"/>
        <v>4</v>
      </c>
      <c r="H1000" s="15">
        <v>18</v>
      </c>
      <c r="I1000" s="195" t="str">
        <f>"W" &amp;Table1[[#This Row],[WeekNum]]</f>
        <v>W18</v>
      </c>
      <c r="J1000" s="195" t="str">
        <f t="shared" si="31"/>
        <v>22-W18</v>
      </c>
      <c r="K1000" s="11" t="s">
        <v>688</v>
      </c>
      <c r="L1000" s="11"/>
      <c r="M1000" s="11" t="s">
        <v>72</v>
      </c>
      <c r="N1000" s="266" t="s">
        <v>369</v>
      </c>
      <c r="O1000" s="266" t="s">
        <v>395</v>
      </c>
      <c r="P1000" s="11" t="s">
        <v>396</v>
      </c>
      <c r="Q1000" s="11" t="s">
        <v>421</v>
      </c>
      <c r="R1000" s="11">
        <v>300</v>
      </c>
      <c r="S1000" s="11">
        <v>295</v>
      </c>
      <c r="T1000" s="11">
        <f>ABS(Table1[[#This Row],[Prod]]-Table1[[#This Row],[Planned]])</f>
        <v>5</v>
      </c>
      <c r="U1000" s="213">
        <f>IF(ABS(Table1[[#This Row],[Prod]]-Table1[[#This Row],[Planned]])&gt;Table1[[#This Row],[Planned]],0,IF(Table1[[#This Row],[Planned]]=0,0,1-ABS(Table1[[#This Row],[Prod]]-Table1[[#This Row],[Planned]])/Table1[[#This Row],[Planned]]))</f>
        <v>0.98333333333333328</v>
      </c>
      <c r="V1000" s="11"/>
      <c r="W1000" s="11"/>
      <c r="X1000" s="27">
        <v>300</v>
      </c>
      <c r="Y1000" s="11">
        <f>Table1[[#This Row],[Prod]]</f>
        <v>295</v>
      </c>
      <c r="Z1000" s="11">
        <f>ABS(Table1[[#This Row],[Prod2]]-Table1[[#This Row],[Plan Revised]])</f>
        <v>5</v>
      </c>
      <c r="AA1000" s="213">
        <f>IF(ABS(Table1[[#This Row],[Prod2]]-Table1[[#This Row],[Plan Revised]])&gt;Table1[[#This Row],[Plan Revised]],0,IF(Table1[[#This Row],[Plan Revised]]=0,0,1-ABS(Table1[[#This Row],[Prod2]]-Table1[[#This Row],[Plan Revised]])/Table1[[#This Row],[Plan Revised]]))</f>
        <v>0.98333333333333328</v>
      </c>
      <c r="AB1000" s="11"/>
      <c r="AC1000" s="30"/>
      <c r="AD1000"/>
      <c r="AF1000"/>
    </row>
    <row r="1001" spans="1:32">
      <c r="A1001" s="15" t="str">
        <f>IF(Table1[Week]=WeekSel,"Yes","No")</f>
        <v>No</v>
      </c>
      <c r="B1001" s="15" t="str">
        <f>IF((Table1[StartDate]&gt;=Date.GraphMin)*(Table1[StartDate]&lt;=Date.GraphMax)=1,"Yes","No")</f>
        <v>Yes</v>
      </c>
      <c r="C1001" s="15" t="str">
        <f>IF(OR(Table1[[#This Row],[Site]]="FOOD MILLING",Table1[[#This Row],[Site]]="GODACO"), "No", "Yes")</f>
        <v>Yes</v>
      </c>
      <c r="D1001" s="40">
        <f>MAX(DATE(Table1[Year],1,1),DATE(Table1[Year],1,1)-WEEKDAY(DATE(Table1[Year],1,1),2)+(Table1[WeekNum]-1)*7+1)</f>
        <v>44676</v>
      </c>
      <c r="E1001" s="40">
        <f>MIN(DATE(Table1[Year]+1,1,0),DATE(Table1[Year],1,1)-WEEKDAY(DATE(Table1[Year],1,1),2)+Table1[WeekNum]*7)</f>
        <v>44682</v>
      </c>
      <c r="F1001" s="15">
        <v>2022</v>
      </c>
      <c r="G1001" s="15">
        <f t="shared" si="30"/>
        <v>4</v>
      </c>
      <c r="H1001" s="15">
        <v>18</v>
      </c>
      <c r="I1001" s="195" t="str">
        <f>"W" &amp;Table1[[#This Row],[WeekNum]]</f>
        <v>W18</v>
      </c>
      <c r="J1001" s="195" t="str">
        <f t="shared" si="31"/>
        <v>22-W18</v>
      </c>
      <c r="K1001" s="11" t="s">
        <v>689</v>
      </c>
      <c r="L1001" s="11"/>
      <c r="M1001" s="11" t="s">
        <v>72</v>
      </c>
      <c r="N1001" s="266" t="s">
        <v>369</v>
      </c>
      <c r="O1001" s="266" t="s">
        <v>395</v>
      </c>
      <c r="P1001" s="11" t="s">
        <v>396</v>
      </c>
      <c r="Q1001" s="11" t="s">
        <v>421</v>
      </c>
      <c r="R1001" s="11">
        <v>600</v>
      </c>
      <c r="S1001" s="11">
        <v>305</v>
      </c>
      <c r="T1001" s="11">
        <f>ABS(Table1[[#This Row],[Prod]]-Table1[[#This Row],[Planned]])</f>
        <v>295</v>
      </c>
      <c r="U1001" s="213">
        <f>IF(ABS(Table1[[#This Row],[Prod]]-Table1[[#This Row],[Planned]])&gt;Table1[[#This Row],[Planned]],0,IF(Table1[[#This Row],[Planned]]=0,0,1-ABS(Table1[[#This Row],[Prod]]-Table1[[#This Row],[Planned]])/Table1[[#This Row],[Planned]]))</f>
        <v>0.5083333333333333</v>
      </c>
      <c r="V1001" s="11"/>
      <c r="W1001" s="11"/>
      <c r="X1001" s="27">
        <v>300</v>
      </c>
      <c r="Y1001" s="11">
        <f>Table1[[#This Row],[Prod]]</f>
        <v>305</v>
      </c>
      <c r="Z1001" s="11">
        <f>ABS(Table1[[#This Row],[Prod2]]-Table1[[#This Row],[Plan Revised]])</f>
        <v>5</v>
      </c>
      <c r="AA1001" s="213">
        <f>IF(ABS(Table1[[#This Row],[Prod2]]-Table1[[#This Row],[Plan Revised]])&gt;Table1[[#This Row],[Plan Revised]],0,IF(Table1[[#This Row],[Plan Revised]]=0,0,1-ABS(Table1[[#This Row],[Prod2]]-Table1[[#This Row],[Plan Revised]])/Table1[[#This Row],[Plan Revised]]))</f>
        <v>0.98333333333333328</v>
      </c>
      <c r="AB1001" s="11"/>
      <c r="AC1001" s="30"/>
      <c r="AD1001"/>
      <c r="AF1001"/>
    </row>
    <row r="1002" spans="1:32">
      <c r="A1002" s="15" t="str">
        <f>IF(Table1[Week]=WeekSel,"Yes","No")</f>
        <v>No</v>
      </c>
      <c r="B1002" s="15" t="str">
        <f>IF((Table1[StartDate]&gt;=Date.GraphMin)*(Table1[StartDate]&lt;=Date.GraphMax)=1,"Yes","No")</f>
        <v>Yes</v>
      </c>
      <c r="C1002" s="15" t="str">
        <f>IF(OR(Table1[[#This Row],[Site]]="FOOD MILLING",Table1[[#This Row],[Site]]="GODACO"), "No", "Yes")</f>
        <v>Yes</v>
      </c>
      <c r="D1002" s="40">
        <f>MAX(DATE(Table1[Year],1,1),DATE(Table1[Year],1,1)-WEEKDAY(DATE(Table1[Year],1,1),2)+(Table1[WeekNum]-1)*7+1)</f>
        <v>44676</v>
      </c>
      <c r="E1002" s="40">
        <f>MIN(DATE(Table1[Year]+1,1,0),DATE(Table1[Year],1,1)-WEEKDAY(DATE(Table1[Year],1,1),2)+Table1[WeekNum]*7)</f>
        <v>44682</v>
      </c>
      <c r="F1002" s="15">
        <v>2022</v>
      </c>
      <c r="G1002" s="15">
        <f t="shared" si="30"/>
        <v>4</v>
      </c>
      <c r="H1002" s="15">
        <v>18</v>
      </c>
      <c r="I1002" s="195" t="str">
        <f>"W" &amp;Table1[[#This Row],[WeekNum]]</f>
        <v>W18</v>
      </c>
      <c r="J1002" s="195" t="str">
        <f t="shared" si="31"/>
        <v>22-W18</v>
      </c>
      <c r="K1002" s="11" t="s">
        <v>691</v>
      </c>
      <c r="L1002" s="11"/>
      <c r="M1002" s="11" t="s">
        <v>72</v>
      </c>
      <c r="N1002" s="266" t="s">
        <v>369</v>
      </c>
      <c r="O1002" s="266" t="s">
        <v>389</v>
      </c>
      <c r="P1002" s="11" t="s">
        <v>397</v>
      </c>
      <c r="Q1002" s="11" t="s">
        <v>417</v>
      </c>
      <c r="R1002" s="11">
        <v>180</v>
      </c>
      <c r="S1002" s="11">
        <v>160</v>
      </c>
      <c r="T1002" s="11">
        <f>ABS(Table1[[#This Row],[Prod]]-Table1[[#This Row],[Planned]])</f>
        <v>20</v>
      </c>
      <c r="U1002" s="213">
        <f>IF(ABS(Table1[[#This Row],[Prod]]-Table1[[#This Row],[Planned]])&gt;Table1[[#This Row],[Planned]],0,IF(Table1[[#This Row],[Planned]]=0,0,1-ABS(Table1[[#This Row],[Prod]]-Table1[[#This Row],[Planned]])/Table1[[#This Row],[Planned]]))</f>
        <v>0.88888888888888884</v>
      </c>
      <c r="V1002" s="11"/>
      <c r="W1002" s="11"/>
      <c r="X1002" s="27">
        <v>180</v>
      </c>
      <c r="Y1002" s="11">
        <f>Table1[[#This Row],[Prod]]</f>
        <v>160</v>
      </c>
      <c r="Z1002" s="11">
        <f>ABS(Table1[[#This Row],[Prod2]]-Table1[[#This Row],[Plan Revised]])</f>
        <v>20</v>
      </c>
      <c r="AA1002" s="213">
        <f>IF(ABS(Table1[[#This Row],[Prod2]]-Table1[[#This Row],[Plan Revised]])&gt;Table1[[#This Row],[Plan Revised]],0,IF(Table1[[#This Row],[Plan Revised]]=0,0,1-ABS(Table1[[#This Row],[Prod2]]-Table1[[#This Row],[Plan Revised]])/Table1[[#This Row],[Plan Revised]]))</f>
        <v>0.88888888888888884</v>
      </c>
      <c r="AB1002" s="11"/>
      <c r="AC1002" s="30"/>
      <c r="AD1002"/>
      <c r="AF1002"/>
    </row>
    <row r="1003" spans="1:32">
      <c r="A1003" s="15" t="str">
        <f>IF(Table1[Week]=WeekSel,"Yes","No")</f>
        <v>No</v>
      </c>
      <c r="B1003" s="15" t="str">
        <f>IF((Table1[StartDate]&gt;=Date.GraphMin)*(Table1[StartDate]&lt;=Date.GraphMax)=1,"Yes","No")</f>
        <v>Yes</v>
      </c>
      <c r="C1003" s="15" t="str">
        <f>IF(OR(Table1[[#This Row],[Site]]="FOOD MILLING",Table1[[#This Row],[Site]]="GODACO"), "No", "Yes")</f>
        <v>Yes</v>
      </c>
      <c r="D1003" s="40">
        <f>MAX(DATE(Table1[Year],1,1),DATE(Table1[Year],1,1)-WEEKDAY(DATE(Table1[Year],1,1),2)+(Table1[WeekNum]-1)*7+1)</f>
        <v>44676</v>
      </c>
      <c r="E1003" s="40">
        <f>MIN(DATE(Table1[Year]+1,1,0),DATE(Table1[Year],1,1)-WEEKDAY(DATE(Table1[Year],1,1),2)+Table1[WeekNum]*7)</f>
        <v>44682</v>
      </c>
      <c r="F1003" s="15">
        <v>2022</v>
      </c>
      <c r="G1003" s="15">
        <f t="shared" si="30"/>
        <v>4</v>
      </c>
      <c r="H1003" s="15">
        <v>18</v>
      </c>
      <c r="I1003" s="195" t="str">
        <f>"W" &amp;Table1[[#This Row],[WeekNum]]</f>
        <v>W18</v>
      </c>
      <c r="J1003" s="195" t="str">
        <f t="shared" si="31"/>
        <v>22-W18</v>
      </c>
      <c r="K1003" s="11" t="s">
        <v>692</v>
      </c>
      <c r="L1003" s="11"/>
      <c r="M1003" s="11" t="s">
        <v>72</v>
      </c>
      <c r="N1003" s="266" t="s">
        <v>369</v>
      </c>
      <c r="O1003" s="266" t="s">
        <v>389</v>
      </c>
      <c r="P1003" s="11" t="s">
        <v>397</v>
      </c>
      <c r="Q1003" s="11" t="s">
        <v>417</v>
      </c>
      <c r="R1003" s="11">
        <v>180</v>
      </c>
      <c r="S1003" s="11">
        <v>176</v>
      </c>
      <c r="T1003" s="11">
        <f>ABS(Table1[[#This Row],[Prod]]-Table1[[#This Row],[Planned]])</f>
        <v>4</v>
      </c>
      <c r="U1003" s="213">
        <f>IF(ABS(Table1[[#This Row],[Prod]]-Table1[[#This Row],[Planned]])&gt;Table1[[#This Row],[Planned]],0,IF(Table1[[#This Row],[Planned]]=0,0,1-ABS(Table1[[#This Row],[Prod]]-Table1[[#This Row],[Planned]])/Table1[[#This Row],[Planned]]))</f>
        <v>0.97777777777777775</v>
      </c>
      <c r="V1003" s="11"/>
      <c r="W1003" s="11"/>
      <c r="X1003" s="27">
        <v>180</v>
      </c>
      <c r="Y1003" s="11">
        <f>Table1[[#This Row],[Prod]]</f>
        <v>176</v>
      </c>
      <c r="Z1003" s="11">
        <f>ABS(Table1[[#This Row],[Prod2]]-Table1[[#This Row],[Plan Revised]])</f>
        <v>4</v>
      </c>
      <c r="AA1003" s="213">
        <f>IF(ABS(Table1[[#This Row],[Prod2]]-Table1[[#This Row],[Plan Revised]])&gt;Table1[[#This Row],[Plan Revised]],0,IF(Table1[[#This Row],[Plan Revised]]=0,0,1-ABS(Table1[[#This Row],[Prod2]]-Table1[[#This Row],[Plan Revised]])/Table1[[#This Row],[Plan Revised]]))</f>
        <v>0.97777777777777775</v>
      </c>
      <c r="AB1003" s="11"/>
      <c r="AC1003" s="30"/>
      <c r="AD1003"/>
      <c r="AF1003"/>
    </row>
    <row r="1004" spans="1:32">
      <c r="A1004" s="15" t="str">
        <f>IF(Table1[Week]=WeekSel,"Yes","No")</f>
        <v>No</v>
      </c>
      <c r="B1004" s="15" t="str">
        <f>IF((Table1[StartDate]&gt;=Date.GraphMin)*(Table1[StartDate]&lt;=Date.GraphMax)=1,"Yes","No")</f>
        <v>Yes</v>
      </c>
      <c r="C1004" s="15" t="str">
        <f>IF(OR(Table1[[#This Row],[Site]]="FOOD MILLING",Table1[[#This Row],[Site]]="GODACO"), "No", "Yes")</f>
        <v>Yes</v>
      </c>
      <c r="D1004" s="40">
        <f>MAX(DATE(Table1[Year],1,1),DATE(Table1[Year],1,1)-WEEKDAY(DATE(Table1[Year],1,1),2)+(Table1[WeekNum]-1)*7+1)</f>
        <v>44676</v>
      </c>
      <c r="E1004" s="40">
        <f>MIN(DATE(Table1[Year]+1,1,0),DATE(Table1[Year],1,1)-WEEKDAY(DATE(Table1[Year],1,1),2)+Table1[WeekNum]*7)</f>
        <v>44682</v>
      </c>
      <c r="F1004" s="15">
        <v>2022</v>
      </c>
      <c r="G1004" s="15">
        <f t="shared" si="30"/>
        <v>4</v>
      </c>
      <c r="H1004" s="15">
        <v>18</v>
      </c>
      <c r="I1004" s="195" t="str">
        <f>"W" &amp;Table1[[#This Row],[WeekNum]]</f>
        <v>W18</v>
      </c>
      <c r="J1004" s="195" t="str">
        <f t="shared" si="31"/>
        <v>22-W18</v>
      </c>
      <c r="K1004" s="11" t="s">
        <v>693</v>
      </c>
      <c r="L1004" s="11"/>
      <c r="M1004" s="11" t="s">
        <v>72</v>
      </c>
      <c r="N1004" s="266" t="s">
        <v>369</v>
      </c>
      <c r="O1004" s="266" t="s">
        <v>389</v>
      </c>
      <c r="P1004" s="11" t="s">
        <v>397</v>
      </c>
      <c r="Q1004" s="11" t="s">
        <v>417</v>
      </c>
      <c r="R1004" s="11">
        <v>2700</v>
      </c>
      <c r="S1004" s="11">
        <v>3636</v>
      </c>
      <c r="T1004" s="11">
        <f>ABS(Table1[[#This Row],[Prod]]-Table1[[#This Row],[Planned]])</f>
        <v>936</v>
      </c>
      <c r="U1004" s="213">
        <f>IF(ABS(Table1[[#This Row],[Prod]]-Table1[[#This Row],[Planned]])&gt;Table1[[#This Row],[Planned]],0,IF(Table1[[#This Row],[Planned]]=0,0,1-ABS(Table1[[#This Row],[Prod]]-Table1[[#This Row],[Planned]])/Table1[[#This Row],[Planned]]))</f>
        <v>0.65333333333333332</v>
      </c>
      <c r="V1004" s="11"/>
      <c r="W1004" s="11"/>
      <c r="X1004" s="27">
        <v>3543</v>
      </c>
      <c r="Y1004" s="11">
        <f>Table1[[#This Row],[Prod]]</f>
        <v>3636</v>
      </c>
      <c r="Z1004" s="11">
        <f>ABS(Table1[[#This Row],[Prod2]]-Table1[[#This Row],[Plan Revised]])</f>
        <v>93</v>
      </c>
      <c r="AA1004" s="213">
        <f>IF(ABS(Table1[[#This Row],[Prod2]]-Table1[[#This Row],[Plan Revised]])&gt;Table1[[#This Row],[Plan Revised]],0,IF(Table1[[#This Row],[Plan Revised]]=0,0,1-ABS(Table1[[#This Row],[Prod2]]-Table1[[#This Row],[Plan Revised]])/Table1[[#This Row],[Plan Revised]]))</f>
        <v>0.97375105842506349</v>
      </c>
      <c r="AB1004" s="11"/>
      <c r="AC1004" s="30"/>
      <c r="AD1004"/>
      <c r="AF1004"/>
    </row>
    <row r="1005" spans="1:32">
      <c r="A1005" s="15" t="str">
        <f>IF(Table1[Week]=WeekSel,"Yes","No")</f>
        <v>No</v>
      </c>
      <c r="B1005" s="15" t="str">
        <f>IF((Table1[StartDate]&gt;=Date.GraphMin)*(Table1[StartDate]&lt;=Date.GraphMax)=1,"Yes","No")</f>
        <v>Yes</v>
      </c>
      <c r="C1005" s="15" t="str">
        <f>IF(OR(Table1[[#This Row],[Site]]="FOOD MILLING",Table1[[#This Row],[Site]]="GODACO"), "No", "Yes")</f>
        <v>Yes</v>
      </c>
      <c r="D1005" s="40">
        <f>MAX(DATE(Table1[Year],1,1),DATE(Table1[Year],1,1)-WEEKDAY(DATE(Table1[Year],1,1),2)+(Table1[WeekNum]-1)*7+1)</f>
        <v>44676</v>
      </c>
      <c r="E1005" s="40">
        <f>MIN(DATE(Table1[Year]+1,1,0),DATE(Table1[Year],1,1)-WEEKDAY(DATE(Table1[Year],1,1),2)+Table1[WeekNum]*7)</f>
        <v>44682</v>
      </c>
      <c r="F1005" s="15">
        <v>2022</v>
      </c>
      <c r="G1005" s="15">
        <f t="shared" si="30"/>
        <v>4</v>
      </c>
      <c r="H1005" s="15">
        <v>18</v>
      </c>
      <c r="I1005" s="195" t="str">
        <f>"W" &amp;Table1[[#This Row],[WeekNum]]</f>
        <v>W18</v>
      </c>
      <c r="J1005" s="195" t="str">
        <f t="shared" si="31"/>
        <v>22-W18</v>
      </c>
      <c r="K1005" s="11" t="s">
        <v>694</v>
      </c>
      <c r="L1005" s="11"/>
      <c r="M1005" s="11" t="s">
        <v>72</v>
      </c>
      <c r="N1005" s="266" t="s">
        <v>369</v>
      </c>
      <c r="O1005" s="266" t="s">
        <v>395</v>
      </c>
      <c r="P1005" s="11" t="s">
        <v>396</v>
      </c>
      <c r="Q1005" s="11" t="s">
        <v>421</v>
      </c>
      <c r="R1005" s="11">
        <v>400</v>
      </c>
      <c r="S1005" s="11">
        <v>762</v>
      </c>
      <c r="T1005" s="11">
        <f>ABS(Table1[[#This Row],[Prod]]-Table1[[#This Row],[Planned]])</f>
        <v>362</v>
      </c>
      <c r="U1005" s="213">
        <f>IF(ABS(Table1[[#This Row],[Prod]]-Table1[[#This Row],[Planned]])&gt;Table1[[#This Row],[Planned]],0,IF(Table1[[#This Row],[Planned]]=0,0,1-ABS(Table1[[#This Row],[Prod]]-Table1[[#This Row],[Planned]])/Table1[[#This Row],[Planned]]))</f>
        <v>9.4999999999999973E-2</v>
      </c>
      <c r="V1005" s="11"/>
      <c r="W1005" s="11"/>
      <c r="X1005" s="27">
        <v>700</v>
      </c>
      <c r="Y1005" s="11">
        <f>Table1[[#This Row],[Prod]]</f>
        <v>762</v>
      </c>
      <c r="Z1005" s="11">
        <f>ABS(Table1[[#This Row],[Prod2]]-Table1[[#This Row],[Plan Revised]])</f>
        <v>62</v>
      </c>
      <c r="AA1005" s="213">
        <f>IF(ABS(Table1[[#This Row],[Prod2]]-Table1[[#This Row],[Plan Revised]])&gt;Table1[[#This Row],[Plan Revised]],0,IF(Table1[[#This Row],[Plan Revised]]=0,0,1-ABS(Table1[[#This Row],[Prod2]]-Table1[[#This Row],[Plan Revised]])/Table1[[#This Row],[Plan Revised]]))</f>
        <v>0.91142857142857148</v>
      </c>
      <c r="AB1005" s="11"/>
      <c r="AC1005" s="30"/>
      <c r="AD1005"/>
      <c r="AF1005"/>
    </row>
    <row r="1006" spans="1:32">
      <c r="A1006" s="15" t="str">
        <f>IF(Table1[Week]=WeekSel,"Yes","No")</f>
        <v>No</v>
      </c>
      <c r="B1006" s="15" t="str">
        <f>IF((Table1[StartDate]&gt;=Date.GraphMin)*(Table1[StartDate]&lt;=Date.GraphMax)=1,"Yes","No")</f>
        <v>Yes</v>
      </c>
      <c r="C1006" s="15" t="str">
        <f>IF(OR(Table1[[#This Row],[Site]]="FOOD MILLING",Table1[[#This Row],[Site]]="GODACO"), "No", "Yes")</f>
        <v>Yes</v>
      </c>
      <c r="D1006" s="40">
        <f>MAX(DATE(Table1[Year],1,1),DATE(Table1[Year],1,1)-WEEKDAY(DATE(Table1[Year],1,1),2)+(Table1[WeekNum]-1)*7+1)</f>
        <v>44676</v>
      </c>
      <c r="E1006" s="40">
        <f>MIN(DATE(Table1[Year]+1,1,0),DATE(Table1[Year],1,1)-WEEKDAY(DATE(Table1[Year],1,1),2)+Table1[WeekNum]*7)</f>
        <v>44682</v>
      </c>
      <c r="F1006" s="15">
        <v>2022</v>
      </c>
      <c r="G1006" s="15">
        <f t="shared" si="30"/>
        <v>4</v>
      </c>
      <c r="H1006" s="15">
        <v>18</v>
      </c>
      <c r="I1006" s="195" t="str">
        <f>"W" &amp;Table1[[#This Row],[WeekNum]]</f>
        <v>W18</v>
      </c>
      <c r="J1006" s="195" t="str">
        <f t="shared" si="31"/>
        <v>22-W18</v>
      </c>
      <c r="K1006" s="11" t="s">
        <v>695</v>
      </c>
      <c r="L1006" s="11"/>
      <c r="M1006" s="11" t="s">
        <v>72</v>
      </c>
      <c r="N1006" s="266" t="s">
        <v>369</v>
      </c>
      <c r="O1006" s="266" t="s">
        <v>395</v>
      </c>
      <c r="P1006" s="11" t="s">
        <v>396</v>
      </c>
      <c r="Q1006" s="11" t="s">
        <v>421</v>
      </c>
      <c r="R1006" s="11">
        <v>700</v>
      </c>
      <c r="S1006" s="11">
        <v>1135</v>
      </c>
      <c r="T1006" s="11">
        <f>ABS(Table1[[#This Row],[Prod]]-Table1[[#This Row],[Planned]])</f>
        <v>435</v>
      </c>
      <c r="U1006" s="213">
        <f>IF(ABS(Table1[[#This Row],[Prod]]-Table1[[#This Row],[Planned]])&gt;Table1[[#This Row],[Planned]],0,IF(Table1[[#This Row],[Planned]]=0,0,1-ABS(Table1[[#This Row],[Prod]]-Table1[[#This Row],[Planned]])/Table1[[#This Row],[Planned]]))</f>
        <v>0.37857142857142856</v>
      </c>
      <c r="V1006" s="11"/>
      <c r="W1006" s="11"/>
      <c r="X1006" s="27">
        <v>1100</v>
      </c>
      <c r="Y1006" s="11">
        <f>Table1[[#This Row],[Prod]]</f>
        <v>1135</v>
      </c>
      <c r="Z1006" s="11">
        <f>ABS(Table1[[#This Row],[Prod2]]-Table1[[#This Row],[Plan Revised]])</f>
        <v>35</v>
      </c>
      <c r="AA1006" s="213">
        <f>IF(ABS(Table1[[#This Row],[Prod2]]-Table1[[#This Row],[Plan Revised]])&gt;Table1[[#This Row],[Plan Revised]],0,IF(Table1[[#This Row],[Plan Revised]]=0,0,1-ABS(Table1[[#This Row],[Prod2]]-Table1[[#This Row],[Plan Revised]])/Table1[[#This Row],[Plan Revised]]))</f>
        <v>0.96818181818181814</v>
      </c>
      <c r="AB1006" s="11"/>
      <c r="AC1006" s="30"/>
      <c r="AD1006"/>
      <c r="AF1006"/>
    </row>
    <row r="1007" spans="1:32">
      <c r="A1007" s="15" t="str">
        <f>IF(Table1[Week]=WeekSel,"Yes","No")</f>
        <v>No</v>
      </c>
      <c r="B1007" s="15" t="str">
        <f>IF((Table1[StartDate]&gt;=Date.GraphMin)*(Table1[StartDate]&lt;=Date.GraphMax)=1,"Yes","No")</f>
        <v>Yes</v>
      </c>
      <c r="C1007" s="15" t="str">
        <f>IF(OR(Table1[[#This Row],[Site]]="FOOD MILLING",Table1[[#This Row],[Site]]="GODACO"), "No", "Yes")</f>
        <v>Yes</v>
      </c>
      <c r="D1007" s="40">
        <f>MAX(DATE(Table1[Year],1,1),DATE(Table1[Year],1,1)-WEEKDAY(DATE(Table1[Year],1,1),2)+(Table1[WeekNum]-1)*7+1)</f>
        <v>44676</v>
      </c>
      <c r="E1007" s="40">
        <f>MIN(DATE(Table1[Year]+1,1,0),DATE(Table1[Year],1,1)-WEEKDAY(DATE(Table1[Year],1,1),2)+Table1[WeekNum]*7)</f>
        <v>44682</v>
      </c>
      <c r="F1007" s="15">
        <v>2022</v>
      </c>
      <c r="G1007" s="15">
        <f t="shared" si="30"/>
        <v>4</v>
      </c>
      <c r="H1007" s="15">
        <v>18</v>
      </c>
      <c r="I1007" s="195" t="str">
        <f>"W" &amp;Table1[[#This Row],[WeekNum]]</f>
        <v>W18</v>
      </c>
      <c r="J1007" s="195" t="str">
        <f t="shared" si="31"/>
        <v>22-W18</v>
      </c>
      <c r="K1007" s="11" t="s">
        <v>696</v>
      </c>
      <c r="L1007" s="11"/>
      <c r="M1007" s="11" t="s">
        <v>72</v>
      </c>
      <c r="N1007" s="266" t="s">
        <v>369</v>
      </c>
      <c r="O1007" s="266" t="s">
        <v>398</v>
      </c>
      <c r="P1007" s="11" t="s">
        <v>399</v>
      </c>
      <c r="Q1007" s="11" t="s">
        <v>421</v>
      </c>
      <c r="R1007" s="11">
        <v>100</v>
      </c>
      <c r="S1007" s="11">
        <v>80</v>
      </c>
      <c r="T1007" s="11">
        <f>ABS(Table1[[#This Row],[Prod]]-Table1[[#This Row],[Planned]])</f>
        <v>20</v>
      </c>
      <c r="U1007" s="213">
        <f>IF(ABS(Table1[[#This Row],[Prod]]-Table1[[#This Row],[Planned]])&gt;Table1[[#This Row],[Planned]],0,IF(Table1[[#This Row],[Planned]]=0,0,1-ABS(Table1[[#This Row],[Prod]]-Table1[[#This Row],[Planned]])/Table1[[#This Row],[Planned]]))</f>
        <v>0.8</v>
      </c>
      <c r="V1007" s="11"/>
      <c r="W1007" s="11"/>
      <c r="X1007" s="27">
        <v>70</v>
      </c>
      <c r="Y1007" s="11">
        <f>Table1[[#This Row],[Prod]]</f>
        <v>80</v>
      </c>
      <c r="Z1007" s="11">
        <f>ABS(Table1[[#This Row],[Prod2]]-Table1[[#This Row],[Plan Revised]])</f>
        <v>10</v>
      </c>
      <c r="AA1007" s="213">
        <f>IF(ABS(Table1[[#This Row],[Prod2]]-Table1[[#This Row],[Plan Revised]])&gt;Table1[[#This Row],[Plan Revised]],0,IF(Table1[[#This Row],[Plan Revised]]=0,0,1-ABS(Table1[[#This Row],[Prod2]]-Table1[[#This Row],[Plan Revised]])/Table1[[#This Row],[Plan Revised]]))</f>
        <v>0.85714285714285721</v>
      </c>
      <c r="AB1007" s="11"/>
      <c r="AC1007" s="30"/>
      <c r="AD1007"/>
      <c r="AF1007"/>
    </row>
    <row r="1008" spans="1:32">
      <c r="A1008" s="15" t="str">
        <f>IF(Table1[Week]=WeekSel,"Yes","No")</f>
        <v>No</v>
      </c>
      <c r="B1008" s="15" t="str">
        <f>IF((Table1[StartDate]&gt;=Date.GraphMin)*(Table1[StartDate]&lt;=Date.GraphMax)=1,"Yes","No")</f>
        <v>Yes</v>
      </c>
      <c r="C1008" s="15" t="str">
        <f>IF(OR(Table1[[#This Row],[Site]]="FOOD MILLING",Table1[[#This Row],[Site]]="GODACO"), "No", "Yes")</f>
        <v>Yes</v>
      </c>
      <c r="D1008" s="40">
        <f>MAX(DATE(Table1[Year],1,1),DATE(Table1[Year],1,1)-WEEKDAY(DATE(Table1[Year],1,1),2)+(Table1[WeekNum]-1)*7+1)</f>
        <v>44676</v>
      </c>
      <c r="E1008" s="40">
        <f>MIN(DATE(Table1[Year]+1,1,0),DATE(Table1[Year],1,1)-WEEKDAY(DATE(Table1[Year],1,1),2)+Table1[WeekNum]*7)</f>
        <v>44682</v>
      </c>
      <c r="F1008" s="15">
        <v>2022</v>
      </c>
      <c r="G1008" s="15">
        <f t="shared" si="30"/>
        <v>4</v>
      </c>
      <c r="H1008" s="15">
        <v>18</v>
      </c>
      <c r="I1008" s="195" t="str">
        <f>"W" &amp;Table1[[#This Row],[WeekNum]]</f>
        <v>W18</v>
      </c>
      <c r="J1008" s="195" t="str">
        <f t="shared" si="31"/>
        <v>22-W18</v>
      </c>
      <c r="K1008" s="11" t="s">
        <v>697</v>
      </c>
      <c r="L1008" s="11"/>
      <c r="M1008" s="11" t="s">
        <v>72</v>
      </c>
      <c r="N1008" s="266" t="s">
        <v>369</v>
      </c>
      <c r="O1008" s="266" t="s">
        <v>391</v>
      </c>
      <c r="P1008" s="11" t="s">
        <v>393</v>
      </c>
      <c r="Q1008" s="11" t="s">
        <v>421</v>
      </c>
      <c r="R1008" s="11">
        <v>0</v>
      </c>
      <c r="S1008" s="11">
        <v>0</v>
      </c>
      <c r="T1008" s="11">
        <f>ABS(Table1[[#This Row],[Prod]]-Table1[[#This Row],[Planned]])</f>
        <v>0</v>
      </c>
      <c r="U1008" s="213">
        <f>IF(ABS(Table1[[#This Row],[Prod]]-Table1[[#This Row],[Planned]])&gt;Table1[[#This Row],[Planned]],0,IF(Table1[[#This Row],[Planned]]=0,0,1-ABS(Table1[[#This Row],[Prod]]-Table1[[#This Row],[Planned]])/Table1[[#This Row],[Planned]]))</f>
        <v>0</v>
      </c>
      <c r="V1008" s="11"/>
      <c r="W1008" s="11"/>
      <c r="X1008" s="27">
        <v>0</v>
      </c>
      <c r="Y1008" s="11">
        <f>Table1[[#This Row],[Prod]]</f>
        <v>0</v>
      </c>
      <c r="Z1008" s="11">
        <f>ABS(Table1[[#This Row],[Prod2]]-Table1[[#This Row],[Plan Revised]])</f>
        <v>0</v>
      </c>
      <c r="AA1008" s="213">
        <f>IF(ABS(Table1[[#This Row],[Prod2]]-Table1[[#This Row],[Plan Revised]])&gt;Table1[[#This Row],[Plan Revised]],0,IF(Table1[[#This Row],[Plan Revised]]=0,0,1-ABS(Table1[[#This Row],[Prod2]]-Table1[[#This Row],[Plan Revised]])/Table1[[#This Row],[Plan Revised]]))</f>
        <v>0</v>
      </c>
      <c r="AB1008" s="11"/>
      <c r="AC1008" s="30"/>
      <c r="AD1008"/>
      <c r="AF1008"/>
    </row>
    <row r="1009" spans="1:32">
      <c r="A1009" s="15" t="str">
        <f>IF(Table1[Week]=WeekSel,"Yes","No")</f>
        <v>No</v>
      </c>
      <c r="B1009" s="15" t="str">
        <f>IF((Table1[StartDate]&gt;=Date.GraphMin)*(Table1[StartDate]&lt;=Date.GraphMax)=1,"Yes","No")</f>
        <v>Yes</v>
      </c>
      <c r="C1009" s="15" t="str">
        <f>IF(OR(Table1[[#This Row],[Site]]="FOOD MILLING",Table1[[#This Row],[Site]]="GODACO"), "No", "Yes")</f>
        <v>Yes</v>
      </c>
      <c r="D1009" s="40">
        <f>MAX(DATE(Table1[Year],1,1),DATE(Table1[Year],1,1)-WEEKDAY(DATE(Table1[Year],1,1),2)+(Table1[WeekNum]-1)*7+1)</f>
        <v>44676</v>
      </c>
      <c r="E1009" s="40">
        <f>MIN(DATE(Table1[Year]+1,1,0),DATE(Table1[Year],1,1)-WEEKDAY(DATE(Table1[Year],1,1),2)+Table1[WeekNum]*7)</f>
        <v>44682</v>
      </c>
      <c r="F1009" s="15">
        <v>2022</v>
      </c>
      <c r="G1009" s="15">
        <f t="shared" si="30"/>
        <v>4</v>
      </c>
      <c r="H1009" s="15">
        <v>18</v>
      </c>
      <c r="I1009" s="195" t="str">
        <f>"W" &amp;Table1[[#This Row],[WeekNum]]</f>
        <v>W18</v>
      </c>
      <c r="J1009" s="195" t="str">
        <f t="shared" si="31"/>
        <v>22-W18</v>
      </c>
      <c r="K1009" s="11" t="s">
        <v>698</v>
      </c>
      <c r="L1009" s="11"/>
      <c r="M1009" s="11" t="s">
        <v>72</v>
      </c>
      <c r="N1009" s="266" t="s">
        <v>369</v>
      </c>
      <c r="O1009" s="266" t="s">
        <v>398</v>
      </c>
      <c r="P1009" s="11" t="s">
        <v>399</v>
      </c>
      <c r="Q1009" s="11" t="s">
        <v>421</v>
      </c>
      <c r="R1009" s="11">
        <v>120</v>
      </c>
      <c r="S1009" s="11">
        <v>132</v>
      </c>
      <c r="T1009" s="11">
        <f>ABS(Table1[[#This Row],[Prod]]-Table1[[#This Row],[Planned]])</f>
        <v>12</v>
      </c>
      <c r="U1009" s="213">
        <f>IF(ABS(Table1[[#This Row],[Prod]]-Table1[[#This Row],[Planned]])&gt;Table1[[#This Row],[Planned]],0,IF(Table1[[#This Row],[Planned]]=0,0,1-ABS(Table1[[#This Row],[Prod]]-Table1[[#This Row],[Planned]])/Table1[[#This Row],[Planned]]))</f>
        <v>0.9</v>
      </c>
      <c r="V1009" s="11"/>
      <c r="W1009" s="11"/>
      <c r="X1009" s="27">
        <v>120</v>
      </c>
      <c r="Y1009" s="11">
        <f>Table1[[#This Row],[Prod]]</f>
        <v>132</v>
      </c>
      <c r="Z1009" s="11">
        <f>ABS(Table1[[#This Row],[Prod2]]-Table1[[#This Row],[Plan Revised]])</f>
        <v>12</v>
      </c>
      <c r="AA1009" s="213">
        <f>IF(ABS(Table1[[#This Row],[Prod2]]-Table1[[#This Row],[Plan Revised]])&gt;Table1[[#This Row],[Plan Revised]],0,IF(Table1[[#This Row],[Plan Revised]]=0,0,1-ABS(Table1[[#This Row],[Prod2]]-Table1[[#This Row],[Plan Revised]])/Table1[[#This Row],[Plan Revised]]))</f>
        <v>0.9</v>
      </c>
      <c r="AB1009" s="11"/>
      <c r="AC1009" s="30"/>
      <c r="AD1009"/>
      <c r="AF1009"/>
    </row>
    <row r="1010" spans="1:32">
      <c r="A1010" s="15" t="str">
        <f>IF(Table1[Week]=WeekSel,"Yes","No")</f>
        <v>No</v>
      </c>
      <c r="B1010" s="15" t="str">
        <f>IF((Table1[StartDate]&gt;=Date.GraphMin)*(Table1[StartDate]&lt;=Date.GraphMax)=1,"Yes","No")</f>
        <v>Yes</v>
      </c>
      <c r="C1010" s="15" t="str">
        <f>IF(OR(Table1[[#This Row],[Site]]="FOOD MILLING",Table1[[#This Row],[Site]]="GODACO"), "No", "Yes")</f>
        <v>Yes</v>
      </c>
      <c r="D1010" s="40">
        <f>MAX(DATE(Table1[Year],1,1),DATE(Table1[Year],1,1)-WEEKDAY(DATE(Table1[Year],1,1),2)+(Table1[WeekNum]-1)*7+1)</f>
        <v>44676</v>
      </c>
      <c r="E1010" s="40">
        <f>MIN(DATE(Table1[Year]+1,1,0),DATE(Table1[Year],1,1)-WEEKDAY(DATE(Table1[Year],1,1),2)+Table1[WeekNum]*7)</f>
        <v>44682</v>
      </c>
      <c r="F1010" s="15">
        <v>2022</v>
      </c>
      <c r="G1010" s="15">
        <f t="shared" si="30"/>
        <v>4</v>
      </c>
      <c r="H1010" s="15">
        <v>18</v>
      </c>
      <c r="I1010" s="195" t="str">
        <f>"W" &amp;Table1[[#This Row],[WeekNum]]</f>
        <v>W18</v>
      </c>
      <c r="J1010" s="195" t="str">
        <f t="shared" si="31"/>
        <v>22-W18</v>
      </c>
      <c r="K1010" s="11" t="s">
        <v>699</v>
      </c>
      <c r="L1010" s="11"/>
      <c r="M1010" s="11" t="s">
        <v>72</v>
      </c>
      <c r="N1010" s="266" t="s">
        <v>369</v>
      </c>
      <c r="O1010" s="266" t="s">
        <v>398</v>
      </c>
      <c r="P1010" s="11" t="s">
        <v>399</v>
      </c>
      <c r="Q1010" s="11" t="s">
        <v>421</v>
      </c>
      <c r="R1010" s="11">
        <v>600</v>
      </c>
      <c r="S1010" s="11">
        <v>413</v>
      </c>
      <c r="T1010" s="11">
        <f>ABS(Table1[[#This Row],[Prod]]-Table1[[#This Row],[Planned]])</f>
        <v>187</v>
      </c>
      <c r="U1010" s="213">
        <f>IF(ABS(Table1[[#This Row],[Prod]]-Table1[[#This Row],[Planned]])&gt;Table1[[#This Row],[Planned]],0,IF(Table1[[#This Row],[Planned]]=0,0,1-ABS(Table1[[#This Row],[Prod]]-Table1[[#This Row],[Planned]])/Table1[[#This Row],[Planned]]))</f>
        <v>0.68833333333333335</v>
      </c>
      <c r="V1010" s="11"/>
      <c r="W1010" s="11"/>
      <c r="X1010" s="27">
        <v>400</v>
      </c>
      <c r="Y1010" s="11">
        <f>Table1[[#This Row],[Prod]]</f>
        <v>413</v>
      </c>
      <c r="Z1010" s="11">
        <f>ABS(Table1[[#This Row],[Prod2]]-Table1[[#This Row],[Plan Revised]])</f>
        <v>13</v>
      </c>
      <c r="AA1010" s="213">
        <f>IF(ABS(Table1[[#This Row],[Prod2]]-Table1[[#This Row],[Plan Revised]])&gt;Table1[[#This Row],[Plan Revised]],0,IF(Table1[[#This Row],[Plan Revised]]=0,0,1-ABS(Table1[[#This Row],[Prod2]]-Table1[[#This Row],[Plan Revised]])/Table1[[#This Row],[Plan Revised]]))</f>
        <v>0.96750000000000003</v>
      </c>
      <c r="AB1010" s="11"/>
      <c r="AC1010" s="30"/>
      <c r="AD1010"/>
      <c r="AF1010"/>
    </row>
    <row r="1011" spans="1:32">
      <c r="A1011" s="15" t="str">
        <f>IF(Table1[Week]=WeekSel,"Yes","No")</f>
        <v>No</v>
      </c>
      <c r="B1011" s="15" t="str">
        <f>IF((Table1[StartDate]&gt;=Date.GraphMin)*(Table1[StartDate]&lt;=Date.GraphMax)=1,"Yes","No")</f>
        <v>Yes</v>
      </c>
      <c r="C1011" s="15" t="str">
        <f>IF(OR(Table1[[#This Row],[Site]]="FOOD MILLING",Table1[[#This Row],[Site]]="GODACO"), "No", "Yes")</f>
        <v>Yes</v>
      </c>
      <c r="D1011" s="40">
        <f>MAX(DATE(Table1[Year],1,1),DATE(Table1[Year],1,1)-WEEKDAY(DATE(Table1[Year],1,1),2)+(Table1[WeekNum]-1)*7+1)</f>
        <v>44676</v>
      </c>
      <c r="E1011" s="40">
        <f>MIN(DATE(Table1[Year]+1,1,0),DATE(Table1[Year],1,1)-WEEKDAY(DATE(Table1[Year],1,1),2)+Table1[WeekNum]*7)</f>
        <v>44682</v>
      </c>
      <c r="F1011" s="15">
        <v>2022</v>
      </c>
      <c r="G1011" s="15">
        <f t="shared" si="30"/>
        <v>4</v>
      </c>
      <c r="H1011" s="15">
        <v>18</v>
      </c>
      <c r="I1011" s="195" t="str">
        <f>"W" &amp;Table1[[#This Row],[WeekNum]]</f>
        <v>W18</v>
      </c>
      <c r="J1011" s="195" t="str">
        <f t="shared" si="31"/>
        <v>22-W18</v>
      </c>
      <c r="K1011" s="11" t="s">
        <v>700</v>
      </c>
      <c r="L1011" s="11"/>
      <c r="M1011" s="11" t="s">
        <v>72</v>
      </c>
      <c r="N1011" s="266" t="s">
        <v>369</v>
      </c>
      <c r="O1011" s="266" t="s">
        <v>398</v>
      </c>
      <c r="P1011" s="11" t="s">
        <v>399</v>
      </c>
      <c r="Q1011" s="11" t="s">
        <v>421</v>
      </c>
      <c r="R1011" s="11">
        <v>3270</v>
      </c>
      <c r="S1011" s="11">
        <v>3628</v>
      </c>
      <c r="T1011" s="11">
        <f>ABS(Table1[[#This Row],[Prod]]-Table1[[#This Row],[Planned]])</f>
        <v>358</v>
      </c>
      <c r="U1011" s="213">
        <f>IF(ABS(Table1[[#This Row],[Prod]]-Table1[[#This Row],[Planned]])&gt;Table1[[#This Row],[Planned]],0,IF(Table1[[#This Row],[Planned]]=0,0,1-ABS(Table1[[#This Row],[Prod]]-Table1[[#This Row],[Planned]])/Table1[[#This Row],[Planned]]))</f>
        <v>0.89051987767584095</v>
      </c>
      <c r="V1011" s="11"/>
      <c r="W1011" s="11"/>
      <c r="X1011" s="27">
        <v>3660</v>
      </c>
      <c r="Y1011" s="11">
        <f>Table1[[#This Row],[Prod]]</f>
        <v>3628</v>
      </c>
      <c r="Z1011" s="11">
        <f>ABS(Table1[[#This Row],[Prod2]]-Table1[[#This Row],[Plan Revised]])</f>
        <v>32</v>
      </c>
      <c r="AA1011" s="213">
        <f>IF(ABS(Table1[[#This Row],[Prod2]]-Table1[[#This Row],[Plan Revised]])&gt;Table1[[#This Row],[Plan Revised]],0,IF(Table1[[#This Row],[Plan Revised]]=0,0,1-ABS(Table1[[#This Row],[Prod2]]-Table1[[#This Row],[Plan Revised]])/Table1[[#This Row],[Plan Revised]]))</f>
        <v>0.99125683060109293</v>
      </c>
      <c r="AB1011" s="11"/>
      <c r="AC1011" s="30"/>
      <c r="AD1011"/>
      <c r="AF1011"/>
    </row>
    <row r="1012" spans="1:32">
      <c r="A1012" s="15" t="str">
        <f>IF(Table1[Week]=WeekSel,"Yes","No")</f>
        <v>No</v>
      </c>
      <c r="B1012" s="15" t="str">
        <f>IF((Table1[StartDate]&gt;=Date.GraphMin)*(Table1[StartDate]&lt;=Date.GraphMax)=1,"Yes","No")</f>
        <v>Yes</v>
      </c>
      <c r="C1012" s="15" t="str">
        <f>IF(OR(Table1[[#This Row],[Site]]="FOOD MILLING",Table1[[#This Row],[Site]]="GODACO"), "No", "Yes")</f>
        <v>Yes</v>
      </c>
      <c r="D1012" s="40">
        <f>MAX(DATE(Table1[Year],1,1),DATE(Table1[Year],1,1)-WEEKDAY(DATE(Table1[Year],1,1),2)+(Table1[WeekNum]-1)*7+1)</f>
        <v>44676</v>
      </c>
      <c r="E1012" s="40">
        <f>MIN(DATE(Table1[Year]+1,1,0),DATE(Table1[Year],1,1)-WEEKDAY(DATE(Table1[Year],1,1),2)+Table1[WeekNum]*7)</f>
        <v>44682</v>
      </c>
      <c r="F1012" s="15">
        <v>2022</v>
      </c>
      <c r="G1012" s="15">
        <f t="shared" si="30"/>
        <v>4</v>
      </c>
      <c r="H1012" s="15">
        <v>18</v>
      </c>
      <c r="I1012" s="195" t="str">
        <f>"W" &amp;Table1[[#This Row],[WeekNum]]</f>
        <v>W18</v>
      </c>
      <c r="J1012" s="195" t="str">
        <f t="shared" si="31"/>
        <v>22-W18</v>
      </c>
      <c r="K1012" s="11" t="s">
        <v>701</v>
      </c>
      <c r="L1012" s="11"/>
      <c r="M1012" s="11" t="s">
        <v>72</v>
      </c>
      <c r="N1012" s="266" t="s">
        <v>369</v>
      </c>
      <c r="O1012" s="266" t="s">
        <v>398</v>
      </c>
      <c r="P1012" s="11" t="s">
        <v>399</v>
      </c>
      <c r="Q1012" s="11" t="s">
        <v>421</v>
      </c>
      <c r="R1012" s="11">
        <v>0</v>
      </c>
      <c r="S1012" s="11">
        <v>0</v>
      </c>
      <c r="T1012" s="11">
        <f>ABS(Table1[[#This Row],[Prod]]-Table1[[#This Row],[Planned]])</f>
        <v>0</v>
      </c>
      <c r="U1012" s="213">
        <f>IF(ABS(Table1[[#This Row],[Prod]]-Table1[[#This Row],[Planned]])&gt;Table1[[#This Row],[Planned]],0,IF(Table1[[#This Row],[Planned]]=0,0,1-ABS(Table1[[#This Row],[Prod]]-Table1[[#This Row],[Planned]])/Table1[[#This Row],[Planned]]))</f>
        <v>0</v>
      </c>
      <c r="V1012" s="11"/>
      <c r="W1012" s="11"/>
      <c r="X1012" s="27">
        <v>0</v>
      </c>
      <c r="Y1012" s="11">
        <f>Table1[[#This Row],[Prod]]</f>
        <v>0</v>
      </c>
      <c r="Z1012" s="11">
        <f>ABS(Table1[[#This Row],[Prod2]]-Table1[[#This Row],[Plan Revised]])</f>
        <v>0</v>
      </c>
      <c r="AA1012" s="213">
        <f>IF(ABS(Table1[[#This Row],[Prod2]]-Table1[[#This Row],[Plan Revised]])&gt;Table1[[#This Row],[Plan Revised]],0,IF(Table1[[#This Row],[Plan Revised]]=0,0,1-ABS(Table1[[#This Row],[Prod2]]-Table1[[#This Row],[Plan Revised]])/Table1[[#This Row],[Plan Revised]]))</f>
        <v>0</v>
      </c>
      <c r="AB1012" s="11"/>
      <c r="AC1012" s="30"/>
      <c r="AD1012"/>
      <c r="AF1012"/>
    </row>
    <row r="1013" spans="1:32">
      <c r="A1013" s="15" t="str">
        <f>IF(Table1[Week]=WeekSel,"Yes","No")</f>
        <v>No</v>
      </c>
      <c r="B1013" s="15" t="str">
        <f>IF((Table1[StartDate]&gt;=Date.GraphMin)*(Table1[StartDate]&lt;=Date.GraphMax)=1,"Yes","No")</f>
        <v>Yes</v>
      </c>
      <c r="C1013" s="15" t="str">
        <f>IF(OR(Table1[[#This Row],[Site]]="FOOD MILLING",Table1[[#This Row],[Site]]="GODACO"), "No", "Yes")</f>
        <v>Yes</v>
      </c>
      <c r="D1013" s="40">
        <f>MAX(DATE(Table1[Year],1,1),DATE(Table1[Year],1,1)-WEEKDAY(DATE(Table1[Year],1,1),2)+(Table1[WeekNum]-1)*7+1)</f>
        <v>44676</v>
      </c>
      <c r="E1013" s="40">
        <f>MIN(DATE(Table1[Year]+1,1,0),DATE(Table1[Year],1,1)-WEEKDAY(DATE(Table1[Year],1,1),2)+Table1[WeekNum]*7)</f>
        <v>44682</v>
      </c>
      <c r="F1013" s="15">
        <v>2022</v>
      </c>
      <c r="G1013" s="15">
        <f t="shared" si="30"/>
        <v>4</v>
      </c>
      <c r="H1013" s="15">
        <v>18</v>
      </c>
      <c r="I1013" s="195" t="str">
        <f>"W" &amp;Table1[[#This Row],[WeekNum]]</f>
        <v>W18</v>
      </c>
      <c r="J1013" s="195" t="str">
        <f t="shared" si="31"/>
        <v>22-W18</v>
      </c>
      <c r="K1013" s="11" t="s">
        <v>702</v>
      </c>
      <c r="L1013" s="11"/>
      <c r="M1013" s="11" t="s">
        <v>72</v>
      </c>
      <c r="N1013" s="266" t="s">
        <v>369</v>
      </c>
      <c r="O1013" s="266" t="s">
        <v>398</v>
      </c>
      <c r="P1013" s="11" t="s">
        <v>399</v>
      </c>
      <c r="Q1013" s="11" t="s">
        <v>421</v>
      </c>
      <c r="R1013" s="11">
        <v>170</v>
      </c>
      <c r="S1013" s="11">
        <v>120</v>
      </c>
      <c r="T1013" s="11">
        <f>ABS(Table1[[#This Row],[Prod]]-Table1[[#This Row],[Planned]])</f>
        <v>50</v>
      </c>
      <c r="U1013" s="213">
        <f>IF(ABS(Table1[[#This Row],[Prod]]-Table1[[#This Row],[Planned]])&gt;Table1[[#This Row],[Planned]],0,IF(Table1[[#This Row],[Planned]]=0,0,1-ABS(Table1[[#This Row],[Prod]]-Table1[[#This Row],[Planned]])/Table1[[#This Row],[Planned]]))</f>
        <v>0.70588235294117641</v>
      </c>
      <c r="V1013" s="11"/>
      <c r="W1013" s="11"/>
      <c r="X1013" s="27">
        <v>120</v>
      </c>
      <c r="Y1013" s="11">
        <f>Table1[[#This Row],[Prod]]</f>
        <v>120</v>
      </c>
      <c r="Z1013" s="11">
        <f>ABS(Table1[[#This Row],[Prod2]]-Table1[[#This Row],[Plan Revised]])</f>
        <v>0</v>
      </c>
      <c r="AA1013" s="213">
        <f>IF(ABS(Table1[[#This Row],[Prod2]]-Table1[[#This Row],[Plan Revised]])&gt;Table1[[#This Row],[Plan Revised]],0,IF(Table1[[#This Row],[Plan Revised]]=0,0,1-ABS(Table1[[#This Row],[Prod2]]-Table1[[#This Row],[Plan Revised]])/Table1[[#This Row],[Plan Revised]]))</f>
        <v>1</v>
      </c>
      <c r="AB1013" s="11"/>
      <c r="AC1013" s="30"/>
      <c r="AD1013"/>
      <c r="AF1013"/>
    </row>
    <row r="1014" spans="1:32">
      <c r="A1014" s="15" t="str">
        <f>IF(Table1[Week]=WeekSel,"Yes","No")</f>
        <v>No</v>
      </c>
      <c r="B1014" s="15" t="str">
        <f>IF((Table1[StartDate]&gt;=Date.GraphMin)*(Table1[StartDate]&lt;=Date.GraphMax)=1,"Yes","No")</f>
        <v>Yes</v>
      </c>
      <c r="C1014" s="15" t="str">
        <f>IF(OR(Table1[[#This Row],[Site]]="FOOD MILLING",Table1[[#This Row],[Site]]="GODACO"), "No", "Yes")</f>
        <v>Yes</v>
      </c>
      <c r="D1014" s="40">
        <f>MAX(DATE(Table1[Year],1,1),DATE(Table1[Year],1,1)-WEEKDAY(DATE(Table1[Year],1,1),2)+(Table1[WeekNum]-1)*7+1)</f>
        <v>44676</v>
      </c>
      <c r="E1014" s="40">
        <f>MIN(DATE(Table1[Year]+1,1,0),DATE(Table1[Year],1,1)-WEEKDAY(DATE(Table1[Year],1,1),2)+Table1[WeekNum]*7)</f>
        <v>44682</v>
      </c>
      <c r="F1014" s="15">
        <v>2022</v>
      </c>
      <c r="G1014" s="15">
        <f t="shared" si="30"/>
        <v>4</v>
      </c>
      <c r="H1014" s="15">
        <v>18</v>
      </c>
      <c r="I1014" s="195" t="str">
        <f>"W" &amp;Table1[[#This Row],[WeekNum]]</f>
        <v>W18</v>
      </c>
      <c r="J1014" s="195" t="str">
        <f t="shared" si="31"/>
        <v>22-W18</v>
      </c>
      <c r="K1014" s="11" t="s">
        <v>703</v>
      </c>
      <c r="L1014" s="11"/>
      <c r="M1014" s="11" t="s">
        <v>72</v>
      </c>
      <c r="N1014" s="266" t="s">
        <v>369</v>
      </c>
      <c r="O1014" s="266" t="s">
        <v>398</v>
      </c>
      <c r="P1014" s="11" t="s">
        <v>399</v>
      </c>
      <c r="Q1014" s="11" t="s">
        <v>421</v>
      </c>
      <c r="R1014" s="11">
        <v>190</v>
      </c>
      <c r="S1014" s="11">
        <v>152</v>
      </c>
      <c r="T1014" s="11">
        <f>ABS(Table1[[#This Row],[Prod]]-Table1[[#This Row],[Planned]])</f>
        <v>38</v>
      </c>
      <c r="U1014" s="213">
        <f>IF(ABS(Table1[[#This Row],[Prod]]-Table1[[#This Row],[Planned]])&gt;Table1[[#This Row],[Planned]],0,IF(Table1[[#This Row],[Planned]]=0,0,1-ABS(Table1[[#This Row],[Prod]]-Table1[[#This Row],[Planned]])/Table1[[#This Row],[Planned]]))</f>
        <v>0.8</v>
      </c>
      <c r="V1014" s="11"/>
      <c r="W1014" s="11"/>
      <c r="X1014" s="27">
        <v>140</v>
      </c>
      <c r="Y1014" s="11">
        <f>Table1[[#This Row],[Prod]]</f>
        <v>152</v>
      </c>
      <c r="Z1014" s="11">
        <f>ABS(Table1[[#This Row],[Prod2]]-Table1[[#This Row],[Plan Revised]])</f>
        <v>12</v>
      </c>
      <c r="AA1014" s="213">
        <f>IF(ABS(Table1[[#This Row],[Prod2]]-Table1[[#This Row],[Plan Revised]])&gt;Table1[[#This Row],[Plan Revised]],0,IF(Table1[[#This Row],[Plan Revised]]=0,0,1-ABS(Table1[[#This Row],[Prod2]]-Table1[[#This Row],[Plan Revised]])/Table1[[#This Row],[Plan Revised]]))</f>
        <v>0.91428571428571426</v>
      </c>
      <c r="AB1014" s="11"/>
      <c r="AC1014" s="30"/>
      <c r="AD1014"/>
      <c r="AF1014"/>
    </row>
    <row r="1015" spans="1:32">
      <c r="A1015" s="15" t="str">
        <f>IF(Table1[Week]=WeekSel,"Yes","No")</f>
        <v>No</v>
      </c>
      <c r="B1015" s="15" t="str">
        <f>IF((Table1[StartDate]&gt;=Date.GraphMin)*(Table1[StartDate]&lt;=Date.GraphMax)=1,"Yes","No")</f>
        <v>Yes</v>
      </c>
      <c r="C1015" s="15" t="str">
        <f>IF(OR(Table1[[#This Row],[Site]]="FOOD MILLING",Table1[[#This Row],[Site]]="GODACO"), "No", "Yes")</f>
        <v>Yes</v>
      </c>
      <c r="D1015" s="40">
        <f>MAX(DATE(Table1[Year],1,1),DATE(Table1[Year],1,1)-WEEKDAY(DATE(Table1[Year],1,1),2)+(Table1[WeekNum]-1)*7+1)</f>
        <v>44676</v>
      </c>
      <c r="E1015" s="40">
        <f>MIN(DATE(Table1[Year]+1,1,0),DATE(Table1[Year],1,1)-WEEKDAY(DATE(Table1[Year],1,1),2)+Table1[WeekNum]*7)</f>
        <v>44682</v>
      </c>
      <c r="F1015" s="15">
        <v>2022</v>
      </c>
      <c r="G1015" s="15">
        <f t="shared" si="30"/>
        <v>4</v>
      </c>
      <c r="H1015" s="15">
        <v>18</v>
      </c>
      <c r="I1015" s="195" t="str">
        <f>"W" &amp;Table1[[#This Row],[WeekNum]]</f>
        <v>W18</v>
      </c>
      <c r="J1015" s="195" t="str">
        <f t="shared" si="31"/>
        <v>22-W18</v>
      </c>
      <c r="K1015" s="11" t="s">
        <v>704</v>
      </c>
      <c r="L1015" s="11"/>
      <c r="M1015" s="11" t="s">
        <v>72</v>
      </c>
      <c r="N1015" s="266" t="s">
        <v>369</v>
      </c>
      <c r="O1015" s="266" t="s">
        <v>398</v>
      </c>
      <c r="P1015" s="11" t="s">
        <v>399</v>
      </c>
      <c r="Q1015" s="11" t="s">
        <v>421</v>
      </c>
      <c r="R1015" s="11">
        <v>120</v>
      </c>
      <c r="S1015" s="11">
        <v>54</v>
      </c>
      <c r="T1015" s="11">
        <f>ABS(Table1[[#This Row],[Prod]]-Table1[[#This Row],[Planned]])</f>
        <v>66</v>
      </c>
      <c r="U1015" s="213">
        <f>IF(ABS(Table1[[#This Row],[Prod]]-Table1[[#This Row],[Planned]])&gt;Table1[[#This Row],[Planned]],0,IF(Table1[[#This Row],[Planned]]=0,0,1-ABS(Table1[[#This Row],[Prod]]-Table1[[#This Row],[Planned]])/Table1[[#This Row],[Planned]]))</f>
        <v>0.44999999999999996</v>
      </c>
      <c r="V1015" s="11"/>
      <c r="W1015" s="11"/>
      <c r="X1015" s="27">
        <v>50</v>
      </c>
      <c r="Y1015" s="11">
        <f>Table1[[#This Row],[Prod]]</f>
        <v>54</v>
      </c>
      <c r="Z1015" s="11">
        <f>ABS(Table1[[#This Row],[Prod2]]-Table1[[#This Row],[Plan Revised]])</f>
        <v>4</v>
      </c>
      <c r="AA1015" s="213">
        <f>IF(ABS(Table1[[#This Row],[Prod2]]-Table1[[#This Row],[Plan Revised]])&gt;Table1[[#This Row],[Plan Revised]],0,IF(Table1[[#This Row],[Plan Revised]]=0,0,1-ABS(Table1[[#This Row],[Prod2]]-Table1[[#This Row],[Plan Revised]])/Table1[[#This Row],[Plan Revised]]))</f>
        <v>0.92</v>
      </c>
      <c r="AB1015" s="11"/>
      <c r="AC1015" s="30"/>
      <c r="AD1015"/>
      <c r="AF1015"/>
    </row>
    <row r="1016" spans="1:32">
      <c r="A1016" s="15" t="str">
        <f>IF(Table1[Week]=WeekSel,"Yes","No")</f>
        <v>No</v>
      </c>
      <c r="B1016" s="15" t="str">
        <f>IF((Table1[StartDate]&gt;=Date.GraphMin)*(Table1[StartDate]&lt;=Date.GraphMax)=1,"Yes","No")</f>
        <v>Yes</v>
      </c>
      <c r="C1016" s="15" t="str">
        <f>IF(OR(Table1[[#This Row],[Site]]="FOOD MILLING",Table1[[#This Row],[Site]]="GODACO"), "No", "Yes")</f>
        <v>Yes</v>
      </c>
      <c r="D1016" s="40">
        <f>MAX(DATE(Table1[Year],1,1),DATE(Table1[Year],1,1)-WEEKDAY(DATE(Table1[Year],1,1),2)+(Table1[WeekNum]-1)*7+1)</f>
        <v>44676</v>
      </c>
      <c r="E1016" s="40">
        <f>MIN(DATE(Table1[Year]+1,1,0),DATE(Table1[Year],1,1)-WEEKDAY(DATE(Table1[Year],1,1),2)+Table1[WeekNum]*7)</f>
        <v>44682</v>
      </c>
      <c r="F1016" s="15">
        <v>2022</v>
      </c>
      <c r="G1016" s="15">
        <f t="shared" si="30"/>
        <v>4</v>
      </c>
      <c r="H1016" s="15">
        <v>18</v>
      </c>
      <c r="I1016" s="195" t="str">
        <f>"W" &amp;Table1[[#This Row],[WeekNum]]</f>
        <v>W18</v>
      </c>
      <c r="J1016" s="195" t="str">
        <f t="shared" si="31"/>
        <v>22-W18</v>
      </c>
      <c r="K1016" s="11" t="s">
        <v>705</v>
      </c>
      <c r="L1016" s="11"/>
      <c r="M1016" s="11" t="s">
        <v>72</v>
      </c>
      <c r="N1016" s="266" t="s">
        <v>369</v>
      </c>
      <c r="O1016" s="266" t="s">
        <v>398</v>
      </c>
      <c r="P1016" s="11" t="s">
        <v>399</v>
      </c>
      <c r="Q1016" s="11" t="s">
        <v>421</v>
      </c>
      <c r="R1016" s="11">
        <v>220</v>
      </c>
      <c r="S1016" s="11">
        <v>154</v>
      </c>
      <c r="T1016" s="11">
        <f>ABS(Table1[[#This Row],[Prod]]-Table1[[#This Row],[Planned]])</f>
        <v>66</v>
      </c>
      <c r="U1016" s="213">
        <f>IF(ABS(Table1[[#This Row],[Prod]]-Table1[[#This Row],[Planned]])&gt;Table1[[#This Row],[Planned]],0,IF(Table1[[#This Row],[Planned]]=0,0,1-ABS(Table1[[#This Row],[Prod]]-Table1[[#This Row],[Planned]])/Table1[[#This Row],[Planned]]))</f>
        <v>0.7</v>
      </c>
      <c r="V1016" s="11"/>
      <c r="W1016" s="11"/>
      <c r="X1016" s="27">
        <v>150</v>
      </c>
      <c r="Y1016" s="11">
        <f>Table1[[#This Row],[Prod]]</f>
        <v>154</v>
      </c>
      <c r="Z1016" s="11">
        <f>ABS(Table1[[#This Row],[Prod2]]-Table1[[#This Row],[Plan Revised]])</f>
        <v>4</v>
      </c>
      <c r="AA1016" s="213">
        <f>IF(ABS(Table1[[#This Row],[Prod2]]-Table1[[#This Row],[Plan Revised]])&gt;Table1[[#This Row],[Plan Revised]],0,IF(Table1[[#This Row],[Plan Revised]]=0,0,1-ABS(Table1[[#This Row],[Prod2]]-Table1[[#This Row],[Plan Revised]])/Table1[[#This Row],[Plan Revised]]))</f>
        <v>0.97333333333333338</v>
      </c>
      <c r="AB1016" s="11"/>
      <c r="AC1016" s="30"/>
      <c r="AD1016"/>
      <c r="AF1016"/>
    </row>
    <row r="1017" spans="1:32">
      <c r="A1017" s="15" t="str">
        <f>IF(Table1[Week]=WeekSel,"Yes","No")</f>
        <v>No</v>
      </c>
      <c r="B1017" s="15" t="str">
        <f>IF((Table1[StartDate]&gt;=Date.GraphMin)*(Table1[StartDate]&lt;=Date.GraphMax)=1,"Yes","No")</f>
        <v>Yes</v>
      </c>
      <c r="C1017" s="15" t="str">
        <f>IF(OR(Table1[[#This Row],[Site]]="FOOD MILLING",Table1[[#This Row],[Site]]="GODACO"), "No", "Yes")</f>
        <v>Yes</v>
      </c>
      <c r="D1017" s="40">
        <f>MAX(DATE(Table1[Year],1,1),DATE(Table1[Year],1,1)-WEEKDAY(DATE(Table1[Year],1,1),2)+(Table1[WeekNum]-1)*7+1)</f>
        <v>44676</v>
      </c>
      <c r="E1017" s="40">
        <f>MIN(DATE(Table1[Year]+1,1,0),DATE(Table1[Year],1,1)-WEEKDAY(DATE(Table1[Year],1,1),2)+Table1[WeekNum]*7)</f>
        <v>44682</v>
      </c>
      <c r="F1017" s="15">
        <v>2022</v>
      </c>
      <c r="G1017" s="15">
        <f t="shared" si="30"/>
        <v>4</v>
      </c>
      <c r="H1017" s="15">
        <v>18</v>
      </c>
      <c r="I1017" s="195" t="str">
        <f>"W" &amp;Table1[[#This Row],[WeekNum]]</f>
        <v>W18</v>
      </c>
      <c r="J1017" s="195" t="str">
        <f t="shared" si="31"/>
        <v>22-W18</v>
      </c>
      <c r="K1017" s="11" t="s">
        <v>706</v>
      </c>
      <c r="L1017" s="11"/>
      <c r="M1017" s="11" t="s">
        <v>72</v>
      </c>
      <c r="N1017" s="266" t="s">
        <v>369</v>
      </c>
      <c r="O1017" s="266" t="s">
        <v>398</v>
      </c>
      <c r="P1017" s="11" t="s">
        <v>399</v>
      </c>
      <c r="Q1017" s="11" t="s">
        <v>421</v>
      </c>
      <c r="R1017" s="11">
        <v>0</v>
      </c>
      <c r="S1017" s="11">
        <v>0</v>
      </c>
      <c r="T1017" s="11">
        <f>ABS(Table1[[#This Row],[Prod]]-Table1[[#This Row],[Planned]])</f>
        <v>0</v>
      </c>
      <c r="U1017" s="213">
        <f>IF(ABS(Table1[[#This Row],[Prod]]-Table1[[#This Row],[Planned]])&gt;Table1[[#This Row],[Planned]],0,IF(Table1[[#This Row],[Planned]]=0,0,1-ABS(Table1[[#This Row],[Prod]]-Table1[[#This Row],[Planned]])/Table1[[#This Row],[Planned]]))</f>
        <v>0</v>
      </c>
      <c r="V1017" s="11"/>
      <c r="W1017" s="11"/>
      <c r="X1017" s="27">
        <v>0</v>
      </c>
      <c r="Y1017" s="11">
        <f>Table1[[#This Row],[Prod]]</f>
        <v>0</v>
      </c>
      <c r="Z1017" s="11">
        <f>ABS(Table1[[#This Row],[Prod2]]-Table1[[#This Row],[Plan Revised]])</f>
        <v>0</v>
      </c>
      <c r="AA1017" s="213">
        <f>IF(ABS(Table1[[#This Row],[Prod2]]-Table1[[#This Row],[Plan Revised]])&gt;Table1[[#This Row],[Plan Revised]],0,IF(Table1[[#This Row],[Plan Revised]]=0,0,1-ABS(Table1[[#This Row],[Prod2]]-Table1[[#This Row],[Plan Revised]])/Table1[[#This Row],[Plan Revised]]))</f>
        <v>0</v>
      </c>
      <c r="AB1017" s="11"/>
      <c r="AC1017" s="30"/>
      <c r="AD1017"/>
      <c r="AF1017"/>
    </row>
    <row r="1018" spans="1:32">
      <c r="A1018" s="15" t="str">
        <f>IF(Table1[Week]=WeekSel,"Yes","No")</f>
        <v>No</v>
      </c>
      <c r="B1018" s="15" t="str">
        <f>IF((Table1[StartDate]&gt;=Date.GraphMin)*(Table1[StartDate]&lt;=Date.GraphMax)=1,"Yes","No")</f>
        <v>Yes</v>
      </c>
      <c r="C1018" s="15" t="str">
        <f>IF(OR(Table1[[#This Row],[Site]]="FOOD MILLING",Table1[[#This Row],[Site]]="GODACO"), "No", "Yes")</f>
        <v>Yes</v>
      </c>
      <c r="D1018" s="40">
        <f>MAX(DATE(Table1[Year],1,1),DATE(Table1[Year],1,1)-WEEKDAY(DATE(Table1[Year],1,1),2)+(Table1[WeekNum]-1)*7+1)</f>
        <v>44676</v>
      </c>
      <c r="E1018" s="40">
        <f>MIN(DATE(Table1[Year]+1,1,0),DATE(Table1[Year],1,1)-WEEKDAY(DATE(Table1[Year],1,1),2)+Table1[WeekNum]*7)</f>
        <v>44682</v>
      </c>
      <c r="F1018" s="15">
        <v>2022</v>
      </c>
      <c r="G1018" s="15">
        <f t="shared" si="30"/>
        <v>4</v>
      </c>
      <c r="H1018" s="15">
        <v>18</v>
      </c>
      <c r="I1018" s="195" t="str">
        <f>"W" &amp;Table1[[#This Row],[WeekNum]]</f>
        <v>W18</v>
      </c>
      <c r="J1018" s="195" t="str">
        <f t="shared" si="31"/>
        <v>22-W18</v>
      </c>
      <c r="K1018" s="11" t="s">
        <v>707</v>
      </c>
      <c r="L1018" s="11"/>
      <c r="M1018" s="11" t="s">
        <v>72</v>
      </c>
      <c r="N1018" s="266" t="s">
        <v>369</v>
      </c>
      <c r="O1018" s="266" t="s">
        <v>395</v>
      </c>
      <c r="P1018" s="11" t="s">
        <v>396</v>
      </c>
      <c r="Q1018" s="11" t="s">
        <v>421</v>
      </c>
      <c r="R1018" s="11">
        <v>300</v>
      </c>
      <c r="S1018" s="11">
        <v>311</v>
      </c>
      <c r="T1018" s="11">
        <f>ABS(Table1[[#This Row],[Prod]]-Table1[[#This Row],[Planned]])</f>
        <v>11</v>
      </c>
      <c r="U1018" s="213">
        <f>IF(ABS(Table1[[#This Row],[Prod]]-Table1[[#This Row],[Planned]])&gt;Table1[[#This Row],[Planned]],0,IF(Table1[[#This Row],[Planned]]=0,0,1-ABS(Table1[[#This Row],[Prod]]-Table1[[#This Row],[Planned]])/Table1[[#This Row],[Planned]]))</f>
        <v>0.96333333333333337</v>
      </c>
      <c r="V1018" s="11"/>
      <c r="W1018" s="11"/>
      <c r="X1018" s="27">
        <v>300</v>
      </c>
      <c r="Y1018" s="11">
        <f>Table1[[#This Row],[Prod]]</f>
        <v>311</v>
      </c>
      <c r="Z1018" s="11">
        <f>ABS(Table1[[#This Row],[Prod2]]-Table1[[#This Row],[Plan Revised]])</f>
        <v>11</v>
      </c>
      <c r="AA1018" s="213">
        <f>IF(ABS(Table1[[#This Row],[Prod2]]-Table1[[#This Row],[Plan Revised]])&gt;Table1[[#This Row],[Plan Revised]],0,IF(Table1[[#This Row],[Plan Revised]]=0,0,1-ABS(Table1[[#This Row],[Prod2]]-Table1[[#This Row],[Plan Revised]])/Table1[[#This Row],[Plan Revised]]))</f>
        <v>0.96333333333333337</v>
      </c>
      <c r="AB1018" s="11"/>
      <c r="AC1018" s="30"/>
      <c r="AD1018"/>
      <c r="AF1018"/>
    </row>
    <row r="1019" spans="1:32">
      <c r="A1019" s="15" t="str">
        <f>IF(Table1[Week]=WeekSel,"Yes","No")</f>
        <v>No</v>
      </c>
      <c r="B1019" s="15" t="str">
        <f>IF((Table1[StartDate]&gt;=Date.GraphMin)*(Table1[StartDate]&lt;=Date.GraphMax)=1,"Yes","No")</f>
        <v>Yes</v>
      </c>
      <c r="C1019" s="15" t="str">
        <f>IF(OR(Table1[[#This Row],[Site]]="FOOD MILLING",Table1[[#This Row],[Site]]="GODACO"), "No", "Yes")</f>
        <v>Yes</v>
      </c>
      <c r="D1019" s="40">
        <f>MAX(DATE(Table1[Year],1,1),DATE(Table1[Year],1,1)-WEEKDAY(DATE(Table1[Year],1,1),2)+(Table1[WeekNum]-1)*7+1)</f>
        <v>44676</v>
      </c>
      <c r="E1019" s="40">
        <f>MIN(DATE(Table1[Year]+1,1,0),DATE(Table1[Year],1,1)-WEEKDAY(DATE(Table1[Year],1,1),2)+Table1[WeekNum]*7)</f>
        <v>44682</v>
      </c>
      <c r="F1019" s="15">
        <v>2022</v>
      </c>
      <c r="G1019" s="15">
        <f t="shared" si="30"/>
        <v>4</v>
      </c>
      <c r="H1019" s="15">
        <v>18</v>
      </c>
      <c r="I1019" s="195" t="str">
        <f>"W" &amp;Table1[[#This Row],[WeekNum]]</f>
        <v>W18</v>
      </c>
      <c r="J1019" s="195" t="str">
        <f t="shared" si="31"/>
        <v>22-W18</v>
      </c>
      <c r="K1019" s="11" t="s">
        <v>708</v>
      </c>
      <c r="L1019" s="11"/>
      <c r="M1019" s="11" t="s">
        <v>72</v>
      </c>
      <c r="N1019" s="266" t="s">
        <v>369</v>
      </c>
      <c r="O1019" s="266" t="s">
        <v>395</v>
      </c>
      <c r="P1019" s="11" t="s">
        <v>396</v>
      </c>
      <c r="Q1019" s="11" t="s">
        <v>421</v>
      </c>
      <c r="R1019" s="11">
        <v>250</v>
      </c>
      <c r="S1019" s="11">
        <v>557</v>
      </c>
      <c r="T1019" s="11">
        <f>ABS(Table1[[#This Row],[Prod]]-Table1[[#This Row],[Planned]])</f>
        <v>307</v>
      </c>
      <c r="U1019" s="213">
        <f>IF(ABS(Table1[[#This Row],[Prod]]-Table1[[#This Row],[Planned]])&gt;Table1[[#This Row],[Planned]],0,IF(Table1[[#This Row],[Planned]]=0,0,1-ABS(Table1[[#This Row],[Prod]]-Table1[[#This Row],[Planned]])/Table1[[#This Row],[Planned]]))</f>
        <v>0</v>
      </c>
      <c r="V1019" s="11"/>
      <c r="W1019" s="11"/>
      <c r="X1019" s="27">
        <v>500</v>
      </c>
      <c r="Y1019" s="11">
        <f>Table1[[#This Row],[Prod]]</f>
        <v>557</v>
      </c>
      <c r="Z1019" s="11">
        <f>ABS(Table1[[#This Row],[Prod2]]-Table1[[#This Row],[Plan Revised]])</f>
        <v>57</v>
      </c>
      <c r="AA1019" s="213">
        <f>IF(ABS(Table1[[#This Row],[Prod2]]-Table1[[#This Row],[Plan Revised]])&gt;Table1[[#This Row],[Plan Revised]],0,IF(Table1[[#This Row],[Plan Revised]]=0,0,1-ABS(Table1[[#This Row],[Prod2]]-Table1[[#This Row],[Plan Revised]])/Table1[[#This Row],[Plan Revised]]))</f>
        <v>0.88600000000000001</v>
      </c>
      <c r="AB1019" s="11"/>
      <c r="AC1019" s="30"/>
      <c r="AD1019"/>
      <c r="AF1019"/>
    </row>
    <row r="1020" spans="1:32">
      <c r="A1020" s="15" t="str">
        <f>IF(Table1[Week]=WeekSel,"Yes","No")</f>
        <v>No</v>
      </c>
      <c r="B1020" s="15" t="str">
        <f>IF((Table1[StartDate]&gt;=Date.GraphMin)*(Table1[StartDate]&lt;=Date.GraphMax)=1,"Yes","No")</f>
        <v>Yes</v>
      </c>
      <c r="C1020" s="15" t="str">
        <f>IF(OR(Table1[[#This Row],[Site]]="FOOD MILLING",Table1[[#This Row],[Site]]="GODACO"), "No", "Yes")</f>
        <v>Yes</v>
      </c>
      <c r="D1020" s="40">
        <f>MAX(DATE(Table1[Year],1,1),DATE(Table1[Year],1,1)-WEEKDAY(DATE(Table1[Year],1,1),2)+(Table1[WeekNum]-1)*7+1)</f>
        <v>44676</v>
      </c>
      <c r="E1020" s="40">
        <f>MIN(DATE(Table1[Year]+1,1,0),DATE(Table1[Year],1,1)-WEEKDAY(DATE(Table1[Year],1,1),2)+Table1[WeekNum]*7)</f>
        <v>44682</v>
      </c>
      <c r="F1020" s="15">
        <v>2022</v>
      </c>
      <c r="G1020" s="15">
        <f t="shared" si="30"/>
        <v>4</v>
      </c>
      <c r="H1020" s="15">
        <v>18</v>
      </c>
      <c r="I1020" s="195" t="str">
        <f>"W" &amp;Table1[[#This Row],[WeekNum]]</f>
        <v>W18</v>
      </c>
      <c r="J1020" s="195" t="str">
        <f t="shared" si="31"/>
        <v>22-W18</v>
      </c>
      <c r="K1020" s="11" t="s">
        <v>709</v>
      </c>
      <c r="L1020" s="11"/>
      <c r="M1020" s="11" t="s">
        <v>72</v>
      </c>
      <c r="N1020" s="266" t="s">
        <v>369</v>
      </c>
      <c r="O1020" s="266" t="s">
        <v>395</v>
      </c>
      <c r="P1020" s="11" t="s">
        <v>396</v>
      </c>
      <c r="Q1020" s="11" t="s">
        <v>421</v>
      </c>
      <c r="R1020" s="11">
        <v>4500</v>
      </c>
      <c r="S1020" s="11">
        <v>4902</v>
      </c>
      <c r="T1020" s="11">
        <f>ABS(Table1[[#This Row],[Prod]]-Table1[[#This Row],[Planned]])</f>
        <v>402</v>
      </c>
      <c r="U1020" s="213">
        <f>IF(ABS(Table1[[#This Row],[Prod]]-Table1[[#This Row],[Planned]])&gt;Table1[[#This Row],[Planned]],0,IF(Table1[[#This Row],[Planned]]=0,0,1-ABS(Table1[[#This Row],[Prod]]-Table1[[#This Row],[Planned]])/Table1[[#This Row],[Planned]]))</f>
        <v>0.91066666666666662</v>
      </c>
      <c r="V1020" s="11"/>
      <c r="W1020" s="11"/>
      <c r="X1020" s="27">
        <v>4800</v>
      </c>
      <c r="Y1020" s="11">
        <f>Table1[[#This Row],[Prod]]</f>
        <v>4902</v>
      </c>
      <c r="Z1020" s="11">
        <f>ABS(Table1[[#This Row],[Prod2]]-Table1[[#This Row],[Plan Revised]])</f>
        <v>102</v>
      </c>
      <c r="AA1020" s="213">
        <f>IF(ABS(Table1[[#This Row],[Prod2]]-Table1[[#This Row],[Plan Revised]])&gt;Table1[[#This Row],[Plan Revised]],0,IF(Table1[[#This Row],[Plan Revised]]=0,0,1-ABS(Table1[[#This Row],[Prod2]]-Table1[[#This Row],[Plan Revised]])/Table1[[#This Row],[Plan Revised]]))</f>
        <v>0.97875000000000001</v>
      </c>
      <c r="AB1020" s="11"/>
      <c r="AC1020" s="30"/>
      <c r="AD1020"/>
      <c r="AF1020"/>
    </row>
    <row r="1021" spans="1:32">
      <c r="A1021" s="15" t="str">
        <f>IF(Table1[Week]=WeekSel,"Yes","No")</f>
        <v>No</v>
      </c>
      <c r="B1021" s="15" t="str">
        <f>IF((Table1[StartDate]&gt;=Date.GraphMin)*(Table1[StartDate]&lt;=Date.GraphMax)=1,"Yes","No")</f>
        <v>Yes</v>
      </c>
      <c r="C1021" s="15" t="str">
        <f>IF(OR(Table1[[#This Row],[Site]]="FOOD MILLING",Table1[[#This Row],[Site]]="GODACO"), "No", "Yes")</f>
        <v>Yes</v>
      </c>
      <c r="D1021" s="40">
        <f>MAX(DATE(Table1[Year],1,1),DATE(Table1[Year],1,1)-WEEKDAY(DATE(Table1[Year],1,1),2)+(Table1[WeekNum]-1)*7+1)</f>
        <v>44676</v>
      </c>
      <c r="E1021" s="40">
        <f>MIN(DATE(Table1[Year]+1,1,0),DATE(Table1[Year],1,1)-WEEKDAY(DATE(Table1[Year],1,1),2)+Table1[WeekNum]*7)</f>
        <v>44682</v>
      </c>
      <c r="F1021" s="15">
        <v>2022</v>
      </c>
      <c r="G1021" s="15">
        <f t="shared" si="30"/>
        <v>4</v>
      </c>
      <c r="H1021" s="15">
        <v>18</v>
      </c>
      <c r="I1021" s="195" t="str">
        <f>"W" &amp;Table1[[#This Row],[WeekNum]]</f>
        <v>W18</v>
      </c>
      <c r="J1021" s="195" t="str">
        <f t="shared" si="31"/>
        <v>22-W18</v>
      </c>
      <c r="K1021" s="11" t="s">
        <v>710</v>
      </c>
      <c r="L1021" s="11"/>
      <c r="M1021" s="11" t="s">
        <v>72</v>
      </c>
      <c r="N1021" s="266" t="s">
        <v>369</v>
      </c>
      <c r="O1021" s="266" t="s">
        <v>395</v>
      </c>
      <c r="P1021" s="11" t="s">
        <v>396</v>
      </c>
      <c r="Q1021" s="11" t="s">
        <v>421</v>
      </c>
      <c r="R1021" s="11">
        <v>2000</v>
      </c>
      <c r="S1021" s="11">
        <v>1189</v>
      </c>
      <c r="T1021" s="11">
        <f>ABS(Table1[[#This Row],[Prod]]-Table1[[#This Row],[Planned]])</f>
        <v>811</v>
      </c>
      <c r="U1021" s="213">
        <f>IF(ABS(Table1[[#This Row],[Prod]]-Table1[[#This Row],[Planned]])&gt;Table1[[#This Row],[Planned]],0,IF(Table1[[#This Row],[Planned]]=0,0,1-ABS(Table1[[#This Row],[Prod]]-Table1[[#This Row],[Planned]])/Table1[[#This Row],[Planned]]))</f>
        <v>0.59450000000000003</v>
      </c>
      <c r="V1021" s="11"/>
      <c r="W1021" s="11"/>
      <c r="X1021" s="27">
        <v>0</v>
      </c>
      <c r="Y1021" s="11">
        <f>Table1[[#This Row],[Prod]]</f>
        <v>1189</v>
      </c>
      <c r="Z1021" s="11">
        <f>ABS(Table1[[#This Row],[Prod2]]-Table1[[#This Row],[Plan Revised]])</f>
        <v>1189</v>
      </c>
      <c r="AA1021" s="213">
        <f>IF(ABS(Table1[[#This Row],[Prod2]]-Table1[[#This Row],[Plan Revised]])&gt;Table1[[#This Row],[Plan Revised]],0,IF(Table1[[#This Row],[Plan Revised]]=0,0,1-ABS(Table1[[#This Row],[Prod2]]-Table1[[#This Row],[Plan Revised]])/Table1[[#This Row],[Plan Revised]]))</f>
        <v>0</v>
      </c>
      <c r="AB1021" s="11"/>
      <c r="AC1021" s="30"/>
      <c r="AD1021"/>
      <c r="AF1021"/>
    </row>
    <row r="1022" spans="1:32">
      <c r="A1022" s="15" t="str">
        <f>IF(Table1[Week]=WeekSel,"Yes","No")</f>
        <v>No</v>
      </c>
      <c r="B1022" s="15" t="str">
        <f>IF((Table1[StartDate]&gt;=Date.GraphMin)*(Table1[StartDate]&lt;=Date.GraphMax)=1,"Yes","No")</f>
        <v>Yes</v>
      </c>
      <c r="C1022" s="15" t="str">
        <f>IF(OR(Table1[[#This Row],[Site]]="FOOD MILLING",Table1[[#This Row],[Site]]="GODACO"), "No", "Yes")</f>
        <v>Yes</v>
      </c>
      <c r="D1022" s="40">
        <f>MAX(DATE(Table1[Year],1,1),DATE(Table1[Year],1,1)-WEEKDAY(DATE(Table1[Year],1,1),2)+(Table1[WeekNum]-1)*7+1)</f>
        <v>44676</v>
      </c>
      <c r="E1022" s="40">
        <f>MIN(DATE(Table1[Year]+1,1,0),DATE(Table1[Year],1,1)-WEEKDAY(DATE(Table1[Year],1,1),2)+Table1[WeekNum]*7)</f>
        <v>44682</v>
      </c>
      <c r="F1022" s="15">
        <v>2022</v>
      </c>
      <c r="G1022" s="15">
        <f t="shared" si="30"/>
        <v>4</v>
      </c>
      <c r="H1022" s="15">
        <v>18</v>
      </c>
      <c r="I1022" s="195" t="str">
        <f>"W" &amp;Table1[[#This Row],[WeekNum]]</f>
        <v>W18</v>
      </c>
      <c r="J1022" s="195" t="str">
        <f t="shared" si="31"/>
        <v>22-W18</v>
      </c>
      <c r="K1022" s="11" t="s">
        <v>711</v>
      </c>
      <c r="L1022" s="11"/>
      <c r="M1022" s="11" t="s">
        <v>72</v>
      </c>
      <c r="N1022" s="266" t="s">
        <v>369</v>
      </c>
      <c r="O1022" s="266" t="s">
        <v>400</v>
      </c>
      <c r="P1022" s="11" t="s">
        <v>401</v>
      </c>
      <c r="Q1022" s="11" t="s">
        <v>421</v>
      </c>
      <c r="R1022" s="11">
        <v>800</v>
      </c>
      <c r="S1022" s="11">
        <v>798</v>
      </c>
      <c r="T1022" s="11">
        <f>ABS(Table1[[#This Row],[Prod]]-Table1[[#This Row],[Planned]])</f>
        <v>2</v>
      </c>
      <c r="U1022" s="213">
        <f>IF(ABS(Table1[[#This Row],[Prod]]-Table1[[#This Row],[Planned]])&gt;Table1[[#This Row],[Planned]],0,IF(Table1[[#This Row],[Planned]]=0,0,1-ABS(Table1[[#This Row],[Prod]]-Table1[[#This Row],[Planned]])/Table1[[#This Row],[Planned]]))</f>
        <v>0.99750000000000005</v>
      </c>
      <c r="V1022" s="11"/>
      <c r="W1022" s="11"/>
      <c r="X1022" s="27">
        <v>800</v>
      </c>
      <c r="Y1022" s="11">
        <f>Table1[[#This Row],[Prod]]</f>
        <v>798</v>
      </c>
      <c r="Z1022" s="11">
        <f>ABS(Table1[[#This Row],[Prod2]]-Table1[[#This Row],[Plan Revised]])</f>
        <v>2</v>
      </c>
      <c r="AA1022" s="213">
        <f>IF(ABS(Table1[[#This Row],[Prod2]]-Table1[[#This Row],[Plan Revised]])&gt;Table1[[#This Row],[Plan Revised]],0,IF(Table1[[#This Row],[Plan Revised]]=0,0,1-ABS(Table1[[#This Row],[Prod2]]-Table1[[#This Row],[Plan Revised]])/Table1[[#This Row],[Plan Revised]]))</f>
        <v>0.99750000000000005</v>
      </c>
      <c r="AB1022" s="11"/>
      <c r="AC1022" s="30"/>
      <c r="AD1022"/>
      <c r="AF1022"/>
    </row>
    <row r="1023" spans="1:32">
      <c r="A1023" s="15" t="str">
        <f>IF(Table1[Week]=WeekSel,"Yes","No")</f>
        <v>No</v>
      </c>
      <c r="B1023" s="15" t="str">
        <f>IF((Table1[StartDate]&gt;=Date.GraphMin)*(Table1[StartDate]&lt;=Date.GraphMax)=1,"Yes","No")</f>
        <v>Yes</v>
      </c>
      <c r="C1023" s="15" t="str">
        <f>IF(OR(Table1[[#This Row],[Site]]="FOOD MILLING",Table1[[#This Row],[Site]]="GODACO"), "No", "Yes")</f>
        <v>Yes</v>
      </c>
      <c r="D1023" s="40">
        <f>MAX(DATE(Table1[Year],1,1),DATE(Table1[Year],1,1)-WEEKDAY(DATE(Table1[Year],1,1),2)+(Table1[WeekNum]-1)*7+1)</f>
        <v>44676</v>
      </c>
      <c r="E1023" s="40">
        <f>MIN(DATE(Table1[Year]+1,1,0),DATE(Table1[Year],1,1)-WEEKDAY(DATE(Table1[Year],1,1),2)+Table1[WeekNum]*7)</f>
        <v>44682</v>
      </c>
      <c r="F1023" s="15">
        <v>2022</v>
      </c>
      <c r="G1023" s="15">
        <f t="shared" si="30"/>
        <v>4</v>
      </c>
      <c r="H1023" s="15">
        <v>18</v>
      </c>
      <c r="I1023" s="195" t="str">
        <f>"W" &amp;Table1[[#This Row],[WeekNum]]</f>
        <v>W18</v>
      </c>
      <c r="J1023" s="195" t="str">
        <f t="shared" si="31"/>
        <v>22-W18</v>
      </c>
      <c r="K1023" s="11" t="s">
        <v>712</v>
      </c>
      <c r="L1023" s="11"/>
      <c r="M1023" s="11" t="s">
        <v>72</v>
      </c>
      <c r="N1023" s="266" t="s">
        <v>369</v>
      </c>
      <c r="O1023" s="266" t="s">
        <v>400</v>
      </c>
      <c r="P1023" s="11" t="s">
        <v>401</v>
      </c>
      <c r="Q1023" s="11" t="s">
        <v>421</v>
      </c>
      <c r="R1023" s="11">
        <v>2400</v>
      </c>
      <c r="S1023" s="11">
        <v>2346</v>
      </c>
      <c r="T1023" s="11">
        <f>ABS(Table1[[#This Row],[Prod]]-Table1[[#This Row],[Planned]])</f>
        <v>54</v>
      </c>
      <c r="U1023" s="213">
        <f>IF(ABS(Table1[[#This Row],[Prod]]-Table1[[#This Row],[Planned]])&gt;Table1[[#This Row],[Planned]],0,IF(Table1[[#This Row],[Planned]]=0,0,1-ABS(Table1[[#This Row],[Prod]]-Table1[[#This Row],[Planned]])/Table1[[#This Row],[Planned]]))</f>
        <v>0.97750000000000004</v>
      </c>
      <c r="V1023" s="11"/>
      <c r="W1023" s="11"/>
      <c r="X1023" s="27">
        <v>2400</v>
      </c>
      <c r="Y1023" s="11">
        <f>Table1[[#This Row],[Prod]]</f>
        <v>2346</v>
      </c>
      <c r="Z1023" s="11">
        <f>ABS(Table1[[#This Row],[Prod2]]-Table1[[#This Row],[Plan Revised]])</f>
        <v>54</v>
      </c>
      <c r="AA1023" s="213">
        <f>IF(ABS(Table1[[#This Row],[Prod2]]-Table1[[#This Row],[Plan Revised]])&gt;Table1[[#This Row],[Plan Revised]],0,IF(Table1[[#This Row],[Plan Revised]]=0,0,1-ABS(Table1[[#This Row],[Prod2]]-Table1[[#This Row],[Plan Revised]])/Table1[[#This Row],[Plan Revised]]))</f>
        <v>0.97750000000000004</v>
      </c>
      <c r="AB1023" s="11"/>
      <c r="AC1023" s="30"/>
      <c r="AD1023"/>
      <c r="AF1023"/>
    </row>
    <row r="1024" spans="1:32">
      <c r="A1024" s="15" t="str">
        <f>IF(Table1[Week]=WeekSel,"Yes","No")</f>
        <v>No</v>
      </c>
      <c r="B1024" s="15" t="str">
        <f>IF((Table1[StartDate]&gt;=Date.GraphMin)*(Table1[StartDate]&lt;=Date.GraphMax)=1,"Yes","No")</f>
        <v>Yes</v>
      </c>
      <c r="C1024" s="15" t="str">
        <f>IF(OR(Table1[[#This Row],[Site]]="FOOD MILLING",Table1[[#This Row],[Site]]="GODACO"), "No", "Yes")</f>
        <v>Yes</v>
      </c>
      <c r="D1024" s="40">
        <f>MAX(DATE(Table1[Year],1,1),DATE(Table1[Year],1,1)-WEEKDAY(DATE(Table1[Year],1,1),2)+(Table1[WeekNum]-1)*7+1)</f>
        <v>44676</v>
      </c>
      <c r="E1024" s="40">
        <f>MIN(DATE(Table1[Year]+1,1,0),DATE(Table1[Year],1,1)-WEEKDAY(DATE(Table1[Year],1,1),2)+Table1[WeekNum]*7)</f>
        <v>44682</v>
      </c>
      <c r="F1024" s="15">
        <v>2022</v>
      </c>
      <c r="G1024" s="15">
        <f t="shared" si="30"/>
        <v>4</v>
      </c>
      <c r="H1024" s="15">
        <v>18</v>
      </c>
      <c r="I1024" s="195" t="str">
        <f>"W" &amp;Table1[[#This Row],[WeekNum]]</f>
        <v>W18</v>
      </c>
      <c r="J1024" s="195" t="str">
        <f t="shared" si="31"/>
        <v>22-W18</v>
      </c>
      <c r="K1024" s="11" t="s">
        <v>437</v>
      </c>
      <c r="L1024" s="11"/>
      <c r="M1024" s="11" t="s">
        <v>72</v>
      </c>
      <c r="N1024" s="266" t="s">
        <v>369</v>
      </c>
      <c r="O1024" s="266" t="s">
        <v>374</v>
      </c>
      <c r="P1024" s="11" t="s">
        <v>402</v>
      </c>
      <c r="Q1024" s="11" t="s">
        <v>421</v>
      </c>
      <c r="R1024" s="11">
        <v>0</v>
      </c>
      <c r="S1024" s="11">
        <v>0</v>
      </c>
      <c r="T1024" s="11">
        <f>ABS(Table1[[#This Row],[Prod]]-Table1[[#This Row],[Planned]])</f>
        <v>0</v>
      </c>
      <c r="U1024" s="213">
        <f>IF(ABS(Table1[[#This Row],[Prod]]-Table1[[#This Row],[Planned]])&gt;Table1[[#This Row],[Planned]],0,IF(Table1[[#This Row],[Planned]]=0,0,1-ABS(Table1[[#This Row],[Prod]]-Table1[[#This Row],[Planned]])/Table1[[#This Row],[Planned]]))</f>
        <v>0</v>
      </c>
      <c r="V1024" s="11"/>
      <c r="W1024" s="11"/>
      <c r="X1024" s="27">
        <v>0</v>
      </c>
      <c r="Y1024" s="11">
        <f>Table1[[#This Row],[Prod]]</f>
        <v>0</v>
      </c>
      <c r="Z1024" s="11">
        <f>ABS(Table1[[#This Row],[Prod2]]-Table1[[#This Row],[Plan Revised]])</f>
        <v>0</v>
      </c>
      <c r="AA1024" s="213">
        <f>IF(ABS(Table1[[#This Row],[Prod2]]-Table1[[#This Row],[Plan Revised]])&gt;Table1[[#This Row],[Plan Revised]],0,IF(Table1[[#This Row],[Plan Revised]]=0,0,1-ABS(Table1[[#This Row],[Prod2]]-Table1[[#This Row],[Plan Revised]])/Table1[[#This Row],[Plan Revised]]))</f>
        <v>0</v>
      </c>
      <c r="AB1024" s="11"/>
      <c r="AC1024" s="30"/>
      <c r="AD1024"/>
      <c r="AF1024"/>
    </row>
    <row r="1025" spans="1:32">
      <c r="A1025" s="15" t="str">
        <f>IF(Table1[Week]=WeekSel,"Yes","No")</f>
        <v>No</v>
      </c>
      <c r="B1025" s="15" t="str">
        <f>IF((Table1[StartDate]&gt;=Date.GraphMin)*(Table1[StartDate]&lt;=Date.GraphMax)=1,"Yes","No")</f>
        <v>Yes</v>
      </c>
      <c r="C1025" s="15" t="str">
        <f>IF(OR(Table1[[#This Row],[Site]]="FOOD MILLING",Table1[[#This Row],[Site]]="GODACO"), "No", "Yes")</f>
        <v>Yes</v>
      </c>
      <c r="D1025" s="40">
        <f>MAX(DATE(Table1[Year],1,1),DATE(Table1[Year],1,1)-WEEKDAY(DATE(Table1[Year],1,1),2)+(Table1[WeekNum]-1)*7+1)</f>
        <v>44676</v>
      </c>
      <c r="E1025" s="40">
        <f>MIN(DATE(Table1[Year]+1,1,0),DATE(Table1[Year],1,1)-WEEKDAY(DATE(Table1[Year],1,1),2)+Table1[WeekNum]*7)</f>
        <v>44682</v>
      </c>
      <c r="F1025" s="15">
        <v>2022</v>
      </c>
      <c r="G1025" s="15">
        <f t="shared" si="30"/>
        <v>4</v>
      </c>
      <c r="H1025" s="15">
        <v>18</v>
      </c>
      <c r="I1025" s="195" t="str">
        <f>"W" &amp;Table1[[#This Row],[WeekNum]]</f>
        <v>W18</v>
      </c>
      <c r="J1025" s="195" t="str">
        <f t="shared" si="31"/>
        <v>22-W18</v>
      </c>
      <c r="K1025" s="11" t="s">
        <v>438</v>
      </c>
      <c r="L1025" s="11"/>
      <c r="M1025" s="11" t="s">
        <v>72</v>
      </c>
      <c r="N1025" s="266" t="s">
        <v>369</v>
      </c>
      <c r="O1025" s="266" t="s">
        <v>374</v>
      </c>
      <c r="P1025" s="11" t="s">
        <v>402</v>
      </c>
      <c r="Q1025" s="11" t="s">
        <v>421</v>
      </c>
      <c r="R1025" s="11">
        <v>0</v>
      </c>
      <c r="S1025" s="11">
        <v>0</v>
      </c>
      <c r="T1025" s="11">
        <f>ABS(Table1[[#This Row],[Prod]]-Table1[[#This Row],[Planned]])</f>
        <v>0</v>
      </c>
      <c r="U1025" s="213">
        <f>IF(ABS(Table1[[#This Row],[Prod]]-Table1[[#This Row],[Planned]])&gt;Table1[[#This Row],[Planned]],0,IF(Table1[[#This Row],[Planned]]=0,0,1-ABS(Table1[[#This Row],[Prod]]-Table1[[#This Row],[Planned]])/Table1[[#This Row],[Planned]]))</f>
        <v>0</v>
      </c>
      <c r="V1025" s="11"/>
      <c r="W1025" s="11"/>
      <c r="X1025" s="27">
        <v>0</v>
      </c>
      <c r="Y1025" s="11">
        <f>Table1[[#This Row],[Prod]]</f>
        <v>0</v>
      </c>
      <c r="Z1025" s="11">
        <f>ABS(Table1[[#This Row],[Prod2]]-Table1[[#This Row],[Plan Revised]])</f>
        <v>0</v>
      </c>
      <c r="AA1025" s="213">
        <f>IF(ABS(Table1[[#This Row],[Prod2]]-Table1[[#This Row],[Plan Revised]])&gt;Table1[[#This Row],[Plan Revised]],0,IF(Table1[[#This Row],[Plan Revised]]=0,0,1-ABS(Table1[[#This Row],[Prod2]]-Table1[[#This Row],[Plan Revised]])/Table1[[#This Row],[Plan Revised]]))</f>
        <v>0</v>
      </c>
      <c r="AB1025" s="11"/>
      <c r="AC1025" s="30"/>
      <c r="AD1025"/>
      <c r="AF1025"/>
    </row>
    <row r="1026" spans="1:32">
      <c r="A1026" s="15" t="str">
        <f>IF(Table1[Week]=WeekSel,"Yes","No")</f>
        <v>No</v>
      </c>
      <c r="B1026" s="15" t="str">
        <f>IF((Table1[StartDate]&gt;=Date.GraphMin)*(Table1[StartDate]&lt;=Date.GraphMax)=1,"Yes","No")</f>
        <v>Yes</v>
      </c>
      <c r="C1026" s="15" t="str">
        <f>IF(OR(Table1[[#This Row],[Site]]="FOOD MILLING",Table1[[#This Row],[Site]]="GODACO"), "No", "Yes")</f>
        <v>Yes</v>
      </c>
      <c r="D1026" s="40">
        <f>MAX(DATE(Table1[Year],1,1),DATE(Table1[Year],1,1)-WEEKDAY(DATE(Table1[Year],1,1),2)+(Table1[WeekNum]-1)*7+1)</f>
        <v>44676</v>
      </c>
      <c r="E1026" s="40">
        <f>MIN(DATE(Table1[Year]+1,1,0),DATE(Table1[Year],1,1)-WEEKDAY(DATE(Table1[Year],1,1),2)+Table1[WeekNum]*7)</f>
        <v>44682</v>
      </c>
      <c r="F1026" s="15">
        <v>2022</v>
      </c>
      <c r="G1026" s="15">
        <f t="shared" ref="G1026:G1089" si="32">MONTH(DATE(F1026,1,H1026*7-2)-WEEKDAY(DATE(H1026,1,2)))</f>
        <v>4</v>
      </c>
      <c r="H1026" s="15">
        <v>18</v>
      </c>
      <c r="I1026" s="195" t="str">
        <f>"W" &amp;Table1[[#This Row],[WeekNum]]</f>
        <v>W18</v>
      </c>
      <c r="J1026" s="195" t="str">
        <f t="shared" ref="J1026:J1089" si="33">RIGHT(F1026,2)&amp;"-"&amp;TEXT(H1026,"W00")</f>
        <v>22-W18</v>
      </c>
      <c r="K1026" s="11" t="s">
        <v>439</v>
      </c>
      <c r="L1026" s="11"/>
      <c r="M1026" s="11" t="s">
        <v>72</v>
      </c>
      <c r="N1026" s="266" t="s">
        <v>369</v>
      </c>
      <c r="O1026" s="266" t="s">
        <v>374</v>
      </c>
      <c r="P1026" s="11" t="s">
        <v>402</v>
      </c>
      <c r="Q1026" s="11" t="s">
        <v>421</v>
      </c>
      <c r="R1026" s="11">
        <v>0</v>
      </c>
      <c r="S1026" s="11">
        <v>0</v>
      </c>
      <c r="T1026" s="11">
        <f>ABS(Table1[[#This Row],[Prod]]-Table1[[#This Row],[Planned]])</f>
        <v>0</v>
      </c>
      <c r="U1026" s="213">
        <f>IF(ABS(Table1[[#This Row],[Prod]]-Table1[[#This Row],[Planned]])&gt;Table1[[#This Row],[Planned]],0,IF(Table1[[#This Row],[Planned]]=0,0,1-ABS(Table1[[#This Row],[Prod]]-Table1[[#This Row],[Planned]])/Table1[[#This Row],[Planned]]))</f>
        <v>0</v>
      </c>
      <c r="V1026" s="11"/>
      <c r="W1026" s="11"/>
      <c r="X1026" s="27">
        <v>0</v>
      </c>
      <c r="Y1026" s="11">
        <f>Table1[[#This Row],[Prod]]</f>
        <v>0</v>
      </c>
      <c r="Z1026" s="11">
        <f>ABS(Table1[[#This Row],[Prod2]]-Table1[[#This Row],[Plan Revised]])</f>
        <v>0</v>
      </c>
      <c r="AA1026" s="213">
        <f>IF(ABS(Table1[[#This Row],[Prod2]]-Table1[[#This Row],[Plan Revised]])&gt;Table1[[#This Row],[Plan Revised]],0,IF(Table1[[#This Row],[Plan Revised]]=0,0,1-ABS(Table1[[#This Row],[Prod2]]-Table1[[#This Row],[Plan Revised]])/Table1[[#This Row],[Plan Revised]]))</f>
        <v>0</v>
      </c>
      <c r="AB1026" s="11"/>
      <c r="AC1026" s="30"/>
      <c r="AD1026"/>
      <c r="AF1026"/>
    </row>
    <row r="1027" spans="1:32">
      <c r="A1027" s="15" t="str">
        <f>IF(Table1[Week]=WeekSel,"Yes","No")</f>
        <v>No</v>
      </c>
      <c r="B1027" s="15" t="str">
        <f>IF((Table1[StartDate]&gt;=Date.GraphMin)*(Table1[StartDate]&lt;=Date.GraphMax)=1,"Yes","No")</f>
        <v>Yes</v>
      </c>
      <c r="C1027" s="15" t="str">
        <f>IF(OR(Table1[[#This Row],[Site]]="FOOD MILLING",Table1[[#This Row],[Site]]="GODACO"), "No", "Yes")</f>
        <v>Yes</v>
      </c>
      <c r="D1027" s="40">
        <f>MAX(DATE(Table1[Year],1,1),DATE(Table1[Year],1,1)-WEEKDAY(DATE(Table1[Year],1,1),2)+(Table1[WeekNum]-1)*7+1)</f>
        <v>44676</v>
      </c>
      <c r="E1027" s="40">
        <f>MIN(DATE(Table1[Year]+1,1,0),DATE(Table1[Year],1,1)-WEEKDAY(DATE(Table1[Year],1,1),2)+Table1[WeekNum]*7)</f>
        <v>44682</v>
      </c>
      <c r="F1027" s="15">
        <v>2022</v>
      </c>
      <c r="G1027" s="15">
        <f t="shared" si="32"/>
        <v>4</v>
      </c>
      <c r="H1027" s="15">
        <v>18</v>
      </c>
      <c r="I1027" s="195" t="str">
        <f>"W" &amp;Table1[[#This Row],[WeekNum]]</f>
        <v>W18</v>
      </c>
      <c r="J1027" s="195" t="str">
        <f t="shared" si="33"/>
        <v>22-W18</v>
      </c>
      <c r="K1027" s="11" t="s">
        <v>542</v>
      </c>
      <c r="L1027" s="11"/>
      <c r="M1027" s="11" t="s">
        <v>72</v>
      </c>
      <c r="N1027" s="266" t="s">
        <v>369</v>
      </c>
      <c r="O1027" s="266" t="s">
        <v>391</v>
      </c>
      <c r="P1027" s="11" t="s">
        <v>402</v>
      </c>
      <c r="Q1027" s="11" t="s">
        <v>421</v>
      </c>
      <c r="R1027" s="11">
        <v>400</v>
      </c>
      <c r="S1027" s="11">
        <v>432</v>
      </c>
      <c r="T1027" s="11">
        <f>ABS(Table1[[#This Row],[Prod]]-Table1[[#This Row],[Planned]])</f>
        <v>32</v>
      </c>
      <c r="U1027" s="213">
        <f>IF(ABS(Table1[[#This Row],[Prod]]-Table1[[#This Row],[Planned]])&gt;Table1[[#This Row],[Planned]],0,IF(Table1[[#This Row],[Planned]]=0,0,1-ABS(Table1[[#This Row],[Prod]]-Table1[[#This Row],[Planned]])/Table1[[#This Row],[Planned]]))</f>
        <v>0.92</v>
      </c>
      <c r="V1027" s="11"/>
      <c r="W1027" s="11"/>
      <c r="X1027" s="27">
        <v>400</v>
      </c>
      <c r="Y1027" s="11">
        <f>Table1[[#This Row],[Prod]]</f>
        <v>432</v>
      </c>
      <c r="Z1027" s="11">
        <f>ABS(Table1[[#This Row],[Prod2]]-Table1[[#This Row],[Plan Revised]])</f>
        <v>32</v>
      </c>
      <c r="AA1027" s="213">
        <f>IF(ABS(Table1[[#This Row],[Prod2]]-Table1[[#This Row],[Plan Revised]])&gt;Table1[[#This Row],[Plan Revised]],0,IF(Table1[[#This Row],[Plan Revised]]=0,0,1-ABS(Table1[[#This Row],[Prod2]]-Table1[[#This Row],[Plan Revised]])/Table1[[#This Row],[Plan Revised]]))</f>
        <v>0.92</v>
      </c>
      <c r="AB1027" s="11"/>
      <c r="AC1027" s="30"/>
      <c r="AD1027"/>
      <c r="AF1027"/>
    </row>
    <row r="1028" spans="1:32">
      <c r="A1028" s="15" t="str">
        <f>IF(Table1[Week]=WeekSel,"Yes","No")</f>
        <v>No</v>
      </c>
      <c r="B1028" s="15" t="str">
        <f>IF((Table1[StartDate]&gt;=Date.GraphMin)*(Table1[StartDate]&lt;=Date.GraphMax)=1,"Yes","No")</f>
        <v>Yes</v>
      </c>
      <c r="C1028" s="15" t="str">
        <f>IF(OR(Table1[[#This Row],[Site]]="FOOD MILLING",Table1[[#This Row],[Site]]="GODACO"), "No", "Yes")</f>
        <v>Yes</v>
      </c>
      <c r="D1028" s="40">
        <f>MAX(DATE(Table1[Year],1,1),DATE(Table1[Year],1,1)-WEEKDAY(DATE(Table1[Year],1,1),2)+(Table1[WeekNum]-1)*7+1)</f>
        <v>44676</v>
      </c>
      <c r="E1028" s="40">
        <f>MIN(DATE(Table1[Year]+1,1,0),DATE(Table1[Year],1,1)-WEEKDAY(DATE(Table1[Year],1,1),2)+Table1[WeekNum]*7)</f>
        <v>44682</v>
      </c>
      <c r="F1028" s="15">
        <v>2022</v>
      </c>
      <c r="G1028" s="15">
        <f t="shared" si="32"/>
        <v>4</v>
      </c>
      <c r="H1028" s="15">
        <v>18</v>
      </c>
      <c r="I1028" s="195" t="str">
        <f>"W" &amp;Table1[[#This Row],[WeekNum]]</f>
        <v>W18</v>
      </c>
      <c r="J1028" s="195" t="str">
        <f t="shared" si="33"/>
        <v>22-W18</v>
      </c>
      <c r="K1028" s="11" t="s">
        <v>444</v>
      </c>
      <c r="L1028" s="11"/>
      <c r="M1028" s="11" t="s">
        <v>72</v>
      </c>
      <c r="N1028" s="266" t="s">
        <v>369</v>
      </c>
      <c r="O1028" s="266" t="s">
        <v>391</v>
      </c>
      <c r="P1028" s="11" t="s">
        <v>410</v>
      </c>
      <c r="Q1028" s="11" t="s">
        <v>421</v>
      </c>
      <c r="R1028" s="11">
        <v>180</v>
      </c>
      <c r="S1028" s="11">
        <v>162</v>
      </c>
      <c r="T1028" s="11">
        <f>ABS(Table1[[#This Row],[Prod]]-Table1[[#This Row],[Planned]])</f>
        <v>18</v>
      </c>
      <c r="U1028" s="213">
        <f>IF(ABS(Table1[[#This Row],[Prod]]-Table1[[#This Row],[Planned]])&gt;Table1[[#This Row],[Planned]],0,IF(Table1[[#This Row],[Planned]]=0,0,1-ABS(Table1[[#This Row],[Prod]]-Table1[[#This Row],[Planned]])/Table1[[#This Row],[Planned]]))</f>
        <v>0.9</v>
      </c>
      <c r="V1028" s="11"/>
      <c r="W1028" s="11"/>
      <c r="X1028" s="27">
        <v>180</v>
      </c>
      <c r="Y1028" s="11">
        <f>Table1[[#This Row],[Prod]]</f>
        <v>162</v>
      </c>
      <c r="Z1028" s="11">
        <f>ABS(Table1[[#This Row],[Prod2]]-Table1[[#This Row],[Plan Revised]])</f>
        <v>18</v>
      </c>
      <c r="AA1028" s="213">
        <f>IF(ABS(Table1[[#This Row],[Prod2]]-Table1[[#This Row],[Plan Revised]])&gt;Table1[[#This Row],[Plan Revised]],0,IF(Table1[[#This Row],[Plan Revised]]=0,0,1-ABS(Table1[[#This Row],[Prod2]]-Table1[[#This Row],[Plan Revised]])/Table1[[#This Row],[Plan Revised]]))</f>
        <v>0.9</v>
      </c>
      <c r="AB1028" s="11"/>
      <c r="AC1028" s="30"/>
      <c r="AD1028"/>
      <c r="AF1028"/>
    </row>
    <row r="1029" spans="1:32">
      <c r="A1029" s="15" t="str">
        <f>IF(Table1[Week]=WeekSel,"Yes","No")</f>
        <v>No</v>
      </c>
      <c r="B1029" s="15" t="str">
        <f>IF((Table1[StartDate]&gt;=Date.GraphMin)*(Table1[StartDate]&lt;=Date.GraphMax)=1,"Yes","No")</f>
        <v>Yes</v>
      </c>
      <c r="C1029" s="15" t="str">
        <f>IF(OR(Table1[[#This Row],[Site]]="FOOD MILLING",Table1[[#This Row],[Site]]="GODACO"), "No", "Yes")</f>
        <v>Yes</v>
      </c>
      <c r="D1029" s="40">
        <f>MAX(DATE(Table1[Year],1,1),DATE(Table1[Year],1,1)-WEEKDAY(DATE(Table1[Year],1,1),2)+(Table1[WeekNum]-1)*7+1)</f>
        <v>44676</v>
      </c>
      <c r="E1029" s="40">
        <f>MIN(DATE(Table1[Year]+1,1,0),DATE(Table1[Year],1,1)-WEEKDAY(DATE(Table1[Year],1,1),2)+Table1[WeekNum]*7)</f>
        <v>44682</v>
      </c>
      <c r="F1029" s="15">
        <v>2022</v>
      </c>
      <c r="G1029" s="15">
        <f t="shared" si="32"/>
        <v>4</v>
      </c>
      <c r="H1029" s="15">
        <v>18</v>
      </c>
      <c r="I1029" s="195" t="str">
        <f>"W" &amp;Table1[[#This Row],[WeekNum]]</f>
        <v>W18</v>
      </c>
      <c r="J1029" s="195" t="str">
        <f t="shared" si="33"/>
        <v>22-W18</v>
      </c>
      <c r="K1029" s="11" t="s">
        <v>499</v>
      </c>
      <c r="L1029" s="11"/>
      <c r="M1029" s="11" t="s">
        <v>72</v>
      </c>
      <c r="N1029" s="11" t="s">
        <v>47</v>
      </c>
      <c r="O1029" s="266" t="s">
        <v>403</v>
      </c>
      <c r="P1029" s="11" t="s">
        <v>404</v>
      </c>
      <c r="Q1029" s="11" t="s">
        <v>419</v>
      </c>
      <c r="R1029" s="11">
        <v>700</v>
      </c>
      <c r="S1029" s="11">
        <v>680</v>
      </c>
      <c r="T1029" s="11">
        <f>ABS(Table1[[#This Row],[Prod]]-Table1[[#This Row],[Planned]])</f>
        <v>20</v>
      </c>
      <c r="U1029" s="213">
        <f>IF(ABS(Table1[[#This Row],[Prod]]-Table1[[#This Row],[Planned]])&gt;Table1[[#This Row],[Planned]],0,IF(Table1[[#This Row],[Planned]]=0,0,1-ABS(Table1[[#This Row],[Prod]]-Table1[[#This Row],[Planned]])/Table1[[#This Row],[Planned]]))</f>
        <v>0.97142857142857142</v>
      </c>
      <c r="V1029" s="11"/>
      <c r="W1029" s="11"/>
      <c r="X1029" s="27">
        <v>700</v>
      </c>
      <c r="Y1029" s="11">
        <f>Table1[[#This Row],[Prod]]</f>
        <v>680</v>
      </c>
      <c r="Z1029" s="11">
        <f>ABS(Table1[[#This Row],[Prod2]]-Table1[[#This Row],[Plan Revised]])</f>
        <v>20</v>
      </c>
      <c r="AA1029" s="213">
        <f>IF(ABS(Table1[[#This Row],[Prod2]]-Table1[[#This Row],[Plan Revised]])&gt;Table1[[#This Row],[Plan Revised]],0,IF(Table1[[#This Row],[Plan Revised]]=0,0,1-ABS(Table1[[#This Row],[Prod2]]-Table1[[#This Row],[Plan Revised]])/Table1[[#This Row],[Plan Revised]]))</f>
        <v>0.97142857142857142</v>
      </c>
      <c r="AB1029" s="11"/>
      <c r="AC1029" s="30"/>
      <c r="AD1029"/>
      <c r="AF1029"/>
    </row>
    <row r="1030" spans="1:32">
      <c r="A1030" s="15" t="str">
        <f>IF(Table1[Week]=WeekSel,"Yes","No")</f>
        <v>No</v>
      </c>
      <c r="B1030" s="15" t="str">
        <f>IF((Table1[StartDate]&gt;=Date.GraphMin)*(Table1[StartDate]&lt;=Date.GraphMax)=1,"Yes","No")</f>
        <v>Yes</v>
      </c>
      <c r="C1030" s="15" t="str">
        <f>IF(OR(Table1[[#This Row],[Site]]="FOOD MILLING",Table1[[#This Row],[Site]]="GODACO"), "No", "Yes")</f>
        <v>Yes</v>
      </c>
      <c r="D1030" s="40">
        <f>MAX(DATE(Table1[Year],1,1),DATE(Table1[Year],1,1)-WEEKDAY(DATE(Table1[Year],1,1),2)+(Table1[WeekNum]-1)*7+1)</f>
        <v>44676</v>
      </c>
      <c r="E1030" s="40">
        <f>MIN(DATE(Table1[Year]+1,1,0),DATE(Table1[Year],1,1)-WEEKDAY(DATE(Table1[Year],1,1),2)+Table1[WeekNum]*7)</f>
        <v>44682</v>
      </c>
      <c r="F1030" s="15">
        <v>2022</v>
      </c>
      <c r="G1030" s="15">
        <f t="shared" si="32"/>
        <v>4</v>
      </c>
      <c r="H1030" s="15">
        <v>18</v>
      </c>
      <c r="I1030" s="195" t="str">
        <f>"W" &amp;Table1[[#This Row],[WeekNum]]</f>
        <v>W18</v>
      </c>
      <c r="J1030" s="195" t="str">
        <f t="shared" si="33"/>
        <v>22-W18</v>
      </c>
      <c r="K1030" s="11" t="s">
        <v>501</v>
      </c>
      <c r="L1030" s="11"/>
      <c r="M1030" s="11" t="s">
        <v>72</v>
      </c>
      <c r="N1030" s="11" t="s">
        <v>47</v>
      </c>
      <c r="O1030" s="266" t="s">
        <v>403</v>
      </c>
      <c r="P1030" s="11" t="s">
        <v>404</v>
      </c>
      <c r="Q1030" s="11" t="s">
        <v>419</v>
      </c>
      <c r="R1030" s="11">
        <v>0</v>
      </c>
      <c r="S1030" s="11">
        <v>0</v>
      </c>
      <c r="T1030" s="11">
        <f>ABS(Table1[[#This Row],[Prod]]-Table1[[#This Row],[Planned]])</f>
        <v>0</v>
      </c>
      <c r="U1030" s="213">
        <f>IF(ABS(Table1[[#This Row],[Prod]]-Table1[[#This Row],[Planned]])&gt;Table1[[#This Row],[Planned]],0,IF(Table1[[#This Row],[Planned]]=0,0,1-ABS(Table1[[#This Row],[Prod]]-Table1[[#This Row],[Planned]])/Table1[[#This Row],[Planned]]))</f>
        <v>0</v>
      </c>
      <c r="V1030" s="11"/>
      <c r="W1030" s="11"/>
      <c r="X1030" s="27">
        <v>0</v>
      </c>
      <c r="Y1030" s="11">
        <f>Table1[[#This Row],[Prod]]</f>
        <v>0</v>
      </c>
      <c r="Z1030" s="11">
        <f>ABS(Table1[[#This Row],[Prod2]]-Table1[[#This Row],[Plan Revised]])</f>
        <v>0</v>
      </c>
      <c r="AA1030" s="213">
        <f>IF(ABS(Table1[[#This Row],[Prod2]]-Table1[[#This Row],[Plan Revised]])&gt;Table1[[#This Row],[Plan Revised]],0,IF(Table1[[#This Row],[Plan Revised]]=0,0,1-ABS(Table1[[#This Row],[Prod2]]-Table1[[#This Row],[Plan Revised]])/Table1[[#This Row],[Plan Revised]]))</f>
        <v>0</v>
      </c>
      <c r="AB1030" s="11"/>
      <c r="AC1030" s="30"/>
      <c r="AD1030"/>
      <c r="AF1030"/>
    </row>
    <row r="1031" spans="1:32">
      <c r="A1031" s="15" t="str">
        <f>IF(Table1[Week]=WeekSel,"Yes","No")</f>
        <v>No</v>
      </c>
      <c r="B1031" s="15" t="str">
        <f>IF((Table1[StartDate]&gt;=Date.GraphMin)*(Table1[StartDate]&lt;=Date.GraphMax)=1,"Yes","No")</f>
        <v>Yes</v>
      </c>
      <c r="C1031" s="15" t="str">
        <f>IF(OR(Table1[[#This Row],[Site]]="FOOD MILLING",Table1[[#This Row],[Site]]="GODACO"), "No", "Yes")</f>
        <v>Yes</v>
      </c>
      <c r="D1031" s="40">
        <f>MAX(DATE(Table1[Year],1,1),DATE(Table1[Year],1,1)-WEEKDAY(DATE(Table1[Year],1,1),2)+(Table1[WeekNum]-1)*7+1)</f>
        <v>44676</v>
      </c>
      <c r="E1031" s="40">
        <f>MIN(DATE(Table1[Year]+1,1,0),DATE(Table1[Year],1,1)-WEEKDAY(DATE(Table1[Year],1,1),2)+Table1[WeekNum]*7)</f>
        <v>44682</v>
      </c>
      <c r="F1031" s="15">
        <v>2022</v>
      </c>
      <c r="G1031" s="15">
        <f t="shared" si="32"/>
        <v>4</v>
      </c>
      <c r="H1031" s="15">
        <v>18</v>
      </c>
      <c r="I1031" s="195" t="str">
        <f>"W" &amp;Table1[[#This Row],[WeekNum]]</f>
        <v>W18</v>
      </c>
      <c r="J1031" s="195" t="str">
        <f t="shared" si="33"/>
        <v>22-W18</v>
      </c>
      <c r="K1031" s="11" t="s">
        <v>503</v>
      </c>
      <c r="L1031" s="11"/>
      <c r="M1031" s="11" t="s">
        <v>72</v>
      </c>
      <c r="N1031" s="11" t="s">
        <v>47</v>
      </c>
      <c r="O1031" s="266" t="s">
        <v>403</v>
      </c>
      <c r="P1031" s="11" t="s">
        <v>405</v>
      </c>
      <c r="Q1031" s="11" t="s">
        <v>419</v>
      </c>
      <c r="R1031" s="11">
        <v>200</v>
      </c>
      <c r="S1031" s="11">
        <v>0</v>
      </c>
      <c r="T1031" s="11">
        <f>ABS(Table1[[#This Row],[Prod]]-Table1[[#This Row],[Planned]])</f>
        <v>200</v>
      </c>
      <c r="U1031" s="213">
        <f>IF(ABS(Table1[[#This Row],[Prod]]-Table1[[#This Row],[Planned]])&gt;Table1[[#This Row],[Planned]],0,IF(Table1[[#This Row],[Planned]]=0,0,1-ABS(Table1[[#This Row],[Prod]]-Table1[[#This Row],[Planned]])/Table1[[#This Row],[Planned]]))</f>
        <v>0</v>
      </c>
      <c r="V1031" s="11"/>
      <c r="W1031" s="11"/>
      <c r="X1031" s="27">
        <v>200</v>
      </c>
      <c r="Y1031" s="11">
        <f>Table1[[#This Row],[Prod]]</f>
        <v>0</v>
      </c>
      <c r="Z1031" s="11">
        <f>ABS(Table1[[#This Row],[Prod2]]-Table1[[#This Row],[Plan Revised]])</f>
        <v>200</v>
      </c>
      <c r="AA1031" s="213">
        <f>IF(ABS(Table1[[#This Row],[Prod2]]-Table1[[#This Row],[Plan Revised]])&gt;Table1[[#This Row],[Plan Revised]],0,IF(Table1[[#This Row],[Plan Revised]]=0,0,1-ABS(Table1[[#This Row],[Prod2]]-Table1[[#This Row],[Plan Revised]])/Table1[[#This Row],[Plan Revised]]))</f>
        <v>0</v>
      </c>
      <c r="AB1031" s="11"/>
      <c r="AC1031" s="30"/>
      <c r="AD1031"/>
      <c r="AF1031"/>
    </row>
    <row r="1032" spans="1:32">
      <c r="A1032" s="15" t="str">
        <f>IF(Table1[Week]=WeekSel,"Yes","No")</f>
        <v>No</v>
      </c>
      <c r="B1032" s="15" t="str">
        <f>IF((Table1[StartDate]&gt;=Date.GraphMin)*(Table1[StartDate]&lt;=Date.GraphMax)=1,"Yes","No")</f>
        <v>Yes</v>
      </c>
      <c r="C1032" s="15" t="str">
        <f>IF(OR(Table1[[#This Row],[Site]]="FOOD MILLING",Table1[[#This Row],[Site]]="GODACO"), "No", "Yes")</f>
        <v>Yes</v>
      </c>
      <c r="D1032" s="40">
        <f>MAX(DATE(Table1[Year],1,1),DATE(Table1[Year],1,1)-WEEKDAY(DATE(Table1[Year],1,1),2)+(Table1[WeekNum]-1)*7+1)</f>
        <v>44676</v>
      </c>
      <c r="E1032" s="40">
        <f>MIN(DATE(Table1[Year]+1,1,0),DATE(Table1[Year],1,1)-WEEKDAY(DATE(Table1[Year],1,1),2)+Table1[WeekNum]*7)</f>
        <v>44682</v>
      </c>
      <c r="F1032" s="15">
        <v>2022</v>
      </c>
      <c r="G1032" s="15">
        <f t="shared" si="32"/>
        <v>4</v>
      </c>
      <c r="H1032" s="15">
        <v>18</v>
      </c>
      <c r="I1032" s="195" t="str">
        <f>"W" &amp;Table1[[#This Row],[WeekNum]]</f>
        <v>W18</v>
      </c>
      <c r="J1032" s="195" t="str">
        <f t="shared" si="33"/>
        <v>22-W18</v>
      </c>
      <c r="K1032" s="11" t="s">
        <v>500</v>
      </c>
      <c r="L1032" s="11"/>
      <c r="M1032" s="11" t="s">
        <v>72</v>
      </c>
      <c r="N1032" s="11" t="s">
        <v>47</v>
      </c>
      <c r="O1032" s="266" t="s">
        <v>403</v>
      </c>
      <c r="P1032" s="11" t="s">
        <v>404</v>
      </c>
      <c r="Q1032" s="11" t="s">
        <v>419</v>
      </c>
      <c r="R1032" s="11">
        <v>1800</v>
      </c>
      <c r="S1032" s="11">
        <v>1661</v>
      </c>
      <c r="T1032" s="11">
        <f>ABS(Table1[[#This Row],[Prod]]-Table1[[#This Row],[Planned]])</f>
        <v>139</v>
      </c>
      <c r="U1032" s="213">
        <f>IF(ABS(Table1[[#This Row],[Prod]]-Table1[[#This Row],[Planned]])&gt;Table1[[#This Row],[Planned]],0,IF(Table1[[#This Row],[Planned]]=0,0,1-ABS(Table1[[#This Row],[Prod]]-Table1[[#This Row],[Planned]])/Table1[[#This Row],[Planned]]))</f>
        <v>0.92277777777777781</v>
      </c>
      <c r="V1032" s="11"/>
      <c r="W1032" s="11"/>
      <c r="X1032" s="27">
        <v>1800</v>
      </c>
      <c r="Y1032" s="11">
        <f>Table1[[#This Row],[Prod]]</f>
        <v>1661</v>
      </c>
      <c r="Z1032" s="11">
        <f>ABS(Table1[[#This Row],[Prod2]]-Table1[[#This Row],[Plan Revised]])</f>
        <v>139</v>
      </c>
      <c r="AA1032" s="213">
        <f>IF(ABS(Table1[[#This Row],[Prod2]]-Table1[[#This Row],[Plan Revised]])&gt;Table1[[#This Row],[Plan Revised]],0,IF(Table1[[#This Row],[Plan Revised]]=0,0,1-ABS(Table1[[#This Row],[Prod2]]-Table1[[#This Row],[Plan Revised]])/Table1[[#This Row],[Plan Revised]]))</f>
        <v>0.92277777777777781</v>
      </c>
      <c r="AB1032" s="11"/>
      <c r="AC1032" s="30"/>
      <c r="AD1032"/>
      <c r="AF1032"/>
    </row>
    <row r="1033" spans="1:32">
      <c r="A1033" s="15" t="str">
        <f>IF(Table1[Week]=WeekSel,"Yes","No")</f>
        <v>No</v>
      </c>
      <c r="B1033" s="15" t="str">
        <f>IF((Table1[StartDate]&gt;=Date.GraphMin)*(Table1[StartDate]&lt;=Date.GraphMax)=1,"Yes","No")</f>
        <v>Yes</v>
      </c>
      <c r="C1033" s="15" t="str">
        <f>IF(OR(Table1[[#This Row],[Site]]="FOOD MILLING",Table1[[#This Row],[Site]]="GODACO"), "No", "Yes")</f>
        <v>Yes</v>
      </c>
      <c r="D1033" s="40">
        <f>MAX(DATE(Table1[Year],1,1),DATE(Table1[Year],1,1)-WEEKDAY(DATE(Table1[Year],1,1),2)+(Table1[WeekNum]-1)*7+1)</f>
        <v>44676</v>
      </c>
      <c r="E1033" s="40">
        <f>MIN(DATE(Table1[Year]+1,1,0),DATE(Table1[Year],1,1)-WEEKDAY(DATE(Table1[Year],1,1),2)+Table1[WeekNum]*7)</f>
        <v>44682</v>
      </c>
      <c r="F1033" s="15">
        <v>2022</v>
      </c>
      <c r="G1033" s="15">
        <f t="shared" si="32"/>
        <v>4</v>
      </c>
      <c r="H1033" s="15">
        <v>18</v>
      </c>
      <c r="I1033" s="195" t="str">
        <f>"W" &amp;Table1[[#This Row],[WeekNum]]</f>
        <v>W18</v>
      </c>
      <c r="J1033" s="195" t="str">
        <f t="shared" si="33"/>
        <v>22-W18</v>
      </c>
      <c r="K1033" s="11" t="s">
        <v>502</v>
      </c>
      <c r="L1033" s="11"/>
      <c r="M1033" s="11" t="s">
        <v>72</v>
      </c>
      <c r="N1033" s="11" t="s">
        <v>47</v>
      </c>
      <c r="O1033" s="266" t="s">
        <v>403</v>
      </c>
      <c r="P1033" s="11" t="s">
        <v>404</v>
      </c>
      <c r="Q1033" s="11" t="s">
        <v>419</v>
      </c>
      <c r="R1033" s="11">
        <v>0</v>
      </c>
      <c r="S1033" s="11">
        <v>0</v>
      </c>
      <c r="T1033" s="11">
        <f>ABS(Table1[[#This Row],[Prod]]-Table1[[#This Row],[Planned]])</f>
        <v>0</v>
      </c>
      <c r="U1033" s="213">
        <f>IF(ABS(Table1[[#This Row],[Prod]]-Table1[[#This Row],[Planned]])&gt;Table1[[#This Row],[Planned]],0,IF(Table1[[#This Row],[Planned]]=0,0,1-ABS(Table1[[#This Row],[Prod]]-Table1[[#This Row],[Planned]])/Table1[[#This Row],[Planned]]))</f>
        <v>0</v>
      </c>
      <c r="V1033" s="11"/>
      <c r="W1033" s="11"/>
      <c r="X1033" s="27">
        <v>0</v>
      </c>
      <c r="Y1033" s="11">
        <f>Table1[[#This Row],[Prod]]</f>
        <v>0</v>
      </c>
      <c r="Z1033" s="11">
        <f>ABS(Table1[[#This Row],[Prod2]]-Table1[[#This Row],[Plan Revised]])</f>
        <v>0</v>
      </c>
      <c r="AA1033" s="213">
        <f>IF(ABS(Table1[[#This Row],[Prod2]]-Table1[[#This Row],[Plan Revised]])&gt;Table1[[#This Row],[Plan Revised]],0,IF(Table1[[#This Row],[Plan Revised]]=0,0,1-ABS(Table1[[#This Row],[Prod2]]-Table1[[#This Row],[Plan Revised]])/Table1[[#This Row],[Plan Revised]]))</f>
        <v>0</v>
      </c>
      <c r="AB1033" s="11"/>
      <c r="AC1033" s="30"/>
      <c r="AD1033"/>
      <c r="AF1033"/>
    </row>
    <row r="1034" spans="1:32">
      <c r="A1034" s="15" t="str">
        <f>IF(Table1[Week]=WeekSel,"Yes","No")</f>
        <v>No</v>
      </c>
      <c r="B1034" s="15" t="str">
        <f>IF((Table1[StartDate]&gt;=Date.GraphMin)*(Table1[StartDate]&lt;=Date.GraphMax)=1,"Yes","No")</f>
        <v>Yes</v>
      </c>
      <c r="C1034" s="15" t="str">
        <f>IF(OR(Table1[[#This Row],[Site]]="FOOD MILLING",Table1[[#This Row],[Site]]="GODACO"), "No", "Yes")</f>
        <v>Yes</v>
      </c>
      <c r="D1034" s="40">
        <f>MAX(DATE(Table1[Year],1,1),DATE(Table1[Year],1,1)-WEEKDAY(DATE(Table1[Year],1,1),2)+(Table1[WeekNum]-1)*7+1)</f>
        <v>44676</v>
      </c>
      <c r="E1034" s="40">
        <f>MIN(DATE(Table1[Year]+1,1,0),DATE(Table1[Year],1,1)-WEEKDAY(DATE(Table1[Year],1,1),2)+Table1[WeekNum]*7)</f>
        <v>44682</v>
      </c>
      <c r="F1034" s="15">
        <v>2022</v>
      </c>
      <c r="G1034" s="15">
        <f t="shared" si="32"/>
        <v>4</v>
      </c>
      <c r="H1034" s="15">
        <v>18</v>
      </c>
      <c r="I1034" s="195" t="str">
        <f>"W" &amp;Table1[[#This Row],[WeekNum]]</f>
        <v>W18</v>
      </c>
      <c r="J1034" s="195" t="str">
        <f t="shared" si="33"/>
        <v>22-W18</v>
      </c>
      <c r="K1034" s="11" t="s">
        <v>504</v>
      </c>
      <c r="L1034" s="11"/>
      <c r="M1034" s="11" t="s">
        <v>72</v>
      </c>
      <c r="N1034" s="11" t="s">
        <v>47</v>
      </c>
      <c r="O1034" s="266" t="s">
        <v>403</v>
      </c>
      <c r="P1034" s="11" t="s">
        <v>405</v>
      </c>
      <c r="Q1034" s="11" t="s">
        <v>419</v>
      </c>
      <c r="R1034" s="11">
        <v>0</v>
      </c>
      <c r="S1034" s="11">
        <v>201</v>
      </c>
      <c r="T1034" s="11">
        <f>ABS(Table1[[#This Row],[Prod]]-Table1[[#This Row],[Planned]])</f>
        <v>201</v>
      </c>
      <c r="U1034" s="213">
        <f>IF(ABS(Table1[[#This Row],[Prod]]-Table1[[#This Row],[Planned]])&gt;Table1[[#This Row],[Planned]],0,IF(Table1[[#This Row],[Planned]]=0,0,1-ABS(Table1[[#This Row],[Prod]]-Table1[[#This Row],[Planned]])/Table1[[#This Row],[Planned]]))</f>
        <v>0</v>
      </c>
      <c r="V1034" s="11"/>
      <c r="W1034" s="11"/>
      <c r="X1034" s="27">
        <v>0</v>
      </c>
      <c r="Y1034" s="11">
        <f>Table1[[#This Row],[Prod]]</f>
        <v>201</v>
      </c>
      <c r="Z1034" s="11">
        <f>ABS(Table1[[#This Row],[Prod2]]-Table1[[#This Row],[Plan Revised]])</f>
        <v>201</v>
      </c>
      <c r="AA1034" s="213">
        <f>IF(ABS(Table1[[#This Row],[Prod2]]-Table1[[#This Row],[Plan Revised]])&gt;Table1[[#This Row],[Plan Revised]],0,IF(Table1[[#This Row],[Plan Revised]]=0,0,1-ABS(Table1[[#This Row],[Prod2]]-Table1[[#This Row],[Plan Revised]])/Table1[[#This Row],[Plan Revised]]))</f>
        <v>0</v>
      </c>
      <c r="AB1034" s="11"/>
      <c r="AC1034" s="30"/>
      <c r="AD1034"/>
      <c r="AF1034"/>
    </row>
    <row r="1035" spans="1:32">
      <c r="A1035" s="15" t="str">
        <f>IF(Table1[Week]=WeekSel,"Yes","No")</f>
        <v>No</v>
      </c>
      <c r="B1035" s="15" t="str">
        <f>IF((Table1[StartDate]&gt;=Date.GraphMin)*(Table1[StartDate]&lt;=Date.GraphMax)=1,"Yes","No")</f>
        <v>Yes</v>
      </c>
      <c r="C1035" s="15" t="str">
        <f>IF(OR(Table1[[#This Row],[Site]]="FOOD MILLING",Table1[[#This Row],[Site]]="GODACO"), "No", "Yes")</f>
        <v>Yes</v>
      </c>
      <c r="D1035" s="40">
        <f>MAX(DATE(Table1[Year],1,1),DATE(Table1[Year],1,1)-WEEKDAY(DATE(Table1[Year],1,1),2)+(Table1[WeekNum]-1)*7+1)</f>
        <v>44676</v>
      </c>
      <c r="E1035" s="40">
        <f>MIN(DATE(Table1[Year]+1,1,0),DATE(Table1[Year],1,1)-WEEKDAY(DATE(Table1[Year],1,1),2)+Table1[WeekNum]*7)</f>
        <v>44682</v>
      </c>
      <c r="F1035" s="15">
        <v>2022</v>
      </c>
      <c r="G1035" s="15">
        <f t="shared" si="32"/>
        <v>4</v>
      </c>
      <c r="H1035" s="15">
        <v>18</v>
      </c>
      <c r="I1035" s="195" t="str">
        <f>"W" &amp;Table1[[#This Row],[WeekNum]]</f>
        <v>W18</v>
      </c>
      <c r="J1035" s="195" t="str">
        <f t="shared" si="33"/>
        <v>22-W18</v>
      </c>
      <c r="K1035" s="11" t="s">
        <v>505</v>
      </c>
      <c r="L1035" s="11"/>
      <c r="M1035" s="11" t="s">
        <v>72</v>
      </c>
      <c r="N1035" s="11" t="s">
        <v>47</v>
      </c>
      <c r="O1035" s="266" t="s">
        <v>403</v>
      </c>
      <c r="P1035" s="11" t="s">
        <v>406</v>
      </c>
      <c r="Q1035" s="11" t="s">
        <v>419</v>
      </c>
      <c r="R1035" s="11">
        <v>1200</v>
      </c>
      <c r="S1035" s="11">
        <v>1143</v>
      </c>
      <c r="T1035" s="11">
        <f>ABS(Table1[[#This Row],[Prod]]-Table1[[#This Row],[Planned]])</f>
        <v>57</v>
      </c>
      <c r="U1035" s="213">
        <f>IF(ABS(Table1[[#This Row],[Prod]]-Table1[[#This Row],[Planned]])&gt;Table1[[#This Row],[Planned]],0,IF(Table1[[#This Row],[Planned]]=0,0,1-ABS(Table1[[#This Row],[Prod]]-Table1[[#This Row],[Planned]])/Table1[[#This Row],[Planned]]))</f>
        <v>0.95250000000000001</v>
      </c>
      <c r="V1035" s="11"/>
      <c r="W1035" s="11"/>
      <c r="X1035" s="27">
        <v>1200</v>
      </c>
      <c r="Y1035" s="11">
        <f>Table1[[#This Row],[Prod]]</f>
        <v>1143</v>
      </c>
      <c r="Z1035" s="11">
        <f>ABS(Table1[[#This Row],[Prod2]]-Table1[[#This Row],[Plan Revised]])</f>
        <v>57</v>
      </c>
      <c r="AA1035" s="213">
        <f>IF(ABS(Table1[[#This Row],[Prod2]]-Table1[[#This Row],[Plan Revised]])&gt;Table1[[#This Row],[Plan Revised]],0,IF(Table1[[#This Row],[Plan Revised]]=0,0,1-ABS(Table1[[#This Row],[Prod2]]-Table1[[#This Row],[Plan Revised]])/Table1[[#This Row],[Plan Revised]]))</f>
        <v>0.95250000000000001</v>
      </c>
      <c r="AB1035" s="11"/>
      <c r="AC1035" s="30"/>
      <c r="AD1035"/>
      <c r="AF1035"/>
    </row>
    <row r="1036" spans="1:32">
      <c r="A1036" s="15" t="str">
        <f>IF(Table1[Week]=WeekSel,"Yes","No")</f>
        <v>No</v>
      </c>
      <c r="B1036" s="15" t="str">
        <f>IF((Table1[StartDate]&gt;=Date.GraphMin)*(Table1[StartDate]&lt;=Date.GraphMax)=1,"Yes","No")</f>
        <v>Yes</v>
      </c>
      <c r="C1036" s="15" t="str">
        <f>IF(OR(Table1[[#This Row],[Site]]="FOOD MILLING",Table1[[#This Row],[Site]]="GODACO"), "No", "Yes")</f>
        <v>Yes</v>
      </c>
      <c r="D1036" s="40">
        <f>MAX(DATE(Table1[Year],1,1),DATE(Table1[Year],1,1)-WEEKDAY(DATE(Table1[Year],1,1),2)+(Table1[WeekNum]-1)*7+1)</f>
        <v>44676</v>
      </c>
      <c r="E1036" s="40">
        <f>MIN(DATE(Table1[Year]+1,1,0),DATE(Table1[Year],1,1)-WEEKDAY(DATE(Table1[Year],1,1),2)+Table1[WeekNum]*7)</f>
        <v>44682</v>
      </c>
      <c r="F1036" s="15">
        <v>2022</v>
      </c>
      <c r="G1036" s="15">
        <f t="shared" si="32"/>
        <v>4</v>
      </c>
      <c r="H1036" s="15">
        <v>18</v>
      </c>
      <c r="I1036" s="195" t="str">
        <f>"W" &amp;Table1[[#This Row],[WeekNum]]</f>
        <v>W18</v>
      </c>
      <c r="J1036" s="195" t="str">
        <f t="shared" si="33"/>
        <v>22-W18</v>
      </c>
      <c r="K1036" s="11" t="s">
        <v>507</v>
      </c>
      <c r="L1036" s="11"/>
      <c r="M1036" s="11" t="s">
        <v>72</v>
      </c>
      <c r="N1036" s="11" t="s">
        <v>47</v>
      </c>
      <c r="O1036" s="266" t="s">
        <v>403</v>
      </c>
      <c r="P1036" s="11" t="s">
        <v>406</v>
      </c>
      <c r="Q1036" s="11" t="s">
        <v>419</v>
      </c>
      <c r="R1036" s="11">
        <v>0</v>
      </c>
      <c r="S1036" s="11">
        <v>0</v>
      </c>
      <c r="T1036" s="11">
        <f>ABS(Table1[[#This Row],[Prod]]-Table1[[#This Row],[Planned]])</f>
        <v>0</v>
      </c>
      <c r="U1036" s="213">
        <f>IF(ABS(Table1[[#This Row],[Prod]]-Table1[[#This Row],[Planned]])&gt;Table1[[#This Row],[Planned]],0,IF(Table1[[#This Row],[Planned]]=0,0,1-ABS(Table1[[#This Row],[Prod]]-Table1[[#This Row],[Planned]])/Table1[[#This Row],[Planned]]))</f>
        <v>0</v>
      </c>
      <c r="V1036" s="11"/>
      <c r="W1036" s="11"/>
      <c r="X1036" s="27">
        <v>0</v>
      </c>
      <c r="Y1036" s="11">
        <f>Table1[[#This Row],[Prod]]</f>
        <v>0</v>
      </c>
      <c r="Z1036" s="11">
        <f>ABS(Table1[[#This Row],[Prod2]]-Table1[[#This Row],[Plan Revised]])</f>
        <v>0</v>
      </c>
      <c r="AA1036" s="213">
        <f>IF(ABS(Table1[[#This Row],[Prod2]]-Table1[[#This Row],[Plan Revised]])&gt;Table1[[#This Row],[Plan Revised]],0,IF(Table1[[#This Row],[Plan Revised]]=0,0,1-ABS(Table1[[#This Row],[Prod2]]-Table1[[#This Row],[Plan Revised]])/Table1[[#This Row],[Plan Revised]]))</f>
        <v>0</v>
      </c>
      <c r="AB1036" s="11"/>
      <c r="AC1036" s="30"/>
      <c r="AD1036"/>
      <c r="AF1036"/>
    </row>
    <row r="1037" spans="1:32">
      <c r="A1037" s="15" t="str">
        <f>IF(Table1[Week]=WeekSel,"Yes","No")</f>
        <v>No</v>
      </c>
      <c r="B1037" s="15" t="str">
        <f>IF((Table1[StartDate]&gt;=Date.GraphMin)*(Table1[StartDate]&lt;=Date.GraphMax)=1,"Yes","No")</f>
        <v>Yes</v>
      </c>
      <c r="C1037" s="15" t="str">
        <f>IF(OR(Table1[[#This Row],[Site]]="FOOD MILLING",Table1[[#This Row],[Site]]="GODACO"), "No", "Yes")</f>
        <v>Yes</v>
      </c>
      <c r="D1037" s="40">
        <f>MAX(DATE(Table1[Year],1,1),DATE(Table1[Year],1,1)-WEEKDAY(DATE(Table1[Year],1,1),2)+(Table1[WeekNum]-1)*7+1)</f>
        <v>44676</v>
      </c>
      <c r="E1037" s="40">
        <f>MIN(DATE(Table1[Year]+1,1,0),DATE(Table1[Year],1,1)-WEEKDAY(DATE(Table1[Year],1,1),2)+Table1[WeekNum]*7)</f>
        <v>44682</v>
      </c>
      <c r="F1037" s="15">
        <v>2022</v>
      </c>
      <c r="G1037" s="15">
        <f t="shared" si="32"/>
        <v>4</v>
      </c>
      <c r="H1037" s="15">
        <v>18</v>
      </c>
      <c r="I1037" s="195" t="str">
        <f>"W" &amp;Table1[[#This Row],[WeekNum]]</f>
        <v>W18</v>
      </c>
      <c r="J1037" s="195" t="str">
        <f t="shared" si="33"/>
        <v>22-W18</v>
      </c>
      <c r="K1037" s="11" t="s">
        <v>508</v>
      </c>
      <c r="L1037" s="11"/>
      <c r="M1037" s="11" t="s">
        <v>72</v>
      </c>
      <c r="N1037" s="11" t="s">
        <v>47</v>
      </c>
      <c r="O1037" s="266" t="s">
        <v>403</v>
      </c>
      <c r="P1037" s="11" t="s">
        <v>405</v>
      </c>
      <c r="Q1037" s="11" t="s">
        <v>419</v>
      </c>
      <c r="R1037" s="11">
        <v>0</v>
      </c>
      <c r="S1037" s="11">
        <v>0</v>
      </c>
      <c r="T1037" s="11">
        <f>ABS(Table1[[#This Row],[Prod]]-Table1[[#This Row],[Planned]])</f>
        <v>0</v>
      </c>
      <c r="U1037" s="213">
        <f>IF(ABS(Table1[[#This Row],[Prod]]-Table1[[#This Row],[Planned]])&gt;Table1[[#This Row],[Planned]],0,IF(Table1[[#This Row],[Planned]]=0,0,1-ABS(Table1[[#This Row],[Prod]]-Table1[[#This Row],[Planned]])/Table1[[#This Row],[Planned]]))</f>
        <v>0</v>
      </c>
      <c r="V1037" s="11"/>
      <c r="W1037" s="11"/>
      <c r="X1037" s="27">
        <v>0</v>
      </c>
      <c r="Y1037" s="11">
        <f>Table1[[#This Row],[Prod]]</f>
        <v>0</v>
      </c>
      <c r="Z1037" s="11">
        <f>ABS(Table1[[#This Row],[Prod2]]-Table1[[#This Row],[Plan Revised]])</f>
        <v>0</v>
      </c>
      <c r="AA1037" s="213">
        <f>IF(ABS(Table1[[#This Row],[Prod2]]-Table1[[#This Row],[Plan Revised]])&gt;Table1[[#This Row],[Plan Revised]],0,IF(Table1[[#This Row],[Plan Revised]]=0,0,1-ABS(Table1[[#This Row],[Prod2]]-Table1[[#This Row],[Plan Revised]])/Table1[[#This Row],[Plan Revised]]))</f>
        <v>0</v>
      </c>
      <c r="AB1037" s="11"/>
      <c r="AC1037" s="30"/>
      <c r="AD1037"/>
      <c r="AF1037"/>
    </row>
    <row r="1038" spans="1:32">
      <c r="A1038" s="15" t="str">
        <f>IF(Table1[Week]=WeekSel,"Yes","No")</f>
        <v>No</v>
      </c>
      <c r="B1038" s="15" t="str">
        <f>IF((Table1[StartDate]&gt;=Date.GraphMin)*(Table1[StartDate]&lt;=Date.GraphMax)=1,"Yes","No")</f>
        <v>Yes</v>
      </c>
      <c r="C1038" s="15" t="str">
        <f>IF(OR(Table1[[#This Row],[Site]]="FOOD MILLING",Table1[[#This Row],[Site]]="GODACO"), "No", "Yes")</f>
        <v>Yes</v>
      </c>
      <c r="D1038" s="40">
        <f>MAX(DATE(Table1[Year],1,1),DATE(Table1[Year],1,1)-WEEKDAY(DATE(Table1[Year],1,1),2)+(Table1[WeekNum]-1)*7+1)</f>
        <v>44676</v>
      </c>
      <c r="E1038" s="40">
        <f>MIN(DATE(Table1[Year]+1,1,0),DATE(Table1[Year],1,1)-WEEKDAY(DATE(Table1[Year],1,1),2)+Table1[WeekNum]*7)</f>
        <v>44682</v>
      </c>
      <c r="F1038" s="15">
        <v>2022</v>
      </c>
      <c r="G1038" s="15">
        <f t="shared" si="32"/>
        <v>4</v>
      </c>
      <c r="H1038" s="15">
        <v>18</v>
      </c>
      <c r="I1038" s="195" t="str">
        <f>"W" &amp;Table1[[#This Row],[WeekNum]]</f>
        <v>W18</v>
      </c>
      <c r="J1038" s="195" t="str">
        <f t="shared" si="33"/>
        <v>22-W18</v>
      </c>
      <c r="K1038" s="11" t="s">
        <v>509</v>
      </c>
      <c r="L1038" s="11"/>
      <c r="M1038" s="11" t="s">
        <v>72</v>
      </c>
      <c r="N1038" s="11" t="s">
        <v>47</v>
      </c>
      <c r="O1038" s="266" t="s">
        <v>403</v>
      </c>
      <c r="P1038" s="11" t="s">
        <v>405</v>
      </c>
      <c r="Q1038" s="11" t="s">
        <v>419</v>
      </c>
      <c r="R1038" s="11">
        <v>0</v>
      </c>
      <c r="S1038" s="11">
        <v>0</v>
      </c>
      <c r="T1038" s="11">
        <f>ABS(Table1[[#This Row],[Prod]]-Table1[[#This Row],[Planned]])</f>
        <v>0</v>
      </c>
      <c r="U1038" s="213">
        <f>IF(ABS(Table1[[#This Row],[Prod]]-Table1[[#This Row],[Planned]])&gt;Table1[[#This Row],[Planned]],0,IF(Table1[[#This Row],[Planned]]=0,0,1-ABS(Table1[[#This Row],[Prod]]-Table1[[#This Row],[Planned]])/Table1[[#This Row],[Planned]]))</f>
        <v>0</v>
      </c>
      <c r="V1038" s="11"/>
      <c r="W1038" s="11"/>
      <c r="X1038" s="27">
        <v>0</v>
      </c>
      <c r="Y1038" s="11">
        <f>Table1[[#This Row],[Prod]]</f>
        <v>0</v>
      </c>
      <c r="Z1038" s="11">
        <f>ABS(Table1[[#This Row],[Prod2]]-Table1[[#This Row],[Plan Revised]])</f>
        <v>0</v>
      </c>
      <c r="AA1038" s="213">
        <f>IF(ABS(Table1[[#This Row],[Prod2]]-Table1[[#This Row],[Plan Revised]])&gt;Table1[[#This Row],[Plan Revised]],0,IF(Table1[[#This Row],[Plan Revised]]=0,0,1-ABS(Table1[[#This Row],[Prod2]]-Table1[[#This Row],[Plan Revised]])/Table1[[#This Row],[Plan Revised]]))</f>
        <v>0</v>
      </c>
      <c r="AB1038" s="11"/>
      <c r="AC1038" s="30"/>
      <c r="AD1038"/>
      <c r="AF1038"/>
    </row>
    <row r="1039" spans="1:32">
      <c r="A1039" s="15" t="str">
        <f>IF(Table1[Week]=WeekSel,"Yes","No")</f>
        <v>No</v>
      </c>
      <c r="B1039" s="15" t="str">
        <f>IF((Table1[StartDate]&gt;=Date.GraphMin)*(Table1[StartDate]&lt;=Date.GraphMax)=1,"Yes","No")</f>
        <v>Yes</v>
      </c>
      <c r="C1039" s="15" t="str">
        <f>IF(OR(Table1[[#This Row],[Site]]="FOOD MILLING",Table1[[#This Row],[Site]]="GODACO"), "No", "Yes")</f>
        <v>Yes</v>
      </c>
      <c r="D1039" s="40">
        <f>MAX(DATE(Table1[Year],1,1),DATE(Table1[Year],1,1)-WEEKDAY(DATE(Table1[Year],1,1),2)+(Table1[WeekNum]-1)*7+1)</f>
        <v>44676</v>
      </c>
      <c r="E1039" s="40">
        <f>MIN(DATE(Table1[Year]+1,1,0),DATE(Table1[Year],1,1)-WEEKDAY(DATE(Table1[Year],1,1),2)+Table1[WeekNum]*7)</f>
        <v>44682</v>
      </c>
      <c r="F1039" s="15">
        <v>2022</v>
      </c>
      <c r="G1039" s="15">
        <f t="shared" si="32"/>
        <v>4</v>
      </c>
      <c r="H1039" s="15">
        <v>18</v>
      </c>
      <c r="I1039" s="195" t="str">
        <f>"W" &amp;Table1[[#This Row],[WeekNum]]</f>
        <v>W18</v>
      </c>
      <c r="J1039" s="195" t="str">
        <f t="shared" si="33"/>
        <v>22-W18</v>
      </c>
      <c r="K1039" s="11" t="s">
        <v>511</v>
      </c>
      <c r="L1039" s="11"/>
      <c r="M1039" s="11" t="s">
        <v>72</v>
      </c>
      <c r="N1039" s="11" t="s">
        <v>47</v>
      </c>
      <c r="O1039" s="266" t="s">
        <v>403</v>
      </c>
      <c r="P1039" s="11" t="s">
        <v>388</v>
      </c>
      <c r="Q1039" s="11" t="s">
        <v>419</v>
      </c>
      <c r="R1039" s="11">
        <v>0</v>
      </c>
      <c r="S1039" s="11">
        <v>0</v>
      </c>
      <c r="T1039" s="11">
        <f>ABS(Table1[[#This Row],[Prod]]-Table1[[#This Row],[Planned]])</f>
        <v>0</v>
      </c>
      <c r="U1039" s="213">
        <f>IF(ABS(Table1[[#This Row],[Prod]]-Table1[[#This Row],[Planned]])&gt;Table1[[#This Row],[Planned]],0,IF(Table1[[#This Row],[Planned]]=0,0,1-ABS(Table1[[#This Row],[Prod]]-Table1[[#This Row],[Planned]])/Table1[[#This Row],[Planned]]))</f>
        <v>0</v>
      </c>
      <c r="V1039" s="11"/>
      <c r="W1039" s="11"/>
      <c r="X1039" s="27">
        <v>0</v>
      </c>
      <c r="Y1039" s="11">
        <f>Table1[[#This Row],[Prod]]</f>
        <v>0</v>
      </c>
      <c r="Z1039" s="11">
        <f>ABS(Table1[[#This Row],[Prod2]]-Table1[[#This Row],[Plan Revised]])</f>
        <v>0</v>
      </c>
      <c r="AA1039" s="213">
        <f>IF(ABS(Table1[[#This Row],[Prod2]]-Table1[[#This Row],[Plan Revised]])&gt;Table1[[#This Row],[Plan Revised]],0,IF(Table1[[#This Row],[Plan Revised]]=0,0,1-ABS(Table1[[#This Row],[Prod2]]-Table1[[#This Row],[Plan Revised]])/Table1[[#This Row],[Plan Revised]]))</f>
        <v>0</v>
      </c>
      <c r="AB1039" s="11"/>
      <c r="AC1039" s="30"/>
      <c r="AD1039"/>
      <c r="AF1039"/>
    </row>
    <row r="1040" spans="1:32">
      <c r="A1040" s="15" t="str">
        <f>IF(Table1[Week]=WeekSel,"Yes","No")</f>
        <v>No</v>
      </c>
      <c r="B1040" s="15" t="str">
        <f>IF((Table1[StartDate]&gt;=Date.GraphMin)*(Table1[StartDate]&lt;=Date.GraphMax)=1,"Yes","No")</f>
        <v>Yes</v>
      </c>
      <c r="C1040" s="15" t="str">
        <f>IF(OR(Table1[[#This Row],[Site]]="FOOD MILLING",Table1[[#This Row],[Site]]="GODACO"), "No", "Yes")</f>
        <v>Yes</v>
      </c>
      <c r="D1040" s="40">
        <f>MAX(DATE(Table1[Year],1,1),DATE(Table1[Year],1,1)-WEEKDAY(DATE(Table1[Year],1,1),2)+(Table1[WeekNum]-1)*7+1)</f>
        <v>44676</v>
      </c>
      <c r="E1040" s="40">
        <f>MIN(DATE(Table1[Year]+1,1,0),DATE(Table1[Year],1,1)-WEEKDAY(DATE(Table1[Year],1,1),2)+Table1[WeekNum]*7)</f>
        <v>44682</v>
      </c>
      <c r="F1040" s="15">
        <v>2022</v>
      </c>
      <c r="G1040" s="15">
        <f t="shared" si="32"/>
        <v>4</v>
      </c>
      <c r="H1040" s="15">
        <v>18</v>
      </c>
      <c r="I1040" s="195" t="str">
        <f>"W" &amp;Table1[[#This Row],[WeekNum]]</f>
        <v>W18</v>
      </c>
      <c r="J1040" s="195" t="str">
        <f t="shared" si="33"/>
        <v>22-W18</v>
      </c>
      <c r="K1040" s="3" t="s">
        <v>512</v>
      </c>
      <c r="L1040" s="11"/>
      <c r="M1040" s="11" t="s">
        <v>72</v>
      </c>
      <c r="N1040" s="11" t="s">
        <v>47</v>
      </c>
      <c r="O1040" s="266" t="s">
        <v>403</v>
      </c>
      <c r="P1040" s="11" t="s">
        <v>405</v>
      </c>
      <c r="Q1040" s="11" t="s">
        <v>419</v>
      </c>
      <c r="R1040" s="11">
        <v>0</v>
      </c>
      <c r="S1040" s="11">
        <v>0</v>
      </c>
      <c r="T1040" s="11">
        <f>ABS(Table1[[#This Row],[Prod]]-Table1[[#This Row],[Planned]])</f>
        <v>0</v>
      </c>
      <c r="U1040" s="213">
        <f>IF(ABS(Table1[[#This Row],[Prod]]-Table1[[#This Row],[Planned]])&gt;Table1[[#This Row],[Planned]],0,IF(Table1[[#This Row],[Planned]]=0,0,1-ABS(Table1[[#This Row],[Prod]]-Table1[[#This Row],[Planned]])/Table1[[#This Row],[Planned]]))</f>
        <v>0</v>
      </c>
      <c r="V1040" s="11"/>
      <c r="W1040" s="11"/>
      <c r="X1040" s="27">
        <v>0</v>
      </c>
      <c r="Y1040" s="11">
        <f>Table1[[#This Row],[Prod]]</f>
        <v>0</v>
      </c>
      <c r="Z1040" s="11">
        <f>ABS(Table1[[#This Row],[Prod2]]-Table1[[#This Row],[Plan Revised]])</f>
        <v>0</v>
      </c>
      <c r="AA1040" s="213">
        <f>IF(ABS(Table1[[#This Row],[Prod2]]-Table1[[#This Row],[Plan Revised]])&gt;Table1[[#This Row],[Plan Revised]],0,IF(Table1[[#This Row],[Plan Revised]]=0,0,1-ABS(Table1[[#This Row],[Prod2]]-Table1[[#This Row],[Plan Revised]])/Table1[[#This Row],[Plan Revised]]))</f>
        <v>0</v>
      </c>
      <c r="AB1040" s="11"/>
      <c r="AC1040" s="30"/>
      <c r="AD1040"/>
      <c r="AF1040"/>
    </row>
    <row r="1041" spans="1:32">
      <c r="A1041" s="15" t="str">
        <f>IF(Table1[Week]=WeekSel,"Yes","No")</f>
        <v>No</v>
      </c>
      <c r="B1041" s="15" t="str">
        <f>IF((Table1[StartDate]&gt;=Date.GraphMin)*(Table1[StartDate]&lt;=Date.GraphMax)=1,"Yes","No")</f>
        <v>Yes</v>
      </c>
      <c r="C1041" s="15" t="str">
        <f>IF(OR(Table1[[#This Row],[Site]]="FOOD MILLING",Table1[[#This Row],[Site]]="GODACO"), "No", "Yes")</f>
        <v>Yes</v>
      </c>
      <c r="D1041" s="40">
        <f>MAX(DATE(Table1[Year],1,1),DATE(Table1[Year],1,1)-WEEKDAY(DATE(Table1[Year],1,1),2)+(Table1[WeekNum]-1)*7+1)</f>
        <v>44676</v>
      </c>
      <c r="E1041" s="40">
        <f>MIN(DATE(Table1[Year]+1,1,0),DATE(Table1[Year],1,1)-WEEKDAY(DATE(Table1[Year],1,1),2)+Table1[WeekNum]*7)</f>
        <v>44682</v>
      </c>
      <c r="F1041" s="15">
        <v>2022</v>
      </c>
      <c r="G1041" s="15">
        <f t="shared" si="32"/>
        <v>4</v>
      </c>
      <c r="H1041" s="15">
        <v>18</v>
      </c>
      <c r="I1041" s="195" t="str">
        <f>"W" &amp;Table1[[#This Row],[WeekNum]]</f>
        <v>W18</v>
      </c>
      <c r="J1041" s="195" t="str">
        <f t="shared" si="33"/>
        <v>22-W18</v>
      </c>
      <c r="K1041" s="3" t="s">
        <v>510</v>
      </c>
      <c r="L1041" s="11"/>
      <c r="M1041" s="11" t="s">
        <v>72</v>
      </c>
      <c r="N1041" s="11" t="s">
        <v>47</v>
      </c>
      <c r="O1041" s="266" t="s">
        <v>403</v>
      </c>
      <c r="P1041" s="11" t="s">
        <v>405</v>
      </c>
      <c r="Q1041" s="11" t="s">
        <v>419</v>
      </c>
      <c r="R1041" s="11">
        <v>0</v>
      </c>
      <c r="S1041" s="11">
        <v>0</v>
      </c>
      <c r="T1041" s="11">
        <f>ABS(Table1[[#This Row],[Prod]]-Table1[[#This Row],[Planned]])</f>
        <v>0</v>
      </c>
      <c r="U1041" s="213">
        <f>IF(ABS(Table1[[#This Row],[Prod]]-Table1[[#This Row],[Planned]])&gt;Table1[[#This Row],[Planned]],0,IF(Table1[[#This Row],[Planned]]=0,0,1-ABS(Table1[[#This Row],[Prod]]-Table1[[#This Row],[Planned]])/Table1[[#This Row],[Planned]]))</f>
        <v>0</v>
      </c>
      <c r="V1041" s="11"/>
      <c r="W1041" s="11"/>
      <c r="X1041" s="27">
        <v>0</v>
      </c>
      <c r="Y1041" s="11">
        <f>Table1[[#This Row],[Prod]]</f>
        <v>0</v>
      </c>
      <c r="Z1041" s="11">
        <f>ABS(Table1[[#This Row],[Prod2]]-Table1[[#This Row],[Plan Revised]])</f>
        <v>0</v>
      </c>
      <c r="AA1041" s="213">
        <f>IF(ABS(Table1[[#This Row],[Prod2]]-Table1[[#This Row],[Plan Revised]])&gt;Table1[[#This Row],[Plan Revised]],0,IF(Table1[[#This Row],[Plan Revised]]=0,0,1-ABS(Table1[[#This Row],[Prod2]]-Table1[[#This Row],[Plan Revised]])/Table1[[#This Row],[Plan Revised]]))</f>
        <v>0</v>
      </c>
      <c r="AB1041" s="11"/>
      <c r="AC1041" s="30"/>
      <c r="AD1041"/>
      <c r="AF1041"/>
    </row>
    <row r="1042" spans="1:32">
      <c r="A1042" s="15" t="str">
        <f>IF(Table1[Week]=WeekSel,"Yes","No")</f>
        <v>No</v>
      </c>
      <c r="B1042" s="15" t="str">
        <f>IF((Table1[StartDate]&gt;=Date.GraphMin)*(Table1[StartDate]&lt;=Date.GraphMax)=1,"Yes","No")</f>
        <v>Yes</v>
      </c>
      <c r="C1042" s="15" t="str">
        <f>IF(OR(Table1[[#This Row],[Site]]="FOOD MILLING",Table1[[#This Row],[Site]]="GODACO"), "No", "Yes")</f>
        <v>Yes</v>
      </c>
      <c r="D1042" s="40">
        <f>MAX(DATE(Table1[Year],1,1),DATE(Table1[Year],1,1)-WEEKDAY(DATE(Table1[Year],1,1),2)+(Table1[WeekNum]-1)*7+1)</f>
        <v>44676</v>
      </c>
      <c r="E1042" s="40">
        <f>MIN(DATE(Table1[Year]+1,1,0),DATE(Table1[Year],1,1)-WEEKDAY(DATE(Table1[Year],1,1),2)+Table1[WeekNum]*7)</f>
        <v>44682</v>
      </c>
      <c r="F1042" s="15">
        <v>2022</v>
      </c>
      <c r="G1042" s="15">
        <f t="shared" si="32"/>
        <v>4</v>
      </c>
      <c r="H1042" s="15">
        <v>18</v>
      </c>
      <c r="I1042" s="195" t="str">
        <f>"W" &amp;Table1[[#This Row],[WeekNum]]</f>
        <v>W18</v>
      </c>
      <c r="J1042" s="195" t="str">
        <f t="shared" si="33"/>
        <v>22-W18</v>
      </c>
      <c r="K1042" s="3" t="s">
        <v>506</v>
      </c>
      <c r="L1042" s="11"/>
      <c r="M1042" s="11" t="s">
        <v>72</v>
      </c>
      <c r="N1042" s="11" t="s">
        <v>47</v>
      </c>
      <c r="O1042" s="266" t="s">
        <v>403</v>
      </c>
      <c r="P1042" s="11" t="s">
        <v>405</v>
      </c>
      <c r="Q1042" s="11" t="s">
        <v>419</v>
      </c>
      <c r="R1042" s="11">
        <v>800</v>
      </c>
      <c r="S1042" s="11">
        <v>802</v>
      </c>
      <c r="T1042" s="11">
        <f>ABS(Table1[[#This Row],[Prod]]-Table1[[#This Row],[Planned]])</f>
        <v>2</v>
      </c>
      <c r="U1042" s="213">
        <f>IF(ABS(Table1[[#This Row],[Prod]]-Table1[[#This Row],[Planned]])&gt;Table1[[#This Row],[Planned]],0,IF(Table1[[#This Row],[Planned]]=0,0,1-ABS(Table1[[#This Row],[Prod]]-Table1[[#This Row],[Planned]])/Table1[[#This Row],[Planned]]))</f>
        <v>0.99750000000000005</v>
      </c>
      <c r="V1042" s="11"/>
      <c r="W1042" s="11"/>
      <c r="X1042" s="27">
        <v>800</v>
      </c>
      <c r="Y1042" s="11">
        <f>Table1[[#This Row],[Prod]]</f>
        <v>802</v>
      </c>
      <c r="Z1042" s="11">
        <f>ABS(Table1[[#This Row],[Prod2]]-Table1[[#This Row],[Plan Revised]])</f>
        <v>2</v>
      </c>
      <c r="AA1042" s="213">
        <f>IF(ABS(Table1[[#This Row],[Prod2]]-Table1[[#This Row],[Plan Revised]])&gt;Table1[[#This Row],[Plan Revised]],0,IF(Table1[[#This Row],[Plan Revised]]=0,0,1-ABS(Table1[[#This Row],[Prod2]]-Table1[[#This Row],[Plan Revised]])/Table1[[#This Row],[Plan Revised]]))</f>
        <v>0.99750000000000005</v>
      </c>
      <c r="AB1042" s="11"/>
      <c r="AC1042" s="30"/>
      <c r="AD1042"/>
      <c r="AF1042"/>
    </row>
    <row r="1043" spans="1:32">
      <c r="A1043" s="15" t="str">
        <f>IF(Table1[Week]=WeekSel,"Yes","No")</f>
        <v>No</v>
      </c>
      <c r="B1043" s="15" t="str">
        <f>IF((Table1[StartDate]&gt;=Date.GraphMin)*(Table1[StartDate]&lt;=Date.GraphMax)=1,"Yes","No")</f>
        <v>Yes</v>
      </c>
      <c r="C1043" s="15" t="str">
        <f>IF(OR(Table1[[#This Row],[Site]]="FOOD MILLING",Table1[[#This Row],[Site]]="GODACO"), "No", "Yes")</f>
        <v>Yes</v>
      </c>
      <c r="D1043" s="40">
        <f>MAX(DATE(Table1[Year],1,1),DATE(Table1[Year],1,1)-WEEKDAY(DATE(Table1[Year],1,1),2)+(Table1[WeekNum]-1)*7+1)</f>
        <v>44676</v>
      </c>
      <c r="E1043" s="40">
        <f>MIN(DATE(Table1[Year]+1,1,0),DATE(Table1[Year],1,1)-WEEKDAY(DATE(Table1[Year],1,1),2)+Table1[WeekNum]*7)</f>
        <v>44682</v>
      </c>
      <c r="F1043" s="15">
        <v>2022</v>
      </c>
      <c r="G1043" s="15">
        <f t="shared" si="32"/>
        <v>4</v>
      </c>
      <c r="H1043" s="15">
        <v>18</v>
      </c>
      <c r="I1043" s="195" t="str">
        <f>"W" &amp;Table1[[#This Row],[WeekNum]]</f>
        <v>W18</v>
      </c>
      <c r="J1043" s="195" t="str">
        <f t="shared" si="33"/>
        <v>22-W18</v>
      </c>
      <c r="K1043" s="11" t="s">
        <v>529</v>
      </c>
      <c r="L1043" s="11"/>
      <c r="M1043" s="11" t="s">
        <v>77</v>
      </c>
      <c r="N1043" s="266" t="s">
        <v>370</v>
      </c>
      <c r="O1043" s="266" t="s">
        <v>374</v>
      </c>
      <c r="P1043" s="11" t="s">
        <v>410</v>
      </c>
      <c r="Q1043" s="11" t="s">
        <v>418</v>
      </c>
      <c r="R1043" s="11"/>
      <c r="S1043" s="11">
        <v>0</v>
      </c>
      <c r="T1043" s="11">
        <f>ABS(Table1[[#This Row],[Prod]]-Table1[[#This Row],[Planned]])</f>
        <v>0</v>
      </c>
      <c r="U1043" s="213">
        <f>IF(ABS(Table1[[#This Row],[Prod]]-Table1[[#This Row],[Planned]])&gt;Table1[[#This Row],[Planned]],0,IF(Table1[[#This Row],[Planned]]=0,0,1-ABS(Table1[[#This Row],[Prod]]-Table1[[#This Row],[Planned]])/Table1[[#This Row],[Planned]]))</f>
        <v>0</v>
      </c>
      <c r="V1043" s="11"/>
      <c r="W1043" s="11"/>
      <c r="X1043" s="27">
        <v>0</v>
      </c>
      <c r="Y1043" s="11">
        <f>Table1[[#This Row],[Prod]]</f>
        <v>0</v>
      </c>
      <c r="Z1043" s="11">
        <f>ABS(Table1[[#This Row],[Prod2]]-Table1[[#This Row],[Plan Revised]])</f>
        <v>0</v>
      </c>
      <c r="AA1043" s="213">
        <f>IF(ABS(Table1[[#This Row],[Prod2]]-Table1[[#This Row],[Plan Revised]])&gt;Table1[[#This Row],[Plan Revised]],0,IF(Table1[[#This Row],[Plan Revised]]=0,0,1-ABS(Table1[[#This Row],[Prod2]]-Table1[[#This Row],[Plan Revised]])/Table1[[#This Row],[Plan Revised]]))</f>
        <v>0</v>
      </c>
      <c r="AB1043" s="11"/>
      <c r="AC1043" s="30"/>
      <c r="AD1043"/>
      <c r="AF1043"/>
    </row>
    <row r="1044" spans="1:32">
      <c r="A1044" s="15" t="str">
        <f>IF(Table1[Week]=WeekSel,"Yes","No")</f>
        <v>No</v>
      </c>
      <c r="B1044" s="15" t="str">
        <f>IF((Table1[StartDate]&gt;=Date.GraphMin)*(Table1[StartDate]&lt;=Date.GraphMax)=1,"Yes","No")</f>
        <v>Yes</v>
      </c>
      <c r="C1044" s="15" t="str">
        <f>IF(OR(Table1[[#This Row],[Site]]="FOOD MILLING",Table1[[#This Row],[Site]]="GODACO"), "No", "Yes")</f>
        <v>Yes</v>
      </c>
      <c r="D1044" s="40">
        <f>MAX(DATE(Table1[Year],1,1),DATE(Table1[Year],1,1)-WEEKDAY(DATE(Table1[Year],1,1),2)+(Table1[WeekNum]-1)*7+1)</f>
        <v>44676</v>
      </c>
      <c r="E1044" s="40">
        <f>MIN(DATE(Table1[Year]+1,1,0),DATE(Table1[Year],1,1)-WEEKDAY(DATE(Table1[Year],1,1),2)+Table1[WeekNum]*7)</f>
        <v>44682</v>
      </c>
      <c r="F1044" s="15">
        <v>2022</v>
      </c>
      <c r="G1044" s="15">
        <f t="shared" si="32"/>
        <v>4</v>
      </c>
      <c r="H1044" s="15">
        <v>18</v>
      </c>
      <c r="I1044" s="195" t="str">
        <f>"W" &amp;Table1[[#This Row],[WeekNum]]</f>
        <v>W18</v>
      </c>
      <c r="J1044" s="195" t="str">
        <f t="shared" si="33"/>
        <v>22-W18</v>
      </c>
      <c r="K1044" s="11" t="s">
        <v>528</v>
      </c>
      <c r="L1044" s="11"/>
      <c r="M1044" s="11" t="s">
        <v>72</v>
      </c>
      <c r="N1044" s="266" t="s">
        <v>370</v>
      </c>
      <c r="O1044" s="266" t="s">
        <v>374</v>
      </c>
      <c r="P1044" s="11" t="s">
        <v>376</v>
      </c>
      <c r="Q1044" s="11" t="s">
        <v>418</v>
      </c>
      <c r="R1044" s="11"/>
      <c r="S1044" s="11">
        <v>0</v>
      </c>
      <c r="T1044" s="11">
        <f>ABS(Table1[[#This Row],[Prod]]-Table1[[#This Row],[Planned]])</f>
        <v>0</v>
      </c>
      <c r="U1044" s="213">
        <f>IF(ABS(Table1[[#This Row],[Prod]]-Table1[[#This Row],[Planned]])&gt;Table1[[#This Row],[Planned]],0,IF(Table1[[#This Row],[Planned]]=0,0,1-ABS(Table1[[#This Row],[Prod]]-Table1[[#This Row],[Planned]])/Table1[[#This Row],[Planned]]))</f>
        <v>0</v>
      </c>
      <c r="V1044" s="11"/>
      <c r="W1044" s="11"/>
      <c r="X1044" s="27">
        <v>0</v>
      </c>
      <c r="Y1044" s="11">
        <f>Table1[[#This Row],[Prod]]</f>
        <v>0</v>
      </c>
      <c r="Z1044" s="11">
        <f>ABS(Table1[[#This Row],[Prod2]]-Table1[[#This Row],[Plan Revised]])</f>
        <v>0</v>
      </c>
      <c r="AA1044" s="213">
        <f>IF(ABS(Table1[[#This Row],[Prod2]]-Table1[[#This Row],[Plan Revised]])&gt;Table1[[#This Row],[Plan Revised]],0,IF(Table1[[#This Row],[Plan Revised]]=0,0,1-ABS(Table1[[#This Row],[Prod2]]-Table1[[#This Row],[Plan Revised]])/Table1[[#This Row],[Plan Revised]]))</f>
        <v>0</v>
      </c>
      <c r="AB1044" s="11"/>
      <c r="AC1044" s="30"/>
      <c r="AD1044"/>
      <c r="AF1044"/>
    </row>
    <row r="1045" spans="1:32">
      <c r="A1045" s="15" t="str">
        <f>IF(Table1[Week]=WeekSel,"Yes","No")</f>
        <v>No</v>
      </c>
      <c r="B1045" s="15" t="str">
        <f>IF((Table1[StartDate]&gt;=Date.GraphMin)*(Table1[StartDate]&lt;=Date.GraphMax)=1,"Yes","No")</f>
        <v>Yes</v>
      </c>
      <c r="C1045" s="15" t="str">
        <f>IF(OR(Table1[[#This Row],[Site]]="FOOD MILLING",Table1[[#This Row],[Site]]="GODACO"), "No", "Yes")</f>
        <v>Yes</v>
      </c>
      <c r="D1045" s="40">
        <f>MAX(DATE(Table1[Year],1,1),DATE(Table1[Year],1,1)-WEEKDAY(DATE(Table1[Year],1,1),2)+(Table1[WeekNum]-1)*7+1)</f>
        <v>44676</v>
      </c>
      <c r="E1045" s="40">
        <f>MIN(DATE(Table1[Year]+1,1,0),DATE(Table1[Year],1,1)-WEEKDAY(DATE(Table1[Year],1,1),2)+Table1[WeekNum]*7)</f>
        <v>44682</v>
      </c>
      <c r="F1045" s="15">
        <v>2022</v>
      </c>
      <c r="G1045" s="15">
        <f t="shared" si="32"/>
        <v>4</v>
      </c>
      <c r="H1045" s="15">
        <v>18</v>
      </c>
      <c r="I1045" s="195" t="str">
        <f>"W" &amp;Table1[[#This Row],[WeekNum]]</f>
        <v>W18</v>
      </c>
      <c r="J1045" s="195" t="str">
        <f t="shared" si="33"/>
        <v>22-W18</v>
      </c>
      <c r="K1045" s="11" t="s">
        <v>530</v>
      </c>
      <c r="L1045" s="11"/>
      <c r="M1045" s="11" t="s">
        <v>77</v>
      </c>
      <c r="N1045" s="266" t="s">
        <v>370</v>
      </c>
      <c r="O1045" s="266" t="s">
        <v>374</v>
      </c>
      <c r="P1045" s="11" t="s">
        <v>376</v>
      </c>
      <c r="Q1045" s="11" t="s">
        <v>418</v>
      </c>
      <c r="R1045" s="11">
        <v>750</v>
      </c>
      <c r="S1045" s="11">
        <v>0</v>
      </c>
      <c r="T1045" s="11">
        <f>ABS(Table1[[#This Row],[Prod]]-Table1[[#This Row],[Planned]])</f>
        <v>750</v>
      </c>
      <c r="U1045" s="213">
        <f>IF(ABS(Table1[[#This Row],[Prod]]-Table1[[#This Row],[Planned]])&gt;Table1[[#This Row],[Planned]],0,IF(Table1[[#This Row],[Planned]]=0,0,1-ABS(Table1[[#This Row],[Prod]]-Table1[[#This Row],[Planned]])/Table1[[#This Row],[Planned]]))</f>
        <v>0</v>
      </c>
      <c r="V1045" s="11"/>
      <c r="W1045" s="11"/>
      <c r="X1045" s="27">
        <v>0</v>
      </c>
      <c r="Y1045" s="11">
        <f>Table1[[#This Row],[Prod]]</f>
        <v>0</v>
      </c>
      <c r="Z1045" s="11">
        <f>ABS(Table1[[#This Row],[Prod2]]-Table1[[#This Row],[Plan Revised]])</f>
        <v>0</v>
      </c>
      <c r="AA1045" s="213">
        <f>IF(ABS(Table1[[#This Row],[Prod2]]-Table1[[#This Row],[Plan Revised]])&gt;Table1[[#This Row],[Plan Revised]],0,IF(Table1[[#This Row],[Plan Revised]]=0,0,1-ABS(Table1[[#This Row],[Prod2]]-Table1[[#This Row],[Plan Revised]])/Table1[[#This Row],[Plan Revised]]))</f>
        <v>0</v>
      </c>
      <c r="AB1045" s="11"/>
      <c r="AC1045" s="30"/>
      <c r="AD1045"/>
      <c r="AF1045"/>
    </row>
    <row r="1046" spans="1:32">
      <c r="A1046" s="15" t="str">
        <f>IF(Table1[Week]=WeekSel,"Yes","No")</f>
        <v>No</v>
      </c>
      <c r="B1046" s="15" t="str">
        <f>IF((Table1[StartDate]&gt;=Date.GraphMin)*(Table1[StartDate]&lt;=Date.GraphMax)=1,"Yes","No")</f>
        <v>Yes</v>
      </c>
      <c r="C1046" s="15" t="str">
        <f>IF(OR(Table1[[#This Row],[Site]]="FOOD MILLING",Table1[[#This Row],[Site]]="GODACO"), "No", "Yes")</f>
        <v>Yes</v>
      </c>
      <c r="D1046" s="40">
        <f>MAX(DATE(Table1[Year],1,1),DATE(Table1[Year],1,1)-WEEKDAY(DATE(Table1[Year],1,1),2)+(Table1[WeekNum]-1)*7+1)</f>
        <v>44676</v>
      </c>
      <c r="E1046" s="40">
        <f>MIN(DATE(Table1[Year]+1,1,0),DATE(Table1[Year],1,1)-WEEKDAY(DATE(Table1[Year],1,1),2)+Table1[WeekNum]*7)</f>
        <v>44682</v>
      </c>
      <c r="F1046" s="15">
        <v>2022</v>
      </c>
      <c r="G1046" s="15">
        <f t="shared" si="32"/>
        <v>4</v>
      </c>
      <c r="H1046" s="15">
        <v>18</v>
      </c>
      <c r="I1046" s="195" t="str">
        <f>"W" &amp;Table1[[#This Row],[WeekNum]]</f>
        <v>W18</v>
      </c>
      <c r="J1046" s="195" t="str">
        <f t="shared" si="33"/>
        <v>22-W18</v>
      </c>
      <c r="K1046" s="11" t="s">
        <v>525</v>
      </c>
      <c r="L1046" s="11"/>
      <c r="M1046" s="11" t="s">
        <v>72</v>
      </c>
      <c r="N1046" s="266" t="s">
        <v>370</v>
      </c>
      <c r="O1046" s="266" t="s">
        <v>403</v>
      </c>
      <c r="P1046" s="11" t="s">
        <v>407</v>
      </c>
      <c r="Q1046" s="11" t="s">
        <v>419</v>
      </c>
      <c r="R1046" s="11">
        <v>314</v>
      </c>
      <c r="S1046" s="11">
        <v>381</v>
      </c>
      <c r="T1046" s="11">
        <f>ABS(Table1[[#This Row],[Prod]]-Table1[[#This Row],[Planned]])</f>
        <v>67</v>
      </c>
      <c r="U1046" s="213">
        <f>IF(ABS(Table1[[#This Row],[Prod]]-Table1[[#This Row],[Planned]])&gt;Table1[[#This Row],[Planned]],0,IF(Table1[[#This Row],[Planned]]=0,0,1-ABS(Table1[[#This Row],[Prod]]-Table1[[#This Row],[Planned]])/Table1[[#This Row],[Planned]]))</f>
        <v>0.78662420382165599</v>
      </c>
      <c r="V1046" s="11"/>
      <c r="W1046" s="11"/>
      <c r="X1046" s="27">
        <v>314</v>
      </c>
      <c r="Y1046" s="11">
        <f>Table1[[#This Row],[Prod]]</f>
        <v>381</v>
      </c>
      <c r="Z1046" s="11">
        <f>ABS(Table1[[#This Row],[Prod2]]-Table1[[#This Row],[Plan Revised]])</f>
        <v>67</v>
      </c>
      <c r="AA1046" s="213">
        <f>IF(ABS(Table1[[#This Row],[Prod2]]-Table1[[#This Row],[Plan Revised]])&gt;Table1[[#This Row],[Plan Revised]],0,IF(Table1[[#This Row],[Plan Revised]]=0,0,1-ABS(Table1[[#This Row],[Prod2]]-Table1[[#This Row],[Plan Revised]])/Table1[[#This Row],[Plan Revised]]))</f>
        <v>0.78662420382165599</v>
      </c>
      <c r="AB1046" s="11"/>
      <c r="AC1046" s="30"/>
      <c r="AD1046"/>
      <c r="AF1046"/>
    </row>
    <row r="1047" spans="1:32">
      <c r="A1047" s="15" t="str">
        <f>IF(Table1[Week]=WeekSel,"Yes","No")</f>
        <v>No</v>
      </c>
      <c r="B1047" s="15" t="str">
        <f>IF((Table1[StartDate]&gt;=Date.GraphMin)*(Table1[StartDate]&lt;=Date.GraphMax)=1,"Yes","No")</f>
        <v>Yes</v>
      </c>
      <c r="C1047" s="15" t="str">
        <f>IF(OR(Table1[[#This Row],[Site]]="FOOD MILLING",Table1[[#This Row],[Site]]="GODACO"), "No", "Yes")</f>
        <v>Yes</v>
      </c>
      <c r="D1047" s="40">
        <f>MAX(DATE(Table1[Year],1,1),DATE(Table1[Year],1,1)-WEEKDAY(DATE(Table1[Year],1,1),2)+(Table1[WeekNum]-1)*7+1)</f>
        <v>44676</v>
      </c>
      <c r="E1047" s="40">
        <f>MIN(DATE(Table1[Year]+1,1,0),DATE(Table1[Year],1,1)-WEEKDAY(DATE(Table1[Year],1,1),2)+Table1[WeekNum]*7)</f>
        <v>44682</v>
      </c>
      <c r="F1047" s="15">
        <v>2022</v>
      </c>
      <c r="G1047" s="15">
        <f t="shared" si="32"/>
        <v>4</v>
      </c>
      <c r="H1047" s="15">
        <v>18</v>
      </c>
      <c r="I1047" s="195" t="str">
        <f>"W" &amp;Table1[[#This Row],[WeekNum]]</f>
        <v>W18</v>
      </c>
      <c r="J1047" s="195" t="str">
        <f t="shared" si="33"/>
        <v>22-W18</v>
      </c>
      <c r="K1047" s="11" t="s">
        <v>524</v>
      </c>
      <c r="L1047" s="11"/>
      <c r="M1047" s="11" t="s">
        <v>72</v>
      </c>
      <c r="N1047" s="266" t="s">
        <v>370</v>
      </c>
      <c r="O1047" s="266" t="s">
        <v>403</v>
      </c>
      <c r="P1047" s="11" t="s">
        <v>407</v>
      </c>
      <c r="Q1047" s="11" t="s">
        <v>419</v>
      </c>
      <c r="R1047" s="11">
        <v>314</v>
      </c>
      <c r="S1047" s="11">
        <v>370</v>
      </c>
      <c r="T1047" s="11">
        <f>ABS(Table1[[#This Row],[Prod]]-Table1[[#This Row],[Planned]])</f>
        <v>56</v>
      </c>
      <c r="U1047" s="213">
        <f>IF(ABS(Table1[[#This Row],[Prod]]-Table1[[#This Row],[Planned]])&gt;Table1[[#This Row],[Planned]],0,IF(Table1[[#This Row],[Planned]]=0,0,1-ABS(Table1[[#This Row],[Prod]]-Table1[[#This Row],[Planned]])/Table1[[#This Row],[Planned]]))</f>
        <v>0.82165605095541405</v>
      </c>
      <c r="V1047" s="11"/>
      <c r="W1047" s="11"/>
      <c r="X1047" s="27">
        <v>314</v>
      </c>
      <c r="Y1047" s="11">
        <f>Table1[[#This Row],[Prod]]</f>
        <v>370</v>
      </c>
      <c r="Z1047" s="11">
        <f>ABS(Table1[[#This Row],[Prod2]]-Table1[[#This Row],[Plan Revised]])</f>
        <v>56</v>
      </c>
      <c r="AA1047" s="213">
        <f>IF(ABS(Table1[[#This Row],[Prod2]]-Table1[[#This Row],[Plan Revised]])&gt;Table1[[#This Row],[Plan Revised]],0,IF(Table1[[#This Row],[Plan Revised]]=0,0,1-ABS(Table1[[#This Row],[Prod2]]-Table1[[#This Row],[Plan Revised]])/Table1[[#This Row],[Plan Revised]]))</f>
        <v>0.82165605095541405</v>
      </c>
      <c r="AB1047" s="11"/>
      <c r="AC1047" s="30"/>
      <c r="AD1047"/>
      <c r="AF1047"/>
    </row>
    <row r="1048" spans="1:32">
      <c r="A1048" s="15" t="str">
        <f>IF(Table1[Week]=WeekSel,"Yes","No")</f>
        <v>No</v>
      </c>
      <c r="B1048" s="15" t="str">
        <f>IF((Table1[StartDate]&gt;=Date.GraphMin)*(Table1[StartDate]&lt;=Date.GraphMax)=1,"Yes","No")</f>
        <v>Yes</v>
      </c>
      <c r="C1048" s="15" t="str">
        <f>IF(OR(Table1[[#This Row],[Site]]="FOOD MILLING",Table1[[#This Row],[Site]]="GODACO"), "No", "Yes")</f>
        <v>Yes</v>
      </c>
      <c r="D1048" s="40">
        <f>MAX(DATE(Table1[Year],1,1),DATE(Table1[Year],1,1)-WEEKDAY(DATE(Table1[Year],1,1),2)+(Table1[WeekNum]-1)*7+1)</f>
        <v>44676</v>
      </c>
      <c r="E1048" s="40">
        <f>MIN(DATE(Table1[Year]+1,1,0),DATE(Table1[Year],1,1)-WEEKDAY(DATE(Table1[Year],1,1),2)+Table1[WeekNum]*7)</f>
        <v>44682</v>
      </c>
      <c r="F1048" s="15">
        <v>2022</v>
      </c>
      <c r="G1048" s="15">
        <f t="shared" si="32"/>
        <v>4</v>
      </c>
      <c r="H1048" s="15">
        <v>18</v>
      </c>
      <c r="I1048" s="195" t="str">
        <f>"W" &amp;Table1[[#This Row],[WeekNum]]</f>
        <v>W18</v>
      </c>
      <c r="J1048" s="195" t="str">
        <f t="shared" si="33"/>
        <v>22-W18</v>
      </c>
      <c r="K1048" s="11" t="s">
        <v>527</v>
      </c>
      <c r="L1048" s="11"/>
      <c r="M1048" s="11" t="s">
        <v>72</v>
      </c>
      <c r="N1048" s="266" t="s">
        <v>370</v>
      </c>
      <c r="O1048" s="266" t="s">
        <v>403</v>
      </c>
      <c r="P1048" s="11" t="s">
        <v>407</v>
      </c>
      <c r="Q1048" s="11" t="s">
        <v>419</v>
      </c>
      <c r="R1048" s="11">
        <v>314</v>
      </c>
      <c r="S1048" s="11">
        <v>808</v>
      </c>
      <c r="T1048" s="11">
        <f>ABS(Table1[[#This Row],[Prod]]-Table1[[#This Row],[Planned]])</f>
        <v>494</v>
      </c>
      <c r="U1048" s="213">
        <f>IF(ABS(Table1[[#This Row],[Prod]]-Table1[[#This Row],[Planned]])&gt;Table1[[#This Row],[Planned]],0,IF(Table1[[#This Row],[Planned]]=0,0,1-ABS(Table1[[#This Row],[Prod]]-Table1[[#This Row],[Planned]])/Table1[[#This Row],[Planned]]))</f>
        <v>0</v>
      </c>
      <c r="V1048" s="11"/>
      <c r="W1048" s="11"/>
      <c r="X1048" s="27">
        <v>314</v>
      </c>
      <c r="Y1048" s="11">
        <f>Table1[[#This Row],[Prod]]</f>
        <v>808</v>
      </c>
      <c r="Z1048" s="11">
        <f>ABS(Table1[[#This Row],[Prod2]]-Table1[[#This Row],[Plan Revised]])</f>
        <v>494</v>
      </c>
      <c r="AA1048" s="213">
        <f>IF(ABS(Table1[[#This Row],[Prod2]]-Table1[[#This Row],[Plan Revised]])&gt;Table1[[#This Row],[Plan Revised]],0,IF(Table1[[#This Row],[Plan Revised]]=0,0,1-ABS(Table1[[#This Row],[Prod2]]-Table1[[#This Row],[Plan Revised]])/Table1[[#This Row],[Plan Revised]]))</f>
        <v>0</v>
      </c>
      <c r="AB1048" s="11"/>
      <c r="AC1048" s="30"/>
      <c r="AD1048"/>
      <c r="AF1048"/>
    </row>
    <row r="1049" spans="1:32">
      <c r="A1049" s="15" t="str">
        <f>IF(Table1[Week]=WeekSel,"Yes","No")</f>
        <v>No</v>
      </c>
      <c r="B1049" s="15" t="str">
        <f>IF((Table1[StartDate]&gt;=Date.GraphMin)*(Table1[StartDate]&lt;=Date.GraphMax)=1,"Yes","No")</f>
        <v>Yes</v>
      </c>
      <c r="C1049" s="15" t="str">
        <f>IF(OR(Table1[[#This Row],[Site]]="FOOD MILLING",Table1[[#This Row],[Site]]="GODACO"), "No", "Yes")</f>
        <v>Yes</v>
      </c>
      <c r="D1049" s="40">
        <f>MAX(DATE(Table1[Year],1,1),DATE(Table1[Year],1,1)-WEEKDAY(DATE(Table1[Year],1,1),2)+(Table1[WeekNum]-1)*7+1)</f>
        <v>44676</v>
      </c>
      <c r="E1049" s="40">
        <f>MIN(DATE(Table1[Year]+1,1,0),DATE(Table1[Year],1,1)-WEEKDAY(DATE(Table1[Year],1,1),2)+Table1[WeekNum]*7)</f>
        <v>44682</v>
      </c>
      <c r="F1049" s="15">
        <v>2022</v>
      </c>
      <c r="G1049" s="15">
        <f t="shared" si="32"/>
        <v>4</v>
      </c>
      <c r="H1049" s="15">
        <v>18</v>
      </c>
      <c r="I1049" s="195" t="str">
        <f>"W" &amp;Table1[[#This Row],[WeekNum]]</f>
        <v>W18</v>
      </c>
      <c r="J1049" s="195" t="str">
        <f t="shared" si="33"/>
        <v>22-W18</v>
      </c>
      <c r="K1049" s="11" t="s">
        <v>526</v>
      </c>
      <c r="L1049" s="11"/>
      <c r="M1049" s="11" t="s">
        <v>72</v>
      </c>
      <c r="N1049" s="266" t="s">
        <v>370</v>
      </c>
      <c r="O1049" s="266" t="s">
        <v>403</v>
      </c>
      <c r="P1049" s="11" t="s">
        <v>407</v>
      </c>
      <c r="Q1049" s="11" t="s">
        <v>419</v>
      </c>
      <c r="R1049" s="11">
        <v>314</v>
      </c>
      <c r="S1049" s="11">
        <v>379</v>
      </c>
      <c r="T1049" s="11">
        <f>ABS(Table1[[#This Row],[Prod]]-Table1[[#This Row],[Planned]])</f>
        <v>65</v>
      </c>
      <c r="U1049" s="213">
        <f>IF(ABS(Table1[[#This Row],[Prod]]-Table1[[#This Row],[Planned]])&gt;Table1[[#This Row],[Planned]],0,IF(Table1[[#This Row],[Planned]]=0,0,1-ABS(Table1[[#This Row],[Prod]]-Table1[[#This Row],[Planned]])/Table1[[#This Row],[Planned]]))</f>
        <v>0.79299363057324834</v>
      </c>
      <c r="V1049" s="11"/>
      <c r="W1049" s="11"/>
      <c r="X1049" s="27">
        <v>314</v>
      </c>
      <c r="Y1049" s="11">
        <f>Table1[[#This Row],[Prod]]</f>
        <v>379</v>
      </c>
      <c r="Z1049" s="11">
        <f>ABS(Table1[[#This Row],[Prod2]]-Table1[[#This Row],[Plan Revised]])</f>
        <v>65</v>
      </c>
      <c r="AA1049" s="213">
        <f>IF(ABS(Table1[[#This Row],[Prod2]]-Table1[[#This Row],[Plan Revised]])&gt;Table1[[#This Row],[Plan Revised]],0,IF(Table1[[#This Row],[Plan Revised]]=0,0,1-ABS(Table1[[#This Row],[Prod2]]-Table1[[#This Row],[Plan Revised]])/Table1[[#This Row],[Plan Revised]]))</f>
        <v>0.79299363057324834</v>
      </c>
      <c r="AB1049" s="11"/>
      <c r="AC1049" s="30"/>
      <c r="AD1049"/>
      <c r="AF1049"/>
    </row>
    <row r="1050" spans="1:32">
      <c r="A1050" s="15" t="str">
        <f>IF(Table1[Week]=WeekSel,"Yes","No")</f>
        <v>No</v>
      </c>
      <c r="B1050" s="15" t="str">
        <f>IF((Table1[StartDate]&gt;=Date.GraphMin)*(Table1[StartDate]&lt;=Date.GraphMax)=1,"Yes","No")</f>
        <v>Yes</v>
      </c>
      <c r="C1050" s="15" t="str">
        <f>IF(OR(Table1[[#This Row],[Site]]="FOOD MILLING",Table1[[#This Row],[Site]]="GODACO"), "No", "Yes")</f>
        <v>Yes</v>
      </c>
      <c r="D1050" s="40">
        <f>MAX(DATE(Table1[Year],1,1),DATE(Table1[Year],1,1)-WEEKDAY(DATE(Table1[Year],1,1),2)+(Table1[WeekNum]-1)*7+1)</f>
        <v>44676</v>
      </c>
      <c r="E1050" s="40">
        <f>MIN(DATE(Table1[Year]+1,1,0),DATE(Table1[Year],1,1)-WEEKDAY(DATE(Table1[Year],1,1),2)+Table1[WeekNum]*7)</f>
        <v>44682</v>
      </c>
      <c r="F1050" s="15">
        <v>2022</v>
      </c>
      <c r="G1050" s="15">
        <f t="shared" si="32"/>
        <v>4</v>
      </c>
      <c r="H1050" s="15">
        <v>18</v>
      </c>
      <c r="I1050" s="195" t="str">
        <f>"W" &amp;Table1[[#This Row],[WeekNum]]</f>
        <v>W18</v>
      </c>
      <c r="J1050" s="195" t="str">
        <f t="shared" si="33"/>
        <v>22-W18</v>
      </c>
      <c r="K1050" s="11" t="s">
        <v>441</v>
      </c>
      <c r="L1050" s="11"/>
      <c r="M1050" s="11" t="s">
        <v>77</v>
      </c>
      <c r="N1050" s="266" t="s">
        <v>370</v>
      </c>
      <c r="O1050" s="266" t="s">
        <v>403</v>
      </c>
      <c r="P1050" s="11" t="s">
        <v>409</v>
      </c>
      <c r="Q1050" s="11" t="s">
        <v>420</v>
      </c>
      <c r="R1050" s="11"/>
      <c r="S1050" s="11">
        <v>0</v>
      </c>
      <c r="T1050" s="11">
        <f>ABS(Table1[[#This Row],[Prod]]-Table1[[#This Row],[Planned]])</f>
        <v>0</v>
      </c>
      <c r="U1050" s="213">
        <f>IF(ABS(Table1[[#This Row],[Prod]]-Table1[[#This Row],[Planned]])&gt;Table1[[#This Row],[Planned]],0,IF(Table1[[#This Row],[Planned]]=0,0,1-ABS(Table1[[#This Row],[Prod]]-Table1[[#This Row],[Planned]])/Table1[[#This Row],[Planned]]))</f>
        <v>0</v>
      </c>
      <c r="V1050" s="11"/>
      <c r="W1050" s="11"/>
      <c r="X1050" s="27">
        <v>0</v>
      </c>
      <c r="Y1050" s="11">
        <f>Table1[[#This Row],[Prod]]</f>
        <v>0</v>
      </c>
      <c r="Z1050" s="11">
        <f>ABS(Table1[[#This Row],[Prod2]]-Table1[[#This Row],[Plan Revised]])</f>
        <v>0</v>
      </c>
      <c r="AA1050" s="213">
        <f>IF(ABS(Table1[[#This Row],[Prod2]]-Table1[[#This Row],[Plan Revised]])&gt;Table1[[#This Row],[Plan Revised]],0,IF(Table1[[#This Row],[Plan Revised]]=0,0,1-ABS(Table1[[#This Row],[Prod2]]-Table1[[#This Row],[Plan Revised]])/Table1[[#This Row],[Plan Revised]]))</f>
        <v>0</v>
      </c>
      <c r="AB1050" s="11"/>
      <c r="AC1050" s="30"/>
      <c r="AD1050"/>
      <c r="AF1050"/>
    </row>
    <row r="1051" spans="1:32">
      <c r="A1051" s="15" t="str">
        <f>IF(Table1[Week]=WeekSel,"Yes","No")</f>
        <v>No</v>
      </c>
      <c r="B1051" s="15" t="str">
        <f>IF((Table1[StartDate]&gt;=Date.GraphMin)*(Table1[StartDate]&lt;=Date.GraphMax)=1,"Yes","No")</f>
        <v>Yes</v>
      </c>
      <c r="C1051" s="15" t="str">
        <f>IF(OR(Table1[[#This Row],[Site]]="FOOD MILLING",Table1[[#This Row],[Site]]="GODACO"), "No", "Yes")</f>
        <v>Yes</v>
      </c>
      <c r="D1051" s="40">
        <f>MAX(DATE(Table1[Year],1,1),DATE(Table1[Year],1,1)-WEEKDAY(DATE(Table1[Year],1,1),2)+(Table1[WeekNum]-1)*7+1)</f>
        <v>44676</v>
      </c>
      <c r="E1051" s="40">
        <f>MIN(DATE(Table1[Year]+1,1,0),DATE(Table1[Year],1,1)-WEEKDAY(DATE(Table1[Year],1,1),2)+Table1[WeekNum]*7)</f>
        <v>44682</v>
      </c>
      <c r="F1051" s="15">
        <v>2022</v>
      </c>
      <c r="G1051" s="15">
        <f t="shared" si="32"/>
        <v>4</v>
      </c>
      <c r="H1051" s="15">
        <v>18</v>
      </c>
      <c r="I1051" s="195" t="str">
        <f>"W" &amp;Table1[[#This Row],[WeekNum]]</f>
        <v>W18</v>
      </c>
      <c r="J1051" s="195" t="str">
        <f t="shared" si="33"/>
        <v>22-W18</v>
      </c>
      <c r="K1051" s="11" t="s">
        <v>449</v>
      </c>
      <c r="L1051" s="11"/>
      <c r="M1051" s="11" t="s">
        <v>77</v>
      </c>
      <c r="N1051" s="266" t="s">
        <v>370</v>
      </c>
      <c r="O1051" s="266" t="s">
        <v>403</v>
      </c>
      <c r="P1051" s="11" t="s">
        <v>410</v>
      </c>
      <c r="Q1051" s="11" t="s">
        <v>418</v>
      </c>
      <c r="R1051" s="11"/>
      <c r="S1051" s="11">
        <v>0</v>
      </c>
      <c r="T1051" s="11">
        <f>ABS(Table1[[#This Row],[Prod]]-Table1[[#This Row],[Planned]])</f>
        <v>0</v>
      </c>
      <c r="U1051" s="213">
        <f>IF(ABS(Table1[[#This Row],[Prod]]-Table1[[#This Row],[Planned]])&gt;Table1[[#This Row],[Planned]],0,IF(Table1[[#This Row],[Planned]]=0,0,1-ABS(Table1[[#This Row],[Prod]]-Table1[[#This Row],[Planned]])/Table1[[#This Row],[Planned]]))</f>
        <v>0</v>
      </c>
      <c r="V1051" s="11"/>
      <c r="W1051" s="11"/>
      <c r="X1051" s="27">
        <v>0</v>
      </c>
      <c r="Y1051" s="11">
        <f>Table1[[#This Row],[Prod]]</f>
        <v>0</v>
      </c>
      <c r="Z1051" s="11">
        <f>ABS(Table1[[#This Row],[Prod2]]-Table1[[#This Row],[Plan Revised]])</f>
        <v>0</v>
      </c>
      <c r="AA1051" s="213">
        <f>IF(ABS(Table1[[#This Row],[Prod2]]-Table1[[#This Row],[Plan Revised]])&gt;Table1[[#This Row],[Plan Revised]],0,IF(Table1[[#This Row],[Plan Revised]]=0,0,1-ABS(Table1[[#This Row],[Prod2]]-Table1[[#This Row],[Plan Revised]])/Table1[[#This Row],[Plan Revised]]))</f>
        <v>0</v>
      </c>
      <c r="AB1051" s="11"/>
      <c r="AC1051" s="30"/>
      <c r="AD1051"/>
      <c r="AF1051"/>
    </row>
    <row r="1052" spans="1:32">
      <c r="A1052" s="15" t="str">
        <f>IF(Table1[Week]=WeekSel,"Yes","No")</f>
        <v>No</v>
      </c>
      <c r="B1052" s="15" t="str">
        <f>IF((Table1[StartDate]&gt;=Date.GraphMin)*(Table1[StartDate]&lt;=Date.GraphMax)=1,"Yes","No")</f>
        <v>Yes</v>
      </c>
      <c r="C1052" s="15" t="str">
        <f>IF(OR(Table1[[#This Row],[Site]]="FOOD MILLING",Table1[[#This Row],[Site]]="GODACO"), "No", "Yes")</f>
        <v>Yes</v>
      </c>
      <c r="D1052" s="40">
        <f>MAX(DATE(Table1[Year],1,1),DATE(Table1[Year],1,1)-WEEKDAY(DATE(Table1[Year],1,1),2)+(Table1[WeekNum]-1)*7+1)</f>
        <v>44676</v>
      </c>
      <c r="E1052" s="40">
        <f>MIN(DATE(Table1[Year]+1,1,0),DATE(Table1[Year],1,1)-WEEKDAY(DATE(Table1[Year],1,1),2)+Table1[WeekNum]*7)</f>
        <v>44682</v>
      </c>
      <c r="F1052" s="15">
        <v>2022</v>
      </c>
      <c r="G1052" s="15">
        <f t="shared" si="32"/>
        <v>4</v>
      </c>
      <c r="H1052" s="15">
        <v>18</v>
      </c>
      <c r="I1052" s="195" t="str">
        <f>"W" &amp;Table1[[#This Row],[WeekNum]]</f>
        <v>W18</v>
      </c>
      <c r="J1052" s="195" t="str">
        <f t="shared" si="33"/>
        <v>22-W18</v>
      </c>
      <c r="K1052" s="11" t="s">
        <v>442</v>
      </c>
      <c r="L1052" s="11"/>
      <c r="M1052" s="11" t="s">
        <v>77</v>
      </c>
      <c r="N1052" s="266" t="s">
        <v>370</v>
      </c>
      <c r="O1052" s="266" t="s">
        <v>403</v>
      </c>
      <c r="P1052" s="11" t="s">
        <v>410</v>
      </c>
      <c r="Q1052" s="11" t="s">
        <v>420</v>
      </c>
      <c r="R1052" s="11"/>
      <c r="S1052" s="11">
        <v>0</v>
      </c>
      <c r="T1052" s="11">
        <f>ABS(Table1[[#This Row],[Prod]]-Table1[[#This Row],[Planned]])</f>
        <v>0</v>
      </c>
      <c r="U1052" s="213">
        <f>IF(ABS(Table1[[#This Row],[Prod]]-Table1[[#This Row],[Planned]])&gt;Table1[[#This Row],[Planned]],0,IF(Table1[[#This Row],[Planned]]=0,0,1-ABS(Table1[[#This Row],[Prod]]-Table1[[#This Row],[Planned]])/Table1[[#This Row],[Planned]]))</f>
        <v>0</v>
      </c>
      <c r="V1052" s="11"/>
      <c r="W1052" s="11"/>
      <c r="X1052" s="27">
        <v>0</v>
      </c>
      <c r="Y1052" s="11">
        <f>Table1[[#This Row],[Prod]]</f>
        <v>0</v>
      </c>
      <c r="Z1052" s="11">
        <f>ABS(Table1[[#This Row],[Prod2]]-Table1[[#This Row],[Plan Revised]])</f>
        <v>0</v>
      </c>
      <c r="AA1052" s="213">
        <f>IF(ABS(Table1[[#This Row],[Prod2]]-Table1[[#This Row],[Plan Revised]])&gt;Table1[[#This Row],[Plan Revised]],0,IF(Table1[[#This Row],[Plan Revised]]=0,0,1-ABS(Table1[[#This Row],[Prod2]]-Table1[[#This Row],[Plan Revised]])/Table1[[#This Row],[Plan Revised]]))</f>
        <v>0</v>
      </c>
      <c r="AB1052" s="11"/>
      <c r="AC1052" s="30"/>
      <c r="AD1052"/>
      <c r="AF1052"/>
    </row>
    <row r="1053" spans="1:32">
      <c r="A1053" s="15" t="str">
        <f>IF(Table1[Week]=WeekSel,"Yes","No")</f>
        <v>No</v>
      </c>
      <c r="B1053" s="15" t="str">
        <f>IF((Table1[StartDate]&gt;=Date.GraphMin)*(Table1[StartDate]&lt;=Date.GraphMax)=1,"Yes","No")</f>
        <v>Yes</v>
      </c>
      <c r="C1053" s="15" t="str">
        <f>IF(OR(Table1[[#This Row],[Site]]="FOOD MILLING",Table1[[#This Row],[Site]]="GODACO"), "No", "Yes")</f>
        <v>Yes</v>
      </c>
      <c r="D1053" s="40">
        <f>MAX(DATE(Table1[Year],1,1),DATE(Table1[Year],1,1)-WEEKDAY(DATE(Table1[Year],1,1),2)+(Table1[WeekNum]-1)*7+1)</f>
        <v>44676</v>
      </c>
      <c r="E1053" s="40">
        <f>MIN(DATE(Table1[Year]+1,1,0),DATE(Table1[Year],1,1)-WEEKDAY(DATE(Table1[Year],1,1),2)+Table1[WeekNum]*7)</f>
        <v>44682</v>
      </c>
      <c r="F1053" s="15">
        <v>2022</v>
      </c>
      <c r="G1053" s="15">
        <f t="shared" si="32"/>
        <v>4</v>
      </c>
      <c r="H1053" s="15">
        <v>18</v>
      </c>
      <c r="I1053" s="195" t="str">
        <f>"W" &amp;Table1[[#This Row],[WeekNum]]</f>
        <v>W18</v>
      </c>
      <c r="J1053" s="195" t="str">
        <f t="shared" si="33"/>
        <v>22-W18</v>
      </c>
      <c r="K1053" s="11" t="s">
        <v>229</v>
      </c>
      <c r="L1053" s="11"/>
      <c r="M1053" s="11" t="s">
        <v>77</v>
      </c>
      <c r="N1053" s="266" t="s">
        <v>370</v>
      </c>
      <c r="O1053" s="266" t="s">
        <v>403</v>
      </c>
      <c r="P1053" s="11" t="s">
        <v>410</v>
      </c>
      <c r="Q1053" s="11" t="s">
        <v>419</v>
      </c>
      <c r="R1053" s="11">
        <v>1536</v>
      </c>
      <c r="S1053" s="11">
        <v>1536</v>
      </c>
      <c r="T1053" s="11">
        <f>ABS(Table1[[#This Row],[Prod]]-Table1[[#This Row],[Planned]])</f>
        <v>0</v>
      </c>
      <c r="U1053" s="213">
        <f>IF(ABS(Table1[[#This Row],[Prod]]-Table1[[#This Row],[Planned]])&gt;Table1[[#This Row],[Planned]],0,IF(Table1[[#This Row],[Planned]]=0,0,1-ABS(Table1[[#This Row],[Prod]]-Table1[[#This Row],[Planned]])/Table1[[#This Row],[Planned]]))</f>
        <v>1</v>
      </c>
      <c r="V1053" s="11"/>
      <c r="W1053" s="11"/>
      <c r="X1053" s="27">
        <v>1536</v>
      </c>
      <c r="Y1053" s="11">
        <f>Table1[[#This Row],[Prod]]</f>
        <v>1536</v>
      </c>
      <c r="Z1053" s="11">
        <f>ABS(Table1[[#This Row],[Prod2]]-Table1[[#This Row],[Plan Revised]])</f>
        <v>0</v>
      </c>
      <c r="AA1053" s="213">
        <f>IF(ABS(Table1[[#This Row],[Prod2]]-Table1[[#This Row],[Plan Revised]])&gt;Table1[[#This Row],[Plan Revised]],0,IF(Table1[[#This Row],[Plan Revised]]=0,0,1-ABS(Table1[[#This Row],[Prod2]]-Table1[[#This Row],[Plan Revised]])/Table1[[#This Row],[Plan Revised]]))</f>
        <v>1</v>
      </c>
      <c r="AB1053" s="11"/>
      <c r="AC1053" s="30"/>
      <c r="AD1053"/>
      <c r="AF1053"/>
    </row>
    <row r="1054" spans="1:32">
      <c r="A1054" s="15" t="str">
        <f>IF(Table1[Week]=WeekSel,"Yes","No")</f>
        <v>No</v>
      </c>
      <c r="B1054" s="15" t="str">
        <f>IF((Table1[StartDate]&gt;=Date.GraphMin)*(Table1[StartDate]&lt;=Date.GraphMax)=1,"Yes","No")</f>
        <v>Yes</v>
      </c>
      <c r="C1054" s="15" t="str">
        <f>IF(OR(Table1[[#This Row],[Site]]="FOOD MILLING",Table1[[#This Row],[Site]]="GODACO"), "No", "Yes")</f>
        <v>Yes</v>
      </c>
      <c r="D1054" s="40">
        <f>MAX(DATE(Table1[Year],1,1),DATE(Table1[Year],1,1)-WEEKDAY(DATE(Table1[Year],1,1),2)+(Table1[WeekNum]-1)*7+1)</f>
        <v>44676</v>
      </c>
      <c r="E1054" s="40">
        <f>MIN(DATE(Table1[Year]+1,1,0),DATE(Table1[Year],1,1)-WEEKDAY(DATE(Table1[Year],1,1),2)+Table1[WeekNum]*7)</f>
        <v>44682</v>
      </c>
      <c r="F1054" s="15">
        <v>2022</v>
      </c>
      <c r="G1054" s="15">
        <f t="shared" si="32"/>
        <v>4</v>
      </c>
      <c r="H1054" s="15">
        <v>18</v>
      </c>
      <c r="I1054" s="195" t="str">
        <f>"W" &amp;Table1[[#This Row],[WeekNum]]</f>
        <v>W18</v>
      </c>
      <c r="J1054" s="195" t="str">
        <f t="shared" si="33"/>
        <v>22-W18</v>
      </c>
      <c r="K1054" s="11" t="s">
        <v>230</v>
      </c>
      <c r="L1054" s="11"/>
      <c r="M1054" s="11" t="s">
        <v>77</v>
      </c>
      <c r="N1054" s="266" t="s">
        <v>370</v>
      </c>
      <c r="O1054" s="266" t="s">
        <v>403</v>
      </c>
      <c r="P1054" s="11" t="s">
        <v>410</v>
      </c>
      <c r="Q1054" s="11" t="s">
        <v>419</v>
      </c>
      <c r="R1054" s="11">
        <v>1536</v>
      </c>
      <c r="S1054" s="11">
        <v>1536</v>
      </c>
      <c r="T1054" s="11">
        <f>ABS(Table1[[#This Row],[Prod]]-Table1[[#This Row],[Planned]])</f>
        <v>0</v>
      </c>
      <c r="U1054" s="213">
        <f>IF(ABS(Table1[[#This Row],[Prod]]-Table1[[#This Row],[Planned]])&gt;Table1[[#This Row],[Planned]],0,IF(Table1[[#This Row],[Planned]]=0,0,1-ABS(Table1[[#This Row],[Prod]]-Table1[[#This Row],[Planned]])/Table1[[#This Row],[Planned]]))</f>
        <v>1</v>
      </c>
      <c r="V1054" s="11"/>
      <c r="W1054" s="11"/>
      <c r="X1054" s="27">
        <v>1536</v>
      </c>
      <c r="Y1054" s="11">
        <f>Table1[[#This Row],[Prod]]</f>
        <v>1536</v>
      </c>
      <c r="Z1054" s="11">
        <f>ABS(Table1[[#This Row],[Prod2]]-Table1[[#This Row],[Plan Revised]])</f>
        <v>0</v>
      </c>
      <c r="AA1054" s="213">
        <f>IF(ABS(Table1[[#This Row],[Prod2]]-Table1[[#This Row],[Plan Revised]])&gt;Table1[[#This Row],[Plan Revised]],0,IF(Table1[[#This Row],[Plan Revised]]=0,0,1-ABS(Table1[[#This Row],[Prod2]]-Table1[[#This Row],[Plan Revised]])/Table1[[#This Row],[Plan Revised]]))</f>
        <v>1</v>
      </c>
      <c r="AB1054" s="11"/>
      <c r="AC1054" s="30"/>
      <c r="AD1054"/>
      <c r="AF1054"/>
    </row>
    <row r="1055" spans="1:32">
      <c r="A1055" s="15" t="str">
        <f>IF(Table1[Week]=WeekSel,"Yes","No")</f>
        <v>No</v>
      </c>
      <c r="B1055" s="15" t="str">
        <f>IF((Table1[StartDate]&gt;=Date.GraphMin)*(Table1[StartDate]&lt;=Date.GraphMax)=1,"Yes","No")</f>
        <v>Yes</v>
      </c>
      <c r="C1055" s="15" t="str">
        <f>IF(OR(Table1[[#This Row],[Site]]="FOOD MILLING",Table1[[#This Row],[Site]]="GODACO"), "No", "Yes")</f>
        <v>Yes</v>
      </c>
      <c r="D1055" s="40">
        <f>MAX(DATE(Table1[Year],1,1),DATE(Table1[Year],1,1)-WEEKDAY(DATE(Table1[Year],1,1),2)+(Table1[WeekNum]-1)*7+1)</f>
        <v>44676</v>
      </c>
      <c r="E1055" s="40">
        <f>MIN(DATE(Table1[Year]+1,1,0),DATE(Table1[Year],1,1)-WEEKDAY(DATE(Table1[Year],1,1),2)+Table1[WeekNum]*7)</f>
        <v>44682</v>
      </c>
      <c r="F1055" s="15">
        <v>2022</v>
      </c>
      <c r="G1055" s="15">
        <f t="shared" si="32"/>
        <v>4</v>
      </c>
      <c r="H1055" s="15">
        <v>18</v>
      </c>
      <c r="I1055" s="195" t="str">
        <f>"W" &amp;Table1[[#This Row],[WeekNum]]</f>
        <v>W18</v>
      </c>
      <c r="J1055" s="195" t="str">
        <f t="shared" si="33"/>
        <v>22-W18</v>
      </c>
      <c r="K1055" s="11" t="s">
        <v>231</v>
      </c>
      <c r="L1055" s="11"/>
      <c r="M1055" s="11" t="s">
        <v>77</v>
      </c>
      <c r="N1055" s="266" t="s">
        <v>370</v>
      </c>
      <c r="O1055" s="266" t="s">
        <v>403</v>
      </c>
      <c r="P1055" s="11" t="s">
        <v>410</v>
      </c>
      <c r="Q1055" s="11" t="s">
        <v>419</v>
      </c>
      <c r="R1055" s="11">
        <v>1536</v>
      </c>
      <c r="S1055" s="11">
        <v>1536</v>
      </c>
      <c r="T1055" s="11">
        <f>ABS(Table1[[#This Row],[Prod]]-Table1[[#This Row],[Planned]])</f>
        <v>0</v>
      </c>
      <c r="U1055" s="213">
        <f>IF(ABS(Table1[[#This Row],[Prod]]-Table1[[#This Row],[Planned]])&gt;Table1[[#This Row],[Planned]],0,IF(Table1[[#This Row],[Planned]]=0,0,1-ABS(Table1[[#This Row],[Prod]]-Table1[[#This Row],[Planned]])/Table1[[#This Row],[Planned]]))</f>
        <v>1</v>
      </c>
      <c r="V1055" s="11"/>
      <c r="W1055" s="11"/>
      <c r="X1055" s="27">
        <v>1536</v>
      </c>
      <c r="Y1055" s="11">
        <f>Table1[[#This Row],[Prod]]</f>
        <v>1536</v>
      </c>
      <c r="Z1055" s="11">
        <f>ABS(Table1[[#This Row],[Prod2]]-Table1[[#This Row],[Plan Revised]])</f>
        <v>0</v>
      </c>
      <c r="AA1055" s="213">
        <f>IF(ABS(Table1[[#This Row],[Prod2]]-Table1[[#This Row],[Plan Revised]])&gt;Table1[[#This Row],[Plan Revised]],0,IF(Table1[[#This Row],[Plan Revised]]=0,0,1-ABS(Table1[[#This Row],[Prod2]]-Table1[[#This Row],[Plan Revised]])/Table1[[#This Row],[Plan Revised]]))</f>
        <v>1</v>
      </c>
      <c r="AB1055" s="11"/>
      <c r="AC1055" s="30"/>
      <c r="AD1055"/>
      <c r="AF1055"/>
    </row>
    <row r="1056" spans="1:32">
      <c r="A1056" s="15" t="str">
        <f>IF(Table1[Week]=WeekSel,"Yes","No")</f>
        <v>No</v>
      </c>
      <c r="B1056" s="15" t="str">
        <f>IF((Table1[StartDate]&gt;=Date.GraphMin)*(Table1[StartDate]&lt;=Date.GraphMax)=1,"Yes","No")</f>
        <v>Yes</v>
      </c>
      <c r="C1056" s="15" t="str">
        <f>IF(OR(Table1[[#This Row],[Site]]="FOOD MILLING",Table1[[#This Row],[Site]]="GODACO"), "No", "Yes")</f>
        <v>Yes</v>
      </c>
      <c r="D1056" s="40">
        <f>MAX(DATE(Table1[Year],1,1),DATE(Table1[Year],1,1)-WEEKDAY(DATE(Table1[Year],1,1),2)+(Table1[WeekNum]-1)*7+1)</f>
        <v>44676</v>
      </c>
      <c r="E1056" s="40">
        <f>MIN(DATE(Table1[Year]+1,1,0),DATE(Table1[Year],1,1)-WEEKDAY(DATE(Table1[Year],1,1),2)+Table1[WeekNum]*7)</f>
        <v>44682</v>
      </c>
      <c r="F1056" s="15">
        <v>2022</v>
      </c>
      <c r="G1056" s="15">
        <f t="shared" si="32"/>
        <v>4</v>
      </c>
      <c r="H1056" s="15">
        <v>18</v>
      </c>
      <c r="I1056" s="195" t="str">
        <f>"W" &amp;Table1[[#This Row],[WeekNum]]</f>
        <v>W18</v>
      </c>
      <c r="J1056" s="195" t="str">
        <f t="shared" si="33"/>
        <v>22-W18</v>
      </c>
      <c r="K1056" s="11" t="s">
        <v>232</v>
      </c>
      <c r="L1056" s="11"/>
      <c r="M1056" s="11" t="s">
        <v>77</v>
      </c>
      <c r="N1056" s="266" t="s">
        <v>370</v>
      </c>
      <c r="O1056" s="266" t="s">
        <v>403</v>
      </c>
      <c r="P1056" s="11" t="s">
        <v>410</v>
      </c>
      <c r="Q1056" s="11" t="s">
        <v>419</v>
      </c>
      <c r="R1056" s="11">
        <v>1536</v>
      </c>
      <c r="S1056" s="11">
        <v>1536</v>
      </c>
      <c r="T1056" s="11">
        <f>ABS(Table1[[#This Row],[Prod]]-Table1[[#This Row],[Planned]])</f>
        <v>0</v>
      </c>
      <c r="U1056" s="213">
        <f>IF(ABS(Table1[[#This Row],[Prod]]-Table1[[#This Row],[Planned]])&gt;Table1[[#This Row],[Planned]],0,IF(Table1[[#This Row],[Planned]]=0,0,1-ABS(Table1[[#This Row],[Prod]]-Table1[[#This Row],[Planned]])/Table1[[#This Row],[Planned]]))</f>
        <v>1</v>
      </c>
      <c r="V1056" s="11"/>
      <c r="W1056" s="11"/>
      <c r="X1056" s="27">
        <v>1536</v>
      </c>
      <c r="Y1056" s="11">
        <f>Table1[[#This Row],[Prod]]</f>
        <v>1536</v>
      </c>
      <c r="Z1056" s="11">
        <f>ABS(Table1[[#This Row],[Prod2]]-Table1[[#This Row],[Plan Revised]])</f>
        <v>0</v>
      </c>
      <c r="AA1056" s="213">
        <f>IF(ABS(Table1[[#This Row],[Prod2]]-Table1[[#This Row],[Plan Revised]])&gt;Table1[[#This Row],[Plan Revised]],0,IF(Table1[[#This Row],[Plan Revised]]=0,0,1-ABS(Table1[[#This Row],[Prod2]]-Table1[[#This Row],[Plan Revised]])/Table1[[#This Row],[Plan Revised]]))</f>
        <v>1</v>
      </c>
      <c r="AB1056" s="11"/>
      <c r="AC1056" s="30"/>
      <c r="AD1056"/>
      <c r="AF1056"/>
    </row>
    <row r="1057" spans="1:32">
      <c r="A1057" s="15" t="str">
        <f>IF(Table1[Week]=WeekSel,"Yes","No")</f>
        <v>No</v>
      </c>
      <c r="B1057" s="15" t="str">
        <f>IF((Table1[StartDate]&gt;=Date.GraphMin)*(Table1[StartDate]&lt;=Date.GraphMax)=1,"Yes","No")</f>
        <v>Yes</v>
      </c>
      <c r="C1057" s="15" t="str">
        <f>IF(OR(Table1[[#This Row],[Site]]="FOOD MILLING",Table1[[#This Row],[Site]]="GODACO"), "No", "Yes")</f>
        <v>Yes</v>
      </c>
      <c r="D1057" s="40">
        <f>MAX(DATE(Table1[Year],1,1),DATE(Table1[Year],1,1)-WEEKDAY(DATE(Table1[Year],1,1),2)+(Table1[WeekNum]-1)*7+1)</f>
        <v>44676</v>
      </c>
      <c r="E1057" s="40">
        <f>MIN(DATE(Table1[Year]+1,1,0),DATE(Table1[Year],1,1)-WEEKDAY(DATE(Table1[Year],1,1),2)+Table1[WeekNum]*7)</f>
        <v>44682</v>
      </c>
      <c r="F1057" s="15">
        <v>2022</v>
      </c>
      <c r="G1057" s="15">
        <f t="shared" si="32"/>
        <v>4</v>
      </c>
      <c r="H1057" s="15">
        <v>18</v>
      </c>
      <c r="I1057" s="195" t="str">
        <f>"W" &amp;Table1[[#This Row],[WeekNum]]</f>
        <v>W18</v>
      </c>
      <c r="J1057" s="195" t="str">
        <f t="shared" si="33"/>
        <v>22-W18</v>
      </c>
      <c r="K1057" s="11" t="s">
        <v>92</v>
      </c>
      <c r="L1057" s="11"/>
      <c r="M1057" s="11" t="s">
        <v>77</v>
      </c>
      <c r="N1057" s="266" t="s">
        <v>370</v>
      </c>
      <c r="O1057" s="266" t="s">
        <v>374</v>
      </c>
      <c r="P1057" s="11" t="s">
        <v>410</v>
      </c>
      <c r="Q1057" s="11" t="s">
        <v>418</v>
      </c>
      <c r="R1057" s="11">
        <v>5520.0000000000036</v>
      </c>
      <c r="S1057" s="11">
        <v>5499</v>
      </c>
      <c r="T1057" s="11">
        <f>ABS(Table1[[#This Row],[Prod]]-Table1[[#This Row],[Planned]])</f>
        <v>21.000000000003638</v>
      </c>
      <c r="U1057" s="213">
        <f>IF(ABS(Table1[[#This Row],[Prod]]-Table1[[#This Row],[Planned]])&gt;Table1[[#This Row],[Planned]],0,IF(Table1[[#This Row],[Planned]]=0,0,1-ABS(Table1[[#This Row],[Prod]]-Table1[[#This Row],[Planned]])/Table1[[#This Row],[Planned]]))</f>
        <v>0.99619565217391237</v>
      </c>
      <c r="V1057" s="11"/>
      <c r="W1057" s="11"/>
      <c r="X1057" s="27">
        <v>5500</v>
      </c>
      <c r="Y1057" s="11">
        <f>Table1[[#This Row],[Prod]]</f>
        <v>5499</v>
      </c>
      <c r="Z1057" s="11">
        <f>ABS(Table1[[#This Row],[Prod2]]-Table1[[#This Row],[Plan Revised]])</f>
        <v>1</v>
      </c>
      <c r="AA1057" s="213">
        <f>IF(ABS(Table1[[#This Row],[Prod2]]-Table1[[#This Row],[Plan Revised]])&gt;Table1[[#This Row],[Plan Revised]],0,IF(Table1[[#This Row],[Plan Revised]]=0,0,1-ABS(Table1[[#This Row],[Prod2]]-Table1[[#This Row],[Plan Revised]])/Table1[[#This Row],[Plan Revised]]))</f>
        <v>0.99981818181818183</v>
      </c>
      <c r="AB1057" s="11"/>
      <c r="AC1057" s="30"/>
      <c r="AD1057"/>
      <c r="AF1057"/>
    </row>
    <row r="1058" spans="1:32">
      <c r="A1058" s="15" t="str">
        <f>IF(Table1[Week]=WeekSel,"Yes","No")</f>
        <v>No</v>
      </c>
      <c r="B1058" s="15" t="str">
        <f>IF((Table1[StartDate]&gt;=Date.GraphMin)*(Table1[StartDate]&lt;=Date.GraphMax)=1,"Yes","No")</f>
        <v>Yes</v>
      </c>
      <c r="C1058" s="15" t="str">
        <f>IF(OR(Table1[[#This Row],[Site]]="FOOD MILLING",Table1[[#This Row],[Site]]="GODACO"), "No", "Yes")</f>
        <v>Yes</v>
      </c>
      <c r="D1058" s="40">
        <f>MAX(DATE(Table1[Year],1,1),DATE(Table1[Year],1,1)-WEEKDAY(DATE(Table1[Year],1,1),2)+(Table1[WeekNum]-1)*7+1)</f>
        <v>44676</v>
      </c>
      <c r="E1058" s="40">
        <f>MIN(DATE(Table1[Year]+1,1,0),DATE(Table1[Year],1,1)-WEEKDAY(DATE(Table1[Year],1,1),2)+Table1[WeekNum]*7)</f>
        <v>44682</v>
      </c>
      <c r="F1058" s="15">
        <v>2022</v>
      </c>
      <c r="G1058" s="15">
        <f t="shared" si="32"/>
        <v>4</v>
      </c>
      <c r="H1058" s="15">
        <v>18</v>
      </c>
      <c r="I1058" s="195" t="str">
        <f>"W" &amp;Table1[[#This Row],[WeekNum]]</f>
        <v>W18</v>
      </c>
      <c r="J1058" s="195" t="str">
        <f t="shared" si="33"/>
        <v>22-W18</v>
      </c>
      <c r="K1058" s="11" t="s">
        <v>237</v>
      </c>
      <c r="L1058" s="11"/>
      <c r="M1058" s="11" t="s">
        <v>77</v>
      </c>
      <c r="N1058" s="266" t="s">
        <v>370</v>
      </c>
      <c r="O1058" s="266" t="s">
        <v>403</v>
      </c>
      <c r="P1058" s="11" t="s">
        <v>407</v>
      </c>
      <c r="Q1058" s="11" t="s">
        <v>419</v>
      </c>
      <c r="R1058" s="11"/>
      <c r="S1058" s="11">
        <v>0</v>
      </c>
      <c r="T1058" s="11">
        <f>ABS(Table1[[#This Row],[Prod]]-Table1[[#This Row],[Planned]])</f>
        <v>0</v>
      </c>
      <c r="U1058" s="213">
        <f>IF(ABS(Table1[[#This Row],[Prod]]-Table1[[#This Row],[Planned]])&gt;Table1[[#This Row],[Planned]],0,IF(Table1[[#This Row],[Planned]]=0,0,1-ABS(Table1[[#This Row],[Prod]]-Table1[[#This Row],[Planned]])/Table1[[#This Row],[Planned]]))</f>
        <v>0</v>
      </c>
      <c r="V1058" s="11"/>
      <c r="W1058" s="11"/>
      <c r="X1058" s="27">
        <v>0</v>
      </c>
      <c r="Y1058" s="11">
        <f>Table1[[#This Row],[Prod]]</f>
        <v>0</v>
      </c>
      <c r="Z1058" s="11">
        <f>ABS(Table1[[#This Row],[Prod2]]-Table1[[#This Row],[Plan Revised]])</f>
        <v>0</v>
      </c>
      <c r="AA1058" s="213">
        <f>IF(ABS(Table1[[#This Row],[Prod2]]-Table1[[#This Row],[Plan Revised]])&gt;Table1[[#This Row],[Plan Revised]],0,IF(Table1[[#This Row],[Plan Revised]]=0,0,1-ABS(Table1[[#This Row],[Prod2]]-Table1[[#This Row],[Plan Revised]])/Table1[[#This Row],[Plan Revised]]))</f>
        <v>0</v>
      </c>
      <c r="AB1058" s="11"/>
      <c r="AC1058" s="30"/>
      <c r="AD1058"/>
      <c r="AF1058"/>
    </row>
    <row r="1059" spans="1:32">
      <c r="A1059" s="15" t="str">
        <f>IF(Table1[Week]=WeekSel,"Yes","No")</f>
        <v>No</v>
      </c>
      <c r="B1059" s="15" t="str">
        <f>IF((Table1[StartDate]&gt;=Date.GraphMin)*(Table1[StartDate]&lt;=Date.GraphMax)=1,"Yes","No")</f>
        <v>Yes</v>
      </c>
      <c r="C1059" s="15" t="str">
        <f>IF(OR(Table1[[#This Row],[Site]]="FOOD MILLING",Table1[[#This Row],[Site]]="GODACO"), "No", "Yes")</f>
        <v>Yes</v>
      </c>
      <c r="D1059" s="40">
        <f>MAX(DATE(Table1[Year],1,1),DATE(Table1[Year],1,1)-WEEKDAY(DATE(Table1[Year],1,1),2)+(Table1[WeekNum]-1)*7+1)</f>
        <v>44676</v>
      </c>
      <c r="E1059" s="40">
        <f>MIN(DATE(Table1[Year]+1,1,0),DATE(Table1[Year],1,1)-WEEKDAY(DATE(Table1[Year],1,1),2)+Table1[WeekNum]*7)</f>
        <v>44682</v>
      </c>
      <c r="F1059" s="15">
        <v>2022</v>
      </c>
      <c r="G1059" s="15">
        <f t="shared" si="32"/>
        <v>4</v>
      </c>
      <c r="H1059" s="15">
        <v>18</v>
      </c>
      <c r="I1059" s="195" t="str">
        <f>"W" &amp;Table1[[#This Row],[WeekNum]]</f>
        <v>W18</v>
      </c>
      <c r="J1059" s="195" t="str">
        <f t="shared" si="33"/>
        <v>22-W18</v>
      </c>
      <c r="K1059" s="11" t="s">
        <v>237</v>
      </c>
      <c r="L1059" s="11"/>
      <c r="M1059" s="11" t="s">
        <v>77</v>
      </c>
      <c r="N1059" s="266" t="s">
        <v>370</v>
      </c>
      <c r="O1059" s="266" t="s">
        <v>403</v>
      </c>
      <c r="P1059" s="11" t="s">
        <v>407</v>
      </c>
      <c r="Q1059" s="11" t="s">
        <v>419</v>
      </c>
      <c r="R1059" s="11">
        <v>768</v>
      </c>
      <c r="S1059" s="11"/>
      <c r="T1059" s="11">
        <f>ABS(Table1[[#This Row],[Prod]]-Table1[[#This Row],[Planned]])</f>
        <v>768</v>
      </c>
      <c r="U1059" s="213">
        <f>IF(ABS(Table1[[#This Row],[Prod]]-Table1[[#This Row],[Planned]])&gt;Table1[[#This Row],[Planned]],0,IF(Table1[[#This Row],[Planned]]=0,0,1-ABS(Table1[[#This Row],[Prod]]-Table1[[#This Row],[Planned]])/Table1[[#This Row],[Planned]]))</f>
        <v>0</v>
      </c>
      <c r="V1059" s="11"/>
      <c r="W1059" s="11"/>
      <c r="X1059" s="27"/>
      <c r="Y1059" s="11">
        <f>Table1[[#This Row],[Prod]]</f>
        <v>0</v>
      </c>
      <c r="Z1059" s="11">
        <f>ABS(Table1[[#This Row],[Prod2]]-Table1[[#This Row],[Plan Revised]])</f>
        <v>0</v>
      </c>
      <c r="AA1059" s="213">
        <f>IF(ABS(Table1[[#This Row],[Prod2]]-Table1[[#This Row],[Plan Revised]])&gt;Table1[[#This Row],[Plan Revised]],0,IF(Table1[[#This Row],[Plan Revised]]=0,0,1-ABS(Table1[[#This Row],[Prod2]]-Table1[[#This Row],[Plan Revised]])/Table1[[#This Row],[Plan Revised]]))</f>
        <v>0</v>
      </c>
      <c r="AB1059" s="11"/>
      <c r="AC1059" s="30"/>
      <c r="AD1059"/>
      <c r="AF1059"/>
    </row>
    <row r="1060" spans="1:32">
      <c r="A1060" s="15" t="str">
        <f>IF(Table1[Week]=WeekSel,"Yes","No")</f>
        <v>No</v>
      </c>
      <c r="B1060" s="15" t="str">
        <f>IF((Table1[StartDate]&gt;=Date.GraphMin)*(Table1[StartDate]&lt;=Date.GraphMax)=1,"Yes","No")</f>
        <v>Yes</v>
      </c>
      <c r="C1060" s="15" t="str">
        <f>IF(OR(Table1[[#This Row],[Site]]="FOOD MILLING",Table1[[#This Row],[Site]]="GODACO"), "No", "Yes")</f>
        <v>Yes</v>
      </c>
      <c r="D1060" s="40">
        <f>MAX(DATE(Table1[Year],1,1),DATE(Table1[Year],1,1)-WEEKDAY(DATE(Table1[Year],1,1),2)+(Table1[WeekNum]-1)*7+1)</f>
        <v>44676</v>
      </c>
      <c r="E1060" s="40">
        <f>MIN(DATE(Table1[Year]+1,1,0),DATE(Table1[Year],1,1)-WEEKDAY(DATE(Table1[Year],1,1),2)+Table1[WeekNum]*7)</f>
        <v>44682</v>
      </c>
      <c r="F1060" s="15">
        <v>2022</v>
      </c>
      <c r="G1060" s="15">
        <f t="shared" si="32"/>
        <v>4</v>
      </c>
      <c r="H1060" s="15">
        <v>18</v>
      </c>
      <c r="I1060" s="195" t="str">
        <f>"W" &amp;Table1[[#This Row],[WeekNum]]</f>
        <v>W18</v>
      </c>
      <c r="J1060" s="195" t="str">
        <f t="shared" si="33"/>
        <v>22-W18</v>
      </c>
      <c r="K1060" s="11" t="s">
        <v>239</v>
      </c>
      <c r="L1060" s="11"/>
      <c r="M1060" s="11" t="s">
        <v>77</v>
      </c>
      <c r="N1060" s="266" t="s">
        <v>370</v>
      </c>
      <c r="O1060" s="266" t="s">
        <v>403</v>
      </c>
      <c r="P1060" s="11" t="s">
        <v>407</v>
      </c>
      <c r="Q1060" s="11" t="s">
        <v>419</v>
      </c>
      <c r="R1060" s="11"/>
      <c r="S1060" s="11">
        <v>768</v>
      </c>
      <c r="T1060" s="11">
        <f>ABS(Table1[[#This Row],[Prod]]-Table1[[#This Row],[Planned]])</f>
        <v>768</v>
      </c>
      <c r="U1060" s="213">
        <f>IF(ABS(Table1[[#This Row],[Prod]]-Table1[[#This Row],[Planned]])&gt;Table1[[#This Row],[Planned]],0,IF(Table1[[#This Row],[Planned]]=0,0,1-ABS(Table1[[#This Row],[Prod]]-Table1[[#This Row],[Planned]])/Table1[[#This Row],[Planned]]))</f>
        <v>0</v>
      </c>
      <c r="V1060" s="11"/>
      <c r="W1060" s="11"/>
      <c r="X1060" s="27">
        <v>768</v>
      </c>
      <c r="Y1060" s="11">
        <f>Table1[[#This Row],[Prod]]</f>
        <v>768</v>
      </c>
      <c r="Z1060" s="11">
        <f>ABS(Table1[[#This Row],[Prod2]]-Table1[[#This Row],[Plan Revised]])</f>
        <v>0</v>
      </c>
      <c r="AA1060" s="213">
        <f>IF(ABS(Table1[[#This Row],[Prod2]]-Table1[[#This Row],[Plan Revised]])&gt;Table1[[#This Row],[Plan Revised]],0,IF(Table1[[#This Row],[Plan Revised]]=0,0,1-ABS(Table1[[#This Row],[Prod2]]-Table1[[#This Row],[Plan Revised]])/Table1[[#This Row],[Plan Revised]]))</f>
        <v>1</v>
      </c>
      <c r="AB1060" s="11"/>
      <c r="AC1060" s="30"/>
      <c r="AD1060"/>
      <c r="AF1060"/>
    </row>
    <row r="1061" spans="1:32">
      <c r="A1061" s="15" t="str">
        <f>IF(Table1[Week]=WeekSel,"Yes","No")</f>
        <v>No</v>
      </c>
      <c r="B1061" s="15" t="str">
        <f>IF((Table1[StartDate]&gt;=Date.GraphMin)*(Table1[StartDate]&lt;=Date.GraphMax)=1,"Yes","No")</f>
        <v>Yes</v>
      </c>
      <c r="C1061" s="15" t="str">
        <f>IF(OR(Table1[[#This Row],[Site]]="FOOD MILLING",Table1[[#This Row],[Site]]="GODACO"), "No", "Yes")</f>
        <v>Yes</v>
      </c>
      <c r="D1061" s="40">
        <f>MAX(DATE(Table1[Year],1,1),DATE(Table1[Year],1,1)-WEEKDAY(DATE(Table1[Year],1,1),2)+(Table1[WeekNum]-1)*7+1)</f>
        <v>44676</v>
      </c>
      <c r="E1061" s="40">
        <f>MIN(DATE(Table1[Year]+1,1,0),DATE(Table1[Year],1,1)-WEEKDAY(DATE(Table1[Year],1,1),2)+Table1[WeekNum]*7)</f>
        <v>44682</v>
      </c>
      <c r="F1061" s="15">
        <v>2022</v>
      </c>
      <c r="G1061" s="15">
        <f t="shared" si="32"/>
        <v>4</v>
      </c>
      <c r="H1061" s="15">
        <v>18</v>
      </c>
      <c r="I1061" s="195" t="str">
        <f>"W" &amp;Table1[[#This Row],[WeekNum]]</f>
        <v>W18</v>
      </c>
      <c r="J1061" s="195" t="str">
        <f t="shared" si="33"/>
        <v>22-W18</v>
      </c>
      <c r="K1061" s="11" t="s">
        <v>238</v>
      </c>
      <c r="L1061" s="11"/>
      <c r="M1061" s="11" t="s">
        <v>77</v>
      </c>
      <c r="N1061" s="266" t="s">
        <v>370</v>
      </c>
      <c r="O1061" s="266" t="s">
        <v>403</v>
      </c>
      <c r="P1061" s="11" t="s">
        <v>407</v>
      </c>
      <c r="Q1061" s="11" t="s">
        <v>419</v>
      </c>
      <c r="R1061" s="11"/>
      <c r="S1061" s="11">
        <v>0</v>
      </c>
      <c r="T1061" s="11">
        <f>ABS(Table1[[#This Row],[Prod]]-Table1[[#This Row],[Planned]])</f>
        <v>0</v>
      </c>
      <c r="U1061" s="213">
        <f>IF(ABS(Table1[[#This Row],[Prod]]-Table1[[#This Row],[Planned]])&gt;Table1[[#This Row],[Planned]],0,IF(Table1[[#This Row],[Planned]]=0,0,1-ABS(Table1[[#This Row],[Prod]]-Table1[[#This Row],[Planned]])/Table1[[#This Row],[Planned]]))</f>
        <v>0</v>
      </c>
      <c r="V1061" s="11"/>
      <c r="W1061" s="11"/>
      <c r="X1061" s="27">
        <v>0</v>
      </c>
      <c r="Y1061" s="11">
        <f>Table1[[#This Row],[Prod]]</f>
        <v>0</v>
      </c>
      <c r="Z1061" s="11">
        <f>ABS(Table1[[#This Row],[Prod2]]-Table1[[#This Row],[Plan Revised]])</f>
        <v>0</v>
      </c>
      <c r="AA1061" s="213">
        <f>IF(ABS(Table1[[#This Row],[Prod2]]-Table1[[#This Row],[Plan Revised]])&gt;Table1[[#This Row],[Plan Revised]],0,IF(Table1[[#This Row],[Plan Revised]]=0,0,1-ABS(Table1[[#This Row],[Prod2]]-Table1[[#This Row],[Plan Revised]])/Table1[[#This Row],[Plan Revised]]))</f>
        <v>0</v>
      </c>
      <c r="AB1061" s="11"/>
      <c r="AC1061" s="30"/>
      <c r="AD1061"/>
      <c r="AF1061"/>
    </row>
    <row r="1062" spans="1:32">
      <c r="A1062" s="15" t="str">
        <f>IF(Table1[Week]=WeekSel,"Yes","No")</f>
        <v>No</v>
      </c>
      <c r="B1062" s="15" t="str">
        <f>IF((Table1[StartDate]&gt;=Date.GraphMin)*(Table1[StartDate]&lt;=Date.GraphMax)=1,"Yes","No")</f>
        <v>Yes</v>
      </c>
      <c r="C1062" s="15" t="str">
        <f>IF(OR(Table1[[#This Row],[Site]]="FOOD MILLING",Table1[[#This Row],[Site]]="GODACO"), "No", "Yes")</f>
        <v>Yes</v>
      </c>
      <c r="D1062" s="40">
        <f>MAX(DATE(Table1[Year],1,1),DATE(Table1[Year],1,1)-WEEKDAY(DATE(Table1[Year],1,1),2)+(Table1[WeekNum]-1)*7+1)</f>
        <v>44676</v>
      </c>
      <c r="E1062" s="40">
        <f>MIN(DATE(Table1[Year]+1,1,0),DATE(Table1[Year],1,1)-WEEKDAY(DATE(Table1[Year],1,1),2)+Table1[WeekNum]*7)</f>
        <v>44682</v>
      </c>
      <c r="F1062" s="15">
        <v>2022</v>
      </c>
      <c r="G1062" s="15">
        <f t="shared" si="32"/>
        <v>4</v>
      </c>
      <c r="H1062" s="15">
        <v>18</v>
      </c>
      <c r="I1062" s="195" t="str">
        <f>"W" &amp;Table1[[#This Row],[WeekNum]]</f>
        <v>W18</v>
      </c>
      <c r="J1062" s="195" t="str">
        <f t="shared" si="33"/>
        <v>22-W18</v>
      </c>
      <c r="K1062" s="11" t="s">
        <v>96</v>
      </c>
      <c r="L1062" s="11"/>
      <c r="M1062" s="11" t="s">
        <v>77</v>
      </c>
      <c r="N1062" s="266" t="s">
        <v>370</v>
      </c>
      <c r="O1062" s="266" t="s">
        <v>403</v>
      </c>
      <c r="P1062" s="11" t="s">
        <v>407</v>
      </c>
      <c r="Q1062" s="11" t="s">
        <v>419</v>
      </c>
      <c r="R1062" s="11">
        <v>1152</v>
      </c>
      <c r="S1062" s="11">
        <v>0</v>
      </c>
      <c r="T1062" s="11">
        <f>ABS(Table1[[#This Row],[Prod]]-Table1[[#This Row],[Planned]])</f>
        <v>1152</v>
      </c>
      <c r="U1062" s="213">
        <f>IF(ABS(Table1[[#This Row],[Prod]]-Table1[[#This Row],[Planned]])&gt;Table1[[#This Row],[Planned]],0,IF(Table1[[#This Row],[Planned]]=0,0,1-ABS(Table1[[#This Row],[Prod]]-Table1[[#This Row],[Planned]])/Table1[[#This Row],[Planned]]))</f>
        <v>0</v>
      </c>
      <c r="V1062" s="11"/>
      <c r="W1062" s="11"/>
      <c r="X1062" s="27">
        <v>0</v>
      </c>
      <c r="Y1062" s="11">
        <f>Table1[[#This Row],[Prod]]</f>
        <v>0</v>
      </c>
      <c r="Z1062" s="11">
        <f>ABS(Table1[[#This Row],[Prod2]]-Table1[[#This Row],[Plan Revised]])</f>
        <v>0</v>
      </c>
      <c r="AA1062" s="213">
        <f>IF(ABS(Table1[[#This Row],[Prod2]]-Table1[[#This Row],[Plan Revised]])&gt;Table1[[#This Row],[Plan Revised]],0,IF(Table1[[#This Row],[Plan Revised]]=0,0,1-ABS(Table1[[#This Row],[Prod2]]-Table1[[#This Row],[Plan Revised]])/Table1[[#This Row],[Plan Revised]]))</f>
        <v>0</v>
      </c>
      <c r="AB1062" s="11"/>
      <c r="AC1062" s="30"/>
      <c r="AD1062"/>
      <c r="AF1062"/>
    </row>
    <row r="1063" spans="1:32">
      <c r="A1063" s="15" t="str">
        <f>IF(Table1[Week]=WeekSel,"Yes","No")</f>
        <v>No</v>
      </c>
      <c r="B1063" s="15" t="str">
        <f>IF((Table1[StartDate]&gt;=Date.GraphMin)*(Table1[StartDate]&lt;=Date.GraphMax)=1,"Yes","No")</f>
        <v>Yes</v>
      </c>
      <c r="C1063" s="15" t="str">
        <f>IF(OR(Table1[[#This Row],[Site]]="FOOD MILLING",Table1[[#This Row],[Site]]="GODACO"), "No", "Yes")</f>
        <v>Yes</v>
      </c>
      <c r="D1063" s="40">
        <f>MAX(DATE(Table1[Year],1,1),DATE(Table1[Year],1,1)-WEEKDAY(DATE(Table1[Year],1,1),2)+(Table1[WeekNum]-1)*7+1)</f>
        <v>44676</v>
      </c>
      <c r="E1063" s="40">
        <f>MIN(DATE(Table1[Year]+1,1,0),DATE(Table1[Year],1,1)-WEEKDAY(DATE(Table1[Year],1,1),2)+Table1[WeekNum]*7)</f>
        <v>44682</v>
      </c>
      <c r="F1063" s="15">
        <v>2022</v>
      </c>
      <c r="G1063" s="15">
        <f t="shared" si="32"/>
        <v>4</v>
      </c>
      <c r="H1063" s="15">
        <v>18</v>
      </c>
      <c r="I1063" s="195" t="str">
        <f>"W" &amp;Table1[[#This Row],[WeekNum]]</f>
        <v>W18</v>
      </c>
      <c r="J1063" s="195" t="str">
        <f t="shared" si="33"/>
        <v>22-W18</v>
      </c>
      <c r="K1063" s="11" t="s">
        <v>97</v>
      </c>
      <c r="L1063" s="11"/>
      <c r="M1063" s="11" t="s">
        <v>77</v>
      </c>
      <c r="N1063" s="266" t="s">
        <v>370</v>
      </c>
      <c r="O1063" s="266" t="s">
        <v>403</v>
      </c>
      <c r="P1063" s="11" t="s">
        <v>407</v>
      </c>
      <c r="Q1063" s="11" t="s">
        <v>419</v>
      </c>
      <c r="R1063" s="11"/>
      <c r="S1063" s="11">
        <v>0</v>
      </c>
      <c r="T1063" s="11">
        <f>ABS(Table1[[#This Row],[Prod]]-Table1[[#This Row],[Planned]])</f>
        <v>0</v>
      </c>
      <c r="U1063" s="213">
        <f>IF(ABS(Table1[[#This Row],[Prod]]-Table1[[#This Row],[Planned]])&gt;Table1[[#This Row],[Planned]],0,IF(Table1[[#This Row],[Planned]]=0,0,1-ABS(Table1[[#This Row],[Prod]]-Table1[[#This Row],[Planned]])/Table1[[#This Row],[Planned]]))</f>
        <v>0</v>
      </c>
      <c r="V1063" s="11"/>
      <c r="W1063" s="11"/>
      <c r="X1063" s="27">
        <v>0</v>
      </c>
      <c r="Y1063" s="11">
        <f>Table1[[#This Row],[Prod]]</f>
        <v>0</v>
      </c>
      <c r="Z1063" s="11">
        <f>ABS(Table1[[#This Row],[Prod2]]-Table1[[#This Row],[Plan Revised]])</f>
        <v>0</v>
      </c>
      <c r="AA1063" s="213">
        <f>IF(ABS(Table1[[#This Row],[Prod2]]-Table1[[#This Row],[Plan Revised]])&gt;Table1[[#This Row],[Plan Revised]],0,IF(Table1[[#This Row],[Plan Revised]]=0,0,1-ABS(Table1[[#This Row],[Prod2]]-Table1[[#This Row],[Plan Revised]])/Table1[[#This Row],[Plan Revised]]))</f>
        <v>0</v>
      </c>
      <c r="AB1063" s="11"/>
      <c r="AC1063" s="30"/>
      <c r="AD1063"/>
      <c r="AF1063"/>
    </row>
    <row r="1064" spans="1:32">
      <c r="A1064" s="15" t="str">
        <f>IF(Table1[Week]=WeekSel,"Yes","No")</f>
        <v>No</v>
      </c>
      <c r="B1064" s="15" t="str">
        <f>IF((Table1[StartDate]&gt;=Date.GraphMin)*(Table1[StartDate]&lt;=Date.GraphMax)=1,"Yes","No")</f>
        <v>Yes</v>
      </c>
      <c r="C1064" s="15" t="str">
        <f>IF(OR(Table1[[#This Row],[Site]]="FOOD MILLING",Table1[[#This Row],[Site]]="GODACO"), "No", "Yes")</f>
        <v>Yes</v>
      </c>
      <c r="D1064" s="40">
        <f>MAX(DATE(Table1[Year],1,1),DATE(Table1[Year],1,1)-WEEKDAY(DATE(Table1[Year],1,1),2)+(Table1[WeekNum]-1)*7+1)</f>
        <v>44676</v>
      </c>
      <c r="E1064" s="40">
        <f>MIN(DATE(Table1[Year]+1,1,0),DATE(Table1[Year],1,1)-WEEKDAY(DATE(Table1[Year],1,1),2)+Table1[WeekNum]*7)</f>
        <v>44682</v>
      </c>
      <c r="F1064" s="15">
        <v>2022</v>
      </c>
      <c r="G1064" s="15">
        <f t="shared" si="32"/>
        <v>4</v>
      </c>
      <c r="H1064" s="15">
        <v>18</v>
      </c>
      <c r="I1064" s="195" t="str">
        <f>"W" &amp;Table1[[#This Row],[WeekNum]]</f>
        <v>W18</v>
      </c>
      <c r="J1064" s="195" t="str">
        <f t="shared" si="33"/>
        <v>22-W18</v>
      </c>
      <c r="K1064" s="11" t="s">
        <v>227</v>
      </c>
      <c r="L1064" s="11"/>
      <c r="M1064" s="11" t="s">
        <v>77</v>
      </c>
      <c r="N1064" s="266" t="s">
        <v>370</v>
      </c>
      <c r="O1064" s="266" t="s">
        <v>403</v>
      </c>
      <c r="P1064" s="11" t="s">
        <v>407</v>
      </c>
      <c r="Q1064" s="11" t="s">
        <v>419</v>
      </c>
      <c r="R1064" s="11"/>
      <c r="S1064" s="11">
        <v>0</v>
      </c>
      <c r="T1064" s="11">
        <f>ABS(Table1[[#This Row],[Prod]]-Table1[[#This Row],[Planned]])</f>
        <v>0</v>
      </c>
      <c r="U1064" s="213">
        <f>IF(ABS(Table1[[#This Row],[Prod]]-Table1[[#This Row],[Planned]])&gt;Table1[[#This Row],[Planned]],0,IF(Table1[[#This Row],[Planned]]=0,0,1-ABS(Table1[[#This Row],[Prod]]-Table1[[#This Row],[Planned]])/Table1[[#This Row],[Planned]]))</f>
        <v>0</v>
      </c>
      <c r="V1064" s="11"/>
      <c r="W1064" s="11"/>
      <c r="X1064" s="27">
        <v>0</v>
      </c>
      <c r="Y1064" s="11">
        <f>Table1[[#This Row],[Prod]]</f>
        <v>0</v>
      </c>
      <c r="Z1064" s="11">
        <f>ABS(Table1[[#This Row],[Prod2]]-Table1[[#This Row],[Plan Revised]])</f>
        <v>0</v>
      </c>
      <c r="AA1064" s="213">
        <f>IF(ABS(Table1[[#This Row],[Prod2]]-Table1[[#This Row],[Plan Revised]])&gt;Table1[[#This Row],[Plan Revised]],0,IF(Table1[[#This Row],[Plan Revised]]=0,0,1-ABS(Table1[[#This Row],[Prod2]]-Table1[[#This Row],[Plan Revised]])/Table1[[#This Row],[Plan Revised]]))</f>
        <v>0</v>
      </c>
      <c r="AB1064" s="11"/>
      <c r="AC1064" s="30"/>
      <c r="AD1064"/>
      <c r="AF1064"/>
    </row>
    <row r="1065" spans="1:32">
      <c r="A1065" s="15" t="str">
        <f>IF(Table1[Week]=WeekSel,"Yes","No")</f>
        <v>No</v>
      </c>
      <c r="B1065" s="15" t="str">
        <f>IF((Table1[StartDate]&gt;=Date.GraphMin)*(Table1[StartDate]&lt;=Date.GraphMax)=1,"Yes","No")</f>
        <v>Yes</v>
      </c>
      <c r="C1065" s="15" t="str">
        <f>IF(OR(Table1[[#This Row],[Site]]="FOOD MILLING",Table1[[#This Row],[Site]]="GODACO"), "No", "Yes")</f>
        <v>Yes</v>
      </c>
      <c r="D1065" s="40">
        <f>MAX(DATE(Table1[Year],1,1),DATE(Table1[Year],1,1)-WEEKDAY(DATE(Table1[Year],1,1),2)+(Table1[WeekNum]-1)*7+1)</f>
        <v>44676</v>
      </c>
      <c r="E1065" s="40">
        <f>MIN(DATE(Table1[Year]+1,1,0),DATE(Table1[Year],1,1)-WEEKDAY(DATE(Table1[Year],1,1),2)+Table1[WeekNum]*7)</f>
        <v>44682</v>
      </c>
      <c r="F1065" s="15">
        <v>2022</v>
      </c>
      <c r="G1065" s="15">
        <f t="shared" si="32"/>
        <v>4</v>
      </c>
      <c r="H1065" s="15">
        <v>18</v>
      </c>
      <c r="I1065" s="195" t="str">
        <f>"W" &amp;Table1[[#This Row],[WeekNum]]</f>
        <v>W18</v>
      </c>
      <c r="J1065" s="195" t="str">
        <f t="shared" si="33"/>
        <v>22-W18</v>
      </c>
      <c r="K1065" s="11" t="s">
        <v>228</v>
      </c>
      <c r="L1065" s="11"/>
      <c r="M1065" s="11" t="s">
        <v>77</v>
      </c>
      <c r="N1065" s="266" t="s">
        <v>370</v>
      </c>
      <c r="O1065" s="266" t="s">
        <v>403</v>
      </c>
      <c r="P1065" s="11" t="s">
        <v>407</v>
      </c>
      <c r="Q1065" s="11" t="s">
        <v>419</v>
      </c>
      <c r="R1065" s="11"/>
      <c r="S1065" s="11">
        <v>1152</v>
      </c>
      <c r="T1065" s="11">
        <f>ABS(Table1[[#This Row],[Prod]]-Table1[[#This Row],[Planned]])</f>
        <v>1152</v>
      </c>
      <c r="U1065" s="213">
        <f>IF(ABS(Table1[[#This Row],[Prod]]-Table1[[#This Row],[Planned]])&gt;Table1[[#This Row],[Planned]],0,IF(Table1[[#This Row],[Planned]]=0,0,1-ABS(Table1[[#This Row],[Prod]]-Table1[[#This Row],[Planned]])/Table1[[#This Row],[Planned]]))</f>
        <v>0</v>
      </c>
      <c r="V1065" s="11"/>
      <c r="W1065" s="11"/>
      <c r="X1065" s="27">
        <v>1152</v>
      </c>
      <c r="Y1065" s="11">
        <f>Table1[[#This Row],[Prod]]</f>
        <v>1152</v>
      </c>
      <c r="Z1065" s="11">
        <f>ABS(Table1[[#This Row],[Prod2]]-Table1[[#This Row],[Plan Revised]])</f>
        <v>0</v>
      </c>
      <c r="AA1065" s="213">
        <f>IF(ABS(Table1[[#This Row],[Prod2]]-Table1[[#This Row],[Plan Revised]])&gt;Table1[[#This Row],[Plan Revised]],0,IF(Table1[[#This Row],[Plan Revised]]=0,0,1-ABS(Table1[[#This Row],[Prod2]]-Table1[[#This Row],[Plan Revised]])/Table1[[#This Row],[Plan Revised]]))</f>
        <v>1</v>
      </c>
      <c r="AB1065" s="11"/>
      <c r="AC1065" s="30"/>
      <c r="AD1065"/>
      <c r="AF1065"/>
    </row>
    <row r="1066" spans="1:32">
      <c r="A1066" s="15" t="str">
        <f>IF(Table1[Week]=WeekSel,"Yes","No")</f>
        <v>No</v>
      </c>
      <c r="B1066" s="15" t="str">
        <f>IF((Table1[StartDate]&gt;=Date.GraphMin)*(Table1[StartDate]&lt;=Date.GraphMax)=1,"Yes","No")</f>
        <v>Yes</v>
      </c>
      <c r="C1066" s="15" t="str">
        <f>IF(OR(Table1[[#This Row],[Site]]="FOOD MILLING",Table1[[#This Row],[Site]]="GODACO"), "No", "Yes")</f>
        <v>Yes</v>
      </c>
      <c r="D1066" s="40">
        <f>MAX(DATE(Table1[Year],1,1),DATE(Table1[Year],1,1)-WEEKDAY(DATE(Table1[Year],1,1),2)+(Table1[WeekNum]-1)*7+1)</f>
        <v>44676</v>
      </c>
      <c r="E1066" s="40">
        <f>MIN(DATE(Table1[Year]+1,1,0),DATE(Table1[Year],1,1)-WEEKDAY(DATE(Table1[Year],1,1),2)+Table1[WeekNum]*7)</f>
        <v>44682</v>
      </c>
      <c r="F1066" s="15">
        <v>2022</v>
      </c>
      <c r="G1066" s="15">
        <f t="shared" si="32"/>
        <v>4</v>
      </c>
      <c r="H1066" s="15">
        <v>18</v>
      </c>
      <c r="I1066" s="195" t="str">
        <f>"W" &amp;Table1[[#This Row],[WeekNum]]</f>
        <v>W18</v>
      </c>
      <c r="J1066" s="195" t="str">
        <f t="shared" si="33"/>
        <v>22-W18</v>
      </c>
      <c r="K1066" s="11" t="s">
        <v>226</v>
      </c>
      <c r="L1066" s="11"/>
      <c r="M1066" s="11" t="s">
        <v>77</v>
      </c>
      <c r="N1066" s="266" t="s">
        <v>370</v>
      </c>
      <c r="O1066" s="266" t="s">
        <v>403</v>
      </c>
      <c r="P1066" s="11" t="s">
        <v>410</v>
      </c>
      <c r="Q1066" s="11" t="s">
        <v>418</v>
      </c>
      <c r="R1066" s="11">
        <v>225</v>
      </c>
      <c r="S1066" s="11">
        <v>0</v>
      </c>
      <c r="T1066" s="11">
        <f>ABS(Table1[[#This Row],[Prod]]-Table1[[#This Row],[Planned]])</f>
        <v>225</v>
      </c>
      <c r="U1066" s="213">
        <f>IF(ABS(Table1[[#This Row],[Prod]]-Table1[[#This Row],[Planned]])&gt;Table1[[#This Row],[Planned]],0,IF(Table1[[#This Row],[Planned]]=0,0,1-ABS(Table1[[#This Row],[Prod]]-Table1[[#This Row],[Planned]])/Table1[[#This Row],[Planned]]))</f>
        <v>0</v>
      </c>
      <c r="V1066" s="11"/>
      <c r="W1066" s="11"/>
      <c r="X1066" s="27">
        <v>0</v>
      </c>
      <c r="Y1066" s="11">
        <f>Table1[[#This Row],[Prod]]</f>
        <v>0</v>
      </c>
      <c r="Z1066" s="11">
        <f>ABS(Table1[[#This Row],[Prod2]]-Table1[[#This Row],[Plan Revised]])</f>
        <v>0</v>
      </c>
      <c r="AA1066" s="213">
        <f>IF(ABS(Table1[[#This Row],[Prod2]]-Table1[[#This Row],[Plan Revised]])&gt;Table1[[#This Row],[Plan Revised]],0,IF(Table1[[#This Row],[Plan Revised]]=0,0,1-ABS(Table1[[#This Row],[Prod2]]-Table1[[#This Row],[Plan Revised]])/Table1[[#This Row],[Plan Revised]]))</f>
        <v>0</v>
      </c>
      <c r="AB1066" s="11"/>
      <c r="AC1066" s="30"/>
      <c r="AD1066"/>
      <c r="AF1066"/>
    </row>
    <row r="1067" spans="1:32">
      <c r="A1067" s="15" t="str">
        <f>IF(Table1[Week]=WeekSel,"Yes","No")</f>
        <v>No</v>
      </c>
      <c r="B1067" s="15" t="str">
        <f>IF((Table1[StartDate]&gt;=Date.GraphMin)*(Table1[StartDate]&lt;=Date.GraphMax)=1,"Yes","No")</f>
        <v>Yes</v>
      </c>
      <c r="C1067" s="15" t="str">
        <f>IF(OR(Table1[[#This Row],[Site]]="FOOD MILLING",Table1[[#This Row],[Site]]="GODACO"), "No", "Yes")</f>
        <v>Yes</v>
      </c>
      <c r="D1067" s="40">
        <f>MAX(DATE(Table1[Year],1,1),DATE(Table1[Year],1,1)-WEEKDAY(DATE(Table1[Year],1,1),2)+(Table1[WeekNum]-1)*7+1)</f>
        <v>44676</v>
      </c>
      <c r="E1067" s="40">
        <f>MIN(DATE(Table1[Year]+1,1,0),DATE(Table1[Year],1,1)-WEEKDAY(DATE(Table1[Year],1,1),2)+Table1[WeekNum]*7)</f>
        <v>44682</v>
      </c>
      <c r="F1067" s="15">
        <v>2022</v>
      </c>
      <c r="G1067" s="15">
        <f t="shared" si="32"/>
        <v>4</v>
      </c>
      <c r="H1067" s="15">
        <v>18</v>
      </c>
      <c r="I1067" s="195" t="str">
        <f>"W" &amp;Table1[[#This Row],[WeekNum]]</f>
        <v>W18</v>
      </c>
      <c r="J1067" s="195" t="str">
        <f t="shared" si="33"/>
        <v>22-W18</v>
      </c>
      <c r="K1067" s="11" t="s">
        <v>225</v>
      </c>
      <c r="L1067" s="11"/>
      <c r="M1067" s="11" t="s">
        <v>77</v>
      </c>
      <c r="N1067" s="266" t="s">
        <v>370</v>
      </c>
      <c r="O1067" s="266" t="s">
        <v>403</v>
      </c>
      <c r="P1067" s="11" t="s">
        <v>410</v>
      </c>
      <c r="Q1067" s="11" t="s">
        <v>418</v>
      </c>
      <c r="R1067" s="11">
        <v>280</v>
      </c>
      <c r="S1067" s="11">
        <v>0</v>
      </c>
      <c r="T1067" s="11">
        <f>ABS(Table1[[#This Row],[Prod]]-Table1[[#This Row],[Planned]])</f>
        <v>280</v>
      </c>
      <c r="U1067" s="213">
        <f>IF(ABS(Table1[[#This Row],[Prod]]-Table1[[#This Row],[Planned]])&gt;Table1[[#This Row],[Planned]],0,IF(Table1[[#This Row],[Planned]]=0,0,1-ABS(Table1[[#This Row],[Prod]]-Table1[[#This Row],[Planned]])/Table1[[#This Row],[Planned]]))</f>
        <v>0</v>
      </c>
      <c r="V1067" s="11"/>
      <c r="W1067" s="11"/>
      <c r="X1067" s="27">
        <v>0</v>
      </c>
      <c r="Y1067" s="11">
        <f>Table1[[#This Row],[Prod]]</f>
        <v>0</v>
      </c>
      <c r="Z1067" s="11">
        <f>ABS(Table1[[#This Row],[Prod2]]-Table1[[#This Row],[Plan Revised]])</f>
        <v>0</v>
      </c>
      <c r="AA1067" s="213">
        <f>IF(ABS(Table1[[#This Row],[Prod2]]-Table1[[#This Row],[Plan Revised]])&gt;Table1[[#This Row],[Plan Revised]],0,IF(Table1[[#This Row],[Plan Revised]]=0,0,1-ABS(Table1[[#This Row],[Prod2]]-Table1[[#This Row],[Plan Revised]])/Table1[[#This Row],[Plan Revised]]))</f>
        <v>0</v>
      </c>
      <c r="AB1067" s="11"/>
      <c r="AC1067" s="30"/>
      <c r="AD1067"/>
      <c r="AF1067"/>
    </row>
    <row r="1068" spans="1:32">
      <c r="A1068" s="15" t="str">
        <f>IF(Table1[Week]=WeekSel,"Yes","No")</f>
        <v>No</v>
      </c>
      <c r="B1068" s="15" t="str">
        <f>IF((Table1[StartDate]&gt;=Date.GraphMin)*(Table1[StartDate]&lt;=Date.GraphMax)=1,"Yes","No")</f>
        <v>Yes</v>
      </c>
      <c r="C1068" s="15" t="str">
        <f>IF(OR(Table1[[#This Row],[Site]]="FOOD MILLING",Table1[[#This Row],[Site]]="GODACO"), "No", "Yes")</f>
        <v>Yes</v>
      </c>
      <c r="D1068" s="40">
        <f>MAX(DATE(Table1[Year],1,1),DATE(Table1[Year],1,1)-WEEKDAY(DATE(Table1[Year],1,1),2)+(Table1[WeekNum]-1)*7+1)</f>
        <v>44676</v>
      </c>
      <c r="E1068" s="40">
        <f>MIN(DATE(Table1[Year]+1,1,0),DATE(Table1[Year],1,1)-WEEKDAY(DATE(Table1[Year],1,1),2)+Table1[WeekNum]*7)</f>
        <v>44682</v>
      </c>
      <c r="F1068" s="15">
        <v>2022</v>
      </c>
      <c r="G1068" s="15">
        <f t="shared" si="32"/>
        <v>4</v>
      </c>
      <c r="H1068" s="15">
        <v>18</v>
      </c>
      <c r="I1068" s="195" t="str">
        <f>"W" &amp;Table1[[#This Row],[WeekNum]]</f>
        <v>W18</v>
      </c>
      <c r="J1068" s="195" t="str">
        <f t="shared" si="33"/>
        <v>22-W18</v>
      </c>
      <c r="K1068" s="11" t="s">
        <v>244</v>
      </c>
      <c r="L1068" s="11"/>
      <c r="M1068" s="11" t="s">
        <v>77</v>
      </c>
      <c r="N1068" s="266" t="s">
        <v>370</v>
      </c>
      <c r="O1068" s="266" t="s">
        <v>403</v>
      </c>
      <c r="P1068" s="11" t="s">
        <v>410</v>
      </c>
      <c r="Q1068" s="11" t="s">
        <v>418</v>
      </c>
      <c r="R1068" s="11"/>
      <c r="S1068" s="11">
        <v>0</v>
      </c>
      <c r="T1068" s="11">
        <f>ABS(Table1[[#This Row],[Prod]]-Table1[[#This Row],[Planned]])</f>
        <v>0</v>
      </c>
      <c r="U1068" s="213">
        <f>IF(ABS(Table1[[#This Row],[Prod]]-Table1[[#This Row],[Planned]])&gt;Table1[[#This Row],[Planned]],0,IF(Table1[[#This Row],[Planned]]=0,0,1-ABS(Table1[[#This Row],[Prod]]-Table1[[#This Row],[Planned]])/Table1[[#This Row],[Planned]]))</f>
        <v>0</v>
      </c>
      <c r="V1068" s="11"/>
      <c r="W1068" s="11"/>
      <c r="X1068" s="27">
        <v>0</v>
      </c>
      <c r="Y1068" s="11">
        <f>Table1[[#This Row],[Prod]]</f>
        <v>0</v>
      </c>
      <c r="Z1068" s="11">
        <f>ABS(Table1[[#This Row],[Prod2]]-Table1[[#This Row],[Plan Revised]])</f>
        <v>0</v>
      </c>
      <c r="AA1068" s="213">
        <f>IF(ABS(Table1[[#This Row],[Prod2]]-Table1[[#This Row],[Plan Revised]])&gt;Table1[[#This Row],[Plan Revised]],0,IF(Table1[[#This Row],[Plan Revised]]=0,0,1-ABS(Table1[[#This Row],[Prod2]]-Table1[[#This Row],[Plan Revised]])/Table1[[#This Row],[Plan Revised]]))</f>
        <v>0</v>
      </c>
      <c r="AB1068" s="11"/>
      <c r="AC1068" s="30"/>
      <c r="AD1068"/>
      <c r="AF1068"/>
    </row>
    <row r="1069" spans="1:32">
      <c r="A1069" s="15" t="str">
        <f>IF(Table1[Week]=WeekSel,"Yes","No")</f>
        <v>No</v>
      </c>
      <c r="B1069" s="15" t="str">
        <f>IF((Table1[StartDate]&gt;=Date.GraphMin)*(Table1[StartDate]&lt;=Date.GraphMax)=1,"Yes","No")</f>
        <v>Yes</v>
      </c>
      <c r="C1069" s="15" t="str">
        <f>IF(OR(Table1[[#This Row],[Site]]="FOOD MILLING",Table1[[#This Row],[Site]]="GODACO"), "No", "Yes")</f>
        <v>Yes</v>
      </c>
      <c r="D1069" s="40">
        <f>MAX(DATE(Table1[Year],1,1),DATE(Table1[Year],1,1)-WEEKDAY(DATE(Table1[Year],1,1),2)+(Table1[WeekNum]-1)*7+1)</f>
        <v>44676</v>
      </c>
      <c r="E1069" s="40">
        <f>MIN(DATE(Table1[Year]+1,1,0),DATE(Table1[Year],1,1)-WEEKDAY(DATE(Table1[Year],1,1),2)+Table1[WeekNum]*7)</f>
        <v>44682</v>
      </c>
      <c r="F1069" s="15">
        <v>2022</v>
      </c>
      <c r="G1069" s="15">
        <f t="shared" si="32"/>
        <v>4</v>
      </c>
      <c r="H1069" s="15">
        <v>18</v>
      </c>
      <c r="I1069" s="195" t="str">
        <f>"W" &amp;Table1[[#This Row],[WeekNum]]</f>
        <v>W18</v>
      </c>
      <c r="J1069" s="195" t="str">
        <f t="shared" si="33"/>
        <v>22-W18</v>
      </c>
      <c r="K1069" s="11" t="s">
        <v>241</v>
      </c>
      <c r="L1069" s="11"/>
      <c r="M1069" s="11" t="s">
        <v>77</v>
      </c>
      <c r="N1069" s="266" t="s">
        <v>370</v>
      </c>
      <c r="O1069" s="266" t="s">
        <v>403</v>
      </c>
      <c r="P1069" s="11" t="s">
        <v>407</v>
      </c>
      <c r="Q1069" s="11" t="s">
        <v>419</v>
      </c>
      <c r="R1069" s="11"/>
      <c r="S1069" s="11">
        <v>0</v>
      </c>
      <c r="T1069" s="11">
        <f>ABS(Table1[[#This Row],[Prod]]-Table1[[#This Row],[Planned]])</f>
        <v>0</v>
      </c>
      <c r="U1069" s="213">
        <f>IF(ABS(Table1[[#This Row],[Prod]]-Table1[[#This Row],[Planned]])&gt;Table1[[#This Row],[Planned]],0,IF(Table1[[#This Row],[Planned]]=0,0,1-ABS(Table1[[#This Row],[Prod]]-Table1[[#This Row],[Planned]])/Table1[[#This Row],[Planned]]))</f>
        <v>0</v>
      </c>
      <c r="V1069" s="11"/>
      <c r="W1069" s="11"/>
      <c r="X1069" s="27">
        <v>0</v>
      </c>
      <c r="Y1069" s="11">
        <f>Table1[[#This Row],[Prod]]</f>
        <v>0</v>
      </c>
      <c r="Z1069" s="11">
        <f>ABS(Table1[[#This Row],[Prod2]]-Table1[[#This Row],[Plan Revised]])</f>
        <v>0</v>
      </c>
      <c r="AA1069" s="213">
        <f>IF(ABS(Table1[[#This Row],[Prod2]]-Table1[[#This Row],[Plan Revised]])&gt;Table1[[#This Row],[Plan Revised]],0,IF(Table1[[#This Row],[Plan Revised]]=0,0,1-ABS(Table1[[#This Row],[Prod2]]-Table1[[#This Row],[Plan Revised]])/Table1[[#This Row],[Plan Revised]]))</f>
        <v>0</v>
      </c>
      <c r="AB1069" s="11"/>
      <c r="AC1069" s="30"/>
      <c r="AD1069"/>
      <c r="AF1069"/>
    </row>
    <row r="1070" spans="1:32">
      <c r="A1070" s="15" t="str">
        <f>IF(Table1[Week]=WeekSel,"Yes","No")</f>
        <v>No</v>
      </c>
      <c r="B1070" s="15" t="str">
        <f>IF((Table1[StartDate]&gt;=Date.GraphMin)*(Table1[StartDate]&lt;=Date.GraphMax)=1,"Yes","No")</f>
        <v>Yes</v>
      </c>
      <c r="C1070" s="15" t="str">
        <f>IF(OR(Table1[[#This Row],[Site]]="FOOD MILLING",Table1[[#This Row],[Site]]="GODACO"), "No", "Yes")</f>
        <v>Yes</v>
      </c>
      <c r="D1070" s="40">
        <f>MAX(DATE(Table1[Year],1,1),DATE(Table1[Year],1,1)-WEEKDAY(DATE(Table1[Year],1,1),2)+(Table1[WeekNum]-1)*7+1)</f>
        <v>44676</v>
      </c>
      <c r="E1070" s="40">
        <f>MIN(DATE(Table1[Year]+1,1,0),DATE(Table1[Year],1,1)-WEEKDAY(DATE(Table1[Year],1,1),2)+Table1[WeekNum]*7)</f>
        <v>44682</v>
      </c>
      <c r="F1070" s="15">
        <v>2022</v>
      </c>
      <c r="G1070" s="15">
        <f t="shared" si="32"/>
        <v>4</v>
      </c>
      <c r="H1070" s="15">
        <v>18</v>
      </c>
      <c r="I1070" s="195" t="str">
        <f>"W" &amp;Table1[[#This Row],[WeekNum]]</f>
        <v>W18</v>
      </c>
      <c r="J1070" s="195" t="str">
        <f t="shared" si="33"/>
        <v>22-W18</v>
      </c>
      <c r="K1070" s="11" t="s">
        <v>242</v>
      </c>
      <c r="L1070" s="11"/>
      <c r="M1070" s="11" t="s">
        <v>77</v>
      </c>
      <c r="N1070" s="266" t="s">
        <v>370</v>
      </c>
      <c r="O1070" s="266" t="s">
        <v>403</v>
      </c>
      <c r="P1070" s="11" t="s">
        <v>407</v>
      </c>
      <c r="Q1070" s="11" t="s">
        <v>419</v>
      </c>
      <c r="R1070" s="11"/>
      <c r="S1070" s="11">
        <v>0</v>
      </c>
      <c r="T1070" s="11">
        <f>ABS(Table1[[#This Row],[Prod]]-Table1[[#This Row],[Planned]])</f>
        <v>0</v>
      </c>
      <c r="U1070" s="213">
        <f>IF(ABS(Table1[[#This Row],[Prod]]-Table1[[#This Row],[Planned]])&gt;Table1[[#This Row],[Planned]],0,IF(Table1[[#This Row],[Planned]]=0,0,1-ABS(Table1[[#This Row],[Prod]]-Table1[[#This Row],[Planned]])/Table1[[#This Row],[Planned]]))</f>
        <v>0</v>
      </c>
      <c r="V1070" s="11"/>
      <c r="W1070" s="11"/>
      <c r="X1070" s="27">
        <v>0</v>
      </c>
      <c r="Y1070" s="11">
        <f>Table1[[#This Row],[Prod]]</f>
        <v>0</v>
      </c>
      <c r="Z1070" s="11">
        <f>ABS(Table1[[#This Row],[Prod2]]-Table1[[#This Row],[Plan Revised]])</f>
        <v>0</v>
      </c>
      <c r="AA1070" s="213">
        <f>IF(ABS(Table1[[#This Row],[Prod2]]-Table1[[#This Row],[Plan Revised]])&gt;Table1[[#This Row],[Plan Revised]],0,IF(Table1[[#This Row],[Plan Revised]]=0,0,1-ABS(Table1[[#This Row],[Prod2]]-Table1[[#This Row],[Plan Revised]])/Table1[[#This Row],[Plan Revised]]))</f>
        <v>0</v>
      </c>
      <c r="AB1070" s="11"/>
      <c r="AC1070" s="30"/>
      <c r="AD1070"/>
      <c r="AF1070"/>
    </row>
    <row r="1071" spans="1:32">
      <c r="A1071" s="15" t="str">
        <f>IF(Table1[Week]=WeekSel,"Yes","No")</f>
        <v>No</v>
      </c>
      <c r="B1071" s="15" t="str">
        <f>IF((Table1[StartDate]&gt;=Date.GraphMin)*(Table1[StartDate]&lt;=Date.GraphMax)=1,"Yes","No")</f>
        <v>Yes</v>
      </c>
      <c r="C1071" s="15" t="str">
        <f>IF(OR(Table1[[#This Row],[Site]]="FOOD MILLING",Table1[[#This Row],[Site]]="GODACO"), "No", "Yes")</f>
        <v>Yes</v>
      </c>
      <c r="D1071" s="40">
        <f>MAX(DATE(Table1[Year],1,1),DATE(Table1[Year],1,1)-WEEKDAY(DATE(Table1[Year],1,1),2)+(Table1[WeekNum]-1)*7+1)</f>
        <v>44676</v>
      </c>
      <c r="E1071" s="40">
        <f>MIN(DATE(Table1[Year]+1,1,0),DATE(Table1[Year],1,1)-WEEKDAY(DATE(Table1[Year],1,1),2)+Table1[WeekNum]*7)</f>
        <v>44682</v>
      </c>
      <c r="F1071" s="15">
        <v>2022</v>
      </c>
      <c r="G1071" s="15">
        <f t="shared" si="32"/>
        <v>4</v>
      </c>
      <c r="H1071" s="15">
        <v>18</v>
      </c>
      <c r="I1071" s="195" t="str">
        <f>"W" &amp;Table1[[#This Row],[WeekNum]]</f>
        <v>W18</v>
      </c>
      <c r="J1071" s="195" t="str">
        <f t="shared" si="33"/>
        <v>22-W18</v>
      </c>
      <c r="K1071" s="11" t="s">
        <v>243</v>
      </c>
      <c r="L1071" s="11"/>
      <c r="M1071" s="11" t="s">
        <v>77</v>
      </c>
      <c r="N1071" s="266" t="s">
        <v>370</v>
      </c>
      <c r="O1071" s="266" t="s">
        <v>403</v>
      </c>
      <c r="P1071" s="11" t="s">
        <v>407</v>
      </c>
      <c r="Q1071" s="11" t="s">
        <v>419</v>
      </c>
      <c r="R1071" s="11"/>
      <c r="S1071" s="11">
        <v>0</v>
      </c>
      <c r="T1071" s="11">
        <f>ABS(Table1[[#This Row],[Prod]]-Table1[[#This Row],[Planned]])</f>
        <v>0</v>
      </c>
      <c r="U1071" s="213">
        <f>IF(ABS(Table1[[#This Row],[Prod]]-Table1[[#This Row],[Planned]])&gt;Table1[[#This Row],[Planned]],0,IF(Table1[[#This Row],[Planned]]=0,0,1-ABS(Table1[[#This Row],[Prod]]-Table1[[#This Row],[Planned]])/Table1[[#This Row],[Planned]]))</f>
        <v>0</v>
      </c>
      <c r="V1071" s="11"/>
      <c r="W1071" s="11"/>
      <c r="X1071" s="27">
        <v>0</v>
      </c>
      <c r="Y1071" s="11">
        <f>Table1[[#This Row],[Prod]]</f>
        <v>0</v>
      </c>
      <c r="Z1071" s="11">
        <f>ABS(Table1[[#This Row],[Prod2]]-Table1[[#This Row],[Plan Revised]])</f>
        <v>0</v>
      </c>
      <c r="AA1071" s="213">
        <f>IF(ABS(Table1[[#This Row],[Prod2]]-Table1[[#This Row],[Plan Revised]])&gt;Table1[[#This Row],[Plan Revised]],0,IF(Table1[[#This Row],[Plan Revised]]=0,0,1-ABS(Table1[[#This Row],[Prod2]]-Table1[[#This Row],[Plan Revised]])/Table1[[#This Row],[Plan Revised]]))</f>
        <v>0</v>
      </c>
      <c r="AB1071" s="11"/>
      <c r="AC1071" s="30"/>
      <c r="AD1071"/>
      <c r="AF1071"/>
    </row>
    <row r="1072" spans="1:32">
      <c r="A1072" s="15" t="str">
        <f>IF(Table1[Week]=WeekSel,"Yes","No")</f>
        <v>No</v>
      </c>
      <c r="B1072" s="15" t="str">
        <f>IF((Table1[StartDate]&gt;=Date.GraphMin)*(Table1[StartDate]&lt;=Date.GraphMax)=1,"Yes","No")</f>
        <v>Yes</v>
      </c>
      <c r="C1072" s="15" t="str">
        <f>IF(OR(Table1[[#This Row],[Site]]="FOOD MILLING",Table1[[#This Row],[Site]]="GODACO"), "No", "Yes")</f>
        <v>Yes</v>
      </c>
      <c r="D1072" s="40">
        <f>MAX(DATE(Table1[Year],1,1),DATE(Table1[Year],1,1)-WEEKDAY(DATE(Table1[Year],1,1),2)+(Table1[WeekNum]-1)*7+1)</f>
        <v>44676</v>
      </c>
      <c r="E1072" s="40">
        <f>MIN(DATE(Table1[Year]+1,1,0),DATE(Table1[Year],1,1)-WEEKDAY(DATE(Table1[Year],1,1),2)+Table1[WeekNum]*7)</f>
        <v>44682</v>
      </c>
      <c r="F1072" s="15">
        <v>2022</v>
      </c>
      <c r="G1072" s="15">
        <f t="shared" si="32"/>
        <v>4</v>
      </c>
      <c r="H1072" s="15">
        <v>18</v>
      </c>
      <c r="I1072" s="195" t="str">
        <f>"W" &amp;Table1[[#This Row],[WeekNum]]</f>
        <v>W18</v>
      </c>
      <c r="J1072" s="195" t="str">
        <f t="shared" si="33"/>
        <v>22-W18</v>
      </c>
      <c r="K1072" s="11" t="s">
        <v>240</v>
      </c>
      <c r="L1072" s="11"/>
      <c r="M1072" s="11" t="s">
        <v>77</v>
      </c>
      <c r="N1072" s="266" t="s">
        <v>370</v>
      </c>
      <c r="O1072" s="266" t="s">
        <v>403</v>
      </c>
      <c r="P1072" s="11" t="s">
        <v>407</v>
      </c>
      <c r="Q1072" s="11" t="s">
        <v>419</v>
      </c>
      <c r="R1072" s="11"/>
      <c r="S1072" s="11">
        <v>0</v>
      </c>
      <c r="T1072" s="11">
        <f>ABS(Table1[[#This Row],[Prod]]-Table1[[#This Row],[Planned]])</f>
        <v>0</v>
      </c>
      <c r="U1072" s="213">
        <f>IF(ABS(Table1[[#This Row],[Prod]]-Table1[[#This Row],[Planned]])&gt;Table1[[#This Row],[Planned]],0,IF(Table1[[#This Row],[Planned]]=0,0,1-ABS(Table1[[#This Row],[Prod]]-Table1[[#This Row],[Planned]])/Table1[[#This Row],[Planned]]))</f>
        <v>0</v>
      </c>
      <c r="V1072" s="11"/>
      <c r="W1072" s="11"/>
      <c r="X1072" s="27">
        <v>0</v>
      </c>
      <c r="Y1072" s="11">
        <f>Table1[[#This Row],[Prod]]</f>
        <v>0</v>
      </c>
      <c r="Z1072" s="11">
        <f>ABS(Table1[[#This Row],[Prod2]]-Table1[[#This Row],[Plan Revised]])</f>
        <v>0</v>
      </c>
      <c r="AA1072" s="213">
        <f>IF(ABS(Table1[[#This Row],[Prod2]]-Table1[[#This Row],[Plan Revised]])&gt;Table1[[#This Row],[Plan Revised]],0,IF(Table1[[#This Row],[Plan Revised]]=0,0,1-ABS(Table1[[#This Row],[Prod2]]-Table1[[#This Row],[Plan Revised]])/Table1[[#This Row],[Plan Revised]]))</f>
        <v>0</v>
      </c>
      <c r="AB1072" s="11"/>
      <c r="AC1072" s="30"/>
      <c r="AD1072"/>
      <c r="AF1072"/>
    </row>
    <row r="1073" spans="1:32">
      <c r="A1073" s="15" t="str">
        <f>IF(Table1[Week]=WeekSel,"Yes","No")</f>
        <v>No</v>
      </c>
      <c r="B1073" s="15" t="str">
        <f>IF((Table1[StartDate]&gt;=Date.GraphMin)*(Table1[StartDate]&lt;=Date.GraphMax)=1,"Yes","No")</f>
        <v>Yes</v>
      </c>
      <c r="C1073" s="15" t="str">
        <f>IF(OR(Table1[[#This Row],[Site]]="FOOD MILLING",Table1[[#This Row],[Site]]="GODACO"), "No", "Yes")</f>
        <v>Yes</v>
      </c>
      <c r="D1073" s="40">
        <f>MAX(DATE(Table1[Year],1,1),DATE(Table1[Year],1,1)-WEEKDAY(DATE(Table1[Year],1,1),2)+(Table1[WeekNum]-1)*7+1)</f>
        <v>44676</v>
      </c>
      <c r="E1073" s="40">
        <f>MIN(DATE(Table1[Year]+1,1,0),DATE(Table1[Year],1,1)-WEEKDAY(DATE(Table1[Year],1,1),2)+Table1[WeekNum]*7)</f>
        <v>44682</v>
      </c>
      <c r="F1073" s="15">
        <v>2022</v>
      </c>
      <c r="G1073" s="15">
        <f t="shared" si="32"/>
        <v>4</v>
      </c>
      <c r="H1073" s="15">
        <v>18</v>
      </c>
      <c r="I1073" s="195" t="str">
        <f>"W" &amp;Table1[[#This Row],[WeekNum]]</f>
        <v>W18</v>
      </c>
      <c r="J1073" s="195" t="str">
        <f t="shared" si="33"/>
        <v>22-W18</v>
      </c>
      <c r="K1073" s="11" t="s">
        <v>713</v>
      </c>
      <c r="L1073" s="11"/>
      <c r="M1073" s="11" t="s">
        <v>72</v>
      </c>
      <c r="N1073" s="266" t="s">
        <v>370</v>
      </c>
      <c r="O1073" s="266" t="s">
        <v>403</v>
      </c>
      <c r="P1073" s="11" t="s">
        <v>407</v>
      </c>
      <c r="Q1073" s="11" t="s">
        <v>421</v>
      </c>
      <c r="R1073" s="11"/>
      <c r="S1073" s="11">
        <v>0</v>
      </c>
      <c r="T1073" s="11">
        <f>ABS(Table1[[#This Row],[Prod]]-Table1[[#This Row],[Planned]])</f>
        <v>0</v>
      </c>
      <c r="U1073" s="213">
        <f>IF(ABS(Table1[[#This Row],[Prod]]-Table1[[#This Row],[Planned]])&gt;Table1[[#This Row],[Planned]],0,IF(Table1[[#This Row],[Planned]]=0,0,1-ABS(Table1[[#This Row],[Prod]]-Table1[[#This Row],[Planned]])/Table1[[#This Row],[Planned]]))</f>
        <v>0</v>
      </c>
      <c r="V1073" s="11"/>
      <c r="W1073" s="11"/>
      <c r="X1073" s="27">
        <v>0</v>
      </c>
      <c r="Y1073" s="11">
        <f>Table1[[#This Row],[Prod]]</f>
        <v>0</v>
      </c>
      <c r="Z1073" s="11">
        <f>ABS(Table1[[#This Row],[Prod2]]-Table1[[#This Row],[Plan Revised]])</f>
        <v>0</v>
      </c>
      <c r="AA1073" s="213">
        <f>IF(ABS(Table1[[#This Row],[Prod2]]-Table1[[#This Row],[Plan Revised]])&gt;Table1[[#This Row],[Plan Revised]],0,IF(Table1[[#This Row],[Plan Revised]]=0,0,1-ABS(Table1[[#This Row],[Prod2]]-Table1[[#This Row],[Plan Revised]])/Table1[[#This Row],[Plan Revised]]))</f>
        <v>0</v>
      </c>
      <c r="AB1073" s="11"/>
      <c r="AC1073" s="30"/>
      <c r="AD1073"/>
      <c r="AF1073"/>
    </row>
    <row r="1074" spans="1:32">
      <c r="A1074" s="15" t="str">
        <f>IF(Table1[Week]=WeekSel,"Yes","No")</f>
        <v>No</v>
      </c>
      <c r="B1074" s="15" t="str">
        <f>IF((Table1[StartDate]&gt;=Date.GraphMin)*(Table1[StartDate]&lt;=Date.GraphMax)=1,"Yes","No")</f>
        <v>Yes</v>
      </c>
      <c r="C1074" s="15" t="str">
        <f>IF(OR(Table1[[#This Row],[Site]]="FOOD MILLING",Table1[[#This Row],[Site]]="GODACO"), "No", "Yes")</f>
        <v>Yes</v>
      </c>
      <c r="D1074" s="40">
        <f>MAX(DATE(Table1[Year],1,1),DATE(Table1[Year],1,1)-WEEKDAY(DATE(Table1[Year],1,1),2)+(Table1[WeekNum]-1)*7+1)</f>
        <v>44676</v>
      </c>
      <c r="E1074" s="40">
        <f>MIN(DATE(Table1[Year]+1,1,0),DATE(Table1[Year],1,1)-WEEKDAY(DATE(Table1[Year],1,1),2)+Table1[WeekNum]*7)</f>
        <v>44682</v>
      </c>
      <c r="F1074" s="15">
        <v>2022</v>
      </c>
      <c r="G1074" s="15">
        <f t="shared" si="32"/>
        <v>4</v>
      </c>
      <c r="H1074" s="15">
        <v>18</v>
      </c>
      <c r="I1074" s="195" t="str">
        <f>"W" &amp;Table1[[#This Row],[WeekNum]]</f>
        <v>W18</v>
      </c>
      <c r="J1074" s="195" t="str">
        <f t="shared" si="33"/>
        <v>22-W18</v>
      </c>
      <c r="K1074" s="11" t="s">
        <v>714</v>
      </c>
      <c r="L1074" s="11"/>
      <c r="M1074" s="11" t="s">
        <v>72</v>
      </c>
      <c r="N1074" s="266" t="s">
        <v>370</v>
      </c>
      <c r="O1074" s="266" t="s">
        <v>403</v>
      </c>
      <c r="P1074" s="11" t="s">
        <v>407</v>
      </c>
      <c r="Q1074" s="11" t="s">
        <v>421</v>
      </c>
      <c r="R1074" s="11"/>
      <c r="S1074" s="11">
        <v>0</v>
      </c>
      <c r="T1074" s="11">
        <f>ABS(Table1[[#This Row],[Prod]]-Table1[[#This Row],[Planned]])</f>
        <v>0</v>
      </c>
      <c r="U1074" s="213">
        <f>IF(ABS(Table1[[#This Row],[Prod]]-Table1[[#This Row],[Planned]])&gt;Table1[[#This Row],[Planned]],0,IF(Table1[[#This Row],[Planned]]=0,0,1-ABS(Table1[[#This Row],[Prod]]-Table1[[#This Row],[Planned]])/Table1[[#This Row],[Planned]]))</f>
        <v>0</v>
      </c>
      <c r="V1074" s="11"/>
      <c r="W1074" s="11"/>
      <c r="X1074" s="27">
        <v>0</v>
      </c>
      <c r="Y1074" s="11">
        <f>Table1[[#This Row],[Prod]]</f>
        <v>0</v>
      </c>
      <c r="Z1074" s="11">
        <f>ABS(Table1[[#This Row],[Prod2]]-Table1[[#This Row],[Plan Revised]])</f>
        <v>0</v>
      </c>
      <c r="AA1074" s="213">
        <f>IF(ABS(Table1[[#This Row],[Prod2]]-Table1[[#This Row],[Plan Revised]])&gt;Table1[[#This Row],[Plan Revised]],0,IF(Table1[[#This Row],[Plan Revised]]=0,0,1-ABS(Table1[[#This Row],[Prod2]]-Table1[[#This Row],[Plan Revised]])/Table1[[#This Row],[Plan Revised]]))</f>
        <v>0</v>
      </c>
      <c r="AB1074" s="11"/>
      <c r="AC1074" s="30"/>
      <c r="AD1074"/>
      <c r="AF1074"/>
    </row>
    <row r="1075" spans="1:32">
      <c r="A1075" s="15" t="str">
        <f>IF(Table1[Week]=WeekSel,"Yes","No")</f>
        <v>No</v>
      </c>
      <c r="B1075" s="15" t="str">
        <f>IF((Table1[StartDate]&gt;=Date.GraphMin)*(Table1[StartDate]&lt;=Date.GraphMax)=1,"Yes","No")</f>
        <v>Yes</v>
      </c>
      <c r="C1075" s="15" t="str">
        <f>IF(OR(Table1[[#This Row],[Site]]="FOOD MILLING",Table1[[#This Row],[Site]]="GODACO"), "No", "Yes")</f>
        <v>Yes</v>
      </c>
      <c r="D1075" s="40">
        <f>MAX(DATE(Table1[Year],1,1),DATE(Table1[Year],1,1)-WEEKDAY(DATE(Table1[Year],1,1),2)+(Table1[WeekNum]-1)*7+1)</f>
        <v>44676</v>
      </c>
      <c r="E1075" s="40">
        <f>MIN(DATE(Table1[Year]+1,1,0),DATE(Table1[Year],1,1)-WEEKDAY(DATE(Table1[Year],1,1),2)+Table1[WeekNum]*7)</f>
        <v>44682</v>
      </c>
      <c r="F1075" s="15">
        <v>2022</v>
      </c>
      <c r="G1075" s="15">
        <f t="shared" si="32"/>
        <v>4</v>
      </c>
      <c r="H1075" s="15">
        <v>18</v>
      </c>
      <c r="I1075" s="195" t="str">
        <f>"W" &amp;Table1[[#This Row],[WeekNum]]</f>
        <v>W18</v>
      </c>
      <c r="J1075" s="195" t="str">
        <f t="shared" si="33"/>
        <v>22-W18</v>
      </c>
      <c r="K1075" s="11" t="s">
        <v>715</v>
      </c>
      <c r="L1075" s="11"/>
      <c r="M1075" s="11" t="s">
        <v>72</v>
      </c>
      <c r="N1075" s="266" t="s">
        <v>370</v>
      </c>
      <c r="O1075" s="266" t="s">
        <v>403</v>
      </c>
      <c r="P1075" s="11" t="s">
        <v>407</v>
      </c>
      <c r="Q1075" s="11" t="s">
        <v>421</v>
      </c>
      <c r="R1075" s="11"/>
      <c r="S1075" s="11">
        <v>0</v>
      </c>
      <c r="T1075" s="11">
        <f>ABS(Table1[[#This Row],[Prod]]-Table1[[#This Row],[Planned]])</f>
        <v>0</v>
      </c>
      <c r="U1075" s="213">
        <f>IF(ABS(Table1[[#This Row],[Prod]]-Table1[[#This Row],[Planned]])&gt;Table1[[#This Row],[Planned]],0,IF(Table1[[#This Row],[Planned]]=0,0,1-ABS(Table1[[#This Row],[Prod]]-Table1[[#This Row],[Planned]])/Table1[[#This Row],[Planned]]))</f>
        <v>0</v>
      </c>
      <c r="V1075" s="11"/>
      <c r="W1075" s="11"/>
      <c r="X1075" s="27">
        <v>0</v>
      </c>
      <c r="Y1075" s="11">
        <f>Table1[[#This Row],[Prod]]</f>
        <v>0</v>
      </c>
      <c r="Z1075" s="11">
        <f>ABS(Table1[[#This Row],[Prod2]]-Table1[[#This Row],[Plan Revised]])</f>
        <v>0</v>
      </c>
      <c r="AA1075" s="213">
        <f>IF(ABS(Table1[[#This Row],[Prod2]]-Table1[[#This Row],[Plan Revised]])&gt;Table1[[#This Row],[Plan Revised]],0,IF(Table1[[#This Row],[Plan Revised]]=0,0,1-ABS(Table1[[#This Row],[Prod2]]-Table1[[#This Row],[Plan Revised]])/Table1[[#This Row],[Plan Revised]]))</f>
        <v>0</v>
      </c>
      <c r="AB1075" s="11"/>
      <c r="AC1075" s="30"/>
      <c r="AD1075"/>
      <c r="AF1075"/>
    </row>
    <row r="1076" spans="1:32">
      <c r="A1076" s="15" t="str">
        <f>IF(Table1[Week]=WeekSel,"Yes","No")</f>
        <v>No</v>
      </c>
      <c r="B1076" s="15" t="str">
        <f>IF((Table1[StartDate]&gt;=Date.GraphMin)*(Table1[StartDate]&lt;=Date.GraphMax)=1,"Yes","No")</f>
        <v>Yes</v>
      </c>
      <c r="C1076" s="15" t="str">
        <f>IF(OR(Table1[[#This Row],[Site]]="FOOD MILLING",Table1[[#This Row],[Site]]="GODACO"), "No", "Yes")</f>
        <v>Yes</v>
      </c>
      <c r="D1076" s="40">
        <f>MAX(DATE(Table1[Year],1,1),DATE(Table1[Year],1,1)-WEEKDAY(DATE(Table1[Year],1,1),2)+(Table1[WeekNum]-1)*7+1)</f>
        <v>44676</v>
      </c>
      <c r="E1076" s="40">
        <f>MIN(DATE(Table1[Year]+1,1,0),DATE(Table1[Year],1,1)-WEEKDAY(DATE(Table1[Year],1,1),2)+Table1[WeekNum]*7)</f>
        <v>44682</v>
      </c>
      <c r="F1076" s="15">
        <v>2022</v>
      </c>
      <c r="G1076" s="15">
        <f t="shared" si="32"/>
        <v>4</v>
      </c>
      <c r="H1076" s="15">
        <v>18</v>
      </c>
      <c r="I1076" s="195" t="str">
        <f>"W" &amp;Table1[[#This Row],[WeekNum]]</f>
        <v>W18</v>
      </c>
      <c r="J1076" s="195" t="str">
        <f t="shared" si="33"/>
        <v>22-W18</v>
      </c>
      <c r="K1076" s="11" t="s">
        <v>716</v>
      </c>
      <c r="L1076" s="11"/>
      <c r="M1076" s="11" t="s">
        <v>72</v>
      </c>
      <c r="N1076" s="11" t="s">
        <v>45</v>
      </c>
      <c r="O1076" s="266" t="s">
        <v>384</v>
      </c>
      <c r="P1076" s="11" t="s">
        <v>408</v>
      </c>
      <c r="Q1076" s="11" t="s">
        <v>421</v>
      </c>
      <c r="R1076" s="11">
        <v>0</v>
      </c>
      <c r="S1076" s="11">
        <v>0</v>
      </c>
      <c r="T1076" s="11">
        <f>ABS(Table1[[#This Row],[Prod]]-Table1[[#This Row],[Planned]])</f>
        <v>0</v>
      </c>
      <c r="U1076" s="213">
        <f>IF(ABS(Table1[[#This Row],[Prod]]-Table1[[#This Row],[Planned]])&gt;Table1[[#This Row],[Planned]],0,IF(Table1[[#This Row],[Planned]]=0,0,1-ABS(Table1[[#This Row],[Prod]]-Table1[[#This Row],[Planned]])/Table1[[#This Row],[Planned]]))</f>
        <v>0</v>
      </c>
      <c r="V1076" s="11"/>
      <c r="W1076" s="11"/>
      <c r="X1076" s="27">
        <v>0</v>
      </c>
      <c r="Y1076" s="11">
        <f>Table1[[#This Row],[Prod]]</f>
        <v>0</v>
      </c>
      <c r="Z1076" s="11">
        <f>ABS(Table1[[#This Row],[Prod2]]-Table1[[#This Row],[Plan Revised]])</f>
        <v>0</v>
      </c>
      <c r="AA1076" s="213">
        <f>IF(ABS(Table1[[#This Row],[Prod2]]-Table1[[#This Row],[Plan Revised]])&gt;Table1[[#This Row],[Plan Revised]],0,IF(Table1[[#This Row],[Plan Revised]]=0,0,1-ABS(Table1[[#This Row],[Prod2]]-Table1[[#This Row],[Plan Revised]])/Table1[[#This Row],[Plan Revised]]))</f>
        <v>0</v>
      </c>
      <c r="AB1076" s="11"/>
      <c r="AC1076" s="30"/>
      <c r="AD1076"/>
      <c r="AF1076"/>
    </row>
    <row r="1077" spans="1:32">
      <c r="A1077" s="15" t="str">
        <f>IF(Table1[Week]=WeekSel,"Yes","No")</f>
        <v>No</v>
      </c>
      <c r="B1077" s="15" t="str">
        <f>IF((Table1[StartDate]&gt;=Date.GraphMin)*(Table1[StartDate]&lt;=Date.GraphMax)=1,"Yes","No")</f>
        <v>Yes</v>
      </c>
      <c r="C1077" s="15" t="str">
        <f>IF(OR(Table1[[#This Row],[Site]]="FOOD MILLING",Table1[[#This Row],[Site]]="GODACO"), "No", "Yes")</f>
        <v>Yes</v>
      </c>
      <c r="D1077" s="40">
        <f>MAX(DATE(Table1[Year],1,1),DATE(Table1[Year],1,1)-WEEKDAY(DATE(Table1[Year],1,1),2)+(Table1[WeekNum]-1)*7+1)</f>
        <v>44676</v>
      </c>
      <c r="E1077" s="40">
        <f>MIN(DATE(Table1[Year]+1,1,0),DATE(Table1[Year],1,1)-WEEKDAY(DATE(Table1[Year],1,1),2)+Table1[WeekNum]*7)</f>
        <v>44682</v>
      </c>
      <c r="F1077" s="15">
        <v>2022</v>
      </c>
      <c r="G1077" s="15">
        <f t="shared" si="32"/>
        <v>4</v>
      </c>
      <c r="H1077" s="15">
        <v>18</v>
      </c>
      <c r="I1077" s="195" t="str">
        <f>"W" &amp;Table1[[#This Row],[WeekNum]]</f>
        <v>W18</v>
      </c>
      <c r="J1077" s="195" t="str">
        <f t="shared" si="33"/>
        <v>22-W18</v>
      </c>
      <c r="K1077" s="11" t="s">
        <v>717</v>
      </c>
      <c r="L1077" s="11"/>
      <c r="M1077" s="11" t="s">
        <v>72</v>
      </c>
      <c r="N1077" s="11" t="s">
        <v>45</v>
      </c>
      <c r="O1077" s="266" t="s">
        <v>384</v>
      </c>
      <c r="P1077" s="11" t="s">
        <v>408</v>
      </c>
      <c r="Q1077" s="11" t="s">
        <v>421</v>
      </c>
      <c r="R1077" s="11">
        <v>1050</v>
      </c>
      <c r="S1077" s="11">
        <v>1030</v>
      </c>
      <c r="T1077" s="11">
        <f>ABS(Table1[[#This Row],[Prod]]-Table1[[#This Row],[Planned]])</f>
        <v>20</v>
      </c>
      <c r="U1077" s="213">
        <f>IF(ABS(Table1[[#This Row],[Prod]]-Table1[[#This Row],[Planned]])&gt;Table1[[#This Row],[Planned]],0,IF(Table1[[#This Row],[Planned]]=0,0,1-ABS(Table1[[#This Row],[Prod]]-Table1[[#This Row],[Planned]])/Table1[[#This Row],[Planned]]))</f>
        <v>0.98095238095238091</v>
      </c>
      <c r="V1077" s="11"/>
      <c r="W1077" s="11"/>
      <c r="X1077" s="27">
        <v>1050</v>
      </c>
      <c r="Y1077" s="11">
        <f>Table1[[#This Row],[Prod]]</f>
        <v>1030</v>
      </c>
      <c r="Z1077" s="11">
        <f>ABS(Table1[[#This Row],[Prod2]]-Table1[[#This Row],[Plan Revised]])</f>
        <v>20</v>
      </c>
      <c r="AA1077" s="213">
        <f>IF(ABS(Table1[[#This Row],[Prod2]]-Table1[[#This Row],[Plan Revised]])&gt;Table1[[#This Row],[Plan Revised]],0,IF(Table1[[#This Row],[Plan Revised]]=0,0,1-ABS(Table1[[#This Row],[Prod2]]-Table1[[#This Row],[Plan Revised]])/Table1[[#This Row],[Plan Revised]]))</f>
        <v>0.98095238095238091</v>
      </c>
      <c r="AB1077" s="11"/>
      <c r="AC1077" s="30"/>
      <c r="AD1077"/>
      <c r="AF1077"/>
    </row>
    <row r="1078" spans="1:32">
      <c r="A1078" s="15" t="str">
        <f>IF(Table1[Week]=WeekSel,"Yes","No")</f>
        <v>No</v>
      </c>
      <c r="B1078" s="15" t="str">
        <f>IF((Table1[StartDate]&gt;=Date.GraphMin)*(Table1[StartDate]&lt;=Date.GraphMax)=1,"Yes","No")</f>
        <v>Yes</v>
      </c>
      <c r="C1078" s="15" t="str">
        <f>IF(OR(Table1[[#This Row],[Site]]="FOOD MILLING",Table1[[#This Row],[Site]]="GODACO"), "No", "Yes")</f>
        <v>Yes</v>
      </c>
      <c r="D1078" s="40">
        <f>MAX(DATE(Table1[Year],1,1),DATE(Table1[Year],1,1)-WEEKDAY(DATE(Table1[Year],1,1),2)+(Table1[WeekNum]-1)*7+1)</f>
        <v>44676</v>
      </c>
      <c r="E1078" s="40">
        <f>MIN(DATE(Table1[Year]+1,1,0),DATE(Table1[Year],1,1)-WEEKDAY(DATE(Table1[Year],1,1),2)+Table1[WeekNum]*7)</f>
        <v>44682</v>
      </c>
      <c r="F1078" s="15">
        <v>2022</v>
      </c>
      <c r="G1078" s="15">
        <f t="shared" si="32"/>
        <v>4</v>
      </c>
      <c r="H1078" s="15">
        <v>18</v>
      </c>
      <c r="I1078" s="195" t="str">
        <f>"W" &amp;Table1[[#This Row],[WeekNum]]</f>
        <v>W18</v>
      </c>
      <c r="J1078" s="195" t="str">
        <f t="shared" si="33"/>
        <v>22-W18</v>
      </c>
      <c r="K1078" s="11" t="s">
        <v>718</v>
      </c>
      <c r="L1078" s="11"/>
      <c r="M1078" s="11" t="s">
        <v>72</v>
      </c>
      <c r="N1078" s="11" t="s">
        <v>45</v>
      </c>
      <c r="O1078" s="266" t="s">
        <v>384</v>
      </c>
      <c r="P1078" s="11" t="s">
        <v>408</v>
      </c>
      <c r="Q1078" s="11" t="s">
        <v>421</v>
      </c>
      <c r="R1078" s="11">
        <v>0</v>
      </c>
      <c r="S1078" s="11">
        <v>0</v>
      </c>
      <c r="T1078" s="11">
        <f>ABS(Table1[[#This Row],[Prod]]-Table1[[#This Row],[Planned]])</f>
        <v>0</v>
      </c>
      <c r="U1078" s="213">
        <f>IF(ABS(Table1[[#This Row],[Prod]]-Table1[[#This Row],[Planned]])&gt;Table1[[#This Row],[Planned]],0,IF(Table1[[#This Row],[Planned]]=0,0,1-ABS(Table1[[#This Row],[Prod]]-Table1[[#This Row],[Planned]])/Table1[[#This Row],[Planned]]))</f>
        <v>0</v>
      </c>
      <c r="V1078" s="11"/>
      <c r="W1078" s="11"/>
      <c r="X1078" s="27">
        <v>0</v>
      </c>
      <c r="Y1078" s="11">
        <f>Table1[[#This Row],[Prod]]</f>
        <v>0</v>
      </c>
      <c r="Z1078" s="11">
        <f>ABS(Table1[[#This Row],[Prod2]]-Table1[[#This Row],[Plan Revised]])</f>
        <v>0</v>
      </c>
      <c r="AA1078" s="213">
        <f>IF(ABS(Table1[[#This Row],[Prod2]]-Table1[[#This Row],[Plan Revised]])&gt;Table1[[#This Row],[Plan Revised]],0,IF(Table1[[#This Row],[Plan Revised]]=0,0,1-ABS(Table1[[#This Row],[Prod2]]-Table1[[#This Row],[Plan Revised]])/Table1[[#This Row],[Plan Revised]]))</f>
        <v>0</v>
      </c>
      <c r="AB1078" s="11"/>
      <c r="AC1078" s="30"/>
      <c r="AD1078"/>
      <c r="AF1078"/>
    </row>
    <row r="1079" spans="1:32">
      <c r="A1079" s="15" t="str">
        <f>IF(Table1[Week]=WeekSel,"Yes","No")</f>
        <v>No</v>
      </c>
      <c r="B1079" s="15" t="str">
        <f>IF((Table1[StartDate]&gt;=Date.GraphMin)*(Table1[StartDate]&lt;=Date.GraphMax)=1,"Yes","No")</f>
        <v>Yes</v>
      </c>
      <c r="C1079" s="15" t="str">
        <f>IF(OR(Table1[[#This Row],[Site]]="FOOD MILLING",Table1[[#This Row],[Site]]="GODACO"), "No", "Yes")</f>
        <v>Yes</v>
      </c>
      <c r="D1079" s="40">
        <f>MAX(DATE(Table1[Year],1,1),DATE(Table1[Year],1,1)-WEEKDAY(DATE(Table1[Year],1,1),2)+(Table1[WeekNum]-1)*7+1)</f>
        <v>44676</v>
      </c>
      <c r="E1079" s="40">
        <f>MIN(DATE(Table1[Year]+1,1,0),DATE(Table1[Year],1,1)-WEEKDAY(DATE(Table1[Year],1,1),2)+Table1[WeekNum]*7)</f>
        <v>44682</v>
      </c>
      <c r="F1079" s="15">
        <v>2022</v>
      </c>
      <c r="G1079" s="15">
        <f t="shared" si="32"/>
        <v>4</v>
      </c>
      <c r="H1079" s="15">
        <v>18</v>
      </c>
      <c r="I1079" s="195" t="str">
        <f>"W" &amp;Table1[[#This Row],[WeekNum]]</f>
        <v>W18</v>
      </c>
      <c r="J1079" s="195" t="str">
        <f t="shared" si="33"/>
        <v>22-W18</v>
      </c>
      <c r="K1079" s="11" t="s">
        <v>719</v>
      </c>
      <c r="L1079" s="11"/>
      <c r="M1079" s="11" t="s">
        <v>72</v>
      </c>
      <c r="N1079" s="11" t="s">
        <v>45</v>
      </c>
      <c r="O1079" s="266" t="s">
        <v>384</v>
      </c>
      <c r="P1079" s="11" t="s">
        <v>408</v>
      </c>
      <c r="Q1079" s="11" t="s">
        <v>421</v>
      </c>
      <c r="R1079" s="11">
        <v>0</v>
      </c>
      <c r="S1079" s="11">
        <v>0</v>
      </c>
      <c r="T1079" s="11">
        <f>ABS(Table1[[#This Row],[Prod]]-Table1[[#This Row],[Planned]])</f>
        <v>0</v>
      </c>
      <c r="U1079" s="213">
        <f>IF(ABS(Table1[[#This Row],[Prod]]-Table1[[#This Row],[Planned]])&gt;Table1[[#This Row],[Planned]],0,IF(Table1[[#This Row],[Planned]]=0,0,1-ABS(Table1[[#This Row],[Prod]]-Table1[[#This Row],[Planned]])/Table1[[#This Row],[Planned]]))</f>
        <v>0</v>
      </c>
      <c r="V1079" s="11"/>
      <c r="W1079" s="11"/>
      <c r="X1079" s="27">
        <v>0</v>
      </c>
      <c r="Y1079" s="11">
        <f>Table1[[#This Row],[Prod]]</f>
        <v>0</v>
      </c>
      <c r="Z1079" s="11">
        <f>ABS(Table1[[#This Row],[Prod2]]-Table1[[#This Row],[Plan Revised]])</f>
        <v>0</v>
      </c>
      <c r="AA1079" s="213">
        <f>IF(ABS(Table1[[#This Row],[Prod2]]-Table1[[#This Row],[Plan Revised]])&gt;Table1[[#This Row],[Plan Revised]],0,IF(Table1[[#This Row],[Plan Revised]]=0,0,1-ABS(Table1[[#This Row],[Prod2]]-Table1[[#This Row],[Plan Revised]])/Table1[[#This Row],[Plan Revised]]))</f>
        <v>0</v>
      </c>
      <c r="AB1079" s="11"/>
      <c r="AC1079" s="30"/>
      <c r="AD1079"/>
      <c r="AF1079"/>
    </row>
    <row r="1080" spans="1:32">
      <c r="A1080" s="15" t="str">
        <f>IF(Table1[Week]=WeekSel,"Yes","No")</f>
        <v>No</v>
      </c>
      <c r="B1080" s="15" t="str">
        <f>IF((Table1[StartDate]&gt;=Date.GraphMin)*(Table1[StartDate]&lt;=Date.GraphMax)=1,"Yes","No")</f>
        <v>Yes</v>
      </c>
      <c r="C1080" s="15" t="str">
        <f>IF(OR(Table1[[#This Row],[Site]]="FOOD MILLING",Table1[[#This Row],[Site]]="GODACO"), "No", "Yes")</f>
        <v>Yes</v>
      </c>
      <c r="D1080" s="40">
        <f>MAX(DATE(Table1[Year],1,1),DATE(Table1[Year],1,1)-WEEKDAY(DATE(Table1[Year],1,1),2)+(Table1[WeekNum]-1)*7+1)</f>
        <v>44676</v>
      </c>
      <c r="E1080" s="40">
        <f>MIN(DATE(Table1[Year]+1,1,0),DATE(Table1[Year],1,1)-WEEKDAY(DATE(Table1[Year],1,1),2)+Table1[WeekNum]*7)</f>
        <v>44682</v>
      </c>
      <c r="F1080" s="15">
        <v>2022</v>
      </c>
      <c r="G1080" s="15">
        <f t="shared" si="32"/>
        <v>4</v>
      </c>
      <c r="H1080" s="15">
        <v>18</v>
      </c>
      <c r="I1080" s="195" t="str">
        <f>"W" &amp;Table1[[#This Row],[WeekNum]]</f>
        <v>W18</v>
      </c>
      <c r="J1080" s="195" t="str">
        <f t="shared" si="33"/>
        <v>22-W18</v>
      </c>
      <c r="K1080" s="11" t="s">
        <v>720</v>
      </c>
      <c r="L1080" s="11"/>
      <c r="M1080" s="11" t="s">
        <v>72</v>
      </c>
      <c r="N1080" s="11" t="s">
        <v>45</v>
      </c>
      <c r="O1080" s="266" t="s">
        <v>384</v>
      </c>
      <c r="P1080" s="11" t="s">
        <v>408</v>
      </c>
      <c r="Q1080" s="11" t="s">
        <v>421</v>
      </c>
      <c r="R1080" s="11">
        <v>150</v>
      </c>
      <c r="S1080" s="11">
        <v>154</v>
      </c>
      <c r="T1080" s="11">
        <f>ABS(Table1[[#This Row],[Prod]]-Table1[[#This Row],[Planned]])</f>
        <v>4</v>
      </c>
      <c r="U1080" s="213">
        <f>IF(ABS(Table1[[#This Row],[Prod]]-Table1[[#This Row],[Planned]])&gt;Table1[[#This Row],[Planned]],0,IF(Table1[[#This Row],[Planned]]=0,0,1-ABS(Table1[[#This Row],[Prod]]-Table1[[#This Row],[Planned]])/Table1[[#This Row],[Planned]]))</f>
        <v>0.97333333333333338</v>
      </c>
      <c r="V1080" s="11"/>
      <c r="W1080" s="11"/>
      <c r="X1080" s="27">
        <v>150</v>
      </c>
      <c r="Y1080" s="11">
        <f>Table1[[#This Row],[Prod]]</f>
        <v>154</v>
      </c>
      <c r="Z1080" s="11">
        <f>ABS(Table1[[#This Row],[Prod2]]-Table1[[#This Row],[Plan Revised]])</f>
        <v>4</v>
      </c>
      <c r="AA1080" s="213">
        <f>IF(ABS(Table1[[#This Row],[Prod2]]-Table1[[#This Row],[Plan Revised]])&gt;Table1[[#This Row],[Plan Revised]],0,IF(Table1[[#This Row],[Plan Revised]]=0,0,1-ABS(Table1[[#This Row],[Prod2]]-Table1[[#This Row],[Plan Revised]])/Table1[[#This Row],[Plan Revised]]))</f>
        <v>0.97333333333333338</v>
      </c>
      <c r="AB1080" s="11"/>
      <c r="AC1080" s="30"/>
      <c r="AD1080"/>
      <c r="AF1080"/>
    </row>
    <row r="1081" spans="1:32">
      <c r="A1081" s="204" t="str">
        <f>IF(Table1[Week]=WeekSel,"Yes","No")</f>
        <v>No</v>
      </c>
      <c r="B1081" s="204" t="str">
        <f>IF((Table1[StartDate]&gt;=Date.GraphMin)*(Table1[StartDate]&lt;=Date.GraphMax)=1,"Yes","No")</f>
        <v>Yes</v>
      </c>
      <c r="C1081" s="204" t="str">
        <f>IF(OR(Table1[[#This Row],[Site]]="FOOD MILLING",Table1[[#This Row],[Site]]="GODACO"), "No", "Yes")</f>
        <v>Yes</v>
      </c>
      <c r="D1081" s="205">
        <f>MAX(DATE(Table1[Year],1,1),DATE(Table1[Year],1,1)-WEEKDAY(DATE(Table1[Year],1,1),2)+(Table1[WeekNum]-1)*7+1)</f>
        <v>44669</v>
      </c>
      <c r="E1081" s="205">
        <f>MIN(DATE(Table1[Year]+1,1,0),DATE(Table1[Year],1,1)-WEEKDAY(DATE(Table1[Year],1,1),2)+Table1[WeekNum]*7)</f>
        <v>44675</v>
      </c>
      <c r="F1081" s="15">
        <v>2022</v>
      </c>
      <c r="G1081" s="204">
        <f t="shared" si="32"/>
        <v>4</v>
      </c>
      <c r="H1081" s="204">
        <v>17</v>
      </c>
      <c r="I1081" s="207" t="str">
        <f>"W" &amp;Table1[[#This Row],[WeekNum]]</f>
        <v>W17</v>
      </c>
      <c r="J1081" s="207" t="str">
        <f t="shared" si="33"/>
        <v>22-W17</v>
      </c>
      <c r="K1081" s="206" t="s">
        <v>644</v>
      </c>
      <c r="L1081" s="206"/>
      <c r="M1081" s="206" t="s">
        <v>72</v>
      </c>
      <c r="N1081" s="11" t="s">
        <v>428</v>
      </c>
      <c r="O1081" s="266" t="s">
        <v>372</v>
      </c>
      <c r="P1081" s="11" t="s">
        <v>373</v>
      </c>
      <c r="Q1081" s="11" t="s">
        <v>419</v>
      </c>
      <c r="R1081" s="206">
        <v>0</v>
      </c>
      <c r="S1081" s="206">
        <v>0</v>
      </c>
      <c r="T1081" s="206">
        <f>ABS(Table1[[#This Row],[Prod]]-Table1[[#This Row],[Planned]])</f>
        <v>0</v>
      </c>
      <c r="U1081" s="209">
        <f>IF(ABS(Table1[[#This Row],[Prod]]-Table1[[#This Row],[Planned]])&gt;Table1[[#This Row],[Planned]],0,IF(Table1[[#This Row],[Planned]]=0,0,1-ABS(Table1[[#This Row],[Prod]]-Table1[[#This Row],[Planned]])/Table1[[#This Row],[Planned]]))</f>
        <v>0</v>
      </c>
      <c r="V1081" s="206"/>
      <c r="W1081" s="206"/>
      <c r="X1081" s="208">
        <v>0</v>
      </c>
      <c r="Y1081" s="206">
        <f>Table1[[#This Row],[Prod]]</f>
        <v>0</v>
      </c>
      <c r="Z1081" s="206">
        <f>ABS(Table1[[#This Row],[Prod2]]-Table1[[#This Row],[Plan Revised]])</f>
        <v>0</v>
      </c>
      <c r="AA1081" s="209">
        <f>IF(ABS(Table1[[#This Row],[Prod2]]-Table1[[#This Row],[Plan Revised]])&gt;Table1[[#This Row],[Plan Revised]],0,IF(Table1[[#This Row],[Plan Revised]]=0,0,1-ABS(Table1[[#This Row],[Prod2]]-Table1[[#This Row],[Plan Revised]])/Table1[[#This Row],[Plan Revised]]))</f>
        <v>0</v>
      </c>
      <c r="AB1081" s="206"/>
      <c r="AC1081" s="210"/>
      <c r="AD1081"/>
      <c r="AF1081"/>
    </row>
    <row r="1082" spans="1:32">
      <c r="A1082" s="204" t="str">
        <f>IF(Table1[Week]=WeekSel,"Yes","No")</f>
        <v>No</v>
      </c>
      <c r="B1082" s="204" t="str">
        <f>IF((Table1[StartDate]&gt;=Date.GraphMin)*(Table1[StartDate]&lt;=Date.GraphMax)=1,"Yes","No")</f>
        <v>Yes</v>
      </c>
      <c r="C1082" s="204" t="str">
        <f>IF(OR(Table1[[#This Row],[Site]]="FOOD MILLING",Table1[[#This Row],[Site]]="GODACO"), "No", "Yes")</f>
        <v>Yes</v>
      </c>
      <c r="D1082" s="205">
        <f>MAX(DATE(Table1[Year],1,1),DATE(Table1[Year],1,1)-WEEKDAY(DATE(Table1[Year],1,1),2)+(Table1[WeekNum]-1)*7+1)</f>
        <v>44669</v>
      </c>
      <c r="E1082" s="205">
        <f>MIN(DATE(Table1[Year]+1,1,0),DATE(Table1[Year],1,1)-WEEKDAY(DATE(Table1[Year],1,1),2)+Table1[WeekNum]*7)</f>
        <v>44675</v>
      </c>
      <c r="F1082" s="15">
        <v>2022</v>
      </c>
      <c r="G1082" s="204">
        <f t="shared" si="32"/>
        <v>4</v>
      </c>
      <c r="H1082" s="204">
        <v>17</v>
      </c>
      <c r="I1082" s="207" t="str">
        <f>"W" &amp;Table1[[#This Row],[WeekNum]]</f>
        <v>W17</v>
      </c>
      <c r="J1082" s="207" t="str">
        <f t="shared" si="33"/>
        <v>22-W17</v>
      </c>
      <c r="K1082" s="206" t="s">
        <v>536</v>
      </c>
      <c r="L1082" s="206"/>
      <c r="M1082" s="206" t="s">
        <v>72</v>
      </c>
      <c r="N1082" s="11" t="s">
        <v>428</v>
      </c>
      <c r="O1082" s="266" t="s">
        <v>372</v>
      </c>
      <c r="P1082" s="11" t="s">
        <v>373</v>
      </c>
      <c r="Q1082" s="11" t="s">
        <v>419</v>
      </c>
      <c r="R1082" s="206">
        <v>2000</v>
      </c>
      <c r="S1082" s="206">
        <v>1977.57</v>
      </c>
      <c r="T1082" s="206">
        <f>ABS(Table1[[#This Row],[Prod]]-Table1[[#This Row],[Planned]])</f>
        <v>22.430000000000064</v>
      </c>
      <c r="U1082" s="209">
        <f>IF(ABS(Table1[[#This Row],[Prod]]-Table1[[#This Row],[Planned]])&gt;Table1[[#This Row],[Planned]],0,IF(Table1[[#This Row],[Planned]]=0,0,1-ABS(Table1[[#This Row],[Prod]]-Table1[[#This Row],[Planned]])/Table1[[#This Row],[Planned]]))</f>
        <v>0.98878499999999991</v>
      </c>
      <c r="V1082" s="206"/>
      <c r="W1082" s="206"/>
      <c r="X1082" s="208">
        <v>2000</v>
      </c>
      <c r="Y1082" s="206">
        <f>Table1[[#This Row],[Prod]]</f>
        <v>1977.57</v>
      </c>
      <c r="Z1082" s="206">
        <f>ABS(Table1[[#This Row],[Prod2]]-Table1[[#This Row],[Plan Revised]])</f>
        <v>22.430000000000064</v>
      </c>
      <c r="AA1082" s="209">
        <f>IF(ABS(Table1[[#This Row],[Prod2]]-Table1[[#This Row],[Plan Revised]])&gt;Table1[[#This Row],[Plan Revised]],0,IF(Table1[[#This Row],[Plan Revised]]=0,0,1-ABS(Table1[[#This Row],[Prod2]]-Table1[[#This Row],[Plan Revised]])/Table1[[#This Row],[Plan Revised]]))</f>
        <v>0.98878499999999991</v>
      </c>
      <c r="AB1082" s="206"/>
      <c r="AC1082" s="210"/>
      <c r="AD1082"/>
      <c r="AF1082"/>
    </row>
    <row r="1083" spans="1:32">
      <c r="A1083" s="204" t="str">
        <f>IF(Table1[Week]=WeekSel,"Yes","No")</f>
        <v>No</v>
      </c>
      <c r="B1083" s="204" t="str">
        <f>IF((Table1[StartDate]&gt;=Date.GraphMin)*(Table1[StartDate]&lt;=Date.GraphMax)=1,"Yes","No")</f>
        <v>Yes</v>
      </c>
      <c r="C1083" s="204" t="str">
        <f>IF(OR(Table1[[#This Row],[Site]]="FOOD MILLING",Table1[[#This Row],[Site]]="GODACO"), "No", "Yes")</f>
        <v>Yes</v>
      </c>
      <c r="D1083" s="205">
        <f>MAX(DATE(Table1[Year],1,1),DATE(Table1[Year],1,1)-WEEKDAY(DATE(Table1[Year],1,1),2)+(Table1[WeekNum]-1)*7+1)</f>
        <v>44669</v>
      </c>
      <c r="E1083" s="205">
        <f>MIN(DATE(Table1[Year]+1,1,0),DATE(Table1[Year],1,1)-WEEKDAY(DATE(Table1[Year],1,1),2)+Table1[WeekNum]*7)</f>
        <v>44675</v>
      </c>
      <c r="F1083" s="15">
        <v>2022</v>
      </c>
      <c r="G1083" s="204">
        <f t="shared" si="32"/>
        <v>4</v>
      </c>
      <c r="H1083" s="204">
        <v>17</v>
      </c>
      <c r="I1083" s="207" t="str">
        <f>"W" &amp;Table1[[#This Row],[WeekNum]]</f>
        <v>W17</v>
      </c>
      <c r="J1083" s="207" t="str">
        <f t="shared" si="33"/>
        <v>22-W17</v>
      </c>
      <c r="K1083" s="206" t="s">
        <v>537</v>
      </c>
      <c r="L1083" s="206"/>
      <c r="M1083" s="206" t="s">
        <v>72</v>
      </c>
      <c r="N1083" s="11" t="s">
        <v>428</v>
      </c>
      <c r="O1083" s="266" t="s">
        <v>372</v>
      </c>
      <c r="P1083" s="11" t="s">
        <v>373</v>
      </c>
      <c r="Q1083" s="11" t="s">
        <v>419</v>
      </c>
      <c r="R1083" s="206">
        <v>2000</v>
      </c>
      <c r="S1083" s="206">
        <v>2051.3150000000001</v>
      </c>
      <c r="T1083" s="206">
        <f>ABS(Table1[[#This Row],[Prod]]-Table1[[#This Row],[Planned]])</f>
        <v>51.315000000000055</v>
      </c>
      <c r="U1083" s="209">
        <f>IF(ABS(Table1[[#This Row],[Prod]]-Table1[[#This Row],[Planned]])&gt;Table1[[#This Row],[Planned]],0,IF(Table1[[#This Row],[Planned]]=0,0,1-ABS(Table1[[#This Row],[Prod]]-Table1[[#This Row],[Planned]])/Table1[[#This Row],[Planned]]))</f>
        <v>0.9743425</v>
      </c>
      <c r="V1083" s="206"/>
      <c r="W1083" s="206"/>
      <c r="X1083" s="208">
        <v>2000</v>
      </c>
      <c r="Y1083" s="206">
        <f>Table1[[#This Row],[Prod]]</f>
        <v>2051.3150000000001</v>
      </c>
      <c r="Z1083" s="206">
        <f>ABS(Table1[[#This Row],[Prod2]]-Table1[[#This Row],[Plan Revised]])</f>
        <v>51.315000000000055</v>
      </c>
      <c r="AA1083" s="209">
        <f>IF(ABS(Table1[[#This Row],[Prod2]]-Table1[[#This Row],[Plan Revised]])&gt;Table1[[#This Row],[Plan Revised]],0,IF(Table1[[#This Row],[Plan Revised]]=0,0,1-ABS(Table1[[#This Row],[Prod2]]-Table1[[#This Row],[Plan Revised]])/Table1[[#This Row],[Plan Revised]]))</f>
        <v>0.9743425</v>
      </c>
      <c r="AB1083" s="206"/>
      <c r="AC1083" s="210"/>
      <c r="AD1083"/>
      <c r="AF1083"/>
    </row>
    <row r="1084" spans="1:32">
      <c r="A1084" s="204" t="str">
        <f>IF(Table1[Week]=WeekSel,"Yes","No")</f>
        <v>No</v>
      </c>
      <c r="B1084" s="204" t="str">
        <f>IF((Table1[StartDate]&gt;=Date.GraphMin)*(Table1[StartDate]&lt;=Date.GraphMax)=1,"Yes","No")</f>
        <v>Yes</v>
      </c>
      <c r="C1084" s="204" t="str">
        <f>IF(OR(Table1[[#This Row],[Site]]="FOOD MILLING",Table1[[#This Row],[Site]]="GODACO"), "No", "Yes")</f>
        <v>Yes</v>
      </c>
      <c r="D1084" s="205">
        <f>MAX(DATE(Table1[Year],1,1),DATE(Table1[Year],1,1)-WEEKDAY(DATE(Table1[Year],1,1),2)+(Table1[WeekNum]-1)*7+1)</f>
        <v>44669</v>
      </c>
      <c r="E1084" s="205">
        <f>MIN(DATE(Table1[Year]+1,1,0),DATE(Table1[Year],1,1)-WEEKDAY(DATE(Table1[Year],1,1),2)+Table1[WeekNum]*7)</f>
        <v>44675</v>
      </c>
      <c r="F1084" s="15">
        <v>2022</v>
      </c>
      <c r="G1084" s="204">
        <f t="shared" si="32"/>
        <v>4</v>
      </c>
      <c r="H1084" s="204">
        <v>17</v>
      </c>
      <c r="I1084" s="207" t="str">
        <f>"W" &amp;Table1[[#This Row],[WeekNum]]</f>
        <v>W17</v>
      </c>
      <c r="J1084" s="207" t="str">
        <f t="shared" si="33"/>
        <v>22-W17</v>
      </c>
      <c r="K1084" s="206" t="s">
        <v>535</v>
      </c>
      <c r="L1084" s="206"/>
      <c r="M1084" s="206" t="s">
        <v>72</v>
      </c>
      <c r="N1084" s="11" t="s">
        <v>428</v>
      </c>
      <c r="O1084" s="266" t="s">
        <v>372</v>
      </c>
      <c r="P1084" s="11" t="s">
        <v>373</v>
      </c>
      <c r="Q1084" s="11" t="s">
        <v>419</v>
      </c>
      <c r="R1084" s="206"/>
      <c r="S1084" s="206">
        <v>0</v>
      </c>
      <c r="T1084" s="206">
        <f>ABS(Table1[[#This Row],[Prod]]-Table1[[#This Row],[Planned]])</f>
        <v>0</v>
      </c>
      <c r="U1084" s="209">
        <f>IF(ABS(Table1[[#This Row],[Prod]]-Table1[[#This Row],[Planned]])&gt;Table1[[#This Row],[Planned]],0,IF(Table1[[#This Row],[Planned]]=0,0,1-ABS(Table1[[#This Row],[Prod]]-Table1[[#This Row],[Planned]])/Table1[[#This Row],[Planned]]))</f>
        <v>0</v>
      </c>
      <c r="V1084" s="206"/>
      <c r="W1084" s="206"/>
      <c r="X1084" s="208">
        <v>0</v>
      </c>
      <c r="Y1084" s="206">
        <f>Table1[[#This Row],[Prod]]</f>
        <v>0</v>
      </c>
      <c r="Z1084" s="206">
        <f>ABS(Table1[[#This Row],[Prod2]]-Table1[[#This Row],[Plan Revised]])</f>
        <v>0</v>
      </c>
      <c r="AA1084" s="209">
        <f>IF(ABS(Table1[[#This Row],[Prod2]]-Table1[[#This Row],[Plan Revised]])&gt;Table1[[#This Row],[Plan Revised]],0,IF(Table1[[#This Row],[Plan Revised]]=0,0,1-ABS(Table1[[#This Row],[Prod2]]-Table1[[#This Row],[Plan Revised]])/Table1[[#This Row],[Plan Revised]]))</f>
        <v>0</v>
      </c>
      <c r="AB1084" s="206"/>
      <c r="AC1084" s="210"/>
      <c r="AD1084"/>
      <c r="AF1084"/>
    </row>
    <row r="1085" spans="1:32">
      <c r="A1085" s="204" t="str">
        <f>IF(Table1[Week]=WeekSel,"Yes","No")</f>
        <v>No</v>
      </c>
      <c r="B1085" s="204" t="str">
        <f>IF((Table1[StartDate]&gt;=Date.GraphMin)*(Table1[StartDate]&lt;=Date.GraphMax)=1,"Yes","No")</f>
        <v>Yes</v>
      </c>
      <c r="C1085" s="204" t="str">
        <f>IF(OR(Table1[[#This Row],[Site]]="FOOD MILLING",Table1[[#This Row],[Site]]="GODACO"), "No", "Yes")</f>
        <v>Yes</v>
      </c>
      <c r="D1085" s="205">
        <f>MAX(DATE(Table1[Year],1,1),DATE(Table1[Year],1,1)-WEEKDAY(DATE(Table1[Year],1,1),2)+(Table1[WeekNum]-1)*7+1)</f>
        <v>44669</v>
      </c>
      <c r="E1085" s="205">
        <f>MIN(DATE(Table1[Year]+1,1,0),DATE(Table1[Year],1,1)-WEEKDAY(DATE(Table1[Year],1,1),2)+Table1[WeekNum]*7)</f>
        <v>44675</v>
      </c>
      <c r="F1085" s="15">
        <v>2022</v>
      </c>
      <c r="G1085" s="204">
        <f t="shared" si="32"/>
        <v>4</v>
      </c>
      <c r="H1085" s="204">
        <v>17</v>
      </c>
      <c r="I1085" s="207" t="str">
        <f>"W" &amp;Table1[[#This Row],[WeekNum]]</f>
        <v>W17</v>
      </c>
      <c r="J1085" s="207" t="str">
        <f t="shared" si="33"/>
        <v>22-W17</v>
      </c>
      <c r="K1085" s="206" t="s">
        <v>645</v>
      </c>
      <c r="L1085" s="206"/>
      <c r="M1085" s="206" t="s">
        <v>72</v>
      </c>
      <c r="N1085" s="11" t="s">
        <v>428</v>
      </c>
      <c r="O1085" s="266" t="s">
        <v>374</v>
      </c>
      <c r="P1085" s="11" t="s">
        <v>377</v>
      </c>
      <c r="Q1085" s="11" t="s">
        <v>421</v>
      </c>
      <c r="R1085" s="206">
        <v>0</v>
      </c>
      <c r="S1085" s="206">
        <v>0</v>
      </c>
      <c r="T1085" s="206">
        <f>ABS(Table1[[#This Row],[Prod]]-Table1[[#This Row],[Planned]])</f>
        <v>0</v>
      </c>
      <c r="U1085" s="209">
        <f>IF(ABS(Table1[[#This Row],[Prod]]-Table1[[#This Row],[Planned]])&gt;Table1[[#This Row],[Planned]],0,IF(Table1[[#This Row],[Planned]]=0,0,1-ABS(Table1[[#This Row],[Prod]]-Table1[[#This Row],[Planned]])/Table1[[#This Row],[Planned]]))</f>
        <v>0</v>
      </c>
      <c r="V1085" s="206"/>
      <c r="W1085" s="206"/>
      <c r="X1085" s="208">
        <v>0</v>
      </c>
      <c r="Y1085" s="206">
        <f>Table1[[#This Row],[Prod]]</f>
        <v>0</v>
      </c>
      <c r="Z1085" s="206">
        <f>ABS(Table1[[#This Row],[Prod2]]-Table1[[#This Row],[Plan Revised]])</f>
        <v>0</v>
      </c>
      <c r="AA1085" s="209">
        <f>IF(ABS(Table1[[#This Row],[Prod2]]-Table1[[#This Row],[Plan Revised]])&gt;Table1[[#This Row],[Plan Revised]],0,IF(Table1[[#This Row],[Plan Revised]]=0,0,1-ABS(Table1[[#This Row],[Prod2]]-Table1[[#This Row],[Plan Revised]])/Table1[[#This Row],[Plan Revised]]))</f>
        <v>0</v>
      </c>
      <c r="AB1085" s="206"/>
      <c r="AC1085" s="210"/>
      <c r="AD1085"/>
      <c r="AF1085"/>
    </row>
    <row r="1086" spans="1:32">
      <c r="A1086" s="204" t="str">
        <f>IF(Table1[Week]=WeekSel,"Yes","No")</f>
        <v>No</v>
      </c>
      <c r="B1086" s="204" t="str">
        <f>IF((Table1[StartDate]&gt;=Date.GraphMin)*(Table1[StartDate]&lt;=Date.GraphMax)=1,"Yes","No")</f>
        <v>Yes</v>
      </c>
      <c r="C1086" s="204" t="str">
        <f>IF(OR(Table1[[#This Row],[Site]]="FOOD MILLING",Table1[[#This Row],[Site]]="GODACO"), "No", "Yes")</f>
        <v>Yes</v>
      </c>
      <c r="D1086" s="205">
        <f>MAX(DATE(Table1[Year],1,1),DATE(Table1[Year],1,1)-WEEKDAY(DATE(Table1[Year],1,1),2)+(Table1[WeekNum]-1)*7+1)</f>
        <v>44669</v>
      </c>
      <c r="E1086" s="205">
        <f>MIN(DATE(Table1[Year]+1,1,0),DATE(Table1[Year],1,1)-WEEKDAY(DATE(Table1[Year],1,1),2)+Table1[WeekNum]*7)</f>
        <v>44675</v>
      </c>
      <c r="F1086" s="15">
        <v>2022</v>
      </c>
      <c r="G1086" s="204">
        <f t="shared" si="32"/>
        <v>4</v>
      </c>
      <c r="H1086" s="204">
        <v>17</v>
      </c>
      <c r="I1086" s="207" t="str">
        <f>"W" &amp;Table1[[#This Row],[WeekNum]]</f>
        <v>W17</v>
      </c>
      <c r="J1086" s="207" t="str">
        <f t="shared" si="33"/>
        <v>22-W17</v>
      </c>
      <c r="K1086" s="206" t="s">
        <v>646</v>
      </c>
      <c r="L1086" s="206"/>
      <c r="M1086" s="206" t="s">
        <v>72</v>
      </c>
      <c r="N1086" s="11" t="s">
        <v>428</v>
      </c>
      <c r="O1086" s="266" t="s">
        <v>374</v>
      </c>
      <c r="P1086" s="11" t="s">
        <v>377</v>
      </c>
      <c r="Q1086" s="11" t="s">
        <v>421</v>
      </c>
      <c r="R1086" s="206">
        <v>0</v>
      </c>
      <c r="S1086" s="206">
        <v>0</v>
      </c>
      <c r="T1086" s="206">
        <f>ABS(Table1[[#This Row],[Prod]]-Table1[[#This Row],[Planned]])</f>
        <v>0</v>
      </c>
      <c r="U1086" s="209">
        <f>IF(ABS(Table1[[#This Row],[Prod]]-Table1[[#This Row],[Planned]])&gt;Table1[[#This Row],[Planned]],0,IF(Table1[[#This Row],[Planned]]=0,0,1-ABS(Table1[[#This Row],[Prod]]-Table1[[#This Row],[Planned]])/Table1[[#This Row],[Planned]]))</f>
        <v>0</v>
      </c>
      <c r="V1086" s="206"/>
      <c r="W1086" s="206"/>
      <c r="X1086" s="208">
        <v>0</v>
      </c>
      <c r="Y1086" s="206">
        <f>Table1[[#This Row],[Prod]]</f>
        <v>0</v>
      </c>
      <c r="Z1086" s="206">
        <f>ABS(Table1[[#This Row],[Prod2]]-Table1[[#This Row],[Plan Revised]])</f>
        <v>0</v>
      </c>
      <c r="AA1086" s="209">
        <f>IF(ABS(Table1[[#This Row],[Prod2]]-Table1[[#This Row],[Plan Revised]])&gt;Table1[[#This Row],[Plan Revised]],0,IF(Table1[[#This Row],[Plan Revised]]=0,0,1-ABS(Table1[[#This Row],[Prod2]]-Table1[[#This Row],[Plan Revised]])/Table1[[#This Row],[Plan Revised]]))</f>
        <v>0</v>
      </c>
      <c r="AB1086" s="206"/>
      <c r="AC1086" s="210"/>
      <c r="AD1086"/>
      <c r="AF1086"/>
    </row>
    <row r="1087" spans="1:32">
      <c r="A1087" s="204" t="str">
        <f>IF(Table1[Week]=WeekSel,"Yes","No")</f>
        <v>No</v>
      </c>
      <c r="B1087" s="204" t="str">
        <f>IF((Table1[StartDate]&gt;=Date.GraphMin)*(Table1[StartDate]&lt;=Date.GraphMax)=1,"Yes","No")</f>
        <v>Yes</v>
      </c>
      <c r="C1087" s="204" t="str">
        <f>IF(OR(Table1[[#This Row],[Site]]="FOOD MILLING",Table1[[#This Row],[Site]]="GODACO"), "No", "Yes")</f>
        <v>Yes</v>
      </c>
      <c r="D1087" s="205">
        <f>MAX(DATE(Table1[Year],1,1),DATE(Table1[Year],1,1)-WEEKDAY(DATE(Table1[Year],1,1),2)+(Table1[WeekNum]-1)*7+1)</f>
        <v>44669</v>
      </c>
      <c r="E1087" s="205">
        <f>MIN(DATE(Table1[Year]+1,1,0),DATE(Table1[Year],1,1)-WEEKDAY(DATE(Table1[Year],1,1),2)+Table1[WeekNum]*7)</f>
        <v>44675</v>
      </c>
      <c r="F1087" s="15">
        <v>2022</v>
      </c>
      <c r="G1087" s="204">
        <f t="shared" si="32"/>
        <v>4</v>
      </c>
      <c r="H1087" s="204">
        <v>17</v>
      </c>
      <c r="I1087" s="207" t="str">
        <f>"W" &amp;Table1[[#This Row],[WeekNum]]</f>
        <v>W17</v>
      </c>
      <c r="J1087" s="207" t="str">
        <f t="shared" si="33"/>
        <v>22-W17</v>
      </c>
      <c r="K1087" s="206" t="s">
        <v>648</v>
      </c>
      <c r="L1087" s="206"/>
      <c r="M1087" s="206" t="s">
        <v>72</v>
      </c>
      <c r="N1087" s="11" t="s">
        <v>428</v>
      </c>
      <c r="O1087" s="266" t="s">
        <v>372</v>
      </c>
      <c r="P1087" s="11" t="s">
        <v>373</v>
      </c>
      <c r="Q1087" s="11" t="s">
        <v>419</v>
      </c>
      <c r="R1087" s="206">
        <v>0</v>
      </c>
      <c r="S1087" s="206"/>
      <c r="T1087" s="206">
        <f>ABS(Table1[[#This Row],[Prod]]-Table1[[#This Row],[Planned]])</f>
        <v>0</v>
      </c>
      <c r="U1087" s="209">
        <f>IF(ABS(Table1[[#This Row],[Prod]]-Table1[[#This Row],[Planned]])&gt;Table1[[#This Row],[Planned]],0,IF(Table1[[#This Row],[Planned]]=0,0,1-ABS(Table1[[#This Row],[Prod]]-Table1[[#This Row],[Planned]])/Table1[[#This Row],[Planned]]))</f>
        <v>0</v>
      </c>
      <c r="V1087" s="206"/>
      <c r="W1087" s="206"/>
      <c r="X1087" s="208"/>
      <c r="Y1087" s="206">
        <f>Table1[[#This Row],[Prod]]</f>
        <v>0</v>
      </c>
      <c r="Z1087" s="206">
        <f>ABS(Table1[[#This Row],[Prod2]]-Table1[[#This Row],[Plan Revised]])</f>
        <v>0</v>
      </c>
      <c r="AA1087" s="209">
        <f>IF(ABS(Table1[[#This Row],[Prod2]]-Table1[[#This Row],[Plan Revised]])&gt;Table1[[#This Row],[Plan Revised]],0,IF(Table1[[#This Row],[Plan Revised]]=0,0,1-ABS(Table1[[#This Row],[Prod2]]-Table1[[#This Row],[Plan Revised]])/Table1[[#This Row],[Plan Revised]]))</f>
        <v>0</v>
      </c>
      <c r="AB1087" s="206"/>
      <c r="AC1087" s="210"/>
      <c r="AD1087"/>
      <c r="AF1087"/>
    </row>
    <row r="1088" spans="1:32">
      <c r="A1088" s="204" t="str">
        <f>IF(Table1[Week]=WeekSel,"Yes","No")</f>
        <v>No</v>
      </c>
      <c r="B1088" s="204" t="str">
        <f>IF((Table1[StartDate]&gt;=Date.GraphMin)*(Table1[StartDate]&lt;=Date.GraphMax)=1,"Yes","No")</f>
        <v>Yes</v>
      </c>
      <c r="C1088" s="204" t="str">
        <f>IF(OR(Table1[[#This Row],[Site]]="FOOD MILLING",Table1[[#This Row],[Site]]="GODACO"), "No", "Yes")</f>
        <v>Yes</v>
      </c>
      <c r="D1088" s="205">
        <f>MAX(DATE(Table1[Year],1,1),DATE(Table1[Year],1,1)-WEEKDAY(DATE(Table1[Year],1,1),2)+(Table1[WeekNum]-1)*7+1)</f>
        <v>44669</v>
      </c>
      <c r="E1088" s="205">
        <f>MIN(DATE(Table1[Year]+1,1,0),DATE(Table1[Year],1,1)-WEEKDAY(DATE(Table1[Year],1,1),2)+Table1[WeekNum]*7)</f>
        <v>44675</v>
      </c>
      <c r="F1088" s="15">
        <v>2022</v>
      </c>
      <c r="G1088" s="204">
        <f t="shared" si="32"/>
        <v>4</v>
      </c>
      <c r="H1088" s="204">
        <v>17</v>
      </c>
      <c r="I1088" s="207" t="str">
        <f>"W" &amp;Table1[[#This Row],[WeekNum]]</f>
        <v>W17</v>
      </c>
      <c r="J1088" s="207" t="str">
        <f t="shared" si="33"/>
        <v>22-W17</v>
      </c>
      <c r="K1088" s="206" t="s">
        <v>649</v>
      </c>
      <c r="L1088" s="206"/>
      <c r="M1088" s="206" t="s">
        <v>72</v>
      </c>
      <c r="N1088" s="11" t="s">
        <v>428</v>
      </c>
      <c r="O1088" s="266" t="s">
        <v>372</v>
      </c>
      <c r="P1088" s="11" t="s">
        <v>373</v>
      </c>
      <c r="Q1088" s="11" t="s">
        <v>419</v>
      </c>
      <c r="R1088" s="206">
        <v>13000</v>
      </c>
      <c r="S1088" s="206">
        <v>4452</v>
      </c>
      <c r="T1088" s="206">
        <f>ABS(Table1[[#This Row],[Prod]]-Table1[[#This Row],[Planned]])</f>
        <v>8548</v>
      </c>
      <c r="U1088" s="209">
        <f>IF(ABS(Table1[[#This Row],[Prod]]-Table1[[#This Row],[Planned]])&gt;Table1[[#This Row],[Planned]],0,IF(Table1[[#This Row],[Planned]]=0,0,1-ABS(Table1[[#This Row],[Prod]]-Table1[[#This Row],[Planned]])/Table1[[#This Row],[Planned]]))</f>
        <v>0.34246153846153848</v>
      </c>
      <c r="V1088" s="206"/>
      <c r="W1088" s="206"/>
      <c r="X1088" s="208">
        <v>13000</v>
      </c>
      <c r="Y1088" s="206">
        <f>Table1[[#This Row],[Prod]]</f>
        <v>4452</v>
      </c>
      <c r="Z1088" s="206">
        <f>ABS(Table1[[#This Row],[Prod2]]-Table1[[#This Row],[Plan Revised]])</f>
        <v>8548</v>
      </c>
      <c r="AA1088" s="209">
        <f>IF(ABS(Table1[[#This Row],[Prod2]]-Table1[[#This Row],[Plan Revised]])&gt;Table1[[#This Row],[Plan Revised]],0,IF(Table1[[#This Row],[Plan Revised]]=0,0,1-ABS(Table1[[#This Row],[Prod2]]-Table1[[#This Row],[Plan Revised]])/Table1[[#This Row],[Plan Revised]]))</f>
        <v>0.34246153846153848</v>
      </c>
      <c r="AB1088" s="206"/>
      <c r="AC1088" s="210"/>
      <c r="AD1088"/>
      <c r="AF1088"/>
    </row>
    <row r="1089" spans="1:32">
      <c r="A1089" s="204" t="str">
        <f>IF(Table1[Week]=WeekSel,"Yes","No")</f>
        <v>No</v>
      </c>
      <c r="B1089" s="204" t="str">
        <f>IF((Table1[StartDate]&gt;=Date.GraphMin)*(Table1[StartDate]&lt;=Date.GraphMax)=1,"Yes","No")</f>
        <v>Yes</v>
      </c>
      <c r="C1089" s="204" t="str">
        <f>IF(OR(Table1[[#This Row],[Site]]="FOOD MILLING",Table1[[#This Row],[Site]]="GODACO"), "No", "Yes")</f>
        <v>Yes</v>
      </c>
      <c r="D1089" s="205">
        <f>MAX(DATE(Table1[Year],1,1),DATE(Table1[Year],1,1)-WEEKDAY(DATE(Table1[Year],1,1),2)+(Table1[WeekNum]-1)*7+1)</f>
        <v>44669</v>
      </c>
      <c r="E1089" s="205">
        <f>MIN(DATE(Table1[Year]+1,1,0),DATE(Table1[Year],1,1)-WEEKDAY(DATE(Table1[Year],1,1),2)+Table1[WeekNum]*7)</f>
        <v>44675</v>
      </c>
      <c r="F1089" s="15">
        <v>2022</v>
      </c>
      <c r="G1089" s="204">
        <f t="shared" si="32"/>
        <v>4</v>
      </c>
      <c r="H1089" s="204">
        <v>17</v>
      </c>
      <c r="I1089" s="207" t="str">
        <f>"W" &amp;Table1[[#This Row],[WeekNum]]</f>
        <v>W17</v>
      </c>
      <c r="J1089" s="207" t="str">
        <f t="shared" si="33"/>
        <v>22-W17</v>
      </c>
      <c r="K1089" s="206" t="s">
        <v>650</v>
      </c>
      <c r="L1089" s="206"/>
      <c r="M1089" s="206" t="s">
        <v>72</v>
      </c>
      <c r="N1089" s="11" t="s">
        <v>428</v>
      </c>
      <c r="O1089" s="266" t="s">
        <v>372</v>
      </c>
      <c r="P1089" s="11" t="s">
        <v>373</v>
      </c>
      <c r="Q1089" s="11" t="s">
        <v>419</v>
      </c>
      <c r="R1089" s="206">
        <v>5000</v>
      </c>
      <c r="S1089" s="206">
        <v>4737.5999999999995</v>
      </c>
      <c r="T1089" s="206">
        <f>ABS(Table1[[#This Row],[Prod]]-Table1[[#This Row],[Planned]])</f>
        <v>262.40000000000055</v>
      </c>
      <c r="U1089" s="209">
        <f>IF(ABS(Table1[[#This Row],[Prod]]-Table1[[#This Row],[Planned]])&gt;Table1[[#This Row],[Planned]],0,IF(Table1[[#This Row],[Planned]]=0,0,1-ABS(Table1[[#This Row],[Prod]]-Table1[[#This Row],[Planned]])/Table1[[#This Row],[Planned]]))</f>
        <v>0.94751999999999992</v>
      </c>
      <c r="V1089" s="206"/>
      <c r="W1089" s="206"/>
      <c r="X1089" s="208">
        <v>5000</v>
      </c>
      <c r="Y1089" s="206">
        <f>Table1[[#This Row],[Prod]]</f>
        <v>4737.5999999999995</v>
      </c>
      <c r="Z1089" s="206">
        <f>ABS(Table1[[#This Row],[Prod2]]-Table1[[#This Row],[Plan Revised]])</f>
        <v>262.40000000000055</v>
      </c>
      <c r="AA1089" s="209">
        <f>IF(ABS(Table1[[#This Row],[Prod2]]-Table1[[#This Row],[Plan Revised]])&gt;Table1[[#This Row],[Plan Revised]],0,IF(Table1[[#This Row],[Plan Revised]]=0,0,1-ABS(Table1[[#This Row],[Prod2]]-Table1[[#This Row],[Plan Revised]])/Table1[[#This Row],[Plan Revised]]))</f>
        <v>0.94751999999999992</v>
      </c>
      <c r="AB1089" s="206"/>
      <c r="AC1089" s="210"/>
      <c r="AD1089"/>
      <c r="AF1089"/>
    </row>
    <row r="1090" spans="1:32">
      <c r="A1090" s="204" t="str">
        <f>IF(Table1[Week]=WeekSel,"Yes","No")</f>
        <v>No</v>
      </c>
      <c r="B1090" s="204" t="str">
        <f>IF((Table1[StartDate]&gt;=Date.GraphMin)*(Table1[StartDate]&lt;=Date.GraphMax)=1,"Yes","No")</f>
        <v>Yes</v>
      </c>
      <c r="C1090" s="204" t="str">
        <f>IF(OR(Table1[[#This Row],[Site]]="FOOD MILLING",Table1[[#This Row],[Site]]="GODACO"), "No", "Yes")</f>
        <v>Yes</v>
      </c>
      <c r="D1090" s="205">
        <f>MAX(DATE(Table1[Year],1,1),DATE(Table1[Year],1,1)-WEEKDAY(DATE(Table1[Year],1,1),2)+(Table1[WeekNum]-1)*7+1)</f>
        <v>44669</v>
      </c>
      <c r="E1090" s="205">
        <f>MIN(DATE(Table1[Year]+1,1,0),DATE(Table1[Year],1,1)-WEEKDAY(DATE(Table1[Year],1,1),2)+Table1[WeekNum]*7)</f>
        <v>44675</v>
      </c>
      <c r="F1090" s="15">
        <v>2022</v>
      </c>
      <c r="G1090" s="204">
        <f t="shared" ref="G1090:G1153" si="34">MONTH(DATE(F1090,1,H1090*7-2)-WEEKDAY(DATE(H1090,1,2)))</f>
        <v>4</v>
      </c>
      <c r="H1090" s="204">
        <v>17</v>
      </c>
      <c r="I1090" s="207" t="str">
        <f>"W" &amp;Table1[[#This Row],[WeekNum]]</f>
        <v>W17</v>
      </c>
      <c r="J1090" s="207" t="str">
        <f t="shared" ref="J1090:J1153" si="35">RIGHT(F1090,2)&amp;"-"&amp;TEXT(H1090,"W00")</f>
        <v>22-W17</v>
      </c>
      <c r="K1090" s="206" t="s">
        <v>651</v>
      </c>
      <c r="L1090" s="206"/>
      <c r="M1090" s="206" t="s">
        <v>72</v>
      </c>
      <c r="N1090" s="11" t="s">
        <v>428</v>
      </c>
      <c r="O1090" s="266" t="s">
        <v>372</v>
      </c>
      <c r="P1090" s="11" t="s">
        <v>373</v>
      </c>
      <c r="Q1090" s="11" t="s">
        <v>419</v>
      </c>
      <c r="R1090" s="206"/>
      <c r="S1090" s="206">
        <v>0</v>
      </c>
      <c r="T1090" s="206">
        <f>ABS(Table1[[#This Row],[Prod]]-Table1[[#This Row],[Planned]])</f>
        <v>0</v>
      </c>
      <c r="U1090" s="209">
        <f>IF(ABS(Table1[[#This Row],[Prod]]-Table1[[#This Row],[Planned]])&gt;Table1[[#This Row],[Planned]],0,IF(Table1[[#This Row],[Planned]]=0,0,1-ABS(Table1[[#This Row],[Prod]]-Table1[[#This Row],[Planned]])/Table1[[#This Row],[Planned]]))</f>
        <v>0</v>
      </c>
      <c r="V1090" s="206"/>
      <c r="W1090" s="206"/>
      <c r="X1090" s="208">
        <v>1000</v>
      </c>
      <c r="Y1090" s="206">
        <f>Table1[[#This Row],[Prod]]</f>
        <v>0</v>
      </c>
      <c r="Z1090" s="206">
        <f>ABS(Table1[[#This Row],[Prod2]]-Table1[[#This Row],[Plan Revised]])</f>
        <v>1000</v>
      </c>
      <c r="AA1090" s="209">
        <f>IF(ABS(Table1[[#This Row],[Prod2]]-Table1[[#This Row],[Plan Revised]])&gt;Table1[[#This Row],[Plan Revised]],0,IF(Table1[[#This Row],[Plan Revised]]=0,0,1-ABS(Table1[[#This Row],[Prod2]]-Table1[[#This Row],[Plan Revised]])/Table1[[#This Row],[Plan Revised]]))</f>
        <v>0</v>
      </c>
      <c r="AB1090" s="206"/>
      <c r="AC1090" s="210"/>
      <c r="AD1090"/>
      <c r="AF1090"/>
    </row>
    <row r="1091" spans="1:32">
      <c r="A1091" s="204" t="str">
        <f>IF(Table1[Week]=WeekSel,"Yes","No")</f>
        <v>No</v>
      </c>
      <c r="B1091" s="204" t="str">
        <f>IF((Table1[StartDate]&gt;=Date.GraphMin)*(Table1[StartDate]&lt;=Date.GraphMax)=1,"Yes","No")</f>
        <v>Yes</v>
      </c>
      <c r="C1091" s="204" t="str">
        <f>IF(OR(Table1[[#This Row],[Site]]="FOOD MILLING",Table1[[#This Row],[Site]]="GODACO"), "No", "Yes")</f>
        <v>Yes</v>
      </c>
      <c r="D1091" s="205">
        <f>MAX(DATE(Table1[Year],1,1),DATE(Table1[Year],1,1)-WEEKDAY(DATE(Table1[Year],1,1),2)+(Table1[WeekNum]-1)*7+1)</f>
        <v>44669</v>
      </c>
      <c r="E1091" s="205">
        <f>MIN(DATE(Table1[Year]+1,1,0),DATE(Table1[Year],1,1)-WEEKDAY(DATE(Table1[Year],1,1),2)+Table1[WeekNum]*7)</f>
        <v>44675</v>
      </c>
      <c r="F1091" s="15">
        <v>2022</v>
      </c>
      <c r="G1091" s="204">
        <f t="shared" si="34"/>
        <v>4</v>
      </c>
      <c r="H1091" s="204">
        <v>17</v>
      </c>
      <c r="I1091" s="207" t="str">
        <f>"W" &amp;Table1[[#This Row],[WeekNum]]</f>
        <v>W17</v>
      </c>
      <c r="J1091" s="207" t="str">
        <f t="shared" si="35"/>
        <v>22-W17</v>
      </c>
      <c r="K1091" s="206" t="s">
        <v>652</v>
      </c>
      <c r="L1091" s="206"/>
      <c r="M1091" s="206" t="s">
        <v>72</v>
      </c>
      <c r="N1091" s="11" t="s">
        <v>428</v>
      </c>
      <c r="O1091" s="266" t="s">
        <v>372</v>
      </c>
      <c r="P1091" s="11" t="s">
        <v>373</v>
      </c>
      <c r="Q1091" s="11" t="s">
        <v>419</v>
      </c>
      <c r="R1091" s="206">
        <v>4000</v>
      </c>
      <c r="S1091" s="206">
        <v>2952.949918495382</v>
      </c>
      <c r="T1091" s="206">
        <f>ABS(Table1[[#This Row],[Prod]]-Table1[[#This Row],[Planned]])</f>
        <v>1047.050081504618</v>
      </c>
      <c r="U1091" s="209">
        <f>IF(ABS(Table1[[#This Row],[Prod]]-Table1[[#This Row],[Planned]])&gt;Table1[[#This Row],[Planned]],0,IF(Table1[[#This Row],[Planned]]=0,0,1-ABS(Table1[[#This Row],[Prod]]-Table1[[#This Row],[Planned]])/Table1[[#This Row],[Planned]]))</f>
        <v>0.73823747962384556</v>
      </c>
      <c r="V1091" s="206"/>
      <c r="W1091" s="206"/>
      <c r="X1091" s="208">
        <v>3000</v>
      </c>
      <c r="Y1091" s="206">
        <f>Table1[[#This Row],[Prod]]</f>
        <v>2952.949918495382</v>
      </c>
      <c r="Z1091" s="206">
        <f>ABS(Table1[[#This Row],[Prod2]]-Table1[[#This Row],[Plan Revised]])</f>
        <v>47.050081504617992</v>
      </c>
      <c r="AA1091" s="209">
        <f>IF(ABS(Table1[[#This Row],[Prod2]]-Table1[[#This Row],[Plan Revised]])&gt;Table1[[#This Row],[Plan Revised]],0,IF(Table1[[#This Row],[Plan Revised]]=0,0,1-ABS(Table1[[#This Row],[Prod2]]-Table1[[#This Row],[Plan Revised]])/Table1[[#This Row],[Plan Revised]]))</f>
        <v>0.98431663949846071</v>
      </c>
      <c r="AB1091" s="206"/>
      <c r="AC1091" s="210"/>
      <c r="AD1091"/>
      <c r="AF1091"/>
    </row>
    <row r="1092" spans="1:32">
      <c r="A1092" s="204" t="str">
        <f>IF(Table1[Week]=WeekSel,"Yes","No")</f>
        <v>No</v>
      </c>
      <c r="B1092" s="204" t="str">
        <f>IF((Table1[StartDate]&gt;=Date.GraphMin)*(Table1[StartDate]&lt;=Date.GraphMax)=1,"Yes","No")</f>
        <v>Yes</v>
      </c>
      <c r="C1092" s="204" t="str">
        <f>IF(OR(Table1[[#This Row],[Site]]="FOOD MILLING",Table1[[#This Row],[Site]]="GODACO"), "No", "Yes")</f>
        <v>Yes</v>
      </c>
      <c r="D1092" s="205">
        <f>MAX(DATE(Table1[Year],1,1),DATE(Table1[Year],1,1)-WEEKDAY(DATE(Table1[Year],1,1),2)+(Table1[WeekNum]-1)*7+1)</f>
        <v>44669</v>
      </c>
      <c r="E1092" s="205">
        <f>MIN(DATE(Table1[Year]+1,1,0),DATE(Table1[Year],1,1)-WEEKDAY(DATE(Table1[Year],1,1),2)+Table1[WeekNum]*7)</f>
        <v>44675</v>
      </c>
      <c r="F1092" s="15">
        <v>2022</v>
      </c>
      <c r="G1092" s="204">
        <f t="shared" si="34"/>
        <v>4</v>
      </c>
      <c r="H1092" s="204">
        <v>17</v>
      </c>
      <c r="I1092" s="207" t="str">
        <f>"W" &amp;Table1[[#This Row],[WeekNum]]</f>
        <v>W17</v>
      </c>
      <c r="J1092" s="207" t="str">
        <f t="shared" si="35"/>
        <v>22-W17</v>
      </c>
      <c r="K1092" s="206" t="s">
        <v>653</v>
      </c>
      <c r="L1092" s="206"/>
      <c r="M1092" s="206" t="s">
        <v>72</v>
      </c>
      <c r="N1092" s="11" t="s">
        <v>428</v>
      </c>
      <c r="O1092" s="266" t="s">
        <v>372</v>
      </c>
      <c r="P1092" s="11" t="s">
        <v>373</v>
      </c>
      <c r="Q1092" s="11" t="s">
        <v>419</v>
      </c>
      <c r="R1092" s="206">
        <v>15000</v>
      </c>
      <c r="S1092" s="206">
        <v>8234.625</v>
      </c>
      <c r="T1092" s="206">
        <f>ABS(Table1[[#This Row],[Prod]]-Table1[[#This Row],[Planned]])</f>
        <v>6765.375</v>
      </c>
      <c r="U1092" s="209">
        <f>IF(ABS(Table1[[#This Row],[Prod]]-Table1[[#This Row],[Planned]])&gt;Table1[[#This Row],[Planned]],0,IF(Table1[[#This Row],[Planned]]=0,0,1-ABS(Table1[[#This Row],[Prod]]-Table1[[#This Row],[Planned]])/Table1[[#This Row],[Planned]]))</f>
        <v>0.54897499999999999</v>
      </c>
      <c r="V1092" s="206"/>
      <c r="W1092" s="206"/>
      <c r="X1092" s="208">
        <v>15000</v>
      </c>
      <c r="Y1092" s="206">
        <f>Table1[[#This Row],[Prod]]</f>
        <v>8234.625</v>
      </c>
      <c r="Z1092" s="206">
        <f>ABS(Table1[[#This Row],[Prod2]]-Table1[[#This Row],[Plan Revised]])</f>
        <v>6765.375</v>
      </c>
      <c r="AA1092" s="209">
        <f>IF(ABS(Table1[[#This Row],[Prod2]]-Table1[[#This Row],[Plan Revised]])&gt;Table1[[#This Row],[Plan Revised]],0,IF(Table1[[#This Row],[Plan Revised]]=0,0,1-ABS(Table1[[#This Row],[Prod2]]-Table1[[#This Row],[Plan Revised]])/Table1[[#This Row],[Plan Revised]]))</f>
        <v>0.54897499999999999</v>
      </c>
      <c r="AB1092" s="206"/>
      <c r="AC1092" s="210"/>
      <c r="AD1092"/>
      <c r="AF1092"/>
    </row>
    <row r="1093" spans="1:32">
      <c r="A1093" s="204" t="str">
        <f>IF(Table1[Week]=WeekSel,"Yes","No")</f>
        <v>No</v>
      </c>
      <c r="B1093" s="204" t="str">
        <f>IF((Table1[StartDate]&gt;=Date.GraphMin)*(Table1[StartDate]&lt;=Date.GraphMax)=1,"Yes","No")</f>
        <v>Yes</v>
      </c>
      <c r="C1093" s="204" t="str">
        <f>IF(OR(Table1[[#This Row],[Site]]="FOOD MILLING",Table1[[#This Row],[Site]]="GODACO"), "No", "Yes")</f>
        <v>Yes</v>
      </c>
      <c r="D1093" s="205">
        <f>MAX(DATE(Table1[Year],1,1),DATE(Table1[Year],1,1)-WEEKDAY(DATE(Table1[Year],1,1),2)+(Table1[WeekNum]-1)*7+1)</f>
        <v>44669</v>
      </c>
      <c r="E1093" s="205">
        <f>MIN(DATE(Table1[Year]+1,1,0),DATE(Table1[Year],1,1)-WEEKDAY(DATE(Table1[Year],1,1),2)+Table1[WeekNum]*7)</f>
        <v>44675</v>
      </c>
      <c r="F1093" s="15">
        <v>2022</v>
      </c>
      <c r="G1093" s="204">
        <f t="shared" si="34"/>
        <v>4</v>
      </c>
      <c r="H1093" s="204">
        <v>17</v>
      </c>
      <c r="I1093" s="207" t="str">
        <f>"W" &amp;Table1[[#This Row],[WeekNum]]</f>
        <v>W17</v>
      </c>
      <c r="J1093" s="207" t="str">
        <f t="shared" si="35"/>
        <v>22-W17</v>
      </c>
      <c r="K1093" s="206" t="s">
        <v>654</v>
      </c>
      <c r="L1093" s="206"/>
      <c r="M1093" s="206" t="s">
        <v>72</v>
      </c>
      <c r="N1093" s="11" t="s">
        <v>428</v>
      </c>
      <c r="O1093" s="266" t="s">
        <v>372</v>
      </c>
      <c r="P1093" s="11" t="s">
        <v>373</v>
      </c>
      <c r="Q1093" s="11" t="s">
        <v>419</v>
      </c>
      <c r="R1093" s="206">
        <v>11000</v>
      </c>
      <c r="S1093" s="206">
        <v>10538.849999999999</v>
      </c>
      <c r="T1093" s="206">
        <f>ABS(Table1[[#This Row],[Prod]]-Table1[[#This Row],[Planned]])</f>
        <v>461.15000000000146</v>
      </c>
      <c r="U1093" s="209">
        <f>IF(ABS(Table1[[#This Row],[Prod]]-Table1[[#This Row],[Planned]])&gt;Table1[[#This Row],[Planned]],0,IF(Table1[[#This Row],[Planned]]=0,0,1-ABS(Table1[[#This Row],[Prod]]-Table1[[#This Row],[Planned]])/Table1[[#This Row],[Planned]]))</f>
        <v>0.95807727272727261</v>
      </c>
      <c r="V1093" s="206"/>
      <c r="W1093" s="206"/>
      <c r="X1093" s="208">
        <v>11000</v>
      </c>
      <c r="Y1093" s="206">
        <f>Table1[[#This Row],[Prod]]</f>
        <v>10538.849999999999</v>
      </c>
      <c r="Z1093" s="206">
        <f>ABS(Table1[[#This Row],[Prod2]]-Table1[[#This Row],[Plan Revised]])</f>
        <v>461.15000000000146</v>
      </c>
      <c r="AA1093" s="209">
        <f>IF(ABS(Table1[[#This Row],[Prod2]]-Table1[[#This Row],[Plan Revised]])&gt;Table1[[#This Row],[Plan Revised]],0,IF(Table1[[#This Row],[Plan Revised]]=0,0,1-ABS(Table1[[#This Row],[Prod2]]-Table1[[#This Row],[Plan Revised]])/Table1[[#This Row],[Plan Revised]]))</f>
        <v>0.95807727272727261</v>
      </c>
      <c r="AB1093" s="206"/>
      <c r="AC1093" s="210"/>
      <c r="AD1093"/>
      <c r="AF1093"/>
    </row>
    <row r="1094" spans="1:32">
      <c r="A1094" s="204" t="str">
        <f>IF(Table1[Week]=WeekSel,"Yes","No")</f>
        <v>No</v>
      </c>
      <c r="B1094" s="204" t="str">
        <f>IF((Table1[StartDate]&gt;=Date.GraphMin)*(Table1[StartDate]&lt;=Date.GraphMax)=1,"Yes","No")</f>
        <v>Yes</v>
      </c>
      <c r="C1094" s="204" t="str">
        <f>IF(OR(Table1[[#This Row],[Site]]="FOOD MILLING",Table1[[#This Row],[Site]]="GODACO"), "No", "Yes")</f>
        <v>Yes</v>
      </c>
      <c r="D1094" s="205">
        <f>MAX(DATE(Table1[Year],1,1),DATE(Table1[Year],1,1)-WEEKDAY(DATE(Table1[Year],1,1),2)+(Table1[WeekNum]-1)*7+1)</f>
        <v>44669</v>
      </c>
      <c r="E1094" s="205">
        <f>MIN(DATE(Table1[Year]+1,1,0),DATE(Table1[Year],1,1)-WEEKDAY(DATE(Table1[Year],1,1),2)+Table1[WeekNum]*7)</f>
        <v>44675</v>
      </c>
      <c r="F1094" s="15">
        <v>2022</v>
      </c>
      <c r="G1094" s="204">
        <f t="shared" si="34"/>
        <v>4</v>
      </c>
      <c r="H1094" s="204">
        <v>17</v>
      </c>
      <c r="I1094" s="207" t="str">
        <f>"W" &amp;Table1[[#This Row],[WeekNum]]</f>
        <v>W17</v>
      </c>
      <c r="J1094" s="207" t="str">
        <f t="shared" si="35"/>
        <v>22-W17</v>
      </c>
      <c r="K1094" s="206" t="s">
        <v>655</v>
      </c>
      <c r="L1094" s="206"/>
      <c r="M1094" s="206" t="s">
        <v>72</v>
      </c>
      <c r="N1094" s="11" t="s">
        <v>428</v>
      </c>
      <c r="O1094" s="266" t="s">
        <v>372</v>
      </c>
      <c r="P1094" s="11" t="s">
        <v>373</v>
      </c>
      <c r="Q1094" s="11" t="s">
        <v>419</v>
      </c>
      <c r="R1094" s="206">
        <v>3000</v>
      </c>
      <c r="S1094" s="206">
        <v>1234.8</v>
      </c>
      <c r="T1094" s="206">
        <f>ABS(Table1[[#This Row],[Prod]]-Table1[[#This Row],[Planned]])</f>
        <v>1765.2</v>
      </c>
      <c r="U1094" s="209">
        <f>IF(ABS(Table1[[#This Row],[Prod]]-Table1[[#This Row],[Planned]])&gt;Table1[[#This Row],[Planned]],0,IF(Table1[[#This Row],[Planned]]=0,0,1-ABS(Table1[[#This Row],[Prod]]-Table1[[#This Row],[Planned]])/Table1[[#This Row],[Planned]]))</f>
        <v>0.41159999999999997</v>
      </c>
      <c r="V1094" s="206"/>
      <c r="W1094" s="206"/>
      <c r="X1094" s="208">
        <v>3000</v>
      </c>
      <c r="Y1094" s="206">
        <f>Table1[[#This Row],[Prod]]</f>
        <v>1234.8</v>
      </c>
      <c r="Z1094" s="206">
        <f>ABS(Table1[[#This Row],[Prod2]]-Table1[[#This Row],[Plan Revised]])</f>
        <v>1765.2</v>
      </c>
      <c r="AA1094" s="209">
        <f>IF(ABS(Table1[[#This Row],[Prod2]]-Table1[[#This Row],[Plan Revised]])&gt;Table1[[#This Row],[Plan Revised]],0,IF(Table1[[#This Row],[Plan Revised]]=0,0,1-ABS(Table1[[#This Row],[Prod2]]-Table1[[#This Row],[Plan Revised]])/Table1[[#This Row],[Plan Revised]]))</f>
        <v>0.41159999999999997</v>
      </c>
      <c r="AB1094" s="206"/>
      <c r="AC1094" s="210"/>
      <c r="AD1094"/>
      <c r="AF1094"/>
    </row>
    <row r="1095" spans="1:32">
      <c r="A1095" s="204" t="str">
        <f>IF(Table1[Week]=WeekSel,"Yes","No")</f>
        <v>No</v>
      </c>
      <c r="B1095" s="204" t="str">
        <f>IF((Table1[StartDate]&gt;=Date.GraphMin)*(Table1[StartDate]&lt;=Date.GraphMax)=1,"Yes","No")</f>
        <v>Yes</v>
      </c>
      <c r="C1095" s="204" t="str">
        <f>IF(OR(Table1[[#This Row],[Site]]="FOOD MILLING",Table1[[#This Row],[Site]]="GODACO"), "No", "Yes")</f>
        <v>Yes</v>
      </c>
      <c r="D1095" s="205">
        <f>MAX(DATE(Table1[Year],1,1),DATE(Table1[Year],1,1)-WEEKDAY(DATE(Table1[Year],1,1),2)+(Table1[WeekNum]-1)*7+1)</f>
        <v>44669</v>
      </c>
      <c r="E1095" s="205">
        <f>MIN(DATE(Table1[Year]+1,1,0),DATE(Table1[Year],1,1)-WEEKDAY(DATE(Table1[Year],1,1),2)+Table1[WeekNum]*7)</f>
        <v>44675</v>
      </c>
      <c r="F1095" s="15">
        <v>2022</v>
      </c>
      <c r="G1095" s="204">
        <f t="shared" si="34"/>
        <v>4</v>
      </c>
      <c r="H1095" s="204">
        <v>17</v>
      </c>
      <c r="I1095" s="207" t="str">
        <f>"W" &amp;Table1[[#This Row],[WeekNum]]</f>
        <v>W17</v>
      </c>
      <c r="J1095" s="207" t="str">
        <f t="shared" si="35"/>
        <v>22-W17</v>
      </c>
      <c r="K1095" s="206" t="s">
        <v>656</v>
      </c>
      <c r="L1095" s="206"/>
      <c r="M1095" s="206" t="s">
        <v>72</v>
      </c>
      <c r="N1095" s="11" t="s">
        <v>428</v>
      </c>
      <c r="O1095" s="266" t="s">
        <v>372</v>
      </c>
      <c r="P1095" s="11" t="s">
        <v>373</v>
      </c>
      <c r="Q1095" s="11" t="s">
        <v>419</v>
      </c>
      <c r="R1095" s="206">
        <v>0</v>
      </c>
      <c r="S1095" s="206">
        <v>0</v>
      </c>
      <c r="T1095" s="206">
        <f>ABS(Table1[[#This Row],[Prod]]-Table1[[#This Row],[Planned]])</f>
        <v>0</v>
      </c>
      <c r="U1095" s="209">
        <f>IF(ABS(Table1[[#This Row],[Prod]]-Table1[[#This Row],[Planned]])&gt;Table1[[#This Row],[Planned]],0,IF(Table1[[#This Row],[Planned]]=0,0,1-ABS(Table1[[#This Row],[Prod]]-Table1[[#This Row],[Planned]])/Table1[[#This Row],[Planned]]))</f>
        <v>0</v>
      </c>
      <c r="V1095" s="206"/>
      <c r="W1095" s="206"/>
      <c r="X1095" s="208">
        <v>0</v>
      </c>
      <c r="Y1095" s="206">
        <f>Table1[[#This Row],[Prod]]</f>
        <v>0</v>
      </c>
      <c r="Z1095" s="206">
        <f>ABS(Table1[[#This Row],[Prod2]]-Table1[[#This Row],[Plan Revised]])</f>
        <v>0</v>
      </c>
      <c r="AA1095" s="209">
        <f>IF(ABS(Table1[[#This Row],[Prod2]]-Table1[[#This Row],[Plan Revised]])&gt;Table1[[#This Row],[Plan Revised]],0,IF(Table1[[#This Row],[Plan Revised]]=0,0,1-ABS(Table1[[#This Row],[Prod2]]-Table1[[#This Row],[Plan Revised]])/Table1[[#This Row],[Plan Revised]]))</f>
        <v>0</v>
      </c>
      <c r="AB1095" s="206"/>
      <c r="AC1095" s="210"/>
      <c r="AD1095"/>
      <c r="AF1095"/>
    </row>
    <row r="1096" spans="1:32">
      <c r="A1096" s="204" t="str">
        <f>IF(Table1[Week]=WeekSel,"Yes","No")</f>
        <v>No</v>
      </c>
      <c r="B1096" s="204" t="str">
        <f>IF((Table1[StartDate]&gt;=Date.GraphMin)*(Table1[StartDate]&lt;=Date.GraphMax)=1,"Yes","No")</f>
        <v>Yes</v>
      </c>
      <c r="C1096" s="204" t="str">
        <f>IF(OR(Table1[[#This Row],[Site]]="FOOD MILLING",Table1[[#This Row],[Site]]="GODACO"), "No", "Yes")</f>
        <v>Yes</v>
      </c>
      <c r="D1096" s="205">
        <f>MAX(DATE(Table1[Year],1,1),DATE(Table1[Year],1,1)-WEEKDAY(DATE(Table1[Year],1,1),2)+(Table1[WeekNum]-1)*7+1)</f>
        <v>44669</v>
      </c>
      <c r="E1096" s="205">
        <f>MIN(DATE(Table1[Year]+1,1,0),DATE(Table1[Year],1,1)-WEEKDAY(DATE(Table1[Year],1,1),2)+Table1[WeekNum]*7)</f>
        <v>44675</v>
      </c>
      <c r="F1096" s="15">
        <v>2022</v>
      </c>
      <c r="G1096" s="204">
        <f t="shared" si="34"/>
        <v>4</v>
      </c>
      <c r="H1096" s="204">
        <v>17</v>
      </c>
      <c r="I1096" s="207" t="str">
        <f>"W" &amp;Table1[[#This Row],[WeekNum]]</f>
        <v>W17</v>
      </c>
      <c r="J1096" s="207" t="str">
        <f t="shared" si="35"/>
        <v>22-W17</v>
      </c>
      <c r="K1096" s="206" t="s">
        <v>657</v>
      </c>
      <c r="L1096" s="206"/>
      <c r="M1096" s="206" t="s">
        <v>72</v>
      </c>
      <c r="N1096" s="11" t="s">
        <v>428</v>
      </c>
      <c r="O1096" s="266" t="s">
        <v>372</v>
      </c>
      <c r="P1096" s="11" t="s">
        <v>373</v>
      </c>
      <c r="Q1096" s="11" t="s">
        <v>419</v>
      </c>
      <c r="R1096" s="206">
        <v>1000</v>
      </c>
      <c r="S1096" s="206">
        <v>1007.3</v>
      </c>
      <c r="T1096" s="206">
        <f>ABS(Table1[[#This Row],[Prod]]-Table1[[#This Row],[Planned]])</f>
        <v>7.2999999999999545</v>
      </c>
      <c r="U1096" s="209">
        <f>IF(ABS(Table1[[#This Row],[Prod]]-Table1[[#This Row],[Planned]])&gt;Table1[[#This Row],[Planned]],0,IF(Table1[[#This Row],[Planned]]=0,0,1-ABS(Table1[[#This Row],[Prod]]-Table1[[#This Row],[Planned]])/Table1[[#This Row],[Planned]]))</f>
        <v>0.99270000000000003</v>
      </c>
      <c r="V1096" s="206"/>
      <c r="W1096" s="206"/>
      <c r="X1096" s="208">
        <v>1000</v>
      </c>
      <c r="Y1096" s="206">
        <f>Table1[[#This Row],[Prod]]</f>
        <v>1007.3</v>
      </c>
      <c r="Z1096" s="206">
        <f>ABS(Table1[[#This Row],[Prod2]]-Table1[[#This Row],[Plan Revised]])</f>
        <v>7.2999999999999545</v>
      </c>
      <c r="AA1096" s="209">
        <f>IF(ABS(Table1[[#This Row],[Prod2]]-Table1[[#This Row],[Plan Revised]])&gt;Table1[[#This Row],[Plan Revised]],0,IF(Table1[[#This Row],[Plan Revised]]=0,0,1-ABS(Table1[[#This Row],[Prod2]]-Table1[[#This Row],[Plan Revised]])/Table1[[#This Row],[Plan Revised]]))</f>
        <v>0.99270000000000003</v>
      </c>
      <c r="AB1096" s="206"/>
      <c r="AC1096" s="210"/>
      <c r="AD1096"/>
      <c r="AF1096"/>
    </row>
    <row r="1097" spans="1:32">
      <c r="A1097" s="204" t="str">
        <f>IF(Table1[Week]=WeekSel,"Yes","No")</f>
        <v>No</v>
      </c>
      <c r="B1097" s="204" t="str">
        <f>IF((Table1[StartDate]&gt;=Date.GraphMin)*(Table1[StartDate]&lt;=Date.GraphMax)=1,"Yes","No")</f>
        <v>Yes</v>
      </c>
      <c r="C1097" s="204" t="str">
        <f>IF(OR(Table1[[#This Row],[Site]]="FOOD MILLING",Table1[[#This Row],[Site]]="GODACO"), "No", "Yes")</f>
        <v>Yes</v>
      </c>
      <c r="D1097" s="205">
        <f>MAX(DATE(Table1[Year],1,1),DATE(Table1[Year],1,1)-WEEKDAY(DATE(Table1[Year],1,1),2)+(Table1[WeekNum]-1)*7+1)</f>
        <v>44669</v>
      </c>
      <c r="E1097" s="205">
        <f>MIN(DATE(Table1[Year]+1,1,0),DATE(Table1[Year],1,1)-WEEKDAY(DATE(Table1[Year],1,1),2)+Table1[WeekNum]*7)</f>
        <v>44675</v>
      </c>
      <c r="F1097" s="15">
        <v>2022</v>
      </c>
      <c r="G1097" s="204">
        <f t="shared" si="34"/>
        <v>4</v>
      </c>
      <c r="H1097" s="204">
        <v>17</v>
      </c>
      <c r="I1097" s="207" t="str">
        <f>"W" &amp;Table1[[#This Row],[WeekNum]]</f>
        <v>W17</v>
      </c>
      <c r="J1097" s="207" t="str">
        <f t="shared" si="35"/>
        <v>22-W17</v>
      </c>
      <c r="K1097" s="206" t="s">
        <v>658</v>
      </c>
      <c r="L1097" s="206"/>
      <c r="M1097" s="206" t="s">
        <v>72</v>
      </c>
      <c r="N1097" s="11" t="s">
        <v>428</v>
      </c>
      <c r="O1097" s="266" t="s">
        <v>374</v>
      </c>
      <c r="P1097" s="11" t="s">
        <v>376</v>
      </c>
      <c r="Q1097" s="11" t="s">
        <v>419</v>
      </c>
      <c r="R1097" s="206">
        <v>2464</v>
      </c>
      <c r="S1097" s="206">
        <v>2755.1999999999812</v>
      </c>
      <c r="T1097" s="206">
        <f>ABS(Table1[[#This Row],[Prod]]-Table1[[#This Row],[Planned]])</f>
        <v>291.19999999998117</v>
      </c>
      <c r="U1097" s="209">
        <f>IF(ABS(Table1[[#This Row],[Prod]]-Table1[[#This Row],[Planned]])&gt;Table1[[#This Row],[Planned]],0,IF(Table1[[#This Row],[Planned]]=0,0,1-ABS(Table1[[#This Row],[Prod]]-Table1[[#This Row],[Planned]])/Table1[[#This Row],[Planned]]))</f>
        <v>0.88181818181818949</v>
      </c>
      <c r="V1097" s="206"/>
      <c r="W1097" s="206"/>
      <c r="X1097" s="208">
        <v>2464</v>
      </c>
      <c r="Y1097" s="206">
        <f>Table1[[#This Row],[Prod]]</f>
        <v>2755.1999999999812</v>
      </c>
      <c r="Z1097" s="206">
        <f>ABS(Table1[[#This Row],[Prod2]]-Table1[[#This Row],[Plan Revised]])</f>
        <v>291.19999999998117</v>
      </c>
      <c r="AA1097" s="209">
        <f>IF(ABS(Table1[[#This Row],[Prod2]]-Table1[[#This Row],[Plan Revised]])&gt;Table1[[#This Row],[Plan Revised]],0,IF(Table1[[#This Row],[Plan Revised]]=0,0,1-ABS(Table1[[#This Row],[Prod2]]-Table1[[#This Row],[Plan Revised]])/Table1[[#This Row],[Plan Revised]]))</f>
        <v>0.88181818181818949</v>
      </c>
      <c r="AB1097" s="206"/>
      <c r="AC1097" s="210"/>
      <c r="AD1097"/>
      <c r="AF1097"/>
    </row>
    <row r="1098" spans="1:32">
      <c r="A1098" s="204" t="str">
        <f>IF(Table1[Week]=WeekSel,"Yes","No")</f>
        <v>No</v>
      </c>
      <c r="B1098" s="204" t="str">
        <f>IF((Table1[StartDate]&gt;=Date.GraphMin)*(Table1[StartDate]&lt;=Date.GraphMax)=1,"Yes","No")</f>
        <v>Yes</v>
      </c>
      <c r="C1098" s="204" t="str">
        <f>IF(OR(Table1[[#This Row],[Site]]="FOOD MILLING",Table1[[#This Row],[Site]]="GODACO"), "No", "Yes")</f>
        <v>Yes</v>
      </c>
      <c r="D1098" s="205">
        <f>MAX(DATE(Table1[Year],1,1),DATE(Table1[Year],1,1)-WEEKDAY(DATE(Table1[Year],1,1),2)+(Table1[WeekNum]-1)*7+1)</f>
        <v>44669</v>
      </c>
      <c r="E1098" s="205">
        <f>MIN(DATE(Table1[Year]+1,1,0),DATE(Table1[Year],1,1)-WEEKDAY(DATE(Table1[Year],1,1),2)+Table1[WeekNum]*7)</f>
        <v>44675</v>
      </c>
      <c r="F1098" s="15">
        <v>2022</v>
      </c>
      <c r="G1098" s="204">
        <f t="shared" si="34"/>
        <v>4</v>
      </c>
      <c r="H1098" s="204">
        <v>17</v>
      </c>
      <c r="I1098" s="207" t="str">
        <f>"W" &amp;Table1[[#This Row],[WeekNum]]</f>
        <v>W17</v>
      </c>
      <c r="J1098" s="207" t="str">
        <f t="shared" si="35"/>
        <v>22-W17</v>
      </c>
      <c r="K1098" s="206" t="s">
        <v>660</v>
      </c>
      <c r="L1098" s="206"/>
      <c r="M1098" s="206" t="s">
        <v>72</v>
      </c>
      <c r="N1098" s="11" t="s">
        <v>428</v>
      </c>
      <c r="O1098" s="266" t="s">
        <v>374</v>
      </c>
      <c r="P1098" s="11" t="s">
        <v>376</v>
      </c>
      <c r="Q1098" s="11" t="s">
        <v>419</v>
      </c>
      <c r="R1098" s="206">
        <v>0</v>
      </c>
      <c r="S1098" s="206">
        <v>0</v>
      </c>
      <c r="T1098" s="206">
        <f>ABS(Table1[[#This Row],[Prod]]-Table1[[#This Row],[Planned]])</f>
        <v>0</v>
      </c>
      <c r="U1098" s="209">
        <f>IF(ABS(Table1[[#This Row],[Prod]]-Table1[[#This Row],[Planned]])&gt;Table1[[#This Row],[Planned]],0,IF(Table1[[#This Row],[Planned]]=0,0,1-ABS(Table1[[#This Row],[Prod]]-Table1[[#This Row],[Planned]])/Table1[[#This Row],[Planned]]))</f>
        <v>0</v>
      </c>
      <c r="V1098" s="206"/>
      <c r="W1098" s="206"/>
      <c r="X1098" s="208">
        <v>0</v>
      </c>
      <c r="Y1098" s="206">
        <f>Table1[[#This Row],[Prod]]</f>
        <v>0</v>
      </c>
      <c r="Z1098" s="206">
        <f>ABS(Table1[[#This Row],[Prod2]]-Table1[[#This Row],[Plan Revised]])</f>
        <v>0</v>
      </c>
      <c r="AA1098" s="209">
        <f>IF(ABS(Table1[[#This Row],[Prod2]]-Table1[[#This Row],[Plan Revised]])&gt;Table1[[#This Row],[Plan Revised]],0,IF(Table1[[#This Row],[Plan Revised]]=0,0,1-ABS(Table1[[#This Row],[Prod2]]-Table1[[#This Row],[Plan Revised]])/Table1[[#This Row],[Plan Revised]]))</f>
        <v>0</v>
      </c>
      <c r="AB1098" s="206"/>
      <c r="AC1098" s="210"/>
      <c r="AD1098"/>
      <c r="AF1098"/>
    </row>
    <row r="1099" spans="1:32">
      <c r="A1099" s="204" t="str">
        <f>IF(Table1[Week]=WeekSel,"Yes","No")</f>
        <v>No</v>
      </c>
      <c r="B1099" s="204" t="str">
        <f>IF((Table1[StartDate]&gt;=Date.GraphMin)*(Table1[StartDate]&lt;=Date.GraphMax)=1,"Yes","No")</f>
        <v>Yes</v>
      </c>
      <c r="C1099" s="204" t="str">
        <f>IF(OR(Table1[[#This Row],[Site]]="FOOD MILLING",Table1[[#This Row],[Site]]="GODACO"), "No", "Yes")</f>
        <v>Yes</v>
      </c>
      <c r="D1099" s="205">
        <f>MAX(DATE(Table1[Year],1,1),DATE(Table1[Year],1,1)-WEEKDAY(DATE(Table1[Year],1,1),2)+(Table1[WeekNum]-1)*7+1)</f>
        <v>44669</v>
      </c>
      <c r="E1099" s="205">
        <f>MIN(DATE(Table1[Year]+1,1,0),DATE(Table1[Year],1,1)-WEEKDAY(DATE(Table1[Year],1,1),2)+Table1[WeekNum]*7)</f>
        <v>44675</v>
      </c>
      <c r="F1099" s="15">
        <v>2022</v>
      </c>
      <c r="G1099" s="204">
        <f t="shared" si="34"/>
        <v>4</v>
      </c>
      <c r="H1099" s="204">
        <v>17</v>
      </c>
      <c r="I1099" s="207" t="str">
        <f>"W" &amp;Table1[[#This Row],[WeekNum]]</f>
        <v>W17</v>
      </c>
      <c r="J1099" s="207" t="str">
        <f t="shared" si="35"/>
        <v>22-W17</v>
      </c>
      <c r="K1099" s="206" t="s">
        <v>661</v>
      </c>
      <c r="L1099" s="206"/>
      <c r="M1099" s="206" t="s">
        <v>72</v>
      </c>
      <c r="N1099" s="11" t="s">
        <v>428</v>
      </c>
      <c r="O1099" s="266" t="s">
        <v>374</v>
      </c>
      <c r="P1099" s="11" t="s">
        <v>376</v>
      </c>
      <c r="Q1099" s="11" t="s">
        <v>421</v>
      </c>
      <c r="R1099" s="206">
        <v>0</v>
      </c>
      <c r="S1099" s="206">
        <v>0</v>
      </c>
      <c r="T1099" s="206">
        <f>ABS(Table1[[#This Row],[Prod]]-Table1[[#This Row],[Planned]])</f>
        <v>0</v>
      </c>
      <c r="U1099" s="209">
        <f>IF(ABS(Table1[[#This Row],[Prod]]-Table1[[#This Row],[Planned]])&gt;Table1[[#This Row],[Planned]],0,IF(Table1[[#This Row],[Planned]]=0,0,1-ABS(Table1[[#This Row],[Prod]]-Table1[[#This Row],[Planned]])/Table1[[#This Row],[Planned]]))</f>
        <v>0</v>
      </c>
      <c r="V1099" s="206"/>
      <c r="W1099" s="206"/>
      <c r="X1099" s="208">
        <v>0</v>
      </c>
      <c r="Y1099" s="206">
        <f>Table1[[#This Row],[Prod]]</f>
        <v>0</v>
      </c>
      <c r="Z1099" s="206">
        <f>ABS(Table1[[#This Row],[Prod2]]-Table1[[#This Row],[Plan Revised]])</f>
        <v>0</v>
      </c>
      <c r="AA1099" s="209">
        <f>IF(ABS(Table1[[#This Row],[Prod2]]-Table1[[#This Row],[Plan Revised]])&gt;Table1[[#This Row],[Plan Revised]],0,IF(Table1[[#This Row],[Plan Revised]]=0,0,1-ABS(Table1[[#This Row],[Prod2]]-Table1[[#This Row],[Plan Revised]])/Table1[[#This Row],[Plan Revised]]))</f>
        <v>0</v>
      </c>
      <c r="AB1099" s="206"/>
      <c r="AC1099" s="210"/>
      <c r="AD1099"/>
      <c r="AF1099"/>
    </row>
    <row r="1100" spans="1:32">
      <c r="A1100" s="204" t="str">
        <f>IF(Table1[Week]=WeekSel,"Yes","No")</f>
        <v>No</v>
      </c>
      <c r="B1100" s="204" t="str">
        <f>IF((Table1[StartDate]&gt;=Date.GraphMin)*(Table1[StartDate]&lt;=Date.GraphMax)=1,"Yes","No")</f>
        <v>Yes</v>
      </c>
      <c r="C1100" s="204" t="str">
        <f>IF(OR(Table1[[#This Row],[Site]]="FOOD MILLING",Table1[[#This Row],[Site]]="GODACO"), "No", "Yes")</f>
        <v>Yes</v>
      </c>
      <c r="D1100" s="205">
        <f>MAX(DATE(Table1[Year],1,1),DATE(Table1[Year],1,1)-WEEKDAY(DATE(Table1[Year],1,1),2)+(Table1[WeekNum]-1)*7+1)</f>
        <v>44669</v>
      </c>
      <c r="E1100" s="205">
        <f>MIN(DATE(Table1[Year]+1,1,0),DATE(Table1[Year],1,1)-WEEKDAY(DATE(Table1[Year],1,1),2)+Table1[WeekNum]*7)</f>
        <v>44675</v>
      </c>
      <c r="F1100" s="15">
        <v>2022</v>
      </c>
      <c r="G1100" s="204">
        <f t="shared" si="34"/>
        <v>4</v>
      </c>
      <c r="H1100" s="204">
        <v>17</v>
      </c>
      <c r="I1100" s="207" t="str">
        <f>"W" &amp;Table1[[#This Row],[WeekNum]]</f>
        <v>W17</v>
      </c>
      <c r="J1100" s="207" t="str">
        <f t="shared" si="35"/>
        <v>22-W17</v>
      </c>
      <c r="K1100" s="206" t="s">
        <v>662</v>
      </c>
      <c r="L1100" s="206"/>
      <c r="M1100" s="206" t="s">
        <v>72</v>
      </c>
      <c r="N1100" s="11" t="s">
        <v>428</v>
      </c>
      <c r="O1100" s="266" t="s">
        <v>374</v>
      </c>
      <c r="P1100" s="11" t="s">
        <v>376</v>
      </c>
      <c r="Q1100" s="11" t="s">
        <v>419</v>
      </c>
      <c r="R1100" s="206">
        <v>12320</v>
      </c>
      <c r="S1100" s="206">
        <v>8514.5</v>
      </c>
      <c r="T1100" s="206">
        <f>ABS(Table1[[#This Row],[Prod]]-Table1[[#This Row],[Planned]])</f>
        <v>3805.5</v>
      </c>
      <c r="U1100" s="209">
        <f>IF(ABS(Table1[[#This Row],[Prod]]-Table1[[#This Row],[Planned]])&gt;Table1[[#This Row],[Planned]],0,IF(Table1[[#This Row],[Planned]]=0,0,1-ABS(Table1[[#This Row],[Prod]]-Table1[[#This Row],[Planned]])/Table1[[#This Row],[Planned]]))</f>
        <v>0.69111201298701297</v>
      </c>
      <c r="V1100" s="206"/>
      <c r="W1100" s="206"/>
      <c r="X1100" s="208">
        <v>12320</v>
      </c>
      <c r="Y1100" s="206">
        <f>Table1[[#This Row],[Prod]]</f>
        <v>8514.5</v>
      </c>
      <c r="Z1100" s="206">
        <f>ABS(Table1[[#This Row],[Prod2]]-Table1[[#This Row],[Plan Revised]])</f>
        <v>3805.5</v>
      </c>
      <c r="AA1100" s="209">
        <f>IF(ABS(Table1[[#This Row],[Prod2]]-Table1[[#This Row],[Plan Revised]])&gt;Table1[[#This Row],[Plan Revised]],0,IF(Table1[[#This Row],[Plan Revised]]=0,0,1-ABS(Table1[[#This Row],[Prod2]]-Table1[[#This Row],[Plan Revised]])/Table1[[#This Row],[Plan Revised]]))</f>
        <v>0.69111201298701297</v>
      </c>
      <c r="AB1100" s="206"/>
      <c r="AC1100" s="210"/>
      <c r="AD1100"/>
      <c r="AF1100"/>
    </row>
    <row r="1101" spans="1:32">
      <c r="A1101" s="204" t="str">
        <f>IF(Table1[Week]=WeekSel,"Yes","No")</f>
        <v>No</v>
      </c>
      <c r="B1101" s="204" t="str">
        <f>IF((Table1[StartDate]&gt;=Date.GraphMin)*(Table1[StartDate]&lt;=Date.GraphMax)=1,"Yes","No")</f>
        <v>Yes</v>
      </c>
      <c r="C1101" s="204" t="str">
        <f>IF(OR(Table1[[#This Row],[Site]]="FOOD MILLING",Table1[[#This Row],[Site]]="GODACO"), "No", "Yes")</f>
        <v>Yes</v>
      </c>
      <c r="D1101" s="205">
        <f>MAX(DATE(Table1[Year],1,1),DATE(Table1[Year],1,1)-WEEKDAY(DATE(Table1[Year],1,1),2)+(Table1[WeekNum]-1)*7+1)</f>
        <v>44669</v>
      </c>
      <c r="E1101" s="205">
        <f>MIN(DATE(Table1[Year]+1,1,0),DATE(Table1[Year],1,1)-WEEKDAY(DATE(Table1[Year],1,1),2)+Table1[WeekNum]*7)</f>
        <v>44675</v>
      </c>
      <c r="F1101" s="15">
        <v>2022</v>
      </c>
      <c r="G1101" s="204">
        <f t="shared" si="34"/>
        <v>4</v>
      </c>
      <c r="H1101" s="204">
        <v>17</v>
      </c>
      <c r="I1101" s="207" t="str">
        <f>"W" &amp;Table1[[#This Row],[WeekNum]]</f>
        <v>W17</v>
      </c>
      <c r="J1101" s="207" t="str">
        <f t="shared" si="35"/>
        <v>22-W17</v>
      </c>
      <c r="K1101" s="206" t="s">
        <v>663</v>
      </c>
      <c r="L1101" s="206"/>
      <c r="M1101" s="206" t="s">
        <v>72</v>
      </c>
      <c r="N1101" s="11" t="s">
        <v>428</v>
      </c>
      <c r="O1101" s="266" t="s">
        <v>374</v>
      </c>
      <c r="P1101" s="11" t="s">
        <v>376</v>
      </c>
      <c r="Q1101" s="11" t="s">
        <v>421</v>
      </c>
      <c r="R1101" s="206">
        <v>0</v>
      </c>
      <c r="S1101" s="206">
        <v>0</v>
      </c>
      <c r="T1101" s="206">
        <f>ABS(Table1[[#This Row],[Prod]]-Table1[[#This Row],[Planned]])</f>
        <v>0</v>
      </c>
      <c r="U1101" s="209">
        <f>IF(ABS(Table1[[#This Row],[Prod]]-Table1[[#This Row],[Planned]])&gt;Table1[[#This Row],[Planned]],0,IF(Table1[[#This Row],[Planned]]=0,0,1-ABS(Table1[[#This Row],[Prod]]-Table1[[#This Row],[Planned]])/Table1[[#This Row],[Planned]]))</f>
        <v>0</v>
      </c>
      <c r="V1101" s="206"/>
      <c r="W1101" s="206"/>
      <c r="X1101" s="208">
        <v>0</v>
      </c>
      <c r="Y1101" s="206">
        <f>Table1[[#This Row],[Prod]]</f>
        <v>0</v>
      </c>
      <c r="Z1101" s="206">
        <f>ABS(Table1[[#This Row],[Prod2]]-Table1[[#This Row],[Plan Revised]])</f>
        <v>0</v>
      </c>
      <c r="AA1101" s="209">
        <f>IF(ABS(Table1[[#This Row],[Prod2]]-Table1[[#This Row],[Plan Revised]])&gt;Table1[[#This Row],[Plan Revised]],0,IF(Table1[[#This Row],[Plan Revised]]=0,0,1-ABS(Table1[[#This Row],[Prod2]]-Table1[[#This Row],[Plan Revised]])/Table1[[#This Row],[Plan Revised]]))</f>
        <v>0</v>
      </c>
      <c r="AB1101" s="206"/>
      <c r="AC1101" s="210"/>
      <c r="AD1101"/>
      <c r="AF1101"/>
    </row>
    <row r="1102" spans="1:32">
      <c r="A1102" s="204" t="str">
        <f>IF(Table1[Week]=WeekSel,"Yes","No")</f>
        <v>No</v>
      </c>
      <c r="B1102" s="204" t="str">
        <f>IF((Table1[StartDate]&gt;=Date.GraphMin)*(Table1[StartDate]&lt;=Date.GraphMax)=1,"Yes","No")</f>
        <v>Yes</v>
      </c>
      <c r="C1102" s="204" t="str">
        <f>IF(OR(Table1[[#This Row],[Site]]="FOOD MILLING",Table1[[#This Row],[Site]]="GODACO"), "No", "Yes")</f>
        <v>Yes</v>
      </c>
      <c r="D1102" s="205">
        <f>MAX(DATE(Table1[Year],1,1),DATE(Table1[Year],1,1)-WEEKDAY(DATE(Table1[Year],1,1),2)+(Table1[WeekNum]-1)*7+1)</f>
        <v>44669</v>
      </c>
      <c r="E1102" s="205">
        <f>MIN(DATE(Table1[Year]+1,1,0),DATE(Table1[Year],1,1)-WEEKDAY(DATE(Table1[Year],1,1),2)+Table1[WeekNum]*7)</f>
        <v>44675</v>
      </c>
      <c r="F1102" s="15">
        <v>2022</v>
      </c>
      <c r="G1102" s="204">
        <f t="shared" si="34"/>
        <v>4</v>
      </c>
      <c r="H1102" s="204">
        <v>17</v>
      </c>
      <c r="I1102" s="207" t="str">
        <f>"W" &amp;Table1[[#This Row],[WeekNum]]</f>
        <v>W17</v>
      </c>
      <c r="J1102" s="207" t="str">
        <f t="shared" si="35"/>
        <v>22-W17</v>
      </c>
      <c r="K1102" s="206" t="s">
        <v>664</v>
      </c>
      <c r="L1102" s="206"/>
      <c r="M1102" s="206" t="s">
        <v>72</v>
      </c>
      <c r="N1102" s="11" t="s">
        <v>428</v>
      </c>
      <c r="O1102" s="266" t="s">
        <v>374</v>
      </c>
      <c r="P1102" s="11" t="s">
        <v>379</v>
      </c>
      <c r="Q1102" s="11" t="s">
        <v>421</v>
      </c>
      <c r="R1102" s="206">
        <v>0</v>
      </c>
      <c r="S1102" s="206">
        <v>0</v>
      </c>
      <c r="T1102" s="206">
        <f>ABS(Table1[[#This Row],[Prod]]-Table1[[#This Row],[Planned]])</f>
        <v>0</v>
      </c>
      <c r="U1102" s="209">
        <f>IF(ABS(Table1[[#This Row],[Prod]]-Table1[[#This Row],[Planned]])&gt;Table1[[#This Row],[Planned]],0,IF(Table1[[#This Row],[Planned]]=0,0,1-ABS(Table1[[#This Row],[Prod]]-Table1[[#This Row],[Planned]])/Table1[[#This Row],[Planned]]))</f>
        <v>0</v>
      </c>
      <c r="V1102" s="206"/>
      <c r="W1102" s="206"/>
      <c r="X1102" s="208">
        <v>0</v>
      </c>
      <c r="Y1102" s="206">
        <f>Table1[[#This Row],[Prod]]</f>
        <v>0</v>
      </c>
      <c r="Z1102" s="206">
        <f>ABS(Table1[[#This Row],[Prod2]]-Table1[[#This Row],[Plan Revised]])</f>
        <v>0</v>
      </c>
      <c r="AA1102" s="209">
        <f>IF(ABS(Table1[[#This Row],[Prod2]]-Table1[[#This Row],[Plan Revised]])&gt;Table1[[#This Row],[Plan Revised]],0,IF(Table1[[#This Row],[Plan Revised]]=0,0,1-ABS(Table1[[#This Row],[Prod2]]-Table1[[#This Row],[Plan Revised]])/Table1[[#This Row],[Plan Revised]]))</f>
        <v>0</v>
      </c>
      <c r="AB1102" s="206"/>
      <c r="AC1102" s="210"/>
      <c r="AD1102"/>
      <c r="AF1102"/>
    </row>
    <row r="1103" spans="1:32">
      <c r="A1103" s="204" t="str">
        <f>IF(Table1[Week]=WeekSel,"Yes","No")</f>
        <v>No</v>
      </c>
      <c r="B1103" s="204" t="str">
        <f>IF((Table1[StartDate]&gt;=Date.GraphMin)*(Table1[StartDate]&lt;=Date.GraphMax)=1,"Yes","No")</f>
        <v>Yes</v>
      </c>
      <c r="C1103" s="204" t="str">
        <f>IF(OR(Table1[[#This Row],[Site]]="FOOD MILLING",Table1[[#This Row],[Site]]="GODACO"), "No", "Yes")</f>
        <v>Yes</v>
      </c>
      <c r="D1103" s="205">
        <f>MAX(DATE(Table1[Year],1,1),DATE(Table1[Year],1,1)-WEEKDAY(DATE(Table1[Year],1,1),2)+(Table1[WeekNum]-1)*7+1)</f>
        <v>44669</v>
      </c>
      <c r="E1103" s="205">
        <f>MIN(DATE(Table1[Year]+1,1,0),DATE(Table1[Year],1,1)-WEEKDAY(DATE(Table1[Year],1,1),2)+Table1[WeekNum]*7)</f>
        <v>44675</v>
      </c>
      <c r="F1103" s="15">
        <v>2022</v>
      </c>
      <c r="G1103" s="204">
        <f t="shared" si="34"/>
        <v>4</v>
      </c>
      <c r="H1103" s="204">
        <v>17</v>
      </c>
      <c r="I1103" s="207" t="str">
        <f>"W" &amp;Table1[[#This Row],[WeekNum]]</f>
        <v>W17</v>
      </c>
      <c r="J1103" s="207" t="str">
        <f t="shared" si="35"/>
        <v>22-W17</v>
      </c>
      <c r="K1103" s="206" t="s">
        <v>665</v>
      </c>
      <c r="L1103" s="206"/>
      <c r="M1103" s="206" t="s">
        <v>72</v>
      </c>
      <c r="N1103" s="11" t="s">
        <v>428</v>
      </c>
      <c r="O1103" s="266" t="s">
        <v>374</v>
      </c>
      <c r="P1103" s="11" t="s">
        <v>379</v>
      </c>
      <c r="Q1103" s="11" t="s">
        <v>421</v>
      </c>
      <c r="R1103" s="206">
        <v>0</v>
      </c>
      <c r="S1103" s="206">
        <v>0</v>
      </c>
      <c r="T1103" s="206">
        <f>ABS(Table1[[#This Row],[Prod]]-Table1[[#This Row],[Planned]])</f>
        <v>0</v>
      </c>
      <c r="U1103" s="209">
        <f>IF(ABS(Table1[[#This Row],[Prod]]-Table1[[#This Row],[Planned]])&gt;Table1[[#This Row],[Planned]],0,IF(Table1[[#This Row],[Planned]]=0,0,1-ABS(Table1[[#This Row],[Prod]]-Table1[[#This Row],[Planned]])/Table1[[#This Row],[Planned]]))</f>
        <v>0</v>
      </c>
      <c r="V1103" s="206"/>
      <c r="W1103" s="206"/>
      <c r="X1103" s="208">
        <v>0</v>
      </c>
      <c r="Y1103" s="206">
        <f>Table1[[#This Row],[Prod]]</f>
        <v>0</v>
      </c>
      <c r="Z1103" s="206">
        <f>ABS(Table1[[#This Row],[Prod2]]-Table1[[#This Row],[Plan Revised]])</f>
        <v>0</v>
      </c>
      <c r="AA1103" s="209">
        <f>IF(ABS(Table1[[#This Row],[Prod2]]-Table1[[#This Row],[Plan Revised]])&gt;Table1[[#This Row],[Plan Revised]],0,IF(Table1[[#This Row],[Plan Revised]]=0,0,1-ABS(Table1[[#This Row],[Prod2]]-Table1[[#This Row],[Plan Revised]])/Table1[[#This Row],[Plan Revised]]))</f>
        <v>0</v>
      </c>
      <c r="AB1103" s="206"/>
      <c r="AC1103" s="210"/>
      <c r="AD1103"/>
      <c r="AF1103"/>
    </row>
    <row r="1104" spans="1:32">
      <c r="A1104" s="204" t="str">
        <f>IF(Table1[Week]=WeekSel,"Yes","No")</f>
        <v>No</v>
      </c>
      <c r="B1104" s="204" t="str">
        <f>IF((Table1[StartDate]&gt;=Date.GraphMin)*(Table1[StartDate]&lt;=Date.GraphMax)=1,"Yes","No")</f>
        <v>Yes</v>
      </c>
      <c r="C1104" s="204" t="str">
        <f>IF(OR(Table1[[#This Row],[Site]]="FOOD MILLING",Table1[[#This Row],[Site]]="GODACO"), "No", "Yes")</f>
        <v>Yes</v>
      </c>
      <c r="D1104" s="205">
        <f>MAX(DATE(Table1[Year],1,1),DATE(Table1[Year],1,1)-WEEKDAY(DATE(Table1[Year],1,1),2)+(Table1[WeekNum]-1)*7+1)</f>
        <v>44669</v>
      </c>
      <c r="E1104" s="205">
        <f>MIN(DATE(Table1[Year]+1,1,0),DATE(Table1[Year],1,1)-WEEKDAY(DATE(Table1[Year],1,1),2)+Table1[WeekNum]*7)</f>
        <v>44675</v>
      </c>
      <c r="F1104" s="15">
        <v>2022</v>
      </c>
      <c r="G1104" s="204">
        <f t="shared" si="34"/>
        <v>4</v>
      </c>
      <c r="H1104" s="204">
        <v>17</v>
      </c>
      <c r="I1104" s="207" t="str">
        <f>"W" &amp;Table1[[#This Row],[WeekNum]]</f>
        <v>W17</v>
      </c>
      <c r="J1104" s="207" t="str">
        <f t="shared" si="35"/>
        <v>22-W17</v>
      </c>
      <c r="K1104" s="206" t="s">
        <v>666</v>
      </c>
      <c r="L1104" s="206"/>
      <c r="M1104" s="206" t="s">
        <v>72</v>
      </c>
      <c r="N1104" s="11" t="s">
        <v>428</v>
      </c>
      <c r="O1104" s="266" t="s">
        <v>374</v>
      </c>
      <c r="P1104" s="11" t="s">
        <v>379</v>
      </c>
      <c r="Q1104" s="11" t="s">
        <v>421</v>
      </c>
      <c r="R1104" s="206">
        <v>19200</v>
      </c>
      <c r="S1104" s="206">
        <v>19596</v>
      </c>
      <c r="T1104" s="206">
        <f>ABS(Table1[[#This Row],[Prod]]-Table1[[#This Row],[Planned]])</f>
        <v>396</v>
      </c>
      <c r="U1104" s="209">
        <f>IF(ABS(Table1[[#This Row],[Prod]]-Table1[[#This Row],[Planned]])&gt;Table1[[#This Row],[Planned]],0,IF(Table1[[#This Row],[Planned]]=0,0,1-ABS(Table1[[#This Row],[Prod]]-Table1[[#This Row],[Planned]])/Table1[[#This Row],[Planned]]))</f>
        <v>0.979375</v>
      </c>
      <c r="V1104" s="206"/>
      <c r="W1104" s="206"/>
      <c r="X1104" s="208">
        <v>19200</v>
      </c>
      <c r="Y1104" s="206">
        <f>Table1[[#This Row],[Prod]]</f>
        <v>19596</v>
      </c>
      <c r="Z1104" s="206">
        <f>ABS(Table1[[#This Row],[Prod2]]-Table1[[#This Row],[Plan Revised]])</f>
        <v>396</v>
      </c>
      <c r="AA1104" s="209">
        <f>IF(ABS(Table1[[#This Row],[Prod2]]-Table1[[#This Row],[Plan Revised]])&gt;Table1[[#This Row],[Plan Revised]],0,IF(Table1[[#This Row],[Plan Revised]]=0,0,1-ABS(Table1[[#This Row],[Prod2]]-Table1[[#This Row],[Plan Revised]])/Table1[[#This Row],[Plan Revised]]))</f>
        <v>0.979375</v>
      </c>
      <c r="AB1104" s="206"/>
      <c r="AC1104" s="210"/>
      <c r="AD1104"/>
      <c r="AF1104"/>
    </row>
    <row r="1105" spans="1:32">
      <c r="A1105" s="204" t="str">
        <f>IF(Table1[Week]=WeekSel,"Yes","No")</f>
        <v>No</v>
      </c>
      <c r="B1105" s="204" t="str">
        <f>IF((Table1[StartDate]&gt;=Date.GraphMin)*(Table1[StartDate]&lt;=Date.GraphMax)=1,"Yes","No")</f>
        <v>Yes</v>
      </c>
      <c r="C1105" s="204" t="str">
        <f>IF(OR(Table1[[#This Row],[Site]]="FOOD MILLING",Table1[[#This Row],[Site]]="GODACO"), "No", "Yes")</f>
        <v>Yes</v>
      </c>
      <c r="D1105" s="205">
        <f>MAX(DATE(Table1[Year],1,1),DATE(Table1[Year],1,1)-WEEKDAY(DATE(Table1[Year],1,1),2)+(Table1[WeekNum]-1)*7+1)</f>
        <v>44669</v>
      </c>
      <c r="E1105" s="205">
        <f>MIN(DATE(Table1[Year]+1,1,0),DATE(Table1[Year],1,1)-WEEKDAY(DATE(Table1[Year],1,1),2)+Table1[WeekNum]*7)</f>
        <v>44675</v>
      </c>
      <c r="F1105" s="15">
        <v>2022</v>
      </c>
      <c r="G1105" s="204">
        <f t="shared" si="34"/>
        <v>4</v>
      </c>
      <c r="H1105" s="204">
        <v>17</v>
      </c>
      <c r="I1105" s="207" t="str">
        <f>"W" &amp;Table1[[#This Row],[WeekNum]]</f>
        <v>W17</v>
      </c>
      <c r="J1105" s="207" t="str">
        <f t="shared" si="35"/>
        <v>22-W17</v>
      </c>
      <c r="K1105" s="206" t="s">
        <v>667</v>
      </c>
      <c r="L1105" s="206"/>
      <c r="M1105" s="206" t="s">
        <v>72</v>
      </c>
      <c r="N1105" s="11" t="s">
        <v>428</v>
      </c>
      <c r="O1105" s="266" t="s">
        <v>374</v>
      </c>
      <c r="P1105" s="11" t="s">
        <v>375</v>
      </c>
      <c r="Q1105" s="11" t="s">
        <v>421</v>
      </c>
      <c r="R1105" s="206">
        <v>4000</v>
      </c>
      <c r="S1105" s="206">
        <v>3915.5</v>
      </c>
      <c r="T1105" s="206">
        <f>ABS(Table1[[#This Row],[Prod]]-Table1[[#This Row],[Planned]])</f>
        <v>84.5</v>
      </c>
      <c r="U1105" s="209">
        <f>IF(ABS(Table1[[#This Row],[Prod]]-Table1[[#This Row],[Planned]])&gt;Table1[[#This Row],[Planned]],0,IF(Table1[[#This Row],[Planned]]=0,0,1-ABS(Table1[[#This Row],[Prod]]-Table1[[#This Row],[Planned]])/Table1[[#This Row],[Planned]]))</f>
        <v>0.97887500000000005</v>
      </c>
      <c r="V1105" s="206"/>
      <c r="W1105" s="206"/>
      <c r="X1105" s="208">
        <v>4000</v>
      </c>
      <c r="Y1105" s="206">
        <f>Table1[[#This Row],[Prod]]</f>
        <v>3915.5</v>
      </c>
      <c r="Z1105" s="206">
        <f>ABS(Table1[[#This Row],[Prod2]]-Table1[[#This Row],[Plan Revised]])</f>
        <v>84.5</v>
      </c>
      <c r="AA1105" s="209">
        <f>IF(ABS(Table1[[#This Row],[Prod2]]-Table1[[#This Row],[Plan Revised]])&gt;Table1[[#This Row],[Plan Revised]],0,IF(Table1[[#This Row],[Plan Revised]]=0,0,1-ABS(Table1[[#This Row],[Prod2]]-Table1[[#This Row],[Plan Revised]])/Table1[[#This Row],[Plan Revised]]))</f>
        <v>0.97887500000000005</v>
      </c>
      <c r="AB1105" s="206"/>
      <c r="AC1105" s="210"/>
      <c r="AD1105"/>
      <c r="AF1105"/>
    </row>
    <row r="1106" spans="1:32">
      <c r="A1106" s="204" t="str">
        <f>IF(Table1[Week]=WeekSel,"Yes","No")</f>
        <v>No</v>
      </c>
      <c r="B1106" s="204" t="str">
        <f>IF((Table1[StartDate]&gt;=Date.GraphMin)*(Table1[StartDate]&lt;=Date.GraphMax)=1,"Yes","No")</f>
        <v>Yes</v>
      </c>
      <c r="C1106" s="204" t="str">
        <f>IF(OR(Table1[[#This Row],[Site]]="FOOD MILLING",Table1[[#This Row],[Site]]="GODACO"), "No", "Yes")</f>
        <v>Yes</v>
      </c>
      <c r="D1106" s="205">
        <f>MAX(DATE(Table1[Year],1,1),DATE(Table1[Year],1,1)-WEEKDAY(DATE(Table1[Year],1,1),2)+(Table1[WeekNum]-1)*7+1)</f>
        <v>44669</v>
      </c>
      <c r="E1106" s="205">
        <f>MIN(DATE(Table1[Year]+1,1,0),DATE(Table1[Year],1,1)-WEEKDAY(DATE(Table1[Year],1,1),2)+Table1[WeekNum]*7)</f>
        <v>44675</v>
      </c>
      <c r="F1106" s="15">
        <v>2022</v>
      </c>
      <c r="G1106" s="204">
        <f t="shared" si="34"/>
        <v>4</v>
      </c>
      <c r="H1106" s="204">
        <v>17</v>
      </c>
      <c r="I1106" s="207" t="str">
        <f>"W" &amp;Table1[[#This Row],[WeekNum]]</f>
        <v>W17</v>
      </c>
      <c r="J1106" s="207" t="str">
        <f t="shared" si="35"/>
        <v>22-W17</v>
      </c>
      <c r="K1106" s="206" t="s">
        <v>668</v>
      </c>
      <c r="L1106" s="206"/>
      <c r="M1106" s="206" t="s">
        <v>72</v>
      </c>
      <c r="N1106" s="11" t="s">
        <v>428</v>
      </c>
      <c r="O1106" s="266" t="s">
        <v>374</v>
      </c>
      <c r="P1106" s="11" t="s">
        <v>375</v>
      </c>
      <c r="Q1106" s="11" t="s">
        <v>421</v>
      </c>
      <c r="R1106" s="206">
        <v>8000</v>
      </c>
      <c r="S1106" s="206">
        <v>7489.6</v>
      </c>
      <c r="T1106" s="206">
        <f>ABS(Table1[[#This Row],[Prod]]-Table1[[#This Row],[Planned]])</f>
        <v>510.39999999999964</v>
      </c>
      <c r="U1106" s="209">
        <f>IF(ABS(Table1[[#This Row],[Prod]]-Table1[[#This Row],[Planned]])&gt;Table1[[#This Row],[Planned]],0,IF(Table1[[#This Row],[Planned]]=0,0,1-ABS(Table1[[#This Row],[Prod]]-Table1[[#This Row],[Planned]])/Table1[[#This Row],[Planned]]))</f>
        <v>0.93620000000000003</v>
      </c>
      <c r="V1106" s="206"/>
      <c r="W1106" s="206"/>
      <c r="X1106" s="208">
        <v>8000</v>
      </c>
      <c r="Y1106" s="206">
        <f>Table1[[#This Row],[Prod]]</f>
        <v>7489.6</v>
      </c>
      <c r="Z1106" s="206">
        <f>ABS(Table1[[#This Row],[Prod2]]-Table1[[#This Row],[Plan Revised]])</f>
        <v>510.39999999999964</v>
      </c>
      <c r="AA1106" s="209">
        <f>IF(ABS(Table1[[#This Row],[Prod2]]-Table1[[#This Row],[Plan Revised]])&gt;Table1[[#This Row],[Plan Revised]],0,IF(Table1[[#This Row],[Plan Revised]]=0,0,1-ABS(Table1[[#This Row],[Prod2]]-Table1[[#This Row],[Plan Revised]])/Table1[[#This Row],[Plan Revised]]))</f>
        <v>0.93620000000000003</v>
      </c>
      <c r="AB1106" s="206"/>
      <c r="AC1106" s="210"/>
      <c r="AD1106"/>
      <c r="AF1106"/>
    </row>
    <row r="1107" spans="1:32">
      <c r="A1107" s="204" t="str">
        <f>IF(Table1[Week]=WeekSel,"Yes","No")</f>
        <v>No</v>
      </c>
      <c r="B1107" s="204" t="str">
        <f>IF((Table1[StartDate]&gt;=Date.GraphMin)*(Table1[StartDate]&lt;=Date.GraphMax)=1,"Yes","No")</f>
        <v>Yes</v>
      </c>
      <c r="C1107" s="204" t="str">
        <f>IF(OR(Table1[[#This Row],[Site]]="FOOD MILLING",Table1[[#This Row],[Site]]="GODACO"), "No", "Yes")</f>
        <v>Yes</v>
      </c>
      <c r="D1107" s="205">
        <f>MAX(DATE(Table1[Year],1,1),DATE(Table1[Year],1,1)-WEEKDAY(DATE(Table1[Year],1,1),2)+(Table1[WeekNum]-1)*7+1)</f>
        <v>44669</v>
      </c>
      <c r="E1107" s="205">
        <f>MIN(DATE(Table1[Year]+1,1,0),DATE(Table1[Year],1,1)-WEEKDAY(DATE(Table1[Year],1,1),2)+Table1[WeekNum]*7)</f>
        <v>44675</v>
      </c>
      <c r="F1107" s="15">
        <v>2022</v>
      </c>
      <c r="G1107" s="204">
        <f t="shared" si="34"/>
        <v>4</v>
      </c>
      <c r="H1107" s="204">
        <v>17</v>
      </c>
      <c r="I1107" s="207" t="str">
        <f>"W" &amp;Table1[[#This Row],[WeekNum]]</f>
        <v>W17</v>
      </c>
      <c r="J1107" s="207" t="str">
        <f t="shared" si="35"/>
        <v>22-W17</v>
      </c>
      <c r="K1107" s="206" t="s">
        <v>669</v>
      </c>
      <c r="L1107" s="206"/>
      <c r="M1107" s="206" t="s">
        <v>72</v>
      </c>
      <c r="N1107" s="11" t="s">
        <v>428</v>
      </c>
      <c r="O1107" s="266" t="s">
        <v>374</v>
      </c>
      <c r="P1107" s="11" t="s">
        <v>375</v>
      </c>
      <c r="Q1107" s="11" t="s">
        <v>421</v>
      </c>
      <c r="R1107" s="206">
        <v>0</v>
      </c>
      <c r="S1107" s="206">
        <v>0</v>
      </c>
      <c r="T1107" s="206">
        <f>ABS(Table1[[#This Row],[Prod]]-Table1[[#This Row],[Planned]])</f>
        <v>0</v>
      </c>
      <c r="U1107" s="209">
        <f>IF(ABS(Table1[[#This Row],[Prod]]-Table1[[#This Row],[Planned]])&gt;Table1[[#This Row],[Planned]],0,IF(Table1[[#This Row],[Planned]]=0,0,1-ABS(Table1[[#This Row],[Prod]]-Table1[[#This Row],[Planned]])/Table1[[#This Row],[Planned]]))</f>
        <v>0</v>
      </c>
      <c r="V1107" s="206"/>
      <c r="W1107" s="206"/>
      <c r="X1107" s="208">
        <v>0</v>
      </c>
      <c r="Y1107" s="206">
        <f>Table1[[#This Row],[Prod]]</f>
        <v>0</v>
      </c>
      <c r="Z1107" s="206">
        <f>ABS(Table1[[#This Row],[Prod2]]-Table1[[#This Row],[Plan Revised]])</f>
        <v>0</v>
      </c>
      <c r="AA1107" s="209">
        <f>IF(ABS(Table1[[#This Row],[Prod2]]-Table1[[#This Row],[Plan Revised]])&gt;Table1[[#This Row],[Plan Revised]],0,IF(Table1[[#This Row],[Plan Revised]]=0,0,1-ABS(Table1[[#This Row],[Prod2]]-Table1[[#This Row],[Plan Revised]])/Table1[[#This Row],[Plan Revised]]))</f>
        <v>0</v>
      </c>
      <c r="AB1107" s="206"/>
      <c r="AC1107" s="210"/>
      <c r="AD1107"/>
      <c r="AF1107"/>
    </row>
    <row r="1108" spans="1:32">
      <c r="A1108" s="204" t="str">
        <f>IF(Table1[Week]=WeekSel,"Yes","No")</f>
        <v>No</v>
      </c>
      <c r="B1108" s="204" t="str">
        <f>IF((Table1[StartDate]&gt;=Date.GraphMin)*(Table1[StartDate]&lt;=Date.GraphMax)=1,"Yes","No")</f>
        <v>Yes</v>
      </c>
      <c r="C1108" s="204" t="str">
        <f>IF(OR(Table1[[#This Row],[Site]]="FOOD MILLING",Table1[[#This Row],[Site]]="GODACO"), "No", "Yes")</f>
        <v>Yes</v>
      </c>
      <c r="D1108" s="205">
        <f>MAX(DATE(Table1[Year],1,1),DATE(Table1[Year],1,1)-WEEKDAY(DATE(Table1[Year],1,1),2)+(Table1[WeekNum]-1)*7+1)</f>
        <v>44669</v>
      </c>
      <c r="E1108" s="205">
        <f>MIN(DATE(Table1[Year]+1,1,0),DATE(Table1[Year],1,1)-WEEKDAY(DATE(Table1[Year],1,1),2)+Table1[WeekNum]*7)</f>
        <v>44675</v>
      </c>
      <c r="F1108" s="15">
        <v>2022</v>
      </c>
      <c r="G1108" s="204">
        <f t="shared" si="34"/>
        <v>4</v>
      </c>
      <c r="H1108" s="204">
        <v>17</v>
      </c>
      <c r="I1108" s="207" t="str">
        <f>"W" &amp;Table1[[#This Row],[WeekNum]]</f>
        <v>W17</v>
      </c>
      <c r="J1108" s="207" t="str">
        <f t="shared" si="35"/>
        <v>22-W17</v>
      </c>
      <c r="K1108" s="206" t="s">
        <v>670</v>
      </c>
      <c r="L1108" s="206"/>
      <c r="M1108" s="206" t="s">
        <v>72</v>
      </c>
      <c r="N1108" s="11" t="s">
        <v>428</v>
      </c>
      <c r="O1108" s="266" t="s">
        <v>374</v>
      </c>
      <c r="P1108" s="11" t="s">
        <v>375</v>
      </c>
      <c r="Q1108" s="11" t="s">
        <v>421</v>
      </c>
      <c r="R1108" s="206">
        <v>400</v>
      </c>
      <c r="S1108" s="206">
        <v>382.8</v>
      </c>
      <c r="T1108" s="206">
        <f>ABS(Table1[[#This Row],[Prod]]-Table1[[#This Row],[Planned]])</f>
        <v>17.199999999999989</v>
      </c>
      <c r="U1108" s="209">
        <f>IF(ABS(Table1[[#This Row],[Prod]]-Table1[[#This Row],[Planned]])&gt;Table1[[#This Row],[Planned]],0,IF(Table1[[#This Row],[Planned]]=0,0,1-ABS(Table1[[#This Row],[Prod]]-Table1[[#This Row],[Planned]])/Table1[[#This Row],[Planned]]))</f>
        <v>0.95700000000000007</v>
      </c>
      <c r="V1108" s="206"/>
      <c r="W1108" s="206"/>
      <c r="X1108" s="208">
        <v>400</v>
      </c>
      <c r="Y1108" s="206">
        <f>Table1[[#This Row],[Prod]]</f>
        <v>382.8</v>
      </c>
      <c r="Z1108" s="206">
        <f>ABS(Table1[[#This Row],[Prod2]]-Table1[[#This Row],[Plan Revised]])</f>
        <v>17.199999999999989</v>
      </c>
      <c r="AA1108" s="209">
        <f>IF(ABS(Table1[[#This Row],[Prod2]]-Table1[[#This Row],[Plan Revised]])&gt;Table1[[#This Row],[Plan Revised]],0,IF(Table1[[#This Row],[Plan Revised]]=0,0,1-ABS(Table1[[#This Row],[Prod2]]-Table1[[#This Row],[Plan Revised]])/Table1[[#This Row],[Plan Revised]]))</f>
        <v>0.95700000000000007</v>
      </c>
      <c r="AB1108" s="206"/>
      <c r="AC1108" s="210"/>
      <c r="AD1108"/>
      <c r="AF1108"/>
    </row>
    <row r="1109" spans="1:32">
      <c r="A1109" s="204" t="str">
        <f>IF(Table1[Week]=WeekSel,"Yes","No")</f>
        <v>No</v>
      </c>
      <c r="B1109" s="204" t="str">
        <f>IF((Table1[StartDate]&gt;=Date.GraphMin)*(Table1[StartDate]&lt;=Date.GraphMax)=1,"Yes","No")</f>
        <v>Yes</v>
      </c>
      <c r="C1109" s="204" t="str">
        <f>IF(OR(Table1[[#This Row],[Site]]="FOOD MILLING",Table1[[#This Row],[Site]]="GODACO"), "No", "Yes")</f>
        <v>Yes</v>
      </c>
      <c r="D1109" s="205">
        <f>MAX(DATE(Table1[Year],1,1),DATE(Table1[Year],1,1)-WEEKDAY(DATE(Table1[Year],1,1),2)+(Table1[WeekNum]-1)*7+1)</f>
        <v>44669</v>
      </c>
      <c r="E1109" s="205">
        <f>MIN(DATE(Table1[Year]+1,1,0),DATE(Table1[Year],1,1)-WEEKDAY(DATE(Table1[Year],1,1),2)+Table1[WeekNum]*7)</f>
        <v>44675</v>
      </c>
      <c r="F1109" s="15">
        <v>2022</v>
      </c>
      <c r="G1109" s="204">
        <f t="shared" si="34"/>
        <v>4</v>
      </c>
      <c r="H1109" s="204">
        <v>17</v>
      </c>
      <c r="I1109" s="207" t="str">
        <f>"W" &amp;Table1[[#This Row],[WeekNum]]</f>
        <v>W17</v>
      </c>
      <c r="J1109" s="207" t="str">
        <f t="shared" si="35"/>
        <v>22-W17</v>
      </c>
      <c r="K1109" s="206" t="s">
        <v>671</v>
      </c>
      <c r="L1109" s="206"/>
      <c r="M1109" s="206" t="s">
        <v>72</v>
      </c>
      <c r="N1109" s="11" t="s">
        <v>428</v>
      </c>
      <c r="O1109" s="266" t="s">
        <v>374</v>
      </c>
      <c r="P1109" s="11" t="s">
        <v>375</v>
      </c>
      <c r="Q1109" s="11" t="s">
        <v>421</v>
      </c>
      <c r="R1109" s="206">
        <v>0</v>
      </c>
      <c r="S1109" s="206">
        <v>0</v>
      </c>
      <c r="T1109" s="206">
        <f>ABS(Table1[[#This Row],[Prod]]-Table1[[#This Row],[Planned]])</f>
        <v>0</v>
      </c>
      <c r="U1109" s="209">
        <f>IF(ABS(Table1[[#This Row],[Prod]]-Table1[[#This Row],[Planned]])&gt;Table1[[#This Row],[Planned]],0,IF(Table1[[#This Row],[Planned]]=0,0,1-ABS(Table1[[#This Row],[Prod]]-Table1[[#This Row],[Planned]])/Table1[[#This Row],[Planned]]))</f>
        <v>0</v>
      </c>
      <c r="V1109" s="206"/>
      <c r="W1109" s="206"/>
      <c r="X1109" s="208">
        <v>0</v>
      </c>
      <c r="Y1109" s="206">
        <f>Table1[[#This Row],[Prod]]</f>
        <v>0</v>
      </c>
      <c r="Z1109" s="206">
        <f>ABS(Table1[[#This Row],[Prod2]]-Table1[[#This Row],[Plan Revised]])</f>
        <v>0</v>
      </c>
      <c r="AA1109" s="209">
        <f>IF(ABS(Table1[[#This Row],[Prod2]]-Table1[[#This Row],[Plan Revised]])&gt;Table1[[#This Row],[Plan Revised]],0,IF(Table1[[#This Row],[Plan Revised]]=0,0,1-ABS(Table1[[#This Row],[Prod2]]-Table1[[#This Row],[Plan Revised]])/Table1[[#This Row],[Plan Revised]]))</f>
        <v>0</v>
      </c>
      <c r="AB1109" s="206"/>
      <c r="AC1109" s="210"/>
      <c r="AD1109"/>
      <c r="AF1109"/>
    </row>
    <row r="1110" spans="1:32">
      <c r="A1110" s="204" t="str">
        <f>IF(Table1[Week]=WeekSel,"Yes","No")</f>
        <v>No</v>
      </c>
      <c r="B1110" s="204" t="str">
        <f>IF((Table1[StartDate]&gt;=Date.GraphMin)*(Table1[StartDate]&lt;=Date.GraphMax)=1,"Yes","No")</f>
        <v>Yes</v>
      </c>
      <c r="C1110" s="204" t="str">
        <f>IF(OR(Table1[[#This Row],[Site]]="FOOD MILLING",Table1[[#This Row],[Site]]="GODACO"), "No", "Yes")</f>
        <v>Yes</v>
      </c>
      <c r="D1110" s="205">
        <f>MAX(DATE(Table1[Year],1,1),DATE(Table1[Year],1,1)-WEEKDAY(DATE(Table1[Year],1,1),2)+(Table1[WeekNum]-1)*7+1)</f>
        <v>44669</v>
      </c>
      <c r="E1110" s="205">
        <f>MIN(DATE(Table1[Year]+1,1,0),DATE(Table1[Year],1,1)-WEEKDAY(DATE(Table1[Year],1,1),2)+Table1[WeekNum]*7)</f>
        <v>44675</v>
      </c>
      <c r="F1110" s="15">
        <v>2022</v>
      </c>
      <c r="G1110" s="204">
        <f t="shared" si="34"/>
        <v>4</v>
      </c>
      <c r="H1110" s="204">
        <v>17</v>
      </c>
      <c r="I1110" s="207" t="str">
        <f>"W" &amp;Table1[[#This Row],[WeekNum]]</f>
        <v>W17</v>
      </c>
      <c r="J1110" s="207" t="str">
        <f t="shared" si="35"/>
        <v>22-W17</v>
      </c>
      <c r="K1110" s="206" t="s">
        <v>672</v>
      </c>
      <c r="L1110" s="206"/>
      <c r="M1110" s="206" t="s">
        <v>72</v>
      </c>
      <c r="N1110" s="11" t="s">
        <v>428</v>
      </c>
      <c r="O1110" s="266" t="s">
        <v>372</v>
      </c>
      <c r="P1110" s="11" t="s">
        <v>378</v>
      </c>
      <c r="Q1110" s="11" t="s">
        <v>419</v>
      </c>
      <c r="R1110" s="206">
        <v>1800</v>
      </c>
      <c r="S1110" s="206">
        <v>1580.6999999999953</v>
      </c>
      <c r="T1110" s="206">
        <f>ABS(Table1[[#This Row],[Prod]]-Table1[[#This Row],[Planned]])</f>
        <v>219.30000000000473</v>
      </c>
      <c r="U1110" s="209">
        <f>IF(ABS(Table1[[#This Row],[Prod]]-Table1[[#This Row],[Planned]])&gt;Table1[[#This Row],[Planned]],0,IF(Table1[[#This Row],[Planned]]=0,0,1-ABS(Table1[[#This Row],[Prod]]-Table1[[#This Row],[Planned]])/Table1[[#This Row],[Planned]]))</f>
        <v>0.8781666666666641</v>
      </c>
      <c r="V1110" s="206"/>
      <c r="W1110" s="206"/>
      <c r="X1110" s="208">
        <v>1800</v>
      </c>
      <c r="Y1110" s="206">
        <f>Table1[[#This Row],[Prod]]</f>
        <v>1580.6999999999953</v>
      </c>
      <c r="Z1110" s="206">
        <f>ABS(Table1[[#This Row],[Prod2]]-Table1[[#This Row],[Plan Revised]])</f>
        <v>219.30000000000473</v>
      </c>
      <c r="AA1110" s="209">
        <f>IF(ABS(Table1[[#This Row],[Prod2]]-Table1[[#This Row],[Plan Revised]])&gt;Table1[[#This Row],[Plan Revised]],0,IF(Table1[[#This Row],[Plan Revised]]=0,0,1-ABS(Table1[[#This Row],[Prod2]]-Table1[[#This Row],[Plan Revised]])/Table1[[#This Row],[Plan Revised]]))</f>
        <v>0.8781666666666641</v>
      </c>
      <c r="AB1110" s="206"/>
      <c r="AC1110" s="210"/>
      <c r="AD1110"/>
      <c r="AF1110"/>
    </row>
    <row r="1111" spans="1:32">
      <c r="A1111" s="204" t="str">
        <f>IF(Table1[Week]=WeekSel,"Yes","No")</f>
        <v>No</v>
      </c>
      <c r="B1111" s="204" t="str">
        <f>IF((Table1[StartDate]&gt;=Date.GraphMin)*(Table1[StartDate]&lt;=Date.GraphMax)=1,"Yes","No")</f>
        <v>Yes</v>
      </c>
      <c r="C1111" s="204" t="str">
        <f>IF(OR(Table1[[#This Row],[Site]]="FOOD MILLING",Table1[[#This Row],[Site]]="GODACO"), "No", "Yes")</f>
        <v>Yes</v>
      </c>
      <c r="D1111" s="205">
        <f>MAX(DATE(Table1[Year],1,1),DATE(Table1[Year],1,1)-WEEKDAY(DATE(Table1[Year],1,1),2)+(Table1[WeekNum]-1)*7+1)</f>
        <v>44669</v>
      </c>
      <c r="E1111" s="205">
        <f>MIN(DATE(Table1[Year]+1,1,0),DATE(Table1[Year],1,1)-WEEKDAY(DATE(Table1[Year],1,1),2)+Table1[WeekNum]*7)</f>
        <v>44675</v>
      </c>
      <c r="F1111" s="15">
        <v>2022</v>
      </c>
      <c r="G1111" s="204">
        <f t="shared" si="34"/>
        <v>4</v>
      </c>
      <c r="H1111" s="204">
        <v>17</v>
      </c>
      <c r="I1111" s="207" t="str">
        <f>"W" &amp;Table1[[#This Row],[WeekNum]]</f>
        <v>W17</v>
      </c>
      <c r="J1111" s="207" t="str">
        <f t="shared" si="35"/>
        <v>22-W17</v>
      </c>
      <c r="K1111" s="206" t="s">
        <v>673</v>
      </c>
      <c r="L1111" s="206"/>
      <c r="M1111" s="206" t="s">
        <v>72</v>
      </c>
      <c r="N1111" s="11" t="s">
        <v>428</v>
      </c>
      <c r="O1111" s="266" t="s">
        <v>372</v>
      </c>
      <c r="P1111" s="11" t="s">
        <v>378</v>
      </c>
      <c r="Q1111" s="11" t="s">
        <v>419</v>
      </c>
      <c r="R1111" s="206">
        <v>6100</v>
      </c>
      <c r="S1111" s="206">
        <v>1858.5</v>
      </c>
      <c r="T1111" s="206">
        <f>ABS(Table1[[#This Row],[Prod]]-Table1[[#This Row],[Planned]])</f>
        <v>4241.5</v>
      </c>
      <c r="U1111" s="209">
        <f>IF(ABS(Table1[[#This Row],[Prod]]-Table1[[#This Row],[Planned]])&gt;Table1[[#This Row],[Planned]],0,IF(Table1[[#This Row],[Planned]]=0,0,1-ABS(Table1[[#This Row],[Prod]]-Table1[[#This Row],[Planned]])/Table1[[#This Row],[Planned]]))</f>
        <v>0.30467213114754099</v>
      </c>
      <c r="V1111" s="206"/>
      <c r="W1111" s="206"/>
      <c r="X1111" s="208">
        <v>3800</v>
      </c>
      <c r="Y1111" s="206">
        <f>Table1[[#This Row],[Prod]]</f>
        <v>1858.5</v>
      </c>
      <c r="Z1111" s="206">
        <f>ABS(Table1[[#This Row],[Prod2]]-Table1[[#This Row],[Plan Revised]])</f>
        <v>1941.5</v>
      </c>
      <c r="AA1111" s="209">
        <f>IF(ABS(Table1[[#This Row],[Prod2]]-Table1[[#This Row],[Plan Revised]])&gt;Table1[[#This Row],[Plan Revised]],0,IF(Table1[[#This Row],[Plan Revised]]=0,0,1-ABS(Table1[[#This Row],[Prod2]]-Table1[[#This Row],[Plan Revised]])/Table1[[#This Row],[Plan Revised]]))</f>
        <v>0.48907894736842106</v>
      </c>
      <c r="AB1111" s="206"/>
      <c r="AC1111" s="210"/>
      <c r="AD1111"/>
      <c r="AF1111"/>
    </row>
    <row r="1112" spans="1:32">
      <c r="A1112" s="204" t="str">
        <f>IF(Table1[Week]=WeekSel,"Yes","No")</f>
        <v>No</v>
      </c>
      <c r="B1112" s="204" t="str">
        <f>IF((Table1[StartDate]&gt;=Date.GraphMin)*(Table1[StartDate]&lt;=Date.GraphMax)=1,"Yes","No")</f>
        <v>Yes</v>
      </c>
      <c r="C1112" s="204" t="str">
        <f>IF(OR(Table1[[#This Row],[Site]]="FOOD MILLING",Table1[[#This Row],[Site]]="GODACO"), "No", "Yes")</f>
        <v>Yes</v>
      </c>
      <c r="D1112" s="205">
        <f>MAX(DATE(Table1[Year],1,1),DATE(Table1[Year],1,1)-WEEKDAY(DATE(Table1[Year],1,1),2)+(Table1[WeekNum]-1)*7+1)</f>
        <v>44669</v>
      </c>
      <c r="E1112" s="205">
        <f>MIN(DATE(Table1[Year]+1,1,0),DATE(Table1[Year],1,1)-WEEKDAY(DATE(Table1[Year],1,1),2)+Table1[WeekNum]*7)</f>
        <v>44675</v>
      </c>
      <c r="F1112" s="15">
        <v>2022</v>
      </c>
      <c r="G1112" s="204">
        <f t="shared" si="34"/>
        <v>4</v>
      </c>
      <c r="H1112" s="204">
        <v>17</v>
      </c>
      <c r="I1112" s="207" t="str">
        <f>"W" &amp;Table1[[#This Row],[WeekNum]]</f>
        <v>W17</v>
      </c>
      <c r="J1112" s="207" t="str">
        <f t="shared" si="35"/>
        <v>22-W17</v>
      </c>
      <c r="K1112" s="206" t="s">
        <v>674</v>
      </c>
      <c r="L1112" s="206"/>
      <c r="M1112" s="206" t="s">
        <v>72</v>
      </c>
      <c r="N1112" s="11" t="s">
        <v>428</v>
      </c>
      <c r="O1112" s="266" t="s">
        <v>372</v>
      </c>
      <c r="P1112" s="11" t="s">
        <v>378</v>
      </c>
      <c r="Q1112" s="11" t="s">
        <v>419</v>
      </c>
      <c r="R1112" s="206">
        <v>3800</v>
      </c>
      <c r="S1112" s="206">
        <v>3235</v>
      </c>
      <c r="T1112" s="206">
        <f>ABS(Table1[[#This Row],[Prod]]-Table1[[#This Row],[Planned]])</f>
        <v>565</v>
      </c>
      <c r="U1112" s="209">
        <f>IF(ABS(Table1[[#This Row],[Prod]]-Table1[[#This Row],[Planned]])&gt;Table1[[#This Row],[Planned]],0,IF(Table1[[#This Row],[Planned]]=0,0,1-ABS(Table1[[#This Row],[Prod]]-Table1[[#This Row],[Planned]])/Table1[[#This Row],[Planned]]))</f>
        <v>0.85131578947368425</v>
      </c>
      <c r="V1112" s="206"/>
      <c r="W1112" s="206"/>
      <c r="X1112" s="208">
        <v>3800</v>
      </c>
      <c r="Y1112" s="206">
        <f>Table1[[#This Row],[Prod]]</f>
        <v>3235</v>
      </c>
      <c r="Z1112" s="206">
        <f>ABS(Table1[[#This Row],[Prod2]]-Table1[[#This Row],[Plan Revised]])</f>
        <v>565</v>
      </c>
      <c r="AA1112" s="209">
        <f>IF(ABS(Table1[[#This Row],[Prod2]]-Table1[[#This Row],[Plan Revised]])&gt;Table1[[#This Row],[Plan Revised]],0,IF(Table1[[#This Row],[Plan Revised]]=0,0,1-ABS(Table1[[#This Row],[Prod2]]-Table1[[#This Row],[Plan Revised]])/Table1[[#This Row],[Plan Revised]]))</f>
        <v>0.85131578947368425</v>
      </c>
      <c r="AB1112" s="206"/>
      <c r="AC1112" s="210"/>
      <c r="AD1112"/>
      <c r="AF1112"/>
    </row>
    <row r="1113" spans="1:32">
      <c r="A1113" s="204" t="str">
        <f>IF(Table1[Week]=WeekSel,"Yes","No")</f>
        <v>No</v>
      </c>
      <c r="B1113" s="204" t="str">
        <f>IF((Table1[StartDate]&gt;=Date.GraphMin)*(Table1[StartDate]&lt;=Date.GraphMax)=1,"Yes","No")</f>
        <v>Yes</v>
      </c>
      <c r="C1113" s="204" t="str">
        <f>IF(OR(Table1[[#This Row],[Site]]="FOOD MILLING",Table1[[#This Row],[Site]]="GODACO"), "No", "Yes")</f>
        <v>Yes</v>
      </c>
      <c r="D1113" s="205">
        <f>MAX(DATE(Table1[Year],1,1),DATE(Table1[Year],1,1)-WEEKDAY(DATE(Table1[Year],1,1),2)+(Table1[WeekNum]-1)*7+1)</f>
        <v>44669</v>
      </c>
      <c r="E1113" s="205">
        <f>MIN(DATE(Table1[Year]+1,1,0),DATE(Table1[Year],1,1)-WEEKDAY(DATE(Table1[Year],1,1),2)+Table1[WeekNum]*7)</f>
        <v>44675</v>
      </c>
      <c r="F1113" s="15">
        <v>2022</v>
      </c>
      <c r="G1113" s="204">
        <f t="shared" si="34"/>
        <v>4</v>
      </c>
      <c r="H1113" s="204">
        <v>17</v>
      </c>
      <c r="I1113" s="207" t="str">
        <f>"W" &amp;Table1[[#This Row],[WeekNum]]</f>
        <v>W17</v>
      </c>
      <c r="J1113" s="207" t="str">
        <f t="shared" si="35"/>
        <v>22-W17</v>
      </c>
      <c r="K1113" s="206" t="s">
        <v>675</v>
      </c>
      <c r="L1113" s="206"/>
      <c r="M1113" s="206" t="s">
        <v>72</v>
      </c>
      <c r="N1113" s="11" t="s">
        <v>428</v>
      </c>
      <c r="O1113" s="266" t="s">
        <v>372</v>
      </c>
      <c r="P1113" s="11" t="s">
        <v>378</v>
      </c>
      <c r="Q1113" s="11" t="s">
        <v>419</v>
      </c>
      <c r="R1113" s="206">
        <v>1800</v>
      </c>
      <c r="S1113" s="206">
        <v>0</v>
      </c>
      <c r="T1113" s="206">
        <f>ABS(Table1[[#This Row],[Prod]]-Table1[[#This Row],[Planned]])</f>
        <v>1800</v>
      </c>
      <c r="U1113" s="209">
        <f>IF(ABS(Table1[[#This Row],[Prod]]-Table1[[#This Row],[Planned]])&gt;Table1[[#This Row],[Planned]],0,IF(Table1[[#This Row],[Planned]]=0,0,1-ABS(Table1[[#This Row],[Prod]]-Table1[[#This Row],[Planned]])/Table1[[#This Row],[Planned]]))</f>
        <v>0</v>
      </c>
      <c r="V1113" s="206"/>
      <c r="W1113" s="206"/>
      <c r="X1113" s="208">
        <v>0</v>
      </c>
      <c r="Y1113" s="206">
        <f>Table1[[#This Row],[Prod]]</f>
        <v>0</v>
      </c>
      <c r="Z1113" s="206">
        <f>ABS(Table1[[#This Row],[Prod2]]-Table1[[#This Row],[Plan Revised]])</f>
        <v>0</v>
      </c>
      <c r="AA1113" s="209">
        <f>IF(ABS(Table1[[#This Row],[Prod2]]-Table1[[#This Row],[Plan Revised]])&gt;Table1[[#This Row],[Plan Revised]],0,IF(Table1[[#This Row],[Plan Revised]]=0,0,1-ABS(Table1[[#This Row],[Prod2]]-Table1[[#This Row],[Plan Revised]])/Table1[[#This Row],[Plan Revised]]))</f>
        <v>0</v>
      </c>
      <c r="AB1113" s="206"/>
      <c r="AC1113" s="210"/>
      <c r="AD1113"/>
      <c r="AF1113"/>
    </row>
    <row r="1114" spans="1:32">
      <c r="A1114" s="204" t="str">
        <f>IF(Table1[Week]=WeekSel,"Yes","No")</f>
        <v>No</v>
      </c>
      <c r="B1114" s="204" t="str">
        <f>IF((Table1[StartDate]&gt;=Date.GraphMin)*(Table1[StartDate]&lt;=Date.GraphMax)=1,"Yes","No")</f>
        <v>Yes</v>
      </c>
      <c r="C1114" s="204" t="str">
        <f>IF(OR(Table1[[#This Row],[Site]]="FOOD MILLING",Table1[[#This Row],[Site]]="GODACO"), "No", "Yes")</f>
        <v>Yes</v>
      </c>
      <c r="D1114" s="205">
        <f>MAX(DATE(Table1[Year],1,1),DATE(Table1[Year],1,1)-WEEKDAY(DATE(Table1[Year],1,1),2)+(Table1[WeekNum]-1)*7+1)</f>
        <v>44669</v>
      </c>
      <c r="E1114" s="205">
        <f>MIN(DATE(Table1[Year]+1,1,0),DATE(Table1[Year],1,1)-WEEKDAY(DATE(Table1[Year],1,1),2)+Table1[WeekNum]*7)</f>
        <v>44675</v>
      </c>
      <c r="F1114" s="15">
        <v>2022</v>
      </c>
      <c r="G1114" s="204">
        <f t="shared" si="34"/>
        <v>4</v>
      </c>
      <c r="H1114" s="204">
        <v>17</v>
      </c>
      <c r="I1114" s="207" t="str">
        <f>"W" &amp;Table1[[#This Row],[WeekNum]]</f>
        <v>W17</v>
      </c>
      <c r="J1114" s="207" t="str">
        <f t="shared" si="35"/>
        <v>22-W17</v>
      </c>
      <c r="K1114" s="206" t="s">
        <v>676</v>
      </c>
      <c r="L1114" s="206"/>
      <c r="M1114" s="206" t="s">
        <v>72</v>
      </c>
      <c r="N1114" s="11" t="s">
        <v>428</v>
      </c>
      <c r="O1114" s="266" t="s">
        <v>372</v>
      </c>
      <c r="P1114" s="11" t="s">
        <v>378</v>
      </c>
      <c r="Q1114" s="11" t="s">
        <v>419</v>
      </c>
      <c r="R1114" s="206">
        <v>6000</v>
      </c>
      <c r="S1114" s="206">
        <v>7363.5</v>
      </c>
      <c r="T1114" s="206">
        <f>ABS(Table1[[#This Row],[Prod]]-Table1[[#This Row],[Planned]])</f>
        <v>1363.5</v>
      </c>
      <c r="U1114" s="209">
        <f>IF(ABS(Table1[[#This Row],[Prod]]-Table1[[#This Row],[Planned]])&gt;Table1[[#This Row],[Planned]],0,IF(Table1[[#This Row],[Planned]]=0,0,1-ABS(Table1[[#This Row],[Prod]]-Table1[[#This Row],[Planned]])/Table1[[#This Row],[Planned]]))</f>
        <v>0.77275000000000005</v>
      </c>
      <c r="V1114" s="206"/>
      <c r="W1114" s="206"/>
      <c r="X1114" s="208">
        <v>9000</v>
      </c>
      <c r="Y1114" s="206">
        <f>Table1[[#This Row],[Prod]]</f>
        <v>7363.5</v>
      </c>
      <c r="Z1114" s="206">
        <f>ABS(Table1[[#This Row],[Prod2]]-Table1[[#This Row],[Plan Revised]])</f>
        <v>1636.5</v>
      </c>
      <c r="AA1114" s="209">
        <f>IF(ABS(Table1[[#This Row],[Prod2]]-Table1[[#This Row],[Plan Revised]])&gt;Table1[[#This Row],[Plan Revised]],0,IF(Table1[[#This Row],[Plan Revised]]=0,0,1-ABS(Table1[[#This Row],[Prod2]]-Table1[[#This Row],[Plan Revised]])/Table1[[#This Row],[Plan Revised]]))</f>
        <v>0.81816666666666671</v>
      </c>
      <c r="AB1114" s="206"/>
      <c r="AC1114" s="210"/>
      <c r="AD1114"/>
      <c r="AF1114"/>
    </row>
    <row r="1115" spans="1:32">
      <c r="A1115" s="204" t="str">
        <f>IF(Table1[Week]=WeekSel,"Yes","No")</f>
        <v>No</v>
      </c>
      <c r="B1115" s="204" t="str">
        <f>IF((Table1[StartDate]&gt;=Date.GraphMin)*(Table1[StartDate]&lt;=Date.GraphMax)=1,"Yes","No")</f>
        <v>Yes</v>
      </c>
      <c r="C1115" s="204" t="str">
        <f>IF(OR(Table1[[#This Row],[Site]]="FOOD MILLING",Table1[[#This Row],[Site]]="GODACO"), "No", "Yes")</f>
        <v>Yes</v>
      </c>
      <c r="D1115" s="205">
        <f>MAX(DATE(Table1[Year],1,1),DATE(Table1[Year],1,1)-WEEKDAY(DATE(Table1[Year],1,1),2)+(Table1[WeekNum]-1)*7+1)</f>
        <v>44669</v>
      </c>
      <c r="E1115" s="205">
        <f>MIN(DATE(Table1[Year]+1,1,0),DATE(Table1[Year],1,1)-WEEKDAY(DATE(Table1[Year],1,1),2)+Table1[WeekNum]*7)</f>
        <v>44675</v>
      </c>
      <c r="F1115" s="15">
        <v>2022</v>
      </c>
      <c r="G1115" s="204">
        <f t="shared" si="34"/>
        <v>4</v>
      </c>
      <c r="H1115" s="204">
        <v>17</v>
      </c>
      <c r="I1115" s="207" t="str">
        <f>"W" &amp;Table1[[#This Row],[WeekNum]]</f>
        <v>W17</v>
      </c>
      <c r="J1115" s="207" t="str">
        <f t="shared" si="35"/>
        <v>22-W17</v>
      </c>
      <c r="K1115" s="206" t="s">
        <v>677</v>
      </c>
      <c r="L1115" s="206"/>
      <c r="M1115" s="206" t="s">
        <v>72</v>
      </c>
      <c r="N1115" s="11" t="s">
        <v>428</v>
      </c>
      <c r="O1115" s="266" t="s">
        <v>372</v>
      </c>
      <c r="P1115" s="11" t="s">
        <v>378</v>
      </c>
      <c r="Q1115" s="11" t="s">
        <v>419</v>
      </c>
      <c r="R1115" s="206">
        <v>1800</v>
      </c>
      <c r="S1115" s="206">
        <v>1531.1999999999998</v>
      </c>
      <c r="T1115" s="206">
        <f>ABS(Table1[[#This Row],[Prod]]-Table1[[#This Row],[Planned]])</f>
        <v>268.80000000000018</v>
      </c>
      <c r="U1115" s="209">
        <f>IF(ABS(Table1[[#This Row],[Prod]]-Table1[[#This Row],[Planned]])&gt;Table1[[#This Row],[Planned]],0,IF(Table1[[#This Row],[Planned]]=0,0,1-ABS(Table1[[#This Row],[Prod]]-Table1[[#This Row],[Planned]])/Table1[[#This Row],[Planned]]))</f>
        <v>0.85066666666666657</v>
      </c>
      <c r="V1115" s="206"/>
      <c r="W1115" s="206"/>
      <c r="X1115" s="208">
        <v>1800</v>
      </c>
      <c r="Y1115" s="206">
        <f>Table1[[#This Row],[Prod]]</f>
        <v>1531.1999999999998</v>
      </c>
      <c r="Z1115" s="206">
        <f>ABS(Table1[[#This Row],[Prod2]]-Table1[[#This Row],[Plan Revised]])</f>
        <v>268.80000000000018</v>
      </c>
      <c r="AA1115" s="209">
        <f>IF(ABS(Table1[[#This Row],[Prod2]]-Table1[[#This Row],[Plan Revised]])&gt;Table1[[#This Row],[Plan Revised]],0,IF(Table1[[#This Row],[Plan Revised]]=0,0,1-ABS(Table1[[#This Row],[Prod2]]-Table1[[#This Row],[Plan Revised]])/Table1[[#This Row],[Plan Revised]]))</f>
        <v>0.85066666666666657</v>
      </c>
      <c r="AB1115" s="206"/>
      <c r="AC1115" s="210"/>
      <c r="AD1115"/>
      <c r="AF1115"/>
    </row>
    <row r="1116" spans="1:32">
      <c r="A1116" s="204" t="str">
        <f>IF(Table1[Week]=WeekSel,"Yes","No")</f>
        <v>No</v>
      </c>
      <c r="B1116" s="204" t="str">
        <f>IF((Table1[StartDate]&gt;=Date.GraphMin)*(Table1[StartDate]&lt;=Date.GraphMax)=1,"Yes","No")</f>
        <v>Yes</v>
      </c>
      <c r="C1116" s="204" t="str">
        <f>IF(OR(Table1[[#This Row],[Site]]="FOOD MILLING",Table1[[#This Row],[Site]]="GODACO"), "No", "Yes")</f>
        <v>Yes</v>
      </c>
      <c r="D1116" s="205">
        <f>MAX(DATE(Table1[Year],1,1),DATE(Table1[Year],1,1)-WEEKDAY(DATE(Table1[Year],1,1),2)+(Table1[WeekNum]-1)*7+1)</f>
        <v>44669</v>
      </c>
      <c r="E1116" s="205">
        <f>MIN(DATE(Table1[Year]+1,1,0),DATE(Table1[Year],1,1)-WEEKDAY(DATE(Table1[Year],1,1),2)+Table1[WeekNum]*7)</f>
        <v>44675</v>
      </c>
      <c r="F1116" s="15">
        <v>2022</v>
      </c>
      <c r="G1116" s="204">
        <f t="shared" si="34"/>
        <v>4</v>
      </c>
      <c r="H1116" s="204">
        <v>17</v>
      </c>
      <c r="I1116" s="207" t="str">
        <f>"W" &amp;Table1[[#This Row],[WeekNum]]</f>
        <v>W17</v>
      </c>
      <c r="J1116" s="207" t="str">
        <f t="shared" si="35"/>
        <v>22-W17</v>
      </c>
      <c r="K1116" s="206" t="s">
        <v>678</v>
      </c>
      <c r="L1116" s="206"/>
      <c r="M1116" s="206" t="s">
        <v>72</v>
      </c>
      <c r="N1116" s="11" t="s">
        <v>428</v>
      </c>
      <c r="O1116" s="266" t="s">
        <v>372</v>
      </c>
      <c r="P1116" s="11" t="s">
        <v>378</v>
      </c>
      <c r="Q1116" s="11" t="s">
        <v>419</v>
      </c>
      <c r="R1116" s="206">
        <v>0</v>
      </c>
      <c r="S1116" s="206">
        <v>0</v>
      </c>
      <c r="T1116" s="206">
        <f>ABS(Table1[[#This Row],[Prod]]-Table1[[#This Row],[Planned]])</f>
        <v>0</v>
      </c>
      <c r="U1116" s="209">
        <f>IF(ABS(Table1[[#This Row],[Prod]]-Table1[[#This Row],[Planned]])&gt;Table1[[#This Row],[Planned]],0,IF(Table1[[#This Row],[Planned]]=0,0,1-ABS(Table1[[#This Row],[Prod]]-Table1[[#This Row],[Planned]])/Table1[[#This Row],[Planned]]))</f>
        <v>0</v>
      </c>
      <c r="V1116" s="206"/>
      <c r="W1116" s="206"/>
      <c r="X1116" s="208">
        <v>0</v>
      </c>
      <c r="Y1116" s="206">
        <f>Table1[[#This Row],[Prod]]</f>
        <v>0</v>
      </c>
      <c r="Z1116" s="206">
        <f>ABS(Table1[[#This Row],[Prod2]]-Table1[[#This Row],[Plan Revised]])</f>
        <v>0</v>
      </c>
      <c r="AA1116" s="209">
        <f>IF(ABS(Table1[[#This Row],[Prod2]]-Table1[[#This Row],[Plan Revised]])&gt;Table1[[#This Row],[Plan Revised]],0,IF(Table1[[#This Row],[Plan Revised]]=0,0,1-ABS(Table1[[#This Row],[Prod2]]-Table1[[#This Row],[Plan Revised]])/Table1[[#This Row],[Plan Revised]]))</f>
        <v>0</v>
      </c>
      <c r="AB1116" s="206"/>
      <c r="AC1116" s="210"/>
      <c r="AD1116"/>
      <c r="AF1116"/>
    </row>
    <row r="1117" spans="1:32">
      <c r="A1117" s="204" t="str">
        <f>IF(Table1[Week]=WeekSel,"Yes","No")</f>
        <v>No</v>
      </c>
      <c r="B1117" s="204" t="str">
        <f>IF((Table1[StartDate]&gt;=Date.GraphMin)*(Table1[StartDate]&lt;=Date.GraphMax)=1,"Yes","No")</f>
        <v>Yes</v>
      </c>
      <c r="C1117" s="204" t="str">
        <f>IF(OR(Table1[[#This Row],[Site]]="FOOD MILLING",Table1[[#This Row],[Site]]="GODACO"), "No", "Yes")</f>
        <v>Yes</v>
      </c>
      <c r="D1117" s="205">
        <f>MAX(DATE(Table1[Year],1,1),DATE(Table1[Year],1,1)-WEEKDAY(DATE(Table1[Year],1,1),2)+(Table1[WeekNum]-1)*7+1)</f>
        <v>44669</v>
      </c>
      <c r="E1117" s="205">
        <f>MIN(DATE(Table1[Year]+1,1,0),DATE(Table1[Year],1,1)-WEEKDAY(DATE(Table1[Year],1,1),2)+Table1[WeekNum]*7)</f>
        <v>44675</v>
      </c>
      <c r="F1117" s="15">
        <v>2022</v>
      </c>
      <c r="G1117" s="204">
        <f t="shared" si="34"/>
        <v>4</v>
      </c>
      <c r="H1117" s="204">
        <v>17</v>
      </c>
      <c r="I1117" s="207" t="str">
        <f>"W" &amp;Table1[[#This Row],[WeekNum]]</f>
        <v>W17</v>
      </c>
      <c r="J1117" s="207" t="str">
        <f t="shared" si="35"/>
        <v>22-W17</v>
      </c>
      <c r="K1117" s="206" t="s">
        <v>680</v>
      </c>
      <c r="L1117" s="206"/>
      <c r="M1117" s="206" t="s">
        <v>72</v>
      </c>
      <c r="N1117" s="11" t="s">
        <v>428</v>
      </c>
      <c r="O1117" s="266" t="s">
        <v>374</v>
      </c>
      <c r="P1117" s="11" t="s">
        <v>376</v>
      </c>
      <c r="Q1117" s="11" t="s">
        <v>421</v>
      </c>
      <c r="R1117" s="206">
        <v>0</v>
      </c>
      <c r="S1117" s="206"/>
      <c r="T1117" s="206">
        <f>ABS(Table1[[#This Row],[Prod]]-Table1[[#This Row],[Planned]])</f>
        <v>0</v>
      </c>
      <c r="U1117" s="209">
        <f>IF(ABS(Table1[[#This Row],[Prod]]-Table1[[#This Row],[Planned]])&gt;Table1[[#This Row],[Planned]],0,IF(Table1[[#This Row],[Planned]]=0,0,1-ABS(Table1[[#This Row],[Prod]]-Table1[[#This Row],[Planned]])/Table1[[#This Row],[Planned]]))</f>
        <v>0</v>
      </c>
      <c r="V1117" s="206"/>
      <c r="W1117" s="206"/>
      <c r="X1117" s="208"/>
      <c r="Y1117" s="206">
        <f>Table1[[#This Row],[Prod]]</f>
        <v>0</v>
      </c>
      <c r="Z1117" s="206">
        <f>ABS(Table1[[#This Row],[Prod2]]-Table1[[#This Row],[Plan Revised]])</f>
        <v>0</v>
      </c>
      <c r="AA1117" s="209">
        <f>IF(ABS(Table1[[#This Row],[Prod2]]-Table1[[#This Row],[Plan Revised]])&gt;Table1[[#This Row],[Plan Revised]],0,IF(Table1[[#This Row],[Plan Revised]]=0,0,1-ABS(Table1[[#This Row],[Prod2]]-Table1[[#This Row],[Plan Revised]])/Table1[[#This Row],[Plan Revised]]))</f>
        <v>0</v>
      </c>
      <c r="AB1117" s="206"/>
      <c r="AC1117" s="210"/>
      <c r="AD1117"/>
      <c r="AF1117"/>
    </row>
    <row r="1118" spans="1:32">
      <c r="A1118" s="204" t="str">
        <f>IF(Table1[Week]=WeekSel,"Yes","No")</f>
        <v>No</v>
      </c>
      <c r="B1118" s="204" t="str">
        <f>IF((Table1[StartDate]&gt;=Date.GraphMin)*(Table1[StartDate]&lt;=Date.GraphMax)=1,"Yes","No")</f>
        <v>Yes</v>
      </c>
      <c r="C1118" s="204" t="str">
        <f>IF(OR(Table1[[#This Row],[Site]]="FOOD MILLING",Table1[[#This Row],[Site]]="GODACO"), "No", "Yes")</f>
        <v>Yes</v>
      </c>
      <c r="D1118" s="205">
        <f>MAX(DATE(Table1[Year],1,1),DATE(Table1[Year],1,1)-WEEKDAY(DATE(Table1[Year],1,1),2)+(Table1[WeekNum]-1)*7+1)</f>
        <v>44669</v>
      </c>
      <c r="E1118" s="205">
        <f>MIN(DATE(Table1[Year]+1,1,0),DATE(Table1[Year],1,1)-WEEKDAY(DATE(Table1[Year],1,1),2)+Table1[WeekNum]*7)</f>
        <v>44675</v>
      </c>
      <c r="F1118" s="15">
        <v>2022</v>
      </c>
      <c r="G1118" s="204">
        <f t="shared" si="34"/>
        <v>4</v>
      </c>
      <c r="H1118" s="204">
        <v>17</v>
      </c>
      <c r="I1118" s="207" t="str">
        <f>"W" &amp;Table1[[#This Row],[WeekNum]]</f>
        <v>W17</v>
      </c>
      <c r="J1118" s="207" t="str">
        <f t="shared" si="35"/>
        <v>22-W17</v>
      </c>
      <c r="K1118" s="206" t="s">
        <v>681</v>
      </c>
      <c r="L1118" s="206"/>
      <c r="M1118" s="206" t="s">
        <v>72</v>
      </c>
      <c r="N1118" s="11" t="s">
        <v>428</v>
      </c>
      <c r="O1118" s="266" t="s">
        <v>372</v>
      </c>
      <c r="P1118" s="11" t="s">
        <v>381</v>
      </c>
      <c r="Q1118" s="11" t="s">
        <v>421</v>
      </c>
      <c r="R1118" s="206">
        <v>0</v>
      </c>
      <c r="S1118" s="206">
        <v>0</v>
      </c>
      <c r="T1118" s="206">
        <f>ABS(Table1[[#This Row],[Prod]]-Table1[[#This Row],[Planned]])</f>
        <v>0</v>
      </c>
      <c r="U1118" s="209">
        <f>IF(ABS(Table1[[#This Row],[Prod]]-Table1[[#This Row],[Planned]])&gt;Table1[[#This Row],[Planned]],0,IF(Table1[[#This Row],[Planned]]=0,0,1-ABS(Table1[[#This Row],[Prod]]-Table1[[#This Row],[Planned]])/Table1[[#This Row],[Planned]]))</f>
        <v>0</v>
      </c>
      <c r="V1118" s="206"/>
      <c r="W1118" s="206"/>
      <c r="X1118" s="208">
        <v>0</v>
      </c>
      <c r="Y1118" s="206">
        <f>Table1[[#This Row],[Prod]]</f>
        <v>0</v>
      </c>
      <c r="Z1118" s="206">
        <f>ABS(Table1[[#This Row],[Prod2]]-Table1[[#This Row],[Plan Revised]])</f>
        <v>0</v>
      </c>
      <c r="AA1118" s="209">
        <f>IF(ABS(Table1[[#This Row],[Prod2]]-Table1[[#This Row],[Plan Revised]])&gt;Table1[[#This Row],[Plan Revised]],0,IF(Table1[[#This Row],[Plan Revised]]=0,0,1-ABS(Table1[[#This Row],[Prod2]]-Table1[[#This Row],[Plan Revised]])/Table1[[#This Row],[Plan Revised]]))</f>
        <v>0</v>
      </c>
      <c r="AB1118" s="206"/>
      <c r="AC1118" s="210"/>
      <c r="AD1118"/>
      <c r="AF1118"/>
    </row>
    <row r="1119" spans="1:32">
      <c r="A1119" s="204" t="str">
        <f>IF(Table1[Week]=WeekSel,"Yes","No")</f>
        <v>No</v>
      </c>
      <c r="B1119" s="204" t="str">
        <f>IF((Table1[StartDate]&gt;=Date.GraphMin)*(Table1[StartDate]&lt;=Date.GraphMax)=1,"Yes","No")</f>
        <v>Yes</v>
      </c>
      <c r="C1119" s="204" t="str">
        <f>IF(OR(Table1[[#This Row],[Site]]="FOOD MILLING",Table1[[#This Row],[Site]]="GODACO"), "No", "Yes")</f>
        <v>Yes</v>
      </c>
      <c r="D1119" s="205">
        <f>MAX(DATE(Table1[Year],1,1),DATE(Table1[Year],1,1)-WEEKDAY(DATE(Table1[Year],1,1),2)+(Table1[WeekNum]-1)*7+1)</f>
        <v>44669</v>
      </c>
      <c r="E1119" s="205">
        <f>MIN(DATE(Table1[Year]+1,1,0),DATE(Table1[Year],1,1)-WEEKDAY(DATE(Table1[Year],1,1),2)+Table1[WeekNum]*7)</f>
        <v>44675</v>
      </c>
      <c r="F1119" s="15">
        <v>2022</v>
      </c>
      <c r="G1119" s="204">
        <f t="shared" si="34"/>
        <v>4</v>
      </c>
      <c r="H1119" s="204">
        <v>17</v>
      </c>
      <c r="I1119" s="207" t="str">
        <f>"W" &amp;Table1[[#This Row],[WeekNum]]</f>
        <v>W17</v>
      </c>
      <c r="J1119" s="207" t="str">
        <f t="shared" si="35"/>
        <v>22-W17</v>
      </c>
      <c r="K1119" s="206" t="s">
        <v>682</v>
      </c>
      <c r="L1119" s="206"/>
      <c r="M1119" s="206" t="s">
        <v>72</v>
      </c>
      <c r="N1119" s="11" t="s">
        <v>428</v>
      </c>
      <c r="O1119" s="266" t="s">
        <v>372</v>
      </c>
      <c r="P1119" s="11" t="s">
        <v>381</v>
      </c>
      <c r="Q1119" s="11" t="s">
        <v>421</v>
      </c>
      <c r="R1119" s="206">
        <v>5000</v>
      </c>
      <c r="S1119" s="206">
        <v>5015</v>
      </c>
      <c r="T1119" s="206">
        <f>ABS(Table1[[#This Row],[Prod]]-Table1[[#This Row],[Planned]])</f>
        <v>15</v>
      </c>
      <c r="U1119" s="209">
        <f>IF(ABS(Table1[[#This Row],[Prod]]-Table1[[#This Row],[Planned]])&gt;Table1[[#This Row],[Planned]],0,IF(Table1[[#This Row],[Planned]]=0,0,1-ABS(Table1[[#This Row],[Prod]]-Table1[[#This Row],[Planned]])/Table1[[#This Row],[Planned]]))</f>
        <v>0.997</v>
      </c>
      <c r="V1119" s="206"/>
      <c r="W1119" s="206"/>
      <c r="X1119" s="208">
        <v>5000</v>
      </c>
      <c r="Y1119" s="206">
        <f>Table1[[#This Row],[Prod]]</f>
        <v>5015</v>
      </c>
      <c r="Z1119" s="206">
        <f>ABS(Table1[[#This Row],[Prod2]]-Table1[[#This Row],[Plan Revised]])</f>
        <v>15</v>
      </c>
      <c r="AA1119" s="209">
        <f>IF(ABS(Table1[[#This Row],[Prod2]]-Table1[[#This Row],[Plan Revised]])&gt;Table1[[#This Row],[Plan Revised]],0,IF(Table1[[#This Row],[Plan Revised]]=0,0,1-ABS(Table1[[#This Row],[Prod2]]-Table1[[#This Row],[Plan Revised]])/Table1[[#This Row],[Plan Revised]]))</f>
        <v>0.997</v>
      </c>
      <c r="AB1119" s="206"/>
      <c r="AC1119" s="210"/>
      <c r="AD1119"/>
      <c r="AF1119"/>
    </row>
    <row r="1120" spans="1:32">
      <c r="A1120" s="204" t="str">
        <f>IF(Table1[Week]=WeekSel,"Yes","No")</f>
        <v>No</v>
      </c>
      <c r="B1120" s="204" t="str">
        <f>IF((Table1[StartDate]&gt;=Date.GraphMin)*(Table1[StartDate]&lt;=Date.GraphMax)=1,"Yes","No")</f>
        <v>Yes</v>
      </c>
      <c r="C1120" s="204" t="str">
        <f>IF(OR(Table1[[#This Row],[Site]]="FOOD MILLING",Table1[[#This Row],[Site]]="GODACO"), "No", "Yes")</f>
        <v>Yes</v>
      </c>
      <c r="D1120" s="205">
        <f>MAX(DATE(Table1[Year],1,1),DATE(Table1[Year],1,1)-WEEKDAY(DATE(Table1[Year],1,1),2)+(Table1[WeekNum]-1)*7+1)</f>
        <v>44669</v>
      </c>
      <c r="E1120" s="205">
        <f>MIN(DATE(Table1[Year]+1,1,0),DATE(Table1[Year],1,1)-WEEKDAY(DATE(Table1[Year],1,1),2)+Table1[WeekNum]*7)</f>
        <v>44675</v>
      </c>
      <c r="F1120" s="15">
        <v>2022</v>
      </c>
      <c r="G1120" s="204">
        <f t="shared" si="34"/>
        <v>4</v>
      </c>
      <c r="H1120" s="204">
        <v>17</v>
      </c>
      <c r="I1120" s="207" t="str">
        <f>"W" &amp;Table1[[#This Row],[WeekNum]]</f>
        <v>W17</v>
      </c>
      <c r="J1120" s="207" t="str">
        <f t="shared" si="35"/>
        <v>22-W17</v>
      </c>
      <c r="K1120" s="206" t="s">
        <v>578</v>
      </c>
      <c r="L1120" s="206"/>
      <c r="M1120" s="206" t="s">
        <v>77</v>
      </c>
      <c r="N1120" s="11" t="s">
        <v>428</v>
      </c>
      <c r="O1120" s="266" t="s">
        <v>374</v>
      </c>
      <c r="P1120" s="11" t="s">
        <v>410</v>
      </c>
      <c r="Q1120" s="11" t="s">
        <v>421</v>
      </c>
      <c r="R1120" s="206">
        <v>2000</v>
      </c>
      <c r="S1120" s="206">
        <v>2010</v>
      </c>
      <c r="T1120" s="206">
        <f>ABS(Table1[[#This Row],[Prod]]-Table1[[#This Row],[Planned]])</f>
        <v>10</v>
      </c>
      <c r="U1120" s="209">
        <f>IF(ABS(Table1[[#This Row],[Prod]]-Table1[[#This Row],[Planned]])&gt;Table1[[#This Row],[Planned]],0,IF(Table1[[#This Row],[Planned]]=0,0,1-ABS(Table1[[#This Row],[Prod]]-Table1[[#This Row],[Planned]])/Table1[[#This Row],[Planned]]))</f>
        <v>0.995</v>
      </c>
      <c r="V1120" s="206"/>
      <c r="W1120" s="206"/>
      <c r="X1120" s="208">
        <v>2000</v>
      </c>
      <c r="Y1120" s="206">
        <f>Table1[[#This Row],[Prod]]</f>
        <v>2010</v>
      </c>
      <c r="Z1120" s="206">
        <f>ABS(Table1[[#This Row],[Prod2]]-Table1[[#This Row],[Plan Revised]])</f>
        <v>10</v>
      </c>
      <c r="AA1120" s="209">
        <f>IF(ABS(Table1[[#This Row],[Prod2]]-Table1[[#This Row],[Plan Revised]])&gt;Table1[[#This Row],[Plan Revised]],0,IF(Table1[[#This Row],[Plan Revised]]=0,0,1-ABS(Table1[[#This Row],[Prod2]]-Table1[[#This Row],[Plan Revised]])/Table1[[#This Row],[Plan Revised]]))</f>
        <v>0.995</v>
      </c>
      <c r="AB1120" s="206"/>
      <c r="AC1120" s="210"/>
      <c r="AD1120"/>
      <c r="AF1120"/>
    </row>
    <row r="1121" spans="1:32">
      <c r="A1121" s="204" t="str">
        <f>IF(Table1[Week]=WeekSel,"Yes","No")</f>
        <v>No</v>
      </c>
      <c r="B1121" s="204" t="str">
        <f>IF((Table1[StartDate]&gt;=Date.GraphMin)*(Table1[StartDate]&lt;=Date.GraphMax)=1,"Yes","No")</f>
        <v>Yes</v>
      </c>
      <c r="C1121" s="204" t="str">
        <f>IF(OR(Table1[[#This Row],[Site]]="FOOD MILLING",Table1[[#This Row],[Site]]="GODACO"), "No", "Yes")</f>
        <v>Yes</v>
      </c>
      <c r="D1121" s="205">
        <f>MAX(DATE(Table1[Year],1,1),DATE(Table1[Year],1,1)-WEEKDAY(DATE(Table1[Year],1,1),2)+(Table1[WeekNum]-1)*7+1)</f>
        <v>44669</v>
      </c>
      <c r="E1121" s="205">
        <f>MIN(DATE(Table1[Year]+1,1,0),DATE(Table1[Year],1,1)-WEEKDAY(DATE(Table1[Year],1,1),2)+Table1[WeekNum]*7)</f>
        <v>44675</v>
      </c>
      <c r="F1121" s="15">
        <v>2022</v>
      </c>
      <c r="G1121" s="204">
        <f t="shared" si="34"/>
        <v>4</v>
      </c>
      <c r="H1121" s="204">
        <v>17</v>
      </c>
      <c r="I1121" s="207" t="str">
        <f>"W" &amp;Table1[[#This Row],[WeekNum]]</f>
        <v>W17</v>
      </c>
      <c r="J1121" s="207" t="str">
        <f t="shared" si="35"/>
        <v>22-W17</v>
      </c>
      <c r="K1121" s="206" t="s">
        <v>579</v>
      </c>
      <c r="L1121" s="206"/>
      <c r="M1121" s="206" t="s">
        <v>77</v>
      </c>
      <c r="N1121" s="11" t="s">
        <v>428</v>
      </c>
      <c r="O1121" s="266" t="s">
        <v>374</v>
      </c>
      <c r="P1121" s="11" t="s">
        <v>410</v>
      </c>
      <c r="Q1121" s="11" t="s">
        <v>421</v>
      </c>
      <c r="R1121" s="206">
        <v>2000</v>
      </c>
      <c r="S1121" s="206">
        <v>2005</v>
      </c>
      <c r="T1121" s="206">
        <f>ABS(Table1[[#This Row],[Prod]]-Table1[[#This Row],[Planned]])</f>
        <v>5</v>
      </c>
      <c r="U1121" s="209">
        <f>IF(ABS(Table1[[#This Row],[Prod]]-Table1[[#This Row],[Planned]])&gt;Table1[[#This Row],[Planned]],0,IF(Table1[[#This Row],[Planned]]=0,0,1-ABS(Table1[[#This Row],[Prod]]-Table1[[#This Row],[Planned]])/Table1[[#This Row],[Planned]]))</f>
        <v>0.99750000000000005</v>
      </c>
      <c r="V1121" s="206"/>
      <c r="W1121" s="206"/>
      <c r="X1121" s="208">
        <v>2000</v>
      </c>
      <c r="Y1121" s="206">
        <f>Table1[[#This Row],[Prod]]</f>
        <v>2005</v>
      </c>
      <c r="Z1121" s="206">
        <f>ABS(Table1[[#This Row],[Prod2]]-Table1[[#This Row],[Plan Revised]])</f>
        <v>5</v>
      </c>
      <c r="AA1121" s="209">
        <f>IF(ABS(Table1[[#This Row],[Prod2]]-Table1[[#This Row],[Plan Revised]])&gt;Table1[[#This Row],[Plan Revised]],0,IF(Table1[[#This Row],[Plan Revised]]=0,0,1-ABS(Table1[[#This Row],[Prod2]]-Table1[[#This Row],[Plan Revised]])/Table1[[#This Row],[Plan Revised]]))</f>
        <v>0.99750000000000005</v>
      </c>
      <c r="AB1121" s="206"/>
      <c r="AC1121" s="210"/>
      <c r="AD1121"/>
      <c r="AF1121"/>
    </row>
    <row r="1122" spans="1:32">
      <c r="A1122" s="204" t="str">
        <f>IF(Table1[Week]=WeekSel,"Yes","No")</f>
        <v>No</v>
      </c>
      <c r="B1122" s="204" t="str">
        <f>IF((Table1[StartDate]&gt;=Date.GraphMin)*(Table1[StartDate]&lt;=Date.GraphMax)=1,"Yes","No")</f>
        <v>Yes</v>
      </c>
      <c r="C1122" s="204" t="str">
        <f>IF(OR(Table1[[#This Row],[Site]]="FOOD MILLING",Table1[[#This Row],[Site]]="GODACO"), "No", "Yes")</f>
        <v>Yes</v>
      </c>
      <c r="D1122" s="205">
        <f>MAX(DATE(Table1[Year],1,1),DATE(Table1[Year],1,1)-WEEKDAY(DATE(Table1[Year],1,1),2)+(Table1[WeekNum]-1)*7+1)</f>
        <v>44669</v>
      </c>
      <c r="E1122" s="205">
        <f>MIN(DATE(Table1[Year]+1,1,0),DATE(Table1[Year],1,1)-WEEKDAY(DATE(Table1[Year],1,1),2)+Table1[WeekNum]*7)</f>
        <v>44675</v>
      </c>
      <c r="F1122" s="15">
        <v>2022</v>
      </c>
      <c r="G1122" s="204">
        <f t="shared" si="34"/>
        <v>4</v>
      </c>
      <c r="H1122" s="204">
        <v>17</v>
      </c>
      <c r="I1122" s="207" t="str">
        <f>"W" &amp;Table1[[#This Row],[WeekNum]]</f>
        <v>W17</v>
      </c>
      <c r="J1122" s="207" t="str">
        <f t="shared" si="35"/>
        <v>22-W17</v>
      </c>
      <c r="K1122" s="206" t="s">
        <v>580</v>
      </c>
      <c r="L1122" s="206"/>
      <c r="M1122" s="206" t="s">
        <v>77</v>
      </c>
      <c r="N1122" s="11" t="s">
        <v>428</v>
      </c>
      <c r="O1122" s="266" t="s">
        <v>374</v>
      </c>
      <c r="P1122" s="11" t="s">
        <v>410</v>
      </c>
      <c r="Q1122" s="11" t="s">
        <v>419</v>
      </c>
      <c r="R1122" s="206">
        <v>1920</v>
      </c>
      <c r="S1122" s="206">
        <v>520</v>
      </c>
      <c r="T1122" s="206">
        <f>ABS(Table1[[#This Row],[Prod]]-Table1[[#This Row],[Planned]])</f>
        <v>1400</v>
      </c>
      <c r="U1122" s="209">
        <f>IF(ABS(Table1[[#This Row],[Prod]]-Table1[[#This Row],[Planned]])&gt;Table1[[#This Row],[Planned]],0,IF(Table1[[#This Row],[Planned]]=0,0,1-ABS(Table1[[#This Row],[Prod]]-Table1[[#This Row],[Planned]])/Table1[[#This Row],[Planned]]))</f>
        <v>0.27083333333333337</v>
      </c>
      <c r="V1122" s="206"/>
      <c r="W1122" s="206"/>
      <c r="X1122" s="208">
        <v>1920</v>
      </c>
      <c r="Y1122" s="206">
        <f>Table1[[#This Row],[Prod]]</f>
        <v>520</v>
      </c>
      <c r="Z1122" s="206">
        <f>ABS(Table1[[#This Row],[Prod2]]-Table1[[#This Row],[Plan Revised]])</f>
        <v>1400</v>
      </c>
      <c r="AA1122" s="209">
        <f>IF(ABS(Table1[[#This Row],[Prod2]]-Table1[[#This Row],[Plan Revised]])&gt;Table1[[#This Row],[Plan Revised]],0,IF(Table1[[#This Row],[Plan Revised]]=0,0,1-ABS(Table1[[#This Row],[Prod2]]-Table1[[#This Row],[Plan Revised]])/Table1[[#This Row],[Plan Revised]]))</f>
        <v>0.27083333333333337</v>
      </c>
      <c r="AB1122" s="206"/>
      <c r="AC1122" s="210"/>
      <c r="AD1122"/>
      <c r="AF1122"/>
    </row>
    <row r="1123" spans="1:32">
      <c r="A1123" s="204" t="str">
        <f>IF(Table1[Week]=WeekSel,"Yes","No")</f>
        <v>No</v>
      </c>
      <c r="B1123" s="204" t="str">
        <f>IF((Table1[StartDate]&gt;=Date.GraphMin)*(Table1[StartDate]&lt;=Date.GraphMax)=1,"Yes","No")</f>
        <v>Yes</v>
      </c>
      <c r="C1123" s="204" t="str">
        <f>IF(OR(Table1[[#This Row],[Site]]="FOOD MILLING",Table1[[#This Row],[Site]]="GODACO"), "No", "Yes")</f>
        <v>Yes</v>
      </c>
      <c r="D1123" s="205">
        <f>MAX(DATE(Table1[Year],1,1),DATE(Table1[Year],1,1)-WEEKDAY(DATE(Table1[Year],1,1),2)+(Table1[WeekNum]-1)*7+1)</f>
        <v>44669</v>
      </c>
      <c r="E1123" s="205">
        <f>MIN(DATE(Table1[Year]+1,1,0),DATE(Table1[Year],1,1)-WEEKDAY(DATE(Table1[Year],1,1),2)+Table1[WeekNum]*7)</f>
        <v>44675</v>
      </c>
      <c r="F1123" s="15">
        <v>2022</v>
      </c>
      <c r="G1123" s="204">
        <f t="shared" si="34"/>
        <v>4</v>
      </c>
      <c r="H1123" s="204">
        <v>17</v>
      </c>
      <c r="I1123" s="207" t="str">
        <f>"W" &amp;Table1[[#This Row],[WeekNum]]</f>
        <v>W17</v>
      </c>
      <c r="J1123" s="207" t="str">
        <f t="shared" si="35"/>
        <v>22-W17</v>
      </c>
      <c r="K1123" s="206" t="s">
        <v>581</v>
      </c>
      <c r="L1123" s="206"/>
      <c r="M1123" s="206" t="s">
        <v>77</v>
      </c>
      <c r="N1123" s="11" t="s">
        <v>428</v>
      </c>
      <c r="O1123" s="266" t="s">
        <v>374</v>
      </c>
      <c r="P1123" s="11" t="s">
        <v>410</v>
      </c>
      <c r="Q1123" s="11" t="s">
        <v>419</v>
      </c>
      <c r="R1123" s="206">
        <v>960</v>
      </c>
      <c r="S1123" s="206">
        <v>990</v>
      </c>
      <c r="T1123" s="206">
        <f>ABS(Table1[[#This Row],[Prod]]-Table1[[#This Row],[Planned]])</f>
        <v>30</v>
      </c>
      <c r="U1123" s="209">
        <f>IF(ABS(Table1[[#This Row],[Prod]]-Table1[[#This Row],[Planned]])&gt;Table1[[#This Row],[Planned]],0,IF(Table1[[#This Row],[Planned]]=0,0,1-ABS(Table1[[#This Row],[Prod]]-Table1[[#This Row],[Planned]])/Table1[[#This Row],[Planned]]))</f>
        <v>0.96875</v>
      </c>
      <c r="V1123" s="206"/>
      <c r="W1123" s="206"/>
      <c r="X1123" s="208">
        <v>960</v>
      </c>
      <c r="Y1123" s="206">
        <f>Table1[[#This Row],[Prod]]</f>
        <v>990</v>
      </c>
      <c r="Z1123" s="206">
        <f>ABS(Table1[[#This Row],[Prod2]]-Table1[[#This Row],[Plan Revised]])</f>
        <v>30</v>
      </c>
      <c r="AA1123" s="209">
        <f>IF(ABS(Table1[[#This Row],[Prod2]]-Table1[[#This Row],[Plan Revised]])&gt;Table1[[#This Row],[Plan Revised]],0,IF(Table1[[#This Row],[Plan Revised]]=0,0,1-ABS(Table1[[#This Row],[Prod2]]-Table1[[#This Row],[Plan Revised]])/Table1[[#This Row],[Plan Revised]]))</f>
        <v>0.96875</v>
      </c>
      <c r="AB1123" s="206"/>
      <c r="AC1123" s="210"/>
      <c r="AD1123"/>
      <c r="AF1123"/>
    </row>
    <row r="1124" spans="1:32">
      <c r="A1124" s="204" t="str">
        <f>IF(Table1[Week]=WeekSel,"Yes","No")</f>
        <v>No</v>
      </c>
      <c r="B1124" s="204" t="str">
        <f>IF((Table1[StartDate]&gt;=Date.GraphMin)*(Table1[StartDate]&lt;=Date.GraphMax)=1,"Yes","No")</f>
        <v>Yes</v>
      </c>
      <c r="C1124" s="204" t="str">
        <f>IF(OR(Table1[[#This Row],[Site]]="FOOD MILLING",Table1[[#This Row],[Site]]="GODACO"), "No", "Yes")</f>
        <v>Yes</v>
      </c>
      <c r="D1124" s="205">
        <f>MAX(DATE(Table1[Year],1,1),DATE(Table1[Year],1,1)-WEEKDAY(DATE(Table1[Year],1,1),2)+(Table1[WeekNum]-1)*7+1)</f>
        <v>44669</v>
      </c>
      <c r="E1124" s="205">
        <f>MIN(DATE(Table1[Year]+1,1,0),DATE(Table1[Year],1,1)-WEEKDAY(DATE(Table1[Year],1,1),2)+Table1[WeekNum]*7)</f>
        <v>44675</v>
      </c>
      <c r="F1124" s="15">
        <v>2022</v>
      </c>
      <c r="G1124" s="204">
        <f t="shared" si="34"/>
        <v>4</v>
      </c>
      <c r="H1124" s="204">
        <v>17</v>
      </c>
      <c r="I1124" s="207" t="str">
        <f>"W" &amp;Table1[[#This Row],[WeekNum]]</f>
        <v>W17</v>
      </c>
      <c r="J1124" s="207" t="str">
        <f t="shared" si="35"/>
        <v>22-W17</v>
      </c>
      <c r="K1124" s="206" t="s">
        <v>586</v>
      </c>
      <c r="L1124" s="206"/>
      <c r="M1124" s="206" t="s">
        <v>77</v>
      </c>
      <c r="N1124" s="11" t="s">
        <v>428</v>
      </c>
      <c r="O1124" s="266" t="s">
        <v>374</v>
      </c>
      <c r="P1124" s="11" t="s">
        <v>410</v>
      </c>
      <c r="Q1124" s="11" t="s">
        <v>421</v>
      </c>
      <c r="R1124" s="206">
        <v>0</v>
      </c>
      <c r="S1124" s="206">
        <v>0</v>
      </c>
      <c r="T1124" s="206">
        <f>ABS(Table1[[#This Row],[Prod]]-Table1[[#This Row],[Planned]])</f>
        <v>0</v>
      </c>
      <c r="U1124" s="209">
        <f>IF(ABS(Table1[[#This Row],[Prod]]-Table1[[#This Row],[Planned]])&gt;Table1[[#This Row],[Planned]],0,IF(Table1[[#This Row],[Planned]]=0,0,1-ABS(Table1[[#This Row],[Prod]]-Table1[[#This Row],[Planned]])/Table1[[#This Row],[Planned]]))</f>
        <v>0</v>
      </c>
      <c r="V1124" s="206"/>
      <c r="W1124" s="206"/>
      <c r="X1124" s="208">
        <v>0</v>
      </c>
      <c r="Y1124" s="206">
        <f>Table1[[#This Row],[Prod]]</f>
        <v>0</v>
      </c>
      <c r="Z1124" s="206">
        <f>ABS(Table1[[#This Row],[Prod2]]-Table1[[#This Row],[Plan Revised]])</f>
        <v>0</v>
      </c>
      <c r="AA1124" s="209">
        <f>IF(ABS(Table1[[#This Row],[Prod2]]-Table1[[#This Row],[Plan Revised]])&gt;Table1[[#This Row],[Plan Revised]],0,IF(Table1[[#This Row],[Plan Revised]]=0,0,1-ABS(Table1[[#This Row],[Prod2]]-Table1[[#This Row],[Plan Revised]])/Table1[[#This Row],[Plan Revised]]))</f>
        <v>0</v>
      </c>
      <c r="AB1124" s="206"/>
      <c r="AC1124" s="210"/>
      <c r="AD1124"/>
      <c r="AF1124"/>
    </row>
    <row r="1125" spans="1:32">
      <c r="A1125" s="204" t="str">
        <f>IF(Table1[Week]=WeekSel,"Yes","No")</f>
        <v>No</v>
      </c>
      <c r="B1125" s="204" t="str">
        <f>IF((Table1[StartDate]&gt;=Date.GraphMin)*(Table1[StartDate]&lt;=Date.GraphMax)=1,"Yes","No")</f>
        <v>Yes</v>
      </c>
      <c r="C1125" s="204" t="str">
        <f>IF(OR(Table1[[#This Row],[Site]]="FOOD MILLING",Table1[[#This Row],[Site]]="GODACO"), "No", "Yes")</f>
        <v>Yes</v>
      </c>
      <c r="D1125" s="205">
        <f>MAX(DATE(Table1[Year],1,1),DATE(Table1[Year],1,1)-WEEKDAY(DATE(Table1[Year],1,1),2)+(Table1[WeekNum]-1)*7+1)</f>
        <v>44669</v>
      </c>
      <c r="E1125" s="205">
        <f>MIN(DATE(Table1[Year]+1,1,0),DATE(Table1[Year],1,1)-WEEKDAY(DATE(Table1[Year],1,1),2)+Table1[WeekNum]*7)</f>
        <v>44675</v>
      </c>
      <c r="F1125" s="15">
        <v>2022</v>
      </c>
      <c r="G1125" s="204">
        <f t="shared" si="34"/>
        <v>4</v>
      </c>
      <c r="H1125" s="204">
        <v>17</v>
      </c>
      <c r="I1125" s="207" t="str">
        <f>"W" &amp;Table1[[#This Row],[WeekNum]]</f>
        <v>W17</v>
      </c>
      <c r="J1125" s="207" t="str">
        <f t="shared" si="35"/>
        <v>22-W17</v>
      </c>
      <c r="K1125" s="206" t="s">
        <v>7</v>
      </c>
      <c r="L1125" s="206"/>
      <c r="M1125" s="206" t="s">
        <v>77</v>
      </c>
      <c r="N1125" s="11" t="s">
        <v>428</v>
      </c>
      <c r="O1125" s="266" t="s">
        <v>372</v>
      </c>
      <c r="P1125" s="11" t="s">
        <v>383</v>
      </c>
      <c r="Q1125" s="11" t="s">
        <v>421</v>
      </c>
      <c r="R1125" s="206">
        <v>3200</v>
      </c>
      <c r="S1125" s="206">
        <v>2356.1611233414646</v>
      </c>
      <c r="T1125" s="206">
        <f>ABS(Table1[[#This Row],[Prod]]-Table1[[#This Row],[Planned]])</f>
        <v>843.83887665853536</v>
      </c>
      <c r="U1125" s="209">
        <f>IF(ABS(Table1[[#This Row],[Prod]]-Table1[[#This Row],[Planned]])&gt;Table1[[#This Row],[Planned]],0,IF(Table1[[#This Row],[Planned]]=0,0,1-ABS(Table1[[#This Row],[Prod]]-Table1[[#This Row],[Planned]])/Table1[[#This Row],[Planned]]))</f>
        <v>0.73630035104420766</v>
      </c>
      <c r="V1125" s="206"/>
      <c r="W1125" s="206"/>
      <c r="X1125" s="208">
        <v>3200</v>
      </c>
      <c r="Y1125" s="206">
        <f>Table1[[#This Row],[Prod]]</f>
        <v>2356.1611233414646</v>
      </c>
      <c r="Z1125" s="206">
        <f>ABS(Table1[[#This Row],[Prod2]]-Table1[[#This Row],[Plan Revised]])</f>
        <v>843.83887665853536</v>
      </c>
      <c r="AA1125" s="209">
        <f>IF(ABS(Table1[[#This Row],[Prod2]]-Table1[[#This Row],[Plan Revised]])&gt;Table1[[#This Row],[Plan Revised]],0,IF(Table1[[#This Row],[Plan Revised]]=0,0,1-ABS(Table1[[#This Row],[Prod2]]-Table1[[#This Row],[Plan Revised]])/Table1[[#This Row],[Plan Revised]]))</f>
        <v>0.73630035104420766</v>
      </c>
      <c r="AB1125" s="206"/>
      <c r="AC1125" s="210"/>
      <c r="AD1125"/>
      <c r="AF1125"/>
    </row>
    <row r="1126" spans="1:32">
      <c r="A1126" s="204" t="str">
        <f>IF(Table1[Week]=WeekSel,"Yes","No")</f>
        <v>No</v>
      </c>
      <c r="B1126" s="204" t="str">
        <f>IF((Table1[StartDate]&gt;=Date.GraphMin)*(Table1[StartDate]&lt;=Date.GraphMax)=1,"Yes","No")</f>
        <v>Yes</v>
      </c>
      <c r="C1126" s="204" t="str">
        <f>IF(OR(Table1[[#This Row],[Site]]="FOOD MILLING",Table1[[#This Row],[Site]]="GODACO"), "No", "Yes")</f>
        <v>Yes</v>
      </c>
      <c r="D1126" s="205">
        <f>MAX(DATE(Table1[Year],1,1),DATE(Table1[Year],1,1)-WEEKDAY(DATE(Table1[Year],1,1),2)+(Table1[WeekNum]-1)*7+1)</f>
        <v>44669</v>
      </c>
      <c r="E1126" s="205">
        <f>MIN(DATE(Table1[Year]+1,1,0),DATE(Table1[Year],1,1)-WEEKDAY(DATE(Table1[Year],1,1),2)+Table1[WeekNum]*7)</f>
        <v>44675</v>
      </c>
      <c r="F1126" s="15">
        <v>2022</v>
      </c>
      <c r="G1126" s="204">
        <f t="shared" si="34"/>
        <v>4</v>
      </c>
      <c r="H1126" s="204">
        <v>17</v>
      </c>
      <c r="I1126" s="207" t="str">
        <f>"W" &amp;Table1[[#This Row],[WeekNum]]</f>
        <v>W17</v>
      </c>
      <c r="J1126" s="207" t="str">
        <f t="shared" si="35"/>
        <v>22-W17</v>
      </c>
      <c r="K1126" s="206" t="s">
        <v>31</v>
      </c>
      <c r="L1126" s="206"/>
      <c r="M1126" s="206" t="s">
        <v>77</v>
      </c>
      <c r="N1126" s="11" t="s">
        <v>428</v>
      </c>
      <c r="O1126" s="266" t="s">
        <v>374</v>
      </c>
      <c r="P1126" s="11" t="s">
        <v>382</v>
      </c>
      <c r="Q1126" s="11" t="s">
        <v>421</v>
      </c>
      <c r="R1126" s="206">
        <v>117000</v>
      </c>
      <c r="S1126" s="206">
        <v>129471.9995856896</v>
      </c>
      <c r="T1126" s="206">
        <f>ABS(Table1[[#This Row],[Prod]]-Table1[[#This Row],[Planned]])</f>
        <v>12471.999585689598</v>
      </c>
      <c r="U1126" s="209">
        <f>IF(ABS(Table1[[#This Row],[Prod]]-Table1[[#This Row],[Planned]])&gt;Table1[[#This Row],[Planned]],0,IF(Table1[[#This Row],[Planned]]=0,0,1-ABS(Table1[[#This Row],[Prod]]-Table1[[#This Row],[Planned]])/Table1[[#This Row],[Planned]]))</f>
        <v>0.893401712942824</v>
      </c>
      <c r="V1126" s="206"/>
      <c r="W1126" s="206"/>
      <c r="X1126" s="208">
        <v>115000</v>
      </c>
      <c r="Y1126" s="206">
        <f>Table1[[#This Row],[Prod]]</f>
        <v>129471.9995856896</v>
      </c>
      <c r="Z1126" s="206">
        <f>ABS(Table1[[#This Row],[Prod2]]-Table1[[#This Row],[Plan Revised]])</f>
        <v>14471.999585689598</v>
      </c>
      <c r="AA1126" s="209">
        <f>IF(ABS(Table1[[#This Row],[Prod2]]-Table1[[#This Row],[Plan Revised]])&gt;Table1[[#This Row],[Plan Revised]],0,IF(Table1[[#This Row],[Plan Revised]]=0,0,1-ABS(Table1[[#This Row],[Prod2]]-Table1[[#This Row],[Plan Revised]])/Table1[[#This Row],[Plan Revised]]))</f>
        <v>0.87415652534182953</v>
      </c>
      <c r="AB1126" s="206"/>
      <c r="AC1126" s="210"/>
      <c r="AD1126"/>
      <c r="AF1126"/>
    </row>
    <row r="1127" spans="1:32">
      <c r="A1127" s="204" t="str">
        <f>IF(Table1[Week]=WeekSel,"Yes","No")</f>
        <v>No</v>
      </c>
      <c r="B1127" s="204" t="str">
        <f>IF((Table1[StartDate]&gt;=Date.GraphMin)*(Table1[StartDate]&lt;=Date.GraphMax)=1,"Yes","No")</f>
        <v>Yes</v>
      </c>
      <c r="C1127" s="204" t="str">
        <f>IF(OR(Table1[[#This Row],[Site]]="FOOD MILLING",Table1[[#This Row],[Site]]="GODACO"), "No", "Yes")</f>
        <v>Yes</v>
      </c>
      <c r="D1127" s="205">
        <f>MAX(DATE(Table1[Year],1,1),DATE(Table1[Year],1,1)-WEEKDAY(DATE(Table1[Year],1,1),2)+(Table1[WeekNum]-1)*7+1)</f>
        <v>44669</v>
      </c>
      <c r="E1127" s="205">
        <f>MIN(DATE(Table1[Year]+1,1,0),DATE(Table1[Year],1,1)-WEEKDAY(DATE(Table1[Year],1,1),2)+Table1[WeekNum]*7)</f>
        <v>44675</v>
      </c>
      <c r="F1127" s="15">
        <v>2022</v>
      </c>
      <c r="G1127" s="204">
        <f t="shared" si="34"/>
        <v>4</v>
      </c>
      <c r="H1127" s="204">
        <v>17</v>
      </c>
      <c r="I1127" s="207" t="str">
        <f>"W" &amp;Table1[[#This Row],[WeekNum]]</f>
        <v>W17</v>
      </c>
      <c r="J1127" s="207" t="str">
        <f t="shared" si="35"/>
        <v>22-W17</v>
      </c>
      <c r="K1127" s="206" t="s">
        <v>78</v>
      </c>
      <c r="L1127" s="206"/>
      <c r="M1127" s="206" t="s">
        <v>77</v>
      </c>
      <c r="N1127" s="11" t="s">
        <v>428</v>
      </c>
      <c r="O1127" s="266" t="s">
        <v>374</v>
      </c>
      <c r="P1127" s="11" t="s">
        <v>382</v>
      </c>
      <c r="Q1127" s="11" t="s">
        <v>421</v>
      </c>
      <c r="R1127" s="206">
        <v>32902</v>
      </c>
      <c r="S1127" s="206">
        <v>33874.400000000001</v>
      </c>
      <c r="T1127" s="206">
        <f>ABS(Table1[[#This Row],[Prod]]-Table1[[#This Row],[Planned]])</f>
        <v>972.40000000000146</v>
      </c>
      <c r="U1127" s="209">
        <f>IF(ABS(Table1[[#This Row],[Prod]]-Table1[[#This Row],[Planned]])&gt;Table1[[#This Row],[Planned]],0,IF(Table1[[#This Row],[Planned]]=0,0,1-ABS(Table1[[#This Row],[Prod]]-Table1[[#This Row],[Planned]])/Table1[[#This Row],[Planned]]))</f>
        <v>0.97044556561911122</v>
      </c>
      <c r="V1127" s="206"/>
      <c r="W1127" s="206"/>
      <c r="X1127" s="208">
        <v>32902</v>
      </c>
      <c r="Y1127" s="206">
        <f>Table1[[#This Row],[Prod]]</f>
        <v>33874.400000000001</v>
      </c>
      <c r="Z1127" s="206">
        <f>ABS(Table1[[#This Row],[Prod2]]-Table1[[#This Row],[Plan Revised]])</f>
        <v>972.40000000000146</v>
      </c>
      <c r="AA1127" s="209">
        <f>IF(ABS(Table1[[#This Row],[Prod2]]-Table1[[#This Row],[Plan Revised]])&gt;Table1[[#This Row],[Plan Revised]],0,IF(Table1[[#This Row],[Plan Revised]]=0,0,1-ABS(Table1[[#This Row],[Prod2]]-Table1[[#This Row],[Plan Revised]])/Table1[[#This Row],[Plan Revised]]))</f>
        <v>0.97044556561911122</v>
      </c>
      <c r="AB1127" s="206"/>
      <c r="AC1127" s="210"/>
      <c r="AD1127"/>
      <c r="AF1127"/>
    </row>
    <row r="1128" spans="1:32">
      <c r="A1128" s="204" t="str">
        <f>IF(Table1[Week]=WeekSel,"Yes","No")</f>
        <v>No</v>
      </c>
      <c r="B1128" s="204" t="str">
        <f>IF((Table1[StartDate]&gt;=Date.GraphMin)*(Table1[StartDate]&lt;=Date.GraphMax)=1,"Yes","No")</f>
        <v>Yes</v>
      </c>
      <c r="C1128" s="204" t="str">
        <f>IF(OR(Table1[[#This Row],[Site]]="FOOD MILLING",Table1[[#This Row],[Site]]="GODACO"), "No", "Yes")</f>
        <v>Yes</v>
      </c>
      <c r="D1128" s="205">
        <f>MAX(DATE(Table1[Year],1,1),DATE(Table1[Year],1,1)-WEEKDAY(DATE(Table1[Year],1,1),2)+(Table1[WeekNum]-1)*7+1)</f>
        <v>44669</v>
      </c>
      <c r="E1128" s="205">
        <f>MIN(DATE(Table1[Year]+1,1,0),DATE(Table1[Year],1,1)-WEEKDAY(DATE(Table1[Year],1,1),2)+Table1[WeekNum]*7)</f>
        <v>44675</v>
      </c>
      <c r="F1128" s="15">
        <v>2022</v>
      </c>
      <c r="G1128" s="204">
        <f t="shared" si="34"/>
        <v>4</v>
      </c>
      <c r="H1128" s="204">
        <v>17</v>
      </c>
      <c r="I1128" s="207" t="str">
        <f>"W" &amp;Table1[[#This Row],[WeekNum]]</f>
        <v>W17</v>
      </c>
      <c r="J1128" s="207" t="str">
        <f t="shared" si="35"/>
        <v>22-W17</v>
      </c>
      <c r="K1128" s="206" t="s">
        <v>9</v>
      </c>
      <c r="L1128" s="206"/>
      <c r="M1128" s="206" t="s">
        <v>77</v>
      </c>
      <c r="N1128" s="11" t="s">
        <v>428</v>
      </c>
      <c r="O1128" s="266" t="s">
        <v>372</v>
      </c>
      <c r="P1128" s="11" t="s">
        <v>383</v>
      </c>
      <c r="Q1128" s="11" t="s">
        <v>421</v>
      </c>
      <c r="R1128" s="206">
        <v>22000</v>
      </c>
      <c r="S1128" s="206">
        <v>21877.262693156732</v>
      </c>
      <c r="T1128" s="206">
        <f>ABS(Table1[[#This Row],[Prod]]-Table1[[#This Row],[Planned]])</f>
        <v>122.73730684326802</v>
      </c>
      <c r="U1128" s="209">
        <f>IF(ABS(Table1[[#This Row],[Prod]]-Table1[[#This Row],[Planned]])&gt;Table1[[#This Row],[Planned]],0,IF(Table1[[#This Row],[Planned]]=0,0,1-ABS(Table1[[#This Row],[Prod]]-Table1[[#This Row],[Planned]])/Table1[[#This Row],[Planned]]))</f>
        <v>0.99442103150712413</v>
      </c>
      <c r="V1128" s="206"/>
      <c r="W1128" s="206"/>
      <c r="X1128" s="208">
        <v>25500</v>
      </c>
      <c r="Y1128" s="206">
        <f>Table1[[#This Row],[Prod]]</f>
        <v>21877.262693156732</v>
      </c>
      <c r="Z1128" s="206">
        <f>ABS(Table1[[#This Row],[Prod2]]-Table1[[#This Row],[Plan Revised]])</f>
        <v>3622.737306843268</v>
      </c>
      <c r="AA1128" s="209">
        <f>IF(ABS(Table1[[#This Row],[Prod2]]-Table1[[#This Row],[Plan Revised]])&gt;Table1[[#This Row],[Plan Revised]],0,IF(Table1[[#This Row],[Plan Revised]]=0,0,1-ABS(Table1[[#This Row],[Prod2]]-Table1[[#This Row],[Plan Revised]])/Table1[[#This Row],[Plan Revised]]))</f>
        <v>0.85793187031987184</v>
      </c>
      <c r="AB1128" s="206"/>
      <c r="AC1128" s="210"/>
      <c r="AD1128"/>
      <c r="AF1128"/>
    </row>
    <row r="1129" spans="1:32">
      <c r="A1129" s="204" t="str">
        <f>IF(Table1[Week]=WeekSel,"Yes","No")</f>
        <v>No</v>
      </c>
      <c r="B1129" s="204" t="str">
        <f>IF((Table1[StartDate]&gt;=Date.GraphMin)*(Table1[StartDate]&lt;=Date.GraphMax)=1,"Yes","No")</f>
        <v>Yes</v>
      </c>
      <c r="C1129" s="204" t="str">
        <f>IF(OR(Table1[[#This Row],[Site]]="FOOD MILLING",Table1[[#This Row],[Site]]="GODACO"), "No", "Yes")</f>
        <v>Yes</v>
      </c>
      <c r="D1129" s="205">
        <f>MAX(DATE(Table1[Year],1,1),DATE(Table1[Year],1,1)-WEEKDAY(DATE(Table1[Year],1,1),2)+(Table1[WeekNum]-1)*7+1)</f>
        <v>44669</v>
      </c>
      <c r="E1129" s="205">
        <f>MIN(DATE(Table1[Year]+1,1,0),DATE(Table1[Year],1,1)-WEEKDAY(DATE(Table1[Year],1,1),2)+Table1[WeekNum]*7)</f>
        <v>44675</v>
      </c>
      <c r="F1129" s="15">
        <v>2022</v>
      </c>
      <c r="G1129" s="204">
        <f t="shared" si="34"/>
        <v>4</v>
      </c>
      <c r="H1129" s="204">
        <v>17</v>
      </c>
      <c r="I1129" s="207" t="str">
        <f>"W" &amp;Table1[[#This Row],[WeekNum]]</f>
        <v>W17</v>
      </c>
      <c r="J1129" s="207" t="str">
        <f t="shared" si="35"/>
        <v>22-W17</v>
      </c>
      <c r="K1129" s="206" t="s">
        <v>531</v>
      </c>
      <c r="L1129" s="206"/>
      <c r="M1129" s="206" t="s">
        <v>72</v>
      </c>
      <c r="N1129" s="266" t="s">
        <v>368</v>
      </c>
      <c r="O1129" s="266" t="s">
        <v>384</v>
      </c>
      <c r="P1129" s="11" t="s">
        <v>385</v>
      </c>
      <c r="Q1129" s="11" t="s">
        <v>422</v>
      </c>
      <c r="R1129" s="206">
        <v>310.79999999999995</v>
      </c>
      <c r="S1129" s="206">
        <v>311.5</v>
      </c>
      <c r="T1129" s="206">
        <f>ABS(Table1[[#This Row],[Prod]]-Table1[[#This Row],[Planned]])</f>
        <v>0.70000000000004547</v>
      </c>
      <c r="U1129" s="209">
        <f>IF(ABS(Table1[[#This Row],[Prod]]-Table1[[#This Row],[Planned]])&gt;Table1[[#This Row],[Planned]],0,IF(Table1[[#This Row],[Planned]]=0,0,1-ABS(Table1[[#This Row],[Prod]]-Table1[[#This Row],[Planned]])/Table1[[#This Row],[Planned]]))</f>
        <v>0.99774774774774755</v>
      </c>
      <c r="V1129" s="206"/>
      <c r="W1129" s="206"/>
      <c r="X1129" s="208">
        <v>311</v>
      </c>
      <c r="Y1129" s="206">
        <f>Table1[[#This Row],[Prod]]</f>
        <v>311.5</v>
      </c>
      <c r="Z1129" s="206">
        <f>ABS(Table1[[#This Row],[Prod2]]-Table1[[#This Row],[Plan Revised]])</f>
        <v>0.5</v>
      </c>
      <c r="AA1129" s="209">
        <f>IF(ABS(Table1[[#This Row],[Prod2]]-Table1[[#This Row],[Plan Revised]])&gt;Table1[[#This Row],[Plan Revised]],0,IF(Table1[[#This Row],[Plan Revised]]=0,0,1-ABS(Table1[[#This Row],[Prod2]]-Table1[[#This Row],[Plan Revised]])/Table1[[#This Row],[Plan Revised]]))</f>
        <v>0.99839228295819937</v>
      </c>
      <c r="AB1129" s="206"/>
      <c r="AC1129" s="210"/>
      <c r="AD1129"/>
      <c r="AF1129"/>
    </row>
    <row r="1130" spans="1:32">
      <c r="A1130" s="204" t="str">
        <f>IF(Table1[Week]=WeekSel,"Yes","No")</f>
        <v>No</v>
      </c>
      <c r="B1130" s="204" t="str">
        <f>IF((Table1[StartDate]&gt;=Date.GraphMin)*(Table1[StartDate]&lt;=Date.GraphMax)=1,"Yes","No")</f>
        <v>Yes</v>
      </c>
      <c r="C1130" s="204" t="str">
        <f>IF(OR(Table1[[#This Row],[Site]]="FOOD MILLING",Table1[[#This Row],[Site]]="GODACO"), "No", "Yes")</f>
        <v>Yes</v>
      </c>
      <c r="D1130" s="205">
        <f>MAX(DATE(Table1[Year],1,1),DATE(Table1[Year],1,1)-WEEKDAY(DATE(Table1[Year],1,1),2)+(Table1[WeekNum]-1)*7+1)</f>
        <v>44669</v>
      </c>
      <c r="E1130" s="205">
        <f>MIN(DATE(Table1[Year]+1,1,0),DATE(Table1[Year],1,1)-WEEKDAY(DATE(Table1[Year],1,1),2)+Table1[WeekNum]*7)</f>
        <v>44675</v>
      </c>
      <c r="F1130" s="15">
        <v>2022</v>
      </c>
      <c r="G1130" s="204">
        <f t="shared" si="34"/>
        <v>4</v>
      </c>
      <c r="H1130" s="204">
        <v>17</v>
      </c>
      <c r="I1130" s="207" t="str">
        <f>"W" &amp;Table1[[#This Row],[WeekNum]]</f>
        <v>W17</v>
      </c>
      <c r="J1130" s="207" t="str">
        <f t="shared" si="35"/>
        <v>22-W17</v>
      </c>
      <c r="K1130" s="206" t="s">
        <v>532</v>
      </c>
      <c r="L1130" s="206"/>
      <c r="M1130" s="206" t="s">
        <v>72</v>
      </c>
      <c r="N1130" s="266" t="s">
        <v>368</v>
      </c>
      <c r="O1130" s="266" t="s">
        <v>384</v>
      </c>
      <c r="P1130" s="11" t="s">
        <v>385</v>
      </c>
      <c r="Q1130" s="11" t="s">
        <v>422</v>
      </c>
      <c r="R1130" s="206">
        <v>231.75</v>
      </c>
      <c r="S1130" s="206">
        <v>227.5</v>
      </c>
      <c r="T1130" s="206">
        <f>ABS(Table1[[#This Row],[Prod]]-Table1[[#This Row],[Planned]])</f>
        <v>4.25</v>
      </c>
      <c r="U1130" s="209">
        <f>IF(ABS(Table1[[#This Row],[Prod]]-Table1[[#This Row],[Planned]])&gt;Table1[[#This Row],[Planned]],0,IF(Table1[[#This Row],[Planned]]=0,0,1-ABS(Table1[[#This Row],[Prod]]-Table1[[#This Row],[Planned]])/Table1[[#This Row],[Planned]]))</f>
        <v>0.98166127292340888</v>
      </c>
      <c r="V1130" s="206"/>
      <c r="W1130" s="206"/>
      <c r="X1130" s="208">
        <v>232</v>
      </c>
      <c r="Y1130" s="206">
        <f>Table1[[#This Row],[Prod]]</f>
        <v>227.5</v>
      </c>
      <c r="Z1130" s="206">
        <f>ABS(Table1[[#This Row],[Prod2]]-Table1[[#This Row],[Plan Revised]])</f>
        <v>4.5</v>
      </c>
      <c r="AA1130" s="209">
        <f>IF(ABS(Table1[[#This Row],[Prod2]]-Table1[[#This Row],[Plan Revised]])&gt;Table1[[#This Row],[Plan Revised]],0,IF(Table1[[#This Row],[Plan Revised]]=0,0,1-ABS(Table1[[#This Row],[Prod2]]-Table1[[#This Row],[Plan Revised]])/Table1[[#This Row],[Plan Revised]]))</f>
        <v>0.9806034482758621</v>
      </c>
      <c r="AB1130" s="206"/>
      <c r="AC1130" s="210"/>
      <c r="AD1130"/>
      <c r="AF1130"/>
    </row>
    <row r="1131" spans="1:32">
      <c r="A1131" s="204" t="str">
        <f>IF(Table1[Week]=WeekSel,"Yes","No")</f>
        <v>No</v>
      </c>
      <c r="B1131" s="204" t="str">
        <f>IF((Table1[StartDate]&gt;=Date.GraphMin)*(Table1[StartDate]&lt;=Date.GraphMax)=1,"Yes","No")</f>
        <v>Yes</v>
      </c>
      <c r="C1131" s="204" t="str">
        <f>IF(OR(Table1[[#This Row],[Site]]="FOOD MILLING",Table1[[#This Row],[Site]]="GODACO"), "No", "Yes")</f>
        <v>Yes</v>
      </c>
      <c r="D1131" s="205">
        <f>MAX(DATE(Table1[Year],1,1),DATE(Table1[Year],1,1)-WEEKDAY(DATE(Table1[Year],1,1),2)+(Table1[WeekNum]-1)*7+1)</f>
        <v>44669</v>
      </c>
      <c r="E1131" s="205">
        <f>MIN(DATE(Table1[Year]+1,1,0),DATE(Table1[Year],1,1)-WEEKDAY(DATE(Table1[Year],1,1),2)+Table1[WeekNum]*7)</f>
        <v>44675</v>
      </c>
      <c r="F1131" s="15">
        <v>2022</v>
      </c>
      <c r="G1131" s="204">
        <f t="shared" si="34"/>
        <v>4</v>
      </c>
      <c r="H1131" s="204">
        <v>17</v>
      </c>
      <c r="I1131" s="207" t="str">
        <f>"W" &amp;Table1[[#This Row],[WeekNum]]</f>
        <v>W17</v>
      </c>
      <c r="J1131" s="207" t="str">
        <f t="shared" si="35"/>
        <v>22-W17</v>
      </c>
      <c r="K1131" s="206" t="s">
        <v>533</v>
      </c>
      <c r="L1131" s="206"/>
      <c r="M1131" s="206" t="s">
        <v>72</v>
      </c>
      <c r="N1131" s="266" t="s">
        <v>368</v>
      </c>
      <c r="O1131" s="266" t="s">
        <v>384</v>
      </c>
      <c r="P1131" s="11" t="s">
        <v>385</v>
      </c>
      <c r="Q1131" s="11" t="s">
        <v>422</v>
      </c>
      <c r="R1131" s="206">
        <v>176</v>
      </c>
      <c r="S1131" s="206">
        <v>191.84</v>
      </c>
      <c r="T1131" s="206">
        <f>ABS(Table1[[#This Row],[Prod]]-Table1[[#This Row],[Planned]])</f>
        <v>15.840000000000003</v>
      </c>
      <c r="U1131" s="209">
        <f>IF(ABS(Table1[[#This Row],[Prod]]-Table1[[#This Row],[Planned]])&gt;Table1[[#This Row],[Planned]],0,IF(Table1[[#This Row],[Planned]]=0,0,1-ABS(Table1[[#This Row],[Prod]]-Table1[[#This Row],[Planned]])/Table1[[#This Row],[Planned]]))</f>
        <v>0.90999999999999992</v>
      </c>
      <c r="V1131" s="206"/>
      <c r="W1131" s="206"/>
      <c r="X1131" s="208">
        <v>176</v>
      </c>
      <c r="Y1131" s="206">
        <f>Table1[[#This Row],[Prod]]</f>
        <v>191.84</v>
      </c>
      <c r="Z1131" s="206">
        <f>ABS(Table1[[#This Row],[Prod2]]-Table1[[#This Row],[Plan Revised]])</f>
        <v>15.840000000000003</v>
      </c>
      <c r="AA1131" s="209">
        <f>IF(ABS(Table1[[#This Row],[Prod2]]-Table1[[#This Row],[Plan Revised]])&gt;Table1[[#This Row],[Plan Revised]],0,IF(Table1[[#This Row],[Plan Revised]]=0,0,1-ABS(Table1[[#This Row],[Prod2]]-Table1[[#This Row],[Plan Revised]])/Table1[[#This Row],[Plan Revised]]))</f>
        <v>0.90999999999999992</v>
      </c>
      <c r="AB1131" s="206"/>
      <c r="AC1131" s="210"/>
      <c r="AD1131"/>
      <c r="AF1131"/>
    </row>
    <row r="1132" spans="1:32">
      <c r="A1132" s="204" t="str">
        <f>IF(Table1[Week]=WeekSel,"Yes","No")</f>
        <v>No</v>
      </c>
      <c r="B1132" s="204" t="str">
        <f>IF((Table1[StartDate]&gt;=Date.GraphMin)*(Table1[StartDate]&lt;=Date.GraphMax)=1,"Yes","No")</f>
        <v>Yes</v>
      </c>
      <c r="C1132" s="204" t="str">
        <f>IF(OR(Table1[[#This Row],[Site]]="FOOD MILLING",Table1[[#This Row],[Site]]="GODACO"), "No", "Yes")</f>
        <v>Yes</v>
      </c>
      <c r="D1132" s="205">
        <f>MAX(DATE(Table1[Year],1,1),DATE(Table1[Year],1,1)-WEEKDAY(DATE(Table1[Year],1,1),2)+(Table1[WeekNum]-1)*7+1)</f>
        <v>44669</v>
      </c>
      <c r="E1132" s="205">
        <f>MIN(DATE(Table1[Year]+1,1,0),DATE(Table1[Year],1,1)-WEEKDAY(DATE(Table1[Year],1,1),2)+Table1[WeekNum]*7)</f>
        <v>44675</v>
      </c>
      <c r="F1132" s="15">
        <v>2022</v>
      </c>
      <c r="G1132" s="204">
        <f t="shared" si="34"/>
        <v>4</v>
      </c>
      <c r="H1132" s="204">
        <v>17</v>
      </c>
      <c r="I1132" s="207" t="str">
        <f>"W" &amp;Table1[[#This Row],[WeekNum]]</f>
        <v>W17</v>
      </c>
      <c r="J1132" s="207" t="str">
        <f t="shared" si="35"/>
        <v>22-W17</v>
      </c>
      <c r="K1132" s="206" t="s">
        <v>534</v>
      </c>
      <c r="L1132" s="206"/>
      <c r="M1132" s="206" t="s">
        <v>72</v>
      </c>
      <c r="N1132" s="266" t="s">
        <v>368</v>
      </c>
      <c r="O1132" s="266" t="s">
        <v>384</v>
      </c>
      <c r="P1132" s="11" t="s">
        <v>385</v>
      </c>
      <c r="Q1132" s="11" t="s">
        <v>422</v>
      </c>
      <c r="R1132" s="206">
        <v>109.25</v>
      </c>
      <c r="S1132" s="206">
        <v>108.75</v>
      </c>
      <c r="T1132" s="206">
        <f>ABS(Table1[[#This Row],[Prod]]-Table1[[#This Row],[Planned]])</f>
        <v>0.5</v>
      </c>
      <c r="U1132" s="209">
        <f>IF(ABS(Table1[[#This Row],[Prod]]-Table1[[#This Row],[Planned]])&gt;Table1[[#This Row],[Planned]],0,IF(Table1[[#This Row],[Planned]]=0,0,1-ABS(Table1[[#This Row],[Prod]]-Table1[[#This Row],[Planned]])/Table1[[#This Row],[Planned]]))</f>
        <v>0.99542334096109841</v>
      </c>
      <c r="V1132" s="206"/>
      <c r="W1132" s="206"/>
      <c r="X1132" s="208">
        <v>109</v>
      </c>
      <c r="Y1132" s="206">
        <f>Table1[[#This Row],[Prod]]</f>
        <v>108.75</v>
      </c>
      <c r="Z1132" s="206">
        <f>ABS(Table1[[#This Row],[Prod2]]-Table1[[#This Row],[Plan Revised]])</f>
        <v>0.25</v>
      </c>
      <c r="AA1132" s="209">
        <f>IF(ABS(Table1[[#This Row],[Prod2]]-Table1[[#This Row],[Plan Revised]])&gt;Table1[[#This Row],[Plan Revised]],0,IF(Table1[[#This Row],[Plan Revised]]=0,0,1-ABS(Table1[[#This Row],[Prod2]]-Table1[[#This Row],[Plan Revised]])/Table1[[#This Row],[Plan Revised]]))</f>
        <v>0.99770642201834858</v>
      </c>
      <c r="AB1132" s="206"/>
      <c r="AC1132" s="210"/>
      <c r="AD1132"/>
      <c r="AF1132"/>
    </row>
    <row r="1133" spans="1:32">
      <c r="A1133" s="204" t="str">
        <f>IF(Table1[Week]=WeekSel,"Yes","No")</f>
        <v>No</v>
      </c>
      <c r="B1133" s="204" t="str">
        <f>IF((Table1[StartDate]&gt;=Date.GraphMin)*(Table1[StartDate]&lt;=Date.GraphMax)=1,"Yes","No")</f>
        <v>Yes</v>
      </c>
      <c r="C1133" s="204" t="str">
        <f>IF(OR(Table1[[#This Row],[Site]]="FOOD MILLING",Table1[[#This Row],[Site]]="GODACO"), "No", "Yes")</f>
        <v>Yes</v>
      </c>
      <c r="D1133" s="205">
        <f>MAX(DATE(Table1[Year],1,1),DATE(Table1[Year],1,1)-WEEKDAY(DATE(Table1[Year],1,1),2)+(Table1[WeekNum]-1)*7+1)</f>
        <v>44669</v>
      </c>
      <c r="E1133" s="205">
        <f>MIN(DATE(Table1[Year]+1,1,0),DATE(Table1[Year],1,1)-WEEKDAY(DATE(Table1[Year],1,1),2)+Table1[WeekNum]*7)</f>
        <v>44675</v>
      </c>
      <c r="F1133" s="15">
        <v>2022</v>
      </c>
      <c r="G1133" s="204">
        <f t="shared" si="34"/>
        <v>4</v>
      </c>
      <c r="H1133" s="204">
        <v>17</v>
      </c>
      <c r="I1133" s="207" t="str">
        <f>"W" &amp;Table1[[#This Row],[WeekNum]]</f>
        <v>W17</v>
      </c>
      <c r="J1133" s="207" t="str">
        <f t="shared" si="35"/>
        <v>22-W17</v>
      </c>
      <c r="K1133" s="206" t="s">
        <v>486</v>
      </c>
      <c r="L1133" s="206"/>
      <c r="M1133" s="206" t="s">
        <v>72</v>
      </c>
      <c r="N1133" s="266" t="s">
        <v>368</v>
      </c>
      <c r="O1133" s="266" t="s">
        <v>386</v>
      </c>
      <c r="P1133" s="11" t="s">
        <v>387</v>
      </c>
      <c r="Q1133" s="11" t="s">
        <v>419</v>
      </c>
      <c r="R1133" s="206">
        <v>0</v>
      </c>
      <c r="S1133" s="206">
        <v>0</v>
      </c>
      <c r="T1133" s="206">
        <f>ABS(Table1[[#This Row],[Prod]]-Table1[[#This Row],[Planned]])</f>
        <v>0</v>
      </c>
      <c r="U1133" s="209">
        <f>IF(ABS(Table1[[#This Row],[Prod]]-Table1[[#This Row],[Planned]])&gt;Table1[[#This Row],[Planned]],0,IF(Table1[[#This Row],[Planned]]=0,0,1-ABS(Table1[[#This Row],[Prod]]-Table1[[#This Row],[Planned]])/Table1[[#This Row],[Planned]]))</f>
        <v>0</v>
      </c>
      <c r="V1133" s="206"/>
      <c r="W1133" s="206"/>
      <c r="X1133" s="208">
        <v>0</v>
      </c>
      <c r="Y1133" s="206">
        <f>Table1[[#This Row],[Prod]]</f>
        <v>0</v>
      </c>
      <c r="Z1133" s="206">
        <f>ABS(Table1[[#This Row],[Prod2]]-Table1[[#This Row],[Plan Revised]])</f>
        <v>0</v>
      </c>
      <c r="AA1133" s="209">
        <f>IF(ABS(Table1[[#This Row],[Prod2]]-Table1[[#This Row],[Plan Revised]])&gt;Table1[[#This Row],[Plan Revised]],0,IF(Table1[[#This Row],[Plan Revised]]=0,0,1-ABS(Table1[[#This Row],[Prod2]]-Table1[[#This Row],[Plan Revised]])/Table1[[#This Row],[Plan Revised]]))</f>
        <v>0</v>
      </c>
      <c r="AB1133" s="206"/>
      <c r="AC1133" s="210"/>
      <c r="AD1133"/>
      <c r="AF1133"/>
    </row>
    <row r="1134" spans="1:32">
      <c r="A1134" s="204" t="str">
        <f>IF(Table1[Week]=WeekSel,"Yes","No")</f>
        <v>No</v>
      </c>
      <c r="B1134" s="204" t="str">
        <f>IF((Table1[StartDate]&gt;=Date.GraphMin)*(Table1[StartDate]&lt;=Date.GraphMax)=1,"Yes","No")</f>
        <v>Yes</v>
      </c>
      <c r="C1134" s="204" t="str">
        <f>IF(OR(Table1[[#This Row],[Site]]="FOOD MILLING",Table1[[#This Row],[Site]]="GODACO"), "No", "Yes")</f>
        <v>Yes</v>
      </c>
      <c r="D1134" s="205">
        <f>MAX(DATE(Table1[Year],1,1),DATE(Table1[Year],1,1)-WEEKDAY(DATE(Table1[Year],1,1),2)+(Table1[WeekNum]-1)*7+1)</f>
        <v>44669</v>
      </c>
      <c r="E1134" s="205">
        <f>MIN(DATE(Table1[Year]+1,1,0),DATE(Table1[Year],1,1)-WEEKDAY(DATE(Table1[Year],1,1),2)+Table1[WeekNum]*7)</f>
        <v>44675</v>
      </c>
      <c r="F1134" s="15">
        <v>2022</v>
      </c>
      <c r="G1134" s="204">
        <f t="shared" si="34"/>
        <v>4</v>
      </c>
      <c r="H1134" s="204">
        <v>17</v>
      </c>
      <c r="I1134" s="207" t="str">
        <f>"W" &amp;Table1[[#This Row],[WeekNum]]</f>
        <v>W17</v>
      </c>
      <c r="J1134" s="207" t="str">
        <f t="shared" si="35"/>
        <v>22-W17</v>
      </c>
      <c r="K1134" s="206" t="s">
        <v>475</v>
      </c>
      <c r="L1134" s="206"/>
      <c r="M1134" s="206" t="s">
        <v>72</v>
      </c>
      <c r="N1134" s="266" t="s">
        <v>368</v>
      </c>
      <c r="O1134" s="266" t="s">
        <v>386</v>
      </c>
      <c r="P1134" s="11" t="s">
        <v>387</v>
      </c>
      <c r="Q1134" s="11" t="s">
        <v>419</v>
      </c>
      <c r="R1134" s="206">
        <v>760</v>
      </c>
      <c r="S1134" s="206">
        <v>832</v>
      </c>
      <c r="T1134" s="206">
        <f>ABS(Table1[[#This Row],[Prod]]-Table1[[#This Row],[Planned]])</f>
        <v>72</v>
      </c>
      <c r="U1134" s="209">
        <f>IF(ABS(Table1[[#This Row],[Prod]]-Table1[[#This Row],[Planned]])&gt;Table1[[#This Row],[Planned]],0,IF(Table1[[#This Row],[Planned]]=0,0,1-ABS(Table1[[#This Row],[Prod]]-Table1[[#This Row],[Planned]])/Table1[[#This Row],[Planned]]))</f>
        <v>0.90526315789473688</v>
      </c>
      <c r="V1134" s="206"/>
      <c r="W1134" s="206"/>
      <c r="X1134" s="208">
        <v>860</v>
      </c>
      <c r="Y1134" s="206">
        <f>Table1[[#This Row],[Prod]]</f>
        <v>832</v>
      </c>
      <c r="Z1134" s="206">
        <f>ABS(Table1[[#This Row],[Prod2]]-Table1[[#This Row],[Plan Revised]])</f>
        <v>28</v>
      </c>
      <c r="AA1134" s="209">
        <f>IF(ABS(Table1[[#This Row],[Prod2]]-Table1[[#This Row],[Plan Revised]])&gt;Table1[[#This Row],[Plan Revised]],0,IF(Table1[[#This Row],[Plan Revised]]=0,0,1-ABS(Table1[[#This Row],[Prod2]]-Table1[[#This Row],[Plan Revised]])/Table1[[#This Row],[Plan Revised]]))</f>
        <v>0.96744186046511627</v>
      </c>
      <c r="AB1134" s="206"/>
      <c r="AC1134" s="210"/>
      <c r="AD1134"/>
      <c r="AF1134"/>
    </row>
    <row r="1135" spans="1:32">
      <c r="A1135" s="204" t="str">
        <f>IF(Table1[Week]=WeekSel,"Yes","No")</f>
        <v>No</v>
      </c>
      <c r="B1135" s="204" t="str">
        <f>IF((Table1[StartDate]&gt;=Date.GraphMin)*(Table1[StartDate]&lt;=Date.GraphMax)=1,"Yes","No")</f>
        <v>Yes</v>
      </c>
      <c r="C1135" s="204" t="str">
        <f>IF(OR(Table1[[#This Row],[Site]]="FOOD MILLING",Table1[[#This Row],[Site]]="GODACO"), "No", "Yes")</f>
        <v>Yes</v>
      </c>
      <c r="D1135" s="205">
        <f>MAX(DATE(Table1[Year],1,1),DATE(Table1[Year],1,1)-WEEKDAY(DATE(Table1[Year],1,1),2)+(Table1[WeekNum]-1)*7+1)</f>
        <v>44669</v>
      </c>
      <c r="E1135" s="205">
        <f>MIN(DATE(Table1[Year]+1,1,0),DATE(Table1[Year],1,1)-WEEKDAY(DATE(Table1[Year],1,1),2)+Table1[WeekNum]*7)</f>
        <v>44675</v>
      </c>
      <c r="F1135" s="15">
        <v>2022</v>
      </c>
      <c r="G1135" s="204">
        <f t="shared" si="34"/>
        <v>4</v>
      </c>
      <c r="H1135" s="204">
        <v>17</v>
      </c>
      <c r="I1135" s="207" t="str">
        <f>"W" &amp;Table1[[#This Row],[WeekNum]]</f>
        <v>W17</v>
      </c>
      <c r="J1135" s="207" t="str">
        <f t="shared" si="35"/>
        <v>22-W17</v>
      </c>
      <c r="K1135" s="206" t="s">
        <v>497</v>
      </c>
      <c r="L1135" s="206"/>
      <c r="M1135" s="206" t="s">
        <v>77</v>
      </c>
      <c r="N1135" s="266" t="s">
        <v>368</v>
      </c>
      <c r="O1135" s="266" t="s">
        <v>386</v>
      </c>
      <c r="P1135" s="11" t="s">
        <v>387</v>
      </c>
      <c r="Q1135" s="11" t="s">
        <v>419</v>
      </c>
      <c r="R1135" s="206">
        <v>0</v>
      </c>
      <c r="S1135" s="206"/>
      <c r="T1135" s="206">
        <f>ABS(Table1[[#This Row],[Prod]]-Table1[[#This Row],[Planned]])</f>
        <v>0</v>
      </c>
      <c r="U1135" s="209">
        <f>IF(ABS(Table1[[#This Row],[Prod]]-Table1[[#This Row],[Planned]])&gt;Table1[[#This Row],[Planned]],0,IF(Table1[[#This Row],[Planned]]=0,0,1-ABS(Table1[[#This Row],[Prod]]-Table1[[#This Row],[Planned]])/Table1[[#This Row],[Planned]]))</f>
        <v>0</v>
      </c>
      <c r="V1135" s="206"/>
      <c r="W1135" s="206"/>
      <c r="X1135" s="208">
        <v>0</v>
      </c>
      <c r="Y1135" s="206">
        <f>Table1[[#This Row],[Prod]]</f>
        <v>0</v>
      </c>
      <c r="Z1135" s="206">
        <f>ABS(Table1[[#This Row],[Prod2]]-Table1[[#This Row],[Plan Revised]])</f>
        <v>0</v>
      </c>
      <c r="AA1135" s="209">
        <f>IF(ABS(Table1[[#This Row],[Prod2]]-Table1[[#This Row],[Plan Revised]])&gt;Table1[[#This Row],[Plan Revised]],0,IF(Table1[[#This Row],[Plan Revised]]=0,0,1-ABS(Table1[[#This Row],[Prod2]]-Table1[[#This Row],[Plan Revised]])/Table1[[#This Row],[Plan Revised]]))</f>
        <v>0</v>
      </c>
      <c r="AB1135" s="206"/>
      <c r="AC1135" s="210"/>
      <c r="AD1135"/>
      <c r="AF1135"/>
    </row>
    <row r="1136" spans="1:32">
      <c r="A1136" s="204" t="str">
        <f>IF(Table1[Week]=WeekSel,"Yes","No")</f>
        <v>No</v>
      </c>
      <c r="B1136" s="204" t="str">
        <f>IF((Table1[StartDate]&gt;=Date.GraphMin)*(Table1[StartDate]&lt;=Date.GraphMax)=1,"Yes","No")</f>
        <v>Yes</v>
      </c>
      <c r="C1136" s="204" t="str">
        <f>IF(OR(Table1[[#This Row],[Site]]="FOOD MILLING",Table1[[#This Row],[Site]]="GODACO"), "No", "Yes")</f>
        <v>Yes</v>
      </c>
      <c r="D1136" s="205">
        <f>MAX(DATE(Table1[Year],1,1),DATE(Table1[Year],1,1)-WEEKDAY(DATE(Table1[Year],1,1),2)+(Table1[WeekNum]-1)*7+1)</f>
        <v>44669</v>
      </c>
      <c r="E1136" s="205">
        <f>MIN(DATE(Table1[Year]+1,1,0),DATE(Table1[Year],1,1)-WEEKDAY(DATE(Table1[Year],1,1),2)+Table1[WeekNum]*7)</f>
        <v>44675</v>
      </c>
      <c r="F1136" s="15">
        <v>2022</v>
      </c>
      <c r="G1136" s="204">
        <f t="shared" si="34"/>
        <v>4</v>
      </c>
      <c r="H1136" s="204">
        <v>17</v>
      </c>
      <c r="I1136" s="207" t="str">
        <f>"W" &amp;Table1[[#This Row],[WeekNum]]</f>
        <v>W17</v>
      </c>
      <c r="J1136" s="207" t="str">
        <f t="shared" si="35"/>
        <v>22-W17</v>
      </c>
      <c r="K1136" s="206" t="s">
        <v>491</v>
      </c>
      <c r="L1136" s="206"/>
      <c r="M1136" s="206" t="s">
        <v>72</v>
      </c>
      <c r="N1136" s="266" t="s">
        <v>368</v>
      </c>
      <c r="O1136" s="266" t="s">
        <v>386</v>
      </c>
      <c r="P1136" s="11" t="s">
        <v>387</v>
      </c>
      <c r="Q1136" s="11" t="s">
        <v>419</v>
      </c>
      <c r="R1136" s="206">
        <v>14400</v>
      </c>
      <c r="S1136" s="206">
        <v>19200</v>
      </c>
      <c r="T1136" s="206">
        <f>ABS(Table1[[#This Row],[Prod]]-Table1[[#This Row],[Planned]])</f>
        <v>4800</v>
      </c>
      <c r="U1136" s="209">
        <f>IF(ABS(Table1[[#This Row],[Prod]]-Table1[[#This Row],[Planned]])&gt;Table1[[#This Row],[Planned]],0,IF(Table1[[#This Row],[Planned]]=0,0,1-ABS(Table1[[#This Row],[Prod]]-Table1[[#This Row],[Planned]])/Table1[[#This Row],[Planned]]))</f>
        <v>0.66666666666666674</v>
      </c>
      <c r="V1136" s="206"/>
      <c r="W1136" s="206"/>
      <c r="X1136" s="208">
        <v>19200</v>
      </c>
      <c r="Y1136" s="206">
        <f>Table1[[#This Row],[Prod]]</f>
        <v>19200</v>
      </c>
      <c r="Z1136" s="206">
        <f>ABS(Table1[[#This Row],[Prod2]]-Table1[[#This Row],[Plan Revised]])</f>
        <v>0</v>
      </c>
      <c r="AA1136" s="209">
        <f>IF(ABS(Table1[[#This Row],[Prod2]]-Table1[[#This Row],[Plan Revised]])&gt;Table1[[#This Row],[Plan Revised]],0,IF(Table1[[#This Row],[Plan Revised]]=0,0,1-ABS(Table1[[#This Row],[Prod2]]-Table1[[#This Row],[Plan Revised]])/Table1[[#This Row],[Plan Revised]]))</f>
        <v>1</v>
      </c>
      <c r="AB1136" s="206"/>
      <c r="AC1136" s="210"/>
      <c r="AD1136"/>
      <c r="AF1136"/>
    </row>
    <row r="1137" spans="1:32">
      <c r="A1137" s="204" t="str">
        <f>IF(Table1[Week]=WeekSel,"Yes","No")</f>
        <v>No</v>
      </c>
      <c r="B1137" s="204" t="str">
        <f>IF((Table1[StartDate]&gt;=Date.GraphMin)*(Table1[StartDate]&lt;=Date.GraphMax)=1,"Yes","No")</f>
        <v>Yes</v>
      </c>
      <c r="C1137" s="204" t="str">
        <f>IF(OR(Table1[[#This Row],[Site]]="FOOD MILLING",Table1[[#This Row],[Site]]="GODACO"), "No", "Yes")</f>
        <v>Yes</v>
      </c>
      <c r="D1137" s="205">
        <f>MAX(DATE(Table1[Year],1,1),DATE(Table1[Year],1,1)-WEEKDAY(DATE(Table1[Year],1,1),2)+(Table1[WeekNum]-1)*7+1)</f>
        <v>44669</v>
      </c>
      <c r="E1137" s="205">
        <f>MIN(DATE(Table1[Year]+1,1,0),DATE(Table1[Year],1,1)-WEEKDAY(DATE(Table1[Year],1,1),2)+Table1[WeekNum]*7)</f>
        <v>44675</v>
      </c>
      <c r="F1137" s="15">
        <v>2022</v>
      </c>
      <c r="G1137" s="204">
        <f t="shared" si="34"/>
        <v>4</v>
      </c>
      <c r="H1137" s="204">
        <v>17</v>
      </c>
      <c r="I1137" s="207" t="str">
        <f>"W" &amp;Table1[[#This Row],[WeekNum]]</f>
        <v>W17</v>
      </c>
      <c r="J1137" s="207" t="str">
        <f t="shared" si="35"/>
        <v>22-W17</v>
      </c>
      <c r="K1137" s="206" t="s">
        <v>492</v>
      </c>
      <c r="L1137" s="206"/>
      <c r="M1137" s="206" t="s">
        <v>72</v>
      </c>
      <c r="N1137" s="266" t="s">
        <v>368</v>
      </c>
      <c r="O1137" s="266" t="s">
        <v>386</v>
      </c>
      <c r="P1137" s="11" t="s">
        <v>387</v>
      </c>
      <c r="Q1137" s="11" t="s">
        <v>419</v>
      </c>
      <c r="R1137" s="206">
        <v>2550</v>
      </c>
      <c r="S1137" s="206">
        <v>2630</v>
      </c>
      <c r="T1137" s="206">
        <f>ABS(Table1[[#This Row],[Prod]]-Table1[[#This Row],[Planned]])</f>
        <v>80</v>
      </c>
      <c r="U1137" s="209">
        <f>IF(ABS(Table1[[#This Row],[Prod]]-Table1[[#This Row],[Planned]])&gt;Table1[[#This Row],[Planned]],0,IF(Table1[[#This Row],[Planned]]=0,0,1-ABS(Table1[[#This Row],[Prod]]-Table1[[#This Row],[Planned]])/Table1[[#This Row],[Planned]]))</f>
        <v>0.96862745098039216</v>
      </c>
      <c r="V1137" s="206"/>
      <c r="W1137" s="206"/>
      <c r="X1137" s="208">
        <v>2630</v>
      </c>
      <c r="Y1137" s="206">
        <f>Table1[[#This Row],[Prod]]</f>
        <v>2630</v>
      </c>
      <c r="Z1137" s="206">
        <f>ABS(Table1[[#This Row],[Prod2]]-Table1[[#This Row],[Plan Revised]])</f>
        <v>0</v>
      </c>
      <c r="AA1137" s="209">
        <f>IF(ABS(Table1[[#This Row],[Prod2]]-Table1[[#This Row],[Plan Revised]])&gt;Table1[[#This Row],[Plan Revised]],0,IF(Table1[[#This Row],[Plan Revised]]=0,0,1-ABS(Table1[[#This Row],[Prod2]]-Table1[[#This Row],[Plan Revised]])/Table1[[#This Row],[Plan Revised]]))</f>
        <v>1</v>
      </c>
      <c r="AB1137" s="206"/>
      <c r="AC1137" s="210"/>
      <c r="AD1137"/>
      <c r="AF1137"/>
    </row>
    <row r="1138" spans="1:32">
      <c r="A1138" s="204" t="str">
        <f>IF(Table1[Week]=WeekSel,"Yes","No")</f>
        <v>No</v>
      </c>
      <c r="B1138" s="204" t="str">
        <f>IF((Table1[StartDate]&gt;=Date.GraphMin)*(Table1[StartDate]&lt;=Date.GraphMax)=1,"Yes","No")</f>
        <v>Yes</v>
      </c>
      <c r="C1138" s="204" t="str">
        <f>IF(OR(Table1[[#This Row],[Site]]="FOOD MILLING",Table1[[#This Row],[Site]]="GODACO"), "No", "Yes")</f>
        <v>Yes</v>
      </c>
      <c r="D1138" s="205">
        <f>MAX(DATE(Table1[Year],1,1),DATE(Table1[Year],1,1)-WEEKDAY(DATE(Table1[Year],1,1),2)+(Table1[WeekNum]-1)*7+1)</f>
        <v>44669</v>
      </c>
      <c r="E1138" s="205">
        <f>MIN(DATE(Table1[Year]+1,1,0),DATE(Table1[Year],1,1)-WEEKDAY(DATE(Table1[Year],1,1),2)+Table1[WeekNum]*7)</f>
        <v>44675</v>
      </c>
      <c r="F1138" s="15">
        <v>2022</v>
      </c>
      <c r="G1138" s="204">
        <f t="shared" si="34"/>
        <v>4</v>
      </c>
      <c r="H1138" s="204">
        <v>17</v>
      </c>
      <c r="I1138" s="207" t="str">
        <f>"W" &amp;Table1[[#This Row],[WeekNum]]</f>
        <v>W17</v>
      </c>
      <c r="J1138" s="207" t="str">
        <f t="shared" si="35"/>
        <v>22-W17</v>
      </c>
      <c r="K1138" s="206" t="s">
        <v>480</v>
      </c>
      <c r="L1138" s="206"/>
      <c r="M1138" s="206" t="s">
        <v>72</v>
      </c>
      <c r="N1138" s="266" t="s">
        <v>368</v>
      </c>
      <c r="O1138" s="266" t="s">
        <v>386</v>
      </c>
      <c r="P1138" s="11" t="s">
        <v>387</v>
      </c>
      <c r="Q1138" s="11" t="s">
        <v>419</v>
      </c>
      <c r="R1138" s="206">
        <v>8400</v>
      </c>
      <c r="S1138" s="206">
        <v>11768.8</v>
      </c>
      <c r="T1138" s="206">
        <f>ABS(Table1[[#This Row],[Prod]]-Table1[[#This Row],[Planned]])</f>
        <v>3368.7999999999993</v>
      </c>
      <c r="U1138" s="209">
        <f>IF(ABS(Table1[[#This Row],[Prod]]-Table1[[#This Row],[Planned]])&gt;Table1[[#This Row],[Planned]],0,IF(Table1[[#This Row],[Planned]]=0,0,1-ABS(Table1[[#This Row],[Prod]]-Table1[[#This Row],[Planned]])/Table1[[#This Row],[Planned]]))</f>
        <v>0.59895238095238101</v>
      </c>
      <c r="V1138" s="206"/>
      <c r="W1138" s="206"/>
      <c r="X1138" s="208">
        <v>10500</v>
      </c>
      <c r="Y1138" s="206">
        <f>Table1[[#This Row],[Prod]]</f>
        <v>11768.8</v>
      </c>
      <c r="Z1138" s="206">
        <f>ABS(Table1[[#This Row],[Prod2]]-Table1[[#This Row],[Plan Revised]])</f>
        <v>1268.7999999999993</v>
      </c>
      <c r="AA1138" s="209">
        <f>IF(ABS(Table1[[#This Row],[Prod2]]-Table1[[#This Row],[Plan Revised]])&gt;Table1[[#This Row],[Plan Revised]],0,IF(Table1[[#This Row],[Plan Revised]]=0,0,1-ABS(Table1[[#This Row],[Prod2]]-Table1[[#This Row],[Plan Revised]])/Table1[[#This Row],[Plan Revised]]))</f>
        <v>0.87916190476190481</v>
      </c>
      <c r="AB1138" s="206"/>
      <c r="AC1138" s="210"/>
      <c r="AD1138"/>
      <c r="AF1138"/>
    </row>
    <row r="1139" spans="1:32">
      <c r="A1139" s="204" t="str">
        <f>IF(Table1[Week]=WeekSel,"Yes","No")</f>
        <v>No</v>
      </c>
      <c r="B1139" s="204" t="str">
        <f>IF((Table1[StartDate]&gt;=Date.GraphMin)*(Table1[StartDate]&lt;=Date.GraphMax)=1,"Yes","No")</f>
        <v>Yes</v>
      </c>
      <c r="C1139" s="204" t="str">
        <f>IF(OR(Table1[[#This Row],[Site]]="FOOD MILLING",Table1[[#This Row],[Site]]="GODACO"), "No", "Yes")</f>
        <v>Yes</v>
      </c>
      <c r="D1139" s="205">
        <f>MAX(DATE(Table1[Year],1,1),DATE(Table1[Year],1,1)-WEEKDAY(DATE(Table1[Year],1,1),2)+(Table1[WeekNum]-1)*7+1)</f>
        <v>44669</v>
      </c>
      <c r="E1139" s="205">
        <f>MIN(DATE(Table1[Year]+1,1,0),DATE(Table1[Year],1,1)-WEEKDAY(DATE(Table1[Year],1,1),2)+Table1[WeekNum]*7)</f>
        <v>44675</v>
      </c>
      <c r="F1139" s="15">
        <v>2022</v>
      </c>
      <c r="G1139" s="204">
        <f t="shared" si="34"/>
        <v>4</v>
      </c>
      <c r="H1139" s="204">
        <v>17</v>
      </c>
      <c r="I1139" s="207" t="str">
        <f>"W" &amp;Table1[[#This Row],[WeekNum]]</f>
        <v>W17</v>
      </c>
      <c r="J1139" s="207" t="str">
        <f t="shared" si="35"/>
        <v>22-W17</v>
      </c>
      <c r="K1139" s="206" t="s">
        <v>483</v>
      </c>
      <c r="L1139" s="206"/>
      <c r="M1139" s="206" t="s">
        <v>72</v>
      </c>
      <c r="N1139" s="266" t="s">
        <v>368</v>
      </c>
      <c r="O1139" s="266" t="s">
        <v>386</v>
      </c>
      <c r="P1139" s="11" t="s">
        <v>387</v>
      </c>
      <c r="Q1139" s="11" t="s">
        <v>419</v>
      </c>
      <c r="R1139" s="206">
        <v>36266</v>
      </c>
      <c r="S1139" s="206">
        <v>36745</v>
      </c>
      <c r="T1139" s="206">
        <f>ABS(Table1[[#This Row],[Prod]]-Table1[[#This Row],[Planned]])</f>
        <v>479</v>
      </c>
      <c r="U1139" s="209">
        <f>IF(ABS(Table1[[#This Row],[Prod]]-Table1[[#This Row],[Planned]])&gt;Table1[[#This Row],[Planned]],0,IF(Table1[[#This Row],[Planned]]=0,0,1-ABS(Table1[[#This Row],[Prod]]-Table1[[#This Row],[Planned]])/Table1[[#This Row],[Planned]]))</f>
        <v>0.98679203661832016</v>
      </c>
      <c r="V1139" s="206"/>
      <c r="W1139" s="206"/>
      <c r="X1139" s="208">
        <v>34306</v>
      </c>
      <c r="Y1139" s="206">
        <f>Table1[[#This Row],[Prod]]</f>
        <v>36745</v>
      </c>
      <c r="Z1139" s="206">
        <f>ABS(Table1[[#This Row],[Prod2]]-Table1[[#This Row],[Plan Revised]])</f>
        <v>2439</v>
      </c>
      <c r="AA1139" s="209">
        <f>IF(ABS(Table1[[#This Row],[Prod2]]-Table1[[#This Row],[Plan Revised]])&gt;Table1[[#This Row],[Plan Revised]],0,IF(Table1[[#This Row],[Plan Revised]]=0,0,1-ABS(Table1[[#This Row],[Prod2]]-Table1[[#This Row],[Plan Revised]])/Table1[[#This Row],[Plan Revised]]))</f>
        <v>0.9289045647991605</v>
      </c>
      <c r="AB1139" s="206"/>
      <c r="AC1139" s="210"/>
      <c r="AD1139"/>
      <c r="AF1139"/>
    </row>
    <row r="1140" spans="1:32">
      <c r="A1140" s="204" t="str">
        <f>IF(Table1[Week]=WeekSel,"Yes","No")</f>
        <v>No</v>
      </c>
      <c r="B1140" s="204" t="str">
        <f>IF((Table1[StartDate]&gt;=Date.GraphMin)*(Table1[StartDate]&lt;=Date.GraphMax)=1,"Yes","No")</f>
        <v>Yes</v>
      </c>
      <c r="C1140" s="204" t="str">
        <f>IF(OR(Table1[[#This Row],[Site]]="FOOD MILLING",Table1[[#This Row],[Site]]="GODACO"), "No", "Yes")</f>
        <v>Yes</v>
      </c>
      <c r="D1140" s="205">
        <f>MAX(DATE(Table1[Year],1,1),DATE(Table1[Year],1,1)-WEEKDAY(DATE(Table1[Year],1,1),2)+(Table1[WeekNum]-1)*7+1)</f>
        <v>44669</v>
      </c>
      <c r="E1140" s="205">
        <f>MIN(DATE(Table1[Year]+1,1,0),DATE(Table1[Year],1,1)-WEEKDAY(DATE(Table1[Year],1,1),2)+Table1[WeekNum]*7)</f>
        <v>44675</v>
      </c>
      <c r="F1140" s="15">
        <v>2022</v>
      </c>
      <c r="G1140" s="204">
        <f t="shared" si="34"/>
        <v>4</v>
      </c>
      <c r="H1140" s="204">
        <v>17</v>
      </c>
      <c r="I1140" s="207" t="str">
        <f>"W" &amp;Table1[[#This Row],[WeekNum]]</f>
        <v>W17</v>
      </c>
      <c r="J1140" s="207" t="str">
        <f t="shared" si="35"/>
        <v>22-W17</v>
      </c>
      <c r="K1140" s="206" t="s">
        <v>478</v>
      </c>
      <c r="L1140" s="206"/>
      <c r="M1140" s="206" t="s">
        <v>72</v>
      </c>
      <c r="N1140" s="266" t="s">
        <v>368</v>
      </c>
      <c r="O1140" s="266" t="s">
        <v>386</v>
      </c>
      <c r="P1140" s="11" t="s">
        <v>387</v>
      </c>
      <c r="Q1140" s="11" t="s">
        <v>419</v>
      </c>
      <c r="R1140" s="206">
        <v>300</v>
      </c>
      <c r="S1140" s="206">
        <v>360</v>
      </c>
      <c r="T1140" s="206">
        <f>ABS(Table1[[#This Row],[Prod]]-Table1[[#This Row],[Planned]])</f>
        <v>60</v>
      </c>
      <c r="U1140" s="209">
        <f>IF(ABS(Table1[[#This Row],[Prod]]-Table1[[#This Row],[Planned]])&gt;Table1[[#This Row],[Planned]],0,IF(Table1[[#This Row],[Planned]]=0,0,1-ABS(Table1[[#This Row],[Prod]]-Table1[[#This Row],[Planned]])/Table1[[#This Row],[Planned]]))</f>
        <v>0.8</v>
      </c>
      <c r="V1140" s="206"/>
      <c r="W1140" s="206"/>
      <c r="X1140" s="208">
        <v>360</v>
      </c>
      <c r="Y1140" s="206">
        <f>Table1[[#This Row],[Prod]]</f>
        <v>360</v>
      </c>
      <c r="Z1140" s="206">
        <f>ABS(Table1[[#This Row],[Prod2]]-Table1[[#This Row],[Plan Revised]])</f>
        <v>0</v>
      </c>
      <c r="AA1140" s="209">
        <f>IF(ABS(Table1[[#This Row],[Prod2]]-Table1[[#This Row],[Plan Revised]])&gt;Table1[[#This Row],[Plan Revised]],0,IF(Table1[[#This Row],[Plan Revised]]=0,0,1-ABS(Table1[[#This Row],[Prod2]]-Table1[[#This Row],[Plan Revised]])/Table1[[#This Row],[Plan Revised]]))</f>
        <v>1</v>
      </c>
      <c r="AB1140" s="206"/>
      <c r="AC1140" s="210"/>
      <c r="AD1140"/>
      <c r="AF1140"/>
    </row>
    <row r="1141" spans="1:32">
      <c r="A1141" s="204" t="str">
        <f>IF(Table1[Week]=WeekSel,"Yes","No")</f>
        <v>No</v>
      </c>
      <c r="B1141" s="204" t="str">
        <f>IF((Table1[StartDate]&gt;=Date.GraphMin)*(Table1[StartDate]&lt;=Date.GraphMax)=1,"Yes","No")</f>
        <v>Yes</v>
      </c>
      <c r="C1141" s="204" t="str">
        <f>IF(OR(Table1[[#This Row],[Site]]="FOOD MILLING",Table1[[#This Row],[Site]]="GODACO"), "No", "Yes")</f>
        <v>Yes</v>
      </c>
      <c r="D1141" s="205">
        <f>MAX(DATE(Table1[Year],1,1),DATE(Table1[Year],1,1)-WEEKDAY(DATE(Table1[Year],1,1),2)+(Table1[WeekNum]-1)*7+1)</f>
        <v>44669</v>
      </c>
      <c r="E1141" s="205">
        <f>MIN(DATE(Table1[Year]+1,1,0),DATE(Table1[Year],1,1)-WEEKDAY(DATE(Table1[Year],1,1),2)+Table1[WeekNum]*7)</f>
        <v>44675</v>
      </c>
      <c r="F1141" s="15">
        <v>2022</v>
      </c>
      <c r="G1141" s="204">
        <f t="shared" si="34"/>
        <v>4</v>
      </c>
      <c r="H1141" s="204">
        <v>17</v>
      </c>
      <c r="I1141" s="207" t="str">
        <f>"W" &amp;Table1[[#This Row],[WeekNum]]</f>
        <v>W17</v>
      </c>
      <c r="J1141" s="207" t="str">
        <f t="shared" si="35"/>
        <v>22-W17</v>
      </c>
      <c r="K1141" s="206" t="s">
        <v>479</v>
      </c>
      <c r="L1141" s="206"/>
      <c r="M1141" s="206" t="s">
        <v>72</v>
      </c>
      <c r="N1141" s="266" t="s">
        <v>368</v>
      </c>
      <c r="O1141" s="266" t="s">
        <v>386</v>
      </c>
      <c r="P1141" s="11" t="s">
        <v>387</v>
      </c>
      <c r="Q1141" s="11" t="s">
        <v>419</v>
      </c>
      <c r="R1141" s="206">
        <v>4500</v>
      </c>
      <c r="S1141" s="206">
        <v>5000</v>
      </c>
      <c r="T1141" s="206">
        <f>ABS(Table1[[#This Row],[Prod]]-Table1[[#This Row],[Planned]])</f>
        <v>500</v>
      </c>
      <c r="U1141" s="209">
        <f>IF(ABS(Table1[[#This Row],[Prod]]-Table1[[#This Row],[Planned]])&gt;Table1[[#This Row],[Planned]],0,IF(Table1[[#This Row],[Planned]]=0,0,1-ABS(Table1[[#This Row],[Prod]]-Table1[[#This Row],[Planned]])/Table1[[#This Row],[Planned]]))</f>
        <v>0.88888888888888884</v>
      </c>
      <c r="V1141" s="206"/>
      <c r="W1141" s="206"/>
      <c r="X1141" s="208">
        <v>5000</v>
      </c>
      <c r="Y1141" s="206">
        <f>Table1[[#This Row],[Prod]]</f>
        <v>5000</v>
      </c>
      <c r="Z1141" s="206">
        <f>ABS(Table1[[#This Row],[Prod2]]-Table1[[#This Row],[Plan Revised]])</f>
        <v>0</v>
      </c>
      <c r="AA1141" s="209">
        <f>IF(ABS(Table1[[#This Row],[Prod2]]-Table1[[#This Row],[Plan Revised]])&gt;Table1[[#This Row],[Plan Revised]],0,IF(Table1[[#This Row],[Plan Revised]]=0,0,1-ABS(Table1[[#This Row],[Prod2]]-Table1[[#This Row],[Plan Revised]])/Table1[[#This Row],[Plan Revised]]))</f>
        <v>1</v>
      </c>
      <c r="AB1141" s="206"/>
      <c r="AC1141" s="210"/>
      <c r="AD1141"/>
      <c r="AF1141"/>
    </row>
    <row r="1142" spans="1:32">
      <c r="A1142" s="204" t="str">
        <f>IF(Table1[Week]=WeekSel,"Yes","No")</f>
        <v>No</v>
      </c>
      <c r="B1142" s="204" t="str">
        <f>IF((Table1[StartDate]&gt;=Date.GraphMin)*(Table1[StartDate]&lt;=Date.GraphMax)=1,"Yes","No")</f>
        <v>Yes</v>
      </c>
      <c r="C1142" s="204" t="str">
        <f>IF(OR(Table1[[#This Row],[Site]]="FOOD MILLING",Table1[[#This Row],[Site]]="GODACO"), "No", "Yes")</f>
        <v>Yes</v>
      </c>
      <c r="D1142" s="205">
        <f>MAX(DATE(Table1[Year],1,1),DATE(Table1[Year],1,1)-WEEKDAY(DATE(Table1[Year],1,1),2)+(Table1[WeekNum]-1)*7+1)</f>
        <v>44669</v>
      </c>
      <c r="E1142" s="205">
        <f>MIN(DATE(Table1[Year]+1,1,0),DATE(Table1[Year],1,1)-WEEKDAY(DATE(Table1[Year],1,1),2)+Table1[WeekNum]*7)</f>
        <v>44675</v>
      </c>
      <c r="F1142" s="15">
        <v>2022</v>
      </c>
      <c r="G1142" s="204">
        <f t="shared" si="34"/>
        <v>4</v>
      </c>
      <c r="H1142" s="204">
        <v>17</v>
      </c>
      <c r="I1142" s="207" t="str">
        <f>"W" &amp;Table1[[#This Row],[WeekNum]]</f>
        <v>W17</v>
      </c>
      <c r="J1142" s="207" t="str">
        <f t="shared" si="35"/>
        <v>22-W17</v>
      </c>
      <c r="K1142" s="206" t="s">
        <v>485</v>
      </c>
      <c r="L1142" s="206"/>
      <c r="M1142" s="206" t="s">
        <v>77</v>
      </c>
      <c r="N1142" s="266" t="s">
        <v>368</v>
      </c>
      <c r="O1142" s="266" t="s">
        <v>386</v>
      </c>
      <c r="P1142" s="11" t="s">
        <v>387</v>
      </c>
      <c r="Q1142" s="11" t="s">
        <v>419</v>
      </c>
      <c r="R1142" s="206">
        <v>3000</v>
      </c>
      <c r="S1142" s="206">
        <v>3925</v>
      </c>
      <c r="T1142" s="206">
        <f>ABS(Table1[[#This Row],[Prod]]-Table1[[#This Row],[Planned]])</f>
        <v>925</v>
      </c>
      <c r="U1142" s="209">
        <f>IF(ABS(Table1[[#This Row],[Prod]]-Table1[[#This Row],[Planned]])&gt;Table1[[#This Row],[Planned]],0,IF(Table1[[#This Row],[Planned]]=0,0,1-ABS(Table1[[#This Row],[Prod]]-Table1[[#This Row],[Planned]])/Table1[[#This Row],[Planned]]))</f>
        <v>0.69166666666666665</v>
      </c>
      <c r="V1142" s="206"/>
      <c r="W1142" s="206"/>
      <c r="X1142" s="208">
        <v>2500</v>
      </c>
      <c r="Y1142" s="206">
        <f>Table1[[#This Row],[Prod]]</f>
        <v>3925</v>
      </c>
      <c r="Z1142" s="206">
        <f>ABS(Table1[[#This Row],[Prod2]]-Table1[[#This Row],[Plan Revised]])</f>
        <v>1425</v>
      </c>
      <c r="AA1142" s="209">
        <f>IF(ABS(Table1[[#This Row],[Prod2]]-Table1[[#This Row],[Plan Revised]])&gt;Table1[[#This Row],[Plan Revised]],0,IF(Table1[[#This Row],[Plan Revised]]=0,0,1-ABS(Table1[[#This Row],[Prod2]]-Table1[[#This Row],[Plan Revised]])/Table1[[#This Row],[Plan Revised]]))</f>
        <v>0.43000000000000005</v>
      </c>
      <c r="AB1142" s="206"/>
      <c r="AC1142" s="210"/>
      <c r="AD1142"/>
      <c r="AF1142"/>
    </row>
    <row r="1143" spans="1:32">
      <c r="A1143" s="204" t="str">
        <f>IF(Table1[Week]=WeekSel,"Yes","No")</f>
        <v>No</v>
      </c>
      <c r="B1143" s="204" t="str">
        <f>IF((Table1[StartDate]&gt;=Date.GraphMin)*(Table1[StartDate]&lt;=Date.GraphMax)=1,"Yes","No")</f>
        <v>Yes</v>
      </c>
      <c r="C1143" s="204" t="str">
        <f>IF(OR(Table1[[#This Row],[Site]]="FOOD MILLING",Table1[[#This Row],[Site]]="GODACO"), "No", "Yes")</f>
        <v>Yes</v>
      </c>
      <c r="D1143" s="205">
        <f>MAX(DATE(Table1[Year],1,1),DATE(Table1[Year],1,1)-WEEKDAY(DATE(Table1[Year],1,1),2)+(Table1[WeekNum]-1)*7+1)</f>
        <v>44669</v>
      </c>
      <c r="E1143" s="205">
        <f>MIN(DATE(Table1[Year]+1,1,0),DATE(Table1[Year],1,1)-WEEKDAY(DATE(Table1[Year],1,1),2)+Table1[WeekNum]*7)</f>
        <v>44675</v>
      </c>
      <c r="F1143" s="15">
        <v>2022</v>
      </c>
      <c r="G1143" s="204">
        <f t="shared" si="34"/>
        <v>4</v>
      </c>
      <c r="H1143" s="204">
        <v>17</v>
      </c>
      <c r="I1143" s="207" t="str">
        <f>"W" &amp;Table1[[#This Row],[WeekNum]]</f>
        <v>W17</v>
      </c>
      <c r="J1143" s="207" t="str">
        <f t="shared" si="35"/>
        <v>22-W17</v>
      </c>
      <c r="K1143" s="206" t="s">
        <v>481</v>
      </c>
      <c r="L1143" s="206"/>
      <c r="M1143" s="206" t="s">
        <v>72</v>
      </c>
      <c r="N1143" s="266" t="s">
        <v>368</v>
      </c>
      <c r="O1143" s="266" t="s">
        <v>386</v>
      </c>
      <c r="P1143" s="11" t="s">
        <v>387</v>
      </c>
      <c r="Q1143" s="11" t="s">
        <v>419</v>
      </c>
      <c r="R1143" s="206">
        <v>900</v>
      </c>
      <c r="S1143" s="206">
        <v>1264.7</v>
      </c>
      <c r="T1143" s="206">
        <f>ABS(Table1[[#This Row],[Prod]]-Table1[[#This Row],[Planned]])</f>
        <v>364.70000000000005</v>
      </c>
      <c r="U1143" s="209">
        <f>IF(ABS(Table1[[#This Row],[Prod]]-Table1[[#This Row],[Planned]])&gt;Table1[[#This Row],[Planned]],0,IF(Table1[[#This Row],[Planned]]=0,0,1-ABS(Table1[[#This Row],[Prod]]-Table1[[#This Row],[Planned]])/Table1[[#This Row],[Planned]]))</f>
        <v>0.59477777777777774</v>
      </c>
      <c r="V1143" s="206"/>
      <c r="W1143" s="206"/>
      <c r="X1143" s="208">
        <v>900</v>
      </c>
      <c r="Y1143" s="206">
        <f>Table1[[#This Row],[Prod]]</f>
        <v>1264.7</v>
      </c>
      <c r="Z1143" s="206">
        <f>ABS(Table1[[#This Row],[Prod2]]-Table1[[#This Row],[Plan Revised]])</f>
        <v>364.70000000000005</v>
      </c>
      <c r="AA1143" s="209">
        <f>IF(ABS(Table1[[#This Row],[Prod2]]-Table1[[#This Row],[Plan Revised]])&gt;Table1[[#This Row],[Plan Revised]],0,IF(Table1[[#This Row],[Plan Revised]]=0,0,1-ABS(Table1[[#This Row],[Prod2]]-Table1[[#This Row],[Plan Revised]])/Table1[[#This Row],[Plan Revised]]))</f>
        <v>0.59477777777777774</v>
      </c>
      <c r="AB1143" s="206"/>
      <c r="AC1143" s="210"/>
      <c r="AD1143"/>
      <c r="AF1143"/>
    </row>
    <row r="1144" spans="1:32">
      <c r="A1144" s="204" t="str">
        <f>IF(Table1[Week]=WeekSel,"Yes","No")</f>
        <v>No</v>
      </c>
      <c r="B1144" s="204" t="str">
        <f>IF((Table1[StartDate]&gt;=Date.GraphMin)*(Table1[StartDate]&lt;=Date.GraphMax)=1,"Yes","No")</f>
        <v>Yes</v>
      </c>
      <c r="C1144" s="204" t="str">
        <f>IF(OR(Table1[[#This Row],[Site]]="FOOD MILLING",Table1[[#This Row],[Site]]="GODACO"), "No", "Yes")</f>
        <v>Yes</v>
      </c>
      <c r="D1144" s="205">
        <f>MAX(DATE(Table1[Year],1,1),DATE(Table1[Year],1,1)-WEEKDAY(DATE(Table1[Year],1,1),2)+(Table1[WeekNum]-1)*7+1)</f>
        <v>44669</v>
      </c>
      <c r="E1144" s="205">
        <f>MIN(DATE(Table1[Year]+1,1,0),DATE(Table1[Year],1,1)-WEEKDAY(DATE(Table1[Year],1,1),2)+Table1[WeekNum]*7)</f>
        <v>44675</v>
      </c>
      <c r="F1144" s="15">
        <v>2022</v>
      </c>
      <c r="G1144" s="204">
        <f t="shared" si="34"/>
        <v>4</v>
      </c>
      <c r="H1144" s="204">
        <v>17</v>
      </c>
      <c r="I1144" s="207" t="str">
        <f>"W" &amp;Table1[[#This Row],[WeekNum]]</f>
        <v>W17</v>
      </c>
      <c r="J1144" s="207" t="str">
        <f t="shared" si="35"/>
        <v>22-W17</v>
      </c>
      <c r="K1144" s="206" t="s">
        <v>484</v>
      </c>
      <c r="L1144" s="206"/>
      <c r="M1144" s="206" t="s">
        <v>72</v>
      </c>
      <c r="N1144" s="266" t="s">
        <v>368</v>
      </c>
      <c r="O1144" s="266" t="s">
        <v>386</v>
      </c>
      <c r="P1144" s="11" t="s">
        <v>387</v>
      </c>
      <c r="Q1144" s="11" t="s">
        <v>419</v>
      </c>
      <c r="R1144" s="206">
        <v>3000</v>
      </c>
      <c r="S1144" s="206">
        <v>3072.5</v>
      </c>
      <c r="T1144" s="206">
        <f>ABS(Table1[[#This Row],[Prod]]-Table1[[#This Row],[Planned]])</f>
        <v>72.5</v>
      </c>
      <c r="U1144" s="209">
        <f>IF(ABS(Table1[[#This Row],[Prod]]-Table1[[#This Row],[Planned]])&gt;Table1[[#This Row],[Planned]],0,IF(Table1[[#This Row],[Planned]]=0,0,1-ABS(Table1[[#This Row],[Prod]]-Table1[[#This Row],[Planned]])/Table1[[#This Row],[Planned]]))</f>
        <v>0.97583333333333333</v>
      </c>
      <c r="V1144" s="206"/>
      <c r="W1144" s="206"/>
      <c r="X1144" s="208">
        <v>3000</v>
      </c>
      <c r="Y1144" s="206">
        <f>Table1[[#This Row],[Prod]]</f>
        <v>3072.5</v>
      </c>
      <c r="Z1144" s="206">
        <f>ABS(Table1[[#This Row],[Prod2]]-Table1[[#This Row],[Plan Revised]])</f>
        <v>72.5</v>
      </c>
      <c r="AA1144" s="209">
        <f>IF(ABS(Table1[[#This Row],[Prod2]]-Table1[[#This Row],[Plan Revised]])&gt;Table1[[#This Row],[Plan Revised]],0,IF(Table1[[#This Row],[Plan Revised]]=0,0,1-ABS(Table1[[#This Row],[Prod2]]-Table1[[#This Row],[Plan Revised]])/Table1[[#This Row],[Plan Revised]]))</f>
        <v>0.97583333333333333</v>
      </c>
      <c r="AB1144" s="206"/>
      <c r="AC1144" s="210"/>
      <c r="AD1144"/>
      <c r="AF1144"/>
    </row>
    <row r="1145" spans="1:32">
      <c r="A1145" s="204" t="str">
        <f>IF(Table1[Week]=WeekSel,"Yes","No")</f>
        <v>No</v>
      </c>
      <c r="B1145" s="204" t="str">
        <f>IF((Table1[StartDate]&gt;=Date.GraphMin)*(Table1[StartDate]&lt;=Date.GraphMax)=1,"Yes","No")</f>
        <v>Yes</v>
      </c>
      <c r="C1145" s="204" t="str">
        <f>IF(OR(Table1[[#This Row],[Site]]="FOOD MILLING",Table1[[#This Row],[Site]]="GODACO"), "No", "Yes")</f>
        <v>Yes</v>
      </c>
      <c r="D1145" s="205">
        <f>MAX(DATE(Table1[Year],1,1),DATE(Table1[Year],1,1)-WEEKDAY(DATE(Table1[Year],1,1),2)+(Table1[WeekNum]-1)*7+1)</f>
        <v>44669</v>
      </c>
      <c r="E1145" s="205">
        <f>MIN(DATE(Table1[Year]+1,1,0),DATE(Table1[Year],1,1)-WEEKDAY(DATE(Table1[Year],1,1),2)+Table1[WeekNum]*7)</f>
        <v>44675</v>
      </c>
      <c r="F1145" s="15">
        <v>2022</v>
      </c>
      <c r="G1145" s="204">
        <f t="shared" si="34"/>
        <v>4</v>
      </c>
      <c r="H1145" s="204">
        <v>17</v>
      </c>
      <c r="I1145" s="207" t="str">
        <f>"W" &amp;Table1[[#This Row],[WeekNum]]</f>
        <v>W17</v>
      </c>
      <c r="J1145" s="207" t="str">
        <f t="shared" si="35"/>
        <v>22-W17</v>
      </c>
      <c r="K1145" s="206" t="s">
        <v>487</v>
      </c>
      <c r="L1145" s="206"/>
      <c r="M1145" s="206" t="s">
        <v>72</v>
      </c>
      <c r="N1145" s="266" t="s">
        <v>368</v>
      </c>
      <c r="O1145" s="266" t="s">
        <v>386</v>
      </c>
      <c r="P1145" s="11" t="s">
        <v>387</v>
      </c>
      <c r="Q1145" s="11" t="s">
        <v>419</v>
      </c>
      <c r="R1145" s="206">
        <v>24</v>
      </c>
      <c r="S1145" s="206">
        <v>24</v>
      </c>
      <c r="T1145" s="206">
        <f>ABS(Table1[[#This Row],[Prod]]-Table1[[#This Row],[Planned]])</f>
        <v>0</v>
      </c>
      <c r="U1145" s="209">
        <f>IF(ABS(Table1[[#This Row],[Prod]]-Table1[[#This Row],[Planned]])&gt;Table1[[#This Row],[Planned]],0,IF(Table1[[#This Row],[Planned]]=0,0,1-ABS(Table1[[#This Row],[Prod]]-Table1[[#This Row],[Planned]])/Table1[[#This Row],[Planned]]))</f>
        <v>1</v>
      </c>
      <c r="V1145" s="206"/>
      <c r="W1145" s="206"/>
      <c r="X1145" s="208">
        <v>24</v>
      </c>
      <c r="Y1145" s="206">
        <f>Table1[[#This Row],[Prod]]</f>
        <v>24</v>
      </c>
      <c r="Z1145" s="206">
        <f>ABS(Table1[[#This Row],[Prod2]]-Table1[[#This Row],[Plan Revised]])</f>
        <v>0</v>
      </c>
      <c r="AA1145" s="209">
        <f>IF(ABS(Table1[[#This Row],[Prod2]]-Table1[[#This Row],[Plan Revised]])&gt;Table1[[#This Row],[Plan Revised]],0,IF(Table1[[#This Row],[Plan Revised]]=0,0,1-ABS(Table1[[#This Row],[Prod2]]-Table1[[#This Row],[Plan Revised]])/Table1[[#This Row],[Plan Revised]]))</f>
        <v>1</v>
      </c>
      <c r="AB1145" s="206"/>
      <c r="AC1145" s="210"/>
      <c r="AD1145"/>
      <c r="AF1145"/>
    </row>
    <row r="1146" spans="1:32">
      <c r="A1146" s="204" t="str">
        <f>IF(Table1[Week]=WeekSel,"Yes","No")</f>
        <v>No</v>
      </c>
      <c r="B1146" s="204" t="str">
        <f>IF((Table1[StartDate]&gt;=Date.GraphMin)*(Table1[StartDate]&lt;=Date.GraphMax)=1,"Yes","No")</f>
        <v>Yes</v>
      </c>
      <c r="C1146" s="204" t="str">
        <f>IF(OR(Table1[[#This Row],[Site]]="FOOD MILLING",Table1[[#This Row],[Site]]="GODACO"), "No", "Yes")</f>
        <v>Yes</v>
      </c>
      <c r="D1146" s="205">
        <f>MAX(DATE(Table1[Year],1,1),DATE(Table1[Year],1,1)-WEEKDAY(DATE(Table1[Year],1,1),2)+(Table1[WeekNum]-1)*7+1)</f>
        <v>44669</v>
      </c>
      <c r="E1146" s="205">
        <f>MIN(DATE(Table1[Year]+1,1,0),DATE(Table1[Year],1,1)-WEEKDAY(DATE(Table1[Year],1,1),2)+Table1[WeekNum]*7)</f>
        <v>44675</v>
      </c>
      <c r="F1146" s="15">
        <v>2022</v>
      </c>
      <c r="G1146" s="204">
        <f t="shared" si="34"/>
        <v>4</v>
      </c>
      <c r="H1146" s="204">
        <v>17</v>
      </c>
      <c r="I1146" s="207" t="str">
        <f>"W" &amp;Table1[[#This Row],[WeekNum]]</f>
        <v>W17</v>
      </c>
      <c r="J1146" s="207" t="str">
        <f t="shared" si="35"/>
        <v>22-W17</v>
      </c>
      <c r="K1146" s="206" t="s">
        <v>490</v>
      </c>
      <c r="L1146" s="206"/>
      <c r="M1146" s="206" t="s">
        <v>72</v>
      </c>
      <c r="N1146" s="266" t="s">
        <v>368</v>
      </c>
      <c r="O1146" s="266" t="s">
        <v>386</v>
      </c>
      <c r="P1146" s="11" t="s">
        <v>387</v>
      </c>
      <c r="Q1146" s="11" t="s">
        <v>419</v>
      </c>
      <c r="R1146" s="206">
        <v>900</v>
      </c>
      <c r="S1146" s="206">
        <v>2500</v>
      </c>
      <c r="T1146" s="206">
        <f>ABS(Table1[[#This Row],[Prod]]-Table1[[#This Row],[Planned]])</f>
        <v>1600</v>
      </c>
      <c r="U1146" s="209">
        <f>IF(ABS(Table1[[#This Row],[Prod]]-Table1[[#This Row],[Planned]])&gt;Table1[[#This Row],[Planned]],0,IF(Table1[[#This Row],[Planned]]=0,0,1-ABS(Table1[[#This Row],[Prod]]-Table1[[#This Row],[Planned]])/Table1[[#This Row],[Planned]]))</f>
        <v>0</v>
      </c>
      <c r="V1146" s="206"/>
      <c r="W1146" s="206"/>
      <c r="X1146" s="208">
        <v>2500</v>
      </c>
      <c r="Y1146" s="206">
        <f>Table1[[#This Row],[Prod]]</f>
        <v>2500</v>
      </c>
      <c r="Z1146" s="206">
        <f>ABS(Table1[[#This Row],[Prod2]]-Table1[[#This Row],[Plan Revised]])</f>
        <v>0</v>
      </c>
      <c r="AA1146" s="209">
        <f>IF(ABS(Table1[[#This Row],[Prod2]]-Table1[[#This Row],[Plan Revised]])&gt;Table1[[#This Row],[Plan Revised]],0,IF(Table1[[#This Row],[Plan Revised]]=0,0,1-ABS(Table1[[#This Row],[Prod2]]-Table1[[#This Row],[Plan Revised]])/Table1[[#This Row],[Plan Revised]]))</f>
        <v>1</v>
      </c>
      <c r="AB1146" s="206"/>
      <c r="AC1146" s="210"/>
      <c r="AD1146"/>
      <c r="AF1146"/>
    </row>
    <row r="1147" spans="1:32">
      <c r="A1147" s="204" t="str">
        <f>IF(Table1[Week]=WeekSel,"Yes","No")</f>
        <v>No</v>
      </c>
      <c r="B1147" s="204" t="str">
        <f>IF((Table1[StartDate]&gt;=Date.GraphMin)*(Table1[StartDate]&lt;=Date.GraphMax)=1,"Yes","No")</f>
        <v>Yes</v>
      </c>
      <c r="C1147" s="204" t="str">
        <f>IF(OR(Table1[[#This Row],[Site]]="FOOD MILLING",Table1[[#This Row],[Site]]="GODACO"), "No", "Yes")</f>
        <v>Yes</v>
      </c>
      <c r="D1147" s="205">
        <f>MAX(DATE(Table1[Year],1,1),DATE(Table1[Year],1,1)-WEEKDAY(DATE(Table1[Year],1,1),2)+(Table1[WeekNum]-1)*7+1)</f>
        <v>44669</v>
      </c>
      <c r="E1147" s="205">
        <f>MIN(DATE(Table1[Year]+1,1,0),DATE(Table1[Year],1,1)-WEEKDAY(DATE(Table1[Year],1,1),2)+Table1[WeekNum]*7)</f>
        <v>44675</v>
      </c>
      <c r="F1147" s="15">
        <v>2022</v>
      </c>
      <c r="G1147" s="204">
        <f t="shared" si="34"/>
        <v>4</v>
      </c>
      <c r="H1147" s="204">
        <v>17</v>
      </c>
      <c r="I1147" s="207" t="str">
        <f>"W" &amp;Table1[[#This Row],[WeekNum]]</f>
        <v>W17</v>
      </c>
      <c r="J1147" s="207" t="str">
        <f t="shared" si="35"/>
        <v>22-W17</v>
      </c>
      <c r="K1147" s="206" t="s">
        <v>493</v>
      </c>
      <c r="L1147" s="206"/>
      <c r="M1147" s="206" t="s">
        <v>72</v>
      </c>
      <c r="N1147" s="266" t="s">
        <v>368</v>
      </c>
      <c r="O1147" s="266" t="s">
        <v>386</v>
      </c>
      <c r="P1147" s="11" t="s">
        <v>387</v>
      </c>
      <c r="Q1147" s="11" t="s">
        <v>419</v>
      </c>
      <c r="R1147" s="206">
        <v>800</v>
      </c>
      <c r="S1147" s="206">
        <v>1250</v>
      </c>
      <c r="T1147" s="206">
        <f>ABS(Table1[[#This Row],[Prod]]-Table1[[#This Row],[Planned]])</f>
        <v>450</v>
      </c>
      <c r="U1147" s="209">
        <f>IF(ABS(Table1[[#This Row],[Prod]]-Table1[[#This Row],[Planned]])&gt;Table1[[#This Row],[Planned]],0,IF(Table1[[#This Row],[Planned]]=0,0,1-ABS(Table1[[#This Row],[Prod]]-Table1[[#This Row],[Planned]])/Table1[[#This Row],[Planned]]))</f>
        <v>0.4375</v>
      </c>
      <c r="V1147" s="206"/>
      <c r="W1147" s="206"/>
      <c r="X1147" s="208">
        <v>1250</v>
      </c>
      <c r="Y1147" s="206">
        <f>Table1[[#This Row],[Prod]]</f>
        <v>1250</v>
      </c>
      <c r="Z1147" s="206">
        <f>ABS(Table1[[#This Row],[Prod2]]-Table1[[#This Row],[Plan Revised]])</f>
        <v>0</v>
      </c>
      <c r="AA1147" s="209">
        <f>IF(ABS(Table1[[#This Row],[Prod2]]-Table1[[#This Row],[Plan Revised]])&gt;Table1[[#This Row],[Plan Revised]],0,IF(Table1[[#This Row],[Plan Revised]]=0,0,1-ABS(Table1[[#This Row],[Prod2]]-Table1[[#This Row],[Plan Revised]])/Table1[[#This Row],[Plan Revised]]))</f>
        <v>1</v>
      </c>
      <c r="AB1147" s="206"/>
      <c r="AC1147" s="210"/>
      <c r="AD1147"/>
      <c r="AF1147"/>
    </row>
    <row r="1148" spans="1:32">
      <c r="A1148" s="204" t="str">
        <f>IF(Table1[Week]=WeekSel,"Yes","No")</f>
        <v>No</v>
      </c>
      <c r="B1148" s="204" t="str">
        <f>IF((Table1[StartDate]&gt;=Date.GraphMin)*(Table1[StartDate]&lt;=Date.GraphMax)=1,"Yes","No")</f>
        <v>Yes</v>
      </c>
      <c r="C1148" s="204" t="str">
        <f>IF(OR(Table1[[#This Row],[Site]]="FOOD MILLING",Table1[[#This Row],[Site]]="GODACO"), "No", "Yes")</f>
        <v>Yes</v>
      </c>
      <c r="D1148" s="205">
        <f>MAX(DATE(Table1[Year],1,1),DATE(Table1[Year],1,1)-WEEKDAY(DATE(Table1[Year],1,1),2)+(Table1[WeekNum]-1)*7+1)</f>
        <v>44669</v>
      </c>
      <c r="E1148" s="205">
        <f>MIN(DATE(Table1[Year]+1,1,0),DATE(Table1[Year],1,1)-WEEKDAY(DATE(Table1[Year],1,1),2)+Table1[WeekNum]*7)</f>
        <v>44675</v>
      </c>
      <c r="F1148" s="15">
        <v>2022</v>
      </c>
      <c r="G1148" s="204">
        <f t="shared" si="34"/>
        <v>4</v>
      </c>
      <c r="H1148" s="204">
        <v>17</v>
      </c>
      <c r="I1148" s="207" t="str">
        <f>"W" &amp;Table1[[#This Row],[WeekNum]]</f>
        <v>W17</v>
      </c>
      <c r="J1148" s="207" t="str">
        <f t="shared" si="35"/>
        <v>22-W17</v>
      </c>
      <c r="K1148" s="206" t="s">
        <v>488</v>
      </c>
      <c r="L1148" s="206"/>
      <c r="M1148" s="206" t="s">
        <v>72</v>
      </c>
      <c r="N1148" s="266" t="s">
        <v>368</v>
      </c>
      <c r="O1148" s="266" t="s">
        <v>386</v>
      </c>
      <c r="P1148" s="11" t="s">
        <v>387</v>
      </c>
      <c r="Q1148" s="11" t="s">
        <v>419</v>
      </c>
      <c r="R1148" s="206">
        <v>0</v>
      </c>
      <c r="S1148" s="206">
        <v>0</v>
      </c>
      <c r="T1148" s="206">
        <f>ABS(Table1[[#This Row],[Prod]]-Table1[[#This Row],[Planned]])</f>
        <v>0</v>
      </c>
      <c r="U1148" s="209">
        <f>IF(ABS(Table1[[#This Row],[Prod]]-Table1[[#This Row],[Planned]])&gt;Table1[[#This Row],[Planned]],0,IF(Table1[[#This Row],[Planned]]=0,0,1-ABS(Table1[[#This Row],[Prod]]-Table1[[#This Row],[Planned]])/Table1[[#This Row],[Planned]]))</f>
        <v>0</v>
      </c>
      <c r="V1148" s="206"/>
      <c r="W1148" s="206"/>
      <c r="X1148" s="208">
        <v>0</v>
      </c>
      <c r="Y1148" s="206">
        <f>Table1[[#This Row],[Prod]]</f>
        <v>0</v>
      </c>
      <c r="Z1148" s="206">
        <f>ABS(Table1[[#This Row],[Prod2]]-Table1[[#This Row],[Plan Revised]])</f>
        <v>0</v>
      </c>
      <c r="AA1148" s="209">
        <f>IF(ABS(Table1[[#This Row],[Prod2]]-Table1[[#This Row],[Plan Revised]])&gt;Table1[[#This Row],[Plan Revised]],0,IF(Table1[[#This Row],[Plan Revised]]=0,0,1-ABS(Table1[[#This Row],[Prod2]]-Table1[[#This Row],[Plan Revised]])/Table1[[#This Row],[Plan Revised]]))</f>
        <v>0</v>
      </c>
      <c r="AB1148" s="206"/>
      <c r="AC1148" s="210"/>
      <c r="AD1148"/>
      <c r="AF1148"/>
    </row>
    <row r="1149" spans="1:32">
      <c r="A1149" s="204" t="str">
        <f>IF(Table1[Week]=WeekSel,"Yes","No")</f>
        <v>No</v>
      </c>
      <c r="B1149" s="204" t="str">
        <f>IF((Table1[StartDate]&gt;=Date.GraphMin)*(Table1[StartDate]&lt;=Date.GraphMax)=1,"Yes","No")</f>
        <v>Yes</v>
      </c>
      <c r="C1149" s="204" t="str">
        <f>IF(OR(Table1[[#This Row],[Site]]="FOOD MILLING",Table1[[#This Row],[Site]]="GODACO"), "No", "Yes")</f>
        <v>Yes</v>
      </c>
      <c r="D1149" s="205">
        <f>MAX(DATE(Table1[Year],1,1),DATE(Table1[Year],1,1)-WEEKDAY(DATE(Table1[Year],1,1),2)+(Table1[WeekNum]-1)*7+1)</f>
        <v>44669</v>
      </c>
      <c r="E1149" s="205">
        <f>MIN(DATE(Table1[Year]+1,1,0),DATE(Table1[Year],1,1)-WEEKDAY(DATE(Table1[Year],1,1),2)+Table1[WeekNum]*7)</f>
        <v>44675</v>
      </c>
      <c r="F1149" s="15">
        <v>2022</v>
      </c>
      <c r="G1149" s="204">
        <f t="shared" si="34"/>
        <v>4</v>
      </c>
      <c r="H1149" s="204">
        <v>17</v>
      </c>
      <c r="I1149" s="207" t="str">
        <f>"W" &amp;Table1[[#This Row],[WeekNum]]</f>
        <v>W17</v>
      </c>
      <c r="J1149" s="207" t="str">
        <f t="shared" si="35"/>
        <v>22-W17</v>
      </c>
      <c r="K1149" s="206" t="s">
        <v>489</v>
      </c>
      <c r="L1149" s="206"/>
      <c r="M1149" s="206" t="s">
        <v>72</v>
      </c>
      <c r="N1149" s="266" t="s">
        <v>368</v>
      </c>
      <c r="O1149" s="266" t="s">
        <v>386</v>
      </c>
      <c r="P1149" s="11" t="s">
        <v>387</v>
      </c>
      <c r="Q1149" s="11" t="s">
        <v>419</v>
      </c>
      <c r="R1149" s="206">
        <v>540</v>
      </c>
      <c r="S1149" s="206">
        <v>1230</v>
      </c>
      <c r="T1149" s="206">
        <f>ABS(Table1[[#This Row],[Prod]]-Table1[[#This Row],[Planned]])</f>
        <v>690</v>
      </c>
      <c r="U1149" s="209">
        <f>IF(ABS(Table1[[#This Row],[Prod]]-Table1[[#This Row],[Planned]])&gt;Table1[[#This Row],[Planned]],0,IF(Table1[[#This Row],[Planned]]=0,0,1-ABS(Table1[[#This Row],[Prod]]-Table1[[#This Row],[Planned]])/Table1[[#This Row],[Planned]]))</f>
        <v>0</v>
      </c>
      <c r="V1149" s="206"/>
      <c r="W1149" s="206"/>
      <c r="X1149" s="208">
        <v>1230</v>
      </c>
      <c r="Y1149" s="206">
        <f>Table1[[#This Row],[Prod]]</f>
        <v>1230</v>
      </c>
      <c r="Z1149" s="206">
        <f>ABS(Table1[[#This Row],[Prod2]]-Table1[[#This Row],[Plan Revised]])</f>
        <v>0</v>
      </c>
      <c r="AA1149" s="209">
        <f>IF(ABS(Table1[[#This Row],[Prod2]]-Table1[[#This Row],[Plan Revised]])&gt;Table1[[#This Row],[Plan Revised]],0,IF(Table1[[#This Row],[Plan Revised]]=0,0,1-ABS(Table1[[#This Row],[Prod2]]-Table1[[#This Row],[Plan Revised]])/Table1[[#This Row],[Plan Revised]]))</f>
        <v>1</v>
      </c>
      <c r="AB1149" s="206"/>
      <c r="AC1149" s="210"/>
      <c r="AD1149"/>
      <c r="AF1149"/>
    </row>
    <row r="1150" spans="1:32">
      <c r="A1150" s="204" t="str">
        <f>IF(Table1[Week]=WeekSel,"Yes","No")</f>
        <v>No</v>
      </c>
      <c r="B1150" s="204" t="str">
        <f>IF((Table1[StartDate]&gt;=Date.GraphMin)*(Table1[StartDate]&lt;=Date.GraphMax)=1,"Yes","No")</f>
        <v>Yes</v>
      </c>
      <c r="C1150" s="204" t="str">
        <f>IF(OR(Table1[[#This Row],[Site]]="FOOD MILLING",Table1[[#This Row],[Site]]="GODACO"), "No", "Yes")</f>
        <v>Yes</v>
      </c>
      <c r="D1150" s="205">
        <f>MAX(DATE(Table1[Year],1,1),DATE(Table1[Year],1,1)-WEEKDAY(DATE(Table1[Year],1,1),2)+(Table1[WeekNum]-1)*7+1)</f>
        <v>44669</v>
      </c>
      <c r="E1150" s="205">
        <f>MIN(DATE(Table1[Year]+1,1,0),DATE(Table1[Year],1,1)-WEEKDAY(DATE(Table1[Year],1,1),2)+Table1[WeekNum]*7)</f>
        <v>44675</v>
      </c>
      <c r="F1150" s="15">
        <v>2022</v>
      </c>
      <c r="G1150" s="204">
        <f t="shared" si="34"/>
        <v>4</v>
      </c>
      <c r="H1150" s="204">
        <v>17</v>
      </c>
      <c r="I1150" s="207" t="str">
        <f>"W" &amp;Table1[[#This Row],[WeekNum]]</f>
        <v>W17</v>
      </c>
      <c r="J1150" s="207" t="str">
        <f t="shared" si="35"/>
        <v>22-W17</v>
      </c>
      <c r="K1150" s="206" t="s">
        <v>482</v>
      </c>
      <c r="L1150" s="206"/>
      <c r="M1150" s="206" t="s">
        <v>72</v>
      </c>
      <c r="N1150" s="266" t="s">
        <v>368</v>
      </c>
      <c r="O1150" s="266" t="s">
        <v>386</v>
      </c>
      <c r="P1150" s="11" t="s">
        <v>387</v>
      </c>
      <c r="Q1150" s="11" t="s">
        <v>419</v>
      </c>
      <c r="R1150" s="206">
        <v>600</v>
      </c>
      <c r="S1150" s="206">
        <v>712.5</v>
      </c>
      <c r="T1150" s="206">
        <f>ABS(Table1[[#This Row],[Prod]]-Table1[[#This Row],[Planned]])</f>
        <v>112.5</v>
      </c>
      <c r="U1150" s="209">
        <f>IF(ABS(Table1[[#This Row],[Prod]]-Table1[[#This Row],[Planned]])&gt;Table1[[#This Row],[Planned]],0,IF(Table1[[#This Row],[Planned]]=0,0,1-ABS(Table1[[#This Row],[Prod]]-Table1[[#This Row],[Planned]])/Table1[[#This Row],[Planned]]))</f>
        <v>0.8125</v>
      </c>
      <c r="V1150" s="206"/>
      <c r="W1150" s="206"/>
      <c r="X1150" s="208">
        <v>600</v>
      </c>
      <c r="Y1150" s="206">
        <f>Table1[[#This Row],[Prod]]</f>
        <v>712.5</v>
      </c>
      <c r="Z1150" s="206">
        <f>ABS(Table1[[#This Row],[Prod2]]-Table1[[#This Row],[Plan Revised]])</f>
        <v>112.5</v>
      </c>
      <c r="AA1150" s="209">
        <f>IF(ABS(Table1[[#This Row],[Prod2]]-Table1[[#This Row],[Plan Revised]])&gt;Table1[[#This Row],[Plan Revised]],0,IF(Table1[[#This Row],[Plan Revised]]=0,0,1-ABS(Table1[[#This Row],[Prod2]]-Table1[[#This Row],[Plan Revised]])/Table1[[#This Row],[Plan Revised]]))</f>
        <v>0.8125</v>
      </c>
      <c r="AB1150" s="206"/>
      <c r="AC1150" s="210"/>
      <c r="AD1150"/>
      <c r="AF1150"/>
    </row>
    <row r="1151" spans="1:32">
      <c r="A1151" s="204" t="str">
        <f>IF(Table1[Week]=WeekSel,"Yes","No")</f>
        <v>No</v>
      </c>
      <c r="B1151" s="204" t="str">
        <f>IF((Table1[StartDate]&gt;=Date.GraphMin)*(Table1[StartDate]&lt;=Date.GraphMax)=1,"Yes","No")</f>
        <v>Yes</v>
      </c>
      <c r="C1151" s="204" t="str">
        <f>IF(OR(Table1[[#This Row],[Site]]="FOOD MILLING",Table1[[#This Row],[Site]]="GODACO"), "No", "Yes")</f>
        <v>Yes</v>
      </c>
      <c r="D1151" s="205">
        <f>MAX(DATE(Table1[Year],1,1),DATE(Table1[Year],1,1)-WEEKDAY(DATE(Table1[Year],1,1),2)+(Table1[WeekNum]-1)*7+1)</f>
        <v>44669</v>
      </c>
      <c r="E1151" s="205">
        <f>MIN(DATE(Table1[Year]+1,1,0),DATE(Table1[Year],1,1)-WEEKDAY(DATE(Table1[Year],1,1),2)+Table1[WeekNum]*7)</f>
        <v>44675</v>
      </c>
      <c r="F1151" s="15">
        <v>2022</v>
      </c>
      <c r="G1151" s="204">
        <f t="shared" si="34"/>
        <v>4</v>
      </c>
      <c r="H1151" s="204">
        <v>17</v>
      </c>
      <c r="I1151" s="207" t="str">
        <f>"W" &amp;Table1[[#This Row],[WeekNum]]</f>
        <v>W17</v>
      </c>
      <c r="J1151" s="207" t="str">
        <f t="shared" si="35"/>
        <v>22-W17</v>
      </c>
      <c r="K1151" s="206" t="s">
        <v>477</v>
      </c>
      <c r="L1151" s="206"/>
      <c r="M1151" s="206" t="s">
        <v>72</v>
      </c>
      <c r="N1151" s="266" t="s">
        <v>368</v>
      </c>
      <c r="O1151" s="266" t="s">
        <v>386</v>
      </c>
      <c r="P1151" s="11" t="s">
        <v>388</v>
      </c>
      <c r="Q1151" s="11" t="s">
        <v>419</v>
      </c>
      <c r="R1151" s="206">
        <v>0</v>
      </c>
      <c r="S1151" s="206"/>
      <c r="T1151" s="206">
        <f>ABS(Table1[[#This Row],[Prod]]-Table1[[#This Row],[Planned]])</f>
        <v>0</v>
      </c>
      <c r="U1151" s="209">
        <f>IF(ABS(Table1[[#This Row],[Prod]]-Table1[[#This Row],[Planned]])&gt;Table1[[#This Row],[Planned]],0,IF(Table1[[#This Row],[Planned]]=0,0,1-ABS(Table1[[#This Row],[Prod]]-Table1[[#This Row],[Planned]])/Table1[[#This Row],[Planned]]))</f>
        <v>0</v>
      </c>
      <c r="V1151" s="206"/>
      <c r="W1151" s="206"/>
      <c r="X1151" s="208">
        <v>0</v>
      </c>
      <c r="Y1151" s="206">
        <f>Table1[[#This Row],[Prod]]</f>
        <v>0</v>
      </c>
      <c r="Z1151" s="206">
        <f>ABS(Table1[[#This Row],[Prod2]]-Table1[[#This Row],[Plan Revised]])</f>
        <v>0</v>
      </c>
      <c r="AA1151" s="209">
        <f>IF(ABS(Table1[[#This Row],[Prod2]]-Table1[[#This Row],[Plan Revised]])&gt;Table1[[#This Row],[Plan Revised]],0,IF(Table1[[#This Row],[Plan Revised]]=0,0,1-ABS(Table1[[#This Row],[Prod2]]-Table1[[#This Row],[Plan Revised]])/Table1[[#This Row],[Plan Revised]]))</f>
        <v>0</v>
      </c>
      <c r="AB1151" s="206"/>
      <c r="AC1151" s="210"/>
      <c r="AD1151"/>
      <c r="AF1151"/>
    </row>
    <row r="1152" spans="1:32">
      <c r="A1152" s="204" t="str">
        <f>IF(Table1[Week]=WeekSel,"Yes","No")</f>
        <v>No</v>
      </c>
      <c r="B1152" s="204" t="str">
        <f>IF((Table1[StartDate]&gt;=Date.GraphMin)*(Table1[StartDate]&lt;=Date.GraphMax)=1,"Yes","No")</f>
        <v>Yes</v>
      </c>
      <c r="C1152" s="204" t="str">
        <f>IF(OR(Table1[[#This Row],[Site]]="FOOD MILLING",Table1[[#This Row],[Site]]="GODACO"), "No", "Yes")</f>
        <v>Yes</v>
      </c>
      <c r="D1152" s="205">
        <f>MAX(DATE(Table1[Year],1,1),DATE(Table1[Year],1,1)-WEEKDAY(DATE(Table1[Year],1,1),2)+(Table1[WeekNum]-1)*7+1)</f>
        <v>44669</v>
      </c>
      <c r="E1152" s="205">
        <f>MIN(DATE(Table1[Year]+1,1,0),DATE(Table1[Year],1,1)-WEEKDAY(DATE(Table1[Year],1,1),2)+Table1[WeekNum]*7)</f>
        <v>44675</v>
      </c>
      <c r="F1152" s="15">
        <v>2022</v>
      </c>
      <c r="G1152" s="204">
        <f t="shared" si="34"/>
        <v>4</v>
      </c>
      <c r="H1152" s="204">
        <v>17</v>
      </c>
      <c r="I1152" s="207" t="str">
        <f>"W" &amp;Table1[[#This Row],[WeekNum]]</f>
        <v>W17</v>
      </c>
      <c r="J1152" s="207" t="str">
        <f t="shared" si="35"/>
        <v>22-W17</v>
      </c>
      <c r="K1152" s="206" t="s">
        <v>476</v>
      </c>
      <c r="L1152" s="206"/>
      <c r="M1152" s="206" t="s">
        <v>72</v>
      </c>
      <c r="N1152" s="266" t="s">
        <v>368</v>
      </c>
      <c r="O1152" s="266" t="s">
        <v>386</v>
      </c>
      <c r="P1152" s="11" t="s">
        <v>388</v>
      </c>
      <c r="Q1152" s="11" t="s">
        <v>419</v>
      </c>
      <c r="R1152" s="206">
        <v>0</v>
      </c>
      <c r="S1152" s="206"/>
      <c r="T1152" s="206">
        <f>ABS(Table1[[#This Row],[Prod]]-Table1[[#This Row],[Planned]])</f>
        <v>0</v>
      </c>
      <c r="U1152" s="209">
        <f>IF(ABS(Table1[[#This Row],[Prod]]-Table1[[#This Row],[Planned]])&gt;Table1[[#This Row],[Planned]],0,IF(Table1[[#This Row],[Planned]]=0,0,1-ABS(Table1[[#This Row],[Prod]]-Table1[[#This Row],[Planned]])/Table1[[#This Row],[Planned]]))</f>
        <v>0</v>
      </c>
      <c r="V1152" s="206"/>
      <c r="W1152" s="206"/>
      <c r="X1152" s="208">
        <v>0</v>
      </c>
      <c r="Y1152" s="206">
        <f>Table1[[#This Row],[Prod]]</f>
        <v>0</v>
      </c>
      <c r="Z1152" s="206">
        <f>ABS(Table1[[#This Row],[Prod2]]-Table1[[#This Row],[Plan Revised]])</f>
        <v>0</v>
      </c>
      <c r="AA1152" s="209">
        <f>IF(ABS(Table1[[#This Row],[Prod2]]-Table1[[#This Row],[Plan Revised]])&gt;Table1[[#This Row],[Plan Revised]],0,IF(Table1[[#This Row],[Plan Revised]]=0,0,1-ABS(Table1[[#This Row],[Prod2]]-Table1[[#This Row],[Plan Revised]])/Table1[[#This Row],[Plan Revised]]))</f>
        <v>0</v>
      </c>
      <c r="AB1152" s="206"/>
      <c r="AC1152" s="210"/>
      <c r="AD1152"/>
      <c r="AF1152"/>
    </row>
    <row r="1153" spans="1:32">
      <c r="A1153" s="204" t="str">
        <f>IF(Table1[Week]=WeekSel,"Yes","No")</f>
        <v>No</v>
      </c>
      <c r="B1153" s="204" t="str">
        <f>IF((Table1[StartDate]&gt;=Date.GraphMin)*(Table1[StartDate]&lt;=Date.GraphMax)=1,"Yes","No")</f>
        <v>Yes</v>
      </c>
      <c r="C1153" s="204" t="str">
        <f>IF(OR(Table1[[#This Row],[Site]]="FOOD MILLING",Table1[[#This Row],[Site]]="GODACO"), "No", "Yes")</f>
        <v>Yes</v>
      </c>
      <c r="D1153" s="205">
        <f>MAX(DATE(Table1[Year],1,1),DATE(Table1[Year],1,1)-WEEKDAY(DATE(Table1[Year],1,1),2)+(Table1[WeekNum]-1)*7+1)</f>
        <v>44669</v>
      </c>
      <c r="E1153" s="205">
        <f>MIN(DATE(Table1[Year]+1,1,0),DATE(Table1[Year],1,1)-WEEKDAY(DATE(Table1[Year],1,1),2)+Table1[WeekNum]*7)</f>
        <v>44675</v>
      </c>
      <c r="F1153" s="15">
        <v>2022</v>
      </c>
      <c r="G1153" s="204">
        <f t="shared" si="34"/>
        <v>4</v>
      </c>
      <c r="H1153" s="204">
        <v>17</v>
      </c>
      <c r="I1153" s="207" t="str">
        <f>"W" &amp;Table1[[#This Row],[WeekNum]]</f>
        <v>W17</v>
      </c>
      <c r="J1153" s="207" t="str">
        <f t="shared" si="35"/>
        <v>22-W17</v>
      </c>
      <c r="K1153" s="206" t="s">
        <v>29</v>
      </c>
      <c r="L1153" s="206"/>
      <c r="M1153" s="206" t="s">
        <v>77</v>
      </c>
      <c r="N1153" s="266" t="s">
        <v>368</v>
      </c>
      <c r="O1153" s="266" t="s">
        <v>386</v>
      </c>
      <c r="P1153" s="11" t="s">
        <v>387</v>
      </c>
      <c r="Q1153" s="11" t="s">
        <v>419</v>
      </c>
      <c r="R1153" s="206">
        <v>0</v>
      </c>
      <c r="S1153" s="206">
        <v>0</v>
      </c>
      <c r="T1153" s="206">
        <f>ABS(Table1[[#This Row],[Prod]]-Table1[[#This Row],[Planned]])</f>
        <v>0</v>
      </c>
      <c r="U1153" s="209">
        <f>IF(ABS(Table1[[#This Row],[Prod]]-Table1[[#This Row],[Planned]])&gt;Table1[[#This Row],[Planned]],0,IF(Table1[[#This Row],[Planned]]=0,0,1-ABS(Table1[[#This Row],[Prod]]-Table1[[#This Row],[Planned]])/Table1[[#This Row],[Planned]]))</f>
        <v>0</v>
      </c>
      <c r="V1153" s="206"/>
      <c r="W1153" s="206"/>
      <c r="X1153" s="208">
        <v>0</v>
      </c>
      <c r="Y1153" s="206">
        <f>Table1[[#This Row],[Prod]]</f>
        <v>0</v>
      </c>
      <c r="Z1153" s="206">
        <f>ABS(Table1[[#This Row],[Prod2]]-Table1[[#This Row],[Plan Revised]])</f>
        <v>0</v>
      </c>
      <c r="AA1153" s="209">
        <f>IF(ABS(Table1[[#This Row],[Prod2]]-Table1[[#This Row],[Plan Revised]])&gt;Table1[[#This Row],[Plan Revised]],0,IF(Table1[[#This Row],[Plan Revised]]=0,0,1-ABS(Table1[[#This Row],[Prod2]]-Table1[[#This Row],[Plan Revised]])/Table1[[#This Row],[Plan Revised]]))</f>
        <v>0</v>
      </c>
      <c r="AB1153" s="206"/>
      <c r="AC1153" s="210"/>
      <c r="AD1153"/>
      <c r="AF1153"/>
    </row>
    <row r="1154" spans="1:32">
      <c r="A1154" s="204" t="str">
        <f>IF(Table1[Week]=WeekSel,"Yes","No")</f>
        <v>No</v>
      </c>
      <c r="B1154" s="204" t="str">
        <f>IF((Table1[StartDate]&gt;=Date.GraphMin)*(Table1[StartDate]&lt;=Date.GraphMax)=1,"Yes","No")</f>
        <v>Yes</v>
      </c>
      <c r="C1154" s="204" t="str">
        <f>IF(OR(Table1[[#This Row],[Site]]="FOOD MILLING",Table1[[#This Row],[Site]]="GODACO"), "No", "Yes")</f>
        <v>Yes</v>
      </c>
      <c r="D1154" s="205">
        <f>MAX(DATE(Table1[Year],1,1),DATE(Table1[Year],1,1)-WEEKDAY(DATE(Table1[Year],1,1),2)+(Table1[WeekNum]-1)*7+1)</f>
        <v>44669</v>
      </c>
      <c r="E1154" s="205">
        <f>MIN(DATE(Table1[Year]+1,1,0),DATE(Table1[Year],1,1)-WEEKDAY(DATE(Table1[Year],1,1),2)+Table1[WeekNum]*7)</f>
        <v>44675</v>
      </c>
      <c r="F1154" s="15">
        <v>2022</v>
      </c>
      <c r="G1154" s="204">
        <f t="shared" ref="G1154:G1217" si="36">MONTH(DATE(F1154,1,H1154*7-2)-WEEKDAY(DATE(H1154,1,2)))</f>
        <v>4</v>
      </c>
      <c r="H1154" s="204">
        <v>17</v>
      </c>
      <c r="I1154" s="207" t="str">
        <f>"W" &amp;Table1[[#This Row],[WeekNum]]</f>
        <v>W17</v>
      </c>
      <c r="J1154" s="207" t="str">
        <f t="shared" ref="J1154:J1217" si="37">RIGHT(F1154,2)&amp;"-"&amp;TEXT(H1154,"W00")</f>
        <v>22-W17</v>
      </c>
      <c r="K1154" s="206" t="s">
        <v>30</v>
      </c>
      <c r="L1154" s="206"/>
      <c r="M1154" s="206" t="s">
        <v>77</v>
      </c>
      <c r="N1154" s="266" t="s">
        <v>368</v>
      </c>
      <c r="O1154" s="266" t="s">
        <v>386</v>
      </c>
      <c r="P1154" s="11" t="s">
        <v>387</v>
      </c>
      <c r="Q1154" s="11" t="s">
        <v>419</v>
      </c>
      <c r="R1154" s="206">
        <v>0</v>
      </c>
      <c r="S1154" s="206">
        <v>0</v>
      </c>
      <c r="T1154" s="206">
        <f>ABS(Table1[[#This Row],[Prod]]-Table1[[#This Row],[Planned]])</f>
        <v>0</v>
      </c>
      <c r="U1154" s="209">
        <f>IF(ABS(Table1[[#This Row],[Prod]]-Table1[[#This Row],[Planned]])&gt;Table1[[#This Row],[Planned]],0,IF(Table1[[#This Row],[Planned]]=0,0,1-ABS(Table1[[#This Row],[Prod]]-Table1[[#This Row],[Planned]])/Table1[[#This Row],[Planned]]))</f>
        <v>0</v>
      </c>
      <c r="V1154" s="206"/>
      <c r="W1154" s="206"/>
      <c r="X1154" s="208">
        <v>0</v>
      </c>
      <c r="Y1154" s="206">
        <f>Table1[[#This Row],[Prod]]</f>
        <v>0</v>
      </c>
      <c r="Z1154" s="206">
        <f>ABS(Table1[[#This Row],[Prod2]]-Table1[[#This Row],[Plan Revised]])</f>
        <v>0</v>
      </c>
      <c r="AA1154" s="209">
        <f>IF(ABS(Table1[[#This Row],[Prod2]]-Table1[[#This Row],[Plan Revised]])&gt;Table1[[#This Row],[Plan Revised]],0,IF(Table1[[#This Row],[Plan Revised]]=0,0,1-ABS(Table1[[#This Row],[Prod2]]-Table1[[#This Row],[Plan Revised]])/Table1[[#This Row],[Plan Revised]]))</f>
        <v>0</v>
      </c>
      <c r="AB1154" s="206"/>
      <c r="AC1154" s="210"/>
      <c r="AD1154"/>
      <c r="AF1154"/>
    </row>
    <row r="1155" spans="1:32">
      <c r="A1155" s="204" t="str">
        <f>IF(Table1[Week]=WeekSel,"Yes","No")</f>
        <v>No</v>
      </c>
      <c r="B1155" s="204" t="str">
        <f>IF((Table1[StartDate]&gt;=Date.GraphMin)*(Table1[StartDate]&lt;=Date.GraphMax)=1,"Yes","No")</f>
        <v>Yes</v>
      </c>
      <c r="C1155" s="204" t="str">
        <f>IF(OR(Table1[[#This Row],[Site]]="FOOD MILLING",Table1[[#This Row],[Site]]="GODACO"), "No", "Yes")</f>
        <v>Yes</v>
      </c>
      <c r="D1155" s="205">
        <f>MAX(DATE(Table1[Year],1,1),DATE(Table1[Year],1,1)-WEEKDAY(DATE(Table1[Year],1,1),2)+(Table1[WeekNum]-1)*7+1)</f>
        <v>44669</v>
      </c>
      <c r="E1155" s="205">
        <f>MIN(DATE(Table1[Year]+1,1,0),DATE(Table1[Year],1,1)-WEEKDAY(DATE(Table1[Year],1,1),2)+Table1[WeekNum]*7)</f>
        <v>44675</v>
      </c>
      <c r="F1155" s="15">
        <v>2022</v>
      </c>
      <c r="G1155" s="204">
        <f t="shared" si="36"/>
        <v>4</v>
      </c>
      <c r="H1155" s="204">
        <v>17</v>
      </c>
      <c r="I1155" s="207" t="str">
        <f>"W" &amp;Table1[[#This Row],[WeekNum]]</f>
        <v>W17</v>
      </c>
      <c r="J1155" s="207" t="str">
        <f t="shared" si="37"/>
        <v>22-W17</v>
      </c>
      <c r="K1155" s="206" t="s">
        <v>429</v>
      </c>
      <c r="L1155" s="206"/>
      <c r="M1155" s="206" t="s">
        <v>77</v>
      </c>
      <c r="N1155" s="266" t="s">
        <v>368</v>
      </c>
      <c r="O1155" s="266" t="s">
        <v>386</v>
      </c>
      <c r="P1155" s="11" t="s">
        <v>387</v>
      </c>
      <c r="Q1155" s="11" t="s">
        <v>419</v>
      </c>
      <c r="R1155" s="206">
        <v>1320</v>
      </c>
      <c r="S1155" s="206">
        <v>0</v>
      </c>
      <c r="T1155" s="206">
        <f>ABS(Table1[[#This Row],[Prod]]-Table1[[#This Row],[Planned]])</f>
        <v>1320</v>
      </c>
      <c r="U1155" s="209">
        <f>IF(ABS(Table1[[#This Row],[Prod]]-Table1[[#This Row],[Planned]])&gt;Table1[[#This Row],[Planned]],0,IF(Table1[[#This Row],[Planned]]=0,0,1-ABS(Table1[[#This Row],[Prod]]-Table1[[#This Row],[Planned]])/Table1[[#This Row],[Planned]]))</f>
        <v>0</v>
      </c>
      <c r="V1155" s="206"/>
      <c r="W1155" s="206"/>
      <c r="X1155" s="208">
        <v>0</v>
      </c>
      <c r="Y1155" s="206">
        <f>Table1[[#This Row],[Prod]]</f>
        <v>0</v>
      </c>
      <c r="Z1155" s="206">
        <f>ABS(Table1[[#This Row],[Prod2]]-Table1[[#This Row],[Plan Revised]])</f>
        <v>0</v>
      </c>
      <c r="AA1155" s="209">
        <f>IF(ABS(Table1[[#This Row],[Prod2]]-Table1[[#This Row],[Plan Revised]])&gt;Table1[[#This Row],[Plan Revised]],0,IF(Table1[[#This Row],[Plan Revised]]=0,0,1-ABS(Table1[[#This Row],[Prod2]]-Table1[[#This Row],[Plan Revised]])/Table1[[#This Row],[Plan Revised]]))</f>
        <v>0</v>
      </c>
      <c r="AB1155" s="206"/>
      <c r="AC1155" s="210"/>
      <c r="AD1155"/>
      <c r="AF1155"/>
    </row>
    <row r="1156" spans="1:32">
      <c r="A1156" s="204" t="str">
        <f>IF(Table1[Week]=WeekSel,"Yes","No")</f>
        <v>No</v>
      </c>
      <c r="B1156" s="204" t="str">
        <f>IF((Table1[StartDate]&gt;=Date.GraphMin)*(Table1[StartDate]&lt;=Date.GraphMax)=1,"Yes","No")</f>
        <v>Yes</v>
      </c>
      <c r="C1156" s="204" t="str">
        <f>IF(OR(Table1[[#This Row],[Site]]="FOOD MILLING",Table1[[#This Row],[Site]]="GODACO"), "No", "Yes")</f>
        <v>Yes</v>
      </c>
      <c r="D1156" s="205">
        <f>MAX(DATE(Table1[Year],1,1),DATE(Table1[Year],1,1)-WEEKDAY(DATE(Table1[Year],1,1),2)+(Table1[WeekNum]-1)*7+1)</f>
        <v>44669</v>
      </c>
      <c r="E1156" s="205">
        <f>MIN(DATE(Table1[Year]+1,1,0),DATE(Table1[Year],1,1)-WEEKDAY(DATE(Table1[Year],1,1),2)+Table1[WeekNum]*7)</f>
        <v>44675</v>
      </c>
      <c r="F1156" s="15">
        <v>2022</v>
      </c>
      <c r="G1156" s="204">
        <f t="shared" si="36"/>
        <v>4</v>
      </c>
      <c r="H1156" s="204">
        <v>17</v>
      </c>
      <c r="I1156" s="207" t="str">
        <f>"W" &amp;Table1[[#This Row],[WeekNum]]</f>
        <v>W17</v>
      </c>
      <c r="J1156" s="207" t="str">
        <f t="shared" si="37"/>
        <v>22-W17</v>
      </c>
      <c r="K1156" s="206" t="s">
        <v>494</v>
      </c>
      <c r="L1156" s="206"/>
      <c r="M1156" s="206" t="s">
        <v>77</v>
      </c>
      <c r="N1156" s="266" t="s">
        <v>368</v>
      </c>
      <c r="O1156" s="266" t="s">
        <v>386</v>
      </c>
      <c r="P1156" s="11" t="s">
        <v>387</v>
      </c>
      <c r="Q1156" s="11" t="s">
        <v>419</v>
      </c>
      <c r="R1156" s="206">
        <v>0</v>
      </c>
      <c r="S1156" s="206">
        <v>0</v>
      </c>
      <c r="T1156" s="206">
        <f>ABS(Table1[[#This Row],[Prod]]-Table1[[#This Row],[Planned]])</f>
        <v>0</v>
      </c>
      <c r="U1156" s="209">
        <f>IF(ABS(Table1[[#This Row],[Prod]]-Table1[[#This Row],[Planned]])&gt;Table1[[#This Row],[Planned]],0,IF(Table1[[#This Row],[Planned]]=0,0,1-ABS(Table1[[#This Row],[Prod]]-Table1[[#This Row],[Planned]])/Table1[[#This Row],[Planned]]))</f>
        <v>0</v>
      </c>
      <c r="V1156" s="206"/>
      <c r="W1156" s="206"/>
      <c r="X1156" s="208">
        <v>0</v>
      </c>
      <c r="Y1156" s="206">
        <f>Table1[[#This Row],[Prod]]</f>
        <v>0</v>
      </c>
      <c r="Z1156" s="206">
        <f>ABS(Table1[[#This Row],[Prod2]]-Table1[[#This Row],[Plan Revised]])</f>
        <v>0</v>
      </c>
      <c r="AA1156" s="209">
        <f>IF(ABS(Table1[[#This Row],[Prod2]]-Table1[[#This Row],[Plan Revised]])&gt;Table1[[#This Row],[Plan Revised]],0,IF(Table1[[#This Row],[Plan Revised]]=0,0,1-ABS(Table1[[#This Row],[Prod2]]-Table1[[#This Row],[Plan Revised]])/Table1[[#This Row],[Plan Revised]]))</f>
        <v>0</v>
      </c>
      <c r="AB1156" s="206"/>
      <c r="AC1156" s="210"/>
      <c r="AD1156"/>
      <c r="AF1156"/>
    </row>
    <row r="1157" spans="1:32">
      <c r="A1157" s="204" t="str">
        <f>IF(Table1[Week]=WeekSel,"Yes","No")</f>
        <v>No</v>
      </c>
      <c r="B1157" s="204" t="str">
        <f>IF((Table1[StartDate]&gt;=Date.GraphMin)*(Table1[StartDate]&lt;=Date.GraphMax)=1,"Yes","No")</f>
        <v>Yes</v>
      </c>
      <c r="C1157" s="204" t="str">
        <f>IF(OR(Table1[[#This Row],[Site]]="FOOD MILLING",Table1[[#This Row],[Site]]="GODACO"), "No", "Yes")</f>
        <v>Yes</v>
      </c>
      <c r="D1157" s="205">
        <f>MAX(DATE(Table1[Year],1,1),DATE(Table1[Year],1,1)-WEEKDAY(DATE(Table1[Year],1,1),2)+(Table1[WeekNum]-1)*7+1)</f>
        <v>44669</v>
      </c>
      <c r="E1157" s="205">
        <f>MIN(DATE(Table1[Year]+1,1,0),DATE(Table1[Year],1,1)-WEEKDAY(DATE(Table1[Year],1,1),2)+Table1[WeekNum]*7)</f>
        <v>44675</v>
      </c>
      <c r="F1157" s="15">
        <v>2022</v>
      </c>
      <c r="G1157" s="204">
        <f t="shared" si="36"/>
        <v>4</v>
      </c>
      <c r="H1157" s="204">
        <v>17</v>
      </c>
      <c r="I1157" s="207" t="str">
        <f>"W" &amp;Table1[[#This Row],[WeekNum]]</f>
        <v>W17</v>
      </c>
      <c r="J1157" s="207" t="str">
        <f t="shared" si="37"/>
        <v>22-W17</v>
      </c>
      <c r="K1157" s="206" t="s">
        <v>495</v>
      </c>
      <c r="L1157" s="206"/>
      <c r="M1157" s="206" t="s">
        <v>77</v>
      </c>
      <c r="N1157" s="266" t="s">
        <v>368</v>
      </c>
      <c r="O1157" s="266" t="s">
        <v>386</v>
      </c>
      <c r="P1157" s="11" t="s">
        <v>387</v>
      </c>
      <c r="Q1157" s="11" t="s">
        <v>419</v>
      </c>
      <c r="R1157" s="206">
        <v>0</v>
      </c>
      <c r="S1157" s="206">
        <v>0</v>
      </c>
      <c r="T1157" s="206">
        <f>ABS(Table1[[#This Row],[Prod]]-Table1[[#This Row],[Planned]])</f>
        <v>0</v>
      </c>
      <c r="U1157" s="209">
        <f>IF(ABS(Table1[[#This Row],[Prod]]-Table1[[#This Row],[Planned]])&gt;Table1[[#This Row],[Planned]],0,IF(Table1[[#This Row],[Planned]]=0,0,1-ABS(Table1[[#This Row],[Prod]]-Table1[[#This Row],[Planned]])/Table1[[#This Row],[Planned]]))</f>
        <v>0</v>
      </c>
      <c r="V1157" s="206"/>
      <c r="W1157" s="206"/>
      <c r="X1157" s="208">
        <v>0</v>
      </c>
      <c r="Y1157" s="206">
        <f>Table1[[#This Row],[Prod]]</f>
        <v>0</v>
      </c>
      <c r="Z1157" s="206">
        <f>ABS(Table1[[#This Row],[Prod2]]-Table1[[#This Row],[Plan Revised]])</f>
        <v>0</v>
      </c>
      <c r="AA1157" s="209">
        <f>IF(ABS(Table1[[#This Row],[Prod2]]-Table1[[#This Row],[Plan Revised]])&gt;Table1[[#This Row],[Plan Revised]],0,IF(Table1[[#This Row],[Plan Revised]]=0,0,1-ABS(Table1[[#This Row],[Prod2]]-Table1[[#This Row],[Plan Revised]])/Table1[[#This Row],[Plan Revised]]))</f>
        <v>0</v>
      </c>
      <c r="AB1157" s="206"/>
      <c r="AC1157" s="210"/>
      <c r="AD1157"/>
      <c r="AF1157"/>
    </row>
    <row r="1158" spans="1:32">
      <c r="A1158" s="204" t="str">
        <f>IF(Table1[Week]=WeekSel,"Yes","No")</f>
        <v>No</v>
      </c>
      <c r="B1158" s="204" t="str">
        <f>IF((Table1[StartDate]&gt;=Date.GraphMin)*(Table1[StartDate]&lt;=Date.GraphMax)=1,"Yes","No")</f>
        <v>Yes</v>
      </c>
      <c r="C1158" s="204" t="str">
        <f>IF(OR(Table1[[#This Row],[Site]]="FOOD MILLING",Table1[[#This Row],[Site]]="GODACO"), "No", "Yes")</f>
        <v>Yes</v>
      </c>
      <c r="D1158" s="205">
        <f>MAX(DATE(Table1[Year],1,1),DATE(Table1[Year],1,1)-WEEKDAY(DATE(Table1[Year],1,1),2)+(Table1[WeekNum]-1)*7+1)</f>
        <v>44669</v>
      </c>
      <c r="E1158" s="205">
        <f>MIN(DATE(Table1[Year]+1,1,0),DATE(Table1[Year],1,1)-WEEKDAY(DATE(Table1[Year],1,1),2)+Table1[WeekNum]*7)</f>
        <v>44675</v>
      </c>
      <c r="F1158" s="15">
        <v>2022</v>
      </c>
      <c r="G1158" s="204">
        <f t="shared" si="36"/>
        <v>4</v>
      </c>
      <c r="H1158" s="204">
        <v>17</v>
      </c>
      <c r="I1158" s="207" t="str">
        <f>"W" &amp;Table1[[#This Row],[WeekNum]]</f>
        <v>W17</v>
      </c>
      <c r="J1158" s="207" t="str">
        <f t="shared" si="37"/>
        <v>22-W17</v>
      </c>
      <c r="K1158" s="206" t="s">
        <v>430</v>
      </c>
      <c r="L1158" s="206"/>
      <c r="M1158" s="206" t="s">
        <v>77</v>
      </c>
      <c r="N1158" s="266" t="s">
        <v>368</v>
      </c>
      <c r="O1158" s="266" t="s">
        <v>386</v>
      </c>
      <c r="P1158" s="11" t="s">
        <v>387</v>
      </c>
      <c r="Q1158" s="11" t="s">
        <v>419</v>
      </c>
      <c r="R1158" s="206">
        <v>0</v>
      </c>
      <c r="S1158" s="206">
        <v>0</v>
      </c>
      <c r="T1158" s="206">
        <f>ABS(Table1[[#This Row],[Prod]]-Table1[[#This Row],[Planned]])</f>
        <v>0</v>
      </c>
      <c r="U1158" s="209">
        <f>IF(ABS(Table1[[#This Row],[Prod]]-Table1[[#This Row],[Planned]])&gt;Table1[[#This Row],[Planned]],0,IF(Table1[[#This Row],[Planned]]=0,0,1-ABS(Table1[[#This Row],[Prod]]-Table1[[#This Row],[Planned]])/Table1[[#This Row],[Planned]]))</f>
        <v>0</v>
      </c>
      <c r="V1158" s="206"/>
      <c r="W1158" s="206"/>
      <c r="X1158" s="208">
        <v>0</v>
      </c>
      <c r="Y1158" s="206">
        <f>Table1[[#This Row],[Prod]]</f>
        <v>0</v>
      </c>
      <c r="Z1158" s="206">
        <f>ABS(Table1[[#This Row],[Prod2]]-Table1[[#This Row],[Plan Revised]])</f>
        <v>0</v>
      </c>
      <c r="AA1158" s="209">
        <f>IF(ABS(Table1[[#This Row],[Prod2]]-Table1[[#This Row],[Plan Revised]])&gt;Table1[[#This Row],[Plan Revised]],0,IF(Table1[[#This Row],[Plan Revised]]=0,0,1-ABS(Table1[[#This Row],[Prod2]]-Table1[[#This Row],[Plan Revised]])/Table1[[#This Row],[Plan Revised]]))</f>
        <v>0</v>
      </c>
      <c r="AB1158" s="206"/>
      <c r="AC1158" s="210"/>
      <c r="AD1158"/>
      <c r="AF1158"/>
    </row>
    <row r="1159" spans="1:32">
      <c r="A1159" s="204" t="str">
        <f>IF(Table1[Week]=WeekSel,"Yes","No")</f>
        <v>No</v>
      </c>
      <c r="B1159" s="204" t="str">
        <f>IF((Table1[StartDate]&gt;=Date.GraphMin)*(Table1[StartDate]&lt;=Date.GraphMax)=1,"Yes","No")</f>
        <v>Yes</v>
      </c>
      <c r="C1159" s="204" t="str">
        <f>IF(OR(Table1[[#This Row],[Site]]="FOOD MILLING",Table1[[#This Row],[Site]]="GODACO"), "No", "Yes")</f>
        <v>Yes</v>
      </c>
      <c r="D1159" s="205">
        <f>MAX(DATE(Table1[Year],1,1),DATE(Table1[Year],1,1)-WEEKDAY(DATE(Table1[Year],1,1),2)+(Table1[WeekNum]-1)*7+1)</f>
        <v>44669</v>
      </c>
      <c r="E1159" s="205">
        <f>MIN(DATE(Table1[Year]+1,1,0),DATE(Table1[Year],1,1)-WEEKDAY(DATE(Table1[Year],1,1),2)+Table1[WeekNum]*7)</f>
        <v>44675</v>
      </c>
      <c r="F1159" s="15">
        <v>2022</v>
      </c>
      <c r="G1159" s="204">
        <f t="shared" si="36"/>
        <v>4</v>
      </c>
      <c r="H1159" s="204">
        <v>17</v>
      </c>
      <c r="I1159" s="207" t="str">
        <f>"W" &amp;Table1[[#This Row],[WeekNum]]</f>
        <v>W17</v>
      </c>
      <c r="J1159" s="207" t="str">
        <f t="shared" si="37"/>
        <v>22-W17</v>
      </c>
      <c r="K1159" s="206" t="s">
        <v>431</v>
      </c>
      <c r="L1159" s="206"/>
      <c r="M1159" s="206" t="s">
        <v>77</v>
      </c>
      <c r="N1159" s="266" t="s">
        <v>368</v>
      </c>
      <c r="O1159" s="266" t="s">
        <v>386</v>
      </c>
      <c r="P1159" s="11" t="s">
        <v>387</v>
      </c>
      <c r="Q1159" s="11" t="s">
        <v>419</v>
      </c>
      <c r="R1159" s="206">
        <v>0</v>
      </c>
      <c r="S1159" s="206">
        <v>0</v>
      </c>
      <c r="T1159" s="206">
        <f>ABS(Table1[[#This Row],[Prod]]-Table1[[#This Row],[Planned]])</f>
        <v>0</v>
      </c>
      <c r="U1159" s="209">
        <f>IF(ABS(Table1[[#This Row],[Prod]]-Table1[[#This Row],[Planned]])&gt;Table1[[#This Row],[Planned]],0,IF(Table1[[#This Row],[Planned]]=0,0,1-ABS(Table1[[#This Row],[Prod]]-Table1[[#This Row],[Planned]])/Table1[[#This Row],[Planned]]))</f>
        <v>0</v>
      </c>
      <c r="V1159" s="206"/>
      <c r="W1159" s="206"/>
      <c r="X1159" s="208">
        <v>0</v>
      </c>
      <c r="Y1159" s="206">
        <f>Table1[[#This Row],[Prod]]</f>
        <v>0</v>
      </c>
      <c r="Z1159" s="206">
        <f>ABS(Table1[[#This Row],[Prod2]]-Table1[[#This Row],[Plan Revised]])</f>
        <v>0</v>
      </c>
      <c r="AA1159" s="209">
        <f>IF(ABS(Table1[[#This Row],[Prod2]]-Table1[[#This Row],[Plan Revised]])&gt;Table1[[#This Row],[Plan Revised]],0,IF(Table1[[#This Row],[Plan Revised]]=0,0,1-ABS(Table1[[#This Row],[Prod2]]-Table1[[#This Row],[Plan Revised]])/Table1[[#This Row],[Plan Revised]]))</f>
        <v>0</v>
      </c>
      <c r="AB1159" s="206"/>
      <c r="AC1159" s="210"/>
      <c r="AD1159"/>
      <c r="AF1159"/>
    </row>
    <row r="1160" spans="1:32">
      <c r="A1160" s="204" t="str">
        <f>IF(Table1[Week]=WeekSel,"Yes","No")</f>
        <v>No</v>
      </c>
      <c r="B1160" s="204" t="str">
        <f>IF((Table1[StartDate]&gt;=Date.GraphMin)*(Table1[StartDate]&lt;=Date.GraphMax)=1,"Yes","No")</f>
        <v>Yes</v>
      </c>
      <c r="C1160" s="204" t="str">
        <f>IF(OR(Table1[[#This Row],[Site]]="FOOD MILLING",Table1[[#This Row],[Site]]="GODACO"), "No", "Yes")</f>
        <v>Yes</v>
      </c>
      <c r="D1160" s="205">
        <f>MAX(DATE(Table1[Year],1,1),DATE(Table1[Year],1,1)-WEEKDAY(DATE(Table1[Year],1,1),2)+(Table1[WeekNum]-1)*7+1)</f>
        <v>44669</v>
      </c>
      <c r="E1160" s="205">
        <f>MIN(DATE(Table1[Year]+1,1,0),DATE(Table1[Year],1,1)-WEEKDAY(DATE(Table1[Year],1,1),2)+Table1[WeekNum]*7)</f>
        <v>44675</v>
      </c>
      <c r="F1160" s="15">
        <v>2022</v>
      </c>
      <c r="G1160" s="204">
        <f t="shared" si="36"/>
        <v>4</v>
      </c>
      <c r="H1160" s="204">
        <v>17</v>
      </c>
      <c r="I1160" s="207" t="str">
        <f>"W" &amp;Table1[[#This Row],[WeekNum]]</f>
        <v>W17</v>
      </c>
      <c r="J1160" s="207" t="str">
        <f t="shared" si="37"/>
        <v>22-W17</v>
      </c>
      <c r="K1160" s="206" t="s">
        <v>432</v>
      </c>
      <c r="L1160" s="206"/>
      <c r="M1160" s="206" t="s">
        <v>77</v>
      </c>
      <c r="N1160" s="266" t="s">
        <v>368</v>
      </c>
      <c r="O1160" s="266" t="s">
        <v>386</v>
      </c>
      <c r="P1160" s="11" t="s">
        <v>387</v>
      </c>
      <c r="Q1160" s="11" t="s">
        <v>419</v>
      </c>
      <c r="R1160" s="206">
        <v>0</v>
      </c>
      <c r="S1160" s="206">
        <v>0</v>
      </c>
      <c r="T1160" s="206">
        <f>ABS(Table1[[#This Row],[Prod]]-Table1[[#This Row],[Planned]])</f>
        <v>0</v>
      </c>
      <c r="U1160" s="209">
        <f>IF(ABS(Table1[[#This Row],[Prod]]-Table1[[#This Row],[Planned]])&gt;Table1[[#This Row],[Planned]],0,IF(Table1[[#This Row],[Planned]]=0,0,1-ABS(Table1[[#This Row],[Prod]]-Table1[[#This Row],[Planned]])/Table1[[#This Row],[Planned]]))</f>
        <v>0</v>
      </c>
      <c r="V1160" s="206"/>
      <c r="W1160" s="206"/>
      <c r="X1160" s="208">
        <v>0</v>
      </c>
      <c r="Y1160" s="206">
        <f>Table1[[#This Row],[Prod]]</f>
        <v>0</v>
      </c>
      <c r="Z1160" s="206">
        <f>ABS(Table1[[#This Row],[Prod2]]-Table1[[#This Row],[Plan Revised]])</f>
        <v>0</v>
      </c>
      <c r="AA1160" s="209">
        <f>IF(ABS(Table1[[#This Row],[Prod2]]-Table1[[#This Row],[Plan Revised]])&gt;Table1[[#This Row],[Plan Revised]],0,IF(Table1[[#This Row],[Plan Revised]]=0,0,1-ABS(Table1[[#This Row],[Prod2]]-Table1[[#This Row],[Plan Revised]])/Table1[[#This Row],[Plan Revised]]))</f>
        <v>0</v>
      </c>
      <c r="AB1160" s="206"/>
      <c r="AC1160" s="210"/>
      <c r="AD1160"/>
      <c r="AF1160"/>
    </row>
    <row r="1161" spans="1:32">
      <c r="A1161" s="204" t="str">
        <f>IF(Table1[Week]=WeekSel,"Yes","No")</f>
        <v>No</v>
      </c>
      <c r="B1161" s="204" t="str">
        <f>IF((Table1[StartDate]&gt;=Date.GraphMin)*(Table1[StartDate]&lt;=Date.GraphMax)=1,"Yes","No")</f>
        <v>Yes</v>
      </c>
      <c r="C1161" s="204" t="str">
        <f>IF(OR(Table1[[#This Row],[Site]]="FOOD MILLING",Table1[[#This Row],[Site]]="GODACO"), "No", "Yes")</f>
        <v>Yes</v>
      </c>
      <c r="D1161" s="205">
        <f>MAX(DATE(Table1[Year],1,1),DATE(Table1[Year],1,1)-WEEKDAY(DATE(Table1[Year],1,1),2)+(Table1[WeekNum]-1)*7+1)</f>
        <v>44669</v>
      </c>
      <c r="E1161" s="205">
        <f>MIN(DATE(Table1[Year]+1,1,0),DATE(Table1[Year],1,1)-WEEKDAY(DATE(Table1[Year],1,1),2)+Table1[WeekNum]*7)</f>
        <v>44675</v>
      </c>
      <c r="F1161" s="15">
        <v>2022</v>
      </c>
      <c r="G1161" s="204">
        <f t="shared" si="36"/>
        <v>4</v>
      </c>
      <c r="H1161" s="204">
        <v>17</v>
      </c>
      <c r="I1161" s="207" t="str">
        <f>"W" &amp;Table1[[#This Row],[WeekNum]]</f>
        <v>W17</v>
      </c>
      <c r="J1161" s="207" t="str">
        <f t="shared" si="37"/>
        <v>22-W17</v>
      </c>
      <c r="K1161" s="206" t="s">
        <v>434</v>
      </c>
      <c r="L1161" s="206"/>
      <c r="M1161" s="206" t="s">
        <v>77</v>
      </c>
      <c r="N1161" s="266" t="s">
        <v>368</v>
      </c>
      <c r="O1161" s="266" t="s">
        <v>386</v>
      </c>
      <c r="P1161" s="11" t="s">
        <v>387</v>
      </c>
      <c r="Q1161" s="11" t="s">
        <v>419</v>
      </c>
      <c r="R1161" s="206">
        <v>0</v>
      </c>
      <c r="S1161" s="206">
        <v>0</v>
      </c>
      <c r="T1161" s="206">
        <f>ABS(Table1[[#This Row],[Prod]]-Table1[[#This Row],[Planned]])</f>
        <v>0</v>
      </c>
      <c r="U1161" s="209">
        <f>IF(ABS(Table1[[#This Row],[Prod]]-Table1[[#This Row],[Planned]])&gt;Table1[[#This Row],[Planned]],0,IF(Table1[[#This Row],[Planned]]=0,0,1-ABS(Table1[[#This Row],[Prod]]-Table1[[#This Row],[Planned]])/Table1[[#This Row],[Planned]]))</f>
        <v>0</v>
      </c>
      <c r="V1161" s="206"/>
      <c r="W1161" s="206"/>
      <c r="X1161" s="208">
        <v>0</v>
      </c>
      <c r="Y1161" s="206">
        <f>Table1[[#This Row],[Prod]]</f>
        <v>0</v>
      </c>
      <c r="Z1161" s="206">
        <f>ABS(Table1[[#This Row],[Prod2]]-Table1[[#This Row],[Plan Revised]])</f>
        <v>0</v>
      </c>
      <c r="AA1161" s="209">
        <f>IF(ABS(Table1[[#This Row],[Prod2]]-Table1[[#This Row],[Plan Revised]])&gt;Table1[[#This Row],[Plan Revised]],0,IF(Table1[[#This Row],[Plan Revised]]=0,0,1-ABS(Table1[[#This Row],[Prod2]]-Table1[[#This Row],[Plan Revised]])/Table1[[#This Row],[Plan Revised]]))</f>
        <v>0</v>
      </c>
      <c r="AB1161" s="206"/>
      <c r="AC1161" s="210"/>
      <c r="AD1161"/>
      <c r="AF1161"/>
    </row>
    <row r="1162" spans="1:32">
      <c r="A1162" s="204" t="str">
        <f>IF(Table1[Week]=WeekSel,"Yes","No")</f>
        <v>No</v>
      </c>
      <c r="B1162" s="204" t="str">
        <f>IF((Table1[StartDate]&gt;=Date.GraphMin)*(Table1[StartDate]&lt;=Date.GraphMax)=1,"Yes","No")</f>
        <v>Yes</v>
      </c>
      <c r="C1162" s="204" t="str">
        <f>IF(OR(Table1[[#This Row],[Site]]="FOOD MILLING",Table1[[#This Row],[Site]]="GODACO"), "No", "Yes")</f>
        <v>Yes</v>
      </c>
      <c r="D1162" s="205">
        <f>MAX(DATE(Table1[Year],1,1),DATE(Table1[Year],1,1)-WEEKDAY(DATE(Table1[Year],1,1),2)+(Table1[WeekNum]-1)*7+1)</f>
        <v>44669</v>
      </c>
      <c r="E1162" s="205">
        <f>MIN(DATE(Table1[Year]+1,1,0),DATE(Table1[Year],1,1)-WEEKDAY(DATE(Table1[Year],1,1),2)+Table1[WeekNum]*7)</f>
        <v>44675</v>
      </c>
      <c r="F1162" s="15">
        <v>2022</v>
      </c>
      <c r="G1162" s="204">
        <f t="shared" si="36"/>
        <v>4</v>
      </c>
      <c r="H1162" s="204">
        <v>17</v>
      </c>
      <c r="I1162" s="207" t="str">
        <f>"W" &amp;Table1[[#This Row],[WeekNum]]</f>
        <v>W17</v>
      </c>
      <c r="J1162" s="207" t="str">
        <f t="shared" si="37"/>
        <v>22-W17</v>
      </c>
      <c r="K1162" s="206" t="s">
        <v>433</v>
      </c>
      <c r="L1162" s="206"/>
      <c r="M1162" s="206" t="s">
        <v>77</v>
      </c>
      <c r="N1162" s="266" t="s">
        <v>368</v>
      </c>
      <c r="O1162" s="266" t="s">
        <v>386</v>
      </c>
      <c r="P1162" s="11" t="s">
        <v>387</v>
      </c>
      <c r="Q1162" s="11" t="s">
        <v>419</v>
      </c>
      <c r="R1162" s="206">
        <v>0</v>
      </c>
      <c r="S1162" s="206">
        <v>0</v>
      </c>
      <c r="T1162" s="206">
        <f>ABS(Table1[[#This Row],[Prod]]-Table1[[#This Row],[Planned]])</f>
        <v>0</v>
      </c>
      <c r="U1162" s="209">
        <f>IF(ABS(Table1[[#This Row],[Prod]]-Table1[[#This Row],[Planned]])&gt;Table1[[#This Row],[Planned]],0,IF(Table1[[#This Row],[Planned]]=0,0,1-ABS(Table1[[#This Row],[Prod]]-Table1[[#This Row],[Planned]])/Table1[[#This Row],[Planned]]))</f>
        <v>0</v>
      </c>
      <c r="V1162" s="206"/>
      <c r="W1162" s="206"/>
      <c r="X1162" s="208">
        <v>0</v>
      </c>
      <c r="Y1162" s="206">
        <f>Table1[[#This Row],[Prod]]</f>
        <v>0</v>
      </c>
      <c r="Z1162" s="206">
        <f>ABS(Table1[[#This Row],[Prod2]]-Table1[[#This Row],[Plan Revised]])</f>
        <v>0</v>
      </c>
      <c r="AA1162" s="209">
        <f>IF(ABS(Table1[[#This Row],[Prod2]]-Table1[[#This Row],[Plan Revised]])&gt;Table1[[#This Row],[Plan Revised]],0,IF(Table1[[#This Row],[Plan Revised]]=0,0,1-ABS(Table1[[#This Row],[Prod2]]-Table1[[#This Row],[Plan Revised]])/Table1[[#This Row],[Plan Revised]]))</f>
        <v>0</v>
      </c>
      <c r="AB1162" s="206"/>
      <c r="AC1162" s="210"/>
      <c r="AD1162"/>
      <c r="AF1162"/>
    </row>
    <row r="1163" spans="1:32">
      <c r="A1163" s="204" t="str">
        <f>IF(Table1[Week]=WeekSel,"Yes","No")</f>
        <v>No</v>
      </c>
      <c r="B1163" s="204" t="str">
        <f>IF((Table1[StartDate]&gt;=Date.GraphMin)*(Table1[StartDate]&lt;=Date.GraphMax)=1,"Yes","No")</f>
        <v>Yes</v>
      </c>
      <c r="C1163" s="204" t="str">
        <f>IF(OR(Table1[[#This Row],[Site]]="FOOD MILLING",Table1[[#This Row],[Site]]="GODACO"), "No", "Yes")</f>
        <v>Yes</v>
      </c>
      <c r="D1163" s="205">
        <f>MAX(DATE(Table1[Year],1,1),DATE(Table1[Year],1,1)-WEEKDAY(DATE(Table1[Year],1,1),2)+(Table1[WeekNum]-1)*7+1)</f>
        <v>44669</v>
      </c>
      <c r="E1163" s="205">
        <f>MIN(DATE(Table1[Year]+1,1,0),DATE(Table1[Year],1,1)-WEEKDAY(DATE(Table1[Year],1,1),2)+Table1[WeekNum]*7)</f>
        <v>44675</v>
      </c>
      <c r="F1163" s="15">
        <v>2022</v>
      </c>
      <c r="G1163" s="204">
        <f t="shared" si="36"/>
        <v>4</v>
      </c>
      <c r="H1163" s="204">
        <v>17</v>
      </c>
      <c r="I1163" s="207" t="str">
        <f>"W" &amp;Table1[[#This Row],[WeekNum]]</f>
        <v>W17</v>
      </c>
      <c r="J1163" s="207" t="str">
        <f t="shared" si="37"/>
        <v>22-W17</v>
      </c>
      <c r="K1163" s="206" t="s">
        <v>498</v>
      </c>
      <c r="L1163" s="206"/>
      <c r="M1163" s="206" t="s">
        <v>72</v>
      </c>
      <c r="N1163" s="206" t="s">
        <v>44</v>
      </c>
      <c r="O1163" s="266" t="s">
        <v>389</v>
      </c>
      <c r="P1163" s="11" t="s">
        <v>390</v>
      </c>
      <c r="Q1163" s="11" t="s">
        <v>421</v>
      </c>
      <c r="R1163" s="206">
        <v>466</v>
      </c>
      <c r="S1163" s="206">
        <v>99.816000000000003</v>
      </c>
      <c r="T1163" s="206">
        <f>ABS(Table1[[#This Row],[Prod]]-Table1[[#This Row],[Planned]])</f>
        <v>366.18399999999997</v>
      </c>
      <c r="U1163" s="209">
        <f>IF(ABS(Table1[[#This Row],[Prod]]-Table1[[#This Row],[Planned]])&gt;Table1[[#This Row],[Planned]],0,IF(Table1[[#This Row],[Planned]]=0,0,1-ABS(Table1[[#This Row],[Prod]]-Table1[[#This Row],[Planned]])/Table1[[#This Row],[Planned]]))</f>
        <v>0.21419742489270388</v>
      </c>
      <c r="V1163" s="206"/>
      <c r="W1163" s="206"/>
      <c r="X1163" s="208">
        <v>200</v>
      </c>
      <c r="Y1163" s="206">
        <f>Table1[[#This Row],[Prod]]</f>
        <v>99.816000000000003</v>
      </c>
      <c r="Z1163" s="206">
        <f>ABS(Table1[[#This Row],[Prod2]]-Table1[[#This Row],[Plan Revised]])</f>
        <v>100.184</v>
      </c>
      <c r="AA1163" s="209">
        <f>IF(ABS(Table1[[#This Row],[Prod2]]-Table1[[#This Row],[Plan Revised]])&gt;Table1[[#This Row],[Plan Revised]],0,IF(Table1[[#This Row],[Plan Revised]]=0,0,1-ABS(Table1[[#This Row],[Prod2]]-Table1[[#This Row],[Plan Revised]])/Table1[[#This Row],[Plan Revised]]))</f>
        <v>0.49907999999999997</v>
      </c>
      <c r="AB1163" s="206"/>
      <c r="AC1163" s="210"/>
      <c r="AD1163"/>
      <c r="AF1163"/>
    </row>
    <row r="1164" spans="1:32">
      <c r="A1164" s="204" t="str">
        <f>IF(Table1[Week]=WeekSel,"Yes","No")</f>
        <v>No</v>
      </c>
      <c r="B1164" s="204" t="str">
        <f>IF((Table1[StartDate]&gt;=Date.GraphMin)*(Table1[StartDate]&lt;=Date.GraphMax)=1,"Yes","No")</f>
        <v>Yes</v>
      </c>
      <c r="C1164" s="204" t="str">
        <f>IF(OR(Table1[[#This Row],[Site]]="FOOD MILLING",Table1[[#This Row],[Site]]="GODACO"), "No", "Yes")</f>
        <v>Yes</v>
      </c>
      <c r="D1164" s="205">
        <f>MAX(DATE(Table1[Year],1,1),DATE(Table1[Year],1,1)-WEEKDAY(DATE(Table1[Year],1,1),2)+(Table1[WeekNum]-1)*7+1)</f>
        <v>44669</v>
      </c>
      <c r="E1164" s="205">
        <f>MIN(DATE(Table1[Year]+1,1,0),DATE(Table1[Year],1,1)-WEEKDAY(DATE(Table1[Year],1,1),2)+Table1[WeekNum]*7)</f>
        <v>44675</v>
      </c>
      <c r="F1164" s="15">
        <v>2022</v>
      </c>
      <c r="G1164" s="204">
        <f t="shared" si="36"/>
        <v>4</v>
      </c>
      <c r="H1164" s="204">
        <v>17</v>
      </c>
      <c r="I1164" s="207" t="str">
        <f>"W" &amp;Table1[[#This Row],[WeekNum]]</f>
        <v>W17</v>
      </c>
      <c r="J1164" s="207" t="str">
        <f t="shared" si="37"/>
        <v>22-W17</v>
      </c>
      <c r="K1164" s="206" t="s">
        <v>684</v>
      </c>
      <c r="L1164" s="206"/>
      <c r="M1164" s="206" t="s">
        <v>72</v>
      </c>
      <c r="N1164" s="206" t="s">
        <v>44</v>
      </c>
      <c r="O1164" s="266" t="s">
        <v>391</v>
      </c>
      <c r="P1164" s="11" t="s">
        <v>392</v>
      </c>
      <c r="Q1164" s="11" t="s">
        <v>421</v>
      </c>
      <c r="R1164" s="206">
        <v>0</v>
      </c>
      <c r="S1164" s="206">
        <v>0</v>
      </c>
      <c r="T1164" s="206">
        <f>ABS(Table1[[#This Row],[Prod]]-Table1[[#This Row],[Planned]])</f>
        <v>0</v>
      </c>
      <c r="U1164" s="209">
        <f>IF(ABS(Table1[[#This Row],[Prod]]-Table1[[#This Row],[Planned]])&gt;Table1[[#This Row],[Planned]],0,IF(Table1[[#This Row],[Planned]]=0,0,1-ABS(Table1[[#This Row],[Prod]]-Table1[[#This Row],[Planned]])/Table1[[#This Row],[Planned]]))</f>
        <v>0</v>
      </c>
      <c r="V1164" s="206"/>
      <c r="W1164" s="206"/>
      <c r="X1164" s="208">
        <v>0</v>
      </c>
      <c r="Y1164" s="206">
        <f>Table1[[#This Row],[Prod]]</f>
        <v>0</v>
      </c>
      <c r="Z1164" s="206">
        <f>ABS(Table1[[#This Row],[Prod2]]-Table1[[#This Row],[Plan Revised]])</f>
        <v>0</v>
      </c>
      <c r="AA1164" s="209">
        <f>IF(ABS(Table1[[#This Row],[Prod2]]-Table1[[#This Row],[Plan Revised]])&gt;Table1[[#This Row],[Plan Revised]],0,IF(Table1[[#This Row],[Plan Revised]]=0,0,1-ABS(Table1[[#This Row],[Prod2]]-Table1[[#This Row],[Plan Revised]])/Table1[[#This Row],[Plan Revised]]))</f>
        <v>0</v>
      </c>
      <c r="AB1164" s="206"/>
      <c r="AC1164" s="210"/>
      <c r="AD1164"/>
      <c r="AF1164"/>
    </row>
    <row r="1165" spans="1:32">
      <c r="A1165" s="204" t="str">
        <f>IF(Table1[Week]=WeekSel,"Yes","No")</f>
        <v>No</v>
      </c>
      <c r="B1165" s="204" t="str">
        <f>IF((Table1[StartDate]&gt;=Date.GraphMin)*(Table1[StartDate]&lt;=Date.GraphMax)=1,"Yes","No")</f>
        <v>Yes</v>
      </c>
      <c r="C1165" s="204" t="str">
        <f>IF(OR(Table1[[#This Row],[Site]]="FOOD MILLING",Table1[[#This Row],[Site]]="GODACO"), "No", "Yes")</f>
        <v>Yes</v>
      </c>
      <c r="D1165" s="205">
        <f>MAX(DATE(Table1[Year],1,1),DATE(Table1[Year],1,1)-WEEKDAY(DATE(Table1[Year],1,1),2)+(Table1[WeekNum]-1)*7+1)</f>
        <v>44669</v>
      </c>
      <c r="E1165" s="205">
        <f>MIN(DATE(Table1[Year]+1,1,0),DATE(Table1[Year],1,1)-WEEKDAY(DATE(Table1[Year],1,1),2)+Table1[WeekNum]*7)</f>
        <v>44675</v>
      </c>
      <c r="F1165" s="15">
        <v>2022</v>
      </c>
      <c r="G1165" s="204">
        <f t="shared" si="36"/>
        <v>4</v>
      </c>
      <c r="H1165" s="204">
        <v>17</v>
      </c>
      <c r="I1165" s="207" t="str">
        <f>"W" &amp;Table1[[#This Row],[WeekNum]]</f>
        <v>W17</v>
      </c>
      <c r="J1165" s="207" t="str">
        <f t="shared" si="37"/>
        <v>22-W17</v>
      </c>
      <c r="K1165" s="206" t="s">
        <v>647</v>
      </c>
      <c r="L1165" s="206"/>
      <c r="M1165" s="206" t="s">
        <v>72</v>
      </c>
      <c r="N1165" s="206" t="s">
        <v>44</v>
      </c>
      <c r="O1165" s="266" t="s">
        <v>372</v>
      </c>
      <c r="P1165" s="11" t="s">
        <v>378</v>
      </c>
      <c r="Q1165" s="11" t="s">
        <v>421</v>
      </c>
      <c r="R1165" s="206">
        <v>1200</v>
      </c>
      <c r="S1165" s="206">
        <v>1677.88</v>
      </c>
      <c r="T1165" s="206">
        <f>ABS(Table1[[#This Row],[Prod]]-Table1[[#This Row],[Planned]])</f>
        <v>477.88000000000011</v>
      </c>
      <c r="U1165" s="209">
        <f>IF(ABS(Table1[[#This Row],[Prod]]-Table1[[#This Row],[Planned]])&gt;Table1[[#This Row],[Planned]],0,IF(Table1[[#This Row],[Planned]]=0,0,1-ABS(Table1[[#This Row],[Prod]]-Table1[[#This Row],[Planned]])/Table1[[#This Row],[Planned]]))</f>
        <v>0.60176666666666656</v>
      </c>
      <c r="V1165" s="206"/>
      <c r="W1165" s="206"/>
      <c r="X1165" s="208">
        <v>1600</v>
      </c>
      <c r="Y1165" s="206">
        <f>Table1[[#This Row],[Prod]]</f>
        <v>1677.88</v>
      </c>
      <c r="Z1165" s="206">
        <f>ABS(Table1[[#This Row],[Prod2]]-Table1[[#This Row],[Plan Revised]])</f>
        <v>77.880000000000109</v>
      </c>
      <c r="AA1165" s="209">
        <f>IF(ABS(Table1[[#This Row],[Prod2]]-Table1[[#This Row],[Plan Revised]])&gt;Table1[[#This Row],[Plan Revised]],0,IF(Table1[[#This Row],[Plan Revised]]=0,0,1-ABS(Table1[[#This Row],[Prod2]]-Table1[[#This Row],[Plan Revised]])/Table1[[#This Row],[Plan Revised]]))</f>
        <v>0.95132499999999998</v>
      </c>
      <c r="AB1165" s="206"/>
      <c r="AC1165" s="210"/>
      <c r="AD1165"/>
      <c r="AF1165"/>
    </row>
    <row r="1166" spans="1:32">
      <c r="A1166" s="204" t="str">
        <f>IF(Table1[Week]=WeekSel,"Yes","No")</f>
        <v>No</v>
      </c>
      <c r="B1166" s="204" t="str">
        <f>IF((Table1[StartDate]&gt;=Date.GraphMin)*(Table1[StartDate]&lt;=Date.GraphMax)=1,"Yes","No")</f>
        <v>Yes</v>
      </c>
      <c r="C1166" s="204" t="str">
        <f>IF(OR(Table1[[#This Row],[Site]]="FOOD MILLING",Table1[[#This Row],[Site]]="GODACO"), "No", "Yes")</f>
        <v>Yes</v>
      </c>
      <c r="D1166" s="205">
        <f>MAX(DATE(Table1[Year],1,1),DATE(Table1[Year],1,1)-WEEKDAY(DATE(Table1[Year],1,1),2)+(Table1[WeekNum]-1)*7+1)</f>
        <v>44669</v>
      </c>
      <c r="E1166" s="205">
        <f>MIN(DATE(Table1[Year]+1,1,0),DATE(Table1[Year],1,1)-WEEKDAY(DATE(Table1[Year],1,1),2)+Table1[WeekNum]*7)</f>
        <v>44675</v>
      </c>
      <c r="F1166" s="15">
        <v>2022</v>
      </c>
      <c r="G1166" s="204">
        <f t="shared" si="36"/>
        <v>4</v>
      </c>
      <c r="H1166" s="204">
        <v>17</v>
      </c>
      <c r="I1166" s="207" t="str">
        <f>"W" &amp;Table1[[#This Row],[WeekNum]]</f>
        <v>W17</v>
      </c>
      <c r="J1166" s="207" t="str">
        <f t="shared" si="37"/>
        <v>22-W17</v>
      </c>
      <c r="K1166" s="206" t="s">
        <v>685</v>
      </c>
      <c r="L1166" s="206"/>
      <c r="M1166" s="206" t="s">
        <v>72</v>
      </c>
      <c r="N1166" s="206" t="s">
        <v>44</v>
      </c>
      <c r="O1166" s="266" t="s">
        <v>391</v>
      </c>
      <c r="P1166" s="11" t="s">
        <v>392</v>
      </c>
      <c r="Q1166" s="11" t="s">
        <v>421</v>
      </c>
      <c r="R1166" s="206">
        <v>0</v>
      </c>
      <c r="S1166" s="206">
        <v>0</v>
      </c>
      <c r="T1166" s="206">
        <f>ABS(Table1[[#This Row],[Prod]]-Table1[[#This Row],[Planned]])</f>
        <v>0</v>
      </c>
      <c r="U1166" s="209">
        <f>IF(ABS(Table1[[#This Row],[Prod]]-Table1[[#This Row],[Planned]])&gt;Table1[[#This Row],[Planned]],0,IF(Table1[[#This Row],[Planned]]=0,0,1-ABS(Table1[[#This Row],[Prod]]-Table1[[#This Row],[Planned]])/Table1[[#This Row],[Planned]]))</f>
        <v>0</v>
      </c>
      <c r="V1166" s="206"/>
      <c r="W1166" s="206"/>
      <c r="X1166" s="208">
        <v>0</v>
      </c>
      <c r="Y1166" s="206">
        <f>Table1[[#This Row],[Prod]]</f>
        <v>0</v>
      </c>
      <c r="Z1166" s="206">
        <f>ABS(Table1[[#This Row],[Prod2]]-Table1[[#This Row],[Plan Revised]])</f>
        <v>0</v>
      </c>
      <c r="AA1166" s="209">
        <f>IF(ABS(Table1[[#This Row],[Prod2]]-Table1[[#This Row],[Plan Revised]])&gt;Table1[[#This Row],[Plan Revised]],0,IF(Table1[[#This Row],[Plan Revised]]=0,0,1-ABS(Table1[[#This Row],[Prod2]]-Table1[[#This Row],[Plan Revised]])/Table1[[#This Row],[Plan Revised]]))</f>
        <v>0</v>
      </c>
      <c r="AB1166" s="206"/>
      <c r="AC1166" s="210"/>
      <c r="AD1166"/>
      <c r="AF1166"/>
    </row>
    <row r="1167" spans="1:32">
      <c r="A1167" s="204" t="str">
        <f>IF(Table1[Week]=WeekSel,"Yes","No")</f>
        <v>No</v>
      </c>
      <c r="B1167" s="204" t="str">
        <f>IF((Table1[StartDate]&gt;=Date.GraphMin)*(Table1[StartDate]&lt;=Date.GraphMax)=1,"Yes","No")</f>
        <v>Yes</v>
      </c>
      <c r="C1167" s="204" t="str">
        <f>IF(OR(Table1[[#This Row],[Site]]="FOOD MILLING",Table1[[#This Row],[Site]]="GODACO"), "No", "Yes")</f>
        <v>Yes</v>
      </c>
      <c r="D1167" s="205">
        <f>MAX(DATE(Table1[Year],1,1),DATE(Table1[Year],1,1)-WEEKDAY(DATE(Table1[Year],1,1),2)+(Table1[WeekNum]-1)*7+1)</f>
        <v>44669</v>
      </c>
      <c r="E1167" s="205">
        <f>MIN(DATE(Table1[Year]+1,1,0),DATE(Table1[Year],1,1)-WEEKDAY(DATE(Table1[Year],1,1),2)+Table1[WeekNum]*7)</f>
        <v>44675</v>
      </c>
      <c r="F1167" s="15">
        <v>2022</v>
      </c>
      <c r="G1167" s="204">
        <f t="shared" si="36"/>
        <v>4</v>
      </c>
      <c r="H1167" s="204">
        <v>17</v>
      </c>
      <c r="I1167" s="207" t="str">
        <f>"W" &amp;Table1[[#This Row],[WeekNum]]</f>
        <v>W17</v>
      </c>
      <c r="J1167" s="207" t="str">
        <f t="shared" si="37"/>
        <v>22-W17</v>
      </c>
      <c r="K1167" s="206" t="s">
        <v>686</v>
      </c>
      <c r="L1167" s="206"/>
      <c r="M1167" s="206" t="s">
        <v>72</v>
      </c>
      <c r="N1167" s="206" t="s">
        <v>44</v>
      </c>
      <c r="O1167" s="266" t="s">
        <v>389</v>
      </c>
      <c r="P1167" s="11" t="s">
        <v>390</v>
      </c>
      <c r="Q1167" s="11" t="s">
        <v>421</v>
      </c>
      <c r="R1167" s="206">
        <v>0</v>
      </c>
      <c r="S1167" s="206">
        <v>0</v>
      </c>
      <c r="T1167" s="206">
        <f>ABS(Table1[[#This Row],[Prod]]-Table1[[#This Row],[Planned]])</f>
        <v>0</v>
      </c>
      <c r="U1167" s="209">
        <f>IF(ABS(Table1[[#This Row],[Prod]]-Table1[[#This Row],[Planned]])&gt;Table1[[#This Row],[Planned]],0,IF(Table1[[#This Row],[Planned]]=0,0,1-ABS(Table1[[#This Row],[Prod]]-Table1[[#This Row],[Planned]])/Table1[[#This Row],[Planned]]))</f>
        <v>0</v>
      </c>
      <c r="V1167" s="206"/>
      <c r="W1167" s="206"/>
      <c r="X1167" s="208">
        <v>0</v>
      </c>
      <c r="Y1167" s="206">
        <f>Table1[[#This Row],[Prod]]</f>
        <v>0</v>
      </c>
      <c r="Z1167" s="206">
        <f>ABS(Table1[[#This Row],[Prod2]]-Table1[[#This Row],[Plan Revised]])</f>
        <v>0</v>
      </c>
      <c r="AA1167" s="209">
        <f>IF(ABS(Table1[[#This Row],[Prod2]]-Table1[[#This Row],[Plan Revised]])&gt;Table1[[#This Row],[Plan Revised]],0,IF(Table1[[#This Row],[Plan Revised]]=0,0,1-ABS(Table1[[#This Row],[Prod2]]-Table1[[#This Row],[Plan Revised]])/Table1[[#This Row],[Plan Revised]]))</f>
        <v>0</v>
      </c>
      <c r="AB1167" s="206"/>
      <c r="AC1167" s="210"/>
      <c r="AD1167"/>
      <c r="AF1167"/>
    </row>
    <row r="1168" spans="1:32">
      <c r="A1168" s="204" t="str">
        <f>IF(Table1[Week]=WeekSel,"Yes","No")</f>
        <v>No</v>
      </c>
      <c r="B1168" s="204" t="str">
        <f>IF((Table1[StartDate]&gt;=Date.GraphMin)*(Table1[StartDate]&lt;=Date.GraphMax)=1,"Yes","No")</f>
        <v>Yes</v>
      </c>
      <c r="C1168" s="204" t="str">
        <f>IF(OR(Table1[[#This Row],[Site]]="FOOD MILLING",Table1[[#This Row],[Site]]="GODACO"), "No", "Yes")</f>
        <v>Yes</v>
      </c>
      <c r="D1168" s="205">
        <f>MAX(DATE(Table1[Year],1,1),DATE(Table1[Year],1,1)-WEEKDAY(DATE(Table1[Year],1,1),2)+(Table1[WeekNum]-1)*7+1)</f>
        <v>44669</v>
      </c>
      <c r="E1168" s="205">
        <f>MIN(DATE(Table1[Year]+1,1,0),DATE(Table1[Year],1,1)-WEEKDAY(DATE(Table1[Year],1,1),2)+Table1[WeekNum]*7)</f>
        <v>44675</v>
      </c>
      <c r="F1168" s="15">
        <v>2022</v>
      </c>
      <c r="G1168" s="204">
        <f t="shared" si="36"/>
        <v>4</v>
      </c>
      <c r="H1168" s="204">
        <v>17</v>
      </c>
      <c r="I1168" s="207" t="str">
        <f>"W" &amp;Table1[[#This Row],[WeekNum]]</f>
        <v>W17</v>
      </c>
      <c r="J1168" s="207" t="str">
        <f t="shared" si="37"/>
        <v>22-W17</v>
      </c>
      <c r="K1168" s="206" t="s">
        <v>687</v>
      </c>
      <c r="L1168" s="206"/>
      <c r="M1168" s="206" t="s">
        <v>72</v>
      </c>
      <c r="N1168" s="206" t="s">
        <v>44</v>
      </c>
      <c r="O1168" s="266" t="s">
        <v>389</v>
      </c>
      <c r="P1168" s="11" t="s">
        <v>390</v>
      </c>
      <c r="Q1168" s="11" t="s">
        <v>421</v>
      </c>
      <c r="R1168" s="206">
        <v>0</v>
      </c>
      <c r="S1168" s="206">
        <v>136.5</v>
      </c>
      <c r="T1168" s="206">
        <f>ABS(Table1[[#This Row],[Prod]]-Table1[[#This Row],[Planned]])</f>
        <v>136.5</v>
      </c>
      <c r="U1168" s="209">
        <f>IF(ABS(Table1[[#This Row],[Prod]]-Table1[[#This Row],[Planned]])&gt;Table1[[#This Row],[Planned]],0,IF(Table1[[#This Row],[Planned]]=0,0,1-ABS(Table1[[#This Row],[Prod]]-Table1[[#This Row],[Planned]])/Table1[[#This Row],[Planned]]))</f>
        <v>0</v>
      </c>
      <c r="V1168" s="206"/>
      <c r="W1168" s="206"/>
      <c r="X1168" s="208">
        <v>0</v>
      </c>
      <c r="Y1168" s="206">
        <f>Table1[[#This Row],[Prod]]</f>
        <v>136.5</v>
      </c>
      <c r="Z1168" s="206">
        <f>ABS(Table1[[#This Row],[Prod2]]-Table1[[#This Row],[Plan Revised]])</f>
        <v>136.5</v>
      </c>
      <c r="AA1168" s="209">
        <f>IF(ABS(Table1[[#This Row],[Prod2]]-Table1[[#This Row],[Plan Revised]])&gt;Table1[[#This Row],[Plan Revised]],0,IF(Table1[[#This Row],[Plan Revised]]=0,0,1-ABS(Table1[[#This Row],[Prod2]]-Table1[[#This Row],[Plan Revised]])/Table1[[#This Row],[Plan Revised]]))</f>
        <v>0</v>
      </c>
      <c r="AB1168" s="206"/>
      <c r="AC1168" s="210"/>
      <c r="AD1168"/>
      <c r="AF1168"/>
    </row>
    <row r="1169" spans="1:32">
      <c r="A1169" s="204" t="str">
        <f>IF(Table1[Week]=WeekSel,"Yes","No")</f>
        <v>No</v>
      </c>
      <c r="B1169" s="204" t="str">
        <f>IF((Table1[StartDate]&gt;=Date.GraphMin)*(Table1[StartDate]&lt;=Date.GraphMax)=1,"Yes","No")</f>
        <v>Yes</v>
      </c>
      <c r="C1169" s="204" t="str">
        <f>IF(OR(Table1[[#This Row],[Site]]="FOOD MILLING",Table1[[#This Row],[Site]]="GODACO"), "No", "Yes")</f>
        <v>Yes</v>
      </c>
      <c r="D1169" s="205">
        <f>MAX(DATE(Table1[Year],1,1),DATE(Table1[Year],1,1)-WEEKDAY(DATE(Table1[Year],1,1),2)+(Table1[WeekNum]-1)*7+1)</f>
        <v>44669</v>
      </c>
      <c r="E1169" s="205">
        <f>MIN(DATE(Table1[Year]+1,1,0),DATE(Table1[Year],1,1)-WEEKDAY(DATE(Table1[Year],1,1),2)+Table1[WeekNum]*7)</f>
        <v>44675</v>
      </c>
      <c r="F1169" s="15">
        <v>2022</v>
      </c>
      <c r="G1169" s="204">
        <f t="shared" si="36"/>
        <v>4</v>
      </c>
      <c r="H1169" s="204">
        <v>17</v>
      </c>
      <c r="I1169" s="207" t="str">
        <f>"W" &amp;Table1[[#This Row],[WeekNum]]</f>
        <v>W17</v>
      </c>
      <c r="J1169" s="207" t="str">
        <f t="shared" si="37"/>
        <v>22-W17</v>
      </c>
      <c r="K1169" s="206" t="s">
        <v>513</v>
      </c>
      <c r="L1169" s="206"/>
      <c r="M1169" s="206" t="s">
        <v>72</v>
      </c>
      <c r="N1169" s="266" t="s">
        <v>369</v>
      </c>
      <c r="O1169" s="266" t="s">
        <v>391</v>
      </c>
      <c r="P1169" s="11" t="s">
        <v>393</v>
      </c>
      <c r="Q1169" s="11" t="s">
        <v>421</v>
      </c>
      <c r="R1169" s="206">
        <v>300</v>
      </c>
      <c r="S1169" s="206">
        <v>446.6</v>
      </c>
      <c r="T1169" s="206">
        <f>ABS(Table1[[#This Row],[Prod]]-Table1[[#This Row],[Planned]])</f>
        <v>146.60000000000002</v>
      </c>
      <c r="U1169" s="209">
        <f>IF(ABS(Table1[[#This Row],[Prod]]-Table1[[#This Row],[Planned]])&gt;Table1[[#This Row],[Planned]],0,IF(Table1[[#This Row],[Planned]]=0,0,1-ABS(Table1[[#This Row],[Prod]]-Table1[[#This Row],[Planned]])/Table1[[#This Row],[Planned]]))</f>
        <v>0.5113333333333332</v>
      </c>
      <c r="V1169" s="206"/>
      <c r="W1169" s="206"/>
      <c r="X1169" s="208">
        <v>300</v>
      </c>
      <c r="Y1169" s="206">
        <f>Table1[[#This Row],[Prod]]</f>
        <v>446.6</v>
      </c>
      <c r="Z1169" s="206">
        <f>ABS(Table1[[#This Row],[Prod2]]-Table1[[#This Row],[Plan Revised]])</f>
        <v>146.60000000000002</v>
      </c>
      <c r="AA1169" s="209">
        <f>IF(ABS(Table1[[#This Row],[Prod2]]-Table1[[#This Row],[Plan Revised]])&gt;Table1[[#This Row],[Plan Revised]],0,IF(Table1[[#This Row],[Plan Revised]]=0,0,1-ABS(Table1[[#This Row],[Prod2]]-Table1[[#This Row],[Plan Revised]])/Table1[[#This Row],[Plan Revised]]))</f>
        <v>0.5113333333333332</v>
      </c>
      <c r="AB1169" s="206"/>
      <c r="AC1169" s="210"/>
      <c r="AD1169"/>
      <c r="AF1169"/>
    </row>
    <row r="1170" spans="1:32">
      <c r="A1170" s="204" t="str">
        <f>IF(Table1[Week]=WeekSel,"Yes","No")</f>
        <v>No</v>
      </c>
      <c r="B1170" s="204" t="str">
        <f>IF((Table1[StartDate]&gt;=Date.GraphMin)*(Table1[StartDate]&lt;=Date.GraphMax)=1,"Yes","No")</f>
        <v>Yes</v>
      </c>
      <c r="C1170" s="204" t="str">
        <f>IF(OR(Table1[[#This Row],[Site]]="FOOD MILLING",Table1[[#This Row],[Site]]="GODACO"), "No", "Yes")</f>
        <v>Yes</v>
      </c>
      <c r="D1170" s="205">
        <f>MAX(DATE(Table1[Year],1,1),DATE(Table1[Year],1,1)-WEEKDAY(DATE(Table1[Year],1,1),2)+(Table1[WeekNum]-1)*7+1)</f>
        <v>44669</v>
      </c>
      <c r="E1170" s="205">
        <f>MIN(DATE(Table1[Year]+1,1,0),DATE(Table1[Year],1,1)-WEEKDAY(DATE(Table1[Year],1,1),2)+Table1[WeekNum]*7)</f>
        <v>44675</v>
      </c>
      <c r="F1170" s="15">
        <v>2022</v>
      </c>
      <c r="G1170" s="204">
        <f t="shared" si="36"/>
        <v>4</v>
      </c>
      <c r="H1170" s="204">
        <v>17</v>
      </c>
      <c r="I1170" s="207" t="str">
        <f>"W" &amp;Table1[[#This Row],[WeekNum]]</f>
        <v>W17</v>
      </c>
      <c r="J1170" s="207" t="str">
        <f t="shared" si="37"/>
        <v>22-W17</v>
      </c>
      <c r="K1170" s="206" t="s">
        <v>518</v>
      </c>
      <c r="L1170" s="206"/>
      <c r="M1170" s="206" t="s">
        <v>72</v>
      </c>
      <c r="N1170" s="266" t="s">
        <v>369</v>
      </c>
      <c r="O1170" s="11" t="s">
        <v>371</v>
      </c>
      <c r="P1170" s="11" t="s">
        <v>371</v>
      </c>
      <c r="Q1170" s="11" t="s">
        <v>421</v>
      </c>
      <c r="R1170" s="206">
        <v>700</v>
      </c>
      <c r="S1170" s="206">
        <v>667</v>
      </c>
      <c r="T1170" s="206">
        <f>ABS(Table1[[#This Row],[Prod]]-Table1[[#This Row],[Planned]])</f>
        <v>33</v>
      </c>
      <c r="U1170" s="209">
        <f>IF(ABS(Table1[[#This Row],[Prod]]-Table1[[#This Row],[Planned]])&gt;Table1[[#This Row],[Planned]],0,IF(Table1[[#This Row],[Planned]]=0,0,1-ABS(Table1[[#This Row],[Prod]]-Table1[[#This Row],[Planned]])/Table1[[#This Row],[Planned]]))</f>
        <v>0.95285714285714285</v>
      </c>
      <c r="V1170" s="206"/>
      <c r="W1170" s="206"/>
      <c r="X1170" s="208">
        <v>700</v>
      </c>
      <c r="Y1170" s="206">
        <f>Table1[[#This Row],[Prod]]</f>
        <v>667</v>
      </c>
      <c r="Z1170" s="206">
        <f>ABS(Table1[[#This Row],[Prod2]]-Table1[[#This Row],[Plan Revised]])</f>
        <v>33</v>
      </c>
      <c r="AA1170" s="209">
        <f>IF(ABS(Table1[[#This Row],[Prod2]]-Table1[[#This Row],[Plan Revised]])&gt;Table1[[#This Row],[Plan Revised]],0,IF(Table1[[#This Row],[Plan Revised]]=0,0,1-ABS(Table1[[#This Row],[Prod2]]-Table1[[#This Row],[Plan Revised]])/Table1[[#This Row],[Plan Revised]]))</f>
        <v>0.95285714285714285</v>
      </c>
      <c r="AB1170" s="206"/>
      <c r="AC1170" s="210"/>
      <c r="AD1170"/>
      <c r="AF1170"/>
    </row>
    <row r="1171" spans="1:32">
      <c r="A1171" s="204" t="str">
        <f>IF(Table1[Week]=WeekSel,"Yes","No")</f>
        <v>No</v>
      </c>
      <c r="B1171" s="204" t="str">
        <f>IF((Table1[StartDate]&gt;=Date.GraphMin)*(Table1[StartDate]&lt;=Date.GraphMax)=1,"Yes","No")</f>
        <v>Yes</v>
      </c>
      <c r="C1171" s="204" t="str">
        <f>IF(OR(Table1[[#This Row],[Site]]="FOOD MILLING",Table1[[#This Row],[Site]]="GODACO"), "No", "Yes")</f>
        <v>Yes</v>
      </c>
      <c r="D1171" s="205">
        <f>MAX(DATE(Table1[Year],1,1),DATE(Table1[Year],1,1)-WEEKDAY(DATE(Table1[Year],1,1),2)+(Table1[WeekNum]-1)*7+1)</f>
        <v>44669</v>
      </c>
      <c r="E1171" s="205">
        <f>MIN(DATE(Table1[Year]+1,1,0),DATE(Table1[Year],1,1)-WEEKDAY(DATE(Table1[Year],1,1),2)+Table1[WeekNum]*7)</f>
        <v>44675</v>
      </c>
      <c r="F1171" s="15">
        <v>2022</v>
      </c>
      <c r="G1171" s="204">
        <f t="shared" si="36"/>
        <v>4</v>
      </c>
      <c r="H1171" s="204">
        <v>17</v>
      </c>
      <c r="I1171" s="207" t="str">
        <f>"W" &amp;Table1[[#This Row],[WeekNum]]</f>
        <v>W17</v>
      </c>
      <c r="J1171" s="207" t="str">
        <f t="shared" si="37"/>
        <v>22-W17</v>
      </c>
      <c r="K1171" s="206" t="s">
        <v>515</v>
      </c>
      <c r="L1171" s="206"/>
      <c r="M1171" s="206" t="s">
        <v>72</v>
      </c>
      <c r="N1171" s="266" t="s">
        <v>369</v>
      </c>
      <c r="O1171" s="11" t="s">
        <v>371</v>
      </c>
      <c r="P1171" s="11" t="s">
        <v>371</v>
      </c>
      <c r="Q1171" s="11" t="s">
        <v>421</v>
      </c>
      <c r="R1171" s="206">
        <v>600</v>
      </c>
      <c r="S1171" s="206">
        <v>327</v>
      </c>
      <c r="T1171" s="206">
        <f>ABS(Table1[[#This Row],[Prod]]-Table1[[#This Row],[Planned]])</f>
        <v>273</v>
      </c>
      <c r="U1171" s="209">
        <f>IF(ABS(Table1[[#This Row],[Prod]]-Table1[[#This Row],[Planned]])&gt;Table1[[#This Row],[Planned]],0,IF(Table1[[#This Row],[Planned]]=0,0,1-ABS(Table1[[#This Row],[Prod]]-Table1[[#This Row],[Planned]])/Table1[[#This Row],[Planned]]))</f>
        <v>0.54499999999999993</v>
      </c>
      <c r="V1171" s="206"/>
      <c r="W1171" s="206"/>
      <c r="X1171" s="208">
        <v>300</v>
      </c>
      <c r="Y1171" s="206">
        <f>Table1[[#This Row],[Prod]]</f>
        <v>327</v>
      </c>
      <c r="Z1171" s="206">
        <f>ABS(Table1[[#This Row],[Prod2]]-Table1[[#This Row],[Plan Revised]])</f>
        <v>27</v>
      </c>
      <c r="AA1171" s="209">
        <f>IF(ABS(Table1[[#This Row],[Prod2]]-Table1[[#This Row],[Plan Revised]])&gt;Table1[[#This Row],[Plan Revised]],0,IF(Table1[[#This Row],[Plan Revised]]=0,0,1-ABS(Table1[[#This Row],[Prod2]]-Table1[[#This Row],[Plan Revised]])/Table1[[#This Row],[Plan Revised]]))</f>
        <v>0.91</v>
      </c>
      <c r="AB1171" s="206"/>
      <c r="AC1171" s="210"/>
      <c r="AD1171"/>
      <c r="AF1171"/>
    </row>
    <row r="1172" spans="1:32">
      <c r="A1172" s="204" t="str">
        <f>IF(Table1[Week]=WeekSel,"Yes","No")</f>
        <v>No</v>
      </c>
      <c r="B1172" s="204" t="str">
        <f>IF((Table1[StartDate]&gt;=Date.GraphMin)*(Table1[StartDate]&lt;=Date.GraphMax)=1,"Yes","No")</f>
        <v>Yes</v>
      </c>
      <c r="C1172" s="204" t="str">
        <f>IF(OR(Table1[[#This Row],[Site]]="FOOD MILLING",Table1[[#This Row],[Site]]="GODACO"), "No", "Yes")</f>
        <v>Yes</v>
      </c>
      <c r="D1172" s="205">
        <f>MAX(DATE(Table1[Year],1,1),DATE(Table1[Year],1,1)-WEEKDAY(DATE(Table1[Year],1,1),2)+(Table1[WeekNum]-1)*7+1)</f>
        <v>44669</v>
      </c>
      <c r="E1172" s="205">
        <f>MIN(DATE(Table1[Year]+1,1,0),DATE(Table1[Year],1,1)-WEEKDAY(DATE(Table1[Year],1,1),2)+Table1[WeekNum]*7)</f>
        <v>44675</v>
      </c>
      <c r="F1172" s="15">
        <v>2022</v>
      </c>
      <c r="G1172" s="204">
        <f t="shared" si="36"/>
        <v>4</v>
      </c>
      <c r="H1172" s="204">
        <v>17</v>
      </c>
      <c r="I1172" s="207" t="str">
        <f>"W" &amp;Table1[[#This Row],[WeekNum]]</f>
        <v>W17</v>
      </c>
      <c r="J1172" s="207" t="str">
        <f t="shared" si="37"/>
        <v>22-W17</v>
      </c>
      <c r="K1172" s="206" t="s">
        <v>516</v>
      </c>
      <c r="L1172" s="206"/>
      <c r="M1172" s="206" t="s">
        <v>72</v>
      </c>
      <c r="N1172" s="266" t="s">
        <v>369</v>
      </c>
      <c r="O1172" s="11" t="s">
        <v>371</v>
      </c>
      <c r="P1172" s="11" t="s">
        <v>371</v>
      </c>
      <c r="Q1172" s="11" t="s">
        <v>421</v>
      </c>
      <c r="R1172" s="206">
        <v>600</v>
      </c>
      <c r="S1172" s="206">
        <v>392</v>
      </c>
      <c r="T1172" s="206">
        <f>ABS(Table1[[#This Row],[Prod]]-Table1[[#This Row],[Planned]])</f>
        <v>208</v>
      </c>
      <c r="U1172" s="209">
        <f>IF(ABS(Table1[[#This Row],[Prod]]-Table1[[#This Row],[Planned]])&gt;Table1[[#This Row],[Planned]],0,IF(Table1[[#This Row],[Planned]]=0,0,1-ABS(Table1[[#This Row],[Prod]]-Table1[[#This Row],[Planned]])/Table1[[#This Row],[Planned]]))</f>
        <v>0.65333333333333332</v>
      </c>
      <c r="V1172" s="206"/>
      <c r="W1172" s="206"/>
      <c r="X1172" s="208">
        <v>400</v>
      </c>
      <c r="Y1172" s="206">
        <f>Table1[[#This Row],[Prod]]</f>
        <v>392</v>
      </c>
      <c r="Z1172" s="206">
        <f>ABS(Table1[[#This Row],[Prod2]]-Table1[[#This Row],[Plan Revised]])</f>
        <v>8</v>
      </c>
      <c r="AA1172" s="209">
        <f>IF(ABS(Table1[[#This Row],[Prod2]]-Table1[[#This Row],[Plan Revised]])&gt;Table1[[#This Row],[Plan Revised]],0,IF(Table1[[#This Row],[Plan Revised]]=0,0,1-ABS(Table1[[#This Row],[Prod2]]-Table1[[#This Row],[Plan Revised]])/Table1[[#This Row],[Plan Revised]]))</f>
        <v>0.98</v>
      </c>
      <c r="AB1172" s="206"/>
      <c r="AC1172" s="210"/>
      <c r="AD1172"/>
      <c r="AF1172"/>
    </row>
    <row r="1173" spans="1:32">
      <c r="A1173" s="204" t="str">
        <f>IF(Table1[Week]=WeekSel,"Yes","No")</f>
        <v>No</v>
      </c>
      <c r="B1173" s="204" t="str">
        <f>IF((Table1[StartDate]&gt;=Date.GraphMin)*(Table1[StartDate]&lt;=Date.GraphMax)=1,"Yes","No")</f>
        <v>Yes</v>
      </c>
      <c r="C1173" s="204" t="str">
        <f>IF(OR(Table1[[#This Row],[Site]]="FOOD MILLING",Table1[[#This Row],[Site]]="GODACO"), "No", "Yes")</f>
        <v>Yes</v>
      </c>
      <c r="D1173" s="205">
        <f>MAX(DATE(Table1[Year],1,1),DATE(Table1[Year],1,1)-WEEKDAY(DATE(Table1[Year],1,1),2)+(Table1[WeekNum]-1)*7+1)</f>
        <v>44669</v>
      </c>
      <c r="E1173" s="205">
        <f>MIN(DATE(Table1[Year]+1,1,0),DATE(Table1[Year],1,1)-WEEKDAY(DATE(Table1[Year],1,1),2)+Table1[WeekNum]*7)</f>
        <v>44675</v>
      </c>
      <c r="F1173" s="15">
        <v>2022</v>
      </c>
      <c r="G1173" s="204">
        <f t="shared" si="36"/>
        <v>4</v>
      </c>
      <c r="H1173" s="204">
        <v>17</v>
      </c>
      <c r="I1173" s="207" t="str">
        <f>"W" &amp;Table1[[#This Row],[WeekNum]]</f>
        <v>W17</v>
      </c>
      <c r="J1173" s="207" t="str">
        <f t="shared" si="37"/>
        <v>22-W17</v>
      </c>
      <c r="K1173" s="206" t="s">
        <v>517</v>
      </c>
      <c r="L1173" s="206"/>
      <c r="M1173" s="206" t="s">
        <v>72</v>
      </c>
      <c r="N1173" s="266" t="s">
        <v>369</v>
      </c>
      <c r="O1173" s="11" t="s">
        <v>371</v>
      </c>
      <c r="P1173" s="11" t="s">
        <v>371</v>
      </c>
      <c r="Q1173" s="11" t="s">
        <v>421</v>
      </c>
      <c r="R1173" s="206">
        <v>800</v>
      </c>
      <c r="S1173" s="206">
        <v>747</v>
      </c>
      <c r="T1173" s="206">
        <f>ABS(Table1[[#This Row],[Prod]]-Table1[[#This Row],[Planned]])</f>
        <v>53</v>
      </c>
      <c r="U1173" s="209">
        <f>IF(ABS(Table1[[#This Row],[Prod]]-Table1[[#This Row],[Planned]])&gt;Table1[[#This Row],[Planned]],0,IF(Table1[[#This Row],[Planned]]=0,0,1-ABS(Table1[[#This Row],[Prod]]-Table1[[#This Row],[Planned]])/Table1[[#This Row],[Planned]]))</f>
        <v>0.93374999999999997</v>
      </c>
      <c r="V1173" s="206"/>
      <c r="W1173" s="206"/>
      <c r="X1173" s="208">
        <v>800</v>
      </c>
      <c r="Y1173" s="206">
        <f>Table1[[#This Row],[Prod]]</f>
        <v>747</v>
      </c>
      <c r="Z1173" s="206">
        <f>ABS(Table1[[#This Row],[Prod2]]-Table1[[#This Row],[Plan Revised]])</f>
        <v>53</v>
      </c>
      <c r="AA1173" s="209">
        <f>IF(ABS(Table1[[#This Row],[Prod2]]-Table1[[#This Row],[Plan Revised]])&gt;Table1[[#This Row],[Plan Revised]],0,IF(Table1[[#This Row],[Plan Revised]]=0,0,1-ABS(Table1[[#This Row],[Prod2]]-Table1[[#This Row],[Plan Revised]])/Table1[[#This Row],[Plan Revised]]))</f>
        <v>0.93374999999999997</v>
      </c>
      <c r="AB1173" s="206"/>
      <c r="AC1173" s="210"/>
      <c r="AD1173"/>
      <c r="AF1173"/>
    </row>
    <row r="1174" spans="1:32">
      <c r="A1174" s="204" t="str">
        <f>IF(Table1[Week]=WeekSel,"Yes","No")</f>
        <v>No</v>
      </c>
      <c r="B1174" s="204" t="str">
        <f>IF((Table1[StartDate]&gt;=Date.GraphMin)*(Table1[StartDate]&lt;=Date.GraphMax)=1,"Yes","No")</f>
        <v>Yes</v>
      </c>
      <c r="C1174" s="204" t="str">
        <f>IF(OR(Table1[[#This Row],[Site]]="FOOD MILLING",Table1[[#This Row],[Site]]="GODACO"), "No", "Yes")</f>
        <v>Yes</v>
      </c>
      <c r="D1174" s="205">
        <f>MAX(DATE(Table1[Year],1,1),DATE(Table1[Year],1,1)-WEEKDAY(DATE(Table1[Year],1,1),2)+(Table1[WeekNum]-1)*7+1)</f>
        <v>44669</v>
      </c>
      <c r="E1174" s="205">
        <f>MIN(DATE(Table1[Year]+1,1,0),DATE(Table1[Year],1,1)-WEEKDAY(DATE(Table1[Year],1,1),2)+Table1[WeekNum]*7)</f>
        <v>44675</v>
      </c>
      <c r="F1174" s="15">
        <v>2022</v>
      </c>
      <c r="G1174" s="204">
        <f t="shared" si="36"/>
        <v>4</v>
      </c>
      <c r="H1174" s="204">
        <v>17</v>
      </c>
      <c r="I1174" s="207" t="str">
        <f>"W" &amp;Table1[[#This Row],[WeekNum]]</f>
        <v>W17</v>
      </c>
      <c r="J1174" s="207" t="str">
        <f t="shared" si="37"/>
        <v>22-W17</v>
      </c>
      <c r="K1174" s="206" t="s">
        <v>514</v>
      </c>
      <c r="L1174" s="206"/>
      <c r="M1174" s="206" t="s">
        <v>72</v>
      </c>
      <c r="N1174" s="266" t="s">
        <v>369</v>
      </c>
      <c r="O1174" s="266" t="s">
        <v>391</v>
      </c>
      <c r="P1174" s="11" t="s">
        <v>393</v>
      </c>
      <c r="Q1174" s="11" t="s">
        <v>421</v>
      </c>
      <c r="R1174" s="206">
        <v>350</v>
      </c>
      <c r="S1174" s="206">
        <v>330</v>
      </c>
      <c r="T1174" s="206">
        <f>ABS(Table1[[#This Row],[Prod]]-Table1[[#This Row],[Planned]])</f>
        <v>20</v>
      </c>
      <c r="U1174" s="209">
        <f>IF(ABS(Table1[[#This Row],[Prod]]-Table1[[#This Row],[Planned]])&gt;Table1[[#This Row],[Planned]],0,IF(Table1[[#This Row],[Planned]]=0,0,1-ABS(Table1[[#This Row],[Prod]]-Table1[[#This Row],[Planned]])/Table1[[#This Row],[Planned]]))</f>
        <v>0.94285714285714284</v>
      </c>
      <c r="V1174" s="206"/>
      <c r="W1174" s="206"/>
      <c r="X1174" s="208">
        <v>350</v>
      </c>
      <c r="Y1174" s="206">
        <f>Table1[[#This Row],[Prod]]</f>
        <v>330</v>
      </c>
      <c r="Z1174" s="206">
        <f>ABS(Table1[[#This Row],[Prod2]]-Table1[[#This Row],[Plan Revised]])</f>
        <v>20</v>
      </c>
      <c r="AA1174" s="209">
        <f>IF(ABS(Table1[[#This Row],[Prod2]]-Table1[[#This Row],[Plan Revised]])&gt;Table1[[#This Row],[Plan Revised]],0,IF(Table1[[#This Row],[Plan Revised]]=0,0,1-ABS(Table1[[#This Row],[Prod2]]-Table1[[#This Row],[Plan Revised]])/Table1[[#This Row],[Plan Revised]]))</f>
        <v>0.94285714285714284</v>
      </c>
      <c r="AB1174" s="206"/>
      <c r="AC1174" s="210"/>
      <c r="AD1174"/>
      <c r="AF1174"/>
    </row>
    <row r="1175" spans="1:32">
      <c r="A1175" s="204" t="str">
        <f>IF(Table1[Week]=WeekSel,"Yes","No")</f>
        <v>No</v>
      </c>
      <c r="B1175" s="204" t="str">
        <f>IF((Table1[StartDate]&gt;=Date.GraphMin)*(Table1[StartDate]&lt;=Date.GraphMax)=1,"Yes","No")</f>
        <v>Yes</v>
      </c>
      <c r="C1175" s="204" t="str">
        <f>IF(OR(Table1[[#This Row],[Site]]="FOOD MILLING",Table1[[#This Row],[Site]]="GODACO"), "No", "Yes")</f>
        <v>Yes</v>
      </c>
      <c r="D1175" s="205">
        <f>MAX(DATE(Table1[Year],1,1),DATE(Table1[Year],1,1)-WEEKDAY(DATE(Table1[Year],1,1),2)+(Table1[WeekNum]-1)*7+1)</f>
        <v>44669</v>
      </c>
      <c r="E1175" s="205">
        <f>MIN(DATE(Table1[Year]+1,1,0),DATE(Table1[Year],1,1)-WEEKDAY(DATE(Table1[Year],1,1),2)+Table1[WeekNum]*7)</f>
        <v>44675</v>
      </c>
      <c r="F1175" s="15">
        <v>2022</v>
      </c>
      <c r="G1175" s="204">
        <f t="shared" si="36"/>
        <v>4</v>
      </c>
      <c r="H1175" s="204">
        <v>17</v>
      </c>
      <c r="I1175" s="207" t="str">
        <f>"W" &amp;Table1[[#This Row],[WeekNum]]</f>
        <v>W17</v>
      </c>
      <c r="J1175" s="207" t="str">
        <f t="shared" si="37"/>
        <v>22-W17</v>
      </c>
      <c r="K1175" s="206" t="s">
        <v>440</v>
      </c>
      <c r="L1175" s="206"/>
      <c r="M1175" s="206" t="s">
        <v>72</v>
      </c>
      <c r="N1175" s="266" t="s">
        <v>369</v>
      </c>
      <c r="O1175" s="266" t="s">
        <v>391</v>
      </c>
      <c r="P1175" s="11" t="s">
        <v>394</v>
      </c>
      <c r="Q1175" s="11" t="s">
        <v>421</v>
      </c>
      <c r="R1175" s="206">
        <v>300</v>
      </c>
      <c r="S1175" s="206">
        <v>375</v>
      </c>
      <c r="T1175" s="206">
        <f>ABS(Table1[[#This Row],[Prod]]-Table1[[#This Row],[Planned]])</f>
        <v>75</v>
      </c>
      <c r="U1175" s="209">
        <f>IF(ABS(Table1[[#This Row],[Prod]]-Table1[[#This Row],[Planned]])&gt;Table1[[#This Row],[Planned]],0,IF(Table1[[#This Row],[Planned]]=0,0,1-ABS(Table1[[#This Row],[Prod]]-Table1[[#This Row],[Planned]])/Table1[[#This Row],[Planned]]))</f>
        <v>0.75</v>
      </c>
      <c r="V1175" s="206"/>
      <c r="W1175" s="206"/>
      <c r="X1175" s="208">
        <v>400</v>
      </c>
      <c r="Y1175" s="206">
        <f>Table1[[#This Row],[Prod]]</f>
        <v>375</v>
      </c>
      <c r="Z1175" s="206">
        <f>ABS(Table1[[#This Row],[Prod2]]-Table1[[#This Row],[Plan Revised]])</f>
        <v>25</v>
      </c>
      <c r="AA1175" s="209">
        <f>IF(ABS(Table1[[#This Row],[Prod2]]-Table1[[#This Row],[Plan Revised]])&gt;Table1[[#This Row],[Plan Revised]],0,IF(Table1[[#This Row],[Plan Revised]]=0,0,1-ABS(Table1[[#This Row],[Prod2]]-Table1[[#This Row],[Plan Revised]])/Table1[[#This Row],[Plan Revised]]))</f>
        <v>0.9375</v>
      </c>
      <c r="AB1175" s="206"/>
      <c r="AC1175" s="210"/>
      <c r="AD1175"/>
      <c r="AF1175"/>
    </row>
    <row r="1176" spans="1:32">
      <c r="A1176" s="204" t="str">
        <f>IF(Table1[Week]=WeekSel,"Yes","No")</f>
        <v>No</v>
      </c>
      <c r="B1176" s="204" t="str">
        <f>IF((Table1[StartDate]&gt;=Date.GraphMin)*(Table1[StartDate]&lt;=Date.GraphMax)=1,"Yes","No")</f>
        <v>Yes</v>
      </c>
      <c r="C1176" s="204" t="str">
        <f>IF(OR(Table1[[#This Row],[Site]]="FOOD MILLING",Table1[[#This Row],[Site]]="GODACO"), "No", "Yes")</f>
        <v>Yes</v>
      </c>
      <c r="D1176" s="205">
        <f>MAX(DATE(Table1[Year],1,1),DATE(Table1[Year],1,1)-WEEKDAY(DATE(Table1[Year],1,1),2)+(Table1[WeekNum]-1)*7+1)</f>
        <v>44669</v>
      </c>
      <c r="E1176" s="205">
        <f>MIN(DATE(Table1[Year]+1,1,0),DATE(Table1[Year],1,1)-WEEKDAY(DATE(Table1[Year],1,1),2)+Table1[WeekNum]*7)</f>
        <v>44675</v>
      </c>
      <c r="F1176" s="15">
        <v>2022</v>
      </c>
      <c r="G1176" s="204">
        <f t="shared" si="36"/>
        <v>4</v>
      </c>
      <c r="H1176" s="204">
        <v>17</v>
      </c>
      <c r="I1176" s="207" t="str">
        <f>"W" &amp;Table1[[#This Row],[WeekNum]]</f>
        <v>W17</v>
      </c>
      <c r="J1176" s="207" t="str">
        <f t="shared" si="37"/>
        <v>22-W17</v>
      </c>
      <c r="K1176" s="206" t="s">
        <v>519</v>
      </c>
      <c r="L1176" s="206"/>
      <c r="M1176" s="206" t="s">
        <v>72</v>
      </c>
      <c r="N1176" s="266" t="s">
        <v>369</v>
      </c>
      <c r="O1176" s="11" t="s">
        <v>371</v>
      </c>
      <c r="P1176" s="11" t="s">
        <v>371</v>
      </c>
      <c r="Q1176" s="11" t="s">
        <v>421</v>
      </c>
      <c r="R1176" s="206">
        <v>0</v>
      </c>
      <c r="S1176" s="206">
        <v>0</v>
      </c>
      <c r="T1176" s="206">
        <f>ABS(Table1[[#This Row],[Prod]]-Table1[[#This Row],[Planned]])</f>
        <v>0</v>
      </c>
      <c r="U1176" s="209">
        <f>IF(ABS(Table1[[#This Row],[Prod]]-Table1[[#This Row],[Planned]])&gt;Table1[[#This Row],[Planned]],0,IF(Table1[[#This Row],[Planned]]=0,0,1-ABS(Table1[[#This Row],[Prod]]-Table1[[#This Row],[Planned]])/Table1[[#This Row],[Planned]]))</f>
        <v>0</v>
      </c>
      <c r="V1176" s="206"/>
      <c r="W1176" s="206"/>
      <c r="X1176" s="208">
        <v>0</v>
      </c>
      <c r="Y1176" s="206">
        <f>Table1[[#This Row],[Prod]]</f>
        <v>0</v>
      </c>
      <c r="Z1176" s="206">
        <f>ABS(Table1[[#This Row],[Prod2]]-Table1[[#This Row],[Plan Revised]])</f>
        <v>0</v>
      </c>
      <c r="AA1176" s="209">
        <f>IF(ABS(Table1[[#This Row],[Prod2]]-Table1[[#This Row],[Plan Revised]])&gt;Table1[[#This Row],[Plan Revised]],0,IF(Table1[[#This Row],[Plan Revised]]=0,0,1-ABS(Table1[[#This Row],[Prod2]]-Table1[[#This Row],[Plan Revised]])/Table1[[#This Row],[Plan Revised]]))</f>
        <v>0</v>
      </c>
      <c r="AB1176" s="206"/>
      <c r="AC1176" s="210"/>
      <c r="AD1176"/>
      <c r="AF1176"/>
    </row>
    <row r="1177" spans="1:32">
      <c r="A1177" s="204" t="str">
        <f>IF(Table1[Week]=WeekSel,"Yes","No")</f>
        <v>No</v>
      </c>
      <c r="B1177" s="204" t="str">
        <f>IF((Table1[StartDate]&gt;=Date.GraphMin)*(Table1[StartDate]&lt;=Date.GraphMax)=1,"Yes","No")</f>
        <v>Yes</v>
      </c>
      <c r="C1177" s="204" t="str">
        <f>IF(OR(Table1[[#This Row],[Site]]="FOOD MILLING",Table1[[#This Row],[Site]]="GODACO"), "No", "Yes")</f>
        <v>Yes</v>
      </c>
      <c r="D1177" s="205">
        <f>MAX(DATE(Table1[Year],1,1),DATE(Table1[Year],1,1)-WEEKDAY(DATE(Table1[Year],1,1),2)+(Table1[WeekNum]-1)*7+1)</f>
        <v>44669</v>
      </c>
      <c r="E1177" s="205">
        <f>MIN(DATE(Table1[Year]+1,1,0),DATE(Table1[Year],1,1)-WEEKDAY(DATE(Table1[Year],1,1),2)+Table1[WeekNum]*7)</f>
        <v>44675</v>
      </c>
      <c r="F1177" s="15">
        <v>2022</v>
      </c>
      <c r="G1177" s="204">
        <f t="shared" si="36"/>
        <v>4</v>
      </c>
      <c r="H1177" s="204">
        <v>17</v>
      </c>
      <c r="I1177" s="207" t="str">
        <f>"W" &amp;Table1[[#This Row],[WeekNum]]</f>
        <v>W17</v>
      </c>
      <c r="J1177" s="207" t="str">
        <f t="shared" si="37"/>
        <v>22-W17</v>
      </c>
      <c r="K1177" s="206" t="s">
        <v>688</v>
      </c>
      <c r="L1177" s="206"/>
      <c r="M1177" s="206" t="s">
        <v>72</v>
      </c>
      <c r="N1177" s="266" t="s">
        <v>369</v>
      </c>
      <c r="O1177" s="266" t="s">
        <v>395</v>
      </c>
      <c r="P1177" s="11" t="s">
        <v>396</v>
      </c>
      <c r="Q1177" s="11" t="s">
        <v>421</v>
      </c>
      <c r="R1177" s="206">
        <v>300</v>
      </c>
      <c r="S1177" s="206">
        <v>300</v>
      </c>
      <c r="T1177" s="206">
        <f>ABS(Table1[[#This Row],[Prod]]-Table1[[#This Row],[Planned]])</f>
        <v>0</v>
      </c>
      <c r="U1177" s="209">
        <f>IF(ABS(Table1[[#This Row],[Prod]]-Table1[[#This Row],[Planned]])&gt;Table1[[#This Row],[Planned]],0,IF(Table1[[#This Row],[Planned]]=0,0,1-ABS(Table1[[#This Row],[Prod]]-Table1[[#This Row],[Planned]])/Table1[[#This Row],[Planned]]))</f>
        <v>1</v>
      </c>
      <c r="V1177" s="206"/>
      <c r="W1177" s="206"/>
      <c r="X1177" s="208">
        <v>300</v>
      </c>
      <c r="Y1177" s="206">
        <f>Table1[[#This Row],[Prod]]</f>
        <v>300</v>
      </c>
      <c r="Z1177" s="206">
        <f>ABS(Table1[[#This Row],[Prod2]]-Table1[[#This Row],[Plan Revised]])</f>
        <v>0</v>
      </c>
      <c r="AA1177" s="209">
        <f>IF(ABS(Table1[[#This Row],[Prod2]]-Table1[[#This Row],[Plan Revised]])&gt;Table1[[#This Row],[Plan Revised]],0,IF(Table1[[#This Row],[Plan Revised]]=0,0,1-ABS(Table1[[#This Row],[Prod2]]-Table1[[#This Row],[Plan Revised]])/Table1[[#This Row],[Plan Revised]]))</f>
        <v>1</v>
      </c>
      <c r="AB1177" s="206"/>
      <c r="AC1177" s="210"/>
      <c r="AD1177"/>
      <c r="AF1177"/>
    </row>
    <row r="1178" spans="1:32">
      <c r="A1178" s="204" t="str">
        <f>IF(Table1[Week]=WeekSel,"Yes","No")</f>
        <v>No</v>
      </c>
      <c r="B1178" s="204" t="str">
        <f>IF((Table1[StartDate]&gt;=Date.GraphMin)*(Table1[StartDate]&lt;=Date.GraphMax)=1,"Yes","No")</f>
        <v>Yes</v>
      </c>
      <c r="C1178" s="204" t="str">
        <f>IF(OR(Table1[[#This Row],[Site]]="FOOD MILLING",Table1[[#This Row],[Site]]="GODACO"), "No", "Yes")</f>
        <v>Yes</v>
      </c>
      <c r="D1178" s="205">
        <f>MAX(DATE(Table1[Year],1,1),DATE(Table1[Year],1,1)-WEEKDAY(DATE(Table1[Year],1,1),2)+(Table1[WeekNum]-1)*7+1)</f>
        <v>44669</v>
      </c>
      <c r="E1178" s="205">
        <f>MIN(DATE(Table1[Year]+1,1,0),DATE(Table1[Year],1,1)-WEEKDAY(DATE(Table1[Year],1,1),2)+Table1[WeekNum]*7)</f>
        <v>44675</v>
      </c>
      <c r="F1178" s="15">
        <v>2022</v>
      </c>
      <c r="G1178" s="204">
        <f t="shared" si="36"/>
        <v>4</v>
      </c>
      <c r="H1178" s="204">
        <v>17</v>
      </c>
      <c r="I1178" s="207" t="str">
        <f>"W" &amp;Table1[[#This Row],[WeekNum]]</f>
        <v>W17</v>
      </c>
      <c r="J1178" s="207" t="str">
        <f t="shared" si="37"/>
        <v>22-W17</v>
      </c>
      <c r="K1178" s="206" t="s">
        <v>689</v>
      </c>
      <c r="L1178" s="206"/>
      <c r="M1178" s="206" t="s">
        <v>72</v>
      </c>
      <c r="N1178" s="266" t="s">
        <v>369</v>
      </c>
      <c r="O1178" s="266" t="s">
        <v>395</v>
      </c>
      <c r="P1178" s="11" t="s">
        <v>396</v>
      </c>
      <c r="Q1178" s="11" t="s">
        <v>421</v>
      </c>
      <c r="R1178" s="206">
        <v>300</v>
      </c>
      <c r="S1178" s="206">
        <v>316</v>
      </c>
      <c r="T1178" s="206">
        <f>ABS(Table1[[#This Row],[Prod]]-Table1[[#This Row],[Planned]])</f>
        <v>16</v>
      </c>
      <c r="U1178" s="209">
        <f>IF(ABS(Table1[[#This Row],[Prod]]-Table1[[#This Row],[Planned]])&gt;Table1[[#This Row],[Planned]],0,IF(Table1[[#This Row],[Planned]]=0,0,1-ABS(Table1[[#This Row],[Prod]]-Table1[[#This Row],[Planned]])/Table1[[#This Row],[Planned]]))</f>
        <v>0.94666666666666666</v>
      </c>
      <c r="V1178" s="206"/>
      <c r="W1178" s="206"/>
      <c r="X1178" s="208">
        <v>300</v>
      </c>
      <c r="Y1178" s="206">
        <f>Table1[[#This Row],[Prod]]</f>
        <v>316</v>
      </c>
      <c r="Z1178" s="206">
        <f>ABS(Table1[[#This Row],[Prod2]]-Table1[[#This Row],[Plan Revised]])</f>
        <v>16</v>
      </c>
      <c r="AA1178" s="209">
        <f>IF(ABS(Table1[[#This Row],[Prod2]]-Table1[[#This Row],[Plan Revised]])&gt;Table1[[#This Row],[Plan Revised]],0,IF(Table1[[#This Row],[Plan Revised]]=0,0,1-ABS(Table1[[#This Row],[Prod2]]-Table1[[#This Row],[Plan Revised]])/Table1[[#This Row],[Plan Revised]]))</f>
        <v>0.94666666666666666</v>
      </c>
      <c r="AB1178" s="206"/>
      <c r="AC1178" s="210"/>
      <c r="AD1178"/>
      <c r="AF1178"/>
    </row>
    <row r="1179" spans="1:32">
      <c r="A1179" s="204" t="str">
        <f>IF(Table1[Week]=WeekSel,"Yes","No")</f>
        <v>No</v>
      </c>
      <c r="B1179" s="204" t="str">
        <f>IF((Table1[StartDate]&gt;=Date.GraphMin)*(Table1[StartDate]&lt;=Date.GraphMax)=1,"Yes","No")</f>
        <v>Yes</v>
      </c>
      <c r="C1179" s="204" t="str">
        <f>IF(OR(Table1[[#This Row],[Site]]="FOOD MILLING",Table1[[#This Row],[Site]]="GODACO"), "No", "Yes")</f>
        <v>Yes</v>
      </c>
      <c r="D1179" s="205">
        <f>MAX(DATE(Table1[Year],1,1),DATE(Table1[Year],1,1)-WEEKDAY(DATE(Table1[Year],1,1),2)+(Table1[WeekNum]-1)*7+1)</f>
        <v>44669</v>
      </c>
      <c r="E1179" s="205">
        <f>MIN(DATE(Table1[Year]+1,1,0),DATE(Table1[Year],1,1)-WEEKDAY(DATE(Table1[Year],1,1),2)+Table1[WeekNum]*7)</f>
        <v>44675</v>
      </c>
      <c r="F1179" s="15">
        <v>2022</v>
      </c>
      <c r="G1179" s="204">
        <f t="shared" si="36"/>
        <v>4</v>
      </c>
      <c r="H1179" s="204">
        <v>17</v>
      </c>
      <c r="I1179" s="207" t="str">
        <f>"W" &amp;Table1[[#This Row],[WeekNum]]</f>
        <v>W17</v>
      </c>
      <c r="J1179" s="207" t="str">
        <f t="shared" si="37"/>
        <v>22-W17</v>
      </c>
      <c r="K1179" s="206" t="s">
        <v>691</v>
      </c>
      <c r="L1179" s="206"/>
      <c r="M1179" s="206" t="s">
        <v>72</v>
      </c>
      <c r="N1179" s="266" t="s">
        <v>369</v>
      </c>
      <c r="O1179" s="266" t="s">
        <v>389</v>
      </c>
      <c r="P1179" s="11" t="s">
        <v>397</v>
      </c>
      <c r="Q1179" s="11" t="s">
        <v>417</v>
      </c>
      <c r="R1179" s="206">
        <v>0</v>
      </c>
      <c r="S1179" s="206">
        <v>0</v>
      </c>
      <c r="T1179" s="206">
        <f>ABS(Table1[[#This Row],[Prod]]-Table1[[#This Row],[Planned]])</f>
        <v>0</v>
      </c>
      <c r="U1179" s="209">
        <f>IF(ABS(Table1[[#This Row],[Prod]]-Table1[[#This Row],[Planned]])&gt;Table1[[#This Row],[Planned]],0,IF(Table1[[#This Row],[Planned]]=0,0,1-ABS(Table1[[#This Row],[Prod]]-Table1[[#This Row],[Planned]])/Table1[[#This Row],[Planned]]))</f>
        <v>0</v>
      </c>
      <c r="V1179" s="206"/>
      <c r="W1179" s="206"/>
      <c r="X1179" s="208">
        <v>0</v>
      </c>
      <c r="Y1179" s="206">
        <f>Table1[[#This Row],[Prod]]</f>
        <v>0</v>
      </c>
      <c r="Z1179" s="206">
        <f>ABS(Table1[[#This Row],[Prod2]]-Table1[[#This Row],[Plan Revised]])</f>
        <v>0</v>
      </c>
      <c r="AA1179" s="209">
        <f>IF(ABS(Table1[[#This Row],[Prod2]]-Table1[[#This Row],[Plan Revised]])&gt;Table1[[#This Row],[Plan Revised]],0,IF(Table1[[#This Row],[Plan Revised]]=0,0,1-ABS(Table1[[#This Row],[Prod2]]-Table1[[#This Row],[Plan Revised]])/Table1[[#This Row],[Plan Revised]]))</f>
        <v>0</v>
      </c>
      <c r="AB1179" s="206"/>
      <c r="AC1179" s="210"/>
      <c r="AD1179"/>
      <c r="AF1179"/>
    </row>
    <row r="1180" spans="1:32">
      <c r="A1180" s="204" t="str">
        <f>IF(Table1[Week]=WeekSel,"Yes","No")</f>
        <v>No</v>
      </c>
      <c r="B1180" s="204" t="str">
        <f>IF((Table1[StartDate]&gt;=Date.GraphMin)*(Table1[StartDate]&lt;=Date.GraphMax)=1,"Yes","No")</f>
        <v>Yes</v>
      </c>
      <c r="C1180" s="204" t="str">
        <f>IF(OR(Table1[[#This Row],[Site]]="FOOD MILLING",Table1[[#This Row],[Site]]="GODACO"), "No", "Yes")</f>
        <v>Yes</v>
      </c>
      <c r="D1180" s="205">
        <f>MAX(DATE(Table1[Year],1,1),DATE(Table1[Year],1,1)-WEEKDAY(DATE(Table1[Year],1,1),2)+(Table1[WeekNum]-1)*7+1)</f>
        <v>44669</v>
      </c>
      <c r="E1180" s="205">
        <f>MIN(DATE(Table1[Year]+1,1,0),DATE(Table1[Year],1,1)-WEEKDAY(DATE(Table1[Year],1,1),2)+Table1[WeekNum]*7)</f>
        <v>44675</v>
      </c>
      <c r="F1180" s="15">
        <v>2022</v>
      </c>
      <c r="G1180" s="204">
        <f t="shared" si="36"/>
        <v>4</v>
      </c>
      <c r="H1180" s="204">
        <v>17</v>
      </c>
      <c r="I1180" s="207" t="str">
        <f>"W" &amp;Table1[[#This Row],[WeekNum]]</f>
        <v>W17</v>
      </c>
      <c r="J1180" s="207" t="str">
        <f t="shared" si="37"/>
        <v>22-W17</v>
      </c>
      <c r="K1180" s="206" t="s">
        <v>692</v>
      </c>
      <c r="L1180" s="206"/>
      <c r="M1180" s="206" t="s">
        <v>72</v>
      </c>
      <c r="N1180" s="266" t="s">
        <v>369</v>
      </c>
      <c r="O1180" s="266" t="s">
        <v>389</v>
      </c>
      <c r="P1180" s="11" t="s">
        <v>397</v>
      </c>
      <c r="Q1180" s="11" t="s">
        <v>417</v>
      </c>
      <c r="R1180" s="206">
        <v>0</v>
      </c>
      <c r="S1180" s="206">
        <v>0</v>
      </c>
      <c r="T1180" s="206">
        <f>ABS(Table1[[#This Row],[Prod]]-Table1[[#This Row],[Planned]])</f>
        <v>0</v>
      </c>
      <c r="U1180" s="209">
        <f>IF(ABS(Table1[[#This Row],[Prod]]-Table1[[#This Row],[Planned]])&gt;Table1[[#This Row],[Planned]],0,IF(Table1[[#This Row],[Planned]]=0,0,1-ABS(Table1[[#This Row],[Prod]]-Table1[[#This Row],[Planned]])/Table1[[#This Row],[Planned]]))</f>
        <v>0</v>
      </c>
      <c r="V1180" s="206"/>
      <c r="W1180" s="206"/>
      <c r="X1180" s="208">
        <v>0</v>
      </c>
      <c r="Y1180" s="206">
        <f>Table1[[#This Row],[Prod]]</f>
        <v>0</v>
      </c>
      <c r="Z1180" s="206">
        <f>ABS(Table1[[#This Row],[Prod2]]-Table1[[#This Row],[Plan Revised]])</f>
        <v>0</v>
      </c>
      <c r="AA1180" s="209">
        <f>IF(ABS(Table1[[#This Row],[Prod2]]-Table1[[#This Row],[Plan Revised]])&gt;Table1[[#This Row],[Plan Revised]],0,IF(Table1[[#This Row],[Plan Revised]]=0,0,1-ABS(Table1[[#This Row],[Prod2]]-Table1[[#This Row],[Plan Revised]])/Table1[[#This Row],[Plan Revised]]))</f>
        <v>0</v>
      </c>
      <c r="AB1180" s="206"/>
      <c r="AC1180" s="210"/>
      <c r="AD1180"/>
      <c r="AF1180"/>
    </row>
    <row r="1181" spans="1:32">
      <c r="A1181" s="204" t="str">
        <f>IF(Table1[Week]=WeekSel,"Yes","No")</f>
        <v>No</v>
      </c>
      <c r="B1181" s="204" t="str">
        <f>IF((Table1[StartDate]&gt;=Date.GraphMin)*(Table1[StartDate]&lt;=Date.GraphMax)=1,"Yes","No")</f>
        <v>Yes</v>
      </c>
      <c r="C1181" s="204" t="str">
        <f>IF(OR(Table1[[#This Row],[Site]]="FOOD MILLING",Table1[[#This Row],[Site]]="GODACO"), "No", "Yes")</f>
        <v>Yes</v>
      </c>
      <c r="D1181" s="205">
        <f>MAX(DATE(Table1[Year],1,1),DATE(Table1[Year],1,1)-WEEKDAY(DATE(Table1[Year],1,1),2)+(Table1[WeekNum]-1)*7+1)</f>
        <v>44669</v>
      </c>
      <c r="E1181" s="205">
        <f>MIN(DATE(Table1[Year]+1,1,0),DATE(Table1[Year],1,1)-WEEKDAY(DATE(Table1[Year],1,1),2)+Table1[WeekNum]*7)</f>
        <v>44675</v>
      </c>
      <c r="F1181" s="15">
        <v>2022</v>
      </c>
      <c r="G1181" s="204">
        <f t="shared" si="36"/>
        <v>4</v>
      </c>
      <c r="H1181" s="204">
        <v>17</v>
      </c>
      <c r="I1181" s="207" t="str">
        <f>"W" &amp;Table1[[#This Row],[WeekNum]]</f>
        <v>W17</v>
      </c>
      <c r="J1181" s="207" t="str">
        <f t="shared" si="37"/>
        <v>22-W17</v>
      </c>
      <c r="K1181" s="206" t="s">
        <v>693</v>
      </c>
      <c r="L1181" s="206"/>
      <c r="M1181" s="206" t="s">
        <v>72</v>
      </c>
      <c r="N1181" s="266" t="s">
        <v>369</v>
      </c>
      <c r="O1181" s="266" t="s">
        <v>389</v>
      </c>
      <c r="P1181" s="11" t="s">
        <v>397</v>
      </c>
      <c r="Q1181" s="11" t="s">
        <v>417</v>
      </c>
      <c r="R1181" s="206">
        <v>4800</v>
      </c>
      <c r="S1181" s="206">
        <v>3428</v>
      </c>
      <c r="T1181" s="206">
        <f>ABS(Table1[[#This Row],[Prod]]-Table1[[#This Row],[Planned]])</f>
        <v>1372</v>
      </c>
      <c r="U1181" s="209">
        <f>IF(ABS(Table1[[#This Row],[Prod]]-Table1[[#This Row],[Planned]])&gt;Table1[[#This Row],[Planned]],0,IF(Table1[[#This Row],[Planned]]=0,0,1-ABS(Table1[[#This Row],[Prod]]-Table1[[#This Row],[Planned]])/Table1[[#This Row],[Planned]]))</f>
        <v>0.71416666666666662</v>
      </c>
      <c r="V1181" s="206"/>
      <c r="W1181" s="206"/>
      <c r="X1181" s="208">
        <v>4800</v>
      </c>
      <c r="Y1181" s="206">
        <f>Table1[[#This Row],[Prod]]</f>
        <v>3428</v>
      </c>
      <c r="Z1181" s="206">
        <f>ABS(Table1[[#This Row],[Prod2]]-Table1[[#This Row],[Plan Revised]])</f>
        <v>1372</v>
      </c>
      <c r="AA1181" s="209">
        <f>IF(ABS(Table1[[#This Row],[Prod2]]-Table1[[#This Row],[Plan Revised]])&gt;Table1[[#This Row],[Plan Revised]],0,IF(Table1[[#This Row],[Plan Revised]]=0,0,1-ABS(Table1[[#This Row],[Prod2]]-Table1[[#This Row],[Plan Revised]])/Table1[[#This Row],[Plan Revised]]))</f>
        <v>0.71416666666666662</v>
      </c>
      <c r="AB1181" s="206"/>
      <c r="AC1181" s="210"/>
      <c r="AD1181"/>
      <c r="AF1181"/>
    </row>
    <row r="1182" spans="1:32">
      <c r="A1182" s="204" t="str">
        <f>IF(Table1[Week]=WeekSel,"Yes","No")</f>
        <v>No</v>
      </c>
      <c r="B1182" s="204" t="str">
        <f>IF((Table1[StartDate]&gt;=Date.GraphMin)*(Table1[StartDate]&lt;=Date.GraphMax)=1,"Yes","No")</f>
        <v>Yes</v>
      </c>
      <c r="C1182" s="204" t="str">
        <f>IF(OR(Table1[[#This Row],[Site]]="FOOD MILLING",Table1[[#This Row],[Site]]="GODACO"), "No", "Yes")</f>
        <v>Yes</v>
      </c>
      <c r="D1182" s="205">
        <f>MAX(DATE(Table1[Year],1,1),DATE(Table1[Year],1,1)-WEEKDAY(DATE(Table1[Year],1,1),2)+(Table1[WeekNum]-1)*7+1)</f>
        <v>44669</v>
      </c>
      <c r="E1182" s="205">
        <f>MIN(DATE(Table1[Year]+1,1,0),DATE(Table1[Year],1,1)-WEEKDAY(DATE(Table1[Year],1,1),2)+Table1[WeekNum]*7)</f>
        <v>44675</v>
      </c>
      <c r="F1182" s="15">
        <v>2022</v>
      </c>
      <c r="G1182" s="204">
        <f t="shared" si="36"/>
        <v>4</v>
      </c>
      <c r="H1182" s="204">
        <v>17</v>
      </c>
      <c r="I1182" s="207" t="str">
        <f>"W" &amp;Table1[[#This Row],[WeekNum]]</f>
        <v>W17</v>
      </c>
      <c r="J1182" s="207" t="str">
        <f t="shared" si="37"/>
        <v>22-W17</v>
      </c>
      <c r="K1182" s="206" t="s">
        <v>694</v>
      </c>
      <c r="L1182" s="206"/>
      <c r="M1182" s="206" t="s">
        <v>72</v>
      </c>
      <c r="N1182" s="266" t="s">
        <v>369</v>
      </c>
      <c r="O1182" s="266" t="s">
        <v>395</v>
      </c>
      <c r="P1182" s="11" t="s">
        <v>396</v>
      </c>
      <c r="Q1182" s="11" t="s">
        <v>421</v>
      </c>
      <c r="R1182" s="206">
        <v>200</v>
      </c>
      <c r="S1182" s="206">
        <v>205</v>
      </c>
      <c r="T1182" s="206">
        <f>ABS(Table1[[#This Row],[Prod]]-Table1[[#This Row],[Planned]])</f>
        <v>5</v>
      </c>
      <c r="U1182" s="209">
        <f>IF(ABS(Table1[[#This Row],[Prod]]-Table1[[#This Row],[Planned]])&gt;Table1[[#This Row],[Planned]],0,IF(Table1[[#This Row],[Planned]]=0,0,1-ABS(Table1[[#This Row],[Prod]]-Table1[[#This Row],[Planned]])/Table1[[#This Row],[Planned]]))</f>
        <v>0.97499999999999998</v>
      </c>
      <c r="V1182" s="206"/>
      <c r="W1182" s="206"/>
      <c r="X1182" s="208">
        <v>200</v>
      </c>
      <c r="Y1182" s="206">
        <f>Table1[[#This Row],[Prod]]</f>
        <v>205</v>
      </c>
      <c r="Z1182" s="206">
        <f>ABS(Table1[[#This Row],[Prod2]]-Table1[[#This Row],[Plan Revised]])</f>
        <v>5</v>
      </c>
      <c r="AA1182" s="209">
        <f>IF(ABS(Table1[[#This Row],[Prod2]]-Table1[[#This Row],[Plan Revised]])&gt;Table1[[#This Row],[Plan Revised]],0,IF(Table1[[#This Row],[Plan Revised]]=0,0,1-ABS(Table1[[#This Row],[Prod2]]-Table1[[#This Row],[Plan Revised]])/Table1[[#This Row],[Plan Revised]]))</f>
        <v>0.97499999999999998</v>
      </c>
      <c r="AB1182" s="206"/>
      <c r="AC1182" s="210"/>
      <c r="AD1182"/>
      <c r="AF1182"/>
    </row>
    <row r="1183" spans="1:32">
      <c r="A1183" s="204" t="str">
        <f>IF(Table1[Week]=WeekSel,"Yes","No")</f>
        <v>No</v>
      </c>
      <c r="B1183" s="204" t="str">
        <f>IF((Table1[StartDate]&gt;=Date.GraphMin)*(Table1[StartDate]&lt;=Date.GraphMax)=1,"Yes","No")</f>
        <v>Yes</v>
      </c>
      <c r="C1183" s="204" t="str">
        <f>IF(OR(Table1[[#This Row],[Site]]="FOOD MILLING",Table1[[#This Row],[Site]]="GODACO"), "No", "Yes")</f>
        <v>Yes</v>
      </c>
      <c r="D1183" s="205">
        <f>MAX(DATE(Table1[Year],1,1),DATE(Table1[Year],1,1)-WEEKDAY(DATE(Table1[Year],1,1),2)+(Table1[WeekNum]-1)*7+1)</f>
        <v>44669</v>
      </c>
      <c r="E1183" s="205">
        <f>MIN(DATE(Table1[Year]+1,1,0),DATE(Table1[Year],1,1)-WEEKDAY(DATE(Table1[Year],1,1),2)+Table1[WeekNum]*7)</f>
        <v>44675</v>
      </c>
      <c r="F1183" s="15">
        <v>2022</v>
      </c>
      <c r="G1183" s="204">
        <f t="shared" si="36"/>
        <v>4</v>
      </c>
      <c r="H1183" s="204">
        <v>17</v>
      </c>
      <c r="I1183" s="207" t="str">
        <f>"W" &amp;Table1[[#This Row],[WeekNum]]</f>
        <v>W17</v>
      </c>
      <c r="J1183" s="207" t="str">
        <f t="shared" si="37"/>
        <v>22-W17</v>
      </c>
      <c r="K1183" s="206" t="s">
        <v>695</v>
      </c>
      <c r="L1183" s="206"/>
      <c r="M1183" s="206" t="s">
        <v>72</v>
      </c>
      <c r="N1183" s="266" t="s">
        <v>369</v>
      </c>
      <c r="O1183" s="266" t="s">
        <v>395</v>
      </c>
      <c r="P1183" s="11" t="s">
        <v>396</v>
      </c>
      <c r="Q1183" s="11" t="s">
        <v>421</v>
      </c>
      <c r="R1183" s="206">
        <v>400</v>
      </c>
      <c r="S1183" s="206">
        <v>565</v>
      </c>
      <c r="T1183" s="206">
        <f>ABS(Table1[[#This Row],[Prod]]-Table1[[#This Row],[Planned]])</f>
        <v>165</v>
      </c>
      <c r="U1183" s="209">
        <f>IF(ABS(Table1[[#This Row],[Prod]]-Table1[[#This Row],[Planned]])&gt;Table1[[#This Row],[Planned]],0,IF(Table1[[#This Row],[Planned]]=0,0,1-ABS(Table1[[#This Row],[Prod]]-Table1[[#This Row],[Planned]])/Table1[[#This Row],[Planned]]))</f>
        <v>0.58750000000000002</v>
      </c>
      <c r="V1183" s="206"/>
      <c r="W1183" s="206"/>
      <c r="X1183" s="208">
        <v>500</v>
      </c>
      <c r="Y1183" s="206">
        <f>Table1[[#This Row],[Prod]]</f>
        <v>565</v>
      </c>
      <c r="Z1183" s="206">
        <f>ABS(Table1[[#This Row],[Prod2]]-Table1[[#This Row],[Plan Revised]])</f>
        <v>65</v>
      </c>
      <c r="AA1183" s="209">
        <f>IF(ABS(Table1[[#This Row],[Prod2]]-Table1[[#This Row],[Plan Revised]])&gt;Table1[[#This Row],[Plan Revised]],0,IF(Table1[[#This Row],[Plan Revised]]=0,0,1-ABS(Table1[[#This Row],[Prod2]]-Table1[[#This Row],[Plan Revised]])/Table1[[#This Row],[Plan Revised]]))</f>
        <v>0.87</v>
      </c>
      <c r="AB1183" s="206"/>
      <c r="AC1183" s="210"/>
      <c r="AD1183"/>
      <c r="AF1183"/>
    </row>
    <row r="1184" spans="1:32">
      <c r="A1184" s="204" t="str">
        <f>IF(Table1[Week]=WeekSel,"Yes","No")</f>
        <v>No</v>
      </c>
      <c r="B1184" s="204" t="str">
        <f>IF((Table1[StartDate]&gt;=Date.GraphMin)*(Table1[StartDate]&lt;=Date.GraphMax)=1,"Yes","No")</f>
        <v>Yes</v>
      </c>
      <c r="C1184" s="204" t="str">
        <f>IF(OR(Table1[[#This Row],[Site]]="FOOD MILLING",Table1[[#This Row],[Site]]="GODACO"), "No", "Yes")</f>
        <v>Yes</v>
      </c>
      <c r="D1184" s="205">
        <f>MAX(DATE(Table1[Year],1,1),DATE(Table1[Year],1,1)-WEEKDAY(DATE(Table1[Year],1,1),2)+(Table1[WeekNum]-1)*7+1)</f>
        <v>44669</v>
      </c>
      <c r="E1184" s="205">
        <f>MIN(DATE(Table1[Year]+1,1,0),DATE(Table1[Year],1,1)-WEEKDAY(DATE(Table1[Year],1,1),2)+Table1[WeekNum]*7)</f>
        <v>44675</v>
      </c>
      <c r="F1184" s="15">
        <v>2022</v>
      </c>
      <c r="G1184" s="204">
        <f t="shared" si="36"/>
        <v>4</v>
      </c>
      <c r="H1184" s="204">
        <v>17</v>
      </c>
      <c r="I1184" s="207" t="str">
        <f>"W" &amp;Table1[[#This Row],[WeekNum]]</f>
        <v>W17</v>
      </c>
      <c r="J1184" s="207" t="str">
        <f t="shared" si="37"/>
        <v>22-W17</v>
      </c>
      <c r="K1184" s="206" t="s">
        <v>696</v>
      </c>
      <c r="L1184" s="206"/>
      <c r="M1184" s="206" t="s">
        <v>72</v>
      </c>
      <c r="N1184" s="266" t="s">
        <v>369</v>
      </c>
      <c r="O1184" s="266" t="s">
        <v>398</v>
      </c>
      <c r="P1184" s="11" t="s">
        <v>399</v>
      </c>
      <c r="Q1184" s="11" t="s">
        <v>421</v>
      </c>
      <c r="R1184" s="206">
        <v>300</v>
      </c>
      <c r="S1184" s="206">
        <v>211.5</v>
      </c>
      <c r="T1184" s="206">
        <f>ABS(Table1[[#This Row],[Prod]]-Table1[[#This Row],[Planned]])</f>
        <v>88.5</v>
      </c>
      <c r="U1184" s="209">
        <f>IF(ABS(Table1[[#This Row],[Prod]]-Table1[[#This Row],[Planned]])&gt;Table1[[#This Row],[Planned]],0,IF(Table1[[#This Row],[Planned]]=0,0,1-ABS(Table1[[#This Row],[Prod]]-Table1[[#This Row],[Planned]])/Table1[[#This Row],[Planned]]))</f>
        <v>0.70500000000000007</v>
      </c>
      <c r="V1184" s="206"/>
      <c r="W1184" s="206"/>
      <c r="X1184" s="208">
        <v>200</v>
      </c>
      <c r="Y1184" s="206">
        <f>Table1[[#This Row],[Prod]]</f>
        <v>211.5</v>
      </c>
      <c r="Z1184" s="206">
        <f>ABS(Table1[[#This Row],[Prod2]]-Table1[[#This Row],[Plan Revised]])</f>
        <v>11.5</v>
      </c>
      <c r="AA1184" s="209">
        <f>IF(ABS(Table1[[#This Row],[Prod2]]-Table1[[#This Row],[Plan Revised]])&gt;Table1[[#This Row],[Plan Revised]],0,IF(Table1[[#This Row],[Plan Revised]]=0,0,1-ABS(Table1[[#This Row],[Prod2]]-Table1[[#This Row],[Plan Revised]])/Table1[[#This Row],[Plan Revised]]))</f>
        <v>0.9425</v>
      </c>
      <c r="AB1184" s="206"/>
      <c r="AC1184" s="210"/>
      <c r="AD1184"/>
      <c r="AF1184"/>
    </row>
    <row r="1185" spans="1:32">
      <c r="A1185" s="204" t="str">
        <f>IF(Table1[Week]=WeekSel,"Yes","No")</f>
        <v>No</v>
      </c>
      <c r="B1185" s="204" t="str">
        <f>IF((Table1[StartDate]&gt;=Date.GraphMin)*(Table1[StartDate]&lt;=Date.GraphMax)=1,"Yes","No")</f>
        <v>Yes</v>
      </c>
      <c r="C1185" s="204" t="str">
        <f>IF(OR(Table1[[#This Row],[Site]]="FOOD MILLING",Table1[[#This Row],[Site]]="GODACO"), "No", "Yes")</f>
        <v>Yes</v>
      </c>
      <c r="D1185" s="205">
        <f>MAX(DATE(Table1[Year],1,1),DATE(Table1[Year],1,1)-WEEKDAY(DATE(Table1[Year],1,1),2)+(Table1[WeekNum]-1)*7+1)</f>
        <v>44669</v>
      </c>
      <c r="E1185" s="205">
        <f>MIN(DATE(Table1[Year]+1,1,0),DATE(Table1[Year],1,1)-WEEKDAY(DATE(Table1[Year],1,1),2)+Table1[WeekNum]*7)</f>
        <v>44675</v>
      </c>
      <c r="F1185" s="15">
        <v>2022</v>
      </c>
      <c r="G1185" s="204">
        <f t="shared" si="36"/>
        <v>4</v>
      </c>
      <c r="H1185" s="204">
        <v>17</v>
      </c>
      <c r="I1185" s="207" t="str">
        <f>"W" &amp;Table1[[#This Row],[WeekNum]]</f>
        <v>W17</v>
      </c>
      <c r="J1185" s="207" t="str">
        <f t="shared" si="37"/>
        <v>22-W17</v>
      </c>
      <c r="K1185" s="206" t="s">
        <v>697</v>
      </c>
      <c r="L1185" s="206"/>
      <c r="M1185" s="206" t="s">
        <v>72</v>
      </c>
      <c r="N1185" s="266" t="s">
        <v>369</v>
      </c>
      <c r="O1185" s="266" t="s">
        <v>391</v>
      </c>
      <c r="P1185" s="11" t="s">
        <v>393</v>
      </c>
      <c r="Q1185" s="11" t="s">
        <v>421</v>
      </c>
      <c r="R1185" s="206">
        <v>0</v>
      </c>
      <c r="S1185" s="206">
        <v>0</v>
      </c>
      <c r="T1185" s="206">
        <f>ABS(Table1[[#This Row],[Prod]]-Table1[[#This Row],[Planned]])</f>
        <v>0</v>
      </c>
      <c r="U1185" s="209">
        <f>IF(ABS(Table1[[#This Row],[Prod]]-Table1[[#This Row],[Planned]])&gt;Table1[[#This Row],[Planned]],0,IF(Table1[[#This Row],[Planned]]=0,0,1-ABS(Table1[[#This Row],[Prod]]-Table1[[#This Row],[Planned]])/Table1[[#This Row],[Planned]]))</f>
        <v>0</v>
      </c>
      <c r="V1185" s="206"/>
      <c r="W1185" s="206"/>
      <c r="X1185" s="208">
        <v>0</v>
      </c>
      <c r="Y1185" s="206">
        <f>Table1[[#This Row],[Prod]]</f>
        <v>0</v>
      </c>
      <c r="Z1185" s="206">
        <f>ABS(Table1[[#This Row],[Prod2]]-Table1[[#This Row],[Plan Revised]])</f>
        <v>0</v>
      </c>
      <c r="AA1185" s="209">
        <f>IF(ABS(Table1[[#This Row],[Prod2]]-Table1[[#This Row],[Plan Revised]])&gt;Table1[[#This Row],[Plan Revised]],0,IF(Table1[[#This Row],[Plan Revised]]=0,0,1-ABS(Table1[[#This Row],[Prod2]]-Table1[[#This Row],[Plan Revised]])/Table1[[#This Row],[Plan Revised]]))</f>
        <v>0</v>
      </c>
      <c r="AB1185" s="206"/>
      <c r="AC1185" s="210"/>
      <c r="AD1185"/>
      <c r="AF1185"/>
    </row>
    <row r="1186" spans="1:32">
      <c r="A1186" s="204" t="str">
        <f>IF(Table1[Week]=WeekSel,"Yes","No")</f>
        <v>No</v>
      </c>
      <c r="B1186" s="204" t="str">
        <f>IF((Table1[StartDate]&gt;=Date.GraphMin)*(Table1[StartDate]&lt;=Date.GraphMax)=1,"Yes","No")</f>
        <v>Yes</v>
      </c>
      <c r="C1186" s="204" t="str">
        <f>IF(OR(Table1[[#This Row],[Site]]="FOOD MILLING",Table1[[#This Row],[Site]]="GODACO"), "No", "Yes")</f>
        <v>Yes</v>
      </c>
      <c r="D1186" s="205">
        <f>MAX(DATE(Table1[Year],1,1),DATE(Table1[Year],1,1)-WEEKDAY(DATE(Table1[Year],1,1),2)+(Table1[WeekNum]-1)*7+1)</f>
        <v>44669</v>
      </c>
      <c r="E1186" s="205">
        <f>MIN(DATE(Table1[Year]+1,1,0),DATE(Table1[Year],1,1)-WEEKDAY(DATE(Table1[Year],1,1),2)+Table1[WeekNum]*7)</f>
        <v>44675</v>
      </c>
      <c r="F1186" s="15">
        <v>2022</v>
      </c>
      <c r="G1186" s="204">
        <f t="shared" si="36"/>
        <v>4</v>
      </c>
      <c r="H1186" s="204">
        <v>17</v>
      </c>
      <c r="I1186" s="207" t="str">
        <f>"W" &amp;Table1[[#This Row],[WeekNum]]</f>
        <v>W17</v>
      </c>
      <c r="J1186" s="207" t="str">
        <f t="shared" si="37"/>
        <v>22-W17</v>
      </c>
      <c r="K1186" s="206" t="s">
        <v>698</v>
      </c>
      <c r="L1186" s="206"/>
      <c r="M1186" s="206" t="s">
        <v>72</v>
      </c>
      <c r="N1186" s="266" t="s">
        <v>369</v>
      </c>
      <c r="O1186" s="266" t="s">
        <v>398</v>
      </c>
      <c r="P1186" s="11" t="s">
        <v>399</v>
      </c>
      <c r="Q1186" s="11" t="s">
        <v>421</v>
      </c>
      <c r="R1186" s="206">
        <v>120</v>
      </c>
      <c r="S1186" s="206">
        <v>159.9</v>
      </c>
      <c r="T1186" s="206">
        <f>ABS(Table1[[#This Row],[Prod]]-Table1[[#This Row],[Planned]])</f>
        <v>39.900000000000006</v>
      </c>
      <c r="U1186" s="209">
        <f>IF(ABS(Table1[[#This Row],[Prod]]-Table1[[#This Row],[Planned]])&gt;Table1[[#This Row],[Planned]],0,IF(Table1[[#This Row],[Planned]]=0,0,1-ABS(Table1[[#This Row],[Prod]]-Table1[[#This Row],[Planned]])/Table1[[#This Row],[Planned]]))</f>
        <v>0.66749999999999998</v>
      </c>
      <c r="V1186" s="206"/>
      <c r="W1186" s="206"/>
      <c r="X1186" s="208">
        <v>150</v>
      </c>
      <c r="Y1186" s="206">
        <f>Table1[[#This Row],[Prod]]</f>
        <v>159.9</v>
      </c>
      <c r="Z1186" s="206">
        <f>ABS(Table1[[#This Row],[Prod2]]-Table1[[#This Row],[Plan Revised]])</f>
        <v>9.9000000000000057</v>
      </c>
      <c r="AA1186" s="209">
        <f>IF(ABS(Table1[[#This Row],[Prod2]]-Table1[[#This Row],[Plan Revised]])&gt;Table1[[#This Row],[Plan Revised]],0,IF(Table1[[#This Row],[Plan Revised]]=0,0,1-ABS(Table1[[#This Row],[Prod2]]-Table1[[#This Row],[Plan Revised]])/Table1[[#This Row],[Plan Revised]]))</f>
        <v>0.93399999999999994</v>
      </c>
      <c r="AB1186" s="206"/>
      <c r="AC1186" s="210"/>
      <c r="AD1186"/>
      <c r="AF1186"/>
    </row>
    <row r="1187" spans="1:32">
      <c r="A1187" s="204" t="str">
        <f>IF(Table1[Week]=WeekSel,"Yes","No")</f>
        <v>No</v>
      </c>
      <c r="B1187" s="204" t="str">
        <f>IF((Table1[StartDate]&gt;=Date.GraphMin)*(Table1[StartDate]&lt;=Date.GraphMax)=1,"Yes","No")</f>
        <v>Yes</v>
      </c>
      <c r="C1187" s="204" t="str">
        <f>IF(OR(Table1[[#This Row],[Site]]="FOOD MILLING",Table1[[#This Row],[Site]]="GODACO"), "No", "Yes")</f>
        <v>Yes</v>
      </c>
      <c r="D1187" s="205">
        <f>MAX(DATE(Table1[Year],1,1),DATE(Table1[Year],1,1)-WEEKDAY(DATE(Table1[Year],1,1),2)+(Table1[WeekNum]-1)*7+1)</f>
        <v>44669</v>
      </c>
      <c r="E1187" s="205">
        <f>MIN(DATE(Table1[Year]+1,1,0),DATE(Table1[Year],1,1)-WEEKDAY(DATE(Table1[Year],1,1),2)+Table1[WeekNum]*7)</f>
        <v>44675</v>
      </c>
      <c r="F1187" s="15">
        <v>2022</v>
      </c>
      <c r="G1187" s="204">
        <f t="shared" si="36"/>
        <v>4</v>
      </c>
      <c r="H1187" s="204">
        <v>17</v>
      </c>
      <c r="I1187" s="207" t="str">
        <f>"W" &amp;Table1[[#This Row],[WeekNum]]</f>
        <v>W17</v>
      </c>
      <c r="J1187" s="207" t="str">
        <f t="shared" si="37"/>
        <v>22-W17</v>
      </c>
      <c r="K1187" s="206" t="s">
        <v>699</v>
      </c>
      <c r="L1187" s="206"/>
      <c r="M1187" s="206" t="s">
        <v>72</v>
      </c>
      <c r="N1187" s="266" t="s">
        <v>369</v>
      </c>
      <c r="O1187" s="266" t="s">
        <v>398</v>
      </c>
      <c r="P1187" s="11" t="s">
        <v>399</v>
      </c>
      <c r="Q1187" s="11" t="s">
        <v>421</v>
      </c>
      <c r="R1187" s="206">
        <v>400</v>
      </c>
      <c r="S1187" s="206">
        <v>413.25</v>
      </c>
      <c r="T1187" s="206">
        <f>ABS(Table1[[#This Row],[Prod]]-Table1[[#This Row],[Planned]])</f>
        <v>13.25</v>
      </c>
      <c r="U1187" s="209">
        <f>IF(ABS(Table1[[#This Row],[Prod]]-Table1[[#This Row],[Planned]])&gt;Table1[[#This Row],[Planned]],0,IF(Table1[[#This Row],[Planned]]=0,0,1-ABS(Table1[[#This Row],[Prod]]-Table1[[#This Row],[Planned]])/Table1[[#This Row],[Planned]]))</f>
        <v>0.96687500000000004</v>
      </c>
      <c r="V1187" s="206"/>
      <c r="W1187" s="206"/>
      <c r="X1187" s="208">
        <v>400</v>
      </c>
      <c r="Y1187" s="206">
        <f>Table1[[#This Row],[Prod]]</f>
        <v>413.25</v>
      </c>
      <c r="Z1187" s="206">
        <f>ABS(Table1[[#This Row],[Prod2]]-Table1[[#This Row],[Plan Revised]])</f>
        <v>13.25</v>
      </c>
      <c r="AA1187" s="209">
        <f>IF(ABS(Table1[[#This Row],[Prod2]]-Table1[[#This Row],[Plan Revised]])&gt;Table1[[#This Row],[Plan Revised]],0,IF(Table1[[#This Row],[Plan Revised]]=0,0,1-ABS(Table1[[#This Row],[Prod2]]-Table1[[#This Row],[Plan Revised]])/Table1[[#This Row],[Plan Revised]]))</f>
        <v>0.96687500000000004</v>
      </c>
      <c r="AB1187" s="206"/>
      <c r="AC1187" s="210"/>
      <c r="AD1187"/>
      <c r="AF1187"/>
    </row>
    <row r="1188" spans="1:32">
      <c r="A1188" s="204" t="str">
        <f>IF(Table1[Week]=WeekSel,"Yes","No")</f>
        <v>No</v>
      </c>
      <c r="B1188" s="204" t="str">
        <f>IF((Table1[StartDate]&gt;=Date.GraphMin)*(Table1[StartDate]&lt;=Date.GraphMax)=1,"Yes","No")</f>
        <v>Yes</v>
      </c>
      <c r="C1188" s="204" t="str">
        <f>IF(OR(Table1[[#This Row],[Site]]="FOOD MILLING",Table1[[#This Row],[Site]]="GODACO"), "No", "Yes")</f>
        <v>Yes</v>
      </c>
      <c r="D1188" s="205">
        <f>MAX(DATE(Table1[Year],1,1),DATE(Table1[Year],1,1)-WEEKDAY(DATE(Table1[Year],1,1),2)+(Table1[WeekNum]-1)*7+1)</f>
        <v>44669</v>
      </c>
      <c r="E1188" s="205">
        <f>MIN(DATE(Table1[Year]+1,1,0),DATE(Table1[Year],1,1)-WEEKDAY(DATE(Table1[Year],1,1),2)+Table1[WeekNum]*7)</f>
        <v>44675</v>
      </c>
      <c r="F1188" s="15">
        <v>2022</v>
      </c>
      <c r="G1188" s="204">
        <f t="shared" si="36"/>
        <v>4</v>
      </c>
      <c r="H1188" s="204">
        <v>17</v>
      </c>
      <c r="I1188" s="207" t="str">
        <f>"W" &amp;Table1[[#This Row],[WeekNum]]</f>
        <v>W17</v>
      </c>
      <c r="J1188" s="207" t="str">
        <f t="shared" si="37"/>
        <v>22-W17</v>
      </c>
      <c r="K1188" s="206" t="s">
        <v>700</v>
      </c>
      <c r="L1188" s="206"/>
      <c r="M1188" s="206" t="s">
        <v>72</v>
      </c>
      <c r="N1188" s="266" t="s">
        <v>369</v>
      </c>
      <c r="O1188" s="266" t="s">
        <v>398</v>
      </c>
      <c r="P1188" s="11" t="s">
        <v>399</v>
      </c>
      <c r="Q1188" s="11" t="s">
        <v>421</v>
      </c>
      <c r="R1188" s="206">
        <v>3100</v>
      </c>
      <c r="S1188" s="206">
        <v>3682.8</v>
      </c>
      <c r="T1188" s="206">
        <f>ABS(Table1[[#This Row],[Prod]]-Table1[[#This Row],[Planned]])</f>
        <v>582.80000000000018</v>
      </c>
      <c r="U1188" s="209">
        <f>IF(ABS(Table1[[#This Row],[Prod]]-Table1[[#This Row],[Planned]])&gt;Table1[[#This Row],[Planned]],0,IF(Table1[[#This Row],[Planned]]=0,0,1-ABS(Table1[[#This Row],[Prod]]-Table1[[#This Row],[Planned]])/Table1[[#This Row],[Planned]]))</f>
        <v>0.81199999999999994</v>
      </c>
      <c r="V1188" s="206"/>
      <c r="W1188" s="206"/>
      <c r="X1188" s="208">
        <v>3380</v>
      </c>
      <c r="Y1188" s="206">
        <f>Table1[[#This Row],[Prod]]</f>
        <v>3682.8</v>
      </c>
      <c r="Z1188" s="206">
        <f>ABS(Table1[[#This Row],[Prod2]]-Table1[[#This Row],[Plan Revised]])</f>
        <v>302.80000000000018</v>
      </c>
      <c r="AA1188" s="209">
        <f>IF(ABS(Table1[[#This Row],[Prod2]]-Table1[[#This Row],[Plan Revised]])&gt;Table1[[#This Row],[Plan Revised]],0,IF(Table1[[#This Row],[Plan Revised]]=0,0,1-ABS(Table1[[#This Row],[Prod2]]-Table1[[#This Row],[Plan Revised]])/Table1[[#This Row],[Plan Revised]]))</f>
        <v>0.91041420118343186</v>
      </c>
      <c r="AB1188" s="206"/>
      <c r="AC1188" s="210"/>
      <c r="AD1188"/>
      <c r="AF1188"/>
    </row>
    <row r="1189" spans="1:32">
      <c r="A1189" s="204" t="str">
        <f>IF(Table1[Week]=WeekSel,"Yes","No")</f>
        <v>No</v>
      </c>
      <c r="B1189" s="204" t="str">
        <f>IF((Table1[StartDate]&gt;=Date.GraphMin)*(Table1[StartDate]&lt;=Date.GraphMax)=1,"Yes","No")</f>
        <v>Yes</v>
      </c>
      <c r="C1189" s="204" t="str">
        <f>IF(OR(Table1[[#This Row],[Site]]="FOOD MILLING",Table1[[#This Row],[Site]]="GODACO"), "No", "Yes")</f>
        <v>Yes</v>
      </c>
      <c r="D1189" s="205">
        <f>MAX(DATE(Table1[Year],1,1),DATE(Table1[Year],1,1)-WEEKDAY(DATE(Table1[Year],1,1),2)+(Table1[WeekNum]-1)*7+1)</f>
        <v>44669</v>
      </c>
      <c r="E1189" s="205">
        <f>MIN(DATE(Table1[Year]+1,1,0),DATE(Table1[Year],1,1)-WEEKDAY(DATE(Table1[Year],1,1),2)+Table1[WeekNum]*7)</f>
        <v>44675</v>
      </c>
      <c r="F1189" s="15">
        <v>2022</v>
      </c>
      <c r="G1189" s="204">
        <f t="shared" si="36"/>
        <v>4</v>
      </c>
      <c r="H1189" s="204">
        <v>17</v>
      </c>
      <c r="I1189" s="207" t="str">
        <f>"W" &amp;Table1[[#This Row],[WeekNum]]</f>
        <v>W17</v>
      </c>
      <c r="J1189" s="207" t="str">
        <f t="shared" si="37"/>
        <v>22-W17</v>
      </c>
      <c r="K1189" s="206" t="s">
        <v>701</v>
      </c>
      <c r="L1189" s="206"/>
      <c r="M1189" s="206" t="s">
        <v>72</v>
      </c>
      <c r="N1189" s="266" t="s">
        <v>369</v>
      </c>
      <c r="O1189" s="266" t="s">
        <v>398</v>
      </c>
      <c r="P1189" s="11" t="s">
        <v>399</v>
      </c>
      <c r="Q1189" s="11" t="s">
        <v>421</v>
      </c>
      <c r="R1189" s="206">
        <v>0</v>
      </c>
      <c r="S1189" s="206">
        <v>0</v>
      </c>
      <c r="T1189" s="206">
        <f>ABS(Table1[[#This Row],[Prod]]-Table1[[#This Row],[Planned]])</f>
        <v>0</v>
      </c>
      <c r="U1189" s="209">
        <f>IF(ABS(Table1[[#This Row],[Prod]]-Table1[[#This Row],[Planned]])&gt;Table1[[#This Row],[Planned]],0,IF(Table1[[#This Row],[Planned]]=0,0,1-ABS(Table1[[#This Row],[Prod]]-Table1[[#This Row],[Planned]])/Table1[[#This Row],[Planned]]))</f>
        <v>0</v>
      </c>
      <c r="V1189" s="206"/>
      <c r="W1189" s="206"/>
      <c r="X1189" s="208">
        <v>0</v>
      </c>
      <c r="Y1189" s="206">
        <f>Table1[[#This Row],[Prod]]</f>
        <v>0</v>
      </c>
      <c r="Z1189" s="206">
        <f>ABS(Table1[[#This Row],[Prod2]]-Table1[[#This Row],[Plan Revised]])</f>
        <v>0</v>
      </c>
      <c r="AA1189" s="209">
        <f>IF(ABS(Table1[[#This Row],[Prod2]]-Table1[[#This Row],[Plan Revised]])&gt;Table1[[#This Row],[Plan Revised]],0,IF(Table1[[#This Row],[Plan Revised]]=0,0,1-ABS(Table1[[#This Row],[Prod2]]-Table1[[#This Row],[Plan Revised]])/Table1[[#This Row],[Plan Revised]]))</f>
        <v>0</v>
      </c>
      <c r="AB1189" s="206"/>
      <c r="AC1189" s="210"/>
      <c r="AD1189"/>
      <c r="AF1189"/>
    </row>
    <row r="1190" spans="1:32">
      <c r="A1190" s="204" t="str">
        <f>IF(Table1[Week]=WeekSel,"Yes","No")</f>
        <v>No</v>
      </c>
      <c r="B1190" s="204" t="str">
        <f>IF((Table1[StartDate]&gt;=Date.GraphMin)*(Table1[StartDate]&lt;=Date.GraphMax)=1,"Yes","No")</f>
        <v>Yes</v>
      </c>
      <c r="C1190" s="204" t="str">
        <f>IF(OR(Table1[[#This Row],[Site]]="FOOD MILLING",Table1[[#This Row],[Site]]="GODACO"), "No", "Yes")</f>
        <v>Yes</v>
      </c>
      <c r="D1190" s="205">
        <f>MAX(DATE(Table1[Year],1,1),DATE(Table1[Year],1,1)-WEEKDAY(DATE(Table1[Year],1,1),2)+(Table1[WeekNum]-1)*7+1)</f>
        <v>44669</v>
      </c>
      <c r="E1190" s="205">
        <f>MIN(DATE(Table1[Year]+1,1,0),DATE(Table1[Year],1,1)-WEEKDAY(DATE(Table1[Year],1,1),2)+Table1[WeekNum]*7)</f>
        <v>44675</v>
      </c>
      <c r="F1190" s="15">
        <v>2022</v>
      </c>
      <c r="G1190" s="204">
        <f t="shared" si="36"/>
        <v>4</v>
      </c>
      <c r="H1190" s="204">
        <v>17</v>
      </c>
      <c r="I1190" s="207" t="str">
        <f>"W" &amp;Table1[[#This Row],[WeekNum]]</f>
        <v>W17</v>
      </c>
      <c r="J1190" s="207" t="str">
        <f t="shared" si="37"/>
        <v>22-W17</v>
      </c>
      <c r="K1190" s="206" t="s">
        <v>702</v>
      </c>
      <c r="L1190" s="206"/>
      <c r="M1190" s="206" t="s">
        <v>72</v>
      </c>
      <c r="N1190" s="266" t="s">
        <v>369</v>
      </c>
      <c r="O1190" s="266" t="s">
        <v>398</v>
      </c>
      <c r="P1190" s="11" t="s">
        <v>399</v>
      </c>
      <c r="Q1190" s="11" t="s">
        <v>421</v>
      </c>
      <c r="R1190" s="206">
        <v>190</v>
      </c>
      <c r="S1190" s="206">
        <v>124.7</v>
      </c>
      <c r="T1190" s="206">
        <f>ABS(Table1[[#This Row],[Prod]]-Table1[[#This Row],[Planned]])</f>
        <v>65.3</v>
      </c>
      <c r="U1190" s="209">
        <f>IF(ABS(Table1[[#This Row],[Prod]]-Table1[[#This Row],[Planned]])&gt;Table1[[#This Row],[Planned]],0,IF(Table1[[#This Row],[Planned]]=0,0,1-ABS(Table1[[#This Row],[Prod]]-Table1[[#This Row],[Planned]])/Table1[[#This Row],[Planned]]))</f>
        <v>0.65631578947368419</v>
      </c>
      <c r="V1190" s="206"/>
      <c r="W1190" s="206"/>
      <c r="X1190" s="208">
        <v>120</v>
      </c>
      <c r="Y1190" s="206">
        <f>Table1[[#This Row],[Prod]]</f>
        <v>124.7</v>
      </c>
      <c r="Z1190" s="206">
        <f>ABS(Table1[[#This Row],[Prod2]]-Table1[[#This Row],[Plan Revised]])</f>
        <v>4.7000000000000028</v>
      </c>
      <c r="AA1190" s="209">
        <f>IF(ABS(Table1[[#This Row],[Prod2]]-Table1[[#This Row],[Plan Revised]])&gt;Table1[[#This Row],[Plan Revised]],0,IF(Table1[[#This Row],[Plan Revised]]=0,0,1-ABS(Table1[[#This Row],[Prod2]]-Table1[[#This Row],[Plan Revised]])/Table1[[#This Row],[Plan Revised]]))</f>
        <v>0.96083333333333332</v>
      </c>
      <c r="AB1190" s="206"/>
      <c r="AC1190" s="210"/>
      <c r="AD1190"/>
      <c r="AF1190"/>
    </row>
    <row r="1191" spans="1:32">
      <c r="A1191" s="204" t="str">
        <f>IF(Table1[Week]=WeekSel,"Yes","No")</f>
        <v>No</v>
      </c>
      <c r="B1191" s="204" t="str">
        <f>IF((Table1[StartDate]&gt;=Date.GraphMin)*(Table1[StartDate]&lt;=Date.GraphMax)=1,"Yes","No")</f>
        <v>Yes</v>
      </c>
      <c r="C1191" s="204" t="str">
        <f>IF(OR(Table1[[#This Row],[Site]]="FOOD MILLING",Table1[[#This Row],[Site]]="GODACO"), "No", "Yes")</f>
        <v>Yes</v>
      </c>
      <c r="D1191" s="205">
        <f>MAX(DATE(Table1[Year],1,1),DATE(Table1[Year],1,1)-WEEKDAY(DATE(Table1[Year],1,1),2)+(Table1[WeekNum]-1)*7+1)</f>
        <v>44669</v>
      </c>
      <c r="E1191" s="205">
        <f>MIN(DATE(Table1[Year]+1,1,0),DATE(Table1[Year],1,1)-WEEKDAY(DATE(Table1[Year],1,1),2)+Table1[WeekNum]*7)</f>
        <v>44675</v>
      </c>
      <c r="F1191" s="15">
        <v>2022</v>
      </c>
      <c r="G1191" s="204">
        <f t="shared" si="36"/>
        <v>4</v>
      </c>
      <c r="H1191" s="204">
        <v>17</v>
      </c>
      <c r="I1191" s="207" t="str">
        <f>"W" &amp;Table1[[#This Row],[WeekNum]]</f>
        <v>W17</v>
      </c>
      <c r="J1191" s="207" t="str">
        <f t="shared" si="37"/>
        <v>22-W17</v>
      </c>
      <c r="K1191" s="206" t="s">
        <v>703</v>
      </c>
      <c r="L1191" s="206"/>
      <c r="M1191" s="206" t="s">
        <v>72</v>
      </c>
      <c r="N1191" s="266" t="s">
        <v>369</v>
      </c>
      <c r="O1191" s="266" t="s">
        <v>398</v>
      </c>
      <c r="P1191" s="11" t="s">
        <v>399</v>
      </c>
      <c r="Q1191" s="11" t="s">
        <v>421</v>
      </c>
      <c r="R1191" s="206">
        <v>190</v>
      </c>
      <c r="S1191" s="206">
        <v>124.7</v>
      </c>
      <c r="T1191" s="206">
        <f>ABS(Table1[[#This Row],[Prod]]-Table1[[#This Row],[Planned]])</f>
        <v>65.3</v>
      </c>
      <c r="U1191" s="209">
        <f>IF(ABS(Table1[[#This Row],[Prod]]-Table1[[#This Row],[Planned]])&gt;Table1[[#This Row],[Planned]],0,IF(Table1[[#This Row],[Planned]]=0,0,1-ABS(Table1[[#This Row],[Prod]]-Table1[[#This Row],[Planned]])/Table1[[#This Row],[Planned]]))</f>
        <v>0.65631578947368419</v>
      </c>
      <c r="V1191" s="206"/>
      <c r="W1191" s="206"/>
      <c r="X1191" s="208">
        <v>120</v>
      </c>
      <c r="Y1191" s="206">
        <f>Table1[[#This Row],[Prod]]</f>
        <v>124.7</v>
      </c>
      <c r="Z1191" s="206">
        <f>ABS(Table1[[#This Row],[Prod2]]-Table1[[#This Row],[Plan Revised]])</f>
        <v>4.7000000000000028</v>
      </c>
      <c r="AA1191" s="209">
        <f>IF(ABS(Table1[[#This Row],[Prod2]]-Table1[[#This Row],[Plan Revised]])&gt;Table1[[#This Row],[Plan Revised]],0,IF(Table1[[#This Row],[Plan Revised]]=0,0,1-ABS(Table1[[#This Row],[Prod2]]-Table1[[#This Row],[Plan Revised]])/Table1[[#This Row],[Plan Revised]]))</f>
        <v>0.96083333333333332</v>
      </c>
      <c r="AB1191" s="206"/>
      <c r="AC1191" s="210"/>
      <c r="AD1191"/>
      <c r="AF1191"/>
    </row>
    <row r="1192" spans="1:32">
      <c r="A1192" s="204" t="str">
        <f>IF(Table1[Week]=WeekSel,"Yes","No")</f>
        <v>No</v>
      </c>
      <c r="B1192" s="204" t="str">
        <f>IF((Table1[StartDate]&gt;=Date.GraphMin)*(Table1[StartDate]&lt;=Date.GraphMax)=1,"Yes","No")</f>
        <v>Yes</v>
      </c>
      <c r="C1192" s="204" t="str">
        <f>IF(OR(Table1[[#This Row],[Site]]="FOOD MILLING",Table1[[#This Row],[Site]]="GODACO"), "No", "Yes")</f>
        <v>Yes</v>
      </c>
      <c r="D1192" s="205">
        <f>MAX(DATE(Table1[Year],1,1),DATE(Table1[Year],1,1)-WEEKDAY(DATE(Table1[Year],1,1),2)+(Table1[WeekNum]-1)*7+1)</f>
        <v>44669</v>
      </c>
      <c r="E1192" s="205">
        <f>MIN(DATE(Table1[Year]+1,1,0),DATE(Table1[Year],1,1)-WEEKDAY(DATE(Table1[Year],1,1),2)+Table1[WeekNum]*7)</f>
        <v>44675</v>
      </c>
      <c r="F1192" s="15">
        <v>2022</v>
      </c>
      <c r="G1192" s="204">
        <f t="shared" si="36"/>
        <v>4</v>
      </c>
      <c r="H1192" s="204">
        <v>17</v>
      </c>
      <c r="I1192" s="207" t="str">
        <f>"W" &amp;Table1[[#This Row],[WeekNum]]</f>
        <v>W17</v>
      </c>
      <c r="J1192" s="207" t="str">
        <f t="shared" si="37"/>
        <v>22-W17</v>
      </c>
      <c r="K1192" s="206" t="s">
        <v>704</v>
      </c>
      <c r="L1192" s="206"/>
      <c r="M1192" s="206" t="s">
        <v>72</v>
      </c>
      <c r="N1192" s="266" t="s">
        <v>369</v>
      </c>
      <c r="O1192" s="266" t="s">
        <v>398</v>
      </c>
      <c r="P1192" s="11" t="s">
        <v>399</v>
      </c>
      <c r="Q1192" s="11" t="s">
        <v>421</v>
      </c>
      <c r="R1192" s="206">
        <v>400</v>
      </c>
      <c r="S1192" s="206">
        <v>306</v>
      </c>
      <c r="T1192" s="206">
        <f>ABS(Table1[[#This Row],[Prod]]-Table1[[#This Row],[Planned]])</f>
        <v>94</v>
      </c>
      <c r="U1192" s="209">
        <f>IF(ABS(Table1[[#This Row],[Prod]]-Table1[[#This Row],[Planned]])&gt;Table1[[#This Row],[Planned]],0,IF(Table1[[#This Row],[Planned]]=0,0,1-ABS(Table1[[#This Row],[Prod]]-Table1[[#This Row],[Planned]])/Table1[[#This Row],[Planned]]))</f>
        <v>0.76500000000000001</v>
      </c>
      <c r="V1192" s="206"/>
      <c r="W1192" s="206"/>
      <c r="X1192" s="208">
        <v>300</v>
      </c>
      <c r="Y1192" s="206">
        <f>Table1[[#This Row],[Prod]]</f>
        <v>306</v>
      </c>
      <c r="Z1192" s="206">
        <f>ABS(Table1[[#This Row],[Prod2]]-Table1[[#This Row],[Plan Revised]])</f>
        <v>6</v>
      </c>
      <c r="AA1192" s="209">
        <f>IF(ABS(Table1[[#This Row],[Prod2]]-Table1[[#This Row],[Plan Revised]])&gt;Table1[[#This Row],[Plan Revised]],0,IF(Table1[[#This Row],[Plan Revised]]=0,0,1-ABS(Table1[[#This Row],[Prod2]]-Table1[[#This Row],[Plan Revised]])/Table1[[#This Row],[Plan Revised]]))</f>
        <v>0.98</v>
      </c>
      <c r="AB1192" s="206"/>
      <c r="AC1192" s="210"/>
      <c r="AD1192"/>
      <c r="AF1192"/>
    </row>
    <row r="1193" spans="1:32">
      <c r="A1193" s="204" t="str">
        <f>IF(Table1[Week]=WeekSel,"Yes","No")</f>
        <v>No</v>
      </c>
      <c r="B1193" s="204" t="str">
        <f>IF((Table1[StartDate]&gt;=Date.GraphMin)*(Table1[StartDate]&lt;=Date.GraphMax)=1,"Yes","No")</f>
        <v>Yes</v>
      </c>
      <c r="C1193" s="204" t="str">
        <f>IF(OR(Table1[[#This Row],[Site]]="FOOD MILLING",Table1[[#This Row],[Site]]="GODACO"), "No", "Yes")</f>
        <v>Yes</v>
      </c>
      <c r="D1193" s="205">
        <f>MAX(DATE(Table1[Year],1,1),DATE(Table1[Year],1,1)-WEEKDAY(DATE(Table1[Year],1,1),2)+(Table1[WeekNum]-1)*7+1)</f>
        <v>44669</v>
      </c>
      <c r="E1193" s="205">
        <f>MIN(DATE(Table1[Year]+1,1,0),DATE(Table1[Year],1,1)-WEEKDAY(DATE(Table1[Year],1,1),2)+Table1[WeekNum]*7)</f>
        <v>44675</v>
      </c>
      <c r="F1193" s="15">
        <v>2022</v>
      </c>
      <c r="G1193" s="204">
        <f t="shared" si="36"/>
        <v>4</v>
      </c>
      <c r="H1193" s="204">
        <v>17</v>
      </c>
      <c r="I1193" s="207" t="str">
        <f>"W" &amp;Table1[[#This Row],[WeekNum]]</f>
        <v>W17</v>
      </c>
      <c r="J1193" s="207" t="str">
        <f t="shared" si="37"/>
        <v>22-W17</v>
      </c>
      <c r="K1193" s="206" t="s">
        <v>705</v>
      </c>
      <c r="L1193" s="206"/>
      <c r="M1193" s="206" t="s">
        <v>72</v>
      </c>
      <c r="N1193" s="266" t="s">
        <v>369</v>
      </c>
      <c r="O1193" s="266" t="s">
        <v>398</v>
      </c>
      <c r="P1193" s="11" t="s">
        <v>399</v>
      </c>
      <c r="Q1193" s="11" t="s">
        <v>421</v>
      </c>
      <c r="R1193" s="206">
        <v>400</v>
      </c>
      <c r="S1193" s="206">
        <v>306.5</v>
      </c>
      <c r="T1193" s="206">
        <f>ABS(Table1[[#This Row],[Prod]]-Table1[[#This Row],[Planned]])</f>
        <v>93.5</v>
      </c>
      <c r="U1193" s="209">
        <f>IF(ABS(Table1[[#This Row],[Prod]]-Table1[[#This Row],[Planned]])&gt;Table1[[#This Row],[Planned]],0,IF(Table1[[#This Row],[Planned]]=0,0,1-ABS(Table1[[#This Row],[Prod]]-Table1[[#This Row],[Planned]])/Table1[[#This Row],[Planned]]))</f>
        <v>0.76624999999999999</v>
      </c>
      <c r="V1193" s="206"/>
      <c r="W1193" s="206"/>
      <c r="X1193" s="208">
        <v>300</v>
      </c>
      <c r="Y1193" s="206">
        <f>Table1[[#This Row],[Prod]]</f>
        <v>306.5</v>
      </c>
      <c r="Z1193" s="206">
        <f>ABS(Table1[[#This Row],[Prod2]]-Table1[[#This Row],[Plan Revised]])</f>
        <v>6.5</v>
      </c>
      <c r="AA1193" s="209">
        <f>IF(ABS(Table1[[#This Row],[Prod2]]-Table1[[#This Row],[Plan Revised]])&gt;Table1[[#This Row],[Plan Revised]],0,IF(Table1[[#This Row],[Plan Revised]]=0,0,1-ABS(Table1[[#This Row],[Prod2]]-Table1[[#This Row],[Plan Revised]])/Table1[[#This Row],[Plan Revised]]))</f>
        <v>0.97833333333333328</v>
      </c>
      <c r="AB1193" s="206"/>
      <c r="AC1193" s="210"/>
      <c r="AD1193"/>
      <c r="AF1193"/>
    </row>
    <row r="1194" spans="1:32">
      <c r="A1194" s="204" t="str">
        <f>IF(Table1[Week]=WeekSel,"Yes","No")</f>
        <v>No</v>
      </c>
      <c r="B1194" s="204" t="str">
        <f>IF((Table1[StartDate]&gt;=Date.GraphMin)*(Table1[StartDate]&lt;=Date.GraphMax)=1,"Yes","No")</f>
        <v>Yes</v>
      </c>
      <c r="C1194" s="204" t="str">
        <f>IF(OR(Table1[[#This Row],[Site]]="FOOD MILLING",Table1[[#This Row],[Site]]="GODACO"), "No", "Yes")</f>
        <v>Yes</v>
      </c>
      <c r="D1194" s="205">
        <f>MAX(DATE(Table1[Year],1,1),DATE(Table1[Year],1,1)-WEEKDAY(DATE(Table1[Year],1,1),2)+(Table1[WeekNum]-1)*7+1)</f>
        <v>44669</v>
      </c>
      <c r="E1194" s="205">
        <f>MIN(DATE(Table1[Year]+1,1,0),DATE(Table1[Year],1,1)-WEEKDAY(DATE(Table1[Year],1,1),2)+Table1[WeekNum]*7)</f>
        <v>44675</v>
      </c>
      <c r="F1194" s="15">
        <v>2022</v>
      </c>
      <c r="G1194" s="204">
        <f t="shared" si="36"/>
        <v>4</v>
      </c>
      <c r="H1194" s="204">
        <v>17</v>
      </c>
      <c r="I1194" s="207" t="str">
        <f>"W" &amp;Table1[[#This Row],[WeekNum]]</f>
        <v>W17</v>
      </c>
      <c r="J1194" s="207" t="str">
        <f t="shared" si="37"/>
        <v>22-W17</v>
      </c>
      <c r="K1194" s="206" t="s">
        <v>706</v>
      </c>
      <c r="L1194" s="206"/>
      <c r="M1194" s="206" t="s">
        <v>72</v>
      </c>
      <c r="N1194" s="266" t="s">
        <v>369</v>
      </c>
      <c r="O1194" s="266" t="s">
        <v>398</v>
      </c>
      <c r="P1194" s="11" t="s">
        <v>399</v>
      </c>
      <c r="Q1194" s="11" t="s">
        <v>421</v>
      </c>
      <c r="R1194" s="206">
        <v>0</v>
      </c>
      <c r="S1194" s="206">
        <v>0</v>
      </c>
      <c r="T1194" s="206">
        <f>ABS(Table1[[#This Row],[Prod]]-Table1[[#This Row],[Planned]])</f>
        <v>0</v>
      </c>
      <c r="U1194" s="209">
        <f>IF(ABS(Table1[[#This Row],[Prod]]-Table1[[#This Row],[Planned]])&gt;Table1[[#This Row],[Planned]],0,IF(Table1[[#This Row],[Planned]]=0,0,1-ABS(Table1[[#This Row],[Prod]]-Table1[[#This Row],[Planned]])/Table1[[#This Row],[Planned]]))</f>
        <v>0</v>
      </c>
      <c r="V1194" s="206"/>
      <c r="W1194" s="206"/>
      <c r="X1194" s="208">
        <v>0</v>
      </c>
      <c r="Y1194" s="206">
        <f>Table1[[#This Row],[Prod]]</f>
        <v>0</v>
      </c>
      <c r="Z1194" s="206">
        <f>ABS(Table1[[#This Row],[Prod2]]-Table1[[#This Row],[Plan Revised]])</f>
        <v>0</v>
      </c>
      <c r="AA1194" s="209">
        <f>IF(ABS(Table1[[#This Row],[Prod2]]-Table1[[#This Row],[Plan Revised]])&gt;Table1[[#This Row],[Plan Revised]],0,IF(Table1[[#This Row],[Plan Revised]]=0,0,1-ABS(Table1[[#This Row],[Prod2]]-Table1[[#This Row],[Plan Revised]])/Table1[[#This Row],[Plan Revised]]))</f>
        <v>0</v>
      </c>
      <c r="AB1194" s="206"/>
      <c r="AC1194" s="210"/>
      <c r="AD1194"/>
      <c r="AF1194"/>
    </row>
    <row r="1195" spans="1:32">
      <c r="A1195" s="204" t="str">
        <f>IF(Table1[Week]=WeekSel,"Yes","No")</f>
        <v>No</v>
      </c>
      <c r="B1195" s="204" t="str">
        <f>IF((Table1[StartDate]&gt;=Date.GraphMin)*(Table1[StartDate]&lt;=Date.GraphMax)=1,"Yes","No")</f>
        <v>Yes</v>
      </c>
      <c r="C1195" s="204" t="str">
        <f>IF(OR(Table1[[#This Row],[Site]]="FOOD MILLING",Table1[[#This Row],[Site]]="GODACO"), "No", "Yes")</f>
        <v>Yes</v>
      </c>
      <c r="D1195" s="205">
        <f>MAX(DATE(Table1[Year],1,1),DATE(Table1[Year],1,1)-WEEKDAY(DATE(Table1[Year],1,1),2)+(Table1[WeekNum]-1)*7+1)</f>
        <v>44669</v>
      </c>
      <c r="E1195" s="205">
        <f>MIN(DATE(Table1[Year]+1,1,0),DATE(Table1[Year],1,1)-WEEKDAY(DATE(Table1[Year],1,1),2)+Table1[WeekNum]*7)</f>
        <v>44675</v>
      </c>
      <c r="F1195" s="15">
        <v>2022</v>
      </c>
      <c r="G1195" s="204">
        <f t="shared" si="36"/>
        <v>4</v>
      </c>
      <c r="H1195" s="204">
        <v>17</v>
      </c>
      <c r="I1195" s="207" t="str">
        <f>"W" &amp;Table1[[#This Row],[WeekNum]]</f>
        <v>W17</v>
      </c>
      <c r="J1195" s="207" t="str">
        <f t="shared" si="37"/>
        <v>22-W17</v>
      </c>
      <c r="K1195" s="206" t="s">
        <v>707</v>
      </c>
      <c r="L1195" s="206"/>
      <c r="M1195" s="206" t="s">
        <v>72</v>
      </c>
      <c r="N1195" s="266" t="s">
        <v>369</v>
      </c>
      <c r="O1195" s="266" t="s">
        <v>395</v>
      </c>
      <c r="P1195" s="11" t="s">
        <v>396</v>
      </c>
      <c r="Q1195" s="11" t="s">
        <v>421</v>
      </c>
      <c r="R1195" s="206">
        <v>500</v>
      </c>
      <c r="S1195" s="206">
        <v>505</v>
      </c>
      <c r="T1195" s="206">
        <f>ABS(Table1[[#This Row],[Prod]]-Table1[[#This Row],[Planned]])</f>
        <v>5</v>
      </c>
      <c r="U1195" s="209">
        <f>IF(ABS(Table1[[#This Row],[Prod]]-Table1[[#This Row],[Planned]])&gt;Table1[[#This Row],[Planned]],0,IF(Table1[[#This Row],[Planned]]=0,0,1-ABS(Table1[[#This Row],[Prod]]-Table1[[#This Row],[Planned]])/Table1[[#This Row],[Planned]]))</f>
        <v>0.99</v>
      </c>
      <c r="V1195" s="206"/>
      <c r="W1195" s="206"/>
      <c r="X1195" s="208">
        <v>500</v>
      </c>
      <c r="Y1195" s="206">
        <f>Table1[[#This Row],[Prod]]</f>
        <v>505</v>
      </c>
      <c r="Z1195" s="206">
        <f>ABS(Table1[[#This Row],[Prod2]]-Table1[[#This Row],[Plan Revised]])</f>
        <v>5</v>
      </c>
      <c r="AA1195" s="209">
        <f>IF(ABS(Table1[[#This Row],[Prod2]]-Table1[[#This Row],[Plan Revised]])&gt;Table1[[#This Row],[Plan Revised]],0,IF(Table1[[#This Row],[Plan Revised]]=0,0,1-ABS(Table1[[#This Row],[Prod2]]-Table1[[#This Row],[Plan Revised]])/Table1[[#This Row],[Plan Revised]]))</f>
        <v>0.99</v>
      </c>
      <c r="AB1195" s="206"/>
      <c r="AC1195" s="210"/>
      <c r="AD1195"/>
      <c r="AF1195"/>
    </row>
    <row r="1196" spans="1:32">
      <c r="A1196" s="204" t="str">
        <f>IF(Table1[Week]=WeekSel,"Yes","No")</f>
        <v>No</v>
      </c>
      <c r="B1196" s="204" t="str">
        <f>IF((Table1[StartDate]&gt;=Date.GraphMin)*(Table1[StartDate]&lt;=Date.GraphMax)=1,"Yes","No")</f>
        <v>Yes</v>
      </c>
      <c r="C1196" s="204" t="str">
        <f>IF(OR(Table1[[#This Row],[Site]]="FOOD MILLING",Table1[[#This Row],[Site]]="GODACO"), "No", "Yes")</f>
        <v>Yes</v>
      </c>
      <c r="D1196" s="205">
        <f>MAX(DATE(Table1[Year],1,1),DATE(Table1[Year],1,1)-WEEKDAY(DATE(Table1[Year],1,1),2)+(Table1[WeekNum]-1)*7+1)</f>
        <v>44669</v>
      </c>
      <c r="E1196" s="205">
        <f>MIN(DATE(Table1[Year]+1,1,0),DATE(Table1[Year],1,1)-WEEKDAY(DATE(Table1[Year],1,1),2)+Table1[WeekNum]*7)</f>
        <v>44675</v>
      </c>
      <c r="F1196" s="15">
        <v>2022</v>
      </c>
      <c r="G1196" s="204">
        <f t="shared" si="36"/>
        <v>4</v>
      </c>
      <c r="H1196" s="204">
        <v>17</v>
      </c>
      <c r="I1196" s="207" t="str">
        <f>"W" &amp;Table1[[#This Row],[WeekNum]]</f>
        <v>W17</v>
      </c>
      <c r="J1196" s="207" t="str">
        <f t="shared" si="37"/>
        <v>22-W17</v>
      </c>
      <c r="K1196" s="206" t="s">
        <v>708</v>
      </c>
      <c r="L1196" s="206"/>
      <c r="M1196" s="206" t="s">
        <v>72</v>
      </c>
      <c r="N1196" s="266" t="s">
        <v>369</v>
      </c>
      <c r="O1196" s="266" t="s">
        <v>395</v>
      </c>
      <c r="P1196" s="11" t="s">
        <v>396</v>
      </c>
      <c r="Q1196" s="11" t="s">
        <v>421</v>
      </c>
      <c r="R1196" s="206">
        <v>0</v>
      </c>
      <c r="S1196" s="206">
        <v>251</v>
      </c>
      <c r="T1196" s="206">
        <f>ABS(Table1[[#This Row],[Prod]]-Table1[[#This Row],[Planned]])</f>
        <v>251</v>
      </c>
      <c r="U1196" s="209">
        <f>IF(ABS(Table1[[#This Row],[Prod]]-Table1[[#This Row],[Planned]])&gt;Table1[[#This Row],[Planned]],0,IF(Table1[[#This Row],[Planned]]=0,0,1-ABS(Table1[[#This Row],[Prod]]-Table1[[#This Row],[Planned]])/Table1[[#This Row],[Planned]]))</f>
        <v>0</v>
      </c>
      <c r="V1196" s="206"/>
      <c r="W1196" s="206"/>
      <c r="X1196" s="208">
        <v>250</v>
      </c>
      <c r="Y1196" s="206">
        <f>Table1[[#This Row],[Prod]]</f>
        <v>251</v>
      </c>
      <c r="Z1196" s="206">
        <f>ABS(Table1[[#This Row],[Prod2]]-Table1[[#This Row],[Plan Revised]])</f>
        <v>1</v>
      </c>
      <c r="AA1196" s="209">
        <f>IF(ABS(Table1[[#This Row],[Prod2]]-Table1[[#This Row],[Plan Revised]])&gt;Table1[[#This Row],[Plan Revised]],0,IF(Table1[[#This Row],[Plan Revised]]=0,0,1-ABS(Table1[[#This Row],[Prod2]]-Table1[[#This Row],[Plan Revised]])/Table1[[#This Row],[Plan Revised]]))</f>
        <v>0.996</v>
      </c>
      <c r="AB1196" s="206"/>
      <c r="AC1196" s="210"/>
      <c r="AD1196"/>
      <c r="AF1196"/>
    </row>
    <row r="1197" spans="1:32">
      <c r="A1197" s="204" t="str">
        <f>IF(Table1[Week]=WeekSel,"Yes","No")</f>
        <v>No</v>
      </c>
      <c r="B1197" s="204" t="str">
        <f>IF((Table1[StartDate]&gt;=Date.GraphMin)*(Table1[StartDate]&lt;=Date.GraphMax)=1,"Yes","No")</f>
        <v>Yes</v>
      </c>
      <c r="C1197" s="204" t="str">
        <f>IF(OR(Table1[[#This Row],[Site]]="FOOD MILLING",Table1[[#This Row],[Site]]="GODACO"), "No", "Yes")</f>
        <v>Yes</v>
      </c>
      <c r="D1197" s="205">
        <f>MAX(DATE(Table1[Year],1,1),DATE(Table1[Year],1,1)-WEEKDAY(DATE(Table1[Year],1,1),2)+(Table1[WeekNum]-1)*7+1)</f>
        <v>44669</v>
      </c>
      <c r="E1197" s="205">
        <f>MIN(DATE(Table1[Year]+1,1,0),DATE(Table1[Year],1,1)-WEEKDAY(DATE(Table1[Year],1,1),2)+Table1[WeekNum]*7)</f>
        <v>44675</v>
      </c>
      <c r="F1197" s="15">
        <v>2022</v>
      </c>
      <c r="G1197" s="204">
        <f t="shared" si="36"/>
        <v>4</v>
      </c>
      <c r="H1197" s="204">
        <v>17</v>
      </c>
      <c r="I1197" s="207" t="str">
        <f>"W" &amp;Table1[[#This Row],[WeekNum]]</f>
        <v>W17</v>
      </c>
      <c r="J1197" s="207" t="str">
        <f t="shared" si="37"/>
        <v>22-W17</v>
      </c>
      <c r="K1197" s="206" t="s">
        <v>709</v>
      </c>
      <c r="L1197" s="206"/>
      <c r="M1197" s="206" t="s">
        <v>72</v>
      </c>
      <c r="N1197" s="266" t="s">
        <v>369</v>
      </c>
      <c r="O1197" s="266" t="s">
        <v>395</v>
      </c>
      <c r="P1197" s="11" t="s">
        <v>396</v>
      </c>
      <c r="Q1197" s="11" t="s">
        <v>421</v>
      </c>
      <c r="R1197" s="206">
        <v>4700</v>
      </c>
      <c r="S1197" s="206">
        <v>4543</v>
      </c>
      <c r="T1197" s="206">
        <f>ABS(Table1[[#This Row],[Prod]]-Table1[[#This Row],[Planned]])</f>
        <v>157</v>
      </c>
      <c r="U1197" s="209">
        <f>IF(ABS(Table1[[#This Row],[Prod]]-Table1[[#This Row],[Planned]])&gt;Table1[[#This Row],[Planned]],0,IF(Table1[[#This Row],[Planned]]=0,0,1-ABS(Table1[[#This Row],[Prod]]-Table1[[#This Row],[Planned]])/Table1[[#This Row],[Planned]]))</f>
        <v>0.96659574468085108</v>
      </c>
      <c r="V1197" s="206"/>
      <c r="W1197" s="206"/>
      <c r="X1197" s="208">
        <v>4400</v>
      </c>
      <c r="Y1197" s="206">
        <f>Table1[[#This Row],[Prod]]</f>
        <v>4543</v>
      </c>
      <c r="Z1197" s="206">
        <f>ABS(Table1[[#This Row],[Prod2]]-Table1[[#This Row],[Plan Revised]])</f>
        <v>143</v>
      </c>
      <c r="AA1197" s="209">
        <f>IF(ABS(Table1[[#This Row],[Prod2]]-Table1[[#This Row],[Plan Revised]])&gt;Table1[[#This Row],[Plan Revised]],0,IF(Table1[[#This Row],[Plan Revised]]=0,0,1-ABS(Table1[[#This Row],[Prod2]]-Table1[[#This Row],[Plan Revised]])/Table1[[#This Row],[Plan Revised]]))</f>
        <v>0.96750000000000003</v>
      </c>
      <c r="AB1197" s="206"/>
      <c r="AC1197" s="210"/>
      <c r="AD1197"/>
      <c r="AF1197"/>
    </row>
    <row r="1198" spans="1:32">
      <c r="A1198" s="204" t="str">
        <f>IF(Table1[Week]=WeekSel,"Yes","No")</f>
        <v>No</v>
      </c>
      <c r="B1198" s="204" t="str">
        <f>IF((Table1[StartDate]&gt;=Date.GraphMin)*(Table1[StartDate]&lt;=Date.GraphMax)=1,"Yes","No")</f>
        <v>Yes</v>
      </c>
      <c r="C1198" s="204" t="str">
        <f>IF(OR(Table1[[#This Row],[Site]]="FOOD MILLING",Table1[[#This Row],[Site]]="GODACO"), "No", "Yes")</f>
        <v>Yes</v>
      </c>
      <c r="D1198" s="205">
        <f>MAX(DATE(Table1[Year],1,1),DATE(Table1[Year],1,1)-WEEKDAY(DATE(Table1[Year],1,1),2)+(Table1[WeekNum]-1)*7+1)</f>
        <v>44669</v>
      </c>
      <c r="E1198" s="205">
        <f>MIN(DATE(Table1[Year]+1,1,0),DATE(Table1[Year],1,1)-WEEKDAY(DATE(Table1[Year],1,1),2)+Table1[WeekNum]*7)</f>
        <v>44675</v>
      </c>
      <c r="F1198" s="15">
        <v>2022</v>
      </c>
      <c r="G1198" s="204">
        <f t="shared" si="36"/>
        <v>4</v>
      </c>
      <c r="H1198" s="204">
        <v>17</v>
      </c>
      <c r="I1198" s="207" t="str">
        <f>"W" &amp;Table1[[#This Row],[WeekNum]]</f>
        <v>W17</v>
      </c>
      <c r="J1198" s="207" t="str">
        <f t="shared" si="37"/>
        <v>22-W17</v>
      </c>
      <c r="K1198" s="206" t="s">
        <v>710</v>
      </c>
      <c r="L1198" s="206"/>
      <c r="M1198" s="206" t="s">
        <v>72</v>
      </c>
      <c r="N1198" s="266" t="s">
        <v>369</v>
      </c>
      <c r="O1198" s="266" t="s">
        <v>395</v>
      </c>
      <c r="P1198" s="11" t="s">
        <v>396</v>
      </c>
      <c r="Q1198" s="11" t="s">
        <v>421</v>
      </c>
      <c r="R1198" s="206">
        <v>2000</v>
      </c>
      <c r="S1198" s="206">
        <v>1682.8</v>
      </c>
      <c r="T1198" s="206">
        <f>ABS(Table1[[#This Row],[Prod]]-Table1[[#This Row],[Planned]])</f>
        <v>317.20000000000005</v>
      </c>
      <c r="U1198" s="209">
        <f>IF(ABS(Table1[[#This Row],[Prod]]-Table1[[#This Row],[Planned]])&gt;Table1[[#This Row],[Planned]],0,IF(Table1[[#This Row],[Planned]]=0,0,1-ABS(Table1[[#This Row],[Prod]]-Table1[[#This Row],[Planned]])/Table1[[#This Row],[Planned]]))</f>
        <v>0.84139999999999993</v>
      </c>
      <c r="V1198" s="206"/>
      <c r="W1198" s="206"/>
      <c r="X1198" s="208">
        <v>900</v>
      </c>
      <c r="Y1198" s="206">
        <f>Table1[[#This Row],[Prod]]</f>
        <v>1682.8</v>
      </c>
      <c r="Z1198" s="206">
        <f>ABS(Table1[[#This Row],[Prod2]]-Table1[[#This Row],[Plan Revised]])</f>
        <v>782.8</v>
      </c>
      <c r="AA1198" s="209">
        <f>IF(ABS(Table1[[#This Row],[Prod2]]-Table1[[#This Row],[Plan Revised]])&gt;Table1[[#This Row],[Plan Revised]],0,IF(Table1[[#This Row],[Plan Revised]]=0,0,1-ABS(Table1[[#This Row],[Prod2]]-Table1[[#This Row],[Plan Revised]])/Table1[[#This Row],[Plan Revised]]))</f>
        <v>0.13022222222222224</v>
      </c>
      <c r="AB1198" s="206"/>
      <c r="AC1198" s="210"/>
      <c r="AD1198"/>
      <c r="AF1198"/>
    </row>
    <row r="1199" spans="1:32">
      <c r="A1199" s="204" t="str">
        <f>IF(Table1[Week]=WeekSel,"Yes","No")</f>
        <v>No</v>
      </c>
      <c r="B1199" s="204" t="str">
        <f>IF((Table1[StartDate]&gt;=Date.GraphMin)*(Table1[StartDate]&lt;=Date.GraphMax)=1,"Yes","No")</f>
        <v>Yes</v>
      </c>
      <c r="C1199" s="204" t="str">
        <f>IF(OR(Table1[[#This Row],[Site]]="FOOD MILLING",Table1[[#This Row],[Site]]="GODACO"), "No", "Yes")</f>
        <v>Yes</v>
      </c>
      <c r="D1199" s="205">
        <f>MAX(DATE(Table1[Year],1,1),DATE(Table1[Year],1,1)-WEEKDAY(DATE(Table1[Year],1,1),2)+(Table1[WeekNum]-1)*7+1)</f>
        <v>44669</v>
      </c>
      <c r="E1199" s="205">
        <f>MIN(DATE(Table1[Year]+1,1,0),DATE(Table1[Year],1,1)-WEEKDAY(DATE(Table1[Year],1,1),2)+Table1[WeekNum]*7)</f>
        <v>44675</v>
      </c>
      <c r="F1199" s="15">
        <v>2022</v>
      </c>
      <c r="G1199" s="204">
        <f t="shared" si="36"/>
        <v>4</v>
      </c>
      <c r="H1199" s="204">
        <v>17</v>
      </c>
      <c r="I1199" s="207" t="str">
        <f>"W" &amp;Table1[[#This Row],[WeekNum]]</f>
        <v>W17</v>
      </c>
      <c r="J1199" s="207" t="str">
        <f t="shared" si="37"/>
        <v>22-W17</v>
      </c>
      <c r="K1199" s="206" t="s">
        <v>711</v>
      </c>
      <c r="L1199" s="206"/>
      <c r="M1199" s="206" t="s">
        <v>72</v>
      </c>
      <c r="N1199" s="266" t="s">
        <v>369</v>
      </c>
      <c r="O1199" s="266" t="s">
        <v>400</v>
      </c>
      <c r="P1199" s="11" t="s">
        <v>401</v>
      </c>
      <c r="Q1199" s="11" t="s">
        <v>421</v>
      </c>
      <c r="R1199" s="206">
        <v>600</v>
      </c>
      <c r="S1199" s="206">
        <v>642.25</v>
      </c>
      <c r="T1199" s="206">
        <f>ABS(Table1[[#This Row],[Prod]]-Table1[[#This Row],[Planned]])</f>
        <v>42.25</v>
      </c>
      <c r="U1199" s="209">
        <f>IF(ABS(Table1[[#This Row],[Prod]]-Table1[[#This Row],[Planned]])&gt;Table1[[#This Row],[Planned]],0,IF(Table1[[#This Row],[Planned]]=0,0,1-ABS(Table1[[#This Row],[Prod]]-Table1[[#This Row],[Planned]])/Table1[[#This Row],[Planned]]))</f>
        <v>0.92958333333333332</v>
      </c>
      <c r="V1199" s="206"/>
      <c r="W1199" s="206"/>
      <c r="X1199" s="208">
        <v>600</v>
      </c>
      <c r="Y1199" s="206">
        <f>Table1[[#This Row],[Prod]]</f>
        <v>642.25</v>
      </c>
      <c r="Z1199" s="206">
        <f>ABS(Table1[[#This Row],[Prod2]]-Table1[[#This Row],[Plan Revised]])</f>
        <v>42.25</v>
      </c>
      <c r="AA1199" s="209">
        <f>IF(ABS(Table1[[#This Row],[Prod2]]-Table1[[#This Row],[Plan Revised]])&gt;Table1[[#This Row],[Plan Revised]],0,IF(Table1[[#This Row],[Plan Revised]]=0,0,1-ABS(Table1[[#This Row],[Prod2]]-Table1[[#This Row],[Plan Revised]])/Table1[[#This Row],[Plan Revised]]))</f>
        <v>0.92958333333333332</v>
      </c>
      <c r="AB1199" s="206"/>
      <c r="AC1199" s="210"/>
      <c r="AD1199"/>
      <c r="AF1199"/>
    </row>
    <row r="1200" spans="1:32">
      <c r="A1200" s="204" t="str">
        <f>IF(Table1[Week]=WeekSel,"Yes","No")</f>
        <v>No</v>
      </c>
      <c r="B1200" s="204" t="str">
        <f>IF((Table1[StartDate]&gt;=Date.GraphMin)*(Table1[StartDate]&lt;=Date.GraphMax)=1,"Yes","No")</f>
        <v>Yes</v>
      </c>
      <c r="C1200" s="204" t="str">
        <f>IF(OR(Table1[[#This Row],[Site]]="FOOD MILLING",Table1[[#This Row],[Site]]="GODACO"), "No", "Yes")</f>
        <v>Yes</v>
      </c>
      <c r="D1200" s="205">
        <f>MAX(DATE(Table1[Year],1,1),DATE(Table1[Year],1,1)-WEEKDAY(DATE(Table1[Year],1,1),2)+(Table1[WeekNum]-1)*7+1)</f>
        <v>44669</v>
      </c>
      <c r="E1200" s="205">
        <f>MIN(DATE(Table1[Year]+1,1,0),DATE(Table1[Year],1,1)-WEEKDAY(DATE(Table1[Year],1,1),2)+Table1[WeekNum]*7)</f>
        <v>44675</v>
      </c>
      <c r="F1200" s="15">
        <v>2022</v>
      </c>
      <c r="G1200" s="204">
        <f t="shared" si="36"/>
        <v>4</v>
      </c>
      <c r="H1200" s="204">
        <v>17</v>
      </c>
      <c r="I1200" s="207" t="str">
        <f>"W" &amp;Table1[[#This Row],[WeekNum]]</f>
        <v>W17</v>
      </c>
      <c r="J1200" s="207" t="str">
        <f t="shared" si="37"/>
        <v>22-W17</v>
      </c>
      <c r="K1200" s="206" t="s">
        <v>712</v>
      </c>
      <c r="L1200" s="206"/>
      <c r="M1200" s="206" t="s">
        <v>72</v>
      </c>
      <c r="N1200" s="266" t="s">
        <v>369</v>
      </c>
      <c r="O1200" s="266" t="s">
        <v>400</v>
      </c>
      <c r="P1200" s="11" t="s">
        <v>401</v>
      </c>
      <c r="Q1200" s="11" t="s">
        <v>421</v>
      </c>
      <c r="R1200" s="206">
        <v>2000</v>
      </c>
      <c r="S1200" s="206">
        <v>2005.6000000000001</v>
      </c>
      <c r="T1200" s="206">
        <f>ABS(Table1[[#This Row],[Prod]]-Table1[[#This Row],[Planned]])</f>
        <v>5.6000000000001364</v>
      </c>
      <c r="U1200" s="209">
        <f>IF(ABS(Table1[[#This Row],[Prod]]-Table1[[#This Row],[Planned]])&gt;Table1[[#This Row],[Planned]],0,IF(Table1[[#This Row],[Planned]]=0,0,1-ABS(Table1[[#This Row],[Prod]]-Table1[[#This Row],[Planned]])/Table1[[#This Row],[Planned]]))</f>
        <v>0.99719999999999998</v>
      </c>
      <c r="V1200" s="206"/>
      <c r="W1200" s="206"/>
      <c r="X1200" s="208">
        <v>2400</v>
      </c>
      <c r="Y1200" s="206">
        <f>Table1[[#This Row],[Prod]]</f>
        <v>2005.6000000000001</v>
      </c>
      <c r="Z1200" s="206">
        <f>ABS(Table1[[#This Row],[Prod2]]-Table1[[#This Row],[Plan Revised]])</f>
        <v>394.39999999999986</v>
      </c>
      <c r="AA1200" s="209">
        <f>IF(ABS(Table1[[#This Row],[Prod2]]-Table1[[#This Row],[Plan Revised]])&gt;Table1[[#This Row],[Plan Revised]],0,IF(Table1[[#This Row],[Plan Revised]]=0,0,1-ABS(Table1[[#This Row],[Prod2]]-Table1[[#This Row],[Plan Revised]])/Table1[[#This Row],[Plan Revised]]))</f>
        <v>0.83566666666666678</v>
      </c>
      <c r="AB1200" s="206"/>
      <c r="AC1200" s="210"/>
      <c r="AD1200"/>
      <c r="AF1200"/>
    </row>
    <row r="1201" spans="1:32">
      <c r="A1201" s="204" t="str">
        <f>IF(Table1[Week]=WeekSel,"Yes","No")</f>
        <v>No</v>
      </c>
      <c r="B1201" s="204" t="str">
        <f>IF((Table1[StartDate]&gt;=Date.GraphMin)*(Table1[StartDate]&lt;=Date.GraphMax)=1,"Yes","No")</f>
        <v>Yes</v>
      </c>
      <c r="C1201" s="204" t="str">
        <f>IF(OR(Table1[[#This Row],[Site]]="FOOD MILLING",Table1[[#This Row],[Site]]="GODACO"), "No", "Yes")</f>
        <v>Yes</v>
      </c>
      <c r="D1201" s="205">
        <f>MAX(DATE(Table1[Year],1,1),DATE(Table1[Year],1,1)-WEEKDAY(DATE(Table1[Year],1,1),2)+(Table1[WeekNum]-1)*7+1)</f>
        <v>44669</v>
      </c>
      <c r="E1201" s="205">
        <f>MIN(DATE(Table1[Year]+1,1,0),DATE(Table1[Year],1,1)-WEEKDAY(DATE(Table1[Year],1,1),2)+Table1[WeekNum]*7)</f>
        <v>44675</v>
      </c>
      <c r="F1201" s="15">
        <v>2022</v>
      </c>
      <c r="G1201" s="204">
        <f t="shared" si="36"/>
        <v>4</v>
      </c>
      <c r="H1201" s="204">
        <v>17</v>
      </c>
      <c r="I1201" s="207" t="str">
        <f>"W" &amp;Table1[[#This Row],[WeekNum]]</f>
        <v>W17</v>
      </c>
      <c r="J1201" s="207" t="str">
        <f t="shared" si="37"/>
        <v>22-W17</v>
      </c>
      <c r="K1201" s="206" t="s">
        <v>437</v>
      </c>
      <c r="L1201" s="206"/>
      <c r="M1201" s="206" t="s">
        <v>72</v>
      </c>
      <c r="N1201" s="266" t="s">
        <v>369</v>
      </c>
      <c r="O1201" s="266" t="s">
        <v>374</v>
      </c>
      <c r="P1201" s="11" t="s">
        <v>402</v>
      </c>
      <c r="Q1201" s="11" t="s">
        <v>421</v>
      </c>
      <c r="R1201" s="206">
        <v>0</v>
      </c>
      <c r="S1201" s="206">
        <v>0</v>
      </c>
      <c r="T1201" s="206">
        <f>ABS(Table1[[#This Row],[Prod]]-Table1[[#This Row],[Planned]])</f>
        <v>0</v>
      </c>
      <c r="U1201" s="209">
        <f>IF(ABS(Table1[[#This Row],[Prod]]-Table1[[#This Row],[Planned]])&gt;Table1[[#This Row],[Planned]],0,IF(Table1[[#This Row],[Planned]]=0,0,1-ABS(Table1[[#This Row],[Prod]]-Table1[[#This Row],[Planned]])/Table1[[#This Row],[Planned]]))</f>
        <v>0</v>
      </c>
      <c r="V1201" s="206"/>
      <c r="W1201" s="206"/>
      <c r="X1201" s="208">
        <v>0</v>
      </c>
      <c r="Y1201" s="206">
        <f>Table1[[#This Row],[Prod]]</f>
        <v>0</v>
      </c>
      <c r="Z1201" s="206">
        <f>ABS(Table1[[#This Row],[Prod2]]-Table1[[#This Row],[Plan Revised]])</f>
        <v>0</v>
      </c>
      <c r="AA1201" s="209">
        <f>IF(ABS(Table1[[#This Row],[Prod2]]-Table1[[#This Row],[Plan Revised]])&gt;Table1[[#This Row],[Plan Revised]],0,IF(Table1[[#This Row],[Plan Revised]]=0,0,1-ABS(Table1[[#This Row],[Prod2]]-Table1[[#This Row],[Plan Revised]])/Table1[[#This Row],[Plan Revised]]))</f>
        <v>0</v>
      </c>
      <c r="AB1201" s="206"/>
      <c r="AC1201" s="210"/>
      <c r="AD1201"/>
      <c r="AF1201"/>
    </row>
    <row r="1202" spans="1:32">
      <c r="A1202" s="204" t="str">
        <f>IF(Table1[Week]=WeekSel,"Yes","No")</f>
        <v>No</v>
      </c>
      <c r="B1202" s="204" t="str">
        <f>IF((Table1[StartDate]&gt;=Date.GraphMin)*(Table1[StartDate]&lt;=Date.GraphMax)=1,"Yes","No")</f>
        <v>Yes</v>
      </c>
      <c r="C1202" s="204" t="str">
        <f>IF(OR(Table1[[#This Row],[Site]]="FOOD MILLING",Table1[[#This Row],[Site]]="GODACO"), "No", "Yes")</f>
        <v>Yes</v>
      </c>
      <c r="D1202" s="205">
        <f>MAX(DATE(Table1[Year],1,1),DATE(Table1[Year],1,1)-WEEKDAY(DATE(Table1[Year],1,1),2)+(Table1[WeekNum]-1)*7+1)</f>
        <v>44669</v>
      </c>
      <c r="E1202" s="205">
        <f>MIN(DATE(Table1[Year]+1,1,0),DATE(Table1[Year],1,1)-WEEKDAY(DATE(Table1[Year],1,1),2)+Table1[WeekNum]*7)</f>
        <v>44675</v>
      </c>
      <c r="F1202" s="15">
        <v>2022</v>
      </c>
      <c r="G1202" s="204">
        <f t="shared" si="36"/>
        <v>4</v>
      </c>
      <c r="H1202" s="204">
        <v>17</v>
      </c>
      <c r="I1202" s="207" t="str">
        <f>"W" &amp;Table1[[#This Row],[WeekNum]]</f>
        <v>W17</v>
      </c>
      <c r="J1202" s="207" t="str">
        <f t="shared" si="37"/>
        <v>22-W17</v>
      </c>
      <c r="K1202" s="206" t="s">
        <v>438</v>
      </c>
      <c r="L1202" s="206"/>
      <c r="M1202" s="206" t="s">
        <v>72</v>
      </c>
      <c r="N1202" s="266" t="s">
        <v>369</v>
      </c>
      <c r="O1202" s="266" t="s">
        <v>374</v>
      </c>
      <c r="P1202" s="11" t="s">
        <v>402</v>
      </c>
      <c r="Q1202" s="11" t="s">
        <v>421</v>
      </c>
      <c r="R1202" s="206">
        <v>0</v>
      </c>
      <c r="S1202" s="206">
        <v>0</v>
      </c>
      <c r="T1202" s="206">
        <f>ABS(Table1[[#This Row],[Prod]]-Table1[[#This Row],[Planned]])</f>
        <v>0</v>
      </c>
      <c r="U1202" s="209">
        <f>IF(ABS(Table1[[#This Row],[Prod]]-Table1[[#This Row],[Planned]])&gt;Table1[[#This Row],[Planned]],0,IF(Table1[[#This Row],[Planned]]=0,0,1-ABS(Table1[[#This Row],[Prod]]-Table1[[#This Row],[Planned]])/Table1[[#This Row],[Planned]]))</f>
        <v>0</v>
      </c>
      <c r="V1202" s="206"/>
      <c r="W1202" s="206"/>
      <c r="X1202" s="208">
        <v>0</v>
      </c>
      <c r="Y1202" s="206">
        <f>Table1[[#This Row],[Prod]]</f>
        <v>0</v>
      </c>
      <c r="Z1202" s="206">
        <f>ABS(Table1[[#This Row],[Prod2]]-Table1[[#This Row],[Plan Revised]])</f>
        <v>0</v>
      </c>
      <c r="AA1202" s="209">
        <f>IF(ABS(Table1[[#This Row],[Prod2]]-Table1[[#This Row],[Plan Revised]])&gt;Table1[[#This Row],[Plan Revised]],0,IF(Table1[[#This Row],[Plan Revised]]=0,0,1-ABS(Table1[[#This Row],[Prod2]]-Table1[[#This Row],[Plan Revised]])/Table1[[#This Row],[Plan Revised]]))</f>
        <v>0</v>
      </c>
      <c r="AB1202" s="206"/>
      <c r="AC1202" s="210"/>
      <c r="AD1202"/>
      <c r="AF1202"/>
    </row>
    <row r="1203" spans="1:32">
      <c r="A1203" s="204" t="str">
        <f>IF(Table1[Week]=WeekSel,"Yes","No")</f>
        <v>No</v>
      </c>
      <c r="B1203" s="204" t="str">
        <f>IF((Table1[StartDate]&gt;=Date.GraphMin)*(Table1[StartDate]&lt;=Date.GraphMax)=1,"Yes","No")</f>
        <v>Yes</v>
      </c>
      <c r="C1203" s="204" t="str">
        <f>IF(OR(Table1[[#This Row],[Site]]="FOOD MILLING",Table1[[#This Row],[Site]]="GODACO"), "No", "Yes")</f>
        <v>Yes</v>
      </c>
      <c r="D1203" s="205">
        <f>MAX(DATE(Table1[Year],1,1),DATE(Table1[Year],1,1)-WEEKDAY(DATE(Table1[Year],1,1),2)+(Table1[WeekNum]-1)*7+1)</f>
        <v>44669</v>
      </c>
      <c r="E1203" s="205">
        <f>MIN(DATE(Table1[Year]+1,1,0),DATE(Table1[Year],1,1)-WEEKDAY(DATE(Table1[Year],1,1),2)+Table1[WeekNum]*7)</f>
        <v>44675</v>
      </c>
      <c r="F1203" s="15">
        <v>2022</v>
      </c>
      <c r="G1203" s="204">
        <f t="shared" si="36"/>
        <v>4</v>
      </c>
      <c r="H1203" s="204">
        <v>17</v>
      </c>
      <c r="I1203" s="207" t="str">
        <f>"W" &amp;Table1[[#This Row],[WeekNum]]</f>
        <v>W17</v>
      </c>
      <c r="J1203" s="207" t="str">
        <f t="shared" si="37"/>
        <v>22-W17</v>
      </c>
      <c r="K1203" s="206" t="s">
        <v>439</v>
      </c>
      <c r="L1203" s="206"/>
      <c r="M1203" s="206" t="s">
        <v>72</v>
      </c>
      <c r="N1203" s="266" t="s">
        <v>369</v>
      </c>
      <c r="O1203" s="266" t="s">
        <v>374</v>
      </c>
      <c r="P1203" s="11" t="s">
        <v>402</v>
      </c>
      <c r="Q1203" s="11" t="s">
        <v>421</v>
      </c>
      <c r="R1203" s="206">
        <v>0</v>
      </c>
      <c r="S1203" s="206">
        <v>0</v>
      </c>
      <c r="T1203" s="206">
        <f>ABS(Table1[[#This Row],[Prod]]-Table1[[#This Row],[Planned]])</f>
        <v>0</v>
      </c>
      <c r="U1203" s="209">
        <f>IF(ABS(Table1[[#This Row],[Prod]]-Table1[[#This Row],[Planned]])&gt;Table1[[#This Row],[Planned]],0,IF(Table1[[#This Row],[Planned]]=0,0,1-ABS(Table1[[#This Row],[Prod]]-Table1[[#This Row],[Planned]])/Table1[[#This Row],[Planned]]))</f>
        <v>0</v>
      </c>
      <c r="V1203" s="206"/>
      <c r="W1203" s="206"/>
      <c r="X1203" s="208">
        <v>0</v>
      </c>
      <c r="Y1203" s="206">
        <f>Table1[[#This Row],[Prod]]</f>
        <v>0</v>
      </c>
      <c r="Z1203" s="206">
        <f>ABS(Table1[[#This Row],[Prod2]]-Table1[[#This Row],[Plan Revised]])</f>
        <v>0</v>
      </c>
      <c r="AA1203" s="209">
        <f>IF(ABS(Table1[[#This Row],[Prod2]]-Table1[[#This Row],[Plan Revised]])&gt;Table1[[#This Row],[Plan Revised]],0,IF(Table1[[#This Row],[Plan Revised]]=0,0,1-ABS(Table1[[#This Row],[Prod2]]-Table1[[#This Row],[Plan Revised]])/Table1[[#This Row],[Plan Revised]]))</f>
        <v>0</v>
      </c>
      <c r="AB1203" s="206"/>
      <c r="AC1203" s="210"/>
      <c r="AD1203"/>
      <c r="AF1203"/>
    </row>
    <row r="1204" spans="1:32">
      <c r="A1204" s="204" t="str">
        <f>IF(Table1[Week]=WeekSel,"Yes","No")</f>
        <v>No</v>
      </c>
      <c r="B1204" s="204" t="str">
        <f>IF((Table1[StartDate]&gt;=Date.GraphMin)*(Table1[StartDate]&lt;=Date.GraphMax)=1,"Yes","No")</f>
        <v>Yes</v>
      </c>
      <c r="C1204" s="204" t="str">
        <f>IF(OR(Table1[[#This Row],[Site]]="FOOD MILLING",Table1[[#This Row],[Site]]="GODACO"), "No", "Yes")</f>
        <v>Yes</v>
      </c>
      <c r="D1204" s="205">
        <f>MAX(DATE(Table1[Year],1,1),DATE(Table1[Year],1,1)-WEEKDAY(DATE(Table1[Year],1,1),2)+(Table1[WeekNum]-1)*7+1)</f>
        <v>44669</v>
      </c>
      <c r="E1204" s="205">
        <f>MIN(DATE(Table1[Year]+1,1,0),DATE(Table1[Year],1,1)-WEEKDAY(DATE(Table1[Year],1,1),2)+Table1[WeekNum]*7)</f>
        <v>44675</v>
      </c>
      <c r="F1204" s="15">
        <v>2022</v>
      </c>
      <c r="G1204" s="204">
        <f t="shared" si="36"/>
        <v>4</v>
      </c>
      <c r="H1204" s="204">
        <v>17</v>
      </c>
      <c r="I1204" s="207" t="str">
        <f>"W" &amp;Table1[[#This Row],[WeekNum]]</f>
        <v>W17</v>
      </c>
      <c r="J1204" s="207" t="str">
        <f t="shared" si="37"/>
        <v>22-W17</v>
      </c>
      <c r="K1204" s="206" t="s">
        <v>542</v>
      </c>
      <c r="L1204" s="206"/>
      <c r="M1204" s="206" t="s">
        <v>72</v>
      </c>
      <c r="N1204" s="266" t="s">
        <v>369</v>
      </c>
      <c r="O1204" s="266" t="s">
        <v>391</v>
      </c>
      <c r="P1204" s="11" t="s">
        <v>402</v>
      </c>
      <c r="Q1204" s="11" t="s">
        <v>421</v>
      </c>
      <c r="R1204" s="206"/>
      <c r="S1204" s="206">
        <v>0</v>
      </c>
      <c r="T1204" s="206">
        <f>ABS(Table1[[#This Row],[Prod]]-Table1[[#This Row],[Planned]])</f>
        <v>0</v>
      </c>
      <c r="U1204" s="209">
        <f>IF(ABS(Table1[[#This Row],[Prod]]-Table1[[#This Row],[Planned]])&gt;Table1[[#This Row],[Planned]],0,IF(Table1[[#This Row],[Planned]]=0,0,1-ABS(Table1[[#This Row],[Prod]]-Table1[[#This Row],[Planned]])/Table1[[#This Row],[Planned]]))</f>
        <v>0</v>
      </c>
      <c r="V1204" s="206"/>
      <c r="W1204" s="206"/>
      <c r="X1204" s="208">
        <v>0</v>
      </c>
      <c r="Y1204" s="206">
        <f>Table1[[#This Row],[Prod]]</f>
        <v>0</v>
      </c>
      <c r="Z1204" s="206">
        <f>ABS(Table1[[#This Row],[Prod2]]-Table1[[#This Row],[Plan Revised]])</f>
        <v>0</v>
      </c>
      <c r="AA1204" s="209">
        <f>IF(ABS(Table1[[#This Row],[Prod2]]-Table1[[#This Row],[Plan Revised]])&gt;Table1[[#This Row],[Plan Revised]],0,IF(Table1[[#This Row],[Plan Revised]]=0,0,1-ABS(Table1[[#This Row],[Prod2]]-Table1[[#This Row],[Plan Revised]])/Table1[[#This Row],[Plan Revised]]))</f>
        <v>0</v>
      </c>
      <c r="AB1204" s="206"/>
      <c r="AC1204" s="210"/>
      <c r="AD1204"/>
      <c r="AF1204"/>
    </row>
    <row r="1205" spans="1:32">
      <c r="A1205" s="204" t="str">
        <f>IF(Table1[Week]=WeekSel,"Yes","No")</f>
        <v>No</v>
      </c>
      <c r="B1205" s="204" t="str">
        <f>IF((Table1[StartDate]&gt;=Date.GraphMin)*(Table1[StartDate]&lt;=Date.GraphMax)=1,"Yes","No")</f>
        <v>Yes</v>
      </c>
      <c r="C1205" s="204" t="str">
        <f>IF(OR(Table1[[#This Row],[Site]]="FOOD MILLING",Table1[[#This Row],[Site]]="GODACO"), "No", "Yes")</f>
        <v>Yes</v>
      </c>
      <c r="D1205" s="205">
        <f>MAX(DATE(Table1[Year],1,1),DATE(Table1[Year],1,1)-WEEKDAY(DATE(Table1[Year],1,1),2)+(Table1[WeekNum]-1)*7+1)</f>
        <v>44669</v>
      </c>
      <c r="E1205" s="205">
        <f>MIN(DATE(Table1[Year]+1,1,0),DATE(Table1[Year],1,1)-WEEKDAY(DATE(Table1[Year],1,1),2)+Table1[WeekNum]*7)</f>
        <v>44675</v>
      </c>
      <c r="F1205" s="15">
        <v>2022</v>
      </c>
      <c r="G1205" s="204">
        <f t="shared" si="36"/>
        <v>4</v>
      </c>
      <c r="H1205" s="204">
        <v>17</v>
      </c>
      <c r="I1205" s="207" t="str">
        <f>"W" &amp;Table1[[#This Row],[WeekNum]]</f>
        <v>W17</v>
      </c>
      <c r="J1205" s="207" t="str">
        <f t="shared" si="37"/>
        <v>22-W17</v>
      </c>
      <c r="K1205" s="206" t="s">
        <v>444</v>
      </c>
      <c r="L1205" s="206"/>
      <c r="M1205" s="206" t="s">
        <v>72</v>
      </c>
      <c r="N1205" s="266" t="s">
        <v>369</v>
      </c>
      <c r="O1205" s="266" t="s">
        <v>391</v>
      </c>
      <c r="P1205" s="11" t="s">
        <v>410</v>
      </c>
      <c r="Q1205" s="11" t="s">
        <v>421</v>
      </c>
      <c r="R1205" s="206"/>
      <c r="S1205" s="206">
        <v>0</v>
      </c>
      <c r="T1205" s="206">
        <f>ABS(Table1[[#This Row],[Prod]]-Table1[[#This Row],[Planned]])</f>
        <v>0</v>
      </c>
      <c r="U1205" s="209">
        <f>IF(ABS(Table1[[#This Row],[Prod]]-Table1[[#This Row],[Planned]])&gt;Table1[[#This Row],[Planned]],0,IF(Table1[[#This Row],[Planned]]=0,0,1-ABS(Table1[[#This Row],[Prod]]-Table1[[#This Row],[Planned]])/Table1[[#This Row],[Planned]]))</f>
        <v>0</v>
      </c>
      <c r="V1205" s="206"/>
      <c r="W1205" s="206"/>
      <c r="X1205" s="208">
        <v>0</v>
      </c>
      <c r="Y1205" s="206">
        <f>Table1[[#This Row],[Prod]]</f>
        <v>0</v>
      </c>
      <c r="Z1205" s="206">
        <f>ABS(Table1[[#This Row],[Prod2]]-Table1[[#This Row],[Plan Revised]])</f>
        <v>0</v>
      </c>
      <c r="AA1205" s="209">
        <f>IF(ABS(Table1[[#This Row],[Prod2]]-Table1[[#This Row],[Plan Revised]])&gt;Table1[[#This Row],[Plan Revised]],0,IF(Table1[[#This Row],[Plan Revised]]=0,0,1-ABS(Table1[[#This Row],[Prod2]]-Table1[[#This Row],[Plan Revised]])/Table1[[#This Row],[Plan Revised]]))</f>
        <v>0</v>
      </c>
      <c r="AB1205" s="206"/>
      <c r="AC1205" s="210"/>
      <c r="AD1205"/>
      <c r="AF1205"/>
    </row>
    <row r="1206" spans="1:32">
      <c r="A1206" s="204" t="str">
        <f>IF(Table1[Week]=WeekSel,"Yes","No")</f>
        <v>No</v>
      </c>
      <c r="B1206" s="204" t="str">
        <f>IF((Table1[StartDate]&gt;=Date.GraphMin)*(Table1[StartDate]&lt;=Date.GraphMax)=1,"Yes","No")</f>
        <v>Yes</v>
      </c>
      <c r="C1206" s="204" t="str">
        <f>IF(OR(Table1[[#This Row],[Site]]="FOOD MILLING",Table1[[#This Row],[Site]]="GODACO"), "No", "Yes")</f>
        <v>Yes</v>
      </c>
      <c r="D1206" s="205">
        <f>MAX(DATE(Table1[Year],1,1),DATE(Table1[Year],1,1)-WEEKDAY(DATE(Table1[Year],1,1),2)+(Table1[WeekNum]-1)*7+1)</f>
        <v>44669</v>
      </c>
      <c r="E1206" s="205">
        <f>MIN(DATE(Table1[Year]+1,1,0),DATE(Table1[Year],1,1)-WEEKDAY(DATE(Table1[Year],1,1),2)+Table1[WeekNum]*7)</f>
        <v>44675</v>
      </c>
      <c r="F1206" s="15">
        <v>2022</v>
      </c>
      <c r="G1206" s="204">
        <f t="shared" si="36"/>
        <v>4</v>
      </c>
      <c r="H1206" s="204">
        <v>17</v>
      </c>
      <c r="I1206" s="207" t="str">
        <f>"W" &amp;Table1[[#This Row],[WeekNum]]</f>
        <v>W17</v>
      </c>
      <c r="J1206" s="207" t="str">
        <f t="shared" si="37"/>
        <v>22-W17</v>
      </c>
      <c r="K1206" s="206" t="s">
        <v>499</v>
      </c>
      <c r="L1206" s="206"/>
      <c r="M1206" s="206" t="s">
        <v>72</v>
      </c>
      <c r="N1206" s="206" t="s">
        <v>47</v>
      </c>
      <c r="O1206" s="266" t="s">
        <v>403</v>
      </c>
      <c r="P1206" s="11" t="s">
        <v>404</v>
      </c>
      <c r="Q1206" s="11" t="s">
        <v>419</v>
      </c>
      <c r="R1206" s="206">
        <v>1400</v>
      </c>
      <c r="S1206" s="206">
        <v>1349.12</v>
      </c>
      <c r="T1206" s="206">
        <f>ABS(Table1[[#This Row],[Prod]]-Table1[[#This Row],[Planned]])</f>
        <v>50.880000000000109</v>
      </c>
      <c r="U1206" s="209">
        <f>IF(ABS(Table1[[#This Row],[Prod]]-Table1[[#This Row],[Planned]])&gt;Table1[[#This Row],[Planned]],0,IF(Table1[[#This Row],[Planned]]=0,0,1-ABS(Table1[[#This Row],[Prod]]-Table1[[#This Row],[Planned]])/Table1[[#This Row],[Planned]]))</f>
        <v>0.96365714285714277</v>
      </c>
      <c r="V1206" s="206"/>
      <c r="W1206" s="206"/>
      <c r="X1206" s="208">
        <v>1400</v>
      </c>
      <c r="Y1206" s="206">
        <f>Table1[[#This Row],[Prod]]</f>
        <v>1349.12</v>
      </c>
      <c r="Z1206" s="206">
        <f>ABS(Table1[[#This Row],[Prod2]]-Table1[[#This Row],[Plan Revised]])</f>
        <v>50.880000000000109</v>
      </c>
      <c r="AA1206" s="209">
        <f>IF(ABS(Table1[[#This Row],[Prod2]]-Table1[[#This Row],[Plan Revised]])&gt;Table1[[#This Row],[Plan Revised]],0,IF(Table1[[#This Row],[Plan Revised]]=0,0,1-ABS(Table1[[#This Row],[Prod2]]-Table1[[#This Row],[Plan Revised]])/Table1[[#This Row],[Plan Revised]]))</f>
        <v>0.96365714285714277</v>
      </c>
      <c r="AB1206" s="206"/>
      <c r="AC1206" s="210"/>
      <c r="AD1206"/>
      <c r="AF1206"/>
    </row>
    <row r="1207" spans="1:32">
      <c r="A1207" s="204" t="str">
        <f>IF(Table1[Week]=WeekSel,"Yes","No")</f>
        <v>No</v>
      </c>
      <c r="B1207" s="204" t="str">
        <f>IF((Table1[StartDate]&gt;=Date.GraphMin)*(Table1[StartDate]&lt;=Date.GraphMax)=1,"Yes","No")</f>
        <v>Yes</v>
      </c>
      <c r="C1207" s="204" t="str">
        <f>IF(OR(Table1[[#This Row],[Site]]="FOOD MILLING",Table1[[#This Row],[Site]]="GODACO"), "No", "Yes")</f>
        <v>Yes</v>
      </c>
      <c r="D1207" s="205">
        <f>MAX(DATE(Table1[Year],1,1),DATE(Table1[Year],1,1)-WEEKDAY(DATE(Table1[Year],1,1),2)+(Table1[WeekNum]-1)*7+1)</f>
        <v>44669</v>
      </c>
      <c r="E1207" s="205">
        <f>MIN(DATE(Table1[Year]+1,1,0),DATE(Table1[Year],1,1)-WEEKDAY(DATE(Table1[Year],1,1),2)+Table1[WeekNum]*7)</f>
        <v>44675</v>
      </c>
      <c r="F1207" s="15">
        <v>2022</v>
      </c>
      <c r="G1207" s="204">
        <f t="shared" si="36"/>
        <v>4</v>
      </c>
      <c r="H1207" s="204">
        <v>17</v>
      </c>
      <c r="I1207" s="207" t="str">
        <f>"W" &amp;Table1[[#This Row],[WeekNum]]</f>
        <v>W17</v>
      </c>
      <c r="J1207" s="207" t="str">
        <f t="shared" si="37"/>
        <v>22-W17</v>
      </c>
      <c r="K1207" s="206" t="s">
        <v>501</v>
      </c>
      <c r="L1207" s="206"/>
      <c r="M1207" s="206" t="s">
        <v>72</v>
      </c>
      <c r="N1207" s="206" t="s">
        <v>47</v>
      </c>
      <c r="O1207" s="266" t="s">
        <v>403</v>
      </c>
      <c r="P1207" s="11" t="s">
        <v>404</v>
      </c>
      <c r="Q1207" s="11" t="s">
        <v>419</v>
      </c>
      <c r="R1207" s="206">
        <v>0</v>
      </c>
      <c r="S1207" s="206">
        <v>0</v>
      </c>
      <c r="T1207" s="206">
        <f>ABS(Table1[[#This Row],[Prod]]-Table1[[#This Row],[Planned]])</f>
        <v>0</v>
      </c>
      <c r="U1207" s="209">
        <f>IF(ABS(Table1[[#This Row],[Prod]]-Table1[[#This Row],[Planned]])&gt;Table1[[#This Row],[Planned]],0,IF(Table1[[#This Row],[Planned]]=0,0,1-ABS(Table1[[#This Row],[Prod]]-Table1[[#This Row],[Planned]])/Table1[[#This Row],[Planned]]))</f>
        <v>0</v>
      </c>
      <c r="V1207" s="206"/>
      <c r="W1207" s="206"/>
      <c r="X1207" s="208">
        <v>0</v>
      </c>
      <c r="Y1207" s="206">
        <f>Table1[[#This Row],[Prod]]</f>
        <v>0</v>
      </c>
      <c r="Z1207" s="206">
        <f>ABS(Table1[[#This Row],[Prod2]]-Table1[[#This Row],[Plan Revised]])</f>
        <v>0</v>
      </c>
      <c r="AA1207" s="209">
        <f>IF(ABS(Table1[[#This Row],[Prod2]]-Table1[[#This Row],[Plan Revised]])&gt;Table1[[#This Row],[Plan Revised]],0,IF(Table1[[#This Row],[Plan Revised]]=0,0,1-ABS(Table1[[#This Row],[Prod2]]-Table1[[#This Row],[Plan Revised]])/Table1[[#This Row],[Plan Revised]]))</f>
        <v>0</v>
      </c>
      <c r="AB1207" s="206"/>
      <c r="AC1207" s="210"/>
      <c r="AD1207"/>
      <c r="AF1207"/>
    </row>
    <row r="1208" spans="1:32">
      <c r="A1208" s="204" t="str">
        <f>IF(Table1[Week]=WeekSel,"Yes","No")</f>
        <v>No</v>
      </c>
      <c r="B1208" s="204" t="str">
        <f>IF((Table1[StartDate]&gt;=Date.GraphMin)*(Table1[StartDate]&lt;=Date.GraphMax)=1,"Yes","No")</f>
        <v>Yes</v>
      </c>
      <c r="C1208" s="204" t="str">
        <f>IF(OR(Table1[[#This Row],[Site]]="FOOD MILLING",Table1[[#This Row],[Site]]="GODACO"), "No", "Yes")</f>
        <v>Yes</v>
      </c>
      <c r="D1208" s="205">
        <f>MAX(DATE(Table1[Year],1,1),DATE(Table1[Year],1,1)-WEEKDAY(DATE(Table1[Year],1,1),2)+(Table1[WeekNum]-1)*7+1)</f>
        <v>44669</v>
      </c>
      <c r="E1208" s="205">
        <f>MIN(DATE(Table1[Year]+1,1,0),DATE(Table1[Year],1,1)-WEEKDAY(DATE(Table1[Year],1,1),2)+Table1[WeekNum]*7)</f>
        <v>44675</v>
      </c>
      <c r="F1208" s="15">
        <v>2022</v>
      </c>
      <c r="G1208" s="204">
        <f t="shared" si="36"/>
        <v>4</v>
      </c>
      <c r="H1208" s="204">
        <v>17</v>
      </c>
      <c r="I1208" s="207" t="str">
        <f>"W" &amp;Table1[[#This Row],[WeekNum]]</f>
        <v>W17</v>
      </c>
      <c r="J1208" s="207" t="str">
        <f t="shared" si="37"/>
        <v>22-W17</v>
      </c>
      <c r="K1208" s="206" t="s">
        <v>503</v>
      </c>
      <c r="L1208" s="206"/>
      <c r="M1208" s="206" t="s">
        <v>72</v>
      </c>
      <c r="N1208" s="206" t="s">
        <v>47</v>
      </c>
      <c r="O1208" s="266" t="s">
        <v>403</v>
      </c>
      <c r="P1208" s="11" t="s">
        <v>405</v>
      </c>
      <c r="Q1208" s="11" t="s">
        <v>419</v>
      </c>
      <c r="R1208" s="206">
        <v>0</v>
      </c>
      <c r="S1208" s="206">
        <v>0</v>
      </c>
      <c r="T1208" s="206">
        <f>ABS(Table1[[#This Row],[Prod]]-Table1[[#This Row],[Planned]])</f>
        <v>0</v>
      </c>
      <c r="U1208" s="209">
        <f>IF(ABS(Table1[[#This Row],[Prod]]-Table1[[#This Row],[Planned]])&gt;Table1[[#This Row],[Planned]],0,IF(Table1[[#This Row],[Planned]]=0,0,1-ABS(Table1[[#This Row],[Prod]]-Table1[[#This Row],[Planned]])/Table1[[#This Row],[Planned]]))</f>
        <v>0</v>
      </c>
      <c r="V1208" s="206"/>
      <c r="W1208" s="206"/>
      <c r="X1208" s="208">
        <v>0</v>
      </c>
      <c r="Y1208" s="206">
        <f>Table1[[#This Row],[Prod]]</f>
        <v>0</v>
      </c>
      <c r="Z1208" s="206">
        <f>ABS(Table1[[#This Row],[Prod2]]-Table1[[#This Row],[Plan Revised]])</f>
        <v>0</v>
      </c>
      <c r="AA1208" s="209">
        <f>IF(ABS(Table1[[#This Row],[Prod2]]-Table1[[#This Row],[Plan Revised]])&gt;Table1[[#This Row],[Plan Revised]],0,IF(Table1[[#This Row],[Plan Revised]]=0,0,1-ABS(Table1[[#This Row],[Prod2]]-Table1[[#This Row],[Plan Revised]])/Table1[[#This Row],[Plan Revised]]))</f>
        <v>0</v>
      </c>
      <c r="AB1208" s="206"/>
      <c r="AC1208" s="210"/>
      <c r="AD1208"/>
      <c r="AF1208"/>
    </row>
    <row r="1209" spans="1:32">
      <c r="A1209" s="204" t="str">
        <f>IF(Table1[Week]=WeekSel,"Yes","No")</f>
        <v>No</v>
      </c>
      <c r="B1209" s="204" t="str">
        <f>IF((Table1[StartDate]&gt;=Date.GraphMin)*(Table1[StartDate]&lt;=Date.GraphMax)=1,"Yes","No")</f>
        <v>Yes</v>
      </c>
      <c r="C1209" s="204" t="str">
        <f>IF(OR(Table1[[#This Row],[Site]]="FOOD MILLING",Table1[[#This Row],[Site]]="GODACO"), "No", "Yes")</f>
        <v>Yes</v>
      </c>
      <c r="D1209" s="205">
        <f>MAX(DATE(Table1[Year],1,1),DATE(Table1[Year],1,1)-WEEKDAY(DATE(Table1[Year],1,1),2)+(Table1[WeekNum]-1)*7+1)</f>
        <v>44669</v>
      </c>
      <c r="E1209" s="205">
        <f>MIN(DATE(Table1[Year]+1,1,0),DATE(Table1[Year],1,1)-WEEKDAY(DATE(Table1[Year],1,1),2)+Table1[WeekNum]*7)</f>
        <v>44675</v>
      </c>
      <c r="F1209" s="15">
        <v>2022</v>
      </c>
      <c r="G1209" s="204">
        <f t="shared" si="36"/>
        <v>4</v>
      </c>
      <c r="H1209" s="204">
        <v>17</v>
      </c>
      <c r="I1209" s="207" t="str">
        <f>"W" &amp;Table1[[#This Row],[WeekNum]]</f>
        <v>W17</v>
      </c>
      <c r="J1209" s="207" t="str">
        <f t="shared" si="37"/>
        <v>22-W17</v>
      </c>
      <c r="K1209" s="206" t="s">
        <v>500</v>
      </c>
      <c r="L1209" s="206"/>
      <c r="M1209" s="206" t="s">
        <v>72</v>
      </c>
      <c r="N1209" s="206" t="s">
        <v>47</v>
      </c>
      <c r="O1209" s="266" t="s">
        <v>403</v>
      </c>
      <c r="P1209" s="11" t="s">
        <v>404</v>
      </c>
      <c r="Q1209" s="11" t="s">
        <v>419</v>
      </c>
      <c r="R1209" s="206">
        <v>1000</v>
      </c>
      <c r="S1209" s="206">
        <v>0</v>
      </c>
      <c r="T1209" s="206">
        <f>ABS(Table1[[#This Row],[Prod]]-Table1[[#This Row],[Planned]])</f>
        <v>1000</v>
      </c>
      <c r="U1209" s="209">
        <f>IF(ABS(Table1[[#This Row],[Prod]]-Table1[[#This Row],[Planned]])&gt;Table1[[#This Row],[Planned]],0,IF(Table1[[#This Row],[Planned]]=0,0,1-ABS(Table1[[#This Row],[Prod]]-Table1[[#This Row],[Planned]])/Table1[[#This Row],[Planned]]))</f>
        <v>0</v>
      </c>
      <c r="V1209" s="206"/>
      <c r="W1209" s="206"/>
      <c r="X1209" s="208">
        <v>0</v>
      </c>
      <c r="Y1209" s="206">
        <f>Table1[[#This Row],[Prod]]</f>
        <v>0</v>
      </c>
      <c r="Z1209" s="206">
        <f>ABS(Table1[[#This Row],[Prod2]]-Table1[[#This Row],[Plan Revised]])</f>
        <v>0</v>
      </c>
      <c r="AA1209" s="209">
        <f>IF(ABS(Table1[[#This Row],[Prod2]]-Table1[[#This Row],[Plan Revised]])&gt;Table1[[#This Row],[Plan Revised]],0,IF(Table1[[#This Row],[Plan Revised]]=0,0,1-ABS(Table1[[#This Row],[Prod2]]-Table1[[#This Row],[Plan Revised]])/Table1[[#This Row],[Plan Revised]]))</f>
        <v>0</v>
      </c>
      <c r="AB1209" s="206"/>
      <c r="AC1209" s="210"/>
      <c r="AD1209"/>
      <c r="AF1209"/>
    </row>
    <row r="1210" spans="1:32">
      <c r="A1210" s="204" t="str">
        <f>IF(Table1[Week]=WeekSel,"Yes","No")</f>
        <v>No</v>
      </c>
      <c r="B1210" s="204" t="str">
        <f>IF((Table1[StartDate]&gt;=Date.GraphMin)*(Table1[StartDate]&lt;=Date.GraphMax)=1,"Yes","No")</f>
        <v>Yes</v>
      </c>
      <c r="C1210" s="204" t="str">
        <f>IF(OR(Table1[[#This Row],[Site]]="FOOD MILLING",Table1[[#This Row],[Site]]="GODACO"), "No", "Yes")</f>
        <v>Yes</v>
      </c>
      <c r="D1210" s="205">
        <f>MAX(DATE(Table1[Year],1,1),DATE(Table1[Year],1,1)-WEEKDAY(DATE(Table1[Year],1,1),2)+(Table1[WeekNum]-1)*7+1)</f>
        <v>44669</v>
      </c>
      <c r="E1210" s="205">
        <f>MIN(DATE(Table1[Year]+1,1,0),DATE(Table1[Year],1,1)-WEEKDAY(DATE(Table1[Year],1,1),2)+Table1[WeekNum]*7)</f>
        <v>44675</v>
      </c>
      <c r="F1210" s="15">
        <v>2022</v>
      </c>
      <c r="G1210" s="204">
        <f t="shared" si="36"/>
        <v>4</v>
      </c>
      <c r="H1210" s="204">
        <v>17</v>
      </c>
      <c r="I1210" s="207" t="str">
        <f>"W" &amp;Table1[[#This Row],[WeekNum]]</f>
        <v>W17</v>
      </c>
      <c r="J1210" s="207" t="str">
        <f t="shared" si="37"/>
        <v>22-W17</v>
      </c>
      <c r="K1210" s="206" t="s">
        <v>502</v>
      </c>
      <c r="L1210" s="206"/>
      <c r="M1210" s="206" t="s">
        <v>72</v>
      </c>
      <c r="N1210" s="206" t="s">
        <v>47</v>
      </c>
      <c r="O1210" s="266" t="s">
        <v>403</v>
      </c>
      <c r="P1210" s="11" t="s">
        <v>404</v>
      </c>
      <c r="Q1210" s="11" t="s">
        <v>419</v>
      </c>
      <c r="R1210" s="206">
        <v>0</v>
      </c>
      <c r="S1210" s="206">
        <v>0</v>
      </c>
      <c r="T1210" s="206">
        <f>ABS(Table1[[#This Row],[Prod]]-Table1[[#This Row],[Planned]])</f>
        <v>0</v>
      </c>
      <c r="U1210" s="209">
        <f>IF(ABS(Table1[[#This Row],[Prod]]-Table1[[#This Row],[Planned]])&gt;Table1[[#This Row],[Planned]],0,IF(Table1[[#This Row],[Planned]]=0,0,1-ABS(Table1[[#This Row],[Prod]]-Table1[[#This Row],[Planned]])/Table1[[#This Row],[Planned]]))</f>
        <v>0</v>
      </c>
      <c r="V1210" s="206"/>
      <c r="W1210" s="206"/>
      <c r="X1210" s="208">
        <v>0</v>
      </c>
      <c r="Y1210" s="206">
        <f>Table1[[#This Row],[Prod]]</f>
        <v>0</v>
      </c>
      <c r="Z1210" s="206">
        <f>ABS(Table1[[#This Row],[Prod2]]-Table1[[#This Row],[Plan Revised]])</f>
        <v>0</v>
      </c>
      <c r="AA1210" s="209">
        <f>IF(ABS(Table1[[#This Row],[Prod2]]-Table1[[#This Row],[Plan Revised]])&gt;Table1[[#This Row],[Plan Revised]],0,IF(Table1[[#This Row],[Plan Revised]]=0,0,1-ABS(Table1[[#This Row],[Prod2]]-Table1[[#This Row],[Plan Revised]])/Table1[[#This Row],[Plan Revised]]))</f>
        <v>0</v>
      </c>
      <c r="AB1210" s="206"/>
      <c r="AC1210" s="210"/>
      <c r="AD1210"/>
      <c r="AF1210"/>
    </row>
    <row r="1211" spans="1:32">
      <c r="A1211" s="204" t="str">
        <f>IF(Table1[Week]=WeekSel,"Yes","No")</f>
        <v>No</v>
      </c>
      <c r="B1211" s="204" t="str">
        <f>IF((Table1[StartDate]&gt;=Date.GraphMin)*(Table1[StartDate]&lt;=Date.GraphMax)=1,"Yes","No")</f>
        <v>Yes</v>
      </c>
      <c r="C1211" s="204" t="str">
        <f>IF(OR(Table1[[#This Row],[Site]]="FOOD MILLING",Table1[[#This Row],[Site]]="GODACO"), "No", "Yes")</f>
        <v>Yes</v>
      </c>
      <c r="D1211" s="205">
        <f>MAX(DATE(Table1[Year],1,1),DATE(Table1[Year],1,1)-WEEKDAY(DATE(Table1[Year],1,1),2)+(Table1[WeekNum]-1)*7+1)</f>
        <v>44669</v>
      </c>
      <c r="E1211" s="205">
        <f>MIN(DATE(Table1[Year]+1,1,0),DATE(Table1[Year],1,1)-WEEKDAY(DATE(Table1[Year],1,1),2)+Table1[WeekNum]*7)</f>
        <v>44675</v>
      </c>
      <c r="F1211" s="15">
        <v>2022</v>
      </c>
      <c r="G1211" s="204">
        <f t="shared" si="36"/>
        <v>4</v>
      </c>
      <c r="H1211" s="204">
        <v>17</v>
      </c>
      <c r="I1211" s="207" t="str">
        <f>"W" &amp;Table1[[#This Row],[WeekNum]]</f>
        <v>W17</v>
      </c>
      <c r="J1211" s="207" t="str">
        <f t="shared" si="37"/>
        <v>22-W17</v>
      </c>
      <c r="K1211" s="206" t="s">
        <v>504</v>
      </c>
      <c r="L1211" s="206"/>
      <c r="M1211" s="206" t="s">
        <v>72</v>
      </c>
      <c r="N1211" s="206" t="s">
        <v>47</v>
      </c>
      <c r="O1211" s="266" t="s">
        <v>403</v>
      </c>
      <c r="P1211" s="11" t="s">
        <v>405</v>
      </c>
      <c r="Q1211" s="11" t="s">
        <v>419</v>
      </c>
      <c r="R1211" s="206">
        <v>0</v>
      </c>
      <c r="S1211" s="206">
        <v>0</v>
      </c>
      <c r="T1211" s="206">
        <f>ABS(Table1[[#This Row],[Prod]]-Table1[[#This Row],[Planned]])</f>
        <v>0</v>
      </c>
      <c r="U1211" s="209">
        <f>IF(ABS(Table1[[#This Row],[Prod]]-Table1[[#This Row],[Planned]])&gt;Table1[[#This Row],[Planned]],0,IF(Table1[[#This Row],[Planned]]=0,0,1-ABS(Table1[[#This Row],[Prod]]-Table1[[#This Row],[Planned]])/Table1[[#This Row],[Planned]]))</f>
        <v>0</v>
      </c>
      <c r="V1211" s="206"/>
      <c r="W1211" s="206"/>
      <c r="X1211" s="208">
        <v>0</v>
      </c>
      <c r="Y1211" s="206">
        <f>Table1[[#This Row],[Prod]]</f>
        <v>0</v>
      </c>
      <c r="Z1211" s="206">
        <f>ABS(Table1[[#This Row],[Prod2]]-Table1[[#This Row],[Plan Revised]])</f>
        <v>0</v>
      </c>
      <c r="AA1211" s="209">
        <f>IF(ABS(Table1[[#This Row],[Prod2]]-Table1[[#This Row],[Plan Revised]])&gt;Table1[[#This Row],[Plan Revised]],0,IF(Table1[[#This Row],[Plan Revised]]=0,0,1-ABS(Table1[[#This Row],[Prod2]]-Table1[[#This Row],[Plan Revised]])/Table1[[#This Row],[Plan Revised]]))</f>
        <v>0</v>
      </c>
      <c r="AB1211" s="206"/>
      <c r="AC1211" s="210"/>
      <c r="AD1211"/>
      <c r="AF1211"/>
    </row>
    <row r="1212" spans="1:32">
      <c r="A1212" s="204" t="str">
        <f>IF(Table1[Week]=WeekSel,"Yes","No")</f>
        <v>No</v>
      </c>
      <c r="B1212" s="204" t="str">
        <f>IF((Table1[StartDate]&gt;=Date.GraphMin)*(Table1[StartDate]&lt;=Date.GraphMax)=1,"Yes","No")</f>
        <v>Yes</v>
      </c>
      <c r="C1212" s="204" t="str">
        <f>IF(OR(Table1[[#This Row],[Site]]="FOOD MILLING",Table1[[#This Row],[Site]]="GODACO"), "No", "Yes")</f>
        <v>Yes</v>
      </c>
      <c r="D1212" s="205">
        <f>MAX(DATE(Table1[Year],1,1),DATE(Table1[Year],1,1)-WEEKDAY(DATE(Table1[Year],1,1),2)+(Table1[WeekNum]-1)*7+1)</f>
        <v>44669</v>
      </c>
      <c r="E1212" s="205">
        <f>MIN(DATE(Table1[Year]+1,1,0),DATE(Table1[Year],1,1)-WEEKDAY(DATE(Table1[Year],1,1),2)+Table1[WeekNum]*7)</f>
        <v>44675</v>
      </c>
      <c r="F1212" s="15">
        <v>2022</v>
      </c>
      <c r="G1212" s="204">
        <f t="shared" si="36"/>
        <v>4</v>
      </c>
      <c r="H1212" s="204">
        <v>17</v>
      </c>
      <c r="I1212" s="207" t="str">
        <f>"W" &amp;Table1[[#This Row],[WeekNum]]</f>
        <v>W17</v>
      </c>
      <c r="J1212" s="207" t="str">
        <f t="shared" si="37"/>
        <v>22-W17</v>
      </c>
      <c r="K1212" s="206" t="s">
        <v>505</v>
      </c>
      <c r="L1212" s="206"/>
      <c r="M1212" s="206" t="s">
        <v>72</v>
      </c>
      <c r="N1212" s="206" t="s">
        <v>47</v>
      </c>
      <c r="O1212" s="266" t="s">
        <v>403</v>
      </c>
      <c r="P1212" s="11" t="s">
        <v>406</v>
      </c>
      <c r="Q1212" s="11" t="s">
        <v>419</v>
      </c>
      <c r="R1212" s="206">
        <v>1000</v>
      </c>
      <c r="S1212" s="206">
        <v>514.20000000000005</v>
      </c>
      <c r="T1212" s="206">
        <f>ABS(Table1[[#This Row],[Prod]]-Table1[[#This Row],[Planned]])</f>
        <v>485.79999999999995</v>
      </c>
      <c r="U1212" s="209">
        <f>IF(ABS(Table1[[#This Row],[Prod]]-Table1[[#This Row],[Planned]])&gt;Table1[[#This Row],[Planned]],0,IF(Table1[[#This Row],[Planned]]=0,0,1-ABS(Table1[[#This Row],[Prod]]-Table1[[#This Row],[Planned]])/Table1[[#This Row],[Planned]]))</f>
        <v>0.51419999999999999</v>
      </c>
      <c r="V1212" s="206"/>
      <c r="W1212" s="206"/>
      <c r="X1212" s="208">
        <v>500</v>
      </c>
      <c r="Y1212" s="206">
        <f>Table1[[#This Row],[Prod]]</f>
        <v>514.20000000000005</v>
      </c>
      <c r="Z1212" s="206">
        <f>ABS(Table1[[#This Row],[Prod2]]-Table1[[#This Row],[Plan Revised]])</f>
        <v>14.200000000000045</v>
      </c>
      <c r="AA1212" s="209">
        <f>IF(ABS(Table1[[#This Row],[Prod2]]-Table1[[#This Row],[Plan Revised]])&gt;Table1[[#This Row],[Plan Revised]],0,IF(Table1[[#This Row],[Plan Revised]]=0,0,1-ABS(Table1[[#This Row],[Prod2]]-Table1[[#This Row],[Plan Revised]])/Table1[[#This Row],[Plan Revised]]))</f>
        <v>0.97159999999999991</v>
      </c>
      <c r="AB1212" s="206"/>
      <c r="AC1212" s="210"/>
      <c r="AD1212"/>
      <c r="AF1212"/>
    </row>
    <row r="1213" spans="1:32">
      <c r="A1213" s="204" t="str">
        <f>IF(Table1[Week]=WeekSel,"Yes","No")</f>
        <v>No</v>
      </c>
      <c r="B1213" s="204" t="str">
        <f>IF((Table1[StartDate]&gt;=Date.GraphMin)*(Table1[StartDate]&lt;=Date.GraphMax)=1,"Yes","No")</f>
        <v>Yes</v>
      </c>
      <c r="C1213" s="204" t="str">
        <f>IF(OR(Table1[[#This Row],[Site]]="FOOD MILLING",Table1[[#This Row],[Site]]="GODACO"), "No", "Yes")</f>
        <v>Yes</v>
      </c>
      <c r="D1213" s="205">
        <f>MAX(DATE(Table1[Year],1,1),DATE(Table1[Year],1,1)-WEEKDAY(DATE(Table1[Year],1,1),2)+(Table1[WeekNum]-1)*7+1)</f>
        <v>44669</v>
      </c>
      <c r="E1213" s="205">
        <f>MIN(DATE(Table1[Year]+1,1,0),DATE(Table1[Year],1,1)-WEEKDAY(DATE(Table1[Year],1,1),2)+Table1[WeekNum]*7)</f>
        <v>44675</v>
      </c>
      <c r="F1213" s="15">
        <v>2022</v>
      </c>
      <c r="G1213" s="204">
        <f t="shared" si="36"/>
        <v>4</v>
      </c>
      <c r="H1213" s="204">
        <v>17</v>
      </c>
      <c r="I1213" s="207" t="str">
        <f>"W" &amp;Table1[[#This Row],[WeekNum]]</f>
        <v>W17</v>
      </c>
      <c r="J1213" s="207" t="str">
        <f t="shared" si="37"/>
        <v>22-W17</v>
      </c>
      <c r="K1213" s="206" t="s">
        <v>507</v>
      </c>
      <c r="L1213" s="206"/>
      <c r="M1213" s="206" t="s">
        <v>72</v>
      </c>
      <c r="N1213" s="206" t="s">
        <v>47</v>
      </c>
      <c r="O1213" s="266" t="s">
        <v>403</v>
      </c>
      <c r="P1213" s="11" t="s">
        <v>406</v>
      </c>
      <c r="Q1213" s="11" t="s">
        <v>419</v>
      </c>
      <c r="R1213" s="206">
        <v>0</v>
      </c>
      <c r="S1213" s="206">
        <v>0</v>
      </c>
      <c r="T1213" s="206">
        <f>ABS(Table1[[#This Row],[Prod]]-Table1[[#This Row],[Planned]])</f>
        <v>0</v>
      </c>
      <c r="U1213" s="209">
        <f>IF(ABS(Table1[[#This Row],[Prod]]-Table1[[#This Row],[Planned]])&gt;Table1[[#This Row],[Planned]],0,IF(Table1[[#This Row],[Planned]]=0,0,1-ABS(Table1[[#This Row],[Prod]]-Table1[[#This Row],[Planned]])/Table1[[#This Row],[Planned]]))</f>
        <v>0</v>
      </c>
      <c r="V1213" s="206"/>
      <c r="W1213" s="206"/>
      <c r="X1213" s="208">
        <v>0</v>
      </c>
      <c r="Y1213" s="206">
        <f>Table1[[#This Row],[Prod]]</f>
        <v>0</v>
      </c>
      <c r="Z1213" s="206">
        <f>ABS(Table1[[#This Row],[Prod2]]-Table1[[#This Row],[Plan Revised]])</f>
        <v>0</v>
      </c>
      <c r="AA1213" s="209">
        <f>IF(ABS(Table1[[#This Row],[Prod2]]-Table1[[#This Row],[Plan Revised]])&gt;Table1[[#This Row],[Plan Revised]],0,IF(Table1[[#This Row],[Plan Revised]]=0,0,1-ABS(Table1[[#This Row],[Prod2]]-Table1[[#This Row],[Plan Revised]])/Table1[[#This Row],[Plan Revised]]))</f>
        <v>0</v>
      </c>
      <c r="AB1213" s="206"/>
      <c r="AC1213" s="210"/>
      <c r="AD1213"/>
      <c r="AF1213"/>
    </row>
    <row r="1214" spans="1:32">
      <c r="A1214" s="204" t="str">
        <f>IF(Table1[Week]=WeekSel,"Yes","No")</f>
        <v>No</v>
      </c>
      <c r="B1214" s="204" t="str">
        <f>IF((Table1[StartDate]&gt;=Date.GraphMin)*(Table1[StartDate]&lt;=Date.GraphMax)=1,"Yes","No")</f>
        <v>Yes</v>
      </c>
      <c r="C1214" s="204" t="str">
        <f>IF(OR(Table1[[#This Row],[Site]]="FOOD MILLING",Table1[[#This Row],[Site]]="GODACO"), "No", "Yes")</f>
        <v>Yes</v>
      </c>
      <c r="D1214" s="205">
        <f>MAX(DATE(Table1[Year],1,1),DATE(Table1[Year],1,1)-WEEKDAY(DATE(Table1[Year],1,1),2)+(Table1[WeekNum]-1)*7+1)</f>
        <v>44669</v>
      </c>
      <c r="E1214" s="205">
        <f>MIN(DATE(Table1[Year]+1,1,0),DATE(Table1[Year],1,1)-WEEKDAY(DATE(Table1[Year],1,1),2)+Table1[WeekNum]*7)</f>
        <v>44675</v>
      </c>
      <c r="F1214" s="15">
        <v>2022</v>
      </c>
      <c r="G1214" s="204">
        <f t="shared" si="36"/>
        <v>4</v>
      </c>
      <c r="H1214" s="204">
        <v>17</v>
      </c>
      <c r="I1214" s="207" t="str">
        <f>"W" &amp;Table1[[#This Row],[WeekNum]]</f>
        <v>W17</v>
      </c>
      <c r="J1214" s="207" t="str">
        <f t="shared" si="37"/>
        <v>22-W17</v>
      </c>
      <c r="K1214" s="206" t="s">
        <v>508</v>
      </c>
      <c r="L1214" s="206"/>
      <c r="M1214" s="206" t="s">
        <v>72</v>
      </c>
      <c r="N1214" s="206" t="s">
        <v>47</v>
      </c>
      <c r="O1214" s="266" t="s">
        <v>403</v>
      </c>
      <c r="P1214" s="11" t="s">
        <v>405</v>
      </c>
      <c r="Q1214" s="11" t="s">
        <v>419</v>
      </c>
      <c r="R1214" s="206">
        <v>0</v>
      </c>
      <c r="S1214" s="206">
        <v>0</v>
      </c>
      <c r="T1214" s="206">
        <f>ABS(Table1[[#This Row],[Prod]]-Table1[[#This Row],[Planned]])</f>
        <v>0</v>
      </c>
      <c r="U1214" s="209">
        <f>IF(ABS(Table1[[#This Row],[Prod]]-Table1[[#This Row],[Planned]])&gt;Table1[[#This Row],[Planned]],0,IF(Table1[[#This Row],[Planned]]=0,0,1-ABS(Table1[[#This Row],[Prod]]-Table1[[#This Row],[Planned]])/Table1[[#This Row],[Planned]]))</f>
        <v>0</v>
      </c>
      <c r="V1214" s="206"/>
      <c r="W1214" s="206"/>
      <c r="X1214" s="208">
        <v>500</v>
      </c>
      <c r="Y1214" s="206">
        <f>Table1[[#This Row],[Prod]]</f>
        <v>0</v>
      </c>
      <c r="Z1214" s="206">
        <f>ABS(Table1[[#This Row],[Prod2]]-Table1[[#This Row],[Plan Revised]])</f>
        <v>500</v>
      </c>
      <c r="AA1214" s="209">
        <f>IF(ABS(Table1[[#This Row],[Prod2]]-Table1[[#This Row],[Plan Revised]])&gt;Table1[[#This Row],[Plan Revised]],0,IF(Table1[[#This Row],[Plan Revised]]=0,0,1-ABS(Table1[[#This Row],[Prod2]]-Table1[[#This Row],[Plan Revised]])/Table1[[#This Row],[Plan Revised]]))</f>
        <v>0</v>
      </c>
      <c r="AB1214" s="206"/>
      <c r="AC1214" s="210"/>
      <c r="AD1214"/>
      <c r="AF1214"/>
    </row>
    <row r="1215" spans="1:32">
      <c r="A1215" s="204" t="str">
        <f>IF(Table1[Week]=WeekSel,"Yes","No")</f>
        <v>No</v>
      </c>
      <c r="B1215" s="204" t="str">
        <f>IF((Table1[StartDate]&gt;=Date.GraphMin)*(Table1[StartDate]&lt;=Date.GraphMax)=1,"Yes","No")</f>
        <v>Yes</v>
      </c>
      <c r="C1215" s="204" t="str">
        <f>IF(OR(Table1[[#This Row],[Site]]="FOOD MILLING",Table1[[#This Row],[Site]]="GODACO"), "No", "Yes")</f>
        <v>Yes</v>
      </c>
      <c r="D1215" s="205">
        <f>MAX(DATE(Table1[Year],1,1),DATE(Table1[Year],1,1)-WEEKDAY(DATE(Table1[Year],1,1),2)+(Table1[WeekNum]-1)*7+1)</f>
        <v>44669</v>
      </c>
      <c r="E1215" s="205">
        <f>MIN(DATE(Table1[Year]+1,1,0),DATE(Table1[Year],1,1)-WEEKDAY(DATE(Table1[Year],1,1),2)+Table1[WeekNum]*7)</f>
        <v>44675</v>
      </c>
      <c r="F1215" s="15">
        <v>2022</v>
      </c>
      <c r="G1215" s="204">
        <f t="shared" si="36"/>
        <v>4</v>
      </c>
      <c r="H1215" s="204">
        <v>17</v>
      </c>
      <c r="I1215" s="207" t="str">
        <f>"W" &amp;Table1[[#This Row],[WeekNum]]</f>
        <v>W17</v>
      </c>
      <c r="J1215" s="207" t="str">
        <f t="shared" si="37"/>
        <v>22-W17</v>
      </c>
      <c r="K1215" s="206" t="s">
        <v>509</v>
      </c>
      <c r="L1215" s="206"/>
      <c r="M1215" s="206" t="s">
        <v>72</v>
      </c>
      <c r="N1215" s="206" t="s">
        <v>47</v>
      </c>
      <c r="O1215" s="266" t="s">
        <v>403</v>
      </c>
      <c r="P1215" s="11" t="s">
        <v>405</v>
      </c>
      <c r="Q1215" s="11" t="s">
        <v>419</v>
      </c>
      <c r="R1215" s="206">
        <v>0</v>
      </c>
      <c r="S1215" s="206">
        <v>0</v>
      </c>
      <c r="T1215" s="206">
        <f>ABS(Table1[[#This Row],[Prod]]-Table1[[#This Row],[Planned]])</f>
        <v>0</v>
      </c>
      <c r="U1215" s="209">
        <f>IF(ABS(Table1[[#This Row],[Prod]]-Table1[[#This Row],[Planned]])&gt;Table1[[#This Row],[Planned]],0,IF(Table1[[#This Row],[Planned]]=0,0,1-ABS(Table1[[#This Row],[Prod]]-Table1[[#This Row],[Planned]])/Table1[[#This Row],[Planned]]))</f>
        <v>0</v>
      </c>
      <c r="V1215" s="206"/>
      <c r="W1215" s="206"/>
      <c r="X1215" s="208">
        <v>0</v>
      </c>
      <c r="Y1215" s="206">
        <f>Table1[[#This Row],[Prod]]</f>
        <v>0</v>
      </c>
      <c r="Z1215" s="206">
        <f>ABS(Table1[[#This Row],[Prod2]]-Table1[[#This Row],[Plan Revised]])</f>
        <v>0</v>
      </c>
      <c r="AA1215" s="209">
        <f>IF(ABS(Table1[[#This Row],[Prod2]]-Table1[[#This Row],[Plan Revised]])&gt;Table1[[#This Row],[Plan Revised]],0,IF(Table1[[#This Row],[Plan Revised]]=0,0,1-ABS(Table1[[#This Row],[Prod2]]-Table1[[#This Row],[Plan Revised]])/Table1[[#This Row],[Plan Revised]]))</f>
        <v>0</v>
      </c>
      <c r="AB1215" s="206"/>
      <c r="AC1215" s="210"/>
      <c r="AD1215"/>
      <c r="AF1215"/>
    </row>
    <row r="1216" spans="1:32">
      <c r="A1216" s="204" t="str">
        <f>IF(Table1[Week]=WeekSel,"Yes","No")</f>
        <v>No</v>
      </c>
      <c r="B1216" s="204" t="str">
        <f>IF((Table1[StartDate]&gt;=Date.GraphMin)*(Table1[StartDate]&lt;=Date.GraphMax)=1,"Yes","No")</f>
        <v>Yes</v>
      </c>
      <c r="C1216" s="204" t="str">
        <f>IF(OR(Table1[[#This Row],[Site]]="FOOD MILLING",Table1[[#This Row],[Site]]="GODACO"), "No", "Yes")</f>
        <v>Yes</v>
      </c>
      <c r="D1216" s="205">
        <f>MAX(DATE(Table1[Year],1,1),DATE(Table1[Year],1,1)-WEEKDAY(DATE(Table1[Year],1,1),2)+(Table1[WeekNum]-1)*7+1)</f>
        <v>44669</v>
      </c>
      <c r="E1216" s="205">
        <f>MIN(DATE(Table1[Year]+1,1,0),DATE(Table1[Year],1,1)-WEEKDAY(DATE(Table1[Year],1,1),2)+Table1[WeekNum]*7)</f>
        <v>44675</v>
      </c>
      <c r="F1216" s="15">
        <v>2022</v>
      </c>
      <c r="G1216" s="204">
        <f t="shared" si="36"/>
        <v>4</v>
      </c>
      <c r="H1216" s="204">
        <v>17</v>
      </c>
      <c r="I1216" s="207" t="str">
        <f>"W" &amp;Table1[[#This Row],[WeekNum]]</f>
        <v>W17</v>
      </c>
      <c r="J1216" s="207" t="str">
        <f t="shared" si="37"/>
        <v>22-W17</v>
      </c>
      <c r="K1216" s="206" t="s">
        <v>511</v>
      </c>
      <c r="L1216" s="206"/>
      <c r="M1216" s="206" t="s">
        <v>72</v>
      </c>
      <c r="N1216" s="206" t="s">
        <v>47</v>
      </c>
      <c r="O1216" s="266" t="s">
        <v>403</v>
      </c>
      <c r="P1216" s="11" t="s">
        <v>388</v>
      </c>
      <c r="Q1216" s="11" t="s">
        <v>419</v>
      </c>
      <c r="R1216" s="206">
        <v>0</v>
      </c>
      <c r="S1216" s="206">
        <v>0</v>
      </c>
      <c r="T1216" s="206">
        <f>ABS(Table1[[#This Row],[Prod]]-Table1[[#This Row],[Planned]])</f>
        <v>0</v>
      </c>
      <c r="U1216" s="209">
        <f>IF(ABS(Table1[[#This Row],[Prod]]-Table1[[#This Row],[Planned]])&gt;Table1[[#This Row],[Planned]],0,IF(Table1[[#This Row],[Planned]]=0,0,1-ABS(Table1[[#This Row],[Prod]]-Table1[[#This Row],[Planned]])/Table1[[#This Row],[Planned]]))</f>
        <v>0</v>
      </c>
      <c r="V1216" s="206"/>
      <c r="W1216" s="206"/>
      <c r="X1216" s="208">
        <v>0</v>
      </c>
      <c r="Y1216" s="206">
        <f>Table1[[#This Row],[Prod]]</f>
        <v>0</v>
      </c>
      <c r="Z1216" s="206">
        <f>ABS(Table1[[#This Row],[Prod2]]-Table1[[#This Row],[Plan Revised]])</f>
        <v>0</v>
      </c>
      <c r="AA1216" s="209">
        <f>IF(ABS(Table1[[#This Row],[Prod2]]-Table1[[#This Row],[Plan Revised]])&gt;Table1[[#This Row],[Plan Revised]],0,IF(Table1[[#This Row],[Plan Revised]]=0,0,1-ABS(Table1[[#This Row],[Prod2]]-Table1[[#This Row],[Plan Revised]])/Table1[[#This Row],[Plan Revised]]))</f>
        <v>0</v>
      </c>
      <c r="AB1216" s="206"/>
      <c r="AC1216" s="210"/>
      <c r="AD1216"/>
      <c r="AF1216"/>
    </row>
    <row r="1217" spans="1:32">
      <c r="A1217" s="204" t="str">
        <f>IF(Table1[Week]=WeekSel,"Yes","No")</f>
        <v>No</v>
      </c>
      <c r="B1217" s="204" t="str">
        <f>IF((Table1[StartDate]&gt;=Date.GraphMin)*(Table1[StartDate]&lt;=Date.GraphMax)=1,"Yes","No")</f>
        <v>Yes</v>
      </c>
      <c r="C1217" s="204" t="str">
        <f>IF(OR(Table1[[#This Row],[Site]]="FOOD MILLING",Table1[[#This Row],[Site]]="GODACO"), "No", "Yes")</f>
        <v>Yes</v>
      </c>
      <c r="D1217" s="205">
        <f>MAX(DATE(Table1[Year],1,1),DATE(Table1[Year],1,1)-WEEKDAY(DATE(Table1[Year],1,1),2)+(Table1[WeekNum]-1)*7+1)</f>
        <v>44669</v>
      </c>
      <c r="E1217" s="205">
        <f>MIN(DATE(Table1[Year]+1,1,0),DATE(Table1[Year],1,1)-WEEKDAY(DATE(Table1[Year],1,1),2)+Table1[WeekNum]*7)</f>
        <v>44675</v>
      </c>
      <c r="F1217" s="15">
        <v>2022</v>
      </c>
      <c r="G1217" s="204">
        <f t="shared" si="36"/>
        <v>4</v>
      </c>
      <c r="H1217" s="204">
        <v>17</v>
      </c>
      <c r="I1217" s="207" t="str">
        <f>"W" &amp;Table1[[#This Row],[WeekNum]]</f>
        <v>W17</v>
      </c>
      <c r="J1217" s="207" t="str">
        <f t="shared" si="37"/>
        <v>22-W17</v>
      </c>
      <c r="K1217" s="206" t="s">
        <v>512</v>
      </c>
      <c r="L1217" s="206"/>
      <c r="M1217" s="206" t="s">
        <v>72</v>
      </c>
      <c r="N1217" s="206" t="s">
        <v>47</v>
      </c>
      <c r="O1217" s="266" t="s">
        <v>403</v>
      </c>
      <c r="P1217" s="11" t="s">
        <v>405</v>
      </c>
      <c r="Q1217" s="11" t="s">
        <v>419</v>
      </c>
      <c r="R1217" s="206">
        <v>0</v>
      </c>
      <c r="S1217" s="206">
        <v>0</v>
      </c>
      <c r="T1217" s="206">
        <f>ABS(Table1[[#This Row],[Prod]]-Table1[[#This Row],[Planned]])</f>
        <v>0</v>
      </c>
      <c r="U1217" s="209">
        <f>IF(ABS(Table1[[#This Row],[Prod]]-Table1[[#This Row],[Planned]])&gt;Table1[[#This Row],[Planned]],0,IF(Table1[[#This Row],[Planned]]=0,0,1-ABS(Table1[[#This Row],[Prod]]-Table1[[#This Row],[Planned]])/Table1[[#This Row],[Planned]]))</f>
        <v>0</v>
      </c>
      <c r="V1217" s="206"/>
      <c r="W1217" s="206"/>
      <c r="X1217" s="208">
        <v>200</v>
      </c>
      <c r="Y1217" s="206">
        <f>Table1[[#This Row],[Prod]]</f>
        <v>0</v>
      </c>
      <c r="Z1217" s="206">
        <f>ABS(Table1[[#This Row],[Prod2]]-Table1[[#This Row],[Plan Revised]])</f>
        <v>200</v>
      </c>
      <c r="AA1217" s="209">
        <f>IF(ABS(Table1[[#This Row],[Prod2]]-Table1[[#This Row],[Plan Revised]])&gt;Table1[[#This Row],[Plan Revised]],0,IF(Table1[[#This Row],[Plan Revised]]=0,0,1-ABS(Table1[[#This Row],[Prod2]]-Table1[[#This Row],[Plan Revised]])/Table1[[#This Row],[Plan Revised]]))</f>
        <v>0</v>
      </c>
      <c r="AB1217" s="206"/>
      <c r="AC1217" s="210"/>
      <c r="AD1217"/>
      <c r="AF1217"/>
    </row>
    <row r="1218" spans="1:32">
      <c r="A1218" s="204" t="str">
        <f>IF(Table1[Week]=WeekSel,"Yes","No")</f>
        <v>No</v>
      </c>
      <c r="B1218" s="204" t="str">
        <f>IF((Table1[StartDate]&gt;=Date.GraphMin)*(Table1[StartDate]&lt;=Date.GraphMax)=1,"Yes","No")</f>
        <v>Yes</v>
      </c>
      <c r="C1218" s="204" t="str">
        <f>IF(OR(Table1[[#This Row],[Site]]="FOOD MILLING",Table1[[#This Row],[Site]]="GODACO"), "No", "Yes")</f>
        <v>Yes</v>
      </c>
      <c r="D1218" s="205">
        <f>MAX(DATE(Table1[Year],1,1),DATE(Table1[Year],1,1)-WEEKDAY(DATE(Table1[Year],1,1),2)+(Table1[WeekNum]-1)*7+1)</f>
        <v>44669</v>
      </c>
      <c r="E1218" s="205">
        <f>MIN(DATE(Table1[Year]+1,1,0),DATE(Table1[Year],1,1)-WEEKDAY(DATE(Table1[Year],1,1),2)+Table1[WeekNum]*7)</f>
        <v>44675</v>
      </c>
      <c r="F1218" s="15">
        <v>2022</v>
      </c>
      <c r="G1218" s="204">
        <f t="shared" ref="G1218:G1281" si="38">MONTH(DATE(F1218,1,H1218*7-2)-WEEKDAY(DATE(H1218,1,2)))</f>
        <v>4</v>
      </c>
      <c r="H1218" s="204">
        <v>17</v>
      </c>
      <c r="I1218" s="207" t="str">
        <f>"W" &amp;Table1[[#This Row],[WeekNum]]</f>
        <v>W17</v>
      </c>
      <c r="J1218" s="207" t="str">
        <f t="shared" ref="J1218:J1281" si="39">RIGHT(F1218,2)&amp;"-"&amp;TEXT(H1218,"W00")</f>
        <v>22-W17</v>
      </c>
      <c r="K1218" s="206" t="s">
        <v>510</v>
      </c>
      <c r="L1218" s="206"/>
      <c r="M1218" s="206" t="s">
        <v>72</v>
      </c>
      <c r="N1218" s="206" t="s">
        <v>47</v>
      </c>
      <c r="O1218" s="266" t="s">
        <v>403</v>
      </c>
      <c r="P1218" s="11" t="s">
        <v>405</v>
      </c>
      <c r="Q1218" s="11" t="s">
        <v>419</v>
      </c>
      <c r="R1218" s="206">
        <v>2000</v>
      </c>
      <c r="S1218" s="206">
        <v>2572.4399999999996</v>
      </c>
      <c r="T1218" s="206">
        <f>ABS(Table1[[#This Row],[Prod]]-Table1[[#This Row],[Planned]])</f>
        <v>572.4399999999996</v>
      </c>
      <c r="U1218" s="209">
        <f>IF(ABS(Table1[[#This Row],[Prod]]-Table1[[#This Row],[Planned]])&gt;Table1[[#This Row],[Planned]],0,IF(Table1[[#This Row],[Planned]]=0,0,1-ABS(Table1[[#This Row],[Prod]]-Table1[[#This Row],[Planned]])/Table1[[#This Row],[Planned]]))</f>
        <v>0.71378000000000019</v>
      </c>
      <c r="V1218" s="206"/>
      <c r="W1218" s="206"/>
      <c r="X1218" s="208">
        <v>2800</v>
      </c>
      <c r="Y1218" s="206">
        <f>Table1[[#This Row],[Prod]]</f>
        <v>2572.4399999999996</v>
      </c>
      <c r="Z1218" s="206">
        <f>ABS(Table1[[#This Row],[Prod2]]-Table1[[#This Row],[Plan Revised]])</f>
        <v>227.5600000000004</v>
      </c>
      <c r="AA1218" s="209">
        <f>IF(ABS(Table1[[#This Row],[Prod2]]-Table1[[#This Row],[Plan Revised]])&gt;Table1[[#This Row],[Plan Revised]],0,IF(Table1[[#This Row],[Plan Revised]]=0,0,1-ABS(Table1[[#This Row],[Prod2]]-Table1[[#This Row],[Plan Revised]])/Table1[[#This Row],[Plan Revised]]))</f>
        <v>0.91872857142857134</v>
      </c>
      <c r="AB1218" s="206"/>
      <c r="AC1218" s="210"/>
      <c r="AD1218"/>
      <c r="AF1218"/>
    </row>
    <row r="1219" spans="1:32">
      <c r="A1219" s="204" t="str">
        <f>IF(Table1[Week]=WeekSel,"Yes","No")</f>
        <v>No</v>
      </c>
      <c r="B1219" s="204" t="str">
        <f>IF((Table1[StartDate]&gt;=Date.GraphMin)*(Table1[StartDate]&lt;=Date.GraphMax)=1,"Yes","No")</f>
        <v>Yes</v>
      </c>
      <c r="C1219" s="204" t="str">
        <f>IF(OR(Table1[[#This Row],[Site]]="FOOD MILLING",Table1[[#This Row],[Site]]="GODACO"), "No", "Yes")</f>
        <v>Yes</v>
      </c>
      <c r="D1219" s="205">
        <f>MAX(DATE(Table1[Year],1,1),DATE(Table1[Year],1,1)-WEEKDAY(DATE(Table1[Year],1,1),2)+(Table1[WeekNum]-1)*7+1)</f>
        <v>44669</v>
      </c>
      <c r="E1219" s="205">
        <f>MIN(DATE(Table1[Year]+1,1,0),DATE(Table1[Year],1,1)-WEEKDAY(DATE(Table1[Year],1,1),2)+Table1[WeekNum]*7)</f>
        <v>44675</v>
      </c>
      <c r="F1219" s="15">
        <v>2022</v>
      </c>
      <c r="G1219" s="204">
        <f t="shared" si="38"/>
        <v>4</v>
      </c>
      <c r="H1219" s="204">
        <v>17</v>
      </c>
      <c r="I1219" s="207" t="str">
        <f>"W" &amp;Table1[[#This Row],[WeekNum]]</f>
        <v>W17</v>
      </c>
      <c r="J1219" s="207" t="str">
        <f t="shared" si="39"/>
        <v>22-W17</v>
      </c>
      <c r="K1219" s="206" t="s">
        <v>506</v>
      </c>
      <c r="L1219" s="206"/>
      <c r="M1219" s="206" t="s">
        <v>72</v>
      </c>
      <c r="N1219" s="206" t="s">
        <v>47</v>
      </c>
      <c r="O1219" s="266" t="s">
        <v>403</v>
      </c>
      <c r="P1219" s="11" t="s">
        <v>405</v>
      </c>
      <c r="Q1219" s="11" t="s">
        <v>419</v>
      </c>
      <c r="R1219" s="206">
        <v>0</v>
      </c>
      <c r="S1219" s="206">
        <v>0</v>
      </c>
      <c r="T1219" s="206">
        <f>ABS(Table1[[#This Row],[Prod]]-Table1[[#This Row],[Planned]])</f>
        <v>0</v>
      </c>
      <c r="U1219" s="209">
        <f>IF(ABS(Table1[[#This Row],[Prod]]-Table1[[#This Row],[Planned]])&gt;Table1[[#This Row],[Planned]],0,IF(Table1[[#This Row],[Planned]]=0,0,1-ABS(Table1[[#This Row],[Prod]]-Table1[[#This Row],[Planned]])/Table1[[#This Row],[Planned]]))</f>
        <v>0</v>
      </c>
      <c r="V1219" s="206"/>
      <c r="W1219" s="206"/>
      <c r="X1219" s="208">
        <v>0</v>
      </c>
      <c r="Y1219" s="206">
        <f>Table1[[#This Row],[Prod]]</f>
        <v>0</v>
      </c>
      <c r="Z1219" s="206">
        <f>ABS(Table1[[#This Row],[Prod2]]-Table1[[#This Row],[Plan Revised]])</f>
        <v>0</v>
      </c>
      <c r="AA1219" s="209">
        <f>IF(ABS(Table1[[#This Row],[Prod2]]-Table1[[#This Row],[Plan Revised]])&gt;Table1[[#This Row],[Plan Revised]],0,IF(Table1[[#This Row],[Plan Revised]]=0,0,1-ABS(Table1[[#This Row],[Prod2]]-Table1[[#This Row],[Plan Revised]])/Table1[[#This Row],[Plan Revised]]))</f>
        <v>0</v>
      </c>
      <c r="AB1219" s="206"/>
      <c r="AC1219" s="210"/>
      <c r="AD1219"/>
      <c r="AF1219"/>
    </row>
    <row r="1220" spans="1:32">
      <c r="A1220" s="204" t="str">
        <f>IF(Table1[Week]=WeekSel,"Yes","No")</f>
        <v>No</v>
      </c>
      <c r="B1220" s="204" t="str">
        <f>IF((Table1[StartDate]&gt;=Date.GraphMin)*(Table1[StartDate]&lt;=Date.GraphMax)=1,"Yes","No")</f>
        <v>Yes</v>
      </c>
      <c r="C1220" s="204" t="str">
        <f>IF(OR(Table1[[#This Row],[Site]]="FOOD MILLING",Table1[[#This Row],[Site]]="GODACO"), "No", "Yes")</f>
        <v>Yes</v>
      </c>
      <c r="D1220" s="205">
        <f>MAX(DATE(Table1[Year],1,1),DATE(Table1[Year],1,1)-WEEKDAY(DATE(Table1[Year],1,1),2)+(Table1[WeekNum]-1)*7+1)</f>
        <v>44669</v>
      </c>
      <c r="E1220" s="205">
        <f>MIN(DATE(Table1[Year]+1,1,0),DATE(Table1[Year],1,1)-WEEKDAY(DATE(Table1[Year],1,1),2)+Table1[WeekNum]*7)</f>
        <v>44675</v>
      </c>
      <c r="F1220" s="15">
        <v>2022</v>
      </c>
      <c r="G1220" s="204">
        <f t="shared" si="38"/>
        <v>4</v>
      </c>
      <c r="H1220" s="204">
        <v>17</v>
      </c>
      <c r="I1220" s="207" t="str">
        <f>"W" &amp;Table1[[#This Row],[WeekNum]]</f>
        <v>W17</v>
      </c>
      <c r="J1220" s="207" t="str">
        <f t="shared" si="39"/>
        <v>22-W17</v>
      </c>
      <c r="K1220" s="206" t="s">
        <v>528</v>
      </c>
      <c r="L1220" s="206"/>
      <c r="M1220" s="206" t="s">
        <v>72</v>
      </c>
      <c r="N1220" s="266" t="s">
        <v>370</v>
      </c>
      <c r="O1220" s="266" t="s">
        <v>374</v>
      </c>
      <c r="P1220" s="11" t="s">
        <v>376</v>
      </c>
      <c r="Q1220" s="11" t="s">
        <v>418</v>
      </c>
      <c r="R1220" s="206">
        <v>1000</v>
      </c>
      <c r="S1220" s="206"/>
      <c r="T1220" s="206">
        <f>ABS(Table1[[#This Row],[Prod]]-Table1[[#This Row],[Planned]])</f>
        <v>1000</v>
      </c>
      <c r="U1220" s="209">
        <f>IF(ABS(Table1[[#This Row],[Prod]]-Table1[[#This Row],[Planned]])&gt;Table1[[#This Row],[Planned]],0,IF(Table1[[#This Row],[Planned]]=0,0,1-ABS(Table1[[#This Row],[Prod]]-Table1[[#This Row],[Planned]])/Table1[[#This Row],[Planned]]))</f>
        <v>0</v>
      </c>
      <c r="V1220" s="206"/>
      <c r="W1220" s="206"/>
      <c r="X1220" s="208"/>
      <c r="Y1220" s="206">
        <f>Table1[[#This Row],[Prod]]</f>
        <v>0</v>
      </c>
      <c r="Z1220" s="206">
        <f>ABS(Table1[[#This Row],[Prod2]]-Table1[[#This Row],[Plan Revised]])</f>
        <v>0</v>
      </c>
      <c r="AA1220" s="209">
        <f>IF(ABS(Table1[[#This Row],[Prod2]]-Table1[[#This Row],[Plan Revised]])&gt;Table1[[#This Row],[Plan Revised]],0,IF(Table1[[#This Row],[Plan Revised]]=0,0,1-ABS(Table1[[#This Row],[Prod2]]-Table1[[#This Row],[Plan Revised]])/Table1[[#This Row],[Plan Revised]]))</f>
        <v>0</v>
      </c>
      <c r="AB1220" s="206"/>
      <c r="AC1220" s="210"/>
      <c r="AD1220"/>
      <c r="AF1220"/>
    </row>
    <row r="1221" spans="1:32">
      <c r="A1221" s="204" t="str">
        <f>IF(Table1[Week]=WeekSel,"Yes","No")</f>
        <v>No</v>
      </c>
      <c r="B1221" s="204" t="str">
        <f>IF((Table1[StartDate]&gt;=Date.GraphMin)*(Table1[StartDate]&lt;=Date.GraphMax)=1,"Yes","No")</f>
        <v>Yes</v>
      </c>
      <c r="C1221" s="204" t="str">
        <f>IF(OR(Table1[[#This Row],[Site]]="FOOD MILLING",Table1[[#This Row],[Site]]="GODACO"), "No", "Yes")</f>
        <v>Yes</v>
      </c>
      <c r="D1221" s="205">
        <f>MAX(DATE(Table1[Year],1,1),DATE(Table1[Year],1,1)-WEEKDAY(DATE(Table1[Year],1,1),2)+(Table1[WeekNum]-1)*7+1)</f>
        <v>44669</v>
      </c>
      <c r="E1221" s="205">
        <f>MIN(DATE(Table1[Year]+1,1,0),DATE(Table1[Year],1,1)-WEEKDAY(DATE(Table1[Year],1,1),2)+Table1[WeekNum]*7)</f>
        <v>44675</v>
      </c>
      <c r="F1221" s="15">
        <v>2022</v>
      </c>
      <c r="G1221" s="204">
        <f t="shared" si="38"/>
        <v>4</v>
      </c>
      <c r="H1221" s="204">
        <v>17</v>
      </c>
      <c r="I1221" s="207" t="str">
        <f>"W" &amp;Table1[[#This Row],[WeekNum]]</f>
        <v>W17</v>
      </c>
      <c r="J1221" s="207" t="str">
        <f t="shared" si="39"/>
        <v>22-W17</v>
      </c>
      <c r="K1221" s="206" t="s">
        <v>525</v>
      </c>
      <c r="L1221" s="206"/>
      <c r="M1221" s="206" t="s">
        <v>72</v>
      </c>
      <c r="N1221" s="266" t="s">
        <v>370</v>
      </c>
      <c r="O1221" s="266" t="s">
        <v>403</v>
      </c>
      <c r="P1221" s="11" t="s">
        <v>407</v>
      </c>
      <c r="Q1221" s="11" t="s">
        <v>419</v>
      </c>
      <c r="R1221" s="206">
        <v>1850</v>
      </c>
      <c r="S1221" s="206">
        <v>1915</v>
      </c>
      <c r="T1221" s="206">
        <f>ABS(Table1[[#This Row],[Prod]]-Table1[[#This Row],[Planned]])</f>
        <v>65</v>
      </c>
      <c r="U1221" s="209">
        <f>IF(ABS(Table1[[#This Row],[Prod]]-Table1[[#This Row],[Planned]])&gt;Table1[[#This Row],[Planned]],0,IF(Table1[[#This Row],[Planned]]=0,0,1-ABS(Table1[[#This Row],[Prod]]-Table1[[#This Row],[Planned]])/Table1[[#This Row],[Planned]]))</f>
        <v>0.96486486486486489</v>
      </c>
      <c r="V1221" s="206"/>
      <c r="W1221" s="206"/>
      <c r="X1221" s="208">
        <v>1850</v>
      </c>
      <c r="Y1221" s="206">
        <f>Table1[[#This Row],[Prod]]</f>
        <v>1915</v>
      </c>
      <c r="Z1221" s="206">
        <f>ABS(Table1[[#This Row],[Prod2]]-Table1[[#This Row],[Plan Revised]])</f>
        <v>65</v>
      </c>
      <c r="AA1221" s="209">
        <f>IF(ABS(Table1[[#This Row],[Prod2]]-Table1[[#This Row],[Plan Revised]])&gt;Table1[[#This Row],[Plan Revised]],0,IF(Table1[[#This Row],[Plan Revised]]=0,0,1-ABS(Table1[[#This Row],[Prod2]]-Table1[[#This Row],[Plan Revised]])/Table1[[#This Row],[Plan Revised]]))</f>
        <v>0.96486486486486489</v>
      </c>
      <c r="AB1221" s="206"/>
      <c r="AC1221" s="210"/>
      <c r="AD1221"/>
      <c r="AF1221"/>
    </row>
    <row r="1222" spans="1:32">
      <c r="A1222" s="204" t="str">
        <f>IF(Table1[Week]=WeekSel,"Yes","No")</f>
        <v>No</v>
      </c>
      <c r="B1222" s="204" t="str">
        <f>IF((Table1[StartDate]&gt;=Date.GraphMin)*(Table1[StartDate]&lt;=Date.GraphMax)=1,"Yes","No")</f>
        <v>Yes</v>
      </c>
      <c r="C1222" s="204" t="str">
        <f>IF(OR(Table1[[#This Row],[Site]]="FOOD MILLING",Table1[[#This Row],[Site]]="GODACO"), "No", "Yes")</f>
        <v>Yes</v>
      </c>
      <c r="D1222" s="205">
        <f>MAX(DATE(Table1[Year],1,1),DATE(Table1[Year],1,1)-WEEKDAY(DATE(Table1[Year],1,1),2)+(Table1[WeekNum]-1)*7+1)</f>
        <v>44669</v>
      </c>
      <c r="E1222" s="205">
        <f>MIN(DATE(Table1[Year]+1,1,0),DATE(Table1[Year],1,1)-WEEKDAY(DATE(Table1[Year],1,1),2)+Table1[WeekNum]*7)</f>
        <v>44675</v>
      </c>
      <c r="F1222" s="15">
        <v>2022</v>
      </c>
      <c r="G1222" s="204">
        <f t="shared" si="38"/>
        <v>4</v>
      </c>
      <c r="H1222" s="204">
        <v>17</v>
      </c>
      <c r="I1222" s="207" t="str">
        <f>"W" &amp;Table1[[#This Row],[WeekNum]]</f>
        <v>W17</v>
      </c>
      <c r="J1222" s="207" t="str">
        <f t="shared" si="39"/>
        <v>22-W17</v>
      </c>
      <c r="K1222" s="206" t="s">
        <v>527</v>
      </c>
      <c r="L1222" s="206"/>
      <c r="M1222" s="206" t="s">
        <v>72</v>
      </c>
      <c r="N1222" s="266" t="s">
        <v>370</v>
      </c>
      <c r="O1222" s="266" t="s">
        <v>403</v>
      </c>
      <c r="P1222" s="11" t="s">
        <v>407</v>
      </c>
      <c r="Q1222" s="11" t="s">
        <v>419</v>
      </c>
      <c r="R1222" s="206">
        <v>1850</v>
      </c>
      <c r="S1222" s="206"/>
      <c r="T1222" s="206">
        <f>ABS(Table1[[#This Row],[Prod]]-Table1[[#This Row],[Planned]])</f>
        <v>1850</v>
      </c>
      <c r="U1222" s="209">
        <f>IF(ABS(Table1[[#This Row],[Prod]]-Table1[[#This Row],[Planned]])&gt;Table1[[#This Row],[Planned]],0,IF(Table1[[#This Row],[Planned]]=0,0,1-ABS(Table1[[#This Row],[Prod]]-Table1[[#This Row],[Planned]])/Table1[[#This Row],[Planned]]))</f>
        <v>0</v>
      </c>
      <c r="V1222" s="206"/>
      <c r="W1222" s="206"/>
      <c r="X1222" s="208">
        <v>1850</v>
      </c>
      <c r="Y1222" s="206">
        <f>Table1[[#This Row],[Prod]]</f>
        <v>0</v>
      </c>
      <c r="Z1222" s="206">
        <f>ABS(Table1[[#This Row],[Prod2]]-Table1[[#This Row],[Plan Revised]])</f>
        <v>1850</v>
      </c>
      <c r="AA1222" s="209">
        <f>IF(ABS(Table1[[#This Row],[Prod2]]-Table1[[#This Row],[Plan Revised]])&gt;Table1[[#This Row],[Plan Revised]],0,IF(Table1[[#This Row],[Plan Revised]]=0,0,1-ABS(Table1[[#This Row],[Prod2]]-Table1[[#This Row],[Plan Revised]])/Table1[[#This Row],[Plan Revised]]))</f>
        <v>0</v>
      </c>
      <c r="AB1222" s="206"/>
      <c r="AC1222" s="210"/>
      <c r="AD1222"/>
      <c r="AF1222"/>
    </row>
    <row r="1223" spans="1:32">
      <c r="A1223" s="204" t="str">
        <f>IF(Table1[Week]=WeekSel,"Yes","No")</f>
        <v>No</v>
      </c>
      <c r="B1223" s="204" t="str">
        <f>IF((Table1[StartDate]&gt;=Date.GraphMin)*(Table1[StartDate]&lt;=Date.GraphMax)=1,"Yes","No")</f>
        <v>Yes</v>
      </c>
      <c r="C1223" s="204" t="str">
        <f>IF(OR(Table1[[#This Row],[Site]]="FOOD MILLING",Table1[[#This Row],[Site]]="GODACO"), "No", "Yes")</f>
        <v>Yes</v>
      </c>
      <c r="D1223" s="205">
        <f>MAX(DATE(Table1[Year],1,1),DATE(Table1[Year],1,1)-WEEKDAY(DATE(Table1[Year],1,1),2)+(Table1[WeekNum]-1)*7+1)</f>
        <v>44669</v>
      </c>
      <c r="E1223" s="205">
        <f>MIN(DATE(Table1[Year]+1,1,0),DATE(Table1[Year],1,1)-WEEKDAY(DATE(Table1[Year],1,1),2)+Table1[WeekNum]*7)</f>
        <v>44675</v>
      </c>
      <c r="F1223" s="15">
        <v>2022</v>
      </c>
      <c r="G1223" s="204">
        <f t="shared" si="38"/>
        <v>4</v>
      </c>
      <c r="H1223" s="204">
        <v>17</v>
      </c>
      <c r="I1223" s="207" t="str">
        <f>"W" &amp;Table1[[#This Row],[WeekNum]]</f>
        <v>W17</v>
      </c>
      <c r="J1223" s="207" t="str">
        <f t="shared" si="39"/>
        <v>22-W17</v>
      </c>
      <c r="K1223" s="206" t="s">
        <v>526</v>
      </c>
      <c r="L1223" s="206"/>
      <c r="M1223" s="206" t="s">
        <v>72</v>
      </c>
      <c r="N1223" s="266" t="s">
        <v>370</v>
      </c>
      <c r="O1223" s="266" t="s">
        <v>403</v>
      </c>
      <c r="P1223" s="11" t="s">
        <v>407</v>
      </c>
      <c r="Q1223" s="11" t="s">
        <v>419</v>
      </c>
      <c r="R1223" s="206"/>
      <c r="S1223" s="206">
        <v>1856</v>
      </c>
      <c r="T1223" s="206">
        <f>ABS(Table1[[#This Row],[Prod]]-Table1[[#This Row],[Planned]])</f>
        <v>1856</v>
      </c>
      <c r="U1223" s="209">
        <f>IF(ABS(Table1[[#This Row],[Prod]]-Table1[[#This Row],[Planned]])&gt;Table1[[#This Row],[Planned]],0,IF(Table1[[#This Row],[Planned]]=0,0,1-ABS(Table1[[#This Row],[Prod]]-Table1[[#This Row],[Planned]])/Table1[[#This Row],[Planned]]))</f>
        <v>0</v>
      </c>
      <c r="V1223" s="206"/>
      <c r="W1223" s="206"/>
      <c r="X1223" s="208"/>
      <c r="Y1223" s="206">
        <f>Table1[[#This Row],[Prod]]</f>
        <v>1856</v>
      </c>
      <c r="Z1223" s="206">
        <f>ABS(Table1[[#This Row],[Prod2]]-Table1[[#This Row],[Plan Revised]])</f>
        <v>1856</v>
      </c>
      <c r="AA1223" s="209">
        <f>IF(ABS(Table1[[#This Row],[Prod2]]-Table1[[#This Row],[Plan Revised]])&gt;Table1[[#This Row],[Plan Revised]],0,IF(Table1[[#This Row],[Plan Revised]]=0,0,1-ABS(Table1[[#This Row],[Prod2]]-Table1[[#This Row],[Plan Revised]])/Table1[[#This Row],[Plan Revised]]))</f>
        <v>0</v>
      </c>
      <c r="AB1223" s="206"/>
      <c r="AC1223" s="210"/>
      <c r="AD1223"/>
      <c r="AF1223"/>
    </row>
    <row r="1224" spans="1:32">
      <c r="A1224" s="204" t="str">
        <f>IF(Table1[Week]=WeekSel,"Yes","No")</f>
        <v>No</v>
      </c>
      <c r="B1224" s="204" t="str">
        <f>IF((Table1[StartDate]&gt;=Date.GraphMin)*(Table1[StartDate]&lt;=Date.GraphMax)=1,"Yes","No")</f>
        <v>Yes</v>
      </c>
      <c r="C1224" s="204" t="str">
        <f>IF(OR(Table1[[#This Row],[Site]]="FOOD MILLING",Table1[[#This Row],[Site]]="GODACO"), "No", "Yes")</f>
        <v>Yes</v>
      </c>
      <c r="D1224" s="205">
        <f>MAX(DATE(Table1[Year],1,1),DATE(Table1[Year],1,1)-WEEKDAY(DATE(Table1[Year],1,1),2)+(Table1[WeekNum]-1)*7+1)</f>
        <v>44669</v>
      </c>
      <c r="E1224" s="205">
        <f>MIN(DATE(Table1[Year]+1,1,0),DATE(Table1[Year],1,1)-WEEKDAY(DATE(Table1[Year],1,1),2)+Table1[WeekNum]*7)</f>
        <v>44675</v>
      </c>
      <c r="F1224" s="15">
        <v>2022</v>
      </c>
      <c r="G1224" s="204">
        <f t="shared" si="38"/>
        <v>4</v>
      </c>
      <c r="H1224" s="204">
        <v>17</v>
      </c>
      <c r="I1224" s="207" t="str">
        <f>"W" &amp;Table1[[#This Row],[WeekNum]]</f>
        <v>W17</v>
      </c>
      <c r="J1224" s="207" t="str">
        <f t="shared" si="39"/>
        <v>22-W17</v>
      </c>
      <c r="K1224" s="206" t="s">
        <v>92</v>
      </c>
      <c r="L1224" s="206"/>
      <c r="M1224" s="206" t="s">
        <v>77</v>
      </c>
      <c r="N1224" s="266" t="s">
        <v>370</v>
      </c>
      <c r="O1224" s="266" t="s">
        <v>374</v>
      </c>
      <c r="P1224" s="11" t="s">
        <v>410</v>
      </c>
      <c r="Q1224" s="11" t="s">
        <v>418</v>
      </c>
      <c r="R1224" s="206">
        <v>12600</v>
      </c>
      <c r="S1224" s="206">
        <v>14000</v>
      </c>
      <c r="T1224" s="206">
        <f>ABS(Table1[[#This Row],[Prod]]-Table1[[#This Row],[Planned]])</f>
        <v>1400</v>
      </c>
      <c r="U1224" s="209">
        <f>IF(ABS(Table1[[#This Row],[Prod]]-Table1[[#This Row],[Planned]])&gt;Table1[[#This Row],[Planned]],0,IF(Table1[[#This Row],[Planned]]=0,0,1-ABS(Table1[[#This Row],[Prod]]-Table1[[#This Row],[Planned]])/Table1[[#This Row],[Planned]]))</f>
        <v>0.88888888888888884</v>
      </c>
      <c r="V1224" s="206"/>
      <c r="W1224" s="206"/>
      <c r="X1224" s="208">
        <v>14080</v>
      </c>
      <c r="Y1224" s="206">
        <f>Table1[[#This Row],[Prod]]</f>
        <v>14000</v>
      </c>
      <c r="Z1224" s="206">
        <f>ABS(Table1[[#This Row],[Prod2]]-Table1[[#This Row],[Plan Revised]])</f>
        <v>80</v>
      </c>
      <c r="AA1224" s="209">
        <f>IF(ABS(Table1[[#This Row],[Prod2]]-Table1[[#This Row],[Plan Revised]])&gt;Table1[[#This Row],[Plan Revised]],0,IF(Table1[[#This Row],[Plan Revised]]=0,0,1-ABS(Table1[[#This Row],[Prod2]]-Table1[[#This Row],[Plan Revised]])/Table1[[#This Row],[Plan Revised]]))</f>
        <v>0.99431818181818177</v>
      </c>
      <c r="AB1224" s="206"/>
      <c r="AC1224" s="210"/>
      <c r="AD1224"/>
      <c r="AF1224"/>
    </row>
    <row r="1225" spans="1:32">
      <c r="A1225" s="204" t="str">
        <f>IF(Table1[Week]=WeekSel,"Yes","No")</f>
        <v>No</v>
      </c>
      <c r="B1225" s="204" t="str">
        <f>IF((Table1[StartDate]&gt;=Date.GraphMin)*(Table1[StartDate]&lt;=Date.GraphMax)=1,"Yes","No")</f>
        <v>Yes</v>
      </c>
      <c r="C1225" s="204" t="str">
        <f>IF(OR(Table1[[#This Row],[Site]]="FOOD MILLING",Table1[[#This Row],[Site]]="GODACO"), "No", "Yes")</f>
        <v>Yes</v>
      </c>
      <c r="D1225" s="205">
        <f>MAX(DATE(Table1[Year],1,1),DATE(Table1[Year],1,1)-WEEKDAY(DATE(Table1[Year],1,1),2)+(Table1[WeekNum]-1)*7+1)</f>
        <v>44669</v>
      </c>
      <c r="E1225" s="205">
        <f>MIN(DATE(Table1[Year]+1,1,0),DATE(Table1[Year],1,1)-WEEKDAY(DATE(Table1[Year],1,1),2)+Table1[WeekNum]*7)</f>
        <v>44675</v>
      </c>
      <c r="F1225" s="15">
        <v>2022</v>
      </c>
      <c r="G1225" s="204">
        <f t="shared" si="38"/>
        <v>4</v>
      </c>
      <c r="H1225" s="204">
        <v>17</v>
      </c>
      <c r="I1225" s="207" t="str">
        <f>"W" &amp;Table1[[#This Row],[WeekNum]]</f>
        <v>W17</v>
      </c>
      <c r="J1225" s="207" t="str">
        <f t="shared" si="39"/>
        <v>22-W17</v>
      </c>
      <c r="K1225" s="206" t="s">
        <v>713</v>
      </c>
      <c r="L1225" s="206"/>
      <c r="M1225" s="206" t="s">
        <v>72</v>
      </c>
      <c r="N1225" s="266" t="s">
        <v>370</v>
      </c>
      <c r="O1225" s="266" t="s">
        <v>403</v>
      </c>
      <c r="P1225" s="11" t="s">
        <v>407</v>
      </c>
      <c r="Q1225" s="11" t="s">
        <v>421</v>
      </c>
      <c r="R1225" s="206">
        <v>300</v>
      </c>
      <c r="S1225" s="206">
        <v>294</v>
      </c>
      <c r="T1225" s="206">
        <f>ABS(Table1[[#This Row],[Prod]]-Table1[[#This Row],[Planned]])</f>
        <v>6</v>
      </c>
      <c r="U1225" s="209">
        <f>IF(ABS(Table1[[#This Row],[Prod]]-Table1[[#This Row],[Planned]])&gt;Table1[[#This Row],[Planned]],0,IF(Table1[[#This Row],[Planned]]=0,0,1-ABS(Table1[[#This Row],[Prod]]-Table1[[#This Row],[Planned]])/Table1[[#This Row],[Planned]]))</f>
        <v>0.98</v>
      </c>
      <c r="V1225" s="206"/>
      <c r="W1225" s="206"/>
      <c r="X1225" s="208">
        <v>300</v>
      </c>
      <c r="Y1225" s="206">
        <f>Table1[[#This Row],[Prod]]</f>
        <v>294</v>
      </c>
      <c r="Z1225" s="206">
        <f>ABS(Table1[[#This Row],[Prod2]]-Table1[[#This Row],[Plan Revised]])</f>
        <v>6</v>
      </c>
      <c r="AA1225" s="209">
        <f>IF(ABS(Table1[[#This Row],[Prod2]]-Table1[[#This Row],[Plan Revised]])&gt;Table1[[#This Row],[Plan Revised]],0,IF(Table1[[#This Row],[Plan Revised]]=0,0,1-ABS(Table1[[#This Row],[Prod2]]-Table1[[#This Row],[Plan Revised]])/Table1[[#This Row],[Plan Revised]]))</f>
        <v>0.98</v>
      </c>
      <c r="AB1225" s="206"/>
      <c r="AC1225" s="210"/>
      <c r="AD1225"/>
      <c r="AF1225"/>
    </row>
    <row r="1226" spans="1:32">
      <c r="A1226" s="204" t="str">
        <f>IF(Table1[Week]=WeekSel,"Yes","No")</f>
        <v>No</v>
      </c>
      <c r="B1226" s="204" t="str">
        <f>IF((Table1[StartDate]&gt;=Date.GraphMin)*(Table1[StartDate]&lt;=Date.GraphMax)=1,"Yes","No")</f>
        <v>Yes</v>
      </c>
      <c r="C1226" s="204" t="str">
        <f>IF(OR(Table1[[#This Row],[Site]]="FOOD MILLING",Table1[[#This Row],[Site]]="GODACO"), "No", "Yes")</f>
        <v>Yes</v>
      </c>
      <c r="D1226" s="205">
        <f>MAX(DATE(Table1[Year],1,1),DATE(Table1[Year],1,1)-WEEKDAY(DATE(Table1[Year],1,1),2)+(Table1[WeekNum]-1)*7+1)</f>
        <v>44669</v>
      </c>
      <c r="E1226" s="205">
        <f>MIN(DATE(Table1[Year]+1,1,0),DATE(Table1[Year],1,1)-WEEKDAY(DATE(Table1[Year],1,1),2)+Table1[WeekNum]*7)</f>
        <v>44675</v>
      </c>
      <c r="F1226" s="15">
        <v>2022</v>
      </c>
      <c r="G1226" s="204">
        <f t="shared" si="38"/>
        <v>4</v>
      </c>
      <c r="H1226" s="204">
        <v>17</v>
      </c>
      <c r="I1226" s="207" t="str">
        <f>"W" &amp;Table1[[#This Row],[WeekNum]]</f>
        <v>W17</v>
      </c>
      <c r="J1226" s="207" t="str">
        <f t="shared" si="39"/>
        <v>22-W17</v>
      </c>
      <c r="K1226" s="206" t="s">
        <v>715</v>
      </c>
      <c r="L1226" s="206"/>
      <c r="M1226" s="206" t="s">
        <v>72</v>
      </c>
      <c r="N1226" s="266" t="s">
        <v>370</v>
      </c>
      <c r="O1226" s="266" t="s">
        <v>403</v>
      </c>
      <c r="P1226" s="11" t="s">
        <v>407</v>
      </c>
      <c r="Q1226" s="11" t="s">
        <v>421</v>
      </c>
      <c r="R1226" s="206">
        <v>300</v>
      </c>
      <c r="S1226" s="206">
        <v>307</v>
      </c>
      <c r="T1226" s="206">
        <f>ABS(Table1[[#This Row],[Prod]]-Table1[[#This Row],[Planned]])</f>
        <v>7</v>
      </c>
      <c r="U1226" s="209">
        <f>IF(ABS(Table1[[#This Row],[Prod]]-Table1[[#This Row],[Planned]])&gt;Table1[[#This Row],[Planned]],0,IF(Table1[[#This Row],[Planned]]=0,0,1-ABS(Table1[[#This Row],[Prod]]-Table1[[#This Row],[Planned]])/Table1[[#This Row],[Planned]]))</f>
        <v>0.97666666666666668</v>
      </c>
      <c r="V1226" s="206"/>
      <c r="W1226" s="206"/>
      <c r="X1226" s="208">
        <v>300</v>
      </c>
      <c r="Y1226" s="206">
        <f>Table1[[#This Row],[Prod]]</f>
        <v>307</v>
      </c>
      <c r="Z1226" s="206">
        <f>ABS(Table1[[#This Row],[Prod2]]-Table1[[#This Row],[Plan Revised]])</f>
        <v>7</v>
      </c>
      <c r="AA1226" s="209">
        <f>IF(ABS(Table1[[#This Row],[Prod2]]-Table1[[#This Row],[Plan Revised]])&gt;Table1[[#This Row],[Plan Revised]],0,IF(Table1[[#This Row],[Plan Revised]]=0,0,1-ABS(Table1[[#This Row],[Prod2]]-Table1[[#This Row],[Plan Revised]])/Table1[[#This Row],[Plan Revised]]))</f>
        <v>0.97666666666666668</v>
      </c>
      <c r="AB1226" s="206"/>
      <c r="AC1226" s="210"/>
      <c r="AD1226"/>
      <c r="AF1226"/>
    </row>
    <row r="1227" spans="1:32">
      <c r="A1227" s="204" t="str">
        <f>IF(Table1[Week]=WeekSel,"Yes","No")</f>
        <v>No</v>
      </c>
      <c r="B1227" s="204" t="str">
        <f>IF((Table1[StartDate]&gt;=Date.GraphMin)*(Table1[StartDate]&lt;=Date.GraphMax)=1,"Yes","No")</f>
        <v>Yes</v>
      </c>
      <c r="C1227" s="204" t="str">
        <f>IF(OR(Table1[[#This Row],[Site]]="FOOD MILLING",Table1[[#This Row],[Site]]="GODACO"), "No", "Yes")</f>
        <v>Yes</v>
      </c>
      <c r="D1227" s="205">
        <f>MAX(DATE(Table1[Year],1,1),DATE(Table1[Year],1,1)-WEEKDAY(DATE(Table1[Year],1,1),2)+(Table1[WeekNum]-1)*7+1)</f>
        <v>44669</v>
      </c>
      <c r="E1227" s="205">
        <f>MIN(DATE(Table1[Year]+1,1,0),DATE(Table1[Year],1,1)-WEEKDAY(DATE(Table1[Year],1,1),2)+Table1[WeekNum]*7)</f>
        <v>44675</v>
      </c>
      <c r="F1227" s="15">
        <v>2022</v>
      </c>
      <c r="G1227" s="204">
        <f t="shared" si="38"/>
        <v>4</v>
      </c>
      <c r="H1227" s="204">
        <v>17</v>
      </c>
      <c r="I1227" s="207" t="str">
        <f>"W" &amp;Table1[[#This Row],[WeekNum]]</f>
        <v>W17</v>
      </c>
      <c r="J1227" s="207" t="str">
        <f t="shared" si="39"/>
        <v>22-W17</v>
      </c>
      <c r="K1227" s="206" t="s">
        <v>716</v>
      </c>
      <c r="L1227" s="206"/>
      <c r="M1227" s="206" t="s">
        <v>72</v>
      </c>
      <c r="N1227" s="206" t="s">
        <v>45</v>
      </c>
      <c r="O1227" s="266" t="s">
        <v>384</v>
      </c>
      <c r="P1227" s="11" t="s">
        <v>408</v>
      </c>
      <c r="Q1227" s="11" t="s">
        <v>421</v>
      </c>
      <c r="R1227" s="206">
        <v>0</v>
      </c>
      <c r="S1227" s="206">
        <v>10</v>
      </c>
      <c r="T1227" s="206">
        <f>ABS(Table1[[#This Row],[Prod]]-Table1[[#This Row],[Planned]])</f>
        <v>10</v>
      </c>
      <c r="U1227" s="209">
        <f>IF(ABS(Table1[[#This Row],[Prod]]-Table1[[#This Row],[Planned]])&gt;Table1[[#This Row],[Planned]],0,IF(Table1[[#This Row],[Planned]]=0,0,1-ABS(Table1[[#This Row],[Prod]]-Table1[[#This Row],[Planned]])/Table1[[#This Row],[Planned]]))</f>
        <v>0</v>
      </c>
      <c r="V1227" s="206"/>
      <c r="W1227" s="206"/>
      <c r="X1227" s="208">
        <v>0</v>
      </c>
      <c r="Y1227" s="206">
        <f>Table1[[#This Row],[Prod]]</f>
        <v>10</v>
      </c>
      <c r="Z1227" s="206">
        <f>ABS(Table1[[#This Row],[Prod2]]-Table1[[#This Row],[Plan Revised]])</f>
        <v>10</v>
      </c>
      <c r="AA1227" s="209">
        <f>IF(ABS(Table1[[#This Row],[Prod2]]-Table1[[#This Row],[Plan Revised]])&gt;Table1[[#This Row],[Plan Revised]],0,IF(Table1[[#This Row],[Plan Revised]]=0,0,1-ABS(Table1[[#This Row],[Prod2]]-Table1[[#This Row],[Plan Revised]])/Table1[[#This Row],[Plan Revised]]))</f>
        <v>0</v>
      </c>
      <c r="AB1227" s="206"/>
      <c r="AC1227" s="210"/>
      <c r="AD1227"/>
      <c r="AF1227"/>
    </row>
    <row r="1228" spans="1:32">
      <c r="A1228" s="204" t="str">
        <f>IF(Table1[Week]=WeekSel,"Yes","No")</f>
        <v>No</v>
      </c>
      <c r="B1228" s="204" t="str">
        <f>IF((Table1[StartDate]&gt;=Date.GraphMin)*(Table1[StartDate]&lt;=Date.GraphMax)=1,"Yes","No")</f>
        <v>Yes</v>
      </c>
      <c r="C1228" s="204" t="str">
        <f>IF(OR(Table1[[#This Row],[Site]]="FOOD MILLING",Table1[[#This Row],[Site]]="GODACO"), "No", "Yes")</f>
        <v>Yes</v>
      </c>
      <c r="D1228" s="205">
        <f>MAX(DATE(Table1[Year],1,1),DATE(Table1[Year],1,1)-WEEKDAY(DATE(Table1[Year],1,1),2)+(Table1[WeekNum]-1)*7+1)</f>
        <v>44669</v>
      </c>
      <c r="E1228" s="205">
        <f>MIN(DATE(Table1[Year]+1,1,0),DATE(Table1[Year],1,1)-WEEKDAY(DATE(Table1[Year],1,1),2)+Table1[WeekNum]*7)</f>
        <v>44675</v>
      </c>
      <c r="F1228" s="15">
        <v>2022</v>
      </c>
      <c r="G1228" s="204">
        <f t="shared" si="38"/>
        <v>4</v>
      </c>
      <c r="H1228" s="204">
        <v>17</v>
      </c>
      <c r="I1228" s="207" t="str">
        <f>"W" &amp;Table1[[#This Row],[WeekNum]]</f>
        <v>W17</v>
      </c>
      <c r="J1228" s="207" t="str">
        <f t="shared" si="39"/>
        <v>22-W17</v>
      </c>
      <c r="K1228" s="206" t="s">
        <v>717</v>
      </c>
      <c r="L1228" s="206"/>
      <c r="M1228" s="206" t="s">
        <v>72</v>
      </c>
      <c r="N1228" s="206" t="s">
        <v>45</v>
      </c>
      <c r="O1228" s="266" t="s">
        <v>384</v>
      </c>
      <c r="P1228" s="11" t="s">
        <v>408</v>
      </c>
      <c r="Q1228" s="11" t="s">
        <v>421</v>
      </c>
      <c r="R1228" s="206">
        <v>1290</v>
      </c>
      <c r="S1228" s="206">
        <v>1310.7</v>
      </c>
      <c r="T1228" s="206">
        <f>ABS(Table1[[#This Row],[Prod]]-Table1[[#This Row],[Planned]])</f>
        <v>20.700000000000045</v>
      </c>
      <c r="U1228" s="209">
        <f>IF(ABS(Table1[[#This Row],[Prod]]-Table1[[#This Row],[Planned]])&gt;Table1[[#This Row],[Planned]],0,IF(Table1[[#This Row],[Planned]]=0,0,1-ABS(Table1[[#This Row],[Prod]]-Table1[[#This Row],[Planned]])/Table1[[#This Row],[Planned]]))</f>
        <v>0.98395348837209295</v>
      </c>
      <c r="V1228" s="206"/>
      <c r="W1228" s="206"/>
      <c r="X1228" s="208">
        <v>1290</v>
      </c>
      <c r="Y1228" s="206">
        <f>Table1[[#This Row],[Prod]]</f>
        <v>1310.7</v>
      </c>
      <c r="Z1228" s="206">
        <f>ABS(Table1[[#This Row],[Prod2]]-Table1[[#This Row],[Plan Revised]])</f>
        <v>20.700000000000045</v>
      </c>
      <c r="AA1228" s="209">
        <f>IF(ABS(Table1[[#This Row],[Prod2]]-Table1[[#This Row],[Plan Revised]])&gt;Table1[[#This Row],[Plan Revised]],0,IF(Table1[[#This Row],[Plan Revised]]=0,0,1-ABS(Table1[[#This Row],[Prod2]]-Table1[[#This Row],[Plan Revised]])/Table1[[#This Row],[Plan Revised]]))</f>
        <v>0.98395348837209295</v>
      </c>
      <c r="AB1228" s="206"/>
      <c r="AC1228" s="210"/>
      <c r="AD1228"/>
      <c r="AF1228"/>
    </row>
    <row r="1229" spans="1:32">
      <c r="A1229" s="204" t="str">
        <f>IF(Table1[Week]=WeekSel,"Yes","No")</f>
        <v>No</v>
      </c>
      <c r="B1229" s="204" t="str">
        <f>IF((Table1[StartDate]&gt;=Date.GraphMin)*(Table1[StartDate]&lt;=Date.GraphMax)=1,"Yes","No")</f>
        <v>Yes</v>
      </c>
      <c r="C1229" s="204" t="str">
        <f>IF(OR(Table1[[#This Row],[Site]]="FOOD MILLING",Table1[[#This Row],[Site]]="GODACO"), "No", "Yes")</f>
        <v>Yes</v>
      </c>
      <c r="D1229" s="205">
        <f>MAX(DATE(Table1[Year],1,1),DATE(Table1[Year],1,1)-WEEKDAY(DATE(Table1[Year],1,1),2)+(Table1[WeekNum]-1)*7+1)</f>
        <v>44669</v>
      </c>
      <c r="E1229" s="205">
        <f>MIN(DATE(Table1[Year]+1,1,0),DATE(Table1[Year],1,1)-WEEKDAY(DATE(Table1[Year],1,1),2)+Table1[WeekNum]*7)</f>
        <v>44675</v>
      </c>
      <c r="F1229" s="15">
        <v>2022</v>
      </c>
      <c r="G1229" s="204">
        <f t="shared" si="38"/>
        <v>4</v>
      </c>
      <c r="H1229" s="204">
        <v>17</v>
      </c>
      <c r="I1229" s="207" t="str">
        <f>"W" &amp;Table1[[#This Row],[WeekNum]]</f>
        <v>W17</v>
      </c>
      <c r="J1229" s="207" t="str">
        <f t="shared" si="39"/>
        <v>22-W17</v>
      </c>
      <c r="K1229" s="206" t="s">
        <v>718</v>
      </c>
      <c r="L1229" s="206"/>
      <c r="M1229" s="206" t="s">
        <v>72</v>
      </c>
      <c r="N1229" s="206" t="s">
        <v>45</v>
      </c>
      <c r="O1229" s="266" t="s">
        <v>384</v>
      </c>
      <c r="P1229" s="11" t="s">
        <v>408</v>
      </c>
      <c r="Q1229" s="11" t="s">
        <v>421</v>
      </c>
      <c r="R1229" s="206">
        <v>0</v>
      </c>
      <c r="S1229" s="206">
        <v>0</v>
      </c>
      <c r="T1229" s="206">
        <f>ABS(Table1[[#This Row],[Prod]]-Table1[[#This Row],[Planned]])</f>
        <v>0</v>
      </c>
      <c r="U1229" s="209">
        <f>IF(ABS(Table1[[#This Row],[Prod]]-Table1[[#This Row],[Planned]])&gt;Table1[[#This Row],[Planned]],0,IF(Table1[[#This Row],[Planned]]=0,0,1-ABS(Table1[[#This Row],[Prod]]-Table1[[#This Row],[Planned]])/Table1[[#This Row],[Planned]]))</f>
        <v>0</v>
      </c>
      <c r="V1229" s="206"/>
      <c r="W1229" s="206"/>
      <c r="X1229" s="208">
        <v>0</v>
      </c>
      <c r="Y1229" s="206">
        <f>Table1[[#This Row],[Prod]]</f>
        <v>0</v>
      </c>
      <c r="Z1229" s="206">
        <f>ABS(Table1[[#This Row],[Prod2]]-Table1[[#This Row],[Plan Revised]])</f>
        <v>0</v>
      </c>
      <c r="AA1229" s="209">
        <f>IF(ABS(Table1[[#This Row],[Prod2]]-Table1[[#This Row],[Plan Revised]])&gt;Table1[[#This Row],[Plan Revised]],0,IF(Table1[[#This Row],[Plan Revised]]=0,0,1-ABS(Table1[[#This Row],[Prod2]]-Table1[[#This Row],[Plan Revised]])/Table1[[#This Row],[Plan Revised]]))</f>
        <v>0</v>
      </c>
      <c r="AB1229" s="206"/>
      <c r="AC1229" s="210"/>
      <c r="AD1229"/>
      <c r="AF1229"/>
    </row>
    <row r="1230" spans="1:32">
      <c r="A1230" s="204" t="str">
        <f>IF(Table1[Week]=WeekSel,"Yes","No")</f>
        <v>No</v>
      </c>
      <c r="B1230" s="204" t="str">
        <f>IF((Table1[StartDate]&gt;=Date.GraphMin)*(Table1[StartDate]&lt;=Date.GraphMax)=1,"Yes","No")</f>
        <v>Yes</v>
      </c>
      <c r="C1230" s="204" t="str">
        <f>IF(OR(Table1[[#This Row],[Site]]="FOOD MILLING",Table1[[#This Row],[Site]]="GODACO"), "No", "Yes")</f>
        <v>Yes</v>
      </c>
      <c r="D1230" s="205">
        <f>MAX(DATE(Table1[Year],1,1),DATE(Table1[Year],1,1)-WEEKDAY(DATE(Table1[Year],1,1),2)+(Table1[WeekNum]-1)*7+1)</f>
        <v>44669</v>
      </c>
      <c r="E1230" s="205">
        <f>MIN(DATE(Table1[Year]+1,1,0),DATE(Table1[Year],1,1)-WEEKDAY(DATE(Table1[Year],1,1),2)+Table1[WeekNum]*7)</f>
        <v>44675</v>
      </c>
      <c r="F1230" s="15">
        <v>2022</v>
      </c>
      <c r="G1230" s="204">
        <f t="shared" si="38"/>
        <v>4</v>
      </c>
      <c r="H1230" s="204">
        <v>17</v>
      </c>
      <c r="I1230" s="207" t="str">
        <f>"W" &amp;Table1[[#This Row],[WeekNum]]</f>
        <v>W17</v>
      </c>
      <c r="J1230" s="207" t="str">
        <f t="shared" si="39"/>
        <v>22-W17</v>
      </c>
      <c r="K1230" s="206" t="s">
        <v>719</v>
      </c>
      <c r="L1230" s="206"/>
      <c r="M1230" s="206" t="s">
        <v>72</v>
      </c>
      <c r="N1230" s="206" t="s">
        <v>45</v>
      </c>
      <c r="O1230" s="266" t="s">
        <v>384</v>
      </c>
      <c r="P1230" s="11" t="s">
        <v>408</v>
      </c>
      <c r="Q1230" s="11" t="s">
        <v>421</v>
      </c>
      <c r="R1230" s="206">
        <v>0</v>
      </c>
      <c r="S1230" s="206">
        <v>0</v>
      </c>
      <c r="T1230" s="206">
        <f>ABS(Table1[[#This Row],[Prod]]-Table1[[#This Row],[Planned]])</f>
        <v>0</v>
      </c>
      <c r="U1230" s="209">
        <f>IF(ABS(Table1[[#This Row],[Prod]]-Table1[[#This Row],[Planned]])&gt;Table1[[#This Row],[Planned]],0,IF(Table1[[#This Row],[Planned]]=0,0,1-ABS(Table1[[#This Row],[Prod]]-Table1[[#This Row],[Planned]])/Table1[[#This Row],[Planned]]))</f>
        <v>0</v>
      </c>
      <c r="V1230" s="206"/>
      <c r="W1230" s="206"/>
      <c r="X1230" s="208">
        <v>0</v>
      </c>
      <c r="Y1230" s="206">
        <f>Table1[[#This Row],[Prod]]</f>
        <v>0</v>
      </c>
      <c r="Z1230" s="206">
        <f>ABS(Table1[[#This Row],[Prod2]]-Table1[[#This Row],[Plan Revised]])</f>
        <v>0</v>
      </c>
      <c r="AA1230" s="209">
        <f>IF(ABS(Table1[[#This Row],[Prod2]]-Table1[[#This Row],[Plan Revised]])&gt;Table1[[#This Row],[Plan Revised]],0,IF(Table1[[#This Row],[Plan Revised]]=0,0,1-ABS(Table1[[#This Row],[Prod2]]-Table1[[#This Row],[Plan Revised]])/Table1[[#This Row],[Plan Revised]]))</f>
        <v>0</v>
      </c>
      <c r="AB1230" s="206"/>
      <c r="AC1230" s="210"/>
      <c r="AD1230"/>
      <c r="AF1230"/>
    </row>
    <row r="1231" spans="1:32">
      <c r="A1231" s="204" t="str">
        <f>IF(Table1[Week]=WeekSel,"Yes","No")</f>
        <v>No</v>
      </c>
      <c r="B1231" s="204" t="str">
        <f>IF((Table1[StartDate]&gt;=Date.GraphMin)*(Table1[StartDate]&lt;=Date.GraphMax)=1,"Yes","No")</f>
        <v>Yes</v>
      </c>
      <c r="C1231" s="204" t="str">
        <f>IF(OR(Table1[[#This Row],[Site]]="FOOD MILLING",Table1[[#This Row],[Site]]="GODACO"), "No", "Yes")</f>
        <v>Yes</v>
      </c>
      <c r="D1231" s="205">
        <f>MAX(DATE(Table1[Year],1,1),DATE(Table1[Year],1,1)-WEEKDAY(DATE(Table1[Year],1,1),2)+(Table1[WeekNum]-1)*7+1)</f>
        <v>44669</v>
      </c>
      <c r="E1231" s="205">
        <f>MIN(DATE(Table1[Year]+1,1,0),DATE(Table1[Year],1,1)-WEEKDAY(DATE(Table1[Year],1,1),2)+Table1[WeekNum]*7)</f>
        <v>44675</v>
      </c>
      <c r="F1231" s="15">
        <v>2022</v>
      </c>
      <c r="G1231" s="204">
        <f t="shared" si="38"/>
        <v>4</v>
      </c>
      <c r="H1231" s="204">
        <v>17</v>
      </c>
      <c r="I1231" s="207" t="str">
        <f>"W" &amp;Table1[[#This Row],[WeekNum]]</f>
        <v>W17</v>
      </c>
      <c r="J1231" s="207" t="str">
        <f t="shared" si="39"/>
        <v>22-W17</v>
      </c>
      <c r="K1231" s="206" t="s">
        <v>720</v>
      </c>
      <c r="L1231" s="206"/>
      <c r="M1231" s="206" t="s">
        <v>72</v>
      </c>
      <c r="N1231" s="206" t="s">
        <v>45</v>
      </c>
      <c r="O1231" s="266" t="s">
        <v>384</v>
      </c>
      <c r="P1231" s="11" t="s">
        <v>408</v>
      </c>
      <c r="Q1231" s="11" t="s">
        <v>421</v>
      </c>
      <c r="R1231" s="206">
        <v>150</v>
      </c>
      <c r="S1231" s="206">
        <v>151.19999999999999</v>
      </c>
      <c r="T1231" s="206">
        <f>ABS(Table1[[#This Row],[Prod]]-Table1[[#This Row],[Planned]])</f>
        <v>1.1999999999999886</v>
      </c>
      <c r="U1231" s="209">
        <f>IF(ABS(Table1[[#This Row],[Prod]]-Table1[[#This Row],[Planned]])&gt;Table1[[#This Row],[Planned]],0,IF(Table1[[#This Row],[Planned]]=0,0,1-ABS(Table1[[#This Row],[Prod]]-Table1[[#This Row],[Planned]])/Table1[[#This Row],[Planned]]))</f>
        <v>0.9920000000000001</v>
      </c>
      <c r="V1231" s="206"/>
      <c r="W1231" s="206"/>
      <c r="X1231" s="208">
        <v>150</v>
      </c>
      <c r="Y1231" s="206">
        <f>Table1[[#This Row],[Prod]]</f>
        <v>151.19999999999999</v>
      </c>
      <c r="Z1231" s="206">
        <f>ABS(Table1[[#This Row],[Prod2]]-Table1[[#This Row],[Plan Revised]])</f>
        <v>1.1999999999999886</v>
      </c>
      <c r="AA1231" s="209">
        <f>IF(ABS(Table1[[#This Row],[Prod2]]-Table1[[#This Row],[Plan Revised]])&gt;Table1[[#This Row],[Plan Revised]],0,IF(Table1[[#This Row],[Plan Revised]]=0,0,1-ABS(Table1[[#This Row],[Prod2]]-Table1[[#This Row],[Plan Revised]])/Table1[[#This Row],[Plan Revised]]))</f>
        <v>0.9920000000000001</v>
      </c>
      <c r="AB1231" s="206"/>
      <c r="AC1231" s="210"/>
      <c r="AD1231"/>
      <c r="AF1231"/>
    </row>
    <row r="1232" spans="1:32">
      <c r="A1232" s="204" t="str">
        <f>IF(Table1[Week]=WeekSel,"Yes","No")</f>
        <v>No</v>
      </c>
      <c r="B1232" s="204" t="str">
        <f>IF((Table1[StartDate]&gt;=Date.GraphMin)*(Table1[StartDate]&lt;=Date.GraphMax)=1,"Yes","No")</f>
        <v>Yes</v>
      </c>
      <c r="C1232" s="204" t="str">
        <f>IF(OR(Table1[[#This Row],[Site]]="FOOD MILLING",Table1[[#This Row],[Site]]="GODACO"), "No", "Yes")</f>
        <v>Yes</v>
      </c>
      <c r="D1232" s="205">
        <f>MAX(DATE(Table1[Year],1,1),DATE(Table1[Year],1,1)-WEEKDAY(DATE(Table1[Year],1,1),2)+(Table1[WeekNum]-1)*7+1)</f>
        <v>44662</v>
      </c>
      <c r="E1232" s="205">
        <f>MIN(DATE(Table1[Year]+1,1,0),DATE(Table1[Year],1,1)-WEEKDAY(DATE(Table1[Year],1,1),2)+Table1[WeekNum]*7)</f>
        <v>44668</v>
      </c>
      <c r="F1232" s="15">
        <v>2022</v>
      </c>
      <c r="G1232" s="204">
        <f t="shared" si="38"/>
        <v>4</v>
      </c>
      <c r="H1232" s="204">
        <v>16</v>
      </c>
      <c r="I1232" s="207" t="str">
        <f>"W" &amp;Table1[[#This Row],[WeekNum]]</f>
        <v>W16</v>
      </c>
      <c r="J1232" s="207" t="str">
        <f t="shared" si="39"/>
        <v>22-W16</v>
      </c>
      <c r="K1232" s="214" t="s">
        <v>644</v>
      </c>
      <c r="L1232" s="206"/>
      <c r="M1232" s="206" t="s">
        <v>72</v>
      </c>
      <c r="N1232" s="11" t="s">
        <v>428</v>
      </c>
      <c r="O1232" s="266" t="s">
        <v>372</v>
      </c>
      <c r="P1232" s="11" t="s">
        <v>373</v>
      </c>
      <c r="Q1232" s="11" t="s">
        <v>419</v>
      </c>
      <c r="R1232" s="206">
        <v>0</v>
      </c>
      <c r="S1232" s="206">
        <v>0</v>
      </c>
      <c r="T1232" s="206">
        <f>ABS(Table1[[#This Row],[Prod]]-Table1[[#This Row],[Planned]])</f>
        <v>0</v>
      </c>
      <c r="U1232" s="209">
        <f>IF(ABS(Table1[[#This Row],[Prod]]-Table1[[#This Row],[Planned]])&gt;Table1[[#This Row],[Planned]],0,IF(Table1[[#This Row],[Planned]]=0,0,1-ABS(Table1[[#This Row],[Prod]]-Table1[[#This Row],[Planned]])/Table1[[#This Row],[Planned]]))</f>
        <v>0</v>
      </c>
      <c r="V1232" s="206"/>
      <c r="W1232" s="206"/>
      <c r="X1232" s="208">
        <v>0</v>
      </c>
      <c r="Y1232" s="206">
        <f>Table1[[#This Row],[Prod]]</f>
        <v>0</v>
      </c>
      <c r="Z1232" s="206">
        <f>ABS(Table1[[#This Row],[Prod2]]-Table1[[#This Row],[Plan Revised]])</f>
        <v>0</v>
      </c>
      <c r="AA1232" s="209">
        <f>IF(ABS(Table1[[#This Row],[Prod2]]-Table1[[#This Row],[Plan Revised]])&gt;Table1[[#This Row],[Plan Revised]],0,IF(Table1[[#This Row],[Plan Revised]]=0,0,1-ABS(Table1[[#This Row],[Prod2]]-Table1[[#This Row],[Plan Revised]])/Table1[[#This Row],[Plan Revised]]))</f>
        <v>0</v>
      </c>
      <c r="AB1232" s="206"/>
      <c r="AC1232" s="210"/>
      <c r="AD1232"/>
      <c r="AF1232"/>
    </row>
    <row r="1233" spans="1:32">
      <c r="A1233" s="204" t="str">
        <f>IF(Table1[Week]=WeekSel,"Yes","No")</f>
        <v>No</v>
      </c>
      <c r="B1233" s="204" t="str">
        <f>IF((Table1[StartDate]&gt;=Date.GraphMin)*(Table1[StartDate]&lt;=Date.GraphMax)=1,"Yes","No")</f>
        <v>Yes</v>
      </c>
      <c r="C1233" s="204" t="str">
        <f>IF(OR(Table1[[#This Row],[Site]]="FOOD MILLING",Table1[[#This Row],[Site]]="GODACO"), "No", "Yes")</f>
        <v>Yes</v>
      </c>
      <c r="D1233" s="205">
        <f>MAX(DATE(Table1[Year],1,1),DATE(Table1[Year],1,1)-WEEKDAY(DATE(Table1[Year],1,1),2)+(Table1[WeekNum]-1)*7+1)</f>
        <v>44662</v>
      </c>
      <c r="E1233" s="205">
        <f>MIN(DATE(Table1[Year]+1,1,0),DATE(Table1[Year],1,1)-WEEKDAY(DATE(Table1[Year],1,1),2)+Table1[WeekNum]*7)</f>
        <v>44668</v>
      </c>
      <c r="F1233" s="15">
        <v>2022</v>
      </c>
      <c r="G1233" s="204">
        <f t="shared" si="38"/>
        <v>4</v>
      </c>
      <c r="H1233" s="204">
        <v>16</v>
      </c>
      <c r="I1233" s="207" t="str">
        <f>"W" &amp;Table1[[#This Row],[WeekNum]]</f>
        <v>W16</v>
      </c>
      <c r="J1233" s="207" t="str">
        <f t="shared" si="39"/>
        <v>22-W16</v>
      </c>
      <c r="K1233" s="214" t="s">
        <v>536</v>
      </c>
      <c r="L1233" s="206"/>
      <c r="M1233" s="206" t="s">
        <v>72</v>
      </c>
      <c r="N1233" s="11" t="s">
        <v>428</v>
      </c>
      <c r="O1233" s="266" t="s">
        <v>372</v>
      </c>
      <c r="P1233" s="11" t="s">
        <v>373</v>
      </c>
      <c r="Q1233" s="11" t="s">
        <v>419</v>
      </c>
      <c r="R1233" s="206">
        <v>0</v>
      </c>
      <c r="S1233" s="206">
        <v>4021.3599999999997</v>
      </c>
      <c r="T1233" s="206">
        <f>ABS(Table1[[#This Row],[Prod]]-Table1[[#This Row],[Planned]])</f>
        <v>4021.3599999999997</v>
      </c>
      <c r="U1233" s="209">
        <f>IF(ABS(Table1[[#This Row],[Prod]]-Table1[[#This Row],[Planned]])&gt;Table1[[#This Row],[Planned]],0,IF(Table1[[#This Row],[Planned]]=0,0,1-ABS(Table1[[#This Row],[Prod]]-Table1[[#This Row],[Planned]])/Table1[[#This Row],[Planned]]))</f>
        <v>0</v>
      </c>
      <c r="V1233" s="206"/>
      <c r="W1233" s="206"/>
      <c r="X1233" s="208">
        <v>4000</v>
      </c>
      <c r="Y1233" s="206">
        <f>Table1[[#This Row],[Prod]]</f>
        <v>4021.3599999999997</v>
      </c>
      <c r="Z1233" s="206">
        <f>ABS(Table1[[#This Row],[Prod2]]-Table1[[#This Row],[Plan Revised]])</f>
        <v>21.359999999999673</v>
      </c>
      <c r="AA1233" s="209">
        <f>IF(ABS(Table1[[#This Row],[Prod2]]-Table1[[#This Row],[Plan Revised]])&gt;Table1[[#This Row],[Plan Revised]],0,IF(Table1[[#This Row],[Plan Revised]]=0,0,1-ABS(Table1[[#This Row],[Prod2]]-Table1[[#This Row],[Plan Revised]])/Table1[[#This Row],[Plan Revised]]))</f>
        <v>0.9946600000000001</v>
      </c>
      <c r="AB1233" s="206"/>
      <c r="AC1233" s="210"/>
      <c r="AD1233"/>
      <c r="AF1233"/>
    </row>
    <row r="1234" spans="1:32">
      <c r="A1234" s="204" t="str">
        <f>IF(Table1[Week]=WeekSel,"Yes","No")</f>
        <v>No</v>
      </c>
      <c r="B1234" s="204" t="str">
        <f>IF((Table1[StartDate]&gt;=Date.GraphMin)*(Table1[StartDate]&lt;=Date.GraphMax)=1,"Yes","No")</f>
        <v>Yes</v>
      </c>
      <c r="C1234" s="204" t="str">
        <f>IF(OR(Table1[[#This Row],[Site]]="FOOD MILLING",Table1[[#This Row],[Site]]="GODACO"), "No", "Yes")</f>
        <v>Yes</v>
      </c>
      <c r="D1234" s="205">
        <f>MAX(DATE(Table1[Year],1,1),DATE(Table1[Year],1,1)-WEEKDAY(DATE(Table1[Year],1,1),2)+(Table1[WeekNum]-1)*7+1)</f>
        <v>44662</v>
      </c>
      <c r="E1234" s="205">
        <f>MIN(DATE(Table1[Year]+1,1,0),DATE(Table1[Year],1,1)-WEEKDAY(DATE(Table1[Year],1,1),2)+Table1[WeekNum]*7)</f>
        <v>44668</v>
      </c>
      <c r="F1234" s="15">
        <v>2022</v>
      </c>
      <c r="G1234" s="204">
        <f t="shared" si="38"/>
        <v>4</v>
      </c>
      <c r="H1234" s="204">
        <v>16</v>
      </c>
      <c r="I1234" s="207" t="str">
        <f>"W" &amp;Table1[[#This Row],[WeekNum]]</f>
        <v>W16</v>
      </c>
      <c r="J1234" s="207" t="str">
        <f t="shared" si="39"/>
        <v>22-W16</v>
      </c>
      <c r="K1234" s="214" t="s">
        <v>537</v>
      </c>
      <c r="L1234" s="206"/>
      <c r="M1234" s="206" t="s">
        <v>72</v>
      </c>
      <c r="N1234" s="11" t="s">
        <v>428</v>
      </c>
      <c r="O1234" s="266" t="s">
        <v>372</v>
      </c>
      <c r="P1234" s="11" t="s">
        <v>373</v>
      </c>
      <c r="Q1234" s="11" t="s">
        <v>419</v>
      </c>
      <c r="R1234" s="206">
        <v>0</v>
      </c>
      <c r="S1234" s="206">
        <v>0</v>
      </c>
      <c r="T1234" s="206">
        <f>ABS(Table1[[#This Row],[Prod]]-Table1[[#This Row],[Planned]])</f>
        <v>0</v>
      </c>
      <c r="U1234" s="209">
        <f>IF(ABS(Table1[[#This Row],[Prod]]-Table1[[#This Row],[Planned]])&gt;Table1[[#This Row],[Planned]],0,IF(Table1[[#This Row],[Planned]]=0,0,1-ABS(Table1[[#This Row],[Prod]]-Table1[[#This Row],[Planned]])/Table1[[#This Row],[Planned]]))</f>
        <v>0</v>
      </c>
      <c r="V1234" s="206"/>
      <c r="W1234" s="206"/>
      <c r="X1234" s="208">
        <v>0</v>
      </c>
      <c r="Y1234" s="206">
        <f>Table1[[#This Row],[Prod]]</f>
        <v>0</v>
      </c>
      <c r="Z1234" s="206">
        <f>ABS(Table1[[#This Row],[Prod2]]-Table1[[#This Row],[Plan Revised]])</f>
        <v>0</v>
      </c>
      <c r="AA1234" s="209">
        <f>IF(ABS(Table1[[#This Row],[Prod2]]-Table1[[#This Row],[Plan Revised]])&gt;Table1[[#This Row],[Plan Revised]],0,IF(Table1[[#This Row],[Plan Revised]]=0,0,1-ABS(Table1[[#This Row],[Prod2]]-Table1[[#This Row],[Plan Revised]])/Table1[[#This Row],[Plan Revised]]))</f>
        <v>0</v>
      </c>
      <c r="AB1234" s="206"/>
      <c r="AC1234" s="210"/>
      <c r="AD1234"/>
      <c r="AF1234"/>
    </row>
    <row r="1235" spans="1:32">
      <c r="A1235" s="204" t="str">
        <f>IF(Table1[Week]=WeekSel,"Yes","No")</f>
        <v>No</v>
      </c>
      <c r="B1235" s="204" t="str">
        <f>IF((Table1[StartDate]&gt;=Date.GraphMin)*(Table1[StartDate]&lt;=Date.GraphMax)=1,"Yes","No")</f>
        <v>Yes</v>
      </c>
      <c r="C1235" s="204" t="str">
        <f>IF(OR(Table1[[#This Row],[Site]]="FOOD MILLING",Table1[[#This Row],[Site]]="GODACO"), "No", "Yes")</f>
        <v>Yes</v>
      </c>
      <c r="D1235" s="205">
        <f>MAX(DATE(Table1[Year],1,1),DATE(Table1[Year],1,1)-WEEKDAY(DATE(Table1[Year],1,1),2)+(Table1[WeekNum]-1)*7+1)</f>
        <v>44662</v>
      </c>
      <c r="E1235" s="205">
        <f>MIN(DATE(Table1[Year]+1,1,0),DATE(Table1[Year],1,1)-WEEKDAY(DATE(Table1[Year],1,1),2)+Table1[WeekNum]*7)</f>
        <v>44668</v>
      </c>
      <c r="F1235" s="15">
        <v>2022</v>
      </c>
      <c r="G1235" s="204">
        <f t="shared" si="38"/>
        <v>4</v>
      </c>
      <c r="H1235" s="204">
        <v>16</v>
      </c>
      <c r="I1235" s="207" t="str">
        <f>"W" &amp;Table1[[#This Row],[WeekNum]]</f>
        <v>W16</v>
      </c>
      <c r="J1235" s="207" t="str">
        <f t="shared" si="39"/>
        <v>22-W16</v>
      </c>
      <c r="K1235" s="206" t="s">
        <v>645</v>
      </c>
      <c r="L1235" s="206"/>
      <c r="M1235" s="206" t="s">
        <v>72</v>
      </c>
      <c r="N1235" s="11" t="s">
        <v>428</v>
      </c>
      <c r="O1235" s="266" t="s">
        <v>374</v>
      </c>
      <c r="P1235" s="11" t="s">
        <v>377</v>
      </c>
      <c r="Q1235" s="11" t="s">
        <v>421</v>
      </c>
      <c r="R1235" s="206">
        <v>0</v>
      </c>
      <c r="S1235" s="206">
        <v>0</v>
      </c>
      <c r="T1235" s="206">
        <f>ABS(Table1[[#This Row],[Prod]]-Table1[[#This Row],[Planned]])</f>
        <v>0</v>
      </c>
      <c r="U1235" s="209">
        <f>IF(ABS(Table1[[#This Row],[Prod]]-Table1[[#This Row],[Planned]])&gt;Table1[[#This Row],[Planned]],0,IF(Table1[[#This Row],[Planned]]=0,0,1-ABS(Table1[[#This Row],[Prod]]-Table1[[#This Row],[Planned]])/Table1[[#This Row],[Planned]]))</f>
        <v>0</v>
      </c>
      <c r="V1235" s="206"/>
      <c r="W1235" s="206"/>
      <c r="X1235" s="208">
        <v>0</v>
      </c>
      <c r="Y1235" s="206">
        <f>Table1[[#This Row],[Prod]]</f>
        <v>0</v>
      </c>
      <c r="Z1235" s="206">
        <f>ABS(Table1[[#This Row],[Prod2]]-Table1[[#This Row],[Plan Revised]])</f>
        <v>0</v>
      </c>
      <c r="AA1235" s="209">
        <f>IF(ABS(Table1[[#This Row],[Prod2]]-Table1[[#This Row],[Plan Revised]])&gt;Table1[[#This Row],[Plan Revised]],0,IF(Table1[[#This Row],[Plan Revised]]=0,0,1-ABS(Table1[[#This Row],[Prod2]]-Table1[[#This Row],[Plan Revised]])/Table1[[#This Row],[Plan Revised]]))</f>
        <v>0</v>
      </c>
      <c r="AB1235" s="206"/>
      <c r="AC1235" s="210"/>
      <c r="AD1235"/>
      <c r="AF1235"/>
    </row>
    <row r="1236" spans="1:32">
      <c r="A1236" s="204" t="str">
        <f>IF(Table1[Week]=WeekSel,"Yes","No")</f>
        <v>No</v>
      </c>
      <c r="B1236" s="204" t="str">
        <f>IF((Table1[StartDate]&gt;=Date.GraphMin)*(Table1[StartDate]&lt;=Date.GraphMax)=1,"Yes","No")</f>
        <v>Yes</v>
      </c>
      <c r="C1236" s="204" t="str">
        <f>IF(OR(Table1[[#This Row],[Site]]="FOOD MILLING",Table1[[#This Row],[Site]]="GODACO"), "No", "Yes")</f>
        <v>Yes</v>
      </c>
      <c r="D1236" s="205">
        <f>MAX(DATE(Table1[Year],1,1),DATE(Table1[Year],1,1)-WEEKDAY(DATE(Table1[Year],1,1),2)+(Table1[WeekNum]-1)*7+1)</f>
        <v>44662</v>
      </c>
      <c r="E1236" s="205">
        <f>MIN(DATE(Table1[Year]+1,1,0),DATE(Table1[Year],1,1)-WEEKDAY(DATE(Table1[Year],1,1),2)+Table1[WeekNum]*7)</f>
        <v>44668</v>
      </c>
      <c r="F1236" s="15">
        <v>2022</v>
      </c>
      <c r="G1236" s="204">
        <f t="shared" si="38"/>
        <v>4</v>
      </c>
      <c r="H1236" s="204">
        <v>16</v>
      </c>
      <c r="I1236" s="207" t="str">
        <f>"W" &amp;Table1[[#This Row],[WeekNum]]</f>
        <v>W16</v>
      </c>
      <c r="J1236" s="207" t="str">
        <f t="shared" si="39"/>
        <v>22-W16</v>
      </c>
      <c r="K1236" s="206" t="s">
        <v>646</v>
      </c>
      <c r="L1236" s="206"/>
      <c r="M1236" s="206" t="s">
        <v>72</v>
      </c>
      <c r="N1236" s="11" t="s">
        <v>428</v>
      </c>
      <c r="O1236" s="266" t="s">
        <v>374</v>
      </c>
      <c r="P1236" s="11" t="s">
        <v>377</v>
      </c>
      <c r="Q1236" s="11" t="s">
        <v>421</v>
      </c>
      <c r="R1236" s="206">
        <v>600</v>
      </c>
      <c r="S1236" s="206">
        <v>587.4</v>
      </c>
      <c r="T1236" s="206">
        <f>ABS(Table1[[#This Row],[Prod]]-Table1[[#This Row],[Planned]])</f>
        <v>12.600000000000023</v>
      </c>
      <c r="U1236" s="209">
        <f>IF(ABS(Table1[[#This Row],[Prod]]-Table1[[#This Row],[Planned]])&gt;Table1[[#This Row],[Planned]],0,IF(Table1[[#This Row],[Planned]]=0,0,1-ABS(Table1[[#This Row],[Prod]]-Table1[[#This Row],[Planned]])/Table1[[#This Row],[Planned]]))</f>
        <v>0.97899999999999998</v>
      </c>
      <c r="V1236" s="206"/>
      <c r="W1236" s="206"/>
      <c r="X1236" s="208">
        <v>600</v>
      </c>
      <c r="Y1236" s="206">
        <f>Table1[[#This Row],[Prod]]</f>
        <v>587.4</v>
      </c>
      <c r="Z1236" s="206">
        <f>ABS(Table1[[#This Row],[Prod2]]-Table1[[#This Row],[Plan Revised]])</f>
        <v>12.600000000000023</v>
      </c>
      <c r="AA1236" s="209">
        <f>IF(ABS(Table1[[#This Row],[Prod2]]-Table1[[#This Row],[Plan Revised]])&gt;Table1[[#This Row],[Plan Revised]],0,IF(Table1[[#This Row],[Plan Revised]]=0,0,1-ABS(Table1[[#This Row],[Prod2]]-Table1[[#This Row],[Plan Revised]])/Table1[[#This Row],[Plan Revised]]))</f>
        <v>0.97899999999999998</v>
      </c>
      <c r="AB1236" s="206"/>
      <c r="AC1236" s="210"/>
      <c r="AD1236"/>
      <c r="AF1236"/>
    </row>
    <row r="1237" spans="1:32">
      <c r="A1237" s="204" t="str">
        <f>IF(Table1[Week]=WeekSel,"Yes","No")</f>
        <v>No</v>
      </c>
      <c r="B1237" s="204" t="str">
        <f>IF((Table1[StartDate]&gt;=Date.GraphMin)*(Table1[StartDate]&lt;=Date.GraphMax)=1,"Yes","No")</f>
        <v>Yes</v>
      </c>
      <c r="C1237" s="204" t="str">
        <f>IF(OR(Table1[[#This Row],[Site]]="FOOD MILLING",Table1[[#This Row],[Site]]="GODACO"), "No", "Yes")</f>
        <v>Yes</v>
      </c>
      <c r="D1237" s="205">
        <f>MAX(DATE(Table1[Year],1,1),DATE(Table1[Year],1,1)-WEEKDAY(DATE(Table1[Year],1,1),2)+(Table1[WeekNum]-1)*7+1)</f>
        <v>44662</v>
      </c>
      <c r="E1237" s="205">
        <f>MIN(DATE(Table1[Year]+1,1,0),DATE(Table1[Year],1,1)-WEEKDAY(DATE(Table1[Year],1,1),2)+Table1[WeekNum]*7)</f>
        <v>44668</v>
      </c>
      <c r="F1237" s="15">
        <v>2022</v>
      </c>
      <c r="G1237" s="204">
        <f t="shared" si="38"/>
        <v>4</v>
      </c>
      <c r="H1237" s="204">
        <v>16</v>
      </c>
      <c r="I1237" s="207" t="str">
        <f>"W" &amp;Table1[[#This Row],[WeekNum]]</f>
        <v>W16</v>
      </c>
      <c r="J1237" s="207" t="str">
        <f t="shared" si="39"/>
        <v>22-W16</v>
      </c>
      <c r="K1237" s="206" t="s">
        <v>648</v>
      </c>
      <c r="L1237" s="206"/>
      <c r="M1237" s="206" t="s">
        <v>72</v>
      </c>
      <c r="N1237" s="11" t="s">
        <v>428</v>
      </c>
      <c r="O1237" s="266" t="s">
        <v>372</v>
      </c>
      <c r="P1237" s="11" t="s">
        <v>373</v>
      </c>
      <c r="Q1237" s="11" t="s">
        <v>419</v>
      </c>
      <c r="R1237" s="206"/>
      <c r="S1237" s="206">
        <v>0</v>
      </c>
      <c r="T1237" s="206">
        <f>ABS(Table1[[#This Row],[Prod]]-Table1[[#This Row],[Planned]])</f>
        <v>0</v>
      </c>
      <c r="U1237" s="209">
        <f>IF(ABS(Table1[[#This Row],[Prod]]-Table1[[#This Row],[Planned]])&gt;Table1[[#This Row],[Planned]],0,IF(Table1[[#This Row],[Planned]]=0,0,1-ABS(Table1[[#This Row],[Prod]]-Table1[[#This Row],[Planned]])/Table1[[#This Row],[Planned]]))</f>
        <v>0</v>
      </c>
      <c r="V1237" s="206"/>
      <c r="W1237" s="206"/>
      <c r="X1237" s="208">
        <v>0</v>
      </c>
      <c r="Y1237" s="206">
        <f>Table1[[#This Row],[Prod]]</f>
        <v>0</v>
      </c>
      <c r="Z1237" s="206">
        <f>ABS(Table1[[#This Row],[Prod2]]-Table1[[#This Row],[Plan Revised]])</f>
        <v>0</v>
      </c>
      <c r="AA1237" s="209">
        <f>IF(ABS(Table1[[#This Row],[Prod2]]-Table1[[#This Row],[Plan Revised]])&gt;Table1[[#This Row],[Plan Revised]],0,IF(Table1[[#This Row],[Plan Revised]]=0,0,1-ABS(Table1[[#This Row],[Prod2]]-Table1[[#This Row],[Plan Revised]])/Table1[[#This Row],[Plan Revised]]))</f>
        <v>0</v>
      </c>
      <c r="AB1237" s="206"/>
      <c r="AC1237" s="210"/>
      <c r="AD1237"/>
      <c r="AF1237"/>
    </row>
    <row r="1238" spans="1:32">
      <c r="A1238" s="204" t="str">
        <f>IF(Table1[Week]=WeekSel,"Yes","No")</f>
        <v>No</v>
      </c>
      <c r="B1238" s="204" t="str">
        <f>IF((Table1[StartDate]&gt;=Date.GraphMin)*(Table1[StartDate]&lt;=Date.GraphMax)=1,"Yes","No")</f>
        <v>Yes</v>
      </c>
      <c r="C1238" s="204" t="str">
        <f>IF(OR(Table1[[#This Row],[Site]]="FOOD MILLING",Table1[[#This Row],[Site]]="GODACO"), "No", "Yes")</f>
        <v>Yes</v>
      </c>
      <c r="D1238" s="205">
        <f>MAX(DATE(Table1[Year],1,1),DATE(Table1[Year],1,1)-WEEKDAY(DATE(Table1[Year],1,1),2)+(Table1[WeekNum]-1)*7+1)</f>
        <v>44662</v>
      </c>
      <c r="E1238" s="205">
        <f>MIN(DATE(Table1[Year]+1,1,0),DATE(Table1[Year],1,1)-WEEKDAY(DATE(Table1[Year],1,1),2)+Table1[WeekNum]*7)</f>
        <v>44668</v>
      </c>
      <c r="F1238" s="15">
        <v>2022</v>
      </c>
      <c r="G1238" s="204">
        <f t="shared" si="38"/>
        <v>4</v>
      </c>
      <c r="H1238" s="204">
        <v>16</v>
      </c>
      <c r="I1238" s="207" t="str">
        <f>"W" &amp;Table1[[#This Row],[WeekNum]]</f>
        <v>W16</v>
      </c>
      <c r="J1238" s="207" t="str">
        <f t="shared" si="39"/>
        <v>22-W16</v>
      </c>
      <c r="K1238" s="206" t="s">
        <v>649</v>
      </c>
      <c r="L1238" s="206"/>
      <c r="M1238" s="206" t="s">
        <v>72</v>
      </c>
      <c r="N1238" s="11" t="s">
        <v>428</v>
      </c>
      <c r="O1238" s="266" t="s">
        <v>372</v>
      </c>
      <c r="P1238" s="11" t="s">
        <v>373</v>
      </c>
      <c r="Q1238" s="11" t="s">
        <v>419</v>
      </c>
      <c r="R1238" s="206">
        <v>2000</v>
      </c>
      <c r="S1238" s="206">
        <v>3863.9999999999995</v>
      </c>
      <c r="T1238" s="206">
        <f>ABS(Table1[[#This Row],[Prod]]-Table1[[#This Row],[Planned]])</f>
        <v>1863.9999999999995</v>
      </c>
      <c r="U1238" s="209">
        <f>IF(ABS(Table1[[#This Row],[Prod]]-Table1[[#This Row],[Planned]])&gt;Table1[[#This Row],[Planned]],0,IF(Table1[[#This Row],[Planned]]=0,0,1-ABS(Table1[[#This Row],[Prod]]-Table1[[#This Row],[Planned]])/Table1[[#This Row],[Planned]]))</f>
        <v>6.8000000000000282E-2</v>
      </c>
      <c r="V1238" s="206"/>
      <c r="W1238" s="206"/>
      <c r="X1238" s="208">
        <v>6000</v>
      </c>
      <c r="Y1238" s="206">
        <f>Table1[[#This Row],[Prod]]</f>
        <v>3863.9999999999995</v>
      </c>
      <c r="Z1238" s="206">
        <f>ABS(Table1[[#This Row],[Prod2]]-Table1[[#This Row],[Plan Revised]])</f>
        <v>2136.0000000000005</v>
      </c>
      <c r="AA1238" s="209">
        <f>IF(ABS(Table1[[#This Row],[Prod2]]-Table1[[#This Row],[Plan Revised]])&gt;Table1[[#This Row],[Plan Revised]],0,IF(Table1[[#This Row],[Plan Revised]]=0,0,1-ABS(Table1[[#This Row],[Prod2]]-Table1[[#This Row],[Plan Revised]])/Table1[[#This Row],[Plan Revised]]))</f>
        <v>0.64399999999999991</v>
      </c>
      <c r="AB1238" s="206"/>
      <c r="AC1238" s="210"/>
      <c r="AD1238"/>
      <c r="AF1238"/>
    </row>
    <row r="1239" spans="1:32">
      <c r="A1239" s="204" t="str">
        <f>IF(Table1[Week]=WeekSel,"Yes","No")</f>
        <v>No</v>
      </c>
      <c r="B1239" s="204" t="str">
        <f>IF((Table1[StartDate]&gt;=Date.GraphMin)*(Table1[StartDate]&lt;=Date.GraphMax)=1,"Yes","No")</f>
        <v>Yes</v>
      </c>
      <c r="C1239" s="204" t="str">
        <f>IF(OR(Table1[[#This Row],[Site]]="FOOD MILLING",Table1[[#This Row],[Site]]="GODACO"), "No", "Yes")</f>
        <v>Yes</v>
      </c>
      <c r="D1239" s="205">
        <f>MAX(DATE(Table1[Year],1,1),DATE(Table1[Year],1,1)-WEEKDAY(DATE(Table1[Year],1,1),2)+(Table1[WeekNum]-1)*7+1)</f>
        <v>44662</v>
      </c>
      <c r="E1239" s="205">
        <f>MIN(DATE(Table1[Year]+1,1,0),DATE(Table1[Year],1,1)-WEEKDAY(DATE(Table1[Year],1,1),2)+Table1[WeekNum]*7)</f>
        <v>44668</v>
      </c>
      <c r="F1239" s="15">
        <v>2022</v>
      </c>
      <c r="G1239" s="204">
        <f t="shared" si="38"/>
        <v>4</v>
      </c>
      <c r="H1239" s="204">
        <v>16</v>
      </c>
      <c r="I1239" s="207" t="str">
        <f>"W" &amp;Table1[[#This Row],[WeekNum]]</f>
        <v>W16</v>
      </c>
      <c r="J1239" s="207" t="str">
        <f t="shared" si="39"/>
        <v>22-W16</v>
      </c>
      <c r="K1239" s="206" t="s">
        <v>650</v>
      </c>
      <c r="L1239" s="206"/>
      <c r="M1239" s="206" t="s">
        <v>72</v>
      </c>
      <c r="N1239" s="11" t="s">
        <v>428</v>
      </c>
      <c r="O1239" s="266" t="s">
        <v>372</v>
      </c>
      <c r="P1239" s="11" t="s">
        <v>373</v>
      </c>
      <c r="Q1239" s="11" t="s">
        <v>419</v>
      </c>
      <c r="R1239" s="206">
        <v>5000</v>
      </c>
      <c r="S1239" s="206">
        <v>5521.5999999999995</v>
      </c>
      <c r="T1239" s="206">
        <f>ABS(Table1[[#This Row],[Prod]]-Table1[[#This Row],[Planned]])</f>
        <v>521.59999999999945</v>
      </c>
      <c r="U1239" s="209">
        <f>IF(ABS(Table1[[#This Row],[Prod]]-Table1[[#This Row],[Planned]])&gt;Table1[[#This Row],[Planned]],0,IF(Table1[[#This Row],[Planned]]=0,0,1-ABS(Table1[[#This Row],[Prod]]-Table1[[#This Row],[Planned]])/Table1[[#This Row],[Planned]]))</f>
        <v>0.89568000000000014</v>
      </c>
      <c r="V1239" s="206"/>
      <c r="W1239" s="206"/>
      <c r="X1239" s="208">
        <v>6000</v>
      </c>
      <c r="Y1239" s="206">
        <f>Table1[[#This Row],[Prod]]</f>
        <v>5521.5999999999995</v>
      </c>
      <c r="Z1239" s="206">
        <f>ABS(Table1[[#This Row],[Prod2]]-Table1[[#This Row],[Plan Revised]])</f>
        <v>478.40000000000055</v>
      </c>
      <c r="AA1239" s="209">
        <f>IF(ABS(Table1[[#This Row],[Prod2]]-Table1[[#This Row],[Plan Revised]])&gt;Table1[[#This Row],[Plan Revised]],0,IF(Table1[[#This Row],[Plan Revised]]=0,0,1-ABS(Table1[[#This Row],[Prod2]]-Table1[[#This Row],[Plan Revised]])/Table1[[#This Row],[Plan Revised]]))</f>
        <v>0.92026666666666657</v>
      </c>
      <c r="AB1239" s="206"/>
      <c r="AC1239" s="210"/>
      <c r="AD1239"/>
      <c r="AF1239"/>
    </row>
    <row r="1240" spans="1:32">
      <c r="A1240" s="204" t="str">
        <f>IF(Table1[Week]=WeekSel,"Yes","No")</f>
        <v>No</v>
      </c>
      <c r="B1240" s="204" t="str">
        <f>IF((Table1[StartDate]&gt;=Date.GraphMin)*(Table1[StartDate]&lt;=Date.GraphMax)=1,"Yes","No")</f>
        <v>Yes</v>
      </c>
      <c r="C1240" s="204" t="str">
        <f>IF(OR(Table1[[#This Row],[Site]]="FOOD MILLING",Table1[[#This Row],[Site]]="GODACO"), "No", "Yes")</f>
        <v>Yes</v>
      </c>
      <c r="D1240" s="205">
        <f>MAX(DATE(Table1[Year],1,1),DATE(Table1[Year],1,1)-WEEKDAY(DATE(Table1[Year],1,1),2)+(Table1[WeekNum]-1)*7+1)</f>
        <v>44662</v>
      </c>
      <c r="E1240" s="205">
        <f>MIN(DATE(Table1[Year]+1,1,0),DATE(Table1[Year],1,1)-WEEKDAY(DATE(Table1[Year],1,1),2)+Table1[WeekNum]*7)</f>
        <v>44668</v>
      </c>
      <c r="F1240" s="15">
        <v>2022</v>
      </c>
      <c r="G1240" s="204">
        <f t="shared" si="38"/>
        <v>4</v>
      </c>
      <c r="H1240" s="204">
        <v>16</v>
      </c>
      <c r="I1240" s="207" t="str">
        <f>"W" &amp;Table1[[#This Row],[WeekNum]]</f>
        <v>W16</v>
      </c>
      <c r="J1240" s="207" t="str">
        <f t="shared" si="39"/>
        <v>22-W16</v>
      </c>
      <c r="K1240" s="206" t="s">
        <v>652</v>
      </c>
      <c r="L1240" s="206"/>
      <c r="M1240" s="206" t="s">
        <v>72</v>
      </c>
      <c r="N1240" s="11" t="s">
        <v>428</v>
      </c>
      <c r="O1240" s="266" t="s">
        <v>372</v>
      </c>
      <c r="P1240" s="11" t="s">
        <v>373</v>
      </c>
      <c r="Q1240" s="11" t="s">
        <v>419</v>
      </c>
      <c r="R1240" s="206">
        <v>0</v>
      </c>
      <c r="S1240" s="206">
        <v>0</v>
      </c>
      <c r="T1240" s="206">
        <f>ABS(Table1[[#This Row],[Prod]]-Table1[[#This Row],[Planned]])</f>
        <v>0</v>
      </c>
      <c r="U1240" s="209">
        <f>IF(ABS(Table1[[#This Row],[Prod]]-Table1[[#This Row],[Planned]])&gt;Table1[[#This Row],[Planned]],0,IF(Table1[[#This Row],[Planned]]=0,0,1-ABS(Table1[[#This Row],[Prod]]-Table1[[#This Row],[Planned]])/Table1[[#This Row],[Planned]]))</f>
        <v>0</v>
      </c>
      <c r="V1240" s="206"/>
      <c r="W1240" s="206"/>
      <c r="X1240" s="208">
        <v>0</v>
      </c>
      <c r="Y1240" s="206">
        <f>Table1[[#This Row],[Prod]]</f>
        <v>0</v>
      </c>
      <c r="Z1240" s="206">
        <f>ABS(Table1[[#This Row],[Prod2]]-Table1[[#This Row],[Plan Revised]])</f>
        <v>0</v>
      </c>
      <c r="AA1240" s="209">
        <f>IF(ABS(Table1[[#This Row],[Prod2]]-Table1[[#This Row],[Plan Revised]])&gt;Table1[[#This Row],[Plan Revised]],0,IF(Table1[[#This Row],[Plan Revised]]=0,0,1-ABS(Table1[[#This Row],[Prod2]]-Table1[[#This Row],[Plan Revised]])/Table1[[#This Row],[Plan Revised]]))</f>
        <v>0</v>
      </c>
      <c r="AB1240" s="206"/>
      <c r="AC1240" s="210"/>
      <c r="AD1240"/>
      <c r="AF1240"/>
    </row>
    <row r="1241" spans="1:32">
      <c r="A1241" s="204" t="str">
        <f>IF(Table1[Week]=WeekSel,"Yes","No")</f>
        <v>No</v>
      </c>
      <c r="B1241" s="204" t="str">
        <f>IF((Table1[StartDate]&gt;=Date.GraphMin)*(Table1[StartDate]&lt;=Date.GraphMax)=1,"Yes","No")</f>
        <v>Yes</v>
      </c>
      <c r="C1241" s="204" t="str">
        <f>IF(OR(Table1[[#This Row],[Site]]="FOOD MILLING",Table1[[#This Row],[Site]]="GODACO"), "No", "Yes")</f>
        <v>Yes</v>
      </c>
      <c r="D1241" s="205">
        <f>MAX(DATE(Table1[Year],1,1),DATE(Table1[Year],1,1)-WEEKDAY(DATE(Table1[Year],1,1),2)+(Table1[WeekNum]-1)*7+1)</f>
        <v>44662</v>
      </c>
      <c r="E1241" s="205">
        <f>MIN(DATE(Table1[Year]+1,1,0),DATE(Table1[Year],1,1)-WEEKDAY(DATE(Table1[Year],1,1),2)+Table1[WeekNum]*7)</f>
        <v>44668</v>
      </c>
      <c r="F1241" s="15">
        <v>2022</v>
      </c>
      <c r="G1241" s="204">
        <f t="shared" si="38"/>
        <v>4</v>
      </c>
      <c r="H1241" s="204">
        <v>16</v>
      </c>
      <c r="I1241" s="207" t="str">
        <f>"W" &amp;Table1[[#This Row],[WeekNum]]</f>
        <v>W16</v>
      </c>
      <c r="J1241" s="207" t="str">
        <f t="shared" si="39"/>
        <v>22-W16</v>
      </c>
      <c r="K1241" s="206" t="s">
        <v>653</v>
      </c>
      <c r="L1241" s="206"/>
      <c r="M1241" s="206" t="s">
        <v>72</v>
      </c>
      <c r="N1241" s="11" t="s">
        <v>428</v>
      </c>
      <c r="O1241" s="266" t="s">
        <v>372</v>
      </c>
      <c r="P1241" s="11" t="s">
        <v>373</v>
      </c>
      <c r="Q1241" s="11" t="s">
        <v>419</v>
      </c>
      <c r="R1241" s="206">
        <v>4000</v>
      </c>
      <c r="S1241" s="206">
        <v>4334.3999999999996</v>
      </c>
      <c r="T1241" s="206">
        <f>ABS(Table1[[#This Row],[Prod]]-Table1[[#This Row],[Planned]])</f>
        <v>334.39999999999964</v>
      </c>
      <c r="U1241" s="209">
        <f>IF(ABS(Table1[[#This Row],[Prod]]-Table1[[#This Row],[Planned]])&gt;Table1[[#This Row],[Planned]],0,IF(Table1[[#This Row],[Planned]]=0,0,1-ABS(Table1[[#This Row],[Prod]]-Table1[[#This Row],[Planned]])/Table1[[#This Row],[Planned]]))</f>
        <v>0.9164000000000001</v>
      </c>
      <c r="V1241" s="206"/>
      <c r="W1241" s="206"/>
      <c r="X1241" s="208">
        <v>4000</v>
      </c>
      <c r="Y1241" s="206">
        <f>Table1[[#This Row],[Prod]]</f>
        <v>4334.3999999999996</v>
      </c>
      <c r="Z1241" s="206">
        <f>ABS(Table1[[#This Row],[Prod2]]-Table1[[#This Row],[Plan Revised]])</f>
        <v>334.39999999999964</v>
      </c>
      <c r="AA1241" s="209">
        <f>IF(ABS(Table1[[#This Row],[Prod2]]-Table1[[#This Row],[Plan Revised]])&gt;Table1[[#This Row],[Plan Revised]],0,IF(Table1[[#This Row],[Plan Revised]]=0,0,1-ABS(Table1[[#This Row],[Prod2]]-Table1[[#This Row],[Plan Revised]])/Table1[[#This Row],[Plan Revised]]))</f>
        <v>0.9164000000000001</v>
      </c>
      <c r="AB1241" s="206"/>
      <c r="AC1241" s="210"/>
      <c r="AD1241"/>
      <c r="AF1241"/>
    </row>
    <row r="1242" spans="1:32">
      <c r="A1242" s="204" t="str">
        <f>IF(Table1[Week]=WeekSel,"Yes","No")</f>
        <v>No</v>
      </c>
      <c r="B1242" s="204" t="str">
        <f>IF((Table1[StartDate]&gt;=Date.GraphMin)*(Table1[StartDate]&lt;=Date.GraphMax)=1,"Yes","No")</f>
        <v>Yes</v>
      </c>
      <c r="C1242" s="204" t="str">
        <f>IF(OR(Table1[[#This Row],[Site]]="FOOD MILLING",Table1[[#This Row],[Site]]="GODACO"), "No", "Yes")</f>
        <v>Yes</v>
      </c>
      <c r="D1242" s="205">
        <f>MAX(DATE(Table1[Year],1,1),DATE(Table1[Year],1,1)-WEEKDAY(DATE(Table1[Year],1,1),2)+(Table1[WeekNum]-1)*7+1)</f>
        <v>44662</v>
      </c>
      <c r="E1242" s="205">
        <f>MIN(DATE(Table1[Year]+1,1,0),DATE(Table1[Year],1,1)-WEEKDAY(DATE(Table1[Year],1,1),2)+Table1[WeekNum]*7)</f>
        <v>44668</v>
      </c>
      <c r="F1242" s="15">
        <v>2022</v>
      </c>
      <c r="G1242" s="204">
        <f t="shared" si="38"/>
        <v>4</v>
      </c>
      <c r="H1242" s="204">
        <v>16</v>
      </c>
      <c r="I1242" s="207" t="str">
        <f>"W" &amp;Table1[[#This Row],[WeekNum]]</f>
        <v>W16</v>
      </c>
      <c r="J1242" s="207" t="str">
        <f t="shared" si="39"/>
        <v>22-W16</v>
      </c>
      <c r="K1242" s="206" t="s">
        <v>654</v>
      </c>
      <c r="L1242" s="206"/>
      <c r="M1242" s="206" t="s">
        <v>72</v>
      </c>
      <c r="N1242" s="11" t="s">
        <v>428</v>
      </c>
      <c r="O1242" s="266" t="s">
        <v>372</v>
      </c>
      <c r="P1242" s="11" t="s">
        <v>373</v>
      </c>
      <c r="Q1242" s="11" t="s">
        <v>419</v>
      </c>
      <c r="R1242" s="206">
        <v>3000</v>
      </c>
      <c r="S1242" s="206">
        <v>3018.3999999999996</v>
      </c>
      <c r="T1242" s="206">
        <f>ABS(Table1[[#This Row],[Prod]]-Table1[[#This Row],[Planned]])</f>
        <v>18.399999999999636</v>
      </c>
      <c r="U1242" s="209">
        <f>IF(ABS(Table1[[#This Row],[Prod]]-Table1[[#This Row],[Planned]])&gt;Table1[[#This Row],[Planned]],0,IF(Table1[[#This Row],[Planned]]=0,0,1-ABS(Table1[[#This Row],[Prod]]-Table1[[#This Row],[Planned]])/Table1[[#This Row],[Planned]]))</f>
        <v>0.99386666666666679</v>
      </c>
      <c r="V1242" s="206"/>
      <c r="W1242" s="206"/>
      <c r="X1242" s="208">
        <v>3000</v>
      </c>
      <c r="Y1242" s="206">
        <f>Table1[[#This Row],[Prod]]</f>
        <v>3018.3999999999996</v>
      </c>
      <c r="Z1242" s="206">
        <f>ABS(Table1[[#This Row],[Prod2]]-Table1[[#This Row],[Plan Revised]])</f>
        <v>18.399999999999636</v>
      </c>
      <c r="AA1242" s="209">
        <f>IF(ABS(Table1[[#This Row],[Prod2]]-Table1[[#This Row],[Plan Revised]])&gt;Table1[[#This Row],[Plan Revised]],0,IF(Table1[[#This Row],[Plan Revised]]=0,0,1-ABS(Table1[[#This Row],[Prod2]]-Table1[[#This Row],[Plan Revised]])/Table1[[#This Row],[Plan Revised]]))</f>
        <v>0.99386666666666679</v>
      </c>
      <c r="AB1242" s="206"/>
      <c r="AC1242" s="210"/>
      <c r="AD1242"/>
      <c r="AF1242"/>
    </row>
    <row r="1243" spans="1:32">
      <c r="A1243" s="204" t="str">
        <f>IF(Table1[Week]=WeekSel,"Yes","No")</f>
        <v>No</v>
      </c>
      <c r="B1243" s="204" t="str">
        <f>IF((Table1[StartDate]&gt;=Date.GraphMin)*(Table1[StartDate]&lt;=Date.GraphMax)=1,"Yes","No")</f>
        <v>Yes</v>
      </c>
      <c r="C1243" s="204" t="str">
        <f>IF(OR(Table1[[#This Row],[Site]]="FOOD MILLING",Table1[[#This Row],[Site]]="GODACO"), "No", "Yes")</f>
        <v>Yes</v>
      </c>
      <c r="D1243" s="205">
        <f>MAX(DATE(Table1[Year],1,1),DATE(Table1[Year],1,1)-WEEKDAY(DATE(Table1[Year],1,1),2)+(Table1[WeekNum]-1)*7+1)</f>
        <v>44662</v>
      </c>
      <c r="E1243" s="205">
        <f>MIN(DATE(Table1[Year]+1,1,0),DATE(Table1[Year],1,1)-WEEKDAY(DATE(Table1[Year],1,1),2)+Table1[WeekNum]*7)</f>
        <v>44668</v>
      </c>
      <c r="F1243" s="15">
        <v>2022</v>
      </c>
      <c r="G1243" s="204">
        <f t="shared" si="38"/>
        <v>4</v>
      </c>
      <c r="H1243" s="204">
        <v>16</v>
      </c>
      <c r="I1243" s="207" t="str">
        <f>"W" &amp;Table1[[#This Row],[WeekNum]]</f>
        <v>W16</v>
      </c>
      <c r="J1243" s="207" t="str">
        <f t="shared" si="39"/>
        <v>22-W16</v>
      </c>
      <c r="K1243" s="206" t="s">
        <v>655</v>
      </c>
      <c r="L1243" s="206"/>
      <c r="M1243" s="206" t="s">
        <v>72</v>
      </c>
      <c r="N1243" s="11" t="s">
        <v>428</v>
      </c>
      <c r="O1243" s="266" t="s">
        <v>372</v>
      </c>
      <c r="P1243" s="11" t="s">
        <v>373</v>
      </c>
      <c r="Q1243" s="11" t="s">
        <v>419</v>
      </c>
      <c r="R1243" s="206">
        <v>0</v>
      </c>
      <c r="S1243" s="206">
        <v>0</v>
      </c>
      <c r="T1243" s="206">
        <f>ABS(Table1[[#This Row],[Prod]]-Table1[[#This Row],[Planned]])</f>
        <v>0</v>
      </c>
      <c r="U1243" s="209">
        <f>IF(ABS(Table1[[#This Row],[Prod]]-Table1[[#This Row],[Planned]])&gt;Table1[[#This Row],[Planned]],0,IF(Table1[[#This Row],[Planned]]=0,0,1-ABS(Table1[[#This Row],[Prod]]-Table1[[#This Row],[Planned]])/Table1[[#This Row],[Planned]]))</f>
        <v>0</v>
      </c>
      <c r="V1243" s="206"/>
      <c r="W1243" s="206"/>
      <c r="X1243" s="208">
        <v>0</v>
      </c>
      <c r="Y1243" s="206">
        <f>Table1[[#This Row],[Prod]]</f>
        <v>0</v>
      </c>
      <c r="Z1243" s="206">
        <f>ABS(Table1[[#This Row],[Prod2]]-Table1[[#This Row],[Plan Revised]])</f>
        <v>0</v>
      </c>
      <c r="AA1243" s="209">
        <f>IF(ABS(Table1[[#This Row],[Prod2]]-Table1[[#This Row],[Plan Revised]])&gt;Table1[[#This Row],[Plan Revised]],0,IF(Table1[[#This Row],[Plan Revised]]=0,0,1-ABS(Table1[[#This Row],[Prod2]]-Table1[[#This Row],[Plan Revised]])/Table1[[#This Row],[Plan Revised]]))</f>
        <v>0</v>
      </c>
      <c r="AB1243" s="206"/>
      <c r="AC1243" s="210"/>
      <c r="AD1243"/>
      <c r="AF1243"/>
    </row>
    <row r="1244" spans="1:32">
      <c r="A1244" s="204" t="str">
        <f>IF(Table1[Week]=WeekSel,"Yes","No")</f>
        <v>No</v>
      </c>
      <c r="B1244" s="204" t="str">
        <f>IF((Table1[StartDate]&gt;=Date.GraphMin)*(Table1[StartDate]&lt;=Date.GraphMax)=1,"Yes","No")</f>
        <v>Yes</v>
      </c>
      <c r="C1244" s="204" t="str">
        <f>IF(OR(Table1[[#This Row],[Site]]="FOOD MILLING",Table1[[#This Row],[Site]]="GODACO"), "No", "Yes")</f>
        <v>Yes</v>
      </c>
      <c r="D1244" s="205">
        <f>MAX(DATE(Table1[Year],1,1),DATE(Table1[Year],1,1)-WEEKDAY(DATE(Table1[Year],1,1),2)+(Table1[WeekNum]-1)*7+1)</f>
        <v>44662</v>
      </c>
      <c r="E1244" s="205">
        <f>MIN(DATE(Table1[Year]+1,1,0),DATE(Table1[Year],1,1)-WEEKDAY(DATE(Table1[Year],1,1),2)+Table1[WeekNum]*7)</f>
        <v>44668</v>
      </c>
      <c r="F1244" s="15">
        <v>2022</v>
      </c>
      <c r="G1244" s="204">
        <f t="shared" si="38"/>
        <v>4</v>
      </c>
      <c r="H1244" s="204">
        <v>16</v>
      </c>
      <c r="I1244" s="207" t="str">
        <f>"W" &amp;Table1[[#This Row],[WeekNum]]</f>
        <v>W16</v>
      </c>
      <c r="J1244" s="207" t="str">
        <f t="shared" si="39"/>
        <v>22-W16</v>
      </c>
      <c r="K1244" s="206" t="s">
        <v>656</v>
      </c>
      <c r="L1244" s="206"/>
      <c r="M1244" s="206" t="s">
        <v>72</v>
      </c>
      <c r="N1244" s="11" t="s">
        <v>428</v>
      </c>
      <c r="O1244" s="266" t="s">
        <v>372</v>
      </c>
      <c r="P1244" s="11" t="s">
        <v>373</v>
      </c>
      <c r="Q1244" s="11" t="s">
        <v>419</v>
      </c>
      <c r="R1244" s="206">
        <v>0</v>
      </c>
      <c r="S1244" s="206">
        <v>0</v>
      </c>
      <c r="T1244" s="206">
        <f>ABS(Table1[[#This Row],[Prod]]-Table1[[#This Row],[Planned]])</f>
        <v>0</v>
      </c>
      <c r="U1244" s="209">
        <f>IF(ABS(Table1[[#This Row],[Prod]]-Table1[[#This Row],[Planned]])&gt;Table1[[#This Row],[Planned]],0,IF(Table1[[#This Row],[Planned]]=0,0,1-ABS(Table1[[#This Row],[Prod]]-Table1[[#This Row],[Planned]])/Table1[[#This Row],[Planned]]))</f>
        <v>0</v>
      </c>
      <c r="V1244" s="206"/>
      <c r="W1244" s="206"/>
      <c r="X1244" s="208">
        <v>0</v>
      </c>
      <c r="Y1244" s="206">
        <f>Table1[[#This Row],[Prod]]</f>
        <v>0</v>
      </c>
      <c r="Z1244" s="206">
        <f>ABS(Table1[[#This Row],[Prod2]]-Table1[[#This Row],[Plan Revised]])</f>
        <v>0</v>
      </c>
      <c r="AA1244" s="209">
        <f>IF(ABS(Table1[[#This Row],[Prod2]]-Table1[[#This Row],[Plan Revised]])&gt;Table1[[#This Row],[Plan Revised]],0,IF(Table1[[#This Row],[Plan Revised]]=0,0,1-ABS(Table1[[#This Row],[Prod2]]-Table1[[#This Row],[Plan Revised]])/Table1[[#This Row],[Plan Revised]]))</f>
        <v>0</v>
      </c>
      <c r="AB1244" s="206"/>
      <c r="AC1244" s="210"/>
      <c r="AD1244"/>
      <c r="AF1244"/>
    </row>
    <row r="1245" spans="1:32">
      <c r="A1245" s="204" t="str">
        <f>IF(Table1[Week]=WeekSel,"Yes","No")</f>
        <v>No</v>
      </c>
      <c r="B1245" s="204" t="str">
        <f>IF((Table1[StartDate]&gt;=Date.GraphMin)*(Table1[StartDate]&lt;=Date.GraphMax)=1,"Yes","No")</f>
        <v>Yes</v>
      </c>
      <c r="C1245" s="204" t="str">
        <f>IF(OR(Table1[[#This Row],[Site]]="FOOD MILLING",Table1[[#This Row],[Site]]="GODACO"), "No", "Yes")</f>
        <v>Yes</v>
      </c>
      <c r="D1245" s="205">
        <f>MAX(DATE(Table1[Year],1,1),DATE(Table1[Year],1,1)-WEEKDAY(DATE(Table1[Year],1,1),2)+(Table1[WeekNum]-1)*7+1)</f>
        <v>44662</v>
      </c>
      <c r="E1245" s="205">
        <f>MIN(DATE(Table1[Year]+1,1,0),DATE(Table1[Year],1,1)-WEEKDAY(DATE(Table1[Year],1,1),2)+Table1[WeekNum]*7)</f>
        <v>44668</v>
      </c>
      <c r="F1245" s="15">
        <v>2022</v>
      </c>
      <c r="G1245" s="204">
        <f t="shared" si="38"/>
        <v>4</v>
      </c>
      <c r="H1245" s="204">
        <v>16</v>
      </c>
      <c r="I1245" s="207" t="str">
        <f>"W" &amp;Table1[[#This Row],[WeekNum]]</f>
        <v>W16</v>
      </c>
      <c r="J1245" s="207" t="str">
        <f t="shared" si="39"/>
        <v>22-W16</v>
      </c>
      <c r="K1245" s="206" t="s">
        <v>657</v>
      </c>
      <c r="L1245" s="206"/>
      <c r="M1245" s="206" t="s">
        <v>72</v>
      </c>
      <c r="N1245" s="11" t="s">
        <v>428</v>
      </c>
      <c r="O1245" s="266" t="s">
        <v>372</v>
      </c>
      <c r="P1245" s="11" t="s">
        <v>373</v>
      </c>
      <c r="Q1245" s="11" t="s">
        <v>419</v>
      </c>
      <c r="R1245" s="206">
        <v>0</v>
      </c>
      <c r="S1245" s="206">
        <v>0</v>
      </c>
      <c r="T1245" s="206">
        <f>ABS(Table1[[#This Row],[Prod]]-Table1[[#This Row],[Planned]])</f>
        <v>0</v>
      </c>
      <c r="U1245" s="209">
        <f>IF(ABS(Table1[[#This Row],[Prod]]-Table1[[#This Row],[Planned]])&gt;Table1[[#This Row],[Planned]],0,IF(Table1[[#This Row],[Planned]]=0,0,1-ABS(Table1[[#This Row],[Prod]]-Table1[[#This Row],[Planned]])/Table1[[#This Row],[Planned]]))</f>
        <v>0</v>
      </c>
      <c r="V1245" s="206"/>
      <c r="W1245" s="206"/>
      <c r="X1245" s="208">
        <v>0</v>
      </c>
      <c r="Y1245" s="206">
        <f>Table1[[#This Row],[Prod]]</f>
        <v>0</v>
      </c>
      <c r="Z1245" s="206">
        <f>ABS(Table1[[#This Row],[Prod2]]-Table1[[#This Row],[Plan Revised]])</f>
        <v>0</v>
      </c>
      <c r="AA1245" s="209">
        <f>IF(ABS(Table1[[#This Row],[Prod2]]-Table1[[#This Row],[Plan Revised]])&gt;Table1[[#This Row],[Plan Revised]],0,IF(Table1[[#This Row],[Plan Revised]]=0,0,1-ABS(Table1[[#This Row],[Prod2]]-Table1[[#This Row],[Plan Revised]])/Table1[[#This Row],[Plan Revised]]))</f>
        <v>0</v>
      </c>
      <c r="AB1245" s="206"/>
      <c r="AC1245" s="210"/>
      <c r="AD1245"/>
      <c r="AF1245"/>
    </row>
    <row r="1246" spans="1:32">
      <c r="A1246" s="204" t="str">
        <f>IF(Table1[Week]=WeekSel,"Yes","No")</f>
        <v>No</v>
      </c>
      <c r="B1246" s="204" t="str">
        <f>IF((Table1[StartDate]&gt;=Date.GraphMin)*(Table1[StartDate]&lt;=Date.GraphMax)=1,"Yes","No")</f>
        <v>Yes</v>
      </c>
      <c r="C1246" s="204" t="str">
        <f>IF(OR(Table1[[#This Row],[Site]]="FOOD MILLING",Table1[[#This Row],[Site]]="GODACO"), "No", "Yes")</f>
        <v>Yes</v>
      </c>
      <c r="D1246" s="205">
        <f>MAX(DATE(Table1[Year],1,1),DATE(Table1[Year],1,1)-WEEKDAY(DATE(Table1[Year],1,1),2)+(Table1[WeekNum]-1)*7+1)</f>
        <v>44662</v>
      </c>
      <c r="E1246" s="205">
        <f>MIN(DATE(Table1[Year]+1,1,0),DATE(Table1[Year],1,1)-WEEKDAY(DATE(Table1[Year],1,1),2)+Table1[WeekNum]*7)</f>
        <v>44668</v>
      </c>
      <c r="F1246" s="15">
        <v>2022</v>
      </c>
      <c r="G1246" s="204">
        <f t="shared" si="38"/>
        <v>4</v>
      </c>
      <c r="H1246" s="204">
        <v>16</v>
      </c>
      <c r="I1246" s="207" t="str">
        <f>"W" &amp;Table1[[#This Row],[WeekNum]]</f>
        <v>W16</v>
      </c>
      <c r="J1246" s="207" t="str">
        <f t="shared" si="39"/>
        <v>22-W16</v>
      </c>
      <c r="K1246" s="206" t="s">
        <v>658</v>
      </c>
      <c r="L1246" s="206"/>
      <c r="M1246" s="206" t="s">
        <v>72</v>
      </c>
      <c r="N1246" s="11" t="s">
        <v>428</v>
      </c>
      <c r="O1246" s="266" t="s">
        <v>374</v>
      </c>
      <c r="P1246" s="11" t="s">
        <v>376</v>
      </c>
      <c r="Q1246" s="11" t="s">
        <v>419</v>
      </c>
      <c r="R1246" s="206">
        <v>0</v>
      </c>
      <c r="S1246" s="206">
        <v>0</v>
      </c>
      <c r="T1246" s="206">
        <f>ABS(Table1[[#This Row],[Prod]]-Table1[[#This Row],[Planned]])</f>
        <v>0</v>
      </c>
      <c r="U1246" s="209">
        <f>IF(ABS(Table1[[#This Row],[Prod]]-Table1[[#This Row],[Planned]])&gt;Table1[[#This Row],[Planned]],0,IF(Table1[[#This Row],[Planned]]=0,0,1-ABS(Table1[[#This Row],[Prod]]-Table1[[#This Row],[Planned]])/Table1[[#This Row],[Planned]]))</f>
        <v>0</v>
      </c>
      <c r="V1246" s="206"/>
      <c r="W1246" s="206"/>
      <c r="X1246" s="208">
        <v>0</v>
      </c>
      <c r="Y1246" s="206">
        <f>Table1[[#This Row],[Prod]]</f>
        <v>0</v>
      </c>
      <c r="Z1246" s="206">
        <f>ABS(Table1[[#This Row],[Prod2]]-Table1[[#This Row],[Plan Revised]])</f>
        <v>0</v>
      </c>
      <c r="AA1246" s="209">
        <f>IF(ABS(Table1[[#This Row],[Prod2]]-Table1[[#This Row],[Plan Revised]])&gt;Table1[[#This Row],[Plan Revised]],0,IF(Table1[[#This Row],[Plan Revised]]=0,0,1-ABS(Table1[[#This Row],[Prod2]]-Table1[[#This Row],[Plan Revised]])/Table1[[#This Row],[Plan Revised]]))</f>
        <v>0</v>
      </c>
      <c r="AB1246" s="206"/>
      <c r="AC1246" s="210"/>
      <c r="AD1246"/>
      <c r="AF1246"/>
    </row>
    <row r="1247" spans="1:32">
      <c r="A1247" s="204" t="str">
        <f>IF(Table1[Week]=WeekSel,"Yes","No")</f>
        <v>No</v>
      </c>
      <c r="B1247" s="204" t="str">
        <f>IF((Table1[StartDate]&gt;=Date.GraphMin)*(Table1[StartDate]&lt;=Date.GraphMax)=1,"Yes","No")</f>
        <v>Yes</v>
      </c>
      <c r="C1247" s="204" t="str">
        <f>IF(OR(Table1[[#This Row],[Site]]="FOOD MILLING",Table1[[#This Row],[Site]]="GODACO"), "No", "Yes")</f>
        <v>Yes</v>
      </c>
      <c r="D1247" s="205">
        <f>MAX(DATE(Table1[Year],1,1),DATE(Table1[Year],1,1)-WEEKDAY(DATE(Table1[Year],1,1),2)+(Table1[WeekNum]-1)*7+1)</f>
        <v>44662</v>
      </c>
      <c r="E1247" s="205">
        <f>MIN(DATE(Table1[Year]+1,1,0),DATE(Table1[Year],1,1)-WEEKDAY(DATE(Table1[Year],1,1),2)+Table1[WeekNum]*7)</f>
        <v>44668</v>
      </c>
      <c r="F1247" s="15">
        <v>2022</v>
      </c>
      <c r="G1247" s="204">
        <f t="shared" si="38"/>
        <v>4</v>
      </c>
      <c r="H1247" s="204">
        <v>16</v>
      </c>
      <c r="I1247" s="207" t="str">
        <f>"W" &amp;Table1[[#This Row],[WeekNum]]</f>
        <v>W16</v>
      </c>
      <c r="J1247" s="207" t="str">
        <f t="shared" si="39"/>
        <v>22-W16</v>
      </c>
      <c r="K1247" s="206" t="s">
        <v>660</v>
      </c>
      <c r="L1247" s="206"/>
      <c r="M1247" s="206" t="s">
        <v>72</v>
      </c>
      <c r="N1247" s="11" t="s">
        <v>428</v>
      </c>
      <c r="O1247" s="266" t="s">
        <v>374</v>
      </c>
      <c r="P1247" s="11" t="s">
        <v>376</v>
      </c>
      <c r="Q1247" s="11" t="s">
        <v>419</v>
      </c>
      <c r="R1247" s="206">
        <v>0</v>
      </c>
      <c r="S1247" s="206">
        <v>0</v>
      </c>
      <c r="T1247" s="206">
        <f>ABS(Table1[[#This Row],[Prod]]-Table1[[#This Row],[Planned]])</f>
        <v>0</v>
      </c>
      <c r="U1247" s="209">
        <f>IF(ABS(Table1[[#This Row],[Prod]]-Table1[[#This Row],[Planned]])&gt;Table1[[#This Row],[Planned]],0,IF(Table1[[#This Row],[Planned]]=0,0,1-ABS(Table1[[#This Row],[Prod]]-Table1[[#This Row],[Planned]])/Table1[[#This Row],[Planned]]))</f>
        <v>0</v>
      </c>
      <c r="V1247" s="206"/>
      <c r="W1247" s="206"/>
      <c r="X1247" s="208">
        <v>0</v>
      </c>
      <c r="Y1247" s="206">
        <f>Table1[[#This Row],[Prod]]</f>
        <v>0</v>
      </c>
      <c r="Z1247" s="206">
        <f>ABS(Table1[[#This Row],[Prod2]]-Table1[[#This Row],[Plan Revised]])</f>
        <v>0</v>
      </c>
      <c r="AA1247" s="209">
        <f>IF(ABS(Table1[[#This Row],[Prod2]]-Table1[[#This Row],[Plan Revised]])&gt;Table1[[#This Row],[Plan Revised]],0,IF(Table1[[#This Row],[Plan Revised]]=0,0,1-ABS(Table1[[#This Row],[Prod2]]-Table1[[#This Row],[Plan Revised]])/Table1[[#This Row],[Plan Revised]]))</f>
        <v>0</v>
      </c>
      <c r="AB1247" s="206"/>
      <c r="AC1247" s="210"/>
      <c r="AD1247"/>
      <c r="AF1247"/>
    </row>
    <row r="1248" spans="1:32">
      <c r="A1248" s="204" t="str">
        <f>IF(Table1[Week]=WeekSel,"Yes","No")</f>
        <v>No</v>
      </c>
      <c r="B1248" s="204" t="str">
        <f>IF((Table1[StartDate]&gt;=Date.GraphMin)*(Table1[StartDate]&lt;=Date.GraphMax)=1,"Yes","No")</f>
        <v>Yes</v>
      </c>
      <c r="C1248" s="204" t="str">
        <f>IF(OR(Table1[[#This Row],[Site]]="FOOD MILLING",Table1[[#This Row],[Site]]="GODACO"), "No", "Yes")</f>
        <v>Yes</v>
      </c>
      <c r="D1248" s="205">
        <f>MAX(DATE(Table1[Year],1,1),DATE(Table1[Year],1,1)-WEEKDAY(DATE(Table1[Year],1,1),2)+(Table1[WeekNum]-1)*7+1)</f>
        <v>44662</v>
      </c>
      <c r="E1248" s="205">
        <f>MIN(DATE(Table1[Year]+1,1,0),DATE(Table1[Year],1,1)-WEEKDAY(DATE(Table1[Year],1,1),2)+Table1[WeekNum]*7)</f>
        <v>44668</v>
      </c>
      <c r="F1248" s="15">
        <v>2022</v>
      </c>
      <c r="G1248" s="204">
        <f t="shared" si="38"/>
        <v>4</v>
      </c>
      <c r="H1248" s="204">
        <v>16</v>
      </c>
      <c r="I1248" s="207" t="str">
        <f>"W" &amp;Table1[[#This Row],[WeekNum]]</f>
        <v>W16</v>
      </c>
      <c r="J1248" s="207" t="str">
        <f t="shared" si="39"/>
        <v>22-W16</v>
      </c>
      <c r="K1248" s="206" t="s">
        <v>661</v>
      </c>
      <c r="L1248" s="206"/>
      <c r="M1248" s="206" t="s">
        <v>72</v>
      </c>
      <c r="N1248" s="11" t="s">
        <v>428</v>
      </c>
      <c r="O1248" s="266" t="s">
        <v>374</v>
      </c>
      <c r="P1248" s="11" t="s">
        <v>376</v>
      </c>
      <c r="Q1248" s="11" t="s">
        <v>421</v>
      </c>
      <c r="R1248" s="206">
        <v>0</v>
      </c>
      <c r="S1248" s="206">
        <v>0</v>
      </c>
      <c r="T1248" s="206">
        <f>ABS(Table1[[#This Row],[Prod]]-Table1[[#This Row],[Planned]])</f>
        <v>0</v>
      </c>
      <c r="U1248" s="209">
        <f>IF(ABS(Table1[[#This Row],[Prod]]-Table1[[#This Row],[Planned]])&gt;Table1[[#This Row],[Planned]],0,IF(Table1[[#This Row],[Planned]]=0,0,1-ABS(Table1[[#This Row],[Prod]]-Table1[[#This Row],[Planned]])/Table1[[#This Row],[Planned]]))</f>
        <v>0</v>
      </c>
      <c r="V1248" s="206"/>
      <c r="W1248" s="206"/>
      <c r="X1248" s="208">
        <v>0</v>
      </c>
      <c r="Y1248" s="206">
        <f>Table1[[#This Row],[Prod]]</f>
        <v>0</v>
      </c>
      <c r="Z1248" s="206">
        <f>ABS(Table1[[#This Row],[Prod2]]-Table1[[#This Row],[Plan Revised]])</f>
        <v>0</v>
      </c>
      <c r="AA1248" s="209">
        <f>IF(ABS(Table1[[#This Row],[Prod2]]-Table1[[#This Row],[Plan Revised]])&gt;Table1[[#This Row],[Plan Revised]],0,IF(Table1[[#This Row],[Plan Revised]]=0,0,1-ABS(Table1[[#This Row],[Prod2]]-Table1[[#This Row],[Plan Revised]])/Table1[[#This Row],[Plan Revised]]))</f>
        <v>0</v>
      </c>
      <c r="AB1248" s="206"/>
      <c r="AC1248" s="210"/>
      <c r="AD1248"/>
      <c r="AF1248"/>
    </row>
    <row r="1249" spans="1:32">
      <c r="A1249" s="204" t="str">
        <f>IF(Table1[Week]=WeekSel,"Yes","No")</f>
        <v>No</v>
      </c>
      <c r="B1249" s="204" t="str">
        <f>IF((Table1[StartDate]&gt;=Date.GraphMin)*(Table1[StartDate]&lt;=Date.GraphMax)=1,"Yes","No")</f>
        <v>Yes</v>
      </c>
      <c r="C1249" s="204" t="str">
        <f>IF(OR(Table1[[#This Row],[Site]]="FOOD MILLING",Table1[[#This Row],[Site]]="GODACO"), "No", "Yes")</f>
        <v>Yes</v>
      </c>
      <c r="D1249" s="205">
        <f>MAX(DATE(Table1[Year],1,1),DATE(Table1[Year],1,1)-WEEKDAY(DATE(Table1[Year],1,1),2)+(Table1[WeekNum]-1)*7+1)</f>
        <v>44662</v>
      </c>
      <c r="E1249" s="205">
        <f>MIN(DATE(Table1[Year]+1,1,0),DATE(Table1[Year],1,1)-WEEKDAY(DATE(Table1[Year],1,1),2)+Table1[WeekNum]*7)</f>
        <v>44668</v>
      </c>
      <c r="F1249" s="15">
        <v>2022</v>
      </c>
      <c r="G1249" s="204">
        <f t="shared" si="38"/>
        <v>4</v>
      </c>
      <c r="H1249" s="204">
        <v>16</v>
      </c>
      <c r="I1249" s="207" t="str">
        <f>"W" &amp;Table1[[#This Row],[WeekNum]]</f>
        <v>W16</v>
      </c>
      <c r="J1249" s="207" t="str">
        <f t="shared" si="39"/>
        <v>22-W16</v>
      </c>
      <c r="K1249" s="206" t="s">
        <v>662</v>
      </c>
      <c r="L1249" s="206"/>
      <c r="M1249" s="206" t="s">
        <v>72</v>
      </c>
      <c r="N1249" s="11" t="s">
        <v>428</v>
      </c>
      <c r="O1249" s="266" t="s">
        <v>374</v>
      </c>
      <c r="P1249" s="11" t="s">
        <v>376</v>
      </c>
      <c r="Q1249" s="11" t="s">
        <v>419</v>
      </c>
      <c r="R1249" s="206">
        <v>7392</v>
      </c>
      <c r="S1249" s="206">
        <v>7494.5</v>
      </c>
      <c r="T1249" s="206">
        <f>ABS(Table1[[#This Row],[Prod]]-Table1[[#This Row],[Planned]])</f>
        <v>102.5</v>
      </c>
      <c r="U1249" s="209">
        <f>IF(ABS(Table1[[#This Row],[Prod]]-Table1[[#This Row],[Planned]])&gt;Table1[[#This Row],[Planned]],0,IF(Table1[[#This Row],[Planned]]=0,0,1-ABS(Table1[[#This Row],[Prod]]-Table1[[#This Row],[Planned]])/Table1[[#This Row],[Planned]]))</f>
        <v>0.98613365800865804</v>
      </c>
      <c r="V1249" s="206"/>
      <c r="W1249" s="206"/>
      <c r="X1249" s="208">
        <v>7392</v>
      </c>
      <c r="Y1249" s="206">
        <f>Table1[[#This Row],[Prod]]</f>
        <v>7494.5</v>
      </c>
      <c r="Z1249" s="206">
        <f>ABS(Table1[[#This Row],[Prod2]]-Table1[[#This Row],[Plan Revised]])</f>
        <v>102.5</v>
      </c>
      <c r="AA1249" s="209">
        <f>IF(ABS(Table1[[#This Row],[Prod2]]-Table1[[#This Row],[Plan Revised]])&gt;Table1[[#This Row],[Plan Revised]],0,IF(Table1[[#This Row],[Plan Revised]]=0,0,1-ABS(Table1[[#This Row],[Prod2]]-Table1[[#This Row],[Plan Revised]])/Table1[[#This Row],[Plan Revised]]))</f>
        <v>0.98613365800865804</v>
      </c>
      <c r="AB1249" s="206"/>
      <c r="AC1249" s="210"/>
      <c r="AD1249"/>
      <c r="AF1249"/>
    </row>
    <row r="1250" spans="1:32">
      <c r="A1250" s="204" t="str">
        <f>IF(Table1[Week]=WeekSel,"Yes","No")</f>
        <v>No</v>
      </c>
      <c r="B1250" s="204" t="str">
        <f>IF((Table1[StartDate]&gt;=Date.GraphMin)*(Table1[StartDate]&lt;=Date.GraphMax)=1,"Yes","No")</f>
        <v>Yes</v>
      </c>
      <c r="C1250" s="204" t="str">
        <f>IF(OR(Table1[[#This Row],[Site]]="FOOD MILLING",Table1[[#This Row],[Site]]="GODACO"), "No", "Yes")</f>
        <v>Yes</v>
      </c>
      <c r="D1250" s="205">
        <f>MAX(DATE(Table1[Year],1,1),DATE(Table1[Year],1,1)-WEEKDAY(DATE(Table1[Year],1,1),2)+(Table1[WeekNum]-1)*7+1)</f>
        <v>44662</v>
      </c>
      <c r="E1250" s="205">
        <f>MIN(DATE(Table1[Year]+1,1,0),DATE(Table1[Year],1,1)-WEEKDAY(DATE(Table1[Year],1,1),2)+Table1[WeekNum]*7)</f>
        <v>44668</v>
      </c>
      <c r="F1250" s="15">
        <v>2022</v>
      </c>
      <c r="G1250" s="204">
        <f t="shared" si="38"/>
        <v>4</v>
      </c>
      <c r="H1250" s="204">
        <v>16</v>
      </c>
      <c r="I1250" s="207" t="str">
        <f>"W" &amp;Table1[[#This Row],[WeekNum]]</f>
        <v>W16</v>
      </c>
      <c r="J1250" s="207" t="str">
        <f t="shared" si="39"/>
        <v>22-W16</v>
      </c>
      <c r="K1250" s="206" t="s">
        <v>663</v>
      </c>
      <c r="L1250" s="206"/>
      <c r="M1250" s="206" t="s">
        <v>72</v>
      </c>
      <c r="N1250" s="11" t="s">
        <v>428</v>
      </c>
      <c r="O1250" s="266" t="s">
        <v>374</v>
      </c>
      <c r="P1250" s="11" t="s">
        <v>376</v>
      </c>
      <c r="Q1250" s="11" t="s">
        <v>421</v>
      </c>
      <c r="R1250" s="206">
        <v>0</v>
      </c>
      <c r="S1250" s="206">
        <v>0</v>
      </c>
      <c r="T1250" s="206">
        <f>ABS(Table1[[#This Row],[Prod]]-Table1[[#This Row],[Planned]])</f>
        <v>0</v>
      </c>
      <c r="U1250" s="209">
        <f>IF(ABS(Table1[[#This Row],[Prod]]-Table1[[#This Row],[Planned]])&gt;Table1[[#This Row],[Planned]],0,IF(Table1[[#This Row],[Planned]]=0,0,1-ABS(Table1[[#This Row],[Prod]]-Table1[[#This Row],[Planned]])/Table1[[#This Row],[Planned]]))</f>
        <v>0</v>
      </c>
      <c r="V1250" s="206"/>
      <c r="W1250" s="206"/>
      <c r="X1250" s="208">
        <v>0</v>
      </c>
      <c r="Y1250" s="206">
        <f>Table1[[#This Row],[Prod]]</f>
        <v>0</v>
      </c>
      <c r="Z1250" s="206">
        <f>ABS(Table1[[#This Row],[Prod2]]-Table1[[#This Row],[Plan Revised]])</f>
        <v>0</v>
      </c>
      <c r="AA1250" s="209">
        <f>IF(ABS(Table1[[#This Row],[Prod2]]-Table1[[#This Row],[Plan Revised]])&gt;Table1[[#This Row],[Plan Revised]],0,IF(Table1[[#This Row],[Plan Revised]]=0,0,1-ABS(Table1[[#This Row],[Prod2]]-Table1[[#This Row],[Plan Revised]])/Table1[[#This Row],[Plan Revised]]))</f>
        <v>0</v>
      </c>
      <c r="AB1250" s="206"/>
      <c r="AC1250" s="210"/>
      <c r="AD1250"/>
      <c r="AF1250"/>
    </row>
    <row r="1251" spans="1:32">
      <c r="A1251" s="204" t="str">
        <f>IF(Table1[Week]=WeekSel,"Yes","No")</f>
        <v>No</v>
      </c>
      <c r="B1251" s="204" t="str">
        <f>IF((Table1[StartDate]&gt;=Date.GraphMin)*(Table1[StartDate]&lt;=Date.GraphMax)=1,"Yes","No")</f>
        <v>Yes</v>
      </c>
      <c r="C1251" s="204" t="str">
        <f>IF(OR(Table1[[#This Row],[Site]]="FOOD MILLING",Table1[[#This Row],[Site]]="GODACO"), "No", "Yes")</f>
        <v>Yes</v>
      </c>
      <c r="D1251" s="205">
        <f>MAX(DATE(Table1[Year],1,1),DATE(Table1[Year],1,1)-WEEKDAY(DATE(Table1[Year],1,1),2)+(Table1[WeekNum]-1)*7+1)</f>
        <v>44662</v>
      </c>
      <c r="E1251" s="205">
        <f>MIN(DATE(Table1[Year]+1,1,0),DATE(Table1[Year],1,1)-WEEKDAY(DATE(Table1[Year],1,1),2)+Table1[WeekNum]*7)</f>
        <v>44668</v>
      </c>
      <c r="F1251" s="15">
        <v>2022</v>
      </c>
      <c r="G1251" s="204">
        <f t="shared" si="38"/>
        <v>4</v>
      </c>
      <c r="H1251" s="204">
        <v>16</v>
      </c>
      <c r="I1251" s="207" t="str">
        <f>"W" &amp;Table1[[#This Row],[WeekNum]]</f>
        <v>W16</v>
      </c>
      <c r="J1251" s="207" t="str">
        <f t="shared" si="39"/>
        <v>22-W16</v>
      </c>
      <c r="K1251" s="206" t="s">
        <v>664</v>
      </c>
      <c r="L1251" s="206"/>
      <c r="M1251" s="206" t="s">
        <v>72</v>
      </c>
      <c r="N1251" s="11" t="s">
        <v>428</v>
      </c>
      <c r="O1251" s="266" t="s">
        <v>374</v>
      </c>
      <c r="P1251" s="11" t="s">
        <v>379</v>
      </c>
      <c r="Q1251" s="11" t="s">
        <v>421</v>
      </c>
      <c r="R1251" s="206">
        <v>0</v>
      </c>
      <c r="S1251" s="206">
        <v>0</v>
      </c>
      <c r="T1251" s="206">
        <f>ABS(Table1[[#This Row],[Prod]]-Table1[[#This Row],[Planned]])</f>
        <v>0</v>
      </c>
      <c r="U1251" s="209">
        <f>IF(ABS(Table1[[#This Row],[Prod]]-Table1[[#This Row],[Planned]])&gt;Table1[[#This Row],[Planned]],0,IF(Table1[[#This Row],[Planned]]=0,0,1-ABS(Table1[[#This Row],[Prod]]-Table1[[#This Row],[Planned]])/Table1[[#This Row],[Planned]]))</f>
        <v>0</v>
      </c>
      <c r="V1251" s="206"/>
      <c r="W1251" s="206"/>
      <c r="X1251" s="208">
        <v>0</v>
      </c>
      <c r="Y1251" s="206">
        <f>Table1[[#This Row],[Prod]]</f>
        <v>0</v>
      </c>
      <c r="Z1251" s="206">
        <f>ABS(Table1[[#This Row],[Prod2]]-Table1[[#This Row],[Plan Revised]])</f>
        <v>0</v>
      </c>
      <c r="AA1251" s="209">
        <f>IF(ABS(Table1[[#This Row],[Prod2]]-Table1[[#This Row],[Plan Revised]])&gt;Table1[[#This Row],[Plan Revised]],0,IF(Table1[[#This Row],[Plan Revised]]=0,0,1-ABS(Table1[[#This Row],[Prod2]]-Table1[[#This Row],[Plan Revised]])/Table1[[#This Row],[Plan Revised]]))</f>
        <v>0</v>
      </c>
      <c r="AB1251" s="206"/>
      <c r="AC1251" s="210"/>
      <c r="AD1251"/>
      <c r="AF1251"/>
    </row>
    <row r="1252" spans="1:32">
      <c r="A1252" s="204" t="str">
        <f>IF(Table1[Week]=WeekSel,"Yes","No")</f>
        <v>No</v>
      </c>
      <c r="B1252" s="204" t="str">
        <f>IF((Table1[StartDate]&gt;=Date.GraphMin)*(Table1[StartDate]&lt;=Date.GraphMax)=1,"Yes","No")</f>
        <v>Yes</v>
      </c>
      <c r="C1252" s="204" t="str">
        <f>IF(OR(Table1[[#This Row],[Site]]="FOOD MILLING",Table1[[#This Row],[Site]]="GODACO"), "No", "Yes")</f>
        <v>Yes</v>
      </c>
      <c r="D1252" s="205">
        <f>MAX(DATE(Table1[Year],1,1),DATE(Table1[Year],1,1)-WEEKDAY(DATE(Table1[Year],1,1),2)+(Table1[WeekNum]-1)*7+1)</f>
        <v>44662</v>
      </c>
      <c r="E1252" s="205">
        <f>MIN(DATE(Table1[Year]+1,1,0),DATE(Table1[Year],1,1)-WEEKDAY(DATE(Table1[Year],1,1),2)+Table1[WeekNum]*7)</f>
        <v>44668</v>
      </c>
      <c r="F1252" s="15">
        <v>2022</v>
      </c>
      <c r="G1252" s="204">
        <f t="shared" si="38"/>
        <v>4</v>
      </c>
      <c r="H1252" s="204">
        <v>16</v>
      </c>
      <c r="I1252" s="207" t="str">
        <f>"W" &amp;Table1[[#This Row],[WeekNum]]</f>
        <v>W16</v>
      </c>
      <c r="J1252" s="207" t="str">
        <f t="shared" si="39"/>
        <v>22-W16</v>
      </c>
      <c r="K1252" s="206" t="s">
        <v>665</v>
      </c>
      <c r="L1252" s="206"/>
      <c r="M1252" s="206" t="s">
        <v>72</v>
      </c>
      <c r="N1252" s="11" t="s">
        <v>428</v>
      </c>
      <c r="O1252" s="266" t="s">
        <v>374</v>
      </c>
      <c r="P1252" s="11" t="s">
        <v>379</v>
      </c>
      <c r="Q1252" s="11" t="s">
        <v>421</v>
      </c>
      <c r="R1252" s="206">
        <v>0</v>
      </c>
      <c r="S1252" s="206">
        <v>0</v>
      </c>
      <c r="T1252" s="206">
        <f>ABS(Table1[[#This Row],[Prod]]-Table1[[#This Row],[Planned]])</f>
        <v>0</v>
      </c>
      <c r="U1252" s="209">
        <f>IF(ABS(Table1[[#This Row],[Prod]]-Table1[[#This Row],[Planned]])&gt;Table1[[#This Row],[Planned]],0,IF(Table1[[#This Row],[Planned]]=0,0,1-ABS(Table1[[#This Row],[Prod]]-Table1[[#This Row],[Planned]])/Table1[[#This Row],[Planned]]))</f>
        <v>0</v>
      </c>
      <c r="V1252" s="206"/>
      <c r="W1252" s="206"/>
      <c r="X1252" s="208">
        <v>0</v>
      </c>
      <c r="Y1252" s="206">
        <f>Table1[[#This Row],[Prod]]</f>
        <v>0</v>
      </c>
      <c r="Z1252" s="206">
        <f>ABS(Table1[[#This Row],[Prod2]]-Table1[[#This Row],[Plan Revised]])</f>
        <v>0</v>
      </c>
      <c r="AA1252" s="209">
        <f>IF(ABS(Table1[[#This Row],[Prod2]]-Table1[[#This Row],[Plan Revised]])&gt;Table1[[#This Row],[Plan Revised]],0,IF(Table1[[#This Row],[Plan Revised]]=0,0,1-ABS(Table1[[#This Row],[Prod2]]-Table1[[#This Row],[Plan Revised]])/Table1[[#This Row],[Plan Revised]]))</f>
        <v>0</v>
      </c>
      <c r="AB1252" s="206"/>
      <c r="AC1252" s="210"/>
      <c r="AD1252"/>
      <c r="AF1252"/>
    </row>
    <row r="1253" spans="1:32">
      <c r="A1253" s="204" t="str">
        <f>IF(Table1[Week]=WeekSel,"Yes","No")</f>
        <v>No</v>
      </c>
      <c r="B1253" s="204" t="str">
        <f>IF((Table1[StartDate]&gt;=Date.GraphMin)*(Table1[StartDate]&lt;=Date.GraphMax)=1,"Yes","No")</f>
        <v>Yes</v>
      </c>
      <c r="C1253" s="204" t="str">
        <f>IF(OR(Table1[[#This Row],[Site]]="FOOD MILLING",Table1[[#This Row],[Site]]="GODACO"), "No", "Yes")</f>
        <v>Yes</v>
      </c>
      <c r="D1253" s="205">
        <f>MAX(DATE(Table1[Year],1,1),DATE(Table1[Year],1,1)-WEEKDAY(DATE(Table1[Year],1,1),2)+(Table1[WeekNum]-1)*7+1)</f>
        <v>44662</v>
      </c>
      <c r="E1253" s="205">
        <f>MIN(DATE(Table1[Year]+1,1,0),DATE(Table1[Year],1,1)-WEEKDAY(DATE(Table1[Year],1,1),2)+Table1[WeekNum]*7)</f>
        <v>44668</v>
      </c>
      <c r="F1253" s="15">
        <v>2022</v>
      </c>
      <c r="G1253" s="204">
        <f t="shared" si="38"/>
        <v>4</v>
      </c>
      <c r="H1253" s="204">
        <v>16</v>
      </c>
      <c r="I1253" s="207" t="str">
        <f>"W" &amp;Table1[[#This Row],[WeekNum]]</f>
        <v>W16</v>
      </c>
      <c r="J1253" s="207" t="str">
        <f t="shared" si="39"/>
        <v>22-W16</v>
      </c>
      <c r="K1253" s="206" t="s">
        <v>666</v>
      </c>
      <c r="L1253" s="206"/>
      <c r="M1253" s="206" t="s">
        <v>72</v>
      </c>
      <c r="N1253" s="11" t="s">
        <v>428</v>
      </c>
      <c r="O1253" s="266" t="s">
        <v>374</v>
      </c>
      <c r="P1253" s="11" t="s">
        <v>379</v>
      </c>
      <c r="Q1253" s="11" t="s">
        <v>421</v>
      </c>
      <c r="R1253" s="206">
        <v>16000</v>
      </c>
      <c r="S1253" s="206">
        <v>16724.5</v>
      </c>
      <c r="T1253" s="206">
        <f>ABS(Table1[[#This Row],[Prod]]-Table1[[#This Row],[Planned]])</f>
        <v>724.5</v>
      </c>
      <c r="U1253" s="209">
        <f>IF(ABS(Table1[[#This Row],[Prod]]-Table1[[#This Row],[Planned]])&gt;Table1[[#This Row],[Planned]],0,IF(Table1[[#This Row],[Planned]]=0,0,1-ABS(Table1[[#This Row],[Prod]]-Table1[[#This Row],[Planned]])/Table1[[#This Row],[Planned]]))</f>
        <v>0.95471874999999995</v>
      </c>
      <c r="V1253" s="206"/>
      <c r="W1253" s="206"/>
      <c r="X1253" s="208">
        <v>16000</v>
      </c>
      <c r="Y1253" s="206">
        <f>Table1[[#This Row],[Prod]]</f>
        <v>16724.5</v>
      </c>
      <c r="Z1253" s="206">
        <f>ABS(Table1[[#This Row],[Prod2]]-Table1[[#This Row],[Plan Revised]])</f>
        <v>724.5</v>
      </c>
      <c r="AA1253" s="209">
        <f>IF(ABS(Table1[[#This Row],[Prod2]]-Table1[[#This Row],[Plan Revised]])&gt;Table1[[#This Row],[Plan Revised]],0,IF(Table1[[#This Row],[Plan Revised]]=0,0,1-ABS(Table1[[#This Row],[Prod2]]-Table1[[#This Row],[Plan Revised]])/Table1[[#This Row],[Plan Revised]]))</f>
        <v>0.95471874999999995</v>
      </c>
      <c r="AB1253" s="206"/>
      <c r="AC1253" s="210"/>
      <c r="AD1253"/>
      <c r="AF1253"/>
    </row>
    <row r="1254" spans="1:32">
      <c r="A1254" s="204" t="str">
        <f>IF(Table1[Week]=WeekSel,"Yes","No")</f>
        <v>No</v>
      </c>
      <c r="B1254" s="204" t="str">
        <f>IF((Table1[StartDate]&gt;=Date.GraphMin)*(Table1[StartDate]&lt;=Date.GraphMax)=1,"Yes","No")</f>
        <v>Yes</v>
      </c>
      <c r="C1254" s="204" t="str">
        <f>IF(OR(Table1[[#This Row],[Site]]="FOOD MILLING",Table1[[#This Row],[Site]]="GODACO"), "No", "Yes")</f>
        <v>Yes</v>
      </c>
      <c r="D1254" s="205">
        <f>MAX(DATE(Table1[Year],1,1),DATE(Table1[Year],1,1)-WEEKDAY(DATE(Table1[Year],1,1),2)+(Table1[WeekNum]-1)*7+1)</f>
        <v>44662</v>
      </c>
      <c r="E1254" s="205">
        <f>MIN(DATE(Table1[Year]+1,1,0),DATE(Table1[Year],1,1)-WEEKDAY(DATE(Table1[Year],1,1),2)+Table1[WeekNum]*7)</f>
        <v>44668</v>
      </c>
      <c r="F1254" s="15">
        <v>2022</v>
      </c>
      <c r="G1254" s="204">
        <f t="shared" si="38"/>
        <v>4</v>
      </c>
      <c r="H1254" s="204">
        <v>16</v>
      </c>
      <c r="I1254" s="207" t="str">
        <f>"W" &amp;Table1[[#This Row],[WeekNum]]</f>
        <v>W16</v>
      </c>
      <c r="J1254" s="207" t="str">
        <f t="shared" si="39"/>
        <v>22-W16</v>
      </c>
      <c r="K1254" s="206" t="s">
        <v>667</v>
      </c>
      <c r="L1254" s="206"/>
      <c r="M1254" s="206" t="s">
        <v>72</v>
      </c>
      <c r="N1254" s="11" t="s">
        <v>428</v>
      </c>
      <c r="O1254" s="266" t="s">
        <v>374</v>
      </c>
      <c r="P1254" s="11" t="s">
        <v>375</v>
      </c>
      <c r="Q1254" s="11" t="s">
        <v>421</v>
      </c>
      <c r="R1254" s="206">
        <v>0</v>
      </c>
      <c r="S1254" s="206">
        <v>0</v>
      </c>
      <c r="T1254" s="206">
        <f>ABS(Table1[[#This Row],[Prod]]-Table1[[#This Row],[Planned]])</f>
        <v>0</v>
      </c>
      <c r="U1254" s="209">
        <f>IF(ABS(Table1[[#This Row],[Prod]]-Table1[[#This Row],[Planned]])&gt;Table1[[#This Row],[Planned]],0,IF(Table1[[#This Row],[Planned]]=0,0,1-ABS(Table1[[#This Row],[Prod]]-Table1[[#This Row],[Planned]])/Table1[[#This Row],[Planned]]))</f>
        <v>0</v>
      </c>
      <c r="V1254" s="206"/>
      <c r="W1254" s="206"/>
      <c r="X1254" s="208">
        <v>0</v>
      </c>
      <c r="Y1254" s="206">
        <f>Table1[[#This Row],[Prod]]</f>
        <v>0</v>
      </c>
      <c r="Z1254" s="206">
        <f>ABS(Table1[[#This Row],[Prod2]]-Table1[[#This Row],[Plan Revised]])</f>
        <v>0</v>
      </c>
      <c r="AA1254" s="209">
        <f>IF(ABS(Table1[[#This Row],[Prod2]]-Table1[[#This Row],[Plan Revised]])&gt;Table1[[#This Row],[Plan Revised]],0,IF(Table1[[#This Row],[Plan Revised]]=0,0,1-ABS(Table1[[#This Row],[Prod2]]-Table1[[#This Row],[Plan Revised]])/Table1[[#This Row],[Plan Revised]]))</f>
        <v>0</v>
      </c>
      <c r="AB1254" s="206"/>
      <c r="AC1254" s="210"/>
      <c r="AD1254"/>
      <c r="AF1254"/>
    </row>
    <row r="1255" spans="1:32">
      <c r="A1255" s="204" t="str">
        <f>IF(Table1[Week]=WeekSel,"Yes","No")</f>
        <v>No</v>
      </c>
      <c r="B1255" s="204" t="str">
        <f>IF((Table1[StartDate]&gt;=Date.GraphMin)*(Table1[StartDate]&lt;=Date.GraphMax)=1,"Yes","No")</f>
        <v>Yes</v>
      </c>
      <c r="C1255" s="204" t="str">
        <f>IF(OR(Table1[[#This Row],[Site]]="FOOD MILLING",Table1[[#This Row],[Site]]="GODACO"), "No", "Yes")</f>
        <v>Yes</v>
      </c>
      <c r="D1255" s="205">
        <f>MAX(DATE(Table1[Year],1,1),DATE(Table1[Year],1,1)-WEEKDAY(DATE(Table1[Year],1,1),2)+(Table1[WeekNum]-1)*7+1)</f>
        <v>44662</v>
      </c>
      <c r="E1255" s="205">
        <f>MIN(DATE(Table1[Year]+1,1,0),DATE(Table1[Year],1,1)-WEEKDAY(DATE(Table1[Year],1,1),2)+Table1[WeekNum]*7)</f>
        <v>44668</v>
      </c>
      <c r="F1255" s="15">
        <v>2022</v>
      </c>
      <c r="G1255" s="204">
        <f t="shared" si="38"/>
        <v>4</v>
      </c>
      <c r="H1255" s="204">
        <v>16</v>
      </c>
      <c r="I1255" s="207" t="str">
        <f>"W" &amp;Table1[[#This Row],[WeekNum]]</f>
        <v>W16</v>
      </c>
      <c r="J1255" s="207" t="str">
        <f t="shared" si="39"/>
        <v>22-W16</v>
      </c>
      <c r="K1255" s="206" t="s">
        <v>668</v>
      </c>
      <c r="L1255" s="206"/>
      <c r="M1255" s="206" t="s">
        <v>72</v>
      </c>
      <c r="N1255" s="11" t="s">
        <v>428</v>
      </c>
      <c r="O1255" s="266" t="s">
        <v>374</v>
      </c>
      <c r="P1255" s="11" t="s">
        <v>375</v>
      </c>
      <c r="Q1255" s="11" t="s">
        <v>421</v>
      </c>
      <c r="R1255" s="206">
        <v>0</v>
      </c>
      <c r="S1255" s="206">
        <v>0</v>
      </c>
      <c r="T1255" s="206">
        <f>ABS(Table1[[#This Row],[Prod]]-Table1[[#This Row],[Planned]])</f>
        <v>0</v>
      </c>
      <c r="U1255" s="209">
        <f>IF(ABS(Table1[[#This Row],[Prod]]-Table1[[#This Row],[Planned]])&gt;Table1[[#This Row],[Planned]],0,IF(Table1[[#This Row],[Planned]]=0,0,1-ABS(Table1[[#This Row],[Prod]]-Table1[[#This Row],[Planned]])/Table1[[#This Row],[Planned]]))</f>
        <v>0</v>
      </c>
      <c r="V1255" s="206"/>
      <c r="W1255" s="206"/>
      <c r="X1255" s="208">
        <v>0</v>
      </c>
      <c r="Y1255" s="206">
        <f>Table1[[#This Row],[Prod]]</f>
        <v>0</v>
      </c>
      <c r="Z1255" s="206">
        <f>ABS(Table1[[#This Row],[Prod2]]-Table1[[#This Row],[Plan Revised]])</f>
        <v>0</v>
      </c>
      <c r="AA1255" s="209">
        <f>IF(ABS(Table1[[#This Row],[Prod2]]-Table1[[#This Row],[Plan Revised]])&gt;Table1[[#This Row],[Plan Revised]],0,IF(Table1[[#This Row],[Plan Revised]]=0,0,1-ABS(Table1[[#This Row],[Prod2]]-Table1[[#This Row],[Plan Revised]])/Table1[[#This Row],[Plan Revised]]))</f>
        <v>0</v>
      </c>
      <c r="AB1255" s="206"/>
      <c r="AC1255" s="210"/>
      <c r="AD1255"/>
      <c r="AF1255"/>
    </row>
    <row r="1256" spans="1:32">
      <c r="A1256" s="204" t="str">
        <f>IF(Table1[Week]=WeekSel,"Yes","No")</f>
        <v>No</v>
      </c>
      <c r="B1256" s="204" t="str">
        <f>IF((Table1[StartDate]&gt;=Date.GraphMin)*(Table1[StartDate]&lt;=Date.GraphMax)=1,"Yes","No")</f>
        <v>Yes</v>
      </c>
      <c r="C1256" s="204" t="str">
        <f>IF(OR(Table1[[#This Row],[Site]]="FOOD MILLING",Table1[[#This Row],[Site]]="GODACO"), "No", "Yes")</f>
        <v>Yes</v>
      </c>
      <c r="D1256" s="205">
        <f>MAX(DATE(Table1[Year],1,1),DATE(Table1[Year],1,1)-WEEKDAY(DATE(Table1[Year],1,1),2)+(Table1[WeekNum]-1)*7+1)</f>
        <v>44662</v>
      </c>
      <c r="E1256" s="205">
        <f>MIN(DATE(Table1[Year]+1,1,0),DATE(Table1[Year],1,1)-WEEKDAY(DATE(Table1[Year],1,1),2)+Table1[WeekNum]*7)</f>
        <v>44668</v>
      </c>
      <c r="F1256" s="15">
        <v>2022</v>
      </c>
      <c r="G1256" s="204">
        <f t="shared" si="38"/>
        <v>4</v>
      </c>
      <c r="H1256" s="204">
        <v>16</v>
      </c>
      <c r="I1256" s="207" t="str">
        <f>"W" &amp;Table1[[#This Row],[WeekNum]]</f>
        <v>W16</v>
      </c>
      <c r="J1256" s="207" t="str">
        <f t="shared" si="39"/>
        <v>22-W16</v>
      </c>
      <c r="K1256" s="206" t="s">
        <v>669</v>
      </c>
      <c r="L1256" s="206"/>
      <c r="M1256" s="206" t="s">
        <v>72</v>
      </c>
      <c r="N1256" s="11" t="s">
        <v>428</v>
      </c>
      <c r="O1256" s="266" t="s">
        <v>374</v>
      </c>
      <c r="P1256" s="11" t="s">
        <v>375</v>
      </c>
      <c r="Q1256" s="11" t="s">
        <v>421</v>
      </c>
      <c r="R1256" s="206">
        <v>0</v>
      </c>
      <c r="S1256" s="206">
        <v>0</v>
      </c>
      <c r="T1256" s="206">
        <f>ABS(Table1[[#This Row],[Prod]]-Table1[[#This Row],[Planned]])</f>
        <v>0</v>
      </c>
      <c r="U1256" s="209">
        <f>IF(ABS(Table1[[#This Row],[Prod]]-Table1[[#This Row],[Planned]])&gt;Table1[[#This Row],[Planned]],0,IF(Table1[[#This Row],[Planned]]=0,0,1-ABS(Table1[[#This Row],[Prod]]-Table1[[#This Row],[Planned]])/Table1[[#This Row],[Planned]]))</f>
        <v>0</v>
      </c>
      <c r="V1256" s="206"/>
      <c r="W1256" s="206"/>
      <c r="X1256" s="208">
        <v>0</v>
      </c>
      <c r="Y1256" s="206">
        <f>Table1[[#This Row],[Prod]]</f>
        <v>0</v>
      </c>
      <c r="Z1256" s="206">
        <f>ABS(Table1[[#This Row],[Prod2]]-Table1[[#This Row],[Plan Revised]])</f>
        <v>0</v>
      </c>
      <c r="AA1256" s="209">
        <f>IF(ABS(Table1[[#This Row],[Prod2]]-Table1[[#This Row],[Plan Revised]])&gt;Table1[[#This Row],[Plan Revised]],0,IF(Table1[[#This Row],[Plan Revised]]=0,0,1-ABS(Table1[[#This Row],[Prod2]]-Table1[[#This Row],[Plan Revised]])/Table1[[#This Row],[Plan Revised]]))</f>
        <v>0</v>
      </c>
      <c r="AB1256" s="206"/>
      <c r="AC1256" s="210"/>
      <c r="AD1256"/>
      <c r="AF1256"/>
    </row>
    <row r="1257" spans="1:32">
      <c r="A1257" s="204" t="str">
        <f>IF(Table1[Week]=WeekSel,"Yes","No")</f>
        <v>No</v>
      </c>
      <c r="B1257" s="204" t="str">
        <f>IF((Table1[StartDate]&gt;=Date.GraphMin)*(Table1[StartDate]&lt;=Date.GraphMax)=1,"Yes","No")</f>
        <v>Yes</v>
      </c>
      <c r="C1257" s="204" t="str">
        <f>IF(OR(Table1[[#This Row],[Site]]="FOOD MILLING",Table1[[#This Row],[Site]]="GODACO"), "No", "Yes")</f>
        <v>Yes</v>
      </c>
      <c r="D1257" s="205">
        <f>MAX(DATE(Table1[Year],1,1),DATE(Table1[Year],1,1)-WEEKDAY(DATE(Table1[Year],1,1),2)+(Table1[WeekNum]-1)*7+1)</f>
        <v>44662</v>
      </c>
      <c r="E1257" s="205">
        <f>MIN(DATE(Table1[Year]+1,1,0),DATE(Table1[Year],1,1)-WEEKDAY(DATE(Table1[Year],1,1),2)+Table1[WeekNum]*7)</f>
        <v>44668</v>
      </c>
      <c r="F1257" s="15">
        <v>2022</v>
      </c>
      <c r="G1257" s="204">
        <f t="shared" si="38"/>
        <v>4</v>
      </c>
      <c r="H1257" s="204">
        <v>16</v>
      </c>
      <c r="I1257" s="207" t="str">
        <f>"W" &amp;Table1[[#This Row],[WeekNum]]</f>
        <v>W16</v>
      </c>
      <c r="J1257" s="207" t="str">
        <f t="shared" si="39"/>
        <v>22-W16</v>
      </c>
      <c r="K1257" s="206" t="s">
        <v>670</v>
      </c>
      <c r="L1257" s="206"/>
      <c r="M1257" s="206" t="s">
        <v>72</v>
      </c>
      <c r="N1257" s="11" t="s">
        <v>428</v>
      </c>
      <c r="O1257" s="266" t="s">
        <v>374</v>
      </c>
      <c r="P1257" s="11" t="s">
        <v>375</v>
      </c>
      <c r="Q1257" s="11" t="s">
        <v>421</v>
      </c>
      <c r="R1257" s="206">
        <v>0</v>
      </c>
      <c r="S1257" s="206">
        <v>0</v>
      </c>
      <c r="T1257" s="206">
        <f>ABS(Table1[[#This Row],[Prod]]-Table1[[#This Row],[Planned]])</f>
        <v>0</v>
      </c>
      <c r="U1257" s="209">
        <f>IF(ABS(Table1[[#This Row],[Prod]]-Table1[[#This Row],[Planned]])&gt;Table1[[#This Row],[Planned]],0,IF(Table1[[#This Row],[Planned]]=0,0,1-ABS(Table1[[#This Row],[Prod]]-Table1[[#This Row],[Planned]])/Table1[[#This Row],[Planned]]))</f>
        <v>0</v>
      </c>
      <c r="V1257" s="206"/>
      <c r="W1257" s="206"/>
      <c r="X1257" s="208">
        <v>0</v>
      </c>
      <c r="Y1257" s="206">
        <f>Table1[[#This Row],[Prod]]</f>
        <v>0</v>
      </c>
      <c r="Z1257" s="206">
        <f>ABS(Table1[[#This Row],[Prod2]]-Table1[[#This Row],[Plan Revised]])</f>
        <v>0</v>
      </c>
      <c r="AA1257" s="209">
        <f>IF(ABS(Table1[[#This Row],[Prod2]]-Table1[[#This Row],[Plan Revised]])&gt;Table1[[#This Row],[Plan Revised]],0,IF(Table1[[#This Row],[Plan Revised]]=0,0,1-ABS(Table1[[#This Row],[Prod2]]-Table1[[#This Row],[Plan Revised]])/Table1[[#This Row],[Plan Revised]]))</f>
        <v>0</v>
      </c>
      <c r="AB1257" s="206"/>
      <c r="AC1257" s="210"/>
      <c r="AD1257"/>
      <c r="AF1257"/>
    </row>
    <row r="1258" spans="1:32">
      <c r="A1258" s="204" t="str">
        <f>IF(Table1[Week]=WeekSel,"Yes","No")</f>
        <v>No</v>
      </c>
      <c r="B1258" s="204" t="str">
        <f>IF((Table1[StartDate]&gt;=Date.GraphMin)*(Table1[StartDate]&lt;=Date.GraphMax)=1,"Yes","No")</f>
        <v>Yes</v>
      </c>
      <c r="C1258" s="204" t="str">
        <f>IF(OR(Table1[[#This Row],[Site]]="FOOD MILLING",Table1[[#This Row],[Site]]="GODACO"), "No", "Yes")</f>
        <v>Yes</v>
      </c>
      <c r="D1258" s="205">
        <f>MAX(DATE(Table1[Year],1,1),DATE(Table1[Year],1,1)-WEEKDAY(DATE(Table1[Year],1,1),2)+(Table1[WeekNum]-1)*7+1)</f>
        <v>44662</v>
      </c>
      <c r="E1258" s="205">
        <f>MIN(DATE(Table1[Year]+1,1,0),DATE(Table1[Year],1,1)-WEEKDAY(DATE(Table1[Year],1,1),2)+Table1[WeekNum]*7)</f>
        <v>44668</v>
      </c>
      <c r="F1258" s="15">
        <v>2022</v>
      </c>
      <c r="G1258" s="204">
        <f t="shared" si="38"/>
        <v>4</v>
      </c>
      <c r="H1258" s="204">
        <v>16</v>
      </c>
      <c r="I1258" s="207" t="str">
        <f>"W" &amp;Table1[[#This Row],[WeekNum]]</f>
        <v>W16</v>
      </c>
      <c r="J1258" s="207" t="str">
        <f t="shared" si="39"/>
        <v>22-W16</v>
      </c>
      <c r="K1258" s="206" t="s">
        <v>671</v>
      </c>
      <c r="L1258" s="206"/>
      <c r="M1258" s="206" t="s">
        <v>72</v>
      </c>
      <c r="N1258" s="11" t="s">
        <v>428</v>
      </c>
      <c r="O1258" s="266" t="s">
        <v>374</v>
      </c>
      <c r="P1258" s="11" t="s">
        <v>375</v>
      </c>
      <c r="Q1258" s="11" t="s">
        <v>421</v>
      </c>
      <c r="R1258" s="206">
        <v>0</v>
      </c>
      <c r="S1258" s="206">
        <v>0</v>
      </c>
      <c r="T1258" s="206">
        <f>ABS(Table1[[#This Row],[Prod]]-Table1[[#This Row],[Planned]])</f>
        <v>0</v>
      </c>
      <c r="U1258" s="209">
        <f>IF(ABS(Table1[[#This Row],[Prod]]-Table1[[#This Row],[Planned]])&gt;Table1[[#This Row],[Planned]],0,IF(Table1[[#This Row],[Planned]]=0,0,1-ABS(Table1[[#This Row],[Prod]]-Table1[[#This Row],[Planned]])/Table1[[#This Row],[Planned]]))</f>
        <v>0</v>
      </c>
      <c r="V1258" s="206"/>
      <c r="W1258" s="206"/>
      <c r="X1258" s="208">
        <v>0</v>
      </c>
      <c r="Y1258" s="206">
        <f>Table1[[#This Row],[Prod]]</f>
        <v>0</v>
      </c>
      <c r="Z1258" s="206">
        <f>ABS(Table1[[#This Row],[Prod2]]-Table1[[#This Row],[Plan Revised]])</f>
        <v>0</v>
      </c>
      <c r="AA1258" s="209">
        <f>IF(ABS(Table1[[#This Row],[Prod2]]-Table1[[#This Row],[Plan Revised]])&gt;Table1[[#This Row],[Plan Revised]],0,IF(Table1[[#This Row],[Plan Revised]]=0,0,1-ABS(Table1[[#This Row],[Prod2]]-Table1[[#This Row],[Plan Revised]])/Table1[[#This Row],[Plan Revised]]))</f>
        <v>0</v>
      </c>
      <c r="AB1258" s="206"/>
      <c r="AC1258" s="210"/>
      <c r="AD1258"/>
      <c r="AF1258"/>
    </row>
    <row r="1259" spans="1:32">
      <c r="A1259" s="204" t="str">
        <f>IF(Table1[Week]=WeekSel,"Yes","No")</f>
        <v>No</v>
      </c>
      <c r="B1259" s="204" t="str">
        <f>IF((Table1[StartDate]&gt;=Date.GraphMin)*(Table1[StartDate]&lt;=Date.GraphMax)=1,"Yes","No")</f>
        <v>Yes</v>
      </c>
      <c r="C1259" s="204" t="str">
        <f>IF(OR(Table1[[#This Row],[Site]]="FOOD MILLING",Table1[[#This Row],[Site]]="GODACO"), "No", "Yes")</f>
        <v>Yes</v>
      </c>
      <c r="D1259" s="205">
        <f>MAX(DATE(Table1[Year],1,1),DATE(Table1[Year],1,1)-WEEKDAY(DATE(Table1[Year],1,1),2)+(Table1[WeekNum]-1)*7+1)</f>
        <v>44662</v>
      </c>
      <c r="E1259" s="205">
        <f>MIN(DATE(Table1[Year]+1,1,0),DATE(Table1[Year],1,1)-WEEKDAY(DATE(Table1[Year],1,1),2)+Table1[WeekNum]*7)</f>
        <v>44668</v>
      </c>
      <c r="F1259" s="15">
        <v>2022</v>
      </c>
      <c r="G1259" s="204">
        <f t="shared" si="38"/>
        <v>4</v>
      </c>
      <c r="H1259" s="204">
        <v>16</v>
      </c>
      <c r="I1259" s="207" t="str">
        <f>"W" &amp;Table1[[#This Row],[WeekNum]]</f>
        <v>W16</v>
      </c>
      <c r="J1259" s="207" t="str">
        <f t="shared" si="39"/>
        <v>22-W16</v>
      </c>
      <c r="K1259" s="206" t="s">
        <v>672</v>
      </c>
      <c r="L1259" s="206"/>
      <c r="M1259" s="206" t="s">
        <v>72</v>
      </c>
      <c r="N1259" s="11" t="s">
        <v>428</v>
      </c>
      <c r="O1259" s="266" t="s">
        <v>372</v>
      </c>
      <c r="P1259" s="11" t="s">
        <v>378</v>
      </c>
      <c r="Q1259" s="11" t="s">
        <v>419</v>
      </c>
      <c r="R1259" s="206">
        <v>0</v>
      </c>
      <c r="S1259" s="206">
        <v>0</v>
      </c>
      <c r="T1259" s="206">
        <f>ABS(Table1[[#This Row],[Prod]]-Table1[[#This Row],[Planned]])</f>
        <v>0</v>
      </c>
      <c r="U1259" s="209">
        <f>IF(ABS(Table1[[#This Row],[Prod]]-Table1[[#This Row],[Planned]])&gt;Table1[[#This Row],[Planned]],0,IF(Table1[[#This Row],[Planned]]=0,0,1-ABS(Table1[[#This Row],[Prod]]-Table1[[#This Row],[Planned]])/Table1[[#This Row],[Planned]]))</f>
        <v>0</v>
      </c>
      <c r="V1259" s="206"/>
      <c r="W1259" s="206"/>
      <c r="X1259" s="208">
        <v>0</v>
      </c>
      <c r="Y1259" s="206">
        <f>Table1[[#This Row],[Prod]]</f>
        <v>0</v>
      </c>
      <c r="Z1259" s="206">
        <f>ABS(Table1[[#This Row],[Prod2]]-Table1[[#This Row],[Plan Revised]])</f>
        <v>0</v>
      </c>
      <c r="AA1259" s="209">
        <f>IF(ABS(Table1[[#This Row],[Prod2]]-Table1[[#This Row],[Plan Revised]])&gt;Table1[[#This Row],[Plan Revised]],0,IF(Table1[[#This Row],[Plan Revised]]=0,0,1-ABS(Table1[[#This Row],[Prod2]]-Table1[[#This Row],[Plan Revised]])/Table1[[#This Row],[Plan Revised]]))</f>
        <v>0</v>
      </c>
      <c r="AB1259" s="206"/>
      <c r="AC1259" s="210"/>
      <c r="AD1259"/>
      <c r="AF1259"/>
    </row>
    <row r="1260" spans="1:32">
      <c r="A1260" s="204" t="str">
        <f>IF(Table1[Week]=WeekSel,"Yes","No")</f>
        <v>No</v>
      </c>
      <c r="B1260" s="204" t="str">
        <f>IF((Table1[StartDate]&gt;=Date.GraphMin)*(Table1[StartDate]&lt;=Date.GraphMax)=1,"Yes","No")</f>
        <v>Yes</v>
      </c>
      <c r="C1260" s="204" t="str">
        <f>IF(OR(Table1[[#This Row],[Site]]="FOOD MILLING",Table1[[#This Row],[Site]]="GODACO"), "No", "Yes")</f>
        <v>Yes</v>
      </c>
      <c r="D1260" s="205">
        <f>MAX(DATE(Table1[Year],1,1),DATE(Table1[Year],1,1)-WEEKDAY(DATE(Table1[Year],1,1),2)+(Table1[WeekNum]-1)*7+1)</f>
        <v>44662</v>
      </c>
      <c r="E1260" s="205">
        <f>MIN(DATE(Table1[Year]+1,1,0),DATE(Table1[Year],1,1)-WEEKDAY(DATE(Table1[Year],1,1),2)+Table1[WeekNum]*7)</f>
        <v>44668</v>
      </c>
      <c r="F1260" s="15">
        <v>2022</v>
      </c>
      <c r="G1260" s="204">
        <f t="shared" si="38"/>
        <v>4</v>
      </c>
      <c r="H1260" s="204">
        <v>16</v>
      </c>
      <c r="I1260" s="207" t="str">
        <f>"W" &amp;Table1[[#This Row],[WeekNum]]</f>
        <v>W16</v>
      </c>
      <c r="J1260" s="207" t="str">
        <f t="shared" si="39"/>
        <v>22-W16</v>
      </c>
      <c r="K1260" s="206" t="s">
        <v>673</v>
      </c>
      <c r="L1260" s="206"/>
      <c r="M1260" s="206" t="s">
        <v>72</v>
      </c>
      <c r="N1260" s="11" t="s">
        <v>428</v>
      </c>
      <c r="O1260" s="266" t="s">
        <v>372</v>
      </c>
      <c r="P1260" s="11" t="s">
        <v>378</v>
      </c>
      <c r="Q1260" s="11" t="s">
        <v>419</v>
      </c>
      <c r="R1260" s="206">
        <v>6500</v>
      </c>
      <c r="S1260" s="206">
        <v>7444</v>
      </c>
      <c r="T1260" s="206">
        <f>ABS(Table1[[#This Row],[Prod]]-Table1[[#This Row],[Planned]])</f>
        <v>944</v>
      </c>
      <c r="U1260" s="209">
        <f>IF(ABS(Table1[[#This Row],[Prod]]-Table1[[#This Row],[Planned]])&gt;Table1[[#This Row],[Planned]],0,IF(Table1[[#This Row],[Planned]]=0,0,1-ABS(Table1[[#This Row],[Prod]]-Table1[[#This Row],[Planned]])/Table1[[#This Row],[Planned]]))</f>
        <v>0.85476923076923073</v>
      </c>
      <c r="V1260" s="206"/>
      <c r="W1260" s="206"/>
      <c r="X1260" s="208">
        <v>7500</v>
      </c>
      <c r="Y1260" s="206">
        <f>Table1[[#This Row],[Prod]]</f>
        <v>7444</v>
      </c>
      <c r="Z1260" s="206">
        <f>ABS(Table1[[#This Row],[Prod2]]-Table1[[#This Row],[Plan Revised]])</f>
        <v>56</v>
      </c>
      <c r="AA1260" s="209">
        <f>IF(ABS(Table1[[#This Row],[Prod2]]-Table1[[#This Row],[Plan Revised]])&gt;Table1[[#This Row],[Plan Revised]],0,IF(Table1[[#This Row],[Plan Revised]]=0,0,1-ABS(Table1[[#This Row],[Prod2]]-Table1[[#This Row],[Plan Revised]])/Table1[[#This Row],[Plan Revised]]))</f>
        <v>0.99253333333333338</v>
      </c>
      <c r="AB1260" s="206"/>
      <c r="AC1260" s="210"/>
      <c r="AD1260"/>
      <c r="AF1260"/>
    </row>
    <row r="1261" spans="1:32">
      <c r="A1261" s="204" t="str">
        <f>IF(Table1[Week]=WeekSel,"Yes","No")</f>
        <v>No</v>
      </c>
      <c r="B1261" s="204" t="str">
        <f>IF((Table1[StartDate]&gt;=Date.GraphMin)*(Table1[StartDate]&lt;=Date.GraphMax)=1,"Yes","No")</f>
        <v>Yes</v>
      </c>
      <c r="C1261" s="204" t="str">
        <f>IF(OR(Table1[[#This Row],[Site]]="FOOD MILLING",Table1[[#This Row],[Site]]="GODACO"), "No", "Yes")</f>
        <v>Yes</v>
      </c>
      <c r="D1261" s="205">
        <f>MAX(DATE(Table1[Year],1,1),DATE(Table1[Year],1,1)-WEEKDAY(DATE(Table1[Year],1,1),2)+(Table1[WeekNum]-1)*7+1)</f>
        <v>44662</v>
      </c>
      <c r="E1261" s="205">
        <f>MIN(DATE(Table1[Year]+1,1,0),DATE(Table1[Year],1,1)-WEEKDAY(DATE(Table1[Year],1,1),2)+Table1[WeekNum]*7)</f>
        <v>44668</v>
      </c>
      <c r="F1261" s="15">
        <v>2022</v>
      </c>
      <c r="G1261" s="204">
        <f t="shared" si="38"/>
        <v>4</v>
      </c>
      <c r="H1261" s="204">
        <v>16</v>
      </c>
      <c r="I1261" s="207" t="str">
        <f>"W" &amp;Table1[[#This Row],[WeekNum]]</f>
        <v>W16</v>
      </c>
      <c r="J1261" s="207" t="str">
        <f t="shared" si="39"/>
        <v>22-W16</v>
      </c>
      <c r="K1261" s="206" t="s">
        <v>674</v>
      </c>
      <c r="L1261" s="206"/>
      <c r="M1261" s="206" t="s">
        <v>72</v>
      </c>
      <c r="N1261" s="11" t="s">
        <v>428</v>
      </c>
      <c r="O1261" s="266" t="s">
        <v>372</v>
      </c>
      <c r="P1261" s="11" t="s">
        <v>378</v>
      </c>
      <c r="Q1261" s="11" t="s">
        <v>419</v>
      </c>
      <c r="R1261" s="206">
        <v>3300</v>
      </c>
      <c r="S1261" s="206">
        <v>3796</v>
      </c>
      <c r="T1261" s="206">
        <f>ABS(Table1[[#This Row],[Prod]]-Table1[[#This Row],[Planned]])</f>
        <v>496</v>
      </c>
      <c r="U1261" s="209">
        <f>IF(ABS(Table1[[#This Row],[Prod]]-Table1[[#This Row],[Planned]])&gt;Table1[[#This Row],[Planned]],0,IF(Table1[[#This Row],[Planned]]=0,0,1-ABS(Table1[[#This Row],[Prod]]-Table1[[#This Row],[Planned]])/Table1[[#This Row],[Planned]]))</f>
        <v>0.84969696969696973</v>
      </c>
      <c r="V1261" s="206"/>
      <c r="W1261" s="206"/>
      <c r="X1261" s="208">
        <v>3800</v>
      </c>
      <c r="Y1261" s="206">
        <f>Table1[[#This Row],[Prod]]</f>
        <v>3796</v>
      </c>
      <c r="Z1261" s="206">
        <f>ABS(Table1[[#This Row],[Prod2]]-Table1[[#This Row],[Plan Revised]])</f>
        <v>4</v>
      </c>
      <c r="AA1261" s="209">
        <f>IF(ABS(Table1[[#This Row],[Prod2]]-Table1[[#This Row],[Plan Revised]])&gt;Table1[[#This Row],[Plan Revised]],0,IF(Table1[[#This Row],[Plan Revised]]=0,0,1-ABS(Table1[[#This Row],[Prod2]]-Table1[[#This Row],[Plan Revised]])/Table1[[#This Row],[Plan Revised]]))</f>
        <v>0.99894736842105258</v>
      </c>
      <c r="AB1261" s="206"/>
      <c r="AC1261" s="210"/>
      <c r="AD1261"/>
      <c r="AF1261"/>
    </row>
    <row r="1262" spans="1:32">
      <c r="A1262" s="204" t="str">
        <f>IF(Table1[Week]=WeekSel,"Yes","No")</f>
        <v>No</v>
      </c>
      <c r="B1262" s="204" t="str">
        <f>IF((Table1[StartDate]&gt;=Date.GraphMin)*(Table1[StartDate]&lt;=Date.GraphMax)=1,"Yes","No")</f>
        <v>Yes</v>
      </c>
      <c r="C1262" s="204" t="str">
        <f>IF(OR(Table1[[#This Row],[Site]]="FOOD MILLING",Table1[[#This Row],[Site]]="GODACO"), "No", "Yes")</f>
        <v>Yes</v>
      </c>
      <c r="D1262" s="205">
        <f>MAX(DATE(Table1[Year],1,1),DATE(Table1[Year],1,1)-WEEKDAY(DATE(Table1[Year],1,1),2)+(Table1[WeekNum]-1)*7+1)</f>
        <v>44662</v>
      </c>
      <c r="E1262" s="205">
        <f>MIN(DATE(Table1[Year]+1,1,0),DATE(Table1[Year],1,1)-WEEKDAY(DATE(Table1[Year],1,1),2)+Table1[WeekNum]*7)</f>
        <v>44668</v>
      </c>
      <c r="F1262" s="15">
        <v>2022</v>
      </c>
      <c r="G1262" s="204">
        <f t="shared" si="38"/>
        <v>4</v>
      </c>
      <c r="H1262" s="204">
        <v>16</v>
      </c>
      <c r="I1262" s="207" t="str">
        <f>"W" &amp;Table1[[#This Row],[WeekNum]]</f>
        <v>W16</v>
      </c>
      <c r="J1262" s="207" t="str">
        <f t="shared" si="39"/>
        <v>22-W16</v>
      </c>
      <c r="K1262" s="206" t="s">
        <v>675</v>
      </c>
      <c r="L1262" s="206"/>
      <c r="M1262" s="206" t="s">
        <v>72</v>
      </c>
      <c r="N1262" s="11" t="s">
        <v>428</v>
      </c>
      <c r="O1262" s="266" t="s">
        <v>372</v>
      </c>
      <c r="P1262" s="11" t="s">
        <v>378</v>
      </c>
      <c r="Q1262" s="11" t="s">
        <v>419</v>
      </c>
      <c r="R1262" s="206">
        <v>0</v>
      </c>
      <c r="S1262" s="206">
        <v>0</v>
      </c>
      <c r="T1262" s="206">
        <f>ABS(Table1[[#This Row],[Prod]]-Table1[[#This Row],[Planned]])</f>
        <v>0</v>
      </c>
      <c r="U1262" s="209">
        <f>IF(ABS(Table1[[#This Row],[Prod]]-Table1[[#This Row],[Planned]])&gt;Table1[[#This Row],[Planned]],0,IF(Table1[[#This Row],[Planned]]=0,0,1-ABS(Table1[[#This Row],[Prod]]-Table1[[#This Row],[Planned]])/Table1[[#This Row],[Planned]]))</f>
        <v>0</v>
      </c>
      <c r="V1262" s="206"/>
      <c r="W1262" s="206"/>
      <c r="X1262" s="208">
        <v>0</v>
      </c>
      <c r="Y1262" s="206">
        <f>Table1[[#This Row],[Prod]]</f>
        <v>0</v>
      </c>
      <c r="Z1262" s="206">
        <f>ABS(Table1[[#This Row],[Prod2]]-Table1[[#This Row],[Plan Revised]])</f>
        <v>0</v>
      </c>
      <c r="AA1262" s="209">
        <f>IF(ABS(Table1[[#This Row],[Prod2]]-Table1[[#This Row],[Plan Revised]])&gt;Table1[[#This Row],[Plan Revised]],0,IF(Table1[[#This Row],[Plan Revised]]=0,0,1-ABS(Table1[[#This Row],[Prod2]]-Table1[[#This Row],[Plan Revised]])/Table1[[#This Row],[Plan Revised]]))</f>
        <v>0</v>
      </c>
      <c r="AB1262" s="206"/>
      <c r="AC1262" s="210"/>
      <c r="AD1262"/>
      <c r="AF1262"/>
    </row>
    <row r="1263" spans="1:32">
      <c r="A1263" s="204" t="str">
        <f>IF(Table1[Week]=WeekSel,"Yes","No")</f>
        <v>No</v>
      </c>
      <c r="B1263" s="204" t="str">
        <f>IF((Table1[StartDate]&gt;=Date.GraphMin)*(Table1[StartDate]&lt;=Date.GraphMax)=1,"Yes","No")</f>
        <v>Yes</v>
      </c>
      <c r="C1263" s="204" t="str">
        <f>IF(OR(Table1[[#This Row],[Site]]="FOOD MILLING",Table1[[#This Row],[Site]]="GODACO"), "No", "Yes")</f>
        <v>Yes</v>
      </c>
      <c r="D1263" s="205">
        <f>MAX(DATE(Table1[Year],1,1),DATE(Table1[Year],1,1)-WEEKDAY(DATE(Table1[Year],1,1),2)+(Table1[WeekNum]-1)*7+1)</f>
        <v>44662</v>
      </c>
      <c r="E1263" s="205">
        <f>MIN(DATE(Table1[Year]+1,1,0),DATE(Table1[Year],1,1)-WEEKDAY(DATE(Table1[Year],1,1),2)+Table1[WeekNum]*7)</f>
        <v>44668</v>
      </c>
      <c r="F1263" s="15">
        <v>2022</v>
      </c>
      <c r="G1263" s="204">
        <f t="shared" si="38"/>
        <v>4</v>
      </c>
      <c r="H1263" s="204">
        <v>16</v>
      </c>
      <c r="I1263" s="207" t="str">
        <f>"W" &amp;Table1[[#This Row],[WeekNum]]</f>
        <v>W16</v>
      </c>
      <c r="J1263" s="207" t="str">
        <f t="shared" si="39"/>
        <v>22-W16</v>
      </c>
      <c r="K1263" s="206" t="s">
        <v>676</v>
      </c>
      <c r="L1263" s="206"/>
      <c r="M1263" s="206" t="s">
        <v>72</v>
      </c>
      <c r="N1263" s="11" t="s">
        <v>428</v>
      </c>
      <c r="O1263" s="266" t="s">
        <v>372</v>
      </c>
      <c r="P1263" s="11" t="s">
        <v>378</v>
      </c>
      <c r="Q1263" s="11" t="s">
        <v>419</v>
      </c>
      <c r="R1263" s="206">
        <v>2600</v>
      </c>
      <c r="S1263" s="206">
        <v>2036</v>
      </c>
      <c r="T1263" s="206">
        <f>ABS(Table1[[#This Row],[Prod]]-Table1[[#This Row],[Planned]])</f>
        <v>564</v>
      </c>
      <c r="U1263" s="209">
        <f>IF(ABS(Table1[[#This Row],[Prod]]-Table1[[#This Row],[Planned]])&gt;Table1[[#This Row],[Planned]],0,IF(Table1[[#This Row],[Planned]]=0,0,1-ABS(Table1[[#This Row],[Prod]]-Table1[[#This Row],[Planned]])/Table1[[#This Row],[Planned]]))</f>
        <v>0.78307692307692311</v>
      </c>
      <c r="V1263" s="206"/>
      <c r="W1263" s="206"/>
      <c r="X1263" s="208">
        <v>2600</v>
      </c>
      <c r="Y1263" s="206">
        <f>Table1[[#This Row],[Prod]]</f>
        <v>2036</v>
      </c>
      <c r="Z1263" s="206">
        <f>ABS(Table1[[#This Row],[Prod2]]-Table1[[#This Row],[Plan Revised]])</f>
        <v>564</v>
      </c>
      <c r="AA1263" s="209">
        <f>IF(ABS(Table1[[#This Row],[Prod2]]-Table1[[#This Row],[Plan Revised]])&gt;Table1[[#This Row],[Plan Revised]],0,IF(Table1[[#This Row],[Plan Revised]]=0,0,1-ABS(Table1[[#This Row],[Prod2]]-Table1[[#This Row],[Plan Revised]])/Table1[[#This Row],[Plan Revised]]))</f>
        <v>0.78307692307692311</v>
      </c>
      <c r="AB1263" s="206"/>
      <c r="AC1263" s="210"/>
      <c r="AD1263"/>
      <c r="AF1263"/>
    </row>
    <row r="1264" spans="1:32">
      <c r="A1264" s="204" t="str">
        <f>IF(Table1[Week]=WeekSel,"Yes","No")</f>
        <v>No</v>
      </c>
      <c r="B1264" s="204" t="str">
        <f>IF((Table1[StartDate]&gt;=Date.GraphMin)*(Table1[StartDate]&lt;=Date.GraphMax)=1,"Yes","No")</f>
        <v>Yes</v>
      </c>
      <c r="C1264" s="204" t="str">
        <f>IF(OR(Table1[[#This Row],[Site]]="FOOD MILLING",Table1[[#This Row],[Site]]="GODACO"), "No", "Yes")</f>
        <v>Yes</v>
      </c>
      <c r="D1264" s="205">
        <f>MAX(DATE(Table1[Year],1,1),DATE(Table1[Year],1,1)-WEEKDAY(DATE(Table1[Year],1,1),2)+(Table1[WeekNum]-1)*7+1)</f>
        <v>44662</v>
      </c>
      <c r="E1264" s="205">
        <f>MIN(DATE(Table1[Year]+1,1,0),DATE(Table1[Year],1,1)-WEEKDAY(DATE(Table1[Year],1,1),2)+Table1[WeekNum]*7)</f>
        <v>44668</v>
      </c>
      <c r="F1264" s="15">
        <v>2022</v>
      </c>
      <c r="G1264" s="204">
        <f t="shared" si="38"/>
        <v>4</v>
      </c>
      <c r="H1264" s="204">
        <v>16</v>
      </c>
      <c r="I1264" s="207" t="str">
        <f>"W" &amp;Table1[[#This Row],[WeekNum]]</f>
        <v>W16</v>
      </c>
      <c r="J1264" s="207" t="str">
        <f t="shared" si="39"/>
        <v>22-W16</v>
      </c>
      <c r="K1264" s="206" t="s">
        <v>677</v>
      </c>
      <c r="L1264" s="206"/>
      <c r="M1264" s="206" t="s">
        <v>72</v>
      </c>
      <c r="N1264" s="11" t="s">
        <v>428</v>
      </c>
      <c r="O1264" s="266" t="s">
        <v>372</v>
      </c>
      <c r="P1264" s="11" t="s">
        <v>378</v>
      </c>
      <c r="Q1264" s="11" t="s">
        <v>419</v>
      </c>
      <c r="R1264" s="206">
        <v>0</v>
      </c>
      <c r="S1264" s="206">
        <v>0</v>
      </c>
      <c r="T1264" s="206">
        <f>ABS(Table1[[#This Row],[Prod]]-Table1[[#This Row],[Planned]])</f>
        <v>0</v>
      </c>
      <c r="U1264" s="209">
        <f>IF(ABS(Table1[[#This Row],[Prod]]-Table1[[#This Row],[Planned]])&gt;Table1[[#This Row],[Planned]],0,IF(Table1[[#This Row],[Planned]]=0,0,1-ABS(Table1[[#This Row],[Prod]]-Table1[[#This Row],[Planned]])/Table1[[#This Row],[Planned]]))</f>
        <v>0</v>
      </c>
      <c r="V1264" s="206"/>
      <c r="W1264" s="206"/>
      <c r="X1264" s="208">
        <v>0</v>
      </c>
      <c r="Y1264" s="206">
        <f>Table1[[#This Row],[Prod]]</f>
        <v>0</v>
      </c>
      <c r="Z1264" s="206">
        <f>ABS(Table1[[#This Row],[Prod2]]-Table1[[#This Row],[Plan Revised]])</f>
        <v>0</v>
      </c>
      <c r="AA1264" s="209">
        <f>IF(ABS(Table1[[#This Row],[Prod2]]-Table1[[#This Row],[Plan Revised]])&gt;Table1[[#This Row],[Plan Revised]],0,IF(Table1[[#This Row],[Plan Revised]]=0,0,1-ABS(Table1[[#This Row],[Prod2]]-Table1[[#This Row],[Plan Revised]])/Table1[[#This Row],[Plan Revised]]))</f>
        <v>0</v>
      </c>
      <c r="AB1264" s="206"/>
      <c r="AC1264" s="210"/>
      <c r="AD1264"/>
      <c r="AF1264"/>
    </row>
    <row r="1265" spans="1:32">
      <c r="A1265" s="204" t="str">
        <f>IF(Table1[Week]=WeekSel,"Yes","No")</f>
        <v>No</v>
      </c>
      <c r="B1265" s="204" t="str">
        <f>IF((Table1[StartDate]&gt;=Date.GraphMin)*(Table1[StartDate]&lt;=Date.GraphMax)=1,"Yes","No")</f>
        <v>Yes</v>
      </c>
      <c r="C1265" s="204" t="str">
        <f>IF(OR(Table1[[#This Row],[Site]]="FOOD MILLING",Table1[[#This Row],[Site]]="GODACO"), "No", "Yes")</f>
        <v>Yes</v>
      </c>
      <c r="D1265" s="205">
        <f>MAX(DATE(Table1[Year],1,1),DATE(Table1[Year],1,1)-WEEKDAY(DATE(Table1[Year],1,1),2)+(Table1[WeekNum]-1)*7+1)</f>
        <v>44662</v>
      </c>
      <c r="E1265" s="205">
        <f>MIN(DATE(Table1[Year]+1,1,0),DATE(Table1[Year],1,1)-WEEKDAY(DATE(Table1[Year],1,1),2)+Table1[WeekNum]*7)</f>
        <v>44668</v>
      </c>
      <c r="F1265" s="15">
        <v>2022</v>
      </c>
      <c r="G1265" s="204">
        <f t="shared" si="38"/>
        <v>4</v>
      </c>
      <c r="H1265" s="204">
        <v>16</v>
      </c>
      <c r="I1265" s="207" t="str">
        <f>"W" &amp;Table1[[#This Row],[WeekNum]]</f>
        <v>W16</v>
      </c>
      <c r="J1265" s="207" t="str">
        <f t="shared" si="39"/>
        <v>22-W16</v>
      </c>
      <c r="K1265" s="206" t="s">
        <v>678</v>
      </c>
      <c r="L1265" s="206"/>
      <c r="M1265" s="206" t="s">
        <v>72</v>
      </c>
      <c r="N1265" s="11" t="s">
        <v>428</v>
      </c>
      <c r="O1265" s="266" t="s">
        <v>372</v>
      </c>
      <c r="P1265" s="11" t="s">
        <v>378</v>
      </c>
      <c r="Q1265" s="11" t="s">
        <v>419</v>
      </c>
      <c r="R1265" s="206">
        <v>600</v>
      </c>
      <c r="S1265" s="206">
        <v>0</v>
      </c>
      <c r="T1265" s="206">
        <f>ABS(Table1[[#This Row],[Prod]]-Table1[[#This Row],[Planned]])</f>
        <v>600</v>
      </c>
      <c r="U1265" s="209">
        <f>IF(ABS(Table1[[#This Row],[Prod]]-Table1[[#This Row],[Planned]])&gt;Table1[[#This Row],[Planned]],0,IF(Table1[[#This Row],[Planned]]=0,0,1-ABS(Table1[[#This Row],[Prod]]-Table1[[#This Row],[Planned]])/Table1[[#This Row],[Planned]]))</f>
        <v>0</v>
      </c>
      <c r="V1265" s="206"/>
      <c r="W1265" s="206"/>
      <c r="X1265" s="208">
        <v>600</v>
      </c>
      <c r="Y1265" s="206">
        <f>Table1[[#This Row],[Prod]]</f>
        <v>0</v>
      </c>
      <c r="Z1265" s="206">
        <f>ABS(Table1[[#This Row],[Prod2]]-Table1[[#This Row],[Plan Revised]])</f>
        <v>600</v>
      </c>
      <c r="AA1265" s="209">
        <f>IF(ABS(Table1[[#This Row],[Prod2]]-Table1[[#This Row],[Plan Revised]])&gt;Table1[[#This Row],[Plan Revised]],0,IF(Table1[[#This Row],[Plan Revised]]=0,0,1-ABS(Table1[[#This Row],[Prod2]]-Table1[[#This Row],[Plan Revised]])/Table1[[#This Row],[Plan Revised]]))</f>
        <v>0</v>
      </c>
      <c r="AB1265" s="206"/>
      <c r="AC1265" s="210"/>
      <c r="AD1265"/>
      <c r="AF1265"/>
    </row>
    <row r="1266" spans="1:32">
      <c r="A1266" s="204" t="str">
        <f>IF(Table1[Week]=WeekSel,"Yes","No")</f>
        <v>No</v>
      </c>
      <c r="B1266" s="204" t="str">
        <f>IF((Table1[StartDate]&gt;=Date.GraphMin)*(Table1[StartDate]&lt;=Date.GraphMax)=1,"Yes","No")</f>
        <v>Yes</v>
      </c>
      <c r="C1266" s="204" t="str">
        <f>IF(OR(Table1[[#This Row],[Site]]="FOOD MILLING",Table1[[#This Row],[Site]]="GODACO"), "No", "Yes")</f>
        <v>Yes</v>
      </c>
      <c r="D1266" s="205">
        <f>MAX(DATE(Table1[Year],1,1),DATE(Table1[Year],1,1)-WEEKDAY(DATE(Table1[Year],1,1),2)+(Table1[WeekNum]-1)*7+1)</f>
        <v>44662</v>
      </c>
      <c r="E1266" s="205">
        <f>MIN(DATE(Table1[Year]+1,1,0),DATE(Table1[Year],1,1)-WEEKDAY(DATE(Table1[Year],1,1),2)+Table1[WeekNum]*7)</f>
        <v>44668</v>
      </c>
      <c r="F1266" s="15">
        <v>2022</v>
      </c>
      <c r="G1266" s="204">
        <f t="shared" si="38"/>
        <v>4</v>
      </c>
      <c r="H1266" s="204">
        <v>16</v>
      </c>
      <c r="I1266" s="207" t="str">
        <f>"W" &amp;Table1[[#This Row],[WeekNum]]</f>
        <v>W16</v>
      </c>
      <c r="J1266" s="207" t="str">
        <f t="shared" si="39"/>
        <v>22-W16</v>
      </c>
      <c r="K1266" s="206" t="s">
        <v>680</v>
      </c>
      <c r="L1266" s="206"/>
      <c r="M1266" s="206" t="s">
        <v>72</v>
      </c>
      <c r="N1266" s="11" t="s">
        <v>428</v>
      </c>
      <c r="O1266" s="266" t="s">
        <v>374</v>
      </c>
      <c r="P1266" s="11" t="s">
        <v>376</v>
      </c>
      <c r="Q1266" s="11" t="s">
        <v>421</v>
      </c>
      <c r="R1266" s="206"/>
      <c r="S1266" s="206">
        <v>0</v>
      </c>
      <c r="T1266" s="206">
        <f>ABS(Table1[[#This Row],[Prod]]-Table1[[#This Row],[Planned]])</f>
        <v>0</v>
      </c>
      <c r="U1266" s="209">
        <f>IF(ABS(Table1[[#This Row],[Prod]]-Table1[[#This Row],[Planned]])&gt;Table1[[#This Row],[Planned]],0,IF(Table1[[#This Row],[Planned]]=0,0,1-ABS(Table1[[#This Row],[Prod]]-Table1[[#This Row],[Planned]])/Table1[[#This Row],[Planned]]))</f>
        <v>0</v>
      </c>
      <c r="V1266" s="206"/>
      <c r="W1266" s="206"/>
      <c r="X1266" s="208">
        <v>0</v>
      </c>
      <c r="Y1266" s="206">
        <f>Table1[[#This Row],[Prod]]</f>
        <v>0</v>
      </c>
      <c r="Z1266" s="206">
        <f>ABS(Table1[[#This Row],[Prod2]]-Table1[[#This Row],[Plan Revised]])</f>
        <v>0</v>
      </c>
      <c r="AA1266" s="209">
        <f>IF(ABS(Table1[[#This Row],[Prod2]]-Table1[[#This Row],[Plan Revised]])&gt;Table1[[#This Row],[Plan Revised]],0,IF(Table1[[#This Row],[Plan Revised]]=0,0,1-ABS(Table1[[#This Row],[Prod2]]-Table1[[#This Row],[Plan Revised]])/Table1[[#This Row],[Plan Revised]]))</f>
        <v>0</v>
      </c>
      <c r="AB1266" s="206"/>
      <c r="AC1266" s="210"/>
      <c r="AD1266"/>
      <c r="AF1266"/>
    </row>
    <row r="1267" spans="1:32">
      <c r="A1267" s="204" t="str">
        <f>IF(Table1[Week]=WeekSel,"Yes","No")</f>
        <v>No</v>
      </c>
      <c r="B1267" s="204" t="str">
        <f>IF((Table1[StartDate]&gt;=Date.GraphMin)*(Table1[StartDate]&lt;=Date.GraphMax)=1,"Yes","No")</f>
        <v>Yes</v>
      </c>
      <c r="C1267" s="204" t="str">
        <f>IF(OR(Table1[[#This Row],[Site]]="FOOD MILLING",Table1[[#This Row],[Site]]="GODACO"), "No", "Yes")</f>
        <v>Yes</v>
      </c>
      <c r="D1267" s="205">
        <f>MAX(DATE(Table1[Year],1,1),DATE(Table1[Year],1,1)-WEEKDAY(DATE(Table1[Year],1,1),2)+(Table1[WeekNum]-1)*7+1)</f>
        <v>44662</v>
      </c>
      <c r="E1267" s="205">
        <f>MIN(DATE(Table1[Year]+1,1,0),DATE(Table1[Year],1,1)-WEEKDAY(DATE(Table1[Year],1,1),2)+Table1[WeekNum]*7)</f>
        <v>44668</v>
      </c>
      <c r="F1267" s="15">
        <v>2022</v>
      </c>
      <c r="G1267" s="204">
        <f t="shared" si="38"/>
        <v>4</v>
      </c>
      <c r="H1267" s="204">
        <v>16</v>
      </c>
      <c r="I1267" s="207" t="str">
        <f>"W" &amp;Table1[[#This Row],[WeekNum]]</f>
        <v>W16</v>
      </c>
      <c r="J1267" s="207" t="str">
        <f t="shared" si="39"/>
        <v>22-W16</v>
      </c>
      <c r="K1267" s="206" t="s">
        <v>681</v>
      </c>
      <c r="L1267" s="206"/>
      <c r="M1267" s="206" t="s">
        <v>72</v>
      </c>
      <c r="N1267" s="11" t="s">
        <v>428</v>
      </c>
      <c r="O1267" s="266" t="s">
        <v>372</v>
      </c>
      <c r="P1267" s="11" t="s">
        <v>381</v>
      </c>
      <c r="Q1267" s="11" t="s">
        <v>421</v>
      </c>
      <c r="R1267" s="206">
        <v>0</v>
      </c>
      <c r="S1267" s="206">
        <v>0</v>
      </c>
      <c r="T1267" s="206">
        <f>ABS(Table1[[#This Row],[Prod]]-Table1[[#This Row],[Planned]])</f>
        <v>0</v>
      </c>
      <c r="U1267" s="209">
        <f>IF(ABS(Table1[[#This Row],[Prod]]-Table1[[#This Row],[Planned]])&gt;Table1[[#This Row],[Planned]],0,IF(Table1[[#This Row],[Planned]]=0,0,1-ABS(Table1[[#This Row],[Prod]]-Table1[[#This Row],[Planned]])/Table1[[#This Row],[Planned]]))</f>
        <v>0</v>
      </c>
      <c r="V1267" s="206"/>
      <c r="W1267" s="206"/>
      <c r="X1267" s="208">
        <v>0</v>
      </c>
      <c r="Y1267" s="206">
        <f>Table1[[#This Row],[Prod]]</f>
        <v>0</v>
      </c>
      <c r="Z1267" s="206">
        <f>ABS(Table1[[#This Row],[Prod2]]-Table1[[#This Row],[Plan Revised]])</f>
        <v>0</v>
      </c>
      <c r="AA1267" s="209">
        <f>IF(ABS(Table1[[#This Row],[Prod2]]-Table1[[#This Row],[Plan Revised]])&gt;Table1[[#This Row],[Plan Revised]],0,IF(Table1[[#This Row],[Plan Revised]]=0,0,1-ABS(Table1[[#This Row],[Prod2]]-Table1[[#This Row],[Plan Revised]])/Table1[[#This Row],[Plan Revised]]))</f>
        <v>0</v>
      </c>
      <c r="AB1267" s="206"/>
      <c r="AC1267" s="210"/>
      <c r="AD1267"/>
      <c r="AF1267"/>
    </row>
    <row r="1268" spans="1:32">
      <c r="A1268" s="204" t="str">
        <f>IF(Table1[Week]=WeekSel,"Yes","No")</f>
        <v>No</v>
      </c>
      <c r="B1268" s="204" t="str">
        <f>IF((Table1[StartDate]&gt;=Date.GraphMin)*(Table1[StartDate]&lt;=Date.GraphMax)=1,"Yes","No")</f>
        <v>Yes</v>
      </c>
      <c r="C1268" s="204" t="str">
        <f>IF(OR(Table1[[#This Row],[Site]]="FOOD MILLING",Table1[[#This Row],[Site]]="GODACO"), "No", "Yes")</f>
        <v>Yes</v>
      </c>
      <c r="D1268" s="205">
        <f>MAX(DATE(Table1[Year],1,1),DATE(Table1[Year],1,1)-WEEKDAY(DATE(Table1[Year],1,1),2)+(Table1[WeekNum]-1)*7+1)</f>
        <v>44662</v>
      </c>
      <c r="E1268" s="205">
        <f>MIN(DATE(Table1[Year]+1,1,0),DATE(Table1[Year],1,1)-WEEKDAY(DATE(Table1[Year],1,1),2)+Table1[WeekNum]*7)</f>
        <v>44668</v>
      </c>
      <c r="F1268" s="15">
        <v>2022</v>
      </c>
      <c r="G1268" s="204">
        <f t="shared" si="38"/>
        <v>4</v>
      </c>
      <c r="H1268" s="204">
        <v>16</v>
      </c>
      <c r="I1268" s="207" t="str">
        <f>"W" &amp;Table1[[#This Row],[WeekNum]]</f>
        <v>W16</v>
      </c>
      <c r="J1268" s="207" t="str">
        <f t="shared" si="39"/>
        <v>22-W16</v>
      </c>
      <c r="K1268" s="206" t="s">
        <v>682</v>
      </c>
      <c r="L1268" s="206"/>
      <c r="M1268" s="206" t="s">
        <v>72</v>
      </c>
      <c r="N1268" s="11" t="s">
        <v>428</v>
      </c>
      <c r="O1268" s="266" t="s">
        <v>372</v>
      </c>
      <c r="P1268" s="11" t="s">
        <v>381</v>
      </c>
      <c r="Q1268" s="11" t="s">
        <v>421</v>
      </c>
      <c r="R1268" s="206">
        <v>0</v>
      </c>
      <c r="S1268" s="206">
        <v>0</v>
      </c>
      <c r="T1268" s="206">
        <f>ABS(Table1[[#This Row],[Prod]]-Table1[[#This Row],[Planned]])</f>
        <v>0</v>
      </c>
      <c r="U1268" s="209">
        <f>IF(ABS(Table1[[#This Row],[Prod]]-Table1[[#This Row],[Planned]])&gt;Table1[[#This Row],[Planned]],0,IF(Table1[[#This Row],[Planned]]=0,0,1-ABS(Table1[[#This Row],[Prod]]-Table1[[#This Row],[Planned]])/Table1[[#This Row],[Planned]]))</f>
        <v>0</v>
      </c>
      <c r="V1268" s="206"/>
      <c r="W1268" s="206"/>
      <c r="X1268" s="208">
        <v>0</v>
      </c>
      <c r="Y1268" s="206">
        <f>Table1[[#This Row],[Prod]]</f>
        <v>0</v>
      </c>
      <c r="Z1268" s="206">
        <f>ABS(Table1[[#This Row],[Prod2]]-Table1[[#This Row],[Plan Revised]])</f>
        <v>0</v>
      </c>
      <c r="AA1268" s="209">
        <f>IF(ABS(Table1[[#This Row],[Prod2]]-Table1[[#This Row],[Plan Revised]])&gt;Table1[[#This Row],[Plan Revised]],0,IF(Table1[[#This Row],[Plan Revised]]=0,0,1-ABS(Table1[[#This Row],[Prod2]]-Table1[[#This Row],[Plan Revised]])/Table1[[#This Row],[Plan Revised]]))</f>
        <v>0</v>
      </c>
      <c r="AB1268" s="206"/>
      <c r="AC1268" s="210"/>
      <c r="AD1268"/>
      <c r="AF1268"/>
    </row>
    <row r="1269" spans="1:32">
      <c r="A1269" s="204" t="str">
        <f>IF(Table1[Week]=WeekSel,"Yes","No")</f>
        <v>No</v>
      </c>
      <c r="B1269" s="204" t="str">
        <f>IF((Table1[StartDate]&gt;=Date.GraphMin)*(Table1[StartDate]&lt;=Date.GraphMax)=1,"Yes","No")</f>
        <v>Yes</v>
      </c>
      <c r="C1269" s="204" t="str">
        <f>IF(OR(Table1[[#This Row],[Site]]="FOOD MILLING",Table1[[#This Row],[Site]]="GODACO"), "No", "Yes")</f>
        <v>Yes</v>
      </c>
      <c r="D1269" s="205">
        <f>MAX(DATE(Table1[Year],1,1),DATE(Table1[Year],1,1)-WEEKDAY(DATE(Table1[Year],1,1),2)+(Table1[WeekNum]-1)*7+1)</f>
        <v>44662</v>
      </c>
      <c r="E1269" s="205">
        <f>MIN(DATE(Table1[Year]+1,1,0),DATE(Table1[Year],1,1)-WEEKDAY(DATE(Table1[Year],1,1),2)+Table1[WeekNum]*7)</f>
        <v>44668</v>
      </c>
      <c r="F1269" s="15">
        <v>2022</v>
      </c>
      <c r="G1269" s="204">
        <f t="shared" si="38"/>
        <v>4</v>
      </c>
      <c r="H1269" s="204">
        <v>16</v>
      </c>
      <c r="I1269" s="207" t="str">
        <f>"W" &amp;Table1[[#This Row],[WeekNum]]</f>
        <v>W16</v>
      </c>
      <c r="J1269" s="207" t="str">
        <f t="shared" si="39"/>
        <v>22-W16</v>
      </c>
      <c r="K1269" s="206" t="s">
        <v>578</v>
      </c>
      <c r="L1269" s="206"/>
      <c r="M1269" s="206" t="s">
        <v>77</v>
      </c>
      <c r="N1269" s="11" t="s">
        <v>428</v>
      </c>
      <c r="O1269" s="266" t="s">
        <v>374</v>
      </c>
      <c r="P1269" s="11" t="s">
        <v>410</v>
      </c>
      <c r="Q1269" s="11" t="s">
        <v>421</v>
      </c>
      <c r="R1269" s="206">
        <v>0</v>
      </c>
      <c r="S1269" s="206">
        <v>0</v>
      </c>
      <c r="T1269" s="206">
        <f>ABS(Table1[[#This Row],[Prod]]-Table1[[#This Row],[Planned]])</f>
        <v>0</v>
      </c>
      <c r="U1269" s="209">
        <f>IF(ABS(Table1[[#This Row],[Prod]]-Table1[[#This Row],[Planned]])&gt;Table1[[#This Row],[Planned]],0,IF(Table1[[#This Row],[Planned]]=0,0,1-ABS(Table1[[#This Row],[Prod]]-Table1[[#This Row],[Planned]])/Table1[[#This Row],[Planned]]))</f>
        <v>0</v>
      </c>
      <c r="V1269" s="206"/>
      <c r="W1269" s="206"/>
      <c r="X1269" s="208">
        <v>0</v>
      </c>
      <c r="Y1269" s="206">
        <f>Table1[[#This Row],[Prod]]</f>
        <v>0</v>
      </c>
      <c r="Z1269" s="206">
        <f>ABS(Table1[[#This Row],[Prod2]]-Table1[[#This Row],[Plan Revised]])</f>
        <v>0</v>
      </c>
      <c r="AA1269" s="209">
        <f>IF(ABS(Table1[[#This Row],[Prod2]]-Table1[[#This Row],[Plan Revised]])&gt;Table1[[#This Row],[Plan Revised]],0,IF(Table1[[#This Row],[Plan Revised]]=0,0,1-ABS(Table1[[#This Row],[Prod2]]-Table1[[#This Row],[Plan Revised]])/Table1[[#This Row],[Plan Revised]]))</f>
        <v>0</v>
      </c>
      <c r="AB1269" s="206"/>
      <c r="AC1269" s="210"/>
      <c r="AD1269"/>
      <c r="AF1269"/>
    </row>
    <row r="1270" spans="1:32">
      <c r="A1270" s="204" t="str">
        <f>IF(Table1[Week]=WeekSel,"Yes","No")</f>
        <v>No</v>
      </c>
      <c r="B1270" s="204" t="str">
        <f>IF((Table1[StartDate]&gt;=Date.GraphMin)*(Table1[StartDate]&lt;=Date.GraphMax)=1,"Yes","No")</f>
        <v>Yes</v>
      </c>
      <c r="C1270" s="204" t="str">
        <f>IF(OR(Table1[[#This Row],[Site]]="FOOD MILLING",Table1[[#This Row],[Site]]="GODACO"), "No", "Yes")</f>
        <v>Yes</v>
      </c>
      <c r="D1270" s="205">
        <f>MAX(DATE(Table1[Year],1,1),DATE(Table1[Year],1,1)-WEEKDAY(DATE(Table1[Year],1,1),2)+(Table1[WeekNum]-1)*7+1)</f>
        <v>44662</v>
      </c>
      <c r="E1270" s="205">
        <f>MIN(DATE(Table1[Year]+1,1,0),DATE(Table1[Year],1,1)-WEEKDAY(DATE(Table1[Year],1,1),2)+Table1[WeekNum]*7)</f>
        <v>44668</v>
      </c>
      <c r="F1270" s="15">
        <v>2022</v>
      </c>
      <c r="G1270" s="204">
        <f t="shared" si="38"/>
        <v>4</v>
      </c>
      <c r="H1270" s="204">
        <v>16</v>
      </c>
      <c r="I1270" s="207" t="str">
        <f>"W" &amp;Table1[[#This Row],[WeekNum]]</f>
        <v>W16</v>
      </c>
      <c r="J1270" s="207" t="str">
        <f t="shared" si="39"/>
        <v>22-W16</v>
      </c>
      <c r="K1270" s="206" t="s">
        <v>579</v>
      </c>
      <c r="L1270" s="206"/>
      <c r="M1270" s="206" t="s">
        <v>77</v>
      </c>
      <c r="N1270" s="11" t="s">
        <v>428</v>
      </c>
      <c r="O1270" s="266" t="s">
        <v>374</v>
      </c>
      <c r="P1270" s="11" t="s">
        <v>410</v>
      </c>
      <c r="Q1270" s="11" t="s">
        <v>421</v>
      </c>
      <c r="R1270" s="206">
        <v>0</v>
      </c>
      <c r="S1270" s="206">
        <v>0</v>
      </c>
      <c r="T1270" s="206">
        <f>ABS(Table1[[#This Row],[Prod]]-Table1[[#This Row],[Planned]])</f>
        <v>0</v>
      </c>
      <c r="U1270" s="209">
        <f>IF(ABS(Table1[[#This Row],[Prod]]-Table1[[#This Row],[Planned]])&gt;Table1[[#This Row],[Planned]],0,IF(Table1[[#This Row],[Planned]]=0,0,1-ABS(Table1[[#This Row],[Prod]]-Table1[[#This Row],[Planned]])/Table1[[#This Row],[Planned]]))</f>
        <v>0</v>
      </c>
      <c r="V1270" s="206"/>
      <c r="W1270" s="206"/>
      <c r="X1270" s="208">
        <v>0</v>
      </c>
      <c r="Y1270" s="206">
        <f>Table1[[#This Row],[Prod]]</f>
        <v>0</v>
      </c>
      <c r="Z1270" s="206">
        <f>ABS(Table1[[#This Row],[Prod2]]-Table1[[#This Row],[Plan Revised]])</f>
        <v>0</v>
      </c>
      <c r="AA1270" s="209">
        <f>IF(ABS(Table1[[#This Row],[Prod2]]-Table1[[#This Row],[Plan Revised]])&gt;Table1[[#This Row],[Plan Revised]],0,IF(Table1[[#This Row],[Plan Revised]]=0,0,1-ABS(Table1[[#This Row],[Prod2]]-Table1[[#This Row],[Plan Revised]])/Table1[[#This Row],[Plan Revised]]))</f>
        <v>0</v>
      </c>
      <c r="AB1270" s="206"/>
      <c r="AC1270" s="210"/>
      <c r="AD1270"/>
      <c r="AF1270"/>
    </row>
    <row r="1271" spans="1:32">
      <c r="A1271" s="204" t="str">
        <f>IF(Table1[Week]=WeekSel,"Yes","No")</f>
        <v>No</v>
      </c>
      <c r="B1271" s="204" t="str">
        <f>IF((Table1[StartDate]&gt;=Date.GraphMin)*(Table1[StartDate]&lt;=Date.GraphMax)=1,"Yes","No")</f>
        <v>Yes</v>
      </c>
      <c r="C1271" s="204" t="str">
        <f>IF(OR(Table1[[#This Row],[Site]]="FOOD MILLING",Table1[[#This Row],[Site]]="GODACO"), "No", "Yes")</f>
        <v>Yes</v>
      </c>
      <c r="D1271" s="205">
        <f>MAX(DATE(Table1[Year],1,1),DATE(Table1[Year],1,1)-WEEKDAY(DATE(Table1[Year],1,1),2)+(Table1[WeekNum]-1)*7+1)</f>
        <v>44662</v>
      </c>
      <c r="E1271" s="205">
        <f>MIN(DATE(Table1[Year]+1,1,0),DATE(Table1[Year],1,1)-WEEKDAY(DATE(Table1[Year],1,1),2)+Table1[WeekNum]*7)</f>
        <v>44668</v>
      </c>
      <c r="F1271" s="15">
        <v>2022</v>
      </c>
      <c r="G1271" s="204">
        <f t="shared" si="38"/>
        <v>4</v>
      </c>
      <c r="H1271" s="204">
        <v>16</v>
      </c>
      <c r="I1271" s="207" t="str">
        <f>"W" &amp;Table1[[#This Row],[WeekNum]]</f>
        <v>W16</v>
      </c>
      <c r="J1271" s="207" t="str">
        <f t="shared" si="39"/>
        <v>22-W16</v>
      </c>
      <c r="K1271" s="206" t="s">
        <v>580</v>
      </c>
      <c r="L1271" s="206"/>
      <c r="M1271" s="206" t="s">
        <v>77</v>
      </c>
      <c r="N1271" s="11" t="s">
        <v>428</v>
      </c>
      <c r="O1271" s="266" t="s">
        <v>374</v>
      </c>
      <c r="P1271" s="11" t="s">
        <v>410</v>
      </c>
      <c r="Q1271" s="11" t="s">
        <v>419</v>
      </c>
      <c r="R1271" s="206">
        <v>0</v>
      </c>
      <c r="S1271" s="206">
        <v>0</v>
      </c>
      <c r="T1271" s="206">
        <f>ABS(Table1[[#This Row],[Prod]]-Table1[[#This Row],[Planned]])</f>
        <v>0</v>
      </c>
      <c r="U1271" s="209">
        <f>IF(ABS(Table1[[#This Row],[Prod]]-Table1[[#This Row],[Planned]])&gt;Table1[[#This Row],[Planned]],0,IF(Table1[[#This Row],[Planned]]=0,0,1-ABS(Table1[[#This Row],[Prod]]-Table1[[#This Row],[Planned]])/Table1[[#This Row],[Planned]]))</f>
        <v>0</v>
      </c>
      <c r="V1271" s="206"/>
      <c r="W1271" s="206"/>
      <c r="X1271" s="208">
        <v>0</v>
      </c>
      <c r="Y1271" s="206">
        <f>Table1[[#This Row],[Prod]]</f>
        <v>0</v>
      </c>
      <c r="Z1271" s="206">
        <f>ABS(Table1[[#This Row],[Prod2]]-Table1[[#This Row],[Plan Revised]])</f>
        <v>0</v>
      </c>
      <c r="AA1271" s="209">
        <f>IF(ABS(Table1[[#This Row],[Prod2]]-Table1[[#This Row],[Plan Revised]])&gt;Table1[[#This Row],[Plan Revised]],0,IF(Table1[[#This Row],[Plan Revised]]=0,0,1-ABS(Table1[[#This Row],[Prod2]]-Table1[[#This Row],[Plan Revised]])/Table1[[#This Row],[Plan Revised]]))</f>
        <v>0</v>
      </c>
      <c r="AB1271" s="206"/>
      <c r="AC1271" s="210"/>
      <c r="AD1271"/>
      <c r="AF1271"/>
    </row>
    <row r="1272" spans="1:32">
      <c r="A1272" s="204" t="str">
        <f>IF(Table1[Week]=WeekSel,"Yes","No")</f>
        <v>No</v>
      </c>
      <c r="B1272" s="204" t="str">
        <f>IF((Table1[StartDate]&gt;=Date.GraphMin)*(Table1[StartDate]&lt;=Date.GraphMax)=1,"Yes","No")</f>
        <v>Yes</v>
      </c>
      <c r="C1272" s="204" t="str">
        <f>IF(OR(Table1[[#This Row],[Site]]="FOOD MILLING",Table1[[#This Row],[Site]]="GODACO"), "No", "Yes")</f>
        <v>Yes</v>
      </c>
      <c r="D1272" s="205">
        <f>MAX(DATE(Table1[Year],1,1),DATE(Table1[Year],1,1)-WEEKDAY(DATE(Table1[Year],1,1),2)+(Table1[WeekNum]-1)*7+1)</f>
        <v>44662</v>
      </c>
      <c r="E1272" s="205">
        <f>MIN(DATE(Table1[Year]+1,1,0),DATE(Table1[Year],1,1)-WEEKDAY(DATE(Table1[Year],1,1),2)+Table1[WeekNum]*7)</f>
        <v>44668</v>
      </c>
      <c r="F1272" s="15">
        <v>2022</v>
      </c>
      <c r="G1272" s="204">
        <f t="shared" si="38"/>
        <v>4</v>
      </c>
      <c r="H1272" s="204">
        <v>16</v>
      </c>
      <c r="I1272" s="207" t="str">
        <f>"W" &amp;Table1[[#This Row],[WeekNum]]</f>
        <v>W16</v>
      </c>
      <c r="J1272" s="207" t="str">
        <f t="shared" si="39"/>
        <v>22-W16</v>
      </c>
      <c r="K1272" s="206" t="s">
        <v>581</v>
      </c>
      <c r="L1272" s="206"/>
      <c r="M1272" s="206" t="s">
        <v>77</v>
      </c>
      <c r="N1272" s="11" t="s">
        <v>428</v>
      </c>
      <c r="O1272" s="266" t="s">
        <v>374</v>
      </c>
      <c r="P1272" s="11" t="s">
        <v>410</v>
      </c>
      <c r="Q1272" s="11" t="s">
        <v>419</v>
      </c>
      <c r="R1272" s="206">
        <v>0</v>
      </c>
      <c r="S1272" s="206">
        <v>0</v>
      </c>
      <c r="T1272" s="206">
        <f>ABS(Table1[[#This Row],[Prod]]-Table1[[#This Row],[Planned]])</f>
        <v>0</v>
      </c>
      <c r="U1272" s="209">
        <f>IF(ABS(Table1[[#This Row],[Prod]]-Table1[[#This Row],[Planned]])&gt;Table1[[#This Row],[Planned]],0,IF(Table1[[#This Row],[Planned]]=0,0,1-ABS(Table1[[#This Row],[Prod]]-Table1[[#This Row],[Planned]])/Table1[[#This Row],[Planned]]))</f>
        <v>0</v>
      </c>
      <c r="V1272" s="206"/>
      <c r="W1272" s="206"/>
      <c r="X1272" s="208">
        <v>0</v>
      </c>
      <c r="Y1272" s="206">
        <f>Table1[[#This Row],[Prod]]</f>
        <v>0</v>
      </c>
      <c r="Z1272" s="206">
        <f>ABS(Table1[[#This Row],[Prod2]]-Table1[[#This Row],[Plan Revised]])</f>
        <v>0</v>
      </c>
      <c r="AA1272" s="209">
        <f>IF(ABS(Table1[[#This Row],[Prod2]]-Table1[[#This Row],[Plan Revised]])&gt;Table1[[#This Row],[Plan Revised]],0,IF(Table1[[#This Row],[Plan Revised]]=0,0,1-ABS(Table1[[#This Row],[Prod2]]-Table1[[#This Row],[Plan Revised]])/Table1[[#This Row],[Plan Revised]]))</f>
        <v>0</v>
      </c>
      <c r="AB1272" s="206"/>
      <c r="AC1272" s="210"/>
      <c r="AD1272"/>
      <c r="AF1272"/>
    </row>
    <row r="1273" spans="1:32">
      <c r="A1273" s="204" t="str">
        <f>IF(Table1[Week]=WeekSel,"Yes","No")</f>
        <v>No</v>
      </c>
      <c r="B1273" s="204" t="str">
        <f>IF((Table1[StartDate]&gt;=Date.GraphMin)*(Table1[StartDate]&lt;=Date.GraphMax)=1,"Yes","No")</f>
        <v>Yes</v>
      </c>
      <c r="C1273" s="204" t="str">
        <f>IF(OR(Table1[[#This Row],[Site]]="FOOD MILLING",Table1[[#This Row],[Site]]="GODACO"), "No", "Yes")</f>
        <v>Yes</v>
      </c>
      <c r="D1273" s="205">
        <f>MAX(DATE(Table1[Year],1,1),DATE(Table1[Year],1,1)-WEEKDAY(DATE(Table1[Year],1,1),2)+(Table1[WeekNum]-1)*7+1)</f>
        <v>44662</v>
      </c>
      <c r="E1273" s="205">
        <f>MIN(DATE(Table1[Year]+1,1,0),DATE(Table1[Year],1,1)-WEEKDAY(DATE(Table1[Year],1,1),2)+Table1[WeekNum]*7)</f>
        <v>44668</v>
      </c>
      <c r="F1273" s="15">
        <v>2022</v>
      </c>
      <c r="G1273" s="204">
        <f t="shared" si="38"/>
        <v>4</v>
      </c>
      <c r="H1273" s="204">
        <v>16</v>
      </c>
      <c r="I1273" s="207" t="str">
        <f>"W" &amp;Table1[[#This Row],[WeekNum]]</f>
        <v>W16</v>
      </c>
      <c r="J1273" s="207" t="str">
        <f t="shared" si="39"/>
        <v>22-W16</v>
      </c>
      <c r="K1273" s="206" t="s">
        <v>586</v>
      </c>
      <c r="L1273" s="206"/>
      <c r="M1273" s="206" t="s">
        <v>77</v>
      </c>
      <c r="N1273" s="11" t="s">
        <v>428</v>
      </c>
      <c r="O1273" s="266" t="s">
        <v>374</v>
      </c>
      <c r="P1273" s="11" t="s">
        <v>410</v>
      </c>
      <c r="Q1273" s="11" t="s">
        <v>421</v>
      </c>
      <c r="R1273" s="206">
        <v>0</v>
      </c>
      <c r="S1273" s="206">
        <v>0</v>
      </c>
      <c r="T1273" s="206">
        <f>ABS(Table1[[#This Row],[Prod]]-Table1[[#This Row],[Planned]])</f>
        <v>0</v>
      </c>
      <c r="U1273" s="209">
        <f>IF(ABS(Table1[[#This Row],[Prod]]-Table1[[#This Row],[Planned]])&gt;Table1[[#This Row],[Planned]],0,IF(Table1[[#This Row],[Planned]]=0,0,1-ABS(Table1[[#This Row],[Prod]]-Table1[[#This Row],[Planned]])/Table1[[#This Row],[Planned]]))</f>
        <v>0</v>
      </c>
      <c r="V1273" s="206"/>
      <c r="W1273" s="206"/>
      <c r="X1273" s="208">
        <v>0</v>
      </c>
      <c r="Y1273" s="206">
        <f>Table1[[#This Row],[Prod]]</f>
        <v>0</v>
      </c>
      <c r="Z1273" s="206">
        <f>ABS(Table1[[#This Row],[Prod2]]-Table1[[#This Row],[Plan Revised]])</f>
        <v>0</v>
      </c>
      <c r="AA1273" s="209">
        <f>IF(ABS(Table1[[#This Row],[Prod2]]-Table1[[#This Row],[Plan Revised]])&gt;Table1[[#This Row],[Plan Revised]],0,IF(Table1[[#This Row],[Plan Revised]]=0,0,1-ABS(Table1[[#This Row],[Prod2]]-Table1[[#This Row],[Plan Revised]])/Table1[[#This Row],[Plan Revised]]))</f>
        <v>0</v>
      </c>
      <c r="AB1273" s="206"/>
      <c r="AC1273" s="210"/>
      <c r="AD1273"/>
      <c r="AF1273"/>
    </row>
    <row r="1274" spans="1:32">
      <c r="A1274" s="204" t="str">
        <f>IF(Table1[Week]=WeekSel,"Yes","No")</f>
        <v>No</v>
      </c>
      <c r="B1274" s="204" t="str">
        <f>IF((Table1[StartDate]&gt;=Date.GraphMin)*(Table1[StartDate]&lt;=Date.GraphMax)=1,"Yes","No")</f>
        <v>Yes</v>
      </c>
      <c r="C1274" s="204" t="str">
        <f>IF(OR(Table1[[#This Row],[Site]]="FOOD MILLING",Table1[[#This Row],[Site]]="GODACO"), "No", "Yes")</f>
        <v>Yes</v>
      </c>
      <c r="D1274" s="205">
        <f>MAX(DATE(Table1[Year],1,1),DATE(Table1[Year],1,1)-WEEKDAY(DATE(Table1[Year],1,1),2)+(Table1[WeekNum]-1)*7+1)</f>
        <v>44662</v>
      </c>
      <c r="E1274" s="205">
        <f>MIN(DATE(Table1[Year]+1,1,0),DATE(Table1[Year],1,1)-WEEKDAY(DATE(Table1[Year],1,1),2)+Table1[WeekNum]*7)</f>
        <v>44668</v>
      </c>
      <c r="F1274" s="15">
        <v>2022</v>
      </c>
      <c r="G1274" s="204">
        <f t="shared" si="38"/>
        <v>4</v>
      </c>
      <c r="H1274" s="204">
        <v>16</v>
      </c>
      <c r="I1274" s="207" t="str">
        <f>"W" &amp;Table1[[#This Row],[WeekNum]]</f>
        <v>W16</v>
      </c>
      <c r="J1274" s="207" t="str">
        <f t="shared" si="39"/>
        <v>22-W16</v>
      </c>
      <c r="K1274" s="206" t="s">
        <v>7</v>
      </c>
      <c r="L1274" s="206"/>
      <c r="M1274" s="206" t="s">
        <v>77</v>
      </c>
      <c r="N1274" s="11" t="s">
        <v>428</v>
      </c>
      <c r="O1274" s="266" t="s">
        <v>372</v>
      </c>
      <c r="P1274" s="11" t="s">
        <v>383</v>
      </c>
      <c r="Q1274" s="11" t="s">
        <v>421</v>
      </c>
      <c r="R1274" s="206">
        <v>4900</v>
      </c>
      <c r="S1274" s="206">
        <v>5782.2</v>
      </c>
      <c r="T1274" s="206">
        <f>ABS(Table1[[#This Row],[Prod]]-Table1[[#This Row],[Planned]])</f>
        <v>882.19999999999982</v>
      </c>
      <c r="U1274" s="209">
        <f>IF(ABS(Table1[[#This Row],[Prod]]-Table1[[#This Row],[Planned]])&gt;Table1[[#This Row],[Planned]],0,IF(Table1[[#This Row],[Planned]]=0,0,1-ABS(Table1[[#This Row],[Prod]]-Table1[[#This Row],[Planned]])/Table1[[#This Row],[Planned]]))</f>
        <v>0.81995918367346943</v>
      </c>
      <c r="V1274" s="206"/>
      <c r="W1274" s="206"/>
      <c r="X1274" s="208">
        <v>4900</v>
      </c>
      <c r="Y1274" s="206">
        <f>Table1[[#This Row],[Prod]]</f>
        <v>5782.2</v>
      </c>
      <c r="Z1274" s="206">
        <f>ABS(Table1[[#This Row],[Prod2]]-Table1[[#This Row],[Plan Revised]])</f>
        <v>882.19999999999982</v>
      </c>
      <c r="AA1274" s="209">
        <f>IF(ABS(Table1[[#This Row],[Prod2]]-Table1[[#This Row],[Plan Revised]])&gt;Table1[[#This Row],[Plan Revised]],0,IF(Table1[[#This Row],[Plan Revised]]=0,0,1-ABS(Table1[[#This Row],[Prod2]]-Table1[[#This Row],[Plan Revised]])/Table1[[#This Row],[Plan Revised]]))</f>
        <v>0.81995918367346943</v>
      </c>
      <c r="AB1274" s="206"/>
      <c r="AC1274" s="210"/>
      <c r="AD1274"/>
      <c r="AF1274"/>
    </row>
    <row r="1275" spans="1:32">
      <c r="A1275" s="204" t="str">
        <f>IF(Table1[Week]=WeekSel,"Yes","No")</f>
        <v>No</v>
      </c>
      <c r="B1275" s="204" t="str">
        <f>IF((Table1[StartDate]&gt;=Date.GraphMin)*(Table1[StartDate]&lt;=Date.GraphMax)=1,"Yes","No")</f>
        <v>Yes</v>
      </c>
      <c r="C1275" s="204" t="str">
        <f>IF(OR(Table1[[#This Row],[Site]]="FOOD MILLING",Table1[[#This Row],[Site]]="GODACO"), "No", "Yes")</f>
        <v>Yes</v>
      </c>
      <c r="D1275" s="205">
        <f>MAX(DATE(Table1[Year],1,1),DATE(Table1[Year],1,1)-WEEKDAY(DATE(Table1[Year],1,1),2)+(Table1[WeekNum]-1)*7+1)</f>
        <v>44662</v>
      </c>
      <c r="E1275" s="205">
        <f>MIN(DATE(Table1[Year]+1,1,0),DATE(Table1[Year],1,1)-WEEKDAY(DATE(Table1[Year],1,1),2)+Table1[WeekNum]*7)</f>
        <v>44668</v>
      </c>
      <c r="F1275" s="15">
        <v>2022</v>
      </c>
      <c r="G1275" s="204">
        <f t="shared" si="38"/>
        <v>4</v>
      </c>
      <c r="H1275" s="204">
        <v>16</v>
      </c>
      <c r="I1275" s="207" t="str">
        <f>"W" &amp;Table1[[#This Row],[WeekNum]]</f>
        <v>W16</v>
      </c>
      <c r="J1275" s="207" t="str">
        <f t="shared" si="39"/>
        <v>22-W16</v>
      </c>
      <c r="K1275" s="206" t="s">
        <v>31</v>
      </c>
      <c r="L1275" s="206"/>
      <c r="M1275" s="206" t="s">
        <v>77</v>
      </c>
      <c r="N1275" s="11" t="s">
        <v>428</v>
      </c>
      <c r="O1275" s="266" t="s">
        <v>374</v>
      </c>
      <c r="P1275" s="11" t="s">
        <v>382</v>
      </c>
      <c r="Q1275" s="11" t="s">
        <v>421</v>
      </c>
      <c r="R1275" s="206">
        <v>126000</v>
      </c>
      <c r="S1275" s="206">
        <v>129203.19999999998</v>
      </c>
      <c r="T1275" s="206">
        <f>ABS(Table1[[#This Row],[Prod]]-Table1[[#This Row],[Planned]])</f>
        <v>3203.1999999999825</v>
      </c>
      <c r="U1275" s="209">
        <f>IF(ABS(Table1[[#This Row],[Prod]]-Table1[[#This Row],[Planned]])&gt;Table1[[#This Row],[Planned]],0,IF(Table1[[#This Row],[Planned]]=0,0,1-ABS(Table1[[#This Row],[Prod]]-Table1[[#This Row],[Planned]])/Table1[[#This Row],[Planned]]))</f>
        <v>0.97457777777777788</v>
      </c>
      <c r="V1275" s="206"/>
      <c r="W1275" s="206"/>
      <c r="X1275" s="208">
        <v>126000</v>
      </c>
      <c r="Y1275" s="206">
        <f>Table1[[#This Row],[Prod]]</f>
        <v>129203.19999999998</v>
      </c>
      <c r="Z1275" s="206">
        <f>ABS(Table1[[#This Row],[Prod2]]-Table1[[#This Row],[Plan Revised]])</f>
        <v>3203.1999999999825</v>
      </c>
      <c r="AA1275" s="209">
        <f>IF(ABS(Table1[[#This Row],[Prod2]]-Table1[[#This Row],[Plan Revised]])&gt;Table1[[#This Row],[Plan Revised]],0,IF(Table1[[#This Row],[Plan Revised]]=0,0,1-ABS(Table1[[#This Row],[Prod2]]-Table1[[#This Row],[Plan Revised]])/Table1[[#This Row],[Plan Revised]]))</f>
        <v>0.97457777777777788</v>
      </c>
      <c r="AB1275" s="206"/>
      <c r="AC1275" s="210"/>
      <c r="AD1275"/>
      <c r="AF1275"/>
    </row>
    <row r="1276" spans="1:32">
      <c r="A1276" s="204" t="str">
        <f>IF(Table1[Week]=WeekSel,"Yes","No")</f>
        <v>No</v>
      </c>
      <c r="B1276" s="204" t="str">
        <f>IF((Table1[StartDate]&gt;=Date.GraphMin)*(Table1[StartDate]&lt;=Date.GraphMax)=1,"Yes","No")</f>
        <v>Yes</v>
      </c>
      <c r="C1276" s="204" t="str">
        <f>IF(OR(Table1[[#This Row],[Site]]="FOOD MILLING",Table1[[#This Row],[Site]]="GODACO"), "No", "Yes")</f>
        <v>Yes</v>
      </c>
      <c r="D1276" s="205">
        <f>MAX(DATE(Table1[Year],1,1),DATE(Table1[Year],1,1)-WEEKDAY(DATE(Table1[Year],1,1),2)+(Table1[WeekNum]-1)*7+1)</f>
        <v>44662</v>
      </c>
      <c r="E1276" s="205">
        <f>MIN(DATE(Table1[Year]+1,1,0),DATE(Table1[Year],1,1)-WEEKDAY(DATE(Table1[Year],1,1),2)+Table1[WeekNum]*7)</f>
        <v>44668</v>
      </c>
      <c r="F1276" s="15">
        <v>2022</v>
      </c>
      <c r="G1276" s="204">
        <f t="shared" si="38"/>
        <v>4</v>
      </c>
      <c r="H1276" s="204">
        <v>16</v>
      </c>
      <c r="I1276" s="207" t="str">
        <f>"W" &amp;Table1[[#This Row],[WeekNum]]</f>
        <v>W16</v>
      </c>
      <c r="J1276" s="207" t="str">
        <f t="shared" si="39"/>
        <v>22-W16</v>
      </c>
      <c r="K1276" s="206" t="s">
        <v>78</v>
      </c>
      <c r="L1276" s="206"/>
      <c r="M1276" s="206" t="s">
        <v>77</v>
      </c>
      <c r="N1276" s="11" t="s">
        <v>428</v>
      </c>
      <c r="O1276" s="266" t="s">
        <v>374</v>
      </c>
      <c r="P1276" s="11" t="s">
        <v>382</v>
      </c>
      <c r="Q1276" s="11" t="s">
        <v>421</v>
      </c>
      <c r="R1276" s="206">
        <v>0</v>
      </c>
      <c r="S1276" s="206">
        <v>0</v>
      </c>
      <c r="T1276" s="206">
        <f>ABS(Table1[[#This Row],[Prod]]-Table1[[#This Row],[Planned]])</f>
        <v>0</v>
      </c>
      <c r="U1276" s="209">
        <f>IF(ABS(Table1[[#This Row],[Prod]]-Table1[[#This Row],[Planned]])&gt;Table1[[#This Row],[Planned]],0,IF(Table1[[#This Row],[Planned]]=0,0,1-ABS(Table1[[#This Row],[Prod]]-Table1[[#This Row],[Planned]])/Table1[[#This Row],[Planned]]))</f>
        <v>0</v>
      </c>
      <c r="V1276" s="206"/>
      <c r="W1276" s="206"/>
      <c r="X1276" s="208">
        <v>0</v>
      </c>
      <c r="Y1276" s="206">
        <f>Table1[[#This Row],[Prod]]</f>
        <v>0</v>
      </c>
      <c r="Z1276" s="206">
        <f>ABS(Table1[[#This Row],[Prod2]]-Table1[[#This Row],[Plan Revised]])</f>
        <v>0</v>
      </c>
      <c r="AA1276" s="209">
        <f>IF(ABS(Table1[[#This Row],[Prod2]]-Table1[[#This Row],[Plan Revised]])&gt;Table1[[#This Row],[Plan Revised]],0,IF(Table1[[#This Row],[Plan Revised]]=0,0,1-ABS(Table1[[#This Row],[Prod2]]-Table1[[#This Row],[Plan Revised]])/Table1[[#This Row],[Plan Revised]]))</f>
        <v>0</v>
      </c>
      <c r="AB1276" s="206"/>
      <c r="AC1276" s="210"/>
      <c r="AD1276"/>
      <c r="AF1276"/>
    </row>
    <row r="1277" spans="1:32">
      <c r="A1277" s="204" t="str">
        <f>IF(Table1[Week]=WeekSel,"Yes","No")</f>
        <v>No</v>
      </c>
      <c r="B1277" s="204" t="str">
        <f>IF((Table1[StartDate]&gt;=Date.GraphMin)*(Table1[StartDate]&lt;=Date.GraphMax)=1,"Yes","No")</f>
        <v>Yes</v>
      </c>
      <c r="C1277" s="204" t="str">
        <f>IF(OR(Table1[[#This Row],[Site]]="FOOD MILLING",Table1[[#This Row],[Site]]="GODACO"), "No", "Yes")</f>
        <v>Yes</v>
      </c>
      <c r="D1277" s="205">
        <f>MAX(DATE(Table1[Year],1,1),DATE(Table1[Year],1,1)-WEEKDAY(DATE(Table1[Year],1,1),2)+(Table1[WeekNum]-1)*7+1)</f>
        <v>44662</v>
      </c>
      <c r="E1277" s="205">
        <f>MIN(DATE(Table1[Year]+1,1,0),DATE(Table1[Year],1,1)-WEEKDAY(DATE(Table1[Year],1,1),2)+Table1[WeekNum]*7)</f>
        <v>44668</v>
      </c>
      <c r="F1277" s="15">
        <v>2022</v>
      </c>
      <c r="G1277" s="204">
        <f t="shared" si="38"/>
        <v>4</v>
      </c>
      <c r="H1277" s="204">
        <v>16</v>
      </c>
      <c r="I1277" s="207" t="str">
        <f>"W" &amp;Table1[[#This Row],[WeekNum]]</f>
        <v>W16</v>
      </c>
      <c r="J1277" s="207" t="str">
        <f t="shared" si="39"/>
        <v>22-W16</v>
      </c>
      <c r="K1277" s="206" t="s">
        <v>9</v>
      </c>
      <c r="L1277" s="206"/>
      <c r="M1277" s="206" t="s">
        <v>77</v>
      </c>
      <c r="N1277" s="11" t="s">
        <v>428</v>
      </c>
      <c r="O1277" s="266" t="s">
        <v>372</v>
      </c>
      <c r="P1277" s="11" t="s">
        <v>383</v>
      </c>
      <c r="Q1277" s="11" t="s">
        <v>421</v>
      </c>
      <c r="R1277" s="206">
        <v>18000</v>
      </c>
      <c r="S1277" s="206">
        <v>18451.168000000001</v>
      </c>
      <c r="T1277" s="206">
        <f>ABS(Table1[[#This Row],[Prod]]-Table1[[#This Row],[Planned]])</f>
        <v>451.16800000000148</v>
      </c>
      <c r="U1277" s="209">
        <f>IF(ABS(Table1[[#This Row],[Prod]]-Table1[[#This Row],[Planned]])&gt;Table1[[#This Row],[Planned]],0,IF(Table1[[#This Row],[Planned]]=0,0,1-ABS(Table1[[#This Row],[Prod]]-Table1[[#This Row],[Planned]])/Table1[[#This Row],[Planned]]))</f>
        <v>0.97493511111111109</v>
      </c>
      <c r="V1277" s="206"/>
      <c r="W1277" s="206"/>
      <c r="X1277" s="208">
        <v>18000</v>
      </c>
      <c r="Y1277" s="206">
        <f>Table1[[#This Row],[Prod]]</f>
        <v>18451.168000000001</v>
      </c>
      <c r="Z1277" s="206">
        <f>ABS(Table1[[#This Row],[Prod2]]-Table1[[#This Row],[Plan Revised]])</f>
        <v>451.16800000000148</v>
      </c>
      <c r="AA1277" s="209">
        <f>IF(ABS(Table1[[#This Row],[Prod2]]-Table1[[#This Row],[Plan Revised]])&gt;Table1[[#This Row],[Plan Revised]],0,IF(Table1[[#This Row],[Plan Revised]]=0,0,1-ABS(Table1[[#This Row],[Prod2]]-Table1[[#This Row],[Plan Revised]])/Table1[[#This Row],[Plan Revised]]))</f>
        <v>0.97493511111111109</v>
      </c>
      <c r="AB1277" s="206"/>
      <c r="AC1277" s="210"/>
      <c r="AD1277"/>
      <c r="AF1277"/>
    </row>
    <row r="1278" spans="1:32">
      <c r="A1278" s="204" t="str">
        <f>IF(Table1[Week]=WeekSel,"Yes","No")</f>
        <v>No</v>
      </c>
      <c r="B1278" s="204" t="str">
        <f>IF((Table1[StartDate]&gt;=Date.GraphMin)*(Table1[StartDate]&lt;=Date.GraphMax)=1,"Yes","No")</f>
        <v>Yes</v>
      </c>
      <c r="C1278" s="204" t="str">
        <f>IF(OR(Table1[[#This Row],[Site]]="FOOD MILLING",Table1[[#This Row],[Site]]="GODACO"), "No", "Yes")</f>
        <v>Yes</v>
      </c>
      <c r="D1278" s="205">
        <f>MAX(DATE(Table1[Year],1,1),DATE(Table1[Year],1,1)-WEEKDAY(DATE(Table1[Year],1,1),2)+(Table1[WeekNum]-1)*7+1)</f>
        <v>44662</v>
      </c>
      <c r="E1278" s="205">
        <f>MIN(DATE(Table1[Year]+1,1,0),DATE(Table1[Year],1,1)-WEEKDAY(DATE(Table1[Year],1,1),2)+Table1[WeekNum]*7)</f>
        <v>44668</v>
      </c>
      <c r="F1278" s="15">
        <v>2022</v>
      </c>
      <c r="G1278" s="204">
        <f t="shared" si="38"/>
        <v>4</v>
      </c>
      <c r="H1278" s="204">
        <v>16</v>
      </c>
      <c r="I1278" s="207" t="str">
        <f>"W" &amp;Table1[[#This Row],[WeekNum]]</f>
        <v>W16</v>
      </c>
      <c r="J1278" s="207" t="str">
        <f t="shared" si="39"/>
        <v>22-W16</v>
      </c>
      <c r="K1278" s="206" t="s">
        <v>531</v>
      </c>
      <c r="L1278" s="206"/>
      <c r="M1278" s="206" t="s">
        <v>72</v>
      </c>
      <c r="N1278" s="266" t="s">
        <v>368</v>
      </c>
      <c r="O1278" s="266" t="s">
        <v>384</v>
      </c>
      <c r="P1278" s="11" t="s">
        <v>385</v>
      </c>
      <c r="Q1278" s="11" t="s">
        <v>422</v>
      </c>
      <c r="R1278" s="206">
        <v>268.8420180654897</v>
      </c>
      <c r="S1278" s="206">
        <v>313.60000000000002</v>
      </c>
      <c r="T1278" s="206">
        <f>ABS(Table1[[#This Row],[Prod]]-Table1[[#This Row],[Planned]])</f>
        <v>44.757981934510326</v>
      </c>
      <c r="U1278" s="209">
        <f>IF(ABS(Table1[[#This Row],[Prod]]-Table1[[#This Row],[Planned]])&gt;Table1[[#This Row],[Planned]],0,IF(Table1[[#This Row],[Planned]]=0,0,1-ABS(Table1[[#This Row],[Prod]]-Table1[[#This Row],[Planned]])/Table1[[#This Row],[Planned]]))</f>
        <v>0.83351567490611789</v>
      </c>
      <c r="V1278" s="206"/>
      <c r="W1278" s="206"/>
      <c r="X1278" s="208">
        <v>311</v>
      </c>
      <c r="Y1278" s="206">
        <f>Table1[[#This Row],[Prod]]</f>
        <v>313.60000000000002</v>
      </c>
      <c r="Z1278" s="206">
        <f>ABS(Table1[[#This Row],[Prod2]]-Table1[[#This Row],[Plan Revised]])</f>
        <v>2.6000000000000227</v>
      </c>
      <c r="AA1278" s="209">
        <f>IF(ABS(Table1[[#This Row],[Prod2]]-Table1[[#This Row],[Plan Revised]])&gt;Table1[[#This Row],[Plan Revised]],0,IF(Table1[[#This Row],[Plan Revised]]=0,0,1-ABS(Table1[[#This Row],[Prod2]]-Table1[[#This Row],[Plan Revised]])/Table1[[#This Row],[Plan Revised]]))</f>
        <v>0.99163987138263654</v>
      </c>
      <c r="AB1278" s="206"/>
      <c r="AC1278" s="210"/>
      <c r="AD1278"/>
      <c r="AF1278"/>
    </row>
    <row r="1279" spans="1:32">
      <c r="A1279" s="204" t="str">
        <f>IF(Table1[Week]=WeekSel,"Yes","No")</f>
        <v>No</v>
      </c>
      <c r="B1279" s="204" t="str">
        <f>IF((Table1[StartDate]&gt;=Date.GraphMin)*(Table1[StartDate]&lt;=Date.GraphMax)=1,"Yes","No")</f>
        <v>Yes</v>
      </c>
      <c r="C1279" s="204" t="str">
        <f>IF(OR(Table1[[#This Row],[Site]]="FOOD MILLING",Table1[[#This Row],[Site]]="GODACO"), "No", "Yes")</f>
        <v>Yes</v>
      </c>
      <c r="D1279" s="205">
        <f>MAX(DATE(Table1[Year],1,1),DATE(Table1[Year],1,1)-WEEKDAY(DATE(Table1[Year],1,1),2)+(Table1[WeekNum]-1)*7+1)</f>
        <v>44662</v>
      </c>
      <c r="E1279" s="205">
        <f>MIN(DATE(Table1[Year]+1,1,0),DATE(Table1[Year],1,1)-WEEKDAY(DATE(Table1[Year],1,1),2)+Table1[WeekNum]*7)</f>
        <v>44668</v>
      </c>
      <c r="F1279" s="15">
        <v>2022</v>
      </c>
      <c r="G1279" s="204">
        <f t="shared" si="38"/>
        <v>4</v>
      </c>
      <c r="H1279" s="204">
        <v>16</v>
      </c>
      <c r="I1279" s="207" t="str">
        <f>"W" &amp;Table1[[#This Row],[WeekNum]]</f>
        <v>W16</v>
      </c>
      <c r="J1279" s="207" t="str">
        <f t="shared" si="39"/>
        <v>22-W16</v>
      </c>
      <c r="K1279" s="206" t="s">
        <v>532</v>
      </c>
      <c r="L1279" s="206"/>
      <c r="M1279" s="206" t="s">
        <v>72</v>
      </c>
      <c r="N1279" s="266" t="s">
        <v>368</v>
      </c>
      <c r="O1279" s="266" t="s">
        <v>384</v>
      </c>
      <c r="P1279" s="11" t="s">
        <v>385</v>
      </c>
      <c r="Q1279" s="11" t="s">
        <v>422</v>
      </c>
      <c r="R1279" s="206">
        <v>215.5820106406093</v>
      </c>
      <c r="S1279" s="206">
        <v>230</v>
      </c>
      <c r="T1279" s="206">
        <f>ABS(Table1[[#This Row],[Prod]]-Table1[[#This Row],[Planned]])</f>
        <v>14.417989359390702</v>
      </c>
      <c r="U1279" s="209">
        <f>IF(ABS(Table1[[#This Row],[Prod]]-Table1[[#This Row],[Planned]])&gt;Table1[[#This Row],[Planned]],0,IF(Table1[[#This Row],[Planned]]=0,0,1-ABS(Table1[[#This Row],[Prod]]-Table1[[#This Row],[Planned]])/Table1[[#This Row],[Planned]]))</f>
        <v>0.93312062858794587</v>
      </c>
      <c r="V1279" s="206"/>
      <c r="W1279" s="206"/>
      <c r="X1279" s="208">
        <v>232</v>
      </c>
      <c r="Y1279" s="206">
        <f>Table1[[#This Row],[Prod]]</f>
        <v>230</v>
      </c>
      <c r="Z1279" s="206">
        <f>ABS(Table1[[#This Row],[Prod2]]-Table1[[#This Row],[Plan Revised]])</f>
        <v>2</v>
      </c>
      <c r="AA1279" s="209">
        <f>IF(ABS(Table1[[#This Row],[Prod2]]-Table1[[#This Row],[Plan Revised]])&gt;Table1[[#This Row],[Plan Revised]],0,IF(Table1[[#This Row],[Plan Revised]]=0,0,1-ABS(Table1[[#This Row],[Prod2]]-Table1[[#This Row],[Plan Revised]])/Table1[[#This Row],[Plan Revised]]))</f>
        <v>0.99137931034482762</v>
      </c>
      <c r="AB1279" s="206"/>
      <c r="AC1279" s="210"/>
      <c r="AD1279"/>
      <c r="AF1279"/>
    </row>
    <row r="1280" spans="1:32">
      <c r="A1280" s="204" t="str">
        <f>IF(Table1[Week]=WeekSel,"Yes","No")</f>
        <v>No</v>
      </c>
      <c r="B1280" s="204" t="str">
        <f>IF((Table1[StartDate]&gt;=Date.GraphMin)*(Table1[StartDate]&lt;=Date.GraphMax)=1,"Yes","No")</f>
        <v>Yes</v>
      </c>
      <c r="C1280" s="204" t="str">
        <f>IF(OR(Table1[[#This Row],[Site]]="FOOD MILLING",Table1[[#This Row],[Site]]="GODACO"), "No", "Yes")</f>
        <v>Yes</v>
      </c>
      <c r="D1280" s="205">
        <f>MAX(DATE(Table1[Year],1,1),DATE(Table1[Year],1,1)-WEEKDAY(DATE(Table1[Year],1,1),2)+(Table1[WeekNum]-1)*7+1)</f>
        <v>44662</v>
      </c>
      <c r="E1280" s="205">
        <f>MIN(DATE(Table1[Year]+1,1,0),DATE(Table1[Year],1,1)-WEEKDAY(DATE(Table1[Year],1,1),2)+Table1[WeekNum]*7)</f>
        <v>44668</v>
      </c>
      <c r="F1280" s="15">
        <v>2022</v>
      </c>
      <c r="G1280" s="204">
        <f t="shared" si="38"/>
        <v>4</v>
      </c>
      <c r="H1280" s="204">
        <v>16</v>
      </c>
      <c r="I1280" s="207" t="str">
        <f>"W" &amp;Table1[[#This Row],[WeekNum]]</f>
        <v>W16</v>
      </c>
      <c r="J1280" s="207" t="str">
        <f t="shared" si="39"/>
        <v>22-W16</v>
      </c>
      <c r="K1280" s="206" t="s">
        <v>533</v>
      </c>
      <c r="L1280" s="206"/>
      <c r="M1280" s="206" t="s">
        <v>72</v>
      </c>
      <c r="N1280" s="266" t="s">
        <v>368</v>
      </c>
      <c r="O1280" s="266" t="s">
        <v>384</v>
      </c>
      <c r="P1280" s="11" t="s">
        <v>385</v>
      </c>
      <c r="Q1280" s="11" t="s">
        <v>422</v>
      </c>
      <c r="R1280" s="206">
        <v>219.48162500436359</v>
      </c>
      <c r="S1280" s="206">
        <v>174.02</v>
      </c>
      <c r="T1280" s="206">
        <f>ABS(Table1[[#This Row],[Prod]]-Table1[[#This Row],[Planned]])</f>
        <v>45.461625004363583</v>
      </c>
      <c r="U1280" s="209">
        <f>IF(ABS(Table1[[#This Row],[Prod]]-Table1[[#This Row],[Planned]])&gt;Table1[[#This Row],[Planned]],0,IF(Table1[[#This Row],[Planned]]=0,0,1-ABS(Table1[[#This Row],[Prod]]-Table1[[#This Row],[Planned]])/Table1[[#This Row],[Planned]]))</f>
        <v>0.79286819567032207</v>
      </c>
      <c r="V1280" s="206"/>
      <c r="W1280" s="206"/>
      <c r="X1280" s="208">
        <v>176</v>
      </c>
      <c r="Y1280" s="206">
        <f>Table1[[#This Row],[Prod]]</f>
        <v>174.02</v>
      </c>
      <c r="Z1280" s="206">
        <f>ABS(Table1[[#This Row],[Prod2]]-Table1[[#This Row],[Plan Revised]])</f>
        <v>1.9799999999999898</v>
      </c>
      <c r="AA1280" s="209">
        <f>IF(ABS(Table1[[#This Row],[Prod2]]-Table1[[#This Row],[Plan Revised]])&gt;Table1[[#This Row],[Plan Revised]],0,IF(Table1[[#This Row],[Plan Revised]]=0,0,1-ABS(Table1[[#This Row],[Prod2]]-Table1[[#This Row],[Plan Revised]])/Table1[[#This Row],[Plan Revised]]))</f>
        <v>0.98875000000000002</v>
      </c>
      <c r="AB1280" s="206"/>
      <c r="AC1280" s="210"/>
      <c r="AD1280"/>
      <c r="AF1280"/>
    </row>
    <row r="1281" spans="1:32">
      <c r="A1281" s="204" t="str">
        <f>IF(Table1[Week]=WeekSel,"Yes","No")</f>
        <v>No</v>
      </c>
      <c r="B1281" s="204" t="str">
        <f>IF((Table1[StartDate]&gt;=Date.GraphMin)*(Table1[StartDate]&lt;=Date.GraphMax)=1,"Yes","No")</f>
        <v>Yes</v>
      </c>
      <c r="C1281" s="204" t="str">
        <f>IF(OR(Table1[[#This Row],[Site]]="FOOD MILLING",Table1[[#This Row],[Site]]="GODACO"), "No", "Yes")</f>
        <v>Yes</v>
      </c>
      <c r="D1281" s="205">
        <f>MAX(DATE(Table1[Year],1,1),DATE(Table1[Year],1,1)-WEEKDAY(DATE(Table1[Year],1,1),2)+(Table1[WeekNum]-1)*7+1)</f>
        <v>44662</v>
      </c>
      <c r="E1281" s="205">
        <f>MIN(DATE(Table1[Year]+1,1,0),DATE(Table1[Year],1,1)-WEEKDAY(DATE(Table1[Year],1,1),2)+Table1[WeekNum]*7)</f>
        <v>44668</v>
      </c>
      <c r="F1281" s="15">
        <v>2022</v>
      </c>
      <c r="G1281" s="204">
        <f t="shared" si="38"/>
        <v>4</v>
      </c>
      <c r="H1281" s="204">
        <v>16</v>
      </c>
      <c r="I1281" s="207" t="str">
        <f>"W" &amp;Table1[[#This Row],[WeekNum]]</f>
        <v>W16</v>
      </c>
      <c r="J1281" s="207" t="str">
        <f t="shared" si="39"/>
        <v>22-W16</v>
      </c>
      <c r="K1281" s="206" t="s">
        <v>534</v>
      </c>
      <c r="L1281" s="206"/>
      <c r="M1281" s="206" t="s">
        <v>72</v>
      </c>
      <c r="N1281" s="266" t="s">
        <v>368</v>
      </c>
      <c r="O1281" s="266" t="s">
        <v>384</v>
      </c>
      <c r="P1281" s="11" t="s">
        <v>385</v>
      </c>
      <c r="Q1281" s="11" t="s">
        <v>422</v>
      </c>
      <c r="R1281" s="206">
        <v>143.82577602848465</v>
      </c>
      <c r="S1281" s="206">
        <v>104.5</v>
      </c>
      <c r="T1281" s="206">
        <f>ABS(Table1[[#This Row],[Prod]]-Table1[[#This Row],[Planned]])</f>
        <v>39.325776028484654</v>
      </c>
      <c r="U1281" s="209">
        <f>IF(ABS(Table1[[#This Row],[Prod]]-Table1[[#This Row],[Planned]])&gt;Table1[[#This Row],[Planned]],0,IF(Table1[[#This Row],[Planned]]=0,0,1-ABS(Table1[[#This Row],[Prod]]-Table1[[#This Row],[Planned]])/Table1[[#This Row],[Planned]]))</f>
        <v>0.72657351752653709</v>
      </c>
      <c r="V1281" s="206"/>
      <c r="W1281" s="206"/>
      <c r="X1281" s="208">
        <v>109</v>
      </c>
      <c r="Y1281" s="206">
        <f>Table1[[#This Row],[Prod]]</f>
        <v>104.5</v>
      </c>
      <c r="Z1281" s="206">
        <f>ABS(Table1[[#This Row],[Prod2]]-Table1[[#This Row],[Plan Revised]])</f>
        <v>4.5</v>
      </c>
      <c r="AA1281" s="209">
        <f>IF(ABS(Table1[[#This Row],[Prod2]]-Table1[[#This Row],[Plan Revised]])&gt;Table1[[#This Row],[Plan Revised]],0,IF(Table1[[#This Row],[Plan Revised]]=0,0,1-ABS(Table1[[#This Row],[Prod2]]-Table1[[#This Row],[Plan Revised]])/Table1[[#This Row],[Plan Revised]]))</f>
        <v>0.95871559633027525</v>
      </c>
      <c r="AB1281" s="206"/>
      <c r="AC1281" s="210"/>
      <c r="AD1281"/>
      <c r="AF1281"/>
    </row>
    <row r="1282" spans="1:32">
      <c r="A1282" s="204" t="str">
        <f>IF(Table1[Week]=WeekSel,"Yes","No")</f>
        <v>No</v>
      </c>
      <c r="B1282" s="204" t="str">
        <f>IF((Table1[StartDate]&gt;=Date.GraphMin)*(Table1[StartDate]&lt;=Date.GraphMax)=1,"Yes","No")</f>
        <v>Yes</v>
      </c>
      <c r="C1282" s="204" t="str">
        <f>IF(OR(Table1[[#This Row],[Site]]="FOOD MILLING",Table1[[#This Row],[Site]]="GODACO"), "No", "Yes")</f>
        <v>Yes</v>
      </c>
      <c r="D1282" s="205">
        <f>MAX(DATE(Table1[Year],1,1),DATE(Table1[Year],1,1)-WEEKDAY(DATE(Table1[Year],1,1),2)+(Table1[WeekNum]-1)*7+1)</f>
        <v>44662</v>
      </c>
      <c r="E1282" s="205">
        <f>MIN(DATE(Table1[Year]+1,1,0),DATE(Table1[Year],1,1)-WEEKDAY(DATE(Table1[Year],1,1),2)+Table1[WeekNum]*7)</f>
        <v>44668</v>
      </c>
      <c r="F1282" s="15">
        <v>2022</v>
      </c>
      <c r="G1282" s="204">
        <f t="shared" ref="G1282:G1345" si="40">MONTH(DATE(F1282,1,H1282*7-2)-WEEKDAY(DATE(H1282,1,2)))</f>
        <v>4</v>
      </c>
      <c r="H1282" s="204">
        <v>16</v>
      </c>
      <c r="I1282" s="207" t="str">
        <f>"W" &amp;Table1[[#This Row],[WeekNum]]</f>
        <v>W16</v>
      </c>
      <c r="J1282" s="207" t="str">
        <f t="shared" ref="J1282:J1345" si="41">RIGHT(F1282,2)&amp;"-"&amp;TEXT(H1282,"W00")</f>
        <v>22-W16</v>
      </c>
      <c r="K1282" s="206" t="s">
        <v>486</v>
      </c>
      <c r="L1282" s="206"/>
      <c r="M1282" s="206" t="s">
        <v>72</v>
      </c>
      <c r="N1282" s="266" t="s">
        <v>368</v>
      </c>
      <c r="O1282" s="266" t="s">
        <v>386</v>
      </c>
      <c r="P1282" s="11" t="s">
        <v>387</v>
      </c>
      <c r="Q1282" s="11" t="s">
        <v>419</v>
      </c>
      <c r="R1282" s="206">
        <v>807</v>
      </c>
      <c r="S1282" s="206">
        <v>0</v>
      </c>
      <c r="T1282" s="206">
        <f>ABS(Table1[[#This Row],[Prod]]-Table1[[#This Row],[Planned]])</f>
        <v>807</v>
      </c>
      <c r="U1282" s="209">
        <f>IF(ABS(Table1[[#This Row],[Prod]]-Table1[[#This Row],[Planned]])&gt;Table1[[#This Row],[Planned]],0,IF(Table1[[#This Row],[Planned]]=0,0,1-ABS(Table1[[#This Row],[Prod]]-Table1[[#This Row],[Planned]])/Table1[[#This Row],[Planned]]))</f>
        <v>0</v>
      </c>
      <c r="V1282" s="206"/>
      <c r="W1282" s="206"/>
      <c r="X1282" s="208">
        <v>0</v>
      </c>
      <c r="Y1282" s="206">
        <f>Table1[[#This Row],[Prod]]</f>
        <v>0</v>
      </c>
      <c r="Z1282" s="206">
        <f>ABS(Table1[[#This Row],[Prod2]]-Table1[[#This Row],[Plan Revised]])</f>
        <v>0</v>
      </c>
      <c r="AA1282" s="209">
        <f>IF(ABS(Table1[[#This Row],[Prod2]]-Table1[[#This Row],[Plan Revised]])&gt;Table1[[#This Row],[Plan Revised]],0,IF(Table1[[#This Row],[Plan Revised]]=0,0,1-ABS(Table1[[#This Row],[Prod2]]-Table1[[#This Row],[Plan Revised]])/Table1[[#This Row],[Plan Revised]]))</f>
        <v>0</v>
      </c>
      <c r="AB1282" s="206"/>
      <c r="AC1282" s="210"/>
      <c r="AD1282"/>
      <c r="AF1282"/>
    </row>
    <row r="1283" spans="1:32">
      <c r="A1283" s="204" t="str">
        <f>IF(Table1[Week]=WeekSel,"Yes","No")</f>
        <v>No</v>
      </c>
      <c r="B1283" s="204" t="str">
        <f>IF((Table1[StartDate]&gt;=Date.GraphMin)*(Table1[StartDate]&lt;=Date.GraphMax)=1,"Yes","No")</f>
        <v>Yes</v>
      </c>
      <c r="C1283" s="204" t="str">
        <f>IF(OR(Table1[[#This Row],[Site]]="FOOD MILLING",Table1[[#This Row],[Site]]="GODACO"), "No", "Yes")</f>
        <v>Yes</v>
      </c>
      <c r="D1283" s="205">
        <f>MAX(DATE(Table1[Year],1,1),DATE(Table1[Year],1,1)-WEEKDAY(DATE(Table1[Year],1,1),2)+(Table1[WeekNum]-1)*7+1)</f>
        <v>44662</v>
      </c>
      <c r="E1283" s="205">
        <f>MIN(DATE(Table1[Year]+1,1,0),DATE(Table1[Year],1,1)-WEEKDAY(DATE(Table1[Year],1,1),2)+Table1[WeekNum]*7)</f>
        <v>44668</v>
      </c>
      <c r="F1283" s="15">
        <v>2022</v>
      </c>
      <c r="G1283" s="204">
        <f t="shared" si="40"/>
        <v>4</v>
      </c>
      <c r="H1283" s="204">
        <v>16</v>
      </c>
      <c r="I1283" s="207" t="str">
        <f>"W" &amp;Table1[[#This Row],[WeekNum]]</f>
        <v>W16</v>
      </c>
      <c r="J1283" s="207" t="str">
        <f t="shared" si="41"/>
        <v>22-W16</v>
      </c>
      <c r="K1283" s="206" t="s">
        <v>475</v>
      </c>
      <c r="L1283" s="206"/>
      <c r="M1283" s="206" t="s">
        <v>72</v>
      </c>
      <c r="N1283" s="266" t="s">
        <v>368</v>
      </c>
      <c r="O1283" s="266" t="s">
        <v>386</v>
      </c>
      <c r="P1283" s="11" t="s">
        <v>387</v>
      </c>
      <c r="Q1283" s="11" t="s">
        <v>419</v>
      </c>
      <c r="R1283" s="206">
        <v>500</v>
      </c>
      <c r="S1283" s="206">
        <v>560</v>
      </c>
      <c r="T1283" s="206">
        <f>ABS(Table1[[#This Row],[Prod]]-Table1[[#This Row],[Planned]])</f>
        <v>60</v>
      </c>
      <c r="U1283" s="209">
        <f>IF(ABS(Table1[[#This Row],[Prod]]-Table1[[#This Row],[Planned]])&gt;Table1[[#This Row],[Planned]],0,IF(Table1[[#This Row],[Planned]]=0,0,1-ABS(Table1[[#This Row],[Prod]]-Table1[[#This Row],[Planned]])/Table1[[#This Row],[Planned]]))</f>
        <v>0.88</v>
      </c>
      <c r="V1283" s="206"/>
      <c r="W1283" s="206"/>
      <c r="X1283" s="208">
        <v>600</v>
      </c>
      <c r="Y1283" s="206">
        <f>Table1[[#This Row],[Prod]]</f>
        <v>560</v>
      </c>
      <c r="Z1283" s="206">
        <f>ABS(Table1[[#This Row],[Prod2]]-Table1[[#This Row],[Plan Revised]])</f>
        <v>40</v>
      </c>
      <c r="AA1283" s="209">
        <f>IF(ABS(Table1[[#This Row],[Prod2]]-Table1[[#This Row],[Plan Revised]])&gt;Table1[[#This Row],[Plan Revised]],0,IF(Table1[[#This Row],[Plan Revised]]=0,0,1-ABS(Table1[[#This Row],[Prod2]]-Table1[[#This Row],[Plan Revised]])/Table1[[#This Row],[Plan Revised]]))</f>
        <v>0.93333333333333335</v>
      </c>
      <c r="AB1283" s="206"/>
      <c r="AC1283" s="210"/>
      <c r="AD1283"/>
      <c r="AF1283"/>
    </row>
    <row r="1284" spans="1:32">
      <c r="A1284" s="204" t="str">
        <f>IF(Table1[Week]=WeekSel,"Yes","No")</f>
        <v>No</v>
      </c>
      <c r="B1284" s="204" t="str">
        <f>IF((Table1[StartDate]&gt;=Date.GraphMin)*(Table1[StartDate]&lt;=Date.GraphMax)=1,"Yes","No")</f>
        <v>Yes</v>
      </c>
      <c r="C1284" s="204" t="str">
        <f>IF(OR(Table1[[#This Row],[Site]]="FOOD MILLING",Table1[[#This Row],[Site]]="GODACO"), "No", "Yes")</f>
        <v>Yes</v>
      </c>
      <c r="D1284" s="205">
        <f>MAX(DATE(Table1[Year],1,1),DATE(Table1[Year],1,1)-WEEKDAY(DATE(Table1[Year],1,1),2)+(Table1[WeekNum]-1)*7+1)</f>
        <v>44662</v>
      </c>
      <c r="E1284" s="205">
        <f>MIN(DATE(Table1[Year]+1,1,0),DATE(Table1[Year],1,1)-WEEKDAY(DATE(Table1[Year],1,1),2)+Table1[WeekNum]*7)</f>
        <v>44668</v>
      </c>
      <c r="F1284" s="15">
        <v>2022</v>
      </c>
      <c r="G1284" s="204">
        <f t="shared" si="40"/>
        <v>4</v>
      </c>
      <c r="H1284" s="204">
        <v>16</v>
      </c>
      <c r="I1284" s="207" t="str">
        <f>"W" &amp;Table1[[#This Row],[WeekNum]]</f>
        <v>W16</v>
      </c>
      <c r="J1284" s="207" t="str">
        <f t="shared" si="41"/>
        <v>22-W16</v>
      </c>
      <c r="K1284" s="206" t="s">
        <v>497</v>
      </c>
      <c r="L1284" s="206"/>
      <c r="M1284" s="206" t="s">
        <v>77</v>
      </c>
      <c r="N1284" s="266" t="s">
        <v>368</v>
      </c>
      <c r="O1284" s="266" t="s">
        <v>386</v>
      </c>
      <c r="P1284" s="11" t="s">
        <v>387</v>
      </c>
      <c r="Q1284" s="11" t="s">
        <v>419</v>
      </c>
      <c r="R1284" s="206">
        <v>500</v>
      </c>
      <c r="S1284" s="206"/>
      <c r="T1284" s="206">
        <f>ABS(Table1[[#This Row],[Prod]]-Table1[[#This Row],[Planned]])</f>
        <v>500</v>
      </c>
      <c r="U1284" s="209">
        <f>IF(ABS(Table1[[#This Row],[Prod]]-Table1[[#This Row],[Planned]])&gt;Table1[[#This Row],[Planned]],0,IF(Table1[[#This Row],[Planned]]=0,0,1-ABS(Table1[[#This Row],[Prod]]-Table1[[#This Row],[Planned]])/Table1[[#This Row],[Planned]]))</f>
        <v>0</v>
      </c>
      <c r="V1284" s="206"/>
      <c r="W1284" s="206"/>
      <c r="X1284" s="208">
        <v>0</v>
      </c>
      <c r="Y1284" s="206">
        <f>Table1[[#This Row],[Prod]]</f>
        <v>0</v>
      </c>
      <c r="Z1284" s="206">
        <f>ABS(Table1[[#This Row],[Prod2]]-Table1[[#This Row],[Plan Revised]])</f>
        <v>0</v>
      </c>
      <c r="AA1284" s="209">
        <f>IF(ABS(Table1[[#This Row],[Prod2]]-Table1[[#This Row],[Plan Revised]])&gt;Table1[[#This Row],[Plan Revised]],0,IF(Table1[[#This Row],[Plan Revised]]=0,0,1-ABS(Table1[[#This Row],[Prod2]]-Table1[[#This Row],[Plan Revised]])/Table1[[#This Row],[Plan Revised]]))</f>
        <v>0</v>
      </c>
      <c r="AB1284" s="206"/>
      <c r="AC1284" s="210"/>
      <c r="AD1284"/>
      <c r="AF1284"/>
    </row>
    <row r="1285" spans="1:32">
      <c r="A1285" s="204" t="str">
        <f>IF(Table1[Week]=WeekSel,"Yes","No")</f>
        <v>No</v>
      </c>
      <c r="B1285" s="204" t="str">
        <f>IF((Table1[StartDate]&gt;=Date.GraphMin)*(Table1[StartDate]&lt;=Date.GraphMax)=1,"Yes","No")</f>
        <v>Yes</v>
      </c>
      <c r="C1285" s="204" t="str">
        <f>IF(OR(Table1[[#This Row],[Site]]="FOOD MILLING",Table1[[#This Row],[Site]]="GODACO"), "No", "Yes")</f>
        <v>Yes</v>
      </c>
      <c r="D1285" s="205">
        <f>MAX(DATE(Table1[Year],1,1),DATE(Table1[Year],1,1)-WEEKDAY(DATE(Table1[Year],1,1),2)+(Table1[WeekNum]-1)*7+1)</f>
        <v>44662</v>
      </c>
      <c r="E1285" s="205">
        <f>MIN(DATE(Table1[Year]+1,1,0),DATE(Table1[Year],1,1)-WEEKDAY(DATE(Table1[Year],1,1),2)+Table1[WeekNum]*7)</f>
        <v>44668</v>
      </c>
      <c r="F1285" s="15">
        <v>2022</v>
      </c>
      <c r="G1285" s="204">
        <f t="shared" si="40"/>
        <v>4</v>
      </c>
      <c r="H1285" s="204">
        <v>16</v>
      </c>
      <c r="I1285" s="207" t="str">
        <f>"W" &amp;Table1[[#This Row],[WeekNum]]</f>
        <v>W16</v>
      </c>
      <c r="J1285" s="207" t="str">
        <f t="shared" si="41"/>
        <v>22-W16</v>
      </c>
      <c r="K1285" s="206" t="s">
        <v>491</v>
      </c>
      <c r="L1285" s="206"/>
      <c r="M1285" s="206" t="s">
        <v>72</v>
      </c>
      <c r="N1285" s="266" t="s">
        <v>368</v>
      </c>
      <c r="O1285" s="266" t="s">
        <v>386</v>
      </c>
      <c r="P1285" s="11" t="s">
        <v>387</v>
      </c>
      <c r="Q1285" s="11" t="s">
        <v>419</v>
      </c>
      <c r="R1285" s="206">
        <v>8750</v>
      </c>
      <c r="S1285" s="206">
        <v>9300</v>
      </c>
      <c r="T1285" s="206">
        <f>ABS(Table1[[#This Row],[Prod]]-Table1[[#This Row],[Planned]])</f>
        <v>550</v>
      </c>
      <c r="U1285" s="209">
        <f>IF(ABS(Table1[[#This Row],[Prod]]-Table1[[#This Row],[Planned]])&gt;Table1[[#This Row],[Planned]],0,IF(Table1[[#This Row],[Planned]]=0,0,1-ABS(Table1[[#This Row],[Prod]]-Table1[[#This Row],[Planned]])/Table1[[#This Row],[Planned]]))</f>
        <v>0.93714285714285717</v>
      </c>
      <c r="V1285" s="206"/>
      <c r="W1285" s="206"/>
      <c r="X1285" s="208">
        <v>9300</v>
      </c>
      <c r="Y1285" s="206">
        <f>Table1[[#This Row],[Prod]]</f>
        <v>9300</v>
      </c>
      <c r="Z1285" s="206">
        <f>ABS(Table1[[#This Row],[Prod2]]-Table1[[#This Row],[Plan Revised]])</f>
        <v>0</v>
      </c>
      <c r="AA1285" s="209">
        <f>IF(ABS(Table1[[#This Row],[Prod2]]-Table1[[#This Row],[Plan Revised]])&gt;Table1[[#This Row],[Plan Revised]],0,IF(Table1[[#This Row],[Plan Revised]]=0,0,1-ABS(Table1[[#This Row],[Prod2]]-Table1[[#This Row],[Plan Revised]])/Table1[[#This Row],[Plan Revised]]))</f>
        <v>1</v>
      </c>
      <c r="AB1285" s="206"/>
      <c r="AC1285" s="210"/>
      <c r="AD1285"/>
      <c r="AF1285"/>
    </row>
    <row r="1286" spans="1:32">
      <c r="A1286" s="204" t="str">
        <f>IF(Table1[Week]=WeekSel,"Yes","No")</f>
        <v>No</v>
      </c>
      <c r="B1286" s="204" t="str">
        <f>IF((Table1[StartDate]&gt;=Date.GraphMin)*(Table1[StartDate]&lt;=Date.GraphMax)=1,"Yes","No")</f>
        <v>Yes</v>
      </c>
      <c r="C1286" s="204" t="str">
        <f>IF(OR(Table1[[#This Row],[Site]]="FOOD MILLING",Table1[[#This Row],[Site]]="GODACO"), "No", "Yes")</f>
        <v>Yes</v>
      </c>
      <c r="D1286" s="205">
        <f>MAX(DATE(Table1[Year],1,1),DATE(Table1[Year],1,1)-WEEKDAY(DATE(Table1[Year],1,1),2)+(Table1[WeekNum]-1)*7+1)</f>
        <v>44662</v>
      </c>
      <c r="E1286" s="205">
        <f>MIN(DATE(Table1[Year]+1,1,0),DATE(Table1[Year],1,1)-WEEKDAY(DATE(Table1[Year],1,1),2)+Table1[WeekNum]*7)</f>
        <v>44668</v>
      </c>
      <c r="F1286" s="15">
        <v>2022</v>
      </c>
      <c r="G1286" s="204">
        <f t="shared" si="40"/>
        <v>4</v>
      </c>
      <c r="H1286" s="204">
        <v>16</v>
      </c>
      <c r="I1286" s="207" t="str">
        <f>"W" &amp;Table1[[#This Row],[WeekNum]]</f>
        <v>W16</v>
      </c>
      <c r="J1286" s="207" t="str">
        <f t="shared" si="41"/>
        <v>22-W16</v>
      </c>
      <c r="K1286" s="206" t="s">
        <v>492</v>
      </c>
      <c r="L1286" s="206"/>
      <c r="M1286" s="206" t="s">
        <v>72</v>
      </c>
      <c r="N1286" s="266" t="s">
        <v>368</v>
      </c>
      <c r="O1286" s="266" t="s">
        <v>386</v>
      </c>
      <c r="P1286" s="11" t="s">
        <v>387</v>
      </c>
      <c r="Q1286" s="11" t="s">
        <v>419</v>
      </c>
      <c r="R1286" s="206">
        <v>0</v>
      </c>
      <c r="S1286" s="206">
        <v>700</v>
      </c>
      <c r="T1286" s="206">
        <f>ABS(Table1[[#This Row],[Prod]]-Table1[[#This Row],[Planned]])</f>
        <v>700</v>
      </c>
      <c r="U1286" s="209">
        <f>IF(ABS(Table1[[#This Row],[Prod]]-Table1[[#This Row],[Planned]])&gt;Table1[[#This Row],[Planned]],0,IF(Table1[[#This Row],[Planned]]=0,0,1-ABS(Table1[[#This Row],[Prod]]-Table1[[#This Row],[Planned]])/Table1[[#This Row],[Planned]]))</f>
        <v>0</v>
      </c>
      <c r="V1286" s="206"/>
      <c r="W1286" s="206"/>
      <c r="X1286" s="208">
        <v>700</v>
      </c>
      <c r="Y1286" s="206">
        <f>Table1[[#This Row],[Prod]]</f>
        <v>700</v>
      </c>
      <c r="Z1286" s="206">
        <f>ABS(Table1[[#This Row],[Prod2]]-Table1[[#This Row],[Plan Revised]])</f>
        <v>0</v>
      </c>
      <c r="AA1286" s="209">
        <f>IF(ABS(Table1[[#This Row],[Prod2]]-Table1[[#This Row],[Plan Revised]])&gt;Table1[[#This Row],[Plan Revised]],0,IF(Table1[[#This Row],[Plan Revised]]=0,0,1-ABS(Table1[[#This Row],[Prod2]]-Table1[[#This Row],[Plan Revised]])/Table1[[#This Row],[Plan Revised]]))</f>
        <v>1</v>
      </c>
      <c r="AB1286" s="206"/>
      <c r="AC1286" s="210"/>
      <c r="AD1286"/>
      <c r="AF1286"/>
    </row>
    <row r="1287" spans="1:32">
      <c r="A1287" s="204" t="str">
        <f>IF(Table1[Week]=WeekSel,"Yes","No")</f>
        <v>No</v>
      </c>
      <c r="B1287" s="204" t="str">
        <f>IF((Table1[StartDate]&gt;=Date.GraphMin)*(Table1[StartDate]&lt;=Date.GraphMax)=1,"Yes","No")</f>
        <v>Yes</v>
      </c>
      <c r="C1287" s="204" t="str">
        <f>IF(OR(Table1[[#This Row],[Site]]="FOOD MILLING",Table1[[#This Row],[Site]]="GODACO"), "No", "Yes")</f>
        <v>Yes</v>
      </c>
      <c r="D1287" s="205">
        <f>MAX(DATE(Table1[Year],1,1),DATE(Table1[Year],1,1)-WEEKDAY(DATE(Table1[Year],1,1),2)+(Table1[WeekNum]-1)*7+1)</f>
        <v>44662</v>
      </c>
      <c r="E1287" s="205">
        <f>MIN(DATE(Table1[Year]+1,1,0),DATE(Table1[Year],1,1)-WEEKDAY(DATE(Table1[Year],1,1),2)+Table1[WeekNum]*7)</f>
        <v>44668</v>
      </c>
      <c r="F1287" s="15">
        <v>2022</v>
      </c>
      <c r="G1287" s="204">
        <f t="shared" si="40"/>
        <v>4</v>
      </c>
      <c r="H1287" s="204">
        <v>16</v>
      </c>
      <c r="I1287" s="207" t="str">
        <f>"W" &amp;Table1[[#This Row],[WeekNum]]</f>
        <v>W16</v>
      </c>
      <c r="J1287" s="207" t="str">
        <f t="shared" si="41"/>
        <v>22-W16</v>
      </c>
      <c r="K1287" s="206" t="s">
        <v>480</v>
      </c>
      <c r="L1287" s="206"/>
      <c r="M1287" s="206" t="s">
        <v>72</v>
      </c>
      <c r="N1287" s="266" t="s">
        <v>368</v>
      </c>
      <c r="O1287" s="266" t="s">
        <v>386</v>
      </c>
      <c r="P1287" s="11" t="s">
        <v>387</v>
      </c>
      <c r="Q1287" s="11" t="s">
        <v>419</v>
      </c>
      <c r="R1287" s="206">
        <v>7350</v>
      </c>
      <c r="S1287" s="206">
        <v>9056</v>
      </c>
      <c r="T1287" s="206">
        <f>ABS(Table1[[#This Row],[Prod]]-Table1[[#This Row],[Planned]])</f>
        <v>1706</v>
      </c>
      <c r="U1287" s="209">
        <f>IF(ABS(Table1[[#This Row],[Prod]]-Table1[[#This Row],[Planned]])&gt;Table1[[#This Row],[Planned]],0,IF(Table1[[#This Row],[Planned]]=0,0,1-ABS(Table1[[#This Row],[Prod]]-Table1[[#This Row],[Planned]])/Table1[[#This Row],[Planned]]))</f>
        <v>0.76789115646258499</v>
      </c>
      <c r="V1287" s="206"/>
      <c r="W1287" s="206"/>
      <c r="X1287" s="208">
        <v>8650</v>
      </c>
      <c r="Y1287" s="206">
        <f>Table1[[#This Row],[Prod]]</f>
        <v>9056</v>
      </c>
      <c r="Z1287" s="206">
        <f>ABS(Table1[[#This Row],[Prod2]]-Table1[[#This Row],[Plan Revised]])</f>
        <v>406</v>
      </c>
      <c r="AA1287" s="209">
        <f>IF(ABS(Table1[[#This Row],[Prod2]]-Table1[[#This Row],[Plan Revised]])&gt;Table1[[#This Row],[Plan Revised]],0,IF(Table1[[#This Row],[Plan Revised]]=0,0,1-ABS(Table1[[#This Row],[Prod2]]-Table1[[#This Row],[Plan Revised]])/Table1[[#This Row],[Plan Revised]]))</f>
        <v>0.95306358381502887</v>
      </c>
      <c r="AB1287" s="206"/>
      <c r="AC1287" s="210"/>
      <c r="AD1287"/>
      <c r="AF1287"/>
    </row>
    <row r="1288" spans="1:32">
      <c r="A1288" s="204" t="str">
        <f>IF(Table1[Week]=WeekSel,"Yes","No")</f>
        <v>No</v>
      </c>
      <c r="B1288" s="204" t="str">
        <f>IF((Table1[StartDate]&gt;=Date.GraphMin)*(Table1[StartDate]&lt;=Date.GraphMax)=1,"Yes","No")</f>
        <v>Yes</v>
      </c>
      <c r="C1288" s="204" t="str">
        <f>IF(OR(Table1[[#This Row],[Site]]="FOOD MILLING",Table1[[#This Row],[Site]]="GODACO"), "No", "Yes")</f>
        <v>Yes</v>
      </c>
      <c r="D1288" s="205">
        <f>MAX(DATE(Table1[Year],1,1),DATE(Table1[Year],1,1)-WEEKDAY(DATE(Table1[Year],1,1),2)+(Table1[WeekNum]-1)*7+1)</f>
        <v>44662</v>
      </c>
      <c r="E1288" s="205">
        <f>MIN(DATE(Table1[Year]+1,1,0),DATE(Table1[Year],1,1)-WEEKDAY(DATE(Table1[Year],1,1),2)+Table1[WeekNum]*7)</f>
        <v>44668</v>
      </c>
      <c r="F1288" s="15">
        <v>2022</v>
      </c>
      <c r="G1288" s="204">
        <f t="shared" si="40"/>
        <v>4</v>
      </c>
      <c r="H1288" s="204">
        <v>16</v>
      </c>
      <c r="I1288" s="207" t="str">
        <f>"W" &amp;Table1[[#This Row],[WeekNum]]</f>
        <v>W16</v>
      </c>
      <c r="J1288" s="207" t="str">
        <f t="shared" si="41"/>
        <v>22-W16</v>
      </c>
      <c r="K1288" s="206" t="s">
        <v>483</v>
      </c>
      <c r="L1288" s="206"/>
      <c r="M1288" s="206" t="s">
        <v>72</v>
      </c>
      <c r="N1288" s="266" t="s">
        <v>368</v>
      </c>
      <c r="O1288" s="266" t="s">
        <v>386</v>
      </c>
      <c r="P1288" s="11" t="s">
        <v>387</v>
      </c>
      <c r="Q1288" s="11" t="s">
        <v>419</v>
      </c>
      <c r="R1288" s="206">
        <v>13071</v>
      </c>
      <c r="S1288" s="206">
        <v>20637.5</v>
      </c>
      <c r="T1288" s="206">
        <f>ABS(Table1[[#This Row],[Prod]]-Table1[[#This Row],[Planned]])</f>
        <v>7566.5</v>
      </c>
      <c r="U1288" s="209">
        <f>IF(ABS(Table1[[#This Row],[Prod]]-Table1[[#This Row],[Planned]])&gt;Table1[[#This Row],[Planned]],0,IF(Table1[[#This Row],[Planned]]=0,0,1-ABS(Table1[[#This Row],[Prod]]-Table1[[#This Row],[Planned]])/Table1[[#This Row],[Planned]]))</f>
        <v>0.4211230969321399</v>
      </c>
      <c r="V1288" s="206"/>
      <c r="W1288" s="206"/>
      <c r="X1288" s="208">
        <v>20720</v>
      </c>
      <c r="Y1288" s="206">
        <f>Table1[[#This Row],[Prod]]</f>
        <v>20637.5</v>
      </c>
      <c r="Z1288" s="206">
        <f>ABS(Table1[[#This Row],[Prod2]]-Table1[[#This Row],[Plan Revised]])</f>
        <v>82.5</v>
      </c>
      <c r="AA1288" s="209">
        <f>IF(ABS(Table1[[#This Row],[Prod2]]-Table1[[#This Row],[Plan Revised]])&gt;Table1[[#This Row],[Plan Revised]],0,IF(Table1[[#This Row],[Plan Revised]]=0,0,1-ABS(Table1[[#This Row],[Prod2]]-Table1[[#This Row],[Plan Revised]])/Table1[[#This Row],[Plan Revised]]))</f>
        <v>0.99601833976833976</v>
      </c>
      <c r="AB1288" s="206"/>
      <c r="AC1288" s="210"/>
      <c r="AD1288"/>
      <c r="AF1288"/>
    </row>
    <row r="1289" spans="1:32">
      <c r="A1289" s="204" t="str">
        <f>IF(Table1[Week]=WeekSel,"Yes","No")</f>
        <v>No</v>
      </c>
      <c r="B1289" s="204" t="str">
        <f>IF((Table1[StartDate]&gt;=Date.GraphMin)*(Table1[StartDate]&lt;=Date.GraphMax)=1,"Yes","No")</f>
        <v>Yes</v>
      </c>
      <c r="C1289" s="204" t="str">
        <f>IF(OR(Table1[[#This Row],[Site]]="FOOD MILLING",Table1[[#This Row],[Site]]="GODACO"), "No", "Yes")</f>
        <v>Yes</v>
      </c>
      <c r="D1289" s="205">
        <f>MAX(DATE(Table1[Year],1,1),DATE(Table1[Year],1,1)-WEEKDAY(DATE(Table1[Year],1,1),2)+(Table1[WeekNum]-1)*7+1)</f>
        <v>44662</v>
      </c>
      <c r="E1289" s="205">
        <f>MIN(DATE(Table1[Year]+1,1,0),DATE(Table1[Year],1,1)-WEEKDAY(DATE(Table1[Year],1,1),2)+Table1[WeekNum]*7)</f>
        <v>44668</v>
      </c>
      <c r="F1289" s="15">
        <v>2022</v>
      </c>
      <c r="G1289" s="204">
        <f t="shared" si="40"/>
        <v>4</v>
      </c>
      <c r="H1289" s="204">
        <v>16</v>
      </c>
      <c r="I1289" s="207" t="str">
        <f>"W" &amp;Table1[[#This Row],[WeekNum]]</f>
        <v>W16</v>
      </c>
      <c r="J1289" s="207" t="str">
        <f t="shared" si="41"/>
        <v>22-W16</v>
      </c>
      <c r="K1289" s="206" t="s">
        <v>478</v>
      </c>
      <c r="L1289" s="206"/>
      <c r="M1289" s="206" t="s">
        <v>72</v>
      </c>
      <c r="N1289" s="266" t="s">
        <v>368</v>
      </c>
      <c r="O1289" s="266" t="s">
        <v>386</v>
      </c>
      <c r="P1289" s="11" t="s">
        <v>387</v>
      </c>
      <c r="Q1289" s="11" t="s">
        <v>419</v>
      </c>
      <c r="R1289" s="206">
        <v>420</v>
      </c>
      <c r="S1289" s="206">
        <v>360</v>
      </c>
      <c r="T1289" s="206">
        <f>ABS(Table1[[#This Row],[Prod]]-Table1[[#This Row],[Planned]])</f>
        <v>60</v>
      </c>
      <c r="U1289" s="209">
        <f>IF(ABS(Table1[[#This Row],[Prod]]-Table1[[#This Row],[Planned]])&gt;Table1[[#This Row],[Planned]],0,IF(Table1[[#This Row],[Planned]]=0,0,1-ABS(Table1[[#This Row],[Prod]]-Table1[[#This Row],[Planned]])/Table1[[#This Row],[Planned]]))</f>
        <v>0.85714285714285721</v>
      </c>
      <c r="V1289" s="206"/>
      <c r="W1289" s="206"/>
      <c r="X1289" s="208">
        <v>360</v>
      </c>
      <c r="Y1289" s="206">
        <f>Table1[[#This Row],[Prod]]</f>
        <v>360</v>
      </c>
      <c r="Z1289" s="206">
        <f>ABS(Table1[[#This Row],[Prod2]]-Table1[[#This Row],[Plan Revised]])</f>
        <v>0</v>
      </c>
      <c r="AA1289" s="209">
        <f>IF(ABS(Table1[[#This Row],[Prod2]]-Table1[[#This Row],[Plan Revised]])&gt;Table1[[#This Row],[Plan Revised]],0,IF(Table1[[#This Row],[Plan Revised]]=0,0,1-ABS(Table1[[#This Row],[Prod2]]-Table1[[#This Row],[Plan Revised]])/Table1[[#This Row],[Plan Revised]]))</f>
        <v>1</v>
      </c>
      <c r="AB1289" s="206"/>
      <c r="AC1289" s="210"/>
      <c r="AD1289"/>
      <c r="AF1289"/>
    </row>
    <row r="1290" spans="1:32">
      <c r="A1290" s="204" t="str">
        <f>IF(Table1[Week]=WeekSel,"Yes","No")</f>
        <v>No</v>
      </c>
      <c r="B1290" s="204" t="str">
        <f>IF((Table1[StartDate]&gt;=Date.GraphMin)*(Table1[StartDate]&lt;=Date.GraphMax)=1,"Yes","No")</f>
        <v>Yes</v>
      </c>
      <c r="C1290" s="204" t="str">
        <f>IF(OR(Table1[[#This Row],[Site]]="FOOD MILLING",Table1[[#This Row],[Site]]="GODACO"), "No", "Yes")</f>
        <v>Yes</v>
      </c>
      <c r="D1290" s="205">
        <f>MAX(DATE(Table1[Year],1,1),DATE(Table1[Year],1,1)-WEEKDAY(DATE(Table1[Year],1,1),2)+(Table1[WeekNum]-1)*7+1)</f>
        <v>44662</v>
      </c>
      <c r="E1290" s="205">
        <f>MIN(DATE(Table1[Year]+1,1,0),DATE(Table1[Year],1,1)-WEEKDAY(DATE(Table1[Year],1,1),2)+Table1[WeekNum]*7)</f>
        <v>44668</v>
      </c>
      <c r="F1290" s="15">
        <v>2022</v>
      </c>
      <c r="G1290" s="204">
        <f t="shared" si="40"/>
        <v>4</v>
      </c>
      <c r="H1290" s="204">
        <v>16</v>
      </c>
      <c r="I1290" s="207" t="str">
        <f>"W" &amp;Table1[[#This Row],[WeekNum]]</f>
        <v>W16</v>
      </c>
      <c r="J1290" s="207" t="str">
        <f t="shared" si="41"/>
        <v>22-W16</v>
      </c>
      <c r="K1290" s="206" t="s">
        <v>479</v>
      </c>
      <c r="L1290" s="206"/>
      <c r="M1290" s="206" t="s">
        <v>72</v>
      </c>
      <c r="N1290" s="266" t="s">
        <v>368</v>
      </c>
      <c r="O1290" s="266" t="s">
        <v>386</v>
      </c>
      <c r="P1290" s="11" t="s">
        <v>387</v>
      </c>
      <c r="Q1290" s="11" t="s">
        <v>419</v>
      </c>
      <c r="R1290" s="206">
        <v>3200</v>
      </c>
      <c r="S1290" s="206">
        <v>2590</v>
      </c>
      <c r="T1290" s="206">
        <f>ABS(Table1[[#This Row],[Prod]]-Table1[[#This Row],[Planned]])</f>
        <v>610</v>
      </c>
      <c r="U1290" s="209">
        <f>IF(ABS(Table1[[#This Row],[Prod]]-Table1[[#This Row],[Planned]])&gt;Table1[[#This Row],[Planned]],0,IF(Table1[[#This Row],[Planned]]=0,0,1-ABS(Table1[[#This Row],[Prod]]-Table1[[#This Row],[Planned]])/Table1[[#This Row],[Planned]]))</f>
        <v>0.80937499999999996</v>
      </c>
      <c r="V1290" s="206"/>
      <c r="W1290" s="206"/>
      <c r="X1290" s="208">
        <v>2900</v>
      </c>
      <c r="Y1290" s="206">
        <f>Table1[[#This Row],[Prod]]</f>
        <v>2590</v>
      </c>
      <c r="Z1290" s="206">
        <f>ABS(Table1[[#This Row],[Prod2]]-Table1[[#This Row],[Plan Revised]])</f>
        <v>310</v>
      </c>
      <c r="AA1290" s="209">
        <f>IF(ABS(Table1[[#This Row],[Prod2]]-Table1[[#This Row],[Plan Revised]])&gt;Table1[[#This Row],[Plan Revised]],0,IF(Table1[[#This Row],[Plan Revised]]=0,0,1-ABS(Table1[[#This Row],[Prod2]]-Table1[[#This Row],[Plan Revised]])/Table1[[#This Row],[Plan Revised]]))</f>
        <v>0.89310344827586208</v>
      </c>
      <c r="AB1290" s="206"/>
      <c r="AC1290" s="210"/>
      <c r="AD1290"/>
      <c r="AF1290"/>
    </row>
    <row r="1291" spans="1:32">
      <c r="A1291" s="204" t="str">
        <f>IF(Table1[Week]=WeekSel,"Yes","No")</f>
        <v>No</v>
      </c>
      <c r="B1291" s="204" t="str">
        <f>IF((Table1[StartDate]&gt;=Date.GraphMin)*(Table1[StartDate]&lt;=Date.GraphMax)=1,"Yes","No")</f>
        <v>Yes</v>
      </c>
      <c r="C1291" s="204" t="str">
        <f>IF(OR(Table1[[#This Row],[Site]]="FOOD MILLING",Table1[[#This Row],[Site]]="GODACO"), "No", "Yes")</f>
        <v>Yes</v>
      </c>
      <c r="D1291" s="205">
        <f>MAX(DATE(Table1[Year],1,1),DATE(Table1[Year],1,1)-WEEKDAY(DATE(Table1[Year],1,1),2)+(Table1[WeekNum]-1)*7+1)</f>
        <v>44662</v>
      </c>
      <c r="E1291" s="205">
        <f>MIN(DATE(Table1[Year]+1,1,0),DATE(Table1[Year],1,1)-WEEKDAY(DATE(Table1[Year],1,1),2)+Table1[WeekNum]*7)</f>
        <v>44668</v>
      </c>
      <c r="F1291" s="15">
        <v>2022</v>
      </c>
      <c r="G1291" s="204">
        <f t="shared" si="40"/>
        <v>4</v>
      </c>
      <c r="H1291" s="204">
        <v>16</v>
      </c>
      <c r="I1291" s="207" t="str">
        <f>"W" &amp;Table1[[#This Row],[WeekNum]]</f>
        <v>W16</v>
      </c>
      <c r="J1291" s="207" t="str">
        <f t="shared" si="41"/>
        <v>22-W16</v>
      </c>
      <c r="K1291" s="206" t="s">
        <v>485</v>
      </c>
      <c r="L1291" s="206"/>
      <c r="M1291" s="206" t="s">
        <v>77</v>
      </c>
      <c r="N1291" s="266" t="s">
        <v>368</v>
      </c>
      <c r="O1291" s="266" t="s">
        <v>386</v>
      </c>
      <c r="P1291" s="11" t="s">
        <v>387</v>
      </c>
      <c r="Q1291" s="11" t="s">
        <v>419</v>
      </c>
      <c r="R1291" s="206">
        <v>2000</v>
      </c>
      <c r="S1291" s="206">
        <v>2572.5</v>
      </c>
      <c r="T1291" s="206">
        <f>ABS(Table1[[#This Row],[Prod]]-Table1[[#This Row],[Planned]])</f>
        <v>572.5</v>
      </c>
      <c r="U1291" s="209">
        <f>IF(ABS(Table1[[#This Row],[Prod]]-Table1[[#This Row],[Planned]])&gt;Table1[[#This Row],[Planned]],0,IF(Table1[[#This Row],[Planned]]=0,0,1-ABS(Table1[[#This Row],[Prod]]-Table1[[#This Row],[Planned]])/Table1[[#This Row],[Planned]]))</f>
        <v>0.71375</v>
      </c>
      <c r="V1291" s="206"/>
      <c r="W1291" s="206"/>
      <c r="X1291" s="208">
        <v>2500</v>
      </c>
      <c r="Y1291" s="206">
        <f>Table1[[#This Row],[Prod]]</f>
        <v>2572.5</v>
      </c>
      <c r="Z1291" s="206">
        <f>ABS(Table1[[#This Row],[Prod2]]-Table1[[#This Row],[Plan Revised]])</f>
        <v>72.5</v>
      </c>
      <c r="AA1291" s="209">
        <f>IF(ABS(Table1[[#This Row],[Prod2]]-Table1[[#This Row],[Plan Revised]])&gt;Table1[[#This Row],[Plan Revised]],0,IF(Table1[[#This Row],[Plan Revised]]=0,0,1-ABS(Table1[[#This Row],[Prod2]]-Table1[[#This Row],[Plan Revised]])/Table1[[#This Row],[Plan Revised]]))</f>
        <v>0.97099999999999997</v>
      </c>
      <c r="AB1291" s="206"/>
      <c r="AC1291" s="210"/>
      <c r="AD1291"/>
      <c r="AF1291"/>
    </row>
    <row r="1292" spans="1:32">
      <c r="A1292" s="204" t="str">
        <f>IF(Table1[Week]=WeekSel,"Yes","No")</f>
        <v>No</v>
      </c>
      <c r="B1292" s="204" t="str">
        <f>IF((Table1[StartDate]&gt;=Date.GraphMin)*(Table1[StartDate]&lt;=Date.GraphMax)=1,"Yes","No")</f>
        <v>Yes</v>
      </c>
      <c r="C1292" s="204" t="str">
        <f>IF(OR(Table1[[#This Row],[Site]]="FOOD MILLING",Table1[[#This Row],[Site]]="GODACO"), "No", "Yes")</f>
        <v>Yes</v>
      </c>
      <c r="D1292" s="205">
        <f>MAX(DATE(Table1[Year],1,1),DATE(Table1[Year],1,1)-WEEKDAY(DATE(Table1[Year],1,1),2)+(Table1[WeekNum]-1)*7+1)</f>
        <v>44662</v>
      </c>
      <c r="E1292" s="205">
        <f>MIN(DATE(Table1[Year]+1,1,0),DATE(Table1[Year],1,1)-WEEKDAY(DATE(Table1[Year],1,1),2)+Table1[WeekNum]*7)</f>
        <v>44668</v>
      </c>
      <c r="F1292" s="15">
        <v>2022</v>
      </c>
      <c r="G1292" s="204">
        <f t="shared" si="40"/>
        <v>4</v>
      </c>
      <c r="H1292" s="204">
        <v>16</v>
      </c>
      <c r="I1292" s="207" t="str">
        <f>"W" &amp;Table1[[#This Row],[WeekNum]]</f>
        <v>W16</v>
      </c>
      <c r="J1292" s="207" t="str">
        <f t="shared" si="41"/>
        <v>22-W16</v>
      </c>
      <c r="K1292" s="206" t="s">
        <v>481</v>
      </c>
      <c r="L1292" s="206"/>
      <c r="M1292" s="206" t="s">
        <v>72</v>
      </c>
      <c r="N1292" s="266" t="s">
        <v>368</v>
      </c>
      <c r="O1292" s="266" t="s">
        <v>386</v>
      </c>
      <c r="P1292" s="11" t="s">
        <v>387</v>
      </c>
      <c r="Q1292" s="11" t="s">
        <v>419</v>
      </c>
      <c r="R1292" s="206">
        <v>450</v>
      </c>
      <c r="S1292" s="206">
        <v>467</v>
      </c>
      <c r="T1292" s="206">
        <f>ABS(Table1[[#This Row],[Prod]]-Table1[[#This Row],[Planned]])</f>
        <v>17</v>
      </c>
      <c r="U1292" s="209">
        <f>IF(ABS(Table1[[#This Row],[Prod]]-Table1[[#This Row],[Planned]])&gt;Table1[[#This Row],[Planned]],0,IF(Table1[[#This Row],[Planned]]=0,0,1-ABS(Table1[[#This Row],[Prod]]-Table1[[#This Row],[Planned]])/Table1[[#This Row],[Planned]]))</f>
        <v>0.9622222222222222</v>
      </c>
      <c r="V1292" s="206"/>
      <c r="W1292" s="206"/>
      <c r="X1292" s="208">
        <v>450</v>
      </c>
      <c r="Y1292" s="206">
        <f>Table1[[#This Row],[Prod]]</f>
        <v>467</v>
      </c>
      <c r="Z1292" s="206">
        <f>ABS(Table1[[#This Row],[Prod2]]-Table1[[#This Row],[Plan Revised]])</f>
        <v>17</v>
      </c>
      <c r="AA1292" s="209">
        <f>IF(ABS(Table1[[#This Row],[Prod2]]-Table1[[#This Row],[Plan Revised]])&gt;Table1[[#This Row],[Plan Revised]],0,IF(Table1[[#This Row],[Plan Revised]]=0,0,1-ABS(Table1[[#This Row],[Prod2]]-Table1[[#This Row],[Plan Revised]])/Table1[[#This Row],[Plan Revised]]))</f>
        <v>0.9622222222222222</v>
      </c>
      <c r="AB1292" s="206"/>
      <c r="AC1292" s="210"/>
      <c r="AD1292"/>
      <c r="AF1292"/>
    </row>
    <row r="1293" spans="1:32">
      <c r="A1293" s="204" t="str">
        <f>IF(Table1[Week]=WeekSel,"Yes","No")</f>
        <v>No</v>
      </c>
      <c r="B1293" s="204" t="str">
        <f>IF((Table1[StartDate]&gt;=Date.GraphMin)*(Table1[StartDate]&lt;=Date.GraphMax)=1,"Yes","No")</f>
        <v>Yes</v>
      </c>
      <c r="C1293" s="204" t="str">
        <f>IF(OR(Table1[[#This Row],[Site]]="FOOD MILLING",Table1[[#This Row],[Site]]="GODACO"), "No", "Yes")</f>
        <v>Yes</v>
      </c>
      <c r="D1293" s="205">
        <f>MAX(DATE(Table1[Year],1,1),DATE(Table1[Year],1,1)-WEEKDAY(DATE(Table1[Year],1,1),2)+(Table1[WeekNum]-1)*7+1)</f>
        <v>44662</v>
      </c>
      <c r="E1293" s="205">
        <f>MIN(DATE(Table1[Year]+1,1,0),DATE(Table1[Year],1,1)-WEEKDAY(DATE(Table1[Year],1,1),2)+Table1[WeekNum]*7)</f>
        <v>44668</v>
      </c>
      <c r="F1293" s="15">
        <v>2022</v>
      </c>
      <c r="G1293" s="204">
        <f t="shared" si="40"/>
        <v>4</v>
      </c>
      <c r="H1293" s="204">
        <v>16</v>
      </c>
      <c r="I1293" s="207" t="str">
        <f>"W" &amp;Table1[[#This Row],[WeekNum]]</f>
        <v>W16</v>
      </c>
      <c r="J1293" s="207" t="str">
        <f t="shared" si="41"/>
        <v>22-W16</v>
      </c>
      <c r="K1293" s="206" t="s">
        <v>484</v>
      </c>
      <c r="L1293" s="206"/>
      <c r="M1293" s="206" t="s">
        <v>72</v>
      </c>
      <c r="N1293" s="266" t="s">
        <v>368</v>
      </c>
      <c r="O1293" s="266" t="s">
        <v>386</v>
      </c>
      <c r="P1293" s="11" t="s">
        <v>387</v>
      </c>
      <c r="Q1293" s="11" t="s">
        <v>419</v>
      </c>
      <c r="R1293" s="206">
        <v>1100</v>
      </c>
      <c r="S1293" s="206">
        <v>1511.5</v>
      </c>
      <c r="T1293" s="206">
        <f>ABS(Table1[[#This Row],[Prod]]-Table1[[#This Row],[Planned]])</f>
        <v>411.5</v>
      </c>
      <c r="U1293" s="209">
        <f>IF(ABS(Table1[[#This Row],[Prod]]-Table1[[#This Row],[Planned]])&gt;Table1[[#This Row],[Planned]],0,IF(Table1[[#This Row],[Planned]]=0,0,1-ABS(Table1[[#This Row],[Prod]]-Table1[[#This Row],[Planned]])/Table1[[#This Row],[Planned]]))</f>
        <v>0.62590909090909097</v>
      </c>
      <c r="V1293" s="206"/>
      <c r="W1293" s="206"/>
      <c r="X1293" s="208">
        <v>1100</v>
      </c>
      <c r="Y1293" s="206">
        <f>Table1[[#This Row],[Prod]]</f>
        <v>1511.5</v>
      </c>
      <c r="Z1293" s="206">
        <f>ABS(Table1[[#This Row],[Prod2]]-Table1[[#This Row],[Plan Revised]])</f>
        <v>411.5</v>
      </c>
      <c r="AA1293" s="209">
        <f>IF(ABS(Table1[[#This Row],[Prod2]]-Table1[[#This Row],[Plan Revised]])&gt;Table1[[#This Row],[Plan Revised]],0,IF(Table1[[#This Row],[Plan Revised]]=0,0,1-ABS(Table1[[#This Row],[Prod2]]-Table1[[#This Row],[Plan Revised]])/Table1[[#This Row],[Plan Revised]]))</f>
        <v>0.62590909090909097</v>
      </c>
      <c r="AB1293" s="206"/>
      <c r="AC1293" s="210"/>
      <c r="AD1293"/>
      <c r="AF1293"/>
    </row>
    <row r="1294" spans="1:32">
      <c r="A1294" s="204" t="str">
        <f>IF(Table1[Week]=WeekSel,"Yes","No")</f>
        <v>No</v>
      </c>
      <c r="B1294" s="204" t="str">
        <f>IF((Table1[StartDate]&gt;=Date.GraphMin)*(Table1[StartDate]&lt;=Date.GraphMax)=1,"Yes","No")</f>
        <v>Yes</v>
      </c>
      <c r="C1294" s="204" t="str">
        <f>IF(OR(Table1[[#This Row],[Site]]="FOOD MILLING",Table1[[#This Row],[Site]]="GODACO"), "No", "Yes")</f>
        <v>Yes</v>
      </c>
      <c r="D1294" s="205">
        <f>MAX(DATE(Table1[Year],1,1),DATE(Table1[Year],1,1)-WEEKDAY(DATE(Table1[Year],1,1),2)+(Table1[WeekNum]-1)*7+1)</f>
        <v>44662</v>
      </c>
      <c r="E1294" s="205">
        <f>MIN(DATE(Table1[Year]+1,1,0),DATE(Table1[Year],1,1)-WEEKDAY(DATE(Table1[Year],1,1),2)+Table1[WeekNum]*7)</f>
        <v>44668</v>
      </c>
      <c r="F1294" s="15">
        <v>2022</v>
      </c>
      <c r="G1294" s="204">
        <f t="shared" si="40"/>
        <v>4</v>
      </c>
      <c r="H1294" s="204">
        <v>16</v>
      </c>
      <c r="I1294" s="207" t="str">
        <f>"W" &amp;Table1[[#This Row],[WeekNum]]</f>
        <v>W16</v>
      </c>
      <c r="J1294" s="207" t="str">
        <f t="shared" si="41"/>
        <v>22-W16</v>
      </c>
      <c r="K1294" s="206" t="s">
        <v>487</v>
      </c>
      <c r="L1294" s="206"/>
      <c r="M1294" s="206" t="s">
        <v>72</v>
      </c>
      <c r="N1294" s="266" t="s">
        <v>368</v>
      </c>
      <c r="O1294" s="266" t="s">
        <v>386</v>
      </c>
      <c r="P1294" s="11" t="s">
        <v>387</v>
      </c>
      <c r="Q1294" s="11" t="s">
        <v>419</v>
      </c>
      <c r="R1294" s="206">
        <v>92</v>
      </c>
      <c r="S1294" s="206">
        <v>60</v>
      </c>
      <c r="T1294" s="206">
        <f>ABS(Table1[[#This Row],[Prod]]-Table1[[#This Row],[Planned]])</f>
        <v>32</v>
      </c>
      <c r="U1294" s="209">
        <f>IF(ABS(Table1[[#This Row],[Prod]]-Table1[[#This Row],[Planned]])&gt;Table1[[#This Row],[Planned]],0,IF(Table1[[#This Row],[Planned]]=0,0,1-ABS(Table1[[#This Row],[Prod]]-Table1[[#This Row],[Planned]])/Table1[[#This Row],[Planned]]))</f>
        <v>0.65217391304347827</v>
      </c>
      <c r="V1294" s="206"/>
      <c r="W1294" s="206"/>
      <c r="X1294" s="208">
        <v>60</v>
      </c>
      <c r="Y1294" s="206">
        <f>Table1[[#This Row],[Prod]]</f>
        <v>60</v>
      </c>
      <c r="Z1294" s="206">
        <f>ABS(Table1[[#This Row],[Prod2]]-Table1[[#This Row],[Plan Revised]])</f>
        <v>0</v>
      </c>
      <c r="AA1294" s="209">
        <f>IF(ABS(Table1[[#This Row],[Prod2]]-Table1[[#This Row],[Plan Revised]])&gt;Table1[[#This Row],[Plan Revised]],0,IF(Table1[[#This Row],[Plan Revised]]=0,0,1-ABS(Table1[[#This Row],[Prod2]]-Table1[[#This Row],[Plan Revised]])/Table1[[#This Row],[Plan Revised]]))</f>
        <v>1</v>
      </c>
      <c r="AB1294" s="206"/>
      <c r="AC1294" s="210"/>
      <c r="AD1294"/>
      <c r="AF1294"/>
    </row>
    <row r="1295" spans="1:32">
      <c r="A1295" s="204" t="str">
        <f>IF(Table1[Week]=WeekSel,"Yes","No")</f>
        <v>No</v>
      </c>
      <c r="B1295" s="204" t="str">
        <f>IF((Table1[StartDate]&gt;=Date.GraphMin)*(Table1[StartDate]&lt;=Date.GraphMax)=1,"Yes","No")</f>
        <v>Yes</v>
      </c>
      <c r="C1295" s="204" t="str">
        <f>IF(OR(Table1[[#This Row],[Site]]="FOOD MILLING",Table1[[#This Row],[Site]]="GODACO"), "No", "Yes")</f>
        <v>Yes</v>
      </c>
      <c r="D1295" s="205">
        <f>MAX(DATE(Table1[Year],1,1),DATE(Table1[Year],1,1)-WEEKDAY(DATE(Table1[Year],1,1),2)+(Table1[WeekNum]-1)*7+1)</f>
        <v>44662</v>
      </c>
      <c r="E1295" s="205">
        <f>MIN(DATE(Table1[Year]+1,1,0),DATE(Table1[Year],1,1)-WEEKDAY(DATE(Table1[Year],1,1),2)+Table1[WeekNum]*7)</f>
        <v>44668</v>
      </c>
      <c r="F1295" s="15">
        <v>2022</v>
      </c>
      <c r="G1295" s="204">
        <f t="shared" si="40"/>
        <v>4</v>
      </c>
      <c r="H1295" s="204">
        <v>16</v>
      </c>
      <c r="I1295" s="207" t="str">
        <f>"W" &amp;Table1[[#This Row],[WeekNum]]</f>
        <v>W16</v>
      </c>
      <c r="J1295" s="207" t="str">
        <f t="shared" si="41"/>
        <v>22-W16</v>
      </c>
      <c r="K1295" s="206" t="s">
        <v>490</v>
      </c>
      <c r="L1295" s="206"/>
      <c r="M1295" s="206" t="s">
        <v>72</v>
      </c>
      <c r="N1295" s="266" t="s">
        <v>368</v>
      </c>
      <c r="O1295" s="266" t="s">
        <v>386</v>
      </c>
      <c r="P1295" s="11" t="s">
        <v>387</v>
      </c>
      <c r="Q1295" s="11" t="s">
        <v>419</v>
      </c>
      <c r="R1295" s="206">
        <v>850</v>
      </c>
      <c r="S1295" s="206">
        <v>1350</v>
      </c>
      <c r="T1295" s="206">
        <f>ABS(Table1[[#This Row],[Prod]]-Table1[[#This Row],[Planned]])</f>
        <v>500</v>
      </c>
      <c r="U1295" s="209">
        <f>IF(ABS(Table1[[#This Row],[Prod]]-Table1[[#This Row],[Planned]])&gt;Table1[[#This Row],[Planned]],0,IF(Table1[[#This Row],[Planned]]=0,0,1-ABS(Table1[[#This Row],[Prod]]-Table1[[#This Row],[Planned]])/Table1[[#This Row],[Planned]]))</f>
        <v>0.41176470588235292</v>
      </c>
      <c r="V1295" s="206"/>
      <c r="W1295" s="206"/>
      <c r="X1295" s="208">
        <v>1350</v>
      </c>
      <c r="Y1295" s="206">
        <f>Table1[[#This Row],[Prod]]</f>
        <v>1350</v>
      </c>
      <c r="Z1295" s="206">
        <f>ABS(Table1[[#This Row],[Prod2]]-Table1[[#This Row],[Plan Revised]])</f>
        <v>0</v>
      </c>
      <c r="AA1295" s="209">
        <f>IF(ABS(Table1[[#This Row],[Prod2]]-Table1[[#This Row],[Plan Revised]])&gt;Table1[[#This Row],[Plan Revised]],0,IF(Table1[[#This Row],[Plan Revised]]=0,0,1-ABS(Table1[[#This Row],[Prod2]]-Table1[[#This Row],[Plan Revised]])/Table1[[#This Row],[Plan Revised]]))</f>
        <v>1</v>
      </c>
      <c r="AB1295" s="206"/>
      <c r="AC1295" s="210"/>
      <c r="AD1295"/>
      <c r="AF1295"/>
    </row>
    <row r="1296" spans="1:32">
      <c r="A1296" s="204" t="str">
        <f>IF(Table1[Week]=WeekSel,"Yes","No")</f>
        <v>No</v>
      </c>
      <c r="B1296" s="204" t="str">
        <f>IF((Table1[StartDate]&gt;=Date.GraphMin)*(Table1[StartDate]&lt;=Date.GraphMax)=1,"Yes","No")</f>
        <v>Yes</v>
      </c>
      <c r="C1296" s="204" t="str">
        <f>IF(OR(Table1[[#This Row],[Site]]="FOOD MILLING",Table1[[#This Row],[Site]]="GODACO"), "No", "Yes")</f>
        <v>Yes</v>
      </c>
      <c r="D1296" s="205">
        <f>MAX(DATE(Table1[Year],1,1),DATE(Table1[Year],1,1)-WEEKDAY(DATE(Table1[Year],1,1),2)+(Table1[WeekNum]-1)*7+1)</f>
        <v>44662</v>
      </c>
      <c r="E1296" s="205">
        <f>MIN(DATE(Table1[Year]+1,1,0),DATE(Table1[Year],1,1)-WEEKDAY(DATE(Table1[Year],1,1),2)+Table1[WeekNum]*7)</f>
        <v>44668</v>
      </c>
      <c r="F1296" s="15">
        <v>2022</v>
      </c>
      <c r="G1296" s="204">
        <f t="shared" si="40"/>
        <v>4</v>
      </c>
      <c r="H1296" s="204">
        <v>16</v>
      </c>
      <c r="I1296" s="207" t="str">
        <f>"W" &amp;Table1[[#This Row],[WeekNum]]</f>
        <v>W16</v>
      </c>
      <c r="J1296" s="207" t="str">
        <f t="shared" si="41"/>
        <v>22-W16</v>
      </c>
      <c r="K1296" s="206" t="s">
        <v>493</v>
      </c>
      <c r="L1296" s="206"/>
      <c r="M1296" s="206" t="s">
        <v>72</v>
      </c>
      <c r="N1296" s="266" t="s">
        <v>368</v>
      </c>
      <c r="O1296" s="266" t="s">
        <v>386</v>
      </c>
      <c r="P1296" s="11" t="s">
        <v>387</v>
      </c>
      <c r="Q1296" s="11" t="s">
        <v>419</v>
      </c>
      <c r="R1296" s="206">
        <v>150</v>
      </c>
      <c r="S1296" s="206">
        <v>690</v>
      </c>
      <c r="T1296" s="206">
        <f>ABS(Table1[[#This Row],[Prod]]-Table1[[#This Row],[Planned]])</f>
        <v>540</v>
      </c>
      <c r="U1296" s="209">
        <f>IF(ABS(Table1[[#This Row],[Prod]]-Table1[[#This Row],[Planned]])&gt;Table1[[#This Row],[Planned]],0,IF(Table1[[#This Row],[Planned]]=0,0,1-ABS(Table1[[#This Row],[Prod]]-Table1[[#This Row],[Planned]])/Table1[[#This Row],[Planned]]))</f>
        <v>0</v>
      </c>
      <c r="V1296" s="206"/>
      <c r="W1296" s="206"/>
      <c r="X1296" s="208">
        <v>690</v>
      </c>
      <c r="Y1296" s="206">
        <f>Table1[[#This Row],[Prod]]</f>
        <v>690</v>
      </c>
      <c r="Z1296" s="206">
        <f>ABS(Table1[[#This Row],[Prod2]]-Table1[[#This Row],[Plan Revised]])</f>
        <v>0</v>
      </c>
      <c r="AA1296" s="209">
        <f>IF(ABS(Table1[[#This Row],[Prod2]]-Table1[[#This Row],[Plan Revised]])&gt;Table1[[#This Row],[Plan Revised]],0,IF(Table1[[#This Row],[Plan Revised]]=0,0,1-ABS(Table1[[#This Row],[Prod2]]-Table1[[#This Row],[Plan Revised]])/Table1[[#This Row],[Plan Revised]]))</f>
        <v>1</v>
      </c>
      <c r="AB1296" s="206"/>
      <c r="AC1296" s="210"/>
      <c r="AD1296"/>
      <c r="AF1296"/>
    </row>
    <row r="1297" spans="1:32">
      <c r="A1297" s="204" t="str">
        <f>IF(Table1[Week]=WeekSel,"Yes","No")</f>
        <v>No</v>
      </c>
      <c r="B1297" s="204" t="str">
        <f>IF((Table1[StartDate]&gt;=Date.GraphMin)*(Table1[StartDate]&lt;=Date.GraphMax)=1,"Yes","No")</f>
        <v>Yes</v>
      </c>
      <c r="C1297" s="204" t="str">
        <f>IF(OR(Table1[[#This Row],[Site]]="FOOD MILLING",Table1[[#This Row],[Site]]="GODACO"), "No", "Yes")</f>
        <v>Yes</v>
      </c>
      <c r="D1297" s="205">
        <f>MAX(DATE(Table1[Year],1,1),DATE(Table1[Year],1,1)-WEEKDAY(DATE(Table1[Year],1,1),2)+(Table1[WeekNum]-1)*7+1)</f>
        <v>44662</v>
      </c>
      <c r="E1297" s="205">
        <f>MIN(DATE(Table1[Year]+1,1,0),DATE(Table1[Year],1,1)-WEEKDAY(DATE(Table1[Year],1,1),2)+Table1[WeekNum]*7)</f>
        <v>44668</v>
      </c>
      <c r="F1297" s="15">
        <v>2022</v>
      </c>
      <c r="G1297" s="204">
        <f t="shared" si="40"/>
        <v>4</v>
      </c>
      <c r="H1297" s="204">
        <v>16</v>
      </c>
      <c r="I1297" s="207" t="str">
        <f>"W" &amp;Table1[[#This Row],[WeekNum]]</f>
        <v>W16</v>
      </c>
      <c r="J1297" s="207" t="str">
        <f t="shared" si="41"/>
        <v>22-W16</v>
      </c>
      <c r="K1297" s="206" t="s">
        <v>488</v>
      </c>
      <c r="L1297" s="206"/>
      <c r="M1297" s="206" t="s">
        <v>72</v>
      </c>
      <c r="N1297" s="266" t="s">
        <v>368</v>
      </c>
      <c r="O1297" s="266" t="s">
        <v>386</v>
      </c>
      <c r="P1297" s="11" t="s">
        <v>387</v>
      </c>
      <c r="Q1297" s="11" t="s">
        <v>419</v>
      </c>
      <c r="R1297" s="206">
        <v>0</v>
      </c>
      <c r="S1297" s="206">
        <v>0</v>
      </c>
      <c r="T1297" s="206">
        <f>ABS(Table1[[#This Row],[Prod]]-Table1[[#This Row],[Planned]])</f>
        <v>0</v>
      </c>
      <c r="U1297" s="209">
        <f>IF(ABS(Table1[[#This Row],[Prod]]-Table1[[#This Row],[Planned]])&gt;Table1[[#This Row],[Planned]],0,IF(Table1[[#This Row],[Planned]]=0,0,1-ABS(Table1[[#This Row],[Prod]]-Table1[[#This Row],[Planned]])/Table1[[#This Row],[Planned]]))</f>
        <v>0</v>
      </c>
      <c r="V1297" s="206"/>
      <c r="W1297" s="206"/>
      <c r="X1297" s="208">
        <v>0</v>
      </c>
      <c r="Y1297" s="206">
        <f>Table1[[#This Row],[Prod]]</f>
        <v>0</v>
      </c>
      <c r="Z1297" s="206">
        <f>ABS(Table1[[#This Row],[Prod2]]-Table1[[#This Row],[Plan Revised]])</f>
        <v>0</v>
      </c>
      <c r="AA1297" s="209">
        <f>IF(ABS(Table1[[#This Row],[Prod2]]-Table1[[#This Row],[Plan Revised]])&gt;Table1[[#This Row],[Plan Revised]],0,IF(Table1[[#This Row],[Plan Revised]]=0,0,1-ABS(Table1[[#This Row],[Prod2]]-Table1[[#This Row],[Plan Revised]])/Table1[[#This Row],[Plan Revised]]))</f>
        <v>0</v>
      </c>
      <c r="AB1297" s="206"/>
      <c r="AC1297" s="210"/>
      <c r="AD1297"/>
      <c r="AF1297"/>
    </row>
    <row r="1298" spans="1:32">
      <c r="A1298" s="204" t="str">
        <f>IF(Table1[Week]=WeekSel,"Yes","No")</f>
        <v>No</v>
      </c>
      <c r="B1298" s="204" t="str">
        <f>IF((Table1[StartDate]&gt;=Date.GraphMin)*(Table1[StartDate]&lt;=Date.GraphMax)=1,"Yes","No")</f>
        <v>Yes</v>
      </c>
      <c r="C1298" s="204" t="str">
        <f>IF(OR(Table1[[#This Row],[Site]]="FOOD MILLING",Table1[[#This Row],[Site]]="GODACO"), "No", "Yes")</f>
        <v>Yes</v>
      </c>
      <c r="D1298" s="205">
        <f>MAX(DATE(Table1[Year],1,1),DATE(Table1[Year],1,1)-WEEKDAY(DATE(Table1[Year],1,1),2)+(Table1[WeekNum]-1)*7+1)</f>
        <v>44662</v>
      </c>
      <c r="E1298" s="205">
        <f>MIN(DATE(Table1[Year]+1,1,0),DATE(Table1[Year],1,1)-WEEKDAY(DATE(Table1[Year],1,1),2)+Table1[WeekNum]*7)</f>
        <v>44668</v>
      </c>
      <c r="F1298" s="15">
        <v>2022</v>
      </c>
      <c r="G1298" s="204">
        <f t="shared" si="40"/>
        <v>4</v>
      </c>
      <c r="H1298" s="204">
        <v>16</v>
      </c>
      <c r="I1298" s="207" t="str">
        <f>"W" &amp;Table1[[#This Row],[WeekNum]]</f>
        <v>W16</v>
      </c>
      <c r="J1298" s="207" t="str">
        <f t="shared" si="41"/>
        <v>22-W16</v>
      </c>
      <c r="K1298" s="206" t="s">
        <v>489</v>
      </c>
      <c r="L1298" s="206"/>
      <c r="M1298" s="206" t="s">
        <v>72</v>
      </c>
      <c r="N1298" s="266" t="s">
        <v>368</v>
      </c>
      <c r="O1298" s="266" t="s">
        <v>386</v>
      </c>
      <c r="P1298" s="11" t="s">
        <v>387</v>
      </c>
      <c r="Q1298" s="11" t="s">
        <v>419</v>
      </c>
      <c r="R1298" s="206">
        <v>360</v>
      </c>
      <c r="S1298" s="206">
        <v>1260</v>
      </c>
      <c r="T1298" s="206">
        <f>ABS(Table1[[#This Row],[Prod]]-Table1[[#This Row],[Planned]])</f>
        <v>900</v>
      </c>
      <c r="U1298" s="209">
        <f>IF(ABS(Table1[[#This Row],[Prod]]-Table1[[#This Row],[Planned]])&gt;Table1[[#This Row],[Planned]],0,IF(Table1[[#This Row],[Planned]]=0,0,1-ABS(Table1[[#This Row],[Prod]]-Table1[[#This Row],[Planned]])/Table1[[#This Row],[Planned]]))</f>
        <v>0</v>
      </c>
      <c r="V1298" s="206"/>
      <c r="W1298" s="206"/>
      <c r="X1298" s="208">
        <v>1260</v>
      </c>
      <c r="Y1298" s="206">
        <f>Table1[[#This Row],[Prod]]</f>
        <v>1260</v>
      </c>
      <c r="Z1298" s="206">
        <f>ABS(Table1[[#This Row],[Prod2]]-Table1[[#This Row],[Plan Revised]])</f>
        <v>0</v>
      </c>
      <c r="AA1298" s="209">
        <f>IF(ABS(Table1[[#This Row],[Prod2]]-Table1[[#This Row],[Plan Revised]])&gt;Table1[[#This Row],[Plan Revised]],0,IF(Table1[[#This Row],[Plan Revised]]=0,0,1-ABS(Table1[[#This Row],[Prod2]]-Table1[[#This Row],[Plan Revised]])/Table1[[#This Row],[Plan Revised]]))</f>
        <v>1</v>
      </c>
      <c r="AB1298" s="206"/>
      <c r="AC1298" s="210"/>
      <c r="AD1298"/>
      <c r="AF1298"/>
    </row>
    <row r="1299" spans="1:32">
      <c r="A1299" s="204" t="str">
        <f>IF(Table1[Week]=WeekSel,"Yes","No")</f>
        <v>No</v>
      </c>
      <c r="B1299" s="204" t="str">
        <f>IF((Table1[StartDate]&gt;=Date.GraphMin)*(Table1[StartDate]&lt;=Date.GraphMax)=1,"Yes","No")</f>
        <v>Yes</v>
      </c>
      <c r="C1299" s="204" t="str">
        <f>IF(OR(Table1[[#This Row],[Site]]="FOOD MILLING",Table1[[#This Row],[Site]]="GODACO"), "No", "Yes")</f>
        <v>Yes</v>
      </c>
      <c r="D1299" s="205">
        <f>MAX(DATE(Table1[Year],1,1),DATE(Table1[Year],1,1)-WEEKDAY(DATE(Table1[Year],1,1),2)+(Table1[WeekNum]-1)*7+1)</f>
        <v>44662</v>
      </c>
      <c r="E1299" s="205">
        <f>MIN(DATE(Table1[Year]+1,1,0),DATE(Table1[Year],1,1)-WEEKDAY(DATE(Table1[Year],1,1),2)+Table1[WeekNum]*7)</f>
        <v>44668</v>
      </c>
      <c r="F1299" s="15">
        <v>2022</v>
      </c>
      <c r="G1299" s="204">
        <f t="shared" si="40"/>
        <v>4</v>
      </c>
      <c r="H1299" s="204">
        <v>16</v>
      </c>
      <c r="I1299" s="207" t="str">
        <f>"W" &amp;Table1[[#This Row],[WeekNum]]</f>
        <v>W16</v>
      </c>
      <c r="J1299" s="207" t="str">
        <f t="shared" si="41"/>
        <v>22-W16</v>
      </c>
      <c r="K1299" s="206" t="s">
        <v>482</v>
      </c>
      <c r="L1299" s="206"/>
      <c r="M1299" s="206" t="s">
        <v>72</v>
      </c>
      <c r="N1299" s="266" t="s">
        <v>368</v>
      </c>
      <c r="O1299" s="266" t="s">
        <v>386</v>
      </c>
      <c r="P1299" s="11" t="s">
        <v>387</v>
      </c>
      <c r="Q1299" s="11" t="s">
        <v>419</v>
      </c>
      <c r="R1299" s="206">
        <v>0</v>
      </c>
      <c r="S1299" s="206">
        <v>0</v>
      </c>
      <c r="T1299" s="206">
        <f>ABS(Table1[[#This Row],[Prod]]-Table1[[#This Row],[Planned]])</f>
        <v>0</v>
      </c>
      <c r="U1299" s="209">
        <f>IF(ABS(Table1[[#This Row],[Prod]]-Table1[[#This Row],[Planned]])&gt;Table1[[#This Row],[Planned]],0,IF(Table1[[#This Row],[Planned]]=0,0,1-ABS(Table1[[#This Row],[Prod]]-Table1[[#This Row],[Planned]])/Table1[[#This Row],[Planned]]))</f>
        <v>0</v>
      </c>
      <c r="V1299" s="206"/>
      <c r="W1299" s="206"/>
      <c r="X1299" s="208">
        <v>0</v>
      </c>
      <c r="Y1299" s="206">
        <f>Table1[[#This Row],[Prod]]</f>
        <v>0</v>
      </c>
      <c r="Z1299" s="206">
        <f>ABS(Table1[[#This Row],[Prod2]]-Table1[[#This Row],[Plan Revised]])</f>
        <v>0</v>
      </c>
      <c r="AA1299" s="209">
        <f>IF(ABS(Table1[[#This Row],[Prod2]]-Table1[[#This Row],[Plan Revised]])&gt;Table1[[#This Row],[Plan Revised]],0,IF(Table1[[#This Row],[Plan Revised]]=0,0,1-ABS(Table1[[#This Row],[Prod2]]-Table1[[#This Row],[Plan Revised]])/Table1[[#This Row],[Plan Revised]]))</f>
        <v>0</v>
      </c>
      <c r="AB1299" s="206"/>
      <c r="AC1299" s="210"/>
      <c r="AD1299"/>
      <c r="AF1299"/>
    </row>
    <row r="1300" spans="1:32">
      <c r="A1300" s="204" t="str">
        <f>IF(Table1[Week]=WeekSel,"Yes","No")</f>
        <v>No</v>
      </c>
      <c r="B1300" s="204" t="str">
        <f>IF((Table1[StartDate]&gt;=Date.GraphMin)*(Table1[StartDate]&lt;=Date.GraphMax)=1,"Yes","No")</f>
        <v>Yes</v>
      </c>
      <c r="C1300" s="204" t="str">
        <f>IF(OR(Table1[[#This Row],[Site]]="FOOD MILLING",Table1[[#This Row],[Site]]="GODACO"), "No", "Yes")</f>
        <v>Yes</v>
      </c>
      <c r="D1300" s="205">
        <f>MAX(DATE(Table1[Year],1,1),DATE(Table1[Year],1,1)-WEEKDAY(DATE(Table1[Year],1,1),2)+(Table1[WeekNum]-1)*7+1)</f>
        <v>44662</v>
      </c>
      <c r="E1300" s="205">
        <f>MIN(DATE(Table1[Year]+1,1,0),DATE(Table1[Year],1,1)-WEEKDAY(DATE(Table1[Year],1,1),2)+Table1[WeekNum]*7)</f>
        <v>44668</v>
      </c>
      <c r="F1300" s="15">
        <v>2022</v>
      </c>
      <c r="G1300" s="204">
        <f t="shared" si="40"/>
        <v>4</v>
      </c>
      <c r="H1300" s="204">
        <v>16</v>
      </c>
      <c r="I1300" s="207" t="str">
        <f>"W" &amp;Table1[[#This Row],[WeekNum]]</f>
        <v>W16</v>
      </c>
      <c r="J1300" s="207" t="str">
        <f t="shared" si="41"/>
        <v>22-W16</v>
      </c>
      <c r="K1300" s="206" t="s">
        <v>477</v>
      </c>
      <c r="L1300" s="206"/>
      <c r="M1300" s="206" t="s">
        <v>72</v>
      </c>
      <c r="N1300" s="266" t="s">
        <v>368</v>
      </c>
      <c r="O1300" s="266" t="s">
        <v>386</v>
      </c>
      <c r="P1300" s="11" t="s">
        <v>388</v>
      </c>
      <c r="Q1300" s="11" t="s">
        <v>419</v>
      </c>
      <c r="R1300" s="206"/>
      <c r="S1300" s="206"/>
      <c r="T1300" s="206">
        <f>ABS(Table1[[#This Row],[Prod]]-Table1[[#This Row],[Planned]])</f>
        <v>0</v>
      </c>
      <c r="U1300" s="209">
        <f>IF(ABS(Table1[[#This Row],[Prod]]-Table1[[#This Row],[Planned]])&gt;Table1[[#This Row],[Planned]],0,IF(Table1[[#This Row],[Planned]]=0,0,1-ABS(Table1[[#This Row],[Prod]]-Table1[[#This Row],[Planned]])/Table1[[#This Row],[Planned]]))</f>
        <v>0</v>
      </c>
      <c r="V1300" s="206"/>
      <c r="W1300" s="206"/>
      <c r="X1300" s="208">
        <v>0</v>
      </c>
      <c r="Y1300" s="206">
        <f>Table1[[#This Row],[Prod]]</f>
        <v>0</v>
      </c>
      <c r="Z1300" s="206">
        <f>ABS(Table1[[#This Row],[Prod2]]-Table1[[#This Row],[Plan Revised]])</f>
        <v>0</v>
      </c>
      <c r="AA1300" s="209">
        <f>IF(ABS(Table1[[#This Row],[Prod2]]-Table1[[#This Row],[Plan Revised]])&gt;Table1[[#This Row],[Plan Revised]],0,IF(Table1[[#This Row],[Plan Revised]]=0,0,1-ABS(Table1[[#This Row],[Prod2]]-Table1[[#This Row],[Plan Revised]])/Table1[[#This Row],[Plan Revised]]))</f>
        <v>0</v>
      </c>
      <c r="AB1300" s="206"/>
      <c r="AC1300" s="210"/>
      <c r="AD1300"/>
      <c r="AF1300"/>
    </row>
    <row r="1301" spans="1:32">
      <c r="A1301" s="204" t="str">
        <f>IF(Table1[Week]=WeekSel,"Yes","No")</f>
        <v>No</v>
      </c>
      <c r="B1301" s="204" t="str">
        <f>IF((Table1[StartDate]&gt;=Date.GraphMin)*(Table1[StartDate]&lt;=Date.GraphMax)=1,"Yes","No")</f>
        <v>Yes</v>
      </c>
      <c r="C1301" s="204" t="str">
        <f>IF(OR(Table1[[#This Row],[Site]]="FOOD MILLING",Table1[[#This Row],[Site]]="GODACO"), "No", "Yes")</f>
        <v>Yes</v>
      </c>
      <c r="D1301" s="205">
        <f>MAX(DATE(Table1[Year],1,1),DATE(Table1[Year],1,1)-WEEKDAY(DATE(Table1[Year],1,1),2)+(Table1[WeekNum]-1)*7+1)</f>
        <v>44662</v>
      </c>
      <c r="E1301" s="205">
        <f>MIN(DATE(Table1[Year]+1,1,0),DATE(Table1[Year],1,1)-WEEKDAY(DATE(Table1[Year],1,1),2)+Table1[WeekNum]*7)</f>
        <v>44668</v>
      </c>
      <c r="F1301" s="15">
        <v>2022</v>
      </c>
      <c r="G1301" s="204">
        <f t="shared" si="40"/>
        <v>4</v>
      </c>
      <c r="H1301" s="204">
        <v>16</v>
      </c>
      <c r="I1301" s="207" t="str">
        <f>"W" &amp;Table1[[#This Row],[WeekNum]]</f>
        <v>W16</v>
      </c>
      <c r="J1301" s="207" t="str">
        <f t="shared" si="41"/>
        <v>22-W16</v>
      </c>
      <c r="K1301" s="206" t="s">
        <v>476</v>
      </c>
      <c r="L1301" s="206"/>
      <c r="M1301" s="206" t="s">
        <v>72</v>
      </c>
      <c r="N1301" s="266" t="s">
        <v>368</v>
      </c>
      <c r="O1301" s="266" t="s">
        <v>386</v>
      </c>
      <c r="P1301" s="11" t="s">
        <v>388</v>
      </c>
      <c r="Q1301" s="11" t="s">
        <v>419</v>
      </c>
      <c r="R1301" s="206"/>
      <c r="S1301" s="206"/>
      <c r="T1301" s="206">
        <f>ABS(Table1[[#This Row],[Prod]]-Table1[[#This Row],[Planned]])</f>
        <v>0</v>
      </c>
      <c r="U1301" s="209">
        <f>IF(ABS(Table1[[#This Row],[Prod]]-Table1[[#This Row],[Planned]])&gt;Table1[[#This Row],[Planned]],0,IF(Table1[[#This Row],[Planned]]=0,0,1-ABS(Table1[[#This Row],[Prod]]-Table1[[#This Row],[Planned]])/Table1[[#This Row],[Planned]]))</f>
        <v>0</v>
      </c>
      <c r="V1301" s="206"/>
      <c r="W1301" s="206"/>
      <c r="X1301" s="208">
        <v>0</v>
      </c>
      <c r="Y1301" s="206">
        <f>Table1[[#This Row],[Prod]]</f>
        <v>0</v>
      </c>
      <c r="Z1301" s="206">
        <f>ABS(Table1[[#This Row],[Prod2]]-Table1[[#This Row],[Plan Revised]])</f>
        <v>0</v>
      </c>
      <c r="AA1301" s="209">
        <f>IF(ABS(Table1[[#This Row],[Prod2]]-Table1[[#This Row],[Plan Revised]])&gt;Table1[[#This Row],[Plan Revised]],0,IF(Table1[[#This Row],[Plan Revised]]=0,0,1-ABS(Table1[[#This Row],[Prod2]]-Table1[[#This Row],[Plan Revised]])/Table1[[#This Row],[Plan Revised]]))</f>
        <v>0</v>
      </c>
      <c r="AB1301" s="206"/>
      <c r="AC1301" s="210"/>
      <c r="AD1301"/>
      <c r="AF1301"/>
    </row>
    <row r="1302" spans="1:32">
      <c r="A1302" s="204" t="str">
        <f>IF(Table1[Week]=WeekSel,"Yes","No")</f>
        <v>No</v>
      </c>
      <c r="B1302" s="204" t="str">
        <f>IF((Table1[StartDate]&gt;=Date.GraphMin)*(Table1[StartDate]&lt;=Date.GraphMax)=1,"Yes","No")</f>
        <v>Yes</v>
      </c>
      <c r="C1302" s="204" t="str">
        <f>IF(OR(Table1[[#This Row],[Site]]="FOOD MILLING",Table1[[#This Row],[Site]]="GODACO"), "No", "Yes")</f>
        <v>Yes</v>
      </c>
      <c r="D1302" s="205">
        <f>MAX(DATE(Table1[Year],1,1),DATE(Table1[Year],1,1)-WEEKDAY(DATE(Table1[Year],1,1),2)+(Table1[WeekNum]-1)*7+1)</f>
        <v>44662</v>
      </c>
      <c r="E1302" s="205">
        <f>MIN(DATE(Table1[Year]+1,1,0),DATE(Table1[Year],1,1)-WEEKDAY(DATE(Table1[Year],1,1),2)+Table1[WeekNum]*7)</f>
        <v>44668</v>
      </c>
      <c r="F1302" s="15">
        <v>2022</v>
      </c>
      <c r="G1302" s="204">
        <f t="shared" si="40"/>
        <v>4</v>
      </c>
      <c r="H1302" s="204">
        <v>16</v>
      </c>
      <c r="I1302" s="207" t="str">
        <f>"W" &amp;Table1[[#This Row],[WeekNum]]</f>
        <v>W16</v>
      </c>
      <c r="J1302" s="207" t="str">
        <f t="shared" si="41"/>
        <v>22-W16</v>
      </c>
      <c r="K1302" s="206" t="s">
        <v>29</v>
      </c>
      <c r="L1302" s="206"/>
      <c r="M1302" s="206" t="s">
        <v>77</v>
      </c>
      <c r="N1302" s="266" t="s">
        <v>368</v>
      </c>
      <c r="O1302" s="266" t="s">
        <v>386</v>
      </c>
      <c r="P1302" s="11" t="s">
        <v>387</v>
      </c>
      <c r="Q1302" s="11" t="s">
        <v>419</v>
      </c>
      <c r="R1302" s="206">
        <v>0</v>
      </c>
      <c r="S1302" s="206">
        <v>0</v>
      </c>
      <c r="T1302" s="206">
        <f>ABS(Table1[[#This Row],[Prod]]-Table1[[#This Row],[Planned]])</f>
        <v>0</v>
      </c>
      <c r="U1302" s="209">
        <f>IF(ABS(Table1[[#This Row],[Prod]]-Table1[[#This Row],[Planned]])&gt;Table1[[#This Row],[Planned]],0,IF(Table1[[#This Row],[Planned]]=0,0,1-ABS(Table1[[#This Row],[Prod]]-Table1[[#This Row],[Planned]])/Table1[[#This Row],[Planned]]))</f>
        <v>0</v>
      </c>
      <c r="V1302" s="206"/>
      <c r="W1302" s="206"/>
      <c r="X1302" s="208">
        <v>0</v>
      </c>
      <c r="Y1302" s="206">
        <f>Table1[[#This Row],[Prod]]</f>
        <v>0</v>
      </c>
      <c r="Z1302" s="206">
        <f>ABS(Table1[[#This Row],[Prod2]]-Table1[[#This Row],[Plan Revised]])</f>
        <v>0</v>
      </c>
      <c r="AA1302" s="209">
        <f>IF(ABS(Table1[[#This Row],[Prod2]]-Table1[[#This Row],[Plan Revised]])&gt;Table1[[#This Row],[Plan Revised]],0,IF(Table1[[#This Row],[Plan Revised]]=0,0,1-ABS(Table1[[#This Row],[Prod2]]-Table1[[#This Row],[Plan Revised]])/Table1[[#This Row],[Plan Revised]]))</f>
        <v>0</v>
      </c>
      <c r="AB1302" s="206"/>
      <c r="AC1302" s="210"/>
      <c r="AD1302"/>
      <c r="AF1302"/>
    </row>
    <row r="1303" spans="1:32">
      <c r="A1303" s="204" t="str">
        <f>IF(Table1[Week]=WeekSel,"Yes","No")</f>
        <v>No</v>
      </c>
      <c r="B1303" s="204" t="str">
        <f>IF((Table1[StartDate]&gt;=Date.GraphMin)*(Table1[StartDate]&lt;=Date.GraphMax)=1,"Yes","No")</f>
        <v>Yes</v>
      </c>
      <c r="C1303" s="204" t="str">
        <f>IF(OR(Table1[[#This Row],[Site]]="FOOD MILLING",Table1[[#This Row],[Site]]="GODACO"), "No", "Yes")</f>
        <v>Yes</v>
      </c>
      <c r="D1303" s="205">
        <f>MAX(DATE(Table1[Year],1,1),DATE(Table1[Year],1,1)-WEEKDAY(DATE(Table1[Year],1,1),2)+(Table1[WeekNum]-1)*7+1)</f>
        <v>44662</v>
      </c>
      <c r="E1303" s="205">
        <f>MIN(DATE(Table1[Year]+1,1,0),DATE(Table1[Year],1,1)-WEEKDAY(DATE(Table1[Year],1,1),2)+Table1[WeekNum]*7)</f>
        <v>44668</v>
      </c>
      <c r="F1303" s="15">
        <v>2022</v>
      </c>
      <c r="G1303" s="204">
        <f t="shared" si="40"/>
        <v>4</v>
      </c>
      <c r="H1303" s="204">
        <v>16</v>
      </c>
      <c r="I1303" s="207" t="str">
        <f>"W" &amp;Table1[[#This Row],[WeekNum]]</f>
        <v>W16</v>
      </c>
      <c r="J1303" s="207" t="str">
        <f t="shared" si="41"/>
        <v>22-W16</v>
      </c>
      <c r="K1303" s="206" t="s">
        <v>30</v>
      </c>
      <c r="L1303" s="206"/>
      <c r="M1303" s="206" t="s">
        <v>77</v>
      </c>
      <c r="N1303" s="266" t="s">
        <v>368</v>
      </c>
      <c r="O1303" s="266" t="s">
        <v>386</v>
      </c>
      <c r="P1303" s="11" t="s">
        <v>387</v>
      </c>
      <c r="Q1303" s="11" t="s">
        <v>419</v>
      </c>
      <c r="R1303" s="206">
        <v>0</v>
      </c>
      <c r="S1303" s="206">
        <v>0</v>
      </c>
      <c r="T1303" s="206">
        <f>ABS(Table1[[#This Row],[Prod]]-Table1[[#This Row],[Planned]])</f>
        <v>0</v>
      </c>
      <c r="U1303" s="209">
        <f>IF(ABS(Table1[[#This Row],[Prod]]-Table1[[#This Row],[Planned]])&gt;Table1[[#This Row],[Planned]],0,IF(Table1[[#This Row],[Planned]]=0,0,1-ABS(Table1[[#This Row],[Prod]]-Table1[[#This Row],[Planned]])/Table1[[#This Row],[Planned]]))</f>
        <v>0</v>
      </c>
      <c r="V1303" s="206"/>
      <c r="W1303" s="206"/>
      <c r="X1303" s="208">
        <v>0</v>
      </c>
      <c r="Y1303" s="206">
        <f>Table1[[#This Row],[Prod]]</f>
        <v>0</v>
      </c>
      <c r="Z1303" s="206">
        <f>ABS(Table1[[#This Row],[Prod2]]-Table1[[#This Row],[Plan Revised]])</f>
        <v>0</v>
      </c>
      <c r="AA1303" s="209">
        <f>IF(ABS(Table1[[#This Row],[Prod2]]-Table1[[#This Row],[Plan Revised]])&gt;Table1[[#This Row],[Plan Revised]],0,IF(Table1[[#This Row],[Plan Revised]]=0,0,1-ABS(Table1[[#This Row],[Prod2]]-Table1[[#This Row],[Plan Revised]])/Table1[[#This Row],[Plan Revised]]))</f>
        <v>0</v>
      </c>
      <c r="AB1303" s="206"/>
      <c r="AC1303" s="210"/>
      <c r="AD1303"/>
      <c r="AF1303"/>
    </row>
    <row r="1304" spans="1:32">
      <c r="A1304" s="204" t="str">
        <f>IF(Table1[Week]=WeekSel,"Yes","No")</f>
        <v>No</v>
      </c>
      <c r="B1304" s="204" t="str">
        <f>IF((Table1[StartDate]&gt;=Date.GraphMin)*(Table1[StartDate]&lt;=Date.GraphMax)=1,"Yes","No")</f>
        <v>Yes</v>
      </c>
      <c r="C1304" s="204" t="str">
        <f>IF(OR(Table1[[#This Row],[Site]]="FOOD MILLING",Table1[[#This Row],[Site]]="GODACO"), "No", "Yes")</f>
        <v>Yes</v>
      </c>
      <c r="D1304" s="205">
        <f>MAX(DATE(Table1[Year],1,1),DATE(Table1[Year],1,1)-WEEKDAY(DATE(Table1[Year],1,1),2)+(Table1[WeekNum]-1)*7+1)</f>
        <v>44662</v>
      </c>
      <c r="E1304" s="205">
        <f>MIN(DATE(Table1[Year]+1,1,0),DATE(Table1[Year],1,1)-WEEKDAY(DATE(Table1[Year],1,1),2)+Table1[WeekNum]*7)</f>
        <v>44668</v>
      </c>
      <c r="F1304" s="15">
        <v>2022</v>
      </c>
      <c r="G1304" s="204">
        <f t="shared" si="40"/>
        <v>4</v>
      </c>
      <c r="H1304" s="204">
        <v>16</v>
      </c>
      <c r="I1304" s="207" t="str">
        <f>"W" &amp;Table1[[#This Row],[WeekNum]]</f>
        <v>W16</v>
      </c>
      <c r="J1304" s="207" t="str">
        <f t="shared" si="41"/>
        <v>22-W16</v>
      </c>
      <c r="K1304" s="206" t="s">
        <v>429</v>
      </c>
      <c r="L1304" s="206"/>
      <c r="M1304" s="206" t="s">
        <v>77</v>
      </c>
      <c r="N1304" s="266" t="s">
        <v>368</v>
      </c>
      <c r="O1304" s="266" t="s">
        <v>386</v>
      </c>
      <c r="P1304" s="11" t="s">
        <v>387</v>
      </c>
      <c r="Q1304" s="11" t="s">
        <v>419</v>
      </c>
      <c r="R1304" s="206">
        <v>2700</v>
      </c>
      <c r="S1304" s="206">
        <v>2611.5</v>
      </c>
      <c r="T1304" s="206">
        <f>ABS(Table1[[#This Row],[Prod]]-Table1[[#This Row],[Planned]])</f>
        <v>88.5</v>
      </c>
      <c r="U1304" s="209">
        <f>IF(ABS(Table1[[#This Row],[Prod]]-Table1[[#This Row],[Planned]])&gt;Table1[[#This Row],[Planned]],0,IF(Table1[[#This Row],[Planned]]=0,0,1-ABS(Table1[[#This Row],[Prod]]-Table1[[#This Row],[Planned]])/Table1[[#This Row],[Planned]]))</f>
        <v>0.96722222222222221</v>
      </c>
      <c r="V1304" s="206"/>
      <c r="W1304" s="206"/>
      <c r="X1304" s="208">
        <v>2760</v>
      </c>
      <c r="Y1304" s="206">
        <f>Table1[[#This Row],[Prod]]</f>
        <v>2611.5</v>
      </c>
      <c r="Z1304" s="206">
        <f>ABS(Table1[[#This Row],[Prod2]]-Table1[[#This Row],[Plan Revised]])</f>
        <v>148.5</v>
      </c>
      <c r="AA1304" s="209">
        <f>IF(ABS(Table1[[#This Row],[Prod2]]-Table1[[#This Row],[Plan Revised]])&gt;Table1[[#This Row],[Plan Revised]],0,IF(Table1[[#This Row],[Plan Revised]]=0,0,1-ABS(Table1[[#This Row],[Prod2]]-Table1[[#This Row],[Plan Revised]])/Table1[[#This Row],[Plan Revised]]))</f>
        <v>0.94619565217391299</v>
      </c>
      <c r="AB1304" s="206"/>
      <c r="AC1304" s="210"/>
      <c r="AD1304"/>
      <c r="AF1304"/>
    </row>
    <row r="1305" spans="1:32">
      <c r="A1305" s="204" t="str">
        <f>IF(Table1[Week]=WeekSel,"Yes","No")</f>
        <v>No</v>
      </c>
      <c r="B1305" s="204" t="str">
        <f>IF((Table1[StartDate]&gt;=Date.GraphMin)*(Table1[StartDate]&lt;=Date.GraphMax)=1,"Yes","No")</f>
        <v>Yes</v>
      </c>
      <c r="C1305" s="204" t="str">
        <f>IF(OR(Table1[[#This Row],[Site]]="FOOD MILLING",Table1[[#This Row],[Site]]="GODACO"), "No", "Yes")</f>
        <v>Yes</v>
      </c>
      <c r="D1305" s="205">
        <f>MAX(DATE(Table1[Year],1,1),DATE(Table1[Year],1,1)-WEEKDAY(DATE(Table1[Year],1,1),2)+(Table1[WeekNum]-1)*7+1)</f>
        <v>44662</v>
      </c>
      <c r="E1305" s="205">
        <f>MIN(DATE(Table1[Year]+1,1,0),DATE(Table1[Year],1,1)-WEEKDAY(DATE(Table1[Year],1,1),2)+Table1[WeekNum]*7)</f>
        <v>44668</v>
      </c>
      <c r="F1305" s="15">
        <v>2022</v>
      </c>
      <c r="G1305" s="204">
        <f t="shared" si="40"/>
        <v>4</v>
      </c>
      <c r="H1305" s="204">
        <v>16</v>
      </c>
      <c r="I1305" s="207" t="str">
        <f>"W" &amp;Table1[[#This Row],[WeekNum]]</f>
        <v>W16</v>
      </c>
      <c r="J1305" s="207" t="str">
        <f t="shared" si="41"/>
        <v>22-W16</v>
      </c>
      <c r="K1305" s="206" t="s">
        <v>494</v>
      </c>
      <c r="L1305" s="206"/>
      <c r="M1305" s="206" t="s">
        <v>77</v>
      </c>
      <c r="N1305" s="266" t="s">
        <v>368</v>
      </c>
      <c r="O1305" s="266" t="s">
        <v>386</v>
      </c>
      <c r="P1305" s="11" t="s">
        <v>387</v>
      </c>
      <c r="Q1305" s="11" t="s">
        <v>419</v>
      </c>
      <c r="R1305" s="206">
        <v>0</v>
      </c>
      <c r="S1305" s="206">
        <v>0</v>
      </c>
      <c r="T1305" s="206">
        <f>ABS(Table1[[#This Row],[Prod]]-Table1[[#This Row],[Planned]])</f>
        <v>0</v>
      </c>
      <c r="U1305" s="209">
        <f>IF(ABS(Table1[[#This Row],[Prod]]-Table1[[#This Row],[Planned]])&gt;Table1[[#This Row],[Planned]],0,IF(Table1[[#This Row],[Planned]]=0,0,1-ABS(Table1[[#This Row],[Prod]]-Table1[[#This Row],[Planned]])/Table1[[#This Row],[Planned]]))</f>
        <v>0</v>
      </c>
      <c r="V1305" s="206"/>
      <c r="W1305" s="206"/>
      <c r="X1305" s="208">
        <v>0</v>
      </c>
      <c r="Y1305" s="206">
        <f>Table1[[#This Row],[Prod]]</f>
        <v>0</v>
      </c>
      <c r="Z1305" s="206">
        <f>ABS(Table1[[#This Row],[Prod2]]-Table1[[#This Row],[Plan Revised]])</f>
        <v>0</v>
      </c>
      <c r="AA1305" s="209">
        <f>IF(ABS(Table1[[#This Row],[Prod2]]-Table1[[#This Row],[Plan Revised]])&gt;Table1[[#This Row],[Plan Revised]],0,IF(Table1[[#This Row],[Plan Revised]]=0,0,1-ABS(Table1[[#This Row],[Prod2]]-Table1[[#This Row],[Plan Revised]])/Table1[[#This Row],[Plan Revised]]))</f>
        <v>0</v>
      </c>
      <c r="AB1305" s="206"/>
      <c r="AC1305" s="210"/>
      <c r="AD1305"/>
      <c r="AF1305"/>
    </row>
    <row r="1306" spans="1:32">
      <c r="A1306" s="204" t="str">
        <f>IF(Table1[Week]=WeekSel,"Yes","No")</f>
        <v>No</v>
      </c>
      <c r="B1306" s="204" t="str">
        <f>IF((Table1[StartDate]&gt;=Date.GraphMin)*(Table1[StartDate]&lt;=Date.GraphMax)=1,"Yes","No")</f>
        <v>Yes</v>
      </c>
      <c r="C1306" s="204" t="str">
        <f>IF(OR(Table1[[#This Row],[Site]]="FOOD MILLING",Table1[[#This Row],[Site]]="GODACO"), "No", "Yes")</f>
        <v>Yes</v>
      </c>
      <c r="D1306" s="205">
        <f>MAX(DATE(Table1[Year],1,1),DATE(Table1[Year],1,1)-WEEKDAY(DATE(Table1[Year],1,1),2)+(Table1[WeekNum]-1)*7+1)</f>
        <v>44662</v>
      </c>
      <c r="E1306" s="205">
        <f>MIN(DATE(Table1[Year]+1,1,0),DATE(Table1[Year],1,1)-WEEKDAY(DATE(Table1[Year],1,1),2)+Table1[WeekNum]*7)</f>
        <v>44668</v>
      </c>
      <c r="F1306" s="15">
        <v>2022</v>
      </c>
      <c r="G1306" s="204">
        <f t="shared" si="40"/>
        <v>4</v>
      </c>
      <c r="H1306" s="204">
        <v>16</v>
      </c>
      <c r="I1306" s="207" t="str">
        <f>"W" &amp;Table1[[#This Row],[WeekNum]]</f>
        <v>W16</v>
      </c>
      <c r="J1306" s="207" t="str">
        <f t="shared" si="41"/>
        <v>22-W16</v>
      </c>
      <c r="K1306" s="206" t="s">
        <v>495</v>
      </c>
      <c r="L1306" s="206"/>
      <c r="M1306" s="206" t="s">
        <v>77</v>
      </c>
      <c r="N1306" s="266" t="s">
        <v>368</v>
      </c>
      <c r="O1306" s="266" t="s">
        <v>386</v>
      </c>
      <c r="P1306" s="11" t="s">
        <v>387</v>
      </c>
      <c r="Q1306" s="11" t="s">
        <v>419</v>
      </c>
      <c r="R1306" s="206">
        <v>0</v>
      </c>
      <c r="S1306" s="206">
        <v>0</v>
      </c>
      <c r="T1306" s="206">
        <f>ABS(Table1[[#This Row],[Prod]]-Table1[[#This Row],[Planned]])</f>
        <v>0</v>
      </c>
      <c r="U1306" s="209">
        <f>IF(ABS(Table1[[#This Row],[Prod]]-Table1[[#This Row],[Planned]])&gt;Table1[[#This Row],[Planned]],0,IF(Table1[[#This Row],[Planned]]=0,0,1-ABS(Table1[[#This Row],[Prod]]-Table1[[#This Row],[Planned]])/Table1[[#This Row],[Planned]]))</f>
        <v>0</v>
      </c>
      <c r="V1306" s="206"/>
      <c r="W1306" s="206"/>
      <c r="X1306" s="208">
        <v>0</v>
      </c>
      <c r="Y1306" s="206">
        <f>Table1[[#This Row],[Prod]]</f>
        <v>0</v>
      </c>
      <c r="Z1306" s="206">
        <f>ABS(Table1[[#This Row],[Prod2]]-Table1[[#This Row],[Plan Revised]])</f>
        <v>0</v>
      </c>
      <c r="AA1306" s="209">
        <f>IF(ABS(Table1[[#This Row],[Prod2]]-Table1[[#This Row],[Plan Revised]])&gt;Table1[[#This Row],[Plan Revised]],0,IF(Table1[[#This Row],[Plan Revised]]=0,0,1-ABS(Table1[[#This Row],[Prod2]]-Table1[[#This Row],[Plan Revised]])/Table1[[#This Row],[Plan Revised]]))</f>
        <v>0</v>
      </c>
      <c r="AB1306" s="206"/>
      <c r="AC1306" s="210"/>
      <c r="AD1306"/>
      <c r="AF1306"/>
    </row>
    <row r="1307" spans="1:32">
      <c r="A1307" s="204" t="str">
        <f>IF(Table1[Week]=WeekSel,"Yes","No")</f>
        <v>No</v>
      </c>
      <c r="B1307" s="204" t="str">
        <f>IF((Table1[StartDate]&gt;=Date.GraphMin)*(Table1[StartDate]&lt;=Date.GraphMax)=1,"Yes","No")</f>
        <v>Yes</v>
      </c>
      <c r="C1307" s="204" t="str">
        <f>IF(OR(Table1[[#This Row],[Site]]="FOOD MILLING",Table1[[#This Row],[Site]]="GODACO"), "No", "Yes")</f>
        <v>Yes</v>
      </c>
      <c r="D1307" s="205">
        <f>MAX(DATE(Table1[Year],1,1),DATE(Table1[Year],1,1)-WEEKDAY(DATE(Table1[Year],1,1),2)+(Table1[WeekNum]-1)*7+1)</f>
        <v>44662</v>
      </c>
      <c r="E1307" s="205">
        <f>MIN(DATE(Table1[Year]+1,1,0),DATE(Table1[Year],1,1)-WEEKDAY(DATE(Table1[Year],1,1),2)+Table1[WeekNum]*7)</f>
        <v>44668</v>
      </c>
      <c r="F1307" s="15">
        <v>2022</v>
      </c>
      <c r="G1307" s="204">
        <f t="shared" si="40"/>
        <v>4</v>
      </c>
      <c r="H1307" s="204">
        <v>16</v>
      </c>
      <c r="I1307" s="207" t="str">
        <f>"W" &amp;Table1[[#This Row],[WeekNum]]</f>
        <v>W16</v>
      </c>
      <c r="J1307" s="207" t="str">
        <f t="shared" si="41"/>
        <v>22-W16</v>
      </c>
      <c r="K1307" s="206" t="s">
        <v>430</v>
      </c>
      <c r="L1307" s="206"/>
      <c r="M1307" s="206" t="s">
        <v>77</v>
      </c>
      <c r="N1307" s="266" t="s">
        <v>368</v>
      </c>
      <c r="O1307" s="266" t="s">
        <v>386</v>
      </c>
      <c r="P1307" s="11" t="s">
        <v>387</v>
      </c>
      <c r="Q1307" s="11" t="s">
        <v>419</v>
      </c>
      <c r="R1307" s="206">
        <v>0</v>
      </c>
      <c r="S1307" s="206">
        <v>0</v>
      </c>
      <c r="T1307" s="206">
        <f>ABS(Table1[[#This Row],[Prod]]-Table1[[#This Row],[Planned]])</f>
        <v>0</v>
      </c>
      <c r="U1307" s="209">
        <f>IF(ABS(Table1[[#This Row],[Prod]]-Table1[[#This Row],[Planned]])&gt;Table1[[#This Row],[Planned]],0,IF(Table1[[#This Row],[Planned]]=0,0,1-ABS(Table1[[#This Row],[Prod]]-Table1[[#This Row],[Planned]])/Table1[[#This Row],[Planned]]))</f>
        <v>0</v>
      </c>
      <c r="V1307" s="206"/>
      <c r="W1307" s="206"/>
      <c r="X1307" s="208">
        <v>0</v>
      </c>
      <c r="Y1307" s="206">
        <f>Table1[[#This Row],[Prod]]</f>
        <v>0</v>
      </c>
      <c r="Z1307" s="206">
        <f>ABS(Table1[[#This Row],[Prod2]]-Table1[[#This Row],[Plan Revised]])</f>
        <v>0</v>
      </c>
      <c r="AA1307" s="209">
        <f>IF(ABS(Table1[[#This Row],[Prod2]]-Table1[[#This Row],[Plan Revised]])&gt;Table1[[#This Row],[Plan Revised]],0,IF(Table1[[#This Row],[Plan Revised]]=0,0,1-ABS(Table1[[#This Row],[Prod2]]-Table1[[#This Row],[Plan Revised]])/Table1[[#This Row],[Plan Revised]]))</f>
        <v>0</v>
      </c>
      <c r="AB1307" s="206"/>
      <c r="AC1307" s="210"/>
      <c r="AD1307"/>
      <c r="AF1307"/>
    </row>
    <row r="1308" spans="1:32">
      <c r="A1308" s="204" t="str">
        <f>IF(Table1[Week]=WeekSel,"Yes","No")</f>
        <v>No</v>
      </c>
      <c r="B1308" s="204" t="str">
        <f>IF((Table1[StartDate]&gt;=Date.GraphMin)*(Table1[StartDate]&lt;=Date.GraphMax)=1,"Yes","No")</f>
        <v>Yes</v>
      </c>
      <c r="C1308" s="204" t="str">
        <f>IF(OR(Table1[[#This Row],[Site]]="FOOD MILLING",Table1[[#This Row],[Site]]="GODACO"), "No", "Yes")</f>
        <v>Yes</v>
      </c>
      <c r="D1308" s="205">
        <f>MAX(DATE(Table1[Year],1,1),DATE(Table1[Year],1,1)-WEEKDAY(DATE(Table1[Year],1,1),2)+(Table1[WeekNum]-1)*7+1)</f>
        <v>44662</v>
      </c>
      <c r="E1308" s="205">
        <f>MIN(DATE(Table1[Year]+1,1,0),DATE(Table1[Year],1,1)-WEEKDAY(DATE(Table1[Year],1,1),2)+Table1[WeekNum]*7)</f>
        <v>44668</v>
      </c>
      <c r="F1308" s="15">
        <v>2022</v>
      </c>
      <c r="G1308" s="204">
        <f t="shared" si="40"/>
        <v>4</v>
      </c>
      <c r="H1308" s="204">
        <v>16</v>
      </c>
      <c r="I1308" s="207" t="str">
        <f>"W" &amp;Table1[[#This Row],[WeekNum]]</f>
        <v>W16</v>
      </c>
      <c r="J1308" s="207" t="str">
        <f t="shared" si="41"/>
        <v>22-W16</v>
      </c>
      <c r="K1308" s="206" t="s">
        <v>431</v>
      </c>
      <c r="L1308" s="206"/>
      <c r="M1308" s="206" t="s">
        <v>77</v>
      </c>
      <c r="N1308" s="266" t="s">
        <v>368</v>
      </c>
      <c r="O1308" s="266" t="s">
        <v>386</v>
      </c>
      <c r="P1308" s="11" t="s">
        <v>387</v>
      </c>
      <c r="Q1308" s="11" t="s">
        <v>419</v>
      </c>
      <c r="R1308" s="206">
        <v>0</v>
      </c>
      <c r="S1308" s="206">
        <v>0</v>
      </c>
      <c r="T1308" s="206">
        <f>ABS(Table1[[#This Row],[Prod]]-Table1[[#This Row],[Planned]])</f>
        <v>0</v>
      </c>
      <c r="U1308" s="209">
        <f>IF(ABS(Table1[[#This Row],[Prod]]-Table1[[#This Row],[Planned]])&gt;Table1[[#This Row],[Planned]],0,IF(Table1[[#This Row],[Planned]]=0,0,1-ABS(Table1[[#This Row],[Prod]]-Table1[[#This Row],[Planned]])/Table1[[#This Row],[Planned]]))</f>
        <v>0</v>
      </c>
      <c r="V1308" s="206"/>
      <c r="W1308" s="206"/>
      <c r="X1308" s="208">
        <v>0</v>
      </c>
      <c r="Y1308" s="206">
        <f>Table1[[#This Row],[Prod]]</f>
        <v>0</v>
      </c>
      <c r="Z1308" s="206">
        <f>ABS(Table1[[#This Row],[Prod2]]-Table1[[#This Row],[Plan Revised]])</f>
        <v>0</v>
      </c>
      <c r="AA1308" s="209">
        <f>IF(ABS(Table1[[#This Row],[Prod2]]-Table1[[#This Row],[Plan Revised]])&gt;Table1[[#This Row],[Plan Revised]],0,IF(Table1[[#This Row],[Plan Revised]]=0,0,1-ABS(Table1[[#This Row],[Prod2]]-Table1[[#This Row],[Plan Revised]])/Table1[[#This Row],[Plan Revised]]))</f>
        <v>0</v>
      </c>
      <c r="AB1308" s="206"/>
      <c r="AC1308" s="210"/>
      <c r="AD1308"/>
      <c r="AF1308"/>
    </row>
    <row r="1309" spans="1:32">
      <c r="A1309" s="204" t="str">
        <f>IF(Table1[Week]=WeekSel,"Yes","No")</f>
        <v>No</v>
      </c>
      <c r="B1309" s="204" t="str">
        <f>IF((Table1[StartDate]&gt;=Date.GraphMin)*(Table1[StartDate]&lt;=Date.GraphMax)=1,"Yes","No")</f>
        <v>Yes</v>
      </c>
      <c r="C1309" s="204" t="str">
        <f>IF(OR(Table1[[#This Row],[Site]]="FOOD MILLING",Table1[[#This Row],[Site]]="GODACO"), "No", "Yes")</f>
        <v>Yes</v>
      </c>
      <c r="D1309" s="205">
        <f>MAX(DATE(Table1[Year],1,1),DATE(Table1[Year],1,1)-WEEKDAY(DATE(Table1[Year],1,1),2)+(Table1[WeekNum]-1)*7+1)</f>
        <v>44662</v>
      </c>
      <c r="E1309" s="205">
        <f>MIN(DATE(Table1[Year]+1,1,0),DATE(Table1[Year],1,1)-WEEKDAY(DATE(Table1[Year],1,1),2)+Table1[WeekNum]*7)</f>
        <v>44668</v>
      </c>
      <c r="F1309" s="15">
        <v>2022</v>
      </c>
      <c r="G1309" s="204">
        <f t="shared" si="40"/>
        <v>4</v>
      </c>
      <c r="H1309" s="204">
        <v>16</v>
      </c>
      <c r="I1309" s="207" t="str">
        <f>"W" &amp;Table1[[#This Row],[WeekNum]]</f>
        <v>W16</v>
      </c>
      <c r="J1309" s="207" t="str">
        <f t="shared" si="41"/>
        <v>22-W16</v>
      </c>
      <c r="K1309" s="206" t="s">
        <v>432</v>
      </c>
      <c r="L1309" s="206"/>
      <c r="M1309" s="206" t="s">
        <v>77</v>
      </c>
      <c r="N1309" s="266" t="s">
        <v>368</v>
      </c>
      <c r="O1309" s="266" t="s">
        <v>386</v>
      </c>
      <c r="P1309" s="11" t="s">
        <v>387</v>
      </c>
      <c r="Q1309" s="11" t="s">
        <v>419</v>
      </c>
      <c r="R1309" s="206">
        <v>0</v>
      </c>
      <c r="S1309" s="206">
        <v>0</v>
      </c>
      <c r="T1309" s="206">
        <f>ABS(Table1[[#This Row],[Prod]]-Table1[[#This Row],[Planned]])</f>
        <v>0</v>
      </c>
      <c r="U1309" s="209">
        <f>IF(ABS(Table1[[#This Row],[Prod]]-Table1[[#This Row],[Planned]])&gt;Table1[[#This Row],[Planned]],0,IF(Table1[[#This Row],[Planned]]=0,0,1-ABS(Table1[[#This Row],[Prod]]-Table1[[#This Row],[Planned]])/Table1[[#This Row],[Planned]]))</f>
        <v>0</v>
      </c>
      <c r="V1309" s="206"/>
      <c r="W1309" s="206"/>
      <c r="X1309" s="208">
        <v>0</v>
      </c>
      <c r="Y1309" s="206">
        <f>Table1[[#This Row],[Prod]]</f>
        <v>0</v>
      </c>
      <c r="Z1309" s="206">
        <f>ABS(Table1[[#This Row],[Prod2]]-Table1[[#This Row],[Plan Revised]])</f>
        <v>0</v>
      </c>
      <c r="AA1309" s="209">
        <f>IF(ABS(Table1[[#This Row],[Prod2]]-Table1[[#This Row],[Plan Revised]])&gt;Table1[[#This Row],[Plan Revised]],0,IF(Table1[[#This Row],[Plan Revised]]=0,0,1-ABS(Table1[[#This Row],[Prod2]]-Table1[[#This Row],[Plan Revised]])/Table1[[#This Row],[Plan Revised]]))</f>
        <v>0</v>
      </c>
      <c r="AB1309" s="206"/>
      <c r="AC1309" s="210"/>
      <c r="AD1309"/>
      <c r="AF1309"/>
    </row>
    <row r="1310" spans="1:32">
      <c r="A1310" s="204" t="str">
        <f>IF(Table1[Week]=WeekSel,"Yes","No")</f>
        <v>No</v>
      </c>
      <c r="B1310" s="204" t="str">
        <f>IF((Table1[StartDate]&gt;=Date.GraphMin)*(Table1[StartDate]&lt;=Date.GraphMax)=1,"Yes","No")</f>
        <v>Yes</v>
      </c>
      <c r="C1310" s="204" t="str">
        <f>IF(OR(Table1[[#This Row],[Site]]="FOOD MILLING",Table1[[#This Row],[Site]]="GODACO"), "No", "Yes")</f>
        <v>Yes</v>
      </c>
      <c r="D1310" s="205">
        <f>MAX(DATE(Table1[Year],1,1),DATE(Table1[Year],1,1)-WEEKDAY(DATE(Table1[Year],1,1),2)+(Table1[WeekNum]-1)*7+1)</f>
        <v>44662</v>
      </c>
      <c r="E1310" s="205">
        <f>MIN(DATE(Table1[Year]+1,1,0),DATE(Table1[Year],1,1)-WEEKDAY(DATE(Table1[Year],1,1),2)+Table1[WeekNum]*7)</f>
        <v>44668</v>
      </c>
      <c r="F1310" s="15">
        <v>2022</v>
      </c>
      <c r="G1310" s="204">
        <f t="shared" si="40"/>
        <v>4</v>
      </c>
      <c r="H1310" s="204">
        <v>16</v>
      </c>
      <c r="I1310" s="207" t="str">
        <f>"W" &amp;Table1[[#This Row],[WeekNum]]</f>
        <v>W16</v>
      </c>
      <c r="J1310" s="207" t="str">
        <f t="shared" si="41"/>
        <v>22-W16</v>
      </c>
      <c r="K1310" s="206" t="s">
        <v>434</v>
      </c>
      <c r="L1310" s="206"/>
      <c r="M1310" s="206" t="s">
        <v>77</v>
      </c>
      <c r="N1310" s="266" t="s">
        <v>368</v>
      </c>
      <c r="O1310" s="266" t="s">
        <v>386</v>
      </c>
      <c r="P1310" s="11" t="s">
        <v>387</v>
      </c>
      <c r="Q1310" s="11" t="s">
        <v>419</v>
      </c>
      <c r="R1310" s="206">
        <v>0</v>
      </c>
      <c r="S1310" s="206">
        <v>0</v>
      </c>
      <c r="T1310" s="206">
        <f>ABS(Table1[[#This Row],[Prod]]-Table1[[#This Row],[Planned]])</f>
        <v>0</v>
      </c>
      <c r="U1310" s="209">
        <f>IF(ABS(Table1[[#This Row],[Prod]]-Table1[[#This Row],[Planned]])&gt;Table1[[#This Row],[Planned]],0,IF(Table1[[#This Row],[Planned]]=0,0,1-ABS(Table1[[#This Row],[Prod]]-Table1[[#This Row],[Planned]])/Table1[[#This Row],[Planned]]))</f>
        <v>0</v>
      </c>
      <c r="V1310" s="206"/>
      <c r="W1310" s="206"/>
      <c r="X1310" s="208">
        <v>0</v>
      </c>
      <c r="Y1310" s="206">
        <f>Table1[[#This Row],[Prod]]</f>
        <v>0</v>
      </c>
      <c r="Z1310" s="206">
        <f>ABS(Table1[[#This Row],[Prod2]]-Table1[[#This Row],[Plan Revised]])</f>
        <v>0</v>
      </c>
      <c r="AA1310" s="209">
        <f>IF(ABS(Table1[[#This Row],[Prod2]]-Table1[[#This Row],[Plan Revised]])&gt;Table1[[#This Row],[Plan Revised]],0,IF(Table1[[#This Row],[Plan Revised]]=0,0,1-ABS(Table1[[#This Row],[Prod2]]-Table1[[#This Row],[Plan Revised]])/Table1[[#This Row],[Plan Revised]]))</f>
        <v>0</v>
      </c>
      <c r="AB1310" s="206"/>
      <c r="AC1310" s="210"/>
      <c r="AD1310"/>
      <c r="AF1310"/>
    </row>
    <row r="1311" spans="1:32">
      <c r="A1311" s="204" t="str">
        <f>IF(Table1[Week]=WeekSel,"Yes","No")</f>
        <v>No</v>
      </c>
      <c r="B1311" s="204" t="str">
        <f>IF((Table1[StartDate]&gt;=Date.GraphMin)*(Table1[StartDate]&lt;=Date.GraphMax)=1,"Yes","No")</f>
        <v>Yes</v>
      </c>
      <c r="C1311" s="204" t="str">
        <f>IF(OR(Table1[[#This Row],[Site]]="FOOD MILLING",Table1[[#This Row],[Site]]="GODACO"), "No", "Yes")</f>
        <v>Yes</v>
      </c>
      <c r="D1311" s="205">
        <f>MAX(DATE(Table1[Year],1,1),DATE(Table1[Year],1,1)-WEEKDAY(DATE(Table1[Year],1,1),2)+(Table1[WeekNum]-1)*7+1)</f>
        <v>44662</v>
      </c>
      <c r="E1311" s="205">
        <f>MIN(DATE(Table1[Year]+1,1,0),DATE(Table1[Year],1,1)-WEEKDAY(DATE(Table1[Year],1,1),2)+Table1[WeekNum]*7)</f>
        <v>44668</v>
      </c>
      <c r="F1311" s="15">
        <v>2022</v>
      </c>
      <c r="G1311" s="204">
        <f t="shared" si="40"/>
        <v>4</v>
      </c>
      <c r="H1311" s="204">
        <v>16</v>
      </c>
      <c r="I1311" s="207" t="str">
        <f>"W" &amp;Table1[[#This Row],[WeekNum]]</f>
        <v>W16</v>
      </c>
      <c r="J1311" s="207" t="str">
        <f t="shared" si="41"/>
        <v>22-W16</v>
      </c>
      <c r="K1311" s="206" t="s">
        <v>433</v>
      </c>
      <c r="L1311" s="206"/>
      <c r="M1311" s="206" t="s">
        <v>77</v>
      </c>
      <c r="N1311" s="266" t="s">
        <v>368</v>
      </c>
      <c r="O1311" s="266" t="s">
        <v>386</v>
      </c>
      <c r="P1311" s="11" t="s">
        <v>387</v>
      </c>
      <c r="Q1311" s="11" t="s">
        <v>419</v>
      </c>
      <c r="R1311" s="206">
        <v>0</v>
      </c>
      <c r="S1311" s="206">
        <v>0</v>
      </c>
      <c r="T1311" s="206">
        <f>ABS(Table1[[#This Row],[Prod]]-Table1[[#This Row],[Planned]])</f>
        <v>0</v>
      </c>
      <c r="U1311" s="209">
        <f>IF(ABS(Table1[[#This Row],[Prod]]-Table1[[#This Row],[Planned]])&gt;Table1[[#This Row],[Planned]],0,IF(Table1[[#This Row],[Planned]]=0,0,1-ABS(Table1[[#This Row],[Prod]]-Table1[[#This Row],[Planned]])/Table1[[#This Row],[Planned]]))</f>
        <v>0</v>
      </c>
      <c r="V1311" s="206"/>
      <c r="W1311" s="206"/>
      <c r="X1311" s="208">
        <v>0</v>
      </c>
      <c r="Y1311" s="206">
        <f>Table1[[#This Row],[Prod]]</f>
        <v>0</v>
      </c>
      <c r="Z1311" s="206">
        <f>ABS(Table1[[#This Row],[Prod2]]-Table1[[#This Row],[Plan Revised]])</f>
        <v>0</v>
      </c>
      <c r="AA1311" s="209">
        <f>IF(ABS(Table1[[#This Row],[Prod2]]-Table1[[#This Row],[Plan Revised]])&gt;Table1[[#This Row],[Plan Revised]],0,IF(Table1[[#This Row],[Plan Revised]]=0,0,1-ABS(Table1[[#This Row],[Prod2]]-Table1[[#This Row],[Plan Revised]])/Table1[[#This Row],[Plan Revised]]))</f>
        <v>0</v>
      </c>
      <c r="AB1311" s="206"/>
      <c r="AC1311" s="210"/>
      <c r="AD1311"/>
      <c r="AF1311"/>
    </row>
    <row r="1312" spans="1:32">
      <c r="A1312" s="204" t="str">
        <f>IF(Table1[Week]=WeekSel,"Yes","No")</f>
        <v>No</v>
      </c>
      <c r="B1312" s="204" t="str">
        <f>IF((Table1[StartDate]&gt;=Date.GraphMin)*(Table1[StartDate]&lt;=Date.GraphMax)=1,"Yes","No")</f>
        <v>Yes</v>
      </c>
      <c r="C1312" s="204" t="str">
        <f>IF(OR(Table1[[#This Row],[Site]]="FOOD MILLING",Table1[[#This Row],[Site]]="GODACO"), "No", "Yes")</f>
        <v>Yes</v>
      </c>
      <c r="D1312" s="205">
        <f>MAX(DATE(Table1[Year],1,1),DATE(Table1[Year],1,1)-WEEKDAY(DATE(Table1[Year],1,1),2)+(Table1[WeekNum]-1)*7+1)</f>
        <v>44662</v>
      </c>
      <c r="E1312" s="205">
        <f>MIN(DATE(Table1[Year]+1,1,0),DATE(Table1[Year],1,1)-WEEKDAY(DATE(Table1[Year],1,1),2)+Table1[WeekNum]*7)</f>
        <v>44668</v>
      </c>
      <c r="F1312" s="15">
        <v>2022</v>
      </c>
      <c r="G1312" s="204">
        <f t="shared" si="40"/>
        <v>4</v>
      </c>
      <c r="H1312" s="204">
        <v>16</v>
      </c>
      <c r="I1312" s="207" t="str">
        <f>"W" &amp;Table1[[#This Row],[WeekNum]]</f>
        <v>W16</v>
      </c>
      <c r="J1312" s="207" t="str">
        <f t="shared" si="41"/>
        <v>22-W16</v>
      </c>
      <c r="K1312" s="206" t="s">
        <v>498</v>
      </c>
      <c r="L1312" s="206"/>
      <c r="M1312" s="206" t="s">
        <v>72</v>
      </c>
      <c r="N1312" s="206" t="s">
        <v>44</v>
      </c>
      <c r="O1312" s="266" t="s">
        <v>389</v>
      </c>
      <c r="P1312" s="11" t="s">
        <v>390</v>
      </c>
      <c r="Q1312" s="11" t="s">
        <v>421</v>
      </c>
      <c r="R1312" s="206">
        <v>411</v>
      </c>
      <c r="S1312" s="206">
        <v>349.2</v>
      </c>
      <c r="T1312" s="206">
        <f>ABS(Table1[[#This Row],[Prod]]-Table1[[#This Row],[Planned]])</f>
        <v>61.800000000000011</v>
      </c>
      <c r="U1312" s="209">
        <f>IF(ABS(Table1[[#This Row],[Prod]]-Table1[[#This Row],[Planned]])&gt;Table1[[#This Row],[Planned]],0,IF(Table1[[#This Row],[Planned]]=0,0,1-ABS(Table1[[#This Row],[Prod]]-Table1[[#This Row],[Planned]])/Table1[[#This Row],[Planned]]))</f>
        <v>0.8496350364963503</v>
      </c>
      <c r="V1312" s="206"/>
      <c r="W1312" s="206"/>
      <c r="X1312" s="208">
        <v>411</v>
      </c>
      <c r="Y1312" s="206">
        <f>Table1[[#This Row],[Prod]]</f>
        <v>349.2</v>
      </c>
      <c r="Z1312" s="206">
        <f>ABS(Table1[[#This Row],[Prod2]]-Table1[[#This Row],[Plan Revised]])</f>
        <v>61.800000000000011</v>
      </c>
      <c r="AA1312" s="209">
        <f>IF(ABS(Table1[[#This Row],[Prod2]]-Table1[[#This Row],[Plan Revised]])&gt;Table1[[#This Row],[Plan Revised]],0,IF(Table1[[#This Row],[Plan Revised]]=0,0,1-ABS(Table1[[#This Row],[Prod2]]-Table1[[#This Row],[Plan Revised]])/Table1[[#This Row],[Plan Revised]]))</f>
        <v>0.8496350364963503</v>
      </c>
      <c r="AB1312" s="206"/>
      <c r="AC1312" s="210"/>
      <c r="AD1312"/>
      <c r="AF1312"/>
    </row>
    <row r="1313" spans="1:32">
      <c r="A1313" s="204" t="str">
        <f>IF(Table1[Week]=WeekSel,"Yes","No")</f>
        <v>No</v>
      </c>
      <c r="B1313" s="204" t="str">
        <f>IF((Table1[StartDate]&gt;=Date.GraphMin)*(Table1[StartDate]&lt;=Date.GraphMax)=1,"Yes","No")</f>
        <v>Yes</v>
      </c>
      <c r="C1313" s="204" t="str">
        <f>IF(OR(Table1[[#This Row],[Site]]="FOOD MILLING",Table1[[#This Row],[Site]]="GODACO"), "No", "Yes")</f>
        <v>Yes</v>
      </c>
      <c r="D1313" s="205">
        <f>MAX(DATE(Table1[Year],1,1),DATE(Table1[Year],1,1)-WEEKDAY(DATE(Table1[Year],1,1),2)+(Table1[WeekNum]-1)*7+1)</f>
        <v>44662</v>
      </c>
      <c r="E1313" s="205">
        <f>MIN(DATE(Table1[Year]+1,1,0),DATE(Table1[Year],1,1)-WEEKDAY(DATE(Table1[Year],1,1),2)+Table1[WeekNum]*7)</f>
        <v>44668</v>
      </c>
      <c r="F1313" s="15">
        <v>2022</v>
      </c>
      <c r="G1313" s="204">
        <f t="shared" si="40"/>
        <v>4</v>
      </c>
      <c r="H1313" s="204">
        <v>16</v>
      </c>
      <c r="I1313" s="207" t="str">
        <f>"W" &amp;Table1[[#This Row],[WeekNum]]</f>
        <v>W16</v>
      </c>
      <c r="J1313" s="207" t="str">
        <f t="shared" si="41"/>
        <v>22-W16</v>
      </c>
      <c r="K1313" s="206" t="s">
        <v>684</v>
      </c>
      <c r="L1313" s="206"/>
      <c r="M1313" s="206" t="s">
        <v>72</v>
      </c>
      <c r="N1313" s="206" t="s">
        <v>44</v>
      </c>
      <c r="O1313" s="266" t="s">
        <v>391</v>
      </c>
      <c r="P1313" s="11" t="s">
        <v>392</v>
      </c>
      <c r="Q1313" s="11" t="s">
        <v>421</v>
      </c>
      <c r="R1313" s="206">
        <v>2000</v>
      </c>
      <c r="S1313" s="206">
        <v>1500.33</v>
      </c>
      <c r="T1313" s="206">
        <f>ABS(Table1[[#This Row],[Prod]]-Table1[[#This Row],[Planned]])</f>
        <v>499.67000000000007</v>
      </c>
      <c r="U1313" s="209">
        <f>IF(ABS(Table1[[#This Row],[Prod]]-Table1[[#This Row],[Planned]])&gt;Table1[[#This Row],[Planned]],0,IF(Table1[[#This Row],[Planned]]=0,0,1-ABS(Table1[[#This Row],[Prod]]-Table1[[#This Row],[Planned]])/Table1[[#This Row],[Planned]]))</f>
        <v>0.75016499999999997</v>
      </c>
      <c r="V1313" s="206"/>
      <c r="W1313" s="206"/>
      <c r="X1313" s="208">
        <v>1600</v>
      </c>
      <c r="Y1313" s="206">
        <f>Table1[[#This Row],[Prod]]</f>
        <v>1500.33</v>
      </c>
      <c r="Z1313" s="206">
        <f>ABS(Table1[[#This Row],[Prod2]]-Table1[[#This Row],[Plan Revised]])</f>
        <v>99.670000000000073</v>
      </c>
      <c r="AA1313" s="209">
        <f>IF(ABS(Table1[[#This Row],[Prod2]]-Table1[[#This Row],[Plan Revised]])&gt;Table1[[#This Row],[Plan Revised]],0,IF(Table1[[#This Row],[Plan Revised]]=0,0,1-ABS(Table1[[#This Row],[Prod2]]-Table1[[#This Row],[Plan Revised]])/Table1[[#This Row],[Plan Revised]]))</f>
        <v>0.93770624999999996</v>
      </c>
      <c r="AB1313" s="206"/>
      <c r="AC1313" s="210"/>
      <c r="AD1313"/>
      <c r="AF1313"/>
    </row>
    <row r="1314" spans="1:32">
      <c r="A1314" s="204" t="str">
        <f>IF(Table1[Week]=WeekSel,"Yes","No")</f>
        <v>No</v>
      </c>
      <c r="B1314" s="204" t="str">
        <f>IF((Table1[StartDate]&gt;=Date.GraphMin)*(Table1[StartDate]&lt;=Date.GraphMax)=1,"Yes","No")</f>
        <v>Yes</v>
      </c>
      <c r="C1314" s="204" t="str">
        <f>IF(OR(Table1[[#This Row],[Site]]="FOOD MILLING",Table1[[#This Row],[Site]]="GODACO"), "No", "Yes")</f>
        <v>Yes</v>
      </c>
      <c r="D1314" s="205">
        <f>MAX(DATE(Table1[Year],1,1),DATE(Table1[Year],1,1)-WEEKDAY(DATE(Table1[Year],1,1),2)+(Table1[WeekNum]-1)*7+1)</f>
        <v>44662</v>
      </c>
      <c r="E1314" s="205">
        <f>MIN(DATE(Table1[Year]+1,1,0),DATE(Table1[Year],1,1)-WEEKDAY(DATE(Table1[Year],1,1),2)+Table1[WeekNum]*7)</f>
        <v>44668</v>
      </c>
      <c r="F1314" s="15">
        <v>2022</v>
      </c>
      <c r="G1314" s="204">
        <f t="shared" si="40"/>
        <v>4</v>
      </c>
      <c r="H1314" s="204">
        <v>16</v>
      </c>
      <c r="I1314" s="207" t="str">
        <f>"W" &amp;Table1[[#This Row],[WeekNum]]</f>
        <v>W16</v>
      </c>
      <c r="J1314" s="207" t="str">
        <f t="shared" si="41"/>
        <v>22-W16</v>
      </c>
      <c r="K1314" s="206" t="s">
        <v>647</v>
      </c>
      <c r="L1314" s="206"/>
      <c r="M1314" s="206" t="s">
        <v>72</v>
      </c>
      <c r="N1314" s="206" t="s">
        <v>44</v>
      </c>
      <c r="O1314" s="266" t="s">
        <v>372</v>
      </c>
      <c r="P1314" s="11" t="s">
        <v>378</v>
      </c>
      <c r="Q1314" s="11" t="s">
        <v>421</v>
      </c>
      <c r="R1314" s="206">
        <v>1200</v>
      </c>
      <c r="S1314" s="206">
        <v>1156.25</v>
      </c>
      <c r="T1314" s="206">
        <f>ABS(Table1[[#This Row],[Prod]]-Table1[[#This Row],[Planned]])</f>
        <v>43.75</v>
      </c>
      <c r="U1314" s="209">
        <f>IF(ABS(Table1[[#This Row],[Prod]]-Table1[[#This Row],[Planned]])&gt;Table1[[#This Row],[Planned]],0,IF(Table1[[#This Row],[Planned]]=0,0,1-ABS(Table1[[#This Row],[Prod]]-Table1[[#This Row],[Planned]])/Table1[[#This Row],[Planned]]))</f>
        <v>0.96354166666666663</v>
      </c>
      <c r="V1314" s="206"/>
      <c r="W1314" s="206"/>
      <c r="X1314" s="208">
        <v>1200</v>
      </c>
      <c r="Y1314" s="206">
        <f>Table1[[#This Row],[Prod]]</f>
        <v>1156.25</v>
      </c>
      <c r="Z1314" s="206">
        <f>ABS(Table1[[#This Row],[Prod2]]-Table1[[#This Row],[Plan Revised]])</f>
        <v>43.75</v>
      </c>
      <c r="AA1314" s="209">
        <f>IF(ABS(Table1[[#This Row],[Prod2]]-Table1[[#This Row],[Plan Revised]])&gt;Table1[[#This Row],[Plan Revised]],0,IF(Table1[[#This Row],[Plan Revised]]=0,0,1-ABS(Table1[[#This Row],[Prod2]]-Table1[[#This Row],[Plan Revised]])/Table1[[#This Row],[Plan Revised]]))</f>
        <v>0.96354166666666663</v>
      </c>
      <c r="AB1314" s="206"/>
      <c r="AC1314" s="210"/>
      <c r="AD1314"/>
      <c r="AF1314"/>
    </row>
    <row r="1315" spans="1:32">
      <c r="A1315" s="204" t="str">
        <f>IF(Table1[Week]=WeekSel,"Yes","No")</f>
        <v>No</v>
      </c>
      <c r="B1315" s="204" t="str">
        <f>IF((Table1[StartDate]&gt;=Date.GraphMin)*(Table1[StartDate]&lt;=Date.GraphMax)=1,"Yes","No")</f>
        <v>Yes</v>
      </c>
      <c r="C1315" s="204" t="str">
        <f>IF(OR(Table1[[#This Row],[Site]]="FOOD MILLING",Table1[[#This Row],[Site]]="GODACO"), "No", "Yes")</f>
        <v>Yes</v>
      </c>
      <c r="D1315" s="205">
        <f>MAX(DATE(Table1[Year],1,1),DATE(Table1[Year],1,1)-WEEKDAY(DATE(Table1[Year],1,1),2)+(Table1[WeekNum]-1)*7+1)</f>
        <v>44662</v>
      </c>
      <c r="E1315" s="205">
        <f>MIN(DATE(Table1[Year]+1,1,0),DATE(Table1[Year],1,1)-WEEKDAY(DATE(Table1[Year],1,1),2)+Table1[WeekNum]*7)</f>
        <v>44668</v>
      </c>
      <c r="F1315" s="15">
        <v>2022</v>
      </c>
      <c r="G1315" s="204">
        <f t="shared" si="40"/>
        <v>4</v>
      </c>
      <c r="H1315" s="204">
        <v>16</v>
      </c>
      <c r="I1315" s="207" t="str">
        <f>"W" &amp;Table1[[#This Row],[WeekNum]]</f>
        <v>W16</v>
      </c>
      <c r="J1315" s="207" t="str">
        <f t="shared" si="41"/>
        <v>22-W16</v>
      </c>
      <c r="K1315" s="206" t="s">
        <v>685</v>
      </c>
      <c r="L1315" s="206"/>
      <c r="M1315" s="206" t="s">
        <v>72</v>
      </c>
      <c r="N1315" s="206" t="s">
        <v>44</v>
      </c>
      <c r="O1315" s="266" t="s">
        <v>391</v>
      </c>
      <c r="P1315" s="11" t="s">
        <v>392</v>
      </c>
      <c r="Q1315" s="11" t="s">
        <v>421</v>
      </c>
      <c r="R1315" s="206">
        <v>0</v>
      </c>
      <c r="S1315" s="206">
        <v>0</v>
      </c>
      <c r="T1315" s="206">
        <f>ABS(Table1[[#This Row],[Prod]]-Table1[[#This Row],[Planned]])</f>
        <v>0</v>
      </c>
      <c r="U1315" s="209">
        <f>IF(ABS(Table1[[#This Row],[Prod]]-Table1[[#This Row],[Planned]])&gt;Table1[[#This Row],[Planned]],0,IF(Table1[[#This Row],[Planned]]=0,0,1-ABS(Table1[[#This Row],[Prod]]-Table1[[#This Row],[Planned]])/Table1[[#This Row],[Planned]]))</f>
        <v>0</v>
      </c>
      <c r="V1315" s="206"/>
      <c r="W1315" s="206"/>
      <c r="X1315" s="208">
        <v>0</v>
      </c>
      <c r="Y1315" s="206">
        <f>Table1[[#This Row],[Prod]]</f>
        <v>0</v>
      </c>
      <c r="Z1315" s="206">
        <f>ABS(Table1[[#This Row],[Prod2]]-Table1[[#This Row],[Plan Revised]])</f>
        <v>0</v>
      </c>
      <c r="AA1315" s="209">
        <f>IF(ABS(Table1[[#This Row],[Prod2]]-Table1[[#This Row],[Plan Revised]])&gt;Table1[[#This Row],[Plan Revised]],0,IF(Table1[[#This Row],[Plan Revised]]=0,0,1-ABS(Table1[[#This Row],[Prod2]]-Table1[[#This Row],[Plan Revised]])/Table1[[#This Row],[Plan Revised]]))</f>
        <v>0</v>
      </c>
      <c r="AB1315" s="206"/>
      <c r="AC1315" s="210"/>
      <c r="AD1315"/>
      <c r="AF1315"/>
    </row>
    <row r="1316" spans="1:32">
      <c r="A1316" s="204" t="str">
        <f>IF(Table1[Week]=WeekSel,"Yes","No")</f>
        <v>No</v>
      </c>
      <c r="B1316" s="204" t="str">
        <f>IF((Table1[StartDate]&gt;=Date.GraphMin)*(Table1[StartDate]&lt;=Date.GraphMax)=1,"Yes","No")</f>
        <v>Yes</v>
      </c>
      <c r="C1316" s="204" t="str">
        <f>IF(OR(Table1[[#This Row],[Site]]="FOOD MILLING",Table1[[#This Row],[Site]]="GODACO"), "No", "Yes")</f>
        <v>Yes</v>
      </c>
      <c r="D1316" s="205">
        <f>MAX(DATE(Table1[Year],1,1),DATE(Table1[Year],1,1)-WEEKDAY(DATE(Table1[Year],1,1),2)+(Table1[WeekNum]-1)*7+1)</f>
        <v>44662</v>
      </c>
      <c r="E1316" s="205">
        <f>MIN(DATE(Table1[Year]+1,1,0),DATE(Table1[Year],1,1)-WEEKDAY(DATE(Table1[Year],1,1),2)+Table1[WeekNum]*7)</f>
        <v>44668</v>
      </c>
      <c r="F1316" s="15">
        <v>2022</v>
      </c>
      <c r="G1316" s="204">
        <f t="shared" si="40"/>
        <v>4</v>
      </c>
      <c r="H1316" s="204">
        <v>16</v>
      </c>
      <c r="I1316" s="207" t="str">
        <f>"W" &amp;Table1[[#This Row],[WeekNum]]</f>
        <v>W16</v>
      </c>
      <c r="J1316" s="207" t="str">
        <f t="shared" si="41"/>
        <v>22-W16</v>
      </c>
      <c r="K1316" s="206" t="s">
        <v>686</v>
      </c>
      <c r="L1316" s="206"/>
      <c r="M1316" s="206" t="s">
        <v>72</v>
      </c>
      <c r="N1316" s="206" t="s">
        <v>44</v>
      </c>
      <c r="O1316" s="266" t="s">
        <v>389</v>
      </c>
      <c r="P1316" s="11" t="s">
        <v>390</v>
      </c>
      <c r="Q1316" s="11" t="s">
        <v>421</v>
      </c>
      <c r="R1316" s="206">
        <v>350</v>
      </c>
      <c r="S1316" s="206">
        <v>374.5</v>
      </c>
      <c r="T1316" s="206">
        <f>ABS(Table1[[#This Row],[Prod]]-Table1[[#This Row],[Planned]])</f>
        <v>24.5</v>
      </c>
      <c r="U1316" s="209">
        <f>IF(ABS(Table1[[#This Row],[Prod]]-Table1[[#This Row],[Planned]])&gt;Table1[[#This Row],[Planned]],0,IF(Table1[[#This Row],[Planned]]=0,0,1-ABS(Table1[[#This Row],[Prod]]-Table1[[#This Row],[Planned]])/Table1[[#This Row],[Planned]]))</f>
        <v>0.92999999999999994</v>
      </c>
      <c r="V1316" s="206"/>
      <c r="W1316" s="206"/>
      <c r="X1316" s="208">
        <v>350</v>
      </c>
      <c r="Y1316" s="206">
        <f>Table1[[#This Row],[Prod]]</f>
        <v>374.5</v>
      </c>
      <c r="Z1316" s="206">
        <f>ABS(Table1[[#This Row],[Prod2]]-Table1[[#This Row],[Plan Revised]])</f>
        <v>24.5</v>
      </c>
      <c r="AA1316" s="209">
        <f>IF(ABS(Table1[[#This Row],[Prod2]]-Table1[[#This Row],[Plan Revised]])&gt;Table1[[#This Row],[Plan Revised]],0,IF(Table1[[#This Row],[Plan Revised]]=0,0,1-ABS(Table1[[#This Row],[Prod2]]-Table1[[#This Row],[Plan Revised]])/Table1[[#This Row],[Plan Revised]]))</f>
        <v>0.92999999999999994</v>
      </c>
      <c r="AB1316" s="206"/>
      <c r="AC1316" s="210"/>
      <c r="AD1316"/>
      <c r="AF1316"/>
    </row>
    <row r="1317" spans="1:32">
      <c r="A1317" s="204" t="str">
        <f>IF(Table1[Week]=WeekSel,"Yes","No")</f>
        <v>No</v>
      </c>
      <c r="B1317" s="204" t="str">
        <f>IF((Table1[StartDate]&gt;=Date.GraphMin)*(Table1[StartDate]&lt;=Date.GraphMax)=1,"Yes","No")</f>
        <v>Yes</v>
      </c>
      <c r="C1317" s="204" t="str">
        <f>IF(OR(Table1[[#This Row],[Site]]="FOOD MILLING",Table1[[#This Row],[Site]]="GODACO"), "No", "Yes")</f>
        <v>Yes</v>
      </c>
      <c r="D1317" s="205">
        <f>MAX(DATE(Table1[Year],1,1),DATE(Table1[Year],1,1)-WEEKDAY(DATE(Table1[Year],1,1),2)+(Table1[WeekNum]-1)*7+1)</f>
        <v>44662</v>
      </c>
      <c r="E1317" s="205">
        <f>MIN(DATE(Table1[Year]+1,1,0),DATE(Table1[Year],1,1)-WEEKDAY(DATE(Table1[Year],1,1),2)+Table1[WeekNum]*7)</f>
        <v>44668</v>
      </c>
      <c r="F1317" s="15">
        <v>2022</v>
      </c>
      <c r="G1317" s="204">
        <f t="shared" si="40"/>
        <v>4</v>
      </c>
      <c r="H1317" s="204">
        <v>16</v>
      </c>
      <c r="I1317" s="207" t="str">
        <f>"W" &amp;Table1[[#This Row],[WeekNum]]</f>
        <v>W16</v>
      </c>
      <c r="J1317" s="207" t="str">
        <f t="shared" si="41"/>
        <v>22-W16</v>
      </c>
      <c r="K1317" s="206" t="s">
        <v>687</v>
      </c>
      <c r="L1317" s="206"/>
      <c r="M1317" s="206" t="s">
        <v>72</v>
      </c>
      <c r="N1317" s="206" t="s">
        <v>44</v>
      </c>
      <c r="O1317" s="266" t="s">
        <v>389</v>
      </c>
      <c r="P1317" s="11" t="s">
        <v>390</v>
      </c>
      <c r="Q1317" s="11" t="s">
        <v>421</v>
      </c>
      <c r="R1317" s="206">
        <v>300</v>
      </c>
      <c r="S1317" s="206">
        <v>300.5</v>
      </c>
      <c r="T1317" s="206">
        <f>ABS(Table1[[#This Row],[Prod]]-Table1[[#This Row],[Planned]])</f>
        <v>0.5</v>
      </c>
      <c r="U1317" s="209">
        <f>IF(ABS(Table1[[#This Row],[Prod]]-Table1[[#This Row],[Planned]])&gt;Table1[[#This Row],[Planned]],0,IF(Table1[[#This Row],[Planned]]=0,0,1-ABS(Table1[[#This Row],[Prod]]-Table1[[#This Row],[Planned]])/Table1[[#This Row],[Planned]]))</f>
        <v>0.99833333333333329</v>
      </c>
      <c r="V1317" s="206"/>
      <c r="W1317" s="206"/>
      <c r="X1317" s="208">
        <v>300</v>
      </c>
      <c r="Y1317" s="206">
        <f>Table1[[#This Row],[Prod]]</f>
        <v>300.5</v>
      </c>
      <c r="Z1317" s="206">
        <f>ABS(Table1[[#This Row],[Prod2]]-Table1[[#This Row],[Plan Revised]])</f>
        <v>0.5</v>
      </c>
      <c r="AA1317" s="209">
        <f>IF(ABS(Table1[[#This Row],[Prod2]]-Table1[[#This Row],[Plan Revised]])&gt;Table1[[#This Row],[Plan Revised]],0,IF(Table1[[#This Row],[Plan Revised]]=0,0,1-ABS(Table1[[#This Row],[Prod2]]-Table1[[#This Row],[Plan Revised]])/Table1[[#This Row],[Plan Revised]]))</f>
        <v>0.99833333333333329</v>
      </c>
      <c r="AB1317" s="206"/>
      <c r="AC1317" s="210"/>
      <c r="AD1317"/>
      <c r="AF1317"/>
    </row>
    <row r="1318" spans="1:32">
      <c r="A1318" s="204" t="str">
        <f>IF(Table1[Week]=WeekSel,"Yes","No")</f>
        <v>No</v>
      </c>
      <c r="B1318" s="204" t="str">
        <f>IF((Table1[StartDate]&gt;=Date.GraphMin)*(Table1[StartDate]&lt;=Date.GraphMax)=1,"Yes","No")</f>
        <v>Yes</v>
      </c>
      <c r="C1318" s="204" t="str">
        <f>IF(OR(Table1[[#This Row],[Site]]="FOOD MILLING",Table1[[#This Row],[Site]]="GODACO"), "No", "Yes")</f>
        <v>Yes</v>
      </c>
      <c r="D1318" s="205">
        <f>MAX(DATE(Table1[Year],1,1),DATE(Table1[Year],1,1)-WEEKDAY(DATE(Table1[Year],1,1),2)+(Table1[WeekNum]-1)*7+1)</f>
        <v>44662</v>
      </c>
      <c r="E1318" s="205">
        <f>MIN(DATE(Table1[Year]+1,1,0),DATE(Table1[Year],1,1)-WEEKDAY(DATE(Table1[Year],1,1),2)+Table1[WeekNum]*7)</f>
        <v>44668</v>
      </c>
      <c r="F1318" s="15">
        <v>2022</v>
      </c>
      <c r="G1318" s="204">
        <f t="shared" si="40"/>
        <v>4</v>
      </c>
      <c r="H1318" s="204">
        <v>16</v>
      </c>
      <c r="I1318" s="207" t="str">
        <f>"W" &amp;Table1[[#This Row],[WeekNum]]</f>
        <v>W16</v>
      </c>
      <c r="J1318" s="207" t="str">
        <f t="shared" si="41"/>
        <v>22-W16</v>
      </c>
      <c r="K1318" s="206" t="s">
        <v>513</v>
      </c>
      <c r="L1318" s="206"/>
      <c r="M1318" s="206" t="s">
        <v>72</v>
      </c>
      <c r="N1318" s="266" t="s">
        <v>369</v>
      </c>
      <c r="O1318" s="266" t="s">
        <v>391</v>
      </c>
      <c r="P1318" s="11" t="s">
        <v>393</v>
      </c>
      <c r="Q1318" s="11" t="s">
        <v>421</v>
      </c>
      <c r="R1318" s="206">
        <v>300</v>
      </c>
      <c r="S1318" s="206">
        <v>310</v>
      </c>
      <c r="T1318" s="206">
        <f>ABS(Table1[[#This Row],[Prod]]-Table1[[#This Row],[Planned]])</f>
        <v>10</v>
      </c>
      <c r="U1318" s="209">
        <f>IF(ABS(Table1[[#This Row],[Prod]]-Table1[[#This Row],[Planned]])&gt;Table1[[#This Row],[Planned]],0,IF(Table1[[#This Row],[Planned]]=0,0,1-ABS(Table1[[#This Row],[Prod]]-Table1[[#This Row],[Planned]])/Table1[[#This Row],[Planned]]))</f>
        <v>0.96666666666666667</v>
      </c>
      <c r="V1318" s="206"/>
      <c r="W1318" s="206"/>
      <c r="X1318" s="208">
        <v>300</v>
      </c>
      <c r="Y1318" s="206">
        <f>Table1[[#This Row],[Prod]]</f>
        <v>310</v>
      </c>
      <c r="Z1318" s="206">
        <f>ABS(Table1[[#This Row],[Prod2]]-Table1[[#This Row],[Plan Revised]])</f>
        <v>10</v>
      </c>
      <c r="AA1318" s="209">
        <f>IF(ABS(Table1[[#This Row],[Prod2]]-Table1[[#This Row],[Plan Revised]])&gt;Table1[[#This Row],[Plan Revised]],0,IF(Table1[[#This Row],[Plan Revised]]=0,0,1-ABS(Table1[[#This Row],[Prod2]]-Table1[[#This Row],[Plan Revised]])/Table1[[#This Row],[Plan Revised]]))</f>
        <v>0.96666666666666667</v>
      </c>
      <c r="AB1318" s="206"/>
      <c r="AC1318" s="210"/>
      <c r="AD1318"/>
      <c r="AF1318"/>
    </row>
    <row r="1319" spans="1:32">
      <c r="A1319" s="204" t="str">
        <f>IF(Table1[Week]=WeekSel,"Yes","No")</f>
        <v>No</v>
      </c>
      <c r="B1319" s="204" t="str">
        <f>IF((Table1[StartDate]&gt;=Date.GraphMin)*(Table1[StartDate]&lt;=Date.GraphMax)=1,"Yes","No")</f>
        <v>Yes</v>
      </c>
      <c r="C1319" s="204" t="str">
        <f>IF(OR(Table1[[#This Row],[Site]]="FOOD MILLING",Table1[[#This Row],[Site]]="GODACO"), "No", "Yes")</f>
        <v>Yes</v>
      </c>
      <c r="D1319" s="205">
        <f>MAX(DATE(Table1[Year],1,1),DATE(Table1[Year],1,1)-WEEKDAY(DATE(Table1[Year],1,1),2)+(Table1[WeekNum]-1)*7+1)</f>
        <v>44662</v>
      </c>
      <c r="E1319" s="205">
        <f>MIN(DATE(Table1[Year]+1,1,0),DATE(Table1[Year],1,1)-WEEKDAY(DATE(Table1[Year],1,1),2)+Table1[WeekNum]*7)</f>
        <v>44668</v>
      </c>
      <c r="F1319" s="15">
        <v>2022</v>
      </c>
      <c r="G1319" s="204">
        <f t="shared" si="40"/>
        <v>4</v>
      </c>
      <c r="H1319" s="204">
        <v>16</v>
      </c>
      <c r="I1319" s="207" t="str">
        <f>"W" &amp;Table1[[#This Row],[WeekNum]]</f>
        <v>W16</v>
      </c>
      <c r="J1319" s="207" t="str">
        <f t="shared" si="41"/>
        <v>22-W16</v>
      </c>
      <c r="K1319" s="206" t="s">
        <v>518</v>
      </c>
      <c r="L1319" s="206"/>
      <c r="M1319" s="206" t="s">
        <v>72</v>
      </c>
      <c r="N1319" s="266" t="s">
        <v>369</v>
      </c>
      <c r="O1319" s="11" t="s">
        <v>371</v>
      </c>
      <c r="P1319" s="11" t="s">
        <v>371</v>
      </c>
      <c r="Q1319" s="11" t="s">
        <v>421</v>
      </c>
      <c r="R1319" s="206">
        <v>350</v>
      </c>
      <c r="S1319" s="206">
        <v>336</v>
      </c>
      <c r="T1319" s="206">
        <f>ABS(Table1[[#This Row],[Prod]]-Table1[[#This Row],[Planned]])</f>
        <v>14</v>
      </c>
      <c r="U1319" s="209">
        <f>IF(ABS(Table1[[#This Row],[Prod]]-Table1[[#This Row],[Planned]])&gt;Table1[[#This Row],[Planned]],0,IF(Table1[[#This Row],[Planned]]=0,0,1-ABS(Table1[[#This Row],[Prod]]-Table1[[#This Row],[Planned]])/Table1[[#This Row],[Planned]]))</f>
        <v>0.96</v>
      </c>
      <c r="V1319" s="206"/>
      <c r="W1319" s="206"/>
      <c r="X1319" s="208">
        <v>350</v>
      </c>
      <c r="Y1319" s="206">
        <f>Table1[[#This Row],[Prod]]</f>
        <v>336</v>
      </c>
      <c r="Z1319" s="206">
        <f>ABS(Table1[[#This Row],[Prod2]]-Table1[[#This Row],[Plan Revised]])</f>
        <v>14</v>
      </c>
      <c r="AA1319" s="209">
        <f>IF(ABS(Table1[[#This Row],[Prod2]]-Table1[[#This Row],[Plan Revised]])&gt;Table1[[#This Row],[Plan Revised]],0,IF(Table1[[#This Row],[Plan Revised]]=0,0,1-ABS(Table1[[#This Row],[Prod2]]-Table1[[#This Row],[Plan Revised]])/Table1[[#This Row],[Plan Revised]]))</f>
        <v>0.96</v>
      </c>
      <c r="AB1319" s="206"/>
      <c r="AC1319" s="210"/>
      <c r="AD1319"/>
      <c r="AF1319"/>
    </row>
    <row r="1320" spans="1:32">
      <c r="A1320" s="204" t="str">
        <f>IF(Table1[Week]=WeekSel,"Yes","No")</f>
        <v>No</v>
      </c>
      <c r="B1320" s="204" t="str">
        <f>IF((Table1[StartDate]&gt;=Date.GraphMin)*(Table1[StartDate]&lt;=Date.GraphMax)=1,"Yes","No")</f>
        <v>Yes</v>
      </c>
      <c r="C1320" s="204" t="str">
        <f>IF(OR(Table1[[#This Row],[Site]]="FOOD MILLING",Table1[[#This Row],[Site]]="GODACO"), "No", "Yes")</f>
        <v>Yes</v>
      </c>
      <c r="D1320" s="205">
        <f>MAX(DATE(Table1[Year],1,1),DATE(Table1[Year],1,1)-WEEKDAY(DATE(Table1[Year],1,1),2)+(Table1[WeekNum]-1)*7+1)</f>
        <v>44662</v>
      </c>
      <c r="E1320" s="205">
        <f>MIN(DATE(Table1[Year]+1,1,0),DATE(Table1[Year],1,1)-WEEKDAY(DATE(Table1[Year],1,1),2)+Table1[WeekNum]*7)</f>
        <v>44668</v>
      </c>
      <c r="F1320" s="15">
        <v>2022</v>
      </c>
      <c r="G1320" s="204">
        <f t="shared" si="40"/>
        <v>4</v>
      </c>
      <c r="H1320" s="204">
        <v>16</v>
      </c>
      <c r="I1320" s="207" t="str">
        <f>"W" &amp;Table1[[#This Row],[WeekNum]]</f>
        <v>W16</v>
      </c>
      <c r="J1320" s="207" t="str">
        <f t="shared" si="41"/>
        <v>22-W16</v>
      </c>
      <c r="K1320" s="206" t="s">
        <v>515</v>
      </c>
      <c r="L1320" s="206"/>
      <c r="M1320" s="206" t="s">
        <v>72</v>
      </c>
      <c r="N1320" s="266" t="s">
        <v>369</v>
      </c>
      <c r="O1320" s="11" t="s">
        <v>371</v>
      </c>
      <c r="P1320" s="11" t="s">
        <v>371</v>
      </c>
      <c r="Q1320" s="11" t="s">
        <v>421</v>
      </c>
      <c r="R1320" s="206">
        <v>300</v>
      </c>
      <c r="S1320" s="206">
        <v>616</v>
      </c>
      <c r="T1320" s="206">
        <f>ABS(Table1[[#This Row],[Prod]]-Table1[[#This Row],[Planned]])</f>
        <v>316</v>
      </c>
      <c r="U1320" s="209">
        <f>IF(ABS(Table1[[#This Row],[Prod]]-Table1[[#This Row],[Planned]])&gt;Table1[[#This Row],[Planned]],0,IF(Table1[[#This Row],[Planned]]=0,0,1-ABS(Table1[[#This Row],[Prod]]-Table1[[#This Row],[Planned]])/Table1[[#This Row],[Planned]]))</f>
        <v>0</v>
      </c>
      <c r="V1320" s="206"/>
      <c r="W1320" s="206"/>
      <c r="X1320" s="208">
        <v>300</v>
      </c>
      <c r="Y1320" s="206">
        <f>Table1[[#This Row],[Prod]]</f>
        <v>616</v>
      </c>
      <c r="Z1320" s="206">
        <f>ABS(Table1[[#This Row],[Prod2]]-Table1[[#This Row],[Plan Revised]])</f>
        <v>316</v>
      </c>
      <c r="AA1320" s="209">
        <f>IF(ABS(Table1[[#This Row],[Prod2]]-Table1[[#This Row],[Plan Revised]])&gt;Table1[[#This Row],[Plan Revised]],0,IF(Table1[[#This Row],[Plan Revised]]=0,0,1-ABS(Table1[[#This Row],[Prod2]]-Table1[[#This Row],[Plan Revised]])/Table1[[#This Row],[Plan Revised]]))</f>
        <v>0</v>
      </c>
      <c r="AB1320" s="206"/>
      <c r="AC1320" s="210"/>
      <c r="AD1320"/>
      <c r="AF1320"/>
    </row>
    <row r="1321" spans="1:32">
      <c r="A1321" s="204" t="str">
        <f>IF(Table1[Week]=WeekSel,"Yes","No")</f>
        <v>No</v>
      </c>
      <c r="B1321" s="204" t="str">
        <f>IF((Table1[StartDate]&gt;=Date.GraphMin)*(Table1[StartDate]&lt;=Date.GraphMax)=1,"Yes","No")</f>
        <v>Yes</v>
      </c>
      <c r="C1321" s="204" t="str">
        <f>IF(OR(Table1[[#This Row],[Site]]="FOOD MILLING",Table1[[#This Row],[Site]]="GODACO"), "No", "Yes")</f>
        <v>Yes</v>
      </c>
      <c r="D1321" s="205">
        <f>MAX(DATE(Table1[Year],1,1),DATE(Table1[Year],1,1)-WEEKDAY(DATE(Table1[Year],1,1),2)+(Table1[WeekNum]-1)*7+1)</f>
        <v>44662</v>
      </c>
      <c r="E1321" s="205">
        <f>MIN(DATE(Table1[Year]+1,1,0),DATE(Table1[Year],1,1)-WEEKDAY(DATE(Table1[Year],1,1),2)+Table1[WeekNum]*7)</f>
        <v>44668</v>
      </c>
      <c r="F1321" s="15">
        <v>2022</v>
      </c>
      <c r="G1321" s="204">
        <f t="shared" si="40"/>
        <v>4</v>
      </c>
      <c r="H1321" s="204">
        <v>16</v>
      </c>
      <c r="I1321" s="207" t="str">
        <f>"W" &amp;Table1[[#This Row],[WeekNum]]</f>
        <v>W16</v>
      </c>
      <c r="J1321" s="207" t="str">
        <f t="shared" si="41"/>
        <v>22-W16</v>
      </c>
      <c r="K1321" s="206" t="s">
        <v>516</v>
      </c>
      <c r="L1321" s="206"/>
      <c r="M1321" s="206" t="s">
        <v>72</v>
      </c>
      <c r="N1321" s="266" t="s">
        <v>369</v>
      </c>
      <c r="O1321" s="11" t="s">
        <v>371</v>
      </c>
      <c r="P1321" s="11" t="s">
        <v>371</v>
      </c>
      <c r="Q1321" s="11" t="s">
        <v>421</v>
      </c>
      <c r="R1321" s="206">
        <v>400</v>
      </c>
      <c r="S1321" s="206">
        <v>616</v>
      </c>
      <c r="T1321" s="206">
        <f>ABS(Table1[[#This Row],[Prod]]-Table1[[#This Row],[Planned]])</f>
        <v>216</v>
      </c>
      <c r="U1321" s="209">
        <f>IF(ABS(Table1[[#This Row],[Prod]]-Table1[[#This Row],[Planned]])&gt;Table1[[#This Row],[Planned]],0,IF(Table1[[#This Row],[Planned]]=0,0,1-ABS(Table1[[#This Row],[Prod]]-Table1[[#This Row],[Planned]])/Table1[[#This Row],[Planned]]))</f>
        <v>0.45999999999999996</v>
      </c>
      <c r="V1321" s="206"/>
      <c r="W1321" s="206"/>
      <c r="X1321" s="208">
        <v>400</v>
      </c>
      <c r="Y1321" s="206">
        <f>Table1[[#This Row],[Prod]]</f>
        <v>616</v>
      </c>
      <c r="Z1321" s="206">
        <f>ABS(Table1[[#This Row],[Prod2]]-Table1[[#This Row],[Plan Revised]])</f>
        <v>216</v>
      </c>
      <c r="AA1321" s="209">
        <f>IF(ABS(Table1[[#This Row],[Prod2]]-Table1[[#This Row],[Plan Revised]])&gt;Table1[[#This Row],[Plan Revised]],0,IF(Table1[[#This Row],[Plan Revised]]=0,0,1-ABS(Table1[[#This Row],[Prod2]]-Table1[[#This Row],[Plan Revised]])/Table1[[#This Row],[Plan Revised]]))</f>
        <v>0.45999999999999996</v>
      </c>
      <c r="AB1321" s="206"/>
      <c r="AC1321" s="210"/>
      <c r="AD1321"/>
      <c r="AF1321"/>
    </row>
    <row r="1322" spans="1:32">
      <c r="A1322" s="204" t="str">
        <f>IF(Table1[Week]=WeekSel,"Yes","No")</f>
        <v>No</v>
      </c>
      <c r="B1322" s="204" t="str">
        <f>IF((Table1[StartDate]&gt;=Date.GraphMin)*(Table1[StartDate]&lt;=Date.GraphMax)=1,"Yes","No")</f>
        <v>Yes</v>
      </c>
      <c r="C1322" s="204" t="str">
        <f>IF(OR(Table1[[#This Row],[Site]]="FOOD MILLING",Table1[[#This Row],[Site]]="GODACO"), "No", "Yes")</f>
        <v>Yes</v>
      </c>
      <c r="D1322" s="205">
        <f>MAX(DATE(Table1[Year],1,1),DATE(Table1[Year],1,1)-WEEKDAY(DATE(Table1[Year],1,1),2)+(Table1[WeekNum]-1)*7+1)</f>
        <v>44662</v>
      </c>
      <c r="E1322" s="205">
        <f>MIN(DATE(Table1[Year]+1,1,0),DATE(Table1[Year],1,1)-WEEKDAY(DATE(Table1[Year],1,1),2)+Table1[WeekNum]*7)</f>
        <v>44668</v>
      </c>
      <c r="F1322" s="15">
        <v>2022</v>
      </c>
      <c r="G1322" s="204">
        <f t="shared" si="40"/>
        <v>4</v>
      </c>
      <c r="H1322" s="204">
        <v>16</v>
      </c>
      <c r="I1322" s="207" t="str">
        <f>"W" &amp;Table1[[#This Row],[WeekNum]]</f>
        <v>W16</v>
      </c>
      <c r="J1322" s="207" t="str">
        <f t="shared" si="41"/>
        <v>22-W16</v>
      </c>
      <c r="K1322" s="206" t="s">
        <v>517</v>
      </c>
      <c r="L1322" s="206"/>
      <c r="M1322" s="206" t="s">
        <v>72</v>
      </c>
      <c r="N1322" s="266" t="s">
        <v>369</v>
      </c>
      <c r="O1322" s="11" t="s">
        <v>371</v>
      </c>
      <c r="P1322" s="11" t="s">
        <v>371</v>
      </c>
      <c r="Q1322" s="11" t="s">
        <v>421</v>
      </c>
      <c r="R1322" s="206">
        <v>400</v>
      </c>
      <c r="S1322" s="206">
        <v>378</v>
      </c>
      <c r="T1322" s="206">
        <f>ABS(Table1[[#This Row],[Prod]]-Table1[[#This Row],[Planned]])</f>
        <v>22</v>
      </c>
      <c r="U1322" s="209">
        <f>IF(ABS(Table1[[#This Row],[Prod]]-Table1[[#This Row],[Planned]])&gt;Table1[[#This Row],[Planned]],0,IF(Table1[[#This Row],[Planned]]=0,0,1-ABS(Table1[[#This Row],[Prod]]-Table1[[#This Row],[Planned]])/Table1[[#This Row],[Planned]]))</f>
        <v>0.94499999999999995</v>
      </c>
      <c r="V1322" s="206"/>
      <c r="W1322" s="206"/>
      <c r="X1322" s="208">
        <v>400</v>
      </c>
      <c r="Y1322" s="206">
        <f>Table1[[#This Row],[Prod]]</f>
        <v>378</v>
      </c>
      <c r="Z1322" s="206">
        <f>ABS(Table1[[#This Row],[Prod2]]-Table1[[#This Row],[Plan Revised]])</f>
        <v>22</v>
      </c>
      <c r="AA1322" s="209">
        <f>IF(ABS(Table1[[#This Row],[Prod2]]-Table1[[#This Row],[Plan Revised]])&gt;Table1[[#This Row],[Plan Revised]],0,IF(Table1[[#This Row],[Plan Revised]]=0,0,1-ABS(Table1[[#This Row],[Prod2]]-Table1[[#This Row],[Plan Revised]])/Table1[[#This Row],[Plan Revised]]))</f>
        <v>0.94499999999999995</v>
      </c>
      <c r="AB1322" s="206"/>
      <c r="AC1322" s="210"/>
      <c r="AD1322"/>
      <c r="AF1322"/>
    </row>
    <row r="1323" spans="1:32">
      <c r="A1323" s="204" t="str">
        <f>IF(Table1[Week]=WeekSel,"Yes","No")</f>
        <v>No</v>
      </c>
      <c r="B1323" s="204" t="str">
        <f>IF((Table1[StartDate]&gt;=Date.GraphMin)*(Table1[StartDate]&lt;=Date.GraphMax)=1,"Yes","No")</f>
        <v>Yes</v>
      </c>
      <c r="C1323" s="204" t="str">
        <f>IF(OR(Table1[[#This Row],[Site]]="FOOD MILLING",Table1[[#This Row],[Site]]="GODACO"), "No", "Yes")</f>
        <v>Yes</v>
      </c>
      <c r="D1323" s="205">
        <f>MAX(DATE(Table1[Year],1,1),DATE(Table1[Year],1,1)-WEEKDAY(DATE(Table1[Year],1,1),2)+(Table1[WeekNum]-1)*7+1)</f>
        <v>44662</v>
      </c>
      <c r="E1323" s="205">
        <f>MIN(DATE(Table1[Year]+1,1,0),DATE(Table1[Year],1,1)-WEEKDAY(DATE(Table1[Year],1,1),2)+Table1[WeekNum]*7)</f>
        <v>44668</v>
      </c>
      <c r="F1323" s="15">
        <v>2022</v>
      </c>
      <c r="G1323" s="204">
        <f t="shared" si="40"/>
        <v>4</v>
      </c>
      <c r="H1323" s="204">
        <v>16</v>
      </c>
      <c r="I1323" s="207" t="str">
        <f>"W" &amp;Table1[[#This Row],[WeekNum]]</f>
        <v>W16</v>
      </c>
      <c r="J1323" s="207" t="str">
        <f t="shared" si="41"/>
        <v>22-W16</v>
      </c>
      <c r="K1323" s="206" t="s">
        <v>514</v>
      </c>
      <c r="L1323" s="206"/>
      <c r="M1323" s="206" t="s">
        <v>72</v>
      </c>
      <c r="N1323" s="266" t="s">
        <v>369</v>
      </c>
      <c r="O1323" s="266" t="s">
        <v>391</v>
      </c>
      <c r="P1323" s="11" t="s">
        <v>393</v>
      </c>
      <c r="Q1323" s="11" t="s">
        <v>421</v>
      </c>
      <c r="R1323" s="206">
        <v>350</v>
      </c>
      <c r="S1323" s="206">
        <v>330</v>
      </c>
      <c r="T1323" s="206">
        <f>ABS(Table1[[#This Row],[Prod]]-Table1[[#This Row],[Planned]])</f>
        <v>20</v>
      </c>
      <c r="U1323" s="209">
        <f>IF(ABS(Table1[[#This Row],[Prod]]-Table1[[#This Row],[Planned]])&gt;Table1[[#This Row],[Planned]],0,IF(Table1[[#This Row],[Planned]]=0,0,1-ABS(Table1[[#This Row],[Prod]]-Table1[[#This Row],[Planned]])/Table1[[#This Row],[Planned]]))</f>
        <v>0.94285714285714284</v>
      </c>
      <c r="V1323" s="206"/>
      <c r="W1323" s="206"/>
      <c r="X1323" s="208">
        <v>350</v>
      </c>
      <c r="Y1323" s="206">
        <f>Table1[[#This Row],[Prod]]</f>
        <v>330</v>
      </c>
      <c r="Z1323" s="206">
        <f>ABS(Table1[[#This Row],[Prod2]]-Table1[[#This Row],[Plan Revised]])</f>
        <v>20</v>
      </c>
      <c r="AA1323" s="209">
        <f>IF(ABS(Table1[[#This Row],[Prod2]]-Table1[[#This Row],[Plan Revised]])&gt;Table1[[#This Row],[Plan Revised]],0,IF(Table1[[#This Row],[Plan Revised]]=0,0,1-ABS(Table1[[#This Row],[Prod2]]-Table1[[#This Row],[Plan Revised]])/Table1[[#This Row],[Plan Revised]]))</f>
        <v>0.94285714285714284</v>
      </c>
      <c r="AB1323" s="206"/>
      <c r="AC1323" s="210"/>
      <c r="AD1323"/>
      <c r="AF1323"/>
    </row>
    <row r="1324" spans="1:32">
      <c r="A1324" s="204" t="str">
        <f>IF(Table1[Week]=WeekSel,"Yes","No")</f>
        <v>No</v>
      </c>
      <c r="B1324" s="204" t="str">
        <f>IF((Table1[StartDate]&gt;=Date.GraphMin)*(Table1[StartDate]&lt;=Date.GraphMax)=1,"Yes","No")</f>
        <v>Yes</v>
      </c>
      <c r="C1324" s="204" t="str">
        <f>IF(OR(Table1[[#This Row],[Site]]="FOOD MILLING",Table1[[#This Row],[Site]]="GODACO"), "No", "Yes")</f>
        <v>Yes</v>
      </c>
      <c r="D1324" s="205">
        <f>MAX(DATE(Table1[Year],1,1),DATE(Table1[Year],1,1)-WEEKDAY(DATE(Table1[Year],1,1),2)+(Table1[WeekNum]-1)*7+1)</f>
        <v>44662</v>
      </c>
      <c r="E1324" s="205">
        <f>MIN(DATE(Table1[Year]+1,1,0),DATE(Table1[Year],1,1)-WEEKDAY(DATE(Table1[Year],1,1),2)+Table1[WeekNum]*7)</f>
        <v>44668</v>
      </c>
      <c r="F1324" s="15">
        <v>2022</v>
      </c>
      <c r="G1324" s="204">
        <f t="shared" si="40"/>
        <v>4</v>
      </c>
      <c r="H1324" s="204">
        <v>16</v>
      </c>
      <c r="I1324" s="207" t="str">
        <f>"W" &amp;Table1[[#This Row],[WeekNum]]</f>
        <v>W16</v>
      </c>
      <c r="J1324" s="207" t="str">
        <f t="shared" si="41"/>
        <v>22-W16</v>
      </c>
      <c r="K1324" s="206" t="s">
        <v>440</v>
      </c>
      <c r="L1324" s="206"/>
      <c r="M1324" s="206" t="s">
        <v>72</v>
      </c>
      <c r="N1324" s="266" t="s">
        <v>369</v>
      </c>
      <c r="O1324" s="266" t="s">
        <v>391</v>
      </c>
      <c r="P1324" s="11" t="s">
        <v>394</v>
      </c>
      <c r="Q1324" s="11" t="s">
        <v>421</v>
      </c>
      <c r="R1324" s="206">
        <v>0</v>
      </c>
      <c r="S1324" s="206">
        <v>262</v>
      </c>
      <c r="T1324" s="206">
        <f>ABS(Table1[[#This Row],[Prod]]-Table1[[#This Row],[Planned]])</f>
        <v>262</v>
      </c>
      <c r="U1324" s="209">
        <f>IF(ABS(Table1[[#This Row],[Prod]]-Table1[[#This Row],[Planned]])&gt;Table1[[#This Row],[Planned]],0,IF(Table1[[#This Row],[Planned]]=0,0,1-ABS(Table1[[#This Row],[Prod]]-Table1[[#This Row],[Planned]])/Table1[[#This Row],[Planned]]))</f>
        <v>0</v>
      </c>
      <c r="V1324" s="206"/>
      <c r="W1324" s="206"/>
      <c r="X1324" s="208">
        <v>0</v>
      </c>
      <c r="Y1324" s="206">
        <f>Table1[[#This Row],[Prod]]</f>
        <v>262</v>
      </c>
      <c r="Z1324" s="206">
        <f>ABS(Table1[[#This Row],[Prod2]]-Table1[[#This Row],[Plan Revised]])</f>
        <v>262</v>
      </c>
      <c r="AA1324" s="209">
        <f>IF(ABS(Table1[[#This Row],[Prod2]]-Table1[[#This Row],[Plan Revised]])&gt;Table1[[#This Row],[Plan Revised]],0,IF(Table1[[#This Row],[Plan Revised]]=0,0,1-ABS(Table1[[#This Row],[Prod2]]-Table1[[#This Row],[Plan Revised]])/Table1[[#This Row],[Plan Revised]]))</f>
        <v>0</v>
      </c>
      <c r="AB1324" s="206"/>
      <c r="AC1324" s="210"/>
      <c r="AD1324"/>
      <c r="AF1324"/>
    </row>
    <row r="1325" spans="1:32">
      <c r="A1325" s="204" t="str">
        <f>IF(Table1[Week]=WeekSel,"Yes","No")</f>
        <v>No</v>
      </c>
      <c r="B1325" s="204" t="str">
        <f>IF((Table1[StartDate]&gt;=Date.GraphMin)*(Table1[StartDate]&lt;=Date.GraphMax)=1,"Yes","No")</f>
        <v>Yes</v>
      </c>
      <c r="C1325" s="204" t="str">
        <f>IF(OR(Table1[[#This Row],[Site]]="FOOD MILLING",Table1[[#This Row],[Site]]="GODACO"), "No", "Yes")</f>
        <v>Yes</v>
      </c>
      <c r="D1325" s="205">
        <f>MAX(DATE(Table1[Year],1,1),DATE(Table1[Year],1,1)-WEEKDAY(DATE(Table1[Year],1,1),2)+(Table1[WeekNum]-1)*7+1)</f>
        <v>44662</v>
      </c>
      <c r="E1325" s="205">
        <f>MIN(DATE(Table1[Year]+1,1,0),DATE(Table1[Year],1,1)-WEEKDAY(DATE(Table1[Year],1,1),2)+Table1[WeekNum]*7)</f>
        <v>44668</v>
      </c>
      <c r="F1325" s="15">
        <v>2022</v>
      </c>
      <c r="G1325" s="204">
        <f t="shared" si="40"/>
        <v>4</v>
      </c>
      <c r="H1325" s="204">
        <v>16</v>
      </c>
      <c r="I1325" s="207" t="str">
        <f>"W" &amp;Table1[[#This Row],[WeekNum]]</f>
        <v>W16</v>
      </c>
      <c r="J1325" s="207" t="str">
        <f t="shared" si="41"/>
        <v>22-W16</v>
      </c>
      <c r="K1325" s="206" t="s">
        <v>519</v>
      </c>
      <c r="L1325" s="206"/>
      <c r="M1325" s="206" t="s">
        <v>72</v>
      </c>
      <c r="N1325" s="266" t="s">
        <v>369</v>
      </c>
      <c r="O1325" s="11" t="s">
        <v>371</v>
      </c>
      <c r="P1325" s="11" t="s">
        <v>371</v>
      </c>
      <c r="Q1325" s="11" t="s">
        <v>421</v>
      </c>
      <c r="R1325" s="206">
        <v>0</v>
      </c>
      <c r="S1325" s="206">
        <v>0</v>
      </c>
      <c r="T1325" s="206">
        <f>ABS(Table1[[#This Row],[Prod]]-Table1[[#This Row],[Planned]])</f>
        <v>0</v>
      </c>
      <c r="U1325" s="209">
        <f>IF(ABS(Table1[[#This Row],[Prod]]-Table1[[#This Row],[Planned]])&gt;Table1[[#This Row],[Planned]],0,IF(Table1[[#This Row],[Planned]]=0,0,1-ABS(Table1[[#This Row],[Prod]]-Table1[[#This Row],[Planned]])/Table1[[#This Row],[Planned]]))</f>
        <v>0</v>
      </c>
      <c r="V1325" s="206"/>
      <c r="W1325" s="206"/>
      <c r="X1325" s="208">
        <v>0</v>
      </c>
      <c r="Y1325" s="206">
        <f>Table1[[#This Row],[Prod]]</f>
        <v>0</v>
      </c>
      <c r="Z1325" s="206">
        <f>ABS(Table1[[#This Row],[Prod2]]-Table1[[#This Row],[Plan Revised]])</f>
        <v>0</v>
      </c>
      <c r="AA1325" s="209">
        <f>IF(ABS(Table1[[#This Row],[Prod2]]-Table1[[#This Row],[Plan Revised]])&gt;Table1[[#This Row],[Plan Revised]],0,IF(Table1[[#This Row],[Plan Revised]]=0,0,1-ABS(Table1[[#This Row],[Prod2]]-Table1[[#This Row],[Plan Revised]])/Table1[[#This Row],[Plan Revised]]))</f>
        <v>0</v>
      </c>
      <c r="AB1325" s="206"/>
      <c r="AC1325" s="210"/>
      <c r="AD1325"/>
      <c r="AF1325"/>
    </row>
    <row r="1326" spans="1:32">
      <c r="A1326" s="204" t="str">
        <f>IF(Table1[Week]=WeekSel,"Yes","No")</f>
        <v>No</v>
      </c>
      <c r="B1326" s="204" t="str">
        <f>IF((Table1[StartDate]&gt;=Date.GraphMin)*(Table1[StartDate]&lt;=Date.GraphMax)=1,"Yes","No")</f>
        <v>Yes</v>
      </c>
      <c r="C1326" s="204" t="str">
        <f>IF(OR(Table1[[#This Row],[Site]]="FOOD MILLING",Table1[[#This Row],[Site]]="GODACO"), "No", "Yes")</f>
        <v>Yes</v>
      </c>
      <c r="D1326" s="205">
        <f>MAX(DATE(Table1[Year],1,1),DATE(Table1[Year],1,1)-WEEKDAY(DATE(Table1[Year],1,1),2)+(Table1[WeekNum]-1)*7+1)</f>
        <v>44662</v>
      </c>
      <c r="E1326" s="205">
        <f>MIN(DATE(Table1[Year]+1,1,0),DATE(Table1[Year],1,1)-WEEKDAY(DATE(Table1[Year],1,1),2)+Table1[WeekNum]*7)</f>
        <v>44668</v>
      </c>
      <c r="F1326" s="15">
        <v>2022</v>
      </c>
      <c r="G1326" s="204">
        <f t="shared" si="40"/>
        <v>4</v>
      </c>
      <c r="H1326" s="204">
        <v>16</v>
      </c>
      <c r="I1326" s="207" t="str">
        <f>"W" &amp;Table1[[#This Row],[WeekNum]]</f>
        <v>W16</v>
      </c>
      <c r="J1326" s="207" t="str">
        <f t="shared" si="41"/>
        <v>22-W16</v>
      </c>
      <c r="K1326" s="206" t="s">
        <v>688</v>
      </c>
      <c r="L1326" s="206"/>
      <c r="M1326" s="206" t="s">
        <v>72</v>
      </c>
      <c r="N1326" s="266" t="s">
        <v>369</v>
      </c>
      <c r="O1326" s="266" t="s">
        <v>395</v>
      </c>
      <c r="P1326" s="11" t="s">
        <v>396</v>
      </c>
      <c r="Q1326" s="11" t="s">
        <v>421</v>
      </c>
      <c r="R1326" s="206">
        <v>300</v>
      </c>
      <c r="S1326" s="206">
        <v>304</v>
      </c>
      <c r="T1326" s="206">
        <f>ABS(Table1[[#This Row],[Prod]]-Table1[[#This Row],[Planned]])</f>
        <v>4</v>
      </c>
      <c r="U1326" s="209">
        <f>IF(ABS(Table1[[#This Row],[Prod]]-Table1[[#This Row],[Planned]])&gt;Table1[[#This Row],[Planned]],0,IF(Table1[[#This Row],[Planned]]=0,0,1-ABS(Table1[[#This Row],[Prod]]-Table1[[#This Row],[Planned]])/Table1[[#This Row],[Planned]]))</f>
        <v>0.98666666666666669</v>
      </c>
      <c r="V1326" s="206"/>
      <c r="W1326" s="206"/>
      <c r="X1326" s="208">
        <v>300</v>
      </c>
      <c r="Y1326" s="206">
        <f>Table1[[#This Row],[Prod]]</f>
        <v>304</v>
      </c>
      <c r="Z1326" s="206">
        <f>ABS(Table1[[#This Row],[Prod2]]-Table1[[#This Row],[Plan Revised]])</f>
        <v>4</v>
      </c>
      <c r="AA1326" s="209">
        <f>IF(ABS(Table1[[#This Row],[Prod2]]-Table1[[#This Row],[Plan Revised]])&gt;Table1[[#This Row],[Plan Revised]],0,IF(Table1[[#This Row],[Plan Revised]]=0,0,1-ABS(Table1[[#This Row],[Prod2]]-Table1[[#This Row],[Plan Revised]])/Table1[[#This Row],[Plan Revised]]))</f>
        <v>0.98666666666666669</v>
      </c>
      <c r="AB1326" s="206"/>
      <c r="AC1326" s="210"/>
      <c r="AD1326"/>
      <c r="AF1326"/>
    </row>
    <row r="1327" spans="1:32">
      <c r="A1327" s="204" t="str">
        <f>IF(Table1[Week]=WeekSel,"Yes","No")</f>
        <v>No</v>
      </c>
      <c r="B1327" s="204" t="str">
        <f>IF((Table1[StartDate]&gt;=Date.GraphMin)*(Table1[StartDate]&lt;=Date.GraphMax)=1,"Yes","No")</f>
        <v>Yes</v>
      </c>
      <c r="C1327" s="204" t="str">
        <f>IF(OR(Table1[[#This Row],[Site]]="FOOD MILLING",Table1[[#This Row],[Site]]="GODACO"), "No", "Yes")</f>
        <v>Yes</v>
      </c>
      <c r="D1327" s="205">
        <f>MAX(DATE(Table1[Year],1,1),DATE(Table1[Year],1,1)-WEEKDAY(DATE(Table1[Year],1,1),2)+(Table1[WeekNum]-1)*7+1)</f>
        <v>44662</v>
      </c>
      <c r="E1327" s="205">
        <f>MIN(DATE(Table1[Year]+1,1,0),DATE(Table1[Year],1,1)-WEEKDAY(DATE(Table1[Year],1,1),2)+Table1[WeekNum]*7)</f>
        <v>44668</v>
      </c>
      <c r="F1327" s="15">
        <v>2022</v>
      </c>
      <c r="G1327" s="204">
        <f t="shared" si="40"/>
        <v>4</v>
      </c>
      <c r="H1327" s="204">
        <v>16</v>
      </c>
      <c r="I1327" s="207" t="str">
        <f>"W" &amp;Table1[[#This Row],[WeekNum]]</f>
        <v>W16</v>
      </c>
      <c r="J1327" s="207" t="str">
        <f t="shared" si="41"/>
        <v>22-W16</v>
      </c>
      <c r="K1327" s="206" t="s">
        <v>689</v>
      </c>
      <c r="L1327" s="206"/>
      <c r="M1327" s="206" t="s">
        <v>72</v>
      </c>
      <c r="N1327" s="266" t="s">
        <v>369</v>
      </c>
      <c r="O1327" s="266" t="s">
        <v>395</v>
      </c>
      <c r="P1327" s="11" t="s">
        <v>396</v>
      </c>
      <c r="Q1327" s="11" t="s">
        <v>421</v>
      </c>
      <c r="R1327" s="206">
        <v>0</v>
      </c>
      <c r="S1327" s="206">
        <v>0</v>
      </c>
      <c r="T1327" s="206">
        <f>ABS(Table1[[#This Row],[Prod]]-Table1[[#This Row],[Planned]])</f>
        <v>0</v>
      </c>
      <c r="U1327" s="209">
        <f>IF(ABS(Table1[[#This Row],[Prod]]-Table1[[#This Row],[Planned]])&gt;Table1[[#This Row],[Planned]],0,IF(Table1[[#This Row],[Planned]]=0,0,1-ABS(Table1[[#This Row],[Prod]]-Table1[[#This Row],[Planned]])/Table1[[#This Row],[Planned]]))</f>
        <v>0</v>
      </c>
      <c r="V1327" s="206"/>
      <c r="W1327" s="206"/>
      <c r="X1327" s="208">
        <v>0</v>
      </c>
      <c r="Y1327" s="206">
        <f>Table1[[#This Row],[Prod]]</f>
        <v>0</v>
      </c>
      <c r="Z1327" s="206">
        <f>ABS(Table1[[#This Row],[Prod2]]-Table1[[#This Row],[Plan Revised]])</f>
        <v>0</v>
      </c>
      <c r="AA1327" s="209">
        <f>IF(ABS(Table1[[#This Row],[Prod2]]-Table1[[#This Row],[Plan Revised]])&gt;Table1[[#This Row],[Plan Revised]],0,IF(Table1[[#This Row],[Plan Revised]]=0,0,1-ABS(Table1[[#This Row],[Prod2]]-Table1[[#This Row],[Plan Revised]])/Table1[[#This Row],[Plan Revised]]))</f>
        <v>0</v>
      </c>
      <c r="AB1327" s="206"/>
      <c r="AC1327" s="210"/>
      <c r="AD1327"/>
      <c r="AF1327"/>
    </row>
    <row r="1328" spans="1:32">
      <c r="A1328" s="204" t="str">
        <f>IF(Table1[Week]=WeekSel,"Yes","No")</f>
        <v>No</v>
      </c>
      <c r="B1328" s="204" t="str">
        <f>IF((Table1[StartDate]&gt;=Date.GraphMin)*(Table1[StartDate]&lt;=Date.GraphMax)=1,"Yes","No")</f>
        <v>Yes</v>
      </c>
      <c r="C1328" s="204" t="str">
        <f>IF(OR(Table1[[#This Row],[Site]]="FOOD MILLING",Table1[[#This Row],[Site]]="GODACO"), "No", "Yes")</f>
        <v>Yes</v>
      </c>
      <c r="D1328" s="205">
        <f>MAX(DATE(Table1[Year],1,1),DATE(Table1[Year],1,1)-WEEKDAY(DATE(Table1[Year],1,1),2)+(Table1[WeekNum]-1)*7+1)</f>
        <v>44662</v>
      </c>
      <c r="E1328" s="205">
        <f>MIN(DATE(Table1[Year]+1,1,0),DATE(Table1[Year],1,1)-WEEKDAY(DATE(Table1[Year],1,1),2)+Table1[WeekNum]*7)</f>
        <v>44668</v>
      </c>
      <c r="F1328" s="15">
        <v>2022</v>
      </c>
      <c r="G1328" s="204">
        <f t="shared" si="40"/>
        <v>4</v>
      </c>
      <c r="H1328" s="204">
        <v>16</v>
      </c>
      <c r="I1328" s="207" t="str">
        <f>"W" &amp;Table1[[#This Row],[WeekNum]]</f>
        <v>W16</v>
      </c>
      <c r="J1328" s="207" t="str">
        <f t="shared" si="41"/>
        <v>22-W16</v>
      </c>
      <c r="K1328" s="206" t="s">
        <v>691</v>
      </c>
      <c r="L1328" s="206"/>
      <c r="M1328" s="206" t="s">
        <v>72</v>
      </c>
      <c r="N1328" s="266" t="s">
        <v>369</v>
      </c>
      <c r="O1328" s="266" t="s">
        <v>389</v>
      </c>
      <c r="P1328" s="11" t="s">
        <v>397</v>
      </c>
      <c r="Q1328" s="11" t="s">
        <v>417</v>
      </c>
      <c r="R1328" s="206">
        <v>0</v>
      </c>
      <c r="S1328" s="206">
        <v>0</v>
      </c>
      <c r="T1328" s="206">
        <f>ABS(Table1[[#This Row],[Prod]]-Table1[[#This Row],[Planned]])</f>
        <v>0</v>
      </c>
      <c r="U1328" s="209">
        <f>IF(ABS(Table1[[#This Row],[Prod]]-Table1[[#This Row],[Planned]])&gt;Table1[[#This Row],[Planned]],0,IF(Table1[[#This Row],[Planned]]=0,0,1-ABS(Table1[[#This Row],[Prod]]-Table1[[#This Row],[Planned]])/Table1[[#This Row],[Planned]]))</f>
        <v>0</v>
      </c>
      <c r="V1328" s="206"/>
      <c r="W1328" s="206"/>
      <c r="X1328" s="208">
        <v>0</v>
      </c>
      <c r="Y1328" s="206">
        <f>Table1[[#This Row],[Prod]]</f>
        <v>0</v>
      </c>
      <c r="Z1328" s="206">
        <f>ABS(Table1[[#This Row],[Prod2]]-Table1[[#This Row],[Plan Revised]])</f>
        <v>0</v>
      </c>
      <c r="AA1328" s="209">
        <f>IF(ABS(Table1[[#This Row],[Prod2]]-Table1[[#This Row],[Plan Revised]])&gt;Table1[[#This Row],[Plan Revised]],0,IF(Table1[[#This Row],[Plan Revised]]=0,0,1-ABS(Table1[[#This Row],[Prod2]]-Table1[[#This Row],[Plan Revised]])/Table1[[#This Row],[Plan Revised]]))</f>
        <v>0</v>
      </c>
      <c r="AB1328" s="206"/>
      <c r="AC1328" s="210"/>
      <c r="AD1328"/>
      <c r="AF1328"/>
    </row>
    <row r="1329" spans="1:32">
      <c r="A1329" s="204" t="str">
        <f>IF(Table1[Week]=WeekSel,"Yes","No")</f>
        <v>No</v>
      </c>
      <c r="B1329" s="204" t="str">
        <f>IF((Table1[StartDate]&gt;=Date.GraphMin)*(Table1[StartDate]&lt;=Date.GraphMax)=1,"Yes","No")</f>
        <v>Yes</v>
      </c>
      <c r="C1329" s="204" t="str">
        <f>IF(OR(Table1[[#This Row],[Site]]="FOOD MILLING",Table1[[#This Row],[Site]]="GODACO"), "No", "Yes")</f>
        <v>Yes</v>
      </c>
      <c r="D1329" s="205">
        <f>MAX(DATE(Table1[Year],1,1),DATE(Table1[Year],1,1)-WEEKDAY(DATE(Table1[Year],1,1),2)+(Table1[WeekNum]-1)*7+1)</f>
        <v>44662</v>
      </c>
      <c r="E1329" s="205">
        <f>MIN(DATE(Table1[Year]+1,1,0),DATE(Table1[Year],1,1)-WEEKDAY(DATE(Table1[Year],1,1),2)+Table1[WeekNum]*7)</f>
        <v>44668</v>
      </c>
      <c r="F1329" s="15">
        <v>2022</v>
      </c>
      <c r="G1329" s="204">
        <f t="shared" si="40"/>
        <v>4</v>
      </c>
      <c r="H1329" s="204">
        <v>16</v>
      </c>
      <c r="I1329" s="207" t="str">
        <f>"W" &amp;Table1[[#This Row],[WeekNum]]</f>
        <v>W16</v>
      </c>
      <c r="J1329" s="207" t="str">
        <f t="shared" si="41"/>
        <v>22-W16</v>
      </c>
      <c r="K1329" s="206" t="s">
        <v>692</v>
      </c>
      <c r="L1329" s="206"/>
      <c r="M1329" s="206" t="s">
        <v>72</v>
      </c>
      <c r="N1329" s="266" t="s">
        <v>369</v>
      </c>
      <c r="O1329" s="266" t="s">
        <v>389</v>
      </c>
      <c r="P1329" s="11" t="s">
        <v>397</v>
      </c>
      <c r="Q1329" s="11" t="s">
        <v>417</v>
      </c>
      <c r="R1329" s="206">
        <v>0</v>
      </c>
      <c r="S1329" s="206">
        <v>0</v>
      </c>
      <c r="T1329" s="206">
        <f>ABS(Table1[[#This Row],[Prod]]-Table1[[#This Row],[Planned]])</f>
        <v>0</v>
      </c>
      <c r="U1329" s="209">
        <f>IF(ABS(Table1[[#This Row],[Prod]]-Table1[[#This Row],[Planned]])&gt;Table1[[#This Row],[Planned]],0,IF(Table1[[#This Row],[Planned]]=0,0,1-ABS(Table1[[#This Row],[Prod]]-Table1[[#This Row],[Planned]])/Table1[[#This Row],[Planned]]))</f>
        <v>0</v>
      </c>
      <c r="V1329" s="206"/>
      <c r="W1329" s="206"/>
      <c r="X1329" s="208">
        <v>0</v>
      </c>
      <c r="Y1329" s="206">
        <f>Table1[[#This Row],[Prod]]</f>
        <v>0</v>
      </c>
      <c r="Z1329" s="206">
        <f>ABS(Table1[[#This Row],[Prod2]]-Table1[[#This Row],[Plan Revised]])</f>
        <v>0</v>
      </c>
      <c r="AA1329" s="209">
        <f>IF(ABS(Table1[[#This Row],[Prod2]]-Table1[[#This Row],[Plan Revised]])&gt;Table1[[#This Row],[Plan Revised]],0,IF(Table1[[#This Row],[Plan Revised]]=0,0,1-ABS(Table1[[#This Row],[Prod2]]-Table1[[#This Row],[Plan Revised]])/Table1[[#This Row],[Plan Revised]]))</f>
        <v>0</v>
      </c>
      <c r="AB1329" s="206"/>
      <c r="AC1329" s="210"/>
      <c r="AD1329"/>
      <c r="AF1329"/>
    </row>
    <row r="1330" spans="1:32">
      <c r="A1330" s="204" t="str">
        <f>IF(Table1[Week]=WeekSel,"Yes","No")</f>
        <v>No</v>
      </c>
      <c r="B1330" s="204" t="str">
        <f>IF((Table1[StartDate]&gt;=Date.GraphMin)*(Table1[StartDate]&lt;=Date.GraphMax)=1,"Yes","No")</f>
        <v>Yes</v>
      </c>
      <c r="C1330" s="204" t="str">
        <f>IF(OR(Table1[[#This Row],[Site]]="FOOD MILLING",Table1[[#This Row],[Site]]="GODACO"), "No", "Yes")</f>
        <v>Yes</v>
      </c>
      <c r="D1330" s="205">
        <f>MAX(DATE(Table1[Year],1,1),DATE(Table1[Year],1,1)-WEEKDAY(DATE(Table1[Year],1,1),2)+(Table1[WeekNum]-1)*7+1)</f>
        <v>44662</v>
      </c>
      <c r="E1330" s="205">
        <f>MIN(DATE(Table1[Year]+1,1,0),DATE(Table1[Year],1,1)-WEEKDAY(DATE(Table1[Year],1,1),2)+Table1[WeekNum]*7)</f>
        <v>44668</v>
      </c>
      <c r="F1330" s="15">
        <v>2022</v>
      </c>
      <c r="G1330" s="204">
        <f t="shared" si="40"/>
        <v>4</v>
      </c>
      <c r="H1330" s="204">
        <v>16</v>
      </c>
      <c r="I1330" s="207" t="str">
        <f>"W" &amp;Table1[[#This Row],[WeekNum]]</f>
        <v>W16</v>
      </c>
      <c r="J1330" s="207" t="str">
        <f t="shared" si="41"/>
        <v>22-W16</v>
      </c>
      <c r="K1330" s="206" t="s">
        <v>693</v>
      </c>
      <c r="L1330" s="206"/>
      <c r="M1330" s="206" t="s">
        <v>72</v>
      </c>
      <c r="N1330" s="266" t="s">
        <v>369</v>
      </c>
      <c r="O1330" s="266" t="s">
        <v>389</v>
      </c>
      <c r="P1330" s="11" t="s">
        <v>397</v>
      </c>
      <c r="Q1330" s="11" t="s">
        <v>417</v>
      </c>
      <c r="R1330" s="206">
        <v>4080</v>
      </c>
      <c r="S1330" s="206">
        <v>4000</v>
      </c>
      <c r="T1330" s="206">
        <f>ABS(Table1[[#This Row],[Prod]]-Table1[[#This Row],[Planned]])</f>
        <v>80</v>
      </c>
      <c r="U1330" s="209">
        <f>IF(ABS(Table1[[#This Row],[Prod]]-Table1[[#This Row],[Planned]])&gt;Table1[[#This Row],[Planned]],0,IF(Table1[[#This Row],[Planned]]=0,0,1-ABS(Table1[[#This Row],[Prod]]-Table1[[#This Row],[Planned]])/Table1[[#This Row],[Planned]]))</f>
        <v>0.98039215686274506</v>
      </c>
      <c r="V1330" s="206"/>
      <c r="W1330" s="206"/>
      <c r="X1330" s="208">
        <v>4080</v>
      </c>
      <c r="Y1330" s="206">
        <f>Table1[[#This Row],[Prod]]</f>
        <v>4000</v>
      </c>
      <c r="Z1330" s="206">
        <f>ABS(Table1[[#This Row],[Prod2]]-Table1[[#This Row],[Plan Revised]])</f>
        <v>80</v>
      </c>
      <c r="AA1330" s="209">
        <f>IF(ABS(Table1[[#This Row],[Prod2]]-Table1[[#This Row],[Plan Revised]])&gt;Table1[[#This Row],[Plan Revised]],0,IF(Table1[[#This Row],[Plan Revised]]=0,0,1-ABS(Table1[[#This Row],[Prod2]]-Table1[[#This Row],[Plan Revised]])/Table1[[#This Row],[Plan Revised]]))</f>
        <v>0.98039215686274506</v>
      </c>
      <c r="AB1330" s="206"/>
      <c r="AC1330" s="210"/>
      <c r="AD1330"/>
      <c r="AF1330"/>
    </row>
    <row r="1331" spans="1:32">
      <c r="A1331" s="204" t="str">
        <f>IF(Table1[Week]=WeekSel,"Yes","No")</f>
        <v>No</v>
      </c>
      <c r="B1331" s="204" t="str">
        <f>IF((Table1[StartDate]&gt;=Date.GraphMin)*(Table1[StartDate]&lt;=Date.GraphMax)=1,"Yes","No")</f>
        <v>Yes</v>
      </c>
      <c r="C1331" s="204" t="str">
        <f>IF(OR(Table1[[#This Row],[Site]]="FOOD MILLING",Table1[[#This Row],[Site]]="GODACO"), "No", "Yes")</f>
        <v>Yes</v>
      </c>
      <c r="D1331" s="205">
        <f>MAX(DATE(Table1[Year],1,1),DATE(Table1[Year],1,1)-WEEKDAY(DATE(Table1[Year],1,1),2)+(Table1[WeekNum]-1)*7+1)</f>
        <v>44662</v>
      </c>
      <c r="E1331" s="205">
        <f>MIN(DATE(Table1[Year]+1,1,0),DATE(Table1[Year],1,1)-WEEKDAY(DATE(Table1[Year],1,1),2)+Table1[WeekNum]*7)</f>
        <v>44668</v>
      </c>
      <c r="F1331" s="15">
        <v>2022</v>
      </c>
      <c r="G1331" s="204">
        <f t="shared" si="40"/>
        <v>4</v>
      </c>
      <c r="H1331" s="204">
        <v>16</v>
      </c>
      <c r="I1331" s="207" t="str">
        <f>"W" &amp;Table1[[#This Row],[WeekNum]]</f>
        <v>W16</v>
      </c>
      <c r="J1331" s="207" t="str">
        <f t="shared" si="41"/>
        <v>22-W16</v>
      </c>
      <c r="K1331" s="206" t="s">
        <v>694</v>
      </c>
      <c r="L1331" s="206"/>
      <c r="M1331" s="206" t="s">
        <v>72</v>
      </c>
      <c r="N1331" s="266" t="s">
        <v>369</v>
      </c>
      <c r="O1331" s="266" t="s">
        <v>395</v>
      </c>
      <c r="P1331" s="11" t="s">
        <v>396</v>
      </c>
      <c r="Q1331" s="11" t="s">
        <v>421</v>
      </c>
      <c r="R1331" s="206">
        <v>400</v>
      </c>
      <c r="S1331" s="206">
        <v>200</v>
      </c>
      <c r="T1331" s="206">
        <f>ABS(Table1[[#This Row],[Prod]]-Table1[[#This Row],[Planned]])</f>
        <v>200</v>
      </c>
      <c r="U1331" s="209">
        <f>IF(ABS(Table1[[#This Row],[Prod]]-Table1[[#This Row],[Planned]])&gt;Table1[[#This Row],[Planned]],0,IF(Table1[[#This Row],[Planned]]=0,0,1-ABS(Table1[[#This Row],[Prod]]-Table1[[#This Row],[Planned]])/Table1[[#This Row],[Planned]]))</f>
        <v>0.5</v>
      </c>
      <c r="V1331" s="206"/>
      <c r="W1331" s="206"/>
      <c r="X1331" s="208">
        <v>400</v>
      </c>
      <c r="Y1331" s="206">
        <f>Table1[[#This Row],[Prod]]</f>
        <v>200</v>
      </c>
      <c r="Z1331" s="206">
        <f>ABS(Table1[[#This Row],[Prod2]]-Table1[[#This Row],[Plan Revised]])</f>
        <v>200</v>
      </c>
      <c r="AA1331" s="209">
        <f>IF(ABS(Table1[[#This Row],[Prod2]]-Table1[[#This Row],[Plan Revised]])&gt;Table1[[#This Row],[Plan Revised]],0,IF(Table1[[#This Row],[Plan Revised]]=0,0,1-ABS(Table1[[#This Row],[Prod2]]-Table1[[#This Row],[Plan Revised]])/Table1[[#This Row],[Plan Revised]]))</f>
        <v>0.5</v>
      </c>
      <c r="AB1331" s="206"/>
      <c r="AC1331" s="210"/>
      <c r="AD1331"/>
      <c r="AF1331"/>
    </row>
    <row r="1332" spans="1:32">
      <c r="A1332" s="204" t="str">
        <f>IF(Table1[Week]=WeekSel,"Yes","No")</f>
        <v>No</v>
      </c>
      <c r="B1332" s="204" t="str">
        <f>IF((Table1[StartDate]&gt;=Date.GraphMin)*(Table1[StartDate]&lt;=Date.GraphMax)=1,"Yes","No")</f>
        <v>Yes</v>
      </c>
      <c r="C1332" s="204" t="str">
        <f>IF(OR(Table1[[#This Row],[Site]]="FOOD MILLING",Table1[[#This Row],[Site]]="GODACO"), "No", "Yes")</f>
        <v>Yes</v>
      </c>
      <c r="D1332" s="205">
        <f>MAX(DATE(Table1[Year],1,1),DATE(Table1[Year],1,1)-WEEKDAY(DATE(Table1[Year],1,1),2)+(Table1[WeekNum]-1)*7+1)</f>
        <v>44662</v>
      </c>
      <c r="E1332" s="205">
        <f>MIN(DATE(Table1[Year]+1,1,0),DATE(Table1[Year],1,1)-WEEKDAY(DATE(Table1[Year],1,1),2)+Table1[WeekNum]*7)</f>
        <v>44668</v>
      </c>
      <c r="F1332" s="15">
        <v>2022</v>
      </c>
      <c r="G1332" s="204">
        <f t="shared" si="40"/>
        <v>4</v>
      </c>
      <c r="H1332" s="204">
        <v>16</v>
      </c>
      <c r="I1332" s="207" t="str">
        <f>"W" &amp;Table1[[#This Row],[WeekNum]]</f>
        <v>W16</v>
      </c>
      <c r="J1332" s="207" t="str">
        <f t="shared" si="41"/>
        <v>22-W16</v>
      </c>
      <c r="K1332" s="206" t="s">
        <v>695</v>
      </c>
      <c r="L1332" s="206"/>
      <c r="M1332" s="206" t="s">
        <v>72</v>
      </c>
      <c r="N1332" s="266" t="s">
        <v>369</v>
      </c>
      <c r="O1332" s="266" t="s">
        <v>395</v>
      </c>
      <c r="P1332" s="11" t="s">
        <v>396</v>
      </c>
      <c r="Q1332" s="11" t="s">
        <v>421</v>
      </c>
      <c r="R1332" s="206">
        <v>400</v>
      </c>
      <c r="S1332" s="206">
        <v>554</v>
      </c>
      <c r="T1332" s="206">
        <f>ABS(Table1[[#This Row],[Prod]]-Table1[[#This Row],[Planned]])</f>
        <v>154</v>
      </c>
      <c r="U1332" s="209">
        <f>IF(ABS(Table1[[#This Row],[Prod]]-Table1[[#This Row],[Planned]])&gt;Table1[[#This Row],[Planned]],0,IF(Table1[[#This Row],[Planned]]=0,0,1-ABS(Table1[[#This Row],[Prod]]-Table1[[#This Row],[Planned]])/Table1[[#This Row],[Planned]]))</f>
        <v>0.61499999999999999</v>
      </c>
      <c r="V1332" s="206"/>
      <c r="W1332" s="206"/>
      <c r="X1332" s="208">
        <v>400</v>
      </c>
      <c r="Y1332" s="206">
        <f>Table1[[#This Row],[Prod]]</f>
        <v>554</v>
      </c>
      <c r="Z1332" s="206">
        <f>ABS(Table1[[#This Row],[Prod2]]-Table1[[#This Row],[Plan Revised]])</f>
        <v>154</v>
      </c>
      <c r="AA1332" s="209">
        <f>IF(ABS(Table1[[#This Row],[Prod2]]-Table1[[#This Row],[Plan Revised]])&gt;Table1[[#This Row],[Plan Revised]],0,IF(Table1[[#This Row],[Plan Revised]]=0,0,1-ABS(Table1[[#This Row],[Prod2]]-Table1[[#This Row],[Plan Revised]])/Table1[[#This Row],[Plan Revised]]))</f>
        <v>0.61499999999999999</v>
      </c>
      <c r="AB1332" s="206"/>
      <c r="AC1332" s="210"/>
      <c r="AD1332"/>
      <c r="AF1332"/>
    </row>
    <row r="1333" spans="1:32">
      <c r="A1333" s="204" t="str">
        <f>IF(Table1[Week]=WeekSel,"Yes","No")</f>
        <v>No</v>
      </c>
      <c r="B1333" s="204" t="str">
        <f>IF((Table1[StartDate]&gt;=Date.GraphMin)*(Table1[StartDate]&lt;=Date.GraphMax)=1,"Yes","No")</f>
        <v>Yes</v>
      </c>
      <c r="C1333" s="204" t="str">
        <f>IF(OR(Table1[[#This Row],[Site]]="FOOD MILLING",Table1[[#This Row],[Site]]="GODACO"), "No", "Yes")</f>
        <v>Yes</v>
      </c>
      <c r="D1333" s="205">
        <f>MAX(DATE(Table1[Year],1,1),DATE(Table1[Year],1,1)-WEEKDAY(DATE(Table1[Year],1,1),2)+(Table1[WeekNum]-1)*7+1)</f>
        <v>44662</v>
      </c>
      <c r="E1333" s="205">
        <f>MIN(DATE(Table1[Year]+1,1,0),DATE(Table1[Year],1,1)-WEEKDAY(DATE(Table1[Year],1,1),2)+Table1[WeekNum]*7)</f>
        <v>44668</v>
      </c>
      <c r="F1333" s="15">
        <v>2022</v>
      </c>
      <c r="G1333" s="204">
        <f t="shared" si="40"/>
        <v>4</v>
      </c>
      <c r="H1333" s="204">
        <v>16</v>
      </c>
      <c r="I1333" s="207" t="str">
        <f>"W" &amp;Table1[[#This Row],[WeekNum]]</f>
        <v>W16</v>
      </c>
      <c r="J1333" s="207" t="str">
        <f t="shared" si="41"/>
        <v>22-W16</v>
      </c>
      <c r="K1333" s="206" t="s">
        <v>696</v>
      </c>
      <c r="L1333" s="206"/>
      <c r="M1333" s="206" t="s">
        <v>72</v>
      </c>
      <c r="N1333" s="266" t="s">
        <v>369</v>
      </c>
      <c r="O1333" s="266" t="s">
        <v>398</v>
      </c>
      <c r="P1333" s="11" t="s">
        <v>399</v>
      </c>
      <c r="Q1333" s="11" t="s">
        <v>421</v>
      </c>
      <c r="R1333" s="206">
        <v>200</v>
      </c>
      <c r="S1333" s="206">
        <v>213.5</v>
      </c>
      <c r="T1333" s="206">
        <f>ABS(Table1[[#This Row],[Prod]]-Table1[[#This Row],[Planned]])</f>
        <v>13.5</v>
      </c>
      <c r="U1333" s="209">
        <f>IF(ABS(Table1[[#This Row],[Prod]]-Table1[[#This Row],[Planned]])&gt;Table1[[#This Row],[Planned]],0,IF(Table1[[#This Row],[Planned]]=0,0,1-ABS(Table1[[#This Row],[Prod]]-Table1[[#This Row],[Planned]])/Table1[[#This Row],[Planned]]))</f>
        <v>0.9325</v>
      </c>
      <c r="V1333" s="206"/>
      <c r="W1333" s="206"/>
      <c r="X1333" s="208">
        <v>200</v>
      </c>
      <c r="Y1333" s="206">
        <f>Table1[[#This Row],[Prod]]</f>
        <v>213.5</v>
      </c>
      <c r="Z1333" s="206">
        <f>ABS(Table1[[#This Row],[Prod2]]-Table1[[#This Row],[Plan Revised]])</f>
        <v>13.5</v>
      </c>
      <c r="AA1333" s="209">
        <f>IF(ABS(Table1[[#This Row],[Prod2]]-Table1[[#This Row],[Plan Revised]])&gt;Table1[[#This Row],[Plan Revised]],0,IF(Table1[[#This Row],[Plan Revised]]=0,0,1-ABS(Table1[[#This Row],[Prod2]]-Table1[[#This Row],[Plan Revised]])/Table1[[#This Row],[Plan Revised]]))</f>
        <v>0.9325</v>
      </c>
      <c r="AB1333" s="206"/>
      <c r="AC1333" s="210"/>
      <c r="AD1333"/>
      <c r="AF1333"/>
    </row>
    <row r="1334" spans="1:32">
      <c r="A1334" s="204" t="str">
        <f>IF(Table1[Week]=WeekSel,"Yes","No")</f>
        <v>No</v>
      </c>
      <c r="B1334" s="204" t="str">
        <f>IF((Table1[StartDate]&gt;=Date.GraphMin)*(Table1[StartDate]&lt;=Date.GraphMax)=1,"Yes","No")</f>
        <v>Yes</v>
      </c>
      <c r="C1334" s="204" t="str">
        <f>IF(OR(Table1[[#This Row],[Site]]="FOOD MILLING",Table1[[#This Row],[Site]]="GODACO"), "No", "Yes")</f>
        <v>Yes</v>
      </c>
      <c r="D1334" s="205">
        <f>MAX(DATE(Table1[Year],1,1),DATE(Table1[Year],1,1)-WEEKDAY(DATE(Table1[Year],1,1),2)+(Table1[WeekNum]-1)*7+1)</f>
        <v>44662</v>
      </c>
      <c r="E1334" s="205">
        <f>MIN(DATE(Table1[Year]+1,1,0),DATE(Table1[Year],1,1)-WEEKDAY(DATE(Table1[Year],1,1),2)+Table1[WeekNum]*7)</f>
        <v>44668</v>
      </c>
      <c r="F1334" s="15">
        <v>2022</v>
      </c>
      <c r="G1334" s="204">
        <f t="shared" si="40"/>
        <v>4</v>
      </c>
      <c r="H1334" s="204">
        <v>16</v>
      </c>
      <c r="I1334" s="207" t="str">
        <f>"W" &amp;Table1[[#This Row],[WeekNum]]</f>
        <v>W16</v>
      </c>
      <c r="J1334" s="207" t="str">
        <f t="shared" si="41"/>
        <v>22-W16</v>
      </c>
      <c r="K1334" s="206" t="s">
        <v>697</v>
      </c>
      <c r="L1334" s="206"/>
      <c r="M1334" s="206" t="s">
        <v>72</v>
      </c>
      <c r="N1334" s="266" t="s">
        <v>369</v>
      </c>
      <c r="O1334" s="266" t="s">
        <v>391</v>
      </c>
      <c r="P1334" s="11" t="s">
        <v>393</v>
      </c>
      <c r="Q1334" s="11" t="s">
        <v>421</v>
      </c>
      <c r="R1334" s="206">
        <v>0</v>
      </c>
      <c r="S1334" s="206">
        <v>0</v>
      </c>
      <c r="T1334" s="206">
        <f>ABS(Table1[[#This Row],[Prod]]-Table1[[#This Row],[Planned]])</f>
        <v>0</v>
      </c>
      <c r="U1334" s="209">
        <f>IF(ABS(Table1[[#This Row],[Prod]]-Table1[[#This Row],[Planned]])&gt;Table1[[#This Row],[Planned]],0,IF(Table1[[#This Row],[Planned]]=0,0,1-ABS(Table1[[#This Row],[Prod]]-Table1[[#This Row],[Planned]])/Table1[[#This Row],[Planned]]))</f>
        <v>0</v>
      </c>
      <c r="V1334" s="206"/>
      <c r="W1334" s="206"/>
      <c r="X1334" s="208">
        <v>0</v>
      </c>
      <c r="Y1334" s="206">
        <f>Table1[[#This Row],[Prod]]</f>
        <v>0</v>
      </c>
      <c r="Z1334" s="206">
        <f>ABS(Table1[[#This Row],[Prod2]]-Table1[[#This Row],[Plan Revised]])</f>
        <v>0</v>
      </c>
      <c r="AA1334" s="209">
        <f>IF(ABS(Table1[[#This Row],[Prod2]]-Table1[[#This Row],[Plan Revised]])&gt;Table1[[#This Row],[Plan Revised]],0,IF(Table1[[#This Row],[Plan Revised]]=0,0,1-ABS(Table1[[#This Row],[Prod2]]-Table1[[#This Row],[Plan Revised]])/Table1[[#This Row],[Plan Revised]]))</f>
        <v>0</v>
      </c>
      <c r="AB1334" s="206"/>
      <c r="AC1334" s="210"/>
      <c r="AD1334"/>
      <c r="AF1334"/>
    </row>
    <row r="1335" spans="1:32">
      <c r="A1335" s="204" t="str">
        <f>IF(Table1[Week]=WeekSel,"Yes","No")</f>
        <v>No</v>
      </c>
      <c r="B1335" s="204" t="str">
        <f>IF((Table1[StartDate]&gt;=Date.GraphMin)*(Table1[StartDate]&lt;=Date.GraphMax)=1,"Yes","No")</f>
        <v>Yes</v>
      </c>
      <c r="C1335" s="204" t="str">
        <f>IF(OR(Table1[[#This Row],[Site]]="FOOD MILLING",Table1[[#This Row],[Site]]="GODACO"), "No", "Yes")</f>
        <v>Yes</v>
      </c>
      <c r="D1335" s="205">
        <f>MAX(DATE(Table1[Year],1,1),DATE(Table1[Year],1,1)-WEEKDAY(DATE(Table1[Year],1,1),2)+(Table1[WeekNum]-1)*7+1)</f>
        <v>44662</v>
      </c>
      <c r="E1335" s="205">
        <f>MIN(DATE(Table1[Year]+1,1,0),DATE(Table1[Year],1,1)-WEEKDAY(DATE(Table1[Year],1,1),2)+Table1[WeekNum]*7)</f>
        <v>44668</v>
      </c>
      <c r="F1335" s="15">
        <v>2022</v>
      </c>
      <c r="G1335" s="204">
        <f t="shared" si="40"/>
        <v>4</v>
      </c>
      <c r="H1335" s="204">
        <v>16</v>
      </c>
      <c r="I1335" s="207" t="str">
        <f>"W" &amp;Table1[[#This Row],[WeekNum]]</f>
        <v>W16</v>
      </c>
      <c r="J1335" s="207" t="str">
        <f t="shared" si="41"/>
        <v>22-W16</v>
      </c>
      <c r="K1335" s="206" t="s">
        <v>698</v>
      </c>
      <c r="L1335" s="206"/>
      <c r="M1335" s="206" t="s">
        <v>72</v>
      </c>
      <c r="N1335" s="266" t="s">
        <v>369</v>
      </c>
      <c r="O1335" s="266" t="s">
        <v>398</v>
      </c>
      <c r="P1335" s="11" t="s">
        <v>399</v>
      </c>
      <c r="Q1335" s="11" t="s">
        <v>421</v>
      </c>
      <c r="R1335" s="206">
        <v>120</v>
      </c>
      <c r="S1335" s="206">
        <v>128</v>
      </c>
      <c r="T1335" s="206">
        <f>ABS(Table1[[#This Row],[Prod]]-Table1[[#This Row],[Planned]])</f>
        <v>8</v>
      </c>
      <c r="U1335" s="209">
        <f>IF(ABS(Table1[[#This Row],[Prod]]-Table1[[#This Row],[Planned]])&gt;Table1[[#This Row],[Planned]],0,IF(Table1[[#This Row],[Planned]]=0,0,1-ABS(Table1[[#This Row],[Prod]]-Table1[[#This Row],[Planned]])/Table1[[#This Row],[Planned]]))</f>
        <v>0.93333333333333335</v>
      </c>
      <c r="V1335" s="206"/>
      <c r="W1335" s="206"/>
      <c r="X1335" s="208">
        <v>120</v>
      </c>
      <c r="Y1335" s="206">
        <f>Table1[[#This Row],[Prod]]</f>
        <v>128</v>
      </c>
      <c r="Z1335" s="206">
        <f>ABS(Table1[[#This Row],[Prod2]]-Table1[[#This Row],[Plan Revised]])</f>
        <v>8</v>
      </c>
      <c r="AA1335" s="209">
        <f>IF(ABS(Table1[[#This Row],[Prod2]]-Table1[[#This Row],[Plan Revised]])&gt;Table1[[#This Row],[Plan Revised]],0,IF(Table1[[#This Row],[Plan Revised]]=0,0,1-ABS(Table1[[#This Row],[Prod2]]-Table1[[#This Row],[Plan Revised]])/Table1[[#This Row],[Plan Revised]]))</f>
        <v>0.93333333333333335</v>
      </c>
      <c r="AB1335" s="206"/>
      <c r="AC1335" s="210"/>
      <c r="AD1335"/>
      <c r="AF1335"/>
    </row>
    <row r="1336" spans="1:32">
      <c r="A1336" s="204" t="str">
        <f>IF(Table1[Week]=WeekSel,"Yes","No")</f>
        <v>No</v>
      </c>
      <c r="B1336" s="204" t="str">
        <f>IF((Table1[StartDate]&gt;=Date.GraphMin)*(Table1[StartDate]&lt;=Date.GraphMax)=1,"Yes","No")</f>
        <v>Yes</v>
      </c>
      <c r="C1336" s="204" t="str">
        <f>IF(OR(Table1[[#This Row],[Site]]="FOOD MILLING",Table1[[#This Row],[Site]]="GODACO"), "No", "Yes")</f>
        <v>Yes</v>
      </c>
      <c r="D1336" s="205">
        <f>MAX(DATE(Table1[Year],1,1),DATE(Table1[Year],1,1)-WEEKDAY(DATE(Table1[Year],1,1),2)+(Table1[WeekNum]-1)*7+1)</f>
        <v>44662</v>
      </c>
      <c r="E1336" s="205">
        <f>MIN(DATE(Table1[Year]+1,1,0),DATE(Table1[Year],1,1)-WEEKDAY(DATE(Table1[Year],1,1),2)+Table1[WeekNum]*7)</f>
        <v>44668</v>
      </c>
      <c r="F1336" s="15">
        <v>2022</v>
      </c>
      <c r="G1336" s="204">
        <f t="shared" si="40"/>
        <v>4</v>
      </c>
      <c r="H1336" s="204">
        <v>16</v>
      </c>
      <c r="I1336" s="207" t="str">
        <f>"W" &amp;Table1[[#This Row],[WeekNum]]</f>
        <v>W16</v>
      </c>
      <c r="J1336" s="207" t="str">
        <f t="shared" si="41"/>
        <v>22-W16</v>
      </c>
      <c r="K1336" s="206" t="s">
        <v>699</v>
      </c>
      <c r="L1336" s="206"/>
      <c r="M1336" s="206" t="s">
        <v>72</v>
      </c>
      <c r="N1336" s="266" t="s">
        <v>369</v>
      </c>
      <c r="O1336" s="266" t="s">
        <v>398</v>
      </c>
      <c r="P1336" s="11" t="s">
        <v>399</v>
      </c>
      <c r="Q1336" s="11" t="s">
        <v>421</v>
      </c>
      <c r="R1336" s="206">
        <v>300</v>
      </c>
      <c r="S1336" s="206">
        <v>313.8</v>
      </c>
      <c r="T1336" s="206">
        <f>ABS(Table1[[#This Row],[Prod]]-Table1[[#This Row],[Planned]])</f>
        <v>13.800000000000011</v>
      </c>
      <c r="U1336" s="209">
        <f>IF(ABS(Table1[[#This Row],[Prod]]-Table1[[#This Row],[Planned]])&gt;Table1[[#This Row],[Planned]],0,IF(Table1[[#This Row],[Planned]]=0,0,1-ABS(Table1[[#This Row],[Prod]]-Table1[[#This Row],[Planned]])/Table1[[#This Row],[Planned]]))</f>
        <v>0.95399999999999996</v>
      </c>
      <c r="V1336" s="206"/>
      <c r="W1336" s="206"/>
      <c r="X1336" s="208">
        <v>300</v>
      </c>
      <c r="Y1336" s="206">
        <f>Table1[[#This Row],[Prod]]</f>
        <v>313.8</v>
      </c>
      <c r="Z1336" s="206">
        <f>ABS(Table1[[#This Row],[Prod2]]-Table1[[#This Row],[Plan Revised]])</f>
        <v>13.800000000000011</v>
      </c>
      <c r="AA1336" s="209">
        <f>IF(ABS(Table1[[#This Row],[Prod2]]-Table1[[#This Row],[Plan Revised]])&gt;Table1[[#This Row],[Plan Revised]],0,IF(Table1[[#This Row],[Plan Revised]]=0,0,1-ABS(Table1[[#This Row],[Prod2]]-Table1[[#This Row],[Plan Revised]])/Table1[[#This Row],[Plan Revised]]))</f>
        <v>0.95399999999999996</v>
      </c>
      <c r="AB1336" s="206"/>
      <c r="AC1336" s="210"/>
      <c r="AD1336"/>
      <c r="AF1336"/>
    </row>
    <row r="1337" spans="1:32">
      <c r="A1337" s="204" t="str">
        <f>IF(Table1[Week]=WeekSel,"Yes","No")</f>
        <v>No</v>
      </c>
      <c r="B1337" s="204" t="str">
        <f>IF((Table1[StartDate]&gt;=Date.GraphMin)*(Table1[StartDate]&lt;=Date.GraphMax)=1,"Yes","No")</f>
        <v>Yes</v>
      </c>
      <c r="C1337" s="204" t="str">
        <f>IF(OR(Table1[[#This Row],[Site]]="FOOD MILLING",Table1[[#This Row],[Site]]="GODACO"), "No", "Yes")</f>
        <v>Yes</v>
      </c>
      <c r="D1337" s="205">
        <f>MAX(DATE(Table1[Year],1,1),DATE(Table1[Year],1,1)-WEEKDAY(DATE(Table1[Year],1,1),2)+(Table1[WeekNum]-1)*7+1)</f>
        <v>44662</v>
      </c>
      <c r="E1337" s="205">
        <f>MIN(DATE(Table1[Year]+1,1,0),DATE(Table1[Year],1,1)-WEEKDAY(DATE(Table1[Year],1,1),2)+Table1[WeekNum]*7)</f>
        <v>44668</v>
      </c>
      <c r="F1337" s="15">
        <v>2022</v>
      </c>
      <c r="G1337" s="204">
        <f t="shared" si="40"/>
        <v>4</v>
      </c>
      <c r="H1337" s="204">
        <v>16</v>
      </c>
      <c r="I1337" s="207" t="str">
        <f>"W" &amp;Table1[[#This Row],[WeekNum]]</f>
        <v>W16</v>
      </c>
      <c r="J1337" s="207" t="str">
        <f t="shared" si="41"/>
        <v>22-W16</v>
      </c>
      <c r="K1337" s="206" t="s">
        <v>700</v>
      </c>
      <c r="L1337" s="206"/>
      <c r="M1337" s="206" t="s">
        <v>72</v>
      </c>
      <c r="N1337" s="266" t="s">
        <v>369</v>
      </c>
      <c r="O1337" s="266" t="s">
        <v>398</v>
      </c>
      <c r="P1337" s="11" t="s">
        <v>399</v>
      </c>
      <c r="Q1337" s="11" t="s">
        <v>421</v>
      </c>
      <c r="R1337" s="206">
        <v>2750</v>
      </c>
      <c r="S1337" s="206">
        <v>2490</v>
      </c>
      <c r="T1337" s="206">
        <f>ABS(Table1[[#This Row],[Prod]]-Table1[[#This Row],[Planned]])</f>
        <v>260</v>
      </c>
      <c r="U1337" s="209">
        <f>IF(ABS(Table1[[#This Row],[Prod]]-Table1[[#This Row],[Planned]])&gt;Table1[[#This Row],[Planned]],0,IF(Table1[[#This Row],[Planned]]=0,0,1-ABS(Table1[[#This Row],[Prod]]-Table1[[#This Row],[Planned]])/Table1[[#This Row],[Planned]]))</f>
        <v>0.90545454545454551</v>
      </c>
      <c r="V1337" s="206"/>
      <c r="W1337" s="206"/>
      <c r="X1337" s="208">
        <v>2750</v>
      </c>
      <c r="Y1337" s="206">
        <f>Table1[[#This Row],[Prod]]</f>
        <v>2490</v>
      </c>
      <c r="Z1337" s="206">
        <f>ABS(Table1[[#This Row],[Prod2]]-Table1[[#This Row],[Plan Revised]])</f>
        <v>260</v>
      </c>
      <c r="AA1337" s="209">
        <f>IF(ABS(Table1[[#This Row],[Prod2]]-Table1[[#This Row],[Plan Revised]])&gt;Table1[[#This Row],[Plan Revised]],0,IF(Table1[[#This Row],[Plan Revised]]=0,0,1-ABS(Table1[[#This Row],[Prod2]]-Table1[[#This Row],[Plan Revised]])/Table1[[#This Row],[Plan Revised]]))</f>
        <v>0.90545454545454551</v>
      </c>
      <c r="AB1337" s="206"/>
      <c r="AC1337" s="210"/>
      <c r="AD1337"/>
      <c r="AF1337"/>
    </row>
    <row r="1338" spans="1:32">
      <c r="A1338" s="204" t="str">
        <f>IF(Table1[Week]=WeekSel,"Yes","No")</f>
        <v>No</v>
      </c>
      <c r="B1338" s="204" t="str">
        <f>IF((Table1[StartDate]&gt;=Date.GraphMin)*(Table1[StartDate]&lt;=Date.GraphMax)=1,"Yes","No")</f>
        <v>Yes</v>
      </c>
      <c r="C1338" s="204" t="str">
        <f>IF(OR(Table1[[#This Row],[Site]]="FOOD MILLING",Table1[[#This Row],[Site]]="GODACO"), "No", "Yes")</f>
        <v>Yes</v>
      </c>
      <c r="D1338" s="205">
        <f>MAX(DATE(Table1[Year],1,1),DATE(Table1[Year],1,1)-WEEKDAY(DATE(Table1[Year],1,1),2)+(Table1[WeekNum]-1)*7+1)</f>
        <v>44662</v>
      </c>
      <c r="E1338" s="205">
        <f>MIN(DATE(Table1[Year]+1,1,0),DATE(Table1[Year],1,1)-WEEKDAY(DATE(Table1[Year],1,1),2)+Table1[WeekNum]*7)</f>
        <v>44668</v>
      </c>
      <c r="F1338" s="15">
        <v>2022</v>
      </c>
      <c r="G1338" s="204">
        <f t="shared" si="40"/>
        <v>4</v>
      </c>
      <c r="H1338" s="204">
        <v>16</v>
      </c>
      <c r="I1338" s="207" t="str">
        <f>"W" &amp;Table1[[#This Row],[WeekNum]]</f>
        <v>W16</v>
      </c>
      <c r="J1338" s="207" t="str">
        <f t="shared" si="41"/>
        <v>22-W16</v>
      </c>
      <c r="K1338" s="206" t="s">
        <v>701</v>
      </c>
      <c r="L1338" s="206"/>
      <c r="M1338" s="206" t="s">
        <v>72</v>
      </c>
      <c r="N1338" s="266" t="s">
        <v>369</v>
      </c>
      <c r="O1338" s="266" t="s">
        <v>398</v>
      </c>
      <c r="P1338" s="11" t="s">
        <v>399</v>
      </c>
      <c r="Q1338" s="11" t="s">
        <v>421</v>
      </c>
      <c r="R1338" s="206">
        <v>0</v>
      </c>
      <c r="S1338" s="206">
        <v>0</v>
      </c>
      <c r="T1338" s="206">
        <f>ABS(Table1[[#This Row],[Prod]]-Table1[[#This Row],[Planned]])</f>
        <v>0</v>
      </c>
      <c r="U1338" s="209">
        <f>IF(ABS(Table1[[#This Row],[Prod]]-Table1[[#This Row],[Planned]])&gt;Table1[[#This Row],[Planned]],0,IF(Table1[[#This Row],[Planned]]=0,0,1-ABS(Table1[[#This Row],[Prod]]-Table1[[#This Row],[Planned]])/Table1[[#This Row],[Planned]]))</f>
        <v>0</v>
      </c>
      <c r="V1338" s="206"/>
      <c r="W1338" s="206"/>
      <c r="X1338" s="208">
        <v>0</v>
      </c>
      <c r="Y1338" s="206">
        <f>Table1[[#This Row],[Prod]]</f>
        <v>0</v>
      </c>
      <c r="Z1338" s="206">
        <f>ABS(Table1[[#This Row],[Prod2]]-Table1[[#This Row],[Plan Revised]])</f>
        <v>0</v>
      </c>
      <c r="AA1338" s="209">
        <f>IF(ABS(Table1[[#This Row],[Prod2]]-Table1[[#This Row],[Plan Revised]])&gt;Table1[[#This Row],[Plan Revised]],0,IF(Table1[[#This Row],[Plan Revised]]=0,0,1-ABS(Table1[[#This Row],[Prod2]]-Table1[[#This Row],[Plan Revised]])/Table1[[#This Row],[Plan Revised]]))</f>
        <v>0</v>
      </c>
      <c r="AB1338" s="206"/>
      <c r="AC1338" s="210"/>
      <c r="AD1338"/>
      <c r="AF1338"/>
    </row>
    <row r="1339" spans="1:32">
      <c r="A1339" s="204" t="str">
        <f>IF(Table1[Week]=WeekSel,"Yes","No")</f>
        <v>No</v>
      </c>
      <c r="B1339" s="204" t="str">
        <f>IF((Table1[StartDate]&gt;=Date.GraphMin)*(Table1[StartDate]&lt;=Date.GraphMax)=1,"Yes","No")</f>
        <v>Yes</v>
      </c>
      <c r="C1339" s="204" t="str">
        <f>IF(OR(Table1[[#This Row],[Site]]="FOOD MILLING",Table1[[#This Row],[Site]]="GODACO"), "No", "Yes")</f>
        <v>Yes</v>
      </c>
      <c r="D1339" s="205">
        <f>MAX(DATE(Table1[Year],1,1),DATE(Table1[Year],1,1)-WEEKDAY(DATE(Table1[Year],1,1),2)+(Table1[WeekNum]-1)*7+1)</f>
        <v>44662</v>
      </c>
      <c r="E1339" s="205">
        <f>MIN(DATE(Table1[Year]+1,1,0),DATE(Table1[Year],1,1)-WEEKDAY(DATE(Table1[Year],1,1),2)+Table1[WeekNum]*7)</f>
        <v>44668</v>
      </c>
      <c r="F1339" s="15">
        <v>2022</v>
      </c>
      <c r="G1339" s="204">
        <f t="shared" si="40"/>
        <v>4</v>
      </c>
      <c r="H1339" s="204">
        <v>16</v>
      </c>
      <c r="I1339" s="207" t="str">
        <f>"W" &amp;Table1[[#This Row],[WeekNum]]</f>
        <v>W16</v>
      </c>
      <c r="J1339" s="207" t="str">
        <f t="shared" si="41"/>
        <v>22-W16</v>
      </c>
      <c r="K1339" s="206" t="s">
        <v>702</v>
      </c>
      <c r="L1339" s="206"/>
      <c r="M1339" s="206" t="s">
        <v>72</v>
      </c>
      <c r="N1339" s="266" t="s">
        <v>369</v>
      </c>
      <c r="O1339" s="266" t="s">
        <v>398</v>
      </c>
      <c r="P1339" s="11" t="s">
        <v>399</v>
      </c>
      <c r="Q1339" s="11" t="s">
        <v>421</v>
      </c>
      <c r="R1339" s="206">
        <v>250</v>
      </c>
      <c r="S1339" s="206">
        <v>321</v>
      </c>
      <c r="T1339" s="206">
        <f>ABS(Table1[[#This Row],[Prod]]-Table1[[#This Row],[Planned]])</f>
        <v>71</v>
      </c>
      <c r="U1339" s="209">
        <f>IF(ABS(Table1[[#This Row],[Prod]]-Table1[[#This Row],[Planned]])&gt;Table1[[#This Row],[Planned]],0,IF(Table1[[#This Row],[Planned]]=0,0,1-ABS(Table1[[#This Row],[Prod]]-Table1[[#This Row],[Planned]])/Table1[[#This Row],[Planned]]))</f>
        <v>0.71599999999999997</v>
      </c>
      <c r="V1339" s="206"/>
      <c r="W1339" s="206"/>
      <c r="X1339" s="208">
        <v>250</v>
      </c>
      <c r="Y1339" s="206">
        <f>Table1[[#This Row],[Prod]]</f>
        <v>321</v>
      </c>
      <c r="Z1339" s="206">
        <f>ABS(Table1[[#This Row],[Prod2]]-Table1[[#This Row],[Plan Revised]])</f>
        <v>71</v>
      </c>
      <c r="AA1339" s="209">
        <f>IF(ABS(Table1[[#This Row],[Prod2]]-Table1[[#This Row],[Plan Revised]])&gt;Table1[[#This Row],[Plan Revised]],0,IF(Table1[[#This Row],[Plan Revised]]=0,0,1-ABS(Table1[[#This Row],[Prod2]]-Table1[[#This Row],[Plan Revised]])/Table1[[#This Row],[Plan Revised]]))</f>
        <v>0.71599999999999997</v>
      </c>
      <c r="AB1339" s="206"/>
      <c r="AC1339" s="210"/>
      <c r="AD1339"/>
      <c r="AF1339"/>
    </row>
    <row r="1340" spans="1:32">
      <c r="A1340" s="204" t="str">
        <f>IF(Table1[Week]=WeekSel,"Yes","No")</f>
        <v>No</v>
      </c>
      <c r="B1340" s="204" t="str">
        <f>IF((Table1[StartDate]&gt;=Date.GraphMin)*(Table1[StartDate]&lt;=Date.GraphMax)=1,"Yes","No")</f>
        <v>Yes</v>
      </c>
      <c r="C1340" s="204" t="str">
        <f>IF(OR(Table1[[#This Row],[Site]]="FOOD MILLING",Table1[[#This Row],[Site]]="GODACO"), "No", "Yes")</f>
        <v>Yes</v>
      </c>
      <c r="D1340" s="205">
        <f>MAX(DATE(Table1[Year],1,1),DATE(Table1[Year],1,1)-WEEKDAY(DATE(Table1[Year],1,1),2)+(Table1[WeekNum]-1)*7+1)</f>
        <v>44662</v>
      </c>
      <c r="E1340" s="205">
        <f>MIN(DATE(Table1[Year]+1,1,0),DATE(Table1[Year],1,1)-WEEKDAY(DATE(Table1[Year],1,1),2)+Table1[WeekNum]*7)</f>
        <v>44668</v>
      </c>
      <c r="F1340" s="15">
        <v>2022</v>
      </c>
      <c r="G1340" s="204">
        <f t="shared" si="40"/>
        <v>4</v>
      </c>
      <c r="H1340" s="204">
        <v>16</v>
      </c>
      <c r="I1340" s="207" t="str">
        <f>"W" &amp;Table1[[#This Row],[WeekNum]]</f>
        <v>W16</v>
      </c>
      <c r="J1340" s="207" t="str">
        <f t="shared" si="41"/>
        <v>22-W16</v>
      </c>
      <c r="K1340" s="206" t="s">
        <v>703</v>
      </c>
      <c r="L1340" s="206"/>
      <c r="M1340" s="206" t="s">
        <v>72</v>
      </c>
      <c r="N1340" s="266" t="s">
        <v>369</v>
      </c>
      <c r="O1340" s="266" t="s">
        <v>398</v>
      </c>
      <c r="P1340" s="11" t="s">
        <v>399</v>
      </c>
      <c r="Q1340" s="11" t="s">
        <v>421</v>
      </c>
      <c r="R1340" s="206">
        <v>250</v>
      </c>
      <c r="S1340" s="206">
        <v>308</v>
      </c>
      <c r="T1340" s="206">
        <f>ABS(Table1[[#This Row],[Prod]]-Table1[[#This Row],[Planned]])</f>
        <v>58</v>
      </c>
      <c r="U1340" s="209">
        <f>IF(ABS(Table1[[#This Row],[Prod]]-Table1[[#This Row],[Planned]])&gt;Table1[[#This Row],[Planned]],0,IF(Table1[[#This Row],[Planned]]=0,0,1-ABS(Table1[[#This Row],[Prod]]-Table1[[#This Row],[Planned]])/Table1[[#This Row],[Planned]]))</f>
        <v>0.76800000000000002</v>
      </c>
      <c r="V1340" s="206"/>
      <c r="W1340" s="206"/>
      <c r="X1340" s="208">
        <v>250</v>
      </c>
      <c r="Y1340" s="206">
        <f>Table1[[#This Row],[Prod]]</f>
        <v>308</v>
      </c>
      <c r="Z1340" s="206">
        <f>ABS(Table1[[#This Row],[Prod2]]-Table1[[#This Row],[Plan Revised]])</f>
        <v>58</v>
      </c>
      <c r="AA1340" s="209">
        <f>IF(ABS(Table1[[#This Row],[Prod2]]-Table1[[#This Row],[Plan Revised]])&gt;Table1[[#This Row],[Plan Revised]],0,IF(Table1[[#This Row],[Plan Revised]]=0,0,1-ABS(Table1[[#This Row],[Prod2]]-Table1[[#This Row],[Plan Revised]])/Table1[[#This Row],[Plan Revised]]))</f>
        <v>0.76800000000000002</v>
      </c>
      <c r="AB1340" s="206"/>
      <c r="AC1340" s="210"/>
      <c r="AD1340"/>
      <c r="AF1340"/>
    </row>
    <row r="1341" spans="1:32">
      <c r="A1341" s="204" t="str">
        <f>IF(Table1[Week]=WeekSel,"Yes","No")</f>
        <v>No</v>
      </c>
      <c r="B1341" s="204" t="str">
        <f>IF((Table1[StartDate]&gt;=Date.GraphMin)*(Table1[StartDate]&lt;=Date.GraphMax)=1,"Yes","No")</f>
        <v>Yes</v>
      </c>
      <c r="C1341" s="204" t="str">
        <f>IF(OR(Table1[[#This Row],[Site]]="FOOD MILLING",Table1[[#This Row],[Site]]="GODACO"), "No", "Yes")</f>
        <v>Yes</v>
      </c>
      <c r="D1341" s="205">
        <f>MAX(DATE(Table1[Year],1,1),DATE(Table1[Year],1,1)-WEEKDAY(DATE(Table1[Year],1,1),2)+(Table1[WeekNum]-1)*7+1)</f>
        <v>44662</v>
      </c>
      <c r="E1341" s="205">
        <f>MIN(DATE(Table1[Year]+1,1,0),DATE(Table1[Year],1,1)-WEEKDAY(DATE(Table1[Year],1,1),2)+Table1[WeekNum]*7)</f>
        <v>44668</v>
      </c>
      <c r="F1341" s="15">
        <v>2022</v>
      </c>
      <c r="G1341" s="204">
        <f t="shared" si="40"/>
        <v>4</v>
      </c>
      <c r="H1341" s="204">
        <v>16</v>
      </c>
      <c r="I1341" s="207" t="str">
        <f>"W" &amp;Table1[[#This Row],[WeekNum]]</f>
        <v>W16</v>
      </c>
      <c r="J1341" s="207" t="str">
        <f t="shared" si="41"/>
        <v>22-W16</v>
      </c>
      <c r="K1341" s="206" t="s">
        <v>704</v>
      </c>
      <c r="L1341" s="206"/>
      <c r="M1341" s="206" t="s">
        <v>72</v>
      </c>
      <c r="N1341" s="266" t="s">
        <v>369</v>
      </c>
      <c r="O1341" s="266" t="s">
        <v>398</v>
      </c>
      <c r="P1341" s="11" t="s">
        <v>399</v>
      </c>
      <c r="Q1341" s="11" t="s">
        <v>421</v>
      </c>
      <c r="R1341" s="206">
        <v>270</v>
      </c>
      <c r="S1341" s="206">
        <v>181</v>
      </c>
      <c r="T1341" s="206">
        <f>ABS(Table1[[#This Row],[Prod]]-Table1[[#This Row],[Planned]])</f>
        <v>89</v>
      </c>
      <c r="U1341" s="209">
        <f>IF(ABS(Table1[[#This Row],[Prod]]-Table1[[#This Row],[Planned]])&gt;Table1[[#This Row],[Planned]],0,IF(Table1[[#This Row],[Planned]]=0,0,1-ABS(Table1[[#This Row],[Prod]]-Table1[[#This Row],[Planned]])/Table1[[#This Row],[Planned]]))</f>
        <v>0.67037037037037039</v>
      </c>
      <c r="V1341" s="206"/>
      <c r="W1341" s="206"/>
      <c r="X1341" s="208">
        <v>270</v>
      </c>
      <c r="Y1341" s="206">
        <f>Table1[[#This Row],[Prod]]</f>
        <v>181</v>
      </c>
      <c r="Z1341" s="206">
        <f>ABS(Table1[[#This Row],[Prod2]]-Table1[[#This Row],[Plan Revised]])</f>
        <v>89</v>
      </c>
      <c r="AA1341" s="209">
        <f>IF(ABS(Table1[[#This Row],[Prod2]]-Table1[[#This Row],[Plan Revised]])&gt;Table1[[#This Row],[Plan Revised]],0,IF(Table1[[#This Row],[Plan Revised]]=0,0,1-ABS(Table1[[#This Row],[Prod2]]-Table1[[#This Row],[Plan Revised]])/Table1[[#This Row],[Plan Revised]]))</f>
        <v>0.67037037037037039</v>
      </c>
      <c r="AB1341" s="206"/>
      <c r="AC1341" s="210"/>
      <c r="AD1341"/>
      <c r="AF1341"/>
    </row>
    <row r="1342" spans="1:32">
      <c r="A1342" s="204" t="str">
        <f>IF(Table1[Week]=WeekSel,"Yes","No")</f>
        <v>No</v>
      </c>
      <c r="B1342" s="204" t="str">
        <f>IF((Table1[StartDate]&gt;=Date.GraphMin)*(Table1[StartDate]&lt;=Date.GraphMax)=1,"Yes","No")</f>
        <v>Yes</v>
      </c>
      <c r="C1342" s="204" t="str">
        <f>IF(OR(Table1[[#This Row],[Site]]="FOOD MILLING",Table1[[#This Row],[Site]]="GODACO"), "No", "Yes")</f>
        <v>Yes</v>
      </c>
      <c r="D1342" s="205">
        <f>MAX(DATE(Table1[Year],1,1),DATE(Table1[Year],1,1)-WEEKDAY(DATE(Table1[Year],1,1),2)+(Table1[WeekNum]-1)*7+1)</f>
        <v>44662</v>
      </c>
      <c r="E1342" s="205">
        <f>MIN(DATE(Table1[Year]+1,1,0),DATE(Table1[Year],1,1)-WEEKDAY(DATE(Table1[Year],1,1),2)+Table1[WeekNum]*7)</f>
        <v>44668</v>
      </c>
      <c r="F1342" s="15">
        <v>2022</v>
      </c>
      <c r="G1342" s="204">
        <f t="shared" si="40"/>
        <v>4</v>
      </c>
      <c r="H1342" s="204">
        <v>16</v>
      </c>
      <c r="I1342" s="207" t="str">
        <f>"W" &amp;Table1[[#This Row],[WeekNum]]</f>
        <v>W16</v>
      </c>
      <c r="J1342" s="207" t="str">
        <f t="shared" si="41"/>
        <v>22-W16</v>
      </c>
      <c r="K1342" s="206" t="s">
        <v>705</v>
      </c>
      <c r="L1342" s="206"/>
      <c r="M1342" s="206" t="s">
        <v>72</v>
      </c>
      <c r="N1342" s="266" t="s">
        <v>369</v>
      </c>
      <c r="O1342" s="266" t="s">
        <v>398</v>
      </c>
      <c r="P1342" s="11" t="s">
        <v>399</v>
      </c>
      <c r="Q1342" s="11" t="s">
        <v>421</v>
      </c>
      <c r="R1342" s="206">
        <v>220</v>
      </c>
      <c r="S1342" s="206">
        <v>171</v>
      </c>
      <c r="T1342" s="206">
        <f>ABS(Table1[[#This Row],[Prod]]-Table1[[#This Row],[Planned]])</f>
        <v>49</v>
      </c>
      <c r="U1342" s="209">
        <f>IF(ABS(Table1[[#This Row],[Prod]]-Table1[[#This Row],[Planned]])&gt;Table1[[#This Row],[Planned]],0,IF(Table1[[#This Row],[Planned]]=0,0,1-ABS(Table1[[#This Row],[Prod]]-Table1[[#This Row],[Planned]])/Table1[[#This Row],[Planned]]))</f>
        <v>0.77727272727272734</v>
      </c>
      <c r="V1342" s="206"/>
      <c r="W1342" s="206"/>
      <c r="X1342" s="208">
        <v>220</v>
      </c>
      <c r="Y1342" s="206">
        <f>Table1[[#This Row],[Prod]]</f>
        <v>171</v>
      </c>
      <c r="Z1342" s="206">
        <f>ABS(Table1[[#This Row],[Prod2]]-Table1[[#This Row],[Plan Revised]])</f>
        <v>49</v>
      </c>
      <c r="AA1342" s="209">
        <f>IF(ABS(Table1[[#This Row],[Prod2]]-Table1[[#This Row],[Plan Revised]])&gt;Table1[[#This Row],[Plan Revised]],0,IF(Table1[[#This Row],[Plan Revised]]=0,0,1-ABS(Table1[[#This Row],[Prod2]]-Table1[[#This Row],[Plan Revised]])/Table1[[#This Row],[Plan Revised]]))</f>
        <v>0.77727272727272734</v>
      </c>
      <c r="AB1342" s="206"/>
      <c r="AC1342" s="210"/>
      <c r="AD1342"/>
      <c r="AF1342"/>
    </row>
    <row r="1343" spans="1:32">
      <c r="A1343" s="204" t="str">
        <f>IF(Table1[Week]=WeekSel,"Yes","No")</f>
        <v>No</v>
      </c>
      <c r="B1343" s="204" t="str">
        <f>IF((Table1[StartDate]&gt;=Date.GraphMin)*(Table1[StartDate]&lt;=Date.GraphMax)=1,"Yes","No")</f>
        <v>Yes</v>
      </c>
      <c r="C1343" s="204" t="str">
        <f>IF(OR(Table1[[#This Row],[Site]]="FOOD MILLING",Table1[[#This Row],[Site]]="GODACO"), "No", "Yes")</f>
        <v>Yes</v>
      </c>
      <c r="D1343" s="205">
        <f>MAX(DATE(Table1[Year],1,1),DATE(Table1[Year],1,1)-WEEKDAY(DATE(Table1[Year],1,1),2)+(Table1[WeekNum]-1)*7+1)</f>
        <v>44662</v>
      </c>
      <c r="E1343" s="205">
        <f>MIN(DATE(Table1[Year]+1,1,0),DATE(Table1[Year],1,1)-WEEKDAY(DATE(Table1[Year],1,1),2)+Table1[WeekNum]*7)</f>
        <v>44668</v>
      </c>
      <c r="F1343" s="15">
        <v>2022</v>
      </c>
      <c r="G1343" s="204">
        <f t="shared" si="40"/>
        <v>4</v>
      </c>
      <c r="H1343" s="204">
        <v>16</v>
      </c>
      <c r="I1343" s="207" t="str">
        <f>"W" &amp;Table1[[#This Row],[WeekNum]]</f>
        <v>W16</v>
      </c>
      <c r="J1343" s="207" t="str">
        <f t="shared" si="41"/>
        <v>22-W16</v>
      </c>
      <c r="K1343" s="206" t="s">
        <v>706</v>
      </c>
      <c r="L1343" s="206"/>
      <c r="M1343" s="206" t="s">
        <v>72</v>
      </c>
      <c r="N1343" s="266" t="s">
        <v>369</v>
      </c>
      <c r="O1343" s="266" t="s">
        <v>398</v>
      </c>
      <c r="P1343" s="11" t="s">
        <v>399</v>
      </c>
      <c r="Q1343" s="11" t="s">
        <v>421</v>
      </c>
      <c r="R1343" s="206">
        <v>0</v>
      </c>
      <c r="S1343" s="206">
        <v>0</v>
      </c>
      <c r="T1343" s="206">
        <f>ABS(Table1[[#This Row],[Prod]]-Table1[[#This Row],[Planned]])</f>
        <v>0</v>
      </c>
      <c r="U1343" s="209">
        <f>IF(ABS(Table1[[#This Row],[Prod]]-Table1[[#This Row],[Planned]])&gt;Table1[[#This Row],[Planned]],0,IF(Table1[[#This Row],[Planned]]=0,0,1-ABS(Table1[[#This Row],[Prod]]-Table1[[#This Row],[Planned]])/Table1[[#This Row],[Planned]]))</f>
        <v>0</v>
      </c>
      <c r="V1343" s="206"/>
      <c r="W1343" s="206"/>
      <c r="X1343" s="208">
        <v>0</v>
      </c>
      <c r="Y1343" s="206">
        <f>Table1[[#This Row],[Prod]]</f>
        <v>0</v>
      </c>
      <c r="Z1343" s="206">
        <f>ABS(Table1[[#This Row],[Prod2]]-Table1[[#This Row],[Plan Revised]])</f>
        <v>0</v>
      </c>
      <c r="AA1343" s="209">
        <f>IF(ABS(Table1[[#This Row],[Prod2]]-Table1[[#This Row],[Plan Revised]])&gt;Table1[[#This Row],[Plan Revised]],0,IF(Table1[[#This Row],[Plan Revised]]=0,0,1-ABS(Table1[[#This Row],[Prod2]]-Table1[[#This Row],[Plan Revised]])/Table1[[#This Row],[Plan Revised]]))</f>
        <v>0</v>
      </c>
      <c r="AB1343" s="206"/>
      <c r="AC1343" s="210"/>
      <c r="AD1343"/>
      <c r="AF1343"/>
    </row>
    <row r="1344" spans="1:32">
      <c r="A1344" s="204" t="str">
        <f>IF(Table1[Week]=WeekSel,"Yes","No")</f>
        <v>No</v>
      </c>
      <c r="B1344" s="204" t="str">
        <f>IF((Table1[StartDate]&gt;=Date.GraphMin)*(Table1[StartDate]&lt;=Date.GraphMax)=1,"Yes","No")</f>
        <v>Yes</v>
      </c>
      <c r="C1344" s="204" t="str">
        <f>IF(OR(Table1[[#This Row],[Site]]="FOOD MILLING",Table1[[#This Row],[Site]]="GODACO"), "No", "Yes")</f>
        <v>Yes</v>
      </c>
      <c r="D1344" s="205">
        <f>MAX(DATE(Table1[Year],1,1),DATE(Table1[Year],1,1)-WEEKDAY(DATE(Table1[Year],1,1),2)+(Table1[WeekNum]-1)*7+1)</f>
        <v>44662</v>
      </c>
      <c r="E1344" s="205">
        <f>MIN(DATE(Table1[Year]+1,1,0),DATE(Table1[Year],1,1)-WEEKDAY(DATE(Table1[Year],1,1),2)+Table1[WeekNum]*7)</f>
        <v>44668</v>
      </c>
      <c r="F1344" s="15">
        <v>2022</v>
      </c>
      <c r="G1344" s="204">
        <f t="shared" si="40"/>
        <v>4</v>
      </c>
      <c r="H1344" s="204">
        <v>16</v>
      </c>
      <c r="I1344" s="207" t="str">
        <f>"W" &amp;Table1[[#This Row],[WeekNum]]</f>
        <v>W16</v>
      </c>
      <c r="J1344" s="207" t="str">
        <f t="shared" si="41"/>
        <v>22-W16</v>
      </c>
      <c r="K1344" s="206" t="s">
        <v>707</v>
      </c>
      <c r="L1344" s="206"/>
      <c r="M1344" s="206" t="s">
        <v>72</v>
      </c>
      <c r="N1344" s="266" t="s">
        <v>369</v>
      </c>
      <c r="O1344" s="266" t="s">
        <v>395</v>
      </c>
      <c r="P1344" s="11" t="s">
        <v>396</v>
      </c>
      <c r="Q1344" s="11" t="s">
        <v>421</v>
      </c>
      <c r="R1344" s="206">
        <v>700</v>
      </c>
      <c r="S1344" s="206">
        <v>905</v>
      </c>
      <c r="T1344" s="206">
        <f>ABS(Table1[[#This Row],[Prod]]-Table1[[#This Row],[Planned]])</f>
        <v>205</v>
      </c>
      <c r="U1344" s="209">
        <f>IF(ABS(Table1[[#This Row],[Prod]]-Table1[[#This Row],[Planned]])&gt;Table1[[#This Row],[Planned]],0,IF(Table1[[#This Row],[Planned]]=0,0,1-ABS(Table1[[#This Row],[Prod]]-Table1[[#This Row],[Planned]])/Table1[[#This Row],[Planned]]))</f>
        <v>0.70714285714285707</v>
      </c>
      <c r="V1344" s="206"/>
      <c r="W1344" s="206"/>
      <c r="X1344" s="208">
        <v>700</v>
      </c>
      <c r="Y1344" s="206">
        <f>Table1[[#This Row],[Prod]]</f>
        <v>905</v>
      </c>
      <c r="Z1344" s="206">
        <f>ABS(Table1[[#This Row],[Prod2]]-Table1[[#This Row],[Plan Revised]])</f>
        <v>205</v>
      </c>
      <c r="AA1344" s="209">
        <f>IF(ABS(Table1[[#This Row],[Prod2]]-Table1[[#This Row],[Plan Revised]])&gt;Table1[[#This Row],[Plan Revised]],0,IF(Table1[[#This Row],[Plan Revised]]=0,0,1-ABS(Table1[[#This Row],[Prod2]]-Table1[[#This Row],[Plan Revised]])/Table1[[#This Row],[Plan Revised]]))</f>
        <v>0.70714285714285707</v>
      </c>
      <c r="AB1344" s="206"/>
      <c r="AC1344" s="210"/>
      <c r="AD1344"/>
      <c r="AF1344"/>
    </row>
    <row r="1345" spans="1:32">
      <c r="A1345" s="204" t="str">
        <f>IF(Table1[Week]=WeekSel,"Yes","No")</f>
        <v>No</v>
      </c>
      <c r="B1345" s="204" t="str">
        <f>IF((Table1[StartDate]&gt;=Date.GraphMin)*(Table1[StartDate]&lt;=Date.GraphMax)=1,"Yes","No")</f>
        <v>Yes</v>
      </c>
      <c r="C1345" s="204" t="str">
        <f>IF(OR(Table1[[#This Row],[Site]]="FOOD MILLING",Table1[[#This Row],[Site]]="GODACO"), "No", "Yes")</f>
        <v>Yes</v>
      </c>
      <c r="D1345" s="205">
        <f>MAX(DATE(Table1[Year],1,1),DATE(Table1[Year],1,1)-WEEKDAY(DATE(Table1[Year],1,1),2)+(Table1[WeekNum]-1)*7+1)</f>
        <v>44662</v>
      </c>
      <c r="E1345" s="205">
        <f>MIN(DATE(Table1[Year]+1,1,0),DATE(Table1[Year],1,1)-WEEKDAY(DATE(Table1[Year],1,1),2)+Table1[WeekNum]*7)</f>
        <v>44668</v>
      </c>
      <c r="F1345" s="15">
        <v>2022</v>
      </c>
      <c r="G1345" s="204">
        <f t="shared" si="40"/>
        <v>4</v>
      </c>
      <c r="H1345" s="204">
        <v>16</v>
      </c>
      <c r="I1345" s="207" t="str">
        <f>"W" &amp;Table1[[#This Row],[WeekNum]]</f>
        <v>W16</v>
      </c>
      <c r="J1345" s="207" t="str">
        <f t="shared" si="41"/>
        <v>22-W16</v>
      </c>
      <c r="K1345" s="206" t="s">
        <v>708</v>
      </c>
      <c r="L1345" s="206"/>
      <c r="M1345" s="206" t="s">
        <v>72</v>
      </c>
      <c r="N1345" s="266" t="s">
        <v>369</v>
      </c>
      <c r="O1345" s="266" t="s">
        <v>395</v>
      </c>
      <c r="P1345" s="11" t="s">
        <v>396</v>
      </c>
      <c r="Q1345" s="11" t="s">
        <v>421</v>
      </c>
      <c r="R1345" s="206">
        <v>250</v>
      </c>
      <c r="S1345" s="206">
        <v>250</v>
      </c>
      <c r="T1345" s="206">
        <f>ABS(Table1[[#This Row],[Prod]]-Table1[[#This Row],[Planned]])</f>
        <v>0</v>
      </c>
      <c r="U1345" s="209">
        <f>IF(ABS(Table1[[#This Row],[Prod]]-Table1[[#This Row],[Planned]])&gt;Table1[[#This Row],[Planned]],0,IF(Table1[[#This Row],[Planned]]=0,0,1-ABS(Table1[[#This Row],[Prod]]-Table1[[#This Row],[Planned]])/Table1[[#This Row],[Planned]]))</f>
        <v>1</v>
      </c>
      <c r="V1345" s="206"/>
      <c r="W1345" s="206"/>
      <c r="X1345" s="208">
        <v>250</v>
      </c>
      <c r="Y1345" s="206">
        <f>Table1[[#This Row],[Prod]]</f>
        <v>250</v>
      </c>
      <c r="Z1345" s="206">
        <f>ABS(Table1[[#This Row],[Prod2]]-Table1[[#This Row],[Plan Revised]])</f>
        <v>0</v>
      </c>
      <c r="AA1345" s="209">
        <f>IF(ABS(Table1[[#This Row],[Prod2]]-Table1[[#This Row],[Plan Revised]])&gt;Table1[[#This Row],[Plan Revised]],0,IF(Table1[[#This Row],[Plan Revised]]=0,0,1-ABS(Table1[[#This Row],[Prod2]]-Table1[[#This Row],[Plan Revised]])/Table1[[#This Row],[Plan Revised]]))</f>
        <v>1</v>
      </c>
      <c r="AB1345" s="206"/>
      <c r="AC1345" s="210"/>
      <c r="AD1345"/>
      <c r="AF1345"/>
    </row>
    <row r="1346" spans="1:32">
      <c r="A1346" s="204" t="str">
        <f>IF(Table1[Week]=WeekSel,"Yes","No")</f>
        <v>No</v>
      </c>
      <c r="B1346" s="204" t="str">
        <f>IF((Table1[StartDate]&gt;=Date.GraphMin)*(Table1[StartDate]&lt;=Date.GraphMax)=1,"Yes","No")</f>
        <v>Yes</v>
      </c>
      <c r="C1346" s="204" t="str">
        <f>IF(OR(Table1[[#This Row],[Site]]="FOOD MILLING",Table1[[#This Row],[Site]]="GODACO"), "No", "Yes")</f>
        <v>Yes</v>
      </c>
      <c r="D1346" s="205">
        <f>MAX(DATE(Table1[Year],1,1),DATE(Table1[Year],1,1)-WEEKDAY(DATE(Table1[Year],1,1),2)+(Table1[WeekNum]-1)*7+1)</f>
        <v>44662</v>
      </c>
      <c r="E1346" s="205">
        <f>MIN(DATE(Table1[Year]+1,1,0),DATE(Table1[Year],1,1)-WEEKDAY(DATE(Table1[Year],1,1),2)+Table1[WeekNum]*7)</f>
        <v>44668</v>
      </c>
      <c r="F1346" s="15">
        <v>2022</v>
      </c>
      <c r="G1346" s="204">
        <f t="shared" ref="G1346:G1409" si="42">MONTH(DATE(F1346,1,H1346*7-2)-WEEKDAY(DATE(H1346,1,2)))</f>
        <v>4</v>
      </c>
      <c r="H1346" s="204">
        <v>16</v>
      </c>
      <c r="I1346" s="207" t="str">
        <f>"W" &amp;Table1[[#This Row],[WeekNum]]</f>
        <v>W16</v>
      </c>
      <c r="J1346" s="207" t="str">
        <f t="shared" ref="J1346:J1409" si="43">RIGHT(F1346,2)&amp;"-"&amp;TEXT(H1346,"W00")</f>
        <v>22-W16</v>
      </c>
      <c r="K1346" s="206" t="s">
        <v>709</v>
      </c>
      <c r="L1346" s="206"/>
      <c r="M1346" s="206" t="s">
        <v>72</v>
      </c>
      <c r="N1346" s="266" t="s">
        <v>369</v>
      </c>
      <c r="O1346" s="266" t="s">
        <v>395</v>
      </c>
      <c r="P1346" s="11" t="s">
        <v>396</v>
      </c>
      <c r="Q1346" s="11" t="s">
        <v>421</v>
      </c>
      <c r="R1346" s="206">
        <v>1500</v>
      </c>
      <c r="S1346" s="206">
        <v>1225</v>
      </c>
      <c r="T1346" s="206">
        <f>ABS(Table1[[#This Row],[Prod]]-Table1[[#This Row],[Planned]])</f>
        <v>275</v>
      </c>
      <c r="U1346" s="209">
        <f>IF(ABS(Table1[[#This Row],[Prod]]-Table1[[#This Row],[Planned]])&gt;Table1[[#This Row],[Planned]],0,IF(Table1[[#This Row],[Planned]]=0,0,1-ABS(Table1[[#This Row],[Prod]]-Table1[[#This Row],[Planned]])/Table1[[#This Row],[Planned]]))</f>
        <v>0.81666666666666665</v>
      </c>
      <c r="V1346" s="206"/>
      <c r="W1346" s="206"/>
      <c r="X1346" s="208">
        <v>1500</v>
      </c>
      <c r="Y1346" s="206">
        <f>Table1[[#This Row],[Prod]]</f>
        <v>1225</v>
      </c>
      <c r="Z1346" s="206">
        <f>ABS(Table1[[#This Row],[Prod2]]-Table1[[#This Row],[Plan Revised]])</f>
        <v>275</v>
      </c>
      <c r="AA1346" s="209">
        <f>IF(ABS(Table1[[#This Row],[Prod2]]-Table1[[#This Row],[Plan Revised]])&gt;Table1[[#This Row],[Plan Revised]],0,IF(Table1[[#This Row],[Plan Revised]]=0,0,1-ABS(Table1[[#This Row],[Prod2]]-Table1[[#This Row],[Plan Revised]])/Table1[[#This Row],[Plan Revised]]))</f>
        <v>0.81666666666666665</v>
      </c>
      <c r="AB1346" s="206"/>
      <c r="AC1346" s="210"/>
      <c r="AD1346"/>
      <c r="AF1346"/>
    </row>
    <row r="1347" spans="1:32">
      <c r="A1347" s="204" t="str">
        <f>IF(Table1[Week]=WeekSel,"Yes","No")</f>
        <v>No</v>
      </c>
      <c r="B1347" s="204" t="str">
        <f>IF((Table1[StartDate]&gt;=Date.GraphMin)*(Table1[StartDate]&lt;=Date.GraphMax)=1,"Yes","No")</f>
        <v>Yes</v>
      </c>
      <c r="C1347" s="204" t="str">
        <f>IF(OR(Table1[[#This Row],[Site]]="FOOD MILLING",Table1[[#This Row],[Site]]="GODACO"), "No", "Yes")</f>
        <v>Yes</v>
      </c>
      <c r="D1347" s="205">
        <f>MAX(DATE(Table1[Year],1,1),DATE(Table1[Year],1,1)-WEEKDAY(DATE(Table1[Year],1,1),2)+(Table1[WeekNum]-1)*7+1)</f>
        <v>44662</v>
      </c>
      <c r="E1347" s="205">
        <f>MIN(DATE(Table1[Year]+1,1,0),DATE(Table1[Year],1,1)-WEEKDAY(DATE(Table1[Year],1,1),2)+Table1[WeekNum]*7)</f>
        <v>44668</v>
      </c>
      <c r="F1347" s="15">
        <v>2022</v>
      </c>
      <c r="G1347" s="204">
        <f t="shared" si="42"/>
        <v>4</v>
      </c>
      <c r="H1347" s="204">
        <v>16</v>
      </c>
      <c r="I1347" s="207" t="str">
        <f>"W" &amp;Table1[[#This Row],[WeekNum]]</f>
        <v>W16</v>
      </c>
      <c r="J1347" s="207" t="str">
        <f t="shared" si="43"/>
        <v>22-W16</v>
      </c>
      <c r="K1347" s="206" t="s">
        <v>710</v>
      </c>
      <c r="L1347" s="206"/>
      <c r="M1347" s="206" t="s">
        <v>72</v>
      </c>
      <c r="N1347" s="266" t="s">
        <v>369</v>
      </c>
      <c r="O1347" s="266" t="s">
        <v>395</v>
      </c>
      <c r="P1347" s="11" t="s">
        <v>396</v>
      </c>
      <c r="Q1347" s="11" t="s">
        <v>421</v>
      </c>
      <c r="R1347" s="206">
        <v>1000</v>
      </c>
      <c r="S1347" s="206">
        <v>702.3</v>
      </c>
      <c r="T1347" s="206">
        <f>ABS(Table1[[#This Row],[Prod]]-Table1[[#This Row],[Planned]])</f>
        <v>297.70000000000005</v>
      </c>
      <c r="U1347" s="209">
        <f>IF(ABS(Table1[[#This Row],[Prod]]-Table1[[#This Row],[Planned]])&gt;Table1[[#This Row],[Planned]],0,IF(Table1[[#This Row],[Planned]]=0,0,1-ABS(Table1[[#This Row],[Prod]]-Table1[[#This Row],[Planned]])/Table1[[#This Row],[Planned]]))</f>
        <v>0.70229999999999992</v>
      </c>
      <c r="V1347" s="206"/>
      <c r="W1347" s="206"/>
      <c r="X1347" s="208">
        <v>1000</v>
      </c>
      <c r="Y1347" s="206">
        <f>Table1[[#This Row],[Prod]]</f>
        <v>702.3</v>
      </c>
      <c r="Z1347" s="206">
        <f>ABS(Table1[[#This Row],[Prod2]]-Table1[[#This Row],[Plan Revised]])</f>
        <v>297.70000000000005</v>
      </c>
      <c r="AA1347" s="209">
        <f>IF(ABS(Table1[[#This Row],[Prod2]]-Table1[[#This Row],[Plan Revised]])&gt;Table1[[#This Row],[Plan Revised]],0,IF(Table1[[#This Row],[Plan Revised]]=0,0,1-ABS(Table1[[#This Row],[Prod2]]-Table1[[#This Row],[Plan Revised]])/Table1[[#This Row],[Plan Revised]]))</f>
        <v>0.70229999999999992</v>
      </c>
      <c r="AB1347" s="206"/>
      <c r="AC1347" s="210"/>
      <c r="AD1347"/>
      <c r="AF1347"/>
    </row>
    <row r="1348" spans="1:32">
      <c r="A1348" s="204" t="str">
        <f>IF(Table1[Week]=WeekSel,"Yes","No")</f>
        <v>No</v>
      </c>
      <c r="B1348" s="204" t="str">
        <f>IF((Table1[StartDate]&gt;=Date.GraphMin)*(Table1[StartDate]&lt;=Date.GraphMax)=1,"Yes","No")</f>
        <v>Yes</v>
      </c>
      <c r="C1348" s="204" t="str">
        <f>IF(OR(Table1[[#This Row],[Site]]="FOOD MILLING",Table1[[#This Row],[Site]]="GODACO"), "No", "Yes")</f>
        <v>Yes</v>
      </c>
      <c r="D1348" s="205">
        <f>MAX(DATE(Table1[Year],1,1),DATE(Table1[Year],1,1)-WEEKDAY(DATE(Table1[Year],1,1),2)+(Table1[WeekNum]-1)*7+1)</f>
        <v>44662</v>
      </c>
      <c r="E1348" s="205">
        <f>MIN(DATE(Table1[Year]+1,1,0),DATE(Table1[Year],1,1)-WEEKDAY(DATE(Table1[Year],1,1),2)+Table1[WeekNum]*7)</f>
        <v>44668</v>
      </c>
      <c r="F1348" s="15">
        <v>2022</v>
      </c>
      <c r="G1348" s="204">
        <f t="shared" si="42"/>
        <v>4</v>
      </c>
      <c r="H1348" s="204">
        <v>16</v>
      </c>
      <c r="I1348" s="207" t="str">
        <f>"W" &amp;Table1[[#This Row],[WeekNum]]</f>
        <v>W16</v>
      </c>
      <c r="J1348" s="207" t="str">
        <f t="shared" si="43"/>
        <v>22-W16</v>
      </c>
      <c r="K1348" s="206" t="s">
        <v>711</v>
      </c>
      <c r="L1348" s="206"/>
      <c r="M1348" s="206" t="s">
        <v>72</v>
      </c>
      <c r="N1348" s="266" t="s">
        <v>369</v>
      </c>
      <c r="O1348" s="266" t="s">
        <v>400</v>
      </c>
      <c r="P1348" s="11" t="s">
        <v>401</v>
      </c>
      <c r="Q1348" s="11" t="s">
        <v>421</v>
      </c>
      <c r="R1348" s="206">
        <v>600</v>
      </c>
      <c r="S1348" s="206">
        <v>607.5</v>
      </c>
      <c r="T1348" s="206">
        <f>ABS(Table1[[#This Row],[Prod]]-Table1[[#This Row],[Planned]])</f>
        <v>7.5</v>
      </c>
      <c r="U1348" s="209">
        <f>IF(ABS(Table1[[#This Row],[Prod]]-Table1[[#This Row],[Planned]])&gt;Table1[[#This Row],[Planned]],0,IF(Table1[[#This Row],[Planned]]=0,0,1-ABS(Table1[[#This Row],[Prod]]-Table1[[#This Row],[Planned]])/Table1[[#This Row],[Planned]]))</f>
        <v>0.98750000000000004</v>
      </c>
      <c r="V1348" s="206"/>
      <c r="W1348" s="206"/>
      <c r="X1348" s="208">
        <v>600</v>
      </c>
      <c r="Y1348" s="206">
        <f>Table1[[#This Row],[Prod]]</f>
        <v>607.5</v>
      </c>
      <c r="Z1348" s="206">
        <f>ABS(Table1[[#This Row],[Prod2]]-Table1[[#This Row],[Plan Revised]])</f>
        <v>7.5</v>
      </c>
      <c r="AA1348" s="209">
        <f>IF(ABS(Table1[[#This Row],[Prod2]]-Table1[[#This Row],[Plan Revised]])&gt;Table1[[#This Row],[Plan Revised]],0,IF(Table1[[#This Row],[Plan Revised]]=0,0,1-ABS(Table1[[#This Row],[Prod2]]-Table1[[#This Row],[Plan Revised]])/Table1[[#This Row],[Plan Revised]]))</f>
        <v>0.98750000000000004</v>
      </c>
      <c r="AB1348" s="206"/>
      <c r="AC1348" s="210"/>
      <c r="AD1348"/>
      <c r="AF1348"/>
    </row>
    <row r="1349" spans="1:32">
      <c r="A1349" s="204" t="str">
        <f>IF(Table1[Week]=WeekSel,"Yes","No")</f>
        <v>No</v>
      </c>
      <c r="B1349" s="204" t="str">
        <f>IF((Table1[StartDate]&gt;=Date.GraphMin)*(Table1[StartDate]&lt;=Date.GraphMax)=1,"Yes","No")</f>
        <v>Yes</v>
      </c>
      <c r="C1349" s="204" t="str">
        <f>IF(OR(Table1[[#This Row],[Site]]="FOOD MILLING",Table1[[#This Row],[Site]]="GODACO"), "No", "Yes")</f>
        <v>Yes</v>
      </c>
      <c r="D1349" s="205">
        <f>MAX(DATE(Table1[Year],1,1),DATE(Table1[Year],1,1)-WEEKDAY(DATE(Table1[Year],1,1),2)+(Table1[WeekNum]-1)*7+1)</f>
        <v>44662</v>
      </c>
      <c r="E1349" s="205">
        <f>MIN(DATE(Table1[Year]+1,1,0),DATE(Table1[Year],1,1)-WEEKDAY(DATE(Table1[Year],1,1),2)+Table1[WeekNum]*7)</f>
        <v>44668</v>
      </c>
      <c r="F1349" s="15">
        <v>2022</v>
      </c>
      <c r="G1349" s="204">
        <f t="shared" si="42"/>
        <v>4</v>
      </c>
      <c r="H1349" s="204">
        <v>16</v>
      </c>
      <c r="I1349" s="207" t="str">
        <f>"W" &amp;Table1[[#This Row],[WeekNum]]</f>
        <v>W16</v>
      </c>
      <c r="J1349" s="207" t="str">
        <f t="shared" si="43"/>
        <v>22-W16</v>
      </c>
      <c r="K1349" s="206" t="s">
        <v>712</v>
      </c>
      <c r="L1349" s="206"/>
      <c r="M1349" s="206" t="s">
        <v>72</v>
      </c>
      <c r="N1349" s="266" t="s">
        <v>369</v>
      </c>
      <c r="O1349" s="266" t="s">
        <v>400</v>
      </c>
      <c r="P1349" s="11" t="s">
        <v>401</v>
      </c>
      <c r="Q1349" s="11" t="s">
        <v>421</v>
      </c>
      <c r="R1349" s="206">
        <v>400</v>
      </c>
      <c r="S1349" s="206">
        <v>851.2</v>
      </c>
      <c r="T1349" s="206">
        <f>ABS(Table1[[#This Row],[Prod]]-Table1[[#This Row],[Planned]])</f>
        <v>451.20000000000005</v>
      </c>
      <c r="U1349" s="209">
        <f>IF(ABS(Table1[[#This Row],[Prod]]-Table1[[#This Row],[Planned]])&gt;Table1[[#This Row],[Planned]],0,IF(Table1[[#This Row],[Planned]]=0,0,1-ABS(Table1[[#This Row],[Prod]]-Table1[[#This Row],[Planned]])/Table1[[#This Row],[Planned]]))</f>
        <v>0</v>
      </c>
      <c r="V1349" s="206"/>
      <c r="W1349" s="206"/>
      <c r="X1349" s="208">
        <v>400</v>
      </c>
      <c r="Y1349" s="206">
        <f>Table1[[#This Row],[Prod]]</f>
        <v>851.2</v>
      </c>
      <c r="Z1349" s="206">
        <f>ABS(Table1[[#This Row],[Prod2]]-Table1[[#This Row],[Plan Revised]])</f>
        <v>451.20000000000005</v>
      </c>
      <c r="AA1349" s="209">
        <f>IF(ABS(Table1[[#This Row],[Prod2]]-Table1[[#This Row],[Plan Revised]])&gt;Table1[[#This Row],[Plan Revised]],0,IF(Table1[[#This Row],[Plan Revised]]=0,0,1-ABS(Table1[[#This Row],[Prod2]]-Table1[[#This Row],[Plan Revised]])/Table1[[#This Row],[Plan Revised]]))</f>
        <v>0</v>
      </c>
      <c r="AB1349" s="206"/>
      <c r="AC1349" s="210"/>
      <c r="AD1349"/>
      <c r="AF1349"/>
    </row>
    <row r="1350" spans="1:32">
      <c r="A1350" s="204" t="str">
        <f>IF(Table1[Week]=WeekSel,"Yes","No")</f>
        <v>No</v>
      </c>
      <c r="B1350" s="204" t="str">
        <f>IF((Table1[StartDate]&gt;=Date.GraphMin)*(Table1[StartDate]&lt;=Date.GraphMax)=1,"Yes","No")</f>
        <v>Yes</v>
      </c>
      <c r="C1350" s="204" t="str">
        <f>IF(OR(Table1[[#This Row],[Site]]="FOOD MILLING",Table1[[#This Row],[Site]]="GODACO"), "No", "Yes")</f>
        <v>Yes</v>
      </c>
      <c r="D1350" s="205">
        <f>MAX(DATE(Table1[Year],1,1),DATE(Table1[Year],1,1)-WEEKDAY(DATE(Table1[Year],1,1),2)+(Table1[WeekNum]-1)*7+1)</f>
        <v>44662</v>
      </c>
      <c r="E1350" s="205">
        <f>MIN(DATE(Table1[Year]+1,1,0),DATE(Table1[Year],1,1)-WEEKDAY(DATE(Table1[Year],1,1),2)+Table1[WeekNum]*7)</f>
        <v>44668</v>
      </c>
      <c r="F1350" s="15">
        <v>2022</v>
      </c>
      <c r="G1350" s="204">
        <f t="shared" si="42"/>
        <v>4</v>
      </c>
      <c r="H1350" s="204">
        <v>16</v>
      </c>
      <c r="I1350" s="207" t="str">
        <f>"W" &amp;Table1[[#This Row],[WeekNum]]</f>
        <v>W16</v>
      </c>
      <c r="J1350" s="207" t="str">
        <f t="shared" si="43"/>
        <v>22-W16</v>
      </c>
      <c r="K1350" s="206" t="s">
        <v>437</v>
      </c>
      <c r="L1350" s="206"/>
      <c r="M1350" s="206" t="s">
        <v>72</v>
      </c>
      <c r="N1350" s="266" t="s">
        <v>369</v>
      </c>
      <c r="O1350" s="266" t="s">
        <v>374</v>
      </c>
      <c r="P1350" s="11" t="s">
        <v>402</v>
      </c>
      <c r="Q1350" s="11" t="s">
        <v>421</v>
      </c>
      <c r="R1350" s="206">
        <v>0</v>
      </c>
      <c r="S1350" s="206">
        <v>0</v>
      </c>
      <c r="T1350" s="206">
        <f>ABS(Table1[[#This Row],[Prod]]-Table1[[#This Row],[Planned]])</f>
        <v>0</v>
      </c>
      <c r="U1350" s="209">
        <f>IF(ABS(Table1[[#This Row],[Prod]]-Table1[[#This Row],[Planned]])&gt;Table1[[#This Row],[Planned]],0,IF(Table1[[#This Row],[Planned]]=0,0,1-ABS(Table1[[#This Row],[Prod]]-Table1[[#This Row],[Planned]])/Table1[[#This Row],[Planned]]))</f>
        <v>0</v>
      </c>
      <c r="V1350" s="206"/>
      <c r="W1350" s="206"/>
      <c r="X1350" s="208">
        <v>0</v>
      </c>
      <c r="Y1350" s="206">
        <f>Table1[[#This Row],[Prod]]</f>
        <v>0</v>
      </c>
      <c r="Z1350" s="206">
        <f>ABS(Table1[[#This Row],[Prod2]]-Table1[[#This Row],[Plan Revised]])</f>
        <v>0</v>
      </c>
      <c r="AA1350" s="209">
        <f>IF(ABS(Table1[[#This Row],[Prod2]]-Table1[[#This Row],[Plan Revised]])&gt;Table1[[#This Row],[Plan Revised]],0,IF(Table1[[#This Row],[Plan Revised]]=0,0,1-ABS(Table1[[#This Row],[Prod2]]-Table1[[#This Row],[Plan Revised]])/Table1[[#This Row],[Plan Revised]]))</f>
        <v>0</v>
      </c>
      <c r="AB1350" s="206"/>
      <c r="AC1350" s="210"/>
      <c r="AD1350"/>
      <c r="AF1350"/>
    </row>
    <row r="1351" spans="1:32">
      <c r="A1351" s="204" t="str">
        <f>IF(Table1[Week]=WeekSel,"Yes","No")</f>
        <v>No</v>
      </c>
      <c r="B1351" s="204" t="str">
        <f>IF((Table1[StartDate]&gt;=Date.GraphMin)*(Table1[StartDate]&lt;=Date.GraphMax)=1,"Yes","No")</f>
        <v>Yes</v>
      </c>
      <c r="C1351" s="204" t="str">
        <f>IF(OR(Table1[[#This Row],[Site]]="FOOD MILLING",Table1[[#This Row],[Site]]="GODACO"), "No", "Yes")</f>
        <v>Yes</v>
      </c>
      <c r="D1351" s="205">
        <f>MAX(DATE(Table1[Year],1,1),DATE(Table1[Year],1,1)-WEEKDAY(DATE(Table1[Year],1,1),2)+(Table1[WeekNum]-1)*7+1)</f>
        <v>44662</v>
      </c>
      <c r="E1351" s="205">
        <f>MIN(DATE(Table1[Year]+1,1,0),DATE(Table1[Year],1,1)-WEEKDAY(DATE(Table1[Year],1,1),2)+Table1[WeekNum]*7)</f>
        <v>44668</v>
      </c>
      <c r="F1351" s="15">
        <v>2022</v>
      </c>
      <c r="G1351" s="204">
        <f t="shared" si="42"/>
        <v>4</v>
      </c>
      <c r="H1351" s="204">
        <v>16</v>
      </c>
      <c r="I1351" s="207" t="str">
        <f>"W" &amp;Table1[[#This Row],[WeekNum]]</f>
        <v>W16</v>
      </c>
      <c r="J1351" s="207" t="str">
        <f t="shared" si="43"/>
        <v>22-W16</v>
      </c>
      <c r="K1351" s="206" t="s">
        <v>438</v>
      </c>
      <c r="L1351" s="206"/>
      <c r="M1351" s="206" t="s">
        <v>72</v>
      </c>
      <c r="N1351" s="266" t="s">
        <v>369</v>
      </c>
      <c r="O1351" s="266" t="s">
        <v>374</v>
      </c>
      <c r="P1351" s="11" t="s">
        <v>402</v>
      </c>
      <c r="Q1351" s="11" t="s">
        <v>421</v>
      </c>
      <c r="R1351" s="206">
        <v>0</v>
      </c>
      <c r="S1351" s="206">
        <v>0</v>
      </c>
      <c r="T1351" s="206">
        <f>ABS(Table1[[#This Row],[Prod]]-Table1[[#This Row],[Planned]])</f>
        <v>0</v>
      </c>
      <c r="U1351" s="209">
        <f>IF(ABS(Table1[[#This Row],[Prod]]-Table1[[#This Row],[Planned]])&gt;Table1[[#This Row],[Planned]],0,IF(Table1[[#This Row],[Planned]]=0,0,1-ABS(Table1[[#This Row],[Prod]]-Table1[[#This Row],[Planned]])/Table1[[#This Row],[Planned]]))</f>
        <v>0</v>
      </c>
      <c r="V1351" s="206"/>
      <c r="W1351" s="206"/>
      <c r="X1351" s="208">
        <v>0</v>
      </c>
      <c r="Y1351" s="206">
        <f>Table1[[#This Row],[Prod]]</f>
        <v>0</v>
      </c>
      <c r="Z1351" s="206">
        <f>ABS(Table1[[#This Row],[Prod2]]-Table1[[#This Row],[Plan Revised]])</f>
        <v>0</v>
      </c>
      <c r="AA1351" s="209">
        <f>IF(ABS(Table1[[#This Row],[Prod2]]-Table1[[#This Row],[Plan Revised]])&gt;Table1[[#This Row],[Plan Revised]],0,IF(Table1[[#This Row],[Plan Revised]]=0,0,1-ABS(Table1[[#This Row],[Prod2]]-Table1[[#This Row],[Plan Revised]])/Table1[[#This Row],[Plan Revised]]))</f>
        <v>0</v>
      </c>
      <c r="AB1351" s="206"/>
      <c r="AC1351" s="210"/>
      <c r="AD1351"/>
      <c r="AF1351"/>
    </row>
    <row r="1352" spans="1:32">
      <c r="A1352" s="204" t="str">
        <f>IF(Table1[Week]=WeekSel,"Yes","No")</f>
        <v>No</v>
      </c>
      <c r="B1352" s="204" t="str">
        <f>IF((Table1[StartDate]&gt;=Date.GraphMin)*(Table1[StartDate]&lt;=Date.GraphMax)=1,"Yes","No")</f>
        <v>Yes</v>
      </c>
      <c r="C1352" s="204" t="str">
        <f>IF(OR(Table1[[#This Row],[Site]]="FOOD MILLING",Table1[[#This Row],[Site]]="GODACO"), "No", "Yes")</f>
        <v>Yes</v>
      </c>
      <c r="D1352" s="205">
        <f>MAX(DATE(Table1[Year],1,1),DATE(Table1[Year],1,1)-WEEKDAY(DATE(Table1[Year],1,1),2)+(Table1[WeekNum]-1)*7+1)</f>
        <v>44662</v>
      </c>
      <c r="E1352" s="205">
        <f>MIN(DATE(Table1[Year]+1,1,0),DATE(Table1[Year],1,1)-WEEKDAY(DATE(Table1[Year],1,1),2)+Table1[WeekNum]*7)</f>
        <v>44668</v>
      </c>
      <c r="F1352" s="15">
        <v>2022</v>
      </c>
      <c r="G1352" s="204">
        <f t="shared" si="42"/>
        <v>4</v>
      </c>
      <c r="H1352" s="204">
        <v>16</v>
      </c>
      <c r="I1352" s="207" t="str">
        <f>"W" &amp;Table1[[#This Row],[WeekNum]]</f>
        <v>W16</v>
      </c>
      <c r="J1352" s="207" t="str">
        <f t="shared" si="43"/>
        <v>22-W16</v>
      </c>
      <c r="K1352" s="206" t="s">
        <v>439</v>
      </c>
      <c r="L1352" s="206"/>
      <c r="M1352" s="206" t="s">
        <v>72</v>
      </c>
      <c r="N1352" s="266" t="s">
        <v>369</v>
      </c>
      <c r="O1352" s="266" t="s">
        <v>374</v>
      </c>
      <c r="P1352" s="11" t="s">
        <v>402</v>
      </c>
      <c r="Q1352" s="11" t="s">
        <v>421</v>
      </c>
      <c r="R1352" s="206">
        <v>0</v>
      </c>
      <c r="S1352" s="206">
        <v>0</v>
      </c>
      <c r="T1352" s="206">
        <f>ABS(Table1[[#This Row],[Prod]]-Table1[[#This Row],[Planned]])</f>
        <v>0</v>
      </c>
      <c r="U1352" s="209">
        <f>IF(ABS(Table1[[#This Row],[Prod]]-Table1[[#This Row],[Planned]])&gt;Table1[[#This Row],[Planned]],0,IF(Table1[[#This Row],[Planned]]=0,0,1-ABS(Table1[[#This Row],[Prod]]-Table1[[#This Row],[Planned]])/Table1[[#This Row],[Planned]]))</f>
        <v>0</v>
      </c>
      <c r="V1352" s="206"/>
      <c r="W1352" s="206"/>
      <c r="X1352" s="208">
        <v>0</v>
      </c>
      <c r="Y1352" s="206">
        <f>Table1[[#This Row],[Prod]]</f>
        <v>0</v>
      </c>
      <c r="Z1352" s="206">
        <f>ABS(Table1[[#This Row],[Prod2]]-Table1[[#This Row],[Plan Revised]])</f>
        <v>0</v>
      </c>
      <c r="AA1352" s="209">
        <f>IF(ABS(Table1[[#This Row],[Prod2]]-Table1[[#This Row],[Plan Revised]])&gt;Table1[[#This Row],[Plan Revised]],0,IF(Table1[[#This Row],[Plan Revised]]=0,0,1-ABS(Table1[[#This Row],[Prod2]]-Table1[[#This Row],[Plan Revised]])/Table1[[#This Row],[Plan Revised]]))</f>
        <v>0</v>
      </c>
      <c r="AB1352" s="206"/>
      <c r="AC1352" s="210"/>
      <c r="AD1352"/>
      <c r="AF1352"/>
    </row>
    <row r="1353" spans="1:32">
      <c r="A1353" s="204" t="str">
        <f>IF(Table1[Week]=WeekSel,"Yes","No")</f>
        <v>No</v>
      </c>
      <c r="B1353" s="204" t="str">
        <f>IF((Table1[StartDate]&gt;=Date.GraphMin)*(Table1[StartDate]&lt;=Date.GraphMax)=1,"Yes","No")</f>
        <v>Yes</v>
      </c>
      <c r="C1353" s="204" t="str">
        <f>IF(OR(Table1[[#This Row],[Site]]="FOOD MILLING",Table1[[#This Row],[Site]]="GODACO"), "No", "Yes")</f>
        <v>Yes</v>
      </c>
      <c r="D1353" s="205">
        <f>MAX(DATE(Table1[Year],1,1),DATE(Table1[Year],1,1)-WEEKDAY(DATE(Table1[Year],1,1),2)+(Table1[WeekNum]-1)*7+1)</f>
        <v>44662</v>
      </c>
      <c r="E1353" s="205">
        <f>MIN(DATE(Table1[Year]+1,1,0),DATE(Table1[Year],1,1)-WEEKDAY(DATE(Table1[Year],1,1),2)+Table1[WeekNum]*7)</f>
        <v>44668</v>
      </c>
      <c r="F1353" s="15">
        <v>2022</v>
      </c>
      <c r="G1353" s="204">
        <f t="shared" si="42"/>
        <v>4</v>
      </c>
      <c r="H1353" s="204">
        <v>16</v>
      </c>
      <c r="I1353" s="207" t="str">
        <f>"W" &amp;Table1[[#This Row],[WeekNum]]</f>
        <v>W16</v>
      </c>
      <c r="J1353" s="207" t="str">
        <f t="shared" si="43"/>
        <v>22-W16</v>
      </c>
      <c r="K1353" s="206" t="s">
        <v>499</v>
      </c>
      <c r="L1353" s="206"/>
      <c r="M1353" s="206" t="s">
        <v>72</v>
      </c>
      <c r="N1353" s="206" t="s">
        <v>47</v>
      </c>
      <c r="O1353" s="266" t="s">
        <v>403</v>
      </c>
      <c r="P1353" s="11" t="s">
        <v>404</v>
      </c>
      <c r="Q1353" s="11" t="s">
        <v>419</v>
      </c>
      <c r="R1353" s="206">
        <v>1400</v>
      </c>
      <c r="S1353" s="206">
        <v>1340.6399999999999</v>
      </c>
      <c r="T1353" s="206">
        <f>ABS(Table1[[#This Row],[Prod]]-Table1[[#This Row],[Planned]])</f>
        <v>59.360000000000127</v>
      </c>
      <c r="U1353" s="209">
        <f>IF(ABS(Table1[[#This Row],[Prod]]-Table1[[#This Row],[Planned]])&gt;Table1[[#This Row],[Planned]],0,IF(Table1[[#This Row],[Planned]]=0,0,1-ABS(Table1[[#This Row],[Prod]]-Table1[[#This Row],[Planned]])/Table1[[#This Row],[Planned]]))</f>
        <v>0.9575999999999999</v>
      </c>
      <c r="V1353" s="206"/>
      <c r="W1353" s="206"/>
      <c r="X1353" s="208">
        <v>1400</v>
      </c>
      <c r="Y1353" s="206">
        <f>Table1[[#This Row],[Prod]]</f>
        <v>1340.6399999999999</v>
      </c>
      <c r="Z1353" s="206">
        <f>ABS(Table1[[#This Row],[Prod2]]-Table1[[#This Row],[Plan Revised]])</f>
        <v>59.360000000000127</v>
      </c>
      <c r="AA1353" s="209">
        <f>IF(ABS(Table1[[#This Row],[Prod2]]-Table1[[#This Row],[Plan Revised]])&gt;Table1[[#This Row],[Plan Revised]],0,IF(Table1[[#This Row],[Plan Revised]]=0,0,1-ABS(Table1[[#This Row],[Prod2]]-Table1[[#This Row],[Plan Revised]])/Table1[[#This Row],[Plan Revised]]))</f>
        <v>0.9575999999999999</v>
      </c>
      <c r="AB1353" s="206"/>
      <c r="AC1353" s="210"/>
      <c r="AD1353"/>
      <c r="AF1353"/>
    </row>
    <row r="1354" spans="1:32">
      <c r="A1354" s="204" t="str">
        <f>IF(Table1[Week]=WeekSel,"Yes","No")</f>
        <v>No</v>
      </c>
      <c r="B1354" s="204" t="str">
        <f>IF((Table1[StartDate]&gt;=Date.GraphMin)*(Table1[StartDate]&lt;=Date.GraphMax)=1,"Yes","No")</f>
        <v>Yes</v>
      </c>
      <c r="C1354" s="204" t="str">
        <f>IF(OR(Table1[[#This Row],[Site]]="FOOD MILLING",Table1[[#This Row],[Site]]="GODACO"), "No", "Yes")</f>
        <v>Yes</v>
      </c>
      <c r="D1354" s="205">
        <f>MAX(DATE(Table1[Year],1,1),DATE(Table1[Year],1,1)-WEEKDAY(DATE(Table1[Year],1,1),2)+(Table1[WeekNum]-1)*7+1)</f>
        <v>44662</v>
      </c>
      <c r="E1354" s="205">
        <f>MIN(DATE(Table1[Year]+1,1,0),DATE(Table1[Year],1,1)-WEEKDAY(DATE(Table1[Year],1,1),2)+Table1[WeekNum]*7)</f>
        <v>44668</v>
      </c>
      <c r="F1354" s="15">
        <v>2022</v>
      </c>
      <c r="G1354" s="204">
        <f t="shared" si="42"/>
        <v>4</v>
      </c>
      <c r="H1354" s="204">
        <v>16</v>
      </c>
      <c r="I1354" s="207" t="str">
        <f>"W" &amp;Table1[[#This Row],[WeekNum]]</f>
        <v>W16</v>
      </c>
      <c r="J1354" s="207" t="str">
        <f t="shared" si="43"/>
        <v>22-W16</v>
      </c>
      <c r="K1354" s="206" t="s">
        <v>501</v>
      </c>
      <c r="L1354" s="206"/>
      <c r="M1354" s="206" t="s">
        <v>72</v>
      </c>
      <c r="N1354" s="206" t="s">
        <v>47</v>
      </c>
      <c r="O1354" s="266" t="s">
        <v>403</v>
      </c>
      <c r="P1354" s="11" t="s">
        <v>404</v>
      </c>
      <c r="Q1354" s="11" t="s">
        <v>419</v>
      </c>
      <c r="R1354" s="206">
        <v>0</v>
      </c>
      <c r="S1354" s="206">
        <v>0</v>
      </c>
      <c r="T1354" s="206">
        <f>ABS(Table1[[#This Row],[Prod]]-Table1[[#This Row],[Planned]])</f>
        <v>0</v>
      </c>
      <c r="U1354" s="209">
        <f>IF(ABS(Table1[[#This Row],[Prod]]-Table1[[#This Row],[Planned]])&gt;Table1[[#This Row],[Planned]],0,IF(Table1[[#This Row],[Planned]]=0,0,1-ABS(Table1[[#This Row],[Prod]]-Table1[[#This Row],[Planned]])/Table1[[#This Row],[Planned]]))</f>
        <v>0</v>
      </c>
      <c r="V1354" s="206"/>
      <c r="W1354" s="206"/>
      <c r="X1354" s="208">
        <v>0</v>
      </c>
      <c r="Y1354" s="206">
        <f>Table1[[#This Row],[Prod]]</f>
        <v>0</v>
      </c>
      <c r="Z1354" s="206">
        <f>ABS(Table1[[#This Row],[Prod2]]-Table1[[#This Row],[Plan Revised]])</f>
        <v>0</v>
      </c>
      <c r="AA1354" s="209">
        <f>IF(ABS(Table1[[#This Row],[Prod2]]-Table1[[#This Row],[Plan Revised]])&gt;Table1[[#This Row],[Plan Revised]],0,IF(Table1[[#This Row],[Plan Revised]]=0,0,1-ABS(Table1[[#This Row],[Prod2]]-Table1[[#This Row],[Plan Revised]])/Table1[[#This Row],[Plan Revised]]))</f>
        <v>0</v>
      </c>
      <c r="AB1354" s="206"/>
      <c r="AC1354" s="210"/>
      <c r="AD1354"/>
      <c r="AF1354"/>
    </row>
    <row r="1355" spans="1:32">
      <c r="A1355" s="204" t="str">
        <f>IF(Table1[Week]=WeekSel,"Yes","No")</f>
        <v>No</v>
      </c>
      <c r="B1355" s="204" t="str">
        <f>IF((Table1[StartDate]&gt;=Date.GraphMin)*(Table1[StartDate]&lt;=Date.GraphMax)=1,"Yes","No")</f>
        <v>Yes</v>
      </c>
      <c r="C1355" s="204" t="str">
        <f>IF(OR(Table1[[#This Row],[Site]]="FOOD MILLING",Table1[[#This Row],[Site]]="GODACO"), "No", "Yes")</f>
        <v>Yes</v>
      </c>
      <c r="D1355" s="205">
        <f>MAX(DATE(Table1[Year],1,1),DATE(Table1[Year],1,1)-WEEKDAY(DATE(Table1[Year],1,1),2)+(Table1[WeekNum]-1)*7+1)</f>
        <v>44662</v>
      </c>
      <c r="E1355" s="205">
        <f>MIN(DATE(Table1[Year]+1,1,0),DATE(Table1[Year],1,1)-WEEKDAY(DATE(Table1[Year],1,1),2)+Table1[WeekNum]*7)</f>
        <v>44668</v>
      </c>
      <c r="F1355" s="15">
        <v>2022</v>
      </c>
      <c r="G1355" s="204">
        <f t="shared" si="42"/>
        <v>4</v>
      </c>
      <c r="H1355" s="204">
        <v>16</v>
      </c>
      <c r="I1355" s="207" t="str">
        <f>"W" &amp;Table1[[#This Row],[WeekNum]]</f>
        <v>W16</v>
      </c>
      <c r="J1355" s="207" t="str">
        <f t="shared" si="43"/>
        <v>22-W16</v>
      </c>
      <c r="K1355" s="206" t="s">
        <v>503</v>
      </c>
      <c r="L1355" s="206"/>
      <c r="M1355" s="206" t="s">
        <v>72</v>
      </c>
      <c r="N1355" s="206" t="s">
        <v>47</v>
      </c>
      <c r="O1355" s="266" t="s">
        <v>403</v>
      </c>
      <c r="P1355" s="11" t="s">
        <v>405</v>
      </c>
      <c r="Q1355" s="11" t="s">
        <v>419</v>
      </c>
      <c r="R1355" s="206">
        <v>0</v>
      </c>
      <c r="S1355" s="206">
        <v>0</v>
      </c>
      <c r="T1355" s="206">
        <f>ABS(Table1[[#This Row],[Prod]]-Table1[[#This Row],[Planned]])</f>
        <v>0</v>
      </c>
      <c r="U1355" s="209">
        <f>IF(ABS(Table1[[#This Row],[Prod]]-Table1[[#This Row],[Planned]])&gt;Table1[[#This Row],[Planned]],0,IF(Table1[[#This Row],[Planned]]=0,0,1-ABS(Table1[[#This Row],[Prod]]-Table1[[#This Row],[Planned]])/Table1[[#This Row],[Planned]]))</f>
        <v>0</v>
      </c>
      <c r="V1355" s="206"/>
      <c r="W1355" s="206"/>
      <c r="X1355" s="208">
        <v>0</v>
      </c>
      <c r="Y1355" s="206">
        <f>Table1[[#This Row],[Prod]]</f>
        <v>0</v>
      </c>
      <c r="Z1355" s="206">
        <f>ABS(Table1[[#This Row],[Prod2]]-Table1[[#This Row],[Plan Revised]])</f>
        <v>0</v>
      </c>
      <c r="AA1355" s="209">
        <f>IF(ABS(Table1[[#This Row],[Prod2]]-Table1[[#This Row],[Plan Revised]])&gt;Table1[[#This Row],[Plan Revised]],0,IF(Table1[[#This Row],[Plan Revised]]=0,0,1-ABS(Table1[[#This Row],[Prod2]]-Table1[[#This Row],[Plan Revised]])/Table1[[#This Row],[Plan Revised]]))</f>
        <v>0</v>
      </c>
      <c r="AB1355" s="206"/>
      <c r="AC1355" s="210"/>
      <c r="AD1355"/>
      <c r="AF1355"/>
    </row>
    <row r="1356" spans="1:32">
      <c r="A1356" s="204" t="str">
        <f>IF(Table1[Week]=WeekSel,"Yes","No")</f>
        <v>No</v>
      </c>
      <c r="B1356" s="204" t="str">
        <f>IF((Table1[StartDate]&gt;=Date.GraphMin)*(Table1[StartDate]&lt;=Date.GraphMax)=1,"Yes","No")</f>
        <v>Yes</v>
      </c>
      <c r="C1356" s="204" t="str">
        <f>IF(OR(Table1[[#This Row],[Site]]="FOOD MILLING",Table1[[#This Row],[Site]]="GODACO"), "No", "Yes")</f>
        <v>Yes</v>
      </c>
      <c r="D1356" s="205">
        <f>MAX(DATE(Table1[Year],1,1),DATE(Table1[Year],1,1)-WEEKDAY(DATE(Table1[Year],1,1),2)+(Table1[WeekNum]-1)*7+1)</f>
        <v>44662</v>
      </c>
      <c r="E1356" s="205">
        <f>MIN(DATE(Table1[Year]+1,1,0),DATE(Table1[Year],1,1)-WEEKDAY(DATE(Table1[Year],1,1),2)+Table1[WeekNum]*7)</f>
        <v>44668</v>
      </c>
      <c r="F1356" s="15">
        <v>2022</v>
      </c>
      <c r="G1356" s="204">
        <f t="shared" si="42"/>
        <v>4</v>
      </c>
      <c r="H1356" s="204">
        <v>16</v>
      </c>
      <c r="I1356" s="207" t="str">
        <f>"W" &amp;Table1[[#This Row],[WeekNum]]</f>
        <v>W16</v>
      </c>
      <c r="J1356" s="207" t="str">
        <f t="shared" si="43"/>
        <v>22-W16</v>
      </c>
      <c r="K1356" s="206" t="s">
        <v>500</v>
      </c>
      <c r="L1356" s="206"/>
      <c r="M1356" s="206" t="s">
        <v>72</v>
      </c>
      <c r="N1356" s="206" t="s">
        <v>47</v>
      </c>
      <c r="O1356" s="266" t="s">
        <v>403</v>
      </c>
      <c r="P1356" s="11" t="s">
        <v>404</v>
      </c>
      <c r="Q1356" s="11" t="s">
        <v>419</v>
      </c>
      <c r="R1356" s="206">
        <v>500</v>
      </c>
      <c r="S1356" s="206">
        <v>844.8</v>
      </c>
      <c r="T1356" s="206">
        <f>ABS(Table1[[#This Row],[Prod]]-Table1[[#This Row],[Planned]])</f>
        <v>344.79999999999995</v>
      </c>
      <c r="U1356" s="209">
        <f>IF(ABS(Table1[[#This Row],[Prod]]-Table1[[#This Row],[Planned]])&gt;Table1[[#This Row],[Planned]],0,IF(Table1[[#This Row],[Planned]]=0,0,1-ABS(Table1[[#This Row],[Prod]]-Table1[[#This Row],[Planned]])/Table1[[#This Row],[Planned]]))</f>
        <v>0.31040000000000012</v>
      </c>
      <c r="V1356" s="206"/>
      <c r="W1356" s="206"/>
      <c r="X1356" s="208">
        <v>500</v>
      </c>
      <c r="Y1356" s="206">
        <f>Table1[[#This Row],[Prod]]</f>
        <v>844.8</v>
      </c>
      <c r="Z1356" s="206">
        <f>ABS(Table1[[#This Row],[Prod2]]-Table1[[#This Row],[Plan Revised]])</f>
        <v>344.79999999999995</v>
      </c>
      <c r="AA1356" s="209">
        <f>IF(ABS(Table1[[#This Row],[Prod2]]-Table1[[#This Row],[Plan Revised]])&gt;Table1[[#This Row],[Plan Revised]],0,IF(Table1[[#This Row],[Plan Revised]]=0,0,1-ABS(Table1[[#This Row],[Prod2]]-Table1[[#This Row],[Plan Revised]])/Table1[[#This Row],[Plan Revised]]))</f>
        <v>0.31040000000000012</v>
      </c>
      <c r="AB1356" s="206"/>
      <c r="AC1356" s="210"/>
      <c r="AD1356"/>
      <c r="AF1356"/>
    </row>
    <row r="1357" spans="1:32">
      <c r="A1357" s="204" t="str">
        <f>IF(Table1[Week]=WeekSel,"Yes","No")</f>
        <v>No</v>
      </c>
      <c r="B1357" s="204" t="str">
        <f>IF((Table1[StartDate]&gt;=Date.GraphMin)*(Table1[StartDate]&lt;=Date.GraphMax)=1,"Yes","No")</f>
        <v>Yes</v>
      </c>
      <c r="C1357" s="204" t="str">
        <f>IF(OR(Table1[[#This Row],[Site]]="FOOD MILLING",Table1[[#This Row],[Site]]="GODACO"), "No", "Yes")</f>
        <v>Yes</v>
      </c>
      <c r="D1357" s="205">
        <f>MAX(DATE(Table1[Year],1,1),DATE(Table1[Year],1,1)-WEEKDAY(DATE(Table1[Year],1,1),2)+(Table1[WeekNum]-1)*7+1)</f>
        <v>44662</v>
      </c>
      <c r="E1357" s="205">
        <f>MIN(DATE(Table1[Year]+1,1,0),DATE(Table1[Year],1,1)-WEEKDAY(DATE(Table1[Year],1,1),2)+Table1[WeekNum]*7)</f>
        <v>44668</v>
      </c>
      <c r="F1357" s="15">
        <v>2022</v>
      </c>
      <c r="G1357" s="204">
        <f t="shared" si="42"/>
        <v>4</v>
      </c>
      <c r="H1357" s="204">
        <v>16</v>
      </c>
      <c r="I1357" s="207" t="str">
        <f>"W" &amp;Table1[[#This Row],[WeekNum]]</f>
        <v>W16</v>
      </c>
      <c r="J1357" s="207" t="str">
        <f t="shared" si="43"/>
        <v>22-W16</v>
      </c>
      <c r="K1357" s="206" t="s">
        <v>502</v>
      </c>
      <c r="L1357" s="206"/>
      <c r="M1357" s="206" t="s">
        <v>72</v>
      </c>
      <c r="N1357" s="206" t="s">
        <v>47</v>
      </c>
      <c r="O1357" s="266" t="s">
        <v>403</v>
      </c>
      <c r="P1357" s="11" t="s">
        <v>404</v>
      </c>
      <c r="Q1357" s="11" t="s">
        <v>419</v>
      </c>
      <c r="R1357" s="206">
        <v>0</v>
      </c>
      <c r="S1357" s="206">
        <v>0</v>
      </c>
      <c r="T1357" s="206">
        <f>ABS(Table1[[#This Row],[Prod]]-Table1[[#This Row],[Planned]])</f>
        <v>0</v>
      </c>
      <c r="U1357" s="209">
        <f>IF(ABS(Table1[[#This Row],[Prod]]-Table1[[#This Row],[Planned]])&gt;Table1[[#This Row],[Planned]],0,IF(Table1[[#This Row],[Planned]]=0,0,1-ABS(Table1[[#This Row],[Prod]]-Table1[[#This Row],[Planned]])/Table1[[#This Row],[Planned]]))</f>
        <v>0</v>
      </c>
      <c r="V1357" s="206"/>
      <c r="W1357" s="206"/>
      <c r="X1357" s="208">
        <v>0</v>
      </c>
      <c r="Y1357" s="206">
        <f>Table1[[#This Row],[Prod]]</f>
        <v>0</v>
      </c>
      <c r="Z1357" s="206">
        <f>ABS(Table1[[#This Row],[Prod2]]-Table1[[#This Row],[Plan Revised]])</f>
        <v>0</v>
      </c>
      <c r="AA1357" s="209">
        <f>IF(ABS(Table1[[#This Row],[Prod2]]-Table1[[#This Row],[Plan Revised]])&gt;Table1[[#This Row],[Plan Revised]],0,IF(Table1[[#This Row],[Plan Revised]]=0,0,1-ABS(Table1[[#This Row],[Prod2]]-Table1[[#This Row],[Plan Revised]])/Table1[[#This Row],[Plan Revised]]))</f>
        <v>0</v>
      </c>
      <c r="AB1357" s="206"/>
      <c r="AC1357" s="210"/>
      <c r="AD1357"/>
      <c r="AF1357"/>
    </row>
    <row r="1358" spans="1:32">
      <c r="A1358" s="204" t="str">
        <f>IF(Table1[Week]=WeekSel,"Yes","No")</f>
        <v>No</v>
      </c>
      <c r="B1358" s="204" t="str">
        <f>IF((Table1[StartDate]&gt;=Date.GraphMin)*(Table1[StartDate]&lt;=Date.GraphMax)=1,"Yes","No")</f>
        <v>Yes</v>
      </c>
      <c r="C1358" s="204" t="str">
        <f>IF(OR(Table1[[#This Row],[Site]]="FOOD MILLING",Table1[[#This Row],[Site]]="GODACO"), "No", "Yes")</f>
        <v>Yes</v>
      </c>
      <c r="D1358" s="205">
        <f>MAX(DATE(Table1[Year],1,1),DATE(Table1[Year],1,1)-WEEKDAY(DATE(Table1[Year],1,1),2)+(Table1[WeekNum]-1)*7+1)</f>
        <v>44662</v>
      </c>
      <c r="E1358" s="205">
        <f>MIN(DATE(Table1[Year]+1,1,0),DATE(Table1[Year],1,1)-WEEKDAY(DATE(Table1[Year],1,1),2)+Table1[WeekNum]*7)</f>
        <v>44668</v>
      </c>
      <c r="F1358" s="15">
        <v>2022</v>
      </c>
      <c r="G1358" s="204">
        <f t="shared" si="42"/>
        <v>4</v>
      </c>
      <c r="H1358" s="204">
        <v>16</v>
      </c>
      <c r="I1358" s="207" t="str">
        <f>"W" &amp;Table1[[#This Row],[WeekNum]]</f>
        <v>W16</v>
      </c>
      <c r="J1358" s="207" t="str">
        <f t="shared" si="43"/>
        <v>22-W16</v>
      </c>
      <c r="K1358" s="206" t="s">
        <v>504</v>
      </c>
      <c r="L1358" s="206"/>
      <c r="M1358" s="206" t="s">
        <v>72</v>
      </c>
      <c r="N1358" s="206" t="s">
        <v>47</v>
      </c>
      <c r="O1358" s="266" t="s">
        <v>403</v>
      </c>
      <c r="P1358" s="11" t="s">
        <v>405</v>
      </c>
      <c r="Q1358" s="11" t="s">
        <v>419</v>
      </c>
      <c r="R1358" s="206">
        <v>0</v>
      </c>
      <c r="S1358" s="206">
        <v>0</v>
      </c>
      <c r="T1358" s="206">
        <f>ABS(Table1[[#This Row],[Prod]]-Table1[[#This Row],[Planned]])</f>
        <v>0</v>
      </c>
      <c r="U1358" s="209">
        <f>IF(ABS(Table1[[#This Row],[Prod]]-Table1[[#This Row],[Planned]])&gt;Table1[[#This Row],[Planned]],0,IF(Table1[[#This Row],[Planned]]=0,0,1-ABS(Table1[[#This Row],[Prod]]-Table1[[#This Row],[Planned]])/Table1[[#This Row],[Planned]]))</f>
        <v>0</v>
      </c>
      <c r="V1358" s="206"/>
      <c r="W1358" s="206"/>
      <c r="X1358" s="208">
        <v>0</v>
      </c>
      <c r="Y1358" s="206">
        <f>Table1[[#This Row],[Prod]]</f>
        <v>0</v>
      </c>
      <c r="Z1358" s="206">
        <f>ABS(Table1[[#This Row],[Prod2]]-Table1[[#This Row],[Plan Revised]])</f>
        <v>0</v>
      </c>
      <c r="AA1358" s="209">
        <f>IF(ABS(Table1[[#This Row],[Prod2]]-Table1[[#This Row],[Plan Revised]])&gt;Table1[[#This Row],[Plan Revised]],0,IF(Table1[[#This Row],[Plan Revised]]=0,0,1-ABS(Table1[[#This Row],[Prod2]]-Table1[[#This Row],[Plan Revised]])/Table1[[#This Row],[Plan Revised]]))</f>
        <v>0</v>
      </c>
      <c r="AB1358" s="206"/>
      <c r="AC1358" s="210"/>
      <c r="AD1358"/>
      <c r="AF1358"/>
    </row>
    <row r="1359" spans="1:32">
      <c r="A1359" s="204" t="str">
        <f>IF(Table1[Week]=WeekSel,"Yes","No")</f>
        <v>No</v>
      </c>
      <c r="B1359" s="204" t="str">
        <f>IF((Table1[StartDate]&gt;=Date.GraphMin)*(Table1[StartDate]&lt;=Date.GraphMax)=1,"Yes","No")</f>
        <v>Yes</v>
      </c>
      <c r="C1359" s="204" t="str">
        <f>IF(OR(Table1[[#This Row],[Site]]="FOOD MILLING",Table1[[#This Row],[Site]]="GODACO"), "No", "Yes")</f>
        <v>Yes</v>
      </c>
      <c r="D1359" s="205">
        <f>MAX(DATE(Table1[Year],1,1),DATE(Table1[Year],1,1)-WEEKDAY(DATE(Table1[Year],1,1),2)+(Table1[WeekNum]-1)*7+1)</f>
        <v>44662</v>
      </c>
      <c r="E1359" s="205">
        <f>MIN(DATE(Table1[Year]+1,1,0),DATE(Table1[Year],1,1)-WEEKDAY(DATE(Table1[Year],1,1),2)+Table1[WeekNum]*7)</f>
        <v>44668</v>
      </c>
      <c r="F1359" s="15">
        <v>2022</v>
      </c>
      <c r="G1359" s="204">
        <f t="shared" si="42"/>
        <v>4</v>
      </c>
      <c r="H1359" s="204">
        <v>16</v>
      </c>
      <c r="I1359" s="207" t="str">
        <f>"W" &amp;Table1[[#This Row],[WeekNum]]</f>
        <v>W16</v>
      </c>
      <c r="J1359" s="207" t="str">
        <f t="shared" si="43"/>
        <v>22-W16</v>
      </c>
      <c r="K1359" s="206" t="s">
        <v>505</v>
      </c>
      <c r="L1359" s="206"/>
      <c r="M1359" s="206" t="s">
        <v>72</v>
      </c>
      <c r="N1359" s="206" t="s">
        <v>47</v>
      </c>
      <c r="O1359" s="266" t="s">
        <v>403</v>
      </c>
      <c r="P1359" s="11" t="s">
        <v>406</v>
      </c>
      <c r="Q1359" s="11" t="s">
        <v>419</v>
      </c>
      <c r="R1359" s="206">
        <v>0</v>
      </c>
      <c r="S1359" s="206">
        <v>666</v>
      </c>
      <c r="T1359" s="206">
        <f>ABS(Table1[[#This Row],[Prod]]-Table1[[#This Row],[Planned]])</f>
        <v>666</v>
      </c>
      <c r="U1359" s="209">
        <f>IF(ABS(Table1[[#This Row],[Prod]]-Table1[[#This Row],[Planned]])&gt;Table1[[#This Row],[Planned]],0,IF(Table1[[#This Row],[Planned]]=0,0,1-ABS(Table1[[#This Row],[Prod]]-Table1[[#This Row],[Planned]])/Table1[[#This Row],[Planned]]))</f>
        <v>0</v>
      </c>
      <c r="V1359" s="206"/>
      <c r="W1359" s="206"/>
      <c r="X1359" s="208">
        <v>0</v>
      </c>
      <c r="Y1359" s="206">
        <f>Table1[[#This Row],[Prod]]</f>
        <v>666</v>
      </c>
      <c r="Z1359" s="206">
        <f>ABS(Table1[[#This Row],[Prod2]]-Table1[[#This Row],[Plan Revised]])</f>
        <v>666</v>
      </c>
      <c r="AA1359" s="209">
        <f>IF(ABS(Table1[[#This Row],[Prod2]]-Table1[[#This Row],[Plan Revised]])&gt;Table1[[#This Row],[Plan Revised]],0,IF(Table1[[#This Row],[Plan Revised]]=0,0,1-ABS(Table1[[#This Row],[Prod2]]-Table1[[#This Row],[Plan Revised]])/Table1[[#This Row],[Plan Revised]]))</f>
        <v>0</v>
      </c>
      <c r="AB1359" s="206"/>
      <c r="AC1359" s="210"/>
      <c r="AD1359"/>
      <c r="AF1359"/>
    </row>
    <row r="1360" spans="1:32">
      <c r="A1360" s="204" t="str">
        <f>IF(Table1[Week]=WeekSel,"Yes","No")</f>
        <v>No</v>
      </c>
      <c r="B1360" s="204" t="str">
        <f>IF((Table1[StartDate]&gt;=Date.GraphMin)*(Table1[StartDate]&lt;=Date.GraphMax)=1,"Yes","No")</f>
        <v>Yes</v>
      </c>
      <c r="C1360" s="204" t="str">
        <f>IF(OR(Table1[[#This Row],[Site]]="FOOD MILLING",Table1[[#This Row],[Site]]="GODACO"), "No", "Yes")</f>
        <v>Yes</v>
      </c>
      <c r="D1360" s="205">
        <f>MAX(DATE(Table1[Year],1,1),DATE(Table1[Year],1,1)-WEEKDAY(DATE(Table1[Year],1,1),2)+(Table1[WeekNum]-1)*7+1)</f>
        <v>44662</v>
      </c>
      <c r="E1360" s="205">
        <f>MIN(DATE(Table1[Year]+1,1,0),DATE(Table1[Year],1,1)-WEEKDAY(DATE(Table1[Year],1,1),2)+Table1[WeekNum]*7)</f>
        <v>44668</v>
      </c>
      <c r="F1360" s="15">
        <v>2022</v>
      </c>
      <c r="G1360" s="204">
        <f t="shared" si="42"/>
        <v>4</v>
      </c>
      <c r="H1360" s="204">
        <v>16</v>
      </c>
      <c r="I1360" s="207" t="str">
        <f>"W" &amp;Table1[[#This Row],[WeekNum]]</f>
        <v>W16</v>
      </c>
      <c r="J1360" s="207" t="str">
        <f t="shared" si="43"/>
        <v>22-W16</v>
      </c>
      <c r="K1360" s="206" t="s">
        <v>507</v>
      </c>
      <c r="L1360" s="206"/>
      <c r="M1360" s="206" t="s">
        <v>72</v>
      </c>
      <c r="N1360" s="206" t="s">
        <v>47</v>
      </c>
      <c r="O1360" s="266" t="s">
        <v>403</v>
      </c>
      <c r="P1360" s="11" t="s">
        <v>406</v>
      </c>
      <c r="Q1360" s="11" t="s">
        <v>419</v>
      </c>
      <c r="R1360" s="206">
        <v>0</v>
      </c>
      <c r="S1360" s="206">
        <v>0</v>
      </c>
      <c r="T1360" s="206">
        <f>ABS(Table1[[#This Row],[Prod]]-Table1[[#This Row],[Planned]])</f>
        <v>0</v>
      </c>
      <c r="U1360" s="209">
        <f>IF(ABS(Table1[[#This Row],[Prod]]-Table1[[#This Row],[Planned]])&gt;Table1[[#This Row],[Planned]],0,IF(Table1[[#This Row],[Planned]]=0,0,1-ABS(Table1[[#This Row],[Prod]]-Table1[[#This Row],[Planned]])/Table1[[#This Row],[Planned]]))</f>
        <v>0</v>
      </c>
      <c r="V1360" s="206"/>
      <c r="W1360" s="206"/>
      <c r="X1360" s="208">
        <v>0</v>
      </c>
      <c r="Y1360" s="206">
        <f>Table1[[#This Row],[Prod]]</f>
        <v>0</v>
      </c>
      <c r="Z1360" s="206">
        <f>ABS(Table1[[#This Row],[Prod2]]-Table1[[#This Row],[Plan Revised]])</f>
        <v>0</v>
      </c>
      <c r="AA1360" s="209">
        <f>IF(ABS(Table1[[#This Row],[Prod2]]-Table1[[#This Row],[Plan Revised]])&gt;Table1[[#This Row],[Plan Revised]],0,IF(Table1[[#This Row],[Plan Revised]]=0,0,1-ABS(Table1[[#This Row],[Prod2]]-Table1[[#This Row],[Plan Revised]])/Table1[[#This Row],[Plan Revised]]))</f>
        <v>0</v>
      </c>
      <c r="AB1360" s="206"/>
      <c r="AC1360" s="210"/>
      <c r="AD1360"/>
      <c r="AF1360"/>
    </row>
    <row r="1361" spans="1:32">
      <c r="A1361" s="204" t="str">
        <f>IF(Table1[Week]=WeekSel,"Yes","No")</f>
        <v>No</v>
      </c>
      <c r="B1361" s="204" t="str">
        <f>IF((Table1[StartDate]&gt;=Date.GraphMin)*(Table1[StartDate]&lt;=Date.GraphMax)=1,"Yes","No")</f>
        <v>Yes</v>
      </c>
      <c r="C1361" s="204" t="str">
        <f>IF(OR(Table1[[#This Row],[Site]]="FOOD MILLING",Table1[[#This Row],[Site]]="GODACO"), "No", "Yes")</f>
        <v>Yes</v>
      </c>
      <c r="D1361" s="205">
        <f>MAX(DATE(Table1[Year],1,1),DATE(Table1[Year],1,1)-WEEKDAY(DATE(Table1[Year],1,1),2)+(Table1[WeekNum]-1)*7+1)</f>
        <v>44662</v>
      </c>
      <c r="E1361" s="205">
        <f>MIN(DATE(Table1[Year]+1,1,0),DATE(Table1[Year],1,1)-WEEKDAY(DATE(Table1[Year],1,1),2)+Table1[WeekNum]*7)</f>
        <v>44668</v>
      </c>
      <c r="F1361" s="15">
        <v>2022</v>
      </c>
      <c r="G1361" s="204">
        <f t="shared" si="42"/>
        <v>4</v>
      </c>
      <c r="H1361" s="204">
        <v>16</v>
      </c>
      <c r="I1361" s="207" t="str">
        <f>"W" &amp;Table1[[#This Row],[WeekNum]]</f>
        <v>W16</v>
      </c>
      <c r="J1361" s="207" t="str">
        <f t="shared" si="43"/>
        <v>22-W16</v>
      </c>
      <c r="K1361" s="206" t="s">
        <v>508</v>
      </c>
      <c r="L1361" s="206"/>
      <c r="M1361" s="206" t="s">
        <v>72</v>
      </c>
      <c r="N1361" s="206" t="s">
        <v>47</v>
      </c>
      <c r="O1361" s="266" t="s">
        <v>403</v>
      </c>
      <c r="P1361" s="11" t="s">
        <v>405</v>
      </c>
      <c r="Q1361" s="11" t="s">
        <v>419</v>
      </c>
      <c r="R1361" s="206">
        <v>0</v>
      </c>
      <c r="S1361" s="206">
        <v>0</v>
      </c>
      <c r="T1361" s="206">
        <f>ABS(Table1[[#This Row],[Prod]]-Table1[[#This Row],[Planned]])</f>
        <v>0</v>
      </c>
      <c r="U1361" s="209">
        <f>IF(ABS(Table1[[#This Row],[Prod]]-Table1[[#This Row],[Planned]])&gt;Table1[[#This Row],[Planned]],0,IF(Table1[[#This Row],[Planned]]=0,0,1-ABS(Table1[[#This Row],[Prod]]-Table1[[#This Row],[Planned]])/Table1[[#This Row],[Planned]]))</f>
        <v>0</v>
      </c>
      <c r="V1361" s="206"/>
      <c r="W1361" s="206"/>
      <c r="X1361" s="208">
        <v>0</v>
      </c>
      <c r="Y1361" s="206">
        <f>Table1[[#This Row],[Prod]]</f>
        <v>0</v>
      </c>
      <c r="Z1361" s="206">
        <f>ABS(Table1[[#This Row],[Prod2]]-Table1[[#This Row],[Plan Revised]])</f>
        <v>0</v>
      </c>
      <c r="AA1361" s="209">
        <f>IF(ABS(Table1[[#This Row],[Prod2]]-Table1[[#This Row],[Plan Revised]])&gt;Table1[[#This Row],[Plan Revised]],0,IF(Table1[[#This Row],[Plan Revised]]=0,0,1-ABS(Table1[[#This Row],[Prod2]]-Table1[[#This Row],[Plan Revised]])/Table1[[#This Row],[Plan Revised]]))</f>
        <v>0</v>
      </c>
      <c r="AB1361" s="206"/>
      <c r="AC1361" s="210"/>
      <c r="AD1361"/>
      <c r="AF1361"/>
    </row>
    <row r="1362" spans="1:32">
      <c r="A1362" s="204" t="str">
        <f>IF(Table1[Week]=WeekSel,"Yes","No")</f>
        <v>No</v>
      </c>
      <c r="B1362" s="204" t="str">
        <f>IF((Table1[StartDate]&gt;=Date.GraphMin)*(Table1[StartDate]&lt;=Date.GraphMax)=1,"Yes","No")</f>
        <v>Yes</v>
      </c>
      <c r="C1362" s="204" t="str">
        <f>IF(OR(Table1[[#This Row],[Site]]="FOOD MILLING",Table1[[#This Row],[Site]]="GODACO"), "No", "Yes")</f>
        <v>Yes</v>
      </c>
      <c r="D1362" s="205">
        <f>MAX(DATE(Table1[Year],1,1),DATE(Table1[Year],1,1)-WEEKDAY(DATE(Table1[Year],1,1),2)+(Table1[WeekNum]-1)*7+1)</f>
        <v>44662</v>
      </c>
      <c r="E1362" s="205">
        <f>MIN(DATE(Table1[Year]+1,1,0),DATE(Table1[Year],1,1)-WEEKDAY(DATE(Table1[Year],1,1),2)+Table1[WeekNum]*7)</f>
        <v>44668</v>
      </c>
      <c r="F1362" s="15">
        <v>2022</v>
      </c>
      <c r="G1362" s="204">
        <f t="shared" si="42"/>
        <v>4</v>
      </c>
      <c r="H1362" s="204">
        <v>16</v>
      </c>
      <c r="I1362" s="207" t="str">
        <f>"W" &amp;Table1[[#This Row],[WeekNum]]</f>
        <v>W16</v>
      </c>
      <c r="J1362" s="207" t="str">
        <f t="shared" si="43"/>
        <v>22-W16</v>
      </c>
      <c r="K1362" s="206" t="s">
        <v>509</v>
      </c>
      <c r="L1362" s="206"/>
      <c r="M1362" s="206" t="s">
        <v>72</v>
      </c>
      <c r="N1362" s="206" t="s">
        <v>47</v>
      </c>
      <c r="O1362" s="266" t="s">
        <v>403</v>
      </c>
      <c r="P1362" s="11" t="s">
        <v>405</v>
      </c>
      <c r="Q1362" s="11" t="s">
        <v>419</v>
      </c>
      <c r="R1362" s="206">
        <v>0</v>
      </c>
      <c r="S1362" s="206">
        <v>0</v>
      </c>
      <c r="T1362" s="206">
        <f>ABS(Table1[[#This Row],[Prod]]-Table1[[#This Row],[Planned]])</f>
        <v>0</v>
      </c>
      <c r="U1362" s="209">
        <f>IF(ABS(Table1[[#This Row],[Prod]]-Table1[[#This Row],[Planned]])&gt;Table1[[#This Row],[Planned]],0,IF(Table1[[#This Row],[Planned]]=0,0,1-ABS(Table1[[#This Row],[Prod]]-Table1[[#This Row],[Planned]])/Table1[[#This Row],[Planned]]))</f>
        <v>0</v>
      </c>
      <c r="V1362" s="206"/>
      <c r="W1362" s="206"/>
      <c r="X1362" s="208">
        <v>0</v>
      </c>
      <c r="Y1362" s="206">
        <f>Table1[[#This Row],[Prod]]</f>
        <v>0</v>
      </c>
      <c r="Z1362" s="206">
        <f>ABS(Table1[[#This Row],[Prod2]]-Table1[[#This Row],[Plan Revised]])</f>
        <v>0</v>
      </c>
      <c r="AA1362" s="209">
        <f>IF(ABS(Table1[[#This Row],[Prod2]]-Table1[[#This Row],[Plan Revised]])&gt;Table1[[#This Row],[Plan Revised]],0,IF(Table1[[#This Row],[Plan Revised]]=0,0,1-ABS(Table1[[#This Row],[Prod2]]-Table1[[#This Row],[Plan Revised]])/Table1[[#This Row],[Plan Revised]]))</f>
        <v>0</v>
      </c>
      <c r="AB1362" s="206"/>
      <c r="AC1362" s="210"/>
      <c r="AD1362"/>
      <c r="AF1362"/>
    </row>
    <row r="1363" spans="1:32">
      <c r="A1363" s="204" t="str">
        <f>IF(Table1[Week]=WeekSel,"Yes","No")</f>
        <v>No</v>
      </c>
      <c r="B1363" s="204" t="str">
        <f>IF((Table1[StartDate]&gt;=Date.GraphMin)*(Table1[StartDate]&lt;=Date.GraphMax)=1,"Yes","No")</f>
        <v>Yes</v>
      </c>
      <c r="C1363" s="204" t="str">
        <f>IF(OR(Table1[[#This Row],[Site]]="FOOD MILLING",Table1[[#This Row],[Site]]="GODACO"), "No", "Yes")</f>
        <v>Yes</v>
      </c>
      <c r="D1363" s="205">
        <f>MAX(DATE(Table1[Year],1,1),DATE(Table1[Year],1,1)-WEEKDAY(DATE(Table1[Year],1,1),2)+(Table1[WeekNum]-1)*7+1)</f>
        <v>44662</v>
      </c>
      <c r="E1363" s="205">
        <f>MIN(DATE(Table1[Year]+1,1,0),DATE(Table1[Year],1,1)-WEEKDAY(DATE(Table1[Year],1,1),2)+Table1[WeekNum]*7)</f>
        <v>44668</v>
      </c>
      <c r="F1363" s="15">
        <v>2022</v>
      </c>
      <c r="G1363" s="204">
        <f t="shared" si="42"/>
        <v>4</v>
      </c>
      <c r="H1363" s="204">
        <v>16</v>
      </c>
      <c r="I1363" s="207" t="str">
        <f>"W" &amp;Table1[[#This Row],[WeekNum]]</f>
        <v>W16</v>
      </c>
      <c r="J1363" s="207" t="str">
        <f t="shared" si="43"/>
        <v>22-W16</v>
      </c>
      <c r="K1363" s="206" t="s">
        <v>511</v>
      </c>
      <c r="L1363" s="206"/>
      <c r="M1363" s="206" t="s">
        <v>72</v>
      </c>
      <c r="N1363" s="206" t="s">
        <v>47</v>
      </c>
      <c r="O1363" s="266" t="s">
        <v>403</v>
      </c>
      <c r="P1363" s="11" t="s">
        <v>388</v>
      </c>
      <c r="Q1363" s="11" t="s">
        <v>419</v>
      </c>
      <c r="R1363" s="206">
        <v>0</v>
      </c>
      <c r="S1363" s="206">
        <v>0</v>
      </c>
      <c r="T1363" s="206">
        <f>ABS(Table1[[#This Row],[Prod]]-Table1[[#This Row],[Planned]])</f>
        <v>0</v>
      </c>
      <c r="U1363" s="209">
        <f>IF(ABS(Table1[[#This Row],[Prod]]-Table1[[#This Row],[Planned]])&gt;Table1[[#This Row],[Planned]],0,IF(Table1[[#This Row],[Planned]]=0,0,1-ABS(Table1[[#This Row],[Prod]]-Table1[[#This Row],[Planned]])/Table1[[#This Row],[Planned]]))</f>
        <v>0</v>
      </c>
      <c r="V1363" s="206"/>
      <c r="W1363" s="206"/>
      <c r="X1363" s="208">
        <v>0</v>
      </c>
      <c r="Y1363" s="206">
        <f>Table1[[#This Row],[Prod]]</f>
        <v>0</v>
      </c>
      <c r="Z1363" s="206">
        <f>ABS(Table1[[#This Row],[Prod2]]-Table1[[#This Row],[Plan Revised]])</f>
        <v>0</v>
      </c>
      <c r="AA1363" s="209">
        <f>IF(ABS(Table1[[#This Row],[Prod2]]-Table1[[#This Row],[Plan Revised]])&gt;Table1[[#This Row],[Plan Revised]],0,IF(Table1[[#This Row],[Plan Revised]]=0,0,1-ABS(Table1[[#This Row],[Prod2]]-Table1[[#This Row],[Plan Revised]])/Table1[[#This Row],[Plan Revised]]))</f>
        <v>0</v>
      </c>
      <c r="AB1363" s="206"/>
      <c r="AC1363" s="210"/>
      <c r="AD1363"/>
      <c r="AF1363"/>
    </row>
    <row r="1364" spans="1:32">
      <c r="A1364" s="204" t="str">
        <f>IF(Table1[Week]=WeekSel,"Yes","No")</f>
        <v>No</v>
      </c>
      <c r="B1364" s="204" t="str">
        <f>IF((Table1[StartDate]&gt;=Date.GraphMin)*(Table1[StartDate]&lt;=Date.GraphMax)=1,"Yes","No")</f>
        <v>Yes</v>
      </c>
      <c r="C1364" s="204" t="str">
        <f>IF(OR(Table1[[#This Row],[Site]]="FOOD MILLING",Table1[[#This Row],[Site]]="GODACO"), "No", "Yes")</f>
        <v>Yes</v>
      </c>
      <c r="D1364" s="205">
        <f>MAX(DATE(Table1[Year],1,1),DATE(Table1[Year],1,1)-WEEKDAY(DATE(Table1[Year],1,1),2)+(Table1[WeekNum]-1)*7+1)</f>
        <v>44662</v>
      </c>
      <c r="E1364" s="205">
        <f>MIN(DATE(Table1[Year]+1,1,0),DATE(Table1[Year],1,1)-WEEKDAY(DATE(Table1[Year],1,1),2)+Table1[WeekNum]*7)</f>
        <v>44668</v>
      </c>
      <c r="F1364" s="15">
        <v>2022</v>
      </c>
      <c r="G1364" s="204">
        <f t="shared" si="42"/>
        <v>4</v>
      </c>
      <c r="H1364" s="204">
        <v>16</v>
      </c>
      <c r="I1364" s="207" t="str">
        <f>"W" &amp;Table1[[#This Row],[WeekNum]]</f>
        <v>W16</v>
      </c>
      <c r="J1364" s="207" t="str">
        <f t="shared" si="43"/>
        <v>22-W16</v>
      </c>
      <c r="K1364" s="206" t="s">
        <v>512</v>
      </c>
      <c r="L1364" s="206"/>
      <c r="M1364" s="206" t="s">
        <v>72</v>
      </c>
      <c r="N1364" s="206" t="s">
        <v>47</v>
      </c>
      <c r="O1364" s="266" t="s">
        <v>403</v>
      </c>
      <c r="P1364" s="11" t="s">
        <v>405</v>
      </c>
      <c r="Q1364" s="11" t="s">
        <v>419</v>
      </c>
      <c r="R1364" s="206">
        <v>0</v>
      </c>
      <c r="S1364" s="206">
        <v>0</v>
      </c>
      <c r="T1364" s="206">
        <f>ABS(Table1[[#This Row],[Prod]]-Table1[[#This Row],[Planned]])</f>
        <v>0</v>
      </c>
      <c r="U1364" s="209">
        <f>IF(ABS(Table1[[#This Row],[Prod]]-Table1[[#This Row],[Planned]])&gt;Table1[[#This Row],[Planned]],0,IF(Table1[[#This Row],[Planned]]=0,0,1-ABS(Table1[[#This Row],[Prod]]-Table1[[#This Row],[Planned]])/Table1[[#This Row],[Planned]]))</f>
        <v>0</v>
      </c>
      <c r="V1364" s="206"/>
      <c r="W1364" s="206"/>
      <c r="X1364" s="208">
        <v>0</v>
      </c>
      <c r="Y1364" s="206">
        <f>Table1[[#This Row],[Prod]]</f>
        <v>0</v>
      </c>
      <c r="Z1364" s="206">
        <f>ABS(Table1[[#This Row],[Prod2]]-Table1[[#This Row],[Plan Revised]])</f>
        <v>0</v>
      </c>
      <c r="AA1364" s="209">
        <f>IF(ABS(Table1[[#This Row],[Prod2]]-Table1[[#This Row],[Plan Revised]])&gt;Table1[[#This Row],[Plan Revised]],0,IF(Table1[[#This Row],[Plan Revised]]=0,0,1-ABS(Table1[[#This Row],[Prod2]]-Table1[[#This Row],[Plan Revised]])/Table1[[#This Row],[Plan Revised]]))</f>
        <v>0</v>
      </c>
      <c r="AB1364" s="206"/>
      <c r="AC1364" s="210"/>
      <c r="AD1364"/>
      <c r="AF1364"/>
    </row>
    <row r="1365" spans="1:32">
      <c r="A1365" s="204" t="str">
        <f>IF(Table1[Week]=WeekSel,"Yes","No")</f>
        <v>No</v>
      </c>
      <c r="B1365" s="204" t="str">
        <f>IF((Table1[StartDate]&gt;=Date.GraphMin)*(Table1[StartDate]&lt;=Date.GraphMax)=1,"Yes","No")</f>
        <v>Yes</v>
      </c>
      <c r="C1365" s="204" t="str">
        <f>IF(OR(Table1[[#This Row],[Site]]="FOOD MILLING",Table1[[#This Row],[Site]]="GODACO"), "No", "Yes")</f>
        <v>Yes</v>
      </c>
      <c r="D1365" s="205">
        <f>MAX(DATE(Table1[Year],1,1),DATE(Table1[Year],1,1)-WEEKDAY(DATE(Table1[Year],1,1),2)+(Table1[WeekNum]-1)*7+1)</f>
        <v>44662</v>
      </c>
      <c r="E1365" s="205">
        <f>MIN(DATE(Table1[Year]+1,1,0),DATE(Table1[Year],1,1)-WEEKDAY(DATE(Table1[Year],1,1),2)+Table1[WeekNum]*7)</f>
        <v>44668</v>
      </c>
      <c r="F1365" s="15">
        <v>2022</v>
      </c>
      <c r="G1365" s="204">
        <f t="shared" si="42"/>
        <v>4</v>
      </c>
      <c r="H1365" s="204">
        <v>16</v>
      </c>
      <c r="I1365" s="207" t="str">
        <f>"W" &amp;Table1[[#This Row],[WeekNum]]</f>
        <v>W16</v>
      </c>
      <c r="J1365" s="207" t="str">
        <f t="shared" si="43"/>
        <v>22-W16</v>
      </c>
      <c r="K1365" s="206" t="s">
        <v>510</v>
      </c>
      <c r="L1365" s="206"/>
      <c r="M1365" s="206" t="s">
        <v>72</v>
      </c>
      <c r="N1365" s="206" t="s">
        <v>47</v>
      </c>
      <c r="O1365" s="266" t="s">
        <v>403</v>
      </c>
      <c r="P1365" s="11" t="s">
        <v>405</v>
      </c>
      <c r="Q1365" s="11" t="s">
        <v>419</v>
      </c>
      <c r="R1365" s="206">
        <v>0</v>
      </c>
      <c r="S1365" s="206">
        <v>0</v>
      </c>
      <c r="T1365" s="206">
        <f>ABS(Table1[[#This Row],[Prod]]-Table1[[#This Row],[Planned]])</f>
        <v>0</v>
      </c>
      <c r="U1365" s="209">
        <f>IF(ABS(Table1[[#This Row],[Prod]]-Table1[[#This Row],[Planned]])&gt;Table1[[#This Row],[Planned]],0,IF(Table1[[#This Row],[Planned]]=0,0,1-ABS(Table1[[#This Row],[Prod]]-Table1[[#This Row],[Planned]])/Table1[[#This Row],[Planned]]))</f>
        <v>0</v>
      </c>
      <c r="V1365" s="206"/>
      <c r="W1365" s="206"/>
      <c r="X1365" s="208">
        <v>0</v>
      </c>
      <c r="Y1365" s="206">
        <f>Table1[[#This Row],[Prod]]</f>
        <v>0</v>
      </c>
      <c r="Z1365" s="206">
        <f>ABS(Table1[[#This Row],[Prod2]]-Table1[[#This Row],[Plan Revised]])</f>
        <v>0</v>
      </c>
      <c r="AA1365" s="209">
        <f>IF(ABS(Table1[[#This Row],[Prod2]]-Table1[[#This Row],[Plan Revised]])&gt;Table1[[#This Row],[Plan Revised]],0,IF(Table1[[#This Row],[Plan Revised]]=0,0,1-ABS(Table1[[#This Row],[Prod2]]-Table1[[#This Row],[Plan Revised]])/Table1[[#This Row],[Plan Revised]]))</f>
        <v>0</v>
      </c>
      <c r="AB1365" s="206"/>
      <c r="AC1365" s="210"/>
      <c r="AD1365"/>
      <c r="AF1365"/>
    </row>
    <row r="1366" spans="1:32">
      <c r="A1366" s="204" t="str">
        <f>IF(Table1[Week]=WeekSel,"Yes","No")</f>
        <v>No</v>
      </c>
      <c r="B1366" s="204" t="str">
        <f>IF((Table1[StartDate]&gt;=Date.GraphMin)*(Table1[StartDate]&lt;=Date.GraphMax)=1,"Yes","No")</f>
        <v>Yes</v>
      </c>
      <c r="C1366" s="204" t="str">
        <f>IF(OR(Table1[[#This Row],[Site]]="FOOD MILLING",Table1[[#This Row],[Site]]="GODACO"), "No", "Yes")</f>
        <v>Yes</v>
      </c>
      <c r="D1366" s="205">
        <f>MAX(DATE(Table1[Year],1,1),DATE(Table1[Year],1,1)-WEEKDAY(DATE(Table1[Year],1,1),2)+(Table1[WeekNum]-1)*7+1)</f>
        <v>44662</v>
      </c>
      <c r="E1366" s="205">
        <f>MIN(DATE(Table1[Year]+1,1,0),DATE(Table1[Year],1,1)-WEEKDAY(DATE(Table1[Year],1,1),2)+Table1[WeekNum]*7)</f>
        <v>44668</v>
      </c>
      <c r="F1366" s="15">
        <v>2022</v>
      </c>
      <c r="G1366" s="204">
        <f t="shared" si="42"/>
        <v>4</v>
      </c>
      <c r="H1366" s="204">
        <v>16</v>
      </c>
      <c r="I1366" s="207" t="str">
        <f>"W" &amp;Table1[[#This Row],[WeekNum]]</f>
        <v>W16</v>
      </c>
      <c r="J1366" s="207" t="str">
        <f t="shared" si="43"/>
        <v>22-W16</v>
      </c>
      <c r="K1366" s="206" t="s">
        <v>506</v>
      </c>
      <c r="L1366" s="206"/>
      <c r="M1366" s="206" t="s">
        <v>72</v>
      </c>
      <c r="N1366" s="206" t="s">
        <v>47</v>
      </c>
      <c r="O1366" s="266" t="s">
        <v>403</v>
      </c>
      <c r="P1366" s="11" t="s">
        <v>405</v>
      </c>
      <c r="Q1366" s="11" t="s">
        <v>419</v>
      </c>
      <c r="R1366" s="206">
        <v>1200</v>
      </c>
      <c r="S1366" s="206">
        <v>0</v>
      </c>
      <c r="T1366" s="206">
        <f>ABS(Table1[[#This Row],[Prod]]-Table1[[#This Row],[Planned]])</f>
        <v>1200</v>
      </c>
      <c r="U1366" s="209">
        <f>IF(ABS(Table1[[#This Row],[Prod]]-Table1[[#This Row],[Planned]])&gt;Table1[[#This Row],[Planned]],0,IF(Table1[[#This Row],[Planned]]=0,0,1-ABS(Table1[[#This Row],[Prod]]-Table1[[#This Row],[Planned]])/Table1[[#This Row],[Planned]]))</f>
        <v>0</v>
      </c>
      <c r="V1366" s="206"/>
      <c r="W1366" s="206"/>
      <c r="X1366" s="208">
        <v>1200</v>
      </c>
      <c r="Y1366" s="206">
        <f>Table1[[#This Row],[Prod]]</f>
        <v>0</v>
      </c>
      <c r="Z1366" s="206">
        <f>ABS(Table1[[#This Row],[Prod2]]-Table1[[#This Row],[Plan Revised]])</f>
        <v>1200</v>
      </c>
      <c r="AA1366" s="209">
        <f>IF(ABS(Table1[[#This Row],[Prod2]]-Table1[[#This Row],[Plan Revised]])&gt;Table1[[#This Row],[Plan Revised]],0,IF(Table1[[#This Row],[Plan Revised]]=0,0,1-ABS(Table1[[#This Row],[Prod2]]-Table1[[#This Row],[Plan Revised]])/Table1[[#This Row],[Plan Revised]]))</f>
        <v>0</v>
      </c>
      <c r="AB1366" s="206"/>
      <c r="AC1366" s="210"/>
      <c r="AD1366"/>
      <c r="AF1366"/>
    </row>
    <row r="1367" spans="1:32">
      <c r="A1367" s="204" t="str">
        <f>IF(Table1[Week]=WeekSel,"Yes","No")</f>
        <v>No</v>
      </c>
      <c r="B1367" s="204" t="str">
        <f>IF((Table1[StartDate]&gt;=Date.GraphMin)*(Table1[StartDate]&lt;=Date.GraphMax)=1,"Yes","No")</f>
        <v>Yes</v>
      </c>
      <c r="C1367" s="204" t="str">
        <f>IF(OR(Table1[[#This Row],[Site]]="FOOD MILLING",Table1[[#This Row],[Site]]="GODACO"), "No", "Yes")</f>
        <v>Yes</v>
      </c>
      <c r="D1367" s="205">
        <f>MAX(DATE(Table1[Year],1,1),DATE(Table1[Year],1,1)-WEEKDAY(DATE(Table1[Year],1,1),2)+(Table1[WeekNum]-1)*7+1)</f>
        <v>44662</v>
      </c>
      <c r="E1367" s="205">
        <f>MIN(DATE(Table1[Year]+1,1,0),DATE(Table1[Year],1,1)-WEEKDAY(DATE(Table1[Year],1,1),2)+Table1[WeekNum]*7)</f>
        <v>44668</v>
      </c>
      <c r="F1367" s="15">
        <v>2022</v>
      </c>
      <c r="G1367" s="204">
        <f t="shared" si="42"/>
        <v>4</v>
      </c>
      <c r="H1367" s="204">
        <v>16</v>
      </c>
      <c r="I1367" s="207" t="str">
        <f>"W" &amp;Table1[[#This Row],[WeekNum]]</f>
        <v>W16</v>
      </c>
      <c r="J1367" s="207" t="str">
        <f t="shared" si="43"/>
        <v>22-W16</v>
      </c>
      <c r="K1367" s="206" t="s">
        <v>528</v>
      </c>
      <c r="L1367" s="206"/>
      <c r="M1367" s="206" t="s">
        <v>72</v>
      </c>
      <c r="N1367" s="266" t="s">
        <v>370</v>
      </c>
      <c r="O1367" s="266" t="s">
        <v>374</v>
      </c>
      <c r="P1367" s="11" t="s">
        <v>376</v>
      </c>
      <c r="Q1367" s="11" t="s">
        <v>418</v>
      </c>
      <c r="R1367" s="206">
        <v>3000</v>
      </c>
      <c r="S1367" s="206">
        <v>1579.2</v>
      </c>
      <c r="T1367" s="206">
        <f>ABS(Table1[[#This Row],[Prod]]-Table1[[#This Row],[Planned]])</f>
        <v>1420.8</v>
      </c>
      <c r="U1367" s="209">
        <f>IF(ABS(Table1[[#This Row],[Prod]]-Table1[[#This Row],[Planned]])&gt;Table1[[#This Row],[Planned]],0,IF(Table1[[#This Row],[Planned]]=0,0,1-ABS(Table1[[#This Row],[Prod]]-Table1[[#This Row],[Planned]])/Table1[[#This Row],[Planned]]))</f>
        <v>0.52639999999999998</v>
      </c>
      <c r="V1367" s="206"/>
      <c r="W1367" s="206"/>
      <c r="X1367" s="208">
        <v>1500</v>
      </c>
      <c r="Y1367" s="206">
        <f>Table1[[#This Row],[Prod]]</f>
        <v>1579.2</v>
      </c>
      <c r="Z1367" s="206">
        <f>ABS(Table1[[#This Row],[Prod2]]-Table1[[#This Row],[Plan Revised]])</f>
        <v>79.200000000000045</v>
      </c>
      <c r="AA1367" s="209">
        <f>IF(ABS(Table1[[#This Row],[Prod2]]-Table1[[#This Row],[Plan Revised]])&gt;Table1[[#This Row],[Plan Revised]],0,IF(Table1[[#This Row],[Plan Revised]]=0,0,1-ABS(Table1[[#This Row],[Prod2]]-Table1[[#This Row],[Plan Revised]])/Table1[[#This Row],[Plan Revised]]))</f>
        <v>0.94719999999999993</v>
      </c>
      <c r="AB1367" s="206"/>
      <c r="AC1367" s="210"/>
      <c r="AD1367"/>
      <c r="AF1367"/>
    </row>
    <row r="1368" spans="1:32">
      <c r="A1368" s="204" t="str">
        <f>IF(Table1[Week]=WeekSel,"Yes","No")</f>
        <v>No</v>
      </c>
      <c r="B1368" s="204" t="str">
        <f>IF((Table1[StartDate]&gt;=Date.GraphMin)*(Table1[StartDate]&lt;=Date.GraphMax)=1,"Yes","No")</f>
        <v>Yes</v>
      </c>
      <c r="C1368" s="204" t="str">
        <f>IF(OR(Table1[[#This Row],[Site]]="FOOD MILLING",Table1[[#This Row],[Site]]="GODACO"), "No", "Yes")</f>
        <v>Yes</v>
      </c>
      <c r="D1368" s="205">
        <f>MAX(DATE(Table1[Year],1,1),DATE(Table1[Year],1,1)-WEEKDAY(DATE(Table1[Year],1,1),2)+(Table1[WeekNum]-1)*7+1)</f>
        <v>44662</v>
      </c>
      <c r="E1368" s="205">
        <f>MIN(DATE(Table1[Year]+1,1,0),DATE(Table1[Year],1,1)-WEEKDAY(DATE(Table1[Year],1,1),2)+Table1[WeekNum]*7)</f>
        <v>44668</v>
      </c>
      <c r="F1368" s="15">
        <v>2022</v>
      </c>
      <c r="G1368" s="204">
        <f t="shared" si="42"/>
        <v>4</v>
      </c>
      <c r="H1368" s="204">
        <v>16</v>
      </c>
      <c r="I1368" s="207" t="str">
        <f>"W" &amp;Table1[[#This Row],[WeekNum]]</f>
        <v>W16</v>
      </c>
      <c r="J1368" s="207" t="str">
        <f t="shared" si="43"/>
        <v>22-W16</v>
      </c>
      <c r="K1368" s="206" t="s">
        <v>441</v>
      </c>
      <c r="L1368" s="206"/>
      <c r="M1368" s="206" t="s">
        <v>77</v>
      </c>
      <c r="N1368" s="266" t="s">
        <v>370</v>
      </c>
      <c r="O1368" s="266" t="s">
        <v>374</v>
      </c>
      <c r="P1368" s="11" t="s">
        <v>409</v>
      </c>
      <c r="Q1368" s="11" t="s">
        <v>420</v>
      </c>
      <c r="R1368" s="206">
        <v>14000</v>
      </c>
      <c r="S1368" s="206"/>
      <c r="T1368" s="206">
        <f>ABS(Table1[[#This Row],[Prod]]-Table1[[#This Row],[Planned]])</f>
        <v>14000</v>
      </c>
      <c r="U1368" s="209">
        <f>IF(ABS(Table1[[#This Row],[Prod]]-Table1[[#This Row],[Planned]])&gt;Table1[[#This Row],[Planned]],0,IF(Table1[[#This Row],[Planned]]=0,0,1-ABS(Table1[[#This Row],[Prod]]-Table1[[#This Row],[Planned]])/Table1[[#This Row],[Planned]]))</f>
        <v>0</v>
      </c>
      <c r="V1368" s="206"/>
      <c r="W1368" s="206"/>
      <c r="X1368" s="208">
        <v>14000</v>
      </c>
      <c r="Y1368" s="206">
        <f>Table1[[#This Row],[Prod]]</f>
        <v>0</v>
      </c>
      <c r="Z1368" s="206">
        <f>ABS(Table1[[#This Row],[Prod2]]-Table1[[#This Row],[Plan Revised]])</f>
        <v>14000</v>
      </c>
      <c r="AA1368" s="209">
        <f>IF(ABS(Table1[[#This Row],[Prod2]]-Table1[[#This Row],[Plan Revised]])&gt;Table1[[#This Row],[Plan Revised]],0,IF(Table1[[#This Row],[Plan Revised]]=0,0,1-ABS(Table1[[#This Row],[Prod2]]-Table1[[#This Row],[Plan Revised]])/Table1[[#This Row],[Plan Revised]]))</f>
        <v>0</v>
      </c>
      <c r="AB1368" s="206"/>
      <c r="AC1368" s="210"/>
      <c r="AD1368"/>
      <c r="AF1368"/>
    </row>
    <row r="1369" spans="1:32">
      <c r="A1369" s="204" t="str">
        <f>IF(Table1[Week]=WeekSel,"Yes","No")</f>
        <v>No</v>
      </c>
      <c r="B1369" s="204" t="str">
        <f>IF((Table1[StartDate]&gt;=Date.GraphMin)*(Table1[StartDate]&lt;=Date.GraphMax)=1,"Yes","No")</f>
        <v>Yes</v>
      </c>
      <c r="C1369" s="204" t="str">
        <f>IF(OR(Table1[[#This Row],[Site]]="FOOD MILLING",Table1[[#This Row],[Site]]="GODACO"), "No", "Yes")</f>
        <v>Yes</v>
      </c>
      <c r="D1369" s="205">
        <f>MAX(DATE(Table1[Year],1,1),DATE(Table1[Year],1,1)-WEEKDAY(DATE(Table1[Year],1,1),2)+(Table1[WeekNum]-1)*7+1)</f>
        <v>44662</v>
      </c>
      <c r="E1369" s="205">
        <f>MIN(DATE(Table1[Year]+1,1,0),DATE(Table1[Year],1,1)-WEEKDAY(DATE(Table1[Year],1,1),2)+Table1[WeekNum]*7)</f>
        <v>44668</v>
      </c>
      <c r="F1369" s="15">
        <v>2022</v>
      </c>
      <c r="G1369" s="204">
        <f t="shared" si="42"/>
        <v>4</v>
      </c>
      <c r="H1369" s="204">
        <v>16</v>
      </c>
      <c r="I1369" s="207" t="str">
        <f>"W" &amp;Table1[[#This Row],[WeekNum]]</f>
        <v>W16</v>
      </c>
      <c r="J1369" s="207" t="str">
        <f t="shared" si="43"/>
        <v>22-W16</v>
      </c>
      <c r="K1369" s="206" t="s">
        <v>713</v>
      </c>
      <c r="L1369" s="206"/>
      <c r="M1369" s="206" t="s">
        <v>72</v>
      </c>
      <c r="N1369" s="266" t="s">
        <v>370</v>
      </c>
      <c r="O1369" s="266" t="s">
        <v>403</v>
      </c>
      <c r="P1369" s="11" t="s">
        <v>407</v>
      </c>
      <c r="Q1369" s="11" t="s">
        <v>421</v>
      </c>
      <c r="R1369" s="206">
        <v>600</v>
      </c>
      <c r="S1369" s="206"/>
      <c r="T1369" s="206">
        <f>ABS(Table1[[#This Row],[Prod]]-Table1[[#This Row],[Planned]])</f>
        <v>600</v>
      </c>
      <c r="U1369" s="209">
        <f>IF(ABS(Table1[[#This Row],[Prod]]-Table1[[#This Row],[Planned]])&gt;Table1[[#This Row],[Planned]],0,IF(Table1[[#This Row],[Planned]]=0,0,1-ABS(Table1[[#This Row],[Prod]]-Table1[[#This Row],[Planned]])/Table1[[#This Row],[Planned]]))</f>
        <v>0</v>
      </c>
      <c r="V1369" s="206"/>
      <c r="W1369" s="206"/>
      <c r="X1369" s="208">
        <v>600</v>
      </c>
      <c r="Y1369" s="206">
        <f>Table1[[#This Row],[Prod]]</f>
        <v>0</v>
      </c>
      <c r="Z1369" s="206">
        <f>ABS(Table1[[#This Row],[Prod2]]-Table1[[#This Row],[Plan Revised]])</f>
        <v>600</v>
      </c>
      <c r="AA1369" s="209">
        <f>IF(ABS(Table1[[#This Row],[Prod2]]-Table1[[#This Row],[Plan Revised]])&gt;Table1[[#This Row],[Plan Revised]],0,IF(Table1[[#This Row],[Plan Revised]]=0,0,1-ABS(Table1[[#This Row],[Prod2]]-Table1[[#This Row],[Plan Revised]])/Table1[[#This Row],[Plan Revised]]))</f>
        <v>0</v>
      </c>
      <c r="AB1369" s="206"/>
      <c r="AC1369" s="210"/>
      <c r="AD1369"/>
      <c r="AF1369"/>
    </row>
    <row r="1370" spans="1:32">
      <c r="A1370" s="204" t="str">
        <f>IF(Table1[Week]=WeekSel,"Yes","No")</f>
        <v>No</v>
      </c>
      <c r="B1370" s="204" t="str">
        <f>IF((Table1[StartDate]&gt;=Date.GraphMin)*(Table1[StartDate]&lt;=Date.GraphMax)=1,"Yes","No")</f>
        <v>Yes</v>
      </c>
      <c r="C1370" s="204" t="str">
        <f>IF(OR(Table1[[#This Row],[Site]]="FOOD MILLING",Table1[[#This Row],[Site]]="GODACO"), "No", "Yes")</f>
        <v>Yes</v>
      </c>
      <c r="D1370" s="205">
        <f>MAX(DATE(Table1[Year],1,1),DATE(Table1[Year],1,1)-WEEKDAY(DATE(Table1[Year],1,1),2)+(Table1[WeekNum]-1)*7+1)</f>
        <v>44662</v>
      </c>
      <c r="E1370" s="205">
        <f>MIN(DATE(Table1[Year]+1,1,0),DATE(Table1[Year],1,1)-WEEKDAY(DATE(Table1[Year],1,1),2)+Table1[WeekNum]*7)</f>
        <v>44668</v>
      </c>
      <c r="F1370" s="15">
        <v>2022</v>
      </c>
      <c r="G1370" s="204">
        <f t="shared" si="42"/>
        <v>4</v>
      </c>
      <c r="H1370" s="204">
        <v>16</v>
      </c>
      <c r="I1370" s="207" t="str">
        <f>"W" &amp;Table1[[#This Row],[WeekNum]]</f>
        <v>W16</v>
      </c>
      <c r="J1370" s="207" t="str">
        <f t="shared" si="43"/>
        <v>22-W16</v>
      </c>
      <c r="K1370" s="206" t="s">
        <v>714</v>
      </c>
      <c r="L1370" s="206"/>
      <c r="M1370" s="206" t="s">
        <v>72</v>
      </c>
      <c r="N1370" s="266" t="s">
        <v>370</v>
      </c>
      <c r="O1370" s="266" t="s">
        <v>403</v>
      </c>
      <c r="P1370" s="11" t="s">
        <v>407</v>
      </c>
      <c r="Q1370" s="11" t="s">
        <v>421</v>
      </c>
      <c r="R1370" s="206">
        <v>900</v>
      </c>
      <c r="S1370" s="206">
        <v>1452.2999999999997</v>
      </c>
      <c r="T1370" s="206">
        <f>ABS(Table1[[#This Row],[Prod]]-Table1[[#This Row],[Planned]])</f>
        <v>552.29999999999973</v>
      </c>
      <c r="U1370" s="209">
        <f>IF(ABS(Table1[[#This Row],[Prod]]-Table1[[#This Row],[Planned]])&gt;Table1[[#This Row],[Planned]],0,IF(Table1[[#This Row],[Planned]]=0,0,1-ABS(Table1[[#This Row],[Prod]]-Table1[[#This Row],[Planned]])/Table1[[#This Row],[Planned]]))</f>
        <v>0.38633333333333364</v>
      </c>
      <c r="V1370" s="206"/>
      <c r="W1370" s="206"/>
      <c r="X1370" s="208">
        <v>900</v>
      </c>
      <c r="Y1370" s="206">
        <f>Table1[[#This Row],[Prod]]</f>
        <v>1452.2999999999997</v>
      </c>
      <c r="Z1370" s="206">
        <f>ABS(Table1[[#This Row],[Prod2]]-Table1[[#This Row],[Plan Revised]])</f>
        <v>552.29999999999973</v>
      </c>
      <c r="AA1370" s="209">
        <f>IF(ABS(Table1[[#This Row],[Prod2]]-Table1[[#This Row],[Plan Revised]])&gt;Table1[[#This Row],[Plan Revised]],0,IF(Table1[[#This Row],[Plan Revised]]=0,0,1-ABS(Table1[[#This Row],[Prod2]]-Table1[[#This Row],[Plan Revised]])/Table1[[#This Row],[Plan Revised]]))</f>
        <v>0.38633333333333364</v>
      </c>
      <c r="AB1370" s="206"/>
      <c r="AC1370" s="210"/>
      <c r="AD1370"/>
      <c r="AF1370"/>
    </row>
    <row r="1371" spans="1:32">
      <c r="A1371" s="204" t="str">
        <f>IF(Table1[Week]=WeekSel,"Yes","No")</f>
        <v>No</v>
      </c>
      <c r="B1371" s="204" t="str">
        <f>IF((Table1[StartDate]&gt;=Date.GraphMin)*(Table1[StartDate]&lt;=Date.GraphMax)=1,"Yes","No")</f>
        <v>Yes</v>
      </c>
      <c r="C1371" s="204" t="str">
        <f>IF(OR(Table1[[#This Row],[Site]]="FOOD MILLING",Table1[[#This Row],[Site]]="GODACO"), "No", "Yes")</f>
        <v>Yes</v>
      </c>
      <c r="D1371" s="205">
        <f>MAX(DATE(Table1[Year],1,1),DATE(Table1[Year],1,1)-WEEKDAY(DATE(Table1[Year],1,1),2)+(Table1[WeekNum]-1)*7+1)</f>
        <v>44662</v>
      </c>
      <c r="E1371" s="205">
        <f>MIN(DATE(Table1[Year]+1,1,0),DATE(Table1[Year],1,1)-WEEKDAY(DATE(Table1[Year],1,1),2)+Table1[WeekNum]*7)</f>
        <v>44668</v>
      </c>
      <c r="F1371" s="15">
        <v>2022</v>
      </c>
      <c r="G1371" s="204">
        <f t="shared" si="42"/>
        <v>4</v>
      </c>
      <c r="H1371" s="204">
        <v>16</v>
      </c>
      <c r="I1371" s="207" t="str">
        <f>"W" &amp;Table1[[#This Row],[WeekNum]]</f>
        <v>W16</v>
      </c>
      <c r="J1371" s="207" t="str">
        <f t="shared" si="43"/>
        <v>22-W16</v>
      </c>
      <c r="K1371" s="206" t="s">
        <v>716</v>
      </c>
      <c r="L1371" s="206"/>
      <c r="M1371" s="206" t="s">
        <v>72</v>
      </c>
      <c r="N1371" s="206" t="s">
        <v>45</v>
      </c>
      <c r="O1371" s="266" t="s">
        <v>384</v>
      </c>
      <c r="P1371" s="11" t="s">
        <v>408</v>
      </c>
      <c r="Q1371" s="11" t="s">
        <v>421</v>
      </c>
      <c r="R1371" s="206">
        <v>0</v>
      </c>
      <c r="S1371" s="206">
        <v>0</v>
      </c>
      <c r="T1371" s="206">
        <f>ABS(Table1[[#This Row],[Prod]]-Table1[[#This Row],[Planned]])</f>
        <v>0</v>
      </c>
      <c r="U1371" s="209">
        <f>IF(ABS(Table1[[#This Row],[Prod]]-Table1[[#This Row],[Planned]])&gt;Table1[[#This Row],[Planned]],0,IF(Table1[[#This Row],[Planned]]=0,0,1-ABS(Table1[[#This Row],[Prod]]-Table1[[#This Row],[Planned]])/Table1[[#This Row],[Planned]]))</f>
        <v>0</v>
      </c>
      <c r="V1371" s="206"/>
      <c r="W1371" s="206"/>
      <c r="X1371" s="208">
        <v>0</v>
      </c>
      <c r="Y1371" s="206">
        <f>Table1[[#This Row],[Prod]]</f>
        <v>0</v>
      </c>
      <c r="Z1371" s="206">
        <f>ABS(Table1[[#This Row],[Prod2]]-Table1[[#This Row],[Plan Revised]])</f>
        <v>0</v>
      </c>
      <c r="AA1371" s="209">
        <f>IF(ABS(Table1[[#This Row],[Prod2]]-Table1[[#This Row],[Plan Revised]])&gt;Table1[[#This Row],[Plan Revised]],0,IF(Table1[[#This Row],[Plan Revised]]=0,0,1-ABS(Table1[[#This Row],[Prod2]]-Table1[[#This Row],[Plan Revised]])/Table1[[#This Row],[Plan Revised]]))</f>
        <v>0</v>
      </c>
      <c r="AB1371" s="206"/>
      <c r="AC1371" s="210"/>
      <c r="AD1371"/>
      <c r="AF1371"/>
    </row>
    <row r="1372" spans="1:32">
      <c r="A1372" s="204" t="str">
        <f>IF(Table1[Week]=WeekSel,"Yes","No")</f>
        <v>No</v>
      </c>
      <c r="B1372" s="204" t="str">
        <f>IF((Table1[StartDate]&gt;=Date.GraphMin)*(Table1[StartDate]&lt;=Date.GraphMax)=1,"Yes","No")</f>
        <v>Yes</v>
      </c>
      <c r="C1372" s="204" t="str">
        <f>IF(OR(Table1[[#This Row],[Site]]="FOOD MILLING",Table1[[#This Row],[Site]]="GODACO"), "No", "Yes")</f>
        <v>Yes</v>
      </c>
      <c r="D1372" s="205">
        <f>MAX(DATE(Table1[Year],1,1),DATE(Table1[Year],1,1)-WEEKDAY(DATE(Table1[Year],1,1),2)+(Table1[WeekNum]-1)*7+1)</f>
        <v>44662</v>
      </c>
      <c r="E1372" s="205">
        <f>MIN(DATE(Table1[Year]+1,1,0),DATE(Table1[Year],1,1)-WEEKDAY(DATE(Table1[Year],1,1),2)+Table1[WeekNum]*7)</f>
        <v>44668</v>
      </c>
      <c r="F1372" s="15">
        <v>2022</v>
      </c>
      <c r="G1372" s="204">
        <f t="shared" si="42"/>
        <v>4</v>
      </c>
      <c r="H1372" s="204">
        <v>16</v>
      </c>
      <c r="I1372" s="207" t="str">
        <f>"W" &amp;Table1[[#This Row],[WeekNum]]</f>
        <v>W16</v>
      </c>
      <c r="J1372" s="207" t="str">
        <f t="shared" si="43"/>
        <v>22-W16</v>
      </c>
      <c r="K1372" s="206" t="s">
        <v>717</v>
      </c>
      <c r="L1372" s="206"/>
      <c r="M1372" s="206" t="s">
        <v>72</v>
      </c>
      <c r="N1372" s="206" t="s">
        <v>45</v>
      </c>
      <c r="O1372" s="266" t="s">
        <v>384</v>
      </c>
      <c r="P1372" s="11" t="s">
        <v>408</v>
      </c>
      <c r="Q1372" s="11" t="s">
        <v>421</v>
      </c>
      <c r="R1372" s="206">
        <v>950</v>
      </c>
      <c r="S1372" s="206">
        <v>979.20000000000016</v>
      </c>
      <c r="T1372" s="206">
        <f>ABS(Table1[[#This Row],[Prod]]-Table1[[#This Row],[Planned]])</f>
        <v>29.200000000000159</v>
      </c>
      <c r="U1372" s="209">
        <f>IF(ABS(Table1[[#This Row],[Prod]]-Table1[[#This Row],[Planned]])&gt;Table1[[#This Row],[Planned]],0,IF(Table1[[#This Row],[Planned]]=0,0,1-ABS(Table1[[#This Row],[Prod]]-Table1[[#This Row],[Planned]])/Table1[[#This Row],[Planned]]))</f>
        <v>0.96926315789473672</v>
      </c>
      <c r="V1372" s="206"/>
      <c r="W1372" s="206"/>
      <c r="X1372" s="208">
        <v>950</v>
      </c>
      <c r="Y1372" s="206">
        <f>Table1[[#This Row],[Prod]]</f>
        <v>979.20000000000016</v>
      </c>
      <c r="Z1372" s="206">
        <f>ABS(Table1[[#This Row],[Prod2]]-Table1[[#This Row],[Plan Revised]])</f>
        <v>29.200000000000159</v>
      </c>
      <c r="AA1372" s="209">
        <f>IF(ABS(Table1[[#This Row],[Prod2]]-Table1[[#This Row],[Plan Revised]])&gt;Table1[[#This Row],[Plan Revised]],0,IF(Table1[[#This Row],[Plan Revised]]=0,0,1-ABS(Table1[[#This Row],[Prod2]]-Table1[[#This Row],[Plan Revised]])/Table1[[#This Row],[Plan Revised]]))</f>
        <v>0.96926315789473672</v>
      </c>
      <c r="AB1372" s="206"/>
      <c r="AC1372" s="210"/>
      <c r="AD1372"/>
      <c r="AF1372"/>
    </row>
    <row r="1373" spans="1:32">
      <c r="A1373" s="204" t="str">
        <f>IF(Table1[Week]=WeekSel,"Yes","No")</f>
        <v>No</v>
      </c>
      <c r="B1373" s="204" t="str">
        <f>IF((Table1[StartDate]&gt;=Date.GraphMin)*(Table1[StartDate]&lt;=Date.GraphMax)=1,"Yes","No")</f>
        <v>Yes</v>
      </c>
      <c r="C1373" s="204" t="str">
        <f>IF(OR(Table1[[#This Row],[Site]]="FOOD MILLING",Table1[[#This Row],[Site]]="GODACO"), "No", "Yes")</f>
        <v>Yes</v>
      </c>
      <c r="D1373" s="205">
        <f>MAX(DATE(Table1[Year],1,1),DATE(Table1[Year],1,1)-WEEKDAY(DATE(Table1[Year],1,1),2)+(Table1[WeekNum]-1)*7+1)</f>
        <v>44662</v>
      </c>
      <c r="E1373" s="205">
        <f>MIN(DATE(Table1[Year]+1,1,0),DATE(Table1[Year],1,1)-WEEKDAY(DATE(Table1[Year],1,1),2)+Table1[WeekNum]*7)</f>
        <v>44668</v>
      </c>
      <c r="F1373" s="15">
        <v>2022</v>
      </c>
      <c r="G1373" s="204">
        <f t="shared" si="42"/>
        <v>4</v>
      </c>
      <c r="H1373" s="204">
        <v>16</v>
      </c>
      <c r="I1373" s="207" t="str">
        <f>"W" &amp;Table1[[#This Row],[WeekNum]]</f>
        <v>W16</v>
      </c>
      <c r="J1373" s="207" t="str">
        <f t="shared" si="43"/>
        <v>22-W16</v>
      </c>
      <c r="K1373" s="206" t="s">
        <v>718</v>
      </c>
      <c r="L1373" s="206"/>
      <c r="M1373" s="206" t="s">
        <v>72</v>
      </c>
      <c r="N1373" s="206" t="s">
        <v>45</v>
      </c>
      <c r="O1373" s="266" t="s">
        <v>384</v>
      </c>
      <c r="P1373" s="11" t="s">
        <v>408</v>
      </c>
      <c r="Q1373" s="11" t="s">
        <v>421</v>
      </c>
      <c r="R1373" s="206">
        <v>0</v>
      </c>
      <c r="S1373" s="206">
        <v>0</v>
      </c>
      <c r="T1373" s="206">
        <f>ABS(Table1[[#This Row],[Prod]]-Table1[[#This Row],[Planned]])</f>
        <v>0</v>
      </c>
      <c r="U1373" s="209">
        <f>IF(ABS(Table1[[#This Row],[Prod]]-Table1[[#This Row],[Planned]])&gt;Table1[[#This Row],[Planned]],0,IF(Table1[[#This Row],[Planned]]=0,0,1-ABS(Table1[[#This Row],[Prod]]-Table1[[#This Row],[Planned]])/Table1[[#This Row],[Planned]]))</f>
        <v>0</v>
      </c>
      <c r="V1373" s="206"/>
      <c r="W1373" s="206"/>
      <c r="X1373" s="208">
        <v>0</v>
      </c>
      <c r="Y1373" s="206">
        <f>Table1[[#This Row],[Prod]]</f>
        <v>0</v>
      </c>
      <c r="Z1373" s="206">
        <f>ABS(Table1[[#This Row],[Prod2]]-Table1[[#This Row],[Plan Revised]])</f>
        <v>0</v>
      </c>
      <c r="AA1373" s="209">
        <f>IF(ABS(Table1[[#This Row],[Prod2]]-Table1[[#This Row],[Plan Revised]])&gt;Table1[[#This Row],[Plan Revised]],0,IF(Table1[[#This Row],[Plan Revised]]=0,0,1-ABS(Table1[[#This Row],[Prod2]]-Table1[[#This Row],[Plan Revised]])/Table1[[#This Row],[Plan Revised]]))</f>
        <v>0</v>
      </c>
      <c r="AB1373" s="206"/>
      <c r="AC1373" s="210"/>
      <c r="AD1373"/>
      <c r="AF1373"/>
    </row>
    <row r="1374" spans="1:32">
      <c r="A1374" s="204" t="str">
        <f>IF(Table1[Week]=WeekSel,"Yes","No")</f>
        <v>No</v>
      </c>
      <c r="B1374" s="204" t="str">
        <f>IF((Table1[StartDate]&gt;=Date.GraphMin)*(Table1[StartDate]&lt;=Date.GraphMax)=1,"Yes","No")</f>
        <v>Yes</v>
      </c>
      <c r="C1374" s="204" t="str">
        <f>IF(OR(Table1[[#This Row],[Site]]="FOOD MILLING",Table1[[#This Row],[Site]]="GODACO"), "No", "Yes")</f>
        <v>Yes</v>
      </c>
      <c r="D1374" s="205">
        <f>MAX(DATE(Table1[Year],1,1),DATE(Table1[Year],1,1)-WEEKDAY(DATE(Table1[Year],1,1),2)+(Table1[WeekNum]-1)*7+1)</f>
        <v>44662</v>
      </c>
      <c r="E1374" s="205">
        <f>MIN(DATE(Table1[Year]+1,1,0),DATE(Table1[Year],1,1)-WEEKDAY(DATE(Table1[Year],1,1),2)+Table1[WeekNum]*7)</f>
        <v>44668</v>
      </c>
      <c r="F1374" s="15">
        <v>2022</v>
      </c>
      <c r="G1374" s="204">
        <f t="shared" si="42"/>
        <v>4</v>
      </c>
      <c r="H1374" s="204">
        <v>16</v>
      </c>
      <c r="I1374" s="207" t="str">
        <f>"W" &amp;Table1[[#This Row],[WeekNum]]</f>
        <v>W16</v>
      </c>
      <c r="J1374" s="207" t="str">
        <f t="shared" si="43"/>
        <v>22-W16</v>
      </c>
      <c r="K1374" s="206" t="s">
        <v>719</v>
      </c>
      <c r="L1374" s="206"/>
      <c r="M1374" s="206" t="s">
        <v>72</v>
      </c>
      <c r="N1374" s="206" t="s">
        <v>45</v>
      </c>
      <c r="O1374" s="266" t="s">
        <v>384</v>
      </c>
      <c r="P1374" s="11" t="s">
        <v>408</v>
      </c>
      <c r="Q1374" s="11" t="s">
        <v>421</v>
      </c>
      <c r="R1374" s="206">
        <v>0</v>
      </c>
      <c r="S1374" s="206">
        <v>0</v>
      </c>
      <c r="T1374" s="206">
        <f>ABS(Table1[[#This Row],[Prod]]-Table1[[#This Row],[Planned]])</f>
        <v>0</v>
      </c>
      <c r="U1374" s="209">
        <f>IF(ABS(Table1[[#This Row],[Prod]]-Table1[[#This Row],[Planned]])&gt;Table1[[#This Row],[Planned]],0,IF(Table1[[#This Row],[Planned]]=0,0,1-ABS(Table1[[#This Row],[Prod]]-Table1[[#This Row],[Planned]])/Table1[[#This Row],[Planned]]))</f>
        <v>0</v>
      </c>
      <c r="V1374" s="206"/>
      <c r="W1374" s="206"/>
      <c r="X1374" s="208">
        <v>0</v>
      </c>
      <c r="Y1374" s="206">
        <f>Table1[[#This Row],[Prod]]</f>
        <v>0</v>
      </c>
      <c r="Z1374" s="206">
        <f>ABS(Table1[[#This Row],[Prod2]]-Table1[[#This Row],[Plan Revised]])</f>
        <v>0</v>
      </c>
      <c r="AA1374" s="209">
        <f>IF(ABS(Table1[[#This Row],[Prod2]]-Table1[[#This Row],[Plan Revised]])&gt;Table1[[#This Row],[Plan Revised]],0,IF(Table1[[#This Row],[Plan Revised]]=0,0,1-ABS(Table1[[#This Row],[Prod2]]-Table1[[#This Row],[Plan Revised]])/Table1[[#This Row],[Plan Revised]]))</f>
        <v>0</v>
      </c>
      <c r="AB1374" s="206"/>
      <c r="AC1374" s="210"/>
      <c r="AD1374"/>
      <c r="AF1374"/>
    </row>
    <row r="1375" spans="1:32">
      <c r="A1375" s="204" t="str">
        <f>IF(Table1[Week]=WeekSel,"Yes","No")</f>
        <v>No</v>
      </c>
      <c r="B1375" s="204" t="str">
        <f>IF((Table1[StartDate]&gt;=Date.GraphMin)*(Table1[StartDate]&lt;=Date.GraphMax)=1,"Yes","No")</f>
        <v>Yes</v>
      </c>
      <c r="C1375" s="204" t="str">
        <f>IF(OR(Table1[[#This Row],[Site]]="FOOD MILLING",Table1[[#This Row],[Site]]="GODACO"), "No", "Yes")</f>
        <v>Yes</v>
      </c>
      <c r="D1375" s="205">
        <f>MAX(DATE(Table1[Year],1,1),DATE(Table1[Year],1,1)-WEEKDAY(DATE(Table1[Year],1,1),2)+(Table1[WeekNum]-1)*7+1)</f>
        <v>44662</v>
      </c>
      <c r="E1375" s="205">
        <f>MIN(DATE(Table1[Year]+1,1,0),DATE(Table1[Year],1,1)-WEEKDAY(DATE(Table1[Year],1,1),2)+Table1[WeekNum]*7)</f>
        <v>44668</v>
      </c>
      <c r="F1375" s="15">
        <v>2022</v>
      </c>
      <c r="G1375" s="204">
        <f t="shared" si="42"/>
        <v>4</v>
      </c>
      <c r="H1375" s="204">
        <v>16</v>
      </c>
      <c r="I1375" s="207" t="str">
        <f>"W" &amp;Table1[[#This Row],[WeekNum]]</f>
        <v>W16</v>
      </c>
      <c r="J1375" s="207" t="str">
        <f t="shared" si="43"/>
        <v>22-W16</v>
      </c>
      <c r="K1375" s="206" t="s">
        <v>720</v>
      </c>
      <c r="L1375" s="206"/>
      <c r="M1375" s="206" t="s">
        <v>72</v>
      </c>
      <c r="N1375" s="206" t="s">
        <v>45</v>
      </c>
      <c r="O1375" s="266" t="s">
        <v>384</v>
      </c>
      <c r="P1375" s="11" t="s">
        <v>408</v>
      </c>
      <c r="Q1375" s="11" t="s">
        <v>421</v>
      </c>
      <c r="R1375" s="206">
        <v>200</v>
      </c>
      <c r="S1375" s="206">
        <v>153.6</v>
      </c>
      <c r="T1375" s="206">
        <f>ABS(Table1[[#This Row],[Prod]]-Table1[[#This Row],[Planned]])</f>
        <v>46.400000000000006</v>
      </c>
      <c r="U1375" s="209">
        <f>IF(ABS(Table1[[#This Row],[Prod]]-Table1[[#This Row],[Planned]])&gt;Table1[[#This Row],[Planned]],0,IF(Table1[[#This Row],[Planned]]=0,0,1-ABS(Table1[[#This Row],[Prod]]-Table1[[#This Row],[Planned]])/Table1[[#This Row],[Planned]]))</f>
        <v>0.76800000000000002</v>
      </c>
      <c r="V1375" s="206"/>
      <c r="W1375" s="206"/>
      <c r="X1375" s="208">
        <v>200</v>
      </c>
      <c r="Y1375" s="206">
        <f>Table1[[#This Row],[Prod]]</f>
        <v>153.6</v>
      </c>
      <c r="Z1375" s="206">
        <f>ABS(Table1[[#This Row],[Prod2]]-Table1[[#This Row],[Plan Revised]])</f>
        <v>46.400000000000006</v>
      </c>
      <c r="AA1375" s="209">
        <f>IF(ABS(Table1[[#This Row],[Prod2]]-Table1[[#This Row],[Plan Revised]])&gt;Table1[[#This Row],[Plan Revised]],0,IF(Table1[[#This Row],[Plan Revised]]=0,0,1-ABS(Table1[[#This Row],[Prod2]]-Table1[[#This Row],[Plan Revised]])/Table1[[#This Row],[Plan Revised]]))</f>
        <v>0.76800000000000002</v>
      </c>
      <c r="AB1375" s="206"/>
      <c r="AC1375" s="210"/>
      <c r="AD1375"/>
      <c r="AF1375"/>
    </row>
    <row r="1376" spans="1:32">
      <c r="A1376" s="15" t="str">
        <f>IF(Table1[Week]=WeekSel,"Yes","No")</f>
        <v>Yes</v>
      </c>
      <c r="B1376" s="15" t="str">
        <f>IF((Table1[StartDate]&gt;=Date.GraphMin)*(Table1[StartDate]&lt;=Date.GraphMax)=1,"Yes","No")</f>
        <v>Yes</v>
      </c>
      <c r="C1376" s="15" t="str">
        <f>IF(OR(Table1[[#This Row],[Site]]="FOOD MILLING",Table1[[#This Row],[Site]]="GODACO"), "No", "Yes")</f>
        <v>Yes</v>
      </c>
      <c r="D1376" s="40">
        <f>MAX(DATE(Table1[Year],1,1),DATE(Table1[Year],1,1)-WEEKDAY(DATE(Table1[Year],1,1),2)+(Table1[WeekNum]-1)*7+1)</f>
        <v>44655</v>
      </c>
      <c r="E1376" s="40">
        <f>MIN(DATE(Table1[Year]+1,1,0),DATE(Table1[Year],1,1)-WEEKDAY(DATE(Table1[Year],1,1),2)+Table1[WeekNum]*7)</f>
        <v>44661</v>
      </c>
      <c r="F1376" s="15">
        <v>2022</v>
      </c>
      <c r="G1376" s="15">
        <f t="shared" si="42"/>
        <v>4</v>
      </c>
      <c r="H1376" s="15">
        <v>15</v>
      </c>
      <c r="I1376" s="207" t="str">
        <f>"W" &amp;Table1[[#This Row],[WeekNum]]</f>
        <v>W15</v>
      </c>
      <c r="J1376" s="195" t="str">
        <f t="shared" si="43"/>
        <v>22-W15</v>
      </c>
      <c r="K1376" s="11" t="s">
        <v>644</v>
      </c>
      <c r="L1376" s="11"/>
      <c r="M1376" s="11" t="s">
        <v>72</v>
      </c>
      <c r="N1376" s="11" t="s">
        <v>428</v>
      </c>
      <c r="O1376" s="266" t="s">
        <v>372</v>
      </c>
      <c r="P1376" s="11" t="s">
        <v>373</v>
      </c>
      <c r="Q1376" s="11" t="s">
        <v>419</v>
      </c>
      <c r="R1376" s="11">
        <v>0</v>
      </c>
      <c r="S1376" s="11">
        <v>0</v>
      </c>
      <c r="T1376" s="206">
        <f>ABS(Table1[[#This Row],[Prod]]-Table1[[#This Row],[Planned]])</f>
        <v>0</v>
      </c>
      <c r="U1376" s="209">
        <f>IF(ABS(Table1[[#This Row],[Prod]]-Table1[[#This Row],[Planned]])&gt;Table1[[#This Row],[Planned]],0,IF(Table1[[#This Row],[Planned]]=0,0,1-ABS(Table1[[#This Row],[Prod]]-Table1[[#This Row],[Planned]])/Table1[[#This Row],[Planned]]))</f>
        <v>0</v>
      </c>
      <c r="V1376" s="11"/>
      <c r="W1376" s="11"/>
      <c r="X1376" s="27">
        <v>0</v>
      </c>
      <c r="Y1376" s="206">
        <f>Table1[[#This Row],[Prod]]</f>
        <v>0</v>
      </c>
      <c r="Z1376" s="206">
        <f>ABS(Table1[[#This Row],[Prod2]]-Table1[[#This Row],[Plan Revised]])</f>
        <v>0</v>
      </c>
      <c r="AA1376" s="209">
        <f>IF(ABS(Table1[[#This Row],[Prod2]]-Table1[[#This Row],[Plan Revised]])&gt;Table1[[#This Row],[Plan Revised]],0,IF(Table1[[#This Row],[Plan Revised]]=0,0,1-ABS(Table1[[#This Row],[Prod2]]-Table1[[#This Row],[Plan Revised]])/Table1[[#This Row],[Plan Revised]]))</f>
        <v>0</v>
      </c>
      <c r="AB1376" s="11"/>
      <c r="AC1376" s="30"/>
      <c r="AD1376"/>
      <c r="AF1376"/>
    </row>
    <row r="1377" spans="1:32">
      <c r="A1377" s="15" t="str">
        <f>IF(Table1[Week]=WeekSel,"Yes","No")</f>
        <v>Yes</v>
      </c>
      <c r="B1377" s="15" t="str">
        <f>IF((Table1[StartDate]&gt;=Date.GraphMin)*(Table1[StartDate]&lt;=Date.GraphMax)=1,"Yes","No")</f>
        <v>Yes</v>
      </c>
      <c r="C1377" s="15" t="str">
        <f>IF(OR(Table1[[#This Row],[Site]]="FOOD MILLING",Table1[[#This Row],[Site]]="GODACO"), "No", "Yes")</f>
        <v>Yes</v>
      </c>
      <c r="D1377" s="40">
        <f>MAX(DATE(Table1[Year],1,1),DATE(Table1[Year],1,1)-WEEKDAY(DATE(Table1[Year],1,1),2)+(Table1[WeekNum]-1)*7+1)</f>
        <v>44655</v>
      </c>
      <c r="E1377" s="40">
        <f>MIN(DATE(Table1[Year]+1,1,0),DATE(Table1[Year],1,1)-WEEKDAY(DATE(Table1[Year],1,1),2)+Table1[WeekNum]*7)</f>
        <v>44661</v>
      </c>
      <c r="F1377" s="15">
        <v>2022</v>
      </c>
      <c r="G1377" s="15">
        <f t="shared" si="42"/>
        <v>4</v>
      </c>
      <c r="H1377" s="15">
        <v>15</v>
      </c>
      <c r="I1377" s="207" t="str">
        <f>"W" &amp;Table1[[#This Row],[WeekNum]]</f>
        <v>W15</v>
      </c>
      <c r="J1377" s="195" t="str">
        <f t="shared" si="43"/>
        <v>22-W15</v>
      </c>
      <c r="K1377" s="11" t="s">
        <v>536</v>
      </c>
      <c r="L1377" s="11"/>
      <c r="M1377" s="11" t="s">
        <v>72</v>
      </c>
      <c r="N1377" s="11" t="s">
        <v>428</v>
      </c>
      <c r="O1377" s="266" t="s">
        <v>372</v>
      </c>
      <c r="P1377" s="11" t="s">
        <v>373</v>
      </c>
      <c r="Q1377" s="11" t="s">
        <v>419</v>
      </c>
      <c r="R1377" s="11">
        <v>2000</v>
      </c>
      <c r="S1377" s="11">
        <v>2013.6899999999998</v>
      </c>
      <c r="T1377" s="206">
        <f>ABS(Table1[[#This Row],[Prod]]-Table1[[#This Row],[Planned]])</f>
        <v>13.689999999999827</v>
      </c>
      <c r="U1377" s="209">
        <f>IF(ABS(Table1[[#This Row],[Prod]]-Table1[[#This Row],[Planned]])&gt;Table1[[#This Row],[Planned]],0,IF(Table1[[#This Row],[Planned]]=0,0,1-ABS(Table1[[#This Row],[Prod]]-Table1[[#This Row],[Planned]])/Table1[[#This Row],[Planned]]))</f>
        <v>0.99315500000000012</v>
      </c>
      <c r="V1377" s="11"/>
      <c r="W1377" s="11"/>
      <c r="X1377" s="27">
        <v>2000</v>
      </c>
      <c r="Y1377" s="206">
        <f>Table1[[#This Row],[Prod]]</f>
        <v>2013.6899999999998</v>
      </c>
      <c r="Z1377" s="206">
        <f>ABS(Table1[[#This Row],[Prod2]]-Table1[[#This Row],[Plan Revised]])</f>
        <v>13.689999999999827</v>
      </c>
      <c r="AA1377" s="209">
        <f>IF(ABS(Table1[[#This Row],[Prod2]]-Table1[[#This Row],[Plan Revised]])&gt;Table1[[#This Row],[Plan Revised]],0,IF(Table1[[#This Row],[Plan Revised]]=0,0,1-ABS(Table1[[#This Row],[Prod2]]-Table1[[#This Row],[Plan Revised]])/Table1[[#This Row],[Plan Revised]]))</f>
        <v>0.99315500000000012</v>
      </c>
      <c r="AB1377" s="11"/>
      <c r="AC1377" s="30"/>
      <c r="AD1377"/>
      <c r="AF1377"/>
    </row>
    <row r="1378" spans="1:32">
      <c r="A1378" s="15" t="str">
        <f>IF(Table1[Week]=WeekSel,"Yes","No")</f>
        <v>Yes</v>
      </c>
      <c r="B1378" s="15" t="str">
        <f>IF((Table1[StartDate]&gt;=Date.GraphMin)*(Table1[StartDate]&lt;=Date.GraphMax)=1,"Yes","No")</f>
        <v>Yes</v>
      </c>
      <c r="C1378" s="15" t="str">
        <f>IF(OR(Table1[[#This Row],[Site]]="FOOD MILLING",Table1[[#This Row],[Site]]="GODACO"), "No", "Yes")</f>
        <v>Yes</v>
      </c>
      <c r="D1378" s="40">
        <f>MAX(DATE(Table1[Year],1,1),DATE(Table1[Year],1,1)-WEEKDAY(DATE(Table1[Year],1,1),2)+(Table1[WeekNum]-1)*7+1)</f>
        <v>44655</v>
      </c>
      <c r="E1378" s="40">
        <f>MIN(DATE(Table1[Year]+1,1,0),DATE(Table1[Year],1,1)-WEEKDAY(DATE(Table1[Year],1,1),2)+Table1[WeekNum]*7)</f>
        <v>44661</v>
      </c>
      <c r="F1378" s="15">
        <v>2022</v>
      </c>
      <c r="G1378" s="15">
        <f t="shared" si="42"/>
        <v>4</v>
      </c>
      <c r="H1378" s="15">
        <v>15</v>
      </c>
      <c r="I1378" s="207" t="str">
        <f>"W" &amp;Table1[[#This Row],[WeekNum]]</f>
        <v>W15</v>
      </c>
      <c r="J1378" s="195" t="str">
        <f t="shared" si="43"/>
        <v>22-W15</v>
      </c>
      <c r="K1378" s="11" t="s">
        <v>537</v>
      </c>
      <c r="L1378" s="11"/>
      <c r="M1378" s="11" t="s">
        <v>72</v>
      </c>
      <c r="N1378" s="11" t="s">
        <v>428</v>
      </c>
      <c r="O1378" s="266" t="s">
        <v>372</v>
      </c>
      <c r="P1378" s="11" t="s">
        <v>373</v>
      </c>
      <c r="Q1378" s="11" t="s">
        <v>419</v>
      </c>
      <c r="R1378" s="11">
        <v>0</v>
      </c>
      <c r="S1378" s="11">
        <v>0</v>
      </c>
      <c r="T1378" s="206">
        <f>ABS(Table1[[#This Row],[Prod]]-Table1[[#This Row],[Planned]])</f>
        <v>0</v>
      </c>
      <c r="U1378" s="209">
        <f>IF(ABS(Table1[[#This Row],[Prod]]-Table1[[#This Row],[Planned]])&gt;Table1[[#This Row],[Planned]],0,IF(Table1[[#This Row],[Planned]]=0,0,1-ABS(Table1[[#This Row],[Prod]]-Table1[[#This Row],[Planned]])/Table1[[#This Row],[Planned]]))</f>
        <v>0</v>
      </c>
      <c r="V1378" s="11"/>
      <c r="W1378" s="11"/>
      <c r="X1378" s="27">
        <v>0</v>
      </c>
      <c r="Y1378" s="206">
        <f>Table1[[#This Row],[Prod]]</f>
        <v>0</v>
      </c>
      <c r="Z1378" s="206">
        <f>ABS(Table1[[#This Row],[Prod2]]-Table1[[#This Row],[Plan Revised]])</f>
        <v>0</v>
      </c>
      <c r="AA1378" s="209">
        <f>IF(ABS(Table1[[#This Row],[Prod2]]-Table1[[#This Row],[Plan Revised]])&gt;Table1[[#This Row],[Plan Revised]],0,IF(Table1[[#This Row],[Plan Revised]]=0,0,1-ABS(Table1[[#This Row],[Prod2]]-Table1[[#This Row],[Plan Revised]])/Table1[[#This Row],[Plan Revised]]))</f>
        <v>0</v>
      </c>
      <c r="AB1378" s="11"/>
      <c r="AC1378" s="30"/>
      <c r="AD1378"/>
      <c r="AF1378"/>
    </row>
    <row r="1379" spans="1:32">
      <c r="A1379" s="15" t="str">
        <f>IF(Table1[Week]=WeekSel,"Yes","No")</f>
        <v>Yes</v>
      </c>
      <c r="B1379" s="15" t="str">
        <f>IF((Table1[StartDate]&gt;=Date.GraphMin)*(Table1[StartDate]&lt;=Date.GraphMax)=1,"Yes","No")</f>
        <v>Yes</v>
      </c>
      <c r="C1379" s="15" t="str">
        <f>IF(OR(Table1[[#This Row],[Site]]="FOOD MILLING",Table1[[#This Row],[Site]]="GODACO"), "No", "Yes")</f>
        <v>Yes</v>
      </c>
      <c r="D1379" s="40">
        <f>MAX(DATE(Table1[Year],1,1),DATE(Table1[Year],1,1)-WEEKDAY(DATE(Table1[Year],1,1),2)+(Table1[WeekNum]-1)*7+1)</f>
        <v>44655</v>
      </c>
      <c r="E1379" s="40">
        <f>MIN(DATE(Table1[Year]+1,1,0),DATE(Table1[Year],1,1)-WEEKDAY(DATE(Table1[Year],1,1),2)+Table1[WeekNum]*7)</f>
        <v>44661</v>
      </c>
      <c r="F1379" s="15">
        <v>2022</v>
      </c>
      <c r="G1379" s="15">
        <f t="shared" si="42"/>
        <v>4</v>
      </c>
      <c r="H1379" s="15">
        <v>15</v>
      </c>
      <c r="I1379" s="207" t="str">
        <f>"W" &amp;Table1[[#This Row],[WeekNum]]</f>
        <v>W15</v>
      </c>
      <c r="J1379" s="195" t="str">
        <f t="shared" si="43"/>
        <v>22-W15</v>
      </c>
      <c r="K1379" s="11" t="s">
        <v>535</v>
      </c>
      <c r="L1379" s="11"/>
      <c r="M1379" s="11" t="s">
        <v>72</v>
      </c>
      <c r="N1379" s="11" t="s">
        <v>428</v>
      </c>
      <c r="O1379" s="266" t="s">
        <v>372</v>
      </c>
      <c r="P1379" s="11" t="s">
        <v>373</v>
      </c>
      <c r="Q1379" s="11" t="s">
        <v>419</v>
      </c>
      <c r="R1379" s="11">
        <v>0</v>
      </c>
      <c r="S1379" s="11"/>
      <c r="T1379" s="206">
        <f>ABS(Table1[[#This Row],[Prod]]-Table1[[#This Row],[Planned]])</f>
        <v>0</v>
      </c>
      <c r="U1379" s="209">
        <f>IF(ABS(Table1[[#This Row],[Prod]]-Table1[[#This Row],[Planned]])&gt;Table1[[#This Row],[Planned]],0,IF(Table1[[#This Row],[Planned]]=0,0,1-ABS(Table1[[#This Row],[Prod]]-Table1[[#This Row],[Planned]])/Table1[[#This Row],[Planned]]))</f>
        <v>0</v>
      </c>
      <c r="V1379" s="11"/>
      <c r="W1379" s="11"/>
      <c r="X1379" s="27"/>
      <c r="Y1379" s="206">
        <f>Table1[[#This Row],[Prod]]</f>
        <v>0</v>
      </c>
      <c r="Z1379" s="206">
        <f>ABS(Table1[[#This Row],[Prod2]]-Table1[[#This Row],[Plan Revised]])</f>
        <v>0</v>
      </c>
      <c r="AA1379" s="209">
        <f>IF(ABS(Table1[[#This Row],[Prod2]]-Table1[[#This Row],[Plan Revised]])&gt;Table1[[#This Row],[Plan Revised]],0,IF(Table1[[#This Row],[Plan Revised]]=0,0,1-ABS(Table1[[#This Row],[Prod2]]-Table1[[#This Row],[Plan Revised]])/Table1[[#This Row],[Plan Revised]]))</f>
        <v>0</v>
      </c>
      <c r="AB1379" s="11"/>
      <c r="AC1379" s="30"/>
      <c r="AD1379"/>
      <c r="AF1379"/>
    </row>
    <row r="1380" spans="1:32">
      <c r="A1380" s="15" t="str">
        <f>IF(Table1[Week]=WeekSel,"Yes","No")</f>
        <v>Yes</v>
      </c>
      <c r="B1380" s="15" t="str">
        <f>IF((Table1[StartDate]&gt;=Date.GraphMin)*(Table1[StartDate]&lt;=Date.GraphMax)=1,"Yes","No")</f>
        <v>Yes</v>
      </c>
      <c r="C1380" s="15" t="str">
        <f>IF(OR(Table1[[#This Row],[Site]]="FOOD MILLING",Table1[[#This Row],[Site]]="GODACO"), "No", "Yes")</f>
        <v>Yes</v>
      </c>
      <c r="D1380" s="40">
        <f>MAX(DATE(Table1[Year],1,1),DATE(Table1[Year],1,1)-WEEKDAY(DATE(Table1[Year],1,1),2)+(Table1[WeekNum]-1)*7+1)</f>
        <v>44655</v>
      </c>
      <c r="E1380" s="40">
        <f>MIN(DATE(Table1[Year]+1,1,0),DATE(Table1[Year],1,1)-WEEKDAY(DATE(Table1[Year],1,1),2)+Table1[WeekNum]*7)</f>
        <v>44661</v>
      </c>
      <c r="F1380" s="15">
        <v>2022</v>
      </c>
      <c r="G1380" s="15">
        <f t="shared" si="42"/>
        <v>4</v>
      </c>
      <c r="H1380" s="15">
        <v>15</v>
      </c>
      <c r="I1380" s="207" t="str">
        <f>"W" &amp;Table1[[#This Row],[WeekNum]]</f>
        <v>W15</v>
      </c>
      <c r="J1380" s="195" t="str">
        <f t="shared" si="43"/>
        <v>22-W15</v>
      </c>
      <c r="K1380" s="11" t="s">
        <v>645</v>
      </c>
      <c r="L1380" s="11"/>
      <c r="M1380" s="11" t="s">
        <v>72</v>
      </c>
      <c r="N1380" s="11" t="s">
        <v>428</v>
      </c>
      <c r="O1380" s="266" t="s">
        <v>374</v>
      </c>
      <c r="P1380" s="11" t="s">
        <v>377</v>
      </c>
      <c r="Q1380" s="11" t="s">
        <v>421</v>
      </c>
      <c r="R1380" s="11">
        <v>0</v>
      </c>
      <c r="S1380" s="11">
        <v>0</v>
      </c>
      <c r="T1380" s="206">
        <f>ABS(Table1[[#This Row],[Prod]]-Table1[[#This Row],[Planned]])</f>
        <v>0</v>
      </c>
      <c r="U1380" s="209">
        <f>IF(ABS(Table1[[#This Row],[Prod]]-Table1[[#This Row],[Planned]])&gt;Table1[[#This Row],[Planned]],0,IF(Table1[[#This Row],[Planned]]=0,0,1-ABS(Table1[[#This Row],[Prod]]-Table1[[#This Row],[Planned]])/Table1[[#This Row],[Planned]]))</f>
        <v>0</v>
      </c>
      <c r="V1380" s="11"/>
      <c r="W1380" s="11"/>
      <c r="X1380" s="27">
        <v>0</v>
      </c>
      <c r="Y1380" s="206">
        <f>Table1[[#This Row],[Prod]]</f>
        <v>0</v>
      </c>
      <c r="Z1380" s="206">
        <f>ABS(Table1[[#This Row],[Prod2]]-Table1[[#This Row],[Plan Revised]])</f>
        <v>0</v>
      </c>
      <c r="AA1380" s="209">
        <f>IF(ABS(Table1[[#This Row],[Prod2]]-Table1[[#This Row],[Plan Revised]])&gt;Table1[[#This Row],[Plan Revised]],0,IF(Table1[[#This Row],[Plan Revised]]=0,0,1-ABS(Table1[[#This Row],[Prod2]]-Table1[[#This Row],[Plan Revised]])/Table1[[#This Row],[Plan Revised]]))</f>
        <v>0</v>
      </c>
      <c r="AB1380" s="11"/>
      <c r="AC1380" s="30"/>
      <c r="AD1380"/>
      <c r="AF1380"/>
    </row>
    <row r="1381" spans="1:32">
      <c r="A1381" s="15" t="str">
        <f>IF(Table1[Week]=WeekSel,"Yes","No")</f>
        <v>Yes</v>
      </c>
      <c r="B1381" s="15" t="str">
        <f>IF((Table1[StartDate]&gt;=Date.GraphMin)*(Table1[StartDate]&lt;=Date.GraphMax)=1,"Yes","No")</f>
        <v>Yes</v>
      </c>
      <c r="C1381" s="15" t="str">
        <f>IF(OR(Table1[[#This Row],[Site]]="FOOD MILLING",Table1[[#This Row],[Site]]="GODACO"), "No", "Yes")</f>
        <v>Yes</v>
      </c>
      <c r="D1381" s="40">
        <f>MAX(DATE(Table1[Year],1,1),DATE(Table1[Year],1,1)-WEEKDAY(DATE(Table1[Year],1,1),2)+(Table1[WeekNum]-1)*7+1)</f>
        <v>44655</v>
      </c>
      <c r="E1381" s="40">
        <f>MIN(DATE(Table1[Year]+1,1,0),DATE(Table1[Year],1,1)-WEEKDAY(DATE(Table1[Year],1,1),2)+Table1[WeekNum]*7)</f>
        <v>44661</v>
      </c>
      <c r="F1381" s="15">
        <v>2022</v>
      </c>
      <c r="G1381" s="15">
        <f t="shared" si="42"/>
        <v>4</v>
      </c>
      <c r="H1381" s="15">
        <v>15</v>
      </c>
      <c r="I1381" s="207" t="str">
        <f>"W" &amp;Table1[[#This Row],[WeekNum]]</f>
        <v>W15</v>
      </c>
      <c r="J1381" s="195" t="str">
        <f t="shared" si="43"/>
        <v>22-W15</v>
      </c>
      <c r="K1381" s="11" t="s">
        <v>646</v>
      </c>
      <c r="L1381" s="11"/>
      <c r="M1381" s="11" t="s">
        <v>72</v>
      </c>
      <c r="N1381" s="11" t="s">
        <v>428</v>
      </c>
      <c r="O1381" s="266" t="s">
        <v>374</v>
      </c>
      <c r="P1381" s="11" t="s">
        <v>377</v>
      </c>
      <c r="Q1381" s="11" t="s">
        <v>421</v>
      </c>
      <c r="R1381" s="11">
        <v>0</v>
      </c>
      <c r="S1381" s="11">
        <v>0</v>
      </c>
      <c r="T1381" s="206">
        <f>ABS(Table1[[#This Row],[Prod]]-Table1[[#This Row],[Planned]])</f>
        <v>0</v>
      </c>
      <c r="U1381" s="209">
        <f>IF(ABS(Table1[[#This Row],[Prod]]-Table1[[#This Row],[Planned]])&gt;Table1[[#This Row],[Planned]],0,IF(Table1[[#This Row],[Planned]]=0,0,1-ABS(Table1[[#This Row],[Prod]]-Table1[[#This Row],[Planned]])/Table1[[#This Row],[Planned]]))</f>
        <v>0</v>
      </c>
      <c r="V1381" s="11"/>
      <c r="W1381" s="11"/>
      <c r="X1381" s="27">
        <v>0</v>
      </c>
      <c r="Y1381" s="206">
        <f>Table1[[#This Row],[Prod]]</f>
        <v>0</v>
      </c>
      <c r="Z1381" s="206">
        <f>ABS(Table1[[#This Row],[Prod2]]-Table1[[#This Row],[Plan Revised]])</f>
        <v>0</v>
      </c>
      <c r="AA1381" s="209">
        <f>IF(ABS(Table1[[#This Row],[Prod2]]-Table1[[#This Row],[Plan Revised]])&gt;Table1[[#This Row],[Plan Revised]],0,IF(Table1[[#This Row],[Plan Revised]]=0,0,1-ABS(Table1[[#This Row],[Prod2]]-Table1[[#This Row],[Plan Revised]])/Table1[[#This Row],[Plan Revised]]))</f>
        <v>0</v>
      </c>
      <c r="AB1381" s="11"/>
      <c r="AC1381" s="30"/>
      <c r="AD1381"/>
      <c r="AF1381"/>
    </row>
    <row r="1382" spans="1:32">
      <c r="A1382" s="15" t="str">
        <f>IF(Table1[Week]=WeekSel,"Yes","No")</f>
        <v>Yes</v>
      </c>
      <c r="B1382" s="15" t="str">
        <f>IF((Table1[StartDate]&gt;=Date.GraphMin)*(Table1[StartDate]&lt;=Date.GraphMax)=1,"Yes","No")</f>
        <v>Yes</v>
      </c>
      <c r="C1382" s="15" t="str">
        <f>IF(OR(Table1[[#This Row],[Site]]="FOOD MILLING",Table1[[#This Row],[Site]]="GODACO"), "No", "Yes")</f>
        <v>Yes</v>
      </c>
      <c r="D1382" s="40">
        <f>MAX(DATE(Table1[Year],1,1),DATE(Table1[Year],1,1)-WEEKDAY(DATE(Table1[Year],1,1),2)+(Table1[WeekNum]-1)*7+1)</f>
        <v>44655</v>
      </c>
      <c r="E1382" s="40">
        <f>MIN(DATE(Table1[Year]+1,1,0),DATE(Table1[Year],1,1)-WEEKDAY(DATE(Table1[Year],1,1),2)+Table1[WeekNum]*7)</f>
        <v>44661</v>
      </c>
      <c r="F1382" s="15">
        <v>2022</v>
      </c>
      <c r="G1382" s="15">
        <f t="shared" si="42"/>
        <v>4</v>
      </c>
      <c r="H1382" s="15">
        <v>15</v>
      </c>
      <c r="I1382" s="207" t="str">
        <f>"W" &amp;Table1[[#This Row],[WeekNum]]</f>
        <v>W15</v>
      </c>
      <c r="J1382" s="195" t="str">
        <f t="shared" si="43"/>
        <v>22-W15</v>
      </c>
      <c r="K1382" s="11" t="s">
        <v>648</v>
      </c>
      <c r="L1382" s="11"/>
      <c r="M1382" s="11" t="s">
        <v>72</v>
      </c>
      <c r="N1382" s="11" t="s">
        <v>428</v>
      </c>
      <c r="O1382" s="266" t="s">
        <v>372</v>
      </c>
      <c r="P1382" s="11" t="s">
        <v>373</v>
      </c>
      <c r="Q1382" s="11" t="s">
        <v>419</v>
      </c>
      <c r="R1382" s="11">
        <v>0</v>
      </c>
      <c r="S1382" s="11"/>
      <c r="T1382" s="206">
        <f>ABS(Table1[[#This Row],[Prod]]-Table1[[#This Row],[Planned]])</f>
        <v>0</v>
      </c>
      <c r="U1382" s="209">
        <f>IF(ABS(Table1[[#This Row],[Prod]]-Table1[[#This Row],[Planned]])&gt;Table1[[#This Row],[Planned]],0,IF(Table1[[#This Row],[Planned]]=0,0,1-ABS(Table1[[#This Row],[Prod]]-Table1[[#This Row],[Planned]])/Table1[[#This Row],[Planned]]))</f>
        <v>0</v>
      </c>
      <c r="V1382" s="11"/>
      <c r="W1382" s="11"/>
      <c r="X1382" s="27"/>
      <c r="Y1382" s="206">
        <f>Table1[[#This Row],[Prod]]</f>
        <v>0</v>
      </c>
      <c r="Z1382" s="206">
        <f>ABS(Table1[[#This Row],[Prod2]]-Table1[[#This Row],[Plan Revised]])</f>
        <v>0</v>
      </c>
      <c r="AA1382" s="209">
        <f>IF(ABS(Table1[[#This Row],[Prod2]]-Table1[[#This Row],[Plan Revised]])&gt;Table1[[#This Row],[Plan Revised]],0,IF(Table1[[#This Row],[Plan Revised]]=0,0,1-ABS(Table1[[#This Row],[Prod2]]-Table1[[#This Row],[Plan Revised]])/Table1[[#This Row],[Plan Revised]]))</f>
        <v>0</v>
      </c>
      <c r="AB1382" s="11"/>
      <c r="AC1382" s="30"/>
      <c r="AD1382"/>
      <c r="AF1382"/>
    </row>
    <row r="1383" spans="1:32">
      <c r="A1383" s="15" t="str">
        <f>IF(Table1[Week]=WeekSel,"Yes","No")</f>
        <v>Yes</v>
      </c>
      <c r="B1383" s="15" t="str">
        <f>IF((Table1[StartDate]&gt;=Date.GraphMin)*(Table1[StartDate]&lt;=Date.GraphMax)=1,"Yes","No")</f>
        <v>Yes</v>
      </c>
      <c r="C1383" s="15" t="str">
        <f>IF(OR(Table1[[#This Row],[Site]]="FOOD MILLING",Table1[[#This Row],[Site]]="GODACO"), "No", "Yes")</f>
        <v>Yes</v>
      </c>
      <c r="D1383" s="40">
        <f>MAX(DATE(Table1[Year],1,1),DATE(Table1[Year],1,1)-WEEKDAY(DATE(Table1[Year],1,1),2)+(Table1[WeekNum]-1)*7+1)</f>
        <v>44655</v>
      </c>
      <c r="E1383" s="40">
        <f>MIN(DATE(Table1[Year]+1,1,0),DATE(Table1[Year],1,1)-WEEKDAY(DATE(Table1[Year],1,1),2)+Table1[WeekNum]*7)</f>
        <v>44661</v>
      </c>
      <c r="F1383" s="15">
        <v>2022</v>
      </c>
      <c r="G1383" s="15">
        <f t="shared" si="42"/>
        <v>4</v>
      </c>
      <c r="H1383" s="15">
        <v>15</v>
      </c>
      <c r="I1383" s="207" t="str">
        <f>"W" &amp;Table1[[#This Row],[WeekNum]]</f>
        <v>W15</v>
      </c>
      <c r="J1383" s="195" t="str">
        <f t="shared" si="43"/>
        <v>22-W15</v>
      </c>
      <c r="K1383" s="11" t="s">
        <v>649</v>
      </c>
      <c r="L1383" s="11"/>
      <c r="M1383" s="11" t="s">
        <v>72</v>
      </c>
      <c r="N1383" s="11" t="s">
        <v>428</v>
      </c>
      <c r="O1383" s="266" t="s">
        <v>372</v>
      </c>
      <c r="P1383" s="11" t="s">
        <v>373</v>
      </c>
      <c r="Q1383" s="11" t="s">
        <v>419</v>
      </c>
      <c r="R1383" s="11">
        <v>2000</v>
      </c>
      <c r="S1383" s="11">
        <v>1713.6</v>
      </c>
      <c r="T1383" s="206">
        <f>ABS(Table1[[#This Row],[Prod]]-Table1[[#This Row],[Planned]])</f>
        <v>286.40000000000009</v>
      </c>
      <c r="U1383" s="209">
        <f>IF(ABS(Table1[[#This Row],[Prod]]-Table1[[#This Row],[Planned]])&gt;Table1[[#This Row],[Planned]],0,IF(Table1[[#This Row],[Planned]]=0,0,1-ABS(Table1[[#This Row],[Prod]]-Table1[[#This Row],[Planned]])/Table1[[#This Row],[Planned]]))</f>
        <v>0.85680000000000001</v>
      </c>
      <c r="V1383" s="11"/>
      <c r="W1383" s="11"/>
      <c r="X1383" s="27">
        <v>2000</v>
      </c>
      <c r="Y1383" s="206">
        <f>Table1[[#This Row],[Prod]]</f>
        <v>1713.6</v>
      </c>
      <c r="Z1383" s="206">
        <f>ABS(Table1[[#This Row],[Prod2]]-Table1[[#This Row],[Plan Revised]])</f>
        <v>286.40000000000009</v>
      </c>
      <c r="AA1383" s="209">
        <f>IF(ABS(Table1[[#This Row],[Prod2]]-Table1[[#This Row],[Plan Revised]])&gt;Table1[[#This Row],[Plan Revised]],0,IF(Table1[[#This Row],[Plan Revised]]=0,0,1-ABS(Table1[[#This Row],[Prod2]]-Table1[[#This Row],[Plan Revised]])/Table1[[#This Row],[Plan Revised]]))</f>
        <v>0.85680000000000001</v>
      </c>
      <c r="AB1383" s="11"/>
      <c r="AC1383" s="30"/>
      <c r="AD1383"/>
      <c r="AF1383"/>
    </row>
    <row r="1384" spans="1:32">
      <c r="A1384" s="15" t="str">
        <f>IF(Table1[Week]=WeekSel,"Yes","No")</f>
        <v>Yes</v>
      </c>
      <c r="B1384" s="15" t="str">
        <f>IF((Table1[StartDate]&gt;=Date.GraphMin)*(Table1[StartDate]&lt;=Date.GraphMax)=1,"Yes","No")</f>
        <v>Yes</v>
      </c>
      <c r="C1384" s="15" t="str">
        <f>IF(OR(Table1[[#This Row],[Site]]="FOOD MILLING",Table1[[#This Row],[Site]]="GODACO"), "No", "Yes")</f>
        <v>Yes</v>
      </c>
      <c r="D1384" s="40">
        <f>MAX(DATE(Table1[Year],1,1),DATE(Table1[Year],1,1)-WEEKDAY(DATE(Table1[Year],1,1),2)+(Table1[WeekNum]-1)*7+1)</f>
        <v>44655</v>
      </c>
      <c r="E1384" s="40">
        <f>MIN(DATE(Table1[Year]+1,1,0),DATE(Table1[Year],1,1)-WEEKDAY(DATE(Table1[Year],1,1),2)+Table1[WeekNum]*7)</f>
        <v>44661</v>
      </c>
      <c r="F1384" s="15">
        <v>2022</v>
      </c>
      <c r="G1384" s="15">
        <f t="shared" si="42"/>
        <v>4</v>
      </c>
      <c r="H1384" s="15">
        <v>15</v>
      </c>
      <c r="I1384" s="207" t="str">
        <f>"W" &amp;Table1[[#This Row],[WeekNum]]</f>
        <v>W15</v>
      </c>
      <c r="J1384" s="195" t="str">
        <f t="shared" si="43"/>
        <v>22-W15</v>
      </c>
      <c r="K1384" s="11" t="s">
        <v>650</v>
      </c>
      <c r="L1384" s="11"/>
      <c r="M1384" s="11" t="s">
        <v>72</v>
      </c>
      <c r="N1384" s="11" t="s">
        <v>428</v>
      </c>
      <c r="O1384" s="266" t="s">
        <v>372</v>
      </c>
      <c r="P1384" s="11" t="s">
        <v>373</v>
      </c>
      <c r="Q1384" s="11" t="s">
        <v>419</v>
      </c>
      <c r="R1384" s="11">
        <v>17000</v>
      </c>
      <c r="S1384" s="11">
        <v>13977.599999999999</v>
      </c>
      <c r="T1384" s="206">
        <f>ABS(Table1[[#This Row],[Prod]]-Table1[[#This Row],[Planned]])</f>
        <v>3022.4000000000015</v>
      </c>
      <c r="U1384" s="209">
        <f>IF(ABS(Table1[[#This Row],[Prod]]-Table1[[#This Row],[Planned]])&gt;Table1[[#This Row],[Planned]],0,IF(Table1[[#This Row],[Planned]]=0,0,1-ABS(Table1[[#This Row],[Prod]]-Table1[[#This Row],[Planned]])/Table1[[#This Row],[Planned]]))</f>
        <v>0.82221176470588231</v>
      </c>
      <c r="V1384" s="11"/>
      <c r="W1384" s="11"/>
      <c r="X1384" s="27">
        <v>17000</v>
      </c>
      <c r="Y1384" s="206">
        <f>Table1[[#This Row],[Prod]]</f>
        <v>13977.599999999999</v>
      </c>
      <c r="Z1384" s="206">
        <f>ABS(Table1[[#This Row],[Prod2]]-Table1[[#This Row],[Plan Revised]])</f>
        <v>3022.4000000000015</v>
      </c>
      <c r="AA1384" s="209">
        <f>IF(ABS(Table1[[#This Row],[Prod2]]-Table1[[#This Row],[Plan Revised]])&gt;Table1[[#This Row],[Plan Revised]],0,IF(Table1[[#This Row],[Plan Revised]]=0,0,1-ABS(Table1[[#This Row],[Prod2]]-Table1[[#This Row],[Plan Revised]])/Table1[[#This Row],[Plan Revised]]))</f>
        <v>0.82221176470588231</v>
      </c>
      <c r="AB1384" s="11"/>
      <c r="AC1384" s="30"/>
      <c r="AD1384"/>
      <c r="AF1384"/>
    </row>
    <row r="1385" spans="1:32">
      <c r="A1385" s="15" t="str">
        <f>IF(Table1[Week]=WeekSel,"Yes","No")</f>
        <v>Yes</v>
      </c>
      <c r="B1385" s="15" t="str">
        <f>IF((Table1[StartDate]&gt;=Date.GraphMin)*(Table1[StartDate]&lt;=Date.GraphMax)=1,"Yes","No")</f>
        <v>Yes</v>
      </c>
      <c r="C1385" s="15" t="str">
        <f>IF(OR(Table1[[#This Row],[Site]]="FOOD MILLING",Table1[[#This Row],[Site]]="GODACO"), "No", "Yes")</f>
        <v>Yes</v>
      </c>
      <c r="D1385" s="40">
        <f>MAX(DATE(Table1[Year],1,1),DATE(Table1[Year],1,1)-WEEKDAY(DATE(Table1[Year],1,1),2)+(Table1[WeekNum]-1)*7+1)</f>
        <v>44655</v>
      </c>
      <c r="E1385" s="40">
        <f>MIN(DATE(Table1[Year]+1,1,0),DATE(Table1[Year],1,1)-WEEKDAY(DATE(Table1[Year],1,1),2)+Table1[WeekNum]*7)</f>
        <v>44661</v>
      </c>
      <c r="F1385" s="15">
        <v>2022</v>
      </c>
      <c r="G1385" s="15">
        <f t="shared" si="42"/>
        <v>4</v>
      </c>
      <c r="H1385" s="15">
        <v>15</v>
      </c>
      <c r="I1385" s="207" t="str">
        <f>"W" &amp;Table1[[#This Row],[WeekNum]]</f>
        <v>W15</v>
      </c>
      <c r="J1385" s="195" t="str">
        <f t="shared" si="43"/>
        <v>22-W15</v>
      </c>
      <c r="K1385" s="11" t="s">
        <v>651</v>
      </c>
      <c r="L1385" s="11"/>
      <c r="M1385" s="11" t="s">
        <v>72</v>
      </c>
      <c r="N1385" s="11" t="s">
        <v>428</v>
      </c>
      <c r="O1385" s="266" t="s">
        <v>372</v>
      </c>
      <c r="P1385" s="11" t="s">
        <v>373</v>
      </c>
      <c r="Q1385" s="11" t="s">
        <v>419</v>
      </c>
      <c r="R1385" s="11">
        <v>0</v>
      </c>
      <c r="S1385" s="11"/>
      <c r="T1385" s="206">
        <f>ABS(Table1[[#This Row],[Prod]]-Table1[[#This Row],[Planned]])</f>
        <v>0</v>
      </c>
      <c r="U1385" s="209">
        <f>IF(ABS(Table1[[#This Row],[Prod]]-Table1[[#This Row],[Planned]])&gt;Table1[[#This Row],[Planned]],0,IF(Table1[[#This Row],[Planned]]=0,0,1-ABS(Table1[[#This Row],[Prod]]-Table1[[#This Row],[Planned]])/Table1[[#This Row],[Planned]]))</f>
        <v>0</v>
      </c>
      <c r="V1385" s="11"/>
      <c r="W1385" s="11"/>
      <c r="X1385" s="27"/>
      <c r="Y1385" s="206">
        <f>Table1[[#This Row],[Prod]]</f>
        <v>0</v>
      </c>
      <c r="Z1385" s="206">
        <f>ABS(Table1[[#This Row],[Prod2]]-Table1[[#This Row],[Plan Revised]])</f>
        <v>0</v>
      </c>
      <c r="AA1385" s="209">
        <f>IF(ABS(Table1[[#This Row],[Prod2]]-Table1[[#This Row],[Plan Revised]])&gt;Table1[[#This Row],[Plan Revised]],0,IF(Table1[[#This Row],[Plan Revised]]=0,0,1-ABS(Table1[[#This Row],[Prod2]]-Table1[[#This Row],[Plan Revised]])/Table1[[#This Row],[Plan Revised]]))</f>
        <v>0</v>
      </c>
      <c r="AB1385" s="11"/>
      <c r="AC1385" s="30"/>
      <c r="AD1385"/>
      <c r="AF1385"/>
    </row>
    <row r="1386" spans="1:32">
      <c r="A1386" s="15" t="str">
        <f>IF(Table1[Week]=WeekSel,"Yes","No")</f>
        <v>Yes</v>
      </c>
      <c r="B1386" s="15" t="str">
        <f>IF((Table1[StartDate]&gt;=Date.GraphMin)*(Table1[StartDate]&lt;=Date.GraphMax)=1,"Yes","No")</f>
        <v>Yes</v>
      </c>
      <c r="C1386" s="15" t="str">
        <f>IF(OR(Table1[[#This Row],[Site]]="FOOD MILLING",Table1[[#This Row],[Site]]="GODACO"), "No", "Yes")</f>
        <v>Yes</v>
      </c>
      <c r="D1386" s="40">
        <f>MAX(DATE(Table1[Year],1,1),DATE(Table1[Year],1,1)-WEEKDAY(DATE(Table1[Year],1,1),2)+(Table1[WeekNum]-1)*7+1)</f>
        <v>44655</v>
      </c>
      <c r="E1386" s="40">
        <f>MIN(DATE(Table1[Year]+1,1,0),DATE(Table1[Year],1,1)-WEEKDAY(DATE(Table1[Year],1,1),2)+Table1[WeekNum]*7)</f>
        <v>44661</v>
      </c>
      <c r="F1386" s="15">
        <v>2022</v>
      </c>
      <c r="G1386" s="15">
        <f t="shared" si="42"/>
        <v>4</v>
      </c>
      <c r="H1386" s="15">
        <v>15</v>
      </c>
      <c r="I1386" s="207" t="str">
        <f>"W" &amp;Table1[[#This Row],[WeekNum]]</f>
        <v>W15</v>
      </c>
      <c r="J1386" s="195" t="str">
        <f t="shared" si="43"/>
        <v>22-W15</v>
      </c>
      <c r="K1386" s="11" t="s">
        <v>652</v>
      </c>
      <c r="L1386" s="11"/>
      <c r="M1386" s="11" t="s">
        <v>72</v>
      </c>
      <c r="N1386" s="11" t="s">
        <v>428</v>
      </c>
      <c r="O1386" s="266" t="s">
        <v>372</v>
      </c>
      <c r="P1386" s="11" t="s">
        <v>373</v>
      </c>
      <c r="Q1386" s="11" t="s">
        <v>419</v>
      </c>
      <c r="R1386" s="11">
        <v>0</v>
      </c>
      <c r="S1386" s="11">
        <v>0</v>
      </c>
      <c r="T1386" s="206">
        <f>ABS(Table1[[#This Row],[Prod]]-Table1[[#This Row],[Planned]])</f>
        <v>0</v>
      </c>
      <c r="U1386" s="209">
        <f>IF(ABS(Table1[[#This Row],[Prod]]-Table1[[#This Row],[Planned]])&gt;Table1[[#This Row],[Planned]],0,IF(Table1[[#This Row],[Planned]]=0,0,1-ABS(Table1[[#This Row],[Prod]]-Table1[[#This Row],[Planned]])/Table1[[#This Row],[Planned]]))</f>
        <v>0</v>
      </c>
      <c r="V1386" s="11"/>
      <c r="W1386" s="11"/>
      <c r="X1386" s="27">
        <v>0</v>
      </c>
      <c r="Y1386" s="206">
        <f>Table1[[#This Row],[Prod]]</f>
        <v>0</v>
      </c>
      <c r="Z1386" s="206">
        <f>ABS(Table1[[#This Row],[Prod2]]-Table1[[#This Row],[Plan Revised]])</f>
        <v>0</v>
      </c>
      <c r="AA1386" s="209">
        <f>IF(ABS(Table1[[#This Row],[Prod2]]-Table1[[#This Row],[Plan Revised]])&gt;Table1[[#This Row],[Plan Revised]],0,IF(Table1[[#This Row],[Plan Revised]]=0,0,1-ABS(Table1[[#This Row],[Prod2]]-Table1[[#This Row],[Plan Revised]])/Table1[[#This Row],[Plan Revised]]))</f>
        <v>0</v>
      </c>
      <c r="AB1386" s="11"/>
      <c r="AC1386" s="30"/>
      <c r="AD1386"/>
      <c r="AF1386"/>
    </row>
    <row r="1387" spans="1:32">
      <c r="A1387" s="15" t="str">
        <f>IF(Table1[Week]=WeekSel,"Yes","No")</f>
        <v>Yes</v>
      </c>
      <c r="B1387" s="15" t="str">
        <f>IF((Table1[StartDate]&gt;=Date.GraphMin)*(Table1[StartDate]&lt;=Date.GraphMax)=1,"Yes","No")</f>
        <v>Yes</v>
      </c>
      <c r="C1387" s="15" t="str">
        <f>IF(OR(Table1[[#This Row],[Site]]="FOOD MILLING",Table1[[#This Row],[Site]]="GODACO"), "No", "Yes")</f>
        <v>Yes</v>
      </c>
      <c r="D1387" s="40">
        <f>MAX(DATE(Table1[Year],1,1),DATE(Table1[Year],1,1)-WEEKDAY(DATE(Table1[Year],1,1),2)+(Table1[WeekNum]-1)*7+1)</f>
        <v>44655</v>
      </c>
      <c r="E1387" s="40">
        <f>MIN(DATE(Table1[Year]+1,1,0),DATE(Table1[Year],1,1)-WEEKDAY(DATE(Table1[Year],1,1),2)+Table1[WeekNum]*7)</f>
        <v>44661</v>
      </c>
      <c r="F1387" s="15">
        <v>2022</v>
      </c>
      <c r="G1387" s="15">
        <f t="shared" si="42"/>
        <v>4</v>
      </c>
      <c r="H1387" s="15">
        <v>15</v>
      </c>
      <c r="I1387" s="207" t="str">
        <f>"W" &amp;Table1[[#This Row],[WeekNum]]</f>
        <v>W15</v>
      </c>
      <c r="J1387" s="195" t="str">
        <f t="shared" si="43"/>
        <v>22-W15</v>
      </c>
      <c r="K1387" s="11" t="s">
        <v>653</v>
      </c>
      <c r="L1387" s="11"/>
      <c r="M1387" s="11" t="s">
        <v>72</v>
      </c>
      <c r="N1387" s="11" t="s">
        <v>428</v>
      </c>
      <c r="O1387" s="266" t="s">
        <v>372</v>
      </c>
      <c r="P1387" s="11" t="s">
        <v>373</v>
      </c>
      <c r="Q1387" s="11" t="s">
        <v>419</v>
      </c>
      <c r="R1387" s="11">
        <v>4000</v>
      </c>
      <c r="S1387" s="11">
        <v>442.4</v>
      </c>
      <c r="T1387" s="206">
        <f>ABS(Table1[[#This Row],[Prod]]-Table1[[#This Row],[Planned]])</f>
        <v>3557.6</v>
      </c>
      <c r="U1387" s="209">
        <f>IF(ABS(Table1[[#This Row],[Prod]]-Table1[[#This Row],[Planned]])&gt;Table1[[#This Row],[Planned]],0,IF(Table1[[#This Row],[Planned]]=0,0,1-ABS(Table1[[#This Row],[Prod]]-Table1[[#This Row],[Planned]])/Table1[[#This Row],[Planned]]))</f>
        <v>0.11060000000000003</v>
      </c>
      <c r="V1387" s="11"/>
      <c r="W1387" s="11"/>
      <c r="X1387" s="27">
        <v>4000</v>
      </c>
      <c r="Y1387" s="206">
        <f>Table1[[#This Row],[Prod]]</f>
        <v>442.4</v>
      </c>
      <c r="Z1387" s="206">
        <f>ABS(Table1[[#This Row],[Prod2]]-Table1[[#This Row],[Plan Revised]])</f>
        <v>3557.6</v>
      </c>
      <c r="AA1387" s="209">
        <f>IF(ABS(Table1[[#This Row],[Prod2]]-Table1[[#This Row],[Plan Revised]])&gt;Table1[[#This Row],[Plan Revised]],0,IF(Table1[[#This Row],[Plan Revised]]=0,0,1-ABS(Table1[[#This Row],[Prod2]]-Table1[[#This Row],[Plan Revised]])/Table1[[#This Row],[Plan Revised]]))</f>
        <v>0.11060000000000003</v>
      </c>
      <c r="AB1387" s="11"/>
      <c r="AC1387" s="30"/>
      <c r="AD1387"/>
      <c r="AF1387"/>
    </row>
    <row r="1388" spans="1:32">
      <c r="A1388" s="15" t="str">
        <f>IF(Table1[Week]=WeekSel,"Yes","No")</f>
        <v>Yes</v>
      </c>
      <c r="B1388" s="15" t="str">
        <f>IF((Table1[StartDate]&gt;=Date.GraphMin)*(Table1[StartDate]&lt;=Date.GraphMax)=1,"Yes","No")</f>
        <v>Yes</v>
      </c>
      <c r="C1388" s="15" t="str">
        <f>IF(OR(Table1[[#This Row],[Site]]="FOOD MILLING",Table1[[#This Row],[Site]]="GODACO"), "No", "Yes")</f>
        <v>Yes</v>
      </c>
      <c r="D1388" s="40">
        <f>MAX(DATE(Table1[Year],1,1),DATE(Table1[Year],1,1)-WEEKDAY(DATE(Table1[Year],1,1),2)+(Table1[WeekNum]-1)*7+1)</f>
        <v>44655</v>
      </c>
      <c r="E1388" s="40">
        <f>MIN(DATE(Table1[Year]+1,1,0),DATE(Table1[Year],1,1)-WEEKDAY(DATE(Table1[Year],1,1),2)+Table1[WeekNum]*7)</f>
        <v>44661</v>
      </c>
      <c r="F1388" s="15">
        <v>2022</v>
      </c>
      <c r="G1388" s="15">
        <f t="shared" si="42"/>
        <v>4</v>
      </c>
      <c r="H1388" s="15">
        <v>15</v>
      </c>
      <c r="I1388" s="207" t="str">
        <f>"W" &amp;Table1[[#This Row],[WeekNum]]</f>
        <v>W15</v>
      </c>
      <c r="J1388" s="195" t="str">
        <f t="shared" si="43"/>
        <v>22-W15</v>
      </c>
      <c r="K1388" s="11" t="s">
        <v>654</v>
      </c>
      <c r="L1388" s="11"/>
      <c r="M1388" s="11" t="s">
        <v>72</v>
      </c>
      <c r="N1388" s="11" t="s">
        <v>428</v>
      </c>
      <c r="O1388" s="266" t="s">
        <v>372</v>
      </c>
      <c r="P1388" s="11" t="s">
        <v>373</v>
      </c>
      <c r="Q1388" s="11" t="s">
        <v>419</v>
      </c>
      <c r="R1388" s="11">
        <v>2000</v>
      </c>
      <c r="S1388" s="11">
        <v>1937.6</v>
      </c>
      <c r="T1388" s="206">
        <f>ABS(Table1[[#This Row],[Prod]]-Table1[[#This Row],[Planned]])</f>
        <v>62.400000000000091</v>
      </c>
      <c r="U1388" s="209">
        <f>IF(ABS(Table1[[#This Row],[Prod]]-Table1[[#This Row],[Planned]])&gt;Table1[[#This Row],[Planned]],0,IF(Table1[[#This Row],[Planned]]=0,0,1-ABS(Table1[[#This Row],[Prod]]-Table1[[#This Row],[Planned]])/Table1[[#This Row],[Planned]]))</f>
        <v>0.96879999999999999</v>
      </c>
      <c r="V1388" s="11"/>
      <c r="W1388" s="11"/>
      <c r="X1388" s="27">
        <v>2000</v>
      </c>
      <c r="Y1388" s="206">
        <f>Table1[[#This Row],[Prod]]</f>
        <v>1937.6</v>
      </c>
      <c r="Z1388" s="206">
        <f>ABS(Table1[[#This Row],[Prod2]]-Table1[[#This Row],[Plan Revised]])</f>
        <v>62.400000000000091</v>
      </c>
      <c r="AA1388" s="209">
        <f>IF(ABS(Table1[[#This Row],[Prod2]]-Table1[[#This Row],[Plan Revised]])&gt;Table1[[#This Row],[Plan Revised]],0,IF(Table1[[#This Row],[Plan Revised]]=0,0,1-ABS(Table1[[#This Row],[Prod2]]-Table1[[#This Row],[Plan Revised]])/Table1[[#This Row],[Plan Revised]]))</f>
        <v>0.96879999999999999</v>
      </c>
      <c r="AB1388" s="11"/>
      <c r="AC1388" s="30"/>
      <c r="AD1388"/>
      <c r="AF1388"/>
    </row>
    <row r="1389" spans="1:32">
      <c r="A1389" s="15" t="str">
        <f>IF(Table1[Week]=WeekSel,"Yes","No")</f>
        <v>Yes</v>
      </c>
      <c r="B1389" s="15" t="str">
        <f>IF((Table1[StartDate]&gt;=Date.GraphMin)*(Table1[StartDate]&lt;=Date.GraphMax)=1,"Yes","No")</f>
        <v>Yes</v>
      </c>
      <c r="C1389" s="15" t="str">
        <f>IF(OR(Table1[[#This Row],[Site]]="FOOD MILLING",Table1[[#This Row],[Site]]="GODACO"), "No", "Yes")</f>
        <v>Yes</v>
      </c>
      <c r="D1389" s="40">
        <f>MAX(DATE(Table1[Year],1,1),DATE(Table1[Year],1,1)-WEEKDAY(DATE(Table1[Year],1,1),2)+(Table1[WeekNum]-1)*7+1)</f>
        <v>44655</v>
      </c>
      <c r="E1389" s="40">
        <f>MIN(DATE(Table1[Year]+1,1,0),DATE(Table1[Year],1,1)-WEEKDAY(DATE(Table1[Year],1,1),2)+Table1[WeekNum]*7)</f>
        <v>44661</v>
      </c>
      <c r="F1389" s="15">
        <v>2022</v>
      </c>
      <c r="G1389" s="15">
        <f t="shared" si="42"/>
        <v>4</v>
      </c>
      <c r="H1389" s="15">
        <v>15</v>
      </c>
      <c r="I1389" s="207" t="str">
        <f>"W" &amp;Table1[[#This Row],[WeekNum]]</f>
        <v>W15</v>
      </c>
      <c r="J1389" s="195" t="str">
        <f t="shared" si="43"/>
        <v>22-W15</v>
      </c>
      <c r="K1389" s="11" t="s">
        <v>655</v>
      </c>
      <c r="L1389" s="11"/>
      <c r="M1389" s="11" t="s">
        <v>72</v>
      </c>
      <c r="N1389" s="11" t="s">
        <v>428</v>
      </c>
      <c r="O1389" s="266" t="s">
        <v>372</v>
      </c>
      <c r="P1389" s="11" t="s">
        <v>373</v>
      </c>
      <c r="Q1389" s="11" t="s">
        <v>419</v>
      </c>
      <c r="R1389" s="11">
        <v>1000</v>
      </c>
      <c r="S1389" s="11">
        <v>999.59999999999991</v>
      </c>
      <c r="T1389" s="206">
        <f>ABS(Table1[[#This Row],[Prod]]-Table1[[#This Row],[Planned]])</f>
        <v>0.40000000000009095</v>
      </c>
      <c r="U1389" s="209">
        <f>IF(ABS(Table1[[#This Row],[Prod]]-Table1[[#This Row],[Planned]])&gt;Table1[[#This Row],[Planned]],0,IF(Table1[[#This Row],[Planned]]=0,0,1-ABS(Table1[[#This Row],[Prod]]-Table1[[#This Row],[Planned]])/Table1[[#This Row],[Planned]]))</f>
        <v>0.99959999999999993</v>
      </c>
      <c r="V1389" s="11"/>
      <c r="W1389" s="11"/>
      <c r="X1389" s="27">
        <v>1000</v>
      </c>
      <c r="Y1389" s="206">
        <f>Table1[[#This Row],[Prod]]</f>
        <v>999.59999999999991</v>
      </c>
      <c r="Z1389" s="206">
        <f>ABS(Table1[[#This Row],[Prod2]]-Table1[[#This Row],[Plan Revised]])</f>
        <v>0.40000000000009095</v>
      </c>
      <c r="AA1389" s="209">
        <f>IF(ABS(Table1[[#This Row],[Prod2]]-Table1[[#This Row],[Plan Revised]])&gt;Table1[[#This Row],[Plan Revised]],0,IF(Table1[[#This Row],[Plan Revised]]=0,0,1-ABS(Table1[[#This Row],[Prod2]]-Table1[[#This Row],[Plan Revised]])/Table1[[#This Row],[Plan Revised]]))</f>
        <v>0.99959999999999993</v>
      </c>
      <c r="AB1389" s="11"/>
      <c r="AC1389" s="30"/>
      <c r="AD1389"/>
      <c r="AF1389"/>
    </row>
    <row r="1390" spans="1:32">
      <c r="A1390" s="15" t="str">
        <f>IF(Table1[Week]=WeekSel,"Yes","No")</f>
        <v>Yes</v>
      </c>
      <c r="B1390" s="15" t="str">
        <f>IF((Table1[StartDate]&gt;=Date.GraphMin)*(Table1[StartDate]&lt;=Date.GraphMax)=1,"Yes","No")</f>
        <v>Yes</v>
      </c>
      <c r="C1390" s="15" t="str">
        <f>IF(OR(Table1[[#This Row],[Site]]="FOOD MILLING",Table1[[#This Row],[Site]]="GODACO"), "No", "Yes")</f>
        <v>Yes</v>
      </c>
      <c r="D1390" s="40">
        <f>MAX(DATE(Table1[Year],1,1),DATE(Table1[Year],1,1)-WEEKDAY(DATE(Table1[Year],1,1),2)+(Table1[WeekNum]-1)*7+1)</f>
        <v>44655</v>
      </c>
      <c r="E1390" s="40">
        <f>MIN(DATE(Table1[Year]+1,1,0),DATE(Table1[Year],1,1)-WEEKDAY(DATE(Table1[Year],1,1),2)+Table1[WeekNum]*7)</f>
        <v>44661</v>
      </c>
      <c r="F1390" s="15">
        <v>2022</v>
      </c>
      <c r="G1390" s="15">
        <f t="shared" si="42"/>
        <v>4</v>
      </c>
      <c r="H1390" s="15">
        <v>15</v>
      </c>
      <c r="I1390" s="207" t="str">
        <f>"W" &amp;Table1[[#This Row],[WeekNum]]</f>
        <v>W15</v>
      </c>
      <c r="J1390" s="195" t="str">
        <f t="shared" si="43"/>
        <v>22-W15</v>
      </c>
      <c r="K1390" s="11" t="s">
        <v>656</v>
      </c>
      <c r="L1390" s="11"/>
      <c r="M1390" s="11" t="s">
        <v>72</v>
      </c>
      <c r="N1390" s="11" t="s">
        <v>428</v>
      </c>
      <c r="O1390" s="266" t="s">
        <v>372</v>
      </c>
      <c r="P1390" s="11" t="s">
        <v>373</v>
      </c>
      <c r="Q1390" s="11" t="s">
        <v>419</v>
      </c>
      <c r="R1390" s="11">
        <v>0</v>
      </c>
      <c r="S1390" s="11">
        <v>0</v>
      </c>
      <c r="T1390" s="206">
        <f>ABS(Table1[[#This Row],[Prod]]-Table1[[#This Row],[Planned]])</f>
        <v>0</v>
      </c>
      <c r="U1390" s="209">
        <f>IF(ABS(Table1[[#This Row],[Prod]]-Table1[[#This Row],[Planned]])&gt;Table1[[#This Row],[Planned]],0,IF(Table1[[#This Row],[Planned]]=0,0,1-ABS(Table1[[#This Row],[Prod]]-Table1[[#This Row],[Planned]])/Table1[[#This Row],[Planned]]))</f>
        <v>0</v>
      </c>
      <c r="V1390" s="11"/>
      <c r="W1390" s="11"/>
      <c r="X1390" s="27">
        <v>0</v>
      </c>
      <c r="Y1390" s="206">
        <f>Table1[[#This Row],[Prod]]</f>
        <v>0</v>
      </c>
      <c r="Z1390" s="206">
        <f>ABS(Table1[[#This Row],[Prod2]]-Table1[[#This Row],[Plan Revised]])</f>
        <v>0</v>
      </c>
      <c r="AA1390" s="209">
        <f>IF(ABS(Table1[[#This Row],[Prod2]]-Table1[[#This Row],[Plan Revised]])&gt;Table1[[#This Row],[Plan Revised]],0,IF(Table1[[#This Row],[Plan Revised]]=0,0,1-ABS(Table1[[#This Row],[Prod2]]-Table1[[#This Row],[Plan Revised]])/Table1[[#This Row],[Plan Revised]]))</f>
        <v>0</v>
      </c>
      <c r="AB1390" s="11"/>
      <c r="AC1390" s="30"/>
      <c r="AD1390"/>
      <c r="AF1390"/>
    </row>
    <row r="1391" spans="1:32">
      <c r="A1391" s="15" t="str">
        <f>IF(Table1[Week]=WeekSel,"Yes","No")</f>
        <v>Yes</v>
      </c>
      <c r="B1391" s="15" t="str">
        <f>IF((Table1[StartDate]&gt;=Date.GraphMin)*(Table1[StartDate]&lt;=Date.GraphMax)=1,"Yes","No")</f>
        <v>Yes</v>
      </c>
      <c r="C1391" s="15" t="str">
        <f>IF(OR(Table1[[#This Row],[Site]]="FOOD MILLING",Table1[[#This Row],[Site]]="GODACO"), "No", "Yes")</f>
        <v>Yes</v>
      </c>
      <c r="D1391" s="40">
        <f>MAX(DATE(Table1[Year],1,1),DATE(Table1[Year],1,1)-WEEKDAY(DATE(Table1[Year],1,1),2)+(Table1[WeekNum]-1)*7+1)</f>
        <v>44655</v>
      </c>
      <c r="E1391" s="40">
        <f>MIN(DATE(Table1[Year]+1,1,0),DATE(Table1[Year],1,1)-WEEKDAY(DATE(Table1[Year],1,1),2)+Table1[WeekNum]*7)</f>
        <v>44661</v>
      </c>
      <c r="F1391" s="15">
        <v>2022</v>
      </c>
      <c r="G1391" s="15">
        <f t="shared" si="42"/>
        <v>4</v>
      </c>
      <c r="H1391" s="15">
        <v>15</v>
      </c>
      <c r="I1391" s="207" t="str">
        <f>"W" &amp;Table1[[#This Row],[WeekNum]]</f>
        <v>W15</v>
      </c>
      <c r="J1391" s="195" t="str">
        <f t="shared" si="43"/>
        <v>22-W15</v>
      </c>
      <c r="K1391" s="11" t="s">
        <v>657</v>
      </c>
      <c r="L1391" s="11"/>
      <c r="M1391" s="11" t="s">
        <v>72</v>
      </c>
      <c r="N1391" s="11" t="s">
        <v>428</v>
      </c>
      <c r="O1391" s="266" t="s">
        <v>372</v>
      </c>
      <c r="P1391" s="11" t="s">
        <v>373</v>
      </c>
      <c r="Q1391" s="11" t="s">
        <v>419</v>
      </c>
      <c r="R1391" s="11">
        <v>0</v>
      </c>
      <c r="S1391" s="11">
        <v>0</v>
      </c>
      <c r="T1391" s="206">
        <f>ABS(Table1[[#This Row],[Prod]]-Table1[[#This Row],[Planned]])</f>
        <v>0</v>
      </c>
      <c r="U1391" s="209">
        <f>IF(ABS(Table1[[#This Row],[Prod]]-Table1[[#This Row],[Planned]])&gt;Table1[[#This Row],[Planned]],0,IF(Table1[[#This Row],[Planned]]=0,0,1-ABS(Table1[[#This Row],[Prod]]-Table1[[#This Row],[Planned]])/Table1[[#This Row],[Planned]]))</f>
        <v>0</v>
      </c>
      <c r="V1391" s="11"/>
      <c r="W1391" s="11"/>
      <c r="X1391" s="27">
        <v>0</v>
      </c>
      <c r="Y1391" s="206">
        <f>Table1[[#This Row],[Prod]]</f>
        <v>0</v>
      </c>
      <c r="Z1391" s="206">
        <f>ABS(Table1[[#This Row],[Prod2]]-Table1[[#This Row],[Plan Revised]])</f>
        <v>0</v>
      </c>
      <c r="AA1391" s="209">
        <f>IF(ABS(Table1[[#This Row],[Prod2]]-Table1[[#This Row],[Plan Revised]])&gt;Table1[[#This Row],[Plan Revised]],0,IF(Table1[[#This Row],[Plan Revised]]=0,0,1-ABS(Table1[[#This Row],[Prod2]]-Table1[[#This Row],[Plan Revised]])/Table1[[#This Row],[Plan Revised]]))</f>
        <v>0</v>
      </c>
      <c r="AB1391" s="11"/>
      <c r="AC1391" s="30"/>
      <c r="AD1391"/>
      <c r="AF1391"/>
    </row>
    <row r="1392" spans="1:32">
      <c r="A1392" s="15" t="str">
        <f>IF(Table1[Week]=WeekSel,"Yes","No")</f>
        <v>Yes</v>
      </c>
      <c r="B1392" s="15" t="str">
        <f>IF((Table1[StartDate]&gt;=Date.GraphMin)*(Table1[StartDate]&lt;=Date.GraphMax)=1,"Yes","No")</f>
        <v>Yes</v>
      </c>
      <c r="C1392" s="15" t="str">
        <f>IF(OR(Table1[[#This Row],[Site]]="FOOD MILLING",Table1[[#This Row],[Site]]="GODACO"), "No", "Yes")</f>
        <v>Yes</v>
      </c>
      <c r="D1392" s="40">
        <f>MAX(DATE(Table1[Year],1,1),DATE(Table1[Year],1,1)-WEEKDAY(DATE(Table1[Year],1,1),2)+(Table1[WeekNum]-1)*7+1)</f>
        <v>44655</v>
      </c>
      <c r="E1392" s="40">
        <f>MIN(DATE(Table1[Year]+1,1,0),DATE(Table1[Year],1,1)-WEEKDAY(DATE(Table1[Year],1,1),2)+Table1[WeekNum]*7)</f>
        <v>44661</v>
      </c>
      <c r="F1392" s="15">
        <v>2022</v>
      </c>
      <c r="G1392" s="15">
        <f t="shared" si="42"/>
        <v>4</v>
      </c>
      <c r="H1392" s="15">
        <v>15</v>
      </c>
      <c r="I1392" s="207" t="str">
        <f>"W" &amp;Table1[[#This Row],[WeekNum]]</f>
        <v>W15</v>
      </c>
      <c r="J1392" s="195" t="str">
        <f t="shared" si="43"/>
        <v>22-W15</v>
      </c>
      <c r="K1392" s="11" t="s">
        <v>658</v>
      </c>
      <c r="L1392" s="11"/>
      <c r="M1392" s="11" t="s">
        <v>72</v>
      </c>
      <c r="N1392" s="11" t="s">
        <v>428</v>
      </c>
      <c r="O1392" s="266" t="s">
        <v>374</v>
      </c>
      <c r="P1392" s="11" t="s">
        <v>376</v>
      </c>
      <c r="Q1392" s="11" t="s">
        <v>419</v>
      </c>
      <c r="R1392" s="11">
        <v>0</v>
      </c>
      <c r="S1392" s="11">
        <v>0</v>
      </c>
      <c r="T1392" s="206">
        <f>ABS(Table1[[#This Row],[Prod]]-Table1[[#This Row],[Planned]])</f>
        <v>0</v>
      </c>
      <c r="U1392" s="209">
        <f>IF(ABS(Table1[[#This Row],[Prod]]-Table1[[#This Row],[Planned]])&gt;Table1[[#This Row],[Planned]],0,IF(Table1[[#This Row],[Planned]]=0,0,1-ABS(Table1[[#This Row],[Prod]]-Table1[[#This Row],[Planned]])/Table1[[#This Row],[Planned]]))</f>
        <v>0</v>
      </c>
      <c r="V1392" s="11"/>
      <c r="W1392" s="11"/>
      <c r="X1392" s="27">
        <v>0</v>
      </c>
      <c r="Y1392" s="206">
        <f>Table1[[#This Row],[Prod]]</f>
        <v>0</v>
      </c>
      <c r="Z1392" s="206">
        <f>ABS(Table1[[#This Row],[Prod2]]-Table1[[#This Row],[Plan Revised]])</f>
        <v>0</v>
      </c>
      <c r="AA1392" s="209">
        <f>IF(ABS(Table1[[#This Row],[Prod2]]-Table1[[#This Row],[Plan Revised]])&gt;Table1[[#This Row],[Plan Revised]],0,IF(Table1[[#This Row],[Plan Revised]]=0,0,1-ABS(Table1[[#This Row],[Prod2]]-Table1[[#This Row],[Plan Revised]])/Table1[[#This Row],[Plan Revised]]))</f>
        <v>0</v>
      </c>
      <c r="AB1392" s="11"/>
      <c r="AC1392" s="30"/>
      <c r="AD1392"/>
      <c r="AF1392"/>
    </row>
    <row r="1393" spans="1:32">
      <c r="A1393" s="15" t="str">
        <f>IF(Table1[Week]=WeekSel,"Yes","No")</f>
        <v>Yes</v>
      </c>
      <c r="B1393" s="15" t="str">
        <f>IF((Table1[StartDate]&gt;=Date.GraphMin)*(Table1[StartDate]&lt;=Date.GraphMax)=1,"Yes","No")</f>
        <v>Yes</v>
      </c>
      <c r="C1393" s="15" t="str">
        <f>IF(OR(Table1[[#This Row],[Site]]="FOOD MILLING",Table1[[#This Row],[Site]]="GODACO"), "No", "Yes")</f>
        <v>Yes</v>
      </c>
      <c r="D1393" s="40">
        <f>MAX(DATE(Table1[Year],1,1),DATE(Table1[Year],1,1)-WEEKDAY(DATE(Table1[Year],1,1),2)+(Table1[WeekNum]-1)*7+1)</f>
        <v>44655</v>
      </c>
      <c r="E1393" s="40">
        <f>MIN(DATE(Table1[Year]+1,1,0),DATE(Table1[Year],1,1)-WEEKDAY(DATE(Table1[Year],1,1),2)+Table1[WeekNum]*7)</f>
        <v>44661</v>
      </c>
      <c r="F1393" s="15">
        <v>2022</v>
      </c>
      <c r="G1393" s="15">
        <f t="shared" si="42"/>
        <v>4</v>
      </c>
      <c r="H1393" s="15">
        <v>15</v>
      </c>
      <c r="I1393" s="207" t="str">
        <f>"W" &amp;Table1[[#This Row],[WeekNum]]</f>
        <v>W15</v>
      </c>
      <c r="J1393" s="195" t="str">
        <f t="shared" si="43"/>
        <v>22-W15</v>
      </c>
      <c r="K1393" s="11" t="s">
        <v>659</v>
      </c>
      <c r="L1393" s="11"/>
      <c r="M1393" s="11" t="s">
        <v>72</v>
      </c>
      <c r="N1393" s="11" t="s">
        <v>428</v>
      </c>
      <c r="O1393" s="266" t="s">
        <v>374</v>
      </c>
      <c r="P1393" s="11" t="s">
        <v>376</v>
      </c>
      <c r="Q1393" s="11" t="s">
        <v>419</v>
      </c>
      <c r="R1393" s="11">
        <v>0</v>
      </c>
      <c r="S1393" s="11"/>
      <c r="T1393" s="206">
        <f>ABS(Table1[[#This Row],[Prod]]-Table1[[#This Row],[Planned]])</f>
        <v>0</v>
      </c>
      <c r="U1393" s="209">
        <f>IF(ABS(Table1[[#This Row],[Prod]]-Table1[[#This Row],[Planned]])&gt;Table1[[#This Row],[Planned]],0,IF(Table1[[#This Row],[Planned]]=0,0,1-ABS(Table1[[#This Row],[Prod]]-Table1[[#This Row],[Planned]])/Table1[[#This Row],[Planned]]))</f>
        <v>0</v>
      </c>
      <c r="V1393" s="11"/>
      <c r="W1393" s="11"/>
      <c r="X1393" s="27"/>
      <c r="Y1393" s="206">
        <f>Table1[[#This Row],[Prod]]</f>
        <v>0</v>
      </c>
      <c r="Z1393" s="206">
        <f>ABS(Table1[[#This Row],[Prod2]]-Table1[[#This Row],[Plan Revised]])</f>
        <v>0</v>
      </c>
      <c r="AA1393" s="209">
        <f>IF(ABS(Table1[[#This Row],[Prod2]]-Table1[[#This Row],[Plan Revised]])&gt;Table1[[#This Row],[Plan Revised]],0,IF(Table1[[#This Row],[Plan Revised]]=0,0,1-ABS(Table1[[#This Row],[Prod2]]-Table1[[#This Row],[Plan Revised]])/Table1[[#This Row],[Plan Revised]]))</f>
        <v>0</v>
      </c>
      <c r="AB1393" s="11"/>
      <c r="AC1393" s="30"/>
      <c r="AD1393"/>
      <c r="AF1393"/>
    </row>
    <row r="1394" spans="1:32">
      <c r="A1394" s="15" t="str">
        <f>IF(Table1[Week]=WeekSel,"Yes","No")</f>
        <v>Yes</v>
      </c>
      <c r="B1394" s="15" t="str">
        <f>IF((Table1[StartDate]&gt;=Date.GraphMin)*(Table1[StartDate]&lt;=Date.GraphMax)=1,"Yes","No")</f>
        <v>Yes</v>
      </c>
      <c r="C1394" s="15" t="str">
        <f>IF(OR(Table1[[#This Row],[Site]]="FOOD MILLING",Table1[[#This Row],[Site]]="GODACO"), "No", "Yes")</f>
        <v>Yes</v>
      </c>
      <c r="D1394" s="40">
        <f>MAX(DATE(Table1[Year],1,1),DATE(Table1[Year],1,1)-WEEKDAY(DATE(Table1[Year],1,1),2)+(Table1[WeekNum]-1)*7+1)</f>
        <v>44655</v>
      </c>
      <c r="E1394" s="40">
        <f>MIN(DATE(Table1[Year]+1,1,0),DATE(Table1[Year],1,1)-WEEKDAY(DATE(Table1[Year],1,1),2)+Table1[WeekNum]*7)</f>
        <v>44661</v>
      </c>
      <c r="F1394" s="15">
        <v>2022</v>
      </c>
      <c r="G1394" s="15">
        <f t="shared" si="42"/>
        <v>4</v>
      </c>
      <c r="H1394" s="15">
        <v>15</v>
      </c>
      <c r="I1394" s="207" t="str">
        <f>"W" &amp;Table1[[#This Row],[WeekNum]]</f>
        <v>W15</v>
      </c>
      <c r="J1394" s="195" t="str">
        <f t="shared" si="43"/>
        <v>22-W15</v>
      </c>
      <c r="K1394" s="11" t="s">
        <v>660</v>
      </c>
      <c r="L1394" s="11"/>
      <c r="M1394" s="11" t="s">
        <v>72</v>
      </c>
      <c r="N1394" s="11" t="s">
        <v>428</v>
      </c>
      <c r="O1394" s="266" t="s">
        <v>374</v>
      </c>
      <c r="P1394" s="11" t="s">
        <v>376</v>
      </c>
      <c r="Q1394" s="11" t="s">
        <v>419</v>
      </c>
      <c r="R1394" s="11">
        <v>4928</v>
      </c>
      <c r="S1394" s="11">
        <v>5256.5</v>
      </c>
      <c r="T1394" s="206">
        <f>ABS(Table1[[#This Row],[Prod]]-Table1[[#This Row],[Planned]])</f>
        <v>328.5</v>
      </c>
      <c r="U1394" s="209">
        <f>IF(ABS(Table1[[#This Row],[Prod]]-Table1[[#This Row],[Planned]])&gt;Table1[[#This Row],[Planned]],0,IF(Table1[[#This Row],[Planned]]=0,0,1-ABS(Table1[[#This Row],[Prod]]-Table1[[#This Row],[Planned]])/Table1[[#This Row],[Planned]]))</f>
        <v>0.93334009740259738</v>
      </c>
      <c r="V1394" s="11"/>
      <c r="W1394" s="11"/>
      <c r="X1394" s="27">
        <v>4928</v>
      </c>
      <c r="Y1394" s="206">
        <f>Table1[[#This Row],[Prod]]</f>
        <v>5256.5</v>
      </c>
      <c r="Z1394" s="206">
        <f>ABS(Table1[[#This Row],[Prod2]]-Table1[[#This Row],[Plan Revised]])</f>
        <v>328.5</v>
      </c>
      <c r="AA1394" s="209">
        <f>IF(ABS(Table1[[#This Row],[Prod2]]-Table1[[#This Row],[Plan Revised]])&gt;Table1[[#This Row],[Plan Revised]],0,IF(Table1[[#This Row],[Plan Revised]]=0,0,1-ABS(Table1[[#This Row],[Prod2]]-Table1[[#This Row],[Plan Revised]])/Table1[[#This Row],[Plan Revised]]))</f>
        <v>0.93334009740259738</v>
      </c>
      <c r="AB1394" s="11"/>
      <c r="AC1394" s="30"/>
      <c r="AD1394"/>
      <c r="AF1394"/>
    </row>
    <row r="1395" spans="1:32">
      <c r="A1395" s="15" t="str">
        <f>IF(Table1[Week]=WeekSel,"Yes","No")</f>
        <v>Yes</v>
      </c>
      <c r="B1395" s="15" t="str">
        <f>IF((Table1[StartDate]&gt;=Date.GraphMin)*(Table1[StartDate]&lt;=Date.GraphMax)=1,"Yes","No")</f>
        <v>Yes</v>
      </c>
      <c r="C1395" s="15" t="str">
        <f>IF(OR(Table1[[#This Row],[Site]]="FOOD MILLING",Table1[[#This Row],[Site]]="GODACO"), "No", "Yes")</f>
        <v>Yes</v>
      </c>
      <c r="D1395" s="40">
        <f>MAX(DATE(Table1[Year],1,1),DATE(Table1[Year],1,1)-WEEKDAY(DATE(Table1[Year],1,1),2)+(Table1[WeekNum]-1)*7+1)</f>
        <v>44655</v>
      </c>
      <c r="E1395" s="40">
        <f>MIN(DATE(Table1[Year]+1,1,0),DATE(Table1[Year],1,1)-WEEKDAY(DATE(Table1[Year],1,1),2)+Table1[WeekNum]*7)</f>
        <v>44661</v>
      </c>
      <c r="F1395" s="15">
        <v>2022</v>
      </c>
      <c r="G1395" s="15">
        <f t="shared" si="42"/>
        <v>4</v>
      </c>
      <c r="H1395" s="15">
        <v>15</v>
      </c>
      <c r="I1395" s="207" t="str">
        <f>"W" &amp;Table1[[#This Row],[WeekNum]]</f>
        <v>W15</v>
      </c>
      <c r="J1395" s="195" t="str">
        <f t="shared" si="43"/>
        <v>22-W15</v>
      </c>
      <c r="K1395" s="11" t="s">
        <v>661</v>
      </c>
      <c r="L1395" s="11"/>
      <c r="M1395" s="11" t="s">
        <v>72</v>
      </c>
      <c r="N1395" s="11" t="s">
        <v>428</v>
      </c>
      <c r="O1395" s="266" t="s">
        <v>374</v>
      </c>
      <c r="P1395" s="11" t="s">
        <v>376</v>
      </c>
      <c r="Q1395" s="11" t="s">
        <v>421</v>
      </c>
      <c r="R1395" s="11">
        <v>0</v>
      </c>
      <c r="S1395" s="11">
        <v>0</v>
      </c>
      <c r="T1395" s="206">
        <f>ABS(Table1[[#This Row],[Prod]]-Table1[[#This Row],[Planned]])</f>
        <v>0</v>
      </c>
      <c r="U1395" s="209">
        <f>IF(ABS(Table1[[#This Row],[Prod]]-Table1[[#This Row],[Planned]])&gt;Table1[[#This Row],[Planned]],0,IF(Table1[[#This Row],[Planned]]=0,0,1-ABS(Table1[[#This Row],[Prod]]-Table1[[#This Row],[Planned]])/Table1[[#This Row],[Planned]]))</f>
        <v>0</v>
      </c>
      <c r="V1395" s="11"/>
      <c r="W1395" s="11"/>
      <c r="X1395" s="27">
        <v>0</v>
      </c>
      <c r="Y1395" s="206">
        <f>Table1[[#This Row],[Prod]]</f>
        <v>0</v>
      </c>
      <c r="Z1395" s="206">
        <f>ABS(Table1[[#This Row],[Prod2]]-Table1[[#This Row],[Plan Revised]])</f>
        <v>0</v>
      </c>
      <c r="AA1395" s="209">
        <f>IF(ABS(Table1[[#This Row],[Prod2]]-Table1[[#This Row],[Plan Revised]])&gt;Table1[[#This Row],[Plan Revised]],0,IF(Table1[[#This Row],[Plan Revised]]=0,0,1-ABS(Table1[[#This Row],[Prod2]]-Table1[[#This Row],[Plan Revised]])/Table1[[#This Row],[Plan Revised]]))</f>
        <v>0</v>
      </c>
      <c r="AB1395" s="11"/>
      <c r="AC1395" s="30"/>
      <c r="AD1395"/>
      <c r="AF1395"/>
    </row>
    <row r="1396" spans="1:32">
      <c r="A1396" s="15" t="str">
        <f>IF(Table1[Week]=WeekSel,"Yes","No")</f>
        <v>Yes</v>
      </c>
      <c r="B1396" s="15" t="str">
        <f>IF((Table1[StartDate]&gt;=Date.GraphMin)*(Table1[StartDate]&lt;=Date.GraphMax)=1,"Yes","No")</f>
        <v>Yes</v>
      </c>
      <c r="C1396" s="15" t="str">
        <f>IF(OR(Table1[[#This Row],[Site]]="FOOD MILLING",Table1[[#This Row],[Site]]="GODACO"), "No", "Yes")</f>
        <v>Yes</v>
      </c>
      <c r="D1396" s="40">
        <f>MAX(DATE(Table1[Year],1,1),DATE(Table1[Year],1,1)-WEEKDAY(DATE(Table1[Year],1,1),2)+(Table1[WeekNum]-1)*7+1)</f>
        <v>44655</v>
      </c>
      <c r="E1396" s="40">
        <f>MIN(DATE(Table1[Year]+1,1,0),DATE(Table1[Year],1,1)-WEEKDAY(DATE(Table1[Year],1,1),2)+Table1[WeekNum]*7)</f>
        <v>44661</v>
      </c>
      <c r="F1396" s="15">
        <v>2022</v>
      </c>
      <c r="G1396" s="15">
        <f t="shared" si="42"/>
        <v>4</v>
      </c>
      <c r="H1396" s="15">
        <v>15</v>
      </c>
      <c r="I1396" s="207" t="str">
        <f>"W" &amp;Table1[[#This Row],[WeekNum]]</f>
        <v>W15</v>
      </c>
      <c r="J1396" s="195" t="str">
        <f t="shared" si="43"/>
        <v>22-W15</v>
      </c>
      <c r="K1396" s="11" t="s">
        <v>662</v>
      </c>
      <c r="L1396" s="11"/>
      <c r="M1396" s="11" t="s">
        <v>72</v>
      </c>
      <c r="N1396" s="11" t="s">
        <v>428</v>
      </c>
      <c r="O1396" s="266" t="s">
        <v>374</v>
      </c>
      <c r="P1396" s="11" t="s">
        <v>376</v>
      </c>
      <c r="Q1396" s="11" t="s">
        <v>419</v>
      </c>
      <c r="R1396" s="11">
        <v>9856</v>
      </c>
      <c r="S1396" s="11">
        <v>8987</v>
      </c>
      <c r="T1396" s="206">
        <f>ABS(Table1[[#This Row],[Prod]]-Table1[[#This Row],[Planned]])</f>
        <v>869</v>
      </c>
      <c r="U1396" s="209">
        <f>IF(ABS(Table1[[#This Row],[Prod]]-Table1[[#This Row],[Planned]])&gt;Table1[[#This Row],[Planned]],0,IF(Table1[[#This Row],[Planned]]=0,0,1-ABS(Table1[[#This Row],[Prod]]-Table1[[#This Row],[Planned]])/Table1[[#This Row],[Planned]]))</f>
        <v>0.9118303571428571</v>
      </c>
      <c r="V1396" s="11"/>
      <c r="W1396" s="11"/>
      <c r="X1396" s="27">
        <v>9856</v>
      </c>
      <c r="Y1396" s="206">
        <f>Table1[[#This Row],[Prod]]</f>
        <v>8987</v>
      </c>
      <c r="Z1396" s="206">
        <f>ABS(Table1[[#This Row],[Prod2]]-Table1[[#This Row],[Plan Revised]])</f>
        <v>869</v>
      </c>
      <c r="AA1396" s="209">
        <f>IF(ABS(Table1[[#This Row],[Prod2]]-Table1[[#This Row],[Plan Revised]])&gt;Table1[[#This Row],[Plan Revised]],0,IF(Table1[[#This Row],[Plan Revised]]=0,0,1-ABS(Table1[[#This Row],[Prod2]]-Table1[[#This Row],[Plan Revised]])/Table1[[#This Row],[Plan Revised]]))</f>
        <v>0.9118303571428571</v>
      </c>
      <c r="AB1396" s="11"/>
      <c r="AC1396" s="30"/>
      <c r="AD1396"/>
      <c r="AF1396"/>
    </row>
    <row r="1397" spans="1:32">
      <c r="A1397" s="15" t="str">
        <f>IF(Table1[Week]=WeekSel,"Yes","No")</f>
        <v>Yes</v>
      </c>
      <c r="B1397" s="15" t="str">
        <f>IF((Table1[StartDate]&gt;=Date.GraphMin)*(Table1[StartDate]&lt;=Date.GraphMax)=1,"Yes","No")</f>
        <v>Yes</v>
      </c>
      <c r="C1397" s="15" t="str">
        <f>IF(OR(Table1[[#This Row],[Site]]="FOOD MILLING",Table1[[#This Row],[Site]]="GODACO"), "No", "Yes")</f>
        <v>Yes</v>
      </c>
      <c r="D1397" s="40">
        <f>MAX(DATE(Table1[Year],1,1),DATE(Table1[Year],1,1)-WEEKDAY(DATE(Table1[Year],1,1),2)+(Table1[WeekNum]-1)*7+1)</f>
        <v>44655</v>
      </c>
      <c r="E1397" s="40">
        <f>MIN(DATE(Table1[Year]+1,1,0),DATE(Table1[Year],1,1)-WEEKDAY(DATE(Table1[Year],1,1),2)+Table1[WeekNum]*7)</f>
        <v>44661</v>
      </c>
      <c r="F1397" s="15">
        <v>2022</v>
      </c>
      <c r="G1397" s="15">
        <f t="shared" si="42"/>
        <v>4</v>
      </c>
      <c r="H1397" s="15">
        <v>15</v>
      </c>
      <c r="I1397" s="207" t="str">
        <f>"W" &amp;Table1[[#This Row],[WeekNum]]</f>
        <v>W15</v>
      </c>
      <c r="J1397" s="195" t="str">
        <f t="shared" si="43"/>
        <v>22-W15</v>
      </c>
      <c r="K1397" s="11" t="s">
        <v>663</v>
      </c>
      <c r="L1397" s="11"/>
      <c r="M1397" s="11" t="s">
        <v>72</v>
      </c>
      <c r="N1397" s="11" t="s">
        <v>428</v>
      </c>
      <c r="O1397" s="266" t="s">
        <v>374</v>
      </c>
      <c r="P1397" s="11" t="s">
        <v>376</v>
      </c>
      <c r="Q1397" s="11" t="s">
        <v>421</v>
      </c>
      <c r="R1397" s="11">
        <v>0</v>
      </c>
      <c r="S1397" s="11">
        <v>0</v>
      </c>
      <c r="T1397" s="206">
        <f>ABS(Table1[[#This Row],[Prod]]-Table1[[#This Row],[Planned]])</f>
        <v>0</v>
      </c>
      <c r="U1397" s="209">
        <f>IF(ABS(Table1[[#This Row],[Prod]]-Table1[[#This Row],[Planned]])&gt;Table1[[#This Row],[Planned]],0,IF(Table1[[#This Row],[Planned]]=0,0,1-ABS(Table1[[#This Row],[Prod]]-Table1[[#This Row],[Planned]])/Table1[[#This Row],[Planned]]))</f>
        <v>0</v>
      </c>
      <c r="V1397" s="11"/>
      <c r="W1397" s="11"/>
      <c r="X1397" s="27">
        <v>0</v>
      </c>
      <c r="Y1397" s="206">
        <f>Table1[[#This Row],[Prod]]</f>
        <v>0</v>
      </c>
      <c r="Z1397" s="206">
        <f>ABS(Table1[[#This Row],[Prod2]]-Table1[[#This Row],[Plan Revised]])</f>
        <v>0</v>
      </c>
      <c r="AA1397" s="209">
        <f>IF(ABS(Table1[[#This Row],[Prod2]]-Table1[[#This Row],[Plan Revised]])&gt;Table1[[#This Row],[Plan Revised]],0,IF(Table1[[#This Row],[Plan Revised]]=0,0,1-ABS(Table1[[#This Row],[Prod2]]-Table1[[#This Row],[Plan Revised]])/Table1[[#This Row],[Plan Revised]]))</f>
        <v>0</v>
      </c>
      <c r="AB1397" s="11"/>
      <c r="AC1397" s="30"/>
      <c r="AD1397"/>
      <c r="AF1397"/>
    </row>
    <row r="1398" spans="1:32">
      <c r="A1398" s="15" t="str">
        <f>IF(Table1[Week]=WeekSel,"Yes","No")</f>
        <v>Yes</v>
      </c>
      <c r="B1398" s="15" t="str">
        <f>IF((Table1[StartDate]&gt;=Date.GraphMin)*(Table1[StartDate]&lt;=Date.GraphMax)=1,"Yes","No")</f>
        <v>Yes</v>
      </c>
      <c r="C1398" s="15" t="str">
        <f>IF(OR(Table1[[#This Row],[Site]]="FOOD MILLING",Table1[[#This Row],[Site]]="GODACO"), "No", "Yes")</f>
        <v>Yes</v>
      </c>
      <c r="D1398" s="40">
        <f>MAX(DATE(Table1[Year],1,1),DATE(Table1[Year],1,1)-WEEKDAY(DATE(Table1[Year],1,1),2)+(Table1[WeekNum]-1)*7+1)</f>
        <v>44655</v>
      </c>
      <c r="E1398" s="40">
        <f>MIN(DATE(Table1[Year]+1,1,0),DATE(Table1[Year],1,1)-WEEKDAY(DATE(Table1[Year],1,1),2)+Table1[WeekNum]*7)</f>
        <v>44661</v>
      </c>
      <c r="F1398" s="15">
        <v>2022</v>
      </c>
      <c r="G1398" s="15">
        <f t="shared" si="42"/>
        <v>4</v>
      </c>
      <c r="H1398" s="15">
        <v>15</v>
      </c>
      <c r="I1398" s="207" t="str">
        <f>"W" &amp;Table1[[#This Row],[WeekNum]]</f>
        <v>W15</v>
      </c>
      <c r="J1398" s="195" t="str">
        <f t="shared" si="43"/>
        <v>22-W15</v>
      </c>
      <c r="K1398" s="11" t="s">
        <v>664</v>
      </c>
      <c r="L1398" s="11"/>
      <c r="M1398" s="11" t="s">
        <v>72</v>
      </c>
      <c r="N1398" s="11" t="s">
        <v>428</v>
      </c>
      <c r="O1398" s="266" t="s">
        <v>374</v>
      </c>
      <c r="P1398" s="11" t="s">
        <v>379</v>
      </c>
      <c r="Q1398" s="11" t="s">
        <v>421</v>
      </c>
      <c r="R1398" s="11">
        <v>4500</v>
      </c>
      <c r="S1398" s="11">
        <v>3985.2000000000389</v>
      </c>
      <c r="T1398" s="206">
        <f>ABS(Table1[[#This Row],[Prod]]-Table1[[#This Row],[Planned]])</f>
        <v>514.79999999996107</v>
      </c>
      <c r="U1398" s="209">
        <f>IF(ABS(Table1[[#This Row],[Prod]]-Table1[[#This Row],[Planned]])&gt;Table1[[#This Row],[Planned]],0,IF(Table1[[#This Row],[Planned]]=0,0,1-ABS(Table1[[#This Row],[Prod]]-Table1[[#This Row],[Planned]])/Table1[[#This Row],[Planned]]))</f>
        <v>0.8856000000000086</v>
      </c>
      <c r="V1398" s="11"/>
      <c r="W1398" s="11"/>
      <c r="X1398" s="27">
        <v>4500</v>
      </c>
      <c r="Y1398" s="206">
        <f>Table1[[#This Row],[Prod]]</f>
        <v>3985.2000000000389</v>
      </c>
      <c r="Z1398" s="206">
        <f>ABS(Table1[[#This Row],[Prod2]]-Table1[[#This Row],[Plan Revised]])</f>
        <v>514.79999999996107</v>
      </c>
      <c r="AA1398" s="209">
        <f>IF(ABS(Table1[[#This Row],[Prod2]]-Table1[[#This Row],[Plan Revised]])&gt;Table1[[#This Row],[Plan Revised]],0,IF(Table1[[#This Row],[Plan Revised]]=0,0,1-ABS(Table1[[#This Row],[Prod2]]-Table1[[#This Row],[Plan Revised]])/Table1[[#This Row],[Plan Revised]]))</f>
        <v>0.8856000000000086</v>
      </c>
      <c r="AB1398" s="11"/>
      <c r="AC1398" s="30"/>
      <c r="AD1398"/>
      <c r="AF1398"/>
    </row>
    <row r="1399" spans="1:32">
      <c r="A1399" s="15" t="str">
        <f>IF(Table1[Week]=WeekSel,"Yes","No")</f>
        <v>Yes</v>
      </c>
      <c r="B1399" s="15" t="str">
        <f>IF((Table1[StartDate]&gt;=Date.GraphMin)*(Table1[StartDate]&lt;=Date.GraphMax)=1,"Yes","No")</f>
        <v>Yes</v>
      </c>
      <c r="C1399" s="15" t="str">
        <f>IF(OR(Table1[[#This Row],[Site]]="FOOD MILLING",Table1[[#This Row],[Site]]="GODACO"), "No", "Yes")</f>
        <v>Yes</v>
      </c>
      <c r="D1399" s="40">
        <f>MAX(DATE(Table1[Year],1,1),DATE(Table1[Year],1,1)-WEEKDAY(DATE(Table1[Year],1,1),2)+(Table1[WeekNum]-1)*7+1)</f>
        <v>44655</v>
      </c>
      <c r="E1399" s="40">
        <f>MIN(DATE(Table1[Year]+1,1,0),DATE(Table1[Year],1,1)-WEEKDAY(DATE(Table1[Year],1,1),2)+Table1[WeekNum]*7)</f>
        <v>44661</v>
      </c>
      <c r="F1399" s="15">
        <v>2022</v>
      </c>
      <c r="G1399" s="15">
        <f t="shared" si="42"/>
        <v>4</v>
      </c>
      <c r="H1399" s="15">
        <v>15</v>
      </c>
      <c r="I1399" s="207" t="str">
        <f>"W" &amp;Table1[[#This Row],[WeekNum]]</f>
        <v>W15</v>
      </c>
      <c r="J1399" s="195" t="str">
        <f t="shared" si="43"/>
        <v>22-W15</v>
      </c>
      <c r="K1399" s="11" t="s">
        <v>665</v>
      </c>
      <c r="L1399" s="11"/>
      <c r="M1399" s="11" t="s">
        <v>72</v>
      </c>
      <c r="N1399" s="11" t="s">
        <v>428</v>
      </c>
      <c r="O1399" s="266" t="s">
        <v>374</v>
      </c>
      <c r="P1399" s="11" t="s">
        <v>379</v>
      </c>
      <c r="Q1399" s="11" t="s">
        <v>421</v>
      </c>
      <c r="R1399" s="11">
        <v>13500</v>
      </c>
      <c r="S1399" s="11">
        <v>14408</v>
      </c>
      <c r="T1399" s="206">
        <f>ABS(Table1[[#This Row],[Prod]]-Table1[[#This Row],[Planned]])</f>
        <v>908</v>
      </c>
      <c r="U1399" s="209">
        <f>IF(ABS(Table1[[#This Row],[Prod]]-Table1[[#This Row],[Planned]])&gt;Table1[[#This Row],[Planned]],0,IF(Table1[[#This Row],[Planned]]=0,0,1-ABS(Table1[[#This Row],[Prod]]-Table1[[#This Row],[Planned]])/Table1[[#This Row],[Planned]]))</f>
        <v>0.93274074074074076</v>
      </c>
      <c r="V1399" s="11"/>
      <c r="W1399" s="11"/>
      <c r="X1399" s="27">
        <v>13500</v>
      </c>
      <c r="Y1399" s="206">
        <f>Table1[[#This Row],[Prod]]</f>
        <v>14408</v>
      </c>
      <c r="Z1399" s="206">
        <f>ABS(Table1[[#This Row],[Prod2]]-Table1[[#This Row],[Plan Revised]])</f>
        <v>908</v>
      </c>
      <c r="AA1399" s="209">
        <f>IF(ABS(Table1[[#This Row],[Prod2]]-Table1[[#This Row],[Plan Revised]])&gt;Table1[[#This Row],[Plan Revised]],0,IF(Table1[[#This Row],[Plan Revised]]=0,0,1-ABS(Table1[[#This Row],[Prod2]]-Table1[[#This Row],[Plan Revised]])/Table1[[#This Row],[Plan Revised]]))</f>
        <v>0.93274074074074076</v>
      </c>
      <c r="AB1399" s="11"/>
      <c r="AC1399" s="30"/>
      <c r="AD1399"/>
      <c r="AF1399"/>
    </row>
    <row r="1400" spans="1:32">
      <c r="A1400" s="15" t="str">
        <f>IF(Table1[Week]=WeekSel,"Yes","No")</f>
        <v>Yes</v>
      </c>
      <c r="B1400" s="15" t="str">
        <f>IF((Table1[StartDate]&gt;=Date.GraphMin)*(Table1[StartDate]&lt;=Date.GraphMax)=1,"Yes","No")</f>
        <v>Yes</v>
      </c>
      <c r="C1400" s="15" t="str">
        <f>IF(OR(Table1[[#This Row],[Site]]="FOOD MILLING",Table1[[#This Row],[Site]]="GODACO"), "No", "Yes")</f>
        <v>Yes</v>
      </c>
      <c r="D1400" s="40">
        <f>MAX(DATE(Table1[Year],1,1),DATE(Table1[Year],1,1)-WEEKDAY(DATE(Table1[Year],1,1),2)+(Table1[WeekNum]-1)*7+1)</f>
        <v>44655</v>
      </c>
      <c r="E1400" s="40">
        <f>MIN(DATE(Table1[Year]+1,1,0),DATE(Table1[Year],1,1)-WEEKDAY(DATE(Table1[Year],1,1),2)+Table1[WeekNum]*7)</f>
        <v>44661</v>
      </c>
      <c r="F1400" s="15">
        <v>2022</v>
      </c>
      <c r="G1400" s="15">
        <f t="shared" si="42"/>
        <v>4</v>
      </c>
      <c r="H1400" s="15">
        <v>15</v>
      </c>
      <c r="I1400" s="207" t="str">
        <f>"W" &amp;Table1[[#This Row],[WeekNum]]</f>
        <v>W15</v>
      </c>
      <c r="J1400" s="195" t="str">
        <f t="shared" si="43"/>
        <v>22-W15</v>
      </c>
      <c r="K1400" s="11" t="s">
        <v>666</v>
      </c>
      <c r="L1400" s="11"/>
      <c r="M1400" s="11" t="s">
        <v>72</v>
      </c>
      <c r="N1400" s="11" t="s">
        <v>428</v>
      </c>
      <c r="O1400" s="266" t="s">
        <v>374</v>
      </c>
      <c r="P1400" s="11" t="s">
        <v>379</v>
      </c>
      <c r="Q1400" s="11" t="s">
        <v>421</v>
      </c>
      <c r="R1400" s="11">
        <v>9000</v>
      </c>
      <c r="S1400" s="11">
        <v>8452.5</v>
      </c>
      <c r="T1400" s="206">
        <f>ABS(Table1[[#This Row],[Prod]]-Table1[[#This Row],[Planned]])</f>
        <v>547.5</v>
      </c>
      <c r="U1400" s="209">
        <f>IF(ABS(Table1[[#This Row],[Prod]]-Table1[[#This Row],[Planned]])&gt;Table1[[#This Row],[Planned]],0,IF(Table1[[#This Row],[Planned]]=0,0,1-ABS(Table1[[#This Row],[Prod]]-Table1[[#This Row],[Planned]])/Table1[[#This Row],[Planned]]))</f>
        <v>0.93916666666666671</v>
      </c>
      <c r="V1400" s="11"/>
      <c r="W1400" s="11"/>
      <c r="X1400" s="27">
        <v>9000</v>
      </c>
      <c r="Y1400" s="206">
        <f>Table1[[#This Row],[Prod]]</f>
        <v>8452.5</v>
      </c>
      <c r="Z1400" s="206">
        <f>ABS(Table1[[#This Row],[Prod2]]-Table1[[#This Row],[Plan Revised]])</f>
        <v>547.5</v>
      </c>
      <c r="AA1400" s="209">
        <f>IF(ABS(Table1[[#This Row],[Prod2]]-Table1[[#This Row],[Plan Revised]])&gt;Table1[[#This Row],[Plan Revised]],0,IF(Table1[[#This Row],[Plan Revised]]=0,0,1-ABS(Table1[[#This Row],[Prod2]]-Table1[[#This Row],[Plan Revised]])/Table1[[#This Row],[Plan Revised]]))</f>
        <v>0.93916666666666671</v>
      </c>
      <c r="AB1400" s="11"/>
      <c r="AC1400" s="30"/>
      <c r="AD1400"/>
      <c r="AF1400"/>
    </row>
    <row r="1401" spans="1:32">
      <c r="A1401" s="15" t="str">
        <f>IF(Table1[Week]=WeekSel,"Yes","No")</f>
        <v>Yes</v>
      </c>
      <c r="B1401" s="15" t="str">
        <f>IF((Table1[StartDate]&gt;=Date.GraphMin)*(Table1[StartDate]&lt;=Date.GraphMax)=1,"Yes","No")</f>
        <v>Yes</v>
      </c>
      <c r="C1401" s="15" t="str">
        <f>IF(OR(Table1[[#This Row],[Site]]="FOOD MILLING",Table1[[#This Row],[Site]]="GODACO"), "No", "Yes")</f>
        <v>Yes</v>
      </c>
      <c r="D1401" s="40">
        <f>MAX(DATE(Table1[Year],1,1),DATE(Table1[Year],1,1)-WEEKDAY(DATE(Table1[Year],1,1),2)+(Table1[WeekNum]-1)*7+1)</f>
        <v>44655</v>
      </c>
      <c r="E1401" s="40">
        <f>MIN(DATE(Table1[Year]+1,1,0),DATE(Table1[Year],1,1)-WEEKDAY(DATE(Table1[Year],1,1),2)+Table1[WeekNum]*7)</f>
        <v>44661</v>
      </c>
      <c r="F1401" s="15">
        <v>2022</v>
      </c>
      <c r="G1401" s="15">
        <f t="shared" si="42"/>
        <v>4</v>
      </c>
      <c r="H1401" s="15">
        <v>15</v>
      </c>
      <c r="I1401" s="207" t="str">
        <f>"W" &amp;Table1[[#This Row],[WeekNum]]</f>
        <v>W15</v>
      </c>
      <c r="J1401" s="195" t="str">
        <f t="shared" si="43"/>
        <v>22-W15</v>
      </c>
      <c r="K1401" s="11" t="s">
        <v>667</v>
      </c>
      <c r="L1401" s="11"/>
      <c r="M1401" s="11" t="s">
        <v>72</v>
      </c>
      <c r="N1401" s="11" t="s">
        <v>428</v>
      </c>
      <c r="O1401" s="266" t="s">
        <v>374</v>
      </c>
      <c r="P1401" s="11" t="s">
        <v>375</v>
      </c>
      <c r="Q1401" s="11" t="s">
        <v>421</v>
      </c>
      <c r="R1401" s="11">
        <v>5040</v>
      </c>
      <c r="S1401" s="11">
        <v>5560.5</v>
      </c>
      <c r="T1401" s="206">
        <f>ABS(Table1[[#This Row],[Prod]]-Table1[[#This Row],[Planned]])</f>
        <v>520.5</v>
      </c>
      <c r="U1401" s="209">
        <f>IF(ABS(Table1[[#This Row],[Prod]]-Table1[[#This Row],[Planned]])&gt;Table1[[#This Row],[Planned]],0,IF(Table1[[#This Row],[Planned]]=0,0,1-ABS(Table1[[#This Row],[Prod]]-Table1[[#This Row],[Planned]])/Table1[[#This Row],[Planned]]))</f>
        <v>0.89672619047619051</v>
      </c>
      <c r="V1401" s="11"/>
      <c r="W1401" s="11"/>
      <c r="X1401" s="27">
        <v>5040</v>
      </c>
      <c r="Y1401" s="206">
        <f>Table1[[#This Row],[Prod]]</f>
        <v>5560.5</v>
      </c>
      <c r="Z1401" s="206">
        <f>ABS(Table1[[#This Row],[Prod2]]-Table1[[#This Row],[Plan Revised]])</f>
        <v>520.5</v>
      </c>
      <c r="AA1401" s="209">
        <f>IF(ABS(Table1[[#This Row],[Prod2]]-Table1[[#This Row],[Plan Revised]])&gt;Table1[[#This Row],[Plan Revised]],0,IF(Table1[[#This Row],[Plan Revised]]=0,0,1-ABS(Table1[[#This Row],[Prod2]]-Table1[[#This Row],[Plan Revised]])/Table1[[#This Row],[Plan Revised]]))</f>
        <v>0.89672619047619051</v>
      </c>
      <c r="AB1401" s="11"/>
      <c r="AC1401" s="30"/>
      <c r="AD1401"/>
      <c r="AF1401"/>
    </row>
    <row r="1402" spans="1:32">
      <c r="A1402" s="15" t="str">
        <f>IF(Table1[Week]=WeekSel,"Yes","No")</f>
        <v>Yes</v>
      </c>
      <c r="B1402" s="15" t="str">
        <f>IF((Table1[StartDate]&gt;=Date.GraphMin)*(Table1[StartDate]&lt;=Date.GraphMax)=1,"Yes","No")</f>
        <v>Yes</v>
      </c>
      <c r="C1402" s="15" t="str">
        <f>IF(OR(Table1[[#This Row],[Site]]="FOOD MILLING",Table1[[#This Row],[Site]]="GODACO"), "No", "Yes")</f>
        <v>Yes</v>
      </c>
      <c r="D1402" s="40">
        <f>MAX(DATE(Table1[Year],1,1),DATE(Table1[Year],1,1)-WEEKDAY(DATE(Table1[Year],1,1),2)+(Table1[WeekNum]-1)*7+1)</f>
        <v>44655</v>
      </c>
      <c r="E1402" s="40">
        <f>MIN(DATE(Table1[Year]+1,1,0),DATE(Table1[Year],1,1)-WEEKDAY(DATE(Table1[Year],1,1),2)+Table1[WeekNum]*7)</f>
        <v>44661</v>
      </c>
      <c r="F1402" s="15">
        <v>2022</v>
      </c>
      <c r="G1402" s="15">
        <f t="shared" si="42"/>
        <v>4</v>
      </c>
      <c r="H1402" s="15">
        <v>15</v>
      </c>
      <c r="I1402" s="207" t="str">
        <f>"W" &amp;Table1[[#This Row],[WeekNum]]</f>
        <v>W15</v>
      </c>
      <c r="J1402" s="195" t="str">
        <f t="shared" si="43"/>
        <v>22-W15</v>
      </c>
      <c r="K1402" s="11" t="s">
        <v>668</v>
      </c>
      <c r="L1402" s="11"/>
      <c r="M1402" s="11" t="s">
        <v>72</v>
      </c>
      <c r="N1402" s="11" t="s">
        <v>428</v>
      </c>
      <c r="O1402" s="266" t="s">
        <v>374</v>
      </c>
      <c r="P1402" s="11" t="s">
        <v>375</v>
      </c>
      <c r="Q1402" s="11" t="s">
        <v>421</v>
      </c>
      <c r="R1402" s="11">
        <v>5040</v>
      </c>
      <c r="S1402" s="11">
        <v>4511.6000000000004</v>
      </c>
      <c r="T1402" s="206">
        <f>ABS(Table1[[#This Row],[Prod]]-Table1[[#This Row],[Planned]])</f>
        <v>528.39999999999964</v>
      </c>
      <c r="U1402" s="209">
        <f>IF(ABS(Table1[[#This Row],[Prod]]-Table1[[#This Row],[Planned]])&gt;Table1[[#This Row],[Planned]],0,IF(Table1[[#This Row],[Planned]]=0,0,1-ABS(Table1[[#This Row],[Prod]]-Table1[[#This Row],[Planned]])/Table1[[#This Row],[Planned]]))</f>
        <v>0.89515873015873026</v>
      </c>
      <c r="V1402" s="11"/>
      <c r="W1402" s="11"/>
      <c r="X1402" s="27">
        <v>5040</v>
      </c>
      <c r="Y1402" s="206">
        <f>Table1[[#This Row],[Prod]]</f>
        <v>4511.6000000000004</v>
      </c>
      <c r="Z1402" s="206">
        <f>ABS(Table1[[#This Row],[Prod2]]-Table1[[#This Row],[Plan Revised]])</f>
        <v>528.39999999999964</v>
      </c>
      <c r="AA1402" s="209">
        <f>IF(ABS(Table1[[#This Row],[Prod2]]-Table1[[#This Row],[Plan Revised]])&gt;Table1[[#This Row],[Plan Revised]],0,IF(Table1[[#This Row],[Plan Revised]]=0,0,1-ABS(Table1[[#This Row],[Prod2]]-Table1[[#This Row],[Plan Revised]])/Table1[[#This Row],[Plan Revised]]))</f>
        <v>0.89515873015873026</v>
      </c>
      <c r="AB1402" s="11"/>
      <c r="AC1402" s="30"/>
      <c r="AD1402"/>
      <c r="AF1402"/>
    </row>
    <row r="1403" spans="1:32">
      <c r="A1403" s="15" t="str">
        <f>IF(Table1[Week]=WeekSel,"Yes","No")</f>
        <v>Yes</v>
      </c>
      <c r="B1403" s="15" t="str">
        <f>IF((Table1[StartDate]&gt;=Date.GraphMin)*(Table1[StartDate]&lt;=Date.GraphMax)=1,"Yes","No")</f>
        <v>Yes</v>
      </c>
      <c r="C1403" s="15" t="str">
        <f>IF(OR(Table1[[#This Row],[Site]]="FOOD MILLING",Table1[[#This Row],[Site]]="GODACO"), "No", "Yes")</f>
        <v>Yes</v>
      </c>
      <c r="D1403" s="40">
        <f>MAX(DATE(Table1[Year],1,1),DATE(Table1[Year],1,1)-WEEKDAY(DATE(Table1[Year],1,1),2)+(Table1[WeekNum]-1)*7+1)</f>
        <v>44655</v>
      </c>
      <c r="E1403" s="40">
        <f>MIN(DATE(Table1[Year]+1,1,0),DATE(Table1[Year],1,1)-WEEKDAY(DATE(Table1[Year],1,1),2)+Table1[WeekNum]*7)</f>
        <v>44661</v>
      </c>
      <c r="F1403" s="15">
        <v>2022</v>
      </c>
      <c r="G1403" s="15">
        <f t="shared" si="42"/>
        <v>4</v>
      </c>
      <c r="H1403" s="15">
        <v>15</v>
      </c>
      <c r="I1403" s="207" t="str">
        <f>"W" &amp;Table1[[#This Row],[WeekNum]]</f>
        <v>W15</v>
      </c>
      <c r="J1403" s="195" t="str">
        <f t="shared" si="43"/>
        <v>22-W15</v>
      </c>
      <c r="K1403" s="11" t="s">
        <v>669</v>
      </c>
      <c r="L1403" s="11"/>
      <c r="M1403" s="11" t="s">
        <v>72</v>
      </c>
      <c r="N1403" s="11" t="s">
        <v>428</v>
      </c>
      <c r="O1403" s="266" t="s">
        <v>374</v>
      </c>
      <c r="P1403" s="11" t="s">
        <v>375</v>
      </c>
      <c r="Q1403" s="11" t="s">
        <v>421</v>
      </c>
      <c r="R1403" s="11">
        <v>0</v>
      </c>
      <c r="S1403" s="11">
        <v>0</v>
      </c>
      <c r="T1403" s="206">
        <f>ABS(Table1[[#This Row],[Prod]]-Table1[[#This Row],[Planned]])</f>
        <v>0</v>
      </c>
      <c r="U1403" s="209">
        <f>IF(ABS(Table1[[#This Row],[Prod]]-Table1[[#This Row],[Planned]])&gt;Table1[[#This Row],[Planned]],0,IF(Table1[[#This Row],[Planned]]=0,0,1-ABS(Table1[[#This Row],[Prod]]-Table1[[#This Row],[Planned]])/Table1[[#This Row],[Planned]]))</f>
        <v>0</v>
      </c>
      <c r="V1403" s="11"/>
      <c r="W1403" s="11"/>
      <c r="X1403" s="27">
        <v>0</v>
      </c>
      <c r="Y1403" s="206">
        <f>Table1[[#This Row],[Prod]]</f>
        <v>0</v>
      </c>
      <c r="Z1403" s="206">
        <f>ABS(Table1[[#This Row],[Prod2]]-Table1[[#This Row],[Plan Revised]])</f>
        <v>0</v>
      </c>
      <c r="AA1403" s="209">
        <f>IF(ABS(Table1[[#This Row],[Prod2]]-Table1[[#This Row],[Plan Revised]])&gt;Table1[[#This Row],[Plan Revised]],0,IF(Table1[[#This Row],[Plan Revised]]=0,0,1-ABS(Table1[[#This Row],[Prod2]]-Table1[[#This Row],[Plan Revised]])/Table1[[#This Row],[Plan Revised]]))</f>
        <v>0</v>
      </c>
      <c r="AB1403" s="11"/>
      <c r="AC1403" s="30"/>
      <c r="AD1403"/>
      <c r="AF1403"/>
    </row>
    <row r="1404" spans="1:32">
      <c r="A1404" s="15" t="str">
        <f>IF(Table1[Week]=WeekSel,"Yes","No")</f>
        <v>Yes</v>
      </c>
      <c r="B1404" s="15" t="str">
        <f>IF((Table1[StartDate]&gt;=Date.GraphMin)*(Table1[StartDate]&lt;=Date.GraphMax)=1,"Yes","No")</f>
        <v>Yes</v>
      </c>
      <c r="C1404" s="15" t="str">
        <f>IF(OR(Table1[[#This Row],[Site]]="FOOD MILLING",Table1[[#This Row],[Site]]="GODACO"), "No", "Yes")</f>
        <v>Yes</v>
      </c>
      <c r="D1404" s="40">
        <f>MAX(DATE(Table1[Year],1,1),DATE(Table1[Year],1,1)-WEEKDAY(DATE(Table1[Year],1,1),2)+(Table1[WeekNum]-1)*7+1)</f>
        <v>44655</v>
      </c>
      <c r="E1404" s="40">
        <f>MIN(DATE(Table1[Year]+1,1,0),DATE(Table1[Year],1,1)-WEEKDAY(DATE(Table1[Year],1,1),2)+Table1[WeekNum]*7)</f>
        <v>44661</v>
      </c>
      <c r="F1404" s="15">
        <v>2022</v>
      </c>
      <c r="G1404" s="15">
        <f t="shared" si="42"/>
        <v>4</v>
      </c>
      <c r="H1404" s="15">
        <v>15</v>
      </c>
      <c r="I1404" s="207" t="str">
        <f>"W" &amp;Table1[[#This Row],[WeekNum]]</f>
        <v>W15</v>
      </c>
      <c r="J1404" s="195" t="str">
        <f t="shared" si="43"/>
        <v>22-W15</v>
      </c>
      <c r="K1404" s="11" t="s">
        <v>670</v>
      </c>
      <c r="L1404" s="11"/>
      <c r="M1404" s="11" t="s">
        <v>72</v>
      </c>
      <c r="N1404" s="11" t="s">
        <v>428</v>
      </c>
      <c r="O1404" s="266" t="s">
        <v>374</v>
      </c>
      <c r="P1404" s="11" t="s">
        <v>375</v>
      </c>
      <c r="Q1404" s="11" t="s">
        <v>421</v>
      </c>
      <c r="R1404" s="11">
        <v>600</v>
      </c>
      <c r="S1404" s="11">
        <v>0</v>
      </c>
      <c r="T1404" s="206">
        <f>ABS(Table1[[#This Row],[Prod]]-Table1[[#This Row],[Planned]])</f>
        <v>600</v>
      </c>
      <c r="U1404" s="209">
        <f>IF(ABS(Table1[[#This Row],[Prod]]-Table1[[#This Row],[Planned]])&gt;Table1[[#This Row],[Planned]],0,IF(Table1[[#This Row],[Planned]]=0,0,1-ABS(Table1[[#This Row],[Prod]]-Table1[[#This Row],[Planned]])/Table1[[#This Row],[Planned]]))</f>
        <v>0</v>
      </c>
      <c r="V1404" s="11"/>
      <c r="W1404" s="11"/>
      <c r="X1404" s="27">
        <v>0</v>
      </c>
      <c r="Y1404" s="206">
        <f>Table1[[#This Row],[Prod]]</f>
        <v>0</v>
      </c>
      <c r="Z1404" s="206">
        <f>ABS(Table1[[#This Row],[Prod2]]-Table1[[#This Row],[Plan Revised]])</f>
        <v>0</v>
      </c>
      <c r="AA1404" s="209">
        <f>IF(ABS(Table1[[#This Row],[Prod2]]-Table1[[#This Row],[Plan Revised]])&gt;Table1[[#This Row],[Plan Revised]],0,IF(Table1[[#This Row],[Plan Revised]]=0,0,1-ABS(Table1[[#This Row],[Prod2]]-Table1[[#This Row],[Plan Revised]])/Table1[[#This Row],[Plan Revised]]))</f>
        <v>0</v>
      </c>
      <c r="AB1404" s="11"/>
      <c r="AC1404" s="30"/>
      <c r="AD1404"/>
      <c r="AF1404"/>
    </row>
    <row r="1405" spans="1:32">
      <c r="A1405" s="15" t="str">
        <f>IF(Table1[Week]=WeekSel,"Yes","No")</f>
        <v>Yes</v>
      </c>
      <c r="B1405" s="15" t="str">
        <f>IF((Table1[StartDate]&gt;=Date.GraphMin)*(Table1[StartDate]&lt;=Date.GraphMax)=1,"Yes","No")</f>
        <v>Yes</v>
      </c>
      <c r="C1405" s="15" t="str">
        <f>IF(OR(Table1[[#This Row],[Site]]="FOOD MILLING",Table1[[#This Row],[Site]]="GODACO"), "No", "Yes")</f>
        <v>Yes</v>
      </c>
      <c r="D1405" s="40">
        <f>MAX(DATE(Table1[Year],1,1),DATE(Table1[Year],1,1)-WEEKDAY(DATE(Table1[Year],1,1),2)+(Table1[WeekNum]-1)*7+1)</f>
        <v>44655</v>
      </c>
      <c r="E1405" s="40">
        <f>MIN(DATE(Table1[Year]+1,1,0),DATE(Table1[Year],1,1)-WEEKDAY(DATE(Table1[Year],1,1),2)+Table1[WeekNum]*7)</f>
        <v>44661</v>
      </c>
      <c r="F1405" s="15">
        <v>2022</v>
      </c>
      <c r="G1405" s="15">
        <f t="shared" si="42"/>
        <v>4</v>
      </c>
      <c r="H1405" s="15">
        <v>15</v>
      </c>
      <c r="I1405" s="207" t="str">
        <f>"W" &amp;Table1[[#This Row],[WeekNum]]</f>
        <v>W15</v>
      </c>
      <c r="J1405" s="195" t="str">
        <f t="shared" si="43"/>
        <v>22-W15</v>
      </c>
      <c r="K1405" s="11" t="s">
        <v>671</v>
      </c>
      <c r="L1405" s="11"/>
      <c r="M1405" s="11" t="s">
        <v>72</v>
      </c>
      <c r="N1405" s="11" t="s">
        <v>428</v>
      </c>
      <c r="O1405" s="266" t="s">
        <v>374</v>
      </c>
      <c r="P1405" s="11" t="s">
        <v>375</v>
      </c>
      <c r="Q1405" s="11" t="s">
        <v>421</v>
      </c>
      <c r="R1405" s="11">
        <v>0</v>
      </c>
      <c r="S1405" s="11">
        <v>0</v>
      </c>
      <c r="T1405" s="206">
        <f>ABS(Table1[[#This Row],[Prod]]-Table1[[#This Row],[Planned]])</f>
        <v>0</v>
      </c>
      <c r="U1405" s="209">
        <f>IF(ABS(Table1[[#This Row],[Prod]]-Table1[[#This Row],[Planned]])&gt;Table1[[#This Row],[Planned]],0,IF(Table1[[#This Row],[Planned]]=0,0,1-ABS(Table1[[#This Row],[Prod]]-Table1[[#This Row],[Planned]])/Table1[[#This Row],[Planned]]))</f>
        <v>0</v>
      </c>
      <c r="V1405" s="11"/>
      <c r="W1405" s="11"/>
      <c r="X1405" s="27">
        <v>0</v>
      </c>
      <c r="Y1405" s="206">
        <f>Table1[[#This Row],[Prod]]</f>
        <v>0</v>
      </c>
      <c r="Z1405" s="206">
        <f>ABS(Table1[[#This Row],[Prod2]]-Table1[[#This Row],[Plan Revised]])</f>
        <v>0</v>
      </c>
      <c r="AA1405" s="209">
        <f>IF(ABS(Table1[[#This Row],[Prod2]]-Table1[[#This Row],[Plan Revised]])&gt;Table1[[#This Row],[Plan Revised]],0,IF(Table1[[#This Row],[Plan Revised]]=0,0,1-ABS(Table1[[#This Row],[Prod2]]-Table1[[#This Row],[Plan Revised]])/Table1[[#This Row],[Plan Revised]]))</f>
        <v>0</v>
      </c>
      <c r="AB1405" s="11"/>
      <c r="AC1405" s="30"/>
      <c r="AD1405"/>
      <c r="AF1405"/>
    </row>
    <row r="1406" spans="1:32">
      <c r="A1406" s="15" t="str">
        <f>IF(Table1[Week]=WeekSel,"Yes","No")</f>
        <v>Yes</v>
      </c>
      <c r="B1406" s="15" t="str">
        <f>IF((Table1[StartDate]&gt;=Date.GraphMin)*(Table1[StartDate]&lt;=Date.GraphMax)=1,"Yes","No")</f>
        <v>Yes</v>
      </c>
      <c r="C1406" s="15" t="str">
        <f>IF(OR(Table1[[#This Row],[Site]]="FOOD MILLING",Table1[[#This Row],[Site]]="GODACO"), "No", "Yes")</f>
        <v>Yes</v>
      </c>
      <c r="D1406" s="40">
        <f>MAX(DATE(Table1[Year],1,1),DATE(Table1[Year],1,1)-WEEKDAY(DATE(Table1[Year],1,1),2)+(Table1[WeekNum]-1)*7+1)</f>
        <v>44655</v>
      </c>
      <c r="E1406" s="40">
        <f>MIN(DATE(Table1[Year]+1,1,0),DATE(Table1[Year],1,1)-WEEKDAY(DATE(Table1[Year],1,1),2)+Table1[WeekNum]*7)</f>
        <v>44661</v>
      </c>
      <c r="F1406" s="15">
        <v>2022</v>
      </c>
      <c r="G1406" s="15">
        <f t="shared" si="42"/>
        <v>4</v>
      </c>
      <c r="H1406" s="15">
        <v>15</v>
      </c>
      <c r="I1406" s="207" t="str">
        <f>"W" &amp;Table1[[#This Row],[WeekNum]]</f>
        <v>W15</v>
      </c>
      <c r="J1406" s="195" t="str">
        <f t="shared" si="43"/>
        <v>22-W15</v>
      </c>
      <c r="K1406" s="11" t="s">
        <v>672</v>
      </c>
      <c r="L1406" s="11"/>
      <c r="M1406" s="11" t="s">
        <v>72</v>
      </c>
      <c r="N1406" s="11" t="s">
        <v>428</v>
      </c>
      <c r="O1406" s="266" t="s">
        <v>372</v>
      </c>
      <c r="P1406" s="11" t="s">
        <v>378</v>
      </c>
      <c r="Q1406" s="11" t="s">
        <v>419</v>
      </c>
      <c r="R1406" s="11">
        <v>0</v>
      </c>
      <c r="S1406" s="11">
        <v>0</v>
      </c>
      <c r="T1406" s="206">
        <f>ABS(Table1[[#This Row],[Prod]]-Table1[[#This Row],[Planned]])</f>
        <v>0</v>
      </c>
      <c r="U1406" s="209">
        <f>IF(ABS(Table1[[#This Row],[Prod]]-Table1[[#This Row],[Planned]])&gt;Table1[[#This Row],[Planned]],0,IF(Table1[[#This Row],[Planned]]=0,0,1-ABS(Table1[[#This Row],[Prod]]-Table1[[#This Row],[Planned]])/Table1[[#This Row],[Planned]]))</f>
        <v>0</v>
      </c>
      <c r="V1406" s="11"/>
      <c r="W1406" s="11"/>
      <c r="X1406" s="27">
        <v>0</v>
      </c>
      <c r="Y1406" s="206">
        <f>Table1[[#This Row],[Prod]]</f>
        <v>0</v>
      </c>
      <c r="Z1406" s="206">
        <f>ABS(Table1[[#This Row],[Prod2]]-Table1[[#This Row],[Plan Revised]])</f>
        <v>0</v>
      </c>
      <c r="AA1406" s="209">
        <f>IF(ABS(Table1[[#This Row],[Prod2]]-Table1[[#This Row],[Plan Revised]])&gt;Table1[[#This Row],[Plan Revised]],0,IF(Table1[[#This Row],[Plan Revised]]=0,0,1-ABS(Table1[[#This Row],[Prod2]]-Table1[[#This Row],[Plan Revised]])/Table1[[#This Row],[Plan Revised]]))</f>
        <v>0</v>
      </c>
      <c r="AB1406" s="11"/>
      <c r="AC1406" s="30"/>
      <c r="AD1406"/>
      <c r="AF1406"/>
    </row>
    <row r="1407" spans="1:32">
      <c r="A1407" s="15" t="str">
        <f>IF(Table1[Week]=WeekSel,"Yes","No")</f>
        <v>Yes</v>
      </c>
      <c r="B1407" s="15" t="str">
        <f>IF((Table1[StartDate]&gt;=Date.GraphMin)*(Table1[StartDate]&lt;=Date.GraphMax)=1,"Yes","No")</f>
        <v>Yes</v>
      </c>
      <c r="C1407" s="15" t="str">
        <f>IF(OR(Table1[[#This Row],[Site]]="FOOD MILLING",Table1[[#This Row],[Site]]="GODACO"), "No", "Yes")</f>
        <v>Yes</v>
      </c>
      <c r="D1407" s="40">
        <f>MAX(DATE(Table1[Year],1,1),DATE(Table1[Year],1,1)-WEEKDAY(DATE(Table1[Year],1,1),2)+(Table1[WeekNum]-1)*7+1)</f>
        <v>44655</v>
      </c>
      <c r="E1407" s="40">
        <f>MIN(DATE(Table1[Year]+1,1,0),DATE(Table1[Year],1,1)-WEEKDAY(DATE(Table1[Year],1,1),2)+Table1[WeekNum]*7)</f>
        <v>44661</v>
      </c>
      <c r="F1407" s="15">
        <v>2022</v>
      </c>
      <c r="G1407" s="15">
        <f t="shared" si="42"/>
        <v>4</v>
      </c>
      <c r="H1407" s="15">
        <v>15</v>
      </c>
      <c r="I1407" s="207" t="str">
        <f>"W" &amp;Table1[[#This Row],[WeekNum]]</f>
        <v>W15</v>
      </c>
      <c r="J1407" s="195" t="str">
        <f t="shared" si="43"/>
        <v>22-W15</v>
      </c>
      <c r="K1407" s="11" t="s">
        <v>672</v>
      </c>
      <c r="L1407" s="11"/>
      <c r="M1407" s="11" t="s">
        <v>72</v>
      </c>
      <c r="N1407" s="11" t="s">
        <v>428</v>
      </c>
      <c r="O1407" s="266" t="s">
        <v>372</v>
      </c>
      <c r="P1407" s="11" t="s">
        <v>378</v>
      </c>
      <c r="Q1407" s="11" t="s">
        <v>421</v>
      </c>
      <c r="R1407" s="11">
        <v>0</v>
      </c>
      <c r="S1407" s="11"/>
      <c r="T1407" s="206">
        <f>ABS(Table1[[#This Row],[Prod]]-Table1[[#This Row],[Planned]])</f>
        <v>0</v>
      </c>
      <c r="U1407" s="209">
        <f>IF(ABS(Table1[[#This Row],[Prod]]-Table1[[#This Row],[Planned]])&gt;Table1[[#This Row],[Planned]],0,IF(Table1[[#This Row],[Planned]]=0,0,1-ABS(Table1[[#This Row],[Prod]]-Table1[[#This Row],[Planned]])/Table1[[#This Row],[Planned]]))</f>
        <v>0</v>
      </c>
      <c r="V1407" s="11"/>
      <c r="W1407" s="11"/>
      <c r="X1407" s="27"/>
      <c r="Y1407" s="206">
        <f>Table1[[#This Row],[Prod]]</f>
        <v>0</v>
      </c>
      <c r="Z1407" s="206">
        <f>ABS(Table1[[#This Row],[Prod2]]-Table1[[#This Row],[Plan Revised]])</f>
        <v>0</v>
      </c>
      <c r="AA1407" s="209">
        <f>IF(ABS(Table1[[#This Row],[Prod2]]-Table1[[#This Row],[Plan Revised]])&gt;Table1[[#This Row],[Plan Revised]],0,IF(Table1[[#This Row],[Plan Revised]]=0,0,1-ABS(Table1[[#This Row],[Prod2]]-Table1[[#This Row],[Plan Revised]])/Table1[[#This Row],[Plan Revised]]))</f>
        <v>0</v>
      </c>
      <c r="AB1407" s="11"/>
      <c r="AC1407" s="30"/>
      <c r="AD1407"/>
      <c r="AF1407"/>
    </row>
    <row r="1408" spans="1:32">
      <c r="A1408" s="15" t="str">
        <f>IF(Table1[Week]=WeekSel,"Yes","No")</f>
        <v>Yes</v>
      </c>
      <c r="B1408" s="15" t="str">
        <f>IF((Table1[StartDate]&gt;=Date.GraphMin)*(Table1[StartDate]&lt;=Date.GraphMax)=1,"Yes","No")</f>
        <v>Yes</v>
      </c>
      <c r="C1408" s="15" t="str">
        <f>IF(OR(Table1[[#This Row],[Site]]="FOOD MILLING",Table1[[#This Row],[Site]]="GODACO"), "No", "Yes")</f>
        <v>Yes</v>
      </c>
      <c r="D1408" s="40">
        <f>MAX(DATE(Table1[Year],1,1),DATE(Table1[Year],1,1)-WEEKDAY(DATE(Table1[Year],1,1),2)+(Table1[WeekNum]-1)*7+1)</f>
        <v>44655</v>
      </c>
      <c r="E1408" s="40">
        <f>MIN(DATE(Table1[Year]+1,1,0),DATE(Table1[Year],1,1)-WEEKDAY(DATE(Table1[Year],1,1),2)+Table1[WeekNum]*7)</f>
        <v>44661</v>
      </c>
      <c r="F1408" s="15">
        <v>2022</v>
      </c>
      <c r="G1408" s="15">
        <f t="shared" si="42"/>
        <v>4</v>
      </c>
      <c r="H1408" s="15">
        <v>15</v>
      </c>
      <c r="I1408" s="207" t="str">
        <f>"W" &amp;Table1[[#This Row],[WeekNum]]</f>
        <v>W15</v>
      </c>
      <c r="J1408" s="195" t="str">
        <f t="shared" si="43"/>
        <v>22-W15</v>
      </c>
      <c r="K1408" s="11" t="s">
        <v>673</v>
      </c>
      <c r="L1408" s="11"/>
      <c r="M1408" s="11" t="s">
        <v>72</v>
      </c>
      <c r="N1408" s="11" t="s">
        <v>428</v>
      </c>
      <c r="O1408" s="266" t="s">
        <v>372</v>
      </c>
      <c r="P1408" s="11" t="s">
        <v>378</v>
      </c>
      <c r="Q1408" s="11" t="s">
        <v>419</v>
      </c>
      <c r="R1408" s="11">
        <v>6500</v>
      </c>
      <c r="S1408" s="11">
        <v>5516.5</v>
      </c>
      <c r="T1408" s="206">
        <f>ABS(Table1[[#This Row],[Prod]]-Table1[[#This Row],[Planned]])</f>
        <v>983.5</v>
      </c>
      <c r="U1408" s="209">
        <f>IF(ABS(Table1[[#This Row],[Prod]]-Table1[[#This Row],[Planned]])&gt;Table1[[#This Row],[Planned]],0,IF(Table1[[#This Row],[Planned]]=0,0,1-ABS(Table1[[#This Row],[Prod]]-Table1[[#This Row],[Planned]])/Table1[[#This Row],[Planned]]))</f>
        <v>0.84869230769230763</v>
      </c>
      <c r="V1408" s="11"/>
      <c r="W1408" s="11"/>
      <c r="X1408" s="27">
        <v>5200</v>
      </c>
      <c r="Y1408" s="206">
        <f>Table1[[#This Row],[Prod]]</f>
        <v>5516.5</v>
      </c>
      <c r="Z1408" s="206">
        <f>ABS(Table1[[#This Row],[Prod2]]-Table1[[#This Row],[Plan Revised]])</f>
        <v>316.5</v>
      </c>
      <c r="AA1408" s="209">
        <f>IF(ABS(Table1[[#This Row],[Prod2]]-Table1[[#This Row],[Plan Revised]])&gt;Table1[[#This Row],[Plan Revised]],0,IF(Table1[[#This Row],[Plan Revised]]=0,0,1-ABS(Table1[[#This Row],[Prod2]]-Table1[[#This Row],[Plan Revised]])/Table1[[#This Row],[Plan Revised]]))</f>
        <v>0.9391346153846154</v>
      </c>
      <c r="AB1408" s="11"/>
      <c r="AC1408" s="30"/>
      <c r="AD1408"/>
      <c r="AF1408"/>
    </row>
    <row r="1409" spans="1:32">
      <c r="A1409" s="15" t="str">
        <f>IF(Table1[Week]=WeekSel,"Yes","No")</f>
        <v>Yes</v>
      </c>
      <c r="B1409" s="15" t="str">
        <f>IF((Table1[StartDate]&gt;=Date.GraphMin)*(Table1[StartDate]&lt;=Date.GraphMax)=1,"Yes","No")</f>
        <v>Yes</v>
      </c>
      <c r="C1409" s="15" t="str">
        <f>IF(OR(Table1[[#This Row],[Site]]="FOOD MILLING",Table1[[#This Row],[Site]]="GODACO"), "No", "Yes")</f>
        <v>Yes</v>
      </c>
      <c r="D1409" s="40">
        <f>MAX(DATE(Table1[Year],1,1),DATE(Table1[Year],1,1)-WEEKDAY(DATE(Table1[Year],1,1),2)+(Table1[WeekNum]-1)*7+1)</f>
        <v>44655</v>
      </c>
      <c r="E1409" s="40">
        <f>MIN(DATE(Table1[Year]+1,1,0),DATE(Table1[Year],1,1)-WEEKDAY(DATE(Table1[Year],1,1),2)+Table1[WeekNum]*7)</f>
        <v>44661</v>
      </c>
      <c r="F1409" s="15">
        <v>2022</v>
      </c>
      <c r="G1409" s="15">
        <f t="shared" si="42"/>
        <v>4</v>
      </c>
      <c r="H1409" s="15">
        <v>15</v>
      </c>
      <c r="I1409" s="207" t="str">
        <f>"W" &amp;Table1[[#This Row],[WeekNum]]</f>
        <v>W15</v>
      </c>
      <c r="J1409" s="195" t="str">
        <f t="shared" si="43"/>
        <v>22-W15</v>
      </c>
      <c r="K1409" s="11" t="s">
        <v>673</v>
      </c>
      <c r="L1409" s="11"/>
      <c r="M1409" s="11" t="s">
        <v>72</v>
      </c>
      <c r="N1409" s="11" t="s">
        <v>428</v>
      </c>
      <c r="O1409" s="266" t="s">
        <v>372</v>
      </c>
      <c r="P1409" s="11" t="s">
        <v>378</v>
      </c>
      <c r="Q1409" s="11" t="s">
        <v>421</v>
      </c>
      <c r="R1409" s="11">
        <v>0</v>
      </c>
      <c r="S1409" s="11"/>
      <c r="T1409" s="206">
        <f>ABS(Table1[[#This Row],[Prod]]-Table1[[#This Row],[Planned]])</f>
        <v>0</v>
      </c>
      <c r="U1409" s="209">
        <f>IF(ABS(Table1[[#This Row],[Prod]]-Table1[[#This Row],[Planned]])&gt;Table1[[#This Row],[Planned]],0,IF(Table1[[#This Row],[Planned]]=0,0,1-ABS(Table1[[#This Row],[Prod]]-Table1[[#This Row],[Planned]])/Table1[[#This Row],[Planned]]))</f>
        <v>0</v>
      </c>
      <c r="V1409" s="11"/>
      <c r="W1409" s="11"/>
      <c r="X1409" s="27"/>
      <c r="Y1409" s="206">
        <f>Table1[[#This Row],[Prod]]</f>
        <v>0</v>
      </c>
      <c r="Z1409" s="206">
        <f>ABS(Table1[[#This Row],[Prod2]]-Table1[[#This Row],[Plan Revised]])</f>
        <v>0</v>
      </c>
      <c r="AA1409" s="209">
        <f>IF(ABS(Table1[[#This Row],[Prod2]]-Table1[[#This Row],[Plan Revised]])&gt;Table1[[#This Row],[Plan Revised]],0,IF(Table1[[#This Row],[Plan Revised]]=0,0,1-ABS(Table1[[#This Row],[Prod2]]-Table1[[#This Row],[Plan Revised]])/Table1[[#This Row],[Plan Revised]]))</f>
        <v>0</v>
      </c>
      <c r="AB1409" s="11"/>
      <c r="AC1409" s="30"/>
      <c r="AD1409"/>
      <c r="AF1409"/>
    </row>
    <row r="1410" spans="1:32">
      <c r="A1410" s="15" t="str">
        <f>IF(Table1[Week]=WeekSel,"Yes","No")</f>
        <v>Yes</v>
      </c>
      <c r="B1410" s="15" t="str">
        <f>IF((Table1[StartDate]&gt;=Date.GraphMin)*(Table1[StartDate]&lt;=Date.GraphMax)=1,"Yes","No")</f>
        <v>Yes</v>
      </c>
      <c r="C1410" s="15" t="str">
        <f>IF(OR(Table1[[#This Row],[Site]]="FOOD MILLING",Table1[[#This Row],[Site]]="GODACO"), "No", "Yes")</f>
        <v>Yes</v>
      </c>
      <c r="D1410" s="40">
        <f>MAX(DATE(Table1[Year],1,1),DATE(Table1[Year],1,1)-WEEKDAY(DATE(Table1[Year],1,1),2)+(Table1[WeekNum]-1)*7+1)</f>
        <v>44655</v>
      </c>
      <c r="E1410" s="40">
        <f>MIN(DATE(Table1[Year]+1,1,0),DATE(Table1[Year],1,1)-WEEKDAY(DATE(Table1[Year],1,1),2)+Table1[WeekNum]*7)</f>
        <v>44661</v>
      </c>
      <c r="F1410" s="15">
        <v>2022</v>
      </c>
      <c r="G1410" s="15">
        <f t="shared" ref="G1410:G1473" si="44">MONTH(DATE(F1410,1,H1410*7-2)-WEEKDAY(DATE(H1410,1,2)))</f>
        <v>4</v>
      </c>
      <c r="H1410" s="15">
        <v>15</v>
      </c>
      <c r="I1410" s="207" t="str">
        <f>"W" &amp;Table1[[#This Row],[WeekNum]]</f>
        <v>W15</v>
      </c>
      <c r="J1410" s="195" t="str">
        <f t="shared" ref="J1410:J1473" si="45">RIGHT(F1410,2)&amp;"-"&amp;TEXT(H1410,"W00")</f>
        <v>22-W15</v>
      </c>
      <c r="K1410" s="11" t="s">
        <v>674</v>
      </c>
      <c r="L1410" s="11"/>
      <c r="M1410" s="11" t="s">
        <v>72</v>
      </c>
      <c r="N1410" s="11" t="s">
        <v>428</v>
      </c>
      <c r="O1410" s="266" t="s">
        <v>372</v>
      </c>
      <c r="P1410" s="11" t="s">
        <v>378</v>
      </c>
      <c r="Q1410" s="11" t="s">
        <v>419</v>
      </c>
      <c r="R1410" s="11">
        <v>2600</v>
      </c>
      <c r="S1410" s="11">
        <v>2650</v>
      </c>
      <c r="T1410" s="206">
        <f>ABS(Table1[[#This Row],[Prod]]-Table1[[#This Row],[Planned]])</f>
        <v>50</v>
      </c>
      <c r="U1410" s="209">
        <f>IF(ABS(Table1[[#This Row],[Prod]]-Table1[[#This Row],[Planned]])&gt;Table1[[#This Row],[Planned]],0,IF(Table1[[#This Row],[Planned]]=0,0,1-ABS(Table1[[#This Row],[Prod]]-Table1[[#This Row],[Planned]])/Table1[[#This Row],[Planned]]))</f>
        <v>0.98076923076923073</v>
      </c>
      <c r="V1410" s="11"/>
      <c r="W1410" s="11"/>
      <c r="X1410" s="27">
        <v>2600</v>
      </c>
      <c r="Y1410" s="206">
        <f>Table1[[#This Row],[Prod]]</f>
        <v>2650</v>
      </c>
      <c r="Z1410" s="206">
        <f>ABS(Table1[[#This Row],[Prod2]]-Table1[[#This Row],[Plan Revised]])</f>
        <v>50</v>
      </c>
      <c r="AA1410" s="209">
        <f>IF(ABS(Table1[[#This Row],[Prod2]]-Table1[[#This Row],[Plan Revised]])&gt;Table1[[#This Row],[Plan Revised]],0,IF(Table1[[#This Row],[Plan Revised]]=0,0,1-ABS(Table1[[#This Row],[Prod2]]-Table1[[#This Row],[Plan Revised]])/Table1[[#This Row],[Plan Revised]]))</f>
        <v>0.98076923076923073</v>
      </c>
      <c r="AB1410" s="11"/>
      <c r="AC1410" s="30"/>
      <c r="AD1410"/>
      <c r="AF1410"/>
    </row>
    <row r="1411" spans="1:32">
      <c r="A1411" s="15" t="str">
        <f>IF(Table1[Week]=WeekSel,"Yes","No")</f>
        <v>Yes</v>
      </c>
      <c r="B1411" s="15" t="str">
        <f>IF((Table1[StartDate]&gt;=Date.GraphMin)*(Table1[StartDate]&lt;=Date.GraphMax)=1,"Yes","No")</f>
        <v>Yes</v>
      </c>
      <c r="C1411" s="15" t="str">
        <f>IF(OR(Table1[[#This Row],[Site]]="FOOD MILLING",Table1[[#This Row],[Site]]="GODACO"), "No", "Yes")</f>
        <v>Yes</v>
      </c>
      <c r="D1411" s="40">
        <f>MAX(DATE(Table1[Year],1,1),DATE(Table1[Year],1,1)-WEEKDAY(DATE(Table1[Year],1,1),2)+(Table1[WeekNum]-1)*7+1)</f>
        <v>44655</v>
      </c>
      <c r="E1411" s="40">
        <f>MIN(DATE(Table1[Year]+1,1,0),DATE(Table1[Year],1,1)-WEEKDAY(DATE(Table1[Year],1,1),2)+Table1[WeekNum]*7)</f>
        <v>44661</v>
      </c>
      <c r="F1411" s="15">
        <v>2022</v>
      </c>
      <c r="G1411" s="15">
        <f t="shared" si="44"/>
        <v>4</v>
      </c>
      <c r="H1411" s="15">
        <v>15</v>
      </c>
      <c r="I1411" s="207" t="str">
        <f>"W" &amp;Table1[[#This Row],[WeekNum]]</f>
        <v>W15</v>
      </c>
      <c r="J1411" s="195" t="str">
        <f t="shared" si="45"/>
        <v>22-W15</v>
      </c>
      <c r="K1411" s="3" t="s">
        <v>674</v>
      </c>
      <c r="L1411" s="11"/>
      <c r="M1411" s="11" t="s">
        <v>72</v>
      </c>
      <c r="N1411" s="11" t="s">
        <v>428</v>
      </c>
      <c r="O1411" s="266" t="s">
        <v>372</v>
      </c>
      <c r="P1411" s="11" t="s">
        <v>378</v>
      </c>
      <c r="Q1411" s="11" t="s">
        <v>421</v>
      </c>
      <c r="R1411" s="11">
        <v>0</v>
      </c>
      <c r="S1411" s="11"/>
      <c r="T1411" s="206">
        <f>ABS(Table1[[#This Row],[Prod]]-Table1[[#This Row],[Planned]])</f>
        <v>0</v>
      </c>
      <c r="U1411" s="209">
        <f>IF(ABS(Table1[[#This Row],[Prod]]-Table1[[#This Row],[Planned]])&gt;Table1[[#This Row],[Planned]],0,IF(Table1[[#This Row],[Planned]]=0,0,1-ABS(Table1[[#This Row],[Prod]]-Table1[[#This Row],[Planned]])/Table1[[#This Row],[Planned]]))</f>
        <v>0</v>
      </c>
      <c r="V1411" s="11"/>
      <c r="W1411" s="11"/>
      <c r="X1411" s="27"/>
      <c r="Y1411" s="206">
        <f>Table1[[#This Row],[Prod]]</f>
        <v>0</v>
      </c>
      <c r="Z1411" s="206">
        <f>ABS(Table1[[#This Row],[Prod2]]-Table1[[#This Row],[Plan Revised]])</f>
        <v>0</v>
      </c>
      <c r="AA1411" s="209">
        <f>IF(ABS(Table1[[#This Row],[Prod2]]-Table1[[#This Row],[Plan Revised]])&gt;Table1[[#This Row],[Plan Revised]],0,IF(Table1[[#This Row],[Plan Revised]]=0,0,1-ABS(Table1[[#This Row],[Prod2]]-Table1[[#This Row],[Plan Revised]])/Table1[[#This Row],[Plan Revised]]))</f>
        <v>0</v>
      </c>
      <c r="AB1411" s="11"/>
      <c r="AC1411" s="30"/>
      <c r="AD1411"/>
      <c r="AF1411"/>
    </row>
    <row r="1412" spans="1:32">
      <c r="A1412" s="15" t="str">
        <f>IF(Table1[Week]=WeekSel,"Yes","No")</f>
        <v>Yes</v>
      </c>
      <c r="B1412" s="15" t="str">
        <f>IF((Table1[StartDate]&gt;=Date.GraphMin)*(Table1[StartDate]&lt;=Date.GraphMax)=1,"Yes","No")</f>
        <v>Yes</v>
      </c>
      <c r="C1412" s="15" t="str">
        <f>IF(OR(Table1[[#This Row],[Site]]="FOOD MILLING",Table1[[#This Row],[Site]]="GODACO"), "No", "Yes")</f>
        <v>Yes</v>
      </c>
      <c r="D1412" s="40">
        <f>MAX(DATE(Table1[Year],1,1),DATE(Table1[Year],1,1)-WEEKDAY(DATE(Table1[Year],1,1),2)+(Table1[WeekNum]-1)*7+1)</f>
        <v>44655</v>
      </c>
      <c r="E1412" s="40">
        <f>MIN(DATE(Table1[Year]+1,1,0),DATE(Table1[Year],1,1)-WEEKDAY(DATE(Table1[Year],1,1),2)+Table1[WeekNum]*7)</f>
        <v>44661</v>
      </c>
      <c r="F1412" s="15">
        <v>2022</v>
      </c>
      <c r="G1412" s="15">
        <f t="shared" si="44"/>
        <v>4</v>
      </c>
      <c r="H1412" s="15">
        <v>15</v>
      </c>
      <c r="I1412" s="207" t="str">
        <f>"W" &amp;Table1[[#This Row],[WeekNum]]</f>
        <v>W15</v>
      </c>
      <c r="J1412" s="195" t="str">
        <f t="shared" si="45"/>
        <v>22-W15</v>
      </c>
      <c r="K1412" s="3" t="s">
        <v>675</v>
      </c>
      <c r="L1412" s="11"/>
      <c r="M1412" s="11" t="s">
        <v>72</v>
      </c>
      <c r="N1412" s="11" t="s">
        <v>428</v>
      </c>
      <c r="O1412" s="266" t="s">
        <v>372</v>
      </c>
      <c r="P1412" s="11" t="s">
        <v>378</v>
      </c>
      <c r="Q1412" s="11" t="s">
        <v>419</v>
      </c>
      <c r="R1412" s="11">
        <v>0</v>
      </c>
      <c r="S1412" s="11">
        <v>0</v>
      </c>
      <c r="T1412" s="206">
        <f>ABS(Table1[[#This Row],[Prod]]-Table1[[#This Row],[Planned]])</f>
        <v>0</v>
      </c>
      <c r="U1412" s="209">
        <f>IF(ABS(Table1[[#This Row],[Prod]]-Table1[[#This Row],[Planned]])&gt;Table1[[#This Row],[Planned]],0,IF(Table1[[#This Row],[Planned]]=0,0,1-ABS(Table1[[#This Row],[Prod]]-Table1[[#This Row],[Planned]])/Table1[[#This Row],[Planned]]))</f>
        <v>0</v>
      </c>
      <c r="V1412" s="11"/>
      <c r="W1412" s="11"/>
      <c r="X1412" s="27">
        <v>0</v>
      </c>
      <c r="Y1412" s="206">
        <f>Table1[[#This Row],[Prod]]</f>
        <v>0</v>
      </c>
      <c r="Z1412" s="206">
        <f>ABS(Table1[[#This Row],[Prod2]]-Table1[[#This Row],[Plan Revised]])</f>
        <v>0</v>
      </c>
      <c r="AA1412" s="209">
        <f>IF(ABS(Table1[[#This Row],[Prod2]]-Table1[[#This Row],[Plan Revised]])&gt;Table1[[#This Row],[Plan Revised]],0,IF(Table1[[#This Row],[Plan Revised]]=0,0,1-ABS(Table1[[#This Row],[Prod2]]-Table1[[#This Row],[Plan Revised]])/Table1[[#This Row],[Plan Revised]]))</f>
        <v>0</v>
      </c>
      <c r="AB1412" s="11"/>
      <c r="AC1412" s="30"/>
      <c r="AD1412"/>
      <c r="AF1412"/>
    </row>
    <row r="1413" spans="1:32">
      <c r="A1413" s="15" t="str">
        <f>IF(Table1[Week]=WeekSel,"Yes","No")</f>
        <v>Yes</v>
      </c>
      <c r="B1413" s="15" t="str">
        <f>IF((Table1[StartDate]&gt;=Date.GraphMin)*(Table1[StartDate]&lt;=Date.GraphMax)=1,"Yes","No")</f>
        <v>Yes</v>
      </c>
      <c r="C1413" s="15" t="str">
        <f>IF(OR(Table1[[#This Row],[Site]]="FOOD MILLING",Table1[[#This Row],[Site]]="GODACO"), "No", "Yes")</f>
        <v>Yes</v>
      </c>
      <c r="D1413" s="40">
        <f>MAX(DATE(Table1[Year],1,1),DATE(Table1[Year],1,1)-WEEKDAY(DATE(Table1[Year],1,1),2)+(Table1[WeekNum]-1)*7+1)</f>
        <v>44655</v>
      </c>
      <c r="E1413" s="40">
        <f>MIN(DATE(Table1[Year]+1,1,0),DATE(Table1[Year],1,1)-WEEKDAY(DATE(Table1[Year],1,1),2)+Table1[WeekNum]*7)</f>
        <v>44661</v>
      </c>
      <c r="F1413" s="15">
        <v>2022</v>
      </c>
      <c r="G1413" s="15">
        <f t="shared" si="44"/>
        <v>4</v>
      </c>
      <c r="H1413" s="15">
        <v>15</v>
      </c>
      <c r="I1413" s="207" t="str">
        <f>"W" &amp;Table1[[#This Row],[WeekNum]]</f>
        <v>W15</v>
      </c>
      <c r="J1413" s="195" t="str">
        <f t="shared" si="45"/>
        <v>22-W15</v>
      </c>
      <c r="K1413" s="3" t="s">
        <v>675</v>
      </c>
      <c r="L1413" s="11"/>
      <c r="M1413" s="11" t="s">
        <v>72</v>
      </c>
      <c r="N1413" s="11" t="s">
        <v>428</v>
      </c>
      <c r="O1413" s="266" t="s">
        <v>372</v>
      </c>
      <c r="P1413" s="11" t="s">
        <v>378</v>
      </c>
      <c r="Q1413" s="11" t="s">
        <v>421</v>
      </c>
      <c r="R1413" s="11">
        <v>0</v>
      </c>
      <c r="S1413" s="11"/>
      <c r="T1413" s="206">
        <f>ABS(Table1[[#This Row],[Prod]]-Table1[[#This Row],[Planned]])</f>
        <v>0</v>
      </c>
      <c r="U1413" s="209">
        <f>IF(ABS(Table1[[#This Row],[Prod]]-Table1[[#This Row],[Planned]])&gt;Table1[[#This Row],[Planned]],0,IF(Table1[[#This Row],[Planned]]=0,0,1-ABS(Table1[[#This Row],[Prod]]-Table1[[#This Row],[Planned]])/Table1[[#This Row],[Planned]]))</f>
        <v>0</v>
      </c>
      <c r="V1413" s="11"/>
      <c r="W1413" s="11"/>
      <c r="X1413" s="27"/>
      <c r="Y1413" s="206">
        <f>Table1[[#This Row],[Prod]]</f>
        <v>0</v>
      </c>
      <c r="Z1413" s="206">
        <f>ABS(Table1[[#This Row],[Prod2]]-Table1[[#This Row],[Plan Revised]])</f>
        <v>0</v>
      </c>
      <c r="AA1413" s="209">
        <f>IF(ABS(Table1[[#This Row],[Prod2]]-Table1[[#This Row],[Plan Revised]])&gt;Table1[[#This Row],[Plan Revised]],0,IF(Table1[[#This Row],[Plan Revised]]=0,0,1-ABS(Table1[[#This Row],[Prod2]]-Table1[[#This Row],[Plan Revised]])/Table1[[#This Row],[Plan Revised]]))</f>
        <v>0</v>
      </c>
      <c r="AB1413" s="11"/>
      <c r="AC1413" s="30"/>
      <c r="AD1413"/>
      <c r="AF1413"/>
    </row>
    <row r="1414" spans="1:32">
      <c r="A1414" s="15" t="str">
        <f>IF(Table1[Week]=WeekSel,"Yes","No")</f>
        <v>Yes</v>
      </c>
      <c r="B1414" s="15" t="str">
        <f>IF((Table1[StartDate]&gt;=Date.GraphMin)*(Table1[StartDate]&lt;=Date.GraphMax)=1,"Yes","No")</f>
        <v>Yes</v>
      </c>
      <c r="C1414" s="15" t="str">
        <f>IF(OR(Table1[[#This Row],[Site]]="FOOD MILLING",Table1[[#This Row],[Site]]="GODACO"), "No", "Yes")</f>
        <v>Yes</v>
      </c>
      <c r="D1414" s="40">
        <f>MAX(DATE(Table1[Year],1,1),DATE(Table1[Year],1,1)-WEEKDAY(DATE(Table1[Year],1,1),2)+(Table1[WeekNum]-1)*7+1)</f>
        <v>44655</v>
      </c>
      <c r="E1414" s="40">
        <f>MIN(DATE(Table1[Year]+1,1,0),DATE(Table1[Year],1,1)-WEEKDAY(DATE(Table1[Year],1,1),2)+Table1[WeekNum]*7)</f>
        <v>44661</v>
      </c>
      <c r="F1414" s="15">
        <v>2022</v>
      </c>
      <c r="G1414" s="15">
        <f t="shared" si="44"/>
        <v>4</v>
      </c>
      <c r="H1414" s="15">
        <v>15</v>
      </c>
      <c r="I1414" s="207" t="str">
        <f>"W" &amp;Table1[[#This Row],[WeekNum]]</f>
        <v>W15</v>
      </c>
      <c r="J1414" s="195" t="str">
        <f t="shared" si="45"/>
        <v>22-W15</v>
      </c>
      <c r="K1414" s="3" t="s">
        <v>676</v>
      </c>
      <c r="L1414" s="11"/>
      <c r="M1414" s="11" t="s">
        <v>72</v>
      </c>
      <c r="N1414" s="11" t="s">
        <v>428</v>
      </c>
      <c r="O1414" s="266" t="s">
        <v>372</v>
      </c>
      <c r="P1414" s="11" t="s">
        <v>378</v>
      </c>
      <c r="Q1414" s="11" t="s">
        <v>419</v>
      </c>
      <c r="R1414" s="11">
        <v>5200</v>
      </c>
      <c r="S1414" s="11">
        <v>4724.5</v>
      </c>
      <c r="T1414" s="206">
        <f>ABS(Table1[[#This Row],[Prod]]-Table1[[#This Row],[Planned]])</f>
        <v>475.5</v>
      </c>
      <c r="U1414" s="209">
        <f>IF(ABS(Table1[[#This Row],[Prod]]-Table1[[#This Row],[Planned]])&gt;Table1[[#This Row],[Planned]],0,IF(Table1[[#This Row],[Planned]]=0,0,1-ABS(Table1[[#This Row],[Prod]]-Table1[[#This Row],[Planned]])/Table1[[#This Row],[Planned]]))</f>
        <v>0.90855769230769234</v>
      </c>
      <c r="V1414" s="11"/>
      <c r="W1414" s="11"/>
      <c r="X1414" s="27">
        <v>6500</v>
      </c>
      <c r="Y1414" s="206">
        <f>Table1[[#This Row],[Prod]]</f>
        <v>4724.5</v>
      </c>
      <c r="Z1414" s="206">
        <f>ABS(Table1[[#This Row],[Prod2]]-Table1[[#This Row],[Plan Revised]])</f>
        <v>1775.5</v>
      </c>
      <c r="AA1414" s="209">
        <f>IF(ABS(Table1[[#This Row],[Prod2]]-Table1[[#This Row],[Plan Revised]])&gt;Table1[[#This Row],[Plan Revised]],0,IF(Table1[[#This Row],[Plan Revised]]=0,0,1-ABS(Table1[[#This Row],[Prod2]]-Table1[[#This Row],[Plan Revised]])/Table1[[#This Row],[Plan Revised]]))</f>
        <v>0.72684615384615392</v>
      </c>
      <c r="AB1414" s="11"/>
      <c r="AC1414" s="30"/>
      <c r="AD1414"/>
      <c r="AF1414"/>
    </row>
    <row r="1415" spans="1:32">
      <c r="A1415" s="15" t="str">
        <f>IF(Table1[Week]=WeekSel,"Yes","No")</f>
        <v>Yes</v>
      </c>
      <c r="B1415" s="15" t="str">
        <f>IF((Table1[StartDate]&gt;=Date.GraphMin)*(Table1[StartDate]&lt;=Date.GraphMax)=1,"Yes","No")</f>
        <v>Yes</v>
      </c>
      <c r="C1415" s="15" t="str">
        <f>IF(OR(Table1[[#This Row],[Site]]="FOOD MILLING",Table1[[#This Row],[Site]]="GODACO"), "No", "Yes")</f>
        <v>Yes</v>
      </c>
      <c r="D1415" s="40">
        <f>MAX(DATE(Table1[Year],1,1),DATE(Table1[Year],1,1)-WEEKDAY(DATE(Table1[Year],1,1),2)+(Table1[WeekNum]-1)*7+1)</f>
        <v>44655</v>
      </c>
      <c r="E1415" s="40">
        <f>MIN(DATE(Table1[Year]+1,1,0),DATE(Table1[Year],1,1)-WEEKDAY(DATE(Table1[Year],1,1),2)+Table1[WeekNum]*7)</f>
        <v>44661</v>
      </c>
      <c r="F1415" s="15">
        <v>2022</v>
      </c>
      <c r="G1415" s="15">
        <f t="shared" si="44"/>
        <v>4</v>
      </c>
      <c r="H1415" s="15">
        <v>15</v>
      </c>
      <c r="I1415" s="207" t="str">
        <f>"W" &amp;Table1[[#This Row],[WeekNum]]</f>
        <v>W15</v>
      </c>
      <c r="J1415" s="195" t="str">
        <f t="shared" si="45"/>
        <v>22-W15</v>
      </c>
      <c r="K1415" s="3" t="s">
        <v>676</v>
      </c>
      <c r="L1415" s="11"/>
      <c r="M1415" s="11" t="s">
        <v>72</v>
      </c>
      <c r="N1415" s="11" t="s">
        <v>428</v>
      </c>
      <c r="O1415" s="266" t="s">
        <v>372</v>
      </c>
      <c r="P1415" s="11" t="s">
        <v>378</v>
      </c>
      <c r="Q1415" s="11" t="s">
        <v>421</v>
      </c>
      <c r="R1415" s="11">
        <v>0</v>
      </c>
      <c r="S1415" s="11"/>
      <c r="T1415" s="206">
        <f>ABS(Table1[[#This Row],[Prod]]-Table1[[#This Row],[Planned]])</f>
        <v>0</v>
      </c>
      <c r="U1415" s="209">
        <f>IF(ABS(Table1[[#This Row],[Prod]]-Table1[[#This Row],[Planned]])&gt;Table1[[#This Row],[Planned]],0,IF(Table1[[#This Row],[Planned]]=0,0,1-ABS(Table1[[#This Row],[Prod]]-Table1[[#This Row],[Planned]])/Table1[[#This Row],[Planned]]))</f>
        <v>0</v>
      </c>
      <c r="V1415" s="11"/>
      <c r="W1415" s="11"/>
      <c r="X1415" s="27"/>
      <c r="Y1415" s="206">
        <f>Table1[[#This Row],[Prod]]</f>
        <v>0</v>
      </c>
      <c r="Z1415" s="206">
        <f>ABS(Table1[[#This Row],[Prod2]]-Table1[[#This Row],[Plan Revised]])</f>
        <v>0</v>
      </c>
      <c r="AA1415" s="209">
        <f>IF(ABS(Table1[[#This Row],[Prod2]]-Table1[[#This Row],[Plan Revised]])&gt;Table1[[#This Row],[Plan Revised]],0,IF(Table1[[#This Row],[Plan Revised]]=0,0,1-ABS(Table1[[#This Row],[Prod2]]-Table1[[#This Row],[Plan Revised]])/Table1[[#This Row],[Plan Revised]]))</f>
        <v>0</v>
      </c>
      <c r="AB1415" s="11"/>
      <c r="AC1415" s="30"/>
      <c r="AD1415"/>
      <c r="AF1415"/>
    </row>
    <row r="1416" spans="1:32">
      <c r="A1416" s="15" t="str">
        <f>IF(Table1[Week]=WeekSel,"Yes","No")</f>
        <v>Yes</v>
      </c>
      <c r="B1416" s="15" t="str">
        <f>IF((Table1[StartDate]&gt;=Date.GraphMin)*(Table1[StartDate]&lt;=Date.GraphMax)=1,"Yes","No")</f>
        <v>Yes</v>
      </c>
      <c r="C1416" s="15" t="str">
        <f>IF(OR(Table1[[#This Row],[Site]]="FOOD MILLING",Table1[[#This Row],[Site]]="GODACO"), "No", "Yes")</f>
        <v>Yes</v>
      </c>
      <c r="D1416" s="40">
        <f>MAX(DATE(Table1[Year],1,1),DATE(Table1[Year],1,1)-WEEKDAY(DATE(Table1[Year],1,1),2)+(Table1[WeekNum]-1)*7+1)</f>
        <v>44655</v>
      </c>
      <c r="E1416" s="40">
        <f>MIN(DATE(Table1[Year]+1,1,0),DATE(Table1[Year],1,1)-WEEKDAY(DATE(Table1[Year],1,1),2)+Table1[WeekNum]*7)</f>
        <v>44661</v>
      </c>
      <c r="F1416" s="15">
        <v>2022</v>
      </c>
      <c r="G1416" s="15">
        <f t="shared" si="44"/>
        <v>4</v>
      </c>
      <c r="H1416" s="15">
        <v>15</v>
      </c>
      <c r="I1416" s="207" t="str">
        <f>"W" &amp;Table1[[#This Row],[WeekNum]]</f>
        <v>W15</v>
      </c>
      <c r="J1416" s="195" t="str">
        <f t="shared" si="45"/>
        <v>22-W15</v>
      </c>
      <c r="K1416" s="11" t="s">
        <v>677</v>
      </c>
      <c r="L1416" s="11"/>
      <c r="M1416" s="11" t="s">
        <v>72</v>
      </c>
      <c r="N1416" s="11" t="s">
        <v>428</v>
      </c>
      <c r="O1416" s="266" t="s">
        <v>372</v>
      </c>
      <c r="P1416" s="11" t="s">
        <v>378</v>
      </c>
      <c r="Q1416" s="11" t="s">
        <v>419</v>
      </c>
      <c r="R1416" s="11">
        <v>0</v>
      </c>
      <c r="S1416" s="11">
        <v>823.19999999999993</v>
      </c>
      <c r="T1416" s="206">
        <f>ABS(Table1[[#This Row],[Prod]]-Table1[[#This Row],[Planned]])</f>
        <v>823.19999999999993</v>
      </c>
      <c r="U1416" s="209">
        <f>IF(ABS(Table1[[#This Row],[Prod]]-Table1[[#This Row],[Planned]])&gt;Table1[[#This Row],[Planned]],0,IF(Table1[[#This Row],[Planned]]=0,0,1-ABS(Table1[[#This Row],[Prod]]-Table1[[#This Row],[Planned]])/Table1[[#This Row],[Planned]]))</f>
        <v>0</v>
      </c>
      <c r="V1416" s="11"/>
      <c r="W1416" s="11"/>
      <c r="X1416" s="27">
        <v>1300</v>
      </c>
      <c r="Y1416" s="206">
        <f>Table1[[#This Row],[Prod]]</f>
        <v>823.19999999999993</v>
      </c>
      <c r="Z1416" s="206">
        <f>ABS(Table1[[#This Row],[Prod2]]-Table1[[#This Row],[Plan Revised]])</f>
        <v>476.80000000000007</v>
      </c>
      <c r="AA1416" s="209">
        <f>IF(ABS(Table1[[#This Row],[Prod2]]-Table1[[#This Row],[Plan Revised]])&gt;Table1[[#This Row],[Plan Revised]],0,IF(Table1[[#This Row],[Plan Revised]]=0,0,1-ABS(Table1[[#This Row],[Prod2]]-Table1[[#This Row],[Plan Revised]])/Table1[[#This Row],[Plan Revised]]))</f>
        <v>0.63323076923076915</v>
      </c>
      <c r="AB1416" s="11"/>
      <c r="AC1416" s="30"/>
      <c r="AD1416"/>
      <c r="AF1416"/>
    </row>
    <row r="1417" spans="1:32">
      <c r="A1417" s="15" t="str">
        <f>IF(Table1[Week]=WeekSel,"Yes","No")</f>
        <v>Yes</v>
      </c>
      <c r="B1417" s="15" t="str">
        <f>IF((Table1[StartDate]&gt;=Date.GraphMin)*(Table1[StartDate]&lt;=Date.GraphMax)=1,"Yes","No")</f>
        <v>Yes</v>
      </c>
      <c r="C1417" s="15" t="str">
        <f>IF(OR(Table1[[#This Row],[Site]]="FOOD MILLING",Table1[[#This Row],[Site]]="GODACO"), "No", "Yes")</f>
        <v>Yes</v>
      </c>
      <c r="D1417" s="40">
        <f>MAX(DATE(Table1[Year],1,1),DATE(Table1[Year],1,1)-WEEKDAY(DATE(Table1[Year],1,1),2)+(Table1[WeekNum]-1)*7+1)</f>
        <v>44655</v>
      </c>
      <c r="E1417" s="40">
        <f>MIN(DATE(Table1[Year]+1,1,0),DATE(Table1[Year],1,1)-WEEKDAY(DATE(Table1[Year],1,1),2)+Table1[WeekNum]*7)</f>
        <v>44661</v>
      </c>
      <c r="F1417" s="15">
        <v>2022</v>
      </c>
      <c r="G1417" s="15">
        <f t="shared" si="44"/>
        <v>4</v>
      </c>
      <c r="H1417" s="15">
        <v>15</v>
      </c>
      <c r="I1417" s="207" t="str">
        <f>"W" &amp;Table1[[#This Row],[WeekNum]]</f>
        <v>W15</v>
      </c>
      <c r="J1417" s="195" t="str">
        <f t="shared" si="45"/>
        <v>22-W15</v>
      </c>
      <c r="K1417" s="11" t="s">
        <v>677</v>
      </c>
      <c r="L1417" s="11"/>
      <c r="M1417" s="11" t="s">
        <v>72</v>
      </c>
      <c r="N1417" s="11" t="s">
        <v>428</v>
      </c>
      <c r="O1417" s="266" t="s">
        <v>372</v>
      </c>
      <c r="P1417" s="11" t="s">
        <v>378</v>
      </c>
      <c r="Q1417" s="11" t="s">
        <v>421</v>
      </c>
      <c r="R1417" s="11">
        <v>0</v>
      </c>
      <c r="S1417" s="11"/>
      <c r="T1417" s="206">
        <f>ABS(Table1[[#This Row],[Prod]]-Table1[[#This Row],[Planned]])</f>
        <v>0</v>
      </c>
      <c r="U1417" s="209">
        <f>IF(ABS(Table1[[#This Row],[Prod]]-Table1[[#This Row],[Planned]])&gt;Table1[[#This Row],[Planned]],0,IF(Table1[[#This Row],[Planned]]=0,0,1-ABS(Table1[[#This Row],[Prod]]-Table1[[#This Row],[Planned]])/Table1[[#This Row],[Planned]]))</f>
        <v>0</v>
      </c>
      <c r="V1417" s="11"/>
      <c r="W1417" s="11"/>
      <c r="X1417" s="27"/>
      <c r="Y1417" s="206">
        <f>Table1[[#This Row],[Prod]]</f>
        <v>0</v>
      </c>
      <c r="Z1417" s="206">
        <f>ABS(Table1[[#This Row],[Prod2]]-Table1[[#This Row],[Plan Revised]])</f>
        <v>0</v>
      </c>
      <c r="AA1417" s="209">
        <f>IF(ABS(Table1[[#This Row],[Prod2]]-Table1[[#This Row],[Plan Revised]])&gt;Table1[[#This Row],[Plan Revised]],0,IF(Table1[[#This Row],[Plan Revised]]=0,0,1-ABS(Table1[[#This Row],[Prod2]]-Table1[[#This Row],[Plan Revised]])/Table1[[#This Row],[Plan Revised]]))</f>
        <v>0</v>
      </c>
      <c r="AB1417" s="11"/>
      <c r="AC1417" s="30"/>
      <c r="AD1417"/>
      <c r="AF1417"/>
    </row>
    <row r="1418" spans="1:32">
      <c r="A1418" s="15" t="str">
        <f>IF(Table1[Week]=WeekSel,"Yes","No")</f>
        <v>Yes</v>
      </c>
      <c r="B1418" s="15" t="str">
        <f>IF((Table1[StartDate]&gt;=Date.GraphMin)*(Table1[StartDate]&lt;=Date.GraphMax)=1,"Yes","No")</f>
        <v>Yes</v>
      </c>
      <c r="C1418" s="15" t="str">
        <f>IF(OR(Table1[[#This Row],[Site]]="FOOD MILLING",Table1[[#This Row],[Site]]="GODACO"), "No", "Yes")</f>
        <v>Yes</v>
      </c>
      <c r="D1418" s="40">
        <f>MAX(DATE(Table1[Year],1,1),DATE(Table1[Year],1,1)-WEEKDAY(DATE(Table1[Year],1,1),2)+(Table1[WeekNum]-1)*7+1)</f>
        <v>44655</v>
      </c>
      <c r="E1418" s="40">
        <f>MIN(DATE(Table1[Year]+1,1,0),DATE(Table1[Year],1,1)-WEEKDAY(DATE(Table1[Year],1,1),2)+Table1[WeekNum]*7)</f>
        <v>44661</v>
      </c>
      <c r="F1418" s="15">
        <v>2022</v>
      </c>
      <c r="G1418" s="15">
        <f t="shared" si="44"/>
        <v>4</v>
      </c>
      <c r="H1418" s="15">
        <v>15</v>
      </c>
      <c r="I1418" s="207" t="str">
        <f>"W" &amp;Table1[[#This Row],[WeekNum]]</f>
        <v>W15</v>
      </c>
      <c r="J1418" s="195" t="str">
        <f t="shared" si="45"/>
        <v>22-W15</v>
      </c>
      <c r="K1418" s="11" t="s">
        <v>678</v>
      </c>
      <c r="L1418" s="11"/>
      <c r="M1418" s="11" t="s">
        <v>72</v>
      </c>
      <c r="N1418" s="11" t="s">
        <v>428</v>
      </c>
      <c r="O1418" s="266" t="s">
        <v>372</v>
      </c>
      <c r="P1418" s="11" t="s">
        <v>378</v>
      </c>
      <c r="Q1418" s="11" t="s">
        <v>419</v>
      </c>
      <c r="R1418" s="11">
        <v>0</v>
      </c>
      <c r="S1418" s="11">
        <v>0</v>
      </c>
      <c r="T1418" s="206">
        <f>ABS(Table1[[#This Row],[Prod]]-Table1[[#This Row],[Planned]])</f>
        <v>0</v>
      </c>
      <c r="U1418" s="209">
        <f>IF(ABS(Table1[[#This Row],[Prod]]-Table1[[#This Row],[Planned]])&gt;Table1[[#This Row],[Planned]],0,IF(Table1[[#This Row],[Planned]]=0,0,1-ABS(Table1[[#This Row],[Prod]]-Table1[[#This Row],[Planned]])/Table1[[#This Row],[Planned]]))</f>
        <v>0</v>
      </c>
      <c r="V1418" s="11"/>
      <c r="W1418" s="11"/>
      <c r="X1418" s="27">
        <v>0</v>
      </c>
      <c r="Y1418" s="206">
        <f>Table1[[#This Row],[Prod]]</f>
        <v>0</v>
      </c>
      <c r="Z1418" s="206">
        <f>ABS(Table1[[#This Row],[Prod2]]-Table1[[#This Row],[Plan Revised]])</f>
        <v>0</v>
      </c>
      <c r="AA1418" s="209">
        <f>IF(ABS(Table1[[#This Row],[Prod2]]-Table1[[#This Row],[Plan Revised]])&gt;Table1[[#This Row],[Plan Revised]],0,IF(Table1[[#This Row],[Plan Revised]]=0,0,1-ABS(Table1[[#This Row],[Prod2]]-Table1[[#This Row],[Plan Revised]])/Table1[[#This Row],[Plan Revised]]))</f>
        <v>0</v>
      </c>
      <c r="AB1418" s="11"/>
      <c r="AC1418" s="30"/>
      <c r="AD1418"/>
      <c r="AF1418"/>
    </row>
    <row r="1419" spans="1:32">
      <c r="A1419" s="15" t="str">
        <f>IF(Table1[Week]=WeekSel,"Yes","No")</f>
        <v>Yes</v>
      </c>
      <c r="B1419" s="15" t="str">
        <f>IF((Table1[StartDate]&gt;=Date.GraphMin)*(Table1[StartDate]&lt;=Date.GraphMax)=1,"Yes","No")</f>
        <v>Yes</v>
      </c>
      <c r="C1419" s="15" t="str">
        <f>IF(OR(Table1[[#This Row],[Site]]="FOOD MILLING",Table1[[#This Row],[Site]]="GODACO"), "No", "Yes")</f>
        <v>Yes</v>
      </c>
      <c r="D1419" s="40">
        <f>MAX(DATE(Table1[Year],1,1),DATE(Table1[Year],1,1)-WEEKDAY(DATE(Table1[Year],1,1),2)+(Table1[WeekNum]-1)*7+1)</f>
        <v>44655</v>
      </c>
      <c r="E1419" s="40">
        <f>MIN(DATE(Table1[Year]+1,1,0),DATE(Table1[Year],1,1)-WEEKDAY(DATE(Table1[Year],1,1),2)+Table1[WeekNum]*7)</f>
        <v>44661</v>
      </c>
      <c r="F1419" s="15">
        <v>2022</v>
      </c>
      <c r="G1419" s="15">
        <f t="shared" si="44"/>
        <v>4</v>
      </c>
      <c r="H1419" s="15">
        <v>15</v>
      </c>
      <c r="I1419" s="207" t="str">
        <f>"W" &amp;Table1[[#This Row],[WeekNum]]</f>
        <v>W15</v>
      </c>
      <c r="J1419" s="195" t="str">
        <f t="shared" si="45"/>
        <v>22-W15</v>
      </c>
      <c r="K1419" s="11" t="s">
        <v>678</v>
      </c>
      <c r="L1419" s="11"/>
      <c r="M1419" s="11" t="s">
        <v>72</v>
      </c>
      <c r="N1419" s="11" t="s">
        <v>428</v>
      </c>
      <c r="O1419" s="266" t="s">
        <v>372</v>
      </c>
      <c r="P1419" s="11" t="s">
        <v>378</v>
      </c>
      <c r="Q1419" s="11" t="s">
        <v>421</v>
      </c>
      <c r="R1419" s="11">
        <v>0</v>
      </c>
      <c r="S1419" s="11"/>
      <c r="T1419" s="206">
        <f>ABS(Table1[[#This Row],[Prod]]-Table1[[#This Row],[Planned]])</f>
        <v>0</v>
      </c>
      <c r="U1419" s="209">
        <f>IF(ABS(Table1[[#This Row],[Prod]]-Table1[[#This Row],[Planned]])&gt;Table1[[#This Row],[Planned]],0,IF(Table1[[#This Row],[Planned]]=0,0,1-ABS(Table1[[#This Row],[Prod]]-Table1[[#This Row],[Planned]])/Table1[[#This Row],[Planned]]))</f>
        <v>0</v>
      </c>
      <c r="V1419" s="11"/>
      <c r="W1419" s="11"/>
      <c r="X1419" s="27"/>
      <c r="Y1419" s="206">
        <f>Table1[[#This Row],[Prod]]</f>
        <v>0</v>
      </c>
      <c r="Z1419" s="206">
        <f>ABS(Table1[[#This Row],[Prod2]]-Table1[[#This Row],[Plan Revised]])</f>
        <v>0</v>
      </c>
      <c r="AA1419" s="209">
        <f>IF(ABS(Table1[[#This Row],[Prod2]]-Table1[[#This Row],[Plan Revised]])&gt;Table1[[#This Row],[Plan Revised]],0,IF(Table1[[#This Row],[Plan Revised]]=0,0,1-ABS(Table1[[#This Row],[Prod2]]-Table1[[#This Row],[Plan Revised]])/Table1[[#This Row],[Plan Revised]]))</f>
        <v>0</v>
      </c>
      <c r="AB1419" s="11"/>
      <c r="AC1419" s="30"/>
      <c r="AD1419"/>
      <c r="AF1419"/>
    </row>
    <row r="1420" spans="1:32">
      <c r="A1420" s="15" t="str">
        <f>IF(Table1[Week]=WeekSel,"Yes","No")</f>
        <v>Yes</v>
      </c>
      <c r="B1420" s="15" t="str">
        <f>IF((Table1[StartDate]&gt;=Date.GraphMin)*(Table1[StartDate]&lt;=Date.GraphMax)=1,"Yes","No")</f>
        <v>Yes</v>
      </c>
      <c r="C1420" s="15" t="str">
        <f>IF(OR(Table1[[#This Row],[Site]]="FOOD MILLING",Table1[[#This Row],[Site]]="GODACO"), "No", "Yes")</f>
        <v>Yes</v>
      </c>
      <c r="D1420" s="40">
        <f>MAX(DATE(Table1[Year],1,1),DATE(Table1[Year],1,1)-WEEKDAY(DATE(Table1[Year],1,1),2)+(Table1[WeekNum]-1)*7+1)</f>
        <v>44655</v>
      </c>
      <c r="E1420" s="40">
        <f>MIN(DATE(Table1[Year]+1,1,0),DATE(Table1[Year],1,1)-WEEKDAY(DATE(Table1[Year],1,1),2)+Table1[WeekNum]*7)</f>
        <v>44661</v>
      </c>
      <c r="F1420" s="15">
        <v>2022</v>
      </c>
      <c r="G1420" s="15">
        <f t="shared" si="44"/>
        <v>4</v>
      </c>
      <c r="H1420" s="15">
        <v>15</v>
      </c>
      <c r="I1420" s="207" t="str">
        <f>"W" &amp;Table1[[#This Row],[WeekNum]]</f>
        <v>W15</v>
      </c>
      <c r="J1420" s="195" t="str">
        <f t="shared" si="45"/>
        <v>22-W15</v>
      </c>
      <c r="K1420" s="11" t="s">
        <v>680</v>
      </c>
      <c r="L1420" s="11"/>
      <c r="M1420" s="11" t="s">
        <v>72</v>
      </c>
      <c r="N1420" s="11" t="s">
        <v>428</v>
      </c>
      <c r="O1420" s="266" t="s">
        <v>374</v>
      </c>
      <c r="P1420" s="11" t="s">
        <v>376</v>
      </c>
      <c r="Q1420" s="11" t="s">
        <v>419</v>
      </c>
      <c r="R1420" s="11">
        <v>0</v>
      </c>
      <c r="S1420" s="11"/>
      <c r="T1420" s="206">
        <f>ABS(Table1[[#This Row],[Prod]]-Table1[[#This Row],[Planned]])</f>
        <v>0</v>
      </c>
      <c r="U1420" s="209">
        <f>IF(ABS(Table1[[#This Row],[Prod]]-Table1[[#This Row],[Planned]])&gt;Table1[[#This Row],[Planned]],0,IF(Table1[[#This Row],[Planned]]=0,0,1-ABS(Table1[[#This Row],[Prod]]-Table1[[#This Row],[Planned]])/Table1[[#This Row],[Planned]]))</f>
        <v>0</v>
      </c>
      <c r="V1420" s="11"/>
      <c r="W1420" s="11"/>
      <c r="X1420" s="27"/>
      <c r="Y1420" s="206">
        <f>Table1[[#This Row],[Prod]]</f>
        <v>0</v>
      </c>
      <c r="Z1420" s="206">
        <f>ABS(Table1[[#This Row],[Prod2]]-Table1[[#This Row],[Plan Revised]])</f>
        <v>0</v>
      </c>
      <c r="AA1420" s="209">
        <f>IF(ABS(Table1[[#This Row],[Prod2]]-Table1[[#This Row],[Plan Revised]])&gt;Table1[[#This Row],[Plan Revised]],0,IF(Table1[[#This Row],[Plan Revised]]=0,0,1-ABS(Table1[[#This Row],[Prod2]]-Table1[[#This Row],[Plan Revised]])/Table1[[#This Row],[Plan Revised]]))</f>
        <v>0</v>
      </c>
      <c r="AB1420" s="11"/>
      <c r="AC1420" s="30"/>
      <c r="AD1420"/>
      <c r="AF1420"/>
    </row>
    <row r="1421" spans="1:32">
      <c r="A1421" s="15" t="str">
        <f>IF(Table1[Week]=WeekSel,"Yes","No")</f>
        <v>Yes</v>
      </c>
      <c r="B1421" s="15" t="str">
        <f>IF((Table1[StartDate]&gt;=Date.GraphMin)*(Table1[StartDate]&lt;=Date.GraphMax)=1,"Yes","No")</f>
        <v>Yes</v>
      </c>
      <c r="C1421" s="15" t="str">
        <f>IF(OR(Table1[[#This Row],[Site]]="FOOD MILLING",Table1[[#This Row],[Site]]="GODACO"), "No", "Yes")</f>
        <v>Yes</v>
      </c>
      <c r="D1421" s="40">
        <f>MAX(DATE(Table1[Year],1,1),DATE(Table1[Year],1,1)-WEEKDAY(DATE(Table1[Year],1,1),2)+(Table1[WeekNum]-1)*7+1)</f>
        <v>44655</v>
      </c>
      <c r="E1421" s="40">
        <f>MIN(DATE(Table1[Year]+1,1,0),DATE(Table1[Year],1,1)-WEEKDAY(DATE(Table1[Year],1,1),2)+Table1[WeekNum]*7)</f>
        <v>44661</v>
      </c>
      <c r="F1421" s="15">
        <v>2022</v>
      </c>
      <c r="G1421" s="15">
        <f t="shared" si="44"/>
        <v>4</v>
      </c>
      <c r="H1421" s="15">
        <v>15</v>
      </c>
      <c r="I1421" s="207" t="str">
        <f>"W" &amp;Table1[[#This Row],[WeekNum]]</f>
        <v>W15</v>
      </c>
      <c r="J1421" s="195" t="str">
        <f t="shared" si="45"/>
        <v>22-W15</v>
      </c>
      <c r="K1421" s="11" t="s">
        <v>680</v>
      </c>
      <c r="L1421" s="11"/>
      <c r="M1421" s="11" t="s">
        <v>72</v>
      </c>
      <c r="N1421" s="11" t="s">
        <v>428</v>
      </c>
      <c r="O1421" s="266" t="s">
        <v>374</v>
      </c>
      <c r="P1421" s="11" t="s">
        <v>376</v>
      </c>
      <c r="Q1421" s="11" t="s">
        <v>421</v>
      </c>
      <c r="R1421" s="11">
        <v>0</v>
      </c>
      <c r="S1421" s="11"/>
      <c r="T1421" s="206">
        <f>ABS(Table1[[#This Row],[Prod]]-Table1[[#This Row],[Planned]])</f>
        <v>0</v>
      </c>
      <c r="U1421" s="209">
        <f>IF(ABS(Table1[[#This Row],[Prod]]-Table1[[#This Row],[Planned]])&gt;Table1[[#This Row],[Planned]],0,IF(Table1[[#This Row],[Planned]]=0,0,1-ABS(Table1[[#This Row],[Prod]]-Table1[[#This Row],[Planned]])/Table1[[#This Row],[Planned]]))</f>
        <v>0</v>
      </c>
      <c r="V1421" s="11"/>
      <c r="W1421" s="11"/>
      <c r="X1421" s="27"/>
      <c r="Y1421" s="206">
        <f>Table1[[#This Row],[Prod]]</f>
        <v>0</v>
      </c>
      <c r="Z1421" s="206">
        <f>ABS(Table1[[#This Row],[Prod2]]-Table1[[#This Row],[Plan Revised]])</f>
        <v>0</v>
      </c>
      <c r="AA1421" s="209">
        <f>IF(ABS(Table1[[#This Row],[Prod2]]-Table1[[#This Row],[Plan Revised]])&gt;Table1[[#This Row],[Plan Revised]],0,IF(Table1[[#This Row],[Plan Revised]]=0,0,1-ABS(Table1[[#This Row],[Prod2]]-Table1[[#This Row],[Plan Revised]])/Table1[[#This Row],[Plan Revised]]))</f>
        <v>0</v>
      </c>
      <c r="AB1421" s="11"/>
      <c r="AC1421" s="30"/>
      <c r="AD1421"/>
      <c r="AF1421"/>
    </row>
    <row r="1422" spans="1:32">
      <c r="A1422" s="15" t="str">
        <f>IF(Table1[Week]=WeekSel,"Yes","No")</f>
        <v>Yes</v>
      </c>
      <c r="B1422" s="15" t="str">
        <f>IF((Table1[StartDate]&gt;=Date.GraphMin)*(Table1[StartDate]&lt;=Date.GraphMax)=1,"Yes","No")</f>
        <v>Yes</v>
      </c>
      <c r="C1422" s="15" t="str">
        <f>IF(OR(Table1[[#This Row],[Site]]="FOOD MILLING",Table1[[#This Row],[Site]]="GODACO"), "No", "Yes")</f>
        <v>Yes</v>
      </c>
      <c r="D1422" s="40">
        <f>MAX(DATE(Table1[Year],1,1),DATE(Table1[Year],1,1)-WEEKDAY(DATE(Table1[Year],1,1),2)+(Table1[WeekNum]-1)*7+1)</f>
        <v>44655</v>
      </c>
      <c r="E1422" s="40">
        <f>MIN(DATE(Table1[Year]+1,1,0),DATE(Table1[Year],1,1)-WEEKDAY(DATE(Table1[Year],1,1),2)+Table1[WeekNum]*7)</f>
        <v>44661</v>
      </c>
      <c r="F1422" s="15">
        <v>2022</v>
      </c>
      <c r="G1422" s="15">
        <f t="shared" si="44"/>
        <v>4</v>
      </c>
      <c r="H1422" s="15">
        <v>15</v>
      </c>
      <c r="I1422" s="207" t="str">
        <f>"W" &amp;Table1[[#This Row],[WeekNum]]</f>
        <v>W15</v>
      </c>
      <c r="J1422" s="195" t="str">
        <f t="shared" si="45"/>
        <v>22-W15</v>
      </c>
      <c r="K1422" s="11" t="s">
        <v>721</v>
      </c>
      <c r="L1422" s="11"/>
      <c r="M1422" s="11" t="s">
        <v>72</v>
      </c>
      <c r="N1422" s="11" t="s">
        <v>428</v>
      </c>
      <c r="O1422" s="266" t="s">
        <v>374</v>
      </c>
      <c r="P1422" s="11" t="s">
        <v>410</v>
      </c>
      <c r="Q1422" s="11" t="s">
        <v>421</v>
      </c>
      <c r="R1422" s="11">
        <v>0</v>
      </c>
      <c r="S1422" s="11"/>
      <c r="T1422" s="206">
        <f>ABS(Table1[[#This Row],[Prod]]-Table1[[#This Row],[Planned]])</f>
        <v>0</v>
      </c>
      <c r="U1422" s="209">
        <f>IF(ABS(Table1[[#This Row],[Prod]]-Table1[[#This Row],[Planned]])&gt;Table1[[#This Row],[Planned]],0,IF(Table1[[#This Row],[Planned]]=0,0,1-ABS(Table1[[#This Row],[Prod]]-Table1[[#This Row],[Planned]])/Table1[[#This Row],[Planned]]))</f>
        <v>0</v>
      </c>
      <c r="V1422" s="11"/>
      <c r="W1422" s="11"/>
      <c r="X1422" s="27"/>
      <c r="Y1422" s="206">
        <f>Table1[[#This Row],[Prod]]</f>
        <v>0</v>
      </c>
      <c r="Z1422" s="206">
        <f>ABS(Table1[[#This Row],[Prod2]]-Table1[[#This Row],[Plan Revised]])</f>
        <v>0</v>
      </c>
      <c r="AA1422" s="209">
        <f>IF(ABS(Table1[[#This Row],[Prod2]]-Table1[[#This Row],[Plan Revised]])&gt;Table1[[#This Row],[Plan Revised]],0,IF(Table1[[#This Row],[Plan Revised]]=0,0,1-ABS(Table1[[#This Row],[Prod2]]-Table1[[#This Row],[Plan Revised]])/Table1[[#This Row],[Plan Revised]]))</f>
        <v>0</v>
      </c>
      <c r="AB1422" s="11"/>
      <c r="AC1422" s="30"/>
      <c r="AD1422"/>
      <c r="AF1422"/>
    </row>
    <row r="1423" spans="1:32">
      <c r="A1423" s="15" t="str">
        <f>IF(Table1[Week]=WeekSel,"Yes","No")</f>
        <v>Yes</v>
      </c>
      <c r="B1423" s="15" t="str">
        <f>IF((Table1[StartDate]&gt;=Date.GraphMin)*(Table1[StartDate]&lt;=Date.GraphMax)=1,"Yes","No")</f>
        <v>Yes</v>
      </c>
      <c r="C1423" s="15" t="str">
        <f>IF(OR(Table1[[#This Row],[Site]]="FOOD MILLING",Table1[[#This Row],[Site]]="GODACO"), "No", "Yes")</f>
        <v>Yes</v>
      </c>
      <c r="D1423" s="40">
        <f>MAX(DATE(Table1[Year],1,1),DATE(Table1[Year],1,1)-WEEKDAY(DATE(Table1[Year],1,1),2)+(Table1[WeekNum]-1)*7+1)</f>
        <v>44655</v>
      </c>
      <c r="E1423" s="40">
        <f>MIN(DATE(Table1[Year]+1,1,0),DATE(Table1[Year],1,1)-WEEKDAY(DATE(Table1[Year],1,1),2)+Table1[WeekNum]*7)</f>
        <v>44661</v>
      </c>
      <c r="F1423" s="15">
        <v>2022</v>
      </c>
      <c r="G1423" s="15">
        <f t="shared" si="44"/>
        <v>4</v>
      </c>
      <c r="H1423" s="15">
        <v>15</v>
      </c>
      <c r="I1423" s="207" t="str">
        <f>"W" &amp;Table1[[#This Row],[WeekNum]]</f>
        <v>W15</v>
      </c>
      <c r="J1423" s="195" t="str">
        <f t="shared" si="45"/>
        <v>22-W15</v>
      </c>
      <c r="K1423" s="11" t="s">
        <v>681</v>
      </c>
      <c r="L1423" s="11"/>
      <c r="M1423" s="11" t="s">
        <v>72</v>
      </c>
      <c r="N1423" s="11" t="s">
        <v>428</v>
      </c>
      <c r="O1423" s="266" t="s">
        <v>372</v>
      </c>
      <c r="P1423" s="11" t="s">
        <v>381</v>
      </c>
      <c r="Q1423" s="11" t="s">
        <v>421</v>
      </c>
      <c r="R1423" s="11">
        <v>0</v>
      </c>
      <c r="S1423" s="11">
        <v>0</v>
      </c>
      <c r="T1423" s="206">
        <f>ABS(Table1[[#This Row],[Prod]]-Table1[[#This Row],[Planned]])</f>
        <v>0</v>
      </c>
      <c r="U1423" s="209">
        <f>IF(ABS(Table1[[#This Row],[Prod]]-Table1[[#This Row],[Planned]])&gt;Table1[[#This Row],[Planned]],0,IF(Table1[[#This Row],[Planned]]=0,0,1-ABS(Table1[[#This Row],[Prod]]-Table1[[#This Row],[Planned]])/Table1[[#This Row],[Planned]]))</f>
        <v>0</v>
      </c>
      <c r="V1423" s="11"/>
      <c r="W1423" s="11"/>
      <c r="X1423" s="27">
        <v>0</v>
      </c>
      <c r="Y1423" s="206">
        <f>Table1[[#This Row],[Prod]]</f>
        <v>0</v>
      </c>
      <c r="Z1423" s="206">
        <f>ABS(Table1[[#This Row],[Prod2]]-Table1[[#This Row],[Plan Revised]])</f>
        <v>0</v>
      </c>
      <c r="AA1423" s="209">
        <f>IF(ABS(Table1[[#This Row],[Prod2]]-Table1[[#This Row],[Plan Revised]])&gt;Table1[[#This Row],[Plan Revised]],0,IF(Table1[[#This Row],[Plan Revised]]=0,0,1-ABS(Table1[[#This Row],[Prod2]]-Table1[[#This Row],[Plan Revised]])/Table1[[#This Row],[Plan Revised]]))</f>
        <v>0</v>
      </c>
      <c r="AB1423" s="11"/>
      <c r="AC1423" s="30"/>
      <c r="AD1423"/>
      <c r="AF1423"/>
    </row>
    <row r="1424" spans="1:32">
      <c r="A1424" s="15" t="str">
        <f>IF(Table1[Week]=WeekSel,"Yes","No")</f>
        <v>Yes</v>
      </c>
      <c r="B1424" s="15" t="str">
        <f>IF((Table1[StartDate]&gt;=Date.GraphMin)*(Table1[StartDate]&lt;=Date.GraphMax)=1,"Yes","No")</f>
        <v>Yes</v>
      </c>
      <c r="C1424" s="15" t="str">
        <f>IF(OR(Table1[[#This Row],[Site]]="FOOD MILLING",Table1[[#This Row],[Site]]="GODACO"), "No", "Yes")</f>
        <v>Yes</v>
      </c>
      <c r="D1424" s="40">
        <f>MAX(DATE(Table1[Year],1,1),DATE(Table1[Year],1,1)-WEEKDAY(DATE(Table1[Year],1,1),2)+(Table1[WeekNum]-1)*7+1)</f>
        <v>44655</v>
      </c>
      <c r="E1424" s="40">
        <f>MIN(DATE(Table1[Year]+1,1,0),DATE(Table1[Year],1,1)-WEEKDAY(DATE(Table1[Year],1,1),2)+Table1[WeekNum]*7)</f>
        <v>44661</v>
      </c>
      <c r="F1424" s="15">
        <v>2022</v>
      </c>
      <c r="G1424" s="15">
        <f t="shared" si="44"/>
        <v>4</v>
      </c>
      <c r="H1424" s="15">
        <v>15</v>
      </c>
      <c r="I1424" s="207" t="str">
        <f>"W" &amp;Table1[[#This Row],[WeekNum]]</f>
        <v>W15</v>
      </c>
      <c r="J1424" s="195" t="str">
        <f t="shared" si="45"/>
        <v>22-W15</v>
      </c>
      <c r="K1424" s="11" t="s">
        <v>682</v>
      </c>
      <c r="L1424" s="11"/>
      <c r="M1424" s="11" t="s">
        <v>72</v>
      </c>
      <c r="N1424" s="11" t="s">
        <v>428</v>
      </c>
      <c r="O1424" s="266" t="s">
        <v>372</v>
      </c>
      <c r="P1424" s="11" t="s">
        <v>381</v>
      </c>
      <c r="Q1424" s="11" t="s">
        <v>421</v>
      </c>
      <c r="R1424" s="11">
        <v>0</v>
      </c>
      <c r="S1424" s="11">
        <v>0</v>
      </c>
      <c r="T1424" s="206">
        <f>ABS(Table1[[#This Row],[Prod]]-Table1[[#This Row],[Planned]])</f>
        <v>0</v>
      </c>
      <c r="U1424" s="209">
        <f>IF(ABS(Table1[[#This Row],[Prod]]-Table1[[#This Row],[Planned]])&gt;Table1[[#This Row],[Planned]],0,IF(Table1[[#This Row],[Planned]]=0,0,1-ABS(Table1[[#This Row],[Prod]]-Table1[[#This Row],[Planned]])/Table1[[#This Row],[Planned]]))</f>
        <v>0</v>
      </c>
      <c r="V1424" s="11"/>
      <c r="W1424" s="11"/>
      <c r="X1424" s="27">
        <v>0</v>
      </c>
      <c r="Y1424" s="206">
        <f>Table1[[#This Row],[Prod]]</f>
        <v>0</v>
      </c>
      <c r="Z1424" s="206">
        <f>ABS(Table1[[#This Row],[Prod2]]-Table1[[#This Row],[Plan Revised]])</f>
        <v>0</v>
      </c>
      <c r="AA1424" s="209">
        <f>IF(ABS(Table1[[#This Row],[Prod2]]-Table1[[#This Row],[Plan Revised]])&gt;Table1[[#This Row],[Plan Revised]],0,IF(Table1[[#This Row],[Plan Revised]]=0,0,1-ABS(Table1[[#This Row],[Prod2]]-Table1[[#This Row],[Plan Revised]])/Table1[[#This Row],[Plan Revised]]))</f>
        <v>0</v>
      </c>
      <c r="AB1424" s="11"/>
      <c r="AC1424" s="30"/>
      <c r="AD1424"/>
      <c r="AF1424"/>
    </row>
    <row r="1425" spans="1:32">
      <c r="A1425" s="15" t="str">
        <f>IF(Table1[Week]=WeekSel,"Yes","No")</f>
        <v>Yes</v>
      </c>
      <c r="B1425" s="15" t="str">
        <f>IF((Table1[StartDate]&gt;=Date.GraphMin)*(Table1[StartDate]&lt;=Date.GraphMax)=1,"Yes","No")</f>
        <v>Yes</v>
      </c>
      <c r="C1425" s="15" t="str">
        <f>IF(OR(Table1[[#This Row],[Site]]="FOOD MILLING",Table1[[#This Row],[Site]]="GODACO"), "No", "Yes")</f>
        <v>Yes</v>
      </c>
      <c r="D1425" s="40">
        <f>MAX(DATE(Table1[Year],1,1),DATE(Table1[Year],1,1)-WEEKDAY(DATE(Table1[Year],1,1),2)+(Table1[WeekNum]-1)*7+1)</f>
        <v>44655</v>
      </c>
      <c r="E1425" s="40">
        <f>MIN(DATE(Table1[Year]+1,1,0),DATE(Table1[Year],1,1)-WEEKDAY(DATE(Table1[Year],1,1),2)+Table1[WeekNum]*7)</f>
        <v>44661</v>
      </c>
      <c r="F1425" s="15">
        <v>2022</v>
      </c>
      <c r="G1425" s="15">
        <f t="shared" si="44"/>
        <v>4</v>
      </c>
      <c r="H1425" s="15">
        <v>15</v>
      </c>
      <c r="I1425" s="207" t="str">
        <f>"W" &amp;Table1[[#This Row],[WeekNum]]</f>
        <v>W15</v>
      </c>
      <c r="J1425" s="195" t="str">
        <f t="shared" si="45"/>
        <v>22-W15</v>
      </c>
      <c r="K1425" s="11" t="s">
        <v>578</v>
      </c>
      <c r="L1425" s="11"/>
      <c r="M1425" s="11" t="s">
        <v>77</v>
      </c>
      <c r="N1425" s="11" t="s">
        <v>428</v>
      </c>
      <c r="O1425" s="266" t="s">
        <v>374</v>
      </c>
      <c r="P1425" s="11" t="s">
        <v>410</v>
      </c>
      <c r="Q1425" s="11" t="s">
        <v>421</v>
      </c>
      <c r="R1425" s="11">
        <v>0</v>
      </c>
      <c r="S1425" s="11">
        <v>0</v>
      </c>
      <c r="T1425" s="206">
        <f>ABS(Table1[[#This Row],[Prod]]-Table1[[#This Row],[Planned]])</f>
        <v>0</v>
      </c>
      <c r="U1425" s="209">
        <f>IF(ABS(Table1[[#This Row],[Prod]]-Table1[[#This Row],[Planned]])&gt;Table1[[#This Row],[Planned]],0,IF(Table1[[#This Row],[Planned]]=0,0,1-ABS(Table1[[#This Row],[Prod]]-Table1[[#This Row],[Planned]])/Table1[[#This Row],[Planned]]))</f>
        <v>0</v>
      </c>
      <c r="V1425" s="11"/>
      <c r="W1425" s="11"/>
      <c r="X1425" s="27">
        <v>0</v>
      </c>
      <c r="Y1425" s="206">
        <f>Table1[[#This Row],[Prod]]</f>
        <v>0</v>
      </c>
      <c r="Z1425" s="206">
        <f>ABS(Table1[[#This Row],[Prod2]]-Table1[[#This Row],[Plan Revised]])</f>
        <v>0</v>
      </c>
      <c r="AA1425" s="209">
        <f>IF(ABS(Table1[[#This Row],[Prod2]]-Table1[[#This Row],[Plan Revised]])&gt;Table1[[#This Row],[Plan Revised]],0,IF(Table1[[#This Row],[Plan Revised]]=0,0,1-ABS(Table1[[#This Row],[Prod2]]-Table1[[#This Row],[Plan Revised]])/Table1[[#This Row],[Plan Revised]]))</f>
        <v>0</v>
      </c>
      <c r="AB1425" s="11"/>
      <c r="AC1425" s="30"/>
      <c r="AD1425"/>
      <c r="AF1425"/>
    </row>
    <row r="1426" spans="1:32">
      <c r="A1426" s="15" t="str">
        <f>IF(Table1[Week]=WeekSel,"Yes","No")</f>
        <v>Yes</v>
      </c>
      <c r="B1426" s="15" t="str">
        <f>IF((Table1[StartDate]&gt;=Date.GraphMin)*(Table1[StartDate]&lt;=Date.GraphMax)=1,"Yes","No")</f>
        <v>Yes</v>
      </c>
      <c r="C1426" s="15" t="str">
        <f>IF(OR(Table1[[#This Row],[Site]]="FOOD MILLING",Table1[[#This Row],[Site]]="GODACO"), "No", "Yes")</f>
        <v>Yes</v>
      </c>
      <c r="D1426" s="40">
        <f>MAX(DATE(Table1[Year],1,1),DATE(Table1[Year],1,1)-WEEKDAY(DATE(Table1[Year],1,1),2)+(Table1[WeekNum]-1)*7+1)</f>
        <v>44655</v>
      </c>
      <c r="E1426" s="40">
        <f>MIN(DATE(Table1[Year]+1,1,0),DATE(Table1[Year],1,1)-WEEKDAY(DATE(Table1[Year],1,1),2)+Table1[WeekNum]*7)</f>
        <v>44661</v>
      </c>
      <c r="F1426" s="15">
        <v>2022</v>
      </c>
      <c r="G1426" s="15">
        <f t="shared" si="44"/>
        <v>4</v>
      </c>
      <c r="H1426" s="15">
        <v>15</v>
      </c>
      <c r="I1426" s="207" t="str">
        <f>"W" &amp;Table1[[#This Row],[WeekNum]]</f>
        <v>W15</v>
      </c>
      <c r="J1426" s="195" t="str">
        <f t="shared" si="45"/>
        <v>22-W15</v>
      </c>
      <c r="K1426" s="11" t="s">
        <v>579</v>
      </c>
      <c r="L1426" s="11"/>
      <c r="M1426" s="11" t="s">
        <v>77</v>
      </c>
      <c r="N1426" s="11" t="s">
        <v>428</v>
      </c>
      <c r="O1426" s="266" t="s">
        <v>374</v>
      </c>
      <c r="P1426" s="11" t="s">
        <v>410</v>
      </c>
      <c r="Q1426" s="11" t="s">
        <v>421</v>
      </c>
      <c r="R1426" s="11">
        <v>0</v>
      </c>
      <c r="S1426" s="11">
        <v>0</v>
      </c>
      <c r="T1426" s="206">
        <f>ABS(Table1[[#This Row],[Prod]]-Table1[[#This Row],[Planned]])</f>
        <v>0</v>
      </c>
      <c r="U1426" s="209">
        <f>IF(ABS(Table1[[#This Row],[Prod]]-Table1[[#This Row],[Planned]])&gt;Table1[[#This Row],[Planned]],0,IF(Table1[[#This Row],[Planned]]=0,0,1-ABS(Table1[[#This Row],[Prod]]-Table1[[#This Row],[Planned]])/Table1[[#This Row],[Planned]]))</f>
        <v>0</v>
      </c>
      <c r="V1426" s="11"/>
      <c r="W1426" s="11"/>
      <c r="X1426" s="27">
        <v>0</v>
      </c>
      <c r="Y1426" s="206">
        <f>Table1[[#This Row],[Prod]]</f>
        <v>0</v>
      </c>
      <c r="Z1426" s="206">
        <f>ABS(Table1[[#This Row],[Prod2]]-Table1[[#This Row],[Plan Revised]])</f>
        <v>0</v>
      </c>
      <c r="AA1426" s="209">
        <f>IF(ABS(Table1[[#This Row],[Prod2]]-Table1[[#This Row],[Plan Revised]])&gt;Table1[[#This Row],[Plan Revised]],0,IF(Table1[[#This Row],[Plan Revised]]=0,0,1-ABS(Table1[[#This Row],[Prod2]]-Table1[[#This Row],[Plan Revised]])/Table1[[#This Row],[Plan Revised]]))</f>
        <v>0</v>
      </c>
      <c r="AB1426" s="11"/>
      <c r="AC1426" s="30"/>
      <c r="AD1426"/>
      <c r="AF1426"/>
    </row>
    <row r="1427" spans="1:32">
      <c r="A1427" s="15" t="str">
        <f>IF(Table1[Week]=WeekSel,"Yes","No")</f>
        <v>Yes</v>
      </c>
      <c r="B1427" s="15" t="str">
        <f>IF((Table1[StartDate]&gt;=Date.GraphMin)*(Table1[StartDate]&lt;=Date.GraphMax)=1,"Yes","No")</f>
        <v>Yes</v>
      </c>
      <c r="C1427" s="15" t="str">
        <f>IF(OR(Table1[[#This Row],[Site]]="FOOD MILLING",Table1[[#This Row],[Site]]="GODACO"), "No", "Yes")</f>
        <v>Yes</v>
      </c>
      <c r="D1427" s="40">
        <f>MAX(DATE(Table1[Year],1,1),DATE(Table1[Year],1,1)-WEEKDAY(DATE(Table1[Year],1,1),2)+(Table1[WeekNum]-1)*7+1)</f>
        <v>44655</v>
      </c>
      <c r="E1427" s="40">
        <f>MIN(DATE(Table1[Year]+1,1,0),DATE(Table1[Year],1,1)-WEEKDAY(DATE(Table1[Year],1,1),2)+Table1[WeekNum]*7)</f>
        <v>44661</v>
      </c>
      <c r="F1427" s="15">
        <v>2022</v>
      </c>
      <c r="G1427" s="15">
        <f t="shared" si="44"/>
        <v>4</v>
      </c>
      <c r="H1427" s="15">
        <v>15</v>
      </c>
      <c r="I1427" s="207" t="str">
        <f>"W" &amp;Table1[[#This Row],[WeekNum]]</f>
        <v>W15</v>
      </c>
      <c r="J1427" s="195" t="str">
        <f t="shared" si="45"/>
        <v>22-W15</v>
      </c>
      <c r="K1427" s="11" t="s">
        <v>580</v>
      </c>
      <c r="L1427" s="11"/>
      <c r="M1427" s="11" t="s">
        <v>77</v>
      </c>
      <c r="N1427" s="11" t="s">
        <v>428</v>
      </c>
      <c r="O1427" s="266" t="s">
        <v>374</v>
      </c>
      <c r="P1427" s="11" t="s">
        <v>410</v>
      </c>
      <c r="Q1427" s="11" t="s">
        <v>419</v>
      </c>
      <c r="R1427" s="11">
        <v>0</v>
      </c>
      <c r="S1427" s="11">
        <v>0</v>
      </c>
      <c r="T1427" s="206">
        <f>ABS(Table1[[#This Row],[Prod]]-Table1[[#This Row],[Planned]])</f>
        <v>0</v>
      </c>
      <c r="U1427" s="209">
        <f>IF(ABS(Table1[[#This Row],[Prod]]-Table1[[#This Row],[Planned]])&gt;Table1[[#This Row],[Planned]],0,IF(Table1[[#This Row],[Planned]]=0,0,1-ABS(Table1[[#This Row],[Prod]]-Table1[[#This Row],[Planned]])/Table1[[#This Row],[Planned]]))</f>
        <v>0</v>
      </c>
      <c r="V1427" s="11"/>
      <c r="W1427" s="11"/>
      <c r="X1427" s="27">
        <v>0</v>
      </c>
      <c r="Y1427" s="206">
        <f>Table1[[#This Row],[Prod]]</f>
        <v>0</v>
      </c>
      <c r="Z1427" s="206">
        <f>ABS(Table1[[#This Row],[Prod2]]-Table1[[#This Row],[Plan Revised]])</f>
        <v>0</v>
      </c>
      <c r="AA1427" s="209">
        <f>IF(ABS(Table1[[#This Row],[Prod2]]-Table1[[#This Row],[Plan Revised]])&gt;Table1[[#This Row],[Plan Revised]],0,IF(Table1[[#This Row],[Plan Revised]]=0,0,1-ABS(Table1[[#This Row],[Prod2]]-Table1[[#This Row],[Plan Revised]])/Table1[[#This Row],[Plan Revised]]))</f>
        <v>0</v>
      </c>
      <c r="AB1427" s="11"/>
      <c r="AC1427" s="30"/>
      <c r="AD1427"/>
      <c r="AF1427"/>
    </row>
    <row r="1428" spans="1:32">
      <c r="A1428" s="15" t="str">
        <f>IF(Table1[Week]=WeekSel,"Yes","No")</f>
        <v>Yes</v>
      </c>
      <c r="B1428" s="15" t="str">
        <f>IF((Table1[StartDate]&gt;=Date.GraphMin)*(Table1[StartDate]&lt;=Date.GraphMax)=1,"Yes","No")</f>
        <v>Yes</v>
      </c>
      <c r="C1428" s="15" t="str">
        <f>IF(OR(Table1[[#This Row],[Site]]="FOOD MILLING",Table1[[#This Row],[Site]]="GODACO"), "No", "Yes")</f>
        <v>Yes</v>
      </c>
      <c r="D1428" s="40">
        <f>MAX(DATE(Table1[Year],1,1),DATE(Table1[Year],1,1)-WEEKDAY(DATE(Table1[Year],1,1),2)+(Table1[WeekNum]-1)*7+1)</f>
        <v>44655</v>
      </c>
      <c r="E1428" s="40">
        <f>MIN(DATE(Table1[Year]+1,1,0),DATE(Table1[Year],1,1)-WEEKDAY(DATE(Table1[Year],1,1),2)+Table1[WeekNum]*7)</f>
        <v>44661</v>
      </c>
      <c r="F1428" s="15">
        <v>2022</v>
      </c>
      <c r="G1428" s="15">
        <f t="shared" si="44"/>
        <v>4</v>
      </c>
      <c r="H1428" s="15">
        <v>15</v>
      </c>
      <c r="I1428" s="207" t="str">
        <f>"W" &amp;Table1[[#This Row],[WeekNum]]</f>
        <v>W15</v>
      </c>
      <c r="J1428" s="195" t="str">
        <f t="shared" si="45"/>
        <v>22-W15</v>
      </c>
      <c r="K1428" s="11" t="s">
        <v>581</v>
      </c>
      <c r="L1428" s="11"/>
      <c r="M1428" s="11" t="s">
        <v>77</v>
      </c>
      <c r="N1428" s="11" t="s">
        <v>428</v>
      </c>
      <c r="O1428" s="266" t="s">
        <v>374</v>
      </c>
      <c r="P1428" s="11" t="s">
        <v>410</v>
      </c>
      <c r="Q1428" s="11" t="s">
        <v>419</v>
      </c>
      <c r="R1428" s="11">
        <v>0</v>
      </c>
      <c r="S1428" s="11">
        <v>0</v>
      </c>
      <c r="T1428" s="206">
        <f>ABS(Table1[[#This Row],[Prod]]-Table1[[#This Row],[Planned]])</f>
        <v>0</v>
      </c>
      <c r="U1428" s="209">
        <f>IF(ABS(Table1[[#This Row],[Prod]]-Table1[[#This Row],[Planned]])&gt;Table1[[#This Row],[Planned]],0,IF(Table1[[#This Row],[Planned]]=0,0,1-ABS(Table1[[#This Row],[Prod]]-Table1[[#This Row],[Planned]])/Table1[[#This Row],[Planned]]))</f>
        <v>0</v>
      </c>
      <c r="V1428" s="11"/>
      <c r="W1428" s="11"/>
      <c r="X1428" s="27">
        <v>0</v>
      </c>
      <c r="Y1428" s="206">
        <f>Table1[[#This Row],[Prod]]</f>
        <v>0</v>
      </c>
      <c r="Z1428" s="206">
        <f>ABS(Table1[[#This Row],[Prod2]]-Table1[[#This Row],[Plan Revised]])</f>
        <v>0</v>
      </c>
      <c r="AA1428" s="209">
        <f>IF(ABS(Table1[[#This Row],[Prod2]]-Table1[[#This Row],[Plan Revised]])&gt;Table1[[#This Row],[Plan Revised]],0,IF(Table1[[#This Row],[Plan Revised]]=0,0,1-ABS(Table1[[#This Row],[Prod2]]-Table1[[#This Row],[Plan Revised]])/Table1[[#This Row],[Plan Revised]]))</f>
        <v>0</v>
      </c>
      <c r="AB1428" s="11"/>
      <c r="AC1428" s="30"/>
      <c r="AD1428"/>
      <c r="AF1428"/>
    </row>
    <row r="1429" spans="1:32">
      <c r="A1429" s="15" t="str">
        <f>IF(Table1[Week]=WeekSel,"Yes","No")</f>
        <v>Yes</v>
      </c>
      <c r="B1429" s="15" t="str">
        <f>IF((Table1[StartDate]&gt;=Date.GraphMin)*(Table1[StartDate]&lt;=Date.GraphMax)=1,"Yes","No")</f>
        <v>Yes</v>
      </c>
      <c r="C1429" s="15" t="str">
        <f>IF(OR(Table1[[#This Row],[Site]]="FOOD MILLING",Table1[[#This Row],[Site]]="GODACO"), "No", "Yes")</f>
        <v>Yes</v>
      </c>
      <c r="D1429" s="40">
        <f>MAX(DATE(Table1[Year],1,1),DATE(Table1[Year],1,1)-WEEKDAY(DATE(Table1[Year],1,1),2)+(Table1[WeekNum]-1)*7+1)</f>
        <v>44655</v>
      </c>
      <c r="E1429" s="40">
        <f>MIN(DATE(Table1[Year]+1,1,0),DATE(Table1[Year],1,1)-WEEKDAY(DATE(Table1[Year],1,1),2)+Table1[WeekNum]*7)</f>
        <v>44661</v>
      </c>
      <c r="F1429" s="15">
        <v>2022</v>
      </c>
      <c r="G1429" s="15">
        <f t="shared" si="44"/>
        <v>4</v>
      </c>
      <c r="H1429" s="15">
        <v>15</v>
      </c>
      <c r="I1429" s="207" t="str">
        <f>"W" &amp;Table1[[#This Row],[WeekNum]]</f>
        <v>W15</v>
      </c>
      <c r="J1429" s="195" t="str">
        <f t="shared" si="45"/>
        <v>22-W15</v>
      </c>
      <c r="K1429" s="11" t="s">
        <v>586</v>
      </c>
      <c r="L1429" s="11"/>
      <c r="M1429" s="11" t="s">
        <v>77</v>
      </c>
      <c r="N1429" s="11" t="s">
        <v>428</v>
      </c>
      <c r="O1429" s="266" t="s">
        <v>374</v>
      </c>
      <c r="P1429" s="11" t="s">
        <v>410</v>
      </c>
      <c r="Q1429" s="11" t="s">
        <v>421</v>
      </c>
      <c r="R1429" s="11">
        <v>2808</v>
      </c>
      <c r="S1429" s="11">
        <v>3870</v>
      </c>
      <c r="T1429" s="206">
        <f>ABS(Table1[[#This Row],[Prod]]-Table1[[#This Row],[Planned]])</f>
        <v>1062</v>
      </c>
      <c r="U1429" s="209">
        <f>IF(ABS(Table1[[#This Row],[Prod]]-Table1[[#This Row],[Planned]])&gt;Table1[[#This Row],[Planned]],0,IF(Table1[[#This Row],[Planned]]=0,0,1-ABS(Table1[[#This Row],[Prod]]-Table1[[#This Row],[Planned]])/Table1[[#This Row],[Planned]]))</f>
        <v>0.62179487179487181</v>
      </c>
      <c r="V1429" s="11"/>
      <c r="W1429" s="11"/>
      <c r="X1429" s="27">
        <v>3800</v>
      </c>
      <c r="Y1429" s="206">
        <f>Table1[[#This Row],[Prod]]</f>
        <v>3870</v>
      </c>
      <c r="Z1429" s="206">
        <f>ABS(Table1[[#This Row],[Prod2]]-Table1[[#This Row],[Plan Revised]])</f>
        <v>70</v>
      </c>
      <c r="AA1429" s="209">
        <f>IF(ABS(Table1[[#This Row],[Prod2]]-Table1[[#This Row],[Plan Revised]])&gt;Table1[[#This Row],[Plan Revised]],0,IF(Table1[[#This Row],[Plan Revised]]=0,0,1-ABS(Table1[[#This Row],[Prod2]]-Table1[[#This Row],[Plan Revised]])/Table1[[#This Row],[Plan Revised]]))</f>
        <v>0.98157894736842111</v>
      </c>
      <c r="AB1429" s="11"/>
      <c r="AC1429" s="30"/>
      <c r="AD1429"/>
      <c r="AF1429"/>
    </row>
    <row r="1430" spans="1:32">
      <c r="A1430" s="15" t="str">
        <f>IF(Table1[Week]=WeekSel,"Yes","No")</f>
        <v>Yes</v>
      </c>
      <c r="B1430" s="15" t="str">
        <f>IF((Table1[StartDate]&gt;=Date.GraphMin)*(Table1[StartDate]&lt;=Date.GraphMax)=1,"Yes","No")</f>
        <v>Yes</v>
      </c>
      <c r="C1430" s="15" t="str">
        <f>IF(OR(Table1[[#This Row],[Site]]="FOOD MILLING",Table1[[#This Row],[Site]]="GODACO"), "No", "Yes")</f>
        <v>Yes</v>
      </c>
      <c r="D1430" s="40">
        <f>MAX(DATE(Table1[Year],1,1),DATE(Table1[Year],1,1)-WEEKDAY(DATE(Table1[Year],1,1),2)+(Table1[WeekNum]-1)*7+1)</f>
        <v>44655</v>
      </c>
      <c r="E1430" s="40">
        <f>MIN(DATE(Table1[Year]+1,1,0),DATE(Table1[Year],1,1)-WEEKDAY(DATE(Table1[Year],1,1),2)+Table1[WeekNum]*7)</f>
        <v>44661</v>
      </c>
      <c r="F1430" s="15">
        <v>2022</v>
      </c>
      <c r="G1430" s="15">
        <f t="shared" si="44"/>
        <v>4</v>
      </c>
      <c r="H1430" s="15">
        <v>15</v>
      </c>
      <c r="I1430" s="207" t="str">
        <f>"W" &amp;Table1[[#This Row],[WeekNum]]</f>
        <v>W15</v>
      </c>
      <c r="J1430" s="195" t="str">
        <f t="shared" si="45"/>
        <v>22-W15</v>
      </c>
      <c r="K1430" s="11" t="s">
        <v>7</v>
      </c>
      <c r="L1430" s="11"/>
      <c r="M1430" s="11" t="s">
        <v>77</v>
      </c>
      <c r="N1430" s="11" t="s">
        <v>428</v>
      </c>
      <c r="O1430" s="266" t="s">
        <v>372</v>
      </c>
      <c r="P1430" s="11" t="s">
        <v>383</v>
      </c>
      <c r="Q1430" s="11" t="s">
        <v>421</v>
      </c>
      <c r="R1430" s="11">
        <v>9000</v>
      </c>
      <c r="S1430" s="11">
        <v>1941.8000000000002</v>
      </c>
      <c r="T1430" s="206">
        <f>ABS(Table1[[#This Row],[Prod]]-Table1[[#This Row],[Planned]])</f>
        <v>7058.2</v>
      </c>
      <c r="U1430" s="209">
        <f>IF(ABS(Table1[[#This Row],[Prod]]-Table1[[#This Row],[Planned]])&gt;Table1[[#This Row],[Planned]],0,IF(Table1[[#This Row],[Planned]]=0,0,1-ABS(Table1[[#This Row],[Prod]]-Table1[[#This Row],[Planned]])/Table1[[#This Row],[Planned]]))</f>
        <v>0.21575555555555559</v>
      </c>
      <c r="V1430" s="11"/>
      <c r="W1430" s="11"/>
      <c r="X1430" s="27">
        <v>1900</v>
      </c>
      <c r="Y1430" s="206">
        <f>Table1[[#This Row],[Prod]]</f>
        <v>1941.8000000000002</v>
      </c>
      <c r="Z1430" s="206">
        <f>ABS(Table1[[#This Row],[Prod2]]-Table1[[#This Row],[Plan Revised]])</f>
        <v>41.800000000000182</v>
      </c>
      <c r="AA1430" s="209">
        <f>IF(ABS(Table1[[#This Row],[Prod2]]-Table1[[#This Row],[Plan Revised]])&gt;Table1[[#This Row],[Plan Revised]],0,IF(Table1[[#This Row],[Plan Revised]]=0,0,1-ABS(Table1[[#This Row],[Prod2]]-Table1[[#This Row],[Plan Revised]])/Table1[[#This Row],[Plan Revised]]))</f>
        <v>0.97799999999999987</v>
      </c>
      <c r="AB1430" s="11"/>
      <c r="AC1430" s="30"/>
      <c r="AD1430"/>
      <c r="AF1430"/>
    </row>
    <row r="1431" spans="1:32">
      <c r="A1431" s="15" t="str">
        <f>IF(Table1[Week]=WeekSel,"Yes","No")</f>
        <v>Yes</v>
      </c>
      <c r="B1431" s="15" t="str">
        <f>IF((Table1[StartDate]&gt;=Date.GraphMin)*(Table1[StartDate]&lt;=Date.GraphMax)=1,"Yes","No")</f>
        <v>Yes</v>
      </c>
      <c r="C1431" s="15" t="str">
        <f>IF(OR(Table1[[#This Row],[Site]]="FOOD MILLING",Table1[[#This Row],[Site]]="GODACO"), "No", "Yes")</f>
        <v>Yes</v>
      </c>
      <c r="D1431" s="40">
        <f>MAX(DATE(Table1[Year],1,1),DATE(Table1[Year],1,1)-WEEKDAY(DATE(Table1[Year],1,1),2)+(Table1[WeekNum]-1)*7+1)</f>
        <v>44655</v>
      </c>
      <c r="E1431" s="40">
        <f>MIN(DATE(Table1[Year]+1,1,0),DATE(Table1[Year],1,1)-WEEKDAY(DATE(Table1[Year],1,1),2)+Table1[WeekNum]*7)</f>
        <v>44661</v>
      </c>
      <c r="F1431" s="15">
        <v>2022</v>
      </c>
      <c r="G1431" s="15">
        <f t="shared" si="44"/>
        <v>4</v>
      </c>
      <c r="H1431" s="15">
        <v>15</v>
      </c>
      <c r="I1431" s="207" t="str">
        <f>"W" &amp;Table1[[#This Row],[WeekNum]]</f>
        <v>W15</v>
      </c>
      <c r="J1431" s="195" t="str">
        <f t="shared" si="45"/>
        <v>22-W15</v>
      </c>
      <c r="K1431" s="11" t="s">
        <v>31</v>
      </c>
      <c r="L1431" s="11"/>
      <c r="M1431" s="11" t="s">
        <v>77</v>
      </c>
      <c r="N1431" s="11" t="s">
        <v>428</v>
      </c>
      <c r="O1431" s="266" t="s">
        <v>374</v>
      </c>
      <c r="P1431" s="11" t="s">
        <v>382</v>
      </c>
      <c r="Q1431" s="11" t="s">
        <v>421</v>
      </c>
      <c r="R1431" s="11">
        <v>129000</v>
      </c>
      <c r="S1431" s="11">
        <v>146560.4</v>
      </c>
      <c r="T1431" s="206">
        <f>ABS(Table1[[#This Row],[Prod]]-Table1[[#This Row],[Planned]])</f>
        <v>17560.399999999994</v>
      </c>
      <c r="U1431" s="209">
        <f>IF(ABS(Table1[[#This Row],[Prod]]-Table1[[#This Row],[Planned]])&gt;Table1[[#This Row],[Planned]],0,IF(Table1[[#This Row],[Planned]]=0,0,1-ABS(Table1[[#This Row],[Prod]]-Table1[[#This Row],[Planned]])/Table1[[#This Row],[Planned]]))</f>
        <v>0.86387286821705433</v>
      </c>
      <c r="V1431" s="11"/>
      <c r="W1431" s="11"/>
      <c r="X1431" s="27">
        <v>137000</v>
      </c>
      <c r="Y1431" s="206">
        <f>Table1[[#This Row],[Prod]]</f>
        <v>146560.4</v>
      </c>
      <c r="Z1431" s="206">
        <f>ABS(Table1[[#This Row],[Prod2]]-Table1[[#This Row],[Plan Revised]])</f>
        <v>9560.3999999999942</v>
      </c>
      <c r="AA1431" s="209">
        <f>IF(ABS(Table1[[#This Row],[Prod2]]-Table1[[#This Row],[Plan Revised]])&gt;Table1[[#This Row],[Plan Revised]],0,IF(Table1[[#This Row],[Plan Revised]]=0,0,1-ABS(Table1[[#This Row],[Prod2]]-Table1[[#This Row],[Plan Revised]])/Table1[[#This Row],[Plan Revised]]))</f>
        <v>0.93021605839416066</v>
      </c>
      <c r="AB1431" s="11"/>
      <c r="AC1431" s="30"/>
      <c r="AD1431"/>
      <c r="AF1431"/>
    </row>
    <row r="1432" spans="1:32">
      <c r="A1432" s="15" t="str">
        <f>IF(Table1[Week]=WeekSel,"Yes","No")</f>
        <v>Yes</v>
      </c>
      <c r="B1432" s="15" t="str">
        <f>IF((Table1[StartDate]&gt;=Date.GraphMin)*(Table1[StartDate]&lt;=Date.GraphMax)=1,"Yes","No")</f>
        <v>Yes</v>
      </c>
      <c r="C1432" s="15" t="str">
        <f>IF(OR(Table1[[#This Row],[Site]]="FOOD MILLING",Table1[[#This Row],[Site]]="GODACO"), "No", "Yes")</f>
        <v>Yes</v>
      </c>
      <c r="D1432" s="40">
        <f>MAX(DATE(Table1[Year],1,1),DATE(Table1[Year],1,1)-WEEKDAY(DATE(Table1[Year],1,1),2)+(Table1[WeekNum]-1)*7+1)</f>
        <v>44655</v>
      </c>
      <c r="E1432" s="40">
        <f>MIN(DATE(Table1[Year]+1,1,0),DATE(Table1[Year],1,1)-WEEKDAY(DATE(Table1[Year],1,1),2)+Table1[WeekNum]*7)</f>
        <v>44661</v>
      </c>
      <c r="F1432" s="15">
        <v>2022</v>
      </c>
      <c r="G1432" s="15">
        <f t="shared" si="44"/>
        <v>4</v>
      </c>
      <c r="H1432" s="15">
        <v>15</v>
      </c>
      <c r="I1432" s="207" t="str">
        <f>"W" &amp;Table1[[#This Row],[WeekNum]]</f>
        <v>W15</v>
      </c>
      <c r="J1432" s="195" t="str">
        <f t="shared" si="45"/>
        <v>22-W15</v>
      </c>
      <c r="K1432" s="11" t="s">
        <v>78</v>
      </c>
      <c r="L1432" s="11"/>
      <c r="M1432" s="11" t="s">
        <v>77</v>
      </c>
      <c r="N1432" s="11" t="s">
        <v>428</v>
      </c>
      <c r="O1432" s="266" t="s">
        <v>374</v>
      </c>
      <c r="P1432" s="11" t="s">
        <v>382</v>
      </c>
      <c r="Q1432" s="11" t="s">
        <v>421</v>
      </c>
      <c r="R1432" s="11">
        <v>0</v>
      </c>
      <c r="S1432" s="11">
        <v>0</v>
      </c>
      <c r="T1432" s="206">
        <f>ABS(Table1[[#This Row],[Prod]]-Table1[[#This Row],[Planned]])</f>
        <v>0</v>
      </c>
      <c r="U1432" s="209">
        <f>IF(ABS(Table1[[#This Row],[Prod]]-Table1[[#This Row],[Planned]])&gt;Table1[[#This Row],[Planned]],0,IF(Table1[[#This Row],[Planned]]=0,0,1-ABS(Table1[[#This Row],[Prod]]-Table1[[#This Row],[Planned]])/Table1[[#This Row],[Planned]]))</f>
        <v>0</v>
      </c>
      <c r="V1432" s="11"/>
      <c r="W1432" s="11"/>
      <c r="X1432" s="27">
        <v>0</v>
      </c>
      <c r="Y1432" s="206">
        <f>Table1[[#This Row],[Prod]]</f>
        <v>0</v>
      </c>
      <c r="Z1432" s="206">
        <f>ABS(Table1[[#This Row],[Prod2]]-Table1[[#This Row],[Plan Revised]])</f>
        <v>0</v>
      </c>
      <c r="AA1432" s="209">
        <f>IF(ABS(Table1[[#This Row],[Prod2]]-Table1[[#This Row],[Plan Revised]])&gt;Table1[[#This Row],[Plan Revised]],0,IF(Table1[[#This Row],[Plan Revised]]=0,0,1-ABS(Table1[[#This Row],[Prod2]]-Table1[[#This Row],[Plan Revised]])/Table1[[#This Row],[Plan Revised]]))</f>
        <v>0</v>
      </c>
      <c r="AB1432" s="11"/>
      <c r="AC1432" s="30"/>
      <c r="AD1432"/>
      <c r="AF1432"/>
    </row>
    <row r="1433" spans="1:32">
      <c r="A1433" s="15" t="str">
        <f>IF(Table1[Week]=WeekSel,"Yes","No")</f>
        <v>Yes</v>
      </c>
      <c r="B1433" s="15" t="str">
        <f>IF((Table1[StartDate]&gt;=Date.GraphMin)*(Table1[StartDate]&lt;=Date.GraphMax)=1,"Yes","No")</f>
        <v>Yes</v>
      </c>
      <c r="C1433" s="15" t="str">
        <f>IF(OR(Table1[[#This Row],[Site]]="FOOD MILLING",Table1[[#This Row],[Site]]="GODACO"), "No", "Yes")</f>
        <v>Yes</v>
      </c>
      <c r="D1433" s="40">
        <f>MAX(DATE(Table1[Year],1,1),DATE(Table1[Year],1,1)-WEEKDAY(DATE(Table1[Year],1,1),2)+(Table1[WeekNum]-1)*7+1)</f>
        <v>44655</v>
      </c>
      <c r="E1433" s="40">
        <f>MIN(DATE(Table1[Year]+1,1,0),DATE(Table1[Year],1,1)-WEEKDAY(DATE(Table1[Year],1,1),2)+Table1[WeekNum]*7)</f>
        <v>44661</v>
      </c>
      <c r="F1433" s="15">
        <v>2022</v>
      </c>
      <c r="G1433" s="15">
        <f t="shared" si="44"/>
        <v>4</v>
      </c>
      <c r="H1433" s="15">
        <v>15</v>
      </c>
      <c r="I1433" s="207" t="str">
        <f>"W" &amp;Table1[[#This Row],[WeekNum]]</f>
        <v>W15</v>
      </c>
      <c r="J1433" s="195" t="str">
        <f t="shared" si="45"/>
        <v>22-W15</v>
      </c>
      <c r="K1433" s="11" t="s">
        <v>34</v>
      </c>
      <c r="L1433" s="11"/>
      <c r="M1433" s="11" t="s">
        <v>77</v>
      </c>
      <c r="N1433" s="11" t="s">
        <v>428</v>
      </c>
      <c r="O1433" s="266" t="s">
        <v>372</v>
      </c>
      <c r="P1433" s="11" t="s">
        <v>410</v>
      </c>
      <c r="Q1433" s="11" t="s">
        <v>421</v>
      </c>
      <c r="R1433" s="11">
        <v>0</v>
      </c>
      <c r="S1433" s="11"/>
      <c r="T1433" s="206">
        <f>ABS(Table1[[#This Row],[Prod]]-Table1[[#This Row],[Planned]])</f>
        <v>0</v>
      </c>
      <c r="U1433" s="209">
        <f>IF(ABS(Table1[[#This Row],[Prod]]-Table1[[#This Row],[Planned]])&gt;Table1[[#This Row],[Planned]],0,IF(Table1[[#This Row],[Planned]]=0,0,1-ABS(Table1[[#This Row],[Prod]]-Table1[[#This Row],[Planned]])/Table1[[#This Row],[Planned]]))</f>
        <v>0</v>
      </c>
      <c r="V1433" s="11"/>
      <c r="W1433" s="11"/>
      <c r="X1433" s="27"/>
      <c r="Y1433" s="206">
        <f>Table1[[#This Row],[Prod]]</f>
        <v>0</v>
      </c>
      <c r="Z1433" s="206">
        <f>ABS(Table1[[#This Row],[Prod2]]-Table1[[#This Row],[Plan Revised]])</f>
        <v>0</v>
      </c>
      <c r="AA1433" s="209">
        <f>IF(ABS(Table1[[#This Row],[Prod2]]-Table1[[#This Row],[Plan Revised]])&gt;Table1[[#This Row],[Plan Revised]],0,IF(Table1[[#This Row],[Plan Revised]]=0,0,1-ABS(Table1[[#This Row],[Prod2]]-Table1[[#This Row],[Plan Revised]])/Table1[[#This Row],[Plan Revised]]))</f>
        <v>0</v>
      </c>
      <c r="AB1433" s="11"/>
      <c r="AC1433" s="30"/>
      <c r="AD1433"/>
      <c r="AF1433"/>
    </row>
    <row r="1434" spans="1:32">
      <c r="A1434" s="15" t="str">
        <f>IF(Table1[Week]=WeekSel,"Yes","No")</f>
        <v>Yes</v>
      </c>
      <c r="B1434" s="15" t="str">
        <f>IF((Table1[StartDate]&gt;=Date.GraphMin)*(Table1[StartDate]&lt;=Date.GraphMax)=1,"Yes","No")</f>
        <v>Yes</v>
      </c>
      <c r="C1434" s="15" t="str">
        <f>IF(OR(Table1[[#This Row],[Site]]="FOOD MILLING",Table1[[#This Row],[Site]]="GODACO"), "No", "Yes")</f>
        <v>Yes</v>
      </c>
      <c r="D1434" s="40">
        <f>MAX(DATE(Table1[Year],1,1),DATE(Table1[Year],1,1)-WEEKDAY(DATE(Table1[Year],1,1),2)+(Table1[WeekNum]-1)*7+1)</f>
        <v>44655</v>
      </c>
      <c r="E1434" s="40">
        <f>MIN(DATE(Table1[Year]+1,1,0),DATE(Table1[Year],1,1)-WEEKDAY(DATE(Table1[Year],1,1),2)+Table1[WeekNum]*7)</f>
        <v>44661</v>
      </c>
      <c r="F1434" s="15">
        <v>2022</v>
      </c>
      <c r="G1434" s="15">
        <f t="shared" si="44"/>
        <v>4</v>
      </c>
      <c r="H1434" s="15">
        <v>15</v>
      </c>
      <c r="I1434" s="207" t="str">
        <f>"W" &amp;Table1[[#This Row],[WeekNum]]</f>
        <v>W15</v>
      </c>
      <c r="J1434" s="195" t="str">
        <f t="shared" si="45"/>
        <v>22-W15</v>
      </c>
      <c r="K1434" s="11" t="s">
        <v>9</v>
      </c>
      <c r="L1434" s="11"/>
      <c r="M1434" s="11" t="s">
        <v>77</v>
      </c>
      <c r="N1434" s="11" t="s">
        <v>428</v>
      </c>
      <c r="O1434" s="266" t="s">
        <v>372</v>
      </c>
      <c r="P1434" s="11" t="s">
        <v>383</v>
      </c>
      <c r="Q1434" s="11" t="s">
        <v>421</v>
      </c>
      <c r="R1434" s="11">
        <v>12000</v>
      </c>
      <c r="S1434" s="11">
        <v>16218.944</v>
      </c>
      <c r="T1434" s="206">
        <f>ABS(Table1[[#This Row],[Prod]]-Table1[[#This Row],[Planned]])</f>
        <v>4218.9439999999995</v>
      </c>
      <c r="U1434" s="209">
        <f>IF(ABS(Table1[[#This Row],[Prod]]-Table1[[#This Row],[Planned]])&gt;Table1[[#This Row],[Planned]],0,IF(Table1[[#This Row],[Planned]]=0,0,1-ABS(Table1[[#This Row],[Prod]]-Table1[[#This Row],[Planned]])/Table1[[#This Row],[Planned]]))</f>
        <v>0.64842133333333329</v>
      </c>
      <c r="V1434" s="11"/>
      <c r="W1434" s="11"/>
      <c r="X1434" s="27">
        <v>21000</v>
      </c>
      <c r="Y1434" s="206">
        <f>Table1[[#This Row],[Prod]]</f>
        <v>16218.944</v>
      </c>
      <c r="Z1434" s="206">
        <f>ABS(Table1[[#This Row],[Prod2]]-Table1[[#This Row],[Plan Revised]])</f>
        <v>4781.0560000000005</v>
      </c>
      <c r="AA1434" s="209">
        <f>IF(ABS(Table1[[#This Row],[Prod2]]-Table1[[#This Row],[Plan Revised]])&gt;Table1[[#This Row],[Plan Revised]],0,IF(Table1[[#This Row],[Plan Revised]]=0,0,1-ABS(Table1[[#This Row],[Prod2]]-Table1[[#This Row],[Plan Revised]])/Table1[[#This Row],[Plan Revised]]))</f>
        <v>0.77233066666666661</v>
      </c>
      <c r="AB1434" s="11"/>
      <c r="AC1434" s="30"/>
      <c r="AD1434"/>
      <c r="AF1434"/>
    </row>
    <row r="1435" spans="1:32">
      <c r="A1435" s="15" t="str">
        <f>IF(Table1[Week]=WeekSel,"Yes","No")</f>
        <v>Yes</v>
      </c>
      <c r="B1435" s="15" t="str">
        <f>IF((Table1[StartDate]&gt;=Date.GraphMin)*(Table1[StartDate]&lt;=Date.GraphMax)=1,"Yes","No")</f>
        <v>Yes</v>
      </c>
      <c r="C1435" s="15" t="str">
        <f>IF(OR(Table1[[#This Row],[Site]]="FOOD MILLING",Table1[[#This Row],[Site]]="GODACO"), "No", "Yes")</f>
        <v>Yes</v>
      </c>
      <c r="D1435" s="40">
        <f>MAX(DATE(Table1[Year],1,1),DATE(Table1[Year],1,1)-WEEKDAY(DATE(Table1[Year],1,1),2)+(Table1[WeekNum]-1)*7+1)</f>
        <v>44655</v>
      </c>
      <c r="E1435" s="40">
        <f>MIN(DATE(Table1[Year]+1,1,0),DATE(Table1[Year],1,1)-WEEKDAY(DATE(Table1[Year],1,1),2)+Table1[WeekNum]*7)</f>
        <v>44661</v>
      </c>
      <c r="F1435" s="15">
        <v>2022</v>
      </c>
      <c r="G1435" s="15">
        <f t="shared" si="44"/>
        <v>4</v>
      </c>
      <c r="H1435" s="15">
        <v>15</v>
      </c>
      <c r="I1435" s="207" t="str">
        <f>"W" &amp;Table1[[#This Row],[WeekNum]]</f>
        <v>W15</v>
      </c>
      <c r="J1435" s="195" t="str">
        <f t="shared" si="45"/>
        <v>22-W15</v>
      </c>
      <c r="K1435" s="11" t="s">
        <v>531</v>
      </c>
      <c r="L1435" s="11"/>
      <c r="M1435" s="11" t="s">
        <v>72</v>
      </c>
      <c r="N1435" s="266" t="s">
        <v>368</v>
      </c>
      <c r="O1435" s="266" t="s">
        <v>384</v>
      </c>
      <c r="P1435" s="11" t="s">
        <v>385</v>
      </c>
      <c r="Q1435" s="11" t="s">
        <v>422</v>
      </c>
      <c r="R1435" s="11">
        <v>376.37882529168553</v>
      </c>
      <c r="S1435" s="11">
        <v>311.85000000000002</v>
      </c>
      <c r="T1435" s="206">
        <f>ABS(Table1[[#This Row],[Prod]]-Table1[[#This Row],[Planned]])</f>
        <v>64.528825291685507</v>
      </c>
      <c r="U1435" s="209">
        <f>IF(ABS(Table1[[#This Row],[Prod]]-Table1[[#This Row],[Planned]])&gt;Table1[[#This Row],[Planned]],0,IF(Table1[[#This Row],[Planned]]=0,0,1-ABS(Table1[[#This Row],[Prod]]-Table1[[#This Row],[Planned]])/Table1[[#This Row],[Planned]]))</f>
        <v>0.82855351854165271</v>
      </c>
      <c r="V1435" s="11"/>
      <c r="W1435" s="11"/>
      <c r="X1435" s="27">
        <v>376</v>
      </c>
      <c r="Y1435" s="206">
        <f>Table1[[#This Row],[Prod]]</f>
        <v>311.85000000000002</v>
      </c>
      <c r="Z1435" s="206">
        <f>ABS(Table1[[#This Row],[Prod2]]-Table1[[#This Row],[Plan Revised]])</f>
        <v>64.149999999999977</v>
      </c>
      <c r="AA1435" s="209">
        <f>IF(ABS(Table1[[#This Row],[Prod2]]-Table1[[#This Row],[Plan Revised]])&gt;Table1[[#This Row],[Plan Revised]],0,IF(Table1[[#This Row],[Plan Revised]]=0,0,1-ABS(Table1[[#This Row],[Prod2]]-Table1[[#This Row],[Plan Revised]])/Table1[[#This Row],[Plan Revised]]))</f>
        <v>0.82938829787234047</v>
      </c>
      <c r="AB1435" s="11"/>
      <c r="AC1435" s="30"/>
      <c r="AD1435"/>
      <c r="AF1435"/>
    </row>
    <row r="1436" spans="1:32">
      <c r="A1436" s="15" t="str">
        <f>IF(Table1[Week]=WeekSel,"Yes","No")</f>
        <v>Yes</v>
      </c>
      <c r="B1436" s="15" t="str">
        <f>IF((Table1[StartDate]&gt;=Date.GraphMin)*(Table1[StartDate]&lt;=Date.GraphMax)=1,"Yes","No")</f>
        <v>Yes</v>
      </c>
      <c r="C1436" s="15" t="str">
        <f>IF(OR(Table1[[#This Row],[Site]]="FOOD MILLING",Table1[[#This Row],[Site]]="GODACO"), "No", "Yes")</f>
        <v>Yes</v>
      </c>
      <c r="D1436" s="40">
        <f>MAX(DATE(Table1[Year],1,1),DATE(Table1[Year],1,1)-WEEKDAY(DATE(Table1[Year],1,1),2)+(Table1[WeekNum]-1)*7+1)</f>
        <v>44655</v>
      </c>
      <c r="E1436" s="40">
        <f>MIN(DATE(Table1[Year]+1,1,0),DATE(Table1[Year],1,1)-WEEKDAY(DATE(Table1[Year],1,1),2)+Table1[WeekNum]*7)</f>
        <v>44661</v>
      </c>
      <c r="F1436" s="15">
        <v>2022</v>
      </c>
      <c r="G1436" s="15">
        <f t="shared" si="44"/>
        <v>4</v>
      </c>
      <c r="H1436" s="15">
        <v>15</v>
      </c>
      <c r="I1436" s="207" t="str">
        <f>"W" &amp;Table1[[#This Row],[WeekNum]]</f>
        <v>W15</v>
      </c>
      <c r="J1436" s="195" t="str">
        <f t="shared" si="45"/>
        <v>22-W15</v>
      </c>
      <c r="K1436" s="11" t="s">
        <v>532</v>
      </c>
      <c r="L1436" s="11"/>
      <c r="M1436" s="11" t="s">
        <v>72</v>
      </c>
      <c r="N1436" s="266" t="s">
        <v>368</v>
      </c>
      <c r="O1436" s="266" t="s">
        <v>384</v>
      </c>
      <c r="P1436" s="11" t="s">
        <v>385</v>
      </c>
      <c r="Q1436" s="11" t="s">
        <v>422</v>
      </c>
      <c r="R1436" s="11">
        <v>301.81481489685302</v>
      </c>
      <c r="S1436" s="11">
        <v>230</v>
      </c>
      <c r="T1436" s="206">
        <f>ABS(Table1[[#This Row],[Prod]]-Table1[[#This Row],[Planned]])</f>
        <v>71.814814896853022</v>
      </c>
      <c r="U1436" s="209">
        <f>IF(ABS(Table1[[#This Row],[Prod]]-Table1[[#This Row],[Planned]])&gt;Table1[[#This Row],[Planned]],0,IF(Table1[[#This Row],[Planned]]=0,0,1-ABS(Table1[[#This Row],[Prod]]-Table1[[#This Row],[Planned]])/Table1[[#This Row],[Planned]]))</f>
        <v>0.76205669386575292</v>
      </c>
      <c r="V1436" s="11"/>
      <c r="W1436" s="11"/>
      <c r="X1436" s="27">
        <v>302</v>
      </c>
      <c r="Y1436" s="206">
        <f>Table1[[#This Row],[Prod]]</f>
        <v>230</v>
      </c>
      <c r="Z1436" s="206">
        <f>ABS(Table1[[#This Row],[Prod2]]-Table1[[#This Row],[Plan Revised]])</f>
        <v>72</v>
      </c>
      <c r="AA1436" s="209">
        <f>IF(ABS(Table1[[#This Row],[Prod2]]-Table1[[#This Row],[Plan Revised]])&gt;Table1[[#This Row],[Plan Revised]],0,IF(Table1[[#This Row],[Plan Revised]]=0,0,1-ABS(Table1[[#This Row],[Prod2]]-Table1[[#This Row],[Plan Revised]])/Table1[[#This Row],[Plan Revised]]))</f>
        <v>0.76158940397350994</v>
      </c>
      <c r="AB1436" s="11"/>
      <c r="AC1436" s="30"/>
      <c r="AD1436"/>
      <c r="AF1436"/>
    </row>
    <row r="1437" spans="1:32">
      <c r="A1437" s="15" t="str">
        <f>IF(Table1[Week]=WeekSel,"Yes","No")</f>
        <v>Yes</v>
      </c>
      <c r="B1437" s="15" t="str">
        <f>IF((Table1[StartDate]&gt;=Date.GraphMin)*(Table1[StartDate]&lt;=Date.GraphMax)=1,"Yes","No")</f>
        <v>Yes</v>
      </c>
      <c r="C1437" s="15" t="str">
        <f>IF(OR(Table1[[#This Row],[Site]]="FOOD MILLING",Table1[[#This Row],[Site]]="GODACO"), "No", "Yes")</f>
        <v>Yes</v>
      </c>
      <c r="D1437" s="40">
        <f>MAX(DATE(Table1[Year],1,1),DATE(Table1[Year],1,1)-WEEKDAY(DATE(Table1[Year],1,1),2)+(Table1[WeekNum]-1)*7+1)</f>
        <v>44655</v>
      </c>
      <c r="E1437" s="40">
        <f>MIN(DATE(Table1[Year]+1,1,0),DATE(Table1[Year],1,1)-WEEKDAY(DATE(Table1[Year],1,1),2)+Table1[WeekNum]*7)</f>
        <v>44661</v>
      </c>
      <c r="F1437" s="15">
        <v>2022</v>
      </c>
      <c r="G1437" s="15">
        <f t="shared" si="44"/>
        <v>4</v>
      </c>
      <c r="H1437" s="15">
        <v>15</v>
      </c>
      <c r="I1437" s="207" t="str">
        <f>"W" &amp;Table1[[#This Row],[WeekNum]]</f>
        <v>W15</v>
      </c>
      <c r="J1437" s="195" t="str">
        <f t="shared" si="45"/>
        <v>22-W15</v>
      </c>
      <c r="K1437" s="11" t="s">
        <v>533</v>
      </c>
      <c r="L1437" s="11"/>
      <c r="M1437" s="11" t="s">
        <v>72</v>
      </c>
      <c r="N1437" s="266" t="s">
        <v>368</v>
      </c>
      <c r="O1437" s="266" t="s">
        <v>384</v>
      </c>
      <c r="P1437" s="11" t="s">
        <v>385</v>
      </c>
      <c r="Q1437" s="11" t="s">
        <v>422</v>
      </c>
      <c r="R1437" s="11">
        <v>307.27427500610901</v>
      </c>
      <c r="S1437" s="11">
        <v>174.9</v>
      </c>
      <c r="T1437" s="206">
        <f>ABS(Table1[[#This Row],[Prod]]-Table1[[#This Row],[Planned]])</f>
        <v>132.374275006109</v>
      </c>
      <c r="U1437" s="209">
        <f>IF(ABS(Table1[[#This Row],[Prod]]-Table1[[#This Row],[Planned]])&gt;Table1[[#This Row],[Planned]],0,IF(Table1[[#This Row],[Planned]]=0,0,1-ABS(Table1[[#This Row],[Prod]]-Table1[[#This Row],[Planned]])/Table1[[#This Row],[Planned]]))</f>
        <v>0.56919831637882079</v>
      </c>
      <c r="V1437" s="11"/>
      <c r="W1437" s="11"/>
      <c r="X1437" s="27">
        <v>307</v>
      </c>
      <c r="Y1437" s="206">
        <f>Table1[[#This Row],[Prod]]</f>
        <v>174.9</v>
      </c>
      <c r="Z1437" s="206">
        <f>ABS(Table1[[#This Row],[Prod2]]-Table1[[#This Row],[Plan Revised]])</f>
        <v>132.1</v>
      </c>
      <c r="AA1437" s="209">
        <f>IF(ABS(Table1[[#This Row],[Prod2]]-Table1[[#This Row],[Plan Revised]])&gt;Table1[[#This Row],[Plan Revised]],0,IF(Table1[[#This Row],[Plan Revised]]=0,0,1-ABS(Table1[[#This Row],[Prod2]]-Table1[[#This Row],[Plan Revised]])/Table1[[#This Row],[Plan Revised]]))</f>
        <v>0.56970684039087949</v>
      </c>
      <c r="AB1437" s="11"/>
      <c r="AC1437" s="30"/>
      <c r="AD1437"/>
      <c r="AF1437"/>
    </row>
    <row r="1438" spans="1:32">
      <c r="A1438" s="15" t="str">
        <f>IF(Table1[Week]=WeekSel,"Yes","No")</f>
        <v>Yes</v>
      </c>
      <c r="B1438" s="15" t="str">
        <f>IF((Table1[StartDate]&gt;=Date.GraphMin)*(Table1[StartDate]&lt;=Date.GraphMax)=1,"Yes","No")</f>
        <v>Yes</v>
      </c>
      <c r="C1438" s="15" t="str">
        <f>IF(OR(Table1[[#This Row],[Site]]="FOOD MILLING",Table1[[#This Row],[Site]]="GODACO"), "No", "Yes")</f>
        <v>Yes</v>
      </c>
      <c r="D1438" s="40">
        <f>MAX(DATE(Table1[Year],1,1),DATE(Table1[Year],1,1)-WEEKDAY(DATE(Table1[Year],1,1),2)+(Table1[WeekNum]-1)*7+1)</f>
        <v>44655</v>
      </c>
      <c r="E1438" s="40">
        <f>MIN(DATE(Table1[Year]+1,1,0),DATE(Table1[Year],1,1)-WEEKDAY(DATE(Table1[Year],1,1),2)+Table1[WeekNum]*7)</f>
        <v>44661</v>
      </c>
      <c r="F1438" s="15">
        <v>2022</v>
      </c>
      <c r="G1438" s="15">
        <f t="shared" si="44"/>
        <v>4</v>
      </c>
      <c r="H1438" s="15">
        <v>15</v>
      </c>
      <c r="I1438" s="207" t="str">
        <f>"W" &amp;Table1[[#This Row],[WeekNum]]</f>
        <v>W15</v>
      </c>
      <c r="J1438" s="195" t="str">
        <f t="shared" si="45"/>
        <v>22-W15</v>
      </c>
      <c r="K1438" s="11" t="s">
        <v>534</v>
      </c>
      <c r="L1438" s="11"/>
      <c r="M1438" s="11" t="s">
        <v>72</v>
      </c>
      <c r="N1438" s="266" t="s">
        <v>368</v>
      </c>
      <c r="O1438" s="266" t="s">
        <v>384</v>
      </c>
      <c r="P1438" s="11" t="s">
        <v>385</v>
      </c>
      <c r="Q1438" s="11" t="s">
        <v>422</v>
      </c>
      <c r="R1438" s="11">
        <v>201.35608643987854</v>
      </c>
      <c r="S1438" s="11">
        <v>109.5</v>
      </c>
      <c r="T1438" s="206">
        <f>ABS(Table1[[#This Row],[Prod]]-Table1[[#This Row],[Planned]])</f>
        <v>91.856086439878538</v>
      </c>
      <c r="U1438" s="209">
        <f>IF(ABS(Table1[[#This Row],[Prod]]-Table1[[#This Row],[Planned]])&gt;Table1[[#This Row],[Planned]],0,IF(Table1[[#This Row],[Planned]]=0,0,1-ABS(Table1[[#This Row],[Prod]]-Table1[[#This Row],[Planned]])/Table1[[#This Row],[Planned]]))</f>
        <v>0.54381271475841286</v>
      </c>
      <c r="V1438" s="11"/>
      <c r="W1438" s="11"/>
      <c r="X1438" s="27">
        <v>201</v>
      </c>
      <c r="Y1438" s="206">
        <f>Table1[[#This Row],[Prod]]</f>
        <v>109.5</v>
      </c>
      <c r="Z1438" s="206">
        <f>ABS(Table1[[#This Row],[Prod2]]-Table1[[#This Row],[Plan Revised]])</f>
        <v>91.5</v>
      </c>
      <c r="AA1438" s="209">
        <f>IF(ABS(Table1[[#This Row],[Prod2]]-Table1[[#This Row],[Plan Revised]])&gt;Table1[[#This Row],[Plan Revised]],0,IF(Table1[[#This Row],[Plan Revised]]=0,0,1-ABS(Table1[[#This Row],[Prod2]]-Table1[[#This Row],[Plan Revised]])/Table1[[#This Row],[Plan Revised]]))</f>
        <v>0.54477611940298509</v>
      </c>
      <c r="AB1438" s="11"/>
      <c r="AC1438" s="30"/>
      <c r="AD1438"/>
      <c r="AF1438"/>
    </row>
    <row r="1439" spans="1:32">
      <c r="A1439" s="15" t="str">
        <f>IF(Table1[Week]=WeekSel,"Yes","No")</f>
        <v>Yes</v>
      </c>
      <c r="B1439" s="15" t="str">
        <f>IF((Table1[StartDate]&gt;=Date.GraphMin)*(Table1[StartDate]&lt;=Date.GraphMax)=1,"Yes","No")</f>
        <v>Yes</v>
      </c>
      <c r="C1439" s="15" t="str">
        <f>IF(OR(Table1[[#This Row],[Site]]="FOOD MILLING",Table1[[#This Row],[Site]]="GODACO"), "No", "Yes")</f>
        <v>Yes</v>
      </c>
      <c r="D1439" s="40">
        <f>MAX(DATE(Table1[Year],1,1),DATE(Table1[Year],1,1)-WEEKDAY(DATE(Table1[Year],1,1),2)+(Table1[WeekNum]-1)*7+1)</f>
        <v>44655</v>
      </c>
      <c r="E1439" s="40">
        <f>MIN(DATE(Table1[Year]+1,1,0),DATE(Table1[Year],1,1)-WEEKDAY(DATE(Table1[Year],1,1),2)+Table1[WeekNum]*7)</f>
        <v>44661</v>
      </c>
      <c r="F1439" s="15">
        <v>2022</v>
      </c>
      <c r="G1439" s="15">
        <f t="shared" si="44"/>
        <v>4</v>
      </c>
      <c r="H1439" s="15">
        <v>15</v>
      </c>
      <c r="I1439" s="207" t="str">
        <f>"W" &amp;Table1[[#This Row],[WeekNum]]</f>
        <v>W15</v>
      </c>
      <c r="J1439" s="195" t="str">
        <f t="shared" si="45"/>
        <v>22-W15</v>
      </c>
      <c r="K1439" s="11" t="s">
        <v>486</v>
      </c>
      <c r="L1439" s="11"/>
      <c r="M1439" s="11" t="s">
        <v>72</v>
      </c>
      <c r="N1439" s="266" t="s">
        <v>368</v>
      </c>
      <c r="O1439" s="266" t="s">
        <v>386</v>
      </c>
      <c r="P1439" s="11" t="s">
        <v>387</v>
      </c>
      <c r="Q1439" s="11" t="s">
        <v>419</v>
      </c>
      <c r="R1439" s="11">
        <v>990</v>
      </c>
      <c r="S1439" s="11">
        <v>0</v>
      </c>
      <c r="T1439" s="206">
        <f>ABS(Table1[[#This Row],[Prod]]-Table1[[#This Row],[Planned]])</f>
        <v>990</v>
      </c>
      <c r="U1439" s="209">
        <f>IF(ABS(Table1[[#This Row],[Prod]]-Table1[[#This Row],[Planned]])&gt;Table1[[#This Row],[Planned]],0,IF(Table1[[#This Row],[Planned]]=0,0,1-ABS(Table1[[#This Row],[Prod]]-Table1[[#This Row],[Planned]])/Table1[[#This Row],[Planned]]))</f>
        <v>0</v>
      </c>
      <c r="V1439" s="11"/>
      <c r="W1439" s="11"/>
      <c r="X1439" s="27">
        <v>0</v>
      </c>
      <c r="Y1439" s="206">
        <f>Table1[[#This Row],[Prod]]</f>
        <v>0</v>
      </c>
      <c r="Z1439" s="206">
        <f>ABS(Table1[[#This Row],[Prod2]]-Table1[[#This Row],[Plan Revised]])</f>
        <v>0</v>
      </c>
      <c r="AA1439" s="209">
        <f>IF(ABS(Table1[[#This Row],[Prod2]]-Table1[[#This Row],[Plan Revised]])&gt;Table1[[#This Row],[Plan Revised]],0,IF(Table1[[#This Row],[Plan Revised]]=0,0,1-ABS(Table1[[#This Row],[Prod2]]-Table1[[#This Row],[Plan Revised]])/Table1[[#This Row],[Plan Revised]]))</f>
        <v>0</v>
      </c>
      <c r="AB1439" s="11"/>
      <c r="AC1439" s="30"/>
      <c r="AD1439"/>
      <c r="AF1439"/>
    </row>
    <row r="1440" spans="1:32">
      <c r="A1440" s="15" t="str">
        <f>IF(Table1[Week]=WeekSel,"Yes","No")</f>
        <v>Yes</v>
      </c>
      <c r="B1440" s="15" t="str">
        <f>IF((Table1[StartDate]&gt;=Date.GraphMin)*(Table1[StartDate]&lt;=Date.GraphMax)=1,"Yes","No")</f>
        <v>Yes</v>
      </c>
      <c r="C1440" s="15" t="str">
        <f>IF(OR(Table1[[#This Row],[Site]]="FOOD MILLING",Table1[[#This Row],[Site]]="GODACO"), "No", "Yes")</f>
        <v>Yes</v>
      </c>
      <c r="D1440" s="40">
        <f>MAX(DATE(Table1[Year],1,1),DATE(Table1[Year],1,1)-WEEKDAY(DATE(Table1[Year],1,1),2)+(Table1[WeekNum]-1)*7+1)</f>
        <v>44655</v>
      </c>
      <c r="E1440" s="40">
        <f>MIN(DATE(Table1[Year]+1,1,0),DATE(Table1[Year],1,1)-WEEKDAY(DATE(Table1[Year],1,1),2)+Table1[WeekNum]*7)</f>
        <v>44661</v>
      </c>
      <c r="F1440" s="15">
        <v>2022</v>
      </c>
      <c r="G1440" s="15">
        <f t="shared" si="44"/>
        <v>4</v>
      </c>
      <c r="H1440" s="15">
        <v>15</v>
      </c>
      <c r="I1440" s="207" t="str">
        <f>"W" &amp;Table1[[#This Row],[WeekNum]]</f>
        <v>W15</v>
      </c>
      <c r="J1440" s="195" t="str">
        <f t="shared" si="45"/>
        <v>22-W15</v>
      </c>
      <c r="K1440" s="11" t="s">
        <v>475</v>
      </c>
      <c r="L1440" s="11"/>
      <c r="M1440" s="11" t="s">
        <v>72</v>
      </c>
      <c r="N1440" s="266" t="s">
        <v>368</v>
      </c>
      <c r="O1440" s="266" t="s">
        <v>386</v>
      </c>
      <c r="P1440" s="11" t="s">
        <v>387</v>
      </c>
      <c r="Q1440" s="11" t="s">
        <v>419</v>
      </c>
      <c r="R1440" s="11">
        <v>600</v>
      </c>
      <c r="S1440" s="11">
        <v>396</v>
      </c>
      <c r="T1440" s="206">
        <f>ABS(Table1[[#This Row],[Prod]]-Table1[[#This Row],[Planned]])</f>
        <v>204</v>
      </c>
      <c r="U1440" s="209">
        <f>IF(ABS(Table1[[#This Row],[Prod]]-Table1[[#This Row],[Planned]])&gt;Table1[[#This Row],[Planned]],0,IF(Table1[[#This Row],[Planned]]=0,0,1-ABS(Table1[[#This Row],[Prod]]-Table1[[#This Row],[Planned]])/Table1[[#This Row],[Planned]]))</f>
        <v>0.65999999999999992</v>
      </c>
      <c r="V1440" s="11"/>
      <c r="W1440" s="11"/>
      <c r="X1440" s="27">
        <v>400</v>
      </c>
      <c r="Y1440" s="206">
        <f>Table1[[#This Row],[Prod]]</f>
        <v>396</v>
      </c>
      <c r="Z1440" s="206">
        <f>ABS(Table1[[#This Row],[Prod2]]-Table1[[#This Row],[Plan Revised]])</f>
        <v>4</v>
      </c>
      <c r="AA1440" s="209">
        <f>IF(ABS(Table1[[#This Row],[Prod2]]-Table1[[#This Row],[Plan Revised]])&gt;Table1[[#This Row],[Plan Revised]],0,IF(Table1[[#This Row],[Plan Revised]]=0,0,1-ABS(Table1[[#This Row],[Prod2]]-Table1[[#This Row],[Plan Revised]])/Table1[[#This Row],[Plan Revised]]))</f>
        <v>0.99</v>
      </c>
      <c r="AB1440" s="11"/>
      <c r="AC1440" s="30"/>
      <c r="AD1440"/>
      <c r="AF1440"/>
    </row>
    <row r="1441" spans="1:32">
      <c r="A1441" s="15" t="str">
        <f>IF(Table1[Week]=WeekSel,"Yes","No")</f>
        <v>Yes</v>
      </c>
      <c r="B1441" s="15" t="str">
        <f>IF((Table1[StartDate]&gt;=Date.GraphMin)*(Table1[StartDate]&lt;=Date.GraphMax)=1,"Yes","No")</f>
        <v>Yes</v>
      </c>
      <c r="C1441" s="15" t="str">
        <f>IF(OR(Table1[[#This Row],[Site]]="FOOD MILLING",Table1[[#This Row],[Site]]="GODACO"), "No", "Yes")</f>
        <v>Yes</v>
      </c>
      <c r="D1441" s="40">
        <f>MAX(DATE(Table1[Year],1,1),DATE(Table1[Year],1,1)-WEEKDAY(DATE(Table1[Year],1,1),2)+(Table1[WeekNum]-1)*7+1)</f>
        <v>44655</v>
      </c>
      <c r="E1441" s="40">
        <f>MIN(DATE(Table1[Year]+1,1,0),DATE(Table1[Year],1,1)-WEEKDAY(DATE(Table1[Year],1,1),2)+Table1[WeekNum]*7)</f>
        <v>44661</v>
      </c>
      <c r="F1441" s="15">
        <v>2022</v>
      </c>
      <c r="G1441" s="15">
        <f t="shared" si="44"/>
        <v>4</v>
      </c>
      <c r="H1441" s="15">
        <v>15</v>
      </c>
      <c r="I1441" s="207" t="str">
        <f>"W" &amp;Table1[[#This Row],[WeekNum]]</f>
        <v>W15</v>
      </c>
      <c r="J1441" s="195" t="str">
        <f t="shared" si="45"/>
        <v>22-W15</v>
      </c>
      <c r="K1441" s="11" t="s">
        <v>497</v>
      </c>
      <c r="L1441" s="11"/>
      <c r="M1441" s="11" t="s">
        <v>77</v>
      </c>
      <c r="N1441" s="266" t="s">
        <v>368</v>
      </c>
      <c r="O1441" s="266" t="s">
        <v>386</v>
      </c>
      <c r="P1441" s="11" t="s">
        <v>387</v>
      </c>
      <c r="Q1441" s="11" t="s">
        <v>419</v>
      </c>
      <c r="R1441" s="11">
        <v>0</v>
      </c>
      <c r="S1441" s="11"/>
      <c r="T1441" s="206">
        <f>ABS(Table1[[#This Row],[Prod]]-Table1[[#This Row],[Planned]])</f>
        <v>0</v>
      </c>
      <c r="U1441" s="209">
        <f>IF(ABS(Table1[[#This Row],[Prod]]-Table1[[#This Row],[Planned]])&gt;Table1[[#This Row],[Planned]],0,IF(Table1[[#This Row],[Planned]]=0,0,1-ABS(Table1[[#This Row],[Prod]]-Table1[[#This Row],[Planned]])/Table1[[#This Row],[Planned]]))</f>
        <v>0</v>
      </c>
      <c r="V1441" s="11"/>
      <c r="W1441" s="11"/>
      <c r="X1441" s="27">
        <v>0</v>
      </c>
      <c r="Y1441" s="206">
        <f>Table1[[#This Row],[Prod]]</f>
        <v>0</v>
      </c>
      <c r="Z1441" s="206">
        <f>ABS(Table1[[#This Row],[Prod2]]-Table1[[#This Row],[Plan Revised]])</f>
        <v>0</v>
      </c>
      <c r="AA1441" s="209">
        <f>IF(ABS(Table1[[#This Row],[Prod2]]-Table1[[#This Row],[Plan Revised]])&gt;Table1[[#This Row],[Plan Revised]],0,IF(Table1[[#This Row],[Plan Revised]]=0,0,1-ABS(Table1[[#This Row],[Prod2]]-Table1[[#This Row],[Plan Revised]])/Table1[[#This Row],[Plan Revised]]))</f>
        <v>0</v>
      </c>
      <c r="AB1441" s="11"/>
      <c r="AC1441" s="30"/>
      <c r="AD1441"/>
      <c r="AF1441"/>
    </row>
    <row r="1442" spans="1:32">
      <c r="A1442" s="15" t="str">
        <f>IF(Table1[Week]=WeekSel,"Yes","No")</f>
        <v>Yes</v>
      </c>
      <c r="B1442" s="15" t="str">
        <f>IF((Table1[StartDate]&gt;=Date.GraphMin)*(Table1[StartDate]&lt;=Date.GraphMax)=1,"Yes","No")</f>
        <v>Yes</v>
      </c>
      <c r="C1442" s="15" t="str">
        <f>IF(OR(Table1[[#This Row],[Site]]="FOOD MILLING",Table1[[#This Row],[Site]]="GODACO"), "No", "Yes")</f>
        <v>Yes</v>
      </c>
      <c r="D1442" s="40">
        <f>MAX(DATE(Table1[Year],1,1),DATE(Table1[Year],1,1)-WEEKDAY(DATE(Table1[Year],1,1),2)+(Table1[WeekNum]-1)*7+1)</f>
        <v>44655</v>
      </c>
      <c r="E1442" s="40">
        <f>MIN(DATE(Table1[Year]+1,1,0),DATE(Table1[Year],1,1)-WEEKDAY(DATE(Table1[Year],1,1),2)+Table1[WeekNum]*7)</f>
        <v>44661</v>
      </c>
      <c r="F1442" s="15">
        <v>2022</v>
      </c>
      <c r="G1442" s="15">
        <f t="shared" si="44"/>
        <v>4</v>
      </c>
      <c r="H1442" s="15">
        <v>15</v>
      </c>
      <c r="I1442" s="207" t="str">
        <f>"W" &amp;Table1[[#This Row],[WeekNum]]</f>
        <v>W15</v>
      </c>
      <c r="J1442" s="195" t="str">
        <f t="shared" si="45"/>
        <v>22-W15</v>
      </c>
      <c r="K1442" s="11" t="s">
        <v>491</v>
      </c>
      <c r="L1442" s="11"/>
      <c r="M1442" s="11" t="s">
        <v>72</v>
      </c>
      <c r="N1442" s="266" t="s">
        <v>368</v>
      </c>
      <c r="O1442" s="266" t="s">
        <v>386</v>
      </c>
      <c r="P1442" s="11" t="s">
        <v>387</v>
      </c>
      <c r="Q1442" s="11" t="s">
        <v>419</v>
      </c>
      <c r="R1442" s="11">
        <v>8600</v>
      </c>
      <c r="S1442" s="11">
        <v>12120</v>
      </c>
      <c r="T1442" s="206">
        <f>ABS(Table1[[#This Row],[Prod]]-Table1[[#This Row],[Planned]])</f>
        <v>3520</v>
      </c>
      <c r="U1442" s="209">
        <f>IF(ABS(Table1[[#This Row],[Prod]]-Table1[[#This Row],[Planned]])&gt;Table1[[#This Row],[Planned]],0,IF(Table1[[#This Row],[Planned]]=0,0,1-ABS(Table1[[#This Row],[Prod]]-Table1[[#This Row],[Planned]])/Table1[[#This Row],[Planned]]))</f>
        <v>0.59069767441860466</v>
      </c>
      <c r="V1442" s="11"/>
      <c r="W1442" s="11"/>
      <c r="X1442" s="27">
        <v>12120</v>
      </c>
      <c r="Y1442" s="206">
        <f>Table1[[#This Row],[Prod]]</f>
        <v>12120</v>
      </c>
      <c r="Z1442" s="206">
        <f>ABS(Table1[[#This Row],[Prod2]]-Table1[[#This Row],[Plan Revised]])</f>
        <v>0</v>
      </c>
      <c r="AA1442" s="209">
        <f>IF(ABS(Table1[[#This Row],[Prod2]]-Table1[[#This Row],[Plan Revised]])&gt;Table1[[#This Row],[Plan Revised]],0,IF(Table1[[#This Row],[Plan Revised]]=0,0,1-ABS(Table1[[#This Row],[Prod2]]-Table1[[#This Row],[Plan Revised]])/Table1[[#This Row],[Plan Revised]]))</f>
        <v>1</v>
      </c>
      <c r="AB1442" s="11"/>
      <c r="AC1442" s="30"/>
      <c r="AD1442"/>
      <c r="AF1442"/>
    </row>
    <row r="1443" spans="1:32">
      <c r="A1443" s="15" t="str">
        <f>IF(Table1[Week]=WeekSel,"Yes","No")</f>
        <v>Yes</v>
      </c>
      <c r="B1443" s="15" t="str">
        <f>IF((Table1[StartDate]&gt;=Date.GraphMin)*(Table1[StartDate]&lt;=Date.GraphMax)=1,"Yes","No")</f>
        <v>Yes</v>
      </c>
      <c r="C1443" s="15" t="str">
        <f>IF(OR(Table1[[#This Row],[Site]]="FOOD MILLING",Table1[[#This Row],[Site]]="GODACO"), "No", "Yes")</f>
        <v>Yes</v>
      </c>
      <c r="D1443" s="40">
        <f>MAX(DATE(Table1[Year],1,1),DATE(Table1[Year],1,1)-WEEKDAY(DATE(Table1[Year],1,1),2)+(Table1[WeekNum]-1)*7+1)</f>
        <v>44655</v>
      </c>
      <c r="E1443" s="40">
        <f>MIN(DATE(Table1[Year]+1,1,0),DATE(Table1[Year],1,1)-WEEKDAY(DATE(Table1[Year],1,1),2)+Table1[WeekNum]*7)</f>
        <v>44661</v>
      </c>
      <c r="F1443" s="15">
        <v>2022</v>
      </c>
      <c r="G1443" s="15">
        <f t="shared" si="44"/>
        <v>4</v>
      </c>
      <c r="H1443" s="15">
        <v>15</v>
      </c>
      <c r="I1443" s="207" t="str">
        <f>"W" &amp;Table1[[#This Row],[WeekNum]]</f>
        <v>W15</v>
      </c>
      <c r="J1443" s="195" t="str">
        <f t="shared" si="45"/>
        <v>22-W15</v>
      </c>
      <c r="K1443" s="11" t="s">
        <v>492</v>
      </c>
      <c r="L1443" s="11"/>
      <c r="M1443" s="11" t="s">
        <v>72</v>
      </c>
      <c r="N1443" s="266" t="s">
        <v>368</v>
      </c>
      <c r="O1443" s="266" t="s">
        <v>386</v>
      </c>
      <c r="P1443" s="11" t="s">
        <v>387</v>
      </c>
      <c r="Q1443" s="11" t="s">
        <v>419</v>
      </c>
      <c r="R1443" s="11">
        <v>300</v>
      </c>
      <c r="S1443" s="11">
        <v>2130</v>
      </c>
      <c r="T1443" s="206">
        <f>ABS(Table1[[#This Row],[Prod]]-Table1[[#This Row],[Planned]])</f>
        <v>1830</v>
      </c>
      <c r="U1443" s="209">
        <f>IF(ABS(Table1[[#This Row],[Prod]]-Table1[[#This Row],[Planned]])&gt;Table1[[#This Row],[Planned]],0,IF(Table1[[#This Row],[Planned]]=0,0,1-ABS(Table1[[#This Row],[Prod]]-Table1[[#This Row],[Planned]])/Table1[[#This Row],[Planned]]))</f>
        <v>0</v>
      </c>
      <c r="V1443" s="11"/>
      <c r="W1443" s="11"/>
      <c r="X1443" s="27">
        <v>2130</v>
      </c>
      <c r="Y1443" s="206">
        <f>Table1[[#This Row],[Prod]]</f>
        <v>2130</v>
      </c>
      <c r="Z1443" s="206">
        <f>ABS(Table1[[#This Row],[Prod2]]-Table1[[#This Row],[Plan Revised]])</f>
        <v>0</v>
      </c>
      <c r="AA1443" s="209">
        <f>IF(ABS(Table1[[#This Row],[Prod2]]-Table1[[#This Row],[Plan Revised]])&gt;Table1[[#This Row],[Plan Revised]],0,IF(Table1[[#This Row],[Plan Revised]]=0,0,1-ABS(Table1[[#This Row],[Prod2]]-Table1[[#This Row],[Plan Revised]])/Table1[[#This Row],[Plan Revised]]))</f>
        <v>1</v>
      </c>
      <c r="AB1443" s="11"/>
      <c r="AC1443" s="30"/>
      <c r="AD1443"/>
      <c r="AF1443"/>
    </row>
    <row r="1444" spans="1:32">
      <c r="A1444" s="15" t="str">
        <f>IF(Table1[Week]=WeekSel,"Yes","No")</f>
        <v>Yes</v>
      </c>
      <c r="B1444" s="15" t="str">
        <f>IF((Table1[StartDate]&gt;=Date.GraphMin)*(Table1[StartDate]&lt;=Date.GraphMax)=1,"Yes","No")</f>
        <v>Yes</v>
      </c>
      <c r="C1444" s="15" t="str">
        <f>IF(OR(Table1[[#This Row],[Site]]="FOOD MILLING",Table1[[#This Row],[Site]]="GODACO"), "No", "Yes")</f>
        <v>Yes</v>
      </c>
      <c r="D1444" s="40">
        <f>MAX(DATE(Table1[Year],1,1),DATE(Table1[Year],1,1)-WEEKDAY(DATE(Table1[Year],1,1),2)+(Table1[WeekNum]-1)*7+1)</f>
        <v>44655</v>
      </c>
      <c r="E1444" s="40">
        <f>MIN(DATE(Table1[Year]+1,1,0),DATE(Table1[Year],1,1)-WEEKDAY(DATE(Table1[Year],1,1),2)+Table1[WeekNum]*7)</f>
        <v>44661</v>
      </c>
      <c r="F1444" s="15">
        <v>2022</v>
      </c>
      <c r="G1444" s="15">
        <f t="shared" si="44"/>
        <v>4</v>
      </c>
      <c r="H1444" s="15">
        <v>15</v>
      </c>
      <c r="I1444" s="207" t="str">
        <f>"W" &amp;Table1[[#This Row],[WeekNum]]</f>
        <v>W15</v>
      </c>
      <c r="J1444" s="195" t="str">
        <f t="shared" si="45"/>
        <v>22-W15</v>
      </c>
      <c r="K1444" s="11" t="s">
        <v>480</v>
      </c>
      <c r="L1444" s="11"/>
      <c r="M1444" s="11" t="s">
        <v>72</v>
      </c>
      <c r="N1444" s="266" t="s">
        <v>368</v>
      </c>
      <c r="O1444" s="266" t="s">
        <v>386</v>
      </c>
      <c r="P1444" s="11" t="s">
        <v>387</v>
      </c>
      <c r="Q1444" s="11" t="s">
        <v>419</v>
      </c>
      <c r="R1444" s="11">
        <v>10200</v>
      </c>
      <c r="S1444" s="11">
        <v>6875</v>
      </c>
      <c r="T1444" s="206">
        <f>ABS(Table1[[#This Row],[Prod]]-Table1[[#This Row],[Planned]])</f>
        <v>3325</v>
      </c>
      <c r="U1444" s="209">
        <f>IF(ABS(Table1[[#This Row],[Prod]]-Table1[[#This Row],[Planned]])&gt;Table1[[#This Row],[Planned]],0,IF(Table1[[#This Row],[Planned]]=0,0,1-ABS(Table1[[#This Row],[Prod]]-Table1[[#This Row],[Planned]])/Table1[[#This Row],[Planned]]))</f>
        <v>0.6740196078431373</v>
      </c>
      <c r="V1444" s="11"/>
      <c r="W1444" s="11"/>
      <c r="X1444" s="27">
        <v>7000</v>
      </c>
      <c r="Y1444" s="206">
        <f>Table1[[#This Row],[Prod]]</f>
        <v>6875</v>
      </c>
      <c r="Z1444" s="206">
        <f>ABS(Table1[[#This Row],[Prod2]]-Table1[[#This Row],[Plan Revised]])</f>
        <v>125</v>
      </c>
      <c r="AA1444" s="209">
        <f>IF(ABS(Table1[[#This Row],[Prod2]]-Table1[[#This Row],[Plan Revised]])&gt;Table1[[#This Row],[Plan Revised]],0,IF(Table1[[#This Row],[Plan Revised]]=0,0,1-ABS(Table1[[#This Row],[Prod2]]-Table1[[#This Row],[Plan Revised]])/Table1[[#This Row],[Plan Revised]]))</f>
        <v>0.9821428571428571</v>
      </c>
      <c r="AB1444" s="11"/>
      <c r="AC1444" s="30"/>
      <c r="AD1444"/>
      <c r="AF1444"/>
    </row>
    <row r="1445" spans="1:32">
      <c r="A1445" s="15" t="str">
        <f>IF(Table1[Week]=WeekSel,"Yes","No")</f>
        <v>Yes</v>
      </c>
      <c r="B1445" s="15" t="str">
        <f>IF((Table1[StartDate]&gt;=Date.GraphMin)*(Table1[StartDate]&lt;=Date.GraphMax)=1,"Yes","No")</f>
        <v>Yes</v>
      </c>
      <c r="C1445" s="15" t="str">
        <f>IF(OR(Table1[[#This Row],[Site]]="FOOD MILLING",Table1[[#This Row],[Site]]="GODACO"), "No", "Yes")</f>
        <v>Yes</v>
      </c>
      <c r="D1445" s="40">
        <f>MAX(DATE(Table1[Year],1,1),DATE(Table1[Year],1,1)-WEEKDAY(DATE(Table1[Year],1,1),2)+(Table1[WeekNum]-1)*7+1)</f>
        <v>44655</v>
      </c>
      <c r="E1445" s="40">
        <f>MIN(DATE(Table1[Year]+1,1,0),DATE(Table1[Year],1,1)-WEEKDAY(DATE(Table1[Year],1,1),2)+Table1[WeekNum]*7)</f>
        <v>44661</v>
      </c>
      <c r="F1445" s="15">
        <v>2022</v>
      </c>
      <c r="G1445" s="15">
        <f t="shared" si="44"/>
        <v>4</v>
      </c>
      <c r="H1445" s="15">
        <v>15</v>
      </c>
      <c r="I1445" s="207" t="str">
        <f>"W" &amp;Table1[[#This Row],[WeekNum]]</f>
        <v>W15</v>
      </c>
      <c r="J1445" s="195" t="str">
        <f t="shared" si="45"/>
        <v>22-W15</v>
      </c>
      <c r="K1445" s="11" t="s">
        <v>483</v>
      </c>
      <c r="L1445" s="11"/>
      <c r="M1445" s="11" t="s">
        <v>72</v>
      </c>
      <c r="N1445" s="266" t="s">
        <v>368</v>
      </c>
      <c r="O1445" s="266" t="s">
        <v>386</v>
      </c>
      <c r="P1445" s="11" t="s">
        <v>387</v>
      </c>
      <c r="Q1445" s="11" t="s">
        <v>419</v>
      </c>
      <c r="R1445" s="11">
        <v>6110</v>
      </c>
      <c r="S1445" s="11">
        <v>9970</v>
      </c>
      <c r="T1445" s="206">
        <f>ABS(Table1[[#This Row],[Prod]]-Table1[[#This Row],[Planned]])</f>
        <v>3860</v>
      </c>
      <c r="U1445" s="209">
        <f>IF(ABS(Table1[[#This Row],[Prod]]-Table1[[#This Row],[Planned]])&gt;Table1[[#This Row],[Planned]],0,IF(Table1[[#This Row],[Planned]]=0,0,1-ABS(Table1[[#This Row],[Prod]]-Table1[[#This Row],[Planned]])/Table1[[#This Row],[Planned]]))</f>
        <v>0.3682487725040916</v>
      </c>
      <c r="V1445" s="11"/>
      <c r="W1445" s="11"/>
      <c r="X1445" s="27">
        <v>9860</v>
      </c>
      <c r="Y1445" s="206">
        <f>Table1[[#This Row],[Prod]]</f>
        <v>9970</v>
      </c>
      <c r="Z1445" s="206">
        <f>ABS(Table1[[#This Row],[Prod2]]-Table1[[#This Row],[Plan Revised]])</f>
        <v>110</v>
      </c>
      <c r="AA1445" s="209">
        <f>IF(ABS(Table1[[#This Row],[Prod2]]-Table1[[#This Row],[Plan Revised]])&gt;Table1[[#This Row],[Plan Revised]],0,IF(Table1[[#This Row],[Plan Revised]]=0,0,1-ABS(Table1[[#This Row],[Prod2]]-Table1[[#This Row],[Plan Revised]])/Table1[[#This Row],[Plan Revised]]))</f>
        <v>0.98884381338742389</v>
      </c>
      <c r="AB1445" s="11"/>
      <c r="AC1445" s="30"/>
      <c r="AD1445"/>
      <c r="AF1445"/>
    </row>
    <row r="1446" spans="1:32">
      <c r="A1446" s="15" t="str">
        <f>IF(Table1[Week]=WeekSel,"Yes","No")</f>
        <v>Yes</v>
      </c>
      <c r="B1446" s="15" t="str">
        <f>IF((Table1[StartDate]&gt;=Date.GraphMin)*(Table1[StartDate]&lt;=Date.GraphMax)=1,"Yes","No")</f>
        <v>Yes</v>
      </c>
      <c r="C1446" s="15" t="str">
        <f>IF(OR(Table1[[#This Row],[Site]]="FOOD MILLING",Table1[[#This Row],[Site]]="GODACO"), "No", "Yes")</f>
        <v>Yes</v>
      </c>
      <c r="D1446" s="40">
        <f>MAX(DATE(Table1[Year],1,1),DATE(Table1[Year],1,1)-WEEKDAY(DATE(Table1[Year],1,1),2)+(Table1[WeekNum]-1)*7+1)</f>
        <v>44655</v>
      </c>
      <c r="E1446" s="40">
        <f>MIN(DATE(Table1[Year]+1,1,0),DATE(Table1[Year],1,1)-WEEKDAY(DATE(Table1[Year],1,1),2)+Table1[WeekNum]*7)</f>
        <v>44661</v>
      </c>
      <c r="F1446" s="15">
        <v>2022</v>
      </c>
      <c r="G1446" s="15">
        <f t="shared" si="44"/>
        <v>4</v>
      </c>
      <c r="H1446" s="15">
        <v>15</v>
      </c>
      <c r="I1446" s="207" t="str">
        <f>"W" &amp;Table1[[#This Row],[WeekNum]]</f>
        <v>W15</v>
      </c>
      <c r="J1446" s="195" t="str">
        <f t="shared" si="45"/>
        <v>22-W15</v>
      </c>
      <c r="K1446" s="11" t="s">
        <v>478</v>
      </c>
      <c r="L1446" s="11"/>
      <c r="M1446" s="11" t="s">
        <v>72</v>
      </c>
      <c r="N1446" s="266" t="s">
        <v>368</v>
      </c>
      <c r="O1446" s="266" t="s">
        <v>386</v>
      </c>
      <c r="P1446" s="11" t="s">
        <v>387</v>
      </c>
      <c r="Q1446" s="11" t="s">
        <v>419</v>
      </c>
      <c r="R1446" s="11">
        <v>240</v>
      </c>
      <c r="S1446" s="11">
        <v>240</v>
      </c>
      <c r="T1446" s="206">
        <f>ABS(Table1[[#This Row],[Prod]]-Table1[[#This Row],[Planned]])</f>
        <v>0</v>
      </c>
      <c r="U1446" s="209">
        <f>IF(ABS(Table1[[#This Row],[Prod]]-Table1[[#This Row],[Planned]])&gt;Table1[[#This Row],[Planned]],0,IF(Table1[[#This Row],[Planned]]=0,0,1-ABS(Table1[[#This Row],[Prod]]-Table1[[#This Row],[Planned]])/Table1[[#This Row],[Planned]]))</f>
        <v>1</v>
      </c>
      <c r="V1446" s="11"/>
      <c r="W1446" s="11"/>
      <c r="X1446" s="27">
        <v>240</v>
      </c>
      <c r="Y1446" s="206">
        <f>Table1[[#This Row],[Prod]]</f>
        <v>240</v>
      </c>
      <c r="Z1446" s="206">
        <f>ABS(Table1[[#This Row],[Prod2]]-Table1[[#This Row],[Plan Revised]])</f>
        <v>0</v>
      </c>
      <c r="AA1446" s="209">
        <f>IF(ABS(Table1[[#This Row],[Prod2]]-Table1[[#This Row],[Plan Revised]])&gt;Table1[[#This Row],[Plan Revised]],0,IF(Table1[[#This Row],[Plan Revised]]=0,0,1-ABS(Table1[[#This Row],[Prod2]]-Table1[[#This Row],[Plan Revised]])/Table1[[#This Row],[Plan Revised]]))</f>
        <v>1</v>
      </c>
      <c r="AB1446" s="11"/>
      <c r="AC1446" s="30"/>
      <c r="AD1446"/>
      <c r="AF1446"/>
    </row>
    <row r="1447" spans="1:32">
      <c r="A1447" s="15" t="str">
        <f>IF(Table1[Week]=WeekSel,"Yes","No")</f>
        <v>Yes</v>
      </c>
      <c r="B1447" s="15" t="str">
        <f>IF((Table1[StartDate]&gt;=Date.GraphMin)*(Table1[StartDate]&lt;=Date.GraphMax)=1,"Yes","No")</f>
        <v>Yes</v>
      </c>
      <c r="C1447" s="15" t="str">
        <f>IF(OR(Table1[[#This Row],[Site]]="FOOD MILLING",Table1[[#This Row],[Site]]="GODACO"), "No", "Yes")</f>
        <v>Yes</v>
      </c>
      <c r="D1447" s="40">
        <f>MAX(DATE(Table1[Year],1,1),DATE(Table1[Year],1,1)-WEEKDAY(DATE(Table1[Year],1,1),2)+(Table1[WeekNum]-1)*7+1)</f>
        <v>44655</v>
      </c>
      <c r="E1447" s="40">
        <f>MIN(DATE(Table1[Year]+1,1,0),DATE(Table1[Year],1,1)-WEEKDAY(DATE(Table1[Year],1,1),2)+Table1[WeekNum]*7)</f>
        <v>44661</v>
      </c>
      <c r="F1447" s="15">
        <v>2022</v>
      </c>
      <c r="G1447" s="15">
        <f t="shared" si="44"/>
        <v>4</v>
      </c>
      <c r="H1447" s="15">
        <v>15</v>
      </c>
      <c r="I1447" s="207" t="str">
        <f>"W" &amp;Table1[[#This Row],[WeekNum]]</f>
        <v>W15</v>
      </c>
      <c r="J1447" s="195" t="str">
        <f t="shared" si="45"/>
        <v>22-W15</v>
      </c>
      <c r="K1447" s="11" t="s">
        <v>479</v>
      </c>
      <c r="L1447" s="11"/>
      <c r="M1447" s="11" t="s">
        <v>72</v>
      </c>
      <c r="N1447" s="266" t="s">
        <v>368</v>
      </c>
      <c r="O1447" s="266" t="s">
        <v>386</v>
      </c>
      <c r="P1447" s="11" t="s">
        <v>387</v>
      </c>
      <c r="Q1447" s="11" t="s">
        <v>419</v>
      </c>
      <c r="R1447" s="11">
        <v>3500</v>
      </c>
      <c r="S1447" s="11">
        <v>2000</v>
      </c>
      <c r="T1447" s="206">
        <f>ABS(Table1[[#This Row],[Prod]]-Table1[[#This Row],[Planned]])</f>
        <v>1500</v>
      </c>
      <c r="U1447" s="209">
        <f>IF(ABS(Table1[[#This Row],[Prod]]-Table1[[#This Row],[Planned]])&gt;Table1[[#This Row],[Planned]],0,IF(Table1[[#This Row],[Planned]]=0,0,1-ABS(Table1[[#This Row],[Prod]]-Table1[[#This Row],[Planned]])/Table1[[#This Row],[Planned]]))</f>
        <v>0.5714285714285714</v>
      </c>
      <c r="V1447" s="11"/>
      <c r="W1447" s="11"/>
      <c r="X1447" s="27">
        <v>2500</v>
      </c>
      <c r="Y1447" s="206">
        <f>Table1[[#This Row],[Prod]]</f>
        <v>2000</v>
      </c>
      <c r="Z1447" s="206">
        <f>ABS(Table1[[#This Row],[Prod2]]-Table1[[#This Row],[Plan Revised]])</f>
        <v>500</v>
      </c>
      <c r="AA1447" s="209">
        <f>IF(ABS(Table1[[#This Row],[Prod2]]-Table1[[#This Row],[Plan Revised]])&gt;Table1[[#This Row],[Plan Revised]],0,IF(Table1[[#This Row],[Plan Revised]]=0,0,1-ABS(Table1[[#This Row],[Prod2]]-Table1[[#This Row],[Plan Revised]])/Table1[[#This Row],[Plan Revised]]))</f>
        <v>0.8</v>
      </c>
      <c r="AB1447" s="11"/>
      <c r="AC1447" s="30"/>
      <c r="AD1447"/>
      <c r="AF1447"/>
    </row>
    <row r="1448" spans="1:32">
      <c r="A1448" s="15" t="str">
        <f>IF(Table1[Week]=WeekSel,"Yes","No")</f>
        <v>Yes</v>
      </c>
      <c r="B1448" s="15" t="str">
        <f>IF((Table1[StartDate]&gt;=Date.GraphMin)*(Table1[StartDate]&lt;=Date.GraphMax)=1,"Yes","No")</f>
        <v>Yes</v>
      </c>
      <c r="C1448" s="15" t="str">
        <f>IF(OR(Table1[[#This Row],[Site]]="FOOD MILLING",Table1[[#This Row],[Site]]="GODACO"), "No", "Yes")</f>
        <v>Yes</v>
      </c>
      <c r="D1448" s="40">
        <f>MAX(DATE(Table1[Year],1,1),DATE(Table1[Year],1,1)-WEEKDAY(DATE(Table1[Year],1,1),2)+(Table1[WeekNum]-1)*7+1)</f>
        <v>44655</v>
      </c>
      <c r="E1448" s="40">
        <f>MIN(DATE(Table1[Year]+1,1,0),DATE(Table1[Year],1,1)-WEEKDAY(DATE(Table1[Year],1,1),2)+Table1[WeekNum]*7)</f>
        <v>44661</v>
      </c>
      <c r="F1448" s="15">
        <v>2022</v>
      </c>
      <c r="G1448" s="15">
        <f t="shared" si="44"/>
        <v>4</v>
      </c>
      <c r="H1448" s="15">
        <v>15</v>
      </c>
      <c r="I1448" s="207" t="str">
        <f>"W" &amp;Table1[[#This Row],[WeekNum]]</f>
        <v>W15</v>
      </c>
      <c r="J1448" s="195" t="str">
        <f t="shared" si="45"/>
        <v>22-W15</v>
      </c>
      <c r="K1448" s="11" t="s">
        <v>485</v>
      </c>
      <c r="L1448" s="11"/>
      <c r="M1448" s="11" t="s">
        <v>77</v>
      </c>
      <c r="N1448" s="266" t="s">
        <v>368</v>
      </c>
      <c r="O1448" s="266" t="s">
        <v>386</v>
      </c>
      <c r="P1448" s="11" t="s">
        <v>387</v>
      </c>
      <c r="Q1448" s="11" t="s">
        <v>419</v>
      </c>
      <c r="R1448" s="11">
        <v>2000</v>
      </c>
      <c r="S1448" s="11">
        <v>1045</v>
      </c>
      <c r="T1448" s="206">
        <f>ABS(Table1[[#This Row],[Prod]]-Table1[[#This Row],[Planned]])</f>
        <v>955</v>
      </c>
      <c r="U1448" s="209">
        <f>IF(ABS(Table1[[#This Row],[Prod]]-Table1[[#This Row],[Planned]])&gt;Table1[[#This Row],[Planned]],0,IF(Table1[[#This Row],[Planned]]=0,0,1-ABS(Table1[[#This Row],[Prod]]-Table1[[#This Row],[Planned]])/Table1[[#This Row],[Planned]]))</f>
        <v>0.52249999999999996</v>
      </c>
      <c r="V1448" s="11"/>
      <c r="W1448" s="11"/>
      <c r="X1448" s="27">
        <v>1000</v>
      </c>
      <c r="Y1448" s="206">
        <f>Table1[[#This Row],[Prod]]</f>
        <v>1045</v>
      </c>
      <c r="Z1448" s="206">
        <f>ABS(Table1[[#This Row],[Prod2]]-Table1[[#This Row],[Plan Revised]])</f>
        <v>45</v>
      </c>
      <c r="AA1448" s="209">
        <f>IF(ABS(Table1[[#This Row],[Prod2]]-Table1[[#This Row],[Plan Revised]])&gt;Table1[[#This Row],[Plan Revised]],0,IF(Table1[[#This Row],[Plan Revised]]=0,0,1-ABS(Table1[[#This Row],[Prod2]]-Table1[[#This Row],[Plan Revised]])/Table1[[#This Row],[Plan Revised]]))</f>
        <v>0.95499999999999996</v>
      </c>
      <c r="AB1448" s="11"/>
      <c r="AC1448" s="30"/>
      <c r="AD1448"/>
      <c r="AF1448"/>
    </row>
    <row r="1449" spans="1:32">
      <c r="A1449" s="15" t="str">
        <f>IF(Table1[Week]=WeekSel,"Yes","No")</f>
        <v>Yes</v>
      </c>
      <c r="B1449" s="15" t="str">
        <f>IF((Table1[StartDate]&gt;=Date.GraphMin)*(Table1[StartDate]&lt;=Date.GraphMax)=1,"Yes","No")</f>
        <v>Yes</v>
      </c>
      <c r="C1449" s="15" t="str">
        <f>IF(OR(Table1[[#This Row],[Site]]="FOOD MILLING",Table1[[#This Row],[Site]]="GODACO"), "No", "Yes")</f>
        <v>Yes</v>
      </c>
      <c r="D1449" s="40">
        <f>MAX(DATE(Table1[Year],1,1),DATE(Table1[Year],1,1)-WEEKDAY(DATE(Table1[Year],1,1),2)+(Table1[WeekNum]-1)*7+1)</f>
        <v>44655</v>
      </c>
      <c r="E1449" s="40">
        <f>MIN(DATE(Table1[Year]+1,1,0),DATE(Table1[Year],1,1)-WEEKDAY(DATE(Table1[Year],1,1),2)+Table1[WeekNum]*7)</f>
        <v>44661</v>
      </c>
      <c r="F1449" s="15">
        <v>2022</v>
      </c>
      <c r="G1449" s="15">
        <f t="shared" si="44"/>
        <v>4</v>
      </c>
      <c r="H1449" s="15">
        <v>15</v>
      </c>
      <c r="I1449" s="207" t="str">
        <f>"W" &amp;Table1[[#This Row],[WeekNum]]</f>
        <v>W15</v>
      </c>
      <c r="J1449" s="195" t="str">
        <f t="shared" si="45"/>
        <v>22-W15</v>
      </c>
      <c r="K1449" s="11" t="s">
        <v>481</v>
      </c>
      <c r="L1449" s="11"/>
      <c r="M1449" s="11" t="s">
        <v>72</v>
      </c>
      <c r="N1449" s="266" t="s">
        <v>368</v>
      </c>
      <c r="O1449" s="266" t="s">
        <v>386</v>
      </c>
      <c r="P1449" s="11" t="s">
        <v>387</v>
      </c>
      <c r="Q1449" s="11" t="s">
        <v>419</v>
      </c>
      <c r="R1449" s="11">
        <v>200</v>
      </c>
      <c r="S1449" s="11">
        <v>717.3</v>
      </c>
      <c r="T1449" s="206">
        <f>ABS(Table1[[#This Row],[Prod]]-Table1[[#This Row],[Planned]])</f>
        <v>517.29999999999995</v>
      </c>
      <c r="U1449" s="209">
        <f>IF(ABS(Table1[[#This Row],[Prod]]-Table1[[#This Row],[Planned]])&gt;Table1[[#This Row],[Planned]],0,IF(Table1[[#This Row],[Planned]]=0,0,1-ABS(Table1[[#This Row],[Prod]]-Table1[[#This Row],[Planned]])/Table1[[#This Row],[Planned]]))</f>
        <v>0</v>
      </c>
      <c r="V1449" s="11"/>
      <c r="W1449" s="11"/>
      <c r="X1449" s="27">
        <v>550</v>
      </c>
      <c r="Y1449" s="206">
        <f>Table1[[#This Row],[Prod]]</f>
        <v>717.3</v>
      </c>
      <c r="Z1449" s="206">
        <f>ABS(Table1[[#This Row],[Prod2]]-Table1[[#This Row],[Plan Revised]])</f>
        <v>167.29999999999995</v>
      </c>
      <c r="AA1449" s="209">
        <f>IF(ABS(Table1[[#This Row],[Prod2]]-Table1[[#This Row],[Plan Revised]])&gt;Table1[[#This Row],[Plan Revised]],0,IF(Table1[[#This Row],[Plan Revised]]=0,0,1-ABS(Table1[[#This Row],[Prod2]]-Table1[[#This Row],[Plan Revised]])/Table1[[#This Row],[Plan Revised]]))</f>
        <v>0.69581818181818189</v>
      </c>
      <c r="AB1449" s="11"/>
      <c r="AC1449" s="30"/>
      <c r="AD1449"/>
      <c r="AF1449"/>
    </row>
    <row r="1450" spans="1:32">
      <c r="A1450" s="15" t="str">
        <f>IF(Table1[Week]=WeekSel,"Yes","No")</f>
        <v>Yes</v>
      </c>
      <c r="B1450" s="15" t="str">
        <f>IF((Table1[StartDate]&gt;=Date.GraphMin)*(Table1[StartDate]&lt;=Date.GraphMax)=1,"Yes","No")</f>
        <v>Yes</v>
      </c>
      <c r="C1450" s="15" t="str">
        <f>IF(OR(Table1[[#This Row],[Site]]="FOOD MILLING",Table1[[#This Row],[Site]]="GODACO"), "No", "Yes")</f>
        <v>Yes</v>
      </c>
      <c r="D1450" s="40">
        <f>MAX(DATE(Table1[Year],1,1),DATE(Table1[Year],1,1)-WEEKDAY(DATE(Table1[Year],1,1),2)+(Table1[WeekNum]-1)*7+1)</f>
        <v>44655</v>
      </c>
      <c r="E1450" s="40">
        <f>MIN(DATE(Table1[Year]+1,1,0),DATE(Table1[Year],1,1)-WEEKDAY(DATE(Table1[Year],1,1),2)+Table1[WeekNum]*7)</f>
        <v>44661</v>
      </c>
      <c r="F1450" s="15">
        <v>2022</v>
      </c>
      <c r="G1450" s="15">
        <f t="shared" si="44"/>
        <v>4</v>
      </c>
      <c r="H1450" s="15">
        <v>15</v>
      </c>
      <c r="I1450" s="207" t="str">
        <f>"W" &amp;Table1[[#This Row],[WeekNum]]</f>
        <v>W15</v>
      </c>
      <c r="J1450" s="195" t="str">
        <f t="shared" si="45"/>
        <v>22-W15</v>
      </c>
      <c r="K1450" s="11" t="s">
        <v>484</v>
      </c>
      <c r="L1450" s="11"/>
      <c r="M1450" s="11" t="s">
        <v>72</v>
      </c>
      <c r="N1450" s="266" t="s">
        <v>368</v>
      </c>
      <c r="O1450" s="266" t="s">
        <v>386</v>
      </c>
      <c r="P1450" s="11" t="s">
        <v>387</v>
      </c>
      <c r="Q1450" s="11" t="s">
        <v>419</v>
      </c>
      <c r="R1450" s="11">
        <v>1000</v>
      </c>
      <c r="S1450" s="11">
        <v>2779.5</v>
      </c>
      <c r="T1450" s="206">
        <f>ABS(Table1[[#This Row],[Prod]]-Table1[[#This Row],[Planned]])</f>
        <v>1779.5</v>
      </c>
      <c r="U1450" s="209">
        <f>IF(ABS(Table1[[#This Row],[Prod]]-Table1[[#This Row],[Planned]])&gt;Table1[[#This Row],[Planned]],0,IF(Table1[[#This Row],[Planned]]=0,0,1-ABS(Table1[[#This Row],[Prod]]-Table1[[#This Row],[Planned]])/Table1[[#This Row],[Planned]]))</f>
        <v>0</v>
      </c>
      <c r="V1450" s="11"/>
      <c r="W1450" s="11"/>
      <c r="X1450" s="27">
        <v>2750</v>
      </c>
      <c r="Y1450" s="206">
        <f>Table1[[#This Row],[Prod]]</f>
        <v>2779.5</v>
      </c>
      <c r="Z1450" s="206">
        <f>ABS(Table1[[#This Row],[Prod2]]-Table1[[#This Row],[Plan Revised]])</f>
        <v>29.5</v>
      </c>
      <c r="AA1450" s="209">
        <f>IF(ABS(Table1[[#This Row],[Prod2]]-Table1[[#This Row],[Plan Revised]])&gt;Table1[[#This Row],[Plan Revised]],0,IF(Table1[[#This Row],[Plan Revised]]=0,0,1-ABS(Table1[[#This Row],[Prod2]]-Table1[[#This Row],[Plan Revised]])/Table1[[#This Row],[Plan Revised]]))</f>
        <v>0.9892727272727273</v>
      </c>
      <c r="AB1450" s="11"/>
      <c r="AC1450" s="30"/>
      <c r="AD1450"/>
      <c r="AF1450"/>
    </row>
    <row r="1451" spans="1:32">
      <c r="A1451" s="15" t="str">
        <f>IF(Table1[Week]=WeekSel,"Yes","No")</f>
        <v>Yes</v>
      </c>
      <c r="B1451" s="15" t="str">
        <f>IF((Table1[StartDate]&gt;=Date.GraphMin)*(Table1[StartDate]&lt;=Date.GraphMax)=1,"Yes","No")</f>
        <v>Yes</v>
      </c>
      <c r="C1451" s="15" t="str">
        <f>IF(OR(Table1[[#This Row],[Site]]="FOOD MILLING",Table1[[#This Row],[Site]]="GODACO"), "No", "Yes")</f>
        <v>Yes</v>
      </c>
      <c r="D1451" s="40">
        <f>MAX(DATE(Table1[Year],1,1),DATE(Table1[Year],1,1)-WEEKDAY(DATE(Table1[Year],1,1),2)+(Table1[WeekNum]-1)*7+1)</f>
        <v>44655</v>
      </c>
      <c r="E1451" s="40">
        <f>MIN(DATE(Table1[Year]+1,1,0),DATE(Table1[Year],1,1)-WEEKDAY(DATE(Table1[Year],1,1),2)+Table1[WeekNum]*7)</f>
        <v>44661</v>
      </c>
      <c r="F1451" s="15">
        <v>2022</v>
      </c>
      <c r="G1451" s="15">
        <f t="shared" si="44"/>
        <v>4</v>
      </c>
      <c r="H1451" s="15">
        <v>15</v>
      </c>
      <c r="I1451" s="207" t="str">
        <f>"W" &amp;Table1[[#This Row],[WeekNum]]</f>
        <v>W15</v>
      </c>
      <c r="J1451" s="195" t="str">
        <f t="shared" si="45"/>
        <v>22-W15</v>
      </c>
      <c r="K1451" s="11" t="s">
        <v>487</v>
      </c>
      <c r="L1451" s="11"/>
      <c r="M1451" s="11" t="s">
        <v>72</v>
      </c>
      <c r="N1451" s="266" t="s">
        <v>368</v>
      </c>
      <c r="O1451" s="266" t="s">
        <v>386</v>
      </c>
      <c r="P1451" s="11" t="s">
        <v>387</v>
      </c>
      <c r="Q1451" s="11" t="s">
        <v>419</v>
      </c>
      <c r="R1451" s="11">
        <v>100</v>
      </c>
      <c r="S1451" s="11">
        <v>100</v>
      </c>
      <c r="T1451" s="206">
        <f>ABS(Table1[[#This Row],[Prod]]-Table1[[#This Row],[Planned]])</f>
        <v>0</v>
      </c>
      <c r="U1451" s="209">
        <f>IF(ABS(Table1[[#This Row],[Prod]]-Table1[[#This Row],[Planned]])&gt;Table1[[#This Row],[Planned]],0,IF(Table1[[#This Row],[Planned]]=0,0,1-ABS(Table1[[#This Row],[Prod]]-Table1[[#This Row],[Planned]])/Table1[[#This Row],[Planned]]))</f>
        <v>1</v>
      </c>
      <c r="V1451" s="11"/>
      <c r="W1451" s="11"/>
      <c r="X1451" s="27">
        <v>100</v>
      </c>
      <c r="Y1451" s="206">
        <f>Table1[[#This Row],[Prod]]</f>
        <v>100</v>
      </c>
      <c r="Z1451" s="206">
        <f>ABS(Table1[[#This Row],[Prod2]]-Table1[[#This Row],[Plan Revised]])</f>
        <v>0</v>
      </c>
      <c r="AA1451" s="209">
        <f>IF(ABS(Table1[[#This Row],[Prod2]]-Table1[[#This Row],[Plan Revised]])&gt;Table1[[#This Row],[Plan Revised]],0,IF(Table1[[#This Row],[Plan Revised]]=0,0,1-ABS(Table1[[#This Row],[Prod2]]-Table1[[#This Row],[Plan Revised]])/Table1[[#This Row],[Plan Revised]]))</f>
        <v>1</v>
      </c>
      <c r="AB1451" s="11"/>
      <c r="AC1451" s="30"/>
      <c r="AD1451"/>
      <c r="AF1451"/>
    </row>
    <row r="1452" spans="1:32">
      <c r="A1452" s="15" t="str">
        <f>IF(Table1[Week]=WeekSel,"Yes","No")</f>
        <v>Yes</v>
      </c>
      <c r="B1452" s="15" t="str">
        <f>IF((Table1[StartDate]&gt;=Date.GraphMin)*(Table1[StartDate]&lt;=Date.GraphMax)=1,"Yes","No")</f>
        <v>Yes</v>
      </c>
      <c r="C1452" s="15" t="str">
        <f>IF(OR(Table1[[#This Row],[Site]]="FOOD MILLING",Table1[[#This Row],[Site]]="GODACO"), "No", "Yes")</f>
        <v>Yes</v>
      </c>
      <c r="D1452" s="40">
        <f>MAX(DATE(Table1[Year],1,1),DATE(Table1[Year],1,1)-WEEKDAY(DATE(Table1[Year],1,1),2)+(Table1[WeekNum]-1)*7+1)</f>
        <v>44655</v>
      </c>
      <c r="E1452" s="40">
        <f>MIN(DATE(Table1[Year]+1,1,0),DATE(Table1[Year],1,1)-WEEKDAY(DATE(Table1[Year],1,1),2)+Table1[WeekNum]*7)</f>
        <v>44661</v>
      </c>
      <c r="F1452" s="15">
        <v>2022</v>
      </c>
      <c r="G1452" s="15">
        <f t="shared" si="44"/>
        <v>4</v>
      </c>
      <c r="H1452" s="15">
        <v>15</v>
      </c>
      <c r="I1452" s="207" t="str">
        <f>"W" &amp;Table1[[#This Row],[WeekNum]]</f>
        <v>W15</v>
      </c>
      <c r="J1452" s="195" t="str">
        <f t="shared" si="45"/>
        <v>22-W15</v>
      </c>
      <c r="K1452" s="11" t="s">
        <v>490</v>
      </c>
      <c r="L1452" s="11"/>
      <c r="M1452" s="11" t="s">
        <v>72</v>
      </c>
      <c r="N1452" s="266" t="s">
        <v>368</v>
      </c>
      <c r="O1452" s="266" t="s">
        <v>386</v>
      </c>
      <c r="P1452" s="11" t="s">
        <v>387</v>
      </c>
      <c r="Q1452" s="11" t="s">
        <v>419</v>
      </c>
      <c r="R1452" s="11">
        <v>1000</v>
      </c>
      <c r="S1452" s="11">
        <v>2800</v>
      </c>
      <c r="T1452" s="206">
        <f>ABS(Table1[[#This Row],[Prod]]-Table1[[#This Row],[Planned]])</f>
        <v>1800</v>
      </c>
      <c r="U1452" s="209">
        <f>IF(ABS(Table1[[#This Row],[Prod]]-Table1[[#This Row],[Planned]])&gt;Table1[[#This Row],[Planned]],0,IF(Table1[[#This Row],[Planned]]=0,0,1-ABS(Table1[[#This Row],[Prod]]-Table1[[#This Row],[Planned]])/Table1[[#This Row],[Planned]]))</f>
        <v>0</v>
      </c>
      <c r="V1452" s="11"/>
      <c r="W1452" s="11"/>
      <c r="X1452" s="27">
        <v>2800</v>
      </c>
      <c r="Y1452" s="206">
        <f>Table1[[#This Row],[Prod]]</f>
        <v>2800</v>
      </c>
      <c r="Z1452" s="206">
        <f>ABS(Table1[[#This Row],[Prod2]]-Table1[[#This Row],[Plan Revised]])</f>
        <v>0</v>
      </c>
      <c r="AA1452" s="209">
        <f>IF(ABS(Table1[[#This Row],[Prod2]]-Table1[[#This Row],[Plan Revised]])&gt;Table1[[#This Row],[Plan Revised]],0,IF(Table1[[#This Row],[Plan Revised]]=0,0,1-ABS(Table1[[#This Row],[Prod2]]-Table1[[#This Row],[Plan Revised]])/Table1[[#This Row],[Plan Revised]]))</f>
        <v>1</v>
      </c>
      <c r="AB1452" s="11"/>
      <c r="AC1452" s="30"/>
      <c r="AD1452"/>
      <c r="AF1452"/>
    </row>
    <row r="1453" spans="1:32">
      <c r="A1453" s="15" t="str">
        <f>IF(Table1[Week]=WeekSel,"Yes","No")</f>
        <v>Yes</v>
      </c>
      <c r="B1453" s="15" t="str">
        <f>IF((Table1[StartDate]&gt;=Date.GraphMin)*(Table1[StartDate]&lt;=Date.GraphMax)=1,"Yes","No")</f>
        <v>Yes</v>
      </c>
      <c r="C1453" s="15" t="str">
        <f>IF(OR(Table1[[#This Row],[Site]]="FOOD MILLING",Table1[[#This Row],[Site]]="GODACO"), "No", "Yes")</f>
        <v>Yes</v>
      </c>
      <c r="D1453" s="40">
        <f>MAX(DATE(Table1[Year],1,1),DATE(Table1[Year],1,1)-WEEKDAY(DATE(Table1[Year],1,1),2)+(Table1[WeekNum]-1)*7+1)</f>
        <v>44655</v>
      </c>
      <c r="E1453" s="40">
        <f>MIN(DATE(Table1[Year]+1,1,0),DATE(Table1[Year],1,1)-WEEKDAY(DATE(Table1[Year],1,1),2)+Table1[WeekNum]*7)</f>
        <v>44661</v>
      </c>
      <c r="F1453" s="15">
        <v>2022</v>
      </c>
      <c r="G1453" s="15">
        <f t="shared" si="44"/>
        <v>4</v>
      </c>
      <c r="H1453" s="15">
        <v>15</v>
      </c>
      <c r="I1453" s="207" t="str">
        <f>"W" &amp;Table1[[#This Row],[WeekNum]]</f>
        <v>W15</v>
      </c>
      <c r="J1453" s="195" t="str">
        <f t="shared" si="45"/>
        <v>22-W15</v>
      </c>
      <c r="K1453" s="11" t="s">
        <v>493</v>
      </c>
      <c r="L1453" s="11"/>
      <c r="M1453" s="11" t="s">
        <v>72</v>
      </c>
      <c r="N1453" s="266" t="s">
        <v>368</v>
      </c>
      <c r="O1453" s="266" t="s">
        <v>386</v>
      </c>
      <c r="P1453" s="11" t="s">
        <v>387</v>
      </c>
      <c r="Q1453" s="11" t="s">
        <v>419</v>
      </c>
      <c r="R1453" s="11">
        <v>650</v>
      </c>
      <c r="S1453" s="11">
        <v>650</v>
      </c>
      <c r="T1453" s="206">
        <f>ABS(Table1[[#This Row],[Prod]]-Table1[[#This Row],[Planned]])</f>
        <v>0</v>
      </c>
      <c r="U1453" s="209">
        <f>IF(ABS(Table1[[#This Row],[Prod]]-Table1[[#This Row],[Planned]])&gt;Table1[[#This Row],[Planned]],0,IF(Table1[[#This Row],[Planned]]=0,0,1-ABS(Table1[[#This Row],[Prod]]-Table1[[#This Row],[Planned]])/Table1[[#This Row],[Planned]]))</f>
        <v>1</v>
      </c>
      <c r="V1453" s="11"/>
      <c r="W1453" s="11"/>
      <c r="X1453" s="27">
        <v>650</v>
      </c>
      <c r="Y1453" s="206">
        <f>Table1[[#This Row],[Prod]]</f>
        <v>650</v>
      </c>
      <c r="Z1453" s="206">
        <f>ABS(Table1[[#This Row],[Prod2]]-Table1[[#This Row],[Plan Revised]])</f>
        <v>0</v>
      </c>
      <c r="AA1453" s="209">
        <f>IF(ABS(Table1[[#This Row],[Prod2]]-Table1[[#This Row],[Plan Revised]])&gt;Table1[[#This Row],[Plan Revised]],0,IF(Table1[[#This Row],[Plan Revised]]=0,0,1-ABS(Table1[[#This Row],[Prod2]]-Table1[[#This Row],[Plan Revised]])/Table1[[#This Row],[Plan Revised]]))</f>
        <v>1</v>
      </c>
      <c r="AB1453" s="11"/>
      <c r="AC1453" s="30"/>
      <c r="AD1453"/>
      <c r="AF1453"/>
    </row>
    <row r="1454" spans="1:32">
      <c r="A1454" s="15" t="str">
        <f>IF(Table1[Week]=WeekSel,"Yes","No")</f>
        <v>Yes</v>
      </c>
      <c r="B1454" s="15" t="str">
        <f>IF((Table1[StartDate]&gt;=Date.GraphMin)*(Table1[StartDate]&lt;=Date.GraphMax)=1,"Yes","No")</f>
        <v>Yes</v>
      </c>
      <c r="C1454" s="15" t="str">
        <f>IF(OR(Table1[[#This Row],[Site]]="FOOD MILLING",Table1[[#This Row],[Site]]="GODACO"), "No", "Yes")</f>
        <v>Yes</v>
      </c>
      <c r="D1454" s="40">
        <f>MAX(DATE(Table1[Year],1,1),DATE(Table1[Year],1,1)-WEEKDAY(DATE(Table1[Year],1,1),2)+(Table1[WeekNum]-1)*7+1)</f>
        <v>44655</v>
      </c>
      <c r="E1454" s="40">
        <f>MIN(DATE(Table1[Year]+1,1,0),DATE(Table1[Year],1,1)-WEEKDAY(DATE(Table1[Year],1,1),2)+Table1[WeekNum]*7)</f>
        <v>44661</v>
      </c>
      <c r="F1454" s="15">
        <v>2022</v>
      </c>
      <c r="G1454" s="15">
        <f t="shared" si="44"/>
        <v>4</v>
      </c>
      <c r="H1454" s="15">
        <v>15</v>
      </c>
      <c r="I1454" s="207" t="str">
        <f>"W" &amp;Table1[[#This Row],[WeekNum]]</f>
        <v>W15</v>
      </c>
      <c r="J1454" s="195" t="str">
        <f t="shared" si="45"/>
        <v>22-W15</v>
      </c>
      <c r="K1454" s="11" t="s">
        <v>488</v>
      </c>
      <c r="L1454" s="11"/>
      <c r="M1454" s="11" t="s">
        <v>72</v>
      </c>
      <c r="N1454" s="266" t="s">
        <v>368</v>
      </c>
      <c r="O1454" s="266" t="s">
        <v>386</v>
      </c>
      <c r="P1454" s="11" t="s">
        <v>387</v>
      </c>
      <c r="Q1454" s="11" t="s">
        <v>419</v>
      </c>
      <c r="R1454" s="11">
        <v>0</v>
      </c>
      <c r="S1454" s="11">
        <v>0</v>
      </c>
      <c r="T1454" s="206">
        <f>ABS(Table1[[#This Row],[Prod]]-Table1[[#This Row],[Planned]])</f>
        <v>0</v>
      </c>
      <c r="U1454" s="209">
        <f>IF(ABS(Table1[[#This Row],[Prod]]-Table1[[#This Row],[Planned]])&gt;Table1[[#This Row],[Planned]],0,IF(Table1[[#This Row],[Planned]]=0,0,1-ABS(Table1[[#This Row],[Prod]]-Table1[[#This Row],[Planned]])/Table1[[#This Row],[Planned]]))</f>
        <v>0</v>
      </c>
      <c r="V1454" s="11"/>
      <c r="W1454" s="11"/>
      <c r="X1454" s="27">
        <v>0</v>
      </c>
      <c r="Y1454" s="206">
        <f>Table1[[#This Row],[Prod]]</f>
        <v>0</v>
      </c>
      <c r="Z1454" s="206">
        <f>ABS(Table1[[#This Row],[Prod2]]-Table1[[#This Row],[Plan Revised]])</f>
        <v>0</v>
      </c>
      <c r="AA1454" s="209">
        <f>IF(ABS(Table1[[#This Row],[Prod2]]-Table1[[#This Row],[Plan Revised]])&gt;Table1[[#This Row],[Plan Revised]],0,IF(Table1[[#This Row],[Plan Revised]]=0,0,1-ABS(Table1[[#This Row],[Prod2]]-Table1[[#This Row],[Plan Revised]])/Table1[[#This Row],[Plan Revised]]))</f>
        <v>0</v>
      </c>
      <c r="AB1454" s="11"/>
      <c r="AC1454" s="30"/>
      <c r="AD1454"/>
      <c r="AF1454"/>
    </row>
    <row r="1455" spans="1:32">
      <c r="A1455" s="15" t="str">
        <f>IF(Table1[Week]=WeekSel,"Yes","No")</f>
        <v>Yes</v>
      </c>
      <c r="B1455" s="15" t="str">
        <f>IF((Table1[StartDate]&gt;=Date.GraphMin)*(Table1[StartDate]&lt;=Date.GraphMax)=1,"Yes","No")</f>
        <v>Yes</v>
      </c>
      <c r="C1455" s="15" t="str">
        <f>IF(OR(Table1[[#This Row],[Site]]="FOOD MILLING",Table1[[#This Row],[Site]]="GODACO"), "No", "Yes")</f>
        <v>Yes</v>
      </c>
      <c r="D1455" s="40">
        <f>MAX(DATE(Table1[Year],1,1),DATE(Table1[Year],1,1)-WEEKDAY(DATE(Table1[Year],1,1),2)+(Table1[WeekNum]-1)*7+1)</f>
        <v>44655</v>
      </c>
      <c r="E1455" s="40">
        <f>MIN(DATE(Table1[Year]+1,1,0),DATE(Table1[Year],1,1)-WEEKDAY(DATE(Table1[Year],1,1),2)+Table1[WeekNum]*7)</f>
        <v>44661</v>
      </c>
      <c r="F1455" s="15">
        <v>2022</v>
      </c>
      <c r="G1455" s="15">
        <f t="shared" si="44"/>
        <v>4</v>
      </c>
      <c r="H1455" s="15">
        <v>15</v>
      </c>
      <c r="I1455" s="207" t="str">
        <f>"W" &amp;Table1[[#This Row],[WeekNum]]</f>
        <v>W15</v>
      </c>
      <c r="J1455" s="195" t="str">
        <f t="shared" si="45"/>
        <v>22-W15</v>
      </c>
      <c r="K1455" s="11" t="s">
        <v>489</v>
      </c>
      <c r="L1455" s="11"/>
      <c r="M1455" s="11" t="s">
        <v>72</v>
      </c>
      <c r="N1455" s="266" t="s">
        <v>368</v>
      </c>
      <c r="O1455" s="266" t="s">
        <v>386</v>
      </c>
      <c r="P1455" s="11" t="s">
        <v>387</v>
      </c>
      <c r="Q1455" s="11" t="s">
        <v>419</v>
      </c>
      <c r="R1455" s="11">
        <v>750</v>
      </c>
      <c r="S1455" s="11">
        <v>1950</v>
      </c>
      <c r="T1455" s="206">
        <f>ABS(Table1[[#This Row],[Prod]]-Table1[[#This Row],[Planned]])</f>
        <v>1200</v>
      </c>
      <c r="U1455" s="209">
        <f>IF(ABS(Table1[[#This Row],[Prod]]-Table1[[#This Row],[Planned]])&gt;Table1[[#This Row],[Planned]],0,IF(Table1[[#This Row],[Planned]]=0,0,1-ABS(Table1[[#This Row],[Prod]]-Table1[[#This Row],[Planned]])/Table1[[#This Row],[Planned]]))</f>
        <v>0</v>
      </c>
      <c r="V1455" s="11"/>
      <c r="W1455" s="11"/>
      <c r="X1455" s="27">
        <v>1950</v>
      </c>
      <c r="Y1455" s="206">
        <f>Table1[[#This Row],[Prod]]</f>
        <v>1950</v>
      </c>
      <c r="Z1455" s="206">
        <f>ABS(Table1[[#This Row],[Prod2]]-Table1[[#This Row],[Plan Revised]])</f>
        <v>0</v>
      </c>
      <c r="AA1455" s="209">
        <f>IF(ABS(Table1[[#This Row],[Prod2]]-Table1[[#This Row],[Plan Revised]])&gt;Table1[[#This Row],[Plan Revised]],0,IF(Table1[[#This Row],[Plan Revised]]=0,0,1-ABS(Table1[[#This Row],[Prod2]]-Table1[[#This Row],[Plan Revised]])/Table1[[#This Row],[Plan Revised]]))</f>
        <v>1</v>
      </c>
      <c r="AB1455" s="11"/>
      <c r="AC1455" s="30"/>
      <c r="AD1455"/>
      <c r="AF1455"/>
    </row>
    <row r="1456" spans="1:32">
      <c r="A1456" s="15" t="str">
        <f>IF(Table1[Week]=WeekSel,"Yes","No")</f>
        <v>Yes</v>
      </c>
      <c r="B1456" s="15" t="str">
        <f>IF((Table1[StartDate]&gt;=Date.GraphMin)*(Table1[StartDate]&lt;=Date.GraphMax)=1,"Yes","No")</f>
        <v>Yes</v>
      </c>
      <c r="C1456" s="15" t="str">
        <f>IF(OR(Table1[[#This Row],[Site]]="FOOD MILLING",Table1[[#This Row],[Site]]="GODACO"), "No", "Yes")</f>
        <v>Yes</v>
      </c>
      <c r="D1456" s="40">
        <f>MAX(DATE(Table1[Year],1,1),DATE(Table1[Year],1,1)-WEEKDAY(DATE(Table1[Year],1,1),2)+(Table1[WeekNum]-1)*7+1)</f>
        <v>44655</v>
      </c>
      <c r="E1456" s="40">
        <f>MIN(DATE(Table1[Year]+1,1,0),DATE(Table1[Year],1,1)-WEEKDAY(DATE(Table1[Year],1,1),2)+Table1[WeekNum]*7)</f>
        <v>44661</v>
      </c>
      <c r="F1456" s="15">
        <v>2022</v>
      </c>
      <c r="G1456" s="15">
        <f t="shared" si="44"/>
        <v>4</v>
      </c>
      <c r="H1456" s="15">
        <v>15</v>
      </c>
      <c r="I1456" s="207" t="str">
        <f>"W" &amp;Table1[[#This Row],[WeekNum]]</f>
        <v>W15</v>
      </c>
      <c r="J1456" s="195" t="str">
        <f t="shared" si="45"/>
        <v>22-W15</v>
      </c>
      <c r="K1456" s="11" t="s">
        <v>482</v>
      </c>
      <c r="L1456" s="11"/>
      <c r="M1456" s="11" t="s">
        <v>72</v>
      </c>
      <c r="N1456" s="266" t="s">
        <v>368</v>
      </c>
      <c r="O1456" s="266" t="s">
        <v>386</v>
      </c>
      <c r="P1456" s="11" t="s">
        <v>387</v>
      </c>
      <c r="Q1456" s="11" t="s">
        <v>419</v>
      </c>
      <c r="R1456" s="11">
        <v>0</v>
      </c>
      <c r="S1456" s="11">
        <v>618</v>
      </c>
      <c r="T1456" s="206">
        <f>ABS(Table1[[#This Row],[Prod]]-Table1[[#This Row],[Planned]])</f>
        <v>618</v>
      </c>
      <c r="U1456" s="209">
        <f>IF(ABS(Table1[[#This Row],[Prod]]-Table1[[#This Row],[Planned]])&gt;Table1[[#This Row],[Planned]],0,IF(Table1[[#This Row],[Planned]]=0,0,1-ABS(Table1[[#This Row],[Prod]]-Table1[[#This Row],[Planned]])/Table1[[#This Row],[Planned]]))</f>
        <v>0</v>
      </c>
      <c r="V1456" s="11"/>
      <c r="W1456" s="11"/>
      <c r="X1456" s="27">
        <v>600</v>
      </c>
      <c r="Y1456" s="206">
        <f>Table1[[#This Row],[Prod]]</f>
        <v>618</v>
      </c>
      <c r="Z1456" s="206">
        <f>ABS(Table1[[#This Row],[Prod2]]-Table1[[#This Row],[Plan Revised]])</f>
        <v>18</v>
      </c>
      <c r="AA1456" s="209">
        <f>IF(ABS(Table1[[#This Row],[Prod2]]-Table1[[#This Row],[Plan Revised]])&gt;Table1[[#This Row],[Plan Revised]],0,IF(Table1[[#This Row],[Plan Revised]]=0,0,1-ABS(Table1[[#This Row],[Prod2]]-Table1[[#This Row],[Plan Revised]])/Table1[[#This Row],[Plan Revised]]))</f>
        <v>0.97</v>
      </c>
      <c r="AB1456" s="11"/>
      <c r="AC1456" s="30"/>
      <c r="AD1456"/>
      <c r="AF1456"/>
    </row>
    <row r="1457" spans="1:32">
      <c r="A1457" s="15" t="str">
        <f>IF(Table1[Week]=WeekSel,"Yes","No")</f>
        <v>Yes</v>
      </c>
      <c r="B1457" s="15" t="str">
        <f>IF((Table1[StartDate]&gt;=Date.GraphMin)*(Table1[StartDate]&lt;=Date.GraphMax)=1,"Yes","No")</f>
        <v>Yes</v>
      </c>
      <c r="C1457" s="15" t="str">
        <f>IF(OR(Table1[[#This Row],[Site]]="FOOD MILLING",Table1[[#This Row],[Site]]="GODACO"), "No", "Yes")</f>
        <v>Yes</v>
      </c>
      <c r="D1457" s="40">
        <f>MAX(DATE(Table1[Year],1,1),DATE(Table1[Year],1,1)-WEEKDAY(DATE(Table1[Year],1,1),2)+(Table1[WeekNum]-1)*7+1)</f>
        <v>44655</v>
      </c>
      <c r="E1457" s="40">
        <f>MIN(DATE(Table1[Year]+1,1,0),DATE(Table1[Year],1,1)-WEEKDAY(DATE(Table1[Year],1,1),2)+Table1[WeekNum]*7)</f>
        <v>44661</v>
      </c>
      <c r="F1457" s="15">
        <v>2022</v>
      </c>
      <c r="G1457" s="15">
        <f t="shared" si="44"/>
        <v>4</v>
      </c>
      <c r="H1457" s="15">
        <v>15</v>
      </c>
      <c r="I1457" s="207" t="str">
        <f>"W" &amp;Table1[[#This Row],[WeekNum]]</f>
        <v>W15</v>
      </c>
      <c r="J1457" s="195" t="str">
        <f t="shared" si="45"/>
        <v>22-W15</v>
      </c>
      <c r="K1457" s="11" t="s">
        <v>29</v>
      </c>
      <c r="L1457" s="11"/>
      <c r="M1457" s="11" t="s">
        <v>77</v>
      </c>
      <c r="N1457" s="266" t="s">
        <v>368</v>
      </c>
      <c r="O1457" s="266" t="s">
        <v>386</v>
      </c>
      <c r="P1457" s="11" t="s">
        <v>387</v>
      </c>
      <c r="Q1457" s="11" t="s">
        <v>419</v>
      </c>
      <c r="R1457" s="11">
        <v>0</v>
      </c>
      <c r="S1457" s="11">
        <v>0</v>
      </c>
      <c r="T1457" s="206">
        <f>ABS(Table1[[#This Row],[Prod]]-Table1[[#This Row],[Planned]])</f>
        <v>0</v>
      </c>
      <c r="U1457" s="209">
        <f>IF(ABS(Table1[[#This Row],[Prod]]-Table1[[#This Row],[Planned]])&gt;Table1[[#This Row],[Planned]],0,IF(Table1[[#This Row],[Planned]]=0,0,1-ABS(Table1[[#This Row],[Prod]]-Table1[[#This Row],[Planned]])/Table1[[#This Row],[Planned]]))</f>
        <v>0</v>
      </c>
      <c r="V1457" s="11"/>
      <c r="W1457" s="11"/>
      <c r="X1457" s="27">
        <v>0</v>
      </c>
      <c r="Y1457" s="206">
        <f>Table1[[#This Row],[Prod]]</f>
        <v>0</v>
      </c>
      <c r="Z1457" s="206">
        <f>ABS(Table1[[#This Row],[Prod2]]-Table1[[#This Row],[Plan Revised]])</f>
        <v>0</v>
      </c>
      <c r="AA1457" s="209">
        <f>IF(ABS(Table1[[#This Row],[Prod2]]-Table1[[#This Row],[Plan Revised]])&gt;Table1[[#This Row],[Plan Revised]],0,IF(Table1[[#This Row],[Plan Revised]]=0,0,1-ABS(Table1[[#This Row],[Prod2]]-Table1[[#This Row],[Plan Revised]])/Table1[[#This Row],[Plan Revised]]))</f>
        <v>0</v>
      </c>
      <c r="AB1457" s="11"/>
      <c r="AC1457" s="30"/>
      <c r="AD1457"/>
      <c r="AF1457"/>
    </row>
    <row r="1458" spans="1:32">
      <c r="A1458" s="15" t="str">
        <f>IF(Table1[Week]=WeekSel,"Yes","No")</f>
        <v>Yes</v>
      </c>
      <c r="B1458" s="15" t="str">
        <f>IF((Table1[StartDate]&gt;=Date.GraphMin)*(Table1[StartDate]&lt;=Date.GraphMax)=1,"Yes","No")</f>
        <v>Yes</v>
      </c>
      <c r="C1458" s="15" t="str">
        <f>IF(OR(Table1[[#This Row],[Site]]="FOOD MILLING",Table1[[#This Row],[Site]]="GODACO"), "No", "Yes")</f>
        <v>Yes</v>
      </c>
      <c r="D1458" s="40">
        <f>MAX(DATE(Table1[Year],1,1),DATE(Table1[Year],1,1)-WEEKDAY(DATE(Table1[Year],1,1),2)+(Table1[WeekNum]-1)*7+1)</f>
        <v>44655</v>
      </c>
      <c r="E1458" s="40">
        <f>MIN(DATE(Table1[Year]+1,1,0),DATE(Table1[Year],1,1)-WEEKDAY(DATE(Table1[Year],1,1),2)+Table1[WeekNum]*7)</f>
        <v>44661</v>
      </c>
      <c r="F1458" s="15">
        <v>2022</v>
      </c>
      <c r="G1458" s="15">
        <f t="shared" si="44"/>
        <v>4</v>
      </c>
      <c r="H1458" s="15">
        <v>15</v>
      </c>
      <c r="I1458" s="207" t="str">
        <f>"W" &amp;Table1[[#This Row],[WeekNum]]</f>
        <v>W15</v>
      </c>
      <c r="J1458" s="195" t="str">
        <f t="shared" si="45"/>
        <v>22-W15</v>
      </c>
      <c r="K1458" s="11" t="s">
        <v>30</v>
      </c>
      <c r="L1458" s="11"/>
      <c r="M1458" s="11" t="s">
        <v>77</v>
      </c>
      <c r="N1458" s="266" t="s">
        <v>368</v>
      </c>
      <c r="O1458" s="266" t="s">
        <v>386</v>
      </c>
      <c r="P1458" s="11" t="s">
        <v>387</v>
      </c>
      <c r="Q1458" s="11" t="s">
        <v>419</v>
      </c>
      <c r="R1458" s="11">
        <v>0</v>
      </c>
      <c r="S1458" s="11">
        <v>0</v>
      </c>
      <c r="T1458" s="206">
        <f>ABS(Table1[[#This Row],[Prod]]-Table1[[#This Row],[Planned]])</f>
        <v>0</v>
      </c>
      <c r="U1458" s="209">
        <f>IF(ABS(Table1[[#This Row],[Prod]]-Table1[[#This Row],[Planned]])&gt;Table1[[#This Row],[Planned]],0,IF(Table1[[#This Row],[Planned]]=0,0,1-ABS(Table1[[#This Row],[Prod]]-Table1[[#This Row],[Planned]])/Table1[[#This Row],[Planned]]))</f>
        <v>0</v>
      </c>
      <c r="V1458" s="11"/>
      <c r="W1458" s="11"/>
      <c r="X1458" s="27">
        <v>0</v>
      </c>
      <c r="Y1458" s="206">
        <f>Table1[[#This Row],[Prod]]</f>
        <v>0</v>
      </c>
      <c r="Z1458" s="206">
        <f>ABS(Table1[[#This Row],[Prod2]]-Table1[[#This Row],[Plan Revised]])</f>
        <v>0</v>
      </c>
      <c r="AA1458" s="209">
        <f>IF(ABS(Table1[[#This Row],[Prod2]]-Table1[[#This Row],[Plan Revised]])&gt;Table1[[#This Row],[Plan Revised]],0,IF(Table1[[#This Row],[Plan Revised]]=0,0,1-ABS(Table1[[#This Row],[Prod2]]-Table1[[#This Row],[Plan Revised]])/Table1[[#This Row],[Plan Revised]]))</f>
        <v>0</v>
      </c>
      <c r="AB1458" s="11"/>
      <c r="AC1458" s="30"/>
      <c r="AD1458"/>
      <c r="AF1458"/>
    </row>
    <row r="1459" spans="1:32">
      <c r="A1459" s="15" t="str">
        <f>IF(Table1[Week]=WeekSel,"Yes","No")</f>
        <v>Yes</v>
      </c>
      <c r="B1459" s="15" t="str">
        <f>IF((Table1[StartDate]&gt;=Date.GraphMin)*(Table1[StartDate]&lt;=Date.GraphMax)=1,"Yes","No")</f>
        <v>Yes</v>
      </c>
      <c r="C1459" s="15" t="str">
        <f>IF(OR(Table1[[#This Row],[Site]]="FOOD MILLING",Table1[[#This Row],[Site]]="GODACO"), "No", "Yes")</f>
        <v>Yes</v>
      </c>
      <c r="D1459" s="40">
        <f>MAX(DATE(Table1[Year],1,1),DATE(Table1[Year],1,1)-WEEKDAY(DATE(Table1[Year],1,1),2)+(Table1[WeekNum]-1)*7+1)</f>
        <v>44655</v>
      </c>
      <c r="E1459" s="40">
        <f>MIN(DATE(Table1[Year]+1,1,0),DATE(Table1[Year],1,1)-WEEKDAY(DATE(Table1[Year],1,1),2)+Table1[WeekNum]*7)</f>
        <v>44661</v>
      </c>
      <c r="F1459" s="15">
        <v>2022</v>
      </c>
      <c r="G1459" s="15">
        <f t="shared" si="44"/>
        <v>4</v>
      </c>
      <c r="H1459" s="15">
        <v>15</v>
      </c>
      <c r="I1459" s="207" t="str">
        <f>"W" &amp;Table1[[#This Row],[WeekNum]]</f>
        <v>W15</v>
      </c>
      <c r="J1459" s="195" t="str">
        <f t="shared" si="45"/>
        <v>22-W15</v>
      </c>
      <c r="K1459" s="11" t="s">
        <v>429</v>
      </c>
      <c r="L1459" s="11"/>
      <c r="M1459" s="11" t="s">
        <v>77</v>
      </c>
      <c r="N1459" s="266" t="s">
        <v>368</v>
      </c>
      <c r="O1459" s="266" t="s">
        <v>386</v>
      </c>
      <c r="P1459" s="11" t="s">
        <v>387</v>
      </c>
      <c r="Q1459" s="11" t="s">
        <v>419</v>
      </c>
      <c r="R1459" s="11">
        <v>3000</v>
      </c>
      <c r="S1459" s="11">
        <v>2862</v>
      </c>
      <c r="T1459" s="206">
        <f>ABS(Table1[[#This Row],[Prod]]-Table1[[#This Row],[Planned]])</f>
        <v>138</v>
      </c>
      <c r="U1459" s="209">
        <f>IF(ABS(Table1[[#This Row],[Prod]]-Table1[[#This Row],[Planned]])&gt;Table1[[#This Row],[Planned]],0,IF(Table1[[#This Row],[Planned]]=0,0,1-ABS(Table1[[#This Row],[Prod]]-Table1[[#This Row],[Planned]])/Table1[[#This Row],[Planned]]))</f>
        <v>0.95399999999999996</v>
      </c>
      <c r="V1459" s="11"/>
      <c r="W1459" s="11"/>
      <c r="X1459" s="27">
        <v>2760</v>
      </c>
      <c r="Y1459" s="206">
        <f>Table1[[#This Row],[Prod]]</f>
        <v>2862</v>
      </c>
      <c r="Z1459" s="206">
        <f>ABS(Table1[[#This Row],[Prod2]]-Table1[[#This Row],[Plan Revised]])</f>
        <v>102</v>
      </c>
      <c r="AA1459" s="209">
        <f>IF(ABS(Table1[[#This Row],[Prod2]]-Table1[[#This Row],[Plan Revised]])&gt;Table1[[#This Row],[Plan Revised]],0,IF(Table1[[#This Row],[Plan Revised]]=0,0,1-ABS(Table1[[#This Row],[Prod2]]-Table1[[#This Row],[Plan Revised]])/Table1[[#This Row],[Plan Revised]]))</f>
        <v>0.96304347826086956</v>
      </c>
      <c r="AB1459" s="11"/>
      <c r="AC1459" s="30"/>
      <c r="AD1459"/>
      <c r="AF1459"/>
    </row>
    <row r="1460" spans="1:32">
      <c r="A1460" s="15" t="str">
        <f>IF(Table1[Week]=WeekSel,"Yes","No")</f>
        <v>Yes</v>
      </c>
      <c r="B1460" s="15" t="str">
        <f>IF((Table1[StartDate]&gt;=Date.GraphMin)*(Table1[StartDate]&lt;=Date.GraphMax)=1,"Yes","No")</f>
        <v>Yes</v>
      </c>
      <c r="C1460" s="15" t="str">
        <f>IF(OR(Table1[[#This Row],[Site]]="FOOD MILLING",Table1[[#This Row],[Site]]="GODACO"), "No", "Yes")</f>
        <v>Yes</v>
      </c>
      <c r="D1460" s="40">
        <f>MAX(DATE(Table1[Year],1,1),DATE(Table1[Year],1,1)-WEEKDAY(DATE(Table1[Year],1,1),2)+(Table1[WeekNum]-1)*7+1)</f>
        <v>44655</v>
      </c>
      <c r="E1460" s="40">
        <f>MIN(DATE(Table1[Year]+1,1,0),DATE(Table1[Year],1,1)-WEEKDAY(DATE(Table1[Year],1,1),2)+Table1[WeekNum]*7)</f>
        <v>44661</v>
      </c>
      <c r="F1460" s="15">
        <v>2022</v>
      </c>
      <c r="G1460" s="15">
        <f t="shared" si="44"/>
        <v>4</v>
      </c>
      <c r="H1460" s="15">
        <v>15</v>
      </c>
      <c r="I1460" s="207" t="str">
        <f>"W" &amp;Table1[[#This Row],[WeekNum]]</f>
        <v>W15</v>
      </c>
      <c r="J1460" s="195" t="str">
        <f t="shared" si="45"/>
        <v>22-W15</v>
      </c>
      <c r="K1460" s="11" t="s">
        <v>494</v>
      </c>
      <c r="L1460" s="11"/>
      <c r="M1460" s="11" t="s">
        <v>77</v>
      </c>
      <c r="N1460" s="266" t="s">
        <v>368</v>
      </c>
      <c r="O1460" s="266" t="s">
        <v>386</v>
      </c>
      <c r="P1460" s="11" t="s">
        <v>387</v>
      </c>
      <c r="Q1460" s="11" t="s">
        <v>419</v>
      </c>
      <c r="R1460" s="11">
        <v>0</v>
      </c>
      <c r="S1460" s="11">
        <v>0</v>
      </c>
      <c r="T1460" s="206">
        <f>ABS(Table1[[#This Row],[Prod]]-Table1[[#This Row],[Planned]])</f>
        <v>0</v>
      </c>
      <c r="U1460" s="209">
        <f>IF(ABS(Table1[[#This Row],[Prod]]-Table1[[#This Row],[Planned]])&gt;Table1[[#This Row],[Planned]],0,IF(Table1[[#This Row],[Planned]]=0,0,1-ABS(Table1[[#This Row],[Prod]]-Table1[[#This Row],[Planned]])/Table1[[#This Row],[Planned]]))</f>
        <v>0</v>
      </c>
      <c r="V1460" s="11"/>
      <c r="W1460" s="11"/>
      <c r="X1460" s="27">
        <v>0</v>
      </c>
      <c r="Y1460" s="206">
        <f>Table1[[#This Row],[Prod]]</f>
        <v>0</v>
      </c>
      <c r="Z1460" s="206">
        <f>ABS(Table1[[#This Row],[Prod2]]-Table1[[#This Row],[Plan Revised]])</f>
        <v>0</v>
      </c>
      <c r="AA1460" s="209">
        <f>IF(ABS(Table1[[#This Row],[Prod2]]-Table1[[#This Row],[Plan Revised]])&gt;Table1[[#This Row],[Plan Revised]],0,IF(Table1[[#This Row],[Plan Revised]]=0,0,1-ABS(Table1[[#This Row],[Prod2]]-Table1[[#This Row],[Plan Revised]])/Table1[[#This Row],[Plan Revised]]))</f>
        <v>0</v>
      </c>
      <c r="AB1460" s="11"/>
      <c r="AC1460" s="30"/>
      <c r="AD1460"/>
      <c r="AF1460"/>
    </row>
    <row r="1461" spans="1:32">
      <c r="A1461" s="15" t="str">
        <f>IF(Table1[Week]=WeekSel,"Yes","No")</f>
        <v>Yes</v>
      </c>
      <c r="B1461" s="15" t="str">
        <f>IF((Table1[StartDate]&gt;=Date.GraphMin)*(Table1[StartDate]&lt;=Date.GraphMax)=1,"Yes","No")</f>
        <v>Yes</v>
      </c>
      <c r="C1461" s="15" t="str">
        <f>IF(OR(Table1[[#This Row],[Site]]="FOOD MILLING",Table1[[#This Row],[Site]]="GODACO"), "No", "Yes")</f>
        <v>Yes</v>
      </c>
      <c r="D1461" s="40">
        <f>MAX(DATE(Table1[Year],1,1),DATE(Table1[Year],1,1)-WEEKDAY(DATE(Table1[Year],1,1),2)+(Table1[WeekNum]-1)*7+1)</f>
        <v>44655</v>
      </c>
      <c r="E1461" s="40">
        <f>MIN(DATE(Table1[Year]+1,1,0),DATE(Table1[Year],1,1)-WEEKDAY(DATE(Table1[Year],1,1),2)+Table1[WeekNum]*7)</f>
        <v>44661</v>
      </c>
      <c r="F1461" s="15">
        <v>2022</v>
      </c>
      <c r="G1461" s="15">
        <f t="shared" si="44"/>
        <v>4</v>
      </c>
      <c r="H1461" s="15">
        <v>15</v>
      </c>
      <c r="I1461" s="207" t="str">
        <f>"W" &amp;Table1[[#This Row],[WeekNum]]</f>
        <v>W15</v>
      </c>
      <c r="J1461" s="195" t="str">
        <f t="shared" si="45"/>
        <v>22-W15</v>
      </c>
      <c r="K1461" s="11" t="s">
        <v>495</v>
      </c>
      <c r="L1461" s="11"/>
      <c r="M1461" s="11" t="s">
        <v>77</v>
      </c>
      <c r="N1461" s="266" t="s">
        <v>368</v>
      </c>
      <c r="O1461" s="266" t="s">
        <v>386</v>
      </c>
      <c r="P1461" s="11" t="s">
        <v>387</v>
      </c>
      <c r="Q1461" s="11" t="s">
        <v>419</v>
      </c>
      <c r="R1461" s="11">
        <v>0</v>
      </c>
      <c r="S1461" s="11">
        <v>0</v>
      </c>
      <c r="T1461" s="206">
        <f>ABS(Table1[[#This Row],[Prod]]-Table1[[#This Row],[Planned]])</f>
        <v>0</v>
      </c>
      <c r="U1461" s="209">
        <f>IF(ABS(Table1[[#This Row],[Prod]]-Table1[[#This Row],[Planned]])&gt;Table1[[#This Row],[Planned]],0,IF(Table1[[#This Row],[Planned]]=0,0,1-ABS(Table1[[#This Row],[Prod]]-Table1[[#This Row],[Planned]])/Table1[[#This Row],[Planned]]))</f>
        <v>0</v>
      </c>
      <c r="V1461" s="11"/>
      <c r="W1461" s="11"/>
      <c r="X1461" s="27">
        <v>0</v>
      </c>
      <c r="Y1461" s="206">
        <f>Table1[[#This Row],[Prod]]</f>
        <v>0</v>
      </c>
      <c r="Z1461" s="206">
        <f>ABS(Table1[[#This Row],[Prod2]]-Table1[[#This Row],[Plan Revised]])</f>
        <v>0</v>
      </c>
      <c r="AA1461" s="209">
        <f>IF(ABS(Table1[[#This Row],[Prod2]]-Table1[[#This Row],[Plan Revised]])&gt;Table1[[#This Row],[Plan Revised]],0,IF(Table1[[#This Row],[Plan Revised]]=0,0,1-ABS(Table1[[#This Row],[Prod2]]-Table1[[#This Row],[Plan Revised]])/Table1[[#This Row],[Plan Revised]]))</f>
        <v>0</v>
      </c>
      <c r="AB1461" s="11"/>
      <c r="AC1461" s="30"/>
      <c r="AD1461"/>
      <c r="AF1461"/>
    </row>
    <row r="1462" spans="1:32">
      <c r="A1462" s="15" t="str">
        <f>IF(Table1[Week]=WeekSel,"Yes","No")</f>
        <v>Yes</v>
      </c>
      <c r="B1462" s="15" t="str">
        <f>IF((Table1[StartDate]&gt;=Date.GraphMin)*(Table1[StartDate]&lt;=Date.GraphMax)=1,"Yes","No")</f>
        <v>Yes</v>
      </c>
      <c r="C1462" s="15" t="str">
        <f>IF(OR(Table1[[#This Row],[Site]]="FOOD MILLING",Table1[[#This Row],[Site]]="GODACO"), "No", "Yes")</f>
        <v>Yes</v>
      </c>
      <c r="D1462" s="40">
        <f>MAX(DATE(Table1[Year],1,1),DATE(Table1[Year],1,1)-WEEKDAY(DATE(Table1[Year],1,1),2)+(Table1[WeekNum]-1)*7+1)</f>
        <v>44655</v>
      </c>
      <c r="E1462" s="40">
        <f>MIN(DATE(Table1[Year]+1,1,0),DATE(Table1[Year],1,1)-WEEKDAY(DATE(Table1[Year],1,1),2)+Table1[WeekNum]*7)</f>
        <v>44661</v>
      </c>
      <c r="F1462" s="15">
        <v>2022</v>
      </c>
      <c r="G1462" s="15">
        <f t="shared" si="44"/>
        <v>4</v>
      </c>
      <c r="H1462" s="15">
        <v>15</v>
      </c>
      <c r="I1462" s="207" t="str">
        <f>"W" &amp;Table1[[#This Row],[WeekNum]]</f>
        <v>W15</v>
      </c>
      <c r="J1462" s="195" t="str">
        <f t="shared" si="45"/>
        <v>22-W15</v>
      </c>
      <c r="K1462" s="11" t="s">
        <v>430</v>
      </c>
      <c r="L1462" s="11"/>
      <c r="M1462" s="11" t="s">
        <v>77</v>
      </c>
      <c r="N1462" s="266" t="s">
        <v>368</v>
      </c>
      <c r="O1462" s="266" t="s">
        <v>386</v>
      </c>
      <c r="P1462" s="11" t="s">
        <v>387</v>
      </c>
      <c r="Q1462" s="11" t="s">
        <v>419</v>
      </c>
      <c r="R1462" s="11">
        <v>0</v>
      </c>
      <c r="S1462" s="11">
        <v>0</v>
      </c>
      <c r="T1462" s="206">
        <f>ABS(Table1[[#This Row],[Prod]]-Table1[[#This Row],[Planned]])</f>
        <v>0</v>
      </c>
      <c r="U1462" s="209">
        <f>IF(ABS(Table1[[#This Row],[Prod]]-Table1[[#This Row],[Planned]])&gt;Table1[[#This Row],[Planned]],0,IF(Table1[[#This Row],[Planned]]=0,0,1-ABS(Table1[[#This Row],[Prod]]-Table1[[#This Row],[Planned]])/Table1[[#This Row],[Planned]]))</f>
        <v>0</v>
      </c>
      <c r="V1462" s="11"/>
      <c r="W1462" s="11"/>
      <c r="X1462" s="27">
        <v>0</v>
      </c>
      <c r="Y1462" s="206">
        <f>Table1[[#This Row],[Prod]]</f>
        <v>0</v>
      </c>
      <c r="Z1462" s="206">
        <f>ABS(Table1[[#This Row],[Prod2]]-Table1[[#This Row],[Plan Revised]])</f>
        <v>0</v>
      </c>
      <c r="AA1462" s="209">
        <f>IF(ABS(Table1[[#This Row],[Prod2]]-Table1[[#This Row],[Plan Revised]])&gt;Table1[[#This Row],[Plan Revised]],0,IF(Table1[[#This Row],[Plan Revised]]=0,0,1-ABS(Table1[[#This Row],[Prod2]]-Table1[[#This Row],[Plan Revised]])/Table1[[#This Row],[Plan Revised]]))</f>
        <v>0</v>
      </c>
      <c r="AB1462" s="11"/>
      <c r="AC1462" s="30"/>
      <c r="AD1462"/>
      <c r="AF1462"/>
    </row>
    <row r="1463" spans="1:32">
      <c r="A1463" s="15" t="str">
        <f>IF(Table1[Week]=WeekSel,"Yes","No")</f>
        <v>Yes</v>
      </c>
      <c r="B1463" s="15" t="str">
        <f>IF((Table1[StartDate]&gt;=Date.GraphMin)*(Table1[StartDate]&lt;=Date.GraphMax)=1,"Yes","No")</f>
        <v>Yes</v>
      </c>
      <c r="C1463" s="15" t="str">
        <f>IF(OR(Table1[[#This Row],[Site]]="FOOD MILLING",Table1[[#This Row],[Site]]="GODACO"), "No", "Yes")</f>
        <v>Yes</v>
      </c>
      <c r="D1463" s="40">
        <f>MAX(DATE(Table1[Year],1,1),DATE(Table1[Year],1,1)-WEEKDAY(DATE(Table1[Year],1,1),2)+(Table1[WeekNum]-1)*7+1)</f>
        <v>44655</v>
      </c>
      <c r="E1463" s="40">
        <f>MIN(DATE(Table1[Year]+1,1,0),DATE(Table1[Year],1,1)-WEEKDAY(DATE(Table1[Year],1,1),2)+Table1[WeekNum]*7)</f>
        <v>44661</v>
      </c>
      <c r="F1463" s="15">
        <v>2022</v>
      </c>
      <c r="G1463" s="15">
        <f t="shared" si="44"/>
        <v>4</v>
      </c>
      <c r="H1463" s="15">
        <v>15</v>
      </c>
      <c r="I1463" s="207" t="str">
        <f>"W" &amp;Table1[[#This Row],[WeekNum]]</f>
        <v>W15</v>
      </c>
      <c r="J1463" s="195" t="str">
        <f t="shared" si="45"/>
        <v>22-W15</v>
      </c>
      <c r="K1463" s="11" t="s">
        <v>431</v>
      </c>
      <c r="L1463" s="11"/>
      <c r="M1463" s="11" t="s">
        <v>77</v>
      </c>
      <c r="N1463" s="266" t="s">
        <v>368</v>
      </c>
      <c r="O1463" s="266" t="s">
        <v>386</v>
      </c>
      <c r="P1463" s="11" t="s">
        <v>387</v>
      </c>
      <c r="Q1463" s="11" t="s">
        <v>419</v>
      </c>
      <c r="R1463" s="11">
        <v>0</v>
      </c>
      <c r="S1463" s="11">
        <v>0</v>
      </c>
      <c r="T1463" s="206">
        <f>ABS(Table1[[#This Row],[Prod]]-Table1[[#This Row],[Planned]])</f>
        <v>0</v>
      </c>
      <c r="U1463" s="209">
        <f>IF(ABS(Table1[[#This Row],[Prod]]-Table1[[#This Row],[Planned]])&gt;Table1[[#This Row],[Planned]],0,IF(Table1[[#This Row],[Planned]]=0,0,1-ABS(Table1[[#This Row],[Prod]]-Table1[[#This Row],[Planned]])/Table1[[#This Row],[Planned]]))</f>
        <v>0</v>
      </c>
      <c r="V1463" s="11"/>
      <c r="W1463" s="11"/>
      <c r="X1463" s="27">
        <v>0</v>
      </c>
      <c r="Y1463" s="206">
        <f>Table1[[#This Row],[Prod]]</f>
        <v>0</v>
      </c>
      <c r="Z1463" s="206">
        <f>ABS(Table1[[#This Row],[Prod2]]-Table1[[#This Row],[Plan Revised]])</f>
        <v>0</v>
      </c>
      <c r="AA1463" s="209">
        <f>IF(ABS(Table1[[#This Row],[Prod2]]-Table1[[#This Row],[Plan Revised]])&gt;Table1[[#This Row],[Plan Revised]],0,IF(Table1[[#This Row],[Plan Revised]]=0,0,1-ABS(Table1[[#This Row],[Prod2]]-Table1[[#This Row],[Plan Revised]])/Table1[[#This Row],[Plan Revised]]))</f>
        <v>0</v>
      </c>
      <c r="AB1463" s="11"/>
      <c r="AC1463" s="30"/>
      <c r="AD1463"/>
      <c r="AF1463"/>
    </row>
    <row r="1464" spans="1:32">
      <c r="A1464" s="15" t="str">
        <f>IF(Table1[Week]=WeekSel,"Yes","No")</f>
        <v>Yes</v>
      </c>
      <c r="B1464" s="15" t="str">
        <f>IF((Table1[StartDate]&gt;=Date.GraphMin)*(Table1[StartDate]&lt;=Date.GraphMax)=1,"Yes","No")</f>
        <v>Yes</v>
      </c>
      <c r="C1464" s="15" t="str">
        <f>IF(OR(Table1[[#This Row],[Site]]="FOOD MILLING",Table1[[#This Row],[Site]]="GODACO"), "No", "Yes")</f>
        <v>Yes</v>
      </c>
      <c r="D1464" s="40">
        <f>MAX(DATE(Table1[Year],1,1),DATE(Table1[Year],1,1)-WEEKDAY(DATE(Table1[Year],1,1),2)+(Table1[WeekNum]-1)*7+1)</f>
        <v>44655</v>
      </c>
      <c r="E1464" s="40">
        <f>MIN(DATE(Table1[Year]+1,1,0),DATE(Table1[Year],1,1)-WEEKDAY(DATE(Table1[Year],1,1),2)+Table1[WeekNum]*7)</f>
        <v>44661</v>
      </c>
      <c r="F1464" s="15">
        <v>2022</v>
      </c>
      <c r="G1464" s="15">
        <f t="shared" si="44"/>
        <v>4</v>
      </c>
      <c r="H1464" s="15">
        <v>15</v>
      </c>
      <c r="I1464" s="207" t="str">
        <f>"W" &amp;Table1[[#This Row],[WeekNum]]</f>
        <v>W15</v>
      </c>
      <c r="J1464" s="195" t="str">
        <f t="shared" si="45"/>
        <v>22-W15</v>
      </c>
      <c r="K1464" s="11" t="s">
        <v>432</v>
      </c>
      <c r="L1464" s="11"/>
      <c r="M1464" s="11" t="s">
        <v>77</v>
      </c>
      <c r="N1464" s="266" t="s">
        <v>368</v>
      </c>
      <c r="O1464" s="266" t="s">
        <v>386</v>
      </c>
      <c r="P1464" s="11" t="s">
        <v>387</v>
      </c>
      <c r="Q1464" s="11" t="s">
        <v>419</v>
      </c>
      <c r="R1464" s="11">
        <v>0</v>
      </c>
      <c r="S1464" s="11">
        <v>0</v>
      </c>
      <c r="T1464" s="206">
        <f>ABS(Table1[[#This Row],[Prod]]-Table1[[#This Row],[Planned]])</f>
        <v>0</v>
      </c>
      <c r="U1464" s="209">
        <f>IF(ABS(Table1[[#This Row],[Prod]]-Table1[[#This Row],[Planned]])&gt;Table1[[#This Row],[Planned]],0,IF(Table1[[#This Row],[Planned]]=0,0,1-ABS(Table1[[#This Row],[Prod]]-Table1[[#This Row],[Planned]])/Table1[[#This Row],[Planned]]))</f>
        <v>0</v>
      </c>
      <c r="V1464" s="11"/>
      <c r="W1464" s="11"/>
      <c r="X1464" s="27">
        <v>0</v>
      </c>
      <c r="Y1464" s="206">
        <f>Table1[[#This Row],[Prod]]</f>
        <v>0</v>
      </c>
      <c r="Z1464" s="206">
        <f>ABS(Table1[[#This Row],[Prod2]]-Table1[[#This Row],[Plan Revised]])</f>
        <v>0</v>
      </c>
      <c r="AA1464" s="209">
        <f>IF(ABS(Table1[[#This Row],[Prod2]]-Table1[[#This Row],[Plan Revised]])&gt;Table1[[#This Row],[Plan Revised]],0,IF(Table1[[#This Row],[Plan Revised]]=0,0,1-ABS(Table1[[#This Row],[Prod2]]-Table1[[#This Row],[Plan Revised]])/Table1[[#This Row],[Plan Revised]]))</f>
        <v>0</v>
      </c>
      <c r="AB1464" s="11"/>
      <c r="AC1464" s="30"/>
      <c r="AD1464"/>
      <c r="AF1464"/>
    </row>
    <row r="1465" spans="1:32">
      <c r="A1465" s="15" t="str">
        <f>IF(Table1[Week]=WeekSel,"Yes","No")</f>
        <v>Yes</v>
      </c>
      <c r="B1465" s="15" t="str">
        <f>IF((Table1[StartDate]&gt;=Date.GraphMin)*(Table1[StartDate]&lt;=Date.GraphMax)=1,"Yes","No")</f>
        <v>Yes</v>
      </c>
      <c r="C1465" s="15" t="str">
        <f>IF(OR(Table1[[#This Row],[Site]]="FOOD MILLING",Table1[[#This Row],[Site]]="GODACO"), "No", "Yes")</f>
        <v>Yes</v>
      </c>
      <c r="D1465" s="40">
        <f>MAX(DATE(Table1[Year],1,1),DATE(Table1[Year],1,1)-WEEKDAY(DATE(Table1[Year],1,1),2)+(Table1[WeekNum]-1)*7+1)</f>
        <v>44655</v>
      </c>
      <c r="E1465" s="40">
        <f>MIN(DATE(Table1[Year]+1,1,0),DATE(Table1[Year],1,1)-WEEKDAY(DATE(Table1[Year],1,1),2)+Table1[WeekNum]*7)</f>
        <v>44661</v>
      </c>
      <c r="F1465" s="15">
        <v>2022</v>
      </c>
      <c r="G1465" s="15">
        <f t="shared" si="44"/>
        <v>4</v>
      </c>
      <c r="H1465" s="15">
        <v>15</v>
      </c>
      <c r="I1465" s="207" t="str">
        <f>"W" &amp;Table1[[#This Row],[WeekNum]]</f>
        <v>W15</v>
      </c>
      <c r="J1465" s="195" t="str">
        <f t="shared" si="45"/>
        <v>22-W15</v>
      </c>
      <c r="K1465" s="11" t="s">
        <v>434</v>
      </c>
      <c r="L1465" s="11"/>
      <c r="M1465" s="11" t="s">
        <v>77</v>
      </c>
      <c r="N1465" s="266" t="s">
        <v>368</v>
      </c>
      <c r="O1465" s="266" t="s">
        <v>386</v>
      </c>
      <c r="P1465" s="11" t="s">
        <v>387</v>
      </c>
      <c r="Q1465" s="11" t="s">
        <v>419</v>
      </c>
      <c r="R1465" s="11">
        <v>0</v>
      </c>
      <c r="S1465" s="11">
        <v>0</v>
      </c>
      <c r="T1465" s="206">
        <f>ABS(Table1[[#This Row],[Prod]]-Table1[[#This Row],[Planned]])</f>
        <v>0</v>
      </c>
      <c r="U1465" s="209">
        <f>IF(ABS(Table1[[#This Row],[Prod]]-Table1[[#This Row],[Planned]])&gt;Table1[[#This Row],[Planned]],0,IF(Table1[[#This Row],[Planned]]=0,0,1-ABS(Table1[[#This Row],[Prod]]-Table1[[#This Row],[Planned]])/Table1[[#This Row],[Planned]]))</f>
        <v>0</v>
      </c>
      <c r="V1465" s="11"/>
      <c r="W1465" s="11"/>
      <c r="X1465" s="27">
        <v>0</v>
      </c>
      <c r="Y1465" s="206">
        <f>Table1[[#This Row],[Prod]]</f>
        <v>0</v>
      </c>
      <c r="Z1465" s="206">
        <f>ABS(Table1[[#This Row],[Prod2]]-Table1[[#This Row],[Plan Revised]])</f>
        <v>0</v>
      </c>
      <c r="AA1465" s="209">
        <f>IF(ABS(Table1[[#This Row],[Prod2]]-Table1[[#This Row],[Plan Revised]])&gt;Table1[[#This Row],[Plan Revised]],0,IF(Table1[[#This Row],[Plan Revised]]=0,0,1-ABS(Table1[[#This Row],[Prod2]]-Table1[[#This Row],[Plan Revised]])/Table1[[#This Row],[Plan Revised]]))</f>
        <v>0</v>
      </c>
      <c r="AB1465" s="11"/>
      <c r="AC1465" s="30"/>
      <c r="AD1465"/>
      <c r="AF1465"/>
    </row>
    <row r="1466" spans="1:32">
      <c r="A1466" s="15" t="str">
        <f>IF(Table1[Week]=WeekSel,"Yes","No")</f>
        <v>Yes</v>
      </c>
      <c r="B1466" s="15" t="str">
        <f>IF((Table1[StartDate]&gt;=Date.GraphMin)*(Table1[StartDate]&lt;=Date.GraphMax)=1,"Yes","No")</f>
        <v>Yes</v>
      </c>
      <c r="C1466" s="15" t="str">
        <f>IF(OR(Table1[[#This Row],[Site]]="FOOD MILLING",Table1[[#This Row],[Site]]="GODACO"), "No", "Yes")</f>
        <v>Yes</v>
      </c>
      <c r="D1466" s="40">
        <f>MAX(DATE(Table1[Year],1,1),DATE(Table1[Year],1,1)-WEEKDAY(DATE(Table1[Year],1,1),2)+(Table1[WeekNum]-1)*7+1)</f>
        <v>44655</v>
      </c>
      <c r="E1466" s="40">
        <f>MIN(DATE(Table1[Year]+1,1,0),DATE(Table1[Year],1,1)-WEEKDAY(DATE(Table1[Year],1,1),2)+Table1[WeekNum]*7)</f>
        <v>44661</v>
      </c>
      <c r="F1466" s="15">
        <v>2022</v>
      </c>
      <c r="G1466" s="15">
        <f t="shared" si="44"/>
        <v>4</v>
      </c>
      <c r="H1466" s="15">
        <v>15</v>
      </c>
      <c r="I1466" s="207" t="str">
        <f>"W" &amp;Table1[[#This Row],[WeekNum]]</f>
        <v>W15</v>
      </c>
      <c r="J1466" s="195" t="str">
        <f t="shared" si="45"/>
        <v>22-W15</v>
      </c>
      <c r="K1466" s="11" t="s">
        <v>433</v>
      </c>
      <c r="L1466" s="11"/>
      <c r="M1466" s="11" t="s">
        <v>77</v>
      </c>
      <c r="N1466" s="266" t="s">
        <v>368</v>
      </c>
      <c r="O1466" s="266" t="s">
        <v>386</v>
      </c>
      <c r="P1466" s="11" t="s">
        <v>387</v>
      </c>
      <c r="Q1466" s="11" t="s">
        <v>419</v>
      </c>
      <c r="R1466" s="11">
        <v>0</v>
      </c>
      <c r="S1466" s="11">
        <v>0</v>
      </c>
      <c r="T1466" s="206">
        <f>ABS(Table1[[#This Row],[Prod]]-Table1[[#This Row],[Planned]])</f>
        <v>0</v>
      </c>
      <c r="U1466" s="209">
        <f>IF(ABS(Table1[[#This Row],[Prod]]-Table1[[#This Row],[Planned]])&gt;Table1[[#This Row],[Planned]],0,IF(Table1[[#This Row],[Planned]]=0,0,1-ABS(Table1[[#This Row],[Prod]]-Table1[[#This Row],[Planned]])/Table1[[#This Row],[Planned]]))</f>
        <v>0</v>
      </c>
      <c r="V1466" s="11"/>
      <c r="W1466" s="11"/>
      <c r="X1466" s="27">
        <v>0</v>
      </c>
      <c r="Y1466" s="206">
        <f>Table1[[#This Row],[Prod]]</f>
        <v>0</v>
      </c>
      <c r="Z1466" s="206">
        <f>ABS(Table1[[#This Row],[Prod2]]-Table1[[#This Row],[Plan Revised]])</f>
        <v>0</v>
      </c>
      <c r="AA1466" s="209">
        <f>IF(ABS(Table1[[#This Row],[Prod2]]-Table1[[#This Row],[Plan Revised]])&gt;Table1[[#This Row],[Plan Revised]],0,IF(Table1[[#This Row],[Plan Revised]]=0,0,1-ABS(Table1[[#This Row],[Prod2]]-Table1[[#This Row],[Plan Revised]])/Table1[[#This Row],[Plan Revised]]))</f>
        <v>0</v>
      </c>
      <c r="AB1466" s="11"/>
      <c r="AC1466" s="30"/>
      <c r="AD1466"/>
      <c r="AF1466"/>
    </row>
    <row r="1467" spans="1:32">
      <c r="A1467" s="15" t="str">
        <f>IF(Table1[Week]=WeekSel,"Yes","No")</f>
        <v>Yes</v>
      </c>
      <c r="B1467" s="15" t="str">
        <f>IF((Table1[StartDate]&gt;=Date.GraphMin)*(Table1[StartDate]&lt;=Date.GraphMax)=1,"Yes","No")</f>
        <v>Yes</v>
      </c>
      <c r="C1467" s="15" t="str">
        <f>IF(OR(Table1[[#This Row],[Site]]="FOOD MILLING",Table1[[#This Row],[Site]]="GODACO"), "No", "Yes")</f>
        <v>Yes</v>
      </c>
      <c r="D1467" s="40">
        <f>MAX(DATE(Table1[Year],1,1),DATE(Table1[Year],1,1)-WEEKDAY(DATE(Table1[Year],1,1),2)+(Table1[WeekNum]-1)*7+1)</f>
        <v>44655</v>
      </c>
      <c r="E1467" s="40">
        <f>MIN(DATE(Table1[Year]+1,1,0),DATE(Table1[Year],1,1)-WEEKDAY(DATE(Table1[Year],1,1),2)+Table1[WeekNum]*7)</f>
        <v>44661</v>
      </c>
      <c r="F1467" s="15">
        <v>2022</v>
      </c>
      <c r="G1467" s="15">
        <f t="shared" si="44"/>
        <v>4</v>
      </c>
      <c r="H1467" s="15">
        <v>15</v>
      </c>
      <c r="I1467" s="207" t="str">
        <f>"W" &amp;Table1[[#This Row],[WeekNum]]</f>
        <v>W15</v>
      </c>
      <c r="J1467" s="195" t="str">
        <f t="shared" si="45"/>
        <v>22-W15</v>
      </c>
      <c r="K1467" s="11" t="s">
        <v>498</v>
      </c>
      <c r="L1467" s="11"/>
      <c r="M1467" s="11" t="s">
        <v>72</v>
      </c>
      <c r="N1467" s="11" t="s">
        <v>44</v>
      </c>
      <c r="O1467" s="266" t="s">
        <v>389</v>
      </c>
      <c r="P1467" s="11" t="s">
        <v>390</v>
      </c>
      <c r="Q1467" s="11" t="s">
        <v>421</v>
      </c>
      <c r="R1467" s="11">
        <v>0</v>
      </c>
      <c r="S1467" s="11">
        <v>0</v>
      </c>
      <c r="T1467" s="206">
        <f>ABS(Table1[[#This Row],[Prod]]-Table1[[#This Row],[Planned]])</f>
        <v>0</v>
      </c>
      <c r="U1467" s="209">
        <f>IF(ABS(Table1[[#This Row],[Prod]]-Table1[[#This Row],[Planned]])&gt;Table1[[#This Row],[Planned]],0,IF(Table1[[#This Row],[Planned]]=0,0,1-ABS(Table1[[#This Row],[Prod]]-Table1[[#This Row],[Planned]])/Table1[[#This Row],[Planned]]))</f>
        <v>0</v>
      </c>
      <c r="V1467" s="11"/>
      <c r="W1467" s="11"/>
      <c r="X1467" s="27">
        <v>55</v>
      </c>
      <c r="Y1467" s="206">
        <f>Table1[[#This Row],[Prod]]</f>
        <v>0</v>
      </c>
      <c r="Z1467" s="206">
        <f>ABS(Table1[[#This Row],[Prod2]]-Table1[[#This Row],[Plan Revised]])</f>
        <v>55</v>
      </c>
      <c r="AA1467" s="209">
        <f>IF(ABS(Table1[[#This Row],[Prod2]]-Table1[[#This Row],[Plan Revised]])&gt;Table1[[#This Row],[Plan Revised]],0,IF(Table1[[#This Row],[Plan Revised]]=0,0,1-ABS(Table1[[#This Row],[Prod2]]-Table1[[#This Row],[Plan Revised]])/Table1[[#This Row],[Plan Revised]]))</f>
        <v>0</v>
      </c>
      <c r="AB1467" s="11"/>
      <c r="AC1467" s="30"/>
      <c r="AD1467"/>
      <c r="AF1467"/>
    </row>
    <row r="1468" spans="1:32">
      <c r="A1468" s="15" t="str">
        <f>IF(Table1[Week]=WeekSel,"Yes","No")</f>
        <v>Yes</v>
      </c>
      <c r="B1468" s="15" t="str">
        <f>IF((Table1[StartDate]&gt;=Date.GraphMin)*(Table1[StartDate]&lt;=Date.GraphMax)=1,"Yes","No")</f>
        <v>Yes</v>
      </c>
      <c r="C1468" s="15" t="str">
        <f>IF(OR(Table1[[#This Row],[Site]]="FOOD MILLING",Table1[[#This Row],[Site]]="GODACO"), "No", "Yes")</f>
        <v>Yes</v>
      </c>
      <c r="D1468" s="40">
        <f>MAX(DATE(Table1[Year],1,1),DATE(Table1[Year],1,1)-WEEKDAY(DATE(Table1[Year],1,1),2)+(Table1[WeekNum]-1)*7+1)</f>
        <v>44655</v>
      </c>
      <c r="E1468" s="40">
        <f>MIN(DATE(Table1[Year]+1,1,0),DATE(Table1[Year],1,1)-WEEKDAY(DATE(Table1[Year],1,1),2)+Table1[WeekNum]*7)</f>
        <v>44661</v>
      </c>
      <c r="F1468" s="15">
        <v>2022</v>
      </c>
      <c r="G1468" s="15">
        <f t="shared" si="44"/>
        <v>4</v>
      </c>
      <c r="H1468" s="15">
        <v>15</v>
      </c>
      <c r="I1468" s="207" t="str">
        <f>"W" &amp;Table1[[#This Row],[WeekNum]]</f>
        <v>W15</v>
      </c>
      <c r="J1468" s="195" t="str">
        <f t="shared" si="45"/>
        <v>22-W15</v>
      </c>
      <c r="K1468" s="11" t="s">
        <v>684</v>
      </c>
      <c r="L1468" s="11"/>
      <c r="M1468" s="11" t="s">
        <v>72</v>
      </c>
      <c r="N1468" s="11" t="s">
        <v>44</v>
      </c>
      <c r="O1468" s="266" t="s">
        <v>391</v>
      </c>
      <c r="P1468" s="11" t="s">
        <v>392</v>
      </c>
      <c r="Q1468" s="11" t="s">
        <v>421</v>
      </c>
      <c r="R1468" s="11">
        <v>0</v>
      </c>
      <c r="S1468" s="11">
        <v>0</v>
      </c>
      <c r="T1468" s="206">
        <f>ABS(Table1[[#This Row],[Prod]]-Table1[[#This Row],[Planned]])</f>
        <v>0</v>
      </c>
      <c r="U1468" s="209">
        <f>IF(ABS(Table1[[#This Row],[Prod]]-Table1[[#This Row],[Planned]])&gt;Table1[[#This Row],[Planned]],0,IF(Table1[[#This Row],[Planned]]=0,0,1-ABS(Table1[[#This Row],[Prod]]-Table1[[#This Row],[Planned]])/Table1[[#This Row],[Planned]]))</f>
        <v>0</v>
      </c>
      <c r="V1468" s="11"/>
      <c r="W1468" s="11"/>
      <c r="X1468" s="27">
        <v>0</v>
      </c>
      <c r="Y1468" s="206">
        <f>Table1[[#This Row],[Prod]]</f>
        <v>0</v>
      </c>
      <c r="Z1468" s="206">
        <f>ABS(Table1[[#This Row],[Prod2]]-Table1[[#This Row],[Plan Revised]])</f>
        <v>0</v>
      </c>
      <c r="AA1468" s="209">
        <f>IF(ABS(Table1[[#This Row],[Prod2]]-Table1[[#This Row],[Plan Revised]])&gt;Table1[[#This Row],[Plan Revised]],0,IF(Table1[[#This Row],[Plan Revised]]=0,0,1-ABS(Table1[[#This Row],[Prod2]]-Table1[[#This Row],[Plan Revised]])/Table1[[#This Row],[Plan Revised]]))</f>
        <v>0</v>
      </c>
      <c r="AB1468" s="11"/>
      <c r="AC1468" s="30"/>
      <c r="AD1468"/>
      <c r="AF1468"/>
    </row>
    <row r="1469" spans="1:32">
      <c r="A1469" s="15" t="str">
        <f>IF(Table1[Week]=WeekSel,"Yes","No")</f>
        <v>Yes</v>
      </c>
      <c r="B1469" s="15" t="str">
        <f>IF((Table1[StartDate]&gt;=Date.GraphMin)*(Table1[StartDate]&lt;=Date.GraphMax)=1,"Yes","No")</f>
        <v>Yes</v>
      </c>
      <c r="C1469" s="15" t="str">
        <f>IF(OR(Table1[[#This Row],[Site]]="FOOD MILLING",Table1[[#This Row],[Site]]="GODACO"), "No", "Yes")</f>
        <v>Yes</v>
      </c>
      <c r="D1469" s="40">
        <f>MAX(DATE(Table1[Year],1,1),DATE(Table1[Year],1,1)-WEEKDAY(DATE(Table1[Year],1,1),2)+(Table1[WeekNum]-1)*7+1)</f>
        <v>44655</v>
      </c>
      <c r="E1469" s="40">
        <f>MIN(DATE(Table1[Year]+1,1,0),DATE(Table1[Year],1,1)-WEEKDAY(DATE(Table1[Year],1,1),2)+Table1[WeekNum]*7)</f>
        <v>44661</v>
      </c>
      <c r="F1469" s="15">
        <v>2022</v>
      </c>
      <c r="G1469" s="15">
        <f t="shared" si="44"/>
        <v>4</v>
      </c>
      <c r="H1469" s="15">
        <v>15</v>
      </c>
      <c r="I1469" s="207" t="str">
        <f>"W" &amp;Table1[[#This Row],[WeekNum]]</f>
        <v>W15</v>
      </c>
      <c r="J1469" s="195" t="str">
        <f t="shared" si="45"/>
        <v>22-W15</v>
      </c>
      <c r="K1469" s="11" t="s">
        <v>647</v>
      </c>
      <c r="L1469" s="11"/>
      <c r="M1469" s="11" t="s">
        <v>72</v>
      </c>
      <c r="N1469" s="11" t="s">
        <v>44</v>
      </c>
      <c r="O1469" s="266" t="s">
        <v>372</v>
      </c>
      <c r="P1469" s="11" t="s">
        <v>378</v>
      </c>
      <c r="Q1469" s="11" t="s">
        <v>421</v>
      </c>
      <c r="R1469" s="11">
        <v>0</v>
      </c>
      <c r="S1469" s="11">
        <v>0</v>
      </c>
      <c r="T1469" s="206">
        <f>ABS(Table1[[#This Row],[Prod]]-Table1[[#This Row],[Planned]])</f>
        <v>0</v>
      </c>
      <c r="U1469" s="209">
        <f>IF(ABS(Table1[[#This Row],[Prod]]-Table1[[#This Row],[Planned]])&gt;Table1[[#This Row],[Planned]],0,IF(Table1[[#This Row],[Planned]]=0,0,1-ABS(Table1[[#This Row],[Prod]]-Table1[[#This Row],[Planned]])/Table1[[#This Row],[Planned]]))</f>
        <v>0</v>
      </c>
      <c r="V1469" s="11"/>
      <c r="W1469" s="11"/>
      <c r="X1469" s="27">
        <v>0</v>
      </c>
      <c r="Y1469" s="206">
        <f>Table1[[#This Row],[Prod]]</f>
        <v>0</v>
      </c>
      <c r="Z1469" s="206">
        <f>ABS(Table1[[#This Row],[Prod2]]-Table1[[#This Row],[Plan Revised]])</f>
        <v>0</v>
      </c>
      <c r="AA1469" s="209">
        <f>IF(ABS(Table1[[#This Row],[Prod2]]-Table1[[#This Row],[Plan Revised]])&gt;Table1[[#This Row],[Plan Revised]],0,IF(Table1[[#This Row],[Plan Revised]]=0,0,1-ABS(Table1[[#This Row],[Prod2]]-Table1[[#This Row],[Plan Revised]])/Table1[[#This Row],[Plan Revised]]))</f>
        <v>0</v>
      </c>
      <c r="AB1469" s="11"/>
      <c r="AC1469" s="30"/>
      <c r="AD1469"/>
      <c r="AF1469"/>
    </row>
    <row r="1470" spans="1:32">
      <c r="A1470" s="15" t="str">
        <f>IF(Table1[Week]=WeekSel,"Yes","No")</f>
        <v>Yes</v>
      </c>
      <c r="B1470" s="15" t="str">
        <f>IF((Table1[StartDate]&gt;=Date.GraphMin)*(Table1[StartDate]&lt;=Date.GraphMax)=1,"Yes","No")</f>
        <v>Yes</v>
      </c>
      <c r="C1470" s="15" t="str">
        <f>IF(OR(Table1[[#This Row],[Site]]="FOOD MILLING",Table1[[#This Row],[Site]]="GODACO"), "No", "Yes")</f>
        <v>Yes</v>
      </c>
      <c r="D1470" s="40">
        <f>MAX(DATE(Table1[Year],1,1),DATE(Table1[Year],1,1)-WEEKDAY(DATE(Table1[Year],1,1),2)+(Table1[WeekNum]-1)*7+1)</f>
        <v>44655</v>
      </c>
      <c r="E1470" s="40">
        <f>MIN(DATE(Table1[Year]+1,1,0),DATE(Table1[Year],1,1)-WEEKDAY(DATE(Table1[Year],1,1),2)+Table1[WeekNum]*7)</f>
        <v>44661</v>
      </c>
      <c r="F1470" s="15">
        <v>2022</v>
      </c>
      <c r="G1470" s="15">
        <f t="shared" si="44"/>
        <v>4</v>
      </c>
      <c r="H1470" s="15">
        <v>15</v>
      </c>
      <c r="I1470" s="207" t="str">
        <f>"W" &amp;Table1[[#This Row],[WeekNum]]</f>
        <v>W15</v>
      </c>
      <c r="J1470" s="195" t="str">
        <f t="shared" si="45"/>
        <v>22-W15</v>
      </c>
      <c r="K1470" s="11" t="s">
        <v>685</v>
      </c>
      <c r="L1470" s="11"/>
      <c r="M1470" s="11" t="s">
        <v>72</v>
      </c>
      <c r="N1470" s="11" t="s">
        <v>44</v>
      </c>
      <c r="O1470" s="266" t="s">
        <v>391</v>
      </c>
      <c r="P1470" s="11" t="s">
        <v>392</v>
      </c>
      <c r="Q1470" s="11" t="s">
        <v>421</v>
      </c>
      <c r="R1470" s="11">
        <v>0</v>
      </c>
      <c r="S1470" s="11">
        <v>0</v>
      </c>
      <c r="T1470" s="206">
        <f>ABS(Table1[[#This Row],[Prod]]-Table1[[#This Row],[Planned]])</f>
        <v>0</v>
      </c>
      <c r="U1470" s="209">
        <f>IF(ABS(Table1[[#This Row],[Prod]]-Table1[[#This Row],[Planned]])&gt;Table1[[#This Row],[Planned]],0,IF(Table1[[#This Row],[Planned]]=0,0,1-ABS(Table1[[#This Row],[Prod]]-Table1[[#This Row],[Planned]])/Table1[[#This Row],[Planned]]))</f>
        <v>0</v>
      </c>
      <c r="V1470" s="11"/>
      <c r="W1470" s="11"/>
      <c r="X1470" s="27">
        <v>0</v>
      </c>
      <c r="Y1470" s="206">
        <f>Table1[[#This Row],[Prod]]</f>
        <v>0</v>
      </c>
      <c r="Z1470" s="206">
        <f>ABS(Table1[[#This Row],[Prod2]]-Table1[[#This Row],[Plan Revised]])</f>
        <v>0</v>
      </c>
      <c r="AA1470" s="209">
        <f>IF(ABS(Table1[[#This Row],[Prod2]]-Table1[[#This Row],[Plan Revised]])&gt;Table1[[#This Row],[Plan Revised]],0,IF(Table1[[#This Row],[Plan Revised]]=0,0,1-ABS(Table1[[#This Row],[Prod2]]-Table1[[#This Row],[Plan Revised]])/Table1[[#This Row],[Plan Revised]]))</f>
        <v>0</v>
      </c>
      <c r="AB1470" s="11"/>
      <c r="AC1470" s="30"/>
      <c r="AD1470"/>
      <c r="AF1470"/>
    </row>
    <row r="1471" spans="1:32">
      <c r="A1471" s="15" t="str">
        <f>IF(Table1[Week]=WeekSel,"Yes","No")</f>
        <v>Yes</v>
      </c>
      <c r="B1471" s="15" t="str">
        <f>IF((Table1[StartDate]&gt;=Date.GraphMin)*(Table1[StartDate]&lt;=Date.GraphMax)=1,"Yes","No")</f>
        <v>Yes</v>
      </c>
      <c r="C1471" s="15" t="str">
        <f>IF(OR(Table1[[#This Row],[Site]]="FOOD MILLING",Table1[[#This Row],[Site]]="GODACO"), "No", "Yes")</f>
        <v>Yes</v>
      </c>
      <c r="D1471" s="40">
        <f>MAX(DATE(Table1[Year],1,1),DATE(Table1[Year],1,1)-WEEKDAY(DATE(Table1[Year],1,1),2)+(Table1[WeekNum]-1)*7+1)</f>
        <v>44655</v>
      </c>
      <c r="E1471" s="40">
        <f>MIN(DATE(Table1[Year]+1,1,0),DATE(Table1[Year],1,1)-WEEKDAY(DATE(Table1[Year],1,1),2)+Table1[WeekNum]*7)</f>
        <v>44661</v>
      </c>
      <c r="F1471" s="15">
        <v>2022</v>
      </c>
      <c r="G1471" s="15">
        <f t="shared" si="44"/>
        <v>4</v>
      </c>
      <c r="H1471" s="15">
        <v>15</v>
      </c>
      <c r="I1471" s="207" t="str">
        <f>"W" &amp;Table1[[#This Row],[WeekNum]]</f>
        <v>W15</v>
      </c>
      <c r="J1471" s="195" t="str">
        <f t="shared" si="45"/>
        <v>22-W15</v>
      </c>
      <c r="K1471" s="11" t="s">
        <v>686</v>
      </c>
      <c r="L1471" s="11"/>
      <c r="M1471" s="11" t="s">
        <v>72</v>
      </c>
      <c r="N1471" s="11" t="s">
        <v>44</v>
      </c>
      <c r="O1471" s="266" t="s">
        <v>389</v>
      </c>
      <c r="P1471" s="11" t="s">
        <v>390</v>
      </c>
      <c r="Q1471" s="11" t="s">
        <v>421</v>
      </c>
      <c r="R1471" s="11">
        <v>260</v>
      </c>
      <c r="S1471" s="11">
        <v>499.5</v>
      </c>
      <c r="T1471" s="206">
        <f>ABS(Table1[[#This Row],[Prod]]-Table1[[#This Row],[Planned]])</f>
        <v>239.5</v>
      </c>
      <c r="U1471" s="209">
        <f>IF(ABS(Table1[[#This Row],[Prod]]-Table1[[#This Row],[Planned]])&gt;Table1[[#This Row],[Planned]],0,IF(Table1[[#This Row],[Planned]]=0,0,1-ABS(Table1[[#This Row],[Prod]]-Table1[[#This Row],[Planned]])/Table1[[#This Row],[Planned]]))</f>
        <v>7.8846153846153899E-2</v>
      </c>
      <c r="V1471" s="11"/>
      <c r="W1471" s="11"/>
      <c r="X1471" s="27">
        <v>520</v>
      </c>
      <c r="Y1471" s="206">
        <f>Table1[[#This Row],[Prod]]</f>
        <v>499.5</v>
      </c>
      <c r="Z1471" s="206">
        <f>ABS(Table1[[#This Row],[Prod2]]-Table1[[#This Row],[Plan Revised]])</f>
        <v>20.5</v>
      </c>
      <c r="AA1471" s="209">
        <f>IF(ABS(Table1[[#This Row],[Prod2]]-Table1[[#This Row],[Plan Revised]])&gt;Table1[[#This Row],[Plan Revised]],0,IF(Table1[[#This Row],[Plan Revised]]=0,0,1-ABS(Table1[[#This Row],[Prod2]]-Table1[[#This Row],[Plan Revised]])/Table1[[#This Row],[Plan Revised]]))</f>
        <v>0.96057692307692311</v>
      </c>
      <c r="AB1471" s="11"/>
      <c r="AC1471" s="30"/>
      <c r="AD1471"/>
      <c r="AF1471"/>
    </row>
    <row r="1472" spans="1:32">
      <c r="A1472" s="15" t="str">
        <f>IF(Table1[Week]=WeekSel,"Yes","No")</f>
        <v>Yes</v>
      </c>
      <c r="B1472" s="15" t="str">
        <f>IF((Table1[StartDate]&gt;=Date.GraphMin)*(Table1[StartDate]&lt;=Date.GraphMax)=1,"Yes","No")</f>
        <v>Yes</v>
      </c>
      <c r="C1472" s="15" t="str">
        <f>IF(OR(Table1[[#This Row],[Site]]="FOOD MILLING",Table1[[#This Row],[Site]]="GODACO"), "No", "Yes")</f>
        <v>Yes</v>
      </c>
      <c r="D1472" s="40">
        <f>MAX(DATE(Table1[Year],1,1),DATE(Table1[Year],1,1)-WEEKDAY(DATE(Table1[Year],1,1),2)+(Table1[WeekNum]-1)*7+1)</f>
        <v>44655</v>
      </c>
      <c r="E1472" s="40">
        <f>MIN(DATE(Table1[Year]+1,1,0),DATE(Table1[Year],1,1)-WEEKDAY(DATE(Table1[Year],1,1),2)+Table1[WeekNum]*7)</f>
        <v>44661</v>
      </c>
      <c r="F1472" s="15">
        <v>2022</v>
      </c>
      <c r="G1472" s="15">
        <f t="shared" si="44"/>
        <v>4</v>
      </c>
      <c r="H1472" s="15">
        <v>15</v>
      </c>
      <c r="I1472" s="207" t="str">
        <f>"W" &amp;Table1[[#This Row],[WeekNum]]</f>
        <v>W15</v>
      </c>
      <c r="J1472" s="195" t="str">
        <f t="shared" si="45"/>
        <v>22-W15</v>
      </c>
      <c r="K1472" s="11" t="s">
        <v>687</v>
      </c>
      <c r="L1472" s="11"/>
      <c r="M1472" s="11" t="s">
        <v>72</v>
      </c>
      <c r="N1472" s="11" t="s">
        <v>44</v>
      </c>
      <c r="O1472" s="266" t="s">
        <v>389</v>
      </c>
      <c r="P1472" s="11" t="s">
        <v>390</v>
      </c>
      <c r="Q1472" s="11" t="s">
        <v>421</v>
      </c>
      <c r="R1472" s="11">
        <v>260</v>
      </c>
      <c r="S1472" s="11">
        <v>262.5</v>
      </c>
      <c r="T1472" s="206">
        <f>ABS(Table1[[#This Row],[Prod]]-Table1[[#This Row],[Planned]])</f>
        <v>2.5</v>
      </c>
      <c r="U1472" s="209">
        <f>IF(ABS(Table1[[#This Row],[Prod]]-Table1[[#This Row],[Planned]])&gt;Table1[[#This Row],[Planned]],0,IF(Table1[[#This Row],[Planned]]=0,0,1-ABS(Table1[[#This Row],[Prod]]-Table1[[#This Row],[Planned]])/Table1[[#This Row],[Planned]]))</f>
        <v>0.99038461538461542</v>
      </c>
      <c r="V1472" s="11"/>
      <c r="W1472" s="11"/>
      <c r="X1472" s="27">
        <v>260</v>
      </c>
      <c r="Y1472" s="206">
        <f>Table1[[#This Row],[Prod]]</f>
        <v>262.5</v>
      </c>
      <c r="Z1472" s="206">
        <f>ABS(Table1[[#This Row],[Prod2]]-Table1[[#This Row],[Plan Revised]])</f>
        <v>2.5</v>
      </c>
      <c r="AA1472" s="209">
        <f>IF(ABS(Table1[[#This Row],[Prod2]]-Table1[[#This Row],[Plan Revised]])&gt;Table1[[#This Row],[Plan Revised]],0,IF(Table1[[#This Row],[Plan Revised]]=0,0,1-ABS(Table1[[#This Row],[Prod2]]-Table1[[#This Row],[Plan Revised]])/Table1[[#This Row],[Plan Revised]]))</f>
        <v>0.99038461538461542</v>
      </c>
      <c r="AB1472" s="11"/>
      <c r="AC1472" s="30"/>
      <c r="AD1472"/>
      <c r="AF1472"/>
    </row>
    <row r="1473" spans="1:32">
      <c r="A1473" s="15" t="str">
        <f>IF(Table1[Week]=WeekSel,"Yes","No")</f>
        <v>Yes</v>
      </c>
      <c r="B1473" s="15" t="str">
        <f>IF((Table1[StartDate]&gt;=Date.GraphMin)*(Table1[StartDate]&lt;=Date.GraphMax)=1,"Yes","No")</f>
        <v>Yes</v>
      </c>
      <c r="C1473" s="15" t="str">
        <f>IF(OR(Table1[[#This Row],[Site]]="FOOD MILLING",Table1[[#This Row],[Site]]="GODACO"), "No", "Yes")</f>
        <v>Yes</v>
      </c>
      <c r="D1473" s="40">
        <f>MAX(DATE(Table1[Year],1,1),DATE(Table1[Year],1,1)-WEEKDAY(DATE(Table1[Year],1,1),2)+(Table1[WeekNum]-1)*7+1)</f>
        <v>44655</v>
      </c>
      <c r="E1473" s="40">
        <f>MIN(DATE(Table1[Year]+1,1,0),DATE(Table1[Year],1,1)-WEEKDAY(DATE(Table1[Year],1,1),2)+Table1[WeekNum]*7)</f>
        <v>44661</v>
      </c>
      <c r="F1473" s="15">
        <v>2022</v>
      </c>
      <c r="G1473" s="15">
        <f t="shared" si="44"/>
        <v>4</v>
      </c>
      <c r="H1473" s="15">
        <v>15</v>
      </c>
      <c r="I1473" s="207" t="str">
        <f>"W" &amp;Table1[[#This Row],[WeekNum]]</f>
        <v>W15</v>
      </c>
      <c r="J1473" s="195" t="str">
        <f t="shared" si="45"/>
        <v>22-W15</v>
      </c>
      <c r="K1473" s="11" t="s">
        <v>513</v>
      </c>
      <c r="L1473" s="11"/>
      <c r="M1473" s="11" t="s">
        <v>72</v>
      </c>
      <c r="N1473" s="266" t="s">
        <v>369</v>
      </c>
      <c r="O1473" s="266" t="s">
        <v>391</v>
      </c>
      <c r="P1473" s="11" t="s">
        <v>393</v>
      </c>
      <c r="Q1473" s="11" t="s">
        <v>421</v>
      </c>
      <c r="R1473" s="11">
        <v>300</v>
      </c>
      <c r="S1473" s="11">
        <v>872.2</v>
      </c>
      <c r="T1473" s="206">
        <f>ABS(Table1[[#This Row],[Prod]]-Table1[[#This Row],[Planned]])</f>
        <v>572.20000000000005</v>
      </c>
      <c r="U1473" s="209">
        <f>IF(ABS(Table1[[#This Row],[Prod]]-Table1[[#This Row],[Planned]])&gt;Table1[[#This Row],[Planned]],0,IF(Table1[[#This Row],[Planned]]=0,0,1-ABS(Table1[[#This Row],[Prod]]-Table1[[#This Row],[Planned]])/Table1[[#This Row],[Planned]]))</f>
        <v>0</v>
      </c>
      <c r="V1473" s="11"/>
      <c r="W1473" s="11"/>
      <c r="X1473" s="27">
        <v>600</v>
      </c>
      <c r="Y1473" s="206">
        <f>Table1[[#This Row],[Prod]]</f>
        <v>872.2</v>
      </c>
      <c r="Z1473" s="206">
        <f>ABS(Table1[[#This Row],[Prod2]]-Table1[[#This Row],[Plan Revised]])</f>
        <v>272.20000000000005</v>
      </c>
      <c r="AA1473" s="209">
        <f>IF(ABS(Table1[[#This Row],[Prod2]]-Table1[[#This Row],[Plan Revised]])&gt;Table1[[#This Row],[Plan Revised]],0,IF(Table1[[#This Row],[Plan Revised]]=0,0,1-ABS(Table1[[#This Row],[Prod2]]-Table1[[#This Row],[Plan Revised]])/Table1[[#This Row],[Plan Revised]]))</f>
        <v>0.54633333333333334</v>
      </c>
      <c r="AB1473" s="11"/>
      <c r="AC1473" s="30"/>
      <c r="AD1473"/>
      <c r="AF1473"/>
    </row>
    <row r="1474" spans="1:32">
      <c r="A1474" s="15" t="str">
        <f>IF(Table1[Week]=WeekSel,"Yes","No")</f>
        <v>Yes</v>
      </c>
      <c r="B1474" s="15" t="str">
        <f>IF((Table1[StartDate]&gt;=Date.GraphMin)*(Table1[StartDate]&lt;=Date.GraphMax)=1,"Yes","No")</f>
        <v>Yes</v>
      </c>
      <c r="C1474" s="15" t="str">
        <f>IF(OR(Table1[[#This Row],[Site]]="FOOD MILLING",Table1[[#This Row],[Site]]="GODACO"), "No", "Yes")</f>
        <v>Yes</v>
      </c>
      <c r="D1474" s="40">
        <f>MAX(DATE(Table1[Year],1,1),DATE(Table1[Year],1,1)-WEEKDAY(DATE(Table1[Year],1,1),2)+(Table1[WeekNum]-1)*7+1)</f>
        <v>44655</v>
      </c>
      <c r="E1474" s="40">
        <f>MIN(DATE(Table1[Year]+1,1,0),DATE(Table1[Year],1,1)-WEEKDAY(DATE(Table1[Year],1,1),2)+Table1[WeekNum]*7)</f>
        <v>44661</v>
      </c>
      <c r="F1474" s="15">
        <v>2022</v>
      </c>
      <c r="G1474" s="15">
        <f t="shared" ref="G1474:G1537" si="46">MONTH(DATE(F1474,1,H1474*7-2)-WEEKDAY(DATE(H1474,1,2)))</f>
        <v>4</v>
      </c>
      <c r="H1474" s="15">
        <v>15</v>
      </c>
      <c r="I1474" s="207" t="str">
        <f>"W" &amp;Table1[[#This Row],[WeekNum]]</f>
        <v>W15</v>
      </c>
      <c r="J1474" s="195" t="str">
        <f t="shared" ref="J1474:J1537" si="47">RIGHT(F1474,2)&amp;"-"&amp;TEXT(H1474,"W00")</f>
        <v>22-W15</v>
      </c>
      <c r="K1474" s="11" t="s">
        <v>518</v>
      </c>
      <c r="L1474" s="11"/>
      <c r="M1474" s="11" t="s">
        <v>72</v>
      </c>
      <c r="N1474" s="266" t="s">
        <v>369</v>
      </c>
      <c r="O1474" s="11" t="s">
        <v>371</v>
      </c>
      <c r="P1474" s="11" t="s">
        <v>371</v>
      </c>
      <c r="Q1474" s="11" t="s">
        <v>421</v>
      </c>
      <c r="R1474" s="11">
        <v>350</v>
      </c>
      <c r="S1474" s="11">
        <v>343</v>
      </c>
      <c r="T1474" s="206">
        <f>ABS(Table1[[#This Row],[Prod]]-Table1[[#This Row],[Planned]])</f>
        <v>7</v>
      </c>
      <c r="U1474" s="209">
        <f>IF(ABS(Table1[[#This Row],[Prod]]-Table1[[#This Row],[Planned]])&gt;Table1[[#This Row],[Planned]],0,IF(Table1[[#This Row],[Planned]]=0,0,1-ABS(Table1[[#This Row],[Prod]]-Table1[[#This Row],[Planned]])/Table1[[#This Row],[Planned]]))</f>
        <v>0.98</v>
      </c>
      <c r="V1474" s="11"/>
      <c r="W1474" s="11"/>
      <c r="X1474" s="27">
        <v>350</v>
      </c>
      <c r="Y1474" s="206">
        <f>Table1[[#This Row],[Prod]]</f>
        <v>343</v>
      </c>
      <c r="Z1474" s="206">
        <f>ABS(Table1[[#This Row],[Prod2]]-Table1[[#This Row],[Plan Revised]])</f>
        <v>7</v>
      </c>
      <c r="AA1474" s="209">
        <f>IF(ABS(Table1[[#This Row],[Prod2]]-Table1[[#This Row],[Plan Revised]])&gt;Table1[[#This Row],[Plan Revised]],0,IF(Table1[[#This Row],[Plan Revised]]=0,0,1-ABS(Table1[[#This Row],[Prod2]]-Table1[[#This Row],[Plan Revised]])/Table1[[#This Row],[Plan Revised]]))</f>
        <v>0.98</v>
      </c>
      <c r="AB1474" s="11"/>
      <c r="AC1474" s="30"/>
      <c r="AD1474"/>
      <c r="AF1474"/>
    </row>
    <row r="1475" spans="1:32">
      <c r="A1475" s="15" t="str">
        <f>IF(Table1[Week]=WeekSel,"Yes","No")</f>
        <v>Yes</v>
      </c>
      <c r="B1475" s="15" t="str">
        <f>IF((Table1[StartDate]&gt;=Date.GraphMin)*(Table1[StartDate]&lt;=Date.GraphMax)=1,"Yes","No")</f>
        <v>Yes</v>
      </c>
      <c r="C1475" s="15" t="str">
        <f>IF(OR(Table1[[#This Row],[Site]]="FOOD MILLING",Table1[[#This Row],[Site]]="GODACO"), "No", "Yes")</f>
        <v>Yes</v>
      </c>
      <c r="D1475" s="40">
        <f>MAX(DATE(Table1[Year],1,1),DATE(Table1[Year],1,1)-WEEKDAY(DATE(Table1[Year],1,1),2)+(Table1[WeekNum]-1)*7+1)</f>
        <v>44655</v>
      </c>
      <c r="E1475" s="40">
        <f>MIN(DATE(Table1[Year]+1,1,0),DATE(Table1[Year],1,1)-WEEKDAY(DATE(Table1[Year],1,1),2)+Table1[WeekNum]*7)</f>
        <v>44661</v>
      </c>
      <c r="F1475" s="15">
        <v>2022</v>
      </c>
      <c r="G1475" s="15">
        <f t="shared" si="46"/>
        <v>4</v>
      </c>
      <c r="H1475" s="15">
        <v>15</v>
      </c>
      <c r="I1475" s="207" t="str">
        <f>"W" &amp;Table1[[#This Row],[WeekNum]]</f>
        <v>W15</v>
      </c>
      <c r="J1475" s="195" t="str">
        <f t="shared" si="47"/>
        <v>22-W15</v>
      </c>
      <c r="K1475" s="11" t="s">
        <v>515</v>
      </c>
      <c r="L1475" s="11"/>
      <c r="M1475" s="11" t="s">
        <v>72</v>
      </c>
      <c r="N1475" s="266" t="s">
        <v>369</v>
      </c>
      <c r="O1475" s="11" t="s">
        <v>371</v>
      </c>
      <c r="P1475" s="11" t="s">
        <v>371</v>
      </c>
      <c r="Q1475" s="11" t="s">
        <v>421</v>
      </c>
      <c r="R1475" s="11">
        <v>300</v>
      </c>
      <c r="S1475" s="11">
        <v>338</v>
      </c>
      <c r="T1475" s="206">
        <f>ABS(Table1[[#This Row],[Prod]]-Table1[[#This Row],[Planned]])</f>
        <v>38</v>
      </c>
      <c r="U1475" s="209">
        <f>IF(ABS(Table1[[#This Row],[Prod]]-Table1[[#This Row],[Planned]])&gt;Table1[[#This Row],[Planned]],0,IF(Table1[[#This Row],[Planned]]=0,0,1-ABS(Table1[[#This Row],[Prod]]-Table1[[#This Row],[Planned]])/Table1[[#This Row],[Planned]]))</f>
        <v>0.87333333333333329</v>
      </c>
      <c r="V1475" s="11"/>
      <c r="W1475" s="11"/>
      <c r="X1475" s="27">
        <v>300</v>
      </c>
      <c r="Y1475" s="206">
        <f>Table1[[#This Row],[Prod]]</f>
        <v>338</v>
      </c>
      <c r="Z1475" s="206">
        <f>ABS(Table1[[#This Row],[Prod2]]-Table1[[#This Row],[Plan Revised]])</f>
        <v>38</v>
      </c>
      <c r="AA1475" s="209">
        <f>IF(ABS(Table1[[#This Row],[Prod2]]-Table1[[#This Row],[Plan Revised]])&gt;Table1[[#This Row],[Plan Revised]],0,IF(Table1[[#This Row],[Plan Revised]]=0,0,1-ABS(Table1[[#This Row],[Prod2]]-Table1[[#This Row],[Plan Revised]])/Table1[[#This Row],[Plan Revised]]))</f>
        <v>0.87333333333333329</v>
      </c>
      <c r="AB1475" s="11"/>
      <c r="AC1475" s="30"/>
      <c r="AD1475"/>
      <c r="AF1475"/>
    </row>
    <row r="1476" spans="1:32">
      <c r="A1476" s="15" t="str">
        <f>IF(Table1[Week]=WeekSel,"Yes","No")</f>
        <v>Yes</v>
      </c>
      <c r="B1476" s="15" t="str">
        <f>IF((Table1[StartDate]&gt;=Date.GraphMin)*(Table1[StartDate]&lt;=Date.GraphMax)=1,"Yes","No")</f>
        <v>Yes</v>
      </c>
      <c r="C1476" s="15" t="str">
        <f>IF(OR(Table1[[#This Row],[Site]]="FOOD MILLING",Table1[[#This Row],[Site]]="GODACO"), "No", "Yes")</f>
        <v>Yes</v>
      </c>
      <c r="D1476" s="40">
        <f>MAX(DATE(Table1[Year],1,1),DATE(Table1[Year],1,1)-WEEKDAY(DATE(Table1[Year],1,1),2)+(Table1[WeekNum]-1)*7+1)</f>
        <v>44655</v>
      </c>
      <c r="E1476" s="40">
        <f>MIN(DATE(Table1[Year]+1,1,0),DATE(Table1[Year],1,1)-WEEKDAY(DATE(Table1[Year],1,1),2)+Table1[WeekNum]*7)</f>
        <v>44661</v>
      </c>
      <c r="F1476" s="15">
        <v>2022</v>
      </c>
      <c r="G1476" s="15">
        <f t="shared" si="46"/>
        <v>4</v>
      </c>
      <c r="H1476" s="15">
        <v>15</v>
      </c>
      <c r="I1476" s="207" t="str">
        <f>"W" &amp;Table1[[#This Row],[WeekNum]]</f>
        <v>W15</v>
      </c>
      <c r="J1476" s="195" t="str">
        <f t="shared" si="47"/>
        <v>22-W15</v>
      </c>
      <c r="K1476" s="11" t="s">
        <v>516</v>
      </c>
      <c r="L1476" s="11"/>
      <c r="M1476" s="11" t="s">
        <v>72</v>
      </c>
      <c r="N1476" s="266" t="s">
        <v>369</v>
      </c>
      <c r="O1476" s="11" t="s">
        <v>371</v>
      </c>
      <c r="P1476" s="11" t="s">
        <v>371</v>
      </c>
      <c r="Q1476" s="11" t="s">
        <v>421</v>
      </c>
      <c r="R1476" s="11">
        <v>400</v>
      </c>
      <c r="S1476" s="11">
        <v>460</v>
      </c>
      <c r="T1476" s="206">
        <f>ABS(Table1[[#This Row],[Prod]]-Table1[[#This Row],[Planned]])</f>
        <v>60</v>
      </c>
      <c r="U1476" s="209">
        <f>IF(ABS(Table1[[#This Row],[Prod]]-Table1[[#This Row],[Planned]])&gt;Table1[[#This Row],[Planned]],0,IF(Table1[[#This Row],[Planned]]=0,0,1-ABS(Table1[[#This Row],[Prod]]-Table1[[#This Row],[Planned]])/Table1[[#This Row],[Planned]]))</f>
        <v>0.85</v>
      </c>
      <c r="V1476" s="11"/>
      <c r="W1476" s="11"/>
      <c r="X1476" s="27">
        <v>400</v>
      </c>
      <c r="Y1476" s="206">
        <f>Table1[[#This Row],[Prod]]</f>
        <v>460</v>
      </c>
      <c r="Z1476" s="206">
        <f>ABS(Table1[[#This Row],[Prod2]]-Table1[[#This Row],[Plan Revised]])</f>
        <v>60</v>
      </c>
      <c r="AA1476" s="209">
        <f>IF(ABS(Table1[[#This Row],[Prod2]]-Table1[[#This Row],[Plan Revised]])&gt;Table1[[#This Row],[Plan Revised]],0,IF(Table1[[#This Row],[Plan Revised]]=0,0,1-ABS(Table1[[#This Row],[Prod2]]-Table1[[#This Row],[Plan Revised]])/Table1[[#This Row],[Plan Revised]]))</f>
        <v>0.85</v>
      </c>
      <c r="AB1476" s="11"/>
      <c r="AC1476" s="30"/>
      <c r="AD1476"/>
      <c r="AF1476"/>
    </row>
    <row r="1477" spans="1:32">
      <c r="A1477" s="15" t="str">
        <f>IF(Table1[Week]=WeekSel,"Yes","No")</f>
        <v>Yes</v>
      </c>
      <c r="B1477" s="15" t="str">
        <f>IF((Table1[StartDate]&gt;=Date.GraphMin)*(Table1[StartDate]&lt;=Date.GraphMax)=1,"Yes","No")</f>
        <v>Yes</v>
      </c>
      <c r="C1477" s="15" t="str">
        <f>IF(OR(Table1[[#This Row],[Site]]="FOOD MILLING",Table1[[#This Row],[Site]]="GODACO"), "No", "Yes")</f>
        <v>Yes</v>
      </c>
      <c r="D1477" s="40">
        <f>MAX(DATE(Table1[Year],1,1),DATE(Table1[Year],1,1)-WEEKDAY(DATE(Table1[Year],1,1),2)+(Table1[WeekNum]-1)*7+1)</f>
        <v>44655</v>
      </c>
      <c r="E1477" s="40">
        <f>MIN(DATE(Table1[Year]+1,1,0),DATE(Table1[Year],1,1)-WEEKDAY(DATE(Table1[Year],1,1),2)+Table1[WeekNum]*7)</f>
        <v>44661</v>
      </c>
      <c r="F1477" s="15">
        <v>2022</v>
      </c>
      <c r="G1477" s="15">
        <f t="shared" si="46"/>
        <v>4</v>
      </c>
      <c r="H1477" s="15">
        <v>15</v>
      </c>
      <c r="I1477" s="207" t="str">
        <f>"W" &amp;Table1[[#This Row],[WeekNum]]</f>
        <v>W15</v>
      </c>
      <c r="J1477" s="195" t="str">
        <f t="shared" si="47"/>
        <v>22-W15</v>
      </c>
      <c r="K1477" s="11" t="s">
        <v>517</v>
      </c>
      <c r="L1477" s="11"/>
      <c r="M1477" s="11" t="s">
        <v>72</v>
      </c>
      <c r="N1477" s="266" t="s">
        <v>369</v>
      </c>
      <c r="O1477" s="11" t="s">
        <v>371</v>
      </c>
      <c r="P1477" s="11" t="s">
        <v>371</v>
      </c>
      <c r="Q1477" s="11" t="s">
        <v>421</v>
      </c>
      <c r="R1477" s="11">
        <v>600</v>
      </c>
      <c r="S1477" s="11">
        <v>365</v>
      </c>
      <c r="T1477" s="206">
        <f>ABS(Table1[[#This Row],[Prod]]-Table1[[#This Row],[Planned]])</f>
        <v>235</v>
      </c>
      <c r="U1477" s="209">
        <f>IF(ABS(Table1[[#This Row],[Prod]]-Table1[[#This Row],[Planned]])&gt;Table1[[#This Row],[Planned]],0,IF(Table1[[#This Row],[Planned]]=0,0,1-ABS(Table1[[#This Row],[Prod]]-Table1[[#This Row],[Planned]])/Table1[[#This Row],[Planned]]))</f>
        <v>0.60833333333333339</v>
      </c>
      <c r="V1477" s="11"/>
      <c r="W1477" s="11"/>
      <c r="X1477" s="27">
        <v>400</v>
      </c>
      <c r="Y1477" s="206">
        <f>Table1[[#This Row],[Prod]]</f>
        <v>365</v>
      </c>
      <c r="Z1477" s="206">
        <f>ABS(Table1[[#This Row],[Prod2]]-Table1[[#This Row],[Plan Revised]])</f>
        <v>35</v>
      </c>
      <c r="AA1477" s="209">
        <f>IF(ABS(Table1[[#This Row],[Prod2]]-Table1[[#This Row],[Plan Revised]])&gt;Table1[[#This Row],[Plan Revised]],0,IF(Table1[[#This Row],[Plan Revised]]=0,0,1-ABS(Table1[[#This Row],[Prod2]]-Table1[[#This Row],[Plan Revised]])/Table1[[#This Row],[Plan Revised]]))</f>
        <v>0.91249999999999998</v>
      </c>
      <c r="AB1477" s="11"/>
      <c r="AC1477" s="30"/>
      <c r="AD1477"/>
      <c r="AF1477"/>
    </row>
    <row r="1478" spans="1:32">
      <c r="A1478" s="15" t="str">
        <f>IF(Table1[Week]=WeekSel,"Yes","No")</f>
        <v>Yes</v>
      </c>
      <c r="B1478" s="15" t="str">
        <f>IF((Table1[StartDate]&gt;=Date.GraphMin)*(Table1[StartDate]&lt;=Date.GraphMax)=1,"Yes","No")</f>
        <v>Yes</v>
      </c>
      <c r="C1478" s="15" t="str">
        <f>IF(OR(Table1[[#This Row],[Site]]="FOOD MILLING",Table1[[#This Row],[Site]]="GODACO"), "No", "Yes")</f>
        <v>Yes</v>
      </c>
      <c r="D1478" s="40">
        <f>MAX(DATE(Table1[Year],1,1),DATE(Table1[Year],1,1)-WEEKDAY(DATE(Table1[Year],1,1),2)+(Table1[WeekNum]-1)*7+1)</f>
        <v>44655</v>
      </c>
      <c r="E1478" s="40">
        <f>MIN(DATE(Table1[Year]+1,1,0),DATE(Table1[Year],1,1)-WEEKDAY(DATE(Table1[Year],1,1),2)+Table1[WeekNum]*7)</f>
        <v>44661</v>
      </c>
      <c r="F1478" s="15">
        <v>2022</v>
      </c>
      <c r="G1478" s="15">
        <f t="shared" si="46"/>
        <v>4</v>
      </c>
      <c r="H1478" s="15">
        <v>15</v>
      </c>
      <c r="I1478" s="207" t="str">
        <f>"W" &amp;Table1[[#This Row],[WeekNum]]</f>
        <v>W15</v>
      </c>
      <c r="J1478" s="195" t="str">
        <f t="shared" si="47"/>
        <v>22-W15</v>
      </c>
      <c r="K1478" s="11" t="s">
        <v>514</v>
      </c>
      <c r="L1478" s="11"/>
      <c r="M1478" s="11" t="s">
        <v>72</v>
      </c>
      <c r="N1478" s="266" t="s">
        <v>369</v>
      </c>
      <c r="O1478" s="266" t="s">
        <v>391</v>
      </c>
      <c r="P1478" s="11" t="s">
        <v>393</v>
      </c>
      <c r="Q1478" s="11" t="s">
        <v>421</v>
      </c>
      <c r="R1478" s="11">
        <v>0</v>
      </c>
      <c r="S1478" s="11">
        <v>319</v>
      </c>
      <c r="T1478" s="206">
        <f>ABS(Table1[[#This Row],[Prod]]-Table1[[#This Row],[Planned]])</f>
        <v>319</v>
      </c>
      <c r="U1478" s="209">
        <f>IF(ABS(Table1[[#This Row],[Prod]]-Table1[[#This Row],[Planned]])&gt;Table1[[#This Row],[Planned]],0,IF(Table1[[#This Row],[Planned]]=0,0,1-ABS(Table1[[#This Row],[Prod]]-Table1[[#This Row],[Planned]])/Table1[[#This Row],[Planned]]))</f>
        <v>0</v>
      </c>
      <c r="V1478" s="11"/>
      <c r="W1478" s="11"/>
      <c r="X1478" s="27">
        <v>350</v>
      </c>
      <c r="Y1478" s="206">
        <f>Table1[[#This Row],[Prod]]</f>
        <v>319</v>
      </c>
      <c r="Z1478" s="206">
        <f>ABS(Table1[[#This Row],[Prod2]]-Table1[[#This Row],[Plan Revised]])</f>
        <v>31</v>
      </c>
      <c r="AA1478" s="209">
        <f>IF(ABS(Table1[[#This Row],[Prod2]]-Table1[[#This Row],[Plan Revised]])&gt;Table1[[#This Row],[Plan Revised]],0,IF(Table1[[#This Row],[Plan Revised]]=0,0,1-ABS(Table1[[#This Row],[Prod2]]-Table1[[#This Row],[Plan Revised]])/Table1[[#This Row],[Plan Revised]]))</f>
        <v>0.91142857142857148</v>
      </c>
      <c r="AB1478" s="11"/>
      <c r="AC1478" s="30"/>
      <c r="AD1478"/>
      <c r="AF1478"/>
    </row>
    <row r="1479" spans="1:32">
      <c r="A1479" s="15" t="str">
        <f>IF(Table1[Week]=WeekSel,"Yes","No")</f>
        <v>Yes</v>
      </c>
      <c r="B1479" s="15" t="str">
        <f>IF((Table1[StartDate]&gt;=Date.GraphMin)*(Table1[StartDate]&lt;=Date.GraphMax)=1,"Yes","No")</f>
        <v>Yes</v>
      </c>
      <c r="C1479" s="15" t="str">
        <f>IF(OR(Table1[[#This Row],[Site]]="FOOD MILLING",Table1[[#This Row],[Site]]="GODACO"), "No", "Yes")</f>
        <v>Yes</v>
      </c>
      <c r="D1479" s="40">
        <f>MAX(DATE(Table1[Year],1,1),DATE(Table1[Year],1,1)-WEEKDAY(DATE(Table1[Year],1,1),2)+(Table1[WeekNum]-1)*7+1)</f>
        <v>44655</v>
      </c>
      <c r="E1479" s="40">
        <f>MIN(DATE(Table1[Year]+1,1,0),DATE(Table1[Year],1,1)-WEEKDAY(DATE(Table1[Year],1,1),2)+Table1[WeekNum]*7)</f>
        <v>44661</v>
      </c>
      <c r="F1479" s="15">
        <v>2022</v>
      </c>
      <c r="G1479" s="15">
        <f t="shared" si="46"/>
        <v>4</v>
      </c>
      <c r="H1479" s="15">
        <v>15</v>
      </c>
      <c r="I1479" s="207" t="str">
        <f>"W" &amp;Table1[[#This Row],[WeekNum]]</f>
        <v>W15</v>
      </c>
      <c r="J1479" s="195" t="str">
        <f t="shared" si="47"/>
        <v>22-W15</v>
      </c>
      <c r="K1479" s="11" t="s">
        <v>440</v>
      </c>
      <c r="L1479" s="11"/>
      <c r="M1479" s="11" t="s">
        <v>72</v>
      </c>
      <c r="N1479" s="266" t="s">
        <v>369</v>
      </c>
      <c r="O1479" s="266" t="s">
        <v>391</v>
      </c>
      <c r="P1479" s="11" t="s">
        <v>394</v>
      </c>
      <c r="Q1479" s="11" t="s">
        <v>421</v>
      </c>
      <c r="R1479" s="11">
        <v>0</v>
      </c>
      <c r="S1479" s="11">
        <v>0</v>
      </c>
      <c r="T1479" s="206">
        <f>ABS(Table1[[#This Row],[Prod]]-Table1[[#This Row],[Planned]])</f>
        <v>0</v>
      </c>
      <c r="U1479" s="209">
        <f>IF(ABS(Table1[[#This Row],[Prod]]-Table1[[#This Row],[Planned]])&gt;Table1[[#This Row],[Planned]],0,IF(Table1[[#This Row],[Planned]]=0,0,1-ABS(Table1[[#This Row],[Prod]]-Table1[[#This Row],[Planned]])/Table1[[#This Row],[Planned]]))</f>
        <v>0</v>
      </c>
      <c r="V1479" s="11"/>
      <c r="W1479" s="11"/>
      <c r="X1479" s="27">
        <v>0</v>
      </c>
      <c r="Y1479" s="206">
        <f>Table1[[#This Row],[Prod]]</f>
        <v>0</v>
      </c>
      <c r="Z1479" s="206">
        <f>ABS(Table1[[#This Row],[Prod2]]-Table1[[#This Row],[Plan Revised]])</f>
        <v>0</v>
      </c>
      <c r="AA1479" s="209">
        <f>IF(ABS(Table1[[#This Row],[Prod2]]-Table1[[#This Row],[Plan Revised]])&gt;Table1[[#This Row],[Plan Revised]],0,IF(Table1[[#This Row],[Plan Revised]]=0,0,1-ABS(Table1[[#This Row],[Prod2]]-Table1[[#This Row],[Plan Revised]])/Table1[[#This Row],[Plan Revised]]))</f>
        <v>0</v>
      </c>
      <c r="AB1479" s="11"/>
      <c r="AC1479" s="30"/>
      <c r="AD1479"/>
      <c r="AF1479"/>
    </row>
    <row r="1480" spans="1:32">
      <c r="A1480" s="15" t="str">
        <f>IF(Table1[Week]=WeekSel,"Yes","No")</f>
        <v>Yes</v>
      </c>
      <c r="B1480" s="15" t="str">
        <f>IF((Table1[StartDate]&gt;=Date.GraphMin)*(Table1[StartDate]&lt;=Date.GraphMax)=1,"Yes","No")</f>
        <v>Yes</v>
      </c>
      <c r="C1480" s="15" t="str">
        <f>IF(OR(Table1[[#This Row],[Site]]="FOOD MILLING",Table1[[#This Row],[Site]]="GODACO"), "No", "Yes")</f>
        <v>Yes</v>
      </c>
      <c r="D1480" s="40">
        <f>MAX(DATE(Table1[Year],1,1),DATE(Table1[Year],1,1)-WEEKDAY(DATE(Table1[Year],1,1),2)+(Table1[WeekNum]-1)*7+1)</f>
        <v>44655</v>
      </c>
      <c r="E1480" s="40">
        <f>MIN(DATE(Table1[Year]+1,1,0),DATE(Table1[Year],1,1)-WEEKDAY(DATE(Table1[Year],1,1),2)+Table1[WeekNum]*7)</f>
        <v>44661</v>
      </c>
      <c r="F1480" s="15">
        <v>2022</v>
      </c>
      <c r="G1480" s="15">
        <f t="shared" si="46"/>
        <v>4</v>
      </c>
      <c r="H1480" s="15">
        <v>15</v>
      </c>
      <c r="I1480" s="207" t="str">
        <f>"W" &amp;Table1[[#This Row],[WeekNum]]</f>
        <v>W15</v>
      </c>
      <c r="J1480" s="195" t="str">
        <f t="shared" si="47"/>
        <v>22-W15</v>
      </c>
      <c r="K1480" s="11" t="s">
        <v>519</v>
      </c>
      <c r="L1480" s="11"/>
      <c r="M1480" s="11" t="s">
        <v>72</v>
      </c>
      <c r="N1480" s="266" t="s">
        <v>369</v>
      </c>
      <c r="O1480" s="11" t="s">
        <v>371</v>
      </c>
      <c r="P1480" s="11" t="s">
        <v>371</v>
      </c>
      <c r="Q1480" s="11" t="s">
        <v>421</v>
      </c>
      <c r="R1480" s="11">
        <v>0</v>
      </c>
      <c r="S1480" s="11">
        <v>0</v>
      </c>
      <c r="T1480" s="206">
        <f>ABS(Table1[[#This Row],[Prod]]-Table1[[#This Row],[Planned]])</f>
        <v>0</v>
      </c>
      <c r="U1480" s="209">
        <f>IF(ABS(Table1[[#This Row],[Prod]]-Table1[[#This Row],[Planned]])&gt;Table1[[#This Row],[Planned]],0,IF(Table1[[#This Row],[Planned]]=0,0,1-ABS(Table1[[#This Row],[Prod]]-Table1[[#This Row],[Planned]])/Table1[[#This Row],[Planned]]))</f>
        <v>0</v>
      </c>
      <c r="V1480" s="11"/>
      <c r="W1480" s="11"/>
      <c r="X1480" s="27">
        <v>0</v>
      </c>
      <c r="Y1480" s="206">
        <f>Table1[[#This Row],[Prod]]</f>
        <v>0</v>
      </c>
      <c r="Z1480" s="206">
        <f>ABS(Table1[[#This Row],[Prod2]]-Table1[[#This Row],[Plan Revised]])</f>
        <v>0</v>
      </c>
      <c r="AA1480" s="209">
        <f>IF(ABS(Table1[[#This Row],[Prod2]]-Table1[[#This Row],[Plan Revised]])&gt;Table1[[#This Row],[Plan Revised]],0,IF(Table1[[#This Row],[Plan Revised]]=0,0,1-ABS(Table1[[#This Row],[Prod2]]-Table1[[#This Row],[Plan Revised]])/Table1[[#This Row],[Plan Revised]]))</f>
        <v>0</v>
      </c>
      <c r="AB1480" s="11"/>
      <c r="AC1480" s="30"/>
      <c r="AD1480"/>
      <c r="AF1480"/>
    </row>
    <row r="1481" spans="1:32">
      <c r="A1481" s="15" t="str">
        <f>IF(Table1[Week]=WeekSel,"Yes","No")</f>
        <v>Yes</v>
      </c>
      <c r="B1481" s="15" t="str">
        <f>IF((Table1[StartDate]&gt;=Date.GraphMin)*(Table1[StartDate]&lt;=Date.GraphMax)=1,"Yes","No")</f>
        <v>Yes</v>
      </c>
      <c r="C1481" s="15" t="str">
        <f>IF(OR(Table1[[#This Row],[Site]]="FOOD MILLING",Table1[[#This Row],[Site]]="GODACO"), "No", "Yes")</f>
        <v>Yes</v>
      </c>
      <c r="D1481" s="40">
        <f>MAX(DATE(Table1[Year],1,1),DATE(Table1[Year],1,1)-WEEKDAY(DATE(Table1[Year],1,1),2)+(Table1[WeekNum]-1)*7+1)</f>
        <v>44655</v>
      </c>
      <c r="E1481" s="40">
        <f>MIN(DATE(Table1[Year]+1,1,0),DATE(Table1[Year],1,1)-WEEKDAY(DATE(Table1[Year],1,1),2)+Table1[WeekNum]*7)</f>
        <v>44661</v>
      </c>
      <c r="F1481" s="15">
        <v>2022</v>
      </c>
      <c r="G1481" s="15">
        <f t="shared" si="46"/>
        <v>4</v>
      </c>
      <c r="H1481" s="15">
        <v>15</v>
      </c>
      <c r="I1481" s="207" t="str">
        <f>"W" &amp;Table1[[#This Row],[WeekNum]]</f>
        <v>W15</v>
      </c>
      <c r="J1481" s="195" t="str">
        <f t="shared" si="47"/>
        <v>22-W15</v>
      </c>
      <c r="K1481" s="11" t="s">
        <v>688</v>
      </c>
      <c r="L1481" s="11"/>
      <c r="M1481" s="11" t="s">
        <v>72</v>
      </c>
      <c r="N1481" s="266" t="s">
        <v>369</v>
      </c>
      <c r="O1481" s="266" t="s">
        <v>395</v>
      </c>
      <c r="P1481" s="11" t="s">
        <v>396</v>
      </c>
      <c r="Q1481" s="11" t="s">
        <v>421</v>
      </c>
      <c r="R1481" s="11">
        <v>300</v>
      </c>
      <c r="S1481" s="11">
        <v>409</v>
      </c>
      <c r="T1481" s="206">
        <f>ABS(Table1[[#This Row],[Prod]]-Table1[[#This Row],[Planned]])</f>
        <v>109</v>
      </c>
      <c r="U1481" s="209">
        <f>IF(ABS(Table1[[#This Row],[Prod]]-Table1[[#This Row],[Planned]])&gt;Table1[[#This Row],[Planned]],0,IF(Table1[[#This Row],[Planned]]=0,0,1-ABS(Table1[[#This Row],[Prod]]-Table1[[#This Row],[Planned]])/Table1[[#This Row],[Planned]]))</f>
        <v>0.63666666666666671</v>
      </c>
      <c r="V1481" s="11"/>
      <c r="W1481" s="11"/>
      <c r="X1481" s="27">
        <v>300</v>
      </c>
      <c r="Y1481" s="206">
        <f>Table1[[#This Row],[Prod]]</f>
        <v>409</v>
      </c>
      <c r="Z1481" s="206">
        <f>ABS(Table1[[#This Row],[Prod2]]-Table1[[#This Row],[Plan Revised]])</f>
        <v>109</v>
      </c>
      <c r="AA1481" s="209">
        <f>IF(ABS(Table1[[#This Row],[Prod2]]-Table1[[#This Row],[Plan Revised]])&gt;Table1[[#This Row],[Plan Revised]],0,IF(Table1[[#This Row],[Plan Revised]]=0,0,1-ABS(Table1[[#This Row],[Prod2]]-Table1[[#This Row],[Plan Revised]])/Table1[[#This Row],[Plan Revised]]))</f>
        <v>0.63666666666666671</v>
      </c>
      <c r="AB1481" s="11"/>
      <c r="AC1481" s="30"/>
      <c r="AD1481"/>
      <c r="AF1481"/>
    </row>
    <row r="1482" spans="1:32">
      <c r="A1482" s="15" t="str">
        <f>IF(Table1[Week]=WeekSel,"Yes","No")</f>
        <v>Yes</v>
      </c>
      <c r="B1482" s="15" t="str">
        <f>IF((Table1[StartDate]&gt;=Date.GraphMin)*(Table1[StartDate]&lt;=Date.GraphMax)=1,"Yes","No")</f>
        <v>Yes</v>
      </c>
      <c r="C1482" s="15" t="str">
        <f>IF(OR(Table1[[#This Row],[Site]]="FOOD MILLING",Table1[[#This Row],[Site]]="GODACO"), "No", "Yes")</f>
        <v>Yes</v>
      </c>
      <c r="D1482" s="40">
        <f>MAX(DATE(Table1[Year],1,1),DATE(Table1[Year],1,1)-WEEKDAY(DATE(Table1[Year],1,1),2)+(Table1[WeekNum]-1)*7+1)</f>
        <v>44655</v>
      </c>
      <c r="E1482" s="40">
        <f>MIN(DATE(Table1[Year]+1,1,0),DATE(Table1[Year],1,1)-WEEKDAY(DATE(Table1[Year],1,1),2)+Table1[WeekNum]*7)</f>
        <v>44661</v>
      </c>
      <c r="F1482" s="15">
        <v>2022</v>
      </c>
      <c r="G1482" s="15">
        <f t="shared" si="46"/>
        <v>4</v>
      </c>
      <c r="H1482" s="15">
        <v>15</v>
      </c>
      <c r="I1482" s="207" t="str">
        <f>"W" &amp;Table1[[#This Row],[WeekNum]]</f>
        <v>W15</v>
      </c>
      <c r="J1482" s="195" t="str">
        <f t="shared" si="47"/>
        <v>22-W15</v>
      </c>
      <c r="K1482" s="11" t="s">
        <v>689</v>
      </c>
      <c r="L1482" s="11"/>
      <c r="M1482" s="11" t="s">
        <v>72</v>
      </c>
      <c r="N1482" s="266" t="s">
        <v>369</v>
      </c>
      <c r="O1482" s="266" t="s">
        <v>395</v>
      </c>
      <c r="P1482" s="11" t="s">
        <v>396</v>
      </c>
      <c r="Q1482" s="11" t="s">
        <v>421</v>
      </c>
      <c r="R1482" s="11">
        <v>300</v>
      </c>
      <c r="S1482" s="11">
        <v>257</v>
      </c>
      <c r="T1482" s="206">
        <f>ABS(Table1[[#This Row],[Prod]]-Table1[[#This Row],[Planned]])</f>
        <v>43</v>
      </c>
      <c r="U1482" s="209">
        <f>IF(ABS(Table1[[#This Row],[Prod]]-Table1[[#This Row],[Planned]])&gt;Table1[[#This Row],[Planned]],0,IF(Table1[[#This Row],[Planned]]=0,0,1-ABS(Table1[[#This Row],[Prod]]-Table1[[#This Row],[Planned]])/Table1[[#This Row],[Planned]]))</f>
        <v>0.85666666666666669</v>
      </c>
      <c r="V1482" s="11"/>
      <c r="W1482" s="11"/>
      <c r="X1482" s="27">
        <v>0</v>
      </c>
      <c r="Y1482" s="206">
        <f>Table1[[#This Row],[Prod]]</f>
        <v>257</v>
      </c>
      <c r="Z1482" s="206">
        <f>ABS(Table1[[#This Row],[Prod2]]-Table1[[#This Row],[Plan Revised]])</f>
        <v>257</v>
      </c>
      <c r="AA1482" s="209">
        <f>IF(ABS(Table1[[#This Row],[Prod2]]-Table1[[#This Row],[Plan Revised]])&gt;Table1[[#This Row],[Plan Revised]],0,IF(Table1[[#This Row],[Plan Revised]]=0,0,1-ABS(Table1[[#This Row],[Prod2]]-Table1[[#This Row],[Plan Revised]])/Table1[[#This Row],[Plan Revised]]))</f>
        <v>0</v>
      </c>
      <c r="AB1482" s="11"/>
      <c r="AC1482" s="30"/>
      <c r="AD1482"/>
      <c r="AF1482"/>
    </row>
    <row r="1483" spans="1:32">
      <c r="A1483" s="15" t="str">
        <f>IF(Table1[Week]=WeekSel,"Yes","No")</f>
        <v>Yes</v>
      </c>
      <c r="B1483" s="15" t="str">
        <f>IF((Table1[StartDate]&gt;=Date.GraphMin)*(Table1[StartDate]&lt;=Date.GraphMax)=1,"Yes","No")</f>
        <v>Yes</v>
      </c>
      <c r="C1483" s="15" t="str">
        <f>IF(OR(Table1[[#This Row],[Site]]="FOOD MILLING",Table1[[#This Row],[Site]]="GODACO"), "No", "Yes")</f>
        <v>Yes</v>
      </c>
      <c r="D1483" s="40">
        <f>MAX(DATE(Table1[Year],1,1),DATE(Table1[Year],1,1)-WEEKDAY(DATE(Table1[Year],1,1),2)+(Table1[WeekNum]-1)*7+1)</f>
        <v>44655</v>
      </c>
      <c r="E1483" s="40">
        <f>MIN(DATE(Table1[Year]+1,1,0),DATE(Table1[Year],1,1)-WEEKDAY(DATE(Table1[Year],1,1),2)+Table1[WeekNum]*7)</f>
        <v>44661</v>
      </c>
      <c r="F1483" s="15">
        <v>2022</v>
      </c>
      <c r="G1483" s="15">
        <f t="shared" si="46"/>
        <v>4</v>
      </c>
      <c r="H1483" s="15">
        <v>15</v>
      </c>
      <c r="I1483" s="207" t="str">
        <f>"W" &amp;Table1[[#This Row],[WeekNum]]</f>
        <v>W15</v>
      </c>
      <c r="J1483" s="195" t="str">
        <f t="shared" si="47"/>
        <v>22-W15</v>
      </c>
      <c r="K1483" s="11" t="s">
        <v>691</v>
      </c>
      <c r="L1483" s="11"/>
      <c r="M1483" s="11" t="s">
        <v>72</v>
      </c>
      <c r="N1483" s="266" t="s">
        <v>369</v>
      </c>
      <c r="O1483" s="266" t="s">
        <v>389</v>
      </c>
      <c r="P1483" s="11" t="s">
        <v>397</v>
      </c>
      <c r="Q1483" s="11" t="s">
        <v>417</v>
      </c>
      <c r="R1483" s="11">
        <v>180</v>
      </c>
      <c r="S1483" s="11">
        <v>158.4</v>
      </c>
      <c r="T1483" s="206">
        <f>ABS(Table1[[#This Row],[Prod]]-Table1[[#This Row],[Planned]])</f>
        <v>21.599999999999994</v>
      </c>
      <c r="U1483" s="209">
        <f>IF(ABS(Table1[[#This Row],[Prod]]-Table1[[#This Row],[Planned]])&gt;Table1[[#This Row],[Planned]],0,IF(Table1[[#This Row],[Planned]]=0,0,1-ABS(Table1[[#This Row],[Prod]]-Table1[[#This Row],[Planned]])/Table1[[#This Row],[Planned]]))</f>
        <v>0.88</v>
      </c>
      <c r="V1483" s="11"/>
      <c r="W1483" s="11"/>
      <c r="X1483" s="27">
        <v>200</v>
      </c>
      <c r="Y1483" s="206">
        <f>Table1[[#This Row],[Prod]]</f>
        <v>158.4</v>
      </c>
      <c r="Z1483" s="206">
        <f>ABS(Table1[[#This Row],[Prod2]]-Table1[[#This Row],[Plan Revised]])</f>
        <v>41.599999999999994</v>
      </c>
      <c r="AA1483" s="209">
        <f>IF(ABS(Table1[[#This Row],[Prod2]]-Table1[[#This Row],[Plan Revised]])&gt;Table1[[#This Row],[Plan Revised]],0,IF(Table1[[#This Row],[Plan Revised]]=0,0,1-ABS(Table1[[#This Row],[Prod2]]-Table1[[#This Row],[Plan Revised]])/Table1[[#This Row],[Plan Revised]]))</f>
        <v>0.79200000000000004</v>
      </c>
      <c r="AB1483" s="11"/>
      <c r="AC1483" s="30"/>
      <c r="AD1483"/>
      <c r="AF1483"/>
    </row>
    <row r="1484" spans="1:32">
      <c r="A1484" s="15" t="str">
        <f>IF(Table1[Week]=WeekSel,"Yes","No")</f>
        <v>Yes</v>
      </c>
      <c r="B1484" s="15" t="str">
        <f>IF((Table1[StartDate]&gt;=Date.GraphMin)*(Table1[StartDate]&lt;=Date.GraphMax)=1,"Yes","No")</f>
        <v>Yes</v>
      </c>
      <c r="C1484" s="15" t="str">
        <f>IF(OR(Table1[[#This Row],[Site]]="FOOD MILLING",Table1[[#This Row],[Site]]="GODACO"), "No", "Yes")</f>
        <v>Yes</v>
      </c>
      <c r="D1484" s="40">
        <f>MAX(DATE(Table1[Year],1,1),DATE(Table1[Year],1,1)-WEEKDAY(DATE(Table1[Year],1,1),2)+(Table1[WeekNum]-1)*7+1)</f>
        <v>44655</v>
      </c>
      <c r="E1484" s="40">
        <f>MIN(DATE(Table1[Year]+1,1,0),DATE(Table1[Year],1,1)-WEEKDAY(DATE(Table1[Year],1,1),2)+Table1[WeekNum]*7)</f>
        <v>44661</v>
      </c>
      <c r="F1484" s="15">
        <v>2022</v>
      </c>
      <c r="G1484" s="15">
        <f t="shared" si="46"/>
        <v>4</v>
      </c>
      <c r="H1484" s="15">
        <v>15</v>
      </c>
      <c r="I1484" s="207" t="str">
        <f>"W" &amp;Table1[[#This Row],[WeekNum]]</f>
        <v>W15</v>
      </c>
      <c r="J1484" s="195" t="str">
        <f t="shared" si="47"/>
        <v>22-W15</v>
      </c>
      <c r="K1484" s="11" t="s">
        <v>692</v>
      </c>
      <c r="L1484" s="11"/>
      <c r="M1484" s="11" t="s">
        <v>72</v>
      </c>
      <c r="N1484" s="266" t="s">
        <v>369</v>
      </c>
      <c r="O1484" s="266" t="s">
        <v>389</v>
      </c>
      <c r="P1484" s="11" t="s">
        <v>397</v>
      </c>
      <c r="Q1484" s="11" t="s">
        <v>417</v>
      </c>
      <c r="R1484" s="11">
        <v>180</v>
      </c>
      <c r="S1484" s="11">
        <v>176</v>
      </c>
      <c r="T1484" s="206">
        <f>ABS(Table1[[#This Row],[Prod]]-Table1[[#This Row],[Planned]])</f>
        <v>4</v>
      </c>
      <c r="U1484" s="209">
        <f>IF(ABS(Table1[[#This Row],[Prod]]-Table1[[#This Row],[Planned]])&gt;Table1[[#This Row],[Planned]],0,IF(Table1[[#This Row],[Planned]]=0,0,1-ABS(Table1[[#This Row],[Prod]]-Table1[[#This Row],[Planned]])/Table1[[#This Row],[Planned]]))</f>
        <v>0.97777777777777775</v>
      </c>
      <c r="V1484" s="11"/>
      <c r="W1484" s="11"/>
      <c r="X1484" s="27">
        <v>200</v>
      </c>
      <c r="Y1484" s="206">
        <f>Table1[[#This Row],[Prod]]</f>
        <v>176</v>
      </c>
      <c r="Z1484" s="206">
        <f>ABS(Table1[[#This Row],[Prod2]]-Table1[[#This Row],[Plan Revised]])</f>
        <v>24</v>
      </c>
      <c r="AA1484" s="209">
        <f>IF(ABS(Table1[[#This Row],[Prod2]]-Table1[[#This Row],[Plan Revised]])&gt;Table1[[#This Row],[Plan Revised]],0,IF(Table1[[#This Row],[Plan Revised]]=0,0,1-ABS(Table1[[#This Row],[Prod2]]-Table1[[#This Row],[Plan Revised]])/Table1[[#This Row],[Plan Revised]]))</f>
        <v>0.88</v>
      </c>
      <c r="AB1484" s="11"/>
      <c r="AC1484" s="30"/>
      <c r="AD1484"/>
      <c r="AF1484"/>
    </row>
    <row r="1485" spans="1:32">
      <c r="A1485" s="15" t="str">
        <f>IF(Table1[Week]=WeekSel,"Yes","No")</f>
        <v>Yes</v>
      </c>
      <c r="B1485" s="15" t="str">
        <f>IF((Table1[StartDate]&gt;=Date.GraphMin)*(Table1[StartDate]&lt;=Date.GraphMax)=1,"Yes","No")</f>
        <v>Yes</v>
      </c>
      <c r="C1485" s="15" t="str">
        <f>IF(OR(Table1[[#This Row],[Site]]="FOOD MILLING",Table1[[#This Row],[Site]]="GODACO"), "No", "Yes")</f>
        <v>Yes</v>
      </c>
      <c r="D1485" s="40">
        <f>MAX(DATE(Table1[Year],1,1),DATE(Table1[Year],1,1)-WEEKDAY(DATE(Table1[Year],1,1),2)+(Table1[WeekNum]-1)*7+1)</f>
        <v>44655</v>
      </c>
      <c r="E1485" s="40">
        <f>MIN(DATE(Table1[Year]+1,1,0),DATE(Table1[Year],1,1)-WEEKDAY(DATE(Table1[Year],1,1),2)+Table1[WeekNum]*7)</f>
        <v>44661</v>
      </c>
      <c r="F1485" s="15">
        <v>2022</v>
      </c>
      <c r="G1485" s="15">
        <f t="shared" si="46"/>
        <v>4</v>
      </c>
      <c r="H1485" s="15">
        <v>15</v>
      </c>
      <c r="I1485" s="207" t="str">
        <f>"W" &amp;Table1[[#This Row],[WeekNum]]</f>
        <v>W15</v>
      </c>
      <c r="J1485" s="195" t="str">
        <f t="shared" si="47"/>
        <v>22-W15</v>
      </c>
      <c r="K1485" s="11" t="s">
        <v>693</v>
      </c>
      <c r="L1485" s="11"/>
      <c r="M1485" s="11" t="s">
        <v>72</v>
      </c>
      <c r="N1485" s="266" t="s">
        <v>369</v>
      </c>
      <c r="O1485" s="266" t="s">
        <v>389</v>
      </c>
      <c r="P1485" s="11" t="s">
        <v>397</v>
      </c>
      <c r="Q1485" s="11" t="s">
        <v>417</v>
      </c>
      <c r="R1485" s="11">
        <v>1600</v>
      </c>
      <c r="S1485" s="11">
        <v>1627.5</v>
      </c>
      <c r="T1485" s="206">
        <f>ABS(Table1[[#This Row],[Prod]]-Table1[[#This Row],[Planned]])</f>
        <v>27.5</v>
      </c>
      <c r="U1485" s="209">
        <f>IF(ABS(Table1[[#This Row],[Prod]]-Table1[[#This Row],[Planned]])&gt;Table1[[#This Row],[Planned]],0,IF(Table1[[#This Row],[Planned]]=0,0,1-ABS(Table1[[#This Row],[Prod]]-Table1[[#This Row],[Planned]])/Table1[[#This Row],[Planned]]))</f>
        <v>0.98281249999999998</v>
      </c>
      <c r="V1485" s="11"/>
      <c r="W1485" s="11"/>
      <c r="X1485" s="27">
        <v>1600</v>
      </c>
      <c r="Y1485" s="206">
        <f>Table1[[#This Row],[Prod]]</f>
        <v>1627.5</v>
      </c>
      <c r="Z1485" s="206">
        <f>ABS(Table1[[#This Row],[Prod2]]-Table1[[#This Row],[Plan Revised]])</f>
        <v>27.5</v>
      </c>
      <c r="AA1485" s="209">
        <f>IF(ABS(Table1[[#This Row],[Prod2]]-Table1[[#This Row],[Plan Revised]])&gt;Table1[[#This Row],[Plan Revised]],0,IF(Table1[[#This Row],[Plan Revised]]=0,0,1-ABS(Table1[[#This Row],[Prod2]]-Table1[[#This Row],[Plan Revised]])/Table1[[#This Row],[Plan Revised]]))</f>
        <v>0.98281249999999998</v>
      </c>
      <c r="AB1485" s="11"/>
      <c r="AC1485" s="30"/>
      <c r="AD1485"/>
      <c r="AF1485"/>
    </row>
    <row r="1486" spans="1:32">
      <c r="A1486" s="15" t="str">
        <f>IF(Table1[Week]=WeekSel,"Yes","No")</f>
        <v>Yes</v>
      </c>
      <c r="B1486" s="15" t="str">
        <f>IF((Table1[StartDate]&gt;=Date.GraphMin)*(Table1[StartDate]&lt;=Date.GraphMax)=1,"Yes","No")</f>
        <v>Yes</v>
      </c>
      <c r="C1486" s="15" t="str">
        <f>IF(OR(Table1[[#This Row],[Site]]="FOOD MILLING",Table1[[#This Row],[Site]]="GODACO"), "No", "Yes")</f>
        <v>Yes</v>
      </c>
      <c r="D1486" s="40">
        <f>MAX(DATE(Table1[Year],1,1),DATE(Table1[Year],1,1)-WEEKDAY(DATE(Table1[Year],1,1),2)+(Table1[WeekNum]-1)*7+1)</f>
        <v>44655</v>
      </c>
      <c r="E1486" s="40">
        <f>MIN(DATE(Table1[Year]+1,1,0),DATE(Table1[Year],1,1)-WEEKDAY(DATE(Table1[Year],1,1),2)+Table1[WeekNum]*7)</f>
        <v>44661</v>
      </c>
      <c r="F1486" s="15">
        <v>2022</v>
      </c>
      <c r="G1486" s="15">
        <f t="shared" si="46"/>
        <v>4</v>
      </c>
      <c r="H1486" s="15">
        <v>15</v>
      </c>
      <c r="I1486" s="207" t="str">
        <f>"W" &amp;Table1[[#This Row],[WeekNum]]</f>
        <v>W15</v>
      </c>
      <c r="J1486" s="195" t="str">
        <f t="shared" si="47"/>
        <v>22-W15</v>
      </c>
      <c r="K1486" s="11" t="s">
        <v>694</v>
      </c>
      <c r="L1486" s="11"/>
      <c r="M1486" s="11" t="s">
        <v>72</v>
      </c>
      <c r="N1486" s="266" t="s">
        <v>369</v>
      </c>
      <c r="O1486" s="266" t="s">
        <v>395</v>
      </c>
      <c r="P1486" s="11" t="s">
        <v>396</v>
      </c>
      <c r="Q1486" s="11" t="s">
        <v>421</v>
      </c>
      <c r="R1486" s="11">
        <v>300</v>
      </c>
      <c r="S1486" s="11">
        <v>310</v>
      </c>
      <c r="T1486" s="206">
        <f>ABS(Table1[[#This Row],[Prod]]-Table1[[#This Row],[Planned]])</f>
        <v>10</v>
      </c>
      <c r="U1486" s="209">
        <f>IF(ABS(Table1[[#This Row],[Prod]]-Table1[[#This Row],[Planned]])&gt;Table1[[#This Row],[Planned]],0,IF(Table1[[#This Row],[Planned]]=0,0,1-ABS(Table1[[#This Row],[Prod]]-Table1[[#This Row],[Planned]])/Table1[[#This Row],[Planned]]))</f>
        <v>0.96666666666666667</v>
      </c>
      <c r="V1486" s="11"/>
      <c r="W1486" s="11"/>
      <c r="X1486" s="27">
        <v>300</v>
      </c>
      <c r="Y1486" s="206">
        <f>Table1[[#This Row],[Prod]]</f>
        <v>310</v>
      </c>
      <c r="Z1486" s="206">
        <f>ABS(Table1[[#This Row],[Prod2]]-Table1[[#This Row],[Plan Revised]])</f>
        <v>10</v>
      </c>
      <c r="AA1486" s="209">
        <f>IF(ABS(Table1[[#This Row],[Prod2]]-Table1[[#This Row],[Plan Revised]])&gt;Table1[[#This Row],[Plan Revised]],0,IF(Table1[[#This Row],[Plan Revised]]=0,0,1-ABS(Table1[[#This Row],[Prod2]]-Table1[[#This Row],[Plan Revised]])/Table1[[#This Row],[Plan Revised]]))</f>
        <v>0.96666666666666667</v>
      </c>
      <c r="AB1486" s="11"/>
      <c r="AC1486" s="30"/>
      <c r="AD1486"/>
      <c r="AF1486"/>
    </row>
    <row r="1487" spans="1:32">
      <c r="A1487" s="15" t="str">
        <f>IF(Table1[Week]=WeekSel,"Yes","No")</f>
        <v>Yes</v>
      </c>
      <c r="B1487" s="15" t="str">
        <f>IF((Table1[StartDate]&gt;=Date.GraphMin)*(Table1[StartDate]&lt;=Date.GraphMax)=1,"Yes","No")</f>
        <v>Yes</v>
      </c>
      <c r="C1487" s="15" t="str">
        <f>IF(OR(Table1[[#This Row],[Site]]="FOOD MILLING",Table1[[#This Row],[Site]]="GODACO"), "No", "Yes")</f>
        <v>Yes</v>
      </c>
      <c r="D1487" s="40">
        <f>MAX(DATE(Table1[Year],1,1),DATE(Table1[Year],1,1)-WEEKDAY(DATE(Table1[Year],1,1),2)+(Table1[WeekNum]-1)*7+1)</f>
        <v>44655</v>
      </c>
      <c r="E1487" s="40">
        <f>MIN(DATE(Table1[Year]+1,1,0),DATE(Table1[Year],1,1)-WEEKDAY(DATE(Table1[Year],1,1),2)+Table1[WeekNum]*7)</f>
        <v>44661</v>
      </c>
      <c r="F1487" s="15">
        <v>2022</v>
      </c>
      <c r="G1487" s="15">
        <f t="shared" si="46"/>
        <v>4</v>
      </c>
      <c r="H1487" s="15">
        <v>15</v>
      </c>
      <c r="I1487" s="207" t="str">
        <f>"W" &amp;Table1[[#This Row],[WeekNum]]</f>
        <v>W15</v>
      </c>
      <c r="J1487" s="195" t="str">
        <f t="shared" si="47"/>
        <v>22-W15</v>
      </c>
      <c r="K1487" s="11" t="s">
        <v>695</v>
      </c>
      <c r="L1487" s="11"/>
      <c r="M1487" s="11" t="s">
        <v>72</v>
      </c>
      <c r="N1487" s="266" t="s">
        <v>369</v>
      </c>
      <c r="O1487" s="266" t="s">
        <v>395</v>
      </c>
      <c r="P1487" s="11" t="s">
        <v>396</v>
      </c>
      <c r="Q1487" s="11" t="s">
        <v>421</v>
      </c>
      <c r="R1487" s="11">
        <v>0</v>
      </c>
      <c r="S1487" s="11">
        <v>0</v>
      </c>
      <c r="T1487" s="206">
        <f>ABS(Table1[[#This Row],[Prod]]-Table1[[#This Row],[Planned]])</f>
        <v>0</v>
      </c>
      <c r="U1487" s="209">
        <f>IF(ABS(Table1[[#This Row],[Prod]]-Table1[[#This Row],[Planned]])&gt;Table1[[#This Row],[Planned]],0,IF(Table1[[#This Row],[Planned]]=0,0,1-ABS(Table1[[#This Row],[Prod]]-Table1[[#This Row],[Planned]])/Table1[[#This Row],[Planned]]))</f>
        <v>0</v>
      </c>
      <c r="V1487" s="11"/>
      <c r="W1487" s="11"/>
      <c r="X1487" s="27">
        <v>0</v>
      </c>
      <c r="Y1487" s="206">
        <f>Table1[[#This Row],[Prod]]</f>
        <v>0</v>
      </c>
      <c r="Z1487" s="206">
        <f>ABS(Table1[[#This Row],[Prod2]]-Table1[[#This Row],[Plan Revised]])</f>
        <v>0</v>
      </c>
      <c r="AA1487" s="209">
        <f>IF(ABS(Table1[[#This Row],[Prod2]]-Table1[[#This Row],[Plan Revised]])&gt;Table1[[#This Row],[Plan Revised]],0,IF(Table1[[#This Row],[Plan Revised]]=0,0,1-ABS(Table1[[#This Row],[Prod2]]-Table1[[#This Row],[Plan Revised]])/Table1[[#This Row],[Plan Revised]]))</f>
        <v>0</v>
      </c>
      <c r="AB1487" s="11"/>
      <c r="AC1487" s="30"/>
      <c r="AD1487"/>
      <c r="AF1487"/>
    </row>
    <row r="1488" spans="1:32">
      <c r="A1488" s="15" t="str">
        <f>IF(Table1[Week]=WeekSel,"Yes","No")</f>
        <v>Yes</v>
      </c>
      <c r="B1488" s="15" t="str">
        <f>IF((Table1[StartDate]&gt;=Date.GraphMin)*(Table1[StartDate]&lt;=Date.GraphMax)=1,"Yes","No")</f>
        <v>Yes</v>
      </c>
      <c r="C1488" s="15" t="str">
        <f>IF(OR(Table1[[#This Row],[Site]]="FOOD MILLING",Table1[[#This Row],[Site]]="GODACO"), "No", "Yes")</f>
        <v>Yes</v>
      </c>
      <c r="D1488" s="40">
        <f>MAX(DATE(Table1[Year],1,1),DATE(Table1[Year],1,1)-WEEKDAY(DATE(Table1[Year],1,1),2)+(Table1[WeekNum]-1)*7+1)</f>
        <v>44655</v>
      </c>
      <c r="E1488" s="40">
        <f>MIN(DATE(Table1[Year]+1,1,0),DATE(Table1[Year],1,1)-WEEKDAY(DATE(Table1[Year],1,1),2)+Table1[WeekNum]*7)</f>
        <v>44661</v>
      </c>
      <c r="F1488" s="15">
        <v>2022</v>
      </c>
      <c r="G1488" s="15">
        <f t="shared" si="46"/>
        <v>4</v>
      </c>
      <c r="H1488" s="15">
        <v>15</v>
      </c>
      <c r="I1488" s="207" t="str">
        <f>"W" &amp;Table1[[#This Row],[WeekNum]]</f>
        <v>W15</v>
      </c>
      <c r="J1488" s="195" t="str">
        <f t="shared" si="47"/>
        <v>22-W15</v>
      </c>
      <c r="K1488" s="11" t="s">
        <v>696</v>
      </c>
      <c r="L1488" s="11"/>
      <c r="M1488" s="11" t="s">
        <v>72</v>
      </c>
      <c r="N1488" s="266" t="s">
        <v>369</v>
      </c>
      <c r="O1488" s="266" t="s">
        <v>398</v>
      </c>
      <c r="P1488" s="11" t="s">
        <v>399</v>
      </c>
      <c r="Q1488" s="11" t="s">
        <v>421</v>
      </c>
      <c r="R1488" s="11">
        <v>160</v>
      </c>
      <c r="S1488" s="11">
        <v>210</v>
      </c>
      <c r="T1488" s="206">
        <f>ABS(Table1[[#This Row],[Prod]]-Table1[[#This Row],[Planned]])</f>
        <v>50</v>
      </c>
      <c r="U1488" s="209">
        <f>IF(ABS(Table1[[#This Row],[Prod]]-Table1[[#This Row],[Planned]])&gt;Table1[[#This Row],[Planned]],0,IF(Table1[[#This Row],[Planned]]=0,0,1-ABS(Table1[[#This Row],[Prod]]-Table1[[#This Row],[Planned]])/Table1[[#This Row],[Planned]]))</f>
        <v>0.6875</v>
      </c>
      <c r="V1488" s="11"/>
      <c r="W1488" s="11"/>
      <c r="X1488" s="27">
        <v>200</v>
      </c>
      <c r="Y1488" s="206">
        <f>Table1[[#This Row],[Prod]]</f>
        <v>210</v>
      </c>
      <c r="Z1488" s="206">
        <f>ABS(Table1[[#This Row],[Prod2]]-Table1[[#This Row],[Plan Revised]])</f>
        <v>10</v>
      </c>
      <c r="AA1488" s="209">
        <f>IF(ABS(Table1[[#This Row],[Prod2]]-Table1[[#This Row],[Plan Revised]])&gt;Table1[[#This Row],[Plan Revised]],0,IF(Table1[[#This Row],[Plan Revised]]=0,0,1-ABS(Table1[[#This Row],[Prod2]]-Table1[[#This Row],[Plan Revised]])/Table1[[#This Row],[Plan Revised]]))</f>
        <v>0.95</v>
      </c>
      <c r="AB1488" s="11"/>
      <c r="AC1488" s="30"/>
      <c r="AD1488"/>
      <c r="AF1488"/>
    </row>
    <row r="1489" spans="1:32">
      <c r="A1489" s="15" t="str">
        <f>IF(Table1[Week]=WeekSel,"Yes","No")</f>
        <v>Yes</v>
      </c>
      <c r="B1489" s="15" t="str">
        <f>IF((Table1[StartDate]&gt;=Date.GraphMin)*(Table1[StartDate]&lt;=Date.GraphMax)=1,"Yes","No")</f>
        <v>Yes</v>
      </c>
      <c r="C1489" s="15" t="str">
        <f>IF(OR(Table1[[#This Row],[Site]]="FOOD MILLING",Table1[[#This Row],[Site]]="GODACO"), "No", "Yes")</f>
        <v>Yes</v>
      </c>
      <c r="D1489" s="40">
        <f>MAX(DATE(Table1[Year],1,1),DATE(Table1[Year],1,1)-WEEKDAY(DATE(Table1[Year],1,1),2)+(Table1[WeekNum]-1)*7+1)</f>
        <v>44655</v>
      </c>
      <c r="E1489" s="40">
        <f>MIN(DATE(Table1[Year]+1,1,0),DATE(Table1[Year],1,1)-WEEKDAY(DATE(Table1[Year],1,1),2)+Table1[WeekNum]*7)</f>
        <v>44661</v>
      </c>
      <c r="F1489" s="15">
        <v>2022</v>
      </c>
      <c r="G1489" s="15">
        <f t="shared" si="46"/>
        <v>4</v>
      </c>
      <c r="H1489" s="15">
        <v>15</v>
      </c>
      <c r="I1489" s="207" t="str">
        <f>"W" &amp;Table1[[#This Row],[WeekNum]]</f>
        <v>W15</v>
      </c>
      <c r="J1489" s="195" t="str">
        <f t="shared" si="47"/>
        <v>22-W15</v>
      </c>
      <c r="K1489" s="11" t="s">
        <v>697</v>
      </c>
      <c r="L1489" s="11"/>
      <c r="M1489" s="11" t="s">
        <v>72</v>
      </c>
      <c r="N1489" s="266" t="s">
        <v>369</v>
      </c>
      <c r="O1489" s="266" t="s">
        <v>391</v>
      </c>
      <c r="P1489" s="11" t="s">
        <v>393</v>
      </c>
      <c r="Q1489" s="11" t="s">
        <v>421</v>
      </c>
      <c r="R1489" s="11">
        <v>0</v>
      </c>
      <c r="S1489" s="11">
        <v>0</v>
      </c>
      <c r="T1489" s="206">
        <f>ABS(Table1[[#This Row],[Prod]]-Table1[[#This Row],[Planned]])</f>
        <v>0</v>
      </c>
      <c r="U1489" s="209">
        <f>IF(ABS(Table1[[#This Row],[Prod]]-Table1[[#This Row],[Planned]])&gt;Table1[[#This Row],[Planned]],0,IF(Table1[[#This Row],[Planned]]=0,0,1-ABS(Table1[[#This Row],[Prod]]-Table1[[#This Row],[Planned]])/Table1[[#This Row],[Planned]]))</f>
        <v>0</v>
      </c>
      <c r="V1489" s="11"/>
      <c r="W1489" s="11"/>
      <c r="X1489" s="27">
        <v>0</v>
      </c>
      <c r="Y1489" s="206">
        <f>Table1[[#This Row],[Prod]]</f>
        <v>0</v>
      </c>
      <c r="Z1489" s="206">
        <f>ABS(Table1[[#This Row],[Prod2]]-Table1[[#This Row],[Plan Revised]])</f>
        <v>0</v>
      </c>
      <c r="AA1489" s="209">
        <f>IF(ABS(Table1[[#This Row],[Prod2]]-Table1[[#This Row],[Plan Revised]])&gt;Table1[[#This Row],[Plan Revised]],0,IF(Table1[[#This Row],[Plan Revised]]=0,0,1-ABS(Table1[[#This Row],[Prod2]]-Table1[[#This Row],[Plan Revised]])/Table1[[#This Row],[Plan Revised]]))</f>
        <v>0</v>
      </c>
      <c r="AB1489" s="11"/>
      <c r="AC1489" s="30"/>
      <c r="AD1489"/>
      <c r="AF1489"/>
    </row>
    <row r="1490" spans="1:32">
      <c r="A1490" s="15" t="str">
        <f>IF(Table1[Week]=WeekSel,"Yes","No")</f>
        <v>Yes</v>
      </c>
      <c r="B1490" s="15" t="str">
        <f>IF((Table1[StartDate]&gt;=Date.GraphMin)*(Table1[StartDate]&lt;=Date.GraphMax)=1,"Yes","No")</f>
        <v>Yes</v>
      </c>
      <c r="C1490" s="15" t="str">
        <f>IF(OR(Table1[[#This Row],[Site]]="FOOD MILLING",Table1[[#This Row],[Site]]="GODACO"), "No", "Yes")</f>
        <v>Yes</v>
      </c>
      <c r="D1490" s="40">
        <f>MAX(DATE(Table1[Year],1,1),DATE(Table1[Year],1,1)-WEEKDAY(DATE(Table1[Year],1,1),2)+(Table1[WeekNum]-1)*7+1)</f>
        <v>44655</v>
      </c>
      <c r="E1490" s="40">
        <f>MIN(DATE(Table1[Year]+1,1,0),DATE(Table1[Year],1,1)-WEEKDAY(DATE(Table1[Year],1,1),2)+Table1[WeekNum]*7)</f>
        <v>44661</v>
      </c>
      <c r="F1490" s="15">
        <v>2022</v>
      </c>
      <c r="G1490" s="15">
        <f t="shared" si="46"/>
        <v>4</v>
      </c>
      <c r="H1490" s="15">
        <v>15</v>
      </c>
      <c r="I1490" s="207" t="str">
        <f>"W" &amp;Table1[[#This Row],[WeekNum]]</f>
        <v>W15</v>
      </c>
      <c r="J1490" s="195" t="str">
        <f t="shared" si="47"/>
        <v>22-W15</v>
      </c>
      <c r="K1490" s="11" t="s">
        <v>698</v>
      </c>
      <c r="L1490" s="11"/>
      <c r="M1490" s="11" t="s">
        <v>72</v>
      </c>
      <c r="N1490" s="266" t="s">
        <v>369</v>
      </c>
      <c r="O1490" s="266" t="s">
        <v>398</v>
      </c>
      <c r="P1490" s="11" t="s">
        <v>399</v>
      </c>
      <c r="Q1490" s="11" t="s">
        <v>421</v>
      </c>
      <c r="R1490" s="11">
        <v>180</v>
      </c>
      <c r="S1490" s="11">
        <v>141</v>
      </c>
      <c r="T1490" s="206">
        <f>ABS(Table1[[#This Row],[Prod]]-Table1[[#This Row],[Planned]])</f>
        <v>39</v>
      </c>
      <c r="U1490" s="209">
        <f>IF(ABS(Table1[[#This Row],[Prod]]-Table1[[#This Row],[Planned]])&gt;Table1[[#This Row],[Planned]],0,IF(Table1[[#This Row],[Planned]]=0,0,1-ABS(Table1[[#This Row],[Prod]]-Table1[[#This Row],[Planned]])/Table1[[#This Row],[Planned]]))</f>
        <v>0.78333333333333333</v>
      </c>
      <c r="V1490" s="11"/>
      <c r="W1490" s="11"/>
      <c r="X1490" s="27">
        <v>0</v>
      </c>
      <c r="Y1490" s="206">
        <f>Table1[[#This Row],[Prod]]</f>
        <v>141</v>
      </c>
      <c r="Z1490" s="206">
        <f>ABS(Table1[[#This Row],[Prod2]]-Table1[[#This Row],[Plan Revised]])</f>
        <v>141</v>
      </c>
      <c r="AA1490" s="209">
        <f>IF(ABS(Table1[[#This Row],[Prod2]]-Table1[[#This Row],[Plan Revised]])&gt;Table1[[#This Row],[Plan Revised]],0,IF(Table1[[#This Row],[Plan Revised]]=0,0,1-ABS(Table1[[#This Row],[Prod2]]-Table1[[#This Row],[Plan Revised]])/Table1[[#This Row],[Plan Revised]]))</f>
        <v>0</v>
      </c>
      <c r="AB1490" s="11"/>
      <c r="AC1490" s="30"/>
      <c r="AD1490"/>
      <c r="AF1490"/>
    </row>
    <row r="1491" spans="1:32">
      <c r="A1491" s="15" t="str">
        <f>IF(Table1[Week]=WeekSel,"Yes","No")</f>
        <v>Yes</v>
      </c>
      <c r="B1491" s="15" t="str">
        <f>IF((Table1[StartDate]&gt;=Date.GraphMin)*(Table1[StartDate]&lt;=Date.GraphMax)=1,"Yes","No")</f>
        <v>Yes</v>
      </c>
      <c r="C1491" s="15" t="str">
        <f>IF(OR(Table1[[#This Row],[Site]]="FOOD MILLING",Table1[[#This Row],[Site]]="GODACO"), "No", "Yes")</f>
        <v>Yes</v>
      </c>
      <c r="D1491" s="40">
        <f>MAX(DATE(Table1[Year],1,1),DATE(Table1[Year],1,1)-WEEKDAY(DATE(Table1[Year],1,1),2)+(Table1[WeekNum]-1)*7+1)</f>
        <v>44655</v>
      </c>
      <c r="E1491" s="40">
        <f>MIN(DATE(Table1[Year]+1,1,0),DATE(Table1[Year],1,1)-WEEKDAY(DATE(Table1[Year],1,1),2)+Table1[WeekNum]*7)</f>
        <v>44661</v>
      </c>
      <c r="F1491" s="15">
        <v>2022</v>
      </c>
      <c r="G1491" s="15">
        <f t="shared" si="46"/>
        <v>4</v>
      </c>
      <c r="H1491" s="15">
        <v>15</v>
      </c>
      <c r="I1491" s="207" t="str">
        <f>"W" &amp;Table1[[#This Row],[WeekNum]]</f>
        <v>W15</v>
      </c>
      <c r="J1491" s="195" t="str">
        <f t="shared" si="47"/>
        <v>22-W15</v>
      </c>
      <c r="K1491" s="11" t="s">
        <v>699</v>
      </c>
      <c r="L1491" s="11"/>
      <c r="M1491" s="11" t="s">
        <v>72</v>
      </c>
      <c r="N1491" s="266" t="s">
        <v>369</v>
      </c>
      <c r="O1491" s="266" t="s">
        <v>398</v>
      </c>
      <c r="P1491" s="11" t="s">
        <v>399</v>
      </c>
      <c r="Q1491" s="11" t="s">
        <v>421</v>
      </c>
      <c r="R1491" s="11">
        <v>300</v>
      </c>
      <c r="S1491" s="11">
        <v>494.5</v>
      </c>
      <c r="T1491" s="206">
        <f>ABS(Table1[[#This Row],[Prod]]-Table1[[#This Row],[Planned]])</f>
        <v>194.5</v>
      </c>
      <c r="U1491" s="209">
        <f>IF(ABS(Table1[[#This Row],[Prod]]-Table1[[#This Row],[Planned]])&gt;Table1[[#This Row],[Planned]],0,IF(Table1[[#This Row],[Planned]]=0,0,1-ABS(Table1[[#This Row],[Prod]]-Table1[[#This Row],[Planned]])/Table1[[#This Row],[Planned]]))</f>
        <v>0.35166666666666668</v>
      </c>
      <c r="V1491" s="11"/>
      <c r="W1491" s="11"/>
      <c r="X1491" s="27">
        <v>480</v>
      </c>
      <c r="Y1491" s="206">
        <f>Table1[[#This Row],[Prod]]</f>
        <v>494.5</v>
      </c>
      <c r="Z1491" s="206">
        <f>ABS(Table1[[#This Row],[Prod2]]-Table1[[#This Row],[Plan Revised]])</f>
        <v>14.5</v>
      </c>
      <c r="AA1491" s="209">
        <f>IF(ABS(Table1[[#This Row],[Prod2]]-Table1[[#This Row],[Plan Revised]])&gt;Table1[[#This Row],[Plan Revised]],0,IF(Table1[[#This Row],[Plan Revised]]=0,0,1-ABS(Table1[[#This Row],[Prod2]]-Table1[[#This Row],[Plan Revised]])/Table1[[#This Row],[Plan Revised]]))</f>
        <v>0.96979166666666672</v>
      </c>
      <c r="AB1491" s="11"/>
      <c r="AC1491" s="30"/>
      <c r="AD1491"/>
      <c r="AF1491"/>
    </row>
    <row r="1492" spans="1:32">
      <c r="A1492" s="15" t="str">
        <f>IF(Table1[Week]=WeekSel,"Yes","No")</f>
        <v>Yes</v>
      </c>
      <c r="B1492" s="15" t="str">
        <f>IF((Table1[StartDate]&gt;=Date.GraphMin)*(Table1[StartDate]&lt;=Date.GraphMax)=1,"Yes","No")</f>
        <v>Yes</v>
      </c>
      <c r="C1492" s="15" t="str">
        <f>IF(OR(Table1[[#This Row],[Site]]="FOOD MILLING",Table1[[#This Row],[Site]]="GODACO"), "No", "Yes")</f>
        <v>Yes</v>
      </c>
      <c r="D1492" s="40">
        <f>MAX(DATE(Table1[Year],1,1),DATE(Table1[Year],1,1)-WEEKDAY(DATE(Table1[Year],1,1),2)+(Table1[WeekNum]-1)*7+1)</f>
        <v>44655</v>
      </c>
      <c r="E1492" s="40">
        <f>MIN(DATE(Table1[Year]+1,1,0),DATE(Table1[Year],1,1)-WEEKDAY(DATE(Table1[Year],1,1),2)+Table1[WeekNum]*7)</f>
        <v>44661</v>
      </c>
      <c r="F1492" s="15">
        <v>2022</v>
      </c>
      <c r="G1492" s="15">
        <f t="shared" si="46"/>
        <v>4</v>
      </c>
      <c r="H1492" s="15">
        <v>15</v>
      </c>
      <c r="I1492" s="207" t="str">
        <f>"W" &amp;Table1[[#This Row],[WeekNum]]</f>
        <v>W15</v>
      </c>
      <c r="J1492" s="195" t="str">
        <f t="shared" si="47"/>
        <v>22-W15</v>
      </c>
      <c r="K1492" s="11" t="s">
        <v>700</v>
      </c>
      <c r="L1492" s="11"/>
      <c r="M1492" s="11" t="s">
        <v>72</v>
      </c>
      <c r="N1492" s="266" t="s">
        <v>369</v>
      </c>
      <c r="O1492" s="266" t="s">
        <v>398</v>
      </c>
      <c r="P1492" s="11" t="s">
        <v>399</v>
      </c>
      <c r="Q1492" s="11" t="s">
        <v>421</v>
      </c>
      <c r="R1492" s="11">
        <v>2100</v>
      </c>
      <c r="S1492" s="11">
        <v>2160</v>
      </c>
      <c r="T1492" s="206">
        <f>ABS(Table1[[#This Row],[Prod]]-Table1[[#This Row],[Planned]])</f>
        <v>60</v>
      </c>
      <c r="U1492" s="209">
        <f>IF(ABS(Table1[[#This Row],[Prod]]-Table1[[#This Row],[Planned]])&gt;Table1[[#This Row],[Planned]],0,IF(Table1[[#This Row],[Planned]]=0,0,1-ABS(Table1[[#This Row],[Prod]]-Table1[[#This Row],[Planned]])/Table1[[#This Row],[Planned]]))</f>
        <v>0.97142857142857142</v>
      </c>
      <c r="V1492" s="11"/>
      <c r="W1492" s="11"/>
      <c r="X1492" s="27">
        <v>2100</v>
      </c>
      <c r="Y1492" s="206">
        <f>Table1[[#This Row],[Prod]]</f>
        <v>2160</v>
      </c>
      <c r="Z1492" s="206">
        <f>ABS(Table1[[#This Row],[Prod2]]-Table1[[#This Row],[Plan Revised]])</f>
        <v>60</v>
      </c>
      <c r="AA1492" s="209">
        <f>IF(ABS(Table1[[#This Row],[Prod2]]-Table1[[#This Row],[Plan Revised]])&gt;Table1[[#This Row],[Plan Revised]],0,IF(Table1[[#This Row],[Plan Revised]]=0,0,1-ABS(Table1[[#This Row],[Prod2]]-Table1[[#This Row],[Plan Revised]])/Table1[[#This Row],[Plan Revised]]))</f>
        <v>0.97142857142857142</v>
      </c>
      <c r="AB1492" s="11"/>
      <c r="AC1492" s="30"/>
      <c r="AD1492"/>
      <c r="AF1492"/>
    </row>
    <row r="1493" spans="1:32">
      <c r="A1493" s="15" t="str">
        <f>IF(Table1[Week]=WeekSel,"Yes","No")</f>
        <v>Yes</v>
      </c>
      <c r="B1493" s="15" t="str">
        <f>IF((Table1[StartDate]&gt;=Date.GraphMin)*(Table1[StartDate]&lt;=Date.GraphMax)=1,"Yes","No")</f>
        <v>Yes</v>
      </c>
      <c r="C1493" s="15" t="str">
        <f>IF(OR(Table1[[#This Row],[Site]]="FOOD MILLING",Table1[[#This Row],[Site]]="GODACO"), "No", "Yes")</f>
        <v>Yes</v>
      </c>
      <c r="D1493" s="40">
        <f>MAX(DATE(Table1[Year],1,1),DATE(Table1[Year],1,1)-WEEKDAY(DATE(Table1[Year],1,1),2)+(Table1[WeekNum]-1)*7+1)</f>
        <v>44655</v>
      </c>
      <c r="E1493" s="40">
        <f>MIN(DATE(Table1[Year]+1,1,0),DATE(Table1[Year],1,1)-WEEKDAY(DATE(Table1[Year],1,1),2)+Table1[WeekNum]*7)</f>
        <v>44661</v>
      </c>
      <c r="F1493" s="15">
        <v>2022</v>
      </c>
      <c r="G1493" s="15">
        <f t="shared" si="46"/>
        <v>4</v>
      </c>
      <c r="H1493" s="15">
        <v>15</v>
      </c>
      <c r="I1493" s="207" t="str">
        <f>"W" &amp;Table1[[#This Row],[WeekNum]]</f>
        <v>W15</v>
      </c>
      <c r="J1493" s="195" t="str">
        <f t="shared" si="47"/>
        <v>22-W15</v>
      </c>
      <c r="K1493" s="11" t="s">
        <v>701</v>
      </c>
      <c r="L1493" s="11"/>
      <c r="M1493" s="11" t="s">
        <v>72</v>
      </c>
      <c r="N1493" s="266" t="s">
        <v>369</v>
      </c>
      <c r="O1493" s="266" t="s">
        <v>398</v>
      </c>
      <c r="P1493" s="11" t="s">
        <v>399</v>
      </c>
      <c r="Q1493" s="11" t="s">
        <v>421</v>
      </c>
      <c r="R1493" s="11">
        <v>0</v>
      </c>
      <c r="S1493" s="11">
        <v>0</v>
      </c>
      <c r="T1493" s="206">
        <f>ABS(Table1[[#This Row],[Prod]]-Table1[[#This Row],[Planned]])</f>
        <v>0</v>
      </c>
      <c r="U1493" s="209">
        <f>IF(ABS(Table1[[#This Row],[Prod]]-Table1[[#This Row],[Planned]])&gt;Table1[[#This Row],[Planned]],0,IF(Table1[[#This Row],[Planned]]=0,0,1-ABS(Table1[[#This Row],[Prod]]-Table1[[#This Row],[Planned]])/Table1[[#This Row],[Planned]]))</f>
        <v>0</v>
      </c>
      <c r="V1493" s="11"/>
      <c r="W1493" s="11"/>
      <c r="X1493" s="27">
        <v>0</v>
      </c>
      <c r="Y1493" s="206">
        <f>Table1[[#This Row],[Prod]]</f>
        <v>0</v>
      </c>
      <c r="Z1493" s="206">
        <f>ABS(Table1[[#This Row],[Prod2]]-Table1[[#This Row],[Plan Revised]])</f>
        <v>0</v>
      </c>
      <c r="AA1493" s="209">
        <f>IF(ABS(Table1[[#This Row],[Prod2]]-Table1[[#This Row],[Plan Revised]])&gt;Table1[[#This Row],[Plan Revised]],0,IF(Table1[[#This Row],[Plan Revised]]=0,0,1-ABS(Table1[[#This Row],[Prod2]]-Table1[[#This Row],[Plan Revised]])/Table1[[#This Row],[Plan Revised]]))</f>
        <v>0</v>
      </c>
      <c r="AB1493" s="11"/>
      <c r="AC1493" s="30"/>
      <c r="AD1493"/>
      <c r="AF1493"/>
    </row>
    <row r="1494" spans="1:32">
      <c r="A1494" s="15" t="str">
        <f>IF(Table1[Week]=WeekSel,"Yes","No")</f>
        <v>Yes</v>
      </c>
      <c r="B1494" s="15" t="str">
        <f>IF((Table1[StartDate]&gt;=Date.GraphMin)*(Table1[StartDate]&lt;=Date.GraphMax)=1,"Yes","No")</f>
        <v>Yes</v>
      </c>
      <c r="C1494" s="15" t="str">
        <f>IF(OR(Table1[[#This Row],[Site]]="FOOD MILLING",Table1[[#This Row],[Site]]="GODACO"), "No", "Yes")</f>
        <v>Yes</v>
      </c>
      <c r="D1494" s="40">
        <f>MAX(DATE(Table1[Year],1,1),DATE(Table1[Year],1,1)-WEEKDAY(DATE(Table1[Year],1,1),2)+(Table1[WeekNum]-1)*7+1)</f>
        <v>44655</v>
      </c>
      <c r="E1494" s="40">
        <f>MIN(DATE(Table1[Year]+1,1,0),DATE(Table1[Year],1,1)-WEEKDAY(DATE(Table1[Year],1,1),2)+Table1[WeekNum]*7)</f>
        <v>44661</v>
      </c>
      <c r="F1494" s="15">
        <v>2022</v>
      </c>
      <c r="G1494" s="15">
        <f t="shared" si="46"/>
        <v>4</v>
      </c>
      <c r="H1494" s="15">
        <v>15</v>
      </c>
      <c r="I1494" s="207" t="str">
        <f>"W" &amp;Table1[[#This Row],[WeekNum]]</f>
        <v>W15</v>
      </c>
      <c r="J1494" s="195" t="str">
        <f t="shared" si="47"/>
        <v>22-W15</v>
      </c>
      <c r="K1494" s="11" t="s">
        <v>702</v>
      </c>
      <c r="L1494" s="11"/>
      <c r="M1494" s="11" t="s">
        <v>72</v>
      </c>
      <c r="N1494" s="266" t="s">
        <v>369</v>
      </c>
      <c r="O1494" s="266" t="s">
        <v>398</v>
      </c>
      <c r="P1494" s="11" t="s">
        <v>399</v>
      </c>
      <c r="Q1494" s="11" t="s">
        <v>421</v>
      </c>
      <c r="R1494" s="11">
        <v>150</v>
      </c>
      <c r="S1494" s="11">
        <v>95.7</v>
      </c>
      <c r="T1494" s="206">
        <f>ABS(Table1[[#This Row],[Prod]]-Table1[[#This Row],[Planned]])</f>
        <v>54.3</v>
      </c>
      <c r="U1494" s="209">
        <f>IF(ABS(Table1[[#This Row],[Prod]]-Table1[[#This Row],[Planned]])&gt;Table1[[#This Row],[Planned]],0,IF(Table1[[#This Row],[Planned]]=0,0,1-ABS(Table1[[#This Row],[Prod]]-Table1[[#This Row],[Planned]])/Table1[[#This Row],[Planned]]))</f>
        <v>0.63800000000000001</v>
      </c>
      <c r="V1494" s="11"/>
      <c r="W1494" s="11"/>
      <c r="X1494" s="27">
        <v>100</v>
      </c>
      <c r="Y1494" s="206">
        <f>Table1[[#This Row],[Prod]]</f>
        <v>95.7</v>
      </c>
      <c r="Z1494" s="206">
        <f>ABS(Table1[[#This Row],[Prod2]]-Table1[[#This Row],[Plan Revised]])</f>
        <v>4.2999999999999972</v>
      </c>
      <c r="AA1494" s="209">
        <f>IF(ABS(Table1[[#This Row],[Prod2]]-Table1[[#This Row],[Plan Revised]])&gt;Table1[[#This Row],[Plan Revised]],0,IF(Table1[[#This Row],[Plan Revised]]=0,0,1-ABS(Table1[[#This Row],[Prod2]]-Table1[[#This Row],[Plan Revised]])/Table1[[#This Row],[Plan Revised]]))</f>
        <v>0.95700000000000007</v>
      </c>
      <c r="AB1494" s="11"/>
      <c r="AC1494" s="30"/>
      <c r="AD1494"/>
      <c r="AF1494"/>
    </row>
    <row r="1495" spans="1:32">
      <c r="A1495" s="15" t="str">
        <f>IF(Table1[Week]=WeekSel,"Yes","No")</f>
        <v>Yes</v>
      </c>
      <c r="B1495" s="15" t="str">
        <f>IF((Table1[StartDate]&gt;=Date.GraphMin)*(Table1[StartDate]&lt;=Date.GraphMax)=1,"Yes","No")</f>
        <v>Yes</v>
      </c>
      <c r="C1495" s="15" t="str">
        <f>IF(OR(Table1[[#This Row],[Site]]="FOOD MILLING",Table1[[#This Row],[Site]]="GODACO"), "No", "Yes")</f>
        <v>Yes</v>
      </c>
      <c r="D1495" s="40">
        <f>MAX(DATE(Table1[Year],1,1),DATE(Table1[Year],1,1)-WEEKDAY(DATE(Table1[Year],1,1),2)+(Table1[WeekNum]-1)*7+1)</f>
        <v>44655</v>
      </c>
      <c r="E1495" s="40">
        <f>MIN(DATE(Table1[Year]+1,1,0),DATE(Table1[Year],1,1)-WEEKDAY(DATE(Table1[Year],1,1),2)+Table1[WeekNum]*7)</f>
        <v>44661</v>
      </c>
      <c r="F1495" s="15">
        <v>2022</v>
      </c>
      <c r="G1495" s="15">
        <f t="shared" si="46"/>
        <v>4</v>
      </c>
      <c r="H1495" s="15">
        <v>15</v>
      </c>
      <c r="I1495" s="207" t="str">
        <f>"W" &amp;Table1[[#This Row],[WeekNum]]</f>
        <v>W15</v>
      </c>
      <c r="J1495" s="195" t="str">
        <f t="shared" si="47"/>
        <v>22-W15</v>
      </c>
      <c r="K1495" s="11" t="s">
        <v>703</v>
      </c>
      <c r="L1495" s="11"/>
      <c r="M1495" s="11" t="s">
        <v>72</v>
      </c>
      <c r="N1495" s="266" t="s">
        <v>369</v>
      </c>
      <c r="O1495" s="266" t="s">
        <v>398</v>
      </c>
      <c r="P1495" s="11" t="s">
        <v>399</v>
      </c>
      <c r="Q1495" s="11" t="s">
        <v>421</v>
      </c>
      <c r="R1495" s="11">
        <v>100</v>
      </c>
      <c r="S1495" s="11">
        <v>101.4</v>
      </c>
      <c r="T1495" s="206">
        <f>ABS(Table1[[#This Row],[Prod]]-Table1[[#This Row],[Planned]])</f>
        <v>1.4000000000000057</v>
      </c>
      <c r="U1495" s="209">
        <f>IF(ABS(Table1[[#This Row],[Prod]]-Table1[[#This Row],[Planned]])&gt;Table1[[#This Row],[Planned]],0,IF(Table1[[#This Row],[Planned]]=0,0,1-ABS(Table1[[#This Row],[Prod]]-Table1[[#This Row],[Planned]])/Table1[[#This Row],[Planned]]))</f>
        <v>0.98599999999999999</v>
      </c>
      <c r="V1495" s="11"/>
      <c r="W1495" s="11"/>
      <c r="X1495" s="27">
        <v>100</v>
      </c>
      <c r="Y1495" s="206">
        <f>Table1[[#This Row],[Prod]]</f>
        <v>101.4</v>
      </c>
      <c r="Z1495" s="206">
        <f>ABS(Table1[[#This Row],[Prod2]]-Table1[[#This Row],[Plan Revised]])</f>
        <v>1.4000000000000057</v>
      </c>
      <c r="AA1495" s="209">
        <f>IF(ABS(Table1[[#This Row],[Prod2]]-Table1[[#This Row],[Plan Revised]])&gt;Table1[[#This Row],[Plan Revised]],0,IF(Table1[[#This Row],[Plan Revised]]=0,0,1-ABS(Table1[[#This Row],[Prod2]]-Table1[[#This Row],[Plan Revised]])/Table1[[#This Row],[Plan Revised]]))</f>
        <v>0.98599999999999999</v>
      </c>
      <c r="AB1495" s="11"/>
      <c r="AC1495" s="30"/>
      <c r="AD1495"/>
      <c r="AF1495"/>
    </row>
    <row r="1496" spans="1:32">
      <c r="A1496" s="15" t="str">
        <f>IF(Table1[Week]=WeekSel,"Yes","No")</f>
        <v>Yes</v>
      </c>
      <c r="B1496" s="15" t="str">
        <f>IF((Table1[StartDate]&gt;=Date.GraphMin)*(Table1[StartDate]&lt;=Date.GraphMax)=1,"Yes","No")</f>
        <v>Yes</v>
      </c>
      <c r="C1496" s="15" t="str">
        <f>IF(OR(Table1[[#This Row],[Site]]="FOOD MILLING",Table1[[#This Row],[Site]]="GODACO"), "No", "Yes")</f>
        <v>Yes</v>
      </c>
      <c r="D1496" s="40">
        <f>MAX(DATE(Table1[Year],1,1),DATE(Table1[Year],1,1)-WEEKDAY(DATE(Table1[Year],1,1),2)+(Table1[WeekNum]-1)*7+1)</f>
        <v>44655</v>
      </c>
      <c r="E1496" s="40">
        <f>MIN(DATE(Table1[Year]+1,1,0),DATE(Table1[Year],1,1)-WEEKDAY(DATE(Table1[Year],1,1),2)+Table1[WeekNum]*7)</f>
        <v>44661</v>
      </c>
      <c r="F1496" s="15">
        <v>2022</v>
      </c>
      <c r="G1496" s="15">
        <f t="shared" si="46"/>
        <v>4</v>
      </c>
      <c r="H1496" s="15">
        <v>15</v>
      </c>
      <c r="I1496" s="207" t="str">
        <f>"W" &amp;Table1[[#This Row],[WeekNum]]</f>
        <v>W15</v>
      </c>
      <c r="J1496" s="195" t="str">
        <f t="shared" si="47"/>
        <v>22-W15</v>
      </c>
      <c r="K1496" s="11" t="s">
        <v>704</v>
      </c>
      <c r="L1496" s="11"/>
      <c r="M1496" s="11" t="s">
        <v>72</v>
      </c>
      <c r="N1496" s="266" t="s">
        <v>369</v>
      </c>
      <c r="O1496" s="266" t="s">
        <v>398</v>
      </c>
      <c r="P1496" s="11" t="s">
        <v>399</v>
      </c>
      <c r="Q1496" s="11" t="s">
        <v>421</v>
      </c>
      <c r="R1496" s="11">
        <v>100</v>
      </c>
      <c r="S1496" s="11">
        <v>90.7</v>
      </c>
      <c r="T1496" s="206">
        <f>ABS(Table1[[#This Row],[Prod]]-Table1[[#This Row],[Planned]])</f>
        <v>9.2999999999999972</v>
      </c>
      <c r="U1496" s="209">
        <f>IF(ABS(Table1[[#This Row],[Prod]]-Table1[[#This Row],[Planned]])&gt;Table1[[#This Row],[Planned]],0,IF(Table1[[#This Row],[Planned]]=0,0,1-ABS(Table1[[#This Row],[Prod]]-Table1[[#This Row],[Planned]])/Table1[[#This Row],[Planned]]))</f>
        <v>0.90700000000000003</v>
      </c>
      <c r="V1496" s="11"/>
      <c r="W1496" s="11"/>
      <c r="X1496" s="27">
        <v>100</v>
      </c>
      <c r="Y1496" s="206">
        <f>Table1[[#This Row],[Prod]]</f>
        <v>90.7</v>
      </c>
      <c r="Z1496" s="206">
        <f>ABS(Table1[[#This Row],[Prod2]]-Table1[[#This Row],[Plan Revised]])</f>
        <v>9.2999999999999972</v>
      </c>
      <c r="AA1496" s="209">
        <f>IF(ABS(Table1[[#This Row],[Prod2]]-Table1[[#This Row],[Plan Revised]])&gt;Table1[[#This Row],[Plan Revised]],0,IF(Table1[[#This Row],[Plan Revised]]=0,0,1-ABS(Table1[[#This Row],[Prod2]]-Table1[[#This Row],[Plan Revised]])/Table1[[#This Row],[Plan Revised]]))</f>
        <v>0.90700000000000003</v>
      </c>
      <c r="AB1496" s="11"/>
      <c r="AC1496" s="30"/>
      <c r="AD1496"/>
      <c r="AF1496"/>
    </row>
    <row r="1497" spans="1:32">
      <c r="A1497" s="15" t="str">
        <f>IF(Table1[Week]=WeekSel,"Yes","No")</f>
        <v>Yes</v>
      </c>
      <c r="B1497" s="15" t="str">
        <f>IF((Table1[StartDate]&gt;=Date.GraphMin)*(Table1[StartDate]&lt;=Date.GraphMax)=1,"Yes","No")</f>
        <v>Yes</v>
      </c>
      <c r="C1497" s="15" t="str">
        <f>IF(OR(Table1[[#This Row],[Site]]="FOOD MILLING",Table1[[#This Row],[Site]]="GODACO"), "No", "Yes")</f>
        <v>Yes</v>
      </c>
      <c r="D1497" s="40">
        <f>MAX(DATE(Table1[Year],1,1),DATE(Table1[Year],1,1)-WEEKDAY(DATE(Table1[Year],1,1),2)+(Table1[WeekNum]-1)*7+1)</f>
        <v>44655</v>
      </c>
      <c r="E1497" s="40">
        <f>MIN(DATE(Table1[Year]+1,1,0),DATE(Table1[Year],1,1)-WEEKDAY(DATE(Table1[Year],1,1),2)+Table1[WeekNum]*7)</f>
        <v>44661</v>
      </c>
      <c r="F1497" s="15">
        <v>2022</v>
      </c>
      <c r="G1497" s="15">
        <f t="shared" si="46"/>
        <v>4</v>
      </c>
      <c r="H1497" s="15">
        <v>15</v>
      </c>
      <c r="I1497" s="207" t="str">
        <f>"W" &amp;Table1[[#This Row],[WeekNum]]</f>
        <v>W15</v>
      </c>
      <c r="J1497" s="195" t="str">
        <f t="shared" si="47"/>
        <v>22-W15</v>
      </c>
      <c r="K1497" s="11" t="s">
        <v>705</v>
      </c>
      <c r="L1497" s="11"/>
      <c r="M1497" s="11" t="s">
        <v>72</v>
      </c>
      <c r="N1497" s="266" t="s">
        <v>369</v>
      </c>
      <c r="O1497" s="266" t="s">
        <v>398</v>
      </c>
      <c r="P1497" s="11" t="s">
        <v>399</v>
      </c>
      <c r="Q1497" s="11" t="s">
        <v>421</v>
      </c>
      <c r="R1497" s="11">
        <v>250</v>
      </c>
      <c r="S1497" s="11">
        <v>107.2</v>
      </c>
      <c r="T1497" s="206">
        <f>ABS(Table1[[#This Row],[Prod]]-Table1[[#This Row],[Planned]])</f>
        <v>142.80000000000001</v>
      </c>
      <c r="U1497" s="209">
        <f>IF(ABS(Table1[[#This Row],[Prod]]-Table1[[#This Row],[Planned]])&gt;Table1[[#This Row],[Planned]],0,IF(Table1[[#This Row],[Planned]]=0,0,1-ABS(Table1[[#This Row],[Prod]]-Table1[[#This Row],[Planned]])/Table1[[#This Row],[Planned]]))</f>
        <v>0.42879999999999996</v>
      </c>
      <c r="V1497" s="11"/>
      <c r="W1497" s="11"/>
      <c r="X1497" s="27">
        <v>100</v>
      </c>
      <c r="Y1497" s="206">
        <f>Table1[[#This Row],[Prod]]</f>
        <v>107.2</v>
      </c>
      <c r="Z1497" s="206">
        <f>ABS(Table1[[#This Row],[Prod2]]-Table1[[#This Row],[Plan Revised]])</f>
        <v>7.2000000000000028</v>
      </c>
      <c r="AA1497" s="209">
        <f>IF(ABS(Table1[[#This Row],[Prod2]]-Table1[[#This Row],[Plan Revised]])&gt;Table1[[#This Row],[Plan Revised]],0,IF(Table1[[#This Row],[Plan Revised]]=0,0,1-ABS(Table1[[#This Row],[Prod2]]-Table1[[#This Row],[Plan Revised]])/Table1[[#This Row],[Plan Revised]]))</f>
        <v>0.92799999999999994</v>
      </c>
      <c r="AB1497" s="11"/>
      <c r="AC1497" s="30"/>
      <c r="AD1497"/>
      <c r="AF1497"/>
    </row>
    <row r="1498" spans="1:32">
      <c r="A1498" s="15" t="str">
        <f>IF(Table1[Week]=WeekSel,"Yes","No")</f>
        <v>Yes</v>
      </c>
      <c r="B1498" s="15" t="str">
        <f>IF((Table1[StartDate]&gt;=Date.GraphMin)*(Table1[StartDate]&lt;=Date.GraphMax)=1,"Yes","No")</f>
        <v>Yes</v>
      </c>
      <c r="C1498" s="15" t="str">
        <f>IF(OR(Table1[[#This Row],[Site]]="FOOD MILLING",Table1[[#This Row],[Site]]="GODACO"), "No", "Yes")</f>
        <v>Yes</v>
      </c>
      <c r="D1498" s="40">
        <f>MAX(DATE(Table1[Year],1,1),DATE(Table1[Year],1,1)-WEEKDAY(DATE(Table1[Year],1,1),2)+(Table1[WeekNum]-1)*7+1)</f>
        <v>44655</v>
      </c>
      <c r="E1498" s="40">
        <f>MIN(DATE(Table1[Year]+1,1,0),DATE(Table1[Year],1,1)-WEEKDAY(DATE(Table1[Year],1,1),2)+Table1[WeekNum]*7)</f>
        <v>44661</v>
      </c>
      <c r="F1498" s="15">
        <v>2022</v>
      </c>
      <c r="G1498" s="15">
        <f t="shared" si="46"/>
        <v>4</v>
      </c>
      <c r="H1498" s="15">
        <v>15</v>
      </c>
      <c r="I1498" s="207" t="str">
        <f>"W" &amp;Table1[[#This Row],[WeekNum]]</f>
        <v>W15</v>
      </c>
      <c r="J1498" s="195" t="str">
        <f t="shared" si="47"/>
        <v>22-W15</v>
      </c>
      <c r="K1498" s="11" t="s">
        <v>706</v>
      </c>
      <c r="L1498" s="11"/>
      <c r="M1498" s="11" t="s">
        <v>72</v>
      </c>
      <c r="N1498" s="266" t="s">
        <v>369</v>
      </c>
      <c r="O1498" s="266" t="s">
        <v>398</v>
      </c>
      <c r="P1498" s="11" t="s">
        <v>399</v>
      </c>
      <c r="Q1498" s="11" t="s">
        <v>421</v>
      </c>
      <c r="R1498" s="11">
        <v>0</v>
      </c>
      <c r="S1498" s="11">
        <v>0</v>
      </c>
      <c r="T1498" s="206">
        <f>ABS(Table1[[#This Row],[Prod]]-Table1[[#This Row],[Planned]])</f>
        <v>0</v>
      </c>
      <c r="U1498" s="209">
        <f>IF(ABS(Table1[[#This Row],[Prod]]-Table1[[#This Row],[Planned]])&gt;Table1[[#This Row],[Planned]],0,IF(Table1[[#This Row],[Planned]]=0,0,1-ABS(Table1[[#This Row],[Prod]]-Table1[[#This Row],[Planned]])/Table1[[#This Row],[Planned]]))</f>
        <v>0</v>
      </c>
      <c r="V1498" s="11"/>
      <c r="W1498" s="11"/>
      <c r="X1498" s="27">
        <v>0</v>
      </c>
      <c r="Y1498" s="206">
        <f>Table1[[#This Row],[Prod]]</f>
        <v>0</v>
      </c>
      <c r="Z1498" s="206">
        <f>ABS(Table1[[#This Row],[Prod2]]-Table1[[#This Row],[Plan Revised]])</f>
        <v>0</v>
      </c>
      <c r="AA1498" s="209">
        <f>IF(ABS(Table1[[#This Row],[Prod2]]-Table1[[#This Row],[Plan Revised]])&gt;Table1[[#This Row],[Plan Revised]],0,IF(Table1[[#This Row],[Plan Revised]]=0,0,1-ABS(Table1[[#This Row],[Prod2]]-Table1[[#This Row],[Plan Revised]])/Table1[[#This Row],[Plan Revised]]))</f>
        <v>0</v>
      </c>
      <c r="AB1498" s="11"/>
      <c r="AC1498" s="30"/>
      <c r="AD1498"/>
      <c r="AF1498"/>
    </row>
    <row r="1499" spans="1:32">
      <c r="A1499" s="15" t="str">
        <f>IF(Table1[Week]=WeekSel,"Yes","No")</f>
        <v>Yes</v>
      </c>
      <c r="B1499" s="15" t="str">
        <f>IF((Table1[StartDate]&gt;=Date.GraphMin)*(Table1[StartDate]&lt;=Date.GraphMax)=1,"Yes","No")</f>
        <v>Yes</v>
      </c>
      <c r="C1499" s="15" t="str">
        <f>IF(OR(Table1[[#This Row],[Site]]="FOOD MILLING",Table1[[#This Row],[Site]]="GODACO"), "No", "Yes")</f>
        <v>Yes</v>
      </c>
      <c r="D1499" s="40">
        <f>MAX(DATE(Table1[Year],1,1),DATE(Table1[Year],1,1)-WEEKDAY(DATE(Table1[Year],1,1),2)+(Table1[WeekNum]-1)*7+1)</f>
        <v>44655</v>
      </c>
      <c r="E1499" s="40">
        <f>MIN(DATE(Table1[Year]+1,1,0),DATE(Table1[Year],1,1)-WEEKDAY(DATE(Table1[Year],1,1),2)+Table1[WeekNum]*7)</f>
        <v>44661</v>
      </c>
      <c r="F1499" s="15">
        <v>2022</v>
      </c>
      <c r="G1499" s="15">
        <f t="shared" si="46"/>
        <v>4</v>
      </c>
      <c r="H1499" s="15">
        <v>15</v>
      </c>
      <c r="I1499" s="207" t="str">
        <f>"W" &amp;Table1[[#This Row],[WeekNum]]</f>
        <v>W15</v>
      </c>
      <c r="J1499" s="195" t="str">
        <f t="shared" si="47"/>
        <v>22-W15</v>
      </c>
      <c r="K1499" s="11" t="s">
        <v>707</v>
      </c>
      <c r="L1499" s="11"/>
      <c r="M1499" s="11" t="s">
        <v>72</v>
      </c>
      <c r="N1499" s="266" t="s">
        <v>369</v>
      </c>
      <c r="O1499" s="266" t="s">
        <v>395</v>
      </c>
      <c r="P1499" s="11" t="s">
        <v>396</v>
      </c>
      <c r="Q1499" s="11" t="s">
        <v>421</v>
      </c>
      <c r="R1499" s="11">
        <v>800</v>
      </c>
      <c r="S1499" s="11">
        <v>810</v>
      </c>
      <c r="T1499" s="206">
        <f>ABS(Table1[[#This Row],[Prod]]-Table1[[#This Row],[Planned]])</f>
        <v>10</v>
      </c>
      <c r="U1499" s="209">
        <f>IF(ABS(Table1[[#This Row],[Prod]]-Table1[[#This Row],[Planned]])&gt;Table1[[#This Row],[Planned]],0,IF(Table1[[#This Row],[Planned]]=0,0,1-ABS(Table1[[#This Row],[Prod]]-Table1[[#This Row],[Planned]])/Table1[[#This Row],[Planned]]))</f>
        <v>0.98750000000000004</v>
      </c>
      <c r="V1499" s="11"/>
      <c r="W1499" s="11"/>
      <c r="X1499" s="27">
        <v>800</v>
      </c>
      <c r="Y1499" s="206">
        <f>Table1[[#This Row],[Prod]]</f>
        <v>810</v>
      </c>
      <c r="Z1499" s="206">
        <f>ABS(Table1[[#This Row],[Prod2]]-Table1[[#This Row],[Plan Revised]])</f>
        <v>10</v>
      </c>
      <c r="AA1499" s="209">
        <f>IF(ABS(Table1[[#This Row],[Prod2]]-Table1[[#This Row],[Plan Revised]])&gt;Table1[[#This Row],[Plan Revised]],0,IF(Table1[[#This Row],[Plan Revised]]=0,0,1-ABS(Table1[[#This Row],[Prod2]]-Table1[[#This Row],[Plan Revised]])/Table1[[#This Row],[Plan Revised]]))</f>
        <v>0.98750000000000004</v>
      </c>
      <c r="AB1499" s="11"/>
      <c r="AC1499" s="30"/>
      <c r="AD1499"/>
      <c r="AF1499"/>
    </row>
    <row r="1500" spans="1:32">
      <c r="A1500" s="15" t="str">
        <f>IF(Table1[Week]=WeekSel,"Yes","No")</f>
        <v>Yes</v>
      </c>
      <c r="B1500" s="15" t="str">
        <f>IF((Table1[StartDate]&gt;=Date.GraphMin)*(Table1[StartDate]&lt;=Date.GraphMax)=1,"Yes","No")</f>
        <v>Yes</v>
      </c>
      <c r="C1500" s="15" t="str">
        <f>IF(OR(Table1[[#This Row],[Site]]="FOOD MILLING",Table1[[#This Row],[Site]]="GODACO"), "No", "Yes")</f>
        <v>Yes</v>
      </c>
      <c r="D1500" s="40">
        <f>MAX(DATE(Table1[Year],1,1),DATE(Table1[Year],1,1)-WEEKDAY(DATE(Table1[Year],1,1),2)+(Table1[WeekNum]-1)*7+1)</f>
        <v>44655</v>
      </c>
      <c r="E1500" s="40">
        <f>MIN(DATE(Table1[Year]+1,1,0),DATE(Table1[Year],1,1)-WEEKDAY(DATE(Table1[Year],1,1),2)+Table1[WeekNum]*7)</f>
        <v>44661</v>
      </c>
      <c r="F1500" s="15">
        <v>2022</v>
      </c>
      <c r="G1500" s="15">
        <f t="shared" si="46"/>
        <v>4</v>
      </c>
      <c r="H1500" s="15">
        <v>15</v>
      </c>
      <c r="I1500" s="207" t="str">
        <f>"W" &amp;Table1[[#This Row],[WeekNum]]</f>
        <v>W15</v>
      </c>
      <c r="J1500" s="195" t="str">
        <f t="shared" si="47"/>
        <v>22-W15</v>
      </c>
      <c r="K1500" s="11" t="s">
        <v>708</v>
      </c>
      <c r="L1500" s="11"/>
      <c r="M1500" s="11" t="s">
        <v>72</v>
      </c>
      <c r="N1500" s="266" t="s">
        <v>369</v>
      </c>
      <c r="O1500" s="266" t="s">
        <v>395</v>
      </c>
      <c r="P1500" s="11" t="s">
        <v>396</v>
      </c>
      <c r="Q1500" s="11" t="s">
        <v>421</v>
      </c>
      <c r="R1500" s="11">
        <v>250</v>
      </c>
      <c r="S1500" s="11">
        <v>253</v>
      </c>
      <c r="T1500" s="206">
        <f>ABS(Table1[[#This Row],[Prod]]-Table1[[#This Row],[Planned]])</f>
        <v>3</v>
      </c>
      <c r="U1500" s="209">
        <f>IF(ABS(Table1[[#This Row],[Prod]]-Table1[[#This Row],[Planned]])&gt;Table1[[#This Row],[Planned]],0,IF(Table1[[#This Row],[Planned]]=0,0,1-ABS(Table1[[#This Row],[Prod]]-Table1[[#This Row],[Planned]])/Table1[[#This Row],[Planned]]))</f>
        <v>0.98799999999999999</v>
      </c>
      <c r="V1500" s="11"/>
      <c r="W1500" s="11"/>
      <c r="X1500" s="27">
        <v>250</v>
      </c>
      <c r="Y1500" s="206">
        <f>Table1[[#This Row],[Prod]]</f>
        <v>253</v>
      </c>
      <c r="Z1500" s="206">
        <f>ABS(Table1[[#This Row],[Prod2]]-Table1[[#This Row],[Plan Revised]])</f>
        <v>3</v>
      </c>
      <c r="AA1500" s="209">
        <f>IF(ABS(Table1[[#This Row],[Prod2]]-Table1[[#This Row],[Plan Revised]])&gt;Table1[[#This Row],[Plan Revised]],0,IF(Table1[[#This Row],[Plan Revised]]=0,0,1-ABS(Table1[[#This Row],[Prod2]]-Table1[[#This Row],[Plan Revised]])/Table1[[#This Row],[Plan Revised]]))</f>
        <v>0.98799999999999999</v>
      </c>
      <c r="AB1500" s="11"/>
      <c r="AC1500" s="30"/>
      <c r="AD1500"/>
      <c r="AF1500"/>
    </row>
    <row r="1501" spans="1:32">
      <c r="A1501" s="15" t="str">
        <f>IF(Table1[Week]=WeekSel,"Yes","No")</f>
        <v>Yes</v>
      </c>
      <c r="B1501" s="15" t="str">
        <f>IF((Table1[StartDate]&gt;=Date.GraphMin)*(Table1[StartDate]&lt;=Date.GraphMax)=1,"Yes","No")</f>
        <v>Yes</v>
      </c>
      <c r="C1501" s="15" t="str">
        <f>IF(OR(Table1[[#This Row],[Site]]="FOOD MILLING",Table1[[#This Row],[Site]]="GODACO"), "No", "Yes")</f>
        <v>Yes</v>
      </c>
      <c r="D1501" s="40">
        <f>MAX(DATE(Table1[Year],1,1),DATE(Table1[Year],1,1)-WEEKDAY(DATE(Table1[Year],1,1),2)+(Table1[WeekNum]-1)*7+1)</f>
        <v>44655</v>
      </c>
      <c r="E1501" s="40">
        <f>MIN(DATE(Table1[Year]+1,1,0),DATE(Table1[Year],1,1)-WEEKDAY(DATE(Table1[Year],1,1),2)+Table1[WeekNum]*7)</f>
        <v>44661</v>
      </c>
      <c r="F1501" s="15">
        <v>2022</v>
      </c>
      <c r="G1501" s="15">
        <f t="shared" si="46"/>
        <v>4</v>
      </c>
      <c r="H1501" s="15">
        <v>15</v>
      </c>
      <c r="I1501" s="207" t="str">
        <f>"W" &amp;Table1[[#This Row],[WeekNum]]</f>
        <v>W15</v>
      </c>
      <c r="J1501" s="195" t="str">
        <f t="shared" si="47"/>
        <v>22-W15</v>
      </c>
      <c r="K1501" s="11" t="s">
        <v>709</v>
      </c>
      <c r="L1501" s="11"/>
      <c r="M1501" s="11" t="s">
        <v>72</v>
      </c>
      <c r="N1501" s="266" t="s">
        <v>369</v>
      </c>
      <c r="O1501" s="266" t="s">
        <v>395</v>
      </c>
      <c r="P1501" s="11" t="s">
        <v>396</v>
      </c>
      <c r="Q1501" s="11" t="s">
        <v>421</v>
      </c>
      <c r="R1501" s="11">
        <v>4400</v>
      </c>
      <c r="S1501" s="11">
        <v>4987</v>
      </c>
      <c r="T1501" s="206">
        <f>ABS(Table1[[#This Row],[Prod]]-Table1[[#This Row],[Planned]])</f>
        <v>587</v>
      </c>
      <c r="U1501" s="209">
        <f>IF(ABS(Table1[[#This Row],[Prod]]-Table1[[#This Row],[Planned]])&gt;Table1[[#This Row],[Planned]],0,IF(Table1[[#This Row],[Planned]]=0,0,1-ABS(Table1[[#This Row],[Prod]]-Table1[[#This Row],[Planned]])/Table1[[#This Row],[Planned]]))</f>
        <v>0.86659090909090908</v>
      </c>
      <c r="V1501" s="11"/>
      <c r="W1501" s="11"/>
      <c r="X1501" s="27">
        <v>4600</v>
      </c>
      <c r="Y1501" s="206">
        <f>Table1[[#This Row],[Prod]]</f>
        <v>4987</v>
      </c>
      <c r="Z1501" s="206">
        <f>ABS(Table1[[#This Row],[Prod2]]-Table1[[#This Row],[Plan Revised]])</f>
        <v>387</v>
      </c>
      <c r="AA1501" s="209">
        <f>IF(ABS(Table1[[#This Row],[Prod2]]-Table1[[#This Row],[Plan Revised]])&gt;Table1[[#This Row],[Plan Revised]],0,IF(Table1[[#This Row],[Plan Revised]]=0,0,1-ABS(Table1[[#This Row],[Prod2]]-Table1[[#This Row],[Plan Revised]])/Table1[[#This Row],[Plan Revised]]))</f>
        <v>0.91586956521739127</v>
      </c>
      <c r="AB1501" s="11"/>
      <c r="AC1501" s="30"/>
      <c r="AD1501"/>
      <c r="AF1501"/>
    </row>
    <row r="1502" spans="1:32">
      <c r="A1502" s="15" t="str">
        <f>IF(Table1[Week]=WeekSel,"Yes","No")</f>
        <v>Yes</v>
      </c>
      <c r="B1502" s="15" t="str">
        <f>IF((Table1[StartDate]&gt;=Date.GraphMin)*(Table1[StartDate]&lt;=Date.GraphMax)=1,"Yes","No")</f>
        <v>Yes</v>
      </c>
      <c r="C1502" s="15" t="str">
        <f>IF(OR(Table1[[#This Row],[Site]]="FOOD MILLING",Table1[[#This Row],[Site]]="GODACO"), "No", "Yes")</f>
        <v>Yes</v>
      </c>
      <c r="D1502" s="40">
        <f>MAX(DATE(Table1[Year],1,1),DATE(Table1[Year],1,1)-WEEKDAY(DATE(Table1[Year],1,1),2)+(Table1[WeekNum]-1)*7+1)</f>
        <v>44655</v>
      </c>
      <c r="E1502" s="40">
        <f>MIN(DATE(Table1[Year]+1,1,0),DATE(Table1[Year],1,1)-WEEKDAY(DATE(Table1[Year],1,1),2)+Table1[WeekNum]*7)</f>
        <v>44661</v>
      </c>
      <c r="F1502" s="15">
        <v>2022</v>
      </c>
      <c r="G1502" s="15">
        <f t="shared" si="46"/>
        <v>4</v>
      </c>
      <c r="H1502" s="15">
        <v>15</v>
      </c>
      <c r="I1502" s="207" t="str">
        <f>"W" &amp;Table1[[#This Row],[WeekNum]]</f>
        <v>W15</v>
      </c>
      <c r="J1502" s="195" t="str">
        <f t="shared" si="47"/>
        <v>22-W15</v>
      </c>
      <c r="K1502" s="11" t="s">
        <v>710</v>
      </c>
      <c r="L1502" s="11"/>
      <c r="M1502" s="11" t="s">
        <v>72</v>
      </c>
      <c r="N1502" s="266" t="s">
        <v>369</v>
      </c>
      <c r="O1502" s="266" t="s">
        <v>395</v>
      </c>
      <c r="P1502" s="11" t="s">
        <v>396</v>
      </c>
      <c r="Q1502" s="11" t="s">
        <v>421</v>
      </c>
      <c r="R1502" s="11">
        <v>1000</v>
      </c>
      <c r="S1502" s="11">
        <v>0</v>
      </c>
      <c r="T1502" s="206">
        <f>ABS(Table1[[#This Row],[Prod]]-Table1[[#This Row],[Planned]])</f>
        <v>1000</v>
      </c>
      <c r="U1502" s="209">
        <f>IF(ABS(Table1[[#This Row],[Prod]]-Table1[[#This Row],[Planned]])&gt;Table1[[#This Row],[Planned]],0,IF(Table1[[#This Row],[Planned]]=0,0,1-ABS(Table1[[#This Row],[Prod]]-Table1[[#This Row],[Planned]])/Table1[[#This Row],[Planned]]))</f>
        <v>0</v>
      </c>
      <c r="V1502" s="11"/>
      <c r="W1502" s="11"/>
      <c r="X1502" s="27">
        <v>0</v>
      </c>
      <c r="Y1502" s="206">
        <f>Table1[[#This Row],[Prod]]</f>
        <v>0</v>
      </c>
      <c r="Z1502" s="206">
        <f>ABS(Table1[[#This Row],[Prod2]]-Table1[[#This Row],[Plan Revised]])</f>
        <v>0</v>
      </c>
      <c r="AA1502" s="209">
        <f>IF(ABS(Table1[[#This Row],[Prod2]]-Table1[[#This Row],[Plan Revised]])&gt;Table1[[#This Row],[Plan Revised]],0,IF(Table1[[#This Row],[Plan Revised]]=0,0,1-ABS(Table1[[#This Row],[Prod2]]-Table1[[#This Row],[Plan Revised]])/Table1[[#This Row],[Plan Revised]]))</f>
        <v>0</v>
      </c>
      <c r="AB1502" s="11"/>
      <c r="AC1502" s="30"/>
      <c r="AD1502"/>
      <c r="AF1502"/>
    </row>
    <row r="1503" spans="1:32">
      <c r="A1503" s="15" t="str">
        <f>IF(Table1[Week]=WeekSel,"Yes","No")</f>
        <v>Yes</v>
      </c>
      <c r="B1503" s="15" t="str">
        <f>IF((Table1[StartDate]&gt;=Date.GraphMin)*(Table1[StartDate]&lt;=Date.GraphMax)=1,"Yes","No")</f>
        <v>Yes</v>
      </c>
      <c r="C1503" s="15" t="str">
        <f>IF(OR(Table1[[#This Row],[Site]]="FOOD MILLING",Table1[[#This Row],[Site]]="GODACO"), "No", "Yes")</f>
        <v>Yes</v>
      </c>
      <c r="D1503" s="40">
        <f>MAX(DATE(Table1[Year],1,1),DATE(Table1[Year],1,1)-WEEKDAY(DATE(Table1[Year],1,1),2)+(Table1[WeekNum]-1)*7+1)</f>
        <v>44655</v>
      </c>
      <c r="E1503" s="40">
        <f>MIN(DATE(Table1[Year]+1,1,0),DATE(Table1[Year],1,1)-WEEKDAY(DATE(Table1[Year],1,1),2)+Table1[WeekNum]*7)</f>
        <v>44661</v>
      </c>
      <c r="F1503" s="15">
        <v>2022</v>
      </c>
      <c r="G1503" s="15">
        <f t="shared" si="46"/>
        <v>4</v>
      </c>
      <c r="H1503" s="15">
        <v>15</v>
      </c>
      <c r="I1503" s="207" t="str">
        <f>"W" &amp;Table1[[#This Row],[WeekNum]]</f>
        <v>W15</v>
      </c>
      <c r="J1503" s="195" t="str">
        <f t="shared" si="47"/>
        <v>22-W15</v>
      </c>
      <c r="K1503" s="11" t="s">
        <v>711</v>
      </c>
      <c r="L1503" s="11"/>
      <c r="M1503" s="11" t="s">
        <v>72</v>
      </c>
      <c r="N1503" s="266" t="s">
        <v>369</v>
      </c>
      <c r="O1503" s="266" t="s">
        <v>400</v>
      </c>
      <c r="P1503" s="11" t="s">
        <v>401</v>
      </c>
      <c r="Q1503" s="11" t="s">
        <v>421</v>
      </c>
      <c r="R1503" s="11">
        <v>600</v>
      </c>
      <c r="S1503" s="11">
        <v>597</v>
      </c>
      <c r="T1503" s="206">
        <f>ABS(Table1[[#This Row],[Prod]]-Table1[[#This Row],[Planned]])</f>
        <v>3</v>
      </c>
      <c r="U1503" s="209">
        <f>IF(ABS(Table1[[#This Row],[Prod]]-Table1[[#This Row],[Planned]])&gt;Table1[[#This Row],[Planned]],0,IF(Table1[[#This Row],[Planned]]=0,0,1-ABS(Table1[[#This Row],[Prod]]-Table1[[#This Row],[Planned]])/Table1[[#This Row],[Planned]]))</f>
        <v>0.995</v>
      </c>
      <c r="V1503" s="11"/>
      <c r="W1503" s="11"/>
      <c r="X1503" s="27">
        <v>600</v>
      </c>
      <c r="Y1503" s="206">
        <f>Table1[[#This Row],[Prod]]</f>
        <v>597</v>
      </c>
      <c r="Z1503" s="206">
        <f>ABS(Table1[[#This Row],[Prod2]]-Table1[[#This Row],[Plan Revised]])</f>
        <v>3</v>
      </c>
      <c r="AA1503" s="209">
        <f>IF(ABS(Table1[[#This Row],[Prod2]]-Table1[[#This Row],[Plan Revised]])&gt;Table1[[#This Row],[Plan Revised]],0,IF(Table1[[#This Row],[Plan Revised]]=0,0,1-ABS(Table1[[#This Row],[Prod2]]-Table1[[#This Row],[Plan Revised]])/Table1[[#This Row],[Plan Revised]]))</f>
        <v>0.995</v>
      </c>
      <c r="AB1503" s="11"/>
      <c r="AC1503" s="30"/>
      <c r="AD1503"/>
      <c r="AF1503"/>
    </row>
    <row r="1504" spans="1:32">
      <c r="A1504" s="15" t="str">
        <f>IF(Table1[Week]=WeekSel,"Yes","No")</f>
        <v>Yes</v>
      </c>
      <c r="B1504" s="15" t="str">
        <f>IF((Table1[StartDate]&gt;=Date.GraphMin)*(Table1[StartDate]&lt;=Date.GraphMax)=1,"Yes","No")</f>
        <v>Yes</v>
      </c>
      <c r="C1504" s="15" t="str">
        <f>IF(OR(Table1[[#This Row],[Site]]="FOOD MILLING",Table1[[#This Row],[Site]]="GODACO"), "No", "Yes")</f>
        <v>Yes</v>
      </c>
      <c r="D1504" s="40">
        <f>MAX(DATE(Table1[Year],1,1),DATE(Table1[Year],1,1)-WEEKDAY(DATE(Table1[Year],1,1),2)+(Table1[WeekNum]-1)*7+1)</f>
        <v>44655</v>
      </c>
      <c r="E1504" s="40">
        <f>MIN(DATE(Table1[Year]+1,1,0),DATE(Table1[Year],1,1)-WEEKDAY(DATE(Table1[Year],1,1),2)+Table1[WeekNum]*7)</f>
        <v>44661</v>
      </c>
      <c r="F1504" s="15">
        <v>2022</v>
      </c>
      <c r="G1504" s="15">
        <f t="shared" si="46"/>
        <v>4</v>
      </c>
      <c r="H1504" s="15">
        <v>15</v>
      </c>
      <c r="I1504" s="207" t="str">
        <f>"W" &amp;Table1[[#This Row],[WeekNum]]</f>
        <v>W15</v>
      </c>
      <c r="J1504" s="195" t="str">
        <f t="shared" si="47"/>
        <v>22-W15</v>
      </c>
      <c r="K1504" s="11" t="s">
        <v>712</v>
      </c>
      <c r="L1504" s="11"/>
      <c r="M1504" s="11" t="s">
        <v>72</v>
      </c>
      <c r="N1504" s="266" t="s">
        <v>369</v>
      </c>
      <c r="O1504" s="266" t="s">
        <v>400</v>
      </c>
      <c r="P1504" s="11" t="s">
        <v>401</v>
      </c>
      <c r="Q1504" s="11" t="s">
        <v>421</v>
      </c>
      <c r="R1504" s="11">
        <v>2000</v>
      </c>
      <c r="S1504" s="11">
        <v>1968.3</v>
      </c>
      <c r="T1504" s="206">
        <f>ABS(Table1[[#This Row],[Prod]]-Table1[[#This Row],[Planned]])</f>
        <v>31.700000000000045</v>
      </c>
      <c r="U1504" s="209">
        <f>IF(ABS(Table1[[#This Row],[Prod]]-Table1[[#This Row],[Planned]])&gt;Table1[[#This Row],[Planned]],0,IF(Table1[[#This Row],[Planned]]=0,0,1-ABS(Table1[[#This Row],[Prod]]-Table1[[#This Row],[Planned]])/Table1[[#This Row],[Planned]]))</f>
        <v>0.98414999999999997</v>
      </c>
      <c r="V1504" s="11"/>
      <c r="W1504" s="11"/>
      <c r="X1504" s="27">
        <v>2000</v>
      </c>
      <c r="Y1504" s="206">
        <f>Table1[[#This Row],[Prod]]</f>
        <v>1968.3</v>
      </c>
      <c r="Z1504" s="206">
        <f>ABS(Table1[[#This Row],[Prod2]]-Table1[[#This Row],[Plan Revised]])</f>
        <v>31.700000000000045</v>
      </c>
      <c r="AA1504" s="209">
        <f>IF(ABS(Table1[[#This Row],[Prod2]]-Table1[[#This Row],[Plan Revised]])&gt;Table1[[#This Row],[Plan Revised]],0,IF(Table1[[#This Row],[Plan Revised]]=0,0,1-ABS(Table1[[#This Row],[Prod2]]-Table1[[#This Row],[Plan Revised]])/Table1[[#This Row],[Plan Revised]]))</f>
        <v>0.98414999999999997</v>
      </c>
      <c r="AB1504" s="11"/>
      <c r="AC1504" s="30"/>
      <c r="AD1504"/>
      <c r="AF1504"/>
    </row>
    <row r="1505" spans="1:32">
      <c r="A1505" s="15" t="str">
        <f>IF(Table1[Week]=WeekSel,"Yes","No")</f>
        <v>Yes</v>
      </c>
      <c r="B1505" s="15" t="str">
        <f>IF((Table1[StartDate]&gt;=Date.GraphMin)*(Table1[StartDate]&lt;=Date.GraphMax)=1,"Yes","No")</f>
        <v>Yes</v>
      </c>
      <c r="C1505" s="15" t="str">
        <f>IF(OR(Table1[[#This Row],[Site]]="FOOD MILLING",Table1[[#This Row],[Site]]="GODACO"), "No", "Yes")</f>
        <v>Yes</v>
      </c>
      <c r="D1505" s="40">
        <f>MAX(DATE(Table1[Year],1,1),DATE(Table1[Year],1,1)-WEEKDAY(DATE(Table1[Year],1,1),2)+(Table1[WeekNum]-1)*7+1)</f>
        <v>44655</v>
      </c>
      <c r="E1505" s="40">
        <f>MIN(DATE(Table1[Year]+1,1,0),DATE(Table1[Year],1,1)-WEEKDAY(DATE(Table1[Year],1,1),2)+Table1[WeekNum]*7)</f>
        <v>44661</v>
      </c>
      <c r="F1505" s="15">
        <v>2022</v>
      </c>
      <c r="G1505" s="15">
        <f t="shared" si="46"/>
        <v>4</v>
      </c>
      <c r="H1505" s="15">
        <v>15</v>
      </c>
      <c r="I1505" s="207" t="str">
        <f>"W" &amp;Table1[[#This Row],[WeekNum]]</f>
        <v>W15</v>
      </c>
      <c r="J1505" s="195" t="str">
        <f t="shared" si="47"/>
        <v>22-W15</v>
      </c>
      <c r="K1505" s="11" t="s">
        <v>437</v>
      </c>
      <c r="L1505" s="11"/>
      <c r="M1505" s="11" t="s">
        <v>72</v>
      </c>
      <c r="N1505" s="266" t="s">
        <v>369</v>
      </c>
      <c r="O1505" s="266" t="s">
        <v>374</v>
      </c>
      <c r="P1505" s="11" t="s">
        <v>402</v>
      </c>
      <c r="Q1505" s="11" t="s">
        <v>421</v>
      </c>
      <c r="R1505" s="11">
        <v>200</v>
      </c>
      <c r="S1505" s="11">
        <v>208</v>
      </c>
      <c r="T1505" s="206">
        <f>ABS(Table1[[#This Row],[Prod]]-Table1[[#This Row],[Planned]])</f>
        <v>8</v>
      </c>
      <c r="U1505" s="209">
        <f>IF(ABS(Table1[[#This Row],[Prod]]-Table1[[#This Row],[Planned]])&gt;Table1[[#This Row],[Planned]],0,IF(Table1[[#This Row],[Planned]]=0,0,1-ABS(Table1[[#This Row],[Prod]]-Table1[[#This Row],[Planned]])/Table1[[#This Row],[Planned]]))</f>
        <v>0.96</v>
      </c>
      <c r="V1505" s="11"/>
      <c r="W1505" s="11"/>
      <c r="X1505" s="27">
        <v>200</v>
      </c>
      <c r="Y1505" s="206">
        <f>Table1[[#This Row],[Prod]]</f>
        <v>208</v>
      </c>
      <c r="Z1505" s="206">
        <f>ABS(Table1[[#This Row],[Prod2]]-Table1[[#This Row],[Plan Revised]])</f>
        <v>8</v>
      </c>
      <c r="AA1505" s="209">
        <f>IF(ABS(Table1[[#This Row],[Prod2]]-Table1[[#This Row],[Plan Revised]])&gt;Table1[[#This Row],[Plan Revised]],0,IF(Table1[[#This Row],[Plan Revised]]=0,0,1-ABS(Table1[[#This Row],[Prod2]]-Table1[[#This Row],[Plan Revised]])/Table1[[#This Row],[Plan Revised]]))</f>
        <v>0.96</v>
      </c>
      <c r="AB1505" s="11"/>
      <c r="AC1505" s="30"/>
      <c r="AD1505"/>
      <c r="AF1505"/>
    </row>
    <row r="1506" spans="1:32">
      <c r="A1506" s="15" t="str">
        <f>IF(Table1[Week]=WeekSel,"Yes","No")</f>
        <v>Yes</v>
      </c>
      <c r="B1506" s="15" t="str">
        <f>IF((Table1[StartDate]&gt;=Date.GraphMin)*(Table1[StartDate]&lt;=Date.GraphMax)=1,"Yes","No")</f>
        <v>Yes</v>
      </c>
      <c r="C1506" s="15" t="str">
        <f>IF(OR(Table1[[#This Row],[Site]]="FOOD MILLING",Table1[[#This Row],[Site]]="GODACO"), "No", "Yes")</f>
        <v>Yes</v>
      </c>
      <c r="D1506" s="40">
        <f>MAX(DATE(Table1[Year],1,1),DATE(Table1[Year],1,1)-WEEKDAY(DATE(Table1[Year],1,1),2)+(Table1[WeekNum]-1)*7+1)</f>
        <v>44655</v>
      </c>
      <c r="E1506" s="40">
        <f>MIN(DATE(Table1[Year]+1,1,0),DATE(Table1[Year],1,1)-WEEKDAY(DATE(Table1[Year],1,1),2)+Table1[WeekNum]*7)</f>
        <v>44661</v>
      </c>
      <c r="F1506" s="15">
        <v>2022</v>
      </c>
      <c r="G1506" s="15">
        <f t="shared" si="46"/>
        <v>4</v>
      </c>
      <c r="H1506" s="15">
        <v>15</v>
      </c>
      <c r="I1506" s="207" t="str">
        <f>"W" &amp;Table1[[#This Row],[WeekNum]]</f>
        <v>W15</v>
      </c>
      <c r="J1506" s="195" t="str">
        <f t="shared" si="47"/>
        <v>22-W15</v>
      </c>
      <c r="K1506" s="11" t="s">
        <v>438</v>
      </c>
      <c r="L1506" s="11"/>
      <c r="M1506" s="11" t="s">
        <v>72</v>
      </c>
      <c r="N1506" s="266" t="s">
        <v>369</v>
      </c>
      <c r="O1506" s="266" t="s">
        <v>374</v>
      </c>
      <c r="P1506" s="11" t="s">
        <v>402</v>
      </c>
      <c r="Q1506" s="11" t="s">
        <v>421</v>
      </c>
      <c r="R1506" s="11">
        <v>180</v>
      </c>
      <c r="S1506" s="11">
        <v>187</v>
      </c>
      <c r="T1506" s="206">
        <f>ABS(Table1[[#This Row],[Prod]]-Table1[[#This Row],[Planned]])</f>
        <v>7</v>
      </c>
      <c r="U1506" s="209">
        <f>IF(ABS(Table1[[#This Row],[Prod]]-Table1[[#This Row],[Planned]])&gt;Table1[[#This Row],[Planned]],0,IF(Table1[[#This Row],[Planned]]=0,0,1-ABS(Table1[[#This Row],[Prod]]-Table1[[#This Row],[Planned]])/Table1[[#This Row],[Planned]]))</f>
        <v>0.96111111111111114</v>
      </c>
      <c r="V1506" s="11"/>
      <c r="W1506" s="11"/>
      <c r="X1506" s="27">
        <v>180</v>
      </c>
      <c r="Y1506" s="206">
        <f>Table1[[#This Row],[Prod]]</f>
        <v>187</v>
      </c>
      <c r="Z1506" s="206">
        <f>ABS(Table1[[#This Row],[Prod2]]-Table1[[#This Row],[Plan Revised]])</f>
        <v>7</v>
      </c>
      <c r="AA1506" s="209">
        <f>IF(ABS(Table1[[#This Row],[Prod2]]-Table1[[#This Row],[Plan Revised]])&gt;Table1[[#This Row],[Plan Revised]],0,IF(Table1[[#This Row],[Plan Revised]]=0,0,1-ABS(Table1[[#This Row],[Prod2]]-Table1[[#This Row],[Plan Revised]])/Table1[[#This Row],[Plan Revised]]))</f>
        <v>0.96111111111111114</v>
      </c>
      <c r="AB1506" s="11"/>
      <c r="AC1506" s="30"/>
      <c r="AD1506"/>
      <c r="AF1506"/>
    </row>
    <row r="1507" spans="1:32">
      <c r="A1507" s="15" t="str">
        <f>IF(Table1[Week]=WeekSel,"Yes","No")</f>
        <v>Yes</v>
      </c>
      <c r="B1507" s="15" t="str">
        <f>IF((Table1[StartDate]&gt;=Date.GraphMin)*(Table1[StartDate]&lt;=Date.GraphMax)=1,"Yes","No")</f>
        <v>Yes</v>
      </c>
      <c r="C1507" s="15" t="str">
        <f>IF(OR(Table1[[#This Row],[Site]]="FOOD MILLING",Table1[[#This Row],[Site]]="GODACO"), "No", "Yes")</f>
        <v>Yes</v>
      </c>
      <c r="D1507" s="40">
        <f>MAX(DATE(Table1[Year],1,1),DATE(Table1[Year],1,1)-WEEKDAY(DATE(Table1[Year],1,1),2)+(Table1[WeekNum]-1)*7+1)</f>
        <v>44655</v>
      </c>
      <c r="E1507" s="40">
        <f>MIN(DATE(Table1[Year]+1,1,0),DATE(Table1[Year],1,1)-WEEKDAY(DATE(Table1[Year],1,1),2)+Table1[WeekNum]*7)</f>
        <v>44661</v>
      </c>
      <c r="F1507" s="15">
        <v>2022</v>
      </c>
      <c r="G1507" s="15">
        <f t="shared" si="46"/>
        <v>4</v>
      </c>
      <c r="H1507" s="15">
        <v>15</v>
      </c>
      <c r="I1507" s="207" t="str">
        <f>"W" &amp;Table1[[#This Row],[WeekNum]]</f>
        <v>W15</v>
      </c>
      <c r="J1507" s="195" t="str">
        <f t="shared" si="47"/>
        <v>22-W15</v>
      </c>
      <c r="K1507" s="11" t="s">
        <v>439</v>
      </c>
      <c r="L1507" s="11"/>
      <c r="M1507" s="11" t="s">
        <v>72</v>
      </c>
      <c r="N1507" s="266" t="s">
        <v>369</v>
      </c>
      <c r="O1507" s="266" t="s">
        <v>374</v>
      </c>
      <c r="P1507" s="11" t="s">
        <v>402</v>
      </c>
      <c r="Q1507" s="11" t="s">
        <v>421</v>
      </c>
      <c r="R1507" s="11">
        <v>200</v>
      </c>
      <c r="S1507" s="11">
        <v>187</v>
      </c>
      <c r="T1507" s="206">
        <f>ABS(Table1[[#This Row],[Prod]]-Table1[[#This Row],[Planned]])</f>
        <v>13</v>
      </c>
      <c r="U1507" s="209">
        <f>IF(ABS(Table1[[#This Row],[Prod]]-Table1[[#This Row],[Planned]])&gt;Table1[[#This Row],[Planned]],0,IF(Table1[[#This Row],[Planned]]=0,0,1-ABS(Table1[[#This Row],[Prod]]-Table1[[#This Row],[Planned]])/Table1[[#This Row],[Planned]]))</f>
        <v>0.93500000000000005</v>
      </c>
      <c r="V1507" s="11"/>
      <c r="W1507" s="11"/>
      <c r="X1507" s="27">
        <v>200</v>
      </c>
      <c r="Y1507" s="206">
        <f>Table1[[#This Row],[Prod]]</f>
        <v>187</v>
      </c>
      <c r="Z1507" s="206">
        <f>ABS(Table1[[#This Row],[Prod2]]-Table1[[#This Row],[Plan Revised]])</f>
        <v>13</v>
      </c>
      <c r="AA1507" s="209">
        <f>IF(ABS(Table1[[#This Row],[Prod2]]-Table1[[#This Row],[Plan Revised]])&gt;Table1[[#This Row],[Plan Revised]],0,IF(Table1[[#This Row],[Plan Revised]]=0,0,1-ABS(Table1[[#This Row],[Prod2]]-Table1[[#This Row],[Plan Revised]])/Table1[[#This Row],[Plan Revised]]))</f>
        <v>0.93500000000000005</v>
      </c>
      <c r="AB1507" s="11"/>
      <c r="AC1507" s="30"/>
      <c r="AD1507"/>
      <c r="AF1507"/>
    </row>
    <row r="1508" spans="1:32">
      <c r="A1508" s="15" t="str">
        <f>IF(Table1[Week]=WeekSel,"Yes","No")</f>
        <v>Yes</v>
      </c>
      <c r="B1508" s="15" t="str">
        <f>IF((Table1[StartDate]&gt;=Date.GraphMin)*(Table1[StartDate]&lt;=Date.GraphMax)=1,"Yes","No")</f>
        <v>Yes</v>
      </c>
      <c r="C1508" s="15" t="str">
        <f>IF(OR(Table1[[#This Row],[Site]]="FOOD MILLING",Table1[[#This Row],[Site]]="GODACO"), "No", "Yes")</f>
        <v>Yes</v>
      </c>
      <c r="D1508" s="40">
        <f>MAX(DATE(Table1[Year],1,1),DATE(Table1[Year],1,1)-WEEKDAY(DATE(Table1[Year],1,1),2)+(Table1[WeekNum]-1)*7+1)</f>
        <v>44655</v>
      </c>
      <c r="E1508" s="40">
        <f>MIN(DATE(Table1[Year]+1,1,0),DATE(Table1[Year],1,1)-WEEKDAY(DATE(Table1[Year],1,1),2)+Table1[WeekNum]*7)</f>
        <v>44661</v>
      </c>
      <c r="F1508" s="15">
        <v>2022</v>
      </c>
      <c r="G1508" s="15">
        <f t="shared" si="46"/>
        <v>4</v>
      </c>
      <c r="H1508" s="15">
        <v>15</v>
      </c>
      <c r="I1508" s="207" t="str">
        <f>"W" &amp;Table1[[#This Row],[WeekNum]]</f>
        <v>W15</v>
      </c>
      <c r="J1508" s="195" t="str">
        <f t="shared" si="47"/>
        <v>22-W15</v>
      </c>
      <c r="K1508" s="11" t="s">
        <v>444</v>
      </c>
      <c r="L1508" s="11"/>
      <c r="M1508" s="11" t="s">
        <v>72</v>
      </c>
      <c r="N1508" s="266" t="s">
        <v>369</v>
      </c>
      <c r="O1508" s="266" t="s">
        <v>391</v>
      </c>
      <c r="P1508" s="11" t="s">
        <v>410</v>
      </c>
      <c r="Q1508" s="11" t="s">
        <v>421</v>
      </c>
      <c r="R1508" s="11">
        <v>0</v>
      </c>
      <c r="S1508" s="11"/>
      <c r="T1508" s="206">
        <f>ABS(Table1[[#This Row],[Prod]]-Table1[[#This Row],[Planned]])</f>
        <v>0</v>
      </c>
      <c r="U1508" s="209">
        <f>IF(ABS(Table1[[#This Row],[Prod]]-Table1[[#This Row],[Planned]])&gt;Table1[[#This Row],[Planned]],0,IF(Table1[[#This Row],[Planned]]=0,0,1-ABS(Table1[[#This Row],[Prod]]-Table1[[#This Row],[Planned]])/Table1[[#This Row],[Planned]]))</f>
        <v>0</v>
      </c>
      <c r="V1508" s="11"/>
      <c r="W1508" s="11"/>
      <c r="X1508" s="27"/>
      <c r="Y1508" s="206">
        <f>Table1[[#This Row],[Prod]]</f>
        <v>0</v>
      </c>
      <c r="Z1508" s="206">
        <f>ABS(Table1[[#This Row],[Prod2]]-Table1[[#This Row],[Plan Revised]])</f>
        <v>0</v>
      </c>
      <c r="AA1508" s="209">
        <f>IF(ABS(Table1[[#This Row],[Prod2]]-Table1[[#This Row],[Plan Revised]])&gt;Table1[[#This Row],[Plan Revised]],0,IF(Table1[[#This Row],[Plan Revised]]=0,0,1-ABS(Table1[[#This Row],[Prod2]]-Table1[[#This Row],[Plan Revised]])/Table1[[#This Row],[Plan Revised]]))</f>
        <v>0</v>
      </c>
      <c r="AB1508" s="11"/>
      <c r="AC1508" s="30"/>
      <c r="AD1508"/>
      <c r="AF1508"/>
    </row>
    <row r="1509" spans="1:32">
      <c r="A1509" s="15" t="str">
        <f>IF(Table1[Week]=WeekSel,"Yes","No")</f>
        <v>Yes</v>
      </c>
      <c r="B1509" s="15" t="str">
        <f>IF((Table1[StartDate]&gt;=Date.GraphMin)*(Table1[StartDate]&lt;=Date.GraphMax)=1,"Yes","No")</f>
        <v>Yes</v>
      </c>
      <c r="C1509" s="15" t="str">
        <f>IF(OR(Table1[[#This Row],[Site]]="FOOD MILLING",Table1[[#This Row],[Site]]="GODACO"), "No", "Yes")</f>
        <v>Yes</v>
      </c>
      <c r="D1509" s="40">
        <f>MAX(DATE(Table1[Year],1,1),DATE(Table1[Year],1,1)-WEEKDAY(DATE(Table1[Year],1,1),2)+(Table1[WeekNum]-1)*7+1)</f>
        <v>44655</v>
      </c>
      <c r="E1509" s="40">
        <f>MIN(DATE(Table1[Year]+1,1,0),DATE(Table1[Year],1,1)-WEEKDAY(DATE(Table1[Year],1,1),2)+Table1[WeekNum]*7)</f>
        <v>44661</v>
      </c>
      <c r="F1509" s="15">
        <v>2022</v>
      </c>
      <c r="G1509" s="15">
        <f t="shared" si="46"/>
        <v>4</v>
      </c>
      <c r="H1509" s="15">
        <v>15</v>
      </c>
      <c r="I1509" s="207" t="str">
        <f>"W" &amp;Table1[[#This Row],[WeekNum]]</f>
        <v>W15</v>
      </c>
      <c r="J1509" s="195" t="str">
        <f t="shared" si="47"/>
        <v>22-W15</v>
      </c>
      <c r="K1509" s="11" t="s">
        <v>499</v>
      </c>
      <c r="L1509" s="11"/>
      <c r="M1509" s="11" t="s">
        <v>72</v>
      </c>
      <c r="N1509" s="11" t="s">
        <v>47</v>
      </c>
      <c r="O1509" s="266" t="s">
        <v>403</v>
      </c>
      <c r="P1509" s="11" t="s">
        <v>404</v>
      </c>
      <c r="Q1509" s="11" t="s">
        <v>419</v>
      </c>
      <c r="R1509" s="11">
        <v>0</v>
      </c>
      <c r="S1509" s="11">
        <v>610.72</v>
      </c>
      <c r="T1509" s="206">
        <f>ABS(Table1[[#This Row],[Prod]]-Table1[[#This Row],[Planned]])</f>
        <v>610.72</v>
      </c>
      <c r="U1509" s="209">
        <f>IF(ABS(Table1[[#This Row],[Prod]]-Table1[[#This Row],[Planned]])&gt;Table1[[#This Row],[Planned]],0,IF(Table1[[#This Row],[Planned]]=0,0,1-ABS(Table1[[#This Row],[Prod]]-Table1[[#This Row],[Planned]])/Table1[[#This Row],[Planned]]))</f>
        <v>0</v>
      </c>
      <c r="V1509" s="11"/>
      <c r="W1509" s="11"/>
      <c r="X1509" s="27">
        <v>800</v>
      </c>
      <c r="Y1509" s="206">
        <f>Table1[[#This Row],[Prod]]</f>
        <v>610.72</v>
      </c>
      <c r="Z1509" s="206">
        <f>ABS(Table1[[#This Row],[Prod2]]-Table1[[#This Row],[Plan Revised]])</f>
        <v>189.27999999999997</v>
      </c>
      <c r="AA1509" s="209">
        <f>IF(ABS(Table1[[#This Row],[Prod2]]-Table1[[#This Row],[Plan Revised]])&gt;Table1[[#This Row],[Plan Revised]],0,IF(Table1[[#This Row],[Plan Revised]]=0,0,1-ABS(Table1[[#This Row],[Prod2]]-Table1[[#This Row],[Plan Revised]])/Table1[[#This Row],[Plan Revised]]))</f>
        <v>0.76340000000000008</v>
      </c>
      <c r="AB1509" s="11"/>
      <c r="AC1509" s="30"/>
      <c r="AD1509"/>
      <c r="AF1509"/>
    </row>
    <row r="1510" spans="1:32">
      <c r="A1510" s="15" t="str">
        <f>IF(Table1[Week]=WeekSel,"Yes","No")</f>
        <v>Yes</v>
      </c>
      <c r="B1510" s="15" t="str">
        <f>IF((Table1[StartDate]&gt;=Date.GraphMin)*(Table1[StartDate]&lt;=Date.GraphMax)=1,"Yes","No")</f>
        <v>Yes</v>
      </c>
      <c r="C1510" s="15" t="str">
        <f>IF(OR(Table1[[#This Row],[Site]]="FOOD MILLING",Table1[[#This Row],[Site]]="GODACO"), "No", "Yes")</f>
        <v>Yes</v>
      </c>
      <c r="D1510" s="40">
        <f>MAX(DATE(Table1[Year],1,1),DATE(Table1[Year],1,1)-WEEKDAY(DATE(Table1[Year],1,1),2)+(Table1[WeekNum]-1)*7+1)</f>
        <v>44655</v>
      </c>
      <c r="E1510" s="40">
        <f>MIN(DATE(Table1[Year]+1,1,0),DATE(Table1[Year],1,1)-WEEKDAY(DATE(Table1[Year],1,1),2)+Table1[WeekNum]*7)</f>
        <v>44661</v>
      </c>
      <c r="F1510" s="15">
        <v>2022</v>
      </c>
      <c r="G1510" s="15">
        <f t="shared" si="46"/>
        <v>4</v>
      </c>
      <c r="H1510" s="15">
        <v>15</v>
      </c>
      <c r="I1510" s="207" t="str">
        <f>"W" &amp;Table1[[#This Row],[WeekNum]]</f>
        <v>W15</v>
      </c>
      <c r="J1510" s="195" t="str">
        <f t="shared" si="47"/>
        <v>22-W15</v>
      </c>
      <c r="K1510" s="11" t="s">
        <v>501</v>
      </c>
      <c r="L1510" s="11"/>
      <c r="M1510" s="11" t="s">
        <v>72</v>
      </c>
      <c r="N1510" s="11" t="s">
        <v>47</v>
      </c>
      <c r="O1510" s="266" t="s">
        <v>403</v>
      </c>
      <c r="P1510" s="11" t="s">
        <v>404</v>
      </c>
      <c r="Q1510" s="11" t="s">
        <v>419</v>
      </c>
      <c r="R1510" s="11">
        <v>0</v>
      </c>
      <c r="S1510" s="11">
        <v>0</v>
      </c>
      <c r="T1510" s="206">
        <f>ABS(Table1[[#This Row],[Prod]]-Table1[[#This Row],[Planned]])</f>
        <v>0</v>
      </c>
      <c r="U1510" s="209">
        <f>IF(ABS(Table1[[#This Row],[Prod]]-Table1[[#This Row],[Planned]])&gt;Table1[[#This Row],[Planned]],0,IF(Table1[[#This Row],[Planned]]=0,0,1-ABS(Table1[[#This Row],[Prod]]-Table1[[#This Row],[Planned]])/Table1[[#This Row],[Planned]]))</f>
        <v>0</v>
      </c>
      <c r="V1510" s="11"/>
      <c r="W1510" s="11"/>
      <c r="X1510" s="27">
        <v>0</v>
      </c>
      <c r="Y1510" s="206">
        <f>Table1[[#This Row],[Prod]]</f>
        <v>0</v>
      </c>
      <c r="Z1510" s="206">
        <f>ABS(Table1[[#This Row],[Prod2]]-Table1[[#This Row],[Plan Revised]])</f>
        <v>0</v>
      </c>
      <c r="AA1510" s="209">
        <f>IF(ABS(Table1[[#This Row],[Prod2]]-Table1[[#This Row],[Plan Revised]])&gt;Table1[[#This Row],[Plan Revised]],0,IF(Table1[[#This Row],[Plan Revised]]=0,0,1-ABS(Table1[[#This Row],[Prod2]]-Table1[[#This Row],[Plan Revised]])/Table1[[#This Row],[Plan Revised]]))</f>
        <v>0</v>
      </c>
      <c r="AB1510" s="11"/>
      <c r="AC1510" s="30"/>
      <c r="AD1510"/>
      <c r="AF1510"/>
    </row>
    <row r="1511" spans="1:32">
      <c r="A1511" s="15" t="str">
        <f>IF(Table1[Week]=WeekSel,"Yes","No")</f>
        <v>Yes</v>
      </c>
      <c r="B1511" s="15" t="str">
        <f>IF((Table1[StartDate]&gt;=Date.GraphMin)*(Table1[StartDate]&lt;=Date.GraphMax)=1,"Yes","No")</f>
        <v>Yes</v>
      </c>
      <c r="C1511" s="15" t="str">
        <f>IF(OR(Table1[[#This Row],[Site]]="FOOD MILLING",Table1[[#This Row],[Site]]="GODACO"), "No", "Yes")</f>
        <v>Yes</v>
      </c>
      <c r="D1511" s="40">
        <f>MAX(DATE(Table1[Year],1,1),DATE(Table1[Year],1,1)-WEEKDAY(DATE(Table1[Year],1,1),2)+(Table1[WeekNum]-1)*7+1)</f>
        <v>44655</v>
      </c>
      <c r="E1511" s="40">
        <f>MIN(DATE(Table1[Year]+1,1,0),DATE(Table1[Year],1,1)-WEEKDAY(DATE(Table1[Year],1,1),2)+Table1[WeekNum]*7)</f>
        <v>44661</v>
      </c>
      <c r="F1511" s="15">
        <v>2022</v>
      </c>
      <c r="G1511" s="15">
        <f t="shared" si="46"/>
        <v>4</v>
      </c>
      <c r="H1511" s="15">
        <v>15</v>
      </c>
      <c r="I1511" s="207" t="str">
        <f>"W" &amp;Table1[[#This Row],[WeekNum]]</f>
        <v>W15</v>
      </c>
      <c r="J1511" s="195" t="str">
        <f t="shared" si="47"/>
        <v>22-W15</v>
      </c>
      <c r="K1511" s="11" t="s">
        <v>503</v>
      </c>
      <c r="L1511" s="11"/>
      <c r="M1511" s="11" t="s">
        <v>72</v>
      </c>
      <c r="N1511" s="11" t="s">
        <v>47</v>
      </c>
      <c r="O1511" s="266" t="s">
        <v>403</v>
      </c>
      <c r="P1511" s="11" t="s">
        <v>405</v>
      </c>
      <c r="Q1511" s="11" t="s">
        <v>419</v>
      </c>
      <c r="R1511" s="11">
        <v>0</v>
      </c>
      <c r="S1511" s="11">
        <v>72</v>
      </c>
      <c r="T1511" s="206">
        <f>ABS(Table1[[#This Row],[Prod]]-Table1[[#This Row],[Planned]])</f>
        <v>72</v>
      </c>
      <c r="U1511" s="209">
        <f>IF(ABS(Table1[[#This Row],[Prod]]-Table1[[#This Row],[Planned]])&gt;Table1[[#This Row],[Planned]],0,IF(Table1[[#This Row],[Planned]]=0,0,1-ABS(Table1[[#This Row],[Prod]]-Table1[[#This Row],[Planned]])/Table1[[#This Row],[Planned]]))</f>
        <v>0</v>
      </c>
      <c r="V1511" s="11"/>
      <c r="W1511" s="11"/>
      <c r="X1511" s="27">
        <v>72</v>
      </c>
      <c r="Y1511" s="206">
        <f>Table1[[#This Row],[Prod]]</f>
        <v>72</v>
      </c>
      <c r="Z1511" s="206">
        <f>ABS(Table1[[#This Row],[Prod2]]-Table1[[#This Row],[Plan Revised]])</f>
        <v>0</v>
      </c>
      <c r="AA1511" s="209">
        <f>IF(ABS(Table1[[#This Row],[Prod2]]-Table1[[#This Row],[Plan Revised]])&gt;Table1[[#This Row],[Plan Revised]],0,IF(Table1[[#This Row],[Plan Revised]]=0,0,1-ABS(Table1[[#This Row],[Prod2]]-Table1[[#This Row],[Plan Revised]])/Table1[[#This Row],[Plan Revised]]))</f>
        <v>1</v>
      </c>
      <c r="AB1511" s="11"/>
      <c r="AC1511" s="30"/>
      <c r="AD1511"/>
      <c r="AF1511"/>
    </row>
    <row r="1512" spans="1:32">
      <c r="A1512" s="15" t="str">
        <f>IF(Table1[Week]=WeekSel,"Yes","No")</f>
        <v>Yes</v>
      </c>
      <c r="B1512" s="15" t="str">
        <f>IF((Table1[StartDate]&gt;=Date.GraphMin)*(Table1[StartDate]&lt;=Date.GraphMax)=1,"Yes","No")</f>
        <v>Yes</v>
      </c>
      <c r="C1512" s="15" t="str">
        <f>IF(OR(Table1[[#This Row],[Site]]="FOOD MILLING",Table1[[#This Row],[Site]]="GODACO"), "No", "Yes")</f>
        <v>Yes</v>
      </c>
      <c r="D1512" s="40">
        <f>MAX(DATE(Table1[Year],1,1),DATE(Table1[Year],1,1)-WEEKDAY(DATE(Table1[Year],1,1),2)+(Table1[WeekNum]-1)*7+1)</f>
        <v>44655</v>
      </c>
      <c r="E1512" s="40">
        <f>MIN(DATE(Table1[Year]+1,1,0),DATE(Table1[Year],1,1)-WEEKDAY(DATE(Table1[Year],1,1),2)+Table1[WeekNum]*7)</f>
        <v>44661</v>
      </c>
      <c r="F1512" s="15">
        <v>2022</v>
      </c>
      <c r="G1512" s="15">
        <f t="shared" si="46"/>
        <v>4</v>
      </c>
      <c r="H1512" s="15">
        <v>15</v>
      </c>
      <c r="I1512" s="207" t="str">
        <f>"W" &amp;Table1[[#This Row],[WeekNum]]</f>
        <v>W15</v>
      </c>
      <c r="J1512" s="195" t="str">
        <f t="shared" si="47"/>
        <v>22-W15</v>
      </c>
      <c r="K1512" s="11" t="s">
        <v>500</v>
      </c>
      <c r="L1512" s="11"/>
      <c r="M1512" s="11" t="s">
        <v>72</v>
      </c>
      <c r="N1512" s="11" t="s">
        <v>47</v>
      </c>
      <c r="O1512" s="266" t="s">
        <v>403</v>
      </c>
      <c r="P1512" s="11" t="s">
        <v>404</v>
      </c>
      <c r="Q1512" s="11" t="s">
        <v>419</v>
      </c>
      <c r="R1512" s="11">
        <v>0</v>
      </c>
      <c r="S1512" s="11">
        <v>788.8</v>
      </c>
      <c r="T1512" s="206">
        <f>ABS(Table1[[#This Row],[Prod]]-Table1[[#This Row],[Planned]])</f>
        <v>788.8</v>
      </c>
      <c r="U1512" s="209">
        <f>IF(ABS(Table1[[#This Row],[Prod]]-Table1[[#This Row],[Planned]])&gt;Table1[[#This Row],[Planned]],0,IF(Table1[[#This Row],[Planned]]=0,0,1-ABS(Table1[[#This Row],[Prod]]-Table1[[#This Row],[Planned]])/Table1[[#This Row],[Planned]]))</f>
        <v>0</v>
      </c>
      <c r="V1512" s="11"/>
      <c r="W1512" s="11"/>
      <c r="X1512" s="27">
        <v>1000</v>
      </c>
      <c r="Y1512" s="206">
        <f>Table1[[#This Row],[Prod]]</f>
        <v>788.8</v>
      </c>
      <c r="Z1512" s="206">
        <f>ABS(Table1[[#This Row],[Prod2]]-Table1[[#This Row],[Plan Revised]])</f>
        <v>211.20000000000005</v>
      </c>
      <c r="AA1512" s="209">
        <f>IF(ABS(Table1[[#This Row],[Prod2]]-Table1[[#This Row],[Plan Revised]])&gt;Table1[[#This Row],[Plan Revised]],0,IF(Table1[[#This Row],[Plan Revised]]=0,0,1-ABS(Table1[[#This Row],[Prod2]]-Table1[[#This Row],[Plan Revised]])/Table1[[#This Row],[Plan Revised]]))</f>
        <v>0.78879999999999995</v>
      </c>
      <c r="AB1512" s="11"/>
      <c r="AC1512" s="30"/>
      <c r="AD1512"/>
      <c r="AF1512"/>
    </row>
    <row r="1513" spans="1:32">
      <c r="A1513" s="15" t="str">
        <f>IF(Table1[Week]=WeekSel,"Yes","No")</f>
        <v>Yes</v>
      </c>
      <c r="B1513" s="15" t="str">
        <f>IF((Table1[StartDate]&gt;=Date.GraphMin)*(Table1[StartDate]&lt;=Date.GraphMax)=1,"Yes","No")</f>
        <v>Yes</v>
      </c>
      <c r="C1513" s="15" t="str">
        <f>IF(OR(Table1[[#This Row],[Site]]="FOOD MILLING",Table1[[#This Row],[Site]]="GODACO"), "No", "Yes")</f>
        <v>Yes</v>
      </c>
      <c r="D1513" s="40">
        <f>MAX(DATE(Table1[Year],1,1),DATE(Table1[Year],1,1)-WEEKDAY(DATE(Table1[Year],1,1),2)+(Table1[WeekNum]-1)*7+1)</f>
        <v>44655</v>
      </c>
      <c r="E1513" s="40">
        <f>MIN(DATE(Table1[Year]+1,1,0),DATE(Table1[Year],1,1)-WEEKDAY(DATE(Table1[Year],1,1),2)+Table1[WeekNum]*7)</f>
        <v>44661</v>
      </c>
      <c r="F1513" s="15">
        <v>2022</v>
      </c>
      <c r="G1513" s="15">
        <f t="shared" si="46"/>
        <v>4</v>
      </c>
      <c r="H1513" s="15">
        <v>15</v>
      </c>
      <c r="I1513" s="207" t="str">
        <f>"W" &amp;Table1[[#This Row],[WeekNum]]</f>
        <v>W15</v>
      </c>
      <c r="J1513" s="195" t="str">
        <f t="shared" si="47"/>
        <v>22-W15</v>
      </c>
      <c r="K1513" s="11" t="s">
        <v>502</v>
      </c>
      <c r="L1513" s="11"/>
      <c r="M1513" s="11" t="s">
        <v>72</v>
      </c>
      <c r="N1513" s="11" t="s">
        <v>47</v>
      </c>
      <c r="O1513" s="266" t="s">
        <v>403</v>
      </c>
      <c r="P1513" s="11" t="s">
        <v>404</v>
      </c>
      <c r="Q1513" s="11" t="s">
        <v>419</v>
      </c>
      <c r="R1513" s="11">
        <v>0</v>
      </c>
      <c r="S1513" s="11">
        <v>0</v>
      </c>
      <c r="T1513" s="206">
        <f>ABS(Table1[[#This Row],[Prod]]-Table1[[#This Row],[Planned]])</f>
        <v>0</v>
      </c>
      <c r="U1513" s="209">
        <f>IF(ABS(Table1[[#This Row],[Prod]]-Table1[[#This Row],[Planned]])&gt;Table1[[#This Row],[Planned]],0,IF(Table1[[#This Row],[Planned]]=0,0,1-ABS(Table1[[#This Row],[Prod]]-Table1[[#This Row],[Planned]])/Table1[[#This Row],[Planned]]))</f>
        <v>0</v>
      </c>
      <c r="V1513" s="11"/>
      <c r="W1513" s="11"/>
      <c r="X1513" s="27">
        <v>0</v>
      </c>
      <c r="Y1513" s="206">
        <f>Table1[[#This Row],[Prod]]</f>
        <v>0</v>
      </c>
      <c r="Z1513" s="206">
        <f>ABS(Table1[[#This Row],[Prod2]]-Table1[[#This Row],[Plan Revised]])</f>
        <v>0</v>
      </c>
      <c r="AA1513" s="209">
        <f>IF(ABS(Table1[[#This Row],[Prod2]]-Table1[[#This Row],[Plan Revised]])&gt;Table1[[#This Row],[Plan Revised]],0,IF(Table1[[#This Row],[Plan Revised]]=0,0,1-ABS(Table1[[#This Row],[Prod2]]-Table1[[#This Row],[Plan Revised]])/Table1[[#This Row],[Plan Revised]]))</f>
        <v>0</v>
      </c>
      <c r="AB1513" s="11"/>
      <c r="AC1513" s="30"/>
      <c r="AD1513"/>
      <c r="AF1513"/>
    </row>
    <row r="1514" spans="1:32">
      <c r="A1514" s="15" t="str">
        <f>IF(Table1[Week]=WeekSel,"Yes","No")</f>
        <v>Yes</v>
      </c>
      <c r="B1514" s="15" t="str">
        <f>IF((Table1[StartDate]&gt;=Date.GraphMin)*(Table1[StartDate]&lt;=Date.GraphMax)=1,"Yes","No")</f>
        <v>Yes</v>
      </c>
      <c r="C1514" s="15" t="str">
        <f>IF(OR(Table1[[#This Row],[Site]]="FOOD MILLING",Table1[[#This Row],[Site]]="GODACO"), "No", "Yes")</f>
        <v>Yes</v>
      </c>
      <c r="D1514" s="40">
        <f>MAX(DATE(Table1[Year],1,1),DATE(Table1[Year],1,1)-WEEKDAY(DATE(Table1[Year],1,1),2)+(Table1[WeekNum]-1)*7+1)</f>
        <v>44655</v>
      </c>
      <c r="E1514" s="40">
        <f>MIN(DATE(Table1[Year]+1,1,0),DATE(Table1[Year],1,1)-WEEKDAY(DATE(Table1[Year],1,1),2)+Table1[WeekNum]*7)</f>
        <v>44661</v>
      </c>
      <c r="F1514" s="15">
        <v>2022</v>
      </c>
      <c r="G1514" s="15">
        <f t="shared" si="46"/>
        <v>4</v>
      </c>
      <c r="H1514" s="15">
        <v>15</v>
      </c>
      <c r="I1514" s="207" t="str">
        <f>"W" &amp;Table1[[#This Row],[WeekNum]]</f>
        <v>W15</v>
      </c>
      <c r="J1514" s="195" t="str">
        <f t="shared" si="47"/>
        <v>22-W15</v>
      </c>
      <c r="K1514" s="11" t="s">
        <v>504</v>
      </c>
      <c r="L1514" s="11"/>
      <c r="M1514" s="11" t="s">
        <v>72</v>
      </c>
      <c r="N1514" s="11" t="s">
        <v>47</v>
      </c>
      <c r="O1514" s="266" t="s">
        <v>403</v>
      </c>
      <c r="P1514" s="11" t="s">
        <v>405</v>
      </c>
      <c r="Q1514" s="11" t="s">
        <v>419</v>
      </c>
      <c r="R1514" s="11">
        <v>0</v>
      </c>
      <c r="S1514" s="11">
        <v>72</v>
      </c>
      <c r="T1514" s="206">
        <f>ABS(Table1[[#This Row],[Prod]]-Table1[[#This Row],[Planned]])</f>
        <v>72</v>
      </c>
      <c r="U1514" s="209">
        <f>IF(ABS(Table1[[#This Row],[Prod]]-Table1[[#This Row],[Planned]])&gt;Table1[[#This Row],[Planned]],0,IF(Table1[[#This Row],[Planned]]=0,0,1-ABS(Table1[[#This Row],[Prod]]-Table1[[#This Row],[Planned]])/Table1[[#This Row],[Planned]]))</f>
        <v>0</v>
      </c>
      <c r="V1514" s="11"/>
      <c r="W1514" s="11"/>
      <c r="X1514" s="27">
        <v>72</v>
      </c>
      <c r="Y1514" s="206">
        <f>Table1[[#This Row],[Prod]]</f>
        <v>72</v>
      </c>
      <c r="Z1514" s="206">
        <f>ABS(Table1[[#This Row],[Prod2]]-Table1[[#This Row],[Plan Revised]])</f>
        <v>0</v>
      </c>
      <c r="AA1514" s="209">
        <f>IF(ABS(Table1[[#This Row],[Prod2]]-Table1[[#This Row],[Plan Revised]])&gt;Table1[[#This Row],[Plan Revised]],0,IF(Table1[[#This Row],[Plan Revised]]=0,0,1-ABS(Table1[[#This Row],[Prod2]]-Table1[[#This Row],[Plan Revised]])/Table1[[#This Row],[Plan Revised]]))</f>
        <v>1</v>
      </c>
      <c r="AB1514" s="11"/>
      <c r="AC1514" s="30"/>
      <c r="AD1514"/>
      <c r="AF1514"/>
    </row>
    <row r="1515" spans="1:32">
      <c r="A1515" s="15" t="str">
        <f>IF(Table1[Week]=WeekSel,"Yes","No")</f>
        <v>Yes</v>
      </c>
      <c r="B1515" s="15" t="str">
        <f>IF((Table1[StartDate]&gt;=Date.GraphMin)*(Table1[StartDate]&lt;=Date.GraphMax)=1,"Yes","No")</f>
        <v>Yes</v>
      </c>
      <c r="C1515" s="15" t="str">
        <f>IF(OR(Table1[[#This Row],[Site]]="FOOD MILLING",Table1[[#This Row],[Site]]="GODACO"), "No", "Yes")</f>
        <v>Yes</v>
      </c>
      <c r="D1515" s="40">
        <f>MAX(DATE(Table1[Year],1,1),DATE(Table1[Year],1,1)-WEEKDAY(DATE(Table1[Year],1,1),2)+(Table1[WeekNum]-1)*7+1)</f>
        <v>44655</v>
      </c>
      <c r="E1515" s="40">
        <f>MIN(DATE(Table1[Year]+1,1,0),DATE(Table1[Year],1,1)-WEEKDAY(DATE(Table1[Year],1,1),2)+Table1[WeekNum]*7)</f>
        <v>44661</v>
      </c>
      <c r="F1515" s="15">
        <v>2022</v>
      </c>
      <c r="G1515" s="15">
        <f t="shared" si="46"/>
        <v>4</v>
      </c>
      <c r="H1515" s="15">
        <v>15</v>
      </c>
      <c r="I1515" s="207" t="str">
        <f>"W" &amp;Table1[[#This Row],[WeekNum]]</f>
        <v>W15</v>
      </c>
      <c r="J1515" s="195" t="str">
        <f t="shared" si="47"/>
        <v>22-W15</v>
      </c>
      <c r="K1515" s="11" t="s">
        <v>505</v>
      </c>
      <c r="L1515" s="11"/>
      <c r="M1515" s="11" t="s">
        <v>72</v>
      </c>
      <c r="N1515" s="11" t="s">
        <v>47</v>
      </c>
      <c r="O1515" s="266" t="s">
        <v>403</v>
      </c>
      <c r="P1515" s="11" t="s">
        <v>406</v>
      </c>
      <c r="Q1515" s="11" t="s">
        <v>419</v>
      </c>
      <c r="R1515" s="11">
        <v>0</v>
      </c>
      <c r="S1515" s="11">
        <v>1724.88</v>
      </c>
      <c r="T1515" s="206">
        <f>ABS(Table1[[#This Row],[Prod]]-Table1[[#This Row],[Planned]])</f>
        <v>1724.88</v>
      </c>
      <c r="U1515" s="209">
        <f>IF(ABS(Table1[[#This Row],[Prod]]-Table1[[#This Row],[Planned]])&gt;Table1[[#This Row],[Planned]],0,IF(Table1[[#This Row],[Planned]]=0,0,1-ABS(Table1[[#This Row],[Prod]]-Table1[[#This Row],[Planned]])/Table1[[#This Row],[Planned]]))</f>
        <v>0</v>
      </c>
      <c r="V1515" s="11"/>
      <c r="W1515" s="11"/>
      <c r="X1515" s="27">
        <v>2000</v>
      </c>
      <c r="Y1515" s="206">
        <f>Table1[[#This Row],[Prod]]</f>
        <v>1724.88</v>
      </c>
      <c r="Z1515" s="206">
        <f>ABS(Table1[[#This Row],[Prod2]]-Table1[[#This Row],[Plan Revised]])</f>
        <v>275.11999999999989</v>
      </c>
      <c r="AA1515" s="209">
        <f>IF(ABS(Table1[[#This Row],[Prod2]]-Table1[[#This Row],[Plan Revised]])&gt;Table1[[#This Row],[Plan Revised]],0,IF(Table1[[#This Row],[Plan Revised]]=0,0,1-ABS(Table1[[#This Row],[Prod2]]-Table1[[#This Row],[Plan Revised]])/Table1[[#This Row],[Plan Revised]]))</f>
        <v>0.8624400000000001</v>
      </c>
      <c r="AB1515" s="11"/>
      <c r="AC1515" s="30"/>
      <c r="AD1515"/>
      <c r="AF1515"/>
    </row>
    <row r="1516" spans="1:32">
      <c r="A1516" s="15" t="str">
        <f>IF(Table1[Week]=WeekSel,"Yes","No")</f>
        <v>Yes</v>
      </c>
      <c r="B1516" s="15" t="str">
        <f>IF((Table1[StartDate]&gt;=Date.GraphMin)*(Table1[StartDate]&lt;=Date.GraphMax)=1,"Yes","No")</f>
        <v>Yes</v>
      </c>
      <c r="C1516" s="15" t="str">
        <f>IF(OR(Table1[[#This Row],[Site]]="FOOD MILLING",Table1[[#This Row],[Site]]="GODACO"), "No", "Yes")</f>
        <v>Yes</v>
      </c>
      <c r="D1516" s="40">
        <f>MAX(DATE(Table1[Year],1,1),DATE(Table1[Year],1,1)-WEEKDAY(DATE(Table1[Year],1,1),2)+(Table1[WeekNum]-1)*7+1)</f>
        <v>44655</v>
      </c>
      <c r="E1516" s="40">
        <f>MIN(DATE(Table1[Year]+1,1,0),DATE(Table1[Year],1,1)-WEEKDAY(DATE(Table1[Year],1,1),2)+Table1[WeekNum]*7)</f>
        <v>44661</v>
      </c>
      <c r="F1516" s="15">
        <v>2022</v>
      </c>
      <c r="G1516" s="15">
        <f t="shared" si="46"/>
        <v>4</v>
      </c>
      <c r="H1516" s="15">
        <v>15</v>
      </c>
      <c r="I1516" s="207" t="str">
        <f>"W" &amp;Table1[[#This Row],[WeekNum]]</f>
        <v>W15</v>
      </c>
      <c r="J1516" s="195" t="str">
        <f t="shared" si="47"/>
        <v>22-W15</v>
      </c>
      <c r="K1516" s="11" t="s">
        <v>507</v>
      </c>
      <c r="L1516" s="11"/>
      <c r="M1516" s="11" t="s">
        <v>72</v>
      </c>
      <c r="N1516" s="11" t="s">
        <v>47</v>
      </c>
      <c r="O1516" s="266" t="s">
        <v>403</v>
      </c>
      <c r="P1516" s="11" t="s">
        <v>406</v>
      </c>
      <c r="Q1516" s="11" t="s">
        <v>419</v>
      </c>
      <c r="R1516" s="11">
        <v>0</v>
      </c>
      <c r="S1516" s="11">
        <v>0</v>
      </c>
      <c r="T1516" s="206">
        <f>ABS(Table1[[#This Row],[Prod]]-Table1[[#This Row],[Planned]])</f>
        <v>0</v>
      </c>
      <c r="U1516" s="209">
        <f>IF(ABS(Table1[[#This Row],[Prod]]-Table1[[#This Row],[Planned]])&gt;Table1[[#This Row],[Planned]],0,IF(Table1[[#This Row],[Planned]]=0,0,1-ABS(Table1[[#This Row],[Prod]]-Table1[[#This Row],[Planned]])/Table1[[#This Row],[Planned]]))</f>
        <v>0</v>
      </c>
      <c r="V1516" s="11"/>
      <c r="W1516" s="11"/>
      <c r="X1516" s="27">
        <v>0</v>
      </c>
      <c r="Y1516" s="206">
        <f>Table1[[#This Row],[Prod]]</f>
        <v>0</v>
      </c>
      <c r="Z1516" s="206">
        <f>ABS(Table1[[#This Row],[Prod2]]-Table1[[#This Row],[Plan Revised]])</f>
        <v>0</v>
      </c>
      <c r="AA1516" s="209">
        <f>IF(ABS(Table1[[#This Row],[Prod2]]-Table1[[#This Row],[Plan Revised]])&gt;Table1[[#This Row],[Plan Revised]],0,IF(Table1[[#This Row],[Plan Revised]]=0,0,1-ABS(Table1[[#This Row],[Prod2]]-Table1[[#This Row],[Plan Revised]])/Table1[[#This Row],[Plan Revised]]))</f>
        <v>0</v>
      </c>
      <c r="AB1516" s="11"/>
      <c r="AC1516" s="30"/>
      <c r="AD1516"/>
      <c r="AF1516"/>
    </row>
    <row r="1517" spans="1:32">
      <c r="A1517" s="15" t="str">
        <f>IF(Table1[Week]=WeekSel,"Yes","No")</f>
        <v>Yes</v>
      </c>
      <c r="B1517" s="15" t="str">
        <f>IF((Table1[StartDate]&gt;=Date.GraphMin)*(Table1[StartDate]&lt;=Date.GraphMax)=1,"Yes","No")</f>
        <v>Yes</v>
      </c>
      <c r="C1517" s="15" t="str">
        <f>IF(OR(Table1[[#This Row],[Site]]="FOOD MILLING",Table1[[#This Row],[Site]]="GODACO"), "No", "Yes")</f>
        <v>Yes</v>
      </c>
      <c r="D1517" s="40">
        <f>MAX(DATE(Table1[Year],1,1),DATE(Table1[Year],1,1)-WEEKDAY(DATE(Table1[Year],1,1),2)+(Table1[WeekNum]-1)*7+1)</f>
        <v>44655</v>
      </c>
      <c r="E1517" s="40">
        <f>MIN(DATE(Table1[Year]+1,1,0),DATE(Table1[Year],1,1)-WEEKDAY(DATE(Table1[Year],1,1),2)+Table1[WeekNum]*7)</f>
        <v>44661</v>
      </c>
      <c r="F1517" s="15">
        <v>2022</v>
      </c>
      <c r="G1517" s="15">
        <f t="shared" si="46"/>
        <v>4</v>
      </c>
      <c r="H1517" s="15">
        <v>15</v>
      </c>
      <c r="I1517" s="207" t="str">
        <f>"W" &amp;Table1[[#This Row],[WeekNum]]</f>
        <v>W15</v>
      </c>
      <c r="J1517" s="195" t="str">
        <f t="shared" si="47"/>
        <v>22-W15</v>
      </c>
      <c r="K1517" s="11" t="s">
        <v>508</v>
      </c>
      <c r="L1517" s="11"/>
      <c r="M1517" s="11" t="s">
        <v>72</v>
      </c>
      <c r="N1517" s="11" t="s">
        <v>47</v>
      </c>
      <c r="O1517" s="266" t="s">
        <v>403</v>
      </c>
      <c r="P1517" s="11" t="s">
        <v>405</v>
      </c>
      <c r="Q1517" s="11" t="s">
        <v>419</v>
      </c>
      <c r="R1517" s="11">
        <v>0</v>
      </c>
      <c r="S1517" s="11">
        <v>0</v>
      </c>
      <c r="T1517" s="206">
        <f>ABS(Table1[[#This Row],[Prod]]-Table1[[#This Row],[Planned]])</f>
        <v>0</v>
      </c>
      <c r="U1517" s="209">
        <f>IF(ABS(Table1[[#This Row],[Prod]]-Table1[[#This Row],[Planned]])&gt;Table1[[#This Row],[Planned]],0,IF(Table1[[#This Row],[Planned]]=0,0,1-ABS(Table1[[#This Row],[Prod]]-Table1[[#This Row],[Planned]])/Table1[[#This Row],[Planned]]))</f>
        <v>0</v>
      </c>
      <c r="V1517" s="11"/>
      <c r="W1517" s="11"/>
      <c r="X1517" s="27">
        <v>0</v>
      </c>
      <c r="Y1517" s="206">
        <f>Table1[[#This Row],[Prod]]</f>
        <v>0</v>
      </c>
      <c r="Z1517" s="206">
        <f>ABS(Table1[[#This Row],[Prod2]]-Table1[[#This Row],[Plan Revised]])</f>
        <v>0</v>
      </c>
      <c r="AA1517" s="209">
        <f>IF(ABS(Table1[[#This Row],[Prod2]]-Table1[[#This Row],[Plan Revised]])&gt;Table1[[#This Row],[Plan Revised]],0,IF(Table1[[#This Row],[Plan Revised]]=0,0,1-ABS(Table1[[#This Row],[Prod2]]-Table1[[#This Row],[Plan Revised]])/Table1[[#This Row],[Plan Revised]]))</f>
        <v>0</v>
      </c>
      <c r="AB1517" s="11"/>
      <c r="AC1517" s="30"/>
      <c r="AD1517"/>
      <c r="AF1517"/>
    </row>
    <row r="1518" spans="1:32">
      <c r="A1518" s="15" t="str">
        <f>IF(Table1[Week]=WeekSel,"Yes","No")</f>
        <v>Yes</v>
      </c>
      <c r="B1518" s="15" t="str">
        <f>IF((Table1[StartDate]&gt;=Date.GraphMin)*(Table1[StartDate]&lt;=Date.GraphMax)=1,"Yes","No")</f>
        <v>Yes</v>
      </c>
      <c r="C1518" s="15" t="str">
        <f>IF(OR(Table1[[#This Row],[Site]]="FOOD MILLING",Table1[[#This Row],[Site]]="GODACO"), "No", "Yes")</f>
        <v>Yes</v>
      </c>
      <c r="D1518" s="40">
        <f>MAX(DATE(Table1[Year],1,1),DATE(Table1[Year],1,1)-WEEKDAY(DATE(Table1[Year],1,1),2)+(Table1[WeekNum]-1)*7+1)</f>
        <v>44655</v>
      </c>
      <c r="E1518" s="40">
        <f>MIN(DATE(Table1[Year]+1,1,0),DATE(Table1[Year],1,1)-WEEKDAY(DATE(Table1[Year],1,1),2)+Table1[WeekNum]*7)</f>
        <v>44661</v>
      </c>
      <c r="F1518" s="15">
        <v>2022</v>
      </c>
      <c r="G1518" s="15">
        <f t="shared" si="46"/>
        <v>4</v>
      </c>
      <c r="H1518" s="15">
        <v>15</v>
      </c>
      <c r="I1518" s="207" t="str">
        <f>"W" &amp;Table1[[#This Row],[WeekNum]]</f>
        <v>W15</v>
      </c>
      <c r="J1518" s="195" t="str">
        <f t="shared" si="47"/>
        <v>22-W15</v>
      </c>
      <c r="K1518" s="11" t="s">
        <v>509</v>
      </c>
      <c r="L1518" s="11"/>
      <c r="M1518" s="11" t="s">
        <v>72</v>
      </c>
      <c r="N1518" s="11" t="s">
        <v>47</v>
      </c>
      <c r="O1518" s="266" t="s">
        <v>403</v>
      </c>
      <c r="P1518" s="11" t="s">
        <v>405</v>
      </c>
      <c r="Q1518" s="11" t="s">
        <v>419</v>
      </c>
      <c r="R1518" s="11">
        <v>0</v>
      </c>
      <c r="S1518" s="11">
        <v>0</v>
      </c>
      <c r="T1518" s="206">
        <f>ABS(Table1[[#This Row],[Prod]]-Table1[[#This Row],[Planned]])</f>
        <v>0</v>
      </c>
      <c r="U1518" s="209">
        <f>IF(ABS(Table1[[#This Row],[Prod]]-Table1[[#This Row],[Planned]])&gt;Table1[[#This Row],[Planned]],0,IF(Table1[[#This Row],[Planned]]=0,0,1-ABS(Table1[[#This Row],[Prod]]-Table1[[#This Row],[Planned]])/Table1[[#This Row],[Planned]]))</f>
        <v>0</v>
      </c>
      <c r="V1518" s="11"/>
      <c r="W1518" s="11"/>
      <c r="X1518" s="27">
        <v>0</v>
      </c>
      <c r="Y1518" s="206">
        <f>Table1[[#This Row],[Prod]]</f>
        <v>0</v>
      </c>
      <c r="Z1518" s="206">
        <f>ABS(Table1[[#This Row],[Prod2]]-Table1[[#This Row],[Plan Revised]])</f>
        <v>0</v>
      </c>
      <c r="AA1518" s="209">
        <f>IF(ABS(Table1[[#This Row],[Prod2]]-Table1[[#This Row],[Plan Revised]])&gt;Table1[[#This Row],[Plan Revised]],0,IF(Table1[[#This Row],[Plan Revised]]=0,0,1-ABS(Table1[[#This Row],[Prod2]]-Table1[[#This Row],[Plan Revised]])/Table1[[#This Row],[Plan Revised]]))</f>
        <v>0</v>
      </c>
      <c r="AB1518" s="11"/>
      <c r="AC1518" s="30"/>
      <c r="AD1518"/>
      <c r="AF1518"/>
    </row>
    <row r="1519" spans="1:32">
      <c r="A1519" s="15" t="str">
        <f>IF(Table1[Week]=WeekSel,"Yes","No")</f>
        <v>Yes</v>
      </c>
      <c r="B1519" s="15" t="str">
        <f>IF((Table1[StartDate]&gt;=Date.GraphMin)*(Table1[StartDate]&lt;=Date.GraphMax)=1,"Yes","No")</f>
        <v>Yes</v>
      </c>
      <c r="C1519" s="15" t="str">
        <f>IF(OR(Table1[[#This Row],[Site]]="FOOD MILLING",Table1[[#This Row],[Site]]="GODACO"), "No", "Yes")</f>
        <v>Yes</v>
      </c>
      <c r="D1519" s="40">
        <f>MAX(DATE(Table1[Year],1,1),DATE(Table1[Year],1,1)-WEEKDAY(DATE(Table1[Year],1,1),2)+(Table1[WeekNum]-1)*7+1)</f>
        <v>44655</v>
      </c>
      <c r="E1519" s="40">
        <f>MIN(DATE(Table1[Year]+1,1,0),DATE(Table1[Year],1,1)-WEEKDAY(DATE(Table1[Year],1,1),2)+Table1[WeekNum]*7)</f>
        <v>44661</v>
      </c>
      <c r="F1519" s="15">
        <v>2022</v>
      </c>
      <c r="G1519" s="15">
        <f t="shared" si="46"/>
        <v>4</v>
      </c>
      <c r="H1519" s="15">
        <v>15</v>
      </c>
      <c r="I1519" s="207" t="str">
        <f>"W" &amp;Table1[[#This Row],[WeekNum]]</f>
        <v>W15</v>
      </c>
      <c r="J1519" s="195" t="str">
        <f t="shared" si="47"/>
        <v>22-W15</v>
      </c>
      <c r="K1519" s="11" t="s">
        <v>511</v>
      </c>
      <c r="L1519" s="11"/>
      <c r="M1519" s="11" t="s">
        <v>72</v>
      </c>
      <c r="N1519" s="11" t="s">
        <v>47</v>
      </c>
      <c r="O1519" s="266" t="s">
        <v>403</v>
      </c>
      <c r="P1519" s="11" t="s">
        <v>388</v>
      </c>
      <c r="Q1519" s="11" t="s">
        <v>419</v>
      </c>
      <c r="R1519" s="11">
        <v>0</v>
      </c>
      <c r="S1519" s="11">
        <v>0</v>
      </c>
      <c r="T1519" s="206">
        <f>ABS(Table1[[#This Row],[Prod]]-Table1[[#This Row],[Planned]])</f>
        <v>0</v>
      </c>
      <c r="U1519" s="209">
        <f>IF(ABS(Table1[[#This Row],[Prod]]-Table1[[#This Row],[Planned]])&gt;Table1[[#This Row],[Planned]],0,IF(Table1[[#This Row],[Planned]]=0,0,1-ABS(Table1[[#This Row],[Prod]]-Table1[[#This Row],[Planned]])/Table1[[#This Row],[Planned]]))</f>
        <v>0</v>
      </c>
      <c r="V1519" s="11"/>
      <c r="W1519" s="11"/>
      <c r="X1519" s="27">
        <v>0</v>
      </c>
      <c r="Y1519" s="206">
        <f>Table1[[#This Row],[Prod]]</f>
        <v>0</v>
      </c>
      <c r="Z1519" s="206">
        <f>ABS(Table1[[#This Row],[Prod2]]-Table1[[#This Row],[Plan Revised]])</f>
        <v>0</v>
      </c>
      <c r="AA1519" s="209">
        <f>IF(ABS(Table1[[#This Row],[Prod2]]-Table1[[#This Row],[Plan Revised]])&gt;Table1[[#This Row],[Plan Revised]],0,IF(Table1[[#This Row],[Plan Revised]]=0,0,1-ABS(Table1[[#This Row],[Prod2]]-Table1[[#This Row],[Plan Revised]])/Table1[[#This Row],[Plan Revised]]))</f>
        <v>0</v>
      </c>
      <c r="AB1519" s="11"/>
      <c r="AC1519" s="30"/>
      <c r="AD1519"/>
      <c r="AF1519"/>
    </row>
    <row r="1520" spans="1:32">
      <c r="A1520" s="15" t="str">
        <f>IF(Table1[Week]=WeekSel,"Yes","No")</f>
        <v>Yes</v>
      </c>
      <c r="B1520" s="15" t="str">
        <f>IF((Table1[StartDate]&gt;=Date.GraphMin)*(Table1[StartDate]&lt;=Date.GraphMax)=1,"Yes","No")</f>
        <v>Yes</v>
      </c>
      <c r="C1520" s="15" t="str">
        <f>IF(OR(Table1[[#This Row],[Site]]="FOOD MILLING",Table1[[#This Row],[Site]]="GODACO"), "No", "Yes")</f>
        <v>Yes</v>
      </c>
      <c r="D1520" s="40">
        <f>MAX(DATE(Table1[Year],1,1),DATE(Table1[Year],1,1)-WEEKDAY(DATE(Table1[Year],1,1),2)+(Table1[WeekNum]-1)*7+1)</f>
        <v>44655</v>
      </c>
      <c r="E1520" s="40">
        <f>MIN(DATE(Table1[Year]+1,1,0),DATE(Table1[Year],1,1)-WEEKDAY(DATE(Table1[Year],1,1),2)+Table1[WeekNum]*7)</f>
        <v>44661</v>
      </c>
      <c r="F1520" s="15">
        <v>2022</v>
      </c>
      <c r="G1520" s="15">
        <f t="shared" si="46"/>
        <v>4</v>
      </c>
      <c r="H1520" s="15">
        <v>15</v>
      </c>
      <c r="I1520" s="207" t="str">
        <f>"W" &amp;Table1[[#This Row],[WeekNum]]</f>
        <v>W15</v>
      </c>
      <c r="J1520" s="195" t="str">
        <f t="shared" si="47"/>
        <v>22-W15</v>
      </c>
      <c r="K1520" s="11" t="s">
        <v>512</v>
      </c>
      <c r="L1520" s="11"/>
      <c r="M1520" s="11" t="s">
        <v>72</v>
      </c>
      <c r="N1520" s="11" t="s">
        <v>47</v>
      </c>
      <c r="O1520" s="266" t="s">
        <v>403</v>
      </c>
      <c r="P1520" s="11" t="s">
        <v>405</v>
      </c>
      <c r="Q1520" s="11" t="s">
        <v>419</v>
      </c>
      <c r="R1520" s="11">
        <v>0</v>
      </c>
      <c r="S1520" s="11">
        <v>0</v>
      </c>
      <c r="T1520" s="206">
        <f>ABS(Table1[[#This Row],[Prod]]-Table1[[#This Row],[Planned]])</f>
        <v>0</v>
      </c>
      <c r="U1520" s="209">
        <f>IF(ABS(Table1[[#This Row],[Prod]]-Table1[[#This Row],[Planned]])&gt;Table1[[#This Row],[Planned]],0,IF(Table1[[#This Row],[Planned]]=0,0,1-ABS(Table1[[#This Row],[Prod]]-Table1[[#This Row],[Planned]])/Table1[[#This Row],[Planned]]))</f>
        <v>0</v>
      </c>
      <c r="V1520" s="11"/>
      <c r="W1520" s="11"/>
      <c r="X1520" s="27">
        <v>0</v>
      </c>
      <c r="Y1520" s="206">
        <f>Table1[[#This Row],[Prod]]</f>
        <v>0</v>
      </c>
      <c r="Z1520" s="206">
        <f>ABS(Table1[[#This Row],[Prod2]]-Table1[[#This Row],[Plan Revised]])</f>
        <v>0</v>
      </c>
      <c r="AA1520" s="209">
        <f>IF(ABS(Table1[[#This Row],[Prod2]]-Table1[[#This Row],[Plan Revised]])&gt;Table1[[#This Row],[Plan Revised]],0,IF(Table1[[#This Row],[Plan Revised]]=0,0,1-ABS(Table1[[#This Row],[Prod2]]-Table1[[#This Row],[Plan Revised]])/Table1[[#This Row],[Plan Revised]]))</f>
        <v>0</v>
      </c>
      <c r="AB1520" s="11"/>
      <c r="AC1520" s="30"/>
      <c r="AD1520"/>
      <c r="AF1520"/>
    </row>
    <row r="1521" spans="1:32">
      <c r="A1521" s="15" t="str">
        <f>IF(Table1[Week]=WeekSel,"Yes","No")</f>
        <v>Yes</v>
      </c>
      <c r="B1521" s="15" t="str">
        <f>IF((Table1[StartDate]&gt;=Date.GraphMin)*(Table1[StartDate]&lt;=Date.GraphMax)=1,"Yes","No")</f>
        <v>Yes</v>
      </c>
      <c r="C1521" s="15" t="str">
        <f>IF(OR(Table1[[#This Row],[Site]]="FOOD MILLING",Table1[[#This Row],[Site]]="GODACO"), "No", "Yes")</f>
        <v>Yes</v>
      </c>
      <c r="D1521" s="40">
        <f>MAX(DATE(Table1[Year],1,1),DATE(Table1[Year],1,1)-WEEKDAY(DATE(Table1[Year],1,1),2)+(Table1[WeekNum]-1)*7+1)</f>
        <v>44655</v>
      </c>
      <c r="E1521" s="40">
        <f>MIN(DATE(Table1[Year]+1,1,0),DATE(Table1[Year],1,1)-WEEKDAY(DATE(Table1[Year],1,1),2)+Table1[WeekNum]*7)</f>
        <v>44661</v>
      </c>
      <c r="F1521" s="15">
        <v>2022</v>
      </c>
      <c r="G1521" s="15">
        <f t="shared" si="46"/>
        <v>4</v>
      </c>
      <c r="H1521" s="15">
        <v>15</v>
      </c>
      <c r="I1521" s="207" t="str">
        <f>"W" &amp;Table1[[#This Row],[WeekNum]]</f>
        <v>W15</v>
      </c>
      <c r="J1521" s="195" t="str">
        <f t="shared" si="47"/>
        <v>22-W15</v>
      </c>
      <c r="K1521" s="11" t="s">
        <v>510</v>
      </c>
      <c r="L1521" s="11"/>
      <c r="M1521" s="11" t="s">
        <v>72</v>
      </c>
      <c r="N1521" s="11" t="s">
        <v>47</v>
      </c>
      <c r="O1521" s="266" t="s">
        <v>403</v>
      </c>
      <c r="P1521" s="11" t="s">
        <v>405</v>
      </c>
      <c r="Q1521" s="11" t="s">
        <v>419</v>
      </c>
      <c r="R1521" s="11">
        <v>0</v>
      </c>
      <c r="S1521" s="11">
        <v>0</v>
      </c>
      <c r="T1521" s="206">
        <f>ABS(Table1[[#This Row],[Prod]]-Table1[[#This Row],[Planned]])</f>
        <v>0</v>
      </c>
      <c r="U1521" s="209">
        <f>IF(ABS(Table1[[#This Row],[Prod]]-Table1[[#This Row],[Planned]])&gt;Table1[[#This Row],[Planned]],0,IF(Table1[[#This Row],[Planned]]=0,0,1-ABS(Table1[[#This Row],[Prod]]-Table1[[#This Row],[Planned]])/Table1[[#This Row],[Planned]]))</f>
        <v>0</v>
      </c>
      <c r="V1521" s="11"/>
      <c r="W1521" s="11"/>
      <c r="X1521" s="27">
        <v>0</v>
      </c>
      <c r="Y1521" s="206">
        <f>Table1[[#This Row],[Prod]]</f>
        <v>0</v>
      </c>
      <c r="Z1521" s="206">
        <f>ABS(Table1[[#This Row],[Prod2]]-Table1[[#This Row],[Plan Revised]])</f>
        <v>0</v>
      </c>
      <c r="AA1521" s="209">
        <f>IF(ABS(Table1[[#This Row],[Prod2]]-Table1[[#This Row],[Plan Revised]])&gt;Table1[[#This Row],[Plan Revised]],0,IF(Table1[[#This Row],[Plan Revised]]=0,0,1-ABS(Table1[[#This Row],[Prod2]]-Table1[[#This Row],[Plan Revised]])/Table1[[#This Row],[Plan Revised]]))</f>
        <v>0</v>
      </c>
      <c r="AB1521" s="11"/>
      <c r="AC1521" s="30"/>
      <c r="AD1521"/>
      <c r="AF1521"/>
    </row>
    <row r="1522" spans="1:32">
      <c r="A1522" s="15" t="str">
        <f>IF(Table1[Week]=WeekSel,"Yes","No")</f>
        <v>Yes</v>
      </c>
      <c r="B1522" s="15" t="str">
        <f>IF((Table1[StartDate]&gt;=Date.GraphMin)*(Table1[StartDate]&lt;=Date.GraphMax)=1,"Yes","No")</f>
        <v>Yes</v>
      </c>
      <c r="C1522" s="15" t="str">
        <f>IF(OR(Table1[[#This Row],[Site]]="FOOD MILLING",Table1[[#This Row],[Site]]="GODACO"), "No", "Yes")</f>
        <v>Yes</v>
      </c>
      <c r="D1522" s="40">
        <f>MAX(DATE(Table1[Year],1,1),DATE(Table1[Year],1,1)-WEEKDAY(DATE(Table1[Year],1,1),2)+(Table1[WeekNum]-1)*7+1)</f>
        <v>44655</v>
      </c>
      <c r="E1522" s="40">
        <f>MIN(DATE(Table1[Year]+1,1,0),DATE(Table1[Year],1,1)-WEEKDAY(DATE(Table1[Year],1,1),2)+Table1[WeekNum]*7)</f>
        <v>44661</v>
      </c>
      <c r="F1522" s="15">
        <v>2022</v>
      </c>
      <c r="G1522" s="15">
        <f t="shared" si="46"/>
        <v>4</v>
      </c>
      <c r="H1522" s="15">
        <v>15</v>
      </c>
      <c r="I1522" s="207" t="str">
        <f>"W" &amp;Table1[[#This Row],[WeekNum]]</f>
        <v>W15</v>
      </c>
      <c r="J1522" s="195" t="str">
        <f t="shared" si="47"/>
        <v>22-W15</v>
      </c>
      <c r="K1522" s="11" t="s">
        <v>506</v>
      </c>
      <c r="L1522" s="11"/>
      <c r="M1522" s="11" t="s">
        <v>72</v>
      </c>
      <c r="N1522" s="11" t="s">
        <v>47</v>
      </c>
      <c r="O1522" s="266" t="s">
        <v>403</v>
      </c>
      <c r="P1522" s="11" t="s">
        <v>405</v>
      </c>
      <c r="Q1522" s="11" t="s">
        <v>419</v>
      </c>
      <c r="R1522" s="11"/>
      <c r="S1522" s="11">
        <v>0</v>
      </c>
      <c r="T1522" s="206">
        <f>ABS(Table1[[#This Row],[Prod]]-Table1[[#This Row],[Planned]])</f>
        <v>0</v>
      </c>
      <c r="U1522" s="209">
        <f>IF(ABS(Table1[[#This Row],[Prod]]-Table1[[#This Row],[Planned]])&gt;Table1[[#This Row],[Planned]],0,IF(Table1[[#This Row],[Planned]]=0,0,1-ABS(Table1[[#This Row],[Prod]]-Table1[[#This Row],[Planned]])/Table1[[#This Row],[Planned]]))</f>
        <v>0</v>
      </c>
      <c r="V1522" s="11"/>
      <c r="W1522" s="11"/>
      <c r="X1522" s="27">
        <v>0</v>
      </c>
      <c r="Y1522" s="206">
        <f>Table1[[#This Row],[Prod]]</f>
        <v>0</v>
      </c>
      <c r="Z1522" s="206">
        <f>ABS(Table1[[#This Row],[Prod2]]-Table1[[#This Row],[Plan Revised]])</f>
        <v>0</v>
      </c>
      <c r="AA1522" s="209">
        <f>IF(ABS(Table1[[#This Row],[Prod2]]-Table1[[#This Row],[Plan Revised]])&gt;Table1[[#This Row],[Plan Revised]],0,IF(Table1[[#This Row],[Plan Revised]]=0,0,1-ABS(Table1[[#This Row],[Prod2]]-Table1[[#This Row],[Plan Revised]])/Table1[[#This Row],[Plan Revised]]))</f>
        <v>0</v>
      </c>
      <c r="AB1522" s="11"/>
      <c r="AC1522" s="30"/>
      <c r="AD1522"/>
      <c r="AF1522"/>
    </row>
    <row r="1523" spans="1:32">
      <c r="A1523" s="15" t="str">
        <f>IF(Table1[Week]=WeekSel,"Yes","No")</f>
        <v>Yes</v>
      </c>
      <c r="B1523" s="15" t="str">
        <f>IF((Table1[StartDate]&gt;=Date.GraphMin)*(Table1[StartDate]&lt;=Date.GraphMax)=1,"Yes","No")</f>
        <v>Yes</v>
      </c>
      <c r="C1523" s="15" t="str">
        <f>IF(OR(Table1[[#This Row],[Site]]="FOOD MILLING",Table1[[#This Row],[Site]]="GODACO"), "No", "Yes")</f>
        <v>Yes</v>
      </c>
      <c r="D1523" s="40">
        <f>MAX(DATE(Table1[Year],1,1),DATE(Table1[Year],1,1)-WEEKDAY(DATE(Table1[Year],1,1),2)+(Table1[WeekNum]-1)*7+1)</f>
        <v>44655</v>
      </c>
      <c r="E1523" s="40">
        <f>MIN(DATE(Table1[Year]+1,1,0),DATE(Table1[Year],1,1)-WEEKDAY(DATE(Table1[Year],1,1),2)+Table1[WeekNum]*7)</f>
        <v>44661</v>
      </c>
      <c r="F1523" s="15">
        <v>2022</v>
      </c>
      <c r="G1523" s="15">
        <f t="shared" si="46"/>
        <v>4</v>
      </c>
      <c r="H1523" s="15">
        <v>15</v>
      </c>
      <c r="I1523" s="207" t="str">
        <f>"W" &amp;Table1[[#This Row],[WeekNum]]</f>
        <v>W15</v>
      </c>
      <c r="J1523" s="195" t="str">
        <f t="shared" si="47"/>
        <v>22-W15</v>
      </c>
      <c r="K1523" s="11" t="s">
        <v>529</v>
      </c>
      <c r="L1523" s="11"/>
      <c r="M1523" s="11" t="s">
        <v>77</v>
      </c>
      <c r="N1523" s="266" t="s">
        <v>370</v>
      </c>
      <c r="O1523" s="266" t="s">
        <v>374</v>
      </c>
      <c r="P1523" s="11" t="s">
        <v>410</v>
      </c>
      <c r="Q1523" s="11" t="s">
        <v>418</v>
      </c>
      <c r="R1523" s="11">
        <v>2300</v>
      </c>
      <c r="S1523" s="11">
        <v>2368.8000000000002</v>
      </c>
      <c r="T1523" s="206">
        <f>ABS(Table1[[#This Row],[Prod]]-Table1[[#This Row],[Planned]])</f>
        <v>68.800000000000182</v>
      </c>
      <c r="U1523" s="209">
        <f>IF(ABS(Table1[[#This Row],[Prod]]-Table1[[#This Row],[Planned]])&gt;Table1[[#This Row],[Planned]],0,IF(Table1[[#This Row],[Planned]]=0,0,1-ABS(Table1[[#This Row],[Prod]]-Table1[[#This Row],[Planned]])/Table1[[#This Row],[Planned]]))</f>
        <v>0.97008695652173904</v>
      </c>
      <c r="V1523" s="11"/>
      <c r="W1523" s="11"/>
      <c r="X1523" s="27">
        <v>2300</v>
      </c>
      <c r="Y1523" s="206">
        <f>Table1[[#This Row],[Prod]]</f>
        <v>2368.8000000000002</v>
      </c>
      <c r="Z1523" s="206">
        <f>ABS(Table1[[#This Row],[Prod2]]-Table1[[#This Row],[Plan Revised]])</f>
        <v>68.800000000000182</v>
      </c>
      <c r="AA1523" s="209">
        <f>IF(ABS(Table1[[#This Row],[Prod2]]-Table1[[#This Row],[Plan Revised]])&gt;Table1[[#This Row],[Plan Revised]],0,IF(Table1[[#This Row],[Plan Revised]]=0,0,1-ABS(Table1[[#This Row],[Prod2]]-Table1[[#This Row],[Plan Revised]])/Table1[[#This Row],[Plan Revised]]))</f>
        <v>0.97008695652173904</v>
      </c>
      <c r="AB1523" s="11"/>
      <c r="AC1523" s="30"/>
      <c r="AD1523"/>
      <c r="AF1523"/>
    </row>
    <row r="1524" spans="1:32">
      <c r="A1524" s="15" t="str">
        <f>IF(Table1[Week]=WeekSel,"Yes","No")</f>
        <v>Yes</v>
      </c>
      <c r="B1524" s="15" t="str">
        <f>IF((Table1[StartDate]&gt;=Date.GraphMin)*(Table1[StartDate]&lt;=Date.GraphMax)=1,"Yes","No")</f>
        <v>Yes</v>
      </c>
      <c r="C1524" s="15" t="str">
        <f>IF(OR(Table1[[#This Row],[Site]]="FOOD MILLING",Table1[[#This Row],[Site]]="GODACO"), "No", "Yes")</f>
        <v>Yes</v>
      </c>
      <c r="D1524" s="40">
        <f>MAX(DATE(Table1[Year],1,1),DATE(Table1[Year],1,1)-WEEKDAY(DATE(Table1[Year],1,1),2)+(Table1[WeekNum]-1)*7+1)</f>
        <v>44655</v>
      </c>
      <c r="E1524" s="40">
        <f>MIN(DATE(Table1[Year]+1,1,0),DATE(Table1[Year],1,1)-WEEKDAY(DATE(Table1[Year],1,1),2)+Table1[WeekNum]*7)</f>
        <v>44661</v>
      </c>
      <c r="F1524" s="15">
        <v>2022</v>
      </c>
      <c r="G1524" s="15">
        <f t="shared" si="46"/>
        <v>4</v>
      </c>
      <c r="H1524" s="15">
        <v>15</v>
      </c>
      <c r="I1524" s="207" t="str">
        <f>"W" &amp;Table1[[#This Row],[WeekNum]]</f>
        <v>W15</v>
      </c>
      <c r="J1524" s="195" t="str">
        <f t="shared" si="47"/>
        <v>22-W15</v>
      </c>
      <c r="K1524" s="11" t="s">
        <v>528</v>
      </c>
      <c r="L1524" s="11"/>
      <c r="M1524" s="11" t="s">
        <v>72</v>
      </c>
      <c r="N1524" s="266" t="s">
        <v>370</v>
      </c>
      <c r="O1524" s="266" t="s">
        <v>374</v>
      </c>
      <c r="P1524" s="11" t="s">
        <v>376</v>
      </c>
      <c r="Q1524" s="11" t="s">
        <v>418</v>
      </c>
      <c r="R1524" s="11">
        <v>2000</v>
      </c>
      <c r="S1524" s="11">
        <v>1422.4</v>
      </c>
      <c r="T1524" s="206">
        <f>ABS(Table1[[#This Row],[Prod]]-Table1[[#This Row],[Planned]])</f>
        <v>577.59999999999991</v>
      </c>
      <c r="U1524" s="209">
        <f>IF(ABS(Table1[[#This Row],[Prod]]-Table1[[#This Row],[Planned]])&gt;Table1[[#This Row],[Planned]],0,IF(Table1[[#This Row],[Planned]]=0,0,1-ABS(Table1[[#This Row],[Prod]]-Table1[[#This Row],[Planned]])/Table1[[#This Row],[Planned]]))</f>
        <v>0.71120000000000005</v>
      </c>
      <c r="V1524" s="11"/>
      <c r="W1524" s="11"/>
      <c r="X1524" s="27">
        <v>1400</v>
      </c>
      <c r="Y1524" s="206">
        <f>Table1[[#This Row],[Prod]]</f>
        <v>1422.4</v>
      </c>
      <c r="Z1524" s="206">
        <f>ABS(Table1[[#This Row],[Prod2]]-Table1[[#This Row],[Plan Revised]])</f>
        <v>22.400000000000091</v>
      </c>
      <c r="AA1524" s="209">
        <f>IF(ABS(Table1[[#This Row],[Prod2]]-Table1[[#This Row],[Plan Revised]])&gt;Table1[[#This Row],[Plan Revised]],0,IF(Table1[[#This Row],[Plan Revised]]=0,0,1-ABS(Table1[[#This Row],[Prod2]]-Table1[[#This Row],[Plan Revised]])/Table1[[#This Row],[Plan Revised]]))</f>
        <v>0.98399999999999999</v>
      </c>
      <c r="AB1524" s="11"/>
      <c r="AC1524" s="30"/>
      <c r="AD1524"/>
      <c r="AF1524"/>
    </row>
    <row r="1525" spans="1:32">
      <c r="A1525" s="15" t="str">
        <f>IF(Table1[Week]=WeekSel,"Yes","No")</f>
        <v>Yes</v>
      </c>
      <c r="B1525" s="15" t="str">
        <f>IF((Table1[StartDate]&gt;=Date.GraphMin)*(Table1[StartDate]&lt;=Date.GraphMax)=1,"Yes","No")</f>
        <v>Yes</v>
      </c>
      <c r="C1525" s="15" t="str">
        <f>IF(OR(Table1[[#This Row],[Site]]="FOOD MILLING",Table1[[#This Row],[Site]]="GODACO"), "No", "Yes")</f>
        <v>Yes</v>
      </c>
      <c r="D1525" s="40">
        <f>MAX(DATE(Table1[Year],1,1),DATE(Table1[Year],1,1)-WEEKDAY(DATE(Table1[Year],1,1),2)+(Table1[WeekNum]-1)*7+1)</f>
        <v>44655</v>
      </c>
      <c r="E1525" s="40">
        <f>MIN(DATE(Table1[Year]+1,1,0),DATE(Table1[Year],1,1)-WEEKDAY(DATE(Table1[Year],1,1),2)+Table1[WeekNum]*7)</f>
        <v>44661</v>
      </c>
      <c r="F1525" s="15">
        <v>2022</v>
      </c>
      <c r="G1525" s="15">
        <f t="shared" si="46"/>
        <v>4</v>
      </c>
      <c r="H1525" s="15">
        <v>15</v>
      </c>
      <c r="I1525" s="207" t="str">
        <f>"W" &amp;Table1[[#This Row],[WeekNum]]</f>
        <v>W15</v>
      </c>
      <c r="J1525" s="195" t="str">
        <f t="shared" si="47"/>
        <v>22-W15</v>
      </c>
      <c r="K1525" s="11" t="s">
        <v>713</v>
      </c>
      <c r="L1525" s="11"/>
      <c r="M1525" s="11" t="s">
        <v>72</v>
      </c>
      <c r="N1525" s="266" t="s">
        <v>370</v>
      </c>
      <c r="O1525" s="266" t="s">
        <v>403</v>
      </c>
      <c r="P1525" s="11" t="s">
        <v>407</v>
      </c>
      <c r="Q1525" s="11" t="s">
        <v>421</v>
      </c>
      <c r="R1525" s="11"/>
      <c r="S1525" s="11">
        <v>255.45</v>
      </c>
      <c r="T1525" s="206">
        <f>ABS(Table1[[#This Row],[Prod]]-Table1[[#This Row],[Planned]])</f>
        <v>255.45</v>
      </c>
      <c r="U1525" s="209">
        <f>IF(ABS(Table1[[#This Row],[Prod]]-Table1[[#This Row],[Planned]])&gt;Table1[[#This Row],[Planned]],0,IF(Table1[[#This Row],[Planned]]=0,0,1-ABS(Table1[[#This Row],[Prod]]-Table1[[#This Row],[Planned]])/Table1[[#This Row],[Planned]]))</f>
        <v>0</v>
      </c>
      <c r="V1525" s="11"/>
      <c r="W1525" s="11"/>
      <c r="X1525" s="27"/>
      <c r="Y1525" s="206">
        <f>Table1[[#This Row],[Prod]]</f>
        <v>255.45</v>
      </c>
      <c r="Z1525" s="206">
        <f>ABS(Table1[[#This Row],[Prod2]]-Table1[[#This Row],[Plan Revised]])</f>
        <v>255.45</v>
      </c>
      <c r="AA1525" s="209">
        <f>IF(ABS(Table1[[#This Row],[Prod2]]-Table1[[#This Row],[Plan Revised]])&gt;Table1[[#This Row],[Plan Revised]],0,IF(Table1[[#This Row],[Plan Revised]]=0,0,1-ABS(Table1[[#This Row],[Prod2]]-Table1[[#This Row],[Plan Revised]])/Table1[[#This Row],[Plan Revised]]))</f>
        <v>0</v>
      </c>
      <c r="AB1525" s="11"/>
      <c r="AC1525" s="30"/>
      <c r="AD1525"/>
      <c r="AF1525"/>
    </row>
    <row r="1526" spans="1:32">
      <c r="A1526" s="15" t="str">
        <f>IF(Table1[Week]=WeekSel,"Yes","No")</f>
        <v>Yes</v>
      </c>
      <c r="B1526" s="15" t="str">
        <f>IF((Table1[StartDate]&gt;=Date.GraphMin)*(Table1[StartDate]&lt;=Date.GraphMax)=1,"Yes","No")</f>
        <v>Yes</v>
      </c>
      <c r="C1526" s="15" t="str">
        <f>IF(OR(Table1[[#This Row],[Site]]="FOOD MILLING",Table1[[#This Row],[Site]]="GODACO"), "No", "Yes")</f>
        <v>Yes</v>
      </c>
      <c r="D1526" s="40">
        <f>MAX(DATE(Table1[Year],1,1),DATE(Table1[Year],1,1)-WEEKDAY(DATE(Table1[Year],1,1),2)+(Table1[WeekNum]-1)*7+1)</f>
        <v>44655</v>
      </c>
      <c r="E1526" s="40">
        <f>MIN(DATE(Table1[Year]+1,1,0),DATE(Table1[Year],1,1)-WEEKDAY(DATE(Table1[Year],1,1),2)+Table1[WeekNum]*7)</f>
        <v>44661</v>
      </c>
      <c r="F1526" s="15">
        <v>2022</v>
      </c>
      <c r="G1526" s="15">
        <f t="shared" si="46"/>
        <v>4</v>
      </c>
      <c r="H1526" s="15">
        <v>15</v>
      </c>
      <c r="I1526" s="207" t="str">
        <f>"W" &amp;Table1[[#This Row],[WeekNum]]</f>
        <v>W15</v>
      </c>
      <c r="J1526" s="195" t="str">
        <f t="shared" si="47"/>
        <v>22-W15</v>
      </c>
      <c r="K1526" s="11" t="s">
        <v>714</v>
      </c>
      <c r="L1526" s="11"/>
      <c r="M1526" s="11" t="s">
        <v>72</v>
      </c>
      <c r="N1526" s="266" t="s">
        <v>370</v>
      </c>
      <c r="O1526" s="266" t="s">
        <v>403</v>
      </c>
      <c r="P1526" s="11" t="s">
        <v>407</v>
      </c>
      <c r="Q1526" s="11" t="s">
        <v>421</v>
      </c>
      <c r="R1526" s="11">
        <v>1200</v>
      </c>
      <c r="S1526" s="11">
        <v>549.9</v>
      </c>
      <c r="T1526" s="206">
        <f>ABS(Table1[[#This Row],[Prod]]-Table1[[#This Row],[Planned]])</f>
        <v>650.1</v>
      </c>
      <c r="U1526" s="209">
        <f>IF(ABS(Table1[[#This Row],[Prod]]-Table1[[#This Row],[Planned]])&gt;Table1[[#This Row],[Planned]],0,IF(Table1[[#This Row],[Planned]]=0,0,1-ABS(Table1[[#This Row],[Prod]]-Table1[[#This Row],[Planned]])/Table1[[#This Row],[Planned]]))</f>
        <v>0.45824999999999994</v>
      </c>
      <c r="V1526" s="11"/>
      <c r="W1526" s="11"/>
      <c r="X1526" s="27">
        <v>900</v>
      </c>
      <c r="Y1526" s="206">
        <f>Table1[[#This Row],[Prod]]</f>
        <v>549.9</v>
      </c>
      <c r="Z1526" s="206">
        <f>ABS(Table1[[#This Row],[Prod2]]-Table1[[#This Row],[Plan Revised]])</f>
        <v>350.1</v>
      </c>
      <c r="AA1526" s="209">
        <f>IF(ABS(Table1[[#This Row],[Prod2]]-Table1[[#This Row],[Plan Revised]])&gt;Table1[[#This Row],[Plan Revised]],0,IF(Table1[[#This Row],[Plan Revised]]=0,0,1-ABS(Table1[[#This Row],[Prod2]]-Table1[[#This Row],[Plan Revised]])/Table1[[#This Row],[Plan Revised]]))</f>
        <v>0.61099999999999999</v>
      </c>
      <c r="AB1526" s="11"/>
      <c r="AC1526" s="30"/>
      <c r="AD1526"/>
      <c r="AF1526"/>
    </row>
    <row r="1527" spans="1:32">
      <c r="A1527" s="15" t="str">
        <f>IF(Table1[Week]=WeekSel,"Yes","No")</f>
        <v>Yes</v>
      </c>
      <c r="B1527" s="15" t="str">
        <f>IF((Table1[StartDate]&gt;=Date.GraphMin)*(Table1[StartDate]&lt;=Date.GraphMax)=1,"Yes","No")</f>
        <v>Yes</v>
      </c>
      <c r="C1527" s="15" t="str">
        <f>IF(OR(Table1[[#This Row],[Site]]="FOOD MILLING",Table1[[#This Row],[Site]]="GODACO"), "No", "Yes")</f>
        <v>Yes</v>
      </c>
      <c r="D1527" s="40">
        <f>MAX(DATE(Table1[Year],1,1),DATE(Table1[Year],1,1)-WEEKDAY(DATE(Table1[Year],1,1),2)+(Table1[WeekNum]-1)*7+1)</f>
        <v>44655</v>
      </c>
      <c r="E1527" s="40">
        <f>MIN(DATE(Table1[Year]+1,1,0),DATE(Table1[Year],1,1)-WEEKDAY(DATE(Table1[Year],1,1),2)+Table1[WeekNum]*7)</f>
        <v>44661</v>
      </c>
      <c r="F1527" s="15">
        <v>2022</v>
      </c>
      <c r="G1527" s="15">
        <f t="shared" si="46"/>
        <v>4</v>
      </c>
      <c r="H1527" s="15">
        <v>15</v>
      </c>
      <c r="I1527" s="207" t="str">
        <f>"W" &amp;Table1[[#This Row],[WeekNum]]</f>
        <v>W15</v>
      </c>
      <c r="J1527" s="195" t="str">
        <f t="shared" si="47"/>
        <v>22-W15</v>
      </c>
      <c r="K1527" s="11" t="s">
        <v>715</v>
      </c>
      <c r="L1527" s="11"/>
      <c r="M1527" s="11" t="s">
        <v>72</v>
      </c>
      <c r="N1527" s="266" t="s">
        <v>370</v>
      </c>
      <c r="O1527" s="266" t="s">
        <v>403</v>
      </c>
      <c r="P1527" s="11" t="s">
        <v>407</v>
      </c>
      <c r="Q1527" s="11" t="s">
        <v>421</v>
      </c>
      <c r="R1527" s="11">
        <v>600</v>
      </c>
      <c r="S1527" s="11">
        <v>543.83999999999992</v>
      </c>
      <c r="T1527" s="206">
        <f>ABS(Table1[[#This Row],[Prod]]-Table1[[#This Row],[Planned]])</f>
        <v>56.160000000000082</v>
      </c>
      <c r="U1527" s="209">
        <f>IF(ABS(Table1[[#This Row],[Prod]]-Table1[[#This Row],[Planned]])&gt;Table1[[#This Row],[Planned]],0,IF(Table1[[#This Row],[Planned]]=0,0,1-ABS(Table1[[#This Row],[Prod]]-Table1[[#This Row],[Planned]])/Table1[[#This Row],[Planned]]))</f>
        <v>0.90639999999999987</v>
      </c>
      <c r="V1527" s="11"/>
      <c r="W1527" s="11"/>
      <c r="X1527" s="27">
        <v>600</v>
      </c>
      <c r="Y1527" s="206">
        <f>Table1[[#This Row],[Prod]]</f>
        <v>543.83999999999992</v>
      </c>
      <c r="Z1527" s="206">
        <f>ABS(Table1[[#This Row],[Prod2]]-Table1[[#This Row],[Plan Revised]])</f>
        <v>56.160000000000082</v>
      </c>
      <c r="AA1527" s="209">
        <f>IF(ABS(Table1[[#This Row],[Prod2]]-Table1[[#This Row],[Plan Revised]])&gt;Table1[[#This Row],[Plan Revised]],0,IF(Table1[[#This Row],[Plan Revised]]=0,0,1-ABS(Table1[[#This Row],[Prod2]]-Table1[[#This Row],[Plan Revised]])/Table1[[#This Row],[Plan Revised]]))</f>
        <v>0.90639999999999987</v>
      </c>
      <c r="AB1527" s="11"/>
      <c r="AC1527" s="30"/>
      <c r="AD1527"/>
      <c r="AF1527"/>
    </row>
    <row r="1528" spans="1:32">
      <c r="A1528" s="15" t="str">
        <f>IF(Table1[Week]=WeekSel,"Yes","No")</f>
        <v>Yes</v>
      </c>
      <c r="B1528" s="15" t="str">
        <f>IF((Table1[StartDate]&gt;=Date.GraphMin)*(Table1[StartDate]&lt;=Date.GraphMax)=1,"Yes","No")</f>
        <v>Yes</v>
      </c>
      <c r="C1528" s="15" t="str">
        <f>IF(OR(Table1[[#This Row],[Site]]="FOOD MILLING",Table1[[#This Row],[Site]]="GODACO"), "No", "Yes")</f>
        <v>Yes</v>
      </c>
      <c r="D1528" s="40">
        <f>MAX(DATE(Table1[Year],1,1),DATE(Table1[Year],1,1)-WEEKDAY(DATE(Table1[Year],1,1),2)+(Table1[WeekNum]-1)*7+1)</f>
        <v>44655</v>
      </c>
      <c r="E1528" s="40">
        <f>MIN(DATE(Table1[Year]+1,1,0),DATE(Table1[Year],1,1)-WEEKDAY(DATE(Table1[Year],1,1),2)+Table1[WeekNum]*7)</f>
        <v>44661</v>
      </c>
      <c r="F1528" s="15">
        <v>2022</v>
      </c>
      <c r="G1528" s="15">
        <f t="shared" si="46"/>
        <v>4</v>
      </c>
      <c r="H1528" s="15">
        <v>15</v>
      </c>
      <c r="I1528" s="207" t="str">
        <f>"W" &amp;Table1[[#This Row],[WeekNum]]</f>
        <v>W15</v>
      </c>
      <c r="J1528" s="195" t="str">
        <f t="shared" si="47"/>
        <v>22-W15</v>
      </c>
      <c r="K1528" s="11" t="s">
        <v>716</v>
      </c>
      <c r="L1528" s="11"/>
      <c r="M1528" s="11" t="s">
        <v>72</v>
      </c>
      <c r="N1528" s="11" t="s">
        <v>45</v>
      </c>
      <c r="O1528" s="266" t="s">
        <v>384</v>
      </c>
      <c r="P1528" s="11" t="s">
        <v>408</v>
      </c>
      <c r="Q1528" s="11" t="s">
        <v>421</v>
      </c>
      <c r="R1528" s="11">
        <v>0</v>
      </c>
      <c r="S1528" s="11">
        <v>0</v>
      </c>
      <c r="T1528" s="206">
        <f>ABS(Table1[[#This Row],[Prod]]-Table1[[#This Row],[Planned]])</f>
        <v>0</v>
      </c>
      <c r="U1528" s="209">
        <f>IF(ABS(Table1[[#This Row],[Prod]]-Table1[[#This Row],[Planned]])&gt;Table1[[#This Row],[Planned]],0,IF(Table1[[#This Row],[Planned]]=0,0,1-ABS(Table1[[#This Row],[Prod]]-Table1[[#This Row],[Planned]])/Table1[[#This Row],[Planned]]))</f>
        <v>0</v>
      </c>
      <c r="V1528" s="11"/>
      <c r="W1528" s="11"/>
      <c r="X1528" s="27">
        <v>0</v>
      </c>
      <c r="Y1528" s="206">
        <f>Table1[[#This Row],[Prod]]</f>
        <v>0</v>
      </c>
      <c r="Z1528" s="206">
        <f>ABS(Table1[[#This Row],[Prod2]]-Table1[[#This Row],[Plan Revised]])</f>
        <v>0</v>
      </c>
      <c r="AA1528" s="209">
        <f>IF(ABS(Table1[[#This Row],[Prod2]]-Table1[[#This Row],[Plan Revised]])&gt;Table1[[#This Row],[Plan Revised]],0,IF(Table1[[#This Row],[Plan Revised]]=0,0,1-ABS(Table1[[#This Row],[Prod2]]-Table1[[#This Row],[Plan Revised]])/Table1[[#This Row],[Plan Revised]]))</f>
        <v>0</v>
      </c>
      <c r="AB1528" s="11"/>
      <c r="AC1528" s="30"/>
      <c r="AD1528"/>
      <c r="AF1528"/>
    </row>
    <row r="1529" spans="1:32">
      <c r="A1529" s="15" t="str">
        <f>IF(Table1[Week]=WeekSel,"Yes","No")</f>
        <v>Yes</v>
      </c>
      <c r="B1529" s="15" t="str">
        <f>IF((Table1[StartDate]&gt;=Date.GraphMin)*(Table1[StartDate]&lt;=Date.GraphMax)=1,"Yes","No")</f>
        <v>Yes</v>
      </c>
      <c r="C1529" s="15" t="str">
        <f>IF(OR(Table1[[#This Row],[Site]]="FOOD MILLING",Table1[[#This Row],[Site]]="GODACO"), "No", "Yes")</f>
        <v>Yes</v>
      </c>
      <c r="D1529" s="40">
        <f>MAX(DATE(Table1[Year],1,1),DATE(Table1[Year],1,1)-WEEKDAY(DATE(Table1[Year],1,1),2)+(Table1[WeekNum]-1)*7+1)</f>
        <v>44655</v>
      </c>
      <c r="E1529" s="40">
        <f>MIN(DATE(Table1[Year]+1,1,0),DATE(Table1[Year],1,1)-WEEKDAY(DATE(Table1[Year],1,1),2)+Table1[WeekNum]*7)</f>
        <v>44661</v>
      </c>
      <c r="F1529" s="15">
        <v>2022</v>
      </c>
      <c r="G1529" s="15">
        <f t="shared" si="46"/>
        <v>4</v>
      </c>
      <c r="H1529" s="15">
        <v>15</v>
      </c>
      <c r="I1529" s="207" t="str">
        <f>"W" &amp;Table1[[#This Row],[WeekNum]]</f>
        <v>W15</v>
      </c>
      <c r="J1529" s="195" t="str">
        <f t="shared" si="47"/>
        <v>22-W15</v>
      </c>
      <c r="K1529" s="11" t="s">
        <v>717</v>
      </c>
      <c r="L1529" s="11"/>
      <c r="M1529" s="11" t="s">
        <v>72</v>
      </c>
      <c r="N1529" s="11" t="s">
        <v>45</v>
      </c>
      <c r="O1529" s="266" t="s">
        <v>384</v>
      </c>
      <c r="P1529" s="11" t="s">
        <v>408</v>
      </c>
      <c r="Q1529" s="11" t="s">
        <v>421</v>
      </c>
      <c r="R1529" s="11">
        <v>1350</v>
      </c>
      <c r="S1529" s="11">
        <v>1333.25</v>
      </c>
      <c r="T1529" s="206">
        <f>ABS(Table1[[#This Row],[Prod]]-Table1[[#This Row],[Planned]])</f>
        <v>16.75</v>
      </c>
      <c r="U1529" s="209">
        <f>IF(ABS(Table1[[#This Row],[Prod]]-Table1[[#This Row],[Planned]])&gt;Table1[[#This Row],[Planned]],0,IF(Table1[[#This Row],[Planned]]=0,0,1-ABS(Table1[[#This Row],[Prod]]-Table1[[#This Row],[Planned]])/Table1[[#This Row],[Planned]]))</f>
        <v>0.98759259259259258</v>
      </c>
      <c r="V1529" s="11"/>
      <c r="W1529" s="11"/>
      <c r="X1529" s="27">
        <v>1360</v>
      </c>
      <c r="Y1529" s="206">
        <f>Table1[[#This Row],[Prod]]</f>
        <v>1333.25</v>
      </c>
      <c r="Z1529" s="206">
        <f>ABS(Table1[[#This Row],[Prod2]]-Table1[[#This Row],[Plan Revised]])</f>
        <v>26.75</v>
      </c>
      <c r="AA1529" s="209">
        <f>IF(ABS(Table1[[#This Row],[Prod2]]-Table1[[#This Row],[Plan Revised]])&gt;Table1[[#This Row],[Plan Revised]],0,IF(Table1[[#This Row],[Plan Revised]]=0,0,1-ABS(Table1[[#This Row],[Prod2]]-Table1[[#This Row],[Plan Revised]])/Table1[[#This Row],[Plan Revised]]))</f>
        <v>0.98033088235294119</v>
      </c>
      <c r="AB1529" s="11"/>
      <c r="AC1529" s="30"/>
      <c r="AD1529"/>
      <c r="AF1529"/>
    </row>
    <row r="1530" spans="1:32">
      <c r="A1530" s="15" t="str">
        <f>IF(Table1[Week]=WeekSel,"Yes","No")</f>
        <v>Yes</v>
      </c>
      <c r="B1530" s="15" t="str">
        <f>IF((Table1[StartDate]&gt;=Date.GraphMin)*(Table1[StartDate]&lt;=Date.GraphMax)=1,"Yes","No")</f>
        <v>Yes</v>
      </c>
      <c r="C1530" s="15" t="str">
        <f>IF(OR(Table1[[#This Row],[Site]]="FOOD MILLING",Table1[[#This Row],[Site]]="GODACO"), "No", "Yes")</f>
        <v>Yes</v>
      </c>
      <c r="D1530" s="40">
        <f>MAX(DATE(Table1[Year],1,1),DATE(Table1[Year],1,1)-WEEKDAY(DATE(Table1[Year],1,1),2)+(Table1[WeekNum]-1)*7+1)</f>
        <v>44655</v>
      </c>
      <c r="E1530" s="40">
        <f>MIN(DATE(Table1[Year]+1,1,0),DATE(Table1[Year],1,1)-WEEKDAY(DATE(Table1[Year],1,1),2)+Table1[WeekNum]*7)</f>
        <v>44661</v>
      </c>
      <c r="F1530" s="15">
        <v>2022</v>
      </c>
      <c r="G1530" s="15">
        <f t="shared" si="46"/>
        <v>4</v>
      </c>
      <c r="H1530" s="15">
        <v>15</v>
      </c>
      <c r="I1530" s="207" t="str">
        <f>"W" &amp;Table1[[#This Row],[WeekNum]]</f>
        <v>W15</v>
      </c>
      <c r="J1530" s="195" t="str">
        <f t="shared" si="47"/>
        <v>22-W15</v>
      </c>
      <c r="K1530" s="11" t="s">
        <v>718</v>
      </c>
      <c r="L1530" s="11"/>
      <c r="M1530" s="11" t="s">
        <v>72</v>
      </c>
      <c r="N1530" s="11" t="s">
        <v>45</v>
      </c>
      <c r="O1530" s="266" t="s">
        <v>384</v>
      </c>
      <c r="P1530" s="11" t="s">
        <v>408</v>
      </c>
      <c r="Q1530" s="11" t="s">
        <v>421</v>
      </c>
      <c r="R1530" s="11">
        <v>0</v>
      </c>
      <c r="S1530" s="11">
        <v>0</v>
      </c>
      <c r="T1530" s="206">
        <f>ABS(Table1[[#This Row],[Prod]]-Table1[[#This Row],[Planned]])</f>
        <v>0</v>
      </c>
      <c r="U1530" s="209">
        <f>IF(ABS(Table1[[#This Row],[Prod]]-Table1[[#This Row],[Planned]])&gt;Table1[[#This Row],[Planned]],0,IF(Table1[[#This Row],[Planned]]=0,0,1-ABS(Table1[[#This Row],[Prod]]-Table1[[#This Row],[Planned]])/Table1[[#This Row],[Planned]]))</f>
        <v>0</v>
      </c>
      <c r="V1530" s="11"/>
      <c r="W1530" s="11"/>
      <c r="X1530" s="27">
        <v>0</v>
      </c>
      <c r="Y1530" s="206">
        <f>Table1[[#This Row],[Prod]]</f>
        <v>0</v>
      </c>
      <c r="Z1530" s="206">
        <f>ABS(Table1[[#This Row],[Prod2]]-Table1[[#This Row],[Plan Revised]])</f>
        <v>0</v>
      </c>
      <c r="AA1530" s="209">
        <f>IF(ABS(Table1[[#This Row],[Prod2]]-Table1[[#This Row],[Plan Revised]])&gt;Table1[[#This Row],[Plan Revised]],0,IF(Table1[[#This Row],[Plan Revised]]=0,0,1-ABS(Table1[[#This Row],[Prod2]]-Table1[[#This Row],[Plan Revised]])/Table1[[#This Row],[Plan Revised]]))</f>
        <v>0</v>
      </c>
      <c r="AB1530" s="11"/>
      <c r="AC1530" s="30"/>
      <c r="AD1530"/>
      <c r="AF1530"/>
    </row>
    <row r="1531" spans="1:32">
      <c r="A1531" s="15" t="str">
        <f>IF(Table1[Week]=WeekSel,"Yes","No")</f>
        <v>Yes</v>
      </c>
      <c r="B1531" s="15" t="str">
        <f>IF((Table1[StartDate]&gt;=Date.GraphMin)*(Table1[StartDate]&lt;=Date.GraphMax)=1,"Yes","No")</f>
        <v>Yes</v>
      </c>
      <c r="C1531" s="15" t="str">
        <f>IF(OR(Table1[[#This Row],[Site]]="FOOD MILLING",Table1[[#This Row],[Site]]="GODACO"), "No", "Yes")</f>
        <v>Yes</v>
      </c>
      <c r="D1531" s="40">
        <f>MAX(DATE(Table1[Year],1,1),DATE(Table1[Year],1,1)-WEEKDAY(DATE(Table1[Year],1,1),2)+(Table1[WeekNum]-1)*7+1)</f>
        <v>44655</v>
      </c>
      <c r="E1531" s="40">
        <f>MIN(DATE(Table1[Year]+1,1,0),DATE(Table1[Year],1,1)-WEEKDAY(DATE(Table1[Year],1,1),2)+Table1[WeekNum]*7)</f>
        <v>44661</v>
      </c>
      <c r="F1531" s="15">
        <v>2022</v>
      </c>
      <c r="G1531" s="15">
        <f t="shared" si="46"/>
        <v>4</v>
      </c>
      <c r="H1531" s="15">
        <v>15</v>
      </c>
      <c r="I1531" s="207" t="str">
        <f>"W" &amp;Table1[[#This Row],[WeekNum]]</f>
        <v>W15</v>
      </c>
      <c r="J1531" s="195" t="str">
        <f t="shared" si="47"/>
        <v>22-W15</v>
      </c>
      <c r="K1531" s="11" t="s">
        <v>719</v>
      </c>
      <c r="L1531" s="11"/>
      <c r="M1531" s="11" t="s">
        <v>72</v>
      </c>
      <c r="N1531" s="11" t="s">
        <v>45</v>
      </c>
      <c r="O1531" s="266" t="s">
        <v>384</v>
      </c>
      <c r="P1531" s="11" t="s">
        <v>408</v>
      </c>
      <c r="Q1531" s="11" t="s">
        <v>421</v>
      </c>
      <c r="R1531" s="11">
        <v>0</v>
      </c>
      <c r="S1531" s="11">
        <v>0</v>
      </c>
      <c r="T1531" s="206">
        <f>ABS(Table1[[#This Row],[Prod]]-Table1[[#This Row],[Planned]])</f>
        <v>0</v>
      </c>
      <c r="U1531" s="209">
        <f>IF(ABS(Table1[[#This Row],[Prod]]-Table1[[#This Row],[Planned]])&gt;Table1[[#This Row],[Planned]],0,IF(Table1[[#This Row],[Planned]]=0,0,1-ABS(Table1[[#This Row],[Prod]]-Table1[[#This Row],[Planned]])/Table1[[#This Row],[Planned]]))</f>
        <v>0</v>
      </c>
      <c r="V1531" s="11"/>
      <c r="W1531" s="11"/>
      <c r="X1531" s="27">
        <v>0</v>
      </c>
      <c r="Y1531" s="206">
        <f>Table1[[#This Row],[Prod]]</f>
        <v>0</v>
      </c>
      <c r="Z1531" s="206">
        <f>ABS(Table1[[#This Row],[Prod2]]-Table1[[#This Row],[Plan Revised]])</f>
        <v>0</v>
      </c>
      <c r="AA1531" s="209">
        <f>IF(ABS(Table1[[#This Row],[Prod2]]-Table1[[#This Row],[Plan Revised]])&gt;Table1[[#This Row],[Plan Revised]],0,IF(Table1[[#This Row],[Plan Revised]]=0,0,1-ABS(Table1[[#This Row],[Prod2]]-Table1[[#This Row],[Plan Revised]])/Table1[[#This Row],[Plan Revised]]))</f>
        <v>0</v>
      </c>
      <c r="AB1531" s="11"/>
      <c r="AC1531" s="30"/>
      <c r="AD1531"/>
      <c r="AF1531"/>
    </row>
    <row r="1532" spans="1:32">
      <c r="A1532" s="15" t="str">
        <f>IF(Table1[Week]=WeekSel,"Yes","No")</f>
        <v>Yes</v>
      </c>
      <c r="B1532" s="15" t="str">
        <f>IF((Table1[StartDate]&gt;=Date.GraphMin)*(Table1[StartDate]&lt;=Date.GraphMax)=1,"Yes","No")</f>
        <v>Yes</v>
      </c>
      <c r="C1532" s="15" t="str">
        <f>IF(OR(Table1[[#This Row],[Site]]="FOOD MILLING",Table1[[#This Row],[Site]]="GODACO"), "No", "Yes")</f>
        <v>Yes</v>
      </c>
      <c r="D1532" s="40">
        <f>MAX(DATE(Table1[Year],1,1),DATE(Table1[Year],1,1)-WEEKDAY(DATE(Table1[Year],1,1),2)+(Table1[WeekNum]-1)*7+1)</f>
        <v>44655</v>
      </c>
      <c r="E1532" s="40">
        <f>MIN(DATE(Table1[Year]+1,1,0),DATE(Table1[Year],1,1)-WEEKDAY(DATE(Table1[Year],1,1),2)+Table1[WeekNum]*7)</f>
        <v>44661</v>
      </c>
      <c r="F1532" s="15">
        <v>2022</v>
      </c>
      <c r="G1532" s="15">
        <f t="shared" si="46"/>
        <v>4</v>
      </c>
      <c r="H1532" s="15">
        <v>15</v>
      </c>
      <c r="I1532" s="207" t="str">
        <f>"W" &amp;Table1[[#This Row],[WeekNum]]</f>
        <v>W15</v>
      </c>
      <c r="J1532" s="195" t="str">
        <f t="shared" si="47"/>
        <v>22-W15</v>
      </c>
      <c r="K1532" s="11" t="s">
        <v>720</v>
      </c>
      <c r="L1532" s="11"/>
      <c r="M1532" s="11" t="s">
        <v>72</v>
      </c>
      <c r="N1532" s="11" t="s">
        <v>45</v>
      </c>
      <c r="O1532" s="266" t="s">
        <v>384</v>
      </c>
      <c r="P1532" s="11" t="s">
        <v>408</v>
      </c>
      <c r="Q1532" s="11" t="s">
        <v>421</v>
      </c>
      <c r="R1532" s="11">
        <v>0</v>
      </c>
      <c r="S1532" s="11">
        <v>0</v>
      </c>
      <c r="T1532" s="206">
        <f>ABS(Table1[[#This Row],[Prod]]-Table1[[#This Row],[Planned]])</f>
        <v>0</v>
      </c>
      <c r="U1532" s="209">
        <f>IF(ABS(Table1[[#This Row],[Prod]]-Table1[[#This Row],[Planned]])&gt;Table1[[#This Row],[Planned]],0,IF(Table1[[#This Row],[Planned]]=0,0,1-ABS(Table1[[#This Row],[Prod]]-Table1[[#This Row],[Planned]])/Table1[[#This Row],[Planned]]))</f>
        <v>0</v>
      </c>
      <c r="V1532" s="11"/>
      <c r="W1532" s="11"/>
      <c r="X1532" s="27">
        <v>0</v>
      </c>
      <c r="Y1532" s="206">
        <f>Table1[[#This Row],[Prod]]</f>
        <v>0</v>
      </c>
      <c r="Z1532" s="206">
        <f>ABS(Table1[[#This Row],[Prod2]]-Table1[[#This Row],[Plan Revised]])</f>
        <v>0</v>
      </c>
      <c r="AA1532" s="209">
        <f>IF(ABS(Table1[[#This Row],[Prod2]]-Table1[[#This Row],[Plan Revised]])&gt;Table1[[#This Row],[Plan Revised]],0,IF(Table1[[#This Row],[Plan Revised]]=0,0,1-ABS(Table1[[#This Row],[Prod2]]-Table1[[#This Row],[Plan Revised]])/Table1[[#This Row],[Plan Revised]]))</f>
        <v>0</v>
      </c>
      <c r="AB1532" s="11"/>
      <c r="AC1532" s="30"/>
      <c r="AD1532"/>
      <c r="AF1532"/>
    </row>
    <row r="1533" spans="1:32">
      <c r="A1533" s="196" t="str">
        <f>IF(Table1[Week]=WeekSel,"Yes","No")</f>
        <v>No</v>
      </c>
      <c r="B1533" s="196" t="str">
        <f>IF((Table1[StartDate]&gt;=Date.GraphMin)*(Table1[StartDate]&lt;=Date.GraphMax)=1,"Yes","No")</f>
        <v>No</v>
      </c>
      <c r="C1533" s="196" t="str">
        <f>IF(OR(Table1[[#This Row],[Site]]="FOOD MILLING",Table1[[#This Row],[Site]]="GODACO"), "No", "Yes")</f>
        <v>Yes</v>
      </c>
      <c r="D1533" s="197">
        <f>MAX(DATE(Table1[Year],1,1),DATE(Table1[Year],1,1)-WEEKDAY(DATE(Table1[Year],1,1),2)+(Table1[WeekNum]-1)*7+1)</f>
        <v>44648</v>
      </c>
      <c r="E1533" s="197">
        <f>MIN(DATE(Table1[Year]+1,1,0),DATE(Table1[Year],1,1)-WEEKDAY(DATE(Table1[Year],1,1),2)+Table1[WeekNum]*7)</f>
        <v>44654</v>
      </c>
      <c r="F1533" s="15">
        <v>2022</v>
      </c>
      <c r="G1533" s="196">
        <f t="shared" si="46"/>
        <v>3</v>
      </c>
      <c r="H1533" s="196">
        <v>14</v>
      </c>
      <c r="I1533" s="207" t="str">
        <f>"W" &amp;Table1[[#This Row],[WeekNum]]</f>
        <v>W14</v>
      </c>
      <c r="J1533" s="199" t="str">
        <f t="shared" si="47"/>
        <v>22-W14</v>
      </c>
      <c r="K1533" s="198" t="s">
        <v>644</v>
      </c>
      <c r="L1533" s="198"/>
      <c r="M1533" s="198" t="s">
        <v>72</v>
      </c>
      <c r="N1533" s="11" t="s">
        <v>428</v>
      </c>
      <c r="O1533" s="266" t="s">
        <v>372</v>
      </c>
      <c r="P1533" s="11" t="s">
        <v>373</v>
      </c>
      <c r="Q1533" s="11" t="s">
        <v>419</v>
      </c>
      <c r="R1533" s="198">
        <v>1940</v>
      </c>
      <c r="S1533" s="198">
        <v>1333.85</v>
      </c>
      <c r="T1533" s="206">
        <f>ABS(Table1[[#This Row],[Prod]]-Table1[[#This Row],[Planned]])</f>
        <v>606.15000000000009</v>
      </c>
      <c r="U1533" s="209">
        <f>IF(ABS(Table1[[#This Row],[Prod]]-Table1[[#This Row],[Planned]])&gt;Table1[[#This Row],[Planned]],0,IF(Table1[[#This Row],[Planned]]=0,0,1-ABS(Table1[[#This Row],[Prod]]-Table1[[#This Row],[Planned]])/Table1[[#This Row],[Planned]]))</f>
        <v>0.68755154639175253</v>
      </c>
      <c r="V1533" s="198"/>
      <c r="W1533" s="198"/>
      <c r="X1533" s="200">
        <v>1940</v>
      </c>
      <c r="Y1533" s="206">
        <f>Table1[[#This Row],[Prod]]</f>
        <v>1333.85</v>
      </c>
      <c r="Z1533" s="206">
        <f>ABS(Table1[[#This Row],[Prod2]]-Table1[[#This Row],[Plan Revised]])</f>
        <v>606.15000000000009</v>
      </c>
      <c r="AA1533" s="209">
        <f>IF(ABS(Table1[[#This Row],[Prod2]]-Table1[[#This Row],[Plan Revised]])&gt;Table1[[#This Row],[Plan Revised]],0,IF(Table1[[#This Row],[Plan Revised]]=0,0,1-ABS(Table1[[#This Row],[Prod2]]-Table1[[#This Row],[Plan Revised]])/Table1[[#This Row],[Plan Revised]]))</f>
        <v>0.68755154639175253</v>
      </c>
      <c r="AB1533" s="198"/>
      <c r="AC1533" s="201"/>
      <c r="AD1533"/>
      <c r="AF1533"/>
    </row>
    <row r="1534" spans="1:32">
      <c r="A1534" s="196" t="str">
        <f>IF(Table1[Week]=WeekSel,"Yes","No")</f>
        <v>No</v>
      </c>
      <c r="B1534" s="196" t="str">
        <f>IF((Table1[StartDate]&gt;=Date.GraphMin)*(Table1[StartDate]&lt;=Date.GraphMax)=1,"Yes","No")</f>
        <v>No</v>
      </c>
      <c r="C1534" s="196" t="str">
        <f>IF(OR(Table1[[#This Row],[Site]]="FOOD MILLING",Table1[[#This Row],[Site]]="GODACO"), "No", "Yes")</f>
        <v>Yes</v>
      </c>
      <c r="D1534" s="197">
        <f>MAX(DATE(Table1[Year],1,1),DATE(Table1[Year],1,1)-WEEKDAY(DATE(Table1[Year],1,1),2)+(Table1[WeekNum]-1)*7+1)</f>
        <v>44648</v>
      </c>
      <c r="E1534" s="197">
        <f>MIN(DATE(Table1[Year]+1,1,0),DATE(Table1[Year],1,1)-WEEKDAY(DATE(Table1[Year],1,1),2)+Table1[WeekNum]*7)</f>
        <v>44654</v>
      </c>
      <c r="F1534" s="15">
        <v>2022</v>
      </c>
      <c r="G1534" s="196">
        <f t="shared" si="46"/>
        <v>3</v>
      </c>
      <c r="H1534" s="196">
        <v>14</v>
      </c>
      <c r="I1534" s="207" t="str">
        <f>"W" &amp;Table1[[#This Row],[WeekNum]]</f>
        <v>W14</v>
      </c>
      <c r="J1534" s="199" t="str">
        <f t="shared" si="47"/>
        <v>22-W14</v>
      </c>
      <c r="K1534" s="198" t="s">
        <v>536</v>
      </c>
      <c r="L1534" s="198"/>
      <c r="M1534" s="198" t="s">
        <v>72</v>
      </c>
      <c r="N1534" s="11" t="s">
        <v>428</v>
      </c>
      <c r="O1534" s="266" t="s">
        <v>372</v>
      </c>
      <c r="P1534" s="11" t="s">
        <v>373</v>
      </c>
      <c r="Q1534" s="11" t="s">
        <v>419</v>
      </c>
      <c r="R1534" s="198">
        <v>4000</v>
      </c>
      <c r="S1534" s="198">
        <v>3825.7099999999996</v>
      </c>
      <c r="T1534" s="206">
        <f>ABS(Table1[[#This Row],[Prod]]-Table1[[#This Row],[Planned]])</f>
        <v>174.29000000000042</v>
      </c>
      <c r="U1534" s="209">
        <f>IF(ABS(Table1[[#This Row],[Prod]]-Table1[[#This Row],[Planned]])&gt;Table1[[#This Row],[Planned]],0,IF(Table1[[#This Row],[Planned]]=0,0,1-ABS(Table1[[#This Row],[Prod]]-Table1[[#This Row],[Planned]])/Table1[[#This Row],[Planned]]))</f>
        <v>0.95642749999999987</v>
      </c>
      <c r="V1534" s="198"/>
      <c r="W1534" s="198"/>
      <c r="X1534" s="200">
        <v>4000</v>
      </c>
      <c r="Y1534" s="206">
        <f>Table1[[#This Row],[Prod]]</f>
        <v>3825.7099999999996</v>
      </c>
      <c r="Z1534" s="206">
        <f>ABS(Table1[[#This Row],[Prod2]]-Table1[[#This Row],[Plan Revised]])</f>
        <v>174.29000000000042</v>
      </c>
      <c r="AA1534" s="209">
        <f>IF(ABS(Table1[[#This Row],[Prod2]]-Table1[[#This Row],[Plan Revised]])&gt;Table1[[#This Row],[Plan Revised]],0,IF(Table1[[#This Row],[Plan Revised]]=0,0,1-ABS(Table1[[#This Row],[Prod2]]-Table1[[#This Row],[Plan Revised]])/Table1[[#This Row],[Plan Revised]]))</f>
        <v>0.95642749999999987</v>
      </c>
      <c r="AB1534" s="198"/>
      <c r="AC1534" s="201"/>
      <c r="AD1534"/>
      <c r="AF1534"/>
    </row>
    <row r="1535" spans="1:32">
      <c r="A1535" s="196" t="str">
        <f>IF(Table1[Week]=WeekSel,"Yes","No")</f>
        <v>No</v>
      </c>
      <c r="B1535" s="196" t="str">
        <f>IF((Table1[StartDate]&gt;=Date.GraphMin)*(Table1[StartDate]&lt;=Date.GraphMax)=1,"Yes","No")</f>
        <v>No</v>
      </c>
      <c r="C1535" s="196" t="str">
        <f>IF(OR(Table1[[#This Row],[Site]]="FOOD MILLING",Table1[[#This Row],[Site]]="GODACO"), "No", "Yes")</f>
        <v>Yes</v>
      </c>
      <c r="D1535" s="197">
        <f>MAX(DATE(Table1[Year],1,1),DATE(Table1[Year],1,1)-WEEKDAY(DATE(Table1[Year],1,1),2)+(Table1[WeekNum]-1)*7+1)</f>
        <v>44648</v>
      </c>
      <c r="E1535" s="197">
        <f>MIN(DATE(Table1[Year]+1,1,0),DATE(Table1[Year],1,1)-WEEKDAY(DATE(Table1[Year],1,1),2)+Table1[WeekNum]*7)</f>
        <v>44654</v>
      </c>
      <c r="F1535" s="15">
        <v>2022</v>
      </c>
      <c r="G1535" s="196">
        <f t="shared" si="46"/>
        <v>3</v>
      </c>
      <c r="H1535" s="196">
        <v>14</v>
      </c>
      <c r="I1535" s="207" t="str">
        <f>"W" &amp;Table1[[#This Row],[WeekNum]]</f>
        <v>W14</v>
      </c>
      <c r="J1535" s="199" t="str">
        <f t="shared" si="47"/>
        <v>22-W14</v>
      </c>
      <c r="K1535" s="198" t="s">
        <v>537</v>
      </c>
      <c r="L1535" s="198"/>
      <c r="M1535" s="198" t="s">
        <v>72</v>
      </c>
      <c r="N1535" s="11" t="s">
        <v>428</v>
      </c>
      <c r="O1535" s="266" t="s">
        <v>372</v>
      </c>
      <c r="P1535" s="11" t="s">
        <v>373</v>
      </c>
      <c r="Q1535" s="11" t="s">
        <v>419</v>
      </c>
      <c r="R1535" s="198">
        <v>0</v>
      </c>
      <c r="S1535" s="198">
        <v>2000</v>
      </c>
      <c r="T1535" s="206">
        <f>ABS(Table1[[#This Row],[Prod]]-Table1[[#This Row],[Planned]])</f>
        <v>2000</v>
      </c>
      <c r="U1535" s="209">
        <f>IF(ABS(Table1[[#This Row],[Prod]]-Table1[[#This Row],[Planned]])&gt;Table1[[#This Row],[Planned]],0,IF(Table1[[#This Row],[Planned]]=0,0,1-ABS(Table1[[#This Row],[Prod]]-Table1[[#This Row],[Planned]])/Table1[[#This Row],[Planned]]))</f>
        <v>0</v>
      </c>
      <c r="V1535" s="198"/>
      <c r="W1535" s="198"/>
      <c r="X1535" s="200">
        <v>0</v>
      </c>
      <c r="Y1535" s="206">
        <f>Table1[[#This Row],[Prod]]</f>
        <v>2000</v>
      </c>
      <c r="Z1535" s="206">
        <f>ABS(Table1[[#This Row],[Prod2]]-Table1[[#This Row],[Plan Revised]])</f>
        <v>2000</v>
      </c>
      <c r="AA1535" s="209">
        <f>IF(ABS(Table1[[#This Row],[Prod2]]-Table1[[#This Row],[Plan Revised]])&gt;Table1[[#This Row],[Plan Revised]],0,IF(Table1[[#This Row],[Plan Revised]]=0,0,1-ABS(Table1[[#This Row],[Prod2]]-Table1[[#This Row],[Plan Revised]])/Table1[[#This Row],[Plan Revised]]))</f>
        <v>0</v>
      </c>
      <c r="AB1535" s="198"/>
      <c r="AC1535" s="201"/>
      <c r="AD1535"/>
      <c r="AF1535"/>
    </row>
    <row r="1536" spans="1:32">
      <c r="A1536" s="196" t="str">
        <f>IF(Table1[Week]=WeekSel,"Yes","No")</f>
        <v>No</v>
      </c>
      <c r="B1536" s="196" t="str">
        <f>IF((Table1[StartDate]&gt;=Date.GraphMin)*(Table1[StartDate]&lt;=Date.GraphMax)=1,"Yes","No")</f>
        <v>No</v>
      </c>
      <c r="C1536" s="196" t="str">
        <f>IF(OR(Table1[[#This Row],[Site]]="FOOD MILLING",Table1[[#This Row],[Site]]="GODACO"), "No", "Yes")</f>
        <v>Yes</v>
      </c>
      <c r="D1536" s="197">
        <f>MAX(DATE(Table1[Year],1,1),DATE(Table1[Year],1,1)-WEEKDAY(DATE(Table1[Year],1,1),2)+(Table1[WeekNum]-1)*7+1)</f>
        <v>44648</v>
      </c>
      <c r="E1536" s="197">
        <f>MIN(DATE(Table1[Year]+1,1,0),DATE(Table1[Year],1,1)-WEEKDAY(DATE(Table1[Year],1,1),2)+Table1[WeekNum]*7)</f>
        <v>44654</v>
      </c>
      <c r="F1536" s="15">
        <v>2022</v>
      </c>
      <c r="G1536" s="196">
        <f t="shared" si="46"/>
        <v>3</v>
      </c>
      <c r="H1536" s="196">
        <v>14</v>
      </c>
      <c r="I1536" s="207" t="str">
        <f>"W" &amp;Table1[[#This Row],[WeekNum]]</f>
        <v>W14</v>
      </c>
      <c r="J1536" s="199" t="str">
        <f t="shared" si="47"/>
        <v>22-W14</v>
      </c>
      <c r="K1536" s="198" t="s">
        <v>535</v>
      </c>
      <c r="L1536" s="198"/>
      <c r="M1536" s="198" t="s">
        <v>72</v>
      </c>
      <c r="N1536" s="11" t="s">
        <v>428</v>
      </c>
      <c r="O1536" s="266" t="s">
        <v>372</v>
      </c>
      <c r="P1536" s="11" t="s">
        <v>373</v>
      </c>
      <c r="Q1536" s="11" t="s">
        <v>419</v>
      </c>
      <c r="R1536" s="198">
        <v>0</v>
      </c>
      <c r="S1536" s="198">
        <v>0</v>
      </c>
      <c r="T1536" s="206">
        <f>ABS(Table1[[#This Row],[Prod]]-Table1[[#This Row],[Planned]])</f>
        <v>0</v>
      </c>
      <c r="U1536" s="209">
        <f>IF(ABS(Table1[[#This Row],[Prod]]-Table1[[#This Row],[Planned]])&gt;Table1[[#This Row],[Planned]],0,IF(Table1[[#This Row],[Planned]]=0,0,1-ABS(Table1[[#This Row],[Prod]]-Table1[[#This Row],[Planned]])/Table1[[#This Row],[Planned]]))</f>
        <v>0</v>
      </c>
      <c r="V1536" s="198"/>
      <c r="W1536" s="198"/>
      <c r="X1536" s="200">
        <v>0</v>
      </c>
      <c r="Y1536" s="206">
        <f>Table1[[#This Row],[Prod]]</f>
        <v>0</v>
      </c>
      <c r="Z1536" s="206">
        <f>ABS(Table1[[#This Row],[Prod2]]-Table1[[#This Row],[Plan Revised]])</f>
        <v>0</v>
      </c>
      <c r="AA1536" s="209">
        <f>IF(ABS(Table1[[#This Row],[Prod2]]-Table1[[#This Row],[Plan Revised]])&gt;Table1[[#This Row],[Plan Revised]],0,IF(Table1[[#This Row],[Plan Revised]]=0,0,1-ABS(Table1[[#This Row],[Prod2]]-Table1[[#This Row],[Plan Revised]])/Table1[[#This Row],[Plan Revised]]))</f>
        <v>0</v>
      </c>
      <c r="AB1536" s="198"/>
      <c r="AC1536" s="201"/>
      <c r="AD1536"/>
      <c r="AF1536"/>
    </row>
    <row r="1537" spans="1:32">
      <c r="A1537" s="196" t="str">
        <f>IF(Table1[Week]=WeekSel,"Yes","No")</f>
        <v>No</v>
      </c>
      <c r="B1537" s="196" t="str">
        <f>IF((Table1[StartDate]&gt;=Date.GraphMin)*(Table1[StartDate]&lt;=Date.GraphMax)=1,"Yes","No")</f>
        <v>No</v>
      </c>
      <c r="C1537" s="196" t="str">
        <f>IF(OR(Table1[[#This Row],[Site]]="FOOD MILLING",Table1[[#This Row],[Site]]="GODACO"), "No", "Yes")</f>
        <v>Yes</v>
      </c>
      <c r="D1537" s="197">
        <f>MAX(DATE(Table1[Year],1,1),DATE(Table1[Year],1,1)-WEEKDAY(DATE(Table1[Year],1,1),2)+(Table1[WeekNum]-1)*7+1)</f>
        <v>44648</v>
      </c>
      <c r="E1537" s="197">
        <f>MIN(DATE(Table1[Year]+1,1,0),DATE(Table1[Year],1,1)-WEEKDAY(DATE(Table1[Year],1,1),2)+Table1[WeekNum]*7)</f>
        <v>44654</v>
      </c>
      <c r="F1537" s="15">
        <v>2022</v>
      </c>
      <c r="G1537" s="196">
        <f t="shared" si="46"/>
        <v>3</v>
      </c>
      <c r="H1537" s="196">
        <v>14</v>
      </c>
      <c r="I1537" s="207" t="str">
        <f>"W" &amp;Table1[[#This Row],[WeekNum]]</f>
        <v>W14</v>
      </c>
      <c r="J1537" s="199" t="str">
        <f t="shared" si="47"/>
        <v>22-W14</v>
      </c>
      <c r="K1537" s="198" t="s">
        <v>638</v>
      </c>
      <c r="L1537" s="198"/>
      <c r="M1537" s="198" t="s">
        <v>72</v>
      </c>
      <c r="N1537" s="11" t="s">
        <v>428</v>
      </c>
      <c r="O1537" s="266" t="s">
        <v>374</v>
      </c>
      <c r="P1537" s="11" t="s">
        <v>410</v>
      </c>
      <c r="Q1537" s="11" t="s">
        <v>419</v>
      </c>
      <c r="R1537" s="198"/>
      <c r="S1537" s="198">
        <v>0</v>
      </c>
      <c r="T1537" s="206">
        <f>ABS(Table1[[#This Row],[Prod]]-Table1[[#This Row],[Planned]])</f>
        <v>0</v>
      </c>
      <c r="U1537" s="209">
        <f>IF(ABS(Table1[[#This Row],[Prod]]-Table1[[#This Row],[Planned]])&gt;Table1[[#This Row],[Planned]],0,IF(Table1[[#This Row],[Planned]]=0,0,1-ABS(Table1[[#This Row],[Prod]]-Table1[[#This Row],[Planned]])/Table1[[#This Row],[Planned]]))</f>
        <v>0</v>
      </c>
      <c r="V1537" s="198"/>
      <c r="W1537" s="198"/>
      <c r="X1537" s="200"/>
      <c r="Y1537" s="206">
        <f>Table1[[#This Row],[Prod]]</f>
        <v>0</v>
      </c>
      <c r="Z1537" s="206">
        <f>ABS(Table1[[#This Row],[Prod2]]-Table1[[#This Row],[Plan Revised]])</f>
        <v>0</v>
      </c>
      <c r="AA1537" s="209">
        <f>IF(ABS(Table1[[#This Row],[Prod2]]-Table1[[#This Row],[Plan Revised]])&gt;Table1[[#This Row],[Plan Revised]],0,IF(Table1[[#This Row],[Plan Revised]]=0,0,1-ABS(Table1[[#This Row],[Prod2]]-Table1[[#This Row],[Plan Revised]])/Table1[[#This Row],[Plan Revised]]))</f>
        <v>0</v>
      </c>
      <c r="AB1537" s="198"/>
      <c r="AC1537" s="201"/>
      <c r="AD1537"/>
      <c r="AF1537"/>
    </row>
    <row r="1538" spans="1:32">
      <c r="A1538" s="196" t="str">
        <f>IF(Table1[Week]=WeekSel,"Yes","No")</f>
        <v>No</v>
      </c>
      <c r="B1538" s="196" t="str">
        <f>IF((Table1[StartDate]&gt;=Date.GraphMin)*(Table1[StartDate]&lt;=Date.GraphMax)=1,"Yes","No")</f>
        <v>No</v>
      </c>
      <c r="C1538" s="196" t="str">
        <f>IF(OR(Table1[[#This Row],[Site]]="FOOD MILLING",Table1[[#This Row],[Site]]="GODACO"), "No", "Yes")</f>
        <v>Yes</v>
      </c>
      <c r="D1538" s="197">
        <f>MAX(DATE(Table1[Year],1,1),DATE(Table1[Year],1,1)-WEEKDAY(DATE(Table1[Year],1,1),2)+(Table1[WeekNum]-1)*7+1)</f>
        <v>44648</v>
      </c>
      <c r="E1538" s="197">
        <f>MIN(DATE(Table1[Year]+1,1,0),DATE(Table1[Year],1,1)-WEEKDAY(DATE(Table1[Year],1,1),2)+Table1[WeekNum]*7)</f>
        <v>44654</v>
      </c>
      <c r="F1538" s="15">
        <v>2022</v>
      </c>
      <c r="G1538" s="196">
        <f t="shared" ref="G1538:G1601" si="48">MONTH(DATE(F1538,1,H1538*7-2)-WEEKDAY(DATE(H1538,1,2)))</f>
        <v>3</v>
      </c>
      <c r="H1538" s="196">
        <v>14</v>
      </c>
      <c r="I1538" s="207" t="str">
        <f>"W" &amp;Table1[[#This Row],[WeekNum]]</f>
        <v>W14</v>
      </c>
      <c r="J1538" s="199" t="str">
        <f t="shared" ref="J1538:J1601" si="49">RIGHT(F1538,2)&amp;"-"&amp;TEXT(H1538,"W00")</f>
        <v>22-W14</v>
      </c>
      <c r="K1538" s="198" t="s">
        <v>597</v>
      </c>
      <c r="L1538" s="198"/>
      <c r="M1538" s="198" t="s">
        <v>72</v>
      </c>
      <c r="N1538" s="11" t="s">
        <v>428</v>
      </c>
      <c r="O1538" s="266" t="s">
        <v>374</v>
      </c>
      <c r="P1538" s="11" t="s">
        <v>410</v>
      </c>
      <c r="Q1538" s="11" t="s">
        <v>419</v>
      </c>
      <c r="R1538" s="198"/>
      <c r="S1538" s="198">
        <v>0</v>
      </c>
      <c r="T1538" s="206">
        <f>ABS(Table1[[#This Row],[Prod]]-Table1[[#This Row],[Planned]])</f>
        <v>0</v>
      </c>
      <c r="U1538" s="209">
        <f>IF(ABS(Table1[[#This Row],[Prod]]-Table1[[#This Row],[Planned]])&gt;Table1[[#This Row],[Planned]],0,IF(Table1[[#This Row],[Planned]]=0,0,1-ABS(Table1[[#This Row],[Prod]]-Table1[[#This Row],[Planned]])/Table1[[#This Row],[Planned]]))</f>
        <v>0</v>
      </c>
      <c r="V1538" s="198"/>
      <c r="W1538" s="198"/>
      <c r="X1538" s="200"/>
      <c r="Y1538" s="206">
        <f>Table1[[#This Row],[Prod]]</f>
        <v>0</v>
      </c>
      <c r="Z1538" s="206">
        <f>ABS(Table1[[#This Row],[Prod2]]-Table1[[#This Row],[Plan Revised]])</f>
        <v>0</v>
      </c>
      <c r="AA1538" s="209">
        <f>IF(ABS(Table1[[#This Row],[Prod2]]-Table1[[#This Row],[Plan Revised]])&gt;Table1[[#This Row],[Plan Revised]],0,IF(Table1[[#This Row],[Plan Revised]]=0,0,1-ABS(Table1[[#This Row],[Prod2]]-Table1[[#This Row],[Plan Revised]])/Table1[[#This Row],[Plan Revised]]))</f>
        <v>0</v>
      </c>
      <c r="AB1538" s="198"/>
      <c r="AC1538" s="201"/>
      <c r="AD1538"/>
      <c r="AF1538"/>
    </row>
    <row r="1539" spans="1:32">
      <c r="A1539" s="196" t="str">
        <f>IF(Table1[Week]=WeekSel,"Yes","No")</f>
        <v>No</v>
      </c>
      <c r="B1539" s="196" t="str">
        <f>IF((Table1[StartDate]&gt;=Date.GraphMin)*(Table1[StartDate]&lt;=Date.GraphMax)=1,"Yes","No")</f>
        <v>No</v>
      </c>
      <c r="C1539" s="196" t="str">
        <f>IF(OR(Table1[[#This Row],[Site]]="FOOD MILLING",Table1[[#This Row],[Site]]="GODACO"), "No", "Yes")</f>
        <v>Yes</v>
      </c>
      <c r="D1539" s="197">
        <f>MAX(DATE(Table1[Year],1,1),DATE(Table1[Year],1,1)-WEEKDAY(DATE(Table1[Year],1,1),2)+(Table1[WeekNum]-1)*7+1)</f>
        <v>44648</v>
      </c>
      <c r="E1539" s="197">
        <f>MIN(DATE(Table1[Year]+1,1,0),DATE(Table1[Year],1,1)-WEEKDAY(DATE(Table1[Year],1,1),2)+Table1[WeekNum]*7)</f>
        <v>44654</v>
      </c>
      <c r="F1539" s="15">
        <v>2022</v>
      </c>
      <c r="G1539" s="196">
        <f t="shared" si="48"/>
        <v>3</v>
      </c>
      <c r="H1539" s="196">
        <v>14</v>
      </c>
      <c r="I1539" s="207" t="str">
        <f>"W" &amp;Table1[[#This Row],[WeekNum]]</f>
        <v>W14</v>
      </c>
      <c r="J1539" s="199" t="str">
        <f t="shared" si="49"/>
        <v>22-W14</v>
      </c>
      <c r="K1539" s="198" t="s">
        <v>611</v>
      </c>
      <c r="L1539" s="198"/>
      <c r="M1539" s="198" t="s">
        <v>72</v>
      </c>
      <c r="N1539" s="11" t="s">
        <v>428</v>
      </c>
      <c r="O1539" s="266" t="s">
        <v>374</v>
      </c>
      <c r="P1539" s="11" t="s">
        <v>410</v>
      </c>
      <c r="Q1539" s="11" t="s">
        <v>421</v>
      </c>
      <c r="R1539" s="198"/>
      <c r="S1539" s="198">
        <v>0</v>
      </c>
      <c r="T1539" s="206">
        <f>ABS(Table1[[#This Row],[Prod]]-Table1[[#This Row],[Planned]])</f>
        <v>0</v>
      </c>
      <c r="U1539" s="209">
        <f>IF(ABS(Table1[[#This Row],[Prod]]-Table1[[#This Row],[Planned]])&gt;Table1[[#This Row],[Planned]],0,IF(Table1[[#This Row],[Planned]]=0,0,1-ABS(Table1[[#This Row],[Prod]]-Table1[[#This Row],[Planned]])/Table1[[#This Row],[Planned]]))</f>
        <v>0</v>
      </c>
      <c r="V1539" s="198"/>
      <c r="W1539" s="198"/>
      <c r="X1539" s="200"/>
      <c r="Y1539" s="206">
        <f>Table1[[#This Row],[Prod]]</f>
        <v>0</v>
      </c>
      <c r="Z1539" s="206">
        <f>ABS(Table1[[#This Row],[Prod2]]-Table1[[#This Row],[Plan Revised]])</f>
        <v>0</v>
      </c>
      <c r="AA1539" s="209">
        <f>IF(ABS(Table1[[#This Row],[Prod2]]-Table1[[#This Row],[Plan Revised]])&gt;Table1[[#This Row],[Plan Revised]],0,IF(Table1[[#This Row],[Plan Revised]]=0,0,1-ABS(Table1[[#This Row],[Prod2]]-Table1[[#This Row],[Plan Revised]])/Table1[[#This Row],[Plan Revised]]))</f>
        <v>0</v>
      </c>
      <c r="AB1539" s="198"/>
      <c r="AC1539" s="201"/>
      <c r="AD1539"/>
      <c r="AF1539"/>
    </row>
    <row r="1540" spans="1:32">
      <c r="A1540" s="196" t="str">
        <f>IF(Table1[Week]=WeekSel,"Yes","No")</f>
        <v>No</v>
      </c>
      <c r="B1540" s="196" t="str">
        <f>IF((Table1[StartDate]&gt;=Date.GraphMin)*(Table1[StartDate]&lt;=Date.GraphMax)=1,"Yes","No")</f>
        <v>No</v>
      </c>
      <c r="C1540" s="196" t="str">
        <f>IF(OR(Table1[[#This Row],[Site]]="FOOD MILLING",Table1[[#This Row],[Site]]="GODACO"), "No", "Yes")</f>
        <v>Yes</v>
      </c>
      <c r="D1540" s="197">
        <f>MAX(DATE(Table1[Year],1,1),DATE(Table1[Year],1,1)-WEEKDAY(DATE(Table1[Year],1,1),2)+(Table1[WeekNum]-1)*7+1)</f>
        <v>44648</v>
      </c>
      <c r="E1540" s="197">
        <f>MIN(DATE(Table1[Year]+1,1,0),DATE(Table1[Year],1,1)-WEEKDAY(DATE(Table1[Year],1,1),2)+Table1[WeekNum]*7)</f>
        <v>44654</v>
      </c>
      <c r="F1540" s="15">
        <v>2022</v>
      </c>
      <c r="G1540" s="196">
        <f t="shared" si="48"/>
        <v>3</v>
      </c>
      <c r="H1540" s="196">
        <v>14</v>
      </c>
      <c r="I1540" s="207" t="str">
        <f>"W" &amp;Table1[[#This Row],[WeekNum]]</f>
        <v>W14</v>
      </c>
      <c r="J1540" s="199" t="str">
        <f t="shared" si="49"/>
        <v>22-W14</v>
      </c>
      <c r="K1540" s="198" t="s">
        <v>612</v>
      </c>
      <c r="L1540" s="198"/>
      <c r="M1540" s="198" t="s">
        <v>72</v>
      </c>
      <c r="N1540" s="11" t="s">
        <v>428</v>
      </c>
      <c r="O1540" s="266" t="s">
        <v>374</v>
      </c>
      <c r="P1540" s="11" t="s">
        <v>410</v>
      </c>
      <c r="Q1540" s="11" t="s">
        <v>421</v>
      </c>
      <c r="R1540" s="198"/>
      <c r="S1540" s="198">
        <v>0</v>
      </c>
      <c r="T1540" s="206">
        <f>ABS(Table1[[#This Row],[Prod]]-Table1[[#This Row],[Planned]])</f>
        <v>0</v>
      </c>
      <c r="U1540" s="209">
        <f>IF(ABS(Table1[[#This Row],[Prod]]-Table1[[#This Row],[Planned]])&gt;Table1[[#This Row],[Planned]],0,IF(Table1[[#This Row],[Planned]]=0,0,1-ABS(Table1[[#This Row],[Prod]]-Table1[[#This Row],[Planned]])/Table1[[#This Row],[Planned]]))</f>
        <v>0</v>
      </c>
      <c r="V1540" s="198"/>
      <c r="W1540" s="198"/>
      <c r="X1540" s="200"/>
      <c r="Y1540" s="206">
        <f>Table1[[#This Row],[Prod]]</f>
        <v>0</v>
      </c>
      <c r="Z1540" s="206">
        <f>ABS(Table1[[#This Row],[Prod2]]-Table1[[#This Row],[Plan Revised]])</f>
        <v>0</v>
      </c>
      <c r="AA1540" s="209">
        <f>IF(ABS(Table1[[#This Row],[Prod2]]-Table1[[#This Row],[Plan Revised]])&gt;Table1[[#This Row],[Plan Revised]],0,IF(Table1[[#This Row],[Plan Revised]]=0,0,1-ABS(Table1[[#This Row],[Prod2]]-Table1[[#This Row],[Plan Revised]])/Table1[[#This Row],[Plan Revised]]))</f>
        <v>0</v>
      </c>
      <c r="AB1540" s="198"/>
      <c r="AC1540" s="201"/>
      <c r="AD1540"/>
      <c r="AF1540"/>
    </row>
    <row r="1541" spans="1:32">
      <c r="A1541" s="196" t="str">
        <f>IF(Table1[Week]=WeekSel,"Yes","No")</f>
        <v>No</v>
      </c>
      <c r="B1541" s="196" t="str">
        <f>IF((Table1[StartDate]&gt;=Date.GraphMin)*(Table1[StartDate]&lt;=Date.GraphMax)=1,"Yes","No")</f>
        <v>No</v>
      </c>
      <c r="C1541" s="196" t="str">
        <f>IF(OR(Table1[[#This Row],[Site]]="FOOD MILLING",Table1[[#This Row],[Site]]="GODACO"), "No", "Yes")</f>
        <v>Yes</v>
      </c>
      <c r="D1541" s="197">
        <f>MAX(DATE(Table1[Year],1,1),DATE(Table1[Year],1,1)-WEEKDAY(DATE(Table1[Year],1,1),2)+(Table1[WeekNum]-1)*7+1)</f>
        <v>44648</v>
      </c>
      <c r="E1541" s="197">
        <f>MIN(DATE(Table1[Year]+1,1,0),DATE(Table1[Year],1,1)-WEEKDAY(DATE(Table1[Year],1,1),2)+Table1[WeekNum]*7)</f>
        <v>44654</v>
      </c>
      <c r="F1541" s="15">
        <v>2022</v>
      </c>
      <c r="G1541" s="196">
        <f t="shared" si="48"/>
        <v>3</v>
      </c>
      <c r="H1541" s="196">
        <v>14</v>
      </c>
      <c r="I1541" s="207" t="str">
        <f>"W" &amp;Table1[[#This Row],[WeekNum]]</f>
        <v>W14</v>
      </c>
      <c r="J1541" s="199" t="str">
        <f t="shared" si="49"/>
        <v>22-W14</v>
      </c>
      <c r="K1541" s="198" t="s">
        <v>645</v>
      </c>
      <c r="L1541" s="198"/>
      <c r="M1541" s="198" t="s">
        <v>72</v>
      </c>
      <c r="N1541" s="11" t="s">
        <v>428</v>
      </c>
      <c r="O1541" s="266" t="s">
        <v>374</v>
      </c>
      <c r="P1541" s="11" t="s">
        <v>377</v>
      </c>
      <c r="Q1541" s="11" t="s">
        <v>421</v>
      </c>
      <c r="R1541" s="198">
        <v>600</v>
      </c>
      <c r="S1541" s="198">
        <v>592.5</v>
      </c>
      <c r="T1541" s="206">
        <f>ABS(Table1[[#This Row],[Prod]]-Table1[[#This Row],[Planned]])</f>
        <v>7.5</v>
      </c>
      <c r="U1541" s="209">
        <f>IF(ABS(Table1[[#This Row],[Prod]]-Table1[[#This Row],[Planned]])&gt;Table1[[#This Row],[Planned]],0,IF(Table1[[#This Row],[Planned]]=0,0,1-ABS(Table1[[#This Row],[Prod]]-Table1[[#This Row],[Planned]])/Table1[[#This Row],[Planned]]))</f>
        <v>0.98750000000000004</v>
      </c>
      <c r="V1541" s="198"/>
      <c r="W1541" s="198"/>
      <c r="X1541" s="200">
        <v>600</v>
      </c>
      <c r="Y1541" s="206">
        <f>Table1[[#This Row],[Prod]]</f>
        <v>592.5</v>
      </c>
      <c r="Z1541" s="206">
        <f>ABS(Table1[[#This Row],[Prod2]]-Table1[[#This Row],[Plan Revised]])</f>
        <v>7.5</v>
      </c>
      <c r="AA1541" s="209">
        <f>IF(ABS(Table1[[#This Row],[Prod2]]-Table1[[#This Row],[Plan Revised]])&gt;Table1[[#This Row],[Plan Revised]],0,IF(Table1[[#This Row],[Plan Revised]]=0,0,1-ABS(Table1[[#This Row],[Prod2]]-Table1[[#This Row],[Plan Revised]])/Table1[[#This Row],[Plan Revised]]))</f>
        <v>0.98750000000000004</v>
      </c>
      <c r="AB1541" s="198"/>
      <c r="AC1541" s="201"/>
      <c r="AD1541"/>
      <c r="AF1541"/>
    </row>
    <row r="1542" spans="1:32">
      <c r="A1542" s="196" t="str">
        <f>IF(Table1[Week]=WeekSel,"Yes","No")</f>
        <v>No</v>
      </c>
      <c r="B1542" s="196" t="str">
        <f>IF((Table1[StartDate]&gt;=Date.GraphMin)*(Table1[StartDate]&lt;=Date.GraphMax)=1,"Yes","No")</f>
        <v>No</v>
      </c>
      <c r="C1542" s="196" t="str">
        <f>IF(OR(Table1[[#This Row],[Site]]="FOOD MILLING",Table1[[#This Row],[Site]]="GODACO"), "No", "Yes")</f>
        <v>Yes</v>
      </c>
      <c r="D1542" s="197">
        <f>MAX(DATE(Table1[Year],1,1),DATE(Table1[Year],1,1)-WEEKDAY(DATE(Table1[Year],1,1),2)+(Table1[WeekNum]-1)*7+1)</f>
        <v>44648</v>
      </c>
      <c r="E1542" s="197">
        <f>MIN(DATE(Table1[Year]+1,1,0),DATE(Table1[Year],1,1)-WEEKDAY(DATE(Table1[Year],1,1),2)+Table1[WeekNum]*7)</f>
        <v>44654</v>
      </c>
      <c r="F1542" s="15">
        <v>2022</v>
      </c>
      <c r="G1542" s="196">
        <f t="shared" si="48"/>
        <v>3</v>
      </c>
      <c r="H1542" s="196">
        <v>14</v>
      </c>
      <c r="I1542" s="207" t="str">
        <f>"W" &amp;Table1[[#This Row],[WeekNum]]</f>
        <v>W14</v>
      </c>
      <c r="J1542" s="199" t="str">
        <f t="shared" si="49"/>
        <v>22-W14</v>
      </c>
      <c r="K1542" s="198" t="s">
        <v>646</v>
      </c>
      <c r="L1542" s="198"/>
      <c r="M1542" s="198" t="s">
        <v>72</v>
      </c>
      <c r="N1542" s="11" t="s">
        <v>428</v>
      </c>
      <c r="O1542" s="266" t="s">
        <v>374</v>
      </c>
      <c r="P1542" s="11" t="s">
        <v>377</v>
      </c>
      <c r="Q1542" s="11" t="s">
        <v>421</v>
      </c>
      <c r="R1542" s="198">
        <v>600</v>
      </c>
      <c r="S1542" s="198">
        <v>627.9</v>
      </c>
      <c r="T1542" s="206">
        <f>ABS(Table1[[#This Row],[Prod]]-Table1[[#This Row],[Planned]])</f>
        <v>27.899999999999977</v>
      </c>
      <c r="U1542" s="209">
        <f>IF(ABS(Table1[[#This Row],[Prod]]-Table1[[#This Row],[Planned]])&gt;Table1[[#This Row],[Planned]],0,IF(Table1[[#This Row],[Planned]]=0,0,1-ABS(Table1[[#This Row],[Prod]]-Table1[[#This Row],[Planned]])/Table1[[#This Row],[Planned]]))</f>
        <v>0.95350000000000001</v>
      </c>
      <c r="V1542" s="198"/>
      <c r="W1542" s="198"/>
      <c r="X1542" s="200">
        <v>600</v>
      </c>
      <c r="Y1542" s="206">
        <f>Table1[[#This Row],[Prod]]</f>
        <v>627.9</v>
      </c>
      <c r="Z1542" s="206">
        <f>ABS(Table1[[#This Row],[Prod2]]-Table1[[#This Row],[Plan Revised]])</f>
        <v>27.899999999999977</v>
      </c>
      <c r="AA1542" s="209">
        <f>IF(ABS(Table1[[#This Row],[Prod2]]-Table1[[#This Row],[Plan Revised]])&gt;Table1[[#This Row],[Plan Revised]],0,IF(Table1[[#This Row],[Plan Revised]]=0,0,1-ABS(Table1[[#This Row],[Prod2]]-Table1[[#This Row],[Plan Revised]])/Table1[[#This Row],[Plan Revised]]))</f>
        <v>0.95350000000000001</v>
      </c>
      <c r="AB1542" s="198"/>
      <c r="AC1542" s="201"/>
      <c r="AD1542"/>
      <c r="AF1542"/>
    </row>
    <row r="1543" spans="1:32">
      <c r="A1543" s="196" t="str">
        <f>IF(Table1[Week]=WeekSel,"Yes","No")</f>
        <v>No</v>
      </c>
      <c r="B1543" s="196" t="str">
        <f>IF((Table1[StartDate]&gt;=Date.GraphMin)*(Table1[StartDate]&lt;=Date.GraphMax)=1,"Yes","No")</f>
        <v>No</v>
      </c>
      <c r="C1543" s="196" t="str">
        <f>IF(OR(Table1[[#This Row],[Site]]="FOOD MILLING",Table1[[#This Row],[Site]]="GODACO"), "No", "Yes")</f>
        <v>Yes</v>
      </c>
      <c r="D1543" s="197">
        <f>MAX(DATE(Table1[Year],1,1),DATE(Table1[Year],1,1)-WEEKDAY(DATE(Table1[Year],1,1),2)+(Table1[WeekNum]-1)*7+1)</f>
        <v>44648</v>
      </c>
      <c r="E1543" s="197">
        <f>MIN(DATE(Table1[Year]+1,1,0),DATE(Table1[Year],1,1)-WEEKDAY(DATE(Table1[Year],1,1),2)+Table1[WeekNum]*7)</f>
        <v>44654</v>
      </c>
      <c r="F1543" s="15">
        <v>2022</v>
      </c>
      <c r="G1543" s="196">
        <f t="shared" si="48"/>
        <v>3</v>
      </c>
      <c r="H1543" s="196">
        <v>14</v>
      </c>
      <c r="I1543" s="207" t="str">
        <f>"W" &amp;Table1[[#This Row],[WeekNum]]</f>
        <v>W14</v>
      </c>
      <c r="J1543" s="199" t="str">
        <f t="shared" si="49"/>
        <v>22-W14</v>
      </c>
      <c r="K1543" s="198" t="s">
        <v>648</v>
      </c>
      <c r="L1543" s="198"/>
      <c r="M1543" s="198" t="s">
        <v>72</v>
      </c>
      <c r="N1543" s="11" t="s">
        <v>428</v>
      </c>
      <c r="O1543" s="266" t="s">
        <v>372</v>
      </c>
      <c r="P1543" s="11" t="s">
        <v>373</v>
      </c>
      <c r="Q1543" s="11" t="s">
        <v>419</v>
      </c>
      <c r="R1543" s="198">
        <v>2000</v>
      </c>
      <c r="S1543" s="198">
        <v>2253.6</v>
      </c>
      <c r="T1543" s="206">
        <f>ABS(Table1[[#This Row],[Prod]]-Table1[[#This Row],[Planned]])</f>
        <v>253.59999999999991</v>
      </c>
      <c r="U1543" s="209">
        <f>IF(ABS(Table1[[#This Row],[Prod]]-Table1[[#This Row],[Planned]])&gt;Table1[[#This Row],[Planned]],0,IF(Table1[[#This Row],[Planned]]=0,0,1-ABS(Table1[[#This Row],[Prod]]-Table1[[#This Row],[Planned]])/Table1[[#This Row],[Planned]]))</f>
        <v>0.87319999999999998</v>
      </c>
      <c r="V1543" s="198"/>
      <c r="W1543" s="198"/>
      <c r="X1543" s="200">
        <v>2000</v>
      </c>
      <c r="Y1543" s="206">
        <f>Table1[[#This Row],[Prod]]</f>
        <v>2253.6</v>
      </c>
      <c r="Z1543" s="206">
        <f>ABS(Table1[[#This Row],[Prod2]]-Table1[[#This Row],[Plan Revised]])</f>
        <v>253.59999999999991</v>
      </c>
      <c r="AA1543" s="209">
        <f>IF(ABS(Table1[[#This Row],[Prod2]]-Table1[[#This Row],[Plan Revised]])&gt;Table1[[#This Row],[Plan Revised]],0,IF(Table1[[#This Row],[Plan Revised]]=0,0,1-ABS(Table1[[#This Row],[Prod2]]-Table1[[#This Row],[Plan Revised]])/Table1[[#This Row],[Plan Revised]]))</f>
        <v>0.87319999999999998</v>
      </c>
      <c r="AB1543" s="198"/>
      <c r="AC1543" s="201"/>
      <c r="AD1543"/>
      <c r="AF1543"/>
    </row>
    <row r="1544" spans="1:32">
      <c r="A1544" s="196" t="str">
        <f>IF(Table1[Week]=WeekSel,"Yes","No")</f>
        <v>No</v>
      </c>
      <c r="B1544" s="196" t="str">
        <f>IF((Table1[StartDate]&gt;=Date.GraphMin)*(Table1[StartDate]&lt;=Date.GraphMax)=1,"Yes","No")</f>
        <v>No</v>
      </c>
      <c r="C1544" s="196" t="str">
        <f>IF(OR(Table1[[#This Row],[Site]]="FOOD MILLING",Table1[[#This Row],[Site]]="GODACO"), "No", "Yes")</f>
        <v>Yes</v>
      </c>
      <c r="D1544" s="197">
        <f>MAX(DATE(Table1[Year],1,1),DATE(Table1[Year],1,1)-WEEKDAY(DATE(Table1[Year],1,1),2)+(Table1[WeekNum]-1)*7+1)</f>
        <v>44648</v>
      </c>
      <c r="E1544" s="197">
        <f>MIN(DATE(Table1[Year]+1,1,0),DATE(Table1[Year],1,1)-WEEKDAY(DATE(Table1[Year],1,1),2)+Table1[WeekNum]*7)</f>
        <v>44654</v>
      </c>
      <c r="F1544" s="15">
        <v>2022</v>
      </c>
      <c r="G1544" s="196">
        <f t="shared" si="48"/>
        <v>3</v>
      </c>
      <c r="H1544" s="196">
        <v>14</v>
      </c>
      <c r="I1544" s="207" t="str">
        <f>"W" &amp;Table1[[#This Row],[WeekNum]]</f>
        <v>W14</v>
      </c>
      <c r="J1544" s="199" t="str">
        <f t="shared" si="49"/>
        <v>22-W14</v>
      </c>
      <c r="K1544" s="198" t="s">
        <v>649</v>
      </c>
      <c r="L1544" s="198"/>
      <c r="M1544" s="198" t="s">
        <v>72</v>
      </c>
      <c r="N1544" s="11" t="s">
        <v>428</v>
      </c>
      <c r="O1544" s="266" t="s">
        <v>372</v>
      </c>
      <c r="P1544" s="11" t="s">
        <v>373</v>
      </c>
      <c r="Q1544" s="11" t="s">
        <v>419</v>
      </c>
      <c r="R1544" s="198">
        <v>0</v>
      </c>
      <c r="S1544" s="198">
        <v>0</v>
      </c>
      <c r="T1544" s="206">
        <f>ABS(Table1[[#This Row],[Prod]]-Table1[[#This Row],[Planned]])</f>
        <v>0</v>
      </c>
      <c r="U1544" s="209">
        <f>IF(ABS(Table1[[#This Row],[Prod]]-Table1[[#This Row],[Planned]])&gt;Table1[[#This Row],[Planned]],0,IF(Table1[[#This Row],[Planned]]=0,0,1-ABS(Table1[[#This Row],[Prod]]-Table1[[#This Row],[Planned]])/Table1[[#This Row],[Planned]]))</f>
        <v>0</v>
      </c>
      <c r="V1544" s="198"/>
      <c r="W1544" s="198"/>
      <c r="X1544" s="200">
        <v>0</v>
      </c>
      <c r="Y1544" s="206">
        <f>Table1[[#This Row],[Prod]]</f>
        <v>0</v>
      </c>
      <c r="Z1544" s="206">
        <f>ABS(Table1[[#This Row],[Prod2]]-Table1[[#This Row],[Plan Revised]])</f>
        <v>0</v>
      </c>
      <c r="AA1544" s="209">
        <f>IF(ABS(Table1[[#This Row],[Prod2]]-Table1[[#This Row],[Plan Revised]])&gt;Table1[[#This Row],[Plan Revised]],0,IF(Table1[[#This Row],[Plan Revised]]=0,0,1-ABS(Table1[[#This Row],[Prod2]]-Table1[[#This Row],[Plan Revised]])/Table1[[#This Row],[Plan Revised]]))</f>
        <v>0</v>
      </c>
      <c r="AB1544" s="198"/>
      <c r="AC1544" s="201"/>
      <c r="AD1544"/>
      <c r="AF1544"/>
    </row>
    <row r="1545" spans="1:32">
      <c r="A1545" s="196" t="str">
        <f>IF(Table1[Week]=WeekSel,"Yes","No")</f>
        <v>No</v>
      </c>
      <c r="B1545" s="196" t="str">
        <f>IF((Table1[StartDate]&gt;=Date.GraphMin)*(Table1[StartDate]&lt;=Date.GraphMax)=1,"Yes","No")</f>
        <v>No</v>
      </c>
      <c r="C1545" s="196" t="str">
        <f>IF(OR(Table1[[#This Row],[Site]]="FOOD MILLING",Table1[[#This Row],[Site]]="GODACO"), "No", "Yes")</f>
        <v>Yes</v>
      </c>
      <c r="D1545" s="197">
        <f>MAX(DATE(Table1[Year],1,1),DATE(Table1[Year],1,1)-WEEKDAY(DATE(Table1[Year],1,1),2)+(Table1[WeekNum]-1)*7+1)</f>
        <v>44648</v>
      </c>
      <c r="E1545" s="197">
        <f>MIN(DATE(Table1[Year]+1,1,0),DATE(Table1[Year],1,1)-WEEKDAY(DATE(Table1[Year],1,1),2)+Table1[WeekNum]*7)</f>
        <v>44654</v>
      </c>
      <c r="F1545" s="15">
        <v>2022</v>
      </c>
      <c r="G1545" s="196">
        <f t="shared" si="48"/>
        <v>3</v>
      </c>
      <c r="H1545" s="196">
        <v>14</v>
      </c>
      <c r="I1545" s="207" t="str">
        <f>"W" &amp;Table1[[#This Row],[WeekNum]]</f>
        <v>W14</v>
      </c>
      <c r="J1545" s="199" t="str">
        <f t="shared" si="49"/>
        <v>22-W14</v>
      </c>
      <c r="K1545" s="198" t="s">
        <v>650</v>
      </c>
      <c r="L1545" s="198"/>
      <c r="M1545" s="198" t="s">
        <v>72</v>
      </c>
      <c r="N1545" s="11" t="s">
        <v>428</v>
      </c>
      <c r="O1545" s="266" t="s">
        <v>372</v>
      </c>
      <c r="P1545" s="11" t="s">
        <v>373</v>
      </c>
      <c r="Q1545" s="11" t="s">
        <v>419</v>
      </c>
      <c r="R1545" s="198">
        <v>0</v>
      </c>
      <c r="S1545" s="198">
        <v>0</v>
      </c>
      <c r="T1545" s="206">
        <f>ABS(Table1[[#This Row],[Prod]]-Table1[[#This Row],[Planned]])</f>
        <v>0</v>
      </c>
      <c r="U1545" s="209">
        <f>IF(ABS(Table1[[#This Row],[Prod]]-Table1[[#This Row],[Planned]])&gt;Table1[[#This Row],[Planned]],0,IF(Table1[[#This Row],[Planned]]=0,0,1-ABS(Table1[[#This Row],[Prod]]-Table1[[#This Row],[Planned]])/Table1[[#This Row],[Planned]]))</f>
        <v>0</v>
      </c>
      <c r="V1545" s="198"/>
      <c r="W1545" s="198"/>
      <c r="X1545" s="200">
        <v>0</v>
      </c>
      <c r="Y1545" s="206">
        <f>Table1[[#This Row],[Prod]]</f>
        <v>0</v>
      </c>
      <c r="Z1545" s="206">
        <f>ABS(Table1[[#This Row],[Prod2]]-Table1[[#This Row],[Plan Revised]])</f>
        <v>0</v>
      </c>
      <c r="AA1545" s="209">
        <f>IF(ABS(Table1[[#This Row],[Prod2]]-Table1[[#This Row],[Plan Revised]])&gt;Table1[[#This Row],[Plan Revised]],0,IF(Table1[[#This Row],[Plan Revised]]=0,0,1-ABS(Table1[[#This Row],[Prod2]]-Table1[[#This Row],[Plan Revised]])/Table1[[#This Row],[Plan Revised]]))</f>
        <v>0</v>
      </c>
      <c r="AB1545" s="198"/>
      <c r="AC1545" s="201"/>
      <c r="AD1545"/>
      <c r="AF1545"/>
    </row>
    <row r="1546" spans="1:32">
      <c r="A1546" s="196" t="str">
        <f>IF(Table1[Week]=WeekSel,"Yes","No")</f>
        <v>No</v>
      </c>
      <c r="B1546" s="196" t="str">
        <f>IF((Table1[StartDate]&gt;=Date.GraphMin)*(Table1[StartDate]&lt;=Date.GraphMax)=1,"Yes","No")</f>
        <v>No</v>
      </c>
      <c r="C1546" s="196" t="str">
        <f>IF(OR(Table1[[#This Row],[Site]]="FOOD MILLING",Table1[[#This Row],[Site]]="GODACO"), "No", "Yes")</f>
        <v>Yes</v>
      </c>
      <c r="D1546" s="197">
        <f>MAX(DATE(Table1[Year],1,1),DATE(Table1[Year],1,1)-WEEKDAY(DATE(Table1[Year],1,1),2)+(Table1[WeekNum]-1)*7+1)</f>
        <v>44648</v>
      </c>
      <c r="E1546" s="197">
        <f>MIN(DATE(Table1[Year]+1,1,0),DATE(Table1[Year],1,1)-WEEKDAY(DATE(Table1[Year],1,1),2)+Table1[WeekNum]*7)</f>
        <v>44654</v>
      </c>
      <c r="F1546" s="15">
        <v>2022</v>
      </c>
      <c r="G1546" s="196">
        <f t="shared" si="48"/>
        <v>3</v>
      </c>
      <c r="H1546" s="196">
        <v>14</v>
      </c>
      <c r="I1546" s="207" t="str">
        <f>"W" &amp;Table1[[#This Row],[WeekNum]]</f>
        <v>W14</v>
      </c>
      <c r="J1546" s="199" t="str">
        <f t="shared" si="49"/>
        <v>22-W14</v>
      </c>
      <c r="K1546" s="198" t="s">
        <v>651</v>
      </c>
      <c r="L1546" s="198"/>
      <c r="M1546" s="198" t="s">
        <v>72</v>
      </c>
      <c r="N1546" s="11" t="s">
        <v>428</v>
      </c>
      <c r="O1546" s="266" t="s">
        <v>372</v>
      </c>
      <c r="P1546" s="11" t="s">
        <v>373</v>
      </c>
      <c r="Q1546" s="11" t="s">
        <v>419</v>
      </c>
      <c r="R1546" s="198">
        <v>0</v>
      </c>
      <c r="S1546" s="198">
        <v>0</v>
      </c>
      <c r="T1546" s="206">
        <f>ABS(Table1[[#This Row],[Prod]]-Table1[[#This Row],[Planned]])</f>
        <v>0</v>
      </c>
      <c r="U1546" s="209">
        <f>IF(ABS(Table1[[#This Row],[Prod]]-Table1[[#This Row],[Planned]])&gt;Table1[[#This Row],[Planned]],0,IF(Table1[[#This Row],[Planned]]=0,0,1-ABS(Table1[[#This Row],[Prod]]-Table1[[#This Row],[Planned]])/Table1[[#This Row],[Planned]]))</f>
        <v>0</v>
      </c>
      <c r="V1546" s="198"/>
      <c r="W1546" s="198"/>
      <c r="X1546" s="200">
        <v>0</v>
      </c>
      <c r="Y1546" s="206">
        <f>Table1[[#This Row],[Prod]]</f>
        <v>0</v>
      </c>
      <c r="Z1546" s="206">
        <f>ABS(Table1[[#This Row],[Prod2]]-Table1[[#This Row],[Plan Revised]])</f>
        <v>0</v>
      </c>
      <c r="AA1546" s="209">
        <f>IF(ABS(Table1[[#This Row],[Prod2]]-Table1[[#This Row],[Plan Revised]])&gt;Table1[[#This Row],[Plan Revised]],0,IF(Table1[[#This Row],[Plan Revised]]=0,0,1-ABS(Table1[[#This Row],[Prod2]]-Table1[[#This Row],[Plan Revised]])/Table1[[#This Row],[Plan Revised]]))</f>
        <v>0</v>
      </c>
      <c r="AB1546" s="198"/>
      <c r="AC1546" s="201"/>
      <c r="AD1546"/>
      <c r="AF1546"/>
    </row>
    <row r="1547" spans="1:32">
      <c r="A1547" s="196" t="str">
        <f>IF(Table1[Week]=WeekSel,"Yes","No")</f>
        <v>No</v>
      </c>
      <c r="B1547" s="196" t="str">
        <f>IF((Table1[StartDate]&gt;=Date.GraphMin)*(Table1[StartDate]&lt;=Date.GraphMax)=1,"Yes","No")</f>
        <v>No</v>
      </c>
      <c r="C1547" s="196" t="str">
        <f>IF(OR(Table1[[#This Row],[Site]]="FOOD MILLING",Table1[[#This Row],[Site]]="GODACO"), "No", "Yes")</f>
        <v>Yes</v>
      </c>
      <c r="D1547" s="197">
        <f>MAX(DATE(Table1[Year],1,1),DATE(Table1[Year],1,1)-WEEKDAY(DATE(Table1[Year],1,1),2)+(Table1[WeekNum]-1)*7+1)</f>
        <v>44648</v>
      </c>
      <c r="E1547" s="197">
        <f>MIN(DATE(Table1[Year]+1,1,0),DATE(Table1[Year],1,1)-WEEKDAY(DATE(Table1[Year],1,1),2)+Table1[WeekNum]*7)</f>
        <v>44654</v>
      </c>
      <c r="F1547" s="15">
        <v>2022</v>
      </c>
      <c r="G1547" s="196">
        <f t="shared" si="48"/>
        <v>3</v>
      </c>
      <c r="H1547" s="196">
        <v>14</v>
      </c>
      <c r="I1547" s="207" t="str">
        <f>"W" &amp;Table1[[#This Row],[WeekNum]]</f>
        <v>W14</v>
      </c>
      <c r="J1547" s="199" t="str">
        <f t="shared" si="49"/>
        <v>22-W14</v>
      </c>
      <c r="K1547" s="198" t="s">
        <v>652</v>
      </c>
      <c r="L1547" s="198"/>
      <c r="M1547" s="198" t="s">
        <v>72</v>
      </c>
      <c r="N1547" s="11" t="s">
        <v>428</v>
      </c>
      <c r="O1547" s="266" t="s">
        <v>372</v>
      </c>
      <c r="P1547" s="11" t="s">
        <v>373</v>
      </c>
      <c r="Q1547" s="11" t="s">
        <v>419</v>
      </c>
      <c r="R1547" s="198">
        <v>0</v>
      </c>
      <c r="S1547" s="198">
        <v>6000</v>
      </c>
      <c r="T1547" s="206">
        <f>ABS(Table1[[#This Row],[Prod]]-Table1[[#This Row],[Planned]])</f>
        <v>6000</v>
      </c>
      <c r="U1547" s="209">
        <f>IF(ABS(Table1[[#This Row],[Prod]]-Table1[[#This Row],[Planned]])&gt;Table1[[#This Row],[Planned]],0,IF(Table1[[#This Row],[Planned]]=0,0,1-ABS(Table1[[#This Row],[Prod]]-Table1[[#This Row],[Planned]])/Table1[[#This Row],[Planned]]))</f>
        <v>0</v>
      </c>
      <c r="V1547" s="198"/>
      <c r="W1547" s="198"/>
      <c r="X1547" s="200">
        <v>0</v>
      </c>
      <c r="Y1547" s="206">
        <f>Table1[[#This Row],[Prod]]</f>
        <v>6000</v>
      </c>
      <c r="Z1547" s="206">
        <f>ABS(Table1[[#This Row],[Prod2]]-Table1[[#This Row],[Plan Revised]])</f>
        <v>6000</v>
      </c>
      <c r="AA1547" s="209">
        <f>IF(ABS(Table1[[#This Row],[Prod2]]-Table1[[#This Row],[Plan Revised]])&gt;Table1[[#This Row],[Plan Revised]],0,IF(Table1[[#This Row],[Plan Revised]]=0,0,1-ABS(Table1[[#This Row],[Prod2]]-Table1[[#This Row],[Plan Revised]])/Table1[[#This Row],[Plan Revised]]))</f>
        <v>0</v>
      </c>
      <c r="AB1547" s="198"/>
      <c r="AC1547" s="201"/>
      <c r="AD1547"/>
      <c r="AF1547"/>
    </row>
    <row r="1548" spans="1:32">
      <c r="A1548" s="196" t="str">
        <f>IF(Table1[Week]=WeekSel,"Yes","No")</f>
        <v>No</v>
      </c>
      <c r="B1548" s="196" t="str">
        <f>IF((Table1[StartDate]&gt;=Date.GraphMin)*(Table1[StartDate]&lt;=Date.GraphMax)=1,"Yes","No")</f>
        <v>No</v>
      </c>
      <c r="C1548" s="196" t="str">
        <f>IF(OR(Table1[[#This Row],[Site]]="FOOD MILLING",Table1[[#This Row],[Site]]="GODACO"), "No", "Yes")</f>
        <v>Yes</v>
      </c>
      <c r="D1548" s="197">
        <f>MAX(DATE(Table1[Year],1,1),DATE(Table1[Year],1,1)-WEEKDAY(DATE(Table1[Year],1,1),2)+(Table1[WeekNum]-1)*7+1)</f>
        <v>44648</v>
      </c>
      <c r="E1548" s="197">
        <f>MIN(DATE(Table1[Year]+1,1,0),DATE(Table1[Year],1,1)-WEEKDAY(DATE(Table1[Year],1,1),2)+Table1[WeekNum]*7)</f>
        <v>44654</v>
      </c>
      <c r="F1548" s="15">
        <v>2022</v>
      </c>
      <c r="G1548" s="196">
        <f t="shared" si="48"/>
        <v>3</v>
      </c>
      <c r="H1548" s="196">
        <v>14</v>
      </c>
      <c r="I1548" s="207" t="str">
        <f>"W" &amp;Table1[[#This Row],[WeekNum]]</f>
        <v>W14</v>
      </c>
      <c r="J1548" s="199" t="str">
        <f t="shared" si="49"/>
        <v>22-W14</v>
      </c>
      <c r="K1548" s="198" t="s">
        <v>653</v>
      </c>
      <c r="L1548" s="198"/>
      <c r="M1548" s="198" t="s">
        <v>72</v>
      </c>
      <c r="N1548" s="11" t="s">
        <v>428</v>
      </c>
      <c r="O1548" s="266" t="s">
        <v>372</v>
      </c>
      <c r="P1548" s="11" t="s">
        <v>373</v>
      </c>
      <c r="Q1548" s="11" t="s">
        <v>419</v>
      </c>
      <c r="R1548" s="198">
        <v>0</v>
      </c>
      <c r="S1548" s="198">
        <v>0</v>
      </c>
      <c r="T1548" s="206">
        <f>ABS(Table1[[#This Row],[Prod]]-Table1[[#This Row],[Planned]])</f>
        <v>0</v>
      </c>
      <c r="U1548" s="209">
        <f>IF(ABS(Table1[[#This Row],[Prod]]-Table1[[#This Row],[Planned]])&gt;Table1[[#This Row],[Planned]],0,IF(Table1[[#This Row],[Planned]]=0,0,1-ABS(Table1[[#This Row],[Prod]]-Table1[[#This Row],[Planned]])/Table1[[#This Row],[Planned]]))</f>
        <v>0</v>
      </c>
      <c r="V1548" s="198"/>
      <c r="W1548" s="198"/>
      <c r="X1548" s="200">
        <v>0</v>
      </c>
      <c r="Y1548" s="206">
        <f>Table1[[#This Row],[Prod]]</f>
        <v>0</v>
      </c>
      <c r="Z1548" s="206">
        <f>ABS(Table1[[#This Row],[Prod2]]-Table1[[#This Row],[Plan Revised]])</f>
        <v>0</v>
      </c>
      <c r="AA1548" s="209">
        <f>IF(ABS(Table1[[#This Row],[Prod2]]-Table1[[#This Row],[Plan Revised]])&gt;Table1[[#This Row],[Plan Revised]],0,IF(Table1[[#This Row],[Plan Revised]]=0,0,1-ABS(Table1[[#This Row],[Prod2]]-Table1[[#This Row],[Plan Revised]])/Table1[[#This Row],[Plan Revised]]))</f>
        <v>0</v>
      </c>
      <c r="AB1548" s="198"/>
      <c r="AC1548" s="201"/>
      <c r="AD1548"/>
      <c r="AF1548"/>
    </row>
    <row r="1549" spans="1:32">
      <c r="A1549" s="196" t="str">
        <f>IF(Table1[Week]=WeekSel,"Yes","No")</f>
        <v>No</v>
      </c>
      <c r="B1549" s="196" t="str">
        <f>IF((Table1[StartDate]&gt;=Date.GraphMin)*(Table1[StartDate]&lt;=Date.GraphMax)=1,"Yes","No")</f>
        <v>No</v>
      </c>
      <c r="C1549" s="196" t="str">
        <f>IF(OR(Table1[[#This Row],[Site]]="FOOD MILLING",Table1[[#This Row],[Site]]="GODACO"), "No", "Yes")</f>
        <v>Yes</v>
      </c>
      <c r="D1549" s="197">
        <f>MAX(DATE(Table1[Year],1,1),DATE(Table1[Year],1,1)-WEEKDAY(DATE(Table1[Year],1,1),2)+(Table1[WeekNum]-1)*7+1)</f>
        <v>44648</v>
      </c>
      <c r="E1549" s="197">
        <f>MIN(DATE(Table1[Year]+1,1,0),DATE(Table1[Year],1,1)-WEEKDAY(DATE(Table1[Year],1,1),2)+Table1[WeekNum]*7)</f>
        <v>44654</v>
      </c>
      <c r="F1549" s="15">
        <v>2022</v>
      </c>
      <c r="G1549" s="196">
        <f t="shared" si="48"/>
        <v>3</v>
      </c>
      <c r="H1549" s="196">
        <v>14</v>
      </c>
      <c r="I1549" s="207" t="str">
        <f>"W" &amp;Table1[[#This Row],[WeekNum]]</f>
        <v>W14</v>
      </c>
      <c r="J1549" s="199" t="str">
        <f t="shared" si="49"/>
        <v>22-W14</v>
      </c>
      <c r="K1549" s="198" t="s">
        <v>654</v>
      </c>
      <c r="L1549" s="198"/>
      <c r="M1549" s="198" t="s">
        <v>72</v>
      </c>
      <c r="N1549" s="11" t="s">
        <v>428</v>
      </c>
      <c r="O1549" s="266" t="s">
        <v>372</v>
      </c>
      <c r="P1549" s="11" t="s">
        <v>373</v>
      </c>
      <c r="Q1549" s="11" t="s">
        <v>419</v>
      </c>
      <c r="R1549" s="198">
        <v>0</v>
      </c>
      <c r="S1549" s="198">
        <v>0</v>
      </c>
      <c r="T1549" s="206">
        <f>ABS(Table1[[#This Row],[Prod]]-Table1[[#This Row],[Planned]])</f>
        <v>0</v>
      </c>
      <c r="U1549" s="209">
        <f>IF(ABS(Table1[[#This Row],[Prod]]-Table1[[#This Row],[Planned]])&gt;Table1[[#This Row],[Planned]],0,IF(Table1[[#This Row],[Planned]]=0,0,1-ABS(Table1[[#This Row],[Prod]]-Table1[[#This Row],[Planned]])/Table1[[#This Row],[Planned]]))</f>
        <v>0</v>
      </c>
      <c r="V1549" s="198"/>
      <c r="W1549" s="198"/>
      <c r="X1549" s="200">
        <v>0</v>
      </c>
      <c r="Y1549" s="206">
        <f>Table1[[#This Row],[Prod]]</f>
        <v>0</v>
      </c>
      <c r="Z1549" s="206">
        <f>ABS(Table1[[#This Row],[Prod2]]-Table1[[#This Row],[Plan Revised]])</f>
        <v>0</v>
      </c>
      <c r="AA1549" s="209">
        <f>IF(ABS(Table1[[#This Row],[Prod2]]-Table1[[#This Row],[Plan Revised]])&gt;Table1[[#This Row],[Plan Revised]],0,IF(Table1[[#This Row],[Plan Revised]]=0,0,1-ABS(Table1[[#This Row],[Prod2]]-Table1[[#This Row],[Plan Revised]])/Table1[[#This Row],[Plan Revised]]))</f>
        <v>0</v>
      </c>
      <c r="AB1549" s="198"/>
      <c r="AC1549" s="201"/>
      <c r="AD1549"/>
      <c r="AF1549"/>
    </row>
    <row r="1550" spans="1:32">
      <c r="A1550" s="196" t="str">
        <f>IF(Table1[Week]=WeekSel,"Yes","No")</f>
        <v>No</v>
      </c>
      <c r="B1550" s="196" t="str">
        <f>IF((Table1[StartDate]&gt;=Date.GraphMin)*(Table1[StartDate]&lt;=Date.GraphMax)=1,"Yes","No")</f>
        <v>No</v>
      </c>
      <c r="C1550" s="196" t="str">
        <f>IF(OR(Table1[[#This Row],[Site]]="FOOD MILLING",Table1[[#This Row],[Site]]="GODACO"), "No", "Yes")</f>
        <v>Yes</v>
      </c>
      <c r="D1550" s="197">
        <f>MAX(DATE(Table1[Year],1,1),DATE(Table1[Year],1,1)-WEEKDAY(DATE(Table1[Year],1,1),2)+(Table1[WeekNum]-1)*7+1)</f>
        <v>44648</v>
      </c>
      <c r="E1550" s="197">
        <f>MIN(DATE(Table1[Year]+1,1,0),DATE(Table1[Year],1,1)-WEEKDAY(DATE(Table1[Year],1,1),2)+Table1[WeekNum]*7)</f>
        <v>44654</v>
      </c>
      <c r="F1550" s="15">
        <v>2022</v>
      </c>
      <c r="G1550" s="196">
        <f t="shared" si="48"/>
        <v>3</v>
      </c>
      <c r="H1550" s="196">
        <v>14</v>
      </c>
      <c r="I1550" s="207" t="str">
        <f>"W" &amp;Table1[[#This Row],[WeekNum]]</f>
        <v>W14</v>
      </c>
      <c r="J1550" s="199" t="str">
        <f t="shared" si="49"/>
        <v>22-W14</v>
      </c>
      <c r="K1550" s="198" t="s">
        <v>655</v>
      </c>
      <c r="L1550" s="198"/>
      <c r="M1550" s="198" t="s">
        <v>72</v>
      </c>
      <c r="N1550" s="11" t="s">
        <v>428</v>
      </c>
      <c r="O1550" s="266" t="s">
        <v>372</v>
      </c>
      <c r="P1550" s="11" t="s">
        <v>373</v>
      </c>
      <c r="Q1550" s="11" t="s">
        <v>419</v>
      </c>
      <c r="R1550" s="198">
        <v>0</v>
      </c>
      <c r="S1550" s="198">
        <v>0</v>
      </c>
      <c r="T1550" s="206">
        <f>ABS(Table1[[#This Row],[Prod]]-Table1[[#This Row],[Planned]])</f>
        <v>0</v>
      </c>
      <c r="U1550" s="209">
        <f>IF(ABS(Table1[[#This Row],[Prod]]-Table1[[#This Row],[Planned]])&gt;Table1[[#This Row],[Planned]],0,IF(Table1[[#This Row],[Planned]]=0,0,1-ABS(Table1[[#This Row],[Prod]]-Table1[[#This Row],[Planned]])/Table1[[#This Row],[Planned]]))</f>
        <v>0</v>
      </c>
      <c r="V1550" s="198"/>
      <c r="W1550" s="198"/>
      <c r="X1550" s="200">
        <v>0</v>
      </c>
      <c r="Y1550" s="206">
        <f>Table1[[#This Row],[Prod]]</f>
        <v>0</v>
      </c>
      <c r="Z1550" s="206">
        <f>ABS(Table1[[#This Row],[Prod2]]-Table1[[#This Row],[Plan Revised]])</f>
        <v>0</v>
      </c>
      <c r="AA1550" s="209">
        <f>IF(ABS(Table1[[#This Row],[Prod2]]-Table1[[#This Row],[Plan Revised]])&gt;Table1[[#This Row],[Plan Revised]],0,IF(Table1[[#This Row],[Plan Revised]]=0,0,1-ABS(Table1[[#This Row],[Prod2]]-Table1[[#This Row],[Plan Revised]])/Table1[[#This Row],[Plan Revised]]))</f>
        <v>0</v>
      </c>
      <c r="AB1550" s="198"/>
      <c r="AC1550" s="201"/>
      <c r="AD1550"/>
      <c r="AF1550"/>
    </row>
    <row r="1551" spans="1:32">
      <c r="A1551" s="196" t="str">
        <f>IF(Table1[Week]=WeekSel,"Yes","No")</f>
        <v>No</v>
      </c>
      <c r="B1551" s="196" t="str">
        <f>IF((Table1[StartDate]&gt;=Date.GraphMin)*(Table1[StartDate]&lt;=Date.GraphMax)=1,"Yes","No")</f>
        <v>No</v>
      </c>
      <c r="C1551" s="196" t="str">
        <f>IF(OR(Table1[[#This Row],[Site]]="FOOD MILLING",Table1[[#This Row],[Site]]="GODACO"), "No", "Yes")</f>
        <v>Yes</v>
      </c>
      <c r="D1551" s="197">
        <f>MAX(DATE(Table1[Year],1,1),DATE(Table1[Year],1,1)-WEEKDAY(DATE(Table1[Year],1,1),2)+(Table1[WeekNum]-1)*7+1)</f>
        <v>44648</v>
      </c>
      <c r="E1551" s="197">
        <f>MIN(DATE(Table1[Year]+1,1,0),DATE(Table1[Year],1,1)-WEEKDAY(DATE(Table1[Year],1,1),2)+Table1[WeekNum]*7)</f>
        <v>44654</v>
      </c>
      <c r="F1551" s="15">
        <v>2022</v>
      </c>
      <c r="G1551" s="196">
        <f t="shared" si="48"/>
        <v>3</v>
      </c>
      <c r="H1551" s="196">
        <v>14</v>
      </c>
      <c r="I1551" s="207" t="str">
        <f>"W" &amp;Table1[[#This Row],[WeekNum]]</f>
        <v>W14</v>
      </c>
      <c r="J1551" s="199" t="str">
        <f t="shared" si="49"/>
        <v>22-W14</v>
      </c>
      <c r="K1551" s="198" t="s">
        <v>656</v>
      </c>
      <c r="L1551" s="198"/>
      <c r="M1551" s="198" t="s">
        <v>72</v>
      </c>
      <c r="N1551" s="11" t="s">
        <v>428</v>
      </c>
      <c r="O1551" s="266" t="s">
        <v>372</v>
      </c>
      <c r="P1551" s="11" t="s">
        <v>373</v>
      </c>
      <c r="Q1551" s="11" t="s">
        <v>419</v>
      </c>
      <c r="R1551" s="198">
        <v>0</v>
      </c>
      <c r="S1551" s="198">
        <v>0</v>
      </c>
      <c r="T1551" s="206">
        <f>ABS(Table1[[#This Row],[Prod]]-Table1[[#This Row],[Planned]])</f>
        <v>0</v>
      </c>
      <c r="U1551" s="209">
        <f>IF(ABS(Table1[[#This Row],[Prod]]-Table1[[#This Row],[Planned]])&gt;Table1[[#This Row],[Planned]],0,IF(Table1[[#This Row],[Planned]]=0,0,1-ABS(Table1[[#This Row],[Prod]]-Table1[[#This Row],[Planned]])/Table1[[#This Row],[Planned]]))</f>
        <v>0</v>
      </c>
      <c r="V1551" s="198"/>
      <c r="W1551" s="198"/>
      <c r="X1551" s="200">
        <v>0</v>
      </c>
      <c r="Y1551" s="206">
        <f>Table1[[#This Row],[Prod]]</f>
        <v>0</v>
      </c>
      <c r="Z1551" s="206">
        <f>ABS(Table1[[#This Row],[Prod2]]-Table1[[#This Row],[Plan Revised]])</f>
        <v>0</v>
      </c>
      <c r="AA1551" s="209">
        <f>IF(ABS(Table1[[#This Row],[Prod2]]-Table1[[#This Row],[Plan Revised]])&gt;Table1[[#This Row],[Plan Revised]],0,IF(Table1[[#This Row],[Plan Revised]]=0,0,1-ABS(Table1[[#This Row],[Prod2]]-Table1[[#This Row],[Plan Revised]])/Table1[[#This Row],[Plan Revised]]))</f>
        <v>0</v>
      </c>
      <c r="AB1551" s="198"/>
      <c r="AC1551" s="201"/>
      <c r="AD1551"/>
      <c r="AF1551"/>
    </row>
    <row r="1552" spans="1:32">
      <c r="A1552" s="196" t="str">
        <f>IF(Table1[Week]=WeekSel,"Yes","No")</f>
        <v>No</v>
      </c>
      <c r="B1552" s="196" t="str">
        <f>IF((Table1[StartDate]&gt;=Date.GraphMin)*(Table1[StartDate]&lt;=Date.GraphMax)=1,"Yes","No")</f>
        <v>No</v>
      </c>
      <c r="C1552" s="196" t="str">
        <f>IF(OR(Table1[[#This Row],[Site]]="FOOD MILLING",Table1[[#This Row],[Site]]="GODACO"), "No", "Yes")</f>
        <v>Yes</v>
      </c>
      <c r="D1552" s="197">
        <f>MAX(DATE(Table1[Year],1,1),DATE(Table1[Year],1,1)-WEEKDAY(DATE(Table1[Year],1,1),2)+(Table1[WeekNum]-1)*7+1)</f>
        <v>44648</v>
      </c>
      <c r="E1552" s="197">
        <f>MIN(DATE(Table1[Year]+1,1,0),DATE(Table1[Year],1,1)-WEEKDAY(DATE(Table1[Year],1,1),2)+Table1[WeekNum]*7)</f>
        <v>44654</v>
      </c>
      <c r="F1552" s="15">
        <v>2022</v>
      </c>
      <c r="G1552" s="196">
        <f t="shared" si="48"/>
        <v>3</v>
      </c>
      <c r="H1552" s="196">
        <v>14</v>
      </c>
      <c r="I1552" s="207" t="str">
        <f>"W" &amp;Table1[[#This Row],[WeekNum]]</f>
        <v>W14</v>
      </c>
      <c r="J1552" s="199" t="str">
        <f t="shared" si="49"/>
        <v>22-W14</v>
      </c>
      <c r="K1552" s="198" t="s">
        <v>657</v>
      </c>
      <c r="L1552" s="198"/>
      <c r="M1552" s="198" t="s">
        <v>72</v>
      </c>
      <c r="N1552" s="11" t="s">
        <v>428</v>
      </c>
      <c r="O1552" s="266" t="s">
        <v>372</v>
      </c>
      <c r="P1552" s="11" t="s">
        <v>373</v>
      </c>
      <c r="Q1552" s="11" t="s">
        <v>419</v>
      </c>
      <c r="R1552" s="198">
        <v>0</v>
      </c>
      <c r="S1552" s="198">
        <v>3404</v>
      </c>
      <c r="T1552" s="206">
        <f>ABS(Table1[[#This Row],[Prod]]-Table1[[#This Row],[Planned]])</f>
        <v>3404</v>
      </c>
      <c r="U1552" s="209">
        <f>IF(ABS(Table1[[#This Row],[Prod]]-Table1[[#This Row],[Planned]])&gt;Table1[[#This Row],[Planned]],0,IF(Table1[[#This Row],[Planned]]=0,0,1-ABS(Table1[[#This Row],[Prod]]-Table1[[#This Row],[Planned]])/Table1[[#This Row],[Planned]]))</f>
        <v>0</v>
      </c>
      <c r="V1552" s="198"/>
      <c r="W1552" s="198"/>
      <c r="X1552" s="200">
        <v>0</v>
      </c>
      <c r="Y1552" s="206">
        <f>Table1[[#This Row],[Prod]]</f>
        <v>3404</v>
      </c>
      <c r="Z1552" s="206">
        <f>ABS(Table1[[#This Row],[Prod2]]-Table1[[#This Row],[Plan Revised]])</f>
        <v>3404</v>
      </c>
      <c r="AA1552" s="209">
        <f>IF(ABS(Table1[[#This Row],[Prod2]]-Table1[[#This Row],[Plan Revised]])&gt;Table1[[#This Row],[Plan Revised]],0,IF(Table1[[#This Row],[Plan Revised]]=0,0,1-ABS(Table1[[#This Row],[Prod2]]-Table1[[#This Row],[Plan Revised]])/Table1[[#This Row],[Plan Revised]]))</f>
        <v>0</v>
      </c>
      <c r="AB1552" s="198"/>
      <c r="AC1552" s="201"/>
      <c r="AD1552"/>
      <c r="AF1552"/>
    </row>
    <row r="1553" spans="1:32">
      <c r="A1553" s="196" t="str">
        <f>IF(Table1[Week]=WeekSel,"Yes","No")</f>
        <v>No</v>
      </c>
      <c r="B1553" s="196" t="str">
        <f>IF((Table1[StartDate]&gt;=Date.GraphMin)*(Table1[StartDate]&lt;=Date.GraphMax)=1,"Yes","No")</f>
        <v>No</v>
      </c>
      <c r="C1553" s="196" t="str">
        <f>IF(OR(Table1[[#This Row],[Site]]="FOOD MILLING",Table1[[#This Row],[Site]]="GODACO"), "No", "Yes")</f>
        <v>Yes</v>
      </c>
      <c r="D1553" s="197">
        <f>MAX(DATE(Table1[Year],1,1),DATE(Table1[Year],1,1)-WEEKDAY(DATE(Table1[Year],1,1),2)+(Table1[WeekNum]-1)*7+1)</f>
        <v>44648</v>
      </c>
      <c r="E1553" s="197">
        <f>MIN(DATE(Table1[Year]+1,1,0),DATE(Table1[Year],1,1)-WEEKDAY(DATE(Table1[Year],1,1),2)+Table1[WeekNum]*7)</f>
        <v>44654</v>
      </c>
      <c r="F1553" s="15">
        <v>2022</v>
      </c>
      <c r="G1553" s="196">
        <f t="shared" si="48"/>
        <v>3</v>
      </c>
      <c r="H1553" s="196">
        <v>14</v>
      </c>
      <c r="I1553" s="207" t="str">
        <f>"W" &amp;Table1[[#This Row],[WeekNum]]</f>
        <v>W14</v>
      </c>
      <c r="J1553" s="199" t="str">
        <f t="shared" si="49"/>
        <v>22-W14</v>
      </c>
      <c r="K1553" s="198" t="s">
        <v>658</v>
      </c>
      <c r="L1553" s="198"/>
      <c r="M1553" s="198" t="s">
        <v>72</v>
      </c>
      <c r="N1553" s="11" t="s">
        <v>428</v>
      </c>
      <c r="O1553" s="266" t="s">
        <v>374</v>
      </c>
      <c r="P1553" s="11" t="s">
        <v>376</v>
      </c>
      <c r="Q1553" s="11" t="s">
        <v>419</v>
      </c>
      <c r="R1553" s="198">
        <v>0</v>
      </c>
      <c r="S1553" s="198">
        <v>0</v>
      </c>
      <c r="T1553" s="206">
        <f>ABS(Table1[[#This Row],[Prod]]-Table1[[#This Row],[Planned]])</f>
        <v>0</v>
      </c>
      <c r="U1553" s="209">
        <f>IF(ABS(Table1[[#This Row],[Prod]]-Table1[[#This Row],[Planned]])&gt;Table1[[#This Row],[Planned]],0,IF(Table1[[#This Row],[Planned]]=0,0,1-ABS(Table1[[#This Row],[Prod]]-Table1[[#This Row],[Planned]])/Table1[[#This Row],[Planned]]))</f>
        <v>0</v>
      </c>
      <c r="V1553" s="198"/>
      <c r="W1553" s="198"/>
      <c r="X1553" s="200">
        <v>0</v>
      </c>
      <c r="Y1553" s="206">
        <f>Table1[[#This Row],[Prod]]</f>
        <v>0</v>
      </c>
      <c r="Z1553" s="206">
        <f>ABS(Table1[[#This Row],[Prod2]]-Table1[[#This Row],[Plan Revised]])</f>
        <v>0</v>
      </c>
      <c r="AA1553" s="209">
        <f>IF(ABS(Table1[[#This Row],[Prod2]]-Table1[[#This Row],[Plan Revised]])&gt;Table1[[#This Row],[Plan Revised]],0,IF(Table1[[#This Row],[Plan Revised]]=0,0,1-ABS(Table1[[#This Row],[Prod2]]-Table1[[#This Row],[Plan Revised]])/Table1[[#This Row],[Plan Revised]]))</f>
        <v>0</v>
      </c>
      <c r="AB1553" s="198"/>
      <c r="AC1553" s="201"/>
      <c r="AD1553"/>
      <c r="AF1553"/>
    </row>
    <row r="1554" spans="1:32">
      <c r="A1554" s="196" t="str">
        <f>IF(Table1[Week]=WeekSel,"Yes","No")</f>
        <v>No</v>
      </c>
      <c r="B1554" s="196" t="str">
        <f>IF((Table1[StartDate]&gt;=Date.GraphMin)*(Table1[StartDate]&lt;=Date.GraphMax)=1,"Yes","No")</f>
        <v>No</v>
      </c>
      <c r="C1554" s="196" t="str">
        <f>IF(OR(Table1[[#This Row],[Site]]="FOOD MILLING",Table1[[#This Row],[Site]]="GODACO"), "No", "Yes")</f>
        <v>Yes</v>
      </c>
      <c r="D1554" s="197">
        <f>MAX(DATE(Table1[Year],1,1),DATE(Table1[Year],1,1)-WEEKDAY(DATE(Table1[Year],1,1),2)+(Table1[WeekNum]-1)*7+1)</f>
        <v>44648</v>
      </c>
      <c r="E1554" s="197">
        <f>MIN(DATE(Table1[Year]+1,1,0),DATE(Table1[Year],1,1)-WEEKDAY(DATE(Table1[Year],1,1),2)+Table1[WeekNum]*7)</f>
        <v>44654</v>
      </c>
      <c r="F1554" s="15">
        <v>2022</v>
      </c>
      <c r="G1554" s="196">
        <f t="shared" si="48"/>
        <v>3</v>
      </c>
      <c r="H1554" s="196">
        <v>14</v>
      </c>
      <c r="I1554" s="207" t="str">
        <f>"W" &amp;Table1[[#This Row],[WeekNum]]</f>
        <v>W14</v>
      </c>
      <c r="J1554" s="199" t="str">
        <f t="shared" si="49"/>
        <v>22-W14</v>
      </c>
      <c r="K1554" s="198" t="s">
        <v>659</v>
      </c>
      <c r="L1554" s="198"/>
      <c r="M1554" s="198" t="s">
        <v>72</v>
      </c>
      <c r="N1554" s="11" t="s">
        <v>428</v>
      </c>
      <c r="O1554" s="266" t="s">
        <v>374</v>
      </c>
      <c r="P1554" s="11" t="s">
        <v>376</v>
      </c>
      <c r="Q1554" s="11" t="s">
        <v>419</v>
      </c>
      <c r="R1554" s="198">
        <v>0</v>
      </c>
      <c r="S1554" s="198">
        <v>0</v>
      </c>
      <c r="T1554" s="206">
        <f>ABS(Table1[[#This Row],[Prod]]-Table1[[#This Row],[Planned]])</f>
        <v>0</v>
      </c>
      <c r="U1554" s="209">
        <f>IF(ABS(Table1[[#This Row],[Prod]]-Table1[[#This Row],[Planned]])&gt;Table1[[#This Row],[Planned]],0,IF(Table1[[#This Row],[Planned]]=0,0,1-ABS(Table1[[#This Row],[Prod]]-Table1[[#This Row],[Planned]])/Table1[[#This Row],[Planned]]))</f>
        <v>0</v>
      </c>
      <c r="V1554" s="198"/>
      <c r="W1554" s="198"/>
      <c r="X1554" s="200">
        <v>0</v>
      </c>
      <c r="Y1554" s="206">
        <f>Table1[[#This Row],[Prod]]</f>
        <v>0</v>
      </c>
      <c r="Z1554" s="206">
        <f>ABS(Table1[[#This Row],[Prod2]]-Table1[[#This Row],[Plan Revised]])</f>
        <v>0</v>
      </c>
      <c r="AA1554" s="209">
        <f>IF(ABS(Table1[[#This Row],[Prod2]]-Table1[[#This Row],[Plan Revised]])&gt;Table1[[#This Row],[Plan Revised]],0,IF(Table1[[#This Row],[Plan Revised]]=0,0,1-ABS(Table1[[#This Row],[Prod2]]-Table1[[#This Row],[Plan Revised]])/Table1[[#This Row],[Plan Revised]]))</f>
        <v>0</v>
      </c>
      <c r="AB1554" s="198"/>
      <c r="AC1554" s="201"/>
      <c r="AD1554"/>
      <c r="AF1554"/>
    </row>
    <row r="1555" spans="1:32">
      <c r="A1555" s="196" t="str">
        <f>IF(Table1[Week]=WeekSel,"Yes","No")</f>
        <v>No</v>
      </c>
      <c r="B1555" s="196" t="str">
        <f>IF((Table1[StartDate]&gt;=Date.GraphMin)*(Table1[StartDate]&lt;=Date.GraphMax)=1,"Yes","No")</f>
        <v>No</v>
      </c>
      <c r="C1555" s="196" t="str">
        <f>IF(OR(Table1[[#This Row],[Site]]="FOOD MILLING",Table1[[#This Row],[Site]]="GODACO"), "No", "Yes")</f>
        <v>Yes</v>
      </c>
      <c r="D1555" s="197">
        <f>MAX(DATE(Table1[Year],1,1),DATE(Table1[Year],1,1)-WEEKDAY(DATE(Table1[Year],1,1),2)+(Table1[WeekNum]-1)*7+1)</f>
        <v>44648</v>
      </c>
      <c r="E1555" s="197">
        <f>MIN(DATE(Table1[Year]+1,1,0),DATE(Table1[Year],1,1)-WEEKDAY(DATE(Table1[Year],1,1),2)+Table1[WeekNum]*7)</f>
        <v>44654</v>
      </c>
      <c r="F1555" s="15">
        <v>2022</v>
      </c>
      <c r="G1555" s="196">
        <f t="shared" si="48"/>
        <v>3</v>
      </c>
      <c r="H1555" s="196">
        <v>14</v>
      </c>
      <c r="I1555" s="207" t="str">
        <f>"W" &amp;Table1[[#This Row],[WeekNum]]</f>
        <v>W14</v>
      </c>
      <c r="J1555" s="199" t="str">
        <f t="shared" si="49"/>
        <v>22-W14</v>
      </c>
      <c r="K1555" s="202" t="s">
        <v>660</v>
      </c>
      <c r="L1555" s="198"/>
      <c r="M1555" s="198" t="s">
        <v>72</v>
      </c>
      <c r="N1555" s="11" t="s">
        <v>428</v>
      </c>
      <c r="O1555" s="266" t="s">
        <v>374</v>
      </c>
      <c r="P1555" s="11" t="s">
        <v>376</v>
      </c>
      <c r="Q1555" s="11" t="s">
        <v>419</v>
      </c>
      <c r="R1555" s="198">
        <v>9856</v>
      </c>
      <c r="S1555" s="198">
        <v>10602</v>
      </c>
      <c r="T1555" s="206">
        <f>ABS(Table1[[#This Row],[Prod]]-Table1[[#This Row],[Planned]])</f>
        <v>746</v>
      </c>
      <c r="U1555" s="209">
        <f>IF(ABS(Table1[[#This Row],[Prod]]-Table1[[#This Row],[Planned]])&gt;Table1[[#This Row],[Planned]],0,IF(Table1[[#This Row],[Planned]]=0,0,1-ABS(Table1[[#This Row],[Prod]]-Table1[[#This Row],[Planned]])/Table1[[#This Row],[Planned]]))</f>
        <v>0.92431006493506496</v>
      </c>
      <c r="V1555" s="198"/>
      <c r="W1555" s="198"/>
      <c r="X1555" s="200">
        <v>9856</v>
      </c>
      <c r="Y1555" s="206">
        <f>Table1[[#This Row],[Prod]]</f>
        <v>10602</v>
      </c>
      <c r="Z1555" s="206">
        <f>ABS(Table1[[#This Row],[Prod2]]-Table1[[#This Row],[Plan Revised]])</f>
        <v>746</v>
      </c>
      <c r="AA1555" s="209">
        <f>IF(ABS(Table1[[#This Row],[Prod2]]-Table1[[#This Row],[Plan Revised]])&gt;Table1[[#This Row],[Plan Revised]],0,IF(Table1[[#This Row],[Plan Revised]]=0,0,1-ABS(Table1[[#This Row],[Prod2]]-Table1[[#This Row],[Plan Revised]])/Table1[[#This Row],[Plan Revised]]))</f>
        <v>0.92431006493506496</v>
      </c>
      <c r="AB1555" s="198"/>
      <c r="AC1555" s="201"/>
      <c r="AD1555"/>
      <c r="AF1555"/>
    </row>
    <row r="1556" spans="1:32">
      <c r="A1556" s="196" t="str">
        <f>IF(Table1[Week]=WeekSel,"Yes","No")</f>
        <v>No</v>
      </c>
      <c r="B1556" s="196" t="str">
        <f>IF((Table1[StartDate]&gt;=Date.GraphMin)*(Table1[StartDate]&lt;=Date.GraphMax)=1,"Yes","No")</f>
        <v>No</v>
      </c>
      <c r="C1556" s="196" t="str">
        <f>IF(OR(Table1[[#This Row],[Site]]="FOOD MILLING",Table1[[#This Row],[Site]]="GODACO"), "No", "Yes")</f>
        <v>Yes</v>
      </c>
      <c r="D1556" s="197">
        <f>MAX(DATE(Table1[Year],1,1),DATE(Table1[Year],1,1)-WEEKDAY(DATE(Table1[Year],1,1),2)+(Table1[WeekNum]-1)*7+1)</f>
        <v>44648</v>
      </c>
      <c r="E1556" s="197">
        <f>MIN(DATE(Table1[Year]+1,1,0),DATE(Table1[Year],1,1)-WEEKDAY(DATE(Table1[Year],1,1),2)+Table1[WeekNum]*7)</f>
        <v>44654</v>
      </c>
      <c r="F1556" s="15">
        <v>2022</v>
      </c>
      <c r="G1556" s="196">
        <f t="shared" si="48"/>
        <v>3</v>
      </c>
      <c r="H1556" s="196">
        <v>14</v>
      </c>
      <c r="I1556" s="207" t="str">
        <f>"W" &amp;Table1[[#This Row],[WeekNum]]</f>
        <v>W14</v>
      </c>
      <c r="J1556" s="199" t="str">
        <f t="shared" si="49"/>
        <v>22-W14</v>
      </c>
      <c r="K1556" s="202" t="s">
        <v>661</v>
      </c>
      <c r="L1556" s="198"/>
      <c r="M1556" s="198" t="s">
        <v>72</v>
      </c>
      <c r="N1556" s="11" t="s">
        <v>428</v>
      </c>
      <c r="O1556" s="266" t="s">
        <v>374</v>
      </c>
      <c r="P1556" s="11" t="s">
        <v>376</v>
      </c>
      <c r="Q1556" s="11" t="s">
        <v>421</v>
      </c>
      <c r="R1556" s="198">
        <v>3400</v>
      </c>
      <c r="S1556" s="198">
        <v>3232</v>
      </c>
      <c r="T1556" s="206">
        <f>ABS(Table1[[#This Row],[Prod]]-Table1[[#This Row],[Planned]])</f>
        <v>168</v>
      </c>
      <c r="U1556" s="209">
        <f>IF(ABS(Table1[[#This Row],[Prod]]-Table1[[#This Row],[Planned]])&gt;Table1[[#This Row],[Planned]],0,IF(Table1[[#This Row],[Planned]]=0,0,1-ABS(Table1[[#This Row],[Prod]]-Table1[[#This Row],[Planned]])/Table1[[#This Row],[Planned]]))</f>
        <v>0.95058823529411762</v>
      </c>
      <c r="V1556" s="198"/>
      <c r="W1556" s="198"/>
      <c r="X1556" s="200">
        <v>3400</v>
      </c>
      <c r="Y1556" s="206">
        <f>Table1[[#This Row],[Prod]]</f>
        <v>3232</v>
      </c>
      <c r="Z1556" s="206">
        <f>ABS(Table1[[#This Row],[Prod2]]-Table1[[#This Row],[Plan Revised]])</f>
        <v>168</v>
      </c>
      <c r="AA1556" s="209">
        <f>IF(ABS(Table1[[#This Row],[Prod2]]-Table1[[#This Row],[Plan Revised]])&gt;Table1[[#This Row],[Plan Revised]],0,IF(Table1[[#This Row],[Plan Revised]]=0,0,1-ABS(Table1[[#This Row],[Prod2]]-Table1[[#This Row],[Plan Revised]])/Table1[[#This Row],[Plan Revised]]))</f>
        <v>0.95058823529411762</v>
      </c>
      <c r="AB1556" s="198"/>
      <c r="AC1556" s="201"/>
      <c r="AD1556"/>
      <c r="AF1556"/>
    </row>
    <row r="1557" spans="1:32">
      <c r="A1557" s="196" t="str">
        <f>IF(Table1[Week]=WeekSel,"Yes","No")</f>
        <v>No</v>
      </c>
      <c r="B1557" s="196" t="str">
        <f>IF((Table1[StartDate]&gt;=Date.GraphMin)*(Table1[StartDate]&lt;=Date.GraphMax)=1,"Yes","No")</f>
        <v>No</v>
      </c>
      <c r="C1557" s="196" t="str">
        <f>IF(OR(Table1[[#This Row],[Site]]="FOOD MILLING",Table1[[#This Row],[Site]]="GODACO"), "No", "Yes")</f>
        <v>Yes</v>
      </c>
      <c r="D1557" s="197">
        <f>MAX(DATE(Table1[Year],1,1),DATE(Table1[Year],1,1)-WEEKDAY(DATE(Table1[Year],1,1),2)+(Table1[WeekNum]-1)*7+1)</f>
        <v>44648</v>
      </c>
      <c r="E1557" s="197">
        <f>MIN(DATE(Table1[Year]+1,1,0),DATE(Table1[Year],1,1)-WEEKDAY(DATE(Table1[Year],1,1),2)+Table1[WeekNum]*7)</f>
        <v>44654</v>
      </c>
      <c r="F1557" s="15">
        <v>2022</v>
      </c>
      <c r="G1557" s="196">
        <f t="shared" si="48"/>
        <v>3</v>
      </c>
      <c r="H1557" s="196">
        <v>14</v>
      </c>
      <c r="I1557" s="207" t="str">
        <f>"W" &amp;Table1[[#This Row],[WeekNum]]</f>
        <v>W14</v>
      </c>
      <c r="J1557" s="199" t="str">
        <f t="shared" si="49"/>
        <v>22-W14</v>
      </c>
      <c r="K1557" s="202" t="s">
        <v>661</v>
      </c>
      <c r="L1557" s="198"/>
      <c r="M1557" s="198" t="s">
        <v>72</v>
      </c>
      <c r="N1557" s="11" t="s">
        <v>428</v>
      </c>
      <c r="O1557" s="266" t="s">
        <v>374</v>
      </c>
      <c r="P1557" s="11" t="s">
        <v>376</v>
      </c>
      <c r="Q1557" s="11" t="s">
        <v>419</v>
      </c>
      <c r="R1557" s="198">
        <v>0</v>
      </c>
      <c r="S1557" s="198"/>
      <c r="T1557" s="206">
        <f>ABS(Table1[[#This Row],[Prod]]-Table1[[#This Row],[Planned]])</f>
        <v>0</v>
      </c>
      <c r="U1557" s="209">
        <f>IF(ABS(Table1[[#This Row],[Prod]]-Table1[[#This Row],[Planned]])&gt;Table1[[#This Row],[Planned]],0,IF(Table1[[#This Row],[Planned]]=0,0,1-ABS(Table1[[#This Row],[Prod]]-Table1[[#This Row],[Planned]])/Table1[[#This Row],[Planned]]))</f>
        <v>0</v>
      </c>
      <c r="V1557" s="198"/>
      <c r="W1557" s="198"/>
      <c r="X1557" s="200"/>
      <c r="Y1557" s="206">
        <f>Table1[[#This Row],[Prod]]</f>
        <v>0</v>
      </c>
      <c r="Z1557" s="206">
        <f>ABS(Table1[[#This Row],[Prod2]]-Table1[[#This Row],[Plan Revised]])</f>
        <v>0</v>
      </c>
      <c r="AA1557" s="209">
        <f>IF(ABS(Table1[[#This Row],[Prod2]]-Table1[[#This Row],[Plan Revised]])&gt;Table1[[#This Row],[Plan Revised]],0,IF(Table1[[#This Row],[Plan Revised]]=0,0,1-ABS(Table1[[#This Row],[Prod2]]-Table1[[#This Row],[Plan Revised]])/Table1[[#This Row],[Plan Revised]]))</f>
        <v>0</v>
      </c>
      <c r="AB1557" s="198"/>
      <c r="AC1557" s="201"/>
      <c r="AD1557"/>
      <c r="AF1557"/>
    </row>
    <row r="1558" spans="1:32">
      <c r="A1558" s="196" t="str">
        <f>IF(Table1[Week]=WeekSel,"Yes","No")</f>
        <v>No</v>
      </c>
      <c r="B1558" s="196" t="str">
        <f>IF((Table1[StartDate]&gt;=Date.GraphMin)*(Table1[StartDate]&lt;=Date.GraphMax)=1,"Yes","No")</f>
        <v>No</v>
      </c>
      <c r="C1558" s="196" t="str">
        <f>IF(OR(Table1[[#This Row],[Site]]="FOOD MILLING",Table1[[#This Row],[Site]]="GODACO"), "No", "Yes")</f>
        <v>Yes</v>
      </c>
      <c r="D1558" s="197">
        <f>MAX(DATE(Table1[Year],1,1),DATE(Table1[Year],1,1)-WEEKDAY(DATE(Table1[Year],1,1),2)+(Table1[WeekNum]-1)*7+1)</f>
        <v>44648</v>
      </c>
      <c r="E1558" s="197">
        <f>MIN(DATE(Table1[Year]+1,1,0),DATE(Table1[Year],1,1)-WEEKDAY(DATE(Table1[Year],1,1),2)+Table1[WeekNum]*7)</f>
        <v>44654</v>
      </c>
      <c r="F1558" s="15">
        <v>2022</v>
      </c>
      <c r="G1558" s="196">
        <f t="shared" si="48"/>
        <v>3</v>
      </c>
      <c r="H1558" s="196">
        <v>14</v>
      </c>
      <c r="I1558" s="207" t="str">
        <f>"W" &amp;Table1[[#This Row],[WeekNum]]</f>
        <v>W14</v>
      </c>
      <c r="J1558" s="199" t="str">
        <f t="shared" si="49"/>
        <v>22-W14</v>
      </c>
      <c r="K1558" s="202" t="s">
        <v>662</v>
      </c>
      <c r="L1558" s="198"/>
      <c r="M1558" s="198" t="s">
        <v>72</v>
      </c>
      <c r="N1558" s="11" t="s">
        <v>428</v>
      </c>
      <c r="O1558" s="266" t="s">
        <v>374</v>
      </c>
      <c r="P1558" s="11" t="s">
        <v>376</v>
      </c>
      <c r="Q1558" s="11" t="s">
        <v>419</v>
      </c>
      <c r="R1558" s="198">
        <v>4928</v>
      </c>
      <c r="S1558" s="198">
        <v>5010</v>
      </c>
      <c r="T1558" s="206">
        <f>ABS(Table1[[#This Row],[Prod]]-Table1[[#This Row],[Planned]])</f>
        <v>82</v>
      </c>
      <c r="U1558" s="209">
        <f>IF(ABS(Table1[[#This Row],[Prod]]-Table1[[#This Row],[Planned]])&gt;Table1[[#This Row],[Planned]],0,IF(Table1[[#This Row],[Planned]]=0,0,1-ABS(Table1[[#This Row],[Prod]]-Table1[[#This Row],[Planned]])/Table1[[#This Row],[Planned]]))</f>
        <v>0.98336038961038963</v>
      </c>
      <c r="V1558" s="198"/>
      <c r="W1558" s="198"/>
      <c r="X1558" s="200">
        <v>4928</v>
      </c>
      <c r="Y1558" s="206">
        <f>Table1[[#This Row],[Prod]]</f>
        <v>5010</v>
      </c>
      <c r="Z1558" s="206">
        <f>ABS(Table1[[#This Row],[Prod2]]-Table1[[#This Row],[Plan Revised]])</f>
        <v>82</v>
      </c>
      <c r="AA1558" s="209">
        <f>IF(ABS(Table1[[#This Row],[Prod2]]-Table1[[#This Row],[Plan Revised]])&gt;Table1[[#This Row],[Plan Revised]],0,IF(Table1[[#This Row],[Plan Revised]]=0,0,1-ABS(Table1[[#This Row],[Prod2]]-Table1[[#This Row],[Plan Revised]])/Table1[[#This Row],[Plan Revised]]))</f>
        <v>0.98336038961038963</v>
      </c>
      <c r="AB1558" s="198"/>
      <c r="AC1558" s="201"/>
      <c r="AD1558"/>
      <c r="AF1558"/>
    </row>
    <row r="1559" spans="1:32">
      <c r="A1559" s="196" t="str">
        <f>IF(Table1[Week]=WeekSel,"Yes","No")</f>
        <v>No</v>
      </c>
      <c r="B1559" s="196" t="str">
        <f>IF((Table1[StartDate]&gt;=Date.GraphMin)*(Table1[StartDate]&lt;=Date.GraphMax)=1,"Yes","No")</f>
        <v>No</v>
      </c>
      <c r="C1559" s="196" t="str">
        <f>IF(OR(Table1[[#This Row],[Site]]="FOOD MILLING",Table1[[#This Row],[Site]]="GODACO"), "No", "Yes")</f>
        <v>Yes</v>
      </c>
      <c r="D1559" s="197">
        <f>MAX(DATE(Table1[Year],1,1),DATE(Table1[Year],1,1)-WEEKDAY(DATE(Table1[Year],1,1),2)+(Table1[WeekNum]-1)*7+1)</f>
        <v>44648</v>
      </c>
      <c r="E1559" s="197">
        <f>MIN(DATE(Table1[Year]+1,1,0),DATE(Table1[Year],1,1)-WEEKDAY(DATE(Table1[Year],1,1),2)+Table1[WeekNum]*7)</f>
        <v>44654</v>
      </c>
      <c r="F1559" s="15">
        <v>2022</v>
      </c>
      <c r="G1559" s="196">
        <f t="shared" si="48"/>
        <v>3</v>
      </c>
      <c r="H1559" s="196">
        <v>14</v>
      </c>
      <c r="I1559" s="207" t="str">
        <f>"W" &amp;Table1[[#This Row],[WeekNum]]</f>
        <v>W14</v>
      </c>
      <c r="J1559" s="199" t="str">
        <f t="shared" si="49"/>
        <v>22-W14</v>
      </c>
      <c r="K1559" s="202" t="s">
        <v>663</v>
      </c>
      <c r="L1559" s="198"/>
      <c r="M1559" s="198" t="s">
        <v>72</v>
      </c>
      <c r="N1559" s="11" t="s">
        <v>428</v>
      </c>
      <c r="O1559" s="266" t="s">
        <v>374</v>
      </c>
      <c r="P1559" s="11" t="s">
        <v>376</v>
      </c>
      <c r="Q1559" s="11" t="s">
        <v>421</v>
      </c>
      <c r="R1559" s="198">
        <v>5800</v>
      </c>
      <c r="S1559" s="198">
        <v>5707.5</v>
      </c>
      <c r="T1559" s="206">
        <f>ABS(Table1[[#This Row],[Prod]]-Table1[[#This Row],[Planned]])</f>
        <v>92.5</v>
      </c>
      <c r="U1559" s="209">
        <f>IF(ABS(Table1[[#This Row],[Prod]]-Table1[[#This Row],[Planned]])&gt;Table1[[#This Row],[Planned]],0,IF(Table1[[#This Row],[Planned]]=0,0,1-ABS(Table1[[#This Row],[Prod]]-Table1[[#This Row],[Planned]])/Table1[[#This Row],[Planned]]))</f>
        <v>0.98405172413793107</v>
      </c>
      <c r="V1559" s="198"/>
      <c r="W1559" s="198"/>
      <c r="X1559" s="200">
        <v>6400</v>
      </c>
      <c r="Y1559" s="206">
        <f>Table1[[#This Row],[Prod]]</f>
        <v>5707.5</v>
      </c>
      <c r="Z1559" s="206">
        <f>ABS(Table1[[#This Row],[Prod2]]-Table1[[#This Row],[Plan Revised]])</f>
        <v>692.5</v>
      </c>
      <c r="AA1559" s="209">
        <f>IF(ABS(Table1[[#This Row],[Prod2]]-Table1[[#This Row],[Plan Revised]])&gt;Table1[[#This Row],[Plan Revised]],0,IF(Table1[[#This Row],[Plan Revised]]=0,0,1-ABS(Table1[[#This Row],[Prod2]]-Table1[[#This Row],[Plan Revised]])/Table1[[#This Row],[Plan Revised]]))</f>
        <v>0.89179687500000004</v>
      </c>
      <c r="AB1559" s="198"/>
      <c r="AC1559" s="201"/>
      <c r="AD1559"/>
      <c r="AF1559"/>
    </row>
    <row r="1560" spans="1:32">
      <c r="A1560" s="196" t="str">
        <f>IF(Table1[Week]=WeekSel,"Yes","No")</f>
        <v>No</v>
      </c>
      <c r="B1560" s="196" t="str">
        <f>IF((Table1[StartDate]&gt;=Date.GraphMin)*(Table1[StartDate]&lt;=Date.GraphMax)=1,"Yes","No")</f>
        <v>No</v>
      </c>
      <c r="C1560" s="196" t="str">
        <f>IF(OR(Table1[[#This Row],[Site]]="FOOD MILLING",Table1[[#This Row],[Site]]="GODACO"), "No", "Yes")</f>
        <v>Yes</v>
      </c>
      <c r="D1560" s="197">
        <f>MAX(DATE(Table1[Year],1,1),DATE(Table1[Year],1,1)-WEEKDAY(DATE(Table1[Year],1,1),2)+(Table1[WeekNum]-1)*7+1)</f>
        <v>44648</v>
      </c>
      <c r="E1560" s="197">
        <f>MIN(DATE(Table1[Year]+1,1,0),DATE(Table1[Year],1,1)-WEEKDAY(DATE(Table1[Year],1,1),2)+Table1[WeekNum]*7)</f>
        <v>44654</v>
      </c>
      <c r="F1560" s="15">
        <v>2022</v>
      </c>
      <c r="G1560" s="196">
        <f t="shared" si="48"/>
        <v>3</v>
      </c>
      <c r="H1560" s="196">
        <v>14</v>
      </c>
      <c r="I1560" s="207" t="str">
        <f>"W" &amp;Table1[[#This Row],[WeekNum]]</f>
        <v>W14</v>
      </c>
      <c r="J1560" s="199" t="str">
        <f t="shared" si="49"/>
        <v>22-W14</v>
      </c>
      <c r="K1560" s="198" t="s">
        <v>664</v>
      </c>
      <c r="L1560" s="198"/>
      <c r="M1560" s="198" t="s">
        <v>72</v>
      </c>
      <c r="N1560" s="11" t="s">
        <v>428</v>
      </c>
      <c r="O1560" s="266" t="s">
        <v>374</v>
      </c>
      <c r="P1560" s="11" t="s">
        <v>379</v>
      </c>
      <c r="Q1560" s="11" t="s">
        <v>421</v>
      </c>
      <c r="R1560" s="198">
        <v>0</v>
      </c>
      <c r="S1560" s="198">
        <v>1.7999999999999998</v>
      </c>
      <c r="T1560" s="206">
        <f>ABS(Table1[[#This Row],[Prod]]-Table1[[#This Row],[Planned]])</f>
        <v>1.7999999999999998</v>
      </c>
      <c r="U1560" s="209">
        <f>IF(ABS(Table1[[#This Row],[Prod]]-Table1[[#This Row],[Planned]])&gt;Table1[[#This Row],[Planned]],0,IF(Table1[[#This Row],[Planned]]=0,0,1-ABS(Table1[[#This Row],[Prod]]-Table1[[#This Row],[Planned]])/Table1[[#This Row],[Planned]]))</f>
        <v>0</v>
      </c>
      <c r="V1560" s="198"/>
      <c r="W1560" s="198"/>
      <c r="X1560" s="200">
        <v>0</v>
      </c>
      <c r="Y1560" s="206">
        <f>Table1[[#This Row],[Prod]]</f>
        <v>1.7999999999999998</v>
      </c>
      <c r="Z1560" s="206">
        <f>ABS(Table1[[#This Row],[Prod2]]-Table1[[#This Row],[Plan Revised]])</f>
        <v>1.7999999999999998</v>
      </c>
      <c r="AA1560" s="209">
        <f>IF(ABS(Table1[[#This Row],[Prod2]]-Table1[[#This Row],[Plan Revised]])&gt;Table1[[#This Row],[Plan Revised]],0,IF(Table1[[#This Row],[Plan Revised]]=0,0,1-ABS(Table1[[#This Row],[Prod2]]-Table1[[#This Row],[Plan Revised]])/Table1[[#This Row],[Plan Revised]]))</f>
        <v>0</v>
      </c>
      <c r="AB1560" s="198"/>
      <c r="AC1560" s="201"/>
      <c r="AD1560"/>
      <c r="AF1560"/>
    </row>
    <row r="1561" spans="1:32">
      <c r="A1561" s="196" t="str">
        <f>IF(Table1[Week]=WeekSel,"Yes","No")</f>
        <v>No</v>
      </c>
      <c r="B1561" s="196" t="str">
        <f>IF((Table1[StartDate]&gt;=Date.GraphMin)*(Table1[StartDate]&lt;=Date.GraphMax)=1,"Yes","No")</f>
        <v>No</v>
      </c>
      <c r="C1561" s="196" t="str">
        <f>IF(OR(Table1[[#This Row],[Site]]="FOOD MILLING",Table1[[#This Row],[Site]]="GODACO"), "No", "Yes")</f>
        <v>Yes</v>
      </c>
      <c r="D1561" s="197">
        <f>MAX(DATE(Table1[Year],1,1),DATE(Table1[Year],1,1)-WEEKDAY(DATE(Table1[Year],1,1),2)+(Table1[WeekNum]-1)*7+1)</f>
        <v>44648</v>
      </c>
      <c r="E1561" s="197">
        <f>MIN(DATE(Table1[Year]+1,1,0),DATE(Table1[Year],1,1)-WEEKDAY(DATE(Table1[Year],1,1),2)+Table1[WeekNum]*7)</f>
        <v>44654</v>
      </c>
      <c r="F1561" s="15">
        <v>2022</v>
      </c>
      <c r="G1561" s="196">
        <f t="shared" si="48"/>
        <v>3</v>
      </c>
      <c r="H1561" s="196">
        <v>14</v>
      </c>
      <c r="I1561" s="207" t="str">
        <f>"W" &amp;Table1[[#This Row],[WeekNum]]</f>
        <v>W14</v>
      </c>
      <c r="J1561" s="199" t="str">
        <f t="shared" si="49"/>
        <v>22-W14</v>
      </c>
      <c r="K1561" s="198" t="s">
        <v>665</v>
      </c>
      <c r="L1561" s="198"/>
      <c r="M1561" s="198" t="s">
        <v>72</v>
      </c>
      <c r="N1561" s="11" t="s">
        <v>428</v>
      </c>
      <c r="O1561" s="266" t="s">
        <v>374</v>
      </c>
      <c r="P1561" s="11" t="s">
        <v>379</v>
      </c>
      <c r="Q1561" s="11" t="s">
        <v>421</v>
      </c>
      <c r="R1561" s="198">
        <v>7600</v>
      </c>
      <c r="S1561" s="198">
        <v>8211.5</v>
      </c>
      <c r="T1561" s="206">
        <f>ABS(Table1[[#This Row],[Prod]]-Table1[[#This Row],[Planned]])</f>
        <v>611.5</v>
      </c>
      <c r="U1561" s="209">
        <f>IF(ABS(Table1[[#This Row],[Prod]]-Table1[[#This Row],[Planned]])&gt;Table1[[#This Row],[Planned]],0,IF(Table1[[#This Row],[Planned]]=0,0,1-ABS(Table1[[#This Row],[Prod]]-Table1[[#This Row],[Planned]])/Table1[[#This Row],[Planned]]))</f>
        <v>0.91953947368421052</v>
      </c>
      <c r="V1561" s="198"/>
      <c r="W1561" s="198"/>
      <c r="X1561" s="200">
        <v>6600</v>
      </c>
      <c r="Y1561" s="206">
        <f>Table1[[#This Row],[Prod]]</f>
        <v>8211.5</v>
      </c>
      <c r="Z1561" s="206">
        <f>ABS(Table1[[#This Row],[Prod2]]-Table1[[#This Row],[Plan Revised]])</f>
        <v>1611.5</v>
      </c>
      <c r="AA1561" s="209">
        <f>IF(ABS(Table1[[#This Row],[Prod2]]-Table1[[#This Row],[Plan Revised]])&gt;Table1[[#This Row],[Plan Revised]],0,IF(Table1[[#This Row],[Plan Revised]]=0,0,1-ABS(Table1[[#This Row],[Prod2]]-Table1[[#This Row],[Plan Revised]])/Table1[[#This Row],[Plan Revised]]))</f>
        <v>0.75583333333333336</v>
      </c>
      <c r="AB1561" s="198"/>
      <c r="AC1561" s="201"/>
      <c r="AD1561"/>
      <c r="AF1561"/>
    </row>
    <row r="1562" spans="1:32">
      <c r="A1562" s="196" t="str">
        <f>IF(Table1[Week]=WeekSel,"Yes","No")</f>
        <v>No</v>
      </c>
      <c r="B1562" s="196" t="str">
        <f>IF((Table1[StartDate]&gt;=Date.GraphMin)*(Table1[StartDate]&lt;=Date.GraphMax)=1,"Yes","No")</f>
        <v>No</v>
      </c>
      <c r="C1562" s="196" t="str">
        <f>IF(OR(Table1[[#This Row],[Site]]="FOOD MILLING",Table1[[#This Row],[Site]]="GODACO"), "No", "Yes")</f>
        <v>Yes</v>
      </c>
      <c r="D1562" s="197">
        <f>MAX(DATE(Table1[Year],1,1),DATE(Table1[Year],1,1)-WEEKDAY(DATE(Table1[Year],1,1),2)+(Table1[WeekNum]-1)*7+1)</f>
        <v>44648</v>
      </c>
      <c r="E1562" s="197">
        <f>MIN(DATE(Table1[Year]+1,1,0),DATE(Table1[Year],1,1)-WEEKDAY(DATE(Table1[Year],1,1),2)+Table1[WeekNum]*7)</f>
        <v>44654</v>
      </c>
      <c r="F1562" s="15">
        <v>2022</v>
      </c>
      <c r="G1562" s="196">
        <f t="shared" si="48"/>
        <v>3</v>
      </c>
      <c r="H1562" s="196">
        <v>14</v>
      </c>
      <c r="I1562" s="207" t="str">
        <f>"W" &amp;Table1[[#This Row],[WeekNum]]</f>
        <v>W14</v>
      </c>
      <c r="J1562" s="199" t="str">
        <f t="shared" si="49"/>
        <v>22-W14</v>
      </c>
      <c r="K1562" s="198" t="s">
        <v>666</v>
      </c>
      <c r="L1562" s="198"/>
      <c r="M1562" s="198" t="s">
        <v>72</v>
      </c>
      <c r="N1562" s="11" t="s">
        <v>428</v>
      </c>
      <c r="O1562" s="266" t="s">
        <v>374</v>
      </c>
      <c r="P1562" s="11" t="s">
        <v>379</v>
      </c>
      <c r="Q1562" s="11" t="s">
        <v>421</v>
      </c>
      <c r="R1562" s="198">
        <v>14600</v>
      </c>
      <c r="S1562" s="198">
        <v>11059</v>
      </c>
      <c r="T1562" s="206">
        <f>ABS(Table1[[#This Row],[Prod]]-Table1[[#This Row],[Planned]])</f>
        <v>3541</v>
      </c>
      <c r="U1562" s="209">
        <f>IF(ABS(Table1[[#This Row],[Prod]]-Table1[[#This Row],[Planned]])&gt;Table1[[#This Row],[Planned]],0,IF(Table1[[#This Row],[Planned]]=0,0,1-ABS(Table1[[#This Row],[Prod]]-Table1[[#This Row],[Planned]])/Table1[[#This Row],[Planned]]))</f>
        <v>0.7574657534246575</v>
      </c>
      <c r="V1562" s="198"/>
      <c r="W1562" s="198"/>
      <c r="X1562" s="200">
        <v>13200</v>
      </c>
      <c r="Y1562" s="206">
        <f>Table1[[#This Row],[Prod]]</f>
        <v>11059</v>
      </c>
      <c r="Z1562" s="206">
        <f>ABS(Table1[[#This Row],[Prod2]]-Table1[[#This Row],[Plan Revised]])</f>
        <v>2141</v>
      </c>
      <c r="AA1562" s="209">
        <f>IF(ABS(Table1[[#This Row],[Prod2]]-Table1[[#This Row],[Plan Revised]])&gt;Table1[[#This Row],[Plan Revised]],0,IF(Table1[[#This Row],[Plan Revised]]=0,0,1-ABS(Table1[[#This Row],[Prod2]]-Table1[[#This Row],[Plan Revised]])/Table1[[#This Row],[Plan Revised]]))</f>
        <v>0.83780303030303027</v>
      </c>
      <c r="AB1562" s="198"/>
      <c r="AC1562" s="201"/>
      <c r="AD1562"/>
      <c r="AF1562"/>
    </row>
    <row r="1563" spans="1:32">
      <c r="A1563" s="196" t="str">
        <f>IF(Table1[Week]=WeekSel,"Yes","No")</f>
        <v>No</v>
      </c>
      <c r="B1563" s="196" t="str">
        <f>IF((Table1[StartDate]&gt;=Date.GraphMin)*(Table1[StartDate]&lt;=Date.GraphMax)=1,"Yes","No")</f>
        <v>No</v>
      </c>
      <c r="C1563" s="196" t="str">
        <f>IF(OR(Table1[[#This Row],[Site]]="FOOD MILLING",Table1[[#This Row],[Site]]="GODACO"), "No", "Yes")</f>
        <v>Yes</v>
      </c>
      <c r="D1563" s="197">
        <f>MAX(DATE(Table1[Year],1,1),DATE(Table1[Year],1,1)-WEEKDAY(DATE(Table1[Year],1,1),2)+(Table1[WeekNum]-1)*7+1)</f>
        <v>44648</v>
      </c>
      <c r="E1563" s="197">
        <f>MIN(DATE(Table1[Year]+1,1,0),DATE(Table1[Year],1,1)-WEEKDAY(DATE(Table1[Year],1,1),2)+Table1[WeekNum]*7)</f>
        <v>44654</v>
      </c>
      <c r="F1563" s="15">
        <v>2022</v>
      </c>
      <c r="G1563" s="196">
        <f t="shared" si="48"/>
        <v>3</v>
      </c>
      <c r="H1563" s="196">
        <v>14</v>
      </c>
      <c r="I1563" s="207" t="str">
        <f>"W" &amp;Table1[[#This Row],[WeekNum]]</f>
        <v>W14</v>
      </c>
      <c r="J1563" s="199" t="str">
        <f t="shared" si="49"/>
        <v>22-W14</v>
      </c>
      <c r="K1563" s="198" t="s">
        <v>667</v>
      </c>
      <c r="L1563" s="198"/>
      <c r="M1563" s="198" t="s">
        <v>72</v>
      </c>
      <c r="N1563" s="11" t="s">
        <v>428</v>
      </c>
      <c r="O1563" s="266" t="s">
        <v>374</v>
      </c>
      <c r="P1563" s="11" t="s">
        <v>375</v>
      </c>
      <c r="Q1563" s="11" t="s">
        <v>421</v>
      </c>
      <c r="R1563" s="198">
        <v>5460</v>
      </c>
      <c r="S1563" s="198">
        <v>5583</v>
      </c>
      <c r="T1563" s="206">
        <f>ABS(Table1[[#This Row],[Prod]]-Table1[[#This Row],[Planned]])</f>
        <v>123</v>
      </c>
      <c r="U1563" s="209">
        <f>IF(ABS(Table1[[#This Row],[Prod]]-Table1[[#This Row],[Planned]])&gt;Table1[[#This Row],[Planned]],0,IF(Table1[[#This Row],[Planned]]=0,0,1-ABS(Table1[[#This Row],[Prod]]-Table1[[#This Row],[Planned]])/Table1[[#This Row],[Planned]]))</f>
        <v>0.97747252747252744</v>
      </c>
      <c r="V1563" s="198"/>
      <c r="W1563" s="198"/>
      <c r="X1563" s="200">
        <v>3360</v>
      </c>
      <c r="Y1563" s="206">
        <f>Table1[[#This Row],[Prod]]</f>
        <v>5583</v>
      </c>
      <c r="Z1563" s="206">
        <f>ABS(Table1[[#This Row],[Prod2]]-Table1[[#This Row],[Plan Revised]])</f>
        <v>2223</v>
      </c>
      <c r="AA1563" s="209">
        <f>IF(ABS(Table1[[#This Row],[Prod2]]-Table1[[#This Row],[Plan Revised]])&gt;Table1[[#This Row],[Plan Revised]],0,IF(Table1[[#This Row],[Plan Revised]]=0,0,1-ABS(Table1[[#This Row],[Prod2]]-Table1[[#This Row],[Plan Revised]])/Table1[[#This Row],[Plan Revised]]))</f>
        <v>0.33839285714285716</v>
      </c>
      <c r="AB1563" s="198"/>
      <c r="AC1563" s="201"/>
      <c r="AD1563"/>
      <c r="AF1563"/>
    </row>
    <row r="1564" spans="1:32">
      <c r="A1564" s="196" t="str">
        <f>IF(Table1[Week]=WeekSel,"Yes","No")</f>
        <v>No</v>
      </c>
      <c r="B1564" s="196" t="str">
        <f>IF((Table1[StartDate]&gt;=Date.GraphMin)*(Table1[StartDate]&lt;=Date.GraphMax)=1,"Yes","No")</f>
        <v>No</v>
      </c>
      <c r="C1564" s="196" t="str">
        <f>IF(OR(Table1[[#This Row],[Site]]="FOOD MILLING",Table1[[#This Row],[Site]]="GODACO"), "No", "Yes")</f>
        <v>Yes</v>
      </c>
      <c r="D1564" s="197">
        <f>MAX(DATE(Table1[Year],1,1),DATE(Table1[Year],1,1)-WEEKDAY(DATE(Table1[Year],1,1),2)+(Table1[WeekNum]-1)*7+1)</f>
        <v>44648</v>
      </c>
      <c r="E1564" s="197">
        <f>MIN(DATE(Table1[Year]+1,1,0),DATE(Table1[Year],1,1)-WEEKDAY(DATE(Table1[Year],1,1),2)+Table1[WeekNum]*7)</f>
        <v>44654</v>
      </c>
      <c r="F1564" s="15">
        <v>2022</v>
      </c>
      <c r="G1564" s="196">
        <f t="shared" si="48"/>
        <v>3</v>
      </c>
      <c r="H1564" s="196">
        <v>14</v>
      </c>
      <c r="I1564" s="207" t="str">
        <f>"W" &amp;Table1[[#This Row],[WeekNum]]</f>
        <v>W14</v>
      </c>
      <c r="J1564" s="199" t="str">
        <f t="shared" si="49"/>
        <v>22-W14</v>
      </c>
      <c r="K1564" s="198" t="s">
        <v>668</v>
      </c>
      <c r="L1564" s="198"/>
      <c r="M1564" s="198" t="s">
        <v>72</v>
      </c>
      <c r="N1564" s="11" t="s">
        <v>428</v>
      </c>
      <c r="O1564" s="266" t="s">
        <v>374</v>
      </c>
      <c r="P1564" s="11" t="s">
        <v>375</v>
      </c>
      <c r="Q1564" s="11" t="s">
        <v>421</v>
      </c>
      <c r="R1564" s="198">
        <v>3360</v>
      </c>
      <c r="S1564" s="198">
        <v>5127.6000000000004</v>
      </c>
      <c r="T1564" s="206">
        <f>ABS(Table1[[#This Row],[Prod]]-Table1[[#This Row],[Planned]])</f>
        <v>1767.6000000000004</v>
      </c>
      <c r="U1564" s="209">
        <f>IF(ABS(Table1[[#This Row],[Prod]]-Table1[[#This Row],[Planned]])&gt;Table1[[#This Row],[Planned]],0,IF(Table1[[#This Row],[Planned]]=0,0,1-ABS(Table1[[#This Row],[Prod]]-Table1[[#This Row],[Planned]])/Table1[[#This Row],[Planned]]))</f>
        <v>0.47392857142857137</v>
      </c>
      <c r="V1564" s="198"/>
      <c r="W1564" s="198"/>
      <c r="X1564" s="200">
        <v>5040</v>
      </c>
      <c r="Y1564" s="206">
        <f>Table1[[#This Row],[Prod]]</f>
        <v>5127.6000000000004</v>
      </c>
      <c r="Z1564" s="206">
        <f>ABS(Table1[[#This Row],[Prod2]]-Table1[[#This Row],[Plan Revised]])</f>
        <v>87.600000000000364</v>
      </c>
      <c r="AA1564" s="209">
        <f>IF(ABS(Table1[[#This Row],[Prod2]]-Table1[[#This Row],[Plan Revised]])&gt;Table1[[#This Row],[Plan Revised]],0,IF(Table1[[#This Row],[Plan Revised]]=0,0,1-ABS(Table1[[#This Row],[Prod2]]-Table1[[#This Row],[Plan Revised]])/Table1[[#This Row],[Plan Revised]]))</f>
        <v>0.9826190476190475</v>
      </c>
      <c r="AB1564" s="198"/>
      <c r="AC1564" s="201"/>
      <c r="AD1564"/>
      <c r="AF1564"/>
    </row>
    <row r="1565" spans="1:32">
      <c r="A1565" s="196" t="str">
        <f>IF(Table1[Week]=WeekSel,"Yes","No")</f>
        <v>No</v>
      </c>
      <c r="B1565" s="196" t="str">
        <f>IF((Table1[StartDate]&gt;=Date.GraphMin)*(Table1[StartDate]&lt;=Date.GraphMax)=1,"Yes","No")</f>
        <v>No</v>
      </c>
      <c r="C1565" s="196" t="str">
        <f>IF(OR(Table1[[#This Row],[Site]]="FOOD MILLING",Table1[[#This Row],[Site]]="GODACO"), "No", "Yes")</f>
        <v>Yes</v>
      </c>
      <c r="D1565" s="197">
        <f>MAX(DATE(Table1[Year],1,1),DATE(Table1[Year],1,1)-WEEKDAY(DATE(Table1[Year],1,1),2)+(Table1[WeekNum]-1)*7+1)</f>
        <v>44648</v>
      </c>
      <c r="E1565" s="197">
        <f>MIN(DATE(Table1[Year]+1,1,0),DATE(Table1[Year],1,1)-WEEKDAY(DATE(Table1[Year],1,1),2)+Table1[WeekNum]*7)</f>
        <v>44654</v>
      </c>
      <c r="F1565" s="15">
        <v>2022</v>
      </c>
      <c r="G1565" s="196">
        <f t="shared" si="48"/>
        <v>3</v>
      </c>
      <c r="H1565" s="196">
        <v>14</v>
      </c>
      <c r="I1565" s="207" t="str">
        <f>"W" &amp;Table1[[#This Row],[WeekNum]]</f>
        <v>W14</v>
      </c>
      <c r="J1565" s="199" t="str">
        <f t="shared" si="49"/>
        <v>22-W14</v>
      </c>
      <c r="K1565" s="198" t="s">
        <v>669</v>
      </c>
      <c r="L1565" s="198"/>
      <c r="M1565" s="198" t="s">
        <v>72</v>
      </c>
      <c r="N1565" s="11" t="s">
        <v>428</v>
      </c>
      <c r="O1565" s="266" t="s">
        <v>374</v>
      </c>
      <c r="P1565" s="11" t="s">
        <v>375</v>
      </c>
      <c r="Q1565" s="11" t="s">
        <v>421</v>
      </c>
      <c r="R1565" s="198">
        <v>2000</v>
      </c>
      <c r="S1565" s="198">
        <v>0</v>
      </c>
      <c r="T1565" s="206">
        <f>ABS(Table1[[#This Row],[Prod]]-Table1[[#This Row],[Planned]])</f>
        <v>2000</v>
      </c>
      <c r="U1565" s="209">
        <f>IF(ABS(Table1[[#This Row],[Prod]]-Table1[[#This Row],[Planned]])&gt;Table1[[#This Row],[Planned]],0,IF(Table1[[#This Row],[Planned]]=0,0,1-ABS(Table1[[#This Row],[Prod]]-Table1[[#This Row],[Planned]])/Table1[[#This Row],[Planned]]))</f>
        <v>0</v>
      </c>
      <c r="V1565" s="198"/>
      <c r="W1565" s="198"/>
      <c r="X1565" s="200">
        <v>1680</v>
      </c>
      <c r="Y1565" s="206">
        <f>Table1[[#This Row],[Prod]]</f>
        <v>0</v>
      </c>
      <c r="Z1565" s="206">
        <f>ABS(Table1[[#This Row],[Prod2]]-Table1[[#This Row],[Plan Revised]])</f>
        <v>1680</v>
      </c>
      <c r="AA1565" s="209">
        <f>IF(ABS(Table1[[#This Row],[Prod2]]-Table1[[#This Row],[Plan Revised]])&gt;Table1[[#This Row],[Plan Revised]],0,IF(Table1[[#This Row],[Plan Revised]]=0,0,1-ABS(Table1[[#This Row],[Prod2]]-Table1[[#This Row],[Plan Revised]])/Table1[[#This Row],[Plan Revised]]))</f>
        <v>0</v>
      </c>
      <c r="AB1565" s="198"/>
      <c r="AC1565" s="201"/>
      <c r="AD1565"/>
      <c r="AF1565"/>
    </row>
    <row r="1566" spans="1:32">
      <c r="A1566" s="196" t="str">
        <f>IF(Table1[Week]=WeekSel,"Yes","No")</f>
        <v>No</v>
      </c>
      <c r="B1566" s="196" t="str">
        <f>IF((Table1[StartDate]&gt;=Date.GraphMin)*(Table1[StartDate]&lt;=Date.GraphMax)=1,"Yes","No")</f>
        <v>No</v>
      </c>
      <c r="C1566" s="196" t="str">
        <f>IF(OR(Table1[[#This Row],[Site]]="FOOD MILLING",Table1[[#This Row],[Site]]="GODACO"), "No", "Yes")</f>
        <v>Yes</v>
      </c>
      <c r="D1566" s="197">
        <f>MAX(DATE(Table1[Year],1,1),DATE(Table1[Year],1,1)-WEEKDAY(DATE(Table1[Year],1,1),2)+(Table1[WeekNum]-1)*7+1)</f>
        <v>44648</v>
      </c>
      <c r="E1566" s="197">
        <f>MIN(DATE(Table1[Year]+1,1,0),DATE(Table1[Year],1,1)-WEEKDAY(DATE(Table1[Year],1,1),2)+Table1[WeekNum]*7)</f>
        <v>44654</v>
      </c>
      <c r="F1566" s="15">
        <v>2022</v>
      </c>
      <c r="G1566" s="196">
        <f t="shared" si="48"/>
        <v>3</v>
      </c>
      <c r="H1566" s="196">
        <v>14</v>
      </c>
      <c r="I1566" s="207" t="str">
        <f>"W" &amp;Table1[[#This Row],[WeekNum]]</f>
        <v>W14</v>
      </c>
      <c r="J1566" s="199" t="str">
        <f t="shared" si="49"/>
        <v>22-W14</v>
      </c>
      <c r="K1566" s="198" t="s">
        <v>670</v>
      </c>
      <c r="L1566" s="198"/>
      <c r="M1566" s="198" t="s">
        <v>72</v>
      </c>
      <c r="N1566" s="11" t="s">
        <v>428</v>
      </c>
      <c r="O1566" s="266" t="s">
        <v>374</v>
      </c>
      <c r="P1566" s="11" t="s">
        <v>375</v>
      </c>
      <c r="Q1566" s="11" t="s">
        <v>421</v>
      </c>
      <c r="R1566" s="198">
        <v>0</v>
      </c>
      <c r="S1566" s="198">
        <v>0</v>
      </c>
      <c r="T1566" s="206">
        <f>ABS(Table1[[#This Row],[Prod]]-Table1[[#This Row],[Planned]])</f>
        <v>0</v>
      </c>
      <c r="U1566" s="209">
        <f>IF(ABS(Table1[[#This Row],[Prod]]-Table1[[#This Row],[Planned]])&gt;Table1[[#This Row],[Planned]],0,IF(Table1[[#This Row],[Planned]]=0,0,1-ABS(Table1[[#This Row],[Prod]]-Table1[[#This Row],[Planned]])/Table1[[#This Row],[Planned]]))</f>
        <v>0</v>
      </c>
      <c r="V1566" s="198"/>
      <c r="W1566" s="198"/>
      <c r="X1566" s="200">
        <v>0</v>
      </c>
      <c r="Y1566" s="206">
        <f>Table1[[#This Row],[Prod]]</f>
        <v>0</v>
      </c>
      <c r="Z1566" s="206">
        <f>ABS(Table1[[#This Row],[Prod2]]-Table1[[#This Row],[Plan Revised]])</f>
        <v>0</v>
      </c>
      <c r="AA1566" s="209">
        <f>IF(ABS(Table1[[#This Row],[Prod2]]-Table1[[#This Row],[Plan Revised]])&gt;Table1[[#This Row],[Plan Revised]],0,IF(Table1[[#This Row],[Plan Revised]]=0,0,1-ABS(Table1[[#This Row],[Prod2]]-Table1[[#This Row],[Plan Revised]])/Table1[[#This Row],[Plan Revised]]))</f>
        <v>0</v>
      </c>
      <c r="AB1566" s="198"/>
      <c r="AC1566" s="201"/>
      <c r="AD1566"/>
      <c r="AF1566"/>
    </row>
    <row r="1567" spans="1:32">
      <c r="A1567" s="196" t="str">
        <f>IF(Table1[Week]=WeekSel,"Yes","No")</f>
        <v>No</v>
      </c>
      <c r="B1567" s="196" t="str">
        <f>IF((Table1[StartDate]&gt;=Date.GraphMin)*(Table1[StartDate]&lt;=Date.GraphMax)=1,"Yes","No")</f>
        <v>No</v>
      </c>
      <c r="C1567" s="196" t="str">
        <f>IF(OR(Table1[[#This Row],[Site]]="FOOD MILLING",Table1[[#This Row],[Site]]="GODACO"), "No", "Yes")</f>
        <v>Yes</v>
      </c>
      <c r="D1567" s="197">
        <f>MAX(DATE(Table1[Year],1,1),DATE(Table1[Year],1,1)-WEEKDAY(DATE(Table1[Year],1,1),2)+(Table1[WeekNum]-1)*7+1)</f>
        <v>44648</v>
      </c>
      <c r="E1567" s="197">
        <f>MIN(DATE(Table1[Year]+1,1,0),DATE(Table1[Year],1,1)-WEEKDAY(DATE(Table1[Year],1,1),2)+Table1[WeekNum]*7)</f>
        <v>44654</v>
      </c>
      <c r="F1567" s="15">
        <v>2022</v>
      </c>
      <c r="G1567" s="196">
        <f t="shared" si="48"/>
        <v>3</v>
      </c>
      <c r="H1567" s="196">
        <v>14</v>
      </c>
      <c r="I1567" s="207" t="str">
        <f>"W" &amp;Table1[[#This Row],[WeekNum]]</f>
        <v>W14</v>
      </c>
      <c r="J1567" s="199" t="str">
        <f t="shared" si="49"/>
        <v>22-W14</v>
      </c>
      <c r="K1567" s="198" t="s">
        <v>671</v>
      </c>
      <c r="L1567" s="198"/>
      <c r="M1567" s="198" t="s">
        <v>72</v>
      </c>
      <c r="N1567" s="11" t="s">
        <v>428</v>
      </c>
      <c r="O1567" s="266" t="s">
        <v>374</v>
      </c>
      <c r="P1567" s="11" t="s">
        <v>375</v>
      </c>
      <c r="Q1567" s="11" t="s">
        <v>421</v>
      </c>
      <c r="R1567" s="198">
        <v>1300</v>
      </c>
      <c r="S1567" s="198">
        <v>1316.1</v>
      </c>
      <c r="T1567" s="206">
        <f>ABS(Table1[[#This Row],[Prod]]-Table1[[#This Row],[Planned]])</f>
        <v>16.099999999999909</v>
      </c>
      <c r="U1567" s="209">
        <f>IF(ABS(Table1[[#This Row],[Prod]]-Table1[[#This Row],[Planned]])&gt;Table1[[#This Row],[Planned]],0,IF(Table1[[#This Row],[Planned]]=0,0,1-ABS(Table1[[#This Row],[Prod]]-Table1[[#This Row],[Planned]])/Table1[[#This Row],[Planned]]))</f>
        <v>0.98761538461538467</v>
      </c>
      <c r="V1567" s="198"/>
      <c r="W1567" s="198"/>
      <c r="X1567" s="200">
        <v>1300</v>
      </c>
      <c r="Y1567" s="206">
        <f>Table1[[#This Row],[Prod]]</f>
        <v>1316.1</v>
      </c>
      <c r="Z1567" s="206">
        <f>ABS(Table1[[#This Row],[Prod2]]-Table1[[#This Row],[Plan Revised]])</f>
        <v>16.099999999999909</v>
      </c>
      <c r="AA1567" s="209">
        <f>IF(ABS(Table1[[#This Row],[Prod2]]-Table1[[#This Row],[Plan Revised]])&gt;Table1[[#This Row],[Plan Revised]],0,IF(Table1[[#This Row],[Plan Revised]]=0,0,1-ABS(Table1[[#This Row],[Prod2]]-Table1[[#This Row],[Plan Revised]])/Table1[[#This Row],[Plan Revised]]))</f>
        <v>0.98761538461538467</v>
      </c>
      <c r="AB1567" s="198"/>
      <c r="AC1567" s="201"/>
      <c r="AD1567"/>
      <c r="AF1567"/>
    </row>
    <row r="1568" spans="1:32">
      <c r="A1568" s="196" t="str">
        <f>IF(Table1[Week]=WeekSel,"Yes","No")</f>
        <v>No</v>
      </c>
      <c r="B1568" s="196" t="str">
        <f>IF((Table1[StartDate]&gt;=Date.GraphMin)*(Table1[StartDate]&lt;=Date.GraphMax)=1,"Yes","No")</f>
        <v>No</v>
      </c>
      <c r="C1568" s="196" t="str">
        <f>IF(OR(Table1[[#This Row],[Site]]="FOOD MILLING",Table1[[#This Row],[Site]]="GODACO"), "No", "Yes")</f>
        <v>Yes</v>
      </c>
      <c r="D1568" s="197">
        <f>MAX(DATE(Table1[Year],1,1),DATE(Table1[Year],1,1)-WEEKDAY(DATE(Table1[Year],1,1),2)+(Table1[WeekNum]-1)*7+1)</f>
        <v>44648</v>
      </c>
      <c r="E1568" s="197">
        <f>MIN(DATE(Table1[Year]+1,1,0),DATE(Table1[Year],1,1)-WEEKDAY(DATE(Table1[Year],1,1),2)+Table1[WeekNum]*7)</f>
        <v>44654</v>
      </c>
      <c r="F1568" s="15">
        <v>2022</v>
      </c>
      <c r="G1568" s="196">
        <f t="shared" si="48"/>
        <v>3</v>
      </c>
      <c r="H1568" s="196">
        <v>14</v>
      </c>
      <c r="I1568" s="207" t="str">
        <f>"W" &amp;Table1[[#This Row],[WeekNum]]</f>
        <v>W14</v>
      </c>
      <c r="J1568" s="199" t="str">
        <f t="shared" si="49"/>
        <v>22-W14</v>
      </c>
      <c r="K1568" s="198" t="s">
        <v>672</v>
      </c>
      <c r="L1568" s="198"/>
      <c r="M1568" s="198" t="s">
        <v>72</v>
      </c>
      <c r="N1568" s="11" t="s">
        <v>428</v>
      </c>
      <c r="O1568" s="266" t="s">
        <v>372</v>
      </c>
      <c r="P1568" s="11" t="s">
        <v>378</v>
      </c>
      <c r="Q1568" s="11" t="s">
        <v>421</v>
      </c>
      <c r="R1568" s="198">
        <v>0</v>
      </c>
      <c r="S1568" s="198">
        <v>0</v>
      </c>
      <c r="T1568" s="206">
        <f>ABS(Table1[[#This Row],[Prod]]-Table1[[#This Row],[Planned]])</f>
        <v>0</v>
      </c>
      <c r="U1568" s="209">
        <f>IF(ABS(Table1[[#This Row],[Prod]]-Table1[[#This Row],[Planned]])&gt;Table1[[#This Row],[Planned]],0,IF(Table1[[#This Row],[Planned]]=0,0,1-ABS(Table1[[#This Row],[Prod]]-Table1[[#This Row],[Planned]])/Table1[[#This Row],[Planned]]))</f>
        <v>0</v>
      </c>
      <c r="V1568" s="198"/>
      <c r="W1568" s="198"/>
      <c r="X1568" s="200">
        <v>0</v>
      </c>
      <c r="Y1568" s="206">
        <f>Table1[[#This Row],[Prod]]</f>
        <v>0</v>
      </c>
      <c r="Z1568" s="206">
        <f>ABS(Table1[[#This Row],[Prod2]]-Table1[[#This Row],[Plan Revised]])</f>
        <v>0</v>
      </c>
      <c r="AA1568" s="209">
        <f>IF(ABS(Table1[[#This Row],[Prod2]]-Table1[[#This Row],[Plan Revised]])&gt;Table1[[#This Row],[Plan Revised]],0,IF(Table1[[#This Row],[Plan Revised]]=0,0,1-ABS(Table1[[#This Row],[Prod2]]-Table1[[#This Row],[Plan Revised]])/Table1[[#This Row],[Plan Revised]]))</f>
        <v>0</v>
      </c>
      <c r="AB1568" s="198"/>
      <c r="AC1568" s="201"/>
      <c r="AD1568"/>
      <c r="AF1568"/>
    </row>
    <row r="1569" spans="1:32">
      <c r="A1569" s="196" t="str">
        <f>IF(Table1[Week]=WeekSel,"Yes","No")</f>
        <v>No</v>
      </c>
      <c r="B1569" s="196" t="str">
        <f>IF((Table1[StartDate]&gt;=Date.GraphMin)*(Table1[StartDate]&lt;=Date.GraphMax)=1,"Yes","No")</f>
        <v>No</v>
      </c>
      <c r="C1569" s="196" t="str">
        <f>IF(OR(Table1[[#This Row],[Site]]="FOOD MILLING",Table1[[#This Row],[Site]]="GODACO"), "No", "Yes")</f>
        <v>Yes</v>
      </c>
      <c r="D1569" s="197">
        <f>MAX(DATE(Table1[Year],1,1),DATE(Table1[Year],1,1)-WEEKDAY(DATE(Table1[Year],1,1),2)+(Table1[WeekNum]-1)*7+1)</f>
        <v>44648</v>
      </c>
      <c r="E1569" s="197">
        <f>MIN(DATE(Table1[Year]+1,1,0),DATE(Table1[Year],1,1)-WEEKDAY(DATE(Table1[Year],1,1),2)+Table1[WeekNum]*7)</f>
        <v>44654</v>
      </c>
      <c r="F1569" s="15">
        <v>2022</v>
      </c>
      <c r="G1569" s="196">
        <f t="shared" si="48"/>
        <v>3</v>
      </c>
      <c r="H1569" s="196">
        <v>14</v>
      </c>
      <c r="I1569" s="207" t="str">
        <f>"W" &amp;Table1[[#This Row],[WeekNum]]</f>
        <v>W14</v>
      </c>
      <c r="J1569" s="199" t="str">
        <f t="shared" si="49"/>
        <v>22-W14</v>
      </c>
      <c r="K1569" s="198" t="s">
        <v>672</v>
      </c>
      <c r="L1569" s="198"/>
      <c r="M1569" s="198" t="s">
        <v>72</v>
      </c>
      <c r="N1569" s="11" t="s">
        <v>428</v>
      </c>
      <c r="O1569" s="266" t="s">
        <v>372</v>
      </c>
      <c r="P1569" s="11" t="s">
        <v>378</v>
      </c>
      <c r="Q1569" s="11" t="s">
        <v>419</v>
      </c>
      <c r="R1569" s="198"/>
      <c r="S1569" s="198">
        <v>0</v>
      </c>
      <c r="T1569" s="206">
        <f>ABS(Table1[[#This Row],[Prod]]-Table1[[#This Row],[Planned]])</f>
        <v>0</v>
      </c>
      <c r="U1569" s="209">
        <f>IF(ABS(Table1[[#This Row],[Prod]]-Table1[[#This Row],[Planned]])&gt;Table1[[#This Row],[Planned]],0,IF(Table1[[#This Row],[Planned]]=0,0,1-ABS(Table1[[#This Row],[Prod]]-Table1[[#This Row],[Planned]])/Table1[[#This Row],[Planned]]))</f>
        <v>0</v>
      </c>
      <c r="V1569" s="198"/>
      <c r="W1569" s="198"/>
      <c r="X1569" s="200">
        <v>0</v>
      </c>
      <c r="Y1569" s="206">
        <f>Table1[[#This Row],[Prod]]</f>
        <v>0</v>
      </c>
      <c r="Z1569" s="206">
        <f>ABS(Table1[[#This Row],[Prod2]]-Table1[[#This Row],[Plan Revised]])</f>
        <v>0</v>
      </c>
      <c r="AA1569" s="209">
        <f>IF(ABS(Table1[[#This Row],[Prod2]]-Table1[[#This Row],[Plan Revised]])&gt;Table1[[#This Row],[Plan Revised]],0,IF(Table1[[#This Row],[Plan Revised]]=0,0,1-ABS(Table1[[#This Row],[Prod2]]-Table1[[#This Row],[Plan Revised]])/Table1[[#This Row],[Plan Revised]]))</f>
        <v>0</v>
      </c>
      <c r="AB1569" s="198"/>
      <c r="AC1569" s="201"/>
      <c r="AD1569"/>
      <c r="AF1569"/>
    </row>
    <row r="1570" spans="1:32">
      <c r="A1570" s="196" t="str">
        <f>IF(Table1[Week]=WeekSel,"Yes","No")</f>
        <v>No</v>
      </c>
      <c r="B1570" s="196" t="str">
        <f>IF((Table1[StartDate]&gt;=Date.GraphMin)*(Table1[StartDate]&lt;=Date.GraphMax)=1,"Yes","No")</f>
        <v>No</v>
      </c>
      <c r="C1570" s="196" t="str">
        <f>IF(OR(Table1[[#This Row],[Site]]="FOOD MILLING",Table1[[#This Row],[Site]]="GODACO"), "No", "Yes")</f>
        <v>Yes</v>
      </c>
      <c r="D1570" s="197">
        <f>MAX(DATE(Table1[Year],1,1),DATE(Table1[Year],1,1)-WEEKDAY(DATE(Table1[Year],1,1),2)+(Table1[WeekNum]-1)*7+1)</f>
        <v>44648</v>
      </c>
      <c r="E1570" s="197">
        <f>MIN(DATE(Table1[Year]+1,1,0),DATE(Table1[Year],1,1)-WEEKDAY(DATE(Table1[Year],1,1),2)+Table1[WeekNum]*7)</f>
        <v>44654</v>
      </c>
      <c r="F1570" s="15">
        <v>2022</v>
      </c>
      <c r="G1570" s="196">
        <f t="shared" si="48"/>
        <v>3</v>
      </c>
      <c r="H1570" s="196">
        <v>14</v>
      </c>
      <c r="I1570" s="207" t="str">
        <f>"W" &amp;Table1[[#This Row],[WeekNum]]</f>
        <v>W14</v>
      </c>
      <c r="J1570" s="199" t="str">
        <f t="shared" si="49"/>
        <v>22-W14</v>
      </c>
      <c r="K1570" s="198" t="s">
        <v>673</v>
      </c>
      <c r="L1570" s="198"/>
      <c r="M1570" s="198" t="s">
        <v>72</v>
      </c>
      <c r="N1570" s="11" t="s">
        <v>428</v>
      </c>
      <c r="O1570" s="266" t="s">
        <v>372</v>
      </c>
      <c r="P1570" s="11" t="s">
        <v>378</v>
      </c>
      <c r="Q1570" s="11" t="s">
        <v>421</v>
      </c>
      <c r="R1570" s="198">
        <v>0</v>
      </c>
      <c r="S1570" s="198">
        <v>0</v>
      </c>
      <c r="T1570" s="206">
        <f>ABS(Table1[[#This Row],[Prod]]-Table1[[#This Row],[Planned]])</f>
        <v>0</v>
      </c>
      <c r="U1570" s="209">
        <f>IF(ABS(Table1[[#This Row],[Prod]]-Table1[[#This Row],[Planned]])&gt;Table1[[#This Row],[Planned]],0,IF(Table1[[#This Row],[Planned]]=0,0,1-ABS(Table1[[#This Row],[Prod]]-Table1[[#This Row],[Planned]])/Table1[[#This Row],[Planned]]))</f>
        <v>0</v>
      </c>
      <c r="V1570" s="198"/>
      <c r="W1570" s="198"/>
      <c r="X1570" s="200">
        <v>0</v>
      </c>
      <c r="Y1570" s="206">
        <f>Table1[[#This Row],[Prod]]</f>
        <v>0</v>
      </c>
      <c r="Z1570" s="206">
        <f>ABS(Table1[[#This Row],[Prod2]]-Table1[[#This Row],[Plan Revised]])</f>
        <v>0</v>
      </c>
      <c r="AA1570" s="209">
        <f>IF(ABS(Table1[[#This Row],[Prod2]]-Table1[[#This Row],[Plan Revised]])&gt;Table1[[#This Row],[Plan Revised]],0,IF(Table1[[#This Row],[Plan Revised]]=0,0,1-ABS(Table1[[#This Row],[Prod2]]-Table1[[#This Row],[Plan Revised]])/Table1[[#This Row],[Plan Revised]]))</f>
        <v>0</v>
      </c>
      <c r="AB1570" s="198"/>
      <c r="AC1570" s="201"/>
      <c r="AD1570"/>
      <c r="AF1570"/>
    </row>
    <row r="1571" spans="1:32">
      <c r="A1571" s="196" t="str">
        <f>IF(Table1[Week]=WeekSel,"Yes","No")</f>
        <v>No</v>
      </c>
      <c r="B1571" s="196" t="str">
        <f>IF((Table1[StartDate]&gt;=Date.GraphMin)*(Table1[StartDate]&lt;=Date.GraphMax)=1,"Yes","No")</f>
        <v>No</v>
      </c>
      <c r="C1571" s="196" t="str">
        <f>IF(OR(Table1[[#This Row],[Site]]="FOOD MILLING",Table1[[#This Row],[Site]]="GODACO"), "No", "Yes")</f>
        <v>Yes</v>
      </c>
      <c r="D1571" s="197">
        <f>MAX(DATE(Table1[Year],1,1),DATE(Table1[Year],1,1)-WEEKDAY(DATE(Table1[Year],1,1),2)+(Table1[WeekNum]-1)*7+1)</f>
        <v>44648</v>
      </c>
      <c r="E1571" s="197">
        <f>MIN(DATE(Table1[Year]+1,1,0),DATE(Table1[Year],1,1)-WEEKDAY(DATE(Table1[Year],1,1),2)+Table1[WeekNum]*7)</f>
        <v>44654</v>
      </c>
      <c r="F1571" s="15">
        <v>2022</v>
      </c>
      <c r="G1571" s="196">
        <f t="shared" si="48"/>
        <v>3</v>
      </c>
      <c r="H1571" s="196">
        <v>14</v>
      </c>
      <c r="I1571" s="207" t="str">
        <f>"W" &amp;Table1[[#This Row],[WeekNum]]</f>
        <v>W14</v>
      </c>
      <c r="J1571" s="199" t="str">
        <f t="shared" si="49"/>
        <v>22-W14</v>
      </c>
      <c r="K1571" s="198" t="s">
        <v>673</v>
      </c>
      <c r="L1571" s="198"/>
      <c r="M1571" s="198" t="s">
        <v>72</v>
      </c>
      <c r="N1571" s="11" t="s">
        <v>428</v>
      </c>
      <c r="O1571" s="266" t="s">
        <v>372</v>
      </c>
      <c r="P1571" s="11" t="s">
        <v>378</v>
      </c>
      <c r="Q1571" s="11" t="s">
        <v>419</v>
      </c>
      <c r="R1571" s="198">
        <v>10400</v>
      </c>
      <c r="S1571" s="198">
        <v>4617</v>
      </c>
      <c r="T1571" s="206">
        <f>ABS(Table1[[#This Row],[Prod]]-Table1[[#This Row],[Planned]])</f>
        <v>5783</v>
      </c>
      <c r="U1571" s="209">
        <f>IF(ABS(Table1[[#This Row],[Prod]]-Table1[[#This Row],[Planned]])&gt;Table1[[#This Row],[Planned]],0,IF(Table1[[#This Row],[Planned]]=0,0,1-ABS(Table1[[#This Row],[Prod]]-Table1[[#This Row],[Planned]])/Table1[[#This Row],[Planned]]))</f>
        <v>0.44394230769230769</v>
      </c>
      <c r="V1571" s="198"/>
      <c r="W1571" s="198"/>
      <c r="X1571" s="200">
        <v>7800</v>
      </c>
      <c r="Y1571" s="206">
        <f>Table1[[#This Row],[Prod]]</f>
        <v>4617</v>
      </c>
      <c r="Z1571" s="206">
        <f>ABS(Table1[[#This Row],[Prod2]]-Table1[[#This Row],[Plan Revised]])</f>
        <v>3183</v>
      </c>
      <c r="AA1571" s="209">
        <f>IF(ABS(Table1[[#This Row],[Prod2]]-Table1[[#This Row],[Plan Revised]])&gt;Table1[[#This Row],[Plan Revised]],0,IF(Table1[[#This Row],[Plan Revised]]=0,0,1-ABS(Table1[[#This Row],[Prod2]]-Table1[[#This Row],[Plan Revised]])/Table1[[#This Row],[Plan Revised]]))</f>
        <v>0.591923076923077</v>
      </c>
      <c r="AB1571" s="198"/>
      <c r="AC1571" s="201"/>
      <c r="AD1571"/>
      <c r="AF1571"/>
    </row>
    <row r="1572" spans="1:32">
      <c r="A1572" s="196" t="str">
        <f>IF(Table1[Week]=WeekSel,"Yes","No")</f>
        <v>No</v>
      </c>
      <c r="B1572" s="196" t="str">
        <f>IF((Table1[StartDate]&gt;=Date.GraphMin)*(Table1[StartDate]&lt;=Date.GraphMax)=1,"Yes","No")</f>
        <v>No</v>
      </c>
      <c r="C1572" s="196" t="str">
        <f>IF(OR(Table1[[#This Row],[Site]]="FOOD MILLING",Table1[[#This Row],[Site]]="GODACO"), "No", "Yes")</f>
        <v>Yes</v>
      </c>
      <c r="D1572" s="197">
        <f>MAX(DATE(Table1[Year],1,1),DATE(Table1[Year],1,1)-WEEKDAY(DATE(Table1[Year],1,1),2)+(Table1[WeekNum]-1)*7+1)</f>
        <v>44648</v>
      </c>
      <c r="E1572" s="197">
        <f>MIN(DATE(Table1[Year]+1,1,0),DATE(Table1[Year],1,1)-WEEKDAY(DATE(Table1[Year],1,1),2)+Table1[WeekNum]*7)</f>
        <v>44654</v>
      </c>
      <c r="F1572" s="15">
        <v>2022</v>
      </c>
      <c r="G1572" s="196">
        <f t="shared" si="48"/>
        <v>3</v>
      </c>
      <c r="H1572" s="196">
        <v>14</v>
      </c>
      <c r="I1572" s="207" t="str">
        <f>"W" &amp;Table1[[#This Row],[WeekNum]]</f>
        <v>W14</v>
      </c>
      <c r="J1572" s="199" t="str">
        <f t="shared" si="49"/>
        <v>22-W14</v>
      </c>
      <c r="K1572" s="198" t="s">
        <v>674</v>
      </c>
      <c r="L1572" s="198"/>
      <c r="M1572" s="198" t="s">
        <v>72</v>
      </c>
      <c r="N1572" s="11" t="s">
        <v>428</v>
      </c>
      <c r="O1572" s="266" t="s">
        <v>372</v>
      </c>
      <c r="P1572" s="11" t="s">
        <v>378</v>
      </c>
      <c r="Q1572" s="11" t="s">
        <v>421</v>
      </c>
      <c r="R1572" s="198">
        <v>3900</v>
      </c>
      <c r="S1572" s="198">
        <v>1440</v>
      </c>
      <c r="T1572" s="206">
        <f>ABS(Table1[[#This Row],[Prod]]-Table1[[#This Row],[Planned]])</f>
        <v>2460</v>
      </c>
      <c r="U1572" s="209">
        <f>IF(ABS(Table1[[#This Row],[Prod]]-Table1[[#This Row],[Planned]])&gt;Table1[[#This Row],[Planned]],0,IF(Table1[[#This Row],[Planned]]=0,0,1-ABS(Table1[[#This Row],[Prod]]-Table1[[#This Row],[Planned]])/Table1[[#This Row],[Planned]]))</f>
        <v>0.36923076923076925</v>
      </c>
      <c r="V1572" s="198"/>
      <c r="W1572" s="198"/>
      <c r="X1572" s="200">
        <v>1300</v>
      </c>
      <c r="Y1572" s="206">
        <f>Table1[[#This Row],[Prod]]</f>
        <v>1440</v>
      </c>
      <c r="Z1572" s="206">
        <f>ABS(Table1[[#This Row],[Prod2]]-Table1[[#This Row],[Plan Revised]])</f>
        <v>140</v>
      </c>
      <c r="AA1572" s="209">
        <f>IF(ABS(Table1[[#This Row],[Prod2]]-Table1[[#This Row],[Plan Revised]])&gt;Table1[[#This Row],[Plan Revised]],0,IF(Table1[[#This Row],[Plan Revised]]=0,0,1-ABS(Table1[[#This Row],[Prod2]]-Table1[[#This Row],[Plan Revised]])/Table1[[#This Row],[Plan Revised]]))</f>
        <v>0.89230769230769225</v>
      </c>
      <c r="AB1572" s="198"/>
      <c r="AC1572" s="201"/>
      <c r="AD1572"/>
      <c r="AF1572"/>
    </row>
    <row r="1573" spans="1:32">
      <c r="A1573" s="196" t="str">
        <f>IF(Table1[Week]=WeekSel,"Yes","No")</f>
        <v>No</v>
      </c>
      <c r="B1573" s="196" t="str">
        <f>IF((Table1[StartDate]&gt;=Date.GraphMin)*(Table1[StartDate]&lt;=Date.GraphMax)=1,"Yes","No")</f>
        <v>No</v>
      </c>
      <c r="C1573" s="196" t="str">
        <f>IF(OR(Table1[[#This Row],[Site]]="FOOD MILLING",Table1[[#This Row],[Site]]="GODACO"), "No", "Yes")</f>
        <v>Yes</v>
      </c>
      <c r="D1573" s="197">
        <f>MAX(DATE(Table1[Year],1,1),DATE(Table1[Year],1,1)-WEEKDAY(DATE(Table1[Year],1,1),2)+(Table1[WeekNum]-1)*7+1)</f>
        <v>44648</v>
      </c>
      <c r="E1573" s="197">
        <f>MIN(DATE(Table1[Year]+1,1,0),DATE(Table1[Year],1,1)-WEEKDAY(DATE(Table1[Year],1,1),2)+Table1[WeekNum]*7)</f>
        <v>44654</v>
      </c>
      <c r="F1573" s="15">
        <v>2022</v>
      </c>
      <c r="G1573" s="196">
        <f t="shared" si="48"/>
        <v>3</v>
      </c>
      <c r="H1573" s="196">
        <v>14</v>
      </c>
      <c r="I1573" s="207" t="str">
        <f>"W" &amp;Table1[[#This Row],[WeekNum]]</f>
        <v>W14</v>
      </c>
      <c r="J1573" s="199" t="str">
        <f t="shared" si="49"/>
        <v>22-W14</v>
      </c>
      <c r="K1573" s="198" t="s">
        <v>674</v>
      </c>
      <c r="L1573" s="198"/>
      <c r="M1573" s="198" t="s">
        <v>72</v>
      </c>
      <c r="N1573" s="11" t="s">
        <v>428</v>
      </c>
      <c r="O1573" s="266" t="s">
        <v>372</v>
      </c>
      <c r="P1573" s="11" t="s">
        <v>378</v>
      </c>
      <c r="Q1573" s="11" t="s">
        <v>419</v>
      </c>
      <c r="R1573" s="198">
        <v>0</v>
      </c>
      <c r="S1573" s="198">
        <v>0</v>
      </c>
      <c r="T1573" s="206">
        <f>ABS(Table1[[#This Row],[Prod]]-Table1[[#This Row],[Planned]])</f>
        <v>0</v>
      </c>
      <c r="U1573" s="209">
        <f>IF(ABS(Table1[[#This Row],[Prod]]-Table1[[#This Row],[Planned]])&gt;Table1[[#This Row],[Planned]],0,IF(Table1[[#This Row],[Planned]]=0,0,1-ABS(Table1[[#This Row],[Prod]]-Table1[[#This Row],[Planned]])/Table1[[#This Row],[Planned]]))</f>
        <v>0</v>
      </c>
      <c r="V1573" s="198"/>
      <c r="W1573" s="198"/>
      <c r="X1573" s="200">
        <v>0</v>
      </c>
      <c r="Y1573" s="206">
        <f>Table1[[#This Row],[Prod]]</f>
        <v>0</v>
      </c>
      <c r="Z1573" s="206">
        <f>ABS(Table1[[#This Row],[Prod2]]-Table1[[#This Row],[Plan Revised]])</f>
        <v>0</v>
      </c>
      <c r="AA1573" s="209">
        <f>IF(ABS(Table1[[#This Row],[Prod2]]-Table1[[#This Row],[Plan Revised]])&gt;Table1[[#This Row],[Plan Revised]],0,IF(Table1[[#This Row],[Plan Revised]]=0,0,1-ABS(Table1[[#This Row],[Prod2]]-Table1[[#This Row],[Plan Revised]])/Table1[[#This Row],[Plan Revised]]))</f>
        <v>0</v>
      </c>
      <c r="AB1573" s="198"/>
      <c r="AC1573" s="201"/>
      <c r="AD1573"/>
      <c r="AF1573"/>
    </row>
    <row r="1574" spans="1:32">
      <c r="A1574" s="196" t="str">
        <f>IF(Table1[Week]=WeekSel,"Yes","No")</f>
        <v>No</v>
      </c>
      <c r="B1574" s="196" t="str">
        <f>IF((Table1[StartDate]&gt;=Date.GraphMin)*(Table1[StartDate]&lt;=Date.GraphMax)=1,"Yes","No")</f>
        <v>No</v>
      </c>
      <c r="C1574" s="196" t="str">
        <f>IF(OR(Table1[[#This Row],[Site]]="FOOD MILLING",Table1[[#This Row],[Site]]="GODACO"), "No", "Yes")</f>
        <v>Yes</v>
      </c>
      <c r="D1574" s="197">
        <f>MAX(DATE(Table1[Year],1,1),DATE(Table1[Year],1,1)-WEEKDAY(DATE(Table1[Year],1,1),2)+(Table1[WeekNum]-1)*7+1)</f>
        <v>44648</v>
      </c>
      <c r="E1574" s="197">
        <f>MIN(DATE(Table1[Year]+1,1,0),DATE(Table1[Year],1,1)-WEEKDAY(DATE(Table1[Year],1,1),2)+Table1[WeekNum]*7)</f>
        <v>44654</v>
      </c>
      <c r="F1574" s="15">
        <v>2022</v>
      </c>
      <c r="G1574" s="196">
        <f t="shared" si="48"/>
        <v>3</v>
      </c>
      <c r="H1574" s="196">
        <v>14</v>
      </c>
      <c r="I1574" s="207" t="str">
        <f>"W" &amp;Table1[[#This Row],[WeekNum]]</f>
        <v>W14</v>
      </c>
      <c r="J1574" s="199" t="str">
        <f t="shared" si="49"/>
        <v>22-W14</v>
      </c>
      <c r="K1574" s="198" t="s">
        <v>675</v>
      </c>
      <c r="L1574" s="198"/>
      <c r="M1574" s="198" t="s">
        <v>72</v>
      </c>
      <c r="N1574" s="11" t="s">
        <v>428</v>
      </c>
      <c r="O1574" s="266" t="s">
        <v>372</v>
      </c>
      <c r="P1574" s="11" t="s">
        <v>378</v>
      </c>
      <c r="Q1574" s="11" t="s">
        <v>421</v>
      </c>
      <c r="R1574" s="198">
        <v>1300</v>
      </c>
      <c r="S1574" s="198">
        <v>1544.5</v>
      </c>
      <c r="T1574" s="206">
        <f>ABS(Table1[[#This Row],[Prod]]-Table1[[#This Row],[Planned]])</f>
        <v>244.5</v>
      </c>
      <c r="U1574" s="209">
        <f>IF(ABS(Table1[[#This Row],[Prod]]-Table1[[#This Row],[Planned]])&gt;Table1[[#This Row],[Planned]],0,IF(Table1[[#This Row],[Planned]]=0,0,1-ABS(Table1[[#This Row],[Prod]]-Table1[[#This Row],[Planned]])/Table1[[#This Row],[Planned]]))</f>
        <v>0.81192307692307697</v>
      </c>
      <c r="V1574" s="198"/>
      <c r="W1574" s="198"/>
      <c r="X1574" s="200">
        <v>1300</v>
      </c>
      <c r="Y1574" s="206">
        <f>Table1[[#This Row],[Prod]]</f>
        <v>1544.5</v>
      </c>
      <c r="Z1574" s="206">
        <f>ABS(Table1[[#This Row],[Prod2]]-Table1[[#This Row],[Plan Revised]])</f>
        <v>244.5</v>
      </c>
      <c r="AA1574" s="209">
        <f>IF(ABS(Table1[[#This Row],[Prod2]]-Table1[[#This Row],[Plan Revised]])&gt;Table1[[#This Row],[Plan Revised]],0,IF(Table1[[#This Row],[Plan Revised]]=0,0,1-ABS(Table1[[#This Row],[Prod2]]-Table1[[#This Row],[Plan Revised]])/Table1[[#This Row],[Plan Revised]]))</f>
        <v>0.81192307692307697</v>
      </c>
      <c r="AB1574" s="198"/>
      <c r="AC1574" s="201"/>
      <c r="AD1574"/>
      <c r="AF1574"/>
    </row>
    <row r="1575" spans="1:32">
      <c r="A1575" s="196" t="str">
        <f>IF(Table1[Week]=WeekSel,"Yes","No")</f>
        <v>No</v>
      </c>
      <c r="B1575" s="196" t="str">
        <f>IF((Table1[StartDate]&gt;=Date.GraphMin)*(Table1[StartDate]&lt;=Date.GraphMax)=1,"Yes","No")</f>
        <v>No</v>
      </c>
      <c r="C1575" s="196" t="str">
        <f>IF(OR(Table1[[#This Row],[Site]]="FOOD MILLING",Table1[[#This Row],[Site]]="GODACO"), "No", "Yes")</f>
        <v>Yes</v>
      </c>
      <c r="D1575" s="197">
        <f>MAX(DATE(Table1[Year],1,1),DATE(Table1[Year],1,1)-WEEKDAY(DATE(Table1[Year],1,1),2)+(Table1[WeekNum]-1)*7+1)</f>
        <v>44648</v>
      </c>
      <c r="E1575" s="197">
        <f>MIN(DATE(Table1[Year]+1,1,0),DATE(Table1[Year],1,1)-WEEKDAY(DATE(Table1[Year],1,1),2)+Table1[WeekNum]*7)</f>
        <v>44654</v>
      </c>
      <c r="F1575" s="15">
        <v>2022</v>
      </c>
      <c r="G1575" s="196">
        <f t="shared" si="48"/>
        <v>3</v>
      </c>
      <c r="H1575" s="196">
        <v>14</v>
      </c>
      <c r="I1575" s="207" t="str">
        <f>"W" &amp;Table1[[#This Row],[WeekNum]]</f>
        <v>W14</v>
      </c>
      <c r="J1575" s="199" t="str">
        <f t="shared" si="49"/>
        <v>22-W14</v>
      </c>
      <c r="K1575" s="198" t="s">
        <v>675</v>
      </c>
      <c r="L1575" s="198"/>
      <c r="M1575" s="198" t="s">
        <v>72</v>
      </c>
      <c r="N1575" s="11" t="s">
        <v>428</v>
      </c>
      <c r="O1575" s="266" t="s">
        <v>372</v>
      </c>
      <c r="P1575" s="11" t="s">
        <v>378</v>
      </c>
      <c r="Q1575" s="11" t="s">
        <v>419</v>
      </c>
      <c r="R1575" s="198">
        <v>0</v>
      </c>
      <c r="S1575" s="198">
        <v>0</v>
      </c>
      <c r="T1575" s="206">
        <f>ABS(Table1[[#This Row],[Prod]]-Table1[[#This Row],[Planned]])</f>
        <v>0</v>
      </c>
      <c r="U1575" s="209">
        <f>IF(ABS(Table1[[#This Row],[Prod]]-Table1[[#This Row],[Planned]])&gt;Table1[[#This Row],[Planned]],0,IF(Table1[[#This Row],[Planned]]=0,0,1-ABS(Table1[[#This Row],[Prod]]-Table1[[#This Row],[Planned]])/Table1[[#This Row],[Planned]]))</f>
        <v>0</v>
      </c>
      <c r="V1575" s="198"/>
      <c r="W1575" s="198"/>
      <c r="X1575" s="200">
        <v>0</v>
      </c>
      <c r="Y1575" s="206">
        <f>Table1[[#This Row],[Prod]]</f>
        <v>0</v>
      </c>
      <c r="Z1575" s="206">
        <f>ABS(Table1[[#This Row],[Prod2]]-Table1[[#This Row],[Plan Revised]])</f>
        <v>0</v>
      </c>
      <c r="AA1575" s="209">
        <f>IF(ABS(Table1[[#This Row],[Prod2]]-Table1[[#This Row],[Plan Revised]])&gt;Table1[[#This Row],[Plan Revised]],0,IF(Table1[[#This Row],[Plan Revised]]=0,0,1-ABS(Table1[[#This Row],[Prod2]]-Table1[[#This Row],[Plan Revised]])/Table1[[#This Row],[Plan Revised]]))</f>
        <v>0</v>
      </c>
      <c r="AB1575" s="198"/>
      <c r="AC1575" s="201"/>
      <c r="AD1575"/>
      <c r="AF1575"/>
    </row>
    <row r="1576" spans="1:32">
      <c r="A1576" s="196" t="str">
        <f>IF(Table1[Week]=WeekSel,"Yes","No")</f>
        <v>No</v>
      </c>
      <c r="B1576" s="196" t="str">
        <f>IF((Table1[StartDate]&gt;=Date.GraphMin)*(Table1[StartDate]&lt;=Date.GraphMax)=1,"Yes","No")</f>
        <v>No</v>
      </c>
      <c r="C1576" s="196" t="str">
        <f>IF(OR(Table1[[#This Row],[Site]]="FOOD MILLING",Table1[[#This Row],[Site]]="GODACO"), "No", "Yes")</f>
        <v>Yes</v>
      </c>
      <c r="D1576" s="197">
        <f>MAX(DATE(Table1[Year],1,1),DATE(Table1[Year],1,1)-WEEKDAY(DATE(Table1[Year],1,1),2)+(Table1[WeekNum]-1)*7+1)</f>
        <v>44648</v>
      </c>
      <c r="E1576" s="197">
        <f>MIN(DATE(Table1[Year]+1,1,0),DATE(Table1[Year],1,1)-WEEKDAY(DATE(Table1[Year],1,1),2)+Table1[WeekNum]*7)</f>
        <v>44654</v>
      </c>
      <c r="F1576" s="15">
        <v>2022</v>
      </c>
      <c r="G1576" s="196">
        <f t="shared" si="48"/>
        <v>3</v>
      </c>
      <c r="H1576" s="196">
        <v>14</v>
      </c>
      <c r="I1576" s="207" t="str">
        <f>"W" &amp;Table1[[#This Row],[WeekNum]]</f>
        <v>W14</v>
      </c>
      <c r="J1576" s="199" t="str">
        <f t="shared" si="49"/>
        <v>22-W14</v>
      </c>
      <c r="K1576" s="198" t="s">
        <v>676</v>
      </c>
      <c r="L1576" s="198"/>
      <c r="M1576" s="198" t="s">
        <v>72</v>
      </c>
      <c r="N1576" s="11" t="s">
        <v>428</v>
      </c>
      <c r="O1576" s="266" t="s">
        <v>372</v>
      </c>
      <c r="P1576" s="11" t="s">
        <v>378</v>
      </c>
      <c r="Q1576" s="11" t="s">
        <v>421</v>
      </c>
      <c r="R1576" s="198">
        <v>5200</v>
      </c>
      <c r="S1576" s="198">
        <v>5158</v>
      </c>
      <c r="T1576" s="206">
        <f>ABS(Table1[[#This Row],[Prod]]-Table1[[#This Row],[Planned]])</f>
        <v>42</v>
      </c>
      <c r="U1576" s="209">
        <f>IF(ABS(Table1[[#This Row],[Prod]]-Table1[[#This Row],[Planned]])&gt;Table1[[#This Row],[Planned]],0,IF(Table1[[#This Row],[Planned]]=0,0,1-ABS(Table1[[#This Row],[Prod]]-Table1[[#This Row],[Planned]])/Table1[[#This Row],[Planned]]))</f>
        <v>0.99192307692307691</v>
      </c>
      <c r="V1576" s="198"/>
      <c r="W1576" s="198"/>
      <c r="X1576" s="200">
        <v>7800</v>
      </c>
      <c r="Y1576" s="206">
        <f>Table1[[#This Row],[Prod]]</f>
        <v>5158</v>
      </c>
      <c r="Z1576" s="206">
        <f>ABS(Table1[[#This Row],[Prod2]]-Table1[[#This Row],[Plan Revised]])</f>
        <v>2642</v>
      </c>
      <c r="AA1576" s="209">
        <f>IF(ABS(Table1[[#This Row],[Prod2]]-Table1[[#This Row],[Plan Revised]])&gt;Table1[[#This Row],[Plan Revised]],0,IF(Table1[[#This Row],[Plan Revised]]=0,0,1-ABS(Table1[[#This Row],[Prod2]]-Table1[[#This Row],[Plan Revised]])/Table1[[#This Row],[Plan Revised]]))</f>
        <v>0.66128205128205131</v>
      </c>
      <c r="AB1576" s="198"/>
      <c r="AC1576" s="201"/>
      <c r="AD1576"/>
      <c r="AF1576"/>
    </row>
    <row r="1577" spans="1:32">
      <c r="A1577" s="196" t="str">
        <f>IF(Table1[Week]=WeekSel,"Yes","No")</f>
        <v>No</v>
      </c>
      <c r="B1577" s="196" t="str">
        <f>IF((Table1[StartDate]&gt;=Date.GraphMin)*(Table1[StartDate]&lt;=Date.GraphMax)=1,"Yes","No")</f>
        <v>No</v>
      </c>
      <c r="C1577" s="196" t="str">
        <f>IF(OR(Table1[[#This Row],[Site]]="FOOD MILLING",Table1[[#This Row],[Site]]="GODACO"), "No", "Yes")</f>
        <v>Yes</v>
      </c>
      <c r="D1577" s="197">
        <f>MAX(DATE(Table1[Year],1,1),DATE(Table1[Year],1,1)-WEEKDAY(DATE(Table1[Year],1,1),2)+(Table1[WeekNum]-1)*7+1)</f>
        <v>44648</v>
      </c>
      <c r="E1577" s="197">
        <f>MIN(DATE(Table1[Year]+1,1,0),DATE(Table1[Year],1,1)-WEEKDAY(DATE(Table1[Year],1,1),2)+Table1[WeekNum]*7)</f>
        <v>44654</v>
      </c>
      <c r="F1577" s="15">
        <v>2022</v>
      </c>
      <c r="G1577" s="196">
        <f t="shared" si="48"/>
        <v>3</v>
      </c>
      <c r="H1577" s="196">
        <v>14</v>
      </c>
      <c r="I1577" s="207" t="str">
        <f>"W" &amp;Table1[[#This Row],[WeekNum]]</f>
        <v>W14</v>
      </c>
      <c r="J1577" s="199" t="str">
        <f t="shared" si="49"/>
        <v>22-W14</v>
      </c>
      <c r="K1577" s="198" t="s">
        <v>676</v>
      </c>
      <c r="L1577" s="198"/>
      <c r="M1577" s="198" t="s">
        <v>72</v>
      </c>
      <c r="N1577" s="11" t="s">
        <v>428</v>
      </c>
      <c r="O1577" s="266" t="s">
        <v>372</v>
      </c>
      <c r="P1577" s="11" t="s">
        <v>378</v>
      </c>
      <c r="Q1577" s="11" t="s">
        <v>419</v>
      </c>
      <c r="R1577" s="198">
        <v>2600</v>
      </c>
      <c r="S1577" s="198">
        <v>0</v>
      </c>
      <c r="T1577" s="206">
        <f>ABS(Table1[[#This Row],[Prod]]-Table1[[#This Row],[Planned]])</f>
        <v>2600</v>
      </c>
      <c r="U1577" s="209">
        <f>IF(ABS(Table1[[#This Row],[Prod]]-Table1[[#This Row],[Planned]])&gt;Table1[[#This Row],[Planned]],0,IF(Table1[[#This Row],[Planned]]=0,0,1-ABS(Table1[[#This Row],[Prod]]-Table1[[#This Row],[Planned]])/Table1[[#This Row],[Planned]]))</f>
        <v>0</v>
      </c>
      <c r="V1577" s="198"/>
      <c r="W1577" s="198"/>
      <c r="X1577" s="200">
        <v>2600</v>
      </c>
      <c r="Y1577" s="206">
        <f>Table1[[#This Row],[Prod]]</f>
        <v>0</v>
      </c>
      <c r="Z1577" s="206">
        <f>ABS(Table1[[#This Row],[Prod2]]-Table1[[#This Row],[Plan Revised]])</f>
        <v>2600</v>
      </c>
      <c r="AA1577" s="209">
        <f>IF(ABS(Table1[[#This Row],[Prod2]]-Table1[[#This Row],[Plan Revised]])&gt;Table1[[#This Row],[Plan Revised]],0,IF(Table1[[#This Row],[Plan Revised]]=0,0,1-ABS(Table1[[#This Row],[Prod2]]-Table1[[#This Row],[Plan Revised]])/Table1[[#This Row],[Plan Revised]]))</f>
        <v>0</v>
      </c>
      <c r="AB1577" s="198"/>
      <c r="AC1577" s="201"/>
      <c r="AD1577"/>
      <c r="AF1577"/>
    </row>
    <row r="1578" spans="1:32">
      <c r="A1578" s="196" t="str">
        <f>IF(Table1[Week]=WeekSel,"Yes","No")</f>
        <v>No</v>
      </c>
      <c r="B1578" s="196" t="str">
        <f>IF((Table1[StartDate]&gt;=Date.GraphMin)*(Table1[StartDate]&lt;=Date.GraphMax)=1,"Yes","No")</f>
        <v>No</v>
      </c>
      <c r="C1578" s="196" t="str">
        <f>IF(OR(Table1[[#This Row],[Site]]="FOOD MILLING",Table1[[#This Row],[Site]]="GODACO"), "No", "Yes")</f>
        <v>Yes</v>
      </c>
      <c r="D1578" s="197">
        <f>MAX(DATE(Table1[Year],1,1),DATE(Table1[Year],1,1)-WEEKDAY(DATE(Table1[Year],1,1),2)+(Table1[WeekNum]-1)*7+1)</f>
        <v>44648</v>
      </c>
      <c r="E1578" s="197">
        <f>MIN(DATE(Table1[Year]+1,1,0),DATE(Table1[Year],1,1)-WEEKDAY(DATE(Table1[Year],1,1),2)+Table1[WeekNum]*7)</f>
        <v>44654</v>
      </c>
      <c r="F1578" s="15">
        <v>2022</v>
      </c>
      <c r="G1578" s="196">
        <f t="shared" si="48"/>
        <v>3</v>
      </c>
      <c r="H1578" s="196">
        <v>14</v>
      </c>
      <c r="I1578" s="207" t="str">
        <f>"W" &amp;Table1[[#This Row],[WeekNum]]</f>
        <v>W14</v>
      </c>
      <c r="J1578" s="199" t="str">
        <f t="shared" si="49"/>
        <v>22-W14</v>
      </c>
      <c r="K1578" s="198" t="s">
        <v>677</v>
      </c>
      <c r="L1578" s="198"/>
      <c r="M1578" s="198" t="s">
        <v>72</v>
      </c>
      <c r="N1578" s="11" t="s">
        <v>428</v>
      </c>
      <c r="O1578" s="266" t="s">
        <v>372</v>
      </c>
      <c r="P1578" s="11" t="s">
        <v>378</v>
      </c>
      <c r="Q1578" s="11" t="s">
        <v>421</v>
      </c>
      <c r="R1578" s="198">
        <v>0</v>
      </c>
      <c r="S1578" s="198">
        <v>0</v>
      </c>
      <c r="T1578" s="206">
        <f>ABS(Table1[[#This Row],[Prod]]-Table1[[#This Row],[Planned]])</f>
        <v>0</v>
      </c>
      <c r="U1578" s="209">
        <f>IF(ABS(Table1[[#This Row],[Prod]]-Table1[[#This Row],[Planned]])&gt;Table1[[#This Row],[Planned]],0,IF(Table1[[#This Row],[Planned]]=0,0,1-ABS(Table1[[#This Row],[Prod]]-Table1[[#This Row],[Planned]])/Table1[[#This Row],[Planned]]))</f>
        <v>0</v>
      </c>
      <c r="V1578" s="198"/>
      <c r="W1578" s="198"/>
      <c r="X1578" s="200">
        <v>0</v>
      </c>
      <c r="Y1578" s="206">
        <f>Table1[[#This Row],[Prod]]</f>
        <v>0</v>
      </c>
      <c r="Z1578" s="206">
        <f>ABS(Table1[[#This Row],[Prod2]]-Table1[[#This Row],[Plan Revised]])</f>
        <v>0</v>
      </c>
      <c r="AA1578" s="209">
        <f>IF(ABS(Table1[[#This Row],[Prod2]]-Table1[[#This Row],[Plan Revised]])&gt;Table1[[#This Row],[Plan Revised]],0,IF(Table1[[#This Row],[Plan Revised]]=0,0,1-ABS(Table1[[#This Row],[Prod2]]-Table1[[#This Row],[Plan Revised]])/Table1[[#This Row],[Plan Revised]]))</f>
        <v>0</v>
      </c>
      <c r="AB1578" s="198"/>
      <c r="AC1578" s="201"/>
      <c r="AD1578"/>
      <c r="AF1578"/>
    </row>
    <row r="1579" spans="1:32">
      <c r="A1579" s="196" t="str">
        <f>IF(Table1[Week]=WeekSel,"Yes","No")</f>
        <v>No</v>
      </c>
      <c r="B1579" s="196" t="str">
        <f>IF((Table1[StartDate]&gt;=Date.GraphMin)*(Table1[StartDate]&lt;=Date.GraphMax)=1,"Yes","No")</f>
        <v>No</v>
      </c>
      <c r="C1579" s="196" t="str">
        <f>IF(OR(Table1[[#This Row],[Site]]="FOOD MILLING",Table1[[#This Row],[Site]]="GODACO"), "No", "Yes")</f>
        <v>Yes</v>
      </c>
      <c r="D1579" s="197">
        <f>MAX(DATE(Table1[Year],1,1),DATE(Table1[Year],1,1)-WEEKDAY(DATE(Table1[Year],1,1),2)+(Table1[WeekNum]-1)*7+1)</f>
        <v>44648</v>
      </c>
      <c r="E1579" s="197">
        <f>MIN(DATE(Table1[Year]+1,1,0),DATE(Table1[Year],1,1)-WEEKDAY(DATE(Table1[Year],1,1),2)+Table1[WeekNum]*7)</f>
        <v>44654</v>
      </c>
      <c r="F1579" s="15">
        <v>2022</v>
      </c>
      <c r="G1579" s="196">
        <f t="shared" si="48"/>
        <v>3</v>
      </c>
      <c r="H1579" s="196">
        <v>14</v>
      </c>
      <c r="I1579" s="207" t="str">
        <f>"W" &amp;Table1[[#This Row],[WeekNum]]</f>
        <v>W14</v>
      </c>
      <c r="J1579" s="199" t="str">
        <f t="shared" si="49"/>
        <v>22-W14</v>
      </c>
      <c r="K1579" s="198" t="s">
        <v>677</v>
      </c>
      <c r="L1579" s="198"/>
      <c r="M1579" s="198" t="s">
        <v>72</v>
      </c>
      <c r="N1579" s="11" t="s">
        <v>428</v>
      </c>
      <c r="O1579" s="266" t="s">
        <v>372</v>
      </c>
      <c r="P1579" s="11" t="s">
        <v>378</v>
      </c>
      <c r="Q1579" s="11" t="s">
        <v>419</v>
      </c>
      <c r="R1579" s="198">
        <v>0</v>
      </c>
      <c r="S1579" s="198">
        <v>0</v>
      </c>
      <c r="T1579" s="206">
        <f>ABS(Table1[[#This Row],[Prod]]-Table1[[#This Row],[Planned]])</f>
        <v>0</v>
      </c>
      <c r="U1579" s="209">
        <f>IF(ABS(Table1[[#This Row],[Prod]]-Table1[[#This Row],[Planned]])&gt;Table1[[#This Row],[Planned]],0,IF(Table1[[#This Row],[Planned]]=0,0,1-ABS(Table1[[#This Row],[Prod]]-Table1[[#This Row],[Planned]])/Table1[[#This Row],[Planned]]))</f>
        <v>0</v>
      </c>
      <c r="V1579" s="198"/>
      <c r="W1579" s="198"/>
      <c r="X1579" s="200">
        <v>0</v>
      </c>
      <c r="Y1579" s="206">
        <f>Table1[[#This Row],[Prod]]</f>
        <v>0</v>
      </c>
      <c r="Z1579" s="206">
        <f>ABS(Table1[[#This Row],[Prod2]]-Table1[[#This Row],[Plan Revised]])</f>
        <v>0</v>
      </c>
      <c r="AA1579" s="209">
        <f>IF(ABS(Table1[[#This Row],[Prod2]]-Table1[[#This Row],[Plan Revised]])&gt;Table1[[#This Row],[Plan Revised]],0,IF(Table1[[#This Row],[Plan Revised]]=0,0,1-ABS(Table1[[#This Row],[Prod2]]-Table1[[#This Row],[Plan Revised]])/Table1[[#This Row],[Plan Revised]]))</f>
        <v>0</v>
      </c>
      <c r="AB1579" s="198"/>
      <c r="AC1579" s="201"/>
      <c r="AD1579"/>
      <c r="AF1579"/>
    </row>
    <row r="1580" spans="1:32">
      <c r="A1580" s="196" t="str">
        <f>IF(Table1[Week]=WeekSel,"Yes","No")</f>
        <v>No</v>
      </c>
      <c r="B1580" s="196" t="str">
        <f>IF((Table1[StartDate]&gt;=Date.GraphMin)*(Table1[StartDate]&lt;=Date.GraphMax)=1,"Yes","No")</f>
        <v>No</v>
      </c>
      <c r="C1580" s="196" t="str">
        <f>IF(OR(Table1[[#This Row],[Site]]="FOOD MILLING",Table1[[#This Row],[Site]]="GODACO"), "No", "Yes")</f>
        <v>Yes</v>
      </c>
      <c r="D1580" s="197">
        <f>MAX(DATE(Table1[Year],1,1),DATE(Table1[Year],1,1)-WEEKDAY(DATE(Table1[Year],1,1),2)+(Table1[WeekNum]-1)*7+1)</f>
        <v>44648</v>
      </c>
      <c r="E1580" s="197">
        <f>MIN(DATE(Table1[Year]+1,1,0),DATE(Table1[Year],1,1)-WEEKDAY(DATE(Table1[Year],1,1),2)+Table1[WeekNum]*7)</f>
        <v>44654</v>
      </c>
      <c r="F1580" s="15">
        <v>2022</v>
      </c>
      <c r="G1580" s="196">
        <f t="shared" si="48"/>
        <v>3</v>
      </c>
      <c r="H1580" s="196">
        <v>14</v>
      </c>
      <c r="I1580" s="207" t="str">
        <f>"W" &amp;Table1[[#This Row],[WeekNum]]</f>
        <v>W14</v>
      </c>
      <c r="J1580" s="199" t="str">
        <f t="shared" si="49"/>
        <v>22-W14</v>
      </c>
      <c r="K1580" s="198" t="s">
        <v>678</v>
      </c>
      <c r="L1580" s="198"/>
      <c r="M1580" s="198" t="s">
        <v>72</v>
      </c>
      <c r="N1580" s="11" t="s">
        <v>428</v>
      </c>
      <c r="O1580" s="266" t="s">
        <v>372</v>
      </c>
      <c r="P1580" s="11" t="s">
        <v>378</v>
      </c>
      <c r="Q1580" s="11" t="s">
        <v>421</v>
      </c>
      <c r="R1580" s="198">
        <v>0</v>
      </c>
      <c r="S1580" s="198">
        <v>0</v>
      </c>
      <c r="T1580" s="206">
        <f>ABS(Table1[[#This Row],[Prod]]-Table1[[#This Row],[Planned]])</f>
        <v>0</v>
      </c>
      <c r="U1580" s="209">
        <f>IF(ABS(Table1[[#This Row],[Prod]]-Table1[[#This Row],[Planned]])&gt;Table1[[#This Row],[Planned]],0,IF(Table1[[#This Row],[Planned]]=0,0,1-ABS(Table1[[#This Row],[Prod]]-Table1[[#This Row],[Planned]])/Table1[[#This Row],[Planned]]))</f>
        <v>0</v>
      </c>
      <c r="V1580" s="198"/>
      <c r="W1580" s="198"/>
      <c r="X1580" s="200">
        <v>0</v>
      </c>
      <c r="Y1580" s="206">
        <f>Table1[[#This Row],[Prod]]</f>
        <v>0</v>
      </c>
      <c r="Z1580" s="206">
        <f>ABS(Table1[[#This Row],[Prod2]]-Table1[[#This Row],[Plan Revised]])</f>
        <v>0</v>
      </c>
      <c r="AA1580" s="209">
        <f>IF(ABS(Table1[[#This Row],[Prod2]]-Table1[[#This Row],[Plan Revised]])&gt;Table1[[#This Row],[Plan Revised]],0,IF(Table1[[#This Row],[Plan Revised]]=0,0,1-ABS(Table1[[#This Row],[Prod2]]-Table1[[#This Row],[Plan Revised]])/Table1[[#This Row],[Plan Revised]]))</f>
        <v>0</v>
      </c>
      <c r="AB1580" s="198"/>
      <c r="AC1580" s="201"/>
      <c r="AD1580"/>
      <c r="AF1580"/>
    </row>
    <row r="1581" spans="1:32">
      <c r="A1581" s="196" t="str">
        <f>IF(Table1[Week]=WeekSel,"Yes","No")</f>
        <v>No</v>
      </c>
      <c r="B1581" s="196" t="str">
        <f>IF((Table1[StartDate]&gt;=Date.GraphMin)*(Table1[StartDate]&lt;=Date.GraphMax)=1,"Yes","No")</f>
        <v>No</v>
      </c>
      <c r="C1581" s="196" t="str">
        <f>IF(OR(Table1[[#This Row],[Site]]="FOOD MILLING",Table1[[#This Row],[Site]]="GODACO"), "No", "Yes")</f>
        <v>Yes</v>
      </c>
      <c r="D1581" s="197">
        <f>MAX(DATE(Table1[Year],1,1),DATE(Table1[Year],1,1)-WEEKDAY(DATE(Table1[Year],1,1),2)+(Table1[WeekNum]-1)*7+1)</f>
        <v>44648</v>
      </c>
      <c r="E1581" s="197">
        <f>MIN(DATE(Table1[Year]+1,1,0),DATE(Table1[Year],1,1)-WEEKDAY(DATE(Table1[Year],1,1),2)+Table1[WeekNum]*7)</f>
        <v>44654</v>
      </c>
      <c r="F1581" s="15">
        <v>2022</v>
      </c>
      <c r="G1581" s="196">
        <f t="shared" si="48"/>
        <v>3</v>
      </c>
      <c r="H1581" s="196">
        <v>14</v>
      </c>
      <c r="I1581" s="207" t="str">
        <f>"W" &amp;Table1[[#This Row],[WeekNum]]</f>
        <v>W14</v>
      </c>
      <c r="J1581" s="199" t="str">
        <f t="shared" si="49"/>
        <v>22-W14</v>
      </c>
      <c r="K1581" s="198" t="s">
        <v>678</v>
      </c>
      <c r="L1581" s="198"/>
      <c r="M1581" s="198" t="s">
        <v>72</v>
      </c>
      <c r="N1581" s="11" t="s">
        <v>428</v>
      </c>
      <c r="O1581" s="266" t="s">
        <v>372</v>
      </c>
      <c r="P1581" s="11" t="s">
        <v>378</v>
      </c>
      <c r="Q1581" s="11" t="s">
        <v>419</v>
      </c>
      <c r="R1581" s="198">
        <v>0</v>
      </c>
      <c r="S1581" s="198">
        <v>0</v>
      </c>
      <c r="T1581" s="206">
        <f>ABS(Table1[[#This Row],[Prod]]-Table1[[#This Row],[Planned]])</f>
        <v>0</v>
      </c>
      <c r="U1581" s="209">
        <f>IF(ABS(Table1[[#This Row],[Prod]]-Table1[[#This Row],[Planned]])&gt;Table1[[#This Row],[Planned]],0,IF(Table1[[#This Row],[Planned]]=0,0,1-ABS(Table1[[#This Row],[Prod]]-Table1[[#This Row],[Planned]])/Table1[[#This Row],[Planned]]))</f>
        <v>0</v>
      </c>
      <c r="V1581" s="198"/>
      <c r="W1581" s="198"/>
      <c r="X1581" s="200">
        <v>0</v>
      </c>
      <c r="Y1581" s="206">
        <f>Table1[[#This Row],[Prod]]</f>
        <v>0</v>
      </c>
      <c r="Z1581" s="206">
        <f>ABS(Table1[[#This Row],[Prod2]]-Table1[[#This Row],[Plan Revised]])</f>
        <v>0</v>
      </c>
      <c r="AA1581" s="209">
        <f>IF(ABS(Table1[[#This Row],[Prod2]]-Table1[[#This Row],[Plan Revised]])&gt;Table1[[#This Row],[Plan Revised]],0,IF(Table1[[#This Row],[Plan Revised]]=0,0,1-ABS(Table1[[#This Row],[Prod2]]-Table1[[#This Row],[Plan Revised]])/Table1[[#This Row],[Plan Revised]]))</f>
        <v>0</v>
      </c>
      <c r="AB1581" s="198"/>
      <c r="AC1581" s="201"/>
      <c r="AD1581"/>
      <c r="AF1581"/>
    </row>
    <row r="1582" spans="1:32">
      <c r="A1582" s="196" t="str">
        <f>IF(Table1[Week]=WeekSel,"Yes","No")</f>
        <v>No</v>
      </c>
      <c r="B1582" s="196" t="str">
        <f>IF((Table1[StartDate]&gt;=Date.GraphMin)*(Table1[StartDate]&lt;=Date.GraphMax)=1,"Yes","No")</f>
        <v>No</v>
      </c>
      <c r="C1582" s="196" t="str">
        <f>IF(OR(Table1[[#This Row],[Site]]="FOOD MILLING",Table1[[#This Row],[Site]]="GODACO"), "No", "Yes")</f>
        <v>Yes</v>
      </c>
      <c r="D1582" s="197">
        <f>MAX(DATE(Table1[Year],1,1),DATE(Table1[Year],1,1)-WEEKDAY(DATE(Table1[Year],1,1),2)+(Table1[WeekNum]-1)*7+1)</f>
        <v>44648</v>
      </c>
      <c r="E1582" s="197">
        <f>MIN(DATE(Table1[Year]+1,1,0),DATE(Table1[Year],1,1)-WEEKDAY(DATE(Table1[Year],1,1),2)+Table1[WeekNum]*7)</f>
        <v>44654</v>
      </c>
      <c r="F1582" s="15">
        <v>2022</v>
      </c>
      <c r="G1582" s="196">
        <f t="shared" si="48"/>
        <v>3</v>
      </c>
      <c r="H1582" s="196">
        <v>14</v>
      </c>
      <c r="I1582" s="207" t="str">
        <f>"W" &amp;Table1[[#This Row],[WeekNum]]</f>
        <v>W14</v>
      </c>
      <c r="J1582" s="199" t="str">
        <f t="shared" si="49"/>
        <v>22-W14</v>
      </c>
      <c r="K1582" s="198" t="s">
        <v>680</v>
      </c>
      <c r="L1582" s="198"/>
      <c r="M1582" s="198" t="s">
        <v>72</v>
      </c>
      <c r="N1582" s="11" t="s">
        <v>428</v>
      </c>
      <c r="O1582" s="266" t="s">
        <v>374</v>
      </c>
      <c r="P1582" s="11" t="s">
        <v>376</v>
      </c>
      <c r="Q1582" s="11" t="s">
        <v>419</v>
      </c>
      <c r="R1582" s="198">
        <v>0</v>
      </c>
      <c r="S1582" s="198">
        <v>0</v>
      </c>
      <c r="T1582" s="206">
        <f>ABS(Table1[[#This Row],[Prod]]-Table1[[#This Row],[Planned]])</f>
        <v>0</v>
      </c>
      <c r="U1582" s="209">
        <f>IF(ABS(Table1[[#This Row],[Prod]]-Table1[[#This Row],[Planned]])&gt;Table1[[#This Row],[Planned]],0,IF(Table1[[#This Row],[Planned]]=0,0,1-ABS(Table1[[#This Row],[Prod]]-Table1[[#This Row],[Planned]])/Table1[[#This Row],[Planned]]))</f>
        <v>0</v>
      </c>
      <c r="V1582" s="198"/>
      <c r="W1582" s="198"/>
      <c r="X1582" s="200">
        <v>0</v>
      </c>
      <c r="Y1582" s="206">
        <f>Table1[[#This Row],[Prod]]</f>
        <v>0</v>
      </c>
      <c r="Z1582" s="206">
        <f>ABS(Table1[[#This Row],[Prod2]]-Table1[[#This Row],[Plan Revised]])</f>
        <v>0</v>
      </c>
      <c r="AA1582" s="209">
        <f>IF(ABS(Table1[[#This Row],[Prod2]]-Table1[[#This Row],[Plan Revised]])&gt;Table1[[#This Row],[Plan Revised]],0,IF(Table1[[#This Row],[Plan Revised]]=0,0,1-ABS(Table1[[#This Row],[Prod2]]-Table1[[#This Row],[Plan Revised]])/Table1[[#This Row],[Plan Revised]]))</f>
        <v>0</v>
      </c>
      <c r="AB1582" s="198"/>
      <c r="AC1582" s="201"/>
      <c r="AD1582"/>
      <c r="AF1582"/>
    </row>
    <row r="1583" spans="1:32">
      <c r="A1583" s="196" t="str">
        <f>IF(Table1[Week]=WeekSel,"Yes","No")</f>
        <v>No</v>
      </c>
      <c r="B1583" s="196" t="str">
        <f>IF((Table1[StartDate]&gt;=Date.GraphMin)*(Table1[StartDate]&lt;=Date.GraphMax)=1,"Yes","No")</f>
        <v>No</v>
      </c>
      <c r="C1583" s="196" t="str">
        <f>IF(OR(Table1[[#This Row],[Site]]="FOOD MILLING",Table1[[#This Row],[Site]]="GODACO"), "No", "Yes")</f>
        <v>Yes</v>
      </c>
      <c r="D1583" s="197">
        <f>MAX(DATE(Table1[Year],1,1),DATE(Table1[Year],1,1)-WEEKDAY(DATE(Table1[Year],1,1),2)+(Table1[WeekNum]-1)*7+1)</f>
        <v>44648</v>
      </c>
      <c r="E1583" s="197">
        <f>MIN(DATE(Table1[Year]+1,1,0),DATE(Table1[Year],1,1)-WEEKDAY(DATE(Table1[Year],1,1),2)+Table1[WeekNum]*7)</f>
        <v>44654</v>
      </c>
      <c r="F1583" s="15">
        <v>2022</v>
      </c>
      <c r="G1583" s="196">
        <f t="shared" si="48"/>
        <v>3</v>
      </c>
      <c r="H1583" s="196">
        <v>14</v>
      </c>
      <c r="I1583" s="207" t="str">
        <f>"W" &amp;Table1[[#This Row],[WeekNum]]</f>
        <v>W14</v>
      </c>
      <c r="J1583" s="199" t="str">
        <f t="shared" si="49"/>
        <v>22-W14</v>
      </c>
      <c r="K1583" s="198" t="s">
        <v>680</v>
      </c>
      <c r="L1583" s="198"/>
      <c r="M1583" s="198" t="s">
        <v>72</v>
      </c>
      <c r="N1583" s="11" t="s">
        <v>428</v>
      </c>
      <c r="O1583" s="266" t="s">
        <v>374</v>
      </c>
      <c r="P1583" s="11" t="s">
        <v>376</v>
      </c>
      <c r="Q1583" s="11" t="s">
        <v>421</v>
      </c>
      <c r="R1583" s="198">
        <v>800</v>
      </c>
      <c r="S1583" s="198">
        <v>813.59999999999991</v>
      </c>
      <c r="T1583" s="206">
        <f>ABS(Table1[[#This Row],[Prod]]-Table1[[#This Row],[Planned]])</f>
        <v>13.599999999999909</v>
      </c>
      <c r="U1583" s="209">
        <f>IF(ABS(Table1[[#This Row],[Prod]]-Table1[[#This Row],[Planned]])&gt;Table1[[#This Row],[Planned]],0,IF(Table1[[#This Row],[Planned]]=0,0,1-ABS(Table1[[#This Row],[Prod]]-Table1[[#This Row],[Planned]])/Table1[[#This Row],[Planned]]))</f>
        <v>0.9830000000000001</v>
      </c>
      <c r="V1583" s="198"/>
      <c r="W1583" s="198"/>
      <c r="X1583" s="200">
        <v>800</v>
      </c>
      <c r="Y1583" s="206">
        <f>Table1[[#This Row],[Prod]]</f>
        <v>813.59999999999991</v>
      </c>
      <c r="Z1583" s="206">
        <f>ABS(Table1[[#This Row],[Prod2]]-Table1[[#This Row],[Plan Revised]])</f>
        <v>13.599999999999909</v>
      </c>
      <c r="AA1583" s="209">
        <f>IF(ABS(Table1[[#This Row],[Prod2]]-Table1[[#This Row],[Plan Revised]])&gt;Table1[[#This Row],[Plan Revised]],0,IF(Table1[[#This Row],[Plan Revised]]=0,0,1-ABS(Table1[[#This Row],[Prod2]]-Table1[[#This Row],[Plan Revised]])/Table1[[#This Row],[Plan Revised]]))</f>
        <v>0.9830000000000001</v>
      </c>
      <c r="AB1583" s="198"/>
      <c r="AC1583" s="201"/>
      <c r="AD1583"/>
      <c r="AF1583"/>
    </row>
    <row r="1584" spans="1:32">
      <c r="A1584" s="196" t="str">
        <f>IF(Table1[Week]=WeekSel,"Yes","No")</f>
        <v>No</v>
      </c>
      <c r="B1584" s="196" t="str">
        <f>IF((Table1[StartDate]&gt;=Date.GraphMin)*(Table1[StartDate]&lt;=Date.GraphMax)=1,"Yes","No")</f>
        <v>No</v>
      </c>
      <c r="C1584" s="196" t="str">
        <f>IF(OR(Table1[[#This Row],[Site]]="FOOD MILLING",Table1[[#This Row],[Site]]="GODACO"), "No", "Yes")</f>
        <v>Yes</v>
      </c>
      <c r="D1584" s="197">
        <f>MAX(DATE(Table1[Year],1,1),DATE(Table1[Year],1,1)-WEEKDAY(DATE(Table1[Year],1,1),2)+(Table1[WeekNum]-1)*7+1)</f>
        <v>44648</v>
      </c>
      <c r="E1584" s="197">
        <f>MIN(DATE(Table1[Year]+1,1,0),DATE(Table1[Year],1,1)-WEEKDAY(DATE(Table1[Year],1,1),2)+Table1[WeekNum]*7)</f>
        <v>44654</v>
      </c>
      <c r="F1584" s="15">
        <v>2022</v>
      </c>
      <c r="G1584" s="196">
        <f t="shared" si="48"/>
        <v>3</v>
      </c>
      <c r="H1584" s="196">
        <v>14</v>
      </c>
      <c r="I1584" s="207" t="str">
        <f>"W" &amp;Table1[[#This Row],[WeekNum]]</f>
        <v>W14</v>
      </c>
      <c r="J1584" s="199" t="str">
        <f t="shared" si="49"/>
        <v>22-W14</v>
      </c>
      <c r="K1584" s="198" t="s">
        <v>721</v>
      </c>
      <c r="L1584" s="198"/>
      <c r="M1584" s="198" t="s">
        <v>72</v>
      </c>
      <c r="N1584" s="11" t="s">
        <v>428</v>
      </c>
      <c r="O1584" s="266" t="s">
        <v>374</v>
      </c>
      <c r="P1584" s="11" t="s">
        <v>410</v>
      </c>
      <c r="Q1584" s="11" t="s">
        <v>421</v>
      </c>
      <c r="R1584" s="198">
        <v>0</v>
      </c>
      <c r="S1584" s="198">
        <v>14.04</v>
      </c>
      <c r="T1584" s="206">
        <f>ABS(Table1[[#This Row],[Prod]]-Table1[[#This Row],[Planned]])</f>
        <v>14.04</v>
      </c>
      <c r="U1584" s="209">
        <f>IF(ABS(Table1[[#This Row],[Prod]]-Table1[[#This Row],[Planned]])&gt;Table1[[#This Row],[Planned]],0,IF(Table1[[#This Row],[Planned]]=0,0,1-ABS(Table1[[#This Row],[Prod]]-Table1[[#This Row],[Planned]])/Table1[[#This Row],[Planned]]))</f>
        <v>0</v>
      </c>
      <c r="V1584" s="198"/>
      <c r="W1584" s="198"/>
      <c r="X1584" s="200">
        <v>0</v>
      </c>
      <c r="Y1584" s="206">
        <f>Table1[[#This Row],[Prod]]</f>
        <v>14.04</v>
      </c>
      <c r="Z1584" s="206">
        <f>ABS(Table1[[#This Row],[Prod2]]-Table1[[#This Row],[Plan Revised]])</f>
        <v>14.04</v>
      </c>
      <c r="AA1584" s="209">
        <f>IF(ABS(Table1[[#This Row],[Prod2]]-Table1[[#This Row],[Plan Revised]])&gt;Table1[[#This Row],[Plan Revised]],0,IF(Table1[[#This Row],[Plan Revised]]=0,0,1-ABS(Table1[[#This Row],[Prod2]]-Table1[[#This Row],[Plan Revised]])/Table1[[#This Row],[Plan Revised]]))</f>
        <v>0</v>
      </c>
      <c r="AB1584" s="198"/>
      <c r="AC1584" s="201"/>
      <c r="AD1584"/>
      <c r="AF1584"/>
    </row>
    <row r="1585" spans="1:32">
      <c r="A1585" s="196" t="str">
        <f>IF(Table1[Week]=WeekSel,"Yes","No")</f>
        <v>No</v>
      </c>
      <c r="B1585" s="196" t="str">
        <f>IF((Table1[StartDate]&gt;=Date.GraphMin)*(Table1[StartDate]&lt;=Date.GraphMax)=1,"Yes","No")</f>
        <v>No</v>
      </c>
      <c r="C1585" s="196" t="str">
        <f>IF(OR(Table1[[#This Row],[Site]]="FOOD MILLING",Table1[[#This Row],[Site]]="GODACO"), "No", "Yes")</f>
        <v>Yes</v>
      </c>
      <c r="D1585" s="197">
        <f>MAX(DATE(Table1[Year],1,1),DATE(Table1[Year],1,1)-WEEKDAY(DATE(Table1[Year],1,1),2)+(Table1[WeekNum]-1)*7+1)</f>
        <v>44648</v>
      </c>
      <c r="E1585" s="197">
        <f>MIN(DATE(Table1[Year]+1,1,0),DATE(Table1[Year],1,1)-WEEKDAY(DATE(Table1[Year],1,1),2)+Table1[WeekNum]*7)</f>
        <v>44654</v>
      </c>
      <c r="F1585" s="15">
        <v>2022</v>
      </c>
      <c r="G1585" s="196">
        <f t="shared" si="48"/>
        <v>3</v>
      </c>
      <c r="H1585" s="196">
        <v>14</v>
      </c>
      <c r="I1585" s="207" t="str">
        <f>"W" &amp;Table1[[#This Row],[WeekNum]]</f>
        <v>W14</v>
      </c>
      <c r="J1585" s="199" t="str">
        <f t="shared" si="49"/>
        <v>22-W14</v>
      </c>
      <c r="K1585" s="198" t="s">
        <v>681</v>
      </c>
      <c r="L1585" s="198"/>
      <c r="M1585" s="198" t="s">
        <v>72</v>
      </c>
      <c r="N1585" s="11" t="s">
        <v>428</v>
      </c>
      <c r="O1585" s="266" t="s">
        <v>372</v>
      </c>
      <c r="P1585" s="11" t="s">
        <v>381</v>
      </c>
      <c r="Q1585" s="11" t="s">
        <v>421</v>
      </c>
      <c r="R1585" s="198">
        <v>2000</v>
      </c>
      <c r="S1585" s="198">
        <v>1345.8000000000002</v>
      </c>
      <c r="T1585" s="206">
        <f>ABS(Table1[[#This Row],[Prod]]-Table1[[#This Row],[Planned]])</f>
        <v>654.19999999999982</v>
      </c>
      <c r="U1585" s="209">
        <f>IF(ABS(Table1[[#This Row],[Prod]]-Table1[[#This Row],[Planned]])&gt;Table1[[#This Row],[Planned]],0,IF(Table1[[#This Row],[Planned]]=0,0,1-ABS(Table1[[#This Row],[Prod]]-Table1[[#This Row],[Planned]])/Table1[[#This Row],[Planned]]))</f>
        <v>0.67290000000000005</v>
      </c>
      <c r="V1585" s="198"/>
      <c r="W1585" s="198"/>
      <c r="X1585" s="200">
        <v>1500</v>
      </c>
      <c r="Y1585" s="206">
        <f>Table1[[#This Row],[Prod]]</f>
        <v>1345.8000000000002</v>
      </c>
      <c r="Z1585" s="206">
        <f>ABS(Table1[[#This Row],[Prod2]]-Table1[[#This Row],[Plan Revised]])</f>
        <v>154.19999999999982</v>
      </c>
      <c r="AA1585" s="209">
        <f>IF(ABS(Table1[[#This Row],[Prod2]]-Table1[[#This Row],[Plan Revised]])&gt;Table1[[#This Row],[Plan Revised]],0,IF(Table1[[#This Row],[Plan Revised]]=0,0,1-ABS(Table1[[#This Row],[Prod2]]-Table1[[#This Row],[Plan Revised]])/Table1[[#This Row],[Plan Revised]]))</f>
        <v>0.89720000000000011</v>
      </c>
      <c r="AB1585" s="198"/>
      <c r="AC1585" s="201"/>
      <c r="AD1585"/>
      <c r="AF1585"/>
    </row>
    <row r="1586" spans="1:32">
      <c r="A1586" s="196" t="str">
        <f>IF(Table1[Week]=WeekSel,"Yes","No")</f>
        <v>No</v>
      </c>
      <c r="B1586" s="196" t="str">
        <f>IF((Table1[StartDate]&gt;=Date.GraphMin)*(Table1[StartDate]&lt;=Date.GraphMax)=1,"Yes","No")</f>
        <v>No</v>
      </c>
      <c r="C1586" s="196" t="str">
        <f>IF(OR(Table1[[#This Row],[Site]]="FOOD MILLING",Table1[[#This Row],[Site]]="GODACO"), "No", "Yes")</f>
        <v>Yes</v>
      </c>
      <c r="D1586" s="197">
        <f>MAX(DATE(Table1[Year],1,1),DATE(Table1[Year],1,1)-WEEKDAY(DATE(Table1[Year],1,1),2)+(Table1[WeekNum]-1)*7+1)</f>
        <v>44648</v>
      </c>
      <c r="E1586" s="197">
        <f>MIN(DATE(Table1[Year]+1,1,0),DATE(Table1[Year],1,1)-WEEKDAY(DATE(Table1[Year],1,1),2)+Table1[WeekNum]*7)</f>
        <v>44654</v>
      </c>
      <c r="F1586" s="15">
        <v>2022</v>
      </c>
      <c r="G1586" s="196">
        <f t="shared" si="48"/>
        <v>3</v>
      </c>
      <c r="H1586" s="196">
        <v>14</v>
      </c>
      <c r="I1586" s="207" t="str">
        <f>"W" &amp;Table1[[#This Row],[WeekNum]]</f>
        <v>W14</v>
      </c>
      <c r="J1586" s="199" t="str">
        <f t="shared" si="49"/>
        <v>22-W14</v>
      </c>
      <c r="K1586" s="198" t="s">
        <v>682</v>
      </c>
      <c r="L1586" s="198"/>
      <c r="M1586" s="198" t="s">
        <v>72</v>
      </c>
      <c r="N1586" s="11" t="s">
        <v>428</v>
      </c>
      <c r="O1586" s="266" t="s">
        <v>372</v>
      </c>
      <c r="P1586" s="11" t="s">
        <v>381</v>
      </c>
      <c r="Q1586" s="11" t="s">
        <v>421</v>
      </c>
      <c r="R1586" s="198">
        <v>0</v>
      </c>
      <c r="S1586" s="198">
        <v>12.5</v>
      </c>
      <c r="T1586" s="206">
        <f>ABS(Table1[[#This Row],[Prod]]-Table1[[#This Row],[Planned]])</f>
        <v>12.5</v>
      </c>
      <c r="U1586" s="209">
        <f>IF(ABS(Table1[[#This Row],[Prod]]-Table1[[#This Row],[Planned]])&gt;Table1[[#This Row],[Planned]],0,IF(Table1[[#This Row],[Planned]]=0,0,1-ABS(Table1[[#This Row],[Prod]]-Table1[[#This Row],[Planned]])/Table1[[#This Row],[Planned]]))</f>
        <v>0</v>
      </c>
      <c r="V1586" s="198"/>
      <c r="W1586" s="198"/>
      <c r="X1586" s="200">
        <v>0</v>
      </c>
      <c r="Y1586" s="206">
        <f>Table1[[#This Row],[Prod]]</f>
        <v>12.5</v>
      </c>
      <c r="Z1586" s="206">
        <f>ABS(Table1[[#This Row],[Prod2]]-Table1[[#This Row],[Plan Revised]])</f>
        <v>12.5</v>
      </c>
      <c r="AA1586" s="209">
        <f>IF(ABS(Table1[[#This Row],[Prod2]]-Table1[[#This Row],[Plan Revised]])&gt;Table1[[#This Row],[Plan Revised]],0,IF(Table1[[#This Row],[Plan Revised]]=0,0,1-ABS(Table1[[#This Row],[Prod2]]-Table1[[#This Row],[Plan Revised]])/Table1[[#This Row],[Plan Revised]]))</f>
        <v>0</v>
      </c>
      <c r="AB1586" s="198"/>
      <c r="AC1586" s="201"/>
      <c r="AD1586"/>
      <c r="AF1586"/>
    </row>
    <row r="1587" spans="1:32">
      <c r="A1587" s="196" t="str">
        <f>IF(Table1[Week]=WeekSel,"Yes","No")</f>
        <v>No</v>
      </c>
      <c r="B1587" s="196" t="str">
        <f>IF((Table1[StartDate]&gt;=Date.GraphMin)*(Table1[StartDate]&lt;=Date.GraphMax)=1,"Yes","No")</f>
        <v>No</v>
      </c>
      <c r="C1587" s="196" t="str">
        <f>IF(OR(Table1[[#This Row],[Site]]="FOOD MILLING",Table1[[#This Row],[Site]]="GODACO"), "No", "Yes")</f>
        <v>Yes</v>
      </c>
      <c r="D1587" s="197">
        <f>MAX(DATE(Table1[Year],1,1),DATE(Table1[Year],1,1)-WEEKDAY(DATE(Table1[Year],1,1),2)+(Table1[WeekNum]-1)*7+1)</f>
        <v>44648</v>
      </c>
      <c r="E1587" s="197">
        <f>MIN(DATE(Table1[Year]+1,1,0),DATE(Table1[Year],1,1)-WEEKDAY(DATE(Table1[Year],1,1),2)+Table1[WeekNum]*7)</f>
        <v>44654</v>
      </c>
      <c r="F1587" s="15">
        <v>2022</v>
      </c>
      <c r="G1587" s="196">
        <f t="shared" si="48"/>
        <v>3</v>
      </c>
      <c r="H1587" s="196">
        <v>14</v>
      </c>
      <c r="I1587" s="207" t="str">
        <f>"W" &amp;Table1[[#This Row],[WeekNum]]</f>
        <v>W14</v>
      </c>
      <c r="J1587" s="199" t="str">
        <f t="shared" si="49"/>
        <v>22-W14</v>
      </c>
      <c r="K1587" s="198" t="s">
        <v>578</v>
      </c>
      <c r="L1587" s="198"/>
      <c r="M1587" s="198" t="s">
        <v>77</v>
      </c>
      <c r="N1587" s="11" t="s">
        <v>428</v>
      </c>
      <c r="O1587" s="266" t="s">
        <v>374</v>
      </c>
      <c r="P1587" s="11" t="s">
        <v>410</v>
      </c>
      <c r="Q1587" s="11" t="s">
        <v>421</v>
      </c>
      <c r="R1587" s="198">
        <v>0</v>
      </c>
      <c r="S1587" s="198">
        <v>0</v>
      </c>
      <c r="T1587" s="206">
        <f>ABS(Table1[[#This Row],[Prod]]-Table1[[#This Row],[Planned]])</f>
        <v>0</v>
      </c>
      <c r="U1587" s="209">
        <f>IF(ABS(Table1[[#This Row],[Prod]]-Table1[[#This Row],[Planned]])&gt;Table1[[#This Row],[Planned]],0,IF(Table1[[#This Row],[Planned]]=0,0,1-ABS(Table1[[#This Row],[Prod]]-Table1[[#This Row],[Planned]])/Table1[[#This Row],[Planned]]))</f>
        <v>0</v>
      </c>
      <c r="V1587" s="198"/>
      <c r="W1587" s="198"/>
      <c r="X1587" s="200">
        <v>0</v>
      </c>
      <c r="Y1587" s="206">
        <f>Table1[[#This Row],[Prod]]</f>
        <v>0</v>
      </c>
      <c r="Z1587" s="206">
        <f>ABS(Table1[[#This Row],[Prod2]]-Table1[[#This Row],[Plan Revised]])</f>
        <v>0</v>
      </c>
      <c r="AA1587" s="209">
        <f>IF(ABS(Table1[[#This Row],[Prod2]]-Table1[[#This Row],[Plan Revised]])&gt;Table1[[#This Row],[Plan Revised]],0,IF(Table1[[#This Row],[Plan Revised]]=0,0,1-ABS(Table1[[#This Row],[Prod2]]-Table1[[#This Row],[Plan Revised]])/Table1[[#This Row],[Plan Revised]]))</f>
        <v>0</v>
      </c>
      <c r="AB1587" s="198"/>
      <c r="AC1587" s="201"/>
      <c r="AD1587"/>
      <c r="AF1587"/>
    </row>
    <row r="1588" spans="1:32">
      <c r="A1588" s="196" t="str">
        <f>IF(Table1[Week]=WeekSel,"Yes","No")</f>
        <v>No</v>
      </c>
      <c r="B1588" s="196" t="str">
        <f>IF((Table1[StartDate]&gt;=Date.GraphMin)*(Table1[StartDate]&lt;=Date.GraphMax)=1,"Yes","No")</f>
        <v>No</v>
      </c>
      <c r="C1588" s="196" t="str">
        <f>IF(OR(Table1[[#This Row],[Site]]="FOOD MILLING",Table1[[#This Row],[Site]]="GODACO"), "No", "Yes")</f>
        <v>Yes</v>
      </c>
      <c r="D1588" s="197">
        <f>MAX(DATE(Table1[Year],1,1),DATE(Table1[Year],1,1)-WEEKDAY(DATE(Table1[Year],1,1),2)+(Table1[WeekNum]-1)*7+1)</f>
        <v>44648</v>
      </c>
      <c r="E1588" s="197">
        <f>MIN(DATE(Table1[Year]+1,1,0),DATE(Table1[Year],1,1)-WEEKDAY(DATE(Table1[Year],1,1),2)+Table1[WeekNum]*7)</f>
        <v>44654</v>
      </c>
      <c r="F1588" s="15">
        <v>2022</v>
      </c>
      <c r="G1588" s="196">
        <f t="shared" si="48"/>
        <v>3</v>
      </c>
      <c r="H1588" s="196">
        <v>14</v>
      </c>
      <c r="I1588" s="207" t="str">
        <f>"W" &amp;Table1[[#This Row],[WeekNum]]</f>
        <v>W14</v>
      </c>
      <c r="J1588" s="199" t="str">
        <f t="shared" si="49"/>
        <v>22-W14</v>
      </c>
      <c r="K1588" s="198" t="s">
        <v>579</v>
      </c>
      <c r="L1588" s="198"/>
      <c r="M1588" s="198" t="s">
        <v>77</v>
      </c>
      <c r="N1588" s="11" t="s">
        <v>428</v>
      </c>
      <c r="O1588" s="266" t="s">
        <v>374</v>
      </c>
      <c r="P1588" s="11" t="s">
        <v>410</v>
      </c>
      <c r="Q1588" s="11" t="s">
        <v>421</v>
      </c>
      <c r="R1588" s="198">
        <v>0</v>
      </c>
      <c r="S1588" s="198">
        <v>0</v>
      </c>
      <c r="T1588" s="206">
        <f>ABS(Table1[[#This Row],[Prod]]-Table1[[#This Row],[Planned]])</f>
        <v>0</v>
      </c>
      <c r="U1588" s="209">
        <f>IF(ABS(Table1[[#This Row],[Prod]]-Table1[[#This Row],[Planned]])&gt;Table1[[#This Row],[Planned]],0,IF(Table1[[#This Row],[Planned]]=0,0,1-ABS(Table1[[#This Row],[Prod]]-Table1[[#This Row],[Planned]])/Table1[[#This Row],[Planned]]))</f>
        <v>0</v>
      </c>
      <c r="V1588" s="198"/>
      <c r="W1588" s="198"/>
      <c r="X1588" s="200">
        <v>0</v>
      </c>
      <c r="Y1588" s="206">
        <f>Table1[[#This Row],[Prod]]</f>
        <v>0</v>
      </c>
      <c r="Z1588" s="206">
        <f>ABS(Table1[[#This Row],[Prod2]]-Table1[[#This Row],[Plan Revised]])</f>
        <v>0</v>
      </c>
      <c r="AA1588" s="209">
        <f>IF(ABS(Table1[[#This Row],[Prod2]]-Table1[[#This Row],[Plan Revised]])&gt;Table1[[#This Row],[Plan Revised]],0,IF(Table1[[#This Row],[Plan Revised]]=0,0,1-ABS(Table1[[#This Row],[Prod2]]-Table1[[#This Row],[Plan Revised]])/Table1[[#This Row],[Plan Revised]]))</f>
        <v>0</v>
      </c>
      <c r="AB1588" s="198"/>
      <c r="AC1588" s="201"/>
      <c r="AD1588"/>
      <c r="AF1588"/>
    </row>
    <row r="1589" spans="1:32">
      <c r="A1589" s="196" t="str">
        <f>IF(Table1[Week]=WeekSel,"Yes","No")</f>
        <v>No</v>
      </c>
      <c r="B1589" s="196" t="str">
        <f>IF((Table1[StartDate]&gt;=Date.GraphMin)*(Table1[StartDate]&lt;=Date.GraphMax)=1,"Yes","No")</f>
        <v>No</v>
      </c>
      <c r="C1589" s="196" t="str">
        <f>IF(OR(Table1[[#This Row],[Site]]="FOOD MILLING",Table1[[#This Row],[Site]]="GODACO"), "No", "Yes")</f>
        <v>Yes</v>
      </c>
      <c r="D1589" s="197">
        <f>MAX(DATE(Table1[Year],1,1),DATE(Table1[Year],1,1)-WEEKDAY(DATE(Table1[Year],1,1),2)+(Table1[WeekNum]-1)*7+1)</f>
        <v>44648</v>
      </c>
      <c r="E1589" s="197">
        <f>MIN(DATE(Table1[Year]+1,1,0),DATE(Table1[Year],1,1)-WEEKDAY(DATE(Table1[Year],1,1),2)+Table1[WeekNum]*7)</f>
        <v>44654</v>
      </c>
      <c r="F1589" s="15">
        <v>2022</v>
      </c>
      <c r="G1589" s="196">
        <f t="shared" si="48"/>
        <v>3</v>
      </c>
      <c r="H1589" s="196">
        <v>14</v>
      </c>
      <c r="I1589" s="207" t="str">
        <f>"W" &amp;Table1[[#This Row],[WeekNum]]</f>
        <v>W14</v>
      </c>
      <c r="J1589" s="199" t="str">
        <f t="shared" si="49"/>
        <v>22-W14</v>
      </c>
      <c r="K1589" s="198" t="s">
        <v>580</v>
      </c>
      <c r="L1589" s="198"/>
      <c r="M1589" s="198" t="s">
        <v>77</v>
      </c>
      <c r="N1589" s="11" t="s">
        <v>428</v>
      </c>
      <c r="O1589" s="266" t="s">
        <v>374</v>
      </c>
      <c r="P1589" s="11" t="s">
        <v>410</v>
      </c>
      <c r="Q1589" s="11" t="s">
        <v>419</v>
      </c>
      <c r="R1589" s="198">
        <v>0</v>
      </c>
      <c r="S1589" s="198">
        <v>0</v>
      </c>
      <c r="T1589" s="206">
        <f>ABS(Table1[[#This Row],[Prod]]-Table1[[#This Row],[Planned]])</f>
        <v>0</v>
      </c>
      <c r="U1589" s="209">
        <f>IF(ABS(Table1[[#This Row],[Prod]]-Table1[[#This Row],[Planned]])&gt;Table1[[#This Row],[Planned]],0,IF(Table1[[#This Row],[Planned]]=0,0,1-ABS(Table1[[#This Row],[Prod]]-Table1[[#This Row],[Planned]])/Table1[[#This Row],[Planned]]))</f>
        <v>0</v>
      </c>
      <c r="V1589" s="198"/>
      <c r="W1589" s="198"/>
      <c r="X1589" s="200">
        <v>0</v>
      </c>
      <c r="Y1589" s="206">
        <f>Table1[[#This Row],[Prod]]</f>
        <v>0</v>
      </c>
      <c r="Z1589" s="206">
        <f>ABS(Table1[[#This Row],[Prod2]]-Table1[[#This Row],[Plan Revised]])</f>
        <v>0</v>
      </c>
      <c r="AA1589" s="209">
        <f>IF(ABS(Table1[[#This Row],[Prod2]]-Table1[[#This Row],[Plan Revised]])&gt;Table1[[#This Row],[Plan Revised]],0,IF(Table1[[#This Row],[Plan Revised]]=0,0,1-ABS(Table1[[#This Row],[Prod2]]-Table1[[#This Row],[Plan Revised]])/Table1[[#This Row],[Plan Revised]]))</f>
        <v>0</v>
      </c>
      <c r="AB1589" s="198"/>
      <c r="AC1589" s="201"/>
      <c r="AD1589"/>
      <c r="AF1589"/>
    </row>
    <row r="1590" spans="1:32">
      <c r="A1590" s="196" t="str">
        <f>IF(Table1[Week]=WeekSel,"Yes","No")</f>
        <v>No</v>
      </c>
      <c r="B1590" s="196" t="str">
        <f>IF((Table1[StartDate]&gt;=Date.GraphMin)*(Table1[StartDate]&lt;=Date.GraphMax)=1,"Yes","No")</f>
        <v>No</v>
      </c>
      <c r="C1590" s="196" t="str">
        <f>IF(OR(Table1[[#This Row],[Site]]="FOOD MILLING",Table1[[#This Row],[Site]]="GODACO"), "No", "Yes")</f>
        <v>Yes</v>
      </c>
      <c r="D1590" s="197">
        <f>MAX(DATE(Table1[Year],1,1),DATE(Table1[Year],1,1)-WEEKDAY(DATE(Table1[Year],1,1),2)+(Table1[WeekNum]-1)*7+1)</f>
        <v>44648</v>
      </c>
      <c r="E1590" s="197">
        <f>MIN(DATE(Table1[Year]+1,1,0),DATE(Table1[Year],1,1)-WEEKDAY(DATE(Table1[Year],1,1),2)+Table1[WeekNum]*7)</f>
        <v>44654</v>
      </c>
      <c r="F1590" s="15">
        <v>2022</v>
      </c>
      <c r="G1590" s="196">
        <f t="shared" si="48"/>
        <v>3</v>
      </c>
      <c r="H1590" s="196">
        <v>14</v>
      </c>
      <c r="I1590" s="207" t="str">
        <f>"W" &amp;Table1[[#This Row],[WeekNum]]</f>
        <v>W14</v>
      </c>
      <c r="J1590" s="199" t="str">
        <f t="shared" si="49"/>
        <v>22-W14</v>
      </c>
      <c r="K1590" s="198" t="s">
        <v>581</v>
      </c>
      <c r="L1590" s="198"/>
      <c r="M1590" s="198" t="s">
        <v>77</v>
      </c>
      <c r="N1590" s="11" t="s">
        <v>428</v>
      </c>
      <c r="O1590" s="266" t="s">
        <v>374</v>
      </c>
      <c r="P1590" s="11" t="s">
        <v>410</v>
      </c>
      <c r="Q1590" s="11" t="s">
        <v>419</v>
      </c>
      <c r="R1590" s="198">
        <v>0</v>
      </c>
      <c r="S1590" s="198">
        <v>0</v>
      </c>
      <c r="T1590" s="206">
        <f>ABS(Table1[[#This Row],[Prod]]-Table1[[#This Row],[Planned]])</f>
        <v>0</v>
      </c>
      <c r="U1590" s="209">
        <f>IF(ABS(Table1[[#This Row],[Prod]]-Table1[[#This Row],[Planned]])&gt;Table1[[#This Row],[Planned]],0,IF(Table1[[#This Row],[Planned]]=0,0,1-ABS(Table1[[#This Row],[Prod]]-Table1[[#This Row],[Planned]])/Table1[[#This Row],[Planned]]))</f>
        <v>0</v>
      </c>
      <c r="V1590" s="198"/>
      <c r="W1590" s="198"/>
      <c r="X1590" s="200">
        <v>0</v>
      </c>
      <c r="Y1590" s="206">
        <f>Table1[[#This Row],[Prod]]</f>
        <v>0</v>
      </c>
      <c r="Z1590" s="206">
        <f>ABS(Table1[[#This Row],[Prod2]]-Table1[[#This Row],[Plan Revised]])</f>
        <v>0</v>
      </c>
      <c r="AA1590" s="209">
        <f>IF(ABS(Table1[[#This Row],[Prod2]]-Table1[[#This Row],[Plan Revised]])&gt;Table1[[#This Row],[Plan Revised]],0,IF(Table1[[#This Row],[Plan Revised]]=0,0,1-ABS(Table1[[#This Row],[Prod2]]-Table1[[#This Row],[Plan Revised]])/Table1[[#This Row],[Plan Revised]]))</f>
        <v>0</v>
      </c>
      <c r="AB1590" s="198"/>
      <c r="AC1590" s="201"/>
      <c r="AD1590"/>
      <c r="AF1590"/>
    </row>
    <row r="1591" spans="1:32">
      <c r="A1591" s="196" t="str">
        <f>IF(Table1[Week]=WeekSel,"Yes","No")</f>
        <v>No</v>
      </c>
      <c r="B1591" s="196" t="str">
        <f>IF((Table1[StartDate]&gt;=Date.GraphMin)*(Table1[StartDate]&lt;=Date.GraphMax)=1,"Yes","No")</f>
        <v>No</v>
      </c>
      <c r="C1591" s="196" t="str">
        <f>IF(OR(Table1[[#This Row],[Site]]="FOOD MILLING",Table1[[#This Row],[Site]]="GODACO"), "No", "Yes")</f>
        <v>Yes</v>
      </c>
      <c r="D1591" s="197">
        <f>MAX(DATE(Table1[Year],1,1),DATE(Table1[Year],1,1)-WEEKDAY(DATE(Table1[Year],1,1),2)+(Table1[WeekNum]-1)*7+1)</f>
        <v>44648</v>
      </c>
      <c r="E1591" s="197">
        <f>MIN(DATE(Table1[Year]+1,1,0),DATE(Table1[Year],1,1)-WEEKDAY(DATE(Table1[Year],1,1),2)+Table1[WeekNum]*7)</f>
        <v>44654</v>
      </c>
      <c r="F1591" s="15">
        <v>2022</v>
      </c>
      <c r="G1591" s="196">
        <f t="shared" si="48"/>
        <v>3</v>
      </c>
      <c r="H1591" s="196">
        <v>14</v>
      </c>
      <c r="I1591" s="207" t="str">
        <f>"W" &amp;Table1[[#This Row],[WeekNum]]</f>
        <v>W14</v>
      </c>
      <c r="J1591" s="199" t="str">
        <f t="shared" si="49"/>
        <v>22-W14</v>
      </c>
      <c r="K1591" s="198" t="s">
        <v>586</v>
      </c>
      <c r="L1591" s="198"/>
      <c r="M1591" s="198" t="s">
        <v>77</v>
      </c>
      <c r="N1591" s="11" t="s">
        <v>428</v>
      </c>
      <c r="O1591" s="266" t="s">
        <v>374</v>
      </c>
      <c r="P1591" s="11" t="s">
        <v>410</v>
      </c>
      <c r="Q1591" s="11" t="s">
        <v>421</v>
      </c>
      <c r="R1591" s="198">
        <v>5808</v>
      </c>
      <c r="S1591" s="198">
        <v>0</v>
      </c>
      <c r="T1591" s="206">
        <f>ABS(Table1[[#This Row],[Prod]]-Table1[[#This Row],[Planned]])</f>
        <v>5808</v>
      </c>
      <c r="U1591" s="209">
        <f>IF(ABS(Table1[[#This Row],[Prod]]-Table1[[#This Row],[Planned]])&gt;Table1[[#This Row],[Planned]],0,IF(Table1[[#This Row],[Planned]]=0,0,1-ABS(Table1[[#This Row],[Prod]]-Table1[[#This Row],[Planned]])/Table1[[#This Row],[Planned]]))</f>
        <v>0</v>
      </c>
      <c r="V1591" s="198"/>
      <c r="W1591" s="198"/>
      <c r="X1591" s="200">
        <v>3000</v>
      </c>
      <c r="Y1591" s="206">
        <f>Table1[[#This Row],[Prod]]</f>
        <v>0</v>
      </c>
      <c r="Z1591" s="206">
        <f>ABS(Table1[[#This Row],[Prod2]]-Table1[[#This Row],[Plan Revised]])</f>
        <v>3000</v>
      </c>
      <c r="AA1591" s="209">
        <f>IF(ABS(Table1[[#This Row],[Prod2]]-Table1[[#This Row],[Plan Revised]])&gt;Table1[[#This Row],[Plan Revised]],0,IF(Table1[[#This Row],[Plan Revised]]=0,0,1-ABS(Table1[[#This Row],[Prod2]]-Table1[[#This Row],[Plan Revised]])/Table1[[#This Row],[Plan Revised]]))</f>
        <v>0</v>
      </c>
      <c r="AB1591" s="198"/>
      <c r="AC1591" s="201"/>
      <c r="AD1591"/>
      <c r="AF1591"/>
    </row>
    <row r="1592" spans="1:32">
      <c r="A1592" s="196" t="str">
        <f>IF(Table1[Week]=WeekSel,"Yes","No")</f>
        <v>No</v>
      </c>
      <c r="B1592" s="196" t="str">
        <f>IF((Table1[StartDate]&gt;=Date.GraphMin)*(Table1[StartDate]&lt;=Date.GraphMax)=1,"Yes","No")</f>
        <v>No</v>
      </c>
      <c r="C1592" s="196" t="str">
        <f>IF(OR(Table1[[#This Row],[Site]]="FOOD MILLING",Table1[[#This Row],[Site]]="GODACO"), "No", "Yes")</f>
        <v>Yes</v>
      </c>
      <c r="D1592" s="197">
        <f>MAX(DATE(Table1[Year],1,1),DATE(Table1[Year],1,1)-WEEKDAY(DATE(Table1[Year],1,1),2)+(Table1[WeekNum]-1)*7+1)</f>
        <v>44648</v>
      </c>
      <c r="E1592" s="197">
        <f>MIN(DATE(Table1[Year]+1,1,0),DATE(Table1[Year],1,1)-WEEKDAY(DATE(Table1[Year],1,1),2)+Table1[WeekNum]*7)</f>
        <v>44654</v>
      </c>
      <c r="F1592" s="15">
        <v>2022</v>
      </c>
      <c r="G1592" s="196">
        <f t="shared" si="48"/>
        <v>3</v>
      </c>
      <c r="H1592" s="196">
        <v>14</v>
      </c>
      <c r="I1592" s="207" t="str">
        <f>"W" &amp;Table1[[#This Row],[WeekNum]]</f>
        <v>W14</v>
      </c>
      <c r="J1592" s="199" t="str">
        <f t="shared" si="49"/>
        <v>22-W14</v>
      </c>
      <c r="K1592" s="198" t="s">
        <v>7</v>
      </c>
      <c r="L1592" s="198"/>
      <c r="M1592" s="198" t="s">
        <v>77</v>
      </c>
      <c r="N1592" s="11" t="s">
        <v>428</v>
      </c>
      <c r="O1592" s="266" t="s">
        <v>372</v>
      </c>
      <c r="P1592" s="11" t="s">
        <v>383</v>
      </c>
      <c r="Q1592" s="11" t="s">
        <v>421</v>
      </c>
      <c r="R1592" s="198">
        <v>0</v>
      </c>
      <c r="S1592" s="198">
        <v>0</v>
      </c>
      <c r="T1592" s="206">
        <f>ABS(Table1[[#This Row],[Prod]]-Table1[[#This Row],[Planned]])</f>
        <v>0</v>
      </c>
      <c r="U1592" s="209">
        <f>IF(ABS(Table1[[#This Row],[Prod]]-Table1[[#This Row],[Planned]])&gt;Table1[[#This Row],[Planned]],0,IF(Table1[[#This Row],[Planned]]=0,0,1-ABS(Table1[[#This Row],[Prod]]-Table1[[#This Row],[Planned]])/Table1[[#This Row],[Planned]]))</f>
        <v>0</v>
      </c>
      <c r="V1592" s="198"/>
      <c r="W1592" s="198"/>
      <c r="X1592" s="200">
        <v>0</v>
      </c>
      <c r="Y1592" s="206">
        <f>Table1[[#This Row],[Prod]]</f>
        <v>0</v>
      </c>
      <c r="Z1592" s="206">
        <f>ABS(Table1[[#This Row],[Prod2]]-Table1[[#This Row],[Plan Revised]])</f>
        <v>0</v>
      </c>
      <c r="AA1592" s="209">
        <f>IF(ABS(Table1[[#This Row],[Prod2]]-Table1[[#This Row],[Plan Revised]])&gt;Table1[[#This Row],[Plan Revised]],0,IF(Table1[[#This Row],[Plan Revised]]=0,0,1-ABS(Table1[[#This Row],[Prod2]]-Table1[[#This Row],[Plan Revised]])/Table1[[#This Row],[Plan Revised]]))</f>
        <v>0</v>
      </c>
      <c r="AB1592" s="198"/>
      <c r="AC1592" s="201"/>
      <c r="AD1592"/>
      <c r="AF1592"/>
    </row>
    <row r="1593" spans="1:32">
      <c r="A1593" s="196" t="str">
        <f>IF(Table1[Week]=WeekSel,"Yes","No")</f>
        <v>No</v>
      </c>
      <c r="B1593" s="196" t="str">
        <f>IF((Table1[StartDate]&gt;=Date.GraphMin)*(Table1[StartDate]&lt;=Date.GraphMax)=1,"Yes","No")</f>
        <v>No</v>
      </c>
      <c r="C1593" s="196" t="str">
        <f>IF(OR(Table1[[#This Row],[Site]]="FOOD MILLING",Table1[[#This Row],[Site]]="GODACO"), "No", "Yes")</f>
        <v>Yes</v>
      </c>
      <c r="D1593" s="197">
        <f>MAX(DATE(Table1[Year],1,1),DATE(Table1[Year],1,1)-WEEKDAY(DATE(Table1[Year],1,1),2)+(Table1[WeekNum]-1)*7+1)</f>
        <v>44648</v>
      </c>
      <c r="E1593" s="197">
        <f>MIN(DATE(Table1[Year]+1,1,0),DATE(Table1[Year],1,1)-WEEKDAY(DATE(Table1[Year],1,1),2)+Table1[WeekNum]*7)</f>
        <v>44654</v>
      </c>
      <c r="F1593" s="15">
        <v>2022</v>
      </c>
      <c r="G1593" s="196">
        <f t="shared" si="48"/>
        <v>3</v>
      </c>
      <c r="H1593" s="196">
        <v>14</v>
      </c>
      <c r="I1593" s="207" t="str">
        <f>"W" &amp;Table1[[#This Row],[WeekNum]]</f>
        <v>W14</v>
      </c>
      <c r="J1593" s="199" t="str">
        <f t="shared" si="49"/>
        <v>22-W14</v>
      </c>
      <c r="K1593" s="198" t="s">
        <v>31</v>
      </c>
      <c r="L1593" s="198"/>
      <c r="M1593" s="198" t="s">
        <v>77</v>
      </c>
      <c r="N1593" s="11" t="s">
        <v>428</v>
      </c>
      <c r="O1593" s="266" t="s">
        <v>374</v>
      </c>
      <c r="P1593" s="11" t="s">
        <v>382</v>
      </c>
      <c r="Q1593" s="11" t="s">
        <v>421</v>
      </c>
      <c r="R1593" s="198">
        <v>144000</v>
      </c>
      <c r="S1593" s="198">
        <v>154365.44000000003</v>
      </c>
      <c r="T1593" s="206">
        <f>ABS(Table1[[#This Row],[Prod]]-Table1[[#This Row],[Planned]])</f>
        <v>10365.440000000031</v>
      </c>
      <c r="U1593" s="209">
        <f>IF(ABS(Table1[[#This Row],[Prod]]-Table1[[#This Row],[Planned]])&gt;Table1[[#This Row],[Planned]],0,IF(Table1[[#This Row],[Planned]]=0,0,1-ABS(Table1[[#This Row],[Prod]]-Table1[[#This Row],[Planned]])/Table1[[#This Row],[Planned]]))</f>
        <v>0.92801777777777761</v>
      </c>
      <c r="V1593" s="198"/>
      <c r="W1593" s="198"/>
      <c r="X1593" s="200">
        <v>151000</v>
      </c>
      <c r="Y1593" s="206">
        <f>Table1[[#This Row],[Prod]]</f>
        <v>154365.44000000003</v>
      </c>
      <c r="Z1593" s="206">
        <f>ABS(Table1[[#This Row],[Prod2]]-Table1[[#This Row],[Plan Revised]])</f>
        <v>3365.4400000000314</v>
      </c>
      <c r="AA1593" s="209">
        <f>IF(ABS(Table1[[#This Row],[Prod2]]-Table1[[#This Row],[Plan Revised]])&gt;Table1[[#This Row],[Plan Revised]],0,IF(Table1[[#This Row],[Plan Revised]]=0,0,1-ABS(Table1[[#This Row],[Prod2]]-Table1[[#This Row],[Plan Revised]])/Table1[[#This Row],[Plan Revised]]))</f>
        <v>0.97771231788079449</v>
      </c>
      <c r="AB1593" s="198"/>
      <c r="AC1593" s="201"/>
      <c r="AD1593"/>
      <c r="AF1593"/>
    </row>
    <row r="1594" spans="1:32">
      <c r="A1594" s="196" t="str">
        <f>IF(Table1[Week]=WeekSel,"Yes","No")</f>
        <v>No</v>
      </c>
      <c r="B1594" s="196" t="str">
        <f>IF((Table1[StartDate]&gt;=Date.GraphMin)*(Table1[StartDate]&lt;=Date.GraphMax)=1,"Yes","No")</f>
        <v>No</v>
      </c>
      <c r="C1594" s="196" t="str">
        <f>IF(OR(Table1[[#This Row],[Site]]="FOOD MILLING",Table1[[#This Row],[Site]]="GODACO"), "No", "Yes")</f>
        <v>Yes</v>
      </c>
      <c r="D1594" s="197">
        <f>MAX(DATE(Table1[Year],1,1),DATE(Table1[Year],1,1)-WEEKDAY(DATE(Table1[Year],1,1),2)+(Table1[WeekNum]-1)*7+1)</f>
        <v>44648</v>
      </c>
      <c r="E1594" s="197">
        <f>MIN(DATE(Table1[Year]+1,1,0),DATE(Table1[Year],1,1)-WEEKDAY(DATE(Table1[Year],1,1),2)+Table1[WeekNum]*7)</f>
        <v>44654</v>
      </c>
      <c r="F1594" s="15">
        <v>2022</v>
      </c>
      <c r="G1594" s="196">
        <f t="shared" si="48"/>
        <v>3</v>
      </c>
      <c r="H1594" s="196">
        <v>14</v>
      </c>
      <c r="I1594" s="207" t="str">
        <f>"W" &amp;Table1[[#This Row],[WeekNum]]</f>
        <v>W14</v>
      </c>
      <c r="J1594" s="199" t="str">
        <f t="shared" si="49"/>
        <v>22-W14</v>
      </c>
      <c r="K1594" s="198" t="s">
        <v>78</v>
      </c>
      <c r="L1594" s="198"/>
      <c r="M1594" s="198" t="s">
        <v>77</v>
      </c>
      <c r="N1594" s="11" t="s">
        <v>428</v>
      </c>
      <c r="O1594" s="266" t="s">
        <v>374</v>
      </c>
      <c r="P1594" s="11" t="s">
        <v>382</v>
      </c>
      <c r="Q1594" s="11" t="s">
        <v>421</v>
      </c>
      <c r="R1594" s="198"/>
      <c r="S1594" s="198">
        <v>0</v>
      </c>
      <c r="T1594" s="206">
        <f>ABS(Table1[[#This Row],[Prod]]-Table1[[#This Row],[Planned]])</f>
        <v>0</v>
      </c>
      <c r="U1594" s="209">
        <f>IF(ABS(Table1[[#This Row],[Prod]]-Table1[[#This Row],[Planned]])&gt;Table1[[#This Row],[Planned]],0,IF(Table1[[#This Row],[Planned]]=0,0,1-ABS(Table1[[#This Row],[Prod]]-Table1[[#This Row],[Planned]])/Table1[[#This Row],[Planned]]))</f>
        <v>0</v>
      </c>
      <c r="V1594" s="198"/>
      <c r="W1594" s="198"/>
      <c r="X1594" s="200">
        <v>0</v>
      </c>
      <c r="Y1594" s="206">
        <f>Table1[[#This Row],[Prod]]</f>
        <v>0</v>
      </c>
      <c r="Z1594" s="206">
        <f>ABS(Table1[[#This Row],[Prod2]]-Table1[[#This Row],[Plan Revised]])</f>
        <v>0</v>
      </c>
      <c r="AA1594" s="209">
        <f>IF(ABS(Table1[[#This Row],[Prod2]]-Table1[[#This Row],[Plan Revised]])&gt;Table1[[#This Row],[Plan Revised]],0,IF(Table1[[#This Row],[Plan Revised]]=0,0,1-ABS(Table1[[#This Row],[Prod2]]-Table1[[#This Row],[Plan Revised]])/Table1[[#This Row],[Plan Revised]]))</f>
        <v>0</v>
      </c>
      <c r="AB1594" s="198"/>
      <c r="AC1594" s="201"/>
      <c r="AD1594"/>
      <c r="AF1594"/>
    </row>
    <row r="1595" spans="1:32">
      <c r="A1595" s="196" t="str">
        <f>IF(Table1[Week]=WeekSel,"Yes","No")</f>
        <v>No</v>
      </c>
      <c r="B1595" s="196" t="str">
        <f>IF((Table1[StartDate]&gt;=Date.GraphMin)*(Table1[StartDate]&lt;=Date.GraphMax)=1,"Yes","No")</f>
        <v>No</v>
      </c>
      <c r="C1595" s="196" t="str">
        <f>IF(OR(Table1[[#This Row],[Site]]="FOOD MILLING",Table1[[#This Row],[Site]]="GODACO"), "No", "Yes")</f>
        <v>Yes</v>
      </c>
      <c r="D1595" s="197">
        <f>MAX(DATE(Table1[Year],1,1),DATE(Table1[Year],1,1)-WEEKDAY(DATE(Table1[Year],1,1),2)+(Table1[WeekNum]-1)*7+1)</f>
        <v>44648</v>
      </c>
      <c r="E1595" s="197">
        <f>MIN(DATE(Table1[Year]+1,1,0),DATE(Table1[Year],1,1)-WEEKDAY(DATE(Table1[Year],1,1),2)+Table1[WeekNum]*7)</f>
        <v>44654</v>
      </c>
      <c r="F1595" s="15">
        <v>2022</v>
      </c>
      <c r="G1595" s="196">
        <f t="shared" si="48"/>
        <v>3</v>
      </c>
      <c r="H1595" s="196">
        <v>14</v>
      </c>
      <c r="I1595" s="207" t="str">
        <f>"W" &amp;Table1[[#This Row],[WeekNum]]</f>
        <v>W14</v>
      </c>
      <c r="J1595" s="199" t="str">
        <f t="shared" si="49"/>
        <v>22-W14</v>
      </c>
      <c r="K1595" s="198" t="s">
        <v>34</v>
      </c>
      <c r="L1595" s="198"/>
      <c r="M1595" s="198" t="s">
        <v>77</v>
      </c>
      <c r="N1595" s="11" t="s">
        <v>428</v>
      </c>
      <c r="O1595" s="266" t="s">
        <v>372</v>
      </c>
      <c r="P1595" s="11" t="s">
        <v>410</v>
      </c>
      <c r="Q1595" s="11" t="s">
        <v>421</v>
      </c>
      <c r="R1595" s="198">
        <v>0</v>
      </c>
      <c r="S1595" s="198">
        <v>0</v>
      </c>
      <c r="T1595" s="206">
        <f>ABS(Table1[[#This Row],[Prod]]-Table1[[#This Row],[Planned]])</f>
        <v>0</v>
      </c>
      <c r="U1595" s="209">
        <f>IF(ABS(Table1[[#This Row],[Prod]]-Table1[[#This Row],[Planned]])&gt;Table1[[#This Row],[Planned]],0,IF(Table1[[#This Row],[Planned]]=0,0,1-ABS(Table1[[#This Row],[Prod]]-Table1[[#This Row],[Planned]])/Table1[[#This Row],[Planned]]))</f>
        <v>0</v>
      </c>
      <c r="V1595" s="198"/>
      <c r="W1595" s="198"/>
      <c r="X1595" s="200">
        <v>0</v>
      </c>
      <c r="Y1595" s="206">
        <f>Table1[[#This Row],[Prod]]</f>
        <v>0</v>
      </c>
      <c r="Z1595" s="206">
        <f>ABS(Table1[[#This Row],[Prod2]]-Table1[[#This Row],[Plan Revised]])</f>
        <v>0</v>
      </c>
      <c r="AA1595" s="209">
        <f>IF(ABS(Table1[[#This Row],[Prod2]]-Table1[[#This Row],[Plan Revised]])&gt;Table1[[#This Row],[Plan Revised]],0,IF(Table1[[#This Row],[Plan Revised]]=0,0,1-ABS(Table1[[#This Row],[Prod2]]-Table1[[#This Row],[Plan Revised]])/Table1[[#This Row],[Plan Revised]]))</f>
        <v>0</v>
      </c>
      <c r="AB1595" s="198"/>
      <c r="AC1595" s="201"/>
      <c r="AD1595"/>
      <c r="AF1595"/>
    </row>
    <row r="1596" spans="1:32">
      <c r="A1596" s="196" t="str">
        <f>IF(Table1[Week]=WeekSel,"Yes","No")</f>
        <v>No</v>
      </c>
      <c r="B1596" s="196" t="str">
        <f>IF((Table1[StartDate]&gt;=Date.GraphMin)*(Table1[StartDate]&lt;=Date.GraphMax)=1,"Yes","No")</f>
        <v>No</v>
      </c>
      <c r="C1596" s="196" t="str">
        <f>IF(OR(Table1[[#This Row],[Site]]="FOOD MILLING",Table1[[#This Row],[Site]]="GODACO"), "No", "Yes")</f>
        <v>Yes</v>
      </c>
      <c r="D1596" s="197">
        <f>MAX(DATE(Table1[Year],1,1),DATE(Table1[Year],1,1)-WEEKDAY(DATE(Table1[Year],1,1),2)+(Table1[WeekNum]-1)*7+1)</f>
        <v>44648</v>
      </c>
      <c r="E1596" s="197">
        <f>MIN(DATE(Table1[Year]+1,1,0),DATE(Table1[Year],1,1)-WEEKDAY(DATE(Table1[Year],1,1),2)+Table1[WeekNum]*7)</f>
        <v>44654</v>
      </c>
      <c r="F1596" s="15">
        <v>2022</v>
      </c>
      <c r="G1596" s="196">
        <f t="shared" si="48"/>
        <v>3</v>
      </c>
      <c r="H1596" s="196">
        <v>14</v>
      </c>
      <c r="I1596" s="207" t="str">
        <f>"W" &amp;Table1[[#This Row],[WeekNum]]</f>
        <v>W14</v>
      </c>
      <c r="J1596" s="199" t="str">
        <f t="shared" si="49"/>
        <v>22-W14</v>
      </c>
      <c r="K1596" s="198" t="s">
        <v>9</v>
      </c>
      <c r="L1596" s="198"/>
      <c r="M1596" s="198" t="s">
        <v>77</v>
      </c>
      <c r="N1596" s="11" t="s">
        <v>428</v>
      </c>
      <c r="O1596" s="266" t="s">
        <v>372</v>
      </c>
      <c r="P1596" s="11" t="s">
        <v>383</v>
      </c>
      <c r="Q1596" s="11" t="s">
        <v>421</v>
      </c>
      <c r="R1596" s="198">
        <v>6000</v>
      </c>
      <c r="S1596" s="198">
        <v>12524.472000000002</v>
      </c>
      <c r="T1596" s="206">
        <f>ABS(Table1[[#This Row],[Prod]]-Table1[[#This Row],[Planned]])</f>
        <v>6524.4720000000016</v>
      </c>
      <c r="U1596" s="209">
        <f>IF(ABS(Table1[[#This Row],[Prod]]-Table1[[#This Row],[Planned]])&gt;Table1[[#This Row],[Planned]],0,IF(Table1[[#This Row],[Planned]]=0,0,1-ABS(Table1[[#This Row],[Prod]]-Table1[[#This Row],[Planned]])/Table1[[#This Row],[Planned]]))</f>
        <v>0</v>
      </c>
      <c r="V1596" s="198"/>
      <c r="W1596" s="198"/>
      <c r="X1596" s="200">
        <v>9000</v>
      </c>
      <c r="Y1596" s="206">
        <f>Table1[[#This Row],[Prod]]</f>
        <v>12524.472000000002</v>
      </c>
      <c r="Z1596" s="206">
        <f>ABS(Table1[[#This Row],[Prod2]]-Table1[[#This Row],[Plan Revised]])</f>
        <v>3524.4720000000016</v>
      </c>
      <c r="AA1596" s="209">
        <f>IF(ABS(Table1[[#This Row],[Prod2]]-Table1[[#This Row],[Plan Revised]])&gt;Table1[[#This Row],[Plan Revised]],0,IF(Table1[[#This Row],[Plan Revised]]=0,0,1-ABS(Table1[[#This Row],[Prod2]]-Table1[[#This Row],[Plan Revised]])/Table1[[#This Row],[Plan Revised]]))</f>
        <v>0.60839199999999982</v>
      </c>
      <c r="AB1596" s="198"/>
      <c r="AC1596" s="201"/>
      <c r="AD1596"/>
      <c r="AF1596"/>
    </row>
    <row r="1597" spans="1:32">
      <c r="A1597" s="196" t="str">
        <f>IF(Table1[Week]=WeekSel,"Yes","No")</f>
        <v>No</v>
      </c>
      <c r="B1597" s="196" t="str">
        <f>IF((Table1[StartDate]&gt;=Date.GraphMin)*(Table1[StartDate]&lt;=Date.GraphMax)=1,"Yes","No")</f>
        <v>No</v>
      </c>
      <c r="C1597" s="196" t="str">
        <f>IF(OR(Table1[[#This Row],[Site]]="FOOD MILLING",Table1[[#This Row],[Site]]="GODACO"), "No", "Yes")</f>
        <v>Yes</v>
      </c>
      <c r="D1597" s="197">
        <f>MAX(DATE(Table1[Year],1,1),DATE(Table1[Year],1,1)-WEEKDAY(DATE(Table1[Year],1,1),2)+(Table1[WeekNum]-1)*7+1)</f>
        <v>44648</v>
      </c>
      <c r="E1597" s="197">
        <f>MIN(DATE(Table1[Year]+1,1,0),DATE(Table1[Year],1,1)-WEEKDAY(DATE(Table1[Year],1,1),2)+Table1[WeekNum]*7)</f>
        <v>44654</v>
      </c>
      <c r="F1597" s="15">
        <v>2022</v>
      </c>
      <c r="G1597" s="196">
        <f t="shared" si="48"/>
        <v>3</v>
      </c>
      <c r="H1597" s="196">
        <v>14</v>
      </c>
      <c r="I1597" s="207" t="str">
        <f>"W" &amp;Table1[[#This Row],[WeekNum]]</f>
        <v>W14</v>
      </c>
      <c r="J1597" s="199" t="str">
        <f t="shared" si="49"/>
        <v>22-W14</v>
      </c>
      <c r="K1597" s="198" t="s">
        <v>531</v>
      </c>
      <c r="L1597" s="198"/>
      <c r="M1597" s="198" t="s">
        <v>72</v>
      </c>
      <c r="N1597" s="266" t="s">
        <v>368</v>
      </c>
      <c r="O1597" s="266" t="s">
        <v>384</v>
      </c>
      <c r="P1597" s="11" t="s">
        <v>385</v>
      </c>
      <c r="Q1597" s="11" t="s">
        <v>422</v>
      </c>
      <c r="R1597" s="198">
        <v>416.03994946125567</v>
      </c>
      <c r="S1597" s="198">
        <v>317.10000000000002</v>
      </c>
      <c r="T1597" s="206">
        <f>ABS(Table1[[#This Row],[Prod]]-Table1[[#This Row],[Planned]])</f>
        <v>98.939949461255651</v>
      </c>
      <c r="U1597" s="209">
        <f>IF(ABS(Table1[[#This Row],[Prod]]-Table1[[#This Row],[Planned]])&gt;Table1[[#This Row],[Planned]],0,IF(Table1[[#This Row],[Planned]]=0,0,1-ABS(Table1[[#This Row],[Prod]]-Table1[[#This Row],[Planned]])/Table1[[#This Row],[Planned]]))</f>
        <v>0.76218642082478771</v>
      </c>
      <c r="V1597" s="198"/>
      <c r="W1597" s="198"/>
      <c r="X1597" s="200">
        <v>416</v>
      </c>
      <c r="Y1597" s="206">
        <f>Table1[[#This Row],[Prod]]</f>
        <v>317.10000000000002</v>
      </c>
      <c r="Z1597" s="206">
        <f>ABS(Table1[[#This Row],[Prod2]]-Table1[[#This Row],[Plan Revised]])</f>
        <v>98.899999999999977</v>
      </c>
      <c r="AA1597" s="209">
        <f>IF(ABS(Table1[[#This Row],[Prod2]]-Table1[[#This Row],[Plan Revised]])&gt;Table1[[#This Row],[Plan Revised]],0,IF(Table1[[#This Row],[Plan Revised]]=0,0,1-ABS(Table1[[#This Row],[Prod2]]-Table1[[#This Row],[Plan Revised]])/Table1[[#This Row],[Plan Revised]]))</f>
        <v>0.76225961538461551</v>
      </c>
      <c r="AB1597" s="198"/>
      <c r="AC1597" s="201"/>
      <c r="AD1597"/>
      <c r="AF1597"/>
    </row>
    <row r="1598" spans="1:32">
      <c r="A1598" s="196" t="str">
        <f>IF(Table1[Week]=WeekSel,"Yes","No")</f>
        <v>No</v>
      </c>
      <c r="B1598" s="196" t="str">
        <f>IF((Table1[StartDate]&gt;=Date.GraphMin)*(Table1[StartDate]&lt;=Date.GraphMax)=1,"Yes","No")</f>
        <v>No</v>
      </c>
      <c r="C1598" s="196" t="str">
        <f>IF(OR(Table1[[#This Row],[Site]]="FOOD MILLING",Table1[[#This Row],[Site]]="GODACO"), "No", "Yes")</f>
        <v>Yes</v>
      </c>
      <c r="D1598" s="197">
        <f>MAX(DATE(Table1[Year],1,1),DATE(Table1[Year],1,1)-WEEKDAY(DATE(Table1[Year],1,1),2)+(Table1[WeekNum]-1)*7+1)</f>
        <v>44648</v>
      </c>
      <c r="E1598" s="197">
        <f>MIN(DATE(Table1[Year]+1,1,0),DATE(Table1[Year],1,1)-WEEKDAY(DATE(Table1[Year],1,1),2)+Table1[WeekNum]*7)</f>
        <v>44654</v>
      </c>
      <c r="F1598" s="15">
        <v>2022</v>
      </c>
      <c r="G1598" s="196">
        <f t="shared" si="48"/>
        <v>3</v>
      </c>
      <c r="H1598" s="196">
        <v>14</v>
      </c>
      <c r="I1598" s="207" t="str">
        <f>"W" &amp;Table1[[#This Row],[WeekNum]]</f>
        <v>W14</v>
      </c>
      <c r="J1598" s="199" t="str">
        <f t="shared" si="49"/>
        <v>22-W14</v>
      </c>
      <c r="K1598" s="198" t="s">
        <v>532</v>
      </c>
      <c r="L1598" s="198"/>
      <c r="M1598" s="198" t="s">
        <v>72</v>
      </c>
      <c r="N1598" s="266" t="s">
        <v>368</v>
      </c>
      <c r="O1598" s="266" t="s">
        <v>384</v>
      </c>
      <c r="P1598" s="11" t="s">
        <v>385</v>
      </c>
      <c r="Q1598" s="11" t="s">
        <v>422</v>
      </c>
      <c r="R1598" s="198">
        <v>295.25717319741307</v>
      </c>
      <c r="S1598" s="198">
        <v>230.25</v>
      </c>
      <c r="T1598" s="206">
        <f>ABS(Table1[[#This Row],[Prod]]-Table1[[#This Row],[Planned]])</f>
        <v>65.007173197413067</v>
      </c>
      <c r="U1598" s="209">
        <f>IF(ABS(Table1[[#This Row],[Prod]]-Table1[[#This Row],[Planned]])&gt;Table1[[#This Row],[Planned]],0,IF(Table1[[#This Row],[Planned]]=0,0,1-ABS(Table1[[#This Row],[Prod]]-Table1[[#This Row],[Planned]])/Table1[[#This Row],[Planned]]))</f>
        <v>0.77982864059343826</v>
      </c>
      <c r="V1598" s="198"/>
      <c r="W1598" s="198"/>
      <c r="X1598" s="200">
        <v>295</v>
      </c>
      <c r="Y1598" s="206">
        <f>Table1[[#This Row],[Prod]]</f>
        <v>230.25</v>
      </c>
      <c r="Z1598" s="206">
        <f>ABS(Table1[[#This Row],[Prod2]]-Table1[[#This Row],[Plan Revised]])</f>
        <v>64.75</v>
      </c>
      <c r="AA1598" s="209">
        <f>IF(ABS(Table1[[#This Row],[Prod2]]-Table1[[#This Row],[Plan Revised]])&gt;Table1[[#This Row],[Plan Revised]],0,IF(Table1[[#This Row],[Plan Revised]]=0,0,1-ABS(Table1[[#This Row],[Prod2]]-Table1[[#This Row],[Plan Revised]])/Table1[[#This Row],[Plan Revised]]))</f>
        <v>0.78050847457627115</v>
      </c>
      <c r="AB1598" s="198"/>
      <c r="AC1598" s="201"/>
      <c r="AD1598"/>
      <c r="AF1598"/>
    </row>
    <row r="1599" spans="1:32">
      <c r="A1599" s="196" t="str">
        <f>IF(Table1[Week]=WeekSel,"Yes","No")</f>
        <v>No</v>
      </c>
      <c r="B1599" s="196" t="str">
        <f>IF((Table1[StartDate]&gt;=Date.GraphMin)*(Table1[StartDate]&lt;=Date.GraphMax)=1,"Yes","No")</f>
        <v>No</v>
      </c>
      <c r="C1599" s="196" t="str">
        <f>IF(OR(Table1[[#This Row],[Site]]="FOOD MILLING",Table1[[#This Row],[Site]]="GODACO"), "No", "Yes")</f>
        <v>Yes</v>
      </c>
      <c r="D1599" s="197">
        <f>MAX(DATE(Table1[Year],1,1),DATE(Table1[Year],1,1)-WEEKDAY(DATE(Table1[Year],1,1),2)+(Table1[WeekNum]-1)*7+1)</f>
        <v>44648</v>
      </c>
      <c r="E1599" s="197">
        <f>MIN(DATE(Table1[Year]+1,1,0),DATE(Table1[Year],1,1)-WEEKDAY(DATE(Table1[Year],1,1),2)+Table1[WeekNum]*7)</f>
        <v>44654</v>
      </c>
      <c r="F1599" s="15">
        <v>2022</v>
      </c>
      <c r="G1599" s="196">
        <f t="shared" si="48"/>
        <v>3</v>
      </c>
      <c r="H1599" s="196">
        <v>14</v>
      </c>
      <c r="I1599" s="207" t="str">
        <f>"W" &amp;Table1[[#This Row],[WeekNum]]</f>
        <v>W14</v>
      </c>
      <c r="J1599" s="199" t="str">
        <f t="shared" si="49"/>
        <v>22-W14</v>
      </c>
      <c r="K1599" s="198" t="s">
        <v>533</v>
      </c>
      <c r="L1599" s="198"/>
      <c r="M1599" s="198" t="s">
        <v>72</v>
      </c>
      <c r="N1599" s="266" t="s">
        <v>368</v>
      </c>
      <c r="O1599" s="266" t="s">
        <v>384</v>
      </c>
      <c r="P1599" s="11" t="s">
        <v>385</v>
      </c>
      <c r="Q1599" s="11" t="s">
        <v>422</v>
      </c>
      <c r="R1599" s="198">
        <v>281.72913901480416</v>
      </c>
      <c r="S1599" s="198">
        <v>183.26</v>
      </c>
      <c r="T1599" s="206">
        <f>ABS(Table1[[#This Row],[Prod]]-Table1[[#This Row],[Planned]])</f>
        <v>98.469139014804171</v>
      </c>
      <c r="U1599" s="209">
        <f>IF(ABS(Table1[[#This Row],[Prod]]-Table1[[#This Row],[Planned]])&gt;Table1[[#This Row],[Planned]],0,IF(Table1[[#This Row],[Planned]]=0,0,1-ABS(Table1[[#This Row],[Prod]]-Table1[[#This Row],[Planned]])/Table1[[#This Row],[Planned]]))</f>
        <v>0.65048294486276104</v>
      </c>
      <c r="V1599" s="198"/>
      <c r="W1599" s="198"/>
      <c r="X1599" s="200">
        <v>282</v>
      </c>
      <c r="Y1599" s="206">
        <f>Table1[[#This Row],[Prod]]</f>
        <v>183.26</v>
      </c>
      <c r="Z1599" s="206">
        <f>ABS(Table1[[#This Row],[Prod2]]-Table1[[#This Row],[Plan Revised]])</f>
        <v>98.740000000000009</v>
      </c>
      <c r="AA1599" s="209">
        <f>IF(ABS(Table1[[#This Row],[Prod2]]-Table1[[#This Row],[Plan Revised]])&gt;Table1[[#This Row],[Plan Revised]],0,IF(Table1[[#This Row],[Plan Revised]]=0,0,1-ABS(Table1[[#This Row],[Prod2]]-Table1[[#This Row],[Plan Revised]])/Table1[[#This Row],[Plan Revised]]))</f>
        <v>0.64985815602836872</v>
      </c>
      <c r="AB1599" s="198"/>
      <c r="AC1599" s="201"/>
      <c r="AD1599"/>
      <c r="AF1599"/>
    </row>
    <row r="1600" spans="1:32">
      <c r="A1600" s="196" t="str">
        <f>IF(Table1[Week]=WeekSel,"Yes","No")</f>
        <v>No</v>
      </c>
      <c r="B1600" s="196" t="str">
        <f>IF((Table1[StartDate]&gt;=Date.GraphMin)*(Table1[StartDate]&lt;=Date.GraphMax)=1,"Yes","No")</f>
        <v>No</v>
      </c>
      <c r="C1600" s="196" t="str">
        <f>IF(OR(Table1[[#This Row],[Site]]="FOOD MILLING",Table1[[#This Row],[Site]]="GODACO"), "No", "Yes")</f>
        <v>Yes</v>
      </c>
      <c r="D1600" s="197">
        <f>MAX(DATE(Table1[Year],1,1),DATE(Table1[Year],1,1)-WEEKDAY(DATE(Table1[Year],1,1),2)+(Table1[WeekNum]-1)*7+1)</f>
        <v>44648</v>
      </c>
      <c r="E1600" s="197">
        <f>MIN(DATE(Table1[Year]+1,1,0),DATE(Table1[Year],1,1)-WEEKDAY(DATE(Table1[Year],1,1),2)+Table1[WeekNum]*7)</f>
        <v>44654</v>
      </c>
      <c r="F1600" s="15">
        <v>2022</v>
      </c>
      <c r="G1600" s="196">
        <f t="shared" si="48"/>
        <v>3</v>
      </c>
      <c r="H1600" s="196">
        <v>14</v>
      </c>
      <c r="I1600" s="207" t="str">
        <f>"W" &amp;Table1[[#This Row],[WeekNum]]</f>
        <v>W14</v>
      </c>
      <c r="J1600" s="199" t="str">
        <f t="shared" si="49"/>
        <v>22-W14</v>
      </c>
      <c r="K1600" s="198" t="s">
        <v>534</v>
      </c>
      <c r="L1600" s="198"/>
      <c r="M1600" s="198" t="s">
        <v>72</v>
      </c>
      <c r="N1600" s="266" t="s">
        <v>368</v>
      </c>
      <c r="O1600" s="266" t="s">
        <v>384</v>
      </c>
      <c r="P1600" s="11" t="s">
        <v>385</v>
      </c>
      <c r="Q1600" s="11" t="s">
        <v>422</v>
      </c>
      <c r="R1600" s="198">
        <v>158.17729811094995</v>
      </c>
      <c r="S1600" s="198">
        <v>108</v>
      </c>
      <c r="T1600" s="206">
        <f>ABS(Table1[[#This Row],[Prod]]-Table1[[#This Row],[Planned]])</f>
        <v>50.177298110949948</v>
      </c>
      <c r="U1600" s="209">
        <f>IF(ABS(Table1[[#This Row],[Prod]]-Table1[[#This Row],[Planned]])&gt;Table1[[#This Row],[Planned]],0,IF(Table1[[#This Row],[Planned]]=0,0,1-ABS(Table1[[#This Row],[Prod]]-Table1[[#This Row],[Planned]])/Table1[[#This Row],[Planned]]))</f>
        <v>0.68277813118444974</v>
      </c>
      <c r="V1600" s="198"/>
      <c r="W1600" s="198"/>
      <c r="X1600" s="200">
        <v>158</v>
      </c>
      <c r="Y1600" s="206">
        <f>Table1[[#This Row],[Prod]]</f>
        <v>108</v>
      </c>
      <c r="Z1600" s="206">
        <f>ABS(Table1[[#This Row],[Prod2]]-Table1[[#This Row],[Plan Revised]])</f>
        <v>50</v>
      </c>
      <c r="AA1600" s="209">
        <f>IF(ABS(Table1[[#This Row],[Prod2]]-Table1[[#This Row],[Plan Revised]])&gt;Table1[[#This Row],[Plan Revised]],0,IF(Table1[[#This Row],[Plan Revised]]=0,0,1-ABS(Table1[[#This Row],[Prod2]]-Table1[[#This Row],[Plan Revised]])/Table1[[#This Row],[Plan Revised]]))</f>
        <v>0.68354430379746833</v>
      </c>
      <c r="AB1600" s="198"/>
      <c r="AC1600" s="201"/>
      <c r="AD1600"/>
      <c r="AF1600"/>
    </row>
    <row r="1601" spans="1:32">
      <c r="A1601" s="196" t="str">
        <f>IF(Table1[Week]=WeekSel,"Yes","No")</f>
        <v>No</v>
      </c>
      <c r="B1601" s="196" t="str">
        <f>IF((Table1[StartDate]&gt;=Date.GraphMin)*(Table1[StartDate]&lt;=Date.GraphMax)=1,"Yes","No")</f>
        <v>No</v>
      </c>
      <c r="C1601" s="196" t="str">
        <f>IF(OR(Table1[[#This Row],[Site]]="FOOD MILLING",Table1[[#This Row],[Site]]="GODACO"), "No", "Yes")</f>
        <v>Yes</v>
      </c>
      <c r="D1601" s="197">
        <f>MAX(DATE(Table1[Year],1,1),DATE(Table1[Year],1,1)-WEEKDAY(DATE(Table1[Year],1,1),2)+(Table1[WeekNum]-1)*7+1)</f>
        <v>44648</v>
      </c>
      <c r="E1601" s="197">
        <f>MIN(DATE(Table1[Year]+1,1,0),DATE(Table1[Year],1,1)-WEEKDAY(DATE(Table1[Year],1,1),2)+Table1[WeekNum]*7)</f>
        <v>44654</v>
      </c>
      <c r="F1601" s="15">
        <v>2022</v>
      </c>
      <c r="G1601" s="196">
        <f t="shared" si="48"/>
        <v>3</v>
      </c>
      <c r="H1601" s="196">
        <v>14</v>
      </c>
      <c r="I1601" s="207" t="str">
        <f>"W" &amp;Table1[[#This Row],[WeekNum]]</f>
        <v>W14</v>
      </c>
      <c r="J1601" s="199" t="str">
        <f t="shared" si="49"/>
        <v>22-W14</v>
      </c>
      <c r="K1601" s="198" t="s">
        <v>486</v>
      </c>
      <c r="L1601" s="198"/>
      <c r="M1601" s="198" t="s">
        <v>72</v>
      </c>
      <c r="N1601" s="266" t="s">
        <v>368</v>
      </c>
      <c r="O1601" s="266" t="s">
        <v>386</v>
      </c>
      <c r="P1601" s="11" t="s">
        <v>387</v>
      </c>
      <c r="Q1601" s="11" t="s">
        <v>419</v>
      </c>
      <c r="R1601" s="198">
        <v>990</v>
      </c>
      <c r="S1601" s="198">
        <v>990</v>
      </c>
      <c r="T1601" s="206">
        <f>ABS(Table1[[#This Row],[Prod]]-Table1[[#This Row],[Planned]])</f>
        <v>0</v>
      </c>
      <c r="U1601" s="209">
        <f>IF(ABS(Table1[[#This Row],[Prod]]-Table1[[#This Row],[Planned]])&gt;Table1[[#This Row],[Planned]],0,IF(Table1[[#This Row],[Planned]]=0,0,1-ABS(Table1[[#This Row],[Prod]]-Table1[[#This Row],[Planned]])/Table1[[#This Row],[Planned]]))</f>
        <v>1</v>
      </c>
      <c r="V1601" s="198"/>
      <c r="W1601" s="198"/>
      <c r="X1601" s="200">
        <v>990</v>
      </c>
      <c r="Y1601" s="206">
        <f>Table1[[#This Row],[Prod]]</f>
        <v>990</v>
      </c>
      <c r="Z1601" s="206">
        <f>ABS(Table1[[#This Row],[Prod2]]-Table1[[#This Row],[Plan Revised]])</f>
        <v>0</v>
      </c>
      <c r="AA1601" s="209">
        <f>IF(ABS(Table1[[#This Row],[Prod2]]-Table1[[#This Row],[Plan Revised]])&gt;Table1[[#This Row],[Plan Revised]],0,IF(Table1[[#This Row],[Plan Revised]]=0,0,1-ABS(Table1[[#This Row],[Prod2]]-Table1[[#This Row],[Plan Revised]])/Table1[[#This Row],[Plan Revised]]))</f>
        <v>1</v>
      </c>
      <c r="AB1601" s="198"/>
      <c r="AC1601" s="201"/>
      <c r="AD1601"/>
      <c r="AF1601"/>
    </row>
    <row r="1602" spans="1:32">
      <c r="A1602" s="196" t="str">
        <f>IF(Table1[Week]=WeekSel,"Yes","No")</f>
        <v>No</v>
      </c>
      <c r="B1602" s="196" t="str">
        <f>IF((Table1[StartDate]&gt;=Date.GraphMin)*(Table1[StartDate]&lt;=Date.GraphMax)=1,"Yes","No")</f>
        <v>No</v>
      </c>
      <c r="C1602" s="196" t="str">
        <f>IF(OR(Table1[[#This Row],[Site]]="FOOD MILLING",Table1[[#This Row],[Site]]="GODACO"), "No", "Yes")</f>
        <v>Yes</v>
      </c>
      <c r="D1602" s="197">
        <f>MAX(DATE(Table1[Year],1,1),DATE(Table1[Year],1,1)-WEEKDAY(DATE(Table1[Year],1,1),2)+(Table1[WeekNum]-1)*7+1)</f>
        <v>44648</v>
      </c>
      <c r="E1602" s="197">
        <f>MIN(DATE(Table1[Year]+1,1,0),DATE(Table1[Year],1,1)-WEEKDAY(DATE(Table1[Year],1,1),2)+Table1[WeekNum]*7)</f>
        <v>44654</v>
      </c>
      <c r="F1602" s="15">
        <v>2022</v>
      </c>
      <c r="G1602" s="196">
        <f t="shared" ref="G1602:G1665" si="50">MONTH(DATE(F1602,1,H1602*7-2)-WEEKDAY(DATE(H1602,1,2)))</f>
        <v>3</v>
      </c>
      <c r="H1602" s="196">
        <v>14</v>
      </c>
      <c r="I1602" s="207" t="str">
        <f>"W" &amp;Table1[[#This Row],[WeekNum]]</f>
        <v>W14</v>
      </c>
      <c r="J1602" s="199" t="str">
        <f t="shared" ref="J1602:J1665" si="51">RIGHT(F1602,2)&amp;"-"&amp;TEXT(H1602,"W00")</f>
        <v>22-W14</v>
      </c>
      <c r="K1602" s="198" t="s">
        <v>475</v>
      </c>
      <c r="L1602" s="198"/>
      <c r="M1602" s="198" t="s">
        <v>72</v>
      </c>
      <c r="N1602" s="266" t="s">
        <v>368</v>
      </c>
      <c r="O1602" s="266" t="s">
        <v>386</v>
      </c>
      <c r="P1602" s="11" t="s">
        <v>387</v>
      </c>
      <c r="Q1602" s="11" t="s">
        <v>419</v>
      </c>
      <c r="R1602" s="198">
        <v>500</v>
      </c>
      <c r="S1602" s="198">
        <v>587</v>
      </c>
      <c r="T1602" s="206">
        <f>ABS(Table1[[#This Row],[Prod]]-Table1[[#This Row],[Planned]])</f>
        <v>87</v>
      </c>
      <c r="U1602" s="209">
        <f>IF(ABS(Table1[[#This Row],[Prod]]-Table1[[#This Row],[Planned]])&gt;Table1[[#This Row],[Planned]],0,IF(Table1[[#This Row],[Planned]]=0,0,1-ABS(Table1[[#This Row],[Prod]]-Table1[[#This Row],[Planned]])/Table1[[#This Row],[Planned]]))</f>
        <v>0.82600000000000007</v>
      </c>
      <c r="V1602" s="198"/>
      <c r="W1602" s="198"/>
      <c r="X1602" s="200">
        <v>500</v>
      </c>
      <c r="Y1602" s="206">
        <f>Table1[[#This Row],[Prod]]</f>
        <v>587</v>
      </c>
      <c r="Z1602" s="206">
        <f>ABS(Table1[[#This Row],[Prod2]]-Table1[[#This Row],[Plan Revised]])</f>
        <v>87</v>
      </c>
      <c r="AA1602" s="209">
        <f>IF(ABS(Table1[[#This Row],[Prod2]]-Table1[[#This Row],[Plan Revised]])&gt;Table1[[#This Row],[Plan Revised]],0,IF(Table1[[#This Row],[Plan Revised]]=0,0,1-ABS(Table1[[#This Row],[Prod2]]-Table1[[#This Row],[Plan Revised]])/Table1[[#This Row],[Plan Revised]]))</f>
        <v>0.82600000000000007</v>
      </c>
      <c r="AB1602" s="198"/>
      <c r="AC1602" s="201"/>
      <c r="AD1602"/>
      <c r="AF1602"/>
    </row>
    <row r="1603" spans="1:32">
      <c r="A1603" s="196" t="str">
        <f>IF(Table1[Week]=WeekSel,"Yes","No")</f>
        <v>No</v>
      </c>
      <c r="B1603" s="196" t="str">
        <f>IF((Table1[StartDate]&gt;=Date.GraphMin)*(Table1[StartDate]&lt;=Date.GraphMax)=1,"Yes","No")</f>
        <v>No</v>
      </c>
      <c r="C1603" s="196" t="str">
        <f>IF(OR(Table1[[#This Row],[Site]]="FOOD MILLING",Table1[[#This Row],[Site]]="GODACO"), "No", "Yes")</f>
        <v>Yes</v>
      </c>
      <c r="D1603" s="197">
        <f>MAX(DATE(Table1[Year],1,1),DATE(Table1[Year],1,1)-WEEKDAY(DATE(Table1[Year],1,1),2)+(Table1[WeekNum]-1)*7+1)</f>
        <v>44648</v>
      </c>
      <c r="E1603" s="197">
        <f>MIN(DATE(Table1[Year]+1,1,0),DATE(Table1[Year],1,1)-WEEKDAY(DATE(Table1[Year],1,1),2)+Table1[WeekNum]*7)</f>
        <v>44654</v>
      </c>
      <c r="F1603" s="15">
        <v>2022</v>
      </c>
      <c r="G1603" s="196">
        <f t="shared" si="50"/>
        <v>3</v>
      </c>
      <c r="H1603" s="196">
        <v>14</v>
      </c>
      <c r="I1603" s="207" t="str">
        <f>"W" &amp;Table1[[#This Row],[WeekNum]]</f>
        <v>W14</v>
      </c>
      <c r="J1603" s="199" t="str">
        <f t="shared" si="51"/>
        <v>22-W14</v>
      </c>
      <c r="K1603" s="198" t="s">
        <v>497</v>
      </c>
      <c r="L1603" s="198"/>
      <c r="M1603" s="198" t="s">
        <v>77</v>
      </c>
      <c r="N1603" s="266" t="s">
        <v>368</v>
      </c>
      <c r="O1603" s="266" t="s">
        <v>386</v>
      </c>
      <c r="P1603" s="11" t="s">
        <v>387</v>
      </c>
      <c r="Q1603" s="11" t="s">
        <v>419</v>
      </c>
      <c r="R1603" s="198">
        <v>0</v>
      </c>
      <c r="S1603" s="198"/>
      <c r="T1603" s="206">
        <f>ABS(Table1[[#This Row],[Prod]]-Table1[[#This Row],[Planned]])</f>
        <v>0</v>
      </c>
      <c r="U1603" s="209">
        <f>IF(ABS(Table1[[#This Row],[Prod]]-Table1[[#This Row],[Planned]])&gt;Table1[[#This Row],[Planned]],0,IF(Table1[[#This Row],[Planned]]=0,0,1-ABS(Table1[[#This Row],[Prod]]-Table1[[#This Row],[Planned]])/Table1[[#This Row],[Planned]]))</f>
        <v>0</v>
      </c>
      <c r="V1603" s="198"/>
      <c r="W1603" s="198"/>
      <c r="X1603" s="200">
        <v>0</v>
      </c>
      <c r="Y1603" s="206">
        <f>Table1[[#This Row],[Prod]]</f>
        <v>0</v>
      </c>
      <c r="Z1603" s="206">
        <f>ABS(Table1[[#This Row],[Prod2]]-Table1[[#This Row],[Plan Revised]])</f>
        <v>0</v>
      </c>
      <c r="AA1603" s="209">
        <f>IF(ABS(Table1[[#This Row],[Prod2]]-Table1[[#This Row],[Plan Revised]])&gt;Table1[[#This Row],[Plan Revised]],0,IF(Table1[[#This Row],[Plan Revised]]=0,0,1-ABS(Table1[[#This Row],[Prod2]]-Table1[[#This Row],[Plan Revised]])/Table1[[#This Row],[Plan Revised]]))</f>
        <v>0</v>
      </c>
      <c r="AB1603" s="198"/>
      <c r="AC1603" s="201"/>
      <c r="AD1603"/>
      <c r="AF1603"/>
    </row>
    <row r="1604" spans="1:32">
      <c r="A1604" s="196" t="str">
        <f>IF(Table1[Week]=WeekSel,"Yes","No")</f>
        <v>No</v>
      </c>
      <c r="B1604" s="196" t="str">
        <f>IF((Table1[StartDate]&gt;=Date.GraphMin)*(Table1[StartDate]&lt;=Date.GraphMax)=1,"Yes","No")</f>
        <v>No</v>
      </c>
      <c r="C1604" s="196" t="str">
        <f>IF(OR(Table1[[#This Row],[Site]]="FOOD MILLING",Table1[[#This Row],[Site]]="GODACO"), "No", "Yes")</f>
        <v>Yes</v>
      </c>
      <c r="D1604" s="197">
        <f>MAX(DATE(Table1[Year],1,1),DATE(Table1[Year],1,1)-WEEKDAY(DATE(Table1[Year],1,1),2)+(Table1[WeekNum]-1)*7+1)</f>
        <v>44648</v>
      </c>
      <c r="E1604" s="197">
        <f>MIN(DATE(Table1[Year]+1,1,0),DATE(Table1[Year],1,1)-WEEKDAY(DATE(Table1[Year],1,1),2)+Table1[WeekNum]*7)</f>
        <v>44654</v>
      </c>
      <c r="F1604" s="15">
        <v>2022</v>
      </c>
      <c r="G1604" s="196">
        <f t="shared" si="50"/>
        <v>3</v>
      </c>
      <c r="H1604" s="196">
        <v>14</v>
      </c>
      <c r="I1604" s="207" t="str">
        <f>"W" &amp;Table1[[#This Row],[WeekNum]]</f>
        <v>W14</v>
      </c>
      <c r="J1604" s="199" t="str">
        <f t="shared" si="51"/>
        <v>22-W14</v>
      </c>
      <c r="K1604" s="198" t="s">
        <v>491</v>
      </c>
      <c r="L1604" s="198"/>
      <c r="M1604" s="198" t="s">
        <v>72</v>
      </c>
      <c r="N1604" s="266" t="s">
        <v>368</v>
      </c>
      <c r="O1604" s="266" t="s">
        <v>386</v>
      </c>
      <c r="P1604" s="11" t="s">
        <v>387</v>
      </c>
      <c r="Q1604" s="11" t="s">
        <v>419</v>
      </c>
      <c r="R1604" s="198">
        <v>8850</v>
      </c>
      <c r="S1604" s="198">
        <v>8250</v>
      </c>
      <c r="T1604" s="206">
        <f>ABS(Table1[[#This Row],[Prod]]-Table1[[#This Row],[Planned]])</f>
        <v>600</v>
      </c>
      <c r="U1604" s="209">
        <f>IF(ABS(Table1[[#This Row],[Prod]]-Table1[[#This Row],[Planned]])&gt;Table1[[#This Row],[Planned]],0,IF(Table1[[#This Row],[Planned]]=0,0,1-ABS(Table1[[#This Row],[Prod]]-Table1[[#This Row],[Planned]])/Table1[[#This Row],[Planned]]))</f>
        <v>0.93220338983050843</v>
      </c>
      <c r="V1604" s="198"/>
      <c r="W1604" s="198"/>
      <c r="X1604" s="200">
        <v>8250</v>
      </c>
      <c r="Y1604" s="206">
        <f>Table1[[#This Row],[Prod]]</f>
        <v>8250</v>
      </c>
      <c r="Z1604" s="206">
        <f>ABS(Table1[[#This Row],[Prod2]]-Table1[[#This Row],[Plan Revised]])</f>
        <v>0</v>
      </c>
      <c r="AA1604" s="209">
        <f>IF(ABS(Table1[[#This Row],[Prod2]]-Table1[[#This Row],[Plan Revised]])&gt;Table1[[#This Row],[Plan Revised]],0,IF(Table1[[#This Row],[Plan Revised]]=0,0,1-ABS(Table1[[#This Row],[Prod2]]-Table1[[#This Row],[Plan Revised]])/Table1[[#This Row],[Plan Revised]]))</f>
        <v>1</v>
      </c>
      <c r="AB1604" s="198"/>
      <c r="AC1604" s="201"/>
      <c r="AD1604"/>
      <c r="AF1604"/>
    </row>
    <row r="1605" spans="1:32">
      <c r="A1605" s="196" t="str">
        <f>IF(Table1[Week]=WeekSel,"Yes","No")</f>
        <v>No</v>
      </c>
      <c r="B1605" s="196" t="str">
        <f>IF((Table1[StartDate]&gt;=Date.GraphMin)*(Table1[StartDate]&lt;=Date.GraphMax)=1,"Yes","No")</f>
        <v>No</v>
      </c>
      <c r="C1605" s="196" t="str">
        <f>IF(OR(Table1[[#This Row],[Site]]="FOOD MILLING",Table1[[#This Row],[Site]]="GODACO"), "No", "Yes")</f>
        <v>Yes</v>
      </c>
      <c r="D1605" s="197">
        <f>MAX(DATE(Table1[Year],1,1),DATE(Table1[Year],1,1)-WEEKDAY(DATE(Table1[Year],1,1),2)+(Table1[WeekNum]-1)*7+1)</f>
        <v>44648</v>
      </c>
      <c r="E1605" s="197">
        <f>MIN(DATE(Table1[Year]+1,1,0),DATE(Table1[Year],1,1)-WEEKDAY(DATE(Table1[Year],1,1),2)+Table1[WeekNum]*7)</f>
        <v>44654</v>
      </c>
      <c r="F1605" s="15">
        <v>2022</v>
      </c>
      <c r="G1605" s="196">
        <f t="shared" si="50"/>
        <v>3</v>
      </c>
      <c r="H1605" s="196">
        <v>14</v>
      </c>
      <c r="I1605" s="207" t="str">
        <f>"W" &amp;Table1[[#This Row],[WeekNum]]</f>
        <v>W14</v>
      </c>
      <c r="J1605" s="199" t="str">
        <f t="shared" si="51"/>
        <v>22-W14</v>
      </c>
      <c r="K1605" s="198" t="s">
        <v>492</v>
      </c>
      <c r="L1605" s="198"/>
      <c r="M1605" s="198" t="s">
        <v>72</v>
      </c>
      <c r="N1605" s="266" t="s">
        <v>368</v>
      </c>
      <c r="O1605" s="266" t="s">
        <v>386</v>
      </c>
      <c r="P1605" s="11" t="s">
        <v>387</v>
      </c>
      <c r="Q1605" s="11" t="s">
        <v>419</v>
      </c>
      <c r="R1605" s="198">
        <v>0</v>
      </c>
      <c r="S1605" s="198">
        <v>1940</v>
      </c>
      <c r="T1605" s="206">
        <f>ABS(Table1[[#This Row],[Prod]]-Table1[[#This Row],[Planned]])</f>
        <v>1940</v>
      </c>
      <c r="U1605" s="209">
        <f>IF(ABS(Table1[[#This Row],[Prod]]-Table1[[#This Row],[Planned]])&gt;Table1[[#This Row],[Planned]],0,IF(Table1[[#This Row],[Planned]]=0,0,1-ABS(Table1[[#This Row],[Prod]]-Table1[[#This Row],[Planned]])/Table1[[#This Row],[Planned]]))</f>
        <v>0</v>
      </c>
      <c r="V1605" s="198"/>
      <c r="W1605" s="198"/>
      <c r="X1605" s="200">
        <v>1940</v>
      </c>
      <c r="Y1605" s="206">
        <f>Table1[[#This Row],[Prod]]</f>
        <v>1940</v>
      </c>
      <c r="Z1605" s="206">
        <f>ABS(Table1[[#This Row],[Prod2]]-Table1[[#This Row],[Plan Revised]])</f>
        <v>0</v>
      </c>
      <c r="AA1605" s="209">
        <f>IF(ABS(Table1[[#This Row],[Prod2]]-Table1[[#This Row],[Plan Revised]])&gt;Table1[[#This Row],[Plan Revised]],0,IF(Table1[[#This Row],[Plan Revised]]=0,0,1-ABS(Table1[[#This Row],[Prod2]]-Table1[[#This Row],[Plan Revised]])/Table1[[#This Row],[Plan Revised]]))</f>
        <v>1</v>
      </c>
      <c r="AB1605" s="198"/>
      <c r="AC1605" s="201"/>
      <c r="AD1605"/>
      <c r="AF1605"/>
    </row>
    <row r="1606" spans="1:32">
      <c r="A1606" s="196" t="str">
        <f>IF(Table1[Week]=WeekSel,"Yes","No")</f>
        <v>No</v>
      </c>
      <c r="B1606" s="196" t="str">
        <f>IF((Table1[StartDate]&gt;=Date.GraphMin)*(Table1[StartDate]&lt;=Date.GraphMax)=1,"Yes","No")</f>
        <v>No</v>
      </c>
      <c r="C1606" s="196" t="str">
        <f>IF(OR(Table1[[#This Row],[Site]]="FOOD MILLING",Table1[[#This Row],[Site]]="GODACO"), "No", "Yes")</f>
        <v>Yes</v>
      </c>
      <c r="D1606" s="197">
        <f>MAX(DATE(Table1[Year],1,1),DATE(Table1[Year],1,1)-WEEKDAY(DATE(Table1[Year],1,1),2)+(Table1[WeekNum]-1)*7+1)</f>
        <v>44648</v>
      </c>
      <c r="E1606" s="197">
        <f>MIN(DATE(Table1[Year]+1,1,0),DATE(Table1[Year],1,1)-WEEKDAY(DATE(Table1[Year],1,1),2)+Table1[WeekNum]*7)</f>
        <v>44654</v>
      </c>
      <c r="F1606" s="15">
        <v>2022</v>
      </c>
      <c r="G1606" s="196">
        <f t="shared" si="50"/>
        <v>3</v>
      </c>
      <c r="H1606" s="196">
        <v>14</v>
      </c>
      <c r="I1606" s="207" t="str">
        <f>"W" &amp;Table1[[#This Row],[WeekNum]]</f>
        <v>W14</v>
      </c>
      <c r="J1606" s="199" t="str">
        <f t="shared" si="51"/>
        <v>22-W14</v>
      </c>
      <c r="K1606" s="198" t="s">
        <v>480</v>
      </c>
      <c r="L1606" s="198"/>
      <c r="M1606" s="198" t="s">
        <v>72</v>
      </c>
      <c r="N1606" s="266" t="s">
        <v>368</v>
      </c>
      <c r="O1606" s="266" t="s">
        <v>386</v>
      </c>
      <c r="P1606" s="11" t="s">
        <v>387</v>
      </c>
      <c r="Q1606" s="11" t="s">
        <v>419</v>
      </c>
      <c r="R1606" s="198">
        <v>5580</v>
      </c>
      <c r="S1606" s="198">
        <v>3484</v>
      </c>
      <c r="T1606" s="206">
        <f>ABS(Table1[[#This Row],[Prod]]-Table1[[#This Row],[Planned]])</f>
        <v>2096</v>
      </c>
      <c r="U1606" s="209">
        <f>IF(ABS(Table1[[#This Row],[Prod]]-Table1[[#This Row],[Planned]])&gt;Table1[[#This Row],[Planned]],0,IF(Table1[[#This Row],[Planned]]=0,0,1-ABS(Table1[[#This Row],[Prod]]-Table1[[#This Row],[Planned]])/Table1[[#This Row],[Planned]]))</f>
        <v>0.62437275985663088</v>
      </c>
      <c r="V1606" s="198"/>
      <c r="W1606" s="198"/>
      <c r="X1606" s="200">
        <v>3180</v>
      </c>
      <c r="Y1606" s="206">
        <f>Table1[[#This Row],[Prod]]</f>
        <v>3484</v>
      </c>
      <c r="Z1606" s="206">
        <f>ABS(Table1[[#This Row],[Prod2]]-Table1[[#This Row],[Plan Revised]])</f>
        <v>304</v>
      </c>
      <c r="AA1606" s="209">
        <f>IF(ABS(Table1[[#This Row],[Prod2]]-Table1[[#This Row],[Plan Revised]])&gt;Table1[[#This Row],[Plan Revised]],0,IF(Table1[[#This Row],[Plan Revised]]=0,0,1-ABS(Table1[[#This Row],[Prod2]]-Table1[[#This Row],[Plan Revised]])/Table1[[#This Row],[Plan Revised]]))</f>
        <v>0.90440251572327046</v>
      </c>
      <c r="AB1606" s="198"/>
      <c r="AC1606" s="201"/>
      <c r="AD1606"/>
      <c r="AF1606"/>
    </row>
    <row r="1607" spans="1:32">
      <c r="A1607" s="196" t="str">
        <f>IF(Table1[Week]=WeekSel,"Yes","No")</f>
        <v>No</v>
      </c>
      <c r="B1607" s="196" t="str">
        <f>IF((Table1[StartDate]&gt;=Date.GraphMin)*(Table1[StartDate]&lt;=Date.GraphMax)=1,"Yes","No")</f>
        <v>No</v>
      </c>
      <c r="C1607" s="196" t="str">
        <f>IF(OR(Table1[[#This Row],[Site]]="FOOD MILLING",Table1[[#This Row],[Site]]="GODACO"), "No", "Yes")</f>
        <v>Yes</v>
      </c>
      <c r="D1607" s="197">
        <f>MAX(DATE(Table1[Year],1,1),DATE(Table1[Year],1,1)-WEEKDAY(DATE(Table1[Year],1,1),2)+(Table1[WeekNum]-1)*7+1)</f>
        <v>44648</v>
      </c>
      <c r="E1607" s="197">
        <f>MIN(DATE(Table1[Year]+1,1,0),DATE(Table1[Year],1,1)-WEEKDAY(DATE(Table1[Year],1,1),2)+Table1[WeekNum]*7)</f>
        <v>44654</v>
      </c>
      <c r="F1607" s="15">
        <v>2022</v>
      </c>
      <c r="G1607" s="196">
        <f t="shared" si="50"/>
        <v>3</v>
      </c>
      <c r="H1607" s="196">
        <v>14</v>
      </c>
      <c r="I1607" s="207" t="str">
        <f>"W" &amp;Table1[[#This Row],[WeekNum]]</f>
        <v>W14</v>
      </c>
      <c r="J1607" s="199" t="str">
        <f t="shared" si="51"/>
        <v>22-W14</v>
      </c>
      <c r="K1607" s="198" t="s">
        <v>483</v>
      </c>
      <c r="L1607" s="198"/>
      <c r="M1607" s="198" t="s">
        <v>72</v>
      </c>
      <c r="N1607" s="266" t="s">
        <v>368</v>
      </c>
      <c r="O1607" s="266" t="s">
        <v>386</v>
      </c>
      <c r="P1607" s="11" t="s">
        <v>387</v>
      </c>
      <c r="Q1607" s="11" t="s">
        <v>419</v>
      </c>
      <c r="R1607" s="198">
        <v>24750</v>
      </c>
      <c r="S1607" s="198">
        <v>11107.5</v>
      </c>
      <c r="T1607" s="206">
        <f>ABS(Table1[[#This Row],[Prod]]-Table1[[#This Row],[Planned]])</f>
        <v>13642.5</v>
      </c>
      <c r="U1607" s="209">
        <f>IF(ABS(Table1[[#This Row],[Prod]]-Table1[[#This Row],[Planned]])&gt;Table1[[#This Row],[Planned]],0,IF(Table1[[#This Row],[Planned]]=0,0,1-ABS(Table1[[#This Row],[Prod]]-Table1[[#This Row],[Planned]])/Table1[[#This Row],[Planned]]))</f>
        <v>0.44878787878787874</v>
      </c>
      <c r="V1607" s="198"/>
      <c r="W1607" s="198"/>
      <c r="X1607" s="200">
        <v>8670</v>
      </c>
      <c r="Y1607" s="206">
        <f>Table1[[#This Row],[Prod]]</f>
        <v>11107.5</v>
      </c>
      <c r="Z1607" s="206">
        <f>ABS(Table1[[#This Row],[Prod2]]-Table1[[#This Row],[Plan Revised]])</f>
        <v>2437.5</v>
      </c>
      <c r="AA1607" s="209">
        <f>IF(ABS(Table1[[#This Row],[Prod2]]-Table1[[#This Row],[Plan Revised]])&gt;Table1[[#This Row],[Plan Revised]],0,IF(Table1[[#This Row],[Plan Revised]]=0,0,1-ABS(Table1[[#This Row],[Prod2]]-Table1[[#This Row],[Plan Revised]])/Table1[[#This Row],[Plan Revised]]))</f>
        <v>0.71885813148788924</v>
      </c>
      <c r="AB1607" s="198"/>
      <c r="AC1607" s="201"/>
      <c r="AD1607"/>
      <c r="AF1607"/>
    </row>
    <row r="1608" spans="1:32">
      <c r="A1608" s="196" t="str">
        <f>IF(Table1[Week]=WeekSel,"Yes","No")</f>
        <v>No</v>
      </c>
      <c r="B1608" s="196" t="str">
        <f>IF((Table1[StartDate]&gt;=Date.GraphMin)*(Table1[StartDate]&lt;=Date.GraphMax)=1,"Yes","No")</f>
        <v>No</v>
      </c>
      <c r="C1608" s="196" t="str">
        <f>IF(OR(Table1[[#This Row],[Site]]="FOOD MILLING",Table1[[#This Row],[Site]]="GODACO"), "No", "Yes")</f>
        <v>Yes</v>
      </c>
      <c r="D1608" s="197">
        <f>MAX(DATE(Table1[Year],1,1),DATE(Table1[Year],1,1)-WEEKDAY(DATE(Table1[Year],1,1),2)+(Table1[WeekNum]-1)*7+1)</f>
        <v>44648</v>
      </c>
      <c r="E1608" s="197">
        <f>MIN(DATE(Table1[Year]+1,1,0),DATE(Table1[Year],1,1)-WEEKDAY(DATE(Table1[Year],1,1),2)+Table1[WeekNum]*7)</f>
        <v>44654</v>
      </c>
      <c r="F1608" s="15">
        <v>2022</v>
      </c>
      <c r="G1608" s="196">
        <f t="shared" si="50"/>
        <v>3</v>
      </c>
      <c r="H1608" s="196">
        <v>14</v>
      </c>
      <c r="I1608" s="207" t="str">
        <f>"W" &amp;Table1[[#This Row],[WeekNum]]</f>
        <v>W14</v>
      </c>
      <c r="J1608" s="199" t="str">
        <f t="shared" si="51"/>
        <v>22-W14</v>
      </c>
      <c r="K1608" s="198" t="s">
        <v>478</v>
      </c>
      <c r="L1608" s="198"/>
      <c r="M1608" s="198" t="s">
        <v>72</v>
      </c>
      <c r="N1608" s="266" t="s">
        <v>368</v>
      </c>
      <c r="O1608" s="266" t="s">
        <v>386</v>
      </c>
      <c r="P1608" s="11" t="s">
        <v>387</v>
      </c>
      <c r="Q1608" s="11" t="s">
        <v>419</v>
      </c>
      <c r="R1608" s="198">
        <v>600</v>
      </c>
      <c r="S1608" s="198">
        <v>120</v>
      </c>
      <c r="T1608" s="206">
        <f>ABS(Table1[[#This Row],[Prod]]-Table1[[#This Row],[Planned]])</f>
        <v>480</v>
      </c>
      <c r="U1608" s="209">
        <f>IF(ABS(Table1[[#This Row],[Prod]]-Table1[[#This Row],[Planned]])&gt;Table1[[#This Row],[Planned]],0,IF(Table1[[#This Row],[Planned]]=0,0,1-ABS(Table1[[#This Row],[Prod]]-Table1[[#This Row],[Planned]])/Table1[[#This Row],[Planned]]))</f>
        <v>0.19999999999999996</v>
      </c>
      <c r="V1608" s="198"/>
      <c r="W1608" s="198"/>
      <c r="X1608" s="200">
        <v>120</v>
      </c>
      <c r="Y1608" s="206">
        <f>Table1[[#This Row],[Prod]]</f>
        <v>120</v>
      </c>
      <c r="Z1608" s="206">
        <f>ABS(Table1[[#This Row],[Prod2]]-Table1[[#This Row],[Plan Revised]])</f>
        <v>0</v>
      </c>
      <c r="AA1608" s="209">
        <f>IF(ABS(Table1[[#This Row],[Prod2]]-Table1[[#This Row],[Plan Revised]])&gt;Table1[[#This Row],[Plan Revised]],0,IF(Table1[[#This Row],[Plan Revised]]=0,0,1-ABS(Table1[[#This Row],[Prod2]]-Table1[[#This Row],[Plan Revised]])/Table1[[#This Row],[Plan Revised]]))</f>
        <v>1</v>
      </c>
      <c r="AB1608" s="198"/>
      <c r="AC1608" s="201"/>
      <c r="AD1608"/>
      <c r="AF1608"/>
    </row>
    <row r="1609" spans="1:32">
      <c r="A1609" s="196" t="str">
        <f>IF(Table1[Week]=WeekSel,"Yes","No")</f>
        <v>No</v>
      </c>
      <c r="B1609" s="196" t="str">
        <f>IF((Table1[StartDate]&gt;=Date.GraphMin)*(Table1[StartDate]&lt;=Date.GraphMax)=1,"Yes","No")</f>
        <v>No</v>
      </c>
      <c r="C1609" s="196" t="str">
        <f>IF(OR(Table1[[#This Row],[Site]]="FOOD MILLING",Table1[[#This Row],[Site]]="GODACO"), "No", "Yes")</f>
        <v>Yes</v>
      </c>
      <c r="D1609" s="197">
        <f>MAX(DATE(Table1[Year],1,1),DATE(Table1[Year],1,1)-WEEKDAY(DATE(Table1[Year],1,1),2)+(Table1[WeekNum]-1)*7+1)</f>
        <v>44648</v>
      </c>
      <c r="E1609" s="197">
        <f>MIN(DATE(Table1[Year]+1,1,0),DATE(Table1[Year],1,1)-WEEKDAY(DATE(Table1[Year],1,1),2)+Table1[WeekNum]*7)</f>
        <v>44654</v>
      </c>
      <c r="F1609" s="15">
        <v>2022</v>
      </c>
      <c r="G1609" s="196">
        <f t="shared" si="50"/>
        <v>3</v>
      </c>
      <c r="H1609" s="196">
        <v>14</v>
      </c>
      <c r="I1609" s="207" t="str">
        <f>"W" &amp;Table1[[#This Row],[WeekNum]]</f>
        <v>W14</v>
      </c>
      <c r="J1609" s="199" t="str">
        <f t="shared" si="51"/>
        <v>22-W14</v>
      </c>
      <c r="K1609" s="198" t="s">
        <v>479</v>
      </c>
      <c r="L1609" s="198"/>
      <c r="M1609" s="198" t="s">
        <v>72</v>
      </c>
      <c r="N1609" s="266" t="s">
        <v>368</v>
      </c>
      <c r="O1609" s="266" t="s">
        <v>386</v>
      </c>
      <c r="P1609" s="11" t="s">
        <v>387</v>
      </c>
      <c r="Q1609" s="11" t="s">
        <v>419</v>
      </c>
      <c r="R1609" s="198">
        <v>4500</v>
      </c>
      <c r="S1609" s="198">
        <v>1700</v>
      </c>
      <c r="T1609" s="206">
        <f>ABS(Table1[[#This Row],[Prod]]-Table1[[#This Row],[Planned]])</f>
        <v>2800</v>
      </c>
      <c r="U1609" s="209">
        <f>IF(ABS(Table1[[#This Row],[Prod]]-Table1[[#This Row],[Planned]])&gt;Table1[[#This Row],[Planned]],0,IF(Table1[[#This Row],[Planned]]=0,0,1-ABS(Table1[[#This Row],[Prod]]-Table1[[#This Row],[Planned]])/Table1[[#This Row],[Planned]]))</f>
        <v>0.37777777777777777</v>
      </c>
      <c r="V1609" s="198"/>
      <c r="W1609" s="198"/>
      <c r="X1609" s="200">
        <v>1000</v>
      </c>
      <c r="Y1609" s="206">
        <f>Table1[[#This Row],[Prod]]</f>
        <v>1700</v>
      </c>
      <c r="Z1609" s="206">
        <f>ABS(Table1[[#This Row],[Prod2]]-Table1[[#This Row],[Plan Revised]])</f>
        <v>700</v>
      </c>
      <c r="AA1609" s="209">
        <f>IF(ABS(Table1[[#This Row],[Prod2]]-Table1[[#This Row],[Plan Revised]])&gt;Table1[[#This Row],[Plan Revised]],0,IF(Table1[[#This Row],[Plan Revised]]=0,0,1-ABS(Table1[[#This Row],[Prod2]]-Table1[[#This Row],[Plan Revised]])/Table1[[#This Row],[Plan Revised]]))</f>
        <v>0.30000000000000004</v>
      </c>
      <c r="AB1609" s="198"/>
      <c r="AC1609" s="201"/>
      <c r="AD1609"/>
      <c r="AF1609"/>
    </row>
    <row r="1610" spans="1:32">
      <c r="A1610" s="196" t="str">
        <f>IF(Table1[Week]=WeekSel,"Yes","No")</f>
        <v>No</v>
      </c>
      <c r="B1610" s="196" t="str">
        <f>IF((Table1[StartDate]&gt;=Date.GraphMin)*(Table1[StartDate]&lt;=Date.GraphMax)=1,"Yes","No")</f>
        <v>No</v>
      </c>
      <c r="C1610" s="196" t="str">
        <f>IF(OR(Table1[[#This Row],[Site]]="FOOD MILLING",Table1[[#This Row],[Site]]="GODACO"), "No", "Yes")</f>
        <v>Yes</v>
      </c>
      <c r="D1610" s="197">
        <f>MAX(DATE(Table1[Year],1,1),DATE(Table1[Year],1,1)-WEEKDAY(DATE(Table1[Year],1,1),2)+(Table1[WeekNum]-1)*7+1)</f>
        <v>44648</v>
      </c>
      <c r="E1610" s="197">
        <f>MIN(DATE(Table1[Year]+1,1,0),DATE(Table1[Year],1,1)-WEEKDAY(DATE(Table1[Year],1,1),2)+Table1[WeekNum]*7)</f>
        <v>44654</v>
      </c>
      <c r="F1610" s="15">
        <v>2022</v>
      </c>
      <c r="G1610" s="196">
        <f t="shared" si="50"/>
        <v>3</v>
      </c>
      <c r="H1610" s="196">
        <v>14</v>
      </c>
      <c r="I1610" s="207" t="str">
        <f>"W" &amp;Table1[[#This Row],[WeekNum]]</f>
        <v>W14</v>
      </c>
      <c r="J1610" s="199" t="str">
        <f t="shared" si="51"/>
        <v>22-W14</v>
      </c>
      <c r="K1610" s="198" t="s">
        <v>485</v>
      </c>
      <c r="L1610" s="198"/>
      <c r="M1610" s="198" t="s">
        <v>77</v>
      </c>
      <c r="N1610" s="266" t="s">
        <v>368</v>
      </c>
      <c r="O1610" s="266" t="s">
        <v>386</v>
      </c>
      <c r="P1610" s="11" t="s">
        <v>387</v>
      </c>
      <c r="Q1610" s="11" t="s">
        <v>419</v>
      </c>
      <c r="R1610" s="198">
        <v>4000</v>
      </c>
      <c r="S1610" s="198">
        <v>0</v>
      </c>
      <c r="T1610" s="206">
        <f>ABS(Table1[[#This Row],[Prod]]-Table1[[#This Row],[Planned]])</f>
        <v>4000</v>
      </c>
      <c r="U1610" s="209">
        <f>IF(ABS(Table1[[#This Row],[Prod]]-Table1[[#This Row],[Planned]])&gt;Table1[[#This Row],[Planned]],0,IF(Table1[[#This Row],[Planned]]=0,0,1-ABS(Table1[[#This Row],[Prod]]-Table1[[#This Row],[Planned]])/Table1[[#This Row],[Planned]]))</f>
        <v>0</v>
      </c>
      <c r="V1610" s="198"/>
      <c r="W1610" s="198"/>
      <c r="X1610" s="200">
        <v>0</v>
      </c>
      <c r="Y1610" s="206">
        <f>Table1[[#This Row],[Prod]]</f>
        <v>0</v>
      </c>
      <c r="Z1610" s="206">
        <f>ABS(Table1[[#This Row],[Prod2]]-Table1[[#This Row],[Plan Revised]])</f>
        <v>0</v>
      </c>
      <c r="AA1610" s="209">
        <f>IF(ABS(Table1[[#This Row],[Prod2]]-Table1[[#This Row],[Plan Revised]])&gt;Table1[[#This Row],[Plan Revised]],0,IF(Table1[[#This Row],[Plan Revised]]=0,0,1-ABS(Table1[[#This Row],[Prod2]]-Table1[[#This Row],[Plan Revised]])/Table1[[#This Row],[Plan Revised]]))</f>
        <v>0</v>
      </c>
      <c r="AB1610" s="198"/>
      <c r="AC1610" s="201"/>
      <c r="AD1610"/>
      <c r="AF1610"/>
    </row>
    <row r="1611" spans="1:32">
      <c r="A1611" s="196" t="str">
        <f>IF(Table1[Week]=WeekSel,"Yes","No")</f>
        <v>No</v>
      </c>
      <c r="B1611" s="196" t="str">
        <f>IF((Table1[StartDate]&gt;=Date.GraphMin)*(Table1[StartDate]&lt;=Date.GraphMax)=1,"Yes","No")</f>
        <v>No</v>
      </c>
      <c r="C1611" s="196" t="str">
        <f>IF(OR(Table1[[#This Row],[Site]]="FOOD MILLING",Table1[[#This Row],[Site]]="GODACO"), "No", "Yes")</f>
        <v>Yes</v>
      </c>
      <c r="D1611" s="197">
        <f>MAX(DATE(Table1[Year],1,1),DATE(Table1[Year],1,1)-WEEKDAY(DATE(Table1[Year],1,1),2)+(Table1[WeekNum]-1)*7+1)</f>
        <v>44648</v>
      </c>
      <c r="E1611" s="197">
        <f>MIN(DATE(Table1[Year]+1,1,0),DATE(Table1[Year],1,1)-WEEKDAY(DATE(Table1[Year],1,1),2)+Table1[WeekNum]*7)</f>
        <v>44654</v>
      </c>
      <c r="F1611" s="15">
        <v>2022</v>
      </c>
      <c r="G1611" s="196">
        <f t="shared" si="50"/>
        <v>3</v>
      </c>
      <c r="H1611" s="196">
        <v>14</v>
      </c>
      <c r="I1611" s="207" t="str">
        <f>"W" &amp;Table1[[#This Row],[WeekNum]]</f>
        <v>W14</v>
      </c>
      <c r="J1611" s="199" t="str">
        <f t="shared" si="51"/>
        <v>22-W14</v>
      </c>
      <c r="K1611" s="198" t="s">
        <v>481</v>
      </c>
      <c r="L1611" s="198"/>
      <c r="M1611" s="198" t="s">
        <v>72</v>
      </c>
      <c r="N1611" s="266" t="s">
        <v>368</v>
      </c>
      <c r="O1611" s="266" t="s">
        <v>386</v>
      </c>
      <c r="P1611" s="11" t="s">
        <v>387</v>
      </c>
      <c r="Q1611" s="11" t="s">
        <v>419</v>
      </c>
      <c r="R1611" s="198">
        <v>800</v>
      </c>
      <c r="S1611" s="198">
        <v>308</v>
      </c>
      <c r="T1611" s="206">
        <f>ABS(Table1[[#This Row],[Prod]]-Table1[[#This Row],[Planned]])</f>
        <v>492</v>
      </c>
      <c r="U1611" s="209">
        <f>IF(ABS(Table1[[#This Row],[Prod]]-Table1[[#This Row],[Planned]])&gt;Table1[[#This Row],[Planned]],0,IF(Table1[[#This Row],[Planned]]=0,0,1-ABS(Table1[[#This Row],[Prod]]-Table1[[#This Row],[Planned]])/Table1[[#This Row],[Planned]]))</f>
        <v>0.38500000000000001</v>
      </c>
      <c r="V1611" s="198"/>
      <c r="W1611" s="198"/>
      <c r="X1611" s="200">
        <v>300</v>
      </c>
      <c r="Y1611" s="206">
        <f>Table1[[#This Row],[Prod]]</f>
        <v>308</v>
      </c>
      <c r="Z1611" s="206">
        <f>ABS(Table1[[#This Row],[Prod2]]-Table1[[#This Row],[Plan Revised]])</f>
        <v>8</v>
      </c>
      <c r="AA1611" s="209">
        <f>IF(ABS(Table1[[#This Row],[Prod2]]-Table1[[#This Row],[Plan Revised]])&gt;Table1[[#This Row],[Plan Revised]],0,IF(Table1[[#This Row],[Plan Revised]]=0,0,1-ABS(Table1[[#This Row],[Prod2]]-Table1[[#This Row],[Plan Revised]])/Table1[[#This Row],[Plan Revised]]))</f>
        <v>0.97333333333333338</v>
      </c>
      <c r="AB1611" s="198"/>
      <c r="AC1611" s="201"/>
      <c r="AD1611"/>
      <c r="AF1611"/>
    </row>
    <row r="1612" spans="1:32">
      <c r="A1612" s="196" t="str">
        <f>IF(Table1[Week]=WeekSel,"Yes","No")</f>
        <v>No</v>
      </c>
      <c r="B1612" s="196" t="str">
        <f>IF((Table1[StartDate]&gt;=Date.GraphMin)*(Table1[StartDate]&lt;=Date.GraphMax)=1,"Yes","No")</f>
        <v>No</v>
      </c>
      <c r="C1612" s="196" t="str">
        <f>IF(OR(Table1[[#This Row],[Site]]="FOOD MILLING",Table1[[#This Row],[Site]]="GODACO"), "No", "Yes")</f>
        <v>Yes</v>
      </c>
      <c r="D1612" s="197">
        <f>MAX(DATE(Table1[Year],1,1),DATE(Table1[Year],1,1)-WEEKDAY(DATE(Table1[Year],1,1),2)+(Table1[WeekNum]-1)*7+1)</f>
        <v>44648</v>
      </c>
      <c r="E1612" s="197">
        <f>MIN(DATE(Table1[Year]+1,1,0),DATE(Table1[Year],1,1)-WEEKDAY(DATE(Table1[Year],1,1),2)+Table1[WeekNum]*7)</f>
        <v>44654</v>
      </c>
      <c r="F1612" s="15">
        <v>2022</v>
      </c>
      <c r="G1612" s="196">
        <f t="shared" si="50"/>
        <v>3</v>
      </c>
      <c r="H1612" s="196">
        <v>14</v>
      </c>
      <c r="I1612" s="207" t="str">
        <f>"W" &amp;Table1[[#This Row],[WeekNum]]</f>
        <v>W14</v>
      </c>
      <c r="J1612" s="199" t="str">
        <f t="shared" si="51"/>
        <v>22-W14</v>
      </c>
      <c r="K1612" s="198" t="s">
        <v>484</v>
      </c>
      <c r="L1612" s="198"/>
      <c r="M1612" s="198" t="s">
        <v>72</v>
      </c>
      <c r="N1612" s="266" t="s">
        <v>368</v>
      </c>
      <c r="O1612" s="266" t="s">
        <v>386</v>
      </c>
      <c r="P1612" s="11" t="s">
        <v>387</v>
      </c>
      <c r="Q1612" s="11" t="s">
        <v>419</v>
      </c>
      <c r="R1612" s="198">
        <v>3250</v>
      </c>
      <c r="S1612" s="198">
        <v>1615</v>
      </c>
      <c r="T1612" s="206">
        <f>ABS(Table1[[#This Row],[Prod]]-Table1[[#This Row],[Planned]])</f>
        <v>1635</v>
      </c>
      <c r="U1612" s="209">
        <f>IF(ABS(Table1[[#This Row],[Prod]]-Table1[[#This Row],[Planned]])&gt;Table1[[#This Row],[Planned]],0,IF(Table1[[#This Row],[Planned]]=0,0,1-ABS(Table1[[#This Row],[Prod]]-Table1[[#This Row],[Planned]])/Table1[[#This Row],[Planned]]))</f>
        <v>0.49692307692307691</v>
      </c>
      <c r="V1612" s="198"/>
      <c r="W1612" s="198"/>
      <c r="X1612" s="200">
        <v>1500</v>
      </c>
      <c r="Y1612" s="206">
        <f>Table1[[#This Row],[Prod]]</f>
        <v>1615</v>
      </c>
      <c r="Z1612" s="206">
        <f>ABS(Table1[[#This Row],[Prod2]]-Table1[[#This Row],[Plan Revised]])</f>
        <v>115</v>
      </c>
      <c r="AA1612" s="209">
        <f>IF(ABS(Table1[[#This Row],[Prod2]]-Table1[[#This Row],[Plan Revised]])&gt;Table1[[#This Row],[Plan Revised]],0,IF(Table1[[#This Row],[Plan Revised]]=0,0,1-ABS(Table1[[#This Row],[Prod2]]-Table1[[#This Row],[Plan Revised]])/Table1[[#This Row],[Plan Revised]]))</f>
        <v>0.92333333333333334</v>
      </c>
      <c r="AB1612" s="198"/>
      <c r="AC1612" s="201"/>
      <c r="AD1612"/>
      <c r="AF1612"/>
    </row>
    <row r="1613" spans="1:32">
      <c r="A1613" s="196" t="str">
        <f>IF(Table1[Week]=WeekSel,"Yes","No")</f>
        <v>No</v>
      </c>
      <c r="B1613" s="196" t="str">
        <f>IF((Table1[StartDate]&gt;=Date.GraphMin)*(Table1[StartDate]&lt;=Date.GraphMax)=1,"Yes","No")</f>
        <v>No</v>
      </c>
      <c r="C1613" s="196" t="str">
        <f>IF(OR(Table1[[#This Row],[Site]]="FOOD MILLING",Table1[[#This Row],[Site]]="GODACO"), "No", "Yes")</f>
        <v>Yes</v>
      </c>
      <c r="D1613" s="197">
        <f>MAX(DATE(Table1[Year],1,1),DATE(Table1[Year],1,1)-WEEKDAY(DATE(Table1[Year],1,1),2)+(Table1[WeekNum]-1)*7+1)</f>
        <v>44648</v>
      </c>
      <c r="E1613" s="197">
        <f>MIN(DATE(Table1[Year]+1,1,0),DATE(Table1[Year],1,1)-WEEKDAY(DATE(Table1[Year],1,1),2)+Table1[WeekNum]*7)</f>
        <v>44654</v>
      </c>
      <c r="F1613" s="15">
        <v>2022</v>
      </c>
      <c r="G1613" s="196">
        <f t="shared" si="50"/>
        <v>3</v>
      </c>
      <c r="H1613" s="196">
        <v>14</v>
      </c>
      <c r="I1613" s="207" t="str">
        <f>"W" &amp;Table1[[#This Row],[WeekNum]]</f>
        <v>W14</v>
      </c>
      <c r="J1613" s="199" t="str">
        <f t="shared" si="51"/>
        <v>22-W14</v>
      </c>
      <c r="K1613" s="198" t="s">
        <v>487</v>
      </c>
      <c r="L1613" s="198"/>
      <c r="M1613" s="198" t="s">
        <v>72</v>
      </c>
      <c r="N1613" s="266" t="s">
        <v>368</v>
      </c>
      <c r="O1613" s="266" t="s">
        <v>386</v>
      </c>
      <c r="P1613" s="11" t="s">
        <v>387</v>
      </c>
      <c r="Q1613" s="11" t="s">
        <v>419</v>
      </c>
      <c r="R1613" s="198">
        <v>0</v>
      </c>
      <c r="S1613" s="198">
        <v>0</v>
      </c>
      <c r="T1613" s="206">
        <f>ABS(Table1[[#This Row],[Prod]]-Table1[[#This Row],[Planned]])</f>
        <v>0</v>
      </c>
      <c r="U1613" s="209">
        <f>IF(ABS(Table1[[#This Row],[Prod]]-Table1[[#This Row],[Planned]])&gt;Table1[[#This Row],[Planned]],0,IF(Table1[[#This Row],[Planned]]=0,0,1-ABS(Table1[[#This Row],[Prod]]-Table1[[#This Row],[Planned]])/Table1[[#This Row],[Planned]]))</f>
        <v>0</v>
      </c>
      <c r="V1613" s="198"/>
      <c r="W1613" s="198"/>
      <c r="X1613" s="200">
        <v>0</v>
      </c>
      <c r="Y1613" s="206">
        <f>Table1[[#This Row],[Prod]]</f>
        <v>0</v>
      </c>
      <c r="Z1613" s="206">
        <f>ABS(Table1[[#This Row],[Prod2]]-Table1[[#This Row],[Plan Revised]])</f>
        <v>0</v>
      </c>
      <c r="AA1613" s="209">
        <f>IF(ABS(Table1[[#This Row],[Prod2]]-Table1[[#This Row],[Plan Revised]])&gt;Table1[[#This Row],[Plan Revised]],0,IF(Table1[[#This Row],[Plan Revised]]=0,0,1-ABS(Table1[[#This Row],[Prod2]]-Table1[[#This Row],[Plan Revised]])/Table1[[#This Row],[Plan Revised]]))</f>
        <v>0</v>
      </c>
      <c r="AB1613" s="198"/>
      <c r="AC1613" s="201"/>
      <c r="AD1613"/>
      <c r="AF1613"/>
    </row>
    <row r="1614" spans="1:32">
      <c r="A1614" s="196" t="str">
        <f>IF(Table1[Week]=WeekSel,"Yes","No")</f>
        <v>No</v>
      </c>
      <c r="B1614" s="196" t="str">
        <f>IF((Table1[StartDate]&gt;=Date.GraphMin)*(Table1[StartDate]&lt;=Date.GraphMax)=1,"Yes","No")</f>
        <v>No</v>
      </c>
      <c r="C1614" s="196" t="str">
        <f>IF(OR(Table1[[#This Row],[Site]]="FOOD MILLING",Table1[[#This Row],[Site]]="GODACO"), "No", "Yes")</f>
        <v>Yes</v>
      </c>
      <c r="D1614" s="197">
        <f>MAX(DATE(Table1[Year],1,1),DATE(Table1[Year],1,1)-WEEKDAY(DATE(Table1[Year],1,1),2)+(Table1[WeekNum]-1)*7+1)</f>
        <v>44648</v>
      </c>
      <c r="E1614" s="197">
        <f>MIN(DATE(Table1[Year]+1,1,0),DATE(Table1[Year],1,1)-WEEKDAY(DATE(Table1[Year],1,1),2)+Table1[WeekNum]*7)</f>
        <v>44654</v>
      </c>
      <c r="F1614" s="15">
        <v>2022</v>
      </c>
      <c r="G1614" s="196">
        <f t="shared" si="50"/>
        <v>3</v>
      </c>
      <c r="H1614" s="196">
        <v>14</v>
      </c>
      <c r="I1614" s="207" t="str">
        <f>"W" &amp;Table1[[#This Row],[WeekNum]]</f>
        <v>W14</v>
      </c>
      <c r="J1614" s="199" t="str">
        <f t="shared" si="51"/>
        <v>22-W14</v>
      </c>
      <c r="K1614" s="198" t="s">
        <v>490</v>
      </c>
      <c r="L1614" s="198"/>
      <c r="M1614" s="198" t="s">
        <v>72</v>
      </c>
      <c r="N1614" s="266" t="s">
        <v>368</v>
      </c>
      <c r="O1614" s="266" t="s">
        <v>386</v>
      </c>
      <c r="P1614" s="11" t="s">
        <v>387</v>
      </c>
      <c r="Q1614" s="11" t="s">
        <v>419</v>
      </c>
      <c r="R1614" s="198">
        <v>1750</v>
      </c>
      <c r="S1614" s="198">
        <v>1250</v>
      </c>
      <c r="T1614" s="206">
        <f>ABS(Table1[[#This Row],[Prod]]-Table1[[#This Row],[Planned]])</f>
        <v>500</v>
      </c>
      <c r="U1614" s="209">
        <f>IF(ABS(Table1[[#This Row],[Prod]]-Table1[[#This Row],[Planned]])&gt;Table1[[#This Row],[Planned]],0,IF(Table1[[#This Row],[Planned]]=0,0,1-ABS(Table1[[#This Row],[Prod]]-Table1[[#This Row],[Planned]])/Table1[[#This Row],[Planned]]))</f>
        <v>0.7142857142857143</v>
      </c>
      <c r="V1614" s="198"/>
      <c r="W1614" s="198"/>
      <c r="X1614" s="200">
        <v>1250</v>
      </c>
      <c r="Y1614" s="206">
        <f>Table1[[#This Row],[Prod]]</f>
        <v>1250</v>
      </c>
      <c r="Z1614" s="206">
        <f>ABS(Table1[[#This Row],[Prod2]]-Table1[[#This Row],[Plan Revised]])</f>
        <v>0</v>
      </c>
      <c r="AA1614" s="209">
        <f>IF(ABS(Table1[[#This Row],[Prod2]]-Table1[[#This Row],[Plan Revised]])&gt;Table1[[#This Row],[Plan Revised]],0,IF(Table1[[#This Row],[Plan Revised]]=0,0,1-ABS(Table1[[#This Row],[Prod2]]-Table1[[#This Row],[Plan Revised]])/Table1[[#This Row],[Plan Revised]]))</f>
        <v>1</v>
      </c>
      <c r="AB1614" s="198"/>
      <c r="AC1614" s="201"/>
      <c r="AD1614"/>
      <c r="AF1614"/>
    </row>
    <row r="1615" spans="1:32">
      <c r="A1615" s="196" t="str">
        <f>IF(Table1[Week]=WeekSel,"Yes","No")</f>
        <v>No</v>
      </c>
      <c r="B1615" s="196" t="str">
        <f>IF((Table1[StartDate]&gt;=Date.GraphMin)*(Table1[StartDate]&lt;=Date.GraphMax)=1,"Yes","No")</f>
        <v>No</v>
      </c>
      <c r="C1615" s="196" t="str">
        <f>IF(OR(Table1[[#This Row],[Site]]="FOOD MILLING",Table1[[#This Row],[Site]]="GODACO"), "No", "Yes")</f>
        <v>Yes</v>
      </c>
      <c r="D1615" s="197">
        <f>MAX(DATE(Table1[Year],1,1),DATE(Table1[Year],1,1)-WEEKDAY(DATE(Table1[Year],1,1),2)+(Table1[WeekNum]-1)*7+1)</f>
        <v>44648</v>
      </c>
      <c r="E1615" s="197">
        <f>MIN(DATE(Table1[Year]+1,1,0),DATE(Table1[Year],1,1)-WEEKDAY(DATE(Table1[Year],1,1),2)+Table1[WeekNum]*7)</f>
        <v>44654</v>
      </c>
      <c r="F1615" s="15">
        <v>2022</v>
      </c>
      <c r="G1615" s="196">
        <f t="shared" si="50"/>
        <v>3</v>
      </c>
      <c r="H1615" s="196">
        <v>14</v>
      </c>
      <c r="I1615" s="207" t="str">
        <f>"W" &amp;Table1[[#This Row],[WeekNum]]</f>
        <v>W14</v>
      </c>
      <c r="J1615" s="199" t="str">
        <f t="shared" si="51"/>
        <v>22-W14</v>
      </c>
      <c r="K1615" s="198" t="s">
        <v>493</v>
      </c>
      <c r="L1615" s="198"/>
      <c r="M1615" s="198" t="s">
        <v>72</v>
      </c>
      <c r="N1615" s="266" t="s">
        <v>368</v>
      </c>
      <c r="O1615" s="266" t="s">
        <v>386</v>
      </c>
      <c r="P1615" s="11" t="s">
        <v>387</v>
      </c>
      <c r="Q1615" s="11" t="s">
        <v>419</v>
      </c>
      <c r="R1615" s="198">
        <v>0</v>
      </c>
      <c r="S1615" s="198">
        <v>500</v>
      </c>
      <c r="T1615" s="206">
        <f>ABS(Table1[[#This Row],[Prod]]-Table1[[#This Row],[Planned]])</f>
        <v>500</v>
      </c>
      <c r="U1615" s="209">
        <f>IF(ABS(Table1[[#This Row],[Prod]]-Table1[[#This Row],[Planned]])&gt;Table1[[#This Row],[Planned]],0,IF(Table1[[#This Row],[Planned]]=0,0,1-ABS(Table1[[#This Row],[Prod]]-Table1[[#This Row],[Planned]])/Table1[[#This Row],[Planned]]))</f>
        <v>0</v>
      </c>
      <c r="V1615" s="198"/>
      <c r="W1615" s="198"/>
      <c r="X1615" s="200">
        <v>500</v>
      </c>
      <c r="Y1615" s="206">
        <f>Table1[[#This Row],[Prod]]</f>
        <v>500</v>
      </c>
      <c r="Z1615" s="206">
        <f>ABS(Table1[[#This Row],[Prod2]]-Table1[[#This Row],[Plan Revised]])</f>
        <v>0</v>
      </c>
      <c r="AA1615" s="209">
        <f>IF(ABS(Table1[[#This Row],[Prod2]]-Table1[[#This Row],[Plan Revised]])&gt;Table1[[#This Row],[Plan Revised]],0,IF(Table1[[#This Row],[Plan Revised]]=0,0,1-ABS(Table1[[#This Row],[Prod2]]-Table1[[#This Row],[Plan Revised]])/Table1[[#This Row],[Plan Revised]]))</f>
        <v>1</v>
      </c>
      <c r="AB1615" s="198"/>
      <c r="AC1615" s="201"/>
      <c r="AD1615"/>
      <c r="AF1615"/>
    </row>
    <row r="1616" spans="1:32">
      <c r="A1616" s="196" t="str">
        <f>IF(Table1[Week]=WeekSel,"Yes","No")</f>
        <v>No</v>
      </c>
      <c r="B1616" s="196" t="str">
        <f>IF((Table1[StartDate]&gt;=Date.GraphMin)*(Table1[StartDate]&lt;=Date.GraphMax)=1,"Yes","No")</f>
        <v>No</v>
      </c>
      <c r="C1616" s="196" t="str">
        <f>IF(OR(Table1[[#This Row],[Site]]="FOOD MILLING",Table1[[#This Row],[Site]]="GODACO"), "No", "Yes")</f>
        <v>Yes</v>
      </c>
      <c r="D1616" s="197">
        <f>MAX(DATE(Table1[Year],1,1),DATE(Table1[Year],1,1)-WEEKDAY(DATE(Table1[Year],1,1),2)+(Table1[WeekNum]-1)*7+1)</f>
        <v>44648</v>
      </c>
      <c r="E1616" s="197">
        <f>MIN(DATE(Table1[Year]+1,1,0),DATE(Table1[Year],1,1)-WEEKDAY(DATE(Table1[Year],1,1),2)+Table1[WeekNum]*7)</f>
        <v>44654</v>
      </c>
      <c r="F1616" s="15">
        <v>2022</v>
      </c>
      <c r="G1616" s="196">
        <f t="shared" si="50"/>
        <v>3</v>
      </c>
      <c r="H1616" s="196">
        <v>14</v>
      </c>
      <c r="I1616" s="207" t="str">
        <f>"W" &amp;Table1[[#This Row],[WeekNum]]</f>
        <v>W14</v>
      </c>
      <c r="J1616" s="199" t="str">
        <f t="shared" si="51"/>
        <v>22-W14</v>
      </c>
      <c r="K1616" s="198" t="s">
        <v>488</v>
      </c>
      <c r="L1616" s="198"/>
      <c r="M1616" s="198" t="s">
        <v>72</v>
      </c>
      <c r="N1616" s="266" t="s">
        <v>368</v>
      </c>
      <c r="O1616" s="266" t="s">
        <v>386</v>
      </c>
      <c r="P1616" s="11" t="s">
        <v>387</v>
      </c>
      <c r="Q1616" s="11" t="s">
        <v>419</v>
      </c>
      <c r="R1616" s="198">
        <v>0</v>
      </c>
      <c r="S1616" s="198">
        <v>0</v>
      </c>
      <c r="T1616" s="206">
        <f>ABS(Table1[[#This Row],[Prod]]-Table1[[#This Row],[Planned]])</f>
        <v>0</v>
      </c>
      <c r="U1616" s="209">
        <f>IF(ABS(Table1[[#This Row],[Prod]]-Table1[[#This Row],[Planned]])&gt;Table1[[#This Row],[Planned]],0,IF(Table1[[#This Row],[Planned]]=0,0,1-ABS(Table1[[#This Row],[Prod]]-Table1[[#This Row],[Planned]])/Table1[[#This Row],[Planned]]))</f>
        <v>0</v>
      </c>
      <c r="V1616" s="198"/>
      <c r="W1616" s="198"/>
      <c r="X1616" s="200">
        <v>0</v>
      </c>
      <c r="Y1616" s="206">
        <f>Table1[[#This Row],[Prod]]</f>
        <v>0</v>
      </c>
      <c r="Z1616" s="206">
        <f>ABS(Table1[[#This Row],[Prod2]]-Table1[[#This Row],[Plan Revised]])</f>
        <v>0</v>
      </c>
      <c r="AA1616" s="209">
        <f>IF(ABS(Table1[[#This Row],[Prod2]]-Table1[[#This Row],[Plan Revised]])&gt;Table1[[#This Row],[Plan Revised]],0,IF(Table1[[#This Row],[Plan Revised]]=0,0,1-ABS(Table1[[#This Row],[Prod2]]-Table1[[#This Row],[Plan Revised]])/Table1[[#This Row],[Plan Revised]]))</f>
        <v>0</v>
      </c>
      <c r="AB1616" s="198"/>
      <c r="AC1616" s="201"/>
      <c r="AD1616"/>
      <c r="AF1616"/>
    </row>
    <row r="1617" spans="1:32">
      <c r="A1617" s="196" t="str">
        <f>IF(Table1[Week]=WeekSel,"Yes","No")</f>
        <v>No</v>
      </c>
      <c r="B1617" s="196" t="str">
        <f>IF((Table1[StartDate]&gt;=Date.GraphMin)*(Table1[StartDate]&lt;=Date.GraphMax)=1,"Yes","No")</f>
        <v>No</v>
      </c>
      <c r="C1617" s="196" t="str">
        <f>IF(OR(Table1[[#This Row],[Site]]="FOOD MILLING",Table1[[#This Row],[Site]]="GODACO"), "No", "Yes")</f>
        <v>Yes</v>
      </c>
      <c r="D1617" s="197">
        <f>MAX(DATE(Table1[Year],1,1),DATE(Table1[Year],1,1)-WEEKDAY(DATE(Table1[Year],1,1),2)+(Table1[WeekNum]-1)*7+1)</f>
        <v>44648</v>
      </c>
      <c r="E1617" s="197">
        <f>MIN(DATE(Table1[Year]+1,1,0),DATE(Table1[Year],1,1)-WEEKDAY(DATE(Table1[Year],1,1),2)+Table1[WeekNum]*7)</f>
        <v>44654</v>
      </c>
      <c r="F1617" s="15">
        <v>2022</v>
      </c>
      <c r="G1617" s="196">
        <f t="shared" si="50"/>
        <v>3</v>
      </c>
      <c r="H1617" s="196">
        <v>14</v>
      </c>
      <c r="I1617" s="207" t="str">
        <f>"W" &amp;Table1[[#This Row],[WeekNum]]</f>
        <v>W14</v>
      </c>
      <c r="J1617" s="199" t="str">
        <f t="shared" si="51"/>
        <v>22-W14</v>
      </c>
      <c r="K1617" s="198" t="s">
        <v>489</v>
      </c>
      <c r="L1617" s="198"/>
      <c r="M1617" s="198" t="s">
        <v>72</v>
      </c>
      <c r="N1617" s="266" t="s">
        <v>368</v>
      </c>
      <c r="O1617" s="266" t="s">
        <v>386</v>
      </c>
      <c r="P1617" s="11" t="s">
        <v>387</v>
      </c>
      <c r="Q1617" s="11" t="s">
        <v>419</v>
      </c>
      <c r="R1617" s="198">
        <v>300</v>
      </c>
      <c r="S1617" s="198">
        <v>960</v>
      </c>
      <c r="T1617" s="206">
        <f>ABS(Table1[[#This Row],[Prod]]-Table1[[#This Row],[Planned]])</f>
        <v>660</v>
      </c>
      <c r="U1617" s="209">
        <f>IF(ABS(Table1[[#This Row],[Prod]]-Table1[[#This Row],[Planned]])&gt;Table1[[#This Row],[Planned]],0,IF(Table1[[#This Row],[Planned]]=0,0,1-ABS(Table1[[#This Row],[Prod]]-Table1[[#This Row],[Planned]])/Table1[[#This Row],[Planned]]))</f>
        <v>0</v>
      </c>
      <c r="V1617" s="198"/>
      <c r="W1617" s="198"/>
      <c r="X1617" s="200">
        <v>960</v>
      </c>
      <c r="Y1617" s="206">
        <f>Table1[[#This Row],[Prod]]</f>
        <v>960</v>
      </c>
      <c r="Z1617" s="206">
        <f>ABS(Table1[[#This Row],[Prod2]]-Table1[[#This Row],[Plan Revised]])</f>
        <v>0</v>
      </c>
      <c r="AA1617" s="209">
        <f>IF(ABS(Table1[[#This Row],[Prod2]]-Table1[[#This Row],[Plan Revised]])&gt;Table1[[#This Row],[Plan Revised]],0,IF(Table1[[#This Row],[Plan Revised]]=0,0,1-ABS(Table1[[#This Row],[Prod2]]-Table1[[#This Row],[Plan Revised]])/Table1[[#This Row],[Plan Revised]]))</f>
        <v>1</v>
      </c>
      <c r="AB1617" s="198"/>
      <c r="AC1617" s="201"/>
      <c r="AD1617"/>
      <c r="AF1617"/>
    </row>
    <row r="1618" spans="1:32">
      <c r="A1618" s="196" t="str">
        <f>IF(Table1[Week]=WeekSel,"Yes","No")</f>
        <v>No</v>
      </c>
      <c r="B1618" s="196" t="str">
        <f>IF((Table1[StartDate]&gt;=Date.GraphMin)*(Table1[StartDate]&lt;=Date.GraphMax)=1,"Yes","No")</f>
        <v>No</v>
      </c>
      <c r="C1618" s="196" t="str">
        <f>IF(OR(Table1[[#This Row],[Site]]="FOOD MILLING",Table1[[#This Row],[Site]]="GODACO"), "No", "Yes")</f>
        <v>Yes</v>
      </c>
      <c r="D1618" s="197">
        <f>MAX(DATE(Table1[Year],1,1),DATE(Table1[Year],1,1)-WEEKDAY(DATE(Table1[Year],1,1),2)+(Table1[WeekNum]-1)*7+1)</f>
        <v>44648</v>
      </c>
      <c r="E1618" s="197">
        <f>MIN(DATE(Table1[Year]+1,1,0),DATE(Table1[Year],1,1)-WEEKDAY(DATE(Table1[Year],1,1),2)+Table1[WeekNum]*7)</f>
        <v>44654</v>
      </c>
      <c r="F1618" s="15">
        <v>2022</v>
      </c>
      <c r="G1618" s="196">
        <f t="shared" si="50"/>
        <v>3</v>
      </c>
      <c r="H1618" s="196">
        <v>14</v>
      </c>
      <c r="I1618" s="207" t="str">
        <f>"W" &amp;Table1[[#This Row],[WeekNum]]</f>
        <v>W14</v>
      </c>
      <c r="J1618" s="199" t="str">
        <f t="shared" si="51"/>
        <v>22-W14</v>
      </c>
      <c r="K1618" s="198" t="s">
        <v>482</v>
      </c>
      <c r="L1618" s="198"/>
      <c r="M1618" s="198" t="s">
        <v>72</v>
      </c>
      <c r="N1618" s="266" t="s">
        <v>368</v>
      </c>
      <c r="O1618" s="266" t="s">
        <v>386</v>
      </c>
      <c r="P1618" s="11" t="s">
        <v>387</v>
      </c>
      <c r="Q1618" s="11" t="s">
        <v>419</v>
      </c>
      <c r="R1618" s="198">
        <v>2250</v>
      </c>
      <c r="S1618" s="198">
        <v>927</v>
      </c>
      <c r="T1618" s="206">
        <f>ABS(Table1[[#This Row],[Prod]]-Table1[[#This Row],[Planned]])</f>
        <v>1323</v>
      </c>
      <c r="U1618" s="209">
        <f>IF(ABS(Table1[[#This Row],[Prod]]-Table1[[#This Row],[Planned]])&gt;Table1[[#This Row],[Planned]],0,IF(Table1[[#This Row],[Planned]]=0,0,1-ABS(Table1[[#This Row],[Prod]]-Table1[[#This Row],[Planned]])/Table1[[#This Row],[Planned]]))</f>
        <v>0.41200000000000003</v>
      </c>
      <c r="V1618" s="198"/>
      <c r="W1618" s="198"/>
      <c r="X1618" s="200">
        <v>750</v>
      </c>
      <c r="Y1618" s="206">
        <f>Table1[[#This Row],[Prod]]</f>
        <v>927</v>
      </c>
      <c r="Z1618" s="206">
        <f>ABS(Table1[[#This Row],[Prod2]]-Table1[[#This Row],[Plan Revised]])</f>
        <v>177</v>
      </c>
      <c r="AA1618" s="209">
        <f>IF(ABS(Table1[[#This Row],[Prod2]]-Table1[[#This Row],[Plan Revised]])&gt;Table1[[#This Row],[Plan Revised]],0,IF(Table1[[#This Row],[Plan Revised]]=0,0,1-ABS(Table1[[#This Row],[Prod2]]-Table1[[#This Row],[Plan Revised]])/Table1[[#This Row],[Plan Revised]]))</f>
        <v>0.76400000000000001</v>
      </c>
      <c r="AB1618" s="198"/>
      <c r="AC1618" s="201"/>
      <c r="AD1618"/>
      <c r="AF1618"/>
    </row>
    <row r="1619" spans="1:32">
      <c r="A1619" s="196" t="str">
        <f>IF(Table1[Week]=WeekSel,"Yes","No")</f>
        <v>No</v>
      </c>
      <c r="B1619" s="196" t="str">
        <f>IF((Table1[StartDate]&gt;=Date.GraphMin)*(Table1[StartDate]&lt;=Date.GraphMax)=1,"Yes","No")</f>
        <v>No</v>
      </c>
      <c r="C1619" s="196" t="str">
        <f>IF(OR(Table1[[#This Row],[Site]]="FOOD MILLING",Table1[[#This Row],[Site]]="GODACO"), "No", "Yes")</f>
        <v>Yes</v>
      </c>
      <c r="D1619" s="197">
        <f>MAX(DATE(Table1[Year],1,1),DATE(Table1[Year],1,1)-WEEKDAY(DATE(Table1[Year],1,1),2)+(Table1[WeekNum]-1)*7+1)</f>
        <v>44648</v>
      </c>
      <c r="E1619" s="197">
        <f>MIN(DATE(Table1[Year]+1,1,0),DATE(Table1[Year],1,1)-WEEKDAY(DATE(Table1[Year],1,1),2)+Table1[WeekNum]*7)</f>
        <v>44654</v>
      </c>
      <c r="F1619" s="15">
        <v>2022</v>
      </c>
      <c r="G1619" s="196">
        <f t="shared" si="50"/>
        <v>3</v>
      </c>
      <c r="H1619" s="196">
        <v>14</v>
      </c>
      <c r="I1619" s="207" t="str">
        <f>"W" &amp;Table1[[#This Row],[WeekNum]]</f>
        <v>W14</v>
      </c>
      <c r="J1619" s="199" t="str">
        <f t="shared" si="51"/>
        <v>22-W14</v>
      </c>
      <c r="K1619" s="198" t="s">
        <v>29</v>
      </c>
      <c r="L1619" s="198"/>
      <c r="M1619" s="198" t="s">
        <v>77</v>
      </c>
      <c r="N1619" s="266" t="s">
        <v>368</v>
      </c>
      <c r="O1619" s="266" t="s">
        <v>386</v>
      </c>
      <c r="P1619" s="11" t="s">
        <v>387</v>
      </c>
      <c r="Q1619" s="11" t="s">
        <v>419</v>
      </c>
      <c r="R1619" s="198">
        <v>0</v>
      </c>
      <c r="S1619" s="198">
        <v>0</v>
      </c>
      <c r="T1619" s="206">
        <f>ABS(Table1[[#This Row],[Prod]]-Table1[[#This Row],[Planned]])</f>
        <v>0</v>
      </c>
      <c r="U1619" s="209">
        <f>IF(ABS(Table1[[#This Row],[Prod]]-Table1[[#This Row],[Planned]])&gt;Table1[[#This Row],[Planned]],0,IF(Table1[[#This Row],[Planned]]=0,0,1-ABS(Table1[[#This Row],[Prod]]-Table1[[#This Row],[Planned]])/Table1[[#This Row],[Planned]]))</f>
        <v>0</v>
      </c>
      <c r="V1619" s="198"/>
      <c r="W1619" s="198"/>
      <c r="X1619" s="200">
        <v>0</v>
      </c>
      <c r="Y1619" s="206">
        <f>Table1[[#This Row],[Prod]]</f>
        <v>0</v>
      </c>
      <c r="Z1619" s="206">
        <f>ABS(Table1[[#This Row],[Prod2]]-Table1[[#This Row],[Plan Revised]])</f>
        <v>0</v>
      </c>
      <c r="AA1619" s="209">
        <f>IF(ABS(Table1[[#This Row],[Prod2]]-Table1[[#This Row],[Plan Revised]])&gt;Table1[[#This Row],[Plan Revised]],0,IF(Table1[[#This Row],[Plan Revised]]=0,0,1-ABS(Table1[[#This Row],[Prod2]]-Table1[[#This Row],[Plan Revised]])/Table1[[#This Row],[Plan Revised]]))</f>
        <v>0</v>
      </c>
      <c r="AB1619" s="198"/>
      <c r="AC1619" s="201"/>
      <c r="AD1619"/>
      <c r="AF1619"/>
    </row>
    <row r="1620" spans="1:32">
      <c r="A1620" s="196" t="str">
        <f>IF(Table1[Week]=WeekSel,"Yes","No")</f>
        <v>No</v>
      </c>
      <c r="B1620" s="196" t="str">
        <f>IF((Table1[StartDate]&gt;=Date.GraphMin)*(Table1[StartDate]&lt;=Date.GraphMax)=1,"Yes","No")</f>
        <v>No</v>
      </c>
      <c r="C1620" s="196" t="str">
        <f>IF(OR(Table1[[#This Row],[Site]]="FOOD MILLING",Table1[[#This Row],[Site]]="GODACO"), "No", "Yes")</f>
        <v>Yes</v>
      </c>
      <c r="D1620" s="197">
        <f>MAX(DATE(Table1[Year],1,1),DATE(Table1[Year],1,1)-WEEKDAY(DATE(Table1[Year],1,1),2)+(Table1[WeekNum]-1)*7+1)</f>
        <v>44648</v>
      </c>
      <c r="E1620" s="197">
        <f>MIN(DATE(Table1[Year]+1,1,0),DATE(Table1[Year],1,1)-WEEKDAY(DATE(Table1[Year],1,1),2)+Table1[WeekNum]*7)</f>
        <v>44654</v>
      </c>
      <c r="F1620" s="15">
        <v>2022</v>
      </c>
      <c r="G1620" s="196">
        <f t="shared" si="50"/>
        <v>3</v>
      </c>
      <c r="H1620" s="196">
        <v>14</v>
      </c>
      <c r="I1620" s="207" t="str">
        <f>"W" &amp;Table1[[#This Row],[WeekNum]]</f>
        <v>W14</v>
      </c>
      <c r="J1620" s="199" t="str">
        <f t="shared" si="51"/>
        <v>22-W14</v>
      </c>
      <c r="K1620" s="198" t="s">
        <v>30</v>
      </c>
      <c r="L1620" s="198"/>
      <c r="M1620" s="198" t="s">
        <v>77</v>
      </c>
      <c r="N1620" s="266" t="s">
        <v>368</v>
      </c>
      <c r="O1620" s="266" t="s">
        <v>386</v>
      </c>
      <c r="P1620" s="11" t="s">
        <v>387</v>
      </c>
      <c r="Q1620" s="11" t="s">
        <v>419</v>
      </c>
      <c r="R1620" s="198">
        <v>0</v>
      </c>
      <c r="S1620" s="198">
        <v>0</v>
      </c>
      <c r="T1620" s="206">
        <f>ABS(Table1[[#This Row],[Prod]]-Table1[[#This Row],[Planned]])</f>
        <v>0</v>
      </c>
      <c r="U1620" s="209">
        <f>IF(ABS(Table1[[#This Row],[Prod]]-Table1[[#This Row],[Planned]])&gt;Table1[[#This Row],[Planned]],0,IF(Table1[[#This Row],[Planned]]=0,0,1-ABS(Table1[[#This Row],[Prod]]-Table1[[#This Row],[Planned]])/Table1[[#This Row],[Planned]]))</f>
        <v>0</v>
      </c>
      <c r="V1620" s="198"/>
      <c r="W1620" s="198"/>
      <c r="X1620" s="200">
        <v>0</v>
      </c>
      <c r="Y1620" s="206">
        <f>Table1[[#This Row],[Prod]]</f>
        <v>0</v>
      </c>
      <c r="Z1620" s="206">
        <f>ABS(Table1[[#This Row],[Prod2]]-Table1[[#This Row],[Plan Revised]])</f>
        <v>0</v>
      </c>
      <c r="AA1620" s="209">
        <f>IF(ABS(Table1[[#This Row],[Prod2]]-Table1[[#This Row],[Plan Revised]])&gt;Table1[[#This Row],[Plan Revised]],0,IF(Table1[[#This Row],[Plan Revised]]=0,0,1-ABS(Table1[[#This Row],[Prod2]]-Table1[[#This Row],[Plan Revised]])/Table1[[#This Row],[Plan Revised]]))</f>
        <v>0</v>
      </c>
      <c r="AB1620" s="198"/>
      <c r="AC1620" s="201"/>
      <c r="AD1620"/>
      <c r="AF1620"/>
    </row>
    <row r="1621" spans="1:32">
      <c r="A1621" s="196" t="str">
        <f>IF(Table1[Week]=WeekSel,"Yes","No")</f>
        <v>No</v>
      </c>
      <c r="B1621" s="196" t="str">
        <f>IF((Table1[StartDate]&gt;=Date.GraphMin)*(Table1[StartDate]&lt;=Date.GraphMax)=1,"Yes","No")</f>
        <v>No</v>
      </c>
      <c r="C1621" s="196" t="str">
        <f>IF(OR(Table1[[#This Row],[Site]]="FOOD MILLING",Table1[[#This Row],[Site]]="GODACO"), "No", "Yes")</f>
        <v>Yes</v>
      </c>
      <c r="D1621" s="197">
        <f>MAX(DATE(Table1[Year],1,1),DATE(Table1[Year],1,1)-WEEKDAY(DATE(Table1[Year],1,1),2)+(Table1[WeekNum]-1)*7+1)</f>
        <v>44648</v>
      </c>
      <c r="E1621" s="197">
        <f>MIN(DATE(Table1[Year]+1,1,0),DATE(Table1[Year],1,1)-WEEKDAY(DATE(Table1[Year],1,1),2)+Table1[WeekNum]*7)</f>
        <v>44654</v>
      </c>
      <c r="F1621" s="15">
        <v>2022</v>
      </c>
      <c r="G1621" s="196">
        <f t="shared" si="50"/>
        <v>3</v>
      </c>
      <c r="H1621" s="196">
        <v>14</v>
      </c>
      <c r="I1621" s="207" t="str">
        <f>"W" &amp;Table1[[#This Row],[WeekNum]]</f>
        <v>W14</v>
      </c>
      <c r="J1621" s="199" t="str">
        <f t="shared" si="51"/>
        <v>22-W14</v>
      </c>
      <c r="K1621" s="198" t="s">
        <v>429</v>
      </c>
      <c r="L1621" s="198"/>
      <c r="M1621" s="198" t="s">
        <v>77</v>
      </c>
      <c r="N1621" s="266" t="s">
        <v>368</v>
      </c>
      <c r="O1621" s="266" t="s">
        <v>386</v>
      </c>
      <c r="P1621" s="11" t="s">
        <v>387</v>
      </c>
      <c r="Q1621" s="11" t="s">
        <v>419</v>
      </c>
      <c r="R1621" s="198">
        <v>4380</v>
      </c>
      <c r="S1621" s="198">
        <v>4381.0200000000004</v>
      </c>
      <c r="T1621" s="206">
        <f>ABS(Table1[[#This Row],[Prod]]-Table1[[#This Row],[Planned]])</f>
        <v>1.0200000000004366</v>
      </c>
      <c r="U1621" s="209">
        <f>IF(ABS(Table1[[#This Row],[Prod]]-Table1[[#This Row],[Planned]])&gt;Table1[[#This Row],[Planned]],0,IF(Table1[[#This Row],[Planned]]=0,0,1-ABS(Table1[[#This Row],[Prod]]-Table1[[#This Row],[Planned]])/Table1[[#This Row],[Planned]]))</f>
        <v>0.99976712328767114</v>
      </c>
      <c r="V1621" s="198"/>
      <c r="W1621" s="198"/>
      <c r="X1621" s="200">
        <v>4500</v>
      </c>
      <c r="Y1621" s="206">
        <f>Table1[[#This Row],[Prod]]</f>
        <v>4381.0200000000004</v>
      </c>
      <c r="Z1621" s="206">
        <f>ABS(Table1[[#This Row],[Prod2]]-Table1[[#This Row],[Plan Revised]])</f>
        <v>118.97999999999956</v>
      </c>
      <c r="AA1621" s="209">
        <f>IF(ABS(Table1[[#This Row],[Prod2]]-Table1[[#This Row],[Plan Revised]])&gt;Table1[[#This Row],[Plan Revised]],0,IF(Table1[[#This Row],[Plan Revised]]=0,0,1-ABS(Table1[[#This Row],[Prod2]]-Table1[[#This Row],[Plan Revised]])/Table1[[#This Row],[Plan Revised]]))</f>
        <v>0.97356000000000009</v>
      </c>
      <c r="AB1621" s="198"/>
      <c r="AC1621" s="201"/>
      <c r="AD1621"/>
      <c r="AF1621"/>
    </row>
    <row r="1622" spans="1:32">
      <c r="A1622" s="196" t="str">
        <f>IF(Table1[Week]=WeekSel,"Yes","No")</f>
        <v>No</v>
      </c>
      <c r="B1622" s="196" t="str">
        <f>IF((Table1[StartDate]&gt;=Date.GraphMin)*(Table1[StartDate]&lt;=Date.GraphMax)=1,"Yes","No")</f>
        <v>No</v>
      </c>
      <c r="C1622" s="196" t="str">
        <f>IF(OR(Table1[[#This Row],[Site]]="FOOD MILLING",Table1[[#This Row],[Site]]="GODACO"), "No", "Yes")</f>
        <v>Yes</v>
      </c>
      <c r="D1622" s="197">
        <f>MAX(DATE(Table1[Year],1,1),DATE(Table1[Year],1,1)-WEEKDAY(DATE(Table1[Year],1,1),2)+(Table1[WeekNum]-1)*7+1)</f>
        <v>44648</v>
      </c>
      <c r="E1622" s="197">
        <f>MIN(DATE(Table1[Year]+1,1,0),DATE(Table1[Year],1,1)-WEEKDAY(DATE(Table1[Year],1,1),2)+Table1[WeekNum]*7)</f>
        <v>44654</v>
      </c>
      <c r="F1622" s="15">
        <v>2022</v>
      </c>
      <c r="G1622" s="196">
        <f t="shared" si="50"/>
        <v>3</v>
      </c>
      <c r="H1622" s="196">
        <v>14</v>
      </c>
      <c r="I1622" s="207" t="str">
        <f>"W" &amp;Table1[[#This Row],[WeekNum]]</f>
        <v>W14</v>
      </c>
      <c r="J1622" s="199" t="str">
        <f t="shared" si="51"/>
        <v>22-W14</v>
      </c>
      <c r="K1622" s="198" t="s">
        <v>494</v>
      </c>
      <c r="L1622" s="198"/>
      <c r="M1622" s="198" t="s">
        <v>77</v>
      </c>
      <c r="N1622" s="266" t="s">
        <v>368</v>
      </c>
      <c r="O1622" s="266" t="s">
        <v>386</v>
      </c>
      <c r="P1622" s="11" t="s">
        <v>387</v>
      </c>
      <c r="Q1622" s="11" t="s">
        <v>419</v>
      </c>
      <c r="R1622" s="198">
        <v>0</v>
      </c>
      <c r="S1622" s="198">
        <v>0</v>
      </c>
      <c r="T1622" s="206">
        <f>ABS(Table1[[#This Row],[Prod]]-Table1[[#This Row],[Planned]])</f>
        <v>0</v>
      </c>
      <c r="U1622" s="209">
        <f>IF(ABS(Table1[[#This Row],[Prod]]-Table1[[#This Row],[Planned]])&gt;Table1[[#This Row],[Planned]],0,IF(Table1[[#This Row],[Planned]]=0,0,1-ABS(Table1[[#This Row],[Prod]]-Table1[[#This Row],[Planned]])/Table1[[#This Row],[Planned]]))</f>
        <v>0</v>
      </c>
      <c r="V1622" s="198"/>
      <c r="W1622" s="198"/>
      <c r="X1622" s="200">
        <v>0</v>
      </c>
      <c r="Y1622" s="206">
        <f>Table1[[#This Row],[Prod]]</f>
        <v>0</v>
      </c>
      <c r="Z1622" s="206">
        <f>ABS(Table1[[#This Row],[Prod2]]-Table1[[#This Row],[Plan Revised]])</f>
        <v>0</v>
      </c>
      <c r="AA1622" s="209">
        <f>IF(ABS(Table1[[#This Row],[Prod2]]-Table1[[#This Row],[Plan Revised]])&gt;Table1[[#This Row],[Plan Revised]],0,IF(Table1[[#This Row],[Plan Revised]]=0,0,1-ABS(Table1[[#This Row],[Prod2]]-Table1[[#This Row],[Plan Revised]])/Table1[[#This Row],[Plan Revised]]))</f>
        <v>0</v>
      </c>
      <c r="AB1622" s="198"/>
      <c r="AC1622" s="201"/>
      <c r="AD1622"/>
      <c r="AF1622"/>
    </row>
    <row r="1623" spans="1:32">
      <c r="A1623" s="196" t="str">
        <f>IF(Table1[Week]=WeekSel,"Yes","No")</f>
        <v>No</v>
      </c>
      <c r="B1623" s="196" t="str">
        <f>IF((Table1[StartDate]&gt;=Date.GraphMin)*(Table1[StartDate]&lt;=Date.GraphMax)=1,"Yes","No")</f>
        <v>No</v>
      </c>
      <c r="C1623" s="196" t="str">
        <f>IF(OR(Table1[[#This Row],[Site]]="FOOD MILLING",Table1[[#This Row],[Site]]="GODACO"), "No", "Yes")</f>
        <v>Yes</v>
      </c>
      <c r="D1623" s="197">
        <f>MAX(DATE(Table1[Year],1,1),DATE(Table1[Year],1,1)-WEEKDAY(DATE(Table1[Year],1,1),2)+(Table1[WeekNum]-1)*7+1)</f>
        <v>44648</v>
      </c>
      <c r="E1623" s="197">
        <f>MIN(DATE(Table1[Year]+1,1,0),DATE(Table1[Year],1,1)-WEEKDAY(DATE(Table1[Year],1,1),2)+Table1[WeekNum]*7)</f>
        <v>44654</v>
      </c>
      <c r="F1623" s="15">
        <v>2022</v>
      </c>
      <c r="G1623" s="196">
        <f t="shared" si="50"/>
        <v>3</v>
      </c>
      <c r="H1623" s="196">
        <v>14</v>
      </c>
      <c r="I1623" s="207" t="str">
        <f>"W" &amp;Table1[[#This Row],[WeekNum]]</f>
        <v>W14</v>
      </c>
      <c r="J1623" s="199" t="str">
        <f t="shared" si="51"/>
        <v>22-W14</v>
      </c>
      <c r="K1623" s="198" t="s">
        <v>495</v>
      </c>
      <c r="L1623" s="198"/>
      <c r="M1623" s="198" t="s">
        <v>77</v>
      </c>
      <c r="N1623" s="266" t="s">
        <v>368</v>
      </c>
      <c r="O1623" s="266" t="s">
        <v>386</v>
      </c>
      <c r="P1623" s="11" t="s">
        <v>387</v>
      </c>
      <c r="Q1623" s="11" t="s">
        <v>419</v>
      </c>
      <c r="R1623" s="198">
        <v>0</v>
      </c>
      <c r="S1623" s="198">
        <v>0</v>
      </c>
      <c r="T1623" s="206">
        <f>ABS(Table1[[#This Row],[Prod]]-Table1[[#This Row],[Planned]])</f>
        <v>0</v>
      </c>
      <c r="U1623" s="209">
        <f>IF(ABS(Table1[[#This Row],[Prod]]-Table1[[#This Row],[Planned]])&gt;Table1[[#This Row],[Planned]],0,IF(Table1[[#This Row],[Planned]]=0,0,1-ABS(Table1[[#This Row],[Prod]]-Table1[[#This Row],[Planned]])/Table1[[#This Row],[Planned]]))</f>
        <v>0</v>
      </c>
      <c r="V1623" s="198"/>
      <c r="W1623" s="198"/>
      <c r="X1623" s="200">
        <v>0</v>
      </c>
      <c r="Y1623" s="206">
        <f>Table1[[#This Row],[Prod]]</f>
        <v>0</v>
      </c>
      <c r="Z1623" s="206">
        <f>ABS(Table1[[#This Row],[Prod2]]-Table1[[#This Row],[Plan Revised]])</f>
        <v>0</v>
      </c>
      <c r="AA1623" s="209">
        <f>IF(ABS(Table1[[#This Row],[Prod2]]-Table1[[#This Row],[Plan Revised]])&gt;Table1[[#This Row],[Plan Revised]],0,IF(Table1[[#This Row],[Plan Revised]]=0,0,1-ABS(Table1[[#This Row],[Prod2]]-Table1[[#This Row],[Plan Revised]])/Table1[[#This Row],[Plan Revised]]))</f>
        <v>0</v>
      </c>
      <c r="AB1623" s="198"/>
      <c r="AC1623" s="201"/>
      <c r="AD1623"/>
      <c r="AF1623"/>
    </row>
    <row r="1624" spans="1:32">
      <c r="A1624" s="196" t="str">
        <f>IF(Table1[Week]=WeekSel,"Yes","No")</f>
        <v>No</v>
      </c>
      <c r="B1624" s="196" t="str">
        <f>IF((Table1[StartDate]&gt;=Date.GraphMin)*(Table1[StartDate]&lt;=Date.GraphMax)=1,"Yes","No")</f>
        <v>No</v>
      </c>
      <c r="C1624" s="196" t="str">
        <f>IF(OR(Table1[[#This Row],[Site]]="FOOD MILLING",Table1[[#This Row],[Site]]="GODACO"), "No", "Yes")</f>
        <v>Yes</v>
      </c>
      <c r="D1624" s="197">
        <f>MAX(DATE(Table1[Year],1,1),DATE(Table1[Year],1,1)-WEEKDAY(DATE(Table1[Year],1,1),2)+(Table1[WeekNum]-1)*7+1)</f>
        <v>44648</v>
      </c>
      <c r="E1624" s="197">
        <f>MIN(DATE(Table1[Year]+1,1,0),DATE(Table1[Year],1,1)-WEEKDAY(DATE(Table1[Year],1,1),2)+Table1[WeekNum]*7)</f>
        <v>44654</v>
      </c>
      <c r="F1624" s="15">
        <v>2022</v>
      </c>
      <c r="G1624" s="196">
        <f t="shared" si="50"/>
        <v>3</v>
      </c>
      <c r="H1624" s="196">
        <v>14</v>
      </c>
      <c r="I1624" s="207" t="str">
        <f>"W" &amp;Table1[[#This Row],[WeekNum]]</f>
        <v>W14</v>
      </c>
      <c r="J1624" s="199" t="str">
        <f t="shared" si="51"/>
        <v>22-W14</v>
      </c>
      <c r="K1624" s="198" t="s">
        <v>430</v>
      </c>
      <c r="L1624" s="198"/>
      <c r="M1624" s="198" t="s">
        <v>77</v>
      </c>
      <c r="N1624" s="266" t="s">
        <v>368</v>
      </c>
      <c r="O1624" s="266" t="s">
        <v>386</v>
      </c>
      <c r="P1624" s="11" t="s">
        <v>387</v>
      </c>
      <c r="Q1624" s="11" t="s">
        <v>419</v>
      </c>
      <c r="R1624" s="198">
        <v>0</v>
      </c>
      <c r="S1624" s="198">
        <v>0</v>
      </c>
      <c r="T1624" s="206">
        <f>ABS(Table1[[#This Row],[Prod]]-Table1[[#This Row],[Planned]])</f>
        <v>0</v>
      </c>
      <c r="U1624" s="209">
        <f>IF(ABS(Table1[[#This Row],[Prod]]-Table1[[#This Row],[Planned]])&gt;Table1[[#This Row],[Planned]],0,IF(Table1[[#This Row],[Planned]]=0,0,1-ABS(Table1[[#This Row],[Prod]]-Table1[[#This Row],[Planned]])/Table1[[#This Row],[Planned]]))</f>
        <v>0</v>
      </c>
      <c r="V1624" s="198"/>
      <c r="W1624" s="198"/>
      <c r="X1624" s="200">
        <v>0</v>
      </c>
      <c r="Y1624" s="206">
        <f>Table1[[#This Row],[Prod]]</f>
        <v>0</v>
      </c>
      <c r="Z1624" s="206">
        <f>ABS(Table1[[#This Row],[Prod2]]-Table1[[#This Row],[Plan Revised]])</f>
        <v>0</v>
      </c>
      <c r="AA1624" s="209">
        <f>IF(ABS(Table1[[#This Row],[Prod2]]-Table1[[#This Row],[Plan Revised]])&gt;Table1[[#This Row],[Plan Revised]],0,IF(Table1[[#This Row],[Plan Revised]]=0,0,1-ABS(Table1[[#This Row],[Prod2]]-Table1[[#This Row],[Plan Revised]])/Table1[[#This Row],[Plan Revised]]))</f>
        <v>0</v>
      </c>
      <c r="AB1624" s="198"/>
      <c r="AC1624" s="201"/>
      <c r="AD1624"/>
      <c r="AF1624"/>
    </row>
    <row r="1625" spans="1:32">
      <c r="A1625" s="196" t="str">
        <f>IF(Table1[Week]=WeekSel,"Yes","No")</f>
        <v>No</v>
      </c>
      <c r="B1625" s="196" t="str">
        <f>IF((Table1[StartDate]&gt;=Date.GraphMin)*(Table1[StartDate]&lt;=Date.GraphMax)=1,"Yes","No")</f>
        <v>No</v>
      </c>
      <c r="C1625" s="196" t="str">
        <f>IF(OR(Table1[[#This Row],[Site]]="FOOD MILLING",Table1[[#This Row],[Site]]="GODACO"), "No", "Yes")</f>
        <v>Yes</v>
      </c>
      <c r="D1625" s="197">
        <f>MAX(DATE(Table1[Year],1,1),DATE(Table1[Year],1,1)-WEEKDAY(DATE(Table1[Year],1,1),2)+(Table1[WeekNum]-1)*7+1)</f>
        <v>44648</v>
      </c>
      <c r="E1625" s="197">
        <f>MIN(DATE(Table1[Year]+1,1,0),DATE(Table1[Year],1,1)-WEEKDAY(DATE(Table1[Year],1,1),2)+Table1[WeekNum]*7)</f>
        <v>44654</v>
      </c>
      <c r="F1625" s="15">
        <v>2022</v>
      </c>
      <c r="G1625" s="196">
        <f t="shared" si="50"/>
        <v>3</v>
      </c>
      <c r="H1625" s="196">
        <v>14</v>
      </c>
      <c r="I1625" s="207" t="str">
        <f>"W" &amp;Table1[[#This Row],[WeekNum]]</f>
        <v>W14</v>
      </c>
      <c r="J1625" s="199" t="str">
        <f t="shared" si="51"/>
        <v>22-W14</v>
      </c>
      <c r="K1625" s="198" t="s">
        <v>431</v>
      </c>
      <c r="L1625" s="198"/>
      <c r="M1625" s="198" t="s">
        <v>77</v>
      </c>
      <c r="N1625" s="266" t="s">
        <v>368</v>
      </c>
      <c r="O1625" s="266" t="s">
        <v>386</v>
      </c>
      <c r="P1625" s="11" t="s">
        <v>387</v>
      </c>
      <c r="Q1625" s="11" t="s">
        <v>419</v>
      </c>
      <c r="R1625" s="198">
        <v>0</v>
      </c>
      <c r="S1625" s="198">
        <v>0</v>
      </c>
      <c r="T1625" s="206">
        <f>ABS(Table1[[#This Row],[Prod]]-Table1[[#This Row],[Planned]])</f>
        <v>0</v>
      </c>
      <c r="U1625" s="209">
        <f>IF(ABS(Table1[[#This Row],[Prod]]-Table1[[#This Row],[Planned]])&gt;Table1[[#This Row],[Planned]],0,IF(Table1[[#This Row],[Planned]]=0,0,1-ABS(Table1[[#This Row],[Prod]]-Table1[[#This Row],[Planned]])/Table1[[#This Row],[Planned]]))</f>
        <v>0</v>
      </c>
      <c r="V1625" s="198"/>
      <c r="W1625" s="198"/>
      <c r="X1625" s="200">
        <v>0</v>
      </c>
      <c r="Y1625" s="206">
        <f>Table1[[#This Row],[Prod]]</f>
        <v>0</v>
      </c>
      <c r="Z1625" s="206">
        <f>ABS(Table1[[#This Row],[Prod2]]-Table1[[#This Row],[Plan Revised]])</f>
        <v>0</v>
      </c>
      <c r="AA1625" s="209">
        <f>IF(ABS(Table1[[#This Row],[Prod2]]-Table1[[#This Row],[Plan Revised]])&gt;Table1[[#This Row],[Plan Revised]],0,IF(Table1[[#This Row],[Plan Revised]]=0,0,1-ABS(Table1[[#This Row],[Prod2]]-Table1[[#This Row],[Plan Revised]])/Table1[[#This Row],[Plan Revised]]))</f>
        <v>0</v>
      </c>
      <c r="AB1625" s="198"/>
      <c r="AC1625" s="201"/>
      <c r="AD1625"/>
      <c r="AF1625"/>
    </row>
    <row r="1626" spans="1:32">
      <c r="A1626" s="196" t="str">
        <f>IF(Table1[Week]=WeekSel,"Yes","No")</f>
        <v>No</v>
      </c>
      <c r="B1626" s="196" t="str">
        <f>IF((Table1[StartDate]&gt;=Date.GraphMin)*(Table1[StartDate]&lt;=Date.GraphMax)=1,"Yes","No")</f>
        <v>No</v>
      </c>
      <c r="C1626" s="196" t="str">
        <f>IF(OR(Table1[[#This Row],[Site]]="FOOD MILLING",Table1[[#This Row],[Site]]="GODACO"), "No", "Yes")</f>
        <v>Yes</v>
      </c>
      <c r="D1626" s="197">
        <f>MAX(DATE(Table1[Year],1,1),DATE(Table1[Year],1,1)-WEEKDAY(DATE(Table1[Year],1,1),2)+(Table1[WeekNum]-1)*7+1)</f>
        <v>44648</v>
      </c>
      <c r="E1626" s="197">
        <f>MIN(DATE(Table1[Year]+1,1,0),DATE(Table1[Year],1,1)-WEEKDAY(DATE(Table1[Year],1,1),2)+Table1[WeekNum]*7)</f>
        <v>44654</v>
      </c>
      <c r="F1626" s="15">
        <v>2022</v>
      </c>
      <c r="G1626" s="196">
        <f t="shared" si="50"/>
        <v>3</v>
      </c>
      <c r="H1626" s="196">
        <v>14</v>
      </c>
      <c r="I1626" s="207" t="str">
        <f>"W" &amp;Table1[[#This Row],[WeekNum]]</f>
        <v>W14</v>
      </c>
      <c r="J1626" s="199" t="str">
        <f t="shared" si="51"/>
        <v>22-W14</v>
      </c>
      <c r="K1626" s="198" t="s">
        <v>432</v>
      </c>
      <c r="L1626" s="198"/>
      <c r="M1626" s="198" t="s">
        <v>77</v>
      </c>
      <c r="N1626" s="266" t="s">
        <v>368</v>
      </c>
      <c r="O1626" s="266" t="s">
        <v>386</v>
      </c>
      <c r="P1626" s="11" t="s">
        <v>387</v>
      </c>
      <c r="Q1626" s="11" t="s">
        <v>419</v>
      </c>
      <c r="R1626" s="198">
        <v>0</v>
      </c>
      <c r="S1626" s="198">
        <v>0</v>
      </c>
      <c r="T1626" s="206">
        <f>ABS(Table1[[#This Row],[Prod]]-Table1[[#This Row],[Planned]])</f>
        <v>0</v>
      </c>
      <c r="U1626" s="209">
        <f>IF(ABS(Table1[[#This Row],[Prod]]-Table1[[#This Row],[Planned]])&gt;Table1[[#This Row],[Planned]],0,IF(Table1[[#This Row],[Planned]]=0,0,1-ABS(Table1[[#This Row],[Prod]]-Table1[[#This Row],[Planned]])/Table1[[#This Row],[Planned]]))</f>
        <v>0</v>
      </c>
      <c r="V1626" s="198"/>
      <c r="W1626" s="198"/>
      <c r="X1626" s="200">
        <v>0</v>
      </c>
      <c r="Y1626" s="206">
        <f>Table1[[#This Row],[Prod]]</f>
        <v>0</v>
      </c>
      <c r="Z1626" s="206">
        <f>ABS(Table1[[#This Row],[Prod2]]-Table1[[#This Row],[Plan Revised]])</f>
        <v>0</v>
      </c>
      <c r="AA1626" s="209">
        <f>IF(ABS(Table1[[#This Row],[Prod2]]-Table1[[#This Row],[Plan Revised]])&gt;Table1[[#This Row],[Plan Revised]],0,IF(Table1[[#This Row],[Plan Revised]]=0,0,1-ABS(Table1[[#This Row],[Prod2]]-Table1[[#This Row],[Plan Revised]])/Table1[[#This Row],[Plan Revised]]))</f>
        <v>0</v>
      </c>
      <c r="AB1626" s="198"/>
      <c r="AC1626" s="201"/>
      <c r="AD1626"/>
      <c r="AF1626"/>
    </row>
    <row r="1627" spans="1:32">
      <c r="A1627" s="196" t="str">
        <f>IF(Table1[Week]=WeekSel,"Yes","No")</f>
        <v>No</v>
      </c>
      <c r="B1627" s="196" t="str">
        <f>IF((Table1[StartDate]&gt;=Date.GraphMin)*(Table1[StartDate]&lt;=Date.GraphMax)=1,"Yes","No")</f>
        <v>No</v>
      </c>
      <c r="C1627" s="196" t="str">
        <f>IF(OR(Table1[[#This Row],[Site]]="FOOD MILLING",Table1[[#This Row],[Site]]="GODACO"), "No", "Yes")</f>
        <v>Yes</v>
      </c>
      <c r="D1627" s="197">
        <f>MAX(DATE(Table1[Year],1,1),DATE(Table1[Year],1,1)-WEEKDAY(DATE(Table1[Year],1,1),2)+(Table1[WeekNum]-1)*7+1)</f>
        <v>44648</v>
      </c>
      <c r="E1627" s="197">
        <f>MIN(DATE(Table1[Year]+1,1,0),DATE(Table1[Year],1,1)-WEEKDAY(DATE(Table1[Year],1,1),2)+Table1[WeekNum]*7)</f>
        <v>44654</v>
      </c>
      <c r="F1627" s="15">
        <v>2022</v>
      </c>
      <c r="G1627" s="196">
        <f t="shared" si="50"/>
        <v>3</v>
      </c>
      <c r="H1627" s="196">
        <v>14</v>
      </c>
      <c r="I1627" s="207" t="str">
        <f>"W" &amp;Table1[[#This Row],[WeekNum]]</f>
        <v>W14</v>
      </c>
      <c r="J1627" s="199" t="str">
        <f t="shared" si="51"/>
        <v>22-W14</v>
      </c>
      <c r="K1627" s="198" t="s">
        <v>434</v>
      </c>
      <c r="L1627" s="198"/>
      <c r="M1627" s="198" t="s">
        <v>77</v>
      </c>
      <c r="N1627" s="266" t="s">
        <v>368</v>
      </c>
      <c r="O1627" s="266" t="s">
        <v>386</v>
      </c>
      <c r="P1627" s="11" t="s">
        <v>387</v>
      </c>
      <c r="Q1627" s="11" t="s">
        <v>419</v>
      </c>
      <c r="R1627" s="198">
        <v>0</v>
      </c>
      <c r="S1627" s="198">
        <v>0</v>
      </c>
      <c r="T1627" s="206">
        <f>ABS(Table1[[#This Row],[Prod]]-Table1[[#This Row],[Planned]])</f>
        <v>0</v>
      </c>
      <c r="U1627" s="209">
        <f>IF(ABS(Table1[[#This Row],[Prod]]-Table1[[#This Row],[Planned]])&gt;Table1[[#This Row],[Planned]],0,IF(Table1[[#This Row],[Planned]]=0,0,1-ABS(Table1[[#This Row],[Prod]]-Table1[[#This Row],[Planned]])/Table1[[#This Row],[Planned]]))</f>
        <v>0</v>
      </c>
      <c r="V1627" s="198"/>
      <c r="W1627" s="198"/>
      <c r="X1627" s="200">
        <v>0</v>
      </c>
      <c r="Y1627" s="206">
        <f>Table1[[#This Row],[Prod]]</f>
        <v>0</v>
      </c>
      <c r="Z1627" s="206">
        <f>ABS(Table1[[#This Row],[Prod2]]-Table1[[#This Row],[Plan Revised]])</f>
        <v>0</v>
      </c>
      <c r="AA1627" s="209">
        <f>IF(ABS(Table1[[#This Row],[Prod2]]-Table1[[#This Row],[Plan Revised]])&gt;Table1[[#This Row],[Plan Revised]],0,IF(Table1[[#This Row],[Plan Revised]]=0,0,1-ABS(Table1[[#This Row],[Prod2]]-Table1[[#This Row],[Plan Revised]])/Table1[[#This Row],[Plan Revised]]))</f>
        <v>0</v>
      </c>
      <c r="AB1627" s="198"/>
      <c r="AC1627" s="201"/>
      <c r="AD1627"/>
      <c r="AF1627"/>
    </row>
    <row r="1628" spans="1:32">
      <c r="A1628" s="196" t="str">
        <f>IF(Table1[Week]=WeekSel,"Yes","No")</f>
        <v>No</v>
      </c>
      <c r="B1628" s="196" t="str">
        <f>IF((Table1[StartDate]&gt;=Date.GraphMin)*(Table1[StartDate]&lt;=Date.GraphMax)=1,"Yes","No")</f>
        <v>No</v>
      </c>
      <c r="C1628" s="196" t="str">
        <f>IF(OR(Table1[[#This Row],[Site]]="FOOD MILLING",Table1[[#This Row],[Site]]="GODACO"), "No", "Yes")</f>
        <v>Yes</v>
      </c>
      <c r="D1628" s="197">
        <f>MAX(DATE(Table1[Year],1,1),DATE(Table1[Year],1,1)-WEEKDAY(DATE(Table1[Year],1,1),2)+(Table1[WeekNum]-1)*7+1)</f>
        <v>44648</v>
      </c>
      <c r="E1628" s="197">
        <f>MIN(DATE(Table1[Year]+1,1,0),DATE(Table1[Year],1,1)-WEEKDAY(DATE(Table1[Year],1,1),2)+Table1[WeekNum]*7)</f>
        <v>44654</v>
      </c>
      <c r="F1628" s="15">
        <v>2022</v>
      </c>
      <c r="G1628" s="196">
        <f t="shared" si="50"/>
        <v>3</v>
      </c>
      <c r="H1628" s="196">
        <v>14</v>
      </c>
      <c r="I1628" s="207" t="str">
        <f>"W" &amp;Table1[[#This Row],[WeekNum]]</f>
        <v>W14</v>
      </c>
      <c r="J1628" s="199" t="str">
        <f t="shared" si="51"/>
        <v>22-W14</v>
      </c>
      <c r="K1628" s="198" t="s">
        <v>433</v>
      </c>
      <c r="L1628" s="198"/>
      <c r="M1628" s="198" t="s">
        <v>77</v>
      </c>
      <c r="N1628" s="266" t="s">
        <v>368</v>
      </c>
      <c r="O1628" s="266" t="s">
        <v>386</v>
      </c>
      <c r="P1628" s="11" t="s">
        <v>387</v>
      </c>
      <c r="Q1628" s="11" t="s">
        <v>419</v>
      </c>
      <c r="R1628" s="198">
        <v>0</v>
      </c>
      <c r="S1628" s="198">
        <v>0</v>
      </c>
      <c r="T1628" s="206">
        <f>ABS(Table1[[#This Row],[Prod]]-Table1[[#This Row],[Planned]])</f>
        <v>0</v>
      </c>
      <c r="U1628" s="209">
        <f>IF(ABS(Table1[[#This Row],[Prod]]-Table1[[#This Row],[Planned]])&gt;Table1[[#This Row],[Planned]],0,IF(Table1[[#This Row],[Planned]]=0,0,1-ABS(Table1[[#This Row],[Prod]]-Table1[[#This Row],[Planned]])/Table1[[#This Row],[Planned]]))</f>
        <v>0</v>
      </c>
      <c r="V1628" s="198"/>
      <c r="W1628" s="198"/>
      <c r="X1628" s="200">
        <v>0</v>
      </c>
      <c r="Y1628" s="206">
        <f>Table1[[#This Row],[Prod]]</f>
        <v>0</v>
      </c>
      <c r="Z1628" s="206">
        <f>ABS(Table1[[#This Row],[Prod2]]-Table1[[#This Row],[Plan Revised]])</f>
        <v>0</v>
      </c>
      <c r="AA1628" s="209">
        <f>IF(ABS(Table1[[#This Row],[Prod2]]-Table1[[#This Row],[Plan Revised]])&gt;Table1[[#This Row],[Plan Revised]],0,IF(Table1[[#This Row],[Plan Revised]]=0,0,1-ABS(Table1[[#This Row],[Prod2]]-Table1[[#This Row],[Plan Revised]])/Table1[[#This Row],[Plan Revised]]))</f>
        <v>0</v>
      </c>
      <c r="AB1628" s="198"/>
      <c r="AC1628" s="201"/>
      <c r="AD1628"/>
      <c r="AF1628"/>
    </row>
    <row r="1629" spans="1:32">
      <c r="A1629" s="196" t="str">
        <f>IF(Table1[Week]=WeekSel,"Yes","No")</f>
        <v>No</v>
      </c>
      <c r="B1629" s="196" t="str">
        <f>IF((Table1[StartDate]&gt;=Date.GraphMin)*(Table1[StartDate]&lt;=Date.GraphMax)=1,"Yes","No")</f>
        <v>No</v>
      </c>
      <c r="C1629" s="196" t="str">
        <f>IF(OR(Table1[[#This Row],[Site]]="FOOD MILLING",Table1[[#This Row],[Site]]="GODACO"), "No", "Yes")</f>
        <v>Yes</v>
      </c>
      <c r="D1629" s="197">
        <f>MAX(DATE(Table1[Year],1,1),DATE(Table1[Year],1,1)-WEEKDAY(DATE(Table1[Year],1,1),2)+(Table1[WeekNum]-1)*7+1)</f>
        <v>44648</v>
      </c>
      <c r="E1629" s="197">
        <f>MIN(DATE(Table1[Year]+1,1,0),DATE(Table1[Year],1,1)-WEEKDAY(DATE(Table1[Year],1,1),2)+Table1[WeekNum]*7)</f>
        <v>44654</v>
      </c>
      <c r="F1629" s="15">
        <v>2022</v>
      </c>
      <c r="G1629" s="196">
        <f t="shared" si="50"/>
        <v>3</v>
      </c>
      <c r="H1629" s="196">
        <v>14</v>
      </c>
      <c r="I1629" s="207" t="str">
        <f>"W" &amp;Table1[[#This Row],[WeekNum]]</f>
        <v>W14</v>
      </c>
      <c r="J1629" s="199" t="str">
        <f t="shared" si="51"/>
        <v>22-W14</v>
      </c>
      <c r="K1629" s="198" t="s">
        <v>498</v>
      </c>
      <c r="L1629" s="198"/>
      <c r="M1629" s="198" t="s">
        <v>72</v>
      </c>
      <c r="N1629" s="198" t="s">
        <v>44</v>
      </c>
      <c r="O1629" s="266" t="s">
        <v>389</v>
      </c>
      <c r="P1629" s="11" t="s">
        <v>390</v>
      </c>
      <c r="Q1629" s="11" t="s">
        <v>421</v>
      </c>
      <c r="R1629" s="198">
        <v>233</v>
      </c>
      <c r="S1629" s="198">
        <v>169.81200000000001</v>
      </c>
      <c r="T1629" s="206">
        <f>ABS(Table1[[#This Row],[Prod]]-Table1[[#This Row],[Planned]])</f>
        <v>63.187999999999988</v>
      </c>
      <c r="U1629" s="209">
        <f>IF(ABS(Table1[[#This Row],[Prod]]-Table1[[#This Row],[Planned]])&gt;Table1[[#This Row],[Planned]],0,IF(Table1[[#This Row],[Planned]]=0,0,1-ABS(Table1[[#This Row],[Prod]]-Table1[[#This Row],[Planned]])/Table1[[#This Row],[Planned]]))</f>
        <v>0.72880686695278973</v>
      </c>
      <c r="V1629" s="198"/>
      <c r="W1629" s="198"/>
      <c r="X1629" s="200">
        <v>233</v>
      </c>
      <c r="Y1629" s="206">
        <f>Table1[[#This Row],[Prod]]</f>
        <v>169.81200000000001</v>
      </c>
      <c r="Z1629" s="206">
        <f>ABS(Table1[[#This Row],[Prod2]]-Table1[[#This Row],[Plan Revised]])</f>
        <v>63.187999999999988</v>
      </c>
      <c r="AA1629" s="209">
        <f>IF(ABS(Table1[[#This Row],[Prod2]]-Table1[[#This Row],[Plan Revised]])&gt;Table1[[#This Row],[Plan Revised]],0,IF(Table1[[#This Row],[Plan Revised]]=0,0,1-ABS(Table1[[#This Row],[Prod2]]-Table1[[#This Row],[Plan Revised]])/Table1[[#This Row],[Plan Revised]]))</f>
        <v>0.72880686695278973</v>
      </c>
      <c r="AB1629" s="198"/>
      <c r="AC1629" s="201"/>
      <c r="AD1629"/>
      <c r="AF1629"/>
    </row>
    <row r="1630" spans="1:32">
      <c r="A1630" s="196" t="str">
        <f>IF(Table1[Week]=WeekSel,"Yes","No")</f>
        <v>No</v>
      </c>
      <c r="B1630" s="196" t="str">
        <f>IF((Table1[StartDate]&gt;=Date.GraphMin)*(Table1[StartDate]&lt;=Date.GraphMax)=1,"Yes","No")</f>
        <v>No</v>
      </c>
      <c r="C1630" s="196" t="str">
        <f>IF(OR(Table1[[#This Row],[Site]]="FOOD MILLING",Table1[[#This Row],[Site]]="GODACO"), "No", "Yes")</f>
        <v>Yes</v>
      </c>
      <c r="D1630" s="197">
        <f>MAX(DATE(Table1[Year],1,1),DATE(Table1[Year],1,1)-WEEKDAY(DATE(Table1[Year],1,1),2)+(Table1[WeekNum]-1)*7+1)</f>
        <v>44648</v>
      </c>
      <c r="E1630" s="197">
        <f>MIN(DATE(Table1[Year]+1,1,0),DATE(Table1[Year],1,1)-WEEKDAY(DATE(Table1[Year],1,1),2)+Table1[WeekNum]*7)</f>
        <v>44654</v>
      </c>
      <c r="F1630" s="15">
        <v>2022</v>
      </c>
      <c r="G1630" s="196">
        <f t="shared" si="50"/>
        <v>3</v>
      </c>
      <c r="H1630" s="196">
        <v>14</v>
      </c>
      <c r="I1630" s="207" t="str">
        <f>"W" &amp;Table1[[#This Row],[WeekNum]]</f>
        <v>W14</v>
      </c>
      <c r="J1630" s="199" t="str">
        <f t="shared" si="51"/>
        <v>22-W14</v>
      </c>
      <c r="K1630" s="198" t="s">
        <v>684</v>
      </c>
      <c r="L1630" s="198"/>
      <c r="M1630" s="198" t="s">
        <v>72</v>
      </c>
      <c r="N1630" s="198" t="s">
        <v>44</v>
      </c>
      <c r="O1630" s="266" t="s">
        <v>391</v>
      </c>
      <c r="P1630" s="11" t="s">
        <v>392</v>
      </c>
      <c r="Q1630" s="11" t="s">
        <v>421</v>
      </c>
      <c r="R1630" s="198">
        <v>0</v>
      </c>
      <c r="S1630" s="198">
        <v>4.0949999999999998</v>
      </c>
      <c r="T1630" s="206">
        <f>ABS(Table1[[#This Row],[Prod]]-Table1[[#This Row],[Planned]])</f>
        <v>4.0949999999999998</v>
      </c>
      <c r="U1630" s="209">
        <f>IF(ABS(Table1[[#This Row],[Prod]]-Table1[[#This Row],[Planned]])&gt;Table1[[#This Row],[Planned]],0,IF(Table1[[#This Row],[Planned]]=0,0,1-ABS(Table1[[#This Row],[Prod]]-Table1[[#This Row],[Planned]])/Table1[[#This Row],[Planned]]))</f>
        <v>0</v>
      </c>
      <c r="V1630" s="198"/>
      <c r="W1630" s="198"/>
      <c r="X1630" s="200">
        <v>0</v>
      </c>
      <c r="Y1630" s="206">
        <f>Table1[[#This Row],[Prod]]</f>
        <v>4.0949999999999998</v>
      </c>
      <c r="Z1630" s="206">
        <f>ABS(Table1[[#This Row],[Prod2]]-Table1[[#This Row],[Plan Revised]])</f>
        <v>4.0949999999999998</v>
      </c>
      <c r="AA1630" s="209">
        <f>IF(ABS(Table1[[#This Row],[Prod2]]-Table1[[#This Row],[Plan Revised]])&gt;Table1[[#This Row],[Plan Revised]],0,IF(Table1[[#This Row],[Plan Revised]]=0,0,1-ABS(Table1[[#This Row],[Prod2]]-Table1[[#This Row],[Plan Revised]])/Table1[[#This Row],[Plan Revised]]))</f>
        <v>0</v>
      </c>
      <c r="AB1630" s="198"/>
      <c r="AC1630" s="201"/>
      <c r="AD1630"/>
      <c r="AF1630"/>
    </row>
    <row r="1631" spans="1:32">
      <c r="A1631" s="196" t="str">
        <f>IF(Table1[Week]=WeekSel,"Yes","No")</f>
        <v>No</v>
      </c>
      <c r="B1631" s="196" t="str">
        <f>IF((Table1[StartDate]&gt;=Date.GraphMin)*(Table1[StartDate]&lt;=Date.GraphMax)=1,"Yes","No")</f>
        <v>No</v>
      </c>
      <c r="C1631" s="196" t="str">
        <f>IF(OR(Table1[[#This Row],[Site]]="FOOD MILLING",Table1[[#This Row],[Site]]="GODACO"), "No", "Yes")</f>
        <v>Yes</v>
      </c>
      <c r="D1631" s="197">
        <f>MAX(DATE(Table1[Year],1,1),DATE(Table1[Year],1,1)-WEEKDAY(DATE(Table1[Year],1,1),2)+(Table1[WeekNum]-1)*7+1)</f>
        <v>44648</v>
      </c>
      <c r="E1631" s="197">
        <f>MIN(DATE(Table1[Year]+1,1,0),DATE(Table1[Year],1,1)-WEEKDAY(DATE(Table1[Year],1,1),2)+Table1[WeekNum]*7)</f>
        <v>44654</v>
      </c>
      <c r="F1631" s="15">
        <v>2022</v>
      </c>
      <c r="G1631" s="196">
        <f t="shared" si="50"/>
        <v>3</v>
      </c>
      <c r="H1631" s="196">
        <v>14</v>
      </c>
      <c r="I1631" s="207" t="str">
        <f>"W" &amp;Table1[[#This Row],[WeekNum]]</f>
        <v>W14</v>
      </c>
      <c r="J1631" s="199" t="str">
        <f t="shared" si="51"/>
        <v>22-W14</v>
      </c>
      <c r="K1631" s="198" t="s">
        <v>647</v>
      </c>
      <c r="L1631" s="198"/>
      <c r="M1631" s="198" t="s">
        <v>72</v>
      </c>
      <c r="N1631" s="198" t="s">
        <v>44</v>
      </c>
      <c r="O1631" s="266" t="s">
        <v>372</v>
      </c>
      <c r="P1631" s="11" t="s">
        <v>378</v>
      </c>
      <c r="Q1631" s="11" t="s">
        <v>421</v>
      </c>
      <c r="R1631" s="198">
        <v>600</v>
      </c>
      <c r="S1631" s="198">
        <v>1024.8</v>
      </c>
      <c r="T1631" s="206">
        <f>ABS(Table1[[#This Row],[Prod]]-Table1[[#This Row],[Planned]])</f>
        <v>424.79999999999995</v>
      </c>
      <c r="U1631" s="209">
        <f>IF(ABS(Table1[[#This Row],[Prod]]-Table1[[#This Row],[Planned]])&gt;Table1[[#This Row],[Planned]],0,IF(Table1[[#This Row],[Planned]]=0,0,1-ABS(Table1[[#This Row],[Prod]]-Table1[[#This Row],[Planned]])/Table1[[#This Row],[Planned]]))</f>
        <v>0.29200000000000004</v>
      </c>
      <c r="V1631" s="198"/>
      <c r="W1631" s="198"/>
      <c r="X1631" s="200">
        <v>0</v>
      </c>
      <c r="Y1631" s="206">
        <f>Table1[[#This Row],[Prod]]</f>
        <v>1024.8</v>
      </c>
      <c r="Z1631" s="206">
        <f>ABS(Table1[[#This Row],[Prod2]]-Table1[[#This Row],[Plan Revised]])</f>
        <v>1024.8</v>
      </c>
      <c r="AA1631" s="209">
        <f>IF(ABS(Table1[[#This Row],[Prod2]]-Table1[[#This Row],[Plan Revised]])&gt;Table1[[#This Row],[Plan Revised]],0,IF(Table1[[#This Row],[Plan Revised]]=0,0,1-ABS(Table1[[#This Row],[Prod2]]-Table1[[#This Row],[Plan Revised]])/Table1[[#This Row],[Plan Revised]]))</f>
        <v>0</v>
      </c>
      <c r="AB1631" s="198"/>
      <c r="AC1631" s="201"/>
      <c r="AD1631"/>
      <c r="AF1631"/>
    </row>
    <row r="1632" spans="1:32">
      <c r="A1632" s="196" t="str">
        <f>IF(Table1[Week]=WeekSel,"Yes","No")</f>
        <v>No</v>
      </c>
      <c r="B1632" s="196" t="str">
        <f>IF((Table1[StartDate]&gt;=Date.GraphMin)*(Table1[StartDate]&lt;=Date.GraphMax)=1,"Yes","No")</f>
        <v>No</v>
      </c>
      <c r="C1632" s="196" t="str">
        <f>IF(OR(Table1[[#This Row],[Site]]="FOOD MILLING",Table1[[#This Row],[Site]]="GODACO"), "No", "Yes")</f>
        <v>Yes</v>
      </c>
      <c r="D1632" s="197">
        <f>MAX(DATE(Table1[Year],1,1),DATE(Table1[Year],1,1)-WEEKDAY(DATE(Table1[Year],1,1),2)+(Table1[WeekNum]-1)*7+1)</f>
        <v>44648</v>
      </c>
      <c r="E1632" s="197">
        <f>MIN(DATE(Table1[Year]+1,1,0),DATE(Table1[Year],1,1)-WEEKDAY(DATE(Table1[Year],1,1),2)+Table1[WeekNum]*7)</f>
        <v>44654</v>
      </c>
      <c r="F1632" s="15">
        <v>2022</v>
      </c>
      <c r="G1632" s="196">
        <f t="shared" si="50"/>
        <v>3</v>
      </c>
      <c r="H1632" s="196">
        <v>14</v>
      </c>
      <c r="I1632" s="207" t="str">
        <f>"W" &amp;Table1[[#This Row],[WeekNum]]</f>
        <v>W14</v>
      </c>
      <c r="J1632" s="199" t="str">
        <f t="shared" si="51"/>
        <v>22-W14</v>
      </c>
      <c r="K1632" s="198" t="s">
        <v>685</v>
      </c>
      <c r="L1632" s="198"/>
      <c r="M1632" s="198" t="s">
        <v>72</v>
      </c>
      <c r="N1632" s="198" t="s">
        <v>44</v>
      </c>
      <c r="O1632" s="266" t="s">
        <v>391</v>
      </c>
      <c r="P1632" s="11" t="s">
        <v>392</v>
      </c>
      <c r="Q1632" s="11" t="s">
        <v>421</v>
      </c>
      <c r="R1632" s="198">
        <v>0</v>
      </c>
      <c r="S1632" s="198">
        <v>0</v>
      </c>
      <c r="T1632" s="206">
        <f>ABS(Table1[[#This Row],[Prod]]-Table1[[#This Row],[Planned]])</f>
        <v>0</v>
      </c>
      <c r="U1632" s="209">
        <f>IF(ABS(Table1[[#This Row],[Prod]]-Table1[[#This Row],[Planned]])&gt;Table1[[#This Row],[Planned]],0,IF(Table1[[#This Row],[Planned]]=0,0,1-ABS(Table1[[#This Row],[Prod]]-Table1[[#This Row],[Planned]])/Table1[[#This Row],[Planned]]))</f>
        <v>0</v>
      </c>
      <c r="V1632" s="198"/>
      <c r="W1632" s="198"/>
      <c r="X1632" s="200">
        <v>0</v>
      </c>
      <c r="Y1632" s="206">
        <f>Table1[[#This Row],[Prod]]</f>
        <v>0</v>
      </c>
      <c r="Z1632" s="206">
        <f>ABS(Table1[[#This Row],[Prod2]]-Table1[[#This Row],[Plan Revised]])</f>
        <v>0</v>
      </c>
      <c r="AA1632" s="209">
        <f>IF(ABS(Table1[[#This Row],[Prod2]]-Table1[[#This Row],[Plan Revised]])&gt;Table1[[#This Row],[Plan Revised]],0,IF(Table1[[#This Row],[Plan Revised]]=0,0,1-ABS(Table1[[#This Row],[Prod2]]-Table1[[#This Row],[Plan Revised]])/Table1[[#This Row],[Plan Revised]]))</f>
        <v>0</v>
      </c>
      <c r="AB1632" s="198"/>
      <c r="AC1632" s="201"/>
      <c r="AD1632"/>
      <c r="AF1632"/>
    </row>
    <row r="1633" spans="1:32">
      <c r="A1633" s="196" t="str">
        <f>IF(Table1[Week]=WeekSel,"Yes","No")</f>
        <v>No</v>
      </c>
      <c r="B1633" s="196" t="str">
        <f>IF((Table1[StartDate]&gt;=Date.GraphMin)*(Table1[StartDate]&lt;=Date.GraphMax)=1,"Yes","No")</f>
        <v>No</v>
      </c>
      <c r="C1633" s="196" t="str">
        <f>IF(OR(Table1[[#This Row],[Site]]="FOOD MILLING",Table1[[#This Row],[Site]]="GODACO"), "No", "Yes")</f>
        <v>Yes</v>
      </c>
      <c r="D1633" s="197">
        <f>MAX(DATE(Table1[Year],1,1),DATE(Table1[Year],1,1)-WEEKDAY(DATE(Table1[Year],1,1),2)+(Table1[WeekNum]-1)*7+1)</f>
        <v>44648</v>
      </c>
      <c r="E1633" s="197">
        <f>MIN(DATE(Table1[Year]+1,1,0),DATE(Table1[Year],1,1)-WEEKDAY(DATE(Table1[Year],1,1),2)+Table1[WeekNum]*7)</f>
        <v>44654</v>
      </c>
      <c r="F1633" s="15">
        <v>2022</v>
      </c>
      <c r="G1633" s="196">
        <f t="shared" si="50"/>
        <v>3</v>
      </c>
      <c r="H1633" s="196">
        <v>14</v>
      </c>
      <c r="I1633" s="207" t="str">
        <f>"W" &amp;Table1[[#This Row],[WeekNum]]</f>
        <v>W14</v>
      </c>
      <c r="J1633" s="199" t="str">
        <f t="shared" si="51"/>
        <v>22-W14</v>
      </c>
      <c r="K1633" s="198" t="s">
        <v>686</v>
      </c>
      <c r="L1633" s="198"/>
      <c r="M1633" s="198" t="s">
        <v>72</v>
      </c>
      <c r="N1633" s="198" t="s">
        <v>44</v>
      </c>
      <c r="O1633" s="266" t="s">
        <v>389</v>
      </c>
      <c r="P1633" s="11" t="s">
        <v>390</v>
      </c>
      <c r="Q1633" s="11" t="s">
        <v>421</v>
      </c>
      <c r="R1633" s="198">
        <v>0</v>
      </c>
      <c r="S1633" s="198">
        <v>0</v>
      </c>
      <c r="T1633" s="206">
        <f>ABS(Table1[[#This Row],[Prod]]-Table1[[#This Row],[Planned]])</f>
        <v>0</v>
      </c>
      <c r="U1633" s="209">
        <f>IF(ABS(Table1[[#This Row],[Prod]]-Table1[[#This Row],[Planned]])&gt;Table1[[#This Row],[Planned]],0,IF(Table1[[#This Row],[Planned]]=0,0,1-ABS(Table1[[#This Row],[Prod]]-Table1[[#This Row],[Planned]])/Table1[[#This Row],[Planned]]))</f>
        <v>0</v>
      </c>
      <c r="V1633" s="198"/>
      <c r="W1633" s="198"/>
      <c r="X1633" s="200">
        <v>0</v>
      </c>
      <c r="Y1633" s="206">
        <f>Table1[[#This Row],[Prod]]</f>
        <v>0</v>
      </c>
      <c r="Z1633" s="206">
        <f>ABS(Table1[[#This Row],[Prod2]]-Table1[[#This Row],[Plan Revised]])</f>
        <v>0</v>
      </c>
      <c r="AA1633" s="209">
        <f>IF(ABS(Table1[[#This Row],[Prod2]]-Table1[[#This Row],[Plan Revised]])&gt;Table1[[#This Row],[Plan Revised]],0,IF(Table1[[#This Row],[Plan Revised]]=0,0,1-ABS(Table1[[#This Row],[Prod2]]-Table1[[#This Row],[Plan Revised]])/Table1[[#This Row],[Plan Revised]]))</f>
        <v>0</v>
      </c>
      <c r="AB1633" s="198"/>
      <c r="AC1633" s="201"/>
      <c r="AD1633"/>
      <c r="AF1633"/>
    </row>
    <row r="1634" spans="1:32">
      <c r="A1634" s="196" t="str">
        <f>IF(Table1[Week]=WeekSel,"Yes","No")</f>
        <v>No</v>
      </c>
      <c r="B1634" s="196" t="str">
        <f>IF((Table1[StartDate]&gt;=Date.GraphMin)*(Table1[StartDate]&lt;=Date.GraphMax)=1,"Yes","No")</f>
        <v>No</v>
      </c>
      <c r="C1634" s="196" t="str">
        <f>IF(OR(Table1[[#This Row],[Site]]="FOOD MILLING",Table1[[#This Row],[Site]]="GODACO"), "No", "Yes")</f>
        <v>Yes</v>
      </c>
      <c r="D1634" s="197">
        <f>MAX(DATE(Table1[Year],1,1),DATE(Table1[Year],1,1)-WEEKDAY(DATE(Table1[Year],1,1),2)+(Table1[WeekNum]-1)*7+1)</f>
        <v>44648</v>
      </c>
      <c r="E1634" s="197">
        <f>MIN(DATE(Table1[Year]+1,1,0),DATE(Table1[Year],1,1)-WEEKDAY(DATE(Table1[Year],1,1),2)+Table1[WeekNum]*7)</f>
        <v>44654</v>
      </c>
      <c r="F1634" s="15">
        <v>2022</v>
      </c>
      <c r="G1634" s="196">
        <f t="shared" si="50"/>
        <v>3</v>
      </c>
      <c r="H1634" s="196">
        <v>14</v>
      </c>
      <c r="I1634" s="207" t="str">
        <f>"W" &amp;Table1[[#This Row],[WeekNum]]</f>
        <v>W14</v>
      </c>
      <c r="J1634" s="199" t="str">
        <f t="shared" si="51"/>
        <v>22-W14</v>
      </c>
      <c r="K1634" s="198" t="s">
        <v>687</v>
      </c>
      <c r="L1634" s="198"/>
      <c r="M1634" s="198" t="s">
        <v>72</v>
      </c>
      <c r="N1634" s="198" t="s">
        <v>44</v>
      </c>
      <c r="O1634" s="266" t="s">
        <v>389</v>
      </c>
      <c r="P1634" s="11" t="s">
        <v>390</v>
      </c>
      <c r="Q1634" s="11" t="s">
        <v>421</v>
      </c>
      <c r="R1634" s="198">
        <v>0</v>
      </c>
      <c r="S1634" s="198">
        <v>0</v>
      </c>
      <c r="T1634" s="206">
        <f>ABS(Table1[[#This Row],[Prod]]-Table1[[#This Row],[Planned]])</f>
        <v>0</v>
      </c>
      <c r="U1634" s="209">
        <f>IF(ABS(Table1[[#This Row],[Prod]]-Table1[[#This Row],[Planned]])&gt;Table1[[#This Row],[Planned]],0,IF(Table1[[#This Row],[Planned]]=0,0,1-ABS(Table1[[#This Row],[Prod]]-Table1[[#This Row],[Planned]])/Table1[[#This Row],[Planned]]))</f>
        <v>0</v>
      </c>
      <c r="V1634" s="198"/>
      <c r="W1634" s="198"/>
      <c r="X1634" s="200">
        <v>0</v>
      </c>
      <c r="Y1634" s="206">
        <f>Table1[[#This Row],[Prod]]</f>
        <v>0</v>
      </c>
      <c r="Z1634" s="206">
        <f>ABS(Table1[[#This Row],[Prod2]]-Table1[[#This Row],[Plan Revised]])</f>
        <v>0</v>
      </c>
      <c r="AA1634" s="209">
        <f>IF(ABS(Table1[[#This Row],[Prod2]]-Table1[[#This Row],[Plan Revised]])&gt;Table1[[#This Row],[Plan Revised]],0,IF(Table1[[#This Row],[Plan Revised]]=0,0,1-ABS(Table1[[#This Row],[Prod2]]-Table1[[#This Row],[Plan Revised]])/Table1[[#This Row],[Plan Revised]]))</f>
        <v>0</v>
      </c>
      <c r="AB1634" s="198"/>
      <c r="AC1634" s="201"/>
      <c r="AD1634"/>
      <c r="AF1634"/>
    </row>
    <row r="1635" spans="1:32">
      <c r="A1635" s="196" t="str">
        <f>IF(Table1[Week]=WeekSel,"Yes","No")</f>
        <v>No</v>
      </c>
      <c r="B1635" s="196" t="str">
        <f>IF((Table1[StartDate]&gt;=Date.GraphMin)*(Table1[StartDate]&lt;=Date.GraphMax)=1,"Yes","No")</f>
        <v>No</v>
      </c>
      <c r="C1635" s="196" t="str">
        <f>IF(OR(Table1[[#This Row],[Site]]="FOOD MILLING",Table1[[#This Row],[Site]]="GODACO"), "No", "Yes")</f>
        <v>Yes</v>
      </c>
      <c r="D1635" s="197">
        <f>MAX(DATE(Table1[Year],1,1),DATE(Table1[Year],1,1)-WEEKDAY(DATE(Table1[Year],1,1),2)+(Table1[WeekNum]-1)*7+1)</f>
        <v>44648</v>
      </c>
      <c r="E1635" s="197">
        <f>MIN(DATE(Table1[Year]+1,1,0),DATE(Table1[Year],1,1)-WEEKDAY(DATE(Table1[Year],1,1),2)+Table1[WeekNum]*7)</f>
        <v>44654</v>
      </c>
      <c r="F1635" s="15">
        <v>2022</v>
      </c>
      <c r="G1635" s="196">
        <f t="shared" si="50"/>
        <v>3</v>
      </c>
      <c r="H1635" s="196">
        <v>14</v>
      </c>
      <c r="I1635" s="207" t="str">
        <f>"W" &amp;Table1[[#This Row],[WeekNum]]</f>
        <v>W14</v>
      </c>
      <c r="J1635" s="199" t="str">
        <f t="shared" si="51"/>
        <v>22-W14</v>
      </c>
      <c r="K1635" s="198" t="s">
        <v>513</v>
      </c>
      <c r="L1635" s="198"/>
      <c r="M1635" s="198" t="s">
        <v>72</v>
      </c>
      <c r="N1635" s="266" t="s">
        <v>369</v>
      </c>
      <c r="O1635" s="266" t="s">
        <v>391</v>
      </c>
      <c r="P1635" s="11" t="s">
        <v>393</v>
      </c>
      <c r="Q1635" s="11" t="s">
        <v>421</v>
      </c>
      <c r="R1635" s="198">
        <v>450</v>
      </c>
      <c r="S1635" s="198">
        <v>0</v>
      </c>
      <c r="T1635" s="206">
        <f>ABS(Table1[[#This Row],[Prod]]-Table1[[#This Row],[Planned]])</f>
        <v>450</v>
      </c>
      <c r="U1635" s="209">
        <f>IF(ABS(Table1[[#This Row],[Prod]]-Table1[[#This Row],[Planned]])&gt;Table1[[#This Row],[Planned]],0,IF(Table1[[#This Row],[Planned]]=0,0,1-ABS(Table1[[#This Row],[Prod]]-Table1[[#This Row],[Planned]])/Table1[[#This Row],[Planned]]))</f>
        <v>0</v>
      </c>
      <c r="V1635" s="198"/>
      <c r="W1635" s="198"/>
      <c r="X1635" s="200">
        <v>0</v>
      </c>
      <c r="Y1635" s="206">
        <f>Table1[[#This Row],[Prod]]</f>
        <v>0</v>
      </c>
      <c r="Z1635" s="206">
        <f>ABS(Table1[[#This Row],[Prod2]]-Table1[[#This Row],[Plan Revised]])</f>
        <v>0</v>
      </c>
      <c r="AA1635" s="209">
        <f>IF(ABS(Table1[[#This Row],[Prod2]]-Table1[[#This Row],[Plan Revised]])&gt;Table1[[#This Row],[Plan Revised]],0,IF(Table1[[#This Row],[Plan Revised]]=0,0,1-ABS(Table1[[#This Row],[Prod2]]-Table1[[#This Row],[Plan Revised]])/Table1[[#This Row],[Plan Revised]]))</f>
        <v>0</v>
      </c>
      <c r="AB1635" s="198"/>
      <c r="AC1635" s="201"/>
      <c r="AD1635"/>
      <c r="AF1635"/>
    </row>
    <row r="1636" spans="1:32">
      <c r="A1636" s="196" t="str">
        <f>IF(Table1[Week]=WeekSel,"Yes","No")</f>
        <v>No</v>
      </c>
      <c r="B1636" s="196" t="str">
        <f>IF((Table1[StartDate]&gt;=Date.GraphMin)*(Table1[StartDate]&lt;=Date.GraphMax)=1,"Yes","No")</f>
        <v>No</v>
      </c>
      <c r="C1636" s="196" t="str">
        <f>IF(OR(Table1[[#This Row],[Site]]="FOOD MILLING",Table1[[#This Row],[Site]]="GODACO"), "No", "Yes")</f>
        <v>Yes</v>
      </c>
      <c r="D1636" s="197">
        <f>MAX(DATE(Table1[Year],1,1),DATE(Table1[Year],1,1)-WEEKDAY(DATE(Table1[Year],1,1),2)+(Table1[WeekNum]-1)*7+1)</f>
        <v>44648</v>
      </c>
      <c r="E1636" s="197">
        <f>MIN(DATE(Table1[Year]+1,1,0),DATE(Table1[Year],1,1)-WEEKDAY(DATE(Table1[Year],1,1),2)+Table1[WeekNum]*7)</f>
        <v>44654</v>
      </c>
      <c r="F1636" s="15">
        <v>2022</v>
      </c>
      <c r="G1636" s="196">
        <f t="shared" si="50"/>
        <v>3</v>
      </c>
      <c r="H1636" s="196">
        <v>14</v>
      </c>
      <c r="I1636" s="207" t="str">
        <f>"W" &amp;Table1[[#This Row],[WeekNum]]</f>
        <v>W14</v>
      </c>
      <c r="J1636" s="199" t="str">
        <f t="shared" si="51"/>
        <v>22-W14</v>
      </c>
      <c r="K1636" s="198" t="s">
        <v>518</v>
      </c>
      <c r="L1636" s="198"/>
      <c r="M1636" s="198" t="s">
        <v>72</v>
      </c>
      <c r="N1636" s="266" t="s">
        <v>369</v>
      </c>
      <c r="O1636" s="11" t="s">
        <v>371</v>
      </c>
      <c r="P1636" s="11" t="s">
        <v>371</v>
      </c>
      <c r="Q1636" s="11" t="s">
        <v>421</v>
      </c>
      <c r="R1636" s="198">
        <v>0</v>
      </c>
      <c r="S1636" s="198">
        <v>0</v>
      </c>
      <c r="T1636" s="206">
        <f>ABS(Table1[[#This Row],[Prod]]-Table1[[#This Row],[Planned]])</f>
        <v>0</v>
      </c>
      <c r="U1636" s="209">
        <f>IF(ABS(Table1[[#This Row],[Prod]]-Table1[[#This Row],[Planned]])&gt;Table1[[#This Row],[Planned]],0,IF(Table1[[#This Row],[Planned]]=0,0,1-ABS(Table1[[#This Row],[Prod]]-Table1[[#This Row],[Planned]])/Table1[[#This Row],[Planned]]))</f>
        <v>0</v>
      </c>
      <c r="V1636" s="198"/>
      <c r="W1636" s="198"/>
      <c r="X1636" s="200">
        <v>0</v>
      </c>
      <c r="Y1636" s="206">
        <f>Table1[[#This Row],[Prod]]</f>
        <v>0</v>
      </c>
      <c r="Z1636" s="206">
        <f>ABS(Table1[[#This Row],[Prod2]]-Table1[[#This Row],[Plan Revised]])</f>
        <v>0</v>
      </c>
      <c r="AA1636" s="209">
        <f>IF(ABS(Table1[[#This Row],[Prod2]]-Table1[[#This Row],[Plan Revised]])&gt;Table1[[#This Row],[Plan Revised]],0,IF(Table1[[#This Row],[Plan Revised]]=0,0,1-ABS(Table1[[#This Row],[Prod2]]-Table1[[#This Row],[Plan Revised]])/Table1[[#This Row],[Plan Revised]]))</f>
        <v>0</v>
      </c>
      <c r="AB1636" s="198"/>
      <c r="AC1636" s="201"/>
      <c r="AD1636"/>
      <c r="AF1636"/>
    </row>
    <row r="1637" spans="1:32">
      <c r="A1637" s="196" t="str">
        <f>IF(Table1[Week]=WeekSel,"Yes","No")</f>
        <v>No</v>
      </c>
      <c r="B1637" s="196" t="str">
        <f>IF((Table1[StartDate]&gt;=Date.GraphMin)*(Table1[StartDate]&lt;=Date.GraphMax)=1,"Yes","No")</f>
        <v>No</v>
      </c>
      <c r="C1637" s="196" t="str">
        <f>IF(OR(Table1[[#This Row],[Site]]="FOOD MILLING",Table1[[#This Row],[Site]]="GODACO"), "No", "Yes")</f>
        <v>Yes</v>
      </c>
      <c r="D1637" s="197">
        <f>MAX(DATE(Table1[Year],1,1),DATE(Table1[Year],1,1)-WEEKDAY(DATE(Table1[Year],1,1),2)+(Table1[WeekNum]-1)*7+1)</f>
        <v>44648</v>
      </c>
      <c r="E1637" s="197">
        <f>MIN(DATE(Table1[Year]+1,1,0),DATE(Table1[Year],1,1)-WEEKDAY(DATE(Table1[Year],1,1),2)+Table1[WeekNum]*7)</f>
        <v>44654</v>
      </c>
      <c r="F1637" s="15">
        <v>2022</v>
      </c>
      <c r="G1637" s="196">
        <f t="shared" si="50"/>
        <v>3</v>
      </c>
      <c r="H1637" s="196">
        <v>14</v>
      </c>
      <c r="I1637" s="207" t="str">
        <f>"W" &amp;Table1[[#This Row],[WeekNum]]</f>
        <v>W14</v>
      </c>
      <c r="J1637" s="199" t="str">
        <f t="shared" si="51"/>
        <v>22-W14</v>
      </c>
      <c r="K1637" s="198" t="s">
        <v>515</v>
      </c>
      <c r="L1637" s="198"/>
      <c r="M1637" s="198" t="s">
        <v>72</v>
      </c>
      <c r="N1637" s="266" t="s">
        <v>369</v>
      </c>
      <c r="O1637" s="11" t="s">
        <v>371</v>
      </c>
      <c r="P1637" s="11" t="s">
        <v>371</v>
      </c>
      <c r="Q1637" s="11" t="s">
        <v>421</v>
      </c>
      <c r="R1637" s="198">
        <v>0</v>
      </c>
      <c r="S1637" s="198">
        <v>0</v>
      </c>
      <c r="T1637" s="206">
        <f>ABS(Table1[[#This Row],[Prod]]-Table1[[#This Row],[Planned]])</f>
        <v>0</v>
      </c>
      <c r="U1637" s="209">
        <f>IF(ABS(Table1[[#This Row],[Prod]]-Table1[[#This Row],[Planned]])&gt;Table1[[#This Row],[Planned]],0,IF(Table1[[#This Row],[Planned]]=0,0,1-ABS(Table1[[#This Row],[Prod]]-Table1[[#This Row],[Planned]])/Table1[[#This Row],[Planned]]))</f>
        <v>0</v>
      </c>
      <c r="V1637" s="198"/>
      <c r="W1637" s="198"/>
      <c r="X1637" s="200">
        <v>0</v>
      </c>
      <c r="Y1637" s="206">
        <f>Table1[[#This Row],[Prod]]</f>
        <v>0</v>
      </c>
      <c r="Z1637" s="206">
        <f>ABS(Table1[[#This Row],[Prod2]]-Table1[[#This Row],[Plan Revised]])</f>
        <v>0</v>
      </c>
      <c r="AA1637" s="209">
        <f>IF(ABS(Table1[[#This Row],[Prod2]]-Table1[[#This Row],[Plan Revised]])&gt;Table1[[#This Row],[Plan Revised]],0,IF(Table1[[#This Row],[Plan Revised]]=0,0,1-ABS(Table1[[#This Row],[Prod2]]-Table1[[#This Row],[Plan Revised]])/Table1[[#This Row],[Plan Revised]]))</f>
        <v>0</v>
      </c>
      <c r="AB1637" s="198"/>
      <c r="AC1637" s="201"/>
      <c r="AD1637"/>
      <c r="AF1637"/>
    </row>
    <row r="1638" spans="1:32">
      <c r="A1638" s="196" t="str">
        <f>IF(Table1[Week]=WeekSel,"Yes","No")</f>
        <v>No</v>
      </c>
      <c r="B1638" s="196" t="str">
        <f>IF((Table1[StartDate]&gt;=Date.GraphMin)*(Table1[StartDate]&lt;=Date.GraphMax)=1,"Yes","No")</f>
        <v>No</v>
      </c>
      <c r="C1638" s="196" t="str">
        <f>IF(OR(Table1[[#This Row],[Site]]="FOOD MILLING",Table1[[#This Row],[Site]]="GODACO"), "No", "Yes")</f>
        <v>Yes</v>
      </c>
      <c r="D1638" s="197">
        <f>MAX(DATE(Table1[Year],1,1),DATE(Table1[Year],1,1)-WEEKDAY(DATE(Table1[Year],1,1),2)+(Table1[WeekNum]-1)*7+1)</f>
        <v>44648</v>
      </c>
      <c r="E1638" s="197">
        <f>MIN(DATE(Table1[Year]+1,1,0),DATE(Table1[Year],1,1)-WEEKDAY(DATE(Table1[Year],1,1),2)+Table1[WeekNum]*7)</f>
        <v>44654</v>
      </c>
      <c r="F1638" s="15">
        <v>2022</v>
      </c>
      <c r="G1638" s="196">
        <f t="shared" si="50"/>
        <v>3</v>
      </c>
      <c r="H1638" s="196">
        <v>14</v>
      </c>
      <c r="I1638" s="207" t="str">
        <f>"W" &amp;Table1[[#This Row],[WeekNum]]</f>
        <v>W14</v>
      </c>
      <c r="J1638" s="199" t="str">
        <f t="shared" si="51"/>
        <v>22-W14</v>
      </c>
      <c r="K1638" s="198" t="s">
        <v>516</v>
      </c>
      <c r="L1638" s="198"/>
      <c r="M1638" s="198" t="s">
        <v>72</v>
      </c>
      <c r="N1638" s="266" t="s">
        <v>369</v>
      </c>
      <c r="O1638" s="11" t="s">
        <v>371</v>
      </c>
      <c r="P1638" s="11" t="s">
        <v>371</v>
      </c>
      <c r="Q1638" s="11" t="s">
        <v>421</v>
      </c>
      <c r="R1638" s="198">
        <v>0</v>
      </c>
      <c r="S1638" s="198">
        <v>0</v>
      </c>
      <c r="T1638" s="206">
        <f>ABS(Table1[[#This Row],[Prod]]-Table1[[#This Row],[Planned]])</f>
        <v>0</v>
      </c>
      <c r="U1638" s="209">
        <f>IF(ABS(Table1[[#This Row],[Prod]]-Table1[[#This Row],[Planned]])&gt;Table1[[#This Row],[Planned]],0,IF(Table1[[#This Row],[Planned]]=0,0,1-ABS(Table1[[#This Row],[Prod]]-Table1[[#This Row],[Planned]])/Table1[[#This Row],[Planned]]))</f>
        <v>0</v>
      </c>
      <c r="V1638" s="198"/>
      <c r="W1638" s="198"/>
      <c r="X1638" s="200">
        <v>0</v>
      </c>
      <c r="Y1638" s="206">
        <f>Table1[[#This Row],[Prod]]</f>
        <v>0</v>
      </c>
      <c r="Z1638" s="206">
        <f>ABS(Table1[[#This Row],[Prod2]]-Table1[[#This Row],[Plan Revised]])</f>
        <v>0</v>
      </c>
      <c r="AA1638" s="209">
        <f>IF(ABS(Table1[[#This Row],[Prod2]]-Table1[[#This Row],[Plan Revised]])&gt;Table1[[#This Row],[Plan Revised]],0,IF(Table1[[#This Row],[Plan Revised]]=0,0,1-ABS(Table1[[#This Row],[Prod2]]-Table1[[#This Row],[Plan Revised]])/Table1[[#This Row],[Plan Revised]]))</f>
        <v>0</v>
      </c>
      <c r="AB1638" s="198"/>
      <c r="AC1638" s="201"/>
      <c r="AD1638"/>
      <c r="AF1638"/>
    </row>
    <row r="1639" spans="1:32">
      <c r="A1639" s="196" t="str">
        <f>IF(Table1[Week]=WeekSel,"Yes","No")</f>
        <v>No</v>
      </c>
      <c r="B1639" s="196" t="str">
        <f>IF((Table1[StartDate]&gt;=Date.GraphMin)*(Table1[StartDate]&lt;=Date.GraphMax)=1,"Yes","No")</f>
        <v>No</v>
      </c>
      <c r="C1639" s="196" t="str">
        <f>IF(OR(Table1[[#This Row],[Site]]="FOOD MILLING",Table1[[#This Row],[Site]]="GODACO"), "No", "Yes")</f>
        <v>Yes</v>
      </c>
      <c r="D1639" s="197">
        <f>MAX(DATE(Table1[Year],1,1),DATE(Table1[Year],1,1)-WEEKDAY(DATE(Table1[Year],1,1),2)+(Table1[WeekNum]-1)*7+1)</f>
        <v>44648</v>
      </c>
      <c r="E1639" s="197">
        <f>MIN(DATE(Table1[Year]+1,1,0),DATE(Table1[Year],1,1)-WEEKDAY(DATE(Table1[Year],1,1),2)+Table1[WeekNum]*7)</f>
        <v>44654</v>
      </c>
      <c r="F1639" s="15">
        <v>2022</v>
      </c>
      <c r="G1639" s="196">
        <f t="shared" si="50"/>
        <v>3</v>
      </c>
      <c r="H1639" s="196">
        <v>14</v>
      </c>
      <c r="I1639" s="207" t="str">
        <f>"W" &amp;Table1[[#This Row],[WeekNum]]</f>
        <v>W14</v>
      </c>
      <c r="J1639" s="199" t="str">
        <f t="shared" si="51"/>
        <v>22-W14</v>
      </c>
      <c r="K1639" s="198" t="s">
        <v>517</v>
      </c>
      <c r="L1639" s="198"/>
      <c r="M1639" s="198" t="s">
        <v>72</v>
      </c>
      <c r="N1639" s="266" t="s">
        <v>369</v>
      </c>
      <c r="O1639" s="11" t="s">
        <v>371</v>
      </c>
      <c r="P1639" s="11" t="s">
        <v>371</v>
      </c>
      <c r="Q1639" s="11" t="s">
        <v>421</v>
      </c>
      <c r="R1639" s="198">
        <v>0</v>
      </c>
      <c r="S1639" s="198">
        <v>0</v>
      </c>
      <c r="T1639" s="206">
        <f>ABS(Table1[[#This Row],[Prod]]-Table1[[#This Row],[Planned]])</f>
        <v>0</v>
      </c>
      <c r="U1639" s="209">
        <f>IF(ABS(Table1[[#This Row],[Prod]]-Table1[[#This Row],[Planned]])&gt;Table1[[#This Row],[Planned]],0,IF(Table1[[#This Row],[Planned]]=0,0,1-ABS(Table1[[#This Row],[Prod]]-Table1[[#This Row],[Planned]])/Table1[[#This Row],[Planned]]))</f>
        <v>0</v>
      </c>
      <c r="V1639" s="198"/>
      <c r="W1639" s="198"/>
      <c r="X1639" s="200">
        <v>0</v>
      </c>
      <c r="Y1639" s="206">
        <f>Table1[[#This Row],[Prod]]</f>
        <v>0</v>
      </c>
      <c r="Z1639" s="206">
        <f>ABS(Table1[[#This Row],[Prod2]]-Table1[[#This Row],[Plan Revised]])</f>
        <v>0</v>
      </c>
      <c r="AA1639" s="209">
        <f>IF(ABS(Table1[[#This Row],[Prod2]]-Table1[[#This Row],[Plan Revised]])&gt;Table1[[#This Row],[Plan Revised]],0,IF(Table1[[#This Row],[Plan Revised]]=0,0,1-ABS(Table1[[#This Row],[Prod2]]-Table1[[#This Row],[Plan Revised]])/Table1[[#This Row],[Plan Revised]]))</f>
        <v>0</v>
      </c>
      <c r="AB1639" s="198"/>
      <c r="AC1639" s="201"/>
      <c r="AD1639"/>
      <c r="AF1639"/>
    </row>
    <row r="1640" spans="1:32">
      <c r="A1640" s="196" t="str">
        <f>IF(Table1[Week]=WeekSel,"Yes","No")</f>
        <v>No</v>
      </c>
      <c r="B1640" s="196" t="str">
        <f>IF((Table1[StartDate]&gt;=Date.GraphMin)*(Table1[StartDate]&lt;=Date.GraphMax)=1,"Yes","No")</f>
        <v>No</v>
      </c>
      <c r="C1640" s="196" t="str">
        <f>IF(OR(Table1[[#This Row],[Site]]="FOOD MILLING",Table1[[#This Row],[Site]]="GODACO"), "No", "Yes")</f>
        <v>Yes</v>
      </c>
      <c r="D1640" s="197">
        <f>MAX(DATE(Table1[Year],1,1),DATE(Table1[Year],1,1)-WEEKDAY(DATE(Table1[Year],1,1),2)+(Table1[WeekNum]-1)*7+1)</f>
        <v>44648</v>
      </c>
      <c r="E1640" s="197">
        <f>MIN(DATE(Table1[Year]+1,1,0),DATE(Table1[Year],1,1)-WEEKDAY(DATE(Table1[Year],1,1),2)+Table1[WeekNum]*7)</f>
        <v>44654</v>
      </c>
      <c r="F1640" s="15">
        <v>2022</v>
      </c>
      <c r="G1640" s="196">
        <f t="shared" si="50"/>
        <v>3</v>
      </c>
      <c r="H1640" s="196">
        <v>14</v>
      </c>
      <c r="I1640" s="207" t="str">
        <f>"W" &amp;Table1[[#This Row],[WeekNum]]</f>
        <v>W14</v>
      </c>
      <c r="J1640" s="199" t="str">
        <f t="shared" si="51"/>
        <v>22-W14</v>
      </c>
      <c r="K1640" s="198" t="s">
        <v>514</v>
      </c>
      <c r="L1640" s="198"/>
      <c r="M1640" s="198" t="s">
        <v>72</v>
      </c>
      <c r="N1640" s="266" t="s">
        <v>369</v>
      </c>
      <c r="O1640" s="266" t="s">
        <v>391</v>
      </c>
      <c r="P1640" s="11" t="s">
        <v>393</v>
      </c>
      <c r="Q1640" s="11" t="s">
        <v>421</v>
      </c>
      <c r="R1640" s="198">
        <v>350</v>
      </c>
      <c r="S1640" s="198">
        <v>340</v>
      </c>
      <c r="T1640" s="206">
        <f>ABS(Table1[[#This Row],[Prod]]-Table1[[#This Row],[Planned]])</f>
        <v>10</v>
      </c>
      <c r="U1640" s="209">
        <f>IF(ABS(Table1[[#This Row],[Prod]]-Table1[[#This Row],[Planned]])&gt;Table1[[#This Row],[Planned]],0,IF(Table1[[#This Row],[Planned]]=0,0,1-ABS(Table1[[#This Row],[Prod]]-Table1[[#This Row],[Planned]])/Table1[[#This Row],[Planned]]))</f>
        <v>0.97142857142857142</v>
      </c>
      <c r="V1640" s="198"/>
      <c r="W1640" s="198"/>
      <c r="X1640" s="200">
        <v>350</v>
      </c>
      <c r="Y1640" s="206">
        <f>Table1[[#This Row],[Prod]]</f>
        <v>340</v>
      </c>
      <c r="Z1640" s="206">
        <f>ABS(Table1[[#This Row],[Prod2]]-Table1[[#This Row],[Plan Revised]])</f>
        <v>10</v>
      </c>
      <c r="AA1640" s="209">
        <f>IF(ABS(Table1[[#This Row],[Prod2]]-Table1[[#This Row],[Plan Revised]])&gt;Table1[[#This Row],[Plan Revised]],0,IF(Table1[[#This Row],[Plan Revised]]=0,0,1-ABS(Table1[[#This Row],[Prod2]]-Table1[[#This Row],[Plan Revised]])/Table1[[#This Row],[Plan Revised]]))</f>
        <v>0.97142857142857142</v>
      </c>
      <c r="AB1640" s="198"/>
      <c r="AC1640" s="201"/>
      <c r="AD1640"/>
      <c r="AF1640"/>
    </row>
    <row r="1641" spans="1:32">
      <c r="A1641" s="196" t="str">
        <f>IF(Table1[Week]=WeekSel,"Yes","No")</f>
        <v>No</v>
      </c>
      <c r="B1641" s="196" t="str">
        <f>IF((Table1[StartDate]&gt;=Date.GraphMin)*(Table1[StartDate]&lt;=Date.GraphMax)=1,"Yes","No")</f>
        <v>No</v>
      </c>
      <c r="C1641" s="196" t="str">
        <f>IF(OR(Table1[[#This Row],[Site]]="FOOD MILLING",Table1[[#This Row],[Site]]="GODACO"), "No", "Yes")</f>
        <v>Yes</v>
      </c>
      <c r="D1641" s="197">
        <f>MAX(DATE(Table1[Year],1,1),DATE(Table1[Year],1,1)-WEEKDAY(DATE(Table1[Year],1,1),2)+(Table1[WeekNum]-1)*7+1)</f>
        <v>44648</v>
      </c>
      <c r="E1641" s="197">
        <f>MIN(DATE(Table1[Year]+1,1,0),DATE(Table1[Year],1,1)-WEEKDAY(DATE(Table1[Year],1,1),2)+Table1[WeekNum]*7)</f>
        <v>44654</v>
      </c>
      <c r="F1641" s="15">
        <v>2022</v>
      </c>
      <c r="G1641" s="196">
        <f t="shared" si="50"/>
        <v>3</v>
      </c>
      <c r="H1641" s="196">
        <v>14</v>
      </c>
      <c r="I1641" s="207" t="str">
        <f>"W" &amp;Table1[[#This Row],[WeekNum]]</f>
        <v>W14</v>
      </c>
      <c r="J1641" s="199" t="str">
        <f t="shared" si="51"/>
        <v>22-W14</v>
      </c>
      <c r="K1641" s="198" t="s">
        <v>440</v>
      </c>
      <c r="L1641" s="198"/>
      <c r="M1641" s="198" t="s">
        <v>72</v>
      </c>
      <c r="N1641" s="266" t="s">
        <v>369</v>
      </c>
      <c r="O1641" s="266" t="s">
        <v>391</v>
      </c>
      <c r="P1641" s="11" t="s">
        <v>394</v>
      </c>
      <c r="Q1641" s="11" t="s">
        <v>421</v>
      </c>
      <c r="R1641" s="198">
        <v>300</v>
      </c>
      <c r="S1641" s="198">
        <v>275</v>
      </c>
      <c r="T1641" s="206">
        <f>ABS(Table1[[#This Row],[Prod]]-Table1[[#This Row],[Planned]])</f>
        <v>25</v>
      </c>
      <c r="U1641" s="209">
        <f>IF(ABS(Table1[[#This Row],[Prod]]-Table1[[#This Row],[Planned]])&gt;Table1[[#This Row],[Planned]],0,IF(Table1[[#This Row],[Planned]]=0,0,1-ABS(Table1[[#This Row],[Prod]]-Table1[[#This Row],[Planned]])/Table1[[#This Row],[Planned]]))</f>
        <v>0.91666666666666663</v>
      </c>
      <c r="V1641" s="198"/>
      <c r="W1641" s="198"/>
      <c r="X1641" s="200">
        <v>300</v>
      </c>
      <c r="Y1641" s="206">
        <f>Table1[[#This Row],[Prod]]</f>
        <v>275</v>
      </c>
      <c r="Z1641" s="206">
        <f>ABS(Table1[[#This Row],[Prod2]]-Table1[[#This Row],[Plan Revised]])</f>
        <v>25</v>
      </c>
      <c r="AA1641" s="209">
        <f>IF(ABS(Table1[[#This Row],[Prod2]]-Table1[[#This Row],[Plan Revised]])&gt;Table1[[#This Row],[Plan Revised]],0,IF(Table1[[#This Row],[Plan Revised]]=0,0,1-ABS(Table1[[#This Row],[Prod2]]-Table1[[#This Row],[Plan Revised]])/Table1[[#This Row],[Plan Revised]]))</f>
        <v>0.91666666666666663</v>
      </c>
      <c r="AB1641" s="198"/>
      <c r="AC1641" s="201"/>
      <c r="AD1641"/>
      <c r="AF1641"/>
    </row>
    <row r="1642" spans="1:32">
      <c r="A1642" s="196" t="str">
        <f>IF(Table1[Week]=WeekSel,"Yes","No")</f>
        <v>No</v>
      </c>
      <c r="B1642" s="196" t="str">
        <f>IF((Table1[StartDate]&gt;=Date.GraphMin)*(Table1[StartDate]&lt;=Date.GraphMax)=1,"Yes","No")</f>
        <v>No</v>
      </c>
      <c r="C1642" s="196" t="str">
        <f>IF(OR(Table1[[#This Row],[Site]]="FOOD MILLING",Table1[[#This Row],[Site]]="GODACO"), "No", "Yes")</f>
        <v>Yes</v>
      </c>
      <c r="D1642" s="197">
        <f>MAX(DATE(Table1[Year],1,1),DATE(Table1[Year],1,1)-WEEKDAY(DATE(Table1[Year],1,1),2)+(Table1[WeekNum]-1)*7+1)</f>
        <v>44648</v>
      </c>
      <c r="E1642" s="197">
        <f>MIN(DATE(Table1[Year]+1,1,0),DATE(Table1[Year],1,1)-WEEKDAY(DATE(Table1[Year],1,1),2)+Table1[WeekNum]*7)</f>
        <v>44654</v>
      </c>
      <c r="F1642" s="15">
        <v>2022</v>
      </c>
      <c r="G1642" s="196">
        <f t="shared" si="50"/>
        <v>3</v>
      </c>
      <c r="H1642" s="196">
        <v>14</v>
      </c>
      <c r="I1642" s="207" t="str">
        <f>"W" &amp;Table1[[#This Row],[WeekNum]]</f>
        <v>W14</v>
      </c>
      <c r="J1642" s="199" t="str">
        <f t="shared" si="51"/>
        <v>22-W14</v>
      </c>
      <c r="K1642" s="198" t="s">
        <v>519</v>
      </c>
      <c r="L1642" s="198"/>
      <c r="M1642" s="198" t="s">
        <v>72</v>
      </c>
      <c r="N1642" s="266" t="s">
        <v>369</v>
      </c>
      <c r="O1642" s="11" t="s">
        <v>371</v>
      </c>
      <c r="P1642" s="11" t="s">
        <v>371</v>
      </c>
      <c r="Q1642" s="11" t="s">
        <v>421</v>
      </c>
      <c r="R1642" s="198">
        <v>0</v>
      </c>
      <c r="S1642" s="198">
        <v>0</v>
      </c>
      <c r="T1642" s="206">
        <f>ABS(Table1[[#This Row],[Prod]]-Table1[[#This Row],[Planned]])</f>
        <v>0</v>
      </c>
      <c r="U1642" s="209">
        <f>IF(ABS(Table1[[#This Row],[Prod]]-Table1[[#This Row],[Planned]])&gt;Table1[[#This Row],[Planned]],0,IF(Table1[[#This Row],[Planned]]=0,0,1-ABS(Table1[[#This Row],[Prod]]-Table1[[#This Row],[Planned]])/Table1[[#This Row],[Planned]]))</f>
        <v>0</v>
      </c>
      <c r="V1642" s="198"/>
      <c r="W1642" s="198"/>
      <c r="X1642" s="200">
        <v>0</v>
      </c>
      <c r="Y1642" s="206">
        <f>Table1[[#This Row],[Prod]]</f>
        <v>0</v>
      </c>
      <c r="Z1642" s="206">
        <f>ABS(Table1[[#This Row],[Prod2]]-Table1[[#This Row],[Plan Revised]])</f>
        <v>0</v>
      </c>
      <c r="AA1642" s="209">
        <f>IF(ABS(Table1[[#This Row],[Prod2]]-Table1[[#This Row],[Plan Revised]])&gt;Table1[[#This Row],[Plan Revised]],0,IF(Table1[[#This Row],[Plan Revised]]=0,0,1-ABS(Table1[[#This Row],[Prod2]]-Table1[[#This Row],[Plan Revised]])/Table1[[#This Row],[Plan Revised]]))</f>
        <v>0</v>
      </c>
      <c r="AB1642" s="198"/>
      <c r="AC1642" s="201"/>
      <c r="AD1642"/>
      <c r="AF1642"/>
    </row>
    <row r="1643" spans="1:32">
      <c r="A1643" s="196" t="str">
        <f>IF(Table1[Week]=WeekSel,"Yes","No")</f>
        <v>No</v>
      </c>
      <c r="B1643" s="196" t="str">
        <f>IF((Table1[StartDate]&gt;=Date.GraphMin)*(Table1[StartDate]&lt;=Date.GraphMax)=1,"Yes","No")</f>
        <v>No</v>
      </c>
      <c r="C1643" s="196" t="str">
        <f>IF(OR(Table1[[#This Row],[Site]]="FOOD MILLING",Table1[[#This Row],[Site]]="GODACO"), "No", "Yes")</f>
        <v>Yes</v>
      </c>
      <c r="D1643" s="197">
        <f>MAX(DATE(Table1[Year],1,1),DATE(Table1[Year],1,1)-WEEKDAY(DATE(Table1[Year],1,1),2)+(Table1[WeekNum]-1)*7+1)</f>
        <v>44648</v>
      </c>
      <c r="E1643" s="197">
        <f>MIN(DATE(Table1[Year]+1,1,0),DATE(Table1[Year],1,1)-WEEKDAY(DATE(Table1[Year],1,1),2)+Table1[WeekNum]*7)</f>
        <v>44654</v>
      </c>
      <c r="F1643" s="15">
        <v>2022</v>
      </c>
      <c r="G1643" s="196">
        <f t="shared" si="50"/>
        <v>3</v>
      </c>
      <c r="H1643" s="196">
        <v>14</v>
      </c>
      <c r="I1643" s="207" t="str">
        <f>"W" &amp;Table1[[#This Row],[WeekNum]]</f>
        <v>W14</v>
      </c>
      <c r="J1643" s="199" t="str">
        <f t="shared" si="51"/>
        <v>22-W14</v>
      </c>
      <c r="K1643" s="198" t="s">
        <v>688</v>
      </c>
      <c r="L1643" s="198"/>
      <c r="M1643" s="198" t="s">
        <v>72</v>
      </c>
      <c r="N1643" s="266" t="s">
        <v>369</v>
      </c>
      <c r="O1643" s="266" t="s">
        <v>395</v>
      </c>
      <c r="P1643" s="11" t="s">
        <v>396</v>
      </c>
      <c r="Q1643" s="11" t="s">
        <v>421</v>
      </c>
      <c r="R1643" s="198">
        <v>100</v>
      </c>
      <c r="S1643" s="198">
        <v>0</v>
      </c>
      <c r="T1643" s="206">
        <f>ABS(Table1[[#This Row],[Prod]]-Table1[[#This Row],[Planned]])</f>
        <v>100</v>
      </c>
      <c r="U1643" s="209">
        <f>IF(ABS(Table1[[#This Row],[Prod]]-Table1[[#This Row],[Planned]])&gt;Table1[[#This Row],[Planned]],0,IF(Table1[[#This Row],[Planned]]=0,0,1-ABS(Table1[[#This Row],[Prod]]-Table1[[#This Row],[Planned]])/Table1[[#This Row],[Planned]]))</f>
        <v>0</v>
      </c>
      <c r="V1643" s="198"/>
      <c r="W1643" s="198"/>
      <c r="X1643" s="200">
        <v>0</v>
      </c>
      <c r="Y1643" s="206">
        <f>Table1[[#This Row],[Prod]]</f>
        <v>0</v>
      </c>
      <c r="Z1643" s="206">
        <f>ABS(Table1[[#This Row],[Prod2]]-Table1[[#This Row],[Plan Revised]])</f>
        <v>0</v>
      </c>
      <c r="AA1643" s="209">
        <f>IF(ABS(Table1[[#This Row],[Prod2]]-Table1[[#This Row],[Plan Revised]])&gt;Table1[[#This Row],[Plan Revised]],0,IF(Table1[[#This Row],[Plan Revised]]=0,0,1-ABS(Table1[[#This Row],[Prod2]]-Table1[[#This Row],[Plan Revised]])/Table1[[#This Row],[Plan Revised]]))</f>
        <v>0</v>
      </c>
      <c r="AB1643" s="198"/>
      <c r="AC1643" s="201"/>
      <c r="AD1643"/>
      <c r="AF1643"/>
    </row>
    <row r="1644" spans="1:32">
      <c r="A1644" s="196" t="str">
        <f>IF(Table1[Week]=WeekSel,"Yes","No")</f>
        <v>No</v>
      </c>
      <c r="B1644" s="196" t="str">
        <f>IF((Table1[StartDate]&gt;=Date.GraphMin)*(Table1[StartDate]&lt;=Date.GraphMax)=1,"Yes","No")</f>
        <v>No</v>
      </c>
      <c r="C1644" s="196" t="str">
        <f>IF(OR(Table1[[#This Row],[Site]]="FOOD MILLING",Table1[[#This Row],[Site]]="GODACO"), "No", "Yes")</f>
        <v>Yes</v>
      </c>
      <c r="D1644" s="197">
        <f>MAX(DATE(Table1[Year],1,1),DATE(Table1[Year],1,1)-WEEKDAY(DATE(Table1[Year],1,1),2)+(Table1[WeekNum]-1)*7+1)</f>
        <v>44648</v>
      </c>
      <c r="E1644" s="197">
        <f>MIN(DATE(Table1[Year]+1,1,0),DATE(Table1[Year],1,1)-WEEKDAY(DATE(Table1[Year],1,1),2)+Table1[WeekNum]*7)</f>
        <v>44654</v>
      </c>
      <c r="F1644" s="15">
        <v>2022</v>
      </c>
      <c r="G1644" s="196">
        <f t="shared" si="50"/>
        <v>3</v>
      </c>
      <c r="H1644" s="196">
        <v>14</v>
      </c>
      <c r="I1644" s="207" t="str">
        <f>"W" &amp;Table1[[#This Row],[WeekNum]]</f>
        <v>W14</v>
      </c>
      <c r="J1644" s="199" t="str">
        <f t="shared" si="51"/>
        <v>22-W14</v>
      </c>
      <c r="K1644" s="198" t="s">
        <v>689</v>
      </c>
      <c r="L1644" s="198"/>
      <c r="M1644" s="198" t="s">
        <v>72</v>
      </c>
      <c r="N1644" s="266" t="s">
        <v>369</v>
      </c>
      <c r="O1644" s="266" t="s">
        <v>395</v>
      </c>
      <c r="P1644" s="11" t="s">
        <v>396</v>
      </c>
      <c r="Q1644" s="11" t="s">
        <v>421</v>
      </c>
      <c r="R1644" s="198">
        <v>900</v>
      </c>
      <c r="S1644" s="198">
        <v>0</v>
      </c>
      <c r="T1644" s="206">
        <f>ABS(Table1[[#This Row],[Prod]]-Table1[[#This Row],[Planned]])</f>
        <v>900</v>
      </c>
      <c r="U1644" s="209">
        <f>IF(ABS(Table1[[#This Row],[Prod]]-Table1[[#This Row],[Planned]])&gt;Table1[[#This Row],[Planned]],0,IF(Table1[[#This Row],[Planned]]=0,0,1-ABS(Table1[[#This Row],[Prod]]-Table1[[#This Row],[Planned]])/Table1[[#This Row],[Planned]]))</f>
        <v>0</v>
      </c>
      <c r="V1644" s="198"/>
      <c r="W1644" s="198"/>
      <c r="X1644" s="200">
        <v>600</v>
      </c>
      <c r="Y1644" s="206">
        <f>Table1[[#This Row],[Prod]]</f>
        <v>0</v>
      </c>
      <c r="Z1644" s="206">
        <f>ABS(Table1[[#This Row],[Prod2]]-Table1[[#This Row],[Plan Revised]])</f>
        <v>600</v>
      </c>
      <c r="AA1644" s="209">
        <f>IF(ABS(Table1[[#This Row],[Prod2]]-Table1[[#This Row],[Plan Revised]])&gt;Table1[[#This Row],[Plan Revised]],0,IF(Table1[[#This Row],[Plan Revised]]=0,0,1-ABS(Table1[[#This Row],[Prod2]]-Table1[[#This Row],[Plan Revised]])/Table1[[#This Row],[Plan Revised]]))</f>
        <v>0</v>
      </c>
      <c r="AB1644" s="198"/>
      <c r="AC1644" s="201"/>
      <c r="AD1644"/>
      <c r="AF1644"/>
    </row>
    <row r="1645" spans="1:32">
      <c r="A1645" s="196" t="str">
        <f>IF(Table1[Week]=WeekSel,"Yes","No")</f>
        <v>No</v>
      </c>
      <c r="B1645" s="196" t="str">
        <f>IF((Table1[StartDate]&gt;=Date.GraphMin)*(Table1[StartDate]&lt;=Date.GraphMax)=1,"Yes","No")</f>
        <v>No</v>
      </c>
      <c r="C1645" s="196" t="str">
        <f>IF(OR(Table1[[#This Row],[Site]]="FOOD MILLING",Table1[[#This Row],[Site]]="GODACO"), "No", "Yes")</f>
        <v>Yes</v>
      </c>
      <c r="D1645" s="197">
        <f>MAX(DATE(Table1[Year],1,1),DATE(Table1[Year],1,1)-WEEKDAY(DATE(Table1[Year],1,1),2)+(Table1[WeekNum]-1)*7+1)</f>
        <v>44648</v>
      </c>
      <c r="E1645" s="197">
        <f>MIN(DATE(Table1[Year]+1,1,0),DATE(Table1[Year],1,1)-WEEKDAY(DATE(Table1[Year],1,1),2)+Table1[WeekNum]*7)</f>
        <v>44654</v>
      </c>
      <c r="F1645" s="15">
        <v>2022</v>
      </c>
      <c r="G1645" s="196">
        <f t="shared" si="50"/>
        <v>3</v>
      </c>
      <c r="H1645" s="196">
        <v>14</v>
      </c>
      <c r="I1645" s="207" t="str">
        <f>"W" &amp;Table1[[#This Row],[WeekNum]]</f>
        <v>W14</v>
      </c>
      <c r="J1645" s="199" t="str">
        <f t="shared" si="51"/>
        <v>22-W14</v>
      </c>
      <c r="K1645" s="198" t="s">
        <v>691</v>
      </c>
      <c r="L1645" s="198"/>
      <c r="M1645" s="198" t="s">
        <v>72</v>
      </c>
      <c r="N1645" s="266" t="s">
        <v>369</v>
      </c>
      <c r="O1645" s="266" t="s">
        <v>389</v>
      </c>
      <c r="P1645" s="11" t="s">
        <v>397</v>
      </c>
      <c r="Q1645" s="11" t="s">
        <v>417</v>
      </c>
      <c r="R1645" s="198">
        <v>0</v>
      </c>
      <c r="S1645" s="198">
        <v>0</v>
      </c>
      <c r="T1645" s="206">
        <f>ABS(Table1[[#This Row],[Prod]]-Table1[[#This Row],[Planned]])</f>
        <v>0</v>
      </c>
      <c r="U1645" s="209">
        <f>IF(ABS(Table1[[#This Row],[Prod]]-Table1[[#This Row],[Planned]])&gt;Table1[[#This Row],[Planned]],0,IF(Table1[[#This Row],[Planned]]=0,0,1-ABS(Table1[[#This Row],[Prod]]-Table1[[#This Row],[Planned]])/Table1[[#This Row],[Planned]]))</f>
        <v>0</v>
      </c>
      <c r="V1645" s="198"/>
      <c r="W1645" s="198"/>
      <c r="X1645" s="200">
        <v>0</v>
      </c>
      <c r="Y1645" s="206">
        <f>Table1[[#This Row],[Prod]]</f>
        <v>0</v>
      </c>
      <c r="Z1645" s="206">
        <f>ABS(Table1[[#This Row],[Prod2]]-Table1[[#This Row],[Plan Revised]])</f>
        <v>0</v>
      </c>
      <c r="AA1645" s="209">
        <f>IF(ABS(Table1[[#This Row],[Prod2]]-Table1[[#This Row],[Plan Revised]])&gt;Table1[[#This Row],[Plan Revised]],0,IF(Table1[[#This Row],[Plan Revised]]=0,0,1-ABS(Table1[[#This Row],[Prod2]]-Table1[[#This Row],[Plan Revised]])/Table1[[#This Row],[Plan Revised]]))</f>
        <v>0</v>
      </c>
      <c r="AB1645" s="198"/>
      <c r="AC1645" s="201"/>
      <c r="AD1645"/>
      <c r="AF1645"/>
    </row>
    <row r="1646" spans="1:32">
      <c r="A1646" s="196" t="str">
        <f>IF(Table1[Week]=WeekSel,"Yes","No")</f>
        <v>No</v>
      </c>
      <c r="B1646" s="196" t="str">
        <f>IF((Table1[StartDate]&gt;=Date.GraphMin)*(Table1[StartDate]&lt;=Date.GraphMax)=1,"Yes","No")</f>
        <v>No</v>
      </c>
      <c r="C1646" s="196" t="str">
        <f>IF(OR(Table1[[#This Row],[Site]]="FOOD MILLING",Table1[[#This Row],[Site]]="GODACO"), "No", "Yes")</f>
        <v>Yes</v>
      </c>
      <c r="D1646" s="197">
        <f>MAX(DATE(Table1[Year],1,1),DATE(Table1[Year],1,1)-WEEKDAY(DATE(Table1[Year],1,1),2)+(Table1[WeekNum]-1)*7+1)</f>
        <v>44648</v>
      </c>
      <c r="E1646" s="197">
        <f>MIN(DATE(Table1[Year]+1,1,0),DATE(Table1[Year],1,1)-WEEKDAY(DATE(Table1[Year],1,1),2)+Table1[WeekNum]*7)</f>
        <v>44654</v>
      </c>
      <c r="F1646" s="15">
        <v>2022</v>
      </c>
      <c r="G1646" s="196">
        <f t="shared" si="50"/>
        <v>3</v>
      </c>
      <c r="H1646" s="196">
        <v>14</v>
      </c>
      <c r="I1646" s="207" t="str">
        <f>"W" &amp;Table1[[#This Row],[WeekNum]]</f>
        <v>W14</v>
      </c>
      <c r="J1646" s="199" t="str">
        <f t="shared" si="51"/>
        <v>22-W14</v>
      </c>
      <c r="K1646" s="198" t="s">
        <v>692</v>
      </c>
      <c r="L1646" s="198"/>
      <c r="M1646" s="198" t="s">
        <v>72</v>
      </c>
      <c r="N1646" s="266" t="s">
        <v>369</v>
      </c>
      <c r="O1646" s="266" t="s">
        <v>389</v>
      </c>
      <c r="P1646" s="11" t="s">
        <v>397</v>
      </c>
      <c r="Q1646" s="11" t="s">
        <v>417</v>
      </c>
      <c r="R1646" s="198">
        <v>0</v>
      </c>
      <c r="S1646" s="198">
        <v>0</v>
      </c>
      <c r="T1646" s="206">
        <f>ABS(Table1[[#This Row],[Prod]]-Table1[[#This Row],[Planned]])</f>
        <v>0</v>
      </c>
      <c r="U1646" s="209">
        <f>IF(ABS(Table1[[#This Row],[Prod]]-Table1[[#This Row],[Planned]])&gt;Table1[[#This Row],[Planned]],0,IF(Table1[[#This Row],[Planned]]=0,0,1-ABS(Table1[[#This Row],[Prod]]-Table1[[#This Row],[Planned]])/Table1[[#This Row],[Planned]]))</f>
        <v>0</v>
      </c>
      <c r="V1646" s="198"/>
      <c r="W1646" s="198"/>
      <c r="X1646" s="200">
        <v>0</v>
      </c>
      <c r="Y1646" s="206">
        <f>Table1[[#This Row],[Prod]]</f>
        <v>0</v>
      </c>
      <c r="Z1646" s="206">
        <f>ABS(Table1[[#This Row],[Prod2]]-Table1[[#This Row],[Plan Revised]])</f>
        <v>0</v>
      </c>
      <c r="AA1646" s="209">
        <f>IF(ABS(Table1[[#This Row],[Prod2]]-Table1[[#This Row],[Plan Revised]])&gt;Table1[[#This Row],[Plan Revised]],0,IF(Table1[[#This Row],[Plan Revised]]=0,0,1-ABS(Table1[[#This Row],[Prod2]]-Table1[[#This Row],[Plan Revised]])/Table1[[#This Row],[Plan Revised]]))</f>
        <v>0</v>
      </c>
      <c r="AB1646" s="198"/>
      <c r="AC1646" s="201"/>
      <c r="AD1646"/>
      <c r="AF1646"/>
    </row>
    <row r="1647" spans="1:32">
      <c r="A1647" s="196" t="str">
        <f>IF(Table1[Week]=WeekSel,"Yes","No")</f>
        <v>No</v>
      </c>
      <c r="B1647" s="196" t="str">
        <f>IF((Table1[StartDate]&gt;=Date.GraphMin)*(Table1[StartDate]&lt;=Date.GraphMax)=1,"Yes","No")</f>
        <v>No</v>
      </c>
      <c r="C1647" s="196" t="str">
        <f>IF(OR(Table1[[#This Row],[Site]]="FOOD MILLING",Table1[[#This Row],[Site]]="GODACO"), "No", "Yes")</f>
        <v>Yes</v>
      </c>
      <c r="D1647" s="197">
        <f>MAX(DATE(Table1[Year],1,1),DATE(Table1[Year],1,1)-WEEKDAY(DATE(Table1[Year],1,1),2)+(Table1[WeekNum]-1)*7+1)</f>
        <v>44648</v>
      </c>
      <c r="E1647" s="197">
        <f>MIN(DATE(Table1[Year]+1,1,0),DATE(Table1[Year],1,1)-WEEKDAY(DATE(Table1[Year],1,1),2)+Table1[WeekNum]*7)</f>
        <v>44654</v>
      </c>
      <c r="F1647" s="15">
        <v>2022</v>
      </c>
      <c r="G1647" s="196">
        <f t="shared" si="50"/>
        <v>3</v>
      </c>
      <c r="H1647" s="196">
        <v>14</v>
      </c>
      <c r="I1647" s="207" t="str">
        <f>"W" &amp;Table1[[#This Row],[WeekNum]]</f>
        <v>W14</v>
      </c>
      <c r="J1647" s="199" t="str">
        <f t="shared" si="51"/>
        <v>22-W14</v>
      </c>
      <c r="K1647" s="198" t="s">
        <v>693</v>
      </c>
      <c r="L1647" s="198"/>
      <c r="M1647" s="198" t="s">
        <v>72</v>
      </c>
      <c r="N1647" s="266" t="s">
        <v>369</v>
      </c>
      <c r="O1647" s="266" t="s">
        <v>389</v>
      </c>
      <c r="P1647" s="11" t="s">
        <v>397</v>
      </c>
      <c r="Q1647" s="11" t="s">
        <v>417</v>
      </c>
      <c r="R1647" s="198">
        <v>2000</v>
      </c>
      <c r="S1647" s="198">
        <v>2005.5</v>
      </c>
      <c r="T1647" s="206">
        <f>ABS(Table1[[#This Row],[Prod]]-Table1[[#This Row],[Planned]])</f>
        <v>5.5</v>
      </c>
      <c r="U1647" s="209">
        <f>IF(ABS(Table1[[#This Row],[Prod]]-Table1[[#This Row],[Planned]])&gt;Table1[[#This Row],[Planned]],0,IF(Table1[[#This Row],[Planned]]=0,0,1-ABS(Table1[[#This Row],[Prod]]-Table1[[#This Row],[Planned]])/Table1[[#This Row],[Planned]]))</f>
        <v>0.99724999999999997</v>
      </c>
      <c r="V1647" s="198"/>
      <c r="W1647" s="198"/>
      <c r="X1647" s="200">
        <v>2000</v>
      </c>
      <c r="Y1647" s="206">
        <f>Table1[[#This Row],[Prod]]</f>
        <v>2005.5</v>
      </c>
      <c r="Z1647" s="206">
        <f>ABS(Table1[[#This Row],[Prod2]]-Table1[[#This Row],[Plan Revised]])</f>
        <v>5.5</v>
      </c>
      <c r="AA1647" s="209">
        <f>IF(ABS(Table1[[#This Row],[Prod2]]-Table1[[#This Row],[Plan Revised]])&gt;Table1[[#This Row],[Plan Revised]],0,IF(Table1[[#This Row],[Plan Revised]]=0,0,1-ABS(Table1[[#This Row],[Prod2]]-Table1[[#This Row],[Plan Revised]])/Table1[[#This Row],[Plan Revised]]))</f>
        <v>0.99724999999999997</v>
      </c>
      <c r="AB1647" s="198"/>
      <c r="AC1647" s="201"/>
      <c r="AD1647"/>
      <c r="AF1647"/>
    </row>
    <row r="1648" spans="1:32">
      <c r="A1648" s="196" t="str">
        <f>IF(Table1[Week]=WeekSel,"Yes","No")</f>
        <v>No</v>
      </c>
      <c r="B1648" s="196" t="str">
        <f>IF((Table1[StartDate]&gt;=Date.GraphMin)*(Table1[StartDate]&lt;=Date.GraphMax)=1,"Yes","No")</f>
        <v>No</v>
      </c>
      <c r="C1648" s="196" t="str">
        <f>IF(OR(Table1[[#This Row],[Site]]="FOOD MILLING",Table1[[#This Row],[Site]]="GODACO"), "No", "Yes")</f>
        <v>Yes</v>
      </c>
      <c r="D1648" s="197">
        <f>MAX(DATE(Table1[Year],1,1),DATE(Table1[Year],1,1)-WEEKDAY(DATE(Table1[Year],1,1),2)+(Table1[WeekNum]-1)*7+1)</f>
        <v>44648</v>
      </c>
      <c r="E1648" s="197">
        <f>MIN(DATE(Table1[Year]+1,1,0),DATE(Table1[Year],1,1)-WEEKDAY(DATE(Table1[Year],1,1),2)+Table1[WeekNum]*7)</f>
        <v>44654</v>
      </c>
      <c r="F1648" s="15">
        <v>2022</v>
      </c>
      <c r="G1648" s="196">
        <f t="shared" si="50"/>
        <v>3</v>
      </c>
      <c r="H1648" s="196">
        <v>14</v>
      </c>
      <c r="I1648" s="207" t="str">
        <f>"W" &amp;Table1[[#This Row],[WeekNum]]</f>
        <v>W14</v>
      </c>
      <c r="J1648" s="199" t="str">
        <f t="shared" si="51"/>
        <v>22-W14</v>
      </c>
      <c r="K1648" s="198" t="s">
        <v>694</v>
      </c>
      <c r="L1648" s="198"/>
      <c r="M1648" s="198" t="s">
        <v>72</v>
      </c>
      <c r="N1648" s="266" t="s">
        <v>369</v>
      </c>
      <c r="O1648" s="266" t="s">
        <v>395</v>
      </c>
      <c r="P1648" s="11" t="s">
        <v>396</v>
      </c>
      <c r="Q1648" s="11" t="s">
        <v>421</v>
      </c>
      <c r="R1648" s="198">
        <v>200</v>
      </c>
      <c r="S1648" s="198">
        <v>309</v>
      </c>
      <c r="T1648" s="206">
        <f>ABS(Table1[[#This Row],[Prod]]-Table1[[#This Row],[Planned]])</f>
        <v>109</v>
      </c>
      <c r="U1648" s="209">
        <f>IF(ABS(Table1[[#This Row],[Prod]]-Table1[[#This Row],[Planned]])&gt;Table1[[#This Row],[Planned]],0,IF(Table1[[#This Row],[Planned]]=0,0,1-ABS(Table1[[#This Row],[Prod]]-Table1[[#This Row],[Planned]])/Table1[[#This Row],[Planned]]))</f>
        <v>0.45499999999999996</v>
      </c>
      <c r="V1648" s="198"/>
      <c r="W1648" s="198"/>
      <c r="X1648" s="200">
        <v>300</v>
      </c>
      <c r="Y1648" s="206">
        <f>Table1[[#This Row],[Prod]]</f>
        <v>309</v>
      </c>
      <c r="Z1648" s="206">
        <f>ABS(Table1[[#This Row],[Prod2]]-Table1[[#This Row],[Plan Revised]])</f>
        <v>9</v>
      </c>
      <c r="AA1648" s="209">
        <f>IF(ABS(Table1[[#This Row],[Prod2]]-Table1[[#This Row],[Plan Revised]])&gt;Table1[[#This Row],[Plan Revised]],0,IF(Table1[[#This Row],[Plan Revised]]=0,0,1-ABS(Table1[[#This Row],[Prod2]]-Table1[[#This Row],[Plan Revised]])/Table1[[#This Row],[Plan Revised]]))</f>
        <v>0.97</v>
      </c>
      <c r="AB1648" s="198"/>
      <c r="AC1648" s="201"/>
      <c r="AD1648"/>
      <c r="AF1648"/>
    </row>
    <row r="1649" spans="1:32">
      <c r="A1649" s="196" t="str">
        <f>IF(Table1[Week]=WeekSel,"Yes","No")</f>
        <v>No</v>
      </c>
      <c r="B1649" s="196" t="str">
        <f>IF((Table1[StartDate]&gt;=Date.GraphMin)*(Table1[StartDate]&lt;=Date.GraphMax)=1,"Yes","No")</f>
        <v>No</v>
      </c>
      <c r="C1649" s="196" t="str">
        <f>IF(OR(Table1[[#This Row],[Site]]="FOOD MILLING",Table1[[#This Row],[Site]]="GODACO"), "No", "Yes")</f>
        <v>Yes</v>
      </c>
      <c r="D1649" s="197">
        <f>MAX(DATE(Table1[Year],1,1),DATE(Table1[Year],1,1)-WEEKDAY(DATE(Table1[Year],1,1),2)+(Table1[WeekNum]-1)*7+1)</f>
        <v>44648</v>
      </c>
      <c r="E1649" s="197">
        <f>MIN(DATE(Table1[Year]+1,1,0),DATE(Table1[Year],1,1)-WEEKDAY(DATE(Table1[Year],1,1),2)+Table1[WeekNum]*7)</f>
        <v>44654</v>
      </c>
      <c r="F1649" s="15">
        <v>2022</v>
      </c>
      <c r="G1649" s="196">
        <f t="shared" si="50"/>
        <v>3</v>
      </c>
      <c r="H1649" s="196">
        <v>14</v>
      </c>
      <c r="I1649" s="207" t="str">
        <f>"W" &amp;Table1[[#This Row],[WeekNum]]</f>
        <v>W14</v>
      </c>
      <c r="J1649" s="199" t="str">
        <f t="shared" si="51"/>
        <v>22-W14</v>
      </c>
      <c r="K1649" s="198" t="s">
        <v>695</v>
      </c>
      <c r="L1649" s="198"/>
      <c r="M1649" s="198" t="s">
        <v>72</v>
      </c>
      <c r="N1649" s="266" t="s">
        <v>369</v>
      </c>
      <c r="O1649" s="266" t="s">
        <v>395</v>
      </c>
      <c r="P1649" s="11" t="s">
        <v>396</v>
      </c>
      <c r="Q1649" s="11" t="s">
        <v>421</v>
      </c>
      <c r="R1649" s="198">
        <v>600</v>
      </c>
      <c r="S1649" s="198">
        <v>857</v>
      </c>
      <c r="T1649" s="206">
        <f>ABS(Table1[[#This Row],[Prod]]-Table1[[#This Row],[Planned]])</f>
        <v>257</v>
      </c>
      <c r="U1649" s="209">
        <f>IF(ABS(Table1[[#This Row],[Prod]]-Table1[[#This Row],[Planned]])&gt;Table1[[#This Row],[Planned]],0,IF(Table1[[#This Row],[Planned]]=0,0,1-ABS(Table1[[#This Row],[Prod]]-Table1[[#This Row],[Planned]])/Table1[[#This Row],[Planned]]))</f>
        <v>0.57166666666666666</v>
      </c>
      <c r="V1649" s="198"/>
      <c r="W1649" s="198"/>
      <c r="X1649" s="200">
        <v>800</v>
      </c>
      <c r="Y1649" s="206">
        <f>Table1[[#This Row],[Prod]]</f>
        <v>857</v>
      </c>
      <c r="Z1649" s="206">
        <f>ABS(Table1[[#This Row],[Prod2]]-Table1[[#This Row],[Plan Revised]])</f>
        <v>57</v>
      </c>
      <c r="AA1649" s="209">
        <f>IF(ABS(Table1[[#This Row],[Prod2]]-Table1[[#This Row],[Plan Revised]])&gt;Table1[[#This Row],[Plan Revised]],0,IF(Table1[[#This Row],[Plan Revised]]=0,0,1-ABS(Table1[[#This Row],[Prod2]]-Table1[[#This Row],[Plan Revised]])/Table1[[#This Row],[Plan Revised]]))</f>
        <v>0.92874999999999996</v>
      </c>
      <c r="AB1649" s="198"/>
      <c r="AC1649" s="201"/>
      <c r="AD1649"/>
      <c r="AF1649"/>
    </row>
    <row r="1650" spans="1:32">
      <c r="A1650" s="196" t="str">
        <f>IF(Table1[Week]=WeekSel,"Yes","No")</f>
        <v>No</v>
      </c>
      <c r="B1650" s="196" t="str">
        <f>IF((Table1[StartDate]&gt;=Date.GraphMin)*(Table1[StartDate]&lt;=Date.GraphMax)=1,"Yes","No")</f>
        <v>No</v>
      </c>
      <c r="C1650" s="196" t="str">
        <f>IF(OR(Table1[[#This Row],[Site]]="FOOD MILLING",Table1[[#This Row],[Site]]="GODACO"), "No", "Yes")</f>
        <v>Yes</v>
      </c>
      <c r="D1650" s="197">
        <f>MAX(DATE(Table1[Year],1,1),DATE(Table1[Year],1,1)-WEEKDAY(DATE(Table1[Year],1,1),2)+(Table1[WeekNum]-1)*7+1)</f>
        <v>44648</v>
      </c>
      <c r="E1650" s="197">
        <f>MIN(DATE(Table1[Year]+1,1,0),DATE(Table1[Year],1,1)-WEEKDAY(DATE(Table1[Year],1,1),2)+Table1[WeekNum]*7)</f>
        <v>44654</v>
      </c>
      <c r="F1650" s="15">
        <v>2022</v>
      </c>
      <c r="G1650" s="196">
        <f t="shared" si="50"/>
        <v>3</v>
      </c>
      <c r="H1650" s="196">
        <v>14</v>
      </c>
      <c r="I1650" s="207" t="str">
        <f>"W" &amp;Table1[[#This Row],[WeekNum]]</f>
        <v>W14</v>
      </c>
      <c r="J1650" s="199" t="str">
        <f t="shared" si="51"/>
        <v>22-W14</v>
      </c>
      <c r="K1650" s="198" t="s">
        <v>696</v>
      </c>
      <c r="L1650" s="198"/>
      <c r="M1650" s="198" t="s">
        <v>72</v>
      </c>
      <c r="N1650" s="266" t="s">
        <v>369</v>
      </c>
      <c r="O1650" s="266" t="s">
        <v>398</v>
      </c>
      <c r="P1650" s="11" t="s">
        <v>399</v>
      </c>
      <c r="Q1650" s="11" t="s">
        <v>421</v>
      </c>
      <c r="R1650" s="198">
        <v>300</v>
      </c>
      <c r="S1650" s="198">
        <v>217</v>
      </c>
      <c r="T1650" s="206">
        <f>ABS(Table1[[#This Row],[Prod]]-Table1[[#This Row],[Planned]])</f>
        <v>83</v>
      </c>
      <c r="U1650" s="209">
        <f>IF(ABS(Table1[[#This Row],[Prod]]-Table1[[#This Row],[Planned]])&gt;Table1[[#This Row],[Planned]],0,IF(Table1[[#This Row],[Planned]]=0,0,1-ABS(Table1[[#This Row],[Prod]]-Table1[[#This Row],[Planned]])/Table1[[#This Row],[Planned]]))</f>
        <v>0.72333333333333338</v>
      </c>
      <c r="V1650" s="198"/>
      <c r="W1650" s="198"/>
      <c r="X1650" s="200">
        <v>300</v>
      </c>
      <c r="Y1650" s="206">
        <f>Table1[[#This Row],[Prod]]</f>
        <v>217</v>
      </c>
      <c r="Z1650" s="206">
        <f>ABS(Table1[[#This Row],[Prod2]]-Table1[[#This Row],[Plan Revised]])</f>
        <v>83</v>
      </c>
      <c r="AA1650" s="209">
        <f>IF(ABS(Table1[[#This Row],[Prod2]]-Table1[[#This Row],[Plan Revised]])&gt;Table1[[#This Row],[Plan Revised]],0,IF(Table1[[#This Row],[Plan Revised]]=0,0,1-ABS(Table1[[#This Row],[Prod2]]-Table1[[#This Row],[Plan Revised]])/Table1[[#This Row],[Plan Revised]]))</f>
        <v>0.72333333333333338</v>
      </c>
      <c r="AB1650" s="198"/>
      <c r="AC1650" s="201"/>
      <c r="AD1650"/>
      <c r="AF1650"/>
    </row>
    <row r="1651" spans="1:32">
      <c r="A1651" s="196" t="str">
        <f>IF(Table1[Week]=WeekSel,"Yes","No")</f>
        <v>No</v>
      </c>
      <c r="B1651" s="196" t="str">
        <f>IF((Table1[StartDate]&gt;=Date.GraphMin)*(Table1[StartDate]&lt;=Date.GraphMax)=1,"Yes","No")</f>
        <v>No</v>
      </c>
      <c r="C1651" s="196" t="str">
        <f>IF(OR(Table1[[#This Row],[Site]]="FOOD MILLING",Table1[[#This Row],[Site]]="GODACO"), "No", "Yes")</f>
        <v>Yes</v>
      </c>
      <c r="D1651" s="197">
        <f>MAX(DATE(Table1[Year],1,1),DATE(Table1[Year],1,1)-WEEKDAY(DATE(Table1[Year],1,1),2)+(Table1[WeekNum]-1)*7+1)</f>
        <v>44648</v>
      </c>
      <c r="E1651" s="197">
        <f>MIN(DATE(Table1[Year]+1,1,0),DATE(Table1[Year],1,1)-WEEKDAY(DATE(Table1[Year],1,1),2)+Table1[WeekNum]*7)</f>
        <v>44654</v>
      </c>
      <c r="F1651" s="15">
        <v>2022</v>
      </c>
      <c r="G1651" s="196">
        <f t="shared" si="50"/>
        <v>3</v>
      </c>
      <c r="H1651" s="196">
        <v>14</v>
      </c>
      <c r="I1651" s="207" t="str">
        <f>"W" &amp;Table1[[#This Row],[WeekNum]]</f>
        <v>W14</v>
      </c>
      <c r="J1651" s="199" t="str">
        <f t="shared" si="51"/>
        <v>22-W14</v>
      </c>
      <c r="K1651" s="198" t="s">
        <v>697</v>
      </c>
      <c r="L1651" s="198"/>
      <c r="M1651" s="198" t="s">
        <v>72</v>
      </c>
      <c r="N1651" s="266" t="s">
        <v>369</v>
      </c>
      <c r="O1651" s="266" t="s">
        <v>391</v>
      </c>
      <c r="P1651" s="11" t="s">
        <v>393</v>
      </c>
      <c r="Q1651" s="11" t="s">
        <v>421</v>
      </c>
      <c r="R1651" s="198">
        <v>0</v>
      </c>
      <c r="S1651" s="198">
        <v>0</v>
      </c>
      <c r="T1651" s="206">
        <f>ABS(Table1[[#This Row],[Prod]]-Table1[[#This Row],[Planned]])</f>
        <v>0</v>
      </c>
      <c r="U1651" s="209">
        <f>IF(ABS(Table1[[#This Row],[Prod]]-Table1[[#This Row],[Planned]])&gt;Table1[[#This Row],[Planned]],0,IF(Table1[[#This Row],[Planned]]=0,0,1-ABS(Table1[[#This Row],[Prod]]-Table1[[#This Row],[Planned]])/Table1[[#This Row],[Planned]]))</f>
        <v>0</v>
      </c>
      <c r="V1651" s="198"/>
      <c r="W1651" s="198"/>
      <c r="X1651" s="200">
        <v>0</v>
      </c>
      <c r="Y1651" s="206">
        <f>Table1[[#This Row],[Prod]]</f>
        <v>0</v>
      </c>
      <c r="Z1651" s="206">
        <f>ABS(Table1[[#This Row],[Prod2]]-Table1[[#This Row],[Plan Revised]])</f>
        <v>0</v>
      </c>
      <c r="AA1651" s="209">
        <f>IF(ABS(Table1[[#This Row],[Prod2]]-Table1[[#This Row],[Plan Revised]])&gt;Table1[[#This Row],[Plan Revised]],0,IF(Table1[[#This Row],[Plan Revised]]=0,0,1-ABS(Table1[[#This Row],[Prod2]]-Table1[[#This Row],[Plan Revised]])/Table1[[#This Row],[Plan Revised]]))</f>
        <v>0</v>
      </c>
      <c r="AB1651" s="198"/>
      <c r="AC1651" s="201"/>
      <c r="AD1651"/>
      <c r="AF1651"/>
    </row>
    <row r="1652" spans="1:32">
      <c r="A1652" s="196" t="str">
        <f>IF(Table1[Week]=WeekSel,"Yes","No")</f>
        <v>No</v>
      </c>
      <c r="B1652" s="196" t="str">
        <f>IF((Table1[StartDate]&gt;=Date.GraphMin)*(Table1[StartDate]&lt;=Date.GraphMax)=1,"Yes","No")</f>
        <v>No</v>
      </c>
      <c r="C1652" s="196" t="str">
        <f>IF(OR(Table1[[#This Row],[Site]]="FOOD MILLING",Table1[[#This Row],[Site]]="GODACO"), "No", "Yes")</f>
        <v>Yes</v>
      </c>
      <c r="D1652" s="197">
        <f>MAX(DATE(Table1[Year],1,1),DATE(Table1[Year],1,1)-WEEKDAY(DATE(Table1[Year],1,1),2)+(Table1[WeekNum]-1)*7+1)</f>
        <v>44648</v>
      </c>
      <c r="E1652" s="197">
        <f>MIN(DATE(Table1[Year]+1,1,0),DATE(Table1[Year],1,1)-WEEKDAY(DATE(Table1[Year],1,1),2)+Table1[WeekNum]*7)</f>
        <v>44654</v>
      </c>
      <c r="F1652" s="15">
        <v>2022</v>
      </c>
      <c r="G1652" s="196">
        <f t="shared" si="50"/>
        <v>3</v>
      </c>
      <c r="H1652" s="196">
        <v>14</v>
      </c>
      <c r="I1652" s="207" t="str">
        <f>"W" &amp;Table1[[#This Row],[WeekNum]]</f>
        <v>W14</v>
      </c>
      <c r="J1652" s="199" t="str">
        <f t="shared" si="51"/>
        <v>22-W14</v>
      </c>
      <c r="K1652" s="198" t="s">
        <v>698</v>
      </c>
      <c r="L1652" s="198"/>
      <c r="M1652" s="198" t="s">
        <v>72</v>
      </c>
      <c r="N1652" s="266" t="s">
        <v>369</v>
      </c>
      <c r="O1652" s="266" t="s">
        <v>398</v>
      </c>
      <c r="P1652" s="11" t="s">
        <v>399</v>
      </c>
      <c r="Q1652" s="11" t="s">
        <v>421</v>
      </c>
      <c r="R1652" s="198">
        <v>1320</v>
      </c>
      <c r="S1652" s="198">
        <v>0</v>
      </c>
      <c r="T1652" s="206">
        <f>ABS(Table1[[#This Row],[Prod]]-Table1[[#This Row],[Planned]])</f>
        <v>1320</v>
      </c>
      <c r="U1652" s="209">
        <f>IF(ABS(Table1[[#This Row],[Prod]]-Table1[[#This Row],[Planned]])&gt;Table1[[#This Row],[Planned]],0,IF(Table1[[#This Row],[Planned]]=0,0,1-ABS(Table1[[#This Row],[Prod]]-Table1[[#This Row],[Planned]])/Table1[[#This Row],[Planned]]))</f>
        <v>0</v>
      </c>
      <c r="V1652" s="198"/>
      <c r="W1652" s="198"/>
      <c r="X1652" s="200">
        <v>660</v>
      </c>
      <c r="Y1652" s="206">
        <f>Table1[[#This Row],[Prod]]</f>
        <v>0</v>
      </c>
      <c r="Z1652" s="206">
        <f>ABS(Table1[[#This Row],[Prod2]]-Table1[[#This Row],[Plan Revised]])</f>
        <v>660</v>
      </c>
      <c r="AA1652" s="209">
        <f>IF(ABS(Table1[[#This Row],[Prod2]]-Table1[[#This Row],[Plan Revised]])&gt;Table1[[#This Row],[Plan Revised]],0,IF(Table1[[#This Row],[Plan Revised]]=0,0,1-ABS(Table1[[#This Row],[Prod2]]-Table1[[#This Row],[Plan Revised]])/Table1[[#This Row],[Plan Revised]]))</f>
        <v>0</v>
      </c>
      <c r="AB1652" s="198"/>
      <c r="AC1652" s="201"/>
      <c r="AD1652"/>
      <c r="AF1652"/>
    </row>
    <row r="1653" spans="1:32">
      <c r="A1653" s="196" t="str">
        <f>IF(Table1[Week]=WeekSel,"Yes","No")</f>
        <v>No</v>
      </c>
      <c r="B1653" s="196" t="str">
        <f>IF((Table1[StartDate]&gt;=Date.GraphMin)*(Table1[StartDate]&lt;=Date.GraphMax)=1,"Yes","No")</f>
        <v>No</v>
      </c>
      <c r="C1653" s="196" t="str">
        <f>IF(OR(Table1[[#This Row],[Site]]="FOOD MILLING",Table1[[#This Row],[Site]]="GODACO"), "No", "Yes")</f>
        <v>Yes</v>
      </c>
      <c r="D1653" s="197">
        <f>MAX(DATE(Table1[Year],1,1),DATE(Table1[Year],1,1)-WEEKDAY(DATE(Table1[Year],1,1),2)+(Table1[WeekNum]-1)*7+1)</f>
        <v>44648</v>
      </c>
      <c r="E1653" s="197">
        <f>MIN(DATE(Table1[Year]+1,1,0),DATE(Table1[Year],1,1)-WEEKDAY(DATE(Table1[Year],1,1),2)+Table1[WeekNum]*7)</f>
        <v>44654</v>
      </c>
      <c r="F1653" s="15">
        <v>2022</v>
      </c>
      <c r="G1653" s="196">
        <f t="shared" si="50"/>
        <v>3</v>
      </c>
      <c r="H1653" s="196">
        <v>14</v>
      </c>
      <c r="I1653" s="207" t="str">
        <f>"W" &amp;Table1[[#This Row],[WeekNum]]</f>
        <v>W14</v>
      </c>
      <c r="J1653" s="199" t="str">
        <f t="shared" si="51"/>
        <v>22-W14</v>
      </c>
      <c r="K1653" s="198" t="s">
        <v>699</v>
      </c>
      <c r="L1653" s="198"/>
      <c r="M1653" s="198" t="s">
        <v>72</v>
      </c>
      <c r="N1653" s="266" t="s">
        <v>369</v>
      </c>
      <c r="O1653" s="266" t="s">
        <v>398</v>
      </c>
      <c r="P1653" s="11" t="s">
        <v>399</v>
      </c>
      <c r="Q1653" s="11" t="s">
        <v>421</v>
      </c>
      <c r="R1653" s="198">
        <v>350</v>
      </c>
      <c r="S1653" s="198">
        <v>209</v>
      </c>
      <c r="T1653" s="206">
        <f>ABS(Table1[[#This Row],[Prod]]-Table1[[#This Row],[Planned]])</f>
        <v>141</v>
      </c>
      <c r="U1653" s="209">
        <f>IF(ABS(Table1[[#This Row],[Prod]]-Table1[[#This Row],[Planned]])&gt;Table1[[#This Row],[Planned]],0,IF(Table1[[#This Row],[Planned]]=0,0,1-ABS(Table1[[#This Row],[Prod]]-Table1[[#This Row],[Planned]])/Table1[[#This Row],[Planned]]))</f>
        <v>0.5971428571428572</v>
      </c>
      <c r="V1653" s="198"/>
      <c r="W1653" s="198"/>
      <c r="X1653" s="200">
        <v>200</v>
      </c>
      <c r="Y1653" s="206">
        <f>Table1[[#This Row],[Prod]]</f>
        <v>209</v>
      </c>
      <c r="Z1653" s="206">
        <f>ABS(Table1[[#This Row],[Prod2]]-Table1[[#This Row],[Plan Revised]])</f>
        <v>9</v>
      </c>
      <c r="AA1653" s="209">
        <f>IF(ABS(Table1[[#This Row],[Prod2]]-Table1[[#This Row],[Plan Revised]])&gt;Table1[[#This Row],[Plan Revised]],0,IF(Table1[[#This Row],[Plan Revised]]=0,0,1-ABS(Table1[[#This Row],[Prod2]]-Table1[[#This Row],[Plan Revised]])/Table1[[#This Row],[Plan Revised]]))</f>
        <v>0.95499999999999996</v>
      </c>
      <c r="AB1653" s="198"/>
      <c r="AC1653" s="201"/>
      <c r="AD1653"/>
      <c r="AF1653"/>
    </row>
    <row r="1654" spans="1:32">
      <c r="A1654" s="196" t="str">
        <f>IF(Table1[Week]=WeekSel,"Yes","No")</f>
        <v>No</v>
      </c>
      <c r="B1654" s="196" t="str">
        <f>IF((Table1[StartDate]&gt;=Date.GraphMin)*(Table1[StartDate]&lt;=Date.GraphMax)=1,"Yes","No")</f>
        <v>No</v>
      </c>
      <c r="C1654" s="196" t="str">
        <f>IF(OR(Table1[[#This Row],[Site]]="FOOD MILLING",Table1[[#This Row],[Site]]="GODACO"), "No", "Yes")</f>
        <v>Yes</v>
      </c>
      <c r="D1654" s="197">
        <f>MAX(DATE(Table1[Year],1,1),DATE(Table1[Year],1,1)-WEEKDAY(DATE(Table1[Year],1,1),2)+(Table1[WeekNum]-1)*7+1)</f>
        <v>44648</v>
      </c>
      <c r="E1654" s="197">
        <f>MIN(DATE(Table1[Year]+1,1,0),DATE(Table1[Year],1,1)-WEEKDAY(DATE(Table1[Year],1,1),2)+Table1[WeekNum]*7)</f>
        <v>44654</v>
      </c>
      <c r="F1654" s="15">
        <v>2022</v>
      </c>
      <c r="G1654" s="196">
        <f t="shared" si="50"/>
        <v>3</v>
      </c>
      <c r="H1654" s="196">
        <v>14</v>
      </c>
      <c r="I1654" s="207" t="str">
        <f>"W" &amp;Table1[[#This Row],[WeekNum]]</f>
        <v>W14</v>
      </c>
      <c r="J1654" s="199" t="str">
        <f t="shared" si="51"/>
        <v>22-W14</v>
      </c>
      <c r="K1654" s="198" t="s">
        <v>700</v>
      </c>
      <c r="L1654" s="198"/>
      <c r="M1654" s="198" t="s">
        <v>72</v>
      </c>
      <c r="N1654" s="266" t="s">
        <v>369</v>
      </c>
      <c r="O1654" s="266" t="s">
        <v>398</v>
      </c>
      <c r="P1654" s="11" t="s">
        <v>399</v>
      </c>
      <c r="Q1654" s="11" t="s">
        <v>421</v>
      </c>
      <c r="R1654" s="198">
        <v>4400</v>
      </c>
      <c r="S1654" s="198">
        <v>4573</v>
      </c>
      <c r="T1654" s="206">
        <f>ABS(Table1[[#This Row],[Prod]]-Table1[[#This Row],[Planned]])</f>
        <v>173</v>
      </c>
      <c r="U1654" s="209">
        <f>IF(ABS(Table1[[#This Row],[Prod]]-Table1[[#This Row],[Planned]])&gt;Table1[[#This Row],[Planned]],0,IF(Table1[[#This Row],[Planned]]=0,0,1-ABS(Table1[[#This Row],[Prod]]-Table1[[#This Row],[Planned]])/Table1[[#This Row],[Planned]]))</f>
        <v>0.96068181818181819</v>
      </c>
      <c r="V1654" s="198"/>
      <c r="W1654" s="198"/>
      <c r="X1654" s="200">
        <v>4300</v>
      </c>
      <c r="Y1654" s="206">
        <f>Table1[[#This Row],[Prod]]</f>
        <v>4573</v>
      </c>
      <c r="Z1654" s="206">
        <f>ABS(Table1[[#This Row],[Prod2]]-Table1[[#This Row],[Plan Revised]])</f>
        <v>273</v>
      </c>
      <c r="AA1654" s="209">
        <f>IF(ABS(Table1[[#This Row],[Prod2]]-Table1[[#This Row],[Plan Revised]])&gt;Table1[[#This Row],[Plan Revised]],0,IF(Table1[[#This Row],[Plan Revised]]=0,0,1-ABS(Table1[[#This Row],[Prod2]]-Table1[[#This Row],[Plan Revised]])/Table1[[#This Row],[Plan Revised]]))</f>
        <v>0.93651162790697673</v>
      </c>
      <c r="AB1654" s="198"/>
      <c r="AC1654" s="201"/>
      <c r="AD1654"/>
      <c r="AF1654"/>
    </row>
    <row r="1655" spans="1:32">
      <c r="A1655" s="196" t="str">
        <f>IF(Table1[Week]=WeekSel,"Yes","No")</f>
        <v>No</v>
      </c>
      <c r="B1655" s="196" t="str">
        <f>IF((Table1[StartDate]&gt;=Date.GraphMin)*(Table1[StartDate]&lt;=Date.GraphMax)=1,"Yes","No")</f>
        <v>No</v>
      </c>
      <c r="C1655" s="196" t="str">
        <f>IF(OR(Table1[[#This Row],[Site]]="FOOD MILLING",Table1[[#This Row],[Site]]="GODACO"), "No", "Yes")</f>
        <v>Yes</v>
      </c>
      <c r="D1655" s="197">
        <f>MAX(DATE(Table1[Year],1,1),DATE(Table1[Year],1,1)-WEEKDAY(DATE(Table1[Year],1,1),2)+(Table1[WeekNum]-1)*7+1)</f>
        <v>44648</v>
      </c>
      <c r="E1655" s="197">
        <f>MIN(DATE(Table1[Year]+1,1,0),DATE(Table1[Year],1,1)-WEEKDAY(DATE(Table1[Year],1,1),2)+Table1[WeekNum]*7)</f>
        <v>44654</v>
      </c>
      <c r="F1655" s="15">
        <v>2022</v>
      </c>
      <c r="G1655" s="196">
        <f t="shared" si="50"/>
        <v>3</v>
      </c>
      <c r="H1655" s="196">
        <v>14</v>
      </c>
      <c r="I1655" s="207" t="str">
        <f>"W" &amp;Table1[[#This Row],[WeekNum]]</f>
        <v>W14</v>
      </c>
      <c r="J1655" s="199" t="str">
        <f t="shared" si="51"/>
        <v>22-W14</v>
      </c>
      <c r="K1655" s="198" t="s">
        <v>701</v>
      </c>
      <c r="L1655" s="198"/>
      <c r="M1655" s="198" t="s">
        <v>72</v>
      </c>
      <c r="N1655" s="266" t="s">
        <v>369</v>
      </c>
      <c r="O1655" s="266" t="s">
        <v>398</v>
      </c>
      <c r="P1655" s="11" t="s">
        <v>399</v>
      </c>
      <c r="Q1655" s="11" t="s">
        <v>421</v>
      </c>
      <c r="R1655" s="198">
        <v>0</v>
      </c>
      <c r="S1655" s="198">
        <v>0</v>
      </c>
      <c r="T1655" s="206">
        <f>ABS(Table1[[#This Row],[Prod]]-Table1[[#This Row],[Planned]])</f>
        <v>0</v>
      </c>
      <c r="U1655" s="209">
        <f>IF(ABS(Table1[[#This Row],[Prod]]-Table1[[#This Row],[Planned]])&gt;Table1[[#This Row],[Planned]],0,IF(Table1[[#This Row],[Planned]]=0,0,1-ABS(Table1[[#This Row],[Prod]]-Table1[[#This Row],[Planned]])/Table1[[#This Row],[Planned]]))</f>
        <v>0</v>
      </c>
      <c r="V1655" s="198"/>
      <c r="W1655" s="198"/>
      <c r="X1655" s="200">
        <v>0</v>
      </c>
      <c r="Y1655" s="206">
        <f>Table1[[#This Row],[Prod]]</f>
        <v>0</v>
      </c>
      <c r="Z1655" s="206">
        <f>ABS(Table1[[#This Row],[Prod2]]-Table1[[#This Row],[Plan Revised]])</f>
        <v>0</v>
      </c>
      <c r="AA1655" s="209">
        <f>IF(ABS(Table1[[#This Row],[Prod2]]-Table1[[#This Row],[Plan Revised]])&gt;Table1[[#This Row],[Plan Revised]],0,IF(Table1[[#This Row],[Plan Revised]]=0,0,1-ABS(Table1[[#This Row],[Prod2]]-Table1[[#This Row],[Plan Revised]])/Table1[[#This Row],[Plan Revised]]))</f>
        <v>0</v>
      </c>
      <c r="AB1655" s="198"/>
      <c r="AC1655" s="201"/>
      <c r="AD1655"/>
      <c r="AF1655"/>
    </row>
    <row r="1656" spans="1:32">
      <c r="A1656" s="196" t="str">
        <f>IF(Table1[Week]=WeekSel,"Yes","No")</f>
        <v>No</v>
      </c>
      <c r="B1656" s="196" t="str">
        <f>IF((Table1[StartDate]&gt;=Date.GraphMin)*(Table1[StartDate]&lt;=Date.GraphMax)=1,"Yes","No")</f>
        <v>No</v>
      </c>
      <c r="C1656" s="196" t="str">
        <f>IF(OR(Table1[[#This Row],[Site]]="FOOD MILLING",Table1[[#This Row],[Site]]="GODACO"), "No", "Yes")</f>
        <v>Yes</v>
      </c>
      <c r="D1656" s="197">
        <f>MAX(DATE(Table1[Year],1,1),DATE(Table1[Year],1,1)-WEEKDAY(DATE(Table1[Year],1,1),2)+(Table1[WeekNum]-1)*7+1)</f>
        <v>44648</v>
      </c>
      <c r="E1656" s="197">
        <f>MIN(DATE(Table1[Year]+1,1,0),DATE(Table1[Year],1,1)-WEEKDAY(DATE(Table1[Year],1,1),2)+Table1[WeekNum]*7)</f>
        <v>44654</v>
      </c>
      <c r="F1656" s="15">
        <v>2022</v>
      </c>
      <c r="G1656" s="196">
        <f t="shared" si="50"/>
        <v>3</v>
      </c>
      <c r="H1656" s="196">
        <v>14</v>
      </c>
      <c r="I1656" s="207" t="str">
        <f>"W" &amp;Table1[[#This Row],[WeekNum]]</f>
        <v>W14</v>
      </c>
      <c r="J1656" s="199" t="str">
        <f t="shared" si="51"/>
        <v>22-W14</v>
      </c>
      <c r="K1656" s="198" t="s">
        <v>702</v>
      </c>
      <c r="L1656" s="198"/>
      <c r="M1656" s="198" t="s">
        <v>72</v>
      </c>
      <c r="N1656" s="266" t="s">
        <v>369</v>
      </c>
      <c r="O1656" s="266" t="s">
        <v>398</v>
      </c>
      <c r="P1656" s="11" t="s">
        <v>399</v>
      </c>
      <c r="Q1656" s="11" t="s">
        <v>421</v>
      </c>
      <c r="R1656" s="198">
        <v>100</v>
      </c>
      <c r="S1656" s="198">
        <v>0</v>
      </c>
      <c r="T1656" s="206">
        <f>ABS(Table1[[#This Row],[Prod]]-Table1[[#This Row],[Planned]])</f>
        <v>100</v>
      </c>
      <c r="U1656" s="209">
        <f>IF(ABS(Table1[[#This Row],[Prod]]-Table1[[#This Row],[Planned]])&gt;Table1[[#This Row],[Planned]],0,IF(Table1[[#This Row],[Planned]]=0,0,1-ABS(Table1[[#This Row],[Prod]]-Table1[[#This Row],[Planned]])/Table1[[#This Row],[Planned]]))</f>
        <v>0</v>
      </c>
      <c r="V1656" s="198"/>
      <c r="W1656" s="198"/>
      <c r="X1656" s="200">
        <v>50</v>
      </c>
      <c r="Y1656" s="206">
        <f>Table1[[#This Row],[Prod]]</f>
        <v>0</v>
      </c>
      <c r="Z1656" s="206">
        <f>ABS(Table1[[#This Row],[Prod2]]-Table1[[#This Row],[Plan Revised]])</f>
        <v>50</v>
      </c>
      <c r="AA1656" s="209">
        <f>IF(ABS(Table1[[#This Row],[Prod2]]-Table1[[#This Row],[Plan Revised]])&gt;Table1[[#This Row],[Plan Revised]],0,IF(Table1[[#This Row],[Plan Revised]]=0,0,1-ABS(Table1[[#This Row],[Prod2]]-Table1[[#This Row],[Plan Revised]])/Table1[[#This Row],[Plan Revised]]))</f>
        <v>0</v>
      </c>
      <c r="AB1656" s="198"/>
      <c r="AC1656" s="201"/>
      <c r="AD1656"/>
      <c r="AF1656"/>
    </row>
    <row r="1657" spans="1:32">
      <c r="A1657" s="196" t="str">
        <f>IF(Table1[Week]=WeekSel,"Yes","No")</f>
        <v>No</v>
      </c>
      <c r="B1657" s="196" t="str">
        <f>IF((Table1[StartDate]&gt;=Date.GraphMin)*(Table1[StartDate]&lt;=Date.GraphMax)=1,"Yes","No")</f>
        <v>No</v>
      </c>
      <c r="C1657" s="196" t="str">
        <f>IF(OR(Table1[[#This Row],[Site]]="FOOD MILLING",Table1[[#This Row],[Site]]="GODACO"), "No", "Yes")</f>
        <v>Yes</v>
      </c>
      <c r="D1657" s="197">
        <f>MAX(DATE(Table1[Year],1,1),DATE(Table1[Year],1,1)-WEEKDAY(DATE(Table1[Year],1,1),2)+(Table1[WeekNum]-1)*7+1)</f>
        <v>44648</v>
      </c>
      <c r="E1657" s="197">
        <f>MIN(DATE(Table1[Year]+1,1,0),DATE(Table1[Year],1,1)-WEEKDAY(DATE(Table1[Year],1,1),2)+Table1[WeekNum]*7)</f>
        <v>44654</v>
      </c>
      <c r="F1657" s="15">
        <v>2022</v>
      </c>
      <c r="G1657" s="196">
        <f t="shared" si="50"/>
        <v>3</v>
      </c>
      <c r="H1657" s="196">
        <v>14</v>
      </c>
      <c r="I1657" s="207" t="str">
        <f>"W" &amp;Table1[[#This Row],[WeekNum]]</f>
        <v>W14</v>
      </c>
      <c r="J1657" s="199" t="str">
        <f t="shared" si="51"/>
        <v>22-W14</v>
      </c>
      <c r="K1657" s="198" t="s">
        <v>703</v>
      </c>
      <c r="L1657" s="198"/>
      <c r="M1657" s="198" t="s">
        <v>72</v>
      </c>
      <c r="N1657" s="266" t="s">
        <v>369</v>
      </c>
      <c r="O1657" s="266" t="s">
        <v>398</v>
      </c>
      <c r="P1657" s="11" t="s">
        <v>399</v>
      </c>
      <c r="Q1657" s="11" t="s">
        <v>421</v>
      </c>
      <c r="R1657" s="198">
        <v>130</v>
      </c>
      <c r="S1657" s="198">
        <v>0</v>
      </c>
      <c r="T1657" s="206">
        <f>ABS(Table1[[#This Row],[Prod]]-Table1[[#This Row],[Planned]])</f>
        <v>130</v>
      </c>
      <c r="U1657" s="209">
        <f>IF(ABS(Table1[[#This Row],[Prod]]-Table1[[#This Row],[Planned]])&gt;Table1[[#This Row],[Planned]],0,IF(Table1[[#This Row],[Planned]]=0,0,1-ABS(Table1[[#This Row],[Prod]]-Table1[[#This Row],[Planned]])/Table1[[#This Row],[Planned]]))</f>
        <v>0</v>
      </c>
      <c r="V1657" s="198"/>
      <c r="W1657" s="198"/>
      <c r="X1657" s="200">
        <v>50</v>
      </c>
      <c r="Y1657" s="206">
        <f>Table1[[#This Row],[Prod]]</f>
        <v>0</v>
      </c>
      <c r="Z1657" s="206">
        <f>ABS(Table1[[#This Row],[Prod2]]-Table1[[#This Row],[Plan Revised]])</f>
        <v>50</v>
      </c>
      <c r="AA1657" s="209">
        <f>IF(ABS(Table1[[#This Row],[Prod2]]-Table1[[#This Row],[Plan Revised]])&gt;Table1[[#This Row],[Plan Revised]],0,IF(Table1[[#This Row],[Plan Revised]]=0,0,1-ABS(Table1[[#This Row],[Prod2]]-Table1[[#This Row],[Plan Revised]])/Table1[[#This Row],[Plan Revised]]))</f>
        <v>0</v>
      </c>
      <c r="AB1657" s="198"/>
      <c r="AC1657" s="201"/>
      <c r="AD1657"/>
      <c r="AF1657"/>
    </row>
    <row r="1658" spans="1:32">
      <c r="A1658" s="196" t="str">
        <f>IF(Table1[Week]=WeekSel,"Yes","No")</f>
        <v>No</v>
      </c>
      <c r="B1658" s="196" t="str">
        <f>IF((Table1[StartDate]&gt;=Date.GraphMin)*(Table1[StartDate]&lt;=Date.GraphMax)=1,"Yes","No")</f>
        <v>No</v>
      </c>
      <c r="C1658" s="196" t="str">
        <f>IF(OR(Table1[[#This Row],[Site]]="FOOD MILLING",Table1[[#This Row],[Site]]="GODACO"), "No", "Yes")</f>
        <v>Yes</v>
      </c>
      <c r="D1658" s="197">
        <f>MAX(DATE(Table1[Year],1,1),DATE(Table1[Year],1,1)-WEEKDAY(DATE(Table1[Year],1,1),2)+(Table1[WeekNum]-1)*7+1)</f>
        <v>44648</v>
      </c>
      <c r="E1658" s="197">
        <f>MIN(DATE(Table1[Year]+1,1,0),DATE(Table1[Year],1,1)-WEEKDAY(DATE(Table1[Year],1,1),2)+Table1[WeekNum]*7)</f>
        <v>44654</v>
      </c>
      <c r="F1658" s="15">
        <v>2022</v>
      </c>
      <c r="G1658" s="196">
        <f t="shared" si="50"/>
        <v>3</v>
      </c>
      <c r="H1658" s="196">
        <v>14</v>
      </c>
      <c r="I1658" s="207" t="str">
        <f>"W" &amp;Table1[[#This Row],[WeekNum]]</f>
        <v>W14</v>
      </c>
      <c r="J1658" s="199" t="str">
        <f t="shared" si="51"/>
        <v>22-W14</v>
      </c>
      <c r="K1658" s="198" t="s">
        <v>704</v>
      </c>
      <c r="L1658" s="198"/>
      <c r="M1658" s="198" t="s">
        <v>72</v>
      </c>
      <c r="N1658" s="266" t="s">
        <v>369</v>
      </c>
      <c r="O1658" s="266" t="s">
        <v>398</v>
      </c>
      <c r="P1658" s="11" t="s">
        <v>399</v>
      </c>
      <c r="Q1658" s="11" t="s">
        <v>421</v>
      </c>
      <c r="R1658" s="198">
        <v>150</v>
      </c>
      <c r="S1658" s="198">
        <v>0</v>
      </c>
      <c r="T1658" s="206">
        <f>ABS(Table1[[#This Row],[Prod]]-Table1[[#This Row],[Planned]])</f>
        <v>150</v>
      </c>
      <c r="U1658" s="209">
        <f>IF(ABS(Table1[[#This Row],[Prod]]-Table1[[#This Row],[Planned]])&gt;Table1[[#This Row],[Planned]],0,IF(Table1[[#This Row],[Planned]]=0,0,1-ABS(Table1[[#This Row],[Prod]]-Table1[[#This Row],[Planned]])/Table1[[#This Row],[Planned]]))</f>
        <v>0</v>
      </c>
      <c r="V1658" s="198"/>
      <c r="W1658" s="198"/>
      <c r="X1658" s="200">
        <v>150</v>
      </c>
      <c r="Y1658" s="206">
        <f>Table1[[#This Row],[Prod]]</f>
        <v>0</v>
      </c>
      <c r="Z1658" s="206">
        <f>ABS(Table1[[#This Row],[Prod2]]-Table1[[#This Row],[Plan Revised]])</f>
        <v>150</v>
      </c>
      <c r="AA1658" s="209">
        <f>IF(ABS(Table1[[#This Row],[Prod2]]-Table1[[#This Row],[Plan Revised]])&gt;Table1[[#This Row],[Plan Revised]],0,IF(Table1[[#This Row],[Plan Revised]]=0,0,1-ABS(Table1[[#This Row],[Prod2]]-Table1[[#This Row],[Plan Revised]])/Table1[[#This Row],[Plan Revised]]))</f>
        <v>0</v>
      </c>
      <c r="AB1658" s="198"/>
      <c r="AC1658" s="201"/>
      <c r="AD1658"/>
      <c r="AF1658"/>
    </row>
    <row r="1659" spans="1:32">
      <c r="A1659" s="196" t="str">
        <f>IF(Table1[Week]=WeekSel,"Yes","No")</f>
        <v>No</v>
      </c>
      <c r="B1659" s="196" t="str">
        <f>IF((Table1[StartDate]&gt;=Date.GraphMin)*(Table1[StartDate]&lt;=Date.GraphMax)=1,"Yes","No")</f>
        <v>No</v>
      </c>
      <c r="C1659" s="196" t="str">
        <f>IF(OR(Table1[[#This Row],[Site]]="FOOD MILLING",Table1[[#This Row],[Site]]="GODACO"), "No", "Yes")</f>
        <v>Yes</v>
      </c>
      <c r="D1659" s="197">
        <f>MAX(DATE(Table1[Year],1,1),DATE(Table1[Year],1,1)-WEEKDAY(DATE(Table1[Year],1,1),2)+(Table1[WeekNum]-1)*7+1)</f>
        <v>44648</v>
      </c>
      <c r="E1659" s="197">
        <f>MIN(DATE(Table1[Year]+1,1,0),DATE(Table1[Year],1,1)-WEEKDAY(DATE(Table1[Year],1,1),2)+Table1[WeekNum]*7)</f>
        <v>44654</v>
      </c>
      <c r="F1659" s="15">
        <v>2022</v>
      </c>
      <c r="G1659" s="196">
        <f t="shared" si="50"/>
        <v>3</v>
      </c>
      <c r="H1659" s="196">
        <v>14</v>
      </c>
      <c r="I1659" s="207" t="str">
        <f>"W" &amp;Table1[[#This Row],[WeekNum]]</f>
        <v>W14</v>
      </c>
      <c r="J1659" s="199" t="str">
        <f t="shared" si="51"/>
        <v>22-W14</v>
      </c>
      <c r="K1659" s="198" t="s">
        <v>705</v>
      </c>
      <c r="L1659" s="198"/>
      <c r="M1659" s="198" t="s">
        <v>72</v>
      </c>
      <c r="N1659" s="266" t="s">
        <v>369</v>
      </c>
      <c r="O1659" s="266" t="s">
        <v>398</v>
      </c>
      <c r="P1659" s="11" t="s">
        <v>399</v>
      </c>
      <c r="Q1659" s="11" t="s">
        <v>421</v>
      </c>
      <c r="R1659" s="198">
        <v>800</v>
      </c>
      <c r="S1659" s="198">
        <v>0</v>
      </c>
      <c r="T1659" s="206">
        <f>ABS(Table1[[#This Row],[Prod]]-Table1[[#This Row],[Planned]])</f>
        <v>800</v>
      </c>
      <c r="U1659" s="209">
        <f>IF(ABS(Table1[[#This Row],[Prod]]-Table1[[#This Row],[Planned]])&gt;Table1[[#This Row],[Planned]],0,IF(Table1[[#This Row],[Planned]]=0,0,1-ABS(Table1[[#This Row],[Prod]]-Table1[[#This Row],[Planned]])/Table1[[#This Row],[Planned]]))</f>
        <v>0</v>
      </c>
      <c r="V1659" s="198"/>
      <c r="W1659" s="198"/>
      <c r="X1659" s="200">
        <v>300</v>
      </c>
      <c r="Y1659" s="206">
        <f>Table1[[#This Row],[Prod]]</f>
        <v>0</v>
      </c>
      <c r="Z1659" s="206">
        <f>ABS(Table1[[#This Row],[Prod2]]-Table1[[#This Row],[Plan Revised]])</f>
        <v>300</v>
      </c>
      <c r="AA1659" s="209">
        <f>IF(ABS(Table1[[#This Row],[Prod2]]-Table1[[#This Row],[Plan Revised]])&gt;Table1[[#This Row],[Plan Revised]],0,IF(Table1[[#This Row],[Plan Revised]]=0,0,1-ABS(Table1[[#This Row],[Prod2]]-Table1[[#This Row],[Plan Revised]])/Table1[[#This Row],[Plan Revised]]))</f>
        <v>0</v>
      </c>
      <c r="AB1659" s="198"/>
      <c r="AC1659" s="201"/>
      <c r="AD1659"/>
      <c r="AF1659"/>
    </row>
    <row r="1660" spans="1:32">
      <c r="A1660" s="196" t="str">
        <f>IF(Table1[Week]=WeekSel,"Yes","No")</f>
        <v>No</v>
      </c>
      <c r="B1660" s="196" t="str">
        <f>IF((Table1[StartDate]&gt;=Date.GraphMin)*(Table1[StartDate]&lt;=Date.GraphMax)=1,"Yes","No")</f>
        <v>No</v>
      </c>
      <c r="C1660" s="196" t="str">
        <f>IF(OR(Table1[[#This Row],[Site]]="FOOD MILLING",Table1[[#This Row],[Site]]="GODACO"), "No", "Yes")</f>
        <v>Yes</v>
      </c>
      <c r="D1660" s="197">
        <f>MAX(DATE(Table1[Year],1,1),DATE(Table1[Year],1,1)-WEEKDAY(DATE(Table1[Year],1,1),2)+(Table1[WeekNum]-1)*7+1)</f>
        <v>44648</v>
      </c>
      <c r="E1660" s="197">
        <f>MIN(DATE(Table1[Year]+1,1,0),DATE(Table1[Year],1,1)-WEEKDAY(DATE(Table1[Year],1,1),2)+Table1[WeekNum]*7)</f>
        <v>44654</v>
      </c>
      <c r="F1660" s="15">
        <v>2022</v>
      </c>
      <c r="G1660" s="196">
        <f t="shared" si="50"/>
        <v>3</v>
      </c>
      <c r="H1660" s="196">
        <v>14</v>
      </c>
      <c r="I1660" s="207" t="str">
        <f>"W" &amp;Table1[[#This Row],[WeekNum]]</f>
        <v>W14</v>
      </c>
      <c r="J1660" s="199" t="str">
        <f t="shared" si="51"/>
        <v>22-W14</v>
      </c>
      <c r="K1660" s="198" t="s">
        <v>706</v>
      </c>
      <c r="L1660" s="198"/>
      <c r="M1660" s="198" t="s">
        <v>72</v>
      </c>
      <c r="N1660" s="266" t="s">
        <v>369</v>
      </c>
      <c r="O1660" s="266" t="s">
        <v>398</v>
      </c>
      <c r="P1660" s="11" t="s">
        <v>399</v>
      </c>
      <c r="Q1660" s="11" t="s">
        <v>421</v>
      </c>
      <c r="R1660" s="198">
        <v>0</v>
      </c>
      <c r="S1660" s="198">
        <v>0</v>
      </c>
      <c r="T1660" s="206">
        <f>ABS(Table1[[#This Row],[Prod]]-Table1[[#This Row],[Planned]])</f>
        <v>0</v>
      </c>
      <c r="U1660" s="209">
        <f>IF(ABS(Table1[[#This Row],[Prod]]-Table1[[#This Row],[Planned]])&gt;Table1[[#This Row],[Planned]],0,IF(Table1[[#This Row],[Planned]]=0,0,1-ABS(Table1[[#This Row],[Prod]]-Table1[[#This Row],[Planned]])/Table1[[#This Row],[Planned]]))</f>
        <v>0</v>
      </c>
      <c r="V1660" s="198"/>
      <c r="W1660" s="198"/>
      <c r="X1660" s="200">
        <v>0</v>
      </c>
      <c r="Y1660" s="206">
        <f>Table1[[#This Row],[Prod]]</f>
        <v>0</v>
      </c>
      <c r="Z1660" s="206">
        <f>ABS(Table1[[#This Row],[Prod2]]-Table1[[#This Row],[Plan Revised]])</f>
        <v>0</v>
      </c>
      <c r="AA1660" s="209">
        <f>IF(ABS(Table1[[#This Row],[Prod2]]-Table1[[#This Row],[Plan Revised]])&gt;Table1[[#This Row],[Plan Revised]],0,IF(Table1[[#This Row],[Plan Revised]]=0,0,1-ABS(Table1[[#This Row],[Prod2]]-Table1[[#This Row],[Plan Revised]])/Table1[[#This Row],[Plan Revised]]))</f>
        <v>0</v>
      </c>
      <c r="AB1660" s="198"/>
      <c r="AC1660" s="201"/>
      <c r="AD1660"/>
      <c r="AF1660"/>
    </row>
    <row r="1661" spans="1:32">
      <c r="A1661" s="196" t="str">
        <f>IF(Table1[Week]=WeekSel,"Yes","No")</f>
        <v>No</v>
      </c>
      <c r="B1661" s="196" t="str">
        <f>IF((Table1[StartDate]&gt;=Date.GraphMin)*(Table1[StartDate]&lt;=Date.GraphMax)=1,"Yes","No")</f>
        <v>No</v>
      </c>
      <c r="C1661" s="196" t="str">
        <f>IF(OR(Table1[[#This Row],[Site]]="FOOD MILLING",Table1[[#This Row],[Site]]="GODACO"), "No", "Yes")</f>
        <v>Yes</v>
      </c>
      <c r="D1661" s="197">
        <f>MAX(DATE(Table1[Year],1,1),DATE(Table1[Year],1,1)-WEEKDAY(DATE(Table1[Year],1,1),2)+(Table1[WeekNum]-1)*7+1)</f>
        <v>44648</v>
      </c>
      <c r="E1661" s="197">
        <f>MIN(DATE(Table1[Year]+1,1,0),DATE(Table1[Year],1,1)-WEEKDAY(DATE(Table1[Year],1,1),2)+Table1[WeekNum]*7)</f>
        <v>44654</v>
      </c>
      <c r="F1661" s="15">
        <v>2022</v>
      </c>
      <c r="G1661" s="196">
        <f t="shared" si="50"/>
        <v>3</v>
      </c>
      <c r="H1661" s="196">
        <v>14</v>
      </c>
      <c r="I1661" s="207" t="str">
        <f>"W" &amp;Table1[[#This Row],[WeekNum]]</f>
        <v>W14</v>
      </c>
      <c r="J1661" s="199" t="str">
        <f t="shared" si="51"/>
        <v>22-W14</v>
      </c>
      <c r="K1661" s="198" t="s">
        <v>707</v>
      </c>
      <c r="L1661" s="198"/>
      <c r="M1661" s="198" t="s">
        <v>72</v>
      </c>
      <c r="N1661" s="266" t="s">
        <v>369</v>
      </c>
      <c r="O1661" s="266" t="s">
        <v>395</v>
      </c>
      <c r="P1661" s="11" t="s">
        <v>396</v>
      </c>
      <c r="Q1661" s="11" t="s">
        <v>421</v>
      </c>
      <c r="R1661" s="198">
        <v>500</v>
      </c>
      <c r="S1661" s="198">
        <v>303</v>
      </c>
      <c r="T1661" s="206">
        <f>ABS(Table1[[#This Row],[Prod]]-Table1[[#This Row],[Planned]])</f>
        <v>197</v>
      </c>
      <c r="U1661" s="209">
        <f>IF(ABS(Table1[[#This Row],[Prod]]-Table1[[#This Row],[Planned]])&gt;Table1[[#This Row],[Planned]],0,IF(Table1[[#This Row],[Planned]]=0,0,1-ABS(Table1[[#This Row],[Prod]]-Table1[[#This Row],[Planned]])/Table1[[#This Row],[Planned]]))</f>
        <v>0.60599999999999998</v>
      </c>
      <c r="V1661" s="198"/>
      <c r="W1661" s="198"/>
      <c r="X1661" s="200">
        <v>300</v>
      </c>
      <c r="Y1661" s="206">
        <f>Table1[[#This Row],[Prod]]</f>
        <v>303</v>
      </c>
      <c r="Z1661" s="206">
        <f>ABS(Table1[[#This Row],[Prod2]]-Table1[[#This Row],[Plan Revised]])</f>
        <v>3</v>
      </c>
      <c r="AA1661" s="209">
        <f>IF(ABS(Table1[[#This Row],[Prod2]]-Table1[[#This Row],[Plan Revised]])&gt;Table1[[#This Row],[Plan Revised]],0,IF(Table1[[#This Row],[Plan Revised]]=0,0,1-ABS(Table1[[#This Row],[Prod2]]-Table1[[#This Row],[Plan Revised]])/Table1[[#This Row],[Plan Revised]]))</f>
        <v>0.99</v>
      </c>
      <c r="AB1661" s="198"/>
      <c r="AC1661" s="201"/>
      <c r="AD1661"/>
      <c r="AF1661"/>
    </row>
    <row r="1662" spans="1:32">
      <c r="A1662" s="196" t="str">
        <f>IF(Table1[Week]=WeekSel,"Yes","No")</f>
        <v>No</v>
      </c>
      <c r="B1662" s="196" t="str">
        <f>IF((Table1[StartDate]&gt;=Date.GraphMin)*(Table1[StartDate]&lt;=Date.GraphMax)=1,"Yes","No")</f>
        <v>No</v>
      </c>
      <c r="C1662" s="196" t="str">
        <f>IF(OR(Table1[[#This Row],[Site]]="FOOD MILLING",Table1[[#This Row],[Site]]="GODACO"), "No", "Yes")</f>
        <v>Yes</v>
      </c>
      <c r="D1662" s="197">
        <f>MAX(DATE(Table1[Year],1,1),DATE(Table1[Year],1,1)-WEEKDAY(DATE(Table1[Year],1,1),2)+(Table1[WeekNum]-1)*7+1)</f>
        <v>44648</v>
      </c>
      <c r="E1662" s="197">
        <f>MIN(DATE(Table1[Year]+1,1,0),DATE(Table1[Year],1,1)-WEEKDAY(DATE(Table1[Year],1,1),2)+Table1[WeekNum]*7)</f>
        <v>44654</v>
      </c>
      <c r="F1662" s="15">
        <v>2022</v>
      </c>
      <c r="G1662" s="196">
        <f t="shared" si="50"/>
        <v>3</v>
      </c>
      <c r="H1662" s="196">
        <v>14</v>
      </c>
      <c r="I1662" s="207" t="str">
        <f>"W" &amp;Table1[[#This Row],[WeekNum]]</f>
        <v>W14</v>
      </c>
      <c r="J1662" s="199" t="str">
        <f t="shared" si="51"/>
        <v>22-W14</v>
      </c>
      <c r="K1662" s="198" t="s">
        <v>708</v>
      </c>
      <c r="L1662" s="198"/>
      <c r="M1662" s="198" t="s">
        <v>72</v>
      </c>
      <c r="N1662" s="266" t="s">
        <v>369</v>
      </c>
      <c r="O1662" s="266" t="s">
        <v>395</v>
      </c>
      <c r="P1662" s="11" t="s">
        <v>396</v>
      </c>
      <c r="Q1662" s="11" t="s">
        <v>421</v>
      </c>
      <c r="R1662" s="198">
        <v>200</v>
      </c>
      <c r="S1662" s="198">
        <v>254</v>
      </c>
      <c r="T1662" s="206">
        <f>ABS(Table1[[#This Row],[Prod]]-Table1[[#This Row],[Planned]])</f>
        <v>54</v>
      </c>
      <c r="U1662" s="209">
        <f>IF(ABS(Table1[[#This Row],[Prod]]-Table1[[#This Row],[Planned]])&gt;Table1[[#This Row],[Planned]],0,IF(Table1[[#This Row],[Planned]]=0,0,1-ABS(Table1[[#This Row],[Prod]]-Table1[[#This Row],[Planned]])/Table1[[#This Row],[Planned]]))</f>
        <v>0.73</v>
      </c>
      <c r="V1662" s="198"/>
      <c r="W1662" s="198"/>
      <c r="X1662" s="200">
        <v>0</v>
      </c>
      <c r="Y1662" s="206">
        <f>Table1[[#This Row],[Prod]]</f>
        <v>254</v>
      </c>
      <c r="Z1662" s="206">
        <f>ABS(Table1[[#This Row],[Prod2]]-Table1[[#This Row],[Plan Revised]])</f>
        <v>254</v>
      </c>
      <c r="AA1662" s="209">
        <f>IF(ABS(Table1[[#This Row],[Prod2]]-Table1[[#This Row],[Plan Revised]])&gt;Table1[[#This Row],[Plan Revised]],0,IF(Table1[[#This Row],[Plan Revised]]=0,0,1-ABS(Table1[[#This Row],[Prod2]]-Table1[[#This Row],[Plan Revised]])/Table1[[#This Row],[Plan Revised]]))</f>
        <v>0</v>
      </c>
      <c r="AB1662" s="198"/>
      <c r="AC1662" s="201"/>
      <c r="AD1662"/>
      <c r="AF1662"/>
    </row>
    <row r="1663" spans="1:32">
      <c r="A1663" s="196" t="str">
        <f>IF(Table1[Week]=WeekSel,"Yes","No")</f>
        <v>No</v>
      </c>
      <c r="B1663" s="196" t="str">
        <f>IF((Table1[StartDate]&gt;=Date.GraphMin)*(Table1[StartDate]&lt;=Date.GraphMax)=1,"Yes","No")</f>
        <v>No</v>
      </c>
      <c r="C1663" s="196" t="str">
        <f>IF(OR(Table1[[#This Row],[Site]]="FOOD MILLING",Table1[[#This Row],[Site]]="GODACO"), "No", "Yes")</f>
        <v>Yes</v>
      </c>
      <c r="D1663" s="197">
        <f>MAX(DATE(Table1[Year],1,1),DATE(Table1[Year],1,1)-WEEKDAY(DATE(Table1[Year],1,1),2)+(Table1[WeekNum]-1)*7+1)</f>
        <v>44648</v>
      </c>
      <c r="E1663" s="197">
        <f>MIN(DATE(Table1[Year]+1,1,0),DATE(Table1[Year],1,1)-WEEKDAY(DATE(Table1[Year],1,1),2)+Table1[WeekNum]*7)</f>
        <v>44654</v>
      </c>
      <c r="F1663" s="15">
        <v>2022</v>
      </c>
      <c r="G1663" s="196">
        <f t="shared" si="50"/>
        <v>3</v>
      </c>
      <c r="H1663" s="196">
        <v>14</v>
      </c>
      <c r="I1663" s="207" t="str">
        <f>"W" &amp;Table1[[#This Row],[WeekNum]]</f>
        <v>W14</v>
      </c>
      <c r="J1663" s="199" t="str">
        <f t="shared" si="51"/>
        <v>22-W14</v>
      </c>
      <c r="K1663" s="198" t="s">
        <v>709</v>
      </c>
      <c r="L1663" s="198"/>
      <c r="M1663" s="198" t="s">
        <v>72</v>
      </c>
      <c r="N1663" s="266" t="s">
        <v>369</v>
      </c>
      <c r="O1663" s="266" t="s">
        <v>395</v>
      </c>
      <c r="P1663" s="11" t="s">
        <v>396</v>
      </c>
      <c r="Q1663" s="11" t="s">
        <v>421</v>
      </c>
      <c r="R1663" s="198">
        <v>6500</v>
      </c>
      <c r="S1663" s="198">
        <v>7743</v>
      </c>
      <c r="T1663" s="206">
        <f>ABS(Table1[[#This Row],[Prod]]-Table1[[#This Row],[Planned]])</f>
        <v>1243</v>
      </c>
      <c r="U1663" s="209">
        <f>IF(ABS(Table1[[#This Row],[Prod]]-Table1[[#This Row],[Planned]])&gt;Table1[[#This Row],[Planned]],0,IF(Table1[[#This Row],[Planned]]=0,0,1-ABS(Table1[[#This Row],[Prod]]-Table1[[#This Row],[Planned]])/Table1[[#This Row],[Planned]]))</f>
        <v>0.8087692307692308</v>
      </c>
      <c r="V1663" s="198"/>
      <c r="W1663" s="198"/>
      <c r="X1663" s="200">
        <v>7000</v>
      </c>
      <c r="Y1663" s="206">
        <f>Table1[[#This Row],[Prod]]</f>
        <v>7743</v>
      </c>
      <c r="Z1663" s="206">
        <f>ABS(Table1[[#This Row],[Prod2]]-Table1[[#This Row],[Plan Revised]])</f>
        <v>743</v>
      </c>
      <c r="AA1663" s="209">
        <f>IF(ABS(Table1[[#This Row],[Prod2]]-Table1[[#This Row],[Plan Revised]])&gt;Table1[[#This Row],[Plan Revised]],0,IF(Table1[[#This Row],[Plan Revised]]=0,0,1-ABS(Table1[[#This Row],[Prod2]]-Table1[[#This Row],[Plan Revised]])/Table1[[#This Row],[Plan Revised]]))</f>
        <v>0.89385714285714291</v>
      </c>
      <c r="AB1663" s="198"/>
      <c r="AC1663" s="201"/>
      <c r="AD1663"/>
      <c r="AF1663"/>
    </row>
    <row r="1664" spans="1:32">
      <c r="A1664" s="196" t="str">
        <f>IF(Table1[Week]=WeekSel,"Yes","No")</f>
        <v>No</v>
      </c>
      <c r="B1664" s="196" t="str">
        <f>IF((Table1[StartDate]&gt;=Date.GraphMin)*(Table1[StartDate]&lt;=Date.GraphMax)=1,"Yes","No")</f>
        <v>No</v>
      </c>
      <c r="C1664" s="196" t="str">
        <f>IF(OR(Table1[[#This Row],[Site]]="FOOD MILLING",Table1[[#This Row],[Site]]="GODACO"), "No", "Yes")</f>
        <v>Yes</v>
      </c>
      <c r="D1664" s="197">
        <f>MAX(DATE(Table1[Year],1,1),DATE(Table1[Year],1,1)-WEEKDAY(DATE(Table1[Year],1,1),2)+(Table1[WeekNum]-1)*7+1)</f>
        <v>44648</v>
      </c>
      <c r="E1664" s="197">
        <f>MIN(DATE(Table1[Year]+1,1,0),DATE(Table1[Year],1,1)-WEEKDAY(DATE(Table1[Year],1,1),2)+Table1[WeekNum]*7)</f>
        <v>44654</v>
      </c>
      <c r="F1664" s="15">
        <v>2022</v>
      </c>
      <c r="G1664" s="196">
        <f t="shared" si="50"/>
        <v>3</v>
      </c>
      <c r="H1664" s="196">
        <v>14</v>
      </c>
      <c r="I1664" s="207" t="str">
        <f>"W" &amp;Table1[[#This Row],[WeekNum]]</f>
        <v>W14</v>
      </c>
      <c r="J1664" s="199" t="str">
        <f t="shared" si="51"/>
        <v>22-W14</v>
      </c>
      <c r="K1664" s="198" t="s">
        <v>710</v>
      </c>
      <c r="L1664" s="198"/>
      <c r="M1664" s="198" t="s">
        <v>72</v>
      </c>
      <c r="N1664" s="266" t="s">
        <v>369</v>
      </c>
      <c r="O1664" s="266" t="s">
        <v>395</v>
      </c>
      <c r="P1664" s="11" t="s">
        <v>396</v>
      </c>
      <c r="Q1664" s="11" t="s">
        <v>421</v>
      </c>
      <c r="R1664" s="198">
        <v>500</v>
      </c>
      <c r="S1664" s="198">
        <v>1296</v>
      </c>
      <c r="T1664" s="206">
        <f>ABS(Table1[[#This Row],[Prod]]-Table1[[#This Row],[Planned]])</f>
        <v>796</v>
      </c>
      <c r="U1664" s="209">
        <f>IF(ABS(Table1[[#This Row],[Prod]]-Table1[[#This Row],[Planned]])&gt;Table1[[#This Row],[Planned]],0,IF(Table1[[#This Row],[Planned]]=0,0,1-ABS(Table1[[#This Row],[Prod]]-Table1[[#This Row],[Planned]])/Table1[[#This Row],[Planned]]))</f>
        <v>0</v>
      </c>
      <c r="V1664" s="198"/>
      <c r="W1664" s="198"/>
      <c r="X1664" s="200">
        <v>500</v>
      </c>
      <c r="Y1664" s="206">
        <f>Table1[[#This Row],[Prod]]</f>
        <v>1296</v>
      </c>
      <c r="Z1664" s="206">
        <f>ABS(Table1[[#This Row],[Prod2]]-Table1[[#This Row],[Plan Revised]])</f>
        <v>796</v>
      </c>
      <c r="AA1664" s="209">
        <f>IF(ABS(Table1[[#This Row],[Prod2]]-Table1[[#This Row],[Plan Revised]])&gt;Table1[[#This Row],[Plan Revised]],0,IF(Table1[[#This Row],[Plan Revised]]=0,0,1-ABS(Table1[[#This Row],[Prod2]]-Table1[[#This Row],[Plan Revised]])/Table1[[#This Row],[Plan Revised]]))</f>
        <v>0</v>
      </c>
      <c r="AB1664" s="198"/>
      <c r="AC1664" s="201"/>
      <c r="AD1664"/>
      <c r="AF1664"/>
    </row>
    <row r="1665" spans="1:32">
      <c r="A1665" s="196" t="str">
        <f>IF(Table1[Week]=WeekSel,"Yes","No")</f>
        <v>No</v>
      </c>
      <c r="B1665" s="196" t="str">
        <f>IF((Table1[StartDate]&gt;=Date.GraphMin)*(Table1[StartDate]&lt;=Date.GraphMax)=1,"Yes","No")</f>
        <v>No</v>
      </c>
      <c r="C1665" s="196" t="str">
        <f>IF(OR(Table1[[#This Row],[Site]]="FOOD MILLING",Table1[[#This Row],[Site]]="GODACO"), "No", "Yes")</f>
        <v>Yes</v>
      </c>
      <c r="D1665" s="197">
        <f>MAX(DATE(Table1[Year],1,1),DATE(Table1[Year],1,1)-WEEKDAY(DATE(Table1[Year],1,1),2)+(Table1[WeekNum]-1)*7+1)</f>
        <v>44648</v>
      </c>
      <c r="E1665" s="197">
        <f>MIN(DATE(Table1[Year]+1,1,0),DATE(Table1[Year],1,1)-WEEKDAY(DATE(Table1[Year],1,1),2)+Table1[WeekNum]*7)</f>
        <v>44654</v>
      </c>
      <c r="F1665" s="15">
        <v>2022</v>
      </c>
      <c r="G1665" s="196">
        <f t="shared" si="50"/>
        <v>3</v>
      </c>
      <c r="H1665" s="196">
        <v>14</v>
      </c>
      <c r="I1665" s="207" t="str">
        <f>"W" &amp;Table1[[#This Row],[WeekNum]]</f>
        <v>W14</v>
      </c>
      <c r="J1665" s="199" t="str">
        <f t="shared" si="51"/>
        <v>22-W14</v>
      </c>
      <c r="K1665" s="198" t="s">
        <v>711</v>
      </c>
      <c r="L1665" s="198"/>
      <c r="M1665" s="198" t="s">
        <v>72</v>
      </c>
      <c r="N1665" s="266" t="s">
        <v>369</v>
      </c>
      <c r="O1665" s="266" t="s">
        <v>400</v>
      </c>
      <c r="P1665" s="11" t="s">
        <v>401</v>
      </c>
      <c r="Q1665" s="11" t="s">
        <v>421</v>
      </c>
      <c r="R1665" s="198">
        <v>400</v>
      </c>
      <c r="S1665" s="198">
        <v>412</v>
      </c>
      <c r="T1665" s="206">
        <f>ABS(Table1[[#This Row],[Prod]]-Table1[[#This Row],[Planned]])</f>
        <v>12</v>
      </c>
      <c r="U1665" s="209">
        <f>IF(ABS(Table1[[#This Row],[Prod]]-Table1[[#This Row],[Planned]])&gt;Table1[[#This Row],[Planned]],0,IF(Table1[[#This Row],[Planned]]=0,0,1-ABS(Table1[[#This Row],[Prod]]-Table1[[#This Row],[Planned]])/Table1[[#This Row],[Planned]]))</f>
        <v>0.97</v>
      </c>
      <c r="V1665" s="198"/>
      <c r="W1665" s="198"/>
      <c r="X1665" s="200">
        <v>400</v>
      </c>
      <c r="Y1665" s="206">
        <f>Table1[[#This Row],[Prod]]</f>
        <v>412</v>
      </c>
      <c r="Z1665" s="206">
        <f>ABS(Table1[[#This Row],[Prod2]]-Table1[[#This Row],[Plan Revised]])</f>
        <v>12</v>
      </c>
      <c r="AA1665" s="209">
        <f>IF(ABS(Table1[[#This Row],[Prod2]]-Table1[[#This Row],[Plan Revised]])&gt;Table1[[#This Row],[Plan Revised]],0,IF(Table1[[#This Row],[Plan Revised]]=0,0,1-ABS(Table1[[#This Row],[Prod2]]-Table1[[#This Row],[Plan Revised]])/Table1[[#This Row],[Plan Revised]]))</f>
        <v>0.97</v>
      </c>
      <c r="AB1665" s="198"/>
      <c r="AC1665" s="201"/>
      <c r="AD1665"/>
      <c r="AF1665"/>
    </row>
    <row r="1666" spans="1:32">
      <c r="A1666" s="196" t="str">
        <f>IF(Table1[Week]=WeekSel,"Yes","No")</f>
        <v>No</v>
      </c>
      <c r="B1666" s="196" t="str">
        <f>IF((Table1[StartDate]&gt;=Date.GraphMin)*(Table1[StartDate]&lt;=Date.GraphMax)=1,"Yes","No")</f>
        <v>No</v>
      </c>
      <c r="C1666" s="196" t="str">
        <f>IF(OR(Table1[[#This Row],[Site]]="FOOD MILLING",Table1[[#This Row],[Site]]="GODACO"), "No", "Yes")</f>
        <v>Yes</v>
      </c>
      <c r="D1666" s="197">
        <f>MAX(DATE(Table1[Year],1,1),DATE(Table1[Year],1,1)-WEEKDAY(DATE(Table1[Year],1,1),2)+(Table1[WeekNum]-1)*7+1)</f>
        <v>44648</v>
      </c>
      <c r="E1666" s="197">
        <f>MIN(DATE(Table1[Year]+1,1,0),DATE(Table1[Year],1,1)-WEEKDAY(DATE(Table1[Year],1,1),2)+Table1[WeekNum]*7)</f>
        <v>44654</v>
      </c>
      <c r="F1666" s="15">
        <v>2022</v>
      </c>
      <c r="G1666" s="196">
        <f t="shared" ref="G1666:G1729" si="52">MONTH(DATE(F1666,1,H1666*7-2)-WEEKDAY(DATE(H1666,1,2)))</f>
        <v>3</v>
      </c>
      <c r="H1666" s="196">
        <v>14</v>
      </c>
      <c r="I1666" s="207" t="str">
        <f>"W" &amp;Table1[[#This Row],[WeekNum]]</f>
        <v>W14</v>
      </c>
      <c r="J1666" s="199" t="str">
        <f t="shared" ref="J1666:J1729" si="53">RIGHT(F1666,2)&amp;"-"&amp;TEXT(H1666,"W00")</f>
        <v>22-W14</v>
      </c>
      <c r="K1666" s="198" t="s">
        <v>712</v>
      </c>
      <c r="L1666" s="198"/>
      <c r="M1666" s="198" t="s">
        <v>72</v>
      </c>
      <c r="N1666" s="266" t="s">
        <v>369</v>
      </c>
      <c r="O1666" s="266" t="s">
        <v>400</v>
      </c>
      <c r="P1666" s="11" t="s">
        <v>401</v>
      </c>
      <c r="Q1666" s="11" t="s">
        <v>421</v>
      </c>
      <c r="R1666" s="198">
        <v>2400</v>
      </c>
      <c r="S1666" s="198">
        <v>2010.2</v>
      </c>
      <c r="T1666" s="206">
        <f>ABS(Table1[[#This Row],[Prod]]-Table1[[#This Row],[Planned]])</f>
        <v>389.79999999999995</v>
      </c>
      <c r="U1666" s="209">
        <f>IF(ABS(Table1[[#This Row],[Prod]]-Table1[[#This Row],[Planned]])&gt;Table1[[#This Row],[Planned]],0,IF(Table1[[#This Row],[Planned]]=0,0,1-ABS(Table1[[#This Row],[Prod]]-Table1[[#This Row],[Planned]])/Table1[[#This Row],[Planned]]))</f>
        <v>0.83758333333333335</v>
      </c>
      <c r="V1666" s="198"/>
      <c r="W1666" s="198"/>
      <c r="X1666" s="200">
        <v>2000</v>
      </c>
      <c r="Y1666" s="206">
        <f>Table1[[#This Row],[Prod]]</f>
        <v>2010.2</v>
      </c>
      <c r="Z1666" s="206">
        <f>ABS(Table1[[#This Row],[Prod2]]-Table1[[#This Row],[Plan Revised]])</f>
        <v>10.200000000000045</v>
      </c>
      <c r="AA1666" s="209">
        <f>IF(ABS(Table1[[#This Row],[Prod2]]-Table1[[#This Row],[Plan Revised]])&gt;Table1[[#This Row],[Plan Revised]],0,IF(Table1[[#This Row],[Plan Revised]]=0,0,1-ABS(Table1[[#This Row],[Prod2]]-Table1[[#This Row],[Plan Revised]])/Table1[[#This Row],[Plan Revised]]))</f>
        <v>0.99490000000000001</v>
      </c>
      <c r="AB1666" s="198"/>
      <c r="AC1666" s="201"/>
      <c r="AD1666"/>
      <c r="AF1666"/>
    </row>
    <row r="1667" spans="1:32">
      <c r="A1667" s="196" t="str">
        <f>IF(Table1[Week]=WeekSel,"Yes","No")</f>
        <v>No</v>
      </c>
      <c r="B1667" s="196" t="str">
        <f>IF((Table1[StartDate]&gt;=Date.GraphMin)*(Table1[StartDate]&lt;=Date.GraphMax)=1,"Yes","No")</f>
        <v>No</v>
      </c>
      <c r="C1667" s="196" t="str">
        <f>IF(OR(Table1[[#This Row],[Site]]="FOOD MILLING",Table1[[#This Row],[Site]]="GODACO"), "No", "Yes")</f>
        <v>Yes</v>
      </c>
      <c r="D1667" s="197">
        <f>MAX(DATE(Table1[Year],1,1),DATE(Table1[Year],1,1)-WEEKDAY(DATE(Table1[Year],1,1),2)+(Table1[WeekNum]-1)*7+1)</f>
        <v>44648</v>
      </c>
      <c r="E1667" s="197">
        <f>MIN(DATE(Table1[Year]+1,1,0),DATE(Table1[Year],1,1)-WEEKDAY(DATE(Table1[Year],1,1),2)+Table1[WeekNum]*7)</f>
        <v>44654</v>
      </c>
      <c r="F1667" s="15">
        <v>2022</v>
      </c>
      <c r="G1667" s="196">
        <f t="shared" si="52"/>
        <v>3</v>
      </c>
      <c r="H1667" s="196">
        <v>14</v>
      </c>
      <c r="I1667" s="207" t="str">
        <f>"W" &amp;Table1[[#This Row],[WeekNum]]</f>
        <v>W14</v>
      </c>
      <c r="J1667" s="199" t="str">
        <f t="shared" si="53"/>
        <v>22-W14</v>
      </c>
      <c r="K1667" s="198" t="s">
        <v>437</v>
      </c>
      <c r="L1667" s="198"/>
      <c r="M1667" s="198" t="s">
        <v>72</v>
      </c>
      <c r="N1667" s="266" t="s">
        <v>369</v>
      </c>
      <c r="O1667" s="266" t="s">
        <v>374</v>
      </c>
      <c r="P1667" s="11" t="s">
        <v>402</v>
      </c>
      <c r="Q1667" s="11" t="s">
        <v>421</v>
      </c>
      <c r="R1667" s="198">
        <v>200</v>
      </c>
      <c r="S1667" s="198">
        <v>187</v>
      </c>
      <c r="T1667" s="206">
        <f>ABS(Table1[[#This Row],[Prod]]-Table1[[#This Row],[Planned]])</f>
        <v>13</v>
      </c>
      <c r="U1667" s="209">
        <f>IF(ABS(Table1[[#This Row],[Prod]]-Table1[[#This Row],[Planned]])&gt;Table1[[#This Row],[Planned]],0,IF(Table1[[#This Row],[Planned]]=0,0,1-ABS(Table1[[#This Row],[Prod]]-Table1[[#This Row],[Planned]])/Table1[[#This Row],[Planned]]))</f>
        <v>0.93500000000000005</v>
      </c>
      <c r="V1667" s="198"/>
      <c r="W1667" s="198"/>
      <c r="X1667" s="200">
        <v>200</v>
      </c>
      <c r="Y1667" s="206">
        <f>Table1[[#This Row],[Prod]]</f>
        <v>187</v>
      </c>
      <c r="Z1667" s="206">
        <f>ABS(Table1[[#This Row],[Prod2]]-Table1[[#This Row],[Plan Revised]])</f>
        <v>13</v>
      </c>
      <c r="AA1667" s="209">
        <f>IF(ABS(Table1[[#This Row],[Prod2]]-Table1[[#This Row],[Plan Revised]])&gt;Table1[[#This Row],[Plan Revised]],0,IF(Table1[[#This Row],[Plan Revised]]=0,0,1-ABS(Table1[[#This Row],[Prod2]]-Table1[[#This Row],[Plan Revised]])/Table1[[#This Row],[Plan Revised]]))</f>
        <v>0.93500000000000005</v>
      </c>
      <c r="AB1667" s="198"/>
      <c r="AC1667" s="201"/>
      <c r="AD1667"/>
      <c r="AF1667"/>
    </row>
    <row r="1668" spans="1:32">
      <c r="A1668" s="196" t="str">
        <f>IF(Table1[Week]=WeekSel,"Yes","No")</f>
        <v>No</v>
      </c>
      <c r="B1668" s="196" t="str">
        <f>IF((Table1[StartDate]&gt;=Date.GraphMin)*(Table1[StartDate]&lt;=Date.GraphMax)=1,"Yes","No")</f>
        <v>No</v>
      </c>
      <c r="C1668" s="196" t="str">
        <f>IF(OR(Table1[[#This Row],[Site]]="FOOD MILLING",Table1[[#This Row],[Site]]="GODACO"), "No", "Yes")</f>
        <v>Yes</v>
      </c>
      <c r="D1668" s="197">
        <f>MAX(DATE(Table1[Year],1,1),DATE(Table1[Year],1,1)-WEEKDAY(DATE(Table1[Year],1,1),2)+(Table1[WeekNum]-1)*7+1)</f>
        <v>44648</v>
      </c>
      <c r="E1668" s="197">
        <f>MIN(DATE(Table1[Year]+1,1,0),DATE(Table1[Year],1,1)-WEEKDAY(DATE(Table1[Year],1,1),2)+Table1[WeekNum]*7)</f>
        <v>44654</v>
      </c>
      <c r="F1668" s="15">
        <v>2022</v>
      </c>
      <c r="G1668" s="196">
        <f t="shared" si="52"/>
        <v>3</v>
      </c>
      <c r="H1668" s="196">
        <v>14</v>
      </c>
      <c r="I1668" s="207" t="str">
        <f>"W" &amp;Table1[[#This Row],[WeekNum]]</f>
        <v>W14</v>
      </c>
      <c r="J1668" s="199" t="str">
        <f t="shared" si="53"/>
        <v>22-W14</v>
      </c>
      <c r="K1668" s="198" t="s">
        <v>438</v>
      </c>
      <c r="L1668" s="198"/>
      <c r="M1668" s="198" t="s">
        <v>72</v>
      </c>
      <c r="N1668" s="266" t="s">
        <v>369</v>
      </c>
      <c r="O1668" s="266" t="s">
        <v>374</v>
      </c>
      <c r="P1668" s="11" t="s">
        <v>402</v>
      </c>
      <c r="Q1668" s="11" t="s">
        <v>421</v>
      </c>
      <c r="R1668" s="198">
        <v>90</v>
      </c>
      <c r="S1668" s="198">
        <v>92</v>
      </c>
      <c r="T1668" s="206">
        <f>ABS(Table1[[#This Row],[Prod]]-Table1[[#This Row],[Planned]])</f>
        <v>2</v>
      </c>
      <c r="U1668" s="209">
        <f>IF(ABS(Table1[[#This Row],[Prod]]-Table1[[#This Row],[Planned]])&gt;Table1[[#This Row],[Planned]],0,IF(Table1[[#This Row],[Planned]]=0,0,1-ABS(Table1[[#This Row],[Prod]]-Table1[[#This Row],[Planned]])/Table1[[#This Row],[Planned]]))</f>
        <v>0.97777777777777775</v>
      </c>
      <c r="V1668" s="198"/>
      <c r="W1668" s="198"/>
      <c r="X1668" s="200">
        <v>90</v>
      </c>
      <c r="Y1668" s="206">
        <f>Table1[[#This Row],[Prod]]</f>
        <v>92</v>
      </c>
      <c r="Z1668" s="206">
        <f>ABS(Table1[[#This Row],[Prod2]]-Table1[[#This Row],[Plan Revised]])</f>
        <v>2</v>
      </c>
      <c r="AA1668" s="209">
        <f>IF(ABS(Table1[[#This Row],[Prod2]]-Table1[[#This Row],[Plan Revised]])&gt;Table1[[#This Row],[Plan Revised]],0,IF(Table1[[#This Row],[Plan Revised]]=0,0,1-ABS(Table1[[#This Row],[Prod2]]-Table1[[#This Row],[Plan Revised]])/Table1[[#This Row],[Plan Revised]]))</f>
        <v>0.97777777777777775</v>
      </c>
      <c r="AB1668" s="198"/>
      <c r="AC1668" s="201"/>
      <c r="AD1668"/>
      <c r="AF1668"/>
    </row>
    <row r="1669" spans="1:32">
      <c r="A1669" s="196" t="str">
        <f>IF(Table1[Week]=WeekSel,"Yes","No")</f>
        <v>No</v>
      </c>
      <c r="B1669" s="196" t="str">
        <f>IF((Table1[StartDate]&gt;=Date.GraphMin)*(Table1[StartDate]&lt;=Date.GraphMax)=1,"Yes","No")</f>
        <v>No</v>
      </c>
      <c r="C1669" s="196" t="str">
        <f>IF(OR(Table1[[#This Row],[Site]]="FOOD MILLING",Table1[[#This Row],[Site]]="GODACO"), "No", "Yes")</f>
        <v>Yes</v>
      </c>
      <c r="D1669" s="197">
        <f>MAX(DATE(Table1[Year],1,1),DATE(Table1[Year],1,1)-WEEKDAY(DATE(Table1[Year],1,1),2)+(Table1[WeekNum]-1)*7+1)</f>
        <v>44648</v>
      </c>
      <c r="E1669" s="197">
        <f>MIN(DATE(Table1[Year]+1,1,0),DATE(Table1[Year],1,1)-WEEKDAY(DATE(Table1[Year],1,1),2)+Table1[WeekNum]*7)</f>
        <v>44654</v>
      </c>
      <c r="F1669" s="15">
        <v>2022</v>
      </c>
      <c r="G1669" s="196">
        <f t="shared" si="52"/>
        <v>3</v>
      </c>
      <c r="H1669" s="196">
        <v>14</v>
      </c>
      <c r="I1669" s="207" t="str">
        <f>"W" &amp;Table1[[#This Row],[WeekNum]]</f>
        <v>W14</v>
      </c>
      <c r="J1669" s="199" t="str">
        <f t="shared" si="53"/>
        <v>22-W14</v>
      </c>
      <c r="K1669" s="198" t="s">
        <v>439</v>
      </c>
      <c r="L1669" s="198"/>
      <c r="M1669" s="198" t="s">
        <v>72</v>
      </c>
      <c r="N1669" s="266" t="s">
        <v>369</v>
      </c>
      <c r="O1669" s="266" t="s">
        <v>374</v>
      </c>
      <c r="P1669" s="11" t="s">
        <v>402</v>
      </c>
      <c r="Q1669" s="11" t="s">
        <v>421</v>
      </c>
      <c r="R1669" s="198">
        <v>200</v>
      </c>
      <c r="S1669" s="198">
        <v>181</v>
      </c>
      <c r="T1669" s="206">
        <f>ABS(Table1[[#This Row],[Prod]]-Table1[[#This Row],[Planned]])</f>
        <v>19</v>
      </c>
      <c r="U1669" s="209">
        <f>IF(ABS(Table1[[#This Row],[Prod]]-Table1[[#This Row],[Planned]])&gt;Table1[[#This Row],[Planned]],0,IF(Table1[[#This Row],[Planned]]=0,0,1-ABS(Table1[[#This Row],[Prod]]-Table1[[#This Row],[Planned]])/Table1[[#This Row],[Planned]]))</f>
        <v>0.90500000000000003</v>
      </c>
      <c r="V1669" s="198"/>
      <c r="W1669" s="198"/>
      <c r="X1669" s="200">
        <v>200</v>
      </c>
      <c r="Y1669" s="206">
        <f>Table1[[#This Row],[Prod]]</f>
        <v>181</v>
      </c>
      <c r="Z1669" s="206">
        <f>ABS(Table1[[#This Row],[Prod2]]-Table1[[#This Row],[Plan Revised]])</f>
        <v>19</v>
      </c>
      <c r="AA1669" s="209">
        <f>IF(ABS(Table1[[#This Row],[Prod2]]-Table1[[#This Row],[Plan Revised]])&gt;Table1[[#This Row],[Plan Revised]],0,IF(Table1[[#This Row],[Plan Revised]]=0,0,1-ABS(Table1[[#This Row],[Prod2]]-Table1[[#This Row],[Plan Revised]])/Table1[[#This Row],[Plan Revised]]))</f>
        <v>0.90500000000000003</v>
      </c>
      <c r="AB1669" s="198"/>
      <c r="AC1669" s="201"/>
      <c r="AD1669"/>
      <c r="AF1669"/>
    </row>
    <row r="1670" spans="1:32">
      <c r="A1670" s="196" t="str">
        <f>IF(Table1[Week]=WeekSel,"Yes","No")</f>
        <v>No</v>
      </c>
      <c r="B1670" s="196" t="str">
        <f>IF((Table1[StartDate]&gt;=Date.GraphMin)*(Table1[StartDate]&lt;=Date.GraphMax)=1,"Yes","No")</f>
        <v>No</v>
      </c>
      <c r="C1670" s="196" t="str">
        <f>IF(OR(Table1[[#This Row],[Site]]="FOOD MILLING",Table1[[#This Row],[Site]]="GODACO"), "No", "Yes")</f>
        <v>Yes</v>
      </c>
      <c r="D1670" s="197">
        <f>MAX(DATE(Table1[Year],1,1),DATE(Table1[Year],1,1)-WEEKDAY(DATE(Table1[Year],1,1),2)+(Table1[WeekNum]-1)*7+1)</f>
        <v>44648</v>
      </c>
      <c r="E1670" s="197">
        <f>MIN(DATE(Table1[Year]+1,1,0),DATE(Table1[Year],1,1)-WEEKDAY(DATE(Table1[Year],1,1),2)+Table1[WeekNum]*7)</f>
        <v>44654</v>
      </c>
      <c r="F1670" s="15">
        <v>2022</v>
      </c>
      <c r="G1670" s="196">
        <f t="shared" si="52"/>
        <v>3</v>
      </c>
      <c r="H1670" s="196">
        <v>14</v>
      </c>
      <c r="I1670" s="207" t="str">
        <f>"W" &amp;Table1[[#This Row],[WeekNum]]</f>
        <v>W14</v>
      </c>
      <c r="J1670" s="199" t="str">
        <f t="shared" si="53"/>
        <v>22-W14</v>
      </c>
      <c r="K1670" s="198" t="s">
        <v>444</v>
      </c>
      <c r="L1670" s="198"/>
      <c r="M1670" s="198" t="s">
        <v>72</v>
      </c>
      <c r="N1670" s="266" t="s">
        <v>369</v>
      </c>
      <c r="O1670" s="266" t="s">
        <v>391</v>
      </c>
      <c r="P1670" s="11" t="s">
        <v>410</v>
      </c>
      <c r="Q1670" s="11" t="s">
        <v>421</v>
      </c>
      <c r="R1670" s="198">
        <v>0</v>
      </c>
      <c r="S1670" s="198">
        <v>0</v>
      </c>
      <c r="T1670" s="206">
        <f>ABS(Table1[[#This Row],[Prod]]-Table1[[#This Row],[Planned]])</f>
        <v>0</v>
      </c>
      <c r="U1670" s="209">
        <f>IF(ABS(Table1[[#This Row],[Prod]]-Table1[[#This Row],[Planned]])&gt;Table1[[#This Row],[Planned]],0,IF(Table1[[#This Row],[Planned]]=0,0,1-ABS(Table1[[#This Row],[Prod]]-Table1[[#This Row],[Planned]])/Table1[[#This Row],[Planned]]))</f>
        <v>0</v>
      </c>
      <c r="V1670" s="198"/>
      <c r="W1670" s="198"/>
      <c r="X1670" s="200">
        <v>0</v>
      </c>
      <c r="Y1670" s="206">
        <f>Table1[[#This Row],[Prod]]</f>
        <v>0</v>
      </c>
      <c r="Z1670" s="206">
        <f>ABS(Table1[[#This Row],[Prod2]]-Table1[[#This Row],[Plan Revised]])</f>
        <v>0</v>
      </c>
      <c r="AA1670" s="209">
        <f>IF(ABS(Table1[[#This Row],[Prod2]]-Table1[[#This Row],[Plan Revised]])&gt;Table1[[#This Row],[Plan Revised]],0,IF(Table1[[#This Row],[Plan Revised]]=0,0,1-ABS(Table1[[#This Row],[Prod2]]-Table1[[#This Row],[Plan Revised]])/Table1[[#This Row],[Plan Revised]]))</f>
        <v>0</v>
      </c>
      <c r="AB1670" s="198"/>
      <c r="AC1670" s="201"/>
      <c r="AD1670"/>
      <c r="AF1670"/>
    </row>
    <row r="1671" spans="1:32">
      <c r="A1671" s="196" t="str">
        <f>IF(Table1[Week]=WeekSel,"Yes","No")</f>
        <v>No</v>
      </c>
      <c r="B1671" s="196" t="str">
        <f>IF((Table1[StartDate]&gt;=Date.GraphMin)*(Table1[StartDate]&lt;=Date.GraphMax)=1,"Yes","No")</f>
        <v>No</v>
      </c>
      <c r="C1671" s="196" t="str">
        <f>IF(OR(Table1[[#This Row],[Site]]="FOOD MILLING",Table1[[#This Row],[Site]]="GODACO"), "No", "Yes")</f>
        <v>Yes</v>
      </c>
      <c r="D1671" s="197">
        <f>MAX(DATE(Table1[Year],1,1),DATE(Table1[Year],1,1)-WEEKDAY(DATE(Table1[Year],1,1),2)+(Table1[WeekNum]-1)*7+1)</f>
        <v>44648</v>
      </c>
      <c r="E1671" s="197">
        <f>MIN(DATE(Table1[Year]+1,1,0),DATE(Table1[Year],1,1)-WEEKDAY(DATE(Table1[Year],1,1),2)+Table1[WeekNum]*7)</f>
        <v>44654</v>
      </c>
      <c r="F1671" s="15">
        <v>2022</v>
      </c>
      <c r="G1671" s="196">
        <f t="shared" si="52"/>
        <v>3</v>
      </c>
      <c r="H1671" s="196">
        <v>14</v>
      </c>
      <c r="I1671" s="207" t="str">
        <f>"W" &amp;Table1[[#This Row],[WeekNum]]</f>
        <v>W14</v>
      </c>
      <c r="J1671" s="199" t="str">
        <f t="shared" si="53"/>
        <v>22-W14</v>
      </c>
      <c r="K1671" s="198" t="s">
        <v>499</v>
      </c>
      <c r="L1671" s="198"/>
      <c r="M1671" s="198" t="s">
        <v>72</v>
      </c>
      <c r="N1671" s="198" t="s">
        <v>47</v>
      </c>
      <c r="O1671" s="266" t="s">
        <v>403</v>
      </c>
      <c r="P1671" s="11" t="s">
        <v>404</v>
      </c>
      <c r="Q1671" s="11" t="s">
        <v>419</v>
      </c>
      <c r="R1671" s="198">
        <v>0</v>
      </c>
      <c r="S1671" s="198">
        <v>0</v>
      </c>
      <c r="T1671" s="206">
        <f>ABS(Table1[[#This Row],[Prod]]-Table1[[#This Row],[Planned]])</f>
        <v>0</v>
      </c>
      <c r="U1671" s="209">
        <f>IF(ABS(Table1[[#This Row],[Prod]]-Table1[[#This Row],[Planned]])&gt;Table1[[#This Row],[Planned]],0,IF(Table1[[#This Row],[Planned]]=0,0,1-ABS(Table1[[#This Row],[Prod]]-Table1[[#This Row],[Planned]])/Table1[[#This Row],[Planned]]))</f>
        <v>0</v>
      </c>
      <c r="V1671" s="198"/>
      <c r="W1671" s="198"/>
      <c r="X1671" s="200">
        <v>0</v>
      </c>
      <c r="Y1671" s="206">
        <f>Table1[[#This Row],[Prod]]</f>
        <v>0</v>
      </c>
      <c r="Z1671" s="206">
        <f>ABS(Table1[[#This Row],[Prod2]]-Table1[[#This Row],[Plan Revised]])</f>
        <v>0</v>
      </c>
      <c r="AA1671" s="209">
        <f>IF(ABS(Table1[[#This Row],[Prod2]]-Table1[[#This Row],[Plan Revised]])&gt;Table1[[#This Row],[Plan Revised]],0,IF(Table1[[#This Row],[Plan Revised]]=0,0,1-ABS(Table1[[#This Row],[Prod2]]-Table1[[#This Row],[Plan Revised]])/Table1[[#This Row],[Plan Revised]]))</f>
        <v>0</v>
      </c>
      <c r="AB1671" s="198"/>
      <c r="AC1671" s="201"/>
      <c r="AD1671"/>
      <c r="AF1671"/>
    </row>
    <row r="1672" spans="1:32">
      <c r="A1672" s="196" t="str">
        <f>IF(Table1[Week]=WeekSel,"Yes","No")</f>
        <v>No</v>
      </c>
      <c r="B1672" s="196" t="str">
        <f>IF((Table1[StartDate]&gt;=Date.GraphMin)*(Table1[StartDate]&lt;=Date.GraphMax)=1,"Yes","No")</f>
        <v>No</v>
      </c>
      <c r="C1672" s="196" t="str">
        <f>IF(OR(Table1[[#This Row],[Site]]="FOOD MILLING",Table1[[#This Row],[Site]]="GODACO"), "No", "Yes")</f>
        <v>Yes</v>
      </c>
      <c r="D1672" s="197">
        <f>MAX(DATE(Table1[Year],1,1),DATE(Table1[Year],1,1)-WEEKDAY(DATE(Table1[Year],1,1),2)+(Table1[WeekNum]-1)*7+1)</f>
        <v>44648</v>
      </c>
      <c r="E1672" s="197">
        <f>MIN(DATE(Table1[Year]+1,1,0),DATE(Table1[Year],1,1)-WEEKDAY(DATE(Table1[Year],1,1),2)+Table1[WeekNum]*7)</f>
        <v>44654</v>
      </c>
      <c r="F1672" s="15">
        <v>2022</v>
      </c>
      <c r="G1672" s="196">
        <f t="shared" si="52"/>
        <v>3</v>
      </c>
      <c r="H1672" s="196">
        <v>14</v>
      </c>
      <c r="I1672" s="207" t="str">
        <f>"W" &amp;Table1[[#This Row],[WeekNum]]</f>
        <v>W14</v>
      </c>
      <c r="J1672" s="199" t="str">
        <f t="shared" si="53"/>
        <v>22-W14</v>
      </c>
      <c r="K1672" s="198" t="s">
        <v>501</v>
      </c>
      <c r="L1672" s="198"/>
      <c r="M1672" s="198" t="s">
        <v>72</v>
      </c>
      <c r="N1672" s="198" t="s">
        <v>47</v>
      </c>
      <c r="O1672" s="266" t="s">
        <v>403</v>
      </c>
      <c r="P1672" s="11" t="s">
        <v>404</v>
      </c>
      <c r="Q1672" s="11" t="s">
        <v>419</v>
      </c>
      <c r="R1672" s="198">
        <v>0</v>
      </c>
      <c r="S1672" s="198">
        <v>0</v>
      </c>
      <c r="T1672" s="206">
        <f>ABS(Table1[[#This Row],[Prod]]-Table1[[#This Row],[Planned]])</f>
        <v>0</v>
      </c>
      <c r="U1672" s="209">
        <f>IF(ABS(Table1[[#This Row],[Prod]]-Table1[[#This Row],[Planned]])&gt;Table1[[#This Row],[Planned]],0,IF(Table1[[#This Row],[Planned]]=0,0,1-ABS(Table1[[#This Row],[Prod]]-Table1[[#This Row],[Planned]])/Table1[[#This Row],[Planned]]))</f>
        <v>0</v>
      </c>
      <c r="V1672" s="198"/>
      <c r="W1672" s="198"/>
      <c r="X1672" s="200">
        <v>0</v>
      </c>
      <c r="Y1672" s="206">
        <f>Table1[[#This Row],[Prod]]</f>
        <v>0</v>
      </c>
      <c r="Z1672" s="206">
        <f>ABS(Table1[[#This Row],[Prod2]]-Table1[[#This Row],[Plan Revised]])</f>
        <v>0</v>
      </c>
      <c r="AA1672" s="209">
        <f>IF(ABS(Table1[[#This Row],[Prod2]]-Table1[[#This Row],[Plan Revised]])&gt;Table1[[#This Row],[Plan Revised]],0,IF(Table1[[#This Row],[Plan Revised]]=0,0,1-ABS(Table1[[#This Row],[Prod2]]-Table1[[#This Row],[Plan Revised]])/Table1[[#This Row],[Plan Revised]]))</f>
        <v>0</v>
      </c>
      <c r="AB1672" s="198"/>
      <c r="AC1672" s="201"/>
      <c r="AD1672"/>
      <c r="AF1672"/>
    </row>
    <row r="1673" spans="1:32">
      <c r="A1673" s="196" t="str">
        <f>IF(Table1[Week]=WeekSel,"Yes","No")</f>
        <v>No</v>
      </c>
      <c r="B1673" s="196" t="str">
        <f>IF((Table1[StartDate]&gt;=Date.GraphMin)*(Table1[StartDate]&lt;=Date.GraphMax)=1,"Yes","No")</f>
        <v>No</v>
      </c>
      <c r="C1673" s="196" t="str">
        <f>IF(OR(Table1[[#This Row],[Site]]="FOOD MILLING",Table1[[#This Row],[Site]]="GODACO"), "No", "Yes")</f>
        <v>Yes</v>
      </c>
      <c r="D1673" s="197">
        <f>MAX(DATE(Table1[Year],1,1),DATE(Table1[Year],1,1)-WEEKDAY(DATE(Table1[Year],1,1),2)+(Table1[WeekNum]-1)*7+1)</f>
        <v>44648</v>
      </c>
      <c r="E1673" s="197">
        <f>MIN(DATE(Table1[Year]+1,1,0),DATE(Table1[Year],1,1)-WEEKDAY(DATE(Table1[Year],1,1),2)+Table1[WeekNum]*7)</f>
        <v>44654</v>
      </c>
      <c r="F1673" s="15">
        <v>2022</v>
      </c>
      <c r="G1673" s="196">
        <f t="shared" si="52"/>
        <v>3</v>
      </c>
      <c r="H1673" s="196">
        <v>14</v>
      </c>
      <c r="I1673" s="207" t="str">
        <f>"W" &amp;Table1[[#This Row],[WeekNum]]</f>
        <v>W14</v>
      </c>
      <c r="J1673" s="199" t="str">
        <f t="shared" si="53"/>
        <v>22-W14</v>
      </c>
      <c r="K1673" s="198" t="s">
        <v>503</v>
      </c>
      <c r="L1673" s="198"/>
      <c r="M1673" s="198" t="s">
        <v>72</v>
      </c>
      <c r="N1673" s="198" t="s">
        <v>47</v>
      </c>
      <c r="O1673" s="266" t="s">
        <v>403</v>
      </c>
      <c r="P1673" s="11" t="s">
        <v>405</v>
      </c>
      <c r="Q1673" s="11" t="s">
        <v>419</v>
      </c>
      <c r="R1673" s="198">
        <v>0</v>
      </c>
      <c r="S1673" s="198">
        <v>0</v>
      </c>
      <c r="T1673" s="206">
        <f>ABS(Table1[[#This Row],[Prod]]-Table1[[#This Row],[Planned]])</f>
        <v>0</v>
      </c>
      <c r="U1673" s="209">
        <f>IF(ABS(Table1[[#This Row],[Prod]]-Table1[[#This Row],[Planned]])&gt;Table1[[#This Row],[Planned]],0,IF(Table1[[#This Row],[Planned]]=0,0,1-ABS(Table1[[#This Row],[Prod]]-Table1[[#This Row],[Planned]])/Table1[[#This Row],[Planned]]))</f>
        <v>0</v>
      </c>
      <c r="V1673" s="198"/>
      <c r="W1673" s="198"/>
      <c r="X1673" s="200">
        <v>0</v>
      </c>
      <c r="Y1673" s="206">
        <f>Table1[[#This Row],[Prod]]</f>
        <v>0</v>
      </c>
      <c r="Z1673" s="206">
        <f>ABS(Table1[[#This Row],[Prod2]]-Table1[[#This Row],[Plan Revised]])</f>
        <v>0</v>
      </c>
      <c r="AA1673" s="209">
        <f>IF(ABS(Table1[[#This Row],[Prod2]]-Table1[[#This Row],[Plan Revised]])&gt;Table1[[#This Row],[Plan Revised]],0,IF(Table1[[#This Row],[Plan Revised]]=0,0,1-ABS(Table1[[#This Row],[Prod2]]-Table1[[#This Row],[Plan Revised]])/Table1[[#This Row],[Plan Revised]]))</f>
        <v>0</v>
      </c>
      <c r="AB1673" s="198"/>
      <c r="AC1673" s="201"/>
      <c r="AD1673"/>
      <c r="AF1673"/>
    </row>
    <row r="1674" spans="1:32">
      <c r="A1674" s="196" t="str">
        <f>IF(Table1[Week]=WeekSel,"Yes","No")</f>
        <v>No</v>
      </c>
      <c r="B1674" s="196" t="str">
        <f>IF((Table1[StartDate]&gt;=Date.GraphMin)*(Table1[StartDate]&lt;=Date.GraphMax)=1,"Yes","No")</f>
        <v>No</v>
      </c>
      <c r="C1674" s="196" t="str">
        <f>IF(OR(Table1[[#This Row],[Site]]="FOOD MILLING",Table1[[#This Row],[Site]]="GODACO"), "No", "Yes")</f>
        <v>Yes</v>
      </c>
      <c r="D1674" s="197">
        <f>MAX(DATE(Table1[Year],1,1),DATE(Table1[Year],1,1)-WEEKDAY(DATE(Table1[Year],1,1),2)+(Table1[WeekNum]-1)*7+1)</f>
        <v>44648</v>
      </c>
      <c r="E1674" s="197">
        <f>MIN(DATE(Table1[Year]+1,1,0),DATE(Table1[Year],1,1)-WEEKDAY(DATE(Table1[Year],1,1),2)+Table1[WeekNum]*7)</f>
        <v>44654</v>
      </c>
      <c r="F1674" s="15">
        <v>2022</v>
      </c>
      <c r="G1674" s="196">
        <f t="shared" si="52"/>
        <v>3</v>
      </c>
      <c r="H1674" s="196">
        <v>14</v>
      </c>
      <c r="I1674" s="207" t="str">
        <f>"W" &amp;Table1[[#This Row],[WeekNum]]</f>
        <v>W14</v>
      </c>
      <c r="J1674" s="199" t="str">
        <f t="shared" si="53"/>
        <v>22-W14</v>
      </c>
      <c r="K1674" s="198" t="s">
        <v>500</v>
      </c>
      <c r="L1674" s="198"/>
      <c r="M1674" s="198" t="s">
        <v>72</v>
      </c>
      <c r="N1674" s="198" t="s">
        <v>47</v>
      </c>
      <c r="O1674" s="266" t="s">
        <v>403</v>
      </c>
      <c r="P1674" s="11" t="s">
        <v>404</v>
      </c>
      <c r="Q1674" s="11" t="s">
        <v>419</v>
      </c>
      <c r="R1674" s="198">
        <v>0</v>
      </c>
      <c r="S1674" s="198">
        <v>0</v>
      </c>
      <c r="T1674" s="206">
        <f>ABS(Table1[[#This Row],[Prod]]-Table1[[#This Row],[Planned]])</f>
        <v>0</v>
      </c>
      <c r="U1674" s="209">
        <f>IF(ABS(Table1[[#This Row],[Prod]]-Table1[[#This Row],[Planned]])&gt;Table1[[#This Row],[Planned]],0,IF(Table1[[#This Row],[Planned]]=0,0,1-ABS(Table1[[#This Row],[Prod]]-Table1[[#This Row],[Planned]])/Table1[[#This Row],[Planned]]))</f>
        <v>0</v>
      </c>
      <c r="V1674" s="198"/>
      <c r="W1674" s="198"/>
      <c r="X1674" s="200">
        <v>0</v>
      </c>
      <c r="Y1674" s="206">
        <f>Table1[[#This Row],[Prod]]</f>
        <v>0</v>
      </c>
      <c r="Z1674" s="206">
        <f>ABS(Table1[[#This Row],[Prod2]]-Table1[[#This Row],[Plan Revised]])</f>
        <v>0</v>
      </c>
      <c r="AA1674" s="209">
        <f>IF(ABS(Table1[[#This Row],[Prod2]]-Table1[[#This Row],[Plan Revised]])&gt;Table1[[#This Row],[Plan Revised]],0,IF(Table1[[#This Row],[Plan Revised]]=0,0,1-ABS(Table1[[#This Row],[Prod2]]-Table1[[#This Row],[Plan Revised]])/Table1[[#This Row],[Plan Revised]]))</f>
        <v>0</v>
      </c>
      <c r="AB1674" s="198"/>
      <c r="AC1674" s="201"/>
      <c r="AD1674"/>
      <c r="AF1674"/>
    </row>
    <row r="1675" spans="1:32">
      <c r="A1675" s="196" t="str">
        <f>IF(Table1[Week]=WeekSel,"Yes","No")</f>
        <v>No</v>
      </c>
      <c r="B1675" s="196" t="str">
        <f>IF((Table1[StartDate]&gt;=Date.GraphMin)*(Table1[StartDate]&lt;=Date.GraphMax)=1,"Yes","No")</f>
        <v>No</v>
      </c>
      <c r="C1675" s="196" t="str">
        <f>IF(OR(Table1[[#This Row],[Site]]="FOOD MILLING",Table1[[#This Row],[Site]]="GODACO"), "No", "Yes")</f>
        <v>Yes</v>
      </c>
      <c r="D1675" s="197">
        <f>MAX(DATE(Table1[Year],1,1),DATE(Table1[Year],1,1)-WEEKDAY(DATE(Table1[Year],1,1),2)+(Table1[WeekNum]-1)*7+1)</f>
        <v>44648</v>
      </c>
      <c r="E1675" s="197">
        <f>MIN(DATE(Table1[Year]+1,1,0),DATE(Table1[Year],1,1)-WEEKDAY(DATE(Table1[Year],1,1),2)+Table1[WeekNum]*7)</f>
        <v>44654</v>
      </c>
      <c r="F1675" s="15">
        <v>2022</v>
      </c>
      <c r="G1675" s="196">
        <f t="shared" si="52"/>
        <v>3</v>
      </c>
      <c r="H1675" s="196">
        <v>14</v>
      </c>
      <c r="I1675" s="207" t="str">
        <f>"W" &amp;Table1[[#This Row],[WeekNum]]</f>
        <v>W14</v>
      </c>
      <c r="J1675" s="199" t="str">
        <f t="shared" si="53"/>
        <v>22-W14</v>
      </c>
      <c r="K1675" s="198" t="s">
        <v>502</v>
      </c>
      <c r="L1675" s="198"/>
      <c r="M1675" s="198" t="s">
        <v>72</v>
      </c>
      <c r="N1675" s="198" t="s">
        <v>47</v>
      </c>
      <c r="O1675" s="266" t="s">
        <v>403</v>
      </c>
      <c r="P1675" s="11" t="s">
        <v>404</v>
      </c>
      <c r="Q1675" s="11" t="s">
        <v>419</v>
      </c>
      <c r="R1675" s="198">
        <v>0</v>
      </c>
      <c r="S1675" s="198">
        <v>0</v>
      </c>
      <c r="T1675" s="206">
        <f>ABS(Table1[[#This Row],[Prod]]-Table1[[#This Row],[Planned]])</f>
        <v>0</v>
      </c>
      <c r="U1675" s="209">
        <f>IF(ABS(Table1[[#This Row],[Prod]]-Table1[[#This Row],[Planned]])&gt;Table1[[#This Row],[Planned]],0,IF(Table1[[#This Row],[Planned]]=0,0,1-ABS(Table1[[#This Row],[Prod]]-Table1[[#This Row],[Planned]])/Table1[[#This Row],[Planned]]))</f>
        <v>0</v>
      </c>
      <c r="V1675" s="198"/>
      <c r="W1675" s="198"/>
      <c r="X1675" s="200">
        <v>0</v>
      </c>
      <c r="Y1675" s="206">
        <f>Table1[[#This Row],[Prod]]</f>
        <v>0</v>
      </c>
      <c r="Z1675" s="206">
        <f>ABS(Table1[[#This Row],[Prod2]]-Table1[[#This Row],[Plan Revised]])</f>
        <v>0</v>
      </c>
      <c r="AA1675" s="209">
        <f>IF(ABS(Table1[[#This Row],[Prod2]]-Table1[[#This Row],[Plan Revised]])&gt;Table1[[#This Row],[Plan Revised]],0,IF(Table1[[#This Row],[Plan Revised]]=0,0,1-ABS(Table1[[#This Row],[Prod2]]-Table1[[#This Row],[Plan Revised]])/Table1[[#This Row],[Plan Revised]]))</f>
        <v>0</v>
      </c>
      <c r="AB1675" s="198"/>
      <c r="AC1675" s="201"/>
      <c r="AD1675"/>
      <c r="AF1675"/>
    </row>
    <row r="1676" spans="1:32">
      <c r="A1676" s="196" t="str">
        <f>IF(Table1[Week]=WeekSel,"Yes","No")</f>
        <v>No</v>
      </c>
      <c r="B1676" s="196" t="str">
        <f>IF((Table1[StartDate]&gt;=Date.GraphMin)*(Table1[StartDate]&lt;=Date.GraphMax)=1,"Yes","No")</f>
        <v>No</v>
      </c>
      <c r="C1676" s="196" t="str">
        <f>IF(OR(Table1[[#This Row],[Site]]="FOOD MILLING",Table1[[#This Row],[Site]]="GODACO"), "No", "Yes")</f>
        <v>Yes</v>
      </c>
      <c r="D1676" s="197">
        <f>MAX(DATE(Table1[Year],1,1),DATE(Table1[Year],1,1)-WEEKDAY(DATE(Table1[Year],1,1),2)+(Table1[WeekNum]-1)*7+1)</f>
        <v>44648</v>
      </c>
      <c r="E1676" s="197">
        <f>MIN(DATE(Table1[Year]+1,1,0),DATE(Table1[Year],1,1)-WEEKDAY(DATE(Table1[Year],1,1),2)+Table1[WeekNum]*7)</f>
        <v>44654</v>
      </c>
      <c r="F1676" s="15">
        <v>2022</v>
      </c>
      <c r="G1676" s="196">
        <f t="shared" si="52"/>
        <v>3</v>
      </c>
      <c r="H1676" s="196">
        <v>14</v>
      </c>
      <c r="I1676" s="207" t="str">
        <f>"W" &amp;Table1[[#This Row],[WeekNum]]</f>
        <v>W14</v>
      </c>
      <c r="J1676" s="199" t="str">
        <f t="shared" si="53"/>
        <v>22-W14</v>
      </c>
      <c r="K1676" s="198" t="s">
        <v>504</v>
      </c>
      <c r="L1676" s="198"/>
      <c r="M1676" s="198" t="s">
        <v>72</v>
      </c>
      <c r="N1676" s="198" t="s">
        <v>47</v>
      </c>
      <c r="O1676" s="266" t="s">
        <v>403</v>
      </c>
      <c r="P1676" s="11" t="s">
        <v>405</v>
      </c>
      <c r="Q1676" s="11" t="s">
        <v>419</v>
      </c>
      <c r="R1676" s="198">
        <v>0</v>
      </c>
      <c r="S1676" s="198">
        <v>0</v>
      </c>
      <c r="T1676" s="206">
        <f>ABS(Table1[[#This Row],[Prod]]-Table1[[#This Row],[Planned]])</f>
        <v>0</v>
      </c>
      <c r="U1676" s="209">
        <f>IF(ABS(Table1[[#This Row],[Prod]]-Table1[[#This Row],[Planned]])&gt;Table1[[#This Row],[Planned]],0,IF(Table1[[#This Row],[Planned]]=0,0,1-ABS(Table1[[#This Row],[Prod]]-Table1[[#This Row],[Planned]])/Table1[[#This Row],[Planned]]))</f>
        <v>0</v>
      </c>
      <c r="V1676" s="198"/>
      <c r="W1676" s="198"/>
      <c r="X1676" s="200">
        <v>0</v>
      </c>
      <c r="Y1676" s="206">
        <f>Table1[[#This Row],[Prod]]</f>
        <v>0</v>
      </c>
      <c r="Z1676" s="206">
        <f>ABS(Table1[[#This Row],[Prod2]]-Table1[[#This Row],[Plan Revised]])</f>
        <v>0</v>
      </c>
      <c r="AA1676" s="209">
        <f>IF(ABS(Table1[[#This Row],[Prod2]]-Table1[[#This Row],[Plan Revised]])&gt;Table1[[#This Row],[Plan Revised]],0,IF(Table1[[#This Row],[Plan Revised]]=0,0,1-ABS(Table1[[#This Row],[Prod2]]-Table1[[#This Row],[Plan Revised]])/Table1[[#This Row],[Plan Revised]]))</f>
        <v>0</v>
      </c>
      <c r="AB1676" s="198"/>
      <c r="AC1676" s="201"/>
      <c r="AD1676"/>
      <c r="AF1676"/>
    </row>
    <row r="1677" spans="1:32">
      <c r="A1677" s="196" t="str">
        <f>IF(Table1[Week]=WeekSel,"Yes","No")</f>
        <v>No</v>
      </c>
      <c r="B1677" s="196" t="str">
        <f>IF((Table1[StartDate]&gt;=Date.GraphMin)*(Table1[StartDate]&lt;=Date.GraphMax)=1,"Yes","No")</f>
        <v>No</v>
      </c>
      <c r="C1677" s="196" t="str">
        <f>IF(OR(Table1[[#This Row],[Site]]="FOOD MILLING",Table1[[#This Row],[Site]]="GODACO"), "No", "Yes")</f>
        <v>Yes</v>
      </c>
      <c r="D1677" s="197">
        <f>MAX(DATE(Table1[Year],1,1),DATE(Table1[Year],1,1)-WEEKDAY(DATE(Table1[Year],1,1),2)+(Table1[WeekNum]-1)*7+1)</f>
        <v>44648</v>
      </c>
      <c r="E1677" s="197">
        <f>MIN(DATE(Table1[Year]+1,1,0),DATE(Table1[Year],1,1)-WEEKDAY(DATE(Table1[Year],1,1),2)+Table1[WeekNum]*7)</f>
        <v>44654</v>
      </c>
      <c r="F1677" s="15">
        <v>2022</v>
      </c>
      <c r="G1677" s="196">
        <f t="shared" si="52"/>
        <v>3</v>
      </c>
      <c r="H1677" s="196">
        <v>14</v>
      </c>
      <c r="I1677" s="207" t="str">
        <f>"W" &amp;Table1[[#This Row],[WeekNum]]</f>
        <v>W14</v>
      </c>
      <c r="J1677" s="199" t="str">
        <f t="shared" si="53"/>
        <v>22-W14</v>
      </c>
      <c r="K1677" s="198" t="s">
        <v>505</v>
      </c>
      <c r="L1677" s="198"/>
      <c r="M1677" s="198" t="s">
        <v>72</v>
      </c>
      <c r="N1677" s="198" t="s">
        <v>47</v>
      </c>
      <c r="O1677" s="266" t="s">
        <v>403</v>
      </c>
      <c r="P1677" s="11" t="s">
        <v>406</v>
      </c>
      <c r="Q1677" s="11" t="s">
        <v>419</v>
      </c>
      <c r="R1677" s="198">
        <v>300</v>
      </c>
      <c r="S1677" s="198">
        <v>166.2</v>
      </c>
      <c r="T1677" s="206">
        <f>ABS(Table1[[#This Row],[Prod]]-Table1[[#This Row],[Planned]])</f>
        <v>133.80000000000001</v>
      </c>
      <c r="U1677" s="209">
        <f>IF(ABS(Table1[[#This Row],[Prod]]-Table1[[#This Row],[Planned]])&gt;Table1[[#This Row],[Planned]],0,IF(Table1[[#This Row],[Planned]]=0,0,1-ABS(Table1[[#This Row],[Prod]]-Table1[[#This Row],[Planned]])/Table1[[#This Row],[Planned]]))</f>
        <v>0.55399999999999994</v>
      </c>
      <c r="V1677" s="198"/>
      <c r="W1677" s="198"/>
      <c r="X1677" s="200">
        <v>300</v>
      </c>
      <c r="Y1677" s="206">
        <f>Table1[[#This Row],[Prod]]</f>
        <v>166.2</v>
      </c>
      <c r="Z1677" s="206">
        <f>ABS(Table1[[#This Row],[Prod2]]-Table1[[#This Row],[Plan Revised]])</f>
        <v>133.80000000000001</v>
      </c>
      <c r="AA1677" s="209">
        <f>IF(ABS(Table1[[#This Row],[Prod2]]-Table1[[#This Row],[Plan Revised]])&gt;Table1[[#This Row],[Plan Revised]],0,IF(Table1[[#This Row],[Plan Revised]]=0,0,1-ABS(Table1[[#This Row],[Prod2]]-Table1[[#This Row],[Plan Revised]])/Table1[[#This Row],[Plan Revised]]))</f>
        <v>0.55399999999999994</v>
      </c>
      <c r="AB1677" s="198"/>
      <c r="AC1677" s="201"/>
      <c r="AD1677"/>
      <c r="AF1677"/>
    </row>
    <row r="1678" spans="1:32">
      <c r="A1678" s="196" t="str">
        <f>IF(Table1[Week]=WeekSel,"Yes","No")</f>
        <v>No</v>
      </c>
      <c r="B1678" s="196" t="str">
        <f>IF((Table1[StartDate]&gt;=Date.GraphMin)*(Table1[StartDate]&lt;=Date.GraphMax)=1,"Yes","No")</f>
        <v>No</v>
      </c>
      <c r="C1678" s="196" t="str">
        <f>IF(OR(Table1[[#This Row],[Site]]="FOOD MILLING",Table1[[#This Row],[Site]]="GODACO"), "No", "Yes")</f>
        <v>Yes</v>
      </c>
      <c r="D1678" s="197">
        <f>MAX(DATE(Table1[Year],1,1),DATE(Table1[Year],1,1)-WEEKDAY(DATE(Table1[Year],1,1),2)+(Table1[WeekNum]-1)*7+1)</f>
        <v>44648</v>
      </c>
      <c r="E1678" s="197">
        <f>MIN(DATE(Table1[Year]+1,1,0),DATE(Table1[Year],1,1)-WEEKDAY(DATE(Table1[Year],1,1),2)+Table1[WeekNum]*7)</f>
        <v>44654</v>
      </c>
      <c r="F1678" s="15">
        <v>2022</v>
      </c>
      <c r="G1678" s="196">
        <f t="shared" si="52"/>
        <v>3</v>
      </c>
      <c r="H1678" s="196">
        <v>14</v>
      </c>
      <c r="I1678" s="207" t="str">
        <f>"W" &amp;Table1[[#This Row],[WeekNum]]</f>
        <v>W14</v>
      </c>
      <c r="J1678" s="199" t="str">
        <f t="shared" si="53"/>
        <v>22-W14</v>
      </c>
      <c r="K1678" s="198" t="s">
        <v>507</v>
      </c>
      <c r="L1678" s="198"/>
      <c r="M1678" s="198" t="s">
        <v>72</v>
      </c>
      <c r="N1678" s="198" t="s">
        <v>47</v>
      </c>
      <c r="O1678" s="266" t="s">
        <v>403</v>
      </c>
      <c r="P1678" s="11" t="s">
        <v>406</v>
      </c>
      <c r="Q1678" s="11" t="s">
        <v>419</v>
      </c>
      <c r="R1678" s="198">
        <v>0</v>
      </c>
      <c r="S1678" s="198">
        <v>0</v>
      </c>
      <c r="T1678" s="206">
        <f>ABS(Table1[[#This Row],[Prod]]-Table1[[#This Row],[Planned]])</f>
        <v>0</v>
      </c>
      <c r="U1678" s="209">
        <f>IF(ABS(Table1[[#This Row],[Prod]]-Table1[[#This Row],[Planned]])&gt;Table1[[#This Row],[Planned]],0,IF(Table1[[#This Row],[Planned]]=0,0,1-ABS(Table1[[#This Row],[Prod]]-Table1[[#This Row],[Planned]])/Table1[[#This Row],[Planned]]))</f>
        <v>0</v>
      </c>
      <c r="V1678" s="198"/>
      <c r="W1678" s="198"/>
      <c r="X1678" s="200">
        <v>0</v>
      </c>
      <c r="Y1678" s="206">
        <f>Table1[[#This Row],[Prod]]</f>
        <v>0</v>
      </c>
      <c r="Z1678" s="206">
        <f>ABS(Table1[[#This Row],[Prod2]]-Table1[[#This Row],[Plan Revised]])</f>
        <v>0</v>
      </c>
      <c r="AA1678" s="209">
        <f>IF(ABS(Table1[[#This Row],[Prod2]]-Table1[[#This Row],[Plan Revised]])&gt;Table1[[#This Row],[Plan Revised]],0,IF(Table1[[#This Row],[Plan Revised]]=0,0,1-ABS(Table1[[#This Row],[Prod2]]-Table1[[#This Row],[Plan Revised]])/Table1[[#This Row],[Plan Revised]]))</f>
        <v>0</v>
      </c>
      <c r="AB1678" s="198"/>
      <c r="AC1678" s="201"/>
      <c r="AD1678"/>
      <c r="AF1678"/>
    </row>
    <row r="1679" spans="1:32">
      <c r="A1679" s="196" t="str">
        <f>IF(Table1[Week]=WeekSel,"Yes","No")</f>
        <v>No</v>
      </c>
      <c r="B1679" s="196" t="str">
        <f>IF((Table1[StartDate]&gt;=Date.GraphMin)*(Table1[StartDate]&lt;=Date.GraphMax)=1,"Yes","No")</f>
        <v>No</v>
      </c>
      <c r="C1679" s="196" t="str">
        <f>IF(OR(Table1[[#This Row],[Site]]="FOOD MILLING",Table1[[#This Row],[Site]]="GODACO"), "No", "Yes")</f>
        <v>Yes</v>
      </c>
      <c r="D1679" s="197">
        <f>MAX(DATE(Table1[Year],1,1),DATE(Table1[Year],1,1)-WEEKDAY(DATE(Table1[Year],1,1),2)+(Table1[WeekNum]-1)*7+1)</f>
        <v>44648</v>
      </c>
      <c r="E1679" s="197">
        <f>MIN(DATE(Table1[Year]+1,1,0),DATE(Table1[Year],1,1)-WEEKDAY(DATE(Table1[Year],1,1),2)+Table1[WeekNum]*7)</f>
        <v>44654</v>
      </c>
      <c r="F1679" s="15">
        <v>2022</v>
      </c>
      <c r="G1679" s="196">
        <f t="shared" si="52"/>
        <v>3</v>
      </c>
      <c r="H1679" s="196">
        <v>14</v>
      </c>
      <c r="I1679" s="207" t="str">
        <f>"W" &amp;Table1[[#This Row],[WeekNum]]</f>
        <v>W14</v>
      </c>
      <c r="J1679" s="199" t="str">
        <f t="shared" si="53"/>
        <v>22-W14</v>
      </c>
      <c r="K1679" s="198" t="s">
        <v>508</v>
      </c>
      <c r="L1679" s="198"/>
      <c r="M1679" s="198" t="s">
        <v>72</v>
      </c>
      <c r="N1679" s="198" t="s">
        <v>47</v>
      </c>
      <c r="O1679" s="266" t="s">
        <v>403</v>
      </c>
      <c r="P1679" s="11" t="s">
        <v>405</v>
      </c>
      <c r="Q1679" s="11" t="s">
        <v>419</v>
      </c>
      <c r="R1679" s="198">
        <v>200</v>
      </c>
      <c r="S1679" s="198">
        <v>201</v>
      </c>
      <c r="T1679" s="206">
        <f>ABS(Table1[[#This Row],[Prod]]-Table1[[#This Row],[Planned]])</f>
        <v>1</v>
      </c>
      <c r="U1679" s="209">
        <f>IF(ABS(Table1[[#This Row],[Prod]]-Table1[[#This Row],[Planned]])&gt;Table1[[#This Row],[Planned]],0,IF(Table1[[#This Row],[Planned]]=0,0,1-ABS(Table1[[#This Row],[Prod]]-Table1[[#This Row],[Planned]])/Table1[[#This Row],[Planned]]))</f>
        <v>0.995</v>
      </c>
      <c r="V1679" s="198"/>
      <c r="W1679" s="198"/>
      <c r="X1679" s="200">
        <v>200</v>
      </c>
      <c r="Y1679" s="206">
        <f>Table1[[#This Row],[Prod]]</f>
        <v>201</v>
      </c>
      <c r="Z1679" s="206">
        <f>ABS(Table1[[#This Row],[Prod2]]-Table1[[#This Row],[Plan Revised]])</f>
        <v>1</v>
      </c>
      <c r="AA1679" s="209">
        <f>IF(ABS(Table1[[#This Row],[Prod2]]-Table1[[#This Row],[Plan Revised]])&gt;Table1[[#This Row],[Plan Revised]],0,IF(Table1[[#This Row],[Plan Revised]]=0,0,1-ABS(Table1[[#This Row],[Prod2]]-Table1[[#This Row],[Plan Revised]])/Table1[[#This Row],[Plan Revised]]))</f>
        <v>0.995</v>
      </c>
      <c r="AB1679" s="198"/>
      <c r="AC1679" s="201"/>
      <c r="AD1679"/>
      <c r="AF1679"/>
    </row>
    <row r="1680" spans="1:32">
      <c r="A1680" s="196" t="str">
        <f>IF(Table1[Week]=WeekSel,"Yes","No")</f>
        <v>No</v>
      </c>
      <c r="B1680" s="196" t="str">
        <f>IF((Table1[StartDate]&gt;=Date.GraphMin)*(Table1[StartDate]&lt;=Date.GraphMax)=1,"Yes","No")</f>
        <v>No</v>
      </c>
      <c r="C1680" s="196" t="str">
        <f>IF(OR(Table1[[#This Row],[Site]]="FOOD MILLING",Table1[[#This Row],[Site]]="GODACO"), "No", "Yes")</f>
        <v>Yes</v>
      </c>
      <c r="D1680" s="197">
        <f>MAX(DATE(Table1[Year],1,1),DATE(Table1[Year],1,1)-WEEKDAY(DATE(Table1[Year],1,1),2)+(Table1[WeekNum]-1)*7+1)</f>
        <v>44648</v>
      </c>
      <c r="E1680" s="197">
        <f>MIN(DATE(Table1[Year]+1,1,0),DATE(Table1[Year],1,1)-WEEKDAY(DATE(Table1[Year],1,1),2)+Table1[WeekNum]*7)</f>
        <v>44654</v>
      </c>
      <c r="F1680" s="15">
        <v>2022</v>
      </c>
      <c r="G1680" s="196">
        <f t="shared" si="52"/>
        <v>3</v>
      </c>
      <c r="H1680" s="196">
        <v>14</v>
      </c>
      <c r="I1680" s="207" t="str">
        <f>"W" &amp;Table1[[#This Row],[WeekNum]]</f>
        <v>W14</v>
      </c>
      <c r="J1680" s="199" t="str">
        <f t="shared" si="53"/>
        <v>22-W14</v>
      </c>
      <c r="K1680" s="198" t="s">
        <v>509</v>
      </c>
      <c r="L1680" s="198"/>
      <c r="M1680" s="198" t="s">
        <v>72</v>
      </c>
      <c r="N1680" s="198" t="s">
        <v>47</v>
      </c>
      <c r="O1680" s="266" t="s">
        <v>403</v>
      </c>
      <c r="P1680" s="11" t="s">
        <v>405</v>
      </c>
      <c r="Q1680" s="11" t="s">
        <v>419</v>
      </c>
      <c r="R1680" s="198">
        <v>0</v>
      </c>
      <c r="S1680" s="198">
        <v>0</v>
      </c>
      <c r="T1680" s="206">
        <f>ABS(Table1[[#This Row],[Prod]]-Table1[[#This Row],[Planned]])</f>
        <v>0</v>
      </c>
      <c r="U1680" s="209">
        <f>IF(ABS(Table1[[#This Row],[Prod]]-Table1[[#This Row],[Planned]])&gt;Table1[[#This Row],[Planned]],0,IF(Table1[[#This Row],[Planned]]=0,0,1-ABS(Table1[[#This Row],[Prod]]-Table1[[#This Row],[Planned]])/Table1[[#This Row],[Planned]]))</f>
        <v>0</v>
      </c>
      <c r="V1680" s="198"/>
      <c r="W1680" s="198"/>
      <c r="X1680" s="200">
        <v>0</v>
      </c>
      <c r="Y1680" s="206">
        <f>Table1[[#This Row],[Prod]]</f>
        <v>0</v>
      </c>
      <c r="Z1680" s="206">
        <f>ABS(Table1[[#This Row],[Prod2]]-Table1[[#This Row],[Plan Revised]])</f>
        <v>0</v>
      </c>
      <c r="AA1680" s="209">
        <f>IF(ABS(Table1[[#This Row],[Prod2]]-Table1[[#This Row],[Plan Revised]])&gt;Table1[[#This Row],[Plan Revised]],0,IF(Table1[[#This Row],[Plan Revised]]=0,0,1-ABS(Table1[[#This Row],[Prod2]]-Table1[[#This Row],[Plan Revised]])/Table1[[#This Row],[Plan Revised]]))</f>
        <v>0</v>
      </c>
      <c r="AB1680" s="198"/>
      <c r="AC1680" s="201"/>
      <c r="AD1680"/>
      <c r="AF1680"/>
    </row>
    <row r="1681" spans="1:32">
      <c r="A1681" s="196" t="str">
        <f>IF(Table1[Week]=WeekSel,"Yes","No")</f>
        <v>No</v>
      </c>
      <c r="B1681" s="196" t="str">
        <f>IF((Table1[StartDate]&gt;=Date.GraphMin)*(Table1[StartDate]&lt;=Date.GraphMax)=1,"Yes","No")</f>
        <v>No</v>
      </c>
      <c r="C1681" s="196" t="str">
        <f>IF(OR(Table1[[#This Row],[Site]]="FOOD MILLING",Table1[[#This Row],[Site]]="GODACO"), "No", "Yes")</f>
        <v>Yes</v>
      </c>
      <c r="D1681" s="197">
        <f>MAX(DATE(Table1[Year],1,1),DATE(Table1[Year],1,1)-WEEKDAY(DATE(Table1[Year],1,1),2)+(Table1[WeekNum]-1)*7+1)</f>
        <v>44648</v>
      </c>
      <c r="E1681" s="197">
        <f>MIN(DATE(Table1[Year]+1,1,0),DATE(Table1[Year],1,1)-WEEKDAY(DATE(Table1[Year],1,1),2)+Table1[WeekNum]*7)</f>
        <v>44654</v>
      </c>
      <c r="F1681" s="15">
        <v>2022</v>
      </c>
      <c r="G1681" s="196">
        <f t="shared" si="52"/>
        <v>3</v>
      </c>
      <c r="H1681" s="196">
        <v>14</v>
      </c>
      <c r="I1681" s="207" t="str">
        <f>"W" &amp;Table1[[#This Row],[WeekNum]]</f>
        <v>W14</v>
      </c>
      <c r="J1681" s="199" t="str">
        <f t="shared" si="53"/>
        <v>22-W14</v>
      </c>
      <c r="K1681" s="198" t="s">
        <v>511</v>
      </c>
      <c r="L1681" s="198"/>
      <c r="M1681" s="198" t="s">
        <v>72</v>
      </c>
      <c r="N1681" s="198" t="s">
        <v>47</v>
      </c>
      <c r="O1681" s="266" t="s">
        <v>403</v>
      </c>
      <c r="P1681" s="11" t="s">
        <v>388</v>
      </c>
      <c r="Q1681" s="11" t="s">
        <v>419</v>
      </c>
      <c r="R1681" s="198">
        <v>0</v>
      </c>
      <c r="S1681" s="198">
        <v>0</v>
      </c>
      <c r="T1681" s="206">
        <f>ABS(Table1[[#This Row],[Prod]]-Table1[[#This Row],[Planned]])</f>
        <v>0</v>
      </c>
      <c r="U1681" s="209">
        <f>IF(ABS(Table1[[#This Row],[Prod]]-Table1[[#This Row],[Planned]])&gt;Table1[[#This Row],[Planned]],0,IF(Table1[[#This Row],[Planned]]=0,0,1-ABS(Table1[[#This Row],[Prod]]-Table1[[#This Row],[Planned]])/Table1[[#This Row],[Planned]]))</f>
        <v>0</v>
      </c>
      <c r="V1681" s="198"/>
      <c r="W1681" s="198"/>
      <c r="X1681" s="200">
        <v>0</v>
      </c>
      <c r="Y1681" s="206">
        <f>Table1[[#This Row],[Prod]]</f>
        <v>0</v>
      </c>
      <c r="Z1681" s="206">
        <f>ABS(Table1[[#This Row],[Prod2]]-Table1[[#This Row],[Plan Revised]])</f>
        <v>0</v>
      </c>
      <c r="AA1681" s="209">
        <f>IF(ABS(Table1[[#This Row],[Prod2]]-Table1[[#This Row],[Plan Revised]])&gt;Table1[[#This Row],[Plan Revised]],0,IF(Table1[[#This Row],[Plan Revised]]=0,0,1-ABS(Table1[[#This Row],[Prod2]]-Table1[[#This Row],[Plan Revised]])/Table1[[#This Row],[Plan Revised]]))</f>
        <v>0</v>
      </c>
      <c r="AB1681" s="198"/>
      <c r="AC1681" s="201"/>
      <c r="AD1681"/>
      <c r="AF1681"/>
    </row>
    <row r="1682" spans="1:32">
      <c r="A1682" s="196" t="str">
        <f>IF(Table1[Week]=WeekSel,"Yes","No")</f>
        <v>No</v>
      </c>
      <c r="B1682" s="196" t="str">
        <f>IF((Table1[StartDate]&gt;=Date.GraphMin)*(Table1[StartDate]&lt;=Date.GraphMax)=1,"Yes","No")</f>
        <v>No</v>
      </c>
      <c r="C1682" s="196" t="str">
        <f>IF(OR(Table1[[#This Row],[Site]]="FOOD MILLING",Table1[[#This Row],[Site]]="GODACO"), "No", "Yes")</f>
        <v>Yes</v>
      </c>
      <c r="D1682" s="197">
        <f>MAX(DATE(Table1[Year],1,1),DATE(Table1[Year],1,1)-WEEKDAY(DATE(Table1[Year],1,1),2)+(Table1[WeekNum]-1)*7+1)</f>
        <v>44648</v>
      </c>
      <c r="E1682" s="197">
        <f>MIN(DATE(Table1[Year]+1,1,0),DATE(Table1[Year],1,1)-WEEKDAY(DATE(Table1[Year],1,1),2)+Table1[WeekNum]*7)</f>
        <v>44654</v>
      </c>
      <c r="F1682" s="15">
        <v>2022</v>
      </c>
      <c r="G1682" s="196">
        <f t="shared" si="52"/>
        <v>3</v>
      </c>
      <c r="H1682" s="196">
        <v>14</v>
      </c>
      <c r="I1682" s="207" t="str">
        <f>"W" &amp;Table1[[#This Row],[WeekNum]]</f>
        <v>W14</v>
      </c>
      <c r="J1682" s="199" t="str">
        <f t="shared" si="53"/>
        <v>22-W14</v>
      </c>
      <c r="K1682" s="198" t="s">
        <v>512</v>
      </c>
      <c r="L1682" s="198"/>
      <c r="M1682" s="198" t="s">
        <v>72</v>
      </c>
      <c r="N1682" s="198" t="s">
        <v>47</v>
      </c>
      <c r="O1682" s="266" t="s">
        <v>403</v>
      </c>
      <c r="P1682" s="11" t="s">
        <v>405</v>
      </c>
      <c r="Q1682" s="11" t="s">
        <v>419</v>
      </c>
      <c r="R1682" s="198">
        <v>0</v>
      </c>
      <c r="S1682" s="198">
        <v>0</v>
      </c>
      <c r="T1682" s="206">
        <f>ABS(Table1[[#This Row],[Prod]]-Table1[[#This Row],[Planned]])</f>
        <v>0</v>
      </c>
      <c r="U1682" s="209">
        <f>IF(ABS(Table1[[#This Row],[Prod]]-Table1[[#This Row],[Planned]])&gt;Table1[[#This Row],[Planned]],0,IF(Table1[[#This Row],[Planned]]=0,0,1-ABS(Table1[[#This Row],[Prod]]-Table1[[#This Row],[Planned]])/Table1[[#This Row],[Planned]]))</f>
        <v>0</v>
      </c>
      <c r="V1682" s="198"/>
      <c r="W1682" s="198"/>
      <c r="X1682" s="200">
        <v>0</v>
      </c>
      <c r="Y1682" s="206">
        <f>Table1[[#This Row],[Prod]]</f>
        <v>0</v>
      </c>
      <c r="Z1682" s="206">
        <f>ABS(Table1[[#This Row],[Prod2]]-Table1[[#This Row],[Plan Revised]])</f>
        <v>0</v>
      </c>
      <c r="AA1682" s="209">
        <f>IF(ABS(Table1[[#This Row],[Prod2]]-Table1[[#This Row],[Plan Revised]])&gt;Table1[[#This Row],[Plan Revised]],0,IF(Table1[[#This Row],[Plan Revised]]=0,0,1-ABS(Table1[[#This Row],[Prod2]]-Table1[[#This Row],[Plan Revised]])/Table1[[#This Row],[Plan Revised]]))</f>
        <v>0</v>
      </c>
      <c r="AB1682" s="198"/>
      <c r="AC1682" s="201"/>
      <c r="AD1682"/>
      <c r="AF1682"/>
    </row>
    <row r="1683" spans="1:32">
      <c r="A1683" s="196" t="str">
        <f>IF(Table1[Week]=WeekSel,"Yes","No")</f>
        <v>No</v>
      </c>
      <c r="B1683" s="196" t="str">
        <f>IF((Table1[StartDate]&gt;=Date.GraphMin)*(Table1[StartDate]&lt;=Date.GraphMax)=1,"Yes","No")</f>
        <v>No</v>
      </c>
      <c r="C1683" s="196" t="str">
        <f>IF(OR(Table1[[#This Row],[Site]]="FOOD MILLING",Table1[[#This Row],[Site]]="GODACO"), "No", "Yes")</f>
        <v>Yes</v>
      </c>
      <c r="D1683" s="197">
        <f>MAX(DATE(Table1[Year],1,1),DATE(Table1[Year],1,1)-WEEKDAY(DATE(Table1[Year],1,1),2)+(Table1[WeekNum]-1)*7+1)</f>
        <v>44648</v>
      </c>
      <c r="E1683" s="197">
        <f>MIN(DATE(Table1[Year]+1,1,0),DATE(Table1[Year],1,1)-WEEKDAY(DATE(Table1[Year],1,1),2)+Table1[WeekNum]*7)</f>
        <v>44654</v>
      </c>
      <c r="F1683" s="15">
        <v>2022</v>
      </c>
      <c r="G1683" s="196">
        <f t="shared" si="52"/>
        <v>3</v>
      </c>
      <c r="H1683" s="196">
        <v>14</v>
      </c>
      <c r="I1683" s="207" t="str">
        <f>"W" &amp;Table1[[#This Row],[WeekNum]]</f>
        <v>W14</v>
      </c>
      <c r="J1683" s="199" t="str">
        <f t="shared" si="53"/>
        <v>22-W14</v>
      </c>
      <c r="K1683" s="198" t="s">
        <v>510</v>
      </c>
      <c r="L1683" s="198"/>
      <c r="M1683" s="198" t="s">
        <v>72</v>
      </c>
      <c r="N1683" s="198" t="s">
        <v>47</v>
      </c>
      <c r="O1683" s="266" t="s">
        <v>403</v>
      </c>
      <c r="P1683" s="11" t="s">
        <v>405</v>
      </c>
      <c r="Q1683" s="11" t="s">
        <v>419</v>
      </c>
      <c r="R1683" s="198">
        <v>0</v>
      </c>
      <c r="S1683" s="198">
        <v>0</v>
      </c>
      <c r="T1683" s="206">
        <f>ABS(Table1[[#This Row],[Prod]]-Table1[[#This Row],[Planned]])</f>
        <v>0</v>
      </c>
      <c r="U1683" s="209">
        <f>IF(ABS(Table1[[#This Row],[Prod]]-Table1[[#This Row],[Planned]])&gt;Table1[[#This Row],[Planned]],0,IF(Table1[[#This Row],[Planned]]=0,0,1-ABS(Table1[[#This Row],[Prod]]-Table1[[#This Row],[Planned]])/Table1[[#This Row],[Planned]]))</f>
        <v>0</v>
      </c>
      <c r="V1683" s="198"/>
      <c r="W1683" s="198"/>
      <c r="X1683" s="200">
        <v>0</v>
      </c>
      <c r="Y1683" s="206">
        <f>Table1[[#This Row],[Prod]]</f>
        <v>0</v>
      </c>
      <c r="Z1683" s="206">
        <f>ABS(Table1[[#This Row],[Prod2]]-Table1[[#This Row],[Plan Revised]])</f>
        <v>0</v>
      </c>
      <c r="AA1683" s="209">
        <f>IF(ABS(Table1[[#This Row],[Prod2]]-Table1[[#This Row],[Plan Revised]])&gt;Table1[[#This Row],[Plan Revised]],0,IF(Table1[[#This Row],[Plan Revised]]=0,0,1-ABS(Table1[[#This Row],[Prod2]]-Table1[[#This Row],[Plan Revised]])/Table1[[#This Row],[Plan Revised]]))</f>
        <v>0</v>
      </c>
      <c r="AB1683" s="198"/>
      <c r="AC1683" s="201"/>
      <c r="AD1683"/>
      <c r="AF1683"/>
    </row>
    <row r="1684" spans="1:32">
      <c r="A1684" s="196" t="str">
        <f>IF(Table1[Week]=WeekSel,"Yes","No")</f>
        <v>No</v>
      </c>
      <c r="B1684" s="196" t="str">
        <f>IF((Table1[StartDate]&gt;=Date.GraphMin)*(Table1[StartDate]&lt;=Date.GraphMax)=1,"Yes","No")</f>
        <v>No</v>
      </c>
      <c r="C1684" s="196" t="str">
        <f>IF(OR(Table1[[#This Row],[Site]]="FOOD MILLING",Table1[[#This Row],[Site]]="GODACO"), "No", "Yes")</f>
        <v>Yes</v>
      </c>
      <c r="D1684" s="197">
        <f>MAX(DATE(Table1[Year],1,1),DATE(Table1[Year],1,1)-WEEKDAY(DATE(Table1[Year],1,1),2)+(Table1[WeekNum]-1)*7+1)</f>
        <v>44648</v>
      </c>
      <c r="E1684" s="197">
        <f>MIN(DATE(Table1[Year]+1,1,0),DATE(Table1[Year],1,1)-WEEKDAY(DATE(Table1[Year],1,1),2)+Table1[WeekNum]*7)</f>
        <v>44654</v>
      </c>
      <c r="F1684" s="15">
        <v>2022</v>
      </c>
      <c r="G1684" s="196">
        <f t="shared" si="52"/>
        <v>3</v>
      </c>
      <c r="H1684" s="196">
        <v>14</v>
      </c>
      <c r="I1684" s="207" t="str">
        <f>"W" &amp;Table1[[#This Row],[WeekNum]]</f>
        <v>W14</v>
      </c>
      <c r="J1684" s="199" t="str">
        <f t="shared" si="53"/>
        <v>22-W14</v>
      </c>
      <c r="K1684" s="198" t="s">
        <v>716</v>
      </c>
      <c r="L1684" s="198"/>
      <c r="M1684" s="198" t="s">
        <v>72</v>
      </c>
      <c r="N1684" s="198" t="s">
        <v>45</v>
      </c>
      <c r="O1684" s="266" t="s">
        <v>384</v>
      </c>
      <c r="P1684" s="11" t="s">
        <v>408</v>
      </c>
      <c r="Q1684" s="11" t="s">
        <v>421</v>
      </c>
      <c r="R1684" s="198">
        <v>0</v>
      </c>
      <c r="S1684" s="198">
        <v>2.4000000000000004</v>
      </c>
      <c r="T1684" s="206">
        <f>ABS(Table1[[#This Row],[Prod]]-Table1[[#This Row],[Planned]])</f>
        <v>2.4000000000000004</v>
      </c>
      <c r="U1684" s="209">
        <f>IF(ABS(Table1[[#This Row],[Prod]]-Table1[[#This Row],[Planned]])&gt;Table1[[#This Row],[Planned]],0,IF(Table1[[#This Row],[Planned]]=0,0,1-ABS(Table1[[#This Row],[Prod]]-Table1[[#This Row],[Planned]])/Table1[[#This Row],[Planned]]))</f>
        <v>0</v>
      </c>
      <c r="V1684" s="198"/>
      <c r="W1684" s="198"/>
      <c r="X1684" s="200">
        <v>0</v>
      </c>
      <c r="Y1684" s="206">
        <f>Table1[[#This Row],[Prod]]</f>
        <v>2.4000000000000004</v>
      </c>
      <c r="Z1684" s="206">
        <f>ABS(Table1[[#This Row],[Prod2]]-Table1[[#This Row],[Plan Revised]])</f>
        <v>2.4000000000000004</v>
      </c>
      <c r="AA1684" s="209">
        <f>IF(ABS(Table1[[#This Row],[Prod2]]-Table1[[#This Row],[Plan Revised]])&gt;Table1[[#This Row],[Plan Revised]],0,IF(Table1[[#This Row],[Plan Revised]]=0,0,1-ABS(Table1[[#This Row],[Prod2]]-Table1[[#This Row],[Plan Revised]])/Table1[[#This Row],[Plan Revised]]))</f>
        <v>0</v>
      </c>
      <c r="AB1684" s="198"/>
      <c r="AC1684" s="201"/>
      <c r="AD1684"/>
      <c r="AF1684"/>
    </row>
    <row r="1685" spans="1:32">
      <c r="A1685" s="196" t="str">
        <f>IF(Table1[Week]=WeekSel,"Yes","No")</f>
        <v>No</v>
      </c>
      <c r="B1685" s="196" t="str">
        <f>IF((Table1[StartDate]&gt;=Date.GraphMin)*(Table1[StartDate]&lt;=Date.GraphMax)=1,"Yes","No")</f>
        <v>No</v>
      </c>
      <c r="C1685" s="196" t="str">
        <f>IF(OR(Table1[[#This Row],[Site]]="FOOD MILLING",Table1[[#This Row],[Site]]="GODACO"), "No", "Yes")</f>
        <v>Yes</v>
      </c>
      <c r="D1685" s="197">
        <f>MAX(DATE(Table1[Year],1,1),DATE(Table1[Year],1,1)-WEEKDAY(DATE(Table1[Year],1,1),2)+(Table1[WeekNum]-1)*7+1)</f>
        <v>44648</v>
      </c>
      <c r="E1685" s="197">
        <f>MIN(DATE(Table1[Year]+1,1,0),DATE(Table1[Year],1,1)-WEEKDAY(DATE(Table1[Year],1,1),2)+Table1[WeekNum]*7)</f>
        <v>44654</v>
      </c>
      <c r="F1685" s="15">
        <v>2022</v>
      </c>
      <c r="G1685" s="196">
        <f t="shared" si="52"/>
        <v>3</v>
      </c>
      <c r="H1685" s="196">
        <v>14</v>
      </c>
      <c r="I1685" s="207" t="str">
        <f>"W" &amp;Table1[[#This Row],[WeekNum]]</f>
        <v>W14</v>
      </c>
      <c r="J1685" s="199" t="str">
        <f t="shared" si="53"/>
        <v>22-W14</v>
      </c>
      <c r="K1685" s="198" t="s">
        <v>717</v>
      </c>
      <c r="L1685" s="198"/>
      <c r="M1685" s="198" t="s">
        <v>72</v>
      </c>
      <c r="N1685" s="198" t="s">
        <v>45</v>
      </c>
      <c r="O1685" s="266" t="s">
        <v>384</v>
      </c>
      <c r="P1685" s="11" t="s">
        <v>408</v>
      </c>
      <c r="Q1685" s="11" t="s">
        <v>421</v>
      </c>
      <c r="R1685" s="198">
        <v>1500</v>
      </c>
      <c r="S1685" s="198">
        <v>1020</v>
      </c>
      <c r="T1685" s="206">
        <f>ABS(Table1[[#This Row],[Prod]]-Table1[[#This Row],[Planned]])</f>
        <v>480</v>
      </c>
      <c r="U1685" s="209">
        <f>IF(ABS(Table1[[#This Row],[Prod]]-Table1[[#This Row],[Planned]])&gt;Table1[[#This Row],[Planned]],0,IF(Table1[[#This Row],[Planned]]=0,0,1-ABS(Table1[[#This Row],[Prod]]-Table1[[#This Row],[Planned]])/Table1[[#This Row],[Planned]]))</f>
        <v>0.67999999999999994</v>
      </c>
      <c r="V1685" s="198"/>
      <c r="W1685" s="198"/>
      <c r="X1685" s="200">
        <v>1500</v>
      </c>
      <c r="Y1685" s="206">
        <f>Table1[[#This Row],[Prod]]</f>
        <v>1020</v>
      </c>
      <c r="Z1685" s="206">
        <f>ABS(Table1[[#This Row],[Prod2]]-Table1[[#This Row],[Plan Revised]])</f>
        <v>480</v>
      </c>
      <c r="AA1685" s="209">
        <f>IF(ABS(Table1[[#This Row],[Prod2]]-Table1[[#This Row],[Plan Revised]])&gt;Table1[[#This Row],[Plan Revised]],0,IF(Table1[[#This Row],[Plan Revised]]=0,0,1-ABS(Table1[[#This Row],[Prod2]]-Table1[[#This Row],[Plan Revised]])/Table1[[#This Row],[Plan Revised]]))</f>
        <v>0.67999999999999994</v>
      </c>
      <c r="AB1685" s="198"/>
      <c r="AC1685" s="201"/>
      <c r="AD1685"/>
      <c r="AF1685"/>
    </row>
    <row r="1686" spans="1:32">
      <c r="A1686" s="196" t="str">
        <f>IF(Table1[Week]=WeekSel,"Yes","No")</f>
        <v>No</v>
      </c>
      <c r="B1686" s="196" t="str">
        <f>IF((Table1[StartDate]&gt;=Date.GraphMin)*(Table1[StartDate]&lt;=Date.GraphMax)=1,"Yes","No")</f>
        <v>No</v>
      </c>
      <c r="C1686" s="196" t="str">
        <f>IF(OR(Table1[[#This Row],[Site]]="FOOD MILLING",Table1[[#This Row],[Site]]="GODACO"), "No", "Yes")</f>
        <v>Yes</v>
      </c>
      <c r="D1686" s="197">
        <f>MAX(DATE(Table1[Year],1,1),DATE(Table1[Year],1,1)-WEEKDAY(DATE(Table1[Year],1,1),2)+(Table1[WeekNum]-1)*7+1)</f>
        <v>44648</v>
      </c>
      <c r="E1686" s="197">
        <f>MIN(DATE(Table1[Year]+1,1,0),DATE(Table1[Year],1,1)-WEEKDAY(DATE(Table1[Year],1,1),2)+Table1[WeekNum]*7)</f>
        <v>44654</v>
      </c>
      <c r="F1686" s="15">
        <v>2022</v>
      </c>
      <c r="G1686" s="196">
        <f t="shared" si="52"/>
        <v>3</v>
      </c>
      <c r="H1686" s="196">
        <v>14</v>
      </c>
      <c r="I1686" s="207" t="str">
        <f>"W" &amp;Table1[[#This Row],[WeekNum]]</f>
        <v>W14</v>
      </c>
      <c r="J1686" s="199" t="str">
        <f t="shared" si="53"/>
        <v>22-W14</v>
      </c>
      <c r="K1686" s="198" t="s">
        <v>718</v>
      </c>
      <c r="L1686" s="198"/>
      <c r="M1686" s="198" t="s">
        <v>72</v>
      </c>
      <c r="N1686" s="198" t="s">
        <v>45</v>
      </c>
      <c r="O1686" s="266" t="s">
        <v>384</v>
      </c>
      <c r="P1686" s="11" t="s">
        <v>408</v>
      </c>
      <c r="Q1686" s="11" t="s">
        <v>421</v>
      </c>
      <c r="R1686" s="198">
        <v>0</v>
      </c>
      <c r="S1686" s="198">
        <v>0</v>
      </c>
      <c r="T1686" s="206">
        <f>ABS(Table1[[#This Row],[Prod]]-Table1[[#This Row],[Planned]])</f>
        <v>0</v>
      </c>
      <c r="U1686" s="209">
        <f>IF(ABS(Table1[[#This Row],[Prod]]-Table1[[#This Row],[Planned]])&gt;Table1[[#This Row],[Planned]],0,IF(Table1[[#This Row],[Planned]]=0,0,1-ABS(Table1[[#This Row],[Prod]]-Table1[[#This Row],[Planned]])/Table1[[#This Row],[Planned]]))</f>
        <v>0</v>
      </c>
      <c r="V1686" s="198"/>
      <c r="W1686" s="198"/>
      <c r="X1686" s="200">
        <v>0</v>
      </c>
      <c r="Y1686" s="206">
        <f>Table1[[#This Row],[Prod]]</f>
        <v>0</v>
      </c>
      <c r="Z1686" s="206">
        <f>ABS(Table1[[#This Row],[Prod2]]-Table1[[#This Row],[Plan Revised]])</f>
        <v>0</v>
      </c>
      <c r="AA1686" s="209">
        <f>IF(ABS(Table1[[#This Row],[Prod2]]-Table1[[#This Row],[Plan Revised]])&gt;Table1[[#This Row],[Plan Revised]],0,IF(Table1[[#This Row],[Plan Revised]]=0,0,1-ABS(Table1[[#This Row],[Prod2]]-Table1[[#This Row],[Plan Revised]])/Table1[[#This Row],[Plan Revised]]))</f>
        <v>0</v>
      </c>
      <c r="AB1686" s="198"/>
      <c r="AC1686" s="201"/>
      <c r="AD1686"/>
      <c r="AF1686"/>
    </row>
    <row r="1687" spans="1:32">
      <c r="A1687" s="196" t="str">
        <f>IF(Table1[Week]=WeekSel,"Yes","No")</f>
        <v>No</v>
      </c>
      <c r="B1687" s="196" t="str">
        <f>IF((Table1[StartDate]&gt;=Date.GraphMin)*(Table1[StartDate]&lt;=Date.GraphMax)=1,"Yes","No")</f>
        <v>No</v>
      </c>
      <c r="C1687" s="196" t="str">
        <f>IF(OR(Table1[[#This Row],[Site]]="FOOD MILLING",Table1[[#This Row],[Site]]="GODACO"), "No", "Yes")</f>
        <v>Yes</v>
      </c>
      <c r="D1687" s="197">
        <f>MAX(DATE(Table1[Year],1,1),DATE(Table1[Year],1,1)-WEEKDAY(DATE(Table1[Year],1,1),2)+(Table1[WeekNum]-1)*7+1)</f>
        <v>44648</v>
      </c>
      <c r="E1687" s="197">
        <f>MIN(DATE(Table1[Year]+1,1,0),DATE(Table1[Year],1,1)-WEEKDAY(DATE(Table1[Year],1,1),2)+Table1[WeekNum]*7)</f>
        <v>44654</v>
      </c>
      <c r="F1687" s="15">
        <v>2022</v>
      </c>
      <c r="G1687" s="196">
        <f t="shared" si="52"/>
        <v>3</v>
      </c>
      <c r="H1687" s="196">
        <v>14</v>
      </c>
      <c r="I1687" s="207" t="str">
        <f>"W" &amp;Table1[[#This Row],[WeekNum]]</f>
        <v>W14</v>
      </c>
      <c r="J1687" s="199" t="str">
        <f t="shared" si="53"/>
        <v>22-W14</v>
      </c>
      <c r="K1687" s="198" t="s">
        <v>719</v>
      </c>
      <c r="L1687" s="198"/>
      <c r="M1687" s="198" t="s">
        <v>72</v>
      </c>
      <c r="N1687" s="198" t="s">
        <v>45</v>
      </c>
      <c r="O1687" s="266" t="s">
        <v>384</v>
      </c>
      <c r="P1687" s="11" t="s">
        <v>408</v>
      </c>
      <c r="Q1687" s="11" t="s">
        <v>421</v>
      </c>
      <c r="R1687" s="198">
        <v>0</v>
      </c>
      <c r="S1687" s="198">
        <v>0</v>
      </c>
      <c r="T1687" s="206">
        <f>ABS(Table1[[#This Row],[Prod]]-Table1[[#This Row],[Planned]])</f>
        <v>0</v>
      </c>
      <c r="U1687" s="209">
        <f>IF(ABS(Table1[[#This Row],[Prod]]-Table1[[#This Row],[Planned]])&gt;Table1[[#This Row],[Planned]],0,IF(Table1[[#This Row],[Planned]]=0,0,1-ABS(Table1[[#This Row],[Prod]]-Table1[[#This Row],[Planned]])/Table1[[#This Row],[Planned]]))</f>
        <v>0</v>
      </c>
      <c r="V1687" s="198"/>
      <c r="W1687" s="198"/>
      <c r="X1687" s="200">
        <v>0</v>
      </c>
      <c r="Y1687" s="206">
        <f>Table1[[#This Row],[Prod]]</f>
        <v>0</v>
      </c>
      <c r="Z1687" s="206">
        <f>ABS(Table1[[#This Row],[Prod2]]-Table1[[#This Row],[Plan Revised]])</f>
        <v>0</v>
      </c>
      <c r="AA1687" s="209">
        <f>IF(ABS(Table1[[#This Row],[Prod2]]-Table1[[#This Row],[Plan Revised]])&gt;Table1[[#This Row],[Plan Revised]],0,IF(Table1[[#This Row],[Plan Revised]]=0,0,1-ABS(Table1[[#This Row],[Prod2]]-Table1[[#This Row],[Plan Revised]])/Table1[[#This Row],[Plan Revised]]))</f>
        <v>0</v>
      </c>
      <c r="AB1687" s="198"/>
      <c r="AC1687" s="201"/>
      <c r="AD1687"/>
      <c r="AF1687"/>
    </row>
    <row r="1688" spans="1:32">
      <c r="A1688" s="196" t="str">
        <f>IF(Table1[Week]=WeekSel,"Yes","No")</f>
        <v>No</v>
      </c>
      <c r="B1688" s="196" t="str">
        <f>IF((Table1[StartDate]&gt;=Date.GraphMin)*(Table1[StartDate]&lt;=Date.GraphMax)=1,"Yes","No")</f>
        <v>No</v>
      </c>
      <c r="C1688" s="196" t="str">
        <f>IF(OR(Table1[[#This Row],[Site]]="FOOD MILLING",Table1[[#This Row],[Site]]="GODACO"), "No", "Yes")</f>
        <v>Yes</v>
      </c>
      <c r="D1688" s="197">
        <f>MAX(DATE(Table1[Year],1,1),DATE(Table1[Year],1,1)-WEEKDAY(DATE(Table1[Year],1,1),2)+(Table1[WeekNum]-1)*7+1)</f>
        <v>44648</v>
      </c>
      <c r="E1688" s="197">
        <f>MIN(DATE(Table1[Year]+1,1,0),DATE(Table1[Year],1,1)-WEEKDAY(DATE(Table1[Year],1,1),2)+Table1[WeekNum]*7)</f>
        <v>44654</v>
      </c>
      <c r="F1688" s="15">
        <v>2022</v>
      </c>
      <c r="G1688" s="196">
        <f t="shared" si="52"/>
        <v>3</v>
      </c>
      <c r="H1688" s="196">
        <v>14</v>
      </c>
      <c r="I1688" s="207" t="str">
        <f>"W" &amp;Table1[[#This Row],[WeekNum]]</f>
        <v>W14</v>
      </c>
      <c r="J1688" s="199" t="str">
        <f t="shared" si="53"/>
        <v>22-W14</v>
      </c>
      <c r="K1688" s="198" t="s">
        <v>720</v>
      </c>
      <c r="L1688" s="198"/>
      <c r="M1688" s="198" t="s">
        <v>72</v>
      </c>
      <c r="N1688" s="198" t="s">
        <v>45</v>
      </c>
      <c r="O1688" s="266" t="s">
        <v>384</v>
      </c>
      <c r="P1688" s="11" t="s">
        <v>408</v>
      </c>
      <c r="Q1688" s="11" t="s">
        <v>421</v>
      </c>
      <c r="R1688" s="198">
        <v>0</v>
      </c>
      <c r="S1688" s="198">
        <v>0</v>
      </c>
      <c r="T1688" s="206">
        <f>ABS(Table1[[#This Row],[Prod]]-Table1[[#This Row],[Planned]])</f>
        <v>0</v>
      </c>
      <c r="U1688" s="209">
        <f>IF(ABS(Table1[[#This Row],[Prod]]-Table1[[#This Row],[Planned]])&gt;Table1[[#This Row],[Planned]],0,IF(Table1[[#This Row],[Planned]]=0,0,1-ABS(Table1[[#This Row],[Prod]]-Table1[[#This Row],[Planned]])/Table1[[#This Row],[Planned]]))</f>
        <v>0</v>
      </c>
      <c r="V1688" s="198"/>
      <c r="W1688" s="198"/>
      <c r="X1688" s="200">
        <v>0</v>
      </c>
      <c r="Y1688" s="206">
        <f>Table1[[#This Row],[Prod]]</f>
        <v>0</v>
      </c>
      <c r="Z1688" s="206">
        <f>ABS(Table1[[#This Row],[Prod2]]-Table1[[#This Row],[Plan Revised]])</f>
        <v>0</v>
      </c>
      <c r="AA1688" s="209">
        <f>IF(ABS(Table1[[#This Row],[Prod2]]-Table1[[#This Row],[Plan Revised]])&gt;Table1[[#This Row],[Plan Revised]],0,IF(Table1[[#This Row],[Plan Revised]]=0,0,1-ABS(Table1[[#This Row],[Prod2]]-Table1[[#This Row],[Plan Revised]])/Table1[[#This Row],[Plan Revised]]))</f>
        <v>0</v>
      </c>
      <c r="AB1688" s="198"/>
      <c r="AC1688" s="201"/>
      <c r="AD1688"/>
      <c r="AF1688"/>
    </row>
    <row r="1689" spans="1:32">
      <c r="A1689" s="196" t="str">
        <f>IF(Table1[Week]=WeekSel,"Yes","No")</f>
        <v>No</v>
      </c>
      <c r="B1689" s="196" t="str">
        <f>IF((Table1[StartDate]&gt;=Date.GraphMin)*(Table1[StartDate]&lt;=Date.GraphMax)=1,"Yes","No")</f>
        <v>No</v>
      </c>
      <c r="C1689" s="196" t="str">
        <f>IF(OR(Table1[[#This Row],[Site]]="FOOD MILLING",Table1[[#This Row],[Site]]="GODACO"), "No", "Yes")</f>
        <v>Yes</v>
      </c>
      <c r="D1689" s="197">
        <f>MAX(DATE(Table1[Year],1,1),DATE(Table1[Year],1,1)-WEEKDAY(DATE(Table1[Year],1,1),2)+(Table1[WeekNum]-1)*7+1)</f>
        <v>44641</v>
      </c>
      <c r="E1689" s="197">
        <f>MIN(DATE(Table1[Year]+1,1,0),DATE(Table1[Year],1,1)-WEEKDAY(DATE(Table1[Year],1,1),2)+Table1[WeekNum]*7)</f>
        <v>44647</v>
      </c>
      <c r="F1689" s="15">
        <v>2022</v>
      </c>
      <c r="G1689" s="196">
        <f t="shared" si="52"/>
        <v>3</v>
      </c>
      <c r="H1689" s="196">
        <v>13</v>
      </c>
      <c r="I1689" s="207" t="str">
        <f>"W" &amp;Table1[[#This Row],[WeekNum]]</f>
        <v>W13</v>
      </c>
      <c r="J1689" s="199" t="str">
        <f t="shared" si="53"/>
        <v>22-W13</v>
      </c>
      <c r="K1689" s="198" t="s">
        <v>644</v>
      </c>
      <c r="L1689" s="198"/>
      <c r="M1689" s="198" t="s">
        <v>72</v>
      </c>
      <c r="N1689" s="11" t="s">
        <v>428</v>
      </c>
      <c r="O1689" s="266" t="s">
        <v>372</v>
      </c>
      <c r="P1689" s="11" t="s">
        <v>373</v>
      </c>
      <c r="Q1689" s="11" t="s">
        <v>419</v>
      </c>
      <c r="R1689" s="198">
        <v>0</v>
      </c>
      <c r="S1689" s="198">
        <v>0</v>
      </c>
      <c r="T1689" s="206">
        <f>ABS(Table1[[#This Row],[Prod]]-Table1[[#This Row],[Planned]])</f>
        <v>0</v>
      </c>
      <c r="U1689" s="209">
        <f>IF(ABS(Table1[[#This Row],[Prod]]-Table1[[#This Row],[Planned]])&gt;Table1[[#This Row],[Planned]],0,IF(Table1[[#This Row],[Planned]]=0,0,1-ABS(Table1[[#This Row],[Prod]]-Table1[[#This Row],[Planned]])/Table1[[#This Row],[Planned]]))</f>
        <v>0</v>
      </c>
      <c r="V1689" s="198"/>
      <c r="W1689" s="198"/>
      <c r="X1689" s="200">
        <v>0</v>
      </c>
      <c r="Y1689" s="206">
        <f>Table1[[#This Row],[Prod]]</f>
        <v>0</v>
      </c>
      <c r="Z1689" s="206">
        <f>ABS(Table1[[#This Row],[Prod2]]-Table1[[#This Row],[Plan Revised]])</f>
        <v>0</v>
      </c>
      <c r="AA1689" s="209">
        <f>IF(ABS(Table1[[#This Row],[Prod2]]-Table1[[#This Row],[Plan Revised]])&gt;Table1[[#This Row],[Plan Revised]],0,IF(Table1[[#This Row],[Plan Revised]]=0,0,1-ABS(Table1[[#This Row],[Prod2]]-Table1[[#This Row],[Plan Revised]])/Table1[[#This Row],[Plan Revised]]))</f>
        <v>0</v>
      </c>
      <c r="AB1689" s="198"/>
      <c r="AC1689" s="201"/>
      <c r="AD1689"/>
      <c r="AF1689"/>
    </row>
    <row r="1690" spans="1:32">
      <c r="A1690" s="196" t="str">
        <f>IF(Table1[Week]=WeekSel,"Yes","No")</f>
        <v>No</v>
      </c>
      <c r="B1690" s="196" t="str">
        <f>IF((Table1[StartDate]&gt;=Date.GraphMin)*(Table1[StartDate]&lt;=Date.GraphMax)=1,"Yes","No")</f>
        <v>No</v>
      </c>
      <c r="C1690" s="196" t="str">
        <f>IF(OR(Table1[[#This Row],[Site]]="FOOD MILLING",Table1[[#This Row],[Site]]="GODACO"), "No", "Yes")</f>
        <v>Yes</v>
      </c>
      <c r="D1690" s="197">
        <f>MAX(DATE(Table1[Year],1,1),DATE(Table1[Year],1,1)-WEEKDAY(DATE(Table1[Year],1,1),2)+(Table1[WeekNum]-1)*7+1)</f>
        <v>44641</v>
      </c>
      <c r="E1690" s="197">
        <f>MIN(DATE(Table1[Year]+1,1,0),DATE(Table1[Year],1,1)-WEEKDAY(DATE(Table1[Year],1,1),2)+Table1[WeekNum]*7)</f>
        <v>44647</v>
      </c>
      <c r="F1690" s="15">
        <v>2022</v>
      </c>
      <c r="G1690" s="196">
        <f t="shared" si="52"/>
        <v>3</v>
      </c>
      <c r="H1690" s="196">
        <v>13</v>
      </c>
      <c r="I1690" s="207" t="str">
        <f>"W" &amp;Table1[[#This Row],[WeekNum]]</f>
        <v>W13</v>
      </c>
      <c r="J1690" s="199" t="str">
        <f t="shared" si="53"/>
        <v>22-W13</v>
      </c>
      <c r="K1690" s="198" t="s">
        <v>536</v>
      </c>
      <c r="L1690" s="198"/>
      <c r="M1690" s="198" t="s">
        <v>72</v>
      </c>
      <c r="N1690" s="11" t="s">
        <v>428</v>
      </c>
      <c r="O1690" s="266" t="s">
        <v>372</v>
      </c>
      <c r="P1690" s="11" t="s">
        <v>373</v>
      </c>
      <c r="Q1690" s="11" t="s">
        <v>419</v>
      </c>
      <c r="R1690" s="198">
        <v>0</v>
      </c>
      <c r="S1690" s="198">
        <v>0</v>
      </c>
      <c r="T1690" s="206">
        <f>ABS(Table1[[#This Row],[Prod]]-Table1[[#This Row],[Planned]])</f>
        <v>0</v>
      </c>
      <c r="U1690" s="209">
        <f>IF(ABS(Table1[[#This Row],[Prod]]-Table1[[#This Row],[Planned]])&gt;Table1[[#This Row],[Planned]],0,IF(Table1[[#This Row],[Planned]]=0,0,1-ABS(Table1[[#This Row],[Prod]]-Table1[[#This Row],[Planned]])/Table1[[#This Row],[Planned]]))</f>
        <v>0</v>
      </c>
      <c r="V1690" s="198"/>
      <c r="W1690" s="198"/>
      <c r="X1690" s="200">
        <v>0</v>
      </c>
      <c r="Y1690" s="206">
        <f>Table1[[#This Row],[Prod]]</f>
        <v>0</v>
      </c>
      <c r="Z1690" s="206">
        <f>ABS(Table1[[#This Row],[Prod2]]-Table1[[#This Row],[Plan Revised]])</f>
        <v>0</v>
      </c>
      <c r="AA1690" s="209">
        <f>IF(ABS(Table1[[#This Row],[Prod2]]-Table1[[#This Row],[Plan Revised]])&gt;Table1[[#This Row],[Plan Revised]],0,IF(Table1[[#This Row],[Plan Revised]]=0,0,1-ABS(Table1[[#This Row],[Prod2]]-Table1[[#This Row],[Plan Revised]])/Table1[[#This Row],[Plan Revised]]))</f>
        <v>0</v>
      </c>
      <c r="AB1690" s="198"/>
      <c r="AC1690" s="201"/>
      <c r="AD1690"/>
      <c r="AF1690"/>
    </row>
    <row r="1691" spans="1:32">
      <c r="A1691" s="196" t="str">
        <f>IF(Table1[Week]=WeekSel,"Yes","No")</f>
        <v>No</v>
      </c>
      <c r="B1691" s="196" t="str">
        <f>IF((Table1[StartDate]&gt;=Date.GraphMin)*(Table1[StartDate]&lt;=Date.GraphMax)=1,"Yes","No")</f>
        <v>No</v>
      </c>
      <c r="C1691" s="196" t="str">
        <f>IF(OR(Table1[[#This Row],[Site]]="FOOD MILLING",Table1[[#This Row],[Site]]="GODACO"), "No", "Yes")</f>
        <v>Yes</v>
      </c>
      <c r="D1691" s="197">
        <f>MAX(DATE(Table1[Year],1,1),DATE(Table1[Year],1,1)-WEEKDAY(DATE(Table1[Year],1,1),2)+(Table1[WeekNum]-1)*7+1)</f>
        <v>44641</v>
      </c>
      <c r="E1691" s="197">
        <f>MIN(DATE(Table1[Year]+1,1,0),DATE(Table1[Year],1,1)-WEEKDAY(DATE(Table1[Year],1,1),2)+Table1[WeekNum]*7)</f>
        <v>44647</v>
      </c>
      <c r="F1691" s="15">
        <v>2022</v>
      </c>
      <c r="G1691" s="196">
        <f t="shared" si="52"/>
        <v>3</v>
      </c>
      <c r="H1691" s="196">
        <v>13</v>
      </c>
      <c r="I1691" s="207" t="str">
        <f>"W" &amp;Table1[[#This Row],[WeekNum]]</f>
        <v>W13</v>
      </c>
      <c r="J1691" s="199" t="str">
        <f t="shared" si="53"/>
        <v>22-W13</v>
      </c>
      <c r="K1691" s="198" t="s">
        <v>537</v>
      </c>
      <c r="L1691" s="198"/>
      <c r="M1691" s="198" t="s">
        <v>72</v>
      </c>
      <c r="N1691" s="11" t="s">
        <v>428</v>
      </c>
      <c r="O1691" s="266" t="s">
        <v>372</v>
      </c>
      <c r="P1691" s="11" t="s">
        <v>373</v>
      </c>
      <c r="Q1691" s="11" t="s">
        <v>419</v>
      </c>
      <c r="R1691" s="198">
        <v>0</v>
      </c>
      <c r="S1691" s="198">
        <v>0</v>
      </c>
      <c r="T1691" s="206">
        <f>ABS(Table1[[#This Row],[Prod]]-Table1[[#This Row],[Planned]])</f>
        <v>0</v>
      </c>
      <c r="U1691" s="209">
        <f>IF(ABS(Table1[[#This Row],[Prod]]-Table1[[#This Row],[Planned]])&gt;Table1[[#This Row],[Planned]],0,IF(Table1[[#This Row],[Planned]]=0,0,1-ABS(Table1[[#This Row],[Prod]]-Table1[[#This Row],[Planned]])/Table1[[#This Row],[Planned]]))</f>
        <v>0</v>
      </c>
      <c r="V1691" s="198"/>
      <c r="W1691" s="198"/>
      <c r="X1691" s="200">
        <v>0</v>
      </c>
      <c r="Y1691" s="206">
        <f>Table1[[#This Row],[Prod]]</f>
        <v>0</v>
      </c>
      <c r="Z1691" s="206">
        <f>ABS(Table1[[#This Row],[Prod2]]-Table1[[#This Row],[Plan Revised]])</f>
        <v>0</v>
      </c>
      <c r="AA1691" s="209">
        <f>IF(ABS(Table1[[#This Row],[Prod2]]-Table1[[#This Row],[Plan Revised]])&gt;Table1[[#This Row],[Plan Revised]],0,IF(Table1[[#This Row],[Plan Revised]]=0,0,1-ABS(Table1[[#This Row],[Prod2]]-Table1[[#This Row],[Plan Revised]])/Table1[[#This Row],[Plan Revised]]))</f>
        <v>0</v>
      </c>
      <c r="AB1691" s="198"/>
      <c r="AC1691" s="201"/>
      <c r="AD1691"/>
      <c r="AF1691"/>
    </row>
    <row r="1692" spans="1:32">
      <c r="A1692" s="196" t="str">
        <f>IF(Table1[Week]=WeekSel,"Yes","No")</f>
        <v>No</v>
      </c>
      <c r="B1692" s="196" t="str">
        <f>IF((Table1[StartDate]&gt;=Date.GraphMin)*(Table1[StartDate]&lt;=Date.GraphMax)=1,"Yes","No")</f>
        <v>No</v>
      </c>
      <c r="C1692" s="196" t="str">
        <f>IF(OR(Table1[[#This Row],[Site]]="FOOD MILLING",Table1[[#This Row],[Site]]="GODACO"), "No", "Yes")</f>
        <v>Yes</v>
      </c>
      <c r="D1692" s="197">
        <f>MAX(DATE(Table1[Year],1,1),DATE(Table1[Year],1,1)-WEEKDAY(DATE(Table1[Year],1,1),2)+(Table1[WeekNum]-1)*7+1)</f>
        <v>44641</v>
      </c>
      <c r="E1692" s="197">
        <f>MIN(DATE(Table1[Year]+1,1,0),DATE(Table1[Year],1,1)-WEEKDAY(DATE(Table1[Year],1,1),2)+Table1[WeekNum]*7)</f>
        <v>44647</v>
      </c>
      <c r="F1692" s="15">
        <v>2022</v>
      </c>
      <c r="G1692" s="196">
        <f t="shared" si="52"/>
        <v>3</v>
      </c>
      <c r="H1692" s="196">
        <v>13</v>
      </c>
      <c r="I1692" s="207" t="str">
        <f>"W" &amp;Table1[[#This Row],[WeekNum]]</f>
        <v>W13</v>
      </c>
      <c r="J1692" s="199" t="str">
        <f t="shared" si="53"/>
        <v>22-W13</v>
      </c>
      <c r="K1692" s="198" t="s">
        <v>535</v>
      </c>
      <c r="L1692" s="198"/>
      <c r="M1692" s="198" t="s">
        <v>72</v>
      </c>
      <c r="N1692" s="11" t="s">
        <v>428</v>
      </c>
      <c r="O1692" s="266" t="s">
        <v>372</v>
      </c>
      <c r="P1692" s="11" t="s">
        <v>373</v>
      </c>
      <c r="Q1692" s="11" t="s">
        <v>419</v>
      </c>
      <c r="R1692" s="198">
        <v>0</v>
      </c>
      <c r="S1692" s="198">
        <v>0</v>
      </c>
      <c r="T1692" s="206">
        <f>ABS(Table1[[#This Row],[Prod]]-Table1[[#This Row],[Planned]])</f>
        <v>0</v>
      </c>
      <c r="U1692" s="209">
        <f>IF(ABS(Table1[[#This Row],[Prod]]-Table1[[#This Row],[Planned]])&gt;Table1[[#This Row],[Planned]],0,IF(Table1[[#This Row],[Planned]]=0,0,1-ABS(Table1[[#This Row],[Prod]]-Table1[[#This Row],[Planned]])/Table1[[#This Row],[Planned]]))</f>
        <v>0</v>
      </c>
      <c r="V1692" s="198"/>
      <c r="W1692" s="198"/>
      <c r="X1692" s="200">
        <v>0</v>
      </c>
      <c r="Y1692" s="206">
        <f>Table1[[#This Row],[Prod]]</f>
        <v>0</v>
      </c>
      <c r="Z1692" s="206">
        <f>ABS(Table1[[#This Row],[Prod2]]-Table1[[#This Row],[Plan Revised]])</f>
        <v>0</v>
      </c>
      <c r="AA1692" s="209">
        <f>IF(ABS(Table1[[#This Row],[Prod2]]-Table1[[#This Row],[Plan Revised]])&gt;Table1[[#This Row],[Plan Revised]],0,IF(Table1[[#This Row],[Plan Revised]]=0,0,1-ABS(Table1[[#This Row],[Prod2]]-Table1[[#This Row],[Plan Revised]])/Table1[[#This Row],[Plan Revised]]))</f>
        <v>0</v>
      </c>
      <c r="AB1692" s="198"/>
      <c r="AC1692" s="201"/>
      <c r="AD1692"/>
      <c r="AF1692"/>
    </row>
    <row r="1693" spans="1:32">
      <c r="A1693" s="196" t="str">
        <f>IF(Table1[Week]=WeekSel,"Yes","No")</f>
        <v>No</v>
      </c>
      <c r="B1693" s="196" t="str">
        <f>IF((Table1[StartDate]&gt;=Date.GraphMin)*(Table1[StartDate]&lt;=Date.GraphMax)=1,"Yes","No")</f>
        <v>No</v>
      </c>
      <c r="C1693" s="196" t="str">
        <f>IF(OR(Table1[[#This Row],[Site]]="FOOD MILLING",Table1[[#This Row],[Site]]="GODACO"), "No", "Yes")</f>
        <v>Yes</v>
      </c>
      <c r="D1693" s="197">
        <f>MAX(DATE(Table1[Year],1,1),DATE(Table1[Year],1,1)-WEEKDAY(DATE(Table1[Year],1,1),2)+(Table1[WeekNum]-1)*7+1)</f>
        <v>44641</v>
      </c>
      <c r="E1693" s="197">
        <f>MIN(DATE(Table1[Year]+1,1,0),DATE(Table1[Year],1,1)-WEEKDAY(DATE(Table1[Year],1,1),2)+Table1[WeekNum]*7)</f>
        <v>44647</v>
      </c>
      <c r="F1693" s="15">
        <v>2022</v>
      </c>
      <c r="G1693" s="196">
        <f t="shared" si="52"/>
        <v>3</v>
      </c>
      <c r="H1693" s="196">
        <v>13</v>
      </c>
      <c r="I1693" s="207" t="str">
        <f>"W" &amp;Table1[[#This Row],[WeekNum]]</f>
        <v>W13</v>
      </c>
      <c r="J1693" s="199" t="str">
        <f t="shared" si="53"/>
        <v>22-W13</v>
      </c>
      <c r="K1693" s="198" t="s">
        <v>638</v>
      </c>
      <c r="L1693" s="198"/>
      <c r="M1693" s="198" t="s">
        <v>72</v>
      </c>
      <c r="N1693" s="11" t="s">
        <v>428</v>
      </c>
      <c r="O1693" s="266" t="s">
        <v>374</v>
      </c>
      <c r="P1693" s="11" t="s">
        <v>410</v>
      </c>
      <c r="Q1693" s="11" t="s">
        <v>419</v>
      </c>
      <c r="R1693" s="198">
        <v>600</v>
      </c>
      <c r="S1693" s="198">
        <v>0</v>
      </c>
      <c r="T1693" s="206">
        <f>ABS(Table1[[#This Row],[Prod]]-Table1[[#This Row],[Planned]])</f>
        <v>600</v>
      </c>
      <c r="U1693" s="209">
        <f>IF(ABS(Table1[[#This Row],[Prod]]-Table1[[#This Row],[Planned]])&gt;Table1[[#This Row],[Planned]],0,IF(Table1[[#This Row],[Planned]]=0,0,1-ABS(Table1[[#This Row],[Prod]]-Table1[[#This Row],[Planned]])/Table1[[#This Row],[Planned]]))</f>
        <v>0</v>
      </c>
      <c r="V1693" s="198"/>
      <c r="W1693" s="198"/>
      <c r="X1693" s="200"/>
      <c r="Y1693" s="206">
        <f>Table1[[#This Row],[Prod]]</f>
        <v>0</v>
      </c>
      <c r="Z1693" s="206">
        <f>ABS(Table1[[#This Row],[Prod2]]-Table1[[#This Row],[Plan Revised]])</f>
        <v>0</v>
      </c>
      <c r="AA1693" s="209">
        <f>IF(ABS(Table1[[#This Row],[Prod2]]-Table1[[#This Row],[Plan Revised]])&gt;Table1[[#This Row],[Plan Revised]],0,IF(Table1[[#This Row],[Plan Revised]]=0,0,1-ABS(Table1[[#This Row],[Prod2]]-Table1[[#This Row],[Plan Revised]])/Table1[[#This Row],[Plan Revised]]))</f>
        <v>0</v>
      </c>
      <c r="AB1693" s="198"/>
      <c r="AC1693" s="201"/>
      <c r="AD1693"/>
      <c r="AF1693"/>
    </row>
    <row r="1694" spans="1:32">
      <c r="A1694" s="196" t="str">
        <f>IF(Table1[Week]=WeekSel,"Yes","No")</f>
        <v>No</v>
      </c>
      <c r="B1694" s="196" t="str">
        <f>IF((Table1[StartDate]&gt;=Date.GraphMin)*(Table1[StartDate]&lt;=Date.GraphMax)=1,"Yes","No")</f>
        <v>No</v>
      </c>
      <c r="C1694" s="196" t="str">
        <f>IF(OR(Table1[[#This Row],[Site]]="FOOD MILLING",Table1[[#This Row],[Site]]="GODACO"), "No", "Yes")</f>
        <v>Yes</v>
      </c>
      <c r="D1694" s="197">
        <f>MAX(DATE(Table1[Year],1,1),DATE(Table1[Year],1,1)-WEEKDAY(DATE(Table1[Year],1,1),2)+(Table1[WeekNum]-1)*7+1)</f>
        <v>44641</v>
      </c>
      <c r="E1694" s="197">
        <f>MIN(DATE(Table1[Year]+1,1,0),DATE(Table1[Year],1,1)-WEEKDAY(DATE(Table1[Year],1,1),2)+Table1[WeekNum]*7)</f>
        <v>44647</v>
      </c>
      <c r="F1694" s="15">
        <v>2022</v>
      </c>
      <c r="G1694" s="196">
        <f t="shared" si="52"/>
        <v>3</v>
      </c>
      <c r="H1694" s="196">
        <v>13</v>
      </c>
      <c r="I1694" s="207" t="str">
        <f>"W" &amp;Table1[[#This Row],[WeekNum]]</f>
        <v>W13</v>
      </c>
      <c r="J1694" s="199" t="str">
        <f t="shared" si="53"/>
        <v>22-W13</v>
      </c>
      <c r="K1694" s="198" t="s">
        <v>597</v>
      </c>
      <c r="L1694" s="198"/>
      <c r="M1694" s="198" t="s">
        <v>72</v>
      </c>
      <c r="N1694" s="11" t="s">
        <v>428</v>
      </c>
      <c r="O1694" s="266" t="s">
        <v>374</v>
      </c>
      <c r="P1694" s="11" t="s">
        <v>410</v>
      </c>
      <c r="Q1694" s="11" t="s">
        <v>419</v>
      </c>
      <c r="R1694" s="198">
        <v>3640</v>
      </c>
      <c r="S1694" s="198">
        <v>1864</v>
      </c>
      <c r="T1694" s="206">
        <f>ABS(Table1[[#This Row],[Prod]]-Table1[[#This Row],[Planned]])</f>
        <v>1776</v>
      </c>
      <c r="U1694" s="209">
        <f>IF(ABS(Table1[[#This Row],[Prod]]-Table1[[#This Row],[Planned]])&gt;Table1[[#This Row],[Planned]],0,IF(Table1[[#This Row],[Planned]]=0,0,1-ABS(Table1[[#This Row],[Prod]]-Table1[[#This Row],[Planned]])/Table1[[#This Row],[Planned]]))</f>
        <v>0.51208791208791204</v>
      </c>
      <c r="V1694" s="198"/>
      <c r="W1694" s="198"/>
      <c r="X1694" s="200">
        <v>1864</v>
      </c>
      <c r="Y1694" s="206">
        <f>Table1[[#This Row],[Prod]]</f>
        <v>1864</v>
      </c>
      <c r="Z1694" s="206">
        <f>ABS(Table1[[#This Row],[Prod2]]-Table1[[#This Row],[Plan Revised]])</f>
        <v>0</v>
      </c>
      <c r="AA1694" s="209">
        <f>IF(ABS(Table1[[#This Row],[Prod2]]-Table1[[#This Row],[Plan Revised]])&gt;Table1[[#This Row],[Plan Revised]],0,IF(Table1[[#This Row],[Plan Revised]]=0,0,1-ABS(Table1[[#This Row],[Prod2]]-Table1[[#This Row],[Plan Revised]])/Table1[[#This Row],[Plan Revised]]))</f>
        <v>1</v>
      </c>
      <c r="AB1694" s="198"/>
      <c r="AC1694" s="201"/>
      <c r="AD1694"/>
      <c r="AF1694"/>
    </row>
    <row r="1695" spans="1:32">
      <c r="A1695" s="196" t="str">
        <f>IF(Table1[Week]=WeekSel,"Yes","No")</f>
        <v>No</v>
      </c>
      <c r="B1695" s="196" t="str">
        <f>IF((Table1[StartDate]&gt;=Date.GraphMin)*(Table1[StartDate]&lt;=Date.GraphMax)=1,"Yes","No")</f>
        <v>No</v>
      </c>
      <c r="C1695" s="196" t="str">
        <f>IF(OR(Table1[[#This Row],[Site]]="FOOD MILLING",Table1[[#This Row],[Site]]="GODACO"), "No", "Yes")</f>
        <v>Yes</v>
      </c>
      <c r="D1695" s="197">
        <f>MAX(DATE(Table1[Year],1,1),DATE(Table1[Year],1,1)-WEEKDAY(DATE(Table1[Year],1,1),2)+(Table1[WeekNum]-1)*7+1)</f>
        <v>44641</v>
      </c>
      <c r="E1695" s="197">
        <f>MIN(DATE(Table1[Year]+1,1,0),DATE(Table1[Year],1,1)-WEEKDAY(DATE(Table1[Year],1,1),2)+Table1[WeekNum]*7)</f>
        <v>44647</v>
      </c>
      <c r="F1695" s="15">
        <v>2022</v>
      </c>
      <c r="G1695" s="196">
        <f t="shared" si="52"/>
        <v>3</v>
      </c>
      <c r="H1695" s="196">
        <v>13</v>
      </c>
      <c r="I1695" s="207" t="str">
        <f>"W" &amp;Table1[[#This Row],[WeekNum]]</f>
        <v>W13</v>
      </c>
      <c r="J1695" s="199" t="str">
        <f t="shared" si="53"/>
        <v>22-W13</v>
      </c>
      <c r="K1695" s="198" t="s">
        <v>611</v>
      </c>
      <c r="L1695" s="198"/>
      <c r="M1695" s="198" t="s">
        <v>72</v>
      </c>
      <c r="N1695" s="11" t="s">
        <v>428</v>
      </c>
      <c r="O1695" s="266" t="s">
        <v>374</v>
      </c>
      <c r="P1695" s="11" t="s">
        <v>410</v>
      </c>
      <c r="Q1695" s="11" t="s">
        <v>421</v>
      </c>
      <c r="R1695" s="198">
        <v>1500</v>
      </c>
      <c r="S1695" s="198">
        <v>0</v>
      </c>
      <c r="T1695" s="206">
        <f>ABS(Table1[[#This Row],[Prod]]-Table1[[#This Row],[Planned]])</f>
        <v>1500</v>
      </c>
      <c r="U1695" s="209">
        <f>IF(ABS(Table1[[#This Row],[Prod]]-Table1[[#This Row],[Planned]])&gt;Table1[[#This Row],[Planned]],0,IF(Table1[[#This Row],[Planned]]=0,0,1-ABS(Table1[[#This Row],[Prod]]-Table1[[#This Row],[Planned]])/Table1[[#This Row],[Planned]]))</f>
        <v>0</v>
      </c>
      <c r="V1695" s="198"/>
      <c r="W1695" s="198"/>
      <c r="X1695" s="200"/>
      <c r="Y1695" s="206">
        <f>Table1[[#This Row],[Prod]]</f>
        <v>0</v>
      </c>
      <c r="Z1695" s="206">
        <f>ABS(Table1[[#This Row],[Prod2]]-Table1[[#This Row],[Plan Revised]])</f>
        <v>0</v>
      </c>
      <c r="AA1695" s="209">
        <f>IF(ABS(Table1[[#This Row],[Prod2]]-Table1[[#This Row],[Plan Revised]])&gt;Table1[[#This Row],[Plan Revised]],0,IF(Table1[[#This Row],[Plan Revised]]=0,0,1-ABS(Table1[[#This Row],[Prod2]]-Table1[[#This Row],[Plan Revised]])/Table1[[#This Row],[Plan Revised]]))</f>
        <v>0</v>
      </c>
      <c r="AB1695" s="198"/>
      <c r="AC1695" s="201"/>
      <c r="AD1695"/>
      <c r="AF1695"/>
    </row>
    <row r="1696" spans="1:32">
      <c r="A1696" s="196" t="str">
        <f>IF(Table1[Week]=WeekSel,"Yes","No")</f>
        <v>No</v>
      </c>
      <c r="B1696" s="196" t="str">
        <f>IF((Table1[StartDate]&gt;=Date.GraphMin)*(Table1[StartDate]&lt;=Date.GraphMax)=1,"Yes","No")</f>
        <v>No</v>
      </c>
      <c r="C1696" s="196" t="str">
        <f>IF(OR(Table1[[#This Row],[Site]]="FOOD MILLING",Table1[[#This Row],[Site]]="GODACO"), "No", "Yes")</f>
        <v>Yes</v>
      </c>
      <c r="D1696" s="197">
        <f>MAX(DATE(Table1[Year],1,1),DATE(Table1[Year],1,1)-WEEKDAY(DATE(Table1[Year],1,1),2)+(Table1[WeekNum]-1)*7+1)</f>
        <v>44641</v>
      </c>
      <c r="E1696" s="197">
        <f>MIN(DATE(Table1[Year]+1,1,0),DATE(Table1[Year],1,1)-WEEKDAY(DATE(Table1[Year],1,1),2)+Table1[WeekNum]*7)</f>
        <v>44647</v>
      </c>
      <c r="F1696" s="15">
        <v>2022</v>
      </c>
      <c r="G1696" s="196">
        <f t="shared" si="52"/>
        <v>3</v>
      </c>
      <c r="H1696" s="196">
        <v>13</v>
      </c>
      <c r="I1696" s="207" t="str">
        <f>"W" &amp;Table1[[#This Row],[WeekNum]]</f>
        <v>W13</v>
      </c>
      <c r="J1696" s="199" t="str">
        <f t="shared" si="53"/>
        <v>22-W13</v>
      </c>
      <c r="K1696" s="198" t="s">
        <v>612</v>
      </c>
      <c r="L1696" s="198"/>
      <c r="M1696" s="198" t="s">
        <v>72</v>
      </c>
      <c r="N1696" s="11" t="s">
        <v>428</v>
      </c>
      <c r="O1696" s="266" t="s">
        <v>374</v>
      </c>
      <c r="P1696" s="11" t="s">
        <v>410</v>
      </c>
      <c r="Q1696" s="11" t="s">
        <v>421</v>
      </c>
      <c r="R1696" s="198"/>
      <c r="S1696" s="198">
        <v>0</v>
      </c>
      <c r="T1696" s="206">
        <f>ABS(Table1[[#This Row],[Prod]]-Table1[[#This Row],[Planned]])</f>
        <v>0</v>
      </c>
      <c r="U1696" s="209">
        <f>IF(ABS(Table1[[#This Row],[Prod]]-Table1[[#This Row],[Planned]])&gt;Table1[[#This Row],[Planned]],0,IF(Table1[[#This Row],[Planned]]=0,0,1-ABS(Table1[[#This Row],[Prod]]-Table1[[#This Row],[Planned]])/Table1[[#This Row],[Planned]]))</f>
        <v>0</v>
      </c>
      <c r="V1696" s="198"/>
      <c r="W1696" s="198"/>
      <c r="X1696" s="200"/>
      <c r="Y1696" s="206">
        <f>Table1[[#This Row],[Prod]]</f>
        <v>0</v>
      </c>
      <c r="Z1696" s="206">
        <f>ABS(Table1[[#This Row],[Prod2]]-Table1[[#This Row],[Plan Revised]])</f>
        <v>0</v>
      </c>
      <c r="AA1696" s="209">
        <f>IF(ABS(Table1[[#This Row],[Prod2]]-Table1[[#This Row],[Plan Revised]])&gt;Table1[[#This Row],[Plan Revised]],0,IF(Table1[[#This Row],[Plan Revised]]=0,0,1-ABS(Table1[[#This Row],[Prod2]]-Table1[[#This Row],[Plan Revised]])/Table1[[#This Row],[Plan Revised]]))</f>
        <v>0</v>
      </c>
      <c r="AB1696" s="198"/>
      <c r="AC1696" s="201"/>
      <c r="AD1696"/>
      <c r="AF1696"/>
    </row>
    <row r="1697" spans="1:32">
      <c r="A1697" s="196" t="str">
        <f>IF(Table1[Week]=WeekSel,"Yes","No")</f>
        <v>No</v>
      </c>
      <c r="B1697" s="196" t="str">
        <f>IF((Table1[StartDate]&gt;=Date.GraphMin)*(Table1[StartDate]&lt;=Date.GraphMax)=1,"Yes","No")</f>
        <v>No</v>
      </c>
      <c r="C1697" s="196" t="str">
        <f>IF(OR(Table1[[#This Row],[Site]]="FOOD MILLING",Table1[[#This Row],[Site]]="GODACO"), "No", "Yes")</f>
        <v>Yes</v>
      </c>
      <c r="D1697" s="197">
        <f>MAX(DATE(Table1[Year],1,1),DATE(Table1[Year],1,1)-WEEKDAY(DATE(Table1[Year],1,1),2)+(Table1[WeekNum]-1)*7+1)</f>
        <v>44641</v>
      </c>
      <c r="E1697" s="197">
        <f>MIN(DATE(Table1[Year]+1,1,0),DATE(Table1[Year],1,1)-WEEKDAY(DATE(Table1[Year],1,1),2)+Table1[WeekNum]*7)</f>
        <v>44647</v>
      </c>
      <c r="F1697" s="15">
        <v>2022</v>
      </c>
      <c r="G1697" s="196">
        <f t="shared" si="52"/>
        <v>3</v>
      </c>
      <c r="H1697" s="196">
        <v>13</v>
      </c>
      <c r="I1697" s="207" t="str">
        <f>"W" &amp;Table1[[#This Row],[WeekNum]]</f>
        <v>W13</v>
      </c>
      <c r="J1697" s="199" t="str">
        <f t="shared" si="53"/>
        <v>22-W13</v>
      </c>
      <c r="K1697" s="198" t="s">
        <v>472</v>
      </c>
      <c r="L1697" s="198"/>
      <c r="M1697" s="198" t="s">
        <v>72</v>
      </c>
      <c r="N1697" s="11" t="s">
        <v>428</v>
      </c>
      <c r="O1697" s="266" t="s">
        <v>374</v>
      </c>
      <c r="P1697" s="11" t="s">
        <v>410</v>
      </c>
      <c r="Q1697" s="11" t="s">
        <v>421</v>
      </c>
      <c r="R1697" s="198">
        <v>0</v>
      </c>
      <c r="S1697" s="198"/>
      <c r="T1697" s="206">
        <f>ABS(Table1[[#This Row],[Prod]]-Table1[[#This Row],[Planned]])</f>
        <v>0</v>
      </c>
      <c r="U1697" s="209">
        <f>IF(ABS(Table1[[#This Row],[Prod]]-Table1[[#This Row],[Planned]])&gt;Table1[[#This Row],[Planned]],0,IF(Table1[[#This Row],[Planned]]=0,0,1-ABS(Table1[[#This Row],[Prod]]-Table1[[#This Row],[Planned]])/Table1[[#This Row],[Planned]]))</f>
        <v>0</v>
      </c>
      <c r="V1697" s="198"/>
      <c r="W1697" s="198"/>
      <c r="X1697" s="200"/>
      <c r="Y1697" s="206">
        <f>Table1[[#This Row],[Prod]]</f>
        <v>0</v>
      </c>
      <c r="Z1697" s="206">
        <f>ABS(Table1[[#This Row],[Prod2]]-Table1[[#This Row],[Plan Revised]])</f>
        <v>0</v>
      </c>
      <c r="AA1697" s="209">
        <f>IF(ABS(Table1[[#This Row],[Prod2]]-Table1[[#This Row],[Plan Revised]])&gt;Table1[[#This Row],[Plan Revised]],0,IF(Table1[[#This Row],[Plan Revised]]=0,0,1-ABS(Table1[[#This Row],[Prod2]]-Table1[[#This Row],[Plan Revised]])/Table1[[#This Row],[Plan Revised]]))</f>
        <v>0</v>
      </c>
      <c r="AB1697" s="198"/>
      <c r="AC1697" s="201"/>
      <c r="AD1697"/>
      <c r="AF1697"/>
    </row>
    <row r="1698" spans="1:32">
      <c r="A1698" s="196" t="str">
        <f>IF(Table1[Week]=WeekSel,"Yes","No")</f>
        <v>No</v>
      </c>
      <c r="B1698" s="196" t="str">
        <f>IF((Table1[StartDate]&gt;=Date.GraphMin)*(Table1[StartDate]&lt;=Date.GraphMax)=1,"Yes","No")</f>
        <v>No</v>
      </c>
      <c r="C1698" s="196" t="str">
        <f>IF(OR(Table1[[#This Row],[Site]]="FOOD MILLING",Table1[[#This Row],[Site]]="GODACO"), "No", "Yes")</f>
        <v>Yes</v>
      </c>
      <c r="D1698" s="197">
        <f>MAX(DATE(Table1[Year],1,1),DATE(Table1[Year],1,1)-WEEKDAY(DATE(Table1[Year],1,1),2)+(Table1[WeekNum]-1)*7+1)</f>
        <v>44641</v>
      </c>
      <c r="E1698" s="197">
        <f>MIN(DATE(Table1[Year]+1,1,0),DATE(Table1[Year],1,1)-WEEKDAY(DATE(Table1[Year],1,1),2)+Table1[WeekNum]*7)</f>
        <v>44647</v>
      </c>
      <c r="F1698" s="15">
        <v>2022</v>
      </c>
      <c r="G1698" s="196">
        <f t="shared" si="52"/>
        <v>3</v>
      </c>
      <c r="H1698" s="196">
        <v>13</v>
      </c>
      <c r="I1698" s="207" t="str">
        <f>"W" &amp;Table1[[#This Row],[WeekNum]]</f>
        <v>W13</v>
      </c>
      <c r="J1698" s="199" t="str">
        <f t="shared" si="53"/>
        <v>22-W13</v>
      </c>
      <c r="K1698" s="198" t="s">
        <v>37</v>
      </c>
      <c r="L1698" s="198"/>
      <c r="M1698" s="198" t="s">
        <v>72</v>
      </c>
      <c r="N1698" s="11" t="s">
        <v>428</v>
      </c>
      <c r="O1698" s="266" t="s">
        <v>372</v>
      </c>
      <c r="P1698" s="11" t="s">
        <v>373</v>
      </c>
      <c r="Q1698" s="11" t="s">
        <v>419</v>
      </c>
      <c r="R1698" s="198">
        <v>0</v>
      </c>
      <c r="S1698" s="198"/>
      <c r="T1698" s="206">
        <f>ABS(Table1[[#This Row],[Prod]]-Table1[[#This Row],[Planned]])</f>
        <v>0</v>
      </c>
      <c r="U1698" s="209">
        <f>IF(ABS(Table1[[#This Row],[Prod]]-Table1[[#This Row],[Planned]])&gt;Table1[[#This Row],[Planned]],0,IF(Table1[[#This Row],[Planned]]=0,0,1-ABS(Table1[[#This Row],[Prod]]-Table1[[#This Row],[Planned]])/Table1[[#This Row],[Planned]]))</f>
        <v>0</v>
      </c>
      <c r="V1698" s="198"/>
      <c r="W1698" s="198"/>
      <c r="X1698" s="200"/>
      <c r="Y1698" s="206">
        <f>Table1[[#This Row],[Prod]]</f>
        <v>0</v>
      </c>
      <c r="Z1698" s="206">
        <f>ABS(Table1[[#This Row],[Prod2]]-Table1[[#This Row],[Plan Revised]])</f>
        <v>0</v>
      </c>
      <c r="AA1698" s="209">
        <f>IF(ABS(Table1[[#This Row],[Prod2]]-Table1[[#This Row],[Plan Revised]])&gt;Table1[[#This Row],[Plan Revised]],0,IF(Table1[[#This Row],[Plan Revised]]=0,0,1-ABS(Table1[[#This Row],[Prod2]]-Table1[[#This Row],[Plan Revised]])/Table1[[#This Row],[Plan Revised]]))</f>
        <v>0</v>
      </c>
      <c r="AB1698" s="198"/>
      <c r="AC1698" s="201"/>
      <c r="AD1698"/>
      <c r="AF1698"/>
    </row>
    <row r="1699" spans="1:32">
      <c r="A1699" s="196" t="str">
        <f>IF(Table1[Week]=WeekSel,"Yes","No")</f>
        <v>No</v>
      </c>
      <c r="B1699" s="196" t="str">
        <f>IF((Table1[StartDate]&gt;=Date.GraphMin)*(Table1[StartDate]&lt;=Date.GraphMax)=1,"Yes","No")</f>
        <v>No</v>
      </c>
      <c r="C1699" s="196" t="str">
        <f>IF(OR(Table1[[#This Row],[Site]]="FOOD MILLING",Table1[[#This Row],[Site]]="GODACO"), "No", "Yes")</f>
        <v>Yes</v>
      </c>
      <c r="D1699" s="197">
        <f>MAX(DATE(Table1[Year],1,1),DATE(Table1[Year],1,1)-WEEKDAY(DATE(Table1[Year],1,1),2)+(Table1[WeekNum]-1)*7+1)</f>
        <v>44641</v>
      </c>
      <c r="E1699" s="197">
        <f>MIN(DATE(Table1[Year]+1,1,0),DATE(Table1[Year],1,1)-WEEKDAY(DATE(Table1[Year],1,1),2)+Table1[WeekNum]*7)</f>
        <v>44647</v>
      </c>
      <c r="F1699" s="15">
        <v>2022</v>
      </c>
      <c r="G1699" s="196">
        <f t="shared" si="52"/>
        <v>3</v>
      </c>
      <c r="H1699" s="196">
        <v>13</v>
      </c>
      <c r="I1699" s="207" t="str">
        <f>"W" &amp;Table1[[#This Row],[WeekNum]]</f>
        <v>W13</v>
      </c>
      <c r="J1699" s="199" t="str">
        <f t="shared" si="53"/>
        <v>22-W13</v>
      </c>
      <c r="K1699" s="198" t="s">
        <v>645</v>
      </c>
      <c r="L1699" s="198"/>
      <c r="M1699" s="198" t="s">
        <v>72</v>
      </c>
      <c r="N1699" s="11" t="s">
        <v>428</v>
      </c>
      <c r="O1699" s="266" t="s">
        <v>374</v>
      </c>
      <c r="P1699" s="11" t="s">
        <v>377</v>
      </c>
      <c r="Q1699" s="11" t="s">
        <v>421</v>
      </c>
      <c r="R1699" s="198">
        <v>0</v>
      </c>
      <c r="S1699" s="198">
        <v>0</v>
      </c>
      <c r="T1699" s="206">
        <f>ABS(Table1[[#This Row],[Prod]]-Table1[[#This Row],[Planned]])</f>
        <v>0</v>
      </c>
      <c r="U1699" s="209">
        <f>IF(ABS(Table1[[#This Row],[Prod]]-Table1[[#This Row],[Planned]])&gt;Table1[[#This Row],[Planned]],0,IF(Table1[[#This Row],[Planned]]=0,0,1-ABS(Table1[[#This Row],[Prod]]-Table1[[#This Row],[Planned]])/Table1[[#This Row],[Planned]]))</f>
        <v>0</v>
      </c>
      <c r="V1699" s="198"/>
      <c r="W1699" s="198"/>
      <c r="X1699" s="200">
        <v>0</v>
      </c>
      <c r="Y1699" s="206">
        <f>Table1[[#This Row],[Prod]]</f>
        <v>0</v>
      </c>
      <c r="Z1699" s="206">
        <f>ABS(Table1[[#This Row],[Prod2]]-Table1[[#This Row],[Plan Revised]])</f>
        <v>0</v>
      </c>
      <c r="AA1699" s="209">
        <f>IF(ABS(Table1[[#This Row],[Prod2]]-Table1[[#This Row],[Plan Revised]])&gt;Table1[[#This Row],[Plan Revised]],0,IF(Table1[[#This Row],[Plan Revised]]=0,0,1-ABS(Table1[[#This Row],[Prod2]]-Table1[[#This Row],[Plan Revised]])/Table1[[#This Row],[Plan Revised]]))</f>
        <v>0</v>
      </c>
      <c r="AB1699" s="198"/>
      <c r="AC1699" s="201"/>
      <c r="AD1699"/>
      <c r="AF1699"/>
    </row>
    <row r="1700" spans="1:32">
      <c r="A1700" s="196" t="str">
        <f>IF(Table1[Week]=WeekSel,"Yes","No")</f>
        <v>No</v>
      </c>
      <c r="B1700" s="196" t="str">
        <f>IF((Table1[StartDate]&gt;=Date.GraphMin)*(Table1[StartDate]&lt;=Date.GraphMax)=1,"Yes","No")</f>
        <v>No</v>
      </c>
      <c r="C1700" s="196" t="str">
        <f>IF(OR(Table1[[#This Row],[Site]]="FOOD MILLING",Table1[[#This Row],[Site]]="GODACO"), "No", "Yes")</f>
        <v>Yes</v>
      </c>
      <c r="D1700" s="197">
        <f>MAX(DATE(Table1[Year],1,1),DATE(Table1[Year],1,1)-WEEKDAY(DATE(Table1[Year],1,1),2)+(Table1[WeekNum]-1)*7+1)</f>
        <v>44641</v>
      </c>
      <c r="E1700" s="197">
        <f>MIN(DATE(Table1[Year]+1,1,0),DATE(Table1[Year],1,1)-WEEKDAY(DATE(Table1[Year],1,1),2)+Table1[WeekNum]*7)</f>
        <v>44647</v>
      </c>
      <c r="F1700" s="15">
        <v>2022</v>
      </c>
      <c r="G1700" s="196">
        <f t="shared" si="52"/>
        <v>3</v>
      </c>
      <c r="H1700" s="196">
        <v>13</v>
      </c>
      <c r="I1700" s="207" t="str">
        <f>"W" &amp;Table1[[#This Row],[WeekNum]]</f>
        <v>W13</v>
      </c>
      <c r="J1700" s="199" t="str">
        <f t="shared" si="53"/>
        <v>22-W13</v>
      </c>
      <c r="K1700" s="198" t="s">
        <v>646</v>
      </c>
      <c r="L1700" s="198"/>
      <c r="M1700" s="198" t="s">
        <v>72</v>
      </c>
      <c r="N1700" s="11" t="s">
        <v>428</v>
      </c>
      <c r="O1700" s="266" t="s">
        <v>374</v>
      </c>
      <c r="P1700" s="11" t="s">
        <v>377</v>
      </c>
      <c r="Q1700" s="11" t="s">
        <v>421</v>
      </c>
      <c r="R1700" s="198">
        <v>600</v>
      </c>
      <c r="S1700" s="198">
        <v>233.1</v>
      </c>
      <c r="T1700" s="206">
        <f>ABS(Table1[[#This Row],[Prod]]-Table1[[#This Row],[Planned]])</f>
        <v>366.9</v>
      </c>
      <c r="U1700" s="209">
        <f>IF(ABS(Table1[[#This Row],[Prod]]-Table1[[#This Row],[Planned]])&gt;Table1[[#This Row],[Planned]],0,IF(Table1[[#This Row],[Planned]]=0,0,1-ABS(Table1[[#This Row],[Prod]]-Table1[[#This Row],[Planned]])/Table1[[#This Row],[Planned]]))</f>
        <v>0.38850000000000007</v>
      </c>
      <c r="V1700" s="198"/>
      <c r="W1700" s="198"/>
      <c r="X1700" s="200">
        <v>600</v>
      </c>
      <c r="Y1700" s="206">
        <f>Table1[[#This Row],[Prod]]</f>
        <v>233.1</v>
      </c>
      <c r="Z1700" s="206">
        <f>ABS(Table1[[#This Row],[Prod2]]-Table1[[#This Row],[Plan Revised]])</f>
        <v>366.9</v>
      </c>
      <c r="AA1700" s="209">
        <f>IF(ABS(Table1[[#This Row],[Prod2]]-Table1[[#This Row],[Plan Revised]])&gt;Table1[[#This Row],[Plan Revised]],0,IF(Table1[[#This Row],[Plan Revised]]=0,0,1-ABS(Table1[[#This Row],[Prod2]]-Table1[[#This Row],[Plan Revised]])/Table1[[#This Row],[Plan Revised]]))</f>
        <v>0.38850000000000007</v>
      </c>
      <c r="AB1700" s="198"/>
      <c r="AC1700" s="201"/>
      <c r="AD1700"/>
      <c r="AF1700"/>
    </row>
    <row r="1701" spans="1:32">
      <c r="A1701" s="196" t="str">
        <f>IF(Table1[Week]=WeekSel,"Yes","No")</f>
        <v>No</v>
      </c>
      <c r="B1701" s="196" t="str">
        <f>IF((Table1[StartDate]&gt;=Date.GraphMin)*(Table1[StartDate]&lt;=Date.GraphMax)=1,"Yes","No")</f>
        <v>No</v>
      </c>
      <c r="C1701" s="196" t="str">
        <f>IF(OR(Table1[[#This Row],[Site]]="FOOD MILLING",Table1[[#This Row],[Site]]="GODACO"), "No", "Yes")</f>
        <v>Yes</v>
      </c>
      <c r="D1701" s="197">
        <f>MAX(DATE(Table1[Year],1,1),DATE(Table1[Year],1,1)-WEEKDAY(DATE(Table1[Year],1,1),2)+(Table1[WeekNum]-1)*7+1)</f>
        <v>44641</v>
      </c>
      <c r="E1701" s="197">
        <f>MIN(DATE(Table1[Year]+1,1,0),DATE(Table1[Year],1,1)-WEEKDAY(DATE(Table1[Year],1,1),2)+Table1[WeekNum]*7)</f>
        <v>44647</v>
      </c>
      <c r="F1701" s="15">
        <v>2022</v>
      </c>
      <c r="G1701" s="196">
        <f t="shared" si="52"/>
        <v>3</v>
      </c>
      <c r="H1701" s="196">
        <v>13</v>
      </c>
      <c r="I1701" s="207" t="str">
        <f>"W" &amp;Table1[[#This Row],[WeekNum]]</f>
        <v>W13</v>
      </c>
      <c r="J1701" s="199" t="str">
        <f t="shared" si="53"/>
        <v>22-W13</v>
      </c>
      <c r="K1701" s="198" t="s">
        <v>648</v>
      </c>
      <c r="L1701" s="198"/>
      <c r="M1701" s="198" t="s">
        <v>72</v>
      </c>
      <c r="N1701" s="11" t="s">
        <v>428</v>
      </c>
      <c r="O1701" s="266" t="s">
        <v>372</v>
      </c>
      <c r="P1701" s="11" t="s">
        <v>373</v>
      </c>
      <c r="Q1701" s="11" t="s">
        <v>419</v>
      </c>
      <c r="R1701" s="198">
        <v>0</v>
      </c>
      <c r="S1701" s="198">
        <v>0</v>
      </c>
      <c r="T1701" s="206">
        <f>ABS(Table1[[#This Row],[Prod]]-Table1[[#This Row],[Planned]])</f>
        <v>0</v>
      </c>
      <c r="U1701" s="209">
        <f>IF(ABS(Table1[[#This Row],[Prod]]-Table1[[#This Row],[Planned]])&gt;Table1[[#This Row],[Planned]],0,IF(Table1[[#This Row],[Planned]]=0,0,1-ABS(Table1[[#This Row],[Prod]]-Table1[[#This Row],[Planned]])/Table1[[#This Row],[Planned]]))</f>
        <v>0</v>
      </c>
      <c r="V1701" s="198"/>
      <c r="W1701" s="198"/>
      <c r="X1701" s="200">
        <v>0</v>
      </c>
      <c r="Y1701" s="206">
        <f>Table1[[#This Row],[Prod]]</f>
        <v>0</v>
      </c>
      <c r="Z1701" s="206">
        <f>ABS(Table1[[#This Row],[Prod2]]-Table1[[#This Row],[Plan Revised]])</f>
        <v>0</v>
      </c>
      <c r="AA1701" s="209">
        <f>IF(ABS(Table1[[#This Row],[Prod2]]-Table1[[#This Row],[Plan Revised]])&gt;Table1[[#This Row],[Plan Revised]],0,IF(Table1[[#This Row],[Plan Revised]]=0,0,1-ABS(Table1[[#This Row],[Prod2]]-Table1[[#This Row],[Plan Revised]])/Table1[[#This Row],[Plan Revised]]))</f>
        <v>0</v>
      </c>
      <c r="AB1701" s="198"/>
      <c r="AC1701" s="201"/>
      <c r="AD1701"/>
      <c r="AF1701"/>
    </row>
    <row r="1702" spans="1:32">
      <c r="A1702" s="196" t="str">
        <f>IF(Table1[Week]=WeekSel,"Yes","No")</f>
        <v>No</v>
      </c>
      <c r="B1702" s="196" t="str">
        <f>IF((Table1[StartDate]&gt;=Date.GraphMin)*(Table1[StartDate]&lt;=Date.GraphMax)=1,"Yes","No")</f>
        <v>No</v>
      </c>
      <c r="C1702" s="196" t="str">
        <f>IF(OR(Table1[[#This Row],[Site]]="FOOD MILLING",Table1[[#This Row],[Site]]="GODACO"), "No", "Yes")</f>
        <v>Yes</v>
      </c>
      <c r="D1702" s="197">
        <f>MAX(DATE(Table1[Year],1,1),DATE(Table1[Year],1,1)-WEEKDAY(DATE(Table1[Year],1,1),2)+(Table1[WeekNum]-1)*7+1)</f>
        <v>44641</v>
      </c>
      <c r="E1702" s="197">
        <f>MIN(DATE(Table1[Year]+1,1,0),DATE(Table1[Year],1,1)-WEEKDAY(DATE(Table1[Year],1,1),2)+Table1[WeekNum]*7)</f>
        <v>44647</v>
      </c>
      <c r="F1702" s="15">
        <v>2022</v>
      </c>
      <c r="G1702" s="196">
        <f t="shared" si="52"/>
        <v>3</v>
      </c>
      <c r="H1702" s="196">
        <v>13</v>
      </c>
      <c r="I1702" s="207" t="str">
        <f>"W" &amp;Table1[[#This Row],[WeekNum]]</f>
        <v>W13</v>
      </c>
      <c r="J1702" s="199" t="str">
        <f t="shared" si="53"/>
        <v>22-W13</v>
      </c>
      <c r="K1702" s="198" t="s">
        <v>649</v>
      </c>
      <c r="L1702" s="198"/>
      <c r="M1702" s="198" t="s">
        <v>72</v>
      </c>
      <c r="N1702" s="11" t="s">
        <v>428</v>
      </c>
      <c r="O1702" s="266" t="s">
        <v>372</v>
      </c>
      <c r="P1702" s="11" t="s">
        <v>373</v>
      </c>
      <c r="Q1702" s="11" t="s">
        <v>419</v>
      </c>
      <c r="R1702" s="198">
        <v>0</v>
      </c>
      <c r="S1702" s="198">
        <v>0</v>
      </c>
      <c r="T1702" s="206">
        <f>ABS(Table1[[#This Row],[Prod]]-Table1[[#This Row],[Planned]])</f>
        <v>0</v>
      </c>
      <c r="U1702" s="209">
        <f>IF(ABS(Table1[[#This Row],[Prod]]-Table1[[#This Row],[Planned]])&gt;Table1[[#This Row],[Planned]],0,IF(Table1[[#This Row],[Planned]]=0,0,1-ABS(Table1[[#This Row],[Prod]]-Table1[[#This Row],[Planned]])/Table1[[#This Row],[Planned]]))</f>
        <v>0</v>
      </c>
      <c r="V1702" s="198"/>
      <c r="W1702" s="198"/>
      <c r="X1702" s="200">
        <v>0</v>
      </c>
      <c r="Y1702" s="206">
        <f>Table1[[#This Row],[Prod]]</f>
        <v>0</v>
      </c>
      <c r="Z1702" s="206">
        <f>ABS(Table1[[#This Row],[Prod2]]-Table1[[#This Row],[Plan Revised]])</f>
        <v>0</v>
      </c>
      <c r="AA1702" s="209">
        <f>IF(ABS(Table1[[#This Row],[Prod2]]-Table1[[#This Row],[Plan Revised]])&gt;Table1[[#This Row],[Plan Revised]],0,IF(Table1[[#This Row],[Plan Revised]]=0,0,1-ABS(Table1[[#This Row],[Prod2]]-Table1[[#This Row],[Plan Revised]])/Table1[[#This Row],[Plan Revised]]))</f>
        <v>0</v>
      </c>
      <c r="AB1702" s="198"/>
      <c r="AC1702" s="201"/>
      <c r="AD1702"/>
      <c r="AF1702"/>
    </row>
    <row r="1703" spans="1:32">
      <c r="A1703" s="196" t="str">
        <f>IF(Table1[Week]=WeekSel,"Yes","No")</f>
        <v>No</v>
      </c>
      <c r="B1703" s="196" t="str">
        <f>IF((Table1[StartDate]&gt;=Date.GraphMin)*(Table1[StartDate]&lt;=Date.GraphMax)=1,"Yes","No")</f>
        <v>No</v>
      </c>
      <c r="C1703" s="196" t="str">
        <f>IF(OR(Table1[[#This Row],[Site]]="FOOD MILLING",Table1[[#This Row],[Site]]="GODACO"), "No", "Yes")</f>
        <v>Yes</v>
      </c>
      <c r="D1703" s="197">
        <f>MAX(DATE(Table1[Year],1,1),DATE(Table1[Year],1,1)-WEEKDAY(DATE(Table1[Year],1,1),2)+(Table1[WeekNum]-1)*7+1)</f>
        <v>44641</v>
      </c>
      <c r="E1703" s="197">
        <f>MIN(DATE(Table1[Year]+1,1,0),DATE(Table1[Year],1,1)-WEEKDAY(DATE(Table1[Year],1,1),2)+Table1[WeekNum]*7)</f>
        <v>44647</v>
      </c>
      <c r="F1703" s="15">
        <v>2022</v>
      </c>
      <c r="G1703" s="196">
        <f t="shared" si="52"/>
        <v>3</v>
      </c>
      <c r="H1703" s="196">
        <v>13</v>
      </c>
      <c r="I1703" s="207" t="str">
        <f>"W" &amp;Table1[[#This Row],[WeekNum]]</f>
        <v>W13</v>
      </c>
      <c r="J1703" s="199" t="str">
        <f t="shared" si="53"/>
        <v>22-W13</v>
      </c>
      <c r="K1703" s="198" t="s">
        <v>650</v>
      </c>
      <c r="L1703" s="198"/>
      <c r="M1703" s="198" t="s">
        <v>72</v>
      </c>
      <c r="N1703" s="11" t="s">
        <v>428</v>
      </c>
      <c r="O1703" s="266" t="s">
        <v>372</v>
      </c>
      <c r="P1703" s="11" t="s">
        <v>373</v>
      </c>
      <c r="Q1703" s="11" t="s">
        <v>419</v>
      </c>
      <c r="R1703" s="198">
        <v>0</v>
      </c>
      <c r="S1703" s="198">
        <v>0</v>
      </c>
      <c r="T1703" s="206">
        <f>ABS(Table1[[#This Row],[Prod]]-Table1[[#This Row],[Planned]])</f>
        <v>0</v>
      </c>
      <c r="U1703" s="209">
        <f>IF(ABS(Table1[[#This Row],[Prod]]-Table1[[#This Row],[Planned]])&gt;Table1[[#This Row],[Planned]],0,IF(Table1[[#This Row],[Planned]]=0,0,1-ABS(Table1[[#This Row],[Prod]]-Table1[[#This Row],[Planned]])/Table1[[#This Row],[Planned]]))</f>
        <v>0</v>
      </c>
      <c r="V1703" s="198"/>
      <c r="W1703" s="198"/>
      <c r="X1703" s="200">
        <v>0</v>
      </c>
      <c r="Y1703" s="206">
        <f>Table1[[#This Row],[Prod]]</f>
        <v>0</v>
      </c>
      <c r="Z1703" s="206">
        <f>ABS(Table1[[#This Row],[Prod2]]-Table1[[#This Row],[Plan Revised]])</f>
        <v>0</v>
      </c>
      <c r="AA1703" s="209">
        <f>IF(ABS(Table1[[#This Row],[Prod2]]-Table1[[#This Row],[Plan Revised]])&gt;Table1[[#This Row],[Plan Revised]],0,IF(Table1[[#This Row],[Plan Revised]]=0,0,1-ABS(Table1[[#This Row],[Prod2]]-Table1[[#This Row],[Plan Revised]])/Table1[[#This Row],[Plan Revised]]))</f>
        <v>0</v>
      </c>
      <c r="AB1703" s="198"/>
      <c r="AC1703" s="201"/>
      <c r="AD1703"/>
      <c r="AF1703"/>
    </row>
    <row r="1704" spans="1:32">
      <c r="A1704" s="196" t="str">
        <f>IF(Table1[Week]=WeekSel,"Yes","No")</f>
        <v>No</v>
      </c>
      <c r="B1704" s="196" t="str">
        <f>IF((Table1[StartDate]&gt;=Date.GraphMin)*(Table1[StartDate]&lt;=Date.GraphMax)=1,"Yes","No")</f>
        <v>No</v>
      </c>
      <c r="C1704" s="196" t="str">
        <f>IF(OR(Table1[[#This Row],[Site]]="FOOD MILLING",Table1[[#This Row],[Site]]="GODACO"), "No", "Yes")</f>
        <v>Yes</v>
      </c>
      <c r="D1704" s="197">
        <f>MAX(DATE(Table1[Year],1,1),DATE(Table1[Year],1,1)-WEEKDAY(DATE(Table1[Year],1,1),2)+(Table1[WeekNum]-1)*7+1)</f>
        <v>44641</v>
      </c>
      <c r="E1704" s="197">
        <f>MIN(DATE(Table1[Year]+1,1,0),DATE(Table1[Year],1,1)-WEEKDAY(DATE(Table1[Year],1,1),2)+Table1[WeekNum]*7)</f>
        <v>44647</v>
      </c>
      <c r="F1704" s="15">
        <v>2022</v>
      </c>
      <c r="G1704" s="196">
        <f t="shared" si="52"/>
        <v>3</v>
      </c>
      <c r="H1704" s="196">
        <v>13</v>
      </c>
      <c r="I1704" s="207" t="str">
        <f>"W" &amp;Table1[[#This Row],[WeekNum]]</f>
        <v>W13</v>
      </c>
      <c r="J1704" s="199" t="str">
        <f t="shared" si="53"/>
        <v>22-W13</v>
      </c>
      <c r="K1704" s="198" t="s">
        <v>651</v>
      </c>
      <c r="L1704" s="198"/>
      <c r="M1704" s="198" t="s">
        <v>72</v>
      </c>
      <c r="N1704" s="11" t="s">
        <v>428</v>
      </c>
      <c r="O1704" s="266" t="s">
        <v>372</v>
      </c>
      <c r="P1704" s="11" t="s">
        <v>373</v>
      </c>
      <c r="Q1704" s="11" t="s">
        <v>419</v>
      </c>
      <c r="R1704" s="198">
        <v>0</v>
      </c>
      <c r="S1704" s="198">
        <v>0</v>
      </c>
      <c r="T1704" s="206">
        <f>ABS(Table1[[#This Row],[Prod]]-Table1[[#This Row],[Planned]])</f>
        <v>0</v>
      </c>
      <c r="U1704" s="209">
        <f>IF(ABS(Table1[[#This Row],[Prod]]-Table1[[#This Row],[Planned]])&gt;Table1[[#This Row],[Planned]],0,IF(Table1[[#This Row],[Planned]]=0,0,1-ABS(Table1[[#This Row],[Prod]]-Table1[[#This Row],[Planned]])/Table1[[#This Row],[Planned]]))</f>
        <v>0</v>
      </c>
      <c r="V1704" s="198"/>
      <c r="W1704" s="198"/>
      <c r="X1704" s="200">
        <v>0</v>
      </c>
      <c r="Y1704" s="206">
        <f>Table1[[#This Row],[Prod]]</f>
        <v>0</v>
      </c>
      <c r="Z1704" s="206">
        <f>ABS(Table1[[#This Row],[Prod2]]-Table1[[#This Row],[Plan Revised]])</f>
        <v>0</v>
      </c>
      <c r="AA1704" s="209">
        <f>IF(ABS(Table1[[#This Row],[Prod2]]-Table1[[#This Row],[Plan Revised]])&gt;Table1[[#This Row],[Plan Revised]],0,IF(Table1[[#This Row],[Plan Revised]]=0,0,1-ABS(Table1[[#This Row],[Prod2]]-Table1[[#This Row],[Plan Revised]])/Table1[[#This Row],[Plan Revised]]))</f>
        <v>0</v>
      </c>
      <c r="AB1704" s="198"/>
      <c r="AC1704" s="201"/>
      <c r="AD1704"/>
      <c r="AF1704"/>
    </row>
    <row r="1705" spans="1:32">
      <c r="A1705" s="196" t="str">
        <f>IF(Table1[Week]=WeekSel,"Yes","No")</f>
        <v>No</v>
      </c>
      <c r="B1705" s="196" t="str">
        <f>IF((Table1[StartDate]&gt;=Date.GraphMin)*(Table1[StartDate]&lt;=Date.GraphMax)=1,"Yes","No")</f>
        <v>No</v>
      </c>
      <c r="C1705" s="196" t="str">
        <f>IF(OR(Table1[[#This Row],[Site]]="FOOD MILLING",Table1[[#This Row],[Site]]="GODACO"), "No", "Yes")</f>
        <v>Yes</v>
      </c>
      <c r="D1705" s="197">
        <f>MAX(DATE(Table1[Year],1,1),DATE(Table1[Year],1,1)-WEEKDAY(DATE(Table1[Year],1,1),2)+(Table1[WeekNum]-1)*7+1)</f>
        <v>44641</v>
      </c>
      <c r="E1705" s="197">
        <f>MIN(DATE(Table1[Year]+1,1,0),DATE(Table1[Year],1,1)-WEEKDAY(DATE(Table1[Year],1,1),2)+Table1[WeekNum]*7)</f>
        <v>44647</v>
      </c>
      <c r="F1705" s="15">
        <v>2022</v>
      </c>
      <c r="G1705" s="196">
        <f t="shared" si="52"/>
        <v>3</v>
      </c>
      <c r="H1705" s="196">
        <v>13</v>
      </c>
      <c r="I1705" s="207" t="str">
        <f>"W" &amp;Table1[[#This Row],[WeekNum]]</f>
        <v>W13</v>
      </c>
      <c r="J1705" s="199" t="str">
        <f t="shared" si="53"/>
        <v>22-W13</v>
      </c>
      <c r="K1705" s="198" t="s">
        <v>652</v>
      </c>
      <c r="L1705" s="198"/>
      <c r="M1705" s="198" t="s">
        <v>72</v>
      </c>
      <c r="N1705" s="11" t="s">
        <v>428</v>
      </c>
      <c r="O1705" s="266" t="s">
        <v>372</v>
      </c>
      <c r="P1705" s="11" t="s">
        <v>373</v>
      </c>
      <c r="Q1705" s="11" t="s">
        <v>419</v>
      </c>
      <c r="R1705" s="198">
        <v>0</v>
      </c>
      <c r="S1705" s="198">
        <v>0</v>
      </c>
      <c r="T1705" s="206">
        <f>ABS(Table1[[#This Row],[Prod]]-Table1[[#This Row],[Planned]])</f>
        <v>0</v>
      </c>
      <c r="U1705" s="209">
        <f>IF(ABS(Table1[[#This Row],[Prod]]-Table1[[#This Row],[Planned]])&gt;Table1[[#This Row],[Planned]],0,IF(Table1[[#This Row],[Planned]]=0,0,1-ABS(Table1[[#This Row],[Prod]]-Table1[[#This Row],[Planned]])/Table1[[#This Row],[Planned]]))</f>
        <v>0</v>
      </c>
      <c r="V1705" s="198"/>
      <c r="W1705" s="198"/>
      <c r="X1705" s="200">
        <v>0</v>
      </c>
      <c r="Y1705" s="206">
        <f>Table1[[#This Row],[Prod]]</f>
        <v>0</v>
      </c>
      <c r="Z1705" s="206">
        <f>ABS(Table1[[#This Row],[Prod2]]-Table1[[#This Row],[Plan Revised]])</f>
        <v>0</v>
      </c>
      <c r="AA1705" s="209">
        <f>IF(ABS(Table1[[#This Row],[Prod2]]-Table1[[#This Row],[Plan Revised]])&gt;Table1[[#This Row],[Plan Revised]],0,IF(Table1[[#This Row],[Plan Revised]]=0,0,1-ABS(Table1[[#This Row],[Prod2]]-Table1[[#This Row],[Plan Revised]])/Table1[[#This Row],[Plan Revised]]))</f>
        <v>0</v>
      </c>
      <c r="AB1705" s="198"/>
      <c r="AC1705" s="201"/>
      <c r="AD1705"/>
      <c r="AF1705"/>
    </row>
    <row r="1706" spans="1:32">
      <c r="A1706" s="196" t="str">
        <f>IF(Table1[Week]=WeekSel,"Yes","No")</f>
        <v>No</v>
      </c>
      <c r="B1706" s="196" t="str">
        <f>IF((Table1[StartDate]&gt;=Date.GraphMin)*(Table1[StartDate]&lt;=Date.GraphMax)=1,"Yes","No")</f>
        <v>No</v>
      </c>
      <c r="C1706" s="196" t="str">
        <f>IF(OR(Table1[[#This Row],[Site]]="FOOD MILLING",Table1[[#This Row],[Site]]="GODACO"), "No", "Yes")</f>
        <v>Yes</v>
      </c>
      <c r="D1706" s="197">
        <f>MAX(DATE(Table1[Year],1,1),DATE(Table1[Year],1,1)-WEEKDAY(DATE(Table1[Year],1,1),2)+(Table1[WeekNum]-1)*7+1)</f>
        <v>44641</v>
      </c>
      <c r="E1706" s="197">
        <f>MIN(DATE(Table1[Year]+1,1,0),DATE(Table1[Year],1,1)-WEEKDAY(DATE(Table1[Year],1,1),2)+Table1[WeekNum]*7)</f>
        <v>44647</v>
      </c>
      <c r="F1706" s="15">
        <v>2022</v>
      </c>
      <c r="G1706" s="196">
        <f t="shared" si="52"/>
        <v>3</v>
      </c>
      <c r="H1706" s="196">
        <v>13</v>
      </c>
      <c r="I1706" s="207" t="str">
        <f>"W" &amp;Table1[[#This Row],[WeekNum]]</f>
        <v>W13</v>
      </c>
      <c r="J1706" s="199" t="str">
        <f t="shared" si="53"/>
        <v>22-W13</v>
      </c>
      <c r="K1706" s="198" t="s">
        <v>653</v>
      </c>
      <c r="L1706" s="198"/>
      <c r="M1706" s="198" t="s">
        <v>72</v>
      </c>
      <c r="N1706" s="11" t="s">
        <v>428</v>
      </c>
      <c r="O1706" s="266" t="s">
        <v>372</v>
      </c>
      <c r="P1706" s="11" t="s">
        <v>373</v>
      </c>
      <c r="Q1706" s="11" t="s">
        <v>419</v>
      </c>
      <c r="R1706" s="198">
        <v>0</v>
      </c>
      <c r="S1706" s="198">
        <v>0</v>
      </c>
      <c r="T1706" s="206">
        <f>ABS(Table1[[#This Row],[Prod]]-Table1[[#This Row],[Planned]])</f>
        <v>0</v>
      </c>
      <c r="U1706" s="209">
        <f>IF(ABS(Table1[[#This Row],[Prod]]-Table1[[#This Row],[Planned]])&gt;Table1[[#This Row],[Planned]],0,IF(Table1[[#This Row],[Planned]]=0,0,1-ABS(Table1[[#This Row],[Prod]]-Table1[[#This Row],[Planned]])/Table1[[#This Row],[Planned]]))</f>
        <v>0</v>
      </c>
      <c r="V1706" s="198"/>
      <c r="W1706" s="198"/>
      <c r="X1706" s="200">
        <v>0</v>
      </c>
      <c r="Y1706" s="206">
        <f>Table1[[#This Row],[Prod]]</f>
        <v>0</v>
      </c>
      <c r="Z1706" s="206">
        <f>ABS(Table1[[#This Row],[Prod2]]-Table1[[#This Row],[Plan Revised]])</f>
        <v>0</v>
      </c>
      <c r="AA1706" s="209">
        <f>IF(ABS(Table1[[#This Row],[Prod2]]-Table1[[#This Row],[Plan Revised]])&gt;Table1[[#This Row],[Plan Revised]],0,IF(Table1[[#This Row],[Plan Revised]]=0,0,1-ABS(Table1[[#This Row],[Prod2]]-Table1[[#This Row],[Plan Revised]])/Table1[[#This Row],[Plan Revised]]))</f>
        <v>0</v>
      </c>
      <c r="AB1706" s="198"/>
      <c r="AC1706" s="201"/>
      <c r="AD1706"/>
      <c r="AF1706"/>
    </row>
    <row r="1707" spans="1:32">
      <c r="A1707" s="196" t="str">
        <f>IF(Table1[Week]=WeekSel,"Yes","No")</f>
        <v>No</v>
      </c>
      <c r="B1707" s="196" t="str">
        <f>IF((Table1[StartDate]&gt;=Date.GraphMin)*(Table1[StartDate]&lt;=Date.GraphMax)=1,"Yes","No")</f>
        <v>No</v>
      </c>
      <c r="C1707" s="196" t="str">
        <f>IF(OR(Table1[[#This Row],[Site]]="FOOD MILLING",Table1[[#This Row],[Site]]="GODACO"), "No", "Yes")</f>
        <v>Yes</v>
      </c>
      <c r="D1707" s="197">
        <f>MAX(DATE(Table1[Year],1,1),DATE(Table1[Year],1,1)-WEEKDAY(DATE(Table1[Year],1,1),2)+(Table1[WeekNum]-1)*7+1)</f>
        <v>44641</v>
      </c>
      <c r="E1707" s="197">
        <f>MIN(DATE(Table1[Year]+1,1,0),DATE(Table1[Year],1,1)-WEEKDAY(DATE(Table1[Year],1,1),2)+Table1[WeekNum]*7)</f>
        <v>44647</v>
      </c>
      <c r="F1707" s="15">
        <v>2022</v>
      </c>
      <c r="G1707" s="196">
        <f t="shared" si="52"/>
        <v>3</v>
      </c>
      <c r="H1707" s="196">
        <v>13</v>
      </c>
      <c r="I1707" s="207" t="str">
        <f>"W" &amp;Table1[[#This Row],[WeekNum]]</f>
        <v>W13</v>
      </c>
      <c r="J1707" s="199" t="str">
        <f t="shared" si="53"/>
        <v>22-W13</v>
      </c>
      <c r="K1707" s="198" t="s">
        <v>654</v>
      </c>
      <c r="L1707" s="198"/>
      <c r="M1707" s="198" t="s">
        <v>72</v>
      </c>
      <c r="N1707" s="11" t="s">
        <v>428</v>
      </c>
      <c r="O1707" s="266" t="s">
        <v>372</v>
      </c>
      <c r="P1707" s="11" t="s">
        <v>373</v>
      </c>
      <c r="Q1707" s="11" t="s">
        <v>419</v>
      </c>
      <c r="R1707" s="198">
        <v>0</v>
      </c>
      <c r="S1707" s="198">
        <v>0</v>
      </c>
      <c r="T1707" s="206">
        <f>ABS(Table1[[#This Row],[Prod]]-Table1[[#This Row],[Planned]])</f>
        <v>0</v>
      </c>
      <c r="U1707" s="209">
        <f>IF(ABS(Table1[[#This Row],[Prod]]-Table1[[#This Row],[Planned]])&gt;Table1[[#This Row],[Planned]],0,IF(Table1[[#This Row],[Planned]]=0,0,1-ABS(Table1[[#This Row],[Prod]]-Table1[[#This Row],[Planned]])/Table1[[#This Row],[Planned]]))</f>
        <v>0</v>
      </c>
      <c r="V1707" s="198"/>
      <c r="W1707" s="198"/>
      <c r="X1707" s="200">
        <v>0</v>
      </c>
      <c r="Y1707" s="206">
        <f>Table1[[#This Row],[Prod]]</f>
        <v>0</v>
      </c>
      <c r="Z1707" s="206">
        <f>ABS(Table1[[#This Row],[Prod2]]-Table1[[#This Row],[Plan Revised]])</f>
        <v>0</v>
      </c>
      <c r="AA1707" s="209">
        <f>IF(ABS(Table1[[#This Row],[Prod2]]-Table1[[#This Row],[Plan Revised]])&gt;Table1[[#This Row],[Plan Revised]],0,IF(Table1[[#This Row],[Plan Revised]]=0,0,1-ABS(Table1[[#This Row],[Prod2]]-Table1[[#This Row],[Plan Revised]])/Table1[[#This Row],[Plan Revised]]))</f>
        <v>0</v>
      </c>
      <c r="AB1707" s="198"/>
      <c r="AC1707" s="201"/>
      <c r="AD1707"/>
      <c r="AF1707"/>
    </row>
    <row r="1708" spans="1:32">
      <c r="A1708" s="196" t="str">
        <f>IF(Table1[Week]=WeekSel,"Yes","No")</f>
        <v>No</v>
      </c>
      <c r="B1708" s="196" t="str">
        <f>IF((Table1[StartDate]&gt;=Date.GraphMin)*(Table1[StartDate]&lt;=Date.GraphMax)=1,"Yes","No")</f>
        <v>No</v>
      </c>
      <c r="C1708" s="196" t="str">
        <f>IF(OR(Table1[[#This Row],[Site]]="FOOD MILLING",Table1[[#This Row],[Site]]="GODACO"), "No", "Yes")</f>
        <v>Yes</v>
      </c>
      <c r="D1708" s="197">
        <f>MAX(DATE(Table1[Year],1,1),DATE(Table1[Year],1,1)-WEEKDAY(DATE(Table1[Year],1,1),2)+(Table1[WeekNum]-1)*7+1)</f>
        <v>44641</v>
      </c>
      <c r="E1708" s="197">
        <f>MIN(DATE(Table1[Year]+1,1,0),DATE(Table1[Year],1,1)-WEEKDAY(DATE(Table1[Year],1,1),2)+Table1[WeekNum]*7)</f>
        <v>44647</v>
      </c>
      <c r="F1708" s="15">
        <v>2022</v>
      </c>
      <c r="G1708" s="196">
        <f t="shared" si="52"/>
        <v>3</v>
      </c>
      <c r="H1708" s="196">
        <v>13</v>
      </c>
      <c r="I1708" s="207" t="str">
        <f>"W" &amp;Table1[[#This Row],[WeekNum]]</f>
        <v>W13</v>
      </c>
      <c r="J1708" s="199" t="str">
        <f t="shared" si="53"/>
        <v>22-W13</v>
      </c>
      <c r="K1708" s="198" t="s">
        <v>655</v>
      </c>
      <c r="L1708" s="198"/>
      <c r="M1708" s="198" t="s">
        <v>72</v>
      </c>
      <c r="N1708" s="11" t="s">
        <v>428</v>
      </c>
      <c r="O1708" s="266" t="s">
        <v>372</v>
      </c>
      <c r="P1708" s="11" t="s">
        <v>373</v>
      </c>
      <c r="Q1708" s="11" t="s">
        <v>419</v>
      </c>
      <c r="R1708" s="198">
        <v>0</v>
      </c>
      <c r="S1708" s="198">
        <v>0</v>
      </c>
      <c r="T1708" s="206">
        <f>ABS(Table1[[#This Row],[Prod]]-Table1[[#This Row],[Planned]])</f>
        <v>0</v>
      </c>
      <c r="U1708" s="209">
        <f>IF(ABS(Table1[[#This Row],[Prod]]-Table1[[#This Row],[Planned]])&gt;Table1[[#This Row],[Planned]],0,IF(Table1[[#This Row],[Planned]]=0,0,1-ABS(Table1[[#This Row],[Prod]]-Table1[[#This Row],[Planned]])/Table1[[#This Row],[Planned]]))</f>
        <v>0</v>
      </c>
      <c r="V1708" s="198"/>
      <c r="W1708" s="198"/>
      <c r="X1708" s="200">
        <v>0</v>
      </c>
      <c r="Y1708" s="206">
        <f>Table1[[#This Row],[Prod]]</f>
        <v>0</v>
      </c>
      <c r="Z1708" s="206">
        <f>ABS(Table1[[#This Row],[Prod2]]-Table1[[#This Row],[Plan Revised]])</f>
        <v>0</v>
      </c>
      <c r="AA1708" s="209">
        <f>IF(ABS(Table1[[#This Row],[Prod2]]-Table1[[#This Row],[Plan Revised]])&gt;Table1[[#This Row],[Plan Revised]],0,IF(Table1[[#This Row],[Plan Revised]]=0,0,1-ABS(Table1[[#This Row],[Prod2]]-Table1[[#This Row],[Plan Revised]])/Table1[[#This Row],[Plan Revised]]))</f>
        <v>0</v>
      </c>
      <c r="AB1708" s="198"/>
      <c r="AC1708" s="201"/>
      <c r="AD1708"/>
      <c r="AF1708"/>
    </row>
    <row r="1709" spans="1:32">
      <c r="A1709" s="196" t="str">
        <f>IF(Table1[Week]=WeekSel,"Yes","No")</f>
        <v>No</v>
      </c>
      <c r="B1709" s="196" t="str">
        <f>IF((Table1[StartDate]&gt;=Date.GraphMin)*(Table1[StartDate]&lt;=Date.GraphMax)=1,"Yes","No")</f>
        <v>No</v>
      </c>
      <c r="C1709" s="196" t="str">
        <f>IF(OR(Table1[[#This Row],[Site]]="FOOD MILLING",Table1[[#This Row],[Site]]="GODACO"), "No", "Yes")</f>
        <v>Yes</v>
      </c>
      <c r="D1709" s="197">
        <f>MAX(DATE(Table1[Year],1,1),DATE(Table1[Year],1,1)-WEEKDAY(DATE(Table1[Year],1,1),2)+(Table1[WeekNum]-1)*7+1)</f>
        <v>44641</v>
      </c>
      <c r="E1709" s="197">
        <f>MIN(DATE(Table1[Year]+1,1,0),DATE(Table1[Year],1,1)-WEEKDAY(DATE(Table1[Year],1,1),2)+Table1[WeekNum]*7)</f>
        <v>44647</v>
      </c>
      <c r="F1709" s="15">
        <v>2022</v>
      </c>
      <c r="G1709" s="196">
        <f t="shared" si="52"/>
        <v>3</v>
      </c>
      <c r="H1709" s="196">
        <v>13</v>
      </c>
      <c r="I1709" s="207" t="str">
        <f>"W" &amp;Table1[[#This Row],[WeekNum]]</f>
        <v>W13</v>
      </c>
      <c r="J1709" s="199" t="str">
        <f t="shared" si="53"/>
        <v>22-W13</v>
      </c>
      <c r="K1709" s="198" t="s">
        <v>656</v>
      </c>
      <c r="L1709" s="198"/>
      <c r="M1709" s="198" t="s">
        <v>72</v>
      </c>
      <c r="N1709" s="11" t="s">
        <v>428</v>
      </c>
      <c r="O1709" s="266" t="s">
        <v>372</v>
      </c>
      <c r="P1709" s="11" t="s">
        <v>373</v>
      </c>
      <c r="Q1709" s="11" t="s">
        <v>419</v>
      </c>
      <c r="R1709" s="198">
        <v>0</v>
      </c>
      <c r="S1709" s="198">
        <v>0</v>
      </c>
      <c r="T1709" s="206">
        <f>ABS(Table1[[#This Row],[Prod]]-Table1[[#This Row],[Planned]])</f>
        <v>0</v>
      </c>
      <c r="U1709" s="209">
        <f>IF(ABS(Table1[[#This Row],[Prod]]-Table1[[#This Row],[Planned]])&gt;Table1[[#This Row],[Planned]],0,IF(Table1[[#This Row],[Planned]]=0,0,1-ABS(Table1[[#This Row],[Prod]]-Table1[[#This Row],[Planned]])/Table1[[#This Row],[Planned]]))</f>
        <v>0</v>
      </c>
      <c r="V1709" s="198"/>
      <c r="W1709" s="198"/>
      <c r="X1709" s="200">
        <v>0</v>
      </c>
      <c r="Y1709" s="206">
        <f>Table1[[#This Row],[Prod]]</f>
        <v>0</v>
      </c>
      <c r="Z1709" s="206">
        <f>ABS(Table1[[#This Row],[Prod2]]-Table1[[#This Row],[Plan Revised]])</f>
        <v>0</v>
      </c>
      <c r="AA1709" s="209">
        <f>IF(ABS(Table1[[#This Row],[Prod2]]-Table1[[#This Row],[Plan Revised]])&gt;Table1[[#This Row],[Plan Revised]],0,IF(Table1[[#This Row],[Plan Revised]]=0,0,1-ABS(Table1[[#This Row],[Prod2]]-Table1[[#This Row],[Plan Revised]])/Table1[[#This Row],[Plan Revised]]))</f>
        <v>0</v>
      </c>
      <c r="AB1709" s="198"/>
      <c r="AC1709" s="201"/>
      <c r="AD1709"/>
      <c r="AF1709"/>
    </row>
    <row r="1710" spans="1:32">
      <c r="A1710" s="196" t="str">
        <f>IF(Table1[Week]=WeekSel,"Yes","No")</f>
        <v>No</v>
      </c>
      <c r="B1710" s="196" t="str">
        <f>IF((Table1[StartDate]&gt;=Date.GraphMin)*(Table1[StartDate]&lt;=Date.GraphMax)=1,"Yes","No")</f>
        <v>No</v>
      </c>
      <c r="C1710" s="196" t="str">
        <f>IF(OR(Table1[[#This Row],[Site]]="FOOD MILLING",Table1[[#This Row],[Site]]="GODACO"), "No", "Yes")</f>
        <v>Yes</v>
      </c>
      <c r="D1710" s="197">
        <f>MAX(DATE(Table1[Year],1,1),DATE(Table1[Year],1,1)-WEEKDAY(DATE(Table1[Year],1,1),2)+(Table1[WeekNum]-1)*7+1)</f>
        <v>44641</v>
      </c>
      <c r="E1710" s="197">
        <f>MIN(DATE(Table1[Year]+1,1,0),DATE(Table1[Year],1,1)-WEEKDAY(DATE(Table1[Year],1,1),2)+Table1[WeekNum]*7)</f>
        <v>44647</v>
      </c>
      <c r="F1710" s="15">
        <v>2022</v>
      </c>
      <c r="G1710" s="196">
        <f t="shared" si="52"/>
        <v>3</v>
      </c>
      <c r="H1710" s="196">
        <v>13</v>
      </c>
      <c r="I1710" s="207" t="str">
        <f>"W" &amp;Table1[[#This Row],[WeekNum]]</f>
        <v>W13</v>
      </c>
      <c r="J1710" s="199" t="str">
        <f t="shared" si="53"/>
        <v>22-W13</v>
      </c>
      <c r="K1710" s="198" t="s">
        <v>657</v>
      </c>
      <c r="L1710" s="198"/>
      <c r="M1710" s="198" t="s">
        <v>72</v>
      </c>
      <c r="N1710" s="11" t="s">
        <v>428</v>
      </c>
      <c r="O1710" s="266" t="s">
        <v>372</v>
      </c>
      <c r="P1710" s="11" t="s">
        <v>373</v>
      </c>
      <c r="Q1710" s="11" t="s">
        <v>419</v>
      </c>
      <c r="R1710" s="198">
        <v>0</v>
      </c>
      <c r="S1710" s="198">
        <v>0</v>
      </c>
      <c r="T1710" s="206">
        <f>ABS(Table1[[#This Row],[Prod]]-Table1[[#This Row],[Planned]])</f>
        <v>0</v>
      </c>
      <c r="U1710" s="209">
        <f>IF(ABS(Table1[[#This Row],[Prod]]-Table1[[#This Row],[Planned]])&gt;Table1[[#This Row],[Planned]],0,IF(Table1[[#This Row],[Planned]]=0,0,1-ABS(Table1[[#This Row],[Prod]]-Table1[[#This Row],[Planned]])/Table1[[#This Row],[Planned]]))</f>
        <v>0</v>
      </c>
      <c r="V1710" s="198"/>
      <c r="W1710" s="198"/>
      <c r="X1710" s="200">
        <v>0</v>
      </c>
      <c r="Y1710" s="206">
        <f>Table1[[#This Row],[Prod]]</f>
        <v>0</v>
      </c>
      <c r="Z1710" s="206">
        <f>ABS(Table1[[#This Row],[Prod2]]-Table1[[#This Row],[Plan Revised]])</f>
        <v>0</v>
      </c>
      <c r="AA1710" s="209">
        <f>IF(ABS(Table1[[#This Row],[Prod2]]-Table1[[#This Row],[Plan Revised]])&gt;Table1[[#This Row],[Plan Revised]],0,IF(Table1[[#This Row],[Plan Revised]]=0,0,1-ABS(Table1[[#This Row],[Prod2]]-Table1[[#This Row],[Plan Revised]])/Table1[[#This Row],[Plan Revised]]))</f>
        <v>0</v>
      </c>
      <c r="AB1710" s="198"/>
      <c r="AC1710" s="201"/>
      <c r="AD1710"/>
      <c r="AF1710"/>
    </row>
    <row r="1711" spans="1:32">
      <c r="A1711" s="196" t="str">
        <f>IF(Table1[Week]=WeekSel,"Yes","No")</f>
        <v>No</v>
      </c>
      <c r="B1711" s="196" t="str">
        <f>IF((Table1[StartDate]&gt;=Date.GraphMin)*(Table1[StartDate]&lt;=Date.GraphMax)=1,"Yes","No")</f>
        <v>No</v>
      </c>
      <c r="C1711" s="196" t="str">
        <f>IF(OR(Table1[[#This Row],[Site]]="FOOD MILLING",Table1[[#This Row],[Site]]="GODACO"), "No", "Yes")</f>
        <v>Yes</v>
      </c>
      <c r="D1711" s="197">
        <f>MAX(DATE(Table1[Year],1,1),DATE(Table1[Year],1,1)-WEEKDAY(DATE(Table1[Year],1,1),2)+(Table1[WeekNum]-1)*7+1)</f>
        <v>44641</v>
      </c>
      <c r="E1711" s="197">
        <f>MIN(DATE(Table1[Year]+1,1,0),DATE(Table1[Year],1,1)-WEEKDAY(DATE(Table1[Year],1,1),2)+Table1[WeekNum]*7)</f>
        <v>44647</v>
      </c>
      <c r="F1711" s="15">
        <v>2022</v>
      </c>
      <c r="G1711" s="196">
        <f t="shared" si="52"/>
        <v>3</v>
      </c>
      <c r="H1711" s="196">
        <v>13</v>
      </c>
      <c r="I1711" s="207" t="str">
        <f>"W" &amp;Table1[[#This Row],[WeekNum]]</f>
        <v>W13</v>
      </c>
      <c r="J1711" s="199" t="str">
        <f t="shared" si="53"/>
        <v>22-W13</v>
      </c>
      <c r="K1711" s="198" t="s">
        <v>658</v>
      </c>
      <c r="L1711" s="198"/>
      <c r="M1711" s="198" t="s">
        <v>72</v>
      </c>
      <c r="N1711" s="11" t="s">
        <v>428</v>
      </c>
      <c r="O1711" s="266" t="s">
        <v>374</v>
      </c>
      <c r="P1711" s="11" t="s">
        <v>376</v>
      </c>
      <c r="Q1711" s="11" t="s">
        <v>419</v>
      </c>
      <c r="R1711" s="198">
        <v>3600</v>
      </c>
      <c r="S1711" s="198">
        <v>4360</v>
      </c>
      <c r="T1711" s="206">
        <f>ABS(Table1[[#This Row],[Prod]]-Table1[[#This Row],[Planned]])</f>
        <v>760</v>
      </c>
      <c r="U1711" s="209">
        <f>IF(ABS(Table1[[#This Row],[Prod]]-Table1[[#This Row],[Planned]])&gt;Table1[[#This Row],[Planned]],0,IF(Table1[[#This Row],[Planned]]=0,0,1-ABS(Table1[[#This Row],[Prod]]-Table1[[#This Row],[Planned]])/Table1[[#This Row],[Planned]]))</f>
        <v>0.78888888888888886</v>
      </c>
      <c r="V1711" s="198"/>
      <c r="W1711" s="198"/>
      <c r="X1711" s="200">
        <v>4200</v>
      </c>
      <c r="Y1711" s="206">
        <f>Table1[[#This Row],[Prod]]</f>
        <v>4360</v>
      </c>
      <c r="Z1711" s="206">
        <f>ABS(Table1[[#This Row],[Prod2]]-Table1[[#This Row],[Plan Revised]])</f>
        <v>160</v>
      </c>
      <c r="AA1711" s="209">
        <f>IF(ABS(Table1[[#This Row],[Prod2]]-Table1[[#This Row],[Plan Revised]])&gt;Table1[[#This Row],[Plan Revised]],0,IF(Table1[[#This Row],[Plan Revised]]=0,0,1-ABS(Table1[[#This Row],[Prod2]]-Table1[[#This Row],[Plan Revised]])/Table1[[#This Row],[Plan Revised]]))</f>
        <v>0.96190476190476193</v>
      </c>
      <c r="AB1711" s="198"/>
      <c r="AC1711" s="201"/>
      <c r="AD1711"/>
      <c r="AF1711"/>
    </row>
    <row r="1712" spans="1:32">
      <c r="A1712" s="196" t="str">
        <f>IF(Table1[Week]=WeekSel,"Yes","No")</f>
        <v>No</v>
      </c>
      <c r="B1712" s="196" t="str">
        <f>IF((Table1[StartDate]&gt;=Date.GraphMin)*(Table1[StartDate]&lt;=Date.GraphMax)=1,"Yes","No")</f>
        <v>No</v>
      </c>
      <c r="C1712" s="196" t="str">
        <f>IF(OR(Table1[[#This Row],[Site]]="FOOD MILLING",Table1[[#This Row],[Site]]="GODACO"), "No", "Yes")</f>
        <v>Yes</v>
      </c>
      <c r="D1712" s="197">
        <f>MAX(DATE(Table1[Year],1,1),DATE(Table1[Year],1,1)-WEEKDAY(DATE(Table1[Year],1,1),2)+(Table1[WeekNum]-1)*7+1)</f>
        <v>44641</v>
      </c>
      <c r="E1712" s="197">
        <f>MIN(DATE(Table1[Year]+1,1,0),DATE(Table1[Year],1,1)-WEEKDAY(DATE(Table1[Year],1,1),2)+Table1[WeekNum]*7)</f>
        <v>44647</v>
      </c>
      <c r="F1712" s="15">
        <v>2022</v>
      </c>
      <c r="G1712" s="196">
        <f t="shared" si="52"/>
        <v>3</v>
      </c>
      <c r="H1712" s="196">
        <v>13</v>
      </c>
      <c r="I1712" s="207" t="str">
        <f>"W" &amp;Table1[[#This Row],[WeekNum]]</f>
        <v>W13</v>
      </c>
      <c r="J1712" s="199" t="str">
        <f t="shared" si="53"/>
        <v>22-W13</v>
      </c>
      <c r="K1712" s="202" t="s">
        <v>659</v>
      </c>
      <c r="L1712" s="198"/>
      <c r="M1712" s="198" t="s">
        <v>72</v>
      </c>
      <c r="N1712" s="11" t="s">
        <v>428</v>
      </c>
      <c r="O1712" s="266" t="s">
        <v>374</v>
      </c>
      <c r="P1712" s="11" t="s">
        <v>376</v>
      </c>
      <c r="Q1712" s="11" t="s">
        <v>419</v>
      </c>
      <c r="R1712" s="198">
        <v>4760</v>
      </c>
      <c r="S1712" s="198">
        <v>7090.8</v>
      </c>
      <c r="T1712" s="206">
        <f>ABS(Table1[[#This Row],[Prod]]-Table1[[#This Row],[Planned]])</f>
        <v>2330.8000000000002</v>
      </c>
      <c r="U1712" s="209">
        <f>IF(ABS(Table1[[#This Row],[Prod]]-Table1[[#This Row],[Planned]])&gt;Table1[[#This Row],[Planned]],0,IF(Table1[[#This Row],[Planned]]=0,0,1-ABS(Table1[[#This Row],[Prod]]-Table1[[#This Row],[Planned]])/Table1[[#This Row],[Planned]]))</f>
        <v>0.51033613445378145</v>
      </c>
      <c r="V1712" s="198"/>
      <c r="W1712" s="198"/>
      <c r="X1712" s="200">
        <v>6536</v>
      </c>
      <c r="Y1712" s="206">
        <f>Table1[[#This Row],[Prod]]</f>
        <v>7090.8</v>
      </c>
      <c r="Z1712" s="206">
        <f>ABS(Table1[[#This Row],[Prod2]]-Table1[[#This Row],[Plan Revised]])</f>
        <v>554.80000000000018</v>
      </c>
      <c r="AA1712" s="209">
        <f>IF(ABS(Table1[[#This Row],[Prod2]]-Table1[[#This Row],[Plan Revised]])&gt;Table1[[#This Row],[Plan Revised]],0,IF(Table1[[#This Row],[Plan Revised]]=0,0,1-ABS(Table1[[#This Row],[Prod2]]-Table1[[#This Row],[Plan Revised]])/Table1[[#This Row],[Plan Revised]]))</f>
        <v>0.91511627906976745</v>
      </c>
      <c r="AB1712" s="198"/>
      <c r="AC1712" s="201"/>
      <c r="AD1712"/>
      <c r="AF1712"/>
    </row>
    <row r="1713" spans="1:32">
      <c r="A1713" s="196" t="str">
        <f>IF(Table1[Week]=WeekSel,"Yes","No")</f>
        <v>No</v>
      </c>
      <c r="B1713" s="196" t="str">
        <f>IF((Table1[StartDate]&gt;=Date.GraphMin)*(Table1[StartDate]&lt;=Date.GraphMax)=1,"Yes","No")</f>
        <v>No</v>
      </c>
      <c r="C1713" s="196" t="str">
        <f>IF(OR(Table1[[#This Row],[Site]]="FOOD MILLING",Table1[[#This Row],[Site]]="GODACO"), "No", "Yes")</f>
        <v>Yes</v>
      </c>
      <c r="D1713" s="197">
        <f>MAX(DATE(Table1[Year],1,1),DATE(Table1[Year],1,1)-WEEKDAY(DATE(Table1[Year],1,1),2)+(Table1[WeekNum]-1)*7+1)</f>
        <v>44641</v>
      </c>
      <c r="E1713" s="197">
        <f>MIN(DATE(Table1[Year]+1,1,0),DATE(Table1[Year],1,1)-WEEKDAY(DATE(Table1[Year],1,1),2)+Table1[WeekNum]*7)</f>
        <v>44647</v>
      </c>
      <c r="F1713" s="15">
        <v>2022</v>
      </c>
      <c r="G1713" s="196">
        <f t="shared" si="52"/>
        <v>3</v>
      </c>
      <c r="H1713" s="196">
        <v>13</v>
      </c>
      <c r="I1713" s="207" t="str">
        <f>"W" &amp;Table1[[#This Row],[WeekNum]]</f>
        <v>W13</v>
      </c>
      <c r="J1713" s="199" t="str">
        <f t="shared" si="53"/>
        <v>22-W13</v>
      </c>
      <c r="K1713" s="202" t="s">
        <v>660</v>
      </c>
      <c r="L1713" s="198"/>
      <c r="M1713" s="198" t="s">
        <v>72</v>
      </c>
      <c r="N1713" s="11" t="s">
        <v>428</v>
      </c>
      <c r="O1713" s="266" t="s">
        <v>374</v>
      </c>
      <c r="P1713" s="11" t="s">
        <v>376</v>
      </c>
      <c r="Q1713" s="11" t="s">
        <v>419</v>
      </c>
      <c r="R1713" s="198">
        <v>4200</v>
      </c>
      <c r="S1713" s="198">
        <v>4381</v>
      </c>
      <c r="T1713" s="206">
        <f>ABS(Table1[[#This Row],[Prod]]-Table1[[#This Row],[Planned]])</f>
        <v>181</v>
      </c>
      <c r="U1713" s="209">
        <f>IF(ABS(Table1[[#This Row],[Prod]]-Table1[[#This Row],[Planned]])&gt;Table1[[#This Row],[Planned]],0,IF(Table1[[#This Row],[Planned]]=0,0,1-ABS(Table1[[#This Row],[Prod]]-Table1[[#This Row],[Planned]])/Table1[[#This Row],[Planned]]))</f>
        <v>0.95690476190476192</v>
      </c>
      <c r="V1713" s="198"/>
      <c r="W1713" s="198"/>
      <c r="X1713" s="200">
        <v>4200</v>
      </c>
      <c r="Y1713" s="206">
        <f>Table1[[#This Row],[Prod]]</f>
        <v>4381</v>
      </c>
      <c r="Z1713" s="206">
        <f>ABS(Table1[[#This Row],[Prod2]]-Table1[[#This Row],[Plan Revised]])</f>
        <v>181</v>
      </c>
      <c r="AA1713" s="209">
        <f>IF(ABS(Table1[[#This Row],[Prod2]]-Table1[[#This Row],[Plan Revised]])&gt;Table1[[#This Row],[Plan Revised]],0,IF(Table1[[#This Row],[Plan Revised]]=0,0,1-ABS(Table1[[#This Row],[Prod2]]-Table1[[#This Row],[Plan Revised]])/Table1[[#This Row],[Plan Revised]]))</f>
        <v>0.95690476190476192</v>
      </c>
      <c r="AB1713" s="198"/>
      <c r="AC1713" s="201"/>
      <c r="AD1713"/>
      <c r="AF1713"/>
    </row>
    <row r="1714" spans="1:32">
      <c r="A1714" s="196" t="str">
        <f>IF(Table1[Week]=WeekSel,"Yes","No")</f>
        <v>No</v>
      </c>
      <c r="B1714" s="196" t="str">
        <f>IF((Table1[StartDate]&gt;=Date.GraphMin)*(Table1[StartDate]&lt;=Date.GraphMax)=1,"Yes","No")</f>
        <v>No</v>
      </c>
      <c r="C1714" s="196" t="str">
        <f>IF(OR(Table1[[#This Row],[Site]]="FOOD MILLING",Table1[[#This Row],[Site]]="GODACO"), "No", "Yes")</f>
        <v>Yes</v>
      </c>
      <c r="D1714" s="197">
        <f>MAX(DATE(Table1[Year],1,1),DATE(Table1[Year],1,1)-WEEKDAY(DATE(Table1[Year],1,1),2)+(Table1[WeekNum]-1)*7+1)</f>
        <v>44641</v>
      </c>
      <c r="E1714" s="197">
        <f>MIN(DATE(Table1[Year]+1,1,0),DATE(Table1[Year],1,1)-WEEKDAY(DATE(Table1[Year],1,1),2)+Table1[WeekNum]*7)</f>
        <v>44647</v>
      </c>
      <c r="F1714" s="15">
        <v>2022</v>
      </c>
      <c r="G1714" s="196">
        <f t="shared" si="52"/>
        <v>3</v>
      </c>
      <c r="H1714" s="196">
        <v>13</v>
      </c>
      <c r="I1714" s="207" t="str">
        <f>"W" &amp;Table1[[#This Row],[WeekNum]]</f>
        <v>W13</v>
      </c>
      <c r="J1714" s="199" t="str">
        <f t="shared" si="53"/>
        <v>22-W13</v>
      </c>
      <c r="K1714" s="202" t="s">
        <v>661</v>
      </c>
      <c r="L1714" s="198"/>
      <c r="M1714" s="198" t="s">
        <v>72</v>
      </c>
      <c r="N1714" s="11" t="s">
        <v>428</v>
      </c>
      <c r="O1714" s="266" t="s">
        <v>374</v>
      </c>
      <c r="P1714" s="11" t="s">
        <v>376</v>
      </c>
      <c r="Q1714" s="11" t="s">
        <v>421</v>
      </c>
      <c r="R1714" s="198">
        <v>4500</v>
      </c>
      <c r="S1714" s="198">
        <v>6819</v>
      </c>
      <c r="T1714" s="206">
        <f>ABS(Table1[[#This Row],[Prod]]-Table1[[#This Row],[Planned]])</f>
        <v>2319</v>
      </c>
      <c r="U1714" s="209">
        <f>IF(ABS(Table1[[#This Row],[Prod]]-Table1[[#This Row],[Planned]])&gt;Table1[[#This Row],[Planned]],0,IF(Table1[[#This Row],[Planned]]=0,0,1-ABS(Table1[[#This Row],[Prod]]-Table1[[#This Row],[Planned]])/Table1[[#This Row],[Planned]]))</f>
        <v>0.48466666666666669</v>
      </c>
      <c r="V1714" s="198"/>
      <c r="W1714" s="198"/>
      <c r="X1714" s="200">
        <v>7500</v>
      </c>
      <c r="Y1714" s="206">
        <f>Table1[[#This Row],[Prod]]</f>
        <v>6819</v>
      </c>
      <c r="Z1714" s="206">
        <f>ABS(Table1[[#This Row],[Prod2]]-Table1[[#This Row],[Plan Revised]])</f>
        <v>681</v>
      </c>
      <c r="AA1714" s="209">
        <f>IF(ABS(Table1[[#This Row],[Prod2]]-Table1[[#This Row],[Plan Revised]])&gt;Table1[[#This Row],[Plan Revised]],0,IF(Table1[[#This Row],[Plan Revised]]=0,0,1-ABS(Table1[[#This Row],[Prod2]]-Table1[[#This Row],[Plan Revised]])/Table1[[#This Row],[Plan Revised]]))</f>
        <v>0.90920000000000001</v>
      </c>
      <c r="AB1714" s="198"/>
      <c r="AC1714" s="201"/>
      <c r="AD1714"/>
      <c r="AF1714"/>
    </row>
    <row r="1715" spans="1:32">
      <c r="A1715" s="196" t="str">
        <f>IF(Table1[Week]=WeekSel,"Yes","No")</f>
        <v>No</v>
      </c>
      <c r="B1715" s="196" t="str">
        <f>IF((Table1[StartDate]&gt;=Date.GraphMin)*(Table1[StartDate]&lt;=Date.GraphMax)=1,"Yes","No")</f>
        <v>No</v>
      </c>
      <c r="C1715" s="196" t="str">
        <f>IF(OR(Table1[[#This Row],[Site]]="FOOD MILLING",Table1[[#This Row],[Site]]="GODACO"), "No", "Yes")</f>
        <v>Yes</v>
      </c>
      <c r="D1715" s="197">
        <f>MAX(DATE(Table1[Year],1,1),DATE(Table1[Year],1,1)-WEEKDAY(DATE(Table1[Year],1,1),2)+(Table1[WeekNum]-1)*7+1)</f>
        <v>44641</v>
      </c>
      <c r="E1715" s="197">
        <f>MIN(DATE(Table1[Year]+1,1,0),DATE(Table1[Year],1,1)-WEEKDAY(DATE(Table1[Year],1,1),2)+Table1[WeekNum]*7)</f>
        <v>44647</v>
      </c>
      <c r="F1715" s="15">
        <v>2022</v>
      </c>
      <c r="G1715" s="196">
        <f t="shared" si="52"/>
        <v>3</v>
      </c>
      <c r="H1715" s="196">
        <v>13</v>
      </c>
      <c r="I1715" s="207" t="str">
        <f>"W" &amp;Table1[[#This Row],[WeekNum]]</f>
        <v>W13</v>
      </c>
      <c r="J1715" s="199" t="str">
        <f t="shared" si="53"/>
        <v>22-W13</v>
      </c>
      <c r="K1715" s="202" t="s">
        <v>661</v>
      </c>
      <c r="L1715" s="198"/>
      <c r="M1715" s="198" t="s">
        <v>72</v>
      </c>
      <c r="N1715" s="11" t="s">
        <v>428</v>
      </c>
      <c r="O1715" s="266" t="s">
        <v>374</v>
      </c>
      <c r="P1715" s="11" t="s">
        <v>376</v>
      </c>
      <c r="Q1715" s="11" t="s">
        <v>419</v>
      </c>
      <c r="R1715" s="198"/>
      <c r="S1715" s="198"/>
      <c r="T1715" s="206">
        <f>ABS(Table1[[#This Row],[Prod]]-Table1[[#This Row],[Planned]])</f>
        <v>0</v>
      </c>
      <c r="U1715" s="209">
        <f>IF(ABS(Table1[[#This Row],[Prod]]-Table1[[#This Row],[Planned]])&gt;Table1[[#This Row],[Planned]],0,IF(Table1[[#This Row],[Planned]]=0,0,1-ABS(Table1[[#This Row],[Prod]]-Table1[[#This Row],[Planned]])/Table1[[#This Row],[Planned]]))</f>
        <v>0</v>
      </c>
      <c r="V1715" s="198"/>
      <c r="W1715" s="198"/>
      <c r="X1715" s="200">
        <v>0</v>
      </c>
      <c r="Y1715" s="206">
        <f>Table1[[#This Row],[Prod]]</f>
        <v>0</v>
      </c>
      <c r="Z1715" s="206">
        <f>ABS(Table1[[#This Row],[Prod2]]-Table1[[#This Row],[Plan Revised]])</f>
        <v>0</v>
      </c>
      <c r="AA1715" s="209">
        <f>IF(ABS(Table1[[#This Row],[Prod2]]-Table1[[#This Row],[Plan Revised]])&gt;Table1[[#This Row],[Plan Revised]],0,IF(Table1[[#This Row],[Plan Revised]]=0,0,1-ABS(Table1[[#This Row],[Prod2]]-Table1[[#This Row],[Plan Revised]])/Table1[[#This Row],[Plan Revised]]))</f>
        <v>0</v>
      </c>
      <c r="AB1715" s="198"/>
      <c r="AC1715" s="201"/>
      <c r="AD1715"/>
      <c r="AF1715"/>
    </row>
    <row r="1716" spans="1:32">
      <c r="A1716" s="196" t="str">
        <f>IF(Table1[Week]=WeekSel,"Yes","No")</f>
        <v>No</v>
      </c>
      <c r="B1716" s="196" t="str">
        <f>IF((Table1[StartDate]&gt;=Date.GraphMin)*(Table1[StartDate]&lt;=Date.GraphMax)=1,"Yes","No")</f>
        <v>No</v>
      </c>
      <c r="C1716" s="196" t="str">
        <f>IF(OR(Table1[[#This Row],[Site]]="FOOD MILLING",Table1[[#This Row],[Site]]="GODACO"), "No", "Yes")</f>
        <v>Yes</v>
      </c>
      <c r="D1716" s="197">
        <f>MAX(DATE(Table1[Year],1,1),DATE(Table1[Year],1,1)-WEEKDAY(DATE(Table1[Year],1,1),2)+(Table1[WeekNum]-1)*7+1)</f>
        <v>44641</v>
      </c>
      <c r="E1716" s="197">
        <f>MIN(DATE(Table1[Year]+1,1,0),DATE(Table1[Year],1,1)-WEEKDAY(DATE(Table1[Year],1,1),2)+Table1[WeekNum]*7)</f>
        <v>44647</v>
      </c>
      <c r="F1716" s="15">
        <v>2022</v>
      </c>
      <c r="G1716" s="196">
        <f t="shared" si="52"/>
        <v>3</v>
      </c>
      <c r="H1716" s="196">
        <v>13</v>
      </c>
      <c r="I1716" s="207" t="str">
        <f>"W" &amp;Table1[[#This Row],[WeekNum]]</f>
        <v>W13</v>
      </c>
      <c r="J1716" s="199" t="str">
        <f t="shared" si="53"/>
        <v>22-W13</v>
      </c>
      <c r="K1716" s="202" t="s">
        <v>662</v>
      </c>
      <c r="L1716" s="198"/>
      <c r="M1716" s="198" t="s">
        <v>72</v>
      </c>
      <c r="N1716" s="11" t="s">
        <v>428</v>
      </c>
      <c r="O1716" s="266" t="s">
        <v>374</v>
      </c>
      <c r="P1716" s="11" t="s">
        <v>376</v>
      </c>
      <c r="Q1716" s="11" t="s">
        <v>419</v>
      </c>
      <c r="R1716" s="198">
        <v>8400</v>
      </c>
      <c r="S1716" s="198">
        <v>9048</v>
      </c>
      <c r="T1716" s="206">
        <f>ABS(Table1[[#This Row],[Prod]]-Table1[[#This Row],[Planned]])</f>
        <v>648</v>
      </c>
      <c r="U1716" s="209">
        <f>IF(ABS(Table1[[#This Row],[Prod]]-Table1[[#This Row],[Planned]])&gt;Table1[[#This Row],[Planned]],0,IF(Table1[[#This Row],[Planned]]=0,0,1-ABS(Table1[[#This Row],[Prod]]-Table1[[#This Row],[Planned]])/Table1[[#This Row],[Planned]]))</f>
        <v>0.92285714285714282</v>
      </c>
      <c r="V1716" s="198"/>
      <c r="W1716" s="198"/>
      <c r="X1716" s="200">
        <v>8400</v>
      </c>
      <c r="Y1716" s="206">
        <f>Table1[[#This Row],[Prod]]</f>
        <v>9048</v>
      </c>
      <c r="Z1716" s="206">
        <f>ABS(Table1[[#This Row],[Prod2]]-Table1[[#This Row],[Plan Revised]])</f>
        <v>648</v>
      </c>
      <c r="AA1716" s="209">
        <f>IF(ABS(Table1[[#This Row],[Prod2]]-Table1[[#This Row],[Plan Revised]])&gt;Table1[[#This Row],[Plan Revised]],0,IF(Table1[[#This Row],[Plan Revised]]=0,0,1-ABS(Table1[[#This Row],[Prod2]]-Table1[[#This Row],[Plan Revised]])/Table1[[#This Row],[Plan Revised]]))</f>
        <v>0.92285714285714282</v>
      </c>
      <c r="AB1716" s="198"/>
      <c r="AC1716" s="201"/>
      <c r="AD1716"/>
      <c r="AF1716"/>
    </row>
    <row r="1717" spans="1:32">
      <c r="A1717" s="196" t="str">
        <f>IF(Table1[Week]=WeekSel,"Yes","No")</f>
        <v>No</v>
      </c>
      <c r="B1717" s="196" t="str">
        <f>IF((Table1[StartDate]&gt;=Date.GraphMin)*(Table1[StartDate]&lt;=Date.GraphMax)=1,"Yes","No")</f>
        <v>No</v>
      </c>
      <c r="C1717" s="196" t="str">
        <f>IF(OR(Table1[[#This Row],[Site]]="FOOD MILLING",Table1[[#This Row],[Site]]="GODACO"), "No", "Yes")</f>
        <v>Yes</v>
      </c>
      <c r="D1717" s="197">
        <f>MAX(DATE(Table1[Year],1,1),DATE(Table1[Year],1,1)-WEEKDAY(DATE(Table1[Year],1,1),2)+(Table1[WeekNum]-1)*7+1)</f>
        <v>44641</v>
      </c>
      <c r="E1717" s="197">
        <f>MIN(DATE(Table1[Year]+1,1,0),DATE(Table1[Year],1,1)-WEEKDAY(DATE(Table1[Year],1,1),2)+Table1[WeekNum]*7)</f>
        <v>44647</v>
      </c>
      <c r="F1717" s="15">
        <v>2022</v>
      </c>
      <c r="G1717" s="196">
        <f t="shared" si="52"/>
        <v>3</v>
      </c>
      <c r="H1717" s="196">
        <v>13</v>
      </c>
      <c r="I1717" s="207" t="str">
        <f>"W" &amp;Table1[[#This Row],[WeekNum]]</f>
        <v>W13</v>
      </c>
      <c r="J1717" s="199" t="str">
        <f t="shared" si="53"/>
        <v>22-W13</v>
      </c>
      <c r="K1717" s="198" t="s">
        <v>663</v>
      </c>
      <c r="L1717" s="198"/>
      <c r="M1717" s="198" t="s">
        <v>72</v>
      </c>
      <c r="N1717" s="11" t="s">
        <v>428</v>
      </c>
      <c r="O1717" s="266" t="s">
        <v>374</v>
      </c>
      <c r="P1717" s="11" t="s">
        <v>376</v>
      </c>
      <c r="Q1717" s="11" t="s">
        <v>421</v>
      </c>
      <c r="R1717" s="198">
        <v>4500</v>
      </c>
      <c r="S1717" s="198">
        <v>4731.5</v>
      </c>
      <c r="T1717" s="206">
        <f>ABS(Table1[[#This Row],[Prod]]-Table1[[#This Row],[Planned]])</f>
        <v>231.5</v>
      </c>
      <c r="U1717" s="209">
        <f>IF(ABS(Table1[[#This Row],[Prod]]-Table1[[#This Row],[Planned]])&gt;Table1[[#This Row],[Planned]],0,IF(Table1[[#This Row],[Planned]]=0,0,1-ABS(Table1[[#This Row],[Prod]]-Table1[[#This Row],[Planned]])/Table1[[#This Row],[Planned]]))</f>
        <v>0.9485555555555556</v>
      </c>
      <c r="V1717" s="198"/>
      <c r="W1717" s="198"/>
      <c r="X1717" s="200">
        <v>4500</v>
      </c>
      <c r="Y1717" s="206">
        <f>Table1[[#This Row],[Prod]]</f>
        <v>4731.5</v>
      </c>
      <c r="Z1717" s="206">
        <f>ABS(Table1[[#This Row],[Prod2]]-Table1[[#This Row],[Plan Revised]])</f>
        <v>231.5</v>
      </c>
      <c r="AA1717" s="209">
        <f>IF(ABS(Table1[[#This Row],[Prod2]]-Table1[[#This Row],[Plan Revised]])&gt;Table1[[#This Row],[Plan Revised]],0,IF(Table1[[#This Row],[Plan Revised]]=0,0,1-ABS(Table1[[#This Row],[Prod2]]-Table1[[#This Row],[Plan Revised]])/Table1[[#This Row],[Plan Revised]]))</f>
        <v>0.9485555555555556</v>
      </c>
      <c r="AB1717" s="198"/>
      <c r="AC1717" s="201"/>
      <c r="AD1717"/>
      <c r="AF1717"/>
    </row>
    <row r="1718" spans="1:32">
      <c r="A1718" s="196" t="str">
        <f>IF(Table1[Week]=WeekSel,"Yes","No")</f>
        <v>No</v>
      </c>
      <c r="B1718" s="196" t="str">
        <f>IF((Table1[StartDate]&gt;=Date.GraphMin)*(Table1[StartDate]&lt;=Date.GraphMax)=1,"Yes","No")</f>
        <v>No</v>
      </c>
      <c r="C1718" s="196" t="str">
        <f>IF(OR(Table1[[#This Row],[Site]]="FOOD MILLING",Table1[[#This Row],[Site]]="GODACO"), "No", "Yes")</f>
        <v>Yes</v>
      </c>
      <c r="D1718" s="197">
        <f>MAX(DATE(Table1[Year],1,1),DATE(Table1[Year],1,1)-WEEKDAY(DATE(Table1[Year],1,1),2)+(Table1[WeekNum]-1)*7+1)</f>
        <v>44641</v>
      </c>
      <c r="E1718" s="197">
        <f>MIN(DATE(Table1[Year]+1,1,0),DATE(Table1[Year],1,1)-WEEKDAY(DATE(Table1[Year],1,1),2)+Table1[WeekNum]*7)</f>
        <v>44647</v>
      </c>
      <c r="F1718" s="15">
        <v>2022</v>
      </c>
      <c r="G1718" s="196">
        <f t="shared" si="52"/>
        <v>3</v>
      </c>
      <c r="H1718" s="196">
        <v>13</v>
      </c>
      <c r="I1718" s="207" t="str">
        <f>"W" &amp;Table1[[#This Row],[WeekNum]]</f>
        <v>W13</v>
      </c>
      <c r="J1718" s="199" t="str">
        <f t="shared" si="53"/>
        <v>22-W13</v>
      </c>
      <c r="K1718" s="198" t="s">
        <v>664</v>
      </c>
      <c r="L1718" s="198"/>
      <c r="M1718" s="198" t="s">
        <v>72</v>
      </c>
      <c r="N1718" s="11" t="s">
        <v>428</v>
      </c>
      <c r="O1718" s="266" t="s">
        <v>374</v>
      </c>
      <c r="P1718" s="11" t="s">
        <v>379</v>
      </c>
      <c r="Q1718" s="11" t="s">
        <v>421</v>
      </c>
      <c r="R1718" s="198">
        <v>3500</v>
      </c>
      <c r="S1718" s="198">
        <v>2882.1</v>
      </c>
      <c r="T1718" s="206">
        <f>ABS(Table1[[#This Row],[Prod]]-Table1[[#This Row],[Planned]])</f>
        <v>617.90000000000009</v>
      </c>
      <c r="U1718" s="209">
        <f>IF(ABS(Table1[[#This Row],[Prod]]-Table1[[#This Row],[Planned]])&gt;Table1[[#This Row],[Planned]],0,IF(Table1[[#This Row],[Planned]]=0,0,1-ABS(Table1[[#This Row],[Prod]]-Table1[[#This Row],[Planned]])/Table1[[#This Row],[Planned]]))</f>
        <v>0.82345714285714289</v>
      </c>
      <c r="V1718" s="198"/>
      <c r="W1718" s="198"/>
      <c r="X1718" s="200">
        <v>3500</v>
      </c>
      <c r="Y1718" s="206">
        <f>Table1[[#This Row],[Prod]]</f>
        <v>2882.1</v>
      </c>
      <c r="Z1718" s="206">
        <f>ABS(Table1[[#This Row],[Prod2]]-Table1[[#This Row],[Plan Revised]])</f>
        <v>617.90000000000009</v>
      </c>
      <c r="AA1718" s="209">
        <f>IF(ABS(Table1[[#This Row],[Prod2]]-Table1[[#This Row],[Plan Revised]])&gt;Table1[[#This Row],[Plan Revised]],0,IF(Table1[[#This Row],[Plan Revised]]=0,0,1-ABS(Table1[[#This Row],[Prod2]]-Table1[[#This Row],[Plan Revised]])/Table1[[#This Row],[Plan Revised]]))</f>
        <v>0.82345714285714289</v>
      </c>
      <c r="AB1718" s="198"/>
      <c r="AC1718" s="201"/>
      <c r="AD1718"/>
      <c r="AF1718"/>
    </row>
    <row r="1719" spans="1:32">
      <c r="A1719" s="196" t="str">
        <f>IF(Table1[Week]=WeekSel,"Yes","No")</f>
        <v>No</v>
      </c>
      <c r="B1719" s="196" t="str">
        <f>IF((Table1[StartDate]&gt;=Date.GraphMin)*(Table1[StartDate]&lt;=Date.GraphMax)=1,"Yes","No")</f>
        <v>No</v>
      </c>
      <c r="C1719" s="196" t="str">
        <f>IF(OR(Table1[[#This Row],[Site]]="FOOD MILLING",Table1[[#This Row],[Site]]="GODACO"), "No", "Yes")</f>
        <v>Yes</v>
      </c>
      <c r="D1719" s="197">
        <f>MAX(DATE(Table1[Year],1,1),DATE(Table1[Year],1,1)-WEEKDAY(DATE(Table1[Year],1,1),2)+(Table1[WeekNum]-1)*7+1)</f>
        <v>44641</v>
      </c>
      <c r="E1719" s="197">
        <f>MIN(DATE(Table1[Year]+1,1,0),DATE(Table1[Year],1,1)-WEEKDAY(DATE(Table1[Year],1,1),2)+Table1[WeekNum]*7)</f>
        <v>44647</v>
      </c>
      <c r="F1719" s="15">
        <v>2022</v>
      </c>
      <c r="G1719" s="196">
        <f t="shared" si="52"/>
        <v>3</v>
      </c>
      <c r="H1719" s="196">
        <v>13</v>
      </c>
      <c r="I1719" s="207" t="str">
        <f>"W" &amp;Table1[[#This Row],[WeekNum]]</f>
        <v>W13</v>
      </c>
      <c r="J1719" s="199" t="str">
        <f t="shared" si="53"/>
        <v>22-W13</v>
      </c>
      <c r="K1719" s="198" t="s">
        <v>665</v>
      </c>
      <c r="L1719" s="198"/>
      <c r="M1719" s="198" t="s">
        <v>72</v>
      </c>
      <c r="N1719" s="11" t="s">
        <v>428</v>
      </c>
      <c r="O1719" s="266" t="s">
        <v>374</v>
      </c>
      <c r="P1719" s="11" t="s">
        <v>379</v>
      </c>
      <c r="Q1719" s="11" t="s">
        <v>421</v>
      </c>
      <c r="R1719" s="198">
        <v>7000</v>
      </c>
      <c r="S1719" s="198">
        <v>4471.5</v>
      </c>
      <c r="T1719" s="206">
        <f>ABS(Table1[[#This Row],[Prod]]-Table1[[#This Row],[Planned]])</f>
        <v>2528.5</v>
      </c>
      <c r="U1719" s="209">
        <f>IF(ABS(Table1[[#This Row],[Prod]]-Table1[[#This Row],[Planned]])&gt;Table1[[#This Row],[Planned]],0,IF(Table1[[#This Row],[Planned]]=0,0,1-ABS(Table1[[#This Row],[Prod]]-Table1[[#This Row],[Planned]])/Table1[[#This Row],[Planned]]))</f>
        <v>0.63878571428571429</v>
      </c>
      <c r="V1719" s="198"/>
      <c r="W1719" s="198"/>
      <c r="X1719" s="200">
        <v>3500</v>
      </c>
      <c r="Y1719" s="206">
        <f>Table1[[#This Row],[Prod]]</f>
        <v>4471.5</v>
      </c>
      <c r="Z1719" s="206">
        <f>ABS(Table1[[#This Row],[Prod2]]-Table1[[#This Row],[Plan Revised]])</f>
        <v>971.5</v>
      </c>
      <c r="AA1719" s="209">
        <f>IF(ABS(Table1[[#This Row],[Prod2]]-Table1[[#This Row],[Plan Revised]])&gt;Table1[[#This Row],[Plan Revised]],0,IF(Table1[[#This Row],[Plan Revised]]=0,0,1-ABS(Table1[[#This Row],[Prod2]]-Table1[[#This Row],[Plan Revised]])/Table1[[#This Row],[Plan Revised]]))</f>
        <v>0.72242857142857142</v>
      </c>
      <c r="AB1719" s="198"/>
      <c r="AC1719" s="201"/>
      <c r="AD1719"/>
      <c r="AF1719"/>
    </row>
    <row r="1720" spans="1:32">
      <c r="A1720" s="196" t="str">
        <f>IF(Table1[Week]=WeekSel,"Yes","No")</f>
        <v>No</v>
      </c>
      <c r="B1720" s="196" t="str">
        <f>IF((Table1[StartDate]&gt;=Date.GraphMin)*(Table1[StartDate]&lt;=Date.GraphMax)=1,"Yes","No")</f>
        <v>No</v>
      </c>
      <c r="C1720" s="196" t="str">
        <f>IF(OR(Table1[[#This Row],[Site]]="FOOD MILLING",Table1[[#This Row],[Site]]="GODACO"), "No", "Yes")</f>
        <v>Yes</v>
      </c>
      <c r="D1720" s="197">
        <f>MAX(DATE(Table1[Year],1,1),DATE(Table1[Year],1,1)-WEEKDAY(DATE(Table1[Year],1,1),2)+(Table1[WeekNum]-1)*7+1)</f>
        <v>44641</v>
      </c>
      <c r="E1720" s="197">
        <f>MIN(DATE(Table1[Year]+1,1,0),DATE(Table1[Year],1,1)-WEEKDAY(DATE(Table1[Year],1,1),2)+Table1[WeekNum]*7)</f>
        <v>44647</v>
      </c>
      <c r="F1720" s="15">
        <v>2022</v>
      </c>
      <c r="G1720" s="196">
        <f t="shared" si="52"/>
        <v>3</v>
      </c>
      <c r="H1720" s="196">
        <v>13</v>
      </c>
      <c r="I1720" s="207" t="str">
        <f>"W" &amp;Table1[[#This Row],[WeekNum]]</f>
        <v>W13</v>
      </c>
      <c r="J1720" s="199" t="str">
        <f t="shared" si="53"/>
        <v>22-W13</v>
      </c>
      <c r="K1720" s="198" t="s">
        <v>666</v>
      </c>
      <c r="L1720" s="198"/>
      <c r="M1720" s="198" t="s">
        <v>72</v>
      </c>
      <c r="N1720" s="11" t="s">
        <v>428</v>
      </c>
      <c r="O1720" s="266" t="s">
        <v>374</v>
      </c>
      <c r="P1720" s="11" t="s">
        <v>379</v>
      </c>
      <c r="Q1720" s="11" t="s">
        <v>421</v>
      </c>
      <c r="R1720" s="198">
        <v>10500</v>
      </c>
      <c r="S1720" s="198">
        <v>9289.5</v>
      </c>
      <c r="T1720" s="206">
        <f>ABS(Table1[[#This Row],[Prod]]-Table1[[#This Row],[Planned]])</f>
        <v>1210.5</v>
      </c>
      <c r="U1720" s="209">
        <f>IF(ABS(Table1[[#This Row],[Prod]]-Table1[[#This Row],[Planned]])&gt;Table1[[#This Row],[Planned]],0,IF(Table1[[#This Row],[Planned]]=0,0,1-ABS(Table1[[#This Row],[Prod]]-Table1[[#This Row],[Planned]])/Table1[[#This Row],[Planned]]))</f>
        <v>0.88471428571428568</v>
      </c>
      <c r="V1720" s="198"/>
      <c r="W1720" s="198"/>
      <c r="X1720" s="200">
        <v>10500</v>
      </c>
      <c r="Y1720" s="206">
        <f>Table1[[#This Row],[Prod]]</f>
        <v>9289.5</v>
      </c>
      <c r="Z1720" s="206">
        <f>ABS(Table1[[#This Row],[Prod2]]-Table1[[#This Row],[Plan Revised]])</f>
        <v>1210.5</v>
      </c>
      <c r="AA1720" s="209">
        <f>IF(ABS(Table1[[#This Row],[Prod2]]-Table1[[#This Row],[Plan Revised]])&gt;Table1[[#This Row],[Plan Revised]],0,IF(Table1[[#This Row],[Plan Revised]]=0,0,1-ABS(Table1[[#This Row],[Prod2]]-Table1[[#This Row],[Plan Revised]])/Table1[[#This Row],[Plan Revised]]))</f>
        <v>0.88471428571428568</v>
      </c>
      <c r="AB1720" s="198"/>
      <c r="AC1720" s="201"/>
      <c r="AD1720"/>
      <c r="AF1720"/>
    </row>
    <row r="1721" spans="1:32">
      <c r="A1721" s="196" t="str">
        <f>IF(Table1[Week]=WeekSel,"Yes","No")</f>
        <v>No</v>
      </c>
      <c r="B1721" s="196" t="str">
        <f>IF((Table1[StartDate]&gt;=Date.GraphMin)*(Table1[StartDate]&lt;=Date.GraphMax)=1,"Yes","No")</f>
        <v>No</v>
      </c>
      <c r="C1721" s="196" t="str">
        <f>IF(OR(Table1[[#This Row],[Site]]="FOOD MILLING",Table1[[#This Row],[Site]]="GODACO"), "No", "Yes")</f>
        <v>Yes</v>
      </c>
      <c r="D1721" s="197">
        <f>MAX(DATE(Table1[Year],1,1),DATE(Table1[Year],1,1)-WEEKDAY(DATE(Table1[Year],1,1),2)+(Table1[WeekNum]-1)*7+1)</f>
        <v>44641</v>
      </c>
      <c r="E1721" s="197">
        <f>MIN(DATE(Table1[Year]+1,1,0),DATE(Table1[Year],1,1)-WEEKDAY(DATE(Table1[Year],1,1),2)+Table1[WeekNum]*7)</f>
        <v>44647</v>
      </c>
      <c r="F1721" s="15">
        <v>2022</v>
      </c>
      <c r="G1721" s="196">
        <f t="shared" si="52"/>
        <v>3</v>
      </c>
      <c r="H1721" s="196">
        <v>13</v>
      </c>
      <c r="I1721" s="207" t="str">
        <f>"W" &amp;Table1[[#This Row],[WeekNum]]</f>
        <v>W13</v>
      </c>
      <c r="J1721" s="199" t="str">
        <f t="shared" si="53"/>
        <v>22-W13</v>
      </c>
      <c r="K1721" s="198" t="s">
        <v>667</v>
      </c>
      <c r="L1721" s="198"/>
      <c r="M1721" s="198" t="s">
        <v>72</v>
      </c>
      <c r="N1721" s="11" t="s">
        <v>428</v>
      </c>
      <c r="O1721" s="266" t="s">
        <v>374</v>
      </c>
      <c r="P1721" s="11" t="s">
        <v>375</v>
      </c>
      <c r="Q1721" s="11" t="s">
        <v>421</v>
      </c>
      <c r="R1721" s="198">
        <v>5700</v>
      </c>
      <c r="S1721" s="198">
        <v>6146</v>
      </c>
      <c r="T1721" s="206">
        <f>ABS(Table1[[#This Row],[Prod]]-Table1[[#This Row],[Planned]])</f>
        <v>446</v>
      </c>
      <c r="U1721" s="209">
        <f>IF(ABS(Table1[[#This Row],[Prod]]-Table1[[#This Row],[Planned]])&gt;Table1[[#This Row],[Planned]],0,IF(Table1[[#This Row],[Planned]]=0,0,1-ABS(Table1[[#This Row],[Prod]]-Table1[[#This Row],[Planned]])/Table1[[#This Row],[Planned]]))</f>
        <v>0.92175438596491233</v>
      </c>
      <c r="V1721" s="198"/>
      <c r="W1721" s="198"/>
      <c r="X1721" s="200">
        <v>7200</v>
      </c>
      <c r="Y1721" s="206">
        <f>Table1[[#This Row],[Prod]]</f>
        <v>6146</v>
      </c>
      <c r="Z1721" s="206">
        <f>ABS(Table1[[#This Row],[Prod2]]-Table1[[#This Row],[Plan Revised]])</f>
        <v>1054</v>
      </c>
      <c r="AA1721" s="209">
        <f>IF(ABS(Table1[[#This Row],[Prod2]]-Table1[[#This Row],[Plan Revised]])&gt;Table1[[#This Row],[Plan Revised]],0,IF(Table1[[#This Row],[Plan Revised]]=0,0,1-ABS(Table1[[#This Row],[Prod2]]-Table1[[#This Row],[Plan Revised]])/Table1[[#This Row],[Plan Revised]]))</f>
        <v>0.8536111111111111</v>
      </c>
      <c r="AB1721" s="198"/>
      <c r="AC1721" s="201"/>
      <c r="AD1721"/>
      <c r="AF1721"/>
    </row>
    <row r="1722" spans="1:32">
      <c r="A1722" s="196" t="str">
        <f>IF(Table1[Week]=WeekSel,"Yes","No")</f>
        <v>No</v>
      </c>
      <c r="B1722" s="196" t="str">
        <f>IF((Table1[StartDate]&gt;=Date.GraphMin)*(Table1[StartDate]&lt;=Date.GraphMax)=1,"Yes","No")</f>
        <v>No</v>
      </c>
      <c r="C1722" s="196" t="str">
        <f>IF(OR(Table1[[#This Row],[Site]]="FOOD MILLING",Table1[[#This Row],[Site]]="GODACO"), "No", "Yes")</f>
        <v>Yes</v>
      </c>
      <c r="D1722" s="197">
        <f>MAX(DATE(Table1[Year],1,1),DATE(Table1[Year],1,1)-WEEKDAY(DATE(Table1[Year],1,1),2)+(Table1[WeekNum]-1)*7+1)</f>
        <v>44641</v>
      </c>
      <c r="E1722" s="197">
        <f>MIN(DATE(Table1[Year]+1,1,0),DATE(Table1[Year],1,1)-WEEKDAY(DATE(Table1[Year],1,1),2)+Table1[WeekNum]*7)</f>
        <v>44647</v>
      </c>
      <c r="F1722" s="15">
        <v>2022</v>
      </c>
      <c r="G1722" s="196">
        <f t="shared" si="52"/>
        <v>3</v>
      </c>
      <c r="H1722" s="196">
        <v>13</v>
      </c>
      <c r="I1722" s="207" t="str">
        <f>"W" &amp;Table1[[#This Row],[WeekNum]]</f>
        <v>W13</v>
      </c>
      <c r="J1722" s="199" t="str">
        <f t="shared" si="53"/>
        <v>22-W13</v>
      </c>
      <c r="K1722" s="198" t="s">
        <v>668</v>
      </c>
      <c r="L1722" s="198"/>
      <c r="M1722" s="198" t="s">
        <v>72</v>
      </c>
      <c r="N1722" s="11" t="s">
        <v>428</v>
      </c>
      <c r="O1722" s="266" t="s">
        <v>374</v>
      </c>
      <c r="P1722" s="11" t="s">
        <v>375</v>
      </c>
      <c r="Q1722" s="11" t="s">
        <v>421</v>
      </c>
      <c r="R1722" s="198">
        <v>4400</v>
      </c>
      <c r="S1722" s="198">
        <v>3961.6000000000004</v>
      </c>
      <c r="T1722" s="206">
        <f>ABS(Table1[[#This Row],[Prod]]-Table1[[#This Row],[Planned]])</f>
        <v>438.39999999999964</v>
      </c>
      <c r="U1722" s="209">
        <f>IF(ABS(Table1[[#This Row],[Prod]]-Table1[[#This Row],[Planned]])&gt;Table1[[#This Row],[Planned]],0,IF(Table1[[#This Row],[Planned]]=0,0,1-ABS(Table1[[#This Row],[Prod]]-Table1[[#This Row],[Planned]])/Table1[[#This Row],[Planned]]))</f>
        <v>0.90036363636363648</v>
      </c>
      <c r="V1722" s="198"/>
      <c r="W1722" s="198"/>
      <c r="X1722" s="200">
        <v>4400</v>
      </c>
      <c r="Y1722" s="206">
        <f>Table1[[#This Row],[Prod]]</f>
        <v>3961.6000000000004</v>
      </c>
      <c r="Z1722" s="206">
        <f>ABS(Table1[[#This Row],[Prod2]]-Table1[[#This Row],[Plan Revised]])</f>
        <v>438.39999999999964</v>
      </c>
      <c r="AA1722" s="209">
        <f>IF(ABS(Table1[[#This Row],[Prod2]]-Table1[[#This Row],[Plan Revised]])&gt;Table1[[#This Row],[Plan Revised]],0,IF(Table1[[#This Row],[Plan Revised]]=0,0,1-ABS(Table1[[#This Row],[Prod2]]-Table1[[#This Row],[Plan Revised]])/Table1[[#This Row],[Plan Revised]]))</f>
        <v>0.90036363636363648</v>
      </c>
      <c r="AB1722" s="198"/>
      <c r="AC1722" s="201"/>
      <c r="AD1722"/>
      <c r="AF1722"/>
    </row>
    <row r="1723" spans="1:32">
      <c r="A1723" s="196" t="str">
        <f>IF(Table1[Week]=WeekSel,"Yes","No")</f>
        <v>No</v>
      </c>
      <c r="B1723" s="196" t="str">
        <f>IF((Table1[StartDate]&gt;=Date.GraphMin)*(Table1[StartDate]&lt;=Date.GraphMax)=1,"Yes","No")</f>
        <v>No</v>
      </c>
      <c r="C1723" s="196" t="str">
        <f>IF(OR(Table1[[#This Row],[Site]]="FOOD MILLING",Table1[[#This Row],[Site]]="GODACO"), "No", "Yes")</f>
        <v>Yes</v>
      </c>
      <c r="D1723" s="197">
        <f>MAX(DATE(Table1[Year],1,1),DATE(Table1[Year],1,1)-WEEKDAY(DATE(Table1[Year],1,1),2)+(Table1[WeekNum]-1)*7+1)</f>
        <v>44641</v>
      </c>
      <c r="E1723" s="197">
        <f>MIN(DATE(Table1[Year]+1,1,0),DATE(Table1[Year],1,1)-WEEKDAY(DATE(Table1[Year],1,1),2)+Table1[WeekNum]*7)</f>
        <v>44647</v>
      </c>
      <c r="F1723" s="15">
        <v>2022</v>
      </c>
      <c r="G1723" s="196">
        <f t="shared" si="52"/>
        <v>3</v>
      </c>
      <c r="H1723" s="196">
        <v>13</v>
      </c>
      <c r="I1723" s="207" t="str">
        <f>"W" &amp;Table1[[#This Row],[WeekNum]]</f>
        <v>W13</v>
      </c>
      <c r="J1723" s="199" t="str">
        <f t="shared" si="53"/>
        <v>22-W13</v>
      </c>
      <c r="K1723" s="198" t="s">
        <v>669</v>
      </c>
      <c r="L1723" s="198"/>
      <c r="M1723" s="198" t="s">
        <v>72</v>
      </c>
      <c r="N1723" s="11" t="s">
        <v>428</v>
      </c>
      <c r="O1723" s="266" t="s">
        <v>374</v>
      </c>
      <c r="P1723" s="11" t="s">
        <v>375</v>
      </c>
      <c r="Q1723" s="11" t="s">
        <v>421</v>
      </c>
      <c r="R1723" s="198">
        <v>2200</v>
      </c>
      <c r="S1723" s="198">
        <v>1985.2</v>
      </c>
      <c r="T1723" s="206">
        <f>ABS(Table1[[#This Row],[Prod]]-Table1[[#This Row],[Planned]])</f>
        <v>214.79999999999995</v>
      </c>
      <c r="U1723" s="209">
        <f>IF(ABS(Table1[[#This Row],[Prod]]-Table1[[#This Row],[Planned]])&gt;Table1[[#This Row],[Planned]],0,IF(Table1[[#This Row],[Planned]]=0,0,1-ABS(Table1[[#This Row],[Prod]]-Table1[[#This Row],[Planned]])/Table1[[#This Row],[Planned]]))</f>
        <v>0.90236363636363637</v>
      </c>
      <c r="V1723" s="198"/>
      <c r="W1723" s="198"/>
      <c r="X1723" s="200">
        <v>2200</v>
      </c>
      <c r="Y1723" s="206">
        <f>Table1[[#This Row],[Prod]]</f>
        <v>1985.2</v>
      </c>
      <c r="Z1723" s="206">
        <f>ABS(Table1[[#This Row],[Prod2]]-Table1[[#This Row],[Plan Revised]])</f>
        <v>214.79999999999995</v>
      </c>
      <c r="AA1723" s="209">
        <f>IF(ABS(Table1[[#This Row],[Prod2]]-Table1[[#This Row],[Plan Revised]])&gt;Table1[[#This Row],[Plan Revised]],0,IF(Table1[[#This Row],[Plan Revised]]=0,0,1-ABS(Table1[[#This Row],[Prod2]]-Table1[[#This Row],[Plan Revised]])/Table1[[#This Row],[Plan Revised]]))</f>
        <v>0.90236363636363637</v>
      </c>
      <c r="AB1723" s="198"/>
      <c r="AC1723" s="201"/>
      <c r="AD1723"/>
      <c r="AF1723"/>
    </row>
    <row r="1724" spans="1:32">
      <c r="A1724" s="196" t="str">
        <f>IF(Table1[Week]=WeekSel,"Yes","No")</f>
        <v>No</v>
      </c>
      <c r="B1724" s="196" t="str">
        <f>IF((Table1[StartDate]&gt;=Date.GraphMin)*(Table1[StartDate]&lt;=Date.GraphMax)=1,"Yes","No")</f>
        <v>No</v>
      </c>
      <c r="C1724" s="196" t="str">
        <f>IF(OR(Table1[[#This Row],[Site]]="FOOD MILLING",Table1[[#This Row],[Site]]="GODACO"), "No", "Yes")</f>
        <v>Yes</v>
      </c>
      <c r="D1724" s="197">
        <f>MAX(DATE(Table1[Year],1,1),DATE(Table1[Year],1,1)-WEEKDAY(DATE(Table1[Year],1,1),2)+(Table1[WeekNum]-1)*7+1)</f>
        <v>44641</v>
      </c>
      <c r="E1724" s="197">
        <f>MIN(DATE(Table1[Year]+1,1,0),DATE(Table1[Year],1,1)-WEEKDAY(DATE(Table1[Year],1,1),2)+Table1[WeekNum]*7)</f>
        <v>44647</v>
      </c>
      <c r="F1724" s="15">
        <v>2022</v>
      </c>
      <c r="G1724" s="196">
        <f t="shared" si="52"/>
        <v>3</v>
      </c>
      <c r="H1724" s="196">
        <v>13</v>
      </c>
      <c r="I1724" s="207" t="str">
        <f>"W" &amp;Table1[[#This Row],[WeekNum]]</f>
        <v>W13</v>
      </c>
      <c r="J1724" s="199" t="str">
        <f t="shared" si="53"/>
        <v>22-W13</v>
      </c>
      <c r="K1724" s="198" t="s">
        <v>670</v>
      </c>
      <c r="L1724" s="198"/>
      <c r="M1724" s="198" t="s">
        <v>72</v>
      </c>
      <c r="N1724" s="11" t="s">
        <v>428</v>
      </c>
      <c r="O1724" s="266" t="s">
        <v>374</v>
      </c>
      <c r="P1724" s="11" t="s">
        <v>375</v>
      </c>
      <c r="Q1724" s="11" t="s">
        <v>421</v>
      </c>
      <c r="R1724" s="198">
        <v>1000</v>
      </c>
      <c r="S1724" s="198">
        <v>544.79999999999995</v>
      </c>
      <c r="T1724" s="206">
        <f>ABS(Table1[[#This Row],[Prod]]-Table1[[#This Row],[Planned]])</f>
        <v>455.20000000000005</v>
      </c>
      <c r="U1724" s="209">
        <f>IF(ABS(Table1[[#This Row],[Prod]]-Table1[[#This Row],[Planned]])&gt;Table1[[#This Row],[Planned]],0,IF(Table1[[#This Row],[Planned]]=0,0,1-ABS(Table1[[#This Row],[Prod]]-Table1[[#This Row],[Planned]])/Table1[[#This Row],[Planned]]))</f>
        <v>0.54479999999999995</v>
      </c>
      <c r="V1724" s="198"/>
      <c r="W1724" s="198"/>
      <c r="X1724" s="200">
        <v>600</v>
      </c>
      <c r="Y1724" s="206">
        <f>Table1[[#This Row],[Prod]]</f>
        <v>544.79999999999995</v>
      </c>
      <c r="Z1724" s="206">
        <f>ABS(Table1[[#This Row],[Prod2]]-Table1[[#This Row],[Plan Revised]])</f>
        <v>55.200000000000045</v>
      </c>
      <c r="AA1724" s="209">
        <f>IF(ABS(Table1[[#This Row],[Prod2]]-Table1[[#This Row],[Plan Revised]])&gt;Table1[[#This Row],[Plan Revised]],0,IF(Table1[[#This Row],[Plan Revised]]=0,0,1-ABS(Table1[[#This Row],[Prod2]]-Table1[[#This Row],[Plan Revised]])/Table1[[#This Row],[Plan Revised]]))</f>
        <v>0.90799999999999992</v>
      </c>
      <c r="AB1724" s="198"/>
      <c r="AC1724" s="201"/>
      <c r="AD1724"/>
      <c r="AF1724"/>
    </row>
    <row r="1725" spans="1:32">
      <c r="A1725" s="196" t="str">
        <f>IF(Table1[Week]=WeekSel,"Yes","No")</f>
        <v>No</v>
      </c>
      <c r="B1725" s="196" t="str">
        <f>IF((Table1[StartDate]&gt;=Date.GraphMin)*(Table1[StartDate]&lt;=Date.GraphMax)=1,"Yes","No")</f>
        <v>No</v>
      </c>
      <c r="C1725" s="196" t="str">
        <f>IF(OR(Table1[[#This Row],[Site]]="FOOD MILLING",Table1[[#This Row],[Site]]="GODACO"), "No", "Yes")</f>
        <v>Yes</v>
      </c>
      <c r="D1725" s="197">
        <f>MAX(DATE(Table1[Year],1,1),DATE(Table1[Year],1,1)-WEEKDAY(DATE(Table1[Year],1,1),2)+(Table1[WeekNum]-1)*7+1)</f>
        <v>44641</v>
      </c>
      <c r="E1725" s="197">
        <f>MIN(DATE(Table1[Year]+1,1,0),DATE(Table1[Year],1,1)-WEEKDAY(DATE(Table1[Year],1,1),2)+Table1[WeekNum]*7)</f>
        <v>44647</v>
      </c>
      <c r="F1725" s="15">
        <v>2022</v>
      </c>
      <c r="G1725" s="196">
        <f t="shared" si="52"/>
        <v>3</v>
      </c>
      <c r="H1725" s="196">
        <v>13</v>
      </c>
      <c r="I1725" s="207" t="str">
        <f>"W" &amp;Table1[[#This Row],[WeekNum]]</f>
        <v>W13</v>
      </c>
      <c r="J1725" s="199" t="str">
        <f t="shared" si="53"/>
        <v>22-W13</v>
      </c>
      <c r="K1725" s="198" t="s">
        <v>671</v>
      </c>
      <c r="L1725" s="198"/>
      <c r="M1725" s="198" t="s">
        <v>72</v>
      </c>
      <c r="N1725" s="11" t="s">
        <v>428</v>
      </c>
      <c r="O1725" s="266" t="s">
        <v>374</v>
      </c>
      <c r="P1725" s="11" t="s">
        <v>375</v>
      </c>
      <c r="Q1725" s="11" t="s">
        <v>421</v>
      </c>
      <c r="R1725" s="198">
        <v>0</v>
      </c>
      <c r="S1725" s="198">
        <v>0</v>
      </c>
      <c r="T1725" s="206">
        <f>ABS(Table1[[#This Row],[Prod]]-Table1[[#This Row],[Planned]])</f>
        <v>0</v>
      </c>
      <c r="U1725" s="209">
        <f>IF(ABS(Table1[[#This Row],[Prod]]-Table1[[#This Row],[Planned]])&gt;Table1[[#This Row],[Planned]],0,IF(Table1[[#This Row],[Planned]]=0,0,1-ABS(Table1[[#This Row],[Prod]]-Table1[[#This Row],[Planned]])/Table1[[#This Row],[Planned]]))</f>
        <v>0</v>
      </c>
      <c r="V1725" s="198"/>
      <c r="W1725" s="198"/>
      <c r="X1725" s="200">
        <v>0</v>
      </c>
      <c r="Y1725" s="206">
        <f>Table1[[#This Row],[Prod]]</f>
        <v>0</v>
      </c>
      <c r="Z1725" s="206">
        <f>ABS(Table1[[#This Row],[Prod2]]-Table1[[#This Row],[Plan Revised]])</f>
        <v>0</v>
      </c>
      <c r="AA1725" s="209">
        <f>IF(ABS(Table1[[#This Row],[Prod2]]-Table1[[#This Row],[Plan Revised]])&gt;Table1[[#This Row],[Plan Revised]],0,IF(Table1[[#This Row],[Plan Revised]]=0,0,1-ABS(Table1[[#This Row],[Prod2]]-Table1[[#This Row],[Plan Revised]])/Table1[[#This Row],[Plan Revised]]))</f>
        <v>0</v>
      </c>
      <c r="AB1725" s="198"/>
      <c r="AC1725" s="201"/>
      <c r="AD1725"/>
      <c r="AF1725"/>
    </row>
    <row r="1726" spans="1:32">
      <c r="A1726" s="196" t="str">
        <f>IF(Table1[Week]=WeekSel,"Yes","No")</f>
        <v>No</v>
      </c>
      <c r="B1726" s="196" t="str">
        <f>IF((Table1[StartDate]&gt;=Date.GraphMin)*(Table1[StartDate]&lt;=Date.GraphMax)=1,"Yes","No")</f>
        <v>No</v>
      </c>
      <c r="C1726" s="196" t="str">
        <f>IF(OR(Table1[[#This Row],[Site]]="FOOD MILLING",Table1[[#This Row],[Site]]="GODACO"), "No", "Yes")</f>
        <v>Yes</v>
      </c>
      <c r="D1726" s="197">
        <f>MAX(DATE(Table1[Year],1,1),DATE(Table1[Year],1,1)-WEEKDAY(DATE(Table1[Year],1,1),2)+(Table1[WeekNum]-1)*7+1)</f>
        <v>44641</v>
      </c>
      <c r="E1726" s="197">
        <f>MIN(DATE(Table1[Year]+1,1,0),DATE(Table1[Year],1,1)-WEEKDAY(DATE(Table1[Year],1,1),2)+Table1[WeekNum]*7)</f>
        <v>44647</v>
      </c>
      <c r="F1726" s="15">
        <v>2022</v>
      </c>
      <c r="G1726" s="196">
        <f t="shared" si="52"/>
        <v>3</v>
      </c>
      <c r="H1726" s="196">
        <v>13</v>
      </c>
      <c r="I1726" s="207" t="str">
        <f>"W" &amp;Table1[[#This Row],[WeekNum]]</f>
        <v>W13</v>
      </c>
      <c r="J1726" s="199" t="str">
        <f t="shared" si="53"/>
        <v>22-W13</v>
      </c>
      <c r="K1726" s="198" t="s">
        <v>672</v>
      </c>
      <c r="L1726" s="198"/>
      <c r="M1726" s="198" t="s">
        <v>72</v>
      </c>
      <c r="N1726" s="11" t="s">
        <v>428</v>
      </c>
      <c r="O1726" s="266" t="s">
        <v>372</v>
      </c>
      <c r="P1726" s="11" t="s">
        <v>378</v>
      </c>
      <c r="Q1726" s="11" t="s">
        <v>421</v>
      </c>
      <c r="R1726" s="198">
        <v>0</v>
      </c>
      <c r="S1726" s="198">
        <v>0</v>
      </c>
      <c r="T1726" s="206">
        <f>ABS(Table1[[#This Row],[Prod]]-Table1[[#This Row],[Planned]])</f>
        <v>0</v>
      </c>
      <c r="U1726" s="209">
        <f>IF(ABS(Table1[[#This Row],[Prod]]-Table1[[#This Row],[Planned]])&gt;Table1[[#This Row],[Planned]],0,IF(Table1[[#This Row],[Planned]]=0,0,1-ABS(Table1[[#This Row],[Prod]]-Table1[[#This Row],[Planned]])/Table1[[#This Row],[Planned]]))</f>
        <v>0</v>
      </c>
      <c r="V1726" s="198"/>
      <c r="W1726" s="198"/>
      <c r="X1726" s="200">
        <v>0</v>
      </c>
      <c r="Y1726" s="206">
        <f>Table1[[#This Row],[Prod]]</f>
        <v>0</v>
      </c>
      <c r="Z1726" s="206">
        <f>ABS(Table1[[#This Row],[Prod2]]-Table1[[#This Row],[Plan Revised]])</f>
        <v>0</v>
      </c>
      <c r="AA1726" s="209">
        <f>IF(ABS(Table1[[#This Row],[Prod2]]-Table1[[#This Row],[Plan Revised]])&gt;Table1[[#This Row],[Plan Revised]],0,IF(Table1[[#This Row],[Plan Revised]]=0,0,1-ABS(Table1[[#This Row],[Prod2]]-Table1[[#This Row],[Plan Revised]])/Table1[[#This Row],[Plan Revised]]))</f>
        <v>0</v>
      </c>
      <c r="AB1726" s="198"/>
      <c r="AC1726" s="201"/>
      <c r="AD1726"/>
      <c r="AF1726"/>
    </row>
    <row r="1727" spans="1:32">
      <c r="A1727" s="196" t="str">
        <f>IF(Table1[Week]=WeekSel,"Yes","No")</f>
        <v>No</v>
      </c>
      <c r="B1727" s="196" t="str">
        <f>IF((Table1[StartDate]&gt;=Date.GraphMin)*(Table1[StartDate]&lt;=Date.GraphMax)=1,"Yes","No")</f>
        <v>No</v>
      </c>
      <c r="C1727" s="196" t="str">
        <f>IF(OR(Table1[[#This Row],[Site]]="FOOD MILLING",Table1[[#This Row],[Site]]="GODACO"), "No", "Yes")</f>
        <v>Yes</v>
      </c>
      <c r="D1727" s="197">
        <f>MAX(DATE(Table1[Year],1,1),DATE(Table1[Year],1,1)-WEEKDAY(DATE(Table1[Year],1,1),2)+(Table1[WeekNum]-1)*7+1)</f>
        <v>44641</v>
      </c>
      <c r="E1727" s="197">
        <f>MIN(DATE(Table1[Year]+1,1,0),DATE(Table1[Year],1,1)-WEEKDAY(DATE(Table1[Year],1,1),2)+Table1[WeekNum]*7)</f>
        <v>44647</v>
      </c>
      <c r="F1727" s="15">
        <v>2022</v>
      </c>
      <c r="G1727" s="196">
        <f t="shared" si="52"/>
        <v>3</v>
      </c>
      <c r="H1727" s="196">
        <v>13</v>
      </c>
      <c r="I1727" s="207" t="str">
        <f>"W" &amp;Table1[[#This Row],[WeekNum]]</f>
        <v>W13</v>
      </c>
      <c r="J1727" s="199" t="str">
        <f t="shared" si="53"/>
        <v>22-W13</v>
      </c>
      <c r="K1727" s="198" t="s">
        <v>672</v>
      </c>
      <c r="L1727" s="198"/>
      <c r="M1727" s="198" t="s">
        <v>72</v>
      </c>
      <c r="N1727" s="11" t="s">
        <v>428</v>
      </c>
      <c r="O1727" s="266" t="s">
        <v>372</v>
      </c>
      <c r="P1727" s="11" t="s">
        <v>378</v>
      </c>
      <c r="Q1727" s="11" t="s">
        <v>419</v>
      </c>
      <c r="R1727" s="198">
        <v>0</v>
      </c>
      <c r="S1727" s="198"/>
      <c r="T1727" s="206">
        <f>ABS(Table1[[#This Row],[Prod]]-Table1[[#This Row],[Planned]])</f>
        <v>0</v>
      </c>
      <c r="U1727" s="209">
        <f>IF(ABS(Table1[[#This Row],[Prod]]-Table1[[#This Row],[Planned]])&gt;Table1[[#This Row],[Planned]],0,IF(Table1[[#This Row],[Planned]]=0,0,1-ABS(Table1[[#This Row],[Prod]]-Table1[[#This Row],[Planned]])/Table1[[#This Row],[Planned]]))</f>
        <v>0</v>
      </c>
      <c r="V1727" s="198"/>
      <c r="W1727" s="198"/>
      <c r="X1727" s="200"/>
      <c r="Y1727" s="206">
        <f>Table1[[#This Row],[Prod]]</f>
        <v>0</v>
      </c>
      <c r="Z1727" s="206">
        <f>ABS(Table1[[#This Row],[Prod2]]-Table1[[#This Row],[Plan Revised]])</f>
        <v>0</v>
      </c>
      <c r="AA1727" s="209">
        <f>IF(ABS(Table1[[#This Row],[Prod2]]-Table1[[#This Row],[Plan Revised]])&gt;Table1[[#This Row],[Plan Revised]],0,IF(Table1[[#This Row],[Plan Revised]]=0,0,1-ABS(Table1[[#This Row],[Prod2]]-Table1[[#This Row],[Plan Revised]])/Table1[[#This Row],[Plan Revised]]))</f>
        <v>0</v>
      </c>
      <c r="AB1727" s="198"/>
      <c r="AC1727" s="201"/>
      <c r="AD1727"/>
      <c r="AF1727"/>
    </row>
    <row r="1728" spans="1:32">
      <c r="A1728" s="196" t="str">
        <f>IF(Table1[Week]=WeekSel,"Yes","No")</f>
        <v>No</v>
      </c>
      <c r="B1728" s="196" t="str">
        <f>IF((Table1[StartDate]&gt;=Date.GraphMin)*(Table1[StartDate]&lt;=Date.GraphMax)=1,"Yes","No")</f>
        <v>No</v>
      </c>
      <c r="C1728" s="196" t="str">
        <f>IF(OR(Table1[[#This Row],[Site]]="FOOD MILLING",Table1[[#This Row],[Site]]="GODACO"), "No", "Yes")</f>
        <v>Yes</v>
      </c>
      <c r="D1728" s="197">
        <f>MAX(DATE(Table1[Year],1,1),DATE(Table1[Year],1,1)-WEEKDAY(DATE(Table1[Year],1,1),2)+(Table1[WeekNum]-1)*7+1)</f>
        <v>44641</v>
      </c>
      <c r="E1728" s="197">
        <f>MIN(DATE(Table1[Year]+1,1,0),DATE(Table1[Year],1,1)-WEEKDAY(DATE(Table1[Year],1,1),2)+Table1[WeekNum]*7)</f>
        <v>44647</v>
      </c>
      <c r="F1728" s="15">
        <v>2022</v>
      </c>
      <c r="G1728" s="196">
        <f t="shared" si="52"/>
        <v>3</v>
      </c>
      <c r="H1728" s="196">
        <v>13</v>
      </c>
      <c r="I1728" s="207" t="str">
        <f>"W" &amp;Table1[[#This Row],[WeekNum]]</f>
        <v>W13</v>
      </c>
      <c r="J1728" s="199" t="str">
        <f t="shared" si="53"/>
        <v>22-W13</v>
      </c>
      <c r="K1728" s="198" t="s">
        <v>673</v>
      </c>
      <c r="L1728" s="198"/>
      <c r="M1728" s="198" t="s">
        <v>72</v>
      </c>
      <c r="N1728" s="11" t="s">
        <v>428</v>
      </c>
      <c r="O1728" s="266" t="s">
        <v>372</v>
      </c>
      <c r="P1728" s="11" t="s">
        <v>378</v>
      </c>
      <c r="Q1728" s="11" t="s">
        <v>421</v>
      </c>
      <c r="R1728" s="198">
        <v>10400</v>
      </c>
      <c r="S1728" s="198">
        <v>11094</v>
      </c>
      <c r="T1728" s="206">
        <f>ABS(Table1[[#This Row],[Prod]]-Table1[[#This Row],[Planned]])</f>
        <v>694</v>
      </c>
      <c r="U1728" s="209">
        <f>IF(ABS(Table1[[#This Row],[Prod]]-Table1[[#This Row],[Planned]])&gt;Table1[[#This Row],[Planned]],0,IF(Table1[[#This Row],[Planned]]=0,0,1-ABS(Table1[[#This Row],[Prod]]-Table1[[#This Row],[Planned]])/Table1[[#This Row],[Planned]]))</f>
        <v>0.93326923076923074</v>
      </c>
      <c r="V1728" s="198"/>
      <c r="W1728" s="198"/>
      <c r="X1728" s="200">
        <v>10400</v>
      </c>
      <c r="Y1728" s="206">
        <f>Table1[[#This Row],[Prod]]</f>
        <v>11094</v>
      </c>
      <c r="Z1728" s="206">
        <f>ABS(Table1[[#This Row],[Prod2]]-Table1[[#This Row],[Plan Revised]])</f>
        <v>694</v>
      </c>
      <c r="AA1728" s="209">
        <f>IF(ABS(Table1[[#This Row],[Prod2]]-Table1[[#This Row],[Plan Revised]])&gt;Table1[[#This Row],[Plan Revised]],0,IF(Table1[[#This Row],[Plan Revised]]=0,0,1-ABS(Table1[[#This Row],[Prod2]]-Table1[[#This Row],[Plan Revised]])/Table1[[#This Row],[Plan Revised]]))</f>
        <v>0.93326923076923074</v>
      </c>
      <c r="AB1728" s="198"/>
      <c r="AC1728" s="201"/>
      <c r="AD1728"/>
      <c r="AF1728"/>
    </row>
    <row r="1729" spans="1:32">
      <c r="A1729" s="196" t="str">
        <f>IF(Table1[Week]=WeekSel,"Yes","No")</f>
        <v>No</v>
      </c>
      <c r="B1729" s="196" t="str">
        <f>IF((Table1[StartDate]&gt;=Date.GraphMin)*(Table1[StartDate]&lt;=Date.GraphMax)=1,"Yes","No")</f>
        <v>No</v>
      </c>
      <c r="C1729" s="196" t="str">
        <f>IF(OR(Table1[[#This Row],[Site]]="FOOD MILLING",Table1[[#This Row],[Site]]="GODACO"), "No", "Yes")</f>
        <v>Yes</v>
      </c>
      <c r="D1729" s="197">
        <f>MAX(DATE(Table1[Year],1,1),DATE(Table1[Year],1,1)-WEEKDAY(DATE(Table1[Year],1,1),2)+(Table1[WeekNum]-1)*7+1)</f>
        <v>44641</v>
      </c>
      <c r="E1729" s="197">
        <f>MIN(DATE(Table1[Year]+1,1,0),DATE(Table1[Year],1,1)-WEEKDAY(DATE(Table1[Year],1,1),2)+Table1[WeekNum]*7)</f>
        <v>44647</v>
      </c>
      <c r="F1729" s="15">
        <v>2022</v>
      </c>
      <c r="G1729" s="196">
        <f t="shared" si="52"/>
        <v>3</v>
      </c>
      <c r="H1729" s="196">
        <v>13</v>
      </c>
      <c r="I1729" s="207" t="str">
        <f>"W" &amp;Table1[[#This Row],[WeekNum]]</f>
        <v>W13</v>
      </c>
      <c r="J1729" s="199" t="str">
        <f t="shared" si="53"/>
        <v>22-W13</v>
      </c>
      <c r="K1729" s="198" t="s">
        <v>673</v>
      </c>
      <c r="L1729" s="198"/>
      <c r="M1729" s="198" t="s">
        <v>72</v>
      </c>
      <c r="N1729" s="11" t="s">
        <v>428</v>
      </c>
      <c r="O1729" s="266" t="s">
        <v>372</v>
      </c>
      <c r="P1729" s="11" t="s">
        <v>378</v>
      </c>
      <c r="Q1729" s="11" t="s">
        <v>419</v>
      </c>
      <c r="R1729" s="198">
        <v>0</v>
      </c>
      <c r="S1729" s="198"/>
      <c r="T1729" s="206">
        <f>ABS(Table1[[#This Row],[Prod]]-Table1[[#This Row],[Planned]])</f>
        <v>0</v>
      </c>
      <c r="U1729" s="209">
        <f>IF(ABS(Table1[[#This Row],[Prod]]-Table1[[#This Row],[Planned]])&gt;Table1[[#This Row],[Planned]],0,IF(Table1[[#This Row],[Planned]]=0,0,1-ABS(Table1[[#This Row],[Prod]]-Table1[[#This Row],[Planned]])/Table1[[#This Row],[Planned]]))</f>
        <v>0</v>
      </c>
      <c r="V1729" s="198"/>
      <c r="W1729" s="198"/>
      <c r="X1729" s="200">
        <v>0</v>
      </c>
      <c r="Y1729" s="206">
        <f>Table1[[#This Row],[Prod]]</f>
        <v>0</v>
      </c>
      <c r="Z1729" s="206">
        <f>ABS(Table1[[#This Row],[Prod2]]-Table1[[#This Row],[Plan Revised]])</f>
        <v>0</v>
      </c>
      <c r="AA1729" s="209">
        <f>IF(ABS(Table1[[#This Row],[Prod2]]-Table1[[#This Row],[Plan Revised]])&gt;Table1[[#This Row],[Plan Revised]],0,IF(Table1[[#This Row],[Plan Revised]]=0,0,1-ABS(Table1[[#This Row],[Prod2]]-Table1[[#This Row],[Plan Revised]])/Table1[[#This Row],[Plan Revised]]))</f>
        <v>0</v>
      </c>
      <c r="AB1729" s="198"/>
      <c r="AC1729" s="201"/>
      <c r="AD1729"/>
      <c r="AF1729"/>
    </row>
    <row r="1730" spans="1:32">
      <c r="A1730" s="196" t="str">
        <f>IF(Table1[Week]=WeekSel,"Yes","No")</f>
        <v>No</v>
      </c>
      <c r="B1730" s="196" t="str">
        <f>IF((Table1[StartDate]&gt;=Date.GraphMin)*(Table1[StartDate]&lt;=Date.GraphMax)=1,"Yes","No")</f>
        <v>No</v>
      </c>
      <c r="C1730" s="196" t="str">
        <f>IF(OR(Table1[[#This Row],[Site]]="FOOD MILLING",Table1[[#This Row],[Site]]="GODACO"), "No", "Yes")</f>
        <v>Yes</v>
      </c>
      <c r="D1730" s="197">
        <f>MAX(DATE(Table1[Year],1,1),DATE(Table1[Year],1,1)-WEEKDAY(DATE(Table1[Year],1,1),2)+(Table1[WeekNum]-1)*7+1)</f>
        <v>44641</v>
      </c>
      <c r="E1730" s="197">
        <f>MIN(DATE(Table1[Year]+1,1,0),DATE(Table1[Year],1,1)-WEEKDAY(DATE(Table1[Year],1,1),2)+Table1[WeekNum]*7)</f>
        <v>44647</v>
      </c>
      <c r="F1730" s="15">
        <v>2022</v>
      </c>
      <c r="G1730" s="196">
        <f t="shared" ref="G1730:G1793" si="54">MONTH(DATE(F1730,1,H1730*7-2)-WEEKDAY(DATE(H1730,1,2)))</f>
        <v>3</v>
      </c>
      <c r="H1730" s="196">
        <v>13</v>
      </c>
      <c r="I1730" s="207" t="str">
        <f>"W" &amp;Table1[[#This Row],[WeekNum]]</f>
        <v>W13</v>
      </c>
      <c r="J1730" s="199" t="str">
        <f t="shared" ref="J1730:J1793" si="55">RIGHT(F1730,2)&amp;"-"&amp;TEXT(H1730,"W00")</f>
        <v>22-W13</v>
      </c>
      <c r="K1730" s="198" t="s">
        <v>674</v>
      </c>
      <c r="L1730" s="198"/>
      <c r="M1730" s="198" t="s">
        <v>72</v>
      </c>
      <c r="N1730" s="11" t="s">
        <v>428</v>
      </c>
      <c r="O1730" s="266" t="s">
        <v>372</v>
      </c>
      <c r="P1730" s="11" t="s">
        <v>378</v>
      </c>
      <c r="Q1730" s="11" t="s">
        <v>421</v>
      </c>
      <c r="R1730" s="198">
        <v>1300</v>
      </c>
      <c r="S1730" s="198">
        <v>1403</v>
      </c>
      <c r="T1730" s="206">
        <f>ABS(Table1[[#This Row],[Prod]]-Table1[[#This Row],[Planned]])</f>
        <v>103</v>
      </c>
      <c r="U1730" s="209">
        <f>IF(ABS(Table1[[#This Row],[Prod]]-Table1[[#This Row],[Planned]])&gt;Table1[[#This Row],[Planned]],0,IF(Table1[[#This Row],[Planned]]=0,0,1-ABS(Table1[[#This Row],[Prod]]-Table1[[#This Row],[Planned]])/Table1[[#This Row],[Planned]]))</f>
        <v>0.92076923076923078</v>
      </c>
      <c r="V1730" s="198"/>
      <c r="W1730" s="198"/>
      <c r="X1730" s="200">
        <v>1300</v>
      </c>
      <c r="Y1730" s="206">
        <f>Table1[[#This Row],[Prod]]</f>
        <v>1403</v>
      </c>
      <c r="Z1730" s="206">
        <f>ABS(Table1[[#This Row],[Prod2]]-Table1[[#This Row],[Plan Revised]])</f>
        <v>103</v>
      </c>
      <c r="AA1730" s="209">
        <f>IF(ABS(Table1[[#This Row],[Prod2]]-Table1[[#This Row],[Plan Revised]])&gt;Table1[[#This Row],[Plan Revised]],0,IF(Table1[[#This Row],[Plan Revised]]=0,0,1-ABS(Table1[[#This Row],[Prod2]]-Table1[[#This Row],[Plan Revised]])/Table1[[#This Row],[Plan Revised]]))</f>
        <v>0.92076923076923078</v>
      </c>
      <c r="AB1730" s="198"/>
      <c r="AC1730" s="201"/>
      <c r="AD1730"/>
      <c r="AF1730"/>
    </row>
    <row r="1731" spans="1:32">
      <c r="A1731" s="196" t="str">
        <f>IF(Table1[Week]=WeekSel,"Yes","No")</f>
        <v>No</v>
      </c>
      <c r="B1731" s="196" t="str">
        <f>IF((Table1[StartDate]&gt;=Date.GraphMin)*(Table1[StartDate]&lt;=Date.GraphMax)=1,"Yes","No")</f>
        <v>No</v>
      </c>
      <c r="C1731" s="196" t="str">
        <f>IF(OR(Table1[[#This Row],[Site]]="FOOD MILLING",Table1[[#This Row],[Site]]="GODACO"), "No", "Yes")</f>
        <v>Yes</v>
      </c>
      <c r="D1731" s="197">
        <f>MAX(DATE(Table1[Year],1,1),DATE(Table1[Year],1,1)-WEEKDAY(DATE(Table1[Year],1,1),2)+(Table1[WeekNum]-1)*7+1)</f>
        <v>44641</v>
      </c>
      <c r="E1731" s="197">
        <f>MIN(DATE(Table1[Year]+1,1,0),DATE(Table1[Year],1,1)-WEEKDAY(DATE(Table1[Year],1,1),2)+Table1[WeekNum]*7)</f>
        <v>44647</v>
      </c>
      <c r="F1731" s="15">
        <v>2022</v>
      </c>
      <c r="G1731" s="196">
        <f t="shared" si="54"/>
        <v>3</v>
      </c>
      <c r="H1731" s="196">
        <v>13</v>
      </c>
      <c r="I1731" s="207" t="str">
        <f>"W" &amp;Table1[[#This Row],[WeekNum]]</f>
        <v>W13</v>
      </c>
      <c r="J1731" s="199" t="str">
        <f t="shared" si="55"/>
        <v>22-W13</v>
      </c>
      <c r="K1731" s="198" t="s">
        <v>674</v>
      </c>
      <c r="L1731" s="198"/>
      <c r="M1731" s="198" t="s">
        <v>72</v>
      </c>
      <c r="N1731" s="11" t="s">
        <v>428</v>
      </c>
      <c r="O1731" s="266" t="s">
        <v>372</v>
      </c>
      <c r="P1731" s="11" t="s">
        <v>378</v>
      </c>
      <c r="Q1731" s="11" t="s">
        <v>419</v>
      </c>
      <c r="R1731" s="198">
        <v>0</v>
      </c>
      <c r="S1731" s="198"/>
      <c r="T1731" s="206">
        <f>ABS(Table1[[#This Row],[Prod]]-Table1[[#This Row],[Planned]])</f>
        <v>0</v>
      </c>
      <c r="U1731" s="209">
        <f>IF(ABS(Table1[[#This Row],[Prod]]-Table1[[#This Row],[Planned]])&gt;Table1[[#This Row],[Planned]],0,IF(Table1[[#This Row],[Planned]]=0,0,1-ABS(Table1[[#This Row],[Prod]]-Table1[[#This Row],[Planned]])/Table1[[#This Row],[Planned]]))</f>
        <v>0</v>
      </c>
      <c r="V1731" s="198"/>
      <c r="W1731" s="198"/>
      <c r="X1731" s="200">
        <v>0</v>
      </c>
      <c r="Y1731" s="206">
        <f>Table1[[#This Row],[Prod]]</f>
        <v>0</v>
      </c>
      <c r="Z1731" s="206">
        <f>ABS(Table1[[#This Row],[Prod2]]-Table1[[#This Row],[Plan Revised]])</f>
        <v>0</v>
      </c>
      <c r="AA1731" s="209">
        <f>IF(ABS(Table1[[#This Row],[Prod2]]-Table1[[#This Row],[Plan Revised]])&gt;Table1[[#This Row],[Plan Revised]],0,IF(Table1[[#This Row],[Plan Revised]]=0,0,1-ABS(Table1[[#This Row],[Prod2]]-Table1[[#This Row],[Plan Revised]])/Table1[[#This Row],[Plan Revised]]))</f>
        <v>0</v>
      </c>
      <c r="AB1731" s="198"/>
      <c r="AC1731" s="201"/>
      <c r="AD1731"/>
      <c r="AF1731"/>
    </row>
    <row r="1732" spans="1:32">
      <c r="A1732" s="196" t="str">
        <f>IF(Table1[Week]=WeekSel,"Yes","No")</f>
        <v>No</v>
      </c>
      <c r="B1732" s="196" t="str">
        <f>IF((Table1[StartDate]&gt;=Date.GraphMin)*(Table1[StartDate]&lt;=Date.GraphMax)=1,"Yes","No")</f>
        <v>No</v>
      </c>
      <c r="C1732" s="196" t="str">
        <f>IF(OR(Table1[[#This Row],[Site]]="FOOD MILLING",Table1[[#This Row],[Site]]="GODACO"), "No", "Yes")</f>
        <v>Yes</v>
      </c>
      <c r="D1732" s="197">
        <f>MAX(DATE(Table1[Year],1,1),DATE(Table1[Year],1,1)-WEEKDAY(DATE(Table1[Year],1,1),2)+(Table1[WeekNum]-1)*7+1)</f>
        <v>44641</v>
      </c>
      <c r="E1732" s="197">
        <f>MIN(DATE(Table1[Year]+1,1,0),DATE(Table1[Year],1,1)-WEEKDAY(DATE(Table1[Year],1,1),2)+Table1[WeekNum]*7)</f>
        <v>44647</v>
      </c>
      <c r="F1732" s="15">
        <v>2022</v>
      </c>
      <c r="G1732" s="196">
        <f t="shared" si="54"/>
        <v>3</v>
      </c>
      <c r="H1732" s="196">
        <v>13</v>
      </c>
      <c r="I1732" s="207" t="str">
        <f>"W" &amp;Table1[[#This Row],[WeekNum]]</f>
        <v>W13</v>
      </c>
      <c r="J1732" s="199" t="str">
        <f t="shared" si="55"/>
        <v>22-W13</v>
      </c>
      <c r="K1732" s="198" t="s">
        <v>675</v>
      </c>
      <c r="L1732" s="198"/>
      <c r="M1732" s="198" t="s">
        <v>72</v>
      </c>
      <c r="N1732" s="11" t="s">
        <v>428</v>
      </c>
      <c r="O1732" s="266" t="s">
        <v>372</v>
      </c>
      <c r="P1732" s="11" t="s">
        <v>378</v>
      </c>
      <c r="Q1732" s="11" t="s">
        <v>421</v>
      </c>
      <c r="R1732" s="198">
        <v>0</v>
      </c>
      <c r="S1732" s="198">
        <v>0</v>
      </c>
      <c r="T1732" s="206">
        <f>ABS(Table1[[#This Row],[Prod]]-Table1[[#This Row],[Planned]])</f>
        <v>0</v>
      </c>
      <c r="U1732" s="209">
        <f>IF(ABS(Table1[[#This Row],[Prod]]-Table1[[#This Row],[Planned]])&gt;Table1[[#This Row],[Planned]],0,IF(Table1[[#This Row],[Planned]]=0,0,1-ABS(Table1[[#This Row],[Prod]]-Table1[[#This Row],[Planned]])/Table1[[#This Row],[Planned]]))</f>
        <v>0</v>
      </c>
      <c r="V1732" s="198"/>
      <c r="W1732" s="198"/>
      <c r="X1732" s="200">
        <v>0</v>
      </c>
      <c r="Y1732" s="206">
        <f>Table1[[#This Row],[Prod]]</f>
        <v>0</v>
      </c>
      <c r="Z1732" s="206">
        <f>ABS(Table1[[#This Row],[Prod2]]-Table1[[#This Row],[Plan Revised]])</f>
        <v>0</v>
      </c>
      <c r="AA1732" s="209">
        <f>IF(ABS(Table1[[#This Row],[Prod2]]-Table1[[#This Row],[Plan Revised]])&gt;Table1[[#This Row],[Plan Revised]],0,IF(Table1[[#This Row],[Plan Revised]]=0,0,1-ABS(Table1[[#This Row],[Prod2]]-Table1[[#This Row],[Plan Revised]])/Table1[[#This Row],[Plan Revised]]))</f>
        <v>0</v>
      </c>
      <c r="AB1732" s="198"/>
      <c r="AC1732" s="201"/>
      <c r="AD1732"/>
      <c r="AF1732"/>
    </row>
    <row r="1733" spans="1:32">
      <c r="A1733" s="196" t="str">
        <f>IF(Table1[Week]=WeekSel,"Yes","No")</f>
        <v>No</v>
      </c>
      <c r="B1733" s="196" t="str">
        <f>IF((Table1[StartDate]&gt;=Date.GraphMin)*(Table1[StartDate]&lt;=Date.GraphMax)=1,"Yes","No")</f>
        <v>No</v>
      </c>
      <c r="C1733" s="196" t="str">
        <f>IF(OR(Table1[[#This Row],[Site]]="FOOD MILLING",Table1[[#This Row],[Site]]="GODACO"), "No", "Yes")</f>
        <v>Yes</v>
      </c>
      <c r="D1733" s="197">
        <f>MAX(DATE(Table1[Year],1,1),DATE(Table1[Year],1,1)-WEEKDAY(DATE(Table1[Year],1,1),2)+(Table1[WeekNum]-1)*7+1)</f>
        <v>44641</v>
      </c>
      <c r="E1733" s="197">
        <f>MIN(DATE(Table1[Year]+1,1,0),DATE(Table1[Year],1,1)-WEEKDAY(DATE(Table1[Year],1,1),2)+Table1[WeekNum]*7)</f>
        <v>44647</v>
      </c>
      <c r="F1733" s="15">
        <v>2022</v>
      </c>
      <c r="G1733" s="196">
        <f t="shared" si="54"/>
        <v>3</v>
      </c>
      <c r="H1733" s="196">
        <v>13</v>
      </c>
      <c r="I1733" s="207" t="str">
        <f>"W" &amp;Table1[[#This Row],[WeekNum]]</f>
        <v>W13</v>
      </c>
      <c r="J1733" s="199" t="str">
        <f t="shared" si="55"/>
        <v>22-W13</v>
      </c>
      <c r="K1733" s="198" t="s">
        <v>675</v>
      </c>
      <c r="L1733" s="198"/>
      <c r="M1733" s="198" t="s">
        <v>72</v>
      </c>
      <c r="N1733" s="11" t="s">
        <v>428</v>
      </c>
      <c r="O1733" s="266" t="s">
        <v>372</v>
      </c>
      <c r="P1733" s="11" t="s">
        <v>378</v>
      </c>
      <c r="Q1733" s="11" t="s">
        <v>419</v>
      </c>
      <c r="R1733" s="198">
        <v>0</v>
      </c>
      <c r="S1733" s="198"/>
      <c r="T1733" s="206">
        <f>ABS(Table1[[#This Row],[Prod]]-Table1[[#This Row],[Planned]])</f>
        <v>0</v>
      </c>
      <c r="U1733" s="209">
        <f>IF(ABS(Table1[[#This Row],[Prod]]-Table1[[#This Row],[Planned]])&gt;Table1[[#This Row],[Planned]],0,IF(Table1[[#This Row],[Planned]]=0,0,1-ABS(Table1[[#This Row],[Prod]]-Table1[[#This Row],[Planned]])/Table1[[#This Row],[Planned]]))</f>
        <v>0</v>
      </c>
      <c r="V1733" s="198"/>
      <c r="W1733" s="198"/>
      <c r="X1733" s="200">
        <v>0</v>
      </c>
      <c r="Y1733" s="206">
        <f>Table1[[#This Row],[Prod]]</f>
        <v>0</v>
      </c>
      <c r="Z1733" s="206">
        <f>ABS(Table1[[#This Row],[Prod2]]-Table1[[#This Row],[Plan Revised]])</f>
        <v>0</v>
      </c>
      <c r="AA1733" s="209">
        <f>IF(ABS(Table1[[#This Row],[Prod2]]-Table1[[#This Row],[Plan Revised]])&gt;Table1[[#This Row],[Plan Revised]],0,IF(Table1[[#This Row],[Plan Revised]]=0,0,1-ABS(Table1[[#This Row],[Prod2]]-Table1[[#This Row],[Plan Revised]])/Table1[[#This Row],[Plan Revised]]))</f>
        <v>0</v>
      </c>
      <c r="AB1733" s="198"/>
      <c r="AC1733" s="201"/>
      <c r="AD1733"/>
      <c r="AF1733"/>
    </row>
    <row r="1734" spans="1:32">
      <c r="A1734" s="196" t="str">
        <f>IF(Table1[Week]=WeekSel,"Yes","No")</f>
        <v>No</v>
      </c>
      <c r="B1734" s="196" t="str">
        <f>IF((Table1[StartDate]&gt;=Date.GraphMin)*(Table1[StartDate]&lt;=Date.GraphMax)=1,"Yes","No")</f>
        <v>No</v>
      </c>
      <c r="C1734" s="196" t="str">
        <f>IF(OR(Table1[[#This Row],[Site]]="FOOD MILLING",Table1[[#This Row],[Site]]="GODACO"), "No", "Yes")</f>
        <v>Yes</v>
      </c>
      <c r="D1734" s="197">
        <f>MAX(DATE(Table1[Year],1,1),DATE(Table1[Year],1,1)-WEEKDAY(DATE(Table1[Year],1,1),2)+(Table1[WeekNum]-1)*7+1)</f>
        <v>44641</v>
      </c>
      <c r="E1734" s="197">
        <f>MIN(DATE(Table1[Year]+1,1,0),DATE(Table1[Year],1,1)-WEEKDAY(DATE(Table1[Year],1,1),2)+Table1[WeekNum]*7)</f>
        <v>44647</v>
      </c>
      <c r="F1734" s="15">
        <v>2022</v>
      </c>
      <c r="G1734" s="196">
        <f t="shared" si="54"/>
        <v>3</v>
      </c>
      <c r="H1734" s="196">
        <v>13</v>
      </c>
      <c r="I1734" s="207" t="str">
        <f>"W" &amp;Table1[[#This Row],[WeekNum]]</f>
        <v>W13</v>
      </c>
      <c r="J1734" s="199" t="str">
        <f t="shared" si="55"/>
        <v>22-W13</v>
      </c>
      <c r="K1734" s="198" t="s">
        <v>676</v>
      </c>
      <c r="L1734" s="198"/>
      <c r="M1734" s="198" t="s">
        <v>72</v>
      </c>
      <c r="N1734" s="11" t="s">
        <v>428</v>
      </c>
      <c r="O1734" s="266" t="s">
        <v>372</v>
      </c>
      <c r="P1734" s="11" t="s">
        <v>378</v>
      </c>
      <c r="Q1734" s="11" t="s">
        <v>421</v>
      </c>
      <c r="R1734" s="198">
        <v>3900</v>
      </c>
      <c r="S1734" s="198">
        <v>3429.5</v>
      </c>
      <c r="T1734" s="206">
        <f>ABS(Table1[[#This Row],[Prod]]-Table1[[#This Row],[Planned]])</f>
        <v>470.5</v>
      </c>
      <c r="U1734" s="209">
        <f>IF(ABS(Table1[[#This Row],[Prod]]-Table1[[#This Row],[Planned]])&gt;Table1[[#This Row],[Planned]],0,IF(Table1[[#This Row],[Planned]]=0,0,1-ABS(Table1[[#This Row],[Prod]]-Table1[[#This Row],[Planned]])/Table1[[#This Row],[Planned]]))</f>
        <v>0.87935897435897437</v>
      </c>
      <c r="V1734" s="198"/>
      <c r="W1734" s="198"/>
      <c r="X1734" s="200">
        <v>3900</v>
      </c>
      <c r="Y1734" s="206">
        <f>Table1[[#This Row],[Prod]]</f>
        <v>3429.5</v>
      </c>
      <c r="Z1734" s="206">
        <f>ABS(Table1[[#This Row],[Prod2]]-Table1[[#This Row],[Plan Revised]])</f>
        <v>470.5</v>
      </c>
      <c r="AA1734" s="209">
        <f>IF(ABS(Table1[[#This Row],[Prod2]]-Table1[[#This Row],[Plan Revised]])&gt;Table1[[#This Row],[Plan Revised]],0,IF(Table1[[#This Row],[Plan Revised]]=0,0,1-ABS(Table1[[#This Row],[Prod2]]-Table1[[#This Row],[Plan Revised]])/Table1[[#This Row],[Plan Revised]]))</f>
        <v>0.87935897435897437</v>
      </c>
      <c r="AB1734" s="198"/>
      <c r="AC1734" s="201"/>
      <c r="AD1734"/>
      <c r="AF1734"/>
    </row>
    <row r="1735" spans="1:32">
      <c r="A1735" s="196" t="str">
        <f>IF(Table1[Week]=WeekSel,"Yes","No")</f>
        <v>No</v>
      </c>
      <c r="B1735" s="196" t="str">
        <f>IF((Table1[StartDate]&gt;=Date.GraphMin)*(Table1[StartDate]&lt;=Date.GraphMax)=1,"Yes","No")</f>
        <v>No</v>
      </c>
      <c r="C1735" s="196" t="str">
        <f>IF(OR(Table1[[#This Row],[Site]]="FOOD MILLING",Table1[[#This Row],[Site]]="GODACO"), "No", "Yes")</f>
        <v>Yes</v>
      </c>
      <c r="D1735" s="197">
        <f>MAX(DATE(Table1[Year],1,1),DATE(Table1[Year],1,1)-WEEKDAY(DATE(Table1[Year],1,1),2)+(Table1[WeekNum]-1)*7+1)</f>
        <v>44641</v>
      </c>
      <c r="E1735" s="197">
        <f>MIN(DATE(Table1[Year]+1,1,0),DATE(Table1[Year],1,1)-WEEKDAY(DATE(Table1[Year],1,1),2)+Table1[WeekNum]*7)</f>
        <v>44647</v>
      </c>
      <c r="F1735" s="15">
        <v>2022</v>
      </c>
      <c r="G1735" s="196">
        <f t="shared" si="54"/>
        <v>3</v>
      </c>
      <c r="H1735" s="196">
        <v>13</v>
      </c>
      <c r="I1735" s="207" t="str">
        <f>"W" &amp;Table1[[#This Row],[WeekNum]]</f>
        <v>W13</v>
      </c>
      <c r="J1735" s="199" t="str">
        <f t="shared" si="55"/>
        <v>22-W13</v>
      </c>
      <c r="K1735" s="198" t="s">
        <v>676</v>
      </c>
      <c r="L1735" s="198"/>
      <c r="M1735" s="198" t="s">
        <v>72</v>
      </c>
      <c r="N1735" s="11" t="s">
        <v>428</v>
      </c>
      <c r="O1735" s="266" t="s">
        <v>372</v>
      </c>
      <c r="P1735" s="11" t="s">
        <v>378</v>
      </c>
      <c r="Q1735" s="11" t="s">
        <v>419</v>
      </c>
      <c r="R1735" s="198">
        <v>0</v>
      </c>
      <c r="S1735" s="198"/>
      <c r="T1735" s="206">
        <f>ABS(Table1[[#This Row],[Prod]]-Table1[[#This Row],[Planned]])</f>
        <v>0</v>
      </c>
      <c r="U1735" s="209">
        <f>IF(ABS(Table1[[#This Row],[Prod]]-Table1[[#This Row],[Planned]])&gt;Table1[[#This Row],[Planned]],0,IF(Table1[[#This Row],[Planned]]=0,0,1-ABS(Table1[[#This Row],[Prod]]-Table1[[#This Row],[Planned]])/Table1[[#This Row],[Planned]]))</f>
        <v>0</v>
      </c>
      <c r="V1735" s="198"/>
      <c r="W1735" s="198"/>
      <c r="X1735" s="200">
        <v>0</v>
      </c>
      <c r="Y1735" s="206">
        <f>Table1[[#This Row],[Prod]]</f>
        <v>0</v>
      </c>
      <c r="Z1735" s="206">
        <f>ABS(Table1[[#This Row],[Prod2]]-Table1[[#This Row],[Plan Revised]])</f>
        <v>0</v>
      </c>
      <c r="AA1735" s="209">
        <f>IF(ABS(Table1[[#This Row],[Prod2]]-Table1[[#This Row],[Plan Revised]])&gt;Table1[[#This Row],[Plan Revised]],0,IF(Table1[[#This Row],[Plan Revised]]=0,0,1-ABS(Table1[[#This Row],[Prod2]]-Table1[[#This Row],[Plan Revised]])/Table1[[#This Row],[Plan Revised]]))</f>
        <v>0</v>
      </c>
      <c r="AB1735" s="198"/>
      <c r="AC1735" s="201"/>
      <c r="AD1735"/>
      <c r="AF1735"/>
    </row>
    <row r="1736" spans="1:32">
      <c r="A1736" s="196" t="str">
        <f>IF(Table1[Week]=WeekSel,"Yes","No")</f>
        <v>No</v>
      </c>
      <c r="B1736" s="196" t="str">
        <f>IF((Table1[StartDate]&gt;=Date.GraphMin)*(Table1[StartDate]&lt;=Date.GraphMax)=1,"Yes","No")</f>
        <v>No</v>
      </c>
      <c r="C1736" s="196" t="str">
        <f>IF(OR(Table1[[#This Row],[Site]]="FOOD MILLING",Table1[[#This Row],[Site]]="GODACO"), "No", "Yes")</f>
        <v>Yes</v>
      </c>
      <c r="D1736" s="197">
        <f>MAX(DATE(Table1[Year],1,1),DATE(Table1[Year],1,1)-WEEKDAY(DATE(Table1[Year],1,1),2)+(Table1[WeekNum]-1)*7+1)</f>
        <v>44641</v>
      </c>
      <c r="E1736" s="197">
        <f>MIN(DATE(Table1[Year]+1,1,0),DATE(Table1[Year],1,1)-WEEKDAY(DATE(Table1[Year],1,1),2)+Table1[WeekNum]*7)</f>
        <v>44647</v>
      </c>
      <c r="F1736" s="15">
        <v>2022</v>
      </c>
      <c r="G1736" s="196">
        <f t="shared" si="54"/>
        <v>3</v>
      </c>
      <c r="H1736" s="196">
        <v>13</v>
      </c>
      <c r="I1736" s="207" t="str">
        <f>"W" &amp;Table1[[#This Row],[WeekNum]]</f>
        <v>W13</v>
      </c>
      <c r="J1736" s="199" t="str">
        <f t="shared" si="55"/>
        <v>22-W13</v>
      </c>
      <c r="K1736" s="198" t="s">
        <v>677</v>
      </c>
      <c r="L1736" s="198"/>
      <c r="M1736" s="198" t="s">
        <v>72</v>
      </c>
      <c r="N1736" s="11" t="s">
        <v>428</v>
      </c>
      <c r="O1736" s="266" t="s">
        <v>372</v>
      </c>
      <c r="P1736" s="11" t="s">
        <v>378</v>
      </c>
      <c r="Q1736" s="11" t="s">
        <v>421</v>
      </c>
      <c r="R1736" s="198">
        <v>0</v>
      </c>
      <c r="S1736" s="198">
        <v>0</v>
      </c>
      <c r="T1736" s="206">
        <f>ABS(Table1[[#This Row],[Prod]]-Table1[[#This Row],[Planned]])</f>
        <v>0</v>
      </c>
      <c r="U1736" s="209">
        <f>IF(ABS(Table1[[#This Row],[Prod]]-Table1[[#This Row],[Planned]])&gt;Table1[[#This Row],[Planned]],0,IF(Table1[[#This Row],[Planned]]=0,0,1-ABS(Table1[[#This Row],[Prod]]-Table1[[#This Row],[Planned]])/Table1[[#This Row],[Planned]]))</f>
        <v>0</v>
      </c>
      <c r="V1736" s="198"/>
      <c r="W1736" s="198"/>
      <c r="X1736" s="200">
        <v>0</v>
      </c>
      <c r="Y1736" s="206">
        <f>Table1[[#This Row],[Prod]]</f>
        <v>0</v>
      </c>
      <c r="Z1736" s="206">
        <f>ABS(Table1[[#This Row],[Prod2]]-Table1[[#This Row],[Plan Revised]])</f>
        <v>0</v>
      </c>
      <c r="AA1736" s="209">
        <f>IF(ABS(Table1[[#This Row],[Prod2]]-Table1[[#This Row],[Plan Revised]])&gt;Table1[[#This Row],[Plan Revised]],0,IF(Table1[[#This Row],[Plan Revised]]=0,0,1-ABS(Table1[[#This Row],[Prod2]]-Table1[[#This Row],[Plan Revised]])/Table1[[#This Row],[Plan Revised]]))</f>
        <v>0</v>
      </c>
      <c r="AB1736" s="198"/>
      <c r="AC1736" s="201"/>
      <c r="AD1736"/>
      <c r="AF1736"/>
    </row>
    <row r="1737" spans="1:32">
      <c r="A1737" s="196" t="str">
        <f>IF(Table1[Week]=WeekSel,"Yes","No")</f>
        <v>No</v>
      </c>
      <c r="B1737" s="196" t="str">
        <f>IF((Table1[StartDate]&gt;=Date.GraphMin)*(Table1[StartDate]&lt;=Date.GraphMax)=1,"Yes","No")</f>
        <v>No</v>
      </c>
      <c r="C1737" s="196" t="str">
        <f>IF(OR(Table1[[#This Row],[Site]]="FOOD MILLING",Table1[[#This Row],[Site]]="GODACO"), "No", "Yes")</f>
        <v>Yes</v>
      </c>
      <c r="D1737" s="197">
        <f>MAX(DATE(Table1[Year],1,1),DATE(Table1[Year],1,1)-WEEKDAY(DATE(Table1[Year],1,1),2)+(Table1[WeekNum]-1)*7+1)</f>
        <v>44641</v>
      </c>
      <c r="E1737" s="197">
        <f>MIN(DATE(Table1[Year]+1,1,0),DATE(Table1[Year],1,1)-WEEKDAY(DATE(Table1[Year],1,1),2)+Table1[WeekNum]*7)</f>
        <v>44647</v>
      </c>
      <c r="F1737" s="15">
        <v>2022</v>
      </c>
      <c r="G1737" s="196">
        <f t="shared" si="54"/>
        <v>3</v>
      </c>
      <c r="H1737" s="196">
        <v>13</v>
      </c>
      <c r="I1737" s="207" t="str">
        <f>"W" &amp;Table1[[#This Row],[WeekNum]]</f>
        <v>W13</v>
      </c>
      <c r="J1737" s="199" t="str">
        <f t="shared" si="55"/>
        <v>22-W13</v>
      </c>
      <c r="K1737" s="198" t="s">
        <v>677</v>
      </c>
      <c r="L1737" s="198"/>
      <c r="M1737" s="198" t="s">
        <v>72</v>
      </c>
      <c r="N1737" s="11" t="s">
        <v>428</v>
      </c>
      <c r="O1737" s="266" t="s">
        <v>372</v>
      </c>
      <c r="P1737" s="11" t="s">
        <v>378</v>
      </c>
      <c r="Q1737" s="11" t="s">
        <v>419</v>
      </c>
      <c r="R1737" s="198">
        <v>0</v>
      </c>
      <c r="S1737" s="198"/>
      <c r="T1737" s="206">
        <f>ABS(Table1[[#This Row],[Prod]]-Table1[[#This Row],[Planned]])</f>
        <v>0</v>
      </c>
      <c r="U1737" s="209">
        <f>IF(ABS(Table1[[#This Row],[Prod]]-Table1[[#This Row],[Planned]])&gt;Table1[[#This Row],[Planned]],0,IF(Table1[[#This Row],[Planned]]=0,0,1-ABS(Table1[[#This Row],[Prod]]-Table1[[#This Row],[Planned]])/Table1[[#This Row],[Planned]]))</f>
        <v>0</v>
      </c>
      <c r="V1737" s="198"/>
      <c r="W1737" s="198"/>
      <c r="X1737" s="200">
        <v>0</v>
      </c>
      <c r="Y1737" s="206">
        <f>Table1[[#This Row],[Prod]]</f>
        <v>0</v>
      </c>
      <c r="Z1737" s="206">
        <f>ABS(Table1[[#This Row],[Prod2]]-Table1[[#This Row],[Plan Revised]])</f>
        <v>0</v>
      </c>
      <c r="AA1737" s="209">
        <f>IF(ABS(Table1[[#This Row],[Prod2]]-Table1[[#This Row],[Plan Revised]])&gt;Table1[[#This Row],[Plan Revised]],0,IF(Table1[[#This Row],[Plan Revised]]=0,0,1-ABS(Table1[[#This Row],[Prod2]]-Table1[[#This Row],[Plan Revised]])/Table1[[#This Row],[Plan Revised]]))</f>
        <v>0</v>
      </c>
      <c r="AB1737" s="198"/>
      <c r="AC1737" s="201"/>
      <c r="AD1737"/>
      <c r="AF1737"/>
    </row>
    <row r="1738" spans="1:32">
      <c r="A1738" s="196" t="str">
        <f>IF(Table1[Week]=WeekSel,"Yes","No")</f>
        <v>No</v>
      </c>
      <c r="B1738" s="196" t="str">
        <f>IF((Table1[StartDate]&gt;=Date.GraphMin)*(Table1[StartDate]&lt;=Date.GraphMax)=1,"Yes","No")</f>
        <v>No</v>
      </c>
      <c r="C1738" s="196" t="str">
        <f>IF(OR(Table1[[#This Row],[Site]]="FOOD MILLING",Table1[[#This Row],[Site]]="GODACO"), "No", "Yes")</f>
        <v>Yes</v>
      </c>
      <c r="D1738" s="197">
        <f>MAX(DATE(Table1[Year],1,1),DATE(Table1[Year],1,1)-WEEKDAY(DATE(Table1[Year],1,1),2)+(Table1[WeekNum]-1)*7+1)</f>
        <v>44641</v>
      </c>
      <c r="E1738" s="197">
        <f>MIN(DATE(Table1[Year]+1,1,0),DATE(Table1[Year],1,1)-WEEKDAY(DATE(Table1[Year],1,1),2)+Table1[WeekNum]*7)</f>
        <v>44647</v>
      </c>
      <c r="F1738" s="15">
        <v>2022</v>
      </c>
      <c r="G1738" s="196">
        <f t="shared" si="54"/>
        <v>3</v>
      </c>
      <c r="H1738" s="196">
        <v>13</v>
      </c>
      <c r="I1738" s="207" t="str">
        <f>"W" &amp;Table1[[#This Row],[WeekNum]]</f>
        <v>W13</v>
      </c>
      <c r="J1738" s="199" t="str">
        <f t="shared" si="55"/>
        <v>22-W13</v>
      </c>
      <c r="K1738" s="198" t="s">
        <v>678</v>
      </c>
      <c r="L1738" s="198"/>
      <c r="M1738" s="198" t="s">
        <v>72</v>
      </c>
      <c r="N1738" s="11" t="s">
        <v>428</v>
      </c>
      <c r="O1738" s="266" t="s">
        <v>372</v>
      </c>
      <c r="P1738" s="11" t="s">
        <v>378</v>
      </c>
      <c r="Q1738" s="11" t="s">
        <v>421</v>
      </c>
      <c r="R1738" s="198">
        <v>0</v>
      </c>
      <c r="S1738" s="198">
        <v>0</v>
      </c>
      <c r="T1738" s="206">
        <f>ABS(Table1[[#This Row],[Prod]]-Table1[[#This Row],[Planned]])</f>
        <v>0</v>
      </c>
      <c r="U1738" s="209">
        <f>IF(ABS(Table1[[#This Row],[Prod]]-Table1[[#This Row],[Planned]])&gt;Table1[[#This Row],[Planned]],0,IF(Table1[[#This Row],[Planned]]=0,0,1-ABS(Table1[[#This Row],[Prod]]-Table1[[#This Row],[Planned]])/Table1[[#This Row],[Planned]]))</f>
        <v>0</v>
      </c>
      <c r="V1738" s="198"/>
      <c r="W1738" s="198"/>
      <c r="X1738" s="200">
        <v>0</v>
      </c>
      <c r="Y1738" s="206">
        <f>Table1[[#This Row],[Prod]]</f>
        <v>0</v>
      </c>
      <c r="Z1738" s="206">
        <f>ABS(Table1[[#This Row],[Prod2]]-Table1[[#This Row],[Plan Revised]])</f>
        <v>0</v>
      </c>
      <c r="AA1738" s="209">
        <f>IF(ABS(Table1[[#This Row],[Prod2]]-Table1[[#This Row],[Plan Revised]])&gt;Table1[[#This Row],[Plan Revised]],0,IF(Table1[[#This Row],[Plan Revised]]=0,0,1-ABS(Table1[[#This Row],[Prod2]]-Table1[[#This Row],[Plan Revised]])/Table1[[#This Row],[Plan Revised]]))</f>
        <v>0</v>
      </c>
      <c r="AB1738" s="198"/>
      <c r="AC1738" s="201"/>
      <c r="AD1738"/>
      <c r="AF1738"/>
    </row>
    <row r="1739" spans="1:32">
      <c r="A1739" s="196" t="str">
        <f>IF(Table1[Week]=WeekSel,"Yes","No")</f>
        <v>No</v>
      </c>
      <c r="B1739" s="196" t="str">
        <f>IF((Table1[StartDate]&gt;=Date.GraphMin)*(Table1[StartDate]&lt;=Date.GraphMax)=1,"Yes","No")</f>
        <v>No</v>
      </c>
      <c r="C1739" s="196" t="str">
        <f>IF(OR(Table1[[#This Row],[Site]]="FOOD MILLING",Table1[[#This Row],[Site]]="GODACO"), "No", "Yes")</f>
        <v>Yes</v>
      </c>
      <c r="D1739" s="197">
        <f>MAX(DATE(Table1[Year],1,1),DATE(Table1[Year],1,1)-WEEKDAY(DATE(Table1[Year],1,1),2)+(Table1[WeekNum]-1)*7+1)</f>
        <v>44641</v>
      </c>
      <c r="E1739" s="197">
        <f>MIN(DATE(Table1[Year]+1,1,0),DATE(Table1[Year],1,1)-WEEKDAY(DATE(Table1[Year],1,1),2)+Table1[WeekNum]*7)</f>
        <v>44647</v>
      </c>
      <c r="F1739" s="15">
        <v>2022</v>
      </c>
      <c r="G1739" s="196">
        <f t="shared" si="54"/>
        <v>3</v>
      </c>
      <c r="H1739" s="196">
        <v>13</v>
      </c>
      <c r="I1739" s="207" t="str">
        <f>"W" &amp;Table1[[#This Row],[WeekNum]]</f>
        <v>W13</v>
      </c>
      <c r="J1739" s="199" t="str">
        <f t="shared" si="55"/>
        <v>22-W13</v>
      </c>
      <c r="K1739" s="198" t="s">
        <v>678</v>
      </c>
      <c r="L1739" s="198"/>
      <c r="M1739" s="198" t="s">
        <v>72</v>
      </c>
      <c r="N1739" s="11" t="s">
        <v>428</v>
      </c>
      <c r="O1739" s="266" t="s">
        <v>372</v>
      </c>
      <c r="P1739" s="11" t="s">
        <v>378</v>
      </c>
      <c r="Q1739" s="11" t="s">
        <v>419</v>
      </c>
      <c r="R1739" s="198">
        <v>0</v>
      </c>
      <c r="S1739" s="198"/>
      <c r="T1739" s="206">
        <f>ABS(Table1[[#This Row],[Prod]]-Table1[[#This Row],[Planned]])</f>
        <v>0</v>
      </c>
      <c r="U1739" s="209">
        <f>IF(ABS(Table1[[#This Row],[Prod]]-Table1[[#This Row],[Planned]])&gt;Table1[[#This Row],[Planned]],0,IF(Table1[[#This Row],[Planned]]=0,0,1-ABS(Table1[[#This Row],[Prod]]-Table1[[#This Row],[Planned]])/Table1[[#This Row],[Planned]]))</f>
        <v>0</v>
      </c>
      <c r="V1739" s="198"/>
      <c r="W1739" s="198"/>
      <c r="X1739" s="200">
        <v>0</v>
      </c>
      <c r="Y1739" s="206">
        <f>Table1[[#This Row],[Prod]]</f>
        <v>0</v>
      </c>
      <c r="Z1739" s="206">
        <f>ABS(Table1[[#This Row],[Prod2]]-Table1[[#This Row],[Plan Revised]])</f>
        <v>0</v>
      </c>
      <c r="AA1739" s="209">
        <f>IF(ABS(Table1[[#This Row],[Prod2]]-Table1[[#This Row],[Plan Revised]])&gt;Table1[[#This Row],[Plan Revised]],0,IF(Table1[[#This Row],[Plan Revised]]=0,0,1-ABS(Table1[[#This Row],[Prod2]]-Table1[[#This Row],[Plan Revised]])/Table1[[#This Row],[Plan Revised]]))</f>
        <v>0</v>
      </c>
      <c r="AB1739" s="198"/>
      <c r="AC1739" s="201"/>
      <c r="AD1739"/>
      <c r="AF1739"/>
    </row>
    <row r="1740" spans="1:32">
      <c r="A1740" s="196" t="str">
        <f>IF(Table1[Week]=WeekSel,"Yes","No")</f>
        <v>No</v>
      </c>
      <c r="B1740" s="196" t="str">
        <f>IF((Table1[StartDate]&gt;=Date.GraphMin)*(Table1[StartDate]&lt;=Date.GraphMax)=1,"Yes","No")</f>
        <v>No</v>
      </c>
      <c r="C1740" s="196" t="str">
        <f>IF(OR(Table1[[#This Row],[Site]]="FOOD MILLING",Table1[[#This Row],[Site]]="GODACO"), "No", "Yes")</f>
        <v>Yes</v>
      </c>
      <c r="D1740" s="197">
        <f>MAX(DATE(Table1[Year],1,1),DATE(Table1[Year],1,1)-WEEKDAY(DATE(Table1[Year],1,1),2)+(Table1[WeekNum]-1)*7+1)</f>
        <v>44641</v>
      </c>
      <c r="E1740" s="197">
        <f>MIN(DATE(Table1[Year]+1,1,0),DATE(Table1[Year],1,1)-WEEKDAY(DATE(Table1[Year],1,1),2)+Table1[WeekNum]*7)</f>
        <v>44647</v>
      </c>
      <c r="F1740" s="15">
        <v>2022</v>
      </c>
      <c r="G1740" s="196">
        <f t="shared" si="54"/>
        <v>3</v>
      </c>
      <c r="H1740" s="196">
        <v>13</v>
      </c>
      <c r="I1740" s="207" t="str">
        <f>"W" &amp;Table1[[#This Row],[WeekNum]]</f>
        <v>W13</v>
      </c>
      <c r="J1740" s="199" t="str">
        <f t="shared" si="55"/>
        <v>22-W13</v>
      </c>
      <c r="K1740" s="198" t="s">
        <v>680</v>
      </c>
      <c r="L1740" s="198"/>
      <c r="M1740" s="198" t="s">
        <v>72</v>
      </c>
      <c r="N1740" s="11" t="s">
        <v>428</v>
      </c>
      <c r="O1740" s="266" t="s">
        <v>374</v>
      </c>
      <c r="P1740" s="11" t="s">
        <v>376</v>
      </c>
      <c r="Q1740" s="11" t="s">
        <v>421</v>
      </c>
      <c r="R1740" s="198">
        <v>4800</v>
      </c>
      <c r="S1740" s="198">
        <v>5099.0399999999991</v>
      </c>
      <c r="T1740" s="206">
        <f>ABS(Table1[[#This Row],[Prod]]-Table1[[#This Row],[Planned]])</f>
        <v>299.03999999999905</v>
      </c>
      <c r="U1740" s="209">
        <f>IF(ABS(Table1[[#This Row],[Prod]]-Table1[[#This Row],[Planned]])&gt;Table1[[#This Row],[Planned]],0,IF(Table1[[#This Row],[Planned]]=0,0,1-ABS(Table1[[#This Row],[Prod]]-Table1[[#This Row],[Planned]])/Table1[[#This Row],[Planned]]))</f>
        <v>0.9377000000000002</v>
      </c>
      <c r="V1740" s="198"/>
      <c r="W1740" s="198"/>
      <c r="X1740" s="200">
        <v>4800</v>
      </c>
      <c r="Y1740" s="206">
        <f>Table1[[#This Row],[Prod]]</f>
        <v>5099.0399999999991</v>
      </c>
      <c r="Z1740" s="206">
        <f>ABS(Table1[[#This Row],[Prod2]]-Table1[[#This Row],[Plan Revised]])</f>
        <v>299.03999999999905</v>
      </c>
      <c r="AA1740" s="209">
        <f>IF(ABS(Table1[[#This Row],[Prod2]]-Table1[[#This Row],[Plan Revised]])&gt;Table1[[#This Row],[Plan Revised]],0,IF(Table1[[#This Row],[Plan Revised]]=0,0,1-ABS(Table1[[#This Row],[Prod2]]-Table1[[#This Row],[Plan Revised]])/Table1[[#This Row],[Plan Revised]]))</f>
        <v>0.9377000000000002</v>
      </c>
      <c r="AB1740" s="198"/>
      <c r="AC1740" s="201"/>
      <c r="AD1740"/>
      <c r="AF1740"/>
    </row>
    <row r="1741" spans="1:32">
      <c r="A1741" s="196" t="str">
        <f>IF(Table1[Week]=WeekSel,"Yes","No")</f>
        <v>No</v>
      </c>
      <c r="B1741" s="196" t="str">
        <f>IF((Table1[StartDate]&gt;=Date.GraphMin)*(Table1[StartDate]&lt;=Date.GraphMax)=1,"Yes","No")</f>
        <v>No</v>
      </c>
      <c r="C1741" s="196" t="str">
        <f>IF(OR(Table1[[#This Row],[Site]]="FOOD MILLING",Table1[[#This Row],[Site]]="GODACO"), "No", "Yes")</f>
        <v>Yes</v>
      </c>
      <c r="D1741" s="197">
        <f>MAX(DATE(Table1[Year],1,1),DATE(Table1[Year],1,1)-WEEKDAY(DATE(Table1[Year],1,1),2)+(Table1[WeekNum]-1)*7+1)</f>
        <v>44641</v>
      </c>
      <c r="E1741" s="197">
        <f>MIN(DATE(Table1[Year]+1,1,0),DATE(Table1[Year],1,1)-WEEKDAY(DATE(Table1[Year],1,1),2)+Table1[WeekNum]*7)</f>
        <v>44647</v>
      </c>
      <c r="F1741" s="15">
        <v>2022</v>
      </c>
      <c r="G1741" s="196">
        <f t="shared" si="54"/>
        <v>3</v>
      </c>
      <c r="H1741" s="196">
        <v>13</v>
      </c>
      <c r="I1741" s="207" t="str">
        <f>"W" &amp;Table1[[#This Row],[WeekNum]]</f>
        <v>W13</v>
      </c>
      <c r="J1741" s="199" t="str">
        <f t="shared" si="55"/>
        <v>22-W13</v>
      </c>
      <c r="K1741" s="198" t="s">
        <v>680</v>
      </c>
      <c r="L1741" s="198"/>
      <c r="M1741" s="198" t="s">
        <v>72</v>
      </c>
      <c r="N1741" s="11" t="s">
        <v>428</v>
      </c>
      <c r="O1741" s="266" t="s">
        <v>374</v>
      </c>
      <c r="P1741" s="11" t="s">
        <v>376</v>
      </c>
      <c r="Q1741" s="11" t="s">
        <v>419</v>
      </c>
      <c r="R1741" s="198"/>
      <c r="S1741" s="198"/>
      <c r="T1741" s="206">
        <f>ABS(Table1[[#This Row],[Prod]]-Table1[[#This Row],[Planned]])</f>
        <v>0</v>
      </c>
      <c r="U1741" s="209">
        <f>IF(ABS(Table1[[#This Row],[Prod]]-Table1[[#This Row],[Planned]])&gt;Table1[[#This Row],[Planned]],0,IF(Table1[[#This Row],[Planned]]=0,0,1-ABS(Table1[[#This Row],[Prod]]-Table1[[#This Row],[Planned]])/Table1[[#This Row],[Planned]]))</f>
        <v>0</v>
      </c>
      <c r="V1741" s="198"/>
      <c r="W1741" s="198"/>
      <c r="X1741" s="200">
        <v>0</v>
      </c>
      <c r="Y1741" s="206">
        <f>Table1[[#This Row],[Prod]]</f>
        <v>0</v>
      </c>
      <c r="Z1741" s="206">
        <f>ABS(Table1[[#This Row],[Prod2]]-Table1[[#This Row],[Plan Revised]])</f>
        <v>0</v>
      </c>
      <c r="AA1741" s="209">
        <f>IF(ABS(Table1[[#This Row],[Prod2]]-Table1[[#This Row],[Plan Revised]])&gt;Table1[[#This Row],[Plan Revised]],0,IF(Table1[[#This Row],[Plan Revised]]=0,0,1-ABS(Table1[[#This Row],[Prod2]]-Table1[[#This Row],[Plan Revised]])/Table1[[#This Row],[Plan Revised]]))</f>
        <v>0</v>
      </c>
      <c r="AB1741" s="198"/>
      <c r="AC1741" s="201"/>
      <c r="AD1741"/>
      <c r="AF1741"/>
    </row>
    <row r="1742" spans="1:32">
      <c r="A1742" s="196" t="str">
        <f>IF(Table1[Week]=WeekSel,"Yes","No")</f>
        <v>No</v>
      </c>
      <c r="B1742" s="196" t="str">
        <f>IF((Table1[StartDate]&gt;=Date.GraphMin)*(Table1[StartDate]&lt;=Date.GraphMax)=1,"Yes","No")</f>
        <v>No</v>
      </c>
      <c r="C1742" s="196" t="str">
        <f>IF(OR(Table1[[#This Row],[Site]]="FOOD MILLING",Table1[[#This Row],[Site]]="GODACO"), "No", "Yes")</f>
        <v>Yes</v>
      </c>
      <c r="D1742" s="197">
        <f>MAX(DATE(Table1[Year],1,1),DATE(Table1[Year],1,1)-WEEKDAY(DATE(Table1[Year],1,1),2)+(Table1[WeekNum]-1)*7+1)</f>
        <v>44641</v>
      </c>
      <c r="E1742" s="197">
        <f>MIN(DATE(Table1[Year]+1,1,0),DATE(Table1[Year],1,1)-WEEKDAY(DATE(Table1[Year],1,1),2)+Table1[WeekNum]*7)</f>
        <v>44647</v>
      </c>
      <c r="F1742" s="15">
        <v>2022</v>
      </c>
      <c r="G1742" s="196">
        <f t="shared" si="54"/>
        <v>3</v>
      </c>
      <c r="H1742" s="196">
        <v>13</v>
      </c>
      <c r="I1742" s="207" t="str">
        <f>"W" &amp;Table1[[#This Row],[WeekNum]]</f>
        <v>W13</v>
      </c>
      <c r="J1742" s="199" t="str">
        <f t="shared" si="55"/>
        <v>22-W13</v>
      </c>
      <c r="K1742" s="198" t="s">
        <v>721</v>
      </c>
      <c r="L1742" s="198"/>
      <c r="M1742" s="198" t="s">
        <v>72</v>
      </c>
      <c r="N1742" s="11" t="s">
        <v>428</v>
      </c>
      <c r="O1742" s="266" t="s">
        <v>374</v>
      </c>
      <c r="P1742" s="11" t="s">
        <v>410</v>
      </c>
      <c r="Q1742" s="11" t="s">
        <v>421</v>
      </c>
      <c r="R1742" s="198">
        <v>0</v>
      </c>
      <c r="S1742" s="198">
        <v>0</v>
      </c>
      <c r="T1742" s="206">
        <f>ABS(Table1[[#This Row],[Prod]]-Table1[[#This Row],[Planned]])</f>
        <v>0</v>
      </c>
      <c r="U1742" s="209">
        <f>IF(ABS(Table1[[#This Row],[Prod]]-Table1[[#This Row],[Planned]])&gt;Table1[[#This Row],[Planned]],0,IF(Table1[[#This Row],[Planned]]=0,0,1-ABS(Table1[[#This Row],[Prod]]-Table1[[#This Row],[Planned]])/Table1[[#This Row],[Planned]]))</f>
        <v>0</v>
      </c>
      <c r="V1742" s="198"/>
      <c r="W1742" s="198"/>
      <c r="X1742" s="200">
        <v>0</v>
      </c>
      <c r="Y1742" s="206">
        <f>Table1[[#This Row],[Prod]]</f>
        <v>0</v>
      </c>
      <c r="Z1742" s="206">
        <f>ABS(Table1[[#This Row],[Prod2]]-Table1[[#This Row],[Plan Revised]])</f>
        <v>0</v>
      </c>
      <c r="AA1742" s="209">
        <f>IF(ABS(Table1[[#This Row],[Prod2]]-Table1[[#This Row],[Plan Revised]])&gt;Table1[[#This Row],[Plan Revised]],0,IF(Table1[[#This Row],[Plan Revised]]=0,0,1-ABS(Table1[[#This Row],[Prod2]]-Table1[[#This Row],[Plan Revised]])/Table1[[#This Row],[Plan Revised]]))</f>
        <v>0</v>
      </c>
      <c r="AB1742" s="198"/>
      <c r="AC1742" s="201"/>
      <c r="AD1742"/>
      <c r="AF1742"/>
    </row>
    <row r="1743" spans="1:32">
      <c r="A1743" s="196" t="str">
        <f>IF(Table1[Week]=WeekSel,"Yes","No")</f>
        <v>No</v>
      </c>
      <c r="B1743" s="196" t="str">
        <f>IF((Table1[StartDate]&gt;=Date.GraphMin)*(Table1[StartDate]&lt;=Date.GraphMax)=1,"Yes","No")</f>
        <v>No</v>
      </c>
      <c r="C1743" s="196" t="str">
        <f>IF(OR(Table1[[#This Row],[Site]]="FOOD MILLING",Table1[[#This Row],[Site]]="GODACO"), "No", "Yes")</f>
        <v>Yes</v>
      </c>
      <c r="D1743" s="197">
        <f>MAX(DATE(Table1[Year],1,1),DATE(Table1[Year],1,1)-WEEKDAY(DATE(Table1[Year],1,1),2)+(Table1[WeekNum]-1)*7+1)</f>
        <v>44641</v>
      </c>
      <c r="E1743" s="197">
        <f>MIN(DATE(Table1[Year]+1,1,0),DATE(Table1[Year],1,1)-WEEKDAY(DATE(Table1[Year],1,1),2)+Table1[WeekNum]*7)</f>
        <v>44647</v>
      </c>
      <c r="F1743" s="15">
        <v>2022</v>
      </c>
      <c r="G1743" s="196">
        <f t="shared" si="54"/>
        <v>3</v>
      </c>
      <c r="H1743" s="196">
        <v>13</v>
      </c>
      <c r="I1743" s="207" t="str">
        <f>"W" &amp;Table1[[#This Row],[WeekNum]]</f>
        <v>W13</v>
      </c>
      <c r="J1743" s="199" t="str">
        <f t="shared" si="55"/>
        <v>22-W13</v>
      </c>
      <c r="K1743" s="198" t="s">
        <v>681</v>
      </c>
      <c r="L1743" s="198"/>
      <c r="M1743" s="198" t="s">
        <v>72</v>
      </c>
      <c r="N1743" s="11" t="s">
        <v>428</v>
      </c>
      <c r="O1743" s="266" t="s">
        <v>372</v>
      </c>
      <c r="P1743" s="11" t="s">
        <v>381</v>
      </c>
      <c r="Q1743" s="11" t="s">
        <v>421</v>
      </c>
      <c r="R1743" s="198">
        <v>3000</v>
      </c>
      <c r="S1743" s="198">
        <v>3279.2</v>
      </c>
      <c r="T1743" s="206">
        <f>ABS(Table1[[#This Row],[Prod]]-Table1[[#This Row],[Planned]])</f>
        <v>279.19999999999982</v>
      </c>
      <c r="U1743" s="209">
        <f>IF(ABS(Table1[[#This Row],[Prod]]-Table1[[#This Row],[Planned]])&gt;Table1[[#This Row],[Planned]],0,IF(Table1[[#This Row],[Planned]]=0,0,1-ABS(Table1[[#This Row],[Prod]]-Table1[[#This Row],[Planned]])/Table1[[#This Row],[Planned]]))</f>
        <v>0.90693333333333337</v>
      </c>
      <c r="V1743" s="198"/>
      <c r="W1743" s="198"/>
      <c r="X1743" s="200">
        <v>3000</v>
      </c>
      <c r="Y1743" s="206">
        <f>Table1[[#This Row],[Prod]]</f>
        <v>3279.2</v>
      </c>
      <c r="Z1743" s="206">
        <f>ABS(Table1[[#This Row],[Prod2]]-Table1[[#This Row],[Plan Revised]])</f>
        <v>279.19999999999982</v>
      </c>
      <c r="AA1743" s="209">
        <f>IF(ABS(Table1[[#This Row],[Prod2]]-Table1[[#This Row],[Plan Revised]])&gt;Table1[[#This Row],[Plan Revised]],0,IF(Table1[[#This Row],[Plan Revised]]=0,0,1-ABS(Table1[[#This Row],[Prod2]]-Table1[[#This Row],[Plan Revised]])/Table1[[#This Row],[Plan Revised]]))</f>
        <v>0.90693333333333337</v>
      </c>
      <c r="AB1743" s="198"/>
      <c r="AC1743" s="201"/>
      <c r="AD1743"/>
      <c r="AF1743"/>
    </row>
    <row r="1744" spans="1:32">
      <c r="A1744" s="196" t="str">
        <f>IF(Table1[Week]=WeekSel,"Yes","No")</f>
        <v>No</v>
      </c>
      <c r="B1744" s="196" t="str">
        <f>IF((Table1[StartDate]&gt;=Date.GraphMin)*(Table1[StartDate]&lt;=Date.GraphMax)=1,"Yes","No")</f>
        <v>No</v>
      </c>
      <c r="C1744" s="196" t="str">
        <f>IF(OR(Table1[[#This Row],[Site]]="FOOD MILLING",Table1[[#This Row],[Site]]="GODACO"), "No", "Yes")</f>
        <v>Yes</v>
      </c>
      <c r="D1744" s="197">
        <f>MAX(DATE(Table1[Year],1,1),DATE(Table1[Year],1,1)-WEEKDAY(DATE(Table1[Year],1,1),2)+(Table1[WeekNum]-1)*7+1)</f>
        <v>44641</v>
      </c>
      <c r="E1744" s="197">
        <f>MIN(DATE(Table1[Year]+1,1,0),DATE(Table1[Year],1,1)-WEEKDAY(DATE(Table1[Year],1,1),2)+Table1[WeekNum]*7)</f>
        <v>44647</v>
      </c>
      <c r="F1744" s="15">
        <v>2022</v>
      </c>
      <c r="G1744" s="196">
        <f t="shared" si="54"/>
        <v>3</v>
      </c>
      <c r="H1744" s="196">
        <v>13</v>
      </c>
      <c r="I1744" s="207" t="str">
        <f>"W" &amp;Table1[[#This Row],[WeekNum]]</f>
        <v>W13</v>
      </c>
      <c r="J1744" s="199" t="str">
        <f t="shared" si="55"/>
        <v>22-W13</v>
      </c>
      <c r="K1744" s="198" t="s">
        <v>682</v>
      </c>
      <c r="L1744" s="198"/>
      <c r="M1744" s="198" t="s">
        <v>72</v>
      </c>
      <c r="N1744" s="11" t="s">
        <v>428</v>
      </c>
      <c r="O1744" s="266" t="s">
        <v>372</v>
      </c>
      <c r="P1744" s="11" t="s">
        <v>381</v>
      </c>
      <c r="Q1744" s="11" t="s">
        <v>421</v>
      </c>
      <c r="R1744" s="198">
        <v>0</v>
      </c>
      <c r="S1744" s="198">
        <v>0</v>
      </c>
      <c r="T1744" s="206">
        <f>ABS(Table1[[#This Row],[Prod]]-Table1[[#This Row],[Planned]])</f>
        <v>0</v>
      </c>
      <c r="U1744" s="209">
        <f>IF(ABS(Table1[[#This Row],[Prod]]-Table1[[#This Row],[Planned]])&gt;Table1[[#This Row],[Planned]],0,IF(Table1[[#This Row],[Planned]]=0,0,1-ABS(Table1[[#This Row],[Prod]]-Table1[[#This Row],[Planned]])/Table1[[#This Row],[Planned]]))</f>
        <v>0</v>
      </c>
      <c r="V1744" s="198"/>
      <c r="W1744" s="198"/>
      <c r="X1744" s="200">
        <v>0</v>
      </c>
      <c r="Y1744" s="206">
        <f>Table1[[#This Row],[Prod]]</f>
        <v>0</v>
      </c>
      <c r="Z1744" s="206">
        <f>ABS(Table1[[#This Row],[Prod2]]-Table1[[#This Row],[Plan Revised]])</f>
        <v>0</v>
      </c>
      <c r="AA1744" s="209">
        <f>IF(ABS(Table1[[#This Row],[Prod2]]-Table1[[#This Row],[Plan Revised]])&gt;Table1[[#This Row],[Plan Revised]],0,IF(Table1[[#This Row],[Plan Revised]]=0,0,1-ABS(Table1[[#This Row],[Prod2]]-Table1[[#This Row],[Plan Revised]])/Table1[[#This Row],[Plan Revised]]))</f>
        <v>0</v>
      </c>
      <c r="AB1744" s="198"/>
      <c r="AC1744" s="201"/>
      <c r="AD1744"/>
      <c r="AF1744"/>
    </row>
    <row r="1745" spans="1:32">
      <c r="A1745" s="196" t="str">
        <f>IF(Table1[Week]=WeekSel,"Yes","No")</f>
        <v>No</v>
      </c>
      <c r="B1745" s="196" t="str">
        <f>IF((Table1[StartDate]&gt;=Date.GraphMin)*(Table1[StartDate]&lt;=Date.GraphMax)=1,"Yes","No")</f>
        <v>No</v>
      </c>
      <c r="C1745" s="196" t="str">
        <f>IF(OR(Table1[[#This Row],[Site]]="FOOD MILLING",Table1[[#This Row],[Site]]="GODACO"), "No", "Yes")</f>
        <v>Yes</v>
      </c>
      <c r="D1745" s="197">
        <f>MAX(DATE(Table1[Year],1,1),DATE(Table1[Year],1,1)-WEEKDAY(DATE(Table1[Year],1,1),2)+(Table1[WeekNum]-1)*7+1)</f>
        <v>44641</v>
      </c>
      <c r="E1745" s="197">
        <f>MIN(DATE(Table1[Year]+1,1,0),DATE(Table1[Year],1,1)-WEEKDAY(DATE(Table1[Year],1,1),2)+Table1[WeekNum]*7)</f>
        <v>44647</v>
      </c>
      <c r="F1745" s="15">
        <v>2022</v>
      </c>
      <c r="G1745" s="196">
        <f t="shared" si="54"/>
        <v>3</v>
      </c>
      <c r="H1745" s="196">
        <v>13</v>
      </c>
      <c r="I1745" s="207" t="str">
        <f>"W" &amp;Table1[[#This Row],[WeekNum]]</f>
        <v>W13</v>
      </c>
      <c r="J1745" s="199" t="str">
        <f t="shared" si="55"/>
        <v>22-W13</v>
      </c>
      <c r="K1745" s="198" t="s">
        <v>683</v>
      </c>
      <c r="L1745" s="198"/>
      <c r="M1745" s="198" t="s">
        <v>72</v>
      </c>
      <c r="N1745" s="11" t="s">
        <v>428</v>
      </c>
      <c r="O1745" s="266" t="s">
        <v>372</v>
      </c>
      <c r="P1745" s="11" t="s">
        <v>381</v>
      </c>
      <c r="Q1745" s="11" t="s">
        <v>421</v>
      </c>
      <c r="R1745" s="198">
        <v>0</v>
      </c>
      <c r="S1745" s="198"/>
      <c r="T1745" s="206">
        <f>ABS(Table1[[#This Row],[Prod]]-Table1[[#This Row],[Planned]])</f>
        <v>0</v>
      </c>
      <c r="U1745" s="209">
        <f>IF(ABS(Table1[[#This Row],[Prod]]-Table1[[#This Row],[Planned]])&gt;Table1[[#This Row],[Planned]],0,IF(Table1[[#This Row],[Planned]]=0,0,1-ABS(Table1[[#This Row],[Prod]]-Table1[[#This Row],[Planned]])/Table1[[#This Row],[Planned]]))</f>
        <v>0</v>
      </c>
      <c r="V1745" s="198"/>
      <c r="W1745" s="198"/>
      <c r="X1745" s="200"/>
      <c r="Y1745" s="206">
        <f>Table1[[#This Row],[Prod]]</f>
        <v>0</v>
      </c>
      <c r="Z1745" s="206">
        <f>ABS(Table1[[#This Row],[Prod2]]-Table1[[#This Row],[Plan Revised]])</f>
        <v>0</v>
      </c>
      <c r="AA1745" s="209">
        <f>IF(ABS(Table1[[#This Row],[Prod2]]-Table1[[#This Row],[Plan Revised]])&gt;Table1[[#This Row],[Plan Revised]],0,IF(Table1[[#This Row],[Plan Revised]]=0,0,1-ABS(Table1[[#This Row],[Prod2]]-Table1[[#This Row],[Plan Revised]])/Table1[[#This Row],[Plan Revised]]))</f>
        <v>0</v>
      </c>
      <c r="AB1745" s="198"/>
      <c r="AC1745" s="201"/>
      <c r="AD1745"/>
      <c r="AF1745"/>
    </row>
    <row r="1746" spans="1:32">
      <c r="A1746" s="196" t="str">
        <f>IF(Table1[Week]=WeekSel,"Yes","No")</f>
        <v>No</v>
      </c>
      <c r="B1746" s="196" t="str">
        <f>IF((Table1[StartDate]&gt;=Date.GraphMin)*(Table1[StartDate]&lt;=Date.GraphMax)=1,"Yes","No")</f>
        <v>No</v>
      </c>
      <c r="C1746" s="196" t="str">
        <f>IF(OR(Table1[[#This Row],[Site]]="FOOD MILLING",Table1[[#This Row],[Site]]="GODACO"), "No", "Yes")</f>
        <v>Yes</v>
      </c>
      <c r="D1746" s="197">
        <f>MAX(DATE(Table1[Year],1,1),DATE(Table1[Year],1,1)-WEEKDAY(DATE(Table1[Year],1,1),2)+(Table1[WeekNum]-1)*7+1)</f>
        <v>44641</v>
      </c>
      <c r="E1746" s="197">
        <f>MIN(DATE(Table1[Year]+1,1,0),DATE(Table1[Year],1,1)-WEEKDAY(DATE(Table1[Year],1,1),2)+Table1[WeekNum]*7)</f>
        <v>44647</v>
      </c>
      <c r="F1746" s="15">
        <v>2022</v>
      </c>
      <c r="G1746" s="196">
        <f t="shared" si="54"/>
        <v>3</v>
      </c>
      <c r="H1746" s="196">
        <v>13</v>
      </c>
      <c r="I1746" s="207" t="str">
        <f>"W" &amp;Table1[[#This Row],[WeekNum]]</f>
        <v>W13</v>
      </c>
      <c r="J1746" s="199" t="str">
        <f t="shared" si="55"/>
        <v>22-W13</v>
      </c>
      <c r="K1746" s="198" t="s">
        <v>445</v>
      </c>
      <c r="L1746" s="198"/>
      <c r="M1746" s="198" t="s">
        <v>77</v>
      </c>
      <c r="N1746" s="11" t="s">
        <v>428</v>
      </c>
      <c r="O1746" s="266" t="s">
        <v>374</v>
      </c>
      <c r="P1746" s="11" t="s">
        <v>382</v>
      </c>
      <c r="Q1746" s="11" t="s">
        <v>421</v>
      </c>
      <c r="R1746" s="198">
        <v>0</v>
      </c>
      <c r="S1746" s="198"/>
      <c r="T1746" s="206">
        <f>ABS(Table1[[#This Row],[Prod]]-Table1[[#This Row],[Planned]])</f>
        <v>0</v>
      </c>
      <c r="U1746" s="209">
        <f>IF(ABS(Table1[[#This Row],[Prod]]-Table1[[#This Row],[Planned]])&gt;Table1[[#This Row],[Planned]],0,IF(Table1[[#This Row],[Planned]]=0,0,1-ABS(Table1[[#This Row],[Prod]]-Table1[[#This Row],[Planned]])/Table1[[#This Row],[Planned]]))</f>
        <v>0</v>
      </c>
      <c r="V1746" s="198"/>
      <c r="W1746" s="198"/>
      <c r="X1746" s="200"/>
      <c r="Y1746" s="206">
        <f>Table1[[#This Row],[Prod]]</f>
        <v>0</v>
      </c>
      <c r="Z1746" s="206">
        <f>ABS(Table1[[#This Row],[Prod2]]-Table1[[#This Row],[Plan Revised]])</f>
        <v>0</v>
      </c>
      <c r="AA1746" s="209">
        <f>IF(ABS(Table1[[#This Row],[Prod2]]-Table1[[#This Row],[Plan Revised]])&gt;Table1[[#This Row],[Plan Revised]],0,IF(Table1[[#This Row],[Plan Revised]]=0,0,1-ABS(Table1[[#This Row],[Prod2]]-Table1[[#This Row],[Plan Revised]])/Table1[[#This Row],[Plan Revised]]))</f>
        <v>0</v>
      </c>
      <c r="AB1746" s="198"/>
      <c r="AC1746" s="201"/>
      <c r="AD1746"/>
      <c r="AF1746"/>
    </row>
    <row r="1747" spans="1:32">
      <c r="A1747" s="196" t="str">
        <f>IF(Table1[Week]=WeekSel,"Yes","No")</f>
        <v>No</v>
      </c>
      <c r="B1747" s="196" t="str">
        <f>IF((Table1[StartDate]&gt;=Date.GraphMin)*(Table1[StartDate]&lt;=Date.GraphMax)=1,"Yes","No")</f>
        <v>No</v>
      </c>
      <c r="C1747" s="196" t="str">
        <f>IF(OR(Table1[[#This Row],[Site]]="FOOD MILLING",Table1[[#This Row],[Site]]="GODACO"), "No", "Yes")</f>
        <v>Yes</v>
      </c>
      <c r="D1747" s="197">
        <f>MAX(DATE(Table1[Year],1,1),DATE(Table1[Year],1,1)-WEEKDAY(DATE(Table1[Year],1,1),2)+(Table1[WeekNum]-1)*7+1)</f>
        <v>44641</v>
      </c>
      <c r="E1747" s="197">
        <f>MIN(DATE(Table1[Year]+1,1,0),DATE(Table1[Year],1,1)-WEEKDAY(DATE(Table1[Year],1,1),2)+Table1[WeekNum]*7)</f>
        <v>44647</v>
      </c>
      <c r="F1747" s="15">
        <v>2022</v>
      </c>
      <c r="G1747" s="196">
        <f t="shared" si="54"/>
        <v>3</v>
      </c>
      <c r="H1747" s="196">
        <v>13</v>
      </c>
      <c r="I1747" s="207" t="str">
        <f>"W" &amp;Table1[[#This Row],[WeekNum]]</f>
        <v>W13</v>
      </c>
      <c r="J1747" s="199" t="str">
        <f t="shared" si="55"/>
        <v>22-W13</v>
      </c>
      <c r="K1747" s="198" t="s">
        <v>578</v>
      </c>
      <c r="L1747" s="198"/>
      <c r="M1747" s="198" t="s">
        <v>77</v>
      </c>
      <c r="N1747" s="11" t="s">
        <v>428</v>
      </c>
      <c r="O1747" s="266" t="s">
        <v>374</v>
      </c>
      <c r="P1747" s="11" t="s">
        <v>410</v>
      </c>
      <c r="Q1747" s="11" t="s">
        <v>421</v>
      </c>
      <c r="R1747" s="198">
        <v>0</v>
      </c>
      <c r="S1747" s="198">
        <v>0</v>
      </c>
      <c r="T1747" s="206">
        <f>ABS(Table1[[#This Row],[Prod]]-Table1[[#This Row],[Planned]])</f>
        <v>0</v>
      </c>
      <c r="U1747" s="209">
        <f>IF(ABS(Table1[[#This Row],[Prod]]-Table1[[#This Row],[Planned]])&gt;Table1[[#This Row],[Planned]],0,IF(Table1[[#This Row],[Planned]]=0,0,1-ABS(Table1[[#This Row],[Prod]]-Table1[[#This Row],[Planned]])/Table1[[#This Row],[Planned]]))</f>
        <v>0</v>
      </c>
      <c r="V1747" s="198"/>
      <c r="W1747" s="198"/>
      <c r="X1747" s="200">
        <v>0</v>
      </c>
      <c r="Y1747" s="206">
        <f>Table1[[#This Row],[Prod]]</f>
        <v>0</v>
      </c>
      <c r="Z1747" s="206">
        <f>ABS(Table1[[#This Row],[Prod2]]-Table1[[#This Row],[Plan Revised]])</f>
        <v>0</v>
      </c>
      <c r="AA1747" s="209">
        <f>IF(ABS(Table1[[#This Row],[Prod2]]-Table1[[#This Row],[Plan Revised]])&gt;Table1[[#This Row],[Plan Revised]],0,IF(Table1[[#This Row],[Plan Revised]]=0,0,1-ABS(Table1[[#This Row],[Prod2]]-Table1[[#This Row],[Plan Revised]])/Table1[[#This Row],[Plan Revised]]))</f>
        <v>0</v>
      </c>
      <c r="AB1747" s="198"/>
      <c r="AC1747" s="201"/>
      <c r="AD1747"/>
      <c r="AF1747"/>
    </row>
    <row r="1748" spans="1:32">
      <c r="A1748" s="196" t="str">
        <f>IF(Table1[Week]=WeekSel,"Yes","No")</f>
        <v>No</v>
      </c>
      <c r="B1748" s="196" t="str">
        <f>IF((Table1[StartDate]&gt;=Date.GraphMin)*(Table1[StartDate]&lt;=Date.GraphMax)=1,"Yes","No")</f>
        <v>No</v>
      </c>
      <c r="C1748" s="196" t="str">
        <f>IF(OR(Table1[[#This Row],[Site]]="FOOD MILLING",Table1[[#This Row],[Site]]="GODACO"), "No", "Yes")</f>
        <v>Yes</v>
      </c>
      <c r="D1748" s="197">
        <f>MAX(DATE(Table1[Year],1,1),DATE(Table1[Year],1,1)-WEEKDAY(DATE(Table1[Year],1,1),2)+(Table1[WeekNum]-1)*7+1)</f>
        <v>44641</v>
      </c>
      <c r="E1748" s="197">
        <f>MIN(DATE(Table1[Year]+1,1,0),DATE(Table1[Year],1,1)-WEEKDAY(DATE(Table1[Year],1,1),2)+Table1[WeekNum]*7)</f>
        <v>44647</v>
      </c>
      <c r="F1748" s="15">
        <v>2022</v>
      </c>
      <c r="G1748" s="196">
        <f t="shared" si="54"/>
        <v>3</v>
      </c>
      <c r="H1748" s="196">
        <v>13</v>
      </c>
      <c r="I1748" s="207" t="str">
        <f>"W" &amp;Table1[[#This Row],[WeekNum]]</f>
        <v>W13</v>
      </c>
      <c r="J1748" s="199" t="str">
        <f t="shared" si="55"/>
        <v>22-W13</v>
      </c>
      <c r="K1748" s="198" t="s">
        <v>579</v>
      </c>
      <c r="L1748" s="198"/>
      <c r="M1748" s="198" t="s">
        <v>77</v>
      </c>
      <c r="N1748" s="11" t="s">
        <v>428</v>
      </c>
      <c r="O1748" s="266" t="s">
        <v>374</v>
      </c>
      <c r="P1748" s="11" t="s">
        <v>410</v>
      </c>
      <c r="Q1748" s="11" t="s">
        <v>421</v>
      </c>
      <c r="R1748" s="198">
        <v>0</v>
      </c>
      <c r="S1748" s="198">
        <v>0</v>
      </c>
      <c r="T1748" s="206">
        <f>ABS(Table1[[#This Row],[Prod]]-Table1[[#This Row],[Planned]])</f>
        <v>0</v>
      </c>
      <c r="U1748" s="209">
        <f>IF(ABS(Table1[[#This Row],[Prod]]-Table1[[#This Row],[Planned]])&gt;Table1[[#This Row],[Planned]],0,IF(Table1[[#This Row],[Planned]]=0,0,1-ABS(Table1[[#This Row],[Prod]]-Table1[[#This Row],[Planned]])/Table1[[#This Row],[Planned]]))</f>
        <v>0</v>
      </c>
      <c r="V1748" s="198"/>
      <c r="W1748" s="198"/>
      <c r="X1748" s="200">
        <v>0</v>
      </c>
      <c r="Y1748" s="206">
        <f>Table1[[#This Row],[Prod]]</f>
        <v>0</v>
      </c>
      <c r="Z1748" s="206">
        <f>ABS(Table1[[#This Row],[Prod2]]-Table1[[#This Row],[Plan Revised]])</f>
        <v>0</v>
      </c>
      <c r="AA1748" s="209">
        <f>IF(ABS(Table1[[#This Row],[Prod2]]-Table1[[#This Row],[Plan Revised]])&gt;Table1[[#This Row],[Plan Revised]],0,IF(Table1[[#This Row],[Plan Revised]]=0,0,1-ABS(Table1[[#This Row],[Prod2]]-Table1[[#This Row],[Plan Revised]])/Table1[[#This Row],[Plan Revised]]))</f>
        <v>0</v>
      </c>
      <c r="AB1748" s="198"/>
      <c r="AC1748" s="201"/>
      <c r="AD1748"/>
      <c r="AF1748"/>
    </row>
    <row r="1749" spans="1:32">
      <c r="A1749" s="196" t="str">
        <f>IF(Table1[Week]=WeekSel,"Yes","No")</f>
        <v>No</v>
      </c>
      <c r="B1749" s="196" t="str">
        <f>IF((Table1[StartDate]&gt;=Date.GraphMin)*(Table1[StartDate]&lt;=Date.GraphMax)=1,"Yes","No")</f>
        <v>No</v>
      </c>
      <c r="C1749" s="196" t="str">
        <f>IF(OR(Table1[[#This Row],[Site]]="FOOD MILLING",Table1[[#This Row],[Site]]="GODACO"), "No", "Yes")</f>
        <v>Yes</v>
      </c>
      <c r="D1749" s="197">
        <f>MAX(DATE(Table1[Year],1,1),DATE(Table1[Year],1,1)-WEEKDAY(DATE(Table1[Year],1,1),2)+(Table1[WeekNum]-1)*7+1)</f>
        <v>44641</v>
      </c>
      <c r="E1749" s="197">
        <f>MIN(DATE(Table1[Year]+1,1,0),DATE(Table1[Year],1,1)-WEEKDAY(DATE(Table1[Year],1,1),2)+Table1[WeekNum]*7)</f>
        <v>44647</v>
      </c>
      <c r="F1749" s="15">
        <v>2022</v>
      </c>
      <c r="G1749" s="196">
        <f t="shared" si="54"/>
        <v>3</v>
      </c>
      <c r="H1749" s="196">
        <v>13</v>
      </c>
      <c r="I1749" s="207" t="str">
        <f>"W" &amp;Table1[[#This Row],[WeekNum]]</f>
        <v>W13</v>
      </c>
      <c r="J1749" s="199" t="str">
        <f t="shared" si="55"/>
        <v>22-W13</v>
      </c>
      <c r="K1749" s="198" t="s">
        <v>580</v>
      </c>
      <c r="L1749" s="198"/>
      <c r="M1749" s="198" t="s">
        <v>77</v>
      </c>
      <c r="N1749" s="11" t="s">
        <v>428</v>
      </c>
      <c r="O1749" s="266" t="s">
        <v>374</v>
      </c>
      <c r="P1749" s="11" t="s">
        <v>410</v>
      </c>
      <c r="Q1749" s="11" t="s">
        <v>419</v>
      </c>
      <c r="R1749" s="198">
        <v>0</v>
      </c>
      <c r="S1749" s="198">
        <v>0</v>
      </c>
      <c r="T1749" s="206">
        <f>ABS(Table1[[#This Row],[Prod]]-Table1[[#This Row],[Planned]])</f>
        <v>0</v>
      </c>
      <c r="U1749" s="209">
        <f>IF(ABS(Table1[[#This Row],[Prod]]-Table1[[#This Row],[Planned]])&gt;Table1[[#This Row],[Planned]],0,IF(Table1[[#This Row],[Planned]]=0,0,1-ABS(Table1[[#This Row],[Prod]]-Table1[[#This Row],[Planned]])/Table1[[#This Row],[Planned]]))</f>
        <v>0</v>
      </c>
      <c r="V1749" s="198"/>
      <c r="W1749" s="198"/>
      <c r="X1749" s="200">
        <v>0</v>
      </c>
      <c r="Y1749" s="206">
        <f>Table1[[#This Row],[Prod]]</f>
        <v>0</v>
      </c>
      <c r="Z1749" s="206">
        <f>ABS(Table1[[#This Row],[Prod2]]-Table1[[#This Row],[Plan Revised]])</f>
        <v>0</v>
      </c>
      <c r="AA1749" s="209">
        <f>IF(ABS(Table1[[#This Row],[Prod2]]-Table1[[#This Row],[Plan Revised]])&gt;Table1[[#This Row],[Plan Revised]],0,IF(Table1[[#This Row],[Plan Revised]]=0,0,1-ABS(Table1[[#This Row],[Prod2]]-Table1[[#This Row],[Plan Revised]])/Table1[[#This Row],[Plan Revised]]))</f>
        <v>0</v>
      </c>
      <c r="AB1749" s="198"/>
      <c r="AC1749" s="201"/>
      <c r="AD1749"/>
      <c r="AF1749"/>
    </row>
    <row r="1750" spans="1:32">
      <c r="A1750" s="196" t="str">
        <f>IF(Table1[Week]=WeekSel,"Yes","No")</f>
        <v>No</v>
      </c>
      <c r="B1750" s="196" t="str">
        <f>IF((Table1[StartDate]&gt;=Date.GraphMin)*(Table1[StartDate]&lt;=Date.GraphMax)=1,"Yes","No")</f>
        <v>No</v>
      </c>
      <c r="C1750" s="196" t="str">
        <f>IF(OR(Table1[[#This Row],[Site]]="FOOD MILLING",Table1[[#This Row],[Site]]="GODACO"), "No", "Yes")</f>
        <v>Yes</v>
      </c>
      <c r="D1750" s="197">
        <f>MAX(DATE(Table1[Year],1,1),DATE(Table1[Year],1,1)-WEEKDAY(DATE(Table1[Year],1,1),2)+(Table1[WeekNum]-1)*7+1)</f>
        <v>44641</v>
      </c>
      <c r="E1750" s="197">
        <f>MIN(DATE(Table1[Year]+1,1,0),DATE(Table1[Year],1,1)-WEEKDAY(DATE(Table1[Year],1,1),2)+Table1[WeekNum]*7)</f>
        <v>44647</v>
      </c>
      <c r="F1750" s="15">
        <v>2022</v>
      </c>
      <c r="G1750" s="196">
        <f t="shared" si="54"/>
        <v>3</v>
      </c>
      <c r="H1750" s="196">
        <v>13</v>
      </c>
      <c r="I1750" s="207" t="str">
        <f>"W" &amp;Table1[[#This Row],[WeekNum]]</f>
        <v>W13</v>
      </c>
      <c r="J1750" s="199" t="str">
        <f t="shared" si="55"/>
        <v>22-W13</v>
      </c>
      <c r="K1750" s="198" t="s">
        <v>581</v>
      </c>
      <c r="L1750" s="198"/>
      <c r="M1750" s="198" t="s">
        <v>77</v>
      </c>
      <c r="N1750" s="11" t="s">
        <v>428</v>
      </c>
      <c r="O1750" s="266" t="s">
        <v>374</v>
      </c>
      <c r="P1750" s="11" t="s">
        <v>410</v>
      </c>
      <c r="Q1750" s="11" t="s">
        <v>419</v>
      </c>
      <c r="R1750" s="198">
        <v>0</v>
      </c>
      <c r="S1750" s="198">
        <v>0</v>
      </c>
      <c r="T1750" s="206">
        <f>ABS(Table1[[#This Row],[Prod]]-Table1[[#This Row],[Planned]])</f>
        <v>0</v>
      </c>
      <c r="U1750" s="209">
        <f>IF(ABS(Table1[[#This Row],[Prod]]-Table1[[#This Row],[Planned]])&gt;Table1[[#This Row],[Planned]],0,IF(Table1[[#This Row],[Planned]]=0,0,1-ABS(Table1[[#This Row],[Prod]]-Table1[[#This Row],[Planned]])/Table1[[#This Row],[Planned]]))</f>
        <v>0</v>
      </c>
      <c r="V1750" s="198"/>
      <c r="W1750" s="198"/>
      <c r="X1750" s="200">
        <v>0</v>
      </c>
      <c r="Y1750" s="206">
        <f>Table1[[#This Row],[Prod]]</f>
        <v>0</v>
      </c>
      <c r="Z1750" s="206">
        <f>ABS(Table1[[#This Row],[Prod2]]-Table1[[#This Row],[Plan Revised]])</f>
        <v>0</v>
      </c>
      <c r="AA1750" s="209">
        <f>IF(ABS(Table1[[#This Row],[Prod2]]-Table1[[#This Row],[Plan Revised]])&gt;Table1[[#This Row],[Plan Revised]],0,IF(Table1[[#This Row],[Plan Revised]]=0,0,1-ABS(Table1[[#This Row],[Prod2]]-Table1[[#This Row],[Plan Revised]])/Table1[[#This Row],[Plan Revised]]))</f>
        <v>0</v>
      </c>
      <c r="AB1750" s="198"/>
      <c r="AC1750" s="201"/>
      <c r="AD1750"/>
      <c r="AF1750"/>
    </row>
    <row r="1751" spans="1:32">
      <c r="A1751" s="196" t="str">
        <f>IF(Table1[Week]=WeekSel,"Yes","No")</f>
        <v>No</v>
      </c>
      <c r="B1751" s="196" t="str">
        <f>IF((Table1[StartDate]&gt;=Date.GraphMin)*(Table1[StartDate]&lt;=Date.GraphMax)=1,"Yes","No")</f>
        <v>No</v>
      </c>
      <c r="C1751" s="196" t="str">
        <f>IF(OR(Table1[[#This Row],[Site]]="FOOD MILLING",Table1[[#This Row],[Site]]="GODACO"), "No", "Yes")</f>
        <v>Yes</v>
      </c>
      <c r="D1751" s="197">
        <f>MAX(DATE(Table1[Year],1,1),DATE(Table1[Year],1,1)-WEEKDAY(DATE(Table1[Year],1,1),2)+(Table1[WeekNum]-1)*7+1)</f>
        <v>44641</v>
      </c>
      <c r="E1751" s="197">
        <f>MIN(DATE(Table1[Year]+1,1,0),DATE(Table1[Year],1,1)-WEEKDAY(DATE(Table1[Year],1,1),2)+Table1[WeekNum]*7)</f>
        <v>44647</v>
      </c>
      <c r="F1751" s="15">
        <v>2022</v>
      </c>
      <c r="G1751" s="196">
        <f t="shared" si="54"/>
        <v>3</v>
      </c>
      <c r="H1751" s="196">
        <v>13</v>
      </c>
      <c r="I1751" s="207" t="str">
        <f>"W" &amp;Table1[[#This Row],[WeekNum]]</f>
        <v>W13</v>
      </c>
      <c r="J1751" s="199" t="str">
        <f t="shared" si="55"/>
        <v>22-W13</v>
      </c>
      <c r="K1751" s="198" t="s">
        <v>586</v>
      </c>
      <c r="L1751" s="198"/>
      <c r="M1751" s="198" t="s">
        <v>77</v>
      </c>
      <c r="N1751" s="11" t="s">
        <v>428</v>
      </c>
      <c r="O1751" s="266" t="s">
        <v>374</v>
      </c>
      <c r="P1751" s="11" t="s">
        <v>410</v>
      </c>
      <c r="Q1751" s="11" t="s">
        <v>421</v>
      </c>
      <c r="R1751" s="198">
        <v>0</v>
      </c>
      <c r="S1751" s="198">
        <v>0</v>
      </c>
      <c r="T1751" s="206">
        <f>ABS(Table1[[#This Row],[Prod]]-Table1[[#This Row],[Planned]])</f>
        <v>0</v>
      </c>
      <c r="U1751" s="209">
        <f>IF(ABS(Table1[[#This Row],[Prod]]-Table1[[#This Row],[Planned]])&gt;Table1[[#This Row],[Planned]],0,IF(Table1[[#This Row],[Planned]]=0,0,1-ABS(Table1[[#This Row],[Prod]]-Table1[[#This Row],[Planned]])/Table1[[#This Row],[Planned]]))</f>
        <v>0</v>
      </c>
      <c r="V1751" s="198"/>
      <c r="W1751" s="198"/>
      <c r="X1751" s="200">
        <v>0</v>
      </c>
      <c r="Y1751" s="206">
        <f>Table1[[#This Row],[Prod]]</f>
        <v>0</v>
      </c>
      <c r="Z1751" s="206">
        <f>ABS(Table1[[#This Row],[Prod2]]-Table1[[#This Row],[Plan Revised]])</f>
        <v>0</v>
      </c>
      <c r="AA1751" s="209">
        <f>IF(ABS(Table1[[#This Row],[Prod2]]-Table1[[#This Row],[Plan Revised]])&gt;Table1[[#This Row],[Plan Revised]],0,IF(Table1[[#This Row],[Plan Revised]]=0,0,1-ABS(Table1[[#This Row],[Prod2]]-Table1[[#This Row],[Plan Revised]])/Table1[[#This Row],[Plan Revised]]))</f>
        <v>0</v>
      </c>
      <c r="AB1751" s="198"/>
      <c r="AC1751" s="201"/>
      <c r="AD1751"/>
      <c r="AF1751"/>
    </row>
    <row r="1752" spans="1:32">
      <c r="A1752" s="196" t="str">
        <f>IF(Table1[Week]=WeekSel,"Yes","No")</f>
        <v>No</v>
      </c>
      <c r="B1752" s="196" t="str">
        <f>IF((Table1[StartDate]&gt;=Date.GraphMin)*(Table1[StartDate]&lt;=Date.GraphMax)=1,"Yes","No")</f>
        <v>No</v>
      </c>
      <c r="C1752" s="196" t="str">
        <f>IF(OR(Table1[[#This Row],[Site]]="FOOD MILLING",Table1[[#This Row],[Site]]="GODACO"), "No", "Yes")</f>
        <v>Yes</v>
      </c>
      <c r="D1752" s="197">
        <f>MAX(DATE(Table1[Year],1,1),DATE(Table1[Year],1,1)-WEEKDAY(DATE(Table1[Year],1,1),2)+(Table1[WeekNum]-1)*7+1)</f>
        <v>44641</v>
      </c>
      <c r="E1752" s="197">
        <f>MIN(DATE(Table1[Year]+1,1,0),DATE(Table1[Year],1,1)-WEEKDAY(DATE(Table1[Year],1,1),2)+Table1[WeekNum]*7)</f>
        <v>44647</v>
      </c>
      <c r="F1752" s="15">
        <v>2022</v>
      </c>
      <c r="G1752" s="196">
        <f t="shared" si="54"/>
        <v>3</v>
      </c>
      <c r="H1752" s="196">
        <v>13</v>
      </c>
      <c r="I1752" s="207" t="str">
        <f>"W" &amp;Table1[[#This Row],[WeekNum]]</f>
        <v>W13</v>
      </c>
      <c r="J1752" s="199" t="str">
        <f t="shared" si="55"/>
        <v>22-W13</v>
      </c>
      <c r="K1752" s="198" t="s">
        <v>587</v>
      </c>
      <c r="L1752" s="198"/>
      <c r="M1752" s="198" t="s">
        <v>77</v>
      </c>
      <c r="N1752" s="11" t="s">
        <v>428</v>
      </c>
      <c r="O1752" s="266" t="s">
        <v>374</v>
      </c>
      <c r="P1752" s="11" t="s">
        <v>410</v>
      </c>
      <c r="Q1752" s="11" t="s">
        <v>421</v>
      </c>
      <c r="R1752" s="198">
        <v>0</v>
      </c>
      <c r="S1752" s="198"/>
      <c r="T1752" s="206">
        <f>ABS(Table1[[#This Row],[Prod]]-Table1[[#This Row],[Planned]])</f>
        <v>0</v>
      </c>
      <c r="U1752" s="209">
        <f>IF(ABS(Table1[[#This Row],[Prod]]-Table1[[#This Row],[Planned]])&gt;Table1[[#This Row],[Planned]],0,IF(Table1[[#This Row],[Planned]]=0,0,1-ABS(Table1[[#This Row],[Prod]]-Table1[[#This Row],[Planned]])/Table1[[#This Row],[Planned]]))</f>
        <v>0</v>
      </c>
      <c r="V1752" s="198"/>
      <c r="W1752" s="198"/>
      <c r="X1752" s="200"/>
      <c r="Y1752" s="206">
        <f>Table1[[#This Row],[Prod]]</f>
        <v>0</v>
      </c>
      <c r="Z1752" s="206">
        <f>ABS(Table1[[#This Row],[Prod2]]-Table1[[#This Row],[Plan Revised]])</f>
        <v>0</v>
      </c>
      <c r="AA1752" s="209">
        <f>IF(ABS(Table1[[#This Row],[Prod2]]-Table1[[#This Row],[Plan Revised]])&gt;Table1[[#This Row],[Plan Revised]],0,IF(Table1[[#This Row],[Plan Revised]]=0,0,1-ABS(Table1[[#This Row],[Prod2]]-Table1[[#This Row],[Plan Revised]])/Table1[[#This Row],[Plan Revised]]))</f>
        <v>0</v>
      </c>
      <c r="AB1752" s="198"/>
      <c r="AC1752" s="201"/>
      <c r="AD1752"/>
      <c r="AF1752"/>
    </row>
    <row r="1753" spans="1:32">
      <c r="A1753" s="196" t="str">
        <f>IF(Table1[Week]=WeekSel,"Yes","No")</f>
        <v>No</v>
      </c>
      <c r="B1753" s="196" t="str">
        <f>IF((Table1[StartDate]&gt;=Date.GraphMin)*(Table1[StartDate]&lt;=Date.GraphMax)=1,"Yes","No")</f>
        <v>No</v>
      </c>
      <c r="C1753" s="196" t="str">
        <f>IF(OR(Table1[[#This Row],[Site]]="FOOD MILLING",Table1[[#This Row],[Site]]="GODACO"), "No", "Yes")</f>
        <v>Yes</v>
      </c>
      <c r="D1753" s="197">
        <f>MAX(DATE(Table1[Year],1,1),DATE(Table1[Year],1,1)-WEEKDAY(DATE(Table1[Year],1,1),2)+(Table1[WeekNum]-1)*7+1)</f>
        <v>44641</v>
      </c>
      <c r="E1753" s="197">
        <f>MIN(DATE(Table1[Year]+1,1,0),DATE(Table1[Year],1,1)-WEEKDAY(DATE(Table1[Year],1,1),2)+Table1[WeekNum]*7)</f>
        <v>44647</v>
      </c>
      <c r="F1753" s="15">
        <v>2022</v>
      </c>
      <c r="G1753" s="196">
        <f t="shared" si="54"/>
        <v>3</v>
      </c>
      <c r="H1753" s="196">
        <v>13</v>
      </c>
      <c r="I1753" s="207" t="str">
        <f>"W" &amp;Table1[[#This Row],[WeekNum]]</f>
        <v>W13</v>
      </c>
      <c r="J1753" s="199" t="str">
        <f t="shared" si="55"/>
        <v>22-W13</v>
      </c>
      <c r="K1753" s="198" t="s">
        <v>467</v>
      </c>
      <c r="L1753" s="198"/>
      <c r="M1753" s="198" t="s">
        <v>77</v>
      </c>
      <c r="N1753" s="11" t="s">
        <v>428</v>
      </c>
      <c r="O1753" s="266" t="s">
        <v>372</v>
      </c>
      <c r="P1753" s="11" t="s">
        <v>410</v>
      </c>
      <c r="Q1753" s="11" t="s">
        <v>421</v>
      </c>
      <c r="R1753" s="198">
        <v>0</v>
      </c>
      <c r="S1753" s="198"/>
      <c r="T1753" s="206">
        <f>ABS(Table1[[#This Row],[Prod]]-Table1[[#This Row],[Planned]])</f>
        <v>0</v>
      </c>
      <c r="U1753" s="209">
        <f>IF(ABS(Table1[[#This Row],[Prod]]-Table1[[#This Row],[Planned]])&gt;Table1[[#This Row],[Planned]],0,IF(Table1[[#This Row],[Planned]]=0,0,1-ABS(Table1[[#This Row],[Prod]]-Table1[[#This Row],[Planned]])/Table1[[#This Row],[Planned]]))</f>
        <v>0</v>
      </c>
      <c r="V1753" s="198"/>
      <c r="W1753" s="198"/>
      <c r="X1753" s="200"/>
      <c r="Y1753" s="206">
        <f>Table1[[#This Row],[Prod]]</f>
        <v>0</v>
      </c>
      <c r="Z1753" s="206">
        <f>ABS(Table1[[#This Row],[Prod2]]-Table1[[#This Row],[Plan Revised]])</f>
        <v>0</v>
      </c>
      <c r="AA1753" s="209">
        <f>IF(ABS(Table1[[#This Row],[Prod2]]-Table1[[#This Row],[Plan Revised]])&gt;Table1[[#This Row],[Plan Revised]],0,IF(Table1[[#This Row],[Plan Revised]]=0,0,1-ABS(Table1[[#This Row],[Prod2]]-Table1[[#This Row],[Plan Revised]])/Table1[[#This Row],[Plan Revised]]))</f>
        <v>0</v>
      </c>
      <c r="AB1753" s="198"/>
      <c r="AC1753" s="201"/>
      <c r="AD1753"/>
      <c r="AF1753"/>
    </row>
    <row r="1754" spans="1:32">
      <c r="A1754" s="196" t="str">
        <f>IF(Table1[Week]=WeekSel,"Yes","No")</f>
        <v>No</v>
      </c>
      <c r="B1754" s="196" t="str">
        <f>IF((Table1[StartDate]&gt;=Date.GraphMin)*(Table1[StartDate]&lt;=Date.GraphMax)=1,"Yes","No")</f>
        <v>No</v>
      </c>
      <c r="C1754" s="196" t="str">
        <f>IF(OR(Table1[[#This Row],[Site]]="FOOD MILLING",Table1[[#This Row],[Site]]="GODACO"), "No", "Yes")</f>
        <v>Yes</v>
      </c>
      <c r="D1754" s="197">
        <f>MAX(DATE(Table1[Year],1,1),DATE(Table1[Year],1,1)-WEEKDAY(DATE(Table1[Year],1,1),2)+(Table1[WeekNum]-1)*7+1)</f>
        <v>44641</v>
      </c>
      <c r="E1754" s="197">
        <f>MIN(DATE(Table1[Year]+1,1,0),DATE(Table1[Year],1,1)-WEEKDAY(DATE(Table1[Year],1,1),2)+Table1[WeekNum]*7)</f>
        <v>44647</v>
      </c>
      <c r="F1754" s="15">
        <v>2022</v>
      </c>
      <c r="G1754" s="196">
        <f t="shared" si="54"/>
        <v>3</v>
      </c>
      <c r="H1754" s="196">
        <v>13</v>
      </c>
      <c r="I1754" s="207" t="str">
        <f>"W" &amp;Table1[[#This Row],[WeekNum]]</f>
        <v>W13</v>
      </c>
      <c r="J1754" s="199" t="str">
        <f t="shared" si="55"/>
        <v>22-W13</v>
      </c>
      <c r="K1754" s="198" t="s">
        <v>5</v>
      </c>
      <c r="L1754" s="198"/>
      <c r="M1754" s="198" t="s">
        <v>77</v>
      </c>
      <c r="N1754" s="11" t="s">
        <v>428</v>
      </c>
      <c r="O1754" s="266" t="s">
        <v>372</v>
      </c>
      <c r="P1754" s="11" t="s">
        <v>410</v>
      </c>
      <c r="Q1754" s="11" t="s">
        <v>421</v>
      </c>
      <c r="R1754" s="198">
        <v>0</v>
      </c>
      <c r="S1754" s="198"/>
      <c r="T1754" s="206">
        <f>ABS(Table1[[#This Row],[Prod]]-Table1[[#This Row],[Planned]])</f>
        <v>0</v>
      </c>
      <c r="U1754" s="209">
        <f>IF(ABS(Table1[[#This Row],[Prod]]-Table1[[#This Row],[Planned]])&gt;Table1[[#This Row],[Planned]],0,IF(Table1[[#This Row],[Planned]]=0,0,1-ABS(Table1[[#This Row],[Prod]]-Table1[[#This Row],[Planned]])/Table1[[#This Row],[Planned]]))</f>
        <v>0</v>
      </c>
      <c r="V1754" s="198"/>
      <c r="W1754" s="198"/>
      <c r="X1754" s="200"/>
      <c r="Y1754" s="206">
        <f>Table1[[#This Row],[Prod]]</f>
        <v>0</v>
      </c>
      <c r="Z1754" s="206">
        <f>ABS(Table1[[#This Row],[Prod2]]-Table1[[#This Row],[Plan Revised]])</f>
        <v>0</v>
      </c>
      <c r="AA1754" s="209">
        <f>IF(ABS(Table1[[#This Row],[Prod2]]-Table1[[#This Row],[Plan Revised]])&gt;Table1[[#This Row],[Plan Revised]],0,IF(Table1[[#This Row],[Plan Revised]]=0,0,1-ABS(Table1[[#This Row],[Prod2]]-Table1[[#This Row],[Plan Revised]])/Table1[[#This Row],[Plan Revised]]))</f>
        <v>0</v>
      </c>
      <c r="AB1754" s="198"/>
      <c r="AC1754" s="201"/>
      <c r="AD1754"/>
      <c r="AF1754"/>
    </row>
    <row r="1755" spans="1:32">
      <c r="A1755" s="196" t="str">
        <f>IF(Table1[Week]=WeekSel,"Yes","No")</f>
        <v>No</v>
      </c>
      <c r="B1755" s="196" t="str">
        <f>IF((Table1[StartDate]&gt;=Date.GraphMin)*(Table1[StartDate]&lt;=Date.GraphMax)=1,"Yes","No")</f>
        <v>No</v>
      </c>
      <c r="C1755" s="196" t="str">
        <f>IF(OR(Table1[[#This Row],[Site]]="FOOD MILLING",Table1[[#This Row],[Site]]="GODACO"), "No", "Yes")</f>
        <v>Yes</v>
      </c>
      <c r="D1755" s="197">
        <f>MAX(DATE(Table1[Year],1,1),DATE(Table1[Year],1,1)-WEEKDAY(DATE(Table1[Year],1,1),2)+(Table1[WeekNum]-1)*7+1)</f>
        <v>44641</v>
      </c>
      <c r="E1755" s="197">
        <f>MIN(DATE(Table1[Year]+1,1,0),DATE(Table1[Year],1,1)-WEEKDAY(DATE(Table1[Year],1,1),2)+Table1[WeekNum]*7)</f>
        <v>44647</v>
      </c>
      <c r="F1755" s="15">
        <v>2022</v>
      </c>
      <c r="G1755" s="196">
        <f t="shared" si="54"/>
        <v>3</v>
      </c>
      <c r="H1755" s="196">
        <v>13</v>
      </c>
      <c r="I1755" s="207" t="str">
        <f>"W" &amp;Table1[[#This Row],[WeekNum]]</f>
        <v>W13</v>
      </c>
      <c r="J1755" s="199" t="str">
        <f t="shared" si="55"/>
        <v>22-W13</v>
      </c>
      <c r="K1755" s="198" t="s">
        <v>6</v>
      </c>
      <c r="L1755" s="198"/>
      <c r="M1755" s="198" t="s">
        <v>77</v>
      </c>
      <c r="N1755" s="11" t="s">
        <v>428</v>
      </c>
      <c r="O1755" s="266" t="s">
        <v>372</v>
      </c>
      <c r="P1755" s="11" t="s">
        <v>410</v>
      </c>
      <c r="Q1755" s="11" t="s">
        <v>421</v>
      </c>
      <c r="R1755" s="198">
        <v>0</v>
      </c>
      <c r="S1755" s="198"/>
      <c r="T1755" s="206">
        <f>ABS(Table1[[#This Row],[Prod]]-Table1[[#This Row],[Planned]])</f>
        <v>0</v>
      </c>
      <c r="U1755" s="209">
        <f>IF(ABS(Table1[[#This Row],[Prod]]-Table1[[#This Row],[Planned]])&gt;Table1[[#This Row],[Planned]],0,IF(Table1[[#This Row],[Planned]]=0,0,1-ABS(Table1[[#This Row],[Prod]]-Table1[[#This Row],[Planned]])/Table1[[#This Row],[Planned]]))</f>
        <v>0</v>
      </c>
      <c r="V1755" s="198"/>
      <c r="W1755" s="198"/>
      <c r="X1755" s="200"/>
      <c r="Y1755" s="206">
        <f>Table1[[#This Row],[Prod]]</f>
        <v>0</v>
      </c>
      <c r="Z1755" s="206">
        <f>ABS(Table1[[#This Row],[Prod2]]-Table1[[#This Row],[Plan Revised]])</f>
        <v>0</v>
      </c>
      <c r="AA1755" s="209">
        <f>IF(ABS(Table1[[#This Row],[Prod2]]-Table1[[#This Row],[Plan Revised]])&gt;Table1[[#This Row],[Plan Revised]],0,IF(Table1[[#This Row],[Plan Revised]]=0,0,1-ABS(Table1[[#This Row],[Prod2]]-Table1[[#This Row],[Plan Revised]])/Table1[[#This Row],[Plan Revised]]))</f>
        <v>0</v>
      </c>
      <c r="AB1755" s="198"/>
      <c r="AC1755" s="201"/>
      <c r="AD1755"/>
      <c r="AF1755"/>
    </row>
    <row r="1756" spans="1:32">
      <c r="A1756" s="196" t="str">
        <f>IF(Table1[Week]=WeekSel,"Yes","No")</f>
        <v>No</v>
      </c>
      <c r="B1756" s="196" t="str">
        <f>IF((Table1[StartDate]&gt;=Date.GraphMin)*(Table1[StartDate]&lt;=Date.GraphMax)=1,"Yes","No")</f>
        <v>No</v>
      </c>
      <c r="C1756" s="196" t="str">
        <f>IF(OR(Table1[[#This Row],[Site]]="FOOD MILLING",Table1[[#This Row],[Site]]="GODACO"), "No", "Yes")</f>
        <v>Yes</v>
      </c>
      <c r="D1756" s="197">
        <f>MAX(DATE(Table1[Year],1,1),DATE(Table1[Year],1,1)-WEEKDAY(DATE(Table1[Year],1,1),2)+(Table1[WeekNum]-1)*7+1)</f>
        <v>44641</v>
      </c>
      <c r="E1756" s="197">
        <f>MIN(DATE(Table1[Year]+1,1,0),DATE(Table1[Year],1,1)-WEEKDAY(DATE(Table1[Year],1,1),2)+Table1[WeekNum]*7)</f>
        <v>44647</v>
      </c>
      <c r="F1756" s="15">
        <v>2022</v>
      </c>
      <c r="G1756" s="196">
        <f t="shared" si="54"/>
        <v>3</v>
      </c>
      <c r="H1756" s="196">
        <v>13</v>
      </c>
      <c r="I1756" s="207" t="str">
        <f>"W" &amp;Table1[[#This Row],[WeekNum]]</f>
        <v>W13</v>
      </c>
      <c r="J1756" s="199" t="str">
        <f t="shared" si="55"/>
        <v>22-W13</v>
      </c>
      <c r="K1756" s="198" t="s">
        <v>36</v>
      </c>
      <c r="L1756" s="198"/>
      <c r="M1756" s="198" t="s">
        <v>77</v>
      </c>
      <c r="N1756" s="11" t="s">
        <v>428</v>
      </c>
      <c r="O1756" s="266" t="s">
        <v>372</v>
      </c>
      <c r="P1756" s="11" t="s">
        <v>410</v>
      </c>
      <c r="Q1756" s="11" t="s">
        <v>421</v>
      </c>
      <c r="R1756" s="198">
        <v>0</v>
      </c>
      <c r="S1756" s="198"/>
      <c r="T1756" s="206">
        <f>ABS(Table1[[#This Row],[Prod]]-Table1[[#This Row],[Planned]])</f>
        <v>0</v>
      </c>
      <c r="U1756" s="209">
        <f>IF(ABS(Table1[[#This Row],[Prod]]-Table1[[#This Row],[Planned]])&gt;Table1[[#This Row],[Planned]],0,IF(Table1[[#This Row],[Planned]]=0,0,1-ABS(Table1[[#This Row],[Prod]]-Table1[[#This Row],[Planned]])/Table1[[#This Row],[Planned]]))</f>
        <v>0</v>
      </c>
      <c r="V1756" s="198"/>
      <c r="W1756" s="198"/>
      <c r="X1756" s="200"/>
      <c r="Y1756" s="206">
        <f>Table1[[#This Row],[Prod]]</f>
        <v>0</v>
      </c>
      <c r="Z1756" s="206">
        <f>ABS(Table1[[#This Row],[Prod2]]-Table1[[#This Row],[Plan Revised]])</f>
        <v>0</v>
      </c>
      <c r="AA1756" s="209">
        <f>IF(ABS(Table1[[#This Row],[Prod2]]-Table1[[#This Row],[Plan Revised]])&gt;Table1[[#This Row],[Plan Revised]],0,IF(Table1[[#This Row],[Plan Revised]]=0,0,1-ABS(Table1[[#This Row],[Prod2]]-Table1[[#This Row],[Plan Revised]])/Table1[[#This Row],[Plan Revised]]))</f>
        <v>0</v>
      </c>
      <c r="AB1756" s="198"/>
      <c r="AC1756" s="201"/>
      <c r="AD1756"/>
      <c r="AF1756"/>
    </row>
    <row r="1757" spans="1:32">
      <c r="A1757" s="196" t="str">
        <f>IF(Table1[Week]=WeekSel,"Yes","No")</f>
        <v>No</v>
      </c>
      <c r="B1757" s="196" t="str">
        <f>IF((Table1[StartDate]&gt;=Date.GraphMin)*(Table1[StartDate]&lt;=Date.GraphMax)=1,"Yes","No")</f>
        <v>No</v>
      </c>
      <c r="C1757" s="196" t="str">
        <f>IF(OR(Table1[[#This Row],[Site]]="FOOD MILLING",Table1[[#This Row],[Site]]="GODACO"), "No", "Yes")</f>
        <v>Yes</v>
      </c>
      <c r="D1757" s="197">
        <f>MAX(DATE(Table1[Year],1,1),DATE(Table1[Year],1,1)-WEEKDAY(DATE(Table1[Year],1,1),2)+(Table1[WeekNum]-1)*7+1)</f>
        <v>44641</v>
      </c>
      <c r="E1757" s="197">
        <f>MIN(DATE(Table1[Year]+1,1,0),DATE(Table1[Year],1,1)-WEEKDAY(DATE(Table1[Year],1,1),2)+Table1[WeekNum]*7)</f>
        <v>44647</v>
      </c>
      <c r="F1757" s="15">
        <v>2022</v>
      </c>
      <c r="G1757" s="196">
        <f t="shared" si="54"/>
        <v>3</v>
      </c>
      <c r="H1757" s="196">
        <v>13</v>
      </c>
      <c r="I1757" s="207" t="str">
        <f>"W" &amp;Table1[[#This Row],[WeekNum]]</f>
        <v>W13</v>
      </c>
      <c r="J1757" s="199" t="str">
        <f t="shared" si="55"/>
        <v>22-W13</v>
      </c>
      <c r="K1757" s="198" t="s">
        <v>7</v>
      </c>
      <c r="L1757" s="198"/>
      <c r="M1757" s="198" t="s">
        <v>77</v>
      </c>
      <c r="N1757" s="11" t="s">
        <v>428</v>
      </c>
      <c r="O1757" s="266" t="s">
        <v>372</v>
      </c>
      <c r="P1757" s="11" t="s">
        <v>383</v>
      </c>
      <c r="Q1757" s="11" t="s">
        <v>421</v>
      </c>
      <c r="R1757" s="198">
        <v>0</v>
      </c>
      <c r="S1757" s="198">
        <v>0</v>
      </c>
      <c r="T1757" s="206">
        <f>ABS(Table1[[#This Row],[Prod]]-Table1[[#This Row],[Planned]])</f>
        <v>0</v>
      </c>
      <c r="U1757" s="209">
        <f>IF(ABS(Table1[[#This Row],[Prod]]-Table1[[#This Row],[Planned]])&gt;Table1[[#This Row],[Planned]],0,IF(Table1[[#This Row],[Planned]]=0,0,1-ABS(Table1[[#This Row],[Prod]]-Table1[[#This Row],[Planned]])/Table1[[#This Row],[Planned]]))</f>
        <v>0</v>
      </c>
      <c r="V1757" s="198"/>
      <c r="W1757" s="198"/>
      <c r="X1757" s="200">
        <v>0</v>
      </c>
      <c r="Y1757" s="206">
        <f>Table1[[#This Row],[Prod]]</f>
        <v>0</v>
      </c>
      <c r="Z1757" s="206">
        <f>ABS(Table1[[#This Row],[Prod2]]-Table1[[#This Row],[Plan Revised]])</f>
        <v>0</v>
      </c>
      <c r="AA1757" s="209">
        <f>IF(ABS(Table1[[#This Row],[Prod2]]-Table1[[#This Row],[Plan Revised]])&gt;Table1[[#This Row],[Plan Revised]],0,IF(Table1[[#This Row],[Plan Revised]]=0,0,1-ABS(Table1[[#This Row],[Prod2]]-Table1[[#This Row],[Plan Revised]])/Table1[[#This Row],[Plan Revised]]))</f>
        <v>0</v>
      </c>
      <c r="AB1757" s="198"/>
      <c r="AC1757" s="201"/>
      <c r="AD1757"/>
      <c r="AF1757"/>
    </row>
    <row r="1758" spans="1:32">
      <c r="A1758" s="196" t="str">
        <f>IF(Table1[Week]=WeekSel,"Yes","No")</f>
        <v>No</v>
      </c>
      <c r="B1758" s="196" t="str">
        <f>IF((Table1[StartDate]&gt;=Date.GraphMin)*(Table1[StartDate]&lt;=Date.GraphMax)=1,"Yes","No")</f>
        <v>No</v>
      </c>
      <c r="C1758" s="196" t="str">
        <f>IF(OR(Table1[[#This Row],[Site]]="FOOD MILLING",Table1[[#This Row],[Site]]="GODACO"), "No", "Yes")</f>
        <v>Yes</v>
      </c>
      <c r="D1758" s="197">
        <f>MAX(DATE(Table1[Year],1,1),DATE(Table1[Year],1,1)-WEEKDAY(DATE(Table1[Year],1,1),2)+(Table1[WeekNum]-1)*7+1)</f>
        <v>44641</v>
      </c>
      <c r="E1758" s="197">
        <f>MIN(DATE(Table1[Year]+1,1,0),DATE(Table1[Year],1,1)-WEEKDAY(DATE(Table1[Year],1,1),2)+Table1[WeekNum]*7)</f>
        <v>44647</v>
      </c>
      <c r="F1758" s="15">
        <v>2022</v>
      </c>
      <c r="G1758" s="196">
        <f t="shared" si="54"/>
        <v>3</v>
      </c>
      <c r="H1758" s="196">
        <v>13</v>
      </c>
      <c r="I1758" s="207" t="str">
        <f>"W" &amp;Table1[[#This Row],[WeekNum]]</f>
        <v>W13</v>
      </c>
      <c r="J1758" s="199" t="str">
        <f t="shared" si="55"/>
        <v>22-W13</v>
      </c>
      <c r="K1758" s="198" t="s">
        <v>8</v>
      </c>
      <c r="L1758" s="198"/>
      <c r="M1758" s="198" t="s">
        <v>77</v>
      </c>
      <c r="N1758" s="11" t="s">
        <v>428</v>
      </c>
      <c r="O1758" s="266" t="s">
        <v>372</v>
      </c>
      <c r="P1758" s="11" t="s">
        <v>410</v>
      </c>
      <c r="Q1758" s="11" t="s">
        <v>421</v>
      </c>
      <c r="R1758" s="198">
        <v>0</v>
      </c>
      <c r="S1758" s="198"/>
      <c r="T1758" s="206">
        <f>ABS(Table1[[#This Row],[Prod]]-Table1[[#This Row],[Planned]])</f>
        <v>0</v>
      </c>
      <c r="U1758" s="209">
        <f>IF(ABS(Table1[[#This Row],[Prod]]-Table1[[#This Row],[Planned]])&gt;Table1[[#This Row],[Planned]],0,IF(Table1[[#This Row],[Planned]]=0,0,1-ABS(Table1[[#This Row],[Prod]]-Table1[[#This Row],[Planned]])/Table1[[#This Row],[Planned]]))</f>
        <v>0</v>
      </c>
      <c r="V1758" s="198"/>
      <c r="W1758" s="198"/>
      <c r="X1758" s="200"/>
      <c r="Y1758" s="206">
        <f>Table1[[#This Row],[Prod]]</f>
        <v>0</v>
      </c>
      <c r="Z1758" s="206">
        <f>ABS(Table1[[#This Row],[Prod2]]-Table1[[#This Row],[Plan Revised]])</f>
        <v>0</v>
      </c>
      <c r="AA1758" s="209">
        <f>IF(ABS(Table1[[#This Row],[Prod2]]-Table1[[#This Row],[Plan Revised]])&gt;Table1[[#This Row],[Plan Revised]],0,IF(Table1[[#This Row],[Plan Revised]]=0,0,1-ABS(Table1[[#This Row],[Prod2]]-Table1[[#This Row],[Plan Revised]])/Table1[[#This Row],[Plan Revised]]))</f>
        <v>0</v>
      </c>
      <c r="AB1758" s="198"/>
      <c r="AC1758" s="201"/>
      <c r="AD1758"/>
      <c r="AF1758"/>
    </row>
    <row r="1759" spans="1:32">
      <c r="A1759" s="196" t="str">
        <f>IF(Table1[Week]=WeekSel,"Yes","No")</f>
        <v>No</v>
      </c>
      <c r="B1759" s="196" t="str">
        <f>IF((Table1[StartDate]&gt;=Date.GraphMin)*(Table1[StartDate]&lt;=Date.GraphMax)=1,"Yes","No")</f>
        <v>No</v>
      </c>
      <c r="C1759" s="196" t="str">
        <f>IF(OR(Table1[[#This Row],[Site]]="FOOD MILLING",Table1[[#This Row],[Site]]="GODACO"), "No", "Yes")</f>
        <v>Yes</v>
      </c>
      <c r="D1759" s="197">
        <f>MAX(DATE(Table1[Year],1,1),DATE(Table1[Year],1,1)-WEEKDAY(DATE(Table1[Year],1,1),2)+(Table1[WeekNum]-1)*7+1)</f>
        <v>44641</v>
      </c>
      <c r="E1759" s="197">
        <f>MIN(DATE(Table1[Year]+1,1,0),DATE(Table1[Year],1,1)-WEEKDAY(DATE(Table1[Year],1,1),2)+Table1[WeekNum]*7)</f>
        <v>44647</v>
      </c>
      <c r="F1759" s="15">
        <v>2022</v>
      </c>
      <c r="G1759" s="196">
        <f t="shared" si="54"/>
        <v>3</v>
      </c>
      <c r="H1759" s="196">
        <v>13</v>
      </c>
      <c r="I1759" s="207" t="str">
        <f>"W" &amp;Table1[[#This Row],[WeekNum]]</f>
        <v>W13</v>
      </c>
      <c r="J1759" s="199" t="str">
        <f t="shared" si="55"/>
        <v>22-W13</v>
      </c>
      <c r="K1759" s="198" t="s">
        <v>23</v>
      </c>
      <c r="L1759" s="198"/>
      <c r="M1759" s="198" t="s">
        <v>77</v>
      </c>
      <c r="N1759" s="11" t="s">
        <v>428</v>
      </c>
      <c r="O1759" s="266" t="s">
        <v>372</v>
      </c>
      <c r="P1759" s="11" t="s">
        <v>410</v>
      </c>
      <c r="Q1759" s="11" t="s">
        <v>421</v>
      </c>
      <c r="R1759" s="198">
        <v>0</v>
      </c>
      <c r="S1759" s="198"/>
      <c r="T1759" s="206">
        <f>ABS(Table1[[#This Row],[Prod]]-Table1[[#This Row],[Planned]])</f>
        <v>0</v>
      </c>
      <c r="U1759" s="209">
        <f>IF(ABS(Table1[[#This Row],[Prod]]-Table1[[#This Row],[Planned]])&gt;Table1[[#This Row],[Planned]],0,IF(Table1[[#This Row],[Planned]]=0,0,1-ABS(Table1[[#This Row],[Prod]]-Table1[[#This Row],[Planned]])/Table1[[#This Row],[Planned]]))</f>
        <v>0</v>
      </c>
      <c r="V1759" s="198"/>
      <c r="W1759" s="198"/>
      <c r="X1759" s="200"/>
      <c r="Y1759" s="206">
        <f>Table1[[#This Row],[Prod]]</f>
        <v>0</v>
      </c>
      <c r="Z1759" s="206">
        <f>ABS(Table1[[#This Row],[Prod2]]-Table1[[#This Row],[Plan Revised]])</f>
        <v>0</v>
      </c>
      <c r="AA1759" s="209">
        <f>IF(ABS(Table1[[#This Row],[Prod2]]-Table1[[#This Row],[Plan Revised]])&gt;Table1[[#This Row],[Plan Revised]],0,IF(Table1[[#This Row],[Plan Revised]]=0,0,1-ABS(Table1[[#This Row],[Prod2]]-Table1[[#This Row],[Plan Revised]])/Table1[[#This Row],[Plan Revised]]))</f>
        <v>0</v>
      </c>
      <c r="AB1759" s="198"/>
      <c r="AC1759" s="201"/>
      <c r="AD1759"/>
      <c r="AF1759"/>
    </row>
    <row r="1760" spans="1:32">
      <c r="A1760" s="196" t="str">
        <f>IF(Table1[Week]=WeekSel,"Yes","No")</f>
        <v>No</v>
      </c>
      <c r="B1760" s="196" t="str">
        <f>IF((Table1[StartDate]&gt;=Date.GraphMin)*(Table1[StartDate]&lt;=Date.GraphMax)=1,"Yes","No")</f>
        <v>No</v>
      </c>
      <c r="C1760" s="196" t="str">
        <f>IF(OR(Table1[[#This Row],[Site]]="FOOD MILLING",Table1[[#This Row],[Site]]="GODACO"), "No", "Yes")</f>
        <v>Yes</v>
      </c>
      <c r="D1760" s="197">
        <f>MAX(DATE(Table1[Year],1,1),DATE(Table1[Year],1,1)-WEEKDAY(DATE(Table1[Year],1,1),2)+(Table1[WeekNum]-1)*7+1)</f>
        <v>44641</v>
      </c>
      <c r="E1760" s="197">
        <f>MIN(DATE(Table1[Year]+1,1,0),DATE(Table1[Year],1,1)-WEEKDAY(DATE(Table1[Year],1,1),2)+Table1[WeekNum]*7)</f>
        <v>44647</v>
      </c>
      <c r="F1760" s="15">
        <v>2022</v>
      </c>
      <c r="G1760" s="196">
        <f t="shared" si="54"/>
        <v>3</v>
      </c>
      <c r="H1760" s="196">
        <v>13</v>
      </c>
      <c r="I1760" s="207" t="str">
        <f>"W" &amp;Table1[[#This Row],[WeekNum]]</f>
        <v>W13</v>
      </c>
      <c r="J1760" s="199" t="str">
        <f t="shared" si="55"/>
        <v>22-W13</v>
      </c>
      <c r="K1760" s="198" t="s">
        <v>31</v>
      </c>
      <c r="L1760" s="198"/>
      <c r="M1760" s="198" t="s">
        <v>77</v>
      </c>
      <c r="N1760" s="11" t="s">
        <v>428</v>
      </c>
      <c r="O1760" s="266" t="s">
        <v>374</v>
      </c>
      <c r="P1760" s="11" t="s">
        <v>382</v>
      </c>
      <c r="Q1760" s="11" t="s">
        <v>421</v>
      </c>
      <c r="R1760" s="198">
        <v>126000</v>
      </c>
      <c r="S1760" s="198">
        <v>131104</v>
      </c>
      <c r="T1760" s="206">
        <f>ABS(Table1[[#This Row],[Prod]]-Table1[[#This Row],[Planned]])</f>
        <v>5104</v>
      </c>
      <c r="U1760" s="209">
        <f>IF(ABS(Table1[[#This Row],[Prod]]-Table1[[#This Row],[Planned]])&gt;Table1[[#This Row],[Planned]],0,IF(Table1[[#This Row],[Planned]]=0,0,1-ABS(Table1[[#This Row],[Prod]]-Table1[[#This Row],[Planned]])/Table1[[#This Row],[Planned]]))</f>
        <v>0.95949206349206351</v>
      </c>
      <c r="V1760" s="198"/>
      <c r="W1760" s="198"/>
      <c r="X1760" s="200">
        <v>132000</v>
      </c>
      <c r="Y1760" s="206">
        <f>Table1[[#This Row],[Prod]]</f>
        <v>131104</v>
      </c>
      <c r="Z1760" s="206">
        <f>ABS(Table1[[#This Row],[Prod2]]-Table1[[#This Row],[Plan Revised]])</f>
        <v>896</v>
      </c>
      <c r="AA1760" s="209">
        <f>IF(ABS(Table1[[#This Row],[Prod2]]-Table1[[#This Row],[Plan Revised]])&gt;Table1[[#This Row],[Plan Revised]],0,IF(Table1[[#This Row],[Plan Revised]]=0,0,1-ABS(Table1[[#This Row],[Prod2]]-Table1[[#This Row],[Plan Revised]])/Table1[[#This Row],[Plan Revised]]))</f>
        <v>0.99321212121212121</v>
      </c>
      <c r="AB1760" s="198"/>
      <c r="AC1760" s="201"/>
      <c r="AD1760"/>
      <c r="AF1760"/>
    </row>
    <row r="1761" spans="1:32">
      <c r="A1761" s="196" t="str">
        <f>IF(Table1[Week]=WeekSel,"Yes","No")</f>
        <v>No</v>
      </c>
      <c r="B1761" s="196" t="str">
        <f>IF((Table1[StartDate]&gt;=Date.GraphMin)*(Table1[StartDate]&lt;=Date.GraphMax)=1,"Yes","No")</f>
        <v>No</v>
      </c>
      <c r="C1761" s="196" t="str">
        <f>IF(OR(Table1[[#This Row],[Site]]="FOOD MILLING",Table1[[#This Row],[Site]]="GODACO"), "No", "Yes")</f>
        <v>Yes</v>
      </c>
      <c r="D1761" s="197">
        <f>MAX(DATE(Table1[Year],1,1),DATE(Table1[Year],1,1)-WEEKDAY(DATE(Table1[Year],1,1),2)+(Table1[WeekNum]-1)*7+1)</f>
        <v>44641</v>
      </c>
      <c r="E1761" s="197">
        <f>MIN(DATE(Table1[Year]+1,1,0),DATE(Table1[Year],1,1)-WEEKDAY(DATE(Table1[Year],1,1),2)+Table1[WeekNum]*7)</f>
        <v>44647</v>
      </c>
      <c r="F1761" s="15">
        <v>2022</v>
      </c>
      <c r="G1761" s="196">
        <f t="shared" si="54"/>
        <v>3</v>
      </c>
      <c r="H1761" s="196">
        <v>13</v>
      </c>
      <c r="I1761" s="207" t="str">
        <f>"W" &amp;Table1[[#This Row],[WeekNum]]</f>
        <v>W13</v>
      </c>
      <c r="J1761" s="199" t="str">
        <f t="shared" si="55"/>
        <v>22-W13</v>
      </c>
      <c r="K1761" s="198" t="s">
        <v>78</v>
      </c>
      <c r="L1761" s="198"/>
      <c r="M1761" s="198" t="s">
        <v>77</v>
      </c>
      <c r="N1761" s="11" t="s">
        <v>428</v>
      </c>
      <c r="O1761" s="266" t="s">
        <v>374</v>
      </c>
      <c r="P1761" s="11" t="s">
        <v>382</v>
      </c>
      <c r="Q1761" s="11" t="s">
        <v>421</v>
      </c>
      <c r="R1761" s="198">
        <v>0</v>
      </c>
      <c r="S1761" s="198"/>
      <c r="T1761" s="206">
        <f>ABS(Table1[[#This Row],[Prod]]-Table1[[#This Row],[Planned]])</f>
        <v>0</v>
      </c>
      <c r="U1761" s="209">
        <f>IF(ABS(Table1[[#This Row],[Prod]]-Table1[[#This Row],[Planned]])&gt;Table1[[#This Row],[Planned]],0,IF(Table1[[#This Row],[Planned]]=0,0,1-ABS(Table1[[#This Row],[Prod]]-Table1[[#This Row],[Planned]])/Table1[[#This Row],[Planned]]))</f>
        <v>0</v>
      </c>
      <c r="V1761" s="198"/>
      <c r="W1761" s="198"/>
      <c r="X1761" s="200"/>
      <c r="Y1761" s="206">
        <f>Table1[[#This Row],[Prod]]</f>
        <v>0</v>
      </c>
      <c r="Z1761" s="206">
        <f>ABS(Table1[[#This Row],[Prod2]]-Table1[[#This Row],[Plan Revised]])</f>
        <v>0</v>
      </c>
      <c r="AA1761" s="209">
        <f>IF(ABS(Table1[[#This Row],[Prod2]]-Table1[[#This Row],[Plan Revised]])&gt;Table1[[#This Row],[Plan Revised]],0,IF(Table1[[#This Row],[Plan Revised]]=0,0,1-ABS(Table1[[#This Row],[Prod2]]-Table1[[#This Row],[Plan Revised]])/Table1[[#This Row],[Plan Revised]]))</f>
        <v>0</v>
      </c>
      <c r="AB1761" s="198"/>
      <c r="AC1761" s="201"/>
      <c r="AD1761"/>
      <c r="AF1761"/>
    </row>
    <row r="1762" spans="1:32">
      <c r="A1762" s="196" t="str">
        <f>IF(Table1[Week]=WeekSel,"Yes","No")</f>
        <v>No</v>
      </c>
      <c r="B1762" s="196" t="str">
        <f>IF((Table1[StartDate]&gt;=Date.GraphMin)*(Table1[StartDate]&lt;=Date.GraphMax)=1,"Yes","No")</f>
        <v>No</v>
      </c>
      <c r="C1762" s="196" t="str">
        <f>IF(OR(Table1[[#This Row],[Site]]="FOOD MILLING",Table1[[#This Row],[Site]]="GODACO"), "No", "Yes")</f>
        <v>Yes</v>
      </c>
      <c r="D1762" s="197">
        <f>MAX(DATE(Table1[Year],1,1),DATE(Table1[Year],1,1)-WEEKDAY(DATE(Table1[Year],1,1),2)+(Table1[WeekNum]-1)*7+1)</f>
        <v>44641</v>
      </c>
      <c r="E1762" s="197">
        <f>MIN(DATE(Table1[Year]+1,1,0),DATE(Table1[Year],1,1)-WEEKDAY(DATE(Table1[Year],1,1),2)+Table1[WeekNum]*7)</f>
        <v>44647</v>
      </c>
      <c r="F1762" s="15">
        <v>2022</v>
      </c>
      <c r="G1762" s="196">
        <f t="shared" si="54"/>
        <v>3</v>
      </c>
      <c r="H1762" s="196">
        <v>13</v>
      </c>
      <c r="I1762" s="207" t="str">
        <f>"W" &amp;Table1[[#This Row],[WeekNum]]</f>
        <v>W13</v>
      </c>
      <c r="J1762" s="199" t="str">
        <f t="shared" si="55"/>
        <v>22-W13</v>
      </c>
      <c r="K1762" s="198" t="s">
        <v>34</v>
      </c>
      <c r="L1762" s="198"/>
      <c r="M1762" s="198" t="s">
        <v>77</v>
      </c>
      <c r="N1762" s="11" t="s">
        <v>428</v>
      </c>
      <c r="O1762" s="266" t="s">
        <v>372</v>
      </c>
      <c r="P1762" s="11" t="s">
        <v>410</v>
      </c>
      <c r="Q1762" s="11" t="s">
        <v>421</v>
      </c>
      <c r="R1762" s="198">
        <v>0</v>
      </c>
      <c r="S1762" s="198">
        <v>0</v>
      </c>
      <c r="T1762" s="206">
        <f>ABS(Table1[[#This Row],[Prod]]-Table1[[#This Row],[Planned]])</f>
        <v>0</v>
      </c>
      <c r="U1762" s="209">
        <f>IF(ABS(Table1[[#This Row],[Prod]]-Table1[[#This Row],[Planned]])&gt;Table1[[#This Row],[Planned]],0,IF(Table1[[#This Row],[Planned]]=0,0,1-ABS(Table1[[#This Row],[Prod]]-Table1[[#This Row],[Planned]])/Table1[[#This Row],[Planned]]))</f>
        <v>0</v>
      </c>
      <c r="V1762" s="198"/>
      <c r="W1762" s="198"/>
      <c r="X1762" s="200">
        <v>0</v>
      </c>
      <c r="Y1762" s="206">
        <f>Table1[[#This Row],[Prod]]</f>
        <v>0</v>
      </c>
      <c r="Z1762" s="206">
        <f>ABS(Table1[[#This Row],[Prod2]]-Table1[[#This Row],[Plan Revised]])</f>
        <v>0</v>
      </c>
      <c r="AA1762" s="209">
        <f>IF(ABS(Table1[[#This Row],[Prod2]]-Table1[[#This Row],[Plan Revised]])&gt;Table1[[#This Row],[Plan Revised]],0,IF(Table1[[#This Row],[Plan Revised]]=0,0,1-ABS(Table1[[#This Row],[Prod2]]-Table1[[#This Row],[Plan Revised]])/Table1[[#This Row],[Plan Revised]]))</f>
        <v>0</v>
      </c>
      <c r="AB1762" s="198"/>
      <c r="AC1762" s="201"/>
      <c r="AD1762"/>
      <c r="AF1762"/>
    </row>
    <row r="1763" spans="1:32">
      <c r="A1763" s="196" t="str">
        <f>IF(Table1[Week]=WeekSel,"Yes","No")</f>
        <v>No</v>
      </c>
      <c r="B1763" s="196" t="str">
        <f>IF((Table1[StartDate]&gt;=Date.GraphMin)*(Table1[StartDate]&lt;=Date.GraphMax)=1,"Yes","No")</f>
        <v>No</v>
      </c>
      <c r="C1763" s="196" t="str">
        <f>IF(OR(Table1[[#This Row],[Site]]="FOOD MILLING",Table1[[#This Row],[Site]]="GODACO"), "No", "Yes")</f>
        <v>Yes</v>
      </c>
      <c r="D1763" s="197">
        <f>MAX(DATE(Table1[Year],1,1),DATE(Table1[Year],1,1)-WEEKDAY(DATE(Table1[Year],1,1),2)+(Table1[WeekNum]-1)*7+1)</f>
        <v>44641</v>
      </c>
      <c r="E1763" s="197">
        <f>MIN(DATE(Table1[Year]+1,1,0),DATE(Table1[Year],1,1)-WEEKDAY(DATE(Table1[Year],1,1),2)+Table1[WeekNum]*7)</f>
        <v>44647</v>
      </c>
      <c r="F1763" s="15">
        <v>2022</v>
      </c>
      <c r="G1763" s="196">
        <f t="shared" si="54"/>
        <v>3</v>
      </c>
      <c r="H1763" s="196">
        <v>13</v>
      </c>
      <c r="I1763" s="207" t="str">
        <f>"W" &amp;Table1[[#This Row],[WeekNum]]</f>
        <v>W13</v>
      </c>
      <c r="J1763" s="199" t="str">
        <f t="shared" si="55"/>
        <v>22-W13</v>
      </c>
      <c r="K1763" s="198" t="s">
        <v>33</v>
      </c>
      <c r="L1763" s="198"/>
      <c r="M1763" s="198" t="s">
        <v>77</v>
      </c>
      <c r="N1763" s="11" t="s">
        <v>428</v>
      </c>
      <c r="O1763" s="266" t="s">
        <v>372</v>
      </c>
      <c r="P1763" s="11" t="s">
        <v>410</v>
      </c>
      <c r="Q1763" s="11" t="s">
        <v>421</v>
      </c>
      <c r="R1763" s="198">
        <v>0</v>
      </c>
      <c r="S1763" s="198"/>
      <c r="T1763" s="206">
        <f>ABS(Table1[[#This Row],[Prod]]-Table1[[#This Row],[Planned]])</f>
        <v>0</v>
      </c>
      <c r="U1763" s="209">
        <f>IF(ABS(Table1[[#This Row],[Prod]]-Table1[[#This Row],[Planned]])&gt;Table1[[#This Row],[Planned]],0,IF(Table1[[#This Row],[Planned]]=0,0,1-ABS(Table1[[#This Row],[Prod]]-Table1[[#This Row],[Planned]])/Table1[[#This Row],[Planned]]))</f>
        <v>0</v>
      </c>
      <c r="V1763" s="198"/>
      <c r="W1763" s="198"/>
      <c r="X1763" s="200"/>
      <c r="Y1763" s="206">
        <f>Table1[[#This Row],[Prod]]</f>
        <v>0</v>
      </c>
      <c r="Z1763" s="206">
        <f>ABS(Table1[[#This Row],[Prod2]]-Table1[[#This Row],[Plan Revised]])</f>
        <v>0</v>
      </c>
      <c r="AA1763" s="209">
        <f>IF(ABS(Table1[[#This Row],[Prod2]]-Table1[[#This Row],[Plan Revised]])&gt;Table1[[#This Row],[Plan Revised]],0,IF(Table1[[#This Row],[Plan Revised]]=0,0,1-ABS(Table1[[#This Row],[Prod2]]-Table1[[#This Row],[Plan Revised]])/Table1[[#This Row],[Plan Revised]]))</f>
        <v>0</v>
      </c>
      <c r="AB1763" s="198"/>
      <c r="AC1763" s="201"/>
      <c r="AD1763"/>
      <c r="AF1763"/>
    </row>
    <row r="1764" spans="1:32">
      <c r="A1764" s="196" t="str">
        <f>IF(Table1[Week]=WeekSel,"Yes","No")</f>
        <v>No</v>
      </c>
      <c r="B1764" s="196" t="str">
        <f>IF((Table1[StartDate]&gt;=Date.GraphMin)*(Table1[StartDate]&lt;=Date.GraphMax)=1,"Yes","No")</f>
        <v>No</v>
      </c>
      <c r="C1764" s="196" t="str">
        <f>IF(OR(Table1[[#This Row],[Site]]="FOOD MILLING",Table1[[#This Row],[Site]]="GODACO"), "No", "Yes")</f>
        <v>Yes</v>
      </c>
      <c r="D1764" s="197">
        <f>MAX(DATE(Table1[Year],1,1),DATE(Table1[Year],1,1)-WEEKDAY(DATE(Table1[Year],1,1),2)+(Table1[WeekNum]-1)*7+1)</f>
        <v>44641</v>
      </c>
      <c r="E1764" s="197">
        <f>MIN(DATE(Table1[Year]+1,1,0),DATE(Table1[Year],1,1)-WEEKDAY(DATE(Table1[Year],1,1),2)+Table1[WeekNum]*7)</f>
        <v>44647</v>
      </c>
      <c r="F1764" s="15">
        <v>2022</v>
      </c>
      <c r="G1764" s="196">
        <f t="shared" si="54"/>
        <v>3</v>
      </c>
      <c r="H1764" s="196">
        <v>13</v>
      </c>
      <c r="I1764" s="207" t="str">
        <f>"W" &amp;Table1[[#This Row],[WeekNum]]</f>
        <v>W13</v>
      </c>
      <c r="J1764" s="199" t="str">
        <f t="shared" si="55"/>
        <v>22-W13</v>
      </c>
      <c r="K1764" s="198" t="s">
        <v>9</v>
      </c>
      <c r="L1764" s="198"/>
      <c r="M1764" s="198" t="s">
        <v>77</v>
      </c>
      <c r="N1764" s="11" t="s">
        <v>428</v>
      </c>
      <c r="O1764" s="266" t="s">
        <v>372</v>
      </c>
      <c r="P1764" s="11" t="s">
        <v>383</v>
      </c>
      <c r="Q1764" s="11" t="s">
        <v>421</v>
      </c>
      <c r="R1764" s="198">
        <v>27000</v>
      </c>
      <c r="S1764" s="198">
        <v>27083.376</v>
      </c>
      <c r="T1764" s="206">
        <f>ABS(Table1[[#This Row],[Prod]]-Table1[[#This Row],[Planned]])</f>
        <v>83.376000000000204</v>
      </c>
      <c r="U1764" s="209">
        <f>IF(ABS(Table1[[#This Row],[Prod]]-Table1[[#This Row],[Planned]])&gt;Table1[[#This Row],[Planned]],0,IF(Table1[[#This Row],[Planned]]=0,0,1-ABS(Table1[[#This Row],[Prod]]-Table1[[#This Row],[Planned]])/Table1[[#This Row],[Planned]]))</f>
        <v>0.99691200000000002</v>
      </c>
      <c r="V1764" s="198"/>
      <c r="W1764" s="198"/>
      <c r="X1764" s="200">
        <v>27000</v>
      </c>
      <c r="Y1764" s="206">
        <f>Table1[[#This Row],[Prod]]</f>
        <v>27083.376</v>
      </c>
      <c r="Z1764" s="206">
        <f>ABS(Table1[[#This Row],[Prod2]]-Table1[[#This Row],[Plan Revised]])</f>
        <v>83.376000000000204</v>
      </c>
      <c r="AA1764" s="209">
        <f>IF(ABS(Table1[[#This Row],[Prod2]]-Table1[[#This Row],[Plan Revised]])&gt;Table1[[#This Row],[Plan Revised]],0,IF(Table1[[#This Row],[Plan Revised]]=0,0,1-ABS(Table1[[#This Row],[Prod2]]-Table1[[#This Row],[Plan Revised]])/Table1[[#This Row],[Plan Revised]]))</f>
        <v>0.99691200000000002</v>
      </c>
      <c r="AB1764" s="198"/>
      <c r="AC1764" s="201"/>
      <c r="AD1764"/>
      <c r="AF1764"/>
    </row>
    <row r="1765" spans="1:32">
      <c r="A1765" s="196" t="str">
        <f>IF(Table1[Week]=WeekSel,"Yes","No")</f>
        <v>No</v>
      </c>
      <c r="B1765" s="196" t="str">
        <f>IF((Table1[StartDate]&gt;=Date.GraphMin)*(Table1[StartDate]&lt;=Date.GraphMax)=1,"Yes","No")</f>
        <v>No</v>
      </c>
      <c r="C1765" s="196" t="str">
        <f>IF(OR(Table1[[#This Row],[Site]]="FOOD MILLING",Table1[[#This Row],[Site]]="GODACO"), "No", "Yes")</f>
        <v>Yes</v>
      </c>
      <c r="D1765" s="197">
        <f>MAX(DATE(Table1[Year],1,1),DATE(Table1[Year],1,1)-WEEKDAY(DATE(Table1[Year],1,1),2)+(Table1[WeekNum]-1)*7+1)</f>
        <v>44641</v>
      </c>
      <c r="E1765" s="197">
        <f>MIN(DATE(Table1[Year]+1,1,0),DATE(Table1[Year],1,1)-WEEKDAY(DATE(Table1[Year],1,1),2)+Table1[WeekNum]*7)</f>
        <v>44647</v>
      </c>
      <c r="F1765" s="15">
        <v>2022</v>
      </c>
      <c r="G1765" s="196">
        <f t="shared" si="54"/>
        <v>3</v>
      </c>
      <c r="H1765" s="196">
        <v>13</v>
      </c>
      <c r="I1765" s="207" t="str">
        <f>"W" &amp;Table1[[#This Row],[WeekNum]]</f>
        <v>W13</v>
      </c>
      <c r="J1765" s="199" t="str">
        <f t="shared" si="55"/>
        <v>22-W13</v>
      </c>
      <c r="K1765" s="198" t="s">
        <v>35</v>
      </c>
      <c r="L1765" s="198"/>
      <c r="M1765" s="198" t="s">
        <v>77</v>
      </c>
      <c r="N1765" s="11" t="s">
        <v>428</v>
      </c>
      <c r="O1765" s="266" t="s">
        <v>372</v>
      </c>
      <c r="P1765" s="11" t="s">
        <v>410</v>
      </c>
      <c r="Q1765" s="11" t="s">
        <v>421</v>
      </c>
      <c r="R1765" s="198">
        <v>0</v>
      </c>
      <c r="S1765" s="198"/>
      <c r="T1765" s="206">
        <f>ABS(Table1[[#This Row],[Prod]]-Table1[[#This Row],[Planned]])</f>
        <v>0</v>
      </c>
      <c r="U1765" s="209">
        <f>IF(ABS(Table1[[#This Row],[Prod]]-Table1[[#This Row],[Planned]])&gt;Table1[[#This Row],[Planned]],0,IF(Table1[[#This Row],[Planned]]=0,0,1-ABS(Table1[[#This Row],[Prod]]-Table1[[#This Row],[Planned]])/Table1[[#This Row],[Planned]]))</f>
        <v>0</v>
      </c>
      <c r="V1765" s="198"/>
      <c r="W1765" s="198"/>
      <c r="X1765" s="200"/>
      <c r="Y1765" s="206">
        <f>Table1[[#This Row],[Prod]]</f>
        <v>0</v>
      </c>
      <c r="Z1765" s="206">
        <f>ABS(Table1[[#This Row],[Prod2]]-Table1[[#This Row],[Plan Revised]])</f>
        <v>0</v>
      </c>
      <c r="AA1765" s="209">
        <f>IF(ABS(Table1[[#This Row],[Prod2]]-Table1[[#This Row],[Plan Revised]])&gt;Table1[[#This Row],[Plan Revised]],0,IF(Table1[[#This Row],[Plan Revised]]=0,0,1-ABS(Table1[[#This Row],[Prod2]]-Table1[[#This Row],[Plan Revised]])/Table1[[#This Row],[Plan Revised]]))</f>
        <v>0</v>
      </c>
      <c r="AB1765" s="198"/>
      <c r="AC1765" s="201"/>
      <c r="AD1765"/>
      <c r="AF1765"/>
    </row>
    <row r="1766" spans="1:32">
      <c r="A1766" s="196" t="str">
        <f>IF(Table1[Week]=WeekSel,"Yes","No")</f>
        <v>No</v>
      </c>
      <c r="B1766" s="196" t="str">
        <f>IF((Table1[StartDate]&gt;=Date.GraphMin)*(Table1[StartDate]&lt;=Date.GraphMax)=1,"Yes","No")</f>
        <v>No</v>
      </c>
      <c r="C1766" s="196" t="str">
        <f>IF(OR(Table1[[#This Row],[Site]]="FOOD MILLING",Table1[[#This Row],[Site]]="GODACO"), "No", "Yes")</f>
        <v>Yes</v>
      </c>
      <c r="D1766" s="197">
        <f>MAX(DATE(Table1[Year],1,1),DATE(Table1[Year],1,1)-WEEKDAY(DATE(Table1[Year],1,1),2)+(Table1[WeekNum]-1)*7+1)</f>
        <v>44641</v>
      </c>
      <c r="E1766" s="197">
        <f>MIN(DATE(Table1[Year]+1,1,0),DATE(Table1[Year],1,1)-WEEKDAY(DATE(Table1[Year],1,1),2)+Table1[WeekNum]*7)</f>
        <v>44647</v>
      </c>
      <c r="F1766" s="15">
        <v>2022</v>
      </c>
      <c r="G1766" s="196">
        <f t="shared" si="54"/>
        <v>3</v>
      </c>
      <c r="H1766" s="196">
        <v>13</v>
      </c>
      <c r="I1766" s="207" t="str">
        <f>"W" &amp;Table1[[#This Row],[WeekNum]]</f>
        <v>W13</v>
      </c>
      <c r="J1766" s="199" t="str">
        <f t="shared" si="55"/>
        <v>22-W13</v>
      </c>
      <c r="K1766" s="198" t="s">
        <v>22</v>
      </c>
      <c r="L1766" s="198"/>
      <c r="M1766" s="198" t="s">
        <v>77</v>
      </c>
      <c r="N1766" s="11" t="s">
        <v>428</v>
      </c>
      <c r="O1766" s="266" t="s">
        <v>374</v>
      </c>
      <c r="P1766" s="11" t="s">
        <v>382</v>
      </c>
      <c r="Q1766" s="11" t="s">
        <v>421</v>
      </c>
      <c r="R1766" s="198">
        <v>0</v>
      </c>
      <c r="S1766" s="198"/>
      <c r="T1766" s="206">
        <f>ABS(Table1[[#This Row],[Prod]]-Table1[[#This Row],[Planned]])</f>
        <v>0</v>
      </c>
      <c r="U1766" s="209">
        <f>IF(ABS(Table1[[#This Row],[Prod]]-Table1[[#This Row],[Planned]])&gt;Table1[[#This Row],[Planned]],0,IF(Table1[[#This Row],[Planned]]=0,0,1-ABS(Table1[[#This Row],[Prod]]-Table1[[#This Row],[Planned]])/Table1[[#This Row],[Planned]]))</f>
        <v>0</v>
      </c>
      <c r="V1766" s="198"/>
      <c r="W1766" s="198"/>
      <c r="X1766" s="200"/>
      <c r="Y1766" s="206">
        <f>Table1[[#This Row],[Prod]]</f>
        <v>0</v>
      </c>
      <c r="Z1766" s="206">
        <f>ABS(Table1[[#This Row],[Prod2]]-Table1[[#This Row],[Plan Revised]])</f>
        <v>0</v>
      </c>
      <c r="AA1766" s="209">
        <f>IF(ABS(Table1[[#This Row],[Prod2]]-Table1[[#This Row],[Plan Revised]])&gt;Table1[[#This Row],[Plan Revised]],0,IF(Table1[[#This Row],[Plan Revised]]=0,0,1-ABS(Table1[[#This Row],[Prod2]]-Table1[[#This Row],[Plan Revised]])/Table1[[#This Row],[Plan Revised]]))</f>
        <v>0</v>
      </c>
      <c r="AB1766" s="198"/>
      <c r="AC1766" s="201"/>
      <c r="AD1766"/>
      <c r="AF1766"/>
    </row>
    <row r="1767" spans="1:32">
      <c r="A1767" s="196" t="str">
        <f>IF(Table1[Week]=WeekSel,"Yes","No")</f>
        <v>No</v>
      </c>
      <c r="B1767" s="196" t="str">
        <f>IF((Table1[StartDate]&gt;=Date.GraphMin)*(Table1[StartDate]&lt;=Date.GraphMax)=1,"Yes","No")</f>
        <v>No</v>
      </c>
      <c r="C1767" s="196" t="str">
        <f>IF(OR(Table1[[#This Row],[Site]]="FOOD MILLING",Table1[[#This Row],[Site]]="GODACO"), "No", "Yes")</f>
        <v>Yes</v>
      </c>
      <c r="D1767" s="197">
        <f>MAX(DATE(Table1[Year],1,1),DATE(Table1[Year],1,1)-WEEKDAY(DATE(Table1[Year],1,1),2)+(Table1[WeekNum]-1)*7+1)</f>
        <v>44641</v>
      </c>
      <c r="E1767" s="197">
        <f>MIN(DATE(Table1[Year]+1,1,0),DATE(Table1[Year],1,1)-WEEKDAY(DATE(Table1[Year],1,1),2)+Table1[WeekNum]*7)</f>
        <v>44647</v>
      </c>
      <c r="F1767" s="15">
        <v>2022</v>
      </c>
      <c r="G1767" s="196">
        <f t="shared" si="54"/>
        <v>3</v>
      </c>
      <c r="H1767" s="196">
        <v>13</v>
      </c>
      <c r="I1767" s="207" t="str">
        <f>"W" &amp;Table1[[#This Row],[WeekNum]]</f>
        <v>W13</v>
      </c>
      <c r="J1767" s="199" t="str">
        <f t="shared" si="55"/>
        <v>22-W13</v>
      </c>
      <c r="K1767" s="198" t="s">
        <v>19</v>
      </c>
      <c r="L1767" s="198"/>
      <c r="M1767" s="198" t="s">
        <v>77</v>
      </c>
      <c r="N1767" s="11" t="s">
        <v>428</v>
      </c>
      <c r="O1767" s="266" t="s">
        <v>372</v>
      </c>
      <c r="P1767" s="11" t="s">
        <v>383</v>
      </c>
      <c r="Q1767" s="11" t="s">
        <v>421</v>
      </c>
      <c r="R1767" s="198">
        <v>0</v>
      </c>
      <c r="S1767" s="198"/>
      <c r="T1767" s="206">
        <f>ABS(Table1[[#This Row],[Prod]]-Table1[[#This Row],[Planned]])</f>
        <v>0</v>
      </c>
      <c r="U1767" s="209">
        <f>IF(ABS(Table1[[#This Row],[Prod]]-Table1[[#This Row],[Planned]])&gt;Table1[[#This Row],[Planned]],0,IF(Table1[[#This Row],[Planned]]=0,0,1-ABS(Table1[[#This Row],[Prod]]-Table1[[#This Row],[Planned]])/Table1[[#This Row],[Planned]]))</f>
        <v>0</v>
      </c>
      <c r="V1767" s="198"/>
      <c r="W1767" s="198"/>
      <c r="X1767" s="200"/>
      <c r="Y1767" s="206">
        <f>Table1[[#This Row],[Prod]]</f>
        <v>0</v>
      </c>
      <c r="Z1767" s="206">
        <f>ABS(Table1[[#This Row],[Prod2]]-Table1[[#This Row],[Plan Revised]])</f>
        <v>0</v>
      </c>
      <c r="AA1767" s="209">
        <f>IF(ABS(Table1[[#This Row],[Prod2]]-Table1[[#This Row],[Plan Revised]])&gt;Table1[[#This Row],[Plan Revised]],0,IF(Table1[[#This Row],[Plan Revised]]=0,0,1-ABS(Table1[[#This Row],[Prod2]]-Table1[[#This Row],[Plan Revised]])/Table1[[#This Row],[Plan Revised]]))</f>
        <v>0</v>
      </c>
      <c r="AB1767" s="198"/>
      <c r="AC1767" s="201"/>
      <c r="AD1767"/>
      <c r="AF1767"/>
    </row>
    <row r="1768" spans="1:32">
      <c r="A1768" s="196" t="str">
        <f>IF(Table1[Week]=WeekSel,"Yes","No")</f>
        <v>No</v>
      </c>
      <c r="B1768" s="196" t="str">
        <f>IF((Table1[StartDate]&gt;=Date.GraphMin)*(Table1[StartDate]&lt;=Date.GraphMax)=1,"Yes","No")</f>
        <v>No</v>
      </c>
      <c r="C1768" s="196" t="str">
        <f>IF(OR(Table1[[#This Row],[Site]]="FOOD MILLING",Table1[[#This Row],[Site]]="GODACO"), "No", "Yes")</f>
        <v>Yes</v>
      </c>
      <c r="D1768" s="197">
        <f>MAX(DATE(Table1[Year],1,1),DATE(Table1[Year],1,1)-WEEKDAY(DATE(Table1[Year],1,1),2)+(Table1[WeekNum]-1)*7+1)</f>
        <v>44641</v>
      </c>
      <c r="E1768" s="197">
        <f>MIN(DATE(Table1[Year]+1,1,0),DATE(Table1[Year],1,1)-WEEKDAY(DATE(Table1[Year],1,1),2)+Table1[WeekNum]*7)</f>
        <v>44647</v>
      </c>
      <c r="F1768" s="15">
        <v>2022</v>
      </c>
      <c r="G1768" s="196">
        <f t="shared" si="54"/>
        <v>3</v>
      </c>
      <c r="H1768" s="196">
        <v>13</v>
      </c>
      <c r="I1768" s="207" t="str">
        <f>"W" &amp;Table1[[#This Row],[WeekNum]]</f>
        <v>W13</v>
      </c>
      <c r="J1768" s="199" t="str">
        <f t="shared" si="55"/>
        <v>22-W13</v>
      </c>
      <c r="K1768" s="198" t="s">
        <v>21</v>
      </c>
      <c r="L1768" s="198"/>
      <c r="M1768" s="198" t="s">
        <v>77</v>
      </c>
      <c r="N1768" s="11" t="s">
        <v>428</v>
      </c>
      <c r="O1768" s="266" t="s">
        <v>372</v>
      </c>
      <c r="P1768" s="11" t="s">
        <v>383</v>
      </c>
      <c r="Q1768" s="11" t="s">
        <v>421</v>
      </c>
      <c r="R1768" s="198">
        <v>0</v>
      </c>
      <c r="S1768" s="198"/>
      <c r="T1768" s="206">
        <f>ABS(Table1[[#This Row],[Prod]]-Table1[[#This Row],[Planned]])</f>
        <v>0</v>
      </c>
      <c r="U1768" s="209">
        <f>IF(ABS(Table1[[#This Row],[Prod]]-Table1[[#This Row],[Planned]])&gt;Table1[[#This Row],[Planned]],0,IF(Table1[[#This Row],[Planned]]=0,0,1-ABS(Table1[[#This Row],[Prod]]-Table1[[#This Row],[Planned]])/Table1[[#This Row],[Planned]]))</f>
        <v>0</v>
      </c>
      <c r="V1768" s="198"/>
      <c r="W1768" s="198"/>
      <c r="X1768" s="200"/>
      <c r="Y1768" s="206">
        <f>Table1[[#This Row],[Prod]]</f>
        <v>0</v>
      </c>
      <c r="Z1768" s="206">
        <f>ABS(Table1[[#This Row],[Prod2]]-Table1[[#This Row],[Plan Revised]])</f>
        <v>0</v>
      </c>
      <c r="AA1768" s="209">
        <f>IF(ABS(Table1[[#This Row],[Prod2]]-Table1[[#This Row],[Plan Revised]])&gt;Table1[[#This Row],[Plan Revised]],0,IF(Table1[[#This Row],[Plan Revised]]=0,0,1-ABS(Table1[[#This Row],[Prod2]]-Table1[[#This Row],[Plan Revised]])/Table1[[#This Row],[Plan Revised]]))</f>
        <v>0</v>
      </c>
      <c r="AB1768" s="198"/>
      <c r="AC1768" s="201"/>
      <c r="AD1768"/>
      <c r="AF1768"/>
    </row>
    <row r="1769" spans="1:32">
      <c r="A1769" s="196" t="str">
        <f>IF(Table1[Week]=WeekSel,"Yes","No")</f>
        <v>No</v>
      </c>
      <c r="B1769" s="196" t="str">
        <f>IF((Table1[StartDate]&gt;=Date.GraphMin)*(Table1[StartDate]&lt;=Date.GraphMax)=1,"Yes","No")</f>
        <v>No</v>
      </c>
      <c r="C1769" s="196" t="str">
        <f>IF(OR(Table1[[#This Row],[Site]]="FOOD MILLING",Table1[[#This Row],[Site]]="GODACO"), "No", "Yes")</f>
        <v>Yes</v>
      </c>
      <c r="D1769" s="197">
        <f>MAX(DATE(Table1[Year],1,1),DATE(Table1[Year],1,1)-WEEKDAY(DATE(Table1[Year],1,1),2)+(Table1[WeekNum]-1)*7+1)</f>
        <v>44641</v>
      </c>
      <c r="E1769" s="197">
        <f>MIN(DATE(Table1[Year]+1,1,0),DATE(Table1[Year],1,1)-WEEKDAY(DATE(Table1[Year],1,1),2)+Table1[WeekNum]*7)</f>
        <v>44647</v>
      </c>
      <c r="F1769" s="15">
        <v>2022</v>
      </c>
      <c r="G1769" s="196">
        <f t="shared" si="54"/>
        <v>3</v>
      </c>
      <c r="H1769" s="196">
        <v>13</v>
      </c>
      <c r="I1769" s="207" t="str">
        <f>"W" &amp;Table1[[#This Row],[WeekNum]]</f>
        <v>W13</v>
      </c>
      <c r="J1769" s="199" t="str">
        <f t="shared" si="55"/>
        <v>22-W13</v>
      </c>
      <c r="K1769" s="198" t="s">
        <v>20</v>
      </c>
      <c r="L1769" s="198"/>
      <c r="M1769" s="198" t="s">
        <v>77</v>
      </c>
      <c r="N1769" s="11" t="s">
        <v>428</v>
      </c>
      <c r="O1769" s="266" t="s">
        <v>372</v>
      </c>
      <c r="P1769" s="11" t="s">
        <v>383</v>
      </c>
      <c r="Q1769" s="11" t="s">
        <v>421</v>
      </c>
      <c r="R1769" s="198">
        <v>0</v>
      </c>
      <c r="S1769" s="198"/>
      <c r="T1769" s="206">
        <f>ABS(Table1[[#This Row],[Prod]]-Table1[[#This Row],[Planned]])</f>
        <v>0</v>
      </c>
      <c r="U1769" s="209">
        <f>IF(ABS(Table1[[#This Row],[Prod]]-Table1[[#This Row],[Planned]])&gt;Table1[[#This Row],[Planned]],0,IF(Table1[[#This Row],[Planned]]=0,0,1-ABS(Table1[[#This Row],[Prod]]-Table1[[#This Row],[Planned]])/Table1[[#This Row],[Planned]]))</f>
        <v>0</v>
      </c>
      <c r="V1769" s="198"/>
      <c r="W1769" s="198"/>
      <c r="X1769" s="200"/>
      <c r="Y1769" s="206">
        <f>Table1[[#This Row],[Prod]]</f>
        <v>0</v>
      </c>
      <c r="Z1769" s="206">
        <f>ABS(Table1[[#This Row],[Prod2]]-Table1[[#This Row],[Plan Revised]])</f>
        <v>0</v>
      </c>
      <c r="AA1769" s="209">
        <f>IF(ABS(Table1[[#This Row],[Prod2]]-Table1[[#This Row],[Plan Revised]])&gt;Table1[[#This Row],[Plan Revised]],0,IF(Table1[[#This Row],[Plan Revised]]=0,0,1-ABS(Table1[[#This Row],[Prod2]]-Table1[[#This Row],[Plan Revised]])/Table1[[#This Row],[Plan Revised]]))</f>
        <v>0</v>
      </c>
      <c r="AB1769" s="198"/>
      <c r="AC1769" s="201"/>
      <c r="AD1769"/>
      <c r="AF1769"/>
    </row>
    <row r="1770" spans="1:32">
      <c r="A1770" s="196" t="str">
        <f>IF(Table1[Week]=WeekSel,"Yes","No")</f>
        <v>No</v>
      </c>
      <c r="B1770" s="196" t="str">
        <f>IF((Table1[StartDate]&gt;=Date.GraphMin)*(Table1[StartDate]&lt;=Date.GraphMax)=1,"Yes","No")</f>
        <v>No</v>
      </c>
      <c r="C1770" s="196" t="str">
        <f>IF(OR(Table1[[#This Row],[Site]]="FOOD MILLING",Table1[[#This Row],[Site]]="GODACO"), "No", "Yes")</f>
        <v>Yes</v>
      </c>
      <c r="D1770" s="197">
        <f>MAX(DATE(Table1[Year],1,1),DATE(Table1[Year],1,1)-WEEKDAY(DATE(Table1[Year],1,1),2)+(Table1[WeekNum]-1)*7+1)</f>
        <v>44641</v>
      </c>
      <c r="E1770" s="197">
        <f>MIN(DATE(Table1[Year]+1,1,0),DATE(Table1[Year],1,1)-WEEKDAY(DATE(Table1[Year],1,1),2)+Table1[WeekNum]*7)</f>
        <v>44647</v>
      </c>
      <c r="F1770" s="15">
        <v>2022</v>
      </c>
      <c r="G1770" s="196">
        <f t="shared" si="54"/>
        <v>3</v>
      </c>
      <c r="H1770" s="196">
        <v>13</v>
      </c>
      <c r="I1770" s="207" t="str">
        <f>"W" &amp;Table1[[#This Row],[WeekNum]]</f>
        <v>W13</v>
      </c>
      <c r="J1770" s="199" t="str">
        <f t="shared" si="55"/>
        <v>22-W13</v>
      </c>
      <c r="K1770" s="198" t="s">
        <v>531</v>
      </c>
      <c r="L1770" s="198"/>
      <c r="M1770" s="198" t="s">
        <v>72</v>
      </c>
      <c r="N1770" s="266" t="s">
        <v>368</v>
      </c>
      <c r="O1770" s="266" t="s">
        <v>384</v>
      </c>
      <c r="P1770" s="11" t="s">
        <v>385</v>
      </c>
      <c r="Q1770" s="11" t="s">
        <v>422</v>
      </c>
      <c r="R1770" s="198">
        <v>281.6670819970264</v>
      </c>
      <c r="S1770" s="198">
        <v>312.2</v>
      </c>
      <c r="T1770" s="206">
        <f>ABS(Table1[[#This Row],[Prod]]-Table1[[#This Row],[Planned]])</f>
        <v>30.532918002973588</v>
      </c>
      <c r="U1770" s="209">
        <f>IF(ABS(Table1[[#This Row],[Prod]]-Table1[[#This Row],[Planned]])&gt;Table1[[#This Row],[Planned]],0,IF(Table1[[#This Row],[Planned]]=0,0,1-ABS(Table1[[#This Row],[Prod]]-Table1[[#This Row],[Planned]])/Table1[[#This Row],[Planned]]))</f>
        <v>0.89159926752357976</v>
      </c>
      <c r="V1770" s="198"/>
      <c r="W1770" s="198"/>
      <c r="X1770" s="200">
        <v>282</v>
      </c>
      <c r="Y1770" s="206">
        <f>Table1[[#This Row],[Prod]]</f>
        <v>312.2</v>
      </c>
      <c r="Z1770" s="206">
        <f>ABS(Table1[[#This Row],[Prod2]]-Table1[[#This Row],[Plan Revised]])</f>
        <v>30.199999999999989</v>
      </c>
      <c r="AA1770" s="209">
        <f>IF(ABS(Table1[[#This Row],[Prod2]]-Table1[[#This Row],[Plan Revised]])&gt;Table1[[#This Row],[Plan Revised]],0,IF(Table1[[#This Row],[Plan Revised]]=0,0,1-ABS(Table1[[#This Row],[Prod2]]-Table1[[#This Row],[Plan Revised]])/Table1[[#This Row],[Plan Revised]]))</f>
        <v>0.89290780141843973</v>
      </c>
      <c r="AB1770" s="198"/>
      <c r="AC1770" s="201"/>
      <c r="AD1770"/>
      <c r="AF1770"/>
    </row>
    <row r="1771" spans="1:32">
      <c r="A1771" s="196" t="str">
        <f>IF(Table1[Week]=WeekSel,"Yes","No")</f>
        <v>No</v>
      </c>
      <c r="B1771" s="196" t="str">
        <f>IF((Table1[StartDate]&gt;=Date.GraphMin)*(Table1[StartDate]&lt;=Date.GraphMax)=1,"Yes","No")</f>
        <v>No</v>
      </c>
      <c r="C1771" s="196" t="str">
        <f>IF(OR(Table1[[#This Row],[Site]]="FOOD MILLING",Table1[[#This Row],[Site]]="GODACO"), "No", "Yes")</f>
        <v>Yes</v>
      </c>
      <c r="D1771" s="197">
        <f>MAX(DATE(Table1[Year],1,1),DATE(Table1[Year],1,1)-WEEKDAY(DATE(Table1[Year],1,1),2)+(Table1[WeekNum]-1)*7+1)</f>
        <v>44641</v>
      </c>
      <c r="E1771" s="197">
        <f>MIN(DATE(Table1[Year]+1,1,0),DATE(Table1[Year],1,1)-WEEKDAY(DATE(Table1[Year],1,1),2)+Table1[WeekNum]*7)</f>
        <v>44647</v>
      </c>
      <c r="F1771" s="15">
        <v>2022</v>
      </c>
      <c r="G1771" s="196">
        <f t="shared" si="54"/>
        <v>3</v>
      </c>
      <c r="H1771" s="196">
        <v>13</v>
      </c>
      <c r="I1771" s="207" t="str">
        <f>"W" &amp;Table1[[#This Row],[WeekNum]]</f>
        <v>W13</v>
      </c>
      <c r="J1771" s="199" t="str">
        <f t="shared" si="55"/>
        <v>22-W13</v>
      </c>
      <c r="K1771" s="198" t="s">
        <v>532</v>
      </c>
      <c r="L1771" s="198"/>
      <c r="M1771" s="198" t="s">
        <v>72</v>
      </c>
      <c r="N1771" s="266" t="s">
        <v>368</v>
      </c>
      <c r="O1771" s="266" t="s">
        <v>384</v>
      </c>
      <c r="P1771" s="11" t="s">
        <v>385</v>
      </c>
      <c r="Q1771" s="11" t="s">
        <v>422</v>
      </c>
      <c r="R1771" s="198">
        <v>193.42520112696431</v>
      </c>
      <c r="S1771" s="198">
        <v>232.25</v>
      </c>
      <c r="T1771" s="206">
        <f>ABS(Table1[[#This Row],[Prod]]-Table1[[#This Row],[Planned]])</f>
        <v>38.824798873035689</v>
      </c>
      <c r="U1771" s="209">
        <f>IF(ABS(Table1[[#This Row],[Prod]]-Table1[[#This Row],[Planned]])&gt;Table1[[#This Row],[Planned]],0,IF(Table1[[#This Row],[Planned]]=0,0,1-ABS(Table1[[#This Row],[Prod]]-Table1[[#This Row],[Planned]])/Table1[[#This Row],[Planned]]))</f>
        <v>0.7992774537814693</v>
      </c>
      <c r="V1771" s="198"/>
      <c r="W1771" s="198"/>
      <c r="X1771" s="200">
        <v>193</v>
      </c>
      <c r="Y1771" s="206">
        <f>Table1[[#This Row],[Prod]]</f>
        <v>232.25</v>
      </c>
      <c r="Z1771" s="206">
        <f>ABS(Table1[[#This Row],[Prod2]]-Table1[[#This Row],[Plan Revised]])</f>
        <v>39.25</v>
      </c>
      <c r="AA1771" s="209">
        <f>IF(ABS(Table1[[#This Row],[Prod2]]-Table1[[#This Row],[Plan Revised]])&gt;Table1[[#This Row],[Plan Revised]],0,IF(Table1[[#This Row],[Plan Revised]]=0,0,1-ABS(Table1[[#This Row],[Prod2]]-Table1[[#This Row],[Plan Revised]])/Table1[[#This Row],[Plan Revised]]))</f>
        <v>0.79663212435233155</v>
      </c>
      <c r="AB1771" s="198"/>
      <c r="AC1771" s="201"/>
      <c r="AD1771"/>
      <c r="AF1771"/>
    </row>
    <row r="1772" spans="1:32">
      <c r="A1772" s="196" t="str">
        <f>IF(Table1[Week]=WeekSel,"Yes","No")</f>
        <v>No</v>
      </c>
      <c r="B1772" s="196" t="str">
        <f>IF((Table1[StartDate]&gt;=Date.GraphMin)*(Table1[StartDate]&lt;=Date.GraphMax)=1,"Yes","No")</f>
        <v>No</v>
      </c>
      <c r="C1772" s="196" t="str">
        <f>IF(OR(Table1[[#This Row],[Site]]="FOOD MILLING",Table1[[#This Row],[Site]]="GODACO"), "No", "Yes")</f>
        <v>Yes</v>
      </c>
      <c r="D1772" s="197">
        <f>MAX(DATE(Table1[Year],1,1),DATE(Table1[Year],1,1)-WEEKDAY(DATE(Table1[Year],1,1),2)+(Table1[WeekNum]-1)*7+1)</f>
        <v>44641</v>
      </c>
      <c r="E1772" s="197">
        <f>MIN(DATE(Table1[Year]+1,1,0),DATE(Table1[Year],1,1)-WEEKDAY(DATE(Table1[Year],1,1),2)+Table1[WeekNum]*7)</f>
        <v>44647</v>
      </c>
      <c r="F1772" s="15">
        <v>2022</v>
      </c>
      <c r="G1772" s="196">
        <f t="shared" si="54"/>
        <v>3</v>
      </c>
      <c r="H1772" s="196">
        <v>13</v>
      </c>
      <c r="I1772" s="207" t="str">
        <f>"W" &amp;Table1[[#This Row],[WeekNum]]</f>
        <v>W13</v>
      </c>
      <c r="J1772" s="199" t="str">
        <f t="shared" si="55"/>
        <v>22-W13</v>
      </c>
      <c r="K1772" s="198" t="s">
        <v>533</v>
      </c>
      <c r="L1772" s="198"/>
      <c r="M1772" s="198" t="s">
        <v>72</v>
      </c>
      <c r="N1772" s="266" t="s">
        <v>368</v>
      </c>
      <c r="O1772" s="266" t="s">
        <v>384</v>
      </c>
      <c r="P1772" s="11" t="s">
        <v>385</v>
      </c>
      <c r="Q1772" s="11" t="s">
        <v>422</v>
      </c>
      <c r="R1772" s="198">
        <v>167.24696042565878</v>
      </c>
      <c r="S1772" s="198">
        <v>176</v>
      </c>
      <c r="T1772" s="206">
        <f>ABS(Table1[[#This Row],[Prod]]-Table1[[#This Row],[Planned]])</f>
        <v>8.7530395743412157</v>
      </c>
      <c r="U1772" s="209">
        <f>IF(ABS(Table1[[#This Row],[Prod]]-Table1[[#This Row],[Planned]])&gt;Table1[[#This Row],[Planned]],0,IF(Table1[[#This Row],[Planned]]=0,0,1-ABS(Table1[[#This Row],[Prod]]-Table1[[#This Row],[Planned]])/Table1[[#This Row],[Planned]]))</f>
        <v>0.94766398413421726</v>
      </c>
      <c r="V1772" s="198"/>
      <c r="W1772" s="198"/>
      <c r="X1772" s="200">
        <v>167</v>
      </c>
      <c r="Y1772" s="206">
        <f>Table1[[#This Row],[Prod]]</f>
        <v>176</v>
      </c>
      <c r="Z1772" s="206">
        <f>ABS(Table1[[#This Row],[Prod2]]-Table1[[#This Row],[Plan Revised]])</f>
        <v>9</v>
      </c>
      <c r="AA1772" s="209">
        <f>IF(ABS(Table1[[#This Row],[Prod2]]-Table1[[#This Row],[Plan Revised]])&gt;Table1[[#This Row],[Plan Revised]],0,IF(Table1[[#This Row],[Plan Revised]]=0,0,1-ABS(Table1[[#This Row],[Prod2]]-Table1[[#This Row],[Plan Revised]])/Table1[[#This Row],[Plan Revised]]))</f>
        <v>0.94610778443113774</v>
      </c>
      <c r="AB1772" s="198"/>
      <c r="AC1772" s="201"/>
      <c r="AD1772"/>
      <c r="AF1772"/>
    </row>
    <row r="1773" spans="1:32">
      <c r="A1773" s="196" t="str">
        <f>IF(Table1[Week]=WeekSel,"Yes","No")</f>
        <v>No</v>
      </c>
      <c r="B1773" s="196" t="str">
        <f>IF((Table1[StartDate]&gt;=Date.GraphMin)*(Table1[StartDate]&lt;=Date.GraphMax)=1,"Yes","No")</f>
        <v>No</v>
      </c>
      <c r="C1773" s="196" t="str">
        <f>IF(OR(Table1[[#This Row],[Site]]="FOOD MILLING",Table1[[#This Row],[Site]]="GODACO"), "No", "Yes")</f>
        <v>Yes</v>
      </c>
      <c r="D1773" s="197">
        <f>MAX(DATE(Table1[Year],1,1),DATE(Table1[Year],1,1)-WEEKDAY(DATE(Table1[Year],1,1),2)+(Table1[WeekNum]-1)*7+1)</f>
        <v>44641</v>
      </c>
      <c r="E1773" s="197">
        <f>MIN(DATE(Table1[Year]+1,1,0),DATE(Table1[Year],1,1)-WEEKDAY(DATE(Table1[Year],1,1),2)+Table1[WeekNum]*7)</f>
        <v>44647</v>
      </c>
      <c r="F1773" s="15">
        <v>2022</v>
      </c>
      <c r="G1773" s="196">
        <f t="shared" si="54"/>
        <v>3</v>
      </c>
      <c r="H1773" s="196">
        <v>13</v>
      </c>
      <c r="I1773" s="207" t="str">
        <f>"W" &amp;Table1[[#This Row],[WeekNum]]</f>
        <v>W13</v>
      </c>
      <c r="J1773" s="199" t="str">
        <f t="shared" si="55"/>
        <v>22-W13</v>
      </c>
      <c r="K1773" s="198" t="s">
        <v>534</v>
      </c>
      <c r="L1773" s="198"/>
      <c r="M1773" s="198" t="s">
        <v>72</v>
      </c>
      <c r="N1773" s="266" t="s">
        <v>368</v>
      </c>
      <c r="O1773" s="266" t="s">
        <v>384</v>
      </c>
      <c r="P1773" s="11" t="s">
        <v>385</v>
      </c>
      <c r="Q1773" s="11" t="s">
        <v>422</v>
      </c>
      <c r="R1773" s="198">
        <v>103.82823791406557</v>
      </c>
      <c r="S1773" s="198">
        <v>109.25</v>
      </c>
      <c r="T1773" s="206">
        <f>ABS(Table1[[#This Row],[Prod]]-Table1[[#This Row],[Planned]])</f>
        <v>5.4217620859344322</v>
      </c>
      <c r="U1773" s="209">
        <f>IF(ABS(Table1[[#This Row],[Prod]]-Table1[[#This Row],[Planned]])&gt;Table1[[#This Row],[Planned]],0,IF(Table1[[#This Row],[Planned]]=0,0,1-ABS(Table1[[#This Row],[Prod]]-Table1[[#This Row],[Planned]])/Table1[[#This Row],[Planned]]))</f>
        <v>0.94778143022689254</v>
      </c>
      <c r="V1773" s="198"/>
      <c r="W1773" s="198"/>
      <c r="X1773" s="200">
        <v>104</v>
      </c>
      <c r="Y1773" s="206">
        <f>Table1[[#This Row],[Prod]]</f>
        <v>109.25</v>
      </c>
      <c r="Z1773" s="206">
        <f>ABS(Table1[[#This Row],[Prod2]]-Table1[[#This Row],[Plan Revised]])</f>
        <v>5.25</v>
      </c>
      <c r="AA1773" s="209">
        <f>IF(ABS(Table1[[#This Row],[Prod2]]-Table1[[#This Row],[Plan Revised]])&gt;Table1[[#This Row],[Plan Revised]],0,IF(Table1[[#This Row],[Plan Revised]]=0,0,1-ABS(Table1[[#This Row],[Prod2]]-Table1[[#This Row],[Plan Revised]])/Table1[[#This Row],[Plan Revised]]))</f>
        <v>0.94951923076923073</v>
      </c>
      <c r="AB1773" s="198"/>
      <c r="AC1773" s="201"/>
      <c r="AD1773"/>
      <c r="AF1773"/>
    </row>
    <row r="1774" spans="1:32">
      <c r="A1774" s="196" t="str">
        <f>IF(Table1[Week]=WeekSel,"Yes","No")</f>
        <v>No</v>
      </c>
      <c r="B1774" s="196" t="str">
        <f>IF((Table1[StartDate]&gt;=Date.GraphMin)*(Table1[StartDate]&lt;=Date.GraphMax)=1,"Yes","No")</f>
        <v>No</v>
      </c>
      <c r="C1774" s="196" t="str">
        <f>IF(OR(Table1[[#This Row],[Site]]="FOOD MILLING",Table1[[#This Row],[Site]]="GODACO"), "No", "Yes")</f>
        <v>Yes</v>
      </c>
      <c r="D1774" s="197">
        <f>MAX(DATE(Table1[Year],1,1),DATE(Table1[Year],1,1)-WEEKDAY(DATE(Table1[Year],1,1),2)+(Table1[WeekNum]-1)*7+1)</f>
        <v>44641</v>
      </c>
      <c r="E1774" s="197">
        <f>MIN(DATE(Table1[Year]+1,1,0),DATE(Table1[Year],1,1)-WEEKDAY(DATE(Table1[Year],1,1),2)+Table1[WeekNum]*7)</f>
        <v>44647</v>
      </c>
      <c r="F1774" s="15">
        <v>2022</v>
      </c>
      <c r="G1774" s="196">
        <f t="shared" si="54"/>
        <v>3</v>
      </c>
      <c r="H1774" s="196">
        <v>13</v>
      </c>
      <c r="I1774" s="207" t="str">
        <f>"W" &amp;Table1[[#This Row],[WeekNum]]</f>
        <v>W13</v>
      </c>
      <c r="J1774" s="199" t="str">
        <f t="shared" si="55"/>
        <v>22-W13</v>
      </c>
      <c r="K1774" s="198" t="s">
        <v>486</v>
      </c>
      <c r="L1774" s="198"/>
      <c r="M1774" s="198" t="s">
        <v>72</v>
      </c>
      <c r="N1774" s="266" t="s">
        <v>368</v>
      </c>
      <c r="O1774" s="266" t="s">
        <v>386</v>
      </c>
      <c r="P1774" s="11" t="s">
        <v>387</v>
      </c>
      <c r="Q1774" s="11" t="s">
        <v>419</v>
      </c>
      <c r="R1774" s="198">
        <v>516</v>
      </c>
      <c r="S1774" s="198">
        <v>1452</v>
      </c>
      <c r="T1774" s="206">
        <f>ABS(Table1[[#This Row],[Prod]]-Table1[[#This Row],[Planned]])</f>
        <v>936</v>
      </c>
      <c r="U1774" s="209">
        <f>IF(ABS(Table1[[#This Row],[Prod]]-Table1[[#This Row],[Planned]])&gt;Table1[[#This Row],[Planned]],0,IF(Table1[[#This Row],[Planned]]=0,0,1-ABS(Table1[[#This Row],[Prod]]-Table1[[#This Row],[Planned]])/Table1[[#This Row],[Planned]]))</f>
        <v>0</v>
      </c>
      <c r="V1774" s="198"/>
      <c r="W1774" s="198"/>
      <c r="X1774" s="200">
        <v>1506</v>
      </c>
      <c r="Y1774" s="206">
        <f>Table1[[#This Row],[Prod]]</f>
        <v>1452</v>
      </c>
      <c r="Z1774" s="206">
        <f>ABS(Table1[[#This Row],[Prod2]]-Table1[[#This Row],[Plan Revised]])</f>
        <v>54</v>
      </c>
      <c r="AA1774" s="209">
        <f>IF(ABS(Table1[[#This Row],[Prod2]]-Table1[[#This Row],[Plan Revised]])&gt;Table1[[#This Row],[Plan Revised]],0,IF(Table1[[#This Row],[Plan Revised]]=0,0,1-ABS(Table1[[#This Row],[Prod2]]-Table1[[#This Row],[Plan Revised]])/Table1[[#This Row],[Plan Revised]]))</f>
        <v>0.96414342629482075</v>
      </c>
      <c r="AB1774" s="198"/>
      <c r="AC1774" s="201"/>
      <c r="AD1774"/>
      <c r="AF1774"/>
    </row>
    <row r="1775" spans="1:32">
      <c r="A1775" s="196" t="str">
        <f>IF(Table1[Week]=WeekSel,"Yes","No")</f>
        <v>No</v>
      </c>
      <c r="B1775" s="196" t="str">
        <f>IF((Table1[StartDate]&gt;=Date.GraphMin)*(Table1[StartDate]&lt;=Date.GraphMax)=1,"Yes","No")</f>
        <v>No</v>
      </c>
      <c r="C1775" s="196" t="str">
        <f>IF(OR(Table1[[#This Row],[Site]]="FOOD MILLING",Table1[[#This Row],[Site]]="GODACO"), "No", "Yes")</f>
        <v>Yes</v>
      </c>
      <c r="D1775" s="197">
        <f>MAX(DATE(Table1[Year],1,1),DATE(Table1[Year],1,1)-WEEKDAY(DATE(Table1[Year],1,1),2)+(Table1[WeekNum]-1)*7+1)</f>
        <v>44641</v>
      </c>
      <c r="E1775" s="197">
        <f>MIN(DATE(Table1[Year]+1,1,0),DATE(Table1[Year],1,1)-WEEKDAY(DATE(Table1[Year],1,1),2)+Table1[WeekNum]*7)</f>
        <v>44647</v>
      </c>
      <c r="F1775" s="15">
        <v>2022</v>
      </c>
      <c r="G1775" s="196">
        <f t="shared" si="54"/>
        <v>3</v>
      </c>
      <c r="H1775" s="196">
        <v>13</v>
      </c>
      <c r="I1775" s="207" t="str">
        <f>"W" &amp;Table1[[#This Row],[WeekNum]]</f>
        <v>W13</v>
      </c>
      <c r="J1775" s="199" t="str">
        <f t="shared" si="55"/>
        <v>22-W13</v>
      </c>
      <c r="K1775" s="198" t="s">
        <v>475</v>
      </c>
      <c r="L1775" s="198"/>
      <c r="M1775" s="198" t="s">
        <v>72</v>
      </c>
      <c r="N1775" s="266" t="s">
        <v>368</v>
      </c>
      <c r="O1775" s="266" t="s">
        <v>386</v>
      </c>
      <c r="P1775" s="11" t="s">
        <v>387</v>
      </c>
      <c r="Q1775" s="11" t="s">
        <v>419</v>
      </c>
      <c r="R1775" s="198">
        <v>800</v>
      </c>
      <c r="S1775" s="198">
        <v>780</v>
      </c>
      <c r="T1775" s="206">
        <f>ABS(Table1[[#This Row],[Prod]]-Table1[[#This Row],[Planned]])</f>
        <v>20</v>
      </c>
      <c r="U1775" s="209">
        <f>IF(ABS(Table1[[#This Row],[Prod]]-Table1[[#This Row],[Planned]])&gt;Table1[[#This Row],[Planned]],0,IF(Table1[[#This Row],[Planned]]=0,0,1-ABS(Table1[[#This Row],[Prod]]-Table1[[#This Row],[Planned]])/Table1[[#This Row],[Planned]]))</f>
        <v>0.97499999999999998</v>
      </c>
      <c r="V1775" s="198"/>
      <c r="W1775" s="198"/>
      <c r="X1775" s="200">
        <v>800</v>
      </c>
      <c r="Y1775" s="206">
        <f>Table1[[#This Row],[Prod]]</f>
        <v>780</v>
      </c>
      <c r="Z1775" s="206">
        <f>ABS(Table1[[#This Row],[Prod2]]-Table1[[#This Row],[Plan Revised]])</f>
        <v>20</v>
      </c>
      <c r="AA1775" s="209">
        <f>IF(ABS(Table1[[#This Row],[Prod2]]-Table1[[#This Row],[Plan Revised]])&gt;Table1[[#This Row],[Plan Revised]],0,IF(Table1[[#This Row],[Plan Revised]]=0,0,1-ABS(Table1[[#This Row],[Prod2]]-Table1[[#This Row],[Plan Revised]])/Table1[[#This Row],[Plan Revised]]))</f>
        <v>0.97499999999999998</v>
      </c>
      <c r="AB1775" s="198"/>
      <c r="AC1775" s="201"/>
      <c r="AD1775"/>
      <c r="AF1775"/>
    </row>
    <row r="1776" spans="1:32">
      <c r="A1776" s="196" t="str">
        <f>IF(Table1[Week]=WeekSel,"Yes","No")</f>
        <v>No</v>
      </c>
      <c r="B1776" s="196" t="str">
        <f>IF((Table1[StartDate]&gt;=Date.GraphMin)*(Table1[StartDate]&lt;=Date.GraphMax)=1,"Yes","No")</f>
        <v>No</v>
      </c>
      <c r="C1776" s="196" t="str">
        <f>IF(OR(Table1[[#This Row],[Site]]="FOOD MILLING",Table1[[#This Row],[Site]]="GODACO"), "No", "Yes")</f>
        <v>Yes</v>
      </c>
      <c r="D1776" s="197">
        <f>MAX(DATE(Table1[Year],1,1),DATE(Table1[Year],1,1)-WEEKDAY(DATE(Table1[Year],1,1),2)+(Table1[WeekNum]-1)*7+1)</f>
        <v>44641</v>
      </c>
      <c r="E1776" s="197">
        <f>MIN(DATE(Table1[Year]+1,1,0),DATE(Table1[Year],1,1)-WEEKDAY(DATE(Table1[Year],1,1),2)+Table1[WeekNum]*7)</f>
        <v>44647</v>
      </c>
      <c r="F1776" s="15">
        <v>2022</v>
      </c>
      <c r="G1776" s="196">
        <f t="shared" si="54"/>
        <v>3</v>
      </c>
      <c r="H1776" s="196">
        <v>13</v>
      </c>
      <c r="I1776" s="207" t="str">
        <f>"W" &amp;Table1[[#This Row],[WeekNum]]</f>
        <v>W13</v>
      </c>
      <c r="J1776" s="199" t="str">
        <f t="shared" si="55"/>
        <v>22-W13</v>
      </c>
      <c r="K1776" s="198" t="s">
        <v>497</v>
      </c>
      <c r="L1776" s="198"/>
      <c r="M1776" s="198" t="s">
        <v>77</v>
      </c>
      <c r="N1776" s="266" t="s">
        <v>368</v>
      </c>
      <c r="O1776" s="266" t="s">
        <v>386</v>
      </c>
      <c r="P1776" s="11" t="s">
        <v>387</v>
      </c>
      <c r="Q1776" s="11" t="s">
        <v>419</v>
      </c>
      <c r="R1776" s="198">
        <v>0</v>
      </c>
      <c r="S1776" s="198"/>
      <c r="T1776" s="206">
        <f>ABS(Table1[[#This Row],[Prod]]-Table1[[#This Row],[Planned]])</f>
        <v>0</v>
      </c>
      <c r="U1776" s="209">
        <f>IF(ABS(Table1[[#This Row],[Prod]]-Table1[[#This Row],[Planned]])&gt;Table1[[#This Row],[Planned]],0,IF(Table1[[#This Row],[Planned]]=0,0,1-ABS(Table1[[#This Row],[Prod]]-Table1[[#This Row],[Planned]])/Table1[[#This Row],[Planned]]))</f>
        <v>0</v>
      </c>
      <c r="V1776" s="198"/>
      <c r="W1776" s="198"/>
      <c r="X1776" s="200">
        <v>600</v>
      </c>
      <c r="Y1776" s="206">
        <f>Table1[[#This Row],[Prod]]</f>
        <v>0</v>
      </c>
      <c r="Z1776" s="206">
        <f>ABS(Table1[[#This Row],[Prod2]]-Table1[[#This Row],[Plan Revised]])</f>
        <v>600</v>
      </c>
      <c r="AA1776" s="209">
        <f>IF(ABS(Table1[[#This Row],[Prod2]]-Table1[[#This Row],[Plan Revised]])&gt;Table1[[#This Row],[Plan Revised]],0,IF(Table1[[#This Row],[Plan Revised]]=0,0,1-ABS(Table1[[#This Row],[Prod2]]-Table1[[#This Row],[Plan Revised]])/Table1[[#This Row],[Plan Revised]]))</f>
        <v>0</v>
      </c>
      <c r="AB1776" s="198"/>
      <c r="AC1776" s="201"/>
      <c r="AD1776"/>
      <c r="AF1776"/>
    </row>
    <row r="1777" spans="1:32">
      <c r="A1777" s="196" t="str">
        <f>IF(Table1[Week]=WeekSel,"Yes","No")</f>
        <v>No</v>
      </c>
      <c r="B1777" s="196" t="str">
        <f>IF((Table1[StartDate]&gt;=Date.GraphMin)*(Table1[StartDate]&lt;=Date.GraphMax)=1,"Yes","No")</f>
        <v>No</v>
      </c>
      <c r="C1777" s="196" t="str">
        <f>IF(OR(Table1[[#This Row],[Site]]="FOOD MILLING",Table1[[#This Row],[Site]]="GODACO"), "No", "Yes")</f>
        <v>Yes</v>
      </c>
      <c r="D1777" s="197">
        <f>MAX(DATE(Table1[Year],1,1),DATE(Table1[Year],1,1)-WEEKDAY(DATE(Table1[Year],1,1),2)+(Table1[WeekNum]-1)*7+1)</f>
        <v>44641</v>
      </c>
      <c r="E1777" s="197">
        <f>MIN(DATE(Table1[Year]+1,1,0),DATE(Table1[Year],1,1)-WEEKDAY(DATE(Table1[Year],1,1),2)+Table1[WeekNum]*7)</f>
        <v>44647</v>
      </c>
      <c r="F1777" s="15">
        <v>2022</v>
      </c>
      <c r="G1777" s="196">
        <f t="shared" si="54"/>
        <v>3</v>
      </c>
      <c r="H1777" s="196">
        <v>13</v>
      </c>
      <c r="I1777" s="207" t="str">
        <f>"W" &amp;Table1[[#This Row],[WeekNum]]</f>
        <v>W13</v>
      </c>
      <c r="J1777" s="199" t="str">
        <f t="shared" si="55"/>
        <v>22-W13</v>
      </c>
      <c r="K1777" s="198" t="s">
        <v>491</v>
      </c>
      <c r="L1777" s="198"/>
      <c r="M1777" s="198" t="s">
        <v>72</v>
      </c>
      <c r="N1777" s="266" t="s">
        <v>368</v>
      </c>
      <c r="O1777" s="266" t="s">
        <v>386</v>
      </c>
      <c r="P1777" s="11" t="s">
        <v>387</v>
      </c>
      <c r="Q1777" s="11" t="s">
        <v>419</v>
      </c>
      <c r="R1777" s="198">
        <v>8100</v>
      </c>
      <c r="S1777" s="198">
        <v>6500</v>
      </c>
      <c r="T1777" s="206">
        <f>ABS(Table1[[#This Row],[Prod]]-Table1[[#This Row],[Planned]])</f>
        <v>1600</v>
      </c>
      <c r="U1777" s="209">
        <f>IF(ABS(Table1[[#This Row],[Prod]]-Table1[[#This Row],[Planned]])&gt;Table1[[#This Row],[Planned]],0,IF(Table1[[#This Row],[Planned]]=0,0,1-ABS(Table1[[#This Row],[Prod]]-Table1[[#This Row],[Planned]])/Table1[[#This Row],[Planned]]))</f>
        <v>0.80246913580246915</v>
      </c>
      <c r="V1777" s="198"/>
      <c r="W1777" s="198"/>
      <c r="X1777" s="200">
        <v>6500</v>
      </c>
      <c r="Y1777" s="206">
        <f>Table1[[#This Row],[Prod]]</f>
        <v>6500</v>
      </c>
      <c r="Z1777" s="206">
        <f>ABS(Table1[[#This Row],[Prod2]]-Table1[[#This Row],[Plan Revised]])</f>
        <v>0</v>
      </c>
      <c r="AA1777" s="209">
        <f>IF(ABS(Table1[[#This Row],[Prod2]]-Table1[[#This Row],[Plan Revised]])&gt;Table1[[#This Row],[Plan Revised]],0,IF(Table1[[#This Row],[Plan Revised]]=0,0,1-ABS(Table1[[#This Row],[Prod2]]-Table1[[#This Row],[Plan Revised]])/Table1[[#This Row],[Plan Revised]]))</f>
        <v>1</v>
      </c>
      <c r="AB1777" s="198"/>
      <c r="AC1777" s="201"/>
      <c r="AD1777"/>
      <c r="AF1777"/>
    </row>
    <row r="1778" spans="1:32">
      <c r="A1778" s="196" t="str">
        <f>IF(Table1[Week]=WeekSel,"Yes","No")</f>
        <v>No</v>
      </c>
      <c r="B1778" s="196" t="str">
        <f>IF((Table1[StartDate]&gt;=Date.GraphMin)*(Table1[StartDate]&lt;=Date.GraphMax)=1,"Yes","No")</f>
        <v>No</v>
      </c>
      <c r="C1778" s="196" t="str">
        <f>IF(OR(Table1[[#This Row],[Site]]="FOOD MILLING",Table1[[#This Row],[Site]]="GODACO"), "No", "Yes")</f>
        <v>Yes</v>
      </c>
      <c r="D1778" s="197">
        <f>MAX(DATE(Table1[Year],1,1),DATE(Table1[Year],1,1)-WEEKDAY(DATE(Table1[Year],1,1),2)+(Table1[WeekNum]-1)*7+1)</f>
        <v>44641</v>
      </c>
      <c r="E1778" s="197">
        <f>MIN(DATE(Table1[Year]+1,1,0),DATE(Table1[Year],1,1)-WEEKDAY(DATE(Table1[Year],1,1),2)+Table1[WeekNum]*7)</f>
        <v>44647</v>
      </c>
      <c r="F1778" s="15">
        <v>2022</v>
      </c>
      <c r="G1778" s="196">
        <f t="shared" si="54"/>
        <v>3</v>
      </c>
      <c r="H1778" s="196">
        <v>13</v>
      </c>
      <c r="I1778" s="207" t="str">
        <f>"W" &amp;Table1[[#This Row],[WeekNum]]</f>
        <v>W13</v>
      </c>
      <c r="J1778" s="199" t="str">
        <f t="shared" si="55"/>
        <v>22-W13</v>
      </c>
      <c r="K1778" s="198" t="s">
        <v>492</v>
      </c>
      <c r="L1778" s="198"/>
      <c r="M1778" s="198" t="s">
        <v>72</v>
      </c>
      <c r="N1778" s="266" t="s">
        <v>368</v>
      </c>
      <c r="O1778" s="266" t="s">
        <v>386</v>
      </c>
      <c r="P1778" s="11" t="s">
        <v>387</v>
      </c>
      <c r="Q1778" s="11" t="s">
        <v>419</v>
      </c>
      <c r="R1778" s="198">
        <v>0</v>
      </c>
      <c r="S1778" s="198">
        <v>760</v>
      </c>
      <c r="T1778" s="206">
        <f>ABS(Table1[[#This Row],[Prod]]-Table1[[#This Row],[Planned]])</f>
        <v>760</v>
      </c>
      <c r="U1778" s="209">
        <f>IF(ABS(Table1[[#This Row],[Prod]]-Table1[[#This Row],[Planned]])&gt;Table1[[#This Row],[Planned]],0,IF(Table1[[#This Row],[Planned]]=0,0,1-ABS(Table1[[#This Row],[Prod]]-Table1[[#This Row],[Planned]])/Table1[[#This Row],[Planned]]))</f>
        <v>0</v>
      </c>
      <c r="V1778" s="198"/>
      <c r="W1778" s="198"/>
      <c r="X1778" s="200">
        <v>760</v>
      </c>
      <c r="Y1778" s="206">
        <f>Table1[[#This Row],[Prod]]</f>
        <v>760</v>
      </c>
      <c r="Z1778" s="206">
        <f>ABS(Table1[[#This Row],[Prod2]]-Table1[[#This Row],[Plan Revised]])</f>
        <v>0</v>
      </c>
      <c r="AA1778" s="209">
        <f>IF(ABS(Table1[[#This Row],[Prod2]]-Table1[[#This Row],[Plan Revised]])&gt;Table1[[#This Row],[Plan Revised]],0,IF(Table1[[#This Row],[Plan Revised]]=0,0,1-ABS(Table1[[#This Row],[Prod2]]-Table1[[#This Row],[Plan Revised]])/Table1[[#This Row],[Plan Revised]]))</f>
        <v>1</v>
      </c>
      <c r="AB1778" s="198"/>
      <c r="AC1778" s="201"/>
      <c r="AD1778"/>
      <c r="AF1778"/>
    </row>
    <row r="1779" spans="1:32">
      <c r="A1779" s="196" t="str">
        <f>IF(Table1[Week]=WeekSel,"Yes","No")</f>
        <v>No</v>
      </c>
      <c r="B1779" s="196" t="str">
        <f>IF((Table1[StartDate]&gt;=Date.GraphMin)*(Table1[StartDate]&lt;=Date.GraphMax)=1,"Yes","No")</f>
        <v>No</v>
      </c>
      <c r="C1779" s="196" t="str">
        <f>IF(OR(Table1[[#This Row],[Site]]="FOOD MILLING",Table1[[#This Row],[Site]]="GODACO"), "No", "Yes")</f>
        <v>Yes</v>
      </c>
      <c r="D1779" s="197">
        <f>MAX(DATE(Table1[Year],1,1),DATE(Table1[Year],1,1)-WEEKDAY(DATE(Table1[Year],1,1),2)+(Table1[WeekNum]-1)*7+1)</f>
        <v>44641</v>
      </c>
      <c r="E1779" s="197">
        <f>MIN(DATE(Table1[Year]+1,1,0),DATE(Table1[Year],1,1)-WEEKDAY(DATE(Table1[Year],1,1),2)+Table1[WeekNum]*7)</f>
        <v>44647</v>
      </c>
      <c r="F1779" s="15">
        <v>2022</v>
      </c>
      <c r="G1779" s="196">
        <f t="shared" si="54"/>
        <v>3</v>
      </c>
      <c r="H1779" s="196">
        <v>13</v>
      </c>
      <c r="I1779" s="207" t="str">
        <f>"W" &amp;Table1[[#This Row],[WeekNum]]</f>
        <v>W13</v>
      </c>
      <c r="J1779" s="199" t="str">
        <f t="shared" si="55"/>
        <v>22-W13</v>
      </c>
      <c r="K1779" s="198" t="s">
        <v>480</v>
      </c>
      <c r="L1779" s="198"/>
      <c r="M1779" s="198" t="s">
        <v>72</v>
      </c>
      <c r="N1779" s="266" t="s">
        <v>368</v>
      </c>
      <c r="O1779" s="266" t="s">
        <v>386</v>
      </c>
      <c r="P1779" s="11" t="s">
        <v>387</v>
      </c>
      <c r="Q1779" s="11" t="s">
        <v>419</v>
      </c>
      <c r="R1779" s="198">
        <v>8150</v>
      </c>
      <c r="S1779" s="198">
        <v>8061.5</v>
      </c>
      <c r="T1779" s="206">
        <f>ABS(Table1[[#This Row],[Prod]]-Table1[[#This Row],[Planned]])</f>
        <v>88.5</v>
      </c>
      <c r="U1779" s="209">
        <f>IF(ABS(Table1[[#This Row],[Prod]]-Table1[[#This Row],[Planned]])&gt;Table1[[#This Row],[Planned]],0,IF(Table1[[#This Row],[Planned]]=0,0,1-ABS(Table1[[#This Row],[Prod]]-Table1[[#This Row],[Planned]])/Table1[[#This Row],[Planned]]))</f>
        <v>0.98914110429447855</v>
      </c>
      <c r="V1779" s="198"/>
      <c r="W1779" s="198"/>
      <c r="X1779" s="200">
        <v>8230</v>
      </c>
      <c r="Y1779" s="206">
        <f>Table1[[#This Row],[Prod]]</f>
        <v>8061.5</v>
      </c>
      <c r="Z1779" s="206">
        <f>ABS(Table1[[#This Row],[Prod2]]-Table1[[#This Row],[Plan Revised]])</f>
        <v>168.5</v>
      </c>
      <c r="AA1779" s="209">
        <f>IF(ABS(Table1[[#This Row],[Prod2]]-Table1[[#This Row],[Plan Revised]])&gt;Table1[[#This Row],[Plan Revised]],0,IF(Table1[[#This Row],[Plan Revised]]=0,0,1-ABS(Table1[[#This Row],[Prod2]]-Table1[[#This Row],[Plan Revised]])/Table1[[#This Row],[Plan Revised]]))</f>
        <v>0.97952612393681648</v>
      </c>
      <c r="AB1779" s="198"/>
      <c r="AC1779" s="201"/>
      <c r="AD1779"/>
      <c r="AF1779"/>
    </row>
    <row r="1780" spans="1:32">
      <c r="A1780" s="196" t="str">
        <f>IF(Table1[Week]=WeekSel,"Yes","No")</f>
        <v>No</v>
      </c>
      <c r="B1780" s="196" t="str">
        <f>IF((Table1[StartDate]&gt;=Date.GraphMin)*(Table1[StartDate]&lt;=Date.GraphMax)=1,"Yes","No")</f>
        <v>No</v>
      </c>
      <c r="C1780" s="196" t="str">
        <f>IF(OR(Table1[[#This Row],[Site]]="FOOD MILLING",Table1[[#This Row],[Site]]="GODACO"), "No", "Yes")</f>
        <v>Yes</v>
      </c>
      <c r="D1780" s="197">
        <f>MAX(DATE(Table1[Year],1,1),DATE(Table1[Year],1,1)-WEEKDAY(DATE(Table1[Year],1,1),2)+(Table1[WeekNum]-1)*7+1)</f>
        <v>44641</v>
      </c>
      <c r="E1780" s="197">
        <f>MIN(DATE(Table1[Year]+1,1,0),DATE(Table1[Year],1,1)-WEEKDAY(DATE(Table1[Year],1,1),2)+Table1[WeekNum]*7)</f>
        <v>44647</v>
      </c>
      <c r="F1780" s="15">
        <v>2022</v>
      </c>
      <c r="G1780" s="196">
        <f t="shared" si="54"/>
        <v>3</v>
      </c>
      <c r="H1780" s="196">
        <v>13</v>
      </c>
      <c r="I1780" s="207" t="str">
        <f>"W" &amp;Table1[[#This Row],[WeekNum]]</f>
        <v>W13</v>
      </c>
      <c r="J1780" s="199" t="str">
        <f t="shared" si="55"/>
        <v>22-W13</v>
      </c>
      <c r="K1780" s="198" t="s">
        <v>483</v>
      </c>
      <c r="L1780" s="198"/>
      <c r="M1780" s="198" t="s">
        <v>72</v>
      </c>
      <c r="N1780" s="266" t="s">
        <v>368</v>
      </c>
      <c r="O1780" s="266" t="s">
        <v>386</v>
      </c>
      <c r="P1780" s="11" t="s">
        <v>387</v>
      </c>
      <c r="Q1780" s="11" t="s">
        <v>419</v>
      </c>
      <c r="R1780" s="198">
        <v>14780</v>
      </c>
      <c r="S1780" s="198">
        <v>8647.5</v>
      </c>
      <c r="T1780" s="206">
        <f>ABS(Table1[[#This Row],[Prod]]-Table1[[#This Row],[Planned]])</f>
        <v>6132.5</v>
      </c>
      <c r="U1780" s="209">
        <f>IF(ABS(Table1[[#This Row],[Prod]]-Table1[[#This Row],[Planned]])&gt;Table1[[#This Row],[Planned]],0,IF(Table1[[#This Row],[Planned]]=0,0,1-ABS(Table1[[#This Row],[Prod]]-Table1[[#This Row],[Planned]])/Table1[[#This Row],[Planned]]))</f>
        <v>0.58508119079837617</v>
      </c>
      <c r="V1780" s="198"/>
      <c r="W1780" s="198"/>
      <c r="X1780" s="200">
        <v>8610</v>
      </c>
      <c r="Y1780" s="206">
        <f>Table1[[#This Row],[Prod]]</f>
        <v>8647.5</v>
      </c>
      <c r="Z1780" s="206">
        <f>ABS(Table1[[#This Row],[Prod2]]-Table1[[#This Row],[Plan Revised]])</f>
        <v>37.5</v>
      </c>
      <c r="AA1780" s="209">
        <f>IF(ABS(Table1[[#This Row],[Prod2]]-Table1[[#This Row],[Plan Revised]])&gt;Table1[[#This Row],[Plan Revised]],0,IF(Table1[[#This Row],[Plan Revised]]=0,0,1-ABS(Table1[[#This Row],[Prod2]]-Table1[[#This Row],[Plan Revised]])/Table1[[#This Row],[Plan Revised]]))</f>
        <v>0.99564459930313587</v>
      </c>
      <c r="AB1780" s="198"/>
      <c r="AC1780" s="201"/>
      <c r="AD1780"/>
      <c r="AF1780"/>
    </row>
    <row r="1781" spans="1:32">
      <c r="A1781" s="196" t="str">
        <f>IF(Table1[Week]=WeekSel,"Yes","No")</f>
        <v>No</v>
      </c>
      <c r="B1781" s="196" t="str">
        <f>IF((Table1[StartDate]&gt;=Date.GraphMin)*(Table1[StartDate]&lt;=Date.GraphMax)=1,"Yes","No")</f>
        <v>No</v>
      </c>
      <c r="C1781" s="196" t="str">
        <f>IF(OR(Table1[[#This Row],[Site]]="FOOD MILLING",Table1[[#This Row],[Site]]="GODACO"), "No", "Yes")</f>
        <v>Yes</v>
      </c>
      <c r="D1781" s="197">
        <f>MAX(DATE(Table1[Year],1,1),DATE(Table1[Year],1,1)-WEEKDAY(DATE(Table1[Year],1,1),2)+(Table1[WeekNum]-1)*7+1)</f>
        <v>44641</v>
      </c>
      <c r="E1781" s="197">
        <f>MIN(DATE(Table1[Year]+1,1,0),DATE(Table1[Year],1,1)-WEEKDAY(DATE(Table1[Year],1,1),2)+Table1[WeekNum]*7)</f>
        <v>44647</v>
      </c>
      <c r="F1781" s="15">
        <v>2022</v>
      </c>
      <c r="G1781" s="196">
        <f t="shared" si="54"/>
        <v>3</v>
      </c>
      <c r="H1781" s="196">
        <v>13</v>
      </c>
      <c r="I1781" s="207" t="str">
        <f>"W" &amp;Table1[[#This Row],[WeekNum]]</f>
        <v>W13</v>
      </c>
      <c r="J1781" s="199" t="str">
        <f t="shared" si="55"/>
        <v>22-W13</v>
      </c>
      <c r="K1781" s="198" t="s">
        <v>478</v>
      </c>
      <c r="L1781" s="198"/>
      <c r="M1781" s="198" t="s">
        <v>72</v>
      </c>
      <c r="N1781" s="266" t="s">
        <v>368</v>
      </c>
      <c r="O1781" s="266" t="s">
        <v>386</v>
      </c>
      <c r="P1781" s="11" t="s">
        <v>387</v>
      </c>
      <c r="Q1781" s="11" t="s">
        <v>419</v>
      </c>
      <c r="R1781" s="198">
        <v>960</v>
      </c>
      <c r="S1781" s="198">
        <v>960</v>
      </c>
      <c r="T1781" s="206">
        <f>ABS(Table1[[#This Row],[Prod]]-Table1[[#This Row],[Planned]])</f>
        <v>0</v>
      </c>
      <c r="U1781" s="209">
        <f>IF(ABS(Table1[[#This Row],[Prod]]-Table1[[#This Row],[Planned]])&gt;Table1[[#This Row],[Planned]],0,IF(Table1[[#This Row],[Planned]]=0,0,1-ABS(Table1[[#This Row],[Prod]]-Table1[[#This Row],[Planned]])/Table1[[#This Row],[Planned]]))</f>
        <v>1</v>
      </c>
      <c r="V1781" s="198"/>
      <c r="W1781" s="198"/>
      <c r="X1781" s="200">
        <v>960</v>
      </c>
      <c r="Y1781" s="206">
        <f>Table1[[#This Row],[Prod]]</f>
        <v>960</v>
      </c>
      <c r="Z1781" s="206">
        <f>ABS(Table1[[#This Row],[Prod2]]-Table1[[#This Row],[Plan Revised]])</f>
        <v>0</v>
      </c>
      <c r="AA1781" s="209">
        <f>IF(ABS(Table1[[#This Row],[Prod2]]-Table1[[#This Row],[Plan Revised]])&gt;Table1[[#This Row],[Plan Revised]],0,IF(Table1[[#This Row],[Plan Revised]]=0,0,1-ABS(Table1[[#This Row],[Prod2]]-Table1[[#This Row],[Plan Revised]])/Table1[[#This Row],[Plan Revised]]))</f>
        <v>1</v>
      </c>
      <c r="AB1781" s="198"/>
      <c r="AC1781" s="201"/>
      <c r="AD1781"/>
      <c r="AF1781"/>
    </row>
    <row r="1782" spans="1:32">
      <c r="A1782" s="196" t="str">
        <f>IF(Table1[Week]=WeekSel,"Yes","No")</f>
        <v>No</v>
      </c>
      <c r="B1782" s="196" t="str">
        <f>IF((Table1[StartDate]&gt;=Date.GraphMin)*(Table1[StartDate]&lt;=Date.GraphMax)=1,"Yes","No")</f>
        <v>No</v>
      </c>
      <c r="C1782" s="196" t="str">
        <f>IF(OR(Table1[[#This Row],[Site]]="FOOD MILLING",Table1[[#This Row],[Site]]="GODACO"), "No", "Yes")</f>
        <v>Yes</v>
      </c>
      <c r="D1782" s="197">
        <f>MAX(DATE(Table1[Year],1,1),DATE(Table1[Year],1,1)-WEEKDAY(DATE(Table1[Year],1,1),2)+(Table1[WeekNum]-1)*7+1)</f>
        <v>44641</v>
      </c>
      <c r="E1782" s="197">
        <f>MIN(DATE(Table1[Year]+1,1,0),DATE(Table1[Year],1,1)-WEEKDAY(DATE(Table1[Year],1,1),2)+Table1[WeekNum]*7)</f>
        <v>44647</v>
      </c>
      <c r="F1782" s="15">
        <v>2022</v>
      </c>
      <c r="G1782" s="196">
        <f t="shared" si="54"/>
        <v>3</v>
      </c>
      <c r="H1782" s="196">
        <v>13</v>
      </c>
      <c r="I1782" s="207" t="str">
        <f>"W" &amp;Table1[[#This Row],[WeekNum]]</f>
        <v>W13</v>
      </c>
      <c r="J1782" s="199" t="str">
        <f t="shared" si="55"/>
        <v>22-W13</v>
      </c>
      <c r="K1782" s="198" t="s">
        <v>479</v>
      </c>
      <c r="L1782" s="198"/>
      <c r="M1782" s="198" t="s">
        <v>72</v>
      </c>
      <c r="N1782" s="266" t="s">
        <v>368</v>
      </c>
      <c r="O1782" s="266" t="s">
        <v>386</v>
      </c>
      <c r="P1782" s="11" t="s">
        <v>387</v>
      </c>
      <c r="Q1782" s="11" t="s">
        <v>419</v>
      </c>
      <c r="R1782" s="198">
        <v>5600</v>
      </c>
      <c r="S1782" s="198">
        <v>5832</v>
      </c>
      <c r="T1782" s="206">
        <f>ABS(Table1[[#This Row],[Prod]]-Table1[[#This Row],[Planned]])</f>
        <v>232</v>
      </c>
      <c r="U1782" s="209">
        <f>IF(ABS(Table1[[#This Row],[Prod]]-Table1[[#This Row],[Planned]])&gt;Table1[[#This Row],[Planned]],0,IF(Table1[[#This Row],[Planned]]=0,0,1-ABS(Table1[[#This Row],[Prod]]-Table1[[#This Row],[Planned]])/Table1[[#This Row],[Planned]]))</f>
        <v>0.95857142857142863</v>
      </c>
      <c r="V1782" s="198"/>
      <c r="W1782" s="198"/>
      <c r="X1782" s="200">
        <v>5400</v>
      </c>
      <c r="Y1782" s="206">
        <f>Table1[[#This Row],[Prod]]</f>
        <v>5832</v>
      </c>
      <c r="Z1782" s="206">
        <f>ABS(Table1[[#This Row],[Prod2]]-Table1[[#This Row],[Plan Revised]])</f>
        <v>432</v>
      </c>
      <c r="AA1782" s="209">
        <f>IF(ABS(Table1[[#This Row],[Prod2]]-Table1[[#This Row],[Plan Revised]])&gt;Table1[[#This Row],[Plan Revised]],0,IF(Table1[[#This Row],[Plan Revised]]=0,0,1-ABS(Table1[[#This Row],[Prod2]]-Table1[[#This Row],[Plan Revised]])/Table1[[#This Row],[Plan Revised]]))</f>
        <v>0.92</v>
      </c>
      <c r="AB1782" s="198"/>
      <c r="AC1782" s="201"/>
      <c r="AD1782"/>
      <c r="AF1782"/>
    </row>
    <row r="1783" spans="1:32">
      <c r="A1783" s="196" t="str">
        <f>IF(Table1[Week]=WeekSel,"Yes","No")</f>
        <v>No</v>
      </c>
      <c r="B1783" s="196" t="str">
        <f>IF((Table1[StartDate]&gt;=Date.GraphMin)*(Table1[StartDate]&lt;=Date.GraphMax)=1,"Yes","No")</f>
        <v>No</v>
      </c>
      <c r="C1783" s="196" t="str">
        <f>IF(OR(Table1[[#This Row],[Site]]="FOOD MILLING",Table1[[#This Row],[Site]]="GODACO"), "No", "Yes")</f>
        <v>Yes</v>
      </c>
      <c r="D1783" s="197">
        <f>MAX(DATE(Table1[Year],1,1),DATE(Table1[Year],1,1)-WEEKDAY(DATE(Table1[Year],1,1),2)+(Table1[WeekNum]-1)*7+1)</f>
        <v>44641</v>
      </c>
      <c r="E1783" s="197">
        <f>MIN(DATE(Table1[Year]+1,1,0),DATE(Table1[Year],1,1)-WEEKDAY(DATE(Table1[Year],1,1),2)+Table1[WeekNum]*7)</f>
        <v>44647</v>
      </c>
      <c r="F1783" s="15">
        <v>2022</v>
      </c>
      <c r="G1783" s="196">
        <f t="shared" si="54"/>
        <v>3</v>
      </c>
      <c r="H1783" s="196">
        <v>13</v>
      </c>
      <c r="I1783" s="207" t="str">
        <f>"W" &amp;Table1[[#This Row],[WeekNum]]</f>
        <v>W13</v>
      </c>
      <c r="J1783" s="199" t="str">
        <f t="shared" si="55"/>
        <v>22-W13</v>
      </c>
      <c r="K1783" s="198" t="s">
        <v>485</v>
      </c>
      <c r="L1783" s="198"/>
      <c r="M1783" s="198" t="s">
        <v>77</v>
      </c>
      <c r="N1783" s="266" t="s">
        <v>368</v>
      </c>
      <c r="O1783" s="266" t="s">
        <v>386</v>
      </c>
      <c r="P1783" s="11" t="s">
        <v>387</v>
      </c>
      <c r="Q1783" s="11" t="s">
        <v>419</v>
      </c>
      <c r="R1783" s="198">
        <v>4500</v>
      </c>
      <c r="S1783" s="198">
        <v>5722.5</v>
      </c>
      <c r="T1783" s="206">
        <f>ABS(Table1[[#This Row],[Prod]]-Table1[[#This Row],[Planned]])</f>
        <v>1222.5</v>
      </c>
      <c r="U1783" s="209">
        <f>IF(ABS(Table1[[#This Row],[Prod]]-Table1[[#This Row],[Planned]])&gt;Table1[[#This Row],[Planned]],0,IF(Table1[[#This Row],[Planned]]=0,0,1-ABS(Table1[[#This Row],[Prod]]-Table1[[#This Row],[Planned]])/Table1[[#This Row],[Planned]]))</f>
        <v>0.72833333333333328</v>
      </c>
      <c r="V1783" s="198"/>
      <c r="W1783" s="198"/>
      <c r="X1783" s="200">
        <v>5500</v>
      </c>
      <c r="Y1783" s="206">
        <f>Table1[[#This Row],[Prod]]</f>
        <v>5722.5</v>
      </c>
      <c r="Z1783" s="206">
        <f>ABS(Table1[[#This Row],[Prod2]]-Table1[[#This Row],[Plan Revised]])</f>
        <v>222.5</v>
      </c>
      <c r="AA1783" s="209">
        <f>IF(ABS(Table1[[#This Row],[Prod2]]-Table1[[#This Row],[Plan Revised]])&gt;Table1[[#This Row],[Plan Revised]],0,IF(Table1[[#This Row],[Plan Revised]]=0,0,1-ABS(Table1[[#This Row],[Prod2]]-Table1[[#This Row],[Plan Revised]])/Table1[[#This Row],[Plan Revised]]))</f>
        <v>0.95954545454545459</v>
      </c>
      <c r="AB1783" s="198"/>
      <c r="AC1783" s="201"/>
      <c r="AD1783"/>
      <c r="AF1783"/>
    </row>
    <row r="1784" spans="1:32">
      <c r="A1784" s="196" t="str">
        <f>IF(Table1[Week]=WeekSel,"Yes","No")</f>
        <v>No</v>
      </c>
      <c r="B1784" s="196" t="str">
        <f>IF((Table1[StartDate]&gt;=Date.GraphMin)*(Table1[StartDate]&lt;=Date.GraphMax)=1,"Yes","No")</f>
        <v>No</v>
      </c>
      <c r="C1784" s="196" t="str">
        <f>IF(OR(Table1[[#This Row],[Site]]="FOOD MILLING",Table1[[#This Row],[Site]]="GODACO"), "No", "Yes")</f>
        <v>Yes</v>
      </c>
      <c r="D1784" s="197">
        <f>MAX(DATE(Table1[Year],1,1),DATE(Table1[Year],1,1)-WEEKDAY(DATE(Table1[Year],1,1),2)+(Table1[WeekNum]-1)*7+1)</f>
        <v>44641</v>
      </c>
      <c r="E1784" s="197">
        <f>MIN(DATE(Table1[Year]+1,1,0),DATE(Table1[Year],1,1)-WEEKDAY(DATE(Table1[Year],1,1),2)+Table1[WeekNum]*7)</f>
        <v>44647</v>
      </c>
      <c r="F1784" s="15">
        <v>2022</v>
      </c>
      <c r="G1784" s="196">
        <f t="shared" si="54"/>
        <v>3</v>
      </c>
      <c r="H1784" s="196">
        <v>13</v>
      </c>
      <c r="I1784" s="207" t="str">
        <f>"W" &amp;Table1[[#This Row],[WeekNum]]</f>
        <v>W13</v>
      </c>
      <c r="J1784" s="199" t="str">
        <f t="shared" si="55"/>
        <v>22-W13</v>
      </c>
      <c r="K1784" s="198" t="s">
        <v>481</v>
      </c>
      <c r="L1784" s="198"/>
      <c r="M1784" s="198" t="s">
        <v>72</v>
      </c>
      <c r="N1784" s="266" t="s">
        <v>368</v>
      </c>
      <c r="O1784" s="266" t="s">
        <v>386</v>
      </c>
      <c r="P1784" s="11" t="s">
        <v>387</v>
      </c>
      <c r="Q1784" s="11" t="s">
        <v>419</v>
      </c>
      <c r="R1784" s="198">
        <v>1250</v>
      </c>
      <c r="S1784" s="198">
        <v>1371.6</v>
      </c>
      <c r="T1784" s="206">
        <f>ABS(Table1[[#This Row],[Prod]]-Table1[[#This Row],[Planned]])</f>
        <v>121.59999999999991</v>
      </c>
      <c r="U1784" s="209">
        <f>IF(ABS(Table1[[#This Row],[Prod]]-Table1[[#This Row],[Planned]])&gt;Table1[[#This Row],[Planned]],0,IF(Table1[[#This Row],[Planned]]=0,0,1-ABS(Table1[[#This Row],[Prod]]-Table1[[#This Row],[Planned]])/Table1[[#This Row],[Planned]]))</f>
        <v>0.90272000000000008</v>
      </c>
      <c r="V1784" s="198"/>
      <c r="W1784" s="198"/>
      <c r="X1784" s="200">
        <v>1250</v>
      </c>
      <c r="Y1784" s="206">
        <f>Table1[[#This Row],[Prod]]</f>
        <v>1371.6</v>
      </c>
      <c r="Z1784" s="206">
        <f>ABS(Table1[[#This Row],[Prod2]]-Table1[[#This Row],[Plan Revised]])</f>
        <v>121.59999999999991</v>
      </c>
      <c r="AA1784" s="209">
        <f>IF(ABS(Table1[[#This Row],[Prod2]]-Table1[[#This Row],[Plan Revised]])&gt;Table1[[#This Row],[Plan Revised]],0,IF(Table1[[#This Row],[Plan Revised]]=0,0,1-ABS(Table1[[#This Row],[Prod2]]-Table1[[#This Row],[Plan Revised]])/Table1[[#This Row],[Plan Revised]]))</f>
        <v>0.90272000000000008</v>
      </c>
      <c r="AB1784" s="198"/>
      <c r="AC1784" s="201"/>
      <c r="AD1784"/>
      <c r="AF1784"/>
    </row>
    <row r="1785" spans="1:32">
      <c r="A1785" s="196" t="str">
        <f>IF(Table1[Week]=WeekSel,"Yes","No")</f>
        <v>No</v>
      </c>
      <c r="B1785" s="196" t="str">
        <f>IF((Table1[StartDate]&gt;=Date.GraphMin)*(Table1[StartDate]&lt;=Date.GraphMax)=1,"Yes","No")</f>
        <v>No</v>
      </c>
      <c r="C1785" s="196" t="str">
        <f>IF(OR(Table1[[#This Row],[Site]]="FOOD MILLING",Table1[[#This Row],[Site]]="GODACO"), "No", "Yes")</f>
        <v>Yes</v>
      </c>
      <c r="D1785" s="197">
        <f>MAX(DATE(Table1[Year],1,1),DATE(Table1[Year],1,1)-WEEKDAY(DATE(Table1[Year],1,1),2)+(Table1[WeekNum]-1)*7+1)</f>
        <v>44641</v>
      </c>
      <c r="E1785" s="197">
        <f>MIN(DATE(Table1[Year]+1,1,0),DATE(Table1[Year],1,1)-WEEKDAY(DATE(Table1[Year],1,1),2)+Table1[WeekNum]*7)</f>
        <v>44647</v>
      </c>
      <c r="F1785" s="15">
        <v>2022</v>
      </c>
      <c r="G1785" s="196">
        <f t="shared" si="54"/>
        <v>3</v>
      </c>
      <c r="H1785" s="196">
        <v>13</v>
      </c>
      <c r="I1785" s="207" t="str">
        <f>"W" &amp;Table1[[#This Row],[WeekNum]]</f>
        <v>W13</v>
      </c>
      <c r="J1785" s="199" t="str">
        <f t="shared" si="55"/>
        <v>22-W13</v>
      </c>
      <c r="K1785" s="198" t="s">
        <v>484</v>
      </c>
      <c r="L1785" s="198"/>
      <c r="M1785" s="198" t="s">
        <v>72</v>
      </c>
      <c r="N1785" s="266" t="s">
        <v>368</v>
      </c>
      <c r="O1785" s="266" t="s">
        <v>386</v>
      </c>
      <c r="P1785" s="11" t="s">
        <v>387</v>
      </c>
      <c r="Q1785" s="11" t="s">
        <v>419</v>
      </c>
      <c r="R1785" s="198">
        <v>3250</v>
      </c>
      <c r="S1785" s="198">
        <v>1227.5</v>
      </c>
      <c r="T1785" s="206">
        <f>ABS(Table1[[#This Row],[Prod]]-Table1[[#This Row],[Planned]])</f>
        <v>2022.5</v>
      </c>
      <c r="U1785" s="209">
        <f>IF(ABS(Table1[[#This Row],[Prod]]-Table1[[#This Row],[Planned]])&gt;Table1[[#This Row],[Planned]],0,IF(Table1[[#This Row],[Planned]]=0,0,1-ABS(Table1[[#This Row],[Prod]]-Table1[[#This Row],[Planned]])/Table1[[#This Row],[Planned]]))</f>
        <v>0.37769230769230766</v>
      </c>
      <c r="V1785" s="198"/>
      <c r="W1785" s="198"/>
      <c r="X1785" s="200">
        <v>1250</v>
      </c>
      <c r="Y1785" s="206">
        <f>Table1[[#This Row],[Prod]]</f>
        <v>1227.5</v>
      </c>
      <c r="Z1785" s="206">
        <f>ABS(Table1[[#This Row],[Prod2]]-Table1[[#This Row],[Plan Revised]])</f>
        <v>22.5</v>
      </c>
      <c r="AA1785" s="209">
        <f>IF(ABS(Table1[[#This Row],[Prod2]]-Table1[[#This Row],[Plan Revised]])&gt;Table1[[#This Row],[Plan Revised]],0,IF(Table1[[#This Row],[Plan Revised]]=0,0,1-ABS(Table1[[#This Row],[Prod2]]-Table1[[#This Row],[Plan Revised]])/Table1[[#This Row],[Plan Revised]]))</f>
        <v>0.98199999999999998</v>
      </c>
      <c r="AB1785" s="198"/>
      <c r="AC1785" s="201"/>
      <c r="AD1785"/>
      <c r="AF1785"/>
    </row>
    <row r="1786" spans="1:32">
      <c r="A1786" s="196" t="str">
        <f>IF(Table1[Week]=WeekSel,"Yes","No")</f>
        <v>No</v>
      </c>
      <c r="B1786" s="196" t="str">
        <f>IF((Table1[StartDate]&gt;=Date.GraphMin)*(Table1[StartDate]&lt;=Date.GraphMax)=1,"Yes","No")</f>
        <v>No</v>
      </c>
      <c r="C1786" s="196" t="str">
        <f>IF(OR(Table1[[#This Row],[Site]]="FOOD MILLING",Table1[[#This Row],[Site]]="GODACO"), "No", "Yes")</f>
        <v>Yes</v>
      </c>
      <c r="D1786" s="197">
        <f>MAX(DATE(Table1[Year],1,1),DATE(Table1[Year],1,1)-WEEKDAY(DATE(Table1[Year],1,1),2)+(Table1[WeekNum]-1)*7+1)</f>
        <v>44641</v>
      </c>
      <c r="E1786" s="197">
        <f>MIN(DATE(Table1[Year]+1,1,0),DATE(Table1[Year],1,1)-WEEKDAY(DATE(Table1[Year],1,1),2)+Table1[WeekNum]*7)</f>
        <v>44647</v>
      </c>
      <c r="F1786" s="15">
        <v>2022</v>
      </c>
      <c r="G1786" s="196">
        <f t="shared" si="54"/>
        <v>3</v>
      </c>
      <c r="H1786" s="196">
        <v>13</v>
      </c>
      <c r="I1786" s="207" t="str">
        <f>"W" &amp;Table1[[#This Row],[WeekNum]]</f>
        <v>W13</v>
      </c>
      <c r="J1786" s="199" t="str">
        <f t="shared" si="55"/>
        <v>22-W13</v>
      </c>
      <c r="K1786" s="198" t="s">
        <v>487</v>
      </c>
      <c r="L1786" s="198"/>
      <c r="M1786" s="198" t="s">
        <v>72</v>
      </c>
      <c r="N1786" s="266" t="s">
        <v>368</v>
      </c>
      <c r="O1786" s="266" t="s">
        <v>386</v>
      </c>
      <c r="P1786" s="11" t="s">
        <v>387</v>
      </c>
      <c r="Q1786" s="11" t="s">
        <v>419</v>
      </c>
      <c r="R1786" s="198">
        <v>0</v>
      </c>
      <c r="S1786" s="198">
        <v>100</v>
      </c>
      <c r="T1786" s="206">
        <f>ABS(Table1[[#This Row],[Prod]]-Table1[[#This Row],[Planned]])</f>
        <v>100</v>
      </c>
      <c r="U1786" s="209">
        <f>IF(ABS(Table1[[#This Row],[Prod]]-Table1[[#This Row],[Planned]])&gt;Table1[[#This Row],[Planned]],0,IF(Table1[[#This Row],[Planned]]=0,0,1-ABS(Table1[[#This Row],[Prod]]-Table1[[#This Row],[Planned]])/Table1[[#This Row],[Planned]]))</f>
        <v>0</v>
      </c>
      <c r="V1786" s="198"/>
      <c r="W1786" s="198"/>
      <c r="X1786" s="200">
        <v>100</v>
      </c>
      <c r="Y1786" s="206">
        <f>Table1[[#This Row],[Prod]]</f>
        <v>100</v>
      </c>
      <c r="Z1786" s="206">
        <f>ABS(Table1[[#This Row],[Prod2]]-Table1[[#This Row],[Plan Revised]])</f>
        <v>0</v>
      </c>
      <c r="AA1786" s="209">
        <f>IF(ABS(Table1[[#This Row],[Prod2]]-Table1[[#This Row],[Plan Revised]])&gt;Table1[[#This Row],[Plan Revised]],0,IF(Table1[[#This Row],[Plan Revised]]=0,0,1-ABS(Table1[[#This Row],[Prod2]]-Table1[[#This Row],[Plan Revised]])/Table1[[#This Row],[Plan Revised]]))</f>
        <v>1</v>
      </c>
      <c r="AB1786" s="198"/>
      <c r="AC1786" s="201"/>
      <c r="AD1786"/>
      <c r="AF1786"/>
    </row>
    <row r="1787" spans="1:32">
      <c r="A1787" s="196" t="str">
        <f>IF(Table1[Week]=WeekSel,"Yes","No")</f>
        <v>No</v>
      </c>
      <c r="B1787" s="196" t="str">
        <f>IF((Table1[StartDate]&gt;=Date.GraphMin)*(Table1[StartDate]&lt;=Date.GraphMax)=1,"Yes","No")</f>
        <v>No</v>
      </c>
      <c r="C1787" s="196" t="str">
        <f>IF(OR(Table1[[#This Row],[Site]]="FOOD MILLING",Table1[[#This Row],[Site]]="GODACO"), "No", "Yes")</f>
        <v>Yes</v>
      </c>
      <c r="D1787" s="197">
        <f>MAX(DATE(Table1[Year],1,1),DATE(Table1[Year],1,1)-WEEKDAY(DATE(Table1[Year],1,1),2)+(Table1[WeekNum]-1)*7+1)</f>
        <v>44641</v>
      </c>
      <c r="E1787" s="197">
        <f>MIN(DATE(Table1[Year]+1,1,0),DATE(Table1[Year],1,1)-WEEKDAY(DATE(Table1[Year],1,1),2)+Table1[WeekNum]*7)</f>
        <v>44647</v>
      </c>
      <c r="F1787" s="15">
        <v>2022</v>
      </c>
      <c r="G1787" s="196">
        <f t="shared" si="54"/>
        <v>3</v>
      </c>
      <c r="H1787" s="196">
        <v>13</v>
      </c>
      <c r="I1787" s="207" t="str">
        <f>"W" &amp;Table1[[#This Row],[WeekNum]]</f>
        <v>W13</v>
      </c>
      <c r="J1787" s="199" t="str">
        <f t="shared" si="55"/>
        <v>22-W13</v>
      </c>
      <c r="K1787" s="198" t="s">
        <v>490</v>
      </c>
      <c r="L1787" s="198"/>
      <c r="M1787" s="198" t="s">
        <v>72</v>
      </c>
      <c r="N1787" s="266" t="s">
        <v>368</v>
      </c>
      <c r="O1787" s="266" t="s">
        <v>386</v>
      </c>
      <c r="P1787" s="11" t="s">
        <v>387</v>
      </c>
      <c r="Q1787" s="11" t="s">
        <v>419</v>
      </c>
      <c r="R1787" s="198">
        <v>2135</v>
      </c>
      <c r="S1787" s="198">
        <v>1685</v>
      </c>
      <c r="T1787" s="206">
        <f>ABS(Table1[[#This Row],[Prod]]-Table1[[#This Row],[Planned]])</f>
        <v>450</v>
      </c>
      <c r="U1787" s="209">
        <f>IF(ABS(Table1[[#This Row],[Prod]]-Table1[[#This Row],[Planned]])&gt;Table1[[#This Row],[Planned]],0,IF(Table1[[#This Row],[Planned]]=0,0,1-ABS(Table1[[#This Row],[Prod]]-Table1[[#This Row],[Planned]])/Table1[[#This Row],[Planned]]))</f>
        <v>0.78922716627634659</v>
      </c>
      <c r="V1787" s="198"/>
      <c r="W1787" s="198"/>
      <c r="X1787" s="200">
        <v>1685</v>
      </c>
      <c r="Y1787" s="206">
        <f>Table1[[#This Row],[Prod]]</f>
        <v>1685</v>
      </c>
      <c r="Z1787" s="206">
        <f>ABS(Table1[[#This Row],[Prod2]]-Table1[[#This Row],[Plan Revised]])</f>
        <v>0</v>
      </c>
      <c r="AA1787" s="209">
        <f>IF(ABS(Table1[[#This Row],[Prod2]]-Table1[[#This Row],[Plan Revised]])&gt;Table1[[#This Row],[Plan Revised]],0,IF(Table1[[#This Row],[Plan Revised]]=0,0,1-ABS(Table1[[#This Row],[Prod2]]-Table1[[#This Row],[Plan Revised]])/Table1[[#This Row],[Plan Revised]]))</f>
        <v>1</v>
      </c>
      <c r="AB1787" s="198"/>
      <c r="AC1787" s="201"/>
      <c r="AD1787"/>
      <c r="AF1787"/>
    </row>
    <row r="1788" spans="1:32">
      <c r="A1788" s="196" t="str">
        <f>IF(Table1[Week]=WeekSel,"Yes","No")</f>
        <v>No</v>
      </c>
      <c r="B1788" s="196" t="str">
        <f>IF((Table1[StartDate]&gt;=Date.GraphMin)*(Table1[StartDate]&lt;=Date.GraphMax)=1,"Yes","No")</f>
        <v>No</v>
      </c>
      <c r="C1788" s="196" t="str">
        <f>IF(OR(Table1[[#This Row],[Site]]="FOOD MILLING",Table1[[#This Row],[Site]]="GODACO"), "No", "Yes")</f>
        <v>Yes</v>
      </c>
      <c r="D1788" s="197">
        <f>MAX(DATE(Table1[Year],1,1),DATE(Table1[Year],1,1)-WEEKDAY(DATE(Table1[Year],1,1),2)+(Table1[WeekNum]-1)*7+1)</f>
        <v>44641</v>
      </c>
      <c r="E1788" s="197">
        <f>MIN(DATE(Table1[Year]+1,1,0),DATE(Table1[Year],1,1)-WEEKDAY(DATE(Table1[Year],1,1),2)+Table1[WeekNum]*7)</f>
        <v>44647</v>
      </c>
      <c r="F1788" s="15">
        <v>2022</v>
      </c>
      <c r="G1788" s="196">
        <f t="shared" si="54"/>
        <v>3</v>
      </c>
      <c r="H1788" s="196">
        <v>13</v>
      </c>
      <c r="I1788" s="207" t="str">
        <f>"W" &amp;Table1[[#This Row],[WeekNum]]</f>
        <v>W13</v>
      </c>
      <c r="J1788" s="199" t="str">
        <f t="shared" si="55"/>
        <v>22-W13</v>
      </c>
      <c r="K1788" s="198" t="s">
        <v>493</v>
      </c>
      <c r="L1788" s="198"/>
      <c r="M1788" s="198" t="s">
        <v>72</v>
      </c>
      <c r="N1788" s="266" t="s">
        <v>368</v>
      </c>
      <c r="O1788" s="266" t="s">
        <v>386</v>
      </c>
      <c r="P1788" s="11" t="s">
        <v>387</v>
      </c>
      <c r="Q1788" s="11" t="s">
        <v>419</v>
      </c>
      <c r="R1788" s="198">
        <v>0</v>
      </c>
      <c r="S1788" s="198">
        <v>500</v>
      </c>
      <c r="T1788" s="206">
        <f>ABS(Table1[[#This Row],[Prod]]-Table1[[#This Row],[Planned]])</f>
        <v>500</v>
      </c>
      <c r="U1788" s="209">
        <f>IF(ABS(Table1[[#This Row],[Prod]]-Table1[[#This Row],[Planned]])&gt;Table1[[#This Row],[Planned]],0,IF(Table1[[#This Row],[Planned]]=0,0,1-ABS(Table1[[#This Row],[Prod]]-Table1[[#This Row],[Planned]])/Table1[[#This Row],[Planned]]))</f>
        <v>0</v>
      </c>
      <c r="V1788" s="198"/>
      <c r="W1788" s="198"/>
      <c r="X1788" s="200">
        <v>500</v>
      </c>
      <c r="Y1788" s="206">
        <f>Table1[[#This Row],[Prod]]</f>
        <v>500</v>
      </c>
      <c r="Z1788" s="206">
        <f>ABS(Table1[[#This Row],[Prod2]]-Table1[[#This Row],[Plan Revised]])</f>
        <v>0</v>
      </c>
      <c r="AA1788" s="209">
        <f>IF(ABS(Table1[[#This Row],[Prod2]]-Table1[[#This Row],[Plan Revised]])&gt;Table1[[#This Row],[Plan Revised]],0,IF(Table1[[#This Row],[Plan Revised]]=0,0,1-ABS(Table1[[#This Row],[Prod2]]-Table1[[#This Row],[Plan Revised]])/Table1[[#This Row],[Plan Revised]]))</f>
        <v>1</v>
      </c>
      <c r="AB1788" s="198"/>
      <c r="AC1788" s="201"/>
      <c r="AD1788"/>
      <c r="AF1788"/>
    </row>
    <row r="1789" spans="1:32">
      <c r="A1789" s="196" t="str">
        <f>IF(Table1[Week]=WeekSel,"Yes","No")</f>
        <v>No</v>
      </c>
      <c r="B1789" s="196" t="str">
        <f>IF((Table1[StartDate]&gt;=Date.GraphMin)*(Table1[StartDate]&lt;=Date.GraphMax)=1,"Yes","No")</f>
        <v>No</v>
      </c>
      <c r="C1789" s="196" t="str">
        <f>IF(OR(Table1[[#This Row],[Site]]="FOOD MILLING",Table1[[#This Row],[Site]]="GODACO"), "No", "Yes")</f>
        <v>Yes</v>
      </c>
      <c r="D1789" s="197">
        <f>MAX(DATE(Table1[Year],1,1),DATE(Table1[Year],1,1)-WEEKDAY(DATE(Table1[Year],1,1),2)+(Table1[WeekNum]-1)*7+1)</f>
        <v>44641</v>
      </c>
      <c r="E1789" s="197">
        <f>MIN(DATE(Table1[Year]+1,1,0),DATE(Table1[Year],1,1)-WEEKDAY(DATE(Table1[Year],1,1),2)+Table1[WeekNum]*7)</f>
        <v>44647</v>
      </c>
      <c r="F1789" s="15">
        <v>2022</v>
      </c>
      <c r="G1789" s="196">
        <f t="shared" si="54"/>
        <v>3</v>
      </c>
      <c r="H1789" s="196">
        <v>13</v>
      </c>
      <c r="I1789" s="207" t="str">
        <f>"W" &amp;Table1[[#This Row],[WeekNum]]</f>
        <v>W13</v>
      </c>
      <c r="J1789" s="199" t="str">
        <f t="shared" si="55"/>
        <v>22-W13</v>
      </c>
      <c r="K1789" s="198" t="s">
        <v>488</v>
      </c>
      <c r="L1789" s="198"/>
      <c r="M1789" s="198" t="s">
        <v>72</v>
      </c>
      <c r="N1789" s="266" t="s">
        <v>368</v>
      </c>
      <c r="O1789" s="266" t="s">
        <v>386</v>
      </c>
      <c r="P1789" s="11" t="s">
        <v>387</v>
      </c>
      <c r="Q1789" s="11" t="s">
        <v>419</v>
      </c>
      <c r="R1789" s="198">
        <v>0</v>
      </c>
      <c r="S1789" s="198">
        <v>0</v>
      </c>
      <c r="T1789" s="206">
        <f>ABS(Table1[[#This Row],[Prod]]-Table1[[#This Row],[Planned]])</f>
        <v>0</v>
      </c>
      <c r="U1789" s="209">
        <f>IF(ABS(Table1[[#This Row],[Prod]]-Table1[[#This Row],[Planned]])&gt;Table1[[#This Row],[Planned]],0,IF(Table1[[#This Row],[Planned]]=0,0,1-ABS(Table1[[#This Row],[Prod]]-Table1[[#This Row],[Planned]])/Table1[[#This Row],[Planned]]))</f>
        <v>0</v>
      </c>
      <c r="V1789" s="198"/>
      <c r="W1789" s="198"/>
      <c r="X1789" s="200">
        <v>0</v>
      </c>
      <c r="Y1789" s="206">
        <f>Table1[[#This Row],[Prod]]</f>
        <v>0</v>
      </c>
      <c r="Z1789" s="206">
        <f>ABS(Table1[[#This Row],[Prod2]]-Table1[[#This Row],[Plan Revised]])</f>
        <v>0</v>
      </c>
      <c r="AA1789" s="209">
        <f>IF(ABS(Table1[[#This Row],[Prod2]]-Table1[[#This Row],[Plan Revised]])&gt;Table1[[#This Row],[Plan Revised]],0,IF(Table1[[#This Row],[Plan Revised]]=0,0,1-ABS(Table1[[#This Row],[Prod2]]-Table1[[#This Row],[Plan Revised]])/Table1[[#This Row],[Plan Revised]]))</f>
        <v>0</v>
      </c>
      <c r="AB1789" s="198"/>
      <c r="AC1789" s="201"/>
      <c r="AD1789"/>
      <c r="AF1789"/>
    </row>
    <row r="1790" spans="1:32">
      <c r="A1790" s="196" t="str">
        <f>IF(Table1[Week]=WeekSel,"Yes","No")</f>
        <v>No</v>
      </c>
      <c r="B1790" s="196" t="str">
        <f>IF((Table1[StartDate]&gt;=Date.GraphMin)*(Table1[StartDate]&lt;=Date.GraphMax)=1,"Yes","No")</f>
        <v>No</v>
      </c>
      <c r="C1790" s="196" t="str">
        <f>IF(OR(Table1[[#This Row],[Site]]="FOOD MILLING",Table1[[#This Row],[Site]]="GODACO"), "No", "Yes")</f>
        <v>Yes</v>
      </c>
      <c r="D1790" s="197">
        <f>MAX(DATE(Table1[Year],1,1),DATE(Table1[Year],1,1)-WEEKDAY(DATE(Table1[Year],1,1),2)+(Table1[WeekNum]-1)*7+1)</f>
        <v>44641</v>
      </c>
      <c r="E1790" s="197">
        <f>MIN(DATE(Table1[Year]+1,1,0),DATE(Table1[Year],1,1)-WEEKDAY(DATE(Table1[Year],1,1),2)+Table1[WeekNum]*7)</f>
        <v>44647</v>
      </c>
      <c r="F1790" s="15">
        <v>2022</v>
      </c>
      <c r="G1790" s="196">
        <f t="shared" si="54"/>
        <v>3</v>
      </c>
      <c r="H1790" s="196">
        <v>13</v>
      </c>
      <c r="I1790" s="207" t="str">
        <f>"W" &amp;Table1[[#This Row],[WeekNum]]</f>
        <v>W13</v>
      </c>
      <c r="J1790" s="199" t="str">
        <f t="shared" si="55"/>
        <v>22-W13</v>
      </c>
      <c r="K1790" s="198" t="s">
        <v>489</v>
      </c>
      <c r="L1790" s="198"/>
      <c r="M1790" s="198" t="s">
        <v>72</v>
      </c>
      <c r="N1790" s="266" t="s">
        <v>368</v>
      </c>
      <c r="O1790" s="266" t="s">
        <v>386</v>
      </c>
      <c r="P1790" s="11" t="s">
        <v>387</v>
      </c>
      <c r="Q1790" s="11" t="s">
        <v>419</v>
      </c>
      <c r="R1790" s="198">
        <v>510</v>
      </c>
      <c r="S1790" s="198">
        <v>1320</v>
      </c>
      <c r="T1790" s="206">
        <f>ABS(Table1[[#This Row],[Prod]]-Table1[[#This Row],[Planned]])</f>
        <v>810</v>
      </c>
      <c r="U1790" s="209">
        <f>IF(ABS(Table1[[#This Row],[Prod]]-Table1[[#This Row],[Planned]])&gt;Table1[[#This Row],[Planned]],0,IF(Table1[[#This Row],[Planned]]=0,0,1-ABS(Table1[[#This Row],[Prod]]-Table1[[#This Row],[Planned]])/Table1[[#This Row],[Planned]]))</f>
        <v>0</v>
      </c>
      <c r="V1790" s="198"/>
      <c r="W1790" s="198"/>
      <c r="X1790" s="200">
        <v>1320</v>
      </c>
      <c r="Y1790" s="206">
        <f>Table1[[#This Row],[Prod]]</f>
        <v>1320</v>
      </c>
      <c r="Z1790" s="206">
        <f>ABS(Table1[[#This Row],[Prod2]]-Table1[[#This Row],[Plan Revised]])</f>
        <v>0</v>
      </c>
      <c r="AA1790" s="209">
        <f>IF(ABS(Table1[[#This Row],[Prod2]]-Table1[[#This Row],[Plan Revised]])&gt;Table1[[#This Row],[Plan Revised]],0,IF(Table1[[#This Row],[Plan Revised]]=0,0,1-ABS(Table1[[#This Row],[Prod2]]-Table1[[#This Row],[Plan Revised]])/Table1[[#This Row],[Plan Revised]]))</f>
        <v>1</v>
      </c>
      <c r="AB1790" s="198"/>
      <c r="AC1790" s="201"/>
      <c r="AD1790"/>
      <c r="AF1790"/>
    </row>
    <row r="1791" spans="1:32">
      <c r="A1791" s="196" t="str">
        <f>IF(Table1[Week]=WeekSel,"Yes","No")</f>
        <v>No</v>
      </c>
      <c r="B1791" s="196" t="str">
        <f>IF((Table1[StartDate]&gt;=Date.GraphMin)*(Table1[StartDate]&lt;=Date.GraphMax)=1,"Yes","No")</f>
        <v>No</v>
      </c>
      <c r="C1791" s="196" t="str">
        <f>IF(OR(Table1[[#This Row],[Site]]="FOOD MILLING",Table1[[#This Row],[Site]]="GODACO"), "No", "Yes")</f>
        <v>Yes</v>
      </c>
      <c r="D1791" s="197">
        <f>MAX(DATE(Table1[Year],1,1),DATE(Table1[Year],1,1)-WEEKDAY(DATE(Table1[Year],1,1),2)+(Table1[WeekNum]-1)*7+1)</f>
        <v>44641</v>
      </c>
      <c r="E1791" s="197">
        <f>MIN(DATE(Table1[Year]+1,1,0),DATE(Table1[Year],1,1)-WEEKDAY(DATE(Table1[Year],1,1),2)+Table1[WeekNum]*7)</f>
        <v>44647</v>
      </c>
      <c r="F1791" s="15">
        <v>2022</v>
      </c>
      <c r="G1791" s="196">
        <f t="shared" si="54"/>
        <v>3</v>
      </c>
      <c r="H1791" s="196">
        <v>13</v>
      </c>
      <c r="I1791" s="207" t="str">
        <f>"W" &amp;Table1[[#This Row],[WeekNum]]</f>
        <v>W13</v>
      </c>
      <c r="J1791" s="199" t="str">
        <f t="shared" si="55"/>
        <v>22-W13</v>
      </c>
      <c r="K1791" s="198" t="s">
        <v>482</v>
      </c>
      <c r="L1791" s="198"/>
      <c r="M1791" s="198" t="s">
        <v>72</v>
      </c>
      <c r="N1791" s="266" t="s">
        <v>368</v>
      </c>
      <c r="O1791" s="266" t="s">
        <v>386</v>
      </c>
      <c r="P1791" s="11" t="s">
        <v>387</v>
      </c>
      <c r="Q1791" s="11" t="s">
        <v>419</v>
      </c>
      <c r="R1791" s="198">
        <v>2550</v>
      </c>
      <c r="S1791" s="198">
        <v>2323.5</v>
      </c>
      <c r="T1791" s="206">
        <f>ABS(Table1[[#This Row],[Prod]]-Table1[[#This Row],[Planned]])</f>
        <v>226.5</v>
      </c>
      <c r="U1791" s="209">
        <f>IF(ABS(Table1[[#This Row],[Prod]]-Table1[[#This Row],[Planned]])&gt;Table1[[#This Row],[Planned]],0,IF(Table1[[#This Row],[Planned]]=0,0,1-ABS(Table1[[#This Row],[Prod]]-Table1[[#This Row],[Planned]])/Table1[[#This Row],[Planned]]))</f>
        <v>0.91117647058823525</v>
      </c>
      <c r="V1791" s="198"/>
      <c r="W1791" s="198"/>
      <c r="X1791" s="200">
        <v>2250</v>
      </c>
      <c r="Y1791" s="206">
        <f>Table1[[#This Row],[Prod]]</f>
        <v>2323.5</v>
      </c>
      <c r="Z1791" s="206">
        <f>ABS(Table1[[#This Row],[Prod2]]-Table1[[#This Row],[Plan Revised]])</f>
        <v>73.5</v>
      </c>
      <c r="AA1791" s="209">
        <f>IF(ABS(Table1[[#This Row],[Prod2]]-Table1[[#This Row],[Plan Revised]])&gt;Table1[[#This Row],[Plan Revised]],0,IF(Table1[[#This Row],[Plan Revised]]=0,0,1-ABS(Table1[[#This Row],[Prod2]]-Table1[[#This Row],[Plan Revised]])/Table1[[#This Row],[Plan Revised]]))</f>
        <v>0.96733333333333338</v>
      </c>
      <c r="AB1791" s="198"/>
      <c r="AC1791" s="201"/>
      <c r="AD1791"/>
      <c r="AF1791"/>
    </row>
    <row r="1792" spans="1:32">
      <c r="A1792" s="196" t="str">
        <f>IF(Table1[Week]=WeekSel,"Yes","No")</f>
        <v>No</v>
      </c>
      <c r="B1792" s="196" t="str">
        <f>IF((Table1[StartDate]&gt;=Date.GraphMin)*(Table1[StartDate]&lt;=Date.GraphMax)=1,"Yes","No")</f>
        <v>No</v>
      </c>
      <c r="C1792" s="196" t="str">
        <f>IF(OR(Table1[[#This Row],[Site]]="FOOD MILLING",Table1[[#This Row],[Site]]="GODACO"), "No", "Yes")</f>
        <v>Yes</v>
      </c>
      <c r="D1792" s="197">
        <f>MAX(DATE(Table1[Year],1,1),DATE(Table1[Year],1,1)-WEEKDAY(DATE(Table1[Year],1,1),2)+(Table1[WeekNum]-1)*7+1)</f>
        <v>44641</v>
      </c>
      <c r="E1792" s="197">
        <f>MIN(DATE(Table1[Year]+1,1,0),DATE(Table1[Year],1,1)-WEEKDAY(DATE(Table1[Year],1,1),2)+Table1[WeekNum]*7)</f>
        <v>44647</v>
      </c>
      <c r="F1792" s="15">
        <v>2022</v>
      </c>
      <c r="G1792" s="196">
        <f t="shared" si="54"/>
        <v>3</v>
      </c>
      <c r="H1792" s="196">
        <v>13</v>
      </c>
      <c r="I1792" s="207" t="str">
        <f>"W" &amp;Table1[[#This Row],[WeekNum]]</f>
        <v>W13</v>
      </c>
      <c r="J1792" s="199" t="str">
        <f t="shared" si="55"/>
        <v>22-W13</v>
      </c>
      <c r="K1792" s="198" t="s">
        <v>29</v>
      </c>
      <c r="L1792" s="198"/>
      <c r="M1792" s="198" t="s">
        <v>77</v>
      </c>
      <c r="N1792" s="266" t="s">
        <v>368</v>
      </c>
      <c r="O1792" s="266" t="s">
        <v>386</v>
      </c>
      <c r="P1792" s="11" t="s">
        <v>387</v>
      </c>
      <c r="Q1792" s="11" t="s">
        <v>419</v>
      </c>
      <c r="R1792" s="198">
        <v>0</v>
      </c>
      <c r="S1792" s="198">
        <v>0</v>
      </c>
      <c r="T1792" s="206">
        <f>ABS(Table1[[#This Row],[Prod]]-Table1[[#This Row],[Planned]])</f>
        <v>0</v>
      </c>
      <c r="U1792" s="209">
        <f>IF(ABS(Table1[[#This Row],[Prod]]-Table1[[#This Row],[Planned]])&gt;Table1[[#This Row],[Planned]],0,IF(Table1[[#This Row],[Planned]]=0,0,1-ABS(Table1[[#This Row],[Prod]]-Table1[[#This Row],[Planned]])/Table1[[#This Row],[Planned]]))</f>
        <v>0</v>
      </c>
      <c r="V1792" s="198"/>
      <c r="W1792" s="198"/>
      <c r="X1792" s="200">
        <v>0</v>
      </c>
      <c r="Y1792" s="206">
        <f>Table1[[#This Row],[Prod]]</f>
        <v>0</v>
      </c>
      <c r="Z1792" s="206">
        <f>ABS(Table1[[#This Row],[Prod2]]-Table1[[#This Row],[Plan Revised]])</f>
        <v>0</v>
      </c>
      <c r="AA1792" s="209">
        <f>IF(ABS(Table1[[#This Row],[Prod2]]-Table1[[#This Row],[Plan Revised]])&gt;Table1[[#This Row],[Plan Revised]],0,IF(Table1[[#This Row],[Plan Revised]]=0,0,1-ABS(Table1[[#This Row],[Prod2]]-Table1[[#This Row],[Plan Revised]])/Table1[[#This Row],[Plan Revised]]))</f>
        <v>0</v>
      </c>
      <c r="AB1792" s="198"/>
      <c r="AC1792" s="201"/>
      <c r="AD1792"/>
      <c r="AF1792"/>
    </row>
    <row r="1793" spans="1:32">
      <c r="A1793" s="196" t="str">
        <f>IF(Table1[Week]=WeekSel,"Yes","No")</f>
        <v>No</v>
      </c>
      <c r="B1793" s="196" t="str">
        <f>IF((Table1[StartDate]&gt;=Date.GraphMin)*(Table1[StartDate]&lt;=Date.GraphMax)=1,"Yes","No")</f>
        <v>No</v>
      </c>
      <c r="C1793" s="196" t="str">
        <f>IF(OR(Table1[[#This Row],[Site]]="FOOD MILLING",Table1[[#This Row],[Site]]="GODACO"), "No", "Yes")</f>
        <v>Yes</v>
      </c>
      <c r="D1793" s="197">
        <f>MAX(DATE(Table1[Year],1,1),DATE(Table1[Year],1,1)-WEEKDAY(DATE(Table1[Year],1,1),2)+(Table1[WeekNum]-1)*7+1)</f>
        <v>44641</v>
      </c>
      <c r="E1793" s="197">
        <f>MIN(DATE(Table1[Year]+1,1,0),DATE(Table1[Year],1,1)-WEEKDAY(DATE(Table1[Year],1,1),2)+Table1[WeekNum]*7)</f>
        <v>44647</v>
      </c>
      <c r="F1793" s="15">
        <v>2022</v>
      </c>
      <c r="G1793" s="196">
        <f t="shared" si="54"/>
        <v>3</v>
      </c>
      <c r="H1793" s="196">
        <v>13</v>
      </c>
      <c r="I1793" s="207" t="str">
        <f>"W" &amp;Table1[[#This Row],[WeekNum]]</f>
        <v>W13</v>
      </c>
      <c r="J1793" s="199" t="str">
        <f t="shared" si="55"/>
        <v>22-W13</v>
      </c>
      <c r="K1793" s="198" t="s">
        <v>30</v>
      </c>
      <c r="L1793" s="198"/>
      <c r="M1793" s="198" t="s">
        <v>77</v>
      </c>
      <c r="N1793" s="266" t="s">
        <v>368</v>
      </c>
      <c r="O1793" s="266" t="s">
        <v>386</v>
      </c>
      <c r="P1793" s="11" t="s">
        <v>387</v>
      </c>
      <c r="Q1793" s="11" t="s">
        <v>419</v>
      </c>
      <c r="R1793" s="198">
        <v>0</v>
      </c>
      <c r="S1793" s="198">
        <v>0</v>
      </c>
      <c r="T1793" s="206">
        <f>ABS(Table1[[#This Row],[Prod]]-Table1[[#This Row],[Planned]])</f>
        <v>0</v>
      </c>
      <c r="U1793" s="209">
        <f>IF(ABS(Table1[[#This Row],[Prod]]-Table1[[#This Row],[Planned]])&gt;Table1[[#This Row],[Planned]],0,IF(Table1[[#This Row],[Planned]]=0,0,1-ABS(Table1[[#This Row],[Prod]]-Table1[[#This Row],[Planned]])/Table1[[#This Row],[Planned]]))</f>
        <v>0</v>
      </c>
      <c r="V1793" s="198"/>
      <c r="W1793" s="198"/>
      <c r="X1793" s="200">
        <v>0</v>
      </c>
      <c r="Y1793" s="206">
        <f>Table1[[#This Row],[Prod]]</f>
        <v>0</v>
      </c>
      <c r="Z1793" s="206">
        <f>ABS(Table1[[#This Row],[Prod2]]-Table1[[#This Row],[Plan Revised]])</f>
        <v>0</v>
      </c>
      <c r="AA1793" s="209">
        <f>IF(ABS(Table1[[#This Row],[Prod2]]-Table1[[#This Row],[Plan Revised]])&gt;Table1[[#This Row],[Plan Revised]],0,IF(Table1[[#This Row],[Plan Revised]]=0,0,1-ABS(Table1[[#This Row],[Prod2]]-Table1[[#This Row],[Plan Revised]])/Table1[[#This Row],[Plan Revised]]))</f>
        <v>0</v>
      </c>
      <c r="AB1793" s="198"/>
      <c r="AC1793" s="201"/>
      <c r="AD1793"/>
      <c r="AF1793"/>
    </row>
    <row r="1794" spans="1:32">
      <c r="A1794" s="196" t="str">
        <f>IF(Table1[Week]=WeekSel,"Yes","No")</f>
        <v>No</v>
      </c>
      <c r="B1794" s="196" t="str">
        <f>IF((Table1[StartDate]&gt;=Date.GraphMin)*(Table1[StartDate]&lt;=Date.GraphMax)=1,"Yes","No")</f>
        <v>No</v>
      </c>
      <c r="C1794" s="196" t="str">
        <f>IF(OR(Table1[[#This Row],[Site]]="FOOD MILLING",Table1[[#This Row],[Site]]="GODACO"), "No", "Yes")</f>
        <v>Yes</v>
      </c>
      <c r="D1794" s="197">
        <f>MAX(DATE(Table1[Year],1,1),DATE(Table1[Year],1,1)-WEEKDAY(DATE(Table1[Year],1,1),2)+(Table1[WeekNum]-1)*7+1)</f>
        <v>44641</v>
      </c>
      <c r="E1794" s="197">
        <f>MIN(DATE(Table1[Year]+1,1,0),DATE(Table1[Year],1,1)-WEEKDAY(DATE(Table1[Year],1,1),2)+Table1[WeekNum]*7)</f>
        <v>44647</v>
      </c>
      <c r="F1794" s="15">
        <v>2022</v>
      </c>
      <c r="G1794" s="196">
        <f t="shared" ref="G1794:G1857" si="56">MONTH(DATE(F1794,1,H1794*7-2)-WEEKDAY(DATE(H1794,1,2)))</f>
        <v>3</v>
      </c>
      <c r="H1794" s="196">
        <v>13</v>
      </c>
      <c r="I1794" s="207" t="str">
        <f>"W" &amp;Table1[[#This Row],[WeekNum]]</f>
        <v>W13</v>
      </c>
      <c r="J1794" s="199" t="str">
        <f t="shared" ref="J1794:J1857" si="57">RIGHT(F1794,2)&amp;"-"&amp;TEXT(H1794,"W00")</f>
        <v>22-W13</v>
      </c>
      <c r="K1794" s="198" t="s">
        <v>429</v>
      </c>
      <c r="L1794" s="198"/>
      <c r="M1794" s="198" t="s">
        <v>77</v>
      </c>
      <c r="N1794" s="266" t="s">
        <v>368</v>
      </c>
      <c r="O1794" s="266" t="s">
        <v>386</v>
      </c>
      <c r="P1794" s="11" t="s">
        <v>387</v>
      </c>
      <c r="Q1794" s="11" t="s">
        <v>419</v>
      </c>
      <c r="R1794" s="198">
        <v>0</v>
      </c>
      <c r="S1794" s="198">
        <v>0</v>
      </c>
      <c r="T1794" s="206">
        <f>ABS(Table1[[#This Row],[Prod]]-Table1[[#This Row],[Planned]])</f>
        <v>0</v>
      </c>
      <c r="U1794" s="209">
        <f>IF(ABS(Table1[[#This Row],[Prod]]-Table1[[#This Row],[Planned]])&gt;Table1[[#This Row],[Planned]],0,IF(Table1[[#This Row],[Planned]]=0,0,1-ABS(Table1[[#This Row],[Prod]]-Table1[[#This Row],[Planned]])/Table1[[#This Row],[Planned]]))</f>
        <v>0</v>
      </c>
      <c r="V1794" s="198"/>
      <c r="W1794" s="198"/>
      <c r="X1794" s="200">
        <v>0</v>
      </c>
      <c r="Y1794" s="206">
        <f>Table1[[#This Row],[Prod]]</f>
        <v>0</v>
      </c>
      <c r="Z1794" s="206">
        <f>ABS(Table1[[#This Row],[Prod2]]-Table1[[#This Row],[Plan Revised]])</f>
        <v>0</v>
      </c>
      <c r="AA1794" s="209">
        <f>IF(ABS(Table1[[#This Row],[Prod2]]-Table1[[#This Row],[Plan Revised]])&gt;Table1[[#This Row],[Plan Revised]],0,IF(Table1[[#This Row],[Plan Revised]]=0,0,1-ABS(Table1[[#This Row],[Prod2]]-Table1[[#This Row],[Plan Revised]])/Table1[[#This Row],[Plan Revised]]))</f>
        <v>0</v>
      </c>
      <c r="AB1794" s="198"/>
      <c r="AC1794" s="201"/>
      <c r="AD1794"/>
      <c r="AF1794"/>
    </row>
    <row r="1795" spans="1:32">
      <c r="A1795" s="196" t="str">
        <f>IF(Table1[Week]=WeekSel,"Yes","No")</f>
        <v>No</v>
      </c>
      <c r="B1795" s="196" t="str">
        <f>IF((Table1[StartDate]&gt;=Date.GraphMin)*(Table1[StartDate]&lt;=Date.GraphMax)=1,"Yes","No")</f>
        <v>No</v>
      </c>
      <c r="C1795" s="196" t="str">
        <f>IF(OR(Table1[[#This Row],[Site]]="FOOD MILLING",Table1[[#This Row],[Site]]="GODACO"), "No", "Yes")</f>
        <v>Yes</v>
      </c>
      <c r="D1795" s="197">
        <f>MAX(DATE(Table1[Year],1,1),DATE(Table1[Year],1,1)-WEEKDAY(DATE(Table1[Year],1,1),2)+(Table1[WeekNum]-1)*7+1)</f>
        <v>44641</v>
      </c>
      <c r="E1795" s="197">
        <f>MIN(DATE(Table1[Year]+1,1,0),DATE(Table1[Year],1,1)-WEEKDAY(DATE(Table1[Year],1,1),2)+Table1[WeekNum]*7)</f>
        <v>44647</v>
      </c>
      <c r="F1795" s="15">
        <v>2022</v>
      </c>
      <c r="G1795" s="196">
        <f t="shared" si="56"/>
        <v>3</v>
      </c>
      <c r="H1795" s="196">
        <v>13</v>
      </c>
      <c r="I1795" s="207" t="str">
        <f>"W" &amp;Table1[[#This Row],[WeekNum]]</f>
        <v>W13</v>
      </c>
      <c r="J1795" s="199" t="str">
        <f t="shared" si="57"/>
        <v>22-W13</v>
      </c>
      <c r="K1795" s="198" t="s">
        <v>494</v>
      </c>
      <c r="L1795" s="198"/>
      <c r="M1795" s="198" t="s">
        <v>77</v>
      </c>
      <c r="N1795" s="266" t="s">
        <v>368</v>
      </c>
      <c r="O1795" s="266" t="s">
        <v>386</v>
      </c>
      <c r="P1795" s="11" t="s">
        <v>387</v>
      </c>
      <c r="Q1795" s="11" t="s">
        <v>419</v>
      </c>
      <c r="R1795" s="198">
        <v>0</v>
      </c>
      <c r="S1795" s="198">
        <v>0</v>
      </c>
      <c r="T1795" s="206">
        <f>ABS(Table1[[#This Row],[Prod]]-Table1[[#This Row],[Planned]])</f>
        <v>0</v>
      </c>
      <c r="U1795" s="209">
        <f>IF(ABS(Table1[[#This Row],[Prod]]-Table1[[#This Row],[Planned]])&gt;Table1[[#This Row],[Planned]],0,IF(Table1[[#This Row],[Planned]]=0,0,1-ABS(Table1[[#This Row],[Prod]]-Table1[[#This Row],[Planned]])/Table1[[#This Row],[Planned]]))</f>
        <v>0</v>
      </c>
      <c r="V1795" s="198"/>
      <c r="W1795" s="198"/>
      <c r="X1795" s="200">
        <v>0</v>
      </c>
      <c r="Y1795" s="206">
        <f>Table1[[#This Row],[Prod]]</f>
        <v>0</v>
      </c>
      <c r="Z1795" s="206">
        <f>ABS(Table1[[#This Row],[Prod2]]-Table1[[#This Row],[Plan Revised]])</f>
        <v>0</v>
      </c>
      <c r="AA1795" s="209">
        <f>IF(ABS(Table1[[#This Row],[Prod2]]-Table1[[#This Row],[Plan Revised]])&gt;Table1[[#This Row],[Plan Revised]],0,IF(Table1[[#This Row],[Plan Revised]]=0,0,1-ABS(Table1[[#This Row],[Prod2]]-Table1[[#This Row],[Plan Revised]])/Table1[[#This Row],[Plan Revised]]))</f>
        <v>0</v>
      </c>
      <c r="AB1795" s="198"/>
      <c r="AC1795" s="201"/>
      <c r="AD1795"/>
      <c r="AF1795"/>
    </row>
    <row r="1796" spans="1:32">
      <c r="A1796" s="196" t="str">
        <f>IF(Table1[Week]=WeekSel,"Yes","No")</f>
        <v>No</v>
      </c>
      <c r="B1796" s="196" t="str">
        <f>IF((Table1[StartDate]&gt;=Date.GraphMin)*(Table1[StartDate]&lt;=Date.GraphMax)=1,"Yes","No")</f>
        <v>No</v>
      </c>
      <c r="C1796" s="196" t="str">
        <f>IF(OR(Table1[[#This Row],[Site]]="FOOD MILLING",Table1[[#This Row],[Site]]="GODACO"), "No", "Yes")</f>
        <v>Yes</v>
      </c>
      <c r="D1796" s="197">
        <f>MAX(DATE(Table1[Year],1,1),DATE(Table1[Year],1,1)-WEEKDAY(DATE(Table1[Year],1,1),2)+(Table1[WeekNum]-1)*7+1)</f>
        <v>44641</v>
      </c>
      <c r="E1796" s="197">
        <f>MIN(DATE(Table1[Year]+1,1,0),DATE(Table1[Year],1,1)-WEEKDAY(DATE(Table1[Year],1,1),2)+Table1[WeekNum]*7)</f>
        <v>44647</v>
      </c>
      <c r="F1796" s="15">
        <v>2022</v>
      </c>
      <c r="G1796" s="196">
        <f t="shared" si="56"/>
        <v>3</v>
      </c>
      <c r="H1796" s="196">
        <v>13</v>
      </c>
      <c r="I1796" s="207" t="str">
        <f>"W" &amp;Table1[[#This Row],[WeekNum]]</f>
        <v>W13</v>
      </c>
      <c r="J1796" s="199" t="str">
        <f t="shared" si="57"/>
        <v>22-W13</v>
      </c>
      <c r="K1796" s="198" t="s">
        <v>495</v>
      </c>
      <c r="L1796" s="198"/>
      <c r="M1796" s="198" t="s">
        <v>77</v>
      </c>
      <c r="N1796" s="266" t="s">
        <v>368</v>
      </c>
      <c r="O1796" s="266" t="s">
        <v>386</v>
      </c>
      <c r="P1796" s="11" t="s">
        <v>387</v>
      </c>
      <c r="Q1796" s="11" t="s">
        <v>419</v>
      </c>
      <c r="R1796" s="198">
        <v>0</v>
      </c>
      <c r="S1796" s="198">
        <v>0</v>
      </c>
      <c r="T1796" s="206">
        <f>ABS(Table1[[#This Row],[Prod]]-Table1[[#This Row],[Planned]])</f>
        <v>0</v>
      </c>
      <c r="U1796" s="209">
        <f>IF(ABS(Table1[[#This Row],[Prod]]-Table1[[#This Row],[Planned]])&gt;Table1[[#This Row],[Planned]],0,IF(Table1[[#This Row],[Planned]]=0,0,1-ABS(Table1[[#This Row],[Prod]]-Table1[[#This Row],[Planned]])/Table1[[#This Row],[Planned]]))</f>
        <v>0</v>
      </c>
      <c r="V1796" s="198"/>
      <c r="W1796" s="198"/>
      <c r="X1796" s="200">
        <v>0</v>
      </c>
      <c r="Y1796" s="206">
        <f>Table1[[#This Row],[Prod]]</f>
        <v>0</v>
      </c>
      <c r="Z1796" s="206">
        <f>ABS(Table1[[#This Row],[Prod2]]-Table1[[#This Row],[Plan Revised]])</f>
        <v>0</v>
      </c>
      <c r="AA1796" s="209">
        <f>IF(ABS(Table1[[#This Row],[Prod2]]-Table1[[#This Row],[Plan Revised]])&gt;Table1[[#This Row],[Plan Revised]],0,IF(Table1[[#This Row],[Plan Revised]]=0,0,1-ABS(Table1[[#This Row],[Prod2]]-Table1[[#This Row],[Plan Revised]])/Table1[[#This Row],[Plan Revised]]))</f>
        <v>0</v>
      </c>
      <c r="AB1796" s="198"/>
      <c r="AC1796" s="201"/>
      <c r="AD1796"/>
      <c r="AF1796"/>
    </row>
    <row r="1797" spans="1:32">
      <c r="A1797" s="196" t="str">
        <f>IF(Table1[Week]=WeekSel,"Yes","No")</f>
        <v>No</v>
      </c>
      <c r="B1797" s="196" t="str">
        <f>IF((Table1[StartDate]&gt;=Date.GraphMin)*(Table1[StartDate]&lt;=Date.GraphMax)=1,"Yes","No")</f>
        <v>No</v>
      </c>
      <c r="C1797" s="196" t="str">
        <f>IF(OR(Table1[[#This Row],[Site]]="FOOD MILLING",Table1[[#This Row],[Site]]="GODACO"), "No", "Yes")</f>
        <v>Yes</v>
      </c>
      <c r="D1797" s="197">
        <f>MAX(DATE(Table1[Year],1,1),DATE(Table1[Year],1,1)-WEEKDAY(DATE(Table1[Year],1,1),2)+(Table1[WeekNum]-1)*7+1)</f>
        <v>44641</v>
      </c>
      <c r="E1797" s="197">
        <f>MIN(DATE(Table1[Year]+1,1,0),DATE(Table1[Year],1,1)-WEEKDAY(DATE(Table1[Year],1,1),2)+Table1[WeekNum]*7)</f>
        <v>44647</v>
      </c>
      <c r="F1797" s="15">
        <v>2022</v>
      </c>
      <c r="G1797" s="196">
        <f t="shared" si="56"/>
        <v>3</v>
      </c>
      <c r="H1797" s="196">
        <v>13</v>
      </c>
      <c r="I1797" s="207" t="str">
        <f>"W" &amp;Table1[[#This Row],[WeekNum]]</f>
        <v>W13</v>
      </c>
      <c r="J1797" s="199" t="str">
        <f t="shared" si="57"/>
        <v>22-W13</v>
      </c>
      <c r="K1797" s="198" t="s">
        <v>430</v>
      </c>
      <c r="L1797" s="198"/>
      <c r="M1797" s="198" t="s">
        <v>77</v>
      </c>
      <c r="N1797" s="266" t="s">
        <v>368</v>
      </c>
      <c r="O1797" s="266" t="s">
        <v>386</v>
      </c>
      <c r="P1797" s="11" t="s">
        <v>387</v>
      </c>
      <c r="Q1797" s="11" t="s">
        <v>419</v>
      </c>
      <c r="R1797" s="198">
        <v>7920</v>
      </c>
      <c r="S1797" s="198">
        <v>7200.5</v>
      </c>
      <c r="T1797" s="206">
        <f>ABS(Table1[[#This Row],[Prod]]-Table1[[#This Row],[Planned]])</f>
        <v>719.5</v>
      </c>
      <c r="U1797" s="209">
        <f>IF(ABS(Table1[[#This Row],[Prod]]-Table1[[#This Row],[Planned]])&gt;Table1[[#This Row],[Planned]],0,IF(Table1[[#This Row],[Planned]]=0,0,1-ABS(Table1[[#This Row],[Prod]]-Table1[[#This Row],[Planned]])/Table1[[#This Row],[Planned]]))</f>
        <v>0.90915404040404035</v>
      </c>
      <c r="V1797" s="198"/>
      <c r="W1797" s="198"/>
      <c r="X1797" s="200">
        <v>7200</v>
      </c>
      <c r="Y1797" s="206">
        <f>Table1[[#This Row],[Prod]]</f>
        <v>7200.5</v>
      </c>
      <c r="Z1797" s="206">
        <f>ABS(Table1[[#This Row],[Prod2]]-Table1[[#This Row],[Plan Revised]])</f>
        <v>0.5</v>
      </c>
      <c r="AA1797" s="209">
        <f>IF(ABS(Table1[[#This Row],[Prod2]]-Table1[[#This Row],[Plan Revised]])&gt;Table1[[#This Row],[Plan Revised]],0,IF(Table1[[#This Row],[Plan Revised]]=0,0,1-ABS(Table1[[#This Row],[Prod2]]-Table1[[#This Row],[Plan Revised]])/Table1[[#This Row],[Plan Revised]]))</f>
        <v>0.99993055555555554</v>
      </c>
      <c r="AB1797" s="198"/>
      <c r="AC1797" s="201"/>
      <c r="AD1797"/>
      <c r="AF1797"/>
    </row>
    <row r="1798" spans="1:32">
      <c r="A1798" s="196" t="str">
        <f>IF(Table1[Week]=WeekSel,"Yes","No")</f>
        <v>No</v>
      </c>
      <c r="B1798" s="196" t="str">
        <f>IF((Table1[StartDate]&gt;=Date.GraphMin)*(Table1[StartDate]&lt;=Date.GraphMax)=1,"Yes","No")</f>
        <v>No</v>
      </c>
      <c r="C1798" s="196" t="str">
        <f>IF(OR(Table1[[#This Row],[Site]]="FOOD MILLING",Table1[[#This Row],[Site]]="GODACO"), "No", "Yes")</f>
        <v>Yes</v>
      </c>
      <c r="D1798" s="197">
        <f>MAX(DATE(Table1[Year],1,1),DATE(Table1[Year],1,1)-WEEKDAY(DATE(Table1[Year],1,1),2)+(Table1[WeekNum]-1)*7+1)</f>
        <v>44641</v>
      </c>
      <c r="E1798" s="197">
        <f>MIN(DATE(Table1[Year]+1,1,0),DATE(Table1[Year],1,1)-WEEKDAY(DATE(Table1[Year],1,1),2)+Table1[WeekNum]*7)</f>
        <v>44647</v>
      </c>
      <c r="F1798" s="15">
        <v>2022</v>
      </c>
      <c r="G1798" s="196">
        <f t="shared" si="56"/>
        <v>3</v>
      </c>
      <c r="H1798" s="196">
        <v>13</v>
      </c>
      <c r="I1798" s="207" t="str">
        <f>"W" &amp;Table1[[#This Row],[WeekNum]]</f>
        <v>W13</v>
      </c>
      <c r="J1798" s="199" t="str">
        <f t="shared" si="57"/>
        <v>22-W13</v>
      </c>
      <c r="K1798" s="198" t="s">
        <v>431</v>
      </c>
      <c r="L1798" s="198"/>
      <c r="M1798" s="198" t="s">
        <v>77</v>
      </c>
      <c r="N1798" s="266" t="s">
        <v>368</v>
      </c>
      <c r="O1798" s="266" t="s">
        <v>386</v>
      </c>
      <c r="P1798" s="11" t="s">
        <v>387</v>
      </c>
      <c r="Q1798" s="11" t="s">
        <v>419</v>
      </c>
      <c r="R1798" s="198">
        <v>1920</v>
      </c>
      <c r="S1798" s="198">
        <v>1926</v>
      </c>
      <c r="T1798" s="206">
        <f>ABS(Table1[[#This Row],[Prod]]-Table1[[#This Row],[Planned]])</f>
        <v>6</v>
      </c>
      <c r="U1798" s="209">
        <f>IF(ABS(Table1[[#This Row],[Prod]]-Table1[[#This Row],[Planned]])&gt;Table1[[#This Row],[Planned]],0,IF(Table1[[#This Row],[Planned]]=0,0,1-ABS(Table1[[#This Row],[Prod]]-Table1[[#This Row],[Planned]])/Table1[[#This Row],[Planned]]))</f>
        <v>0.99687499999999996</v>
      </c>
      <c r="V1798" s="198"/>
      <c r="W1798" s="198"/>
      <c r="X1798" s="200">
        <v>1920</v>
      </c>
      <c r="Y1798" s="206">
        <f>Table1[[#This Row],[Prod]]</f>
        <v>1926</v>
      </c>
      <c r="Z1798" s="206">
        <f>ABS(Table1[[#This Row],[Prod2]]-Table1[[#This Row],[Plan Revised]])</f>
        <v>6</v>
      </c>
      <c r="AA1798" s="209">
        <f>IF(ABS(Table1[[#This Row],[Prod2]]-Table1[[#This Row],[Plan Revised]])&gt;Table1[[#This Row],[Plan Revised]],0,IF(Table1[[#This Row],[Plan Revised]]=0,0,1-ABS(Table1[[#This Row],[Prod2]]-Table1[[#This Row],[Plan Revised]])/Table1[[#This Row],[Plan Revised]]))</f>
        <v>0.99687499999999996</v>
      </c>
      <c r="AB1798" s="198"/>
      <c r="AC1798" s="201"/>
      <c r="AD1798"/>
      <c r="AF1798"/>
    </row>
    <row r="1799" spans="1:32">
      <c r="A1799" s="196" t="str">
        <f>IF(Table1[Week]=WeekSel,"Yes","No")</f>
        <v>No</v>
      </c>
      <c r="B1799" s="196" t="str">
        <f>IF((Table1[StartDate]&gt;=Date.GraphMin)*(Table1[StartDate]&lt;=Date.GraphMax)=1,"Yes","No")</f>
        <v>No</v>
      </c>
      <c r="C1799" s="196" t="str">
        <f>IF(OR(Table1[[#This Row],[Site]]="FOOD MILLING",Table1[[#This Row],[Site]]="GODACO"), "No", "Yes")</f>
        <v>Yes</v>
      </c>
      <c r="D1799" s="197">
        <f>MAX(DATE(Table1[Year],1,1),DATE(Table1[Year],1,1)-WEEKDAY(DATE(Table1[Year],1,1),2)+(Table1[WeekNum]-1)*7+1)</f>
        <v>44641</v>
      </c>
      <c r="E1799" s="197">
        <f>MIN(DATE(Table1[Year]+1,1,0),DATE(Table1[Year],1,1)-WEEKDAY(DATE(Table1[Year],1,1),2)+Table1[WeekNum]*7)</f>
        <v>44647</v>
      </c>
      <c r="F1799" s="15">
        <v>2022</v>
      </c>
      <c r="G1799" s="196">
        <f t="shared" si="56"/>
        <v>3</v>
      </c>
      <c r="H1799" s="196">
        <v>13</v>
      </c>
      <c r="I1799" s="207" t="str">
        <f>"W" &amp;Table1[[#This Row],[WeekNum]]</f>
        <v>W13</v>
      </c>
      <c r="J1799" s="199" t="str">
        <f t="shared" si="57"/>
        <v>22-W13</v>
      </c>
      <c r="K1799" s="198" t="s">
        <v>432</v>
      </c>
      <c r="L1799" s="198"/>
      <c r="M1799" s="198" t="s">
        <v>77</v>
      </c>
      <c r="N1799" s="266" t="s">
        <v>368</v>
      </c>
      <c r="O1799" s="266" t="s">
        <v>386</v>
      </c>
      <c r="P1799" s="11" t="s">
        <v>387</v>
      </c>
      <c r="Q1799" s="11" t="s">
        <v>419</v>
      </c>
      <c r="R1799" s="198">
        <v>0</v>
      </c>
      <c r="S1799" s="198">
        <v>0</v>
      </c>
      <c r="T1799" s="206">
        <f>ABS(Table1[[#This Row],[Prod]]-Table1[[#This Row],[Planned]])</f>
        <v>0</v>
      </c>
      <c r="U1799" s="209">
        <f>IF(ABS(Table1[[#This Row],[Prod]]-Table1[[#This Row],[Planned]])&gt;Table1[[#This Row],[Planned]],0,IF(Table1[[#This Row],[Planned]]=0,0,1-ABS(Table1[[#This Row],[Prod]]-Table1[[#This Row],[Planned]])/Table1[[#This Row],[Planned]]))</f>
        <v>0</v>
      </c>
      <c r="V1799" s="198"/>
      <c r="W1799" s="198"/>
      <c r="X1799" s="200">
        <v>0</v>
      </c>
      <c r="Y1799" s="206">
        <f>Table1[[#This Row],[Prod]]</f>
        <v>0</v>
      </c>
      <c r="Z1799" s="206">
        <f>ABS(Table1[[#This Row],[Prod2]]-Table1[[#This Row],[Plan Revised]])</f>
        <v>0</v>
      </c>
      <c r="AA1799" s="209">
        <f>IF(ABS(Table1[[#This Row],[Prod2]]-Table1[[#This Row],[Plan Revised]])&gt;Table1[[#This Row],[Plan Revised]],0,IF(Table1[[#This Row],[Plan Revised]]=0,0,1-ABS(Table1[[#This Row],[Prod2]]-Table1[[#This Row],[Plan Revised]])/Table1[[#This Row],[Plan Revised]]))</f>
        <v>0</v>
      </c>
      <c r="AB1799" s="198"/>
      <c r="AC1799" s="201"/>
      <c r="AD1799"/>
      <c r="AF1799"/>
    </row>
    <row r="1800" spans="1:32">
      <c r="A1800" s="196" t="str">
        <f>IF(Table1[Week]=WeekSel,"Yes","No")</f>
        <v>No</v>
      </c>
      <c r="B1800" s="196" t="str">
        <f>IF((Table1[StartDate]&gt;=Date.GraphMin)*(Table1[StartDate]&lt;=Date.GraphMax)=1,"Yes","No")</f>
        <v>No</v>
      </c>
      <c r="C1800" s="196" t="str">
        <f>IF(OR(Table1[[#This Row],[Site]]="FOOD MILLING",Table1[[#This Row],[Site]]="GODACO"), "No", "Yes")</f>
        <v>Yes</v>
      </c>
      <c r="D1800" s="197">
        <f>MAX(DATE(Table1[Year],1,1),DATE(Table1[Year],1,1)-WEEKDAY(DATE(Table1[Year],1,1),2)+(Table1[WeekNum]-1)*7+1)</f>
        <v>44641</v>
      </c>
      <c r="E1800" s="197">
        <f>MIN(DATE(Table1[Year]+1,1,0),DATE(Table1[Year],1,1)-WEEKDAY(DATE(Table1[Year],1,1),2)+Table1[WeekNum]*7)</f>
        <v>44647</v>
      </c>
      <c r="F1800" s="15">
        <v>2022</v>
      </c>
      <c r="G1800" s="196">
        <f t="shared" si="56"/>
        <v>3</v>
      </c>
      <c r="H1800" s="196">
        <v>13</v>
      </c>
      <c r="I1800" s="207" t="str">
        <f>"W" &amp;Table1[[#This Row],[WeekNum]]</f>
        <v>W13</v>
      </c>
      <c r="J1800" s="199" t="str">
        <f t="shared" si="57"/>
        <v>22-W13</v>
      </c>
      <c r="K1800" s="198" t="s">
        <v>434</v>
      </c>
      <c r="L1800" s="198"/>
      <c r="M1800" s="198" t="s">
        <v>77</v>
      </c>
      <c r="N1800" s="266" t="s">
        <v>368</v>
      </c>
      <c r="O1800" s="266" t="s">
        <v>386</v>
      </c>
      <c r="P1800" s="11" t="s">
        <v>387</v>
      </c>
      <c r="Q1800" s="11" t="s">
        <v>419</v>
      </c>
      <c r="R1800" s="198">
        <v>100</v>
      </c>
      <c r="S1800" s="198">
        <v>300</v>
      </c>
      <c r="T1800" s="206">
        <f>ABS(Table1[[#This Row],[Prod]]-Table1[[#This Row],[Planned]])</f>
        <v>200</v>
      </c>
      <c r="U1800" s="209">
        <f>IF(ABS(Table1[[#This Row],[Prod]]-Table1[[#This Row],[Planned]])&gt;Table1[[#This Row],[Planned]],0,IF(Table1[[#This Row],[Planned]]=0,0,1-ABS(Table1[[#This Row],[Prod]]-Table1[[#This Row],[Planned]])/Table1[[#This Row],[Planned]]))</f>
        <v>0</v>
      </c>
      <c r="V1800" s="198"/>
      <c r="W1800" s="198"/>
      <c r="X1800" s="200">
        <v>300</v>
      </c>
      <c r="Y1800" s="206">
        <f>Table1[[#This Row],[Prod]]</f>
        <v>300</v>
      </c>
      <c r="Z1800" s="206">
        <f>ABS(Table1[[#This Row],[Prod2]]-Table1[[#This Row],[Plan Revised]])</f>
        <v>0</v>
      </c>
      <c r="AA1800" s="209">
        <f>IF(ABS(Table1[[#This Row],[Prod2]]-Table1[[#This Row],[Plan Revised]])&gt;Table1[[#This Row],[Plan Revised]],0,IF(Table1[[#This Row],[Plan Revised]]=0,0,1-ABS(Table1[[#This Row],[Prod2]]-Table1[[#This Row],[Plan Revised]])/Table1[[#This Row],[Plan Revised]]))</f>
        <v>1</v>
      </c>
      <c r="AB1800" s="198"/>
      <c r="AC1800" s="201"/>
      <c r="AD1800"/>
      <c r="AF1800"/>
    </row>
    <row r="1801" spans="1:32">
      <c r="A1801" s="196" t="str">
        <f>IF(Table1[Week]=WeekSel,"Yes","No")</f>
        <v>No</v>
      </c>
      <c r="B1801" s="196" t="str">
        <f>IF((Table1[StartDate]&gt;=Date.GraphMin)*(Table1[StartDate]&lt;=Date.GraphMax)=1,"Yes","No")</f>
        <v>No</v>
      </c>
      <c r="C1801" s="196" t="str">
        <f>IF(OR(Table1[[#This Row],[Site]]="FOOD MILLING",Table1[[#This Row],[Site]]="GODACO"), "No", "Yes")</f>
        <v>Yes</v>
      </c>
      <c r="D1801" s="197">
        <f>MAX(DATE(Table1[Year],1,1),DATE(Table1[Year],1,1)-WEEKDAY(DATE(Table1[Year],1,1),2)+(Table1[WeekNum]-1)*7+1)</f>
        <v>44641</v>
      </c>
      <c r="E1801" s="197">
        <f>MIN(DATE(Table1[Year]+1,1,0),DATE(Table1[Year],1,1)-WEEKDAY(DATE(Table1[Year],1,1),2)+Table1[WeekNum]*7)</f>
        <v>44647</v>
      </c>
      <c r="F1801" s="15">
        <v>2022</v>
      </c>
      <c r="G1801" s="196">
        <f t="shared" si="56"/>
        <v>3</v>
      </c>
      <c r="H1801" s="196">
        <v>13</v>
      </c>
      <c r="I1801" s="207" t="str">
        <f>"W" &amp;Table1[[#This Row],[WeekNum]]</f>
        <v>W13</v>
      </c>
      <c r="J1801" s="199" t="str">
        <f t="shared" si="57"/>
        <v>22-W13</v>
      </c>
      <c r="K1801" s="198" t="s">
        <v>433</v>
      </c>
      <c r="L1801" s="198"/>
      <c r="M1801" s="198" t="s">
        <v>77</v>
      </c>
      <c r="N1801" s="266" t="s">
        <v>368</v>
      </c>
      <c r="O1801" s="266" t="s">
        <v>386</v>
      </c>
      <c r="P1801" s="11" t="s">
        <v>387</v>
      </c>
      <c r="Q1801" s="11" t="s">
        <v>419</v>
      </c>
      <c r="R1801" s="198">
        <v>0</v>
      </c>
      <c r="S1801" s="198">
        <v>0</v>
      </c>
      <c r="T1801" s="206">
        <f>ABS(Table1[[#This Row],[Prod]]-Table1[[#This Row],[Planned]])</f>
        <v>0</v>
      </c>
      <c r="U1801" s="209">
        <f>IF(ABS(Table1[[#This Row],[Prod]]-Table1[[#This Row],[Planned]])&gt;Table1[[#This Row],[Planned]],0,IF(Table1[[#This Row],[Planned]]=0,0,1-ABS(Table1[[#This Row],[Prod]]-Table1[[#This Row],[Planned]])/Table1[[#This Row],[Planned]]))</f>
        <v>0</v>
      </c>
      <c r="V1801" s="198"/>
      <c r="W1801" s="198"/>
      <c r="X1801" s="200">
        <v>0</v>
      </c>
      <c r="Y1801" s="206">
        <f>Table1[[#This Row],[Prod]]</f>
        <v>0</v>
      </c>
      <c r="Z1801" s="206">
        <f>ABS(Table1[[#This Row],[Prod2]]-Table1[[#This Row],[Plan Revised]])</f>
        <v>0</v>
      </c>
      <c r="AA1801" s="209">
        <f>IF(ABS(Table1[[#This Row],[Prod2]]-Table1[[#This Row],[Plan Revised]])&gt;Table1[[#This Row],[Plan Revised]],0,IF(Table1[[#This Row],[Plan Revised]]=0,0,1-ABS(Table1[[#This Row],[Prod2]]-Table1[[#This Row],[Plan Revised]])/Table1[[#This Row],[Plan Revised]]))</f>
        <v>0</v>
      </c>
      <c r="AB1801" s="198"/>
      <c r="AC1801" s="201"/>
      <c r="AD1801"/>
      <c r="AF1801"/>
    </row>
    <row r="1802" spans="1:32">
      <c r="A1802" s="196" t="str">
        <f>IF(Table1[Week]=WeekSel,"Yes","No")</f>
        <v>No</v>
      </c>
      <c r="B1802" s="196" t="str">
        <f>IF((Table1[StartDate]&gt;=Date.GraphMin)*(Table1[StartDate]&lt;=Date.GraphMax)=1,"Yes","No")</f>
        <v>No</v>
      </c>
      <c r="C1802" s="196" t="str">
        <f>IF(OR(Table1[[#This Row],[Site]]="FOOD MILLING",Table1[[#This Row],[Site]]="GODACO"), "No", "Yes")</f>
        <v>Yes</v>
      </c>
      <c r="D1802" s="197">
        <f>MAX(DATE(Table1[Year],1,1),DATE(Table1[Year],1,1)-WEEKDAY(DATE(Table1[Year],1,1),2)+(Table1[WeekNum]-1)*7+1)</f>
        <v>44641</v>
      </c>
      <c r="E1802" s="197">
        <f>MIN(DATE(Table1[Year]+1,1,0),DATE(Table1[Year],1,1)-WEEKDAY(DATE(Table1[Year],1,1),2)+Table1[WeekNum]*7)</f>
        <v>44647</v>
      </c>
      <c r="F1802" s="15">
        <v>2022</v>
      </c>
      <c r="G1802" s="196">
        <f t="shared" si="56"/>
        <v>3</v>
      </c>
      <c r="H1802" s="196">
        <v>13</v>
      </c>
      <c r="I1802" s="207" t="str">
        <f>"W" &amp;Table1[[#This Row],[WeekNum]]</f>
        <v>W13</v>
      </c>
      <c r="J1802" s="199" t="str">
        <f t="shared" si="57"/>
        <v>22-W13</v>
      </c>
      <c r="K1802" s="198" t="s">
        <v>498</v>
      </c>
      <c r="L1802" s="198"/>
      <c r="M1802" s="198" t="s">
        <v>72</v>
      </c>
      <c r="N1802" s="198" t="s">
        <v>44</v>
      </c>
      <c r="O1802" s="266" t="s">
        <v>389</v>
      </c>
      <c r="P1802" s="11" t="s">
        <v>390</v>
      </c>
      <c r="Q1802" s="11" t="s">
        <v>421</v>
      </c>
      <c r="R1802" s="198">
        <v>0</v>
      </c>
      <c r="S1802" s="198">
        <v>8.9280000000000008</v>
      </c>
      <c r="T1802" s="206">
        <f>ABS(Table1[[#This Row],[Prod]]-Table1[[#This Row],[Planned]])</f>
        <v>8.9280000000000008</v>
      </c>
      <c r="U1802" s="209">
        <f>IF(ABS(Table1[[#This Row],[Prod]]-Table1[[#This Row],[Planned]])&gt;Table1[[#This Row],[Planned]],0,IF(Table1[[#This Row],[Planned]]=0,0,1-ABS(Table1[[#This Row],[Prod]]-Table1[[#This Row],[Planned]])/Table1[[#This Row],[Planned]]))</f>
        <v>0</v>
      </c>
      <c r="V1802" s="198"/>
      <c r="W1802" s="198"/>
      <c r="X1802" s="200">
        <v>0</v>
      </c>
      <c r="Y1802" s="206">
        <f>Table1[[#This Row],[Prod]]</f>
        <v>8.9280000000000008</v>
      </c>
      <c r="Z1802" s="206">
        <f>ABS(Table1[[#This Row],[Prod2]]-Table1[[#This Row],[Plan Revised]])</f>
        <v>8.9280000000000008</v>
      </c>
      <c r="AA1802" s="209">
        <f>IF(ABS(Table1[[#This Row],[Prod2]]-Table1[[#This Row],[Plan Revised]])&gt;Table1[[#This Row],[Plan Revised]],0,IF(Table1[[#This Row],[Plan Revised]]=0,0,1-ABS(Table1[[#This Row],[Prod2]]-Table1[[#This Row],[Plan Revised]])/Table1[[#This Row],[Plan Revised]]))</f>
        <v>0</v>
      </c>
      <c r="AB1802" s="198"/>
      <c r="AC1802" s="201"/>
      <c r="AD1802"/>
      <c r="AF1802"/>
    </row>
    <row r="1803" spans="1:32">
      <c r="A1803" s="196" t="str">
        <f>IF(Table1[Week]=WeekSel,"Yes","No")</f>
        <v>No</v>
      </c>
      <c r="B1803" s="196" t="str">
        <f>IF((Table1[StartDate]&gt;=Date.GraphMin)*(Table1[StartDate]&lt;=Date.GraphMax)=1,"Yes","No")</f>
        <v>No</v>
      </c>
      <c r="C1803" s="196" t="str">
        <f>IF(OR(Table1[[#This Row],[Site]]="FOOD MILLING",Table1[[#This Row],[Site]]="GODACO"), "No", "Yes")</f>
        <v>Yes</v>
      </c>
      <c r="D1803" s="197">
        <f>MAX(DATE(Table1[Year],1,1),DATE(Table1[Year],1,1)-WEEKDAY(DATE(Table1[Year],1,1),2)+(Table1[WeekNum]-1)*7+1)</f>
        <v>44641</v>
      </c>
      <c r="E1803" s="197">
        <f>MIN(DATE(Table1[Year]+1,1,0),DATE(Table1[Year],1,1)-WEEKDAY(DATE(Table1[Year],1,1),2)+Table1[WeekNum]*7)</f>
        <v>44647</v>
      </c>
      <c r="F1803" s="15">
        <v>2022</v>
      </c>
      <c r="G1803" s="196">
        <f t="shared" si="56"/>
        <v>3</v>
      </c>
      <c r="H1803" s="196">
        <v>13</v>
      </c>
      <c r="I1803" s="207" t="str">
        <f>"W" &amp;Table1[[#This Row],[WeekNum]]</f>
        <v>W13</v>
      </c>
      <c r="J1803" s="199" t="str">
        <f t="shared" si="57"/>
        <v>22-W13</v>
      </c>
      <c r="K1803" s="198" t="s">
        <v>684</v>
      </c>
      <c r="L1803" s="198"/>
      <c r="M1803" s="198" t="s">
        <v>72</v>
      </c>
      <c r="N1803" s="198" t="s">
        <v>44</v>
      </c>
      <c r="O1803" s="266" t="s">
        <v>391</v>
      </c>
      <c r="P1803" s="11" t="s">
        <v>392</v>
      </c>
      <c r="Q1803" s="11" t="s">
        <v>421</v>
      </c>
      <c r="R1803" s="198">
        <v>1570</v>
      </c>
      <c r="S1803" s="198">
        <v>1518.4650000000001</v>
      </c>
      <c r="T1803" s="206">
        <f>ABS(Table1[[#This Row],[Prod]]-Table1[[#This Row],[Planned]])</f>
        <v>51.534999999999854</v>
      </c>
      <c r="U1803" s="209">
        <f>IF(ABS(Table1[[#This Row],[Prod]]-Table1[[#This Row],[Planned]])&gt;Table1[[#This Row],[Planned]],0,IF(Table1[[#This Row],[Planned]]=0,0,1-ABS(Table1[[#This Row],[Prod]]-Table1[[#This Row],[Planned]])/Table1[[#This Row],[Planned]]))</f>
        <v>0.96717515923566888</v>
      </c>
      <c r="V1803" s="198"/>
      <c r="W1803" s="198"/>
      <c r="X1803" s="200">
        <v>1570</v>
      </c>
      <c r="Y1803" s="206">
        <f>Table1[[#This Row],[Prod]]</f>
        <v>1518.4650000000001</v>
      </c>
      <c r="Z1803" s="206">
        <f>ABS(Table1[[#This Row],[Prod2]]-Table1[[#This Row],[Plan Revised]])</f>
        <v>51.534999999999854</v>
      </c>
      <c r="AA1803" s="209">
        <f>IF(ABS(Table1[[#This Row],[Prod2]]-Table1[[#This Row],[Plan Revised]])&gt;Table1[[#This Row],[Plan Revised]],0,IF(Table1[[#This Row],[Plan Revised]]=0,0,1-ABS(Table1[[#This Row],[Prod2]]-Table1[[#This Row],[Plan Revised]])/Table1[[#This Row],[Plan Revised]]))</f>
        <v>0.96717515923566888</v>
      </c>
      <c r="AB1803" s="198"/>
      <c r="AC1803" s="201"/>
      <c r="AD1803"/>
      <c r="AF1803"/>
    </row>
    <row r="1804" spans="1:32">
      <c r="A1804" s="196" t="str">
        <f>IF(Table1[Week]=WeekSel,"Yes","No")</f>
        <v>No</v>
      </c>
      <c r="B1804" s="196" t="str">
        <f>IF((Table1[StartDate]&gt;=Date.GraphMin)*(Table1[StartDate]&lt;=Date.GraphMax)=1,"Yes","No")</f>
        <v>No</v>
      </c>
      <c r="C1804" s="196" t="str">
        <f>IF(OR(Table1[[#This Row],[Site]]="FOOD MILLING",Table1[[#This Row],[Site]]="GODACO"), "No", "Yes")</f>
        <v>Yes</v>
      </c>
      <c r="D1804" s="197">
        <f>MAX(DATE(Table1[Year],1,1),DATE(Table1[Year],1,1)-WEEKDAY(DATE(Table1[Year],1,1),2)+(Table1[WeekNum]-1)*7+1)</f>
        <v>44641</v>
      </c>
      <c r="E1804" s="197">
        <f>MIN(DATE(Table1[Year]+1,1,0),DATE(Table1[Year],1,1)-WEEKDAY(DATE(Table1[Year],1,1),2)+Table1[WeekNum]*7)</f>
        <v>44647</v>
      </c>
      <c r="F1804" s="15">
        <v>2022</v>
      </c>
      <c r="G1804" s="196">
        <f t="shared" si="56"/>
        <v>3</v>
      </c>
      <c r="H1804" s="196">
        <v>13</v>
      </c>
      <c r="I1804" s="207" t="str">
        <f>"W" &amp;Table1[[#This Row],[WeekNum]]</f>
        <v>W13</v>
      </c>
      <c r="J1804" s="199" t="str">
        <f t="shared" si="57"/>
        <v>22-W13</v>
      </c>
      <c r="K1804" s="198" t="s">
        <v>647</v>
      </c>
      <c r="L1804" s="198"/>
      <c r="M1804" s="198" t="s">
        <v>72</v>
      </c>
      <c r="N1804" s="198" t="s">
        <v>44</v>
      </c>
      <c r="O1804" s="266" t="s">
        <v>372</v>
      </c>
      <c r="P1804" s="11" t="s">
        <v>378</v>
      </c>
      <c r="Q1804" s="11" t="s">
        <v>421</v>
      </c>
      <c r="R1804" s="198">
        <v>1000</v>
      </c>
      <c r="S1804" s="198">
        <v>1419.47</v>
      </c>
      <c r="T1804" s="206">
        <f>ABS(Table1[[#This Row],[Prod]]-Table1[[#This Row],[Planned]])</f>
        <v>419.47</v>
      </c>
      <c r="U1804" s="209">
        <f>IF(ABS(Table1[[#This Row],[Prod]]-Table1[[#This Row],[Planned]])&gt;Table1[[#This Row],[Planned]],0,IF(Table1[[#This Row],[Planned]]=0,0,1-ABS(Table1[[#This Row],[Prod]]-Table1[[#This Row],[Planned]])/Table1[[#This Row],[Planned]]))</f>
        <v>0.58052999999999999</v>
      </c>
      <c r="V1804" s="198"/>
      <c r="W1804" s="198"/>
      <c r="X1804" s="200">
        <v>2000</v>
      </c>
      <c r="Y1804" s="206">
        <f>Table1[[#This Row],[Prod]]</f>
        <v>1419.47</v>
      </c>
      <c r="Z1804" s="206">
        <f>ABS(Table1[[#This Row],[Prod2]]-Table1[[#This Row],[Plan Revised]])</f>
        <v>580.53</v>
      </c>
      <c r="AA1804" s="209">
        <f>IF(ABS(Table1[[#This Row],[Prod2]]-Table1[[#This Row],[Plan Revised]])&gt;Table1[[#This Row],[Plan Revised]],0,IF(Table1[[#This Row],[Plan Revised]]=0,0,1-ABS(Table1[[#This Row],[Prod2]]-Table1[[#This Row],[Plan Revised]])/Table1[[#This Row],[Plan Revised]]))</f>
        <v>0.709735</v>
      </c>
      <c r="AB1804" s="198"/>
      <c r="AC1804" s="201"/>
      <c r="AD1804"/>
      <c r="AF1804"/>
    </row>
    <row r="1805" spans="1:32">
      <c r="A1805" s="196" t="str">
        <f>IF(Table1[Week]=WeekSel,"Yes","No")</f>
        <v>No</v>
      </c>
      <c r="B1805" s="196" t="str">
        <f>IF((Table1[StartDate]&gt;=Date.GraphMin)*(Table1[StartDate]&lt;=Date.GraphMax)=1,"Yes","No")</f>
        <v>No</v>
      </c>
      <c r="C1805" s="196" t="str">
        <f>IF(OR(Table1[[#This Row],[Site]]="FOOD MILLING",Table1[[#This Row],[Site]]="GODACO"), "No", "Yes")</f>
        <v>Yes</v>
      </c>
      <c r="D1805" s="197">
        <f>MAX(DATE(Table1[Year],1,1),DATE(Table1[Year],1,1)-WEEKDAY(DATE(Table1[Year],1,1),2)+(Table1[WeekNum]-1)*7+1)</f>
        <v>44641</v>
      </c>
      <c r="E1805" s="197">
        <f>MIN(DATE(Table1[Year]+1,1,0),DATE(Table1[Year],1,1)-WEEKDAY(DATE(Table1[Year],1,1),2)+Table1[WeekNum]*7)</f>
        <v>44647</v>
      </c>
      <c r="F1805" s="15">
        <v>2022</v>
      </c>
      <c r="G1805" s="196">
        <f t="shared" si="56"/>
        <v>3</v>
      </c>
      <c r="H1805" s="196">
        <v>13</v>
      </c>
      <c r="I1805" s="207" t="str">
        <f>"W" &amp;Table1[[#This Row],[WeekNum]]</f>
        <v>W13</v>
      </c>
      <c r="J1805" s="199" t="str">
        <f t="shared" si="57"/>
        <v>22-W13</v>
      </c>
      <c r="K1805" s="198" t="s">
        <v>685</v>
      </c>
      <c r="L1805" s="198"/>
      <c r="M1805" s="198" t="s">
        <v>72</v>
      </c>
      <c r="N1805" s="198" t="s">
        <v>44</v>
      </c>
      <c r="O1805" s="266" t="s">
        <v>391</v>
      </c>
      <c r="P1805" s="11" t="s">
        <v>392</v>
      </c>
      <c r="Q1805" s="11" t="s">
        <v>421</v>
      </c>
      <c r="R1805" s="198">
        <v>0</v>
      </c>
      <c r="S1805" s="198">
        <v>0</v>
      </c>
      <c r="T1805" s="206">
        <f>ABS(Table1[[#This Row],[Prod]]-Table1[[#This Row],[Planned]])</f>
        <v>0</v>
      </c>
      <c r="U1805" s="209">
        <f>IF(ABS(Table1[[#This Row],[Prod]]-Table1[[#This Row],[Planned]])&gt;Table1[[#This Row],[Planned]],0,IF(Table1[[#This Row],[Planned]]=0,0,1-ABS(Table1[[#This Row],[Prod]]-Table1[[#This Row],[Planned]])/Table1[[#This Row],[Planned]]))</f>
        <v>0</v>
      </c>
      <c r="V1805" s="198"/>
      <c r="W1805" s="198"/>
      <c r="X1805" s="200">
        <v>0</v>
      </c>
      <c r="Y1805" s="206">
        <f>Table1[[#This Row],[Prod]]</f>
        <v>0</v>
      </c>
      <c r="Z1805" s="206">
        <f>ABS(Table1[[#This Row],[Prod2]]-Table1[[#This Row],[Plan Revised]])</f>
        <v>0</v>
      </c>
      <c r="AA1805" s="209">
        <f>IF(ABS(Table1[[#This Row],[Prod2]]-Table1[[#This Row],[Plan Revised]])&gt;Table1[[#This Row],[Plan Revised]],0,IF(Table1[[#This Row],[Plan Revised]]=0,0,1-ABS(Table1[[#This Row],[Prod2]]-Table1[[#This Row],[Plan Revised]])/Table1[[#This Row],[Plan Revised]]))</f>
        <v>0</v>
      </c>
      <c r="AB1805" s="198"/>
      <c r="AC1805" s="201"/>
      <c r="AD1805"/>
      <c r="AF1805"/>
    </row>
    <row r="1806" spans="1:32">
      <c r="A1806" s="196" t="str">
        <f>IF(Table1[Week]=WeekSel,"Yes","No")</f>
        <v>No</v>
      </c>
      <c r="B1806" s="196" t="str">
        <f>IF((Table1[StartDate]&gt;=Date.GraphMin)*(Table1[StartDate]&lt;=Date.GraphMax)=1,"Yes","No")</f>
        <v>No</v>
      </c>
      <c r="C1806" s="196" t="str">
        <f>IF(OR(Table1[[#This Row],[Site]]="FOOD MILLING",Table1[[#This Row],[Site]]="GODACO"), "No", "Yes")</f>
        <v>Yes</v>
      </c>
      <c r="D1806" s="197">
        <f>MAX(DATE(Table1[Year],1,1),DATE(Table1[Year],1,1)-WEEKDAY(DATE(Table1[Year],1,1),2)+(Table1[WeekNum]-1)*7+1)</f>
        <v>44641</v>
      </c>
      <c r="E1806" s="197">
        <f>MIN(DATE(Table1[Year]+1,1,0),DATE(Table1[Year],1,1)-WEEKDAY(DATE(Table1[Year],1,1),2)+Table1[WeekNum]*7)</f>
        <v>44647</v>
      </c>
      <c r="F1806" s="15">
        <v>2022</v>
      </c>
      <c r="G1806" s="196">
        <f t="shared" si="56"/>
        <v>3</v>
      </c>
      <c r="H1806" s="196">
        <v>13</v>
      </c>
      <c r="I1806" s="207" t="str">
        <f>"W" &amp;Table1[[#This Row],[WeekNum]]</f>
        <v>W13</v>
      </c>
      <c r="J1806" s="199" t="str">
        <f t="shared" si="57"/>
        <v>22-W13</v>
      </c>
      <c r="K1806" s="198" t="s">
        <v>686</v>
      </c>
      <c r="L1806" s="198"/>
      <c r="M1806" s="198" t="s">
        <v>72</v>
      </c>
      <c r="N1806" s="198" t="s">
        <v>44</v>
      </c>
      <c r="O1806" s="266" t="s">
        <v>389</v>
      </c>
      <c r="P1806" s="11" t="s">
        <v>390</v>
      </c>
      <c r="Q1806" s="11" t="s">
        <v>421</v>
      </c>
      <c r="R1806" s="198">
        <v>320</v>
      </c>
      <c r="S1806" s="198">
        <v>305</v>
      </c>
      <c r="T1806" s="206">
        <f>ABS(Table1[[#This Row],[Prod]]-Table1[[#This Row],[Planned]])</f>
        <v>15</v>
      </c>
      <c r="U1806" s="209">
        <f>IF(ABS(Table1[[#This Row],[Prod]]-Table1[[#This Row],[Planned]])&gt;Table1[[#This Row],[Planned]],0,IF(Table1[[#This Row],[Planned]]=0,0,1-ABS(Table1[[#This Row],[Prod]]-Table1[[#This Row],[Planned]])/Table1[[#This Row],[Planned]]))</f>
        <v>0.953125</v>
      </c>
      <c r="V1806" s="198"/>
      <c r="W1806" s="198"/>
      <c r="X1806" s="200">
        <v>320</v>
      </c>
      <c r="Y1806" s="206">
        <f>Table1[[#This Row],[Prod]]</f>
        <v>305</v>
      </c>
      <c r="Z1806" s="206">
        <f>ABS(Table1[[#This Row],[Prod2]]-Table1[[#This Row],[Plan Revised]])</f>
        <v>15</v>
      </c>
      <c r="AA1806" s="209">
        <f>IF(ABS(Table1[[#This Row],[Prod2]]-Table1[[#This Row],[Plan Revised]])&gt;Table1[[#This Row],[Plan Revised]],0,IF(Table1[[#This Row],[Plan Revised]]=0,0,1-ABS(Table1[[#This Row],[Prod2]]-Table1[[#This Row],[Plan Revised]])/Table1[[#This Row],[Plan Revised]]))</f>
        <v>0.953125</v>
      </c>
      <c r="AB1806" s="198"/>
      <c r="AC1806" s="201"/>
      <c r="AD1806"/>
      <c r="AF1806"/>
    </row>
    <row r="1807" spans="1:32">
      <c r="A1807" s="196" t="str">
        <f>IF(Table1[Week]=WeekSel,"Yes","No")</f>
        <v>No</v>
      </c>
      <c r="B1807" s="196" t="str">
        <f>IF((Table1[StartDate]&gt;=Date.GraphMin)*(Table1[StartDate]&lt;=Date.GraphMax)=1,"Yes","No")</f>
        <v>No</v>
      </c>
      <c r="C1807" s="196" t="str">
        <f>IF(OR(Table1[[#This Row],[Site]]="FOOD MILLING",Table1[[#This Row],[Site]]="GODACO"), "No", "Yes")</f>
        <v>Yes</v>
      </c>
      <c r="D1807" s="197">
        <f>MAX(DATE(Table1[Year],1,1),DATE(Table1[Year],1,1)-WEEKDAY(DATE(Table1[Year],1,1),2)+(Table1[WeekNum]-1)*7+1)</f>
        <v>44641</v>
      </c>
      <c r="E1807" s="197">
        <f>MIN(DATE(Table1[Year]+1,1,0),DATE(Table1[Year],1,1)-WEEKDAY(DATE(Table1[Year],1,1),2)+Table1[WeekNum]*7)</f>
        <v>44647</v>
      </c>
      <c r="F1807" s="15">
        <v>2022</v>
      </c>
      <c r="G1807" s="196">
        <f t="shared" si="56"/>
        <v>3</v>
      </c>
      <c r="H1807" s="196">
        <v>13</v>
      </c>
      <c r="I1807" s="207" t="str">
        <f>"W" &amp;Table1[[#This Row],[WeekNum]]</f>
        <v>W13</v>
      </c>
      <c r="J1807" s="199" t="str">
        <f t="shared" si="57"/>
        <v>22-W13</v>
      </c>
      <c r="K1807" s="198" t="s">
        <v>687</v>
      </c>
      <c r="L1807" s="198"/>
      <c r="M1807" s="198" t="s">
        <v>72</v>
      </c>
      <c r="N1807" s="198" t="s">
        <v>44</v>
      </c>
      <c r="O1807" s="266" t="s">
        <v>389</v>
      </c>
      <c r="P1807" s="11" t="s">
        <v>390</v>
      </c>
      <c r="Q1807" s="11" t="s">
        <v>421</v>
      </c>
      <c r="R1807" s="198">
        <v>160</v>
      </c>
      <c r="S1807" s="198">
        <v>320.5</v>
      </c>
      <c r="T1807" s="206">
        <f>ABS(Table1[[#This Row],[Prod]]-Table1[[#This Row],[Planned]])</f>
        <v>160.5</v>
      </c>
      <c r="U1807" s="209">
        <f>IF(ABS(Table1[[#This Row],[Prod]]-Table1[[#This Row],[Planned]])&gt;Table1[[#This Row],[Planned]],0,IF(Table1[[#This Row],[Planned]]=0,0,1-ABS(Table1[[#This Row],[Prod]]-Table1[[#This Row],[Planned]])/Table1[[#This Row],[Planned]]))</f>
        <v>0</v>
      </c>
      <c r="V1807" s="198"/>
      <c r="W1807" s="198"/>
      <c r="X1807" s="200">
        <v>160</v>
      </c>
      <c r="Y1807" s="206">
        <f>Table1[[#This Row],[Prod]]</f>
        <v>320.5</v>
      </c>
      <c r="Z1807" s="206">
        <f>ABS(Table1[[#This Row],[Prod2]]-Table1[[#This Row],[Plan Revised]])</f>
        <v>160.5</v>
      </c>
      <c r="AA1807" s="209">
        <f>IF(ABS(Table1[[#This Row],[Prod2]]-Table1[[#This Row],[Plan Revised]])&gt;Table1[[#This Row],[Plan Revised]],0,IF(Table1[[#This Row],[Plan Revised]]=0,0,1-ABS(Table1[[#This Row],[Prod2]]-Table1[[#This Row],[Plan Revised]])/Table1[[#This Row],[Plan Revised]]))</f>
        <v>0</v>
      </c>
      <c r="AB1807" s="198"/>
      <c r="AC1807" s="201"/>
      <c r="AD1807"/>
      <c r="AF1807"/>
    </row>
    <row r="1808" spans="1:32">
      <c r="A1808" s="196" t="str">
        <f>IF(Table1[Week]=WeekSel,"Yes","No")</f>
        <v>No</v>
      </c>
      <c r="B1808" s="196" t="str">
        <f>IF((Table1[StartDate]&gt;=Date.GraphMin)*(Table1[StartDate]&lt;=Date.GraphMax)=1,"Yes","No")</f>
        <v>No</v>
      </c>
      <c r="C1808" s="196" t="str">
        <f>IF(OR(Table1[[#This Row],[Site]]="FOOD MILLING",Table1[[#This Row],[Site]]="GODACO"), "No", "Yes")</f>
        <v>Yes</v>
      </c>
      <c r="D1808" s="197">
        <f>MAX(DATE(Table1[Year],1,1),DATE(Table1[Year],1,1)-WEEKDAY(DATE(Table1[Year],1,1),2)+(Table1[WeekNum]-1)*7+1)</f>
        <v>44641</v>
      </c>
      <c r="E1808" s="197">
        <f>MIN(DATE(Table1[Year]+1,1,0),DATE(Table1[Year],1,1)-WEEKDAY(DATE(Table1[Year],1,1),2)+Table1[WeekNum]*7)</f>
        <v>44647</v>
      </c>
      <c r="F1808" s="15">
        <v>2022</v>
      </c>
      <c r="G1808" s="196">
        <f t="shared" si="56"/>
        <v>3</v>
      </c>
      <c r="H1808" s="196">
        <v>13</v>
      </c>
      <c r="I1808" s="207" t="str">
        <f>"W" &amp;Table1[[#This Row],[WeekNum]]</f>
        <v>W13</v>
      </c>
      <c r="J1808" s="199" t="str">
        <f t="shared" si="57"/>
        <v>22-W13</v>
      </c>
      <c r="K1808" s="198" t="s">
        <v>722</v>
      </c>
      <c r="L1808" s="198"/>
      <c r="M1808" s="198" t="s">
        <v>72</v>
      </c>
      <c r="N1808" s="198" t="s">
        <v>44</v>
      </c>
      <c r="O1808" s="266" t="s">
        <v>389</v>
      </c>
      <c r="P1808" s="11" t="s">
        <v>410</v>
      </c>
      <c r="Q1808" s="11" t="s">
        <v>421</v>
      </c>
      <c r="R1808" s="198">
        <v>0</v>
      </c>
      <c r="S1808" s="198"/>
      <c r="T1808" s="206">
        <f>ABS(Table1[[#This Row],[Prod]]-Table1[[#This Row],[Planned]])</f>
        <v>0</v>
      </c>
      <c r="U1808" s="209">
        <f>IF(ABS(Table1[[#This Row],[Prod]]-Table1[[#This Row],[Planned]])&gt;Table1[[#This Row],[Planned]],0,IF(Table1[[#This Row],[Planned]]=0,0,1-ABS(Table1[[#This Row],[Prod]]-Table1[[#This Row],[Planned]])/Table1[[#This Row],[Planned]]))</f>
        <v>0</v>
      </c>
      <c r="V1808" s="198"/>
      <c r="W1808" s="198"/>
      <c r="X1808" s="200"/>
      <c r="Y1808" s="206">
        <f>Table1[[#This Row],[Prod]]</f>
        <v>0</v>
      </c>
      <c r="Z1808" s="206">
        <f>ABS(Table1[[#This Row],[Prod2]]-Table1[[#This Row],[Plan Revised]])</f>
        <v>0</v>
      </c>
      <c r="AA1808" s="209">
        <f>IF(ABS(Table1[[#This Row],[Prod2]]-Table1[[#This Row],[Plan Revised]])&gt;Table1[[#This Row],[Plan Revised]],0,IF(Table1[[#This Row],[Plan Revised]]=0,0,1-ABS(Table1[[#This Row],[Prod2]]-Table1[[#This Row],[Plan Revised]])/Table1[[#This Row],[Plan Revised]]))</f>
        <v>0</v>
      </c>
      <c r="AB1808" s="198"/>
      <c r="AC1808" s="201"/>
      <c r="AD1808"/>
      <c r="AF1808"/>
    </row>
    <row r="1809" spans="1:32">
      <c r="A1809" s="196" t="str">
        <f>IF(Table1[Week]=WeekSel,"Yes","No")</f>
        <v>No</v>
      </c>
      <c r="B1809" s="196" t="str">
        <f>IF((Table1[StartDate]&gt;=Date.GraphMin)*(Table1[StartDate]&lt;=Date.GraphMax)=1,"Yes","No")</f>
        <v>No</v>
      </c>
      <c r="C1809" s="196" t="str">
        <f>IF(OR(Table1[[#This Row],[Site]]="FOOD MILLING",Table1[[#This Row],[Site]]="GODACO"), "No", "Yes")</f>
        <v>Yes</v>
      </c>
      <c r="D1809" s="197">
        <f>MAX(DATE(Table1[Year],1,1),DATE(Table1[Year],1,1)-WEEKDAY(DATE(Table1[Year],1,1),2)+(Table1[WeekNum]-1)*7+1)</f>
        <v>44641</v>
      </c>
      <c r="E1809" s="197">
        <f>MIN(DATE(Table1[Year]+1,1,0),DATE(Table1[Year],1,1)-WEEKDAY(DATE(Table1[Year],1,1),2)+Table1[WeekNum]*7)</f>
        <v>44647</v>
      </c>
      <c r="F1809" s="15">
        <v>2022</v>
      </c>
      <c r="G1809" s="196">
        <f t="shared" si="56"/>
        <v>3</v>
      </c>
      <c r="H1809" s="196">
        <v>13</v>
      </c>
      <c r="I1809" s="207" t="str">
        <f>"W" &amp;Table1[[#This Row],[WeekNum]]</f>
        <v>W13</v>
      </c>
      <c r="J1809" s="199" t="str">
        <f t="shared" si="57"/>
        <v>22-W13</v>
      </c>
      <c r="K1809" s="198" t="s">
        <v>513</v>
      </c>
      <c r="L1809" s="198"/>
      <c r="M1809" s="198" t="s">
        <v>72</v>
      </c>
      <c r="N1809" s="266" t="s">
        <v>369</v>
      </c>
      <c r="O1809" s="266" t="s">
        <v>391</v>
      </c>
      <c r="P1809" s="11" t="s">
        <v>393</v>
      </c>
      <c r="Q1809" s="11" t="s">
        <v>421</v>
      </c>
      <c r="R1809" s="198">
        <v>900</v>
      </c>
      <c r="S1809" s="198">
        <v>320</v>
      </c>
      <c r="T1809" s="206">
        <f>ABS(Table1[[#This Row],[Prod]]-Table1[[#This Row],[Planned]])</f>
        <v>580</v>
      </c>
      <c r="U1809" s="209">
        <f>IF(ABS(Table1[[#This Row],[Prod]]-Table1[[#This Row],[Planned]])&gt;Table1[[#This Row],[Planned]],0,IF(Table1[[#This Row],[Planned]]=0,0,1-ABS(Table1[[#This Row],[Prod]]-Table1[[#This Row],[Planned]])/Table1[[#This Row],[Planned]]))</f>
        <v>0.35555555555555551</v>
      </c>
      <c r="V1809" s="198"/>
      <c r="W1809" s="198"/>
      <c r="X1809" s="200">
        <v>300</v>
      </c>
      <c r="Y1809" s="206">
        <f>Table1[[#This Row],[Prod]]</f>
        <v>320</v>
      </c>
      <c r="Z1809" s="206">
        <f>ABS(Table1[[#This Row],[Prod2]]-Table1[[#This Row],[Plan Revised]])</f>
        <v>20</v>
      </c>
      <c r="AA1809" s="209">
        <f>IF(ABS(Table1[[#This Row],[Prod2]]-Table1[[#This Row],[Plan Revised]])&gt;Table1[[#This Row],[Plan Revised]],0,IF(Table1[[#This Row],[Plan Revised]]=0,0,1-ABS(Table1[[#This Row],[Prod2]]-Table1[[#This Row],[Plan Revised]])/Table1[[#This Row],[Plan Revised]]))</f>
        <v>0.93333333333333335</v>
      </c>
      <c r="AB1809" s="198"/>
      <c r="AC1809" s="201"/>
      <c r="AD1809"/>
      <c r="AF1809"/>
    </row>
    <row r="1810" spans="1:32">
      <c r="A1810" s="196" t="str">
        <f>IF(Table1[Week]=WeekSel,"Yes","No")</f>
        <v>No</v>
      </c>
      <c r="B1810" s="196" t="str">
        <f>IF((Table1[StartDate]&gt;=Date.GraphMin)*(Table1[StartDate]&lt;=Date.GraphMax)=1,"Yes","No")</f>
        <v>No</v>
      </c>
      <c r="C1810" s="196" t="str">
        <f>IF(OR(Table1[[#This Row],[Site]]="FOOD MILLING",Table1[[#This Row],[Site]]="GODACO"), "No", "Yes")</f>
        <v>Yes</v>
      </c>
      <c r="D1810" s="197">
        <f>MAX(DATE(Table1[Year],1,1),DATE(Table1[Year],1,1)-WEEKDAY(DATE(Table1[Year],1,1),2)+(Table1[WeekNum]-1)*7+1)</f>
        <v>44641</v>
      </c>
      <c r="E1810" s="197">
        <f>MIN(DATE(Table1[Year]+1,1,0),DATE(Table1[Year],1,1)-WEEKDAY(DATE(Table1[Year],1,1),2)+Table1[WeekNum]*7)</f>
        <v>44647</v>
      </c>
      <c r="F1810" s="15">
        <v>2022</v>
      </c>
      <c r="G1810" s="196">
        <f t="shared" si="56"/>
        <v>3</v>
      </c>
      <c r="H1810" s="196">
        <v>13</v>
      </c>
      <c r="I1810" s="207" t="str">
        <f>"W" &amp;Table1[[#This Row],[WeekNum]]</f>
        <v>W13</v>
      </c>
      <c r="J1810" s="199" t="str">
        <f t="shared" si="57"/>
        <v>22-W13</v>
      </c>
      <c r="K1810" s="198" t="s">
        <v>518</v>
      </c>
      <c r="L1810" s="198"/>
      <c r="M1810" s="198" t="s">
        <v>72</v>
      </c>
      <c r="N1810" s="266" t="s">
        <v>369</v>
      </c>
      <c r="O1810" s="11" t="s">
        <v>371</v>
      </c>
      <c r="P1810" s="11" t="s">
        <v>371</v>
      </c>
      <c r="Q1810" s="11" t="s">
        <v>421</v>
      </c>
      <c r="R1810" s="198">
        <v>350</v>
      </c>
      <c r="S1810" s="198">
        <v>300</v>
      </c>
      <c r="T1810" s="206">
        <f>ABS(Table1[[#This Row],[Prod]]-Table1[[#This Row],[Planned]])</f>
        <v>50</v>
      </c>
      <c r="U1810" s="209">
        <f>IF(ABS(Table1[[#This Row],[Prod]]-Table1[[#This Row],[Planned]])&gt;Table1[[#This Row],[Planned]],0,IF(Table1[[#This Row],[Planned]]=0,0,1-ABS(Table1[[#This Row],[Prod]]-Table1[[#This Row],[Planned]])/Table1[[#This Row],[Planned]]))</f>
        <v>0.85714285714285721</v>
      </c>
      <c r="V1810" s="198"/>
      <c r="W1810" s="198"/>
      <c r="X1810" s="200">
        <v>350</v>
      </c>
      <c r="Y1810" s="206">
        <f>Table1[[#This Row],[Prod]]</f>
        <v>300</v>
      </c>
      <c r="Z1810" s="206">
        <f>ABS(Table1[[#This Row],[Prod2]]-Table1[[#This Row],[Plan Revised]])</f>
        <v>50</v>
      </c>
      <c r="AA1810" s="209">
        <f>IF(ABS(Table1[[#This Row],[Prod2]]-Table1[[#This Row],[Plan Revised]])&gt;Table1[[#This Row],[Plan Revised]],0,IF(Table1[[#This Row],[Plan Revised]]=0,0,1-ABS(Table1[[#This Row],[Prod2]]-Table1[[#This Row],[Plan Revised]])/Table1[[#This Row],[Plan Revised]]))</f>
        <v>0.85714285714285721</v>
      </c>
      <c r="AB1810" s="198"/>
      <c r="AC1810" s="201"/>
      <c r="AD1810"/>
      <c r="AF1810"/>
    </row>
    <row r="1811" spans="1:32">
      <c r="A1811" s="196" t="str">
        <f>IF(Table1[Week]=WeekSel,"Yes","No")</f>
        <v>No</v>
      </c>
      <c r="B1811" s="196" t="str">
        <f>IF((Table1[StartDate]&gt;=Date.GraphMin)*(Table1[StartDate]&lt;=Date.GraphMax)=1,"Yes","No")</f>
        <v>No</v>
      </c>
      <c r="C1811" s="196" t="str">
        <f>IF(OR(Table1[[#This Row],[Site]]="FOOD MILLING",Table1[[#This Row],[Site]]="GODACO"), "No", "Yes")</f>
        <v>Yes</v>
      </c>
      <c r="D1811" s="197">
        <f>MAX(DATE(Table1[Year],1,1),DATE(Table1[Year],1,1)-WEEKDAY(DATE(Table1[Year],1,1),2)+(Table1[WeekNum]-1)*7+1)</f>
        <v>44641</v>
      </c>
      <c r="E1811" s="197">
        <f>MIN(DATE(Table1[Year]+1,1,0),DATE(Table1[Year],1,1)-WEEKDAY(DATE(Table1[Year],1,1),2)+Table1[WeekNum]*7)</f>
        <v>44647</v>
      </c>
      <c r="F1811" s="15">
        <v>2022</v>
      </c>
      <c r="G1811" s="196">
        <f t="shared" si="56"/>
        <v>3</v>
      </c>
      <c r="H1811" s="196">
        <v>13</v>
      </c>
      <c r="I1811" s="207" t="str">
        <f>"W" &amp;Table1[[#This Row],[WeekNum]]</f>
        <v>W13</v>
      </c>
      <c r="J1811" s="199" t="str">
        <f t="shared" si="57"/>
        <v>22-W13</v>
      </c>
      <c r="K1811" s="198" t="s">
        <v>515</v>
      </c>
      <c r="L1811" s="198"/>
      <c r="M1811" s="198" t="s">
        <v>72</v>
      </c>
      <c r="N1811" s="266" t="s">
        <v>369</v>
      </c>
      <c r="O1811" s="11" t="s">
        <v>371</v>
      </c>
      <c r="P1811" s="11" t="s">
        <v>371</v>
      </c>
      <c r="Q1811" s="11" t="s">
        <v>421</v>
      </c>
      <c r="R1811" s="198">
        <v>0</v>
      </c>
      <c r="S1811" s="198">
        <v>0</v>
      </c>
      <c r="T1811" s="206">
        <f>ABS(Table1[[#This Row],[Prod]]-Table1[[#This Row],[Planned]])</f>
        <v>0</v>
      </c>
      <c r="U1811" s="209">
        <f>IF(ABS(Table1[[#This Row],[Prod]]-Table1[[#This Row],[Planned]])&gt;Table1[[#This Row],[Planned]],0,IF(Table1[[#This Row],[Planned]]=0,0,1-ABS(Table1[[#This Row],[Prod]]-Table1[[#This Row],[Planned]])/Table1[[#This Row],[Planned]]))</f>
        <v>0</v>
      </c>
      <c r="V1811" s="198"/>
      <c r="W1811" s="198"/>
      <c r="X1811" s="200">
        <v>0</v>
      </c>
      <c r="Y1811" s="206">
        <f>Table1[[#This Row],[Prod]]</f>
        <v>0</v>
      </c>
      <c r="Z1811" s="206">
        <f>ABS(Table1[[#This Row],[Prod2]]-Table1[[#This Row],[Plan Revised]])</f>
        <v>0</v>
      </c>
      <c r="AA1811" s="209">
        <f>IF(ABS(Table1[[#This Row],[Prod2]]-Table1[[#This Row],[Plan Revised]])&gt;Table1[[#This Row],[Plan Revised]],0,IF(Table1[[#This Row],[Plan Revised]]=0,0,1-ABS(Table1[[#This Row],[Prod2]]-Table1[[#This Row],[Plan Revised]])/Table1[[#This Row],[Plan Revised]]))</f>
        <v>0</v>
      </c>
      <c r="AB1811" s="198"/>
      <c r="AC1811" s="201"/>
      <c r="AD1811"/>
      <c r="AF1811"/>
    </row>
    <row r="1812" spans="1:32">
      <c r="A1812" s="196" t="str">
        <f>IF(Table1[Week]=WeekSel,"Yes","No")</f>
        <v>No</v>
      </c>
      <c r="B1812" s="196" t="str">
        <f>IF((Table1[StartDate]&gt;=Date.GraphMin)*(Table1[StartDate]&lt;=Date.GraphMax)=1,"Yes","No")</f>
        <v>No</v>
      </c>
      <c r="C1812" s="196" t="str">
        <f>IF(OR(Table1[[#This Row],[Site]]="FOOD MILLING",Table1[[#This Row],[Site]]="GODACO"), "No", "Yes")</f>
        <v>Yes</v>
      </c>
      <c r="D1812" s="197">
        <f>MAX(DATE(Table1[Year],1,1),DATE(Table1[Year],1,1)-WEEKDAY(DATE(Table1[Year],1,1),2)+(Table1[WeekNum]-1)*7+1)</f>
        <v>44641</v>
      </c>
      <c r="E1812" s="197">
        <f>MIN(DATE(Table1[Year]+1,1,0),DATE(Table1[Year],1,1)-WEEKDAY(DATE(Table1[Year],1,1),2)+Table1[WeekNum]*7)</f>
        <v>44647</v>
      </c>
      <c r="F1812" s="15">
        <v>2022</v>
      </c>
      <c r="G1812" s="196">
        <f t="shared" si="56"/>
        <v>3</v>
      </c>
      <c r="H1812" s="196">
        <v>13</v>
      </c>
      <c r="I1812" s="207" t="str">
        <f>"W" &amp;Table1[[#This Row],[WeekNum]]</f>
        <v>W13</v>
      </c>
      <c r="J1812" s="199" t="str">
        <f t="shared" si="57"/>
        <v>22-W13</v>
      </c>
      <c r="K1812" s="198" t="s">
        <v>516</v>
      </c>
      <c r="L1812" s="198"/>
      <c r="M1812" s="198" t="s">
        <v>72</v>
      </c>
      <c r="N1812" s="266" t="s">
        <v>369</v>
      </c>
      <c r="O1812" s="11" t="s">
        <v>371</v>
      </c>
      <c r="P1812" s="11" t="s">
        <v>371</v>
      </c>
      <c r="Q1812" s="11" t="s">
        <v>421</v>
      </c>
      <c r="R1812" s="198">
        <v>400</v>
      </c>
      <c r="S1812" s="198">
        <v>0</v>
      </c>
      <c r="T1812" s="206">
        <f>ABS(Table1[[#This Row],[Prod]]-Table1[[#This Row],[Planned]])</f>
        <v>400</v>
      </c>
      <c r="U1812" s="209">
        <f>IF(ABS(Table1[[#This Row],[Prod]]-Table1[[#This Row],[Planned]])&gt;Table1[[#This Row],[Planned]],0,IF(Table1[[#This Row],[Planned]]=0,0,1-ABS(Table1[[#This Row],[Prod]]-Table1[[#This Row],[Planned]])/Table1[[#This Row],[Planned]]))</f>
        <v>0</v>
      </c>
      <c r="V1812" s="198"/>
      <c r="W1812" s="198"/>
      <c r="X1812" s="200">
        <v>0</v>
      </c>
      <c r="Y1812" s="206">
        <f>Table1[[#This Row],[Prod]]</f>
        <v>0</v>
      </c>
      <c r="Z1812" s="206">
        <f>ABS(Table1[[#This Row],[Prod2]]-Table1[[#This Row],[Plan Revised]])</f>
        <v>0</v>
      </c>
      <c r="AA1812" s="209">
        <f>IF(ABS(Table1[[#This Row],[Prod2]]-Table1[[#This Row],[Plan Revised]])&gt;Table1[[#This Row],[Plan Revised]],0,IF(Table1[[#This Row],[Plan Revised]]=0,0,1-ABS(Table1[[#This Row],[Prod2]]-Table1[[#This Row],[Plan Revised]])/Table1[[#This Row],[Plan Revised]]))</f>
        <v>0</v>
      </c>
      <c r="AB1812" s="198"/>
      <c r="AC1812" s="201"/>
      <c r="AD1812"/>
      <c r="AF1812"/>
    </row>
    <row r="1813" spans="1:32">
      <c r="A1813" s="196" t="str">
        <f>IF(Table1[Week]=WeekSel,"Yes","No")</f>
        <v>No</v>
      </c>
      <c r="B1813" s="196" t="str">
        <f>IF((Table1[StartDate]&gt;=Date.GraphMin)*(Table1[StartDate]&lt;=Date.GraphMax)=1,"Yes","No")</f>
        <v>No</v>
      </c>
      <c r="C1813" s="196" t="str">
        <f>IF(OR(Table1[[#This Row],[Site]]="FOOD MILLING",Table1[[#This Row],[Site]]="GODACO"), "No", "Yes")</f>
        <v>Yes</v>
      </c>
      <c r="D1813" s="197">
        <f>MAX(DATE(Table1[Year],1,1),DATE(Table1[Year],1,1)-WEEKDAY(DATE(Table1[Year],1,1),2)+(Table1[WeekNum]-1)*7+1)</f>
        <v>44641</v>
      </c>
      <c r="E1813" s="197">
        <f>MIN(DATE(Table1[Year]+1,1,0),DATE(Table1[Year],1,1)-WEEKDAY(DATE(Table1[Year],1,1),2)+Table1[WeekNum]*7)</f>
        <v>44647</v>
      </c>
      <c r="F1813" s="15">
        <v>2022</v>
      </c>
      <c r="G1813" s="196">
        <f t="shared" si="56"/>
        <v>3</v>
      </c>
      <c r="H1813" s="196">
        <v>13</v>
      </c>
      <c r="I1813" s="207" t="str">
        <f>"W" &amp;Table1[[#This Row],[WeekNum]]</f>
        <v>W13</v>
      </c>
      <c r="J1813" s="199" t="str">
        <f t="shared" si="57"/>
        <v>22-W13</v>
      </c>
      <c r="K1813" s="198" t="s">
        <v>517</v>
      </c>
      <c r="L1813" s="198"/>
      <c r="M1813" s="198" t="s">
        <v>72</v>
      </c>
      <c r="N1813" s="266" t="s">
        <v>369</v>
      </c>
      <c r="O1813" s="11" t="s">
        <v>371</v>
      </c>
      <c r="P1813" s="11" t="s">
        <v>371</v>
      </c>
      <c r="Q1813" s="11" t="s">
        <v>421</v>
      </c>
      <c r="R1813" s="198">
        <v>0</v>
      </c>
      <c r="S1813" s="198">
        <v>0</v>
      </c>
      <c r="T1813" s="206">
        <f>ABS(Table1[[#This Row],[Prod]]-Table1[[#This Row],[Planned]])</f>
        <v>0</v>
      </c>
      <c r="U1813" s="209">
        <f>IF(ABS(Table1[[#This Row],[Prod]]-Table1[[#This Row],[Planned]])&gt;Table1[[#This Row],[Planned]],0,IF(Table1[[#This Row],[Planned]]=0,0,1-ABS(Table1[[#This Row],[Prod]]-Table1[[#This Row],[Planned]])/Table1[[#This Row],[Planned]]))</f>
        <v>0</v>
      </c>
      <c r="V1813" s="198"/>
      <c r="W1813" s="198"/>
      <c r="X1813" s="200">
        <v>0</v>
      </c>
      <c r="Y1813" s="206">
        <f>Table1[[#This Row],[Prod]]</f>
        <v>0</v>
      </c>
      <c r="Z1813" s="206">
        <f>ABS(Table1[[#This Row],[Prod2]]-Table1[[#This Row],[Plan Revised]])</f>
        <v>0</v>
      </c>
      <c r="AA1813" s="209">
        <f>IF(ABS(Table1[[#This Row],[Prod2]]-Table1[[#This Row],[Plan Revised]])&gt;Table1[[#This Row],[Plan Revised]],0,IF(Table1[[#This Row],[Plan Revised]]=0,0,1-ABS(Table1[[#This Row],[Prod2]]-Table1[[#This Row],[Plan Revised]])/Table1[[#This Row],[Plan Revised]]))</f>
        <v>0</v>
      </c>
      <c r="AB1813" s="198"/>
      <c r="AC1813" s="201"/>
      <c r="AD1813"/>
      <c r="AF1813"/>
    </row>
    <row r="1814" spans="1:32">
      <c r="A1814" s="196" t="str">
        <f>IF(Table1[Week]=WeekSel,"Yes","No")</f>
        <v>No</v>
      </c>
      <c r="B1814" s="196" t="str">
        <f>IF((Table1[StartDate]&gt;=Date.GraphMin)*(Table1[StartDate]&lt;=Date.GraphMax)=1,"Yes","No")</f>
        <v>No</v>
      </c>
      <c r="C1814" s="196" t="str">
        <f>IF(OR(Table1[[#This Row],[Site]]="FOOD MILLING",Table1[[#This Row],[Site]]="GODACO"), "No", "Yes")</f>
        <v>Yes</v>
      </c>
      <c r="D1814" s="197">
        <f>MAX(DATE(Table1[Year],1,1),DATE(Table1[Year],1,1)-WEEKDAY(DATE(Table1[Year],1,1),2)+(Table1[WeekNum]-1)*7+1)</f>
        <v>44641</v>
      </c>
      <c r="E1814" s="197">
        <f>MIN(DATE(Table1[Year]+1,1,0),DATE(Table1[Year],1,1)-WEEKDAY(DATE(Table1[Year],1,1),2)+Table1[WeekNum]*7)</f>
        <v>44647</v>
      </c>
      <c r="F1814" s="15">
        <v>2022</v>
      </c>
      <c r="G1814" s="196">
        <f t="shared" si="56"/>
        <v>3</v>
      </c>
      <c r="H1814" s="196">
        <v>13</v>
      </c>
      <c r="I1814" s="207" t="str">
        <f>"W" &amp;Table1[[#This Row],[WeekNum]]</f>
        <v>W13</v>
      </c>
      <c r="J1814" s="199" t="str">
        <f t="shared" si="57"/>
        <v>22-W13</v>
      </c>
      <c r="K1814" s="198" t="s">
        <v>514</v>
      </c>
      <c r="L1814" s="198"/>
      <c r="M1814" s="198" t="s">
        <v>72</v>
      </c>
      <c r="N1814" s="266" t="s">
        <v>369</v>
      </c>
      <c r="O1814" s="266" t="s">
        <v>391</v>
      </c>
      <c r="P1814" s="11" t="s">
        <v>393</v>
      </c>
      <c r="Q1814" s="11" t="s">
        <v>421</v>
      </c>
      <c r="R1814" s="198">
        <v>350</v>
      </c>
      <c r="S1814" s="198">
        <v>0</v>
      </c>
      <c r="T1814" s="206">
        <f>ABS(Table1[[#This Row],[Prod]]-Table1[[#This Row],[Planned]])</f>
        <v>350</v>
      </c>
      <c r="U1814" s="209">
        <f>IF(ABS(Table1[[#This Row],[Prod]]-Table1[[#This Row],[Planned]])&gt;Table1[[#This Row],[Planned]],0,IF(Table1[[#This Row],[Planned]]=0,0,1-ABS(Table1[[#This Row],[Prod]]-Table1[[#This Row],[Planned]])/Table1[[#This Row],[Planned]]))</f>
        <v>0</v>
      </c>
      <c r="V1814" s="198"/>
      <c r="W1814" s="198"/>
      <c r="X1814" s="200">
        <v>0</v>
      </c>
      <c r="Y1814" s="206">
        <f>Table1[[#This Row],[Prod]]</f>
        <v>0</v>
      </c>
      <c r="Z1814" s="206">
        <f>ABS(Table1[[#This Row],[Prod2]]-Table1[[#This Row],[Plan Revised]])</f>
        <v>0</v>
      </c>
      <c r="AA1814" s="209">
        <f>IF(ABS(Table1[[#This Row],[Prod2]]-Table1[[#This Row],[Plan Revised]])&gt;Table1[[#This Row],[Plan Revised]],0,IF(Table1[[#This Row],[Plan Revised]]=0,0,1-ABS(Table1[[#This Row],[Prod2]]-Table1[[#This Row],[Plan Revised]])/Table1[[#This Row],[Plan Revised]]))</f>
        <v>0</v>
      </c>
      <c r="AB1814" s="198"/>
      <c r="AC1814" s="201"/>
      <c r="AD1814"/>
      <c r="AF1814"/>
    </row>
    <row r="1815" spans="1:32">
      <c r="A1815" s="196" t="str">
        <f>IF(Table1[Week]=WeekSel,"Yes","No")</f>
        <v>No</v>
      </c>
      <c r="B1815" s="196" t="str">
        <f>IF((Table1[StartDate]&gt;=Date.GraphMin)*(Table1[StartDate]&lt;=Date.GraphMax)=1,"Yes","No")</f>
        <v>No</v>
      </c>
      <c r="C1815" s="196" t="str">
        <f>IF(OR(Table1[[#This Row],[Site]]="FOOD MILLING",Table1[[#This Row],[Site]]="GODACO"), "No", "Yes")</f>
        <v>Yes</v>
      </c>
      <c r="D1815" s="197">
        <f>MAX(DATE(Table1[Year],1,1),DATE(Table1[Year],1,1)-WEEKDAY(DATE(Table1[Year],1,1),2)+(Table1[WeekNum]-1)*7+1)</f>
        <v>44641</v>
      </c>
      <c r="E1815" s="197">
        <f>MIN(DATE(Table1[Year]+1,1,0),DATE(Table1[Year],1,1)-WEEKDAY(DATE(Table1[Year],1,1),2)+Table1[WeekNum]*7)</f>
        <v>44647</v>
      </c>
      <c r="F1815" s="15">
        <v>2022</v>
      </c>
      <c r="G1815" s="196">
        <f t="shared" si="56"/>
        <v>3</v>
      </c>
      <c r="H1815" s="196">
        <v>13</v>
      </c>
      <c r="I1815" s="207" t="str">
        <f>"W" &amp;Table1[[#This Row],[WeekNum]]</f>
        <v>W13</v>
      </c>
      <c r="J1815" s="199" t="str">
        <f t="shared" si="57"/>
        <v>22-W13</v>
      </c>
      <c r="K1815" s="198" t="s">
        <v>440</v>
      </c>
      <c r="L1815" s="198"/>
      <c r="M1815" s="198" t="s">
        <v>72</v>
      </c>
      <c r="N1815" s="266" t="s">
        <v>369</v>
      </c>
      <c r="O1815" s="266" t="s">
        <v>391</v>
      </c>
      <c r="P1815" s="11" t="s">
        <v>394</v>
      </c>
      <c r="Q1815" s="11" t="s">
        <v>421</v>
      </c>
      <c r="R1815" s="198">
        <v>900</v>
      </c>
      <c r="S1815" s="198">
        <v>908</v>
      </c>
      <c r="T1815" s="206">
        <f>ABS(Table1[[#This Row],[Prod]]-Table1[[#This Row],[Planned]])</f>
        <v>8</v>
      </c>
      <c r="U1815" s="209">
        <f>IF(ABS(Table1[[#This Row],[Prod]]-Table1[[#This Row],[Planned]])&gt;Table1[[#This Row],[Planned]],0,IF(Table1[[#This Row],[Planned]]=0,0,1-ABS(Table1[[#This Row],[Prod]]-Table1[[#This Row],[Planned]])/Table1[[#This Row],[Planned]]))</f>
        <v>0.99111111111111116</v>
      </c>
      <c r="V1815" s="198"/>
      <c r="W1815" s="198"/>
      <c r="X1815" s="200">
        <v>900</v>
      </c>
      <c r="Y1815" s="206">
        <f>Table1[[#This Row],[Prod]]</f>
        <v>908</v>
      </c>
      <c r="Z1815" s="206">
        <f>ABS(Table1[[#This Row],[Prod2]]-Table1[[#This Row],[Plan Revised]])</f>
        <v>8</v>
      </c>
      <c r="AA1815" s="209">
        <f>IF(ABS(Table1[[#This Row],[Prod2]]-Table1[[#This Row],[Plan Revised]])&gt;Table1[[#This Row],[Plan Revised]],0,IF(Table1[[#This Row],[Plan Revised]]=0,0,1-ABS(Table1[[#This Row],[Prod2]]-Table1[[#This Row],[Plan Revised]])/Table1[[#This Row],[Plan Revised]]))</f>
        <v>0.99111111111111116</v>
      </c>
      <c r="AB1815" s="198"/>
      <c r="AC1815" s="201"/>
      <c r="AD1815"/>
      <c r="AF1815"/>
    </row>
    <row r="1816" spans="1:32">
      <c r="A1816" s="196" t="str">
        <f>IF(Table1[Week]=WeekSel,"Yes","No")</f>
        <v>No</v>
      </c>
      <c r="B1816" s="196" t="str">
        <f>IF((Table1[StartDate]&gt;=Date.GraphMin)*(Table1[StartDate]&lt;=Date.GraphMax)=1,"Yes","No")</f>
        <v>No</v>
      </c>
      <c r="C1816" s="196" t="str">
        <f>IF(OR(Table1[[#This Row],[Site]]="FOOD MILLING",Table1[[#This Row],[Site]]="GODACO"), "No", "Yes")</f>
        <v>Yes</v>
      </c>
      <c r="D1816" s="197">
        <f>MAX(DATE(Table1[Year],1,1),DATE(Table1[Year],1,1)-WEEKDAY(DATE(Table1[Year],1,1),2)+(Table1[WeekNum]-1)*7+1)</f>
        <v>44641</v>
      </c>
      <c r="E1816" s="197">
        <f>MIN(DATE(Table1[Year]+1,1,0),DATE(Table1[Year],1,1)-WEEKDAY(DATE(Table1[Year],1,1),2)+Table1[WeekNum]*7)</f>
        <v>44647</v>
      </c>
      <c r="F1816" s="15">
        <v>2022</v>
      </c>
      <c r="G1816" s="196">
        <f t="shared" si="56"/>
        <v>3</v>
      </c>
      <c r="H1816" s="196">
        <v>13</v>
      </c>
      <c r="I1816" s="207" t="str">
        <f>"W" &amp;Table1[[#This Row],[WeekNum]]</f>
        <v>W13</v>
      </c>
      <c r="J1816" s="199" t="str">
        <f t="shared" si="57"/>
        <v>22-W13</v>
      </c>
      <c r="K1816" s="198" t="s">
        <v>519</v>
      </c>
      <c r="L1816" s="198"/>
      <c r="M1816" s="198" t="s">
        <v>72</v>
      </c>
      <c r="N1816" s="266" t="s">
        <v>369</v>
      </c>
      <c r="O1816" s="11" t="s">
        <v>371</v>
      </c>
      <c r="P1816" s="11" t="s">
        <v>371</v>
      </c>
      <c r="Q1816" s="11" t="s">
        <v>421</v>
      </c>
      <c r="R1816" s="198">
        <v>0</v>
      </c>
      <c r="S1816" s="198">
        <v>0</v>
      </c>
      <c r="T1816" s="206">
        <f>ABS(Table1[[#This Row],[Prod]]-Table1[[#This Row],[Planned]])</f>
        <v>0</v>
      </c>
      <c r="U1816" s="209">
        <f>IF(ABS(Table1[[#This Row],[Prod]]-Table1[[#This Row],[Planned]])&gt;Table1[[#This Row],[Planned]],0,IF(Table1[[#This Row],[Planned]]=0,0,1-ABS(Table1[[#This Row],[Prod]]-Table1[[#This Row],[Planned]])/Table1[[#This Row],[Planned]]))</f>
        <v>0</v>
      </c>
      <c r="V1816" s="198"/>
      <c r="W1816" s="198"/>
      <c r="X1816" s="200">
        <v>0</v>
      </c>
      <c r="Y1816" s="206">
        <f>Table1[[#This Row],[Prod]]</f>
        <v>0</v>
      </c>
      <c r="Z1816" s="206">
        <f>ABS(Table1[[#This Row],[Prod2]]-Table1[[#This Row],[Plan Revised]])</f>
        <v>0</v>
      </c>
      <c r="AA1816" s="209">
        <f>IF(ABS(Table1[[#This Row],[Prod2]]-Table1[[#This Row],[Plan Revised]])&gt;Table1[[#This Row],[Plan Revised]],0,IF(Table1[[#This Row],[Plan Revised]]=0,0,1-ABS(Table1[[#This Row],[Prod2]]-Table1[[#This Row],[Plan Revised]])/Table1[[#This Row],[Plan Revised]]))</f>
        <v>0</v>
      </c>
      <c r="AB1816" s="198"/>
      <c r="AC1816" s="201"/>
      <c r="AD1816"/>
      <c r="AF1816"/>
    </row>
    <row r="1817" spans="1:32">
      <c r="A1817" s="196" t="str">
        <f>IF(Table1[Week]=WeekSel,"Yes","No")</f>
        <v>No</v>
      </c>
      <c r="B1817" s="196" t="str">
        <f>IF((Table1[StartDate]&gt;=Date.GraphMin)*(Table1[StartDate]&lt;=Date.GraphMax)=1,"Yes","No")</f>
        <v>No</v>
      </c>
      <c r="C1817" s="196" t="str">
        <f>IF(OR(Table1[[#This Row],[Site]]="FOOD MILLING",Table1[[#This Row],[Site]]="GODACO"), "No", "Yes")</f>
        <v>Yes</v>
      </c>
      <c r="D1817" s="197">
        <f>MAX(DATE(Table1[Year],1,1),DATE(Table1[Year],1,1)-WEEKDAY(DATE(Table1[Year],1,1),2)+(Table1[WeekNum]-1)*7+1)</f>
        <v>44641</v>
      </c>
      <c r="E1817" s="197">
        <f>MIN(DATE(Table1[Year]+1,1,0),DATE(Table1[Year],1,1)-WEEKDAY(DATE(Table1[Year],1,1),2)+Table1[WeekNum]*7)</f>
        <v>44647</v>
      </c>
      <c r="F1817" s="15">
        <v>2022</v>
      </c>
      <c r="G1817" s="196">
        <f t="shared" si="56"/>
        <v>3</v>
      </c>
      <c r="H1817" s="196">
        <v>13</v>
      </c>
      <c r="I1817" s="207" t="str">
        <f>"W" &amp;Table1[[#This Row],[WeekNum]]</f>
        <v>W13</v>
      </c>
      <c r="J1817" s="199" t="str">
        <f t="shared" si="57"/>
        <v>22-W13</v>
      </c>
      <c r="K1817" s="198" t="s">
        <v>688</v>
      </c>
      <c r="L1817" s="198"/>
      <c r="M1817" s="198" t="s">
        <v>72</v>
      </c>
      <c r="N1817" s="266" t="s">
        <v>369</v>
      </c>
      <c r="O1817" s="266" t="s">
        <v>395</v>
      </c>
      <c r="P1817" s="11" t="s">
        <v>396</v>
      </c>
      <c r="Q1817" s="11" t="s">
        <v>421</v>
      </c>
      <c r="R1817" s="198">
        <v>200</v>
      </c>
      <c r="S1817" s="198">
        <v>0</v>
      </c>
      <c r="T1817" s="206">
        <f>ABS(Table1[[#This Row],[Prod]]-Table1[[#This Row],[Planned]])</f>
        <v>200</v>
      </c>
      <c r="U1817" s="209">
        <f>IF(ABS(Table1[[#This Row],[Prod]]-Table1[[#This Row],[Planned]])&gt;Table1[[#This Row],[Planned]],0,IF(Table1[[#This Row],[Planned]]=0,0,1-ABS(Table1[[#This Row],[Prod]]-Table1[[#This Row],[Planned]])/Table1[[#This Row],[Planned]]))</f>
        <v>0</v>
      </c>
      <c r="V1817" s="198"/>
      <c r="W1817" s="198"/>
      <c r="X1817" s="200">
        <v>0</v>
      </c>
      <c r="Y1817" s="206">
        <f>Table1[[#This Row],[Prod]]</f>
        <v>0</v>
      </c>
      <c r="Z1817" s="206">
        <f>ABS(Table1[[#This Row],[Prod2]]-Table1[[#This Row],[Plan Revised]])</f>
        <v>0</v>
      </c>
      <c r="AA1817" s="209">
        <f>IF(ABS(Table1[[#This Row],[Prod2]]-Table1[[#This Row],[Plan Revised]])&gt;Table1[[#This Row],[Plan Revised]],0,IF(Table1[[#This Row],[Plan Revised]]=0,0,1-ABS(Table1[[#This Row],[Prod2]]-Table1[[#This Row],[Plan Revised]])/Table1[[#This Row],[Plan Revised]]))</f>
        <v>0</v>
      </c>
      <c r="AB1817" s="198"/>
      <c r="AC1817" s="201"/>
      <c r="AD1817"/>
      <c r="AF1817"/>
    </row>
    <row r="1818" spans="1:32">
      <c r="A1818" s="196" t="str">
        <f>IF(Table1[Week]=WeekSel,"Yes","No")</f>
        <v>No</v>
      </c>
      <c r="B1818" s="196" t="str">
        <f>IF((Table1[StartDate]&gt;=Date.GraphMin)*(Table1[StartDate]&lt;=Date.GraphMax)=1,"Yes","No")</f>
        <v>No</v>
      </c>
      <c r="C1818" s="196" t="str">
        <f>IF(OR(Table1[[#This Row],[Site]]="FOOD MILLING",Table1[[#This Row],[Site]]="GODACO"), "No", "Yes")</f>
        <v>Yes</v>
      </c>
      <c r="D1818" s="197">
        <f>MAX(DATE(Table1[Year],1,1),DATE(Table1[Year],1,1)-WEEKDAY(DATE(Table1[Year],1,1),2)+(Table1[WeekNum]-1)*7+1)</f>
        <v>44641</v>
      </c>
      <c r="E1818" s="197">
        <f>MIN(DATE(Table1[Year]+1,1,0),DATE(Table1[Year],1,1)-WEEKDAY(DATE(Table1[Year],1,1),2)+Table1[WeekNum]*7)</f>
        <v>44647</v>
      </c>
      <c r="F1818" s="15">
        <v>2022</v>
      </c>
      <c r="G1818" s="196">
        <f t="shared" si="56"/>
        <v>3</v>
      </c>
      <c r="H1818" s="196">
        <v>13</v>
      </c>
      <c r="I1818" s="207" t="str">
        <f>"W" &amp;Table1[[#This Row],[WeekNum]]</f>
        <v>W13</v>
      </c>
      <c r="J1818" s="199" t="str">
        <f t="shared" si="57"/>
        <v>22-W13</v>
      </c>
      <c r="K1818" s="198" t="s">
        <v>689</v>
      </c>
      <c r="L1818" s="198"/>
      <c r="M1818" s="198" t="s">
        <v>72</v>
      </c>
      <c r="N1818" s="266" t="s">
        <v>369</v>
      </c>
      <c r="O1818" s="266" t="s">
        <v>395</v>
      </c>
      <c r="P1818" s="11" t="s">
        <v>396</v>
      </c>
      <c r="Q1818" s="11" t="s">
        <v>421</v>
      </c>
      <c r="R1818" s="198">
        <v>600</v>
      </c>
      <c r="S1818" s="198">
        <v>0</v>
      </c>
      <c r="T1818" s="206">
        <f>ABS(Table1[[#This Row],[Prod]]-Table1[[#This Row],[Planned]])</f>
        <v>600</v>
      </c>
      <c r="U1818" s="209">
        <f>IF(ABS(Table1[[#This Row],[Prod]]-Table1[[#This Row],[Planned]])&gt;Table1[[#This Row],[Planned]],0,IF(Table1[[#This Row],[Planned]]=0,0,1-ABS(Table1[[#This Row],[Prod]]-Table1[[#This Row],[Planned]])/Table1[[#This Row],[Planned]]))</f>
        <v>0</v>
      </c>
      <c r="V1818" s="198"/>
      <c r="W1818" s="198"/>
      <c r="X1818" s="200">
        <v>0</v>
      </c>
      <c r="Y1818" s="206">
        <f>Table1[[#This Row],[Prod]]</f>
        <v>0</v>
      </c>
      <c r="Z1818" s="206">
        <f>ABS(Table1[[#This Row],[Prod2]]-Table1[[#This Row],[Plan Revised]])</f>
        <v>0</v>
      </c>
      <c r="AA1818" s="209">
        <f>IF(ABS(Table1[[#This Row],[Prod2]]-Table1[[#This Row],[Plan Revised]])&gt;Table1[[#This Row],[Plan Revised]],0,IF(Table1[[#This Row],[Plan Revised]]=0,0,1-ABS(Table1[[#This Row],[Prod2]]-Table1[[#This Row],[Plan Revised]])/Table1[[#This Row],[Plan Revised]]))</f>
        <v>0</v>
      </c>
      <c r="AB1818" s="198"/>
      <c r="AC1818" s="201"/>
      <c r="AD1818"/>
      <c r="AF1818"/>
    </row>
    <row r="1819" spans="1:32">
      <c r="A1819" s="196" t="str">
        <f>IF(Table1[Week]=WeekSel,"Yes","No")</f>
        <v>No</v>
      </c>
      <c r="B1819" s="196" t="str">
        <f>IF((Table1[StartDate]&gt;=Date.GraphMin)*(Table1[StartDate]&lt;=Date.GraphMax)=1,"Yes","No")</f>
        <v>No</v>
      </c>
      <c r="C1819" s="196" t="str">
        <f>IF(OR(Table1[[#This Row],[Site]]="FOOD MILLING",Table1[[#This Row],[Site]]="GODACO"), "No", "Yes")</f>
        <v>Yes</v>
      </c>
      <c r="D1819" s="197">
        <f>MAX(DATE(Table1[Year],1,1),DATE(Table1[Year],1,1)-WEEKDAY(DATE(Table1[Year],1,1),2)+(Table1[WeekNum]-1)*7+1)</f>
        <v>44641</v>
      </c>
      <c r="E1819" s="197">
        <f>MIN(DATE(Table1[Year]+1,1,0),DATE(Table1[Year],1,1)-WEEKDAY(DATE(Table1[Year],1,1),2)+Table1[WeekNum]*7)</f>
        <v>44647</v>
      </c>
      <c r="F1819" s="15">
        <v>2022</v>
      </c>
      <c r="G1819" s="196">
        <f t="shared" si="56"/>
        <v>3</v>
      </c>
      <c r="H1819" s="196">
        <v>13</v>
      </c>
      <c r="I1819" s="207" t="str">
        <f>"W" &amp;Table1[[#This Row],[WeekNum]]</f>
        <v>W13</v>
      </c>
      <c r="J1819" s="199" t="str">
        <f t="shared" si="57"/>
        <v>22-W13</v>
      </c>
      <c r="K1819" s="198" t="s">
        <v>691</v>
      </c>
      <c r="L1819" s="198"/>
      <c r="M1819" s="198" t="s">
        <v>72</v>
      </c>
      <c r="N1819" s="266" t="s">
        <v>369</v>
      </c>
      <c r="O1819" s="266" t="s">
        <v>389</v>
      </c>
      <c r="P1819" s="11" t="s">
        <v>397</v>
      </c>
      <c r="Q1819" s="11" t="s">
        <v>417</v>
      </c>
      <c r="R1819" s="198">
        <v>0</v>
      </c>
      <c r="S1819" s="198">
        <v>0</v>
      </c>
      <c r="T1819" s="206">
        <f>ABS(Table1[[#This Row],[Prod]]-Table1[[#This Row],[Planned]])</f>
        <v>0</v>
      </c>
      <c r="U1819" s="209">
        <f>IF(ABS(Table1[[#This Row],[Prod]]-Table1[[#This Row],[Planned]])&gt;Table1[[#This Row],[Planned]],0,IF(Table1[[#This Row],[Planned]]=0,0,1-ABS(Table1[[#This Row],[Prod]]-Table1[[#This Row],[Planned]])/Table1[[#This Row],[Planned]]))</f>
        <v>0</v>
      </c>
      <c r="V1819" s="198"/>
      <c r="W1819" s="198"/>
      <c r="X1819" s="200">
        <v>0</v>
      </c>
      <c r="Y1819" s="206">
        <f>Table1[[#This Row],[Prod]]</f>
        <v>0</v>
      </c>
      <c r="Z1819" s="206">
        <f>ABS(Table1[[#This Row],[Prod2]]-Table1[[#This Row],[Plan Revised]])</f>
        <v>0</v>
      </c>
      <c r="AA1819" s="209">
        <f>IF(ABS(Table1[[#This Row],[Prod2]]-Table1[[#This Row],[Plan Revised]])&gt;Table1[[#This Row],[Plan Revised]],0,IF(Table1[[#This Row],[Plan Revised]]=0,0,1-ABS(Table1[[#This Row],[Prod2]]-Table1[[#This Row],[Plan Revised]])/Table1[[#This Row],[Plan Revised]]))</f>
        <v>0</v>
      </c>
      <c r="AB1819" s="198"/>
      <c r="AC1819" s="201"/>
      <c r="AD1819"/>
      <c r="AF1819"/>
    </row>
    <row r="1820" spans="1:32">
      <c r="A1820" s="196" t="str">
        <f>IF(Table1[Week]=WeekSel,"Yes","No")</f>
        <v>No</v>
      </c>
      <c r="B1820" s="196" t="str">
        <f>IF((Table1[StartDate]&gt;=Date.GraphMin)*(Table1[StartDate]&lt;=Date.GraphMax)=1,"Yes","No")</f>
        <v>No</v>
      </c>
      <c r="C1820" s="196" t="str">
        <f>IF(OR(Table1[[#This Row],[Site]]="FOOD MILLING",Table1[[#This Row],[Site]]="GODACO"), "No", "Yes")</f>
        <v>Yes</v>
      </c>
      <c r="D1820" s="197">
        <f>MAX(DATE(Table1[Year],1,1),DATE(Table1[Year],1,1)-WEEKDAY(DATE(Table1[Year],1,1),2)+(Table1[WeekNum]-1)*7+1)</f>
        <v>44641</v>
      </c>
      <c r="E1820" s="197">
        <f>MIN(DATE(Table1[Year]+1,1,0),DATE(Table1[Year],1,1)-WEEKDAY(DATE(Table1[Year],1,1),2)+Table1[WeekNum]*7)</f>
        <v>44647</v>
      </c>
      <c r="F1820" s="15">
        <v>2022</v>
      </c>
      <c r="G1820" s="196">
        <f t="shared" si="56"/>
        <v>3</v>
      </c>
      <c r="H1820" s="196">
        <v>13</v>
      </c>
      <c r="I1820" s="207" t="str">
        <f>"W" &amp;Table1[[#This Row],[WeekNum]]</f>
        <v>W13</v>
      </c>
      <c r="J1820" s="199" t="str">
        <f t="shared" si="57"/>
        <v>22-W13</v>
      </c>
      <c r="K1820" s="198" t="s">
        <v>692</v>
      </c>
      <c r="L1820" s="198"/>
      <c r="M1820" s="198" t="s">
        <v>72</v>
      </c>
      <c r="N1820" s="266" t="s">
        <v>369</v>
      </c>
      <c r="O1820" s="266" t="s">
        <v>389</v>
      </c>
      <c r="P1820" s="11" t="s">
        <v>397</v>
      </c>
      <c r="Q1820" s="11" t="s">
        <v>417</v>
      </c>
      <c r="R1820" s="198">
        <v>0</v>
      </c>
      <c r="S1820" s="198">
        <v>0</v>
      </c>
      <c r="T1820" s="206">
        <f>ABS(Table1[[#This Row],[Prod]]-Table1[[#This Row],[Planned]])</f>
        <v>0</v>
      </c>
      <c r="U1820" s="209">
        <f>IF(ABS(Table1[[#This Row],[Prod]]-Table1[[#This Row],[Planned]])&gt;Table1[[#This Row],[Planned]],0,IF(Table1[[#This Row],[Planned]]=0,0,1-ABS(Table1[[#This Row],[Prod]]-Table1[[#This Row],[Planned]])/Table1[[#This Row],[Planned]]))</f>
        <v>0</v>
      </c>
      <c r="V1820" s="198"/>
      <c r="W1820" s="198"/>
      <c r="X1820" s="200">
        <v>0</v>
      </c>
      <c r="Y1820" s="206">
        <f>Table1[[#This Row],[Prod]]</f>
        <v>0</v>
      </c>
      <c r="Z1820" s="206">
        <f>ABS(Table1[[#This Row],[Prod2]]-Table1[[#This Row],[Plan Revised]])</f>
        <v>0</v>
      </c>
      <c r="AA1820" s="209">
        <f>IF(ABS(Table1[[#This Row],[Prod2]]-Table1[[#This Row],[Plan Revised]])&gt;Table1[[#This Row],[Plan Revised]],0,IF(Table1[[#This Row],[Plan Revised]]=0,0,1-ABS(Table1[[#This Row],[Prod2]]-Table1[[#This Row],[Plan Revised]])/Table1[[#This Row],[Plan Revised]]))</f>
        <v>0</v>
      </c>
      <c r="AB1820" s="198"/>
      <c r="AC1820" s="201"/>
      <c r="AD1820"/>
      <c r="AF1820"/>
    </row>
    <row r="1821" spans="1:32">
      <c r="A1821" s="196" t="str">
        <f>IF(Table1[Week]=WeekSel,"Yes","No")</f>
        <v>No</v>
      </c>
      <c r="B1821" s="196" t="str">
        <f>IF((Table1[StartDate]&gt;=Date.GraphMin)*(Table1[StartDate]&lt;=Date.GraphMax)=1,"Yes","No")</f>
        <v>No</v>
      </c>
      <c r="C1821" s="196" t="str">
        <f>IF(OR(Table1[[#This Row],[Site]]="FOOD MILLING",Table1[[#This Row],[Site]]="GODACO"), "No", "Yes")</f>
        <v>Yes</v>
      </c>
      <c r="D1821" s="197">
        <f>MAX(DATE(Table1[Year],1,1),DATE(Table1[Year],1,1)-WEEKDAY(DATE(Table1[Year],1,1),2)+(Table1[WeekNum]-1)*7+1)</f>
        <v>44641</v>
      </c>
      <c r="E1821" s="197">
        <f>MIN(DATE(Table1[Year]+1,1,0),DATE(Table1[Year],1,1)-WEEKDAY(DATE(Table1[Year],1,1),2)+Table1[WeekNum]*7)</f>
        <v>44647</v>
      </c>
      <c r="F1821" s="15">
        <v>2022</v>
      </c>
      <c r="G1821" s="196">
        <f t="shared" si="56"/>
        <v>3</v>
      </c>
      <c r="H1821" s="196">
        <v>13</v>
      </c>
      <c r="I1821" s="207" t="str">
        <f>"W" &amp;Table1[[#This Row],[WeekNum]]</f>
        <v>W13</v>
      </c>
      <c r="J1821" s="199" t="str">
        <f t="shared" si="57"/>
        <v>22-W13</v>
      </c>
      <c r="K1821" s="198" t="s">
        <v>693</v>
      </c>
      <c r="L1821" s="198"/>
      <c r="M1821" s="198" t="s">
        <v>72</v>
      </c>
      <c r="N1821" s="266" t="s">
        <v>369</v>
      </c>
      <c r="O1821" s="266" t="s">
        <v>389</v>
      </c>
      <c r="P1821" s="11" t="s">
        <v>397</v>
      </c>
      <c r="Q1821" s="11" t="s">
        <v>417</v>
      </c>
      <c r="R1821" s="198">
        <v>984</v>
      </c>
      <c r="S1821" s="198">
        <v>900</v>
      </c>
      <c r="T1821" s="206">
        <f>ABS(Table1[[#This Row],[Prod]]-Table1[[#This Row],[Planned]])</f>
        <v>84</v>
      </c>
      <c r="U1821" s="209">
        <f>IF(ABS(Table1[[#This Row],[Prod]]-Table1[[#This Row],[Planned]])&gt;Table1[[#This Row],[Planned]],0,IF(Table1[[#This Row],[Planned]]=0,0,1-ABS(Table1[[#This Row],[Prod]]-Table1[[#This Row],[Planned]])/Table1[[#This Row],[Planned]]))</f>
        <v>0.91463414634146345</v>
      </c>
      <c r="V1821" s="198"/>
      <c r="W1821" s="198"/>
      <c r="X1821" s="200">
        <v>900</v>
      </c>
      <c r="Y1821" s="206">
        <f>Table1[[#This Row],[Prod]]</f>
        <v>900</v>
      </c>
      <c r="Z1821" s="206">
        <f>ABS(Table1[[#This Row],[Prod2]]-Table1[[#This Row],[Plan Revised]])</f>
        <v>0</v>
      </c>
      <c r="AA1821" s="209">
        <f>IF(ABS(Table1[[#This Row],[Prod2]]-Table1[[#This Row],[Plan Revised]])&gt;Table1[[#This Row],[Plan Revised]],0,IF(Table1[[#This Row],[Plan Revised]]=0,0,1-ABS(Table1[[#This Row],[Prod2]]-Table1[[#This Row],[Plan Revised]])/Table1[[#This Row],[Plan Revised]]))</f>
        <v>1</v>
      </c>
      <c r="AB1821" s="198"/>
      <c r="AC1821" s="201"/>
      <c r="AD1821"/>
      <c r="AF1821"/>
    </row>
    <row r="1822" spans="1:32">
      <c r="A1822" s="196" t="str">
        <f>IF(Table1[Week]=WeekSel,"Yes","No")</f>
        <v>No</v>
      </c>
      <c r="B1822" s="196" t="str">
        <f>IF((Table1[StartDate]&gt;=Date.GraphMin)*(Table1[StartDate]&lt;=Date.GraphMax)=1,"Yes","No")</f>
        <v>No</v>
      </c>
      <c r="C1822" s="196" t="str">
        <f>IF(OR(Table1[[#This Row],[Site]]="FOOD MILLING",Table1[[#This Row],[Site]]="GODACO"), "No", "Yes")</f>
        <v>Yes</v>
      </c>
      <c r="D1822" s="197">
        <f>MAX(DATE(Table1[Year],1,1),DATE(Table1[Year],1,1)-WEEKDAY(DATE(Table1[Year],1,1),2)+(Table1[WeekNum]-1)*7+1)</f>
        <v>44641</v>
      </c>
      <c r="E1822" s="197">
        <f>MIN(DATE(Table1[Year]+1,1,0),DATE(Table1[Year],1,1)-WEEKDAY(DATE(Table1[Year],1,1),2)+Table1[WeekNum]*7)</f>
        <v>44647</v>
      </c>
      <c r="F1822" s="15">
        <v>2022</v>
      </c>
      <c r="G1822" s="196">
        <f t="shared" si="56"/>
        <v>3</v>
      </c>
      <c r="H1822" s="196">
        <v>13</v>
      </c>
      <c r="I1822" s="207" t="str">
        <f>"W" &amp;Table1[[#This Row],[WeekNum]]</f>
        <v>W13</v>
      </c>
      <c r="J1822" s="199" t="str">
        <f t="shared" si="57"/>
        <v>22-W13</v>
      </c>
      <c r="K1822" s="198" t="s">
        <v>639</v>
      </c>
      <c r="L1822" s="198"/>
      <c r="M1822" s="198" t="s">
        <v>72</v>
      </c>
      <c r="N1822" s="266" t="s">
        <v>369</v>
      </c>
      <c r="O1822" s="266" t="s">
        <v>374</v>
      </c>
      <c r="P1822" s="11" t="s">
        <v>410</v>
      </c>
      <c r="Q1822" s="11" t="s">
        <v>421</v>
      </c>
      <c r="R1822" s="198">
        <v>0</v>
      </c>
      <c r="S1822" s="198"/>
      <c r="T1822" s="206">
        <f>ABS(Table1[[#This Row],[Prod]]-Table1[[#This Row],[Planned]])</f>
        <v>0</v>
      </c>
      <c r="U1822" s="209">
        <f>IF(ABS(Table1[[#This Row],[Prod]]-Table1[[#This Row],[Planned]])&gt;Table1[[#This Row],[Planned]],0,IF(Table1[[#This Row],[Planned]]=0,0,1-ABS(Table1[[#This Row],[Prod]]-Table1[[#This Row],[Planned]])/Table1[[#This Row],[Planned]]))</f>
        <v>0</v>
      </c>
      <c r="V1822" s="198"/>
      <c r="W1822" s="198"/>
      <c r="X1822" s="200"/>
      <c r="Y1822" s="206">
        <f>Table1[[#This Row],[Prod]]</f>
        <v>0</v>
      </c>
      <c r="Z1822" s="206">
        <f>ABS(Table1[[#This Row],[Prod2]]-Table1[[#This Row],[Plan Revised]])</f>
        <v>0</v>
      </c>
      <c r="AA1822" s="209">
        <f>IF(ABS(Table1[[#This Row],[Prod2]]-Table1[[#This Row],[Plan Revised]])&gt;Table1[[#This Row],[Plan Revised]],0,IF(Table1[[#This Row],[Plan Revised]]=0,0,1-ABS(Table1[[#This Row],[Prod2]]-Table1[[#This Row],[Plan Revised]])/Table1[[#This Row],[Plan Revised]]))</f>
        <v>0</v>
      </c>
      <c r="AB1822" s="198"/>
      <c r="AC1822" s="201"/>
      <c r="AD1822"/>
      <c r="AF1822"/>
    </row>
    <row r="1823" spans="1:32">
      <c r="A1823" s="196" t="str">
        <f>IF(Table1[Week]=WeekSel,"Yes","No")</f>
        <v>No</v>
      </c>
      <c r="B1823" s="196" t="str">
        <f>IF((Table1[StartDate]&gt;=Date.GraphMin)*(Table1[StartDate]&lt;=Date.GraphMax)=1,"Yes","No")</f>
        <v>No</v>
      </c>
      <c r="C1823" s="196" t="str">
        <f>IF(OR(Table1[[#This Row],[Site]]="FOOD MILLING",Table1[[#This Row],[Site]]="GODACO"), "No", "Yes")</f>
        <v>Yes</v>
      </c>
      <c r="D1823" s="197">
        <f>MAX(DATE(Table1[Year],1,1),DATE(Table1[Year],1,1)-WEEKDAY(DATE(Table1[Year],1,1),2)+(Table1[WeekNum]-1)*7+1)</f>
        <v>44641</v>
      </c>
      <c r="E1823" s="197">
        <f>MIN(DATE(Table1[Year]+1,1,0),DATE(Table1[Year],1,1)-WEEKDAY(DATE(Table1[Year],1,1),2)+Table1[WeekNum]*7)</f>
        <v>44647</v>
      </c>
      <c r="F1823" s="15">
        <v>2022</v>
      </c>
      <c r="G1823" s="196">
        <f t="shared" si="56"/>
        <v>3</v>
      </c>
      <c r="H1823" s="196">
        <v>13</v>
      </c>
      <c r="I1823" s="207" t="str">
        <f>"W" &amp;Table1[[#This Row],[WeekNum]]</f>
        <v>W13</v>
      </c>
      <c r="J1823" s="199" t="str">
        <f t="shared" si="57"/>
        <v>22-W13</v>
      </c>
      <c r="K1823" s="198" t="s">
        <v>723</v>
      </c>
      <c r="L1823" s="198"/>
      <c r="M1823" s="198" t="s">
        <v>72</v>
      </c>
      <c r="N1823" s="266" t="s">
        <v>369</v>
      </c>
      <c r="O1823" s="266" t="s">
        <v>400</v>
      </c>
      <c r="P1823" s="11" t="s">
        <v>410</v>
      </c>
      <c r="Q1823" s="11" t="s">
        <v>421</v>
      </c>
      <c r="R1823" s="198">
        <v>0</v>
      </c>
      <c r="S1823" s="198"/>
      <c r="T1823" s="206">
        <f>ABS(Table1[[#This Row],[Prod]]-Table1[[#This Row],[Planned]])</f>
        <v>0</v>
      </c>
      <c r="U1823" s="209">
        <f>IF(ABS(Table1[[#This Row],[Prod]]-Table1[[#This Row],[Planned]])&gt;Table1[[#This Row],[Planned]],0,IF(Table1[[#This Row],[Planned]]=0,0,1-ABS(Table1[[#This Row],[Prod]]-Table1[[#This Row],[Planned]])/Table1[[#This Row],[Planned]]))</f>
        <v>0</v>
      </c>
      <c r="V1823" s="198"/>
      <c r="W1823" s="198"/>
      <c r="X1823" s="200"/>
      <c r="Y1823" s="206">
        <f>Table1[[#This Row],[Prod]]</f>
        <v>0</v>
      </c>
      <c r="Z1823" s="206">
        <f>ABS(Table1[[#This Row],[Prod2]]-Table1[[#This Row],[Plan Revised]])</f>
        <v>0</v>
      </c>
      <c r="AA1823" s="209">
        <f>IF(ABS(Table1[[#This Row],[Prod2]]-Table1[[#This Row],[Plan Revised]])&gt;Table1[[#This Row],[Plan Revised]],0,IF(Table1[[#This Row],[Plan Revised]]=0,0,1-ABS(Table1[[#This Row],[Prod2]]-Table1[[#This Row],[Plan Revised]])/Table1[[#This Row],[Plan Revised]]))</f>
        <v>0</v>
      </c>
      <c r="AB1823" s="198"/>
      <c r="AC1823" s="201"/>
      <c r="AD1823"/>
      <c r="AF1823"/>
    </row>
    <row r="1824" spans="1:32">
      <c r="A1824" s="196" t="str">
        <f>IF(Table1[Week]=WeekSel,"Yes","No")</f>
        <v>No</v>
      </c>
      <c r="B1824" s="196" t="str">
        <f>IF((Table1[StartDate]&gt;=Date.GraphMin)*(Table1[StartDate]&lt;=Date.GraphMax)=1,"Yes","No")</f>
        <v>No</v>
      </c>
      <c r="C1824" s="196" t="str">
        <f>IF(OR(Table1[[#This Row],[Site]]="FOOD MILLING",Table1[[#This Row],[Site]]="GODACO"), "No", "Yes")</f>
        <v>Yes</v>
      </c>
      <c r="D1824" s="197">
        <f>MAX(DATE(Table1[Year],1,1),DATE(Table1[Year],1,1)-WEEKDAY(DATE(Table1[Year],1,1),2)+(Table1[WeekNum]-1)*7+1)</f>
        <v>44641</v>
      </c>
      <c r="E1824" s="197">
        <f>MIN(DATE(Table1[Year]+1,1,0),DATE(Table1[Year],1,1)-WEEKDAY(DATE(Table1[Year],1,1),2)+Table1[WeekNum]*7)</f>
        <v>44647</v>
      </c>
      <c r="F1824" s="15">
        <v>2022</v>
      </c>
      <c r="G1824" s="196">
        <f t="shared" si="56"/>
        <v>3</v>
      </c>
      <c r="H1824" s="196">
        <v>13</v>
      </c>
      <c r="I1824" s="207" t="str">
        <f>"W" &amp;Table1[[#This Row],[WeekNum]]</f>
        <v>W13</v>
      </c>
      <c r="J1824" s="199" t="str">
        <f t="shared" si="57"/>
        <v>22-W13</v>
      </c>
      <c r="K1824" s="198" t="s">
        <v>694</v>
      </c>
      <c r="L1824" s="198"/>
      <c r="M1824" s="198" t="s">
        <v>72</v>
      </c>
      <c r="N1824" s="266" t="s">
        <v>369</v>
      </c>
      <c r="O1824" s="266" t="s">
        <v>395</v>
      </c>
      <c r="P1824" s="11" t="s">
        <v>396</v>
      </c>
      <c r="Q1824" s="11" t="s">
        <v>421</v>
      </c>
      <c r="R1824" s="198">
        <v>400</v>
      </c>
      <c r="S1824" s="198">
        <v>407</v>
      </c>
      <c r="T1824" s="206">
        <f>ABS(Table1[[#This Row],[Prod]]-Table1[[#This Row],[Planned]])</f>
        <v>7</v>
      </c>
      <c r="U1824" s="209">
        <f>IF(ABS(Table1[[#This Row],[Prod]]-Table1[[#This Row],[Planned]])&gt;Table1[[#This Row],[Planned]],0,IF(Table1[[#This Row],[Planned]]=0,0,1-ABS(Table1[[#This Row],[Prod]]-Table1[[#This Row],[Planned]])/Table1[[#This Row],[Planned]]))</f>
        <v>0.98250000000000004</v>
      </c>
      <c r="V1824" s="198"/>
      <c r="W1824" s="198"/>
      <c r="X1824" s="200">
        <v>400</v>
      </c>
      <c r="Y1824" s="206">
        <f>Table1[[#This Row],[Prod]]</f>
        <v>407</v>
      </c>
      <c r="Z1824" s="206">
        <f>ABS(Table1[[#This Row],[Prod2]]-Table1[[#This Row],[Plan Revised]])</f>
        <v>7</v>
      </c>
      <c r="AA1824" s="209">
        <f>IF(ABS(Table1[[#This Row],[Prod2]]-Table1[[#This Row],[Plan Revised]])&gt;Table1[[#This Row],[Plan Revised]],0,IF(Table1[[#This Row],[Plan Revised]]=0,0,1-ABS(Table1[[#This Row],[Prod2]]-Table1[[#This Row],[Plan Revised]])/Table1[[#This Row],[Plan Revised]]))</f>
        <v>0.98250000000000004</v>
      </c>
      <c r="AB1824" s="198"/>
      <c r="AC1824" s="201"/>
      <c r="AD1824"/>
      <c r="AF1824"/>
    </row>
    <row r="1825" spans="1:32">
      <c r="A1825" s="196" t="str">
        <f>IF(Table1[Week]=WeekSel,"Yes","No")</f>
        <v>No</v>
      </c>
      <c r="B1825" s="196" t="str">
        <f>IF((Table1[StartDate]&gt;=Date.GraphMin)*(Table1[StartDate]&lt;=Date.GraphMax)=1,"Yes","No")</f>
        <v>No</v>
      </c>
      <c r="C1825" s="196" t="str">
        <f>IF(OR(Table1[[#This Row],[Site]]="FOOD MILLING",Table1[[#This Row],[Site]]="GODACO"), "No", "Yes")</f>
        <v>Yes</v>
      </c>
      <c r="D1825" s="197">
        <f>MAX(DATE(Table1[Year],1,1),DATE(Table1[Year],1,1)-WEEKDAY(DATE(Table1[Year],1,1),2)+(Table1[WeekNum]-1)*7+1)</f>
        <v>44641</v>
      </c>
      <c r="E1825" s="197">
        <f>MIN(DATE(Table1[Year]+1,1,0),DATE(Table1[Year],1,1)-WEEKDAY(DATE(Table1[Year],1,1),2)+Table1[WeekNum]*7)</f>
        <v>44647</v>
      </c>
      <c r="F1825" s="15">
        <v>2022</v>
      </c>
      <c r="G1825" s="196">
        <f t="shared" si="56"/>
        <v>3</v>
      </c>
      <c r="H1825" s="196">
        <v>13</v>
      </c>
      <c r="I1825" s="207" t="str">
        <f>"W" &amp;Table1[[#This Row],[WeekNum]]</f>
        <v>W13</v>
      </c>
      <c r="J1825" s="199" t="str">
        <f t="shared" si="57"/>
        <v>22-W13</v>
      </c>
      <c r="K1825" s="198" t="s">
        <v>695</v>
      </c>
      <c r="L1825" s="198"/>
      <c r="M1825" s="198" t="s">
        <v>72</v>
      </c>
      <c r="N1825" s="266" t="s">
        <v>369</v>
      </c>
      <c r="O1825" s="266" t="s">
        <v>395</v>
      </c>
      <c r="P1825" s="11" t="s">
        <v>396</v>
      </c>
      <c r="Q1825" s="11" t="s">
        <v>421</v>
      </c>
      <c r="R1825" s="198">
        <v>900</v>
      </c>
      <c r="S1825" s="198">
        <v>994</v>
      </c>
      <c r="T1825" s="206">
        <f>ABS(Table1[[#This Row],[Prod]]-Table1[[#This Row],[Planned]])</f>
        <v>94</v>
      </c>
      <c r="U1825" s="209">
        <f>IF(ABS(Table1[[#This Row],[Prod]]-Table1[[#This Row],[Planned]])&gt;Table1[[#This Row],[Planned]],0,IF(Table1[[#This Row],[Planned]]=0,0,1-ABS(Table1[[#This Row],[Prod]]-Table1[[#This Row],[Planned]])/Table1[[#This Row],[Planned]]))</f>
        <v>0.89555555555555555</v>
      </c>
      <c r="V1825" s="198"/>
      <c r="W1825" s="198"/>
      <c r="X1825" s="200">
        <v>900</v>
      </c>
      <c r="Y1825" s="206">
        <f>Table1[[#This Row],[Prod]]</f>
        <v>994</v>
      </c>
      <c r="Z1825" s="206">
        <f>ABS(Table1[[#This Row],[Prod2]]-Table1[[#This Row],[Plan Revised]])</f>
        <v>94</v>
      </c>
      <c r="AA1825" s="209">
        <f>IF(ABS(Table1[[#This Row],[Prod2]]-Table1[[#This Row],[Plan Revised]])&gt;Table1[[#This Row],[Plan Revised]],0,IF(Table1[[#This Row],[Plan Revised]]=0,0,1-ABS(Table1[[#This Row],[Prod2]]-Table1[[#This Row],[Plan Revised]])/Table1[[#This Row],[Plan Revised]]))</f>
        <v>0.89555555555555555</v>
      </c>
      <c r="AB1825" s="198"/>
      <c r="AC1825" s="201"/>
      <c r="AD1825"/>
      <c r="AF1825"/>
    </row>
    <row r="1826" spans="1:32">
      <c r="A1826" s="196" t="str">
        <f>IF(Table1[Week]=WeekSel,"Yes","No")</f>
        <v>No</v>
      </c>
      <c r="B1826" s="196" t="str">
        <f>IF((Table1[StartDate]&gt;=Date.GraphMin)*(Table1[StartDate]&lt;=Date.GraphMax)=1,"Yes","No")</f>
        <v>No</v>
      </c>
      <c r="C1826" s="196" t="str">
        <f>IF(OR(Table1[[#This Row],[Site]]="FOOD MILLING",Table1[[#This Row],[Site]]="GODACO"), "No", "Yes")</f>
        <v>Yes</v>
      </c>
      <c r="D1826" s="197">
        <f>MAX(DATE(Table1[Year],1,1),DATE(Table1[Year],1,1)-WEEKDAY(DATE(Table1[Year],1,1),2)+(Table1[WeekNum]-1)*7+1)</f>
        <v>44641</v>
      </c>
      <c r="E1826" s="197">
        <f>MIN(DATE(Table1[Year]+1,1,0),DATE(Table1[Year],1,1)-WEEKDAY(DATE(Table1[Year],1,1),2)+Table1[WeekNum]*7)</f>
        <v>44647</v>
      </c>
      <c r="F1826" s="15">
        <v>2022</v>
      </c>
      <c r="G1826" s="196">
        <f t="shared" si="56"/>
        <v>3</v>
      </c>
      <c r="H1826" s="196">
        <v>13</v>
      </c>
      <c r="I1826" s="207" t="str">
        <f>"W" &amp;Table1[[#This Row],[WeekNum]]</f>
        <v>W13</v>
      </c>
      <c r="J1826" s="199" t="str">
        <f t="shared" si="57"/>
        <v>22-W13</v>
      </c>
      <c r="K1826" s="198" t="s">
        <v>696</v>
      </c>
      <c r="L1826" s="198"/>
      <c r="M1826" s="198" t="s">
        <v>72</v>
      </c>
      <c r="N1826" s="266" t="s">
        <v>369</v>
      </c>
      <c r="O1826" s="266" t="s">
        <v>398</v>
      </c>
      <c r="P1826" s="11" t="s">
        <v>399</v>
      </c>
      <c r="Q1826" s="11" t="s">
        <v>421</v>
      </c>
      <c r="R1826" s="198">
        <v>200</v>
      </c>
      <c r="S1826" s="198">
        <v>209.5</v>
      </c>
      <c r="T1826" s="206">
        <f>ABS(Table1[[#This Row],[Prod]]-Table1[[#This Row],[Planned]])</f>
        <v>9.5</v>
      </c>
      <c r="U1826" s="209">
        <f>IF(ABS(Table1[[#This Row],[Prod]]-Table1[[#This Row],[Planned]])&gt;Table1[[#This Row],[Planned]],0,IF(Table1[[#This Row],[Planned]]=0,0,1-ABS(Table1[[#This Row],[Prod]]-Table1[[#This Row],[Planned]])/Table1[[#This Row],[Planned]]))</f>
        <v>0.95250000000000001</v>
      </c>
      <c r="V1826" s="198"/>
      <c r="W1826" s="198"/>
      <c r="X1826" s="200">
        <v>200</v>
      </c>
      <c r="Y1826" s="206">
        <f>Table1[[#This Row],[Prod]]</f>
        <v>209.5</v>
      </c>
      <c r="Z1826" s="206">
        <f>ABS(Table1[[#This Row],[Prod2]]-Table1[[#This Row],[Plan Revised]])</f>
        <v>9.5</v>
      </c>
      <c r="AA1826" s="209">
        <f>IF(ABS(Table1[[#This Row],[Prod2]]-Table1[[#This Row],[Plan Revised]])&gt;Table1[[#This Row],[Plan Revised]],0,IF(Table1[[#This Row],[Plan Revised]]=0,0,1-ABS(Table1[[#This Row],[Prod2]]-Table1[[#This Row],[Plan Revised]])/Table1[[#This Row],[Plan Revised]]))</f>
        <v>0.95250000000000001</v>
      </c>
      <c r="AB1826" s="198"/>
      <c r="AC1826" s="201"/>
      <c r="AD1826"/>
      <c r="AF1826"/>
    </row>
    <row r="1827" spans="1:32">
      <c r="A1827" s="196" t="str">
        <f>IF(Table1[Week]=WeekSel,"Yes","No")</f>
        <v>No</v>
      </c>
      <c r="B1827" s="196" t="str">
        <f>IF((Table1[StartDate]&gt;=Date.GraphMin)*(Table1[StartDate]&lt;=Date.GraphMax)=1,"Yes","No")</f>
        <v>No</v>
      </c>
      <c r="C1827" s="196" t="str">
        <f>IF(OR(Table1[[#This Row],[Site]]="FOOD MILLING",Table1[[#This Row],[Site]]="GODACO"), "No", "Yes")</f>
        <v>Yes</v>
      </c>
      <c r="D1827" s="197">
        <f>MAX(DATE(Table1[Year],1,1),DATE(Table1[Year],1,1)-WEEKDAY(DATE(Table1[Year],1,1),2)+(Table1[WeekNum]-1)*7+1)</f>
        <v>44641</v>
      </c>
      <c r="E1827" s="197">
        <f>MIN(DATE(Table1[Year]+1,1,0),DATE(Table1[Year],1,1)-WEEKDAY(DATE(Table1[Year],1,1),2)+Table1[WeekNum]*7)</f>
        <v>44647</v>
      </c>
      <c r="F1827" s="15">
        <v>2022</v>
      </c>
      <c r="G1827" s="196">
        <f t="shared" si="56"/>
        <v>3</v>
      </c>
      <c r="H1827" s="196">
        <v>13</v>
      </c>
      <c r="I1827" s="207" t="str">
        <f>"W" &amp;Table1[[#This Row],[WeekNum]]</f>
        <v>W13</v>
      </c>
      <c r="J1827" s="199" t="str">
        <f t="shared" si="57"/>
        <v>22-W13</v>
      </c>
      <c r="K1827" s="198" t="s">
        <v>697</v>
      </c>
      <c r="L1827" s="198"/>
      <c r="M1827" s="198" t="s">
        <v>72</v>
      </c>
      <c r="N1827" s="266" t="s">
        <v>369</v>
      </c>
      <c r="O1827" s="266" t="s">
        <v>391</v>
      </c>
      <c r="P1827" s="11" t="s">
        <v>393</v>
      </c>
      <c r="Q1827" s="11" t="s">
        <v>421</v>
      </c>
      <c r="R1827" s="198">
        <v>0</v>
      </c>
      <c r="S1827" s="198">
        <v>0</v>
      </c>
      <c r="T1827" s="206">
        <f>ABS(Table1[[#This Row],[Prod]]-Table1[[#This Row],[Planned]])</f>
        <v>0</v>
      </c>
      <c r="U1827" s="209">
        <f>IF(ABS(Table1[[#This Row],[Prod]]-Table1[[#This Row],[Planned]])&gt;Table1[[#This Row],[Planned]],0,IF(Table1[[#This Row],[Planned]]=0,0,1-ABS(Table1[[#This Row],[Prod]]-Table1[[#This Row],[Planned]])/Table1[[#This Row],[Planned]]))</f>
        <v>0</v>
      </c>
      <c r="V1827" s="198"/>
      <c r="W1827" s="198"/>
      <c r="X1827" s="200">
        <v>0</v>
      </c>
      <c r="Y1827" s="206">
        <f>Table1[[#This Row],[Prod]]</f>
        <v>0</v>
      </c>
      <c r="Z1827" s="206">
        <f>ABS(Table1[[#This Row],[Prod2]]-Table1[[#This Row],[Plan Revised]])</f>
        <v>0</v>
      </c>
      <c r="AA1827" s="209">
        <f>IF(ABS(Table1[[#This Row],[Prod2]]-Table1[[#This Row],[Plan Revised]])&gt;Table1[[#This Row],[Plan Revised]],0,IF(Table1[[#This Row],[Plan Revised]]=0,0,1-ABS(Table1[[#This Row],[Prod2]]-Table1[[#This Row],[Plan Revised]])/Table1[[#This Row],[Plan Revised]]))</f>
        <v>0</v>
      </c>
      <c r="AB1827" s="198"/>
      <c r="AC1827" s="201"/>
      <c r="AD1827"/>
      <c r="AF1827"/>
    </row>
    <row r="1828" spans="1:32">
      <c r="A1828" s="196" t="str">
        <f>IF(Table1[Week]=WeekSel,"Yes","No")</f>
        <v>No</v>
      </c>
      <c r="B1828" s="196" t="str">
        <f>IF((Table1[StartDate]&gt;=Date.GraphMin)*(Table1[StartDate]&lt;=Date.GraphMax)=1,"Yes","No")</f>
        <v>No</v>
      </c>
      <c r="C1828" s="196" t="str">
        <f>IF(OR(Table1[[#This Row],[Site]]="FOOD MILLING",Table1[[#This Row],[Site]]="GODACO"), "No", "Yes")</f>
        <v>Yes</v>
      </c>
      <c r="D1828" s="197">
        <f>MAX(DATE(Table1[Year],1,1),DATE(Table1[Year],1,1)-WEEKDAY(DATE(Table1[Year],1,1),2)+(Table1[WeekNum]-1)*7+1)</f>
        <v>44641</v>
      </c>
      <c r="E1828" s="197">
        <f>MIN(DATE(Table1[Year]+1,1,0),DATE(Table1[Year],1,1)-WEEKDAY(DATE(Table1[Year],1,1),2)+Table1[WeekNum]*7)</f>
        <v>44647</v>
      </c>
      <c r="F1828" s="15">
        <v>2022</v>
      </c>
      <c r="G1828" s="196">
        <f t="shared" si="56"/>
        <v>3</v>
      </c>
      <c r="H1828" s="196">
        <v>13</v>
      </c>
      <c r="I1828" s="207" t="str">
        <f>"W" &amp;Table1[[#This Row],[WeekNum]]</f>
        <v>W13</v>
      </c>
      <c r="J1828" s="199" t="str">
        <f t="shared" si="57"/>
        <v>22-W13</v>
      </c>
      <c r="K1828" s="198" t="s">
        <v>698</v>
      </c>
      <c r="L1828" s="198"/>
      <c r="M1828" s="198" t="s">
        <v>72</v>
      </c>
      <c r="N1828" s="266" t="s">
        <v>369</v>
      </c>
      <c r="O1828" s="266" t="s">
        <v>398</v>
      </c>
      <c r="P1828" s="11" t="s">
        <v>399</v>
      </c>
      <c r="Q1828" s="11" t="s">
        <v>421</v>
      </c>
      <c r="R1828" s="198">
        <v>1320</v>
      </c>
      <c r="S1828" s="198">
        <v>651</v>
      </c>
      <c r="T1828" s="206">
        <f>ABS(Table1[[#This Row],[Prod]]-Table1[[#This Row],[Planned]])</f>
        <v>669</v>
      </c>
      <c r="U1828" s="209">
        <f>IF(ABS(Table1[[#This Row],[Prod]]-Table1[[#This Row],[Planned]])&gt;Table1[[#This Row],[Planned]],0,IF(Table1[[#This Row],[Planned]]=0,0,1-ABS(Table1[[#This Row],[Prod]]-Table1[[#This Row],[Planned]])/Table1[[#This Row],[Planned]]))</f>
        <v>0.49318181818181817</v>
      </c>
      <c r="V1828" s="198"/>
      <c r="W1828" s="198"/>
      <c r="X1828" s="200">
        <v>660</v>
      </c>
      <c r="Y1828" s="206">
        <f>Table1[[#This Row],[Prod]]</f>
        <v>651</v>
      </c>
      <c r="Z1828" s="206">
        <f>ABS(Table1[[#This Row],[Prod2]]-Table1[[#This Row],[Plan Revised]])</f>
        <v>9</v>
      </c>
      <c r="AA1828" s="209">
        <f>IF(ABS(Table1[[#This Row],[Prod2]]-Table1[[#This Row],[Plan Revised]])&gt;Table1[[#This Row],[Plan Revised]],0,IF(Table1[[#This Row],[Plan Revised]]=0,0,1-ABS(Table1[[#This Row],[Prod2]]-Table1[[#This Row],[Plan Revised]])/Table1[[#This Row],[Plan Revised]]))</f>
        <v>0.98636363636363633</v>
      </c>
      <c r="AB1828" s="198"/>
      <c r="AC1828" s="201"/>
      <c r="AD1828"/>
      <c r="AF1828"/>
    </row>
    <row r="1829" spans="1:32">
      <c r="A1829" s="196" t="str">
        <f>IF(Table1[Week]=WeekSel,"Yes","No")</f>
        <v>No</v>
      </c>
      <c r="B1829" s="196" t="str">
        <f>IF((Table1[StartDate]&gt;=Date.GraphMin)*(Table1[StartDate]&lt;=Date.GraphMax)=1,"Yes","No")</f>
        <v>No</v>
      </c>
      <c r="C1829" s="196" t="str">
        <f>IF(OR(Table1[[#This Row],[Site]]="FOOD MILLING",Table1[[#This Row],[Site]]="GODACO"), "No", "Yes")</f>
        <v>Yes</v>
      </c>
      <c r="D1829" s="197">
        <f>MAX(DATE(Table1[Year],1,1),DATE(Table1[Year],1,1)-WEEKDAY(DATE(Table1[Year],1,1),2)+(Table1[WeekNum]-1)*7+1)</f>
        <v>44641</v>
      </c>
      <c r="E1829" s="197">
        <f>MIN(DATE(Table1[Year]+1,1,0),DATE(Table1[Year],1,1)-WEEKDAY(DATE(Table1[Year],1,1),2)+Table1[WeekNum]*7)</f>
        <v>44647</v>
      </c>
      <c r="F1829" s="15">
        <v>2022</v>
      </c>
      <c r="G1829" s="196">
        <f t="shared" si="56"/>
        <v>3</v>
      </c>
      <c r="H1829" s="196">
        <v>13</v>
      </c>
      <c r="I1829" s="207" t="str">
        <f>"W" &amp;Table1[[#This Row],[WeekNum]]</f>
        <v>W13</v>
      </c>
      <c r="J1829" s="199" t="str">
        <f t="shared" si="57"/>
        <v>22-W13</v>
      </c>
      <c r="K1829" s="198" t="s">
        <v>699</v>
      </c>
      <c r="L1829" s="198"/>
      <c r="M1829" s="198" t="s">
        <v>72</v>
      </c>
      <c r="N1829" s="266" t="s">
        <v>369</v>
      </c>
      <c r="O1829" s="266" t="s">
        <v>398</v>
      </c>
      <c r="P1829" s="11" t="s">
        <v>399</v>
      </c>
      <c r="Q1829" s="11" t="s">
        <v>421</v>
      </c>
      <c r="R1829" s="198">
        <v>0</v>
      </c>
      <c r="S1829" s="198">
        <v>0</v>
      </c>
      <c r="T1829" s="206">
        <f>ABS(Table1[[#This Row],[Prod]]-Table1[[#This Row],[Planned]])</f>
        <v>0</v>
      </c>
      <c r="U1829" s="209">
        <f>IF(ABS(Table1[[#This Row],[Prod]]-Table1[[#This Row],[Planned]])&gt;Table1[[#This Row],[Planned]],0,IF(Table1[[#This Row],[Planned]]=0,0,1-ABS(Table1[[#This Row],[Prod]]-Table1[[#This Row],[Planned]])/Table1[[#This Row],[Planned]]))</f>
        <v>0</v>
      </c>
      <c r="V1829" s="198"/>
      <c r="W1829" s="198"/>
      <c r="X1829" s="200">
        <v>0</v>
      </c>
      <c r="Y1829" s="206">
        <f>Table1[[#This Row],[Prod]]</f>
        <v>0</v>
      </c>
      <c r="Z1829" s="206">
        <f>ABS(Table1[[#This Row],[Prod2]]-Table1[[#This Row],[Plan Revised]])</f>
        <v>0</v>
      </c>
      <c r="AA1829" s="209">
        <f>IF(ABS(Table1[[#This Row],[Prod2]]-Table1[[#This Row],[Plan Revised]])&gt;Table1[[#This Row],[Plan Revised]],0,IF(Table1[[#This Row],[Plan Revised]]=0,0,1-ABS(Table1[[#This Row],[Prod2]]-Table1[[#This Row],[Plan Revised]])/Table1[[#This Row],[Plan Revised]]))</f>
        <v>0</v>
      </c>
      <c r="AB1829" s="198"/>
      <c r="AC1829" s="201"/>
      <c r="AD1829"/>
      <c r="AF1829"/>
    </row>
    <row r="1830" spans="1:32">
      <c r="A1830" s="196" t="str">
        <f>IF(Table1[Week]=WeekSel,"Yes","No")</f>
        <v>No</v>
      </c>
      <c r="B1830" s="196" t="str">
        <f>IF((Table1[StartDate]&gt;=Date.GraphMin)*(Table1[StartDate]&lt;=Date.GraphMax)=1,"Yes","No")</f>
        <v>No</v>
      </c>
      <c r="C1830" s="196" t="str">
        <f>IF(OR(Table1[[#This Row],[Site]]="FOOD MILLING",Table1[[#This Row],[Site]]="GODACO"), "No", "Yes")</f>
        <v>Yes</v>
      </c>
      <c r="D1830" s="197">
        <f>MAX(DATE(Table1[Year],1,1),DATE(Table1[Year],1,1)-WEEKDAY(DATE(Table1[Year],1,1),2)+(Table1[WeekNum]-1)*7+1)</f>
        <v>44641</v>
      </c>
      <c r="E1830" s="197">
        <f>MIN(DATE(Table1[Year]+1,1,0),DATE(Table1[Year],1,1)-WEEKDAY(DATE(Table1[Year],1,1),2)+Table1[WeekNum]*7)</f>
        <v>44647</v>
      </c>
      <c r="F1830" s="15">
        <v>2022</v>
      </c>
      <c r="G1830" s="196">
        <f t="shared" si="56"/>
        <v>3</v>
      </c>
      <c r="H1830" s="196">
        <v>13</v>
      </c>
      <c r="I1830" s="207" t="str">
        <f>"W" &amp;Table1[[#This Row],[WeekNum]]</f>
        <v>W13</v>
      </c>
      <c r="J1830" s="199" t="str">
        <f t="shared" si="57"/>
        <v>22-W13</v>
      </c>
      <c r="K1830" s="198" t="s">
        <v>700</v>
      </c>
      <c r="L1830" s="198"/>
      <c r="M1830" s="198" t="s">
        <v>72</v>
      </c>
      <c r="N1830" s="266" t="s">
        <v>369</v>
      </c>
      <c r="O1830" s="266" t="s">
        <v>398</v>
      </c>
      <c r="P1830" s="11" t="s">
        <v>399</v>
      </c>
      <c r="Q1830" s="11" t="s">
        <v>421</v>
      </c>
      <c r="R1830" s="198">
        <v>0</v>
      </c>
      <c r="S1830" s="198">
        <v>0</v>
      </c>
      <c r="T1830" s="206">
        <f>ABS(Table1[[#This Row],[Prod]]-Table1[[#This Row],[Planned]])</f>
        <v>0</v>
      </c>
      <c r="U1830" s="209">
        <f>IF(ABS(Table1[[#This Row],[Prod]]-Table1[[#This Row],[Planned]])&gt;Table1[[#This Row],[Planned]],0,IF(Table1[[#This Row],[Planned]]=0,0,1-ABS(Table1[[#This Row],[Prod]]-Table1[[#This Row],[Planned]])/Table1[[#This Row],[Planned]]))</f>
        <v>0</v>
      </c>
      <c r="V1830" s="198"/>
      <c r="W1830" s="198"/>
      <c r="X1830" s="200">
        <v>0</v>
      </c>
      <c r="Y1830" s="206">
        <f>Table1[[#This Row],[Prod]]</f>
        <v>0</v>
      </c>
      <c r="Z1830" s="206">
        <f>ABS(Table1[[#This Row],[Prod2]]-Table1[[#This Row],[Plan Revised]])</f>
        <v>0</v>
      </c>
      <c r="AA1830" s="209">
        <f>IF(ABS(Table1[[#This Row],[Prod2]]-Table1[[#This Row],[Plan Revised]])&gt;Table1[[#This Row],[Plan Revised]],0,IF(Table1[[#This Row],[Plan Revised]]=0,0,1-ABS(Table1[[#This Row],[Prod2]]-Table1[[#This Row],[Plan Revised]])/Table1[[#This Row],[Plan Revised]]))</f>
        <v>0</v>
      </c>
      <c r="AB1830" s="198"/>
      <c r="AC1830" s="201"/>
      <c r="AD1830"/>
      <c r="AF1830"/>
    </row>
    <row r="1831" spans="1:32">
      <c r="A1831" s="196" t="str">
        <f>IF(Table1[Week]=WeekSel,"Yes","No")</f>
        <v>No</v>
      </c>
      <c r="B1831" s="196" t="str">
        <f>IF((Table1[StartDate]&gt;=Date.GraphMin)*(Table1[StartDate]&lt;=Date.GraphMax)=1,"Yes","No")</f>
        <v>No</v>
      </c>
      <c r="C1831" s="196" t="str">
        <f>IF(OR(Table1[[#This Row],[Site]]="FOOD MILLING",Table1[[#This Row],[Site]]="GODACO"), "No", "Yes")</f>
        <v>Yes</v>
      </c>
      <c r="D1831" s="197">
        <f>MAX(DATE(Table1[Year],1,1),DATE(Table1[Year],1,1)-WEEKDAY(DATE(Table1[Year],1,1),2)+(Table1[WeekNum]-1)*7+1)</f>
        <v>44641</v>
      </c>
      <c r="E1831" s="197">
        <f>MIN(DATE(Table1[Year]+1,1,0),DATE(Table1[Year],1,1)-WEEKDAY(DATE(Table1[Year],1,1),2)+Table1[WeekNum]*7)</f>
        <v>44647</v>
      </c>
      <c r="F1831" s="15">
        <v>2022</v>
      </c>
      <c r="G1831" s="196">
        <f t="shared" si="56"/>
        <v>3</v>
      </c>
      <c r="H1831" s="196">
        <v>13</v>
      </c>
      <c r="I1831" s="207" t="str">
        <f>"W" &amp;Table1[[#This Row],[WeekNum]]</f>
        <v>W13</v>
      </c>
      <c r="J1831" s="199" t="str">
        <f t="shared" si="57"/>
        <v>22-W13</v>
      </c>
      <c r="K1831" s="198" t="s">
        <v>701</v>
      </c>
      <c r="L1831" s="198"/>
      <c r="M1831" s="198" t="s">
        <v>72</v>
      </c>
      <c r="N1831" s="266" t="s">
        <v>369</v>
      </c>
      <c r="O1831" s="266" t="s">
        <v>398</v>
      </c>
      <c r="P1831" s="11" t="s">
        <v>399</v>
      </c>
      <c r="Q1831" s="11" t="s">
        <v>421</v>
      </c>
      <c r="R1831" s="198">
        <v>0</v>
      </c>
      <c r="S1831" s="198">
        <v>0</v>
      </c>
      <c r="T1831" s="206">
        <f>ABS(Table1[[#This Row],[Prod]]-Table1[[#This Row],[Planned]])</f>
        <v>0</v>
      </c>
      <c r="U1831" s="209">
        <f>IF(ABS(Table1[[#This Row],[Prod]]-Table1[[#This Row],[Planned]])&gt;Table1[[#This Row],[Planned]],0,IF(Table1[[#This Row],[Planned]]=0,0,1-ABS(Table1[[#This Row],[Prod]]-Table1[[#This Row],[Planned]])/Table1[[#This Row],[Planned]]))</f>
        <v>0</v>
      </c>
      <c r="V1831" s="198"/>
      <c r="W1831" s="198"/>
      <c r="X1831" s="200">
        <v>0</v>
      </c>
      <c r="Y1831" s="206">
        <f>Table1[[#This Row],[Prod]]</f>
        <v>0</v>
      </c>
      <c r="Z1831" s="206">
        <f>ABS(Table1[[#This Row],[Prod2]]-Table1[[#This Row],[Plan Revised]])</f>
        <v>0</v>
      </c>
      <c r="AA1831" s="209">
        <f>IF(ABS(Table1[[#This Row],[Prod2]]-Table1[[#This Row],[Plan Revised]])&gt;Table1[[#This Row],[Plan Revised]],0,IF(Table1[[#This Row],[Plan Revised]]=0,0,1-ABS(Table1[[#This Row],[Prod2]]-Table1[[#This Row],[Plan Revised]])/Table1[[#This Row],[Plan Revised]]))</f>
        <v>0</v>
      </c>
      <c r="AB1831" s="198"/>
      <c r="AC1831" s="201"/>
      <c r="AD1831"/>
      <c r="AF1831"/>
    </row>
    <row r="1832" spans="1:32">
      <c r="A1832" s="196" t="str">
        <f>IF(Table1[Week]=WeekSel,"Yes","No")</f>
        <v>No</v>
      </c>
      <c r="B1832" s="196" t="str">
        <f>IF((Table1[StartDate]&gt;=Date.GraphMin)*(Table1[StartDate]&lt;=Date.GraphMax)=1,"Yes","No")</f>
        <v>No</v>
      </c>
      <c r="C1832" s="196" t="str">
        <f>IF(OR(Table1[[#This Row],[Site]]="FOOD MILLING",Table1[[#This Row],[Site]]="GODACO"), "No", "Yes")</f>
        <v>Yes</v>
      </c>
      <c r="D1832" s="197">
        <f>MAX(DATE(Table1[Year],1,1),DATE(Table1[Year],1,1)-WEEKDAY(DATE(Table1[Year],1,1),2)+(Table1[WeekNum]-1)*7+1)</f>
        <v>44641</v>
      </c>
      <c r="E1832" s="197">
        <f>MIN(DATE(Table1[Year]+1,1,0),DATE(Table1[Year],1,1)-WEEKDAY(DATE(Table1[Year],1,1),2)+Table1[WeekNum]*7)</f>
        <v>44647</v>
      </c>
      <c r="F1832" s="15">
        <v>2022</v>
      </c>
      <c r="G1832" s="196">
        <f t="shared" si="56"/>
        <v>3</v>
      </c>
      <c r="H1832" s="196">
        <v>13</v>
      </c>
      <c r="I1832" s="207" t="str">
        <f>"W" &amp;Table1[[#This Row],[WeekNum]]</f>
        <v>W13</v>
      </c>
      <c r="J1832" s="199" t="str">
        <f t="shared" si="57"/>
        <v>22-W13</v>
      </c>
      <c r="K1832" s="198" t="s">
        <v>702</v>
      </c>
      <c r="L1832" s="198"/>
      <c r="M1832" s="198" t="s">
        <v>72</v>
      </c>
      <c r="N1832" s="266" t="s">
        <v>369</v>
      </c>
      <c r="O1832" s="266" t="s">
        <v>398</v>
      </c>
      <c r="P1832" s="11" t="s">
        <v>399</v>
      </c>
      <c r="Q1832" s="11" t="s">
        <v>421</v>
      </c>
      <c r="R1832" s="198">
        <v>120</v>
      </c>
      <c r="S1832" s="198">
        <v>101.4</v>
      </c>
      <c r="T1832" s="206">
        <f>ABS(Table1[[#This Row],[Prod]]-Table1[[#This Row],[Planned]])</f>
        <v>18.599999999999994</v>
      </c>
      <c r="U1832" s="209">
        <f>IF(ABS(Table1[[#This Row],[Prod]]-Table1[[#This Row],[Planned]])&gt;Table1[[#This Row],[Planned]],0,IF(Table1[[#This Row],[Planned]]=0,0,1-ABS(Table1[[#This Row],[Prod]]-Table1[[#This Row],[Planned]])/Table1[[#This Row],[Planned]]))</f>
        <v>0.84500000000000008</v>
      </c>
      <c r="V1832" s="198"/>
      <c r="W1832" s="198"/>
      <c r="X1832" s="200">
        <v>100</v>
      </c>
      <c r="Y1832" s="206">
        <f>Table1[[#This Row],[Prod]]</f>
        <v>101.4</v>
      </c>
      <c r="Z1832" s="206">
        <f>ABS(Table1[[#This Row],[Prod2]]-Table1[[#This Row],[Plan Revised]])</f>
        <v>1.4000000000000057</v>
      </c>
      <c r="AA1832" s="209">
        <f>IF(ABS(Table1[[#This Row],[Prod2]]-Table1[[#This Row],[Plan Revised]])&gt;Table1[[#This Row],[Plan Revised]],0,IF(Table1[[#This Row],[Plan Revised]]=0,0,1-ABS(Table1[[#This Row],[Prod2]]-Table1[[#This Row],[Plan Revised]])/Table1[[#This Row],[Plan Revised]]))</f>
        <v>0.98599999999999999</v>
      </c>
      <c r="AB1832" s="198"/>
      <c r="AC1832" s="201"/>
      <c r="AD1832"/>
      <c r="AF1832"/>
    </row>
    <row r="1833" spans="1:32">
      <c r="A1833" s="196" t="str">
        <f>IF(Table1[Week]=WeekSel,"Yes","No")</f>
        <v>No</v>
      </c>
      <c r="B1833" s="196" t="str">
        <f>IF((Table1[StartDate]&gt;=Date.GraphMin)*(Table1[StartDate]&lt;=Date.GraphMax)=1,"Yes","No")</f>
        <v>No</v>
      </c>
      <c r="C1833" s="196" t="str">
        <f>IF(OR(Table1[[#This Row],[Site]]="FOOD MILLING",Table1[[#This Row],[Site]]="GODACO"), "No", "Yes")</f>
        <v>Yes</v>
      </c>
      <c r="D1833" s="197">
        <f>MAX(DATE(Table1[Year],1,1),DATE(Table1[Year],1,1)-WEEKDAY(DATE(Table1[Year],1,1),2)+(Table1[WeekNum]-1)*7+1)</f>
        <v>44641</v>
      </c>
      <c r="E1833" s="197">
        <f>MIN(DATE(Table1[Year]+1,1,0),DATE(Table1[Year],1,1)-WEEKDAY(DATE(Table1[Year],1,1),2)+Table1[WeekNum]*7)</f>
        <v>44647</v>
      </c>
      <c r="F1833" s="15">
        <v>2022</v>
      </c>
      <c r="G1833" s="196">
        <f t="shared" si="56"/>
        <v>3</v>
      </c>
      <c r="H1833" s="196">
        <v>13</v>
      </c>
      <c r="I1833" s="207" t="str">
        <f>"W" &amp;Table1[[#This Row],[WeekNum]]</f>
        <v>W13</v>
      </c>
      <c r="J1833" s="199" t="str">
        <f t="shared" si="57"/>
        <v>22-W13</v>
      </c>
      <c r="K1833" s="198" t="s">
        <v>703</v>
      </c>
      <c r="L1833" s="198"/>
      <c r="M1833" s="198" t="s">
        <v>72</v>
      </c>
      <c r="N1833" s="266" t="s">
        <v>369</v>
      </c>
      <c r="O1833" s="266" t="s">
        <v>398</v>
      </c>
      <c r="P1833" s="11" t="s">
        <v>399</v>
      </c>
      <c r="Q1833" s="11" t="s">
        <v>421</v>
      </c>
      <c r="R1833" s="198">
        <v>170</v>
      </c>
      <c r="S1833" s="198">
        <v>155.9</v>
      </c>
      <c r="T1833" s="206">
        <f>ABS(Table1[[#This Row],[Prod]]-Table1[[#This Row],[Planned]])</f>
        <v>14.099999999999994</v>
      </c>
      <c r="U1833" s="209">
        <f>IF(ABS(Table1[[#This Row],[Prod]]-Table1[[#This Row],[Planned]])&gt;Table1[[#This Row],[Planned]],0,IF(Table1[[#This Row],[Planned]]=0,0,1-ABS(Table1[[#This Row],[Prod]]-Table1[[#This Row],[Planned]])/Table1[[#This Row],[Planned]]))</f>
        <v>0.91705882352941182</v>
      </c>
      <c r="V1833" s="198"/>
      <c r="W1833" s="198"/>
      <c r="X1833" s="200">
        <v>150</v>
      </c>
      <c r="Y1833" s="206">
        <f>Table1[[#This Row],[Prod]]</f>
        <v>155.9</v>
      </c>
      <c r="Z1833" s="206">
        <f>ABS(Table1[[#This Row],[Prod2]]-Table1[[#This Row],[Plan Revised]])</f>
        <v>5.9000000000000057</v>
      </c>
      <c r="AA1833" s="209">
        <f>IF(ABS(Table1[[#This Row],[Prod2]]-Table1[[#This Row],[Plan Revised]])&gt;Table1[[#This Row],[Plan Revised]],0,IF(Table1[[#This Row],[Plan Revised]]=0,0,1-ABS(Table1[[#This Row],[Prod2]]-Table1[[#This Row],[Plan Revised]])/Table1[[#This Row],[Plan Revised]]))</f>
        <v>0.96066666666666667</v>
      </c>
      <c r="AB1833" s="198"/>
      <c r="AC1833" s="201"/>
      <c r="AD1833"/>
      <c r="AF1833"/>
    </row>
    <row r="1834" spans="1:32">
      <c r="A1834" s="196" t="str">
        <f>IF(Table1[Week]=WeekSel,"Yes","No")</f>
        <v>No</v>
      </c>
      <c r="B1834" s="196" t="str">
        <f>IF((Table1[StartDate]&gt;=Date.GraphMin)*(Table1[StartDate]&lt;=Date.GraphMax)=1,"Yes","No")</f>
        <v>No</v>
      </c>
      <c r="C1834" s="196" t="str">
        <f>IF(OR(Table1[[#This Row],[Site]]="FOOD MILLING",Table1[[#This Row],[Site]]="GODACO"), "No", "Yes")</f>
        <v>Yes</v>
      </c>
      <c r="D1834" s="197">
        <f>MAX(DATE(Table1[Year],1,1),DATE(Table1[Year],1,1)-WEEKDAY(DATE(Table1[Year],1,1),2)+(Table1[WeekNum]-1)*7+1)</f>
        <v>44641</v>
      </c>
      <c r="E1834" s="197">
        <f>MIN(DATE(Table1[Year]+1,1,0),DATE(Table1[Year],1,1)-WEEKDAY(DATE(Table1[Year],1,1),2)+Table1[WeekNum]*7)</f>
        <v>44647</v>
      </c>
      <c r="F1834" s="15">
        <v>2022</v>
      </c>
      <c r="G1834" s="196">
        <f t="shared" si="56"/>
        <v>3</v>
      </c>
      <c r="H1834" s="196">
        <v>13</v>
      </c>
      <c r="I1834" s="207" t="str">
        <f>"W" &amp;Table1[[#This Row],[WeekNum]]</f>
        <v>W13</v>
      </c>
      <c r="J1834" s="199" t="str">
        <f t="shared" si="57"/>
        <v>22-W13</v>
      </c>
      <c r="K1834" s="198" t="s">
        <v>704</v>
      </c>
      <c r="L1834" s="198"/>
      <c r="M1834" s="198" t="s">
        <v>72</v>
      </c>
      <c r="N1834" s="266" t="s">
        <v>369</v>
      </c>
      <c r="O1834" s="266" t="s">
        <v>398</v>
      </c>
      <c r="P1834" s="11" t="s">
        <v>399</v>
      </c>
      <c r="Q1834" s="11" t="s">
        <v>421</v>
      </c>
      <c r="R1834" s="198">
        <v>410</v>
      </c>
      <c r="S1834" s="198">
        <v>369.8</v>
      </c>
      <c r="T1834" s="206">
        <f>ABS(Table1[[#This Row],[Prod]]-Table1[[#This Row],[Planned]])</f>
        <v>40.199999999999989</v>
      </c>
      <c r="U1834" s="209">
        <f>IF(ABS(Table1[[#This Row],[Prod]]-Table1[[#This Row],[Planned]])&gt;Table1[[#This Row],[Planned]],0,IF(Table1[[#This Row],[Planned]]=0,0,1-ABS(Table1[[#This Row],[Prod]]-Table1[[#This Row],[Planned]])/Table1[[#This Row],[Planned]]))</f>
        <v>0.90195121951219515</v>
      </c>
      <c r="V1834" s="198"/>
      <c r="W1834" s="198"/>
      <c r="X1834" s="200">
        <v>370</v>
      </c>
      <c r="Y1834" s="206">
        <f>Table1[[#This Row],[Prod]]</f>
        <v>369.8</v>
      </c>
      <c r="Z1834" s="206">
        <f>ABS(Table1[[#This Row],[Prod2]]-Table1[[#This Row],[Plan Revised]])</f>
        <v>0.19999999999998863</v>
      </c>
      <c r="AA1834" s="209">
        <f>IF(ABS(Table1[[#This Row],[Prod2]]-Table1[[#This Row],[Plan Revised]])&gt;Table1[[#This Row],[Plan Revised]],0,IF(Table1[[#This Row],[Plan Revised]]=0,0,1-ABS(Table1[[#This Row],[Prod2]]-Table1[[#This Row],[Plan Revised]])/Table1[[#This Row],[Plan Revised]]))</f>
        <v>0.99945945945945946</v>
      </c>
      <c r="AB1834" s="198"/>
      <c r="AC1834" s="201"/>
      <c r="AD1834"/>
      <c r="AF1834"/>
    </row>
    <row r="1835" spans="1:32">
      <c r="A1835" s="196" t="str">
        <f>IF(Table1[Week]=WeekSel,"Yes","No")</f>
        <v>No</v>
      </c>
      <c r="B1835" s="196" t="str">
        <f>IF((Table1[StartDate]&gt;=Date.GraphMin)*(Table1[StartDate]&lt;=Date.GraphMax)=1,"Yes","No")</f>
        <v>No</v>
      </c>
      <c r="C1835" s="196" t="str">
        <f>IF(OR(Table1[[#This Row],[Site]]="FOOD MILLING",Table1[[#This Row],[Site]]="GODACO"), "No", "Yes")</f>
        <v>Yes</v>
      </c>
      <c r="D1835" s="197">
        <f>MAX(DATE(Table1[Year],1,1),DATE(Table1[Year],1,1)-WEEKDAY(DATE(Table1[Year],1,1),2)+(Table1[WeekNum]-1)*7+1)</f>
        <v>44641</v>
      </c>
      <c r="E1835" s="197">
        <f>MIN(DATE(Table1[Year]+1,1,0),DATE(Table1[Year],1,1)-WEEKDAY(DATE(Table1[Year],1,1),2)+Table1[WeekNum]*7)</f>
        <v>44647</v>
      </c>
      <c r="F1835" s="15">
        <v>2022</v>
      </c>
      <c r="G1835" s="196">
        <f t="shared" si="56"/>
        <v>3</v>
      </c>
      <c r="H1835" s="196">
        <v>13</v>
      </c>
      <c r="I1835" s="207" t="str">
        <f>"W" &amp;Table1[[#This Row],[WeekNum]]</f>
        <v>W13</v>
      </c>
      <c r="J1835" s="199" t="str">
        <f t="shared" si="57"/>
        <v>22-W13</v>
      </c>
      <c r="K1835" s="198" t="s">
        <v>705</v>
      </c>
      <c r="L1835" s="198"/>
      <c r="M1835" s="198" t="s">
        <v>72</v>
      </c>
      <c r="N1835" s="266" t="s">
        <v>369</v>
      </c>
      <c r="O1835" s="266" t="s">
        <v>398</v>
      </c>
      <c r="P1835" s="11" t="s">
        <v>399</v>
      </c>
      <c r="Q1835" s="11" t="s">
        <v>421</v>
      </c>
      <c r="R1835" s="198">
        <v>1020</v>
      </c>
      <c r="S1835" s="198">
        <v>1033</v>
      </c>
      <c r="T1835" s="206">
        <f>ABS(Table1[[#This Row],[Prod]]-Table1[[#This Row],[Planned]])</f>
        <v>13</v>
      </c>
      <c r="U1835" s="209">
        <f>IF(ABS(Table1[[#This Row],[Prod]]-Table1[[#This Row],[Planned]])&gt;Table1[[#This Row],[Planned]],0,IF(Table1[[#This Row],[Planned]]=0,0,1-ABS(Table1[[#This Row],[Prod]]-Table1[[#This Row],[Planned]])/Table1[[#This Row],[Planned]]))</f>
        <v>0.98725490196078436</v>
      </c>
      <c r="V1835" s="198"/>
      <c r="W1835" s="198"/>
      <c r="X1835" s="200">
        <v>1020</v>
      </c>
      <c r="Y1835" s="206">
        <f>Table1[[#This Row],[Prod]]</f>
        <v>1033</v>
      </c>
      <c r="Z1835" s="206">
        <f>ABS(Table1[[#This Row],[Prod2]]-Table1[[#This Row],[Plan Revised]])</f>
        <v>13</v>
      </c>
      <c r="AA1835" s="209">
        <f>IF(ABS(Table1[[#This Row],[Prod2]]-Table1[[#This Row],[Plan Revised]])&gt;Table1[[#This Row],[Plan Revised]],0,IF(Table1[[#This Row],[Plan Revised]]=0,0,1-ABS(Table1[[#This Row],[Prod2]]-Table1[[#This Row],[Plan Revised]])/Table1[[#This Row],[Plan Revised]]))</f>
        <v>0.98725490196078436</v>
      </c>
      <c r="AB1835" s="198"/>
      <c r="AC1835" s="201"/>
      <c r="AD1835"/>
      <c r="AF1835"/>
    </row>
    <row r="1836" spans="1:32">
      <c r="A1836" s="196" t="str">
        <f>IF(Table1[Week]=WeekSel,"Yes","No")</f>
        <v>No</v>
      </c>
      <c r="B1836" s="196" t="str">
        <f>IF((Table1[StartDate]&gt;=Date.GraphMin)*(Table1[StartDate]&lt;=Date.GraphMax)=1,"Yes","No")</f>
        <v>No</v>
      </c>
      <c r="C1836" s="196" t="str">
        <f>IF(OR(Table1[[#This Row],[Site]]="FOOD MILLING",Table1[[#This Row],[Site]]="GODACO"), "No", "Yes")</f>
        <v>Yes</v>
      </c>
      <c r="D1836" s="197">
        <f>MAX(DATE(Table1[Year],1,1),DATE(Table1[Year],1,1)-WEEKDAY(DATE(Table1[Year],1,1),2)+(Table1[WeekNum]-1)*7+1)</f>
        <v>44641</v>
      </c>
      <c r="E1836" s="197">
        <f>MIN(DATE(Table1[Year]+1,1,0),DATE(Table1[Year],1,1)-WEEKDAY(DATE(Table1[Year],1,1),2)+Table1[WeekNum]*7)</f>
        <v>44647</v>
      </c>
      <c r="F1836" s="15">
        <v>2022</v>
      </c>
      <c r="G1836" s="196">
        <f t="shared" si="56"/>
        <v>3</v>
      </c>
      <c r="H1836" s="196">
        <v>13</v>
      </c>
      <c r="I1836" s="207" t="str">
        <f>"W" &amp;Table1[[#This Row],[WeekNum]]</f>
        <v>W13</v>
      </c>
      <c r="J1836" s="199" t="str">
        <f t="shared" si="57"/>
        <v>22-W13</v>
      </c>
      <c r="K1836" s="198" t="s">
        <v>706</v>
      </c>
      <c r="L1836" s="198"/>
      <c r="M1836" s="198" t="s">
        <v>72</v>
      </c>
      <c r="N1836" s="266" t="s">
        <v>369</v>
      </c>
      <c r="O1836" s="266" t="s">
        <v>398</v>
      </c>
      <c r="P1836" s="11" t="s">
        <v>399</v>
      </c>
      <c r="Q1836" s="11" t="s">
        <v>421</v>
      </c>
      <c r="R1836" s="198">
        <v>0</v>
      </c>
      <c r="S1836" s="198">
        <v>0</v>
      </c>
      <c r="T1836" s="206">
        <f>ABS(Table1[[#This Row],[Prod]]-Table1[[#This Row],[Planned]])</f>
        <v>0</v>
      </c>
      <c r="U1836" s="209">
        <f>IF(ABS(Table1[[#This Row],[Prod]]-Table1[[#This Row],[Planned]])&gt;Table1[[#This Row],[Planned]],0,IF(Table1[[#This Row],[Planned]]=0,0,1-ABS(Table1[[#This Row],[Prod]]-Table1[[#This Row],[Planned]])/Table1[[#This Row],[Planned]]))</f>
        <v>0</v>
      </c>
      <c r="V1836" s="198"/>
      <c r="W1836" s="198"/>
      <c r="X1836" s="200">
        <v>0</v>
      </c>
      <c r="Y1836" s="206">
        <f>Table1[[#This Row],[Prod]]</f>
        <v>0</v>
      </c>
      <c r="Z1836" s="206">
        <f>ABS(Table1[[#This Row],[Prod2]]-Table1[[#This Row],[Plan Revised]])</f>
        <v>0</v>
      </c>
      <c r="AA1836" s="209">
        <f>IF(ABS(Table1[[#This Row],[Prod2]]-Table1[[#This Row],[Plan Revised]])&gt;Table1[[#This Row],[Plan Revised]],0,IF(Table1[[#This Row],[Plan Revised]]=0,0,1-ABS(Table1[[#This Row],[Prod2]]-Table1[[#This Row],[Plan Revised]])/Table1[[#This Row],[Plan Revised]]))</f>
        <v>0</v>
      </c>
      <c r="AB1836" s="198"/>
      <c r="AC1836" s="201"/>
      <c r="AD1836"/>
      <c r="AF1836"/>
    </row>
    <row r="1837" spans="1:32">
      <c r="A1837" s="196" t="str">
        <f>IF(Table1[Week]=WeekSel,"Yes","No")</f>
        <v>No</v>
      </c>
      <c r="B1837" s="196" t="str">
        <f>IF((Table1[StartDate]&gt;=Date.GraphMin)*(Table1[StartDate]&lt;=Date.GraphMax)=1,"Yes","No")</f>
        <v>No</v>
      </c>
      <c r="C1837" s="196" t="str">
        <f>IF(OR(Table1[[#This Row],[Site]]="FOOD MILLING",Table1[[#This Row],[Site]]="GODACO"), "No", "Yes")</f>
        <v>Yes</v>
      </c>
      <c r="D1837" s="197">
        <f>MAX(DATE(Table1[Year],1,1),DATE(Table1[Year],1,1)-WEEKDAY(DATE(Table1[Year],1,1),2)+(Table1[WeekNum]-1)*7+1)</f>
        <v>44641</v>
      </c>
      <c r="E1837" s="197">
        <f>MIN(DATE(Table1[Year]+1,1,0),DATE(Table1[Year],1,1)-WEEKDAY(DATE(Table1[Year],1,1),2)+Table1[WeekNum]*7)</f>
        <v>44647</v>
      </c>
      <c r="F1837" s="15">
        <v>2022</v>
      </c>
      <c r="G1837" s="196">
        <f t="shared" si="56"/>
        <v>3</v>
      </c>
      <c r="H1837" s="196">
        <v>13</v>
      </c>
      <c r="I1837" s="207" t="str">
        <f>"W" &amp;Table1[[#This Row],[WeekNum]]</f>
        <v>W13</v>
      </c>
      <c r="J1837" s="199" t="str">
        <f t="shared" si="57"/>
        <v>22-W13</v>
      </c>
      <c r="K1837" s="198" t="s">
        <v>707</v>
      </c>
      <c r="L1837" s="198"/>
      <c r="M1837" s="198" t="s">
        <v>72</v>
      </c>
      <c r="N1837" s="266" t="s">
        <v>369</v>
      </c>
      <c r="O1837" s="266" t="s">
        <v>395</v>
      </c>
      <c r="P1837" s="11" t="s">
        <v>396</v>
      </c>
      <c r="Q1837" s="11" t="s">
        <v>421</v>
      </c>
      <c r="R1837" s="198">
        <v>200</v>
      </c>
      <c r="S1837" s="198">
        <v>0</v>
      </c>
      <c r="T1837" s="206">
        <f>ABS(Table1[[#This Row],[Prod]]-Table1[[#This Row],[Planned]])</f>
        <v>200</v>
      </c>
      <c r="U1837" s="209">
        <f>IF(ABS(Table1[[#This Row],[Prod]]-Table1[[#This Row],[Planned]])&gt;Table1[[#This Row],[Planned]],0,IF(Table1[[#This Row],[Planned]]=0,0,1-ABS(Table1[[#This Row],[Prod]]-Table1[[#This Row],[Planned]])/Table1[[#This Row],[Planned]]))</f>
        <v>0</v>
      </c>
      <c r="V1837" s="198"/>
      <c r="W1837" s="198"/>
      <c r="X1837" s="200">
        <v>0</v>
      </c>
      <c r="Y1837" s="206">
        <f>Table1[[#This Row],[Prod]]</f>
        <v>0</v>
      </c>
      <c r="Z1837" s="206">
        <f>ABS(Table1[[#This Row],[Prod2]]-Table1[[#This Row],[Plan Revised]])</f>
        <v>0</v>
      </c>
      <c r="AA1837" s="209">
        <f>IF(ABS(Table1[[#This Row],[Prod2]]-Table1[[#This Row],[Plan Revised]])&gt;Table1[[#This Row],[Plan Revised]],0,IF(Table1[[#This Row],[Plan Revised]]=0,0,1-ABS(Table1[[#This Row],[Prod2]]-Table1[[#This Row],[Plan Revised]])/Table1[[#This Row],[Plan Revised]]))</f>
        <v>0</v>
      </c>
      <c r="AB1837" s="198"/>
      <c r="AC1837" s="201"/>
      <c r="AD1837"/>
      <c r="AF1837"/>
    </row>
    <row r="1838" spans="1:32">
      <c r="A1838" s="196" t="str">
        <f>IF(Table1[Week]=WeekSel,"Yes","No")</f>
        <v>No</v>
      </c>
      <c r="B1838" s="196" t="str">
        <f>IF((Table1[StartDate]&gt;=Date.GraphMin)*(Table1[StartDate]&lt;=Date.GraphMax)=1,"Yes","No")</f>
        <v>No</v>
      </c>
      <c r="C1838" s="196" t="str">
        <f>IF(OR(Table1[[#This Row],[Site]]="FOOD MILLING",Table1[[#This Row],[Site]]="GODACO"), "No", "Yes")</f>
        <v>Yes</v>
      </c>
      <c r="D1838" s="197">
        <f>MAX(DATE(Table1[Year],1,1),DATE(Table1[Year],1,1)-WEEKDAY(DATE(Table1[Year],1,1),2)+(Table1[WeekNum]-1)*7+1)</f>
        <v>44641</v>
      </c>
      <c r="E1838" s="197">
        <f>MIN(DATE(Table1[Year]+1,1,0),DATE(Table1[Year],1,1)-WEEKDAY(DATE(Table1[Year],1,1),2)+Table1[WeekNum]*7)</f>
        <v>44647</v>
      </c>
      <c r="F1838" s="15">
        <v>2022</v>
      </c>
      <c r="G1838" s="196">
        <f t="shared" si="56"/>
        <v>3</v>
      </c>
      <c r="H1838" s="196">
        <v>13</v>
      </c>
      <c r="I1838" s="207" t="str">
        <f>"W" &amp;Table1[[#This Row],[WeekNum]]</f>
        <v>W13</v>
      </c>
      <c r="J1838" s="199" t="str">
        <f t="shared" si="57"/>
        <v>22-W13</v>
      </c>
      <c r="K1838" s="198" t="s">
        <v>708</v>
      </c>
      <c r="L1838" s="198"/>
      <c r="M1838" s="198" t="s">
        <v>72</v>
      </c>
      <c r="N1838" s="266" t="s">
        <v>369</v>
      </c>
      <c r="O1838" s="266" t="s">
        <v>395</v>
      </c>
      <c r="P1838" s="11" t="s">
        <v>396</v>
      </c>
      <c r="Q1838" s="11" t="s">
        <v>421</v>
      </c>
      <c r="R1838" s="198">
        <v>200</v>
      </c>
      <c r="S1838" s="198">
        <v>305</v>
      </c>
      <c r="T1838" s="206">
        <f>ABS(Table1[[#This Row],[Prod]]-Table1[[#This Row],[Planned]])</f>
        <v>105</v>
      </c>
      <c r="U1838" s="209">
        <f>IF(ABS(Table1[[#This Row],[Prod]]-Table1[[#This Row],[Planned]])&gt;Table1[[#This Row],[Planned]],0,IF(Table1[[#This Row],[Planned]]=0,0,1-ABS(Table1[[#This Row],[Prod]]-Table1[[#This Row],[Planned]])/Table1[[#This Row],[Planned]]))</f>
        <v>0.47499999999999998</v>
      </c>
      <c r="V1838" s="198"/>
      <c r="W1838" s="198"/>
      <c r="X1838" s="200">
        <v>250</v>
      </c>
      <c r="Y1838" s="206">
        <f>Table1[[#This Row],[Prod]]</f>
        <v>305</v>
      </c>
      <c r="Z1838" s="206">
        <f>ABS(Table1[[#This Row],[Prod2]]-Table1[[#This Row],[Plan Revised]])</f>
        <v>55</v>
      </c>
      <c r="AA1838" s="209">
        <f>IF(ABS(Table1[[#This Row],[Prod2]]-Table1[[#This Row],[Plan Revised]])&gt;Table1[[#This Row],[Plan Revised]],0,IF(Table1[[#This Row],[Plan Revised]]=0,0,1-ABS(Table1[[#This Row],[Prod2]]-Table1[[#This Row],[Plan Revised]])/Table1[[#This Row],[Plan Revised]]))</f>
        <v>0.78</v>
      </c>
      <c r="AB1838" s="198"/>
      <c r="AC1838" s="201"/>
      <c r="AD1838"/>
      <c r="AF1838"/>
    </row>
    <row r="1839" spans="1:32">
      <c r="A1839" s="196" t="str">
        <f>IF(Table1[Week]=WeekSel,"Yes","No")</f>
        <v>No</v>
      </c>
      <c r="B1839" s="196" t="str">
        <f>IF((Table1[StartDate]&gt;=Date.GraphMin)*(Table1[StartDate]&lt;=Date.GraphMax)=1,"Yes","No")</f>
        <v>No</v>
      </c>
      <c r="C1839" s="196" t="str">
        <f>IF(OR(Table1[[#This Row],[Site]]="FOOD MILLING",Table1[[#This Row],[Site]]="GODACO"), "No", "Yes")</f>
        <v>Yes</v>
      </c>
      <c r="D1839" s="197">
        <f>MAX(DATE(Table1[Year],1,1),DATE(Table1[Year],1,1)-WEEKDAY(DATE(Table1[Year],1,1),2)+(Table1[WeekNum]-1)*7+1)</f>
        <v>44641</v>
      </c>
      <c r="E1839" s="197">
        <f>MIN(DATE(Table1[Year]+1,1,0),DATE(Table1[Year],1,1)-WEEKDAY(DATE(Table1[Year],1,1),2)+Table1[WeekNum]*7)</f>
        <v>44647</v>
      </c>
      <c r="F1839" s="15">
        <v>2022</v>
      </c>
      <c r="G1839" s="196">
        <f t="shared" si="56"/>
        <v>3</v>
      </c>
      <c r="H1839" s="196">
        <v>13</v>
      </c>
      <c r="I1839" s="207" t="str">
        <f>"W" &amp;Table1[[#This Row],[WeekNum]]</f>
        <v>W13</v>
      </c>
      <c r="J1839" s="199" t="str">
        <f t="shared" si="57"/>
        <v>22-W13</v>
      </c>
      <c r="K1839" s="198" t="s">
        <v>709</v>
      </c>
      <c r="L1839" s="198"/>
      <c r="M1839" s="198" t="s">
        <v>72</v>
      </c>
      <c r="N1839" s="266" t="s">
        <v>369</v>
      </c>
      <c r="O1839" s="266" t="s">
        <v>395</v>
      </c>
      <c r="P1839" s="11" t="s">
        <v>396</v>
      </c>
      <c r="Q1839" s="11" t="s">
        <v>421</v>
      </c>
      <c r="R1839" s="198">
        <v>9700</v>
      </c>
      <c r="S1839" s="198">
        <v>10575</v>
      </c>
      <c r="T1839" s="206">
        <f>ABS(Table1[[#This Row],[Prod]]-Table1[[#This Row],[Planned]])</f>
        <v>875</v>
      </c>
      <c r="U1839" s="209">
        <f>IF(ABS(Table1[[#This Row],[Prod]]-Table1[[#This Row],[Planned]])&gt;Table1[[#This Row],[Planned]],0,IF(Table1[[#This Row],[Planned]]=0,0,1-ABS(Table1[[#This Row],[Prod]]-Table1[[#This Row],[Planned]])/Table1[[#This Row],[Planned]]))</f>
        <v>0.90979381443298968</v>
      </c>
      <c r="V1839" s="198"/>
      <c r="W1839" s="198"/>
      <c r="X1839" s="200">
        <v>10000</v>
      </c>
      <c r="Y1839" s="206">
        <f>Table1[[#This Row],[Prod]]</f>
        <v>10575</v>
      </c>
      <c r="Z1839" s="206">
        <f>ABS(Table1[[#This Row],[Prod2]]-Table1[[#This Row],[Plan Revised]])</f>
        <v>575</v>
      </c>
      <c r="AA1839" s="209">
        <f>IF(ABS(Table1[[#This Row],[Prod2]]-Table1[[#This Row],[Plan Revised]])&gt;Table1[[#This Row],[Plan Revised]],0,IF(Table1[[#This Row],[Plan Revised]]=0,0,1-ABS(Table1[[#This Row],[Prod2]]-Table1[[#This Row],[Plan Revised]])/Table1[[#This Row],[Plan Revised]]))</f>
        <v>0.9425</v>
      </c>
      <c r="AB1839" s="198"/>
      <c r="AC1839" s="201"/>
      <c r="AD1839"/>
      <c r="AF1839"/>
    </row>
    <row r="1840" spans="1:32">
      <c r="A1840" s="196" t="str">
        <f>IF(Table1[Week]=WeekSel,"Yes","No")</f>
        <v>No</v>
      </c>
      <c r="B1840" s="196" t="str">
        <f>IF((Table1[StartDate]&gt;=Date.GraphMin)*(Table1[StartDate]&lt;=Date.GraphMax)=1,"Yes","No")</f>
        <v>No</v>
      </c>
      <c r="C1840" s="196" t="str">
        <f>IF(OR(Table1[[#This Row],[Site]]="FOOD MILLING",Table1[[#This Row],[Site]]="GODACO"), "No", "Yes")</f>
        <v>Yes</v>
      </c>
      <c r="D1840" s="197">
        <f>MAX(DATE(Table1[Year],1,1),DATE(Table1[Year],1,1)-WEEKDAY(DATE(Table1[Year],1,1),2)+(Table1[WeekNum]-1)*7+1)</f>
        <v>44641</v>
      </c>
      <c r="E1840" s="197">
        <f>MIN(DATE(Table1[Year]+1,1,0),DATE(Table1[Year],1,1)-WEEKDAY(DATE(Table1[Year],1,1),2)+Table1[WeekNum]*7)</f>
        <v>44647</v>
      </c>
      <c r="F1840" s="15">
        <v>2022</v>
      </c>
      <c r="G1840" s="196">
        <f t="shared" si="56"/>
        <v>3</v>
      </c>
      <c r="H1840" s="196">
        <v>13</v>
      </c>
      <c r="I1840" s="207" t="str">
        <f>"W" &amp;Table1[[#This Row],[WeekNum]]</f>
        <v>W13</v>
      </c>
      <c r="J1840" s="199" t="str">
        <f t="shared" si="57"/>
        <v>22-W13</v>
      </c>
      <c r="K1840" s="198" t="s">
        <v>710</v>
      </c>
      <c r="L1840" s="198"/>
      <c r="M1840" s="198" t="s">
        <v>72</v>
      </c>
      <c r="N1840" s="266" t="s">
        <v>369</v>
      </c>
      <c r="O1840" s="266" t="s">
        <v>395</v>
      </c>
      <c r="P1840" s="11" t="s">
        <v>396</v>
      </c>
      <c r="Q1840" s="11" t="s">
        <v>421</v>
      </c>
      <c r="R1840" s="198">
        <v>1500</v>
      </c>
      <c r="S1840" s="198">
        <v>2458</v>
      </c>
      <c r="T1840" s="206">
        <f>ABS(Table1[[#This Row],[Prod]]-Table1[[#This Row],[Planned]])</f>
        <v>958</v>
      </c>
      <c r="U1840" s="209">
        <f>IF(ABS(Table1[[#This Row],[Prod]]-Table1[[#This Row],[Planned]])&gt;Table1[[#This Row],[Planned]],0,IF(Table1[[#This Row],[Planned]]=0,0,1-ABS(Table1[[#This Row],[Prod]]-Table1[[#This Row],[Planned]])/Table1[[#This Row],[Planned]]))</f>
        <v>0.36133333333333328</v>
      </c>
      <c r="V1840" s="198"/>
      <c r="W1840" s="198"/>
      <c r="X1840" s="200">
        <v>1000</v>
      </c>
      <c r="Y1840" s="206">
        <f>Table1[[#This Row],[Prod]]</f>
        <v>2458</v>
      </c>
      <c r="Z1840" s="206">
        <f>ABS(Table1[[#This Row],[Prod2]]-Table1[[#This Row],[Plan Revised]])</f>
        <v>1458</v>
      </c>
      <c r="AA1840" s="209">
        <f>IF(ABS(Table1[[#This Row],[Prod2]]-Table1[[#This Row],[Plan Revised]])&gt;Table1[[#This Row],[Plan Revised]],0,IF(Table1[[#This Row],[Plan Revised]]=0,0,1-ABS(Table1[[#This Row],[Prod2]]-Table1[[#This Row],[Plan Revised]])/Table1[[#This Row],[Plan Revised]]))</f>
        <v>0</v>
      </c>
      <c r="AB1840" s="198"/>
      <c r="AC1840" s="201"/>
      <c r="AD1840"/>
      <c r="AF1840"/>
    </row>
    <row r="1841" spans="1:32">
      <c r="A1841" s="196" t="str">
        <f>IF(Table1[Week]=WeekSel,"Yes","No")</f>
        <v>No</v>
      </c>
      <c r="B1841" s="196" t="str">
        <f>IF((Table1[StartDate]&gt;=Date.GraphMin)*(Table1[StartDate]&lt;=Date.GraphMax)=1,"Yes","No")</f>
        <v>No</v>
      </c>
      <c r="C1841" s="196" t="str">
        <f>IF(OR(Table1[[#This Row],[Site]]="FOOD MILLING",Table1[[#This Row],[Site]]="GODACO"), "No", "Yes")</f>
        <v>Yes</v>
      </c>
      <c r="D1841" s="197">
        <f>MAX(DATE(Table1[Year],1,1),DATE(Table1[Year],1,1)-WEEKDAY(DATE(Table1[Year],1,1),2)+(Table1[WeekNum]-1)*7+1)</f>
        <v>44641</v>
      </c>
      <c r="E1841" s="197">
        <f>MIN(DATE(Table1[Year]+1,1,0),DATE(Table1[Year],1,1)-WEEKDAY(DATE(Table1[Year],1,1),2)+Table1[WeekNum]*7)</f>
        <v>44647</v>
      </c>
      <c r="F1841" s="15">
        <v>2022</v>
      </c>
      <c r="G1841" s="196">
        <f t="shared" si="56"/>
        <v>3</v>
      </c>
      <c r="H1841" s="196">
        <v>13</v>
      </c>
      <c r="I1841" s="207" t="str">
        <f>"W" &amp;Table1[[#This Row],[WeekNum]]</f>
        <v>W13</v>
      </c>
      <c r="J1841" s="199" t="str">
        <f t="shared" si="57"/>
        <v>22-W13</v>
      </c>
      <c r="K1841" s="198" t="s">
        <v>711</v>
      </c>
      <c r="L1841" s="198"/>
      <c r="M1841" s="198" t="s">
        <v>72</v>
      </c>
      <c r="N1841" s="266" t="s">
        <v>369</v>
      </c>
      <c r="O1841" s="266" t="s">
        <v>400</v>
      </c>
      <c r="P1841" s="11" t="s">
        <v>401</v>
      </c>
      <c r="Q1841" s="11" t="s">
        <v>421</v>
      </c>
      <c r="R1841" s="198">
        <v>600</v>
      </c>
      <c r="S1841" s="198">
        <v>618</v>
      </c>
      <c r="T1841" s="206">
        <f>ABS(Table1[[#This Row],[Prod]]-Table1[[#This Row],[Planned]])</f>
        <v>18</v>
      </c>
      <c r="U1841" s="209">
        <f>IF(ABS(Table1[[#This Row],[Prod]]-Table1[[#This Row],[Planned]])&gt;Table1[[#This Row],[Planned]],0,IF(Table1[[#This Row],[Planned]]=0,0,1-ABS(Table1[[#This Row],[Prod]]-Table1[[#This Row],[Planned]])/Table1[[#This Row],[Planned]]))</f>
        <v>0.97</v>
      </c>
      <c r="V1841" s="198"/>
      <c r="W1841" s="198"/>
      <c r="X1841" s="200">
        <v>600</v>
      </c>
      <c r="Y1841" s="206">
        <f>Table1[[#This Row],[Prod]]</f>
        <v>618</v>
      </c>
      <c r="Z1841" s="206">
        <f>ABS(Table1[[#This Row],[Prod2]]-Table1[[#This Row],[Plan Revised]])</f>
        <v>18</v>
      </c>
      <c r="AA1841" s="209">
        <f>IF(ABS(Table1[[#This Row],[Prod2]]-Table1[[#This Row],[Plan Revised]])&gt;Table1[[#This Row],[Plan Revised]],0,IF(Table1[[#This Row],[Plan Revised]]=0,0,1-ABS(Table1[[#This Row],[Prod2]]-Table1[[#This Row],[Plan Revised]])/Table1[[#This Row],[Plan Revised]]))</f>
        <v>0.97</v>
      </c>
      <c r="AB1841" s="198"/>
      <c r="AC1841" s="201"/>
      <c r="AD1841"/>
      <c r="AF1841"/>
    </row>
    <row r="1842" spans="1:32">
      <c r="A1842" s="196" t="str">
        <f>IF(Table1[Week]=WeekSel,"Yes","No")</f>
        <v>No</v>
      </c>
      <c r="B1842" s="196" t="str">
        <f>IF((Table1[StartDate]&gt;=Date.GraphMin)*(Table1[StartDate]&lt;=Date.GraphMax)=1,"Yes","No")</f>
        <v>No</v>
      </c>
      <c r="C1842" s="196" t="str">
        <f>IF(OR(Table1[[#This Row],[Site]]="FOOD MILLING",Table1[[#This Row],[Site]]="GODACO"), "No", "Yes")</f>
        <v>Yes</v>
      </c>
      <c r="D1842" s="197">
        <f>MAX(DATE(Table1[Year],1,1),DATE(Table1[Year],1,1)-WEEKDAY(DATE(Table1[Year],1,1),2)+(Table1[WeekNum]-1)*7+1)</f>
        <v>44641</v>
      </c>
      <c r="E1842" s="197">
        <f>MIN(DATE(Table1[Year]+1,1,0),DATE(Table1[Year],1,1)-WEEKDAY(DATE(Table1[Year],1,1),2)+Table1[WeekNum]*7)</f>
        <v>44647</v>
      </c>
      <c r="F1842" s="15">
        <v>2022</v>
      </c>
      <c r="G1842" s="196">
        <f t="shared" si="56"/>
        <v>3</v>
      </c>
      <c r="H1842" s="196">
        <v>13</v>
      </c>
      <c r="I1842" s="207" t="str">
        <f>"W" &amp;Table1[[#This Row],[WeekNum]]</f>
        <v>W13</v>
      </c>
      <c r="J1842" s="199" t="str">
        <f t="shared" si="57"/>
        <v>22-W13</v>
      </c>
      <c r="K1842" s="198" t="s">
        <v>712</v>
      </c>
      <c r="L1842" s="198"/>
      <c r="M1842" s="198" t="s">
        <v>72</v>
      </c>
      <c r="N1842" s="266" t="s">
        <v>369</v>
      </c>
      <c r="O1842" s="266" t="s">
        <v>400</v>
      </c>
      <c r="P1842" s="11" t="s">
        <v>401</v>
      </c>
      <c r="Q1842" s="11" t="s">
        <v>421</v>
      </c>
      <c r="R1842" s="198">
        <v>2500</v>
      </c>
      <c r="S1842" s="198">
        <v>1377</v>
      </c>
      <c r="T1842" s="206">
        <f>ABS(Table1[[#This Row],[Prod]]-Table1[[#This Row],[Planned]])</f>
        <v>1123</v>
      </c>
      <c r="U1842" s="209">
        <f>IF(ABS(Table1[[#This Row],[Prod]]-Table1[[#This Row],[Planned]])&gt;Table1[[#This Row],[Planned]],0,IF(Table1[[#This Row],[Planned]]=0,0,1-ABS(Table1[[#This Row],[Prod]]-Table1[[#This Row],[Planned]])/Table1[[#This Row],[Planned]]))</f>
        <v>0.55079999999999996</v>
      </c>
      <c r="V1842" s="198"/>
      <c r="W1842" s="198"/>
      <c r="X1842" s="200">
        <v>1500</v>
      </c>
      <c r="Y1842" s="206">
        <f>Table1[[#This Row],[Prod]]</f>
        <v>1377</v>
      </c>
      <c r="Z1842" s="206">
        <f>ABS(Table1[[#This Row],[Prod2]]-Table1[[#This Row],[Plan Revised]])</f>
        <v>123</v>
      </c>
      <c r="AA1842" s="209">
        <f>IF(ABS(Table1[[#This Row],[Prod2]]-Table1[[#This Row],[Plan Revised]])&gt;Table1[[#This Row],[Plan Revised]],0,IF(Table1[[#This Row],[Plan Revised]]=0,0,1-ABS(Table1[[#This Row],[Prod2]]-Table1[[#This Row],[Plan Revised]])/Table1[[#This Row],[Plan Revised]]))</f>
        <v>0.91800000000000004</v>
      </c>
      <c r="AB1842" s="198"/>
      <c r="AC1842" s="201"/>
      <c r="AD1842"/>
      <c r="AF1842"/>
    </row>
    <row r="1843" spans="1:32">
      <c r="A1843" s="196" t="str">
        <f>IF(Table1[Week]=WeekSel,"Yes","No")</f>
        <v>No</v>
      </c>
      <c r="B1843" s="196" t="str">
        <f>IF((Table1[StartDate]&gt;=Date.GraphMin)*(Table1[StartDate]&lt;=Date.GraphMax)=1,"Yes","No")</f>
        <v>No</v>
      </c>
      <c r="C1843" s="196" t="str">
        <f>IF(OR(Table1[[#This Row],[Site]]="FOOD MILLING",Table1[[#This Row],[Site]]="GODACO"), "No", "Yes")</f>
        <v>Yes</v>
      </c>
      <c r="D1843" s="197">
        <f>MAX(DATE(Table1[Year],1,1),DATE(Table1[Year],1,1)-WEEKDAY(DATE(Table1[Year],1,1),2)+(Table1[WeekNum]-1)*7+1)</f>
        <v>44641</v>
      </c>
      <c r="E1843" s="197">
        <f>MIN(DATE(Table1[Year]+1,1,0),DATE(Table1[Year],1,1)-WEEKDAY(DATE(Table1[Year],1,1),2)+Table1[WeekNum]*7)</f>
        <v>44647</v>
      </c>
      <c r="F1843" s="15">
        <v>2022</v>
      </c>
      <c r="G1843" s="196">
        <f t="shared" si="56"/>
        <v>3</v>
      </c>
      <c r="H1843" s="196">
        <v>13</v>
      </c>
      <c r="I1843" s="207" t="str">
        <f>"W" &amp;Table1[[#This Row],[WeekNum]]</f>
        <v>W13</v>
      </c>
      <c r="J1843" s="199" t="str">
        <f t="shared" si="57"/>
        <v>22-W13</v>
      </c>
      <c r="K1843" s="198" t="s">
        <v>437</v>
      </c>
      <c r="L1843" s="198"/>
      <c r="M1843" s="198" t="s">
        <v>72</v>
      </c>
      <c r="N1843" s="266" t="s">
        <v>369</v>
      </c>
      <c r="O1843" s="266" t="s">
        <v>374</v>
      </c>
      <c r="P1843" s="11" t="s">
        <v>402</v>
      </c>
      <c r="Q1843" s="11" t="s">
        <v>421</v>
      </c>
      <c r="R1843" s="198">
        <v>300</v>
      </c>
      <c r="S1843" s="198">
        <v>270</v>
      </c>
      <c r="T1843" s="206">
        <f>ABS(Table1[[#This Row],[Prod]]-Table1[[#This Row],[Planned]])</f>
        <v>30</v>
      </c>
      <c r="U1843" s="209">
        <f>IF(ABS(Table1[[#This Row],[Prod]]-Table1[[#This Row],[Planned]])&gt;Table1[[#This Row],[Planned]],0,IF(Table1[[#This Row],[Planned]]=0,0,1-ABS(Table1[[#This Row],[Prod]]-Table1[[#This Row],[Planned]])/Table1[[#This Row],[Planned]]))</f>
        <v>0.9</v>
      </c>
      <c r="V1843" s="198"/>
      <c r="W1843" s="198"/>
      <c r="X1843" s="200">
        <v>300</v>
      </c>
      <c r="Y1843" s="206">
        <f>Table1[[#This Row],[Prod]]</f>
        <v>270</v>
      </c>
      <c r="Z1843" s="206">
        <f>ABS(Table1[[#This Row],[Prod2]]-Table1[[#This Row],[Plan Revised]])</f>
        <v>30</v>
      </c>
      <c r="AA1843" s="209">
        <f>IF(ABS(Table1[[#This Row],[Prod2]]-Table1[[#This Row],[Plan Revised]])&gt;Table1[[#This Row],[Plan Revised]],0,IF(Table1[[#This Row],[Plan Revised]]=0,0,1-ABS(Table1[[#This Row],[Prod2]]-Table1[[#This Row],[Plan Revised]])/Table1[[#This Row],[Plan Revised]]))</f>
        <v>0.9</v>
      </c>
      <c r="AB1843" s="198"/>
      <c r="AC1843" s="201"/>
      <c r="AD1843"/>
      <c r="AF1843"/>
    </row>
    <row r="1844" spans="1:32">
      <c r="A1844" s="196" t="str">
        <f>IF(Table1[Week]=WeekSel,"Yes","No")</f>
        <v>No</v>
      </c>
      <c r="B1844" s="196" t="str">
        <f>IF((Table1[StartDate]&gt;=Date.GraphMin)*(Table1[StartDate]&lt;=Date.GraphMax)=1,"Yes","No")</f>
        <v>No</v>
      </c>
      <c r="C1844" s="196" t="str">
        <f>IF(OR(Table1[[#This Row],[Site]]="FOOD MILLING",Table1[[#This Row],[Site]]="GODACO"), "No", "Yes")</f>
        <v>Yes</v>
      </c>
      <c r="D1844" s="197">
        <f>MAX(DATE(Table1[Year],1,1),DATE(Table1[Year],1,1)-WEEKDAY(DATE(Table1[Year],1,1),2)+(Table1[WeekNum]-1)*7+1)</f>
        <v>44641</v>
      </c>
      <c r="E1844" s="197">
        <f>MIN(DATE(Table1[Year]+1,1,0),DATE(Table1[Year],1,1)-WEEKDAY(DATE(Table1[Year],1,1),2)+Table1[WeekNum]*7)</f>
        <v>44647</v>
      </c>
      <c r="F1844" s="15">
        <v>2022</v>
      </c>
      <c r="G1844" s="196">
        <f t="shared" si="56"/>
        <v>3</v>
      </c>
      <c r="H1844" s="196">
        <v>13</v>
      </c>
      <c r="I1844" s="207" t="str">
        <f>"W" &amp;Table1[[#This Row],[WeekNum]]</f>
        <v>W13</v>
      </c>
      <c r="J1844" s="199" t="str">
        <f t="shared" si="57"/>
        <v>22-W13</v>
      </c>
      <c r="K1844" s="198" t="s">
        <v>438</v>
      </c>
      <c r="L1844" s="198"/>
      <c r="M1844" s="198" t="s">
        <v>72</v>
      </c>
      <c r="N1844" s="266" t="s">
        <v>369</v>
      </c>
      <c r="O1844" s="266" t="s">
        <v>374</v>
      </c>
      <c r="P1844" s="11" t="s">
        <v>402</v>
      </c>
      <c r="Q1844" s="11" t="s">
        <v>421</v>
      </c>
      <c r="R1844" s="198">
        <v>180</v>
      </c>
      <c r="S1844" s="198">
        <v>183</v>
      </c>
      <c r="T1844" s="206">
        <f>ABS(Table1[[#This Row],[Prod]]-Table1[[#This Row],[Planned]])</f>
        <v>3</v>
      </c>
      <c r="U1844" s="209">
        <f>IF(ABS(Table1[[#This Row],[Prod]]-Table1[[#This Row],[Planned]])&gt;Table1[[#This Row],[Planned]],0,IF(Table1[[#This Row],[Planned]]=0,0,1-ABS(Table1[[#This Row],[Prod]]-Table1[[#This Row],[Planned]])/Table1[[#This Row],[Planned]]))</f>
        <v>0.98333333333333328</v>
      </c>
      <c r="V1844" s="198"/>
      <c r="W1844" s="198"/>
      <c r="X1844" s="200">
        <v>180</v>
      </c>
      <c r="Y1844" s="206">
        <f>Table1[[#This Row],[Prod]]</f>
        <v>183</v>
      </c>
      <c r="Z1844" s="206">
        <f>ABS(Table1[[#This Row],[Prod2]]-Table1[[#This Row],[Plan Revised]])</f>
        <v>3</v>
      </c>
      <c r="AA1844" s="209">
        <f>IF(ABS(Table1[[#This Row],[Prod2]]-Table1[[#This Row],[Plan Revised]])&gt;Table1[[#This Row],[Plan Revised]],0,IF(Table1[[#This Row],[Plan Revised]]=0,0,1-ABS(Table1[[#This Row],[Prod2]]-Table1[[#This Row],[Plan Revised]])/Table1[[#This Row],[Plan Revised]]))</f>
        <v>0.98333333333333328</v>
      </c>
      <c r="AB1844" s="198"/>
      <c r="AC1844" s="201"/>
      <c r="AD1844"/>
      <c r="AF1844"/>
    </row>
    <row r="1845" spans="1:32">
      <c r="A1845" s="196" t="str">
        <f>IF(Table1[Week]=WeekSel,"Yes","No")</f>
        <v>No</v>
      </c>
      <c r="B1845" s="196" t="str">
        <f>IF((Table1[StartDate]&gt;=Date.GraphMin)*(Table1[StartDate]&lt;=Date.GraphMax)=1,"Yes","No")</f>
        <v>No</v>
      </c>
      <c r="C1845" s="196" t="str">
        <f>IF(OR(Table1[[#This Row],[Site]]="FOOD MILLING",Table1[[#This Row],[Site]]="GODACO"), "No", "Yes")</f>
        <v>Yes</v>
      </c>
      <c r="D1845" s="197">
        <f>MAX(DATE(Table1[Year],1,1),DATE(Table1[Year],1,1)-WEEKDAY(DATE(Table1[Year],1,1),2)+(Table1[WeekNum]-1)*7+1)</f>
        <v>44641</v>
      </c>
      <c r="E1845" s="197">
        <f>MIN(DATE(Table1[Year]+1,1,0),DATE(Table1[Year],1,1)-WEEKDAY(DATE(Table1[Year],1,1),2)+Table1[WeekNum]*7)</f>
        <v>44647</v>
      </c>
      <c r="F1845" s="15">
        <v>2022</v>
      </c>
      <c r="G1845" s="196">
        <f t="shared" si="56"/>
        <v>3</v>
      </c>
      <c r="H1845" s="196">
        <v>13</v>
      </c>
      <c r="I1845" s="207" t="str">
        <f>"W" &amp;Table1[[#This Row],[WeekNum]]</f>
        <v>W13</v>
      </c>
      <c r="J1845" s="199" t="str">
        <f t="shared" si="57"/>
        <v>22-W13</v>
      </c>
      <c r="K1845" s="198" t="s">
        <v>439</v>
      </c>
      <c r="L1845" s="198"/>
      <c r="M1845" s="198" t="s">
        <v>72</v>
      </c>
      <c r="N1845" s="266" t="s">
        <v>369</v>
      </c>
      <c r="O1845" s="266" t="s">
        <v>374</v>
      </c>
      <c r="P1845" s="11" t="s">
        <v>402</v>
      </c>
      <c r="Q1845" s="11" t="s">
        <v>421</v>
      </c>
      <c r="R1845" s="198">
        <v>100</v>
      </c>
      <c r="S1845" s="198">
        <v>82</v>
      </c>
      <c r="T1845" s="206">
        <f>ABS(Table1[[#This Row],[Prod]]-Table1[[#This Row],[Planned]])</f>
        <v>18</v>
      </c>
      <c r="U1845" s="209">
        <f>IF(ABS(Table1[[#This Row],[Prod]]-Table1[[#This Row],[Planned]])&gt;Table1[[#This Row],[Planned]],0,IF(Table1[[#This Row],[Planned]]=0,0,1-ABS(Table1[[#This Row],[Prod]]-Table1[[#This Row],[Planned]])/Table1[[#This Row],[Planned]]))</f>
        <v>0.82000000000000006</v>
      </c>
      <c r="V1845" s="198"/>
      <c r="W1845" s="198"/>
      <c r="X1845" s="200">
        <v>100</v>
      </c>
      <c r="Y1845" s="206">
        <f>Table1[[#This Row],[Prod]]</f>
        <v>82</v>
      </c>
      <c r="Z1845" s="206">
        <f>ABS(Table1[[#This Row],[Prod2]]-Table1[[#This Row],[Plan Revised]])</f>
        <v>18</v>
      </c>
      <c r="AA1845" s="209">
        <f>IF(ABS(Table1[[#This Row],[Prod2]]-Table1[[#This Row],[Plan Revised]])&gt;Table1[[#This Row],[Plan Revised]],0,IF(Table1[[#This Row],[Plan Revised]]=0,0,1-ABS(Table1[[#This Row],[Prod2]]-Table1[[#This Row],[Plan Revised]])/Table1[[#This Row],[Plan Revised]]))</f>
        <v>0.82000000000000006</v>
      </c>
      <c r="AB1845" s="198"/>
      <c r="AC1845" s="201"/>
      <c r="AD1845"/>
      <c r="AF1845"/>
    </row>
    <row r="1846" spans="1:32">
      <c r="A1846" s="196" t="str">
        <f>IF(Table1[Week]=WeekSel,"Yes","No")</f>
        <v>No</v>
      </c>
      <c r="B1846" s="196" t="str">
        <f>IF((Table1[StartDate]&gt;=Date.GraphMin)*(Table1[StartDate]&lt;=Date.GraphMax)=1,"Yes","No")</f>
        <v>No</v>
      </c>
      <c r="C1846" s="196" t="str">
        <f>IF(OR(Table1[[#This Row],[Site]]="FOOD MILLING",Table1[[#This Row],[Site]]="GODACO"), "No", "Yes")</f>
        <v>Yes</v>
      </c>
      <c r="D1846" s="197">
        <f>MAX(DATE(Table1[Year],1,1),DATE(Table1[Year],1,1)-WEEKDAY(DATE(Table1[Year],1,1),2)+(Table1[WeekNum]-1)*7+1)</f>
        <v>44641</v>
      </c>
      <c r="E1846" s="197">
        <f>MIN(DATE(Table1[Year]+1,1,0),DATE(Table1[Year],1,1)-WEEKDAY(DATE(Table1[Year],1,1),2)+Table1[WeekNum]*7)</f>
        <v>44647</v>
      </c>
      <c r="F1846" s="15">
        <v>2022</v>
      </c>
      <c r="G1846" s="196">
        <f t="shared" si="56"/>
        <v>3</v>
      </c>
      <c r="H1846" s="196">
        <v>13</v>
      </c>
      <c r="I1846" s="207" t="str">
        <f>"W" &amp;Table1[[#This Row],[WeekNum]]</f>
        <v>W13</v>
      </c>
      <c r="J1846" s="199" t="str">
        <f t="shared" si="57"/>
        <v>22-W13</v>
      </c>
      <c r="K1846" s="198" t="s">
        <v>542</v>
      </c>
      <c r="L1846" s="198"/>
      <c r="M1846" s="198" t="s">
        <v>72</v>
      </c>
      <c r="N1846" s="266" t="s">
        <v>369</v>
      </c>
      <c r="O1846" s="266" t="s">
        <v>391</v>
      </c>
      <c r="P1846" s="11" t="s">
        <v>402</v>
      </c>
      <c r="Q1846" s="11" t="s">
        <v>421</v>
      </c>
      <c r="R1846" s="198">
        <v>0</v>
      </c>
      <c r="S1846" s="198"/>
      <c r="T1846" s="206">
        <f>ABS(Table1[[#This Row],[Prod]]-Table1[[#This Row],[Planned]])</f>
        <v>0</v>
      </c>
      <c r="U1846" s="209">
        <f>IF(ABS(Table1[[#This Row],[Prod]]-Table1[[#This Row],[Planned]])&gt;Table1[[#This Row],[Planned]],0,IF(Table1[[#This Row],[Planned]]=0,0,1-ABS(Table1[[#This Row],[Prod]]-Table1[[#This Row],[Planned]])/Table1[[#This Row],[Planned]]))</f>
        <v>0</v>
      </c>
      <c r="V1846" s="198"/>
      <c r="W1846" s="198"/>
      <c r="X1846" s="200"/>
      <c r="Y1846" s="206">
        <f>Table1[[#This Row],[Prod]]</f>
        <v>0</v>
      </c>
      <c r="Z1846" s="206">
        <f>ABS(Table1[[#This Row],[Prod2]]-Table1[[#This Row],[Plan Revised]])</f>
        <v>0</v>
      </c>
      <c r="AA1846" s="209">
        <f>IF(ABS(Table1[[#This Row],[Prod2]]-Table1[[#This Row],[Plan Revised]])&gt;Table1[[#This Row],[Plan Revised]],0,IF(Table1[[#This Row],[Plan Revised]]=0,0,1-ABS(Table1[[#This Row],[Prod2]]-Table1[[#This Row],[Plan Revised]])/Table1[[#This Row],[Plan Revised]]))</f>
        <v>0</v>
      </c>
      <c r="AB1846" s="198"/>
      <c r="AC1846" s="201"/>
      <c r="AD1846"/>
      <c r="AF1846"/>
    </row>
    <row r="1847" spans="1:32">
      <c r="A1847" s="196" t="str">
        <f>IF(Table1[Week]=WeekSel,"Yes","No")</f>
        <v>No</v>
      </c>
      <c r="B1847" s="196" t="str">
        <f>IF((Table1[StartDate]&gt;=Date.GraphMin)*(Table1[StartDate]&lt;=Date.GraphMax)=1,"Yes","No")</f>
        <v>No</v>
      </c>
      <c r="C1847" s="196" t="str">
        <f>IF(OR(Table1[[#This Row],[Site]]="FOOD MILLING",Table1[[#This Row],[Site]]="GODACO"), "No", "Yes")</f>
        <v>Yes</v>
      </c>
      <c r="D1847" s="197">
        <f>MAX(DATE(Table1[Year],1,1),DATE(Table1[Year],1,1)-WEEKDAY(DATE(Table1[Year],1,1),2)+(Table1[WeekNum]-1)*7+1)</f>
        <v>44641</v>
      </c>
      <c r="E1847" s="197">
        <f>MIN(DATE(Table1[Year]+1,1,0),DATE(Table1[Year],1,1)-WEEKDAY(DATE(Table1[Year],1,1),2)+Table1[WeekNum]*7)</f>
        <v>44647</v>
      </c>
      <c r="F1847" s="15">
        <v>2022</v>
      </c>
      <c r="G1847" s="196">
        <f t="shared" si="56"/>
        <v>3</v>
      </c>
      <c r="H1847" s="196">
        <v>13</v>
      </c>
      <c r="I1847" s="207" t="str">
        <f>"W" &amp;Table1[[#This Row],[WeekNum]]</f>
        <v>W13</v>
      </c>
      <c r="J1847" s="199" t="str">
        <f t="shared" si="57"/>
        <v>22-W13</v>
      </c>
      <c r="K1847" s="198" t="s">
        <v>640</v>
      </c>
      <c r="L1847" s="198"/>
      <c r="M1847" s="198" t="s">
        <v>72</v>
      </c>
      <c r="N1847" s="266" t="s">
        <v>369</v>
      </c>
      <c r="O1847" s="266" t="s">
        <v>391</v>
      </c>
      <c r="P1847" s="11" t="s">
        <v>410</v>
      </c>
      <c r="Q1847" s="11" t="s">
        <v>421</v>
      </c>
      <c r="R1847" s="198">
        <v>0</v>
      </c>
      <c r="S1847" s="198"/>
      <c r="T1847" s="206">
        <f>ABS(Table1[[#This Row],[Prod]]-Table1[[#This Row],[Planned]])</f>
        <v>0</v>
      </c>
      <c r="U1847" s="209">
        <f>IF(ABS(Table1[[#This Row],[Prod]]-Table1[[#This Row],[Planned]])&gt;Table1[[#This Row],[Planned]],0,IF(Table1[[#This Row],[Planned]]=0,0,1-ABS(Table1[[#This Row],[Prod]]-Table1[[#This Row],[Planned]])/Table1[[#This Row],[Planned]]))</f>
        <v>0</v>
      </c>
      <c r="V1847" s="198"/>
      <c r="W1847" s="198"/>
      <c r="X1847" s="200"/>
      <c r="Y1847" s="206">
        <f>Table1[[#This Row],[Prod]]</f>
        <v>0</v>
      </c>
      <c r="Z1847" s="206">
        <f>ABS(Table1[[#This Row],[Prod2]]-Table1[[#This Row],[Plan Revised]])</f>
        <v>0</v>
      </c>
      <c r="AA1847" s="209">
        <f>IF(ABS(Table1[[#This Row],[Prod2]]-Table1[[#This Row],[Plan Revised]])&gt;Table1[[#This Row],[Plan Revised]],0,IF(Table1[[#This Row],[Plan Revised]]=0,0,1-ABS(Table1[[#This Row],[Prod2]]-Table1[[#This Row],[Plan Revised]])/Table1[[#This Row],[Plan Revised]]))</f>
        <v>0</v>
      </c>
      <c r="AB1847" s="198"/>
      <c r="AC1847" s="201"/>
      <c r="AD1847"/>
      <c r="AF1847"/>
    </row>
    <row r="1848" spans="1:32">
      <c r="A1848" s="196" t="str">
        <f>IF(Table1[Week]=WeekSel,"Yes","No")</f>
        <v>No</v>
      </c>
      <c r="B1848" s="196" t="str">
        <f>IF((Table1[StartDate]&gt;=Date.GraphMin)*(Table1[StartDate]&lt;=Date.GraphMax)=1,"Yes","No")</f>
        <v>No</v>
      </c>
      <c r="C1848" s="196" t="str">
        <f>IF(OR(Table1[[#This Row],[Site]]="FOOD MILLING",Table1[[#This Row],[Site]]="GODACO"), "No", "Yes")</f>
        <v>Yes</v>
      </c>
      <c r="D1848" s="197">
        <f>MAX(DATE(Table1[Year],1,1),DATE(Table1[Year],1,1)-WEEKDAY(DATE(Table1[Year],1,1),2)+(Table1[WeekNum]-1)*7+1)</f>
        <v>44641</v>
      </c>
      <c r="E1848" s="197">
        <f>MIN(DATE(Table1[Year]+1,1,0),DATE(Table1[Year],1,1)-WEEKDAY(DATE(Table1[Year],1,1),2)+Table1[WeekNum]*7)</f>
        <v>44647</v>
      </c>
      <c r="F1848" s="15">
        <v>2022</v>
      </c>
      <c r="G1848" s="196">
        <f t="shared" si="56"/>
        <v>3</v>
      </c>
      <c r="H1848" s="196">
        <v>13</v>
      </c>
      <c r="I1848" s="207" t="str">
        <f>"W" &amp;Table1[[#This Row],[WeekNum]]</f>
        <v>W13</v>
      </c>
      <c r="J1848" s="199" t="str">
        <f t="shared" si="57"/>
        <v>22-W13</v>
      </c>
      <c r="K1848" s="198" t="s">
        <v>444</v>
      </c>
      <c r="L1848" s="198"/>
      <c r="M1848" s="198" t="s">
        <v>72</v>
      </c>
      <c r="N1848" s="266" t="s">
        <v>369</v>
      </c>
      <c r="O1848" s="266" t="s">
        <v>391</v>
      </c>
      <c r="P1848" s="11" t="s">
        <v>410</v>
      </c>
      <c r="Q1848" s="11" t="s">
        <v>421</v>
      </c>
      <c r="R1848" s="198">
        <v>0</v>
      </c>
      <c r="S1848" s="198">
        <v>0</v>
      </c>
      <c r="T1848" s="206">
        <f>ABS(Table1[[#This Row],[Prod]]-Table1[[#This Row],[Planned]])</f>
        <v>0</v>
      </c>
      <c r="U1848" s="209">
        <f>IF(ABS(Table1[[#This Row],[Prod]]-Table1[[#This Row],[Planned]])&gt;Table1[[#This Row],[Planned]],0,IF(Table1[[#This Row],[Planned]]=0,0,1-ABS(Table1[[#This Row],[Prod]]-Table1[[#This Row],[Planned]])/Table1[[#This Row],[Planned]]))</f>
        <v>0</v>
      </c>
      <c r="V1848" s="198"/>
      <c r="W1848" s="198"/>
      <c r="X1848" s="200">
        <v>0</v>
      </c>
      <c r="Y1848" s="206">
        <f>Table1[[#This Row],[Prod]]</f>
        <v>0</v>
      </c>
      <c r="Z1848" s="206">
        <f>ABS(Table1[[#This Row],[Prod2]]-Table1[[#This Row],[Plan Revised]])</f>
        <v>0</v>
      </c>
      <c r="AA1848" s="209">
        <f>IF(ABS(Table1[[#This Row],[Prod2]]-Table1[[#This Row],[Plan Revised]])&gt;Table1[[#This Row],[Plan Revised]],0,IF(Table1[[#This Row],[Plan Revised]]=0,0,1-ABS(Table1[[#This Row],[Prod2]]-Table1[[#This Row],[Plan Revised]])/Table1[[#This Row],[Plan Revised]]))</f>
        <v>0</v>
      </c>
      <c r="AB1848" s="198"/>
      <c r="AC1848" s="201"/>
      <c r="AD1848"/>
      <c r="AF1848"/>
    </row>
    <row r="1849" spans="1:32">
      <c r="A1849" s="196" t="str">
        <f>IF(Table1[Week]=WeekSel,"Yes","No")</f>
        <v>No</v>
      </c>
      <c r="B1849" s="196" t="str">
        <f>IF((Table1[StartDate]&gt;=Date.GraphMin)*(Table1[StartDate]&lt;=Date.GraphMax)=1,"Yes","No")</f>
        <v>No</v>
      </c>
      <c r="C1849" s="196" t="str">
        <f>IF(OR(Table1[[#This Row],[Site]]="FOOD MILLING",Table1[[#This Row],[Site]]="GODACO"), "No", "Yes")</f>
        <v>Yes</v>
      </c>
      <c r="D1849" s="197">
        <f>MAX(DATE(Table1[Year],1,1),DATE(Table1[Year],1,1)-WEEKDAY(DATE(Table1[Year],1,1),2)+(Table1[WeekNum]-1)*7+1)</f>
        <v>44641</v>
      </c>
      <c r="E1849" s="197">
        <f>MIN(DATE(Table1[Year]+1,1,0),DATE(Table1[Year],1,1)-WEEKDAY(DATE(Table1[Year],1,1),2)+Table1[WeekNum]*7)</f>
        <v>44647</v>
      </c>
      <c r="F1849" s="15">
        <v>2022</v>
      </c>
      <c r="G1849" s="196">
        <f t="shared" si="56"/>
        <v>3</v>
      </c>
      <c r="H1849" s="196">
        <v>13</v>
      </c>
      <c r="I1849" s="207" t="str">
        <f>"W" &amp;Table1[[#This Row],[WeekNum]]</f>
        <v>W13</v>
      </c>
      <c r="J1849" s="199" t="str">
        <f t="shared" si="57"/>
        <v>22-W13</v>
      </c>
      <c r="K1849" s="198" t="s">
        <v>499</v>
      </c>
      <c r="L1849" s="198"/>
      <c r="M1849" s="198" t="s">
        <v>72</v>
      </c>
      <c r="N1849" s="198" t="s">
        <v>47</v>
      </c>
      <c r="O1849" s="266" t="s">
        <v>403</v>
      </c>
      <c r="P1849" s="11" t="s">
        <v>404</v>
      </c>
      <c r="Q1849" s="11" t="s">
        <v>419</v>
      </c>
      <c r="R1849" s="198">
        <v>470</v>
      </c>
      <c r="S1849" s="198">
        <v>424.96</v>
      </c>
      <c r="T1849" s="206">
        <f>ABS(Table1[[#This Row],[Prod]]-Table1[[#This Row],[Planned]])</f>
        <v>45.04000000000002</v>
      </c>
      <c r="U1849" s="209">
        <f>IF(ABS(Table1[[#This Row],[Prod]]-Table1[[#This Row],[Planned]])&gt;Table1[[#This Row],[Planned]],0,IF(Table1[[#This Row],[Planned]]=0,0,1-ABS(Table1[[#This Row],[Prod]]-Table1[[#This Row],[Planned]])/Table1[[#This Row],[Planned]]))</f>
        <v>0.90417021276595744</v>
      </c>
      <c r="V1849" s="198"/>
      <c r="W1849" s="198"/>
      <c r="X1849" s="200">
        <v>470</v>
      </c>
      <c r="Y1849" s="206">
        <f>Table1[[#This Row],[Prod]]</f>
        <v>424.96</v>
      </c>
      <c r="Z1849" s="206">
        <f>ABS(Table1[[#This Row],[Prod2]]-Table1[[#This Row],[Plan Revised]])</f>
        <v>45.04000000000002</v>
      </c>
      <c r="AA1849" s="209">
        <f>IF(ABS(Table1[[#This Row],[Prod2]]-Table1[[#This Row],[Plan Revised]])&gt;Table1[[#This Row],[Plan Revised]],0,IF(Table1[[#This Row],[Plan Revised]]=0,0,1-ABS(Table1[[#This Row],[Prod2]]-Table1[[#This Row],[Plan Revised]])/Table1[[#This Row],[Plan Revised]]))</f>
        <v>0.90417021276595744</v>
      </c>
      <c r="AB1849" s="198"/>
      <c r="AC1849" s="201"/>
      <c r="AD1849"/>
      <c r="AF1849"/>
    </row>
    <row r="1850" spans="1:32">
      <c r="A1850" s="196" t="str">
        <f>IF(Table1[Week]=WeekSel,"Yes","No")</f>
        <v>No</v>
      </c>
      <c r="B1850" s="196" t="str">
        <f>IF((Table1[StartDate]&gt;=Date.GraphMin)*(Table1[StartDate]&lt;=Date.GraphMax)=1,"Yes","No")</f>
        <v>No</v>
      </c>
      <c r="C1850" s="196" t="str">
        <f>IF(OR(Table1[[#This Row],[Site]]="FOOD MILLING",Table1[[#This Row],[Site]]="GODACO"), "No", "Yes")</f>
        <v>Yes</v>
      </c>
      <c r="D1850" s="197">
        <f>MAX(DATE(Table1[Year],1,1),DATE(Table1[Year],1,1)-WEEKDAY(DATE(Table1[Year],1,1),2)+(Table1[WeekNum]-1)*7+1)</f>
        <v>44641</v>
      </c>
      <c r="E1850" s="197">
        <f>MIN(DATE(Table1[Year]+1,1,0),DATE(Table1[Year],1,1)-WEEKDAY(DATE(Table1[Year],1,1),2)+Table1[WeekNum]*7)</f>
        <v>44647</v>
      </c>
      <c r="F1850" s="15">
        <v>2022</v>
      </c>
      <c r="G1850" s="196">
        <f t="shared" si="56"/>
        <v>3</v>
      </c>
      <c r="H1850" s="196">
        <v>13</v>
      </c>
      <c r="I1850" s="207" t="str">
        <f>"W" &amp;Table1[[#This Row],[WeekNum]]</f>
        <v>W13</v>
      </c>
      <c r="J1850" s="199" t="str">
        <f t="shared" si="57"/>
        <v>22-W13</v>
      </c>
      <c r="K1850" s="198" t="s">
        <v>501</v>
      </c>
      <c r="L1850" s="198"/>
      <c r="M1850" s="198" t="s">
        <v>72</v>
      </c>
      <c r="N1850" s="198" t="s">
        <v>47</v>
      </c>
      <c r="O1850" s="266" t="s">
        <v>403</v>
      </c>
      <c r="P1850" s="11" t="s">
        <v>404</v>
      </c>
      <c r="Q1850" s="11" t="s">
        <v>419</v>
      </c>
      <c r="R1850" s="198">
        <v>0</v>
      </c>
      <c r="S1850" s="198">
        <v>0</v>
      </c>
      <c r="T1850" s="206">
        <f>ABS(Table1[[#This Row],[Prod]]-Table1[[#This Row],[Planned]])</f>
        <v>0</v>
      </c>
      <c r="U1850" s="209">
        <f>IF(ABS(Table1[[#This Row],[Prod]]-Table1[[#This Row],[Planned]])&gt;Table1[[#This Row],[Planned]],0,IF(Table1[[#This Row],[Planned]]=0,0,1-ABS(Table1[[#This Row],[Prod]]-Table1[[#This Row],[Planned]])/Table1[[#This Row],[Planned]]))</f>
        <v>0</v>
      </c>
      <c r="V1850" s="198"/>
      <c r="W1850" s="198"/>
      <c r="X1850" s="200">
        <v>0</v>
      </c>
      <c r="Y1850" s="206">
        <f>Table1[[#This Row],[Prod]]</f>
        <v>0</v>
      </c>
      <c r="Z1850" s="206">
        <f>ABS(Table1[[#This Row],[Prod2]]-Table1[[#This Row],[Plan Revised]])</f>
        <v>0</v>
      </c>
      <c r="AA1850" s="209">
        <f>IF(ABS(Table1[[#This Row],[Prod2]]-Table1[[#This Row],[Plan Revised]])&gt;Table1[[#This Row],[Plan Revised]],0,IF(Table1[[#This Row],[Plan Revised]]=0,0,1-ABS(Table1[[#This Row],[Prod2]]-Table1[[#This Row],[Plan Revised]])/Table1[[#This Row],[Plan Revised]]))</f>
        <v>0</v>
      </c>
      <c r="AB1850" s="198"/>
      <c r="AC1850" s="201"/>
      <c r="AD1850"/>
      <c r="AF1850"/>
    </row>
    <row r="1851" spans="1:32">
      <c r="A1851" s="196" t="str">
        <f>IF(Table1[Week]=WeekSel,"Yes","No")</f>
        <v>No</v>
      </c>
      <c r="B1851" s="196" t="str">
        <f>IF((Table1[StartDate]&gt;=Date.GraphMin)*(Table1[StartDate]&lt;=Date.GraphMax)=1,"Yes","No")</f>
        <v>No</v>
      </c>
      <c r="C1851" s="196" t="str">
        <f>IF(OR(Table1[[#This Row],[Site]]="FOOD MILLING",Table1[[#This Row],[Site]]="GODACO"), "No", "Yes")</f>
        <v>Yes</v>
      </c>
      <c r="D1851" s="197">
        <f>MAX(DATE(Table1[Year],1,1),DATE(Table1[Year],1,1)-WEEKDAY(DATE(Table1[Year],1,1),2)+(Table1[WeekNum]-1)*7+1)</f>
        <v>44641</v>
      </c>
      <c r="E1851" s="197">
        <f>MIN(DATE(Table1[Year]+1,1,0),DATE(Table1[Year],1,1)-WEEKDAY(DATE(Table1[Year],1,1),2)+Table1[WeekNum]*7)</f>
        <v>44647</v>
      </c>
      <c r="F1851" s="15">
        <v>2022</v>
      </c>
      <c r="G1851" s="196">
        <f t="shared" si="56"/>
        <v>3</v>
      </c>
      <c r="H1851" s="196">
        <v>13</v>
      </c>
      <c r="I1851" s="207" t="str">
        <f>"W" &amp;Table1[[#This Row],[WeekNum]]</f>
        <v>W13</v>
      </c>
      <c r="J1851" s="199" t="str">
        <f t="shared" si="57"/>
        <v>22-W13</v>
      </c>
      <c r="K1851" s="198" t="s">
        <v>503</v>
      </c>
      <c r="L1851" s="198"/>
      <c r="M1851" s="198" t="s">
        <v>72</v>
      </c>
      <c r="N1851" s="198" t="s">
        <v>47</v>
      </c>
      <c r="O1851" s="266" t="s">
        <v>403</v>
      </c>
      <c r="P1851" s="11" t="s">
        <v>405</v>
      </c>
      <c r="Q1851" s="11" t="s">
        <v>419</v>
      </c>
      <c r="R1851" s="198">
        <v>30</v>
      </c>
      <c r="S1851" s="198">
        <v>30</v>
      </c>
      <c r="T1851" s="206">
        <f>ABS(Table1[[#This Row],[Prod]]-Table1[[#This Row],[Planned]])</f>
        <v>0</v>
      </c>
      <c r="U1851" s="209">
        <f>IF(ABS(Table1[[#This Row],[Prod]]-Table1[[#This Row],[Planned]])&gt;Table1[[#This Row],[Planned]],0,IF(Table1[[#This Row],[Planned]]=0,0,1-ABS(Table1[[#This Row],[Prod]]-Table1[[#This Row],[Planned]])/Table1[[#This Row],[Planned]]))</f>
        <v>1</v>
      </c>
      <c r="V1851" s="198"/>
      <c r="W1851" s="198"/>
      <c r="X1851" s="200">
        <v>30</v>
      </c>
      <c r="Y1851" s="206">
        <f>Table1[[#This Row],[Prod]]</f>
        <v>30</v>
      </c>
      <c r="Z1851" s="206">
        <f>ABS(Table1[[#This Row],[Prod2]]-Table1[[#This Row],[Plan Revised]])</f>
        <v>0</v>
      </c>
      <c r="AA1851" s="209">
        <f>IF(ABS(Table1[[#This Row],[Prod2]]-Table1[[#This Row],[Plan Revised]])&gt;Table1[[#This Row],[Plan Revised]],0,IF(Table1[[#This Row],[Plan Revised]]=0,0,1-ABS(Table1[[#This Row],[Prod2]]-Table1[[#This Row],[Plan Revised]])/Table1[[#This Row],[Plan Revised]]))</f>
        <v>1</v>
      </c>
      <c r="AB1851" s="198"/>
      <c r="AC1851" s="201"/>
      <c r="AD1851"/>
      <c r="AF1851"/>
    </row>
    <row r="1852" spans="1:32">
      <c r="A1852" s="196" t="str">
        <f>IF(Table1[Week]=WeekSel,"Yes","No")</f>
        <v>No</v>
      </c>
      <c r="B1852" s="196" t="str">
        <f>IF((Table1[StartDate]&gt;=Date.GraphMin)*(Table1[StartDate]&lt;=Date.GraphMax)=1,"Yes","No")</f>
        <v>No</v>
      </c>
      <c r="C1852" s="196" t="str">
        <f>IF(OR(Table1[[#This Row],[Site]]="FOOD MILLING",Table1[[#This Row],[Site]]="GODACO"), "No", "Yes")</f>
        <v>Yes</v>
      </c>
      <c r="D1852" s="197">
        <f>MAX(DATE(Table1[Year],1,1),DATE(Table1[Year],1,1)-WEEKDAY(DATE(Table1[Year],1,1),2)+(Table1[WeekNum]-1)*7+1)</f>
        <v>44641</v>
      </c>
      <c r="E1852" s="197">
        <f>MIN(DATE(Table1[Year]+1,1,0),DATE(Table1[Year],1,1)-WEEKDAY(DATE(Table1[Year],1,1),2)+Table1[WeekNum]*7)</f>
        <v>44647</v>
      </c>
      <c r="F1852" s="15">
        <v>2022</v>
      </c>
      <c r="G1852" s="196">
        <f t="shared" si="56"/>
        <v>3</v>
      </c>
      <c r="H1852" s="196">
        <v>13</v>
      </c>
      <c r="I1852" s="207" t="str">
        <f>"W" &amp;Table1[[#This Row],[WeekNum]]</f>
        <v>W13</v>
      </c>
      <c r="J1852" s="199" t="str">
        <f t="shared" si="57"/>
        <v>22-W13</v>
      </c>
      <c r="K1852" s="198" t="s">
        <v>500</v>
      </c>
      <c r="L1852" s="198"/>
      <c r="M1852" s="198" t="s">
        <v>72</v>
      </c>
      <c r="N1852" s="198" t="s">
        <v>47</v>
      </c>
      <c r="O1852" s="266" t="s">
        <v>403</v>
      </c>
      <c r="P1852" s="11" t="s">
        <v>404</v>
      </c>
      <c r="Q1852" s="11" t="s">
        <v>419</v>
      </c>
      <c r="R1852" s="198">
        <v>0</v>
      </c>
      <c r="S1852" s="198">
        <v>0</v>
      </c>
      <c r="T1852" s="206">
        <f>ABS(Table1[[#This Row],[Prod]]-Table1[[#This Row],[Planned]])</f>
        <v>0</v>
      </c>
      <c r="U1852" s="209">
        <f>IF(ABS(Table1[[#This Row],[Prod]]-Table1[[#This Row],[Planned]])&gt;Table1[[#This Row],[Planned]],0,IF(Table1[[#This Row],[Planned]]=0,0,1-ABS(Table1[[#This Row],[Prod]]-Table1[[#This Row],[Planned]])/Table1[[#This Row],[Planned]]))</f>
        <v>0</v>
      </c>
      <c r="V1852" s="198"/>
      <c r="W1852" s="198"/>
      <c r="X1852" s="200">
        <v>0</v>
      </c>
      <c r="Y1852" s="206">
        <f>Table1[[#This Row],[Prod]]</f>
        <v>0</v>
      </c>
      <c r="Z1852" s="206">
        <f>ABS(Table1[[#This Row],[Prod2]]-Table1[[#This Row],[Plan Revised]])</f>
        <v>0</v>
      </c>
      <c r="AA1852" s="209">
        <f>IF(ABS(Table1[[#This Row],[Prod2]]-Table1[[#This Row],[Plan Revised]])&gt;Table1[[#This Row],[Plan Revised]],0,IF(Table1[[#This Row],[Plan Revised]]=0,0,1-ABS(Table1[[#This Row],[Prod2]]-Table1[[#This Row],[Plan Revised]])/Table1[[#This Row],[Plan Revised]]))</f>
        <v>0</v>
      </c>
      <c r="AB1852" s="198"/>
      <c r="AC1852" s="201"/>
      <c r="AD1852"/>
      <c r="AF1852"/>
    </row>
    <row r="1853" spans="1:32">
      <c r="A1853" s="196" t="str">
        <f>IF(Table1[Week]=WeekSel,"Yes","No")</f>
        <v>No</v>
      </c>
      <c r="B1853" s="196" t="str">
        <f>IF((Table1[StartDate]&gt;=Date.GraphMin)*(Table1[StartDate]&lt;=Date.GraphMax)=1,"Yes","No")</f>
        <v>No</v>
      </c>
      <c r="C1853" s="196" t="str">
        <f>IF(OR(Table1[[#This Row],[Site]]="FOOD MILLING",Table1[[#This Row],[Site]]="GODACO"), "No", "Yes")</f>
        <v>Yes</v>
      </c>
      <c r="D1853" s="197">
        <f>MAX(DATE(Table1[Year],1,1),DATE(Table1[Year],1,1)-WEEKDAY(DATE(Table1[Year],1,1),2)+(Table1[WeekNum]-1)*7+1)</f>
        <v>44641</v>
      </c>
      <c r="E1853" s="197">
        <f>MIN(DATE(Table1[Year]+1,1,0),DATE(Table1[Year],1,1)-WEEKDAY(DATE(Table1[Year],1,1),2)+Table1[WeekNum]*7)</f>
        <v>44647</v>
      </c>
      <c r="F1853" s="15">
        <v>2022</v>
      </c>
      <c r="G1853" s="196">
        <f t="shared" si="56"/>
        <v>3</v>
      </c>
      <c r="H1853" s="196">
        <v>13</v>
      </c>
      <c r="I1853" s="207" t="str">
        <f>"W" &amp;Table1[[#This Row],[WeekNum]]</f>
        <v>W13</v>
      </c>
      <c r="J1853" s="199" t="str">
        <f t="shared" si="57"/>
        <v>22-W13</v>
      </c>
      <c r="K1853" s="198" t="s">
        <v>502</v>
      </c>
      <c r="L1853" s="198"/>
      <c r="M1853" s="198" t="s">
        <v>72</v>
      </c>
      <c r="N1853" s="198" t="s">
        <v>47</v>
      </c>
      <c r="O1853" s="266" t="s">
        <v>403</v>
      </c>
      <c r="P1853" s="11" t="s">
        <v>404</v>
      </c>
      <c r="Q1853" s="11" t="s">
        <v>419</v>
      </c>
      <c r="R1853" s="198">
        <v>0</v>
      </c>
      <c r="S1853" s="198">
        <v>0</v>
      </c>
      <c r="T1853" s="206">
        <f>ABS(Table1[[#This Row],[Prod]]-Table1[[#This Row],[Planned]])</f>
        <v>0</v>
      </c>
      <c r="U1853" s="209">
        <f>IF(ABS(Table1[[#This Row],[Prod]]-Table1[[#This Row],[Planned]])&gt;Table1[[#This Row],[Planned]],0,IF(Table1[[#This Row],[Planned]]=0,0,1-ABS(Table1[[#This Row],[Prod]]-Table1[[#This Row],[Planned]])/Table1[[#This Row],[Planned]]))</f>
        <v>0</v>
      </c>
      <c r="V1853" s="198"/>
      <c r="W1853" s="198"/>
      <c r="X1853" s="200">
        <v>0</v>
      </c>
      <c r="Y1853" s="206">
        <f>Table1[[#This Row],[Prod]]</f>
        <v>0</v>
      </c>
      <c r="Z1853" s="206">
        <f>ABS(Table1[[#This Row],[Prod2]]-Table1[[#This Row],[Plan Revised]])</f>
        <v>0</v>
      </c>
      <c r="AA1853" s="209">
        <f>IF(ABS(Table1[[#This Row],[Prod2]]-Table1[[#This Row],[Plan Revised]])&gt;Table1[[#This Row],[Plan Revised]],0,IF(Table1[[#This Row],[Plan Revised]]=0,0,1-ABS(Table1[[#This Row],[Prod2]]-Table1[[#This Row],[Plan Revised]])/Table1[[#This Row],[Plan Revised]]))</f>
        <v>0</v>
      </c>
      <c r="AB1853" s="198"/>
      <c r="AC1853" s="201"/>
      <c r="AD1853"/>
      <c r="AF1853"/>
    </row>
    <row r="1854" spans="1:32">
      <c r="A1854" s="196" t="str">
        <f>IF(Table1[Week]=WeekSel,"Yes","No")</f>
        <v>No</v>
      </c>
      <c r="B1854" s="196" t="str">
        <f>IF((Table1[StartDate]&gt;=Date.GraphMin)*(Table1[StartDate]&lt;=Date.GraphMax)=1,"Yes","No")</f>
        <v>No</v>
      </c>
      <c r="C1854" s="196" t="str">
        <f>IF(OR(Table1[[#This Row],[Site]]="FOOD MILLING",Table1[[#This Row],[Site]]="GODACO"), "No", "Yes")</f>
        <v>Yes</v>
      </c>
      <c r="D1854" s="197">
        <f>MAX(DATE(Table1[Year],1,1),DATE(Table1[Year],1,1)-WEEKDAY(DATE(Table1[Year],1,1),2)+(Table1[WeekNum]-1)*7+1)</f>
        <v>44641</v>
      </c>
      <c r="E1854" s="197">
        <f>MIN(DATE(Table1[Year]+1,1,0),DATE(Table1[Year],1,1)-WEEKDAY(DATE(Table1[Year],1,1),2)+Table1[WeekNum]*7)</f>
        <v>44647</v>
      </c>
      <c r="F1854" s="15">
        <v>2022</v>
      </c>
      <c r="G1854" s="196">
        <f t="shared" si="56"/>
        <v>3</v>
      </c>
      <c r="H1854" s="196">
        <v>13</v>
      </c>
      <c r="I1854" s="207" t="str">
        <f>"W" &amp;Table1[[#This Row],[WeekNum]]</f>
        <v>W13</v>
      </c>
      <c r="J1854" s="199" t="str">
        <f t="shared" si="57"/>
        <v>22-W13</v>
      </c>
      <c r="K1854" s="198" t="s">
        <v>504</v>
      </c>
      <c r="L1854" s="198"/>
      <c r="M1854" s="198" t="s">
        <v>72</v>
      </c>
      <c r="N1854" s="198" t="s">
        <v>47</v>
      </c>
      <c r="O1854" s="266" t="s">
        <v>403</v>
      </c>
      <c r="P1854" s="11" t="s">
        <v>405</v>
      </c>
      <c r="Q1854" s="11" t="s">
        <v>419</v>
      </c>
      <c r="R1854" s="198">
        <v>0</v>
      </c>
      <c r="S1854" s="198">
        <v>0</v>
      </c>
      <c r="T1854" s="206">
        <f>ABS(Table1[[#This Row],[Prod]]-Table1[[#This Row],[Planned]])</f>
        <v>0</v>
      </c>
      <c r="U1854" s="209">
        <f>IF(ABS(Table1[[#This Row],[Prod]]-Table1[[#This Row],[Planned]])&gt;Table1[[#This Row],[Planned]],0,IF(Table1[[#This Row],[Planned]]=0,0,1-ABS(Table1[[#This Row],[Prod]]-Table1[[#This Row],[Planned]])/Table1[[#This Row],[Planned]]))</f>
        <v>0</v>
      </c>
      <c r="V1854" s="198"/>
      <c r="W1854" s="198"/>
      <c r="X1854" s="200">
        <v>0</v>
      </c>
      <c r="Y1854" s="206">
        <f>Table1[[#This Row],[Prod]]</f>
        <v>0</v>
      </c>
      <c r="Z1854" s="206">
        <f>ABS(Table1[[#This Row],[Prod2]]-Table1[[#This Row],[Plan Revised]])</f>
        <v>0</v>
      </c>
      <c r="AA1854" s="209">
        <f>IF(ABS(Table1[[#This Row],[Prod2]]-Table1[[#This Row],[Plan Revised]])&gt;Table1[[#This Row],[Plan Revised]],0,IF(Table1[[#This Row],[Plan Revised]]=0,0,1-ABS(Table1[[#This Row],[Prod2]]-Table1[[#This Row],[Plan Revised]])/Table1[[#This Row],[Plan Revised]]))</f>
        <v>0</v>
      </c>
      <c r="AB1854" s="198"/>
      <c r="AC1854" s="201"/>
      <c r="AD1854"/>
      <c r="AF1854"/>
    </row>
    <row r="1855" spans="1:32">
      <c r="A1855" s="196" t="str">
        <f>IF(Table1[Week]=WeekSel,"Yes","No")</f>
        <v>No</v>
      </c>
      <c r="B1855" s="196" t="str">
        <f>IF((Table1[StartDate]&gt;=Date.GraphMin)*(Table1[StartDate]&lt;=Date.GraphMax)=1,"Yes","No")</f>
        <v>No</v>
      </c>
      <c r="C1855" s="196" t="str">
        <f>IF(OR(Table1[[#This Row],[Site]]="FOOD MILLING",Table1[[#This Row],[Site]]="GODACO"), "No", "Yes")</f>
        <v>Yes</v>
      </c>
      <c r="D1855" s="197">
        <f>MAX(DATE(Table1[Year],1,1),DATE(Table1[Year],1,1)-WEEKDAY(DATE(Table1[Year],1,1),2)+(Table1[WeekNum]-1)*7+1)</f>
        <v>44641</v>
      </c>
      <c r="E1855" s="197">
        <f>MIN(DATE(Table1[Year]+1,1,0),DATE(Table1[Year],1,1)-WEEKDAY(DATE(Table1[Year],1,1),2)+Table1[WeekNum]*7)</f>
        <v>44647</v>
      </c>
      <c r="F1855" s="15">
        <v>2022</v>
      </c>
      <c r="G1855" s="196">
        <f t="shared" si="56"/>
        <v>3</v>
      </c>
      <c r="H1855" s="196">
        <v>13</v>
      </c>
      <c r="I1855" s="207" t="str">
        <f>"W" &amp;Table1[[#This Row],[WeekNum]]</f>
        <v>W13</v>
      </c>
      <c r="J1855" s="199" t="str">
        <f t="shared" si="57"/>
        <v>22-W13</v>
      </c>
      <c r="K1855" s="198" t="s">
        <v>505</v>
      </c>
      <c r="L1855" s="198"/>
      <c r="M1855" s="198" t="s">
        <v>72</v>
      </c>
      <c r="N1855" s="198" t="s">
        <v>47</v>
      </c>
      <c r="O1855" s="266" t="s">
        <v>403</v>
      </c>
      <c r="P1855" s="11" t="s">
        <v>406</v>
      </c>
      <c r="Q1855" s="11" t="s">
        <v>419</v>
      </c>
      <c r="R1855" s="198">
        <v>0</v>
      </c>
      <c r="S1855" s="198">
        <v>0</v>
      </c>
      <c r="T1855" s="206">
        <f>ABS(Table1[[#This Row],[Prod]]-Table1[[#This Row],[Planned]])</f>
        <v>0</v>
      </c>
      <c r="U1855" s="209">
        <f>IF(ABS(Table1[[#This Row],[Prod]]-Table1[[#This Row],[Planned]])&gt;Table1[[#This Row],[Planned]],0,IF(Table1[[#This Row],[Planned]]=0,0,1-ABS(Table1[[#This Row],[Prod]]-Table1[[#This Row],[Planned]])/Table1[[#This Row],[Planned]]))</f>
        <v>0</v>
      </c>
      <c r="V1855" s="198"/>
      <c r="W1855" s="198"/>
      <c r="X1855" s="200">
        <v>0</v>
      </c>
      <c r="Y1855" s="206">
        <f>Table1[[#This Row],[Prod]]</f>
        <v>0</v>
      </c>
      <c r="Z1855" s="206">
        <f>ABS(Table1[[#This Row],[Prod2]]-Table1[[#This Row],[Plan Revised]])</f>
        <v>0</v>
      </c>
      <c r="AA1855" s="209">
        <f>IF(ABS(Table1[[#This Row],[Prod2]]-Table1[[#This Row],[Plan Revised]])&gt;Table1[[#This Row],[Plan Revised]],0,IF(Table1[[#This Row],[Plan Revised]]=0,0,1-ABS(Table1[[#This Row],[Prod2]]-Table1[[#This Row],[Plan Revised]])/Table1[[#This Row],[Plan Revised]]))</f>
        <v>0</v>
      </c>
      <c r="AB1855" s="198"/>
      <c r="AC1855" s="201"/>
      <c r="AD1855"/>
      <c r="AF1855"/>
    </row>
    <row r="1856" spans="1:32">
      <c r="A1856" s="196" t="str">
        <f>IF(Table1[Week]=WeekSel,"Yes","No")</f>
        <v>No</v>
      </c>
      <c r="B1856" s="196" t="str">
        <f>IF((Table1[StartDate]&gt;=Date.GraphMin)*(Table1[StartDate]&lt;=Date.GraphMax)=1,"Yes","No")</f>
        <v>No</v>
      </c>
      <c r="C1856" s="196" t="str">
        <f>IF(OR(Table1[[#This Row],[Site]]="FOOD MILLING",Table1[[#This Row],[Site]]="GODACO"), "No", "Yes")</f>
        <v>Yes</v>
      </c>
      <c r="D1856" s="197">
        <f>MAX(DATE(Table1[Year],1,1),DATE(Table1[Year],1,1)-WEEKDAY(DATE(Table1[Year],1,1),2)+(Table1[WeekNum]-1)*7+1)</f>
        <v>44641</v>
      </c>
      <c r="E1856" s="197">
        <f>MIN(DATE(Table1[Year]+1,1,0),DATE(Table1[Year],1,1)-WEEKDAY(DATE(Table1[Year],1,1),2)+Table1[WeekNum]*7)</f>
        <v>44647</v>
      </c>
      <c r="F1856" s="15">
        <v>2022</v>
      </c>
      <c r="G1856" s="196">
        <f t="shared" si="56"/>
        <v>3</v>
      </c>
      <c r="H1856" s="196">
        <v>13</v>
      </c>
      <c r="I1856" s="207" t="str">
        <f>"W" &amp;Table1[[#This Row],[WeekNum]]</f>
        <v>W13</v>
      </c>
      <c r="J1856" s="199" t="str">
        <f t="shared" si="57"/>
        <v>22-W13</v>
      </c>
      <c r="K1856" s="198" t="s">
        <v>507</v>
      </c>
      <c r="L1856" s="198"/>
      <c r="M1856" s="198" t="s">
        <v>72</v>
      </c>
      <c r="N1856" s="198" t="s">
        <v>47</v>
      </c>
      <c r="O1856" s="266" t="s">
        <v>403</v>
      </c>
      <c r="P1856" s="11" t="s">
        <v>406</v>
      </c>
      <c r="Q1856" s="11" t="s">
        <v>419</v>
      </c>
      <c r="R1856" s="198">
        <v>0</v>
      </c>
      <c r="S1856" s="198">
        <v>0</v>
      </c>
      <c r="T1856" s="206">
        <f>ABS(Table1[[#This Row],[Prod]]-Table1[[#This Row],[Planned]])</f>
        <v>0</v>
      </c>
      <c r="U1856" s="209">
        <f>IF(ABS(Table1[[#This Row],[Prod]]-Table1[[#This Row],[Planned]])&gt;Table1[[#This Row],[Planned]],0,IF(Table1[[#This Row],[Planned]]=0,0,1-ABS(Table1[[#This Row],[Prod]]-Table1[[#This Row],[Planned]])/Table1[[#This Row],[Planned]]))</f>
        <v>0</v>
      </c>
      <c r="V1856" s="198"/>
      <c r="W1856" s="198"/>
      <c r="X1856" s="200">
        <v>0</v>
      </c>
      <c r="Y1856" s="206">
        <f>Table1[[#This Row],[Prod]]</f>
        <v>0</v>
      </c>
      <c r="Z1856" s="206">
        <f>ABS(Table1[[#This Row],[Prod2]]-Table1[[#This Row],[Plan Revised]])</f>
        <v>0</v>
      </c>
      <c r="AA1856" s="209">
        <f>IF(ABS(Table1[[#This Row],[Prod2]]-Table1[[#This Row],[Plan Revised]])&gt;Table1[[#This Row],[Plan Revised]],0,IF(Table1[[#This Row],[Plan Revised]]=0,0,1-ABS(Table1[[#This Row],[Prod2]]-Table1[[#This Row],[Plan Revised]])/Table1[[#This Row],[Plan Revised]]))</f>
        <v>0</v>
      </c>
      <c r="AB1856" s="198"/>
      <c r="AC1856" s="201"/>
      <c r="AD1856"/>
      <c r="AF1856"/>
    </row>
    <row r="1857" spans="1:32">
      <c r="A1857" s="196" t="str">
        <f>IF(Table1[Week]=WeekSel,"Yes","No")</f>
        <v>No</v>
      </c>
      <c r="B1857" s="196" t="str">
        <f>IF((Table1[StartDate]&gt;=Date.GraphMin)*(Table1[StartDate]&lt;=Date.GraphMax)=1,"Yes","No")</f>
        <v>No</v>
      </c>
      <c r="C1857" s="196" t="str">
        <f>IF(OR(Table1[[#This Row],[Site]]="FOOD MILLING",Table1[[#This Row],[Site]]="GODACO"), "No", "Yes")</f>
        <v>Yes</v>
      </c>
      <c r="D1857" s="197">
        <f>MAX(DATE(Table1[Year],1,1),DATE(Table1[Year],1,1)-WEEKDAY(DATE(Table1[Year],1,1),2)+(Table1[WeekNum]-1)*7+1)</f>
        <v>44641</v>
      </c>
      <c r="E1857" s="197">
        <f>MIN(DATE(Table1[Year]+1,1,0),DATE(Table1[Year],1,1)-WEEKDAY(DATE(Table1[Year],1,1),2)+Table1[WeekNum]*7)</f>
        <v>44647</v>
      </c>
      <c r="F1857" s="15">
        <v>2022</v>
      </c>
      <c r="G1857" s="196">
        <f t="shared" si="56"/>
        <v>3</v>
      </c>
      <c r="H1857" s="196">
        <v>13</v>
      </c>
      <c r="I1857" s="207" t="str">
        <f>"W" &amp;Table1[[#This Row],[WeekNum]]</f>
        <v>W13</v>
      </c>
      <c r="J1857" s="199" t="str">
        <f t="shared" si="57"/>
        <v>22-W13</v>
      </c>
      <c r="K1857" s="198" t="s">
        <v>508</v>
      </c>
      <c r="L1857" s="198"/>
      <c r="M1857" s="198" t="s">
        <v>72</v>
      </c>
      <c r="N1857" s="198" t="s">
        <v>47</v>
      </c>
      <c r="O1857" s="266" t="s">
        <v>403</v>
      </c>
      <c r="P1857" s="11" t="s">
        <v>405</v>
      </c>
      <c r="Q1857" s="11" t="s">
        <v>419</v>
      </c>
      <c r="R1857" s="198">
        <v>0</v>
      </c>
      <c r="S1857" s="198">
        <v>0</v>
      </c>
      <c r="T1857" s="206">
        <f>ABS(Table1[[#This Row],[Prod]]-Table1[[#This Row],[Planned]])</f>
        <v>0</v>
      </c>
      <c r="U1857" s="209">
        <f>IF(ABS(Table1[[#This Row],[Prod]]-Table1[[#This Row],[Planned]])&gt;Table1[[#This Row],[Planned]],0,IF(Table1[[#This Row],[Planned]]=0,0,1-ABS(Table1[[#This Row],[Prod]]-Table1[[#This Row],[Planned]])/Table1[[#This Row],[Planned]]))</f>
        <v>0</v>
      </c>
      <c r="V1857" s="198"/>
      <c r="W1857" s="198"/>
      <c r="X1857" s="200">
        <v>0</v>
      </c>
      <c r="Y1857" s="206">
        <f>Table1[[#This Row],[Prod]]</f>
        <v>0</v>
      </c>
      <c r="Z1857" s="206">
        <f>ABS(Table1[[#This Row],[Prod2]]-Table1[[#This Row],[Plan Revised]])</f>
        <v>0</v>
      </c>
      <c r="AA1857" s="209">
        <f>IF(ABS(Table1[[#This Row],[Prod2]]-Table1[[#This Row],[Plan Revised]])&gt;Table1[[#This Row],[Plan Revised]],0,IF(Table1[[#This Row],[Plan Revised]]=0,0,1-ABS(Table1[[#This Row],[Prod2]]-Table1[[#This Row],[Plan Revised]])/Table1[[#This Row],[Plan Revised]]))</f>
        <v>0</v>
      </c>
      <c r="AB1857" s="198"/>
      <c r="AC1857" s="201"/>
      <c r="AD1857"/>
      <c r="AF1857"/>
    </row>
    <row r="1858" spans="1:32">
      <c r="A1858" s="196" t="str">
        <f>IF(Table1[Week]=WeekSel,"Yes","No")</f>
        <v>No</v>
      </c>
      <c r="B1858" s="196" t="str">
        <f>IF((Table1[StartDate]&gt;=Date.GraphMin)*(Table1[StartDate]&lt;=Date.GraphMax)=1,"Yes","No")</f>
        <v>No</v>
      </c>
      <c r="C1858" s="196" t="str">
        <f>IF(OR(Table1[[#This Row],[Site]]="FOOD MILLING",Table1[[#This Row],[Site]]="GODACO"), "No", "Yes")</f>
        <v>Yes</v>
      </c>
      <c r="D1858" s="197">
        <f>MAX(DATE(Table1[Year],1,1),DATE(Table1[Year],1,1)-WEEKDAY(DATE(Table1[Year],1,1),2)+(Table1[WeekNum]-1)*7+1)</f>
        <v>44641</v>
      </c>
      <c r="E1858" s="197">
        <f>MIN(DATE(Table1[Year]+1,1,0),DATE(Table1[Year],1,1)-WEEKDAY(DATE(Table1[Year],1,1),2)+Table1[WeekNum]*7)</f>
        <v>44647</v>
      </c>
      <c r="F1858" s="15">
        <v>2022</v>
      </c>
      <c r="G1858" s="196">
        <f t="shared" ref="G1858:G1921" si="58">MONTH(DATE(F1858,1,H1858*7-2)-WEEKDAY(DATE(H1858,1,2)))</f>
        <v>3</v>
      </c>
      <c r="H1858" s="196">
        <v>13</v>
      </c>
      <c r="I1858" s="207" t="str">
        <f>"W" &amp;Table1[[#This Row],[WeekNum]]</f>
        <v>W13</v>
      </c>
      <c r="J1858" s="199" t="str">
        <f t="shared" ref="J1858:J1921" si="59">RIGHT(F1858,2)&amp;"-"&amp;TEXT(H1858,"W00")</f>
        <v>22-W13</v>
      </c>
      <c r="K1858" s="198" t="s">
        <v>509</v>
      </c>
      <c r="L1858" s="198"/>
      <c r="M1858" s="198" t="s">
        <v>72</v>
      </c>
      <c r="N1858" s="198" t="s">
        <v>47</v>
      </c>
      <c r="O1858" s="266" t="s">
        <v>403</v>
      </c>
      <c r="P1858" s="11" t="s">
        <v>405</v>
      </c>
      <c r="Q1858" s="11" t="s">
        <v>419</v>
      </c>
      <c r="R1858" s="198">
        <v>0</v>
      </c>
      <c r="S1858" s="198">
        <v>0</v>
      </c>
      <c r="T1858" s="206">
        <f>ABS(Table1[[#This Row],[Prod]]-Table1[[#This Row],[Planned]])</f>
        <v>0</v>
      </c>
      <c r="U1858" s="209">
        <f>IF(ABS(Table1[[#This Row],[Prod]]-Table1[[#This Row],[Planned]])&gt;Table1[[#This Row],[Planned]],0,IF(Table1[[#This Row],[Planned]]=0,0,1-ABS(Table1[[#This Row],[Prod]]-Table1[[#This Row],[Planned]])/Table1[[#This Row],[Planned]]))</f>
        <v>0</v>
      </c>
      <c r="V1858" s="198"/>
      <c r="W1858" s="198"/>
      <c r="X1858" s="200">
        <v>0</v>
      </c>
      <c r="Y1858" s="206">
        <f>Table1[[#This Row],[Prod]]</f>
        <v>0</v>
      </c>
      <c r="Z1858" s="206">
        <f>ABS(Table1[[#This Row],[Prod2]]-Table1[[#This Row],[Plan Revised]])</f>
        <v>0</v>
      </c>
      <c r="AA1858" s="209">
        <f>IF(ABS(Table1[[#This Row],[Prod2]]-Table1[[#This Row],[Plan Revised]])&gt;Table1[[#This Row],[Plan Revised]],0,IF(Table1[[#This Row],[Plan Revised]]=0,0,1-ABS(Table1[[#This Row],[Prod2]]-Table1[[#This Row],[Plan Revised]])/Table1[[#This Row],[Plan Revised]]))</f>
        <v>0</v>
      </c>
      <c r="AB1858" s="198"/>
      <c r="AC1858" s="201"/>
      <c r="AD1858"/>
      <c r="AF1858"/>
    </row>
    <row r="1859" spans="1:32">
      <c r="A1859" s="196" t="str">
        <f>IF(Table1[Week]=WeekSel,"Yes","No")</f>
        <v>No</v>
      </c>
      <c r="B1859" s="196" t="str">
        <f>IF((Table1[StartDate]&gt;=Date.GraphMin)*(Table1[StartDate]&lt;=Date.GraphMax)=1,"Yes","No")</f>
        <v>No</v>
      </c>
      <c r="C1859" s="196" t="str">
        <f>IF(OR(Table1[[#This Row],[Site]]="FOOD MILLING",Table1[[#This Row],[Site]]="GODACO"), "No", "Yes")</f>
        <v>Yes</v>
      </c>
      <c r="D1859" s="197">
        <f>MAX(DATE(Table1[Year],1,1),DATE(Table1[Year],1,1)-WEEKDAY(DATE(Table1[Year],1,1),2)+(Table1[WeekNum]-1)*7+1)</f>
        <v>44641</v>
      </c>
      <c r="E1859" s="197">
        <f>MIN(DATE(Table1[Year]+1,1,0),DATE(Table1[Year],1,1)-WEEKDAY(DATE(Table1[Year],1,1),2)+Table1[WeekNum]*7)</f>
        <v>44647</v>
      </c>
      <c r="F1859" s="15">
        <v>2022</v>
      </c>
      <c r="G1859" s="196">
        <f t="shared" si="58"/>
        <v>3</v>
      </c>
      <c r="H1859" s="196">
        <v>13</v>
      </c>
      <c r="I1859" s="207" t="str">
        <f>"W" &amp;Table1[[#This Row],[WeekNum]]</f>
        <v>W13</v>
      </c>
      <c r="J1859" s="199" t="str">
        <f t="shared" si="59"/>
        <v>22-W13</v>
      </c>
      <c r="K1859" s="198" t="s">
        <v>511</v>
      </c>
      <c r="L1859" s="198"/>
      <c r="M1859" s="198" t="s">
        <v>72</v>
      </c>
      <c r="N1859" s="198" t="s">
        <v>47</v>
      </c>
      <c r="O1859" s="266" t="s">
        <v>403</v>
      </c>
      <c r="P1859" s="11" t="s">
        <v>388</v>
      </c>
      <c r="Q1859" s="11" t="s">
        <v>419</v>
      </c>
      <c r="R1859" s="198">
        <v>0</v>
      </c>
      <c r="S1859" s="198">
        <v>0</v>
      </c>
      <c r="T1859" s="206">
        <f>ABS(Table1[[#This Row],[Prod]]-Table1[[#This Row],[Planned]])</f>
        <v>0</v>
      </c>
      <c r="U1859" s="209">
        <f>IF(ABS(Table1[[#This Row],[Prod]]-Table1[[#This Row],[Planned]])&gt;Table1[[#This Row],[Planned]],0,IF(Table1[[#This Row],[Planned]]=0,0,1-ABS(Table1[[#This Row],[Prod]]-Table1[[#This Row],[Planned]])/Table1[[#This Row],[Planned]]))</f>
        <v>0</v>
      </c>
      <c r="V1859" s="198"/>
      <c r="W1859" s="198"/>
      <c r="X1859" s="200">
        <v>0</v>
      </c>
      <c r="Y1859" s="206">
        <f>Table1[[#This Row],[Prod]]</f>
        <v>0</v>
      </c>
      <c r="Z1859" s="206">
        <f>ABS(Table1[[#This Row],[Prod2]]-Table1[[#This Row],[Plan Revised]])</f>
        <v>0</v>
      </c>
      <c r="AA1859" s="209">
        <f>IF(ABS(Table1[[#This Row],[Prod2]]-Table1[[#This Row],[Plan Revised]])&gt;Table1[[#This Row],[Plan Revised]],0,IF(Table1[[#This Row],[Plan Revised]]=0,0,1-ABS(Table1[[#This Row],[Prod2]]-Table1[[#This Row],[Plan Revised]])/Table1[[#This Row],[Plan Revised]]))</f>
        <v>0</v>
      </c>
      <c r="AB1859" s="198"/>
      <c r="AC1859" s="201"/>
      <c r="AD1859"/>
      <c r="AF1859"/>
    </row>
    <row r="1860" spans="1:32">
      <c r="A1860" s="196" t="str">
        <f>IF(Table1[Week]=WeekSel,"Yes","No")</f>
        <v>No</v>
      </c>
      <c r="B1860" s="196" t="str">
        <f>IF((Table1[StartDate]&gt;=Date.GraphMin)*(Table1[StartDate]&lt;=Date.GraphMax)=1,"Yes","No")</f>
        <v>No</v>
      </c>
      <c r="C1860" s="196" t="str">
        <f>IF(OR(Table1[[#This Row],[Site]]="FOOD MILLING",Table1[[#This Row],[Site]]="GODACO"), "No", "Yes")</f>
        <v>Yes</v>
      </c>
      <c r="D1860" s="197">
        <f>MAX(DATE(Table1[Year],1,1),DATE(Table1[Year],1,1)-WEEKDAY(DATE(Table1[Year],1,1),2)+(Table1[WeekNum]-1)*7+1)</f>
        <v>44641</v>
      </c>
      <c r="E1860" s="197">
        <f>MIN(DATE(Table1[Year]+1,1,0),DATE(Table1[Year],1,1)-WEEKDAY(DATE(Table1[Year],1,1),2)+Table1[WeekNum]*7)</f>
        <v>44647</v>
      </c>
      <c r="F1860" s="15">
        <v>2022</v>
      </c>
      <c r="G1860" s="196">
        <f t="shared" si="58"/>
        <v>3</v>
      </c>
      <c r="H1860" s="196">
        <v>13</v>
      </c>
      <c r="I1860" s="207" t="str">
        <f>"W" &amp;Table1[[#This Row],[WeekNum]]</f>
        <v>W13</v>
      </c>
      <c r="J1860" s="199" t="str">
        <f t="shared" si="59"/>
        <v>22-W13</v>
      </c>
      <c r="K1860" s="198" t="s">
        <v>512</v>
      </c>
      <c r="L1860" s="198"/>
      <c r="M1860" s="198" t="s">
        <v>72</v>
      </c>
      <c r="N1860" s="198" t="s">
        <v>47</v>
      </c>
      <c r="O1860" s="266" t="s">
        <v>403</v>
      </c>
      <c r="P1860" s="11" t="s">
        <v>405</v>
      </c>
      <c r="Q1860" s="11" t="s">
        <v>419</v>
      </c>
      <c r="R1860" s="198">
        <v>0</v>
      </c>
      <c r="S1860" s="198">
        <v>0</v>
      </c>
      <c r="T1860" s="206">
        <f>ABS(Table1[[#This Row],[Prod]]-Table1[[#This Row],[Planned]])</f>
        <v>0</v>
      </c>
      <c r="U1860" s="209">
        <f>IF(ABS(Table1[[#This Row],[Prod]]-Table1[[#This Row],[Planned]])&gt;Table1[[#This Row],[Planned]],0,IF(Table1[[#This Row],[Planned]]=0,0,1-ABS(Table1[[#This Row],[Prod]]-Table1[[#This Row],[Planned]])/Table1[[#This Row],[Planned]]))</f>
        <v>0</v>
      </c>
      <c r="V1860" s="198"/>
      <c r="W1860" s="198"/>
      <c r="X1860" s="200">
        <v>0</v>
      </c>
      <c r="Y1860" s="206">
        <f>Table1[[#This Row],[Prod]]</f>
        <v>0</v>
      </c>
      <c r="Z1860" s="206">
        <f>ABS(Table1[[#This Row],[Prod2]]-Table1[[#This Row],[Plan Revised]])</f>
        <v>0</v>
      </c>
      <c r="AA1860" s="209">
        <f>IF(ABS(Table1[[#This Row],[Prod2]]-Table1[[#This Row],[Plan Revised]])&gt;Table1[[#This Row],[Plan Revised]],0,IF(Table1[[#This Row],[Plan Revised]]=0,0,1-ABS(Table1[[#This Row],[Prod2]]-Table1[[#This Row],[Plan Revised]])/Table1[[#This Row],[Plan Revised]]))</f>
        <v>0</v>
      </c>
      <c r="AB1860" s="198"/>
      <c r="AC1860" s="201"/>
      <c r="AD1860"/>
      <c r="AF1860"/>
    </row>
    <row r="1861" spans="1:32">
      <c r="A1861" s="196" t="str">
        <f>IF(Table1[Week]=WeekSel,"Yes","No")</f>
        <v>No</v>
      </c>
      <c r="B1861" s="196" t="str">
        <f>IF((Table1[StartDate]&gt;=Date.GraphMin)*(Table1[StartDate]&lt;=Date.GraphMax)=1,"Yes","No")</f>
        <v>No</v>
      </c>
      <c r="C1861" s="196" t="str">
        <f>IF(OR(Table1[[#This Row],[Site]]="FOOD MILLING",Table1[[#This Row],[Site]]="GODACO"), "No", "Yes")</f>
        <v>Yes</v>
      </c>
      <c r="D1861" s="197">
        <f>MAX(DATE(Table1[Year],1,1),DATE(Table1[Year],1,1)-WEEKDAY(DATE(Table1[Year],1,1),2)+(Table1[WeekNum]-1)*7+1)</f>
        <v>44641</v>
      </c>
      <c r="E1861" s="197">
        <f>MIN(DATE(Table1[Year]+1,1,0),DATE(Table1[Year],1,1)-WEEKDAY(DATE(Table1[Year],1,1),2)+Table1[WeekNum]*7)</f>
        <v>44647</v>
      </c>
      <c r="F1861" s="15">
        <v>2022</v>
      </c>
      <c r="G1861" s="196">
        <f t="shared" si="58"/>
        <v>3</v>
      </c>
      <c r="H1861" s="196">
        <v>13</v>
      </c>
      <c r="I1861" s="207" t="str">
        <f>"W" &amp;Table1[[#This Row],[WeekNum]]</f>
        <v>W13</v>
      </c>
      <c r="J1861" s="199" t="str">
        <f t="shared" si="59"/>
        <v>22-W13</v>
      </c>
      <c r="K1861" s="198" t="s">
        <v>510</v>
      </c>
      <c r="L1861" s="198"/>
      <c r="M1861" s="198" t="s">
        <v>72</v>
      </c>
      <c r="N1861" s="198" t="s">
        <v>47</v>
      </c>
      <c r="O1861" s="266" t="s">
        <v>403</v>
      </c>
      <c r="P1861" s="11" t="s">
        <v>405</v>
      </c>
      <c r="Q1861" s="11" t="s">
        <v>419</v>
      </c>
      <c r="R1861" s="198">
        <v>0</v>
      </c>
      <c r="S1861" s="198">
        <v>0</v>
      </c>
      <c r="T1861" s="206">
        <f>ABS(Table1[[#This Row],[Prod]]-Table1[[#This Row],[Planned]])</f>
        <v>0</v>
      </c>
      <c r="U1861" s="209">
        <f>IF(ABS(Table1[[#This Row],[Prod]]-Table1[[#This Row],[Planned]])&gt;Table1[[#This Row],[Planned]],0,IF(Table1[[#This Row],[Planned]]=0,0,1-ABS(Table1[[#This Row],[Prod]]-Table1[[#This Row],[Planned]])/Table1[[#This Row],[Planned]]))</f>
        <v>0</v>
      </c>
      <c r="V1861" s="198"/>
      <c r="W1861" s="198"/>
      <c r="X1861" s="200">
        <v>0</v>
      </c>
      <c r="Y1861" s="206">
        <f>Table1[[#This Row],[Prod]]</f>
        <v>0</v>
      </c>
      <c r="Z1861" s="206">
        <f>ABS(Table1[[#This Row],[Prod2]]-Table1[[#This Row],[Plan Revised]])</f>
        <v>0</v>
      </c>
      <c r="AA1861" s="209">
        <f>IF(ABS(Table1[[#This Row],[Prod2]]-Table1[[#This Row],[Plan Revised]])&gt;Table1[[#This Row],[Plan Revised]],0,IF(Table1[[#This Row],[Plan Revised]]=0,0,1-ABS(Table1[[#This Row],[Prod2]]-Table1[[#This Row],[Plan Revised]])/Table1[[#This Row],[Plan Revised]]))</f>
        <v>0</v>
      </c>
      <c r="AB1861" s="198"/>
      <c r="AC1861" s="201"/>
      <c r="AD1861"/>
      <c r="AF1861"/>
    </row>
    <row r="1862" spans="1:32">
      <c r="A1862" s="196" t="str">
        <f>IF(Table1[Week]=WeekSel,"Yes","No")</f>
        <v>No</v>
      </c>
      <c r="B1862" s="196" t="str">
        <f>IF((Table1[StartDate]&gt;=Date.GraphMin)*(Table1[StartDate]&lt;=Date.GraphMax)=1,"Yes","No")</f>
        <v>No</v>
      </c>
      <c r="C1862" s="196" t="str">
        <f>IF(OR(Table1[[#This Row],[Site]]="FOOD MILLING",Table1[[#This Row],[Site]]="GODACO"), "No", "Yes")</f>
        <v>Yes</v>
      </c>
      <c r="D1862" s="197">
        <f>MAX(DATE(Table1[Year],1,1),DATE(Table1[Year],1,1)-WEEKDAY(DATE(Table1[Year],1,1),2)+(Table1[WeekNum]-1)*7+1)</f>
        <v>44641</v>
      </c>
      <c r="E1862" s="197">
        <f>MIN(DATE(Table1[Year]+1,1,0),DATE(Table1[Year],1,1)-WEEKDAY(DATE(Table1[Year],1,1),2)+Table1[WeekNum]*7)</f>
        <v>44647</v>
      </c>
      <c r="F1862" s="15">
        <v>2022</v>
      </c>
      <c r="G1862" s="196">
        <f t="shared" si="58"/>
        <v>3</v>
      </c>
      <c r="H1862" s="196">
        <v>13</v>
      </c>
      <c r="I1862" s="207" t="str">
        <f>"W" &amp;Table1[[#This Row],[WeekNum]]</f>
        <v>W13</v>
      </c>
      <c r="J1862" s="199" t="str">
        <f t="shared" si="59"/>
        <v>22-W13</v>
      </c>
      <c r="K1862" s="198" t="s">
        <v>529</v>
      </c>
      <c r="L1862" s="198"/>
      <c r="M1862" s="198" t="s">
        <v>77</v>
      </c>
      <c r="N1862" s="266" t="s">
        <v>370</v>
      </c>
      <c r="O1862" s="266" t="s">
        <v>374</v>
      </c>
      <c r="P1862" s="11" t="s">
        <v>410</v>
      </c>
      <c r="Q1862" s="11" t="s">
        <v>418</v>
      </c>
      <c r="R1862" s="198">
        <v>3000</v>
      </c>
      <c r="S1862" s="198"/>
      <c r="T1862" s="206">
        <f>ABS(Table1[[#This Row],[Prod]]-Table1[[#This Row],[Planned]])</f>
        <v>3000</v>
      </c>
      <c r="U1862" s="209">
        <f>IF(ABS(Table1[[#This Row],[Prod]]-Table1[[#This Row],[Planned]])&gt;Table1[[#This Row],[Planned]],0,IF(Table1[[#This Row],[Planned]]=0,0,1-ABS(Table1[[#This Row],[Prod]]-Table1[[#This Row],[Planned]])/Table1[[#This Row],[Planned]]))</f>
        <v>0</v>
      </c>
      <c r="V1862" s="198"/>
      <c r="W1862" s="198"/>
      <c r="X1862" s="200">
        <v>1500</v>
      </c>
      <c r="Y1862" s="206">
        <f>Table1[[#This Row],[Prod]]</f>
        <v>0</v>
      </c>
      <c r="Z1862" s="206">
        <f>ABS(Table1[[#This Row],[Prod2]]-Table1[[#This Row],[Plan Revised]])</f>
        <v>1500</v>
      </c>
      <c r="AA1862" s="209">
        <f>IF(ABS(Table1[[#This Row],[Prod2]]-Table1[[#This Row],[Plan Revised]])&gt;Table1[[#This Row],[Plan Revised]],0,IF(Table1[[#This Row],[Plan Revised]]=0,0,1-ABS(Table1[[#This Row],[Prod2]]-Table1[[#This Row],[Plan Revised]])/Table1[[#This Row],[Plan Revised]]))</f>
        <v>0</v>
      </c>
      <c r="AB1862" s="198"/>
      <c r="AC1862" s="201"/>
      <c r="AD1862"/>
      <c r="AF1862"/>
    </row>
    <row r="1863" spans="1:32">
      <c r="A1863" s="196" t="str">
        <f>IF(Table1[Week]=WeekSel,"Yes","No")</f>
        <v>No</v>
      </c>
      <c r="B1863" s="196" t="str">
        <f>IF((Table1[StartDate]&gt;=Date.GraphMin)*(Table1[StartDate]&lt;=Date.GraphMax)=1,"Yes","No")</f>
        <v>No</v>
      </c>
      <c r="C1863" s="196" t="str">
        <f>IF(OR(Table1[[#This Row],[Site]]="FOOD MILLING",Table1[[#This Row],[Site]]="GODACO"), "No", "Yes")</f>
        <v>Yes</v>
      </c>
      <c r="D1863" s="197">
        <f>MAX(DATE(Table1[Year],1,1),DATE(Table1[Year],1,1)-WEEKDAY(DATE(Table1[Year],1,1),2)+(Table1[WeekNum]-1)*7+1)</f>
        <v>44641</v>
      </c>
      <c r="E1863" s="197">
        <f>MIN(DATE(Table1[Year]+1,1,0),DATE(Table1[Year],1,1)-WEEKDAY(DATE(Table1[Year],1,1),2)+Table1[WeekNum]*7)</f>
        <v>44647</v>
      </c>
      <c r="F1863" s="15">
        <v>2022</v>
      </c>
      <c r="G1863" s="196">
        <f t="shared" si="58"/>
        <v>3</v>
      </c>
      <c r="H1863" s="196">
        <v>13</v>
      </c>
      <c r="I1863" s="207" t="str">
        <f>"W" &amp;Table1[[#This Row],[WeekNum]]</f>
        <v>W13</v>
      </c>
      <c r="J1863" s="199" t="str">
        <f t="shared" si="59"/>
        <v>22-W13</v>
      </c>
      <c r="K1863" s="198" t="s">
        <v>528</v>
      </c>
      <c r="L1863" s="198"/>
      <c r="M1863" s="198" t="s">
        <v>72</v>
      </c>
      <c r="N1863" s="266" t="s">
        <v>370</v>
      </c>
      <c r="O1863" s="266" t="s">
        <v>374</v>
      </c>
      <c r="P1863" s="11" t="s">
        <v>376</v>
      </c>
      <c r="Q1863" s="11" t="s">
        <v>418</v>
      </c>
      <c r="R1863" s="198">
        <v>4000</v>
      </c>
      <c r="S1863" s="198"/>
      <c r="T1863" s="206">
        <f>ABS(Table1[[#This Row],[Prod]]-Table1[[#This Row],[Planned]])</f>
        <v>4000</v>
      </c>
      <c r="U1863" s="209">
        <f>IF(ABS(Table1[[#This Row],[Prod]]-Table1[[#This Row],[Planned]])&gt;Table1[[#This Row],[Planned]],0,IF(Table1[[#This Row],[Planned]]=0,0,1-ABS(Table1[[#This Row],[Prod]]-Table1[[#This Row],[Planned]])/Table1[[#This Row],[Planned]]))</f>
        <v>0</v>
      </c>
      <c r="V1863" s="198"/>
      <c r="W1863" s="198"/>
      <c r="X1863" s="200">
        <v>2000</v>
      </c>
      <c r="Y1863" s="206">
        <f>Table1[[#This Row],[Prod]]</f>
        <v>0</v>
      </c>
      <c r="Z1863" s="206">
        <f>ABS(Table1[[#This Row],[Prod2]]-Table1[[#This Row],[Plan Revised]])</f>
        <v>2000</v>
      </c>
      <c r="AA1863" s="209">
        <f>IF(ABS(Table1[[#This Row],[Prod2]]-Table1[[#This Row],[Plan Revised]])&gt;Table1[[#This Row],[Plan Revised]],0,IF(Table1[[#This Row],[Plan Revised]]=0,0,1-ABS(Table1[[#This Row],[Prod2]]-Table1[[#This Row],[Plan Revised]])/Table1[[#This Row],[Plan Revised]]))</f>
        <v>0</v>
      </c>
      <c r="AB1863" s="198"/>
      <c r="AC1863" s="201"/>
      <c r="AD1863"/>
      <c r="AF1863"/>
    </row>
    <row r="1864" spans="1:32">
      <c r="A1864" s="196" t="str">
        <f>IF(Table1[Week]=WeekSel,"Yes","No")</f>
        <v>No</v>
      </c>
      <c r="B1864" s="196" t="str">
        <f>IF((Table1[StartDate]&gt;=Date.GraphMin)*(Table1[StartDate]&lt;=Date.GraphMax)=1,"Yes","No")</f>
        <v>No</v>
      </c>
      <c r="C1864" s="196" t="str">
        <f>IF(OR(Table1[[#This Row],[Site]]="FOOD MILLING",Table1[[#This Row],[Site]]="GODACO"), "No", "Yes")</f>
        <v>Yes</v>
      </c>
      <c r="D1864" s="197">
        <f>MAX(DATE(Table1[Year],1,1),DATE(Table1[Year],1,1)-WEEKDAY(DATE(Table1[Year],1,1),2)+(Table1[WeekNum]-1)*7+1)</f>
        <v>44641</v>
      </c>
      <c r="E1864" s="197">
        <f>MIN(DATE(Table1[Year]+1,1,0),DATE(Table1[Year],1,1)-WEEKDAY(DATE(Table1[Year],1,1),2)+Table1[WeekNum]*7)</f>
        <v>44647</v>
      </c>
      <c r="F1864" s="15">
        <v>2022</v>
      </c>
      <c r="G1864" s="196">
        <f t="shared" si="58"/>
        <v>3</v>
      </c>
      <c r="H1864" s="196">
        <v>13</v>
      </c>
      <c r="I1864" s="207" t="str">
        <f>"W" &amp;Table1[[#This Row],[WeekNum]]</f>
        <v>W13</v>
      </c>
      <c r="J1864" s="199" t="str">
        <f t="shared" si="59"/>
        <v>22-W13</v>
      </c>
      <c r="K1864" s="198" t="s">
        <v>92</v>
      </c>
      <c r="L1864" s="198"/>
      <c r="M1864" s="198" t="s">
        <v>77</v>
      </c>
      <c r="N1864" s="266" t="s">
        <v>370</v>
      </c>
      <c r="O1864" s="266" t="s">
        <v>374</v>
      </c>
      <c r="P1864" s="11" t="s">
        <v>410</v>
      </c>
      <c r="Q1864" s="11" t="s">
        <v>418</v>
      </c>
      <c r="R1864" s="198">
        <v>16520</v>
      </c>
      <c r="S1864" s="198">
        <v>15534.4</v>
      </c>
      <c r="T1864" s="206">
        <f>ABS(Table1[[#This Row],[Prod]]-Table1[[#This Row],[Planned]])</f>
        <v>985.60000000000036</v>
      </c>
      <c r="U1864" s="209">
        <f>IF(ABS(Table1[[#This Row],[Prod]]-Table1[[#This Row],[Planned]])&gt;Table1[[#This Row],[Planned]],0,IF(Table1[[#This Row],[Planned]]=0,0,1-ABS(Table1[[#This Row],[Prod]]-Table1[[#This Row],[Planned]])/Table1[[#This Row],[Planned]]))</f>
        <v>0.9403389830508474</v>
      </c>
      <c r="V1864" s="198"/>
      <c r="W1864" s="198"/>
      <c r="X1864" s="200">
        <v>15534</v>
      </c>
      <c r="Y1864" s="206">
        <f>Table1[[#This Row],[Prod]]</f>
        <v>15534.4</v>
      </c>
      <c r="Z1864" s="206">
        <f>ABS(Table1[[#This Row],[Prod2]]-Table1[[#This Row],[Plan Revised]])</f>
        <v>0.3999999999996362</v>
      </c>
      <c r="AA1864" s="209">
        <f>IF(ABS(Table1[[#This Row],[Prod2]]-Table1[[#This Row],[Plan Revised]])&gt;Table1[[#This Row],[Plan Revised]],0,IF(Table1[[#This Row],[Plan Revised]]=0,0,1-ABS(Table1[[#This Row],[Prod2]]-Table1[[#This Row],[Plan Revised]])/Table1[[#This Row],[Plan Revised]]))</f>
        <v>0.99997425003218743</v>
      </c>
      <c r="AB1864" s="198"/>
      <c r="AC1864" s="201"/>
      <c r="AD1864"/>
      <c r="AF1864"/>
    </row>
    <row r="1865" spans="1:32">
      <c r="A1865" s="196" t="str">
        <f>IF(Table1[Week]=WeekSel,"Yes","No")</f>
        <v>No</v>
      </c>
      <c r="B1865" s="196" t="str">
        <f>IF((Table1[StartDate]&gt;=Date.GraphMin)*(Table1[StartDate]&lt;=Date.GraphMax)=1,"Yes","No")</f>
        <v>No</v>
      </c>
      <c r="C1865" s="196" t="str">
        <f>IF(OR(Table1[[#This Row],[Site]]="FOOD MILLING",Table1[[#This Row],[Site]]="GODACO"), "No", "Yes")</f>
        <v>Yes</v>
      </c>
      <c r="D1865" s="197">
        <f>MAX(DATE(Table1[Year],1,1),DATE(Table1[Year],1,1)-WEEKDAY(DATE(Table1[Year],1,1),2)+(Table1[WeekNum]-1)*7+1)</f>
        <v>44641</v>
      </c>
      <c r="E1865" s="197">
        <f>MIN(DATE(Table1[Year]+1,1,0),DATE(Table1[Year],1,1)-WEEKDAY(DATE(Table1[Year],1,1),2)+Table1[WeekNum]*7)</f>
        <v>44647</v>
      </c>
      <c r="F1865" s="15">
        <v>2022</v>
      </c>
      <c r="G1865" s="196">
        <f t="shared" si="58"/>
        <v>3</v>
      </c>
      <c r="H1865" s="196">
        <v>13</v>
      </c>
      <c r="I1865" s="207" t="str">
        <f>"W" &amp;Table1[[#This Row],[WeekNum]]</f>
        <v>W13</v>
      </c>
      <c r="J1865" s="199" t="str">
        <f t="shared" si="59"/>
        <v>22-W13</v>
      </c>
      <c r="K1865" s="198" t="s">
        <v>716</v>
      </c>
      <c r="L1865" s="198"/>
      <c r="M1865" s="198" t="s">
        <v>72</v>
      </c>
      <c r="N1865" s="198" t="s">
        <v>45</v>
      </c>
      <c r="O1865" s="266" t="s">
        <v>384</v>
      </c>
      <c r="P1865" s="11" t="s">
        <v>408</v>
      </c>
      <c r="Q1865" s="11" t="s">
        <v>421</v>
      </c>
      <c r="R1865" s="198">
        <v>0</v>
      </c>
      <c r="S1865" s="198">
        <v>0</v>
      </c>
      <c r="T1865" s="206">
        <f>ABS(Table1[[#This Row],[Prod]]-Table1[[#This Row],[Planned]])</f>
        <v>0</v>
      </c>
      <c r="U1865" s="209">
        <f>IF(ABS(Table1[[#This Row],[Prod]]-Table1[[#This Row],[Planned]])&gt;Table1[[#This Row],[Planned]],0,IF(Table1[[#This Row],[Planned]]=0,0,1-ABS(Table1[[#This Row],[Prod]]-Table1[[#This Row],[Planned]])/Table1[[#This Row],[Planned]]))</f>
        <v>0</v>
      </c>
      <c r="V1865" s="198"/>
      <c r="W1865" s="198"/>
      <c r="X1865" s="200">
        <v>0</v>
      </c>
      <c r="Y1865" s="206">
        <f>Table1[[#This Row],[Prod]]</f>
        <v>0</v>
      </c>
      <c r="Z1865" s="206">
        <f>ABS(Table1[[#This Row],[Prod2]]-Table1[[#This Row],[Plan Revised]])</f>
        <v>0</v>
      </c>
      <c r="AA1865" s="209">
        <f>IF(ABS(Table1[[#This Row],[Prod2]]-Table1[[#This Row],[Plan Revised]])&gt;Table1[[#This Row],[Plan Revised]],0,IF(Table1[[#This Row],[Plan Revised]]=0,0,1-ABS(Table1[[#This Row],[Prod2]]-Table1[[#This Row],[Plan Revised]])/Table1[[#This Row],[Plan Revised]]))</f>
        <v>0</v>
      </c>
      <c r="AB1865" s="198"/>
      <c r="AC1865" s="201"/>
      <c r="AD1865"/>
      <c r="AF1865"/>
    </row>
    <row r="1866" spans="1:32">
      <c r="A1866" s="196" t="str">
        <f>IF(Table1[Week]=WeekSel,"Yes","No")</f>
        <v>No</v>
      </c>
      <c r="B1866" s="196" t="str">
        <f>IF((Table1[StartDate]&gt;=Date.GraphMin)*(Table1[StartDate]&lt;=Date.GraphMax)=1,"Yes","No")</f>
        <v>No</v>
      </c>
      <c r="C1866" s="196" t="str">
        <f>IF(OR(Table1[[#This Row],[Site]]="FOOD MILLING",Table1[[#This Row],[Site]]="GODACO"), "No", "Yes")</f>
        <v>Yes</v>
      </c>
      <c r="D1866" s="197">
        <f>MAX(DATE(Table1[Year],1,1),DATE(Table1[Year],1,1)-WEEKDAY(DATE(Table1[Year],1,1),2)+(Table1[WeekNum]-1)*7+1)</f>
        <v>44641</v>
      </c>
      <c r="E1866" s="197">
        <f>MIN(DATE(Table1[Year]+1,1,0),DATE(Table1[Year],1,1)-WEEKDAY(DATE(Table1[Year],1,1),2)+Table1[WeekNum]*7)</f>
        <v>44647</v>
      </c>
      <c r="F1866" s="15">
        <v>2022</v>
      </c>
      <c r="G1866" s="196">
        <f t="shared" si="58"/>
        <v>3</v>
      </c>
      <c r="H1866" s="196">
        <v>13</v>
      </c>
      <c r="I1866" s="207" t="str">
        <f>"W" &amp;Table1[[#This Row],[WeekNum]]</f>
        <v>W13</v>
      </c>
      <c r="J1866" s="199" t="str">
        <f t="shared" si="59"/>
        <v>22-W13</v>
      </c>
      <c r="K1866" s="198" t="s">
        <v>717</v>
      </c>
      <c r="L1866" s="198"/>
      <c r="M1866" s="198" t="s">
        <v>72</v>
      </c>
      <c r="N1866" s="198" t="s">
        <v>45</v>
      </c>
      <c r="O1866" s="266" t="s">
        <v>384</v>
      </c>
      <c r="P1866" s="11" t="s">
        <v>408</v>
      </c>
      <c r="Q1866" s="11" t="s">
        <v>421</v>
      </c>
      <c r="R1866" s="198">
        <v>1360</v>
      </c>
      <c r="S1866" s="198">
        <v>1308</v>
      </c>
      <c r="T1866" s="206">
        <f>ABS(Table1[[#This Row],[Prod]]-Table1[[#This Row],[Planned]])</f>
        <v>52</v>
      </c>
      <c r="U1866" s="209">
        <f>IF(ABS(Table1[[#This Row],[Prod]]-Table1[[#This Row],[Planned]])&gt;Table1[[#This Row],[Planned]],0,IF(Table1[[#This Row],[Planned]]=0,0,1-ABS(Table1[[#This Row],[Prod]]-Table1[[#This Row],[Planned]])/Table1[[#This Row],[Planned]]))</f>
        <v>0.96176470588235297</v>
      </c>
      <c r="V1866" s="198"/>
      <c r="W1866" s="198"/>
      <c r="X1866" s="200">
        <v>1360</v>
      </c>
      <c r="Y1866" s="206">
        <f>Table1[[#This Row],[Prod]]</f>
        <v>1308</v>
      </c>
      <c r="Z1866" s="206">
        <f>ABS(Table1[[#This Row],[Prod2]]-Table1[[#This Row],[Plan Revised]])</f>
        <v>52</v>
      </c>
      <c r="AA1866" s="209">
        <f>IF(ABS(Table1[[#This Row],[Prod2]]-Table1[[#This Row],[Plan Revised]])&gt;Table1[[#This Row],[Plan Revised]],0,IF(Table1[[#This Row],[Plan Revised]]=0,0,1-ABS(Table1[[#This Row],[Prod2]]-Table1[[#This Row],[Plan Revised]])/Table1[[#This Row],[Plan Revised]]))</f>
        <v>0.96176470588235297</v>
      </c>
      <c r="AB1866" s="198"/>
      <c r="AC1866" s="201"/>
      <c r="AD1866"/>
      <c r="AF1866"/>
    </row>
    <row r="1867" spans="1:32">
      <c r="A1867" s="196" t="str">
        <f>IF(Table1[Week]=WeekSel,"Yes","No")</f>
        <v>No</v>
      </c>
      <c r="B1867" s="196" t="str">
        <f>IF((Table1[StartDate]&gt;=Date.GraphMin)*(Table1[StartDate]&lt;=Date.GraphMax)=1,"Yes","No")</f>
        <v>No</v>
      </c>
      <c r="C1867" s="196" t="str">
        <f>IF(OR(Table1[[#This Row],[Site]]="FOOD MILLING",Table1[[#This Row],[Site]]="GODACO"), "No", "Yes")</f>
        <v>Yes</v>
      </c>
      <c r="D1867" s="197">
        <f>MAX(DATE(Table1[Year],1,1),DATE(Table1[Year],1,1)-WEEKDAY(DATE(Table1[Year],1,1),2)+(Table1[WeekNum]-1)*7+1)</f>
        <v>44641</v>
      </c>
      <c r="E1867" s="197">
        <f>MIN(DATE(Table1[Year]+1,1,0),DATE(Table1[Year],1,1)-WEEKDAY(DATE(Table1[Year],1,1),2)+Table1[WeekNum]*7)</f>
        <v>44647</v>
      </c>
      <c r="F1867" s="15">
        <v>2022</v>
      </c>
      <c r="G1867" s="196">
        <f t="shared" si="58"/>
        <v>3</v>
      </c>
      <c r="H1867" s="196">
        <v>13</v>
      </c>
      <c r="I1867" s="207" t="str">
        <f>"W" &amp;Table1[[#This Row],[WeekNum]]</f>
        <v>W13</v>
      </c>
      <c r="J1867" s="199" t="str">
        <f t="shared" si="59"/>
        <v>22-W13</v>
      </c>
      <c r="K1867" s="198" t="s">
        <v>724</v>
      </c>
      <c r="L1867" s="198"/>
      <c r="M1867" s="198" t="s">
        <v>72</v>
      </c>
      <c r="N1867" s="198" t="s">
        <v>45</v>
      </c>
      <c r="O1867" s="266" t="s">
        <v>384</v>
      </c>
      <c r="P1867" s="11" t="s">
        <v>410</v>
      </c>
      <c r="Q1867" s="11" t="s">
        <v>421</v>
      </c>
      <c r="R1867" s="198">
        <v>0</v>
      </c>
      <c r="S1867" s="198"/>
      <c r="T1867" s="206">
        <f>ABS(Table1[[#This Row],[Prod]]-Table1[[#This Row],[Planned]])</f>
        <v>0</v>
      </c>
      <c r="U1867" s="209">
        <f>IF(ABS(Table1[[#This Row],[Prod]]-Table1[[#This Row],[Planned]])&gt;Table1[[#This Row],[Planned]],0,IF(Table1[[#This Row],[Planned]]=0,0,1-ABS(Table1[[#This Row],[Prod]]-Table1[[#This Row],[Planned]])/Table1[[#This Row],[Planned]]))</f>
        <v>0</v>
      </c>
      <c r="V1867" s="198"/>
      <c r="W1867" s="198"/>
      <c r="X1867" s="200"/>
      <c r="Y1867" s="206">
        <f>Table1[[#This Row],[Prod]]</f>
        <v>0</v>
      </c>
      <c r="Z1867" s="206">
        <f>ABS(Table1[[#This Row],[Prod2]]-Table1[[#This Row],[Plan Revised]])</f>
        <v>0</v>
      </c>
      <c r="AA1867" s="209">
        <f>IF(ABS(Table1[[#This Row],[Prod2]]-Table1[[#This Row],[Plan Revised]])&gt;Table1[[#This Row],[Plan Revised]],0,IF(Table1[[#This Row],[Plan Revised]]=0,0,1-ABS(Table1[[#This Row],[Prod2]]-Table1[[#This Row],[Plan Revised]])/Table1[[#This Row],[Plan Revised]]))</f>
        <v>0</v>
      </c>
      <c r="AB1867" s="198"/>
      <c r="AC1867" s="201"/>
      <c r="AD1867"/>
      <c r="AF1867"/>
    </row>
    <row r="1868" spans="1:32">
      <c r="A1868" s="196" t="str">
        <f>IF(Table1[Week]=WeekSel,"Yes","No")</f>
        <v>No</v>
      </c>
      <c r="B1868" s="196" t="str">
        <f>IF((Table1[StartDate]&gt;=Date.GraphMin)*(Table1[StartDate]&lt;=Date.GraphMax)=1,"Yes","No")</f>
        <v>No</v>
      </c>
      <c r="C1868" s="196" t="str">
        <f>IF(OR(Table1[[#This Row],[Site]]="FOOD MILLING",Table1[[#This Row],[Site]]="GODACO"), "No", "Yes")</f>
        <v>Yes</v>
      </c>
      <c r="D1868" s="197">
        <f>MAX(DATE(Table1[Year],1,1),DATE(Table1[Year],1,1)-WEEKDAY(DATE(Table1[Year],1,1),2)+(Table1[WeekNum]-1)*7+1)</f>
        <v>44641</v>
      </c>
      <c r="E1868" s="197">
        <f>MIN(DATE(Table1[Year]+1,1,0),DATE(Table1[Year],1,1)-WEEKDAY(DATE(Table1[Year],1,1),2)+Table1[WeekNum]*7)</f>
        <v>44647</v>
      </c>
      <c r="F1868" s="15">
        <v>2022</v>
      </c>
      <c r="G1868" s="196">
        <f t="shared" si="58"/>
        <v>3</v>
      </c>
      <c r="H1868" s="196">
        <v>13</v>
      </c>
      <c r="I1868" s="207" t="str">
        <f>"W" &amp;Table1[[#This Row],[WeekNum]]</f>
        <v>W13</v>
      </c>
      <c r="J1868" s="199" t="str">
        <f t="shared" si="59"/>
        <v>22-W13</v>
      </c>
      <c r="K1868" s="202" t="s">
        <v>718</v>
      </c>
      <c r="L1868" s="198"/>
      <c r="M1868" s="198" t="s">
        <v>72</v>
      </c>
      <c r="N1868" s="198" t="s">
        <v>45</v>
      </c>
      <c r="O1868" s="266" t="s">
        <v>384</v>
      </c>
      <c r="P1868" s="11" t="s">
        <v>408</v>
      </c>
      <c r="Q1868" s="11" t="s">
        <v>421</v>
      </c>
      <c r="R1868" s="198">
        <v>0</v>
      </c>
      <c r="S1868" s="198">
        <v>0</v>
      </c>
      <c r="T1868" s="206">
        <f>ABS(Table1[[#This Row],[Prod]]-Table1[[#This Row],[Planned]])</f>
        <v>0</v>
      </c>
      <c r="U1868" s="209">
        <f>IF(ABS(Table1[[#This Row],[Prod]]-Table1[[#This Row],[Planned]])&gt;Table1[[#This Row],[Planned]],0,IF(Table1[[#This Row],[Planned]]=0,0,1-ABS(Table1[[#This Row],[Prod]]-Table1[[#This Row],[Planned]])/Table1[[#This Row],[Planned]]))</f>
        <v>0</v>
      </c>
      <c r="V1868" s="198"/>
      <c r="W1868" s="198"/>
      <c r="X1868" s="200">
        <v>0</v>
      </c>
      <c r="Y1868" s="206">
        <f>Table1[[#This Row],[Prod]]</f>
        <v>0</v>
      </c>
      <c r="Z1868" s="206">
        <f>ABS(Table1[[#This Row],[Prod2]]-Table1[[#This Row],[Plan Revised]])</f>
        <v>0</v>
      </c>
      <c r="AA1868" s="209">
        <f>IF(ABS(Table1[[#This Row],[Prod2]]-Table1[[#This Row],[Plan Revised]])&gt;Table1[[#This Row],[Plan Revised]],0,IF(Table1[[#This Row],[Plan Revised]]=0,0,1-ABS(Table1[[#This Row],[Prod2]]-Table1[[#This Row],[Plan Revised]])/Table1[[#This Row],[Plan Revised]]))</f>
        <v>0</v>
      </c>
      <c r="AB1868" s="198"/>
      <c r="AC1868" s="201"/>
      <c r="AD1868"/>
      <c r="AF1868"/>
    </row>
    <row r="1869" spans="1:32">
      <c r="A1869" s="196" t="str">
        <f>IF(Table1[Week]=WeekSel,"Yes","No")</f>
        <v>No</v>
      </c>
      <c r="B1869" s="196" t="str">
        <f>IF((Table1[StartDate]&gt;=Date.GraphMin)*(Table1[StartDate]&lt;=Date.GraphMax)=1,"Yes","No")</f>
        <v>No</v>
      </c>
      <c r="C1869" s="196" t="str">
        <f>IF(OR(Table1[[#This Row],[Site]]="FOOD MILLING",Table1[[#This Row],[Site]]="GODACO"), "No", "Yes")</f>
        <v>Yes</v>
      </c>
      <c r="D1869" s="197">
        <f>MAX(DATE(Table1[Year],1,1),DATE(Table1[Year],1,1)-WEEKDAY(DATE(Table1[Year],1,1),2)+(Table1[WeekNum]-1)*7+1)</f>
        <v>44641</v>
      </c>
      <c r="E1869" s="197">
        <f>MIN(DATE(Table1[Year]+1,1,0),DATE(Table1[Year],1,1)-WEEKDAY(DATE(Table1[Year],1,1),2)+Table1[WeekNum]*7)</f>
        <v>44647</v>
      </c>
      <c r="F1869" s="15">
        <v>2022</v>
      </c>
      <c r="G1869" s="196">
        <f t="shared" si="58"/>
        <v>3</v>
      </c>
      <c r="H1869" s="196">
        <v>13</v>
      </c>
      <c r="I1869" s="207" t="str">
        <f>"W" &amp;Table1[[#This Row],[WeekNum]]</f>
        <v>W13</v>
      </c>
      <c r="J1869" s="199" t="str">
        <f t="shared" si="59"/>
        <v>22-W13</v>
      </c>
      <c r="K1869" s="202" t="s">
        <v>719</v>
      </c>
      <c r="L1869" s="198"/>
      <c r="M1869" s="198" t="s">
        <v>72</v>
      </c>
      <c r="N1869" s="198" t="s">
        <v>45</v>
      </c>
      <c r="O1869" s="266" t="s">
        <v>384</v>
      </c>
      <c r="P1869" s="11" t="s">
        <v>408</v>
      </c>
      <c r="Q1869" s="11" t="s">
        <v>421</v>
      </c>
      <c r="R1869" s="198">
        <v>0</v>
      </c>
      <c r="S1869" s="198">
        <v>0</v>
      </c>
      <c r="T1869" s="206">
        <f>ABS(Table1[[#This Row],[Prod]]-Table1[[#This Row],[Planned]])</f>
        <v>0</v>
      </c>
      <c r="U1869" s="209">
        <f>IF(ABS(Table1[[#This Row],[Prod]]-Table1[[#This Row],[Planned]])&gt;Table1[[#This Row],[Planned]],0,IF(Table1[[#This Row],[Planned]]=0,0,1-ABS(Table1[[#This Row],[Prod]]-Table1[[#This Row],[Planned]])/Table1[[#This Row],[Planned]]))</f>
        <v>0</v>
      </c>
      <c r="V1869" s="198"/>
      <c r="W1869" s="198"/>
      <c r="X1869" s="200">
        <v>0</v>
      </c>
      <c r="Y1869" s="206">
        <f>Table1[[#This Row],[Prod]]</f>
        <v>0</v>
      </c>
      <c r="Z1869" s="206">
        <f>ABS(Table1[[#This Row],[Prod2]]-Table1[[#This Row],[Plan Revised]])</f>
        <v>0</v>
      </c>
      <c r="AA1869" s="209">
        <f>IF(ABS(Table1[[#This Row],[Prod2]]-Table1[[#This Row],[Plan Revised]])&gt;Table1[[#This Row],[Plan Revised]],0,IF(Table1[[#This Row],[Plan Revised]]=0,0,1-ABS(Table1[[#This Row],[Prod2]]-Table1[[#This Row],[Plan Revised]])/Table1[[#This Row],[Plan Revised]]))</f>
        <v>0</v>
      </c>
      <c r="AB1869" s="198"/>
      <c r="AC1869" s="201"/>
      <c r="AD1869"/>
      <c r="AF1869"/>
    </row>
    <row r="1870" spans="1:32">
      <c r="A1870" s="196" t="str">
        <f>IF(Table1[Week]=WeekSel,"Yes","No")</f>
        <v>No</v>
      </c>
      <c r="B1870" s="196" t="str">
        <f>IF((Table1[StartDate]&gt;=Date.GraphMin)*(Table1[StartDate]&lt;=Date.GraphMax)=1,"Yes","No")</f>
        <v>No</v>
      </c>
      <c r="C1870" s="196" t="str">
        <f>IF(OR(Table1[[#This Row],[Site]]="FOOD MILLING",Table1[[#This Row],[Site]]="GODACO"), "No", "Yes")</f>
        <v>Yes</v>
      </c>
      <c r="D1870" s="197">
        <f>MAX(DATE(Table1[Year],1,1),DATE(Table1[Year],1,1)-WEEKDAY(DATE(Table1[Year],1,1),2)+(Table1[WeekNum]-1)*7+1)</f>
        <v>44641</v>
      </c>
      <c r="E1870" s="197">
        <f>MIN(DATE(Table1[Year]+1,1,0),DATE(Table1[Year],1,1)-WEEKDAY(DATE(Table1[Year],1,1),2)+Table1[WeekNum]*7)</f>
        <v>44647</v>
      </c>
      <c r="F1870" s="15">
        <v>2022</v>
      </c>
      <c r="G1870" s="196">
        <f t="shared" si="58"/>
        <v>3</v>
      </c>
      <c r="H1870" s="196">
        <v>13</v>
      </c>
      <c r="I1870" s="207" t="str">
        <f>"W" &amp;Table1[[#This Row],[WeekNum]]</f>
        <v>W13</v>
      </c>
      <c r="J1870" s="199" t="str">
        <f t="shared" si="59"/>
        <v>22-W13</v>
      </c>
      <c r="K1870" s="202" t="s">
        <v>725</v>
      </c>
      <c r="L1870" s="198"/>
      <c r="M1870" s="198" t="s">
        <v>72</v>
      </c>
      <c r="N1870" s="198" t="s">
        <v>45</v>
      </c>
      <c r="O1870" s="266" t="s">
        <v>384</v>
      </c>
      <c r="P1870" s="11" t="s">
        <v>410</v>
      </c>
      <c r="Q1870" s="11" t="s">
        <v>421</v>
      </c>
      <c r="R1870" s="198">
        <v>0</v>
      </c>
      <c r="S1870" s="198"/>
      <c r="T1870" s="206">
        <f>ABS(Table1[[#This Row],[Prod]]-Table1[[#This Row],[Planned]])</f>
        <v>0</v>
      </c>
      <c r="U1870" s="209">
        <f>IF(ABS(Table1[[#This Row],[Prod]]-Table1[[#This Row],[Planned]])&gt;Table1[[#This Row],[Planned]],0,IF(Table1[[#This Row],[Planned]]=0,0,1-ABS(Table1[[#This Row],[Prod]]-Table1[[#This Row],[Planned]])/Table1[[#This Row],[Planned]]))</f>
        <v>0</v>
      </c>
      <c r="V1870" s="198"/>
      <c r="W1870" s="198"/>
      <c r="X1870" s="200"/>
      <c r="Y1870" s="206">
        <f>Table1[[#This Row],[Prod]]</f>
        <v>0</v>
      </c>
      <c r="Z1870" s="206">
        <f>ABS(Table1[[#This Row],[Prod2]]-Table1[[#This Row],[Plan Revised]])</f>
        <v>0</v>
      </c>
      <c r="AA1870" s="209">
        <f>IF(ABS(Table1[[#This Row],[Prod2]]-Table1[[#This Row],[Plan Revised]])&gt;Table1[[#This Row],[Plan Revised]],0,IF(Table1[[#This Row],[Plan Revised]]=0,0,1-ABS(Table1[[#This Row],[Prod2]]-Table1[[#This Row],[Plan Revised]])/Table1[[#This Row],[Plan Revised]]))</f>
        <v>0</v>
      </c>
      <c r="AB1870" s="198"/>
      <c r="AC1870" s="201"/>
      <c r="AD1870"/>
      <c r="AF1870"/>
    </row>
    <row r="1871" spans="1:32">
      <c r="A1871" s="196" t="str">
        <f>IF(Table1[Week]=WeekSel,"Yes","No")</f>
        <v>No</v>
      </c>
      <c r="B1871" s="196" t="str">
        <f>IF((Table1[StartDate]&gt;=Date.GraphMin)*(Table1[StartDate]&lt;=Date.GraphMax)=1,"Yes","No")</f>
        <v>No</v>
      </c>
      <c r="C1871" s="196" t="str">
        <f>IF(OR(Table1[[#This Row],[Site]]="FOOD MILLING",Table1[[#This Row],[Site]]="GODACO"), "No", "Yes")</f>
        <v>Yes</v>
      </c>
      <c r="D1871" s="197">
        <f>MAX(DATE(Table1[Year],1,1),DATE(Table1[Year],1,1)-WEEKDAY(DATE(Table1[Year],1,1),2)+(Table1[WeekNum]-1)*7+1)</f>
        <v>44641</v>
      </c>
      <c r="E1871" s="197">
        <f>MIN(DATE(Table1[Year]+1,1,0),DATE(Table1[Year],1,1)-WEEKDAY(DATE(Table1[Year],1,1),2)+Table1[WeekNum]*7)</f>
        <v>44647</v>
      </c>
      <c r="F1871" s="15">
        <v>2022</v>
      </c>
      <c r="G1871" s="196">
        <f t="shared" si="58"/>
        <v>3</v>
      </c>
      <c r="H1871" s="196">
        <v>13</v>
      </c>
      <c r="I1871" s="207" t="str">
        <f>"W" &amp;Table1[[#This Row],[WeekNum]]</f>
        <v>W13</v>
      </c>
      <c r="J1871" s="199" t="str">
        <f t="shared" si="59"/>
        <v>22-W13</v>
      </c>
      <c r="K1871" s="202" t="s">
        <v>720</v>
      </c>
      <c r="L1871" s="198"/>
      <c r="M1871" s="198" t="s">
        <v>72</v>
      </c>
      <c r="N1871" s="198" t="s">
        <v>45</v>
      </c>
      <c r="O1871" s="266" t="s">
        <v>384</v>
      </c>
      <c r="P1871" s="11" t="s">
        <v>408</v>
      </c>
      <c r="Q1871" s="11" t="s">
        <v>421</v>
      </c>
      <c r="R1871" s="198">
        <v>140</v>
      </c>
      <c r="S1871" s="198">
        <v>0</v>
      </c>
      <c r="T1871" s="206">
        <f>ABS(Table1[[#This Row],[Prod]]-Table1[[#This Row],[Planned]])</f>
        <v>140</v>
      </c>
      <c r="U1871" s="209">
        <f>IF(ABS(Table1[[#This Row],[Prod]]-Table1[[#This Row],[Planned]])&gt;Table1[[#This Row],[Planned]],0,IF(Table1[[#This Row],[Planned]]=0,0,1-ABS(Table1[[#This Row],[Prod]]-Table1[[#This Row],[Planned]])/Table1[[#This Row],[Planned]]))</f>
        <v>0</v>
      </c>
      <c r="V1871" s="198"/>
      <c r="W1871" s="198"/>
      <c r="X1871" s="200">
        <v>140</v>
      </c>
      <c r="Y1871" s="206">
        <f>Table1[[#This Row],[Prod]]</f>
        <v>0</v>
      </c>
      <c r="Z1871" s="206">
        <f>ABS(Table1[[#This Row],[Prod2]]-Table1[[#This Row],[Plan Revised]])</f>
        <v>140</v>
      </c>
      <c r="AA1871" s="209">
        <f>IF(ABS(Table1[[#This Row],[Prod2]]-Table1[[#This Row],[Plan Revised]])&gt;Table1[[#This Row],[Plan Revised]],0,IF(Table1[[#This Row],[Plan Revised]]=0,0,1-ABS(Table1[[#This Row],[Prod2]]-Table1[[#This Row],[Plan Revised]])/Table1[[#This Row],[Plan Revised]]))</f>
        <v>0</v>
      </c>
      <c r="AB1871" s="198"/>
      <c r="AC1871" s="201"/>
      <c r="AD1871"/>
      <c r="AF1871"/>
    </row>
    <row r="1872" spans="1:32">
      <c r="A1872" s="196" t="str">
        <f>IF(Table1[Week]=WeekSel,"Yes","No")</f>
        <v>No</v>
      </c>
      <c r="B1872" s="196" t="str">
        <f>IF((Table1[StartDate]&gt;=Date.GraphMin)*(Table1[StartDate]&lt;=Date.GraphMax)=1,"Yes","No")</f>
        <v>No</v>
      </c>
      <c r="C1872" s="196" t="str">
        <f>IF(OR(Table1[[#This Row],[Site]]="FOOD MILLING",Table1[[#This Row],[Site]]="GODACO"), "No", "Yes")</f>
        <v>Yes</v>
      </c>
      <c r="D1872" s="197">
        <f>MAX(DATE(Table1[Year],1,1),DATE(Table1[Year],1,1)-WEEKDAY(DATE(Table1[Year],1,1),2)+(Table1[WeekNum]-1)*7+1)</f>
        <v>44641</v>
      </c>
      <c r="E1872" s="197">
        <f>MIN(DATE(Table1[Year]+1,1,0),DATE(Table1[Year],1,1)-WEEKDAY(DATE(Table1[Year],1,1),2)+Table1[WeekNum]*7)</f>
        <v>44647</v>
      </c>
      <c r="F1872" s="15">
        <v>2022</v>
      </c>
      <c r="G1872" s="196">
        <f t="shared" si="58"/>
        <v>3</v>
      </c>
      <c r="H1872" s="196">
        <v>13</v>
      </c>
      <c r="I1872" s="207" t="str">
        <f>"W" &amp;Table1[[#This Row],[WeekNum]]</f>
        <v>W13</v>
      </c>
      <c r="J1872" s="199" t="str">
        <f t="shared" si="59"/>
        <v>22-W13</v>
      </c>
      <c r="K1872" s="202" t="s">
        <v>726</v>
      </c>
      <c r="L1872" s="198"/>
      <c r="M1872" s="198" t="s">
        <v>72</v>
      </c>
      <c r="N1872" s="198" t="s">
        <v>76</v>
      </c>
      <c r="O1872" s="266" t="s">
        <v>389</v>
      </c>
      <c r="P1872" s="11" t="s">
        <v>410</v>
      </c>
      <c r="Q1872" s="11" t="s">
        <v>421</v>
      </c>
      <c r="R1872" s="198">
        <v>0</v>
      </c>
      <c r="S1872" s="198"/>
      <c r="T1872" s="206">
        <f>ABS(Table1[[#This Row],[Prod]]-Table1[[#This Row],[Planned]])</f>
        <v>0</v>
      </c>
      <c r="U1872" s="209">
        <f>IF(ABS(Table1[[#This Row],[Prod]]-Table1[[#This Row],[Planned]])&gt;Table1[[#This Row],[Planned]],0,IF(Table1[[#This Row],[Planned]]=0,0,1-ABS(Table1[[#This Row],[Prod]]-Table1[[#This Row],[Planned]])/Table1[[#This Row],[Planned]]))</f>
        <v>0</v>
      </c>
      <c r="V1872" s="198"/>
      <c r="W1872" s="198"/>
      <c r="X1872" s="200"/>
      <c r="Y1872" s="206">
        <f>Table1[[#This Row],[Prod]]</f>
        <v>0</v>
      </c>
      <c r="Z1872" s="206">
        <f>ABS(Table1[[#This Row],[Prod2]]-Table1[[#This Row],[Plan Revised]])</f>
        <v>0</v>
      </c>
      <c r="AA1872" s="209">
        <f>IF(ABS(Table1[[#This Row],[Prod2]]-Table1[[#This Row],[Plan Revised]])&gt;Table1[[#This Row],[Plan Revised]],0,IF(Table1[[#This Row],[Plan Revised]]=0,0,1-ABS(Table1[[#This Row],[Prod2]]-Table1[[#This Row],[Plan Revised]])/Table1[[#This Row],[Plan Revised]]))</f>
        <v>0</v>
      </c>
      <c r="AB1872" s="198"/>
      <c r="AC1872" s="201"/>
      <c r="AD1872"/>
      <c r="AF1872"/>
    </row>
    <row r="1873" spans="1:32">
      <c r="A1873" s="196" t="str">
        <f>IF(Table1[Week]=WeekSel,"Yes","No")</f>
        <v>No</v>
      </c>
      <c r="B1873" s="196" t="str">
        <f>IF((Table1[StartDate]&gt;=Date.GraphMin)*(Table1[StartDate]&lt;=Date.GraphMax)=1,"Yes","No")</f>
        <v>No</v>
      </c>
      <c r="C1873" s="196" t="str">
        <f>IF(OR(Table1[[#This Row],[Site]]="FOOD MILLING",Table1[[#This Row],[Site]]="GODACO"), "No", "Yes")</f>
        <v>Yes</v>
      </c>
      <c r="D1873" s="197">
        <f>MAX(DATE(Table1[Year],1,1),DATE(Table1[Year],1,1)-WEEKDAY(DATE(Table1[Year],1,1),2)+(Table1[WeekNum]-1)*7+1)</f>
        <v>44641</v>
      </c>
      <c r="E1873" s="197">
        <f>MIN(DATE(Table1[Year]+1,1,0),DATE(Table1[Year],1,1)-WEEKDAY(DATE(Table1[Year],1,1),2)+Table1[WeekNum]*7)</f>
        <v>44647</v>
      </c>
      <c r="F1873" s="15">
        <v>2022</v>
      </c>
      <c r="G1873" s="196">
        <f t="shared" si="58"/>
        <v>3</v>
      </c>
      <c r="H1873" s="196">
        <v>13</v>
      </c>
      <c r="I1873" s="207" t="str">
        <f>"W" &amp;Table1[[#This Row],[WeekNum]]</f>
        <v>W13</v>
      </c>
      <c r="J1873" s="199" t="str">
        <f t="shared" si="59"/>
        <v>22-W13</v>
      </c>
      <c r="K1873" s="198" t="s">
        <v>727</v>
      </c>
      <c r="L1873" s="198"/>
      <c r="M1873" s="198" t="s">
        <v>72</v>
      </c>
      <c r="N1873" s="198" t="s">
        <v>76</v>
      </c>
      <c r="O1873" s="266" t="s">
        <v>389</v>
      </c>
      <c r="P1873" s="11" t="s">
        <v>410</v>
      </c>
      <c r="Q1873" s="11" t="s">
        <v>421</v>
      </c>
      <c r="R1873" s="198">
        <v>0</v>
      </c>
      <c r="S1873" s="198"/>
      <c r="T1873" s="206">
        <f>ABS(Table1[[#This Row],[Prod]]-Table1[[#This Row],[Planned]])</f>
        <v>0</v>
      </c>
      <c r="U1873" s="209">
        <f>IF(ABS(Table1[[#This Row],[Prod]]-Table1[[#This Row],[Planned]])&gt;Table1[[#This Row],[Planned]],0,IF(Table1[[#This Row],[Planned]]=0,0,1-ABS(Table1[[#This Row],[Prod]]-Table1[[#This Row],[Planned]])/Table1[[#This Row],[Planned]]))</f>
        <v>0</v>
      </c>
      <c r="V1873" s="198"/>
      <c r="W1873" s="198"/>
      <c r="X1873" s="200"/>
      <c r="Y1873" s="206">
        <f>Table1[[#This Row],[Prod]]</f>
        <v>0</v>
      </c>
      <c r="Z1873" s="206">
        <f>ABS(Table1[[#This Row],[Prod2]]-Table1[[#This Row],[Plan Revised]])</f>
        <v>0</v>
      </c>
      <c r="AA1873" s="209">
        <f>IF(ABS(Table1[[#This Row],[Prod2]]-Table1[[#This Row],[Plan Revised]])&gt;Table1[[#This Row],[Plan Revised]],0,IF(Table1[[#This Row],[Plan Revised]]=0,0,1-ABS(Table1[[#This Row],[Prod2]]-Table1[[#This Row],[Plan Revised]])/Table1[[#This Row],[Plan Revised]]))</f>
        <v>0</v>
      </c>
      <c r="AB1873" s="198"/>
      <c r="AC1873" s="201"/>
      <c r="AD1873"/>
      <c r="AF1873"/>
    </row>
    <row r="1874" spans="1:32">
      <c r="A1874" s="15" t="str">
        <f>IF(Table1[Week]=WeekSel,"Yes","No")</f>
        <v>No</v>
      </c>
      <c r="B1874" s="15" t="str">
        <f>IF((Table1[StartDate]&gt;=Date.GraphMin)*(Table1[StartDate]&lt;=Date.GraphMax)=1,"Yes","No")</f>
        <v>No</v>
      </c>
      <c r="C1874" s="15" t="str">
        <f>IF(OR(Table1[[#This Row],[Site]]="FOOD MILLING",Table1[[#This Row],[Site]]="GODACO"), "No", "Yes")</f>
        <v>Yes</v>
      </c>
      <c r="D1874" s="40">
        <f>MAX(DATE(Table1[Year],1,1),DATE(Table1[Year],1,1)-WEEKDAY(DATE(Table1[Year],1,1),2)+(Table1[WeekNum]-1)*7+1)</f>
        <v>44634</v>
      </c>
      <c r="E1874" s="40">
        <f>MIN(DATE(Table1[Year]+1,1,0),DATE(Table1[Year],1,1)-WEEKDAY(DATE(Table1[Year],1,1),2)+Table1[WeekNum]*7)</f>
        <v>44640</v>
      </c>
      <c r="F1874" s="15">
        <v>2022</v>
      </c>
      <c r="G1874" s="15">
        <f t="shared" si="58"/>
        <v>3</v>
      </c>
      <c r="H1874" s="15">
        <v>12</v>
      </c>
      <c r="I1874" s="207" t="str">
        <f>"W" &amp;Table1[[#This Row],[WeekNum]]</f>
        <v>W12</v>
      </c>
      <c r="J1874" s="195" t="str">
        <f t="shared" si="59"/>
        <v>22-W12</v>
      </c>
      <c r="K1874" s="11" t="s">
        <v>644</v>
      </c>
      <c r="L1874" s="11"/>
      <c r="M1874" s="11" t="s">
        <v>72</v>
      </c>
      <c r="N1874" s="11" t="s">
        <v>428</v>
      </c>
      <c r="O1874" s="266" t="s">
        <v>372</v>
      </c>
      <c r="P1874" s="11" t="s">
        <v>373</v>
      </c>
      <c r="Q1874" s="11" t="s">
        <v>419</v>
      </c>
      <c r="R1874" s="11">
        <v>0</v>
      </c>
      <c r="S1874" s="11">
        <v>0</v>
      </c>
      <c r="T1874" s="206">
        <f>ABS(Table1[[#This Row],[Prod]]-Table1[[#This Row],[Planned]])</f>
        <v>0</v>
      </c>
      <c r="U1874" s="209">
        <f>IF(ABS(Table1[[#This Row],[Prod]]-Table1[[#This Row],[Planned]])&gt;Table1[[#This Row],[Planned]],0,IF(Table1[[#This Row],[Planned]]=0,0,1-ABS(Table1[[#This Row],[Prod]]-Table1[[#This Row],[Planned]])/Table1[[#This Row],[Planned]]))</f>
        <v>0</v>
      </c>
      <c r="V1874" s="11"/>
      <c r="W1874" s="11"/>
      <c r="X1874" s="27">
        <v>0</v>
      </c>
      <c r="Y1874" s="206">
        <f>Table1[[#This Row],[Prod]]</f>
        <v>0</v>
      </c>
      <c r="Z1874" s="206">
        <f>ABS(Table1[[#This Row],[Prod2]]-Table1[[#This Row],[Plan Revised]])</f>
        <v>0</v>
      </c>
      <c r="AA1874" s="209">
        <f>IF(ABS(Table1[[#This Row],[Prod2]]-Table1[[#This Row],[Plan Revised]])&gt;Table1[[#This Row],[Plan Revised]],0,IF(Table1[[#This Row],[Plan Revised]]=0,0,1-ABS(Table1[[#This Row],[Prod2]]-Table1[[#This Row],[Plan Revised]])/Table1[[#This Row],[Plan Revised]]))</f>
        <v>0</v>
      </c>
      <c r="AB1874" s="11"/>
      <c r="AC1874" s="30"/>
      <c r="AD1874"/>
      <c r="AF1874"/>
    </row>
    <row r="1875" spans="1:32">
      <c r="A1875" s="15" t="str">
        <f>IF(Table1[Week]=WeekSel,"Yes","No")</f>
        <v>No</v>
      </c>
      <c r="B1875" s="15" t="str">
        <f>IF((Table1[StartDate]&gt;=Date.GraphMin)*(Table1[StartDate]&lt;=Date.GraphMax)=1,"Yes","No")</f>
        <v>No</v>
      </c>
      <c r="C1875" s="15" t="str">
        <f>IF(OR(Table1[[#This Row],[Site]]="FOOD MILLING",Table1[[#This Row],[Site]]="GODACO"), "No", "Yes")</f>
        <v>Yes</v>
      </c>
      <c r="D1875" s="40">
        <f>MAX(DATE(Table1[Year],1,1),DATE(Table1[Year],1,1)-WEEKDAY(DATE(Table1[Year],1,1),2)+(Table1[WeekNum]-1)*7+1)</f>
        <v>44634</v>
      </c>
      <c r="E1875" s="40">
        <f>MIN(DATE(Table1[Year]+1,1,0),DATE(Table1[Year],1,1)-WEEKDAY(DATE(Table1[Year],1,1),2)+Table1[WeekNum]*7)</f>
        <v>44640</v>
      </c>
      <c r="F1875" s="15">
        <v>2022</v>
      </c>
      <c r="G1875" s="15">
        <f t="shared" si="58"/>
        <v>3</v>
      </c>
      <c r="H1875" s="15">
        <v>12</v>
      </c>
      <c r="I1875" s="207" t="str">
        <f>"W" &amp;Table1[[#This Row],[WeekNum]]</f>
        <v>W12</v>
      </c>
      <c r="J1875" s="195" t="str">
        <f t="shared" si="59"/>
        <v>22-W12</v>
      </c>
      <c r="K1875" s="11" t="s">
        <v>536</v>
      </c>
      <c r="L1875" s="11"/>
      <c r="M1875" s="11" t="s">
        <v>72</v>
      </c>
      <c r="N1875" s="11" t="s">
        <v>428</v>
      </c>
      <c r="O1875" s="266" t="s">
        <v>372</v>
      </c>
      <c r="P1875" s="11" t="s">
        <v>373</v>
      </c>
      <c r="Q1875" s="11" t="s">
        <v>419</v>
      </c>
      <c r="R1875" s="11">
        <v>7000</v>
      </c>
      <c r="S1875" s="11">
        <v>7716.1350000000002</v>
      </c>
      <c r="T1875" s="206">
        <f>ABS(Table1[[#This Row],[Prod]]-Table1[[#This Row],[Planned]])</f>
        <v>716.13500000000022</v>
      </c>
      <c r="U1875" s="209">
        <f>IF(ABS(Table1[[#This Row],[Prod]]-Table1[[#This Row],[Planned]])&gt;Table1[[#This Row],[Planned]],0,IF(Table1[[#This Row],[Planned]]=0,0,1-ABS(Table1[[#This Row],[Prod]]-Table1[[#This Row],[Planned]])/Table1[[#This Row],[Planned]]))</f>
        <v>0.89769499999999991</v>
      </c>
      <c r="V1875" s="11"/>
      <c r="W1875" s="11"/>
      <c r="X1875" s="27">
        <v>7000</v>
      </c>
      <c r="Y1875" s="206">
        <f>Table1[[#This Row],[Prod]]</f>
        <v>7716.1350000000002</v>
      </c>
      <c r="Z1875" s="206">
        <f>ABS(Table1[[#This Row],[Prod2]]-Table1[[#This Row],[Plan Revised]])</f>
        <v>716.13500000000022</v>
      </c>
      <c r="AA1875" s="209">
        <f>IF(ABS(Table1[[#This Row],[Prod2]]-Table1[[#This Row],[Plan Revised]])&gt;Table1[[#This Row],[Plan Revised]],0,IF(Table1[[#This Row],[Plan Revised]]=0,0,1-ABS(Table1[[#This Row],[Prod2]]-Table1[[#This Row],[Plan Revised]])/Table1[[#This Row],[Plan Revised]]))</f>
        <v>0.89769499999999991</v>
      </c>
      <c r="AB1875" s="11"/>
      <c r="AC1875" s="30"/>
      <c r="AD1875"/>
      <c r="AF1875"/>
    </row>
    <row r="1876" spans="1:32">
      <c r="A1876" s="15" t="str">
        <f>IF(Table1[Week]=WeekSel,"Yes","No")</f>
        <v>No</v>
      </c>
      <c r="B1876" s="15" t="str">
        <f>IF((Table1[StartDate]&gt;=Date.GraphMin)*(Table1[StartDate]&lt;=Date.GraphMax)=1,"Yes","No")</f>
        <v>No</v>
      </c>
      <c r="C1876" s="15" t="str">
        <f>IF(OR(Table1[[#This Row],[Site]]="FOOD MILLING",Table1[[#This Row],[Site]]="GODACO"), "No", "Yes")</f>
        <v>Yes</v>
      </c>
      <c r="D1876" s="40">
        <f>MAX(DATE(Table1[Year],1,1),DATE(Table1[Year],1,1)-WEEKDAY(DATE(Table1[Year],1,1),2)+(Table1[WeekNum]-1)*7+1)</f>
        <v>44634</v>
      </c>
      <c r="E1876" s="40">
        <f>MIN(DATE(Table1[Year]+1,1,0),DATE(Table1[Year],1,1)-WEEKDAY(DATE(Table1[Year],1,1),2)+Table1[WeekNum]*7)</f>
        <v>44640</v>
      </c>
      <c r="F1876" s="15">
        <v>2022</v>
      </c>
      <c r="G1876" s="15">
        <f t="shared" si="58"/>
        <v>3</v>
      </c>
      <c r="H1876" s="15">
        <v>12</v>
      </c>
      <c r="I1876" s="207" t="str">
        <f>"W" &amp;Table1[[#This Row],[WeekNum]]</f>
        <v>W12</v>
      </c>
      <c r="J1876" s="195" t="str">
        <f t="shared" si="59"/>
        <v>22-W12</v>
      </c>
      <c r="K1876" s="11" t="s">
        <v>537</v>
      </c>
      <c r="L1876" s="11"/>
      <c r="M1876" s="11" t="s">
        <v>72</v>
      </c>
      <c r="N1876" s="11" t="s">
        <v>428</v>
      </c>
      <c r="O1876" s="266" t="s">
        <v>372</v>
      </c>
      <c r="P1876" s="11" t="s">
        <v>373</v>
      </c>
      <c r="Q1876" s="11" t="s">
        <v>419</v>
      </c>
      <c r="R1876" s="11">
        <v>0</v>
      </c>
      <c r="S1876" s="11">
        <v>0</v>
      </c>
      <c r="T1876" s="206">
        <f>ABS(Table1[[#This Row],[Prod]]-Table1[[#This Row],[Planned]])</f>
        <v>0</v>
      </c>
      <c r="U1876" s="209">
        <f>IF(ABS(Table1[[#This Row],[Prod]]-Table1[[#This Row],[Planned]])&gt;Table1[[#This Row],[Planned]],0,IF(Table1[[#This Row],[Planned]]=0,0,1-ABS(Table1[[#This Row],[Prod]]-Table1[[#This Row],[Planned]])/Table1[[#This Row],[Planned]]))</f>
        <v>0</v>
      </c>
      <c r="V1876" s="11"/>
      <c r="W1876" s="11"/>
      <c r="X1876" s="27">
        <v>0</v>
      </c>
      <c r="Y1876" s="206">
        <f>Table1[[#This Row],[Prod]]</f>
        <v>0</v>
      </c>
      <c r="Z1876" s="206">
        <f>ABS(Table1[[#This Row],[Prod2]]-Table1[[#This Row],[Plan Revised]])</f>
        <v>0</v>
      </c>
      <c r="AA1876" s="209">
        <f>IF(ABS(Table1[[#This Row],[Prod2]]-Table1[[#This Row],[Plan Revised]])&gt;Table1[[#This Row],[Plan Revised]],0,IF(Table1[[#This Row],[Plan Revised]]=0,0,1-ABS(Table1[[#This Row],[Prod2]]-Table1[[#This Row],[Plan Revised]])/Table1[[#This Row],[Plan Revised]]))</f>
        <v>0</v>
      </c>
      <c r="AB1876" s="11"/>
      <c r="AC1876" s="30"/>
      <c r="AD1876"/>
      <c r="AF1876"/>
    </row>
    <row r="1877" spans="1:32">
      <c r="A1877" s="15" t="str">
        <f>IF(Table1[Week]=WeekSel,"Yes","No")</f>
        <v>No</v>
      </c>
      <c r="B1877" s="15" t="str">
        <f>IF((Table1[StartDate]&gt;=Date.GraphMin)*(Table1[StartDate]&lt;=Date.GraphMax)=1,"Yes","No")</f>
        <v>No</v>
      </c>
      <c r="C1877" s="15" t="str">
        <f>IF(OR(Table1[[#This Row],[Site]]="FOOD MILLING",Table1[[#This Row],[Site]]="GODACO"), "No", "Yes")</f>
        <v>Yes</v>
      </c>
      <c r="D1877" s="40">
        <f>MAX(DATE(Table1[Year],1,1),DATE(Table1[Year],1,1)-WEEKDAY(DATE(Table1[Year],1,1),2)+(Table1[WeekNum]-1)*7+1)</f>
        <v>44634</v>
      </c>
      <c r="E1877" s="40">
        <f>MIN(DATE(Table1[Year]+1,1,0),DATE(Table1[Year],1,1)-WEEKDAY(DATE(Table1[Year],1,1),2)+Table1[WeekNum]*7)</f>
        <v>44640</v>
      </c>
      <c r="F1877" s="15">
        <v>2022</v>
      </c>
      <c r="G1877" s="15">
        <f t="shared" si="58"/>
        <v>3</v>
      </c>
      <c r="H1877" s="15">
        <v>12</v>
      </c>
      <c r="I1877" s="207" t="str">
        <f>"W" &amp;Table1[[#This Row],[WeekNum]]</f>
        <v>W12</v>
      </c>
      <c r="J1877" s="195" t="str">
        <f t="shared" si="59"/>
        <v>22-W12</v>
      </c>
      <c r="K1877" s="11" t="s">
        <v>535</v>
      </c>
      <c r="L1877" s="11"/>
      <c r="M1877" s="11" t="s">
        <v>72</v>
      </c>
      <c r="N1877" s="11" t="s">
        <v>428</v>
      </c>
      <c r="O1877" s="266" t="s">
        <v>372</v>
      </c>
      <c r="P1877" s="11" t="s">
        <v>373</v>
      </c>
      <c r="Q1877" s="11" t="s">
        <v>419</v>
      </c>
      <c r="R1877" s="11">
        <v>0</v>
      </c>
      <c r="S1877" s="11">
        <v>0</v>
      </c>
      <c r="T1877" s="206">
        <f>ABS(Table1[[#This Row],[Prod]]-Table1[[#This Row],[Planned]])</f>
        <v>0</v>
      </c>
      <c r="U1877" s="209">
        <f>IF(ABS(Table1[[#This Row],[Prod]]-Table1[[#This Row],[Planned]])&gt;Table1[[#This Row],[Planned]],0,IF(Table1[[#This Row],[Planned]]=0,0,1-ABS(Table1[[#This Row],[Prod]]-Table1[[#This Row],[Planned]])/Table1[[#This Row],[Planned]]))</f>
        <v>0</v>
      </c>
      <c r="V1877" s="11"/>
      <c r="W1877" s="11"/>
      <c r="X1877" s="27">
        <v>0</v>
      </c>
      <c r="Y1877" s="206">
        <f>Table1[[#This Row],[Prod]]</f>
        <v>0</v>
      </c>
      <c r="Z1877" s="206">
        <f>ABS(Table1[[#This Row],[Prod2]]-Table1[[#This Row],[Plan Revised]])</f>
        <v>0</v>
      </c>
      <c r="AA1877" s="209">
        <f>IF(ABS(Table1[[#This Row],[Prod2]]-Table1[[#This Row],[Plan Revised]])&gt;Table1[[#This Row],[Plan Revised]],0,IF(Table1[[#This Row],[Plan Revised]]=0,0,1-ABS(Table1[[#This Row],[Prod2]]-Table1[[#This Row],[Plan Revised]])/Table1[[#This Row],[Plan Revised]]))</f>
        <v>0</v>
      </c>
      <c r="AB1877" s="11"/>
      <c r="AC1877" s="30"/>
      <c r="AD1877"/>
      <c r="AF1877"/>
    </row>
    <row r="1878" spans="1:32">
      <c r="A1878" s="15" t="str">
        <f>IF(Table1[Week]=WeekSel,"Yes","No")</f>
        <v>No</v>
      </c>
      <c r="B1878" s="15" t="str">
        <f>IF((Table1[StartDate]&gt;=Date.GraphMin)*(Table1[StartDate]&lt;=Date.GraphMax)=1,"Yes","No")</f>
        <v>No</v>
      </c>
      <c r="C1878" s="15" t="str">
        <f>IF(OR(Table1[[#This Row],[Site]]="FOOD MILLING",Table1[[#This Row],[Site]]="GODACO"), "No", "Yes")</f>
        <v>Yes</v>
      </c>
      <c r="D1878" s="40">
        <f>MAX(DATE(Table1[Year],1,1),DATE(Table1[Year],1,1)-WEEKDAY(DATE(Table1[Year],1,1),2)+(Table1[WeekNum]-1)*7+1)</f>
        <v>44634</v>
      </c>
      <c r="E1878" s="40">
        <f>MIN(DATE(Table1[Year]+1,1,0),DATE(Table1[Year],1,1)-WEEKDAY(DATE(Table1[Year],1,1),2)+Table1[WeekNum]*7)</f>
        <v>44640</v>
      </c>
      <c r="F1878" s="15">
        <v>2022</v>
      </c>
      <c r="G1878" s="15">
        <f t="shared" si="58"/>
        <v>3</v>
      </c>
      <c r="H1878" s="15">
        <v>12</v>
      </c>
      <c r="I1878" s="207" t="str">
        <f>"W" &amp;Table1[[#This Row],[WeekNum]]</f>
        <v>W12</v>
      </c>
      <c r="J1878" s="195" t="str">
        <f t="shared" si="59"/>
        <v>22-W12</v>
      </c>
      <c r="K1878" s="11" t="s">
        <v>638</v>
      </c>
      <c r="L1878" s="11"/>
      <c r="M1878" s="11" t="s">
        <v>72</v>
      </c>
      <c r="N1878" s="11" t="s">
        <v>428</v>
      </c>
      <c r="O1878" s="266" t="s">
        <v>374</v>
      </c>
      <c r="P1878" s="11" t="s">
        <v>410</v>
      </c>
      <c r="Q1878" s="11" t="s">
        <v>419</v>
      </c>
      <c r="R1878" s="11">
        <v>600</v>
      </c>
      <c r="S1878" s="11">
        <v>600</v>
      </c>
      <c r="T1878" s="206">
        <f>ABS(Table1[[#This Row],[Prod]]-Table1[[#This Row],[Planned]])</f>
        <v>0</v>
      </c>
      <c r="U1878" s="209">
        <f>IF(ABS(Table1[[#This Row],[Prod]]-Table1[[#This Row],[Planned]])&gt;Table1[[#This Row],[Planned]],0,IF(Table1[[#This Row],[Planned]]=0,0,1-ABS(Table1[[#This Row],[Prod]]-Table1[[#This Row],[Planned]])/Table1[[#This Row],[Planned]]))</f>
        <v>1</v>
      </c>
      <c r="V1878" s="11"/>
      <c r="W1878" s="11"/>
      <c r="X1878" s="27">
        <v>0</v>
      </c>
      <c r="Y1878" s="206">
        <f>Table1[[#This Row],[Prod]]</f>
        <v>600</v>
      </c>
      <c r="Z1878" s="206">
        <f>ABS(Table1[[#This Row],[Prod2]]-Table1[[#This Row],[Plan Revised]])</f>
        <v>600</v>
      </c>
      <c r="AA1878" s="209">
        <f>IF(ABS(Table1[[#This Row],[Prod2]]-Table1[[#This Row],[Plan Revised]])&gt;Table1[[#This Row],[Plan Revised]],0,IF(Table1[[#This Row],[Plan Revised]]=0,0,1-ABS(Table1[[#This Row],[Prod2]]-Table1[[#This Row],[Plan Revised]])/Table1[[#This Row],[Plan Revised]]))</f>
        <v>0</v>
      </c>
      <c r="AB1878" s="11"/>
      <c r="AC1878" s="30"/>
      <c r="AD1878"/>
      <c r="AF1878"/>
    </row>
    <row r="1879" spans="1:32">
      <c r="A1879" s="15" t="str">
        <f>IF(Table1[Week]=WeekSel,"Yes","No")</f>
        <v>No</v>
      </c>
      <c r="B1879" s="15" t="str">
        <f>IF((Table1[StartDate]&gt;=Date.GraphMin)*(Table1[StartDate]&lt;=Date.GraphMax)=1,"Yes","No")</f>
        <v>No</v>
      </c>
      <c r="C1879" s="15" t="str">
        <f>IF(OR(Table1[[#This Row],[Site]]="FOOD MILLING",Table1[[#This Row],[Site]]="GODACO"), "No", "Yes")</f>
        <v>Yes</v>
      </c>
      <c r="D1879" s="40">
        <f>MAX(DATE(Table1[Year],1,1),DATE(Table1[Year],1,1)-WEEKDAY(DATE(Table1[Year],1,1),2)+(Table1[WeekNum]-1)*7+1)</f>
        <v>44634</v>
      </c>
      <c r="E1879" s="40">
        <f>MIN(DATE(Table1[Year]+1,1,0),DATE(Table1[Year],1,1)-WEEKDAY(DATE(Table1[Year],1,1),2)+Table1[WeekNum]*7)</f>
        <v>44640</v>
      </c>
      <c r="F1879" s="15">
        <v>2022</v>
      </c>
      <c r="G1879" s="15">
        <f t="shared" si="58"/>
        <v>3</v>
      </c>
      <c r="H1879" s="15">
        <v>12</v>
      </c>
      <c r="I1879" s="207" t="str">
        <f>"W" &amp;Table1[[#This Row],[WeekNum]]</f>
        <v>W12</v>
      </c>
      <c r="J1879" s="195" t="str">
        <f t="shared" si="59"/>
        <v>22-W12</v>
      </c>
      <c r="K1879" s="11" t="s">
        <v>597</v>
      </c>
      <c r="L1879" s="11"/>
      <c r="M1879" s="11" t="s">
        <v>72</v>
      </c>
      <c r="N1879" s="11" t="s">
        <v>428</v>
      </c>
      <c r="O1879" s="266" t="s">
        <v>374</v>
      </c>
      <c r="P1879" s="11" t="s">
        <v>410</v>
      </c>
      <c r="Q1879" s="11" t="s">
        <v>419</v>
      </c>
      <c r="R1879" s="11">
        <v>3100</v>
      </c>
      <c r="S1879" s="11">
        <v>1776</v>
      </c>
      <c r="T1879" s="206">
        <f>ABS(Table1[[#This Row],[Prod]]-Table1[[#This Row],[Planned]])</f>
        <v>1324</v>
      </c>
      <c r="U1879" s="209">
        <f>IF(ABS(Table1[[#This Row],[Prod]]-Table1[[#This Row],[Planned]])&gt;Table1[[#This Row],[Planned]],0,IF(Table1[[#This Row],[Planned]]=0,0,1-ABS(Table1[[#This Row],[Prod]]-Table1[[#This Row],[Planned]])/Table1[[#This Row],[Planned]]))</f>
        <v>0.57290322580645159</v>
      </c>
      <c r="V1879" s="11"/>
      <c r="W1879" s="11"/>
      <c r="X1879" s="27">
        <v>0</v>
      </c>
      <c r="Y1879" s="206">
        <f>Table1[[#This Row],[Prod]]</f>
        <v>1776</v>
      </c>
      <c r="Z1879" s="206">
        <f>ABS(Table1[[#This Row],[Prod2]]-Table1[[#This Row],[Plan Revised]])</f>
        <v>1776</v>
      </c>
      <c r="AA1879" s="209">
        <f>IF(ABS(Table1[[#This Row],[Prod2]]-Table1[[#This Row],[Plan Revised]])&gt;Table1[[#This Row],[Plan Revised]],0,IF(Table1[[#This Row],[Plan Revised]]=0,0,1-ABS(Table1[[#This Row],[Prod2]]-Table1[[#This Row],[Plan Revised]])/Table1[[#This Row],[Plan Revised]]))</f>
        <v>0</v>
      </c>
      <c r="AB1879" s="11"/>
      <c r="AC1879" s="30"/>
      <c r="AD1879"/>
      <c r="AF1879"/>
    </row>
    <row r="1880" spans="1:32">
      <c r="A1880" s="15" t="str">
        <f>IF(Table1[Week]=WeekSel,"Yes","No")</f>
        <v>No</v>
      </c>
      <c r="B1880" s="15" t="str">
        <f>IF((Table1[StartDate]&gt;=Date.GraphMin)*(Table1[StartDate]&lt;=Date.GraphMax)=1,"Yes","No")</f>
        <v>No</v>
      </c>
      <c r="C1880" s="15" t="str">
        <f>IF(OR(Table1[[#This Row],[Site]]="FOOD MILLING",Table1[[#This Row],[Site]]="GODACO"), "No", "Yes")</f>
        <v>Yes</v>
      </c>
      <c r="D1880" s="40">
        <f>MAX(DATE(Table1[Year],1,1),DATE(Table1[Year],1,1)-WEEKDAY(DATE(Table1[Year],1,1),2)+(Table1[WeekNum]-1)*7+1)</f>
        <v>44634</v>
      </c>
      <c r="E1880" s="40">
        <f>MIN(DATE(Table1[Year]+1,1,0),DATE(Table1[Year],1,1)-WEEKDAY(DATE(Table1[Year],1,1),2)+Table1[WeekNum]*7)</f>
        <v>44640</v>
      </c>
      <c r="F1880" s="15">
        <v>2022</v>
      </c>
      <c r="G1880" s="15">
        <f t="shared" si="58"/>
        <v>3</v>
      </c>
      <c r="H1880" s="15">
        <v>12</v>
      </c>
      <c r="I1880" s="207" t="str">
        <f>"W" &amp;Table1[[#This Row],[WeekNum]]</f>
        <v>W12</v>
      </c>
      <c r="J1880" s="195" t="str">
        <f t="shared" si="59"/>
        <v>22-W12</v>
      </c>
      <c r="K1880" s="11" t="s">
        <v>611</v>
      </c>
      <c r="L1880" s="11"/>
      <c r="M1880" s="11" t="s">
        <v>72</v>
      </c>
      <c r="N1880" s="11" t="s">
        <v>428</v>
      </c>
      <c r="O1880" s="266" t="s">
        <v>374</v>
      </c>
      <c r="P1880" s="11" t="s">
        <v>410</v>
      </c>
      <c r="Q1880" s="11" t="s">
        <v>421</v>
      </c>
      <c r="R1880" s="11">
        <v>1500</v>
      </c>
      <c r="S1880" s="11">
        <v>0</v>
      </c>
      <c r="T1880" s="206">
        <f>ABS(Table1[[#This Row],[Prod]]-Table1[[#This Row],[Planned]])</f>
        <v>1500</v>
      </c>
      <c r="U1880" s="209">
        <f>IF(ABS(Table1[[#This Row],[Prod]]-Table1[[#This Row],[Planned]])&gt;Table1[[#This Row],[Planned]],0,IF(Table1[[#This Row],[Planned]]=0,0,1-ABS(Table1[[#This Row],[Prod]]-Table1[[#This Row],[Planned]])/Table1[[#This Row],[Planned]]))</f>
        <v>0</v>
      </c>
      <c r="V1880" s="11"/>
      <c r="W1880" s="11"/>
      <c r="X1880" s="27"/>
      <c r="Y1880" s="206">
        <f>Table1[[#This Row],[Prod]]</f>
        <v>0</v>
      </c>
      <c r="Z1880" s="206">
        <f>ABS(Table1[[#This Row],[Prod2]]-Table1[[#This Row],[Plan Revised]])</f>
        <v>0</v>
      </c>
      <c r="AA1880" s="209">
        <f>IF(ABS(Table1[[#This Row],[Prod2]]-Table1[[#This Row],[Plan Revised]])&gt;Table1[[#This Row],[Plan Revised]],0,IF(Table1[[#This Row],[Plan Revised]]=0,0,1-ABS(Table1[[#This Row],[Prod2]]-Table1[[#This Row],[Plan Revised]])/Table1[[#This Row],[Plan Revised]]))</f>
        <v>0</v>
      </c>
      <c r="AB1880" s="11"/>
      <c r="AC1880" s="30"/>
      <c r="AD1880"/>
      <c r="AF1880"/>
    </row>
    <row r="1881" spans="1:32">
      <c r="A1881" s="15" t="str">
        <f>IF(Table1[Week]=WeekSel,"Yes","No")</f>
        <v>No</v>
      </c>
      <c r="B1881" s="15" t="str">
        <f>IF((Table1[StartDate]&gt;=Date.GraphMin)*(Table1[StartDate]&lt;=Date.GraphMax)=1,"Yes","No")</f>
        <v>No</v>
      </c>
      <c r="C1881" s="15" t="str">
        <f>IF(OR(Table1[[#This Row],[Site]]="FOOD MILLING",Table1[[#This Row],[Site]]="GODACO"), "No", "Yes")</f>
        <v>Yes</v>
      </c>
      <c r="D1881" s="40">
        <f>MAX(DATE(Table1[Year],1,1),DATE(Table1[Year],1,1)-WEEKDAY(DATE(Table1[Year],1,1),2)+(Table1[WeekNum]-1)*7+1)</f>
        <v>44634</v>
      </c>
      <c r="E1881" s="40">
        <f>MIN(DATE(Table1[Year]+1,1,0),DATE(Table1[Year],1,1)-WEEKDAY(DATE(Table1[Year],1,1),2)+Table1[WeekNum]*7)</f>
        <v>44640</v>
      </c>
      <c r="F1881" s="15">
        <v>2022</v>
      </c>
      <c r="G1881" s="15">
        <f t="shared" si="58"/>
        <v>3</v>
      </c>
      <c r="H1881" s="15">
        <v>12</v>
      </c>
      <c r="I1881" s="207" t="str">
        <f>"W" &amp;Table1[[#This Row],[WeekNum]]</f>
        <v>W12</v>
      </c>
      <c r="J1881" s="195" t="str">
        <f t="shared" si="59"/>
        <v>22-W12</v>
      </c>
      <c r="K1881" s="11" t="s">
        <v>612</v>
      </c>
      <c r="L1881" s="11"/>
      <c r="M1881" s="11" t="s">
        <v>72</v>
      </c>
      <c r="N1881" s="11" t="s">
        <v>428</v>
      </c>
      <c r="O1881" s="266" t="s">
        <v>374</v>
      </c>
      <c r="P1881" s="11" t="s">
        <v>410</v>
      </c>
      <c r="Q1881" s="11" t="s">
        <v>421</v>
      </c>
      <c r="R1881" s="11"/>
      <c r="S1881" s="11">
        <v>0</v>
      </c>
      <c r="T1881" s="206">
        <f>ABS(Table1[[#This Row],[Prod]]-Table1[[#This Row],[Planned]])</f>
        <v>0</v>
      </c>
      <c r="U1881" s="209">
        <f>IF(ABS(Table1[[#This Row],[Prod]]-Table1[[#This Row],[Planned]])&gt;Table1[[#This Row],[Planned]],0,IF(Table1[[#This Row],[Planned]]=0,0,1-ABS(Table1[[#This Row],[Prod]]-Table1[[#This Row],[Planned]])/Table1[[#This Row],[Planned]]))</f>
        <v>0</v>
      </c>
      <c r="V1881" s="11"/>
      <c r="W1881" s="11"/>
      <c r="X1881" s="27"/>
      <c r="Y1881" s="206">
        <f>Table1[[#This Row],[Prod]]</f>
        <v>0</v>
      </c>
      <c r="Z1881" s="206">
        <f>ABS(Table1[[#This Row],[Prod2]]-Table1[[#This Row],[Plan Revised]])</f>
        <v>0</v>
      </c>
      <c r="AA1881" s="209">
        <f>IF(ABS(Table1[[#This Row],[Prod2]]-Table1[[#This Row],[Plan Revised]])&gt;Table1[[#This Row],[Plan Revised]],0,IF(Table1[[#This Row],[Plan Revised]]=0,0,1-ABS(Table1[[#This Row],[Prod2]]-Table1[[#This Row],[Plan Revised]])/Table1[[#This Row],[Plan Revised]]))</f>
        <v>0</v>
      </c>
      <c r="AB1881" s="11"/>
      <c r="AC1881" s="30"/>
      <c r="AD1881"/>
      <c r="AF1881"/>
    </row>
    <row r="1882" spans="1:32">
      <c r="A1882" s="15" t="str">
        <f>IF(Table1[Week]=WeekSel,"Yes","No")</f>
        <v>No</v>
      </c>
      <c r="B1882" s="15" t="str">
        <f>IF((Table1[StartDate]&gt;=Date.GraphMin)*(Table1[StartDate]&lt;=Date.GraphMax)=1,"Yes","No")</f>
        <v>No</v>
      </c>
      <c r="C1882" s="15" t="str">
        <f>IF(OR(Table1[[#This Row],[Site]]="FOOD MILLING",Table1[[#This Row],[Site]]="GODACO"), "No", "Yes")</f>
        <v>Yes</v>
      </c>
      <c r="D1882" s="40">
        <f>MAX(DATE(Table1[Year],1,1),DATE(Table1[Year],1,1)-WEEKDAY(DATE(Table1[Year],1,1),2)+(Table1[WeekNum]-1)*7+1)</f>
        <v>44634</v>
      </c>
      <c r="E1882" s="40">
        <f>MIN(DATE(Table1[Year]+1,1,0),DATE(Table1[Year],1,1)-WEEKDAY(DATE(Table1[Year],1,1),2)+Table1[WeekNum]*7)</f>
        <v>44640</v>
      </c>
      <c r="F1882" s="15">
        <v>2022</v>
      </c>
      <c r="G1882" s="15">
        <f t="shared" si="58"/>
        <v>3</v>
      </c>
      <c r="H1882" s="15">
        <v>12</v>
      </c>
      <c r="I1882" s="207" t="str">
        <f>"W" &amp;Table1[[#This Row],[WeekNum]]</f>
        <v>W12</v>
      </c>
      <c r="J1882" s="195" t="str">
        <f t="shared" si="59"/>
        <v>22-W12</v>
      </c>
      <c r="K1882" s="11" t="s">
        <v>472</v>
      </c>
      <c r="L1882" s="11"/>
      <c r="M1882" s="11" t="s">
        <v>72</v>
      </c>
      <c r="N1882" s="11" t="s">
        <v>428</v>
      </c>
      <c r="O1882" s="266" t="s">
        <v>374</v>
      </c>
      <c r="P1882" s="11" t="s">
        <v>410</v>
      </c>
      <c r="Q1882" s="11" t="s">
        <v>421</v>
      </c>
      <c r="R1882" s="11">
        <v>0</v>
      </c>
      <c r="S1882" s="11">
        <v>0</v>
      </c>
      <c r="T1882" s="206">
        <f>ABS(Table1[[#This Row],[Prod]]-Table1[[#This Row],[Planned]])</f>
        <v>0</v>
      </c>
      <c r="U1882" s="209">
        <f>IF(ABS(Table1[[#This Row],[Prod]]-Table1[[#This Row],[Planned]])&gt;Table1[[#This Row],[Planned]],0,IF(Table1[[#This Row],[Planned]]=0,0,1-ABS(Table1[[#This Row],[Prod]]-Table1[[#This Row],[Planned]])/Table1[[#This Row],[Planned]]))</f>
        <v>0</v>
      </c>
      <c r="V1882" s="11"/>
      <c r="W1882" s="11"/>
      <c r="X1882" s="27">
        <v>0</v>
      </c>
      <c r="Y1882" s="206">
        <f>Table1[[#This Row],[Prod]]</f>
        <v>0</v>
      </c>
      <c r="Z1882" s="206">
        <f>ABS(Table1[[#This Row],[Prod2]]-Table1[[#This Row],[Plan Revised]])</f>
        <v>0</v>
      </c>
      <c r="AA1882" s="209">
        <f>IF(ABS(Table1[[#This Row],[Prod2]]-Table1[[#This Row],[Plan Revised]])&gt;Table1[[#This Row],[Plan Revised]],0,IF(Table1[[#This Row],[Plan Revised]]=0,0,1-ABS(Table1[[#This Row],[Prod2]]-Table1[[#This Row],[Plan Revised]])/Table1[[#This Row],[Plan Revised]]))</f>
        <v>0</v>
      </c>
      <c r="AB1882" s="11"/>
      <c r="AC1882" s="30"/>
      <c r="AD1882"/>
      <c r="AF1882"/>
    </row>
    <row r="1883" spans="1:32">
      <c r="A1883" s="15" t="str">
        <f>IF(Table1[Week]=WeekSel,"Yes","No")</f>
        <v>No</v>
      </c>
      <c r="B1883" s="15" t="str">
        <f>IF((Table1[StartDate]&gt;=Date.GraphMin)*(Table1[StartDate]&lt;=Date.GraphMax)=1,"Yes","No")</f>
        <v>No</v>
      </c>
      <c r="C1883" s="15" t="str">
        <f>IF(OR(Table1[[#This Row],[Site]]="FOOD MILLING",Table1[[#This Row],[Site]]="GODACO"), "No", "Yes")</f>
        <v>Yes</v>
      </c>
      <c r="D1883" s="40">
        <f>MAX(DATE(Table1[Year],1,1),DATE(Table1[Year],1,1)-WEEKDAY(DATE(Table1[Year],1,1),2)+(Table1[WeekNum]-1)*7+1)</f>
        <v>44634</v>
      </c>
      <c r="E1883" s="40">
        <f>MIN(DATE(Table1[Year]+1,1,0),DATE(Table1[Year],1,1)-WEEKDAY(DATE(Table1[Year],1,1),2)+Table1[WeekNum]*7)</f>
        <v>44640</v>
      </c>
      <c r="F1883" s="15">
        <v>2022</v>
      </c>
      <c r="G1883" s="15">
        <f t="shared" si="58"/>
        <v>3</v>
      </c>
      <c r="H1883" s="15">
        <v>12</v>
      </c>
      <c r="I1883" s="207" t="str">
        <f>"W" &amp;Table1[[#This Row],[WeekNum]]</f>
        <v>W12</v>
      </c>
      <c r="J1883" s="195" t="str">
        <f t="shared" si="59"/>
        <v>22-W12</v>
      </c>
      <c r="K1883" s="11" t="s">
        <v>37</v>
      </c>
      <c r="L1883" s="11"/>
      <c r="M1883" s="11" t="s">
        <v>72</v>
      </c>
      <c r="N1883" s="11" t="s">
        <v>428</v>
      </c>
      <c r="O1883" s="266" t="s">
        <v>372</v>
      </c>
      <c r="P1883" s="11" t="s">
        <v>373</v>
      </c>
      <c r="Q1883" s="11" t="s">
        <v>419</v>
      </c>
      <c r="R1883" s="11">
        <v>0</v>
      </c>
      <c r="S1883" s="11">
        <v>0</v>
      </c>
      <c r="T1883" s="206">
        <f>ABS(Table1[[#This Row],[Prod]]-Table1[[#This Row],[Planned]])</f>
        <v>0</v>
      </c>
      <c r="U1883" s="209">
        <f>IF(ABS(Table1[[#This Row],[Prod]]-Table1[[#This Row],[Planned]])&gt;Table1[[#This Row],[Planned]],0,IF(Table1[[#This Row],[Planned]]=0,0,1-ABS(Table1[[#This Row],[Prod]]-Table1[[#This Row],[Planned]])/Table1[[#This Row],[Planned]]))</f>
        <v>0</v>
      </c>
      <c r="V1883" s="11"/>
      <c r="W1883" s="11"/>
      <c r="X1883" s="27">
        <v>0</v>
      </c>
      <c r="Y1883" s="206">
        <f>Table1[[#This Row],[Prod]]</f>
        <v>0</v>
      </c>
      <c r="Z1883" s="206">
        <f>ABS(Table1[[#This Row],[Prod2]]-Table1[[#This Row],[Plan Revised]])</f>
        <v>0</v>
      </c>
      <c r="AA1883" s="209">
        <f>IF(ABS(Table1[[#This Row],[Prod2]]-Table1[[#This Row],[Plan Revised]])&gt;Table1[[#This Row],[Plan Revised]],0,IF(Table1[[#This Row],[Plan Revised]]=0,0,1-ABS(Table1[[#This Row],[Prod2]]-Table1[[#This Row],[Plan Revised]])/Table1[[#This Row],[Plan Revised]]))</f>
        <v>0</v>
      </c>
      <c r="AB1883" s="11"/>
      <c r="AC1883" s="30"/>
      <c r="AD1883"/>
      <c r="AF1883"/>
    </row>
    <row r="1884" spans="1:32">
      <c r="A1884" s="15" t="str">
        <f>IF(Table1[Week]=WeekSel,"Yes","No")</f>
        <v>No</v>
      </c>
      <c r="B1884" s="15" t="str">
        <f>IF((Table1[StartDate]&gt;=Date.GraphMin)*(Table1[StartDate]&lt;=Date.GraphMax)=1,"Yes","No")</f>
        <v>No</v>
      </c>
      <c r="C1884" s="15" t="str">
        <f>IF(OR(Table1[[#This Row],[Site]]="FOOD MILLING",Table1[[#This Row],[Site]]="GODACO"), "No", "Yes")</f>
        <v>Yes</v>
      </c>
      <c r="D1884" s="40">
        <f>MAX(DATE(Table1[Year],1,1),DATE(Table1[Year],1,1)-WEEKDAY(DATE(Table1[Year],1,1),2)+(Table1[WeekNum]-1)*7+1)</f>
        <v>44634</v>
      </c>
      <c r="E1884" s="40">
        <f>MIN(DATE(Table1[Year]+1,1,0),DATE(Table1[Year],1,1)-WEEKDAY(DATE(Table1[Year],1,1),2)+Table1[WeekNum]*7)</f>
        <v>44640</v>
      </c>
      <c r="F1884" s="15">
        <v>2022</v>
      </c>
      <c r="G1884" s="15">
        <f t="shared" si="58"/>
        <v>3</v>
      </c>
      <c r="H1884" s="15">
        <v>12</v>
      </c>
      <c r="I1884" s="207" t="str">
        <f>"W" &amp;Table1[[#This Row],[WeekNum]]</f>
        <v>W12</v>
      </c>
      <c r="J1884" s="195" t="str">
        <f t="shared" si="59"/>
        <v>22-W12</v>
      </c>
      <c r="K1884" s="11" t="s">
        <v>645</v>
      </c>
      <c r="L1884" s="11"/>
      <c r="M1884" s="11" t="s">
        <v>72</v>
      </c>
      <c r="N1884" s="11" t="s">
        <v>428</v>
      </c>
      <c r="O1884" s="266" t="s">
        <v>374</v>
      </c>
      <c r="P1884" s="11" t="s">
        <v>377</v>
      </c>
      <c r="Q1884" s="11" t="s">
        <v>421</v>
      </c>
      <c r="R1884" s="11">
        <v>0</v>
      </c>
      <c r="S1884" s="11">
        <v>0</v>
      </c>
      <c r="T1884" s="206">
        <f>ABS(Table1[[#This Row],[Prod]]-Table1[[#This Row],[Planned]])</f>
        <v>0</v>
      </c>
      <c r="U1884" s="209">
        <f>IF(ABS(Table1[[#This Row],[Prod]]-Table1[[#This Row],[Planned]])&gt;Table1[[#This Row],[Planned]],0,IF(Table1[[#This Row],[Planned]]=0,0,1-ABS(Table1[[#This Row],[Prod]]-Table1[[#This Row],[Planned]])/Table1[[#This Row],[Planned]]))</f>
        <v>0</v>
      </c>
      <c r="V1884" s="11"/>
      <c r="W1884" s="11"/>
      <c r="X1884" s="27">
        <v>0</v>
      </c>
      <c r="Y1884" s="206">
        <f>Table1[[#This Row],[Prod]]</f>
        <v>0</v>
      </c>
      <c r="Z1884" s="206">
        <f>ABS(Table1[[#This Row],[Prod2]]-Table1[[#This Row],[Plan Revised]])</f>
        <v>0</v>
      </c>
      <c r="AA1884" s="209">
        <f>IF(ABS(Table1[[#This Row],[Prod2]]-Table1[[#This Row],[Plan Revised]])&gt;Table1[[#This Row],[Plan Revised]],0,IF(Table1[[#This Row],[Plan Revised]]=0,0,1-ABS(Table1[[#This Row],[Prod2]]-Table1[[#This Row],[Plan Revised]])/Table1[[#This Row],[Plan Revised]]))</f>
        <v>0</v>
      </c>
      <c r="AB1884" s="11"/>
      <c r="AC1884" s="30"/>
      <c r="AD1884"/>
      <c r="AF1884"/>
    </row>
    <row r="1885" spans="1:32">
      <c r="A1885" s="15" t="str">
        <f>IF(Table1[Week]=WeekSel,"Yes","No")</f>
        <v>No</v>
      </c>
      <c r="B1885" s="15" t="str">
        <f>IF((Table1[StartDate]&gt;=Date.GraphMin)*(Table1[StartDate]&lt;=Date.GraphMax)=1,"Yes","No")</f>
        <v>No</v>
      </c>
      <c r="C1885" s="15" t="str">
        <f>IF(OR(Table1[[#This Row],[Site]]="FOOD MILLING",Table1[[#This Row],[Site]]="GODACO"), "No", "Yes")</f>
        <v>Yes</v>
      </c>
      <c r="D1885" s="40">
        <f>MAX(DATE(Table1[Year],1,1),DATE(Table1[Year],1,1)-WEEKDAY(DATE(Table1[Year],1,1),2)+(Table1[WeekNum]-1)*7+1)</f>
        <v>44634</v>
      </c>
      <c r="E1885" s="40">
        <f>MIN(DATE(Table1[Year]+1,1,0),DATE(Table1[Year],1,1)-WEEKDAY(DATE(Table1[Year],1,1),2)+Table1[WeekNum]*7)</f>
        <v>44640</v>
      </c>
      <c r="F1885" s="15">
        <v>2022</v>
      </c>
      <c r="G1885" s="15">
        <f t="shared" si="58"/>
        <v>3</v>
      </c>
      <c r="H1885" s="15">
        <v>12</v>
      </c>
      <c r="I1885" s="207" t="str">
        <f>"W" &amp;Table1[[#This Row],[WeekNum]]</f>
        <v>W12</v>
      </c>
      <c r="J1885" s="195" t="str">
        <f t="shared" si="59"/>
        <v>22-W12</v>
      </c>
      <c r="K1885" s="11" t="s">
        <v>646</v>
      </c>
      <c r="L1885" s="11"/>
      <c r="M1885" s="11" t="s">
        <v>72</v>
      </c>
      <c r="N1885" s="11" t="s">
        <v>428</v>
      </c>
      <c r="O1885" s="266" t="s">
        <v>374</v>
      </c>
      <c r="P1885" s="11" t="s">
        <v>377</v>
      </c>
      <c r="Q1885" s="11" t="s">
        <v>421</v>
      </c>
      <c r="R1885" s="11">
        <v>600</v>
      </c>
      <c r="S1885" s="11">
        <v>0</v>
      </c>
      <c r="T1885" s="206">
        <f>ABS(Table1[[#This Row],[Prod]]-Table1[[#This Row],[Planned]])</f>
        <v>600</v>
      </c>
      <c r="U1885" s="209">
        <f>IF(ABS(Table1[[#This Row],[Prod]]-Table1[[#This Row],[Planned]])&gt;Table1[[#This Row],[Planned]],0,IF(Table1[[#This Row],[Planned]]=0,0,1-ABS(Table1[[#This Row],[Prod]]-Table1[[#This Row],[Planned]])/Table1[[#This Row],[Planned]]))</f>
        <v>0</v>
      </c>
      <c r="V1885" s="11"/>
      <c r="W1885" s="11"/>
      <c r="X1885" s="27">
        <v>0</v>
      </c>
      <c r="Y1885" s="206">
        <f>Table1[[#This Row],[Prod]]</f>
        <v>0</v>
      </c>
      <c r="Z1885" s="206">
        <f>ABS(Table1[[#This Row],[Prod2]]-Table1[[#This Row],[Plan Revised]])</f>
        <v>0</v>
      </c>
      <c r="AA1885" s="209">
        <f>IF(ABS(Table1[[#This Row],[Prod2]]-Table1[[#This Row],[Plan Revised]])&gt;Table1[[#This Row],[Plan Revised]],0,IF(Table1[[#This Row],[Plan Revised]]=0,0,1-ABS(Table1[[#This Row],[Prod2]]-Table1[[#This Row],[Plan Revised]])/Table1[[#This Row],[Plan Revised]]))</f>
        <v>0</v>
      </c>
      <c r="AB1885" s="11"/>
      <c r="AC1885" s="30"/>
      <c r="AD1885"/>
      <c r="AF1885"/>
    </row>
    <row r="1886" spans="1:32">
      <c r="A1886" s="15" t="str">
        <f>IF(Table1[Week]=WeekSel,"Yes","No")</f>
        <v>No</v>
      </c>
      <c r="B1886" s="15" t="str">
        <f>IF((Table1[StartDate]&gt;=Date.GraphMin)*(Table1[StartDate]&lt;=Date.GraphMax)=1,"Yes","No")</f>
        <v>No</v>
      </c>
      <c r="C1886" s="15" t="str">
        <f>IF(OR(Table1[[#This Row],[Site]]="FOOD MILLING",Table1[[#This Row],[Site]]="GODACO"), "No", "Yes")</f>
        <v>Yes</v>
      </c>
      <c r="D1886" s="40">
        <f>MAX(DATE(Table1[Year],1,1),DATE(Table1[Year],1,1)-WEEKDAY(DATE(Table1[Year],1,1),2)+(Table1[WeekNum]-1)*7+1)</f>
        <v>44634</v>
      </c>
      <c r="E1886" s="40">
        <f>MIN(DATE(Table1[Year]+1,1,0),DATE(Table1[Year],1,1)-WEEKDAY(DATE(Table1[Year],1,1),2)+Table1[WeekNum]*7)</f>
        <v>44640</v>
      </c>
      <c r="F1886" s="15">
        <v>2022</v>
      </c>
      <c r="G1886" s="15">
        <f t="shared" si="58"/>
        <v>3</v>
      </c>
      <c r="H1886" s="15">
        <v>12</v>
      </c>
      <c r="I1886" s="207" t="str">
        <f>"W" &amp;Table1[[#This Row],[WeekNum]]</f>
        <v>W12</v>
      </c>
      <c r="J1886" s="195" t="str">
        <f t="shared" si="59"/>
        <v>22-W12</v>
      </c>
      <c r="K1886" s="11" t="s">
        <v>648</v>
      </c>
      <c r="L1886" s="11"/>
      <c r="M1886" s="11" t="s">
        <v>72</v>
      </c>
      <c r="N1886" s="11" t="s">
        <v>428</v>
      </c>
      <c r="O1886" s="266" t="s">
        <v>372</v>
      </c>
      <c r="P1886" s="11" t="s">
        <v>373</v>
      </c>
      <c r="Q1886" s="11" t="s">
        <v>419</v>
      </c>
      <c r="R1886" s="11">
        <v>0</v>
      </c>
      <c r="S1886" s="11">
        <v>0</v>
      </c>
      <c r="T1886" s="206">
        <f>ABS(Table1[[#This Row],[Prod]]-Table1[[#This Row],[Planned]])</f>
        <v>0</v>
      </c>
      <c r="U1886" s="209">
        <f>IF(ABS(Table1[[#This Row],[Prod]]-Table1[[#This Row],[Planned]])&gt;Table1[[#This Row],[Planned]],0,IF(Table1[[#This Row],[Planned]]=0,0,1-ABS(Table1[[#This Row],[Prod]]-Table1[[#This Row],[Planned]])/Table1[[#This Row],[Planned]]))</f>
        <v>0</v>
      </c>
      <c r="V1886" s="11"/>
      <c r="W1886" s="11"/>
      <c r="X1886" s="27">
        <v>0</v>
      </c>
      <c r="Y1886" s="206">
        <f>Table1[[#This Row],[Prod]]</f>
        <v>0</v>
      </c>
      <c r="Z1886" s="206">
        <f>ABS(Table1[[#This Row],[Prod2]]-Table1[[#This Row],[Plan Revised]])</f>
        <v>0</v>
      </c>
      <c r="AA1886" s="209">
        <f>IF(ABS(Table1[[#This Row],[Prod2]]-Table1[[#This Row],[Plan Revised]])&gt;Table1[[#This Row],[Plan Revised]],0,IF(Table1[[#This Row],[Plan Revised]]=0,0,1-ABS(Table1[[#This Row],[Prod2]]-Table1[[#This Row],[Plan Revised]])/Table1[[#This Row],[Plan Revised]]))</f>
        <v>0</v>
      </c>
      <c r="AB1886" s="11"/>
      <c r="AC1886" s="30"/>
      <c r="AD1886"/>
      <c r="AF1886"/>
    </row>
    <row r="1887" spans="1:32">
      <c r="A1887" s="15" t="str">
        <f>IF(Table1[Week]=WeekSel,"Yes","No")</f>
        <v>No</v>
      </c>
      <c r="B1887" s="15" t="str">
        <f>IF((Table1[StartDate]&gt;=Date.GraphMin)*(Table1[StartDate]&lt;=Date.GraphMax)=1,"Yes","No")</f>
        <v>No</v>
      </c>
      <c r="C1887" s="15" t="str">
        <f>IF(OR(Table1[[#This Row],[Site]]="FOOD MILLING",Table1[[#This Row],[Site]]="GODACO"), "No", "Yes")</f>
        <v>Yes</v>
      </c>
      <c r="D1887" s="40">
        <f>MAX(DATE(Table1[Year],1,1),DATE(Table1[Year],1,1)-WEEKDAY(DATE(Table1[Year],1,1),2)+(Table1[WeekNum]-1)*7+1)</f>
        <v>44634</v>
      </c>
      <c r="E1887" s="40">
        <f>MIN(DATE(Table1[Year]+1,1,0),DATE(Table1[Year],1,1)-WEEKDAY(DATE(Table1[Year],1,1),2)+Table1[WeekNum]*7)</f>
        <v>44640</v>
      </c>
      <c r="F1887" s="15">
        <v>2022</v>
      </c>
      <c r="G1887" s="15">
        <f t="shared" si="58"/>
        <v>3</v>
      </c>
      <c r="H1887" s="15">
        <v>12</v>
      </c>
      <c r="I1887" s="207" t="str">
        <f>"W" &amp;Table1[[#This Row],[WeekNum]]</f>
        <v>W12</v>
      </c>
      <c r="J1887" s="195" t="str">
        <f t="shared" si="59"/>
        <v>22-W12</v>
      </c>
      <c r="K1887" s="11" t="s">
        <v>649</v>
      </c>
      <c r="L1887" s="11"/>
      <c r="M1887" s="11" t="s">
        <v>72</v>
      </c>
      <c r="N1887" s="11" t="s">
        <v>428</v>
      </c>
      <c r="O1887" s="266" t="s">
        <v>372</v>
      </c>
      <c r="P1887" s="11" t="s">
        <v>373</v>
      </c>
      <c r="Q1887" s="11" t="s">
        <v>419</v>
      </c>
      <c r="R1887" s="11">
        <v>0</v>
      </c>
      <c r="S1887" s="11">
        <v>0</v>
      </c>
      <c r="T1887" s="206">
        <f>ABS(Table1[[#This Row],[Prod]]-Table1[[#This Row],[Planned]])</f>
        <v>0</v>
      </c>
      <c r="U1887" s="209">
        <f>IF(ABS(Table1[[#This Row],[Prod]]-Table1[[#This Row],[Planned]])&gt;Table1[[#This Row],[Planned]],0,IF(Table1[[#This Row],[Planned]]=0,0,1-ABS(Table1[[#This Row],[Prod]]-Table1[[#This Row],[Planned]])/Table1[[#This Row],[Planned]]))</f>
        <v>0</v>
      </c>
      <c r="V1887" s="11"/>
      <c r="W1887" s="11"/>
      <c r="X1887" s="27">
        <v>0</v>
      </c>
      <c r="Y1887" s="206">
        <f>Table1[[#This Row],[Prod]]</f>
        <v>0</v>
      </c>
      <c r="Z1887" s="206">
        <f>ABS(Table1[[#This Row],[Prod2]]-Table1[[#This Row],[Plan Revised]])</f>
        <v>0</v>
      </c>
      <c r="AA1887" s="209">
        <f>IF(ABS(Table1[[#This Row],[Prod2]]-Table1[[#This Row],[Plan Revised]])&gt;Table1[[#This Row],[Plan Revised]],0,IF(Table1[[#This Row],[Plan Revised]]=0,0,1-ABS(Table1[[#This Row],[Prod2]]-Table1[[#This Row],[Plan Revised]])/Table1[[#This Row],[Plan Revised]]))</f>
        <v>0</v>
      </c>
      <c r="AB1887" s="11"/>
      <c r="AC1887" s="30"/>
      <c r="AD1887"/>
      <c r="AF1887"/>
    </row>
    <row r="1888" spans="1:32">
      <c r="A1888" s="15" t="str">
        <f>IF(Table1[Week]=WeekSel,"Yes","No")</f>
        <v>No</v>
      </c>
      <c r="B1888" s="15" t="str">
        <f>IF((Table1[StartDate]&gt;=Date.GraphMin)*(Table1[StartDate]&lt;=Date.GraphMax)=1,"Yes","No")</f>
        <v>No</v>
      </c>
      <c r="C1888" s="15" t="str">
        <f>IF(OR(Table1[[#This Row],[Site]]="FOOD MILLING",Table1[[#This Row],[Site]]="GODACO"), "No", "Yes")</f>
        <v>Yes</v>
      </c>
      <c r="D1888" s="40">
        <f>MAX(DATE(Table1[Year],1,1),DATE(Table1[Year],1,1)-WEEKDAY(DATE(Table1[Year],1,1),2)+(Table1[WeekNum]-1)*7+1)</f>
        <v>44634</v>
      </c>
      <c r="E1888" s="40">
        <f>MIN(DATE(Table1[Year]+1,1,0),DATE(Table1[Year],1,1)-WEEKDAY(DATE(Table1[Year],1,1),2)+Table1[WeekNum]*7)</f>
        <v>44640</v>
      </c>
      <c r="F1888" s="15">
        <v>2022</v>
      </c>
      <c r="G1888" s="15">
        <f t="shared" si="58"/>
        <v>3</v>
      </c>
      <c r="H1888" s="15">
        <v>12</v>
      </c>
      <c r="I1888" s="207" t="str">
        <f>"W" &amp;Table1[[#This Row],[WeekNum]]</f>
        <v>W12</v>
      </c>
      <c r="J1888" s="195" t="str">
        <f t="shared" si="59"/>
        <v>22-W12</v>
      </c>
      <c r="K1888" s="11" t="s">
        <v>650</v>
      </c>
      <c r="L1888" s="11"/>
      <c r="M1888" s="11" t="s">
        <v>72</v>
      </c>
      <c r="N1888" s="11" t="s">
        <v>428</v>
      </c>
      <c r="O1888" s="266" t="s">
        <v>372</v>
      </c>
      <c r="P1888" s="11" t="s">
        <v>373</v>
      </c>
      <c r="Q1888" s="11" t="s">
        <v>419</v>
      </c>
      <c r="R1888" s="11">
        <v>14000</v>
      </c>
      <c r="S1888" s="11">
        <v>14662.55</v>
      </c>
      <c r="T1888" s="206">
        <f>ABS(Table1[[#This Row],[Prod]]-Table1[[#This Row],[Planned]])</f>
        <v>662.54999999999927</v>
      </c>
      <c r="U1888" s="209">
        <f>IF(ABS(Table1[[#This Row],[Prod]]-Table1[[#This Row],[Planned]])&gt;Table1[[#This Row],[Planned]],0,IF(Table1[[#This Row],[Planned]]=0,0,1-ABS(Table1[[#This Row],[Prod]]-Table1[[#This Row],[Planned]])/Table1[[#This Row],[Planned]]))</f>
        <v>0.95267500000000005</v>
      </c>
      <c r="V1888" s="11"/>
      <c r="W1888" s="11"/>
      <c r="X1888" s="27">
        <v>14000</v>
      </c>
      <c r="Y1888" s="206">
        <f>Table1[[#This Row],[Prod]]</f>
        <v>14662.55</v>
      </c>
      <c r="Z1888" s="206">
        <f>ABS(Table1[[#This Row],[Prod2]]-Table1[[#This Row],[Plan Revised]])</f>
        <v>662.54999999999927</v>
      </c>
      <c r="AA1888" s="209">
        <f>IF(ABS(Table1[[#This Row],[Prod2]]-Table1[[#This Row],[Plan Revised]])&gt;Table1[[#This Row],[Plan Revised]],0,IF(Table1[[#This Row],[Plan Revised]]=0,0,1-ABS(Table1[[#This Row],[Prod2]]-Table1[[#This Row],[Plan Revised]])/Table1[[#This Row],[Plan Revised]]))</f>
        <v>0.95267500000000005</v>
      </c>
      <c r="AB1888" s="11"/>
      <c r="AC1888" s="30"/>
      <c r="AD1888"/>
      <c r="AF1888"/>
    </row>
    <row r="1889" spans="1:32">
      <c r="A1889" s="15" t="str">
        <f>IF(Table1[Week]=WeekSel,"Yes","No")</f>
        <v>No</v>
      </c>
      <c r="B1889" s="15" t="str">
        <f>IF((Table1[StartDate]&gt;=Date.GraphMin)*(Table1[StartDate]&lt;=Date.GraphMax)=1,"Yes","No")</f>
        <v>No</v>
      </c>
      <c r="C1889" s="15" t="str">
        <f>IF(OR(Table1[[#This Row],[Site]]="FOOD MILLING",Table1[[#This Row],[Site]]="GODACO"), "No", "Yes")</f>
        <v>Yes</v>
      </c>
      <c r="D1889" s="40">
        <f>MAX(DATE(Table1[Year],1,1),DATE(Table1[Year],1,1)-WEEKDAY(DATE(Table1[Year],1,1),2)+(Table1[WeekNum]-1)*7+1)</f>
        <v>44634</v>
      </c>
      <c r="E1889" s="40">
        <f>MIN(DATE(Table1[Year]+1,1,0),DATE(Table1[Year],1,1)-WEEKDAY(DATE(Table1[Year],1,1),2)+Table1[WeekNum]*7)</f>
        <v>44640</v>
      </c>
      <c r="F1889" s="15">
        <v>2022</v>
      </c>
      <c r="G1889" s="15">
        <f t="shared" si="58"/>
        <v>3</v>
      </c>
      <c r="H1889" s="15">
        <v>12</v>
      </c>
      <c r="I1889" s="207" t="str">
        <f>"W" &amp;Table1[[#This Row],[WeekNum]]</f>
        <v>W12</v>
      </c>
      <c r="J1889" s="195" t="str">
        <f t="shared" si="59"/>
        <v>22-W12</v>
      </c>
      <c r="K1889" s="11" t="s">
        <v>651</v>
      </c>
      <c r="L1889" s="11"/>
      <c r="M1889" s="11" t="s">
        <v>72</v>
      </c>
      <c r="N1889" s="11" t="s">
        <v>428</v>
      </c>
      <c r="O1889" s="266" t="s">
        <v>372</v>
      </c>
      <c r="P1889" s="11" t="s">
        <v>373</v>
      </c>
      <c r="Q1889" s="11" t="s">
        <v>419</v>
      </c>
      <c r="R1889" s="11">
        <v>2000</v>
      </c>
      <c r="S1889" s="11">
        <v>0</v>
      </c>
      <c r="T1889" s="206">
        <f>ABS(Table1[[#This Row],[Prod]]-Table1[[#This Row],[Planned]])</f>
        <v>2000</v>
      </c>
      <c r="U1889" s="209">
        <f>IF(ABS(Table1[[#This Row],[Prod]]-Table1[[#This Row],[Planned]])&gt;Table1[[#This Row],[Planned]],0,IF(Table1[[#This Row],[Planned]]=0,0,1-ABS(Table1[[#This Row],[Prod]]-Table1[[#This Row],[Planned]])/Table1[[#This Row],[Planned]]))</f>
        <v>0</v>
      </c>
      <c r="V1889" s="11"/>
      <c r="W1889" s="11"/>
      <c r="X1889" s="27">
        <v>1000</v>
      </c>
      <c r="Y1889" s="206">
        <f>Table1[[#This Row],[Prod]]</f>
        <v>0</v>
      </c>
      <c r="Z1889" s="206">
        <f>ABS(Table1[[#This Row],[Prod2]]-Table1[[#This Row],[Plan Revised]])</f>
        <v>1000</v>
      </c>
      <c r="AA1889" s="209">
        <f>IF(ABS(Table1[[#This Row],[Prod2]]-Table1[[#This Row],[Plan Revised]])&gt;Table1[[#This Row],[Plan Revised]],0,IF(Table1[[#This Row],[Plan Revised]]=0,0,1-ABS(Table1[[#This Row],[Prod2]]-Table1[[#This Row],[Plan Revised]])/Table1[[#This Row],[Plan Revised]]))</f>
        <v>0</v>
      </c>
      <c r="AB1889" s="11"/>
      <c r="AC1889" s="30"/>
      <c r="AD1889"/>
      <c r="AF1889"/>
    </row>
    <row r="1890" spans="1:32">
      <c r="A1890" s="15" t="str">
        <f>IF(Table1[Week]=WeekSel,"Yes","No")</f>
        <v>No</v>
      </c>
      <c r="B1890" s="15" t="str">
        <f>IF((Table1[StartDate]&gt;=Date.GraphMin)*(Table1[StartDate]&lt;=Date.GraphMax)=1,"Yes","No")</f>
        <v>No</v>
      </c>
      <c r="C1890" s="15" t="str">
        <f>IF(OR(Table1[[#This Row],[Site]]="FOOD MILLING",Table1[[#This Row],[Site]]="GODACO"), "No", "Yes")</f>
        <v>Yes</v>
      </c>
      <c r="D1890" s="40">
        <f>MAX(DATE(Table1[Year],1,1),DATE(Table1[Year],1,1)-WEEKDAY(DATE(Table1[Year],1,1),2)+(Table1[WeekNum]-1)*7+1)</f>
        <v>44634</v>
      </c>
      <c r="E1890" s="40">
        <f>MIN(DATE(Table1[Year]+1,1,0),DATE(Table1[Year],1,1)-WEEKDAY(DATE(Table1[Year],1,1),2)+Table1[WeekNum]*7)</f>
        <v>44640</v>
      </c>
      <c r="F1890" s="15">
        <v>2022</v>
      </c>
      <c r="G1890" s="15">
        <f t="shared" si="58"/>
        <v>3</v>
      </c>
      <c r="H1890" s="15">
        <v>12</v>
      </c>
      <c r="I1890" s="207" t="str">
        <f>"W" &amp;Table1[[#This Row],[WeekNum]]</f>
        <v>W12</v>
      </c>
      <c r="J1890" s="195" t="str">
        <f t="shared" si="59"/>
        <v>22-W12</v>
      </c>
      <c r="K1890" s="11" t="s">
        <v>652</v>
      </c>
      <c r="L1890" s="11"/>
      <c r="M1890" s="11" t="s">
        <v>72</v>
      </c>
      <c r="N1890" s="11" t="s">
        <v>428</v>
      </c>
      <c r="O1890" s="266" t="s">
        <v>372</v>
      </c>
      <c r="P1890" s="11" t="s">
        <v>373</v>
      </c>
      <c r="Q1890" s="11" t="s">
        <v>419</v>
      </c>
      <c r="R1890" s="11">
        <v>10000</v>
      </c>
      <c r="S1890" s="11">
        <v>0</v>
      </c>
      <c r="T1890" s="206">
        <f>ABS(Table1[[#This Row],[Prod]]-Table1[[#This Row],[Planned]])</f>
        <v>10000</v>
      </c>
      <c r="U1890" s="209">
        <f>IF(ABS(Table1[[#This Row],[Prod]]-Table1[[#This Row],[Planned]])&gt;Table1[[#This Row],[Planned]],0,IF(Table1[[#This Row],[Planned]]=0,0,1-ABS(Table1[[#This Row],[Prod]]-Table1[[#This Row],[Planned]])/Table1[[#This Row],[Planned]]))</f>
        <v>0</v>
      </c>
      <c r="V1890" s="11"/>
      <c r="W1890" s="11"/>
      <c r="X1890" s="27">
        <v>10000</v>
      </c>
      <c r="Y1890" s="206">
        <f>Table1[[#This Row],[Prod]]</f>
        <v>0</v>
      </c>
      <c r="Z1890" s="206">
        <f>ABS(Table1[[#This Row],[Prod2]]-Table1[[#This Row],[Plan Revised]])</f>
        <v>10000</v>
      </c>
      <c r="AA1890" s="209">
        <f>IF(ABS(Table1[[#This Row],[Prod2]]-Table1[[#This Row],[Plan Revised]])&gt;Table1[[#This Row],[Plan Revised]],0,IF(Table1[[#This Row],[Plan Revised]]=0,0,1-ABS(Table1[[#This Row],[Prod2]]-Table1[[#This Row],[Plan Revised]])/Table1[[#This Row],[Plan Revised]]))</f>
        <v>0</v>
      </c>
      <c r="AB1890" s="11"/>
      <c r="AC1890" s="30"/>
      <c r="AD1890"/>
      <c r="AF1890"/>
    </row>
    <row r="1891" spans="1:32">
      <c r="A1891" s="15" t="str">
        <f>IF(Table1[Week]=WeekSel,"Yes","No")</f>
        <v>No</v>
      </c>
      <c r="B1891" s="15" t="str">
        <f>IF((Table1[StartDate]&gt;=Date.GraphMin)*(Table1[StartDate]&lt;=Date.GraphMax)=1,"Yes","No")</f>
        <v>No</v>
      </c>
      <c r="C1891" s="15" t="str">
        <f>IF(OR(Table1[[#This Row],[Site]]="FOOD MILLING",Table1[[#This Row],[Site]]="GODACO"), "No", "Yes")</f>
        <v>Yes</v>
      </c>
      <c r="D1891" s="40">
        <f>MAX(DATE(Table1[Year],1,1),DATE(Table1[Year],1,1)-WEEKDAY(DATE(Table1[Year],1,1),2)+(Table1[WeekNum]-1)*7+1)</f>
        <v>44634</v>
      </c>
      <c r="E1891" s="40">
        <f>MIN(DATE(Table1[Year]+1,1,0),DATE(Table1[Year],1,1)-WEEKDAY(DATE(Table1[Year],1,1),2)+Table1[WeekNum]*7)</f>
        <v>44640</v>
      </c>
      <c r="F1891" s="15">
        <v>2022</v>
      </c>
      <c r="G1891" s="15">
        <f t="shared" si="58"/>
        <v>3</v>
      </c>
      <c r="H1891" s="15">
        <v>12</v>
      </c>
      <c r="I1891" s="207" t="str">
        <f>"W" &amp;Table1[[#This Row],[WeekNum]]</f>
        <v>W12</v>
      </c>
      <c r="J1891" s="195" t="str">
        <f t="shared" si="59"/>
        <v>22-W12</v>
      </c>
      <c r="K1891" s="11" t="s">
        <v>653</v>
      </c>
      <c r="L1891" s="11"/>
      <c r="M1891" s="11" t="s">
        <v>72</v>
      </c>
      <c r="N1891" s="11" t="s">
        <v>428</v>
      </c>
      <c r="O1891" s="266" t="s">
        <v>372</v>
      </c>
      <c r="P1891" s="11" t="s">
        <v>373</v>
      </c>
      <c r="Q1891" s="11" t="s">
        <v>419</v>
      </c>
      <c r="R1891" s="11">
        <v>0</v>
      </c>
      <c r="S1891" s="11">
        <v>0</v>
      </c>
      <c r="T1891" s="206">
        <f>ABS(Table1[[#This Row],[Prod]]-Table1[[#This Row],[Planned]])</f>
        <v>0</v>
      </c>
      <c r="U1891" s="209">
        <f>IF(ABS(Table1[[#This Row],[Prod]]-Table1[[#This Row],[Planned]])&gt;Table1[[#This Row],[Planned]],0,IF(Table1[[#This Row],[Planned]]=0,0,1-ABS(Table1[[#This Row],[Prod]]-Table1[[#This Row],[Planned]])/Table1[[#This Row],[Planned]]))</f>
        <v>0</v>
      </c>
      <c r="V1891" s="11"/>
      <c r="W1891" s="11"/>
      <c r="X1891" s="27">
        <v>0</v>
      </c>
      <c r="Y1891" s="206">
        <f>Table1[[#This Row],[Prod]]</f>
        <v>0</v>
      </c>
      <c r="Z1891" s="206">
        <f>ABS(Table1[[#This Row],[Prod2]]-Table1[[#This Row],[Plan Revised]])</f>
        <v>0</v>
      </c>
      <c r="AA1891" s="209">
        <f>IF(ABS(Table1[[#This Row],[Prod2]]-Table1[[#This Row],[Plan Revised]])&gt;Table1[[#This Row],[Plan Revised]],0,IF(Table1[[#This Row],[Plan Revised]]=0,0,1-ABS(Table1[[#This Row],[Prod2]]-Table1[[#This Row],[Plan Revised]])/Table1[[#This Row],[Plan Revised]]))</f>
        <v>0</v>
      </c>
      <c r="AB1891" s="11"/>
      <c r="AC1891" s="30"/>
      <c r="AD1891"/>
      <c r="AF1891"/>
    </row>
    <row r="1892" spans="1:32">
      <c r="A1892" s="15" t="str">
        <f>IF(Table1[Week]=WeekSel,"Yes","No")</f>
        <v>No</v>
      </c>
      <c r="B1892" s="15" t="str">
        <f>IF((Table1[StartDate]&gt;=Date.GraphMin)*(Table1[StartDate]&lt;=Date.GraphMax)=1,"Yes","No")</f>
        <v>No</v>
      </c>
      <c r="C1892" s="15" t="str">
        <f>IF(OR(Table1[[#This Row],[Site]]="FOOD MILLING",Table1[[#This Row],[Site]]="GODACO"), "No", "Yes")</f>
        <v>Yes</v>
      </c>
      <c r="D1892" s="40">
        <f>MAX(DATE(Table1[Year],1,1),DATE(Table1[Year],1,1)-WEEKDAY(DATE(Table1[Year],1,1),2)+(Table1[WeekNum]-1)*7+1)</f>
        <v>44634</v>
      </c>
      <c r="E1892" s="40">
        <f>MIN(DATE(Table1[Year]+1,1,0),DATE(Table1[Year],1,1)-WEEKDAY(DATE(Table1[Year],1,1),2)+Table1[WeekNum]*7)</f>
        <v>44640</v>
      </c>
      <c r="F1892" s="15">
        <v>2022</v>
      </c>
      <c r="G1892" s="15">
        <f t="shared" si="58"/>
        <v>3</v>
      </c>
      <c r="H1892" s="15">
        <v>12</v>
      </c>
      <c r="I1892" s="207" t="str">
        <f>"W" &amp;Table1[[#This Row],[WeekNum]]</f>
        <v>W12</v>
      </c>
      <c r="J1892" s="195" t="str">
        <f t="shared" si="59"/>
        <v>22-W12</v>
      </c>
      <c r="K1892" s="11" t="s">
        <v>654</v>
      </c>
      <c r="L1892" s="11"/>
      <c r="M1892" s="11" t="s">
        <v>72</v>
      </c>
      <c r="N1892" s="11" t="s">
        <v>428</v>
      </c>
      <c r="O1892" s="266" t="s">
        <v>372</v>
      </c>
      <c r="P1892" s="11" t="s">
        <v>373</v>
      </c>
      <c r="Q1892" s="11" t="s">
        <v>419</v>
      </c>
      <c r="R1892" s="11">
        <v>7000</v>
      </c>
      <c r="S1892" s="11">
        <v>7722.4</v>
      </c>
      <c r="T1892" s="206">
        <f>ABS(Table1[[#This Row],[Prod]]-Table1[[#This Row],[Planned]])</f>
        <v>722.39999999999964</v>
      </c>
      <c r="U1892" s="209">
        <f>IF(ABS(Table1[[#This Row],[Prod]]-Table1[[#This Row],[Planned]])&gt;Table1[[#This Row],[Planned]],0,IF(Table1[[#This Row],[Planned]]=0,0,1-ABS(Table1[[#This Row],[Prod]]-Table1[[#This Row],[Planned]])/Table1[[#This Row],[Planned]]))</f>
        <v>0.89680000000000004</v>
      </c>
      <c r="V1892" s="11"/>
      <c r="W1892" s="11"/>
      <c r="X1892" s="27">
        <v>7000</v>
      </c>
      <c r="Y1892" s="206">
        <f>Table1[[#This Row],[Prod]]</f>
        <v>7722.4</v>
      </c>
      <c r="Z1892" s="206">
        <f>ABS(Table1[[#This Row],[Prod2]]-Table1[[#This Row],[Plan Revised]])</f>
        <v>722.39999999999964</v>
      </c>
      <c r="AA1892" s="209">
        <f>IF(ABS(Table1[[#This Row],[Prod2]]-Table1[[#This Row],[Plan Revised]])&gt;Table1[[#This Row],[Plan Revised]],0,IF(Table1[[#This Row],[Plan Revised]]=0,0,1-ABS(Table1[[#This Row],[Prod2]]-Table1[[#This Row],[Plan Revised]])/Table1[[#This Row],[Plan Revised]]))</f>
        <v>0.89680000000000004</v>
      </c>
      <c r="AB1892" s="11"/>
      <c r="AC1892" s="30"/>
      <c r="AD1892"/>
      <c r="AF1892"/>
    </row>
    <row r="1893" spans="1:32">
      <c r="A1893" s="15" t="str">
        <f>IF(Table1[Week]=WeekSel,"Yes","No")</f>
        <v>No</v>
      </c>
      <c r="B1893" s="15" t="str">
        <f>IF((Table1[StartDate]&gt;=Date.GraphMin)*(Table1[StartDate]&lt;=Date.GraphMax)=1,"Yes","No")</f>
        <v>No</v>
      </c>
      <c r="C1893" s="15" t="str">
        <f>IF(OR(Table1[[#This Row],[Site]]="FOOD MILLING",Table1[[#This Row],[Site]]="GODACO"), "No", "Yes")</f>
        <v>Yes</v>
      </c>
      <c r="D1893" s="40">
        <f>MAX(DATE(Table1[Year],1,1),DATE(Table1[Year],1,1)-WEEKDAY(DATE(Table1[Year],1,1),2)+(Table1[WeekNum]-1)*7+1)</f>
        <v>44634</v>
      </c>
      <c r="E1893" s="40">
        <f>MIN(DATE(Table1[Year]+1,1,0),DATE(Table1[Year],1,1)-WEEKDAY(DATE(Table1[Year],1,1),2)+Table1[WeekNum]*7)</f>
        <v>44640</v>
      </c>
      <c r="F1893" s="15">
        <v>2022</v>
      </c>
      <c r="G1893" s="15">
        <f t="shared" si="58"/>
        <v>3</v>
      </c>
      <c r="H1893" s="15">
        <v>12</v>
      </c>
      <c r="I1893" s="207" t="str">
        <f>"W" &amp;Table1[[#This Row],[WeekNum]]</f>
        <v>W12</v>
      </c>
      <c r="J1893" s="195" t="str">
        <f t="shared" si="59"/>
        <v>22-W12</v>
      </c>
      <c r="K1893" s="11" t="s">
        <v>655</v>
      </c>
      <c r="L1893" s="11"/>
      <c r="M1893" s="11" t="s">
        <v>72</v>
      </c>
      <c r="N1893" s="11" t="s">
        <v>428</v>
      </c>
      <c r="O1893" s="266" t="s">
        <v>372</v>
      </c>
      <c r="P1893" s="11" t="s">
        <v>373</v>
      </c>
      <c r="Q1893" s="11" t="s">
        <v>419</v>
      </c>
      <c r="R1893" s="11">
        <v>0</v>
      </c>
      <c r="S1893" s="11">
        <v>0</v>
      </c>
      <c r="T1893" s="206">
        <f>ABS(Table1[[#This Row],[Prod]]-Table1[[#This Row],[Planned]])</f>
        <v>0</v>
      </c>
      <c r="U1893" s="209">
        <f>IF(ABS(Table1[[#This Row],[Prod]]-Table1[[#This Row],[Planned]])&gt;Table1[[#This Row],[Planned]],0,IF(Table1[[#This Row],[Planned]]=0,0,1-ABS(Table1[[#This Row],[Prod]]-Table1[[#This Row],[Planned]])/Table1[[#This Row],[Planned]]))</f>
        <v>0</v>
      </c>
      <c r="V1893" s="11"/>
      <c r="W1893" s="11"/>
      <c r="X1893" s="27">
        <v>0</v>
      </c>
      <c r="Y1893" s="206">
        <f>Table1[[#This Row],[Prod]]</f>
        <v>0</v>
      </c>
      <c r="Z1893" s="206">
        <f>ABS(Table1[[#This Row],[Prod2]]-Table1[[#This Row],[Plan Revised]])</f>
        <v>0</v>
      </c>
      <c r="AA1893" s="209">
        <f>IF(ABS(Table1[[#This Row],[Prod2]]-Table1[[#This Row],[Plan Revised]])&gt;Table1[[#This Row],[Plan Revised]],0,IF(Table1[[#This Row],[Plan Revised]]=0,0,1-ABS(Table1[[#This Row],[Prod2]]-Table1[[#This Row],[Plan Revised]])/Table1[[#This Row],[Plan Revised]]))</f>
        <v>0</v>
      </c>
      <c r="AB1893" s="11"/>
      <c r="AC1893" s="30"/>
      <c r="AD1893"/>
      <c r="AF1893"/>
    </row>
    <row r="1894" spans="1:32">
      <c r="A1894" s="15" t="str">
        <f>IF(Table1[Week]=WeekSel,"Yes","No")</f>
        <v>No</v>
      </c>
      <c r="B1894" s="15" t="str">
        <f>IF((Table1[StartDate]&gt;=Date.GraphMin)*(Table1[StartDate]&lt;=Date.GraphMax)=1,"Yes","No")</f>
        <v>No</v>
      </c>
      <c r="C1894" s="15" t="str">
        <f>IF(OR(Table1[[#This Row],[Site]]="FOOD MILLING",Table1[[#This Row],[Site]]="GODACO"), "No", "Yes")</f>
        <v>Yes</v>
      </c>
      <c r="D1894" s="40">
        <f>MAX(DATE(Table1[Year],1,1),DATE(Table1[Year],1,1)-WEEKDAY(DATE(Table1[Year],1,1),2)+(Table1[WeekNum]-1)*7+1)</f>
        <v>44634</v>
      </c>
      <c r="E1894" s="40">
        <f>MIN(DATE(Table1[Year]+1,1,0),DATE(Table1[Year],1,1)-WEEKDAY(DATE(Table1[Year],1,1),2)+Table1[WeekNum]*7)</f>
        <v>44640</v>
      </c>
      <c r="F1894" s="15">
        <v>2022</v>
      </c>
      <c r="G1894" s="15">
        <f t="shared" si="58"/>
        <v>3</v>
      </c>
      <c r="H1894" s="15">
        <v>12</v>
      </c>
      <c r="I1894" s="207" t="str">
        <f>"W" &amp;Table1[[#This Row],[WeekNum]]</f>
        <v>W12</v>
      </c>
      <c r="J1894" s="195" t="str">
        <f t="shared" si="59"/>
        <v>22-W12</v>
      </c>
      <c r="K1894" s="11" t="s">
        <v>656</v>
      </c>
      <c r="L1894" s="11"/>
      <c r="M1894" s="11" t="s">
        <v>72</v>
      </c>
      <c r="N1894" s="11" t="s">
        <v>428</v>
      </c>
      <c r="O1894" s="266" t="s">
        <v>372</v>
      </c>
      <c r="P1894" s="11" t="s">
        <v>373</v>
      </c>
      <c r="Q1894" s="11" t="s">
        <v>419</v>
      </c>
      <c r="R1894" s="11">
        <v>0</v>
      </c>
      <c r="S1894" s="11">
        <v>0</v>
      </c>
      <c r="T1894" s="206">
        <f>ABS(Table1[[#This Row],[Prod]]-Table1[[#This Row],[Planned]])</f>
        <v>0</v>
      </c>
      <c r="U1894" s="209">
        <f>IF(ABS(Table1[[#This Row],[Prod]]-Table1[[#This Row],[Planned]])&gt;Table1[[#This Row],[Planned]],0,IF(Table1[[#This Row],[Planned]]=0,0,1-ABS(Table1[[#This Row],[Prod]]-Table1[[#This Row],[Planned]])/Table1[[#This Row],[Planned]]))</f>
        <v>0</v>
      </c>
      <c r="V1894" s="11"/>
      <c r="W1894" s="11"/>
      <c r="X1894" s="27">
        <v>0</v>
      </c>
      <c r="Y1894" s="206">
        <f>Table1[[#This Row],[Prod]]</f>
        <v>0</v>
      </c>
      <c r="Z1894" s="206">
        <f>ABS(Table1[[#This Row],[Prod2]]-Table1[[#This Row],[Plan Revised]])</f>
        <v>0</v>
      </c>
      <c r="AA1894" s="209">
        <f>IF(ABS(Table1[[#This Row],[Prod2]]-Table1[[#This Row],[Plan Revised]])&gt;Table1[[#This Row],[Plan Revised]],0,IF(Table1[[#This Row],[Plan Revised]]=0,0,1-ABS(Table1[[#This Row],[Prod2]]-Table1[[#This Row],[Plan Revised]])/Table1[[#This Row],[Plan Revised]]))</f>
        <v>0</v>
      </c>
      <c r="AB1894" s="11"/>
      <c r="AC1894" s="30"/>
      <c r="AD1894"/>
      <c r="AF1894"/>
    </row>
    <row r="1895" spans="1:32">
      <c r="A1895" s="15" t="str">
        <f>IF(Table1[Week]=WeekSel,"Yes","No")</f>
        <v>No</v>
      </c>
      <c r="B1895" s="15" t="str">
        <f>IF((Table1[StartDate]&gt;=Date.GraphMin)*(Table1[StartDate]&lt;=Date.GraphMax)=1,"Yes","No")</f>
        <v>No</v>
      </c>
      <c r="C1895" s="15" t="str">
        <f>IF(OR(Table1[[#This Row],[Site]]="FOOD MILLING",Table1[[#This Row],[Site]]="GODACO"), "No", "Yes")</f>
        <v>Yes</v>
      </c>
      <c r="D1895" s="40">
        <f>MAX(DATE(Table1[Year],1,1),DATE(Table1[Year],1,1)-WEEKDAY(DATE(Table1[Year],1,1),2)+(Table1[WeekNum]-1)*7+1)</f>
        <v>44634</v>
      </c>
      <c r="E1895" s="40">
        <f>MIN(DATE(Table1[Year]+1,1,0),DATE(Table1[Year],1,1)-WEEKDAY(DATE(Table1[Year],1,1),2)+Table1[WeekNum]*7)</f>
        <v>44640</v>
      </c>
      <c r="F1895" s="15">
        <v>2022</v>
      </c>
      <c r="G1895" s="15">
        <f t="shared" si="58"/>
        <v>3</v>
      </c>
      <c r="H1895" s="15">
        <v>12</v>
      </c>
      <c r="I1895" s="207" t="str">
        <f>"W" &amp;Table1[[#This Row],[WeekNum]]</f>
        <v>W12</v>
      </c>
      <c r="J1895" s="195" t="str">
        <f t="shared" si="59"/>
        <v>22-W12</v>
      </c>
      <c r="K1895" s="11" t="s">
        <v>657</v>
      </c>
      <c r="L1895" s="11"/>
      <c r="M1895" s="11" t="s">
        <v>72</v>
      </c>
      <c r="N1895" s="11" t="s">
        <v>428</v>
      </c>
      <c r="O1895" s="266" t="s">
        <v>372</v>
      </c>
      <c r="P1895" s="11" t="s">
        <v>373</v>
      </c>
      <c r="Q1895" s="11" t="s">
        <v>419</v>
      </c>
      <c r="R1895" s="11">
        <v>2000</v>
      </c>
      <c r="S1895" s="11">
        <v>0</v>
      </c>
      <c r="T1895" s="206">
        <f>ABS(Table1[[#This Row],[Prod]]-Table1[[#This Row],[Planned]])</f>
        <v>2000</v>
      </c>
      <c r="U1895" s="209">
        <f>IF(ABS(Table1[[#This Row],[Prod]]-Table1[[#This Row],[Planned]])&gt;Table1[[#This Row],[Planned]],0,IF(Table1[[#This Row],[Planned]]=0,0,1-ABS(Table1[[#This Row],[Prod]]-Table1[[#This Row],[Planned]])/Table1[[#This Row],[Planned]]))</f>
        <v>0</v>
      </c>
      <c r="V1895" s="11"/>
      <c r="W1895" s="11"/>
      <c r="X1895" s="27">
        <v>3000</v>
      </c>
      <c r="Y1895" s="206">
        <f>Table1[[#This Row],[Prod]]</f>
        <v>0</v>
      </c>
      <c r="Z1895" s="206">
        <f>ABS(Table1[[#This Row],[Prod2]]-Table1[[#This Row],[Plan Revised]])</f>
        <v>3000</v>
      </c>
      <c r="AA1895" s="209">
        <f>IF(ABS(Table1[[#This Row],[Prod2]]-Table1[[#This Row],[Plan Revised]])&gt;Table1[[#This Row],[Plan Revised]],0,IF(Table1[[#This Row],[Plan Revised]]=0,0,1-ABS(Table1[[#This Row],[Prod2]]-Table1[[#This Row],[Plan Revised]])/Table1[[#This Row],[Plan Revised]]))</f>
        <v>0</v>
      </c>
      <c r="AB1895" s="11"/>
      <c r="AC1895" s="30"/>
      <c r="AD1895"/>
      <c r="AF1895"/>
    </row>
    <row r="1896" spans="1:32">
      <c r="A1896" s="15" t="str">
        <f>IF(Table1[Week]=WeekSel,"Yes","No")</f>
        <v>No</v>
      </c>
      <c r="B1896" s="15" t="str">
        <f>IF((Table1[StartDate]&gt;=Date.GraphMin)*(Table1[StartDate]&lt;=Date.GraphMax)=1,"Yes","No")</f>
        <v>No</v>
      </c>
      <c r="C1896" s="15" t="str">
        <f>IF(OR(Table1[[#This Row],[Site]]="FOOD MILLING",Table1[[#This Row],[Site]]="GODACO"), "No", "Yes")</f>
        <v>Yes</v>
      </c>
      <c r="D1896" s="40">
        <f>MAX(DATE(Table1[Year],1,1),DATE(Table1[Year],1,1)-WEEKDAY(DATE(Table1[Year],1,1),2)+(Table1[WeekNum]-1)*7+1)</f>
        <v>44634</v>
      </c>
      <c r="E1896" s="40">
        <f>MIN(DATE(Table1[Year]+1,1,0),DATE(Table1[Year],1,1)-WEEKDAY(DATE(Table1[Year],1,1),2)+Table1[WeekNum]*7)</f>
        <v>44640</v>
      </c>
      <c r="F1896" s="15">
        <v>2022</v>
      </c>
      <c r="G1896" s="15">
        <f t="shared" si="58"/>
        <v>3</v>
      </c>
      <c r="H1896" s="15">
        <v>12</v>
      </c>
      <c r="I1896" s="207" t="str">
        <f>"W" &amp;Table1[[#This Row],[WeekNum]]</f>
        <v>W12</v>
      </c>
      <c r="J1896" s="195" t="str">
        <f t="shared" si="59"/>
        <v>22-W12</v>
      </c>
      <c r="K1896" s="11" t="s">
        <v>658</v>
      </c>
      <c r="L1896" s="11"/>
      <c r="M1896" s="11" t="s">
        <v>72</v>
      </c>
      <c r="N1896" s="11" t="s">
        <v>428</v>
      </c>
      <c r="O1896" s="266" t="s">
        <v>374</v>
      </c>
      <c r="P1896" s="11" t="s">
        <v>376</v>
      </c>
      <c r="Q1896" s="11" t="s">
        <v>419</v>
      </c>
      <c r="R1896" s="11">
        <v>2500</v>
      </c>
      <c r="S1896" s="11">
        <v>2717.6000000000004</v>
      </c>
      <c r="T1896" s="206">
        <f>ABS(Table1[[#This Row],[Prod]]-Table1[[#This Row],[Planned]])</f>
        <v>217.60000000000036</v>
      </c>
      <c r="U1896" s="209">
        <f>IF(ABS(Table1[[#This Row],[Prod]]-Table1[[#This Row],[Planned]])&gt;Table1[[#This Row],[Planned]],0,IF(Table1[[#This Row],[Planned]]=0,0,1-ABS(Table1[[#This Row],[Prod]]-Table1[[#This Row],[Planned]])/Table1[[#This Row],[Planned]]))</f>
        <v>0.91295999999999988</v>
      </c>
      <c r="V1896" s="11"/>
      <c r="W1896" s="11"/>
      <c r="X1896" s="27">
        <v>3100</v>
      </c>
      <c r="Y1896" s="206">
        <f>Table1[[#This Row],[Prod]]</f>
        <v>2717.6000000000004</v>
      </c>
      <c r="Z1896" s="206">
        <f>ABS(Table1[[#This Row],[Prod2]]-Table1[[#This Row],[Plan Revised]])</f>
        <v>382.39999999999964</v>
      </c>
      <c r="AA1896" s="209">
        <f>IF(ABS(Table1[[#This Row],[Prod2]]-Table1[[#This Row],[Plan Revised]])&gt;Table1[[#This Row],[Plan Revised]],0,IF(Table1[[#This Row],[Plan Revised]]=0,0,1-ABS(Table1[[#This Row],[Prod2]]-Table1[[#This Row],[Plan Revised]])/Table1[[#This Row],[Plan Revised]]))</f>
        <v>0.87664516129032266</v>
      </c>
      <c r="AB1896" s="11"/>
      <c r="AC1896" s="30"/>
      <c r="AD1896"/>
      <c r="AF1896"/>
    </row>
    <row r="1897" spans="1:32">
      <c r="A1897" s="15" t="str">
        <f>IF(Table1[Week]=WeekSel,"Yes","No")</f>
        <v>No</v>
      </c>
      <c r="B1897" s="15" t="str">
        <f>IF((Table1[StartDate]&gt;=Date.GraphMin)*(Table1[StartDate]&lt;=Date.GraphMax)=1,"Yes","No")</f>
        <v>No</v>
      </c>
      <c r="C1897" s="15" t="str">
        <f>IF(OR(Table1[[#This Row],[Site]]="FOOD MILLING",Table1[[#This Row],[Site]]="GODACO"), "No", "Yes")</f>
        <v>Yes</v>
      </c>
      <c r="D1897" s="40">
        <f>MAX(DATE(Table1[Year],1,1),DATE(Table1[Year],1,1)-WEEKDAY(DATE(Table1[Year],1,1),2)+(Table1[WeekNum]-1)*7+1)</f>
        <v>44634</v>
      </c>
      <c r="E1897" s="40">
        <f>MIN(DATE(Table1[Year]+1,1,0),DATE(Table1[Year],1,1)-WEEKDAY(DATE(Table1[Year],1,1),2)+Table1[WeekNum]*7)</f>
        <v>44640</v>
      </c>
      <c r="F1897" s="15">
        <v>2022</v>
      </c>
      <c r="G1897" s="15">
        <f t="shared" si="58"/>
        <v>3</v>
      </c>
      <c r="H1897" s="15">
        <v>12</v>
      </c>
      <c r="I1897" s="207" t="str">
        <f>"W" &amp;Table1[[#This Row],[WeekNum]]</f>
        <v>W12</v>
      </c>
      <c r="J1897" s="195" t="str">
        <f t="shared" si="59"/>
        <v>22-W12</v>
      </c>
      <c r="K1897" s="11" t="s">
        <v>659</v>
      </c>
      <c r="L1897" s="11"/>
      <c r="M1897" s="11" t="s">
        <v>72</v>
      </c>
      <c r="N1897" s="11" t="s">
        <v>428</v>
      </c>
      <c r="O1897" s="266" t="s">
        <v>374</v>
      </c>
      <c r="P1897" s="11" t="s">
        <v>376</v>
      </c>
      <c r="Q1897" s="11" t="s">
        <v>419</v>
      </c>
      <c r="R1897" s="11">
        <v>0</v>
      </c>
      <c r="S1897" s="11">
        <v>1442</v>
      </c>
      <c r="T1897" s="206">
        <f>ABS(Table1[[#This Row],[Prod]]-Table1[[#This Row],[Planned]])</f>
        <v>1442</v>
      </c>
      <c r="U1897" s="209">
        <f>IF(ABS(Table1[[#This Row],[Prod]]-Table1[[#This Row],[Planned]])&gt;Table1[[#This Row],[Planned]],0,IF(Table1[[#This Row],[Planned]]=0,0,1-ABS(Table1[[#This Row],[Prod]]-Table1[[#This Row],[Planned]])/Table1[[#This Row],[Planned]]))</f>
        <v>0</v>
      </c>
      <c r="V1897" s="11"/>
      <c r="W1897" s="11"/>
      <c r="X1897" s="27">
        <v>3100</v>
      </c>
      <c r="Y1897" s="206">
        <f>Table1[[#This Row],[Prod]]</f>
        <v>1442</v>
      </c>
      <c r="Z1897" s="206">
        <f>ABS(Table1[[#This Row],[Prod2]]-Table1[[#This Row],[Plan Revised]])</f>
        <v>1658</v>
      </c>
      <c r="AA1897" s="209">
        <f>IF(ABS(Table1[[#This Row],[Prod2]]-Table1[[#This Row],[Plan Revised]])&gt;Table1[[#This Row],[Plan Revised]],0,IF(Table1[[#This Row],[Plan Revised]]=0,0,1-ABS(Table1[[#This Row],[Prod2]]-Table1[[#This Row],[Plan Revised]])/Table1[[#This Row],[Plan Revised]]))</f>
        <v>0.46516129032258069</v>
      </c>
      <c r="AB1897" s="11"/>
      <c r="AC1897" s="30"/>
      <c r="AD1897"/>
      <c r="AF1897"/>
    </row>
    <row r="1898" spans="1:32">
      <c r="A1898" s="15" t="str">
        <f>IF(Table1[Week]=WeekSel,"Yes","No")</f>
        <v>No</v>
      </c>
      <c r="B1898" s="15" t="str">
        <f>IF((Table1[StartDate]&gt;=Date.GraphMin)*(Table1[StartDate]&lt;=Date.GraphMax)=1,"Yes","No")</f>
        <v>No</v>
      </c>
      <c r="C1898" s="15" t="str">
        <f>IF(OR(Table1[[#This Row],[Site]]="FOOD MILLING",Table1[[#This Row],[Site]]="GODACO"), "No", "Yes")</f>
        <v>Yes</v>
      </c>
      <c r="D1898" s="40">
        <f>MAX(DATE(Table1[Year],1,1),DATE(Table1[Year],1,1)-WEEKDAY(DATE(Table1[Year],1,1),2)+(Table1[WeekNum]-1)*7+1)</f>
        <v>44634</v>
      </c>
      <c r="E1898" s="40">
        <f>MIN(DATE(Table1[Year]+1,1,0),DATE(Table1[Year],1,1)-WEEKDAY(DATE(Table1[Year],1,1),2)+Table1[WeekNum]*7)</f>
        <v>44640</v>
      </c>
      <c r="F1898" s="15">
        <v>2022</v>
      </c>
      <c r="G1898" s="15">
        <f t="shared" si="58"/>
        <v>3</v>
      </c>
      <c r="H1898" s="15">
        <v>12</v>
      </c>
      <c r="I1898" s="207" t="str">
        <f>"W" &amp;Table1[[#This Row],[WeekNum]]</f>
        <v>W12</v>
      </c>
      <c r="J1898" s="195" t="str">
        <f t="shared" si="59"/>
        <v>22-W12</v>
      </c>
      <c r="K1898" s="11" t="s">
        <v>660</v>
      </c>
      <c r="L1898" s="11"/>
      <c r="M1898" s="11" t="s">
        <v>72</v>
      </c>
      <c r="N1898" s="11" t="s">
        <v>428</v>
      </c>
      <c r="O1898" s="266" t="s">
        <v>374</v>
      </c>
      <c r="P1898" s="11" t="s">
        <v>376</v>
      </c>
      <c r="Q1898" s="11" t="s">
        <v>419</v>
      </c>
      <c r="R1898" s="11">
        <v>0</v>
      </c>
      <c r="S1898" s="11">
        <v>0</v>
      </c>
      <c r="T1898" s="206">
        <f>ABS(Table1[[#This Row],[Prod]]-Table1[[#This Row],[Planned]])</f>
        <v>0</v>
      </c>
      <c r="U1898" s="209">
        <f>IF(ABS(Table1[[#This Row],[Prod]]-Table1[[#This Row],[Planned]])&gt;Table1[[#This Row],[Planned]],0,IF(Table1[[#This Row],[Planned]]=0,0,1-ABS(Table1[[#This Row],[Prod]]-Table1[[#This Row],[Planned]])/Table1[[#This Row],[Planned]]))</f>
        <v>0</v>
      </c>
      <c r="V1898" s="11"/>
      <c r="W1898" s="11"/>
      <c r="X1898" s="27">
        <v>0</v>
      </c>
      <c r="Y1898" s="206">
        <f>Table1[[#This Row],[Prod]]</f>
        <v>0</v>
      </c>
      <c r="Z1898" s="206">
        <f>ABS(Table1[[#This Row],[Prod2]]-Table1[[#This Row],[Plan Revised]])</f>
        <v>0</v>
      </c>
      <c r="AA1898" s="209">
        <f>IF(ABS(Table1[[#This Row],[Prod2]]-Table1[[#This Row],[Plan Revised]])&gt;Table1[[#This Row],[Plan Revised]],0,IF(Table1[[#This Row],[Plan Revised]]=0,0,1-ABS(Table1[[#This Row],[Prod2]]-Table1[[#This Row],[Plan Revised]])/Table1[[#This Row],[Plan Revised]]))</f>
        <v>0</v>
      </c>
      <c r="AB1898" s="11"/>
      <c r="AC1898" s="30"/>
      <c r="AD1898"/>
      <c r="AF1898"/>
    </row>
    <row r="1899" spans="1:32">
      <c r="A1899" s="15" t="str">
        <f>IF(Table1[Week]=WeekSel,"Yes","No")</f>
        <v>No</v>
      </c>
      <c r="B1899" s="15" t="str">
        <f>IF((Table1[StartDate]&gt;=Date.GraphMin)*(Table1[StartDate]&lt;=Date.GraphMax)=1,"Yes","No")</f>
        <v>No</v>
      </c>
      <c r="C1899" s="15" t="str">
        <f>IF(OR(Table1[[#This Row],[Site]]="FOOD MILLING",Table1[[#This Row],[Site]]="GODACO"), "No", "Yes")</f>
        <v>Yes</v>
      </c>
      <c r="D1899" s="40">
        <f>MAX(DATE(Table1[Year],1,1),DATE(Table1[Year],1,1)-WEEKDAY(DATE(Table1[Year],1,1),2)+(Table1[WeekNum]-1)*7+1)</f>
        <v>44634</v>
      </c>
      <c r="E1899" s="40">
        <f>MIN(DATE(Table1[Year]+1,1,0),DATE(Table1[Year],1,1)-WEEKDAY(DATE(Table1[Year],1,1),2)+Table1[WeekNum]*7)</f>
        <v>44640</v>
      </c>
      <c r="F1899" s="15">
        <v>2022</v>
      </c>
      <c r="G1899" s="15">
        <f t="shared" si="58"/>
        <v>3</v>
      </c>
      <c r="H1899" s="15">
        <v>12</v>
      </c>
      <c r="I1899" s="207" t="str">
        <f>"W" &amp;Table1[[#This Row],[WeekNum]]</f>
        <v>W12</v>
      </c>
      <c r="J1899" s="195" t="str">
        <f t="shared" si="59"/>
        <v>22-W12</v>
      </c>
      <c r="K1899" s="11" t="s">
        <v>661</v>
      </c>
      <c r="L1899" s="11"/>
      <c r="M1899" s="11" t="s">
        <v>72</v>
      </c>
      <c r="N1899" s="11" t="s">
        <v>428</v>
      </c>
      <c r="O1899" s="266" t="s">
        <v>374</v>
      </c>
      <c r="P1899" s="11" t="s">
        <v>376</v>
      </c>
      <c r="Q1899" s="11" t="s">
        <v>421</v>
      </c>
      <c r="R1899" s="11">
        <v>6800</v>
      </c>
      <c r="S1899" s="11">
        <v>3010.5</v>
      </c>
      <c r="T1899" s="206">
        <f>ABS(Table1[[#This Row],[Prod]]-Table1[[#This Row],[Planned]])</f>
        <v>3789.5</v>
      </c>
      <c r="U1899" s="209">
        <f>IF(ABS(Table1[[#This Row],[Prod]]-Table1[[#This Row],[Planned]])&gt;Table1[[#This Row],[Planned]],0,IF(Table1[[#This Row],[Planned]]=0,0,1-ABS(Table1[[#This Row],[Prod]]-Table1[[#This Row],[Planned]])/Table1[[#This Row],[Planned]]))</f>
        <v>0.44272058823529414</v>
      </c>
      <c r="V1899" s="11"/>
      <c r="W1899" s="11"/>
      <c r="X1899" s="27">
        <v>3400</v>
      </c>
      <c r="Y1899" s="206">
        <f>Table1[[#This Row],[Prod]]</f>
        <v>3010.5</v>
      </c>
      <c r="Z1899" s="206">
        <f>ABS(Table1[[#This Row],[Prod2]]-Table1[[#This Row],[Plan Revised]])</f>
        <v>389.5</v>
      </c>
      <c r="AA1899" s="209">
        <f>IF(ABS(Table1[[#This Row],[Prod2]]-Table1[[#This Row],[Plan Revised]])&gt;Table1[[#This Row],[Plan Revised]],0,IF(Table1[[#This Row],[Plan Revised]]=0,0,1-ABS(Table1[[#This Row],[Prod2]]-Table1[[#This Row],[Plan Revised]])/Table1[[#This Row],[Plan Revised]]))</f>
        <v>0.88544117647058829</v>
      </c>
      <c r="AB1899" s="11"/>
      <c r="AC1899" s="30"/>
      <c r="AD1899"/>
      <c r="AF1899"/>
    </row>
    <row r="1900" spans="1:32">
      <c r="A1900" s="15" t="str">
        <f>IF(Table1[Week]=WeekSel,"Yes","No")</f>
        <v>No</v>
      </c>
      <c r="B1900" s="15" t="str">
        <f>IF((Table1[StartDate]&gt;=Date.GraphMin)*(Table1[StartDate]&lt;=Date.GraphMax)=1,"Yes","No")</f>
        <v>No</v>
      </c>
      <c r="C1900" s="15" t="str">
        <f>IF(OR(Table1[[#This Row],[Site]]="FOOD MILLING",Table1[[#This Row],[Site]]="GODACO"), "No", "Yes")</f>
        <v>Yes</v>
      </c>
      <c r="D1900" s="40">
        <f>MAX(DATE(Table1[Year],1,1),DATE(Table1[Year],1,1)-WEEKDAY(DATE(Table1[Year],1,1),2)+(Table1[WeekNum]-1)*7+1)</f>
        <v>44634</v>
      </c>
      <c r="E1900" s="40">
        <f>MIN(DATE(Table1[Year]+1,1,0),DATE(Table1[Year],1,1)-WEEKDAY(DATE(Table1[Year],1,1),2)+Table1[WeekNum]*7)</f>
        <v>44640</v>
      </c>
      <c r="F1900" s="15">
        <v>2022</v>
      </c>
      <c r="G1900" s="15">
        <f t="shared" si="58"/>
        <v>3</v>
      </c>
      <c r="H1900" s="15">
        <v>12</v>
      </c>
      <c r="I1900" s="207" t="str">
        <f>"W" &amp;Table1[[#This Row],[WeekNum]]</f>
        <v>W12</v>
      </c>
      <c r="J1900" s="195" t="str">
        <f t="shared" si="59"/>
        <v>22-W12</v>
      </c>
      <c r="K1900" s="11" t="s">
        <v>662</v>
      </c>
      <c r="L1900" s="11"/>
      <c r="M1900" s="11" t="s">
        <v>72</v>
      </c>
      <c r="N1900" s="11" t="s">
        <v>428</v>
      </c>
      <c r="O1900" s="266" t="s">
        <v>374</v>
      </c>
      <c r="P1900" s="11" t="s">
        <v>376</v>
      </c>
      <c r="Q1900" s="11" t="s">
        <v>419</v>
      </c>
      <c r="R1900" s="11">
        <v>12400</v>
      </c>
      <c r="S1900" s="11">
        <v>13013.5</v>
      </c>
      <c r="T1900" s="206">
        <f>ABS(Table1[[#This Row],[Prod]]-Table1[[#This Row],[Planned]])</f>
        <v>613.5</v>
      </c>
      <c r="U1900" s="209">
        <f>IF(ABS(Table1[[#This Row],[Prod]]-Table1[[#This Row],[Planned]])&gt;Table1[[#This Row],[Planned]],0,IF(Table1[[#This Row],[Planned]]=0,0,1-ABS(Table1[[#This Row],[Prod]]-Table1[[#This Row],[Planned]])/Table1[[#This Row],[Planned]]))</f>
        <v>0.95052419354838713</v>
      </c>
      <c r="V1900" s="11"/>
      <c r="W1900" s="11"/>
      <c r="X1900" s="27">
        <v>12400</v>
      </c>
      <c r="Y1900" s="206">
        <f>Table1[[#This Row],[Prod]]</f>
        <v>13013.5</v>
      </c>
      <c r="Z1900" s="206">
        <f>ABS(Table1[[#This Row],[Prod2]]-Table1[[#This Row],[Plan Revised]])</f>
        <v>613.5</v>
      </c>
      <c r="AA1900" s="209">
        <f>IF(ABS(Table1[[#This Row],[Prod2]]-Table1[[#This Row],[Plan Revised]])&gt;Table1[[#This Row],[Plan Revised]],0,IF(Table1[[#This Row],[Plan Revised]]=0,0,1-ABS(Table1[[#This Row],[Prod2]]-Table1[[#This Row],[Plan Revised]])/Table1[[#This Row],[Plan Revised]]))</f>
        <v>0.95052419354838713</v>
      </c>
      <c r="AB1900" s="11"/>
      <c r="AC1900" s="30"/>
      <c r="AD1900"/>
      <c r="AF1900"/>
    </row>
    <row r="1901" spans="1:32">
      <c r="A1901" s="15" t="str">
        <f>IF(Table1[Week]=WeekSel,"Yes","No")</f>
        <v>No</v>
      </c>
      <c r="B1901" s="15" t="str">
        <f>IF((Table1[StartDate]&gt;=Date.GraphMin)*(Table1[StartDate]&lt;=Date.GraphMax)=1,"Yes","No")</f>
        <v>No</v>
      </c>
      <c r="C1901" s="15" t="str">
        <f>IF(OR(Table1[[#This Row],[Site]]="FOOD MILLING",Table1[[#This Row],[Site]]="GODACO"), "No", "Yes")</f>
        <v>Yes</v>
      </c>
      <c r="D1901" s="40">
        <f>MAX(DATE(Table1[Year],1,1),DATE(Table1[Year],1,1)-WEEKDAY(DATE(Table1[Year],1,1),2)+(Table1[WeekNum]-1)*7+1)</f>
        <v>44634</v>
      </c>
      <c r="E1901" s="40">
        <f>MIN(DATE(Table1[Year]+1,1,0),DATE(Table1[Year],1,1)-WEEKDAY(DATE(Table1[Year],1,1),2)+Table1[WeekNum]*7)</f>
        <v>44640</v>
      </c>
      <c r="F1901" s="15">
        <v>2022</v>
      </c>
      <c r="G1901" s="15">
        <f t="shared" si="58"/>
        <v>3</v>
      </c>
      <c r="H1901" s="15">
        <v>12</v>
      </c>
      <c r="I1901" s="207" t="str">
        <f>"W" &amp;Table1[[#This Row],[WeekNum]]</f>
        <v>W12</v>
      </c>
      <c r="J1901" s="195" t="str">
        <f t="shared" si="59"/>
        <v>22-W12</v>
      </c>
      <c r="K1901" s="11" t="s">
        <v>663</v>
      </c>
      <c r="L1901" s="11"/>
      <c r="M1901" s="11" t="s">
        <v>72</v>
      </c>
      <c r="N1901" s="11" t="s">
        <v>428</v>
      </c>
      <c r="O1901" s="266" t="s">
        <v>374</v>
      </c>
      <c r="P1901" s="11" t="s">
        <v>376</v>
      </c>
      <c r="Q1901" s="11" t="s">
        <v>421</v>
      </c>
      <c r="R1901" s="11">
        <v>3400</v>
      </c>
      <c r="S1901" s="11">
        <v>1403.5</v>
      </c>
      <c r="T1901" s="206">
        <f>ABS(Table1[[#This Row],[Prod]]-Table1[[#This Row],[Planned]])</f>
        <v>1996.5</v>
      </c>
      <c r="U1901" s="209">
        <f>IF(ABS(Table1[[#This Row],[Prod]]-Table1[[#This Row],[Planned]])&gt;Table1[[#This Row],[Planned]],0,IF(Table1[[#This Row],[Planned]]=0,0,1-ABS(Table1[[#This Row],[Prod]]-Table1[[#This Row],[Planned]])/Table1[[#This Row],[Planned]]))</f>
        <v>0.41279411764705887</v>
      </c>
      <c r="V1901" s="11"/>
      <c r="W1901" s="11"/>
      <c r="X1901" s="27">
        <v>1700</v>
      </c>
      <c r="Y1901" s="206">
        <f>Table1[[#This Row],[Prod]]</f>
        <v>1403.5</v>
      </c>
      <c r="Z1901" s="206">
        <f>ABS(Table1[[#This Row],[Prod2]]-Table1[[#This Row],[Plan Revised]])</f>
        <v>296.5</v>
      </c>
      <c r="AA1901" s="209">
        <f>IF(ABS(Table1[[#This Row],[Prod2]]-Table1[[#This Row],[Plan Revised]])&gt;Table1[[#This Row],[Plan Revised]],0,IF(Table1[[#This Row],[Plan Revised]]=0,0,1-ABS(Table1[[#This Row],[Prod2]]-Table1[[#This Row],[Plan Revised]])/Table1[[#This Row],[Plan Revised]]))</f>
        <v>0.82558823529411762</v>
      </c>
      <c r="AB1901" s="11"/>
      <c r="AC1901" s="30"/>
      <c r="AD1901"/>
      <c r="AF1901"/>
    </row>
    <row r="1902" spans="1:32">
      <c r="A1902" s="15" t="str">
        <f>IF(Table1[Week]=WeekSel,"Yes","No")</f>
        <v>No</v>
      </c>
      <c r="B1902" s="15" t="str">
        <f>IF((Table1[StartDate]&gt;=Date.GraphMin)*(Table1[StartDate]&lt;=Date.GraphMax)=1,"Yes","No")</f>
        <v>No</v>
      </c>
      <c r="C1902" s="15" t="str">
        <f>IF(OR(Table1[[#This Row],[Site]]="FOOD MILLING",Table1[[#This Row],[Site]]="GODACO"), "No", "Yes")</f>
        <v>Yes</v>
      </c>
      <c r="D1902" s="40">
        <f>MAX(DATE(Table1[Year],1,1),DATE(Table1[Year],1,1)-WEEKDAY(DATE(Table1[Year],1,1),2)+(Table1[WeekNum]-1)*7+1)</f>
        <v>44634</v>
      </c>
      <c r="E1902" s="40">
        <f>MIN(DATE(Table1[Year]+1,1,0),DATE(Table1[Year],1,1)-WEEKDAY(DATE(Table1[Year],1,1),2)+Table1[WeekNum]*7)</f>
        <v>44640</v>
      </c>
      <c r="F1902" s="15">
        <v>2022</v>
      </c>
      <c r="G1902" s="15">
        <f t="shared" si="58"/>
        <v>3</v>
      </c>
      <c r="H1902" s="15">
        <v>12</v>
      </c>
      <c r="I1902" s="207" t="str">
        <f>"W" &amp;Table1[[#This Row],[WeekNum]]</f>
        <v>W12</v>
      </c>
      <c r="J1902" s="195" t="str">
        <f t="shared" si="59"/>
        <v>22-W12</v>
      </c>
      <c r="K1902" s="11" t="s">
        <v>664</v>
      </c>
      <c r="L1902" s="11"/>
      <c r="M1902" s="11" t="s">
        <v>72</v>
      </c>
      <c r="N1902" s="11" t="s">
        <v>428</v>
      </c>
      <c r="O1902" s="266" t="s">
        <v>374</v>
      </c>
      <c r="P1902" s="11" t="s">
        <v>379</v>
      </c>
      <c r="Q1902" s="11" t="s">
        <v>421</v>
      </c>
      <c r="R1902" s="11">
        <v>0</v>
      </c>
      <c r="S1902" s="11">
        <v>0</v>
      </c>
      <c r="T1902" s="206">
        <f>ABS(Table1[[#This Row],[Prod]]-Table1[[#This Row],[Planned]])</f>
        <v>0</v>
      </c>
      <c r="U1902" s="209">
        <f>IF(ABS(Table1[[#This Row],[Prod]]-Table1[[#This Row],[Planned]])&gt;Table1[[#This Row],[Planned]],0,IF(Table1[[#This Row],[Planned]]=0,0,1-ABS(Table1[[#This Row],[Prod]]-Table1[[#This Row],[Planned]])/Table1[[#This Row],[Planned]]))</f>
        <v>0</v>
      </c>
      <c r="V1902" s="11"/>
      <c r="W1902" s="11"/>
      <c r="X1902" s="27">
        <v>0</v>
      </c>
      <c r="Y1902" s="206">
        <f>Table1[[#This Row],[Prod]]</f>
        <v>0</v>
      </c>
      <c r="Z1902" s="206">
        <f>ABS(Table1[[#This Row],[Prod2]]-Table1[[#This Row],[Plan Revised]])</f>
        <v>0</v>
      </c>
      <c r="AA1902" s="209">
        <f>IF(ABS(Table1[[#This Row],[Prod2]]-Table1[[#This Row],[Plan Revised]])&gt;Table1[[#This Row],[Plan Revised]],0,IF(Table1[[#This Row],[Plan Revised]]=0,0,1-ABS(Table1[[#This Row],[Prod2]]-Table1[[#This Row],[Plan Revised]])/Table1[[#This Row],[Plan Revised]]))</f>
        <v>0</v>
      </c>
      <c r="AB1902" s="11"/>
      <c r="AC1902" s="30"/>
      <c r="AD1902"/>
      <c r="AF1902"/>
    </row>
    <row r="1903" spans="1:32">
      <c r="A1903" s="15" t="str">
        <f>IF(Table1[Week]=WeekSel,"Yes","No")</f>
        <v>No</v>
      </c>
      <c r="B1903" s="15" t="str">
        <f>IF((Table1[StartDate]&gt;=Date.GraphMin)*(Table1[StartDate]&lt;=Date.GraphMax)=1,"Yes","No")</f>
        <v>No</v>
      </c>
      <c r="C1903" s="15" t="str">
        <f>IF(OR(Table1[[#This Row],[Site]]="FOOD MILLING",Table1[[#This Row],[Site]]="GODACO"), "No", "Yes")</f>
        <v>Yes</v>
      </c>
      <c r="D1903" s="40">
        <f>MAX(DATE(Table1[Year],1,1),DATE(Table1[Year],1,1)-WEEKDAY(DATE(Table1[Year],1,1),2)+(Table1[WeekNum]-1)*7+1)</f>
        <v>44634</v>
      </c>
      <c r="E1903" s="40">
        <f>MIN(DATE(Table1[Year]+1,1,0),DATE(Table1[Year],1,1)-WEEKDAY(DATE(Table1[Year],1,1),2)+Table1[WeekNum]*7)</f>
        <v>44640</v>
      </c>
      <c r="F1903" s="15">
        <v>2022</v>
      </c>
      <c r="G1903" s="15">
        <f t="shared" si="58"/>
        <v>3</v>
      </c>
      <c r="H1903" s="15">
        <v>12</v>
      </c>
      <c r="I1903" s="207" t="str">
        <f>"W" &amp;Table1[[#This Row],[WeekNum]]</f>
        <v>W12</v>
      </c>
      <c r="J1903" s="195" t="str">
        <f t="shared" si="59"/>
        <v>22-W12</v>
      </c>
      <c r="K1903" s="11" t="s">
        <v>665</v>
      </c>
      <c r="L1903" s="11"/>
      <c r="M1903" s="11" t="s">
        <v>72</v>
      </c>
      <c r="N1903" s="11" t="s">
        <v>428</v>
      </c>
      <c r="O1903" s="266" t="s">
        <v>374</v>
      </c>
      <c r="P1903" s="11" t="s">
        <v>379</v>
      </c>
      <c r="Q1903" s="11" t="s">
        <v>421</v>
      </c>
      <c r="R1903" s="11">
        <v>6400</v>
      </c>
      <c r="S1903" s="11">
        <v>7633</v>
      </c>
      <c r="T1903" s="206">
        <f>ABS(Table1[[#This Row],[Prod]]-Table1[[#This Row],[Planned]])</f>
        <v>1233</v>
      </c>
      <c r="U1903" s="209">
        <f>IF(ABS(Table1[[#This Row],[Prod]]-Table1[[#This Row],[Planned]])&gt;Table1[[#This Row],[Planned]],0,IF(Table1[[#This Row],[Planned]]=0,0,1-ABS(Table1[[#This Row],[Prod]]-Table1[[#This Row],[Planned]])/Table1[[#This Row],[Planned]]))</f>
        <v>0.80734375000000003</v>
      </c>
      <c r="V1903" s="11"/>
      <c r="W1903" s="11"/>
      <c r="X1903" s="27">
        <v>6400</v>
      </c>
      <c r="Y1903" s="206">
        <f>Table1[[#This Row],[Prod]]</f>
        <v>7633</v>
      </c>
      <c r="Z1903" s="206">
        <f>ABS(Table1[[#This Row],[Prod2]]-Table1[[#This Row],[Plan Revised]])</f>
        <v>1233</v>
      </c>
      <c r="AA1903" s="209">
        <f>IF(ABS(Table1[[#This Row],[Prod2]]-Table1[[#This Row],[Plan Revised]])&gt;Table1[[#This Row],[Plan Revised]],0,IF(Table1[[#This Row],[Plan Revised]]=0,0,1-ABS(Table1[[#This Row],[Prod2]]-Table1[[#This Row],[Plan Revised]])/Table1[[#This Row],[Plan Revised]]))</f>
        <v>0.80734375000000003</v>
      </c>
      <c r="AB1903" s="11"/>
      <c r="AC1903" s="30"/>
      <c r="AD1903"/>
      <c r="AF1903"/>
    </row>
    <row r="1904" spans="1:32">
      <c r="A1904" s="15" t="str">
        <f>IF(Table1[Week]=WeekSel,"Yes","No")</f>
        <v>No</v>
      </c>
      <c r="B1904" s="15" t="str">
        <f>IF((Table1[StartDate]&gt;=Date.GraphMin)*(Table1[StartDate]&lt;=Date.GraphMax)=1,"Yes","No")</f>
        <v>No</v>
      </c>
      <c r="C1904" s="15" t="str">
        <f>IF(OR(Table1[[#This Row],[Site]]="FOOD MILLING",Table1[[#This Row],[Site]]="GODACO"), "No", "Yes")</f>
        <v>Yes</v>
      </c>
      <c r="D1904" s="40">
        <f>MAX(DATE(Table1[Year],1,1),DATE(Table1[Year],1,1)-WEEKDAY(DATE(Table1[Year],1,1),2)+(Table1[WeekNum]-1)*7+1)</f>
        <v>44634</v>
      </c>
      <c r="E1904" s="40">
        <f>MIN(DATE(Table1[Year]+1,1,0),DATE(Table1[Year],1,1)-WEEKDAY(DATE(Table1[Year],1,1),2)+Table1[WeekNum]*7)</f>
        <v>44640</v>
      </c>
      <c r="F1904" s="15">
        <v>2022</v>
      </c>
      <c r="G1904" s="15">
        <f t="shared" si="58"/>
        <v>3</v>
      </c>
      <c r="H1904" s="15">
        <v>12</v>
      </c>
      <c r="I1904" s="207" t="str">
        <f>"W" &amp;Table1[[#This Row],[WeekNum]]</f>
        <v>W12</v>
      </c>
      <c r="J1904" s="195" t="str">
        <f t="shared" si="59"/>
        <v>22-W12</v>
      </c>
      <c r="K1904" s="11" t="s">
        <v>666</v>
      </c>
      <c r="L1904" s="11"/>
      <c r="M1904" s="11" t="s">
        <v>72</v>
      </c>
      <c r="N1904" s="11" t="s">
        <v>428</v>
      </c>
      <c r="O1904" s="266" t="s">
        <v>374</v>
      </c>
      <c r="P1904" s="11" t="s">
        <v>379</v>
      </c>
      <c r="Q1904" s="11" t="s">
        <v>421</v>
      </c>
      <c r="R1904" s="11">
        <v>12800</v>
      </c>
      <c r="S1904" s="11">
        <v>15929.5</v>
      </c>
      <c r="T1904" s="206">
        <f>ABS(Table1[[#This Row],[Prod]]-Table1[[#This Row],[Planned]])</f>
        <v>3129.5</v>
      </c>
      <c r="U1904" s="209">
        <f>IF(ABS(Table1[[#This Row],[Prod]]-Table1[[#This Row],[Planned]])&gt;Table1[[#This Row],[Planned]],0,IF(Table1[[#This Row],[Planned]]=0,0,1-ABS(Table1[[#This Row],[Prod]]-Table1[[#This Row],[Planned]])/Table1[[#This Row],[Planned]]))</f>
        <v>0.75550781249999999</v>
      </c>
      <c r="V1904" s="11"/>
      <c r="W1904" s="11"/>
      <c r="X1904" s="27">
        <v>18200</v>
      </c>
      <c r="Y1904" s="206">
        <f>Table1[[#This Row],[Prod]]</f>
        <v>15929.5</v>
      </c>
      <c r="Z1904" s="206">
        <f>ABS(Table1[[#This Row],[Prod2]]-Table1[[#This Row],[Plan Revised]])</f>
        <v>2270.5</v>
      </c>
      <c r="AA1904" s="209">
        <f>IF(ABS(Table1[[#This Row],[Prod2]]-Table1[[#This Row],[Plan Revised]])&gt;Table1[[#This Row],[Plan Revised]],0,IF(Table1[[#This Row],[Plan Revised]]=0,0,1-ABS(Table1[[#This Row],[Prod2]]-Table1[[#This Row],[Plan Revised]])/Table1[[#This Row],[Plan Revised]]))</f>
        <v>0.87524725274725279</v>
      </c>
      <c r="AB1904" s="11"/>
      <c r="AC1904" s="30"/>
      <c r="AD1904"/>
      <c r="AF1904"/>
    </row>
    <row r="1905" spans="1:32">
      <c r="A1905" s="15" t="str">
        <f>IF(Table1[Week]=WeekSel,"Yes","No")</f>
        <v>No</v>
      </c>
      <c r="B1905" s="15" t="str">
        <f>IF((Table1[StartDate]&gt;=Date.GraphMin)*(Table1[StartDate]&lt;=Date.GraphMax)=1,"Yes","No")</f>
        <v>No</v>
      </c>
      <c r="C1905" s="15" t="str">
        <f>IF(OR(Table1[[#This Row],[Site]]="FOOD MILLING",Table1[[#This Row],[Site]]="GODACO"), "No", "Yes")</f>
        <v>Yes</v>
      </c>
      <c r="D1905" s="40">
        <f>MAX(DATE(Table1[Year],1,1),DATE(Table1[Year],1,1)-WEEKDAY(DATE(Table1[Year],1,1),2)+(Table1[WeekNum]-1)*7+1)</f>
        <v>44634</v>
      </c>
      <c r="E1905" s="40">
        <f>MIN(DATE(Table1[Year]+1,1,0),DATE(Table1[Year],1,1)-WEEKDAY(DATE(Table1[Year],1,1),2)+Table1[WeekNum]*7)</f>
        <v>44640</v>
      </c>
      <c r="F1905" s="15">
        <v>2022</v>
      </c>
      <c r="G1905" s="15">
        <f t="shared" si="58"/>
        <v>3</v>
      </c>
      <c r="H1905" s="15">
        <v>12</v>
      </c>
      <c r="I1905" s="207" t="str">
        <f>"W" &amp;Table1[[#This Row],[WeekNum]]</f>
        <v>W12</v>
      </c>
      <c r="J1905" s="195" t="str">
        <f t="shared" si="59"/>
        <v>22-W12</v>
      </c>
      <c r="K1905" s="11" t="s">
        <v>667</v>
      </c>
      <c r="L1905" s="11"/>
      <c r="M1905" s="11" t="s">
        <v>72</v>
      </c>
      <c r="N1905" s="11" t="s">
        <v>428</v>
      </c>
      <c r="O1905" s="266" t="s">
        <v>374</v>
      </c>
      <c r="P1905" s="11" t="s">
        <v>375</v>
      </c>
      <c r="Q1905" s="11" t="s">
        <v>421</v>
      </c>
      <c r="R1905" s="11">
        <v>3300</v>
      </c>
      <c r="S1905" s="11">
        <v>4700</v>
      </c>
      <c r="T1905" s="206">
        <f>ABS(Table1[[#This Row],[Prod]]-Table1[[#This Row],[Planned]])</f>
        <v>1400</v>
      </c>
      <c r="U1905" s="209">
        <f>IF(ABS(Table1[[#This Row],[Prod]]-Table1[[#This Row],[Planned]])&gt;Table1[[#This Row],[Planned]],0,IF(Table1[[#This Row],[Planned]]=0,0,1-ABS(Table1[[#This Row],[Prod]]-Table1[[#This Row],[Planned]])/Table1[[#This Row],[Planned]]))</f>
        <v>0.57575757575757569</v>
      </c>
      <c r="V1905" s="11"/>
      <c r="W1905" s="11"/>
      <c r="X1905" s="27">
        <v>4800</v>
      </c>
      <c r="Y1905" s="206">
        <f>Table1[[#This Row],[Prod]]</f>
        <v>4700</v>
      </c>
      <c r="Z1905" s="206">
        <f>ABS(Table1[[#This Row],[Prod2]]-Table1[[#This Row],[Plan Revised]])</f>
        <v>100</v>
      </c>
      <c r="AA1905" s="209">
        <f>IF(ABS(Table1[[#This Row],[Prod2]]-Table1[[#This Row],[Plan Revised]])&gt;Table1[[#This Row],[Plan Revised]],0,IF(Table1[[#This Row],[Plan Revised]]=0,0,1-ABS(Table1[[#This Row],[Prod2]]-Table1[[#This Row],[Plan Revised]])/Table1[[#This Row],[Plan Revised]]))</f>
        <v>0.97916666666666663</v>
      </c>
      <c r="AB1905" s="11"/>
      <c r="AC1905" s="30"/>
      <c r="AD1905"/>
      <c r="AF1905"/>
    </row>
    <row r="1906" spans="1:32">
      <c r="A1906" s="15" t="str">
        <f>IF(Table1[Week]=WeekSel,"Yes","No")</f>
        <v>No</v>
      </c>
      <c r="B1906" s="15" t="str">
        <f>IF((Table1[StartDate]&gt;=Date.GraphMin)*(Table1[StartDate]&lt;=Date.GraphMax)=1,"Yes","No")</f>
        <v>No</v>
      </c>
      <c r="C1906" s="15" t="str">
        <f>IF(OR(Table1[[#This Row],[Site]]="FOOD MILLING",Table1[[#This Row],[Site]]="GODACO"), "No", "Yes")</f>
        <v>Yes</v>
      </c>
      <c r="D1906" s="40">
        <f>MAX(DATE(Table1[Year],1,1),DATE(Table1[Year],1,1)-WEEKDAY(DATE(Table1[Year],1,1),2)+(Table1[WeekNum]-1)*7+1)</f>
        <v>44634</v>
      </c>
      <c r="E1906" s="40">
        <f>MIN(DATE(Table1[Year]+1,1,0),DATE(Table1[Year],1,1)-WEEKDAY(DATE(Table1[Year],1,1),2)+Table1[WeekNum]*7)</f>
        <v>44640</v>
      </c>
      <c r="F1906" s="15">
        <v>2022</v>
      </c>
      <c r="G1906" s="15">
        <f t="shared" si="58"/>
        <v>3</v>
      </c>
      <c r="H1906" s="15">
        <v>12</v>
      </c>
      <c r="I1906" s="207" t="str">
        <f>"W" &amp;Table1[[#This Row],[WeekNum]]</f>
        <v>W12</v>
      </c>
      <c r="J1906" s="195" t="str">
        <f t="shared" si="59"/>
        <v>22-W12</v>
      </c>
      <c r="K1906" s="11" t="s">
        <v>668</v>
      </c>
      <c r="L1906" s="11"/>
      <c r="M1906" s="11" t="s">
        <v>72</v>
      </c>
      <c r="N1906" s="11" t="s">
        <v>428</v>
      </c>
      <c r="O1906" s="266" t="s">
        <v>374</v>
      </c>
      <c r="P1906" s="11" t="s">
        <v>375</v>
      </c>
      <c r="Q1906" s="11" t="s">
        <v>421</v>
      </c>
      <c r="R1906" s="11">
        <v>6600</v>
      </c>
      <c r="S1906" s="11">
        <v>6370</v>
      </c>
      <c r="T1906" s="206">
        <f>ABS(Table1[[#This Row],[Prod]]-Table1[[#This Row],[Planned]])</f>
        <v>230</v>
      </c>
      <c r="U1906" s="209">
        <f>IF(ABS(Table1[[#This Row],[Prod]]-Table1[[#This Row],[Planned]])&gt;Table1[[#This Row],[Planned]],0,IF(Table1[[#This Row],[Planned]]=0,0,1-ABS(Table1[[#This Row],[Prod]]-Table1[[#This Row],[Planned]])/Table1[[#This Row],[Planned]]))</f>
        <v>0.96515151515151509</v>
      </c>
      <c r="V1906" s="11"/>
      <c r="W1906" s="11"/>
      <c r="X1906" s="27">
        <v>6600</v>
      </c>
      <c r="Y1906" s="206">
        <f>Table1[[#This Row],[Prod]]</f>
        <v>6370</v>
      </c>
      <c r="Z1906" s="206">
        <f>ABS(Table1[[#This Row],[Prod2]]-Table1[[#This Row],[Plan Revised]])</f>
        <v>230</v>
      </c>
      <c r="AA1906" s="209">
        <f>IF(ABS(Table1[[#This Row],[Prod2]]-Table1[[#This Row],[Plan Revised]])&gt;Table1[[#This Row],[Plan Revised]],0,IF(Table1[[#This Row],[Plan Revised]]=0,0,1-ABS(Table1[[#This Row],[Prod2]]-Table1[[#This Row],[Plan Revised]])/Table1[[#This Row],[Plan Revised]]))</f>
        <v>0.96515151515151509</v>
      </c>
      <c r="AB1906" s="11"/>
      <c r="AC1906" s="30"/>
      <c r="AD1906"/>
      <c r="AF1906"/>
    </row>
    <row r="1907" spans="1:32">
      <c r="A1907" s="15" t="str">
        <f>IF(Table1[Week]=WeekSel,"Yes","No")</f>
        <v>No</v>
      </c>
      <c r="B1907" s="15" t="str">
        <f>IF((Table1[StartDate]&gt;=Date.GraphMin)*(Table1[StartDate]&lt;=Date.GraphMax)=1,"Yes","No")</f>
        <v>No</v>
      </c>
      <c r="C1907" s="15" t="str">
        <f>IF(OR(Table1[[#This Row],[Site]]="FOOD MILLING",Table1[[#This Row],[Site]]="GODACO"), "No", "Yes")</f>
        <v>Yes</v>
      </c>
      <c r="D1907" s="40">
        <f>MAX(DATE(Table1[Year],1,1),DATE(Table1[Year],1,1)-WEEKDAY(DATE(Table1[Year],1,1),2)+(Table1[WeekNum]-1)*7+1)</f>
        <v>44634</v>
      </c>
      <c r="E1907" s="40">
        <f>MIN(DATE(Table1[Year]+1,1,0),DATE(Table1[Year],1,1)-WEEKDAY(DATE(Table1[Year],1,1),2)+Table1[WeekNum]*7)</f>
        <v>44640</v>
      </c>
      <c r="F1907" s="15">
        <v>2022</v>
      </c>
      <c r="G1907" s="15">
        <f t="shared" si="58"/>
        <v>3</v>
      </c>
      <c r="H1907" s="15">
        <v>12</v>
      </c>
      <c r="I1907" s="207" t="str">
        <f>"W" &amp;Table1[[#This Row],[WeekNum]]</f>
        <v>W12</v>
      </c>
      <c r="J1907" s="195" t="str">
        <f t="shared" si="59"/>
        <v>22-W12</v>
      </c>
      <c r="K1907" s="11" t="s">
        <v>669</v>
      </c>
      <c r="L1907" s="11"/>
      <c r="M1907" s="11" t="s">
        <v>72</v>
      </c>
      <c r="N1907" s="11" t="s">
        <v>428</v>
      </c>
      <c r="O1907" s="266" t="s">
        <v>374</v>
      </c>
      <c r="P1907" s="11" t="s">
        <v>375</v>
      </c>
      <c r="Q1907" s="11" t="s">
        <v>421</v>
      </c>
      <c r="R1907" s="11">
        <v>2200</v>
      </c>
      <c r="S1907" s="11">
        <v>1884.8000000000002</v>
      </c>
      <c r="T1907" s="206">
        <f>ABS(Table1[[#This Row],[Prod]]-Table1[[#This Row],[Planned]])</f>
        <v>315.19999999999982</v>
      </c>
      <c r="U1907" s="209">
        <f>IF(ABS(Table1[[#This Row],[Prod]]-Table1[[#This Row],[Planned]])&gt;Table1[[#This Row],[Planned]],0,IF(Table1[[#This Row],[Planned]]=0,0,1-ABS(Table1[[#This Row],[Prod]]-Table1[[#This Row],[Planned]])/Table1[[#This Row],[Planned]]))</f>
        <v>0.85672727272727278</v>
      </c>
      <c r="V1907" s="11"/>
      <c r="W1907" s="11"/>
      <c r="X1907" s="27">
        <v>2200</v>
      </c>
      <c r="Y1907" s="206">
        <f>Table1[[#This Row],[Prod]]</f>
        <v>1884.8000000000002</v>
      </c>
      <c r="Z1907" s="206">
        <f>ABS(Table1[[#This Row],[Prod2]]-Table1[[#This Row],[Plan Revised]])</f>
        <v>315.19999999999982</v>
      </c>
      <c r="AA1907" s="209">
        <f>IF(ABS(Table1[[#This Row],[Prod2]]-Table1[[#This Row],[Plan Revised]])&gt;Table1[[#This Row],[Plan Revised]],0,IF(Table1[[#This Row],[Plan Revised]]=0,0,1-ABS(Table1[[#This Row],[Prod2]]-Table1[[#This Row],[Plan Revised]])/Table1[[#This Row],[Plan Revised]]))</f>
        <v>0.85672727272727278</v>
      </c>
      <c r="AB1907" s="11"/>
      <c r="AC1907" s="30"/>
      <c r="AD1907"/>
      <c r="AF1907"/>
    </row>
    <row r="1908" spans="1:32">
      <c r="A1908" s="15" t="str">
        <f>IF(Table1[Week]=WeekSel,"Yes","No")</f>
        <v>No</v>
      </c>
      <c r="B1908" s="15" t="str">
        <f>IF((Table1[StartDate]&gt;=Date.GraphMin)*(Table1[StartDate]&lt;=Date.GraphMax)=1,"Yes","No")</f>
        <v>No</v>
      </c>
      <c r="C1908" s="15" t="str">
        <f>IF(OR(Table1[[#This Row],[Site]]="FOOD MILLING",Table1[[#This Row],[Site]]="GODACO"), "No", "Yes")</f>
        <v>Yes</v>
      </c>
      <c r="D1908" s="40">
        <f>MAX(DATE(Table1[Year],1,1),DATE(Table1[Year],1,1)-WEEKDAY(DATE(Table1[Year],1,1),2)+(Table1[WeekNum]-1)*7+1)</f>
        <v>44634</v>
      </c>
      <c r="E1908" s="40">
        <f>MIN(DATE(Table1[Year]+1,1,0),DATE(Table1[Year],1,1)-WEEKDAY(DATE(Table1[Year],1,1),2)+Table1[WeekNum]*7)</f>
        <v>44640</v>
      </c>
      <c r="F1908" s="15">
        <v>2022</v>
      </c>
      <c r="G1908" s="15">
        <f t="shared" si="58"/>
        <v>3</v>
      </c>
      <c r="H1908" s="15">
        <v>12</v>
      </c>
      <c r="I1908" s="207" t="str">
        <f>"W" &amp;Table1[[#This Row],[WeekNum]]</f>
        <v>W12</v>
      </c>
      <c r="J1908" s="195" t="str">
        <f t="shared" si="59"/>
        <v>22-W12</v>
      </c>
      <c r="K1908" s="11" t="s">
        <v>670</v>
      </c>
      <c r="L1908" s="11"/>
      <c r="M1908" s="11" t="s">
        <v>72</v>
      </c>
      <c r="N1908" s="11" t="s">
        <v>428</v>
      </c>
      <c r="O1908" s="266" t="s">
        <v>374</v>
      </c>
      <c r="P1908" s="11" t="s">
        <v>375</v>
      </c>
      <c r="Q1908" s="11" t="s">
        <v>421</v>
      </c>
      <c r="R1908" s="11">
        <v>0</v>
      </c>
      <c r="S1908" s="11">
        <v>0</v>
      </c>
      <c r="T1908" s="206">
        <f>ABS(Table1[[#This Row],[Prod]]-Table1[[#This Row],[Planned]])</f>
        <v>0</v>
      </c>
      <c r="U1908" s="209">
        <f>IF(ABS(Table1[[#This Row],[Prod]]-Table1[[#This Row],[Planned]])&gt;Table1[[#This Row],[Planned]],0,IF(Table1[[#This Row],[Planned]]=0,0,1-ABS(Table1[[#This Row],[Prod]]-Table1[[#This Row],[Planned]])/Table1[[#This Row],[Planned]]))</f>
        <v>0</v>
      </c>
      <c r="V1908" s="11"/>
      <c r="W1908" s="11"/>
      <c r="X1908" s="27">
        <v>0</v>
      </c>
      <c r="Y1908" s="206">
        <f>Table1[[#This Row],[Prod]]</f>
        <v>0</v>
      </c>
      <c r="Z1908" s="206">
        <f>ABS(Table1[[#This Row],[Prod2]]-Table1[[#This Row],[Plan Revised]])</f>
        <v>0</v>
      </c>
      <c r="AA1908" s="209">
        <f>IF(ABS(Table1[[#This Row],[Prod2]]-Table1[[#This Row],[Plan Revised]])&gt;Table1[[#This Row],[Plan Revised]],0,IF(Table1[[#This Row],[Plan Revised]]=0,0,1-ABS(Table1[[#This Row],[Prod2]]-Table1[[#This Row],[Plan Revised]])/Table1[[#This Row],[Plan Revised]]))</f>
        <v>0</v>
      </c>
      <c r="AB1908" s="11"/>
      <c r="AC1908" s="30"/>
      <c r="AD1908"/>
      <c r="AF1908"/>
    </row>
    <row r="1909" spans="1:32">
      <c r="A1909" s="15" t="str">
        <f>IF(Table1[Week]=WeekSel,"Yes","No")</f>
        <v>No</v>
      </c>
      <c r="B1909" s="15" t="str">
        <f>IF((Table1[StartDate]&gt;=Date.GraphMin)*(Table1[StartDate]&lt;=Date.GraphMax)=1,"Yes","No")</f>
        <v>No</v>
      </c>
      <c r="C1909" s="15" t="str">
        <f>IF(OR(Table1[[#This Row],[Site]]="FOOD MILLING",Table1[[#This Row],[Site]]="GODACO"), "No", "Yes")</f>
        <v>Yes</v>
      </c>
      <c r="D1909" s="40">
        <f>MAX(DATE(Table1[Year],1,1),DATE(Table1[Year],1,1)-WEEKDAY(DATE(Table1[Year],1,1),2)+(Table1[WeekNum]-1)*7+1)</f>
        <v>44634</v>
      </c>
      <c r="E1909" s="40">
        <f>MIN(DATE(Table1[Year]+1,1,0),DATE(Table1[Year],1,1)-WEEKDAY(DATE(Table1[Year],1,1),2)+Table1[WeekNum]*7)</f>
        <v>44640</v>
      </c>
      <c r="F1909" s="15">
        <v>2022</v>
      </c>
      <c r="G1909" s="15">
        <f t="shared" si="58"/>
        <v>3</v>
      </c>
      <c r="H1909" s="15">
        <v>12</v>
      </c>
      <c r="I1909" s="207" t="str">
        <f>"W" &amp;Table1[[#This Row],[WeekNum]]</f>
        <v>W12</v>
      </c>
      <c r="J1909" s="195" t="str">
        <f t="shared" si="59"/>
        <v>22-W12</v>
      </c>
      <c r="K1909" s="11" t="s">
        <v>671</v>
      </c>
      <c r="L1909" s="11"/>
      <c r="M1909" s="11" t="s">
        <v>72</v>
      </c>
      <c r="N1909" s="11" t="s">
        <v>428</v>
      </c>
      <c r="O1909" s="266" t="s">
        <v>374</v>
      </c>
      <c r="P1909" s="11" t="s">
        <v>375</v>
      </c>
      <c r="Q1909" s="11" t="s">
        <v>421</v>
      </c>
      <c r="R1909" s="11">
        <v>1300</v>
      </c>
      <c r="S1909" s="11">
        <v>1427.3999999999999</v>
      </c>
      <c r="T1909" s="206">
        <f>ABS(Table1[[#This Row],[Prod]]-Table1[[#This Row],[Planned]])</f>
        <v>127.39999999999986</v>
      </c>
      <c r="U1909" s="209">
        <f>IF(ABS(Table1[[#This Row],[Prod]]-Table1[[#This Row],[Planned]])&gt;Table1[[#This Row],[Planned]],0,IF(Table1[[#This Row],[Planned]]=0,0,1-ABS(Table1[[#This Row],[Prod]]-Table1[[#This Row],[Planned]])/Table1[[#This Row],[Planned]]))</f>
        <v>0.90200000000000014</v>
      </c>
      <c r="V1909" s="11"/>
      <c r="W1909" s="11"/>
      <c r="X1909" s="27">
        <v>1300</v>
      </c>
      <c r="Y1909" s="206">
        <f>Table1[[#This Row],[Prod]]</f>
        <v>1427.3999999999999</v>
      </c>
      <c r="Z1909" s="206">
        <f>ABS(Table1[[#This Row],[Prod2]]-Table1[[#This Row],[Plan Revised]])</f>
        <v>127.39999999999986</v>
      </c>
      <c r="AA1909" s="209">
        <f>IF(ABS(Table1[[#This Row],[Prod2]]-Table1[[#This Row],[Plan Revised]])&gt;Table1[[#This Row],[Plan Revised]],0,IF(Table1[[#This Row],[Plan Revised]]=0,0,1-ABS(Table1[[#This Row],[Prod2]]-Table1[[#This Row],[Plan Revised]])/Table1[[#This Row],[Plan Revised]]))</f>
        <v>0.90200000000000014</v>
      </c>
      <c r="AB1909" s="11"/>
      <c r="AC1909" s="30"/>
      <c r="AD1909"/>
      <c r="AF1909"/>
    </row>
    <row r="1910" spans="1:32">
      <c r="A1910" s="15" t="str">
        <f>IF(Table1[Week]=WeekSel,"Yes","No")</f>
        <v>No</v>
      </c>
      <c r="B1910" s="15" t="str">
        <f>IF((Table1[StartDate]&gt;=Date.GraphMin)*(Table1[StartDate]&lt;=Date.GraphMax)=1,"Yes","No")</f>
        <v>No</v>
      </c>
      <c r="C1910" s="15" t="str">
        <f>IF(OR(Table1[[#This Row],[Site]]="FOOD MILLING",Table1[[#This Row],[Site]]="GODACO"), "No", "Yes")</f>
        <v>Yes</v>
      </c>
      <c r="D1910" s="40">
        <f>MAX(DATE(Table1[Year],1,1),DATE(Table1[Year],1,1)-WEEKDAY(DATE(Table1[Year],1,1),2)+(Table1[WeekNum]-1)*7+1)</f>
        <v>44634</v>
      </c>
      <c r="E1910" s="40">
        <f>MIN(DATE(Table1[Year]+1,1,0),DATE(Table1[Year],1,1)-WEEKDAY(DATE(Table1[Year],1,1),2)+Table1[WeekNum]*7)</f>
        <v>44640</v>
      </c>
      <c r="F1910" s="15">
        <v>2022</v>
      </c>
      <c r="G1910" s="15">
        <f t="shared" si="58"/>
        <v>3</v>
      </c>
      <c r="H1910" s="15">
        <v>12</v>
      </c>
      <c r="I1910" s="207" t="str">
        <f>"W" &amp;Table1[[#This Row],[WeekNum]]</f>
        <v>W12</v>
      </c>
      <c r="J1910" s="195" t="str">
        <f t="shared" si="59"/>
        <v>22-W12</v>
      </c>
      <c r="K1910" s="11" t="s">
        <v>672</v>
      </c>
      <c r="L1910" s="11"/>
      <c r="M1910" s="11" t="s">
        <v>72</v>
      </c>
      <c r="N1910" s="11" t="s">
        <v>428</v>
      </c>
      <c r="O1910" s="266" t="s">
        <v>372</v>
      </c>
      <c r="P1910" s="11" t="s">
        <v>378</v>
      </c>
      <c r="Q1910" s="11" t="s">
        <v>421</v>
      </c>
      <c r="R1910" s="11">
        <v>2600</v>
      </c>
      <c r="S1910" s="11">
        <v>3794.7</v>
      </c>
      <c r="T1910" s="206">
        <f>ABS(Table1[[#This Row],[Prod]]-Table1[[#This Row],[Planned]])</f>
        <v>1194.6999999999998</v>
      </c>
      <c r="U1910" s="209">
        <f>IF(ABS(Table1[[#This Row],[Prod]]-Table1[[#This Row],[Planned]])&gt;Table1[[#This Row],[Planned]],0,IF(Table1[[#This Row],[Planned]]=0,0,1-ABS(Table1[[#This Row],[Prod]]-Table1[[#This Row],[Planned]])/Table1[[#This Row],[Planned]]))</f>
        <v>0.54050000000000009</v>
      </c>
      <c r="V1910" s="11"/>
      <c r="W1910" s="11"/>
      <c r="X1910" s="27">
        <v>2600</v>
      </c>
      <c r="Y1910" s="206">
        <f>Table1[[#This Row],[Prod]]</f>
        <v>3794.7</v>
      </c>
      <c r="Z1910" s="206">
        <f>ABS(Table1[[#This Row],[Prod2]]-Table1[[#This Row],[Plan Revised]])</f>
        <v>1194.6999999999998</v>
      </c>
      <c r="AA1910" s="209">
        <f>IF(ABS(Table1[[#This Row],[Prod2]]-Table1[[#This Row],[Plan Revised]])&gt;Table1[[#This Row],[Plan Revised]],0,IF(Table1[[#This Row],[Plan Revised]]=0,0,1-ABS(Table1[[#This Row],[Prod2]]-Table1[[#This Row],[Plan Revised]])/Table1[[#This Row],[Plan Revised]]))</f>
        <v>0.54050000000000009</v>
      </c>
      <c r="AB1910" s="11"/>
      <c r="AC1910" s="30"/>
      <c r="AD1910"/>
      <c r="AF1910"/>
    </row>
    <row r="1911" spans="1:32">
      <c r="A1911" s="15" t="str">
        <f>IF(Table1[Week]=WeekSel,"Yes","No")</f>
        <v>No</v>
      </c>
      <c r="B1911" s="15" t="str">
        <f>IF((Table1[StartDate]&gt;=Date.GraphMin)*(Table1[StartDate]&lt;=Date.GraphMax)=1,"Yes","No")</f>
        <v>No</v>
      </c>
      <c r="C1911" s="15" t="str">
        <f>IF(OR(Table1[[#This Row],[Site]]="FOOD MILLING",Table1[[#This Row],[Site]]="GODACO"), "No", "Yes")</f>
        <v>Yes</v>
      </c>
      <c r="D1911" s="40">
        <f>MAX(DATE(Table1[Year],1,1),DATE(Table1[Year],1,1)-WEEKDAY(DATE(Table1[Year],1,1),2)+(Table1[WeekNum]-1)*7+1)</f>
        <v>44634</v>
      </c>
      <c r="E1911" s="40">
        <f>MIN(DATE(Table1[Year]+1,1,0),DATE(Table1[Year],1,1)-WEEKDAY(DATE(Table1[Year],1,1),2)+Table1[WeekNum]*7)</f>
        <v>44640</v>
      </c>
      <c r="F1911" s="15">
        <v>2022</v>
      </c>
      <c r="G1911" s="15">
        <f t="shared" si="58"/>
        <v>3</v>
      </c>
      <c r="H1911" s="15">
        <v>12</v>
      </c>
      <c r="I1911" s="207" t="str">
        <f>"W" &amp;Table1[[#This Row],[WeekNum]]</f>
        <v>W12</v>
      </c>
      <c r="J1911" s="195" t="str">
        <f t="shared" si="59"/>
        <v>22-W12</v>
      </c>
      <c r="K1911" s="11" t="s">
        <v>672</v>
      </c>
      <c r="L1911" s="11"/>
      <c r="M1911" s="11" t="s">
        <v>72</v>
      </c>
      <c r="N1911" s="11" t="s">
        <v>428</v>
      </c>
      <c r="O1911" s="266" t="s">
        <v>372</v>
      </c>
      <c r="P1911" s="11" t="s">
        <v>378</v>
      </c>
      <c r="Q1911" s="11" t="s">
        <v>419</v>
      </c>
      <c r="R1911" s="11">
        <v>0</v>
      </c>
      <c r="S1911" s="11">
        <v>3794.7</v>
      </c>
      <c r="T1911" s="206">
        <f>ABS(Table1[[#This Row],[Prod]]-Table1[[#This Row],[Planned]])</f>
        <v>3794.7</v>
      </c>
      <c r="U1911" s="209">
        <f>IF(ABS(Table1[[#This Row],[Prod]]-Table1[[#This Row],[Planned]])&gt;Table1[[#This Row],[Planned]],0,IF(Table1[[#This Row],[Planned]]=0,0,1-ABS(Table1[[#This Row],[Prod]]-Table1[[#This Row],[Planned]])/Table1[[#This Row],[Planned]]))</f>
        <v>0</v>
      </c>
      <c r="V1911" s="11"/>
      <c r="W1911" s="11"/>
      <c r="X1911" s="27">
        <v>0</v>
      </c>
      <c r="Y1911" s="206">
        <f>Table1[[#This Row],[Prod]]</f>
        <v>3794.7</v>
      </c>
      <c r="Z1911" s="206">
        <f>ABS(Table1[[#This Row],[Prod2]]-Table1[[#This Row],[Plan Revised]])</f>
        <v>3794.7</v>
      </c>
      <c r="AA1911" s="209">
        <f>IF(ABS(Table1[[#This Row],[Prod2]]-Table1[[#This Row],[Plan Revised]])&gt;Table1[[#This Row],[Plan Revised]],0,IF(Table1[[#This Row],[Plan Revised]]=0,0,1-ABS(Table1[[#This Row],[Prod2]]-Table1[[#This Row],[Plan Revised]])/Table1[[#This Row],[Plan Revised]]))</f>
        <v>0</v>
      </c>
      <c r="AB1911" s="11"/>
      <c r="AC1911" s="30"/>
      <c r="AD1911"/>
      <c r="AF1911"/>
    </row>
    <row r="1912" spans="1:32">
      <c r="A1912" s="15" t="str">
        <f>IF(Table1[Week]=WeekSel,"Yes","No")</f>
        <v>No</v>
      </c>
      <c r="B1912" s="15" t="str">
        <f>IF((Table1[StartDate]&gt;=Date.GraphMin)*(Table1[StartDate]&lt;=Date.GraphMax)=1,"Yes","No")</f>
        <v>No</v>
      </c>
      <c r="C1912" s="15" t="str">
        <f>IF(OR(Table1[[#This Row],[Site]]="FOOD MILLING",Table1[[#This Row],[Site]]="GODACO"), "No", "Yes")</f>
        <v>Yes</v>
      </c>
      <c r="D1912" s="40">
        <f>MAX(DATE(Table1[Year],1,1),DATE(Table1[Year],1,1)-WEEKDAY(DATE(Table1[Year],1,1),2)+(Table1[WeekNum]-1)*7+1)</f>
        <v>44634</v>
      </c>
      <c r="E1912" s="40">
        <f>MIN(DATE(Table1[Year]+1,1,0),DATE(Table1[Year],1,1)-WEEKDAY(DATE(Table1[Year],1,1),2)+Table1[WeekNum]*7)</f>
        <v>44640</v>
      </c>
      <c r="F1912" s="15">
        <v>2022</v>
      </c>
      <c r="G1912" s="15">
        <f t="shared" si="58"/>
        <v>3</v>
      </c>
      <c r="H1912" s="15">
        <v>12</v>
      </c>
      <c r="I1912" s="207" t="str">
        <f>"W" &amp;Table1[[#This Row],[WeekNum]]</f>
        <v>W12</v>
      </c>
      <c r="J1912" s="195" t="str">
        <f t="shared" si="59"/>
        <v>22-W12</v>
      </c>
      <c r="K1912" s="11" t="s">
        <v>673</v>
      </c>
      <c r="L1912" s="11"/>
      <c r="M1912" s="11" t="s">
        <v>72</v>
      </c>
      <c r="N1912" s="11" t="s">
        <v>428</v>
      </c>
      <c r="O1912" s="266" t="s">
        <v>372</v>
      </c>
      <c r="P1912" s="11" t="s">
        <v>378</v>
      </c>
      <c r="Q1912" s="11" t="s">
        <v>421</v>
      </c>
      <c r="R1912" s="11">
        <v>7800</v>
      </c>
      <c r="S1912" s="11">
        <v>8503</v>
      </c>
      <c r="T1912" s="206">
        <f>ABS(Table1[[#This Row],[Prod]]-Table1[[#This Row],[Planned]])</f>
        <v>703</v>
      </c>
      <c r="U1912" s="209">
        <f>IF(ABS(Table1[[#This Row],[Prod]]-Table1[[#This Row],[Planned]])&gt;Table1[[#This Row],[Planned]],0,IF(Table1[[#This Row],[Planned]]=0,0,1-ABS(Table1[[#This Row],[Prod]]-Table1[[#This Row],[Planned]])/Table1[[#This Row],[Planned]]))</f>
        <v>0.90987179487179493</v>
      </c>
      <c r="V1912" s="11"/>
      <c r="W1912" s="11"/>
      <c r="X1912" s="27">
        <v>7800</v>
      </c>
      <c r="Y1912" s="206">
        <f>Table1[[#This Row],[Prod]]</f>
        <v>8503</v>
      </c>
      <c r="Z1912" s="206">
        <f>ABS(Table1[[#This Row],[Prod2]]-Table1[[#This Row],[Plan Revised]])</f>
        <v>703</v>
      </c>
      <c r="AA1912" s="209">
        <f>IF(ABS(Table1[[#This Row],[Prod2]]-Table1[[#This Row],[Plan Revised]])&gt;Table1[[#This Row],[Plan Revised]],0,IF(Table1[[#This Row],[Plan Revised]]=0,0,1-ABS(Table1[[#This Row],[Prod2]]-Table1[[#This Row],[Plan Revised]])/Table1[[#This Row],[Plan Revised]]))</f>
        <v>0.90987179487179493</v>
      </c>
      <c r="AB1912" s="11"/>
      <c r="AC1912" s="30"/>
      <c r="AD1912"/>
      <c r="AF1912"/>
    </row>
    <row r="1913" spans="1:32">
      <c r="A1913" s="15" t="str">
        <f>IF(Table1[Week]=WeekSel,"Yes","No")</f>
        <v>No</v>
      </c>
      <c r="B1913" s="15" t="str">
        <f>IF((Table1[StartDate]&gt;=Date.GraphMin)*(Table1[StartDate]&lt;=Date.GraphMax)=1,"Yes","No")</f>
        <v>No</v>
      </c>
      <c r="C1913" s="15" t="str">
        <f>IF(OR(Table1[[#This Row],[Site]]="FOOD MILLING",Table1[[#This Row],[Site]]="GODACO"), "No", "Yes")</f>
        <v>Yes</v>
      </c>
      <c r="D1913" s="40">
        <f>MAX(DATE(Table1[Year],1,1),DATE(Table1[Year],1,1)-WEEKDAY(DATE(Table1[Year],1,1),2)+(Table1[WeekNum]-1)*7+1)</f>
        <v>44634</v>
      </c>
      <c r="E1913" s="40">
        <f>MIN(DATE(Table1[Year]+1,1,0),DATE(Table1[Year],1,1)-WEEKDAY(DATE(Table1[Year],1,1),2)+Table1[WeekNum]*7)</f>
        <v>44640</v>
      </c>
      <c r="F1913" s="15">
        <v>2022</v>
      </c>
      <c r="G1913" s="15">
        <f t="shared" si="58"/>
        <v>3</v>
      </c>
      <c r="H1913" s="15">
        <v>12</v>
      </c>
      <c r="I1913" s="207" t="str">
        <f>"W" &amp;Table1[[#This Row],[WeekNum]]</f>
        <v>W12</v>
      </c>
      <c r="J1913" s="195" t="str">
        <f t="shared" si="59"/>
        <v>22-W12</v>
      </c>
      <c r="K1913" s="11" t="s">
        <v>673</v>
      </c>
      <c r="L1913" s="11"/>
      <c r="M1913" s="11" t="s">
        <v>72</v>
      </c>
      <c r="N1913" s="11" t="s">
        <v>428</v>
      </c>
      <c r="O1913" s="266" t="s">
        <v>372</v>
      </c>
      <c r="P1913" s="11" t="s">
        <v>378</v>
      </c>
      <c r="Q1913" s="11" t="s">
        <v>419</v>
      </c>
      <c r="R1913" s="11">
        <v>0</v>
      </c>
      <c r="S1913" s="11">
        <v>8503</v>
      </c>
      <c r="T1913" s="206">
        <f>ABS(Table1[[#This Row],[Prod]]-Table1[[#This Row],[Planned]])</f>
        <v>8503</v>
      </c>
      <c r="U1913" s="209">
        <f>IF(ABS(Table1[[#This Row],[Prod]]-Table1[[#This Row],[Planned]])&gt;Table1[[#This Row],[Planned]],0,IF(Table1[[#This Row],[Planned]]=0,0,1-ABS(Table1[[#This Row],[Prod]]-Table1[[#This Row],[Planned]])/Table1[[#This Row],[Planned]]))</f>
        <v>0</v>
      </c>
      <c r="V1913" s="11"/>
      <c r="W1913" s="11"/>
      <c r="X1913" s="27">
        <v>0</v>
      </c>
      <c r="Y1913" s="206">
        <f>Table1[[#This Row],[Prod]]</f>
        <v>8503</v>
      </c>
      <c r="Z1913" s="206">
        <f>ABS(Table1[[#This Row],[Prod2]]-Table1[[#This Row],[Plan Revised]])</f>
        <v>8503</v>
      </c>
      <c r="AA1913" s="209">
        <f>IF(ABS(Table1[[#This Row],[Prod2]]-Table1[[#This Row],[Plan Revised]])&gt;Table1[[#This Row],[Plan Revised]],0,IF(Table1[[#This Row],[Plan Revised]]=0,0,1-ABS(Table1[[#This Row],[Prod2]]-Table1[[#This Row],[Plan Revised]])/Table1[[#This Row],[Plan Revised]]))</f>
        <v>0</v>
      </c>
      <c r="AB1913" s="11"/>
      <c r="AC1913" s="30"/>
      <c r="AD1913"/>
      <c r="AF1913"/>
    </row>
    <row r="1914" spans="1:32">
      <c r="A1914" s="15" t="str">
        <f>IF(Table1[Week]=WeekSel,"Yes","No")</f>
        <v>No</v>
      </c>
      <c r="B1914" s="15" t="str">
        <f>IF((Table1[StartDate]&gt;=Date.GraphMin)*(Table1[StartDate]&lt;=Date.GraphMax)=1,"Yes","No")</f>
        <v>No</v>
      </c>
      <c r="C1914" s="15" t="str">
        <f>IF(OR(Table1[[#This Row],[Site]]="FOOD MILLING",Table1[[#This Row],[Site]]="GODACO"), "No", "Yes")</f>
        <v>Yes</v>
      </c>
      <c r="D1914" s="40">
        <f>MAX(DATE(Table1[Year],1,1),DATE(Table1[Year],1,1)-WEEKDAY(DATE(Table1[Year],1,1),2)+(Table1[WeekNum]-1)*7+1)</f>
        <v>44634</v>
      </c>
      <c r="E1914" s="40">
        <f>MIN(DATE(Table1[Year]+1,1,0),DATE(Table1[Year],1,1)-WEEKDAY(DATE(Table1[Year],1,1),2)+Table1[WeekNum]*7)</f>
        <v>44640</v>
      </c>
      <c r="F1914" s="15">
        <v>2022</v>
      </c>
      <c r="G1914" s="15">
        <f t="shared" si="58"/>
        <v>3</v>
      </c>
      <c r="H1914" s="15">
        <v>12</v>
      </c>
      <c r="I1914" s="207" t="str">
        <f>"W" &amp;Table1[[#This Row],[WeekNum]]</f>
        <v>W12</v>
      </c>
      <c r="J1914" s="195" t="str">
        <f t="shared" si="59"/>
        <v>22-W12</v>
      </c>
      <c r="K1914" s="11" t="s">
        <v>674</v>
      </c>
      <c r="L1914" s="11"/>
      <c r="M1914" s="11" t="s">
        <v>72</v>
      </c>
      <c r="N1914" s="11" t="s">
        <v>428</v>
      </c>
      <c r="O1914" s="266" t="s">
        <v>372</v>
      </c>
      <c r="P1914" s="11" t="s">
        <v>378</v>
      </c>
      <c r="Q1914" s="11" t="s">
        <v>421</v>
      </c>
      <c r="R1914" s="11">
        <v>1300</v>
      </c>
      <c r="S1914" s="11">
        <v>1511</v>
      </c>
      <c r="T1914" s="206">
        <f>ABS(Table1[[#This Row],[Prod]]-Table1[[#This Row],[Planned]])</f>
        <v>211</v>
      </c>
      <c r="U1914" s="209">
        <f>IF(ABS(Table1[[#This Row],[Prod]]-Table1[[#This Row],[Planned]])&gt;Table1[[#This Row],[Planned]],0,IF(Table1[[#This Row],[Planned]]=0,0,1-ABS(Table1[[#This Row],[Prod]]-Table1[[#This Row],[Planned]])/Table1[[#This Row],[Planned]]))</f>
        <v>0.83769230769230774</v>
      </c>
      <c r="V1914" s="11"/>
      <c r="W1914" s="11"/>
      <c r="X1914" s="27">
        <v>1300</v>
      </c>
      <c r="Y1914" s="206">
        <f>Table1[[#This Row],[Prod]]</f>
        <v>1511</v>
      </c>
      <c r="Z1914" s="206">
        <f>ABS(Table1[[#This Row],[Prod2]]-Table1[[#This Row],[Plan Revised]])</f>
        <v>211</v>
      </c>
      <c r="AA1914" s="209">
        <f>IF(ABS(Table1[[#This Row],[Prod2]]-Table1[[#This Row],[Plan Revised]])&gt;Table1[[#This Row],[Plan Revised]],0,IF(Table1[[#This Row],[Plan Revised]]=0,0,1-ABS(Table1[[#This Row],[Prod2]]-Table1[[#This Row],[Plan Revised]])/Table1[[#This Row],[Plan Revised]]))</f>
        <v>0.83769230769230774</v>
      </c>
      <c r="AB1914" s="11"/>
      <c r="AC1914" s="30"/>
      <c r="AD1914"/>
      <c r="AF1914"/>
    </row>
    <row r="1915" spans="1:32">
      <c r="A1915" s="15" t="str">
        <f>IF(Table1[Week]=WeekSel,"Yes","No")</f>
        <v>No</v>
      </c>
      <c r="B1915" s="15" t="str">
        <f>IF((Table1[StartDate]&gt;=Date.GraphMin)*(Table1[StartDate]&lt;=Date.GraphMax)=1,"Yes","No")</f>
        <v>No</v>
      </c>
      <c r="C1915" s="15" t="str">
        <f>IF(OR(Table1[[#This Row],[Site]]="FOOD MILLING",Table1[[#This Row],[Site]]="GODACO"), "No", "Yes")</f>
        <v>Yes</v>
      </c>
      <c r="D1915" s="40">
        <f>MAX(DATE(Table1[Year],1,1),DATE(Table1[Year],1,1)-WEEKDAY(DATE(Table1[Year],1,1),2)+(Table1[WeekNum]-1)*7+1)</f>
        <v>44634</v>
      </c>
      <c r="E1915" s="40">
        <f>MIN(DATE(Table1[Year]+1,1,0),DATE(Table1[Year],1,1)-WEEKDAY(DATE(Table1[Year],1,1),2)+Table1[WeekNum]*7)</f>
        <v>44640</v>
      </c>
      <c r="F1915" s="15">
        <v>2022</v>
      </c>
      <c r="G1915" s="15">
        <f t="shared" si="58"/>
        <v>3</v>
      </c>
      <c r="H1915" s="15">
        <v>12</v>
      </c>
      <c r="I1915" s="207" t="str">
        <f>"W" &amp;Table1[[#This Row],[WeekNum]]</f>
        <v>W12</v>
      </c>
      <c r="J1915" s="195" t="str">
        <f t="shared" si="59"/>
        <v>22-W12</v>
      </c>
      <c r="K1915" s="11" t="s">
        <v>674</v>
      </c>
      <c r="L1915" s="11"/>
      <c r="M1915" s="11" t="s">
        <v>72</v>
      </c>
      <c r="N1915" s="11" t="s">
        <v>428</v>
      </c>
      <c r="O1915" s="266" t="s">
        <v>372</v>
      </c>
      <c r="P1915" s="11" t="s">
        <v>378</v>
      </c>
      <c r="Q1915" s="11" t="s">
        <v>419</v>
      </c>
      <c r="R1915" s="11">
        <v>0</v>
      </c>
      <c r="S1915" s="11">
        <v>1511</v>
      </c>
      <c r="T1915" s="206">
        <f>ABS(Table1[[#This Row],[Prod]]-Table1[[#This Row],[Planned]])</f>
        <v>1511</v>
      </c>
      <c r="U1915" s="209">
        <f>IF(ABS(Table1[[#This Row],[Prod]]-Table1[[#This Row],[Planned]])&gt;Table1[[#This Row],[Planned]],0,IF(Table1[[#This Row],[Planned]]=0,0,1-ABS(Table1[[#This Row],[Prod]]-Table1[[#This Row],[Planned]])/Table1[[#This Row],[Planned]]))</f>
        <v>0</v>
      </c>
      <c r="V1915" s="11"/>
      <c r="W1915" s="11"/>
      <c r="X1915" s="27">
        <v>0</v>
      </c>
      <c r="Y1915" s="206">
        <f>Table1[[#This Row],[Prod]]</f>
        <v>1511</v>
      </c>
      <c r="Z1915" s="206">
        <f>ABS(Table1[[#This Row],[Prod2]]-Table1[[#This Row],[Plan Revised]])</f>
        <v>1511</v>
      </c>
      <c r="AA1915" s="209">
        <f>IF(ABS(Table1[[#This Row],[Prod2]]-Table1[[#This Row],[Plan Revised]])&gt;Table1[[#This Row],[Plan Revised]],0,IF(Table1[[#This Row],[Plan Revised]]=0,0,1-ABS(Table1[[#This Row],[Prod2]]-Table1[[#This Row],[Plan Revised]])/Table1[[#This Row],[Plan Revised]]))</f>
        <v>0</v>
      </c>
      <c r="AB1915" s="11"/>
      <c r="AC1915" s="30"/>
      <c r="AD1915"/>
      <c r="AF1915"/>
    </row>
    <row r="1916" spans="1:32">
      <c r="A1916" s="15" t="str">
        <f>IF(Table1[Week]=WeekSel,"Yes","No")</f>
        <v>No</v>
      </c>
      <c r="B1916" s="15" t="str">
        <f>IF((Table1[StartDate]&gt;=Date.GraphMin)*(Table1[StartDate]&lt;=Date.GraphMax)=1,"Yes","No")</f>
        <v>No</v>
      </c>
      <c r="C1916" s="15" t="str">
        <f>IF(OR(Table1[[#This Row],[Site]]="FOOD MILLING",Table1[[#This Row],[Site]]="GODACO"), "No", "Yes")</f>
        <v>Yes</v>
      </c>
      <c r="D1916" s="40">
        <f>MAX(DATE(Table1[Year],1,1),DATE(Table1[Year],1,1)-WEEKDAY(DATE(Table1[Year],1,1),2)+(Table1[WeekNum]-1)*7+1)</f>
        <v>44634</v>
      </c>
      <c r="E1916" s="40">
        <f>MIN(DATE(Table1[Year]+1,1,0),DATE(Table1[Year],1,1)-WEEKDAY(DATE(Table1[Year],1,1),2)+Table1[WeekNum]*7)</f>
        <v>44640</v>
      </c>
      <c r="F1916" s="15">
        <v>2022</v>
      </c>
      <c r="G1916" s="15">
        <f t="shared" si="58"/>
        <v>3</v>
      </c>
      <c r="H1916" s="15">
        <v>12</v>
      </c>
      <c r="I1916" s="207" t="str">
        <f>"W" &amp;Table1[[#This Row],[WeekNum]]</f>
        <v>W12</v>
      </c>
      <c r="J1916" s="195" t="str">
        <f t="shared" si="59"/>
        <v>22-W12</v>
      </c>
      <c r="K1916" s="11" t="s">
        <v>675</v>
      </c>
      <c r="L1916" s="11"/>
      <c r="M1916" s="11" t="s">
        <v>72</v>
      </c>
      <c r="N1916" s="11" t="s">
        <v>428</v>
      </c>
      <c r="O1916" s="266" t="s">
        <v>372</v>
      </c>
      <c r="P1916" s="11" t="s">
        <v>378</v>
      </c>
      <c r="Q1916" s="11" t="s">
        <v>421</v>
      </c>
      <c r="R1916" s="11">
        <v>1300</v>
      </c>
      <c r="S1916" s="11">
        <v>0</v>
      </c>
      <c r="T1916" s="206">
        <f>ABS(Table1[[#This Row],[Prod]]-Table1[[#This Row],[Planned]])</f>
        <v>1300</v>
      </c>
      <c r="U1916" s="209">
        <f>IF(ABS(Table1[[#This Row],[Prod]]-Table1[[#This Row],[Planned]])&gt;Table1[[#This Row],[Planned]],0,IF(Table1[[#This Row],[Planned]]=0,0,1-ABS(Table1[[#This Row],[Prod]]-Table1[[#This Row],[Planned]])/Table1[[#This Row],[Planned]]))</f>
        <v>0</v>
      </c>
      <c r="V1916" s="11"/>
      <c r="W1916" s="11"/>
      <c r="X1916" s="27">
        <v>0</v>
      </c>
      <c r="Y1916" s="206">
        <f>Table1[[#This Row],[Prod]]</f>
        <v>0</v>
      </c>
      <c r="Z1916" s="206">
        <f>ABS(Table1[[#This Row],[Prod2]]-Table1[[#This Row],[Plan Revised]])</f>
        <v>0</v>
      </c>
      <c r="AA1916" s="209">
        <f>IF(ABS(Table1[[#This Row],[Prod2]]-Table1[[#This Row],[Plan Revised]])&gt;Table1[[#This Row],[Plan Revised]],0,IF(Table1[[#This Row],[Plan Revised]]=0,0,1-ABS(Table1[[#This Row],[Prod2]]-Table1[[#This Row],[Plan Revised]])/Table1[[#This Row],[Plan Revised]]))</f>
        <v>0</v>
      </c>
      <c r="AB1916" s="11"/>
      <c r="AC1916" s="30"/>
      <c r="AD1916"/>
      <c r="AF1916"/>
    </row>
    <row r="1917" spans="1:32">
      <c r="A1917" s="15" t="str">
        <f>IF(Table1[Week]=WeekSel,"Yes","No")</f>
        <v>No</v>
      </c>
      <c r="B1917" s="15" t="str">
        <f>IF((Table1[StartDate]&gt;=Date.GraphMin)*(Table1[StartDate]&lt;=Date.GraphMax)=1,"Yes","No")</f>
        <v>No</v>
      </c>
      <c r="C1917" s="15" t="str">
        <f>IF(OR(Table1[[#This Row],[Site]]="FOOD MILLING",Table1[[#This Row],[Site]]="GODACO"), "No", "Yes")</f>
        <v>Yes</v>
      </c>
      <c r="D1917" s="40">
        <f>MAX(DATE(Table1[Year],1,1),DATE(Table1[Year],1,1)-WEEKDAY(DATE(Table1[Year],1,1),2)+(Table1[WeekNum]-1)*7+1)</f>
        <v>44634</v>
      </c>
      <c r="E1917" s="40">
        <f>MIN(DATE(Table1[Year]+1,1,0),DATE(Table1[Year],1,1)-WEEKDAY(DATE(Table1[Year],1,1),2)+Table1[WeekNum]*7)</f>
        <v>44640</v>
      </c>
      <c r="F1917" s="15">
        <v>2022</v>
      </c>
      <c r="G1917" s="15">
        <f t="shared" si="58"/>
        <v>3</v>
      </c>
      <c r="H1917" s="15">
        <v>12</v>
      </c>
      <c r="I1917" s="207" t="str">
        <f>"W" &amp;Table1[[#This Row],[WeekNum]]</f>
        <v>W12</v>
      </c>
      <c r="J1917" s="195" t="str">
        <f t="shared" si="59"/>
        <v>22-W12</v>
      </c>
      <c r="K1917" s="11" t="s">
        <v>675</v>
      </c>
      <c r="L1917" s="11"/>
      <c r="M1917" s="11" t="s">
        <v>72</v>
      </c>
      <c r="N1917" s="11" t="s">
        <v>428</v>
      </c>
      <c r="O1917" s="266" t="s">
        <v>372</v>
      </c>
      <c r="P1917" s="11" t="s">
        <v>378</v>
      </c>
      <c r="Q1917" s="11" t="s">
        <v>419</v>
      </c>
      <c r="R1917" s="11">
        <v>0</v>
      </c>
      <c r="S1917" s="11">
        <v>0</v>
      </c>
      <c r="T1917" s="206">
        <f>ABS(Table1[[#This Row],[Prod]]-Table1[[#This Row],[Planned]])</f>
        <v>0</v>
      </c>
      <c r="U1917" s="209">
        <f>IF(ABS(Table1[[#This Row],[Prod]]-Table1[[#This Row],[Planned]])&gt;Table1[[#This Row],[Planned]],0,IF(Table1[[#This Row],[Planned]]=0,0,1-ABS(Table1[[#This Row],[Prod]]-Table1[[#This Row],[Planned]])/Table1[[#This Row],[Planned]]))</f>
        <v>0</v>
      </c>
      <c r="V1917" s="11"/>
      <c r="W1917" s="11"/>
      <c r="X1917" s="27">
        <v>0</v>
      </c>
      <c r="Y1917" s="206">
        <f>Table1[[#This Row],[Prod]]</f>
        <v>0</v>
      </c>
      <c r="Z1917" s="206">
        <f>ABS(Table1[[#This Row],[Prod2]]-Table1[[#This Row],[Plan Revised]])</f>
        <v>0</v>
      </c>
      <c r="AA1917" s="209">
        <f>IF(ABS(Table1[[#This Row],[Prod2]]-Table1[[#This Row],[Plan Revised]])&gt;Table1[[#This Row],[Plan Revised]],0,IF(Table1[[#This Row],[Plan Revised]]=0,0,1-ABS(Table1[[#This Row],[Prod2]]-Table1[[#This Row],[Plan Revised]])/Table1[[#This Row],[Plan Revised]]))</f>
        <v>0</v>
      </c>
      <c r="AB1917" s="11"/>
      <c r="AC1917" s="30"/>
      <c r="AD1917"/>
      <c r="AF1917"/>
    </row>
    <row r="1918" spans="1:32">
      <c r="A1918" s="15" t="str">
        <f>IF(Table1[Week]=WeekSel,"Yes","No")</f>
        <v>No</v>
      </c>
      <c r="B1918" s="15" t="str">
        <f>IF((Table1[StartDate]&gt;=Date.GraphMin)*(Table1[StartDate]&lt;=Date.GraphMax)=1,"Yes","No")</f>
        <v>No</v>
      </c>
      <c r="C1918" s="15" t="str">
        <f>IF(OR(Table1[[#This Row],[Site]]="FOOD MILLING",Table1[[#This Row],[Site]]="GODACO"), "No", "Yes")</f>
        <v>Yes</v>
      </c>
      <c r="D1918" s="40">
        <f>MAX(DATE(Table1[Year],1,1),DATE(Table1[Year],1,1)-WEEKDAY(DATE(Table1[Year],1,1),2)+(Table1[WeekNum]-1)*7+1)</f>
        <v>44634</v>
      </c>
      <c r="E1918" s="40">
        <f>MIN(DATE(Table1[Year]+1,1,0),DATE(Table1[Year],1,1)-WEEKDAY(DATE(Table1[Year],1,1),2)+Table1[WeekNum]*7)</f>
        <v>44640</v>
      </c>
      <c r="F1918" s="15">
        <v>2022</v>
      </c>
      <c r="G1918" s="15">
        <f t="shared" si="58"/>
        <v>3</v>
      </c>
      <c r="H1918" s="15">
        <v>12</v>
      </c>
      <c r="I1918" s="207" t="str">
        <f>"W" &amp;Table1[[#This Row],[WeekNum]]</f>
        <v>W12</v>
      </c>
      <c r="J1918" s="195" t="str">
        <f t="shared" si="59"/>
        <v>22-W12</v>
      </c>
      <c r="K1918" s="11" t="s">
        <v>676</v>
      </c>
      <c r="L1918" s="11"/>
      <c r="M1918" s="11" t="s">
        <v>72</v>
      </c>
      <c r="N1918" s="11" t="s">
        <v>428</v>
      </c>
      <c r="O1918" s="266" t="s">
        <v>372</v>
      </c>
      <c r="P1918" s="11" t="s">
        <v>378</v>
      </c>
      <c r="Q1918" s="11" t="s">
        <v>421</v>
      </c>
      <c r="R1918" s="11">
        <v>2600</v>
      </c>
      <c r="S1918" s="11">
        <v>2493.5</v>
      </c>
      <c r="T1918" s="206">
        <f>ABS(Table1[[#This Row],[Prod]]-Table1[[#This Row],[Planned]])</f>
        <v>106.5</v>
      </c>
      <c r="U1918" s="209">
        <f>IF(ABS(Table1[[#This Row],[Prod]]-Table1[[#This Row],[Planned]])&gt;Table1[[#This Row],[Planned]],0,IF(Table1[[#This Row],[Planned]]=0,0,1-ABS(Table1[[#This Row],[Prod]]-Table1[[#This Row],[Planned]])/Table1[[#This Row],[Planned]]))</f>
        <v>0.95903846153846151</v>
      </c>
      <c r="V1918" s="11"/>
      <c r="W1918" s="11"/>
      <c r="X1918" s="27">
        <v>3900</v>
      </c>
      <c r="Y1918" s="206">
        <f>Table1[[#This Row],[Prod]]</f>
        <v>2493.5</v>
      </c>
      <c r="Z1918" s="206">
        <f>ABS(Table1[[#This Row],[Prod2]]-Table1[[#This Row],[Plan Revised]])</f>
        <v>1406.5</v>
      </c>
      <c r="AA1918" s="209">
        <f>IF(ABS(Table1[[#This Row],[Prod2]]-Table1[[#This Row],[Plan Revised]])&gt;Table1[[#This Row],[Plan Revised]],0,IF(Table1[[#This Row],[Plan Revised]]=0,0,1-ABS(Table1[[#This Row],[Prod2]]-Table1[[#This Row],[Plan Revised]])/Table1[[#This Row],[Plan Revised]]))</f>
        <v>0.63935897435897437</v>
      </c>
      <c r="AB1918" s="11"/>
      <c r="AC1918" s="30"/>
      <c r="AD1918"/>
      <c r="AF1918"/>
    </row>
    <row r="1919" spans="1:32">
      <c r="A1919" s="15" t="str">
        <f>IF(Table1[Week]=WeekSel,"Yes","No")</f>
        <v>No</v>
      </c>
      <c r="B1919" s="15" t="str">
        <f>IF((Table1[StartDate]&gt;=Date.GraphMin)*(Table1[StartDate]&lt;=Date.GraphMax)=1,"Yes","No")</f>
        <v>No</v>
      </c>
      <c r="C1919" s="15" t="str">
        <f>IF(OR(Table1[[#This Row],[Site]]="FOOD MILLING",Table1[[#This Row],[Site]]="GODACO"), "No", "Yes")</f>
        <v>Yes</v>
      </c>
      <c r="D1919" s="40">
        <f>MAX(DATE(Table1[Year],1,1),DATE(Table1[Year],1,1)-WEEKDAY(DATE(Table1[Year],1,1),2)+(Table1[WeekNum]-1)*7+1)</f>
        <v>44634</v>
      </c>
      <c r="E1919" s="40">
        <f>MIN(DATE(Table1[Year]+1,1,0),DATE(Table1[Year],1,1)-WEEKDAY(DATE(Table1[Year],1,1),2)+Table1[WeekNum]*7)</f>
        <v>44640</v>
      </c>
      <c r="F1919" s="15">
        <v>2022</v>
      </c>
      <c r="G1919" s="15">
        <f t="shared" si="58"/>
        <v>3</v>
      </c>
      <c r="H1919" s="15">
        <v>12</v>
      </c>
      <c r="I1919" s="207" t="str">
        <f>"W" &amp;Table1[[#This Row],[WeekNum]]</f>
        <v>W12</v>
      </c>
      <c r="J1919" s="195" t="str">
        <f t="shared" si="59"/>
        <v>22-W12</v>
      </c>
      <c r="K1919" s="11" t="s">
        <v>676</v>
      </c>
      <c r="L1919" s="11"/>
      <c r="M1919" s="11" t="s">
        <v>72</v>
      </c>
      <c r="N1919" s="11" t="s">
        <v>428</v>
      </c>
      <c r="O1919" s="266" t="s">
        <v>372</v>
      </c>
      <c r="P1919" s="11" t="s">
        <v>378</v>
      </c>
      <c r="Q1919" s="11" t="s">
        <v>419</v>
      </c>
      <c r="R1919" s="11">
        <v>0</v>
      </c>
      <c r="S1919" s="11">
        <v>2493.5</v>
      </c>
      <c r="T1919" s="206">
        <f>ABS(Table1[[#This Row],[Prod]]-Table1[[#This Row],[Planned]])</f>
        <v>2493.5</v>
      </c>
      <c r="U1919" s="209">
        <f>IF(ABS(Table1[[#This Row],[Prod]]-Table1[[#This Row],[Planned]])&gt;Table1[[#This Row],[Planned]],0,IF(Table1[[#This Row],[Planned]]=0,0,1-ABS(Table1[[#This Row],[Prod]]-Table1[[#This Row],[Planned]])/Table1[[#This Row],[Planned]]))</f>
        <v>0</v>
      </c>
      <c r="V1919" s="11"/>
      <c r="W1919" s="11"/>
      <c r="X1919" s="27">
        <v>0</v>
      </c>
      <c r="Y1919" s="206">
        <f>Table1[[#This Row],[Prod]]</f>
        <v>2493.5</v>
      </c>
      <c r="Z1919" s="206">
        <f>ABS(Table1[[#This Row],[Prod2]]-Table1[[#This Row],[Plan Revised]])</f>
        <v>2493.5</v>
      </c>
      <c r="AA1919" s="209">
        <f>IF(ABS(Table1[[#This Row],[Prod2]]-Table1[[#This Row],[Plan Revised]])&gt;Table1[[#This Row],[Plan Revised]],0,IF(Table1[[#This Row],[Plan Revised]]=0,0,1-ABS(Table1[[#This Row],[Prod2]]-Table1[[#This Row],[Plan Revised]])/Table1[[#This Row],[Plan Revised]]))</f>
        <v>0</v>
      </c>
      <c r="AB1919" s="11"/>
      <c r="AC1919" s="30"/>
      <c r="AD1919"/>
      <c r="AF1919"/>
    </row>
    <row r="1920" spans="1:32">
      <c r="A1920" s="15" t="str">
        <f>IF(Table1[Week]=WeekSel,"Yes","No")</f>
        <v>No</v>
      </c>
      <c r="B1920" s="15" t="str">
        <f>IF((Table1[StartDate]&gt;=Date.GraphMin)*(Table1[StartDate]&lt;=Date.GraphMax)=1,"Yes","No")</f>
        <v>No</v>
      </c>
      <c r="C1920" s="15" t="str">
        <f>IF(OR(Table1[[#This Row],[Site]]="FOOD MILLING",Table1[[#This Row],[Site]]="GODACO"), "No", "Yes")</f>
        <v>Yes</v>
      </c>
      <c r="D1920" s="40">
        <f>MAX(DATE(Table1[Year],1,1),DATE(Table1[Year],1,1)-WEEKDAY(DATE(Table1[Year],1,1),2)+(Table1[WeekNum]-1)*7+1)</f>
        <v>44634</v>
      </c>
      <c r="E1920" s="40">
        <f>MIN(DATE(Table1[Year]+1,1,0),DATE(Table1[Year],1,1)-WEEKDAY(DATE(Table1[Year],1,1),2)+Table1[WeekNum]*7)</f>
        <v>44640</v>
      </c>
      <c r="F1920" s="15">
        <v>2022</v>
      </c>
      <c r="G1920" s="15">
        <f t="shared" si="58"/>
        <v>3</v>
      </c>
      <c r="H1920" s="15">
        <v>12</v>
      </c>
      <c r="I1920" s="207" t="str">
        <f>"W" &amp;Table1[[#This Row],[WeekNum]]</f>
        <v>W12</v>
      </c>
      <c r="J1920" s="195" t="str">
        <f t="shared" si="59"/>
        <v>22-W12</v>
      </c>
      <c r="K1920" s="11" t="s">
        <v>677</v>
      </c>
      <c r="L1920" s="11"/>
      <c r="M1920" s="11" t="s">
        <v>72</v>
      </c>
      <c r="N1920" s="11" t="s">
        <v>428</v>
      </c>
      <c r="O1920" s="266" t="s">
        <v>372</v>
      </c>
      <c r="P1920" s="11" t="s">
        <v>378</v>
      </c>
      <c r="Q1920" s="11" t="s">
        <v>421</v>
      </c>
      <c r="R1920" s="11">
        <v>0</v>
      </c>
      <c r="S1920" s="11">
        <v>0</v>
      </c>
      <c r="T1920" s="206">
        <f>ABS(Table1[[#This Row],[Prod]]-Table1[[#This Row],[Planned]])</f>
        <v>0</v>
      </c>
      <c r="U1920" s="209">
        <f>IF(ABS(Table1[[#This Row],[Prod]]-Table1[[#This Row],[Planned]])&gt;Table1[[#This Row],[Planned]],0,IF(Table1[[#This Row],[Planned]]=0,0,1-ABS(Table1[[#This Row],[Prod]]-Table1[[#This Row],[Planned]])/Table1[[#This Row],[Planned]]))</f>
        <v>0</v>
      </c>
      <c r="V1920" s="11"/>
      <c r="W1920" s="11"/>
      <c r="X1920" s="27">
        <v>0</v>
      </c>
      <c r="Y1920" s="206">
        <f>Table1[[#This Row],[Prod]]</f>
        <v>0</v>
      </c>
      <c r="Z1920" s="206">
        <f>ABS(Table1[[#This Row],[Prod2]]-Table1[[#This Row],[Plan Revised]])</f>
        <v>0</v>
      </c>
      <c r="AA1920" s="209">
        <f>IF(ABS(Table1[[#This Row],[Prod2]]-Table1[[#This Row],[Plan Revised]])&gt;Table1[[#This Row],[Plan Revised]],0,IF(Table1[[#This Row],[Plan Revised]]=0,0,1-ABS(Table1[[#This Row],[Prod2]]-Table1[[#This Row],[Plan Revised]])/Table1[[#This Row],[Plan Revised]]))</f>
        <v>0</v>
      </c>
      <c r="AB1920" s="11"/>
      <c r="AC1920" s="30"/>
      <c r="AD1920"/>
      <c r="AF1920"/>
    </row>
    <row r="1921" spans="1:32">
      <c r="A1921" s="15" t="str">
        <f>IF(Table1[Week]=WeekSel,"Yes","No")</f>
        <v>No</v>
      </c>
      <c r="B1921" s="15" t="str">
        <f>IF((Table1[StartDate]&gt;=Date.GraphMin)*(Table1[StartDate]&lt;=Date.GraphMax)=1,"Yes","No")</f>
        <v>No</v>
      </c>
      <c r="C1921" s="15" t="str">
        <f>IF(OR(Table1[[#This Row],[Site]]="FOOD MILLING",Table1[[#This Row],[Site]]="GODACO"), "No", "Yes")</f>
        <v>Yes</v>
      </c>
      <c r="D1921" s="40">
        <f>MAX(DATE(Table1[Year],1,1),DATE(Table1[Year],1,1)-WEEKDAY(DATE(Table1[Year],1,1),2)+(Table1[WeekNum]-1)*7+1)</f>
        <v>44634</v>
      </c>
      <c r="E1921" s="40">
        <f>MIN(DATE(Table1[Year]+1,1,0),DATE(Table1[Year],1,1)-WEEKDAY(DATE(Table1[Year],1,1),2)+Table1[WeekNum]*7)</f>
        <v>44640</v>
      </c>
      <c r="F1921" s="15">
        <v>2022</v>
      </c>
      <c r="G1921" s="15">
        <f t="shared" si="58"/>
        <v>3</v>
      </c>
      <c r="H1921" s="15">
        <v>12</v>
      </c>
      <c r="I1921" s="207" t="str">
        <f>"W" &amp;Table1[[#This Row],[WeekNum]]</f>
        <v>W12</v>
      </c>
      <c r="J1921" s="195" t="str">
        <f t="shared" si="59"/>
        <v>22-W12</v>
      </c>
      <c r="K1921" s="11" t="s">
        <v>677</v>
      </c>
      <c r="L1921" s="11"/>
      <c r="M1921" s="11" t="s">
        <v>72</v>
      </c>
      <c r="N1921" s="11" t="s">
        <v>428</v>
      </c>
      <c r="O1921" s="266" t="s">
        <v>372</v>
      </c>
      <c r="P1921" s="11" t="s">
        <v>378</v>
      </c>
      <c r="Q1921" s="11" t="s">
        <v>419</v>
      </c>
      <c r="R1921" s="11">
        <v>0</v>
      </c>
      <c r="S1921" s="11">
        <v>0</v>
      </c>
      <c r="T1921" s="206">
        <f>ABS(Table1[[#This Row],[Prod]]-Table1[[#This Row],[Planned]])</f>
        <v>0</v>
      </c>
      <c r="U1921" s="209">
        <f>IF(ABS(Table1[[#This Row],[Prod]]-Table1[[#This Row],[Planned]])&gt;Table1[[#This Row],[Planned]],0,IF(Table1[[#This Row],[Planned]]=0,0,1-ABS(Table1[[#This Row],[Prod]]-Table1[[#This Row],[Planned]])/Table1[[#This Row],[Planned]]))</f>
        <v>0</v>
      </c>
      <c r="V1921" s="11"/>
      <c r="W1921" s="11"/>
      <c r="X1921" s="27">
        <v>0</v>
      </c>
      <c r="Y1921" s="206">
        <f>Table1[[#This Row],[Prod]]</f>
        <v>0</v>
      </c>
      <c r="Z1921" s="206">
        <f>ABS(Table1[[#This Row],[Prod2]]-Table1[[#This Row],[Plan Revised]])</f>
        <v>0</v>
      </c>
      <c r="AA1921" s="209">
        <f>IF(ABS(Table1[[#This Row],[Prod2]]-Table1[[#This Row],[Plan Revised]])&gt;Table1[[#This Row],[Plan Revised]],0,IF(Table1[[#This Row],[Plan Revised]]=0,0,1-ABS(Table1[[#This Row],[Prod2]]-Table1[[#This Row],[Plan Revised]])/Table1[[#This Row],[Plan Revised]]))</f>
        <v>0</v>
      </c>
      <c r="AB1921" s="11"/>
      <c r="AC1921" s="30"/>
      <c r="AD1921"/>
      <c r="AF1921"/>
    </row>
    <row r="1922" spans="1:32">
      <c r="A1922" s="15" t="str">
        <f>IF(Table1[Week]=WeekSel,"Yes","No")</f>
        <v>No</v>
      </c>
      <c r="B1922" s="15" t="str">
        <f>IF((Table1[StartDate]&gt;=Date.GraphMin)*(Table1[StartDate]&lt;=Date.GraphMax)=1,"Yes","No")</f>
        <v>No</v>
      </c>
      <c r="C1922" s="15" t="str">
        <f>IF(OR(Table1[[#This Row],[Site]]="FOOD MILLING",Table1[[#This Row],[Site]]="GODACO"), "No", "Yes")</f>
        <v>Yes</v>
      </c>
      <c r="D1922" s="40">
        <f>MAX(DATE(Table1[Year],1,1),DATE(Table1[Year],1,1)-WEEKDAY(DATE(Table1[Year],1,1),2)+(Table1[WeekNum]-1)*7+1)</f>
        <v>44634</v>
      </c>
      <c r="E1922" s="40">
        <f>MIN(DATE(Table1[Year]+1,1,0),DATE(Table1[Year],1,1)-WEEKDAY(DATE(Table1[Year],1,1),2)+Table1[WeekNum]*7)</f>
        <v>44640</v>
      </c>
      <c r="F1922" s="15">
        <v>2022</v>
      </c>
      <c r="G1922" s="15">
        <f t="shared" ref="G1922:G1985" si="60">MONTH(DATE(F1922,1,H1922*7-2)-WEEKDAY(DATE(H1922,1,2)))</f>
        <v>3</v>
      </c>
      <c r="H1922" s="15">
        <v>12</v>
      </c>
      <c r="I1922" s="207" t="str">
        <f>"W" &amp;Table1[[#This Row],[WeekNum]]</f>
        <v>W12</v>
      </c>
      <c r="J1922" s="195" t="str">
        <f t="shared" ref="J1922:J1985" si="61">RIGHT(F1922,2)&amp;"-"&amp;TEXT(H1922,"W00")</f>
        <v>22-W12</v>
      </c>
      <c r="K1922" s="11" t="s">
        <v>678</v>
      </c>
      <c r="L1922" s="11"/>
      <c r="M1922" s="11" t="s">
        <v>72</v>
      </c>
      <c r="N1922" s="11" t="s">
        <v>428</v>
      </c>
      <c r="O1922" s="266" t="s">
        <v>372</v>
      </c>
      <c r="P1922" s="11" t="s">
        <v>378</v>
      </c>
      <c r="Q1922" s="11" t="s">
        <v>421</v>
      </c>
      <c r="R1922" s="11">
        <v>0</v>
      </c>
      <c r="S1922" s="11">
        <v>0</v>
      </c>
      <c r="T1922" s="206">
        <f>ABS(Table1[[#This Row],[Prod]]-Table1[[#This Row],[Planned]])</f>
        <v>0</v>
      </c>
      <c r="U1922" s="209">
        <f>IF(ABS(Table1[[#This Row],[Prod]]-Table1[[#This Row],[Planned]])&gt;Table1[[#This Row],[Planned]],0,IF(Table1[[#This Row],[Planned]]=0,0,1-ABS(Table1[[#This Row],[Prod]]-Table1[[#This Row],[Planned]])/Table1[[#This Row],[Planned]]))</f>
        <v>0</v>
      </c>
      <c r="V1922" s="11"/>
      <c r="W1922" s="11"/>
      <c r="X1922" s="27">
        <v>0</v>
      </c>
      <c r="Y1922" s="206">
        <f>Table1[[#This Row],[Prod]]</f>
        <v>0</v>
      </c>
      <c r="Z1922" s="206">
        <f>ABS(Table1[[#This Row],[Prod2]]-Table1[[#This Row],[Plan Revised]])</f>
        <v>0</v>
      </c>
      <c r="AA1922" s="209">
        <f>IF(ABS(Table1[[#This Row],[Prod2]]-Table1[[#This Row],[Plan Revised]])&gt;Table1[[#This Row],[Plan Revised]],0,IF(Table1[[#This Row],[Plan Revised]]=0,0,1-ABS(Table1[[#This Row],[Prod2]]-Table1[[#This Row],[Plan Revised]])/Table1[[#This Row],[Plan Revised]]))</f>
        <v>0</v>
      </c>
      <c r="AB1922" s="11"/>
      <c r="AC1922" s="30"/>
      <c r="AD1922"/>
      <c r="AF1922"/>
    </row>
    <row r="1923" spans="1:32">
      <c r="A1923" s="15" t="str">
        <f>IF(Table1[Week]=WeekSel,"Yes","No")</f>
        <v>No</v>
      </c>
      <c r="B1923" s="15" t="str">
        <f>IF((Table1[StartDate]&gt;=Date.GraphMin)*(Table1[StartDate]&lt;=Date.GraphMax)=1,"Yes","No")</f>
        <v>No</v>
      </c>
      <c r="C1923" s="15" t="str">
        <f>IF(OR(Table1[[#This Row],[Site]]="FOOD MILLING",Table1[[#This Row],[Site]]="GODACO"), "No", "Yes")</f>
        <v>Yes</v>
      </c>
      <c r="D1923" s="40">
        <f>MAX(DATE(Table1[Year],1,1),DATE(Table1[Year],1,1)-WEEKDAY(DATE(Table1[Year],1,1),2)+(Table1[WeekNum]-1)*7+1)</f>
        <v>44634</v>
      </c>
      <c r="E1923" s="40">
        <f>MIN(DATE(Table1[Year]+1,1,0),DATE(Table1[Year],1,1)-WEEKDAY(DATE(Table1[Year],1,1),2)+Table1[WeekNum]*7)</f>
        <v>44640</v>
      </c>
      <c r="F1923" s="15">
        <v>2022</v>
      </c>
      <c r="G1923" s="15">
        <f t="shared" si="60"/>
        <v>3</v>
      </c>
      <c r="H1923" s="15">
        <v>12</v>
      </c>
      <c r="I1923" s="207" t="str">
        <f>"W" &amp;Table1[[#This Row],[WeekNum]]</f>
        <v>W12</v>
      </c>
      <c r="J1923" s="195" t="str">
        <f t="shared" si="61"/>
        <v>22-W12</v>
      </c>
      <c r="K1923" s="11" t="s">
        <v>678</v>
      </c>
      <c r="L1923" s="11"/>
      <c r="M1923" s="11" t="s">
        <v>72</v>
      </c>
      <c r="N1923" s="11" t="s">
        <v>428</v>
      </c>
      <c r="O1923" s="266" t="s">
        <v>372</v>
      </c>
      <c r="P1923" s="11" t="s">
        <v>378</v>
      </c>
      <c r="Q1923" s="11" t="s">
        <v>419</v>
      </c>
      <c r="R1923" s="11">
        <v>0</v>
      </c>
      <c r="S1923" s="11">
        <v>0</v>
      </c>
      <c r="T1923" s="206">
        <f>ABS(Table1[[#This Row],[Prod]]-Table1[[#This Row],[Planned]])</f>
        <v>0</v>
      </c>
      <c r="U1923" s="209">
        <f>IF(ABS(Table1[[#This Row],[Prod]]-Table1[[#This Row],[Planned]])&gt;Table1[[#This Row],[Planned]],0,IF(Table1[[#This Row],[Planned]]=0,0,1-ABS(Table1[[#This Row],[Prod]]-Table1[[#This Row],[Planned]])/Table1[[#This Row],[Planned]]))</f>
        <v>0</v>
      </c>
      <c r="V1923" s="11"/>
      <c r="W1923" s="11"/>
      <c r="X1923" s="27">
        <v>0</v>
      </c>
      <c r="Y1923" s="206">
        <f>Table1[[#This Row],[Prod]]</f>
        <v>0</v>
      </c>
      <c r="Z1923" s="206">
        <f>ABS(Table1[[#This Row],[Prod2]]-Table1[[#This Row],[Plan Revised]])</f>
        <v>0</v>
      </c>
      <c r="AA1923" s="209">
        <f>IF(ABS(Table1[[#This Row],[Prod2]]-Table1[[#This Row],[Plan Revised]])&gt;Table1[[#This Row],[Plan Revised]],0,IF(Table1[[#This Row],[Plan Revised]]=0,0,1-ABS(Table1[[#This Row],[Prod2]]-Table1[[#This Row],[Plan Revised]])/Table1[[#This Row],[Plan Revised]]))</f>
        <v>0</v>
      </c>
      <c r="AB1923" s="11"/>
      <c r="AC1923" s="30"/>
      <c r="AD1923"/>
      <c r="AF1923"/>
    </row>
    <row r="1924" spans="1:32">
      <c r="A1924" s="15" t="str">
        <f>IF(Table1[Week]=WeekSel,"Yes","No")</f>
        <v>No</v>
      </c>
      <c r="B1924" s="15" t="str">
        <f>IF((Table1[StartDate]&gt;=Date.GraphMin)*(Table1[StartDate]&lt;=Date.GraphMax)=1,"Yes","No")</f>
        <v>No</v>
      </c>
      <c r="C1924" s="15" t="str">
        <f>IF(OR(Table1[[#This Row],[Site]]="FOOD MILLING",Table1[[#This Row],[Site]]="GODACO"), "No", "Yes")</f>
        <v>Yes</v>
      </c>
      <c r="D1924" s="40">
        <f>MAX(DATE(Table1[Year],1,1),DATE(Table1[Year],1,1)-WEEKDAY(DATE(Table1[Year],1,1),2)+(Table1[WeekNum]-1)*7+1)</f>
        <v>44634</v>
      </c>
      <c r="E1924" s="40">
        <f>MIN(DATE(Table1[Year]+1,1,0),DATE(Table1[Year],1,1)-WEEKDAY(DATE(Table1[Year],1,1),2)+Table1[WeekNum]*7)</f>
        <v>44640</v>
      </c>
      <c r="F1924" s="15">
        <v>2022</v>
      </c>
      <c r="G1924" s="15">
        <f t="shared" si="60"/>
        <v>3</v>
      </c>
      <c r="H1924" s="15">
        <v>12</v>
      </c>
      <c r="I1924" s="207" t="str">
        <f>"W" &amp;Table1[[#This Row],[WeekNum]]</f>
        <v>W12</v>
      </c>
      <c r="J1924" s="195" t="str">
        <f t="shared" si="61"/>
        <v>22-W12</v>
      </c>
      <c r="K1924" s="11" t="s">
        <v>680</v>
      </c>
      <c r="L1924" s="11"/>
      <c r="M1924" s="11" t="s">
        <v>72</v>
      </c>
      <c r="N1924" s="11" t="s">
        <v>428</v>
      </c>
      <c r="O1924" s="266" t="s">
        <v>374</v>
      </c>
      <c r="P1924" s="11" t="s">
        <v>376</v>
      </c>
      <c r="Q1924" s="11" t="s">
        <v>421</v>
      </c>
      <c r="R1924" s="11">
        <v>4800</v>
      </c>
      <c r="S1924" s="11">
        <v>4648.6799999999994</v>
      </c>
      <c r="T1924" s="206">
        <f>ABS(Table1[[#This Row],[Prod]]-Table1[[#This Row],[Planned]])</f>
        <v>151.32000000000062</v>
      </c>
      <c r="U1924" s="209">
        <f>IF(ABS(Table1[[#This Row],[Prod]]-Table1[[#This Row],[Planned]])&gt;Table1[[#This Row],[Planned]],0,IF(Table1[[#This Row],[Planned]]=0,0,1-ABS(Table1[[#This Row],[Prod]]-Table1[[#This Row],[Planned]])/Table1[[#This Row],[Planned]]))</f>
        <v>0.96847499999999986</v>
      </c>
      <c r="V1924" s="11"/>
      <c r="W1924" s="11"/>
      <c r="X1924" s="27">
        <v>4000</v>
      </c>
      <c r="Y1924" s="206">
        <f>Table1[[#This Row],[Prod]]</f>
        <v>4648.6799999999994</v>
      </c>
      <c r="Z1924" s="206">
        <f>ABS(Table1[[#This Row],[Prod2]]-Table1[[#This Row],[Plan Revised]])</f>
        <v>648.67999999999938</v>
      </c>
      <c r="AA1924" s="209">
        <f>IF(ABS(Table1[[#This Row],[Prod2]]-Table1[[#This Row],[Plan Revised]])&gt;Table1[[#This Row],[Plan Revised]],0,IF(Table1[[#This Row],[Plan Revised]]=0,0,1-ABS(Table1[[#This Row],[Prod2]]-Table1[[#This Row],[Plan Revised]])/Table1[[#This Row],[Plan Revised]]))</f>
        <v>0.83783000000000019</v>
      </c>
      <c r="AB1924" s="11"/>
      <c r="AC1924" s="30"/>
      <c r="AD1924"/>
      <c r="AF1924"/>
    </row>
    <row r="1925" spans="1:32">
      <c r="A1925" s="15" t="str">
        <f>IF(Table1[Week]=WeekSel,"Yes","No")</f>
        <v>No</v>
      </c>
      <c r="B1925" s="15" t="str">
        <f>IF((Table1[StartDate]&gt;=Date.GraphMin)*(Table1[StartDate]&lt;=Date.GraphMax)=1,"Yes","No")</f>
        <v>No</v>
      </c>
      <c r="C1925" s="15" t="str">
        <f>IF(OR(Table1[[#This Row],[Site]]="FOOD MILLING",Table1[[#This Row],[Site]]="GODACO"), "No", "Yes")</f>
        <v>Yes</v>
      </c>
      <c r="D1925" s="40">
        <f>MAX(DATE(Table1[Year],1,1),DATE(Table1[Year],1,1)-WEEKDAY(DATE(Table1[Year],1,1),2)+(Table1[WeekNum]-1)*7+1)</f>
        <v>44634</v>
      </c>
      <c r="E1925" s="40">
        <f>MIN(DATE(Table1[Year]+1,1,0),DATE(Table1[Year],1,1)-WEEKDAY(DATE(Table1[Year],1,1),2)+Table1[WeekNum]*7)</f>
        <v>44640</v>
      </c>
      <c r="F1925" s="15">
        <v>2022</v>
      </c>
      <c r="G1925" s="15">
        <f t="shared" si="60"/>
        <v>3</v>
      </c>
      <c r="H1925" s="15">
        <v>12</v>
      </c>
      <c r="I1925" s="207" t="str">
        <f>"W" &amp;Table1[[#This Row],[WeekNum]]</f>
        <v>W12</v>
      </c>
      <c r="J1925" s="195" t="str">
        <f t="shared" si="61"/>
        <v>22-W12</v>
      </c>
      <c r="K1925" s="11" t="s">
        <v>721</v>
      </c>
      <c r="L1925" s="11"/>
      <c r="M1925" s="11" t="s">
        <v>72</v>
      </c>
      <c r="N1925" s="11" t="s">
        <v>428</v>
      </c>
      <c r="O1925" s="266" t="s">
        <v>374</v>
      </c>
      <c r="P1925" s="11" t="s">
        <v>410</v>
      </c>
      <c r="Q1925" s="11" t="s">
        <v>421</v>
      </c>
      <c r="R1925" s="11">
        <v>0</v>
      </c>
      <c r="S1925" s="11">
        <v>895.31999999999994</v>
      </c>
      <c r="T1925" s="206">
        <f>ABS(Table1[[#This Row],[Prod]]-Table1[[#This Row],[Planned]])</f>
        <v>895.31999999999994</v>
      </c>
      <c r="U1925" s="209">
        <f>IF(ABS(Table1[[#This Row],[Prod]]-Table1[[#This Row],[Planned]])&gt;Table1[[#This Row],[Planned]],0,IF(Table1[[#This Row],[Planned]]=0,0,1-ABS(Table1[[#This Row],[Prod]]-Table1[[#This Row],[Planned]])/Table1[[#This Row],[Planned]]))</f>
        <v>0</v>
      </c>
      <c r="V1925" s="11"/>
      <c r="W1925" s="11"/>
      <c r="X1925" s="27">
        <v>800</v>
      </c>
      <c r="Y1925" s="206">
        <f>Table1[[#This Row],[Prod]]</f>
        <v>895.31999999999994</v>
      </c>
      <c r="Z1925" s="206">
        <f>ABS(Table1[[#This Row],[Prod2]]-Table1[[#This Row],[Plan Revised]])</f>
        <v>95.319999999999936</v>
      </c>
      <c r="AA1925" s="209">
        <f>IF(ABS(Table1[[#This Row],[Prod2]]-Table1[[#This Row],[Plan Revised]])&gt;Table1[[#This Row],[Plan Revised]],0,IF(Table1[[#This Row],[Plan Revised]]=0,0,1-ABS(Table1[[#This Row],[Prod2]]-Table1[[#This Row],[Plan Revised]])/Table1[[#This Row],[Plan Revised]]))</f>
        <v>0.88085000000000013</v>
      </c>
      <c r="AB1925" s="11"/>
      <c r="AC1925" s="30"/>
      <c r="AD1925"/>
      <c r="AF1925"/>
    </row>
    <row r="1926" spans="1:32">
      <c r="A1926" s="15" t="str">
        <f>IF(Table1[Week]=WeekSel,"Yes","No")</f>
        <v>No</v>
      </c>
      <c r="B1926" s="15" t="str">
        <f>IF((Table1[StartDate]&gt;=Date.GraphMin)*(Table1[StartDate]&lt;=Date.GraphMax)=1,"Yes","No")</f>
        <v>No</v>
      </c>
      <c r="C1926" s="15" t="str">
        <f>IF(OR(Table1[[#This Row],[Site]]="FOOD MILLING",Table1[[#This Row],[Site]]="GODACO"), "No", "Yes")</f>
        <v>Yes</v>
      </c>
      <c r="D1926" s="40">
        <f>MAX(DATE(Table1[Year],1,1),DATE(Table1[Year],1,1)-WEEKDAY(DATE(Table1[Year],1,1),2)+(Table1[WeekNum]-1)*7+1)</f>
        <v>44634</v>
      </c>
      <c r="E1926" s="40">
        <f>MIN(DATE(Table1[Year]+1,1,0),DATE(Table1[Year],1,1)-WEEKDAY(DATE(Table1[Year],1,1),2)+Table1[WeekNum]*7)</f>
        <v>44640</v>
      </c>
      <c r="F1926" s="15">
        <v>2022</v>
      </c>
      <c r="G1926" s="15">
        <f t="shared" si="60"/>
        <v>3</v>
      </c>
      <c r="H1926" s="15">
        <v>12</v>
      </c>
      <c r="I1926" s="207" t="str">
        <f>"W" &amp;Table1[[#This Row],[WeekNum]]</f>
        <v>W12</v>
      </c>
      <c r="J1926" s="195" t="str">
        <f t="shared" si="61"/>
        <v>22-W12</v>
      </c>
      <c r="K1926" s="11" t="s">
        <v>681</v>
      </c>
      <c r="L1926" s="11"/>
      <c r="M1926" s="11" t="s">
        <v>72</v>
      </c>
      <c r="N1926" s="11" t="s">
        <v>428</v>
      </c>
      <c r="O1926" s="266" t="s">
        <v>372</v>
      </c>
      <c r="P1926" s="11" t="s">
        <v>381</v>
      </c>
      <c r="Q1926" s="11" t="s">
        <v>421</v>
      </c>
      <c r="R1926" s="11">
        <v>3000</v>
      </c>
      <c r="S1926" s="11">
        <v>1111</v>
      </c>
      <c r="T1926" s="206">
        <f>ABS(Table1[[#This Row],[Prod]]-Table1[[#This Row],[Planned]])</f>
        <v>1889</v>
      </c>
      <c r="U1926" s="209">
        <f>IF(ABS(Table1[[#This Row],[Prod]]-Table1[[#This Row],[Planned]])&gt;Table1[[#This Row],[Planned]],0,IF(Table1[[#This Row],[Planned]]=0,0,1-ABS(Table1[[#This Row],[Prod]]-Table1[[#This Row],[Planned]])/Table1[[#This Row],[Planned]]))</f>
        <v>0.37033333333333329</v>
      </c>
      <c r="V1926" s="11"/>
      <c r="W1926" s="11"/>
      <c r="X1926" s="27">
        <v>1000</v>
      </c>
      <c r="Y1926" s="206">
        <f>Table1[[#This Row],[Prod]]</f>
        <v>1111</v>
      </c>
      <c r="Z1926" s="206">
        <f>ABS(Table1[[#This Row],[Prod2]]-Table1[[#This Row],[Plan Revised]])</f>
        <v>111</v>
      </c>
      <c r="AA1926" s="209">
        <f>IF(ABS(Table1[[#This Row],[Prod2]]-Table1[[#This Row],[Plan Revised]])&gt;Table1[[#This Row],[Plan Revised]],0,IF(Table1[[#This Row],[Plan Revised]]=0,0,1-ABS(Table1[[#This Row],[Prod2]]-Table1[[#This Row],[Plan Revised]])/Table1[[#This Row],[Plan Revised]]))</f>
        <v>0.88900000000000001</v>
      </c>
      <c r="AB1926" s="11"/>
      <c r="AC1926" s="30"/>
      <c r="AD1926"/>
      <c r="AF1926"/>
    </row>
    <row r="1927" spans="1:32">
      <c r="A1927" s="15" t="str">
        <f>IF(Table1[Week]=WeekSel,"Yes","No")</f>
        <v>No</v>
      </c>
      <c r="B1927" s="15" t="str">
        <f>IF((Table1[StartDate]&gt;=Date.GraphMin)*(Table1[StartDate]&lt;=Date.GraphMax)=1,"Yes","No")</f>
        <v>No</v>
      </c>
      <c r="C1927" s="15" t="str">
        <f>IF(OR(Table1[[#This Row],[Site]]="FOOD MILLING",Table1[[#This Row],[Site]]="GODACO"), "No", "Yes")</f>
        <v>Yes</v>
      </c>
      <c r="D1927" s="40">
        <f>MAX(DATE(Table1[Year],1,1),DATE(Table1[Year],1,1)-WEEKDAY(DATE(Table1[Year],1,1),2)+(Table1[WeekNum]-1)*7+1)</f>
        <v>44634</v>
      </c>
      <c r="E1927" s="40">
        <f>MIN(DATE(Table1[Year]+1,1,0),DATE(Table1[Year],1,1)-WEEKDAY(DATE(Table1[Year],1,1),2)+Table1[WeekNum]*7)</f>
        <v>44640</v>
      </c>
      <c r="F1927" s="15">
        <v>2022</v>
      </c>
      <c r="G1927" s="15">
        <f t="shared" si="60"/>
        <v>3</v>
      </c>
      <c r="H1927" s="15">
        <v>12</v>
      </c>
      <c r="I1927" s="207" t="str">
        <f>"W" &amp;Table1[[#This Row],[WeekNum]]</f>
        <v>W12</v>
      </c>
      <c r="J1927" s="195" t="str">
        <f t="shared" si="61"/>
        <v>22-W12</v>
      </c>
      <c r="K1927" s="11" t="s">
        <v>682</v>
      </c>
      <c r="L1927" s="11"/>
      <c r="M1927" s="11" t="s">
        <v>72</v>
      </c>
      <c r="N1927" s="11" t="s">
        <v>428</v>
      </c>
      <c r="O1927" s="266" t="s">
        <v>372</v>
      </c>
      <c r="P1927" s="11" t="s">
        <v>381</v>
      </c>
      <c r="Q1927" s="11" t="s">
        <v>421</v>
      </c>
      <c r="R1927" s="11">
        <v>3300</v>
      </c>
      <c r="S1927" s="11">
        <v>5026.5</v>
      </c>
      <c r="T1927" s="206">
        <f>ABS(Table1[[#This Row],[Prod]]-Table1[[#This Row],[Planned]])</f>
        <v>1726.5</v>
      </c>
      <c r="U1927" s="209">
        <f>IF(ABS(Table1[[#This Row],[Prod]]-Table1[[#This Row],[Planned]])&gt;Table1[[#This Row],[Planned]],0,IF(Table1[[#This Row],[Planned]]=0,0,1-ABS(Table1[[#This Row],[Prod]]-Table1[[#This Row],[Planned]])/Table1[[#This Row],[Planned]]))</f>
        <v>0.47681818181818181</v>
      </c>
      <c r="V1927" s="11"/>
      <c r="W1927" s="11"/>
      <c r="X1927" s="27">
        <v>5500</v>
      </c>
      <c r="Y1927" s="206">
        <f>Table1[[#This Row],[Prod]]</f>
        <v>5026.5</v>
      </c>
      <c r="Z1927" s="206">
        <f>ABS(Table1[[#This Row],[Prod2]]-Table1[[#This Row],[Plan Revised]])</f>
        <v>473.5</v>
      </c>
      <c r="AA1927" s="209">
        <f>IF(ABS(Table1[[#This Row],[Prod2]]-Table1[[#This Row],[Plan Revised]])&gt;Table1[[#This Row],[Plan Revised]],0,IF(Table1[[#This Row],[Plan Revised]]=0,0,1-ABS(Table1[[#This Row],[Prod2]]-Table1[[#This Row],[Plan Revised]])/Table1[[#This Row],[Plan Revised]]))</f>
        <v>0.91390909090909089</v>
      </c>
      <c r="AB1927" s="11"/>
      <c r="AC1927" s="30"/>
      <c r="AD1927"/>
      <c r="AF1927"/>
    </row>
    <row r="1928" spans="1:32">
      <c r="A1928" s="15" t="str">
        <f>IF(Table1[Week]=WeekSel,"Yes","No")</f>
        <v>No</v>
      </c>
      <c r="B1928" s="15" t="str">
        <f>IF((Table1[StartDate]&gt;=Date.GraphMin)*(Table1[StartDate]&lt;=Date.GraphMax)=1,"Yes","No")</f>
        <v>No</v>
      </c>
      <c r="C1928" s="15" t="str">
        <f>IF(OR(Table1[[#This Row],[Site]]="FOOD MILLING",Table1[[#This Row],[Site]]="GODACO"), "No", "Yes")</f>
        <v>Yes</v>
      </c>
      <c r="D1928" s="40">
        <f>MAX(DATE(Table1[Year],1,1),DATE(Table1[Year],1,1)-WEEKDAY(DATE(Table1[Year],1,1),2)+(Table1[WeekNum]-1)*7+1)</f>
        <v>44634</v>
      </c>
      <c r="E1928" s="40">
        <f>MIN(DATE(Table1[Year]+1,1,0),DATE(Table1[Year],1,1)-WEEKDAY(DATE(Table1[Year],1,1),2)+Table1[WeekNum]*7)</f>
        <v>44640</v>
      </c>
      <c r="F1928" s="15">
        <v>2022</v>
      </c>
      <c r="G1928" s="15">
        <f t="shared" si="60"/>
        <v>3</v>
      </c>
      <c r="H1928" s="15">
        <v>12</v>
      </c>
      <c r="I1928" s="207" t="str">
        <f>"W" &amp;Table1[[#This Row],[WeekNum]]</f>
        <v>W12</v>
      </c>
      <c r="J1928" s="195" t="str">
        <f t="shared" si="61"/>
        <v>22-W12</v>
      </c>
      <c r="K1928" s="11" t="s">
        <v>683</v>
      </c>
      <c r="L1928" s="11"/>
      <c r="M1928" s="11" t="s">
        <v>72</v>
      </c>
      <c r="N1928" s="11" t="s">
        <v>428</v>
      </c>
      <c r="O1928" s="266" t="s">
        <v>372</v>
      </c>
      <c r="P1928" s="11" t="s">
        <v>381</v>
      </c>
      <c r="Q1928" s="11" t="s">
        <v>421</v>
      </c>
      <c r="R1928" s="11">
        <v>0</v>
      </c>
      <c r="S1928" s="11">
        <v>0</v>
      </c>
      <c r="T1928" s="206">
        <f>ABS(Table1[[#This Row],[Prod]]-Table1[[#This Row],[Planned]])</f>
        <v>0</v>
      </c>
      <c r="U1928" s="209">
        <f>IF(ABS(Table1[[#This Row],[Prod]]-Table1[[#This Row],[Planned]])&gt;Table1[[#This Row],[Planned]],0,IF(Table1[[#This Row],[Planned]]=0,0,1-ABS(Table1[[#This Row],[Prod]]-Table1[[#This Row],[Planned]])/Table1[[#This Row],[Planned]]))</f>
        <v>0</v>
      </c>
      <c r="V1928" s="11"/>
      <c r="W1928" s="11"/>
      <c r="X1928" s="27">
        <v>0</v>
      </c>
      <c r="Y1928" s="206">
        <f>Table1[[#This Row],[Prod]]</f>
        <v>0</v>
      </c>
      <c r="Z1928" s="206">
        <f>ABS(Table1[[#This Row],[Prod2]]-Table1[[#This Row],[Plan Revised]])</f>
        <v>0</v>
      </c>
      <c r="AA1928" s="209">
        <f>IF(ABS(Table1[[#This Row],[Prod2]]-Table1[[#This Row],[Plan Revised]])&gt;Table1[[#This Row],[Plan Revised]],0,IF(Table1[[#This Row],[Plan Revised]]=0,0,1-ABS(Table1[[#This Row],[Prod2]]-Table1[[#This Row],[Plan Revised]])/Table1[[#This Row],[Plan Revised]]))</f>
        <v>0</v>
      </c>
      <c r="AB1928" s="11"/>
      <c r="AC1928" s="30"/>
      <c r="AD1928"/>
      <c r="AF1928"/>
    </row>
    <row r="1929" spans="1:32">
      <c r="A1929" s="15" t="str">
        <f>IF(Table1[Week]=WeekSel,"Yes","No")</f>
        <v>No</v>
      </c>
      <c r="B1929" s="15" t="str">
        <f>IF((Table1[StartDate]&gt;=Date.GraphMin)*(Table1[StartDate]&lt;=Date.GraphMax)=1,"Yes","No")</f>
        <v>No</v>
      </c>
      <c r="C1929" s="15" t="str">
        <f>IF(OR(Table1[[#This Row],[Site]]="FOOD MILLING",Table1[[#This Row],[Site]]="GODACO"), "No", "Yes")</f>
        <v>Yes</v>
      </c>
      <c r="D1929" s="40">
        <f>MAX(DATE(Table1[Year],1,1),DATE(Table1[Year],1,1)-WEEKDAY(DATE(Table1[Year],1,1),2)+(Table1[WeekNum]-1)*7+1)</f>
        <v>44634</v>
      </c>
      <c r="E1929" s="40">
        <f>MIN(DATE(Table1[Year]+1,1,0),DATE(Table1[Year],1,1)-WEEKDAY(DATE(Table1[Year],1,1),2)+Table1[WeekNum]*7)</f>
        <v>44640</v>
      </c>
      <c r="F1929" s="15">
        <v>2022</v>
      </c>
      <c r="G1929" s="15">
        <f t="shared" si="60"/>
        <v>3</v>
      </c>
      <c r="H1929" s="15">
        <v>12</v>
      </c>
      <c r="I1929" s="207" t="str">
        <f>"W" &amp;Table1[[#This Row],[WeekNum]]</f>
        <v>W12</v>
      </c>
      <c r="J1929" s="195" t="str">
        <f t="shared" si="61"/>
        <v>22-W12</v>
      </c>
      <c r="K1929" s="11" t="s">
        <v>445</v>
      </c>
      <c r="L1929" s="11"/>
      <c r="M1929" s="11" t="s">
        <v>77</v>
      </c>
      <c r="N1929" s="11" t="s">
        <v>428</v>
      </c>
      <c r="O1929" s="266" t="s">
        <v>374</v>
      </c>
      <c r="P1929" s="11" t="s">
        <v>382</v>
      </c>
      <c r="Q1929" s="11" t="s">
        <v>421</v>
      </c>
      <c r="R1929" s="11">
        <v>0</v>
      </c>
      <c r="S1929" s="11">
        <v>0</v>
      </c>
      <c r="T1929" s="206">
        <f>ABS(Table1[[#This Row],[Prod]]-Table1[[#This Row],[Planned]])</f>
        <v>0</v>
      </c>
      <c r="U1929" s="209">
        <f>IF(ABS(Table1[[#This Row],[Prod]]-Table1[[#This Row],[Planned]])&gt;Table1[[#This Row],[Planned]],0,IF(Table1[[#This Row],[Planned]]=0,0,1-ABS(Table1[[#This Row],[Prod]]-Table1[[#This Row],[Planned]])/Table1[[#This Row],[Planned]]))</f>
        <v>0</v>
      </c>
      <c r="V1929" s="11"/>
      <c r="W1929" s="11"/>
      <c r="X1929" s="27">
        <v>0</v>
      </c>
      <c r="Y1929" s="206">
        <f>Table1[[#This Row],[Prod]]</f>
        <v>0</v>
      </c>
      <c r="Z1929" s="206">
        <f>ABS(Table1[[#This Row],[Prod2]]-Table1[[#This Row],[Plan Revised]])</f>
        <v>0</v>
      </c>
      <c r="AA1929" s="209">
        <f>IF(ABS(Table1[[#This Row],[Prod2]]-Table1[[#This Row],[Plan Revised]])&gt;Table1[[#This Row],[Plan Revised]],0,IF(Table1[[#This Row],[Plan Revised]]=0,0,1-ABS(Table1[[#This Row],[Prod2]]-Table1[[#This Row],[Plan Revised]])/Table1[[#This Row],[Plan Revised]]))</f>
        <v>0</v>
      </c>
      <c r="AB1929" s="11"/>
      <c r="AC1929" s="30"/>
      <c r="AD1929"/>
      <c r="AF1929"/>
    </row>
    <row r="1930" spans="1:32">
      <c r="A1930" s="15" t="str">
        <f>IF(Table1[Week]=WeekSel,"Yes","No")</f>
        <v>No</v>
      </c>
      <c r="B1930" s="15" t="str">
        <f>IF((Table1[StartDate]&gt;=Date.GraphMin)*(Table1[StartDate]&lt;=Date.GraphMax)=1,"Yes","No")</f>
        <v>No</v>
      </c>
      <c r="C1930" s="15" t="str">
        <f>IF(OR(Table1[[#This Row],[Site]]="FOOD MILLING",Table1[[#This Row],[Site]]="GODACO"), "No", "Yes")</f>
        <v>Yes</v>
      </c>
      <c r="D1930" s="40">
        <f>MAX(DATE(Table1[Year],1,1),DATE(Table1[Year],1,1)-WEEKDAY(DATE(Table1[Year],1,1),2)+(Table1[WeekNum]-1)*7+1)</f>
        <v>44634</v>
      </c>
      <c r="E1930" s="40">
        <f>MIN(DATE(Table1[Year]+1,1,0),DATE(Table1[Year],1,1)-WEEKDAY(DATE(Table1[Year],1,1),2)+Table1[WeekNum]*7)</f>
        <v>44640</v>
      </c>
      <c r="F1930" s="15">
        <v>2022</v>
      </c>
      <c r="G1930" s="15">
        <f t="shared" si="60"/>
        <v>3</v>
      </c>
      <c r="H1930" s="15">
        <v>12</v>
      </c>
      <c r="I1930" s="207" t="str">
        <f>"W" &amp;Table1[[#This Row],[WeekNum]]</f>
        <v>W12</v>
      </c>
      <c r="J1930" s="195" t="str">
        <f t="shared" si="61"/>
        <v>22-W12</v>
      </c>
      <c r="K1930" s="11" t="s">
        <v>578</v>
      </c>
      <c r="L1930" s="11"/>
      <c r="M1930" s="11" t="s">
        <v>77</v>
      </c>
      <c r="N1930" s="11" t="s">
        <v>428</v>
      </c>
      <c r="O1930" s="266" t="s">
        <v>374</v>
      </c>
      <c r="P1930" s="11" t="s">
        <v>410</v>
      </c>
      <c r="Q1930" s="11" t="s">
        <v>421</v>
      </c>
      <c r="R1930" s="11">
        <v>0</v>
      </c>
      <c r="S1930" s="11">
        <v>0</v>
      </c>
      <c r="T1930" s="206">
        <f>ABS(Table1[[#This Row],[Prod]]-Table1[[#This Row],[Planned]])</f>
        <v>0</v>
      </c>
      <c r="U1930" s="209">
        <f>IF(ABS(Table1[[#This Row],[Prod]]-Table1[[#This Row],[Planned]])&gt;Table1[[#This Row],[Planned]],0,IF(Table1[[#This Row],[Planned]]=0,0,1-ABS(Table1[[#This Row],[Prod]]-Table1[[#This Row],[Planned]])/Table1[[#This Row],[Planned]]))</f>
        <v>0</v>
      </c>
      <c r="V1930" s="11"/>
      <c r="W1930" s="11"/>
      <c r="X1930" s="27">
        <v>0</v>
      </c>
      <c r="Y1930" s="206">
        <f>Table1[[#This Row],[Prod]]</f>
        <v>0</v>
      </c>
      <c r="Z1930" s="206">
        <f>ABS(Table1[[#This Row],[Prod2]]-Table1[[#This Row],[Plan Revised]])</f>
        <v>0</v>
      </c>
      <c r="AA1930" s="209">
        <f>IF(ABS(Table1[[#This Row],[Prod2]]-Table1[[#This Row],[Plan Revised]])&gt;Table1[[#This Row],[Plan Revised]],0,IF(Table1[[#This Row],[Plan Revised]]=0,0,1-ABS(Table1[[#This Row],[Prod2]]-Table1[[#This Row],[Plan Revised]])/Table1[[#This Row],[Plan Revised]]))</f>
        <v>0</v>
      </c>
      <c r="AB1930" s="11"/>
      <c r="AC1930" s="30"/>
      <c r="AD1930"/>
      <c r="AF1930"/>
    </row>
    <row r="1931" spans="1:32">
      <c r="A1931" s="15" t="str">
        <f>IF(Table1[Week]=WeekSel,"Yes","No")</f>
        <v>No</v>
      </c>
      <c r="B1931" s="15" t="str">
        <f>IF((Table1[StartDate]&gt;=Date.GraphMin)*(Table1[StartDate]&lt;=Date.GraphMax)=1,"Yes","No")</f>
        <v>No</v>
      </c>
      <c r="C1931" s="15" t="str">
        <f>IF(OR(Table1[[#This Row],[Site]]="FOOD MILLING",Table1[[#This Row],[Site]]="GODACO"), "No", "Yes")</f>
        <v>Yes</v>
      </c>
      <c r="D1931" s="40">
        <f>MAX(DATE(Table1[Year],1,1),DATE(Table1[Year],1,1)-WEEKDAY(DATE(Table1[Year],1,1),2)+(Table1[WeekNum]-1)*7+1)</f>
        <v>44634</v>
      </c>
      <c r="E1931" s="40">
        <f>MIN(DATE(Table1[Year]+1,1,0),DATE(Table1[Year],1,1)-WEEKDAY(DATE(Table1[Year],1,1),2)+Table1[WeekNum]*7)</f>
        <v>44640</v>
      </c>
      <c r="F1931" s="15">
        <v>2022</v>
      </c>
      <c r="G1931" s="15">
        <f t="shared" si="60"/>
        <v>3</v>
      </c>
      <c r="H1931" s="15">
        <v>12</v>
      </c>
      <c r="I1931" s="207" t="str">
        <f>"W" &amp;Table1[[#This Row],[WeekNum]]</f>
        <v>W12</v>
      </c>
      <c r="J1931" s="195" t="str">
        <f t="shared" si="61"/>
        <v>22-W12</v>
      </c>
      <c r="K1931" s="11" t="s">
        <v>579</v>
      </c>
      <c r="L1931" s="11"/>
      <c r="M1931" s="11" t="s">
        <v>77</v>
      </c>
      <c r="N1931" s="11" t="s">
        <v>428</v>
      </c>
      <c r="O1931" s="266" t="s">
        <v>374</v>
      </c>
      <c r="P1931" s="11" t="s">
        <v>410</v>
      </c>
      <c r="Q1931" s="11" t="s">
        <v>421</v>
      </c>
      <c r="R1931" s="11">
        <v>0</v>
      </c>
      <c r="S1931" s="11">
        <v>0</v>
      </c>
      <c r="T1931" s="206">
        <f>ABS(Table1[[#This Row],[Prod]]-Table1[[#This Row],[Planned]])</f>
        <v>0</v>
      </c>
      <c r="U1931" s="209">
        <f>IF(ABS(Table1[[#This Row],[Prod]]-Table1[[#This Row],[Planned]])&gt;Table1[[#This Row],[Planned]],0,IF(Table1[[#This Row],[Planned]]=0,0,1-ABS(Table1[[#This Row],[Prod]]-Table1[[#This Row],[Planned]])/Table1[[#This Row],[Planned]]))</f>
        <v>0</v>
      </c>
      <c r="V1931" s="11"/>
      <c r="W1931" s="11"/>
      <c r="X1931" s="27">
        <v>0</v>
      </c>
      <c r="Y1931" s="206">
        <f>Table1[[#This Row],[Prod]]</f>
        <v>0</v>
      </c>
      <c r="Z1931" s="206">
        <f>ABS(Table1[[#This Row],[Prod2]]-Table1[[#This Row],[Plan Revised]])</f>
        <v>0</v>
      </c>
      <c r="AA1931" s="209">
        <f>IF(ABS(Table1[[#This Row],[Prod2]]-Table1[[#This Row],[Plan Revised]])&gt;Table1[[#This Row],[Plan Revised]],0,IF(Table1[[#This Row],[Plan Revised]]=0,0,1-ABS(Table1[[#This Row],[Prod2]]-Table1[[#This Row],[Plan Revised]])/Table1[[#This Row],[Plan Revised]]))</f>
        <v>0</v>
      </c>
      <c r="AB1931" s="11"/>
      <c r="AC1931" s="30"/>
      <c r="AD1931"/>
      <c r="AF1931"/>
    </row>
    <row r="1932" spans="1:32">
      <c r="A1932" s="15" t="str">
        <f>IF(Table1[Week]=WeekSel,"Yes","No")</f>
        <v>No</v>
      </c>
      <c r="B1932" s="15" t="str">
        <f>IF((Table1[StartDate]&gt;=Date.GraphMin)*(Table1[StartDate]&lt;=Date.GraphMax)=1,"Yes","No")</f>
        <v>No</v>
      </c>
      <c r="C1932" s="15" t="str">
        <f>IF(OR(Table1[[#This Row],[Site]]="FOOD MILLING",Table1[[#This Row],[Site]]="GODACO"), "No", "Yes")</f>
        <v>Yes</v>
      </c>
      <c r="D1932" s="40">
        <f>MAX(DATE(Table1[Year],1,1),DATE(Table1[Year],1,1)-WEEKDAY(DATE(Table1[Year],1,1),2)+(Table1[WeekNum]-1)*7+1)</f>
        <v>44634</v>
      </c>
      <c r="E1932" s="40">
        <f>MIN(DATE(Table1[Year]+1,1,0),DATE(Table1[Year],1,1)-WEEKDAY(DATE(Table1[Year],1,1),2)+Table1[WeekNum]*7)</f>
        <v>44640</v>
      </c>
      <c r="F1932" s="15">
        <v>2022</v>
      </c>
      <c r="G1932" s="15">
        <f t="shared" si="60"/>
        <v>3</v>
      </c>
      <c r="H1932" s="15">
        <v>12</v>
      </c>
      <c r="I1932" s="207" t="str">
        <f>"W" &amp;Table1[[#This Row],[WeekNum]]</f>
        <v>W12</v>
      </c>
      <c r="J1932" s="195" t="str">
        <f t="shared" si="61"/>
        <v>22-W12</v>
      </c>
      <c r="K1932" s="11" t="s">
        <v>580</v>
      </c>
      <c r="L1932" s="11"/>
      <c r="M1932" s="11" t="s">
        <v>77</v>
      </c>
      <c r="N1932" s="11" t="s">
        <v>428</v>
      </c>
      <c r="O1932" s="266" t="s">
        <v>374</v>
      </c>
      <c r="P1932" s="11" t="s">
        <v>410</v>
      </c>
      <c r="Q1932" s="11" t="s">
        <v>419</v>
      </c>
      <c r="R1932" s="11">
        <v>0</v>
      </c>
      <c r="S1932" s="11">
        <v>0</v>
      </c>
      <c r="T1932" s="206">
        <f>ABS(Table1[[#This Row],[Prod]]-Table1[[#This Row],[Planned]])</f>
        <v>0</v>
      </c>
      <c r="U1932" s="209">
        <f>IF(ABS(Table1[[#This Row],[Prod]]-Table1[[#This Row],[Planned]])&gt;Table1[[#This Row],[Planned]],0,IF(Table1[[#This Row],[Planned]]=0,0,1-ABS(Table1[[#This Row],[Prod]]-Table1[[#This Row],[Planned]])/Table1[[#This Row],[Planned]]))</f>
        <v>0</v>
      </c>
      <c r="V1932" s="11"/>
      <c r="W1932" s="11"/>
      <c r="X1932" s="27">
        <v>0</v>
      </c>
      <c r="Y1932" s="206">
        <f>Table1[[#This Row],[Prod]]</f>
        <v>0</v>
      </c>
      <c r="Z1932" s="206">
        <f>ABS(Table1[[#This Row],[Prod2]]-Table1[[#This Row],[Plan Revised]])</f>
        <v>0</v>
      </c>
      <c r="AA1932" s="209">
        <f>IF(ABS(Table1[[#This Row],[Prod2]]-Table1[[#This Row],[Plan Revised]])&gt;Table1[[#This Row],[Plan Revised]],0,IF(Table1[[#This Row],[Plan Revised]]=0,0,1-ABS(Table1[[#This Row],[Prod2]]-Table1[[#This Row],[Plan Revised]])/Table1[[#This Row],[Plan Revised]]))</f>
        <v>0</v>
      </c>
      <c r="AB1932" s="11"/>
      <c r="AC1932" s="30"/>
      <c r="AD1932"/>
      <c r="AF1932"/>
    </row>
    <row r="1933" spans="1:32">
      <c r="A1933" s="15" t="str">
        <f>IF(Table1[Week]=WeekSel,"Yes","No")</f>
        <v>No</v>
      </c>
      <c r="B1933" s="15" t="str">
        <f>IF((Table1[StartDate]&gt;=Date.GraphMin)*(Table1[StartDate]&lt;=Date.GraphMax)=1,"Yes","No")</f>
        <v>No</v>
      </c>
      <c r="C1933" s="15" t="str">
        <f>IF(OR(Table1[[#This Row],[Site]]="FOOD MILLING",Table1[[#This Row],[Site]]="GODACO"), "No", "Yes")</f>
        <v>Yes</v>
      </c>
      <c r="D1933" s="40">
        <f>MAX(DATE(Table1[Year],1,1),DATE(Table1[Year],1,1)-WEEKDAY(DATE(Table1[Year],1,1),2)+(Table1[WeekNum]-1)*7+1)</f>
        <v>44634</v>
      </c>
      <c r="E1933" s="40">
        <f>MIN(DATE(Table1[Year]+1,1,0),DATE(Table1[Year],1,1)-WEEKDAY(DATE(Table1[Year],1,1),2)+Table1[WeekNum]*7)</f>
        <v>44640</v>
      </c>
      <c r="F1933" s="15">
        <v>2022</v>
      </c>
      <c r="G1933" s="15">
        <f t="shared" si="60"/>
        <v>3</v>
      </c>
      <c r="H1933" s="15">
        <v>12</v>
      </c>
      <c r="I1933" s="207" t="str">
        <f>"W" &amp;Table1[[#This Row],[WeekNum]]</f>
        <v>W12</v>
      </c>
      <c r="J1933" s="195" t="str">
        <f t="shared" si="61"/>
        <v>22-W12</v>
      </c>
      <c r="K1933" s="11" t="s">
        <v>581</v>
      </c>
      <c r="L1933" s="11"/>
      <c r="M1933" s="11" t="s">
        <v>77</v>
      </c>
      <c r="N1933" s="11" t="s">
        <v>428</v>
      </c>
      <c r="O1933" s="266" t="s">
        <v>374</v>
      </c>
      <c r="P1933" s="11" t="s">
        <v>410</v>
      </c>
      <c r="Q1933" s="11" t="s">
        <v>419</v>
      </c>
      <c r="R1933" s="11">
        <v>0</v>
      </c>
      <c r="S1933" s="11">
        <v>0</v>
      </c>
      <c r="T1933" s="206">
        <f>ABS(Table1[[#This Row],[Prod]]-Table1[[#This Row],[Planned]])</f>
        <v>0</v>
      </c>
      <c r="U1933" s="209">
        <f>IF(ABS(Table1[[#This Row],[Prod]]-Table1[[#This Row],[Planned]])&gt;Table1[[#This Row],[Planned]],0,IF(Table1[[#This Row],[Planned]]=0,0,1-ABS(Table1[[#This Row],[Prod]]-Table1[[#This Row],[Planned]])/Table1[[#This Row],[Planned]]))</f>
        <v>0</v>
      </c>
      <c r="V1933" s="11"/>
      <c r="W1933" s="11"/>
      <c r="X1933" s="27">
        <v>0</v>
      </c>
      <c r="Y1933" s="206">
        <f>Table1[[#This Row],[Prod]]</f>
        <v>0</v>
      </c>
      <c r="Z1933" s="206">
        <f>ABS(Table1[[#This Row],[Prod2]]-Table1[[#This Row],[Plan Revised]])</f>
        <v>0</v>
      </c>
      <c r="AA1933" s="209">
        <f>IF(ABS(Table1[[#This Row],[Prod2]]-Table1[[#This Row],[Plan Revised]])&gt;Table1[[#This Row],[Plan Revised]],0,IF(Table1[[#This Row],[Plan Revised]]=0,0,1-ABS(Table1[[#This Row],[Prod2]]-Table1[[#This Row],[Plan Revised]])/Table1[[#This Row],[Plan Revised]]))</f>
        <v>0</v>
      </c>
      <c r="AB1933" s="11"/>
      <c r="AC1933" s="30"/>
      <c r="AD1933"/>
      <c r="AF1933"/>
    </row>
    <row r="1934" spans="1:32">
      <c r="A1934" s="15" t="str">
        <f>IF(Table1[Week]=WeekSel,"Yes","No")</f>
        <v>No</v>
      </c>
      <c r="B1934" s="15" t="str">
        <f>IF((Table1[StartDate]&gt;=Date.GraphMin)*(Table1[StartDate]&lt;=Date.GraphMax)=1,"Yes","No")</f>
        <v>No</v>
      </c>
      <c r="C1934" s="15" t="str">
        <f>IF(OR(Table1[[#This Row],[Site]]="FOOD MILLING",Table1[[#This Row],[Site]]="GODACO"), "No", "Yes")</f>
        <v>Yes</v>
      </c>
      <c r="D1934" s="40">
        <f>MAX(DATE(Table1[Year],1,1),DATE(Table1[Year],1,1)-WEEKDAY(DATE(Table1[Year],1,1),2)+(Table1[WeekNum]-1)*7+1)</f>
        <v>44634</v>
      </c>
      <c r="E1934" s="40">
        <f>MIN(DATE(Table1[Year]+1,1,0),DATE(Table1[Year],1,1)-WEEKDAY(DATE(Table1[Year],1,1),2)+Table1[WeekNum]*7)</f>
        <v>44640</v>
      </c>
      <c r="F1934" s="15">
        <v>2022</v>
      </c>
      <c r="G1934" s="15">
        <f t="shared" si="60"/>
        <v>3</v>
      </c>
      <c r="H1934" s="15">
        <v>12</v>
      </c>
      <c r="I1934" s="207" t="str">
        <f>"W" &amp;Table1[[#This Row],[WeekNum]]</f>
        <v>W12</v>
      </c>
      <c r="J1934" s="195" t="str">
        <f t="shared" si="61"/>
        <v>22-W12</v>
      </c>
      <c r="K1934" s="11" t="s">
        <v>586</v>
      </c>
      <c r="L1934" s="11"/>
      <c r="M1934" s="11" t="s">
        <v>77</v>
      </c>
      <c r="N1934" s="11" t="s">
        <v>428</v>
      </c>
      <c r="O1934" s="266" t="s">
        <v>374</v>
      </c>
      <c r="P1934" s="11" t="s">
        <v>410</v>
      </c>
      <c r="Q1934" s="11" t="s">
        <v>421</v>
      </c>
      <c r="R1934" s="11">
        <v>0</v>
      </c>
      <c r="S1934" s="11">
        <v>0</v>
      </c>
      <c r="T1934" s="206">
        <f>ABS(Table1[[#This Row],[Prod]]-Table1[[#This Row],[Planned]])</f>
        <v>0</v>
      </c>
      <c r="U1934" s="209">
        <f>IF(ABS(Table1[[#This Row],[Prod]]-Table1[[#This Row],[Planned]])&gt;Table1[[#This Row],[Planned]],0,IF(Table1[[#This Row],[Planned]]=0,0,1-ABS(Table1[[#This Row],[Prod]]-Table1[[#This Row],[Planned]])/Table1[[#This Row],[Planned]]))</f>
        <v>0</v>
      </c>
      <c r="V1934" s="11"/>
      <c r="W1934" s="11"/>
      <c r="X1934" s="27">
        <v>0</v>
      </c>
      <c r="Y1934" s="206">
        <f>Table1[[#This Row],[Prod]]</f>
        <v>0</v>
      </c>
      <c r="Z1934" s="206">
        <f>ABS(Table1[[#This Row],[Prod2]]-Table1[[#This Row],[Plan Revised]])</f>
        <v>0</v>
      </c>
      <c r="AA1934" s="209">
        <f>IF(ABS(Table1[[#This Row],[Prod2]]-Table1[[#This Row],[Plan Revised]])&gt;Table1[[#This Row],[Plan Revised]],0,IF(Table1[[#This Row],[Plan Revised]]=0,0,1-ABS(Table1[[#This Row],[Prod2]]-Table1[[#This Row],[Plan Revised]])/Table1[[#This Row],[Plan Revised]]))</f>
        <v>0</v>
      </c>
      <c r="AB1934" s="11"/>
      <c r="AC1934" s="30"/>
      <c r="AD1934"/>
      <c r="AF1934"/>
    </row>
    <row r="1935" spans="1:32">
      <c r="A1935" s="15" t="str">
        <f>IF(Table1[Week]=WeekSel,"Yes","No")</f>
        <v>No</v>
      </c>
      <c r="B1935" s="15" t="str">
        <f>IF((Table1[StartDate]&gt;=Date.GraphMin)*(Table1[StartDate]&lt;=Date.GraphMax)=1,"Yes","No")</f>
        <v>No</v>
      </c>
      <c r="C1935" s="15" t="str">
        <f>IF(OR(Table1[[#This Row],[Site]]="FOOD MILLING",Table1[[#This Row],[Site]]="GODACO"), "No", "Yes")</f>
        <v>Yes</v>
      </c>
      <c r="D1935" s="40">
        <f>MAX(DATE(Table1[Year],1,1),DATE(Table1[Year],1,1)-WEEKDAY(DATE(Table1[Year],1,1),2)+(Table1[WeekNum]-1)*7+1)</f>
        <v>44634</v>
      </c>
      <c r="E1935" s="40">
        <f>MIN(DATE(Table1[Year]+1,1,0),DATE(Table1[Year],1,1)-WEEKDAY(DATE(Table1[Year],1,1),2)+Table1[WeekNum]*7)</f>
        <v>44640</v>
      </c>
      <c r="F1935" s="15">
        <v>2022</v>
      </c>
      <c r="G1935" s="15">
        <f t="shared" si="60"/>
        <v>3</v>
      </c>
      <c r="H1935" s="15">
        <v>12</v>
      </c>
      <c r="I1935" s="207" t="str">
        <f>"W" &amp;Table1[[#This Row],[WeekNum]]</f>
        <v>W12</v>
      </c>
      <c r="J1935" s="195" t="str">
        <f t="shared" si="61"/>
        <v>22-W12</v>
      </c>
      <c r="K1935" s="11" t="s">
        <v>587</v>
      </c>
      <c r="L1935" s="11"/>
      <c r="M1935" s="11" t="s">
        <v>77</v>
      </c>
      <c r="N1935" s="11" t="s">
        <v>428</v>
      </c>
      <c r="O1935" s="266" t="s">
        <v>374</v>
      </c>
      <c r="P1935" s="11" t="s">
        <v>410</v>
      </c>
      <c r="Q1935" s="11" t="s">
        <v>421</v>
      </c>
      <c r="R1935" s="11">
        <v>0</v>
      </c>
      <c r="S1935" s="11">
        <v>0</v>
      </c>
      <c r="T1935" s="206">
        <f>ABS(Table1[[#This Row],[Prod]]-Table1[[#This Row],[Planned]])</f>
        <v>0</v>
      </c>
      <c r="U1935" s="209">
        <f>IF(ABS(Table1[[#This Row],[Prod]]-Table1[[#This Row],[Planned]])&gt;Table1[[#This Row],[Planned]],0,IF(Table1[[#This Row],[Planned]]=0,0,1-ABS(Table1[[#This Row],[Prod]]-Table1[[#This Row],[Planned]])/Table1[[#This Row],[Planned]]))</f>
        <v>0</v>
      </c>
      <c r="V1935" s="11"/>
      <c r="W1935" s="11"/>
      <c r="X1935" s="27">
        <v>0</v>
      </c>
      <c r="Y1935" s="206">
        <f>Table1[[#This Row],[Prod]]</f>
        <v>0</v>
      </c>
      <c r="Z1935" s="206">
        <f>ABS(Table1[[#This Row],[Prod2]]-Table1[[#This Row],[Plan Revised]])</f>
        <v>0</v>
      </c>
      <c r="AA1935" s="209">
        <f>IF(ABS(Table1[[#This Row],[Prod2]]-Table1[[#This Row],[Plan Revised]])&gt;Table1[[#This Row],[Plan Revised]],0,IF(Table1[[#This Row],[Plan Revised]]=0,0,1-ABS(Table1[[#This Row],[Prod2]]-Table1[[#This Row],[Plan Revised]])/Table1[[#This Row],[Plan Revised]]))</f>
        <v>0</v>
      </c>
      <c r="AB1935" s="11"/>
      <c r="AC1935" s="30"/>
      <c r="AD1935"/>
      <c r="AF1935"/>
    </row>
    <row r="1936" spans="1:32">
      <c r="A1936" s="15" t="str">
        <f>IF(Table1[Week]=WeekSel,"Yes","No")</f>
        <v>No</v>
      </c>
      <c r="B1936" s="15" t="str">
        <f>IF((Table1[StartDate]&gt;=Date.GraphMin)*(Table1[StartDate]&lt;=Date.GraphMax)=1,"Yes","No")</f>
        <v>No</v>
      </c>
      <c r="C1936" s="15" t="str">
        <f>IF(OR(Table1[[#This Row],[Site]]="FOOD MILLING",Table1[[#This Row],[Site]]="GODACO"), "No", "Yes")</f>
        <v>Yes</v>
      </c>
      <c r="D1936" s="40">
        <f>MAX(DATE(Table1[Year],1,1),DATE(Table1[Year],1,1)-WEEKDAY(DATE(Table1[Year],1,1),2)+(Table1[WeekNum]-1)*7+1)</f>
        <v>44634</v>
      </c>
      <c r="E1936" s="40">
        <f>MIN(DATE(Table1[Year]+1,1,0),DATE(Table1[Year],1,1)-WEEKDAY(DATE(Table1[Year],1,1),2)+Table1[WeekNum]*7)</f>
        <v>44640</v>
      </c>
      <c r="F1936" s="15">
        <v>2022</v>
      </c>
      <c r="G1936" s="15">
        <f t="shared" si="60"/>
        <v>3</v>
      </c>
      <c r="H1936" s="15">
        <v>12</v>
      </c>
      <c r="I1936" s="207" t="str">
        <f>"W" &amp;Table1[[#This Row],[WeekNum]]</f>
        <v>W12</v>
      </c>
      <c r="J1936" s="195" t="str">
        <f t="shared" si="61"/>
        <v>22-W12</v>
      </c>
      <c r="K1936" s="11" t="s">
        <v>467</v>
      </c>
      <c r="L1936" s="11"/>
      <c r="M1936" s="11" t="s">
        <v>77</v>
      </c>
      <c r="N1936" s="11" t="s">
        <v>428</v>
      </c>
      <c r="O1936" s="266" t="s">
        <v>372</v>
      </c>
      <c r="P1936" s="11" t="s">
        <v>410</v>
      </c>
      <c r="Q1936" s="11" t="s">
        <v>421</v>
      </c>
      <c r="R1936" s="11">
        <v>0</v>
      </c>
      <c r="S1936" s="11">
        <v>0</v>
      </c>
      <c r="T1936" s="206">
        <f>ABS(Table1[[#This Row],[Prod]]-Table1[[#This Row],[Planned]])</f>
        <v>0</v>
      </c>
      <c r="U1936" s="209">
        <f>IF(ABS(Table1[[#This Row],[Prod]]-Table1[[#This Row],[Planned]])&gt;Table1[[#This Row],[Planned]],0,IF(Table1[[#This Row],[Planned]]=0,0,1-ABS(Table1[[#This Row],[Prod]]-Table1[[#This Row],[Planned]])/Table1[[#This Row],[Planned]]))</f>
        <v>0</v>
      </c>
      <c r="V1936" s="11"/>
      <c r="W1936" s="11"/>
      <c r="X1936" s="27">
        <v>0</v>
      </c>
      <c r="Y1936" s="206">
        <f>Table1[[#This Row],[Prod]]</f>
        <v>0</v>
      </c>
      <c r="Z1936" s="206">
        <f>ABS(Table1[[#This Row],[Prod2]]-Table1[[#This Row],[Plan Revised]])</f>
        <v>0</v>
      </c>
      <c r="AA1936" s="209">
        <f>IF(ABS(Table1[[#This Row],[Prod2]]-Table1[[#This Row],[Plan Revised]])&gt;Table1[[#This Row],[Plan Revised]],0,IF(Table1[[#This Row],[Plan Revised]]=0,0,1-ABS(Table1[[#This Row],[Prod2]]-Table1[[#This Row],[Plan Revised]])/Table1[[#This Row],[Plan Revised]]))</f>
        <v>0</v>
      </c>
      <c r="AB1936" s="11"/>
      <c r="AC1936" s="30"/>
      <c r="AD1936"/>
      <c r="AF1936"/>
    </row>
    <row r="1937" spans="1:32">
      <c r="A1937" s="15" t="str">
        <f>IF(Table1[Week]=WeekSel,"Yes","No")</f>
        <v>No</v>
      </c>
      <c r="B1937" s="15" t="str">
        <f>IF((Table1[StartDate]&gt;=Date.GraphMin)*(Table1[StartDate]&lt;=Date.GraphMax)=1,"Yes","No")</f>
        <v>No</v>
      </c>
      <c r="C1937" s="15" t="str">
        <f>IF(OR(Table1[[#This Row],[Site]]="FOOD MILLING",Table1[[#This Row],[Site]]="GODACO"), "No", "Yes")</f>
        <v>Yes</v>
      </c>
      <c r="D1937" s="40">
        <f>MAX(DATE(Table1[Year],1,1),DATE(Table1[Year],1,1)-WEEKDAY(DATE(Table1[Year],1,1),2)+(Table1[WeekNum]-1)*7+1)</f>
        <v>44634</v>
      </c>
      <c r="E1937" s="40">
        <f>MIN(DATE(Table1[Year]+1,1,0),DATE(Table1[Year],1,1)-WEEKDAY(DATE(Table1[Year],1,1),2)+Table1[WeekNum]*7)</f>
        <v>44640</v>
      </c>
      <c r="F1937" s="15">
        <v>2022</v>
      </c>
      <c r="G1937" s="15">
        <f t="shared" si="60"/>
        <v>3</v>
      </c>
      <c r="H1937" s="15">
        <v>12</v>
      </c>
      <c r="I1937" s="207" t="str">
        <f>"W" &amp;Table1[[#This Row],[WeekNum]]</f>
        <v>W12</v>
      </c>
      <c r="J1937" s="195" t="str">
        <f t="shared" si="61"/>
        <v>22-W12</v>
      </c>
      <c r="K1937" s="11" t="s">
        <v>5</v>
      </c>
      <c r="L1937" s="11"/>
      <c r="M1937" s="11" t="s">
        <v>77</v>
      </c>
      <c r="N1937" s="11" t="s">
        <v>428</v>
      </c>
      <c r="O1937" s="266" t="s">
        <v>372</v>
      </c>
      <c r="P1937" s="11" t="s">
        <v>410</v>
      </c>
      <c r="Q1937" s="11" t="s">
        <v>421</v>
      </c>
      <c r="R1937" s="11">
        <v>0</v>
      </c>
      <c r="S1937" s="11">
        <v>0</v>
      </c>
      <c r="T1937" s="206">
        <f>ABS(Table1[[#This Row],[Prod]]-Table1[[#This Row],[Planned]])</f>
        <v>0</v>
      </c>
      <c r="U1937" s="209">
        <f>IF(ABS(Table1[[#This Row],[Prod]]-Table1[[#This Row],[Planned]])&gt;Table1[[#This Row],[Planned]],0,IF(Table1[[#This Row],[Planned]]=0,0,1-ABS(Table1[[#This Row],[Prod]]-Table1[[#This Row],[Planned]])/Table1[[#This Row],[Planned]]))</f>
        <v>0</v>
      </c>
      <c r="V1937" s="11"/>
      <c r="W1937" s="11"/>
      <c r="X1937" s="27">
        <v>0</v>
      </c>
      <c r="Y1937" s="206">
        <f>Table1[[#This Row],[Prod]]</f>
        <v>0</v>
      </c>
      <c r="Z1937" s="206">
        <f>ABS(Table1[[#This Row],[Prod2]]-Table1[[#This Row],[Plan Revised]])</f>
        <v>0</v>
      </c>
      <c r="AA1937" s="209">
        <f>IF(ABS(Table1[[#This Row],[Prod2]]-Table1[[#This Row],[Plan Revised]])&gt;Table1[[#This Row],[Plan Revised]],0,IF(Table1[[#This Row],[Plan Revised]]=0,0,1-ABS(Table1[[#This Row],[Prod2]]-Table1[[#This Row],[Plan Revised]])/Table1[[#This Row],[Plan Revised]]))</f>
        <v>0</v>
      </c>
      <c r="AB1937" s="11"/>
      <c r="AC1937" s="30"/>
      <c r="AD1937"/>
      <c r="AF1937"/>
    </row>
    <row r="1938" spans="1:32">
      <c r="A1938" s="15" t="str">
        <f>IF(Table1[Week]=WeekSel,"Yes","No")</f>
        <v>No</v>
      </c>
      <c r="B1938" s="15" t="str">
        <f>IF((Table1[StartDate]&gt;=Date.GraphMin)*(Table1[StartDate]&lt;=Date.GraphMax)=1,"Yes","No")</f>
        <v>No</v>
      </c>
      <c r="C1938" s="15" t="str">
        <f>IF(OR(Table1[[#This Row],[Site]]="FOOD MILLING",Table1[[#This Row],[Site]]="GODACO"), "No", "Yes")</f>
        <v>Yes</v>
      </c>
      <c r="D1938" s="40">
        <f>MAX(DATE(Table1[Year],1,1),DATE(Table1[Year],1,1)-WEEKDAY(DATE(Table1[Year],1,1),2)+(Table1[WeekNum]-1)*7+1)</f>
        <v>44634</v>
      </c>
      <c r="E1938" s="40">
        <f>MIN(DATE(Table1[Year]+1,1,0),DATE(Table1[Year],1,1)-WEEKDAY(DATE(Table1[Year],1,1),2)+Table1[WeekNum]*7)</f>
        <v>44640</v>
      </c>
      <c r="F1938" s="15">
        <v>2022</v>
      </c>
      <c r="G1938" s="15">
        <f t="shared" si="60"/>
        <v>3</v>
      </c>
      <c r="H1938" s="15">
        <v>12</v>
      </c>
      <c r="I1938" s="207" t="str">
        <f>"W" &amp;Table1[[#This Row],[WeekNum]]</f>
        <v>W12</v>
      </c>
      <c r="J1938" s="195" t="str">
        <f t="shared" si="61"/>
        <v>22-W12</v>
      </c>
      <c r="K1938" s="11" t="s">
        <v>6</v>
      </c>
      <c r="L1938" s="11"/>
      <c r="M1938" s="11" t="s">
        <v>77</v>
      </c>
      <c r="N1938" s="11" t="s">
        <v>428</v>
      </c>
      <c r="O1938" s="266" t="s">
        <v>372</v>
      </c>
      <c r="P1938" s="11" t="s">
        <v>410</v>
      </c>
      <c r="Q1938" s="11" t="s">
        <v>421</v>
      </c>
      <c r="R1938" s="11">
        <v>0</v>
      </c>
      <c r="S1938" s="11">
        <v>0</v>
      </c>
      <c r="T1938" s="206">
        <f>ABS(Table1[[#This Row],[Prod]]-Table1[[#This Row],[Planned]])</f>
        <v>0</v>
      </c>
      <c r="U1938" s="209">
        <f>IF(ABS(Table1[[#This Row],[Prod]]-Table1[[#This Row],[Planned]])&gt;Table1[[#This Row],[Planned]],0,IF(Table1[[#This Row],[Planned]]=0,0,1-ABS(Table1[[#This Row],[Prod]]-Table1[[#This Row],[Planned]])/Table1[[#This Row],[Planned]]))</f>
        <v>0</v>
      </c>
      <c r="V1938" s="11"/>
      <c r="W1938" s="11"/>
      <c r="X1938" s="27">
        <v>0</v>
      </c>
      <c r="Y1938" s="206">
        <f>Table1[[#This Row],[Prod]]</f>
        <v>0</v>
      </c>
      <c r="Z1938" s="206">
        <f>ABS(Table1[[#This Row],[Prod2]]-Table1[[#This Row],[Plan Revised]])</f>
        <v>0</v>
      </c>
      <c r="AA1938" s="209">
        <f>IF(ABS(Table1[[#This Row],[Prod2]]-Table1[[#This Row],[Plan Revised]])&gt;Table1[[#This Row],[Plan Revised]],0,IF(Table1[[#This Row],[Plan Revised]]=0,0,1-ABS(Table1[[#This Row],[Prod2]]-Table1[[#This Row],[Plan Revised]])/Table1[[#This Row],[Plan Revised]]))</f>
        <v>0</v>
      </c>
      <c r="AB1938" s="11"/>
      <c r="AC1938" s="30"/>
      <c r="AD1938"/>
      <c r="AF1938"/>
    </row>
    <row r="1939" spans="1:32">
      <c r="A1939" s="15" t="str">
        <f>IF(Table1[Week]=WeekSel,"Yes","No")</f>
        <v>No</v>
      </c>
      <c r="B1939" s="15" t="str">
        <f>IF((Table1[StartDate]&gt;=Date.GraphMin)*(Table1[StartDate]&lt;=Date.GraphMax)=1,"Yes","No")</f>
        <v>No</v>
      </c>
      <c r="C1939" s="15" t="str">
        <f>IF(OR(Table1[[#This Row],[Site]]="FOOD MILLING",Table1[[#This Row],[Site]]="GODACO"), "No", "Yes")</f>
        <v>Yes</v>
      </c>
      <c r="D1939" s="40">
        <f>MAX(DATE(Table1[Year],1,1),DATE(Table1[Year],1,1)-WEEKDAY(DATE(Table1[Year],1,1),2)+(Table1[WeekNum]-1)*7+1)</f>
        <v>44634</v>
      </c>
      <c r="E1939" s="40">
        <f>MIN(DATE(Table1[Year]+1,1,0),DATE(Table1[Year],1,1)-WEEKDAY(DATE(Table1[Year],1,1),2)+Table1[WeekNum]*7)</f>
        <v>44640</v>
      </c>
      <c r="F1939" s="15">
        <v>2022</v>
      </c>
      <c r="G1939" s="15">
        <f t="shared" si="60"/>
        <v>3</v>
      </c>
      <c r="H1939" s="15">
        <v>12</v>
      </c>
      <c r="I1939" s="207" t="str">
        <f>"W" &amp;Table1[[#This Row],[WeekNum]]</f>
        <v>W12</v>
      </c>
      <c r="J1939" s="195" t="str">
        <f t="shared" si="61"/>
        <v>22-W12</v>
      </c>
      <c r="K1939" s="11" t="s">
        <v>36</v>
      </c>
      <c r="L1939" s="11"/>
      <c r="M1939" s="11" t="s">
        <v>77</v>
      </c>
      <c r="N1939" s="11" t="s">
        <v>428</v>
      </c>
      <c r="O1939" s="266" t="s">
        <v>372</v>
      </c>
      <c r="P1939" s="11" t="s">
        <v>410</v>
      </c>
      <c r="Q1939" s="11" t="s">
        <v>421</v>
      </c>
      <c r="R1939" s="11">
        <v>0</v>
      </c>
      <c r="S1939" s="11">
        <v>0</v>
      </c>
      <c r="T1939" s="206">
        <f>ABS(Table1[[#This Row],[Prod]]-Table1[[#This Row],[Planned]])</f>
        <v>0</v>
      </c>
      <c r="U1939" s="209">
        <f>IF(ABS(Table1[[#This Row],[Prod]]-Table1[[#This Row],[Planned]])&gt;Table1[[#This Row],[Planned]],0,IF(Table1[[#This Row],[Planned]]=0,0,1-ABS(Table1[[#This Row],[Prod]]-Table1[[#This Row],[Planned]])/Table1[[#This Row],[Planned]]))</f>
        <v>0</v>
      </c>
      <c r="V1939" s="11"/>
      <c r="W1939" s="11"/>
      <c r="X1939" s="27">
        <v>0</v>
      </c>
      <c r="Y1939" s="206">
        <f>Table1[[#This Row],[Prod]]</f>
        <v>0</v>
      </c>
      <c r="Z1939" s="206">
        <f>ABS(Table1[[#This Row],[Prod2]]-Table1[[#This Row],[Plan Revised]])</f>
        <v>0</v>
      </c>
      <c r="AA1939" s="209">
        <f>IF(ABS(Table1[[#This Row],[Prod2]]-Table1[[#This Row],[Plan Revised]])&gt;Table1[[#This Row],[Plan Revised]],0,IF(Table1[[#This Row],[Plan Revised]]=0,0,1-ABS(Table1[[#This Row],[Prod2]]-Table1[[#This Row],[Plan Revised]])/Table1[[#This Row],[Plan Revised]]))</f>
        <v>0</v>
      </c>
      <c r="AB1939" s="11"/>
      <c r="AC1939" s="30"/>
      <c r="AD1939"/>
      <c r="AF1939"/>
    </row>
    <row r="1940" spans="1:32">
      <c r="A1940" s="15" t="str">
        <f>IF(Table1[Week]=WeekSel,"Yes","No")</f>
        <v>No</v>
      </c>
      <c r="B1940" s="15" t="str">
        <f>IF((Table1[StartDate]&gt;=Date.GraphMin)*(Table1[StartDate]&lt;=Date.GraphMax)=1,"Yes","No")</f>
        <v>No</v>
      </c>
      <c r="C1940" s="15" t="str">
        <f>IF(OR(Table1[[#This Row],[Site]]="FOOD MILLING",Table1[[#This Row],[Site]]="GODACO"), "No", "Yes")</f>
        <v>Yes</v>
      </c>
      <c r="D1940" s="40">
        <f>MAX(DATE(Table1[Year],1,1),DATE(Table1[Year],1,1)-WEEKDAY(DATE(Table1[Year],1,1),2)+(Table1[WeekNum]-1)*7+1)</f>
        <v>44634</v>
      </c>
      <c r="E1940" s="40">
        <f>MIN(DATE(Table1[Year]+1,1,0),DATE(Table1[Year],1,1)-WEEKDAY(DATE(Table1[Year],1,1),2)+Table1[WeekNum]*7)</f>
        <v>44640</v>
      </c>
      <c r="F1940" s="15">
        <v>2022</v>
      </c>
      <c r="G1940" s="15">
        <f t="shared" si="60"/>
        <v>3</v>
      </c>
      <c r="H1940" s="15">
        <v>12</v>
      </c>
      <c r="I1940" s="207" t="str">
        <f>"W" &amp;Table1[[#This Row],[WeekNum]]</f>
        <v>W12</v>
      </c>
      <c r="J1940" s="195" t="str">
        <f t="shared" si="61"/>
        <v>22-W12</v>
      </c>
      <c r="K1940" s="11" t="s">
        <v>32</v>
      </c>
      <c r="L1940" s="11"/>
      <c r="M1940" s="11" t="s">
        <v>77</v>
      </c>
      <c r="N1940" s="11" t="s">
        <v>428</v>
      </c>
      <c r="O1940" s="266" t="s">
        <v>374</v>
      </c>
      <c r="P1940" s="11" t="s">
        <v>410</v>
      </c>
      <c r="Q1940" s="11" t="s">
        <v>421</v>
      </c>
      <c r="R1940" s="11">
        <v>0</v>
      </c>
      <c r="S1940" s="11">
        <v>0</v>
      </c>
      <c r="T1940" s="206">
        <f>ABS(Table1[[#This Row],[Prod]]-Table1[[#This Row],[Planned]])</f>
        <v>0</v>
      </c>
      <c r="U1940" s="209">
        <f>IF(ABS(Table1[[#This Row],[Prod]]-Table1[[#This Row],[Planned]])&gt;Table1[[#This Row],[Planned]],0,IF(Table1[[#This Row],[Planned]]=0,0,1-ABS(Table1[[#This Row],[Prod]]-Table1[[#This Row],[Planned]])/Table1[[#This Row],[Planned]]))</f>
        <v>0</v>
      </c>
      <c r="V1940" s="11"/>
      <c r="W1940" s="11"/>
      <c r="X1940" s="27">
        <v>0</v>
      </c>
      <c r="Y1940" s="206">
        <f>Table1[[#This Row],[Prod]]</f>
        <v>0</v>
      </c>
      <c r="Z1940" s="206">
        <f>ABS(Table1[[#This Row],[Prod2]]-Table1[[#This Row],[Plan Revised]])</f>
        <v>0</v>
      </c>
      <c r="AA1940" s="209">
        <f>IF(ABS(Table1[[#This Row],[Prod2]]-Table1[[#This Row],[Plan Revised]])&gt;Table1[[#This Row],[Plan Revised]],0,IF(Table1[[#This Row],[Plan Revised]]=0,0,1-ABS(Table1[[#This Row],[Prod2]]-Table1[[#This Row],[Plan Revised]])/Table1[[#This Row],[Plan Revised]]))</f>
        <v>0</v>
      </c>
      <c r="AB1940" s="11"/>
      <c r="AC1940" s="30"/>
      <c r="AD1940"/>
      <c r="AF1940"/>
    </row>
    <row r="1941" spans="1:32">
      <c r="A1941" s="15" t="str">
        <f>IF(Table1[Week]=WeekSel,"Yes","No")</f>
        <v>No</v>
      </c>
      <c r="B1941" s="15" t="str">
        <f>IF((Table1[StartDate]&gt;=Date.GraphMin)*(Table1[StartDate]&lt;=Date.GraphMax)=1,"Yes","No")</f>
        <v>No</v>
      </c>
      <c r="C1941" s="15" t="str">
        <f>IF(OR(Table1[[#This Row],[Site]]="FOOD MILLING",Table1[[#This Row],[Site]]="GODACO"), "No", "Yes")</f>
        <v>Yes</v>
      </c>
      <c r="D1941" s="40">
        <f>MAX(DATE(Table1[Year],1,1),DATE(Table1[Year],1,1)-WEEKDAY(DATE(Table1[Year],1,1),2)+(Table1[WeekNum]-1)*7+1)</f>
        <v>44634</v>
      </c>
      <c r="E1941" s="40">
        <f>MIN(DATE(Table1[Year]+1,1,0),DATE(Table1[Year],1,1)-WEEKDAY(DATE(Table1[Year],1,1),2)+Table1[WeekNum]*7)</f>
        <v>44640</v>
      </c>
      <c r="F1941" s="15">
        <v>2022</v>
      </c>
      <c r="G1941" s="15">
        <f t="shared" si="60"/>
        <v>3</v>
      </c>
      <c r="H1941" s="15">
        <v>12</v>
      </c>
      <c r="I1941" s="207" t="str">
        <f>"W" &amp;Table1[[#This Row],[WeekNum]]</f>
        <v>W12</v>
      </c>
      <c r="J1941" s="195" t="str">
        <f t="shared" si="61"/>
        <v>22-W12</v>
      </c>
      <c r="K1941" s="11" t="s">
        <v>7</v>
      </c>
      <c r="L1941" s="11"/>
      <c r="M1941" s="11" t="s">
        <v>77</v>
      </c>
      <c r="N1941" s="11" t="s">
        <v>428</v>
      </c>
      <c r="O1941" s="266" t="s">
        <v>372</v>
      </c>
      <c r="P1941" s="11" t="s">
        <v>383</v>
      </c>
      <c r="Q1941" s="11" t="s">
        <v>421</v>
      </c>
      <c r="R1941" s="11">
        <v>0</v>
      </c>
      <c r="S1941" s="11">
        <v>0</v>
      </c>
      <c r="T1941" s="206">
        <f>ABS(Table1[[#This Row],[Prod]]-Table1[[#This Row],[Planned]])</f>
        <v>0</v>
      </c>
      <c r="U1941" s="209">
        <f>IF(ABS(Table1[[#This Row],[Prod]]-Table1[[#This Row],[Planned]])&gt;Table1[[#This Row],[Planned]],0,IF(Table1[[#This Row],[Planned]]=0,0,1-ABS(Table1[[#This Row],[Prod]]-Table1[[#This Row],[Planned]])/Table1[[#This Row],[Planned]]))</f>
        <v>0</v>
      </c>
      <c r="V1941" s="11"/>
      <c r="W1941" s="11"/>
      <c r="X1941" s="27">
        <v>0</v>
      </c>
      <c r="Y1941" s="206">
        <f>Table1[[#This Row],[Prod]]</f>
        <v>0</v>
      </c>
      <c r="Z1941" s="206">
        <f>ABS(Table1[[#This Row],[Prod2]]-Table1[[#This Row],[Plan Revised]])</f>
        <v>0</v>
      </c>
      <c r="AA1941" s="209">
        <f>IF(ABS(Table1[[#This Row],[Prod2]]-Table1[[#This Row],[Plan Revised]])&gt;Table1[[#This Row],[Plan Revised]],0,IF(Table1[[#This Row],[Plan Revised]]=0,0,1-ABS(Table1[[#This Row],[Prod2]]-Table1[[#This Row],[Plan Revised]])/Table1[[#This Row],[Plan Revised]]))</f>
        <v>0</v>
      </c>
      <c r="AB1941" s="11"/>
      <c r="AC1941" s="30"/>
      <c r="AD1941"/>
      <c r="AF1941"/>
    </row>
    <row r="1942" spans="1:32">
      <c r="A1942" s="15" t="str">
        <f>IF(Table1[Week]=WeekSel,"Yes","No")</f>
        <v>No</v>
      </c>
      <c r="B1942" s="15" t="str">
        <f>IF((Table1[StartDate]&gt;=Date.GraphMin)*(Table1[StartDate]&lt;=Date.GraphMax)=1,"Yes","No")</f>
        <v>No</v>
      </c>
      <c r="C1942" s="15" t="str">
        <f>IF(OR(Table1[[#This Row],[Site]]="FOOD MILLING",Table1[[#This Row],[Site]]="GODACO"), "No", "Yes")</f>
        <v>Yes</v>
      </c>
      <c r="D1942" s="40">
        <f>MAX(DATE(Table1[Year],1,1),DATE(Table1[Year],1,1)-WEEKDAY(DATE(Table1[Year],1,1),2)+(Table1[WeekNum]-1)*7+1)</f>
        <v>44634</v>
      </c>
      <c r="E1942" s="40">
        <f>MIN(DATE(Table1[Year]+1,1,0),DATE(Table1[Year],1,1)-WEEKDAY(DATE(Table1[Year],1,1),2)+Table1[WeekNum]*7)</f>
        <v>44640</v>
      </c>
      <c r="F1942" s="15">
        <v>2022</v>
      </c>
      <c r="G1942" s="15">
        <f t="shared" si="60"/>
        <v>3</v>
      </c>
      <c r="H1942" s="15">
        <v>12</v>
      </c>
      <c r="I1942" s="207" t="str">
        <f>"W" &amp;Table1[[#This Row],[WeekNum]]</f>
        <v>W12</v>
      </c>
      <c r="J1942" s="195" t="str">
        <f t="shared" si="61"/>
        <v>22-W12</v>
      </c>
      <c r="K1942" s="11" t="s">
        <v>8</v>
      </c>
      <c r="L1942" s="11"/>
      <c r="M1942" s="11" t="s">
        <v>77</v>
      </c>
      <c r="N1942" s="11" t="s">
        <v>428</v>
      </c>
      <c r="O1942" s="266" t="s">
        <v>372</v>
      </c>
      <c r="P1942" s="11" t="s">
        <v>410</v>
      </c>
      <c r="Q1942" s="11" t="s">
        <v>421</v>
      </c>
      <c r="R1942" s="11">
        <v>0</v>
      </c>
      <c r="S1942" s="11">
        <v>0</v>
      </c>
      <c r="T1942" s="206">
        <f>ABS(Table1[[#This Row],[Prod]]-Table1[[#This Row],[Planned]])</f>
        <v>0</v>
      </c>
      <c r="U1942" s="209">
        <f>IF(ABS(Table1[[#This Row],[Prod]]-Table1[[#This Row],[Planned]])&gt;Table1[[#This Row],[Planned]],0,IF(Table1[[#This Row],[Planned]]=0,0,1-ABS(Table1[[#This Row],[Prod]]-Table1[[#This Row],[Planned]])/Table1[[#This Row],[Planned]]))</f>
        <v>0</v>
      </c>
      <c r="V1942" s="11"/>
      <c r="W1942" s="11"/>
      <c r="X1942" s="27">
        <v>0</v>
      </c>
      <c r="Y1942" s="206">
        <f>Table1[[#This Row],[Prod]]</f>
        <v>0</v>
      </c>
      <c r="Z1942" s="206">
        <f>ABS(Table1[[#This Row],[Prod2]]-Table1[[#This Row],[Plan Revised]])</f>
        <v>0</v>
      </c>
      <c r="AA1942" s="209">
        <f>IF(ABS(Table1[[#This Row],[Prod2]]-Table1[[#This Row],[Plan Revised]])&gt;Table1[[#This Row],[Plan Revised]],0,IF(Table1[[#This Row],[Plan Revised]]=0,0,1-ABS(Table1[[#This Row],[Prod2]]-Table1[[#This Row],[Plan Revised]])/Table1[[#This Row],[Plan Revised]]))</f>
        <v>0</v>
      </c>
      <c r="AB1942" s="11"/>
      <c r="AC1942" s="30"/>
      <c r="AD1942"/>
      <c r="AF1942"/>
    </row>
    <row r="1943" spans="1:32">
      <c r="A1943" s="15" t="str">
        <f>IF(Table1[Week]=WeekSel,"Yes","No")</f>
        <v>No</v>
      </c>
      <c r="B1943" s="15" t="str">
        <f>IF((Table1[StartDate]&gt;=Date.GraphMin)*(Table1[StartDate]&lt;=Date.GraphMax)=1,"Yes","No")</f>
        <v>No</v>
      </c>
      <c r="C1943" s="15" t="str">
        <f>IF(OR(Table1[[#This Row],[Site]]="FOOD MILLING",Table1[[#This Row],[Site]]="GODACO"), "No", "Yes")</f>
        <v>Yes</v>
      </c>
      <c r="D1943" s="40">
        <f>MAX(DATE(Table1[Year],1,1),DATE(Table1[Year],1,1)-WEEKDAY(DATE(Table1[Year],1,1),2)+(Table1[WeekNum]-1)*7+1)</f>
        <v>44634</v>
      </c>
      <c r="E1943" s="40">
        <f>MIN(DATE(Table1[Year]+1,1,0),DATE(Table1[Year],1,1)-WEEKDAY(DATE(Table1[Year],1,1),2)+Table1[WeekNum]*7)</f>
        <v>44640</v>
      </c>
      <c r="F1943" s="15">
        <v>2022</v>
      </c>
      <c r="G1943" s="15">
        <f t="shared" si="60"/>
        <v>3</v>
      </c>
      <c r="H1943" s="15">
        <v>12</v>
      </c>
      <c r="I1943" s="207" t="str">
        <f>"W" &amp;Table1[[#This Row],[WeekNum]]</f>
        <v>W12</v>
      </c>
      <c r="J1943" s="195" t="str">
        <f t="shared" si="61"/>
        <v>22-W12</v>
      </c>
      <c r="K1943" s="11" t="s">
        <v>23</v>
      </c>
      <c r="L1943" s="11"/>
      <c r="M1943" s="11" t="s">
        <v>77</v>
      </c>
      <c r="N1943" s="11" t="s">
        <v>428</v>
      </c>
      <c r="O1943" s="266" t="s">
        <v>372</v>
      </c>
      <c r="P1943" s="11" t="s">
        <v>410</v>
      </c>
      <c r="Q1943" s="11" t="s">
        <v>421</v>
      </c>
      <c r="R1943" s="11">
        <v>0</v>
      </c>
      <c r="S1943" s="11">
        <v>0</v>
      </c>
      <c r="T1943" s="206">
        <f>ABS(Table1[[#This Row],[Prod]]-Table1[[#This Row],[Planned]])</f>
        <v>0</v>
      </c>
      <c r="U1943" s="209">
        <f>IF(ABS(Table1[[#This Row],[Prod]]-Table1[[#This Row],[Planned]])&gt;Table1[[#This Row],[Planned]],0,IF(Table1[[#This Row],[Planned]]=0,0,1-ABS(Table1[[#This Row],[Prod]]-Table1[[#This Row],[Planned]])/Table1[[#This Row],[Planned]]))</f>
        <v>0</v>
      </c>
      <c r="V1943" s="11"/>
      <c r="W1943" s="11"/>
      <c r="X1943" s="27">
        <v>0</v>
      </c>
      <c r="Y1943" s="206">
        <f>Table1[[#This Row],[Prod]]</f>
        <v>0</v>
      </c>
      <c r="Z1943" s="206">
        <f>ABS(Table1[[#This Row],[Prod2]]-Table1[[#This Row],[Plan Revised]])</f>
        <v>0</v>
      </c>
      <c r="AA1943" s="209">
        <f>IF(ABS(Table1[[#This Row],[Prod2]]-Table1[[#This Row],[Plan Revised]])&gt;Table1[[#This Row],[Plan Revised]],0,IF(Table1[[#This Row],[Plan Revised]]=0,0,1-ABS(Table1[[#This Row],[Prod2]]-Table1[[#This Row],[Plan Revised]])/Table1[[#This Row],[Plan Revised]]))</f>
        <v>0</v>
      </c>
      <c r="AB1943" s="11"/>
      <c r="AC1943" s="30"/>
      <c r="AD1943"/>
      <c r="AF1943"/>
    </row>
    <row r="1944" spans="1:32">
      <c r="A1944" s="15" t="str">
        <f>IF(Table1[Week]=WeekSel,"Yes","No")</f>
        <v>No</v>
      </c>
      <c r="B1944" s="15" t="str">
        <f>IF((Table1[StartDate]&gt;=Date.GraphMin)*(Table1[StartDate]&lt;=Date.GraphMax)=1,"Yes","No")</f>
        <v>No</v>
      </c>
      <c r="C1944" s="15" t="str">
        <f>IF(OR(Table1[[#This Row],[Site]]="FOOD MILLING",Table1[[#This Row],[Site]]="GODACO"), "No", "Yes")</f>
        <v>Yes</v>
      </c>
      <c r="D1944" s="40">
        <f>MAX(DATE(Table1[Year],1,1),DATE(Table1[Year],1,1)-WEEKDAY(DATE(Table1[Year],1,1),2)+(Table1[WeekNum]-1)*7+1)</f>
        <v>44634</v>
      </c>
      <c r="E1944" s="40">
        <f>MIN(DATE(Table1[Year]+1,1,0),DATE(Table1[Year],1,1)-WEEKDAY(DATE(Table1[Year],1,1),2)+Table1[WeekNum]*7)</f>
        <v>44640</v>
      </c>
      <c r="F1944" s="15">
        <v>2022</v>
      </c>
      <c r="G1944" s="15">
        <f t="shared" si="60"/>
        <v>3</v>
      </c>
      <c r="H1944" s="15">
        <v>12</v>
      </c>
      <c r="I1944" s="207" t="str">
        <f>"W" &amp;Table1[[#This Row],[WeekNum]]</f>
        <v>W12</v>
      </c>
      <c r="J1944" s="195" t="str">
        <f t="shared" si="61"/>
        <v>22-W12</v>
      </c>
      <c r="K1944" s="11" t="s">
        <v>31</v>
      </c>
      <c r="L1944" s="11"/>
      <c r="M1944" s="11" t="s">
        <v>77</v>
      </c>
      <c r="N1944" s="11" t="s">
        <v>428</v>
      </c>
      <c r="O1944" s="266" t="s">
        <v>374</v>
      </c>
      <c r="P1944" s="11" t="s">
        <v>382</v>
      </c>
      <c r="Q1944" s="11" t="s">
        <v>421</v>
      </c>
      <c r="R1944" s="11">
        <v>162000</v>
      </c>
      <c r="S1944" s="11">
        <v>167160.32000000001</v>
      </c>
      <c r="T1944" s="206">
        <f>ABS(Table1[[#This Row],[Prod]]-Table1[[#This Row],[Planned]])</f>
        <v>5160.320000000007</v>
      </c>
      <c r="U1944" s="209">
        <f>IF(ABS(Table1[[#This Row],[Prod]]-Table1[[#This Row],[Planned]])&gt;Table1[[#This Row],[Planned]],0,IF(Table1[[#This Row],[Planned]]=0,0,1-ABS(Table1[[#This Row],[Prod]]-Table1[[#This Row],[Planned]])/Table1[[#This Row],[Planned]]))</f>
        <v>0.9681461728395061</v>
      </c>
      <c r="V1944" s="11"/>
      <c r="W1944" s="11"/>
      <c r="X1944" s="27">
        <v>162000</v>
      </c>
      <c r="Y1944" s="206">
        <f>Table1[[#This Row],[Prod]]</f>
        <v>167160.32000000001</v>
      </c>
      <c r="Z1944" s="206">
        <f>ABS(Table1[[#This Row],[Prod2]]-Table1[[#This Row],[Plan Revised]])</f>
        <v>5160.320000000007</v>
      </c>
      <c r="AA1944" s="209">
        <f>IF(ABS(Table1[[#This Row],[Prod2]]-Table1[[#This Row],[Plan Revised]])&gt;Table1[[#This Row],[Plan Revised]],0,IF(Table1[[#This Row],[Plan Revised]]=0,0,1-ABS(Table1[[#This Row],[Prod2]]-Table1[[#This Row],[Plan Revised]])/Table1[[#This Row],[Plan Revised]]))</f>
        <v>0.9681461728395061</v>
      </c>
      <c r="AB1944" s="11"/>
      <c r="AC1944" s="30"/>
      <c r="AD1944"/>
      <c r="AF1944"/>
    </row>
    <row r="1945" spans="1:32">
      <c r="A1945" s="15" t="str">
        <f>IF(Table1[Week]=WeekSel,"Yes","No")</f>
        <v>No</v>
      </c>
      <c r="B1945" s="15" t="str">
        <f>IF((Table1[StartDate]&gt;=Date.GraphMin)*(Table1[StartDate]&lt;=Date.GraphMax)=1,"Yes","No")</f>
        <v>No</v>
      </c>
      <c r="C1945" s="15" t="str">
        <f>IF(OR(Table1[[#This Row],[Site]]="FOOD MILLING",Table1[[#This Row],[Site]]="GODACO"), "No", "Yes")</f>
        <v>Yes</v>
      </c>
      <c r="D1945" s="40">
        <f>MAX(DATE(Table1[Year],1,1),DATE(Table1[Year],1,1)-WEEKDAY(DATE(Table1[Year],1,1),2)+(Table1[WeekNum]-1)*7+1)</f>
        <v>44634</v>
      </c>
      <c r="E1945" s="40">
        <f>MIN(DATE(Table1[Year]+1,1,0),DATE(Table1[Year],1,1)-WEEKDAY(DATE(Table1[Year],1,1),2)+Table1[WeekNum]*7)</f>
        <v>44640</v>
      </c>
      <c r="F1945" s="15">
        <v>2022</v>
      </c>
      <c r="G1945" s="15">
        <f t="shared" si="60"/>
        <v>3</v>
      </c>
      <c r="H1945" s="15">
        <v>12</v>
      </c>
      <c r="I1945" s="207" t="str">
        <f>"W" &amp;Table1[[#This Row],[WeekNum]]</f>
        <v>W12</v>
      </c>
      <c r="J1945" s="195" t="str">
        <f t="shared" si="61"/>
        <v>22-W12</v>
      </c>
      <c r="K1945" s="11" t="s">
        <v>78</v>
      </c>
      <c r="L1945" s="11"/>
      <c r="M1945" s="11" t="s">
        <v>77</v>
      </c>
      <c r="N1945" s="11" t="s">
        <v>428</v>
      </c>
      <c r="O1945" s="266" t="s">
        <v>374</v>
      </c>
      <c r="P1945" s="11" t="s">
        <v>382</v>
      </c>
      <c r="Q1945" s="11" t="s">
        <v>421</v>
      </c>
      <c r="R1945" s="11">
        <v>0</v>
      </c>
      <c r="S1945" s="11">
        <v>0</v>
      </c>
      <c r="T1945" s="206">
        <f>ABS(Table1[[#This Row],[Prod]]-Table1[[#This Row],[Planned]])</f>
        <v>0</v>
      </c>
      <c r="U1945" s="209">
        <f>IF(ABS(Table1[[#This Row],[Prod]]-Table1[[#This Row],[Planned]])&gt;Table1[[#This Row],[Planned]],0,IF(Table1[[#This Row],[Planned]]=0,0,1-ABS(Table1[[#This Row],[Prod]]-Table1[[#This Row],[Planned]])/Table1[[#This Row],[Planned]]))</f>
        <v>0</v>
      </c>
      <c r="V1945" s="11"/>
      <c r="W1945" s="11"/>
      <c r="X1945" s="27">
        <v>0</v>
      </c>
      <c r="Y1945" s="206">
        <f>Table1[[#This Row],[Prod]]</f>
        <v>0</v>
      </c>
      <c r="Z1945" s="206">
        <f>ABS(Table1[[#This Row],[Prod2]]-Table1[[#This Row],[Plan Revised]])</f>
        <v>0</v>
      </c>
      <c r="AA1945" s="209">
        <f>IF(ABS(Table1[[#This Row],[Prod2]]-Table1[[#This Row],[Plan Revised]])&gt;Table1[[#This Row],[Plan Revised]],0,IF(Table1[[#This Row],[Plan Revised]]=0,0,1-ABS(Table1[[#This Row],[Prod2]]-Table1[[#This Row],[Plan Revised]])/Table1[[#This Row],[Plan Revised]]))</f>
        <v>0</v>
      </c>
      <c r="AB1945" s="11"/>
      <c r="AC1945" s="30"/>
      <c r="AD1945"/>
      <c r="AF1945"/>
    </row>
    <row r="1946" spans="1:32">
      <c r="A1946" s="15" t="str">
        <f>IF(Table1[Week]=WeekSel,"Yes","No")</f>
        <v>No</v>
      </c>
      <c r="B1946" s="15" t="str">
        <f>IF((Table1[StartDate]&gt;=Date.GraphMin)*(Table1[StartDate]&lt;=Date.GraphMax)=1,"Yes","No")</f>
        <v>No</v>
      </c>
      <c r="C1946" s="15" t="str">
        <f>IF(OR(Table1[[#This Row],[Site]]="FOOD MILLING",Table1[[#This Row],[Site]]="GODACO"), "No", "Yes")</f>
        <v>Yes</v>
      </c>
      <c r="D1946" s="40">
        <f>MAX(DATE(Table1[Year],1,1),DATE(Table1[Year],1,1)-WEEKDAY(DATE(Table1[Year],1,1),2)+(Table1[WeekNum]-1)*7+1)</f>
        <v>44634</v>
      </c>
      <c r="E1946" s="40">
        <f>MIN(DATE(Table1[Year]+1,1,0),DATE(Table1[Year],1,1)-WEEKDAY(DATE(Table1[Year],1,1),2)+Table1[WeekNum]*7)</f>
        <v>44640</v>
      </c>
      <c r="F1946" s="15">
        <v>2022</v>
      </c>
      <c r="G1946" s="15">
        <f t="shared" si="60"/>
        <v>3</v>
      </c>
      <c r="H1946" s="15">
        <v>12</v>
      </c>
      <c r="I1946" s="207" t="str">
        <f>"W" &amp;Table1[[#This Row],[WeekNum]]</f>
        <v>W12</v>
      </c>
      <c r="J1946" s="195" t="str">
        <f t="shared" si="61"/>
        <v>22-W12</v>
      </c>
      <c r="K1946" s="11" t="s">
        <v>34</v>
      </c>
      <c r="L1946" s="11"/>
      <c r="M1946" s="11" t="s">
        <v>77</v>
      </c>
      <c r="N1946" s="11" t="s">
        <v>428</v>
      </c>
      <c r="O1946" s="266" t="s">
        <v>372</v>
      </c>
      <c r="P1946" s="11" t="s">
        <v>410</v>
      </c>
      <c r="Q1946" s="11" t="s">
        <v>421</v>
      </c>
      <c r="R1946" s="11">
        <v>0</v>
      </c>
      <c r="S1946" s="11">
        <v>0</v>
      </c>
      <c r="T1946" s="206">
        <f>ABS(Table1[[#This Row],[Prod]]-Table1[[#This Row],[Planned]])</f>
        <v>0</v>
      </c>
      <c r="U1946" s="209">
        <f>IF(ABS(Table1[[#This Row],[Prod]]-Table1[[#This Row],[Planned]])&gt;Table1[[#This Row],[Planned]],0,IF(Table1[[#This Row],[Planned]]=0,0,1-ABS(Table1[[#This Row],[Prod]]-Table1[[#This Row],[Planned]])/Table1[[#This Row],[Planned]]))</f>
        <v>0</v>
      </c>
      <c r="V1946" s="11"/>
      <c r="W1946" s="11"/>
      <c r="X1946" s="27">
        <v>0</v>
      </c>
      <c r="Y1946" s="206">
        <f>Table1[[#This Row],[Prod]]</f>
        <v>0</v>
      </c>
      <c r="Z1946" s="206">
        <f>ABS(Table1[[#This Row],[Prod2]]-Table1[[#This Row],[Plan Revised]])</f>
        <v>0</v>
      </c>
      <c r="AA1946" s="209">
        <f>IF(ABS(Table1[[#This Row],[Prod2]]-Table1[[#This Row],[Plan Revised]])&gt;Table1[[#This Row],[Plan Revised]],0,IF(Table1[[#This Row],[Plan Revised]]=0,0,1-ABS(Table1[[#This Row],[Prod2]]-Table1[[#This Row],[Plan Revised]])/Table1[[#This Row],[Plan Revised]]))</f>
        <v>0</v>
      </c>
      <c r="AB1946" s="11"/>
      <c r="AC1946" s="30"/>
      <c r="AD1946"/>
      <c r="AF1946"/>
    </row>
    <row r="1947" spans="1:32">
      <c r="A1947" s="15" t="str">
        <f>IF(Table1[Week]=WeekSel,"Yes","No")</f>
        <v>No</v>
      </c>
      <c r="B1947" s="15" t="str">
        <f>IF((Table1[StartDate]&gt;=Date.GraphMin)*(Table1[StartDate]&lt;=Date.GraphMax)=1,"Yes","No")</f>
        <v>No</v>
      </c>
      <c r="C1947" s="15" t="str">
        <f>IF(OR(Table1[[#This Row],[Site]]="FOOD MILLING",Table1[[#This Row],[Site]]="GODACO"), "No", "Yes")</f>
        <v>Yes</v>
      </c>
      <c r="D1947" s="40">
        <f>MAX(DATE(Table1[Year],1,1),DATE(Table1[Year],1,1)-WEEKDAY(DATE(Table1[Year],1,1),2)+(Table1[WeekNum]-1)*7+1)</f>
        <v>44634</v>
      </c>
      <c r="E1947" s="40">
        <f>MIN(DATE(Table1[Year]+1,1,0),DATE(Table1[Year],1,1)-WEEKDAY(DATE(Table1[Year],1,1),2)+Table1[WeekNum]*7)</f>
        <v>44640</v>
      </c>
      <c r="F1947" s="15">
        <v>2022</v>
      </c>
      <c r="G1947" s="15">
        <f t="shared" si="60"/>
        <v>3</v>
      </c>
      <c r="H1947" s="15">
        <v>12</v>
      </c>
      <c r="I1947" s="207" t="str">
        <f>"W" &amp;Table1[[#This Row],[WeekNum]]</f>
        <v>W12</v>
      </c>
      <c r="J1947" s="195" t="str">
        <f t="shared" si="61"/>
        <v>22-W12</v>
      </c>
      <c r="K1947" s="11" t="s">
        <v>33</v>
      </c>
      <c r="L1947" s="11"/>
      <c r="M1947" s="11" t="s">
        <v>77</v>
      </c>
      <c r="N1947" s="11" t="s">
        <v>428</v>
      </c>
      <c r="O1947" s="266" t="s">
        <v>372</v>
      </c>
      <c r="P1947" s="11" t="s">
        <v>410</v>
      </c>
      <c r="Q1947" s="11" t="s">
        <v>421</v>
      </c>
      <c r="R1947" s="11">
        <v>0</v>
      </c>
      <c r="S1947" s="11">
        <v>0</v>
      </c>
      <c r="T1947" s="206">
        <f>ABS(Table1[[#This Row],[Prod]]-Table1[[#This Row],[Planned]])</f>
        <v>0</v>
      </c>
      <c r="U1947" s="209">
        <f>IF(ABS(Table1[[#This Row],[Prod]]-Table1[[#This Row],[Planned]])&gt;Table1[[#This Row],[Planned]],0,IF(Table1[[#This Row],[Planned]]=0,0,1-ABS(Table1[[#This Row],[Prod]]-Table1[[#This Row],[Planned]])/Table1[[#This Row],[Planned]]))</f>
        <v>0</v>
      </c>
      <c r="V1947" s="11"/>
      <c r="W1947" s="11"/>
      <c r="X1947" s="27">
        <v>0</v>
      </c>
      <c r="Y1947" s="206">
        <f>Table1[[#This Row],[Prod]]</f>
        <v>0</v>
      </c>
      <c r="Z1947" s="206">
        <f>ABS(Table1[[#This Row],[Prod2]]-Table1[[#This Row],[Plan Revised]])</f>
        <v>0</v>
      </c>
      <c r="AA1947" s="209">
        <f>IF(ABS(Table1[[#This Row],[Prod2]]-Table1[[#This Row],[Plan Revised]])&gt;Table1[[#This Row],[Plan Revised]],0,IF(Table1[[#This Row],[Plan Revised]]=0,0,1-ABS(Table1[[#This Row],[Prod2]]-Table1[[#This Row],[Plan Revised]])/Table1[[#This Row],[Plan Revised]]))</f>
        <v>0</v>
      </c>
      <c r="AB1947" s="11"/>
      <c r="AC1947" s="30"/>
      <c r="AD1947"/>
      <c r="AF1947"/>
    </row>
    <row r="1948" spans="1:32">
      <c r="A1948" s="15" t="str">
        <f>IF(Table1[Week]=WeekSel,"Yes","No")</f>
        <v>No</v>
      </c>
      <c r="B1948" s="15" t="str">
        <f>IF((Table1[StartDate]&gt;=Date.GraphMin)*(Table1[StartDate]&lt;=Date.GraphMax)=1,"Yes","No")</f>
        <v>No</v>
      </c>
      <c r="C1948" s="15" t="str">
        <f>IF(OR(Table1[[#This Row],[Site]]="FOOD MILLING",Table1[[#This Row],[Site]]="GODACO"), "No", "Yes")</f>
        <v>Yes</v>
      </c>
      <c r="D1948" s="40">
        <f>MAX(DATE(Table1[Year],1,1),DATE(Table1[Year],1,1)-WEEKDAY(DATE(Table1[Year],1,1),2)+(Table1[WeekNum]-1)*7+1)</f>
        <v>44634</v>
      </c>
      <c r="E1948" s="40">
        <f>MIN(DATE(Table1[Year]+1,1,0),DATE(Table1[Year],1,1)-WEEKDAY(DATE(Table1[Year],1,1),2)+Table1[WeekNum]*7)</f>
        <v>44640</v>
      </c>
      <c r="F1948" s="15">
        <v>2022</v>
      </c>
      <c r="G1948" s="15">
        <f t="shared" si="60"/>
        <v>3</v>
      </c>
      <c r="H1948" s="15">
        <v>12</v>
      </c>
      <c r="I1948" s="207" t="str">
        <f>"W" &amp;Table1[[#This Row],[WeekNum]]</f>
        <v>W12</v>
      </c>
      <c r="J1948" s="195" t="str">
        <f t="shared" si="61"/>
        <v>22-W12</v>
      </c>
      <c r="K1948" s="11" t="s">
        <v>9</v>
      </c>
      <c r="L1948" s="11"/>
      <c r="M1948" s="11" t="s">
        <v>77</v>
      </c>
      <c r="N1948" s="11" t="s">
        <v>428</v>
      </c>
      <c r="O1948" s="266" t="s">
        <v>372</v>
      </c>
      <c r="P1948" s="11" t="s">
        <v>383</v>
      </c>
      <c r="Q1948" s="11" t="s">
        <v>421</v>
      </c>
      <c r="R1948" s="11">
        <v>24000</v>
      </c>
      <c r="S1948" s="11">
        <v>28460.856</v>
      </c>
      <c r="T1948" s="206">
        <f>ABS(Table1[[#This Row],[Prod]]-Table1[[#This Row],[Planned]])</f>
        <v>4460.8559999999998</v>
      </c>
      <c r="U1948" s="209">
        <f>IF(ABS(Table1[[#This Row],[Prod]]-Table1[[#This Row],[Planned]])&gt;Table1[[#This Row],[Planned]],0,IF(Table1[[#This Row],[Planned]]=0,0,1-ABS(Table1[[#This Row],[Prod]]-Table1[[#This Row],[Planned]])/Table1[[#This Row],[Planned]]))</f>
        <v>0.81413100000000005</v>
      </c>
      <c r="V1948" s="11"/>
      <c r="W1948" s="11"/>
      <c r="X1948" s="27">
        <v>26500</v>
      </c>
      <c r="Y1948" s="206">
        <f>Table1[[#This Row],[Prod]]</f>
        <v>28460.856</v>
      </c>
      <c r="Z1948" s="206">
        <f>ABS(Table1[[#This Row],[Prod2]]-Table1[[#This Row],[Plan Revised]])</f>
        <v>1960.8559999999998</v>
      </c>
      <c r="AA1948" s="209">
        <f>IF(ABS(Table1[[#This Row],[Prod2]]-Table1[[#This Row],[Plan Revised]])&gt;Table1[[#This Row],[Plan Revised]],0,IF(Table1[[#This Row],[Plan Revised]]=0,0,1-ABS(Table1[[#This Row],[Prod2]]-Table1[[#This Row],[Plan Revised]])/Table1[[#This Row],[Plan Revised]]))</f>
        <v>0.9260054339622642</v>
      </c>
      <c r="AB1948" s="11"/>
      <c r="AC1948" s="30"/>
      <c r="AD1948"/>
      <c r="AF1948"/>
    </row>
    <row r="1949" spans="1:32">
      <c r="A1949" s="15" t="str">
        <f>IF(Table1[Week]=WeekSel,"Yes","No")</f>
        <v>No</v>
      </c>
      <c r="B1949" s="15" t="str">
        <f>IF((Table1[StartDate]&gt;=Date.GraphMin)*(Table1[StartDate]&lt;=Date.GraphMax)=1,"Yes","No")</f>
        <v>No</v>
      </c>
      <c r="C1949" s="15" t="str">
        <f>IF(OR(Table1[[#This Row],[Site]]="FOOD MILLING",Table1[[#This Row],[Site]]="GODACO"), "No", "Yes")</f>
        <v>Yes</v>
      </c>
      <c r="D1949" s="40">
        <f>MAX(DATE(Table1[Year],1,1),DATE(Table1[Year],1,1)-WEEKDAY(DATE(Table1[Year],1,1),2)+(Table1[WeekNum]-1)*7+1)</f>
        <v>44634</v>
      </c>
      <c r="E1949" s="40">
        <f>MIN(DATE(Table1[Year]+1,1,0),DATE(Table1[Year],1,1)-WEEKDAY(DATE(Table1[Year],1,1),2)+Table1[WeekNum]*7)</f>
        <v>44640</v>
      </c>
      <c r="F1949" s="15">
        <v>2022</v>
      </c>
      <c r="G1949" s="15">
        <f t="shared" si="60"/>
        <v>3</v>
      </c>
      <c r="H1949" s="15">
        <v>12</v>
      </c>
      <c r="I1949" s="207" t="str">
        <f>"W" &amp;Table1[[#This Row],[WeekNum]]</f>
        <v>W12</v>
      </c>
      <c r="J1949" s="195" t="str">
        <f t="shared" si="61"/>
        <v>22-W12</v>
      </c>
      <c r="K1949" s="11" t="s">
        <v>35</v>
      </c>
      <c r="L1949" s="11"/>
      <c r="M1949" s="11" t="s">
        <v>77</v>
      </c>
      <c r="N1949" s="11" t="s">
        <v>428</v>
      </c>
      <c r="O1949" s="266" t="s">
        <v>372</v>
      </c>
      <c r="P1949" s="11" t="s">
        <v>410</v>
      </c>
      <c r="Q1949" s="11" t="s">
        <v>421</v>
      </c>
      <c r="R1949" s="11">
        <v>0</v>
      </c>
      <c r="S1949" s="11">
        <v>0</v>
      </c>
      <c r="T1949" s="206">
        <f>ABS(Table1[[#This Row],[Prod]]-Table1[[#This Row],[Planned]])</f>
        <v>0</v>
      </c>
      <c r="U1949" s="209">
        <f>IF(ABS(Table1[[#This Row],[Prod]]-Table1[[#This Row],[Planned]])&gt;Table1[[#This Row],[Planned]],0,IF(Table1[[#This Row],[Planned]]=0,0,1-ABS(Table1[[#This Row],[Prod]]-Table1[[#This Row],[Planned]])/Table1[[#This Row],[Planned]]))</f>
        <v>0</v>
      </c>
      <c r="V1949" s="11"/>
      <c r="W1949" s="11"/>
      <c r="X1949" s="27">
        <v>0</v>
      </c>
      <c r="Y1949" s="206">
        <f>Table1[[#This Row],[Prod]]</f>
        <v>0</v>
      </c>
      <c r="Z1949" s="206">
        <f>ABS(Table1[[#This Row],[Prod2]]-Table1[[#This Row],[Plan Revised]])</f>
        <v>0</v>
      </c>
      <c r="AA1949" s="209">
        <f>IF(ABS(Table1[[#This Row],[Prod2]]-Table1[[#This Row],[Plan Revised]])&gt;Table1[[#This Row],[Plan Revised]],0,IF(Table1[[#This Row],[Plan Revised]]=0,0,1-ABS(Table1[[#This Row],[Prod2]]-Table1[[#This Row],[Plan Revised]])/Table1[[#This Row],[Plan Revised]]))</f>
        <v>0</v>
      </c>
      <c r="AB1949" s="11"/>
      <c r="AC1949" s="30"/>
      <c r="AD1949"/>
      <c r="AF1949"/>
    </row>
    <row r="1950" spans="1:32">
      <c r="A1950" s="15" t="str">
        <f>IF(Table1[Week]=WeekSel,"Yes","No")</f>
        <v>No</v>
      </c>
      <c r="B1950" s="15" t="str">
        <f>IF((Table1[StartDate]&gt;=Date.GraphMin)*(Table1[StartDate]&lt;=Date.GraphMax)=1,"Yes","No")</f>
        <v>No</v>
      </c>
      <c r="C1950" s="15" t="str">
        <f>IF(OR(Table1[[#This Row],[Site]]="FOOD MILLING",Table1[[#This Row],[Site]]="GODACO"), "No", "Yes")</f>
        <v>Yes</v>
      </c>
      <c r="D1950" s="40">
        <f>MAX(DATE(Table1[Year],1,1),DATE(Table1[Year],1,1)-WEEKDAY(DATE(Table1[Year],1,1),2)+(Table1[WeekNum]-1)*7+1)</f>
        <v>44634</v>
      </c>
      <c r="E1950" s="40">
        <f>MIN(DATE(Table1[Year]+1,1,0),DATE(Table1[Year],1,1)-WEEKDAY(DATE(Table1[Year],1,1),2)+Table1[WeekNum]*7)</f>
        <v>44640</v>
      </c>
      <c r="F1950" s="15">
        <v>2022</v>
      </c>
      <c r="G1950" s="15">
        <f t="shared" si="60"/>
        <v>3</v>
      </c>
      <c r="H1950" s="15">
        <v>12</v>
      </c>
      <c r="I1950" s="207" t="str">
        <f>"W" &amp;Table1[[#This Row],[WeekNum]]</f>
        <v>W12</v>
      </c>
      <c r="J1950" s="195" t="str">
        <f t="shared" si="61"/>
        <v>22-W12</v>
      </c>
      <c r="K1950" s="11" t="s">
        <v>22</v>
      </c>
      <c r="L1950" s="11"/>
      <c r="M1950" s="11" t="s">
        <v>77</v>
      </c>
      <c r="N1950" s="11" t="s">
        <v>428</v>
      </c>
      <c r="O1950" s="266" t="s">
        <v>374</v>
      </c>
      <c r="P1950" s="11" t="s">
        <v>382</v>
      </c>
      <c r="Q1950" s="11" t="s">
        <v>421</v>
      </c>
      <c r="R1950" s="11">
        <v>0</v>
      </c>
      <c r="S1950" s="11">
        <v>0</v>
      </c>
      <c r="T1950" s="206">
        <f>ABS(Table1[[#This Row],[Prod]]-Table1[[#This Row],[Planned]])</f>
        <v>0</v>
      </c>
      <c r="U1950" s="209">
        <f>IF(ABS(Table1[[#This Row],[Prod]]-Table1[[#This Row],[Planned]])&gt;Table1[[#This Row],[Planned]],0,IF(Table1[[#This Row],[Planned]]=0,0,1-ABS(Table1[[#This Row],[Prod]]-Table1[[#This Row],[Planned]])/Table1[[#This Row],[Planned]]))</f>
        <v>0</v>
      </c>
      <c r="V1950" s="11"/>
      <c r="W1950" s="11"/>
      <c r="X1950" s="27">
        <v>0</v>
      </c>
      <c r="Y1950" s="206">
        <f>Table1[[#This Row],[Prod]]</f>
        <v>0</v>
      </c>
      <c r="Z1950" s="206">
        <f>ABS(Table1[[#This Row],[Prod2]]-Table1[[#This Row],[Plan Revised]])</f>
        <v>0</v>
      </c>
      <c r="AA1950" s="209">
        <f>IF(ABS(Table1[[#This Row],[Prod2]]-Table1[[#This Row],[Plan Revised]])&gt;Table1[[#This Row],[Plan Revised]],0,IF(Table1[[#This Row],[Plan Revised]]=0,0,1-ABS(Table1[[#This Row],[Prod2]]-Table1[[#This Row],[Plan Revised]])/Table1[[#This Row],[Plan Revised]]))</f>
        <v>0</v>
      </c>
      <c r="AB1950" s="11"/>
      <c r="AC1950" s="30"/>
      <c r="AD1950"/>
      <c r="AF1950"/>
    </row>
    <row r="1951" spans="1:32">
      <c r="A1951" s="15" t="str">
        <f>IF(Table1[Week]=WeekSel,"Yes","No")</f>
        <v>No</v>
      </c>
      <c r="B1951" s="15" t="str">
        <f>IF((Table1[StartDate]&gt;=Date.GraphMin)*(Table1[StartDate]&lt;=Date.GraphMax)=1,"Yes","No")</f>
        <v>No</v>
      </c>
      <c r="C1951" s="15" t="str">
        <f>IF(OR(Table1[[#This Row],[Site]]="FOOD MILLING",Table1[[#This Row],[Site]]="GODACO"), "No", "Yes")</f>
        <v>Yes</v>
      </c>
      <c r="D1951" s="40">
        <f>MAX(DATE(Table1[Year],1,1),DATE(Table1[Year],1,1)-WEEKDAY(DATE(Table1[Year],1,1),2)+(Table1[WeekNum]-1)*7+1)</f>
        <v>44634</v>
      </c>
      <c r="E1951" s="40">
        <f>MIN(DATE(Table1[Year]+1,1,0),DATE(Table1[Year],1,1)-WEEKDAY(DATE(Table1[Year],1,1),2)+Table1[WeekNum]*7)</f>
        <v>44640</v>
      </c>
      <c r="F1951" s="15">
        <v>2022</v>
      </c>
      <c r="G1951" s="15">
        <f t="shared" si="60"/>
        <v>3</v>
      </c>
      <c r="H1951" s="15">
        <v>12</v>
      </c>
      <c r="I1951" s="207" t="str">
        <f>"W" &amp;Table1[[#This Row],[WeekNum]]</f>
        <v>W12</v>
      </c>
      <c r="J1951" s="195" t="str">
        <f t="shared" si="61"/>
        <v>22-W12</v>
      </c>
      <c r="K1951" s="11" t="s">
        <v>19</v>
      </c>
      <c r="L1951" s="11"/>
      <c r="M1951" s="11" t="s">
        <v>77</v>
      </c>
      <c r="N1951" s="11" t="s">
        <v>428</v>
      </c>
      <c r="O1951" s="266" t="s">
        <v>372</v>
      </c>
      <c r="P1951" s="11" t="s">
        <v>383</v>
      </c>
      <c r="Q1951" s="11" t="s">
        <v>421</v>
      </c>
      <c r="R1951" s="11">
        <v>0</v>
      </c>
      <c r="S1951" s="11">
        <v>0</v>
      </c>
      <c r="T1951" s="206">
        <f>ABS(Table1[[#This Row],[Prod]]-Table1[[#This Row],[Planned]])</f>
        <v>0</v>
      </c>
      <c r="U1951" s="209">
        <f>IF(ABS(Table1[[#This Row],[Prod]]-Table1[[#This Row],[Planned]])&gt;Table1[[#This Row],[Planned]],0,IF(Table1[[#This Row],[Planned]]=0,0,1-ABS(Table1[[#This Row],[Prod]]-Table1[[#This Row],[Planned]])/Table1[[#This Row],[Planned]]))</f>
        <v>0</v>
      </c>
      <c r="V1951" s="11"/>
      <c r="W1951" s="11"/>
      <c r="X1951" s="27">
        <v>0</v>
      </c>
      <c r="Y1951" s="206">
        <f>Table1[[#This Row],[Prod]]</f>
        <v>0</v>
      </c>
      <c r="Z1951" s="206">
        <f>ABS(Table1[[#This Row],[Prod2]]-Table1[[#This Row],[Plan Revised]])</f>
        <v>0</v>
      </c>
      <c r="AA1951" s="209">
        <f>IF(ABS(Table1[[#This Row],[Prod2]]-Table1[[#This Row],[Plan Revised]])&gt;Table1[[#This Row],[Plan Revised]],0,IF(Table1[[#This Row],[Plan Revised]]=0,0,1-ABS(Table1[[#This Row],[Prod2]]-Table1[[#This Row],[Plan Revised]])/Table1[[#This Row],[Plan Revised]]))</f>
        <v>0</v>
      </c>
      <c r="AB1951" s="11"/>
      <c r="AC1951" s="30"/>
      <c r="AD1951"/>
      <c r="AF1951"/>
    </row>
    <row r="1952" spans="1:32">
      <c r="A1952" s="15" t="str">
        <f>IF(Table1[Week]=WeekSel,"Yes","No")</f>
        <v>No</v>
      </c>
      <c r="B1952" s="15" t="str">
        <f>IF((Table1[StartDate]&gt;=Date.GraphMin)*(Table1[StartDate]&lt;=Date.GraphMax)=1,"Yes","No")</f>
        <v>No</v>
      </c>
      <c r="C1952" s="15" t="str">
        <f>IF(OR(Table1[[#This Row],[Site]]="FOOD MILLING",Table1[[#This Row],[Site]]="GODACO"), "No", "Yes")</f>
        <v>Yes</v>
      </c>
      <c r="D1952" s="40">
        <f>MAX(DATE(Table1[Year],1,1),DATE(Table1[Year],1,1)-WEEKDAY(DATE(Table1[Year],1,1),2)+(Table1[WeekNum]-1)*7+1)</f>
        <v>44634</v>
      </c>
      <c r="E1952" s="40">
        <f>MIN(DATE(Table1[Year]+1,1,0),DATE(Table1[Year],1,1)-WEEKDAY(DATE(Table1[Year],1,1),2)+Table1[WeekNum]*7)</f>
        <v>44640</v>
      </c>
      <c r="F1952" s="15">
        <v>2022</v>
      </c>
      <c r="G1952" s="15">
        <f t="shared" si="60"/>
        <v>3</v>
      </c>
      <c r="H1952" s="15">
        <v>12</v>
      </c>
      <c r="I1952" s="207" t="str">
        <f>"W" &amp;Table1[[#This Row],[WeekNum]]</f>
        <v>W12</v>
      </c>
      <c r="J1952" s="195" t="str">
        <f t="shared" si="61"/>
        <v>22-W12</v>
      </c>
      <c r="K1952" s="11" t="s">
        <v>21</v>
      </c>
      <c r="L1952" s="11"/>
      <c r="M1952" s="11" t="s">
        <v>77</v>
      </c>
      <c r="N1952" s="11" t="s">
        <v>428</v>
      </c>
      <c r="O1952" s="266" t="s">
        <v>372</v>
      </c>
      <c r="P1952" s="11" t="s">
        <v>383</v>
      </c>
      <c r="Q1952" s="11" t="s">
        <v>421</v>
      </c>
      <c r="R1952" s="11">
        <v>0</v>
      </c>
      <c r="S1952" s="11">
        <v>0</v>
      </c>
      <c r="T1952" s="206">
        <f>ABS(Table1[[#This Row],[Prod]]-Table1[[#This Row],[Planned]])</f>
        <v>0</v>
      </c>
      <c r="U1952" s="209">
        <f>IF(ABS(Table1[[#This Row],[Prod]]-Table1[[#This Row],[Planned]])&gt;Table1[[#This Row],[Planned]],0,IF(Table1[[#This Row],[Planned]]=0,0,1-ABS(Table1[[#This Row],[Prod]]-Table1[[#This Row],[Planned]])/Table1[[#This Row],[Planned]]))</f>
        <v>0</v>
      </c>
      <c r="V1952" s="11"/>
      <c r="W1952" s="11"/>
      <c r="X1952" s="27">
        <v>0</v>
      </c>
      <c r="Y1952" s="206">
        <f>Table1[[#This Row],[Prod]]</f>
        <v>0</v>
      </c>
      <c r="Z1952" s="206">
        <f>ABS(Table1[[#This Row],[Prod2]]-Table1[[#This Row],[Plan Revised]])</f>
        <v>0</v>
      </c>
      <c r="AA1952" s="209">
        <f>IF(ABS(Table1[[#This Row],[Prod2]]-Table1[[#This Row],[Plan Revised]])&gt;Table1[[#This Row],[Plan Revised]],0,IF(Table1[[#This Row],[Plan Revised]]=0,0,1-ABS(Table1[[#This Row],[Prod2]]-Table1[[#This Row],[Plan Revised]])/Table1[[#This Row],[Plan Revised]]))</f>
        <v>0</v>
      </c>
      <c r="AB1952" s="11"/>
      <c r="AC1952" s="30"/>
      <c r="AD1952"/>
      <c r="AF1952"/>
    </row>
    <row r="1953" spans="1:32">
      <c r="A1953" s="15" t="str">
        <f>IF(Table1[Week]=WeekSel,"Yes","No")</f>
        <v>No</v>
      </c>
      <c r="B1953" s="15" t="str">
        <f>IF((Table1[StartDate]&gt;=Date.GraphMin)*(Table1[StartDate]&lt;=Date.GraphMax)=1,"Yes","No")</f>
        <v>No</v>
      </c>
      <c r="C1953" s="15" t="str">
        <f>IF(OR(Table1[[#This Row],[Site]]="FOOD MILLING",Table1[[#This Row],[Site]]="GODACO"), "No", "Yes")</f>
        <v>Yes</v>
      </c>
      <c r="D1953" s="40">
        <f>MAX(DATE(Table1[Year],1,1),DATE(Table1[Year],1,1)-WEEKDAY(DATE(Table1[Year],1,1),2)+(Table1[WeekNum]-1)*7+1)</f>
        <v>44634</v>
      </c>
      <c r="E1953" s="40">
        <f>MIN(DATE(Table1[Year]+1,1,0),DATE(Table1[Year],1,1)-WEEKDAY(DATE(Table1[Year],1,1),2)+Table1[WeekNum]*7)</f>
        <v>44640</v>
      </c>
      <c r="F1953" s="15">
        <v>2022</v>
      </c>
      <c r="G1953" s="15">
        <f t="shared" si="60"/>
        <v>3</v>
      </c>
      <c r="H1953" s="15">
        <v>12</v>
      </c>
      <c r="I1953" s="207" t="str">
        <f>"W" &amp;Table1[[#This Row],[WeekNum]]</f>
        <v>W12</v>
      </c>
      <c r="J1953" s="195" t="str">
        <f t="shared" si="61"/>
        <v>22-W12</v>
      </c>
      <c r="K1953" s="11" t="s">
        <v>20</v>
      </c>
      <c r="L1953" s="11"/>
      <c r="M1953" s="11" t="s">
        <v>77</v>
      </c>
      <c r="N1953" s="11" t="s">
        <v>428</v>
      </c>
      <c r="O1953" s="266" t="s">
        <v>372</v>
      </c>
      <c r="P1953" s="11" t="s">
        <v>383</v>
      </c>
      <c r="Q1953" s="11" t="s">
        <v>421</v>
      </c>
      <c r="R1953" s="11">
        <v>0</v>
      </c>
      <c r="S1953" s="11">
        <v>0</v>
      </c>
      <c r="T1953" s="206">
        <f>ABS(Table1[[#This Row],[Prod]]-Table1[[#This Row],[Planned]])</f>
        <v>0</v>
      </c>
      <c r="U1953" s="209">
        <f>IF(ABS(Table1[[#This Row],[Prod]]-Table1[[#This Row],[Planned]])&gt;Table1[[#This Row],[Planned]],0,IF(Table1[[#This Row],[Planned]]=0,0,1-ABS(Table1[[#This Row],[Prod]]-Table1[[#This Row],[Planned]])/Table1[[#This Row],[Planned]]))</f>
        <v>0</v>
      </c>
      <c r="V1953" s="11"/>
      <c r="W1953" s="11"/>
      <c r="X1953" s="27">
        <v>0</v>
      </c>
      <c r="Y1953" s="206">
        <f>Table1[[#This Row],[Prod]]</f>
        <v>0</v>
      </c>
      <c r="Z1953" s="206">
        <f>ABS(Table1[[#This Row],[Prod2]]-Table1[[#This Row],[Plan Revised]])</f>
        <v>0</v>
      </c>
      <c r="AA1953" s="209">
        <f>IF(ABS(Table1[[#This Row],[Prod2]]-Table1[[#This Row],[Plan Revised]])&gt;Table1[[#This Row],[Plan Revised]],0,IF(Table1[[#This Row],[Plan Revised]]=0,0,1-ABS(Table1[[#This Row],[Prod2]]-Table1[[#This Row],[Plan Revised]])/Table1[[#This Row],[Plan Revised]]))</f>
        <v>0</v>
      </c>
      <c r="AB1953" s="11"/>
      <c r="AC1953" s="30"/>
      <c r="AD1953"/>
      <c r="AF1953"/>
    </row>
    <row r="1954" spans="1:32">
      <c r="A1954" s="15" t="str">
        <f>IF(Table1[Week]=WeekSel,"Yes","No")</f>
        <v>No</v>
      </c>
      <c r="B1954" s="15" t="str">
        <f>IF((Table1[StartDate]&gt;=Date.GraphMin)*(Table1[StartDate]&lt;=Date.GraphMax)=1,"Yes","No")</f>
        <v>No</v>
      </c>
      <c r="C1954" s="15" t="str">
        <f>IF(OR(Table1[[#This Row],[Site]]="FOOD MILLING",Table1[[#This Row],[Site]]="GODACO"), "No", "Yes")</f>
        <v>Yes</v>
      </c>
      <c r="D1954" s="40">
        <f>MAX(DATE(Table1[Year],1,1),DATE(Table1[Year],1,1)-WEEKDAY(DATE(Table1[Year],1,1),2)+(Table1[WeekNum]-1)*7+1)</f>
        <v>44634</v>
      </c>
      <c r="E1954" s="40">
        <f>MIN(DATE(Table1[Year]+1,1,0),DATE(Table1[Year],1,1)-WEEKDAY(DATE(Table1[Year],1,1),2)+Table1[WeekNum]*7)</f>
        <v>44640</v>
      </c>
      <c r="F1954" s="15">
        <v>2022</v>
      </c>
      <c r="G1954" s="15">
        <f t="shared" si="60"/>
        <v>3</v>
      </c>
      <c r="H1954" s="15">
        <v>12</v>
      </c>
      <c r="I1954" s="207" t="str">
        <f>"W" &amp;Table1[[#This Row],[WeekNum]]</f>
        <v>W12</v>
      </c>
      <c r="J1954" s="195" t="str">
        <f t="shared" si="61"/>
        <v>22-W12</v>
      </c>
      <c r="K1954" s="11" t="s">
        <v>531</v>
      </c>
      <c r="L1954" s="11"/>
      <c r="M1954" s="11" t="s">
        <v>72</v>
      </c>
      <c r="N1954" s="266" t="s">
        <v>368</v>
      </c>
      <c r="O1954" s="266" t="s">
        <v>384</v>
      </c>
      <c r="P1954" s="11" t="s">
        <v>385</v>
      </c>
      <c r="Q1954" s="11" t="s">
        <v>422</v>
      </c>
      <c r="R1954" s="11">
        <v>281.6670819970264</v>
      </c>
      <c r="S1954" s="11">
        <v>317.45</v>
      </c>
      <c r="T1954" s="206">
        <f>ABS(Table1[[#This Row],[Prod]]-Table1[[#This Row],[Planned]])</f>
        <v>35.782918002973588</v>
      </c>
      <c r="U1954" s="209">
        <f>IF(ABS(Table1[[#This Row],[Prod]]-Table1[[#This Row],[Planned]])&gt;Table1[[#This Row],[Planned]],0,IF(Table1[[#This Row],[Planned]]=0,0,1-ABS(Table1[[#This Row],[Prod]]-Table1[[#This Row],[Planned]])/Table1[[#This Row],[Planned]]))</f>
        <v>0.87296024175323639</v>
      </c>
      <c r="V1954" s="11"/>
      <c r="W1954" s="11"/>
      <c r="X1954" s="27">
        <v>282</v>
      </c>
      <c r="Y1954" s="206">
        <f>Table1[[#This Row],[Prod]]</f>
        <v>317.45</v>
      </c>
      <c r="Z1954" s="206">
        <f>ABS(Table1[[#This Row],[Prod2]]-Table1[[#This Row],[Plan Revised]])</f>
        <v>35.449999999999989</v>
      </c>
      <c r="AA1954" s="209">
        <f>IF(ABS(Table1[[#This Row],[Prod2]]-Table1[[#This Row],[Plan Revised]])&gt;Table1[[#This Row],[Plan Revised]],0,IF(Table1[[#This Row],[Plan Revised]]=0,0,1-ABS(Table1[[#This Row],[Prod2]]-Table1[[#This Row],[Plan Revised]])/Table1[[#This Row],[Plan Revised]]))</f>
        <v>0.87429078014184403</v>
      </c>
      <c r="AB1954" s="11"/>
      <c r="AC1954" s="30"/>
      <c r="AD1954"/>
      <c r="AF1954"/>
    </row>
    <row r="1955" spans="1:32">
      <c r="A1955" s="15" t="str">
        <f>IF(Table1[Week]=WeekSel,"Yes","No")</f>
        <v>No</v>
      </c>
      <c r="B1955" s="15" t="str">
        <f>IF((Table1[StartDate]&gt;=Date.GraphMin)*(Table1[StartDate]&lt;=Date.GraphMax)=1,"Yes","No")</f>
        <v>No</v>
      </c>
      <c r="C1955" s="15" t="str">
        <f>IF(OR(Table1[[#This Row],[Site]]="FOOD MILLING",Table1[[#This Row],[Site]]="GODACO"), "No", "Yes")</f>
        <v>Yes</v>
      </c>
      <c r="D1955" s="40">
        <f>MAX(DATE(Table1[Year],1,1),DATE(Table1[Year],1,1)-WEEKDAY(DATE(Table1[Year],1,1),2)+(Table1[WeekNum]-1)*7+1)</f>
        <v>44634</v>
      </c>
      <c r="E1955" s="40">
        <f>MIN(DATE(Table1[Year]+1,1,0),DATE(Table1[Year],1,1)-WEEKDAY(DATE(Table1[Year],1,1),2)+Table1[WeekNum]*7)</f>
        <v>44640</v>
      </c>
      <c r="F1955" s="15">
        <v>2022</v>
      </c>
      <c r="G1955" s="15">
        <f t="shared" si="60"/>
        <v>3</v>
      </c>
      <c r="H1955" s="15">
        <v>12</v>
      </c>
      <c r="I1955" s="207" t="str">
        <f>"W" &amp;Table1[[#This Row],[WeekNum]]</f>
        <v>W12</v>
      </c>
      <c r="J1955" s="195" t="str">
        <f t="shared" si="61"/>
        <v>22-W12</v>
      </c>
      <c r="K1955" s="11" t="s">
        <v>532</v>
      </c>
      <c r="L1955" s="11"/>
      <c r="M1955" s="11" t="s">
        <v>72</v>
      </c>
      <c r="N1955" s="266" t="s">
        <v>368</v>
      </c>
      <c r="O1955" s="266" t="s">
        <v>384</v>
      </c>
      <c r="P1955" s="11" t="s">
        <v>385</v>
      </c>
      <c r="Q1955" s="11" t="s">
        <v>422</v>
      </c>
      <c r="R1955" s="11">
        <v>193.42520112696431</v>
      </c>
      <c r="S1955" s="11">
        <v>227</v>
      </c>
      <c r="T1955" s="206">
        <f>ABS(Table1[[#This Row],[Prod]]-Table1[[#This Row],[Planned]])</f>
        <v>33.574798873035689</v>
      </c>
      <c r="U1955" s="209">
        <f>IF(ABS(Table1[[#This Row],[Prod]]-Table1[[#This Row],[Planned]])&gt;Table1[[#This Row],[Planned]],0,IF(Table1[[#This Row],[Planned]]=0,0,1-ABS(Table1[[#This Row],[Prod]]-Table1[[#This Row],[Planned]])/Table1[[#This Row],[Planned]]))</f>
        <v>0.82641972877672132</v>
      </c>
      <c r="V1955" s="11"/>
      <c r="W1955" s="11"/>
      <c r="X1955" s="27">
        <v>193</v>
      </c>
      <c r="Y1955" s="206">
        <f>Table1[[#This Row],[Prod]]</f>
        <v>227</v>
      </c>
      <c r="Z1955" s="206">
        <f>ABS(Table1[[#This Row],[Prod2]]-Table1[[#This Row],[Plan Revised]])</f>
        <v>34</v>
      </c>
      <c r="AA1955" s="209">
        <f>IF(ABS(Table1[[#This Row],[Prod2]]-Table1[[#This Row],[Plan Revised]])&gt;Table1[[#This Row],[Plan Revised]],0,IF(Table1[[#This Row],[Plan Revised]]=0,0,1-ABS(Table1[[#This Row],[Prod2]]-Table1[[#This Row],[Plan Revised]])/Table1[[#This Row],[Plan Revised]]))</f>
        <v>0.82383419689119175</v>
      </c>
      <c r="AB1955" s="11"/>
      <c r="AC1955" s="30"/>
      <c r="AD1955"/>
      <c r="AF1955"/>
    </row>
    <row r="1956" spans="1:32">
      <c r="A1956" s="15" t="str">
        <f>IF(Table1[Week]=WeekSel,"Yes","No")</f>
        <v>No</v>
      </c>
      <c r="B1956" s="15" t="str">
        <f>IF((Table1[StartDate]&gt;=Date.GraphMin)*(Table1[StartDate]&lt;=Date.GraphMax)=1,"Yes","No")</f>
        <v>No</v>
      </c>
      <c r="C1956" s="15" t="str">
        <f>IF(OR(Table1[[#This Row],[Site]]="FOOD MILLING",Table1[[#This Row],[Site]]="GODACO"), "No", "Yes")</f>
        <v>Yes</v>
      </c>
      <c r="D1956" s="40">
        <f>MAX(DATE(Table1[Year],1,1),DATE(Table1[Year],1,1)-WEEKDAY(DATE(Table1[Year],1,1),2)+(Table1[WeekNum]-1)*7+1)</f>
        <v>44634</v>
      </c>
      <c r="E1956" s="40">
        <f>MIN(DATE(Table1[Year]+1,1,0),DATE(Table1[Year],1,1)-WEEKDAY(DATE(Table1[Year],1,1),2)+Table1[WeekNum]*7)</f>
        <v>44640</v>
      </c>
      <c r="F1956" s="15">
        <v>2022</v>
      </c>
      <c r="G1956" s="15">
        <f t="shared" si="60"/>
        <v>3</v>
      </c>
      <c r="H1956" s="15">
        <v>12</v>
      </c>
      <c r="I1956" s="207" t="str">
        <f>"W" &amp;Table1[[#This Row],[WeekNum]]</f>
        <v>W12</v>
      </c>
      <c r="J1956" s="195" t="str">
        <f t="shared" si="61"/>
        <v>22-W12</v>
      </c>
      <c r="K1956" s="11" t="s">
        <v>533</v>
      </c>
      <c r="L1956" s="11"/>
      <c r="M1956" s="11" t="s">
        <v>72</v>
      </c>
      <c r="N1956" s="266" t="s">
        <v>368</v>
      </c>
      <c r="O1956" s="266" t="s">
        <v>384</v>
      </c>
      <c r="P1956" s="11" t="s">
        <v>385</v>
      </c>
      <c r="Q1956" s="11" t="s">
        <v>422</v>
      </c>
      <c r="R1956" s="11">
        <v>167.24696042565878</v>
      </c>
      <c r="S1956" s="11">
        <v>174.9</v>
      </c>
      <c r="T1956" s="206">
        <f>ABS(Table1[[#This Row],[Prod]]-Table1[[#This Row],[Planned]])</f>
        <v>7.6530395743412214</v>
      </c>
      <c r="U1956" s="209">
        <f>IF(ABS(Table1[[#This Row],[Prod]]-Table1[[#This Row],[Planned]])&gt;Table1[[#This Row],[Planned]],0,IF(Table1[[#This Row],[Planned]]=0,0,1-ABS(Table1[[#This Row],[Prod]]-Table1[[#This Row],[Planned]])/Table1[[#This Row],[Planned]]))</f>
        <v>0.95424108423337839</v>
      </c>
      <c r="V1956" s="11"/>
      <c r="W1956" s="11"/>
      <c r="X1956" s="27">
        <v>167</v>
      </c>
      <c r="Y1956" s="206">
        <f>Table1[[#This Row],[Prod]]</f>
        <v>174.9</v>
      </c>
      <c r="Z1956" s="206">
        <f>ABS(Table1[[#This Row],[Prod2]]-Table1[[#This Row],[Plan Revised]])</f>
        <v>7.9000000000000057</v>
      </c>
      <c r="AA1956" s="209">
        <f>IF(ABS(Table1[[#This Row],[Prod2]]-Table1[[#This Row],[Plan Revised]])&gt;Table1[[#This Row],[Plan Revised]],0,IF(Table1[[#This Row],[Plan Revised]]=0,0,1-ABS(Table1[[#This Row],[Prod2]]-Table1[[#This Row],[Plan Revised]])/Table1[[#This Row],[Plan Revised]]))</f>
        <v>0.95269461077844309</v>
      </c>
      <c r="AB1956" s="11"/>
      <c r="AC1956" s="30"/>
      <c r="AD1956"/>
      <c r="AF1956"/>
    </row>
    <row r="1957" spans="1:32">
      <c r="A1957" s="15" t="str">
        <f>IF(Table1[Week]=WeekSel,"Yes","No")</f>
        <v>No</v>
      </c>
      <c r="B1957" s="15" t="str">
        <f>IF((Table1[StartDate]&gt;=Date.GraphMin)*(Table1[StartDate]&lt;=Date.GraphMax)=1,"Yes","No")</f>
        <v>No</v>
      </c>
      <c r="C1957" s="15" t="str">
        <f>IF(OR(Table1[[#This Row],[Site]]="FOOD MILLING",Table1[[#This Row],[Site]]="GODACO"), "No", "Yes")</f>
        <v>Yes</v>
      </c>
      <c r="D1957" s="40">
        <f>MAX(DATE(Table1[Year],1,1),DATE(Table1[Year],1,1)-WEEKDAY(DATE(Table1[Year],1,1),2)+(Table1[WeekNum]-1)*7+1)</f>
        <v>44634</v>
      </c>
      <c r="E1957" s="40">
        <f>MIN(DATE(Table1[Year]+1,1,0),DATE(Table1[Year],1,1)-WEEKDAY(DATE(Table1[Year],1,1),2)+Table1[WeekNum]*7)</f>
        <v>44640</v>
      </c>
      <c r="F1957" s="15">
        <v>2022</v>
      </c>
      <c r="G1957" s="15">
        <f t="shared" si="60"/>
        <v>3</v>
      </c>
      <c r="H1957" s="15">
        <v>12</v>
      </c>
      <c r="I1957" s="207" t="str">
        <f>"W" &amp;Table1[[#This Row],[WeekNum]]</f>
        <v>W12</v>
      </c>
      <c r="J1957" s="195" t="str">
        <f t="shared" si="61"/>
        <v>22-W12</v>
      </c>
      <c r="K1957" s="11" t="s">
        <v>534</v>
      </c>
      <c r="L1957" s="11"/>
      <c r="M1957" s="11" t="s">
        <v>72</v>
      </c>
      <c r="N1957" s="266" t="s">
        <v>368</v>
      </c>
      <c r="O1957" s="266" t="s">
        <v>384</v>
      </c>
      <c r="P1957" s="11" t="s">
        <v>385</v>
      </c>
      <c r="Q1957" s="11" t="s">
        <v>422</v>
      </c>
      <c r="R1957" s="11">
        <v>103.82823791406557</v>
      </c>
      <c r="S1957" s="11">
        <v>108.75</v>
      </c>
      <c r="T1957" s="206">
        <f>ABS(Table1[[#This Row],[Prod]]-Table1[[#This Row],[Planned]])</f>
        <v>4.9217620859344322</v>
      </c>
      <c r="U1957" s="209">
        <f>IF(ABS(Table1[[#This Row],[Prod]]-Table1[[#This Row],[Planned]])&gt;Table1[[#This Row],[Planned]],0,IF(Table1[[#This Row],[Planned]]=0,0,1-ABS(Table1[[#This Row],[Prod]]-Table1[[#This Row],[Planned]])/Table1[[#This Row],[Planned]]))</f>
        <v>0.95259707585514475</v>
      </c>
      <c r="V1957" s="11"/>
      <c r="W1957" s="11"/>
      <c r="X1957" s="27">
        <v>104</v>
      </c>
      <c r="Y1957" s="206">
        <f>Table1[[#This Row],[Prod]]</f>
        <v>108.75</v>
      </c>
      <c r="Z1957" s="206">
        <f>ABS(Table1[[#This Row],[Prod2]]-Table1[[#This Row],[Plan Revised]])</f>
        <v>4.75</v>
      </c>
      <c r="AA1957" s="209">
        <f>IF(ABS(Table1[[#This Row],[Prod2]]-Table1[[#This Row],[Plan Revised]])&gt;Table1[[#This Row],[Plan Revised]],0,IF(Table1[[#This Row],[Plan Revised]]=0,0,1-ABS(Table1[[#This Row],[Prod2]]-Table1[[#This Row],[Plan Revised]])/Table1[[#This Row],[Plan Revised]]))</f>
        <v>0.95432692307692313</v>
      </c>
      <c r="AB1957" s="11"/>
      <c r="AC1957" s="30"/>
      <c r="AD1957"/>
      <c r="AF1957"/>
    </row>
    <row r="1958" spans="1:32">
      <c r="A1958" s="15" t="str">
        <f>IF(Table1[Week]=WeekSel,"Yes","No")</f>
        <v>No</v>
      </c>
      <c r="B1958" s="15" t="str">
        <f>IF((Table1[StartDate]&gt;=Date.GraphMin)*(Table1[StartDate]&lt;=Date.GraphMax)=1,"Yes","No")</f>
        <v>No</v>
      </c>
      <c r="C1958" s="15" t="str">
        <f>IF(OR(Table1[[#This Row],[Site]]="FOOD MILLING",Table1[[#This Row],[Site]]="GODACO"), "No", "Yes")</f>
        <v>Yes</v>
      </c>
      <c r="D1958" s="40">
        <f>MAX(DATE(Table1[Year],1,1),DATE(Table1[Year],1,1)-WEEKDAY(DATE(Table1[Year],1,1),2)+(Table1[WeekNum]-1)*7+1)</f>
        <v>44634</v>
      </c>
      <c r="E1958" s="40">
        <f>MIN(DATE(Table1[Year]+1,1,0),DATE(Table1[Year],1,1)-WEEKDAY(DATE(Table1[Year],1,1),2)+Table1[WeekNum]*7)</f>
        <v>44640</v>
      </c>
      <c r="F1958" s="15">
        <v>2022</v>
      </c>
      <c r="G1958" s="15">
        <f t="shared" si="60"/>
        <v>3</v>
      </c>
      <c r="H1958" s="15">
        <v>12</v>
      </c>
      <c r="I1958" s="207" t="str">
        <f>"W" &amp;Table1[[#This Row],[WeekNum]]</f>
        <v>W12</v>
      </c>
      <c r="J1958" s="195" t="str">
        <f t="shared" si="61"/>
        <v>22-W12</v>
      </c>
      <c r="K1958" s="11" t="s">
        <v>486</v>
      </c>
      <c r="L1958" s="11"/>
      <c r="M1958" s="11" t="s">
        <v>72</v>
      </c>
      <c r="N1958" s="266" t="s">
        <v>368</v>
      </c>
      <c r="O1958" s="266" t="s">
        <v>386</v>
      </c>
      <c r="P1958" s="11" t="s">
        <v>387</v>
      </c>
      <c r="Q1958" s="11" t="s">
        <v>419</v>
      </c>
      <c r="R1958" s="11">
        <v>1038</v>
      </c>
      <c r="S1958" s="11">
        <v>2130</v>
      </c>
      <c r="T1958" s="206">
        <f>ABS(Table1[[#This Row],[Prod]]-Table1[[#This Row],[Planned]])</f>
        <v>1092</v>
      </c>
      <c r="U1958" s="209">
        <f>IF(ABS(Table1[[#This Row],[Prod]]-Table1[[#This Row],[Planned]])&gt;Table1[[#This Row],[Planned]],0,IF(Table1[[#This Row],[Planned]]=0,0,1-ABS(Table1[[#This Row],[Prod]]-Table1[[#This Row],[Planned]])/Table1[[#This Row],[Planned]]))</f>
        <v>0</v>
      </c>
      <c r="V1958" s="11"/>
      <c r="W1958" s="11"/>
      <c r="X1958" s="27">
        <v>2130</v>
      </c>
      <c r="Y1958" s="206">
        <f>Table1[[#This Row],[Prod]]</f>
        <v>2130</v>
      </c>
      <c r="Z1958" s="206">
        <f>ABS(Table1[[#This Row],[Prod2]]-Table1[[#This Row],[Plan Revised]])</f>
        <v>0</v>
      </c>
      <c r="AA1958" s="209">
        <f>IF(ABS(Table1[[#This Row],[Prod2]]-Table1[[#This Row],[Plan Revised]])&gt;Table1[[#This Row],[Plan Revised]],0,IF(Table1[[#This Row],[Plan Revised]]=0,0,1-ABS(Table1[[#This Row],[Prod2]]-Table1[[#This Row],[Plan Revised]])/Table1[[#This Row],[Plan Revised]]))</f>
        <v>1</v>
      </c>
      <c r="AB1958" s="11"/>
      <c r="AC1958" s="30"/>
      <c r="AD1958"/>
      <c r="AF1958"/>
    </row>
    <row r="1959" spans="1:32">
      <c r="A1959" s="15" t="str">
        <f>IF(Table1[Week]=WeekSel,"Yes","No")</f>
        <v>No</v>
      </c>
      <c r="B1959" s="15" t="str">
        <f>IF((Table1[StartDate]&gt;=Date.GraphMin)*(Table1[StartDate]&lt;=Date.GraphMax)=1,"Yes","No")</f>
        <v>No</v>
      </c>
      <c r="C1959" s="15" t="str">
        <f>IF(OR(Table1[[#This Row],[Site]]="FOOD MILLING",Table1[[#This Row],[Site]]="GODACO"), "No", "Yes")</f>
        <v>Yes</v>
      </c>
      <c r="D1959" s="40">
        <f>MAX(DATE(Table1[Year],1,1),DATE(Table1[Year],1,1)-WEEKDAY(DATE(Table1[Year],1,1),2)+(Table1[WeekNum]-1)*7+1)</f>
        <v>44634</v>
      </c>
      <c r="E1959" s="40">
        <f>MIN(DATE(Table1[Year]+1,1,0),DATE(Table1[Year],1,1)-WEEKDAY(DATE(Table1[Year],1,1),2)+Table1[WeekNum]*7)</f>
        <v>44640</v>
      </c>
      <c r="F1959" s="15">
        <v>2022</v>
      </c>
      <c r="G1959" s="15">
        <f t="shared" si="60"/>
        <v>3</v>
      </c>
      <c r="H1959" s="15">
        <v>12</v>
      </c>
      <c r="I1959" s="207" t="str">
        <f>"W" &amp;Table1[[#This Row],[WeekNum]]</f>
        <v>W12</v>
      </c>
      <c r="J1959" s="195" t="str">
        <f t="shared" si="61"/>
        <v>22-W12</v>
      </c>
      <c r="K1959" s="11" t="s">
        <v>475</v>
      </c>
      <c r="L1959" s="11"/>
      <c r="M1959" s="11" t="s">
        <v>72</v>
      </c>
      <c r="N1959" s="266" t="s">
        <v>368</v>
      </c>
      <c r="O1959" s="266" t="s">
        <v>386</v>
      </c>
      <c r="P1959" s="11" t="s">
        <v>387</v>
      </c>
      <c r="Q1959" s="11" t="s">
        <v>419</v>
      </c>
      <c r="R1959" s="11">
        <v>1000</v>
      </c>
      <c r="S1959" s="11">
        <v>484</v>
      </c>
      <c r="T1959" s="206">
        <f>ABS(Table1[[#This Row],[Prod]]-Table1[[#This Row],[Planned]])</f>
        <v>516</v>
      </c>
      <c r="U1959" s="209">
        <f>IF(ABS(Table1[[#This Row],[Prod]]-Table1[[#This Row],[Planned]])&gt;Table1[[#This Row],[Planned]],0,IF(Table1[[#This Row],[Planned]]=0,0,1-ABS(Table1[[#This Row],[Prod]]-Table1[[#This Row],[Planned]])/Table1[[#This Row],[Planned]]))</f>
        <v>0.48399999999999999</v>
      </c>
      <c r="V1959" s="11"/>
      <c r="W1959" s="11"/>
      <c r="X1959" s="27">
        <v>700</v>
      </c>
      <c r="Y1959" s="206">
        <f>Table1[[#This Row],[Prod]]</f>
        <v>484</v>
      </c>
      <c r="Z1959" s="206">
        <f>ABS(Table1[[#This Row],[Prod2]]-Table1[[#This Row],[Plan Revised]])</f>
        <v>216</v>
      </c>
      <c r="AA1959" s="209">
        <f>IF(ABS(Table1[[#This Row],[Prod2]]-Table1[[#This Row],[Plan Revised]])&gt;Table1[[#This Row],[Plan Revised]],0,IF(Table1[[#This Row],[Plan Revised]]=0,0,1-ABS(Table1[[#This Row],[Prod2]]-Table1[[#This Row],[Plan Revised]])/Table1[[#This Row],[Plan Revised]]))</f>
        <v>0.6914285714285715</v>
      </c>
      <c r="AB1959" s="11"/>
      <c r="AC1959" s="30"/>
      <c r="AD1959"/>
      <c r="AF1959"/>
    </row>
    <row r="1960" spans="1:32">
      <c r="A1960" s="15" t="str">
        <f>IF(Table1[Week]=WeekSel,"Yes","No")</f>
        <v>No</v>
      </c>
      <c r="B1960" s="15" t="str">
        <f>IF((Table1[StartDate]&gt;=Date.GraphMin)*(Table1[StartDate]&lt;=Date.GraphMax)=1,"Yes","No")</f>
        <v>No</v>
      </c>
      <c r="C1960" s="15" t="str">
        <f>IF(OR(Table1[[#This Row],[Site]]="FOOD MILLING",Table1[[#This Row],[Site]]="GODACO"), "No", "Yes")</f>
        <v>Yes</v>
      </c>
      <c r="D1960" s="40">
        <f>MAX(DATE(Table1[Year],1,1),DATE(Table1[Year],1,1)-WEEKDAY(DATE(Table1[Year],1,1),2)+(Table1[WeekNum]-1)*7+1)</f>
        <v>44634</v>
      </c>
      <c r="E1960" s="40">
        <f>MIN(DATE(Table1[Year]+1,1,0),DATE(Table1[Year],1,1)-WEEKDAY(DATE(Table1[Year],1,1),2)+Table1[WeekNum]*7)</f>
        <v>44640</v>
      </c>
      <c r="F1960" s="15">
        <v>2022</v>
      </c>
      <c r="G1960" s="15">
        <f t="shared" si="60"/>
        <v>3</v>
      </c>
      <c r="H1960" s="15">
        <v>12</v>
      </c>
      <c r="I1960" s="207" t="str">
        <f>"W" &amp;Table1[[#This Row],[WeekNum]]</f>
        <v>W12</v>
      </c>
      <c r="J1960" s="195" t="str">
        <f t="shared" si="61"/>
        <v>22-W12</v>
      </c>
      <c r="K1960" s="11" t="s">
        <v>497</v>
      </c>
      <c r="L1960" s="11"/>
      <c r="M1960" s="11" t="s">
        <v>77</v>
      </c>
      <c r="N1960" s="266" t="s">
        <v>368</v>
      </c>
      <c r="O1960" s="266" t="s">
        <v>386</v>
      </c>
      <c r="P1960" s="11" t="s">
        <v>387</v>
      </c>
      <c r="Q1960" s="11" t="s">
        <v>419</v>
      </c>
      <c r="R1960" s="11"/>
      <c r="S1960" s="11">
        <v>130</v>
      </c>
      <c r="T1960" s="206">
        <f>ABS(Table1[[#This Row],[Prod]]-Table1[[#This Row],[Planned]])</f>
        <v>130</v>
      </c>
      <c r="U1960" s="209">
        <f>IF(ABS(Table1[[#This Row],[Prod]]-Table1[[#This Row],[Planned]])&gt;Table1[[#This Row],[Planned]],0,IF(Table1[[#This Row],[Planned]]=0,0,1-ABS(Table1[[#This Row],[Prod]]-Table1[[#This Row],[Planned]])/Table1[[#This Row],[Planned]]))</f>
        <v>0</v>
      </c>
      <c r="V1960" s="11"/>
      <c r="W1960" s="11"/>
      <c r="X1960" s="27">
        <v>0</v>
      </c>
      <c r="Y1960" s="206">
        <f>Table1[[#This Row],[Prod]]</f>
        <v>130</v>
      </c>
      <c r="Z1960" s="206">
        <f>ABS(Table1[[#This Row],[Prod2]]-Table1[[#This Row],[Plan Revised]])</f>
        <v>130</v>
      </c>
      <c r="AA1960" s="209">
        <f>IF(ABS(Table1[[#This Row],[Prod2]]-Table1[[#This Row],[Plan Revised]])&gt;Table1[[#This Row],[Plan Revised]],0,IF(Table1[[#This Row],[Plan Revised]]=0,0,1-ABS(Table1[[#This Row],[Prod2]]-Table1[[#This Row],[Plan Revised]])/Table1[[#This Row],[Plan Revised]]))</f>
        <v>0</v>
      </c>
      <c r="AB1960" s="11"/>
      <c r="AC1960" s="30"/>
      <c r="AD1960"/>
      <c r="AF1960"/>
    </row>
    <row r="1961" spans="1:32">
      <c r="A1961" s="15" t="str">
        <f>IF(Table1[Week]=WeekSel,"Yes","No")</f>
        <v>No</v>
      </c>
      <c r="B1961" s="15" t="str">
        <f>IF((Table1[StartDate]&gt;=Date.GraphMin)*(Table1[StartDate]&lt;=Date.GraphMax)=1,"Yes","No")</f>
        <v>No</v>
      </c>
      <c r="C1961" s="15" t="str">
        <f>IF(OR(Table1[[#This Row],[Site]]="FOOD MILLING",Table1[[#This Row],[Site]]="GODACO"), "No", "Yes")</f>
        <v>Yes</v>
      </c>
      <c r="D1961" s="40">
        <f>MAX(DATE(Table1[Year],1,1),DATE(Table1[Year],1,1)-WEEKDAY(DATE(Table1[Year],1,1),2)+(Table1[WeekNum]-1)*7+1)</f>
        <v>44634</v>
      </c>
      <c r="E1961" s="40">
        <f>MIN(DATE(Table1[Year]+1,1,0),DATE(Table1[Year],1,1)-WEEKDAY(DATE(Table1[Year],1,1),2)+Table1[WeekNum]*7)</f>
        <v>44640</v>
      </c>
      <c r="F1961" s="15">
        <v>2022</v>
      </c>
      <c r="G1961" s="15">
        <f t="shared" si="60"/>
        <v>3</v>
      </c>
      <c r="H1961" s="15">
        <v>12</v>
      </c>
      <c r="I1961" s="207" t="str">
        <f>"W" &amp;Table1[[#This Row],[WeekNum]]</f>
        <v>W12</v>
      </c>
      <c r="J1961" s="195" t="str">
        <f t="shared" si="61"/>
        <v>22-W12</v>
      </c>
      <c r="K1961" s="11" t="s">
        <v>491</v>
      </c>
      <c r="L1961" s="11"/>
      <c r="M1961" s="11" t="s">
        <v>72</v>
      </c>
      <c r="N1961" s="266" t="s">
        <v>368</v>
      </c>
      <c r="O1961" s="266" t="s">
        <v>386</v>
      </c>
      <c r="P1961" s="11" t="s">
        <v>387</v>
      </c>
      <c r="Q1961" s="11" t="s">
        <v>419</v>
      </c>
      <c r="R1961" s="11">
        <v>9300</v>
      </c>
      <c r="S1961" s="11">
        <v>5300</v>
      </c>
      <c r="T1961" s="206">
        <f>ABS(Table1[[#This Row],[Prod]]-Table1[[#This Row],[Planned]])</f>
        <v>4000</v>
      </c>
      <c r="U1961" s="209">
        <f>IF(ABS(Table1[[#This Row],[Prod]]-Table1[[#This Row],[Planned]])&gt;Table1[[#This Row],[Planned]],0,IF(Table1[[#This Row],[Planned]]=0,0,1-ABS(Table1[[#This Row],[Prod]]-Table1[[#This Row],[Planned]])/Table1[[#This Row],[Planned]]))</f>
        <v>0.56989247311827951</v>
      </c>
      <c r="V1961" s="11"/>
      <c r="W1961" s="11"/>
      <c r="X1961" s="27">
        <v>6400</v>
      </c>
      <c r="Y1961" s="206">
        <f>Table1[[#This Row],[Prod]]</f>
        <v>5300</v>
      </c>
      <c r="Z1961" s="206">
        <f>ABS(Table1[[#This Row],[Prod2]]-Table1[[#This Row],[Plan Revised]])</f>
        <v>1100</v>
      </c>
      <c r="AA1961" s="209">
        <f>IF(ABS(Table1[[#This Row],[Prod2]]-Table1[[#This Row],[Plan Revised]])&gt;Table1[[#This Row],[Plan Revised]],0,IF(Table1[[#This Row],[Plan Revised]]=0,0,1-ABS(Table1[[#This Row],[Prod2]]-Table1[[#This Row],[Plan Revised]])/Table1[[#This Row],[Plan Revised]]))</f>
        <v>0.828125</v>
      </c>
      <c r="AB1961" s="11"/>
      <c r="AC1961" s="30"/>
      <c r="AD1961"/>
      <c r="AF1961"/>
    </row>
    <row r="1962" spans="1:32">
      <c r="A1962" s="15" t="str">
        <f>IF(Table1[Week]=WeekSel,"Yes","No")</f>
        <v>No</v>
      </c>
      <c r="B1962" s="15" t="str">
        <f>IF((Table1[StartDate]&gt;=Date.GraphMin)*(Table1[StartDate]&lt;=Date.GraphMax)=1,"Yes","No")</f>
        <v>No</v>
      </c>
      <c r="C1962" s="15" t="str">
        <f>IF(OR(Table1[[#This Row],[Site]]="FOOD MILLING",Table1[[#This Row],[Site]]="GODACO"), "No", "Yes")</f>
        <v>Yes</v>
      </c>
      <c r="D1962" s="40">
        <f>MAX(DATE(Table1[Year],1,1),DATE(Table1[Year],1,1)-WEEKDAY(DATE(Table1[Year],1,1),2)+(Table1[WeekNum]-1)*7+1)</f>
        <v>44634</v>
      </c>
      <c r="E1962" s="40">
        <f>MIN(DATE(Table1[Year]+1,1,0),DATE(Table1[Year],1,1)-WEEKDAY(DATE(Table1[Year],1,1),2)+Table1[WeekNum]*7)</f>
        <v>44640</v>
      </c>
      <c r="F1962" s="15">
        <v>2022</v>
      </c>
      <c r="G1962" s="15">
        <f t="shared" si="60"/>
        <v>3</v>
      </c>
      <c r="H1962" s="15">
        <v>12</v>
      </c>
      <c r="I1962" s="207" t="str">
        <f>"W" &amp;Table1[[#This Row],[WeekNum]]</f>
        <v>W12</v>
      </c>
      <c r="J1962" s="195" t="str">
        <f t="shared" si="61"/>
        <v>22-W12</v>
      </c>
      <c r="K1962" s="11" t="s">
        <v>492</v>
      </c>
      <c r="L1962" s="11"/>
      <c r="M1962" s="11" t="s">
        <v>72</v>
      </c>
      <c r="N1962" s="266" t="s">
        <v>368</v>
      </c>
      <c r="O1962" s="266" t="s">
        <v>386</v>
      </c>
      <c r="P1962" s="11" t="s">
        <v>387</v>
      </c>
      <c r="Q1962" s="11" t="s">
        <v>419</v>
      </c>
      <c r="R1962" s="11">
        <v>0</v>
      </c>
      <c r="S1962" s="11">
        <v>1100</v>
      </c>
      <c r="T1962" s="206">
        <f>ABS(Table1[[#This Row],[Prod]]-Table1[[#This Row],[Planned]])</f>
        <v>1100</v>
      </c>
      <c r="U1962" s="209">
        <f>IF(ABS(Table1[[#This Row],[Prod]]-Table1[[#This Row],[Planned]])&gt;Table1[[#This Row],[Planned]],0,IF(Table1[[#This Row],[Planned]]=0,0,1-ABS(Table1[[#This Row],[Prod]]-Table1[[#This Row],[Planned]])/Table1[[#This Row],[Planned]]))</f>
        <v>0</v>
      </c>
      <c r="V1962" s="11"/>
      <c r="W1962" s="11"/>
      <c r="X1962" s="27">
        <v>0</v>
      </c>
      <c r="Y1962" s="206">
        <f>Table1[[#This Row],[Prod]]</f>
        <v>1100</v>
      </c>
      <c r="Z1962" s="206">
        <f>ABS(Table1[[#This Row],[Prod2]]-Table1[[#This Row],[Plan Revised]])</f>
        <v>1100</v>
      </c>
      <c r="AA1962" s="209">
        <f>IF(ABS(Table1[[#This Row],[Prod2]]-Table1[[#This Row],[Plan Revised]])&gt;Table1[[#This Row],[Plan Revised]],0,IF(Table1[[#This Row],[Plan Revised]]=0,0,1-ABS(Table1[[#This Row],[Prod2]]-Table1[[#This Row],[Plan Revised]])/Table1[[#This Row],[Plan Revised]]))</f>
        <v>0</v>
      </c>
      <c r="AB1962" s="11"/>
      <c r="AC1962" s="30"/>
      <c r="AD1962"/>
      <c r="AF1962"/>
    </row>
    <row r="1963" spans="1:32">
      <c r="A1963" s="15" t="str">
        <f>IF(Table1[Week]=WeekSel,"Yes","No")</f>
        <v>No</v>
      </c>
      <c r="B1963" s="15" t="str">
        <f>IF((Table1[StartDate]&gt;=Date.GraphMin)*(Table1[StartDate]&lt;=Date.GraphMax)=1,"Yes","No")</f>
        <v>No</v>
      </c>
      <c r="C1963" s="15" t="str">
        <f>IF(OR(Table1[[#This Row],[Site]]="FOOD MILLING",Table1[[#This Row],[Site]]="GODACO"), "No", "Yes")</f>
        <v>Yes</v>
      </c>
      <c r="D1963" s="40">
        <f>MAX(DATE(Table1[Year],1,1),DATE(Table1[Year],1,1)-WEEKDAY(DATE(Table1[Year],1,1),2)+(Table1[WeekNum]-1)*7+1)</f>
        <v>44634</v>
      </c>
      <c r="E1963" s="40">
        <f>MIN(DATE(Table1[Year]+1,1,0),DATE(Table1[Year],1,1)-WEEKDAY(DATE(Table1[Year],1,1),2)+Table1[WeekNum]*7)</f>
        <v>44640</v>
      </c>
      <c r="F1963" s="15">
        <v>2022</v>
      </c>
      <c r="G1963" s="15">
        <f t="shared" si="60"/>
        <v>3</v>
      </c>
      <c r="H1963" s="15">
        <v>12</v>
      </c>
      <c r="I1963" s="207" t="str">
        <f>"W" &amp;Table1[[#This Row],[WeekNum]]</f>
        <v>W12</v>
      </c>
      <c r="J1963" s="195" t="str">
        <f t="shared" si="61"/>
        <v>22-W12</v>
      </c>
      <c r="K1963" s="11" t="s">
        <v>480</v>
      </c>
      <c r="L1963" s="11"/>
      <c r="M1963" s="11" t="s">
        <v>72</v>
      </c>
      <c r="N1963" s="266" t="s">
        <v>368</v>
      </c>
      <c r="O1963" s="266" t="s">
        <v>386</v>
      </c>
      <c r="P1963" s="11" t="s">
        <v>387</v>
      </c>
      <c r="Q1963" s="11" t="s">
        <v>419</v>
      </c>
      <c r="R1963" s="11">
        <v>10193.4</v>
      </c>
      <c r="S1963" s="11">
        <v>10224.1</v>
      </c>
      <c r="T1963" s="206">
        <f>ABS(Table1[[#This Row],[Prod]]-Table1[[#This Row],[Planned]])</f>
        <v>30.700000000000728</v>
      </c>
      <c r="U1963" s="209">
        <f>IF(ABS(Table1[[#This Row],[Prod]]-Table1[[#This Row],[Planned]])&gt;Table1[[#This Row],[Planned]],0,IF(Table1[[#This Row],[Planned]]=0,0,1-ABS(Table1[[#This Row],[Prod]]-Table1[[#This Row],[Planned]])/Table1[[#This Row],[Planned]]))</f>
        <v>0.99698824729727076</v>
      </c>
      <c r="V1963" s="11"/>
      <c r="W1963" s="11"/>
      <c r="X1963" s="27">
        <v>9920</v>
      </c>
      <c r="Y1963" s="206">
        <f>Table1[[#This Row],[Prod]]</f>
        <v>10224.1</v>
      </c>
      <c r="Z1963" s="206">
        <f>ABS(Table1[[#This Row],[Prod2]]-Table1[[#This Row],[Plan Revised]])</f>
        <v>304.10000000000036</v>
      </c>
      <c r="AA1963" s="209">
        <f>IF(ABS(Table1[[#This Row],[Prod2]]-Table1[[#This Row],[Plan Revised]])&gt;Table1[[#This Row],[Plan Revised]],0,IF(Table1[[#This Row],[Plan Revised]]=0,0,1-ABS(Table1[[#This Row],[Prod2]]-Table1[[#This Row],[Plan Revised]])/Table1[[#This Row],[Plan Revised]]))</f>
        <v>0.96934475806451614</v>
      </c>
      <c r="AB1963" s="11"/>
      <c r="AC1963" s="30"/>
      <c r="AD1963"/>
      <c r="AF1963"/>
    </row>
    <row r="1964" spans="1:32">
      <c r="A1964" s="15" t="str">
        <f>IF(Table1[Week]=WeekSel,"Yes","No")</f>
        <v>No</v>
      </c>
      <c r="B1964" s="15" t="str">
        <f>IF((Table1[StartDate]&gt;=Date.GraphMin)*(Table1[StartDate]&lt;=Date.GraphMax)=1,"Yes","No")</f>
        <v>No</v>
      </c>
      <c r="C1964" s="15" t="str">
        <f>IF(OR(Table1[[#This Row],[Site]]="FOOD MILLING",Table1[[#This Row],[Site]]="GODACO"), "No", "Yes")</f>
        <v>Yes</v>
      </c>
      <c r="D1964" s="40">
        <f>MAX(DATE(Table1[Year],1,1),DATE(Table1[Year],1,1)-WEEKDAY(DATE(Table1[Year],1,1),2)+(Table1[WeekNum]-1)*7+1)</f>
        <v>44634</v>
      </c>
      <c r="E1964" s="40">
        <f>MIN(DATE(Table1[Year]+1,1,0),DATE(Table1[Year],1,1)-WEEKDAY(DATE(Table1[Year],1,1),2)+Table1[WeekNum]*7)</f>
        <v>44640</v>
      </c>
      <c r="F1964" s="15">
        <v>2022</v>
      </c>
      <c r="G1964" s="15">
        <f t="shared" si="60"/>
        <v>3</v>
      </c>
      <c r="H1964" s="15">
        <v>12</v>
      </c>
      <c r="I1964" s="207" t="str">
        <f>"W" &amp;Table1[[#This Row],[WeekNum]]</f>
        <v>W12</v>
      </c>
      <c r="J1964" s="195" t="str">
        <f t="shared" si="61"/>
        <v>22-W12</v>
      </c>
      <c r="K1964" s="11" t="s">
        <v>483</v>
      </c>
      <c r="L1964" s="11"/>
      <c r="M1964" s="11" t="s">
        <v>72</v>
      </c>
      <c r="N1964" s="266" t="s">
        <v>368</v>
      </c>
      <c r="O1964" s="266" t="s">
        <v>386</v>
      </c>
      <c r="P1964" s="11" t="s">
        <v>387</v>
      </c>
      <c r="Q1964" s="11" t="s">
        <v>419</v>
      </c>
      <c r="R1964" s="11">
        <v>9220</v>
      </c>
      <c r="S1964" s="11">
        <v>11619</v>
      </c>
      <c r="T1964" s="206">
        <f>ABS(Table1[[#This Row],[Prod]]-Table1[[#This Row],[Planned]])</f>
        <v>2399</v>
      </c>
      <c r="U1964" s="209">
        <f>IF(ABS(Table1[[#This Row],[Prod]]-Table1[[#This Row],[Planned]])&gt;Table1[[#This Row],[Planned]],0,IF(Table1[[#This Row],[Planned]]=0,0,1-ABS(Table1[[#This Row],[Prod]]-Table1[[#This Row],[Planned]])/Table1[[#This Row],[Planned]]))</f>
        <v>0.73980477223427332</v>
      </c>
      <c r="V1964" s="11"/>
      <c r="W1964" s="11"/>
      <c r="X1964" s="27">
        <v>7673</v>
      </c>
      <c r="Y1964" s="206">
        <f>Table1[[#This Row],[Prod]]</f>
        <v>11619</v>
      </c>
      <c r="Z1964" s="206">
        <f>ABS(Table1[[#This Row],[Prod2]]-Table1[[#This Row],[Plan Revised]])</f>
        <v>3946</v>
      </c>
      <c r="AA1964" s="209">
        <f>IF(ABS(Table1[[#This Row],[Prod2]]-Table1[[#This Row],[Plan Revised]])&gt;Table1[[#This Row],[Plan Revised]],0,IF(Table1[[#This Row],[Plan Revised]]=0,0,1-ABS(Table1[[#This Row],[Prod2]]-Table1[[#This Row],[Plan Revised]])/Table1[[#This Row],[Plan Revised]]))</f>
        <v>0.48572918024240841</v>
      </c>
      <c r="AB1964" s="11"/>
      <c r="AC1964" s="30"/>
      <c r="AD1964"/>
      <c r="AF1964"/>
    </row>
    <row r="1965" spans="1:32">
      <c r="A1965" s="15" t="str">
        <f>IF(Table1[Week]=WeekSel,"Yes","No")</f>
        <v>No</v>
      </c>
      <c r="B1965" s="15" t="str">
        <f>IF((Table1[StartDate]&gt;=Date.GraphMin)*(Table1[StartDate]&lt;=Date.GraphMax)=1,"Yes","No")</f>
        <v>No</v>
      </c>
      <c r="C1965" s="15" t="str">
        <f>IF(OR(Table1[[#This Row],[Site]]="FOOD MILLING",Table1[[#This Row],[Site]]="GODACO"), "No", "Yes")</f>
        <v>Yes</v>
      </c>
      <c r="D1965" s="40">
        <f>MAX(DATE(Table1[Year],1,1),DATE(Table1[Year],1,1)-WEEKDAY(DATE(Table1[Year],1,1),2)+(Table1[WeekNum]-1)*7+1)</f>
        <v>44634</v>
      </c>
      <c r="E1965" s="40">
        <f>MIN(DATE(Table1[Year]+1,1,0),DATE(Table1[Year],1,1)-WEEKDAY(DATE(Table1[Year],1,1),2)+Table1[WeekNum]*7)</f>
        <v>44640</v>
      </c>
      <c r="F1965" s="15">
        <v>2022</v>
      </c>
      <c r="G1965" s="15">
        <f t="shared" si="60"/>
        <v>3</v>
      </c>
      <c r="H1965" s="15">
        <v>12</v>
      </c>
      <c r="I1965" s="207" t="str">
        <f>"W" &amp;Table1[[#This Row],[WeekNum]]</f>
        <v>W12</v>
      </c>
      <c r="J1965" s="195" t="str">
        <f t="shared" si="61"/>
        <v>22-W12</v>
      </c>
      <c r="K1965" s="11" t="s">
        <v>478</v>
      </c>
      <c r="L1965" s="11"/>
      <c r="M1965" s="11" t="s">
        <v>72</v>
      </c>
      <c r="N1965" s="266" t="s">
        <v>368</v>
      </c>
      <c r="O1965" s="266" t="s">
        <v>386</v>
      </c>
      <c r="P1965" s="11" t="s">
        <v>387</v>
      </c>
      <c r="Q1965" s="11" t="s">
        <v>419</v>
      </c>
      <c r="R1965" s="11">
        <v>600</v>
      </c>
      <c r="S1965" s="11">
        <v>600</v>
      </c>
      <c r="T1965" s="206">
        <f>ABS(Table1[[#This Row],[Prod]]-Table1[[#This Row],[Planned]])</f>
        <v>0</v>
      </c>
      <c r="U1965" s="209">
        <f>IF(ABS(Table1[[#This Row],[Prod]]-Table1[[#This Row],[Planned]])&gt;Table1[[#This Row],[Planned]],0,IF(Table1[[#This Row],[Planned]]=0,0,1-ABS(Table1[[#This Row],[Prod]]-Table1[[#This Row],[Planned]])/Table1[[#This Row],[Planned]]))</f>
        <v>1</v>
      </c>
      <c r="V1965" s="11"/>
      <c r="W1965" s="11"/>
      <c r="X1965" s="27">
        <v>600</v>
      </c>
      <c r="Y1965" s="206">
        <f>Table1[[#This Row],[Prod]]</f>
        <v>600</v>
      </c>
      <c r="Z1965" s="206">
        <f>ABS(Table1[[#This Row],[Prod2]]-Table1[[#This Row],[Plan Revised]])</f>
        <v>0</v>
      </c>
      <c r="AA1965" s="209">
        <f>IF(ABS(Table1[[#This Row],[Prod2]]-Table1[[#This Row],[Plan Revised]])&gt;Table1[[#This Row],[Plan Revised]],0,IF(Table1[[#This Row],[Plan Revised]]=0,0,1-ABS(Table1[[#This Row],[Prod2]]-Table1[[#This Row],[Plan Revised]])/Table1[[#This Row],[Plan Revised]]))</f>
        <v>1</v>
      </c>
      <c r="AB1965" s="11"/>
      <c r="AC1965" s="30"/>
      <c r="AD1965"/>
      <c r="AF1965"/>
    </row>
    <row r="1966" spans="1:32">
      <c r="A1966" s="15" t="str">
        <f>IF(Table1[Week]=WeekSel,"Yes","No")</f>
        <v>No</v>
      </c>
      <c r="B1966" s="15" t="str">
        <f>IF((Table1[StartDate]&gt;=Date.GraphMin)*(Table1[StartDate]&lt;=Date.GraphMax)=1,"Yes","No")</f>
        <v>No</v>
      </c>
      <c r="C1966" s="15" t="str">
        <f>IF(OR(Table1[[#This Row],[Site]]="FOOD MILLING",Table1[[#This Row],[Site]]="GODACO"), "No", "Yes")</f>
        <v>Yes</v>
      </c>
      <c r="D1966" s="40">
        <f>MAX(DATE(Table1[Year],1,1),DATE(Table1[Year],1,1)-WEEKDAY(DATE(Table1[Year],1,1),2)+(Table1[WeekNum]-1)*7+1)</f>
        <v>44634</v>
      </c>
      <c r="E1966" s="40">
        <f>MIN(DATE(Table1[Year]+1,1,0),DATE(Table1[Year],1,1)-WEEKDAY(DATE(Table1[Year],1,1),2)+Table1[WeekNum]*7)</f>
        <v>44640</v>
      </c>
      <c r="F1966" s="15">
        <v>2022</v>
      </c>
      <c r="G1966" s="15">
        <f t="shared" si="60"/>
        <v>3</v>
      </c>
      <c r="H1966" s="15">
        <v>12</v>
      </c>
      <c r="I1966" s="207" t="str">
        <f>"W" &amp;Table1[[#This Row],[WeekNum]]</f>
        <v>W12</v>
      </c>
      <c r="J1966" s="195" t="str">
        <f t="shared" si="61"/>
        <v>22-W12</v>
      </c>
      <c r="K1966" s="11" t="s">
        <v>479</v>
      </c>
      <c r="L1966" s="11"/>
      <c r="M1966" s="11" t="s">
        <v>72</v>
      </c>
      <c r="N1966" s="266" t="s">
        <v>368</v>
      </c>
      <c r="O1966" s="266" t="s">
        <v>386</v>
      </c>
      <c r="P1966" s="11" t="s">
        <v>387</v>
      </c>
      <c r="Q1966" s="11" t="s">
        <v>419</v>
      </c>
      <c r="R1966" s="11">
        <v>7000</v>
      </c>
      <c r="S1966" s="11">
        <v>5000</v>
      </c>
      <c r="T1966" s="206">
        <f>ABS(Table1[[#This Row],[Prod]]-Table1[[#This Row],[Planned]])</f>
        <v>2000</v>
      </c>
      <c r="U1966" s="209">
        <f>IF(ABS(Table1[[#This Row],[Prod]]-Table1[[#This Row],[Planned]])&gt;Table1[[#This Row],[Planned]],0,IF(Table1[[#This Row],[Planned]]=0,0,1-ABS(Table1[[#This Row],[Prod]]-Table1[[#This Row],[Planned]])/Table1[[#This Row],[Planned]]))</f>
        <v>0.7142857142857143</v>
      </c>
      <c r="V1966" s="11"/>
      <c r="W1966" s="11"/>
      <c r="X1966" s="27">
        <v>6500</v>
      </c>
      <c r="Y1966" s="206">
        <f>Table1[[#This Row],[Prod]]</f>
        <v>5000</v>
      </c>
      <c r="Z1966" s="206">
        <f>ABS(Table1[[#This Row],[Prod2]]-Table1[[#This Row],[Plan Revised]])</f>
        <v>1500</v>
      </c>
      <c r="AA1966" s="209">
        <f>IF(ABS(Table1[[#This Row],[Prod2]]-Table1[[#This Row],[Plan Revised]])&gt;Table1[[#This Row],[Plan Revised]],0,IF(Table1[[#This Row],[Plan Revised]]=0,0,1-ABS(Table1[[#This Row],[Prod2]]-Table1[[#This Row],[Plan Revised]])/Table1[[#This Row],[Plan Revised]]))</f>
        <v>0.76923076923076916</v>
      </c>
      <c r="AB1966" s="11"/>
      <c r="AC1966" s="30"/>
      <c r="AD1966"/>
      <c r="AF1966"/>
    </row>
    <row r="1967" spans="1:32">
      <c r="A1967" s="15" t="str">
        <f>IF(Table1[Week]=WeekSel,"Yes","No")</f>
        <v>No</v>
      </c>
      <c r="B1967" s="15" t="str">
        <f>IF((Table1[StartDate]&gt;=Date.GraphMin)*(Table1[StartDate]&lt;=Date.GraphMax)=1,"Yes","No")</f>
        <v>No</v>
      </c>
      <c r="C1967" s="15" t="str">
        <f>IF(OR(Table1[[#This Row],[Site]]="FOOD MILLING",Table1[[#This Row],[Site]]="GODACO"), "No", "Yes")</f>
        <v>Yes</v>
      </c>
      <c r="D1967" s="40">
        <f>MAX(DATE(Table1[Year],1,1),DATE(Table1[Year],1,1)-WEEKDAY(DATE(Table1[Year],1,1),2)+(Table1[WeekNum]-1)*7+1)</f>
        <v>44634</v>
      </c>
      <c r="E1967" s="40">
        <f>MIN(DATE(Table1[Year]+1,1,0),DATE(Table1[Year],1,1)-WEEKDAY(DATE(Table1[Year],1,1),2)+Table1[WeekNum]*7)</f>
        <v>44640</v>
      </c>
      <c r="F1967" s="15">
        <v>2022</v>
      </c>
      <c r="G1967" s="15">
        <f t="shared" si="60"/>
        <v>3</v>
      </c>
      <c r="H1967" s="15">
        <v>12</v>
      </c>
      <c r="I1967" s="207" t="str">
        <f>"W" &amp;Table1[[#This Row],[WeekNum]]</f>
        <v>W12</v>
      </c>
      <c r="J1967" s="195" t="str">
        <f t="shared" si="61"/>
        <v>22-W12</v>
      </c>
      <c r="K1967" s="11" t="s">
        <v>485</v>
      </c>
      <c r="L1967" s="11"/>
      <c r="M1967" s="11" t="s">
        <v>77</v>
      </c>
      <c r="N1967" s="266" t="s">
        <v>368</v>
      </c>
      <c r="O1967" s="266" t="s">
        <v>386</v>
      </c>
      <c r="P1967" s="11" t="s">
        <v>387</v>
      </c>
      <c r="Q1967" s="11" t="s">
        <v>419</v>
      </c>
      <c r="R1967" s="11">
        <v>7000</v>
      </c>
      <c r="S1967" s="11">
        <v>7282.5</v>
      </c>
      <c r="T1967" s="206">
        <f>ABS(Table1[[#This Row],[Prod]]-Table1[[#This Row],[Planned]])</f>
        <v>282.5</v>
      </c>
      <c r="U1967" s="209">
        <f>IF(ABS(Table1[[#This Row],[Prod]]-Table1[[#This Row],[Planned]])&gt;Table1[[#This Row],[Planned]],0,IF(Table1[[#This Row],[Planned]]=0,0,1-ABS(Table1[[#This Row],[Prod]]-Table1[[#This Row],[Planned]])/Table1[[#This Row],[Planned]]))</f>
        <v>0.95964285714285713</v>
      </c>
      <c r="V1967" s="11"/>
      <c r="W1967" s="11"/>
      <c r="X1967" s="27">
        <v>7000</v>
      </c>
      <c r="Y1967" s="206">
        <f>Table1[[#This Row],[Prod]]</f>
        <v>7282.5</v>
      </c>
      <c r="Z1967" s="206">
        <f>ABS(Table1[[#This Row],[Prod2]]-Table1[[#This Row],[Plan Revised]])</f>
        <v>282.5</v>
      </c>
      <c r="AA1967" s="209">
        <f>IF(ABS(Table1[[#This Row],[Prod2]]-Table1[[#This Row],[Plan Revised]])&gt;Table1[[#This Row],[Plan Revised]],0,IF(Table1[[#This Row],[Plan Revised]]=0,0,1-ABS(Table1[[#This Row],[Prod2]]-Table1[[#This Row],[Plan Revised]])/Table1[[#This Row],[Plan Revised]]))</f>
        <v>0.95964285714285713</v>
      </c>
      <c r="AB1967" s="11"/>
      <c r="AC1967" s="30"/>
      <c r="AD1967"/>
      <c r="AF1967"/>
    </row>
    <row r="1968" spans="1:32">
      <c r="A1968" s="15" t="str">
        <f>IF(Table1[Week]=WeekSel,"Yes","No")</f>
        <v>No</v>
      </c>
      <c r="B1968" s="15" t="str">
        <f>IF((Table1[StartDate]&gt;=Date.GraphMin)*(Table1[StartDate]&lt;=Date.GraphMax)=1,"Yes","No")</f>
        <v>No</v>
      </c>
      <c r="C1968" s="15" t="str">
        <f>IF(OR(Table1[[#This Row],[Site]]="FOOD MILLING",Table1[[#This Row],[Site]]="GODACO"), "No", "Yes")</f>
        <v>Yes</v>
      </c>
      <c r="D1968" s="40">
        <f>MAX(DATE(Table1[Year],1,1),DATE(Table1[Year],1,1)-WEEKDAY(DATE(Table1[Year],1,1),2)+(Table1[WeekNum]-1)*7+1)</f>
        <v>44634</v>
      </c>
      <c r="E1968" s="40">
        <f>MIN(DATE(Table1[Year]+1,1,0),DATE(Table1[Year],1,1)-WEEKDAY(DATE(Table1[Year],1,1),2)+Table1[WeekNum]*7)</f>
        <v>44640</v>
      </c>
      <c r="F1968" s="15">
        <v>2022</v>
      </c>
      <c r="G1968" s="15">
        <f t="shared" si="60"/>
        <v>3</v>
      </c>
      <c r="H1968" s="15">
        <v>12</v>
      </c>
      <c r="I1968" s="207" t="str">
        <f>"W" &amp;Table1[[#This Row],[WeekNum]]</f>
        <v>W12</v>
      </c>
      <c r="J1968" s="195" t="str">
        <f t="shared" si="61"/>
        <v>22-W12</v>
      </c>
      <c r="K1968" s="11" t="s">
        <v>481</v>
      </c>
      <c r="L1968" s="11"/>
      <c r="M1968" s="11" t="s">
        <v>72</v>
      </c>
      <c r="N1968" s="266" t="s">
        <v>368</v>
      </c>
      <c r="O1968" s="266" t="s">
        <v>386</v>
      </c>
      <c r="P1968" s="11" t="s">
        <v>387</v>
      </c>
      <c r="Q1968" s="11" t="s">
        <v>419</v>
      </c>
      <c r="R1968" s="11">
        <v>800</v>
      </c>
      <c r="S1968" s="11">
        <v>815</v>
      </c>
      <c r="T1968" s="206">
        <f>ABS(Table1[[#This Row],[Prod]]-Table1[[#This Row],[Planned]])</f>
        <v>15</v>
      </c>
      <c r="U1968" s="209">
        <f>IF(ABS(Table1[[#This Row],[Prod]]-Table1[[#This Row],[Planned]])&gt;Table1[[#This Row],[Planned]],0,IF(Table1[[#This Row],[Planned]]=0,0,1-ABS(Table1[[#This Row],[Prod]]-Table1[[#This Row],[Planned]])/Table1[[#This Row],[Planned]]))</f>
        <v>0.98124999999999996</v>
      </c>
      <c r="V1968" s="11"/>
      <c r="W1968" s="11"/>
      <c r="X1968" s="27">
        <v>800</v>
      </c>
      <c r="Y1968" s="206">
        <f>Table1[[#This Row],[Prod]]</f>
        <v>815</v>
      </c>
      <c r="Z1968" s="206">
        <f>ABS(Table1[[#This Row],[Prod2]]-Table1[[#This Row],[Plan Revised]])</f>
        <v>15</v>
      </c>
      <c r="AA1968" s="209">
        <f>IF(ABS(Table1[[#This Row],[Prod2]]-Table1[[#This Row],[Plan Revised]])&gt;Table1[[#This Row],[Plan Revised]],0,IF(Table1[[#This Row],[Plan Revised]]=0,0,1-ABS(Table1[[#This Row],[Prod2]]-Table1[[#This Row],[Plan Revised]])/Table1[[#This Row],[Plan Revised]]))</f>
        <v>0.98124999999999996</v>
      </c>
      <c r="AB1968" s="11"/>
      <c r="AC1968" s="30"/>
      <c r="AD1968"/>
      <c r="AF1968"/>
    </row>
    <row r="1969" spans="1:32">
      <c r="A1969" s="15" t="str">
        <f>IF(Table1[Week]=WeekSel,"Yes","No")</f>
        <v>No</v>
      </c>
      <c r="B1969" s="15" t="str">
        <f>IF((Table1[StartDate]&gt;=Date.GraphMin)*(Table1[StartDate]&lt;=Date.GraphMax)=1,"Yes","No")</f>
        <v>No</v>
      </c>
      <c r="C1969" s="15" t="str">
        <f>IF(OR(Table1[[#This Row],[Site]]="FOOD MILLING",Table1[[#This Row],[Site]]="GODACO"), "No", "Yes")</f>
        <v>Yes</v>
      </c>
      <c r="D1969" s="40">
        <f>MAX(DATE(Table1[Year],1,1),DATE(Table1[Year],1,1)-WEEKDAY(DATE(Table1[Year],1,1),2)+(Table1[WeekNum]-1)*7+1)</f>
        <v>44634</v>
      </c>
      <c r="E1969" s="40">
        <f>MIN(DATE(Table1[Year]+1,1,0),DATE(Table1[Year],1,1)-WEEKDAY(DATE(Table1[Year],1,1),2)+Table1[WeekNum]*7)</f>
        <v>44640</v>
      </c>
      <c r="F1969" s="15">
        <v>2022</v>
      </c>
      <c r="G1969" s="15">
        <f t="shared" si="60"/>
        <v>3</v>
      </c>
      <c r="H1969" s="15">
        <v>12</v>
      </c>
      <c r="I1969" s="207" t="str">
        <f>"W" &amp;Table1[[#This Row],[WeekNum]]</f>
        <v>W12</v>
      </c>
      <c r="J1969" s="195" t="str">
        <f t="shared" si="61"/>
        <v>22-W12</v>
      </c>
      <c r="K1969" s="11" t="s">
        <v>484</v>
      </c>
      <c r="L1969" s="11"/>
      <c r="M1969" s="11" t="s">
        <v>72</v>
      </c>
      <c r="N1969" s="266" t="s">
        <v>368</v>
      </c>
      <c r="O1969" s="266" t="s">
        <v>386</v>
      </c>
      <c r="P1969" s="11" t="s">
        <v>387</v>
      </c>
      <c r="Q1969" s="11" t="s">
        <v>419</v>
      </c>
      <c r="R1969" s="11">
        <v>3500</v>
      </c>
      <c r="S1969" s="11">
        <v>4137.5</v>
      </c>
      <c r="T1969" s="206">
        <f>ABS(Table1[[#This Row],[Prod]]-Table1[[#This Row],[Planned]])</f>
        <v>637.5</v>
      </c>
      <c r="U1969" s="209">
        <f>IF(ABS(Table1[[#This Row],[Prod]]-Table1[[#This Row],[Planned]])&gt;Table1[[#This Row],[Planned]],0,IF(Table1[[#This Row],[Planned]]=0,0,1-ABS(Table1[[#This Row],[Prod]]-Table1[[#This Row],[Planned]])/Table1[[#This Row],[Planned]]))</f>
        <v>0.81785714285714284</v>
      </c>
      <c r="V1969" s="11"/>
      <c r="W1969" s="11"/>
      <c r="X1969" s="27">
        <v>4000</v>
      </c>
      <c r="Y1969" s="206">
        <f>Table1[[#This Row],[Prod]]</f>
        <v>4137.5</v>
      </c>
      <c r="Z1969" s="206">
        <f>ABS(Table1[[#This Row],[Prod2]]-Table1[[#This Row],[Plan Revised]])</f>
        <v>137.5</v>
      </c>
      <c r="AA1969" s="209">
        <f>IF(ABS(Table1[[#This Row],[Prod2]]-Table1[[#This Row],[Plan Revised]])&gt;Table1[[#This Row],[Plan Revised]],0,IF(Table1[[#This Row],[Plan Revised]]=0,0,1-ABS(Table1[[#This Row],[Prod2]]-Table1[[#This Row],[Plan Revised]])/Table1[[#This Row],[Plan Revised]]))</f>
        <v>0.96562499999999996</v>
      </c>
      <c r="AB1969" s="11"/>
      <c r="AC1969" s="30"/>
      <c r="AD1969"/>
      <c r="AF1969"/>
    </row>
    <row r="1970" spans="1:32">
      <c r="A1970" s="15" t="str">
        <f>IF(Table1[Week]=WeekSel,"Yes","No")</f>
        <v>No</v>
      </c>
      <c r="B1970" s="15" t="str">
        <f>IF((Table1[StartDate]&gt;=Date.GraphMin)*(Table1[StartDate]&lt;=Date.GraphMax)=1,"Yes","No")</f>
        <v>No</v>
      </c>
      <c r="C1970" s="15" t="str">
        <f>IF(OR(Table1[[#This Row],[Site]]="FOOD MILLING",Table1[[#This Row],[Site]]="GODACO"), "No", "Yes")</f>
        <v>Yes</v>
      </c>
      <c r="D1970" s="40">
        <f>MAX(DATE(Table1[Year],1,1),DATE(Table1[Year],1,1)-WEEKDAY(DATE(Table1[Year],1,1),2)+(Table1[WeekNum]-1)*7+1)</f>
        <v>44634</v>
      </c>
      <c r="E1970" s="40">
        <f>MIN(DATE(Table1[Year]+1,1,0),DATE(Table1[Year],1,1)-WEEKDAY(DATE(Table1[Year],1,1),2)+Table1[WeekNum]*7)</f>
        <v>44640</v>
      </c>
      <c r="F1970" s="15">
        <v>2022</v>
      </c>
      <c r="G1970" s="15">
        <f t="shared" si="60"/>
        <v>3</v>
      </c>
      <c r="H1970" s="15">
        <v>12</v>
      </c>
      <c r="I1970" s="207" t="str">
        <f>"W" &amp;Table1[[#This Row],[WeekNum]]</f>
        <v>W12</v>
      </c>
      <c r="J1970" s="195" t="str">
        <f t="shared" si="61"/>
        <v>22-W12</v>
      </c>
      <c r="K1970" s="11" t="s">
        <v>487</v>
      </c>
      <c r="L1970" s="11"/>
      <c r="M1970" s="11" t="s">
        <v>72</v>
      </c>
      <c r="N1970" s="266" t="s">
        <v>368</v>
      </c>
      <c r="O1970" s="266" t="s">
        <v>386</v>
      </c>
      <c r="P1970" s="11" t="s">
        <v>387</v>
      </c>
      <c r="Q1970" s="11" t="s">
        <v>419</v>
      </c>
      <c r="R1970" s="11">
        <v>0</v>
      </c>
      <c r="S1970" s="11">
        <v>0</v>
      </c>
      <c r="T1970" s="206">
        <f>ABS(Table1[[#This Row],[Prod]]-Table1[[#This Row],[Planned]])</f>
        <v>0</v>
      </c>
      <c r="U1970" s="209">
        <f>IF(ABS(Table1[[#This Row],[Prod]]-Table1[[#This Row],[Planned]])&gt;Table1[[#This Row],[Planned]],0,IF(Table1[[#This Row],[Planned]]=0,0,1-ABS(Table1[[#This Row],[Prod]]-Table1[[#This Row],[Planned]])/Table1[[#This Row],[Planned]]))</f>
        <v>0</v>
      </c>
      <c r="V1970" s="11"/>
      <c r="W1970" s="11"/>
      <c r="X1970" s="27">
        <v>0</v>
      </c>
      <c r="Y1970" s="206">
        <f>Table1[[#This Row],[Prod]]</f>
        <v>0</v>
      </c>
      <c r="Z1970" s="206">
        <f>ABS(Table1[[#This Row],[Prod2]]-Table1[[#This Row],[Plan Revised]])</f>
        <v>0</v>
      </c>
      <c r="AA1970" s="209">
        <f>IF(ABS(Table1[[#This Row],[Prod2]]-Table1[[#This Row],[Plan Revised]])&gt;Table1[[#This Row],[Plan Revised]],0,IF(Table1[[#This Row],[Plan Revised]]=0,0,1-ABS(Table1[[#This Row],[Prod2]]-Table1[[#This Row],[Plan Revised]])/Table1[[#This Row],[Plan Revised]]))</f>
        <v>0</v>
      </c>
      <c r="AB1970" s="11"/>
      <c r="AC1970" s="30"/>
      <c r="AD1970"/>
      <c r="AF1970"/>
    </row>
    <row r="1971" spans="1:32">
      <c r="A1971" s="15" t="str">
        <f>IF(Table1[Week]=WeekSel,"Yes","No")</f>
        <v>No</v>
      </c>
      <c r="B1971" s="15" t="str">
        <f>IF((Table1[StartDate]&gt;=Date.GraphMin)*(Table1[StartDate]&lt;=Date.GraphMax)=1,"Yes","No")</f>
        <v>No</v>
      </c>
      <c r="C1971" s="15" t="str">
        <f>IF(OR(Table1[[#This Row],[Site]]="FOOD MILLING",Table1[[#This Row],[Site]]="GODACO"), "No", "Yes")</f>
        <v>Yes</v>
      </c>
      <c r="D1971" s="40">
        <f>MAX(DATE(Table1[Year],1,1),DATE(Table1[Year],1,1)-WEEKDAY(DATE(Table1[Year],1,1),2)+(Table1[WeekNum]-1)*7+1)</f>
        <v>44634</v>
      </c>
      <c r="E1971" s="40">
        <f>MIN(DATE(Table1[Year]+1,1,0),DATE(Table1[Year],1,1)-WEEKDAY(DATE(Table1[Year],1,1),2)+Table1[WeekNum]*7)</f>
        <v>44640</v>
      </c>
      <c r="F1971" s="15">
        <v>2022</v>
      </c>
      <c r="G1971" s="15">
        <f t="shared" si="60"/>
        <v>3</v>
      </c>
      <c r="H1971" s="15">
        <v>12</v>
      </c>
      <c r="I1971" s="207" t="str">
        <f>"W" &amp;Table1[[#This Row],[WeekNum]]</f>
        <v>W12</v>
      </c>
      <c r="J1971" s="195" t="str">
        <f t="shared" si="61"/>
        <v>22-W12</v>
      </c>
      <c r="K1971" s="11" t="s">
        <v>490</v>
      </c>
      <c r="L1971" s="11"/>
      <c r="M1971" s="11" t="s">
        <v>72</v>
      </c>
      <c r="N1971" s="266" t="s">
        <v>368</v>
      </c>
      <c r="O1971" s="266" t="s">
        <v>386</v>
      </c>
      <c r="P1971" s="11" t="s">
        <v>387</v>
      </c>
      <c r="Q1971" s="11" t="s">
        <v>419</v>
      </c>
      <c r="R1971" s="11">
        <v>2500</v>
      </c>
      <c r="S1971" s="11">
        <v>1350</v>
      </c>
      <c r="T1971" s="206">
        <f>ABS(Table1[[#This Row],[Prod]]-Table1[[#This Row],[Planned]])</f>
        <v>1150</v>
      </c>
      <c r="U1971" s="209">
        <f>IF(ABS(Table1[[#This Row],[Prod]]-Table1[[#This Row],[Planned]])&gt;Table1[[#This Row],[Planned]],0,IF(Table1[[#This Row],[Planned]]=0,0,1-ABS(Table1[[#This Row],[Prod]]-Table1[[#This Row],[Planned]])/Table1[[#This Row],[Planned]]))</f>
        <v>0.54</v>
      </c>
      <c r="V1971" s="11"/>
      <c r="W1971" s="11"/>
      <c r="X1971" s="27">
        <v>1350</v>
      </c>
      <c r="Y1971" s="206">
        <f>Table1[[#This Row],[Prod]]</f>
        <v>1350</v>
      </c>
      <c r="Z1971" s="206">
        <f>ABS(Table1[[#This Row],[Prod2]]-Table1[[#This Row],[Plan Revised]])</f>
        <v>0</v>
      </c>
      <c r="AA1971" s="209">
        <f>IF(ABS(Table1[[#This Row],[Prod2]]-Table1[[#This Row],[Plan Revised]])&gt;Table1[[#This Row],[Plan Revised]],0,IF(Table1[[#This Row],[Plan Revised]]=0,0,1-ABS(Table1[[#This Row],[Prod2]]-Table1[[#This Row],[Plan Revised]])/Table1[[#This Row],[Plan Revised]]))</f>
        <v>1</v>
      </c>
      <c r="AB1971" s="11"/>
      <c r="AC1971" s="30"/>
      <c r="AD1971"/>
      <c r="AF1971"/>
    </row>
    <row r="1972" spans="1:32">
      <c r="A1972" s="15" t="str">
        <f>IF(Table1[Week]=WeekSel,"Yes","No")</f>
        <v>No</v>
      </c>
      <c r="B1972" s="15" t="str">
        <f>IF((Table1[StartDate]&gt;=Date.GraphMin)*(Table1[StartDate]&lt;=Date.GraphMax)=1,"Yes","No")</f>
        <v>No</v>
      </c>
      <c r="C1972" s="15" t="str">
        <f>IF(OR(Table1[[#This Row],[Site]]="FOOD MILLING",Table1[[#This Row],[Site]]="GODACO"), "No", "Yes")</f>
        <v>Yes</v>
      </c>
      <c r="D1972" s="40">
        <f>MAX(DATE(Table1[Year],1,1),DATE(Table1[Year],1,1)-WEEKDAY(DATE(Table1[Year],1,1),2)+(Table1[WeekNum]-1)*7+1)</f>
        <v>44634</v>
      </c>
      <c r="E1972" s="40">
        <f>MIN(DATE(Table1[Year]+1,1,0),DATE(Table1[Year],1,1)-WEEKDAY(DATE(Table1[Year],1,1),2)+Table1[WeekNum]*7)</f>
        <v>44640</v>
      </c>
      <c r="F1972" s="15">
        <v>2022</v>
      </c>
      <c r="G1972" s="15">
        <f t="shared" si="60"/>
        <v>3</v>
      </c>
      <c r="H1972" s="15">
        <v>12</v>
      </c>
      <c r="I1972" s="207" t="str">
        <f>"W" &amp;Table1[[#This Row],[WeekNum]]</f>
        <v>W12</v>
      </c>
      <c r="J1972" s="195" t="str">
        <f t="shared" si="61"/>
        <v>22-W12</v>
      </c>
      <c r="K1972" s="11" t="s">
        <v>493</v>
      </c>
      <c r="L1972" s="11"/>
      <c r="M1972" s="11" t="s">
        <v>72</v>
      </c>
      <c r="N1972" s="266" t="s">
        <v>368</v>
      </c>
      <c r="O1972" s="266" t="s">
        <v>386</v>
      </c>
      <c r="P1972" s="11" t="s">
        <v>387</v>
      </c>
      <c r="Q1972" s="11" t="s">
        <v>419</v>
      </c>
      <c r="R1972" s="11">
        <v>0</v>
      </c>
      <c r="S1972" s="11">
        <v>650</v>
      </c>
      <c r="T1972" s="206">
        <f>ABS(Table1[[#This Row],[Prod]]-Table1[[#This Row],[Planned]])</f>
        <v>650</v>
      </c>
      <c r="U1972" s="209">
        <f>IF(ABS(Table1[[#This Row],[Prod]]-Table1[[#This Row],[Planned]])&gt;Table1[[#This Row],[Planned]],0,IF(Table1[[#This Row],[Planned]]=0,0,1-ABS(Table1[[#This Row],[Prod]]-Table1[[#This Row],[Planned]])/Table1[[#This Row],[Planned]]))</f>
        <v>0</v>
      </c>
      <c r="V1972" s="11"/>
      <c r="W1972" s="11"/>
      <c r="X1972" s="27">
        <v>650</v>
      </c>
      <c r="Y1972" s="206">
        <f>Table1[[#This Row],[Prod]]</f>
        <v>650</v>
      </c>
      <c r="Z1972" s="206">
        <f>ABS(Table1[[#This Row],[Prod2]]-Table1[[#This Row],[Plan Revised]])</f>
        <v>0</v>
      </c>
      <c r="AA1972" s="209">
        <f>IF(ABS(Table1[[#This Row],[Prod2]]-Table1[[#This Row],[Plan Revised]])&gt;Table1[[#This Row],[Plan Revised]],0,IF(Table1[[#This Row],[Plan Revised]]=0,0,1-ABS(Table1[[#This Row],[Prod2]]-Table1[[#This Row],[Plan Revised]])/Table1[[#This Row],[Plan Revised]]))</f>
        <v>1</v>
      </c>
      <c r="AB1972" s="11"/>
      <c r="AC1972" s="30"/>
      <c r="AD1972"/>
      <c r="AF1972"/>
    </row>
    <row r="1973" spans="1:32">
      <c r="A1973" s="15" t="str">
        <f>IF(Table1[Week]=WeekSel,"Yes","No")</f>
        <v>No</v>
      </c>
      <c r="B1973" s="15" t="str">
        <f>IF((Table1[StartDate]&gt;=Date.GraphMin)*(Table1[StartDate]&lt;=Date.GraphMax)=1,"Yes","No")</f>
        <v>No</v>
      </c>
      <c r="C1973" s="15" t="str">
        <f>IF(OR(Table1[[#This Row],[Site]]="FOOD MILLING",Table1[[#This Row],[Site]]="GODACO"), "No", "Yes")</f>
        <v>Yes</v>
      </c>
      <c r="D1973" s="40">
        <f>MAX(DATE(Table1[Year],1,1),DATE(Table1[Year],1,1)-WEEKDAY(DATE(Table1[Year],1,1),2)+(Table1[WeekNum]-1)*7+1)</f>
        <v>44634</v>
      </c>
      <c r="E1973" s="40">
        <f>MIN(DATE(Table1[Year]+1,1,0),DATE(Table1[Year],1,1)-WEEKDAY(DATE(Table1[Year],1,1),2)+Table1[WeekNum]*7)</f>
        <v>44640</v>
      </c>
      <c r="F1973" s="15">
        <v>2022</v>
      </c>
      <c r="G1973" s="15">
        <f t="shared" si="60"/>
        <v>3</v>
      </c>
      <c r="H1973" s="15">
        <v>12</v>
      </c>
      <c r="I1973" s="207" t="str">
        <f>"W" &amp;Table1[[#This Row],[WeekNum]]</f>
        <v>W12</v>
      </c>
      <c r="J1973" s="195" t="str">
        <f t="shared" si="61"/>
        <v>22-W12</v>
      </c>
      <c r="K1973" s="11" t="s">
        <v>488</v>
      </c>
      <c r="L1973" s="11"/>
      <c r="M1973" s="11" t="s">
        <v>72</v>
      </c>
      <c r="N1973" s="266" t="s">
        <v>368</v>
      </c>
      <c r="O1973" s="266" t="s">
        <v>386</v>
      </c>
      <c r="P1973" s="11" t="s">
        <v>387</v>
      </c>
      <c r="Q1973" s="11" t="s">
        <v>419</v>
      </c>
      <c r="R1973" s="11">
        <v>0</v>
      </c>
      <c r="S1973" s="11">
        <v>0</v>
      </c>
      <c r="T1973" s="206">
        <f>ABS(Table1[[#This Row],[Prod]]-Table1[[#This Row],[Planned]])</f>
        <v>0</v>
      </c>
      <c r="U1973" s="209">
        <f>IF(ABS(Table1[[#This Row],[Prod]]-Table1[[#This Row],[Planned]])&gt;Table1[[#This Row],[Planned]],0,IF(Table1[[#This Row],[Planned]]=0,0,1-ABS(Table1[[#This Row],[Prod]]-Table1[[#This Row],[Planned]])/Table1[[#This Row],[Planned]]))</f>
        <v>0</v>
      </c>
      <c r="V1973" s="11"/>
      <c r="W1973" s="11"/>
      <c r="X1973" s="27">
        <v>0</v>
      </c>
      <c r="Y1973" s="206">
        <f>Table1[[#This Row],[Prod]]</f>
        <v>0</v>
      </c>
      <c r="Z1973" s="206">
        <f>ABS(Table1[[#This Row],[Prod2]]-Table1[[#This Row],[Plan Revised]])</f>
        <v>0</v>
      </c>
      <c r="AA1973" s="209">
        <f>IF(ABS(Table1[[#This Row],[Prod2]]-Table1[[#This Row],[Plan Revised]])&gt;Table1[[#This Row],[Plan Revised]],0,IF(Table1[[#This Row],[Plan Revised]]=0,0,1-ABS(Table1[[#This Row],[Prod2]]-Table1[[#This Row],[Plan Revised]])/Table1[[#This Row],[Plan Revised]]))</f>
        <v>0</v>
      </c>
      <c r="AB1973" s="11"/>
      <c r="AC1973" s="30"/>
      <c r="AD1973"/>
      <c r="AF1973"/>
    </row>
    <row r="1974" spans="1:32">
      <c r="A1974" s="15" t="str">
        <f>IF(Table1[Week]=WeekSel,"Yes","No")</f>
        <v>No</v>
      </c>
      <c r="B1974" s="15" t="str">
        <f>IF((Table1[StartDate]&gt;=Date.GraphMin)*(Table1[StartDate]&lt;=Date.GraphMax)=1,"Yes","No")</f>
        <v>No</v>
      </c>
      <c r="C1974" s="15" t="str">
        <f>IF(OR(Table1[[#This Row],[Site]]="FOOD MILLING",Table1[[#This Row],[Site]]="GODACO"), "No", "Yes")</f>
        <v>Yes</v>
      </c>
      <c r="D1974" s="40">
        <f>MAX(DATE(Table1[Year],1,1),DATE(Table1[Year],1,1)-WEEKDAY(DATE(Table1[Year],1,1),2)+(Table1[WeekNum]-1)*7+1)</f>
        <v>44634</v>
      </c>
      <c r="E1974" s="40">
        <f>MIN(DATE(Table1[Year]+1,1,0),DATE(Table1[Year],1,1)-WEEKDAY(DATE(Table1[Year],1,1),2)+Table1[WeekNum]*7)</f>
        <v>44640</v>
      </c>
      <c r="F1974" s="15">
        <v>2022</v>
      </c>
      <c r="G1974" s="15">
        <f t="shared" si="60"/>
        <v>3</v>
      </c>
      <c r="H1974" s="15">
        <v>12</v>
      </c>
      <c r="I1974" s="207" t="str">
        <f>"W" &amp;Table1[[#This Row],[WeekNum]]</f>
        <v>W12</v>
      </c>
      <c r="J1974" s="195" t="str">
        <f t="shared" si="61"/>
        <v>22-W12</v>
      </c>
      <c r="K1974" s="11" t="s">
        <v>489</v>
      </c>
      <c r="L1974" s="11"/>
      <c r="M1974" s="11" t="s">
        <v>72</v>
      </c>
      <c r="N1974" s="266" t="s">
        <v>368</v>
      </c>
      <c r="O1974" s="266" t="s">
        <v>386</v>
      </c>
      <c r="P1974" s="11" t="s">
        <v>387</v>
      </c>
      <c r="Q1974" s="11" t="s">
        <v>419</v>
      </c>
      <c r="R1974" s="11">
        <v>0</v>
      </c>
      <c r="S1974" s="11">
        <v>360</v>
      </c>
      <c r="T1974" s="206">
        <f>ABS(Table1[[#This Row],[Prod]]-Table1[[#This Row],[Planned]])</f>
        <v>360</v>
      </c>
      <c r="U1974" s="209">
        <f>IF(ABS(Table1[[#This Row],[Prod]]-Table1[[#This Row],[Planned]])&gt;Table1[[#This Row],[Planned]],0,IF(Table1[[#This Row],[Planned]]=0,0,1-ABS(Table1[[#This Row],[Prod]]-Table1[[#This Row],[Planned]])/Table1[[#This Row],[Planned]]))</f>
        <v>0</v>
      </c>
      <c r="V1974" s="11"/>
      <c r="W1974" s="11"/>
      <c r="X1974" s="27">
        <v>360</v>
      </c>
      <c r="Y1974" s="206">
        <f>Table1[[#This Row],[Prod]]</f>
        <v>360</v>
      </c>
      <c r="Z1974" s="206">
        <f>ABS(Table1[[#This Row],[Prod2]]-Table1[[#This Row],[Plan Revised]])</f>
        <v>0</v>
      </c>
      <c r="AA1974" s="209">
        <f>IF(ABS(Table1[[#This Row],[Prod2]]-Table1[[#This Row],[Plan Revised]])&gt;Table1[[#This Row],[Plan Revised]],0,IF(Table1[[#This Row],[Plan Revised]]=0,0,1-ABS(Table1[[#This Row],[Prod2]]-Table1[[#This Row],[Plan Revised]])/Table1[[#This Row],[Plan Revised]]))</f>
        <v>1</v>
      </c>
      <c r="AB1974" s="11"/>
      <c r="AC1974" s="30"/>
      <c r="AD1974"/>
      <c r="AF1974"/>
    </row>
    <row r="1975" spans="1:32">
      <c r="A1975" s="15" t="str">
        <f>IF(Table1[Week]=WeekSel,"Yes","No")</f>
        <v>No</v>
      </c>
      <c r="B1975" s="15" t="str">
        <f>IF((Table1[StartDate]&gt;=Date.GraphMin)*(Table1[StartDate]&lt;=Date.GraphMax)=1,"Yes","No")</f>
        <v>No</v>
      </c>
      <c r="C1975" s="15" t="str">
        <f>IF(OR(Table1[[#This Row],[Site]]="FOOD MILLING",Table1[[#This Row],[Site]]="GODACO"), "No", "Yes")</f>
        <v>Yes</v>
      </c>
      <c r="D1975" s="40">
        <f>MAX(DATE(Table1[Year],1,1),DATE(Table1[Year],1,1)-WEEKDAY(DATE(Table1[Year],1,1),2)+(Table1[WeekNum]-1)*7+1)</f>
        <v>44634</v>
      </c>
      <c r="E1975" s="40">
        <f>MIN(DATE(Table1[Year]+1,1,0),DATE(Table1[Year],1,1)-WEEKDAY(DATE(Table1[Year],1,1),2)+Table1[WeekNum]*7)</f>
        <v>44640</v>
      </c>
      <c r="F1975" s="15">
        <v>2022</v>
      </c>
      <c r="G1975" s="15">
        <f t="shared" si="60"/>
        <v>3</v>
      </c>
      <c r="H1975" s="15">
        <v>12</v>
      </c>
      <c r="I1975" s="207" t="str">
        <f>"W" &amp;Table1[[#This Row],[WeekNum]]</f>
        <v>W12</v>
      </c>
      <c r="J1975" s="195" t="str">
        <f t="shared" si="61"/>
        <v>22-W12</v>
      </c>
      <c r="K1975" s="11" t="s">
        <v>482</v>
      </c>
      <c r="L1975" s="11"/>
      <c r="M1975" s="11" t="s">
        <v>72</v>
      </c>
      <c r="N1975" s="266" t="s">
        <v>368</v>
      </c>
      <c r="O1975" s="266" t="s">
        <v>386</v>
      </c>
      <c r="P1975" s="11" t="s">
        <v>387</v>
      </c>
      <c r="Q1975" s="11" t="s">
        <v>419</v>
      </c>
      <c r="R1975" s="11">
        <v>900</v>
      </c>
      <c r="S1975" s="11">
        <v>1248</v>
      </c>
      <c r="T1975" s="206">
        <f>ABS(Table1[[#This Row],[Prod]]-Table1[[#This Row],[Planned]])</f>
        <v>348</v>
      </c>
      <c r="U1975" s="209">
        <f>IF(ABS(Table1[[#This Row],[Prod]]-Table1[[#This Row],[Planned]])&gt;Table1[[#This Row],[Planned]],0,IF(Table1[[#This Row],[Planned]]=0,0,1-ABS(Table1[[#This Row],[Prod]]-Table1[[#This Row],[Planned]])/Table1[[#This Row],[Planned]]))</f>
        <v>0.61333333333333329</v>
      </c>
      <c r="V1975" s="11"/>
      <c r="W1975" s="11"/>
      <c r="X1975" s="27">
        <v>1200</v>
      </c>
      <c r="Y1975" s="206">
        <f>Table1[[#This Row],[Prod]]</f>
        <v>1248</v>
      </c>
      <c r="Z1975" s="206">
        <f>ABS(Table1[[#This Row],[Prod2]]-Table1[[#This Row],[Plan Revised]])</f>
        <v>48</v>
      </c>
      <c r="AA1975" s="209">
        <f>IF(ABS(Table1[[#This Row],[Prod2]]-Table1[[#This Row],[Plan Revised]])&gt;Table1[[#This Row],[Plan Revised]],0,IF(Table1[[#This Row],[Plan Revised]]=0,0,1-ABS(Table1[[#This Row],[Prod2]]-Table1[[#This Row],[Plan Revised]])/Table1[[#This Row],[Plan Revised]]))</f>
        <v>0.96</v>
      </c>
      <c r="AB1975" s="11"/>
      <c r="AC1975" s="30"/>
      <c r="AD1975"/>
      <c r="AF1975"/>
    </row>
    <row r="1976" spans="1:32">
      <c r="A1976" s="15" t="str">
        <f>IF(Table1[Week]=WeekSel,"Yes","No")</f>
        <v>No</v>
      </c>
      <c r="B1976" s="15" t="str">
        <f>IF((Table1[StartDate]&gt;=Date.GraphMin)*(Table1[StartDate]&lt;=Date.GraphMax)=1,"Yes","No")</f>
        <v>No</v>
      </c>
      <c r="C1976" s="15" t="str">
        <f>IF(OR(Table1[[#This Row],[Site]]="FOOD MILLING",Table1[[#This Row],[Site]]="GODACO"), "No", "Yes")</f>
        <v>Yes</v>
      </c>
      <c r="D1976" s="40">
        <f>MAX(DATE(Table1[Year],1,1),DATE(Table1[Year],1,1)-WEEKDAY(DATE(Table1[Year],1,1),2)+(Table1[WeekNum]-1)*7+1)</f>
        <v>44634</v>
      </c>
      <c r="E1976" s="40">
        <f>MIN(DATE(Table1[Year]+1,1,0),DATE(Table1[Year],1,1)-WEEKDAY(DATE(Table1[Year],1,1),2)+Table1[WeekNum]*7)</f>
        <v>44640</v>
      </c>
      <c r="F1976" s="15">
        <v>2022</v>
      </c>
      <c r="G1976" s="15">
        <f t="shared" si="60"/>
        <v>3</v>
      </c>
      <c r="H1976" s="15">
        <v>12</v>
      </c>
      <c r="I1976" s="207" t="str">
        <f>"W" &amp;Table1[[#This Row],[WeekNum]]</f>
        <v>W12</v>
      </c>
      <c r="J1976" s="195" t="str">
        <f t="shared" si="61"/>
        <v>22-W12</v>
      </c>
      <c r="K1976" s="11" t="s">
        <v>29</v>
      </c>
      <c r="L1976" s="11"/>
      <c r="M1976" s="11" t="s">
        <v>77</v>
      </c>
      <c r="N1976" s="266" t="s">
        <v>368</v>
      </c>
      <c r="O1976" s="266" t="s">
        <v>386</v>
      </c>
      <c r="P1976" s="11" t="s">
        <v>387</v>
      </c>
      <c r="Q1976" s="11" t="s">
        <v>419</v>
      </c>
      <c r="R1976" s="11">
        <v>0</v>
      </c>
      <c r="S1976" s="11">
        <v>0</v>
      </c>
      <c r="T1976" s="206">
        <f>ABS(Table1[[#This Row],[Prod]]-Table1[[#This Row],[Planned]])</f>
        <v>0</v>
      </c>
      <c r="U1976" s="209">
        <f>IF(ABS(Table1[[#This Row],[Prod]]-Table1[[#This Row],[Planned]])&gt;Table1[[#This Row],[Planned]],0,IF(Table1[[#This Row],[Planned]]=0,0,1-ABS(Table1[[#This Row],[Prod]]-Table1[[#This Row],[Planned]])/Table1[[#This Row],[Planned]]))</f>
        <v>0</v>
      </c>
      <c r="V1976" s="11"/>
      <c r="W1976" s="11"/>
      <c r="X1976" s="27">
        <v>0</v>
      </c>
      <c r="Y1976" s="206">
        <f>Table1[[#This Row],[Prod]]</f>
        <v>0</v>
      </c>
      <c r="Z1976" s="206">
        <f>ABS(Table1[[#This Row],[Prod2]]-Table1[[#This Row],[Plan Revised]])</f>
        <v>0</v>
      </c>
      <c r="AA1976" s="209">
        <f>IF(ABS(Table1[[#This Row],[Prod2]]-Table1[[#This Row],[Plan Revised]])&gt;Table1[[#This Row],[Plan Revised]],0,IF(Table1[[#This Row],[Plan Revised]]=0,0,1-ABS(Table1[[#This Row],[Prod2]]-Table1[[#This Row],[Plan Revised]])/Table1[[#This Row],[Plan Revised]]))</f>
        <v>0</v>
      </c>
      <c r="AB1976" s="11"/>
      <c r="AC1976" s="30"/>
      <c r="AD1976"/>
      <c r="AF1976"/>
    </row>
    <row r="1977" spans="1:32">
      <c r="A1977" s="15" t="str">
        <f>IF(Table1[Week]=WeekSel,"Yes","No")</f>
        <v>No</v>
      </c>
      <c r="B1977" s="15" t="str">
        <f>IF((Table1[StartDate]&gt;=Date.GraphMin)*(Table1[StartDate]&lt;=Date.GraphMax)=1,"Yes","No")</f>
        <v>No</v>
      </c>
      <c r="C1977" s="15" t="str">
        <f>IF(OR(Table1[[#This Row],[Site]]="FOOD MILLING",Table1[[#This Row],[Site]]="GODACO"), "No", "Yes")</f>
        <v>Yes</v>
      </c>
      <c r="D1977" s="40">
        <f>MAX(DATE(Table1[Year],1,1),DATE(Table1[Year],1,1)-WEEKDAY(DATE(Table1[Year],1,1),2)+(Table1[WeekNum]-1)*7+1)</f>
        <v>44634</v>
      </c>
      <c r="E1977" s="40">
        <f>MIN(DATE(Table1[Year]+1,1,0),DATE(Table1[Year],1,1)-WEEKDAY(DATE(Table1[Year],1,1),2)+Table1[WeekNum]*7)</f>
        <v>44640</v>
      </c>
      <c r="F1977" s="15">
        <v>2022</v>
      </c>
      <c r="G1977" s="15">
        <f t="shared" si="60"/>
        <v>3</v>
      </c>
      <c r="H1977" s="15">
        <v>12</v>
      </c>
      <c r="I1977" s="207" t="str">
        <f>"W" &amp;Table1[[#This Row],[WeekNum]]</f>
        <v>W12</v>
      </c>
      <c r="J1977" s="195" t="str">
        <f t="shared" si="61"/>
        <v>22-W12</v>
      </c>
      <c r="K1977" s="11" t="s">
        <v>30</v>
      </c>
      <c r="L1977" s="11"/>
      <c r="M1977" s="11" t="s">
        <v>77</v>
      </c>
      <c r="N1977" s="266" t="s">
        <v>368</v>
      </c>
      <c r="O1977" s="266" t="s">
        <v>386</v>
      </c>
      <c r="P1977" s="11" t="s">
        <v>387</v>
      </c>
      <c r="Q1977" s="11" t="s">
        <v>419</v>
      </c>
      <c r="R1977" s="11">
        <v>0</v>
      </c>
      <c r="S1977" s="11">
        <v>0</v>
      </c>
      <c r="T1977" s="206">
        <f>ABS(Table1[[#This Row],[Prod]]-Table1[[#This Row],[Planned]])</f>
        <v>0</v>
      </c>
      <c r="U1977" s="209">
        <f>IF(ABS(Table1[[#This Row],[Prod]]-Table1[[#This Row],[Planned]])&gt;Table1[[#This Row],[Planned]],0,IF(Table1[[#This Row],[Planned]]=0,0,1-ABS(Table1[[#This Row],[Prod]]-Table1[[#This Row],[Planned]])/Table1[[#This Row],[Planned]]))</f>
        <v>0</v>
      </c>
      <c r="V1977" s="11"/>
      <c r="W1977" s="11"/>
      <c r="X1977" s="27">
        <v>0</v>
      </c>
      <c r="Y1977" s="206">
        <f>Table1[[#This Row],[Prod]]</f>
        <v>0</v>
      </c>
      <c r="Z1977" s="206">
        <f>ABS(Table1[[#This Row],[Prod2]]-Table1[[#This Row],[Plan Revised]])</f>
        <v>0</v>
      </c>
      <c r="AA1977" s="209">
        <f>IF(ABS(Table1[[#This Row],[Prod2]]-Table1[[#This Row],[Plan Revised]])&gt;Table1[[#This Row],[Plan Revised]],0,IF(Table1[[#This Row],[Plan Revised]]=0,0,1-ABS(Table1[[#This Row],[Prod2]]-Table1[[#This Row],[Plan Revised]])/Table1[[#This Row],[Plan Revised]]))</f>
        <v>0</v>
      </c>
      <c r="AB1977" s="11"/>
      <c r="AC1977" s="30"/>
      <c r="AD1977"/>
      <c r="AF1977"/>
    </row>
    <row r="1978" spans="1:32">
      <c r="A1978" s="15" t="str">
        <f>IF(Table1[Week]=WeekSel,"Yes","No")</f>
        <v>No</v>
      </c>
      <c r="B1978" s="15" t="str">
        <f>IF((Table1[StartDate]&gt;=Date.GraphMin)*(Table1[StartDate]&lt;=Date.GraphMax)=1,"Yes","No")</f>
        <v>No</v>
      </c>
      <c r="C1978" s="15" t="str">
        <f>IF(OR(Table1[[#This Row],[Site]]="FOOD MILLING",Table1[[#This Row],[Site]]="GODACO"), "No", "Yes")</f>
        <v>Yes</v>
      </c>
      <c r="D1978" s="40">
        <f>MAX(DATE(Table1[Year],1,1),DATE(Table1[Year],1,1)-WEEKDAY(DATE(Table1[Year],1,1),2)+(Table1[WeekNum]-1)*7+1)</f>
        <v>44634</v>
      </c>
      <c r="E1978" s="40">
        <f>MIN(DATE(Table1[Year]+1,1,0),DATE(Table1[Year],1,1)-WEEKDAY(DATE(Table1[Year],1,1),2)+Table1[WeekNum]*7)</f>
        <v>44640</v>
      </c>
      <c r="F1978" s="15">
        <v>2022</v>
      </c>
      <c r="G1978" s="15">
        <f t="shared" si="60"/>
        <v>3</v>
      </c>
      <c r="H1978" s="15">
        <v>12</v>
      </c>
      <c r="I1978" s="207" t="str">
        <f>"W" &amp;Table1[[#This Row],[WeekNum]]</f>
        <v>W12</v>
      </c>
      <c r="J1978" s="195" t="str">
        <f t="shared" si="61"/>
        <v>22-W12</v>
      </c>
      <c r="K1978" s="11" t="s">
        <v>429</v>
      </c>
      <c r="L1978" s="11"/>
      <c r="M1978" s="11" t="s">
        <v>77</v>
      </c>
      <c r="N1978" s="266" t="s">
        <v>368</v>
      </c>
      <c r="O1978" s="266" t="s">
        <v>386</v>
      </c>
      <c r="P1978" s="11" t="s">
        <v>387</v>
      </c>
      <c r="Q1978" s="11" t="s">
        <v>419</v>
      </c>
      <c r="R1978" s="11">
        <v>0</v>
      </c>
      <c r="S1978" s="11">
        <v>0</v>
      </c>
      <c r="T1978" s="206">
        <f>ABS(Table1[[#This Row],[Prod]]-Table1[[#This Row],[Planned]])</f>
        <v>0</v>
      </c>
      <c r="U1978" s="209">
        <f>IF(ABS(Table1[[#This Row],[Prod]]-Table1[[#This Row],[Planned]])&gt;Table1[[#This Row],[Planned]],0,IF(Table1[[#This Row],[Planned]]=0,0,1-ABS(Table1[[#This Row],[Prod]]-Table1[[#This Row],[Planned]])/Table1[[#This Row],[Planned]]))</f>
        <v>0</v>
      </c>
      <c r="V1978" s="11"/>
      <c r="W1978" s="11"/>
      <c r="X1978" s="27">
        <v>0</v>
      </c>
      <c r="Y1978" s="206">
        <f>Table1[[#This Row],[Prod]]</f>
        <v>0</v>
      </c>
      <c r="Z1978" s="206">
        <f>ABS(Table1[[#This Row],[Prod2]]-Table1[[#This Row],[Plan Revised]])</f>
        <v>0</v>
      </c>
      <c r="AA1978" s="209">
        <f>IF(ABS(Table1[[#This Row],[Prod2]]-Table1[[#This Row],[Plan Revised]])&gt;Table1[[#This Row],[Plan Revised]],0,IF(Table1[[#This Row],[Plan Revised]]=0,0,1-ABS(Table1[[#This Row],[Prod2]]-Table1[[#This Row],[Plan Revised]])/Table1[[#This Row],[Plan Revised]]))</f>
        <v>0</v>
      </c>
      <c r="AB1978" s="11"/>
      <c r="AC1978" s="30"/>
      <c r="AD1978"/>
      <c r="AF1978"/>
    </row>
    <row r="1979" spans="1:32">
      <c r="A1979" s="15" t="str">
        <f>IF(Table1[Week]=WeekSel,"Yes","No")</f>
        <v>No</v>
      </c>
      <c r="B1979" s="15" t="str">
        <f>IF((Table1[StartDate]&gt;=Date.GraphMin)*(Table1[StartDate]&lt;=Date.GraphMax)=1,"Yes","No")</f>
        <v>No</v>
      </c>
      <c r="C1979" s="15" t="str">
        <f>IF(OR(Table1[[#This Row],[Site]]="FOOD MILLING",Table1[[#This Row],[Site]]="GODACO"), "No", "Yes")</f>
        <v>Yes</v>
      </c>
      <c r="D1979" s="40">
        <f>MAX(DATE(Table1[Year],1,1),DATE(Table1[Year],1,1)-WEEKDAY(DATE(Table1[Year],1,1),2)+(Table1[WeekNum]-1)*7+1)</f>
        <v>44634</v>
      </c>
      <c r="E1979" s="40">
        <f>MIN(DATE(Table1[Year]+1,1,0),DATE(Table1[Year],1,1)-WEEKDAY(DATE(Table1[Year],1,1),2)+Table1[WeekNum]*7)</f>
        <v>44640</v>
      </c>
      <c r="F1979" s="15">
        <v>2022</v>
      </c>
      <c r="G1979" s="15">
        <f t="shared" si="60"/>
        <v>3</v>
      </c>
      <c r="H1979" s="15">
        <v>12</v>
      </c>
      <c r="I1979" s="207" t="str">
        <f>"W" &amp;Table1[[#This Row],[WeekNum]]</f>
        <v>W12</v>
      </c>
      <c r="J1979" s="195" t="str">
        <f t="shared" si="61"/>
        <v>22-W12</v>
      </c>
      <c r="K1979" s="11" t="s">
        <v>494</v>
      </c>
      <c r="L1979" s="11"/>
      <c r="M1979" s="11" t="s">
        <v>77</v>
      </c>
      <c r="N1979" s="266" t="s">
        <v>368</v>
      </c>
      <c r="O1979" s="266" t="s">
        <v>386</v>
      </c>
      <c r="P1979" s="11" t="s">
        <v>387</v>
      </c>
      <c r="Q1979" s="11" t="s">
        <v>419</v>
      </c>
      <c r="R1979" s="11">
        <v>0</v>
      </c>
      <c r="S1979" s="11">
        <v>0</v>
      </c>
      <c r="T1979" s="206">
        <f>ABS(Table1[[#This Row],[Prod]]-Table1[[#This Row],[Planned]])</f>
        <v>0</v>
      </c>
      <c r="U1979" s="209">
        <f>IF(ABS(Table1[[#This Row],[Prod]]-Table1[[#This Row],[Planned]])&gt;Table1[[#This Row],[Planned]],0,IF(Table1[[#This Row],[Planned]]=0,0,1-ABS(Table1[[#This Row],[Prod]]-Table1[[#This Row],[Planned]])/Table1[[#This Row],[Planned]]))</f>
        <v>0</v>
      </c>
      <c r="V1979" s="11"/>
      <c r="W1979" s="11"/>
      <c r="X1979" s="27">
        <v>0</v>
      </c>
      <c r="Y1979" s="206">
        <f>Table1[[#This Row],[Prod]]</f>
        <v>0</v>
      </c>
      <c r="Z1979" s="206">
        <f>ABS(Table1[[#This Row],[Prod2]]-Table1[[#This Row],[Plan Revised]])</f>
        <v>0</v>
      </c>
      <c r="AA1979" s="209">
        <f>IF(ABS(Table1[[#This Row],[Prod2]]-Table1[[#This Row],[Plan Revised]])&gt;Table1[[#This Row],[Plan Revised]],0,IF(Table1[[#This Row],[Plan Revised]]=0,0,1-ABS(Table1[[#This Row],[Prod2]]-Table1[[#This Row],[Plan Revised]])/Table1[[#This Row],[Plan Revised]]))</f>
        <v>0</v>
      </c>
      <c r="AB1979" s="11"/>
      <c r="AC1979" s="30"/>
      <c r="AD1979"/>
      <c r="AF1979"/>
    </row>
    <row r="1980" spans="1:32">
      <c r="A1980" s="15" t="str">
        <f>IF(Table1[Week]=WeekSel,"Yes","No")</f>
        <v>No</v>
      </c>
      <c r="B1980" s="15" t="str">
        <f>IF((Table1[StartDate]&gt;=Date.GraphMin)*(Table1[StartDate]&lt;=Date.GraphMax)=1,"Yes","No")</f>
        <v>No</v>
      </c>
      <c r="C1980" s="15" t="str">
        <f>IF(OR(Table1[[#This Row],[Site]]="FOOD MILLING",Table1[[#This Row],[Site]]="GODACO"), "No", "Yes")</f>
        <v>Yes</v>
      </c>
      <c r="D1980" s="40">
        <f>MAX(DATE(Table1[Year],1,1),DATE(Table1[Year],1,1)-WEEKDAY(DATE(Table1[Year],1,1),2)+(Table1[WeekNum]-1)*7+1)</f>
        <v>44634</v>
      </c>
      <c r="E1980" s="40">
        <f>MIN(DATE(Table1[Year]+1,1,0),DATE(Table1[Year],1,1)-WEEKDAY(DATE(Table1[Year],1,1),2)+Table1[WeekNum]*7)</f>
        <v>44640</v>
      </c>
      <c r="F1980" s="15">
        <v>2022</v>
      </c>
      <c r="G1980" s="15">
        <f t="shared" si="60"/>
        <v>3</v>
      </c>
      <c r="H1980" s="15">
        <v>12</v>
      </c>
      <c r="I1980" s="207" t="str">
        <f>"W" &amp;Table1[[#This Row],[WeekNum]]</f>
        <v>W12</v>
      </c>
      <c r="J1980" s="195" t="str">
        <f t="shared" si="61"/>
        <v>22-W12</v>
      </c>
      <c r="K1980" s="11" t="s">
        <v>495</v>
      </c>
      <c r="L1980" s="11"/>
      <c r="M1980" s="11" t="s">
        <v>77</v>
      </c>
      <c r="N1980" s="266" t="s">
        <v>368</v>
      </c>
      <c r="O1980" s="266" t="s">
        <v>386</v>
      </c>
      <c r="P1980" s="11" t="s">
        <v>387</v>
      </c>
      <c r="Q1980" s="11" t="s">
        <v>419</v>
      </c>
      <c r="R1980" s="11">
        <v>0</v>
      </c>
      <c r="S1980" s="11">
        <v>0</v>
      </c>
      <c r="T1980" s="206">
        <f>ABS(Table1[[#This Row],[Prod]]-Table1[[#This Row],[Planned]])</f>
        <v>0</v>
      </c>
      <c r="U1980" s="209">
        <f>IF(ABS(Table1[[#This Row],[Prod]]-Table1[[#This Row],[Planned]])&gt;Table1[[#This Row],[Planned]],0,IF(Table1[[#This Row],[Planned]]=0,0,1-ABS(Table1[[#This Row],[Prod]]-Table1[[#This Row],[Planned]])/Table1[[#This Row],[Planned]]))</f>
        <v>0</v>
      </c>
      <c r="V1980" s="11"/>
      <c r="W1980" s="11"/>
      <c r="X1980" s="27">
        <v>0</v>
      </c>
      <c r="Y1980" s="206">
        <f>Table1[[#This Row],[Prod]]</f>
        <v>0</v>
      </c>
      <c r="Z1980" s="206">
        <f>ABS(Table1[[#This Row],[Prod2]]-Table1[[#This Row],[Plan Revised]])</f>
        <v>0</v>
      </c>
      <c r="AA1980" s="209">
        <f>IF(ABS(Table1[[#This Row],[Prod2]]-Table1[[#This Row],[Plan Revised]])&gt;Table1[[#This Row],[Plan Revised]],0,IF(Table1[[#This Row],[Plan Revised]]=0,0,1-ABS(Table1[[#This Row],[Prod2]]-Table1[[#This Row],[Plan Revised]])/Table1[[#This Row],[Plan Revised]]))</f>
        <v>0</v>
      </c>
      <c r="AB1980" s="11"/>
      <c r="AC1980" s="30"/>
      <c r="AD1980"/>
      <c r="AF1980"/>
    </row>
    <row r="1981" spans="1:32">
      <c r="A1981" s="15" t="str">
        <f>IF(Table1[Week]=WeekSel,"Yes","No")</f>
        <v>No</v>
      </c>
      <c r="B1981" s="15" t="str">
        <f>IF((Table1[StartDate]&gt;=Date.GraphMin)*(Table1[StartDate]&lt;=Date.GraphMax)=1,"Yes","No")</f>
        <v>No</v>
      </c>
      <c r="C1981" s="15" t="str">
        <f>IF(OR(Table1[[#This Row],[Site]]="FOOD MILLING",Table1[[#This Row],[Site]]="GODACO"), "No", "Yes")</f>
        <v>Yes</v>
      </c>
      <c r="D1981" s="40">
        <f>MAX(DATE(Table1[Year],1,1),DATE(Table1[Year],1,1)-WEEKDAY(DATE(Table1[Year],1,1),2)+(Table1[WeekNum]-1)*7+1)</f>
        <v>44634</v>
      </c>
      <c r="E1981" s="40">
        <f>MIN(DATE(Table1[Year]+1,1,0),DATE(Table1[Year],1,1)-WEEKDAY(DATE(Table1[Year],1,1),2)+Table1[WeekNum]*7)</f>
        <v>44640</v>
      </c>
      <c r="F1981" s="15">
        <v>2022</v>
      </c>
      <c r="G1981" s="15">
        <f t="shared" si="60"/>
        <v>3</v>
      </c>
      <c r="H1981" s="15">
        <v>12</v>
      </c>
      <c r="I1981" s="207" t="str">
        <f>"W" &amp;Table1[[#This Row],[WeekNum]]</f>
        <v>W12</v>
      </c>
      <c r="J1981" s="195" t="str">
        <f t="shared" si="61"/>
        <v>22-W12</v>
      </c>
      <c r="K1981" s="11" t="s">
        <v>430</v>
      </c>
      <c r="L1981" s="11"/>
      <c r="M1981" s="11" t="s">
        <v>77</v>
      </c>
      <c r="N1981" s="266" t="s">
        <v>368</v>
      </c>
      <c r="O1981" s="266" t="s">
        <v>386</v>
      </c>
      <c r="P1981" s="11" t="s">
        <v>387</v>
      </c>
      <c r="Q1981" s="11" t="s">
        <v>419</v>
      </c>
      <c r="R1981" s="11">
        <v>4426.6000000000004</v>
      </c>
      <c r="S1981" s="11">
        <v>4376</v>
      </c>
      <c r="T1981" s="206">
        <f>ABS(Table1[[#This Row],[Prod]]-Table1[[#This Row],[Planned]])</f>
        <v>50.600000000000364</v>
      </c>
      <c r="U1981" s="209">
        <f>IF(ABS(Table1[[#This Row],[Prod]]-Table1[[#This Row],[Planned]])&gt;Table1[[#This Row],[Planned]],0,IF(Table1[[#This Row],[Planned]]=0,0,1-ABS(Table1[[#This Row],[Prod]]-Table1[[#This Row],[Planned]])/Table1[[#This Row],[Planned]]))</f>
        <v>0.98856910495639982</v>
      </c>
      <c r="V1981" s="11"/>
      <c r="W1981" s="11"/>
      <c r="X1981" s="27">
        <v>4427</v>
      </c>
      <c r="Y1981" s="206">
        <f>Table1[[#This Row],[Prod]]</f>
        <v>4376</v>
      </c>
      <c r="Z1981" s="206">
        <f>ABS(Table1[[#This Row],[Prod2]]-Table1[[#This Row],[Plan Revised]])</f>
        <v>51</v>
      </c>
      <c r="AA1981" s="209">
        <f>IF(ABS(Table1[[#This Row],[Prod2]]-Table1[[#This Row],[Plan Revised]])&gt;Table1[[#This Row],[Plan Revised]],0,IF(Table1[[#This Row],[Plan Revised]]=0,0,1-ABS(Table1[[#This Row],[Prod2]]-Table1[[#This Row],[Plan Revised]])/Table1[[#This Row],[Plan Revised]]))</f>
        <v>0.98847978314885931</v>
      </c>
      <c r="AB1981" s="11"/>
      <c r="AC1981" s="30"/>
      <c r="AD1981"/>
      <c r="AF1981"/>
    </row>
    <row r="1982" spans="1:32">
      <c r="A1982" s="15" t="str">
        <f>IF(Table1[Week]=WeekSel,"Yes","No")</f>
        <v>No</v>
      </c>
      <c r="B1982" s="15" t="str">
        <f>IF((Table1[StartDate]&gt;=Date.GraphMin)*(Table1[StartDate]&lt;=Date.GraphMax)=1,"Yes","No")</f>
        <v>No</v>
      </c>
      <c r="C1982" s="15" t="str">
        <f>IF(OR(Table1[[#This Row],[Site]]="FOOD MILLING",Table1[[#This Row],[Site]]="GODACO"), "No", "Yes")</f>
        <v>Yes</v>
      </c>
      <c r="D1982" s="40">
        <f>MAX(DATE(Table1[Year],1,1),DATE(Table1[Year],1,1)-WEEKDAY(DATE(Table1[Year],1,1),2)+(Table1[WeekNum]-1)*7+1)</f>
        <v>44634</v>
      </c>
      <c r="E1982" s="40">
        <f>MIN(DATE(Table1[Year]+1,1,0),DATE(Table1[Year],1,1)-WEEKDAY(DATE(Table1[Year],1,1),2)+Table1[WeekNum]*7)</f>
        <v>44640</v>
      </c>
      <c r="F1982" s="15">
        <v>2022</v>
      </c>
      <c r="G1982" s="15">
        <f t="shared" si="60"/>
        <v>3</v>
      </c>
      <c r="H1982" s="15">
        <v>12</v>
      </c>
      <c r="I1982" s="207" t="str">
        <f>"W" &amp;Table1[[#This Row],[WeekNum]]</f>
        <v>W12</v>
      </c>
      <c r="J1982" s="195" t="str">
        <f t="shared" si="61"/>
        <v>22-W12</v>
      </c>
      <c r="K1982" s="11" t="s">
        <v>431</v>
      </c>
      <c r="L1982" s="11"/>
      <c r="M1982" s="11" t="s">
        <v>77</v>
      </c>
      <c r="N1982" s="266" t="s">
        <v>368</v>
      </c>
      <c r="O1982" s="266" t="s">
        <v>386</v>
      </c>
      <c r="P1982" s="11" t="s">
        <v>387</v>
      </c>
      <c r="Q1982" s="11" t="s">
        <v>419</v>
      </c>
      <c r="R1982" s="11">
        <v>2280</v>
      </c>
      <c r="S1982" s="11">
        <v>2293</v>
      </c>
      <c r="T1982" s="206">
        <f>ABS(Table1[[#This Row],[Prod]]-Table1[[#This Row],[Planned]])</f>
        <v>13</v>
      </c>
      <c r="U1982" s="209">
        <f>IF(ABS(Table1[[#This Row],[Prod]]-Table1[[#This Row],[Planned]])&gt;Table1[[#This Row],[Planned]],0,IF(Table1[[#This Row],[Planned]]=0,0,1-ABS(Table1[[#This Row],[Prod]]-Table1[[#This Row],[Planned]])/Table1[[#This Row],[Planned]]))</f>
        <v>0.99429824561403513</v>
      </c>
      <c r="V1982" s="11"/>
      <c r="W1982" s="11"/>
      <c r="X1982" s="27">
        <v>2280</v>
      </c>
      <c r="Y1982" s="206">
        <f>Table1[[#This Row],[Prod]]</f>
        <v>2293</v>
      </c>
      <c r="Z1982" s="206">
        <f>ABS(Table1[[#This Row],[Prod2]]-Table1[[#This Row],[Plan Revised]])</f>
        <v>13</v>
      </c>
      <c r="AA1982" s="209">
        <f>IF(ABS(Table1[[#This Row],[Prod2]]-Table1[[#This Row],[Plan Revised]])&gt;Table1[[#This Row],[Plan Revised]],0,IF(Table1[[#This Row],[Plan Revised]]=0,0,1-ABS(Table1[[#This Row],[Prod2]]-Table1[[#This Row],[Plan Revised]])/Table1[[#This Row],[Plan Revised]]))</f>
        <v>0.99429824561403513</v>
      </c>
      <c r="AB1982" s="11"/>
      <c r="AC1982" s="30"/>
      <c r="AD1982"/>
      <c r="AF1982"/>
    </row>
    <row r="1983" spans="1:32">
      <c r="A1983" s="15" t="str">
        <f>IF(Table1[Week]=WeekSel,"Yes","No")</f>
        <v>No</v>
      </c>
      <c r="B1983" s="15" t="str">
        <f>IF((Table1[StartDate]&gt;=Date.GraphMin)*(Table1[StartDate]&lt;=Date.GraphMax)=1,"Yes","No")</f>
        <v>No</v>
      </c>
      <c r="C1983" s="15" t="str">
        <f>IF(OR(Table1[[#This Row],[Site]]="FOOD MILLING",Table1[[#This Row],[Site]]="GODACO"), "No", "Yes")</f>
        <v>Yes</v>
      </c>
      <c r="D1983" s="40">
        <f>MAX(DATE(Table1[Year],1,1),DATE(Table1[Year],1,1)-WEEKDAY(DATE(Table1[Year],1,1),2)+(Table1[WeekNum]-1)*7+1)</f>
        <v>44634</v>
      </c>
      <c r="E1983" s="40">
        <f>MIN(DATE(Table1[Year]+1,1,0),DATE(Table1[Year],1,1)-WEEKDAY(DATE(Table1[Year],1,1),2)+Table1[WeekNum]*7)</f>
        <v>44640</v>
      </c>
      <c r="F1983" s="15">
        <v>2022</v>
      </c>
      <c r="G1983" s="15">
        <f t="shared" si="60"/>
        <v>3</v>
      </c>
      <c r="H1983" s="15">
        <v>12</v>
      </c>
      <c r="I1983" s="207" t="str">
        <f>"W" &amp;Table1[[#This Row],[WeekNum]]</f>
        <v>W12</v>
      </c>
      <c r="J1983" s="195" t="str">
        <f t="shared" si="61"/>
        <v>22-W12</v>
      </c>
      <c r="K1983" s="11" t="s">
        <v>432</v>
      </c>
      <c r="L1983" s="11"/>
      <c r="M1983" s="11" t="s">
        <v>77</v>
      </c>
      <c r="N1983" s="266" t="s">
        <v>368</v>
      </c>
      <c r="O1983" s="266" t="s">
        <v>386</v>
      </c>
      <c r="P1983" s="11" t="s">
        <v>387</v>
      </c>
      <c r="Q1983" s="11" t="s">
        <v>419</v>
      </c>
      <c r="R1983" s="11">
        <v>0</v>
      </c>
      <c r="S1983" s="11">
        <v>0</v>
      </c>
      <c r="T1983" s="206">
        <f>ABS(Table1[[#This Row],[Prod]]-Table1[[#This Row],[Planned]])</f>
        <v>0</v>
      </c>
      <c r="U1983" s="209">
        <f>IF(ABS(Table1[[#This Row],[Prod]]-Table1[[#This Row],[Planned]])&gt;Table1[[#This Row],[Planned]],0,IF(Table1[[#This Row],[Planned]]=0,0,1-ABS(Table1[[#This Row],[Prod]]-Table1[[#This Row],[Planned]])/Table1[[#This Row],[Planned]]))</f>
        <v>0</v>
      </c>
      <c r="V1983" s="11"/>
      <c r="W1983" s="11"/>
      <c r="X1983" s="27">
        <v>0</v>
      </c>
      <c r="Y1983" s="206">
        <f>Table1[[#This Row],[Prod]]</f>
        <v>0</v>
      </c>
      <c r="Z1983" s="206">
        <f>ABS(Table1[[#This Row],[Prod2]]-Table1[[#This Row],[Plan Revised]])</f>
        <v>0</v>
      </c>
      <c r="AA1983" s="209">
        <f>IF(ABS(Table1[[#This Row],[Prod2]]-Table1[[#This Row],[Plan Revised]])&gt;Table1[[#This Row],[Plan Revised]],0,IF(Table1[[#This Row],[Plan Revised]]=0,0,1-ABS(Table1[[#This Row],[Prod2]]-Table1[[#This Row],[Plan Revised]])/Table1[[#This Row],[Plan Revised]]))</f>
        <v>0</v>
      </c>
      <c r="AB1983" s="11"/>
      <c r="AC1983" s="30"/>
      <c r="AD1983"/>
      <c r="AF1983"/>
    </row>
    <row r="1984" spans="1:32">
      <c r="A1984" s="15" t="str">
        <f>IF(Table1[Week]=WeekSel,"Yes","No")</f>
        <v>No</v>
      </c>
      <c r="B1984" s="15" t="str">
        <f>IF((Table1[StartDate]&gt;=Date.GraphMin)*(Table1[StartDate]&lt;=Date.GraphMax)=1,"Yes","No")</f>
        <v>No</v>
      </c>
      <c r="C1984" s="15" t="str">
        <f>IF(OR(Table1[[#This Row],[Site]]="FOOD MILLING",Table1[[#This Row],[Site]]="GODACO"), "No", "Yes")</f>
        <v>Yes</v>
      </c>
      <c r="D1984" s="40">
        <f>MAX(DATE(Table1[Year],1,1),DATE(Table1[Year],1,1)-WEEKDAY(DATE(Table1[Year],1,1),2)+(Table1[WeekNum]-1)*7+1)</f>
        <v>44634</v>
      </c>
      <c r="E1984" s="40">
        <f>MIN(DATE(Table1[Year]+1,1,0),DATE(Table1[Year],1,1)-WEEKDAY(DATE(Table1[Year],1,1),2)+Table1[WeekNum]*7)</f>
        <v>44640</v>
      </c>
      <c r="F1984" s="15">
        <v>2022</v>
      </c>
      <c r="G1984" s="15">
        <f t="shared" si="60"/>
        <v>3</v>
      </c>
      <c r="H1984" s="15">
        <v>12</v>
      </c>
      <c r="I1984" s="207" t="str">
        <f>"W" &amp;Table1[[#This Row],[WeekNum]]</f>
        <v>W12</v>
      </c>
      <c r="J1984" s="195" t="str">
        <f t="shared" si="61"/>
        <v>22-W12</v>
      </c>
      <c r="K1984" s="11" t="s">
        <v>434</v>
      </c>
      <c r="L1984" s="11"/>
      <c r="M1984" s="11" t="s">
        <v>77</v>
      </c>
      <c r="N1984" s="266" t="s">
        <v>368</v>
      </c>
      <c r="O1984" s="266" t="s">
        <v>386</v>
      </c>
      <c r="P1984" s="11" t="s">
        <v>387</v>
      </c>
      <c r="Q1984" s="11" t="s">
        <v>419</v>
      </c>
      <c r="R1984" s="11">
        <v>0</v>
      </c>
      <c r="S1984" s="11">
        <v>0</v>
      </c>
      <c r="T1984" s="206">
        <f>ABS(Table1[[#This Row],[Prod]]-Table1[[#This Row],[Planned]])</f>
        <v>0</v>
      </c>
      <c r="U1984" s="209">
        <f>IF(ABS(Table1[[#This Row],[Prod]]-Table1[[#This Row],[Planned]])&gt;Table1[[#This Row],[Planned]],0,IF(Table1[[#This Row],[Planned]]=0,0,1-ABS(Table1[[#This Row],[Prod]]-Table1[[#This Row],[Planned]])/Table1[[#This Row],[Planned]]))</f>
        <v>0</v>
      </c>
      <c r="V1984" s="11"/>
      <c r="W1984" s="11"/>
      <c r="X1984" s="27">
        <v>0</v>
      </c>
      <c r="Y1984" s="206">
        <f>Table1[[#This Row],[Prod]]</f>
        <v>0</v>
      </c>
      <c r="Z1984" s="206">
        <f>ABS(Table1[[#This Row],[Prod2]]-Table1[[#This Row],[Plan Revised]])</f>
        <v>0</v>
      </c>
      <c r="AA1984" s="209">
        <f>IF(ABS(Table1[[#This Row],[Prod2]]-Table1[[#This Row],[Plan Revised]])&gt;Table1[[#This Row],[Plan Revised]],0,IF(Table1[[#This Row],[Plan Revised]]=0,0,1-ABS(Table1[[#This Row],[Prod2]]-Table1[[#This Row],[Plan Revised]])/Table1[[#This Row],[Plan Revised]]))</f>
        <v>0</v>
      </c>
      <c r="AB1984" s="11"/>
      <c r="AC1984" s="30"/>
      <c r="AD1984"/>
      <c r="AF1984"/>
    </row>
    <row r="1985" spans="1:32">
      <c r="A1985" s="15" t="str">
        <f>IF(Table1[Week]=WeekSel,"Yes","No")</f>
        <v>No</v>
      </c>
      <c r="B1985" s="15" t="str">
        <f>IF((Table1[StartDate]&gt;=Date.GraphMin)*(Table1[StartDate]&lt;=Date.GraphMax)=1,"Yes","No")</f>
        <v>No</v>
      </c>
      <c r="C1985" s="15" t="str">
        <f>IF(OR(Table1[[#This Row],[Site]]="FOOD MILLING",Table1[[#This Row],[Site]]="GODACO"), "No", "Yes")</f>
        <v>Yes</v>
      </c>
      <c r="D1985" s="40">
        <f>MAX(DATE(Table1[Year],1,1),DATE(Table1[Year],1,1)-WEEKDAY(DATE(Table1[Year],1,1),2)+(Table1[WeekNum]-1)*7+1)</f>
        <v>44634</v>
      </c>
      <c r="E1985" s="40">
        <f>MIN(DATE(Table1[Year]+1,1,0),DATE(Table1[Year],1,1)-WEEKDAY(DATE(Table1[Year],1,1),2)+Table1[WeekNum]*7)</f>
        <v>44640</v>
      </c>
      <c r="F1985" s="15">
        <v>2022</v>
      </c>
      <c r="G1985" s="15">
        <f t="shared" si="60"/>
        <v>3</v>
      </c>
      <c r="H1985" s="15">
        <v>12</v>
      </c>
      <c r="I1985" s="207" t="str">
        <f>"W" &amp;Table1[[#This Row],[WeekNum]]</f>
        <v>W12</v>
      </c>
      <c r="J1985" s="195" t="str">
        <f t="shared" si="61"/>
        <v>22-W12</v>
      </c>
      <c r="K1985" s="11" t="s">
        <v>433</v>
      </c>
      <c r="L1985" s="11"/>
      <c r="M1985" s="11" t="s">
        <v>77</v>
      </c>
      <c r="N1985" s="266" t="s">
        <v>368</v>
      </c>
      <c r="O1985" s="266" t="s">
        <v>386</v>
      </c>
      <c r="P1985" s="11" t="s">
        <v>387</v>
      </c>
      <c r="Q1985" s="11" t="s">
        <v>419</v>
      </c>
      <c r="R1985" s="11">
        <v>0</v>
      </c>
      <c r="S1985" s="11">
        <v>0</v>
      </c>
      <c r="T1985" s="206">
        <f>ABS(Table1[[#This Row],[Prod]]-Table1[[#This Row],[Planned]])</f>
        <v>0</v>
      </c>
      <c r="U1985" s="209">
        <f>IF(ABS(Table1[[#This Row],[Prod]]-Table1[[#This Row],[Planned]])&gt;Table1[[#This Row],[Planned]],0,IF(Table1[[#This Row],[Planned]]=0,0,1-ABS(Table1[[#This Row],[Prod]]-Table1[[#This Row],[Planned]])/Table1[[#This Row],[Planned]]))</f>
        <v>0</v>
      </c>
      <c r="V1985" s="11"/>
      <c r="W1985" s="11"/>
      <c r="X1985" s="27">
        <v>0</v>
      </c>
      <c r="Y1985" s="206">
        <f>Table1[[#This Row],[Prod]]</f>
        <v>0</v>
      </c>
      <c r="Z1985" s="206">
        <f>ABS(Table1[[#This Row],[Prod2]]-Table1[[#This Row],[Plan Revised]])</f>
        <v>0</v>
      </c>
      <c r="AA1985" s="209">
        <f>IF(ABS(Table1[[#This Row],[Prod2]]-Table1[[#This Row],[Plan Revised]])&gt;Table1[[#This Row],[Plan Revised]],0,IF(Table1[[#This Row],[Plan Revised]]=0,0,1-ABS(Table1[[#This Row],[Prod2]]-Table1[[#This Row],[Plan Revised]])/Table1[[#This Row],[Plan Revised]]))</f>
        <v>0</v>
      </c>
      <c r="AB1985" s="11"/>
      <c r="AC1985" s="30"/>
      <c r="AD1985"/>
      <c r="AF1985"/>
    </row>
    <row r="1986" spans="1:32">
      <c r="A1986" s="15" t="str">
        <f>IF(Table1[Week]=WeekSel,"Yes","No")</f>
        <v>No</v>
      </c>
      <c r="B1986" s="15" t="str">
        <f>IF((Table1[StartDate]&gt;=Date.GraphMin)*(Table1[StartDate]&lt;=Date.GraphMax)=1,"Yes","No")</f>
        <v>No</v>
      </c>
      <c r="C1986" s="15" t="str">
        <f>IF(OR(Table1[[#This Row],[Site]]="FOOD MILLING",Table1[[#This Row],[Site]]="GODACO"), "No", "Yes")</f>
        <v>Yes</v>
      </c>
      <c r="D1986" s="40">
        <f>MAX(DATE(Table1[Year],1,1),DATE(Table1[Year],1,1)-WEEKDAY(DATE(Table1[Year],1,1),2)+(Table1[WeekNum]-1)*7+1)</f>
        <v>44634</v>
      </c>
      <c r="E1986" s="40">
        <f>MIN(DATE(Table1[Year]+1,1,0),DATE(Table1[Year],1,1)-WEEKDAY(DATE(Table1[Year],1,1),2)+Table1[WeekNum]*7)</f>
        <v>44640</v>
      </c>
      <c r="F1986" s="15">
        <v>2022</v>
      </c>
      <c r="G1986" s="15">
        <f t="shared" ref="G1986:G2049" si="62">MONTH(DATE(F1986,1,H1986*7-2)-WEEKDAY(DATE(H1986,1,2)))</f>
        <v>3</v>
      </c>
      <c r="H1986" s="15">
        <v>12</v>
      </c>
      <c r="I1986" s="207" t="str">
        <f>"W" &amp;Table1[[#This Row],[WeekNum]]</f>
        <v>W12</v>
      </c>
      <c r="J1986" s="195" t="str">
        <f t="shared" ref="J1986:J2049" si="63">RIGHT(F1986,2)&amp;"-"&amp;TEXT(H1986,"W00")</f>
        <v>22-W12</v>
      </c>
      <c r="K1986" s="11" t="s">
        <v>498</v>
      </c>
      <c r="L1986" s="11"/>
      <c r="M1986" s="11" t="s">
        <v>72</v>
      </c>
      <c r="N1986" s="11" t="s">
        <v>44</v>
      </c>
      <c r="O1986" s="266" t="s">
        <v>389</v>
      </c>
      <c r="P1986" s="11" t="s">
        <v>390</v>
      </c>
      <c r="Q1986" s="11" t="s">
        <v>421</v>
      </c>
      <c r="R1986" s="11">
        <v>465</v>
      </c>
      <c r="S1986" s="11">
        <v>27.528000000000002</v>
      </c>
      <c r="T1986" s="206">
        <f>ABS(Table1[[#This Row],[Prod]]-Table1[[#This Row],[Planned]])</f>
        <v>437.47199999999998</v>
      </c>
      <c r="U1986" s="209">
        <f>IF(ABS(Table1[[#This Row],[Prod]]-Table1[[#This Row],[Planned]])&gt;Table1[[#This Row],[Planned]],0,IF(Table1[[#This Row],[Planned]]=0,0,1-ABS(Table1[[#This Row],[Prod]]-Table1[[#This Row],[Planned]])/Table1[[#This Row],[Planned]]))</f>
        <v>5.920000000000003E-2</v>
      </c>
      <c r="V1986" s="11"/>
      <c r="W1986" s="11"/>
      <c r="X1986" s="27">
        <v>465</v>
      </c>
      <c r="Y1986" s="206">
        <f>Table1[[#This Row],[Prod]]</f>
        <v>27.528000000000002</v>
      </c>
      <c r="Z1986" s="206">
        <f>ABS(Table1[[#This Row],[Prod2]]-Table1[[#This Row],[Plan Revised]])</f>
        <v>437.47199999999998</v>
      </c>
      <c r="AA1986" s="209">
        <f>IF(ABS(Table1[[#This Row],[Prod2]]-Table1[[#This Row],[Plan Revised]])&gt;Table1[[#This Row],[Plan Revised]],0,IF(Table1[[#This Row],[Plan Revised]]=0,0,1-ABS(Table1[[#This Row],[Prod2]]-Table1[[#This Row],[Plan Revised]])/Table1[[#This Row],[Plan Revised]]))</f>
        <v>5.920000000000003E-2</v>
      </c>
      <c r="AB1986" s="11"/>
      <c r="AC1986" s="30"/>
      <c r="AD1986"/>
      <c r="AF1986"/>
    </row>
    <row r="1987" spans="1:32">
      <c r="A1987" s="15" t="str">
        <f>IF(Table1[Week]=WeekSel,"Yes","No")</f>
        <v>No</v>
      </c>
      <c r="B1987" s="15" t="str">
        <f>IF((Table1[StartDate]&gt;=Date.GraphMin)*(Table1[StartDate]&lt;=Date.GraphMax)=1,"Yes","No")</f>
        <v>No</v>
      </c>
      <c r="C1987" s="15" t="str">
        <f>IF(OR(Table1[[#This Row],[Site]]="FOOD MILLING",Table1[[#This Row],[Site]]="GODACO"), "No", "Yes")</f>
        <v>Yes</v>
      </c>
      <c r="D1987" s="40">
        <f>MAX(DATE(Table1[Year],1,1),DATE(Table1[Year],1,1)-WEEKDAY(DATE(Table1[Year],1,1),2)+(Table1[WeekNum]-1)*7+1)</f>
        <v>44634</v>
      </c>
      <c r="E1987" s="40">
        <f>MIN(DATE(Table1[Year]+1,1,0),DATE(Table1[Year],1,1)-WEEKDAY(DATE(Table1[Year],1,1),2)+Table1[WeekNum]*7)</f>
        <v>44640</v>
      </c>
      <c r="F1987" s="15">
        <v>2022</v>
      </c>
      <c r="G1987" s="15">
        <f t="shared" si="62"/>
        <v>3</v>
      </c>
      <c r="H1987" s="15">
        <v>12</v>
      </c>
      <c r="I1987" s="207" t="str">
        <f>"W" &amp;Table1[[#This Row],[WeekNum]]</f>
        <v>W12</v>
      </c>
      <c r="J1987" s="195" t="str">
        <f t="shared" si="63"/>
        <v>22-W12</v>
      </c>
      <c r="K1987" s="11" t="s">
        <v>684</v>
      </c>
      <c r="L1987" s="11"/>
      <c r="M1987" s="11" t="s">
        <v>72</v>
      </c>
      <c r="N1987" s="11" t="s">
        <v>44</v>
      </c>
      <c r="O1987" s="266" t="s">
        <v>391</v>
      </c>
      <c r="P1987" s="11" t="s">
        <v>392</v>
      </c>
      <c r="Q1987" s="11" t="s">
        <v>421</v>
      </c>
      <c r="R1987" s="11">
        <v>0</v>
      </c>
      <c r="S1987" s="11">
        <v>0</v>
      </c>
      <c r="T1987" s="206">
        <f>ABS(Table1[[#This Row],[Prod]]-Table1[[#This Row],[Planned]])</f>
        <v>0</v>
      </c>
      <c r="U1987" s="209">
        <f>IF(ABS(Table1[[#This Row],[Prod]]-Table1[[#This Row],[Planned]])&gt;Table1[[#This Row],[Planned]],0,IF(Table1[[#This Row],[Planned]]=0,0,1-ABS(Table1[[#This Row],[Prod]]-Table1[[#This Row],[Planned]])/Table1[[#This Row],[Planned]]))</f>
        <v>0</v>
      </c>
      <c r="V1987" s="11"/>
      <c r="W1987" s="11"/>
      <c r="X1987" s="27">
        <v>0</v>
      </c>
      <c r="Y1987" s="206">
        <f>Table1[[#This Row],[Prod]]</f>
        <v>0</v>
      </c>
      <c r="Z1987" s="206">
        <f>ABS(Table1[[#This Row],[Prod2]]-Table1[[#This Row],[Plan Revised]])</f>
        <v>0</v>
      </c>
      <c r="AA1987" s="209">
        <f>IF(ABS(Table1[[#This Row],[Prod2]]-Table1[[#This Row],[Plan Revised]])&gt;Table1[[#This Row],[Plan Revised]],0,IF(Table1[[#This Row],[Plan Revised]]=0,0,1-ABS(Table1[[#This Row],[Prod2]]-Table1[[#This Row],[Plan Revised]])/Table1[[#This Row],[Plan Revised]]))</f>
        <v>0</v>
      </c>
      <c r="AB1987" s="11"/>
      <c r="AC1987" s="30"/>
      <c r="AD1987"/>
      <c r="AF1987"/>
    </row>
    <row r="1988" spans="1:32">
      <c r="A1988" s="15" t="str">
        <f>IF(Table1[Week]=WeekSel,"Yes","No")</f>
        <v>No</v>
      </c>
      <c r="B1988" s="15" t="str">
        <f>IF((Table1[StartDate]&gt;=Date.GraphMin)*(Table1[StartDate]&lt;=Date.GraphMax)=1,"Yes","No")</f>
        <v>No</v>
      </c>
      <c r="C1988" s="15" t="str">
        <f>IF(OR(Table1[[#This Row],[Site]]="FOOD MILLING",Table1[[#This Row],[Site]]="GODACO"), "No", "Yes")</f>
        <v>Yes</v>
      </c>
      <c r="D1988" s="40">
        <f>MAX(DATE(Table1[Year],1,1),DATE(Table1[Year],1,1)-WEEKDAY(DATE(Table1[Year],1,1),2)+(Table1[WeekNum]-1)*7+1)</f>
        <v>44634</v>
      </c>
      <c r="E1988" s="40">
        <f>MIN(DATE(Table1[Year]+1,1,0),DATE(Table1[Year],1,1)-WEEKDAY(DATE(Table1[Year],1,1),2)+Table1[WeekNum]*7)</f>
        <v>44640</v>
      </c>
      <c r="F1988" s="15">
        <v>2022</v>
      </c>
      <c r="G1988" s="15">
        <f t="shared" si="62"/>
        <v>3</v>
      </c>
      <c r="H1988" s="15">
        <v>12</v>
      </c>
      <c r="I1988" s="207" t="str">
        <f>"W" &amp;Table1[[#This Row],[WeekNum]]</f>
        <v>W12</v>
      </c>
      <c r="J1988" s="195" t="str">
        <f t="shared" si="63"/>
        <v>22-W12</v>
      </c>
      <c r="K1988" s="11" t="s">
        <v>647</v>
      </c>
      <c r="L1988" s="11"/>
      <c r="M1988" s="11" t="s">
        <v>72</v>
      </c>
      <c r="N1988" s="11" t="s">
        <v>44</v>
      </c>
      <c r="O1988" s="266" t="s">
        <v>372</v>
      </c>
      <c r="P1988" s="11" t="s">
        <v>378</v>
      </c>
      <c r="Q1988" s="11" t="s">
        <v>421</v>
      </c>
      <c r="R1988" s="11">
        <v>4800</v>
      </c>
      <c r="S1988" s="11">
        <v>4436.8099999999995</v>
      </c>
      <c r="T1988" s="206">
        <f>ABS(Table1[[#This Row],[Prod]]-Table1[[#This Row],[Planned]])</f>
        <v>363.19000000000051</v>
      </c>
      <c r="U1988" s="209">
        <f>IF(ABS(Table1[[#This Row],[Prod]]-Table1[[#This Row],[Planned]])&gt;Table1[[#This Row],[Planned]],0,IF(Table1[[#This Row],[Planned]]=0,0,1-ABS(Table1[[#This Row],[Prod]]-Table1[[#This Row],[Planned]])/Table1[[#This Row],[Planned]]))</f>
        <v>0.92433541666666652</v>
      </c>
      <c r="V1988" s="11"/>
      <c r="W1988" s="11"/>
      <c r="X1988" s="27">
        <v>4500</v>
      </c>
      <c r="Y1988" s="206">
        <f>Table1[[#This Row],[Prod]]</f>
        <v>4436.8099999999995</v>
      </c>
      <c r="Z1988" s="206">
        <f>ABS(Table1[[#This Row],[Prod2]]-Table1[[#This Row],[Plan Revised]])</f>
        <v>63.190000000000509</v>
      </c>
      <c r="AA1988" s="209">
        <f>IF(ABS(Table1[[#This Row],[Prod2]]-Table1[[#This Row],[Plan Revised]])&gt;Table1[[#This Row],[Plan Revised]],0,IF(Table1[[#This Row],[Plan Revised]]=0,0,1-ABS(Table1[[#This Row],[Prod2]]-Table1[[#This Row],[Plan Revised]])/Table1[[#This Row],[Plan Revised]]))</f>
        <v>0.98595777777777771</v>
      </c>
      <c r="AB1988" s="11"/>
      <c r="AC1988" s="30"/>
      <c r="AD1988"/>
      <c r="AF1988"/>
    </row>
    <row r="1989" spans="1:32">
      <c r="A1989" s="15" t="str">
        <f>IF(Table1[Week]=WeekSel,"Yes","No")</f>
        <v>No</v>
      </c>
      <c r="B1989" s="15" t="str">
        <f>IF((Table1[StartDate]&gt;=Date.GraphMin)*(Table1[StartDate]&lt;=Date.GraphMax)=1,"Yes","No")</f>
        <v>No</v>
      </c>
      <c r="C1989" s="15" t="str">
        <f>IF(OR(Table1[[#This Row],[Site]]="FOOD MILLING",Table1[[#This Row],[Site]]="GODACO"), "No", "Yes")</f>
        <v>Yes</v>
      </c>
      <c r="D1989" s="40">
        <f>MAX(DATE(Table1[Year],1,1),DATE(Table1[Year],1,1)-WEEKDAY(DATE(Table1[Year],1,1),2)+(Table1[WeekNum]-1)*7+1)</f>
        <v>44634</v>
      </c>
      <c r="E1989" s="40">
        <f>MIN(DATE(Table1[Year]+1,1,0),DATE(Table1[Year],1,1)-WEEKDAY(DATE(Table1[Year],1,1),2)+Table1[WeekNum]*7)</f>
        <v>44640</v>
      </c>
      <c r="F1989" s="15">
        <v>2022</v>
      </c>
      <c r="G1989" s="15">
        <f t="shared" si="62"/>
        <v>3</v>
      </c>
      <c r="H1989" s="15">
        <v>12</v>
      </c>
      <c r="I1989" s="207" t="str">
        <f>"W" &amp;Table1[[#This Row],[WeekNum]]</f>
        <v>W12</v>
      </c>
      <c r="J1989" s="195" t="str">
        <f t="shared" si="63"/>
        <v>22-W12</v>
      </c>
      <c r="K1989" s="11" t="s">
        <v>685</v>
      </c>
      <c r="L1989" s="11"/>
      <c r="M1989" s="11" t="s">
        <v>72</v>
      </c>
      <c r="N1989" s="11" t="s">
        <v>44</v>
      </c>
      <c r="O1989" s="266" t="s">
        <v>391</v>
      </c>
      <c r="P1989" s="11" t="s">
        <v>392</v>
      </c>
      <c r="Q1989" s="11" t="s">
        <v>421</v>
      </c>
      <c r="R1989" s="11">
        <v>0</v>
      </c>
      <c r="S1989" s="11">
        <v>0</v>
      </c>
      <c r="T1989" s="206">
        <f>ABS(Table1[[#This Row],[Prod]]-Table1[[#This Row],[Planned]])</f>
        <v>0</v>
      </c>
      <c r="U1989" s="209">
        <f>IF(ABS(Table1[[#This Row],[Prod]]-Table1[[#This Row],[Planned]])&gt;Table1[[#This Row],[Planned]],0,IF(Table1[[#This Row],[Planned]]=0,0,1-ABS(Table1[[#This Row],[Prod]]-Table1[[#This Row],[Planned]])/Table1[[#This Row],[Planned]]))</f>
        <v>0</v>
      </c>
      <c r="V1989" s="11"/>
      <c r="W1989" s="11"/>
      <c r="X1989" s="27">
        <v>0</v>
      </c>
      <c r="Y1989" s="206">
        <f>Table1[[#This Row],[Prod]]</f>
        <v>0</v>
      </c>
      <c r="Z1989" s="206">
        <f>ABS(Table1[[#This Row],[Prod2]]-Table1[[#This Row],[Plan Revised]])</f>
        <v>0</v>
      </c>
      <c r="AA1989" s="209">
        <f>IF(ABS(Table1[[#This Row],[Prod2]]-Table1[[#This Row],[Plan Revised]])&gt;Table1[[#This Row],[Plan Revised]],0,IF(Table1[[#This Row],[Plan Revised]]=0,0,1-ABS(Table1[[#This Row],[Prod2]]-Table1[[#This Row],[Plan Revised]])/Table1[[#This Row],[Plan Revised]]))</f>
        <v>0</v>
      </c>
      <c r="AB1989" s="11"/>
      <c r="AC1989" s="30"/>
      <c r="AD1989"/>
      <c r="AF1989"/>
    </row>
    <row r="1990" spans="1:32">
      <c r="A1990" s="15" t="str">
        <f>IF(Table1[Week]=WeekSel,"Yes","No")</f>
        <v>No</v>
      </c>
      <c r="B1990" s="15" t="str">
        <f>IF((Table1[StartDate]&gt;=Date.GraphMin)*(Table1[StartDate]&lt;=Date.GraphMax)=1,"Yes","No")</f>
        <v>No</v>
      </c>
      <c r="C1990" s="15" t="str">
        <f>IF(OR(Table1[[#This Row],[Site]]="FOOD MILLING",Table1[[#This Row],[Site]]="GODACO"), "No", "Yes")</f>
        <v>Yes</v>
      </c>
      <c r="D1990" s="40">
        <f>MAX(DATE(Table1[Year],1,1),DATE(Table1[Year],1,1)-WEEKDAY(DATE(Table1[Year],1,1),2)+(Table1[WeekNum]-1)*7+1)</f>
        <v>44634</v>
      </c>
      <c r="E1990" s="40">
        <f>MIN(DATE(Table1[Year]+1,1,0),DATE(Table1[Year],1,1)-WEEKDAY(DATE(Table1[Year],1,1),2)+Table1[WeekNum]*7)</f>
        <v>44640</v>
      </c>
      <c r="F1990" s="15">
        <v>2022</v>
      </c>
      <c r="G1990" s="15">
        <f t="shared" si="62"/>
        <v>3</v>
      </c>
      <c r="H1990" s="15">
        <v>12</v>
      </c>
      <c r="I1990" s="207" t="str">
        <f>"W" &amp;Table1[[#This Row],[WeekNum]]</f>
        <v>W12</v>
      </c>
      <c r="J1990" s="195" t="str">
        <f t="shared" si="63"/>
        <v>22-W12</v>
      </c>
      <c r="K1990" s="11" t="s">
        <v>686</v>
      </c>
      <c r="L1990" s="11"/>
      <c r="M1990" s="11" t="s">
        <v>72</v>
      </c>
      <c r="N1990" s="11" t="s">
        <v>44</v>
      </c>
      <c r="O1990" s="266" t="s">
        <v>389</v>
      </c>
      <c r="P1990" s="11" t="s">
        <v>390</v>
      </c>
      <c r="Q1990" s="11" t="s">
        <v>421</v>
      </c>
      <c r="R1990" s="11">
        <v>0</v>
      </c>
      <c r="S1990" s="11">
        <v>0</v>
      </c>
      <c r="T1990" s="206">
        <f>ABS(Table1[[#This Row],[Prod]]-Table1[[#This Row],[Planned]])</f>
        <v>0</v>
      </c>
      <c r="U1990" s="209">
        <f>IF(ABS(Table1[[#This Row],[Prod]]-Table1[[#This Row],[Planned]])&gt;Table1[[#This Row],[Planned]],0,IF(Table1[[#This Row],[Planned]]=0,0,1-ABS(Table1[[#This Row],[Prod]]-Table1[[#This Row],[Planned]])/Table1[[#This Row],[Planned]]))</f>
        <v>0</v>
      </c>
      <c r="V1990" s="11"/>
      <c r="W1990" s="11"/>
      <c r="X1990" s="27">
        <v>0</v>
      </c>
      <c r="Y1990" s="206">
        <f>Table1[[#This Row],[Prod]]</f>
        <v>0</v>
      </c>
      <c r="Z1990" s="206">
        <f>ABS(Table1[[#This Row],[Prod2]]-Table1[[#This Row],[Plan Revised]])</f>
        <v>0</v>
      </c>
      <c r="AA1990" s="209">
        <f>IF(ABS(Table1[[#This Row],[Prod2]]-Table1[[#This Row],[Plan Revised]])&gt;Table1[[#This Row],[Plan Revised]],0,IF(Table1[[#This Row],[Plan Revised]]=0,0,1-ABS(Table1[[#This Row],[Prod2]]-Table1[[#This Row],[Plan Revised]])/Table1[[#This Row],[Plan Revised]]))</f>
        <v>0</v>
      </c>
      <c r="AB1990" s="11"/>
      <c r="AC1990" s="30"/>
      <c r="AD1990"/>
      <c r="AF1990"/>
    </row>
    <row r="1991" spans="1:32">
      <c r="A1991" s="15" t="str">
        <f>IF(Table1[Week]=WeekSel,"Yes","No")</f>
        <v>No</v>
      </c>
      <c r="B1991" s="15" t="str">
        <f>IF((Table1[StartDate]&gt;=Date.GraphMin)*(Table1[StartDate]&lt;=Date.GraphMax)=1,"Yes","No")</f>
        <v>No</v>
      </c>
      <c r="C1991" s="15" t="str">
        <f>IF(OR(Table1[[#This Row],[Site]]="FOOD MILLING",Table1[[#This Row],[Site]]="GODACO"), "No", "Yes")</f>
        <v>Yes</v>
      </c>
      <c r="D1991" s="40">
        <f>MAX(DATE(Table1[Year],1,1),DATE(Table1[Year],1,1)-WEEKDAY(DATE(Table1[Year],1,1),2)+(Table1[WeekNum]-1)*7+1)</f>
        <v>44634</v>
      </c>
      <c r="E1991" s="40">
        <f>MIN(DATE(Table1[Year]+1,1,0),DATE(Table1[Year],1,1)-WEEKDAY(DATE(Table1[Year],1,1),2)+Table1[WeekNum]*7)</f>
        <v>44640</v>
      </c>
      <c r="F1991" s="15">
        <v>2022</v>
      </c>
      <c r="G1991" s="15">
        <f t="shared" si="62"/>
        <v>3</v>
      </c>
      <c r="H1991" s="15">
        <v>12</v>
      </c>
      <c r="I1991" s="207" t="str">
        <f>"W" &amp;Table1[[#This Row],[WeekNum]]</f>
        <v>W12</v>
      </c>
      <c r="J1991" s="195" t="str">
        <f t="shared" si="63"/>
        <v>22-W12</v>
      </c>
      <c r="K1991" s="11" t="s">
        <v>687</v>
      </c>
      <c r="L1991" s="11"/>
      <c r="M1991" s="11" t="s">
        <v>72</v>
      </c>
      <c r="N1991" s="11" t="s">
        <v>44</v>
      </c>
      <c r="O1991" s="266" t="s">
        <v>389</v>
      </c>
      <c r="P1991" s="11" t="s">
        <v>390</v>
      </c>
      <c r="Q1991" s="11" t="s">
        <v>421</v>
      </c>
      <c r="R1991" s="11">
        <v>0</v>
      </c>
      <c r="S1991" s="11">
        <v>0</v>
      </c>
      <c r="T1991" s="206">
        <f>ABS(Table1[[#This Row],[Prod]]-Table1[[#This Row],[Planned]])</f>
        <v>0</v>
      </c>
      <c r="U1991" s="209">
        <f>IF(ABS(Table1[[#This Row],[Prod]]-Table1[[#This Row],[Planned]])&gt;Table1[[#This Row],[Planned]],0,IF(Table1[[#This Row],[Planned]]=0,0,1-ABS(Table1[[#This Row],[Prod]]-Table1[[#This Row],[Planned]])/Table1[[#This Row],[Planned]]))</f>
        <v>0</v>
      </c>
      <c r="V1991" s="11"/>
      <c r="W1991" s="11"/>
      <c r="X1991" s="27">
        <v>0</v>
      </c>
      <c r="Y1991" s="206">
        <f>Table1[[#This Row],[Prod]]</f>
        <v>0</v>
      </c>
      <c r="Z1991" s="206">
        <f>ABS(Table1[[#This Row],[Prod2]]-Table1[[#This Row],[Plan Revised]])</f>
        <v>0</v>
      </c>
      <c r="AA1991" s="209">
        <f>IF(ABS(Table1[[#This Row],[Prod2]]-Table1[[#This Row],[Plan Revised]])&gt;Table1[[#This Row],[Plan Revised]],0,IF(Table1[[#This Row],[Plan Revised]]=0,0,1-ABS(Table1[[#This Row],[Prod2]]-Table1[[#This Row],[Plan Revised]])/Table1[[#This Row],[Plan Revised]]))</f>
        <v>0</v>
      </c>
      <c r="AB1991" s="11"/>
      <c r="AC1991" s="30"/>
      <c r="AD1991"/>
      <c r="AF1991"/>
    </row>
    <row r="1992" spans="1:32">
      <c r="A1992" s="15" t="str">
        <f>IF(Table1[Week]=WeekSel,"Yes","No")</f>
        <v>No</v>
      </c>
      <c r="B1992" s="15" t="str">
        <f>IF((Table1[StartDate]&gt;=Date.GraphMin)*(Table1[StartDate]&lt;=Date.GraphMax)=1,"Yes","No")</f>
        <v>No</v>
      </c>
      <c r="C1992" s="15" t="str">
        <f>IF(OR(Table1[[#This Row],[Site]]="FOOD MILLING",Table1[[#This Row],[Site]]="GODACO"), "No", "Yes")</f>
        <v>Yes</v>
      </c>
      <c r="D1992" s="40">
        <f>MAX(DATE(Table1[Year],1,1),DATE(Table1[Year],1,1)-WEEKDAY(DATE(Table1[Year],1,1),2)+(Table1[WeekNum]-1)*7+1)</f>
        <v>44634</v>
      </c>
      <c r="E1992" s="40">
        <f>MIN(DATE(Table1[Year]+1,1,0),DATE(Table1[Year],1,1)-WEEKDAY(DATE(Table1[Year],1,1),2)+Table1[WeekNum]*7)</f>
        <v>44640</v>
      </c>
      <c r="F1992" s="15">
        <v>2022</v>
      </c>
      <c r="G1992" s="15">
        <f t="shared" si="62"/>
        <v>3</v>
      </c>
      <c r="H1992" s="15">
        <v>12</v>
      </c>
      <c r="I1992" s="207" t="str">
        <f>"W" &amp;Table1[[#This Row],[WeekNum]]</f>
        <v>W12</v>
      </c>
      <c r="J1992" s="195" t="str">
        <f t="shared" si="63"/>
        <v>22-W12</v>
      </c>
      <c r="K1992" s="11" t="s">
        <v>722</v>
      </c>
      <c r="L1992" s="11"/>
      <c r="M1992" s="11" t="s">
        <v>72</v>
      </c>
      <c r="N1992" s="11" t="s">
        <v>44</v>
      </c>
      <c r="O1992" s="266" t="s">
        <v>389</v>
      </c>
      <c r="P1992" s="11" t="s">
        <v>410</v>
      </c>
      <c r="Q1992" s="11" t="s">
        <v>421</v>
      </c>
      <c r="R1992" s="11">
        <v>0</v>
      </c>
      <c r="S1992" s="11">
        <v>0</v>
      </c>
      <c r="T1992" s="206">
        <f>ABS(Table1[[#This Row],[Prod]]-Table1[[#This Row],[Planned]])</f>
        <v>0</v>
      </c>
      <c r="U1992" s="209">
        <f>IF(ABS(Table1[[#This Row],[Prod]]-Table1[[#This Row],[Planned]])&gt;Table1[[#This Row],[Planned]],0,IF(Table1[[#This Row],[Planned]]=0,0,1-ABS(Table1[[#This Row],[Prod]]-Table1[[#This Row],[Planned]])/Table1[[#This Row],[Planned]]))</f>
        <v>0</v>
      </c>
      <c r="V1992" s="11"/>
      <c r="W1992" s="11"/>
      <c r="X1992" s="27">
        <v>0</v>
      </c>
      <c r="Y1992" s="206">
        <f>Table1[[#This Row],[Prod]]</f>
        <v>0</v>
      </c>
      <c r="Z1992" s="206">
        <f>ABS(Table1[[#This Row],[Prod2]]-Table1[[#This Row],[Plan Revised]])</f>
        <v>0</v>
      </c>
      <c r="AA1992" s="209">
        <f>IF(ABS(Table1[[#This Row],[Prod2]]-Table1[[#This Row],[Plan Revised]])&gt;Table1[[#This Row],[Plan Revised]],0,IF(Table1[[#This Row],[Plan Revised]]=0,0,1-ABS(Table1[[#This Row],[Prod2]]-Table1[[#This Row],[Plan Revised]])/Table1[[#This Row],[Plan Revised]]))</f>
        <v>0</v>
      </c>
      <c r="AB1992" s="11"/>
      <c r="AC1992" s="30"/>
      <c r="AD1992"/>
      <c r="AF1992"/>
    </row>
    <row r="1993" spans="1:32">
      <c r="A1993" s="15" t="str">
        <f>IF(Table1[Week]=WeekSel,"Yes","No")</f>
        <v>No</v>
      </c>
      <c r="B1993" s="15" t="str">
        <f>IF((Table1[StartDate]&gt;=Date.GraphMin)*(Table1[StartDate]&lt;=Date.GraphMax)=1,"Yes","No")</f>
        <v>No</v>
      </c>
      <c r="C1993" s="15" t="str">
        <f>IF(OR(Table1[[#This Row],[Site]]="FOOD MILLING",Table1[[#This Row],[Site]]="GODACO"), "No", "Yes")</f>
        <v>Yes</v>
      </c>
      <c r="D1993" s="40">
        <f>MAX(DATE(Table1[Year],1,1),DATE(Table1[Year],1,1)-WEEKDAY(DATE(Table1[Year],1,1),2)+(Table1[WeekNum]-1)*7+1)</f>
        <v>44634</v>
      </c>
      <c r="E1993" s="40">
        <f>MIN(DATE(Table1[Year]+1,1,0),DATE(Table1[Year],1,1)-WEEKDAY(DATE(Table1[Year],1,1),2)+Table1[WeekNum]*7)</f>
        <v>44640</v>
      </c>
      <c r="F1993" s="15">
        <v>2022</v>
      </c>
      <c r="G1993" s="15">
        <f t="shared" si="62"/>
        <v>3</v>
      </c>
      <c r="H1993" s="15">
        <v>12</v>
      </c>
      <c r="I1993" s="207" t="str">
        <f>"W" &amp;Table1[[#This Row],[WeekNum]]</f>
        <v>W12</v>
      </c>
      <c r="J1993" s="195" t="str">
        <f t="shared" si="63"/>
        <v>22-W12</v>
      </c>
      <c r="K1993" s="11" t="s">
        <v>513</v>
      </c>
      <c r="L1993" s="11"/>
      <c r="M1993" s="11" t="s">
        <v>72</v>
      </c>
      <c r="N1993" s="266" t="s">
        <v>369</v>
      </c>
      <c r="O1993" s="266" t="s">
        <v>391</v>
      </c>
      <c r="P1993" s="11" t="s">
        <v>393</v>
      </c>
      <c r="Q1993" s="11" t="s">
        <v>421</v>
      </c>
      <c r="R1993" s="11">
        <v>840.00000000000011</v>
      </c>
      <c r="S1993" s="11">
        <v>840</v>
      </c>
      <c r="T1993" s="206">
        <f>ABS(Table1[[#This Row],[Prod]]-Table1[[#This Row],[Planned]])</f>
        <v>1.1368683772161603E-13</v>
      </c>
      <c r="U1993" s="209">
        <f>IF(ABS(Table1[[#This Row],[Prod]]-Table1[[#This Row],[Planned]])&gt;Table1[[#This Row],[Planned]],0,IF(Table1[[#This Row],[Planned]]=0,0,1-ABS(Table1[[#This Row],[Prod]]-Table1[[#This Row],[Planned]])/Table1[[#This Row],[Planned]]))</f>
        <v>0.99999999999999989</v>
      </c>
      <c r="V1993" s="11"/>
      <c r="W1993" s="11"/>
      <c r="X1993" s="27">
        <v>900</v>
      </c>
      <c r="Y1993" s="206">
        <f>Table1[[#This Row],[Prod]]</f>
        <v>840</v>
      </c>
      <c r="Z1993" s="206">
        <f>ABS(Table1[[#This Row],[Prod2]]-Table1[[#This Row],[Plan Revised]])</f>
        <v>60</v>
      </c>
      <c r="AA1993" s="209">
        <f>IF(ABS(Table1[[#This Row],[Prod2]]-Table1[[#This Row],[Plan Revised]])&gt;Table1[[#This Row],[Plan Revised]],0,IF(Table1[[#This Row],[Plan Revised]]=0,0,1-ABS(Table1[[#This Row],[Prod2]]-Table1[[#This Row],[Plan Revised]])/Table1[[#This Row],[Plan Revised]]))</f>
        <v>0.93333333333333335</v>
      </c>
      <c r="AB1993" s="11"/>
      <c r="AC1993" s="30"/>
      <c r="AD1993"/>
      <c r="AF1993"/>
    </row>
    <row r="1994" spans="1:32">
      <c r="A1994" s="15" t="str">
        <f>IF(Table1[Week]=WeekSel,"Yes","No")</f>
        <v>No</v>
      </c>
      <c r="B1994" s="15" t="str">
        <f>IF((Table1[StartDate]&gt;=Date.GraphMin)*(Table1[StartDate]&lt;=Date.GraphMax)=1,"Yes","No")</f>
        <v>No</v>
      </c>
      <c r="C1994" s="15" t="str">
        <f>IF(OR(Table1[[#This Row],[Site]]="FOOD MILLING",Table1[[#This Row],[Site]]="GODACO"), "No", "Yes")</f>
        <v>Yes</v>
      </c>
      <c r="D1994" s="40">
        <f>MAX(DATE(Table1[Year],1,1),DATE(Table1[Year],1,1)-WEEKDAY(DATE(Table1[Year],1,1),2)+(Table1[WeekNum]-1)*7+1)</f>
        <v>44634</v>
      </c>
      <c r="E1994" s="40">
        <f>MIN(DATE(Table1[Year]+1,1,0),DATE(Table1[Year],1,1)-WEEKDAY(DATE(Table1[Year],1,1),2)+Table1[WeekNum]*7)</f>
        <v>44640</v>
      </c>
      <c r="F1994" s="15">
        <v>2022</v>
      </c>
      <c r="G1994" s="15">
        <f t="shared" si="62"/>
        <v>3</v>
      </c>
      <c r="H1994" s="15">
        <v>12</v>
      </c>
      <c r="I1994" s="207" t="str">
        <f>"W" &amp;Table1[[#This Row],[WeekNum]]</f>
        <v>W12</v>
      </c>
      <c r="J1994" s="195" t="str">
        <f t="shared" si="63"/>
        <v>22-W12</v>
      </c>
      <c r="K1994" s="11" t="s">
        <v>518</v>
      </c>
      <c r="L1994" s="11"/>
      <c r="M1994" s="11" t="s">
        <v>72</v>
      </c>
      <c r="N1994" s="266" t="s">
        <v>369</v>
      </c>
      <c r="O1994" s="11" t="s">
        <v>371</v>
      </c>
      <c r="P1994" s="11" t="s">
        <v>371</v>
      </c>
      <c r="Q1994" s="11" t="s">
        <v>421</v>
      </c>
      <c r="R1994" s="11">
        <v>350</v>
      </c>
      <c r="S1994" s="11">
        <v>416</v>
      </c>
      <c r="T1994" s="206">
        <f>ABS(Table1[[#This Row],[Prod]]-Table1[[#This Row],[Planned]])</f>
        <v>66</v>
      </c>
      <c r="U1994" s="209">
        <f>IF(ABS(Table1[[#This Row],[Prod]]-Table1[[#This Row],[Planned]])&gt;Table1[[#This Row],[Planned]],0,IF(Table1[[#This Row],[Planned]]=0,0,1-ABS(Table1[[#This Row],[Prod]]-Table1[[#This Row],[Planned]])/Table1[[#This Row],[Planned]]))</f>
        <v>0.81142857142857139</v>
      </c>
      <c r="V1994" s="11"/>
      <c r="W1994" s="11"/>
      <c r="X1994" s="27">
        <v>350</v>
      </c>
      <c r="Y1994" s="206">
        <f>Table1[[#This Row],[Prod]]</f>
        <v>416</v>
      </c>
      <c r="Z1994" s="206">
        <f>ABS(Table1[[#This Row],[Prod2]]-Table1[[#This Row],[Plan Revised]])</f>
        <v>66</v>
      </c>
      <c r="AA1994" s="209">
        <f>IF(ABS(Table1[[#This Row],[Prod2]]-Table1[[#This Row],[Plan Revised]])&gt;Table1[[#This Row],[Plan Revised]],0,IF(Table1[[#This Row],[Plan Revised]]=0,0,1-ABS(Table1[[#This Row],[Prod2]]-Table1[[#This Row],[Plan Revised]])/Table1[[#This Row],[Plan Revised]]))</f>
        <v>0.81142857142857139</v>
      </c>
      <c r="AB1994" s="11"/>
      <c r="AC1994" s="30"/>
      <c r="AD1994"/>
      <c r="AF1994"/>
    </row>
    <row r="1995" spans="1:32">
      <c r="A1995" s="15" t="str">
        <f>IF(Table1[Week]=WeekSel,"Yes","No")</f>
        <v>No</v>
      </c>
      <c r="B1995" s="15" t="str">
        <f>IF((Table1[StartDate]&gt;=Date.GraphMin)*(Table1[StartDate]&lt;=Date.GraphMax)=1,"Yes","No")</f>
        <v>No</v>
      </c>
      <c r="C1995" s="15" t="str">
        <f>IF(OR(Table1[[#This Row],[Site]]="FOOD MILLING",Table1[[#This Row],[Site]]="GODACO"), "No", "Yes")</f>
        <v>Yes</v>
      </c>
      <c r="D1995" s="40">
        <f>MAX(DATE(Table1[Year],1,1),DATE(Table1[Year],1,1)-WEEKDAY(DATE(Table1[Year],1,1),2)+(Table1[WeekNum]-1)*7+1)</f>
        <v>44634</v>
      </c>
      <c r="E1995" s="40">
        <f>MIN(DATE(Table1[Year]+1,1,0),DATE(Table1[Year],1,1)-WEEKDAY(DATE(Table1[Year],1,1),2)+Table1[WeekNum]*7)</f>
        <v>44640</v>
      </c>
      <c r="F1995" s="15">
        <v>2022</v>
      </c>
      <c r="G1995" s="15">
        <f t="shared" si="62"/>
        <v>3</v>
      </c>
      <c r="H1995" s="15">
        <v>12</v>
      </c>
      <c r="I1995" s="207" t="str">
        <f>"W" &amp;Table1[[#This Row],[WeekNum]]</f>
        <v>W12</v>
      </c>
      <c r="J1995" s="195" t="str">
        <f t="shared" si="63"/>
        <v>22-W12</v>
      </c>
      <c r="K1995" s="11" t="s">
        <v>515</v>
      </c>
      <c r="L1995" s="11"/>
      <c r="M1995" s="11" t="s">
        <v>72</v>
      </c>
      <c r="N1995" s="266" t="s">
        <v>369</v>
      </c>
      <c r="O1995" s="11" t="s">
        <v>371</v>
      </c>
      <c r="P1995" s="11" t="s">
        <v>371</v>
      </c>
      <c r="Q1995" s="11" t="s">
        <v>421</v>
      </c>
      <c r="R1995" s="11">
        <v>300</v>
      </c>
      <c r="S1995" s="11">
        <v>405</v>
      </c>
      <c r="T1995" s="206">
        <f>ABS(Table1[[#This Row],[Prod]]-Table1[[#This Row],[Planned]])</f>
        <v>105</v>
      </c>
      <c r="U1995" s="209">
        <f>IF(ABS(Table1[[#This Row],[Prod]]-Table1[[#This Row],[Planned]])&gt;Table1[[#This Row],[Planned]],0,IF(Table1[[#This Row],[Planned]]=0,0,1-ABS(Table1[[#This Row],[Prod]]-Table1[[#This Row],[Planned]])/Table1[[#This Row],[Planned]]))</f>
        <v>0.65</v>
      </c>
      <c r="V1995" s="11"/>
      <c r="W1995" s="11"/>
      <c r="X1995" s="27">
        <v>300</v>
      </c>
      <c r="Y1995" s="206">
        <f>Table1[[#This Row],[Prod]]</f>
        <v>405</v>
      </c>
      <c r="Z1995" s="206">
        <f>ABS(Table1[[#This Row],[Prod2]]-Table1[[#This Row],[Plan Revised]])</f>
        <v>105</v>
      </c>
      <c r="AA1995" s="209">
        <f>IF(ABS(Table1[[#This Row],[Prod2]]-Table1[[#This Row],[Plan Revised]])&gt;Table1[[#This Row],[Plan Revised]],0,IF(Table1[[#This Row],[Plan Revised]]=0,0,1-ABS(Table1[[#This Row],[Prod2]]-Table1[[#This Row],[Plan Revised]])/Table1[[#This Row],[Plan Revised]]))</f>
        <v>0.65</v>
      </c>
      <c r="AB1995" s="11"/>
      <c r="AC1995" s="30"/>
      <c r="AD1995"/>
      <c r="AF1995"/>
    </row>
    <row r="1996" spans="1:32">
      <c r="A1996" s="15" t="str">
        <f>IF(Table1[Week]=WeekSel,"Yes","No")</f>
        <v>No</v>
      </c>
      <c r="B1996" s="15" t="str">
        <f>IF((Table1[StartDate]&gt;=Date.GraphMin)*(Table1[StartDate]&lt;=Date.GraphMax)=1,"Yes","No")</f>
        <v>No</v>
      </c>
      <c r="C1996" s="15" t="str">
        <f>IF(OR(Table1[[#This Row],[Site]]="FOOD MILLING",Table1[[#This Row],[Site]]="GODACO"), "No", "Yes")</f>
        <v>Yes</v>
      </c>
      <c r="D1996" s="40">
        <f>MAX(DATE(Table1[Year],1,1),DATE(Table1[Year],1,1)-WEEKDAY(DATE(Table1[Year],1,1),2)+(Table1[WeekNum]-1)*7+1)</f>
        <v>44634</v>
      </c>
      <c r="E1996" s="40">
        <f>MIN(DATE(Table1[Year]+1,1,0),DATE(Table1[Year],1,1)-WEEKDAY(DATE(Table1[Year],1,1),2)+Table1[WeekNum]*7)</f>
        <v>44640</v>
      </c>
      <c r="F1996" s="15">
        <v>2022</v>
      </c>
      <c r="G1996" s="15">
        <f t="shared" si="62"/>
        <v>3</v>
      </c>
      <c r="H1996" s="15">
        <v>12</v>
      </c>
      <c r="I1996" s="207" t="str">
        <f>"W" &amp;Table1[[#This Row],[WeekNum]]</f>
        <v>W12</v>
      </c>
      <c r="J1996" s="195" t="str">
        <f t="shared" si="63"/>
        <v>22-W12</v>
      </c>
      <c r="K1996" s="11" t="s">
        <v>516</v>
      </c>
      <c r="L1996" s="11"/>
      <c r="M1996" s="11" t="s">
        <v>72</v>
      </c>
      <c r="N1996" s="266" t="s">
        <v>369</v>
      </c>
      <c r="O1996" s="11" t="s">
        <v>371</v>
      </c>
      <c r="P1996" s="11" t="s">
        <v>371</v>
      </c>
      <c r="Q1996" s="11" t="s">
        <v>421</v>
      </c>
      <c r="R1996" s="11">
        <v>400</v>
      </c>
      <c r="S1996" s="11">
        <v>374</v>
      </c>
      <c r="T1996" s="206">
        <f>ABS(Table1[[#This Row],[Prod]]-Table1[[#This Row],[Planned]])</f>
        <v>26</v>
      </c>
      <c r="U1996" s="209">
        <f>IF(ABS(Table1[[#This Row],[Prod]]-Table1[[#This Row],[Planned]])&gt;Table1[[#This Row],[Planned]],0,IF(Table1[[#This Row],[Planned]]=0,0,1-ABS(Table1[[#This Row],[Prod]]-Table1[[#This Row],[Planned]])/Table1[[#This Row],[Planned]]))</f>
        <v>0.93500000000000005</v>
      </c>
      <c r="V1996" s="11"/>
      <c r="W1996" s="11"/>
      <c r="X1996" s="27">
        <v>400</v>
      </c>
      <c r="Y1996" s="206">
        <f>Table1[[#This Row],[Prod]]</f>
        <v>374</v>
      </c>
      <c r="Z1996" s="206">
        <f>ABS(Table1[[#This Row],[Prod2]]-Table1[[#This Row],[Plan Revised]])</f>
        <v>26</v>
      </c>
      <c r="AA1996" s="209">
        <f>IF(ABS(Table1[[#This Row],[Prod2]]-Table1[[#This Row],[Plan Revised]])&gt;Table1[[#This Row],[Plan Revised]],0,IF(Table1[[#This Row],[Plan Revised]]=0,0,1-ABS(Table1[[#This Row],[Prod2]]-Table1[[#This Row],[Plan Revised]])/Table1[[#This Row],[Plan Revised]]))</f>
        <v>0.93500000000000005</v>
      </c>
      <c r="AB1996" s="11"/>
      <c r="AC1996" s="30"/>
      <c r="AD1996"/>
      <c r="AF1996"/>
    </row>
    <row r="1997" spans="1:32">
      <c r="A1997" s="15" t="str">
        <f>IF(Table1[Week]=WeekSel,"Yes","No")</f>
        <v>No</v>
      </c>
      <c r="B1997" s="15" t="str">
        <f>IF((Table1[StartDate]&gt;=Date.GraphMin)*(Table1[StartDate]&lt;=Date.GraphMax)=1,"Yes","No")</f>
        <v>No</v>
      </c>
      <c r="C1997" s="15" t="str">
        <f>IF(OR(Table1[[#This Row],[Site]]="FOOD MILLING",Table1[[#This Row],[Site]]="GODACO"), "No", "Yes")</f>
        <v>Yes</v>
      </c>
      <c r="D1997" s="40">
        <f>MAX(DATE(Table1[Year],1,1),DATE(Table1[Year],1,1)-WEEKDAY(DATE(Table1[Year],1,1),2)+(Table1[WeekNum]-1)*7+1)</f>
        <v>44634</v>
      </c>
      <c r="E1997" s="40">
        <f>MIN(DATE(Table1[Year]+1,1,0),DATE(Table1[Year],1,1)-WEEKDAY(DATE(Table1[Year],1,1),2)+Table1[WeekNum]*7)</f>
        <v>44640</v>
      </c>
      <c r="F1997" s="15">
        <v>2022</v>
      </c>
      <c r="G1997" s="15">
        <f t="shared" si="62"/>
        <v>3</v>
      </c>
      <c r="H1997" s="15">
        <v>12</v>
      </c>
      <c r="I1997" s="207" t="str">
        <f>"W" &amp;Table1[[#This Row],[WeekNum]]</f>
        <v>W12</v>
      </c>
      <c r="J1997" s="195" t="str">
        <f t="shared" si="63"/>
        <v>22-W12</v>
      </c>
      <c r="K1997" s="11" t="s">
        <v>517</v>
      </c>
      <c r="L1997" s="11"/>
      <c r="M1997" s="11" t="s">
        <v>72</v>
      </c>
      <c r="N1997" s="266" t="s">
        <v>369</v>
      </c>
      <c r="O1997" s="11" t="s">
        <v>371</v>
      </c>
      <c r="P1997" s="11" t="s">
        <v>371</v>
      </c>
      <c r="Q1997" s="11" t="s">
        <v>421</v>
      </c>
      <c r="R1997" s="11">
        <v>400</v>
      </c>
      <c r="S1997" s="11">
        <v>350</v>
      </c>
      <c r="T1997" s="206">
        <f>ABS(Table1[[#This Row],[Prod]]-Table1[[#This Row],[Planned]])</f>
        <v>50</v>
      </c>
      <c r="U1997" s="209">
        <f>IF(ABS(Table1[[#This Row],[Prod]]-Table1[[#This Row],[Planned]])&gt;Table1[[#This Row],[Planned]],0,IF(Table1[[#This Row],[Planned]]=0,0,1-ABS(Table1[[#This Row],[Prod]]-Table1[[#This Row],[Planned]])/Table1[[#This Row],[Planned]]))</f>
        <v>0.875</v>
      </c>
      <c r="V1997" s="11"/>
      <c r="W1997" s="11"/>
      <c r="X1997" s="27">
        <v>400</v>
      </c>
      <c r="Y1997" s="206">
        <f>Table1[[#This Row],[Prod]]</f>
        <v>350</v>
      </c>
      <c r="Z1997" s="206">
        <f>ABS(Table1[[#This Row],[Prod2]]-Table1[[#This Row],[Plan Revised]])</f>
        <v>50</v>
      </c>
      <c r="AA1997" s="209">
        <f>IF(ABS(Table1[[#This Row],[Prod2]]-Table1[[#This Row],[Plan Revised]])&gt;Table1[[#This Row],[Plan Revised]],0,IF(Table1[[#This Row],[Plan Revised]]=0,0,1-ABS(Table1[[#This Row],[Prod2]]-Table1[[#This Row],[Plan Revised]])/Table1[[#This Row],[Plan Revised]]))</f>
        <v>0.875</v>
      </c>
      <c r="AB1997" s="11"/>
      <c r="AC1997" s="30"/>
      <c r="AD1997"/>
      <c r="AF1997"/>
    </row>
    <row r="1998" spans="1:32">
      <c r="A1998" s="15" t="str">
        <f>IF(Table1[Week]=WeekSel,"Yes","No")</f>
        <v>No</v>
      </c>
      <c r="B1998" s="15" t="str">
        <f>IF((Table1[StartDate]&gt;=Date.GraphMin)*(Table1[StartDate]&lt;=Date.GraphMax)=1,"Yes","No")</f>
        <v>No</v>
      </c>
      <c r="C1998" s="15" t="str">
        <f>IF(OR(Table1[[#This Row],[Site]]="FOOD MILLING",Table1[[#This Row],[Site]]="GODACO"), "No", "Yes")</f>
        <v>Yes</v>
      </c>
      <c r="D1998" s="40">
        <f>MAX(DATE(Table1[Year],1,1),DATE(Table1[Year],1,1)-WEEKDAY(DATE(Table1[Year],1,1),2)+(Table1[WeekNum]-1)*7+1)</f>
        <v>44634</v>
      </c>
      <c r="E1998" s="40">
        <f>MIN(DATE(Table1[Year]+1,1,0),DATE(Table1[Year],1,1)-WEEKDAY(DATE(Table1[Year],1,1),2)+Table1[WeekNum]*7)</f>
        <v>44640</v>
      </c>
      <c r="F1998" s="15">
        <v>2022</v>
      </c>
      <c r="G1998" s="15">
        <f t="shared" si="62"/>
        <v>3</v>
      </c>
      <c r="H1998" s="15">
        <v>12</v>
      </c>
      <c r="I1998" s="207" t="str">
        <f>"W" &amp;Table1[[#This Row],[WeekNum]]</f>
        <v>W12</v>
      </c>
      <c r="J1998" s="195" t="str">
        <f t="shared" si="63"/>
        <v>22-W12</v>
      </c>
      <c r="K1998" s="11" t="s">
        <v>514</v>
      </c>
      <c r="L1998" s="11"/>
      <c r="M1998" s="11" t="s">
        <v>72</v>
      </c>
      <c r="N1998" s="266" t="s">
        <v>369</v>
      </c>
      <c r="O1998" s="266" t="s">
        <v>391</v>
      </c>
      <c r="P1998" s="11" t="s">
        <v>393</v>
      </c>
      <c r="Q1998" s="11" t="s">
        <v>421</v>
      </c>
      <c r="R1998" s="11">
        <v>0</v>
      </c>
      <c r="S1998" s="11">
        <v>315</v>
      </c>
      <c r="T1998" s="206">
        <f>ABS(Table1[[#This Row],[Prod]]-Table1[[#This Row],[Planned]])</f>
        <v>315</v>
      </c>
      <c r="U1998" s="209">
        <f>IF(ABS(Table1[[#This Row],[Prod]]-Table1[[#This Row],[Planned]])&gt;Table1[[#This Row],[Planned]],0,IF(Table1[[#This Row],[Planned]]=0,0,1-ABS(Table1[[#This Row],[Prod]]-Table1[[#This Row],[Planned]])/Table1[[#This Row],[Planned]]))</f>
        <v>0</v>
      </c>
      <c r="V1998" s="11"/>
      <c r="W1998" s="11"/>
      <c r="X1998" s="27">
        <v>350</v>
      </c>
      <c r="Y1998" s="206">
        <f>Table1[[#This Row],[Prod]]</f>
        <v>315</v>
      </c>
      <c r="Z1998" s="206">
        <f>ABS(Table1[[#This Row],[Prod2]]-Table1[[#This Row],[Plan Revised]])</f>
        <v>35</v>
      </c>
      <c r="AA1998" s="209">
        <f>IF(ABS(Table1[[#This Row],[Prod2]]-Table1[[#This Row],[Plan Revised]])&gt;Table1[[#This Row],[Plan Revised]],0,IF(Table1[[#This Row],[Plan Revised]]=0,0,1-ABS(Table1[[#This Row],[Prod2]]-Table1[[#This Row],[Plan Revised]])/Table1[[#This Row],[Plan Revised]]))</f>
        <v>0.9</v>
      </c>
      <c r="AB1998" s="11"/>
      <c r="AC1998" s="30"/>
      <c r="AD1998"/>
      <c r="AF1998"/>
    </row>
    <row r="1999" spans="1:32">
      <c r="A1999" s="15" t="str">
        <f>IF(Table1[Week]=WeekSel,"Yes","No")</f>
        <v>No</v>
      </c>
      <c r="B1999" s="15" t="str">
        <f>IF((Table1[StartDate]&gt;=Date.GraphMin)*(Table1[StartDate]&lt;=Date.GraphMax)=1,"Yes","No")</f>
        <v>No</v>
      </c>
      <c r="C1999" s="15" t="str">
        <f>IF(OR(Table1[[#This Row],[Site]]="FOOD MILLING",Table1[[#This Row],[Site]]="GODACO"), "No", "Yes")</f>
        <v>Yes</v>
      </c>
      <c r="D1999" s="40">
        <f>MAX(DATE(Table1[Year],1,1),DATE(Table1[Year],1,1)-WEEKDAY(DATE(Table1[Year],1,1),2)+(Table1[WeekNum]-1)*7+1)</f>
        <v>44634</v>
      </c>
      <c r="E1999" s="40">
        <f>MIN(DATE(Table1[Year]+1,1,0),DATE(Table1[Year],1,1)-WEEKDAY(DATE(Table1[Year],1,1),2)+Table1[WeekNum]*7)</f>
        <v>44640</v>
      </c>
      <c r="F1999" s="15">
        <v>2022</v>
      </c>
      <c r="G1999" s="15">
        <f t="shared" si="62"/>
        <v>3</v>
      </c>
      <c r="H1999" s="15">
        <v>12</v>
      </c>
      <c r="I1999" s="207" t="str">
        <f>"W" &amp;Table1[[#This Row],[WeekNum]]</f>
        <v>W12</v>
      </c>
      <c r="J1999" s="195" t="str">
        <f t="shared" si="63"/>
        <v>22-W12</v>
      </c>
      <c r="K1999" s="11" t="s">
        <v>440</v>
      </c>
      <c r="L1999" s="11"/>
      <c r="M1999" s="11" t="s">
        <v>72</v>
      </c>
      <c r="N1999" s="266" t="s">
        <v>369</v>
      </c>
      <c r="O1999" s="266" t="s">
        <v>391</v>
      </c>
      <c r="P1999" s="11" t="s">
        <v>394</v>
      </c>
      <c r="Q1999" s="11" t="s">
        <v>421</v>
      </c>
      <c r="R1999" s="11">
        <v>1200</v>
      </c>
      <c r="S1999" s="11">
        <v>1094</v>
      </c>
      <c r="T1999" s="206">
        <f>ABS(Table1[[#This Row],[Prod]]-Table1[[#This Row],[Planned]])</f>
        <v>106</v>
      </c>
      <c r="U1999" s="209">
        <f>IF(ABS(Table1[[#This Row],[Prod]]-Table1[[#This Row],[Planned]])&gt;Table1[[#This Row],[Planned]],0,IF(Table1[[#This Row],[Planned]]=0,0,1-ABS(Table1[[#This Row],[Prod]]-Table1[[#This Row],[Planned]])/Table1[[#This Row],[Planned]]))</f>
        <v>0.91166666666666663</v>
      </c>
      <c r="V1999" s="11"/>
      <c r="W1999" s="11"/>
      <c r="X1999" s="27">
        <v>1200</v>
      </c>
      <c r="Y1999" s="206">
        <f>Table1[[#This Row],[Prod]]</f>
        <v>1094</v>
      </c>
      <c r="Z1999" s="206">
        <f>ABS(Table1[[#This Row],[Prod2]]-Table1[[#This Row],[Plan Revised]])</f>
        <v>106</v>
      </c>
      <c r="AA1999" s="209">
        <f>IF(ABS(Table1[[#This Row],[Prod2]]-Table1[[#This Row],[Plan Revised]])&gt;Table1[[#This Row],[Plan Revised]],0,IF(Table1[[#This Row],[Plan Revised]]=0,0,1-ABS(Table1[[#This Row],[Prod2]]-Table1[[#This Row],[Plan Revised]])/Table1[[#This Row],[Plan Revised]]))</f>
        <v>0.91166666666666663</v>
      </c>
      <c r="AB1999" s="11"/>
      <c r="AC1999" s="30"/>
      <c r="AD1999"/>
      <c r="AF1999"/>
    </row>
    <row r="2000" spans="1:32">
      <c r="A2000" s="15" t="str">
        <f>IF(Table1[Week]=WeekSel,"Yes","No")</f>
        <v>No</v>
      </c>
      <c r="B2000" s="15" t="str">
        <f>IF((Table1[StartDate]&gt;=Date.GraphMin)*(Table1[StartDate]&lt;=Date.GraphMax)=1,"Yes","No")</f>
        <v>No</v>
      </c>
      <c r="C2000" s="15" t="str">
        <f>IF(OR(Table1[[#This Row],[Site]]="FOOD MILLING",Table1[[#This Row],[Site]]="GODACO"), "No", "Yes")</f>
        <v>Yes</v>
      </c>
      <c r="D2000" s="40">
        <f>MAX(DATE(Table1[Year],1,1),DATE(Table1[Year],1,1)-WEEKDAY(DATE(Table1[Year],1,1),2)+(Table1[WeekNum]-1)*7+1)</f>
        <v>44634</v>
      </c>
      <c r="E2000" s="40">
        <f>MIN(DATE(Table1[Year]+1,1,0),DATE(Table1[Year],1,1)-WEEKDAY(DATE(Table1[Year],1,1),2)+Table1[WeekNum]*7)</f>
        <v>44640</v>
      </c>
      <c r="F2000" s="15">
        <v>2022</v>
      </c>
      <c r="G2000" s="15">
        <f t="shared" si="62"/>
        <v>3</v>
      </c>
      <c r="H2000" s="15">
        <v>12</v>
      </c>
      <c r="I2000" s="207" t="str">
        <f>"W" &amp;Table1[[#This Row],[WeekNum]]</f>
        <v>W12</v>
      </c>
      <c r="J2000" s="195" t="str">
        <f t="shared" si="63"/>
        <v>22-W12</v>
      </c>
      <c r="K2000" s="11" t="s">
        <v>519</v>
      </c>
      <c r="L2000" s="11"/>
      <c r="M2000" s="11" t="s">
        <v>72</v>
      </c>
      <c r="N2000" s="266" t="s">
        <v>369</v>
      </c>
      <c r="O2000" s="11" t="s">
        <v>371</v>
      </c>
      <c r="P2000" s="11" t="s">
        <v>371</v>
      </c>
      <c r="Q2000" s="11" t="s">
        <v>421</v>
      </c>
      <c r="R2000" s="11">
        <v>0</v>
      </c>
      <c r="S2000" s="11">
        <v>0</v>
      </c>
      <c r="T2000" s="206">
        <f>ABS(Table1[[#This Row],[Prod]]-Table1[[#This Row],[Planned]])</f>
        <v>0</v>
      </c>
      <c r="U2000" s="209">
        <f>IF(ABS(Table1[[#This Row],[Prod]]-Table1[[#This Row],[Planned]])&gt;Table1[[#This Row],[Planned]],0,IF(Table1[[#This Row],[Planned]]=0,0,1-ABS(Table1[[#This Row],[Prod]]-Table1[[#This Row],[Planned]])/Table1[[#This Row],[Planned]]))</f>
        <v>0</v>
      </c>
      <c r="V2000" s="11"/>
      <c r="W2000" s="11"/>
      <c r="X2000" s="27">
        <v>0</v>
      </c>
      <c r="Y2000" s="206">
        <f>Table1[[#This Row],[Prod]]</f>
        <v>0</v>
      </c>
      <c r="Z2000" s="206">
        <f>ABS(Table1[[#This Row],[Prod2]]-Table1[[#This Row],[Plan Revised]])</f>
        <v>0</v>
      </c>
      <c r="AA2000" s="209">
        <f>IF(ABS(Table1[[#This Row],[Prod2]]-Table1[[#This Row],[Plan Revised]])&gt;Table1[[#This Row],[Plan Revised]],0,IF(Table1[[#This Row],[Plan Revised]]=0,0,1-ABS(Table1[[#This Row],[Prod2]]-Table1[[#This Row],[Plan Revised]])/Table1[[#This Row],[Plan Revised]]))</f>
        <v>0</v>
      </c>
      <c r="AB2000" s="11"/>
      <c r="AC2000" s="30"/>
      <c r="AD2000"/>
      <c r="AF2000"/>
    </row>
    <row r="2001" spans="1:32">
      <c r="A2001" s="15" t="str">
        <f>IF(Table1[Week]=WeekSel,"Yes","No")</f>
        <v>No</v>
      </c>
      <c r="B2001" s="15" t="str">
        <f>IF((Table1[StartDate]&gt;=Date.GraphMin)*(Table1[StartDate]&lt;=Date.GraphMax)=1,"Yes","No")</f>
        <v>No</v>
      </c>
      <c r="C2001" s="15" t="str">
        <f>IF(OR(Table1[[#This Row],[Site]]="FOOD MILLING",Table1[[#This Row],[Site]]="GODACO"), "No", "Yes")</f>
        <v>Yes</v>
      </c>
      <c r="D2001" s="40">
        <f>MAX(DATE(Table1[Year],1,1),DATE(Table1[Year],1,1)-WEEKDAY(DATE(Table1[Year],1,1),2)+(Table1[WeekNum]-1)*7+1)</f>
        <v>44634</v>
      </c>
      <c r="E2001" s="40">
        <f>MIN(DATE(Table1[Year]+1,1,0),DATE(Table1[Year],1,1)-WEEKDAY(DATE(Table1[Year],1,1),2)+Table1[WeekNum]*7)</f>
        <v>44640</v>
      </c>
      <c r="F2001" s="15">
        <v>2022</v>
      </c>
      <c r="G2001" s="15">
        <f t="shared" si="62"/>
        <v>3</v>
      </c>
      <c r="H2001" s="15">
        <v>12</v>
      </c>
      <c r="I2001" s="207" t="str">
        <f>"W" &amp;Table1[[#This Row],[WeekNum]]</f>
        <v>W12</v>
      </c>
      <c r="J2001" s="195" t="str">
        <f t="shared" si="63"/>
        <v>22-W12</v>
      </c>
      <c r="K2001" s="11" t="s">
        <v>688</v>
      </c>
      <c r="L2001" s="11"/>
      <c r="M2001" s="11" t="s">
        <v>72</v>
      </c>
      <c r="N2001" s="266" t="s">
        <v>369</v>
      </c>
      <c r="O2001" s="266" t="s">
        <v>395</v>
      </c>
      <c r="P2001" s="11" t="s">
        <v>396</v>
      </c>
      <c r="Q2001" s="11" t="s">
        <v>421</v>
      </c>
      <c r="R2001" s="11">
        <v>400</v>
      </c>
      <c r="S2001" s="11">
        <v>402</v>
      </c>
      <c r="T2001" s="206">
        <f>ABS(Table1[[#This Row],[Prod]]-Table1[[#This Row],[Planned]])</f>
        <v>2</v>
      </c>
      <c r="U2001" s="209">
        <f>IF(ABS(Table1[[#This Row],[Prod]]-Table1[[#This Row],[Planned]])&gt;Table1[[#This Row],[Planned]],0,IF(Table1[[#This Row],[Planned]]=0,0,1-ABS(Table1[[#This Row],[Prod]]-Table1[[#This Row],[Planned]])/Table1[[#This Row],[Planned]]))</f>
        <v>0.995</v>
      </c>
      <c r="V2001" s="11"/>
      <c r="W2001" s="11"/>
      <c r="X2001" s="27">
        <v>400</v>
      </c>
      <c r="Y2001" s="206">
        <f>Table1[[#This Row],[Prod]]</f>
        <v>402</v>
      </c>
      <c r="Z2001" s="206">
        <f>ABS(Table1[[#This Row],[Prod2]]-Table1[[#This Row],[Plan Revised]])</f>
        <v>2</v>
      </c>
      <c r="AA2001" s="209">
        <f>IF(ABS(Table1[[#This Row],[Prod2]]-Table1[[#This Row],[Plan Revised]])&gt;Table1[[#This Row],[Plan Revised]],0,IF(Table1[[#This Row],[Plan Revised]]=0,0,1-ABS(Table1[[#This Row],[Prod2]]-Table1[[#This Row],[Plan Revised]])/Table1[[#This Row],[Plan Revised]]))</f>
        <v>0.995</v>
      </c>
      <c r="AB2001" s="11"/>
      <c r="AC2001" s="30"/>
      <c r="AD2001"/>
      <c r="AF2001"/>
    </row>
    <row r="2002" spans="1:32">
      <c r="A2002" s="15" t="str">
        <f>IF(Table1[Week]=WeekSel,"Yes","No")</f>
        <v>No</v>
      </c>
      <c r="B2002" s="15" t="str">
        <f>IF((Table1[StartDate]&gt;=Date.GraphMin)*(Table1[StartDate]&lt;=Date.GraphMax)=1,"Yes","No")</f>
        <v>No</v>
      </c>
      <c r="C2002" s="15" t="str">
        <f>IF(OR(Table1[[#This Row],[Site]]="FOOD MILLING",Table1[[#This Row],[Site]]="GODACO"), "No", "Yes")</f>
        <v>Yes</v>
      </c>
      <c r="D2002" s="40">
        <f>MAX(DATE(Table1[Year],1,1),DATE(Table1[Year],1,1)-WEEKDAY(DATE(Table1[Year],1,1),2)+(Table1[WeekNum]-1)*7+1)</f>
        <v>44634</v>
      </c>
      <c r="E2002" s="40">
        <f>MIN(DATE(Table1[Year]+1,1,0),DATE(Table1[Year],1,1)-WEEKDAY(DATE(Table1[Year],1,1),2)+Table1[WeekNum]*7)</f>
        <v>44640</v>
      </c>
      <c r="F2002" s="15">
        <v>2022</v>
      </c>
      <c r="G2002" s="15">
        <f t="shared" si="62"/>
        <v>3</v>
      </c>
      <c r="H2002" s="15">
        <v>12</v>
      </c>
      <c r="I2002" s="207" t="str">
        <f>"W" &amp;Table1[[#This Row],[WeekNum]]</f>
        <v>W12</v>
      </c>
      <c r="J2002" s="195" t="str">
        <f t="shared" si="63"/>
        <v>22-W12</v>
      </c>
      <c r="K2002" s="11" t="s">
        <v>689</v>
      </c>
      <c r="L2002" s="11"/>
      <c r="M2002" s="11" t="s">
        <v>72</v>
      </c>
      <c r="N2002" s="266" t="s">
        <v>369</v>
      </c>
      <c r="O2002" s="266" t="s">
        <v>395</v>
      </c>
      <c r="P2002" s="11" t="s">
        <v>396</v>
      </c>
      <c r="Q2002" s="11" t="s">
        <v>421</v>
      </c>
      <c r="R2002" s="11">
        <v>600</v>
      </c>
      <c r="S2002" s="11">
        <v>0</v>
      </c>
      <c r="T2002" s="206">
        <f>ABS(Table1[[#This Row],[Prod]]-Table1[[#This Row],[Planned]])</f>
        <v>600</v>
      </c>
      <c r="U2002" s="209">
        <f>IF(ABS(Table1[[#This Row],[Prod]]-Table1[[#This Row],[Planned]])&gt;Table1[[#This Row],[Planned]],0,IF(Table1[[#This Row],[Planned]]=0,0,1-ABS(Table1[[#This Row],[Prod]]-Table1[[#This Row],[Planned]])/Table1[[#This Row],[Planned]]))</f>
        <v>0</v>
      </c>
      <c r="V2002" s="11"/>
      <c r="W2002" s="11"/>
      <c r="X2002" s="27">
        <v>0</v>
      </c>
      <c r="Y2002" s="206">
        <f>Table1[[#This Row],[Prod]]</f>
        <v>0</v>
      </c>
      <c r="Z2002" s="206">
        <f>ABS(Table1[[#This Row],[Prod2]]-Table1[[#This Row],[Plan Revised]])</f>
        <v>0</v>
      </c>
      <c r="AA2002" s="209">
        <f>IF(ABS(Table1[[#This Row],[Prod2]]-Table1[[#This Row],[Plan Revised]])&gt;Table1[[#This Row],[Plan Revised]],0,IF(Table1[[#This Row],[Plan Revised]]=0,0,1-ABS(Table1[[#This Row],[Prod2]]-Table1[[#This Row],[Plan Revised]])/Table1[[#This Row],[Plan Revised]]))</f>
        <v>0</v>
      </c>
      <c r="AB2002" s="11"/>
      <c r="AC2002" s="30"/>
      <c r="AD2002"/>
      <c r="AF2002"/>
    </row>
    <row r="2003" spans="1:32">
      <c r="A2003" s="15" t="str">
        <f>IF(Table1[Week]=WeekSel,"Yes","No")</f>
        <v>No</v>
      </c>
      <c r="B2003" s="15" t="str">
        <f>IF((Table1[StartDate]&gt;=Date.GraphMin)*(Table1[StartDate]&lt;=Date.GraphMax)=1,"Yes","No")</f>
        <v>No</v>
      </c>
      <c r="C2003" s="15" t="str">
        <f>IF(OR(Table1[[#This Row],[Site]]="FOOD MILLING",Table1[[#This Row],[Site]]="GODACO"), "No", "Yes")</f>
        <v>Yes</v>
      </c>
      <c r="D2003" s="40">
        <f>MAX(DATE(Table1[Year],1,1),DATE(Table1[Year],1,1)-WEEKDAY(DATE(Table1[Year],1,1),2)+(Table1[WeekNum]-1)*7+1)</f>
        <v>44634</v>
      </c>
      <c r="E2003" s="40">
        <f>MIN(DATE(Table1[Year]+1,1,0),DATE(Table1[Year],1,1)-WEEKDAY(DATE(Table1[Year],1,1),2)+Table1[WeekNum]*7)</f>
        <v>44640</v>
      </c>
      <c r="F2003" s="15">
        <v>2022</v>
      </c>
      <c r="G2003" s="15">
        <f t="shared" si="62"/>
        <v>3</v>
      </c>
      <c r="H2003" s="15">
        <v>12</v>
      </c>
      <c r="I2003" s="207" t="str">
        <f>"W" &amp;Table1[[#This Row],[WeekNum]]</f>
        <v>W12</v>
      </c>
      <c r="J2003" s="195" t="str">
        <f t="shared" si="63"/>
        <v>22-W12</v>
      </c>
      <c r="K2003" s="11" t="s">
        <v>691</v>
      </c>
      <c r="L2003" s="11"/>
      <c r="M2003" s="11" t="s">
        <v>72</v>
      </c>
      <c r="N2003" s="266" t="s">
        <v>369</v>
      </c>
      <c r="O2003" s="266" t="s">
        <v>389</v>
      </c>
      <c r="P2003" s="11" t="s">
        <v>397</v>
      </c>
      <c r="Q2003" s="11" t="s">
        <v>417</v>
      </c>
      <c r="R2003" s="11">
        <v>200</v>
      </c>
      <c r="S2003" s="11">
        <v>161.6</v>
      </c>
      <c r="T2003" s="206">
        <f>ABS(Table1[[#This Row],[Prod]]-Table1[[#This Row],[Planned]])</f>
        <v>38.400000000000006</v>
      </c>
      <c r="U2003" s="209">
        <f>IF(ABS(Table1[[#This Row],[Prod]]-Table1[[#This Row],[Planned]])&gt;Table1[[#This Row],[Planned]],0,IF(Table1[[#This Row],[Planned]]=0,0,1-ABS(Table1[[#This Row],[Prod]]-Table1[[#This Row],[Planned]])/Table1[[#This Row],[Planned]]))</f>
        <v>0.80799999999999994</v>
      </c>
      <c r="V2003" s="11"/>
      <c r="W2003" s="11"/>
      <c r="X2003" s="27">
        <v>200</v>
      </c>
      <c r="Y2003" s="206">
        <f>Table1[[#This Row],[Prod]]</f>
        <v>161.6</v>
      </c>
      <c r="Z2003" s="206">
        <f>ABS(Table1[[#This Row],[Prod2]]-Table1[[#This Row],[Plan Revised]])</f>
        <v>38.400000000000006</v>
      </c>
      <c r="AA2003" s="209">
        <f>IF(ABS(Table1[[#This Row],[Prod2]]-Table1[[#This Row],[Plan Revised]])&gt;Table1[[#This Row],[Plan Revised]],0,IF(Table1[[#This Row],[Plan Revised]]=0,0,1-ABS(Table1[[#This Row],[Prod2]]-Table1[[#This Row],[Plan Revised]])/Table1[[#This Row],[Plan Revised]]))</f>
        <v>0.80799999999999994</v>
      </c>
      <c r="AB2003" s="11"/>
      <c r="AC2003" s="30"/>
      <c r="AD2003"/>
      <c r="AF2003"/>
    </row>
    <row r="2004" spans="1:32">
      <c r="A2004" s="15" t="str">
        <f>IF(Table1[Week]=WeekSel,"Yes","No")</f>
        <v>No</v>
      </c>
      <c r="B2004" s="15" t="str">
        <f>IF((Table1[StartDate]&gt;=Date.GraphMin)*(Table1[StartDate]&lt;=Date.GraphMax)=1,"Yes","No")</f>
        <v>No</v>
      </c>
      <c r="C2004" s="15" t="str">
        <f>IF(OR(Table1[[#This Row],[Site]]="FOOD MILLING",Table1[[#This Row],[Site]]="GODACO"), "No", "Yes")</f>
        <v>Yes</v>
      </c>
      <c r="D2004" s="40">
        <f>MAX(DATE(Table1[Year],1,1),DATE(Table1[Year],1,1)-WEEKDAY(DATE(Table1[Year],1,1),2)+(Table1[WeekNum]-1)*7+1)</f>
        <v>44634</v>
      </c>
      <c r="E2004" s="40">
        <f>MIN(DATE(Table1[Year]+1,1,0),DATE(Table1[Year],1,1)-WEEKDAY(DATE(Table1[Year],1,1),2)+Table1[WeekNum]*7)</f>
        <v>44640</v>
      </c>
      <c r="F2004" s="15">
        <v>2022</v>
      </c>
      <c r="G2004" s="15">
        <f t="shared" si="62"/>
        <v>3</v>
      </c>
      <c r="H2004" s="15">
        <v>12</v>
      </c>
      <c r="I2004" s="207" t="str">
        <f>"W" &amp;Table1[[#This Row],[WeekNum]]</f>
        <v>W12</v>
      </c>
      <c r="J2004" s="195" t="str">
        <f t="shared" si="63"/>
        <v>22-W12</v>
      </c>
      <c r="K2004" s="11" t="s">
        <v>692</v>
      </c>
      <c r="L2004" s="11"/>
      <c r="M2004" s="11" t="s">
        <v>72</v>
      </c>
      <c r="N2004" s="266" t="s">
        <v>369</v>
      </c>
      <c r="O2004" s="266" t="s">
        <v>389</v>
      </c>
      <c r="P2004" s="11" t="s">
        <v>397</v>
      </c>
      <c r="Q2004" s="11" t="s">
        <v>417</v>
      </c>
      <c r="R2004" s="11">
        <v>200</v>
      </c>
      <c r="S2004" s="11">
        <v>182.6</v>
      </c>
      <c r="T2004" s="206">
        <f>ABS(Table1[[#This Row],[Prod]]-Table1[[#This Row],[Planned]])</f>
        <v>17.400000000000006</v>
      </c>
      <c r="U2004" s="209">
        <f>IF(ABS(Table1[[#This Row],[Prod]]-Table1[[#This Row],[Planned]])&gt;Table1[[#This Row],[Planned]],0,IF(Table1[[#This Row],[Planned]]=0,0,1-ABS(Table1[[#This Row],[Prod]]-Table1[[#This Row],[Planned]])/Table1[[#This Row],[Planned]]))</f>
        <v>0.91300000000000003</v>
      </c>
      <c r="V2004" s="11"/>
      <c r="W2004" s="11"/>
      <c r="X2004" s="27">
        <v>200</v>
      </c>
      <c r="Y2004" s="206">
        <f>Table1[[#This Row],[Prod]]</f>
        <v>182.6</v>
      </c>
      <c r="Z2004" s="206">
        <f>ABS(Table1[[#This Row],[Prod2]]-Table1[[#This Row],[Plan Revised]])</f>
        <v>17.400000000000006</v>
      </c>
      <c r="AA2004" s="209">
        <f>IF(ABS(Table1[[#This Row],[Prod2]]-Table1[[#This Row],[Plan Revised]])&gt;Table1[[#This Row],[Plan Revised]],0,IF(Table1[[#This Row],[Plan Revised]]=0,0,1-ABS(Table1[[#This Row],[Prod2]]-Table1[[#This Row],[Plan Revised]])/Table1[[#This Row],[Plan Revised]]))</f>
        <v>0.91300000000000003</v>
      </c>
      <c r="AB2004" s="11"/>
      <c r="AC2004" s="30"/>
      <c r="AD2004"/>
      <c r="AF2004"/>
    </row>
    <row r="2005" spans="1:32">
      <c r="A2005" s="15" t="str">
        <f>IF(Table1[Week]=WeekSel,"Yes","No")</f>
        <v>No</v>
      </c>
      <c r="B2005" s="15" t="str">
        <f>IF((Table1[StartDate]&gt;=Date.GraphMin)*(Table1[StartDate]&lt;=Date.GraphMax)=1,"Yes","No")</f>
        <v>No</v>
      </c>
      <c r="C2005" s="15" t="str">
        <f>IF(OR(Table1[[#This Row],[Site]]="FOOD MILLING",Table1[[#This Row],[Site]]="GODACO"), "No", "Yes")</f>
        <v>Yes</v>
      </c>
      <c r="D2005" s="40">
        <f>MAX(DATE(Table1[Year],1,1),DATE(Table1[Year],1,1)-WEEKDAY(DATE(Table1[Year],1,1),2)+(Table1[WeekNum]-1)*7+1)</f>
        <v>44634</v>
      </c>
      <c r="E2005" s="40">
        <f>MIN(DATE(Table1[Year]+1,1,0),DATE(Table1[Year],1,1)-WEEKDAY(DATE(Table1[Year],1,1),2)+Table1[WeekNum]*7)</f>
        <v>44640</v>
      </c>
      <c r="F2005" s="15">
        <v>2022</v>
      </c>
      <c r="G2005" s="15">
        <f t="shared" si="62"/>
        <v>3</v>
      </c>
      <c r="H2005" s="15">
        <v>12</v>
      </c>
      <c r="I2005" s="207" t="str">
        <f>"W" &amp;Table1[[#This Row],[WeekNum]]</f>
        <v>W12</v>
      </c>
      <c r="J2005" s="195" t="str">
        <f t="shared" si="63"/>
        <v>22-W12</v>
      </c>
      <c r="K2005" s="11" t="s">
        <v>693</v>
      </c>
      <c r="L2005" s="11"/>
      <c r="M2005" s="11" t="s">
        <v>72</v>
      </c>
      <c r="N2005" s="266" t="s">
        <v>369</v>
      </c>
      <c r="O2005" s="266" t="s">
        <v>389</v>
      </c>
      <c r="P2005" s="11" t="s">
        <v>397</v>
      </c>
      <c r="Q2005" s="11" t="s">
        <v>417</v>
      </c>
      <c r="R2005" s="11">
        <v>3542</v>
      </c>
      <c r="S2005" s="11">
        <v>3260</v>
      </c>
      <c r="T2005" s="206">
        <f>ABS(Table1[[#This Row],[Prod]]-Table1[[#This Row],[Planned]])</f>
        <v>282</v>
      </c>
      <c r="U2005" s="209">
        <f>IF(ABS(Table1[[#This Row],[Prod]]-Table1[[#This Row],[Planned]])&gt;Table1[[#This Row],[Planned]],0,IF(Table1[[#This Row],[Planned]]=0,0,1-ABS(Table1[[#This Row],[Prod]]-Table1[[#This Row],[Planned]])/Table1[[#This Row],[Planned]]))</f>
        <v>0.92038396386222476</v>
      </c>
      <c r="V2005" s="11"/>
      <c r="W2005" s="11"/>
      <c r="X2005" s="27">
        <v>3542</v>
      </c>
      <c r="Y2005" s="206">
        <f>Table1[[#This Row],[Prod]]</f>
        <v>3260</v>
      </c>
      <c r="Z2005" s="206">
        <f>ABS(Table1[[#This Row],[Prod2]]-Table1[[#This Row],[Plan Revised]])</f>
        <v>282</v>
      </c>
      <c r="AA2005" s="209">
        <f>IF(ABS(Table1[[#This Row],[Prod2]]-Table1[[#This Row],[Plan Revised]])&gt;Table1[[#This Row],[Plan Revised]],0,IF(Table1[[#This Row],[Plan Revised]]=0,0,1-ABS(Table1[[#This Row],[Prod2]]-Table1[[#This Row],[Plan Revised]])/Table1[[#This Row],[Plan Revised]]))</f>
        <v>0.92038396386222476</v>
      </c>
      <c r="AB2005" s="11"/>
      <c r="AC2005" s="30"/>
      <c r="AD2005"/>
      <c r="AF2005"/>
    </row>
    <row r="2006" spans="1:32">
      <c r="A2006" s="15" t="str">
        <f>IF(Table1[Week]=WeekSel,"Yes","No")</f>
        <v>No</v>
      </c>
      <c r="B2006" s="15" t="str">
        <f>IF((Table1[StartDate]&gt;=Date.GraphMin)*(Table1[StartDate]&lt;=Date.GraphMax)=1,"Yes","No")</f>
        <v>No</v>
      </c>
      <c r="C2006" s="15" t="str">
        <f>IF(OR(Table1[[#This Row],[Site]]="FOOD MILLING",Table1[[#This Row],[Site]]="GODACO"), "No", "Yes")</f>
        <v>Yes</v>
      </c>
      <c r="D2006" s="40">
        <f>MAX(DATE(Table1[Year],1,1),DATE(Table1[Year],1,1)-WEEKDAY(DATE(Table1[Year],1,1),2)+(Table1[WeekNum]-1)*7+1)</f>
        <v>44634</v>
      </c>
      <c r="E2006" s="40">
        <f>MIN(DATE(Table1[Year]+1,1,0),DATE(Table1[Year],1,1)-WEEKDAY(DATE(Table1[Year],1,1),2)+Table1[WeekNum]*7)</f>
        <v>44640</v>
      </c>
      <c r="F2006" s="15">
        <v>2022</v>
      </c>
      <c r="G2006" s="15">
        <f t="shared" si="62"/>
        <v>3</v>
      </c>
      <c r="H2006" s="15">
        <v>12</v>
      </c>
      <c r="I2006" s="207" t="str">
        <f>"W" &amp;Table1[[#This Row],[WeekNum]]</f>
        <v>W12</v>
      </c>
      <c r="J2006" s="195" t="str">
        <f t="shared" si="63"/>
        <v>22-W12</v>
      </c>
      <c r="K2006" s="11" t="s">
        <v>639</v>
      </c>
      <c r="L2006" s="11"/>
      <c r="M2006" s="11" t="s">
        <v>72</v>
      </c>
      <c r="N2006" s="266" t="s">
        <v>369</v>
      </c>
      <c r="O2006" s="266" t="s">
        <v>374</v>
      </c>
      <c r="P2006" s="11" t="s">
        <v>410</v>
      </c>
      <c r="Q2006" s="11" t="s">
        <v>421</v>
      </c>
      <c r="R2006" s="11">
        <v>0</v>
      </c>
      <c r="S2006" s="11">
        <v>0</v>
      </c>
      <c r="T2006" s="206">
        <f>ABS(Table1[[#This Row],[Prod]]-Table1[[#This Row],[Planned]])</f>
        <v>0</v>
      </c>
      <c r="U2006" s="209">
        <f>IF(ABS(Table1[[#This Row],[Prod]]-Table1[[#This Row],[Planned]])&gt;Table1[[#This Row],[Planned]],0,IF(Table1[[#This Row],[Planned]]=0,0,1-ABS(Table1[[#This Row],[Prod]]-Table1[[#This Row],[Planned]])/Table1[[#This Row],[Planned]]))</f>
        <v>0</v>
      </c>
      <c r="V2006" s="11"/>
      <c r="W2006" s="11"/>
      <c r="X2006" s="27">
        <v>0</v>
      </c>
      <c r="Y2006" s="206">
        <f>Table1[[#This Row],[Prod]]</f>
        <v>0</v>
      </c>
      <c r="Z2006" s="206">
        <f>ABS(Table1[[#This Row],[Prod2]]-Table1[[#This Row],[Plan Revised]])</f>
        <v>0</v>
      </c>
      <c r="AA2006" s="209">
        <f>IF(ABS(Table1[[#This Row],[Prod2]]-Table1[[#This Row],[Plan Revised]])&gt;Table1[[#This Row],[Plan Revised]],0,IF(Table1[[#This Row],[Plan Revised]]=0,0,1-ABS(Table1[[#This Row],[Prod2]]-Table1[[#This Row],[Plan Revised]])/Table1[[#This Row],[Plan Revised]]))</f>
        <v>0</v>
      </c>
      <c r="AB2006" s="11"/>
      <c r="AC2006" s="30"/>
      <c r="AD2006"/>
      <c r="AF2006"/>
    </row>
    <row r="2007" spans="1:32">
      <c r="A2007" s="15" t="str">
        <f>IF(Table1[Week]=WeekSel,"Yes","No")</f>
        <v>No</v>
      </c>
      <c r="B2007" s="15" t="str">
        <f>IF((Table1[StartDate]&gt;=Date.GraphMin)*(Table1[StartDate]&lt;=Date.GraphMax)=1,"Yes","No")</f>
        <v>No</v>
      </c>
      <c r="C2007" s="15" t="str">
        <f>IF(OR(Table1[[#This Row],[Site]]="FOOD MILLING",Table1[[#This Row],[Site]]="GODACO"), "No", "Yes")</f>
        <v>Yes</v>
      </c>
      <c r="D2007" s="40">
        <f>MAX(DATE(Table1[Year],1,1),DATE(Table1[Year],1,1)-WEEKDAY(DATE(Table1[Year],1,1),2)+(Table1[WeekNum]-1)*7+1)</f>
        <v>44634</v>
      </c>
      <c r="E2007" s="40">
        <f>MIN(DATE(Table1[Year]+1,1,0),DATE(Table1[Year],1,1)-WEEKDAY(DATE(Table1[Year],1,1),2)+Table1[WeekNum]*7)</f>
        <v>44640</v>
      </c>
      <c r="F2007" s="15">
        <v>2022</v>
      </c>
      <c r="G2007" s="15">
        <f t="shared" si="62"/>
        <v>3</v>
      </c>
      <c r="H2007" s="15">
        <v>12</v>
      </c>
      <c r="I2007" s="207" t="str">
        <f>"W" &amp;Table1[[#This Row],[WeekNum]]</f>
        <v>W12</v>
      </c>
      <c r="J2007" s="195" t="str">
        <f t="shared" si="63"/>
        <v>22-W12</v>
      </c>
      <c r="K2007" s="11" t="s">
        <v>723</v>
      </c>
      <c r="L2007" s="11"/>
      <c r="M2007" s="11" t="s">
        <v>72</v>
      </c>
      <c r="N2007" s="266" t="s">
        <v>369</v>
      </c>
      <c r="O2007" s="266" t="s">
        <v>400</v>
      </c>
      <c r="P2007" s="11" t="s">
        <v>410</v>
      </c>
      <c r="Q2007" s="11" t="s">
        <v>421</v>
      </c>
      <c r="R2007" s="11">
        <v>0</v>
      </c>
      <c r="S2007" s="11">
        <v>0</v>
      </c>
      <c r="T2007" s="206">
        <f>ABS(Table1[[#This Row],[Prod]]-Table1[[#This Row],[Planned]])</f>
        <v>0</v>
      </c>
      <c r="U2007" s="209">
        <f>IF(ABS(Table1[[#This Row],[Prod]]-Table1[[#This Row],[Planned]])&gt;Table1[[#This Row],[Planned]],0,IF(Table1[[#This Row],[Planned]]=0,0,1-ABS(Table1[[#This Row],[Prod]]-Table1[[#This Row],[Planned]])/Table1[[#This Row],[Planned]]))</f>
        <v>0</v>
      </c>
      <c r="V2007" s="11"/>
      <c r="W2007" s="11"/>
      <c r="X2007" s="27">
        <v>0</v>
      </c>
      <c r="Y2007" s="206">
        <f>Table1[[#This Row],[Prod]]</f>
        <v>0</v>
      </c>
      <c r="Z2007" s="206">
        <f>ABS(Table1[[#This Row],[Prod2]]-Table1[[#This Row],[Plan Revised]])</f>
        <v>0</v>
      </c>
      <c r="AA2007" s="209">
        <f>IF(ABS(Table1[[#This Row],[Prod2]]-Table1[[#This Row],[Plan Revised]])&gt;Table1[[#This Row],[Plan Revised]],0,IF(Table1[[#This Row],[Plan Revised]]=0,0,1-ABS(Table1[[#This Row],[Prod2]]-Table1[[#This Row],[Plan Revised]])/Table1[[#This Row],[Plan Revised]]))</f>
        <v>0</v>
      </c>
      <c r="AB2007" s="11"/>
      <c r="AC2007" s="30"/>
      <c r="AD2007"/>
      <c r="AF2007"/>
    </row>
    <row r="2008" spans="1:32">
      <c r="A2008" s="15" t="str">
        <f>IF(Table1[Week]=WeekSel,"Yes","No")</f>
        <v>No</v>
      </c>
      <c r="B2008" s="15" t="str">
        <f>IF((Table1[StartDate]&gt;=Date.GraphMin)*(Table1[StartDate]&lt;=Date.GraphMax)=1,"Yes","No")</f>
        <v>No</v>
      </c>
      <c r="C2008" s="15" t="str">
        <f>IF(OR(Table1[[#This Row],[Site]]="FOOD MILLING",Table1[[#This Row],[Site]]="GODACO"), "No", "Yes")</f>
        <v>Yes</v>
      </c>
      <c r="D2008" s="40">
        <f>MAX(DATE(Table1[Year],1,1),DATE(Table1[Year],1,1)-WEEKDAY(DATE(Table1[Year],1,1),2)+(Table1[WeekNum]-1)*7+1)</f>
        <v>44634</v>
      </c>
      <c r="E2008" s="40">
        <f>MIN(DATE(Table1[Year]+1,1,0),DATE(Table1[Year],1,1)-WEEKDAY(DATE(Table1[Year],1,1),2)+Table1[WeekNum]*7)</f>
        <v>44640</v>
      </c>
      <c r="F2008" s="15">
        <v>2022</v>
      </c>
      <c r="G2008" s="15">
        <f t="shared" si="62"/>
        <v>3</v>
      </c>
      <c r="H2008" s="15">
        <v>12</v>
      </c>
      <c r="I2008" s="207" t="str">
        <f>"W" &amp;Table1[[#This Row],[WeekNum]]</f>
        <v>W12</v>
      </c>
      <c r="J2008" s="195" t="str">
        <f t="shared" si="63"/>
        <v>22-W12</v>
      </c>
      <c r="K2008" s="11" t="s">
        <v>694</v>
      </c>
      <c r="L2008" s="11"/>
      <c r="M2008" s="11" t="s">
        <v>72</v>
      </c>
      <c r="N2008" s="266" t="s">
        <v>369</v>
      </c>
      <c r="O2008" s="266" t="s">
        <v>395</v>
      </c>
      <c r="P2008" s="11" t="s">
        <v>396</v>
      </c>
      <c r="Q2008" s="11" t="s">
        <v>421</v>
      </c>
      <c r="R2008" s="11">
        <v>900</v>
      </c>
      <c r="S2008" s="11">
        <v>905</v>
      </c>
      <c r="T2008" s="206">
        <f>ABS(Table1[[#This Row],[Prod]]-Table1[[#This Row],[Planned]])</f>
        <v>5</v>
      </c>
      <c r="U2008" s="209">
        <f>IF(ABS(Table1[[#This Row],[Prod]]-Table1[[#This Row],[Planned]])&gt;Table1[[#This Row],[Planned]],0,IF(Table1[[#This Row],[Planned]]=0,0,1-ABS(Table1[[#This Row],[Prod]]-Table1[[#This Row],[Planned]])/Table1[[#This Row],[Planned]]))</f>
        <v>0.99444444444444446</v>
      </c>
      <c r="V2008" s="11"/>
      <c r="W2008" s="11"/>
      <c r="X2008" s="27">
        <v>900</v>
      </c>
      <c r="Y2008" s="206">
        <f>Table1[[#This Row],[Prod]]</f>
        <v>905</v>
      </c>
      <c r="Z2008" s="206">
        <f>ABS(Table1[[#This Row],[Prod2]]-Table1[[#This Row],[Plan Revised]])</f>
        <v>5</v>
      </c>
      <c r="AA2008" s="209">
        <f>IF(ABS(Table1[[#This Row],[Prod2]]-Table1[[#This Row],[Plan Revised]])&gt;Table1[[#This Row],[Plan Revised]],0,IF(Table1[[#This Row],[Plan Revised]]=0,0,1-ABS(Table1[[#This Row],[Prod2]]-Table1[[#This Row],[Plan Revised]])/Table1[[#This Row],[Plan Revised]]))</f>
        <v>0.99444444444444446</v>
      </c>
      <c r="AB2008" s="11"/>
      <c r="AC2008" s="30"/>
      <c r="AD2008"/>
      <c r="AF2008"/>
    </row>
    <row r="2009" spans="1:32">
      <c r="A2009" s="15" t="str">
        <f>IF(Table1[Week]=WeekSel,"Yes","No")</f>
        <v>No</v>
      </c>
      <c r="B2009" s="15" t="str">
        <f>IF((Table1[StartDate]&gt;=Date.GraphMin)*(Table1[StartDate]&lt;=Date.GraphMax)=1,"Yes","No")</f>
        <v>No</v>
      </c>
      <c r="C2009" s="15" t="str">
        <f>IF(OR(Table1[[#This Row],[Site]]="FOOD MILLING",Table1[[#This Row],[Site]]="GODACO"), "No", "Yes")</f>
        <v>Yes</v>
      </c>
      <c r="D2009" s="40">
        <f>MAX(DATE(Table1[Year],1,1),DATE(Table1[Year],1,1)-WEEKDAY(DATE(Table1[Year],1,1),2)+(Table1[WeekNum]-1)*7+1)</f>
        <v>44634</v>
      </c>
      <c r="E2009" s="40">
        <f>MIN(DATE(Table1[Year]+1,1,0),DATE(Table1[Year],1,1)-WEEKDAY(DATE(Table1[Year],1,1),2)+Table1[WeekNum]*7)</f>
        <v>44640</v>
      </c>
      <c r="F2009" s="15">
        <v>2022</v>
      </c>
      <c r="G2009" s="15">
        <f t="shared" si="62"/>
        <v>3</v>
      </c>
      <c r="H2009" s="15">
        <v>12</v>
      </c>
      <c r="I2009" s="207" t="str">
        <f>"W" &amp;Table1[[#This Row],[WeekNum]]</f>
        <v>W12</v>
      </c>
      <c r="J2009" s="195" t="str">
        <f t="shared" si="63"/>
        <v>22-W12</v>
      </c>
      <c r="K2009" s="11" t="s">
        <v>695</v>
      </c>
      <c r="L2009" s="11"/>
      <c r="M2009" s="11" t="s">
        <v>72</v>
      </c>
      <c r="N2009" s="266" t="s">
        <v>369</v>
      </c>
      <c r="O2009" s="266" t="s">
        <v>395</v>
      </c>
      <c r="P2009" s="11" t="s">
        <v>396</v>
      </c>
      <c r="Q2009" s="11" t="s">
        <v>421</v>
      </c>
      <c r="R2009" s="11">
        <v>3300</v>
      </c>
      <c r="S2009" s="11">
        <v>3735</v>
      </c>
      <c r="T2009" s="206">
        <f>ABS(Table1[[#This Row],[Prod]]-Table1[[#This Row],[Planned]])</f>
        <v>435</v>
      </c>
      <c r="U2009" s="209">
        <f>IF(ABS(Table1[[#This Row],[Prod]]-Table1[[#This Row],[Planned]])&gt;Table1[[#This Row],[Planned]],0,IF(Table1[[#This Row],[Planned]]=0,0,1-ABS(Table1[[#This Row],[Prod]]-Table1[[#This Row],[Planned]])/Table1[[#This Row],[Planned]]))</f>
        <v>0.86818181818181817</v>
      </c>
      <c r="V2009" s="11"/>
      <c r="W2009" s="11"/>
      <c r="X2009" s="27">
        <v>3400</v>
      </c>
      <c r="Y2009" s="206">
        <f>Table1[[#This Row],[Prod]]</f>
        <v>3735</v>
      </c>
      <c r="Z2009" s="206">
        <f>ABS(Table1[[#This Row],[Prod2]]-Table1[[#This Row],[Plan Revised]])</f>
        <v>335</v>
      </c>
      <c r="AA2009" s="209">
        <f>IF(ABS(Table1[[#This Row],[Prod2]]-Table1[[#This Row],[Plan Revised]])&gt;Table1[[#This Row],[Plan Revised]],0,IF(Table1[[#This Row],[Plan Revised]]=0,0,1-ABS(Table1[[#This Row],[Prod2]]-Table1[[#This Row],[Plan Revised]])/Table1[[#This Row],[Plan Revised]]))</f>
        <v>0.90147058823529413</v>
      </c>
      <c r="AB2009" s="11"/>
      <c r="AC2009" s="30"/>
      <c r="AD2009"/>
      <c r="AF2009"/>
    </row>
    <row r="2010" spans="1:32">
      <c r="A2010" s="15" t="str">
        <f>IF(Table1[Week]=WeekSel,"Yes","No")</f>
        <v>No</v>
      </c>
      <c r="B2010" s="15" t="str">
        <f>IF((Table1[StartDate]&gt;=Date.GraphMin)*(Table1[StartDate]&lt;=Date.GraphMax)=1,"Yes","No")</f>
        <v>No</v>
      </c>
      <c r="C2010" s="15" t="str">
        <f>IF(OR(Table1[[#This Row],[Site]]="FOOD MILLING",Table1[[#This Row],[Site]]="GODACO"), "No", "Yes")</f>
        <v>Yes</v>
      </c>
      <c r="D2010" s="40">
        <f>MAX(DATE(Table1[Year],1,1),DATE(Table1[Year],1,1)-WEEKDAY(DATE(Table1[Year],1,1),2)+(Table1[WeekNum]-1)*7+1)</f>
        <v>44634</v>
      </c>
      <c r="E2010" s="40">
        <f>MIN(DATE(Table1[Year]+1,1,0),DATE(Table1[Year],1,1)-WEEKDAY(DATE(Table1[Year],1,1),2)+Table1[WeekNum]*7)</f>
        <v>44640</v>
      </c>
      <c r="F2010" s="15">
        <v>2022</v>
      </c>
      <c r="G2010" s="15">
        <f t="shared" si="62"/>
        <v>3</v>
      </c>
      <c r="H2010" s="15">
        <v>12</v>
      </c>
      <c r="I2010" s="207" t="str">
        <f>"W" &amp;Table1[[#This Row],[WeekNum]]</f>
        <v>W12</v>
      </c>
      <c r="J2010" s="195" t="str">
        <f t="shared" si="63"/>
        <v>22-W12</v>
      </c>
      <c r="K2010" s="11" t="s">
        <v>696</v>
      </c>
      <c r="L2010" s="11"/>
      <c r="M2010" s="11" t="s">
        <v>72</v>
      </c>
      <c r="N2010" s="266" t="s">
        <v>369</v>
      </c>
      <c r="O2010" s="266" t="s">
        <v>398</v>
      </c>
      <c r="P2010" s="11" t="s">
        <v>399</v>
      </c>
      <c r="Q2010" s="11" t="s">
        <v>421</v>
      </c>
      <c r="R2010" s="11">
        <v>100</v>
      </c>
      <c r="S2010" s="11">
        <v>109.5</v>
      </c>
      <c r="T2010" s="206">
        <f>ABS(Table1[[#This Row],[Prod]]-Table1[[#This Row],[Planned]])</f>
        <v>9.5</v>
      </c>
      <c r="U2010" s="209">
        <f>IF(ABS(Table1[[#This Row],[Prod]]-Table1[[#This Row],[Planned]])&gt;Table1[[#This Row],[Planned]],0,IF(Table1[[#This Row],[Planned]]=0,0,1-ABS(Table1[[#This Row],[Prod]]-Table1[[#This Row],[Planned]])/Table1[[#This Row],[Planned]]))</f>
        <v>0.90500000000000003</v>
      </c>
      <c r="V2010" s="11"/>
      <c r="W2010" s="11"/>
      <c r="X2010" s="27">
        <v>100</v>
      </c>
      <c r="Y2010" s="206">
        <f>Table1[[#This Row],[Prod]]</f>
        <v>109.5</v>
      </c>
      <c r="Z2010" s="206">
        <f>ABS(Table1[[#This Row],[Prod2]]-Table1[[#This Row],[Plan Revised]])</f>
        <v>9.5</v>
      </c>
      <c r="AA2010" s="209">
        <f>IF(ABS(Table1[[#This Row],[Prod2]]-Table1[[#This Row],[Plan Revised]])&gt;Table1[[#This Row],[Plan Revised]],0,IF(Table1[[#This Row],[Plan Revised]]=0,0,1-ABS(Table1[[#This Row],[Prod2]]-Table1[[#This Row],[Plan Revised]])/Table1[[#This Row],[Plan Revised]]))</f>
        <v>0.90500000000000003</v>
      </c>
      <c r="AB2010" s="11"/>
      <c r="AC2010" s="30"/>
      <c r="AD2010"/>
      <c r="AF2010"/>
    </row>
    <row r="2011" spans="1:32">
      <c r="A2011" s="15" t="str">
        <f>IF(Table1[Week]=WeekSel,"Yes","No")</f>
        <v>No</v>
      </c>
      <c r="B2011" s="15" t="str">
        <f>IF((Table1[StartDate]&gt;=Date.GraphMin)*(Table1[StartDate]&lt;=Date.GraphMax)=1,"Yes","No")</f>
        <v>No</v>
      </c>
      <c r="C2011" s="15" t="str">
        <f>IF(OR(Table1[[#This Row],[Site]]="FOOD MILLING",Table1[[#This Row],[Site]]="GODACO"), "No", "Yes")</f>
        <v>Yes</v>
      </c>
      <c r="D2011" s="40">
        <f>MAX(DATE(Table1[Year],1,1),DATE(Table1[Year],1,1)-WEEKDAY(DATE(Table1[Year],1,1),2)+(Table1[WeekNum]-1)*7+1)</f>
        <v>44634</v>
      </c>
      <c r="E2011" s="40">
        <f>MIN(DATE(Table1[Year]+1,1,0),DATE(Table1[Year],1,1)-WEEKDAY(DATE(Table1[Year],1,1),2)+Table1[WeekNum]*7)</f>
        <v>44640</v>
      </c>
      <c r="F2011" s="15">
        <v>2022</v>
      </c>
      <c r="G2011" s="15">
        <f t="shared" si="62"/>
        <v>3</v>
      </c>
      <c r="H2011" s="15">
        <v>12</v>
      </c>
      <c r="I2011" s="207" t="str">
        <f>"W" &amp;Table1[[#This Row],[WeekNum]]</f>
        <v>W12</v>
      </c>
      <c r="J2011" s="195" t="str">
        <f t="shared" si="63"/>
        <v>22-W12</v>
      </c>
      <c r="K2011" s="11" t="s">
        <v>697</v>
      </c>
      <c r="L2011" s="11"/>
      <c r="M2011" s="11" t="s">
        <v>72</v>
      </c>
      <c r="N2011" s="266" t="s">
        <v>369</v>
      </c>
      <c r="O2011" s="266" t="s">
        <v>391</v>
      </c>
      <c r="P2011" s="11" t="s">
        <v>393</v>
      </c>
      <c r="Q2011" s="11" t="s">
        <v>421</v>
      </c>
      <c r="R2011" s="11">
        <v>0</v>
      </c>
      <c r="S2011" s="11">
        <v>0</v>
      </c>
      <c r="T2011" s="206">
        <f>ABS(Table1[[#This Row],[Prod]]-Table1[[#This Row],[Planned]])</f>
        <v>0</v>
      </c>
      <c r="U2011" s="209">
        <f>IF(ABS(Table1[[#This Row],[Prod]]-Table1[[#This Row],[Planned]])&gt;Table1[[#This Row],[Planned]],0,IF(Table1[[#This Row],[Planned]]=0,0,1-ABS(Table1[[#This Row],[Prod]]-Table1[[#This Row],[Planned]])/Table1[[#This Row],[Planned]]))</f>
        <v>0</v>
      </c>
      <c r="V2011" s="11"/>
      <c r="W2011" s="11"/>
      <c r="X2011" s="27">
        <v>0</v>
      </c>
      <c r="Y2011" s="206">
        <f>Table1[[#This Row],[Prod]]</f>
        <v>0</v>
      </c>
      <c r="Z2011" s="206">
        <f>ABS(Table1[[#This Row],[Prod2]]-Table1[[#This Row],[Plan Revised]])</f>
        <v>0</v>
      </c>
      <c r="AA2011" s="209">
        <f>IF(ABS(Table1[[#This Row],[Prod2]]-Table1[[#This Row],[Plan Revised]])&gt;Table1[[#This Row],[Plan Revised]],0,IF(Table1[[#This Row],[Plan Revised]]=0,0,1-ABS(Table1[[#This Row],[Prod2]]-Table1[[#This Row],[Plan Revised]])/Table1[[#This Row],[Plan Revised]]))</f>
        <v>0</v>
      </c>
      <c r="AB2011" s="11"/>
      <c r="AC2011" s="30"/>
      <c r="AD2011"/>
      <c r="AF2011"/>
    </row>
    <row r="2012" spans="1:32">
      <c r="A2012" s="15" t="str">
        <f>IF(Table1[Week]=WeekSel,"Yes","No")</f>
        <v>No</v>
      </c>
      <c r="B2012" s="15" t="str">
        <f>IF((Table1[StartDate]&gt;=Date.GraphMin)*(Table1[StartDate]&lt;=Date.GraphMax)=1,"Yes","No")</f>
        <v>No</v>
      </c>
      <c r="C2012" s="15" t="str">
        <f>IF(OR(Table1[[#This Row],[Site]]="FOOD MILLING",Table1[[#This Row],[Site]]="GODACO"), "No", "Yes")</f>
        <v>Yes</v>
      </c>
      <c r="D2012" s="40">
        <f>MAX(DATE(Table1[Year],1,1),DATE(Table1[Year],1,1)-WEEKDAY(DATE(Table1[Year],1,1),2)+(Table1[WeekNum]-1)*7+1)</f>
        <v>44634</v>
      </c>
      <c r="E2012" s="40">
        <f>MIN(DATE(Table1[Year]+1,1,0),DATE(Table1[Year],1,1)-WEEKDAY(DATE(Table1[Year],1,1),2)+Table1[WeekNum]*7)</f>
        <v>44640</v>
      </c>
      <c r="F2012" s="15">
        <v>2022</v>
      </c>
      <c r="G2012" s="15">
        <f t="shared" si="62"/>
        <v>3</v>
      </c>
      <c r="H2012" s="15">
        <v>12</v>
      </c>
      <c r="I2012" s="207" t="str">
        <f>"W" &amp;Table1[[#This Row],[WeekNum]]</f>
        <v>W12</v>
      </c>
      <c r="J2012" s="195" t="str">
        <f t="shared" si="63"/>
        <v>22-W12</v>
      </c>
      <c r="K2012" s="11" t="s">
        <v>698</v>
      </c>
      <c r="L2012" s="11"/>
      <c r="M2012" s="11" t="s">
        <v>72</v>
      </c>
      <c r="N2012" s="266" t="s">
        <v>369</v>
      </c>
      <c r="O2012" s="266" t="s">
        <v>398</v>
      </c>
      <c r="P2012" s="11" t="s">
        <v>399</v>
      </c>
      <c r="Q2012" s="11" t="s">
        <v>421</v>
      </c>
      <c r="R2012" s="11">
        <v>1320</v>
      </c>
      <c r="S2012" s="11">
        <v>1306</v>
      </c>
      <c r="T2012" s="206">
        <f>ABS(Table1[[#This Row],[Prod]]-Table1[[#This Row],[Planned]])</f>
        <v>14</v>
      </c>
      <c r="U2012" s="209">
        <f>IF(ABS(Table1[[#This Row],[Prod]]-Table1[[#This Row],[Planned]])&gt;Table1[[#This Row],[Planned]],0,IF(Table1[[#This Row],[Planned]]=0,0,1-ABS(Table1[[#This Row],[Prod]]-Table1[[#This Row],[Planned]])/Table1[[#This Row],[Planned]]))</f>
        <v>0.98939393939393938</v>
      </c>
      <c r="V2012" s="11"/>
      <c r="W2012" s="11"/>
      <c r="X2012" s="27">
        <v>1320</v>
      </c>
      <c r="Y2012" s="206">
        <f>Table1[[#This Row],[Prod]]</f>
        <v>1306</v>
      </c>
      <c r="Z2012" s="206">
        <f>ABS(Table1[[#This Row],[Prod2]]-Table1[[#This Row],[Plan Revised]])</f>
        <v>14</v>
      </c>
      <c r="AA2012" s="209">
        <f>IF(ABS(Table1[[#This Row],[Prod2]]-Table1[[#This Row],[Plan Revised]])&gt;Table1[[#This Row],[Plan Revised]],0,IF(Table1[[#This Row],[Plan Revised]]=0,0,1-ABS(Table1[[#This Row],[Prod2]]-Table1[[#This Row],[Plan Revised]])/Table1[[#This Row],[Plan Revised]]))</f>
        <v>0.98939393939393938</v>
      </c>
      <c r="AB2012" s="11"/>
      <c r="AC2012" s="30"/>
      <c r="AD2012"/>
      <c r="AF2012"/>
    </row>
    <row r="2013" spans="1:32">
      <c r="A2013" s="15" t="str">
        <f>IF(Table1[Week]=WeekSel,"Yes","No")</f>
        <v>No</v>
      </c>
      <c r="B2013" s="15" t="str">
        <f>IF((Table1[StartDate]&gt;=Date.GraphMin)*(Table1[StartDate]&lt;=Date.GraphMax)=1,"Yes","No")</f>
        <v>No</v>
      </c>
      <c r="C2013" s="15" t="str">
        <f>IF(OR(Table1[[#This Row],[Site]]="FOOD MILLING",Table1[[#This Row],[Site]]="GODACO"), "No", "Yes")</f>
        <v>Yes</v>
      </c>
      <c r="D2013" s="40">
        <f>MAX(DATE(Table1[Year],1,1),DATE(Table1[Year],1,1)-WEEKDAY(DATE(Table1[Year],1,1),2)+(Table1[WeekNum]-1)*7+1)</f>
        <v>44634</v>
      </c>
      <c r="E2013" s="40">
        <f>MIN(DATE(Table1[Year]+1,1,0),DATE(Table1[Year],1,1)-WEEKDAY(DATE(Table1[Year],1,1),2)+Table1[WeekNum]*7)</f>
        <v>44640</v>
      </c>
      <c r="F2013" s="15">
        <v>2022</v>
      </c>
      <c r="G2013" s="15">
        <f t="shared" si="62"/>
        <v>3</v>
      </c>
      <c r="H2013" s="15">
        <v>12</v>
      </c>
      <c r="I2013" s="207" t="str">
        <f>"W" &amp;Table1[[#This Row],[WeekNum]]</f>
        <v>W12</v>
      </c>
      <c r="J2013" s="195" t="str">
        <f t="shared" si="63"/>
        <v>22-W12</v>
      </c>
      <c r="K2013" s="11" t="s">
        <v>699</v>
      </c>
      <c r="L2013" s="11"/>
      <c r="M2013" s="11" t="s">
        <v>72</v>
      </c>
      <c r="N2013" s="266" t="s">
        <v>369</v>
      </c>
      <c r="O2013" s="266" t="s">
        <v>398</v>
      </c>
      <c r="P2013" s="11" t="s">
        <v>399</v>
      </c>
      <c r="Q2013" s="11" t="s">
        <v>421</v>
      </c>
      <c r="R2013" s="11">
        <v>300</v>
      </c>
      <c r="S2013" s="11">
        <v>485.75</v>
      </c>
      <c r="T2013" s="206">
        <f>ABS(Table1[[#This Row],[Prod]]-Table1[[#This Row],[Planned]])</f>
        <v>185.75</v>
      </c>
      <c r="U2013" s="209">
        <f>IF(ABS(Table1[[#This Row],[Prod]]-Table1[[#This Row],[Planned]])&gt;Table1[[#This Row],[Planned]],0,IF(Table1[[#This Row],[Planned]]=0,0,1-ABS(Table1[[#This Row],[Prod]]-Table1[[#This Row],[Planned]])/Table1[[#This Row],[Planned]]))</f>
        <v>0.38083333333333336</v>
      </c>
      <c r="V2013" s="11"/>
      <c r="W2013" s="11"/>
      <c r="X2013" s="27">
        <v>490</v>
      </c>
      <c r="Y2013" s="206">
        <f>Table1[[#This Row],[Prod]]</f>
        <v>485.75</v>
      </c>
      <c r="Z2013" s="206">
        <f>ABS(Table1[[#This Row],[Prod2]]-Table1[[#This Row],[Plan Revised]])</f>
        <v>4.25</v>
      </c>
      <c r="AA2013" s="209">
        <f>IF(ABS(Table1[[#This Row],[Prod2]]-Table1[[#This Row],[Plan Revised]])&gt;Table1[[#This Row],[Plan Revised]],0,IF(Table1[[#This Row],[Plan Revised]]=0,0,1-ABS(Table1[[#This Row],[Prod2]]-Table1[[#This Row],[Plan Revised]])/Table1[[#This Row],[Plan Revised]]))</f>
        <v>0.99132653061224485</v>
      </c>
      <c r="AB2013" s="11"/>
      <c r="AC2013" s="30"/>
      <c r="AD2013"/>
      <c r="AF2013"/>
    </row>
    <row r="2014" spans="1:32">
      <c r="A2014" s="15" t="str">
        <f>IF(Table1[Week]=WeekSel,"Yes","No")</f>
        <v>No</v>
      </c>
      <c r="B2014" s="15" t="str">
        <f>IF((Table1[StartDate]&gt;=Date.GraphMin)*(Table1[StartDate]&lt;=Date.GraphMax)=1,"Yes","No")</f>
        <v>No</v>
      </c>
      <c r="C2014" s="15" t="str">
        <f>IF(OR(Table1[[#This Row],[Site]]="FOOD MILLING",Table1[[#This Row],[Site]]="GODACO"), "No", "Yes")</f>
        <v>Yes</v>
      </c>
      <c r="D2014" s="40">
        <f>MAX(DATE(Table1[Year],1,1),DATE(Table1[Year],1,1)-WEEKDAY(DATE(Table1[Year],1,1),2)+(Table1[WeekNum]-1)*7+1)</f>
        <v>44634</v>
      </c>
      <c r="E2014" s="40">
        <f>MIN(DATE(Table1[Year]+1,1,0),DATE(Table1[Year],1,1)-WEEKDAY(DATE(Table1[Year],1,1),2)+Table1[WeekNum]*7)</f>
        <v>44640</v>
      </c>
      <c r="F2014" s="15">
        <v>2022</v>
      </c>
      <c r="G2014" s="15">
        <f t="shared" si="62"/>
        <v>3</v>
      </c>
      <c r="H2014" s="15">
        <v>12</v>
      </c>
      <c r="I2014" s="207" t="str">
        <f>"W" &amp;Table1[[#This Row],[WeekNum]]</f>
        <v>W12</v>
      </c>
      <c r="J2014" s="195" t="str">
        <f t="shared" si="63"/>
        <v>22-W12</v>
      </c>
      <c r="K2014" s="11" t="s">
        <v>700</v>
      </c>
      <c r="L2014" s="11"/>
      <c r="M2014" s="11" t="s">
        <v>72</v>
      </c>
      <c r="N2014" s="266" t="s">
        <v>369</v>
      </c>
      <c r="O2014" s="266" t="s">
        <v>398</v>
      </c>
      <c r="P2014" s="11" t="s">
        <v>399</v>
      </c>
      <c r="Q2014" s="11" t="s">
        <v>421</v>
      </c>
      <c r="R2014" s="11">
        <v>0</v>
      </c>
      <c r="S2014" s="11">
        <v>0</v>
      </c>
      <c r="T2014" s="206">
        <f>ABS(Table1[[#This Row],[Prod]]-Table1[[#This Row],[Planned]])</f>
        <v>0</v>
      </c>
      <c r="U2014" s="209">
        <f>IF(ABS(Table1[[#This Row],[Prod]]-Table1[[#This Row],[Planned]])&gt;Table1[[#This Row],[Planned]],0,IF(Table1[[#This Row],[Planned]]=0,0,1-ABS(Table1[[#This Row],[Prod]]-Table1[[#This Row],[Planned]])/Table1[[#This Row],[Planned]]))</f>
        <v>0</v>
      </c>
      <c r="V2014" s="11"/>
      <c r="W2014" s="11"/>
      <c r="X2014" s="27">
        <v>0</v>
      </c>
      <c r="Y2014" s="206">
        <f>Table1[[#This Row],[Prod]]</f>
        <v>0</v>
      </c>
      <c r="Z2014" s="206">
        <f>ABS(Table1[[#This Row],[Prod2]]-Table1[[#This Row],[Plan Revised]])</f>
        <v>0</v>
      </c>
      <c r="AA2014" s="209">
        <f>IF(ABS(Table1[[#This Row],[Prod2]]-Table1[[#This Row],[Plan Revised]])&gt;Table1[[#This Row],[Plan Revised]],0,IF(Table1[[#This Row],[Plan Revised]]=0,0,1-ABS(Table1[[#This Row],[Prod2]]-Table1[[#This Row],[Plan Revised]])/Table1[[#This Row],[Plan Revised]]))</f>
        <v>0</v>
      </c>
      <c r="AB2014" s="11"/>
      <c r="AC2014" s="30"/>
      <c r="AD2014"/>
      <c r="AF2014"/>
    </row>
    <row r="2015" spans="1:32">
      <c r="A2015" s="15" t="str">
        <f>IF(Table1[Week]=WeekSel,"Yes","No")</f>
        <v>No</v>
      </c>
      <c r="B2015" s="15" t="str">
        <f>IF((Table1[StartDate]&gt;=Date.GraphMin)*(Table1[StartDate]&lt;=Date.GraphMax)=1,"Yes","No")</f>
        <v>No</v>
      </c>
      <c r="C2015" s="15" t="str">
        <f>IF(OR(Table1[[#This Row],[Site]]="FOOD MILLING",Table1[[#This Row],[Site]]="GODACO"), "No", "Yes")</f>
        <v>Yes</v>
      </c>
      <c r="D2015" s="40">
        <f>MAX(DATE(Table1[Year],1,1),DATE(Table1[Year],1,1)-WEEKDAY(DATE(Table1[Year],1,1),2)+(Table1[WeekNum]-1)*7+1)</f>
        <v>44634</v>
      </c>
      <c r="E2015" s="40">
        <f>MIN(DATE(Table1[Year]+1,1,0),DATE(Table1[Year],1,1)-WEEKDAY(DATE(Table1[Year],1,1),2)+Table1[WeekNum]*7)</f>
        <v>44640</v>
      </c>
      <c r="F2015" s="15">
        <v>2022</v>
      </c>
      <c r="G2015" s="15">
        <f t="shared" si="62"/>
        <v>3</v>
      </c>
      <c r="H2015" s="15">
        <v>12</v>
      </c>
      <c r="I2015" s="207" t="str">
        <f>"W" &amp;Table1[[#This Row],[WeekNum]]</f>
        <v>W12</v>
      </c>
      <c r="J2015" s="195" t="str">
        <f t="shared" si="63"/>
        <v>22-W12</v>
      </c>
      <c r="K2015" s="11" t="s">
        <v>701</v>
      </c>
      <c r="L2015" s="11"/>
      <c r="M2015" s="11" t="s">
        <v>72</v>
      </c>
      <c r="N2015" s="266" t="s">
        <v>369</v>
      </c>
      <c r="O2015" s="266" t="s">
        <v>398</v>
      </c>
      <c r="P2015" s="11" t="s">
        <v>399</v>
      </c>
      <c r="Q2015" s="11" t="s">
        <v>421</v>
      </c>
      <c r="R2015" s="11">
        <v>0</v>
      </c>
      <c r="S2015" s="11">
        <v>0</v>
      </c>
      <c r="T2015" s="206">
        <f>ABS(Table1[[#This Row],[Prod]]-Table1[[#This Row],[Planned]])</f>
        <v>0</v>
      </c>
      <c r="U2015" s="209">
        <f>IF(ABS(Table1[[#This Row],[Prod]]-Table1[[#This Row],[Planned]])&gt;Table1[[#This Row],[Planned]],0,IF(Table1[[#This Row],[Planned]]=0,0,1-ABS(Table1[[#This Row],[Prod]]-Table1[[#This Row],[Planned]])/Table1[[#This Row],[Planned]]))</f>
        <v>0</v>
      </c>
      <c r="V2015" s="11"/>
      <c r="W2015" s="11"/>
      <c r="X2015" s="27">
        <v>0</v>
      </c>
      <c r="Y2015" s="206">
        <f>Table1[[#This Row],[Prod]]</f>
        <v>0</v>
      </c>
      <c r="Z2015" s="206">
        <f>ABS(Table1[[#This Row],[Prod2]]-Table1[[#This Row],[Plan Revised]])</f>
        <v>0</v>
      </c>
      <c r="AA2015" s="209">
        <f>IF(ABS(Table1[[#This Row],[Prod2]]-Table1[[#This Row],[Plan Revised]])&gt;Table1[[#This Row],[Plan Revised]],0,IF(Table1[[#This Row],[Plan Revised]]=0,0,1-ABS(Table1[[#This Row],[Prod2]]-Table1[[#This Row],[Plan Revised]])/Table1[[#This Row],[Plan Revised]]))</f>
        <v>0</v>
      </c>
      <c r="AB2015" s="11"/>
      <c r="AC2015" s="30"/>
      <c r="AD2015"/>
      <c r="AF2015"/>
    </row>
    <row r="2016" spans="1:32">
      <c r="A2016" s="15" t="str">
        <f>IF(Table1[Week]=WeekSel,"Yes","No")</f>
        <v>No</v>
      </c>
      <c r="B2016" s="15" t="str">
        <f>IF((Table1[StartDate]&gt;=Date.GraphMin)*(Table1[StartDate]&lt;=Date.GraphMax)=1,"Yes","No")</f>
        <v>No</v>
      </c>
      <c r="C2016" s="15" t="str">
        <f>IF(OR(Table1[[#This Row],[Site]]="FOOD MILLING",Table1[[#This Row],[Site]]="GODACO"), "No", "Yes")</f>
        <v>Yes</v>
      </c>
      <c r="D2016" s="40">
        <f>MAX(DATE(Table1[Year],1,1),DATE(Table1[Year],1,1)-WEEKDAY(DATE(Table1[Year],1,1),2)+(Table1[WeekNum]-1)*7+1)</f>
        <v>44634</v>
      </c>
      <c r="E2016" s="40">
        <f>MIN(DATE(Table1[Year]+1,1,0),DATE(Table1[Year],1,1)-WEEKDAY(DATE(Table1[Year],1,1),2)+Table1[WeekNum]*7)</f>
        <v>44640</v>
      </c>
      <c r="F2016" s="15">
        <v>2022</v>
      </c>
      <c r="G2016" s="15">
        <f t="shared" si="62"/>
        <v>3</v>
      </c>
      <c r="H2016" s="15">
        <v>12</v>
      </c>
      <c r="I2016" s="207" t="str">
        <f>"W" &amp;Table1[[#This Row],[WeekNum]]</f>
        <v>W12</v>
      </c>
      <c r="J2016" s="195" t="str">
        <f t="shared" si="63"/>
        <v>22-W12</v>
      </c>
      <c r="K2016" s="11" t="s">
        <v>702</v>
      </c>
      <c r="L2016" s="11"/>
      <c r="M2016" s="11" t="s">
        <v>72</v>
      </c>
      <c r="N2016" s="266" t="s">
        <v>369</v>
      </c>
      <c r="O2016" s="266" t="s">
        <v>398</v>
      </c>
      <c r="P2016" s="11" t="s">
        <v>399</v>
      </c>
      <c r="Q2016" s="11" t="s">
        <v>421</v>
      </c>
      <c r="R2016" s="11">
        <v>100</v>
      </c>
      <c r="S2016" s="11">
        <v>85.8</v>
      </c>
      <c r="T2016" s="206">
        <f>ABS(Table1[[#This Row],[Prod]]-Table1[[#This Row],[Planned]])</f>
        <v>14.200000000000003</v>
      </c>
      <c r="U2016" s="209">
        <f>IF(ABS(Table1[[#This Row],[Prod]]-Table1[[#This Row],[Planned]])&gt;Table1[[#This Row],[Planned]],0,IF(Table1[[#This Row],[Planned]]=0,0,1-ABS(Table1[[#This Row],[Prod]]-Table1[[#This Row],[Planned]])/Table1[[#This Row],[Planned]]))</f>
        <v>0.85799999999999998</v>
      </c>
      <c r="V2016" s="11"/>
      <c r="W2016" s="11"/>
      <c r="X2016" s="27">
        <v>100</v>
      </c>
      <c r="Y2016" s="206">
        <f>Table1[[#This Row],[Prod]]</f>
        <v>85.8</v>
      </c>
      <c r="Z2016" s="206">
        <f>ABS(Table1[[#This Row],[Prod2]]-Table1[[#This Row],[Plan Revised]])</f>
        <v>14.200000000000003</v>
      </c>
      <c r="AA2016" s="209">
        <f>IF(ABS(Table1[[#This Row],[Prod2]]-Table1[[#This Row],[Plan Revised]])&gt;Table1[[#This Row],[Plan Revised]],0,IF(Table1[[#This Row],[Plan Revised]]=0,0,1-ABS(Table1[[#This Row],[Prod2]]-Table1[[#This Row],[Plan Revised]])/Table1[[#This Row],[Plan Revised]]))</f>
        <v>0.85799999999999998</v>
      </c>
      <c r="AB2016" s="11"/>
      <c r="AC2016" s="30"/>
      <c r="AD2016"/>
      <c r="AF2016"/>
    </row>
    <row r="2017" spans="1:32">
      <c r="A2017" s="15" t="str">
        <f>IF(Table1[Week]=WeekSel,"Yes","No")</f>
        <v>No</v>
      </c>
      <c r="B2017" s="15" t="str">
        <f>IF((Table1[StartDate]&gt;=Date.GraphMin)*(Table1[StartDate]&lt;=Date.GraphMax)=1,"Yes","No")</f>
        <v>No</v>
      </c>
      <c r="C2017" s="15" t="str">
        <f>IF(OR(Table1[[#This Row],[Site]]="FOOD MILLING",Table1[[#This Row],[Site]]="GODACO"), "No", "Yes")</f>
        <v>Yes</v>
      </c>
      <c r="D2017" s="40">
        <f>MAX(DATE(Table1[Year],1,1),DATE(Table1[Year],1,1)-WEEKDAY(DATE(Table1[Year],1,1),2)+(Table1[WeekNum]-1)*7+1)</f>
        <v>44634</v>
      </c>
      <c r="E2017" s="40">
        <f>MIN(DATE(Table1[Year]+1,1,0),DATE(Table1[Year],1,1)-WEEKDAY(DATE(Table1[Year],1,1),2)+Table1[WeekNum]*7)</f>
        <v>44640</v>
      </c>
      <c r="F2017" s="15">
        <v>2022</v>
      </c>
      <c r="G2017" s="15">
        <f t="shared" si="62"/>
        <v>3</v>
      </c>
      <c r="H2017" s="15">
        <v>12</v>
      </c>
      <c r="I2017" s="207" t="str">
        <f>"W" &amp;Table1[[#This Row],[WeekNum]]</f>
        <v>W12</v>
      </c>
      <c r="J2017" s="195" t="str">
        <f t="shared" si="63"/>
        <v>22-W12</v>
      </c>
      <c r="K2017" s="11" t="s">
        <v>703</v>
      </c>
      <c r="L2017" s="11"/>
      <c r="M2017" s="11" t="s">
        <v>72</v>
      </c>
      <c r="N2017" s="266" t="s">
        <v>369</v>
      </c>
      <c r="O2017" s="266" t="s">
        <v>398</v>
      </c>
      <c r="P2017" s="11" t="s">
        <v>399</v>
      </c>
      <c r="Q2017" s="11" t="s">
        <v>421</v>
      </c>
      <c r="R2017" s="11">
        <v>170</v>
      </c>
      <c r="S2017" s="11">
        <v>124.7</v>
      </c>
      <c r="T2017" s="206">
        <f>ABS(Table1[[#This Row],[Prod]]-Table1[[#This Row],[Planned]])</f>
        <v>45.3</v>
      </c>
      <c r="U2017" s="209">
        <f>IF(ABS(Table1[[#This Row],[Prod]]-Table1[[#This Row],[Planned]])&gt;Table1[[#This Row],[Planned]],0,IF(Table1[[#This Row],[Planned]]=0,0,1-ABS(Table1[[#This Row],[Prod]]-Table1[[#This Row],[Planned]])/Table1[[#This Row],[Planned]]))</f>
        <v>0.73352941176470587</v>
      </c>
      <c r="V2017" s="11"/>
      <c r="W2017" s="11"/>
      <c r="X2017" s="27">
        <v>120</v>
      </c>
      <c r="Y2017" s="206">
        <f>Table1[[#This Row],[Prod]]</f>
        <v>124.7</v>
      </c>
      <c r="Z2017" s="206">
        <f>ABS(Table1[[#This Row],[Prod2]]-Table1[[#This Row],[Plan Revised]])</f>
        <v>4.7000000000000028</v>
      </c>
      <c r="AA2017" s="209">
        <f>IF(ABS(Table1[[#This Row],[Prod2]]-Table1[[#This Row],[Plan Revised]])&gt;Table1[[#This Row],[Plan Revised]],0,IF(Table1[[#This Row],[Plan Revised]]=0,0,1-ABS(Table1[[#This Row],[Prod2]]-Table1[[#This Row],[Plan Revised]])/Table1[[#This Row],[Plan Revised]]))</f>
        <v>0.96083333333333332</v>
      </c>
      <c r="AB2017" s="11"/>
      <c r="AC2017" s="30"/>
      <c r="AD2017"/>
      <c r="AF2017"/>
    </row>
    <row r="2018" spans="1:32">
      <c r="A2018" s="15" t="str">
        <f>IF(Table1[Week]=WeekSel,"Yes","No")</f>
        <v>No</v>
      </c>
      <c r="B2018" s="15" t="str">
        <f>IF((Table1[StartDate]&gt;=Date.GraphMin)*(Table1[StartDate]&lt;=Date.GraphMax)=1,"Yes","No")</f>
        <v>No</v>
      </c>
      <c r="C2018" s="15" t="str">
        <f>IF(OR(Table1[[#This Row],[Site]]="FOOD MILLING",Table1[[#This Row],[Site]]="GODACO"), "No", "Yes")</f>
        <v>Yes</v>
      </c>
      <c r="D2018" s="40">
        <f>MAX(DATE(Table1[Year],1,1),DATE(Table1[Year],1,1)-WEEKDAY(DATE(Table1[Year],1,1),2)+(Table1[WeekNum]-1)*7+1)</f>
        <v>44634</v>
      </c>
      <c r="E2018" s="40">
        <f>MIN(DATE(Table1[Year]+1,1,0),DATE(Table1[Year],1,1)-WEEKDAY(DATE(Table1[Year],1,1),2)+Table1[WeekNum]*7)</f>
        <v>44640</v>
      </c>
      <c r="F2018" s="15">
        <v>2022</v>
      </c>
      <c r="G2018" s="15">
        <f t="shared" si="62"/>
        <v>3</v>
      </c>
      <c r="H2018" s="15">
        <v>12</v>
      </c>
      <c r="I2018" s="207" t="str">
        <f>"W" &amp;Table1[[#This Row],[WeekNum]]</f>
        <v>W12</v>
      </c>
      <c r="J2018" s="195" t="str">
        <f t="shared" si="63"/>
        <v>22-W12</v>
      </c>
      <c r="K2018" s="11" t="s">
        <v>704</v>
      </c>
      <c r="L2018" s="11"/>
      <c r="M2018" s="11" t="s">
        <v>72</v>
      </c>
      <c r="N2018" s="266" t="s">
        <v>369</v>
      </c>
      <c r="O2018" s="266" t="s">
        <v>398</v>
      </c>
      <c r="P2018" s="11" t="s">
        <v>399</v>
      </c>
      <c r="Q2018" s="11" t="s">
        <v>421</v>
      </c>
      <c r="R2018" s="11">
        <v>400</v>
      </c>
      <c r="S2018" s="11">
        <v>477.72</v>
      </c>
      <c r="T2018" s="206">
        <f>ABS(Table1[[#This Row],[Prod]]-Table1[[#This Row],[Planned]])</f>
        <v>77.720000000000027</v>
      </c>
      <c r="U2018" s="209">
        <f>IF(ABS(Table1[[#This Row],[Prod]]-Table1[[#This Row],[Planned]])&gt;Table1[[#This Row],[Planned]],0,IF(Table1[[#This Row],[Planned]]=0,0,1-ABS(Table1[[#This Row],[Prod]]-Table1[[#This Row],[Planned]])/Table1[[#This Row],[Planned]]))</f>
        <v>0.80569999999999997</v>
      </c>
      <c r="V2018" s="11"/>
      <c r="W2018" s="11"/>
      <c r="X2018" s="27">
        <v>470</v>
      </c>
      <c r="Y2018" s="206">
        <f>Table1[[#This Row],[Prod]]</f>
        <v>477.72</v>
      </c>
      <c r="Z2018" s="206">
        <f>ABS(Table1[[#This Row],[Prod2]]-Table1[[#This Row],[Plan Revised]])</f>
        <v>7.7200000000000273</v>
      </c>
      <c r="AA2018" s="209">
        <f>IF(ABS(Table1[[#This Row],[Prod2]]-Table1[[#This Row],[Plan Revised]])&gt;Table1[[#This Row],[Plan Revised]],0,IF(Table1[[#This Row],[Plan Revised]]=0,0,1-ABS(Table1[[#This Row],[Prod2]]-Table1[[#This Row],[Plan Revised]])/Table1[[#This Row],[Plan Revised]]))</f>
        <v>0.98357446808510629</v>
      </c>
      <c r="AB2018" s="11"/>
      <c r="AC2018" s="30"/>
      <c r="AD2018"/>
      <c r="AF2018"/>
    </row>
    <row r="2019" spans="1:32">
      <c r="A2019" s="15" t="str">
        <f>IF(Table1[Week]=WeekSel,"Yes","No")</f>
        <v>No</v>
      </c>
      <c r="B2019" s="15" t="str">
        <f>IF((Table1[StartDate]&gt;=Date.GraphMin)*(Table1[StartDate]&lt;=Date.GraphMax)=1,"Yes","No")</f>
        <v>No</v>
      </c>
      <c r="C2019" s="15" t="str">
        <f>IF(OR(Table1[[#This Row],[Site]]="FOOD MILLING",Table1[[#This Row],[Site]]="GODACO"), "No", "Yes")</f>
        <v>Yes</v>
      </c>
      <c r="D2019" s="40">
        <f>MAX(DATE(Table1[Year],1,1),DATE(Table1[Year],1,1)-WEEKDAY(DATE(Table1[Year],1,1),2)+(Table1[WeekNum]-1)*7+1)</f>
        <v>44634</v>
      </c>
      <c r="E2019" s="40">
        <f>MIN(DATE(Table1[Year]+1,1,0),DATE(Table1[Year],1,1)-WEEKDAY(DATE(Table1[Year],1,1),2)+Table1[WeekNum]*7)</f>
        <v>44640</v>
      </c>
      <c r="F2019" s="15">
        <v>2022</v>
      </c>
      <c r="G2019" s="15">
        <f t="shared" si="62"/>
        <v>3</v>
      </c>
      <c r="H2019" s="15">
        <v>12</v>
      </c>
      <c r="I2019" s="207" t="str">
        <f>"W" &amp;Table1[[#This Row],[WeekNum]]</f>
        <v>W12</v>
      </c>
      <c r="J2019" s="195" t="str">
        <f t="shared" si="63"/>
        <v>22-W12</v>
      </c>
      <c r="K2019" s="11" t="s">
        <v>705</v>
      </c>
      <c r="L2019" s="11"/>
      <c r="M2019" s="11" t="s">
        <v>72</v>
      </c>
      <c r="N2019" s="266" t="s">
        <v>369</v>
      </c>
      <c r="O2019" s="266" t="s">
        <v>398</v>
      </c>
      <c r="P2019" s="11" t="s">
        <v>399</v>
      </c>
      <c r="Q2019" s="11" t="s">
        <v>421</v>
      </c>
      <c r="R2019" s="11">
        <v>1450</v>
      </c>
      <c r="S2019" s="11">
        <v>1417</v>
      </c>
      <c r="T2019" s="206">
        <f>ABS(Table1[[#This Row],[Prod]]-Table1[[#This Row],[Planned]])</f>
        <v>33</v>
      </c>
      <c r="U2019" s="209">
        <f>IF(ABS(Table1[[#This Row],[Prod]]-Table1[[#This Row],[Planned]])&gt;Table1[[#This Row],[Planned]],0,IF(Table1[[#This Row],[Planned]]=0,0,1-ABS(Table1[[#This Row],[Prod]]-Table1[[#This Row],[Planned]])/Table1[[#This Row],[Planned]]))</f>
        <v>0.97724137931034483</v>
      </c>
      <c r="V2019" s="11"/>
      <c r="W2019" s="11"/>
      <c r="X2019" s="27">
        <v>1380</v>
      </c>
      <c r="Y2019" s="206">
        <f>Table1[[#This Row],[Prod]]</f>
        <v>1417</v>
      </c>
      <c r="Z2019" s="206">
        <f>ABS(Table1[[#This Row],[Prod2]]-Table1[[#This Row],[Plan Revised]])</f>
        <v>37</v>
      </c>
      <c r="AA2019" s="209">
        <f>IF(ABS(Table1[[#This Row],[Prod2]]-Table1[[#This Row],[Plan Revised]])&gt;Table1[[#This Row],[Plan Revised]],0,IF(Table1[[#This Row],[Plan Revised]]=0,0,1-ABS(Table1[[#This Row],[Prod2]]-Table1[[#This Row],[Plan Revised]])/Table1[[#This Row],[Plan Revised]]))</f>
        <v>0.97318840579710142</v>
      </c>
      <c r="AB2019" s="11"/>
      <c r="AC2019" s="30"/>
      <c r="AD2019"/>
      <c r="AF2019"/>
    </row>
    <row r="2020" spans="1:32">
      <c r="A2020" s="15" t="str">
        <f>IF(Table1[Week]=WeekSel,"Yes","No")</f>
        <v>No</v>
      </c>
      <c r="B2020" s="15" t="str">
        <f>IF((Table1[StartDate]&gt;=Date.GraphMin)*(Table1[StartDate]&lt;=Date.GraphMax)=1,"Yes","No")</f>
        <v>No</v>
      </c>
      <c r="C2020" s="15" t="str">
        <f>IF(OR(Table1[[#This Row],[Site]]="FOOD MILLING",Table1[[#This Row],[Site]]="GODACO"), "No", "Yes")</f>
        <v>Yes</v>
      </c>
      <c r="D2020" s="40">
        <f>MAX(DATE(Table1[Year],1,1),DATE(Table1[Year],1,1)-WEEKDAY(DATE(Table1[Year],1,1),2)+(Table1[WeekNum]-1)*7+1)</f>
        <v>44634</v>
      </c>
      <c r="E2020" s="40">
        <f>MIN(DATE(Table1[Year]+1,1,0),DATE(Table1[Year],1,1)-WEEKDAY(DATE(Table1[Year],1,1),2)+Table1[WeekNum]*7)</f>
        <v>44640</v>
      </c>
      <c r="F2020" s="15">
        <v>2022</v>
      </c>
      <c r="G2020" s="15">
        <f t="shared" si="62"/>
        <v>3</v>
      </c>
      <c r="H2020" s="15">
        <v>12</v>
      </c>
      <c r="I2020" s="207" t="str">
        <f>"W" &amp;Table1[[#This Row],[WeekNum]]</f>
        <v>W12</v>
      </c>
      <c r="J2020" s="195" t="str">
        <f t="shared" si="63"/>
        <v>22-W12</v>
      </c>
      <c r="K2020" s="11" t="s">
        <v>706</v>
      </c>
      <c r="L2020" s="11"/>
      <c r="M2020" s="11" t="s">
        <v>72</v>
      </c>
      <c r="N2020" s="266" t="s">
        <v>369</v>
      </c>
      <c r="O2020" s="266" t="s">
        <v>398</v>
      </c>
      <c r="P2020" s="11" t="s">
        <v>399</v>
      </c>
      <c r="Q2020" s="11" t="s">
        <v>421</v>
      </c>
      <c r="R2020" s="11">
        <v>0</v>
      </c>
      <c r="S2020" s="11">
        <v>0</v>
      </c>
      <c r="T2020" s="206">
        <f>ABS(Table1[[#This Row],[Prod]]-Table1[[#This Row],[Planned]])</f>
        <v>0</v>
      </c>
      <c r="U2020" s="209">
        <f>IF(ABS(Table1[[#This Row],[Prod]]-Table1[[#This Row],[Planned]])&gt;Table1[[#This Row],[Planned]],0,IF(Table1[[#This Row],[Planned]]=0,0,1-ABS(Table1[[#This Row],[Prod]]-Table1[[#This Row],[Planned]])/Table1[[#This Row],[Planned]]))</f>
        <v>0</v>
      </c>
      <c r="V2020" s="11"/>
      <c r="W2020" s="11"/>
      <c r="X2020" s="27">
        <v>0</v>
      </c>
      <c r="Y2020" s="206">
        <f>Table1[[#This Row],[Prod]]</f>
        <v>0</v>
      </c>
      <c r="Z2020" s="206">
        <f>ABS(Table1[[#This Row],[Prod2]]-Table1[[#This Row],[Plan Revised]])</f>
        <v>0</v>
      </c>
      <c r="AA2020" s="209">
        <f>IF(ABS(Table1[[#This Row],[Prod2]]-Table1[[#This Row],[Plan Revised]])&gt;Table1[[#This Row],[Plan Revised]],0,IF(Table1[[#This Row],[Plan Revised]]=0,0,1-ABS(Table1[[#This Row],[Prod2]]-Table1[[#This Row],[Plan Revised]])/Table1[[#This Row],[Plan Revised]]))</f>
        <v>0</v>
      </c>
      <c r="AB2020" s="11"/>
      <c r="AC2020" s="30"/>
      <c r="AD2020"/>
      <c r="AF2020"/>
    </row>
    <row r="2021" spans="1:32">
      <c r="A2021" s="15" t="str">
        <f>IF(Table1[Week]=WeekSel,"Yes","No")</f>
        <v>No</v>
      </c>
      <c r="B2021" s="15" t="str">
        <f>IF((Table1[StartDate]&gt;=Date.GraphMin)*(Table1[StartDate]&lt;=Date.GraphMax)=1,"Yes","No")</f>
        <v>No</v>
      </c>
      <c r="C2021" s="15" t="str">
        <f>IF(OR(Table1[[#This Row],[Site]]="FOOD MILLING",Table1[[#This Row],[Site]]="GODACO"), "No", "Yes")</f>
        <v>Yes</v>
      </c>
      <c r="D2021" s="40">
        <f>MAX(DATE(Table1[Year],1,1),DATE(Table1[Year],1,1)-WEEKDAY(DATE(Table1[Year],1,1),2)+(Table1[WeekNum]-1)*7+1)</f>
        <v>44634</v>
      </c>
      <c r="E2021" s="40">
        <f>MIN(DATE(Table1[Year]+1,1,0),DATE(Table1[Year],1,1)-WEEKDAY(DATE(Table1[Year],1,1),2)+Table1[WeekNum]*7)</f>
        <v>44640</v>
      </c>
      <c r="F2021" s="15">
        <v>2022</v>
      </c>
      <c r="G2021" s="15">
        <f t="shared" si="62"/>
        <v>3</v>
      </c>
      <c r="H2021" s="15">
        <v>12</v>
      </c>
      <c r="I2021" s="207" t="str">
        <f>"W" &amp;Table1[[#This Row],[WeekNum]]</f>
        <v>W12</v>
      </c>
      <c r="J2021" s="195" t="str">
        <f t="shared" si="63"/>
        <v>22-W12</v>
      </c>
      <c r="K2021" s="11" t="s">
        <v>707</v>
      </c>
      <c r="L2021" s="11"/>
      <c r="M2021" s="11" t="s">
        <v>72</v>
      </c>
      <c r="N2021" s="266" t="s">
        <v>369</v>
      </c>
      <c r="O2021" s="266" t="s">
        <v>395</v>
      </c>
      <c r="P2021" s="11" t="s">
        <v>396</v>
      </c>
      <c r="Q2021" s="11" t="s">
        <v>421</v>
      </c>
      <c r="R2021" s="11">
        <v>800</v>
      </c>
      <c r="S2021" s="11">
        <v>1210</v>
      </c>
      <c r="T2021" s="206">
        <f>ABS(Table1[[#This Row],[Prod]]-Table1[[#This Row],[Planned]])</f>
        <v>410</v>
      </c>
      <c r="U2021" s="209">
        <f>IF(ABS(Table1[[#This Row],[Prod]]-Table1[[#This Row],[Planned]])&gt;Table1[[#This Row],[Planned]],0,IF(Table1[[#This Row],[Planned]]=0,0,1-ABS(Table1[[#This Row],[Prod]]-Table1[[#This Row],[Planned]])/Table1[[#This Row],[Planned]]))</f>
        <v>0.48750000000000004</v>
      </c>
      <c r="V2021" s="11"/>
      <c r="W2021" s="11"/>
      <c r="X2021" s="27">
        <v>1200</v>
      </c>
      <c r="Y2021" s="206">
        <f>Table1[[#This Row],[Prod]]</f>
        <v>1210</v>
      </c>
      <c r="Z2021" s="206">
        <f>ABS(Table1[[#This Row],[Prod2]]-Table1[[#This Row],[Plan Revised]])</f>
        <v>10</v>
      </c>
      <c r="AA2021" s="209">
        <f>IF(ABS(Table1[[#This Row],[Prod2]]-Table1[[#This Row],[Plan Revised]])&gt;Table1[[#This Row],[Plan Revised]],0,IF(Table1[[#This Row],[Plan Revised]]=0,0,1-ABS(Table1[[#This Row],[Prod2]]-Table1[[#This Row],[Plan Revised]])/Table1[[#This Row],[Plan Revised]]))</f>
        <v>0.9916666666666667</v>
      </c>
      <c r="AB2021" s="11"/>
      <c r="AC2021" s="30"/>
      <c r="AD2021"/>
      <c r="AF2021"/>
    </row>
    <row r="2022" spans="1:32">
      <c r="A2022" s="15" t="str">
        <f>IF(Table1[Week]=WeekSel,"Yes","No")</f>
        <v>No</v>
      </c>
      <c r="B2022" s="15" t="str">
        <f>IF((Table1[StartDate]&gt;=Date.GraphMin)*(Table1[StartDate]&lt;=Date.GraphMax)=1,"Yes","No")</f>
        <v>No</v>
      </c>
      <c r="C2022" s="15" t="str">
        <f>IF(OR(Table1[[#This Row],[Site]]="FOOD MILLING",Table1[[#This Row],[Site]]="GODACO"), "No", "Yes")</f>
        <v>Yes</v>
      </c>
      <c r="D2022" s="40">
        <f>MAX(DATE(Table1[Year],1,1),DATE(Table1[Year],1,1)-WEEKDAY(DATE(Table1[Year],1,1),2)+(Table1[WeekNum]-1)*7+1)</f>
        <v>44634</v>
      </c>
      <c r="E2022" s="40">
        <f>MIN(DATE(Table1[Year]+1,1,0),DATE(Table1[Year],1,1)-WEEKDAY(DATE(Table1[Year],1,1),2)+Table1[WeekNum]*7)</f>
        <v>44640</v>
      </c>
      <c r="F2022" s="15">
        <v>2022</v>
      </c>
      <c r="G2022" s="15">
        <f t="shared" si="62"/>
        <v>3</v>
      </c>
      <c r="H2022" s="15">
        <v>12</v>
      </c>
      <c r="I2022" s="207" t="str">
        <f>"W" &amp;Table1[[#This Row],[WeekNum]]</f>
        <v>W12</v>
      </c>
      <c r="J2022" s="195" t="str">
        <f t="shared" si="63"/>
        <v>22-W12</v>
      </c>
      <c r="K2022" s="11" t="s">
        <v>708</v>
      </c>
      <c r="L2022" s="11"/>
      <c r="M2022" s="11" t="s">
        <v>72</v>
      </c>
      <c r="N2022" s="266" t="s">
        <v>369</v>
      </c>
      <c r="O2022" s="266" t="s">
        <v>395</v>
      </c>
      <c r="P2022" s="11" t="s">
        <v>396</v>
      </c>
      <c r="Q2022" s="11" t="s">
        <v>421</v>
      </c>
      <c r="R2022" s="11">
        <v>500</v>
      </c>
      <c r="S2022" s="11">
        <v>503</v>
      </c>
      <c r="T2022" s="206">
        <f>ABS(Table1[[#This Row],[Prod]]-Table1[[#This Row],[Planned]])</f>
        <v>3</v>
      </c>
      <c r="U2022" s="209">
        <f>IF(ABS(Table1[[#This Row],[Prod]]-Table1[[#This Row],[Planned]])&gt;Table1[[#This Row],[Planned]],0,IF(Table1[[#This Row],[Planned]]=0,0,1-ABS(Table1[[#This Row],[Prod]]-Table1[[#This Row],[Planned]])/Table1[[#This Row],[Planned]]))</f>
        <v>0.99399999999999999</v>
      </c>
      <c r="V2022" s="11"/>
      <c r="W2022" s="11"/>
      <c r="X2022" s="27">
        <v>500</v>
      </c>
      <c r="Y2022" s="206">
        <f>Table1[[#This Row],[Prod]]</f>
        <v>503</v>
      </c>
      <c r="Z2022" s="206">
        <f>ABS(Table1[[#This Row],[Prod2]]-Table1[[#This Row],[Plan Revised]])</f>
        <v>3</v>
      </c>
      <c r="AA2022" s="209">
        <f>IF(ABS(Table1[[#This Row],[Prod2]]-Table1[[#This Row],[Plan Revised]])&gt;Table1[[#This Row],[Plan Revised]],0,IF(Table1[[#This Row],[Plan Revised]]=0,0,1-ABS(Table1[[#This Row],[Prod2]]-Table1[[#This Row],[Plan Revised]])/Table1[[#This Row],[Plan Revised]]))</f>
        <v>0.99399999999999999</v>
      </c>
      <c r="AB2022" s="11"/>
      <c r="AC2022" s="30"/>
      <c r="AD2022"/>
      <c r="AF2022"/>
    </row>
    <row r="2023" spans="1:32">
      <c r="A2023" s="15" t="str">
        <f>IF(Table1[Week]=WeekSel,"Yes","No")</f>
        <v>No</v>
      </c>
      <c r="B2023" s="15" t="str">
        <f>IF((Table1[StartDate]&gt;=Date.GraphMin)*(Table1[StartDate]&lt;=Date.GraphMax)=1,"Yes","No")</f>
        <v>No</v>
      </c>
      <c r="C2023" s="15" t="str">
        <f>IF(OR(Table1[[#This Row],[Site]]="FOOD MILLING",Table1[[#This Row],[Site]]="GODACO"), "No", "Yes")</f>
        <v>Yes</v>
      </c>
      <c r="D2023" s="40">
        <f>MAX(DATE(Table1[Year],1,1),DATE(Table1[Year],1,1)-WEEKDAY(DATE(Table1[Year],1,1),2)+(Table1[WeekNum]-1)*7+1)</f>
        <v>44634</v>
      </c>
      <c r="E2023" s="40">
        <f>MIN(DATE(Table1[Year]+1,1,0),DATE(Table1[Year],1,1)-WEEKDAY(DATE(Table1[Year],1,1),2)+Table1[WeekNum]*7)</f>
        <v>44640</v>
      </c>
      <c r="F2023" s="15">
        <v>2022</v>
      </c>
      <c r="G2023" s="15">
        <f t="shared" si="62"/>
        <v>3</v>
      </c>
      <c r="H2023" s="15">
        <v>12</v>
      </c>
      <c r="I2023" s="207" t="str">
        <f>"W" &amp;Table1[[#This Row],[WeekNum]]</f>
        <v>W12</v>
      </c>
      <c r="J2023" s="195" t="str">
        <f t="shared" si="63"/>
        <v>22-W12</v>
      </c>
      <c r="K2023" s="11" t="s">
        <v>709</v>
      </c>
      <c r="L2023" s="11"/>
      <c r="M2023" s="11" t="s">
        <v>72</v>
      </c>
      <c r="N2023" s="266" t="s">
        <v>369</v>
      </c>
      <c r="O2023" s="266" t="s">
        <v>395</v>
      </c>
      <c r="P2023" s="11" t="s">
        <v>396</v>
      </c>
      <c r="Q2023" s="11" t="s">
        <v>421</v>
      </c>
      <c r="R2023" s="11">
        <v>8200</v>
      </c>
      <c r="S2023" s="11">
        <v>9497</v>
      </c>
      <c r="T2023" s="206">
        <f>ABS(Table1[[#This Row],[Prod]]-Table1[[#This Row],[Planned]])</f>
        <v>1297</v>
      </c>
      <c r="U2023" s="209">
        <f>IF(ABS(Table1[[#This Row],[Prod]]-Table1[[#This Row],[Planned]])&gt;Table1[[#This Row],[Planned]],0,IF(Table1[[#This Row],[Planned]]=0,0,1-ABS(Table1[[#This Row],[Prod]]-Table1[[#This Row],[Planned]])/Table1[[#This Row],[Planned]]))</f>
        <v>0.8418292682926829</v>
      </c>
      <c r="V2023" s="11"/>
      <c r="W2023" s="11"/>
      <c r="X2023" s="27">
        <v>8000</v>
      </c>
      <c r="Y2023" s="206">
        <f>Table1[[#This Row],[Prod]]</f>
        <v>9497</v>
      </c>
      <c r="Z2023" s="206">
        <f>ABS(Table1[[#This Row],[Prod2]]-Table1[[#This Row],[Plan Revised]])</f>
        <v>1497</v>
      </c>
      <c r="AA2023" s="209">
        <f>IF(ABS(Table1[[#This Row],[Prod2]]-Table1[[#This Row],[Plan Revised]])&gt;Table1[[#This Row],[Plan Revised]],0,IF(Table1[[#This Row],[Plan Revised]]=0,0,1-ABS(Table1[[#This Row],[Prod2]]-Table1[[#This Row],[Plan Revised]])/Table1[[#This Row],[Plan Revised]]))</f>
        <v>0.81287500000000001</v>
      </c>
      <c r="AB2023" s="11"/>
      <c r="AC2023" s="30"/>
      <c r="AD2023"/>
      <c r="AF2023"/>
    </row>
    <row r="2024" spans="1:32">
      <c r="A2024" s="15" t="str">
        <f>IF(Table1[Week]=WeekSel,"Yes","No")</f>
        <v>No</v>
      </c>
      <c r="B2024" s="15" t="str">
        <f>IF((Table1[StartDate]&gt;=Date.GraphMin)*(Table1[StartDate]&lt;=Date.GraphMax)=1,"Yes","No")</f>
        <v>No</v>
      </c>
      <c r="C2024" s="15" t="str">
        <f>IF(OR(Table1[[#This Row],[Site]]="FOOD MILLING",Table1[[#This Row],[Site]]="GODACO"), "No", "Yes")</f>
        <v>Yes</v>
      </c>
      <c r="D2024" s="40">
        <f>MAX(DATE(Table1[Year],1,1),DATE(Table1[Year],1,1)-WEEKDAY(DATE(Table1[Year],1,1),2)+(Table1[WeekNum]-1)*7+1)</f>
        <v>44634</v>
      </c>
      <c r="E2024" s="40">
        <f>MIN(DATE(Table1[Year]+1,1,0),DATE(Table1[Year],1,1)-WEEKDAY(DATE(Table1[Year],1,1),2)+Table1[WeekNum]*7)</f>
        <v>44640</v>
      </c>
      <c r="F2024" s="15">
        <v>2022</v>
      </c>
      <c r="G2024" s="15">
        <f t="shared" si="62"/>
        <v>3</v>
      </c>
      <c r="H2024" s="15">
        <v>12</v>
      </c>
      <c r="I2024" s="207" t="str">
        <f>"W" &amp;Table1[[#This Row],[WeekNum]]</f>
        <v>W12</v>
      </c>
      <c r="J2024" s="195" t="str">
        <f t="shared" si="63"/>
        <v>22-W12</v>
      </c>
      <c r="K2024" s="11" t="s">
        <v>709</v>
      </c>
      <c r="L2024" s="11"/>
      <c r="M2024" s="11" t="s">
        <v>72</v>
      </c>
      <c r="N2024" s="266" t="s">
        <v>369</v>
      </c>
      <c r="O2024" s="266" t="s">
        <v>395</v>
      </c>
      <c r="P2024" s="11" t="s">
        <v>396</v>
      </c>
      <c r="Q2024" s="11" t="s">
        <v>423</v>
      </c>
      <c r="R2024" s="11">
        <v>0</v>
      </c>
      <c r="S2024" s="11"/>
      <c r="T2024" s="206">
        <f>ABS(Table1[[#This Row],[Prod]]-Table1[[#This Row],[Planned]])</f>
        <v>0</v>
      </c>
      <c r="U2024" s="209">
        <f>IF(ABS(Table1[[#This Row],[Prod]]-Table1[[#This Row],[Planned]])&gt;Table1[[#This Row],[Planned]],0,IF(Table1[[#This Row],[Planned]]=0,0,1-ABS(Table1[[#This Row],[Prod]]-Table1[[#This Row],[Planned]])/Table1[[#This Row],[Planned]]))</f>
        <v>0</v>
      </c>
      <c r="V2024" s="11"/>
      <c r="W2024" s="11"/>
      <c r="X2024" s="27"/>
      <c r="Y2024" s="206">
        <f>Table1[[#This Row],[Prod]]</f>
        <v>0</v>
      </c>
      <c r="Z2024" s="206">
        <f>ABS(Table1[[#This Row],[Prod2]]-Table1[[#This Row],[Plan Revised]])</f>
        <v>0</v>
      </c>
      <c r="AA2024" s="209">
        <f>IF(ABS(Table1[[#This Row],[Prod2]]-Table1[[#This Row],[Plan Revised]])&gt;Table1[[#This Row],[Plan Revised]],0,IF(Table1[[#This Row],[Plan Revised]]=0,0,1-ABS(Table1[[#This Row],[Prod2]]-Table1[[#This Row],[Plan Revised]])/Table1[[#This Row],[Plan Revised]]))</f>
        <v>0</v>
      </c>
      <c r="AB2024" s="11"/>
      <c r="AC2024" s="30"/>
      <c r="AD2024"/>
      <c r="AF2024"/>
    </row>
    <row r="2025" spans="1:32">
      <c r="A2025" s="15" t="str">
        <f>IF(Table1[Week]=WeekSel,"Yes","No")</f>
        <v>No</v>
      </c>
      <c r="B2025" s="15" t="str">
        <f>IF((Table1[StartDate]&gt;=Date.GraphMin)*(Table1[StartDate]&lt;=Date.GraphMax)=1,"Yes","No")</f>
        <v>No</v>
      </c>
      <c r="C2025" s="15" t="str">
        <f>IF(OR(Table1[[#This Row],[Site]]="FOOD MILLING",Table1[[#This Row],[Site]]="GODACO"), "No", "Yes")</f>
        <v>Yes</v>
      </c>
      <c r="D2025" s="40">
        <f>MAX(DATE(Table1[Year],1,1),DATE(Table1[Year],1,1)-WEEKDAY(DATE(Table1[Year],1,1),2)+(Table1[WeekNum]-1)*7+1)</f>
        <v>44634</v>
      </c>
      <c r="E2025" s="40">
        <f>MIN(DATE(Table1[Year]+1,1,0),DATE(Table1[Year],1,1)-WEEKDAY(DATE(Table1[Year],1,1),2)+Table1[WeekNum]*7)</f>
        <v>44640</v>
      </c>
      <c r="F2025" s="15">
        <v>2022</v>
      </c>
      <c r="G2025" s="15">
        <f t="shared" si="62"/>
        <v>3</v>
      </c>
      <c r="H2025" s="15">
        <v>12</v>
      </c>
      <c r="I2025" s="207" t="str">
        <f>"W" &amp;Table1[[#This Row],[WeekNum]]</f>
        <v>W12</v>
      </c>
      <c r="J2025" s="195" t="str">
        <f t="shared" si="63"/>
        <v>22-W12</v>
      </c>
      <c r="K2025" s="11" t="s">
        <v>710</v>
      </c>
      <c r="L2025" s="11"/>
      <c r="M2025" s="11" t="s">
        <v>72</v>
      </c>
      <c r="N2025" s="266" t="s">
        <v>369</v>
      </c>
      <c r="O2025" s="266" t="s">
        <v>395</v>
      </c>
      <c r="P2025" s="11" t="s">
        <v>396</v>
      </c>
      <c r="Q2025" s="11" t="s">
        <v>421</v>
      </c>
      <c r="R2025" s="11">
        <v>1500</v>
      </c>
      <c r="S2025" s="11">
        <v>415.8</v>
      </c>
      <c r="T2025" s="206">
        <f>ABS(Table1[[#This Row],[Prod]]-Table1[[#This Row],[Planned]])</f>
        <v>1084.2</v>
      </c>
      <c r="U2025" s="209">
        <f>IF(ABS(Table1[[#This Row],[Prod]]-Table1[[#This Row],[Planned]])&gt;Table1[[#This Row],[Planned]],0,IF(Table1[[#This Row],[Planned]]=0,0,1-ABS(Table1[[#This Row],[Prod]]-Table1[[#This Row],[Planned]])/Table1[[#This Row],[Planned]]))</f>
        <v>0.2772</v>
      </c>
      <c r="V2025" s="11"/>
      <c r="W2025" s="11"/>
      <c r="X2025" s="27">
        <v>1500</v>
      </c>
      <c r="Y2025" s="206">
        <f>Table1[[#This Row],[Prod]]</f>
        <v>415.8</v>
      </c>
      <c r="Z2025" s="206">
        <f>ABS(Table1[[#This Row],[Prod2]]-Table1[[#This Row],[Plan Revised]])</f>
        <v>1084.2</v>
      </c>
      <c r="AA2025" s="209">
        <f>IF(ABS(Table1[[#This Row],[Prod2]]-Table1[[#This Row],[Plan Revised]])&gt;Table1[[#This Row],[Plan Revised]],0,IF(Table1[[#This Row],[Plan Revised]]=0,0,1-ABS(Table1[[#This Row],[Prod2]]-Table1[[#This Row],[Plan Revised]])/Table1[[#This Row],[Plan Revised]]))</f>
        <v>0.2772</v>
      </c>
      <c r="AB2025" s="11"/>
      <c r="AC2025" s="30"/>
      <c r="AD2025"/>
      <c r="AF2025"/>
    </row>
    <row r="2026" spans="1:32">
      <c r="A2026" s="15" t="str">
        <f>IF(Table1[Week]=WeekSel,"Yes","No")</f>
        <v>No</v>
      </c>
      <c r="B2026" s="15" t="str">
        <f>IF((Table1[StartDate]&gt;=Date.GraphMin)*(Table1[StartDate]&lt;=Date.GraphMax)=1,"Yes","No")</f>
        <v>No</v>
      </c>
      <c r="C2026" s="15" t="str">
        <f>IF(OR(Table1[[#This Row],[Site]]="FOOD MILLING",Table1[[#This Row],[Site]]="GODACO"), "No", "Yes")</f>
        <v>Yes</v>
      </c>
      <c r="D2026" s="40">
        <f>MAX(DATE(Table1[Year],1,1),DATE(Table1[Year],1,1)-WEEKDAY(DATE(Table1[Year],1,1),2)+(Table1[WeekNum]-1)*7+1)</f>
        <v>44634</v>
      </c>
      <c r="E2026" s="40">
        <f>MIN(DATE(Table1[Year]+1,1,0),DATE(Table1[Year],1,1)-WEEKDAY(DATE(Table1[Year],1,1),2)+Table1[WeekNum]*7)</f>
        <v>44640</v>
      </c>
      <c r="F2026" s="15">
        <v>2022</v>
      </c>
      <c r="G2026" s="15">
        <f t="shared" si="62"/>
        <v>3</v>
      </c>
      <c r="H2026" s="15">
        <v>12</v>
      </c>
      <c r="I2026" s="207" t="str">
        <f>"W" &amp;Table1[[#This Row],[WeekNum]]</f>
        <v>W12</v>
      </c>
      <c r="J2026" s="195" t="str">
        <f t="shared" si="63"/>
        <v>22-W12</v>
      </c>
      <c r="K2026" s="11" t="s">
        <v>711</v>
      </c>
      <c r="L2026" s="11"/>
      <c r="M2026" s="11" t="s">
        <v>72</v>
      </c>
      <c r="N2026" s="266" t="s">
        <v>369</v>
      </c>
      <c r="O2026" s="266" t="s">
        <v>400</v>
      </c>
      <c r="P2026" s="11" t="s">
        <v>401</v>
      </c>
      <c r="Q2026" s="11" t="s">
        <v>421</v>
      </c>
      <c r="R2026" s="11">
        <v>0</v>
      </c>
      <c r="S2026" s="11">
        <v>0</v>
      </c>
      <c r="T2026" s="206">
        <f>ABS(Table1[[#This Row],[Prod]]-Table1[[#This Row],[Planned]])</f>
        <v>0</v>
      </c>
      <c r="U2026" s="209">
        <f>IF(ABS(Table1[[#This Row],[Prod]]-Table1[[#This Row],[Planned]])&gt;Table1[[#This Row],[Planned]],0,IF(Table1[[#This Row],[Planned]]=0,0,1-ABS(Table1[[#This Row],[Prod]]-Table1[[#This Row],[Planned]])/Table1[[#This Row],[Planned]]))</f>
        <v>0</v>
      </c>
      <c r="V2026" s="11"/>
      <c r="W2026" s="11"/>
      <c r="X2026" s="27">
        <v>0</v>
      </c>
      <c r="Y2026" s="206">
        <f>Table1[[#This Row],[Prod]]</f>
        <v>0</v>
      </c>
      <c r="Z2026" s="206">
        <f>ABS(Table1[[#This Row],[Prod2]]-Table1[[#This Row],[Plan Revised]])</f>
        <v>0</v>
      </c>
      <c r="AA2026" s="209">
        <f>IF(ABS(Table1[[#This Row],[Prod2]]-Table1[[#This Row],[Plan Revised]])&gt;Table1[[#This Row],[Plan Revised]],0,IF(Table1[[#This Row],[Plan Revised]]=0,0,1-ABS(Table1[[#This Row],[Prod2]]-Table1[[#This Row],[Plan Revised]])/Table1[[#This Row],[Plan Revised]]))</f>
        <v>0</v>
      </c>
      <c r="AB2026" s="11"/>
      <c r="AC2026" s="30"/>
      <c r="AD2026"/>
      <c r="AF2026"/>
    </row>
    <row r="2027" spans="1:32">
      <c r="A2027" s="15" t="str">
        <f>IF(Table1[Week]=WeekSel,"Yes","No")</f>
        <v>No</v>
      </c>
      <c r="B2027" s="15" t="str">
        <f>IF((Table1[StartDate]&gt;=Date.GraphMin)*(Table1[StartDate]&lt;=Date.GraphMax)=1,"Yes","No")</f>
        <v>No</v>
      </c>
      <c r="C2027" s="15" t="str">
        <f>IF(OR(Table1[[#This Row],[Site]]="FOOD MILLING",Table1[[#This Row],[Site]]="GODACO"), "No", "Yes")</f>
        <v>Yes</v>
      </c>
      <c r="D2027" s="40">
        <f>MAX(DATE(Table1[Year],1,1),DATE(Table1[Year],1,1)-WEEKDAY(DATE(Table1[Year],1,1),2)+(Table1[WeekNum]-1)*7+1)</f>
        <v>44634</v>
      </c>
      <c r="E2027" s="40">
        <f>MIN(DATE(Table1[Year]+1,1,0),DATE(Table1[Year],1,1)-WEEKDAY(DATE(Table1[Year],1,1),2)+Table1[WeekNum]*7)</f>
        <v>44640</v>
      </c>
      <c r="F2027" s="15">
        <v>2022</v>
      </c>
      <c r="G2027" s="15">
        <f t="shared" si="62"/>
        <v>3</v>
      </c>
      <c r="H2027" s="15">
        <v>12</v>
      </c>
      <c r="I2027" s="207" t="str">
        <f>"W" &amp;Table1[[#This Row],[WeekNum]]</f>
        <v>W12</v>
      </c>
      <c r="J2027" s="195" t="str">
        <f t="shared" si="63"/>
        <v>22-W12</v>
      </c>
      <c r="K2027" s="11" t="s">
        <v>712</v>
      </c>
      <c r="L2027" s="11"/>
      <c r="M2027" s="11" t="s">
        <v>72</v>
      </c>
      <c r="N2027" s="266" t="s">
        <v>369</v>
      </c>
      <c r="O2027" s="266" t="s">
        <v>400</v>
      </c>
      <c r="P2027" s="11" t="s">
        <v>401</v>
      </c>
      <c r="Q2027" s="11" t="s">
        <v>421</v>
      </c>
      <c r="R2027" s="11">
        <v>3200</v>
      </c>
      <c r="S2027" s="11">
        <v>2792.4</v>
      </c>
      <c r="T2027" s="206">
        <f>ABS(Table1[[#This Row],[Prod]]-Table1[[#This Row],[Planned]])</f>
        <v>407.59999999999991</v>
      </c>
      <c r="U2027" s="209">
        <f>IF(ABS(Table1[[#This Row],[Prod]]-Table1[[#This Row],[Planned]])&gt;Table1[[#This Row],[Planned]],0,IF(Table1[[#This Row],[Planned]]=0,0,1-ABS(Table1[[#This Row],[Prod]]-Table1[[#This Row],[Planned]])/Table1[[#This Row],[Planned]]))</f>
        <v>0.87262499999999998</v>
      </c>
      <c r="V2027" s="11"/>
      <c r="W2027" s="11"/>
      <c r="X2027" s="27">
        <v>2600</v>
      </c>
      <c r="Y2027" s="206">
        <f>Table1[[#This Row],[Prod]]</f>
        <v>2792.4</v>
      </c>
      <c r="Z2027" s="206">
        <f>ABS(Table1[[#This Row],[Prod2]]-Table1[[#This Row],[Plan Revised]])</f>
        <v>192.40000000000009</v>
      </c>
      <c r="AA2027" s="209">
        <f>IF(ABS(Table1[[#This Row],[Prod2]]-Table1[[#This Row],[Plan Revised]])&gt;Table1[[#This Row],[Plan Revised]],0,IF(Table1[[#This Row],[Plan Revised]]=0,0,1-ABS(Table1[[#This Row],[Prod2]]-Table1[[#This Row],[Plan Revised]])/Table1[[#This Row],[Plan Revised]]))</f>
        <v>0.92599999999999993</v>
      </c>
      <c r="AB2027" s="11"/>
      <c r="AC2027" s="30"/>
      <c r="AD2027"/>
      <c r="AF2027"/>
    </row>
    <row r="2028" spans="1:32">
      <c r="A2028" s="15" t="str">
        <f>IF(Table1[Week]=WeekSel,"Yes","No")</f>
        <v>No</v>
      </c>
      <c r="B2028" s="15" t="str">
        <f>IF((Table1[StartDate]&gt;=Date.GraphMin)*(Table1[StartDate]&lt;=Date.GraphMax)=1,"Yes","No")</f>
        <v>No</v>
      </c>
      <c r="C2028" s="15" t="str">
        <f>IF(OR(Table1[[#This Row],[Site]]="FOOD MILLING",Table1[[#This Row],[Site]]="GODACO"), "No", "Yes")</f>
        <v>Yes</v>
      </c>
      <c r="D2028" s="40">
        <f>MAX(DATE(Table1[Year],1,1),DATE(Table1[Year],1,1)-WEEKDAY(DATE(Table1[Year],1,1),2)+(Table1[WeekNum]-1)*7+1)</f>
        <v>44634</v>
      </c>
      <c r="E2028" s="40">
        <f>MIN(DATE(Table1[Year]+1,1,0),DATE(Table1[Year],1,1)-WEEKDAY(DATE(Table1[Year],1,1),2)+Table1[WeekNum]*7)</f>
        <v>44640</v>
      </c>
      <c r="F2028" s="15">
        <v>2022</v>
      </c>
      <c r="G2028" s="15">
        <f t="shared" si="62"/>
        <v>3</v>
      </c>
      <c r="H2028" s="15">
        <v>12</v>
      </c>
      <c r="I2028" s="207" t="str">
        <f>"W" &amp;Table1[[#This Row],[WeekNum]]</f>
        <v>W12</v>
      </c>
      <c r="J2028" s="195" t="str">
        <f t="shared" si="63"/>
        <v>22-W12</v>
      </c>
      <c r="K2028" s="11" t="s">
        <v>437</v>
      </c>
      <c r="L2028" s="11"/>
      <c r="M2028" s="11" t="s">
        <v>72</v>
      </c>
      <c r="N2028" s="266" t="s">
        <v>369</v>
      </c>
      <c r="O2028" s="266" t="s">
        <v>374</v>
      </c>
      <c r="P2028" s="11" t="s">
        <v>402</v>
      </c>
      <c r="Q2028" s="11" t="s">
        <v>421</v>
      </c>
      <c r="R2028" s="11">
        <v>0</v>
      </c>
      <c r="S2028" s="11">
        <v>159</v>
      </c>
      <c r="T2028" s="206">
        <f>ABS(Table1[[#This Row],[Prod]]-Table1[[#This Row],[Planned]])</f>
        <v>159</v>
      </c>
      <c r="U2028" s="209">
        <f>IF(ABS(Table1[[#This Row],[Prod]]-Table1[[#This Row],[Planned]])&gt;Table1[[#This Row],[Planned]],0,IF(Table1[[#This Row],[Planned]]=0,0,1-ABS(Table1[[#This Row],[Prod]]-Table1[[#This Row],[Planned]])/Table1[[#This Row],[Planned]]))</f>
        <v>0</v>
      </c>
      <c r="V2028" s="11"/>
      <c r="W2028" s="11"/>
      <c r="X2028" s="27">
        <v>200</v>
      </c>
      <c r="Y2028" s="206">
        <f>Table1[[#This Row],[Prod]]</f>
        <v>159</v>
      </c>
      <c r="Z2028" s="206">
        <f>ABS(Table1[[#This Row],[Prod2]]-Table1[[#This Row],[Plan Revised]])</f>
        <v>41</v>
      </c>
      <c r="AA2028" s="209">
        <f>IF(ABS(Table1[[#This Row],[Prod2]]-Table1[[#This Row],[Plan Revised]])&gt;Table1[[#This Row],[Plan Revised]],0,IF(Table1[[#This Row],[Plan Revised]]=0,0,1-ABS(Table1[[#This Row],[Prod2]]-Table1[[#This Row],[Plan Revised]])/Table1[[#This Row],[Plan Revised]]))</f>
        <v>0.79500000000000004</v>
      </c>
      <c r="AB2028" s="11"/>
      <c r="AC2028" s="30"/>
      <c r="AD2028"/>
      <c r="AF2028"/>
    </row>
    <row r="2029" spans="1:32">
      <c r="A2029" s="15" t="str">
        <f>IF(Table1[Week]=WeekSel,"Yes","No")</f>
        <v>No</v>
      </c>
      <c r="B2029" s="15" t="str">
        <f>IF((Table1[StartDate]&gt;=Date.GraphMin)*(Table1[StartDate]&lt;=Date.GraphMax)=1,"Yes","No")</f>
        <v>No</v>
      </c>
      <c r="C2029" s="15" t="str">
        <f>IF(OR(Table1[[#This Row],[Site]]="FOOD MILLING",Table1[[#This Row],[Site]]="GODACO"), "No", "Yes")</f>
        <v>Yes</v>
      </c>
      <c r="D2029" s="40">
        <f>MAX(DATE(Table1[Year],1,1),DATE(Table1[Year],1,1)-WEEKDAY(DATE(Table1[Year],1,1),2)+(Table1[WeekNum]-1)*7+1)</f>
        <v>44634</v>
      </c>
      <c r="E2029" s="40">
        <f>MIN(DATE(Table1[Year]+1,1,0),DATE(Table1[Year],1,1)-WEEKDAY(DATE(Table1[Year],1,1),2)+Table1[WeekNum]*7)</f>
        <v>44640</v>
      </c>
      <c r="F2029" s="15">
        <v>2022</v>
      </c>
      <c r="G2029" s="15">
        <f t="shared" si="62"/>
        <v>3</v>
      </c>
      <c r="H2029" s="15">
        <v>12</v>
      </c>
      <c r="I2029" s="207" t="str">
        <f>"W" &amp;Table1[[#This Row],[WeekNum]]</f>
        <v>W12</v>
      </c>
      <c r="J2029" s="195" t="str">
        <f t="shared" si="63"/>
        <v>22-W12</v>
      </c>
      <c r="K2029" s="11" t="s">
        <v>438</v>
      </c>
      <c r="L2029" s="11"/>
      <c r="M2029" s="11" t="s">
        <v>72</v>
      </c>
      <c r="N2029" s="266" t="s">
        <v>369</v>
      </c>
      <c r="O2029" s="266" t="s">
        <v>374</v>
      </c>
      <c r="P2029" s="11" t="s">
        <v>402</v>
      </c>
      <c r="Q2029" s="11" t="s">
        <v>421</v>
      </c>
      <c r="R2029" s="11">
        <v>0</v>
      </c>
      <c r="S2029" s="11">
        <v>180</v>
      </c>
      <c r="T2029" s="206">
        <f>ABS(Table1[[#This Row],[Prod]]-Table1[[#This Row],[Planned]])</f>
        <v>180</v>
      </c>
      <c r="U2029" s="209">
        <f>IF(ABS(Table1[[#This Row],[Prod]]-Table1[[#This Row],[Planned]])&gt;Table1[[#This Row],[Planned]],0,IF(Table1[[#This Row],[Planned]]=0,0,1-ABS(Table1[[#This Row],[Prod]]-Table1[[#This Row],[Planned]])/Table1[[#This Row],[Planned]]))</f>
        <v>0</v>
      </c>
      <c r="V2029" s="11"/>
      <c r="W2029" s="11"/>
      <c r="X2029" s="27">
        <v>190</v>
      </c>
      <c r="Y2029" s="206">
        <f>Table1[[#This Row],[Prod]]</f>
        <v>180</v>
      </c>
      <c r="Z2029" s="206">
        <f>ABS(Table1[[#This Row],[Prod2]]-Table1[[#This Row],[Plan Revised]])</f>
        <v>10</v>
      </c>
      <c r="AA2029" s="209">
        <f>IF(ABS(Table1[[#This Row],[Prod2]]-Table1[[#This Row],[Plan Revised]])&gt;Table1[[#This Row],[Plan Revised]],0,IF(Table1[[#This Row],[Plan Revised]]=0,0,1-ABS(Table1[[#This Row],[Prod2]]-Table1[[#This Row],[Plan Revised]])/Table1[[#This Row],[Plan Revised]]))</f>
        <v>0.94736842105263164</v>
      </c>
      <c r="AB2029" s="11"/>
      <c r="AC2029" s="30"/>
      <c r="AD2029"/>
      <c r="AF2029"/>
    </row>
    <row r="2030" spans="1:32">
      <c r="A2030" s="15" t="str">
        <f>IF(Table1[Week]=WeekSel,"Yes","No")</f>
        <v>No</v>
      </c>
      <c r="B2030" s="15" t="str">
        <f>IF((Table1[StartDate]&gt;=Date.GraphMin)*(Table1[StartDate]&lt;=Date.GraphMax)=1,"Yes","No")</f>
        <v>No</v>
      </c>
      <c r="C2030" s="15" t="str">
        <f>IF(OR(Table1[[#This Row],[Site]]="FOOD MILLING",Table1[[#This Row],[Site]]="GODACO"), "No", "Yes")</f>
        <v>Yes</v>
      </c>
      <c r="D2030" s="40">
        <f>MAX(DATE(Table1[Year],1,1),DATE(Table1[Year],1,1)-WEEKDAY(DATE(Table1[Year],1,1),2)+(Table1[WeekNum]-1)*7+1)</f>
        <v>44634</v>
      </c>
      <c r="E2030" s="40">
        <f>MIN(DATE(Table1[Year]+1,1,0),DATE(Table1[Year],1,1)-WEEKDAY(DATE(Table1[Year],1,1),2)+Table1[WeekNum]*7)</f>
        <v>44640</v>
      </c>
      <c r="F2030" s="15">
        <v>2022</v>
      </c>
      <c r="G2030" s="15">
        <f t="shared" si="62"/>
        <v>3</v>
      </c>
      <c r="H2030" s="15">
        <v>12</v>
      </c>
      <c r="I2030" s="207" t="str">
        <f>"W" &amp;Table1[[#This Row],[WeekNum]]</f>
        <v>W12</v>
      </c>
      <c r="J2030" s="195" t="str">
        <f t="shared" si="63"/>
        <v>22-W12</v>
      </c>
      <c r="K2030" s="11" t="s">
        <v>439</v>
      </c>
      <c r="L2030" s="11"/>
      <c r="M2030" s="11" t="s">
        <v>72</v>
      </c>
      <c r="N2030" s="266" t="s">
        <v>369</v>
      </c>
      <c r="O2030" s="266" t="s">
        <v>374</v>
      </c>
      <c r="P2030" s="11" t="s">
        <v>402</v>
      </c>
      <c r="Q2030" s="11" t="s">
        <v>421</v>
      </c>
      <c r="R2030" s="11">
        <v>0</v>
      </c>
      <c r="S2030" s="11">
        <v>180</v>
      </c>
      <c r="T2030" s="206">
        <f>ABS(Table1[[#This Row],[Prod]]-Table1[[#This Row],[Planned]])</f>
        <v>180</v>
      </c>
      <c r="U2030" s="209">
        <f>IF(ABS(Table1[[#This Row],[Prod]]-Table1[[#This Row],[Planned]])&gt;Table1[[#This Row],[Planned]],0,IF(Table1[[#This Row],[Planned]]=0,0,1-ABS(Table1[[#This Row],[Prod]]-Table1[[#This Row],[Planned]])/Table1[[#This Row],[Planned]]))</f>
        <v>0</v>
      </c>
      <c r="V2030" s="11"/>
      <c r="W2030" s="11"/>
      <c r="X2030" s="27">
        <v>200</v>
      </c>
      <c r="Y2030" s="206">
        <f>Table1[[#This Row],[Prod]]</f>
        <v>180</v>
      </c>
      <c r="Z2030" s="206">
        <f>ABS(Table1[[#This Row],[Prod2]]-Table1[[#This Row],[Plan Revised]])</f>
        <v>20</v>
      </c>
      <c r="AA2030" s="209">
        <f>IF(ABS(Table1[[#This Row],[Prod2]]-Table1[[#This Row],[Plan Revised]])&gt;Table1[[#This Row],[Plan Revised]],0,IF(Table1[[#This Row],[Plan Revised]]=0,0,1-ABS(Table1[[#This Row],[Prod2]]-Table1[[#This Row],[Plan Revised]])/Table1[[#This Row],[Plan Revised]]))</f>
        <v>0.9</v>
      </c>
      <c r="AB2030" s="11"/>
      <c r="AC2030" s="30"/>
      <c r="AD2030"/>
      <c r="AF2030"/>
    </row>
    <row r="2031" spans="1:32">
      <c r="A2031" s="15" t="str">
        <f>IF(Table1[Week]=WeekSel,"Yes","No")</f>
        <v>No</v>
      </c>
      <c r="B2031" s="15" t="str">
        <f>IF((Table1[StartDate]&gt;=Date.GraphMin)*(Table1[StartDate]&lt;=Date.GraphMax)=1,"Yes","No")</f>
        <v>No</v>
      </c>
      <c r="C2031" s="15" t="str">
        <f>IF(OR(Table1[[#This Row],[Site]]="FOOD MILLING",Table1[[#This Row],[Site]]="GODACO"), "No", "Yes")</f>
        <v>Yes</v>
      </c>
      <c r="D2031" s="40">
        <f>MAX(DATE(Table1[Year],1,1),DATE(Table1[Year],1,1)-WEEKDAY(DATE(Table1[Year],1,1),2)+(Table1[WeekNum]-1)*7+1)</f>
        <v>44634</v>
      </c>
      <c r="E2031" s="40">
        <f>MIN(DATE(Table1[Year]+1,1,0),DATE(Table1[Year],1,1)-WEEKDAY(DATE(Table1[Year],1,1),2)+Table1[WeekNum]*7)</f>
        <v>44640</v>
      </c>
      <c r="F2031" s="15">
        <v>2022</v>
      </c>
      <c r="G2031" s="15">
        <f t="shared" si="62"/>
        <v>3</v>
      </c>
      <c r="H2031" s="15">
        <v>12</v>
      </c>
      <c r="I2031" s="207" t="str">
        <f>"W" &amp;Table1[[#This Row],[WeekNum]]</f>
        <v>W12</v>
      </c>
      <c r="J2031" s="195" t="str">
        <f t="shared" si="63"/>
        <v>22-W12</v>
      </c>
      <c r="K2031" s="11" t="s">
        <v>542</v>
      </c>
      <c r="L2031" s="11"/>
      <c r="M2031" s="11" t="s">
        <v>72</v>
      </c>
      <c r="N2031" s="266" t="s">
        <v>369</v>
      </c>
      <c r="O2031" s="266" t="s">
        <v>391</v>
      </c>
      <c r="P2031" s="11" t="s">
        <v>402</v>
      </c>
      <c r="Q2031" s="11" t="s">
        <v>421</v>
      </c>
      <c r="R2031" s="11">
        <v>0</v>
      </c>
      <c r="S2031" s="11">
        <v>0</v>
      </c>
      <c r="T2031" s="206">
        <f>ABS(Table1[[#This Row],[Prod]]-Table1[[#This Row],[Planned]])</f>
        <v>0</v>
      </c>
      <c r="U2031" s="209">
        <f>IF(ABS(Table1[[#This Row],[Prod]]-Table1[[#This Row],[Planned]])&gt;Table1[[#This Row],[Planned]],0,IF(Table1[[#This Row],[Planned]]=0,0,1-ABS(Table1[[#This Row],[Prod]]-Table1[[#This Row],[Planned]])/Table1[[#This Row],[Planned]]))</f>
        <v>0</v>
      </c>
      <c r="V2031" s="11"/>
      <c r="W2031" s="11"/>
      <c r="X2031" s="27">
        <v>0</v>
      </c>
      <c r="Y2031" s="206">
        <f>Table1[[#This Row],[Prod]]</f>
        <v>0</v>
      </c>
      <c r="Z2031" s="206">
        <f>ABS(Table1[[#This Row],[Prod2]]-Table1[[#This Row],[Plan Revised]])</f>
        <v>0</v>
      </c>
      <c r="AA2031" s="209">
        <f>IF(ABS(Table1[[#This Row],[Prod2]]-Table1[[#This Row],[Plan Revised]])&gt;Table1[[#This Row],[Plan Revised]],0,IF(Table1[[#This Row],[Plan Revised]]=0,0,1-ABS(Table1[[#This Row],[Prod2]]-Table1[[#This Row],[Plan Revised]])/Table1[[#This Row],[Plan Revised]]))</f>
        <v>0</v>
      </c>
      <c r="AB2031" s="11"/>
      <c r="AC2031" s="30"/>
      <c r="AD2031"/>
      <c r="AF2031"/>
    </row>
    <row r="2032" spans="1:32">
      <c r="A2032" s="15" t="str">
        <f>IF(Table1[Week]=WeekSel,"Yes","No")</f>
        <v>No</v>
      </c>
      <c r="B2032" s="15" t="str">
        <f>IF((Table1[StartDate]&gt;=Date.GraphMin)*(Table1[StartDate]&lt;=Date.GraphMax)=1,"Yes","No")</f>
        <v>No</v>
      </c>
      <c r="C2032" s="15" t="str">
        <f>IF(OR(Table1[[#This Row],[Site]]="FOOD MILLING",Table1[[#This Row],[Site]]="GODACO"), "No", "Yes")</f>
        <v>Yes</v>
      </c>
      <c r="D2032" s="40">
        <f>MAX(DATE(Table1[Year],1,1),DATE(Table1[Year],1,1)-WEEKDAY(DATE(Table1[Year],1,1),2)+(Table1[WeekNum]-1)*7+1)</f>
        <v>44634</v>
      </c>
      <c r="E2032" s="40">
        <f>MIN(DATE(Table1[Year]+1,1,0),DATE(Table1[Year],1,1)-WEEKDAY(DATE(Table1[Year],1,1),2)+Table1[WeekNum]*7)</f>
        <v>44640</v>
      </c>
      <c r="F2032" s="15">
        <v>2022</v>
      </c>
      <c r="G2032" s="15">
        <f t="shared" si="62"/>
        <v>3</v>
      </c>
      <c r="H2032" s="15">
        <v>12</v>
      </c>
      <c r="I2032" s="207" t="str">
        <f>"W" &amp;Table1[[#This Row],[WeekNum]]</f>
        <v>W12</v>
      </c>
      <c r="J2032" s="195" t="str">
        <f t="shared" si="63"/>
        <v>22-W12</v>
      </c>
      <c r="K2032" s="11" t="s">
        <v>640</v>
      </c>
      <c r="L2032" s="11"/>
      <c r="M2032" s="11" t="s">
        <v>72</v>
      </c>
      <c r="N2032" s="266" t="s">
        <v>369</v>
      </c>
      <c r="O2032" s="266" t="s">
        <v>391</v>
      </c>
      <c r="P2032" s="11" t="s">
        <v>410</v>
      </c>
      <c r="Q2032" s="11" t="s">
        <v>421</v>
      </c>
      <c r="R2032" s="11">
        <v>0</v>
      </c>
      <c r="S2032" s="11">
        <v>0</v>
      </c>
      <c r="T2032" s="206">
        <f>ABS(Table1[[#This Row],[Prod]]-Table1[[#This Row],[Planned]])</f>
        <v>0</v>
      </c>
      <c r="U2032" s="209">
        <f>IF(ABS(Table1[[#This Row],[Prod]]-Table1[[#This Row],[Planned]])&gt;Table1[[#This Row],[Planned]],0,IF(Table1[[#This Row],[Planned]]=0,0,1-ABS(Table1[[#This Row],[Prod]]-Table1[[#This Row],[Planned]])/Table1[[#This Row],[Planned]]))</f>
        <v>0</v>
      </c>
      <c r="V2032" s="11"/>
      <c r="W2032" s="11"/>
      <c r="X2032" s="27">
        <v>0</v>
      </c>
      <c r="Y2032" s="206">
        <f>Table1[[#This Row],[Prod]]</f>
        <v>0</v>
      </c>
      <c r="Z2032" s="206">
        <f>ABS(Table1[[#This Row],[Prod2]]-Table1[[#This Row],[Plan Revised]])</f>
        <v>0</v>
      </c>
      <c r="AA2032" s="209">
        <f>IF(ABS(Table1[[#This Row],[Prod2]]-Table1[[#This Row],[Plan Revised]])&gt;Table1[[#This Row],[Plan Revised]],0,IF(Table1[[#This Row],[Plan Revised]]=0,0,1-ABS(Table1[[#This Row],[Prod2]]-Table1[[#This Row],[Plan Revised]])/Table1[[#This Row],[Plan Revised]]))</f>
        <v>0</v>
      </c>
      <c r="AB2032" s="11"/>
      <c r="AC2032" s="30"/>
      <c r="AD2032"/>
      <c r="AF2032"/>
    </row>
    <row r="2033" spans="1:32">
      <c r="A2033" s="15" t="str">
        <f>IF(Table1[Week]=WeekSel,"Yes","No")</f>
        <v>No</v>
      </c>
      <c r="B2033" s="15" t="str">
        <f>IF((Table1[StartDate]&gt;=Date.GraphMin)*(Table1[StartDate]&lt;=Date.GraphMax)=1,"Yes","No")</f>
        <v>No</v>
      </c>
      <c r="C2033" s="15" t="str">
        <f>IF(OR(Table1[[#This Row],[Site]]="FOOD MILLING",Table1[[#This Row],[Site]]="GODACO"), "No", "Yes")</f>
        <v>Yes</v>
      </c>
      <c r="D2033" s="40">
        <f>MAX(DATE(Table1[Year],1,1),DATE(Table1[Year],1,1)-WEEKDAY(DATE(Table1[Year],1,1),2)+(Table1[WeekNum]-1)*7+1)</f>
        <v>44634</v>
      </c>
      <c r="E2033" s="40">
        <f>MIN(DATE(Table1[Year]+1,1,0),DATE(Table1[Year],1,1)-WEEKDAY(DATE(Table1[Year],1,1),2)+Table1[WeekNum]*7)</f>
        <v>44640</v>
      </c>
      <c r="F2033" s="15">
        <v>2022</v>
      </c>
      <c r="G2033" s="15">
        <f t="shared" si="62"/>
        <v>3</v>
      </c>
      <c r="H2033" s="15">
        <v>12</v>
      </c>
      <c r="I2033" s="207" t="str">
        <f>"W" &amp;Table1[[#This Row],[WeekNum]]</f>
        <v>W12</v>
      </c>
      <c r="J2033" s="195" t="str">
        <f t="shared" si="63"/>
        <v>22-W12</v>
      </c>
      <c r="K2033" s="11" t="s">
        <v>444</v>
      </c>
      <c r="L2033" s="11"/>
      <c r="M2033" s="11" t="s">
        <v>72</v>
      </c>
      <c r="N2033" s="266" t="s">
        <v>369</v>
      </c>
      <c r="O2033" s="266" t="s">
        <v>391</v>
      </c>
      <c r="P2033" s="11" t="s">
        <v>410</v>
      </c>
      <c r="Q2033" s="11" t="s">
        <v>421</v>
      </c>
      <c r="R2033" s="11">
        <v>0</v>
      </c>
      <c r="S2033" s="11">
        <v>0</v>
      </c>
      <c r="T2033" s="206">
        <f>ABS(Table1[[#This Row],[Prod]]-Table1[[#This Row],[Planned]])</f>
        <v>0</v>
      </c>
      <c r="U2033" s="209">
        <f>IF(ABS(Table1[[#This Row],[Prod]]-Table1[[#This Row],[Planned]])&gt;Table1[[#This Row],[Planned]],0,IF(Table1[[#This Row],[Planned]]=0,0,1-ABS(Table1[[#This Row],[Prod]]-Table1[[#This Row],[Planned]])/Table1[[#This Row],[Planned]]))</f>
        <v>0</v>
      </c>
      <c r="V2033" s="11"/>
      <c r="W2033" s="11"/>
      <c r="X2033" s="27">
        <v>0</v>
      </c>
      <c r="Y2033" s="206">
        <f>Table1[[#This Row],[Prod]]</f>
        <v>0</v>
      </c>
      <c r="Z2033" s="206">
        <f>ABS(Table1[[#This Row],[Prod2]]-Table1[[#This Row],[Plan Revised]])</f>
        <v>0</v>
      </c>
      <c r="AA2033" s="209">
        <f>IF(ABS(Table1[[#This Row],[Prod2]]-Table1[[#This Row],[Plan Revised]])&gt;Table1[[#This Row],[Plan Revised]],0,IF(Table1[[#This Row],[Plan Revised]]=0,0,1-ABS(Table1[[#This Row],[Prod2]]-Table1[[#This Row],[Plan Revised]])/Table1[[#This Row],[Plan Revised]]))</f>
        <v>0</v>
      </c>
      <c r="AB2033" s="11"/>
      <c r="AC2033" s="30"/>
      <c r="AD2033"/>
      <c r="AF2033"/>
    </row>
    <row r="2034" spans="1:32">
      <c r="A2034" s="15" t="str">
        <f>IF(Table1[Week]=WeekSel,"Yes","No")</f>
        <v>No</v>
      </c>
      <c r="B2034" s="15" t="str">
        <f>IF((Table1[StartDate]&gt;=Date.GraphMin)*(Table1[StartDate]&lt;=Date.GraphMax)=1,"Yes","No")</f>
        <v>No</v>
      </c>
      <c r="C2034" s="15" t="str">
        <f>IF(OR(Table1[[#This Row],[Site]]="FOOD MILLING",Table1[[#This Row],[Site]]="GODACO"), "No", "Yes")</f>
        <v>Yes</v>
      </c>
      <c r="D2034" s="40">
        <f>MAX(DATE(Table1[Year],1,1),DATE(Table1[Year],1,1)-WEEKDAY(DATE(Table1[Year],1,1),2)+(Table1[WeekNum]-1)*7+1)</f>
        <v>44634</v>
      </c>
      <c r="E2034" s="40">
        <f>MIN(DATE(Table1[Year]+1,1,0),DATE(Table1[Year],1,1)-WEEKDAY(DATE(Table1[Year],1,1),2)+Table1[WeekNum]*7)</f>
        <v>44640</v>
      </c>
      <c r="F2034" s="15">
        <v>2022</v>
      </c>
      <c r="G2034" s="15">
        <f t="shared" si="62"/>
        <v>3</v>
      </c>
      <c r="H2034" s="15">
        <v>12</v>
      </c>
      <c r="I2034" s="207" t="str">
        <f>"W" &amp;Table1[[#This Row],[WeekNum]]</f>
        <v>W12</v>
      </c>
      <c r="J2034" s="195" t="str">
        <f t="shared" si="63"/>
        <v>22-W12</v>
      </c>
      <c r="K2034" s="11" t="s">
        <v>499</v>
      </c>
      <c r="L2034" s="11"/>
      <c r="M2034" s="11" t="s">
        <v>72</v>
      </c>
      <c r="N2034" s="11" t="s">
        <v>47</v>
      </c>
      <c r="O2034" s="266" t="s">
        <v>403</v>
      </c>
      <c r="P2034" s="11" t="s">
        <v>404</v>
      </c>
      <c r="Q2034" s="11" t="s">
        <v>419</v>
      </c>
      <c r="R2034" s="11">
        <v>0</v>
      </c>
      <c r="S2034" s="11">
        <v>0</v>
      </c>
      <c r="T2034" s="206">
        <f>ABS(Table1[[#This Row],[Prod]]-Table1[[#This Row],[Planned]])</f>
        <v>0</v>
      </c>
      <c r="U2034" s="209">
        <f>IF(ABS(Table1[[#This Row],[Prod]]-Table1[[#This Row],[Planned]])&gt;Table1[[#This Row],[Planned]],0,IF(Table1[[#This Row],[Planned]]=0,0,1-ABS(Table1[[#This Row],[Prod]]-Table1[[#This Row],[Planned]])/Table1[[#This Row],[Planned]]))</f>
        <v>0</v>
      </c>
      <c r="V2034" s="11"/>
      <c r="W2034" s="11"/>
      <c r="X2034" s="27">
        <v>0</v>
      </c>
      <c r="Y2034" s="206">
        <f>Table1[[#This Row],[Prod]]</f>
        <v>0</v>
      </c>
      <c r="Z2034" s="206">
        <f>ABS(Table1[[#This Row],[Prod2]]-Table1[[#This Row],[Plan Revised]])</f>
        <v>0</v>
      </c>
      <c r="AA2034" s="209">
        <f>IF(ABS(Table1[[#This Row],[Prod2]]-Table1[[#This Row],[Plan Revised]])&gt;Table1[[#This Row],[Plan Revised]],0,IF(Table1[[#This Row],[Plan Revised]]=0,0,1-ABS(Table1[[#This Row],[Prod2]]-Table1[[#This Row],[Plan Revised]])/Table1[[#This Row],[Plan Revised]]))</f>
        <v>0</v>
      </c>
      <c r="AB2034" s="11"/>
      <c r="AC2034" s="30"/>
      <c r="AD2034"/>
      <c r="AF2034"/>
    </row>
    <row r="2035" spans="1:32">
      <c r="A2035" s="15" t="str">
        <f>IF(Table1[Week]=WeekSel,"Yes","No")</f>
        <v>No</v>
      </c>
      <c r="B2035" s="15" t="str">
        <f>IF((Table1[StartDate]&gt;=Date.GraphMin)*(Table1[StartDate]&lt;=Date.GraphMax)=1,"Yes","No")</f>
        <v>No</v>
      </c>
      <c r="C2035" s="15" t="str">
        <f>IF(OR(Table1[[#This Row],[Site]]="FOOD MILLING",Table1[[#This Row],[Site]]="GODACO"), "No", "Yes")</f>
        <v>Yes</v>
      </c>
      <c r="D2035" s="40">
        <f>MAX(DATE(Table1[Year],1,1),DATE(Table1[Year],1,1)-WEEKDAY(DATE(Table1[Year],1,1),2)+(Table1[WeekNum]-1)*7+1)</f>
        <v>44634</v>
      </c>
      <c r="E2035" s="40">
        <f>MIN(DATE(Table1[Year]+1,1,0),DATE(Table1[Year],1,1)-WEEKDAY(DATE(Table1[Year],1,1),2)+Table1[WeekNum]*7)</f>
        <v>44640</v>
      </c>
      <c r="F2035" s="15">
        <v>2022</v>
      </c>
      <c r="G2035" s="15">
        <f t="shared" si="62"/>
        <v>3</v>
      </c>
      <c r="H2035" s="15">
        <v>12</v>
      </c>
      <c r="I2035" s="207" t="str">
        <f>"W" &amp;Table1[[#This Row],[WeekNum]]</f>
        <v>W12</v>
      </c>
      <c r="J2035" s="195" t="str">
        <f t="shared" si="63"/>
        <v>22-W12</v>
      </c>
      <c r="K2035" s="11" t="s">
        <v>501</v>
      </c>
      <c r="L2035" s="11"/>
      <c r="M2035" s="11" t="s">
        <v>72</v>
      </c>
      <c r="N2035" s="11" t="s">
        <v>47</v>
      </c>
      <c r="O2035" s="266" t="s">
        <v>403</v>
      </c>
      <c r="P2035" s="11" t="s">
        <v>404</v>
      </c>
      <c r="Q2035" s="11" t="s">
        <v>419</v>
      </c>
      <c r="R2035" s="11">
        <v>0</v>
      </c>
      <c r="S2035" s="11">
        <v>0</v>
      </c>
      <c r="T2035" s="206">
        <f>ABS(Table1[[#This Row],[Prod]]-Table1[[#This Row],[Planned]])</f>
        <v>0</v>
      </c>
      <c r="U2035" s="209">
        <f>IF(ABS(Table1[[#This Row],[Prod]]-Table1[[#This Row],[Planned]])&gt;Table1[[#This Row],[Planned]],0,IF(Table1[[#This Row],[Planned]]=0,0,1-ABS(Table1[[#This Row],[Prod]]-Table1[[#This Row],[Planned]])/Table1[[#This Row],[Planned]]))</f>
        <v>0</v>
      </c>
      <c r="V2035" s="11"/>
      <c r="W2035" s="11"/>
      <c r="X2035" s="27">
        <v>0</v>
      </c>
      <c r="Y2035" s="206">
        <f>Table1[[#This Row],[Prod]]</f>
        <v>0</v>
      </c>
      <c r="Z2035" s="206">
        <f>ABS(Table1[[#This Row],[Prod2]]-Table1[[#This Row],[Plan Revised]])</f>
        <v>0</v>
      </c>
      <c r="AA2035" s="209">
        <f>IF(ABS(Table1[[#This Row],[Prod2]]-Table1[[#This Row],[Plan Revised]])&gt;Table1[[#This Row],[Plan Revised]],0,IF(Table1[[#This Row],[Plan Revised]]=0,0,1-ABS(Table1[[#This Row],[Prod2]]-Table1[[#This Row],[Plan Revised]])/Table1[[#This Row],[Plan Revised]]))</f>
        <v>0</v>
      </c>
      <c r="AB2035" s="11"/>
      <c r="AC2035" s="30"/>
      <c r="AD2035"/>
      <c r="AF2035"/>
    </row>
    <row r="2036" spans="1:32">
      <c r="A2036" s="15" t="str">
        <f>IF(Table1[Week]=WeekSel,"Yes","No")</f>
        <v>No</v>
      </c>
      <c r="B2036" s="15" t="str">
        <f>IF((Table1[StartDate]&gt;=Date.GraphMin)*(Table1[StartDate]&lt;=Date.GraphMax)=1,"Yes","No")</f>
        <v>No</v>
      </c>
      <c r="C2036" s="15" t="str">
        <f>IF(OR(Table1[[#This Row],[Site]]="FOOD MILLING",Table1[[#This Row],[Site]]="GODACO"), "No", "Yes")</f>
        <v>Yes</v>
      </c>
      <c r="D2036" s="40">
        <f>MAX(DATE(Table1[Year],1,1),DATE(Table1[Year],1,1)-WEEKDAY(DATE(Table1[Year],1,1),2)+(Table1[WeekNum]-1)*7+1)</f>
        <v>44634</v>
      </c>
      <c r="E2036" s="40">
        <f>MIN(DATE(Table1[Year]+1,1,0),DATE(Table1[Year],1,1)-WEEKDAY(DATE(Table1[Year],1,1),2)+Table1[WeekNum]*7)</f>
        <v>44640</v>
      </c>
      <c r="F2036" s="15">
        <v>2022</v>
      </c>
      <c r="G2036" s="15">
        <f t="shared" si="62"/>
        <v>3</v>
      </c>
      <c r="H2036" s="15">
        <v>12</v>
      </c>
      <c r="I2036" s="207" t="str">
        <f>"W" &amp;Table1[[#This Row],[WeekNum]]</f>
        <v>W12</v>
      </c>
      <c r="J2036" s="195" t="str">
        <f t="shared" si="63"/>
        <v>22-W12</v>
      </c>
      <c r="K2036" s="11" t="s">
        <v>503</v>
      </c>
      <c r="L2036" s="11"/>
      <c r="M2036" s="11" t="s">
        <v>72</v>
      </c>
      <c r="N2036" s="11" t="s">
        <v>47</v>
      </c>
      <c r="O2036" s="266" t="s">
        <v>403</v>
      </c>
      <c r="P2036" s="11" t="s">
        <v>405</v>
      </c>
      <c r="Q2036" s="11" t="s">
        <v>419</v>
      </c>
      <c r="R2036" s="11">
        <v>0</v>
      </c>
      <c r="S2036" s="11">
        <v>0</v>
      </c>
      <c r="T2036" s="206">
        <f>ABS(Table1[[#This Row],[Prod]]-Table1[[#This Row],[Planned]])</f>
        <v>0</v>
      </c>
      <c r="U2036" s="209">
        <f>IF(ABS(Table1[[#This Row],[Prod]]-Table1[[#This Row],[Planned]])&gt;Table1[[#This Row],[Planned]],0,IF(Table1[[#This Row],[Planned]]=0,0,1-ABS(Table1[[#This Row],[Prod]]-Table1[[#This Row],[Planned]])/Table1[[#This Row],[Planned]]))</f>
        <v>0</v>
      </c>
      <c r="V2036" s="11"/>
      <c r="W2036" s="11"/>
      <c r="X2036" s="27">
        <v>0</v>
      </c>
      <c r="Y2036" s="206">
        <f>Table1[[#This Row],[Prod]]</f>
        <v>0</v>
      </c>
      <c r="Z2036" s="206">
        <f>ABS(Table1[[#This Row],[Prod2]]-Table1[[#This Row],[Plan Revised]])</f>
        <v>0</v>
      </c>
      <c r="AA2036" s="209">
        <f>IF(ABS(Table1[[#This Row],[Prod2]]-Table1[[#This Row],[Plan Revised]])&gt;Table1[[#This Row],[Plan Revised]],0,IF(Table1[[#This Row],[Plan Revised]]=0,0,1-ABS(Table1[[#This Row],[Prod2]]-Table1[[#This Row],[Plan Revised]])/Table1[[#This Row],[Plan Revised]]))</f>
        <v>0</v>
      </c>
      <c r="AB2036" s="11"/>
      <c r="AC2036" s="30"/>
      <c r="AD2036"/>
      <c r="AF2036"/>
    </row>
    <row r="2037" spans="1:32">
      <c r="A2037" s="15" t="str">
        <f>IF(Table1[Week]=WeekSel,"Yes","No")</f>
        <v>No</v>
      </c>
      <c r="B2037" s="15" t="str">
        <f>IF((Table1[StartDate]&gt;=Date.GraphMin)*(Table1[StartDate]&lt;=Date.GraphMax)=1,"Yes","No")</f>
        <v>No</v>
      </c>
      <c r="C2037" s="15" t="str">
        <f>IF(OR(Table1[[#This Row],[Site]]="FOOD MILLING",Table1[[#This Row],[Site]]="GODACO"), "No", "Yes")</f>
        <v>Yes</v>
      </c>
      <c r="D2037" s="40">
        <f>MAX(DATE(Table1[Year],1,1),DATE(Table1[Year],1,1)-WEEKDAY(DATE(Table1[Year],1,1),2)+(Table1[WeekNum]-1)*7+1)</f>
        <v>44634</v>
      </c>
      <c r="E2037" s="40">
        <f>MIN(DATE(Table1[Year]+1,1,0),DATE(Table1[Year],1,1)-WEEKDAY(DATE(Table1[Year],1,1),2)+Table1[WeekNum]*7)</f>
        <v>44640</v>
      </c>
      <c r="F2037" s="15">
        <v>2022</v>
      </c>
      <c r="G2037" s="15">
        <f t="shared" si="62"/>
        <v>3</v>
      </c>
      <c r="H2037" s="15">
        <v>12</v>
      </c>
      <c r="I2037" s="207" t="str">
        <f>"W" &amp;Table1[[#This Row],[WeekNum]]</f>
        <v>W12</v>
      </c>
      <c r="J2037" s="195" t="str">
        <f t="shared" si="63"/>
        <v>22-W12</v>
      </c>
      <c r="K2037" s="11" t="s">
        <v>500</v>
      </c>
      <c r="L2037" s="11"/>
      <c r="M2037" s="11" t="s">
        <v>72</v>
      </c>
      <c r="N2037" s="11" t="s">
        <v>47</v>
      </c>
      <c r="O2037" s="266" t="s">
        <v>403</v>
      </c>
      <c r="P2037" s="11" t="s">
        <v>404</v>
      </c>
      <c r="Q2037" s="11" t="s">
        <v>419</v>
      </c>
      <c r="R2037" s="11">
        <v>470</v>
      </c>
      <c r="S2037" s="11">
        <v>480</v>
      </c>
      <c r="T2037" s="206">
        <f>ABS(Table1[[#This Row],[Prod]]-Table1[[#This Row],[Planned]])</f>
        <v>10</v>
      </c>
      <c r="U2037" s="209">
        <f>IF(ABS(Table1[[#This Row],[Prod]]-Table1[[#This Row],[Planned]])&gt;Table1[[#This Row],[Planned]],0,IF(Table1[[#This Row],[Planned]]=0,0,1-ABS(Table1[[#This Row],[Prod]]-Table1[[#This Row],[Planned]])/Table1[[#This Row],[Planned]]))</f>
        <v>0.97872340425531912</v>
      </c>
      <c r="V2037" s="11"/>
      <c r="W2037" s="11"/>
      <c r="X2037" s="27">
        <v>470</v>
      </c>
      <c r="Y2037" s="206">
        <f>Table1[[#This Row],[Prod]]</f>
        <v>480</v>
      </c>
      <c r="Z2037" s="206">
        <f>ABS(Table1[[#This Row],[Prod2]]-Table1[[#This Row],[Plan Revised]])</f>
        <v>10</v>
      </c>
      <c r="AA2037" s="209">
        <f>IF(ABS(Table1[[#This Row],[Prod2]]-Table1[[#This Row],[Plan Revised]])&gt;Table1[[#This Row],[Plan Revised]],0,IF(Table1[[#This Row],[Plan Revised]]=0,0,1-ABS(Table1[[#This Row],[Prod2]]-Table1[[#This Row],[Plan Revised]])/Table1[[#This Row],[Plan Revised]]))</f>
        <v>0.97872340425531912</v>
      </c>
      <c r="AB2037" s="11"/>
      <c r="AC2037" s="30"/>
      <c r="AD2037"/>
      <c r="AF2037"/>
    </row>
    <row r="2038" spans="1:32">
      <c r="A2038" s="15" t="str">
        <f>IF(Table1[Week]=WeekSel,"Yes","No")</f>
        <v>No</v>
      </c>
      <c r="B2038" s="15" t="str">
        <f>IF((Table1[StartDate]&gt;=Date.GraphMin)*(Table1[StartDate]&lt;=Date.GraphMax)=1,"Yes","No")</f>
        <v>No</v>
      </c>
      <c r="C2038" s="15" t="str">
        <f>IF(OR(Table1[[#This Row],[Site]]="FOOD MILLING",Table1[[#This Row],[Site]]="GODACO"), "No", "Yes")</f>
        <v>Yes</v>
      </c>
      <c r="D2038" s="40">
        <f>MAX(DATE(Table1[Year],1,1),DATE(Table1[Year],1,1)-WEEKDAY(DATE(Table1[Year],1,1),2)+(Table1[WeekNum]-1)*7+1)</f>
        <v>44634</v>
      </c>
      <c r="E2038" s="40">
        <f>MIN(DATE(Table1[Year]+1,1,0),DATE(Table1[Year],1,1)-WEEKDAY(DATE(Table1[Year],1,1),2)+Table1[WeekNum]*7)</f>
        <v>44640</v>
      </c>
      <c r="F2038" s="15">
        <v>2022</v>
      </c>
      <c r="G2038" s="15">
        <f t="shared" si="62"/>
        <v>3</v>
      </c>
      <c r="H2038" s="15">
        <v>12</v>
      </c>
      <c r="I2038" s="207" t="str">
        <f>"W" &amp;Table1[[#This Row],[WeekNum]]</f>
        <v>W12</v>
      </c>
      <c r="J2038" s="195" t="str">
        <f t="shared" si="63"/>
        <v>22-W12</v>
      </c>
      <c r="K2038" s="11" t="s">
        <v>502</v>
      </c>
      <c r="L2038" s="11"/>
      <c r="M2038" s="11" t="s">
        <v>72</v>
      </c>
      <c r="N2038" s="11" t="s">
        <v>47</v>
      </c>
      <c r="O2038" s="266" t="s">
        <v>403</v>
      </c>
      <c r="P2038" s="11" t="s">
        <v>404</v>
      </c>
      <c r="Q2038" s="11" t="s">
        <v>419</v>
      </c>
      <c r="R2038" s="11">
        <v>0</v>
      </c>
      <c r="S2038" s="11">
        <v>0</v>
      </c>
      <c r="T2038" s="206">
        <f>ABS(Table1[[#This Row],[Prod]]-Table1[[#This Row],[Planned]])</f>
        <v>0</v>
      </c>
      <c r="U2038" s="209">
        <f>IF(ABS(Table1[[#This Row],[Prod]]-Table1[[#This Row],[Planned]])&gt;Table1[[#This Row],[Planned]],0,IF(Table1[[#This Row],[Planned]]=0,0,1-ABS(Table1[[#This Row],[Prod]]-Table1[[#This Row],[Planned]])/Table1[[#This Row],[Planned]]))</f>
        <v>0</v>
      </c>
      <c r="V2038" s="11"/>
      <c r="W2038" s="11"/>
      <c r="X2038" s="27">
        <v>0</v>
      </c>
      <c r="Y2038" s="206">
        <f>Table1[[#This Row],[Prod]]</f>
        <v>0</v>
      </c>
      <c r="Z2038" s="206">
        <f>ABS(Table1[[#This Row],[Prod2]]-Table1[[#This Row],[Plan Revised]])</f>
        <v>0</v>
      </c>
      <c r="AA2038" s="209">
        <f>IF(ABS(Table1[[#This Row],[Prod2]]-Table1[[#This Row],[Plan Revised]])&gt;Table1[[#This Row],[Plan Revised]],0,IF(Table1[[#This Row],[Plan Revised]]=0,0,1-ABS(Table1[[#This Row],[Prod2]]-Table1[[#This Row],[Plan Revised]])/Table1[[#This Row],[Plan Revised]]))</f>
        <v>0</v>
      </c>
      <c r="AB2038" s="11"/>
      <c r="AC2038" s="30"/>
      <c r="AD2038"/>
      <c r="AF2038"/>
    </row>
    <row r="2039" spans="1:32">
      <c r="A2039" s="15" t="str">
        <f>IF(Table1[Week]=WeekSel,"Yes","No")</f>
        <v>No</v>
      </c>
      <c r="B2039" s="15" t="str">
        <f>IF((Table1[StartDate]&gt;=Date.GraphMin)*(Table1[StartDate]&lt;=Date.GraphMax)=1,"Yes","No")</f>
        <v>No</v>
      </c>
      <c r="C2039" s="15" t="str">
        <f>IF(OR(Table1[[#This Row],[Site]]="FOOD MILLING",Table1[[#This Row],[Site]]="GODACO"), "No", "Yes")</f>
        <v>Yes</v>
      </c>
      <c r="D2039" s="40">
        <f>MAX(DATE(Table1[Year],1,1),DATE(Table1[Year],1,1)-WEEKDAY(DATE(Table1[Year],1,1),2)+(Table1[WeekNum]-1)*7+1)</f>
        <v>44634</v>
      </c>
      <c r="E2039" s="40">
        <f>MIN(DATE(Table1[Year]+1,1,0),DATE(Table1[Year],1,1)-WEEKDAY(DATE(Table1[Year],1,1),2)+Table1[WeekNum]*7)</f>
        <v>44640</v>
      </c>
      <c r="F2039" s="15">
        <v>2022</v>
      </c>
      <c r="G2039" s="15">
        <f t="shared" si="62"/>
        <v>3</v>
      </c>
      <c r="H2039" s="15">
        <v>12</v>
      </c>
      <c r="I2039" s="207" t="str">
        <f>"W" &amp;Table1[[#This Row],[WeekNum]]</f>
        <v>W12</v>
      </c>
      <c r="J2039" s="195" t="str">
        <f t="shared" si="63"/>
        <v>22-W12</v>
      </c>
      <c r="K2039" s="11" t="s">
        <v>504</v>
      </c>
      <c r="L2039" s="11"/>
      <c r="M2039" s="11" t="s">
        <v>72</v>
      </c>
      <c r="N2039" s="11" t="s">
        <v>47</v>
      </c>
      <c r="O2039" s="266" t="s">
        <v>403</v>
      </c>
      <c r="P2039" s="11" t="s">
        <v>405</v>
      </c>
      <c r="Q2039" s="11" t="s">
        <v>419</v>
      </c>
      <c r="R2039" s="11">
        <v>30</v>
      </c>
      <c r="S2039" s="11">
        <v>30</v>
      </c>
      <c r="T2039" s="206">
        <f>ABS(Table1[[#This Row],[Prod]]-Table1[[#This Row],[Planned]])</f>
        <v>0</v>
      </c>
      <c r="U2039" s="209">
        <f>IF(ABS(Table1[[#This Row],[Prod]]-Table1[[#This Row],[Planned]])&gt;Table1[[#This Row],[Planned]],0,IF(Table1[[#This Row],[Planned]]=0,0,1-ABS(Table1[[#This Row],[Prod]]-Table1[[#This Row],[Planned]])/Table1[[#This Row],[Planned]]))</f>
        <v>1</v>
      </c>
      <c r="V2039" s="11"/>
      <c r="W2039" s="11"/>
      <c r="X2039" s="27">
        <v>30</v>
      </c>
      <c r="Y2039" s="206">
        <f>Table1[[#This Row],[Prod]]</f>
        <v>30</v>
      </c>
      <c r="Z2039" s="206">
        <f>ABS(Table1[[#This Row],[Prod2]]-Table1[[#This Row],[Plan Revised]])</f>
        <v>0</v>
      </c>
      <c r="AA2039" s="209">
        <f>IF(ABS(Table1[[#This Row],[Prod2]]-Table1[[#This Row],[Plan Revised]])&gt;Table1[[#This Row],[Plan Revised]],0,IF(Table1[[#This Row],[Plan Revised]]=0,0,1-ABS(Table1[[#This Row],[Prod2]]-Table1[[#This Row],[Plan Revised]])/Table1[[#This Row],[Plan Revised]]))</f>
        <v>1</v>
      </c>
      <c r="AB2039" s="11"/>
      <c r="AC2039" s="30"/>
      <c r="AD2039"/>
      <c r="AF2039"/>
    </row>
    <row r="2040" spans="1:32">
      <c r="A2040" s="15" t="str">
        <f>IF(Table1[Week]=WeekSel,"Yes","No")</f>
        <v>No</v>
      </c>
      <c r="B2040" s="15" t="str">
        <f>IF((Table1[StartDate]&gt;=Date.GraphMin)*(Table1[StartDate]&lt;=Date.GraphMax)=1,"Yes","No")</f>
        <v>No</v>
      </c>
      <c r="C2040" s="15" t="str">
        <f>IF(OR(Table1[[#This Row],[Site]]="FOOD MILLING",Table1[[#This Row],[Site]]="GODACO"), "No", "Yes")</f>
        <v>Yes</v>
      </c>
      <c r="D2040" s="40">
        <f>MAX(DATE(Table1[Year],1,1),DATE(Table1[Year],1,1)-WEEKDAY(DATE(Table1[Year],1,1),2)+(Table1[WeekNum]-1)*7+1)</f>
        <v>44634</v>
      </c>
      <c r="E2040" s="40">
        <f>MIN(DATE(Table1[Year]+1,1,0),DATE(Table1[Year],1,1)-WEEKDAY(DATE(Table1[Year],1,1),2)+Table1[WeekNum]*7)</f>
        <v>44640</v>
      </c>
      <c r="F2040" s="15">
        <v>2022</v>
      </c>
      <c r="G2040" s="15">
        <f t="shared" si="62"/>
        <v>3</v>
      </c>
      <c r="H2040" s="15">
        <v>12</v>
      </c>
      <c r="I2040" s="207" t="str">
        <f>"W" &amp;Table1[[#This Row],[WeekNum]]</f>
        <v>W12</v>
      </c>
      <c r="J2040" s="195" t="str">
        <f t="shared" si="63"/>
        <v>22-W12</v>
      </c>
      <c r="K2040" s="11" t="s">
        <v>505</v>
      </c>
      <c r="L2040" s="11"/>
      <c r="M2040" s="11" t="s">
        <v>72</v>
      </c>
      <c r="N2040" s="11" t="s">
        <v>47</v>
      </c>
      <c r="O2040" s="266" t="s">
        <v>403</v>
      </c>
      <c r="P2040" s="11" t="s">
        <v>406</v>
      </c>
      <c r="Q2040" s="11" t="s">
        <v>419</v>
      </c>
      <c r="R2040" s="11">
        <v>970</v>
      </c>
      <c r="S2040" s="11">
        <v>869.28</v>
      </c>
      <c r="T2040" s="206">
        <f>ABS(Table1[[#This Row],[Prod]]-Table1[[#This Row],[Planned]])</f>
        <v>100.72000000000003</v>
      </c>
      <c r="U2040" s="209">
        <f>IF(ABS(Table1[[#This Row],[Prod]]-Table1[[#This Row],[Planned]])&gt;Table1[[#This Row],[Planned]],0,IF(Table1[[#This Row],[Planned]]=0,0,1-ABS(Table1[[#This Row],[Prod]]-Table1[[#This Row],[Planned]])/Table1[[#This Row],[Planned]]))</f>
        <v>0.89616494845360828</v>
      </c>
      <c r="V2040" s="11"/>
      <c r="W2040" s="11"/>
      <c r="X2040" s="27">
        <v>970</v>
      </c>
      <c r="Y2040" s="206">
        <f>Table1[[#This Row],[Prod]]</f>
        <v>869.28</v>
      </c>
      <c r="Z2040" s="206">
        <f>ABS(Table1[[#This Row],[Prod2]]-Table1[[#This Row],[Plan Revised]])</f>
        <v>100.72000000000003</v>
      </c>
      <c r="AA2040" s="209">
        <f>IF(ABS(Table1[[#This Row],[Prod2]]-Table1[[#This Row],[Plan Revised]])&gt;Table1[[#This Row],[Plan Revised]],0,IF(Table1[[#This Row],[Plan Revised]]=0,0,1-ABS(Table1[[#This Row],[Prod2]]-Table1[[#This Row],[Plan Revised]])/Table1[[#This Row],[Plan Revised]]))</f>
        <v>0.89616494845360828</v>
      </c>
      <c r="AB2040" s="11"/>
      <c r="AC2040" s="30"/>
      <c r="AD2040"/>
      <c r="AF2040"/>
    </row>
    <row r="2041" spans="1:32">
      <c r="A2041" s="15" t="str">
        <f>IF(Table1[Week]=WeekSel,"Yes","No")</f>
        <v>No</v>
      </c>
      <c r="B2041" s="15" t="str">
        <f>IF((Table1[StartDate]&gt;=Date.GraphMin)*(Table1[StartDate]&lt;=Date.GraphMax)=1,"Yes","No")</f>
        <v>No</v>
      </c>
      <c r="C2041" s="15" t="str">
        <f>IF(OR(Table1[[#This Row],[Site]]="FOOD MILLING",Table1[[#This Row],[Site]]="GODACO"), "No", "Yes")</f>
        <v>Yes</v>
      </c>
      <c r="D2041" s="40">
        <f>MAX(DATE(Table1[Year],1,1),DATE(Table1[Year],1,1)-WEEKDAY(DATE(Table1[Year],1,1),2)+(Table1[WeekNum]-1)*7+1)</f>
        <v>44634</v>
      </c>
      <c r="E2041" s="40">
        <f>MIN(DATE(Table1[Year]+1,1,0),DATE(Table1[Year],1,1)-WEEKDAY(DATE(Table1[Year],1,1),2)+Table1[WeekNum]*7)</f>
        <v>44640</v>
      </c>
      <c r="F2041" s="15">
        <v>2022</v>
      </c>
      <c r="G2041" s="15">
        <f t="shared" si="62"/>
        <v>3</v>
      </c>
      <c r="H2041" s="15">
        <v>12</v>
      </c>
      <c r="I2041" s="207" t="str">
        <f>"W" &amp;Table1[[#This Row],[WeekNum]]</f>
        <v>W12</v>
      </c>
      <c r="J2041" s="195" t="str">
        <f t="shared" si="63"/>
        <v>22-W12</v>
      </c>
      <c r="K2041" s="11" t="s">
        <v>507</v>
      </c>
      <c r="L2041" s="11"/>
      <c r="M2041" s="11" t="s">
        <v>72</v>
      </c>
      <c r="N2041" s="11" t="s">
        <v>47</v>
      </c>
      <c r="O2041" s="266" t="s">
        <v>403</v>
      </c>
      <c r="P2041" s="11" t="s">
        <v>406</v>
      </c>
      <c r="Q2041" s="11" t="s">
        <v>419</v>
      </c>
      <c r="R2041" s="11">
        <v>0</v>
      </c>
      <c r="S2041" s="11">
        <v>0</v>
      </c>
      <c r="T2041" s="206">
        <f>ABS(Table1[[#This Row],[Prod]]-Table1[[#This Row],[Planned]])</f>
        <v>0</v>
      </c>
      <c r="U2041" s="209">
        <f>IF(ABS(Table1[[#This Row],[Prod]]-Table1[[#This Row],[Planned]])&gt;Table1[[#This Row],[Planned]],0,IF(Table1[[#This Row],[Planned]]=0,0,1-ABS(Table1[[#This Row],[Prod]]-Table1[[#This Row],[Planned]])/Table1[[#This Row],[Planned]]))</f>
        <v>0</v>
      </c>
      <c r="V2041" s="11"/>
      <c r="W2041" s="11"/>
      <c r="X2041" s="27">
        <v>0</v>
      </c>
      <c r="Y2041" s="206">
        <f>Table1[[#This Row],[Prod]]</f>
        <v>0</v>
      </c>
      <c r="Z2041" s="206">
        <f>ABS(Table1[[#This Row],[Prod2]]-Table1[[#This Row],[Plan Revised]])</f>
        <v>0</v>
      </c>
      <c r="AA2041" s="209">
        <f>IF(ABS(Table1[[#This Row],[Prod2]]-Table1[[#This Row],[Plan Revised]])&gt;Table1[[#This Row],[Plan Revised]],0,IF(Table1[[#This Row],[Plan Revised]]=0,0,1-ABS(Table1[[#This Row],[Prod2]]-Table1[[#This Row],[Plan Revised]])/Table1[[#This Row],[Plan Revised]]))</f>
        <v>0</v>
      </c>
      <c r="AB2041" s="11"/>
      <c r="AC2041" s="30"/>
      <c r="AD2041"/>
      <c r="AF2041"/>
    </row>
    <row r="2042" spans="1:32">
      <c r="A2042" s="15" t="str">
        <f>IF(Table1[Week]=WeekSel,"Yes","No")</f>
        <v>No</v>
      </c>
      <c r="B2042" s="15" t="str">
        <f>IF((Table1[StartDate]&gt;=Date.GraphMin)*(Table1[StartDate]&lt;=Date.GraphMax)=1,"Yes","No")</f>
        <v>No</v>
      </c>
      <c r="C2042" s="15" t="str">
        <f>IF(OR(Table1[[#This Row],[Site]]="FOOD MILLING",Table1[[#This Row],[Site]]="GODACO"), "No", "Yes")</f>
        <v>Yes</v>
      </c>
      <c r="D2042" s="40">
        <f>MAX(DATE(Table1[Year],1,1),DATE(Table1[Year],1,1)-WEEKDAY(DATE(Table1[Year],1,1),2)+(Table1[WeekNum]-1)*7+1)</f>
        <v>44634</v>
      </c>
      <c r="E2042" s="40">
        <f>MIN(DATE(Table1[Year]+1,1,0),DATE(Table1[Year],1,1)-WEEKDAY(DATE(Table1[Year],1,1),2)+Table1[WeekNum]*7)</f>
        <v>44640</v>
      </c>
      <c r="F2042" s="15">
        <v>2022</v>
      </c>
      <c r="G2042" s="15">
        <f t="shared" si="62"/>
        <v>3</v>
      </c>
      <c r="H2042" s="15">
        <v>12</v>
      </c>
      <c r="I2042" s="207" t="str">
        <f>"W" &amp;Table1[[#This Row],[WeekNum]]</f>
        <v>W12</v>
      </c>
      <c r="J2042" s="195" t="str">
        <f t="shared" si="63"/>
        <v>22-W12</v>
      </c>
      <c r="K2042" s="11" t="s">
        <v>508</v>
      </c>
      <c r="L2042" s="11"/>
      <c r="M2042" s="11" t="s">
        <v>72</v>
      </c>
      <c r="N2042" s="11" t="s">
        <v>47</v>
      </c>
      <c r="O2042" s="266" t="s">
        <v>403</v>
      </c>
      <c r="P2042" s="11" t="s">
        <v>405</v>
      </c>
      <c r="Q2042" s="11" t="s">
        <v>419</v>
      </c>
      <c r="R2042" s="11">
        <v>30</v>
      </c>
      <c r="S2042" s="11">
        <v>30</v>
      </c>
      <c r="T2042" s="206">
        <f>ABS(Table1[[#This Row],[Prod]]-Table1[[#This Row],[Planned]])</f>
        <v>0</v>
      </c>
      <c r="U2042" s="209">
        <f>IF(ABS(Table1[[#This Row],[Prod]]-Table1[[#This Row],[Planned]])&gt;Table1[[#This Row],[Planned]],0,IF(Table1[[#This Row],[Planned]]=0,0,1-ABS(Table1[[#This Row],[Prod]]-Table1[[#This Row],[Planned]])/Table1[[#This Row],[Planned]]))</f>
        <v>1</v>
      </c>
      <c r="V2042" s="11"/>
      <c r="W2042" s="11"/>
      <c r="X2042" s="27">
        <v>30</v>
      </c>
      <c r="Y2042" s="206">
        <f>Table1[[#This Row],[Prod]]</f>
        <v>30</v>
      </c>
      <c r="Z2042" s="206">
        <f>ABS(Table1[[#This Row],[Prod2]]-Table1[[#This Row],[Plan Revised]])</f>
        <v>0</v>
      </c>
      <c r="AA2042" s="209">
        <f>IF(ABS(Table1[[#This Row],[Prod2]]-Table1[[#This Row],[Plan Revised]])&gt;Table1[[#This Row],[Plan Revised]],0,IF(Table1[[#This Row],[Plan Revised]]=0,0,1-ABS(Table1[[#This Row],[Prod2]]-Table1[[#This Row],[Plan Revised]])/Table1[[#This Row],[Plan Revised]]))</f>
        <v>1</v>
      </c>
      <c r="AB2042" s="11"/>
      <c r="AC2042" s="30"/>
      <c r="AD2042"/>
      <c r="AF2042"/>
    </row>
    <row r="2043" spans="1:32">
      <c r="A2043" s="15" t="str">
        <f>IF(Table1[Week]=WeekSel,"Yes","No")</f>
        <v>No</v>
      </c>
      <c r="B2043" s="15" t="str">
        <f>IF((Table1[StartDate]&gt;=Date.GraphMin)*(Table1[StartDate]&lt;=Date.GraphMax)=1,"Yes","No")</f>
        <v>No</v>
      </c>
      <c r="C2043" s="15" t="str">
        <f>IF(OR(Table1[[#This Row],[Site]]="FOOD MILLING",Table1[[#This Row],[Site]]="GODACO"), "No", "Yes")</f>
        <v>Yes</v>
      </c>
      <c r="D2043" s="40">
        <f>MAX(DATE(Table1[Year],1,1),DATE(Table1[Year],1,1)-WEEKDAY(DATE(Table1[Year],1,1),2)+(Table1[WeekNum]-1)*7+1)</f>
        <v>44634</v>
      </c>
      <c r="E2043" s="40">
        <f>MIN(DATE(Table1[Year]+1,1,0),DATE(Table1[Year],1,1)-WEEKDAY(DATE(Table1[Year],1,1),2)+Table1[WeekNum]*7)</f>
        <v>44640</v>
      </c>
      <c r="F2043" s="15">
        <v>2022</v>
      </c>
      <c r="G2043" s="15">
        <f t="shared" si="62"/>
        <v>3</v>
      </c>
      <c r="H2043" s="15">
        <v>12</v>
      </c>
      <c r="I2043" s="207" t="str">
        <f>"W" &amp;Table1[[#This Row],[WeekNum]]</f>
        <v>W12</v>
      </c>
      <c r="J2043" s="195" t="str">
        <f t="shared" si="63"/>
        <v>22-W12</v>
      </c>
      <c r="K2043" s="11" t="s">
        <v>509</v>
      </c>
      <c r="L2043" s="11"/>
      <c r="M2043" s="11" t="s">
        <v>72</v>
      </c>
      <c r="N2043" s="11" t="s">
        <v>47</v>
      </c>
      <c r="O2043" s="266" t="s">
        <v>403</v>
      </c>
      <c r="P2043" s="11" t="s">
        <v>405</v>
      </c>
      <c r="Q2043" s="11" t="s">
        <v>419</v>
      </c>
      <c r="R2043" s="11">
        <v>0</v>
      </c>
      <c r="S2043" s="11">
        <v>0</v>
      </c>
      <c r="T2043" s="206">
        <f>ABS(Table1[[#This Row],[Prod]]-Table1[[#This Row],[Planned]])</f>
        <v>0</v>
      </c>
      <c r="U2043" s="209">
        <f>IF(ABS(Table1[[#This Row],[Prod]]-Table1[[#This Row],[Planned]])&gt;Table1[[#This Row],[Planned]],0,IF(Table1[[#This Row],[Planned]]=0,0,1-ABS(Table1[[#This Row],[Prod]]-Table1[[#This Row],[Planned]])/Table1[[#This Row],[Planned]]))</f>
        <v>0</v>
      </c>
      <c r="V2043" s="11"/>
      <c r="W2043" s="11"/>
      <c r="X2043" s="27">
        <v>0</v>
      </c>
      <c r="Y2043" s="206">
        <f>Table1[[#This Row],[Prod]]</f>
        <v>0</v>
      </c>
      <c r="Z2043" s="206">
        <f>ABS(Table1[[#This Row],[Prod2]]-Table1[[#This Row],[Plan Revised]])</f>
        <v>0</v>
      </c>
      <c r="AA2043" s="209">
        <f>IF(ABS(Table1[[#This Row],[Prod2]]-Table1[[#This Row],[Plan Revised]])&gt;Table1[[#This Row],[Plan Revised]],0,IF(Table1[[#This Row],[Plan Revised]]=0,0,1-ABS(Table1[[#This Row],[Prod2]]-Table1[[#This Row],[Plan Revised]])/Table1[[#This Row],[Plan Revised]]))</f>
        <v>0</v>
      </c>
      <c r="AB2043" s="11"/>
      <c r="AC2043" s="30"/>
      <c r="AD2043"/>
      <c r="AF2043"/>
    </row>
    <row r="2044" spans="1:32">
      <c r="A2044" s="15" t="str">
        <f>IF(Table1[Week]=WeekSel,"Yes","No")</f>
        <v>No</v>
      </c>
      <c r="B2044" s="15" t="str">
        <f>IF((Table1[StartDate]&gt;=Date.GraphMin)*(Table1[StartDate]&lt;=Date.GraphMax)=1,"Yes","No")</f>
        <v>No</v>
      </c>
      <c r="C2044" s="15" t="str">
        <f>IF(OR(Table1[[#This Row],[Site]]="FOOD MILLING",Table1[[#This Row],[Site]]="GODACO"), "No", "Yes")</f>
        <v>Yes</v>
      </c>
      <c r="D2044" s="40">
        <f>MAX(DATE(Table1[Year],1,1),DATE(Table1[Year],1,1)-WEEKDAY(DATE(Table1[Year],1,1),2)+(Table1[WeekNum]-1)*7+1)</f>
        <v>44634</v>
      </c>
      <c r="E2044" s="40">
        <f>MIN(DATE(Table1[Year]+1,1,0),DATE(Table1[Year],1,1)-WEEKDAY(DATE(Table1[Year],1,1),2)+Table1[WeekNum]*7)</f>
        <v>44640</v>
      </c>
      <c r="F2044" s="15">
        <v>2022</v>
      </c>
      <c r="G2044" s="15">
        <f t="shared" si="62"/>
        <v>3</v>
      </c>
      <c r="H2044" s="15">
        <v>12</v>
      </c>
      <c r="I2044" s="207" t="str">
        <f>"W" &amp;Table1[[#This Row],[WeekNum]]</f>
        <v>W12</v>
      </c>
      <c r="J2044" s="195" t="str">
        <f t="shared" si="63"/>
        <v>22-W12</v>
      </c>
      <c r="K2044" s="11" t="s">
        <v>511</v>
      </c>
      <c r="L2044" s="11"/>
      <c r="M2044" s="11" t="s">
        <v>72</v>
      </c>
      <c r="N2044" s="11" t="s">
        <v>47</v>
      </c>
      <c r="O2044" s="266" t="s">
        <v>403</v>
      </c>
      <c r="P2044" s="11" t="s">
        <v>388</v>
      </c>
      <c r="Q2044" s="11" t="s">
        <v>419</v>
      </c>
      <c r="R2044" s="11">
        <v>0</v>
      </c>
      <c r="S2044" s="11">
        <v>0</v>
      </c>
      <c r="T2044" s="206">
        <f>ABS(Table1[[#This Row],[Prod]]-Table1[[#This Row],[Planned]])</f>
        <v>0</v>
      </c>
      <c r="U2044" s="209">
        <f>IF(ABS(Table1[[#This Row],[Prod]]-Table1[[#This Row],[Planned]])&gt;Table1[[#This Row],[Planned]],0,IF(Table1[[#This Row],[Planned]]=0,0,1-ABS(Table1[[#This Row],[Prod]]-Table1[[#This Row],[Planned]])/Table1[[#This Row],[Planned]]))</f>
        <v>0</v>
      </c>
      <c r="V2044" s="11"/>
      <c r="W2044" s="11"/>
      <c r="X2044" s="27">
        <v>0</v>
      </c>
      <c r="Y2044" s="206">
        <f>Table1[[#This Row],[Prod]]</f>
        <v>0</v>
      </c>
      <c r="Z2044" s="206">
        <f>ABS(Table1[[#This Row],[Prod2]]-Table1[[#This Row],[Plan Revised]])</f>
        <v>0</v>
      </c>
      <c r="AA2044" s="209">
        <f>IF(ABS(Table1[[#This Row],[Prod2]]-Table1[[#This Row],[Plan Revised]])&gt;Table1[[#This Row],[Plan Revised]],0,IF(Table1[[#This Row],[Plan Revised]]=0,0,1-ABS(Table1[[#This Row],[Prod2]]-Table1[[#This Row],[Plan Revised]])/Table1[[#This Row],[Plan Revised]]))</f>
        <v>0</v>
      </c>
      <c r="AB2044" s="11"/>
      <c r="AC2044" s="30"/>
      <c r="AD2044"/>
      <c r="AF2044"/>
    </row>
    <row r="2045" spans="1:32">
      <c r="A2045" s="15" t="str">
        <f>IF(Table1[Week]=WeekSel,"Yes","No")</f>
        <v>No</v>
      </c>
      <c r="B2045" s="15" t="str">
        <f>IF((Table1[StartDate]&gt;=Date.GraphMin)*(Table1[StartDate]&lt;=Date.GraphMax)=1,"Yes","No")</f>
        <v>No</v>
      </c>
      <c r="C2045" s="15" t="str">
        <f>IF(OR(Table1[[#This Row],[Site]]="FOOD MILLING",Table1[[#This Row],[Site]]="GODACO"), "No", "Yes")</f>
        <v>Yes</v>
      </c>
      <c r="D2045" s="40">
        <f>MAX(DATE(Table1[Year],1,1),DATE(Table1[Year],1,1)-WEEKDAY(DATE(Table1[Year],1,1),2)+(Table1[WeekNum]-1)*7+1)</f>
        <v>44634</v>
      </c>
      <c r="E2045" s="40">
        <f>MIN(DATE(Table1[Year]+1,1,0),DATE(Table1[Year],1,1)-WEEKDAY(DATE(Table1[Year],1,1),2)+Table1[WeekNum]*7)</f>
        <v>44640</v>
      </c>
      <c r="F2045" s="15">
        <v>2022</v>
      </c>
      <c r="G2045" s="15">
        <f t="shared" si="62"/>
        <v>3</v>
      </c>
      <c r="H2045" s="15">
        <v>12</v>
      </c>
      <c r="I2045" s="207" t="str">
        <f>"W" &amp;Table1[[#This Row],[WeekNum]]</f>
        <v>W12</v>
      </c>
      <c r="J2045" s="195" t="str">
        <f t="shared" si="63"/>
        <v>22-W12</v>
      </c>
      <c r="K2045" s="11" t="s">
        <v>512</v>
      </c>
      <c r="L2045" s="11"/>
      <c r="M2045" s="11" t="s">
        <v>72</v>
      </c>
      <c r="N2045" s="11" t="s">
        <v>47</v>
      </c>
      <c r="O2045" s="266" t="s">
        <v>403</v>
      </c>
      <c r="P2045" s="11" t="s">
        <v>405</v>
      </c>
      <c r="Q2045" s="11" t="s">
        <v>419</v>
      </c>
      <c r="R2045" s="11">
        <v>0</v>
      </c>
      <c r="S2045" s="11">
        <v>0</v>
      </c>
      <c r="T2045" s="206">
        <f>ABS(Table1[[#This Row],[Prod]]-Table1[[#This Row],[Planned]])</f>
        <v>0</v>
      </c>
      <c r="U2045" s="209">
        <f>IF(ABS(Table1[[#This Row],[Prod]]-Table1[[#This Row],[Planned]])&gt;Table1[[#This Row],[Planned]],0,IF(Table1[[#This Row],[Planned]]=0,0,1-ABS(Table1[[#This Row],[Prod]]-Table1[[#This Row],[Planned]])/Table1[[#This Row],[Planned]]))</f>
        <v>0</v>
      </c>
      <c r="V2045" s="11"/>
      <c r="W2045" s="11"/>
      <c r="X2045" s="27">
        <v>0</v>
      </c>
      <c r="Y2045" s="206">
        <f>Table1[[#This Row],[Prod]]</f>
        <v>0</v>
      </c>
      <c r="Z2045" s="206">
        <f>ABS(Table1[[#This Row],[Prod2]]-Table1[[#This Row],[Plan Revised]])</f>
        <v>0</v>
      </c>
      <c r="AA2045" s="209">
        <f>IF(ABS(Table1[[#This Row],[Prod2]]-Table1[[#This Row],[Plan Revised]])&gt;Table1[[#This Row],[Plan Revised]],0,IF(Table1[[#This Row],[Plan Revised]]=0,0,1-ABS(Table1[[#This Row],[Prod2]]-Table1[[#This Row],[Plan Revised]])/Table1[[#This Row],[Plan Revised]]))</f>
        <v>0</v>
      </c>
      <c r="AB2045" s="11"/>
      <c r="AC2045" s="30"/>
      <c r="AD2045"/>
      <c r="AF2045"/>
    </row>
    <row r="2046" spans="1:32">
      <c r="A2046" s="15" t="str">
        <f>IF(Table1[Week]=WeekSel,"Yes","No")</f>
        <v>No</v>
      </c>
      <c r="B2046" s="15" t="str">
        <f>IF((Table1[StartDate]&gt;=Date.GraphMin)*(Table1[StartDate]&lt;=Date.GraphMax)=1,"Yes","No")</f>
        <v>No</v>
      </c>
      <c r="C2046" s="15" t="str">
        <f>IF(OR(Table1[[#This Row],[Site]]="FOOD MILLING",Table1[[#This Row],[Site]]="GODACO"), "No", "Yes")</f>
        <v>Yes</v>
      </c>
      <c r="D2046" s="40">
        <f>MAX(DATE(Table1[Year],1,1),DATE(Table1[Year],1,1)-WEEKDAY(DATE(Table1[Year],1,1),2)+(Table1[WeekNum]-1)*7+1)</f>
        <v>44634</v>
      </c>
      <c r="E2046" s="40">
        <f>MIN(DATE(Table1[Year]+1,1,0),DATE(Table1[Year],1,1)-WEEKDAY(DATE(Table1[Year],1,1),2)+Table1[WeekNum]*7)</f>
        <v>44640</v>
      </c>
      <c r="F2046" s="15">
        <v>2022</v>
      </c>
      <c r="G2046" s="15">
        <f t="shared" si="62"/>
        <v>3</v>
      </c>
      <c r="H2046" s="15">
        <v>12</v>
      </c>
      <c r="I2046" s="207" t="str">
        <f>"W" &amp;Table1[[#This Row],[WeekNum]]</f>
        <v>W12</v>
      </c>
      <c r="J2046" s="195" t="str">
        <f t="shared" si="63"/>
        <v>22-W12</v>
      </c>
      <c r="K2046" s="11" t="s">
        <v>510</v>
      </c>
      <c r="L2046" s="11"/>
      <c r="M2046" s="11" t="s">
        <v>72</v>
      </c>
      <c r="N2046" s="11" t="s">
        <v>47</v>
      </c>
      <c r="O2046" s="266" t="s">
        <v>403</v>
      </c>
      <c r="P2046" s="11" t="s">
        <v>405</v>
      </c>
      <c r="Q2046" s="11" t="s">
        <v>419</v>
      </c>
      <c r="R2046" s="11">
        <v>4000</v>
      </c>
      <c r="S2046" s="11">
        <v>3763.8</v>
      </c>
      <c r="T2046" s="206">
        <f>ABS(Table1[[#This Row],[Prod]]-Table1[[#This Row],[Planned]])</f>
        <v>236.19999999999982</v>
      </c>
      <c r="U2046" s="209">
        <f>IF(ABS(Table1[[#This Row],[Prod]]-Table1[[#This Row],[Planned]])&gt;Table1[[#This Row],[Planned]],0,IF(Table1[[#This Row],[Planned]]=0,0,1-ABS(Table1[[#This Row],[Prod]]-Table1[[#This Row],[Planned]])/Table1[[#This Row],[Planned]]))</f>
        <v>0.94095000000000006</v>
      </c>
      <c r="V2046" s="11"/>
      <c r="W2046" s="11"/>
      <c r="X2046" s="27">
        <v>4000</v>
      </c>
      <c r="Y2046" s="206">
        <f>Table1[[#This Row],[Prod]]</f>
        <v>3763.8</v>
      </c>
      <c r="Z2046" s="206">
        <f>ABS(Table1[[#This Row],[Prod2]]-Table1[[#This Row],[Plan Revised]])</f>
        <v>236.19999999999982</v>
      </c>
      <c r="AA2046" s="209">
        <f>IF(ABS(Table1[[#This Row],[Prod2]]-Table1[[#This Row],[Plan Revised]])&gt;Table1[[#This Row],[Plan Revised]],0,IF(Table1[[#This Row],[Plan Revised]]=0,0,1-ABS(Table1[[#This Row],[Prod2]]-Table1[[#This Row],[Plan Revised]])/Table1[[#This Row],[Plan Revised]]))</f>
        <v>0.94095000000000006</v>
      </c>
      <c r="AB2046" s="11"/>
      <c r="AC2046" s="30"/>
      <c r="AD2046"/>
      <c r="AF2046"/>
    </row>
    <row r="2047" spans="1:32">
      <c r="A2047" s="15" t="str">
        <f>IF(Table1[Week]=WeekSel,"Yes","No")</f>
        <v>No</v>
      </c>
      <c r="B2047" s="15" t="str">
        <f>IF((Table1[StartDate]&gt;=Date.GraphMin)*(Table1[StartDate]&lt;=Date.GraphMax)=1,"Yes","No")</f>
        <v>No</v>
      </c>
      <c r="C2047" s="15" t="str">
        <f>IF(OR(Table1[[#This Row],[Site]]="FOOD MILLING",Table1[[#This Row],[Site]]="GODACO"), "No", "Yes")</f>
        <v>Yes</v>
      </c>
      <c r="D2047" s="40">
        <f>MAX(DATE(Table1[Year],1,1),DATE(Table1[Year],1,1)-WEEKDAY(DATE(Table1[Year],1,1),2)+(Table1[WeekNum]-1)*7+1)</f>
        <v>44634</v>
      </c>
      <c r="E2047" s="40">
        <f>MIN(DATE(Table1[Year]+1,1,0),DATE(Table1[Year],1,1)-WEEKDAY(DATE(Table1[Year],1,1),2)+Table1[WeekNum]*7)</f>
        <v>44640</v>
      </c>
      <c r="F2047" s="15">
        <v>2022</v>
      </c>
      <c r="G2047" s="15">
        <f t="shared" si="62"/>
        <v>3</v>
      </c>
      <c r="H2047" s="15">
        <v>12</v>
      </c>
      <c r="I2047" s="207" t="str">
        <f>"W" &amp;Table1[[#This Row],[WeekNum]]</f>
        <v>W12</v>
      </c>
      <c r="J2047" s="195" t="str">
        <f t="shared" si="63"/>
        <v>22-W12</v>
      </c>
      <c r="K2047" s="11" t="s">
        <v>529</v>
      </c>
      <c r="L2047" s="11"/>
      <c r="M2047" s="11" t="s">
        <v>77</v>
      </c>
      <c r="N2047" s="266" t="s">
        <v>370</v>
      </c>
      <c r="O2047" s="266" t="s">
        <v>374</v>
      </c>
      <c r="P2047" s="11" t="s">
        <v>410</v>
      </c>
      <c r="Q2047" s="11" t="s">
        <v>418</v>
      </c>
      <c r="R2047" s="11"/>
      <c r="S2047" s="11">
        <v>1344</v>
      </c>
      <c r="T2047" s="206">
        <f>ABS(Table1[[#This Row],[Prod]]-Table1[[#This Row],[Planned]])</f>
        <v>1344</v>
      </c>
      <c r="U2047" s="209">
        <f>IF(ABS(Table1[[#This Row],[Prod]]-Table1[[#This Row],[Planned]])&gt;Table1[[#This Row],[Planned]],0,IF(Table1[[#This Row],[Planned]]=0,0,1-ABS(Table1[[#This Row],[Prod]]-Table1[[#This Row],[Planned]])/Table1[[#This Row],[Planned]]))</f>
        <v>0</v>
      </c>
      <c r="V2047" s="11"/>
      <c r="W2047" s="11"/>
      <c r="X2047" s="27">
        <v>1300</v>
      </c>
      <c r="Y2047" s="206">
        <f>Table1[[#This Row],[Prod]]</f>
        <v>1344</v>
      </c>
      <c r="Z2047" s="206">
        <f>ABS(Table1[[#This Row],[Prod2]]-Table1[[#This Row],[Plan Revised]])</f>
        <v>44</v>
      </c>
      <c r="AA2047" s="209">
        <f>IF(ABS(Table1[[#This Row],[Prod2]]-Table1[[#This Row],[Plan Revised]])&gt;Table1[[#This Row],[Plan Revised]],0,IF(Table1[[#This Row],[Plan Revised]]=0,0,1-ABS(Table1[[#This Row],[Prod2]]-Table1[[#This Row],[Plan Revised]])/Table1[[#This Row],[Plan Revised]]))</f>
        <v>0.96615384615384614</v>
      </c>
      <c r="AB2047" s="11"/>
      <c r="AC2047" s="30"/>
      <c r="AD2047"/>
      <c r="AF2047"/>
    </row>
    <row r="2048" spans="1:32">
      <c r="A2048" s="15" t="str">
        <f>IF(Table1[Week]=WeekSel,"Yes","No")</f>
        <v>No</v>
      </c>
      <c r="B2048" s="15" t="str">
        <f>IF((Table1[StartDate]&gt;=Date.GraphMin)*(Table1[StartDate]&lt;=Date.GraphMax)=1,"Yes","No")</f>
        <v>No</v>
      </c>
      <c r="C2048" s="15" t="str">
        <f>IF(OR(Table1[[#This Row],[Site]]="FOOD MILLING",Table1[[#This Row],[Site]]="GODACO"), "No", "Yes")</f>
        <v>Yes</v>
      </c>
      <c r="D2048" s="40">
        <f>MAX(DATE(Table1[Year],1,1),DATE(Table1[Year],1,1)-WEEKDAY(DATE(Table1[Year],1,1),2)+(Table1[WeekNum]-1)*7+1)</f>
        <v>44634</v>
      </c>
      <c r="E2048" s="40">
        <f>MIN(DATE(Table1[Year]+1,1,0),DATE(Table1[Year],1,1)-WEEKDAY(DATE(Table1[Year],1,1),2)+Table1[WeekNum]*7)</f>
        <v>44640</v>
      </c>
      <c r="F2048" s="15">
        <v>2022</v>
      </c>
      <c r="G2048" s="15">
        <f t="shared" si="62"/>
        <v>3</v>
      </c>
      <c r="H2048" s="15">
        <v>12</v>
      </c>
      <c r="I2048" s="207" t="str">
        <f>"W" &amp;Table1[[#This Row],[WeekNum]]</f>
        <v>W12</v>
      </c>
      <c r="J2048" s="195" t="str">
        <f t="shared" si="63"/>
        <v>22-W12</v>
      </c>
      <c r="K2048" s="11" t="s">
        <v>529</v>
      </c>
      <c r="L2048" s="11"/>
      <c r="M2048" s="11" t="s">
        <v>77</v>
      </c>
      <c r="N2048" s="266" t="s">
        <v>370</v>
      </c>
      <c r="O2048" s="266" t="s">
        <v>374</v>
      </c>
      <c r="P2048" s="11" t="s">
        <v>410</v>
      </c>
      <c r="Q2048" s="11" t="s">
        <v>418</v>
      </c>
      <c r="R2048" s="11">
        <v>1200</v>
      </c>
      <c r="S2048" s="11"/>
      <c r="T2048" s="206">
        <f>ABS(Table1[[#This Row],[Prod]]-Table1[[#This Row],[Planned]])</f>
        <v>1200</v>
      </c>
      <c r="U2048" s="209">
        <f>IF(ABS(Table1[[#This Row],[Prod]]-Table1[[#This Row],[Planned]])&gt;Table1[[#This Row],[Planned]],0,IF(Table1[[#This Row],[Planned]]=0,0,1-ABS(Table1[[#This Row],[Prod]]-Table1[[#This Row],[Planned]])/Table1[[#This Row],[Planned]]))</f>
        <v>0</v>
      </c>
      <c r="V2048" s="11"/>
      <c r="W2048" s="11"/>
      <c r="X2048" s="27"/>
      <c r="Y2048" s="206">
        <f>Table1[[#This Row],[Prod]]</f>
        <v>0</v>
      </c>
      <c r="Z2048" s="206">
        <f>ABS(Table1[[#This Row],[Prod2]]-Table1[[#This Row],[Plan Revised]])</f>
        <v>0</v>
      </c>
      <c r="AA2048" s="209">
        <f>IF(ABS(Table1[[#This Row],[Prod2]]-Table1[[#This Row],[Plan Revised]])&gt;Table1[[#This Row],[Plan Revised]],0,IF(Table1[[#This Row],[Plan Revised]]=0,0,1-ABS(Table1[[#This Row],[Prod2]]-Table1[[#This Row],[Plan Revised]])/Table1[[#This Row],[Plan Revised]]))</f>
        <v>0</v>
      </c>
      <c r="AB2048" s="11"/>
      <c r="AC2048" s="30"/>
      <c r="AD2048"/>
      <c r="AF2048"/>
    </row>
    <row r="2049" spans="1:32">
      <c r="A2049" s="15" t="str">
        <f>IF(Table1[Week]=WeekSel,"Yes","No")</f>
        <v>No</v>
      </c>
      <c r="B2049" s="15" t="str">
        <f>IF((Table1[StartDate]&gt;=Date.GraphMin)*(Table1[StartDate]&lt;=Date.GraphMax)=1,"Yes","No")</f>
        <v>No</v>
      </c>
      <c r="C2049" s="15" t="str">
        <f>IF(OR(Table1[[#This Row],[Site]]="FOOD MILLING",Table1[[#This Row],[Site]]="GODACO"), "No", "Yes")</f>
        <v>Yes</v>
      </c>
      <c r="D2049" s="40">
        <f>MAX(DATE(Table1[Year],1,1),DATE(Table1[Year],1,1)-WEEKDAY(DATE(Table1[Year],1,1),2)+(Table1[WeekNum]-1)*7+1)</f>
        <v>44634</v>
      </c>
      <c r="E2049" s="40">
        <f>MIN(DATE(Table1[Year]+1,1,0),DATE(Table1[Year],1,1)-WEEKDAY(DATE(Table1[Year],1,1),2)+Table1[WeekNum]*7)</f>
        <v>44640</v>
      </c>
      <c r="F2049" s="15">
        <v>2022</v>
      </c>
      <c r="G2049" s="15">
        <f t="shared" si="62"/>
        <v>3</v>
      </c>
      <c r="H2049" s="15">
        <v>12</v>
      </c>
      <c r="I2049" s="207" t="str">
        <f>"W" &amp;Table1[[#This Row],[WeekNum]]</f>
        <v>W12</v>
      </c>
      <c r="J2049" s="195" t="str">
        <f t="shared" si="63"/>
        <v>22-W12</v>
      </c>
      <c r="K2049" s="11" t="s">
        <v>528</v>
      </c>
      <c r="L2049" s="11"/>
      <c r="M2049" s="11" t="s">
        <v>72</v>
      </c>
      <c r="N2049" s="266" t="s">
        <v>370</v>
      </c>
      <c r="O2049" s="266" t="s">
        <v>374</v>
      </c>
      <c r="P2049" s="11" t="s">
        <v>376</v>
      </c>
      <c r="Q2049" s="11" t="s">
        <v>418</v>
      </c>
      <c r="R2049" s="11">
        <v>1000</v>
      </c>
      <c r="S2049" s="11"/>
      <c r="T2049" s="206">
        <f>ABS(Table1[[#This Row],[Prod]]-Table1[[#This Row],[Planned]])</f>
        <v>1000</v>
      </c>
      <c r="U2049" s="209">
        <f>IF(ABS(Table1[[#This Row],[Prod]]-Table1[[#This Row],[Planned]])&gt;Table1[[#This Row],[Planned]],0,IF(Table1[[#This Row],[Planned]]=0,0,1-ABS(Table1[[#This Row],[Prod]]-Table1[[#This Row],[Planned]])/Table1[[#This Row],[Planned]]))</f>
        <v>0</v>
      </c>
      <c r="V2049" s="11"/>
      <c r="W2049" s="11"/>
      <c r="X2049" s="27"/>
      <c r="Y2049" s="206">
        <f>Table1[[#This Row],[Prod]]</f>
        <v>0</v>
      </c>
      <c r="Z2049" s="206">
        <f>ABS(Table1[[#This Row],[Prod2]]-Table1[[#This Row],[Plan Revised]])</f>
        <v>0</v>
      </c>
      <c r="AA2049" s="209">
        <f>IF(ABS(Table1[[#This Row],[Prod2]]-Table1[[#This Row],[Plan Revised]])&gt;Table1[[#This Row],[Plan Revised]],0,IF(Table1[[#This Row],[Plan Revised]]=0,0,1-ABS(Table1[[#This Row],[Prod2]]-Table1[[#This Row],[Plan Revised]])/Table1[[#This Row],[Plan Revised]]))</f>
        <v>0</v>
      </c>
      <c r="AB2049" s="11"/>
      <c r="AC2049" s="30"/>
      <c r="AD2049"/>
      <c r="AF2049"/>
    </row>
    <row r="2050" spans="1:32">
      <c r="A2050" s="15" t="str">
        <f>IF(Table1[Week]=WeekSel,"Yes","No")</f>
        <v>No</v>
      </c>
      <c r="B2050" s="15" t="str">
        <f>IF((Table1[StartDate]&gt;=Date.GraphMin)*(Table1[StartDate]&lt;=Date.GraphMax)=1,"Yes","No")</f>
        <v>No</v>
      </c>
      <c r="C2050" s="15" t="str">
        <f>IF(OR(Table1[[#This Row],[Site]]="FOOD MILLING",Table1[[#This Row],[Site]]="GODACO"), "No", "Yes")</f>
        <v>Yes</v>
      </c>
      <c r="D2050" s="40">
        <f>MAX(DATE(Table1[Year],1,1),DATE(Table1[Year],1,1)-WEEKDAY(DATE(Table1[Year],1,1),2)+(Table1[WeekNum]-1)*7+1)</f>
        <v>44634</v>
      </c>
      <c r="E2050" s="40">
        <f>MIN(DATE(Table1[Year]+1,1,0),DATE(Table1[Year],1,1)-WEEKDAY(DATE(Table1[Year],1,1),2)+Table1[WeekNum]*7)</f>
        <v>44640</v>
      </c>
      <c r="F2050" s="15">
        <v>2022</v>
      </c>
      <c r="G2050" s="15">
        <f t="shared" ref="G2050:G2113" si="64">MONTH(DATE(F2050,1,H2050*7-2)-WEEKDAY(DATE(H2050,1,2)))</f>
        <v>3</v>
      </c>
      <c r="H2050" s="15">
        <v>12</v>
      </c>
      <c r="I2050" s="207" t="str">
        <f>"W" &amp;Table1[[#This Row],[WeekNum]]</f>
        <v>W12</v>
      </c>
      <c r="J2050" s="195" t="str">
        <f t="shared" ref="J2050:J2113" si="65">RIGHT(F2050,2)&amp;"-"&amp;TEXT(H2050,"W00")</f>
        <v>22-W12</v>
      </c>
      <c r="K2050" s="11" t="s">
        <v>530</v>
      </c>
      <c r="L2050" s="11"/>
      <c r="M2050" s="11" t="s">
        <v>77</v>
      </c>
      <c r="N2050" s="266" t="s">
        <v>370</v>
      </c>
      <c r="O2050" s="266" t="s">
        <v>374</v>
      </c>
      <c r="P2050" s="11" t="s">
        <v>376</v>
      </c>
      <c r="Q2050" s="11" t="s">
        <v>418</v>
      </c>
      <c r="R2050" s="11"/>
      <c r="S2050" s="11">
        <v>301.5</v>
      </c>
      <c r="T2050" s="206">
        <f>ABS(Table1[[#This Row],[Prod]]-Table1[[#This Row],[Planned]])</f>
        <v>301.5</v>
      </c>
      <c r="U2050" s="209">
        <f>IF(ABS(Table1[[#This Row],[Prod]]-Table1[[#This Row],[Planned]])&gt;Table1[[#This Row],[Planned]],0,IF(Table1[[#This Row],[Planned]]=0,0,1-ABS(Table1[[#This Row],[Prod]]-Table1[[#This Row],[Planned]])/Table1[[#This Row],[Planned]]))</f>
        <v>0</v>
      </c>
      <c r="V2050" s="11"/>
      <c r="W2050" s="11"/>
      <c r="X2050" s="27">
        <v>300</v>
      </c>
      <c r="Y2050" s="206">
        <f>Table1[[#This Row],[Prod]]</f>
        <v>301.5</v>
      </c>
      <c r="Z2050" s="206">
        <f>ABS(Table1[[#This Row],[Prod2]]-Table1[[#This Row],[Plan Revised]])</f>
        <v>1.5</v>
      </c>
      <c r="AA2050" s="209">
        <f>IF(ABS(Table1[[#This Row],[Prod2]]-Table1[[#This Row],[Plan Revised]])&gt;Table1[[#This Row],[Plan Revised]],0,IF(Table1[[#This Row],[Plan Revised]]=0,0,1-ABS(Table1[[#This Row],[Prod2]]-Table1[[#This Row],[Plan Revised]])/Table1[[#This Row],[Plan Revised]]))</f>
        <v>0.995</v>
      </c>
      <c r="AB2050" s="11"/>
      <c r="AC2050" s="30"/>
      <c r="AD2050"/>
      <c r="AF2050"/>
    </row>
    <row r="2051" spans="1:32">
      <c r="A2051" s="15" t="str">
        <f>IF(Table1[Week]=WeekSel,"Yes","No")</f>
        <v>No</v>
      </c>
      <c r="B2051" s="15" t="str">
        <f>IF((Table1[StartDate]&gt;=Date.GraphMin)*(Table1[StartDate]&lt;=Date.GraphMax)=1,"Yes","No")</f>
        <v>No</v>
      </c>
      <c r="C2051" s="15" t="str">
        <f>IF(OR(Table1[[#This Row],[Site]]="FOOD MILLING",Table1[[#This Row],[Site]]="GODACO"), "No", "Yes")</f>
        <v>Yes</v>
      </c>
      <c r="D2051" s="40">
        <f>MAX(DATE(Table1[Year],1,1),DATE(Table1[Year],1,1)-WEEKDAY(DATE(Table1[Year],1,1),2)+(Table1[WeekNum]-1)*7+1)</f>
        <v>44634</v>
      </c>
      <c r="E2051" s="40">
        <f>MIN(DATE(Table1[Year]+1,1,0),DATE(Table1[Year],1,1)-WEEKDAY(DATE(Table1[Year],1,1),2)+Table1[WeekNum]*7)</f>
        <v>44640</v>
      </c>
      <c r="F2051" s="15">
        <v>2022</v>
      </c>
      <c r="G2051" s="15">
        <f t="shared" si="64"/>
        <v>3</v>
      </c>
      <c r="H2051" s="15">
        <v>12</v>
      </c>
      <c r="I2051" s="207" t="str">
        <f>"W" &amp;Table1[[#This Row],[WeekNum]]</f>
        <v>W12</v>
      </c>
      <c r="J2051" s="195" t="str">
        <f t="shared" si="65"/>
        <v>22-W12</v>
      </c>
      <c r="K2051" s="11" t="s">
        <v>525</v>
      </c>
      <c r="L2051" s="11"/>
      <c r="M2051" s="11" t="s">
        <v>72</v>
      </c>
      <c r="N2051" s="266" t="s">
        <v>370</v>
      </c>
      <c r="O2051" s="266" t="s">
        <v>403</v>
      </c>
      <c r="P2051" s="11" t="s">
        <v>407</v>
      </c>
      <c r="Q2051" s="11" t="s">
        <v>419</v>
      </c>
      <c r="R2051" s="11">
        <v>5550</v>
      </c>
      <c r="S2051" s="11">
        <v>3809</v>
      </c>
      <c r="T2051" s="206">
        <f>ABS(Table1[[#This Row],[Prod]]-Table1[[#This Row],[Planned]])</f>
        <v>1741</v>
      </c>
      <c r="U2051" s="209">
        <f>IF(ABS(Table1[[#This Row],[Prod]]-Table1[[#This Row],[Planned]])&gt;Table1[[#This Row],[Planned]],0,IF(Table1[[#This Row],[Planned]]=0,0,1-ABS(Table1[[#This Row],[Prod]]-Table1[[#This Row],[Planned]])/Table1[[#This Row],[Planned]]))</f>
        <v>0.68630630630630629</v>
      </c>
      <c r="V2051" s="11"/>
      <c r="W2051" s="11"/>
      <c r="X2051" s="27">
        <v>3700</v>
      </c>
      <c r="Y2051" s="206">
        <f>Table1[[#This Row],[Prod]]</f>
        <v>3809</v>
      </c>
      <c r="Z2051" s="206">
        <f>ABS(Table1[[#This Row],[Prod2]]-Table1[[#This Row],[Plan Revised]])</f>
        <v>109</v>
      </c>
      <c r="AA2051" s="209">
        <f>IF(ABS(Table1[[#This Row],[Prod2]]-Table1[[#This Row],[Plan Revised]])&gt;Table1[[#This Row],[Plan Revised]],0,IF(Table1[[#This Row],[Plan Revised]]=0,0,1-ABS(Table1[[#This Row],[Prod2]]-Table1[[#This Row],[Plan Revised]])/Table1[[#This Row],[Plan Revised]]))</f>
        <v>0.97054054054054051</v>
      </c>
      <c r="AB2051" s="11"/>
      <c r="AC2051" s="30"/>
      <c r="AD2051"/>
      <c r="AF2051"/>
    </row>
    <row r="2052" spans="1:32">
      <c r="A2052" s="15" t="str">
        <f>IF(Table1[Week]=WeekSel,"Yes","No")</f>
        <v>No</v>
      </c>
      <c r="B2052" s="15" t="str">
        <f>IF((Table1[StartDate]&gt;=Date.GraphMin)*(Table1[StartDate]&lt;=Date.GraphMax)=1,"Yes","No")</f>
        <v>No</v>
      </c>
      <c r="C2052" s="15" t="str">
        <f>IF(OR(Table1[[#This Row],[Site]]="FOOD MILLING",Table1[[#This Row],[Site]]="GODACO"), "No", "Yes")</f>
        <v>Yes</v>
      </c>
      <c r="D2052" s="40">
        <f>MAX(DATE(Table1[Year],1,1),DATE(Table1[Year],1,1)-WEEKDAY(DATE(Table1[Year],1,1),2)+(Table1[WeekNum]-1)*7+1)</f>
        <v>44634</v>
      </c>
      <c r="E2052" s="40">
        <f>MIN(DATE(Table1[Year]+1,1,0),DATE(Table1[Year],1,1)-WEEKDAY(DATE(Table1[Year],1,1),2)+Table1[WeekNum]*7)</f>
        <v>44640</v>
      </c>
      <c r="F2052" s="15">
        <v>2022</v>
      </c>
      <c r="G2052" s="15">
        <f t="shared" si="64"/>
        <v>3</v>
      </c>
      <c r="H2052" s="15">
        <v>12</v>
      </c>
      <c r="I2052" s="207" t="str">
        <f>"W" &amp;Table1[[#This Row],[WeekNum]]</f>
        <v>W12</v>
      </c>
      <c r="J2052" s="195" t="str">
        <f t="shared" si="65"/>
        <v>22-W12</v>
      </c>
      <c r="K2052" s="11" t="s">
        <v>524</v>
      </c>
      <c r="L2052" s="11"/>
      <c r="M2052" s="11" t="s">
        <v>72</v>
      </c>
      <c r="N2052" s="266" t="s">
        <v>370</v>
      </c>
      <c r="O2052" s="266" t="s">
        <v>403</v>
      </c>
      <c r="P2052" s="11" t="s">
        <v>407</v>
      </c>
      <c r="Q2052" s="11" t="s">
        <v>419</v>
      </c>
      <c r="R2052" s="11">
        <v>0</v>
      </c>
      <c r="S2052" s="11"/>
      <c r="T2052" s="206">
        <f>ABS(Table1[[#This Row],[Prod]]-Table1[[#This Row],[Planned]])</f>
        <v>0</v>
      </c>
      <c r="U2052" s="209">
        <f>IF(ABS(Table1[[#This Row],[Prod]]-Table1[[#This Row],[Planned]])&gt;Table1[[#This Row],[Planned]],0,IF(Table1[[#This Row],[Planned]]=0,0,1-ABS(Table1[[#This Row],[Prod]]-Table1[[#This Row],[Planned]])/Table1[[#This Row],[Planned]]))</f>
        <v>0</v>
      </c>
      <c r="V2052" s="11"/>
      <c r="W2052" s="11"/>
      <c r="X2052" s="27">
        <v>0</v>
      </c>
      <c r="Y2052" s="206">
        <f>Table1[[#This Row],[Prod]]</f>
        <v>0</v>
      </c>
      <c r="Z2052" s="206">
        <f>ABS(Table1[[#This Row],[Prod2]]-Table1[[#This Row],[Plan Revised]])</f>
        <v>0</v>
      </c>
      <c r="AA2052" s="209">
        <f>IF(ABS(Table1[[#This Row],[Prod2]]-Table1[[#This Row],[Plan Revised]])&gt;Table1[[#This Row],[Plan Revised]],0,IF(Table1[[#This Row],[Plan Revised]]=0,0,1-ABS(Table1[[#This Row],[Prod2]]-Table1[[#This Row],[Plan Revised]])/Table1[[#This Row],[Plan Revised]]))</f>
        <v>0</v>
      </c>
      <c r="AB2052" s="11"/>
      <c r="AC2052" s="30"/>
      <c r="AD2052"/>
      <c r="AF2052"/>
    </row>
    <row r="2053" spans="1:32">
      <c r="A2053" s="15" t="str">
        <f>IF(Table1[Week]=WeekSel,"Yes","No")</f>
        <v>No</v>
      </c>
      <c r="B2053" s="15" t="str">
        <f>IF((Table1[StartDate]&gt;=Date.GraphMin)*(Table1[StartDate]&lt;=Date.GraphMax)=1,"Yes","No")</f>
        <v>No</v>
      </c>
      <c r="C2053" s="15" t="str">
        <f>IF(OR(Table1[[#This Row],[Site]]="FOOD MILLING",Table1[[#This Row],[Site]]="GODACO"), "No", "Yes")</f>
        <v>Yes</v>
      </c>
      <c r="D2053" s="40">
        <f>MAX(DATE(Table1[Year],1,1),DATE(Table1[Year],1,1)-WEEKDAY(DATE(Table1[Year],1,1),2)+(Table1[WeekNum]-1)*7+1)</f>
        <v>44634</v>
      </c>
      <c r="E2053" s="40">
        <f>MIN(DATE(Table1[Year]+1,1,0),DATE(Table1[Year],1,1)-WEEKDAY(DATE(Table1[Year],1,1),2)+Table1[WeekNum]*7)</f>
        <v>44640</v>
      </c>
      <c r="F2053" s="15">
        <v>2022</v>
      </c>
      <c r="G2053" s="15">
        <f t="shared" si="64"/>
        <v>3</v>
      </c>
      <c r="H2053" s="15">
        <v>12</v>
      </c>
      <c r="I2053" s="207" t="str">
        <f>"W" &amp;Table1[[#This Row],[WeekNum]]</f>
        <v>W12</v>
      </c>
      <c r="J2053" s="195" t="str">
        <f t="shared" si="65"/>
        <v>22-W12</v>
      </c>
      <c r="K2053" s="11" t="s">
        <v>527</v>
      </c>
      <c r="L2053" s="11"/>
      <c r="M2053" s="11" t="s">
        <v>72</v>
      </c>
      <c r="N2053" s="266" t="s">
        <v>370</v>
      </c>
      <c r="O2053" s="266" t="s">
        <v>403</v>
      </c>
      <c r="P2053" s="11" t="s">
        <v>407</v>
      </c>
      <c r="Q2053" s="11" t="s">
        <v>419</v>
      </c>
      <c r="R2053" s="11">
        <v>0</v>
      </c>
      <c r="S2053" s="11"/>
      <c r="T2053" s="206">
        <f>ABS(Table1[[#This Row],[Prod]]-Table1[[#This Row],[Planned]])</f>
        <v>0</v>
      </c>
      <c r="U2053" s="209">
        <f>IF(ABS(Table1[[#This Row],[Prod]]-Table1[[#This Row],[Planned]])&gt;Table1[[#This Row],[Planned]],0,IF(Table1[[#This Row],[Planned]]=0,0,1-ABS(Table1[[#This Row],[Prod]]-Table1[[#This Row],[Planned]])/Table1[[#This Row],[Planned]]))</f>
        <v>0</v>
      </c>
      <c r="V2053" s="11"/>
      <c r="W2053" s="11"/>
      <c r="X2053" s="27">
        <v>0</v>
      </c>
      <c r="Y2053" s="206">
        <f>Table1[[#This Row],[Prod]]</f>
        <v>0</v>
      </c>
      <c r="Z2053" s="206">
        <f>ABS(Table1[[#This Row],[Prod2]]-Table1[[#This Row],[Plan Revised]])</f>
        <v>0</v>
      </c>
      <c r="AA2053" s="209">
        <f>IF(ABS(Table1[[#This Row],[Prod2]]-Table1[[#This Row],[Plan Revised]])&gt;Table1[[#This Row],[Plan Revised]],0,IF(Table1[[#This Row],[Plan Revised]]=0,0,1-ABS(Table1[[#This Row],[Prod2]]-Table1[[#This Row],[Plan Revised]])/Table1[[#This Row],[Plan Revised]]))</f>
        <v>0</v>
      </c>
      <c r="AB2053" s="11"/>
      <c r="AC2053" s="30"/>
      <c r="AD2053"/>
      <c r="AF2053"/>
    </row>
    <row r="2054" spans="1:32">
      <c r="A2054" s="15" t="str">
        <f>IF(Table1[Week]=WeekSel,"Yes","No")</f>
        <v>No</v>
      </c>
      <c r="B2054" s="15" t="str">
        <f>IF((Table1[StartDate]&gt;=Date.GraphMin)*(Table1[StartDate]&lt;=Date.GraphMax)=1,"Yes","No")</f>
        <v>No</v>
      </c>
      <c r="C2054" s="15" t="str">
        <f>IF(OR(Table1[[#This Row],[Site]]="FOOD MILLING",Table1[[#This Row],[Site]]="GODACO"), "No", "Yes")</f>
        <v>Yes</v>
      </c>
      <c r="D2054" s="40">
        <f>MAX(DATE(Table1[Year],1,1),DATE(Table1[Year],1,1)-WEEKDAY(DATE(Table1[Year],1,1),2)+(Table1[WeekNum]-1)*7+1)</f>
        <v>44634</v>
      </c>
      <c r="E2054" s="40">
        <f>MIN(DATE(Table1[Year]+1,1,0),DATE(Table1[Year],1,1)-WEEKDAY(DATE(Table1[Year],1,1),2)+Table1[WeekNum]*7)</f>
        <v>44640</v>
      </c>
      <c r="F2054" s="15">
        <v>2022</v>
      </c>
      <c r="G2054" s="15">
        <f t="shared" si="64"/>
        <v>3</v>
      </c>
      <c r="H2054" s="15">
        <v>12</v>
      </c>
      <c r="I2054" s="207" t="str">
        <f>"W" &amp;Table1[[#This Row],[WeekNum]]</f>
        <v>W12</v>
      </c>
      <c r="J2054" s="195" t="str">
        <f t="shared" si="65"/>
        <v>22-W12</v>
      </c>
      <c r="K2054" s="11" t="s">
        <v>526</v>
      </c>
      <c r="L2054" s="11"/>
      <c r="M2054" s="11" t="s">
        <v>72</v>
      </c>
      <c r="N2054" s="266" t="s">
        <v>370</v>
      </c>
      <c r="O2054" s="266" t="s">
        <v>403</v>
      </c>
      <c r="P2054" s="11" t="s">
        <v>407</v>
      </c>
      <c r="Q2054" s="11" t="s">
        <v>419</v>
      </c>
      <c r="R2054" s="11">
        <v>1850</v>
      </c>
      <c r="S2054" s="11">
        <v>1850</v>
      </c>
      <c r="T2054" s="206">
        <f>ABS(Table1[[#This Row],[Prod]]-Table1[[#This Row],[Planned]])</f>
        <v>0</v>
      </c>
      <c r="U2054" s="209">
        <f>IF(ABS(Table1[[#This Row],[Prod]]-Table1[[#This Row],[Planned]])&gt;Table1[[#This Row],[Planned]],0,IF(Table1[[#This Row],[Planned]]=0,0,1-ABS(Table1[[#This Row],[Prod]]-Table1[[#This Row],[Planned]])/Table1[[#This Row],[Planned]]))</f>
        <v>1</v>
      </c>
      <c r="V2054" s="11"/>
      <c r="W2054" s="11"/>
      <c r="X2054" s="27">
        <v>1850</v>
      </c>
      <c r="Y2054" s="206">
        <f>Table1[[#This Row],[Prod]]</f>
        <v>1850</v>
      </c>
      <c r="Z2054" s="206">
        <f>ABS(Table1[[#This Row],[Prod2]]-Table1[[#This Row],[Plan Revised]])</f>
        <v>0</v>
      </c>
      <c r="AA2054" s="209">
        <f>IF(ABS(Table1[[#This Row],[Prod2]]-Table1[[#This Row],[Plan Revised]])&gt;Table1[[#This Row],[Plan Revised]],0,IF(Table1[[#This Row],[Plan Revised]]=0,0,1-ABS(Table1[[#This Row],[Prod2]]-Table1[[#This Row],[Plan Revised]])/Table1[[#This Row],[Plan Revised]]))</f>
        <v>1</v>
      </c>
      <c r="AB2054" s="11"/>
      <c r="AC2054" s="30"/>
      <c r="AD2054"/>
      <c r="AF2054"/>
    </row>
    <row r="2055" spans="1:32">
      <c r="A2055" s="15" t="str">
        <f>IF(Table1[Week]=WeekSel,"Yes","No")</f>
        <v>No</v>
      </c>
      <c r="B2055" s="15" t="str">
        <f>IF((Table1[StartDate]&gt;=Date.GraphMin)*(Table1[StartDate]&lt;=Date.GraphMax)=1,"Yes","No")</f>
        <v>No</v>
      </c>
      <c r="C2055" s="15" t="str">
        <f>IF(OR(Table1[[#This Row],[Site]]="FOOD MILLING",Table1[[#This Row],[Site]]="GODACO"), "No", "Yes")</f>
        <v>Yes</v>
      </c>
      <c r="D2055" s="40">
        <f>MAX(DATE(Table1[Year],1,1),DATE(Table1[Year],1,1)-WEEKDAY(DATE(Table1[Year],1,1),2)+(Table1[WeekNum]-1)*7+1)</f>
        <v>44634</v>
      </c>
      <c r="E2055" s="40">
        <f>MIN(DATE(Table1[Year]+1,1,0),DATE(Table1[Year],1,1)-WEEKDAY(DATE(Table1[Year],1,1),2)+Table1[WeekNum]*7)</f>
        <v>44640</v>
      </c>
      <c r="F2055" s="15">
        <v>2022</v>
      </c>
      <c r="G2055" s="15">
        <f t="shared" si="64"/>
        <v>3</v>
      </c>
      <c r="H2055" s="15">
        <v>12</v>
      </c>
      <c r="I2055" s="207" t="str">
        <f>"W" &amp;Table1[[#This Row],[WeekNum]]</f>
        <v>W12</v>
      </c>
      <c r="J2055" s="195" t="str">
        <f t="shared" si="65"/>
        <v>22-W12</v>
      </c>
      <c r="K2055" s="11" t="s">
        <v>92</v>
      </c>
      <c r="L2055" s="11"/>
      <c r="M2055" s="11" t="s">
        <v>77</v>
      </c>
      <c r="N2055" s="266" t="s">
        <v>370</v>
      </c>
      <c r="O2055" s="266" t="s">
        <v>374</v>
      </c>
      <c r="P2055" s="11" t="s">
        <v>410</v>
      </c>
      <c r="Q2055" s="11" t="s">
        <v>418</v>
      </c>
      <c r="R2055" s="11"/>
      <c r="S2055" s="11">
        <v>2520</v>
      </c>
      <c r="T2055" s="206">
        <f>ABS(Table1[[#This Row],[Prod]]-Table1[[#This Row],[Planned]])</f>
        <v>2520</v>
      </c>
      <c r="U2055" s="209">
        <f>IF(ABS(Table1[[#This Row],[Prod]]-Table1[[#This Row],[Planned]])&gt;Table1[[#This Row],[Planned]],0,IF(Table1[[#This Row],[Planned]]=0,0,1-ABS(Table1[[#This Row],[Prod]]-Table1[[#This Row],[Planned]])/Table1[[#This Row],[Planned]]))</f>
        <v>0</v>
      </c>
      <c r="V2055" s="11"/>
      <c r="W2055" s="11"/>
      <c r="X2055" s="27">
        <v>2520</v>
      </c>
      <c r="Y2055" s="206">
        <f>Table1[[#This Row],[Prod]]</f>
        <v>2520</v>
      </c>
      <c r="Z2055" s="206">
        <f>ABS(Table1[[#This Row],[Prod2]]-Table1[[#This Row],[Plan Revised]])</f>
        <v>0</v>
      </c>
      <c r="AA2055" s="209">
        <f>IF(ABS(Table1[[#This Row],[Prod2]]-Table1[[#This Row],[Plan Revised]])&gt;Table1[[#This Row],[Plan Revised]],0,IF(Table1[[#This Row],[Plan Revised]]=0,0,1-ABS(Table1[[#This Row],[Prod2]]-Table1[[#This Row],[Plan Revised]])/Table1[[#This Row],[Plan Revised]]))</f>
        <v>1</v>
      </c>
      <c r="AB2055" s="11"/>
      <c r="AC2055" s="30"/>
      <c r="AD2055"/>
      <c r="AF2055"/>
    </row>
    <row r="2056" spans="1:32">
      <c r="A2056" s="15" t="str">
        <f>IF(Table1[Week]=WeekSel,"Yes","No")</f>
        <v>No</v>
      </c>
      <c r="B2056" s="15" t="str">
        <f>IF((Table1[StartDate]&gt;=Date.GraphMin)*(Table1[StartDate]&lt;=Date.GraphMax)=1,"Yes","No")</f>
        <v>No</v>
      </c>
      <c r="C2056" s="15" t="str">
        <f>IF(OR(Table1[[#This Row],[Site]]="FOOD MILLING",Table1[[#This Row],[Site]]="GODACO"), "No", "Yes")</f>
        <v>Yes</v>
      </c>
      <c r="D2056" s="40">
        <f>MAX(DATE(Table1[Year],1,1),DATE(Table1[Year],1,1)-WEEKDAY(DATE(Table1[Year],1,1),2)+(Table1[WeekNum]-1)*7+1)</f>
        <v>44634</v>
      </c>
      <c r="E2056" s="40">
        <f>MIN(DATE(Table1[Year]+1,1,0),DATE(Table1[Year],1,1)-WEEKDAY(DATE(Table1[Year],1,1),2)+Table1[WeekNum]*7)</f>
        <v>44640</v>
      </c>
      <c r="F2056" s="15">
        <v>2022</v>
      </c>
      <c r="G2056" s="15">
        <f t="shared" si="64"/>
        <v>3</v>
      </c>
      <c r="H2056" s="15">
        <v>12</v>
      </c>
      <c r="I2056" s="207" t="str">
        <f>"W" &amp;Table1[[#This Row],[WeekNum]]</f>
        <v>W12</v>
      </c>
      <c r="J2056" s="195" t="str">
        <f t="shared" si="65"/>
        <v>22-W12</v>
      </c>
      <c r="K2056" s="11" t="s">
        <v>714</v>
      </c>
      <c r="L2056" s="11"/>
      <c r="M2056" s="11" t="s">
        <v>72</v>
      </c>
      <c r="N2056" s="266" t="s">
        <v>370</v>
      </c>
      <c r="O2056" s="266" t="s">
        <v>403</v>
      </c>
      <c r="P2056" s="11" t="s">
        <v>407</v>
      </c>
      <c r="Q2056" s="11" t="s">
        <v>421</v>
      </c>
      <c r="R2056" s="11">
        <v>900</v>
      </c>
      <c r="S2056" s="11">
        <v>1732.1999999999998</v>
      </c>
      <c r="T2056" s="206">
        <f>ABS(Table1[[#This Row],[Prod]]-Table1[[#This Row],[Planned]])</f>
        <v>832.19999999999982</v>
      </c>
      <c r="U2056" s="209">
        <f>IF(ABS(Table1[[#This Row],[Prod]]-Table1[[#This Row],[Planned]])&gt;Table1[[#This Row],[Planned]],0,IF(Table1[[#This Row],[Planned]]=0,0,1-ABS(Table1[[#This Row],[Prod]]-Table1[[#This Row],[Planned]])/Table1[[#This Row],[Planned]]))</f>
        <v>7.5333333333333585E-2</v>
      </c>
      <c r="V2056" s="11"/>
      <c r="W2056" s="11"/>
      <c r="X2056" s="27">
        <v>1800</v>
      </c>
      <c r="Y2056" s="206">
        <f>Table1[[#This Row],[Prod]]</f>
        <v>1732.1999999999998</v>
      </c>
      <c r="Z2056" s="206">
        <f>ABS(Table1[[#This Row],[Prod2]]-Table1[[#This Row],[Plan Revised]])</f>
        <v>67.800000000000182</v>
      </c>
      <c r="AA2056" s="209">
        <f>IF(ABS(Table1[[#This Row],[Prod2]]-Table1[[#This Row],[Plan Revised]])&gt;Table1[[#This Row],[Plan Revised]],0,IF(Table1[[#This Row],[Plan Revised]]=0,0,1-ABS(Table1[[#This Row],[Prod2]]-Table1[[#This Row],[Plan Revised]])/Table1[[#This Row],[Plan Revised]]))</f>
        <v>0.96233333333333326</v>
      </c>
      <c r="AB2056" s="11"/>
      <c r="AC2056" s="30"/>
      <c r="AD2056"/>
      <c r="AF2056"/>
    </row>
    <row r="2057" spans="1:32">
      <c r="A2057" s="15" t="str">
        <f>IF(Table1[Week]=WeekSel,"Yes","No")</f>
        <v>No</v>
      </c>
      <c r="B2057" s="15" t="str">
        <f>IF((Table1[StartDate]&gt;=Date.GraphMin)*(Table1[StartDate]&lt;=Date.GraphMax)=1,"Yes","No")</f>
        <v>No</v>
      </c>
      <c r="C2057" s="15" t="str">
        <f>IF(OR(Table1[[#This Row],[Site]]="FOOD MILLING",Table1[[#This Row],[Site]]="GODACO"), "No", "Yes")</f>
        <v>Yes</v>
      </c>
      <c r="D2057" s="40">
        <f>MAX(DATE(Table1[Year],1,1),DATE(Table1[Year],1,1)-WEEKDAY(DATE(Table1[Year],1,1),2)+(Table1[WeekNum]-1)*7+1)</f>
        <v>44634</v>
      </c>
      <c r="E2057" s="40">
        <f>MIN(DATE(Table1[Year]+1,1,0),DATE(Table1[Year],1,1)-WEEKDAY(DATE(Table1[Year],1,1),2)+Table1[WeekNum]*7)</f>
        <v>44640</v>
      </c>
      <c r="F2057" s="15">
        <v>2022</v>
      </c>
      <c r="G2057" s="15">
        <f t="shared" si="64"/>
        <v>3</v>
      </c>
      <c r="H2057" s="15">
        <v>12</v>
      </c>
      <c r="I2057" s="207" t="str">
        <f>"W" &amp;Table1[[#This Row],[WeekNum]]</f>
        <v>W12</v>
      </c>
      <c r="J2057" s="195" t="str">
        <f t="shared" si="65"/>
        <v>22-W12</v>
      </c>
      <c r="K2057" s="11" t="s">
        <v>715</v>
      </c>
      <c r="L2057" s="11"/>
      <c r="M2057" s="11" t="s">
        <v>72</v>
      </c>
      <c r="N2057" s="266" t="s">
        <v>370</v>
      </c>
      <c r="O2057" s="266" t="s">
        <v>403</v>
      </c>
      <c r="P2057" s="11" t="s">
        <v>407</v>
      </c>
      <c r="Q2057" s="11" t="s">
        <v>421</v>
      </c>
      <c r="R2057" s="11">
        <v>900</v>
      </c>
      <c r="S2057" s="11"/>
      <c r="T2057" s="206">
        <f>ABS(Table1[[#This Row],[Prod]]-Table1[[#This Row],[Planned]])</f>
        <v>900</v>
      </c>
      <c r="U2057" s="209">
        <f>IF(ABS(Table1[[#This Row],[Prod]]-Table1[[#This Row],[Planned]])&gt;Table1[[#This Row],[Planned]],0,IF(Table1[[#This Row],[Planned]]=0,0,1-ABS(Table1[[#This Row],[Prod]]-Table1[[#This Row],[Planned]])/Table1[[#This Row],[Planned]]))</f>
        <v>0</v>
      </c>
      <c r="V2057" s="11"/>
      <c r="W2057" s="11"/>
      <c r="X2057" s="27"/>
      <c r="Y2057" s="206">
        <f>Table1[[#This Row],[Prod]]</f>
        <v>0</v>
      </c>
      <c r="Z2057" s="206">
        <f>ABS(Table1[[#This Row],[Prod2]]-Table1[[#This Row],[Plan Revised]])</f>
        <v>0</v>
      </c>
      <c r="AA2057" s="209">
        <f>IF(ABS(Table1[[#This Row],[Prod2]]-Table1[[#This Row],[Plan Revised]])&gt;Table1[[#This Row],[Plan Revised]],0,IF(Table1[[#This Row],[Plan Revised]]=0,0,1-ABS(Table1[[#This Row],[Prod2]]-Table1[[#This Row],[Plan Revised]])/Table1[[#This Row],[Plan Revised]]))</f>
        <v>0</v>
      </c>
      <c r="AB2057" s="11"/>
      <c r="AC2057" s="30"/>
      <c r="AD2057"/>
      <c r="AF2057"/>
    </row>
    <row r="2058" spans="1:32">
      <c r="A2058" s="15" t="str">
        <f>IF(Table1[Week]=WeekSel,"Yes","No")</f>
        <v>No</v>
      </c>
      <c r="B2058" s="15" t="str">
        <f>IF((Table1[StartDate]&gt;=Date.GraphMin)*(Table1[StartDate]&lt;=Date.GraphMax)=1,"Yes","No")</f>
        <v>No</v>
      </c>
      <c r="C2058" s="15" t="str">
        <f>IF(OR(Table1[[#This Row],[Site]]="FOOD MILLING",Table1[[#This Row],[Site]]="GODACO"), "No", "Yes")</f>
        <v>Yes</v>
      </c>
      <c r="D2058" s="40">
        <f>MAX(DATE(Table1[Year],1,1),DATE(Table1[Year],1,1)-WEEKDAY(DATE(Table1[Year],1,1),2)+(Table1[WeekNum]-1)*7+1)</f>
        <v>44634</v>
      </c>
      <c r="E2058" s="40">
        <f>MIN(DATE(Table1[Year]+1,1,0),DATE(Table1[Year],1,1)-WEEKDAY(DATE(Table1[Year],1,1),2)+Table1[WeekNum]*7)</f>
        <v>44640</v>
      </c>
      <c r="F2058" s="15">
        <v>2022</v>
      </c>
      <c r="G2058" s="15">
        <f t="shared" si="64"/>
        <v>3</v>
      </c>
      <c r="H2058" s="15">
        <v>12</v>
      </c>
      <c r="I2058" s="207" t="str">
        <f>"W" &amp;Table1[[#This Row],[WeekNum]]</f>
        <v>W12</v>
      </c>
      <c r="J2058" s="195" t="str">
        <f t="shared" si="65"/>
        <v>22-W12</v>
      </c>
      <c r="K2058" s="11" t="s">
        <v>716</v>
      </c>
      <c r="L2058" s="11"/>
      <c r="M2058" s="11" t="s">
        <v>72</v>
      </c>
      <c r="N2058" s="11" t="s">
        <v>45</v>
      </c>
      <c r="O2058" s="266" t="s">
        <v>384</v>
      </c>
      <c r="P2058" s="11" t="s">
        <v>408</v>
      </c>
      <c r="Q2058" s="11" t="s">
        <v>421</v>
      </c>
      <c r="R2058" s="11">
        <v>0</v>
      </c>
      <c r="S2058" s="11">
        <v>0</v>
      </c>
      <c r="T2058" s="206">
        <f>ABS(Table1[[#This Row],[Prod]]-Table1[[#This Row],[Planned]])</f>
        <v>0</v>
      </c>
      <c r="U2058" s="209">
        <f>IF(ABS(Table1[[#This Row],[Prod]]-Table1[[#This Row],[Planned]])&gt;Table1[[#This Row],[Planned]],0,IF(Table1[[#This Row],[Planned]]=0,0,1-ABS(Table1[[#This Row],[Prod]]-Table1[[#This Row],[Planned]])/Table1[[#This Row],[Planned]]))</f>
        <v>0</v>
      </c>
      <c r="V2058" s="11"/>
      <c r="W2058" s="11"/>
      <c r="X2058" s="27">
        <v>0</v>
      </c>
      <c r="Y2058" s="206">
        <f>Table1[[#This Row],[Prod]]</f>
        <v>0</v>
      </c>
      <c r="Z2058" s="206">
        <f>ABS(Table1[[#This Row],[Prod2]]-Table1[[#This Row],[Plan Revised]])</f>
        <v>0</v>
      </c>
      <c r="AA2058" s="209">
        <f>IF(ABS(Table1[[#This Row],[Prod2]]-Table1[[#This Row],[Plan Revised]])&gt;Table1[[#This Row],[Plan Revised]],0,IF(Table1[[#This Row],[Plan Revised]]=0,0,1-ABS(Table1[[#This Row],[Prod2]]-Table1[[#This Row],[Plan Revised]])/Table1[[#This Row],[Plan Revised]]))</f>
        <v>0</v>
      </c>
      <c r="AB2058" s="11"/>
      <c r="AC2058" s="30"/>
      <c r="AD2058"/>
      <c r="AF2058"/>
    </row>
    <row r="2059" spans="1:32">
      <c r="A2059" s="15" t="str">
        <f>IF(Table1[Week]=WeekSel,"Yes","No")</f>
        <v>No</v>
      </c>
      <c r="B2059" s="15" t="str">
        <f>IF((Table1[StartDate]&gt;=Date.GraphMin)*(Table1[StartDate]&lt;=Date.GraphMax)=1,"Yes","No")</f>
        <v>No</v>
      </c>
      <c r="C2059" s="15" t="str">
        <f>IF(OR(Table1[[#This Row],[Site]]="FOOD MILLING",Table1[[#This Row],[Site]]="GODACO"), "No", "Yes")</f>
        <v>Yes</v>
      </c>
      <c r="D2059" s="40">
        <f>MAX(DATE(Table1[Year],1,1),DATE(Table1[Year],1,1)-WEEKDAY(DATE(Table1[Year],1,1),2)+(Table1[WeekNum]-1)*7+1)</f>
        <v>44634</v>
      </c>
      <c r="E2059" s="40">
        <f>MIN(DATE(Table1[Year]+1,1,0),DATE(Table1[Year],1,1)-WEEKDAY(DATE(Table1[Year],1,1),2)+Table1[WeekNum]*7)</f>
        <v>44640</v>
      </c>
      <c r="F2059" s="15">
        <v>2022</v>
      </c>
      <c r="G2059" s="15">
        <f t="shared" si="64"/>
        <v>3</v>
      </c>
      <c r="H2059" s="15">
        <v>12</v>
      </c>
      <c r="I2059" s="207" t="str">
        <f>"W" &amp;Table1[[#This Row],[WeekNum]]</f>
        <v>W12</v>
      </c>
      <c r="J2059" s="195" t="str">
        <f t="shared" si="65"/>
        <v>22-W12</v>
      </c>
      <c r="K2059" s="11" t="s">
        <v>717</v>
      </c>
      <c r="L2059" s="11"/>
      <c r="M2059" s="11" t="s">
        <v>72</v>
      </c>
      <c r="N2059" s="11" t="s">
        <v>45</v>
      </c>
      <c r="O2059" s="266" t="s">
        <v>384</v>
      </c>
      <c r="P2059" s="11" t="s">
        <v>408</v>
      </c>
      <c r="Q2059" s="11" t="s">
        <v>421</v>
      </c>
      <c r="R2059" s="11">
        <v>1360</v>
      </c>
      <c r="S2059" s="11">
        <v>1380</v>
      </c>
      <c r="T2059" s="206">
        <f>ABS(Table1[[#This Row],[Prod]]-Table1[[#This Row],[Planned]])</f>
        <v>20</v>
      </c>
      <c r="U2059" s="209">
        <f>IF(ABS(Table1[[#This Row],[Prod]]-Table1[[#This Row],[Planned]])&gt;Table1[[#This Row],[Planned]],0,IF(Table1[[#This Row],[Planned]]=0,0,1-ABS(Table1[[#This Row],[Prod]]-Table1[[#This Row],[Planned]])/Table1[[#This Row],[Planned]]))</f>
        <v>0.98529411764705888</v>
      </c>
      <c r="V2059" s="11"/>
      <c r="W2059" s="11"/>
      <c r="X2059" s="27">
        <v>1360</v>
      </c>
      <c r="Y2059" s="206">
        <f>Table1[[#This Row],[Prod]]</f>
        <v>1380</v>
      </c>
      <c r="Z2059" s="206">
        <f>ABS(Table1[[#This Row],[Prod2]]-Table1[[#This Row],[Plan Revised]])</f>
        <v>20</v>
      </c>
      <c r="AA2059" s="209">
        <f>IF(ABS(Table1[[#This Row],[Prod2]]-Table1[[#This Row],[Plan Revised]])&gt;Table1[[#This Row],[Plan Revised]],0,IF(Table1[[#This Row],[Plan Revised]]=0,0,1-ABS(Table1[[#This Row],[Prod2]]-Table1[[#This Row],[Plan Revised]])/Table1[[#This Row],[Plan Revised]]))</f>
        <v>0.98529411764705888</v>
      </c>
      <c r="AB2059" s="11"/>
      <c r="AC2059" s="30"/>
      <c r="AD2059"/>
      <c r="AF2059"/>
    </row>
    <row r="2060" spans="1:32">
      <c r="A2060" s="15" t="str">
        <f>IF(Table1[Week]=WeekSel,"Yes","No")</f>
        <v>No</v>
      </c>
      <c r="B2060" s="15" t="str">
        <f>IF((Table1[StartDate]&gt;=Date.GraphMin)*(Table1[StartDate]&lt;=Date.GraphMax)=1,"Yes","No")</f>
        <v>No</v>
      </c>
      <c r="C2060" s="15" t="str">
        <f>IF(OR(Table1[[#This Row],[Site]]="FOOD MILLING",Table1[[#This Row],[Site]]="GODACO"), "No", "Yes")</f>
        <v>Yes</v>
      </c>
      <c r="D2060" s="40">
        <f>MAX(DATE(Table1[Year],1,1),DATE(Table1[Year],1,1)-WEEKDAY(DATE(Table1[Year],1,1),2)+(Table1[WeekNum]-1)*7+1)</f>
        <v>44634</v>
      </c>
      <c r="E2060" s="40">
        <f>MIN(DATE(Table1[Year]+1,1,0),DATE(Table1[Year],1,1)-WEEKDAY(DATE(Table1[Year],1,1),2)+Table1[WeekNum]*7)</f>
        <v>44640</v>
      </c>
      <c r="F2060" s="15">
        <v>2022</v>
      </c>
      <c r="G2060" s="15">
        <f t="shared" si="64"/>
        <v>3</v>
      </c>
      <c r="H2060" s="15">
        <v>12</v>
      </c>
      <c r="I2060" s="207" t="str">
        <f>"W" &amp;Table1[[#This Row],[WeekNum]]</f>
        <v>W12</v>
      </c>
      <c r="J2060" s="195" t="str">
        <f t="shared" si="65"/>
        <v>22-W12</v>
      </c>
      <c r="K2060" s="11" t="s">
        <v>724</v>
      </c>
      <c r="L2060" s="11"/>
      <c r="M2060" s="11" t="s">
        <v>72</v>
      </c>
      <c r="N2060" s="11" t="s">
        <v>45</v>
      </c>
      <c r="O2060" s="266" t="s">
        <v>384</v>
      </c>
      <c r="P2060" s="11" t="s">
        <v>410</v>
      </c>
      <c r="Q2060" s="11" t="s">
        <v>421</v>
      </c>
      <c r="R2060" s="11">
        <v>0</v>
      </c>
      <c r="S2060" s="11">
        <v>0</v>
      </c>
      <c r="T2060" s="206">
        <f>ABS(Table1[[#This Row],[Prod]]-Table1[[#This Row],[Planned]])</f>
        <v>0</v>
      </c>
      <c r="U2060" s="209">
        <f>IF(ABS(Table1[[#This Row],[Prod]]-Table1[[#This Row],[Planned]])&gt;Table1[[#This Row],[Planned]],0,IF(Table1[[#This Row],[Planned]]=0,0,1-ABS(Table1[[#This Row],[Prod]]-Table1[[#This Row],[Planned]])/Table1[[#This Row],[Planned]]))</f>
        <v>0</v>
      </c>
      <c r="V2060" s="11"/>
      <c r="W2060" s="11"/>
      <c r="X2060" s="27">
        <v>0</v>
      </c>
      <c r="Y2060" s="206">
        <f>Table1[[#This Row],[Prod]]</f>
        <v>0</v>
      </c>
      <c r="Z2060" s="206">
        <f>ABS(Table1[[#This Row],[Prod2]]-Table1[[#This Row],[Plan Revised]])</f>
        <v>0</v>
      </c>
      <c r="AA2060" s="209">
        <f>IF(ABS(Table1[[#This Row],[Prod2]]-Table1[[#This Row],[Plan Revised]])&gt;Table1[[#This Row],[Plan Revised]],0,IF(Table1[[#This Row],[Plan Revised]]=0,0,1-ABS(Table1[[#This Row],[Prod2]]-Table1[[#This Row],[Plan Revised]])/Table1[[#This Row],[Plan Revised]]))</f>
        <v>0</v>
      </c>
      <c r="AB2060" s="11"/>
      <c r="AC2060" s="30"/>
      <c r="AD2060"/>
      <c r="AF2060"/>
    </row>
    <row r="2061" spans="1:32">
      <c r="A2061" s="15" t="str">
        <f>IF(Table1[Week]=WeekSel,"Yes","No")</f>
        <v>No</v>
      </c>
      <c r="B2061" s="15" t="str">
        <f>IF((Table1[StartDate]&gt;=Date.GraphMin)*(Table1[StartDate]&lt;=Date.GraphMax)=1,"Yes","No")</f>
        <v>No</v>
      </c>
      <c r="C2061" s="15" t="str">
        <f>IF(OR(Table1[[#This Row],[Site]]="FOOD MILLING",Table1[[#This Row],[Site]]="GODACO"), "No", "Yes")</f>
        <v>Yes</v>
      </c>
      <c r="D2061" s="40">
        <f>MAX(DATE(Table1[Year],1,1),DATE(Table1[Year],1,1)-WEEKDAY(DATE(Table1[Year],1,1),2)+(Table1[WeekNum]-1)*7+1)</f>
        <v>44634</v>
      </c>
      <c r="E2061" s="40">
        <f>MIN(DATE(Table1[Year]+1,1,0),DATE(Table1[Year],1,1)-WEEKDAY(DATE(Table1[Year],1,1),2)+Table1[WeekNum]*7)</f>
        <v>44640</v>
      </c>
      <c r="F2061" s="15">
        <v>2022</v>
      </c>
      <c r="G2061" s="15">
        <f t="shared" si="64"/>
        <v>3</v>
      </c>
      <c r="H2061" s="15">
        <v>12</v>
      </c>
      <c r="I2061" s="207" t="str">
        <f>"W" &amp;Table1[[#This Row],[WeekNum]]</f>
        <v>W12</v>
      </c>
      <c r="J2061" s="195" t="str">
        <f t="shared" si="65"/>
        <v>22-W12</v>
      </c>
      <c r="K2061" s="11" t="s">
        <v>718</v>
      </c>
      <c r="L2061" s="11"/>
      <c r="M2061" s="11" t="s">
        <v>72</v>
      </c>
      <c r="N2061" s="11" t="s">
        <v>45</v>
      </c>
      <c r="O2061" s="266" t="s">
        <v>384</v>
      </c>
      <c r="P2061" s="11" t="s">
        <v>408</v>
      </c>
      <c r="Q2061" s="11" t="s">
        <v>421</v>
      </c>
      <c r="R2061" s="11">
        <v>0</v>
      </c>
      <c r="S2061" s="11">
        <v>0</v>
      </c>
      <c r="T2061" s="206">
        <f>ABS(Table1[[#This Row],[Prod]]-Table1[[#This Row],[Planned]])</f>
        <v>0</v>
      </c>
      <c r="U2061" s="209">
        <f>IF(ABS(Table1[[#This Row],[Prod]]-Table1[[#This Row],[Planned]])&gt;Table1[[#This Row],[Planned]],0,IF(Table1[[#This Row],[Planned]]=0,0,1-ABS(Table1[[#This Row],[Prod]]-Table1[[#This Row],[Planned]])/Table1[[#This Row],[Planned]]))</f>
        <v>0</v>
      </c>
      <c r="V2061" s="11"/>
      <c r="W2061" s="11"/>
      <c r="X2061" s="27">
        <v>0</v>
      </c>
      <c r="Y2061" s="206">
        <f>Table1[[#This Row],[Prod]]</f>
        <v>0</v>
      </c>
      <c r="Z2061" s="206">
        <f>ABS(Table1[[#This Row],[Prod2]]-Table1[[#This Row],[Plan Revised]])</f>
        <v>0</v>
      </c>
      <c r="AA2061" s="209">
        <f>IF(ABS(Table1[[#This Row],[Prod2]]-Table1[[#This Row],[Plan Revised]])&gt;Table1[[#This Row],[Plan Revised]],0,IF(Table1[[#This Row],[Plan Revised]]=0,0,1-ABS(Table1[[#This Row],[Prod2]]-Table1[[#This Row],[Plan Revised]])/Table1[[#This Row],[Plan Revised]]))</f>
        <v>0</v>
      </c>
      <c r="AB2061" s="11"/>
      <c r="AC2061" s="30"/>
      <c r="AD2061"/>
      <c r="AF2061"/>
    </row>
    <row r="2062" spans="1:32">
      <c r="A2062" s="15" t="str">
        <f>IF(Table1[Week]=WeekSel,"Yes","No")</f>
        <v>No</v>
      </c>
      <c r="B2062" s="15" t="str">
        <f>IF((Table1[StartDate]&gt;=Date.GraphMin)*(Table1[StartDate]&lt;=Date.GraphMax)=1,"Yes","No")</f>
        <v>No</v>
      </c>
      <c r="C2062" s="15" t="str">
        <f>IF(OR(Table1[[#This Row],[Site]]="FOOD MILLING",Table1[[#This Row],[Site]]="GODACO"), "No", "Yes")</f>
        <v>Yes</v>
      </c>
      <c r="D2062" s="40">
        <f>MAX(DATE(Table1[Year],1,1),DATE(Table1[Year],1,1)-WEEKDAY(DATE(Table1[Year],1,1),2)+(Table1[WeekNum]-1)*7+1)</f>
        <v>44634</v>
      </c>
      <c r="E2062" s="40">
        <f>MIN(DATE(Table1[Year]+1,1,0),DATE(Table1[Year],1,1)-WEEKDAY(DATE(Table1[Year],1,1),2)+Table1[WeekNum]*7)</f>
        <v>44640</v>
      </c>
      <c r="F2062" s="15">
        <v>2022</v>
      </c>
      <c r="G2062" s="15">
        <f t="shared" si="64"/>
        <v>3</v>
      </c>
      <c r="H2062" s="15">
        <v>12</v>
      </c>
      <c r="I2062" s="207" t="str">
        <f>"W" &amp;Table1[[#This Row],[WeekNum]]</f>
        <v>W12</v>
      </c>
      <c r="J2062" s="195" t="str">
        <f t="shared" si="65"/>
        <v>22-W12</v>
      </c>
      <c r="K2062" s="11" t="s">
        <v>719</v>
      </c>
      <c r="L2062" s="11"/>
      <c r="M2062" s="11" t="s">
        <v>72</v>
      </c>
      <c r="N2062" s="11" t="s">
        <v>45</v>
      </c>
      <c r="O2062" s="266" t="s">
        <v>384</v>
      </c>
      <c r="P2062" s="11" t="s">
        <v>408</v>
      </c>
      <c r="Q2062" s="11" t="s">
        <v>421</v>
      </c>
      <c r="R2062" s="11">
        <v>0</v>
      </c>
      <c r="S2062" s="11">
        <v>0</v>
      </c>
      <c r="T2062" s="206">
        <f>ABS(Table1[[#This Row],[Prod]]-Table1[[#This Row],[Planned]])</f>
        <v>0</v>
      </c>
      <c r="U2062" s="209">
        <f>IF(ABS(Table1[[#This Row],[Prod]]-Table1[[#This Row],[Planned]])&gt;Table1[[#This Row],[Planned]],0,IF(Table1[[#This Row],[Planned]]=0,0,1-ABS(Table1[[#This Row],[Prod]]-Table1[[#This Row],[Planned]])/Table1[[#This Row],[Planned]]))</f>
        <v>0</v>
      </c>
      <c r="V2062" s="11"/>
      <c r="W2062" s="11"/>
      <c r="X2062" s="27">
        <v>0</v>
      </c>
      <c r="Y2062" s="206">
        <f>Table1[[#This Row],[Prod]]</f>
        <v>0</v>
      </c>
      <c r="Z2062" s="206">
        <f>ABS(Table1[[#This Row],[Prod2]]-Table1[[#This Row],[Plan Revised]])</f>
        <v>0</v>
      </c>
      <c r="AA2062" s="209">
        <f>IF(ABS(Table1[[#This Row],[Prod2]]-Table1[[#This Row],[Plan Revised]])&gt;Table1[[#This Row],[Plan Revised]],0,IF(Table1[[#This Row],[Plan Revised]]=0,0,1-ABS(Table1[[#This Row],[Prod2]]-Table1[[#This Row],[Plan Revised]])/Table1[[#This Row],[Plan Revised]]))</f>
        <v>0</v>
      </c>
      <c r="AB2062" s="11"/>
      <c r="AC2062" s="30"/>
      <c r="AD2062"/>
      <c r="AF2062"/>
    </row>
    <row r="2063" spans="1:32">
      <c r="A2063" s="15" t="str">
        <f>IF(Table1[Week]=WeekSel,"Yes","No")</f>
        <v>No</v>
      </c>
      <c r="B2063" s="15" t="str">
        <f>IF((Table1[StartDate]&gt;=Date.GraphMin)*(Table1[StartDate]&lt;=Date.GraphMax)=1,"Yes","No")</f>
        <v>No</v>
      </c>
      <c r="C2063" s="15" t="str">
        <f>IF(OR(Table1[[#This Row],[Site]]="FOOD MILLING",Table1[[#This Row],[Site]]="GODACO"), "No", "Yes")</f>
        <v>Yes</v>
      </c>
      <c r="D2063" s="40">
        <f>MAX(DATE(Table1[Year],1,1),DATE(Table1[Year],1,1)-WEEKDAY(DATE(Table1[Year],1,1),2)+(Table1[WeekNum]-1)*7+1)</f>
        <v>44634</v>
      </c>
      <c r="E2063" s="40">
        <f>MIN(DATE(Table1[Year]+1,1,0),DATE(Table1[Year],1,1)-WEEKDAY(DATE(Table1[Year],1,1),2)+Table1[WeekNum]*7)</f>
        <v>44640</v>
      </c>
      <c r="F2063" s="15">
        <v>2022</v>
      </c>
      <c r="G2063" s="15">
        <f t="shared" si="64"/>
        <v>3</v>
      </c>
      <c r="H2063" s="15">
        <v>12</v>
      </c>
      <c r="I2063" s="207" t="str">
        <f>"W" &amp;Table1[[#This Row],[WeekNum]]</f>
        <v>W12</v>
      </c>
      <c r="J2063" s="195" t="str">
        <f t="shared" si="65"/>
        <v>22-W12</v>
      </c>
      <c r="K2063" s="11" t="s">
        <v>725</v>
      </c>
      <c r="L2063" s="11"/>
      <c r="M2063" s="11" t="s">
        <v>72</v>
      </c>
      <c r="N2063" s="11" t="s">
        <v>45</v>
      </c>
      <c r="O2063" s="266" t="s">
        <v>384</v>
      </c>
      <c r="P2063" s="11" t="s">
        <v>410</v>
      </c>
      <c r="Q2063" s="11" t="s">
        <v>421</v>
      </c>
      <c r="R2063" s="11">
        <v>0</v>
      </c>
      <c r="S2063" s="11">
        <v>0</v>
      </c>
      <c r="T2063" s="206">
        <f>ABS(Table1[[#This Row],[Prod]]-Table1[[#This Row],[Planned]])</f>
        <v>0</v>
      </c>
      <c r="U2063" s="209">
        <f>IF(ABS(Table1[[#This Row],[Prod]]-Table1[[#This Row],[Planned]])&gt;Table1[[#This Row],[Planned]],0,IF(Table1[[#This Row],[Planned]]=0,0,1-ABS(Table1[[#This Row],[Prod]]-Table1[[#This Row],[Planned]])/Table1[[#This Row],[Planned]]))</f>
        <v>0</v>
      </c>
      <c r="V2063" s="11"/>
      <c r="W2063" s="11"/>
      <c r="X2063" s="27">
        <v>0</v>
      </c>
      <c r="Y2063" s="206">
        <f>Table1[[#This Row],[Prod]]</f>
        <v>0</v>
      </c>
      <c r="Z2063" s="206">
        <f>ABS(Table1[[#This Row],[Prod2]]-Table1[[#This Row],[Plan Revised]])</f>
        <v>0</v>
      </c>
      <c r="AA2063" s="209">
        <f>IF(ABS(Table1[[#This Row],[Prod2]]-Table1[[#This Row],[Plan Revised]])&gt;Table1[[#This Row],[Plan Revised]],0,IF(Table1[[#This Row],[Plan Revised]]=0,0,1-ABS(Table1[[#This Row],[Prod2]]-Table1[[#This Row],[Plan Revised]])/Table1[[#This Row],[Plan Revised]]))</f>
        <v>0</v>
      </c>
      <c r="AB2063" s="11"/>
      <c r="AC2063" s="30"/>
      <c r="AD2063"/>
      <c r="AF2063"/>
    </row>
    <row r="2064" spans="1:32">
      <c r="A2064" s="15" t="str">
        <f>IF(Table1[Week]=WeekSel,"Yes","No")</f>
        <v>No</v>
      </c>
      <c r="B2064" s="15" t="str">
        <f>IF((Table1[StartDate]&gt;=Date.GraphMin)*(Table1[StartDate]&lt;=Date.GraphMax)=1,"Yes","No")</f>
        <v>No</v>
      </c>
      <c r="C2064" s="15" t="str">
        <f>IF(OR(Table1[[#This Row],[Site]]="FOOD MILLING",Table1[[#This Row],[Site]]="GODACO"), "No", "Yes")</f>
        <v>Yes</v>
      </c>
      <c r="D2064" s="40">
        <f>MAX(DATE(Table1[Year],1,1),DATE(Table1[Year],1,1)-WEEKDAY(DATE(Table1[Year],1,1),2)+(Table1[WeekNum]-1)*7+1)</f>
        <v>44634</v>
      </c>
      <c r="E2064" s="40">
        <f>MIN(DATE(Table1[Year]+1,1,0),DATE(Table1[Year],1,1)-WEEKDAY(DATE(Table1[Year],1,1),2)+Table1[WeekNum]*7)</f>
        <v>44640</v>
      </c>
      <c r="F2064" s="15">
        <v>2022</v>
      </c>
      <c r="G2064" s="15">
        <f t="shared" si="64"/>
        <v>3</v>
      </c>
      <c r="H2064" s="15">
        <v>12</v>
      </c>
      <c r="I2064" s="207" t="str">
        <f>"W" &amp;Table1[[#This Row],[WeekNum]]</f>
        <v>W12</v>
      </c>
      <c r="J2064" s="195" t="str">
        <f t="shared" si="65"/>
        <v>22-W12</v>
      </c>
      <c r="K2064" s="11" t="s">
        <v>720</v>
      </c>
      <c r="L2064" s="11"/>
      <c r="M2064" s="11" t="s">
        <v>72</v>
      </c>
      <c r="N2064" s="11" t="s">
        <v>45</v>
      </c>
      <c r="O2064" s="266" t="s">
        <v>384</v>
      </c>
      <c r="P2064" s="11" t="s">
        <v>408</v>
      </c>
      <c r="Q2064" s="11" t="s">
        <v>421</v>
      </c>
      <c r="R2064" s="11">
        <v>140</v>
      </c>
      <c r="S2064" s="11">
        <v>153.60000000000002</v>
      </c>
      <c r="T2064" s="206">
        <f>ABS(Table1[[#This Row],[Prod]]-Table1[[#This Row],[Planned]])</f>
        <v>13.600000000000023</v>
      </c>
      <c r="U2064" s="209">
        <f>IF(ABS(Table1[[#This Row],[Prod]]-Table1[[#This Row],[Planned]])&gt;Table1[[#This Row],[Planned]],0,IF(Table1[[#This Row],[Planned]]=0,0,1-ABS(Table1[[#This Row],[Prod]]-Table1[[#This Row],[Planned]])/Table1[[#This Row],[Planned]]))</f>
        <v>0.90285714285714269</v>
      </c>
      <c r="V2064" s="11"/>
      <c r="W2064" s="11"/>
      <c r="X2064" s="27">
        <v>140</v>
      </c>
      <c r="Y2064" s="206">
        <f>Table1[[#This Row],[Prod]]</f>
        <v>153.60000000000002</v>
      </c>
      <c r="Z2064" s="206">
        <f>ABS(Table1[[#This Row],[Prod2]]-Table1[[#This Row],[Plan Revised]])</f>
        <v>13.600000000000023</v>
      </c>
      <c r="AA2064" s="209">
        <f>IF(ABS(Table1[[#This Row],[Prod2]]-Table1[[#This Row],[Plan Revised]])&gt;Table1[[#This Row],[Plan Revised]],0,IF(Table1[[#This Row],[Plan Revised]]=0,0,1-ABS(Table1[[#This Row],[Prod2]]-Table1[[#This Row],[Plan Revised]])/Table1[[#This Row],[Plan Revised]]))</f>
        <v>0.90285714285714269</v>
      </c>
      <c r="AB2064" s="11"/>
      <c r="AC2064" s="30"/>
      <c r="AD2064"/>
      <c r="AF2064"/>
    </row>
    <row r="2065" spans="1:32">
      <c r="A2065" s="15" t="str">
        <f>IF(Table1[Week]=WeekSel,"Yes","No")</f>
        <v>No</v>
      </c>
      <c r="B2065" s="15" t="str">
        <f>IF((Table1[StartDate]&gt;=Date.GraphMin)*(Table1[StartDate]&lt;=Date.GraphMax)=1,"Yes","No")</f>
        <v>No</v>
      </c>
      <c r="C2065" s="15" t="str">
        <f>IF(OR(Table1[[#This Row],[Site]]="FOOD MILLING",Table1[[#This Row],[Site]]="GODACO"), "No", "Yes")</f>
        <v>Yes</v>
      </c>
      <c r="D2065" s="40">
        <f>MAX(DATE(Table1[Year],1,1),DATE(Table1[Year],1,1)-WEEKDAY(DATE(Table1[Year],1,1),2)+(Table1[WeekNum]-1)*7+1)</f>
        <v>44634</v>
      </c>
      <c r="E2065" s="40">
        <f>MIN(DATE(Table1[Year]+1,1,0),DATE(Table1[Year],1,1)-WEEKDAY(DATE(Table1[Year],1,1),2)+Table1[WeekNum]*7)</f>
        <v>44640</v>
      </c>
      <c r="F2065" s="15">
        <v>2022</v>
      </c>
      <c r="G2065" s="15">
        <f t="shared" si="64"/>
        <v>3</v>
      </c>
      <c r="H2065" s="15">
        <v>12</v>
      </c>
      <c r="I2065" s="207" t="str">
        <f>"W" &amp;Table1[[#This Row],[WeekNum]]</f>
        <v>W12</v>
      </c>
      <c r="J2065" s="195" t="str">
        <f t="shared" si="65"/>
        <v>22-W12</v>
      </c>
      <c r="K2065" s="11" t="s">
        <v>726</v>
      </c>
      <c r="L2065" s="11"/>
      <c r="M2065" s="11" t="s">
        <v>72</v>
      </c>
      <c r="N2065" s="11" t="s">
        <v>76</v>
      </c>
      <c r="O2065" s="266" t="s">
        <v>389</v>
      </c>
      <c r="P2065" s="11" t="s">
        <v>410</v>
      </c>
      <c r="Q2065" s="11" t="s">
        <v>421</v>
      </c>
      <c r="R2065" s="11">
        <v>0</v>
      </c>
      <c r="S2065" s="11">
        <v>0</v>
      </c>
      <c r="T2065" s="206">
        <f>ABS(Table1[[#This Row],[Prod]]-Table1[[#This Row],[Planned]])</f>
        <v>0</v>
      </c>
      <c r="U2065" s="209">
        <f>IF(ABS(Table1[[#This Row],[Prod]]-Table1[[#This Row],[Planned]])&gt;Table1[[#This Row],[Planned]],0,IF(Table1[[#This Row],[Planned]]=0,0,1-ABS(Table1[[#This Row],[Prod]]-Table1[[#This Row],[Planned]])/Table1[[#This Row],[Planned]]))</f>
        <v>0</v>
      </c>
      <c r="V2065" s="11"/>
      <c r="W2065" s="11"/>
      <c r="X2065" s="27">
        <v>0</v>
      </c>
      <c r="Y2065" s="206">
        <f>Table1[[#This Row],[Prod]]</f>
        <v>0</v>
      </c>
      <c r="Z2065" s="206">
        <f>ABS(Table1[[#This Row],[Prod2]]-Table1[[#This Row],[Plan Revised]])</f>
        <v>0</v>
      </c>
      <c r="AA2065" s="209">
        <f>IF(ABS(Table1[[#This Row],[Prod2]]-Table1[[#This Row],[Plan Revised]])&gt;Table1[[#This Row],[Plan Revised]],0,IF(Table1[[#This Row],[Plan Revised]]=0,0,1-ABS(Table1[[#This Row],[Prod2]]-Table1[[#This Row],[Plan Revised]])/Table1[[#This Row],[Plan Revised]]))</f>
        <v>0</v>
      </c>
      <c r="AB2065" s="11"/>
      <c r="AC2065" s="30"/>
      <c r="AD2065"/>
      <c r="AF2065"/>
    </row>
    <row r="2066" spans="1:32">
      <c r="A2066" s="15" t="str">
        <f>IF(Table1[Week]=WeekSel,"Yes","No")</f>
        <v>No</v>
      </c>
      <c r="B2066" s="15" t="str">
        <f>IF((Table1[StartDate]&gt;=Date.GraphMin)*(Table1[StartDate]&lt;=Date.GraphMax)=1,"Yes","No")</f>
        <v>No</v>
      </c>
      <c r="C2066" s="15" t="str">
        <f>IF(OR(Table1[[#This Row],[Site]]="FOOD MILLING",Table1[[#This Row],[Site]]="GODACO"), "No", "Yes")</f>
        <v>Yes</v>
      </c>
      <c r="D2066" s="40">
        <f>MAX(DATE(Table1[Year],1,1),DATE(Table1[Year],1,1)-WEEKDAY(DATE(Table1[Year],1,1),2)+(Table1[WeekNum]-1)*7+1)</f>
        <v>44634</v>
      </c>
      <c r="E2066" s="40">
        <f>MIN(DATE(Table1[Year]+1,1,0),DATE(Table1[Year],1,1)-WEEKDAY(DATE(Table1[Year],1,1),2)+Table1[WeekNum]*7)</f>
        <v>44640</v>
      </c>
      <c r="F2066" s="15">
        <v>2022</v>
      </c>
      <c r="G2066" s="15">
        <f t="shared" si="64"/>
        <v>3</v>
      </c>
      <c r="H2066" s="15">
        <v>12</v>
      </c>
      <c r="I2066" s="207" t="str">
        <f>"W" &amp;Table1[[#This Row],[WeekNum]]</f>
        <v>W12</v>
      </c>
      <c r="J2066" s="195" t="str">
        <f t="shared" si="65"/>
        <v>22-W12</v>
      </c>
      <c r="K2066" s="11" t="s">
        <v>727</v>
      </c>
      <c r="L2066" s="11"/>
      <c r="M2066" s="11" t="s">
        <v>72</v>
      </c>
      <c r="N2066" s="11" t="s">
        <v>76</v>
      </c>
      <c r="O2066" s="266" t="s">
        <v>389</v>
      </c>
      <c r="P2066" s="11" t="s">
        <v>410</v>
      </c>
      <c r="Q2066" s="11" t="s">
        <v>421</v>
      </c>
      <c r="R2066" s="11">
        <v>0</v>
      </c>
      <c r="S2066" s="11">
        <v>0</v>
      </c>
      <c r="T2066" s="206">
        <f>ABS(Table1[[#This Row],[Prod]]-Table1[[#This Row],[Planned]])</f>
        <v>0</v>
      </c>
      <c r="U2066" s="209">
        <f>IF(ABS(Table1[[#This Row],[Prod]]-Table1[[#This Row],[Planned]])&gt;Table1[[#This Row],[Planned]],0,IF(Table1[[#This Row],[Planned]]=0,0,1-ABS(Table1[[#This Row],[Prod]]-Table1[[#This Row],[Planned]])/Table1[[#This Row],[Planned]]))</f>
        <v>0</v>
      </c>
      <c r="V2066" s="11"/>
      <c r="W2066" s="11"/>
      <c r="X2066" s="27">
        <v>0</v>
      </c>
      <c r="Y2066" s="206">
        <f>Table1[[#This Row],[Prod]]</f>
        <v>0</v>
      </c>
      <c r="Z2066" s="206">
        <f>ABS(Table1[[#This Row],[Prod2]]-Table1[[#This Row],[Plan Revised]])</f>
        <v>0</v>
      </c>
      <c r="AA2066" s="209">
        <f>IF(ABS(Table1[[#This Row],[Prod2]]-Table1[[#This Row],[Plan Revised]])&gt;Table1[[#This Row],[Plan Revised]],0,IF(Table1[[#This Row],[Plan Revised]]=0,0,1-ABS(Table1[[#This Row],[Prod2]]-Table1[[#This Row],[Plan Revised]])/Table1[[#This Row],[Plan Revised]]))</f>
        <v>0</v>
      </c>
      <c r="AB2066" s="11"/>
      <c r="AC2066" s="30"/>
      <c r="AD2066"/>
      <c r="AF2066"/>
    </row>
    <row r="2067" spans="1:32">
      <c r="A2067" s="15" t="str">
        <f>IF(Table1[Week]=WeekSel,"Yes","No")</f>
        <v>No</v>
      </c>
      <c r="B2067" s="15" t="str">
        <f>IF((Table1[StartDate]&gt;=Date.GraphMin)*(Table1[StartDate]&lt;=Date.GraphMax)=1,"Yes","No")</f>
        <v>No</v>
      </c>
      <c r="C2067" s="15" t="str">
        <f>IF(OR(Table1[[#This Row],[Site]]="FOOD MILLING",Table1[[#This Row],[Site]]="GODACO"), "No", "Yes")</f>
        <v>Yes</v>
      </c>
      <c r="D2067" s="40">
        <f>MAX(DATE(Table1[Year],1,1),DATE(Table1[Year],1,1)-WEEKDAY(DATE(Table1[Year],1,1),2)+(Table1[WeekNum]-1)*7+1)</f>
        <v>44627</v>
      </c>
      <c r="E2067" s="40">
        <f>MIN(DATE(Table1[Year]+1,1,0),DATE(Table1[Year],1,1)-WEEKDAY(DATE(Table1[Year],1,1),2)+Table1[WeekNum]*7)</f>
        <v>44633</v>
      </c>
      <c r="F2067" s="15">
        <v>2022</v>
      </c>
      <c r="G2067" s="15">
        <f t="shared" si="64"/>
        <v>3</v>
      </c>
      <c r="H2067" s="15">
        <v>11</v>
      </c>
      <c r="I2067" s="207" t="str">
        <f>"W" &amp;Table1[[#This Row],[WeekNum]]</f>
        <v>W11</v>
      </c>
      <c r="J2067" s="195" t="str">
        <f t="shared" si="65"/>
        <v>22-W11</v>
      </c>
      <c r="K2067" s="11" t="s">
        <v>644</v>
      </c>
      <c r="L2067" s="11"/>
      <c r="M2067" s="11" t="s">
        <v>72</v>
      </c>
      <c r="N2067" s="11" t="s">
        <v>428</v>
      </c>
      <c r="O2067" s="266" t="s">
        <v>372</v>
      </c>
      <c r="P2067" s="11" t="s">
        <v>373</v>
      </c>
      <c r="Q2067" s="11" t="s">
        <v>419</v>
      </c>
      <c r="R2067" s="11">
        <v>0</v>
      </c>
      <c r="S2067" s="11">
        <v>0</v>
      </c>
      <c r="T2067" s="206">
        <f>ABS(Table1[[#This Row],[Prod]]-Table1[[#This Row],[Planned]])</f>
        <v>0</v>
      </c>
      <c r="U2067" s="209">
        <f>IF(ABS(Table1[[#This Row],[Prod]]-Table1[[#This Row],[Planned]])&gt;Table1[[#This Row],[Planned]],0,IF(Table1[[#This Row],[Planned]]=0,0,1-ABS(Table1[[#This Row],[Prod]]-Table1[[#This Row],[Planned]])/Table1[[#This Row],[Planned]]))</f>
        <v>0</v>
      </c>
      <c r="V2067" s="11"/>
      <c r="W2067" s="11"/>
      <c r="X2067" s="27">
        <v>0</v>
      </c>
      <c r="Y2067" s="206">
        <f>Table1[[#This Row],[Prod]]</f>
        <v>0</v>
      </c>
      <c r="Z2067" s="206">
        <f>ABS(Table1[[#This Row],[Prod2]]-Table1[[#This Row],[Plan Revised]])</f>
        <v>0</v>
      </c>
      <c r="AA2067" s="209">
        <f>IF(ABS(Table1[[#This Row],[Prod2]]-Table1[[#This Row],[Plan Revised]])&gt;Table1[[#This Row],[Plan Revised]],0,IF(Table1[[#This Row],[Plan Revised]]=0,0,1-ABS(Table1[[#This Row],[Prod2]]-Table1[[#This Row],[Plan Revised]])/Table1[[#This Row],[Plan Revised]]))</f>
        <v>0</v>
      </c>
      <c r="AB2067" s="11"/>
      <c r="AC2067" s="30"/>
      <c r="AD2067"/>
      <c r="AF2067"/>
    </row>
    <row r="2068" spans="1:32">
      <c r="A2068" s="15" t="str">
        <f>IF(Table1[Week]=WeekSel,"Yes","No")</f>
        <v>No</v>
      </c>
      <c r="B2068" s="15" t="str">
        <f>IF((Table1[StartDate]&gt;=Date.GraphMin)*(Table1[StartDate]&lt;=Date.GraphMax)=1,"Yes","No")</f>
        <v>No</v>
      </c>
      <c r="C2068" s="15" t="str">
        <f>IF(OR(Table1[[#This Row],[Site]]="FOOD MILLING",Table1[[#This Row],[Site]]="GODACO"), "No", "Yes")</f>
        <v>Yes</v>
      </c>
      <c r="D2068" s="40">
        <f>MAX(DATE(Table1[Year],1,1),DATE(Table1[Year],1,1)-WEEKDAY(DATE(Table1[Year],1,1),2)+(Table1[WeekNum]-1)*7+1)</f>
        <v>44627</v>
      </c>
      <c r="E2068" s="40">
        <f>MIN(DATE(Table1[Year]+1,1,0),DATE(Table1[Year],1,1)-WEEKDAY(DATE(Table1[Year],1,1),2)+Table1[WeekNum]*7)</f>
        <v>44633</v>
      </c>
      <c r="F2068" s="15">
        <v>2022</v>
      </c>
      <c r="G2068" s="15">
        <f t="shared" si="64"/>
        <v>3</v>
      </c>
      <c r="H2068" s="15">
        <v>11</v>
      </c>
      <c r="I2068" s="207" t="str">
        <f>"W" &amp;Table1[[#This Row],[WeekNum]]</f>
        <v>W11</v>
      </c>
      <c r="J2068" s="195" t="str">
        <f t="shared" si="65"/>
        <v>22-W11</v>
      </c>
      <c r="K2068" s="11" t="s">
        <v>536</v>
      </c>
      <c r="L2068" s="11"/>
      <c r="M2068" s="11" t="s">
        <v>72</v>
      </c>
      <c r="N2068" s="11" t="s">
        <v>428</v>
      </c>
      <c r="O2068" s="266" t="s">
        <v>372</v>
      </c>
      <c r="P2068" s="11" t="s">
        <v>373</v>
      </c>
      <c r="Q2068" s="11" t="s">
        <v>419</v>
      </c>
      <c r="R2068" s="11">
        <v>0</v>
      </c>
      <c r="S2068" s="11">
        <v>0</v>
      </c>
      <c r="T2068" s="206">
        <f>ABS(Table1[[#This Row],[Prod]]-Table1[[#This Row],[Planned]])</f>
        <v>0</v>
      </c>
      <c r="U2068" s="209">
        <f>IF(ABS(Table1[[#This Row],[Prod]]-Table1[[#This Row],[Planned]])&gt;Table1[[#This Row],[Planned]],0,IF(Table1[[#This Row],[Planned]]=0,0,1-ABS(Table1[[#This Row],[Prod]]-Table1[[#This Row],[Planned]])/Table1[[#This Row],[Planned]]))</f>
        <v>0</v>
      </c>
      <c r="V2068" s="11"/>
      <c r="W2068" s="11"/>
      <c r="X2068" s="27">
        <v>0</v>
      </c>
      <c r="Y2068" s="206">
        <f>Table1[[#This Row],[Prod]]</f>
        <v>0</v>
      </c>
      <c r="Z2068" s="206">
        <f>ABS(Table1[[#This Row],[Prod2]]-Table1[[#This Row],[Plan Revised]])</f>
        <v>0</v>
      </c>
      <c r="AA2068" s="209">
        <f>IF(ABS(Table1[[#This Row],[Prod2]]-Table1[[#This Row],[Plan Revised]])&gt;Table1[[#This Row],[Plan Revised]],0,IF(Table1[[#This Row],[Plan Revised]]=0,0,1-ABS(Table1[[#This Row],[Prod2]]-Table1[[#This Row],[Plan Revised]])/Table1[[#This Row],[Plan Revised]]))</f>
        <v>0</v>
      </c>
      <c r="AB2068" s="11"/>
      <c r="AC2068" s="30"/>
      <c r="AD2068"/>
      <c r="AF2068"/>
    </row>
    <row r="2069" spans="1:32">
      <c r="A2069" s="15" t="str">
        <f>IF(Table1[Week]=WeekSel,"Yes","No")</f>
        <v>No</v>
      </c>
      <c r="B2069" s="15" t="str">
        <f>IF((Table1[StartDate]&gt;=Date.GraphMin)*(Table1[StartDate]&lt;=Date.GraphMax)=1,"Yes","No")</f>
        <v>No</v>
      </c>
      <c r="C2069" s="15" t="str">
        <f>IF(OR(Table1[[#This Row],[Site]]="FOOD MILLING",Table1[[#This Row],[Site]]="GODACO"), "No", "Yes")</f>
        <v>Yes</v>
      </c>
      <c r="D2069" s="40">
        <f>MAX(DATE(Table1[Year],1,1),DATE(Table1[Year],1,1)-WEEKDAY(DATE(Table1[Year],1,1),2)+(Table1[WeekNum]-1)*7+1)</f>
        <v>44627</v>
      </c>
      <c r="E2069" s="40">
        <f>MIN(DATE(Table1[Year]+1,1,0),DATE(Table1[Year],1,1)-WEEKDAY(DATE(Table1[Year],1,1),2)+Table1[WeekNum]*7)</f>
        <v>44633</v>
      </c>
      <c r="F2069" s="15">
        <v>2022</v>
      </c>
      <c r="G2069" s="15">
        <f t="shared" si="64"/>
        <v>3</v>
      </c>
      <c r="H2069" s="15">
        <v>11</v>
      </c>
      <c r="I2069" s="207" t="str">
        <f>"W" &amp;Table1[[#This Row],[WeekNum]]</f>
        <v>W11</v>
      </c>
      <c r="J2069" s="195" t="str">
        <f t="shared" si="65"/>
        <v>22-W11</v>
      </c>
      <c r="K2069" s="11" t="s">
        <v>537</v>
      </c>
      <c r="L2069" s="11"/>
      <c r="M2069" s="11" t="s">
        <v>72</v>
      </c>
      <c r="N2069" s="11" t="s">
        <v>428</v>
      </c>
      <c r="O2069" s="266" t="s">
        <v>372</v>
      </c>
      <c r="P2069" s="11" t="s">
        <v>373</v>
      </c>
      <c r="Q2069" s="11" t="s">
        <v>419</v>
      </c>
      <c r="R2069" s="11">
        <v>3000</v>
      </c>
      <c r="S2069" s="11">
        <v>2997.9599999999996</v>
      </c>
      <c r="T2069" s="206">
        <f>ABS(Table1[[#This Row],[Prod]]-Table1[[#This Row],[Planned]])</f>
        <v>2.0400000000004184</v>
      </c>
      <c r="U2069" s="209">
        <f>IF(ABS(Table1[[#This Row],[Prod]]-Table1[[#This Row],[Planned]])&gt;Table1[[#This Row],[Planned]],0,IF(Table1[[#This Row],[Planned]]=0,0,1-ABS(Table1[[#This Row],[Prod]]-Table1[[#This Row],[Planned]])/Table1[[#This Row],[Planned]]))</f>
        <v>0.99931999999999988</v>
      </c>
      <c r="V2069" s="11"/>
      <c r="W2069" s="11"/>
      <c r="X2069" s="27">
        <v>3000</v>
      </c>
      <c r="Y2069" s="206">
        <f>Table1[[#This Row],[Prod]]</f>
        <v>2997.9599999999996</v>
      </c>
      <c r="Z2069" s="206">
        <f>ABS(Table1[[#This Row],[Prod2]]-Table1[[#This Row],[Plan Revised]])</f>
        <v>2.0400000000004184</v>
      </c>
      <c r="AA2069" s="209">
        <f>IF(ABS(Table1[[#This Row],[Prod2]]-Table1[[#This Row],[Plan Revised]])&gt;Table1[[#This Row],[Plan Revised]],0,IF(Table1[[#This Row],[Plan Revised]]=0,0,1-ABS(Table1[[#This Row],[Prod2]]-Table1[[#This Row],[Plan Revised]])/Table1[[#This Row],[Plan Revised]]))</f>
        <v>0.99931999999999988</v>
      </c>
      <c r="AB2069" s="11"/>
      <c r="AC2069" s="30"/>
      <c r="AD2069"/>
      <c r="AF2069"/>
    </row>
    <row r="2070" spans="1:32">
      <c r="A2070" s="15" t="str">
        <f>IF(Table1[Week]=WeekSel,"Yes","No")</f>
        <v>No</v>
      </c>
      <c r="B2070" s="15" t="str">
        <f>IF((Table1[StartDate]&gt;=Date.GraphMin)*(Table1[StartDate]&lt;=Date.GraphMax)=1,"Yes","No")</f>
        <v>No</v>
      </c>
      <c r="C2070" s="15" t="str">
        <f>IF(OR(Table1[[#This Row],[Site]]="FOOD MILLING",Table1[[#This Row],[Site]]="GODACO"), "No", "Yes")</f>
        <v>Yes</v>
      </c>
      <c r="D2070" s="40">
        <f>MAX(DATE(Table1[Year],1,1),DATE(Table1[Year],1,1)-WEEKDAY(DATE(Table1[Year],1,1),2)+(Table1[WeekNum]-1)*7+1)</f>
        <v>44627</v>
      </c>
      <c r="E2070" s="40">
        <f>MIN(DATE(Table1[Year]+1,1,0),DATE(Table1[Year],1,1)-WEEKDAY(DATE(Table1[Year],1,1),2)+Table1[WeekNum]*7)</f>
        <v>44633</v>
      </c>
      <c r="F2070" s="15">
        <v>2022</v>
      </c>
      <c r="G2070" s="15">
        <f t="shared" si="64"/>
        <v>3</v>
      </c>
      <c r="H2070" s="15">
        <v>11</v>
      </c>
      <c r="I2070" s="207" t="str">
        <f>"W" &amp;Table1[[#This Row],[WeekNum]]</f>
        <v>W11</v>
      </c>
      <c r="J2070" s="195" t="str">
        <f t="shared" si="65"/>
        <v>22-W11</v>
      </c>
      <c r="K2070" s="11" t="s">
        <v>535</v>
      </c>
      <c r="L2070" s="11"/>
      <c r="M2070" s="11" t="s">
        <v>72</v>
      </c>
      <c r="N2070" s="11" t="s">
        <v>428</v>
      </c>
      <c r="O2070" s="266" t="s">
        <v>372</v>
      </c>
      <c r="P2070" s="11" t="s">
        <v>373</v>
      </c>
      <c r="Q2070" s="11" t="s">
        <v>419</v>
      </c>
      <c r="R2070" s="11">
        <v>0</v>
      </c>
      <c r="S2070" s="11">
        <v>0</v>
      </c>
      <c r="T2070" s="206">
        <f>ABS(Table1[[#This Row],[Prod]]-Table1[[#This Row],[Planned]])</f>
        <v>0</v>
      </c>
      <c r="U2070" s="209">
        <f>IF(ABS(Table1[[#This Row],[Prod]]-Table1[[#This Row],[Planned]])&gt;Table1[[#This Row],[Planned]],0,IF(Table1[[#This Row],[Planned]]=0,0,1-ABS(Table1[[#This Row],[Prod]]-Table1[[#This Row],[Planned]])/Table1[[#This Row],[Planned]]))</f>
        <v>0</v>
      </c>
      <c r="V2070" s="11"/>
      <c r="W2070" s="11"/>
      <c r="X2070" s="27">
        <v>0</v>
      </c>
      <c r="Y2070" s="206">
        <f>Table1[[#This Row],[Prod]]</f>
        <v>0</v>
      </c>
      <c r="Z2070" s="206">
        <f>ABS(Table1[[#This Row],[Prod2]]-Table1[[#This Row],[Plan Revised]])</f>
        <v>0</v>
      </c>
      <c r="AA2070" s="209">
        <f>IF(ABS(Table1[[#This Row],[Prod2]]-Table1[[#This Row],[Plan Revised]])&gt;Table1[[#This Row],[Plan Revised]],0,IF(Table1[[#This Row],[Plan Revised]]=0,0,1-ABS(Table1[[#This Row],[Prod2]]-Table1[[#This Row],[Plan Revised]])/Table1[[#This Row],[Plan Revised]]))</f>
        <v>0</v>
      </c>
      <c r="AB2070" s="11"/>
      <c r="AC2070" s="30"/>
      <c r="AD2070"/>
      <c r="AF2070"/>
    </row>
    <row r="2071" spans="1:32">
      <c r="A2071" s="15" t="str">
        <f>IF(Table1[Week]=WeekSel,"Yes","No")</f>
        <v>No</v>
      </c>
      <c r="B2071" s="15" t="str">
        <f>IF((Table1[StartDate]&gt;=Date.GraphMin)*(Table1[StartDate]&lt;=Date.GraphMax)=1,"Yes","No")</f>
        <v>No</v>
      </c>
      <c r="C2071" s="15" t="str">
        <f>IF(OR(Table1[[#This Row],[Site]]="FOOD MILLING",Table1[[#This Row],[Site]]="GODACO"), "No", "Yes")</f>
        <v>Yes</v>
      </c>
      <c r="D2071" s="40">
        <f>MAX(DATE(Table1[Year],1,1),DATE(Table1[Year],1,1)-WEEKDAY(DATE(Table1[Year],1,1),2)+(Table1[WeekNum]-1)*7+1)</f>
        <v>44627</v>
      </c>
      <c r="E2071" s="40">
        <f>MIN(DATE(Table1[Year]+1,1,0),DATE(Table1[Year],1,1)-WEEKDAY(DATE(Table1[Year],1,1),2)+Table1[WeekNum]*7)</f>
        <v>44633</v>
      </c>
      <c r="F2071" s="15">
        <v>2022</v>
      </c>
      <c r="G2071" s="15">
        <f t="shared" si="64"/>
        <v>3</v>
      </c>
      <c r="H2071" s="15">
        <v>11</v>
      </c>
      <c r="I2071" s="207" t="str">
        <f>"W" &amp;Table1[[#This Row],[WeekNum]]</f>
        <v>W11</v>
      </c>
      <c r="J2071" s="195" t="str">
        <f t="shared" si="65"/>
        <v>22-W11</v>
      </c>
      <c r="K2071" s="11" t="s">
        <v>638</v>
      </c>
      <c r="L2071" s="11"/>
      <c r="M2071" s="11" t="s">
        <v>72</v>
      </c>
      <c r="N2071" s="11" t="s">
        <v>428</v>
      </c>
      <c r="O2071" s="266" t="s">
        <v>374</v>
      </c>
      <c r="P2071" s="11" t="s">
        <v>410</v>
      </c>
      <c r="Q2071" s="11" t="s">
        <v>419</v>
      </c>
      <c r="R2071" s="11"/>
      <c r="S2071" s="11">
        <v>0</v>
      </c>
      <c r="T2071" s="206">
        <f>ABS(Table1[[#This Row],[Prod]]-Table1[[#This Row],[Planned]])</f>
        <v>0</v>
      </c>
      <c r="U2071" s="209">
        <f>IF(ABS(Table1[[#This Row],[Prod]]-Table1[[#This Row],[Planned]])&gt;Table1[[#This Row],[Planned]],0,IF(Table1[[#This Row],[Planned]]=0,0,1-ABS(Table1[[#This Row],[Prod]]-Table1[[#This Row],[Planned]])/Table1[[#This Row],[Planned]]))</f>
        <v>0</v>
      </c>
      <c r="V2071" s="11"/>
      <c r="W2071" s="11"/>
      <c r="X2071" s="27">
        <v>0</v>
      </c>
      <c r="Y2071" s="206">
        <f>Table1[[#This Row],[Prod]]</f>
        <v>0</v>
      </c>
      <c r="Z2071" s="206">
        <f>ABS(Table1[[#This Row],[Prod2]]-Table1[[#This Row],[Plan Revised]])</f>
        <v>0</v>
      </c>
      <c r="AA2071" s="209">
        <f>IF(ABS(Table1[[#This Row],[Prod2]]-Table1[[#This Row],[Plan Revised]])&gt;Table1[[#This Row],[Plan Revised]],0,IF(Table1[[#This Row],[Plan Revised]]=0,0,1-ABS(Table1[[#This Row],[Prod2]]-Table1[[#This Row],[Plan Revised]])/Table1[[#This Row],[Plan Revised]]))</f>
        <v>0</v>
      </c>
      <c r="AB2071" s="11"/>
      <c r="AC2071" s="30"/>
      <c r="AD2071"/>
      <c r="AF2071"/>
    </row>
    <row r="2072" spans="1:32">
      <c r="A2072" s="15" t="str">
        <f>IF(Table1[Week]=WeekSel,"Yes","No")</f>
        <v>No</v>
      </c>
      <c r="B2072" s="15" t="str">
        <f>IF((Table1[StartDate]&gt;=Date.GraphMin)*(Table1[StartDate]&lt;=Date.GraphMax)=1,"Yes","No")</f>
        <v>No</v>
      </c>
      <c r="C2072" s="15" t="str">
        <f>IF(OR(Table1[[#This Row],[Site]]="FOOD MILLING",Table1[[#This Row],[Site]]="GODACO"), "No", "Yes")</f>
        <v>Yes</v>
      </c>
      <c r="D2072" s="40">
        <f>MAX(DATE(Table1[Year],1,1),DATE(Table1[Year],1,1)-WEEKDAY(DATE(Table1[Year],1,1),2)+(Table1[WeekNum]-1)*7+1)</f>
        <v>44627</v>
      </c>
      <c r="E2072" s="40">
        <f>MIN(DATE(Table1[Year]+1,1,0),DATE(Table1[Year],1,1)-WEEKDAY(DATE(Table1[Year],1,1),2)+Table1[WeekNum]*7)</f>
        <v>44633</v>
      </c>
      <c r="F2072" s="15">
        <v>2022</v>
      </c>
      <c r="G2072" s="15">
        <f t="shared" si="64"/>
        <v>3</v>
      </c>
      <c r="H2072" s="15">
        <v>11</v>
      </c>
      <c r="I2072" s="207" t="str">
        <f>"W" &amp;Table1[[#This Row],[WeekNum]]</f>
        <v>W11</v>
      </c>
      <c r="J2072" s="195" t="str">
        <f t="shared" si="65"/>
        <v>22-W11</v>
      </c>
      <c r="K2072" s="11" t="s">
        <v>597</v>
      </c>
      <c r="L2072" s="11"/>
      <c r="M2072" s="11" t="s">
        <v>72</v>
      </c>
      <c r="N2072" s="11" t="s">
        <v>428</v>
      </c>
      <c r="O2072" s="266" t="s">
        <v>374</v>
      </c>
      <c r="P2072" s="11" t="s">
        <v>410</v>
      </c>
      <c r="Q2072" s="11" t="s">
        <v>419</v>
      </c>
      <c r="R2072" s="11">
        <v>1800</v>
      </c>
      <c r="S2072" s="11">
        <v>644.40000000000009</v>
      </c>
      <c r="T2072" s="206">
        <f>ABS(Table1[[#This Row],[Prod]]-Table1[[#This Row],[Planned]])</f>
        <v>1155.5999999999999</v>
      </c>
      <c r="U2072" s="209">
        <f>IF(ABS(Table1[[#This Row],[Prod]]-Table1[[#This Row],[Planned]])&gt;Table1[[#This Row],[Planned]],0,IF(Table1[[#This Row],[Planned]]=0,0,1-ABS(Table1[[#This Row],[Prod]]-Table1[[#This Row],[Planned]])/Table1[[#This Row],[Planned]]))</f>
        <v>0.3580000000000001</v>
      </c>
      <c r="V2072" s="11"/>
      <c r="W2072" s="11"/>
      <c r="X2072" s="27">
        <v>760</v>
      </c>
      <c r="Y2072" s="206">
        <f>Table1[[#This Row],[Prod]]</f>
        <v>644.40000000000009</v>
      </c>
      <c r="Z2072" s="206">
        <f>ABS(Table1[[#This Row],[Prod2]]-Table1[[#This Row],[Plan Revised]])</f>
        <v>115.59999999999991</v>
      </c>
      <c r="AA2072" s="209">
        <f>IF(ABS(Table1[[#This Row],[Prod2]]-Table1[[#This Row],[Plan Revised]])&gt;Table1[[#This Row],[Plan Revised]],0,IF(Table1[[#This Row],[Plan Revised]]=0,0,1-ABS(Table1[[#This Row],[Prod2]]-Table1[[#This Row],[Plan Revised]])/Table1[[#This Row],[Plan Revised]]))</f>
        <v>0.84789473684210537</v>
      </c>
      <c r="AB2072" s="11"/>
      <c r="AC2072" s="30"/>
      <c r="AD2072"/>
      <c r="AF2072"/>
    </row>
    <row r="2073" spans="1:32">
      <c r="A2073" s="15" t="str">
        <f>IF(Table1[Week]=WeekSel,"Yes","No")</f>
        <v>No</v>
      </c>
      <c r="B2073" s="15" t="str">
        <f>IF((Table1[StartDate]&gt;=Date.GraphMin)*(Table1[StartDate]&lt;=Date.GraphMax)=1,"Yes","No")</f>
        <v>No</v>
      </c>
      <c r="C2073" s="15" t="str">
        <f>IF(OR(Table1[[#This Row],[Site]]="FOOD MILLING",Table1[[#This Row],[Site]]="GODACO"), "No", "Yes")</f>
        <v>Yes</v>
      </c>
      <c r="D2073" s="40">
        <f>MAX(DATE(Table1[Year],1,1),DATE(Table1[Year],1,1)-WEEKDAY(DATE(Table1[Year],1,1),2)+(Table1[WeekNum]-1)*7+1)</f>
        <v>44627</v>
      </c>
      <c r="E2073" s="40">
        <f>MIN(DATE(Table1[Year]+1,1,0),DATE(Table1[Year],1,1)-WEEKDAY(DATE(Table1[Year],1,1),2)+Table1[WeekNum]*7)</f>
        <v>44633</v>
      </c>
      <c r="F2073" s="15">
        <v>2022</v>
      </c>
      <c r="G2073" s="15">
        <f t="shared" si="64"/>
        <v>3</v>
      </c>
      <c r="H2073" s="15">
        <v>11</v>
      </c>
      <c r="I2073" s="207" t="str">
        <f>"W" &amp;Table1[[#This Row],[WeekNum]]</f>
        <v>W11</v>
      </c>
      <c r="J2073" s="195" t="str">
        <f t="shared" si="65"/>
        <v>22-W11</v>
      </c>
      <c r="K2073" s="11" t="s">
        <v>611</v>
      </c>
      <c r="L2073" s="11"/>
      <c r="M2073" s="11" t="s">
        <v>72</v>
      </c>
      <c r="N2073" s="11" t="s">
        <v>428</v>
      </c>
      <c r="O2073" s="266" t="s">
        <v>374</v>
      </c>
      <c r="P2073" s="11" t="s">
        <v>410</v>
      </c>
      <c r="Q2073" s="11" t="s">
        <v>421</v>
      </c>
      <c r="R2073" s="11">
        <v>4000</v>
      </c>
      <c r="S2073" s="11">
        <v>3740</v>
      </c>
      <c r="T2073" s="206">
        <f>ABS(Table1[[#This Row],[Prod]]-Table1[[#This Row],[Planned]])</f>
        <v>260</v>
      </c>
      <c r="U2073" s="209">
        <f>IF(ABS(Table1[[#This Row],[Prod]]-Table1[[#This Row],[Planned]])&gt;Table1[[#This Row],[Planned]],0,IF(Table1[[#This Row],[Planned]]=0,0,1-ABS(Table1[[#This Row],[Prod]]-Table1[[#This Row],[Planned]])/Table1[[#This Row],[Planned]]))</f>
        <v>0.93500000000000005</v>
      </c>
      <c r="V2073" s="11"/>
      <c r="W2073" s="11"/>
      <c r="X2073" s="27">
        <v>4000</v>
      </c>
      <c r="Y2073" s="206">
        <f>Table1[[#This Row],[Prod]]</f>
        <v>3740</v>
      </c>
      <c r="Z2073" s="206">
        <f>ABS(Table1[[#This Row],[Prod2]]-Table1[[#This Row],[Plan Revised]])</f>
        <v>260</v>
      </c>
      <c r="AA2073" s="209">
        <f>IF(ABS(Table1[[#This Row],[Prod2]]-Table1[[#This Row],[Plan Revised]])&gt;Table1[[#This Row],[Plan Revised]],0,IF(Table1[[#This Row],[Plan Revised]]=0,0,1-ABS(Table1[[#This Row],[Prod2]]-Table1[[#This Row],[Plan Revised]])/Table1[[#This Row],[Plan Revised]]))</f>
        <v>0.93500000000000005</v>
      </c>
      <c r="AB2073" s="11"/>
      <c r="AC2073" s="30"/>
      <c r="AD2073"/>
      <c r="AF2073"/>
    </row>
    <row r="2074" spans="1:32">
      <c r="A2074" s="15" t="str">
        <f>IF(Table1[Week]=WeekSel,"Yes","No")</f>
        <v>No</v>
      </c>
      <c r="B2074" s="15" t="str">
        <f>IF((Table1[StartDate]&gt;=Date.GraphMin)*(Table1[StartDate]&lt;=Date.GraphMax)=1,"Yes","No")</f>
        <v>No</v>
      </c>
      <c r="C2074" s="15" t="str">
        <f>IF(OR(Table1[[#This Row],[Site]]="FOOD MILLING",Table1[[#This Row],[Site]]="GODACO"), "No", "Yes")</f>
        <v>Yes</v>
      </c>
      <c r="D2074" s="40">
        <f>MAX(DATE(Table1[Year],1,1),DATE(Table1[Year],1,1)-WEEKDAY(DATE(Table1[Year],1,1),2)+(Table1[WeekNum]-1)*7+1)</f>
        <v>44627</v>
      </c>
      <c r="E2074" s="40">
        <f>MIN(DATE(Table1[Year]+1,1,0),DATE(Table1[Year],1,1)-WEEKDAY(DATE(Table1[Year],1,1),2)+Table1[WeekNum]*7)</f>
        <v>44633</v>
      </c>
      <c r="F2074" s="15">
        <v>2022</v>
      </c>
      <c r="G2074" s="15">
        <f t="shared" si="64"/>
        <v>3</v>
      </c>
      <c r="H2074" s="15">
        <v>11</v>
      </c>
      <c r="I2074" s="207" t="str">
        <f>"W" &amp;Table1[[#This Row],[WeekNum]]</f>
        <v>W11</v>
      </c>
      <c r="J2074" s="195" t="str">
        <f t="shared" si="65"/>
        <v>22-W11</v>
      </c>
      <c r="K2074" s="11" t="s">
        <v>612</v>
      </c>
      <c r="L2074" s="11"/>
      <c r="M2074" s="11" t="s">
        <v>72</v>
      </c>
      <c r="N2074" s="11" t="s">
        <v>428</v>
      </c>
      <c r="O2074" s="266" t="s">
        <v>374</v>
      </c>
      <c r="P2074" s="11" t="s">
        <v>410</v>
      </c>
      <c r="Q2074" s="11" t="s">
        <v>421</v>
      </c>
      <c r="R2074" s="11"/>
      <c r="S2074" s="11">
        <v>0</v>
      </c>
      <c r="T2074" s="206">
        <f>ABS(Table1[[#This Row],[Prod]]-Table1[[#This Row],[Planned]])</f>
        <v>0</v>
      </c>
      <c r="U2074" s="209">
        <f>IF(ABS(Table1[[#This Row],[Prod]]-Table1[[#This Row],[Planned]])&gt;Table1[[#This Row],[Planned]],0,IF(Table1[[#This Row],[Planned]]=0,0,1-ABS(Table1[[#This Row],[Prod]]-Table1[[#This Row],[Planned]])/Table1[[#This Row],[Planned]]))</f>
        <v>0</v>
      </c>
      <c r="V2074" s="11"/>
      <c r="W2074" s="11"/>
      <c r="X2074" s="27"/>
      <c r="Y2074" s="206">
        <f>Table1[[#This Row],[Prod]]</f>
        <v>0</v>
      </c>
      <c r="Z2074" s="206">
        <f>ABS(Table1[[#This Row],[Prod2]]-Table1[[#This Row],[Plan Revised]])</f>
        <v>0</v>
      </c>
      <c r="AA2074" s="209">
        <f>IF(ABS(Table1[[#This Row],[Prod2]]-Table1[[#This Row],[Plan Revised]])&gt;Table1[[#This Row],[Plan Revised]],0,IF(Table1[[#This Row],[Plan Revised]]=0,0,1-ABS(Table1[[#This Row],[Prod2]]-Table1[[#This Row],[Plan Revised]])/Table1[[#This Row],[Plan Revised]]))</f>
        <v>0</v>
      </c>
      <c r="AB2074" s="11"/>
      <c r="AC2074" s="30"/>
      <c r="AD2074"/>
      <c r="AF2074"/>
    </row>
    <row r="2075" spans="1:32">
      <c r="A2075" s="15" t="str">
        <f>IF(Table1[Week]=WeekSel,"Yes","No")</f>
        <v>No</v>
      </c>
      <c r="B2075" s="15" t="str">
        <f>IF((Table1[StartDate]&gt;=Date.GraphMin)*(Table1[StartDate]&lt;=Date.GraphMax)=1,"Yes","No")</f>
        <v>No</v>
      </c>
      <c r="C2075" s="15" t="str">
        <f>IF(OR(Table1[[#This Row],[Site]]="FOOD MILLING",Table1[[#This Row],[Site]]="GODACO"), "No", "Yes")</f>
        <v>Yes</v>
      </c>
      <c r="D2075" s="40">
        <f>MAX(DATE(Table1[Year],1,1),DATE(Table1[Year],1,1)-WEEKDAY(DATE(Table1[Year],1,1),2)+(Table1[WeekNum]-1)*7+1)</f>
        <v>44627</v>
      </c>
      <c r="E2075" s="40">
        <f>MIN(DATE(Table1[Year]+1,1,0),DATE(Table1[Year],1,1)-WEEKDAY(DATE(Table1[Year],1,1),2)+Table1[WeekNum]*7)</f>
        <v>44633</v>
      </c>
      <c r="F2075" s="15">
        <v>2022</v>
      </c>
      <c r="G2075" s="15">
        <f t="shared" si="64"/>
        <v>3</v>
      </c>
      <c r="H2075" s="15">
        <v>11</v>
      </c>
      <c r="I2075" s="207" t="str">
        <f>"W" &amp;Table1[[#This Row],[WeekNum]]</f>
        <v>W11</v>
      </c>
      <c r="J2075" s="195" t="str">
        <f t="shared" si="65"/>
        <v>22-W11</v>
      </c>
      <c r="K2075" s="3" t="s">
        <v>472</v>
      </c>
      <c r="L2075" s="11"/>
      <c r="M2075" s="11" t="s">
        <v>72</v>
      </c>
      <c r="N2075" s="11" t="s">
        <v>428</v>
      </c>
      <c r="O2075" s="266" t="s">
        <v>374</v>
      </c>
      <c r="P2075" s="11" t="s">
        <v>410</v>
      </c>
      <c r="Q2075" s="11" t="s">
        <v>421</v>
      </c>
      <c r="R2075" s="11">
        <v>0</v>
      </c>
      <c r="S2075" s="11">
        <v>0</v>
      </c>
      <c r="T2075" s="206">
        <f>ABS(Table1[[#This Row],[Prod]]-Table1[[#This Row],[Planned]])</f>
        <v>0</v>
      </c>
      <c r="U2075" s="209">
        <f>IF(ABS(Table1[[#This Row],[Prod]]-Table1[[#This Row],[Planned]])&gt;Table1[[#This Row],[Planned]],0,IF(Table1[[#This Row],[Planned]]=0,0,1-ABS(Table1[[#This Row],[Prod]]-Table1[[#This Row],[Planned]])/Table1[[#This Row],[Planned]]))</f>
        <v>0</v>
      </c>
      <c r="V2075" s="11"/>
      <c r="W2075" s="11"/>
      <c r="X2075" s="27">
        <v>0</v>
      </c>
      <c r="Y2075" s="206">
        <f>Table1[[#This Row],[Prod]]</f>
        <v>0</v>
      </c>
      <c r="Z2075" s="206">
        <f>ABS(Table1[[#This Row],[Prod2]]-Table1[[#This Row],[Plan Revised]])</f>
        <v>0</v>
      </c>
      <c r="AA2075" s="209">
        <f>IF(ABS(Table1[[#This Row],[Prod2]]-Table1[[#This Row],[Plan Revised]])&gt;Table1[[#This Row],[Plan Revised]],0,IF(Table1[[#This Row],[Plan Revised]]=0,0,1-ABS(Table1[[#This Row],[Prod2]]-Table1[[#This Row],[Plan Revised]])/Table1[[#This Row],[Plan Revised]]))</f>
        <v>0</v>
      </c>
      <c r="AB2075" s="11"/>
      <c r="AC2075" s="30"/>
      <c r="AD2075"/>
      <c r="AF2075"/>
    </row>
    <row r="2076" spans="1:32">
      <c r="A2076" s="15" t="str">
        <f>IF(Table1[Week]=WeekSel,"Yes","No")</f>
        <v>No</v>
      </c>
      <c r="B2076" s="15" t="str">
        <f>IF((Table1[StartDate]&gt;=Date.GraphMin)*(Table1[StartDate]&lt;=Date.GraphMax)=1,"Yes","No")</f>
        <v>No</v>
      </c>
      <c r="C2076" s="15" t="str">
        <f>IF(OR(Table1[[#This Row],[Site]]="FOOD MILLING",Table1[[#This Row],[Site]]="GODACO"), "No", "Yes")</f>
        <v>Yes</v>
      </c>
      <c r="D2076" s="40">
        <f>MAX(DATE(Table1[Year],1,1),DATE(Table1[Year],1,1)-WEEKDAY(DATE(Table1[Year],1,1),2)+(Table1[WeekNum]-1)*7+1)</f>
        <v>44627</v>
      </c>
      <c r="E2076" s="40">
        <f>MIN(DATE(Table1[Year]+1,1,0),DATE(Table1[Year],1,1)-WEEKDAY(DATE(Table1[Year],1,1),2)+Table1[WeekNum]*7)</f>
        <v>44633</v>
      </c>
      <c r="F2076" s="15">
        <v>2022</v>
      </c>
      <c r="G2076" s="15">
        <f t="shared" si="64"/>
        <v>3</v>
      </c>
      <c r="H2076" s="15">
        <v>11</v>
      </c>
      <c r="I2076" s="207" t="str">
        <f>"W" &amp;Table1[[#This Row],[WeekNum]]</f>
        <v>W11</v>
      </c>
      <c r="J2076" s="195" t="str">
        <f t="shared" si="65"/>
        <v>22-W11</v>
      </c>
      <c r="K2076" s="3" t="s">
        <v>37</v>
      </c>
      <c r="L2076" s="11"/>
      <c r="M2076" s="11" t="s">
        <v>72</v>
      </c>
      <c r="N2076" s="11" t="s">
        <v>428</v>
      </c>
      <c r="O2076" s="266" t="s">
        <v>372</v>
      </c>
      <c r="P2076" s="11" t="s">
        <v>373</v>
      </c>
      <c r="Q2076" s="11" t="s">
        <v>419</v>
      </c>
      <c r="R2076" s="11">
        <v>0</v>
      </c>
      <c r="S2076" s="11">
        <v>0</v>
      </c>
      <c r="T2076" s="206">
        <f>ABS(Table1[[#This Row],[Prod]]-Table1[[#This Row],[Planned]])</f>
        <v>0</v>
      </c>
      <c r="U2076" s="209">
        <f>IF(ABS(Table1[[#This Row],[Prod]]-Table1[[#This Row],[Planned]])&gt;Table1[[#This Row],[Planned]],0,IF(Table1[[#This Row],[Planned]]=0,0,1-ABS(Table1[[#This Row],[Prod]]-Table1[[#This Row],[Planned]])/Table1[[#This Row],[Planned]]))</f>
        <v>0</v>
      </c>
      <c r="V2076" s="11"/>
      <c r="W2076" s="11"/>
      <c r="X2076" s="27">
        <v>0</v>
      </c>
      <c r="Y2076" s="206">
        <f>Table1[[#This Row],[Prod]]</f>
        <v>0</v>
      </c>
      <c r="Z2076" s="206">
        <f>ABS(Table1[[#This Row],[Prod2]]-Table1[[#This Row],[Plan Revised]])</f>
        <v>0</v>
      </c>
      <c r="AA2076" s="209">
        <f>IF(ABS(Table1[[#This Row],[Prod2]]-Table1[[#This Row],[Plan Revised]])&gt;Table1[[#This Row],[Plan Revised]],0,IF(Table1[[#This Row],[Plan Revised]]=0,0,1-ABS(Table1[[#This Row],[Prod2]]-Table1[[#This Row],[Plan Revised]])/Table1[[#This Row],[Plan Revised]]))</f>
        <v>0</v>
      </c>
      <c r="AB2076" s="11"/>
      <c r="AC2076" s="30"/>
      <c r="AD2076"/>
      <c r="AF2076"/>
    </row>
    <row r="2077" spans="1:32">
      <c r="A2077" s="15" t="str">
        <f>IF(Table1[Week]=WeekSel,"Yes","No")</f>
        <v>No</v>
      </c>
      <c r="B2077" s="15" t="str">
        <f>IF((Table1[StartDate]&gt;=Date.GraphMin)*(Table1[StartDate]&lt;=Date.GraphMax)=1,"Yes","No")</f>
        <v>No</v>
      </c>
      <c r="C2077" s="15" t="str">
        <f>IF(OR(Table1[[#This Row],[Site]]="FOOD MILLING",Table1[[#This Row],[Site]]="GODACO"), "No", "Yes")</f>
        <v>Yes</v>
      </c>
      <c r="D2077" s="40">
        <f>MAX(DATE(Table1[Year],1,1),DATE(Table1[Year],1,1)-WEEKDAY(DATE(Table1[Year],1,1),2)+(Table1[WeekNum]-1)*7+1)</f>
        <v>44627</v>
      </c>
      <c r="E2077" s="40">
        <f>MIN(DATE(Table1[Year]+1,1,0),DATE(Table1[Year],1,1)-WEEKDAY(DATE(Table1[Year],1,1),2)+Table1[WeekNum]*7)</f>
        <v>44633</v>
      </c>
      <c r="F2077" s="15">
        <v>2022</v>
      </c>
      <c r="G2077" s="15">
        <f t="shared" si="64"/>
        <v>3</v>
      </c>
      <c r="H2077" s="15">
        <v>11</v>
      </c>
      <c r="I2077" s="207" t="str">
        <f>"W" &amp;Table1[[#This Row],[WeekNum]]</f>
        <v>W11</v>
      </c>
      <c r="J2077" s="195" t="str">
        <f t="shared" si="65"/>
        <v>22-W11</v>
      </c>
      <c r="K2077" s="3" t="s">
        <v>645</v>
      </c>
      <c r="L2077" s="11"/>
      <c r="M2077" s="11" t="s">
        <v>72</v>
      </c>
      <c r="N2077" s="11" t="s">
        <v>428</v>
      </c>
      <c r="O2077" s="266" t="s">
        <v>374</v>
      </c>
      <c r="P2077" s="11" t="s">
        <v>377</v>
      </c>
      <c r="Q2077" s="11" t="s">
        <v>421</v>
      </c>
      <c r="R2077" s="11">
        <v>600</v>
      </c>
      <c r="S2077" s="11">
        <v>0</v>
      </c>
      <c r="T2077" s="206">
        <f>ABS(Table1[[#This Row],[Prod]]-Table1[[#This Row],[Planned]])</f>
        <v>600</v>
      </c>
      <c r="U2077" s="209">
        <f>IF(ABS(Table1[[#This Row],[Prod]]-Table1[[#This Row],[Planned]])&gt;Table1[[#This Row],[Planned]],0,IF(Table1[[#This Row],[Planned]]=0,0,1-ABS(Table1[[#This Row],[Prod]]-Table1[[#This Row],[Planned]])/Table1[[#This Row],[Planned]]))</f>
        <v>0</v>
      </c>
      <c r="V2077" s="11"/>
      <c r="W2077" s="11"/>
      <c r="X2077" s="27">
        <v>0</v>
      </c>
      <c r="Y2077" s="206">
        <f>Table1[[#This Row],[Prod]]</f>
        <v>0</v>
      </c>
      <c r="Z2077" s="206">
        <f>ABS(Table1[[#This Row],[Prod2]]-Table1[[#This Row],[Plan Revised]])</f>
        <v>0</v>
      </c>
      <c r="AA2077" s="209">
        <f>IF(ABS(Table1[[#This Row],[Prod2]]-Table1[[#This Row],[Plan Revised]])&gt;Table1[[#This Row],[Plan Revised]],0,IF(Table1[[#This Row],[Plan Revised]]=0,0,1-ABS(Table1[[#This Row],[Prod2]]-Table1[[#This Row],[Plan Revised]])/Table1[[#This Row],[Plan Revised]]))</f>
        <v>0</v>
      </c>
      <c r="AB2077" s="11"/>
      <c r="AC2077" s="30"/>
      <c r="AD2077"/>
      <c r="AF2077"/>
    </row>
    <row r="2078" spans="1:32">
      <c r="A2078" s="15" t="str">
        <f>IF(Table1[Week]=WeekSel,"Yes","No")</f>
        <v>No</v>
      </c>
      <c r="B2078" s="15" t="str">
        <f>IF((Table1[StartDate]&gt;=Date.GraphMin)*(Table1[StartDate]&lt;=Date.GraphMax)=1,"Yes","No")</f>
        <v>No</v>
      </c>
      <c r="C2078" s="15" t="str">
        <f>IF(OR(Table1[[#This Row],[Site]]="FOOD MILLING",Table1[[#This Row],[Site]]="GODACO"), "No", "Yes")</f>
        <v>Yes</v>
      </c>
      <c r="D2078" s="40">
        <f>MAX(DATE(Table1[Year],1,1),DATE(Table1[Year],1,1)-WEEKDAY(DATE(Table1[Year],1,1),2)+(Table1[WeekNum]-1)*7+1)</f>
        <v>44627</v>
      </c>
      <c r="E2078" s="40">
        <f>MIN(DATE(Table1[Year]+1,1,0),DATE(Table1[Year],1,1)-WEEKDAY(DATE(Table1[Year],1,1),2)+Table1[WeekNum]*7)</f>
        <v>44633</v>
      </c>
      <c r="F2078" s="15">
        <v>2022</v>
      </c>
      <c r="G2078" s="15">
        <f t="shared" si="64"/>
        <v>3</v>
      </c>
      <c r="H2078" s="15">
        <v>11</v>
      </c>
      <c r="I2078" s="207" t="str">
        <f>"W" &amp;Table1[[#This Row],[WeekNum]]</f>
        <v>W11</v>
      </c>
      <c r="J2078" s="195" t="str">
        <f t="shared" si="65"/>
        <v>22-W11</v>
      </c>
      <c r="K2078" s="3" t="s">
        <v>646</v>
      </c>
      <c r="L2078" s="11"/>
      <c r="M2078" s="11" t="s">
        <v>72</v>
      </c>
      <c r="N2078" s="11" t="s">
        <v>428</v>
      </c>
      <c r="O2078" s="266" t="s">
        <v>374</v>
      </c>
      <c r="P2078" s="11" t="s">
        <v>377</v>
      </c>
      <c r="Q2078" s="11" t="s">
        <v>421</v>
      </c>
      <c r="R2078" s="11">
        <v>600</v>
      </c>
      <c r="S2078" s="11">
        <v>0</v>
      </c>
      <c r="T2078" s="206">
        <f>ABS(Table1[[#This Row],[Prod]]-Table1[[#This Row],[Planned]])</f>
        <v>600</v>
      </c>
      <c r="U2078" s="209">
        <f>IF(ABS(Table1[[#This Row],[Prod]]-Table1[[#This Row],[Planned]])&gt;Table1[[#This Row],[Planned]],0,IF(Table1[[#This Row],[Planned]]=0,0,1-ABS(Table1[[#This Row],[Prod]]-Table1[[#This Row],[Planned]])/Table1[[#This Row],[Planned]]))</f>
        <v>0</v>
      </c>
      <c r="V2078" s="11"/>
      <c r="W2078" s="11"/>
      <c r="X2078" s="27">
        <v>0</v>
      </c>
      <c r="Y2078" s="206">
        <f>Table1[[#This Row],[Prod]]</f>
        <v>0</v>
      </c>
      <c r="Z2078" s="206">
        <f>ABS(Table1[[#This Row],[Prod2]]-Table1[[#This Row],[Plan Revised]])</f>
        <v>0</v>
      </c>
      <c r="AA2078" s="209">
        <f>IF(ABS(Table1[[#This Row],[Prod2]]-Table1[[#This Row],[Plan Revised]])&gt;Table1[[#This Row],[Plan Revised]],0,IF(Table1[[#This Row],[Plan Revised]]=0,0,1-ABS(Table1[[#This Row],[Prod2]]-Table1[[#This Row],[Plan Revised]])/Table1[[#This Row],[Plan Revised]]))</f>
        <v>0</v>
      </c>
      <c r="AB2078" s="11"/>
      <c r="AC2078" s="30"/>
      <c r="AD2078"/>
      <c r="AF2078"/>
    </row>
    <row r="2079" spans="1:32">
      <c r="A2079" s="15" t="str">
        <f>IF(Table1[Week]=WeekSel,"Yes","No")</f>
        <v>No</v>
      </c>
      <c r="B2079" s="15" t="str">
        <f>IF((Table1[StartDate]&gt;=Date.GraphMin)*(Table1[StartDate]&lt;=Date.GraphMax)=1,"Yes","No")</f>
        <v>No</v>
      </c>
      <c r="C2079" s="15" t="str">
        <f>IF(OR(Table1[[#This Row],[Site]]="FOOD MILLING",Table1[[#This Row],[Site]]="GODACO"), "No", "Yes")</f>
        <v>Yes</v>
      </c>
      <c r="D2079" s="40">
        <f>MAX(DATE(Table1[Year],1,1),DATE(Table1[Year],1,1)-WEEKDAY(DATE(Table1[Year],1,1),2)+(Table1[WeekNum]-1)*7+1)</f>
        <v>44627</v>
      </c>
      <c r="E2079" s="40">
        <f>MIN(DATE(Table1[Year]+1,1,0),DATE(Table1[Year],1,1)-WEEKDAY(DATE(Table1[Year],1,1),2)+Table1[WeekNum]*7)</f>
        <v>44633</v>
      </c>
      <c r="F2079" s="15">
        <v>2022</v>
      </c>
      <c r="G2079" s="15">
        <f t="shared" si="64"/>
        <v>3</v>
      </c>
      <c r="H2079" s="15">
        <v>11</v>
      </c>
      <c r="I2079" s="207" t="str">
        <f>"W" &amp;Table1[[#This Row],[WeekNum]]</f>
        <v>W11</v>
      </c>
      <c r="J2079" s="195" t="str">
        <f t="shared" si="65"/>
        <v>22-W11</v>
      </c>
      <c r="K2079" s="3" t="s">
        <v>648</v>
      </c>
      <c r="L2079" s="11"/>
      <c r="M2079" s="11" t="s">
        <v>72</v>
      </c>
      <c r="N2079" s="11" t="s">
        <v>428</v>
      </c>
      <c r="O2079" s="266" t="s">
        <v>372</v>
      </c>
      <c r="P2079" s="11" t="s">
        <v>373</v>
      </c>
      <c r="Q2079" s="11" t="s">
        <v>419</v>
      </c>
      <c r="R2079" s="11">
        <v>0</v>
      </c>
      <c r="S2079" s="11">
        <v>0</v>
      </c>
      <c r="T2079" s="206">
        <f>ABS(Table1[[#This Row],[Prod]]-Table1[[#This Row],[Planned]])</f>
        <v>0</v>
      </c>
      <c r="U2079" s="209">
        <f>IF(ABS(Table1[[#This Row],[Prod]]-Table1[[#This Row],[Planned]])&gt;Table1[[#This Row],[Planned]],0,IF(Table1[[#This Row],[Planned]]=0,0,1-ABS(Table1[[#This Row],[Prod]]-Table1[[#This Row],[Planned]])/Table1[[#This Row],[Planned]]))</f>
        <v>0</v>
      </c>
      <c r="V2079" s="11"/>
      <c r="W2079" s="11"/>
      <c r="X2079" s="27">
        <v>0</v>
      </c>
      <c r="Y2079" s="206">
        <f>Table1[[#This Row],[Prod]]</f>
        <v>0</v>
      </c>
      <c r="Z2079" s="206">
        <f>ABS(Table1[[#This Row],[Prod2]]-Table1[[#This Row],[Plan Revised]])</f>
        <v>0</v>
      </c>
      <c r="AA2079" s="209">
        <f>IF(ABS(Table1[[#This Row],[Prod2]]-Table1[[#This Row],[Plan Revised]])&gt;Table1[[#This Row],[Plan Revised]],0,IF(Table1[[#This Row],[Plan Revised]]=0,0,1-ABS(Table1[[#This Row],[Prod2]]-Table1[[#This Row],[Plan Revised]])/Table1[[#This Row],[Plan Revised]]))</f>
        <v>0</v>
      </c>
      <c r="AB2079" s="11"/>
      <c r="AC2079" s="30"/>
      <c r="AD2079"/>
      <c r="AF2079"/>
    </row>
    <row r="2080" spans="1:32">
      <c r="A2080" s="15" t="str">
        <f>IF(Table1[Week]=WeekSel,"Yes","No")</f>
        <v>No</v>
      </c>
      <c r="B2080" s="15" t="str">
        <f>IF((Table1[StartDate]&gt;=Date.GraphMin)*(Table1[StartDate]&lt;=Date.GraphMax)=1,"Yes","No")</f>
        <v>No</v>
      </c>
      <c r="C2080" s="15" t="str">
        <f>IF(OR(Table1[[#This Row],[Site]]="FOOD MILLING",Table1[[#This Row],[Site]]="GODACO"), "No", "Yes")</f>
        <v>Yes</v>
      </c>
      <c r="D2080" s="40">
        <f>MAX(DATE(Table1[Year],1,1),DATE(Table1[Year],1,1)-WEEKDAY(DATE(Table1[Year],1,1),2)+(Table1[WeekNum]-1)*7+1)</f>
        <v>44627</v>
      </c>
      <c r="E2080" s="40">
        <f>MIN(DATE(Table1[Year]+1,1,0),DATE(Table1[Year],1,1)-WEEKDAY(DATE(Table1[Year],1,1),2)+Table1[WeekNum]*7)</f>
        <v>44633</v>
      </c>
      <c r="F2080" s="15">
        <v>2022</v>
      </c>
      <c r="G2080" s="15">
        <f t="shared" si="64"/>
        <v>3</v>
      </c>
      <c r="H2080" s="15">
        <v>11</v>
      </c>
      <c r="I2080" s="207" t="str">
        <f>"W" &amp;Table1[[#This Row],[WeekNum]]</f>
        <v>W11</v>
      </c>
      <c r="J2080" s="195" t="str">
        <f t="shared" si="65"/>
        <v>22-W11</v>
      </c>
      <c r="K2080" s="11" t="s">
        <v>649</v>
      </c>
      <c r="L2080" s="11"/>
      <c r="M2080" s="11" t="s">
        <v>72</v>
      </c>
      <c r="N2080" s="11" t="s">
        <v>428</v>
      </c>
      <c r="O2080" s="266" t="s">
        <v>372</v>
      </c>
      <c r="P2080" s="11" t="s">
        <v>373</v>
      </c>
      <c r="Q2080" s="11" t="s">
        <v>419</v>
      </c>
      <c r="R2080" s="11">
        <v>0</v>
      </c>
      <c r="S2080" s="11">
        <v>0</v>
      </c>
      <c r="T2080" s="206">
        <f>ABS(Table1[[#This Row],[Prod]]-Table1[[#This Row],[Planned]])</f>
        <v>0</v>
      </c>
      <c r="U2080" s="209">
        <f>IF(ABS(Table1[[#This Row],[Prod]]-Table1[[#This Row],[Planned]])&gt;Table1[[#This Row],[Planned]],0,IF(Table1[[#This Row],[Planned]]=0,0,1-ABS(Table1[[#This Row],[Prod]]-Table1[[#This Row],[Planned]])/Table1[[#This Row],[Planned]]))</f>
        <v>0</v>
      </c>
      <c r="V2080" s="11"/>
      <c r="W2080" s="11"/>
      <c r="X2080" s="27">
        <v>0</v>
      </c>
      <c r="Y2080" s="206">
        <f>Table1[[#This Row],[Prod]]</f>
        <v>0</v>
      </c>
      <c r="Z2080" s="206">
        <f>ABS(Table1[[#This Row],[Prod2]]-Table1[[#This Row],[Plan Revised]])</f>
        <v>0</v>
      </c>
      <c r="AA2080" s="209">
        <f>IF(ABS(Table1[[#This Row],[Prod2]]-Table1[[#This Row],[Plan Revised]])&gt;Table1[[#This Row],[Plan Revised]],0,IF(Table1[[#This Row],[Plan Revised]]=0,0,1-ABS(Table1[[#This Row],[Prod2]]-Table1[[#This Row],[Plan Revised]])/Table1[[#This Row],[Plan Revised]]))</f>
        <v>0</v>
      </c>
      <c r="AB2080" s="11"/>
      <c r="AC2080" s="30"/>
      <c r="AD2080"/>
      <c r="AF2080"/>
    </row>
    <row r="2081" spans="1:32">
      <c r="A2081" s="15" t="str">
        <f>IF(Table1[Week]=WeekSel,"Yes","No")</f>
        <v>No</v>
      </c>
      <c r="B2081" s="15" t="str">
        <f>IF((Table1[StartDate]&gt;=Date.GraphMin)*(Table1[StartDate]&lt;=Date.GraphMax)=1,"Yes","No")</f>
        <v>No</v>
      </c>
      <c r="C2081" s="15" t="str">
        <f>IF(OR(Table1[[#This Row],[Site]]="FOOD MILLING",Table1[[#This Row],[Site]]="GODACO"), "No", "Yes")</f>
        <v>Yes</v>
      </c>
      <c r="D2081" s="40">
        <f>MAX(DATE(Table1[Year],1,1),DATE(Table1[Year],1,1)-WEEKDAY(DATE(Table1[Year],1,1),2)+(Table1[WeekNum]-1)*7+1)</f>
        <v>44627</v>
      </c>
      <c r="E2081" s="40">
        <f>MIN(DATE(Table1[Year]+1,1,0),DATE(Table1[Year],1,1)-WEEKDAY(DATE(Table1[Year],1,1),2)+Table1[WeekNum]*7)</f>
        <v>44633</v>
      </c>
      <c r="F2081" s="15">
        <v>2022</v>
      </c>
      <c r="G2081" s="15">
        <f t="shared" si="64"/>
        <v>3</v>
      </c>
      <c r="H2081" s="15">
        <v>11</v>
      </c>
      <c r="I2081" s="207" t="str">
        <f>"W" &amp;Table1[[#This Row],[WeekNum]]</f>
        <v>W11</v>
      </c>
      <c r="J2081" s="195" t="str">
        <f t="shared" si="65"/>
        <v>22-W11</v>
      </c>
      <c r="K2081" s="11" t="s">
        <v>650</v>
      </c>
      <c r="L2081" s="11"/>
      <c r="M2081" s="11" t="s">
        <v>72</v>
      </c>
      <c r="N2081" s="11" t="s">
        <v>428</v>
      </c>
      <c r="O2081" s="266" t="s">
        <v>372</v>
      </c>
      <c r="P2081" s="11" t="s">
        <v>373</v>
      </c>
      <c r="Q2081" s="11" t="s">
        <v>419</v>
      </c>
      <c r="R2081" s="11">
        <v>7000</v>
      </c>
      <c r="S2081" s="11">
        <v>6848.7999999999993</v>
      </c>
      <c r="T2081" s="206">
        <f>ABS(Table1[[#This Row],[Prod]]-Table1[[#This Row],[Planned]])</f>
        <v>151.20000000000073</v>
      </c>
      <c r="U2081" s="209">
        <f>IF(ABS(Table1[[#This Row],[Prod]]-Table1[[#This Row],[Planned]])&gt;Table1[[#This Row],[Planned]],0,IF(Table1[[#This Row],[Planned]]=0,0,1-ABS(Table1[[#This Row],[Prod]]-Table1[[#This Row],[Planned]])/Table1[[#This Row],[Planned]]))</f>
        <v>0.97839999999999994</v>
      </c>
      <c r="V2081" s="11"/>
      <c r="W2081" s="11"/>
      <c r="X2081" s="27">
        <v>7000</v>
      </c>
      <c r="Y2081" s="206">
        <f>Table1[[#This Row],[Prod]]</f>
        <v>6848.7999999999993</v>
      </c>
      <c r="Z2081" s="206">
        <f>ABS(Table1[[#This Row],[Prod2]]-Table1[[#This Row],[Plan Revised]])</f>
        <v>151.20000000000073</v>
      </c>
      <c r="AA2081" s="209">
        <f>IF(ABS(Table1[[#This Row],[Prod2]]-Table1[[#This Row],[Plan Revised]])&gt;Table1[[#This Row],[Plan Revised]],0,IF(Table1[[#This Row],[Plan Revised]]=0,0,1-ABS(Table1[[#This Row],[Prod2]]-Table1[[#This Row],[Plan Revised]])/Table1[[#This Row],[Plan Revised]]))</f>
        <v>0.97839999999999994</v>
      </c>
      <c r="AB2081" s="11"/>
      <c r="AC2081" s="30"/>
      <c r="AD2081"/>
      <c r="AF2081"/>
    </row>
    <row r="2082" spans="1:32">
      <c r="A2082" s="15" t="str">
        <f>IF(Table1[Week]=WeekSel,"Yes","No")</f>
        <v>No</v>
      </c>
      <c r="B2082" s="15" t="str">
        <f>IF((Table1[StartDate]&gt;=Date.GraphMin)*(Table1[StartDate]&lt;=Date.GraphMax)=1,"Yes","No")</f>
        <v>No</v>
      </c>
      <c r="C2082" s="15" t="str">
        <f>IF(OR(Table1[[#This Row],[Site]]="FOOD MILLING",Table1[[#This Row],[Site]]="GODACO"), "No", "Yes")</f>
        <v>Yes</v>
      </c>
      <c r="D2082" s="40">
        <f>MAX(DATE(Table1[Year],1,1),DATE(Table1[Year],1,1)-WEEKDAY(DATE(Table1[Year],1,1),2)+(Table1[WeekNum]-1)*7+1)</f>
        <v>44627</v>
      </c>
      <c r="E2082" s="40">
        <f>MIN(DATE(Table1[Year]+1,1,0),DATE(Table1[Year],1,1)-WEEKDAY(DATE(Table1[Year],1,1),2)+Table1[WeekNum]*7)</f>
        <v>44633</v>
      </c>
      <c r="F2082" s="15">
        <v>2022</v>
      </c>
      <c r="G2082" s="15">
        <f t="shared" si="64"/>
        <v>3</v>
      </c>
      <c r="H2082" s="15">
        <v>11</v>
      </c>
      <c r="I2082" s="207" t="str">
        <f>"W" &amp;Table1[[#This Row],[WeekNum]]</f>
        <v>W11</v>
      </c>
      <c r="J2082" s="195" t="str">
        <f t="shared" si="65"/>
        <v>22-W11</v>
      </c>
      <c r="K2082" s="11" t="s">
        <v>651</v>
      </c>
      <c r="L2082" s="11"/>
      <c r="M2082" s="11" t="s">
        <v>72</v>
      </c>
      <c r="N2082" s="11" t="s">
        <v>428</v>
      </c>
      <c r="O2082" s="266" t="s">
        <v>372</v>
      </c>
      <c r="P2082" s="11" t="s">
        <v>373</v>
      </c>
      <c r="Q2082" s="11" t="s">
        <v>419</v>
      </c>
      <c r="R2082" s="11">
        <v>4000</v>
      </c>
      <c r="S2082" s="11">
        <v>3998.3999999999996</v>
      </c>
      <c r="T2082" s="206">
        <f>ABS(Table1[[#This Row],[Prod]]-Table1[[#This Row],[Planned]])</f>
        <v>1.6000000000003638</v>
      </c>
      <c r="U2082" s="209">
        <f>IF(ABS(Table1[[#This Row],[Prod]]-Table1[[#This Row],[Planned]])&gt;Table1[[#This Row],[Planned]],0,IF(Table1[[#This Row],[Planned]]=0,0,1-ABS(Table1[[#This Row],[Prod]]-Table1[[#This Row],[Planned]])/Table1[[#This Row],[Planned]]))</f>
        <v>0.99959999999999993</v>
      </c>
      <c r="V2082" s="11"/>
      <c r="W2082" s="11"/>
      <c r="X2082" s="27">
        <v>4000</v>
      </c>
      <c r="Y2082" s="206">
        <f>Table1[[#This Row],[Prod]]</f>
        <v>3998.3999999999996</v>
      </c>
      <c r="Z2082" s="206">
        <f>ABS(Table1[[#This Row],[Prod2]]-Table1[[#This Row],[Plan Revised]])</f>
        <v>1.6000000000003638</v>
      </c>
      <c r="AA2082" s="209">
        <f>IF(ABS(Table1[[#This Row],[Prod2]]-Table1[[#This Row],[Plan Revised]])&gt;Table1[[#This Row],[Plan Revised]],0,IF(Table1[[#This Row],[Plan Revised]]=0,0,1-ABS(Table1[[#This Row],[Prod2]]-Table1[[#This Row],[Plan Revised]])/Table1[[#This Row],[Plan Revised]]))</f>
        <v>0.99959999999999993</v>
      </c>
      <c r="AB2082" s="11"/>
      <c r="AC2082" s="30"/>
      <c r="AD2082"/>
      <c r="AF2082"/>
    </row>
    <row r="2083" spans="1:32">
      <c r="A2083" s="15" t="str">
        <f>IF(Table1[Week]=WeekSel,"Yes","No")</f>
        <v>No</v>
      </c>
      <c r="B2083" s="15" t="str">
        <f>IF((Table1[StartDate]&gt;=Date.GraphMin)*(Table1[StartDate]&lt;=Date.GraphMax)=1,"Yes","No")</f>
        <v>No</v>
      </c>
      <c r="C2083" s="15" t="str">
        <f>IF(OR(Table1[[#This Row],[Site]]="FOOD MILLING",Table1[[#This Row],[Site]]="GODACO"), "No", "Yes")</f>
        <v>Yes</v>
      </c>
      <c r="D2083" s="40">
        <f>MAX(DATE(Table1[Year],1,1),DATE(Table1[Year],1,1)-WEEKDAY(DATE(Table1[Year],1,1),2)+(Table1[WeekNum]-1)*7+1)</f>
        <v>44627</v>
      </c>
      <c r="E2083" s="40">
        <f>MIN(DATE(Table1[Year]+1,1,0),DATE(Table1[Year],1,1)-WEEKDAY(DATE(Table1[Year],1,1),2)+Table1[WeekNum]*7)</f>
        <v>44633</v>
      </c>
      <c r="F2083" s="15">
        <v>2022</v>
      </c>
      <c r="G2083" s="15">
        <f t="shared" si="64"/>
        <v>3</v>
      </c>
      <c r="H2083" s="15">
        <v>11</v>
      </c>
      <c r="I2083" s="207" t="str">
        <f>"W" &amp;Table1[[#This Row],[WeekNum]]</f>
        <v>W11</v>
      </c>
      <c r="J2083" s="195" t="str">
        <f t="shared" si="65"/>
        <v>22-W11</v>
      </c>
      <c r="K2083" s="11" t="s">
        <v>652</v>
      </c>
      <c r="L2083" s="11"/>
      <c r="M2083" s="11" t="s">
        <v>72</v>
      </c>
      <c r="N2083" s="11" t="s">
        <v>428</v>
      </c>
      <c r="O2083" s="266" t="s">
        <v>372</v>
      </c>
      <c r="P2083" s="11" t="s">
        <v>373</v>
      </c>
      <c r="Q2083" s="11" t="s">
        <v>419</v>
      </c>
      <c r="R2083" s="11">
        <v>18000</v>
      </c>
      <c r="S2083" s="11">
        <v>17830.400000000001</v>
      </c>
      <c r="T2083" s="206">
        <f>ABS(Table1[[#This Row],[Prod]]-Table1[[#This Row],[Planned]])</f>
        <v>169.59999999999854</v>
      </c>
      <c r="U2083" s="209">
        <f>IF(ABS(Table1[[#This Row],[Prod]]-Table1[[#This Row],[Planned]])&gt;Table1[[#This Row],[Planned]],0,IF(Table1[[#This Row],[Planned]]=0,0,1-ABS(Table1[[#This Row],[Prod]]-Table1[[#This Row],[Planned]])/Table1[[#This Row],[Planned]]))</f>
        <v>0.99057777777777789</v>
      </c>
      <c r="V2083" s="11"/>
      <c r="W2083" s="11"/>
      <c r="X2083" s="27">
        <v>18000</v>
      </c>
      <c r="Y2083" s="206">
        <f>Table1[[#This Row],[Prod]]</f>
        <v>17830.400000000001</v>
      </c>
      <c r="Z2083" s="206">
        <f>ABS(Table1[[#This Row],[Prod2]]-Table1[[#This Row],[Plan Revised]])</f>
        <v>169.59999999999854</v>
      </c>
      <c r="AA2083" s="209">
        <f>IF(ABS(Table1[[#This Row],[Prod2]]-Table1[[#This Row],[Plan Revised]])&gt;Table1[[#This Row],[Plan Revised]],0,IF(Table1[[#This Row],[Plan Revised]]=0,0,1-ABS(Table1[[#This Row],[Prod2]]-Table1[[#This Row],[Plan Revised]])/Table1[[#This Row],[Plan Revised]]))</f>
        <v>0.99057777777777789</v>
      </c>
      <c r="AB2083" s="11"/>
      <c r="AC2083" s="30"/>
      <c r="AD2083"/>
      <c r="AF2083"/>
    </row>
    <row r="2084" spans="1:32">
      <c r="A2084" s="15" t="str">
        <f>IF(Table1[Week]=WeekSel,"Yes","No")</f>
        <v>No</v>
      </c>
      <c r="B2084" s="15" t="str">
        <f>IF((Table1[StartDate]&gt;=Date.GraphMin)*(Table1[StartDate]&lt;=Date.GraphMax)=1,"Yes","No")</f>
        <v>No</v>
      </c>
      <c r="C2084" s="15" t="str">
        <f>IF(OR(Table1[[#This Row],[Site]]="FOOD MILLING",Table1[[#This Row],[Site]]="GODACO"), "No", "Yes")</f>
        <v>Yes</v>
      </c>
      <c r="D2084" s="40">
        <f>MAX(DATE(Table1[Year],1,1),DATE(Table1[Year],1,1)-WEEKDAY(DATE(Table1[Year],1,1),2)+(Table1[WeekNum]-1)*7+1)</f>
        <v>44627</v>
      </c>
      <c r="E2084" s="40">
        <f>MIN(DATE(Table1[Year]+1,1,0),DATE(Table1[Year],1,1)-WEEKDAY(DATE(Table1[Year],1,1),2)+Table1[WeekNum]*7)</f>
        <v>44633</v>
      </c>
      <c r="F2084" s="15">
        <v>2022</v>
      </c>
      <c r="G2084" s="15">
        <f t="shared" si="64"/>
        <v>3</v>
      </c>
      <c r="H2084" s="15">
        <v>11</v>
      </c>
      <c r="I2084" s="207" t="str">
        <f>"W" &amp;Table1[[#This Row],[WeekNum]]</f>
        <v>W11</v>
      </c>
      <c r="J2084" s="195" t="str">
        <f t="shared" si="65"/>
        <v>22-W11</v>
      </c>
      <c r="K2084" s="11" t="s">
        <v>653</v>
      </c>
      <c r="L2084" s="11"/>
      <c r="M2084" s="11" t="s">
        <v>72</v>
      </c>
      <c r="N2084" s="11" t="s">
        <v>428</v>
      </c>
      <c r="O2084" s="266" t="s">
        <v>372</v>
      </c>
      <c r="P2084" s="11" t="s">
        <v>373</v>
      </c>
      <c r="Q2084" s="11" t="s">
        <v>419</v>
      </c>
      <c r="R2084" s="11">
        <v>0</v>
      </c>
      <c r="S2084" s="11">
        <v>0</v>
      </c>
      <c r="T2084" s="206">
        <f>ABS(Table1[[#This Row],[Prod]]-Table1[[#This Row],[Planned]])</f>
        <v>0</v>
      </c>
      <c r="U2084" s="209">
        <f>IF(ABS(Table1[[#This Row],[Prod]]-Table1[[#This Row],[Planned]])&gt;Table1[[#This Row],[Planned]],0,IF(Table1[[#This Row],[Planned]]=0,0,1-ABS(Table1[[#This Row],[Prod]]-Table1[[#This Row],[Planned]])/Table1[[#This Row],[Planned]]))</f>
        <v>0</v>
      </c>
      <c r="V2084" s="11"/>
      <c r="W2084" s="11"/>
      <c r="X2084" s="27">
        <v>0</v>
      </c>
      <c r="Y2084" s="206">
        <f>Table1[[#This Row],[Prod]]</f>
        <v>0</v>
      </c>
      <c r="Z2084" s="206">
        <f>ABS(Table1[[#This Row],[Prod2]]-Table1[[#This Row],[Plan Revised]])</f>
        <v>0</v>
      </c>
      <c r="AA2084" s="209">
        <f>IF(ABS(Table1[[#This Row],[Prod2]]-Table1[[#This Row],[Plan Revised]])&gt;Table1[[#This Row],[Plan Revised]],0,IF(Table1[[#This Row],[Plan Revised]]=0,0,1-ABS(Table1[[#This Row],[Prod2]]-Table1[[#This Row],[Plan Revised]])/Table1[[#This Row],[Plan Revised]]))</f>
        <v>0</v>
      </c>
      <c r="AB2084" s="11"/>
      <c r="AC2084" s="30"/>
      <c r="AD2084"/>
      <c r="AF2084"/>
    </row>
    <row r="2085" spans="1:32">
      <c r="A2085" s="15" t="str">
        <f>IF(Table1[Week]=WeekSel,"Yes","No")</f>
        <v>No</v>
      </c>
      <c r="B2085" s="15" t="str">
        <f>IF((Table1[StartDate]&gt;=Date.GraphMin)*(Table1[StartDate]&lt;=Date.GraphMax)=1,"Yes","No")</f>
        <v>No</v>
      </c>
      <c r="C2085" s="15" t="str">
        <f>IF(OR(Table1[[#This Row],[Site]]="FOOD MILLING",Table1[[#This Row],[Site]]="GODACO"), "No", "Yes")</f>
        <v>Yes</v>
      </c>
      <c r="D2085" s="40">
        <f>MAX(DATE(Table1[Year],1,1),DATE(Table1[Year],1,1)-WEEKDAY(DATE(Table1[Year],1,1),2)+(Table1[WeekNum]-1)*7+1)</f>
        <v>44627</v>
      </c>
      <c r="E2085" s="40">
        <f>MIN(DATE(Table1[Year]+1,1,0),DATE(Table1[Year],1,1)-WEEKDAY(DATE(Table1[Year],1,1),2)+Table1[WeekNum]*7)</f>
        <v>44633</v>
      </c>
      <c r="F2085" s="15">
        <v>2022</v>
      </c>
      <c r="G2085" s="15">
        <f t="shared" si="64"/>
        <v>3</v>
      </c>
      <c r="H2085" s="15">
        <v>11</v>
      </c>
      <c r="I2085" s="207" t="str">
        <f>"W" &amp;Table1[[#This Row],[WeekNum]]</f>
        <v>W11</v>
      </c>
      <c r="J2085" s="195" t="str">
        <f t="shared" si="65"/>
        <v>22-W11</v>
      </c>
      <c r="K2085" s="11" t="s">
        <v>654</v>
      </c>
      <c r="L2085" s="11"/>
      <c r="M2085" s="11" t="s">
        <v>72</v>
      </c>
      <c r="N2085" s="11" t="s">
        <v>428</v>
      </c>
      <c r="O2085" s="266" t="s">
        <v>372</v>
      </c>
      <c r="P2085" s="11" t="s">
        <v>373</v>
      </c>
      <c r="Q2085" s="11" t="s">
        <v>419</v>
      </c>
      <c r="R2085" s="11">
        <v>7000</v>
      </c>
      <c r="S2085" s="11">
        <v>8044.7499999999991</v>
      </c>
      <c r="T2085" s="206">
        <f>ABS(Table1[[#This Row],[Prod]]-Table1[[#This Row],[Planned]])</f>
        <v>1044.7499999999991</v>
      </c>
      <c r="U2085" s="209">
        <f>IF(ABS(Table1[[#This Row],[Prod]]-Table1[[#This Row],[Planned]])&gt;Table1[[#This Row],[Planned]],0,IF(Table1[[#This Row],[Planned]]=0,0,1-ABS(Table1[[#This Row],[Prod]]-Table1[[#This Row],[Planned]])/Table1[[#This Row],[Planned]]))</f>
        <v>0.85075000000000012</v>
      </c>
      <c r="V2085" s="11"/>
      <c r="W2085" s="11"/>
      <c r="X2085" s="27">
        <v>7000</v>
      </c>
      <c r="Y2085" s="206">
        <f>Table1[[#This Row],[Prod]]</f>
        <v>8044.7499999999991</v>
      </c>
      <c r="Z2085" s="206">
        <f>ABS(Table1[[#This Row],[Prod2]]-Table1[[#This Row],[Plan Revised]])</f>
        <v>1044.7499999999991</v>
      </c>
      <c r="AA2085" s="209">
        <f>IF(ABS(Table1[[#This Row],[Prod2]]-Table1[[#This Row],[Plan Revised]])&gt;Table1[[#This Row],[Plan Revised]],0,IF(Table1[[#This Row],[Plan Revised]]=0,0,1-ABS(Table1[[#This Row],[Prod2]]-Table1[[#This Row],[Plan Revised]])/Table1[[#This Row],[Plan Revised]]))</f>
        <v>0.85075000000000012</v>
      </c>
      <c r="AB2085" s="11"/>
      <c r="AC2085" s="30"/>
      <c r="AD2085"/>
      <c r="AF2085"/>
    </row>
    <row r="2086" spans="1:32">
      <c r="A2086" s="15" t="str">
        <f>IF(Table1[Week]=WeekSel,"Yes","No")</f>
        <v>No</v>
      </c>
      <c r="B2086" s="15" t="str">
        <f>IF((Table1[StartDate]&gt;=Date.GraphMin)*(Table1[StartDate]&lt;=Date.GraphMax)=1,"Yes","No")</f>
        <v>No</v>
      </c>
      <c r="C2086" s="15" t="str">
        <f>IF(OR(Table1[[#This Row],[Site]]="FOOD MILLING",Table1[[#This Row],[Site]]="GODACO"), "No", "Yes")</f>
        <v>Yes</v>
      </c>
      <c r="D2086" s="40">
        <f>MAX(DATE(Table1[Year],1,1),DATE(Table1[Year],1,1)-WEEKDAY(DATE(Table1[Year],1,1),2)+(Table1[WeekNum]-1)*7+1)</f>
        <v>44627</v>
      </c>
      <c r="E2086" s="40">
        <f>MIN(DATE(Table1[Year]+1,1,0),DATE(Table1[Year],1,1)-WEEKDAY(DATE(Table1[Year],1,1),2)+Table1[WeekNum]*7)</f>
        <v>44633</v>
      </c>
      <c r="F2086" s="15">
        <v>2022</v>
      </c>
      <c r="G2086" s="15">
        <f t="shared" si="64"/>
        <v>3</v>
      </c>
      <c r="H2086" s="15">
        <v>11</v>
      </c>
      <c r="I2086" s="207" t="str">
        <f>"W" &amp;Table1[[#This Row],[WeekNum]]</f>
        <v>W11</v>
      </c>
      <c r="J2086" s="195" t="str">
        <f t="shared" si="65"/>
        <v>22-W11</v>
      </c>
      <c r="K2086" s="11" t="s">
        <v>655</v>
      </c>
      <c r="L2086" s="11"/>
      <c r="M2086" s="11" t="s">
        <v>72</v>
      </c>
      <c r="N2086" s="11" t="s">
        <v>428</v>
      </c>
      <c r="O2086" s="266" t="s">
        <v>372</v>
      </c>
      <c r="P2086" s="11" t="s">
        <v>373</v>
      </c>
      <c r="Q2086" s="11" t="s">
        <v>419</v>
      </c>
      <c r="R2086" s="11">
        <v>0</v>
      </c>
      <c r="S2086" s="11">
        <v>0</v>
      </c>
      <c r="T2086" s="206">
        <f>ABS(Table1[[#This Row],[Prod]]-Table1[[#This Row],[Planned]])</f>
        <v>0</v>
      </c>
      <c r="U2086" s="209">
        <f>IF(ABS(Table1[[#This Row],[Prod]]-Table1[[#This Row],[Planned]])&gt;Table1[[#This Row],[Planned]],0,IF(Table1[[#This Row],[Planned]]=0,0,1-ABS(Table1[[#This Row],[Prod]]-Table1[[#This Row],[Planned]])/Table1[[#This Row],[Planned]]))</f>
        <v>0</v>
      </c>
      <c r="V2086" s="11"/>
      <c r="W2086" s="11"/>
      <c r="X2086" s="27">
        <v>0</v>
      </c>
      <c r="Y2086" s="206">
        <f>Table1[[#This Row],[Prod]]</f>
        <v>0</v>
      </c>
      <c r="Z2086" s="206">
        <f>ABS(Table1[[#This Row],[Prod2]]-Table1[[#This Row],[Plan Revised]])</f>
        <v>0</v>
      </c>
      <c r="AA2086" s="209">
        <f>IF(ABS(Table1[[#This Row],[Prod2]]-Table1[[#This Row],[Plan Revised]])&gt;Table1[[#This Row],[Plan Revised]],0,IF(Table1[[#This Row],[Plan Revised]]=0,0,1-ABS(Table1[[#This Row],[Prod2]]-Table1[[#This Row],[Plan Revised]])/Table1[[#This Row],[Plan Revised]]))</f>
        <v>0</v>
      </c>
      <c r="AB2086" s="11"/>
      <c r="AC2086" s="30"/>
      <c r="AD2086"/>
      <c r="AF2086"/>
    </row>
    <row r="2087" spans="1:32">
      <c r="A2087" s="15" t="str">
        <f>IF(Table1[Week]=WeekSel,"Yes","No")</f>
        <v>No</v>
      </c>
      <c r="B2087" s="15" t="str">
        <f>IF((Table1[StartDate]&gt;=Date.GraphMin)*(Table1[StartDate]&lt;=Date.GraphMax)=1,"Yes","No")</f>
        <v>No</v>
      </c>
      <c r="C2087" s="15" t="str">
        <f>IF(OR(Table1[[#This Row],[Site]]="FOOD MILLING",Table1[[#This Row],[Site]]="GODACO"), "No", "Yes")</f>
        <v>Yes</v>
      </c>
      <c r="D2087" s="40">
        <f>MAX(DATE(Table1[Year],1,1),DATE(Table1[Year],1,1)-WEEKDAY(DATE(Table1[Year],1,1),2)+(Table1[WeekNum]-1)*7+1)</f>
        <v>44627</v>
      </c>
      <c r="E2087" s="40">
        <f>MIN(DATE(Table1[Year]+1,1,0),DATE(Table1[Year],1,1)-WEEKDAY(DATE(Table1[Year],1,1),2)+Table1[WeekNum]*7)</f>
        <v>44633</v>
      </c>
      <c r="F2087" s="15">
        <v>2022</v>
      </c>
      <c r="G2087" s="15">
        <f t="shared" si="64"/>
        <v>3</v>
      </c>
      <c r="H2087" s="15">
        <v>11</v>
      </c>
      <c r="I2087" s="207" t="str">
        <f>"W" &amp;Table1[[#This Row],[WeekNum]]</f>
        <v>W11</v>
      </c>
      <c r="J2087" s="195" t="str">
        <f t="shared" si="65"/>
        <v>22-W11</v>
      </c>
      <c r="K2087" s="11" t="s">
        <v>656</v>
      </c>
      <c r="L2087" s="11"/>
      <c r="M2087" s="11" t="s">
        <v>72</v>
      </c>
      <c r="N2087" s="11" t="s">
        <v>428</v>
      </c>
      <c r="O2087" s="266" t="s">
        <v>372</v>
      </c>
      <c r="P2087" s="11" t="s">
        <v>373</v>
      </c>
      <c r="Q2087" s="11" t="s">
        <v>419</v>
      </c>
      <c r="R2087" s="11">
        <v>0</v>
      </c>
      <c r="S2087" s="11">
        <v>0</v>
      </c>
      <c r="T2087" s="206">
        <f>ABS(Table1[[#This Row],[Prod]]-Table1[[#This Row],[Planned]])</f>
        <v>0</v>
      </c>
      <c r="U2087" s="209">
        <f>IF(ABS(Table1[[#This Row],[Prod]]-Table1[[#This Row],[Planned]])&gt;Table1[[#This Row],[Planned]],0,IF(Table1[[#This Row],[Planned]]=0,0,1-ABS(Table1[[#This Row],[Prod]]-Table1[[#This Row],[Planned]])/Table1[[#This Row],[Planned]]))</f>
        <v>0</v>
      </c>
      <c r="V2087" s="11"/>
      <c r="W2087" s="11"/>
      <c r="X2087" s="27">
        <v>0</v>
      </c>
      <c r="Y2087" s="206">
        <f>Table1[[#This Row],[Prod]]</f>
        <v>0</v>
      </c>
      <c r="Z2087" s="206">
        <f>ABS(Table1[[#This Row],[Prod2]]-Table1[[#This Row],[Plan Revised]])</f>
        <v>0</v>
      </c>
      <c r="AA2087" s="209">
        <f>IF(ABS(Table1[[#This Row],[Prod2]]-Table1[[#This Row],[Plan Revised]])&gt;Table1[[#This Row],[Plan Revised]],0,IF(Table1[[#This Row],[Plan Revised]]=0,0,1-ABS(Table1[[#This Row],[Prod2]]-Table1[[#This Row],[Plan Revised]])/Table1[[#This Row],[Plan Revised]]))</f>
        <v>0</v>
      </c>
      <c r="AB2087" s="11"/>
      <c r="AC2087" s="30"/>
      <c r="AD2087"/>
      <c r="AF2087"/>
    </row>
    <row r="2088" spans="1:32">
      <c r="A2088" s="15" t="str">
        <f>IF(Table1[Week]=WeekSel,"Yes","No")</f>
        <v>No</v>
      </c>
      <c r="B2088" s="15" t="str">
        <f>IF((Table1[StartDate]&gt;=Date.GraphMin)*(Table1[StartDate]&lt;=Date.GraphMax)=1,"Yes","No")</f>
        <v>No</v>
      </c>
      <c r="C2088" s="15" t="str">
        <f>IF(OR(Table1[[#This Row],[Site]]="FOOD MILLING",Table1[[#This Row],[Site]]="GODACO"), "No", "Yes")</f>
        <v>Yes</v>
      </c>
      <c r="D2088" s="40">
        <f>MAX(DATE(Table1[Year],1,1),DATE(Table1[Year],1,1)-WEEKDAY(DATE(Table1[Year],1,1),2)+(Table1[WeekNum]-1)*7+1)</f>
        <v>44627</v>
      </c>
      <c r="E2088" s="40">
        <f>MIN(DATE(Table1[Year]+1,1,0),DATE(Table1[Year],1,1)-WEEKDAY(DATE(Table1[Year],1,1),2)+Table1[WeekNum]*7)</f>
        <v>44633</v>
      </c>
      <c r="F2088" s="15">
        <v>2022</v>
      </c>
      <c r="G2088" s="15">
        <f t="shared" si="64"/>
        <v>3</v>
      </c>
      <c r="H2088" s="15">
        <v>11</v>
      </c>
      <c r="I2088" s="207" t="str">
        <f>"W" &amp;Table1[[#This Row],[WeekNum]]</f>
        <v>W11</v>
      </c>
      <c r="J2088" s="195" t="str">
        <f t="shared" si="65"/>
        <v>22-W11</v>
      </c>
      <c r="K2088" s="11" t="s">
        <v>657</v>
      </c>
      <c r="L2088" s="11"/>
      <c r="M2088" s="11" t="s">
        <v>72</v>
      </c>
      <c r="N2088" s="11" t="s">
        <v>428</v>
      </c>
      <c r="O2088" s="266" t="s">
        <v>372</v>
      </c>
      <c r="P2088" s="11" t="s">
        <v>373</v>
      </c>
      <c r="Q2088" s="11" t="s">
        <v>419</v>
      </c>
      <c r="R2088" s="11">
        <v>3000</v>
      </c>
      <c r="S2088" s="11">
        <v>2998.7999999999997</v>
      </c>
      <c r="T2088" s="206">
        <f>ABS(Table1[[#This Row],[Prod]]-Table1[[#This Row],[Planned]])</f>
        <v>1.2000000000002728</v>
      </c>
      <c r="U2088" s="209">
        <f>IF(ABS(Table1[[#This Row],[Prod]]-Table1[[#This Row],[Planned]])&gt;Table1[[#This Row],[Planned]],0,IF(Table1[[#This Row],[Planned]]=0,0,1-ABS(Table1[[#This Row],[Prod]]-Table1[[#This Row],[Planned]])/Table1[[#This Row],[Planned]]))</f>
        <v>0.99959999999999993</v>
      </c>
      <c r="V2088" s="11"/>
      <c r="W2088" s="11"/>
      <c r="X2088" s="27">
        <v>3000</v>
      </c>
      <c r="Y2088" s="206">
        <f>Table1[[#This Row],[Prod]]</f>
        <v>2998.7999999999997</v>
      </c>
      <c r="Z2088" s="206">
        <f>ABS(Table1[[#This Row],[Prod2]]-Table1[[#This Row],[Plan Revised]])</f>
        <v>1.2000000000002728</v>
      </c>
      <c r="AA2088" s="209">
        <f>IF(ABS(Table1[[#This Row],[Prod2]]-Table1[[#This Row],[Plan Revised]])&gt;Table1[[#This Row],[Plan Revised]],0,IF(Table1[[#This Row],[Plan Revised]]=0,0,1-ABS(Table1[[#This Row],[Prod2]]-Table1[[#This Row],[Plan Revised]])/Table1[[#This Row],[Plan Revised]]))</f>
        <v>0.99959999999999993</v>
      </c>
      <c r="AB2088" s="11"/>
      <c r="AC2088" s="30"/>
      <c r="AD2088"/>
      <c r="AF2088"/>
    </row>
    <row r="2089" spans="1:32">
      <c r="A2089" s="15" t="str">
        <f>IF(Table1[Week]=WeekSel,"Yes","No")</f>
        <v>No</v>
      </c>
      <c r="B2089" s="15" t="str">
        <f>IF((Table1[StartDate]&gt;=Date.GraphMin)*(Table1[StartDate]&lt;=Date.GraphMax)=1,"Yes","No")</f>
        <v>No</v>
      </c>
      <c r="C2089" s="15" t="str">
        <f>IF(OR(Table1[[#This Row],[Site]]="FOOD MILLING",Table1[[#This Row],[Site]]="GODACO"), "No", "Yes")</f>
        <v>Yes</v>
      </c>
      <c r="D2089" s="40">
        <f>MAX(DATE(Table1[Year],1,1),DATE(Table1[Year],1,1)-WEEKDAY(DATE(Table1[Year],1,1),2)+(Table1[WeekNum]-1)*7+1)</f>
        <v>44627</v>
      </c>
      <c r="E2089" s="40">
        <f>MIN(DATE(Table1[Year]+1,1,0),DATE(Table1[Year],1,1)-WEEKDAY(DATE(Table1[Year],1,1),2)+Table1[WeekNum]*7)</f>
        <v>44633</v>
      </c>
      <c r="F2089" s="15">
        <v>2022</v>
      </c>
      <c r="G2089" s="15">
        <f t="shared" si="64"/>
        <v>3</v>
      </c>
      <c r="H2089" s="15">
        <v>11</v>
      </c>
      <c r="I2089" s="207" t="str">
        <f>"W" &amp;Table1[[#This Row],[WeekNum]]</f>
        <v>W11</v>
      </c>
      <c r="J2089" s="195" t="str">
        <f t="shared" si="65"/>
        <v>22-W11</v>
      </c>
      <c r="K2089" s="11" t="s">
        <v>658</v>
      </c>
      <c r="L2089" s="11"/>
      <c r="M2089" s="11" t="s">
        <v>72</v>
      </c>
      <c r="N2089" s="11" t="s">
        <v>428</v>
      </c>
      <c r="O2089" s="266" t="s">
        <v>374</v>
      </c>
      <c r="P2089" s="11" t="s">
        <v>376</v>
      </c>
      <c r="Q2089" s="11" t="s">
        <v>419</v>
      </c>
      <c r="R2089" s="11">
        <v>0</v>
      </c>
      <c r="S2089" s="11">
        <v>0</v>
      </c>
      <c r="T2089" s="206">
        <f>ABS(Table1[[#This Row],[Prod]]-Table1[[#This Row],[Planned]])</f>
        <v>0</v>
      </c>
      <c r="U2089" s="209">
        <f>IF(ABS(Table1[[#This Row],[Prod]]-Table1[[#This Row],[Planned]])&gt;Table1[[#This Row],[Planned]],0,IF(Table1[[#This Row],[Planned]]=0,0,1-ABS(Table1[[#This Row],[Prod]]-Table1[[#This Row],[Planned]])/Table1[[#This Row],[Planned]]))</f>
        <v>0</v>
      </c>
      <c r="V2089" s="11"/>
      <c r="W2089" s="11"/>
      <c r="X2089" s="27">
        <v>0</v>
      </c>
      <c r="Y2089" s="206">
        <f>Table1[[#This Row],[Prod]]</f>
        <v>0</v>
      </c>
      <c r="Z2089" s="206">
        <f>ABS(Table1[[#This Row],[Prod2]]-Table1[[#This Row],[Plan Revised]])</f>
        <v>0</v>
      </c>
      <c r="AA2089" s="209">
        <f>IF(ABS(Table1[[#This Row],[Prod2]]-Table1[[#This Row],[Plan Revised]])&gt;Table1[[#This Row],[Plan Revised]],0,IF(Table1[[#This Row],[Plan Revised]]=0,0,1-ABS(Table1[[#This Row],[Prod2]]-Table1[[#This Row],[Plan Revised]])/Table1[[#This Row],[Plan Revised]]))</f>
        <v>0</v>
      </c>
      <c r="AB2089" s="11"/>
      <c r="AC2089" s="30"/>
      <c r="AD2089"/>
      <c r="AF2089"/>
    </row>
    <row r="2090" spans="1:32">
      <c r="A2090" s="15" t="str">
        <f>IF(Table1[Week]=WeekSel,"Yes","No")</f>
        <v>No</v>
      </c>
      <c r="B2090" s="15" t="str">
        <f>IF((Table1[StartDate]&gt;=Date.GraphMin)*(Table1[StartDate]&lt;=Date.GraphMax)=1,"Yes","No")</f>
        <v>No</v>
      </c>
      <c r="C2090" s="15" t="str">
        <f>IF(OR(Table1[[#This Row],[Site]]="FOOD MILLING",Table1[[#This Row],[Site]]="GODACO"), "No", "Yes")</f>
        <v>Yes</v>
      </c>
      <c r="D2090" s="40">
        <f>MAX(DATE(Table1[Year],1,1),DATE(Table1[Year],1,1)-WEEKDAY(DATE(Table1[Year],1,1),2)+(Table1[WeekNum]-1)*7+1)</f>
        <v>44627</v>
      </c>
      <c r="E2090" s="40">
        <f>MIN(DATE(Table1[Year]+1,1,0),DATE(Table1[Year],1,1)-WEEKDAY(DATE(Table1[Year],1,1),2)+Table1[WeekNum]*7)</f>
        <v>44633</v>
      </c>
      <c r="F2090" s="15">
        <v>2022</v>
      </c>
      <c r="G2090" s="15">
        <f t="shared" si="64"/>
        <v>3</v>
      </c>
      <c r="H2090" s="15">
        <v>11</v>
      </c>
      <c r="I2090" s="207" t="str">
        <f>"W" &amp;Table1[[#This Row],[WeekNum]]</f>
        <v>W11</v>
      </c>
      <c r="J2090" s="195" t="str">
        <f t="shared" si="65"/>
        <v>22-W11</v>
      </c>
      <c r="K2090" s="11" t="s">
        <v>659</v>
      </c>
      <c r="L2090" s="11"/>
      <c r="M2090" s="11" t="s">
        <v>72</v>
      </c>
      <c r="N2090" s="11" t="s">
        <v>428</v>
      </c>
      <c r="O2090" s="266" t="s">
        <v>374</v>
      </c>
      <c r="P2090" s="11" t="s">
        <v>376</v>
      </c>
      <c r="Q2090" s="11" t="s">
        <v>419</v>
      </c>
      <c r="R2090" s="11">
        <v>4400</v>
      </c>
      <c r="S2090" s="11">
        <v>2535.6000000000004</v>
      </c>
      <c r="T2090" s="206">
        <f>ABS(Table1[[#This Row],[Prod]]-Table1[[#This Row],[Planned]])</f>
        <v>1864.3999999999996</v>
      </c>
      <c r="U2090" s="209">
        <f>IF(ABS(Table1[[#This Row],[Prod]]-Table1[[#This Row],[Planned]])&gt;Table1[[#This Row],[Planned]],0,IF(Table1[[#This Row],[Planned]]=0,0,1-ABS(Table1[[#This Row],[Prod]]-Table1[[#This Row],[Planned]])/Table1[[#This Row],[Planned]]))</f>
        <v>0.57627272727272738</v>
      </c>
      <c r="V2090" s="11"/>
      <c r="W2090" s="11"/>
      <c r="X2090" s="27">
        <v>2340</v>
      </c>
      <c r="Y2090" s="206">
        <f>Table1[[#This Row],[Prod]]</f>
        <v>2535.6000000000004</v>
      </c>
      <c r="Z2090" s="206">
        <f>ABS(Table1[[#This Row],[Prod2]]-Table1[[#This Row],[Plan Revised]])</f>
        <v>195.60000000000036</v>
      </c>
      <c r="AA2090" s="209">
        <f>IF(ABS(Table1[[#This Row],[Prod2]]-Table1[[#This Row],[Plan Revised]])&gt;Table1[[#This Row],[Plan Revised]],0,IF(Table1[[#This Row],[Plan Revised]]=0,0,1-ABS(Table1[[#This Row],[Prod2]]-Table1[[#This Row],[Plan Revised]])/Table1[[#This Row],[Plan Revised]]))</f>
        <v>0.91641025641025631</v>
      </c>
      <c r="AB2090" s="11"/>
      <c r="AC2090" s="30"/>
      <c r="AD2090"/>
      <c r="AF2090"/>
    </row>
    <row r="2091" spans="1:32">
      <c r="A2091" s="15" t="str">
        <f>IF(Table1[Week]=WeekSel,"Yes","No")</f>
        <v>No</v>
      </c>
      <c r="B2091" s="15" t="str">
        <f>IF((Table1[StartDate]&gt;=Date.GraphMin)*(Table1[StartDate]&lt;=Date.GraphMax)=1,"Yes","No")</f>
        <v>No</v>
      </c>
      <c r="C2091" s="15" t="str">
        <f>IF(OR(Table1[[#This Row],[Site]]="FOOD MILLING",Table1[[#This Row],[Site]]="GODACO"), "No", "Yes")</f>
        <v>Yes</v>
      </c>
      <c r="D2091" s="40">
        <f>MAX(DATE(Table1[Year],1,1),DATE(Table1[Year],1,1)-WEEKDAY(DATE(Table1[Year],1,1),2)+(Table1[WeekNum]-1)*7+1)</f>
        <v>44627</v>
      </c>
      <c r="E2091" s="40">
        <f>MIN(DATE(Table1[Year]+1,1,0),DATE(Table1[Year],1,1)-WEEKDAY(DATE(Table1[Year],1,1),2)+Table1[WeekNum]*7)</f>
        <v>44633</v>
      </c>
      <c r="F2091" s="15">
        <v>2022</v>
      </c>
      <c r="G2091" s="15">
        <f t="shared" si="64"/>
        <v>3</v>
      </c>
      <c r="H2091" s="15">
        <v>11</v>
      </c>
      <c r="I2091" s="207" t="str">
        <f>"W" &amp;Table1[[#This Row],[WeekNum]]</f>
        <v>W11</v>
      </c>
      <c r="J2091" s="195" t="str">
        <f t="shared" si="65"/>
        <v>22-W11</v>
      </c>
      <c r="K2091" s="11" t="s">
        <v>660</v>
      </c>
      <c r="L2091" s="11"/>
      <c r="M2091" s="11" t="s">
        <v>72</v>
      </c>
      <c r="N2091" s="11" t="s">
        <v>428</v>
      </c>
      <c r="O2091" s="266" t="s">
        <v>374</v>
      </c>
      <c r="P2091" s="11" t="s">
        <v>376</v>
      </c>
      <c r="Q2091" s="11" t="s">
        <v>419</v>
      </c>
      <c r="R2091" s="11">
        <v>3100</v>
      </c>
      <c r="S2091" s="11">
        <v>3460</v>
      </c>
      <c r="T2091" s="206">
        <f>ABS(Table1[[#This Row],[Prod]]-Table1[[#This Row],[Planned]])</f>
        <v>360</v>
      </c>
      <c r="U2091" s="209">
        <f>IF(ABS(Table1[[#This Row],[Prod]]-Table1[[#This Row],[Planned]])&gt;Table1[[#This Row],[Planned]],0,IF(Table1[[#This Row],[Planned]]=0,0,1-ABS(Table1[[#This Row],[Prod]]-Table1[[#This Row],[Planned]])/Table1[[#This Row],[Planned]]))</f>
        <v>0.88387096774193552</v>
      </c>
      <c r="V2091" s="11"/>
      <c r="W2091" s="11"/>
      <c r="X2091" s="27">
        <v>3100</v>
      </c>
      <c r="Y2091" s="206">
        <f>Table1[[#This Row],[Prod]]</f>
        <v>3460</v>
      </c>
      <c r="Z2091" s="206">
        <f>ABS(Table1[[#This Row],[Prod2]]-Table1[[#This Row],[Plan Revised]])</f>
        <v>360</v>
      </c>
      <c r="AA2091" s="209">
        <f>IF(ABS(Table1[[#This Row],[Prod2]]-Table1[[#This Row],[Plan Revised]])&gt;Table1[[#This Row],[Plan Revised]],0,IF(Table1[[#This Row],[Plan Revised]]=0,0,1-ABS(Table1[[#This Row],[Prod2]]-Table1[[#This Row],[Plan Revised]])/Table1[[#This Row],[Plan Revised]]))</f>
        <v>0.88387096774193552</v>
      </c>
      <c r="AB2091" s="11"/>
      <c r="AC2091" s="30"/>
      <c r="AD2091"/>
      <c r="AF2091"/>
    </row>
    <row r="2092" spans="1:32">
      <c r="A2092" s="15" t="str">
        <f>IF(Table1[Week]=WeekSel,"Yes","No")</f>
        <v>No</v>
      </c>
      <c r="B2092" s="15" t="str">
        <f>IF((Table1[StartDate]&gt;=Date.GraphMin)*(Table1[StartDate]&lt;=Date.GraphMax)=1,"Yes","No")</f>
        <v>No</v>
      </c>
      <c r="C2092" s="15" t="str">
        <f>IF(OR(Table1[[#This Row],[Site]]="FOOD MILLING",Table1[[#This Row],[Site]]="GODACO"), "No", "Yes")</f>
        <v>Yes</v>
      </c>
      <c r="D2092" s="40">
        <f>MAX(DATE(Table1[Year],1,1),DATE(Table1[Year],1,1)-WEEKDAY(DATE(Table1[Year],1,1),2)+(Table1[WeekNum]-1)*7+1)</f>
        <v>44627</v>
      </c>
      <c r="E2092" s="40">
        <f>MIN(DATE(Table1[Year]+1,1,0),DATE(Table1[Year],1,1)-WEEKDAY(DATE(Table1[Year],1,1),2)+Table1[WeekNum]*7)</f>
        <v>44633</v>
      </c>
      <c r="F2092" s="15">
        <v>2022</v>
      </c>
      <c r="G2092" s="15">
        <f t="shared" si="64"/>
        <v>3</v>
      </c>
      <c r="H2092" s="15">
        <v>11</v>
      </c>
      <c r="I2092" s="207" t="str">
        <f>"W" &amp;Table1[[#This Row],[WeekNum]]</f>
        <v>W11</v>
      </c>
      <c r="J2092" s="195" t="str">
        <f t="shared" si="65"/>
        <v>22-W11</v>
      </c>
      <c r="K2092" s="11" t="s">
        <v>661</v>
      </c>
      <c r="L2092" s="11"/>
      <c r="M2092" s="11" t="s">
        <v>72</v>
      </c>
      <c r="N2092" s="11" t="s">
        <v>428</v>
      </c>
      <c r="O2092" s="266" t="s">
        <v>374</v>
      </c>
      <c r="P2092" s="11" t="s">
        <v>376</v>
      </c>
      <c r="Q2092" s="11" t="s">
        <v>421</v>
      </c>
      <c r="R2092" s="11">
        <v>5100</v>
      </c>
      <c r="S2092" s="11">
        <v>5031.5</v>
      </c>
      <c r="T2092" s="206">
        <f>ABS(Table1[[#This Row],[Prod]]-Table1[[#This Row],[Planned]])</f>
        <v>68.5</v>
      </c>
      <c r="U2092" s="209">
        <f>IF(ABS(Table1[[#This Row],[Prod]]-Table1[[#This Row],[Planned]])&gt;Table1[[#This Row],[Planned]],0,IF(Table1[[#This Row],[Planned]]=0,0,1-ABS(Table1[[#This Row],[Prod]]-Table1[[#This Row],[Planned]])/Table1[[#This Row],[Planned]]))</f>
        <v>0.9865686274509804</v>
      </c>
      <c r="V2092" s="11"/>
      <c r="W2092" s="11"/>
      <c r="X2092" s="27">
        <v>5100</v>
      </c>
      <c r="Y2092" s="206">
        <f>Table1[[#This Row],[Prod]]</f>
        <v>5031.5</v>
      </c>
      <c r="Z2092" s="206">
        <f>ABS(Table1[[#This Row],[Prod2]]-Table1[[#This Row],[Plan Revised]])</f>
        <v>68.5</v>
      </c>
      <c r="AA2092" s="209">
        <f>IF(ABS(Table1[[#This Row],[Prod2]]-Table1[[#This Row],[Plan Revised]])&gt;Table1[[#This Row],[Plan Revised]],0,IF(Table1[[#This Row],[Plan Revised]]=0,0,1-ABS(Table1[[#This Row],[Prod2]]-Table1[[#This Row],[Plan Revised]])/Table1[[#This Row],[Plan Revised]]))</f>
        <v>0.9865686274509804</v>
      </c>
      <c r="AB2092" s="11"/>
      <c r="AC2092" s="30"/>
      <c r="AD2092"/>
      <c r="AF2092"/>
    </row>
    <row r="2093" spans="1:32">
      <c r="A2093" s="15" t="str">
        <f>IF(Table1[Week]=WeekSel,"Yes","No")</f>
        <v>No</v>
      </c>
      <c r="B2093" s="15" t="str">
        <f>IF((Table1[StartDate]&gt;=Date.GraphMin)*(Table1[StartDate]&lt;=Date.GraphMax)=1,"Yes","No")</f>
        <v>No</v>
      </c>
      <c r="C2093" s="15" t="str">
        <f>IF(OR(Table1[[#This Row],[Site]]="FOOD MILLING",Table1[[#This Row],[Site]]="GODACO"), "No", "Yes")</f>
        <v>Yes</v>
      </c>
      <c r="D2093" s="40">
        <f>MAX(DATE(Table1[Year],1,1),DATE(Table1[Year],1,1)-WEEKDAY(DATE(Table1[Year],1,1),2)+(Table1[WeekNum]-1)*7+1)</f>
        <v>44627</v>
      </c>
      <c r="E2093" s="40">
        <f>MIN(DATE(Table1[Year]+1,1,0),DATE(Table1[Year],1,1)-WEEKDAY(DATE(Table1[Year],1,1),2)+Table1[WeekNum]*7)</f>
        <v>44633</v>
      </c>
      <c r="F2093" s="15">
        <v>2022</v>
      </c>
      <c r="G2093" s="15">
        <f t="shared" si="64"/>
        <v>3</v>
      </c>
      <c r="H2093" s="15">
        <v>11</v>
      </c>
      <c r="I2093" s="207" t="str">
        <f>"W" &amp;Table1[[#This Row],[WeekNum]]</f>
        <v>W11</v>
      </c>
      <c r="J2093" s="195" t="str">
        <f t="shared" si="65"/>
        <v>22-W11</v>
      </c>
      <c r="K2093" s="11" t="s">
        <v>662</v>
      </c>
      <c r="L2093" s="11"/>
      <c r="M2093" s="11" t="s">
        <v>72</v>
      </c>
      <c r="N2093" s="11" t="s">
        <v>428</v>
      </c>
      <c r="O2093" s="266" t="s">
        <v>374</v>
      </c>
      <c r="P2093" s="11" t="s">
        <v>376</v>
      </c>
      <c r="Q2093" s="11" t="s">
        <v>419</v>
      </c>
      <c r="R2093" s="11">
        <v>9300</v>
      </c>
      <c r="S2093" s="11">
        <v>13098</v>
      </c>
      <c r="T2093" s="206">
        <f>ABS(Table1[[#This Row],[Prod]]-Table1[[#This Row],[Planned]])</f>
        <v>3798</v>
      </c>
      <c r="U2093" s="209">
        <f>IF(ABS(Table1[[#This Row],[Prod]]-Table1[[#This Row],[Planned]])&gt;Table1[[#This Row],[Planned]],0,IF(Table1[[#This Row],[Planned]]=0,0,1-ABS(Table1[[#This Row],[Prod]]-Table1[[#This Row],[Planned]])/Table1[[#This Row],[Planned]]))</f>
        <v>0.5916129032258064</v>
      </c>
      <c r="V2093" s="11"/>
      <c r="W2093" s="11"/>
      <c r="X2093" s="27">
        <v>12400</v>
      </c>
      <c r="Y2093" s="206">
        <f>Table1[[#This Row],[Prod]]</f>
        <v>13098</v>
      </c>
      <c r="Z2093" s="206">
        <f>ABS(Table1[[#This Row],[Prod2]]-Table1[[#This Row],[Plan Revised]])</f>
        <v>698</v>
      </c>
      <c r="AA2093" s="209">
        <f>IF(ABS(Table1[[#This Row],[Prod2]]-Table1[[#This Row],[Plan Revised]])&gt;Table1[[#This Row],[Plan Revised]],0,IF(Table1[[#This Row],[Plan Revised]]=0,0,1-ABS(Table1[[#This Row],[Prod2]]-Table1[[#This Row],[Plan Revised]])/Table1[[#This Row],[Plan Revised]]))</f>
        <v>0.94370967741935485</v>
      </c>
      <c r="AB2093" s="11"/>
      <c r="AC2093" s="30"/>
      <c r="AD2093"/>
      <c r="AF2093"/>
    </row>
    <row r="2094" spans="1:32">
      <c r="A2094" s="15" t="str">
        <f>IF(Table1[Week]=WeekSel,"Yes","No")</f>
        <v>No</v>
      </c>
      <c r="B2094" s="15" t="str">
        <f>IF((Table1[StartDate]&gt;=Date.GraphMin)*(Table1[StartDate]&lt;=Date.GraphMax)=1,"Yes","No")</f>
        <v>No</v>
      </c>
      <c r="C2094" s="15" t="str">
        <f>IF(OR(Table1[[#This Row],[Site]]="FOOD MILLING",Table1[[#This Row],[Site]]="GODACO"), "No", "Yes")</f>
        <v>Yes</v>
      </c>
      <c r="D2094" s="40">
        <f>MAX(DATE(Table1[Year],1,1),DATE(Table1[Year],1,1)-WEEKDAY(DATE(Table1[Year],1,1),2)+(Table1[WeekNum]-1)*7+1)</f>
        <v>44627</v>
      </c>
      <c r="E2094" s="40">
        <f>MIN(DATE(Table1[Year]+1,1,0),DATE(Table1[Year],1,1)-WEEKDAY(DATE(Table1[Year],1,1),2)+Table1[WeekNum]*7)</f>
        <v>44633</v>
      </c>
      <c r="F2094" s="15">
        <v>2022</v>
      </c>
      <c r="G2094" s="15">
        <f t="shared" si="64"/>
        <v>3</v>
      </c>
      <c r="H2094" s="15">
        <v>11</v>
      </c>
      <c r="I2094" s="207" t="str">
        <f>"W" &amp;Table1[[#This Row],[WeekNum]]</f>
        <v>W11</v>
      </c>
      <c r="J2094" s="195" t="str">
        <f t="shared" si="65"/>
        <v>22-W11</v>
      </c>
      <c r="K2094" s="11" t="s">
        <v>663</v>
      </c>
      <c r="L2094" s="11"/>
      <c r="M2094" s="11" t="s">
        <v>72</v>
      </c>
      <c r="N2094" s="11" t="s">
        <v>428</v>
      </c>
      <c r="O2094" s="266" t="s">
        <v>374</v>
      </c>
      <c r="P2094" s="11" t="s">
        <v>376</v>
      </c>
      <c r="Q2094" s="11" t="s">
        <v>421</v>
      </c>
      <c r="R2094" s="11">
        <v>5100</v>
      </c>
      <c r="S2094" s="11">
        <v>4972</v>
      </c>
      <c r="T2094" s="206">
        <f>ABS(Table1[[#This Row],[Prod]]-Table1[[#This Row],[Planned]])</f>
        <v>128</v>
      </c>
      <c r="U2094" s="209">
        <f>IF(ABS(Table1[[#This Row],[Prod]]-Table1[[#This Row],[Planned]])&gt;Table1[[#This Row],[Planned]],0,IF(Table1[[#This Row],[Planned]]=0,0,1-ABS(Table1[[#This Row],[Prod]]-Table1[[#This Row],[Planned]])/Table1[[#This Row],[Planned]]))</f>
        <v>0.97490196078431368</v>
      </c>
      <c r="V2094" s="11"/>
      <c r="W2094" s="11"/>
      <c r="X2094" s="27">
        <v>5100</v>
      </c>
      <c r="Y2094" s="206">
        <f>Table1[[#This Row],[Prod]]</f>
        <v>4972</v>
      </c>
      <c r="Z2094" s="206">
        <f>ABS(Table1[[#This Row],[Prod2]]-Table1[[#This Row],[Plan Revised]])</f>
        <v>128</v>
      </c>
      <c r="AA2094" s="209">
        <f>IF(ABS(Table1[[#This Row],[Prod2]]-Table1[[#This Row],[Plan Revised]])&gt;Table1[[#This Row],[Plan Revised]],0,IF(Table1[[#This Row],[Plan Revised]]=0,0,1-ABS(Table1[[#This Row],[Prod2]]-Table1[[#This Row],[Plan Revised]])/Table1[[#This Row],[Plan Revised]]))</f>
        <v>0.97490196078431368</v>
      </c>
      <c r="AB2094" s="11"/>
      <c r="AC2094" s="30"/>
      <c r="AD2094"/>
      <c r="AF2094"/>
    </row>
    <row r="2095" spans="1:32">
      <c r="A2095" s="15" t="str">
        <f>IF(Table1[Week]=WeekSel,"Yes","No")</f>
        <v>No</v>
      </c>
      <c r="B2095" s="15" t="str">
        <f>IF((Table1[StartDate]&gt;=Date.GraphMin)*(Table1[StartDate]&lt;=Date.GraphMax)=1,"Yes","No")</f>
        <v>No</v>
      </c>
      <c r="C2095" s="15" t="str">
        <f>IF(OR(Table1[[#This Row],[Site]]="FOOD MILLING",Table1[[#This Row],[Site]]="GODACO"), "No", "Yes")</f>
        <v>Yes</v>
      </c>
      <c r="D2095" s="40">
        <f>MAX(DATE(Table1[Year],1,1),DATE(Table1[Year],1,1)-WEEKDAY(DATE(Table1[Year],1,1),2)+(Table1[WeekNum]-1)*7+1)</f>
        <v>44627</v>
      </c>
      <c r="E2095" s="40">
        <f>MIN(DATE(Table1[Year]+1,1,0),DATE(Table1[Year],1,1)-WEEKDAY(DATE(Table1[Year],1,1),2)+Table1[WeekNum]*7)</f>
        <v>44633</v>
      </c>
      <c r="F2095" s="15">
        <v>2022</v>
      </c>
      <c r="G2095" s="15">
        <f t="shared" si="64"/>
        <v>3</v>
      </c>
      <c r="H2095" s="15">
        <v>11</v>
      </c>
      <c r="I2095" s="207" t="str">
        <f>"W" &amp;Table1[[#This Row],[WeekNum]]</f>
        <v>W11</v>
      </c>
      <c r="J2095" s="195" t="str">
        <f t="shared" si="65"/>
        <v>22-W11</v>
      </c>
      <c r="K2095" s="11" t="s">
        <v>664</v>
      </c>
      <c r="L2095" s="11"/>
      <c r="M2095" s="11" t="s">
        <v>72</v>
      </c>
      <c r="N2095" s="11" t="s">
        <v>428</v>
      </c>
      <c r="O2095" s="266" t="s">
        <v>374</v>
      </c>
      <c r="P2095" s="11" t="s">
        <v>379</v>
      </c>
      <c r="Q2095" s="11" t="s">
        <v>421</v>
      </c>
      <c r="R2095" s="11">
        <v>3200</v>
      </c>
      <c r="S2095" s="11">
        <v>1774.5</v>
      </c>
      <c r="T2095" s="206">
        <f>ABS(Table1[[#This Row],[Prod]]-Table1[[#This Row],[Planned]])</f>
        <v>1425.5</v>
      </c>
      <c r="U2095" s="209">
        <f>IF(ABS(Table1[[#This Row],[Prod]]-Table1[[#This Row],[Planned]])&gt;Table1[[#This Row],[Planned]],0,IF(Table1[[#This Row],[Planned]]=0,0,1-ABS(Table1[[#This Row],[Prod]]-Table1[[#This Row],[Planned]])/Table1[[#This Row],[Planned]]))</f>
        <v>0.55453124999999992</v>
      </c>
      <c r="V2095" s="11"/>
      <c r="W2095" s="11"/>
      <c r="X2095" s="27">
        <v>3200</v>
      </c>
      <c r="Y2095" s="206">
        <f>Table1[[#This Row],[Prod]]</f>
        <v>1774.5</v>
      </c>
      <c r="Z2095" s="206">
        <f>ABS(Table1[[#This Row],[Prod2]]-Table1[[#This Row],[Plan Revised]])</f>
        <v>1425.5</v>
      </c>
      <c r="AA2095" s="209">
        <f>IF(ABS(Table1[[#This Row],[Prod2]]-Table1[[#This Row],[Plan Revised]])&gt;Table1[[#This Row],[Plan Revised]],0,IF(Table1[[#This Row],[Plan Revised]]=0,0,1-ABS(Table1[[#This Row],[Prod2]]-Table1[[#This Row],[Plan Revised]])/Table1[[#This Row],[Plan Revised]]))</f>
        <v>0.55453124999999992</v>
      </c>
      <c r="AB2095" s="11"/>
      <c r="AC2095" s="30"/>
      <c r="AD2095"/>
      <c r="AF2095"/>
    </row>
    <row r="2096" spans="1:32">
      <c r="A2096" s="15" t="str">
        <f>IF(Table1[Week]=WeekSel,"Yes","No")</f>
        <v>No</v>
      </c>
      <c r="B2096" s="15" t="str">
        <f>IF((Table1[StartDate]&gt;=Date.GraphMin)*(Table1[StartDate]&lt;=Date.GraphMax)=1,"Yes","No")</f>
        <v>No</v>
      </c>
      <c r="C2096" s="15" t="str">
        <f>IF(OR(Table1[[#This Row],[Site]]="FOOD MILLING",Table1[[#This Row],[Site]]="GODACO"), "No", "Yes")</f>
        <v>Yes</v>
      </c>
      <c r="D2096" s="40">
        <f>MAX(DATE(Table1[Year],1,1),DATE(Table1[Year],1,1)-WEEKDAY(DATE(Table1[Year],1,1),2)+(Table1[WeekNum]-1)*7+1)</f>
        <v>44627</v>
      </c>
      <c r="E2096" s="40">
        <f>MIN(DATE(Table1[Year]+1,1,0),DATE(Table1[Year],1,1)-WEEKDAY(DATE(Table1[Year],1,1),2)+Table1[WeekNum]*7)</f>
        <v>44633</v>
      </c>
      <c r="F2096" s="15">
        <v>2022</v>
      </c>
      <c r="G2096" s="15">
        <f t="shared" si="64"/>
        <v>3</v>
      </c>
      <c r="H2096" s="15">
        <v>11</v>
      </c>
      <c r="I2096" s="207" t="str">
        <f>"W" &amp;Table1[[#This Row],[WeekNum]]</f>
        <v>W11</v>
      </c>
      <c r="J2096" s="195" t="str">
        <f t="shared" si="65"/>
        <v>22-W11</v>
      </c>
      <c r="K2096" s="11" t="s">
        <v>665</v>
      </c>
      <c r="L2096" s="11"/>
      <c r="M2096" s="11" t="s">
        <v>72</v>
      </c>
      <c r="N2096" s="11" t="s">
        <v>428</v>
      </c>
      <c r="O2096" s="266" t="s">
        <v>374</v>
      </c>
      <c r="P2096" s="11" t="s">
        <v>379</v>
      </c>
      <c r="Q2096" s="11" t="s">
        <v>421</v>
      </c>
      <c r="R2096" s="11">
        <v>6400</v>
      </c>
      <c r="S2096" s="11">
        <v>3924</v>
      </c>
      <c r="T2096" s="206">
        <f>ABS(Table1[[#This Row],[Prod]]-Table1[[#This Row],[Planned]])</f>
        <v>2476</v>
      </c>
      <c r="U2096" s="209">
        <f>IF(ABS(Table1[[#This Row],[Prod]]-Table1[[#This Row],[Planned]])&gt;Table1[[#This Row],[Planned]],0,IF(Table1[[#This Row],[Planned]]=0,0,1-ABS(Table1[[#This Row],[Prod]]-Table1[[#This Row],[Planned]])/Table1[[#This Row],[Planned]]))</f>
        <v>0.61312499999999992</v>
      </c>
      <c r="V2096" s="11"/>
      <c r="W2096" s="11"/>
      <c r="X2096" s="27">
        <v>2500</v>
      </c>
      <c r="Y2096" s="206">
        <f>Table1[[#This Row],[Prod]]</f>
        <v>3924</v>
      </c>
      <c r="Z2096" s="206">
        <f>ABS(Table1[[#This Row],[Prod2]]-Table1[[#This Row],[Plan Revised]])</f>
        <v>1424</v>
      </c>
      <c r="AA2096" s="209">
        <f>IF(ABS(Table1[[#This Row],[Prod2]]-Table1[[#This Row],[Plan Revised]])&gt;Table1[[#This Row],[Plan Revised]],0,IF(Table1[[#This Row],[Plan Revised]]=0,0,1-ABS(Table1[[#This Row],[Prod2]]-Table1[[#This Row],[Plan Revised]])/Table1[[#This Row],[Plan Revised]]))</f>
        <v>0.4304</v>
      </c>
      <c r="AB2096" s="11"/>
      <c r="AC2096" s="30"/>
      <c r="AD2096"/>
      <c r="AF2096"/>
    </row>
    <row r="2097" spans="1:32">
      <c r="A2097" s="15" t="str">
        <f>IF(Table1[Week]=WeekSel,"Yes","No")</f>
        <v>No</v>
      </c>
      <c r="B2097" s="15" t="str">
        <f>IF((Table1[StartDate]&gt;=Date.GraphMin)*(Table1[StartDate]&lt;=Date.GraphMax)=1,"Yes","No")</f>
        <v>No</v>
      </c>
      <c r="C2097" s="15" t="str">
        <f>IF(OR(Table1[[#This Row],[Site]]="FOOD MILLING",Table1[[#This Row],[Site]]="GODACO"), "No", "Yes")</f>
        <v>Yes</v>
      </c>
      <c r="D2097" s="40">
        <f>MAX(DATE(Table1[Year],1,1),DATE(Table1[Year],1,1)-WEEKDAY(DATE(Table1[Year],1,1),2)+(Table1[WeekNum]-1)*7+1)</f>
        <v>44627</v>
      </c>
      <c r="E2097" s="40">
        <f>MIN(DATE(Table1[Year]+1,1,0),DATE(Table1[Year],1,1)-WEEKDAY(DATE(Table1[Year],1,1),2)+Table1[WeekNum]*7)</f>
        <v>44633</v>
      </c>
      <c r="F2097" s="15">
        <v>2022</v>
      </c>
      <c r="G2097" s="15">
        <f t="shared" si="64"/>
        <v>3</v>
      </c>
      <c r="H2097" s="15">
        <v>11</v>
      </c>
      <c r="I2097" s="207" t="str">
        <f>"W" &amp;Table1[[#This Row],[WeekNum]]</f>
        <v>W11</v>
      </c>
      <c r="J2097" s="195" t="str">
        <f t="shared" si="65"/>
        <v>22-W11</v>
      </c>
      <c r="K2097" s="11" t="s">
        <v>666</v>
      </c>
      <c r="L2097" s="11"/>
      <c r="M2097" s="11" t="s">
        <v>72</v>
      </c>
      <c r="N2097" s="11" t="s">
        <v>428</v>
      </c>
      <c r="O2097" s="266" t="s">
        <v>374</v>
      </c>
      <c r="P2097" s="11" t="s">
        <v>379</v>
      </c>
      <c r="Q2097" s="11" t="s">
        <v>421</v>
      </c>
      <c r="R2097" s="11">
        <v>9600</v>
      </c>
      <c r="S2097" s="11">
        <v>12634</v>
      </c>
      <c r="T2097" s="206">
        <f>ABS(Table1[[#This Row],[Prod]]-Table1[[#This Row],[Planned]])</f>
        <v>3034</v>
      </c>
      <c r="U2097" s="209">
        <f>IF(ABS(Table1[[#This Row],[Prod]]-Table1[[#This Row],[Planned]])&gt;Table1[[#This Row],[Planned]],0,IF(Table1[[#This Row],[Planned]]=0,0,1-ABS(Table1[[#This Row],[Prod]]-Table1[[#This Row],[Planned]])/Table1[[#This Row],[Planned]]))</f>
        <v>0.68395833333333333</v>
      </c>
      <c r="V2097" s="11"/>
      <c r="W2097" s="11"/>
      <c r="X2097" s="27">
        <v>13800</v>
      </c>
      <c r="Y2097" s="206">
        <f>Table1[[#This Row],[Prod]]</f>
        <v>12634</v>
      </c>
      <c r="Z2097" s="206">
        <f>ABS(Table1[[#This Row],[Prod2]]-Table1[[#This Row],[Plan Revised]])</f>
        <v>1166</v>
      </c>
      <c r="AA2097" s="209">
        <f>IF(ABS(Table1[[#This Row],[Prod2]]-Table1[[#This Row],[Plan Revised]])&gt;Table1[[#This Row],[Plan Revised]],0,IF(Table1[[#This Row],[Plan Revised]]=0,0,1-ABS(Table1[[#This Row],[Prod2]]-Table1[[#This Row],[Plan Revised]])/Table1[[#This Row],[Plan Revised]]))</f>
        <v>0.91550724637681158</v>
      </c>
      <c r="AB2097" s="11"/>
      <c r="AC2097" s="30"/>
      <c r="AD2097"/>
      <c r="AF2097"/>
    </row>
    <row r="2098" spans="1:32">
      <c r="A2098" s="15" t="str">
        <f>IF(Table1[Week]=WeekSel,"Yes","No")</f>
        <v>No</v>
      </c>
      <c r="B2098" s="15" t="str">
        <f>IF((Table1[StartDate]&gt;=Date.GraphMin)*(Table1[StartDate]&lt;=Date.GraphMax)=1,"Yes","No")</f>
        <v>No</v>
      </c>
      <c r="C2098" s="15" t="str">
        <f>IF(OR(Table1[[#This Row],[Site]]="FOOD MILLING",Table1[[#This Row],[Site]]="GODACO"), "No", "Yes")</f>
        <v>Yes</v>
      </c>
      <c r="D2098" s="40">
        <f>MAX(DATE(Table1[Year],1,1),DATE(Table1[Year],1,1)-WEEKDAY(DATE(Table1[Year],1,1),2)+(Table1[WeekNum]-1)*7+1)</f>
        <v>44627</v>
      </c>
      <c r="E2098" s="40">
        <f>MIN(DATE(Table1[Year]+1,1,0),DATE(Table1[Year],1,1)-WEEKDAY(DATE(Table1[Year],1,1),2)+Table1[WeekNum]*7)</f>
        <v>44633</v>
      </c>
      <c r="F2098" s="15">
        <v>2022</v>
      </c>
      <c r="G2098" s="15">
        <f t="shared" si="64"/>
        <v>3</v>
      </c>
      <c r="H2098" s="15">
        <v>11</v>
      </c>
      <c r="I2098" s="207" t="str">
        <f>"W" &amp;Table1[[#This Row],[WeekNum]]</f>
        <v>W11</v>
      </c>
      <c r="J2098" s="195" t="str">
        <f t="shared" si="65"/>
        <v>22-W11</v>
      </c>
      <c r="K2098" s="11" t="s">
        <v>667</v>
      </c>
      <c r="L2098" s="11"/>
      <c r="M2098" s="11" t="s">
        <v>72</v>
      </c>
      <c r="N2098" s="11" t="s">
        <v>428</v>
      </c>
      <c r="O2098" s="266" t="s">
        <v>374</v>
      </c>
      <c r="P2098" s="11" t="s">
        <v>375</v>
      </c>
      <c r="Q2098" s="11" t="s">
        <v>421</v>
      </c>
      <c r="R2098" s="11">
        <v>3200</v>
      </c>
      <c r="S2098" s="11">
        <v>2825</v>
      </c>
      <c r="T2098" s="206">
        <f>ABS(Table1[[#This Row],[Prod]]-Table1[[#This Row],[Planned]])</f>
        <v>375</v>
      </c>
      <c r="U2098" s="209">
        <f>IF(ABS(Table1[[#This Row],[Prod]]-Table1[[#This Row],[Planned]])&gt;Table1[[#This Row],[Planned]],0,IF(Table1[[#This Row],[Planned]]=0,0,1-ABS(Table1[[#This Row],[Prod]]-Table1[[#This Row],[Planned]])/Table1[[#This Row],[Planned]]))</f>
        <v>0.8828125</v>
      </c>
      <c r="V2098" s="11"/>
      <c r="W2098" s="11"/>
      <c r="X2098" s="27">
        <v>3200</v>
      </c>
      <c r="Y2098" s="206">
        <f>Table1[[#This Row],[Prod]]</f>
        <v>2825</v>
      </c>
      <c r="Z2098" s="206">
        <f>ABS(Table1[[#This Row],[Prod2]]-Table1[[#This Row],[Plan Revised]])</f>
        <v>375</v>
      </c>
      <c r="AA2098" s="209">
        <f>IF(ABS(Table1[[#This Row],[Prod2]]-Table1[[#This Row],[Plan Revised]])&gt;Table1[[#This Row],[Plan Revised]],0,IF(Table1[[#This Row],[Plan Revised]]=0,0,1-ABS(Table1[[#This Row],[Prod2]]-Table1[[#This Row],[Plan Revised]])/Table1[[#This Row],[Plan Revised]]))</f>
        <v>0.8828125</v>
      </c>
      <c r="AB2098" s="11"/>
      <c r="AC2098" s="30"/>
      <c r="AD2098"/>
      <c r="AF2098"/>
    </row>
    <row r="2099" spans="1:32">
      <c r="A2099" s="15" t="str">
        <f>IF(Table1[Week]=WeekSel,"Yes","No")</f>
        <v>No</v>
      </c>
      <c r="B2099" s="15" t="str">
        <f>IF((Table1[StartDate]&gt;=Date.GraphMin)*(Table1[StartDate]&lt;=Date.GraphMax)=1,"Yes","No")</f>
        <v>No</v>
      </c>
      <c r="C2099" s="15" t="str">
        <f>IF(OR(Table1[[#This Row],[Site]]="FOOD MILLING",Table1[[#This Row],[Site]]="GODACO"), "No", "Yes")</f>
        <v>Yes</v>
      </c>
      <c r="D2099" s="40">
        <f>MAX(DATE(Table1[Year],1,1),DATE(Table1[Year],1,1)-WEEKDAY(DATE(Table1[Year],1,1),2)+(Table1[WeekNum]-1)*7+1)</f>
        <v>44627</v>
      </c>
      <c r="E2099" s="40">
        <f>MIN(DATE(Table1[Year]+1,1,0),DATE(Table1[Year],1,1)-WEEKDAY(DATE(Table1[Year],1,1),2)+Table1[WeekNum]*7)</f>
        <v>44633</v>
      </c>
      <c r="F2099" s="15">
        <v>2022</v>
      </c>
      <c r="G2099" s="15">
        <f t="shared" si="64"/>
        <v>3</v>
      </c>
      <c r="H2099" s="15">
        <v>11</v>
      </c>
      <c r="I2099" s="207" t="str">
        <f>"W" &amp;Table1[[#This Row],[WeekNum]]</f>
        <v>W11</v>
      </c>
      <c r="J2099" s="195" t="str">
        <f t="shared" si="65"/>
        <v>22-W11</v>
      </c>
      <c r="K2099" s="11" t="s">
        <v>668</v>
      </c>
      <c r="L2099" s="11"/>
      <c r="M2099" s="11" t="s">
        <v>72</v>
      </c>
      <c r="N2099" s="11" t="s">
        <v>428</v>
      </c>
      <c r="O2099" s="266" t="s">
        <v>374</v>
      </c>
      <c r="P2099" s="11" t="s">
        <v>375</v>
      </c>
      <c r="Q2099" s="11" t="s">
        <v>421</v>
      </c>
      <c r="R2099" s="11">
        <v>4600</v>
      </c>
      <c r="S2099" s="11">
        <v>4471.6000000000004</v>
      </c>
      <c r="T2099" s="206">
        <f>ABS(Table1[[#This Row],[Prod]]-Table1[[#This Row],[Planned]])</f>
        <v>128.39999999999964</v>
      </c>
      <c r="U2099" s="209">
        <f>IF(ABS(Table1[[#This Row],[Prod]]-Table1[[#This Row],[Planned]])&gt;Table1[[#This Row],[Planned]],0,IF(Table1[[#This Row],[Planned]]=0,0,1-ABS(Table1[[#This Row],[Prod]]-Table1[[#This Row],[Planned]])/Table1[[#This Row],[Planned]]))</f>
        <v>0.97208695652173915</v>
      </c>
      <c r="V2099" s="11"/>
      <c r="W2099" s="11"/>
      <c r="X2099" s="27">
        <v>4600</v>
      </c>
      <c r="Y2099" s="206">
        <f>Table1[[#This Row],[Prod]]</f>
        <v>4471.6000000000004</v>
      </c>
      <c r="Z2099" s="206">
        <f>ABS(Table1[[#This Row],[Prod2]]-Table1[[#This Row],[Plan Revised]])</f>
        <v>128.39999999999964</v>
      </c>
      <c r="AA2099" s="209">
        <f>IF(ABS(Table1[[#This Row],[Prod2]]-Table1[[#This Row],[Plan Revised]])&gt;Table1[[#This Row],[Plan Revised]],0,IF(Table1[[#This Row],[Plan Revised]]=0,0,1-ABS(Table1[[#This Row],[Prod2]]-Table1[[#This Row],[Plan Revised]])/Table1[[#This Row],[Plan Revised]]))</f>
        <v>0.97208695652173915</v>
      </c>
      <c r="AB2099" s="11"/>
      <c r="AC2099" s="30"/>
      <c r="AD2099"/>
      <c r="AF2099"/>
    </row>
    <row r="2100" spans="1:32">
      <c r="A2100" s="15" t="str">
        <f>IF(Table1[Week]=WeekSel,"Yes","No")</f>
        <v>No</v>
      </c>
      <c r="B2100" s="15" t="str">
        <f>IF((Table1[StartDate]&gt;=Date.GraphMin)*(Table1[StartDate]&lt;=Date.GraphMax)=1,"Yes","No")</f>
        <v>No</v>
      </c>
      <c r="C2100" s="15" t="str">
        <f>IF(OR(Table1[[#This Row],[Site]]="FOOD MILLING",Table1[[#This Row],[Site]]="GODACO"), "No", "Yes")</f>
        <v>Yes</v>
      </c>
      <c r="D2100" s="40">
        <f>MAX(DATE(Table1[Year],1,1),DATE(Table1[Year],1,1)-WEEKDAY(DATE(Table1[Year],1,1),2)+(Table1[WeekNum]-1)*7+1)</f>
        <v>44627</v>
      </c>
      <c r="E2100" s="40">
        <f>MIN(DATE(Table1[Year]+1,1,0),DATE(Table1[Year],1,1)-WEEKDAY(DATE(Table1[Year],1,1),2)+Table1[WeekNum]*7)</f>
        <v>44633</v>
      </c>
      <c r="F2100" s="15">
        <v>2022</v>
      </c>
      <c r="G2100" s="15">
        <f t="shared" si="64"/>
        <v>3</v>
      </c>
      <c r="H2100" s="15">
        <v>11</v>
      </c>
      <c r="I2100" s="207" t="str">
        <f>"W" &amp;Table1[[#This Row],[WeekNum]]</f>
        <v>W11</v>
      </c>
      <c r="J2100" s="195" t="str">
        <f t="shared" si="65"/>
        <v>22-W11</v>
      </c>
      <c r="K2100" s="11" t="s">
        <v>669</v>
      </c>
      <c r="L2100" s="11"/>
      <c r="M2100" s="11" t="s">
        <v>72</v>
      </c>
      <c r="N2100" s="11" t="s">
        <v>428</v>
      </c>
      <c r="O2100" s="266" t="s">
        <v>374</v>
      </c>
      <c r="P2100" s="11" t="s">
        <v>375</v>
      </c>
      <c r="Q2100" s="11" t="s">
        <v>421</v>
      </c>
      <c r="R2100" s="11">
        <v>2200</v>
      </c>
      <c r="S2100" s="11">
        <v>2117.6</v>
      </c>
      <c r="T2100" s="206">
        <f>ABS(Table1[[#This Row],[Prod]]-Table1[[#This Row],[Planned]])</f>
        <v>82.400000000000091</v>
      </c>
      <c r="U2100" s="209">
        <f>IF(ABS(Table1[[#This Row],[Prod]]-Table1[[#This Row],[Planned]])&gt;Table1[[#This Row],[Planned]],0,IF(Table1[[#This Row],[Planned]]=0,0,1-ABS(Table1[[#This Row],[Prod]]-Table1[[#This Row],[Planned]])/Table1[[#This Row],[Planned]]))</f>
        <v>0.96254545454545448</v>
      </c>
      <c r="V2100" s="11"/>
      <c r="W2100" s="11"/>
      <c r="X2100" s="27">
        <v>2200</v>
      </c>
      <c r="Y2100" s="206">
        <f>Table1[[#This Row],[Prod]]</f>
        <v>2117.6</v>
      </c>
      <c r="Z2100" s="206">
        <f>ABS(Table1[[#This Row],[Prod2]]-Table1[[#This Row],[Plan Revised]])</f>
        <v>82.400000000000091</v>
      </c>
      <c r="AA2100" s="209">
        <f>IF(ABS(Table1[[#This Row],[Prod2]]-Table1[[#This Row],[Plan Revised]])&gt;Table1[[#This Row],[Plan Revised]],0,IF(Table1[[#This Row],[Plan Revised]]=0,0,1-ABS(Table1[[#This Row],[Prod2]]-Table1[[#This Row],[Plan Revised]])/Table1[[#This Row],[Plan Revised]]))</f>
        <v>0.96254545454545448</v>
      </c>
      <c r="AB2100" s="11"/>
      <c r="AC2100" s="30"/>
      <c r="AD2100"/>
      <c r="AF2100"/>
    </row>
    <row r="2101" spans="1:32">
      <c r="A2101" s="15" t="str">
        <f>IF(Table1[Week]=WeekSel,"Yes","No")</f>
        <v>No</v>
      </c>
      <c r="B2101" s="15" t="str">
        <f>IF((Table1[StartDate]&gt;=Date.GraphMin)*(Table1[StartDate]&lt;=Date.GraphMax)=1,"Yes","No")</f>
        <v>No</v>
      </c>
      <c r="C2101" s="15" t="str">
        <f>IF(OR(Table1[[#This Row],[Site]]="FOOD MILLING",Table1[[#This Row],[Site]]="GODACO"), "No", "Yes")</f>
        <v>Yes</v>
      </c>
      <c r="D2101" s="40">
        <f>MAX(DATE(Table1[Year],1,1),DATE(Table1[Year],1,1)-WEEKDAY(DATE(Table1[Year],1,1),2)+(Table1[WeekNum]-1)*7+1)</f>
        <v>44627</v>
      </c>
      <c r="E2101" s="40">
        <f>MIN(DATE(Table1[Year]+1,1,0),DATE(Table1[Year],1,1)-WEEKDAY(DATE(Table1[Year],1,1),2)+Table1[WeekNum]*7)</f>
        <v>44633</v>
      </c>
      <c r="F2101" s="15">
        <v>2022</v>
      </c>
      <c r="G2101" s="15">
        <f t="shared" si="64"/>
        <v>3</v>
      </c>
      <c r="H2101" s="15">
        <v>11</v>
      </c>
      <c r="I2101" s="207" t="str">
        <f>"W" &amp;Table1[[#This Row],[WeekNum]]</f>
        <v>W11</v>
      </c>
      <c r="J2101" s="195" t="str">
        <f t="shared" si="65"/>
        <v>22-W11</v>
      </c>
      <c r="K2101" s="11" t="s">
        <v>670</v>
      </c>
      <c r="L2101" s="11"/>
      <c r="M2101" s="11" t="s">
        <v>72</v>
      </c>
      <c r="N2101" s="11" t="s">
        <v>428</v>
      </c>
      <c r="O2101" s="266" t="s">
        <v>374</v>
      </c>
      <c r="P2101" s="11" t="s">
        <v>375</v>
      </c>
      <c r="Q2101" s="11" t="s">
        <v>421</v>
      </c>
      <c r="R2101" s="11">
        <v>0</v>
      </c>
      <c r="S2101" s="11">
        <v>0</v>
      </c>
      <c r="T2101" s="206">
        <f>ABS(Table1[[#This Row],[Prod]]-Table1[[#This Row],[Planned]])</f>
        <v>0</v>
      </c>
      <c r="U2101" s="209">
        <f>IF(ABS(Table1[[#This Row],[Prod]]-Table1[[#This Row],[Planned]])&gt;Table1[[#This Row],[Planned]],0,IF(Table1[[#This Row],[Planned]]=0,0,1-ABS(Table1[[#This Row],[Prod]]-Table1[[#This Row],[Planned]])/Table1[[#This Row],[Planned]]))</f>
        <v>0</v>
      </c>
      <c r="V2101" s="11"/>
      <c r="W2101" s="11"/>
      <c r="X2101" s="27">
        <v>0</v>
      </c>
      <c r="Y2101" s="206">
        <f>Table1[[#This Row],[Prod]]</f>
        <v>0</v>
      </c>
      <c r="Z2101" s="206">
        <f>ABS(Table1[[#This Row],[Prod2]]-Table1[[#This Row],[Plan Revised]])</f>
        <v>0</v>
      </c>
      <c r="AA2101" s="209">
        <f>IF(ABS(Table1[[#This Row],[Prod2]]-Table1[[#This Row],[Plan Revised]])&gt;Table1[[#This Row],[Plan Revised]],0,IF(Table1[[#This Row],[Plan Revised]]=0,0,1-ABS(Table1[[#This Row],[Prod2]]-Table1[[#This Row],[Plan Revised]])/Table1[[#This Row],[Plan Revised]]))</f>
        <v>0</v>
      </c>
      <c r="AB2101" s="11"/>
      <c r="AC2101" s="30"/>
      <c r="AD2101"/>
      <c r="AF2101"/>
    </row>
    <row r="2102" spans="1:32">
      <c r="A2102" s="15" t="str">
        <f>IF(Table1[Week]=WeekSel,"Yes","No")</f>
        <v>No</v>
      </c>
      <c r="B2102" s="15" t="str">
        <f>IF((Table1[StartDate]&gt;=Date.GraphMin)*(Table1[StartDate]&lt;=Date.GraphMax)=1,"Yes","No")</f>
        <v>No</v>
      </c>
      <c r="C2102" s="15" t="str">
        <f>IF(OR(Table1[[#This Row],[Site]]="FOOD MILLING",Table1[[#This Row],[Site]]="GODACO"), "No", "Yes")</f>
        <v>Yes</v>
      </c>
      <c r="D2102" s="40">
        <f>MAX(DATE(Table1[Year],1,1),DATE(Table1[Year],1,1)-WEEKDAY(DATE(Table1[Year],1,1),2)+(Table1[WeekNum]-1)*7+1)</f>
        <v>44627</v>
      </c>
      <c r="E2102" s="40">
        <f>MIN(DATE(Table1[Year]+1,1,0),DATE(Table1[Year],1,1)-WEEKDAY(DATE(Table1[Year],1,1),2)+Table1[WeekNum]*7)</f>
        <v>44633</v>
      </c>
      <c r="F2102" s="15">
        <v>2022</v>
      </c>
      <c r="G2102" s="15">
        <f t="shared" si="64"/>
        <v>3</v>
      </c>
      <c r="H2102" s="15">
        <v>11</v>
      </c>
      <c r="I2102" s="207" t="str">
        <f>"W" &amp;Table1[[#This Row],[WeekNum]]</f>
        <v>W11</v>
      </c>
      <c r="J2102" s="195" t="str">
        <f t="shared" si="65"/>
        <v>22-W11</v>
      </c>
      <c r="K2102" s="11" t="s">
        <v>671</v>
      </c>
      <c r="L2102" s="11"/>
      <c r="M2102" s="11" t="s">
        <v>72</v>
      </c>
      <c r="N2102" s="11" t="s">
        <v>428</v>
      </c>
      <c r="O2102" s="266" t="s">
        <v>374</v>
      </c>
      <c r="P2102" s="11" t="s">
        <v>375</v>
      </c>
      <c r="Q2102" s="11" t="s">
        <v>421</v>
      </c>
      <c r="R2102" s="11">
        <v>1300</v>
      </c>
      <c r="S2102" s="11">
        <v>1134.3</v>
      </c>
      <c r="T2102" s="206">
        <f>ABS(Table1[[#This Row],[Prod]]-Table1[[#This Row],[Planned]])</f>
        <v>165.70000000000005</v>
      </c>
      <c r="U2102" s="209">
        <f>IF(ABS(Table1[[#This Row],[Prod]]-Table1[[#This Row],[Planned]])&gt;Table1[[#This Row],[Planned]],0,IF(Table1[[#This Row],[Planned]]=0,0,1-ABS(Table1[[#This Row],[Prod]]-Table1[[#This Row],[Planned]])/Table1[[#This Row],[Planned]]))</f>
        <v>0.87253846153846149</v>
      </c>
      <c r="V2102" s="11"/>
      <c r="W2102" s="11"/>
      <c r="X2102" s="27">
        <v>1300</v>
      </c>
      <c r="Y2102" s="206">
        <f>Table1[[#This Row],[Prod]]</f>
        <v>1134.3</v>
      </c>
      <c r="Z2102" s="206">
        <f>ABS(Table1[[#This Row],[Prod2]]-Table1[[#This Row],[Plan Revised]])</f>
        <v>165.70000000000005</v>
      </c>
      <c r="AA2102" s="209">
        <f>IF(ABS(Table1[[#This Row],[Prod2]]-Table1[[#This Row],[Plan Revised]])&gt;Table1[[#This Row],[Plan Revised]],0,IF(Table1[[#This Row],[Plan Revised]]=0,0,1-ABS(Table1[[#This Row],[Prod2]]-Table1[[#This Row],[Plan Revised]])/Table1[[#This Row],[Plan Revised]]))</f>
        <v>0.87253846153846149</v>
      </c>
      <c r="AB2102" s="11"/>
      <c r="AC2102" s="30"/>
      <c r="AD2102"/>
      <c r="AF2102"/>
    </row>
    <row r="2103" spans="1:32">
      <c r="A2103" s="15" t="str">
        <f>IF(Table1[Week]=WeekSel,"Yes","No")</f>
        <v>No</v>
      </c>
      <c r="B2103" s="15" t="str">
        <f>IF((Table1[StartDate]&gt;=Date.GraphMin)*(Table1[StartDate]&lt;=Date.GraphMax)=1,"Yes","No")</f>
        <v>No</v>
      </c>
      <c r="C2103" s="15" t="str">
        <f>IF(OR(Table1[[#This Row],[Site]]="FOOD MILLING",Table1[[#This Row],[Site]]="GODACO"), "No", "Yes")</f>
        <v>Yes</v>
      </c>
      <c r="D2103" s="40">
        <f>MAX(DATE(Table1[Year],1,1),DATE(Table1[Year],1,1)-WEEKDAY(DATE(Table1[Year],1,1),2)+(Table1[WeekNum]-1)*7+1)</f>
        <v>44627</v>
      </c>
      <c r="E2103" s="40">
        <f>MIN(DATE(Table1[Year]+1,1,0),DATE(Table1[Year],1,1)-WEEKDAY(DATE(Table1[Year],1,1),2)+Table1[WeekNum]*7)</f>
        <v>44633</v>
      </c>
      <c r="F2103" s="15">
        <v>2022</v>
      </c>
      <c r="G2103" s="15">
        <f t="shared" si="64"/>
        <v>3</v>
      </c>
      <c r="H2103" s="15">
        <v>11</v>
      </c>
      <c r="I2103" s="207" t="str">
        <f>"W" &amp;Table1[[#This Row],[WeekNum]]</f>
        <v>W11</v>
      </c>
      <c r="J2103" s="195" t="str">
        <f t="shared" si="65"/>
        <v>22-W11</v>
      </c>
      <c r="K2103" s="11" t="s">
        <v>672</v>
      </c>
      <c r="L2103" s="11"/>
      <c r="M2103" s="11" t="s">
        <v>72</v>
      </c>
      <c r="N2103" s="11" t="s">
        <v>428</v>
      </c>
      <c r="O2103" s="266" t="s">
        <v>372</v>
      </c>
      <c r="P2103" s="11" t="s">
        <v>378</v>
      </c>
      <c r="Q2103" s="11" t="s">
        <v>421</v>
      </c>
      <c r="R2103" s="11">
        <v>2600</v>
      </c>
      <c r="S2103" s="11">
        <v>2532.9</v>
      </c>
      <c r="T2103" s="206">
        <f>ABS(Table1[[#This Row],[Prod]]-Table1[[#This Row],[Planned]])</f>
        <v>67.099999999999909</v>
      </c>
      <c r="U2103" s="209">
        <f>IF(ABS(Table1[[#This Row],[Prod]]-Table1[[#This Row],[Planned]])&gt;Table1[[#This Row],[Planned]],0,IF(Table1[[#This Row],[Planned]]=0,0,1-ABS(Table1[[#This Row],[Prod]]-Table1[[#This Row],[Planned]])/Table1[[#This Row],[Planned]]))</f>
        <v>0.97419230769230769</v>
      </c>
      <c r="V2103" s="11"/>
      <c r="W2103" s="11"/>
      <c r="X2103" s="27">
        <v>2600</v>
      </c>
      <c r="Y2103" s="206">
        <f>Table1[[#This Row],[Prod]]</f>
        <v>2532.9</v>
      </c>
      <c r="Z2103" s="206">
        <f>ABS(Table1[[#This Row],[Prod2]]-Table1[[#This Row],[Plan Revised]])</f>
        <v>67.099999999999909</v>
      </c>
      <c r="AA2103" s="209">
        <f>IF(ABS(Table1[[#This Row],[Prod2]]-Table1[[#This Row],[Plan Revised]])&gt;Table1[[#This Row],[Plan Revised]],0,IF(Table1[[#This Row],[Plan Revised]]=0,0,1-ABS(Table1[[#This Row],[Prod2]]-Table1[[#This Row],[Plan Revised]])/Table1[[#This Row],[Plan Revised]]))</f>
        <v>0.97419230769230769</v>
      </c>
      <c r="AB2103" s="11"/>
      <c r="AC2103" s="30"/>
      <c r="AD2103"/>
      <c r="AF2103"/>
    </row>
    <row r="2104" spans="1:32">
      <c r="A2104" s="15" t="str">
        <f>IF(Table1[Week]=WeekSel,"Yes","No")</f>
        <v>No</v>
      </c>
      <c r="B2104" s="15" t="str">
        <f>IF((Table1[StartDate]&gt;=Date.GraphMin)*(Table1[StartDate]&lt;=Date.GraphMax)=1,"Yes","No")</f>
        <v>No</v>
      </c>
      <c r="C2104" s="15" t="str">
        <f>IF(OR(Table1[[#This Row],[Site]]="FOOD MILLING",Table1[[#This Row],[Site]]="GODACO"), "No", "Yes")</f>
        <v>Yes</v>
      </c>
      <c r="D2104" s="40">
        <f>MAX(DATE(Table1[Year],1,1),DATE(Table1[Year],1,1)-WEEKDAY(DATE(Table1[Year],1,1),2)+(Table1[WeekNum]-1)*7+1)</f>
        <v>44627</v>
      </c>
      <c r="E2104" s="40">
        <f>MIN(DATE(Table1[Year]+1,1,0),DATE(Table1[Year],1,1)-WEEKDAY(DATE(Table1[Year],1,1),2)+Table1[WeekNum]*7)</f>
        <v>44633</v>
      </c>
      <c r="F2104" s="15">
        <v>2022</v>
      </c>
      <c r="G2104" s="15">
        <f t="shared" si="64"/>
        <v>3</v>
      </c>
      <c r="H2104" s="15">
        <v>11</v>
      </c>
      <c r="I2104" s="207" t="str">
        <f>"W" &amp;Table1[[#This Row],[WeekNum]]</f>
        <v>W11</v>
      </c>
      <c r="J2104" s="195" t="str">
        <f t="shared" si="65"/>
        <v>22-W11</v>
      </c>
      <c r="K2104" s="11" t="s">
        <v>672</v>
      </c>
      <c r="L2104" s="11"/>
      <c r="M2104" s="11" t="s">
        <v>72</v>
      </c>
      <c r="N2104" s="11" t="s">
        <v>428</v>
      </c>
      <c r="O2104" s="266" t="s">
        <v>372</v>
      </c>
      <c r="P2104" s="11" t="s">
        <v>378</v>
      </c>
      <c r="Q2104" s="11" t="s">
        <v>419</v>
      </c>
      <c r="R2104" s="11">
        <v>0</v>
      </c>
      <c r="S2104" s="11"/>
      <c r="T2104" s="206">
        <f>ABS(Table1[[#This Row],[Prod]]-Table1[[#This Row],[Planned]])</f>
        <v>0</v>
      </c>
      <c r="U2104" s="209">
        <f>IF(ABS(Table1[[#This Row],[Prod]]-Table1[[#This Row],[Planned]])&gt;Table1[[#This Row],[Planned]],0,IF(Table1[[#This Row],[Planned]]=0,0,1-ABS(Table1[[#This Row],[Prod]]-Table1[[#This Row],[Planned]])/Table1[[#This Row],[Planned]]))</f>
        <v>0</v>
      </c>
      <c r="V2104" s="11"/>
      <c r="W2104" s="11"/>
      <c r="X2104" s="27">
        <v>0</v>
      </c>
      <c r="Y2104" s="206">
        <f>Table1[[#This Row],[Prod]]</f>
        <v>0</v>
      </c>
      <c r="Z2104" s="206">
        <f>ABS(Table1[[#This Row],[Prod2]]-Table1[[#This Row],[Plan Revised]])</f>
        <v>0</v>
      </c>
      <c r="AA2104" s="209">
        <f>IF(ABS(Table1[[#This Row],[Prod2]]-Table1[[#This Row],[Plan Revised]])&gt;Table1[[#This Row],[Plan Revised]],0,IF(Table1[[#This Row],[Plan Revised]]=0,0,1-ABS(Table1[[#This Row],[Prod2]]-Table1[[#This Row],[Plan Revised]])/Table1[[#This Row],[Plan Revised]]))</f>
        <v>0</v>
      </c>
      <c r="AB2104" s="11"/>
      <c r="AC2104" s="30"/>
      <c r="AD2104"/>
      <c r="AF2104"/>
    </row>
    <row r="2105" spans="1:32">
      <c r="A2105" s="15" t="str">
        <f>IF(Table1[Week]=WeekSel,"Yes","No")</f>
        <v>No</v>
      </c>
      <c r="B2105" s="15" t="str">
        <f>IF((Table1[StartDate]&gt;=Date.GraphMin)*(Table1[StartDate]&lt;=Date.GraphMax)=1,"Yes","No")</f>
        <v>No</v>
      </c>
      <c r="C2105" s="15" t="str">
        <f>IF(OR(Table1[[#This Row],[Site]]="FOOD MILLING",Table1[[#This Row],[Site]]="GODACO"), "No", "Yes")</f>
        <v>Yes</v>
      </c>
      <c r="D2105" s="40">
        <f>MAX(DATE(Table1[Year],1,1),DATE(Table1[Year],1,1)-WEEKDAY(DATE(Table1[Year],1,1),2)+(Table1[WeekNum]-1)*7+1)</f>
        <v>44627</v>
      </c>
      <c r="E2105" s="40">
        <f>MIN(DATE(Table1[Year]+1,1,0),DATE(Table1[Year],1,1)-WEEKDAY(DATE(Table1[Year],1,1),2)+Table1[WeekNum]*7)</f>
        <v>44633</v>
      </c>
      <c r="F2105" s="15">
        <v>2022</v>
      </c>
      <c r="G2105" s="15">
        <f t="shared" si="64"/>
        <v>3</v>
      </c>
      <c r="H2105" s="15">
        <v>11</v>
      </c>
      <c r="I2105" s="207" t="str">
        <f>"W" &amp;Table1[[#This Row],[WeekNum]]</f>
        <v>W11</v>
      </c>
      <c r="J2105" s="195" t="str">
        <f t="shared" si="65"/>
        <v>22-W11</v>
      </c>
      <c r="K2105" s="11" t="s">
        <v>673</v>
      </c>
      <c r="L2105" s="11"/>
      <c r="M2105" s="11" t="s">
        <v>72</v>
      </c>
      <c r="N2105" s="11" t="s">
        <v>428</v>
      </c>
      <c r="O2105" s="266" t="s">
        <v>372</v>
      </c>
      <c r="P2105" s="11" t="s">
        <v>378</v>
      </c>
      <c r="Q2105" s="11" t="s">
        <v>421</v>
      </c>
      <c r="R2105" s="11">
        <v>10300</v>
      </c>
      <c r="S2105" s="11">
        <v>13728</v>
      </c>
      <c r="T2105" s="206">
        <f>ABS(Table1[[#This Row],[Prod]]-Table1[[#This Row],[Planned]])</f>
        <v>3428</v>
      </c>
      <c r="U2105" s="209">
        <f>IF(ABS(Table1[[#This Row],[Prod]]-Table1[[#This Row],[Planned]])&gt;Table1[[#This Row],[Planned]],0,IF(Table1[[#This Row],[Planned]]=0,0,1-ABS(Table1[[#This Row],[Prod]]-Table1[[#This Row],[Planned]])/Table1[[#This Row],[Planned]]))</f>
        <v>0.6671844660194175</v>
      </c>
      <c r="V2105" s="11"/>
      <c r="W2105" s="11"/>
      <c r="X2105" s="27">
        <v>10300</v>
      </c>
      <c r="Y2105" s="206">
        <f>Table1[[#This Row],[Prod]]</f>
        <v>13728</v>
      </c>
      <c r="Z2105" s="206">
        <f>ABS(Table1[[#This Row],[Prod2]]-Table1[[#This Row],[Plan Revised]])</f>
        <v>3428</v>
      </c>
      <c r="AA2105" s="209">
        <f>IF(ABS(Table1[[#This Row],[Prod2]]-Table1[[#This Row],[Plan Revised]])&gt;Table1[[#This Row],[Plan Revised]],0,IF(Table1[[#This Row],[Plan Revised]]=0,0,1-ABS(Table1[[#This Row],[Prod2]]-Table1[[#This Row],[Plan Revised]])/Table1[[#This Row],[Plan Revised]]))</f>
        <v>0.6671844660194175</v>
      </c>
      <c r="AB2105" s="11"/>
      <c r="AC2105" s="30"/>
      <c r="AD2105"/>
      <c r="AF2105"/>
    </row>
    <row r="2106" spans="1:32">
      <c r="A2106" s="15" t="str">
        <f>IF(Table1[Week]=WeekSel,"Yes","No")</f>
        <v>No</v>
      </c>
      <c r="B2106" s="15" t="str">
        <f>IF((Table1[StartDate]&gt;=Date.GraphMin)*(Table1[StartDate]&lt;=Date.GraphMax)=1,"Yes","No")</f>
        <v>No</v>
      </c>
      <c r="C2106" s="15" t="str">
        <f>IF(OR(Table1[[#This Row],[Site]]="FOOD MILLING",Table1[[#This Row],[Site]]="GODACO"), "No", "Yes")</f>
        <v>Yes</v>
      </c>
      <c r="D2106" s="40">
        <f>MAX(DATE(Table1[Year],1,1),DATE(Table1[Year],1,1)-WEEKDAY(DATE(Table1[Year],1,1),2)+(Table1[WeekNum]-1)*7+1)</f>
        <v>44627</v>
      </c>
      <c r="E2106" s="40">
        <f>MIN(DATE(Table1[Year]+1,1,0),DATE(Table1[Year],1,1)-WEEKDAY(DATE(Table1[Year],1,1),2)+Table1[WeekNum]*7)</f>
        <v>44633</v>
      </c>
      <c r="F2106" s="15">
        <v>2022</v>
      </c>
      <c r="G2106" s="15">
        <f t="shared" si="64"/>
        <v>3</v>
      </c>
      <c r="H2106" s="15">
        <v>11</v>
      </c>
      <c r="I2106" s="207" t="str">
        <f>"W" &amp;Table1[[#This Row],[WeekNum]]</f>
        <v>W11</v>
      </c>
      <c r="J2106" s="195" t="str">
        <f t="shared" si="65"/>
        <v>22-W11</v>
      </c>
      <c r="K2106" s="11" t="s">
        <v>673</v>
      </c>
      <c r="L2106" s="11"/>
      <c r="M2106" s="11" t="s">
        <v>72</v>
      </c>
      <c r="N2106" s="11" t="s">
        <v>428</v>
      </c>
      <c r="O2106" s="266" t="s">
        <v>372</v>
      </c>
      <c r="P2106" s="11" t="s">
        <v>378</v>
      </c>
      <c r="Q2106" s="11" t="s">
        <v>419</v>
      </c>
      <c r="R2106" s="11">
        <v>0</v>
      </c>
      <c r="S2106" s="11"/>
      <c r="T2106" s="206">
        <f>ABS(Table1[[#This Row],[Prod]]-Table1[[#This Row],[Planned]])</f>
        <v>0</v>
      </c>
      <c r="U2106" s="209">
        <f>IF(ABS(Table1[[#This Row],[Prod]]-Table1[[#This Row],[Planned]])&gt;Table1[[#This Row],[Planned]],0,IF(Table1[[#This Row],[Planned]]=0,0,1-ABS(Table1[[#This Row],[Prod]]-Table1[[#This Row],[Planned]])/Table1[[#This Row],[Planned]]))</f>
        <v>0</v>
      </c>
      <c r="V2106" s="11"/>
      <c r="W2106" s="11"/>
      <c r="X2106" s="27">
        <v>0</v>
      </c>
      <c r="Y2106" s="206">
        <f>Table1[[#This Row],[Prod]]</f>
        <v>0</v>
      </c>
      <c r="Z2106" s="206">
        <f>ABS(Table1[[#This Row],[Prod2]]-Table1[[#This Row],[Plan Revised]])</f>
        <v>0</v>
      </c>
      <c r="AA2106" s="209">
        <f>IF(ABS(Table1[[#This Row],[Prod2]]-Table1[[#This Row],[Plan Revised]])&gt;Table1[[#This Row],[Plan Revised]],0,IF(Table1[[#This Row],[Plan Revised]]=0,0,1-ABS(Table1[[#This Row],[Prod2]]-Table1[[#This Row],[Plan Revised]])/Table1[[#This Row],[Plan Revised]]))</f>
        <v>0</v>
      </c>
      <c r="AB2106" s="11"/>
      <c r="AC2106" s="30"/>
      <c r="AD2106"/>
      <c r="AF2106"/>
    </row>
    <row r="2107" spans="1:32">
      <c r="A2107" s="15" t="str">
        <f>IF(Table1[Week]=WeekSel,"Yes","No")</f>
        <v>No</v>
      </c>
      <c r="B2107" s="15" t="str">
        <f>IF((Table1[StartDate]&gt;=Date.GraphMin)*(Table1[StartDate]&lt;=Date.GraphMax)=1,"Yes","No")</f>
        <v>No</v>
      </c>
      <c r="C2107" s="15" t="str">
        <f>IF(OR(Table1[[#This Row],[Site]]="FOOD MILLING",Table1[[#This Row],[Site]]="GODACO"), "No", "Yes")</f>
        <v>Yes</v>
      </c>
      <c r="D2107" s="40">
        <f>MAX(DATE(Table1[Year],1,1),DATE(Table1[Year],1,1)-WEEKDAY(DATE(Table1[Year],1,1),2)+(Table1[WeekNum]-1)*7+1)</f>
        <v>44627</v>
      </c>
      <c r="E2107" s="40">
        <f>MIN(DATE(Table1[Year]+1,1,0),DATE(Table1[Year],1,1)-WEEKDAY(DATE(Table1[Year],1,1),2)+Table1[WeekNum]*7)</f>
        <v>44633</v>
      </c>
      <c r="F2107" s="15">
        <v>2022</v>
      </c>
      <c r="G2107" s="15">
        <f t="shared" si="64"/>
        <v>3</v>
      </c>
      <c r="H2107" s="15">
        <v>11</v>
      </c>
      <c r="I2107" s="207" t="str">
        <f>"W" &amp;Table1[[#This Row],[WeekNum]]</f>
        <v>W11</v>
      </c>
      <c r="J2107" s="195" t="str">
        <f t="shared" si="65"/>
        <v>22-W11</v>
      </c>
      <c r="K2107" s="11" t="s">
        <v>674</v>
      </c>
      <c r="L2107" s="11"/>
      <c r="M2107" s="11" t="s">
        <v>72</v>
      </c>
      <c r="N2107" s="11" t="s">
        <v>428</v>
      </c>
      <c r="O2107" s="266" t="s">
        <v>372</v>
      </c>
      <c r="P2107" s="11" t="s">
        <v>378</v>
      </c>
      <c r="Q2107" s="11" t="s">
        <v>421</v>
      </c>
      <c r="R2107" s="11">
        <v>9000</v>
      </c>
      <c r="S2107" s="11">
        <v>8711.5</v>
      </c>
      <c r="T2107" s="206">
        <f>ABS(Table1[[#This Row],[Prod]]-Table1[[#This Row],[Planned]])</f>
        <v>288.5</v>
      </c>
      <c r="U2107" s="209">
        <f>IF(ABS(Table1[[#This Row],[Prod]]-Table1[[#This Row],[Planned]])&gt;Table1[[#This Row],[Planned]],0,IF(Table1[[#This Row],[Planned]]=0,0,1-ABS(Table1[[#This Row],[Prod]]-Table1[[#This Row],[Planned]])/Table1[[#This Row],[Planned]]))</f>
        <v>0.9679444444444445</v>
      </c>
      <c r="V2107" s="11"/>
      <c r="W2107" s="11"/>
      <c r="X2107" s="27">
        <v>9000</v>
      </c>
      <c r="Y2107" s="206">
        <f>Table1[[#This Row],[Prod]]</f>
        <v>8711.5</v>
      </c>
      <c r="Z2107" s="206">
        <f>ABS(Table1[[#This Row],[Prod2]]-Table1[[#This Row],[Plan Revised]])</f>
        <v>288.5</v>
      </c>
      <c r="AA2107" s="209">
        <f>IF(ABS(Table1[[#This Row],[Prod2]]-Table1[[#This Row],[Plan Revised]])&gt;Table1[[#This Row],[Plan Revised]],0,IF(Table1[[#This Row],[Plan Revised]]=0,0,1-ABS(Table1[[#This Row],[Prod2]]-Table1[[#This Row],[Plan Revised]])/Table1[[#This Row],[Plan Revised]]))</f>
        <v>0.9679444444444445</v>
      </c>
      <c r="AB2107" s="11"/>
      <c r="AC2107" s="30"/>
      <c r="AD2107"/>
      <c r="AF2107"/>
    </row>
    <row r="2108" spans="1:32">
      <c r="A2108" s="15" t="str">
        <f>IF(Table1[Week]=WeekSel,"Yes","No")</f>
        <v>No</v>
      </c>
      <c r="B2108" s="15" t="str">
        <f>IF((Table1[StartDate]&gt;=Date.GraphMin)*(Table1[StartDate]&lt;=Date.GraphMax)=1,"Yes","No")</f>
        <v>No</v>
      </c>
      <c r="C2108" s="15" t="str">
        <f>IF(OR(Table1[[#This Row],[Site]]="FOOD MILLING",Table1[[#This Row],[Site]]="GODACO"), "No", "Yes")</f>
        <v>Yes</v>
      </c>
      <c r="D2108" s="40">
        <f>MAX(DATE(Table1[Year],1,1),DATE(Table1[Year],1,1)-WEEKDAY(DATE(Table1[Year],1,1),2)+(Table1[WeekNum]-1)*7+1)</f>
        <v>44627</v>
      </c>
      <c r="E2108" s="40">
        <f>MIN(DATE(Table1[Year]+1,1,0),DATE(Table1[Year],1,1)-WEEKDAY(DATE(Table1[Year],1,1),2)+Table1[WeekNum]*7)</f>
        <v>44633</v>
      </c>
      <c r="F2108" s="15">
        <v>2022</v>
      </c>
      <c r="G2108" s="15">
        <f t="shared" si="64"/>
        <v>3</v>
      </c>
      <c r="H2108" s="15">
        <v>11</v>
      </c>
      <c r="I2108" s="207" t="str">
        <f>"W" &amp;Table1[[#This Row],[WeekNum]]</f>
        <v>W11</v>
      </c>
      <c r="J2108" s="195" t="str">
        <f t="shared" si="65"/>
        <v>22-W11</v>
      </c>
      <c r="K2108" s="11" t="s">
        <v>674</v>
      </c>
      <c r="L2108" s="11"/>
      <c r="M2108" s="11" t="s">
        <v>72</v>
      </c>
      <c r="N2108" s="11" t="s">
        <v>428</v>
      </c>
      <c r="O2108" s="266" t="s">
        <v>372</v>
      </c>
      <c r="P2108" s="11" t="s">
        <v>378</v>
      </c>
      <c r="Q2108" s="11" t="s">
        <v>419</v>
      </c>
      <c r="R2108" s="11">
        <v>0</v>
      </c>
      <c r="S2108" s="11"/>
      <c r="T2108" s="206">
        <f>ABS(Table1[[#This Row],[Prod]]-Table1[[#This Row],[Planned]])</f>
        <v>0</v>
      </c>
      <c r="U2108" s="209">
        <f>IF(ABS(Table1[[#This Row],[Prod]]-Table1[[#This Row],[Planned]])&gt;Table1[[#This Row],[Planned]],0,IF(Table1[[#This Row],[Planned]]=0,0,1-ABS(Table1[[#This Row],[Prod]]-Table1[[#This Row],[Planned]])/Table1[[#This Row],[Planned]]))</f>
        <v>0</v>
      </c>
      <c r="V2108" s="11"/>
      <c r="W2108" s="11"/>
      <c r="X2108" s="27">
        <v>0</v>
      </c>
      <c r="Y2108" s="206">
        <f>Table1[[#This Row],[Prod]]</f>
        <v>0</v>
      </c>
      <c r="Z2108" s="206">
        <f>ABS(Table1[[#This Row],[Prod2]]-Table1[[#This Row],[Plan Revised]])</f>
        <v>0</v>
      </c>
      <c r="AA2108" s="209">
        <f>IF(ABS(Table1[[#This Row],[Prod2]]-Table1[[#This Row],[Plan Revised]])&gt;Table1[[#This Row],[Plan Revised]],0,IF(Table1[[#This Row],[Plan Revised]]=0,0,1-ABS(Table1[[#This Row],[Prod2]]-Table1[[#This Row],[Plan Revised]])/Table1[[#This Row],[Plan Revised]]))</f>
        <v>0</v>
      </c>
      <c r="AB2108" s="11"/>
      <c r="AC2108" s="30"/>
      <c r="AD2108"/>
      <c r="AF2108"/>
    </row>
    <row r="2109" spans="1:32">
      <c r="A2109" s="15" t="str">
        <f>IF(Table1[Week]=WeekSel,"Yes","No")</f>
        <v>No</v>
      </c>
      <c r="B2109" s="15" t="str">
        <f>IF((Table1[StartDate]&gt;=Date.GraphMin)*(Table1[StartDate]&lt;=Date.GraphMax)=1,"Yes","No")</f>
        <v>No</v>
      </c>
      <c r="C2109" s="15" t="str">
        <f>IF(OR(Table1[[#This Row],[Site]]="FOOD MILLING",Table1[[#This Row],[Site]]="GODACO"), "No", "Yes")</f>
        <v>Yes</v>
      </c>
      <c r="D2109" s="40">
        <f>MAX(DATE(Table1[Year],1,1),DATE(Table1[Year],1,1)-WEEKDAY(DATE(Table1[Year],1,1),2)+(Table1[WeekNum]-1)*7+1)</f>
        <v>44627</v>
      </c>
      <c r="E2109" s="40">
        <f>MIN(DATE(Table1[Year]+1,1,0),DATE(Table1[Year],1,1)-WEEKDAY(DATE(Table1[Year],1,1),2)+Table1[WeekNum]*7)</f>
        <v>44633</v>
      </c>
      <c r="F2109" s="15">
        <v>2022</v>
      </c>
      <c r="G2109" s="15">
        <f t="shared" si="64"/>
        <v>3</v>
      </c>
      <c r="H2109" s="15">
        <v>11</v>
      </c>
      <c r="I2109" s="207" t="str">
        <f>"W" &amp;Table1[[#This Row],[WeekNum]]</f>
        <v>W11</v>
      </c>
      <c r="J2109" s="195" t="str">
        <f t="shared" si="65"/>
        <v>22-W11</v>
      </c>
      <c r="K2109" s="11" t="s">
        <v>675</v>
      </c>
      <c r="L2109" s="11"/>
      <c r="M2109" s="11" t="s">
        <v>72</v>
      </c>
      <c r="N2109" s="11" t="s">
        <v>428</v>
      </c>
      <c r="O2109" s="266" t="s">
        <v>372</v>
      </c>
      <c r="P2109" s="11" t="s">
        <v>378</v>
      </c>
      <c r="Q2109" s="11" t="s">
        <v>421</v>
      </c>
      <c r="R2109" s="11">
        <v>1300</v>
      </c>
      <c r="S2109" s="11">
        <v>0</v>
      </c>
      <c r="T2109" s="206">
        <f>ABS(Table1[[#This Row],[Prod]]-Table1[[#This Row],[Planned]])</f>
        <v>1300</v>
      </c>
      <c r="U2109" s="209">
        <f>IF(ABS(Table1[[#This Row],[Prod]]-Table1[[#This Row],[Planned]])&gt;Table1[[#This Row],[Planned]],0,IF(Table1[[#This Row],[Planned]]=0,0,1-ABS(Table1[[#This Row],[Prod]]-Table1[[#This Row],[Planned]])/Table1[[#This Row],[Planned]]))</f>
        <v>0</v>
      </c>
      <c r="V2109" s="11"/>
      <c r="W2109" s="11"/>
      <c r="X2109" s="27">
        <v>1300</v>
      </c>
      <c r="Y2109" s="206">
        <f>Table1[[#This Row],[Prod]]</f>
        <v>0</v>
      </c>
      <c r="Z2109" s="206">
        <f>ABS(Table1[[#This Row],[Prod2]]-Table1[[#This Row],[Plan Revised]])</f>
        <v>1300</v>
      </c>
      <c r="AA2109" s="209">
        <f>IF(ABS(Table1[[#This Row],[Prod2]]-Table1[[#This Row],[Plan Revised]])&gt;Table1[[#This Row],[Plan Revised]],0,IF(Table1[[#This Row],[Plan Revised]]=0,0,1-ABS(Table1[[#This Row],[Prod2]]-Table1[[#This Row],[Plan Revised]])/Table1[[#This Row],[Plan Revised]]))</f>
        <v>0</v>
      </c>
      <c r="AB2109" s="11"/>
      <c r="AC2109" s="30"/>
      <c r="AD2109"/>
      <c r="AF2109"/>
    </row>
    <row r="2110" spans="1:32">
      <c r="A2110" s="15" t="str">
        <f>IF(Table1[Week]=WeekSel,"Yes","No")</f>
        <v>No</v>
      </c>
      <c r="B2110" s="15" t="str">
        <f>IF((Table1[StartDate]&gt;=Date.GraphMin)*(Table1[StartDate]&lt;=Date.GraphMax)=1,"Yes","No")</f>
        <v>No</v>
      </c>
      <c r="C2110" s="15" t="str">
        <f>IF(OR(Table1[[#This Row],[Site]]="FOOD MILLING",Table1[[#This Row],[Site]]="GODACO"), "No", "Yes")</f>
        <v>Yes</v>
      </c>
      <c r="D2110" s="40">
        <f>MAX(DATE(Table1[Year],1,1),DATE(Table1[Year],1,1)-WEEKDAY(DATE(Table1[Year],1,1),2)+(Table1[WeekNum]-1)*7+1)</f>
        <v>44627</v>
      </c>
      <c r="E2110" s="40">
        <f>MIN(DATE(Table1[Year]+1,1,0),DATE(Table1[Year],1,1)-WEEKDAY(DATE(Table1[Year],1,1),2)+Table1[WeekNum]*7)</f>
        <v>44633</v>
      </c>
      <c r="F2110" s="15">
        <v>2022</v>
      </c>
      <c r="G2110" s="15">
        <f t="shared" si="64"/>
        <v>3</v>
      </c>
      <c r="H2110" s="15">
        <v>11</v>
      </c>
      <c r="I2110" s="207" t="str">
        <f>"W" &amp;Table1[[#This Row],[WeekNum]]</f>
        <v>W11</v>
      </c>
      <c r="J2110" s="195" t="str">
        <f t="shared" si="65"/>
        <v>22-W11</v>
      </c>
      <c r="K2110" s="11" t="s">
        <v>675</v>
      </c>
      <c r="L2110" s="11"/>
      <c r="M2110" s="11" t="s">
        <v>72</v>
      </c>
      <c r="N2110" s="11" t="s">
        <v>428</v>
      </c>
      <c r="O2110" s="266" t="s">
        <v>372</v>
      </c>
      <c r="P2110" s="11" t="s">
        <v>378</v>
      </c>
      <c r="Q2110" s="11" t="s">
        <v>419</v>
      </c>
      <c r="R2110" s="11">
        <v>0</v>
      </c>
      <c r="S2110" s="11"/>
      <c r="T2110" s="206">
        <f>ABS(Table1[[#This Row],[Prod]]-Table1[[#This Row],[Planned]])</f>
        <v>0</v>
      </c>
      <c r="U2110" s="209">
        <f>IF(ABS(Table1[[#This Row],[Prod]]-Table1[[#This Row],[Planned]])&gt;Table1[[#This Row],[Planned]],0,IF(Table1[[#This Row],[Planned]]=0,0,1-ABS(Table1[[#This Row],[Prod]]-Table1[[#This Row],[Planned]])/Table1[[#This Row],[Planned]]))</f>
        <v>0</v>
      </c>
      <c r="V2110" s="11"/>
      <c r="W2110" s="11"/>
      <c r="X2110" s="27">
        <v>0</v>
      </c>
      <c r="Y2110" s="206">
        <f>Table1[[#This Row],[Prod]]</f>
        <v>0</v>
      </c>
      <c r="Z2110" s="206">
        <f>ABS(Table1[[#This Row],[Prod2]]-Table1[[#This Row],[Plan Revised]])</f>
        <v>0</v>
      </c>
      <c r="AA2110" s="209">
        <f>IF(ABS(Table1[[#This Row],[Prod2]]-Table1[[#This Row],[Plan Revised]])&gt;Table1[[#This Row],[Plan Revised]],0,IF(Table1[[#This Row],[Plan Revised]]=0,0,1-ABS(Table1[[#This Row],[Prod2]]-Table1[[#This Row],[Plan Revised]])/Table1[[#This Row],[Plan Revised]]))</f>
        <v>0</v>
      </c>
      <c r="AB2110" s="11"/>
      <c r="AC2110" s="30"/>
      <c r="AD2110"/>
      <c r="AF2110"/>
    </row>
    <row r="2111" spans="1:32">
      <c r="A2111" s="15" t="str">
        <f>IF(Table1[Week]=WeekSel,"Yes","No")</f>
        <v>No</v>
      </c>
      <c r="B2111" s="15" t="str">
        <f>IF((Table1[StartDate]&gt;=Date.GraphMin)*(Table1[StartDate]&lt;=Date.GraphMax)=1,"Yes","No")</f>
        <v>No</v>
      </c>
      <c r="C2111" s="15" t="str">
        <f>IF(OR(Table1[[#This Row],[Site]]="FOOD MILLING",Table1[[#This Row],[Site]]="GODACO"), "No", "Yes")</f>
        <v>Yes</v>
      </c>
      <c r="D2111" s="40">
        <f>MAX(DATE(Table1[Year],1,1),DATE(Table1[Year],1,1)-WEEKDAY(DATE(Table1[Year],1,1),2)+(Table1[WeekNum]-1)*7+1)</f>
        <v>44627</v>
      </c>
      <c r="E2111" s="40">
        <f>MIN(DATE(Table1[Year]+1,1,0),DATE(Table1[Year],1,1)-WEEKDAY(DATE(Table1[Year],1,1),2)+Table1[WeekNum]*7)</f>
        <v>44633</v>
      </c>
      <c r="F2111" s="15">
        <v>2022</v>
      </c>
      <c r="G2111" s="15">
        <f t="shared" si="64"/>
        <v>3</v>
      </c>
      <c r="H2111" s="15">
        <v>11</v>
      </c>
      <c r="I2111" s="207" t="str">
        <f>"W" &amp;Table1[[#This Row],[WeekNum]]</f>
        <v>W11</v>
      </c>
      <c r="J2111" s="195" t="str">
        <f t="shared" si="65"/>
        <v>22-W11</v>
      </c>
      <c r="K2111" s="11" t="s">
        <v>676</v>
      </c>
      <c r="L2111" s="11"/>
      <c r="M2111" s="11" t="s">
        <v>72</v>
      </c>
      <c r="N2111" s="11" t="s">
        <v>428</v>
      </c>
      <c r="O2111" s="266" t="s">
        <v>372</v>
      </c>
      <c r="P2111" s="11" t="s">
        <v>378</v>
      </c>
      <c r="Q2111" s="11" t="s">
        <v>421</v>
      </c>
      <c r="R2111" s="11">
        <v>1300</v>
      </c>
      <c r="S2111" s="11">
        <v>2450.5</v>
      </c>
      <c r="T2111" s="206">
        <f>ABS(Table1[[#This Row],[Prod]]-Table1[[#This Row],[Planned]])</f>
        <v>1150.5</v>
      </c>
      <c r="U2111" s="209">
        <f>IF(ABS(Table1[[#This Row],[Prod]]-Table1[[#This Row],[Planned]])&gt;Table1[[#This Row],[Planned]],0,IF(Table1[[#This Row],[Planned]]=0,0,1-ABS(Table1[[#This Row],[Prod]]-Table1[[#This Row],[Planned]])/Table1[[#This Row],[Planned]]))</f>
        <v>0.11499999999999999</v>
      </c>
      <c r="V2111" s="11"/>
      <c r="W2111" s="11"/>
      <c r="X2111" s="27">
        <v>1300</v>
      </c>
      <c r="Y2111" s="206">
        <f>Table1[[#This Row],[Prod]]</f>
        <v>2450.5</v>
      </c>
      <c r="Z2111" s="206">
        <f>ABS(Table1[[#This Row],[Prod2]]-Table1[[#This Row],[Plan Revised]])</f>
        <v>1150.5</v>
      </c>
      <c r="AA2111" s="209">
        <f>IF(ABS(Table1[[#This Row],[Prod2]]-Table1[[#This Row],[Plan Revised]])&gt;Table1[[#This Row],[Plan Revised]],0,IF(Table1[[#This Row],[Plan Revised]]=0,0,1-ABS(Table1[[#This Row],[Prod2]]-Table1[[#This Row],[Plan Revised]])/Table1[[#This Row],[Plan Revised]]))</f>
        <v>0.11499999999999999</v>
      </c>
      <c r="AB2111" s="11"/>
      <c r="AC2111" s="30"/>
      <c r="AD2111"/>
      <c r="AF2111"/>
    </row>
    <row r="2112" spans="1:32">
      <c r="A2112" s="15" t="str">
        <f>IF(Table1[Week]=WeekSel,"Yes","No")</f>
        <v>No</v>
      </c>
      <c r="B2112" s="15" t="str">
        <f>IF((Table1[StartDate]&gt;=Date.GraphMin)*(Table1[StartDate]&lt;=Date.GraphMax)=1,"Yes","No")</f>
        <v>No</v>
      </c>
      <c r="C2112" s="15" t="str">
        <f>IF(OR(Table1[[#This Row],[Site]]="FOOD MILLING",Table1[[#This Row],[Site]]="GODACO"), "No", "Yes")</f>
        <v>Yes</v>
      </c>
      <c r="D2112" s="40">
        <f>MAX(DATE(Table1[Year],1,1),DATE(Table1[Year],1,1)-WEEKDAY(DATE(Table1[Year],1,1),2)+(Table1[WeekNum]-1)*7+1)</f>
        <v>44627</v>
      </c>
      <c r="E2112" s="40">
        <f>MIN(DATE(Table1[Year]+1,1,0),DATE(Table1[Year],1,1)-WEEKDAY(DATE(Table1[Year],1,1),2)+Table1[WeekNum]*7)</f>
        <v>44633</v>
      </c>
      <c r="F2112" s="15">
        <v>2022</v>
      </c>
      <c r="G2112" s="15">
        <f t="shared" si="64"/>
        <v>3</v>
      </c>
      <c r="H2112" s="15">
        <v>11</v>
      </c>
      <c r="I2112" s="207" t="str">
        <f>"W" &amp;Table1[[#This Row],[WeekNum]]</f>
        <v>W11</v>
      </c>
      <c r="J2112" s="195" t="str">
        <f t="shared" si="65"/>
        <v>22-W11</v>
      </c>
      <c r="K2112" s="11" t="s">
        <v>676</v>
      </c>
      <c r="L2112" s="11"/>
      <c r="M2112" s="11" t="s">
        <v>72</v>
      </c>
      <c r="N2112" s="11" t="s">
        <v>428</v>
      </c>
      <c r="O2112" s="266" t="s">
        <v>372</v>
      </c>
      <c r="P2112" s="11" t="s">
        <v>378</v>
      </c>
      <c r="Q2112" s="11" t="s">
        <v>419</v>
      </c>
      <c r="R2112" s="11">
        <v>0</v>
      </c>
      <c r="S2112" s="11"/>
      <c r="T2112" s="206">
        <f>ABS(Table1[[#This Row],[Prod]]-Table1[[#This Row],[Planned]])</f>
        <v>0</v>
      </c>
      <c r="U2112" s="209">
        <f>IF(ABS(Table1[[#This Row],[Prod]]-Table1[[#This Row],[Planned]])&gt;Table1[[#This Row],[Planned]],0,IF(Table1[[#This Row],[Planned]]=0,0,1-ABS(Table1[[#This Row],[Prod]]-Table1[[#This Row],[Planned]])/Table1[[#This Row],[Planned]]))</f>
        <v>0</v>
      </c>
      <c r="V2112" s="11"/>
      <c r="W2112" s="11"/>
      <c r="X2112" s="27">
        <v>0</v>
      </c>
      <c r="Y2112" s="206">
        <f>Table1[[#This Row],[Prod]]</f>
        <v>0</v>
      </c>
      <c r="Z2112" s="206">
        <f>ABS(Table1[[#This Row],[Prod2]]-Table1[[#This Row],[Plan Revised]])</f>
        <v>0</v>
      </c>
      <c r="AA2112" s="209">
        <f>IF(ABS(Table1[[#This Row],[Prod2]]-Table1[[#This Row],[Plan Revised]])&gt;Table1[[#This Row],[Plan Revised]],0,IF(Table1[[#This Row],[Plan Revised]]=0,0,1-ABS(Table1[[#This Row],[Prod2]]-Table1[[#This Row],[Plan Revised]])/Table1[[#This Row],[Plan Revised]]))</f>
        <v>0</v>
      </c>
      <c r="AB2112" s="11"/>
      <c r="AC2112" s="30"/>
      <c r="AD2112"/>
      <c r="AF2112"/>
    </row>
    <row r="2113" spans="1:32">
      <c r="A2113" s="15" t="str">
        <f>IF(Table1[Week]=WeekSel,"Yes","No")</f>
        <v>No</v>
      </c>
      <c r="B2113" s="15" t="str">
        <f>IF((Table1[StartDate]&gt;=Date.GraphMin)*(Table1[StartDate]&lt;=Date.GraphMax)=1,"Yes","No")</f>
        <v>No</v>
      </c>
      <c r="C2113" s="15" t="str">
        <f>IF(OR(Table1[[#This Row],[Site]]="FOOD MILLING",Table1[[#This Row],[Site]]="GODACO"), "No", "Yes")</f>
        <v>Yes</v>
      </c>
      <c r="D2113" s="40">
        <f>MAX(DATE(Table1[Year],1,1),DATE(Table1[Year],1,1)-WEEKDAY(DATE(Table1[Year],1,1),2)+(Table1[WeekNum]-1)*7+1)</f>
        <v>44627</v>
      </c>
      <c r="E2113" s="40">
        <f>MIN(DATE(Table1[Year]+1,1,0),DATE(Table1[Year],1,1)-WEEKDAY(DATE(Table1[Year],1,1),2)+Table1[WeekNum]*7)</f>
        <v>44633</v>
      </c>
      <c r="F2113" s="15">
        <v>2022</v>
      </c>
      <c r="G2113" s="15">
        <f t="shared" si="64"/>
        <v>3</v>
      </c>
      <c r="H2113" s="15">
        <v>11</v>
      </c>
      <c r="I2113" s="207" t="str">
        <f>"W" &amp;Table1[[#This Row],[WeekNum]]</f>
        <v>W11</v>
      </c>
      <c r="J2113" s="195" t="str">
        <f t="shared" si="65"/>
        <v>22-W11</v>
      </c>
      <c r="K2113" s="11" t="s">
        <v>677</v>
      </c>
      <c r="L2113" s="11"/>
      <c r="M2113" s="11" t="s">
        <v>72</v>
      </c>
      <c r="N2113" s="11" t="s">
        <v>428</v>
      </c>
      <c r="O2113" s="266" t="s">
        <v>372</v>
      </c>
      <c r="P2113" s="11" t="s">
        <v>378</v>
      </c>
      <c r="Q2113" s="11" t="s">
        <v>421</v>
      </c>
      <c r="R2113" s="11">
        <v>0</v>
      </c>
      <c r="S2113" s="11">
        <v>0</v>
      </c>
      <c r="T2113" s="206">
        <f>ABS(Table1[[#This Row],[Prod]]-Table1[[#This Row],[Planned]])</f>
        <v>0</v>
      </c>
      <c r="U2113" s="209">
        <f>IF(ABS(Table1[[#This Row],[Prod]]-Table1[[#This Row],[Planned]])&gt;Table1[[#This Row],[Planned]],0,IF(Table1[[#This Row],[Planned]]=0,0,1-ABS(Table1[[#This Row],[Prod]]-Table1[[#This Row],[Planned]])/Table1[[#This Row],[Planned]]))</f>
        <v>0</v>
      </c>
      <c r="V2113" s="11"/>
      <c r="W2113" s="11"/>
      <c r="X2113" s="27">
        <v>0</v>
      </c>
      <c r="Y2113" s="206">
        <f>Table1[[#This Row],[Prod]]</f>
        <v>0</v>
      </c>
      <c r="Z2113" s="206">
        <f>ABS(Table1[[#This Row],[Prod2]]-Table1[[#This Row],[Plan Revised]])</f>
        <v>0</v>
      </c>
      <c r="AA2113" s="209">
        <f>IF(ABS(Table1[[#This Row],[Prod2]]-Table1[[#This Row],[Plan Revised]])&gt;Table1[[#This Row],[Plan Revised]],0,IF(Table1[[#This Row],[Plan Revised]]=0,0,1-ABS(Table1[[#This Row],[Prod2]]-Table1[[#This Row],[Plan Revised]])/Table1[[#This Row],[Plan Revised]]))</f>
        <v>0</v>
      </c>
      <c r="AB2113" s="11"/>
      <c r="AC2113" s="30"/>
      <c r="AD2113"/>
      <c r="AF2113"/>
    </row>
    <row r="2114" spans="1:32">
      <c r="A2114" s="15" t="str">
        <f>IF(Table1[Week]=WeekSel,"Yes","No")</f>
        <v>No</v>
      </c>
      <c r="B2114" s="15" t="str">
        <f>IF((Table1[StartDate]&gt;=Date.GraphMin)*(Table1[StartDate]&lt;=Date.GraphMax)=1,"Yes","No")</f>
        <v>No</v>
      </c>
      <c r="C2114" s="15" t="str">
        <f>IF(OR(Table1[[#This Row],[Site]]="FOOD MILLING",Table1[[#This Row],[Site]]="GODACO"), "No", "Yes")</f>
        <v>Yes</v>
      </c>
      <c r="D2114" s="40">
        <f>MAX(DATE(Table1[Year],1,1),DATE(Table1[Year],1,1)-WEEKDAY(DATE(Table1[Year],1,1),2)+(Table1[WeekNum]-1)*7+1)</f>
        <v>44627</v>
      </c>
      <c r="E2114" s="40">
        <f>MIN(DATE(Table1[Year]+1,1,0),DATE(Table1[Year],1,1)-WEEKDAY(DATE(Table1[Year],1,1),2)+Table1[WeekNum]*7)</f>
        <v>44633</v>
      </c>
      <c r="F2114" s="15">
        <v>2022</v>
      </c>
      <c r="G2114" s="15">
        <f t="shared" ref="G2114:G2177" si="66">MONTH(DATE(F2114,1,H2114*7-2)-WEEKDAY(DATE(H2114,1,2)))</f>
        <v>3</v>
      </c>
      <c r="H2114" s="15">
        <v>11</v>
      </c>
      <c r="I2114" s="207" t="str">
        <f>"W" &amp;Table1[[#This Row],[WeekNum]]</f>
        <v>W11</v>
      </c>
      <c r="J2114" s="195" t="str">
        <f t="shared" ref="J2114:J2177" si="67">RIGHT(F2114,2)&amp;"-"&amp;TEXT(H2114,"W00")</f>
        <v>22-W11</v>
      </c>
      <c r="K2114" s="11" t="s">
        <v>677</v>
      </c>
      <c r="L2114" s="11"/>
      <c r="M2114" s="11" t="s">
        <v>72</v>
      </c>
      <c r="N2114" s="11" t="s">
        <v>428</v>
      </c>
      <c r="O2114" s="266" t="s">
        <v>372</v>
      </c>
      <c r="P2114" s="11" t="s">
        <v>378</v>
      </c>
      <c r="Q2114" s="11" t="s">
        <v>419</v>
      </c>
      <c r="R2114" s="11">
        <v>0</v>
      </c>
      <c r="S2114" s="11"/>
      <c r="T2114" s="206">
        <f>ABS(Table1[[#This Row],[Prod]]-Table1[[#This Row],[Planned]])</f>
        <v>0</v>
      </c>
      <c r="U2114" s="209">
        <f>IF(ABS(Table1[[#This Row],[Prod]]-Table1[[#This Row],[Planned]])&gt;Table1[[#This Row],[Planned]],0,IF(Table1[[#This Row],[Planned]]=0,0,1-ABS(Table1[[#This Row],[Prod]]-Table1[[#This Row],[Planned]])/Table1[[#This Row],[Planned]]))</f>
        <v>0</v>
      </c>
      <c r="V2114" s="11"/>
      <c r="W2114" s="11"/>
      <c r="X2114" s="27">
        <v>0</v>
      </c>
      <c r="Y2114" s="206">
        <f>Table1[[#This Row],[Prod]]</f>
        <v>0</v>
      </c>
      <c r="Z2114" s="206">
        <f>ABS(Table1[[#This Row],[Prod2]]-Table1[[#This Row],[Plan Revised]])</f>
        <v>0</v>
      </c>
      <c r="AA2114" s="209">
        <f>IF(ABS(Table1[[#This Row],[Prod2]]-Table1[[#This Row],[Plan Revised]])&gt;Table1[[#This Row],[Plan Revised]],0,IF(Table1[[#This Row],[Plan Revised]]=0,0,1-ABS(Table1[[#This Row],[Prod2]]-Table1[[#This Row],[Plan Revised]])/Table1[[#This Row],[Plan Revised]]))</f>
        <v>0</v>
      </c>
      <c r="AB2114" s="11"/>
      <c r="AC2114" s="30"/>
      <c r="AD2114"/>
      <c r="AF2114"/>
    </row>
    <row r="2115" spans="1:32">
      <c r="A2115" s="15" t="str">
        <f>IF(Table1[Week]=WeekSel,"Yes","No")</f>
        <v>No</v>
      </c>
      <c r="B2115" s="15" t="str">
        <f>IF((Table1[StartDate]&gt;=Date.GraphMin)*(Table1[StartDate]&lt;=Date.GraphMax)=1,"Yes","No")</f>
        <v>No</v>
      </c>
      <c r="C2115" s="15" t="str">
        <f>IF(OR(Table1[[#This Row],[Site]]="FOOD MILLING",Table1[[#This Row],[Site]]="GODACO"), "No", "Yes")</f>
        <v>Yes</v>
      </c>
      <c r="D2115" s="40">
        <f>MAX(DATE(Table1[Year],1,1),DATE(Table1[Year],1,1)-WEEKDAY(DATE(Table1[Year],1,1),2)+(Table1[WeekNum]-1)*7+1)</f>
        <v>44627</v>
      </c>
      <c r="E2115" s="40">
        <f>MIN(DATE(Table1[Year]+1,1,0),DATE(Table1[Year],1,1)-WEEKDAY(DATE(Table1[Year],1,1),2)+Table1[WeekNum]*7)</f>
        <v>44633</v>
      </c>
      <c r="F2115" s="15">
        <v>2022</v>
      </c>
      <c r="G2115" s="15">
        <f t="shared" si="66"/>
        <v>3</v>
      </c>
      <c r="H2115" s="15">
        <v>11</v>
      </c>
      <c r="I2115" s="207" t="str">
        <f>"W" &amp;Table1[[#This Row],[WeekNum]]</f>
        <v>W11</v>
      </c>
      <c r="J2115" s="195" t="str">
        <f t="shared" si="67"/>
        <v>22-W11</v>
      </c>
      <c r="K2115" s="11" t="s">
        <v>678</v>
      </c>
      <c r="L2115" s="11"/>
      <c r="M2115" s="11" t="s">
        <v>72</v>
      </c>
      <c r="N2115" s="11" t="s">
        <v>428</v>
      </c>
      <c r="O2115" s="266" t="s">
        <v>372</v>
      </c>
      <c r="P2115" s="11" t="s">
        <v>378</v>
      </c>
      <c r="Q2115" s="11" t="s">
        <v>421</v>
      </c>
      <c r="R2115" s="11">
        <v>1300</v>
      </c>
      <c r="S2115" s="11">
        <v>1323.8999999999999</v>
      </c>
      <c r="T2115" s="206">
        <f>ABS(Table1[[#This Row],[Prod]]-Table1[[#This Row],[Planned]])</f>
        <v>23.899999999999864</v>
      </c>
      <c r="U2115" s="209">
        <f>IF(ABS(Table1[[#This Row],[Prod]]-Table1[[#This Row],[Planned]])&gt;Table1[[#This Row],[Planned]],0,IF(Table1[[#This Row],[Planned]]=0,0,1-ABS(Table1[[#This Row],[Prod]]-Table1[[#This Row],[Planned]])/Table1[[#This Row],[Planned]]))</f>
        <v>0.98161538461538467</v>
      </c>
      <c r="V2115" s="11"/>
      <c r="W2115" s="11"/>
      <c r="X2115" s="27">
        <v>1300</v>
      </c>
      <c r="Y2115" s="206">
        <f>Table1[[#This Row],[Prod]]</f>
        <v>1323.8999999999999</v>
      </c>
      <c r="Z2115" s="206">
        <f>ABS(Table1[[#This Row],[Prod2]]-Table1[[#This Row],[Plan Revised]])</f>
        <v>23.899999999999864</v>
      </c>
      <c r="AA2115" s="209">
        <f>IF(ABS(Table1[[#This Row],[Prod2]]-Table1[[#This Row],[Plan Revised]])&gt;Table1[[#This Row],[Plan Revised]],0,IF(Table1[[#This Row],[Plan Revised]]=0,0,1-ABS(Table1[[#This Row],[Prod2]]-Table1[[#This Row],[Plan Revised]])/Table1[[#This Row],[Plan Revised]]))</f>
        <v>0.98161538461538467</v>
      </c>
      <c r="AB2115" s="11"/>
      <c r="AC2115" s="30"/>
      <c r="AD2115"/>
      <c r="AF2115"/>
    </row>
    <row r="2116" spans="1:32">
      <c r="A2116" s="15" t="str">
        <f>IF(Table1[Week]=WeekSel,"Yes","No")</f>
        <v>No</v>
      </c>
      <c r="B2116" s="15" t="str">
        <f>IF((Table1[StartDate]&gt;=Date.GraphMin)*(Table1[StartDate]&lt;=Date.GraphMax)=1,"Yes","No")</f>
        <v>No</v>
      </c>
      <c r="C2116" s="15" t="str">
        <f>IF(OR(Table1[[#This Row],[Site]]="FOOD MILLING",Table1[[#This Row],[Site]]="GODACO"), "No", "Yes")</f>
        <v>Yes</v>
      </c>
      <c r="D2116" s="40">
        <f>MAX(DATE(Table1[Year],1,1),DATE(Table1[Year],1,1)-WEEKDAY(DATE(Table1[Year],1,1),2)+(Table1[WeekNum]-1)*7+1)</f>
        <v>44627</v>
      </c>
      <c r="E2116" s="40">
        <f>MIN(DATE(Table1[Year]+1,1,0),DATE(Table1[Year],1,1)-WEEKDAY(DATE(Table1[Year],1,1),2)+Table1[WeekNum]*7)</f>
        <v>44633</v>
      </c>
      <c r="F2116" s="15">
        <v>2022</v>
      </c>
      <c r="G2116" s="15">
        <f t="shared" si="66"/>
        <v>3</v>
      </c>
      <c r="H2116" s="15">
        <v>11</v>
      </c>
      <c r="I2116" s="207" t="str">
        <f>"W" &amp;Table1[[#This Row],[WeekNum]]</f>
        <v>W11</v>
      </c>
      <c r="J2116" s="195" t="str">
        <f t="shared" si="67"/>
        <v>22-W11</v>
      </c>
      <c r="K2116" s="11" t="s">
        <v>678</v>
      </c>
      <c r="L2116" s="11"/>
      <c r="M2116" s="11" t="s">
        <v>72</v>
      </c>
      <c r="N2116" s="11" t="s">
        <v>428</v>
      </c>
      <c r="O2116" s="266" t="s">
        <v>372</v>
      </c>
      <c r="P2116" s="11" t="s">
        <v>378</v>
      </c>
      <c r="Q2116" s="11" t="s">
        <v>419</v>
      </c>
      <c r="R2116" s="11">
        <v>0</v>
      </c>
      <c r="S2116" s="11"/>
      <c r="T2116" s="206">
        <f>ABS(Table1[[#This Row],[Prod]]-Table1[[#This Row],[Planned]])</f>
        <v>0</v>
      </c>
      <c r="U2116" s="209">
        <f>IF(ABS(Table1[[#This Row],[Prod]]-Table1[[#This Row],[Planned]])&gt;Table1[[#This Row],[Planned]],0,IF(Table1[[#This Row],[Planned]]=0,0,1-ABS(Table1[[#This Row],[Prod]]-Table1[[#This Row],[Planned]])/Table1[[#This Row],[Planned]]))</f>
        <v>0</v>
      </c>
      <c r="V2116" s="11"/>
      <c r="W2116" s="11"/>
      <c r="X2116" s="27">
        <v>0</v>
      </c>
      <c r="Y2116" s="206">
        <f>Table1[[#This Row],[Prod]]</f>
        <v>0</v>
      </c>
      <c r="Z2116" s="206">
        <f>ABS(Table1[[#This Row],[Prod2]]-Table1[[#This Row],[Plan Revised]])</f>
        <v>0</v>
      </c>
      <c r="AA2116" s="209">
        <f>IF(ABS(Table1[[#This Row],[Prod2]]-Table1[[#This Row],[Plan Revised]])&gt;Table1[[#This Row],[Plan Revised]],0,IF(Table1[[#This Row],[Plan Revised]]=0,0,1-ABS(Table1[[#This Row],[Prod2]]-Table1[[#This Row],[Plan Revised]])/Table1[[#This Row],[Plan Revised]]))</f>
        <v>0</v>
      </c>
      <c r="AB2116" s="11"/>
      <c r="AC2116" s="30"/>
      <c r="AD2116"/>
      <c r="AF2116"/>
    </row>
    <row r="2117" spans="1:32">
      <c r="A2117" s="15" t="str">
        <f>IF(Table1[Week]=WeekSel,"Yes","No")</f>
        <v>No</v>
      </c>
      <c r="B2117" s="15" t="str">
        <f>IF((Table1[StartDate]&gt;=Date.GraphMin)*(Table1[StartDate]&lt;=Date.GraphMax)=1,"Yes","No")</f>
        <v>No</v>
      </c>
      <c r="C2117" s="15" t="str">
        <f>IF(OR(Table1[[#This Row],[Site]]="FOOD MILLING",Table1[[#This Row],[Site]]="GODACO"), "No", "Yes")</f>
        <v>Yes</v>
      </c>
      <c r="D2117" s="40">
        <f>MAX(DATE(Table1[Year],1,1),DATE(Table1[Year],1,1)-WEEKDAY(DATE(Table1[Year],1,1),2)+(Table1[WeekNum]-1)*7+1)</f>
        <v>44627</v>
      </c>
      <c r="E2117" s="40">
        <f>MIN(DATE(Table1[Year]+1,1,0),DATE(Table1[Year],1,1)-WEEKDAY(DATE(Table1[Year],1,1),2)+Table1[WeekNum]*7)</f>
        <v>44633</v>
      </c>
      <c r="F2117" s="15">
        <v>2022</v>
      </c>
      <c r="G2117" s="15">
        <f t="shared" si="66"/>
        <v>3</v>
      </c>
      <c r="H2117" s="15">
        <v>11</v>
      </c>
      <c r="I2117" s="207" t="str">
        <f>"W" &amp;Table1[[#This Row],[WeekNum]]</f>
        <v>W11</v>
      </c>
      <c r="J2117" s="195" t="str">
        <f t="shared" si="67"/>
        <v>22-W11</v>
      </c>
      <c r="K2117" s="11" t="s">
        <v>680</v>
      </c>
      <c r="L2117" s="11"/>
      <c r="M2117" s="11" t="s">
        <v>72</v>
      </c>
      <c r="N2117" s="11" t="s">
        <v>428</v>
      </c>
      <c r="O2117" s="266" t="s">
        <v>374</v>
      </c>
      <c r="P2117" s="11" t="s">
        <v>376</v>
      </c>
      <c r="Q2117" s="11" t="s">
        <v>421</v>
      </c>
      <c r="R2117" s="11">
        <v>0</v>
      </c>
      <c r="S2117" s="11">
        <v>0</v>
      </c>
      <c r="T2117" s="206">
        <f>ABS(Table1[[#This Row],[Prod]]-Table1[[#This Row],[Planned]])</f>
        <v>0</v>
      </c>
      <c r="U2117" s="209">
        <f>IF(ABS(Table1[[#This Row],[Prod]]-Table1[[#This Row],[Planned]])&gt;Table1[[#This Row],[Planned]],0,IF(Table1[[#This Row],[Planned]]=0,0,1-ABS(Table1[[#This Row],[Prod]]-Table1[[#This Row],[Planned]])/Table1[[#This Row],[Planned]]))</f>
        <v>0</v>
      </c>
      <c r="V2117" s="11"/>
      <c r="W2117" s="11"/>
      <c r="X2117" s="27">
        <v>0</v>
      </c>
      <c r="Y2117" s="206">
        <f>Table1[[#This Row],[Prod]]</f>
        <v>0</v>
      </c>
      <c r="Z2117" s="206">
        <f>ABS(Table1[[#This Row],[Prod2]]-Table1[[#This Row],[Plan Revised]])</f>
        <v>0</v>
      </c>
      <c r="AA2117" s="209">
        <f>IF(ABS(Table1[[#This Row],[Prod2]]-Table1[[#This Row],[Plan Revised]])&gt;Table1[[#This Row],[Plan Revised]],0,IF(Table1[[#This Row],[Plan Revised]]=0,0,1-ABS(Table1[[#This Row],[Prod2]]-Table1[[#This Row],[Plan Revised]])/Table1[[#This Row],[Plan Revised]]))</f>
        <v>0</v>
      </c>
      <c r="AB2117" s="11"/>
      <c r="AC2117" s="30"/>
      <c r="AD2117"/>
      <c r="AF2117"/>
    </row>
    <row r="2118" spans="1:32">
      <c r="A2118" s="15" t="str">
        <f>IF(Table1[Week]=WeekSel,"Yes","No")</f>
        <v>No</v>
      </c>
      <c r="B2118" s="15" t="str">
        <f>IF((Table1[StartDate]&gt;=Date.GraphMin)*(Table1[StartDate]&lt;=Date.GraphMax)=1,"Yes","No")</f>
        <v>No</v>
      </c>
      <c r="C2118" s="15" t="str">
        <f>IF(OR(Table1[[#This Row],[Site]]="FOOD MILLING",Table1[[#This Row],[Site]]="GODACO"), "No", "Yes")</f>
        <v>Yes</v>
      </c>
      <c r="D2118" s="40">
        <f>MAX(DATE(Table1[Year],1,1),DATE(Table1[Year],1,1)-WEEKDAY(DATE(Table1[Year],1,1),2)+(Table1[WeekNum]-1)*7+1)</f>
        <v>44627</v>
      </c>
      <c r="E2118" s="40">
        <f>MIN(DATE(Table1[Year]+1,1,0),DATE(Table1[Year],1,1)-WEEKDAY(DATE(Table1[Year],1,1),2)+Table1[WeekNum]*7)</f>
        <v>44633</v>
      </c>
      <c r="F2118" s="15">
        <v>2022</v>
      </c>
      <c r="G2118" s="15">
        <f t="shared" si="66"/>
        <v>3</v>
      </c>
      <c r="H2118" s="15">
        <v>11</v>
      </c>
      <c r="I2118" s="207" t="str">
        <f>"W" &amp;Table1[[#This Row],[WeekNum]]</f>
        <v>W11</v>
      </c>
      <c r="J2118" s="195" t="str">
        <f t="shared" si="67"/>
        <v>22-W11</v>
      </c>
      <c r="K2118" s="11" t="s">
        <v>721</v>
      </c>
      <c r="L2118" s="11"/>
      <c r="M2118" s="11" t="s">
        <v>72</v>
      </c>
      <c r="N2118" s="11" t="s">
        <v>428</v>
      </c>
      <c r="O2118" s="266" t="s">
        <v>374</v>
      </c>
      <c r="P2118" s="11" t="s">
        <v>410</v>
      </c>
      <c r="Q2118" s="11" t="s">
        <v>421</v>
      </c>
      <c r="R2118" s="11">
        <v>4800</v>
      </c>
      <c r="S2118" s="11">
        <v>4200.8399999999992</v>
      </c>
      <c r="T2118" s="206">
        <f>ABS(Table1[[#This Row],[Prod]]-Table1[[#This Row],[Planned]])</f>
        <v>599.16000000000076</v>
      </c>
      <c r="U2118" s="209">
        <f>IF(ABS(Table1[[#This Row],[Prod]]-Table1[[#This Row],[Planned]])&gt;Table1[[#This Row],[Planned]],0,IF(Table1[[#This Row],[Planned]]=0,0,1-ABS(Table1[[#This Row],[Prod]]-Table1[[#This Row],[Planned]])/Table1[[#This Row],[Planned]]))</f>
        <v>0.87517499999999981</v>
      </c>
      <c r="V2118" s="11"/>
      <c r="W2118" s="11"/>
      <c r="X2118" s="27">
        <v>4800</v>
      </c>
      <c r="Y2118" s="206">
        <f>Table1[[#This Row],[Prod]]</f>
        <v>4200.8399999999992</v>
      </c>
      <c r="Z2118" s="206">
        <f>ABS(Table1[[#This Row],[Prod2]]-Table1[[#This Row],[Plan Revised]])</f>
        <v>599.16000000000076</v>
      </c>
      <c r="AA2118" s="209">
        <f>IF(ABS(Table1[[#This Row],[Prod2]]-Table1[[#This Row],[Plan Revised]])&gt;Table1[[#This Row],[Plan Revised]],0,IF(Table1[[#This Row],[Plan Revised]]=0,0,1-ABS(Table1[[#This Row],[Prod2]]-Table1[[#This Row],[Plan Revised]])/Table1[[#This Row],[Plan Revised]]))</f>
        <v>0.87517499999999981</v>
      </c>
      <c r="AB2118" s="11"/>
      <c r="AC2118" s="30"/>
      <c r="AD2118"/>
      <c r="AF2118"/>
    </row>
    <row r="2119" spans="1:32">
      <c r="A2119" s="15" t="str">
        <f>IF(Table1[Week]=WeekSel,"Yes","No")</f>
        <v>No</v>
      </c>
      <c r="B2119" s="15" t="str">
        <f>IF((Table1[StartDate]&gt;=Date.GraphMin)*(Table1[StartDate]&lt;=Date.GraphMax)=1,"Yes","No")</f>
        <v>No</v>
      </c>
      <c r="C2119" s="15" t="str">
        <f>IF(OR(Table1[[#This Row],[Site]]="FOOD MILLING",Table1[[#This Row],[Site]]="GODACO"), "No", "Yes")</f>
        <v>Yes</v>
      </c>
      <c r="D2119" s="40">
        <f>MAX(DATE(Table1[Year],1,1),DATE(Table1[Year],1,1)-WEEKDAY(DATE(Table1[Year],1,1),2)+(Table1[WeekNum]-1)*7+1)</f>
        <v>44627</v>
      </c>
      <c r="E2119" s="40">
        <f>MIN(DATE(Table1[Year]+1,1,0),DATE(Table1[Year],1,1)-WEEKDAY(DATE(Table1[Year],1,1),2)+Table1[WeekNum]*7)</f>
        <v>44633</v>
      </c>
      <c r="F2119" s="15">
        <v>2022</v>
      </c>
      <c r="G2119" s="15">
        <f t="shared" si="66"/>
        <v>3</v>
      </c>
      <c r="H2119" s="15">
        <v>11</v>
      </c>
      <c r="I2119" s="207" t="str">
        <f>"W" &amp;Table1[[#This Row],[WeekNum]]</f>
        <v>W11</v>
      </c>
      <c r="J2119" s="195" t="str">
        <f t="shared" si="67"/>
        <v>22-W11</v>
      </c>
      <c r="K2119" s="11" t="s">
        <v>681</v>
      </c>
      <c r="L2119" s="11"/>
      <c r="M2119" s="11" t="s">
        <v>72</v>
      </c>
      <c r="N2119" s="11" t="s">
        <v>428</v>
      </c>
      <c r="O2119" s="266" t="s">
        <v>372</v>
      </c>
      <c r="P2119" s="11" t="s">
        <v>381</v>
      </c>
      <c r="Q2119" s="11" t="s">
        <v>421</v>
      </c>
      <c r="R2119" s="11">
        <v>3000</v>
      </c>
      <c r="S2119" s="11">
        <v>1874</v>
      </c>
      <c r="T2119" s="206">
        <f>ABS(Table1[[#This Row],[Prod]]-Table1[[#This Row],[Planned]])</f>
        <v>1126</v>
      </c>
      <c r="U2119" s="209">
        <f>IF(ABS(Table1[[#This Row],[Prod]]-Table1[[#This Row],[Planned]])&gt;Table1[[#This Row],[Planned]],0,IF(Table1[[#This Row],[Planned]]=0,0,1-ABS(Table1[[#This Row],[Prod]]-Table1[[#This Row],[Planned]])/Table1[[#This Row],[Planned]]))</f>
        <v>0.6246666666666667</v>
      </c>
      <c r="V2119" s="11"/>
      <c r="W2119" s="11"/>
      <c r="X2119" s="27">
        <v>3000</v>
      </c>
      <c r="Y2119" s="206">
        <f>Table1[[#This Row],[Prod]]</f>
        <v>1874</v>
      </c>
      <c r="Z2119" s="206">
        <f>ABS(Table1[[#This Row],[Prod2]]-Table1[[#This Row],[Plan Revised]])</f>
        <v>1126</v>
      </c>
      <c r="AA2119" s="209">
        <f>IF(ABS(Table1[[#This Row],[Prod2]]-Table1[[#This Row],[Plan Revised]])&gt;Table1[[#This Row],[Plan Revised]],0,IF(Table1[[#This Row],[Plan Revised]]=0,0,1-ABS(Table1[[#This Row],[Prod2]]-Table1[[#This Row],[Plan Revised]])/Table1[[#This Row],[Plan Revised]]))</f>
        <v>0.6246666666666667</v>
      </c>
      <c r="AB2119" s="11"/>
      <c r="AC2119" s="30"/>
      <c r="AD2119"/>
      <c r="AF2119"/>
    </row>
    <row r="2120" spans="1:32">
      <c r="A2120" s="15" t="str">
        <f>IF(Table1[Week]=WeekSel,"Yes","No")</f>
        <v>No</v>
      </c>
      <c r="B2120" s="15" t="str">
        <f>IF((Table1[StartDate]&gt;=Date.GraphMin)*(Table1[StartDate]&lt;=Date.GraphMax)=1,"Yes","No")</f>
        <v>No</v>
      </c>
      <c r="C2120" s="15" t="str">
        <f>IF(OR(Table1[[#This Row],[Site]]="FOOD MILLING",Table1[[#This Row],[Site]]="GODACO"), "No", "Yes")</f>
        <v>Yes</v>
      </c>
      <c r="D2120" s="40">
        <f>MAX(DATE(Table1[Year],1,1),DATE(Table1[Year],1,1)-WEEKDAY(DATE(Table1[Year],1,1),2)+(Table1[WeekNum]-1)*7+1)</f>
        <v>44627</v>
      </c>
      <c r="E2120" s="40">
        <f>MIN(DATE(Table1[Year]+1,1,0),DATE(Table1[Year],1,1)-WEEKDAY(DATE(Table1[Year],1,1),2)+Table1[WeekNum]*7)</f>
        <v>44633</v>
      </c>
      <c r="F2120" s="15">
        <v>2022</v>
      </c>
      <c r="G2120" s="15">
        <f t="shared" si="66"/>
        <v>3</v>
      </c>
      <c r="H2120" s="15">
        <v>11</v>
      </c>
      <c r="I2120" s="207" t="str">
        <f>"W" &amp;Table1[[#This Row],[WeekNum]]</f>
        <v>W11</v>
      </c>
      <c r="J2120" s="195" t="str">
        <f t="shared" si="67"/>
        <v>22-W11</v>
      </c>
      <c r="K2120" s="11" t="s">
        <v>682</v>
      </c>
      <c r="L2120" s="11"/>
      <c r="M2120" s="11" t="s">
        <v>72</v>
      </c>
      <c r="N2120" s="11" t="s">
        <v>428</v>
      </c>
      <c r="O2120" s="266" t="s">
        <v>372</v>
      </c>
      <c r="P2120" s="11" t="s">
        <v>381</v>
      </c>
      <c r="Q2120" s="11" t="s">
        <v>421</v>
      </c>
      <c r="R2120" s="11">
        <v>6600</v>
      </c>
      <c r="S2120" s="11">
        <v>4644.5</v>
      </c>
      <c r="T2120" s="206">
        <f>ABS(Table1[[#This Row],[Prod]]-Table1[[#This Row],[Planned]])</f>
        <v>1955.5</v>
      </c>
      <c r="U2120" s="209">
        <f>IF(ABS(Table1[[#This Row],[Prod]]-Table1[[#This Row],[Planned]])&gt;Table1[[#This Row],[Planned]],0,IF(Table1[[#This Row],[Planned]]=0,0,1-ABS(Table1[[#This Row],[Prod]]-Table1[[#This Row],[Planned]])/Table1[[#This Row],[Planned]]))</f>
        <v>0.70371212121212123</v>
      </c>
      <c r="V2120" s="11"/>
      <c r="W2120" s="11"/>
      <c r="X2120" s="27">
        <v>6600</v>
      </c>
      <c r="Y2120" s="206">
        <f>Table1[[#This Row],[Prod]]</f>
        <v>4644.5</v>
      </c>
      <c r="Z2120" s="206">
        <f>ABS(Table1[[#This Row],[Prod2]]-Table1[[#This Row],[Plan Revised]])</f>
        <v>1955.5</v>
      </c>
      <c r="AA2120" s="209">
        <f>IF(ABS(Table1[[#This Row],[Prod2]]-Table1[[#This Row],[Plan Revised]])&gt;Table1[[#This Row],[Plan Revised]],0,IF(Table1[[#This Row],[Plan Revised]]=0,0,1-ABS(Table1[[#This Row],[Prod2]]-Table1[[#This Row],[Plan Revised]])/Table1[[#This Row],[Plan Revised]]))</f>
        <v>0.70371212121212123</v>
      </c>
      <c r="AB2120" s="11"/>
      <c r="AC2120" s="30"/>
      <c r="AD2120"/>
      <c r="AF2120"/>
    </row>
    <row r="2121" spans="1:32">
      <c r="A2121" s="15" t="str">
        <f>IF(Table1[Week]=WeekSel,"Yes","No")</f>
        <v>No</v>
      </c>
      <c r="B2121" s="15" t="str">
        <f>IF((Table1[StartDate]&gt;=Date.GraphMin)*(Table1[StartDate]&lt;=Date.GraphMax)=1,"Yes","No")</f>
        <v>No</v>
      </c>
      <c r="C2121" s="15" t="str">
        <f>IF(OR(Table1[[#This Row],[Site]]="FOOD MILLING",Table1[[#This Row],[Site]]="GODACO"), "No", "Yes")</f>
        <v>Yes</v>
      </c>
      <c r="D2121" s="40">
        <f>MAX(DATE(Table1[Year],1,1),DATE(Table1[Year],1,1)-WEEKDAY(DATE(Table1[Year],1,1),2)+(Table1[WeekNum]-1)*7+1)</f>
        <v>44627</v>
      </c>
      <c r="E2121" s="40">
        <f>MIN(DATE(Table1[Year]+1,1,0),DATE(Table1[Year],1,1)-WEEKDAY(DATE(Table1[Year],1,1),2)+Table1[WeekNum]*7)</f>
        <v>44633</v>
      </c>
      <c r="F2121" s="15">
        <v>2022</v>
      </c>
      <c r="G2121" s="15">
        <f t="shared" si="66"/>
        <v>3</v>
      </c>
      <c r="H2121" s="15">
        <v>11</v>
      </c>
      <c r="I2121" s="207" t="str">
        <f>"W" &amp;Table1[[#This Row],[WeekNum]]</f>
        <v>W11</v>
      </c>
      <c r="J2121" s="195" t="str">
        <f t="shared" si="67"/>
        <v>22-W11</v>
      </c>
      <c r="K2121" s="11" t="s">
        <v>683</v>
      </c>
      <c r="L2121" s="11"/>
      <c r="M2121" s="11" t="s">
        <v>72</v>
      </c>
      <c r="N2121" s="11" t="s">
        <v>428</v>
      </c>
      <c r="O2121" s="266" t="s">
        <v>372</v>
      </c>
      <c r="P2121" s="11" t="s">
        <v>381</v>
      </c>
      <c r="Q2121" s="11" t="s">
        <v>421</v>
      </c>
      <c r="R2121" s="11">
        <v>0</v>
      </c>
      <c r="S2121" s="11">
        <v>0</v>
      </c>
      <c r="T2121" s="206">
        <f>ABS(Table1[[#This Row],[Prod]]-Table1[[#This Row],[Planned]])</f>
        <v>0</v>
      </c>
      <c r="U2121" s="209">
        <f>IF(ABS(Table1[[#This Row],[Prod]]-Table1[[#This Row],[Planned]])&gt;Table1[[#This Row],[Planned]],0,IF(Table1[[#This Row],[Planned]]=0,0,1-ABS(Table1[[#This Row],[Prod]]-Table1[[#This Row],[Planned]])/Table1[[#This Row],[Planned]]))</f>
        <v>0</v>
      </c>
      <c r="V2121" s="11"/>
      <c r="W2121" s="11"/>
      <c r="X2121" s="27">
        <v>0</v>
      </c>
      <c r="Y2121" s="206">
        <f>Table1[[#This Row],[Prod]]</f>
        <v>0</v>
      </c>
      <c r="Z2121" s="206">
        <f>ABS(Table1[[#This Row],[Prod2]]-Table1[[#This Row],[Plan Revised]])</f>
        <v>0</v>
      </c>
      <c r="AA2121" s="209">
        <f>IF(ABS(Table1[[#This Row],[Prod2]]-Table1[[#This Row],[Plan Revised]])&gt;Table1[[#This Row],[Plan Revised]],0,IF(Table1[[#This Row],[Plan Revised]]=0,0,1-ABS(Table1[[#This Row],[Prod2]]-Table1[[#This Row],[Plan Revised]])/Table1[[#This Row],[Plan Revised]]))</f>
        <v>0</v>
      </c>
      <c r="AB2121" s="11"/>
      <c r="AC2121" s="30"/>
      <c r="AD2121"/>
      <c r="AF2121"/>
    </row>
    <row r="2122" spans="1:32">
      <c r="A2122" s="15" t="str">
        <f>IF(Table1[Week]=WeekSel,"Yes","No")</f>
        <v>No</v>
      </c>
      <c r="B2122" s="15" t="str">
        <f>IF((Table1[StartDate]&gt;=Date.GraphMin)*(Table1[StartDate]&lt;=Date.GraphMax)=1,"Yes","No")</f>
        <v>No</v>
      </c>
      <c r="C2122" s="15" t="str">
        <f>IF(OR(Table1[[#This Row],[Site]]="FOOD MILLING",Table1[[#This Row],[Site]]="GODACO"), "No", "Yes")</f>
        <v>Yes</v>
      </c>
      <c r="D2122" s="40">
        <f>MAX(DATE(Table1[Year],1,1),DATE(Table1[Year],1,1)-WEEKDAY(DATE(Table1[Year],1,1),2)+(Table1[WeekNum]-1)*7+1)</f>
        <v>44627</v>
      </c>
      <c r="E2122" s="40">
        <f>MIN(DATE(Table1[Year]+1,1,0),DATE(Table1[Year],1,1)-WEEKDAY(DATE(Table1[Year],1,1),2)+Table1[WeekNum]*7)</f>
        <v>44633</v>
      </c>
      <c r="F2122" s="15">
        <v>2022</v>
      </c>
      <c r="G2122" s="15">
        <f t="shared" si="66"/>
        <v>3</v>
      </c>
      <c r="H2122" s="15">
        <v>11</v>
      </c>
      <c r="I2122" s="207" t="str">
        <f>"W" &amp;Table1[[#This Row],[WeekNum]]</f>
        <v>W11</v>
      </c>
      <c r="J2122" s="195" t="str">
        <f t="shared" si="67"/>
        <v>22-W11</v>
      </c>
      <c r="K2122" s="11" t="s">
        <v>445</v>
      </c>
      <c r="L2122" s="11"/>
      <c r="M2122" s="11" t="s">
        <v>77</v>
      </c>
      <c r="N2122" s="11" t="s">
        <v>428</v>
      </c>
      <c r="O2122" s="266" t="s">
        <v>374</v>
      </c>
      <c r="P2122" s="11" t="s">
        <v>382</v>
      </c>
      <c r="Q2122" s="11" t="s">
        <v>421</v>
      </c>
      <c r="R2122" s="11">
        <v>0</v>
      </c>
      <c r="S2122" s="11">
        <v>0</v>
      </c>
      <c r="T2122" s="206">
        <f>ABS(Table1[[#This Row],[Prod]]-Table1[[#This Row],[Planned]])</f>
        <v>0</v>
      </c>
      <c r="U2122" s="209">
        <f>IF(ABS(Table1[[#This Row],[Prod]]-Table1[[#This Row],[Planned]])&gt;Table1[[#This Row],[Planned]],0,IF(Table1[[#This Row],[Planned]]=0,0,1-ABS(Table1[[#This Row],[Prod]]-Table1[[#This Row],[Planned]])/Table1[[#This Row],[Planned]]))</f>
        <v>0</v>
      </c>
      <c r="V2122" s="11"/>
      <c r="W2122" s="11"/>
      <c r="X2122" s="27">
        <v>0</v>
      </c>
      <c r="Y2122" s="206">
        <f>Table1[[#This Row],[Prod]]</f>
        <v>0</v>
      </c>
      <c r="Z2122" s="206">
        <f>ABS(Table1[[#This Row],[Prod2]]-Table1[[#This Row],[Plan Revised]])</f>
        <v>0</v>
      </c>
      <c r="AA2122" s="209">
        <f>IF(ABS(Table1[[#This Row],[Prod2]]-Table1[[#This Row],[Plan Revised]])&gt;Table1[[#This Row],[Plan Revised]],0,IF(Table1[[#This Row],[Plan Revised]]=0,0,1-ABS(Table1[[#This Row],[Prod2]]-Table1[[#This Row],[Plan Revised]])/Table1[[#This Row],[Plan Revised]]))</f>
        <v>0</v>
      </c>
      <c r="AB2122" s="11"/>
      <c r="AC2122" s="30"/>
      <c r="AD2122"/>
      <c r="AF2122"/>
    </row>
    <row r="2123" spans="1:32">
      <c r="A2123" s="15" t="str">
        <f>IF(Table1[Week]=WeekSel,"Yes","No")</f>
        <v>No</v>
      </c>
      <c r="B2123" s="15" t="str">
        <f>IF((Table1[StartDate]&gt;=Date.GraphMin)*(Table1[StartDate]&lt;=Date.GraphMax)=1,"Yes","No")</f>
        <v>No</v>
      </c>
      <c r="C2123" s="15" t="str">
        <f>IF(OR(Table1[[#This Row],[Site]]="FOOD MILLING",Table1[[#This Row],[Site]]="GODACO"), "No", "Yes")</f>
        <v>Yes</v>
      </c>
      <c r="D2123" s="40">
        <f>MAX(DATE(Table1[Year],1,1),DATE(Table1[Year],1,1)-WEEKDAY(DATE(Table1[Year],1,1),2)+(Table1[WeekNum]-1)*7+1)</f>
        <v>44627</v>
      </c>
      <c r="E2123" s="40">
        <f>MIN(DATE(Table1[Year]+1,1,0),DATE(Table1[Year],1,1)-WEEKDAY(DATE(Table1[Year],1,1),2)+Table1[WeekNum]*7)</f>
        <v>44633</v>
      </c>
      <c r="F2123" s="15">
        <v>2022</v>
      </c>
      <c r="G2123" s="15">
        <f t="shared" si="66"/>
        <v>3</v>
      </c>
      <c r="H2123" s="15">
        <v>11</v>
      </c>
      <c r="I2123" s="207" t="str">
        <f>"W" &amp;Table1[[#This Row],[WeekNum]]</f>
        <v>W11</v>
      </c>
      <c r="J2123" s="195" t="str">
        <f t="shared" si="67"/>
        <v>22-W11</v>
      </c>
      <c r="K2123" s="11" t="s">
        <v>578</v>
      </c>
      <c r="L2123" s="11"/>
      <c r="M2123" s="11" t="s">
        <v>77</v>
      </c>
      <c r="N2123" s="11" t="s">
        <v>428</v>
      </c>
      <c r="O2123" s="266" t="s">
        <v>374</v>
      </c>
      <c r="P2123" s="11" t="s">
        <v>410</v>
      </c>
      <c r="Q2123" s="11" t="s">
        <v>421</v>
      </c>
      <c r="R2123" s="11">
        <v>0</v>
      </c>
      <c r="S2123" s="11">
        <v>0</v>
      </c>
      <c r="T2123" s="206">
        <f>ABS(Table1[[#This Row],[Prod]]-Table1[[#This Row],[Planned]])</f>
        <v>0</v>
      </c>
      <c r="U2123" s="209">
        <f>IF(ABS(Table1[[#This Row],[Prod]]-Table1[[#This Row],[Planned]])&gt;Table1[[#This Row],[Planned]],0,IF(Table1[[#This Row],[Planned]]=0,0,1-ABS(Table1[[#This Row],[Prod]]-Table1[[#This Row],[Planned]])/Table1[[#This Row],[Planned]]))</f>
        <v>0</v>
      </c>
      <c r="V2123" s="11"/>
      <c r="W2123" s="11"/>
      <c r="X2123" s="27">
        <v>0</v>
      </c>
      <c r="Y2123" s="206">
        <f>Table1[[#This Row],[Prod]]</f>
        <v>0</v>
      </c>
      <c r="Z2123" s="206">
        <f>ABS(Table1[[#This Row],[Prod2]]-Table1[[#This Row],[Plan Revised]])</f>
        <v>0</v>
      </c>
      <c r="AA2123" s="209">
        <f>IF(ABS(Table1[[#This Row],[Prod2]]-Table1[[#This Row],[Plan Revised]])&gt;Table1[[#This Row],[Plan Revised]],0,IF(Table1[[#This Row],[Plan Revised]]=0,0,1-ABS(Table1[[#This Row],[Prod2]]-Table1[[#This Row],[Plan Revised]])/Table1[[#This Row],[Plan Revised]]))</f>
        <v>0</v>
      </c>
      <c r="AB2123" s="11"/>
      <c r="AC2123" s="30"/>
      <c r="AD2123"/>
      <c r="AF2123"/>
    </row>
    <row r="2124" spans="1:32">
      <c r="A2124" s="15" t="str">
        <f>IF(Table1[Week]=WeekSel,"Yes","No")</f>
        <v>No</v>
      </c>
      <c r="B2124" s="15" t="str">
        <f>IF((Table1[StartDate]&gt;=Date.GraphMin)*(Table1[StartDate]&lt;=Date.GraphMax)=1,"Yes","No")</f>
        <v>No</v>
      </c>
      <c r="C2124" s="15" t="str">
        <f>IF(OR(Table1[[#This Row],[Site]]="FOOD MILLING",Table1[[#This Row],[Site]]="GODACO"), "No", "Yes")</f>
        <v>Yes</v>
      </c>
      <c r="D2124" s="40">
        <f>MAX(DATE(Table1[Year],1,1),DATE(Table1[Year],1,1)-WEEKDAY(DATE(Table1[Year],1,1),2)+(Table1[WeekNum]-1)*7+1)</f>
        <v>44627</v>
      </c>
      <c r="E2124" s="40">
        <f>MIN(DATE(Table1[Year]+1,1,0),DATE(Table1[Year],1,1)-WEEKDAY(DATE(Table1[Year],1,1),2)+Table1[WeekNum]*7)</f>
        <v>44633</v>
      </c>
      <c r="F2124" s="15">
        <v>2022</v>
      </c>
      <c r="G2124" s="15">
        <f t="shared" si="66"/>
        <v>3</v>
      </c>
      <c r="H2124" s="15">
        <v>11</v>
      </c>
      <c r="I2124" s="207" t="str">
        <f>"W" &amp;Table1[[#This Row],[WeekNum]]</f>
        <v>W11</v>
      </c>
      <c r="J2124" s="195" t="str">
        <f t="shared" si="67"/>
        <v>22-W11</v>
      </c>
      <c r="K2124" s="11" t="s">
        <v>579</v>
      </c>
      <c r="L2124" s="11"/>
      <c r="M2124" s="11" t="s">
        <v>77</v>
      </c>
      <c r="N2124" s="11" t="s">
        <v>428</v>
      </c>
      <c r="O2124" s="266" t="s">
        <v>374</v>
      </c>
      <c r="P2124" s="11" t="s">
        <v>410</v>
      </c>
      <c r="Q2124" s="11" t="s">
        <v>421</v>
      </c>
      <c r="R2124" s="11">
        <v>0</v>
      </c>
      <c r="S2124" s="11">
        <v>0</v>
      </c>
      <c r="T2124" s="206">
        <f>ABS(Table1[[#This Row],[Prod]]-Table1[[#This Row],[Planned]])</f>
        <v>0</v>
      </c>
      <c r="U2124" s="209">
        <f>IF(ABS(Table1[[#This Row],[Prod]]-Table1[[#This Row],[Planned]])&gt;Table1[[#This Row],[Planned]],0,IF(Table1[[#This Row],[Planned]]=0,0,1-ABS(Table1[[#This Row],[Prod]]-Table1[[#This Row],[Planned]])/Table1[[#This Row],[Planned]]))</f>
        <v>0</v>
      </c>
      <c r="V2124" s="11"/>
      <c r="W2124" s="11"/>
      <c r="X2124" s="27">
        <v>0</v>
      </c>
      <c r="Y2124" s="206">
        <f>Table1[[#This Row],[Prod]]</f>
        <v>0</v>
      </c>
      <c r="Z2124" s="206">
        <f>ABS(Table1[[#This Row],[Prod2]]-Table1[[#This Row],[Plan Revised]])</f>
        <v>0</v>
      </c>
      <c r="AA2124" s="209">
        <f>IF(ABS(Table1[[#This Row],[Prod2]]-Table1[[#This Row],[Plan Revised]])&gt;Table1[[#This Row],[Plan Revised]],0,IF(Table1[[#This Row],[Plan Revised]]=0,0,1-ABS(Table1[[#This Row],[Prod2]]-Table1[[#This Row],[Plan Revised]])/Table1[[#This Row],[Plan Revised]]))</f>
        <v>0</v>
      </c>
      <c r="AB2124" s="11"/>
      <c r="AC2124" s="30"/>
      <c r="AD2124"/>
      <c r="AF2124"/>
    </row>
    <row r="2125" spans="1:32">
      <c r="A2125" s="15" t="str">
        <f>IF(Table1[Week]=WeekSel,"Yes","No")</f>
        <v>No</v>
      </c>
      <c r="B2125" s="15" t="str">
        <f>IF((Table1[StartDate]&gt;=Date.GraphMin)*(Table1[StartDate]&lt;=Date.GraphMax)=1,"Yes","No")</f>
        <v>No</v>
      </c>
      <c r="C2125" s="15" t="str">
        <f>IF(OR(Table1[[#This Row],[Site]]="FOOD MILLING",Table1[[#This Row],[Site]]="GODACO"), "No", "Yes")</f>
        <v>Yes</v>
      </c>
      <c r="D2125" s="40">
        <f>MAX(DATE(Table1[Year],1,1),DATE(Table1[Year],1,1)-WEEKDAY(DATE(Table1[Year],1,1),2)+(Table1[WeekNum]-1)*7+1)</f>
        <v>44627</v>
      </c>
      <c r="E2125" s="40">
        <f>MIN(DATE(Table1[Year]+1,1,0),DATE(Table1[Year],1,1)-WEEKDAY(DATE(Table1[Year],1,1),2)+Table1[WeekNum]*7)</f>
        <v>44633</v>
      </c>
      <c r="F2125" s="15">
        <v>2022</v>
      </c>
      <c r="G2125" s="15">
        <f t="shared" si="66"/>
        <v>3</v>
      </c>
      <c r="H2125" s="15">
        <v>11</v>
      </c>
      <c r="I2125" s="207" t="str">
        <f>"W" &amp;Table1[[#This Row],[WeekNum]]</f>
        <v>W11</v>
      </c>
      <c r="J2125" s="195" t="str">
        <f t="shared" si="67"/>
        <v>22-W11</v>
      </c>
      <c r="K2125" s="11" t="s">
        <v>580</v>
      </c>
      <c r="L2125" s="11"/>
      <c r="M2125" s="11" t="s">
        <v>77</v>
      </c>
      <c r="N2125" s="11" t="s">
        <v>428</v>
      </c>
      <c r="O2125" s="266" t="s">
        <v>374</v>
      </c>
      <c r="P2125" s="11" t="s">
        <v>410</v>
      </c>
      <c r="Q2125" s="11" t="s">
        <v>419</v>
      </c>
      <c r="R2125" s="11">
        <v>0</v>
      </c>
      <c r="S2125" s="11">
        <v>0</v>
      </c>
      <c r="T2125" s="206">
        <f>ABS(Table1[[#This Row],[Prod]]-Table1[[#This Row],[Planned]])</f>
        <v>0</v>
      </c>
      <c r="U2125" s="209">
        <f>IF(ABS(Table1[[#This Row],[Prod]]-Table1[[#This Row],[Planned]])&gt;Table1[[#This Row],[Planned]],0,IF(Table1[[#This Row],[Planned]]=0,0,1-ABS(Table1[[#This Row],[Prod]]-Table1[[#This Row],[Planned]])/Table1[[#This Row],[Planned]]))</f>
        <v>0</v>
      </c>
      <c r="V2125" s="11"/>
      <c r="W2125" s="11"/>
      <c r="X2125" s="27">
        <v>0</v>
      </c>
      <c r="Y2125" s="206">
        <f>Table1[[#This Row],[Prod]]</f>
        <v>0</v>
      </c>
      <c r="Z2125" s="206">
        <f>ABS(Table1[[#This Row],[Prod2]]-Table1[[#This Row],[Plan Revised]])</f>
        <v>0</v>
      </c>
      <c r="AA2125" s="209">
        <f>IF(ABS(Table1[[#This Row],[Prod2]]-Table1[[#This Row],[Plan Revised]])&gt;Table1[[#This Row],[Plan Revised]],0,IF(Table1[[#This Row],[Plan Revised]]=0,0,1-ABS(Table1[[#This Row],[Prod2]]-Table1[[#This Row],[Plan Revised]])/Table1[[#This Row],[Plan Revised]]))</f>
        <v>0</v>
      </c>
      <c r="AB2125" s="11"/>
      <c r="AC2125" s="30"/>
      <c r="AD2125"/>
      <c r="AF2125"/>
    </row>
    <row r="2126" spans="1:32">
      <c r="A2126" s="15" t="str">
        <f>IF(Table1[Week]=WeekSel,"Yes","No")</f>
        <v>No</v>
      </c>
      <c r="B2126" s="15" t="str">
        <f>IF((Table1[StartDate]&gt;=Date.GraphMin)*(Table1[StartDate]&lt;=Date.GraphMax)=1,"Yes","No")</f>
        <v>No</v>
      </c>
      <c r="C2126" s="15" t="str">
        <f>IF(OR(Table1[[#This Row],[Site]]="FOOD MILLING",Table1[[#This Row],[Site]]="GODACO"), "No", "Yes")</f>
        <v>Yes</v>
      </c>
      <c r="D2126" s="40">
        <f>MAX(DATE(Table1[Year],1,1),DATE(Table1[Year],1,1)-WEEKDAY(DATE(Table1[Year],1,1),2)+(Table1[WeekNum]-1)*7+1)</f>
        <v>44627</v>
      </c>
      <c r="E2126" s="40">
        <f>MIN(DATE(Table1[Year]+1,1,0),DATE(Table1[Year],1,1)-WEEKDAY(DATE(Table1[Year],1,1),2)+Table1[WeekNum]*7)</f>
        <v>44633</v>
      </c>
      <c r="F2126" s="15">
        <v>2022</v>
      </c>
      <c r="G2126" s="15">
        <f t="shared" si="66"/>
        <v>3</v>
      </c>
      <c r="H2126" s="15">
        <v>11</v>
      </c>
      <c r="I2126" s="207" t="str">
        <f>"W" &amp;Table1[[#This Row],[WeekNum]]</f>
        <v>W11</v>
      </c>
      <c r="J2126" s="195" t="str">
        <f t="shared" si="67"/>
        <v>22-W11</v>
      </c>
      <c r="K2126" s="11" t="s">
        <v>581</v>
      </c>
      <c r="L2126" s="11"/>
      <c r="M2126" s="11" t="s">
        <v>77</v>
      </c>
      <c r="N2126" s="11" t="s">
        <v>428</v>
      </c>
      <c r="O2126" s="266" t="s">
        <v>374</v>
      </c>
      <c r="P2126" s="11" t="s">
        <v>410</v>
      </c>
      <c r="Q2126" s="11" t="s">
        <v>419</v>
      </c>
      <c r="R2126" s="11">
        <v>0</v>
      </c>
      <c r="S2126" s="11">
        <v>0</v>
      </c>
      <c r="T2126" s="206">
        <f>ABS(Table1[[#This Row],[Prod]]-Table1[[#This Row],[Planned]])</f>
        <v>0</v>
      </c>
      <c r="U2126" s="209">
        <f>IF(ABS(Table1[[#This Row],[Prod]]-Table1[[#This Row],[Planned]])&gt;Table1[[#This Row],[Planned]],0,IF(Table1[[#This Row],[Planned]]=0,0,1-ABS(Table1[[#This Row],[Prod]]-Table1[[#This Row],[Planned]])/Table1[[#This Row],[Planned]]))</f>
        <v>0</v>
      </c>
      <c r="V2126" s="11"/>
      <c r="W2126" s="11"/>
      <c r="X2126" s="27">
        <v>0</v>
      </c>
      <c r="Y2126" s="206">
        <f>Table1[[#This Row],[Prod]]</f>
        <v>0</v>
      </c>
      <c r="Z2126" s="206">
        <f>ABS(Table1[[#This Row],[Prod2]]-Table1[[#This Row],[Plan Revised]])</f>
        <v>0</v>
      </c>
      <c r="AA2126" s="209">
        <f>IF(ABS(Table1[[#This Row],[Prod2]]-Table1[[#This Row],[Plan Revised]])&gt;Table1[[#This Row],[Plan Revised]],0,IF(Table1[[#This Row],[Plan Revised]]=0,0,1-ABS(Table1[[#This Row],[Prod2]]-Table1[[#This Row],[Plan Revised]])/Table1[[#This Row],[Plan Revised]]))</f>
        <v>0</v>
      </c>
      <c r="AB2126" s="11"/>
      <c r="AC2126" s="30"/>
      <c r="AD2126"/>
      <c r="AF2126"/>
    </row>
    <row r="2127" spans="1:32">
      <c r="A2127" s="15" t="str">
        <f>IF(Table1[Week]=WeekSel,"Yes","No")</f>
        <v>No</v>
      </c>
      <c r="B2127" s="15" t="str">
        <f>IF((Table1[StartDate]&gt;=Date.GraphMin)*(Table1[StartDate]&lt;=Date.GraphMax)=1,"Yes","No")</f>
        <v>No</v>
      </c>
      <c r="C2127" s="15" t="str">
        <f>IF(OR(Table1[[#This Row],[Site]]="FOOD MILLING",Table1[[#This Row],[Site]]="GODACO"), "No", "Yes")</f>
        <v>Yes</v>
      </c>
      <c r="D2127" s="40">
        <f>MAX(DATE(Table1[Year],1,1),DATE(Table1[Year],1,1)-WEEKDAY(DATE(Table1[Year],1,1),2)+(Table1[WeekNum]-1)*7+1)</f>
        <v>44627</v>
      </c>
      <c r="E2127" s="40">
        <f>MIN(DATE(Table1[Year]+1,1,0),DATE(Table1[Year],1,1)-WEEKDAY(DATE(Table1[Year],1,1),2)+Table1[WeekNum]*7)</f>
        <v>44633</v>
      </c>
      <c r="F2127" s="15">
        <v>2022</v>
      </c>
      <c r="G2127" s="15">
        <f t="shared" si="66"/>
        <v>3</v>
      </c>
      <c r="H2127" s="15">
        <v>11</v>
      </c>
      <c r="I2127" s="207" t="str">
        <f>"W" &amp;Table1[[#This Row],[WeekNum]]</f>
        <v>W11</v>
      </c>
      <c r="J2127" s="195" t="str">
        <f t="shared" si="67"/>
        <v>22-W11</v>
      </c>
      <c r="K2127" s="11" t="s">
        <v>586</v>
      </c>
      <c r="L2127" s="11"/>
      <c r="M2127" s="11" t="s">
        <v>77</v>
      </c>
      <c r="N2127" s="11" t="s">
        <v>428</v>
      </c>
      <c r="O2127" s="266" t="s">
        <v>374</v>
      </c>
      <c r="P2127" s="11" t="s">
        <v>410</v>
      </c>
      <c r="Q2127" s="11" t="s">
        <v>421</v>
      </c>
      <c r="R2127" s="11">
        <v>0</v>
      </c>
      <c r="S2127" s="11">
        <v>0</v>
      </c>
      <c r="T2127" s="206">
        <f>ABS(Table1[[#This Row],[Prod]]-Table1[[#This Row],[Planned]])</f>
        <v>0</v>
      </c>
      <c r="U2127" s="209">
        <f>IF(ABS(Table1[[#This Row],[Prod]]-Table1[[#This Row],[Planned]])&gt;Table1[[#This Row],[Planned]],0,IF(Table1[[#This Row],[Planned]]=0,0,1-ABS(Table1[[#This Row],[Prod]]-Table1[[#This Row],[Planned]])/Table1[[#This Row],[Planned]]))</f>
        <v>0</v>
      </c>
      <c r="V2127" s="11"/>
      <c r="W2127" s="11"/>
      <c r="X2127" s="27">
        <v>0</v>
      </c>
      <c r="Y2127" s="206">
        <f>Table1[[#This Row],[Prod]]</f>
        <v>0</v>
      </c>
      <c r="Z2127" s="206">
        <f>ABS(Table1[[#This Row],[Prod2]]-Table1[[#This Row],[Plan Revised]])</f>
        <v>0</v>
      </c>
      <c r="AA2127" s="209">
        <f>IF(ABS(Table1[[#This Row],[Prod2]]-Table1[[#This Row],[Plan Revised]])&gt;Table1[[#This Row],[Plan Revised]],0,IF(Table1[[#This Row],[Plan Revised]]=0,0,1-ABS(Table1[[#This Row],[Prod2]]-Table1[[#This Row],[Plan Revised]])/Table1[[#This Row],[Plan Revised]]))</f>
        <v>0</v>
      </c>
      <c r="AB2127" s="11"/>
      <c r="AC2127" s="30"/>
      <c r="AD2127"/>
      <c r="AF2127"/>
    </row>
    <row r="2128" spans="1:32">
      <c r="A2128" s="15" t="str">
        <f>IF(Table1[Week]=WeekSel,"Yes","No")</f>
        <v>No</v>
      </c>
      <c r="B2128" s="15" t="str">
        <f>IF((Table1[StartDate]&gt;=Date.GraphMin)*(Table1[StartDate]&lt;=Date.GraphMax)=1,"Yes","No")</f>
        <v>No</v>
      </c>
      <c r="C2128" s="15" t="str">
        <f>IF(OR(Table1[[#This Row],[Site]]="FOOD MILLING",Table1[[#This Row],[Site]]="GODACO"), "No", "Yes")</f>
        <v>Yes</v>
      </c>
      <c r="D2128" s="40">
        <f>MAX(DATE(Table1[Year],1,1),DATE(Table1[Year],1,1)-WEEKDAY(DATE(Table1[Year],1,1),2)+(Table1[WeekNum]-1)*7+1)</f>
        <v>44627</v>
      </c>
      <c r="E2128" s="40">
        <f>MIN(DATE(Table1[Year]+1,1,0),DATE(Table1[Year],1,1)-WEEKDAY(DATE(Table1[Year],1,1),2)+Table1[WeekNum]*7)</f>
        <v>44633</v>
      </c>
      <c r="F2128" s="15">
        <v>2022</v>
      </c>
      <c r="G2128" s="15">
        <f t="shared" si="66"/>
        <v>3</v>
      </c>
      <c r="H2128" s="15">
        <v>11</v>
      </c>
      <c r="I2128" s="207" t="str">
        <f>"W" &amp;Table1[[#This Row],[WeekNum]]</f>
        <v>W11</v>
      </c>
      <c r="J2128" s="195" t="str">
        <f t="shared" si="67"/>
        <v>22-W11</v>
      </c>
      <c r="K2128" s="11" t="s">
        <v>587</v>
      </c>
      <c r="L2128" s="11"/>
      <c r="M2128" s="11" t="s">
        <v>77</v>
      </c>
      <c r="N2128" s="11" t="s">
        <v>428</v>
      </c>
      <c r="O2128" s="266" t="s">
        <v>374</v>
      </c>
      <c r="P2128" s="11" t="s">
        <v>410</v>
      </c>
      <c r="Q2128" s="11" t="s">
        <v>421</v>
      </c>
      <c r="R2128" s="11">
        <v>0</v>
      </c>
      <c r="S2128" s="11">
        <v>0</v>
      </c>
      <c r="T2128" s="206">
        <f>ABS(Table1[[#This Row],[Prod]]-Table1[[#This Row],[Planned]])</f>
        <v>0</v>
      </c>
      <c r="U2128" s="209">
        <f>IF(ABS(Table1[[#This Row],[Prod]]-Table1[[#This Row],[Planned]])&gt;Table1[[#This Row],[Planned]],0,IF(Table1[[#This Row],[Planned]]=0,0,1-ABS(Table1[[#This Row],[Prod]]-Table1[[#This Row],[Planned]])/Table1[[#This Row],[Planned]]))</f>
        <v>0</v>
      </c>
      <c r="V2128" s="11"/>
      <c r="W2128" s="11"/>
      <c r="X2128" s="27">
        <v>0</v>
      </c>
      <c r="Y2128" s="206">
        <f>Table1[[#This Row],[Prod]]</f>
        <v>0</v>
      </c>
      <c r="Z2128" s="206">
        <f>ABS(Table1[[#This Row],[Prod2]]-Table1[[#This Row],[Plan Revised]])</f>
        <v>0</v>
      </c>
      <c r="AA2128" s="209">
        <f>IF(ABS(Table1[[#This Row],[Prod2]]-Table1[[#This Row],[Plan Revised]])&gt;Table1[[#This Row],[Plan Revised]],0,IF(Table1[[#This Row],[Plan Revised]]=0,0,1-ABS(Table1[[#This Row],[Prod2]]-Table1[[#This Row],[Plan Revised]])/Table1[[#This Row],[Plan Revised]]))</f>
        <v>0</v>
      </c>
      <c r="AB2128" s="11"/>
      <c r="AC2128" s="30"/>
      <c r="AD2128"/>
      <c r="AF2128"/>
    </row>
    <row r="2129" spans="1:32">
      <c r="A2129" s="15" t="str">
        <f>IF(Table1[Week]=WeekSel,"Yes","No")</f>
        <v>No</v>
      </c>
      <c r="B2129" s="15" t="str">
        <f>IF((Table1[StartDate]&gt;=Date.GraphMin)*(Table1[StartDate]&lt;=Date.GraphMax)=1,"Yes","No")</f>
        <v>No</v>
      </c>
      <c r="C2129" s="15" t="str">
        <f>IF(OR(Table1[[#This Row],[Site]]="FOOD MILLING",Table1[[#This Row],[Site]]="GODACO"), "No", "Yes")</f>
        <v>Yes</v>
      </c>
      <c r="D2129" s="40">
        <f>MAX(DATE(Table1[Year],1,1),DATE(Table1[Year],1,1)-WEEKDAY(DATE(Table1[Year],1,1),2)+(Table1[WeekNum]-1)*7+1)</f>
        <v>44627</v>
      </c>
      <c r="E2129" s="40">
        <f>MIN(DATE(Table1[Year]+1,1,0),DATE(Table1[Year],1,1)-WEEKDAY(DATE(Table1[Year],1,1),2)+Table1[WeekNum]*7)</f>
        <v>44633</v>
      </c>
      <c r="F2129" s="15">
        <v>2022</v>
      </c>
      <c r="G2129" s="15">
        <f t="shared" si="66"/>
        <v>3</v>
      </c>
      <c r="H2129" s="15">
        <v>11</v>
      </c>
      <c r="I2129" s="207" t="str">
        <f>"W" &amp;Table1[[#This Row],[WeekNum]]</f>
        <v>W11</v>
      </c>
      <c r="J2129" s="195" t="str">
        <f t="shared" si="67"/>
        <v>22-W11</v>
      </c>
      <c r="K2129" s="11" t="s">
        <v>467</v>
      </c>
      <c r="L2129" s="11"/>
      <c r="M2129" s="11" t="s">
        <v>77</v>
      </c>
      <c r="N2129" s="11" t="s">
        <v>428</v>
      </c>
      <c r="O2129" s="266" t="s">
        <v>372</v>
      </c>
      <c r="P2129" s="11" t="s">
        <v>410</v>
      </c>
      <c r="Q2129" s="11" t="s">
        <v>421</v>
      </c>
      <c r="R2129" s="11">
        <v>0</v>
      </c>
      <c r="S2129" s="11">
        <v>0</v>
      </c>
      <c r="T2129" s="206">
        <f>ABS(Table1[[#This Row],[Prod]]-Table1[[#This Row],[Planned]])</f>
        <v>0</v>
      </c>
      <c r="U2129" s="209">
        <f>IF(ABS(Table1[[#This Row],[Prod]]-Table1[[#This Row],[Planned]])&gt;Table1[[#This Row],[Planned]],0,IF(Table1[[#This Row],[Planned]]=0,0,1-ABS(Table1[[#This Row],[Prod]]-Table1[[#This Row],[Planned]])/Table1[[#This Row],[Planned]]))</f>
        <v>0</v>
      </c>
      <c r="V2129" s="11"/>
      <c r="W2129" s="11"/>
      <c r="X2129" s="27">
        <v>0</v>
      </c>
      <c r="Y2129" s="206">
        <f>Table1[[#This Row],[Prod]]</f>
        <v>0</v>
      </c>
      <c r="Z2129" s="206">
        <f>ABS(Table1[[#This Row],[Prod2]]-Table1[[#This Row],[Plan Revised]])</f>
        <v>0</v>
      </c>
      <c r="AA2129" s="209">
        <f>IF(ABS(Table1[[#This Row],[Prod2]]-Table1[[#This Row],[Plan Revised]])&gt;Table1[[#This Row],[Plan Revised]],0,IF(Table1[[#This Row],[Plan Revised]]=0,0,1-ABS(Table1[[#This Row],[Prod2]]-Table1[[#This Row],[Plan Revised]])/Table1[[#This Row],[Plan Revised]]))</f>
        <v>0</v>
      </c>
      <c r="AB2129" s="11"/>
      <c r="AC2129" s="30"/>
      <c r="AD2129"/>
      <c r="AF2129"/>
    </row>
    <row r="2130" spans="1:32">
      <c r="A2130" s="15" t="str">
        <f>IF(Table1[Week]=WeekSel,"Yes","No")</f>
        <v>No</v>
      </c>
      <c r="B2130" s="15" t="str">
        <f>IF((Table1[StartDate]&gt;=Date.GraphMin)*(Table1[StartDate]&lt;=Date.GraphMax)=1,"Yes","No")</f>
        <v>No</v>
      </c>
      <c r="C2130" s="15" t="str">
        <f>IF(OR(Table1[[#This Row],[Site]]="FOOD MILLING",Table1[[#This Row],[Site]]="GODACO"), "No", "Yes")</f>
        <v>Yes</v>
      </c>
      <c r="D2130" s="40">
        <f>MAX(DATE(Table1[Year],1,1),DATE(Table1[Year],1,1)-WEEKDAY(DATE(Table1[Year],1,1),2)+(Table1[WeekNum]-1)*7+1)</f>
        <v>44627</v>
      </c>
      <c r="E2130" s="40">
        <f>MIN(DATE(Table1[Year]+1,1,0),DATE(Table1[Year],1,1)-WEEKDAY(DATE(Table1[Year],1,1),2)+Table1[WeekNum]*7)</f>
        <v>44633</v>
      </c>
      <c r="F2130" s="15">
        <v>2022</v>
      </c>
      <c r="G2130" s="15">
        <f t="shared" si="66"/>
        <v>3</v>
      </c>
      <c r="H2130" s="15">
        <v>11</v>
      </c>
      <c r="I2130" s="207" t="str">
        <f>"W" &amp;Table1[[#This Row],[WeekNum]]</f>
        <v>W11</v>
      </c>
      <c r="J2130" s="195" t="str">
        <f t="shared" si="67"/>
        <v>22-W11</v>
      </c>
      <c r="K2130" s="11" t="s">
        <v>5</v>
      </c>
      <c r="L2130" s="11"/>
      <c r="M2130" s="11" t="s">
        <v>77</v>
      </c>
      <c r="N2130" s="11" t="s">
        <v>428</v>
      </c>
      <c r="O2130" s="266" t="s">
        <v>372</v>
      </c>
      <c r="P2130" s="11" t="s">
        <v>410</v>
      </c>
      <c r="Q2130" s="11" t="s">
        <v>421</v>
      </c>
      <c r="R2130" s="11">
        <v>0</v>
      </c>
      <c r="S2130" s="11">
        <v>0</v>
      </c>
      <c r="T2130" s="206">
        <f>ABS(Table1[[#This Row],[Prod]]-Table1[[#This Row],[Planned]])</f>
        <v>0</v>
      </c>
      <c r="U2130" s="209">
        <f>IF(ABS(Table1[[#This Row],[Prod]]-Table1[[#This Row],[Planned]])&gt;Table1[[#This Row],[Planned]],0,IF(Table1[[#This Row],[Planned]]=0,0,1-ABS(Table1[[#This Row],[Prod]]-Table1[[#This Row],[Planned]])/Table1[[#This Row],[Planned]]))</f>
        <v>0</v>
      </c>
      <c r="V2130" s="11"/>
      <c r="W2130" s="11"/>
      <c r="X2130" s="27">
        <v>0</v>
      </c>
      <c r="Y2130" s="206">
        <f>Table1[[#This Row],[Prod]]</f>
        <v>0</v>
      </c>
      <c r="Z2130" s="206">
        <f>ABS(Table1[[#This Row],[Prod2]]-Table1[[#This Row],[Plan Revised]])</f>
        <v>0</v>
      </c>
      <c r="AA2130" s="209">
        <f>IF(ABS(Table1[[#This Row],[Prod2]]-Table1[[#This Row],[Plan Revised]])&gt;Table1[[#This Row],[Plan Revised]],0,IF(Table1[[#This Row],[Plan Revised]]=0,0,1-ABS(Table1[[#This Row],[Prod2]]-Table1[[#This Row],[Plan Revised]])/Table1[[#This Row],[Plan Revised]]))</f>
        <v>0</v>
      </c>
      <c r="AB2130" s="11"/>
      <c r="AC2130" s="30"/>
      <c r="AD2130"/>
      <c r="AF2130"/>
    </row>
    <row r="2131" spans="1:32">
      <c r="A2131" s="15" t="str">
        <f>IF(Table1[Week]=WeekSel,"Yes","No")</f>
        <v>No</v>
      </c>
      <c r="B2131" s="15" t="str">
        <f>IF((Table1[StartDate]&gt;=Date.GraphMin)*(Table1[StartDate]&lt;=Date.GraphMax)=1,"Yes","No")</f>
        <v>No</v>
      </c>
      <c r="C2131" s="15" t="str">
        <f>IF(OR(Table1[[#This Row],[Site]]="FOOD MILLING",Table1[[#This Row],[Site]]="GODACO"), "No", "Yes")</f>
        <v>Yes</v>
      </c>
      <c r="D2131" s="40">
        <f>MAX(DATE(Table1[Year],1,1),DATE(Table1[Year],1,1)-WEEKDAY(DATE(Table1[Year],1,1),2)+(Table1[WeekNum]-1)*7+1)</f>
        <v>44627</v>
      </c>
      <c r="E2131" s="40">
        <f>MIN(DATE(Table1[Year]+1,1,0),DATE(Table1[Year],1,1)-WEEKDAY(DATE(Table1[Year],1,1),2)+Table1[WeekNum]*7)</f>
        <v>44633</v>
      </c>
      <c r="F2131" s="15">
        <v>2022</v>
      </c>
      <c r="G2131" s="15">
        <f t="shared" si="66"/>
        <v>3</v>
      </c>
      <c r="H2131" s="15">
        <v>11</v>
      </c>
      <c r="I2131" s="207" t="str">
        <f>"W" &amp;Table1[[#This Row],[WeekNum]]</f>
        <v>W11</v>
      </c>
      <c r="J2131" s="195" t="str">
        <f t="shared" si="67"/>
        <v>22-W11</v>
      </c>
      <c r="K2131" s="11" t="s">
        <v>6</v>
      </c>
      <c r="L2131" s="11"/>
      <c r="M2131" s="11" t="s">
        <v>77</v>
      </c>
      <c r="N2131" s="11" t="s">
        <v>428</v>
      </c>
      <c r="O2131" s="266" t="s">
        <v>372</v>
      </c>
      <c r="P2131" s="11" t="s">
        <v>410</v>
      </c>
      <c r="Q2131" s="11" t="s">
        <v>421</v>
      </c>
      <c r="R2131" s="11">
        <v>0</v>
      </c>
      <c r="S2131" s="11">
        <v>0</v>
      </c>
      <c r="T2131" s="206">
        <f>ABS(Table1[[#This Row],[Prod]]-Table1[[#This Row],[Planned]])</f>
        <v>0</v>
      </c>
      <c r="U2131" s="209">
        <f>IF(ABS(Table1[[#This Row],[Prod]]-Table1[[#This Row],[Planned]])&gt;Table1[[#This Row],[Planned]],0,IF(Table1[[#This Row],[Planned]]=0,0,1-ABS(Table1[[#This Row],[Prod]]-Table1[[#This Row],[Planned]])/Table1[[#This Row],[Planned]]))</f>
        <v>0</v>
      </c>
      <c r="V2131" s="11"/>
      <c r="W2131" s="11"/>
      <c r="X2131" s="27">
        <v>0</v>
      </c>
      <c r="Y2131" s="206">
        <f>Table1[[#This Row],[Prod]]</f>
        <v>0</v>
      </c>
      <c r="Z2131" s="206">
        <f>ABS(Table1[[#This Row],[Prod2]]-Table1[[#This Row],[Plan Revised]])</f>
        <v>0</v>
      </c>
      <c r="AA2131" s="209">
        <f>IF(ABS(Table1[[#This Row],[Prod2]]-Table1[[#This Row],[Plan Revised]])&gt;Table1[[#This Row],[Plan Revised]],0,IF(Table1[[#This Row],[Plan Revised]]=0,0,1-ABS(Table1[[#This Row],[Prod2]]-Table1[[#This Row],[Plan Revised]])/Table1[[#This Row],[Plan Revised]]))</f>
        <v>0</v>
      </c>
      <c r="AB2131" s="11"/>
      <c r="AC2131" s="30"/>
      <c r="AD2131"/>
      <c r="AF2131"/>
    </row>
    <row r="2132" spans="1:32">
      <c r="A2132" s="15" t="str">
        <f>IF(Table1[Week]=WeekSel,"Yes","No")</f>
        <v>No</v>
      </c>
      <c r="B2132" s="15" t="str">
        <f>IF((Table1[StartDate]&gt;=Date.GraphMin)*(Table1[StartDate]&lt;=Date.GraphMax)=1,"Yes","No")</f>
        <v>No</v>
      </c>
      <c r="C2132" s="15" t="str">
        <f>IF(OR(Table1[[#This Row],[Site]]="FOOD MILLING",Table1[[#This Row],[Site]]="GODACO"), "No", "Yes")</f>
        <v>Yes</v>
      </c>
      <c r="D2132" s="40">
        <f>MAX(DATE(Table1[Year],1,1),DATE(Table1[Year],1,1)-WEEKDAY(DATE(Table1[Year],1,1),2)+(Table1[WeekNum]-1)*7+1)</f>
        <v>44627</v>
      </c>
      <c r="E2132" s="40">
        <f>MIN(DATE(Table1[Year]+1,1,0),DATE(Table1[Year],1,1)-WEEKDAY(DATE(Table1[Year],1,1),2)+Table1[WeekNum]*7)</f>
        <v>44633</v>
      </c>
      <c r="F2132" s="15">
        <v>2022</v>
      </c>
      <c r="G2132" s="15">
        <f t="shared" si="66"/>
        <v>3</v>
      </c>
      <c r="H2132" s="15">
        <v>11</v>
      </c>
      <c r="I2132" s="207" t="str">
        <f>"W" &amp;Table1[[#This Row],[WeekNum]]</f>
        <v>W11</v>
      </c>
      <c r="J2132" s="195" t="str">
        <f t="shared" si="67"/>
        <v>22-W11</v>
      </c>
      <c r="K2132" s="11" t="s">
        <v>36</v>
      </c>
      <c r="L2132" s="11"/>
      <c r="M2132" s="11" t="s">
        <v>77</v>
      </c>
      <c r="N2132" s="11" t="s">
        <v>428</v>
      </c>
      <c r="O2132" s="266" t="s">
        <v>372</v>
      </c>
      <c r="P2132" s="11" t="s">
        <v>410</v>
      </c>
      <c r="Q2132" s="11" t="s">
        <v>421</v>
      </c>
      <c r="R2132" s="11">
        <v>0</v>
      </c>
      <c r="S2132" s="11">
        <v>0</v>
      </c>
      <c r="T2132" s="206">
        <f>ABS(Table1[[#This Row],[Prod]]-Table1[[#This Row],[Planned]])</f>
        <v>0</v>
      </c>
      <c r="U2132" s="209">
        <f>IF(ABS(Table1[[#This Row],[Prod]]-Table1[[#This Row],[Planned]])&gt;Table1[[#This Row],[Planned]],0,IF(Table1[[#This Row],[Planned]]=0,0,1-ABS(Table1[[#This Row],[Prod]]-Table1[[#This Row],[Planned]])/Table1[[#This Row],[Planned]]))</f>
        <v>0</v>
      </c>
      <c r="V2132" s="11"/>
      <c r="W2132" s="11"/>
      <c r="X2132" s="27">
        <v>0</v>
      </c>
      <c r="Y2132" s="206">
        <f>Table1[[#This Row],[Prod]]</f>
        <v>0</v>
      </c>
      <c r="Z2132" s="206">
        <f>ABS(Table1[[#This Row],[Prod2]]-Table1[[#This Row],[Plan Revised]])</f>
        <v>0</v>
      </c>
      <c r="AA2132" s="209">
        <f>IF(ABS(Table1[[#This Row],[Prod2]]-Table1[[#This Row],[Plan Revised]])&gt;Table1[[#This Row],[Plan Revised]],0,IF(Table1[[#This Row],[Plan Revised]]=0,0,1-ABS(Table1[[#This Row],[Prod2]]-Table1[[#This Row],[Plan Revised]])/Table1[[#This Row],[Plan Revised]]))</f>
        <v>0</v>
      </c>
      <c r="AB2132" s="11"/>
      <c r="AC2132" s="30"/>
      <c r="AD2132"/>
      <c r="AF2132"/>
    </row>
    <row r="2133" spans="1:32">
      <c r="A2133" s="15" t="str">
        <f>IF(Table1[Week]=WeekSel,"Yes","No")</f>
        <v>No</v>
      </c>
      <c r="B2133" s="15" t="str">
        <f>IF((Table1[StartDate]&gt;=Date.GraphMin)*(Table1[StartDate]&lt;=Date.GraphMax)=1,"Yes","No")</f>
        <v>No</v>
      </c>
      <c r="C2133" s="15" t="str">
        <f>IF(OR(Table1[[#This Row],[Site]]="FOOD MILLING",Table1[[#This Row],[Site]]="GODACO"), "No", "Yes")</f>
        <v>Yes</v>
      </c>
      <c r="D2133" s="40">
        <f>MAX(DATE(Table1[Year],1,1),DATE(Table1[Year],1,1)-WEEKDAY(DATE(Table1[Year],1,1),2)+(Table1[WeekNum]-1)*7+1)</f>
        <v>44627</v>
      </c>
      <c r="E2133" s="40">
        <f>MIN(DATE(Table1[Year]+1,1,0),DATE(Table1[Year],1,1)-WEEKDAY(DATE(Table1[Year],1,1),2)+Table1[WeekNum]*7)</f>
        <v>44633</v>
      </c>
      <c r="F2133" s="15">
        <v>2022</v>
      </c>
      <c r="G2133" s="15">
        <f t="shared" si="66"/>
        <v>3</v>
      </c>
      <c r="H2133" s="15">
        <v>11</v>
      </c>
      <c r="I2133" s="207" t="str">
        <f>"W" &amp;Table1[[#This Row],[WeekNum]]</f>
        <v>W11</v>
      </c>
      <c r="J2133" s="195" t="str">
        <f t="shared" si="67"/>
        <v>22-W11</v>
      </c>
      <c r="K2133" s="11" t="s">
        <v>32</v>
      </c>
      <c r="L2133" s="11"/>
      <c r="M2133" s="11" t="s">
        <v>77</v>
      </c>
      <c r="N2133" s="11" t="s">
        <v>428</v>
      </c>
      <c r="O2133" s="266" t="s">
        <v>374</v>
      </c>
      <c r="P2133" s="11" t="s">
        <v>410</v>
      </c>
      <c r="Q2133" s="11" t="s">
        <v>421</v>
      </c>
      <c r="R2133" s="11">
        <v>0</v>
      </c>
      <c r="S2133" s="11">
        <v>0</v>
      </c>
      <c r="T2133" s="206">
        <f>ABS(Table1[[#This Row],[Prod]]-Table1[[#This Row],[Planned]])</f>
        <v>0</v>
      </c>
      <c r="U2133" s="209">
        <f>IF(ABS(Table1[[#This Row],[Prod]]-Table1[[#This Row],[Planned]])&gt;Table1[[#This Row],[Planned]],0,IF(Table1[[#This Row],[Planned]]=0,0,1-ABS(Table1[[#This Row],[Prod]]-Table1[[#This Row],[Planned]])/Table1[[#This Row],[Planned]]))</f>
        <v>0</v>
      </c>
      <c r="V2133" s="11"/>
      <c r="W2133" s="11"/>
      <c r="X2133" s="27">
        <v>0</v>
      </c>
      <c r="Y2133" s="206">
        <f>Table1[[#This Row],[Prod]]</f>
        <v>0</v>
      </c>
      <c r="Z2133" s="206">
        <f>ABS(Table1[[#This Row],[Prod2]]-Table1[[#This Row],[Plan Revised]])</f>
        <v>0</v>
      </c>
      <c r="AA2133" s="209">
        <f>IF(ABS(Table1[[#This Row],[Prod2]]-Table1[[#This Row],[Plan Revised]])&gt;Table1[[#This Row],[Plan Revised]],0,IF(Table1[[#This Row],[Plan Revised]]=0,0,1-ABS(Table1[[#This Row],[Prod2]]-Table1[[#This Row],[Plan Revised]])/Table1[[#This Row],[Plan Revised]]))</f>
        <v>0</v>
      </c>
      <c r="AB2133" s="11"/>
      <c r="AC2133" s="30"/>
      <c r="AD2133"/>
      <c r="AF2133"/>
    </row>
    <row r="2134" spans="1:32">
      <c r="A2134" s="15" t="str">
        <f>IF(Table1[Week]=WeekSel,"Yes","No")</f>
        <v>No</v>
      </c>
      <c r="B2134" s="15" t="str">
        <f>IF((Table1[StartDate]&gt;=Date.GraphMin)*(Table1[StartDate]&lt;=Date.GraphMax)=1,"Yes","No")</f>
        <v>No</v>
      </c>
      <c r="C2134" s="15" t="str">
        <f>IF(OR(Table1[[#This Row],[Site]]="FOOD MILLING",Table1[[#This Row],[Site]]="GODACO"), "No", "Yes")</f>
        <v>Yes</v>
      </c>
      <c r="D2134" s="40">
        <f>MAX(DATE(Table1[Year],1,1),DATE(Table1[Year],1,1)-WEEKDAY(DATE(Table1[Year],1,1),2)+(Table1[WeekNum]-1)*7+1)</f>
        <v>44627</v>
      </c>
      <c r="E2134" s="40">
        <f>MIN(DATE(Table1[Year]+1,1,0),DATE(Table1[Year],1,1)-WEEKDAY(DATE(Table1[Year],1,1),2)+Table1[WeekNum]*7)</f>
        <v>44633</v>
      </c>
      <c r="F2134" s="15">
        <v>2022</v>
      </c>
      <c r="G2134" s="15">
        <f t="shared" si="66"/>
        <v>3</v>
      </c>
      <c r="H2134" s="15">
        <v>11</v>
      </c>
      <c r="I2134" s="207" t="str">
        <f>"W" &amp;Table1[[#This Row],[WeekNum]]</f>
        <v>W11</v>
      </c>
      <c r="J2134" s="195" t="str">
        <f t="shared" si="67"/>
        <v>22-W11</v>
      </c>
      <c r="K2134" s="11" t="s">
        <v>7</v>
      </c>
      <c r="L2134" s="11"/>
      <c r="M2134" s="11" t="s">
        <v>77</v>
      </c>
      <c r="N2134" s="11" t="s">
        <v>428</v>
      </c>
      <c r="O2134" s="266" t="s">
        <v>372</v>
      </c>
      <c r="P2134" s="11" t="s">
        <v>383</v>
      </c>
      <c r="Q2134" s="11" t="s">
        <v>421</v>
      </c>
      <c r="R2134" s="11">
        <v>0</v>
      </c>
      <c r="S2134" s="11">
        <v>0</v>
      </c>
      <c r="T2134" s="206">
        <f>ABS(Table1[[#This Row],[Prod]]-Table1[[#This Row],[Planned]])</f>
        <v>0</v>
      </c>
      <c r="U2134" s="209">
        <f>IF(ABS(Table1[[#This Row],[Prod]]-Table1[[#This Row],[Planned]])&gt;Table1[[#This Row],[Planned]],0,IF(Table1[[#This Row],[Planned]]=0,0,1-ABS(Table1[[#This Row],[Prod]]-Table1[[#This Row],[Planned]])/Table1[[#This Row],[Planned]]))</f>
        <v>0</v>
      </c>
      <c r="V2134" s="11"/>
      <c r="W2134" s="11"/>
      <c r="X2134" s="27">
        <v>0</v>
      </c>
      <c r="Y2134" s="206">
        <f>Table1[[#This Row],[Prod]]</f>
        <v>0</v>
      </c>
      <c r="Z2134" s="206">
        <f>ABS(Table1[[#This Row],[Prod2]]-Table1[[#This Row],[Plan Revised]])</f>
        <v>0</v>
      </c>
      <c r="AA2134" s="209">
        <f>IF(ABS(Table1[[#This Row],[Prod2]]-Table1[[#This Row],[Plan Revised]])&gt;Table1[[#This Row],[Plan Revised]],0,IF(Table1[[#This Row],[Plan Revised]]=0,0,1-ABS(Table1[[#This Row],[Prod2]]-Table1[[#This Row],[Plan Revised]])/Table1[[#This Row],[Plan Revised]]))</f>
        <v>0</v>
      </c>
      <c r="AB2134" s="11"/>
      <c r="AC2134" s="30"/>
      <c r="AD2134"/>
      <c r="AF2134"/>
    </row>
    <row r="2135" spans="1:32">
      <c r="A2135" s="15" t="str">
        <f>IF(Table1[Week]=WeekSel,"Yes","No")</f>
        <v>No</v>
      </c>
      <c r="B2135" s="15" t="str">
        <f>IF((Table1[StartDate]&gt;=Date.GraphMin)*(Table1[StartDate]&lt;=Date.GraphMax)=1,"Yes","No")</f>
        <v>No</v>
      </c>
      <c r="C2135" s="15" t="str">
        <f>IF(OR(Table1[[#This Row],[Site]]="FOOD MILLING",Table1[[#This Row],[Site]]="GODACO"), "No", "Yes")</f>
        <v>Yes</v>
      </c>
      <c r="D2135" s="40">
        <f>MAX(DATE(Table1[Year],1,1),DATE(Table1[Year],1,1)-WEEKDAY(DATE(Table1[Year],1,1),2)+(Table1[WeekNum]-1)*7+1)</f>
        <v>44627</v>
      </c>
      <c r="E2135" s="40">
        <f>MIN(DATE(Table1[Year]+1,1,0),DATE(Table1[Year],1,1)-WEEKDAY(DATE(Table1[Year],1,1),2)+Table1[WeekNum]*7)</f>
        <v>44633</v>
      </c>
      <c r="F2135" s="15">
        <v>2022</v>
      </c>
      <c r="G2135" s="15">
        <f t="shared" si="66"/>
        <v>3</v>
      </c>
      <c r="H2135" s="15">
        <v>11</v>
      </c>
      <c r="I2135" s="207" t="str">
        <f>"W" &amp;Table1[[#This Row],[WeekNum]]</f>
        <v>W11</v>
      </c>
      <c r="J2135" s="195" t="str">
        <f t="shared" si="67"/>
        <v>22-W11</v>
      </c>
      <c r="K2135" s="11" t="s">
        <v>8</v>
      </c>
      <c r="L2135" s="11"/>
      <c r="M2135" s="11" t="s">
        <v>77</v>
      </c>
      <c r="N2135" s="11" t="s">
        <v>428</v>
      </c>
      <c r="O2135" s="266" t="s">
        <v>372</v>
      </c>
      <c r="P2135" s="11" t="s">
        <v>410</v>
      </c>
      <c r="Q2135" s="11" t="s">
        <v>421</v>
      </c>
      <c r="R2135" s="11">
        <v>0</v>
      </c>
      <c r="S2135" s="11">
        <v>0</v>
      </c>
      <c r="T2135" s="206">
        <f>ABS(Table1[[#This Row],[Prod]]-Table1[[#This Row],[Planned]])</f>
        <v>0</v>
      </c>
      <c r="U2135" s="209">
        <f>IF(ABS(Table1[[#This Row],[Prod]]-Table1[[#This Row],[Planned]])&gt;Table1[[#This Row],[Planned]],0,IF(Table1[[#This Row],[Planned]]=0,0,1-ABS(Table1[[#This Row],[Prod]]-Table1[[#This Row],[Planned]])/Table1[[#This Row],[Planned]]))</f>
        <v>0</v>
      </c>
      <c r="V2135" s="11"/>
      <c r="W2135" s="11"/>
      <c r="X2135" s="27">
        <v>0</v>
      </c>
      <c r="Y2135" s="206">
        <f>Table1[[#This Row],[Prod]]</f>
        <v>0</v>
      </c>
      <c r="Z2135" s="206">
        <f>ABS(Table1[[#This Row],[Prod2]]-Table1[[#This Row],[Plan Revised]])</f>
        <v>0</v>
      </c>
      <c r="AA2135" s="209">
        <f>IF(ABS(Table1[[#This Row],[Prod2]]-Table1[[#This Row],[Plan Revised]])&gt;Table1[[#This Row],[Plan Revised]],0,IF(Table1[[#This Row],[Plan Revised]]=0,0,1-ABS(Table1[[#This Row],[Prod2]]-Table1[[#This Row],[Plan Revised]])/Table1[[#This Row],[Plan Revised]]))</f>
        <v>0</v>
      </c>
      <c r="AB2135" s="11"/>
      <c r="AC2135" s="30"/>
      <c r="AD2135"/>
      <c r="AF2135"/>
    </row>
    <row r="2136" spans="1:32">
      <c r="A2136" s="15" t="str">
        <f>IF(Table1[Week]=WeekSel,"Yes","No")</f>
        <v>No</v>
      </c>
      <c r="B2136" s="15" t="str">
        <f>IF((Table1[StartDate]&gt;=Date.GraphMin)*(Table1[StartDate]&lt;=Date.GraphMax)=1,"Yes","No")</f>
        <v>No</v>
      </c>
      <c r="C2136" s="15" t="str">
        <f>IF(OR(Table1[[#This Row],[Site]]="FOOD MILLING",Table1[[#This Row],[Site]]="GODACO"), "No", "Yes")</f>
        <v>Yes</v>
      </c>
      <c r="D2136" s="40">
        <f>MAX(DATE(Table1[Year],1,1),DATE(Table1[Year],1,1)-WEEKDAY(DATE(Table1[Year],1,1),2)+(Table1[WeekNum]-1)*7+1)</f>
        <v>44627</v>
      </c>
      <c r="E2136" s="40">
        <f>MIN(DATE(Table1[Year]+1,1,0),DATE(Table1[Year],1,1)-WEEKDAY(DATE(Table1[Year],1,1),2)+Table1[WeekNum]*7)</f>
        <v>44633</v>
      </c>
      <c r="F2136" s="15">
        <v>2022</v>
      </c>
      <c r="G2136" s="15">
        <f t="shared" si="66"/>
        <v>3</v>
      </c>
      <c r="H2136" s="15">
        <v>11</v>
      </c>
      <c r="I2136" s="207" t="str">
        <f>"W" &amp;Table1[[#This Row],[WeekNum]]</f>
        <v>W11</v>
      </c>
      <c r="J2136" s="195" t="str">
        <f t="shared" si="67"/>
        <v>22-W11</v>
      </c>
      <c r="K2136" s="11" t="s">
        <v>23</v>
      </c>
      <c r="L2136" s="11"/>
      <c r="M2136" s="11" t="s">
        <v>77</v>
      </c>
      <c r="N2136" s="11" t="s">
        <v>428</v>
      </c>
      <c r="O2136" s="266" t="s">
        <v>372</v>
      </c>
      <c r="P2136" s="11" t="s">
        <v>410</v>
      </c>
      <c r="Q2136" s="11" t="s">
        <v>421</v>
      </c>
      <c r="R2136" s="11">
        <v>0</v>
      </c>
      <c r="S2136" s="11">
        <v>0</v>
      </c>
      <c r="T2136" s="206">
        <f>ABS(Table1[[#This Row],[Prod]]-Table1[[#This Row],[Planned]])</f>
        <v>0</v>
      </c>
      <c r="U2136" s="209">
        <f>IF(ABS(Table1[[#This Row],[Prod]]-Table1[[#This Row],[Planned]])&gt;Table1[[#This Row],[Planned]],0,IF(Table1[[#This Row],[Planned]]=0,0,1-ABS(Table1[[#This Row],[Prod]]-Table1[[#This Row],[Planned]])/Table1[[#This Row],[Planned]]))</f>
        <v>0</v>
      </c>
      <c r="V2136" s="11"/>
      <c r="W2136" s="11"/>
      <c r="X2136" s="27">
        <v>0</v>
      </c>
      <c r="Y2136" s="206">
        <f>Table1[[#This Row],[Prod]]</f>
        <v>0</v>
      </c>
      <c r="Z2136" s="206">
        <f>ABS(Table1[[#This Row],[Prod2]]-Table1[[#This Row],[Plan Revised]])</f>
        <v>0</v>
      </c>
      <c r="AA2136" s="209">
        <f>IF(ABS(Table1[[#This Row],[Prod2]]-Table1[[#This Row],[Plan Revised]])&gt;Table1[[#This Row],[Plan Revised]],0,IF(Table1[[#This Row],[Plan Revised]]=0,0,1-ABS(Table1[[#This Row],[Prod2]]-Table1[[#This Row],[Plan Revised]])/Table1[[#This Row],[Plan Revised]]))</f>
        <v>0</v>
      </c>
      <c r="AB2136" s="11"/>
      <c r="AC2136" s="30"/>
      <c r="AD2136"/>
      <c r="AF2136"/>
    </row>
    <row r="2137" spans="1:32">
      <c r="A2137" s="15" t="str">
        <f>IF(Table1[Week]=WeekSel,"Yes","No")</f>
        <v>No</v>
      </c>
      <c r="B2137" s="15" t="str">
        <f>IF((Table1[StartDate]&gt;=Date.GraphMin)*(Table1[StartDate]&lt;=Date.GraphMax)=1,"Yes","No")</f>
        <v>No</v>
      </c>
      <c r="C2137" s="15" t="str">
        <f>IF(OR(Table1[[#This Row],[Site]]="FOOD MILLING",Table1[[#This Row],[Site]]="GODACO"), "No", "Yes")</f>
        <v>Yes</v>
      </c>
      <c r="D2137" s="40">
        <f>MAX(DATE(Table1[Year],1,1),DATE(Table1[Year],1,1)-WEEKDAY(DATE(Table1[Year],1,1),2)+(Table1[WeekNum]-1)*7+1)</f>
        <v>44627</v>
      </c>
      <c r="E2137" s="40">
        <f>MIN(DATE(Table1[Year]+1,1,0),DATE(Table1[Year],1,1)-WEEKDAY(DATE(Table1[Year],1,1),2)+Table1[WeekNum]*7)</f>
        <v>44633</v>
      </c>
      <c r="F2137" s="15">
        <v>2022</v>
      </c>
      <c r="G2137" s="15">
        <f t="shared" si="66"/>
        <v>3</v>
      </c>
      <c r="H2137" s="15">
        <v>11</v>
      </c>
      <c r="I2137" s="207" t="str">
        <f>"W" &amp;Table1[[#This Row],[WeekNum]]</f>
        <v>W11</v>
      </c>
      <c r="J2137" s="195" t="str">
        <f t="shared" si="67"/>
        <v>22-W11</v>
      </c>
      <c r="K2137" s="11" t="s">
        <v>31</v>
      </c>
      <c r="L2137" s="11"/>
      <c r="M2137" s="11" t="s">
        <v>77</v>
      </c>
      <c r="N2137" s="11" t="s">
        <v>428</v>
      </c>
      <c r="O2137" s="266" t="s">
        <v>374</v>
      </c>
      <c r="P2137" s="11" t="s">
        <v>382</v>
      </c>
      <c r="Q2137" s="11" t="s">
        <v>421</v>
      </c>
      <c r="R2137" s="11">
        <v>180000</v>
      </c>
      <c r="S2137" s="11">
        <v>183980.80000000002</v>
      </c>
      <c r="T2137" s="206">
        <f>ABS(Table1[[#This Row],[Prod]]-Table1[[#This Row],[Planned]])</f>
        <v>3980.8000000000175</v>
      </c>
      <c r="U2137" s="209">
        <f>IF(ABS(Table1[[#This Row],[Prod]]-Table1[[#This Row],[Planned]])&gt;Table1[[#This Row],[Planned]],0,IF(Table1[[#This Row],[Planned]]=0,0,1-ABS(Table1[[#This Row],[Prod]]-Table1[[#This Row],[Planned]])/Table1[[#This Row],[Planned]]))</f>
        <v>0.97788444444444433</v>
      </c>
      <c r="V2137" s="11"/>
      <c r="W2137" s="11"/>
      <c r="X2137" s="27">
        <v>180000</v>
      </c>
      <c r="Y2137" s="206">
        <f>Table1[[#This Row],[Prod]]</f>
        <v>183980.80000000002</v>
      </c>
      <c r="Z2137" s="206">
        <f>ABS(Table1[[#This Row],[Prod2]]-Table1[[#This Row],[Plan Revised]])</f>
        <v>3980.8000000000175</v>
      </c>
      <c r="AA2137" s="209">
        <f>IF(ABS(Table1[[#This Row],[Prod2]]-Table1[[#This Row],[Plan Revised]])&gt;Table1[[#This Row],[Plan Revised]],0,IF(Table1[[#This Row],[Plan Revised]]=0,0,1-ABS(Table1[[#This Row],[Prod2]]-Table1[[#This Row],[Plan Revised]])/Table1[[#This Row],[Plan Revised]]))</f>
        <v>0.97788444444444433</v>
      </c>
      <c r="AB2137" s="11"/>
      <c r="AC2137" s="30"/>
      <c r="AD2137"/>
      <c r="AF2137"/>
    </row>
    <row r="2138" spans="1:32">
      <c r="A2138" s="15" t="str">
        <f>IF(Table1[Week]=WeekSel,"Yes","No")</f>
        <v>No</v>
      </c>
      <c r="B2138" s="15" t="str">
        <f>IF((Table1[StartDate]&gt;=Date.GraphMin)*(Table1[StartDate]&lt;=Date.GraphMax)=1,"Yes","No")</f>
        <v>No</v>
      </c>
      <c r="C2138" s="15" t="str">
        <f>IF(OR(Table1[[#This Row],[Site]]="FOOD MILLING",Table1[[#This Row],[Site]]="GODACO"), "No", "Yes")</f>
        <v>Yes</v>
      </c>
      <c r="D2138" s="40">
        <f>MAX(DATE(Table1[Year],1,1),DATE(Table1[Year],1,1)-WEEKDAY(DATE(Table1[Year],1,1),2)+(Table1[WeekNum]-1)*7+1)</f>
        <v>44627</v>
      </c>
      <c r="E2138" s="40">
        <f>MIN(DATE(Table1[Year]+1,1,0),DATE(Table1[Year],1,1)-WEEKDAY(DATE(Table1[Year],1,1),2)+Table1[WeekNum]*7)</f>
        <v>44633</v>
      </c>
      <c r="F2138" s="15">
        <v>2022</v>
      </c>
      <c r="G2138" s="15">
        <f t="shared" si="66"/>
        <v>3</v>
      </c>
      <c r="H2138" s="15">
        <v>11</v>
      </c>
      <c r="I2138" s="207" t="str">
        <f>"W" &amp;Table1[[#This Row],[WeekNum]]</f>
        <v>W11</v>
      </c>
      <c r="J2138" s="195" t="str">
        <f t="shared" si="67"/>
        <v>22-W11</v>
      </c>
      <c r="K2138" s="11" t="s">
        <v>78</v>
      </c>
      <c r="L2138" s="11"/>
      <c r="M2138" s="11" t="s">
        <v>77</v>
      </c>
      <c r="N2138" s="11" t="s">
        <v>428</v>
      </c>
      <c r="O2138" s="266" t="s">
        <v>374</v>
      </c>
      <c r="P2138" s="11" t="s">
        <v>382</v>
      </c>
      <c r="Q2138" s="11" t="s">
        <v>421</v>
      </c>
      <c r="R2138" s="11">
        <v>0</v>
      </c>
      <c r="S2138" s="11">
        <v>0</v>
      </c>
      <c r="T2138" s="206">
        <f>ABS(Table1[[#This Row],[Prod]]-Table1[[#This Row],[Planned]])</f>
        <v>0</v>
      </c>
      <c r="U2138" s="209">
        <f>IF(ABS(Table1[[#This Row],[Prod]]-Table1[[#This Row],[Planned]])&gt;Table1[[#This Row],[Planned]],0,IF(Table1[[#This Row],[Planned]]=0,0,1-ABS(Table1[[#This Row],[Prod]]-Table1[[#This Row],[Planned]])/Table1[[#This Row],[Planned]]))</f>
        <v>0</v>
      </c>
      <c r="V2138" s="11"/>
      <c r="W2138" s="11"/>
      <c r="X2138" s="27">
        <v>0</v>
      </c>
      <c r="Y2138" s="206">
        <f>Table1[[#This Row],[Prod]]</f>
        <v>0</v>
      </c>
      <c r="Z2138" s="206">
        <f>ABS(Table1[[#This Row],[Prod2]]-Table1[[#This Row],[Plan Revised]])</f>
        <v>0</v>
      </c>
      <c r="AA2138" s="209">
        <f>IF(ABS(Table1[[#This Row],[Prod2]]-Table1[[#This Row],[Plan Revised]])&gt;Table1[[#This Row],[Plan Revised]],0,IF(Table1[[#This Row],[Plan Revised]]=0,0,1-ABS(Table1[[#This Row],[Prod2]]-Table1[[#This Row],[Plan Revised]])/Table1[[#This Row],[Plan Revised]]))</f>
        <v>0</v>
      </c>
      <c r="AB2138" s="11"/>
      <c r="AC2138" s="30"/>
      <c r="AD2138"/>
      <c r="AF2138"/>
    </row>
    <row r="2139" spans="1:32">
      <c r="A2139" s="15" t="str">
        <f>IF(Table1[Week]=WeekSel,"Yes","No")</f>
        <v>No</v>
      </c>
      <c r="B2139" s="15" t="str">
        <f>IF((Table1[StartDate]&gt;=Date.GraphMin)*(Table1[StartDate]&lt;=Date.GraphMax)=1,"Yes","No")</f>
        <v>No</v>
      </c>
      <c r="C2139" s="15" t="str">
        <f>IF(OR(Table1[[#This Row],[Site]]="FOOD MILLING",Table1[[#This Row],[Site]]="GODACO"), "No", "Yes")</f>
        <v>Yes</v>
      </c>
      <c r="D2139" s="40">
        <f>MAX(DATE(Table1[Year],1,1),DATE(Table1[Year],1,1)-WEEKDAY(DATE(Table1[Year],1,1),2)+(Table1[WeekNum]-1)*7+1)</f>
        <v>44627</v>
      </c>
      <c r="E2139" s="40">
        <f>MIN(DATE(Table1[Year]+1,1,0),DATE(Table1[Year],1,1)-WEEKDAY(DATE(Table1[Year],1,1),2)+Table1[WeekNum]*7)</f>
        <v>44633</v>
      </c>
      <c r="F2139" s="15">
        <v>2022</v>
      </c>
      <c r="G2139" s="15">
        <f t="shared" si="66"/>
        <v>3</v>
      </c>
      <c r="H2139" s="15">
        <v>11</v>
      </c>
      <c r="I2139" s="207" t="str">
        <f>"W" &amp;Table1[[#This Row],[WeekNum]]</f>
        <v>W11</v>
      </c>
      <c r="J2139" s="195" t="str">
        <f t="shared" si="67"/>
        <v>22-W11</v>
      </c>
      <c r="K2139" s="11" t="s">
        <v>34</v>
      </c>
      <c r="L2139" s="11"/>
      <c r="M2139" s="11" t="s">
        <v>77</v>
      </c>
      <c r="N2139" s="11" t="s">
        <v>428</v>
      </c>
      <c r="O2139" s="266" t="s">
        <v>372</v>
      </c>
      <c r="P2139" s="11" t="s">
        <v>410</v>
      </c>
      <c r="Q2139" s="11" t="s">
        <v>421</v>
      </c>
      <c r="R2139" s="11">
        <v>0</v>
      </c>
      <c r="S2139" s="11">
        <v>0</v>
      </c>
      <c r="T2139" s="206">
        <f>ABS(Table1[[#This Row],[Prod]]-Table1[[#This Row],[Planned]])</f>
        <v>0</v>
      </c>
      <c r="U2139" s="209">
        <f>IF(ABS(Table1[[#This Row],[Prod]]-Table1[[#This Row],[Planned]])&gt;Table1[[#This Row],[Planned]],0,IF(Table1[[#This Row],[Planned]]=0,0,1-ABS(Table1[[#This Row],[Prod]]-Table1[[#This Row],[Planned]])/Table1[[#This Row],[Planned]]))</f>
        <v>0</v>
      </c>
      <c r="V2139" s="11"/>
      <c r="W2139" s="11"/>
      <c r="X2139" s="27">
        <v>0</v>
      </c>
      <c r="Y2139" s="206">
        <f>Table1[[#This Row],[Prod]]</f>
        <v>0</v>
      </c>
      <c r="Z2139" s="206">
        <f>ABS(Table1[[#This Row],[Prod2]]-Table1[[#This Row],[Plan Revised]])</f>
        <v>0</v>
      </c>
      <c r="AA2139" s="209">
        <f>IF(ABS(Table1[[#This Row],[Prod2]]-Table1[[#This Row],[Plan Revised]])&gt;Table1[[#This Row],[Plan Revised]],0,IF(Table1[[#This Row],[Plan Revised]]=0,0,1-ABS(Table1[[#This Row],[Prod2]]-Table1[[#This Row],[Plan Revised]])/Table1[[#This Row],[Plan Revised]]))</f>
        <v>0</v>
      </c>
      <c r="AB2139" s="11"/>
      <c r="AC2139" s="30"/>
      <c r="AD2139"/>
      <c r="AF2139"/>
    </row>
    <row r="2140" spans="1:32">
      <c r="A2140" s="15" t="str">
        <f>IF(Table1[Week]=WeekSel,"Yes","No")</f>
        <v>No</v>
      </c>
      <c r="B2140" s="15" t="str">
        <f>IF((Table1[StartDate]&gt;=Date.GraphMin)*(Table1[StartDate]&lt;=Date.GraphMax)=1,"Yes","No")</f>
        <v>No</v>
      </c>
      <c r="C2140" s="15" t="str">
        <f>IF(OR(Table1[[#This Row],[Site]]="FOOD MILLING",Table1[[#This Row],[Site]]="GODACO"), "No", "Yes")</f>
        <v>Yes</v>
      </c>
      <c r="D2140" s="40">
        <f>MAX(DATE(Table1[Year],1,1),DATE(Table1[Year],1,1)-WEEKDAY(DATE(Table1[Year],1,1),2)+(Table1[WeekNum]-1)*7+1)</f>
        <v>44627</v>
      </c>
      <c r="E2140" s="40">
        <f>MIN(DATE(Table1[Year]+1,1,0),DATE(Table1[Year],1,1)-WEEKDAY(DATE(Table1[Year],1,1),2)+Table1[WeekNum]*7)</f>
        <v>44633</v>
      </c>
      <c r="F2140" s="15">
        <v>2022</v>
      </c>
      <c r="G2140" s="15">
        <f t="shared" si="66"/>
        <v>3</v>
      </c>
      <c r="H2140" s="15">
        <v>11</v>
      </c>
      <c r="I2140" s="207" t="str">
        <f>"W" &amp;Table1[[#This Row],[WeekNum]]</f>
        <v>W11</v>
      </c>
      <c r="J2140" s="195" t="str">
        <f t="shared" si="67"/>
        <v>22-W11</v>
      </c>
      <c r="K2140" s="11" t="s">
        <v>33</v>
      </c>
      <c r="L2140" s="11"/>
      <c r="M2140" s="11" t="s">
        <v>77</v>
      </c>
      <c r="N2140" s="11" t="s">
        <v>428</v>
      </c>
      <c r="O2140" s="266" t="s">
        <v>372</v>
      </c>
      <c r="P2140" s="11" t="s">
        <v>410</v>
      </c>
      <c r="Q2140" s="11" t="s">
        <v>421</v>
      </c>
      <c r="R2140" s="11">
        <v>0</v>
      </c>
      <c r="S2140" s="11">
        <v>0</v>
      </c>
      <c r="T2140" s="206">
        <f>ABS(Table1[[#This Row],[Prod]]-Table1[[#This Row],[Planned]])</f>
        <v>0</v>
      </c>
      <c r="U2140" s="209">
        <f>IF(ABS(Table1[[#This Row],[Prod]]-Table1[[#This Row],[Planned]])&gt;Table1[[#This Row],[Planned]],0,IF(Table1[[#This Row],[Planned]]=0,0,1-ABS(Table1[[#This Row],[Prod]]-Table1[[#This Row],[Planned]])/Table1[[#This Row],[Planned]]))</f>
        <v>0</v>
      </c>
      <c r="V2140" s="11"/>
      <c r="W2140" s="11"/>
      <c r="X2140" s="27">
        <v>0</v>
      </c>
      <c r="Y2140" s="206">
        <f>Table1[[#This Row],[Prod]]</f>
        <v>0</v>
      </c>
      <c r="Z2140" s="206">
        <f>ABS(Table1[[#This Row],[Prod2]]-Table1[[#This Row],[Plan Revised]])</f>
        <v>0</v>
      </c>
      <c r="AA2140" s="209">
        <f>IF(ABS(Table1[[#This Row],[Prod2]]-Table1[[#This Row],[Plan Revised]])&gt;Table1[[#This Row],[Plan Revised]],0,IF(Table1[[#This Row],[Plan Revised]]=0,0,1-ABS(Table1[[#This Row],[Prod2]]-Table1[[#This Row],[Plan Revised]])/Table1[[#This Row],[Plan Revised]]))</f>
        <v>0</v>
      </c>
      <c r="AB2140" s="11"/>
      <c r="AC2140" s="30"/>
      <c r="AD2140"/>
      <c r="AF2140"/>
    </row>
    <row r="2141" spans="1:32">
      <c r="A2141" s="15" t="str">
        <f>IF(Table1[Week]=WeekSel,"Yes","No")</f>
        <v>No</v>
      </c>
      <c r="B2141" s="15" t="str">
        <f>IF((Table1[StartDate]&gt;=Date.GraphMin)*(Table1[StartDate]&lt;=Date.GraphMax)=1,"Yes","No")</f>
        <v>No</v>
      </c>
      <c r="C2141" s="15" t="str">
        <f>IF(OR(Table1[[#This Row],[Site]]="FOOD MILLING",Table1[[#This Row],[Site]]="GODACO"), "No", "Yes")</f>
        <v>Yes</v>
      </c>
      <c r="D2141" s="40">
        <f>MAX(DATE(Table1[Year],1,1),DATE(Table1[Year],1,1)-WEEKDAY(DATE(Table1[Year],1,1),2)+(Table1[WeekNum]-1)*7+1)</f>
        <v>44627</v>
      </c>
      <c r="E2141" s="40">
        <f>MIN(DATE(Table1[Year]+1,1,0),DATE(Table1[Year],1,1)-WEEKDAY(DATE(Table1[Year],1,1),2)+Table1[WeekNum]*7)</f>
        <v>44633</v>
      </c>
      <c r="F2141" s="15">
        <v>2022</v>
      </c>
      <c r="G2141" s="15">
        <f t="shared" si="66"/>
        <v>3</v>
      </c>
      <c r="H2141" s="15">
        <v>11</v>
      </c>
      <c r="I2141" s="207" t="str">
        <f>"W" &amp;Table1[[#This Row],[WeekNum]]</f>
        <v>W11</v>
      </c>
      <c r="J2141" s="195" t="str">
        <f t="shared" si="67"/>
        <v>22-W11</v>
      </c>
      <c r="K2141" s="11" t="s">
        <v>9</v>
      </c>
      <c r="L2141" s="11"/>
      <c r="M2141" s="11" t="s">
        <v>77</v>
      </c>
      <c r="N2141" s="11" t="s">
        <v>428</v>
      </c>
      <c r="O2141" s="266" t="s">
        <v>372</v>
      </c>
      <c r="P2141" s="11" t="s">
        <v>383</v>
      </c>
      <c r="Q2141" s="11" t="s">
        <v>421</v>
      </c>
      <c r="R2141" s="11">
        <v>12000</v>
      </c>
      <c r="S2141" s="11">
        <v>9239.7119999999995</v>
      </c>
      <c r="T2141" s="206">
        <f>ABS(Table1[[#This Row],[Prod]]-Table1[[#This Row],[Planned]])</f>
        <v>2760.2880000000005</v>
      </c>
      <c r="U2141" s="209">
        <f>IF(ABS(Table1[[#This Row],[Prod]]-Table1[[#This Row],[Planned]])&gt;Table1[[#This Row],[Planned]],0,IF(Table1[[#This Row],[Planned]]=0,0,1-ABS(Table1[[#This Row],[Prod]]-Table1[[#This Row],[Planned]])/Table1[[#This Row],[Planned]]))</f>
        <v>0.76997599999999999</v>
      </c>
      <c r="V2141" s="11"/>
      <c r="W2141" s="11"/>
      <c r="X2141" s="27">
        <v>12000</v>
      </c>
      <c r="Y2141" s="206">
        <f>Table1[[#This Row],[Prod]]</f>
        <v>9239.7119999999995</v>
      </c>
      <c r="Z2141" s="206">
        <f>ABS(Table1[[#This Row],[Prod2]]-Table1[[#This Row],[Plan Revised]])</f>
        <v>2760.2880000000005</v>
      </c>
      <c r="AA2141" s="209">
        <f>IF(ABS(Table1[[#This Row],[Prod2]]-Table1[[#This Row],[Plan Revised]])&gt;Table1[[#This Row],[Plan Revised]],0,IF(Table1[[#This Row],[Plan Revised]]=0,0,1-ABS(Table1[[#This Row],[Prod2]]-Table1[[#This Row],[Plan Revised]])/Table1[[#This Row],[Plan Revised]]))</f>
        <v>0.76997599999999999</v>
      </c>
      <c r="AB2141" s="11"/>
      <c r="AC2141" s="30"/>
      <c r="AD2141"/>
      <c r="AF2141"/>
    </row>
    <row r="2142" spans="1:32">
      <c r="A2142" s="15" t="str">
        <f>IF(Table1[Week]=WeekSel,"Yes","No")</f>
        <v>No</v>
      </c>
      <c r="B2142" s="15" t="str">
        <f>IF((Table1[StartDate]&gt;=Date.GraphMin)*(Table1[StartDate]&lt;=Date.GraphMax)=1,"Yes","No")</f>
        <v>No</v>
      </c>
      <c r="C2142" s="15" t="str">
        <f>IF(OR(Table1[[#This Row],[Site]]="FOOD MILLING",Table1[[#This Row],[Site]]="GODACO"), "No", "Yes")</f>
        <v>Yes</v>
      </c>
      <c r="D2142" s="40">
        <f>MAX(DATE(Table1[Year],1,1),DATE(Table1[Year],1,1)-WEEKDAY(DATE(Table1[Year],1,1),2)+(Table1[WeekNum]-1)*7+1)</f>
        <v>44627</v>
      </c>
      <c r="E2142" s="40">
        <f>MIN(DATE(Table1[Year]+1,1,0),DATE(Table1[Year],1,1)-WEEKDAY(DATE(Table1[Year],1,1),2)+Table1[WeekNum]*7)</f>
        <v>44633</v>
      </c>
      <c r="F2142" s="15">
        <v>2022</v>
      </c>
      <c r="G2142" s="15">
        <f t="shared" si="66"/>
        <v>3</v>
      </c>
      <c r="H2142" s="15">
        <v>11</v>
      </c>
      <c r="I2142" s="207" t="str">
        <f>"W" &amp;Table1[[#This Row],[WeekNum]]</f>
        <v>W11</v>
      </c>
      <c r="J2142" s="195" t="str">
        <f t="shared" si="67"/>
        <v>22-W11</v>
      </c>
      <c r="K2142" s="11" t="s">
        <v>35</v>
      </c>
      <c r="L2142" s="11"/>
      <c r="M2142" s="11" t="s">
        <v>77</v>
      </c>
      <c r="N2142" s="11" t="s">
        <v>428</v>
      </c>
      <c r="O2142" s="266" t="s">
        <v>372</v>
      </c>
      <c r="P2142" s="11" t="s">
        <v>410</v>
      </c>
      <c r="Q2142" s="11" t="s">
        <v>421</v>
      </c>
      <c r="R2142" s="11">
        <v>0</v>
      </c>
      <c r="S2142" s="11">
        <v>0</v>
      </c>
      <c r="T2142" s="206">
        <f>ABS(Table1[[#This Row],[Prod]]-Table1[[#This Row],[Planned]])</f>
        <v>0</v>
      </c>
      <c r="U2142" s="209">
        <f>IF(ABS(Table1[[#This Row],[Prod]]-Table1[[#This Row],[Planned]])&gt;Table1[[#This Row],[Planned]],0,IF(Table1[[#This Row],[Planned]]=0,0,1-ABS(Table1[[#This Row],[Prod]]-Table1[[#This Row],[Planned]])/Table1[[#This Row],[Planned]]))</f>
        <v>0</v>
      </c>
      <c r="V2142" s="11"/>
      <c r="W2142" s="11"/>
      <c r="X2142" s="27">
        <v>0</v>
      </c>
      <c r="Y2142" s="206">
        <f>Table1[[#This Row],[Prod]]</f>
        <v>0</v>
      </c>
      <c r="Z2142" s="206">
        <f>ABS(Table1[[#This Row],[Prod2]]-Table1[[#This Row],[Plan Revised]])</f>
        <v>0</v>
      </c>
      <c r="AA2142" s="209">
        <f>IF(ABS(Table1[[#This Row],[Prod2]]-Table1[[#This Row],[Plan Revised]])&gt;Table1[[#This Row],[Plan Revised]],0,IF(Table1[[#This Row],[Plan Revised]]=0,0,1-ABS(Table1[[#This Row],[Prod2]]-Table1[[#This Row],[Plan Revised]])/Table1[[#This Row],[Plan Revised]]))</f>
        <v>0</v>
      </c>
      <c r="AB2142" s="11"/>
      <c r="AC2142" s="30"/>
      <c r="AD2142"/>
      <c r="AF2142"/>
    </row>
    <row r="2143" spans="1:32">
      <c r="A2143" s="15" t="str">
        <f>IF(Table1[Week]=WeekSel,"Yes","No")</f>
        <v>No</v>
      </c>
      <c r="B2143" s="15" t="str">
        <f>IF((Table1[StartDate]&gt;=Date.GraphMin)*(Table1[StartDate]&lt;=Date.GraphMax)=1,"Yes","No")</f>
        <v>No</v>
      </c>
      <c r="C2143" s="15" t="str">
        <f>IF(OR(Table1[[#This Row],[Site]]="FOOD MILLING",Table1[[#This Row],[Site]]="GODACO"), "No", "Yes")</f>
        <v>Yes</v>
      </c>
      <c r="D2143" s="40">
        <f>MAX(DATE(Table1[Year],1,1),DATE(Table1[Year],1,1)-WEEKDAY(DATE(Table1[Year],1,1),2)+(Table1[WeekNum]-1)*7+1)</f>
        <v>44627</v>
      </c>
      <c r="E2143" s="40">
        <f>MIN(DATE(Table1[Year]+1,1,0),DATE(Table1[Year],1,1)-WEEKDAY(DATE(Table1[Year],1,1),2)+Table1[WeekNum]*7)</f>
        <v>44633</v>
      </c>
      <c r="F2143" s="15">
        <v>2022</v>
      </c>
      <c r="G2143" s="15">
        <f t="shared" si="66"/>
        <v>3</v>
      </c>
      <c r="H2143" s="15">
        <v>11</v>
      </c>
      <c r="I2143" s="207" t="str">
        <f>"W" &amp;Table1[[#This Row],[WeekNum]]</f>
        <v>W11</v>
      </c>
      <c r="J2143" s="195" t="str">
        <f t="shared" si="67"/>
        <v>22-W11</v>
      </c>
      <c r="K2143" s="11" t="s">
        <v>22</v>
      </c>
      <c r="L2143" s="11"/>
      <c r="M2143" s="11" t="s">
        <v>77</v>
      </c>
      <c r="N2143" s="11" t="s">
        <v>428</v>
      </c>
      <c r="O2143" s="266" t="s">
        <v>374</v>
      </c>
      <c r="P2143" s="11" t="s">
        <v>382</v>
      </c>
      <c r="Q2143" s="11" t="s">
        <v>421</v>
      </c>
      <c r="R2143" s="11">
        <v>0</v>
      </c>
      <c r="S2143" s="11">
        <v>0</v>
      </c>
      <c r="T2143" s="206">
        <f>ABS(Table1[[#This Row],[Prod]]-Table1[[#This Row],[Planned]])</f>
        <v>0</v>
      </c>
      <c r="U2143" s="209">
        <f>IF(ABS(Table1[[#This Row],[Prod]]-Table1[[#This Row],[Planned]])&gt;Table1[[#This Row],[Planned]],0,IF(Table1[[#This Row],[Planned]]=0,0,1-ABS(Table1[[#This Row],[Prod]]-Table1[[#This Row],[Planned]])/Table1[[#This Row],[Planned]]))</f>
        <v>0</v>
      </c>
      <c r="V2143" s="11"/>
      <c r="W2143" s="11"/>
      <c r="X2143" s="27">
        <v>0</v>
      </c>
      <c r="Y2143" s="206">
        <f>Table1[[#This Row],[Prod]]</f>
        <v>0</v>
      </c>
      <c r="Z2143" s="206">
        <f>ABS(Table1[[#This Row],[Prod2]]-Table1[[#This Row],[Plan Revised]])</f>
        <v>0</v>
      </c>
      <c r="AA2143" s="209">
        <f>IF(ABS(Table1[[#This Row],[Prod2]]-Table1[[#This Row],[Plan Revised]])&gt;Table1[[#This Row],[Plan Revised]],0,IF(Table1[[#This Row],[Plan Revised]]=0,0,1-ABS(Table1[[#This Row],[Prod2]]-Table1[[#This Row],[Plan Revised]])/Table1[[#This Row],[Plan Revised]]))</f>
        <v>0</v>
      </c>
      <c r="AB2143" s="11"/>
      <c r="AC2143" s="30"/>
      <c r="AD2143"/>
      <c r="AF2143"/>
    </row>
    <row r="2144" spans="1:32">
      <c r="A2144" s="15" t="str">
        <f>IF(Table1[Week]=WeekSel,"Yes","No")</f>
        <v>No</v>
      </c>
      <c r="B2144" s="15" t="str">
        <f>IF((Table1[StartDate]&gt;=Date.GraphMin)*(Table1[StartDate]&lt;=Date.GraphMax)=1,"Yes","No")</f>
        <v>No</v>
      </c>
      <c r="C2144" s="15" t="str">
        <f>IF(OR(Table1[[#This Row],[Site]]="FOOD MILLING",Table1[[#This Row],[Site]]="GODACO"), "No", "Yes")</f>
        <v>Yes</v>
      </c>
      <c r="D2144" s="40">
        <f>MAX(DATE(Table1[Year],1,1),DATE(Table1[Year],1,1)-WEEKDAY(DATE(Table1[Year],1,1),2)+(Table1[WeekNum]-1)*7+1)</f>
        <v>44627</v>
      </c>
      <c r="E2144" s="40">
        <f>MIN(DATE(Table1[Year]+1,1,0),DATE(Table1[Year],1,1)-WEEKDAY(DATE(Table1[Year],1,1),2)+Table1[WeekNum]*7)</f>
        <v>44633</v>
      </c>
      <c r="F2144" s="15">
        <v>2022</v>
      </c>
      <c r="G2144" s="15">
        <f t="shared" si="66"/>
        <v>3</v>
      </c>
      <c r="H2144" s="15">
        <v>11</v>
      </c>
      <c r="I2144" s="207" t="str">
        <f>"W" &amp;Table1[[#This Row],[WeekNum]]</f>
        <v>W11</v>
      </c>
      <c r="J2144" s="195" t="str">
        <f t="shared" si="67"/>
        <v>22-W11</v>
      </c>
      <c r="K2144" s="11" t="s">
        <v>19</v>
      </c>
      <c r="L2144" s="11"/>
      <c r="M2144" s="11" t="s">
        <v>77</v>
      </c>
      <c r="N2144" s="11" t="s">
        <v>428</v>
      </c>
      <c r="O2144" s="266" t="s">
        <v>372</v>
      </c>
      <c r="P2144" s="11" t="s">
        <v>383</v>
      </c>
      <c r="Q2144" s="11" t="s">
        <v>421</v>
      </c>
      <c r="R2144" s="11">
        <v>0</v>
      </c>
      <c r="S2144" s="11">
        <v>0</v>
      </c>
      <c r="T2144" s="206">
        <f>ABS(Table1[[#This Row],[Prod]]-Table1[[#This Row],[Planned]])</f>
        <v>0</v>
      </c>
      <c r="U2144" s="209">
        <f>IF(ABS(Table1[[#This Row],[Prod]]-Table1[[#This Row],[Planned]])&gt;Table1[[#This Row],[Planned]],0,IF(Table1[[#This Row],[Planned]]=0,0,1-ABS(Table1[[#This Row],[Prod]]-Table1[[#This Row],[Planned]])/Table1[[#This Row],[Planned]]))</f>
        <v>0</v>
      </c>
      <c r="V2144" s="11"/>
      <c r="W2144" s="11"/>
      <c r="X2144" s="27">
        <v>0</v>
      </c>
      <c r="Y2144" s="206">
        <f>Table1[[#This Row],[Prod]]</f>
        <v>0</v>
      </c>
      <c r="Z2144" s="206">
        <f>ABS(Table1[[#This Row],[Prod2]]-Table1[[#This Row],[Plan Revised]])</f>
        <v>0</v>
      </c>
      <c r="AA2144" s="209">
        <f>IF(ABS(Table1[[#This Row],[Prod2]]-Table1[[#This Row],[Plan Revised]])&gt;Table1[[#This Row],[Plan Revised]],0,IF(Table1[[#This Row],[Plan Revised]]=0,0,1-ABS(Table1[[#This Row],[Prod2]]-Table1[[#This Row],[Plan Revised]])/Table1[[#This Row],[Plan Revised]]))</f>
        <v>0</v>
      </c>
      <c r="AB2144" s="11"/>
      <c r="AC2144" s="30"/>
      <c r="AD2144"/>
      <c r="AF2144"/>
    </row>
    <row r="2145" spans="1:32">
      <c r="A2145" s="15" t="str">
        <f>IF(Table1[Week]=WeekSel,"Yes","No")</f>
        <v>No</v>
      </c>
      <c r="B2145" s="15" t="str">
        <f>IF((Table1[StartDate]&gt;=Date.GraphMin)*(Table1[StartDate]&lt;=Date.GraphMax)=1,"Yes","No")</f>
        <v>No</v>
      </c>
      <c r="C2145" s="15" t="str">
        <f>IF(OR(Table1[[#This Row],[Site]]="FOOD MILLING",Table1[[#This Row],[Site]]="GODACO"), "No", "Yes")</f>
        <v>Yes</v>
      </c>
      <c r="D2145" s="40">
        <f>MAX(DATE(Table1[Year],1,1),DATE(Table1[Year],1,1)-WEEKDAY(DATE(Table1[Year],1,1),2)+(Table1[WeekNum]-1)*7+1)</f>
        <v>44627</v>
      </c>
      <c r="E2145" s="40">
        <f>MIN(DATE(Table1[Year]+1,1,0),DATE(Table1[Year],1,1)-WEEKDAY(DATE(Table1[Year],1,1),2)+Table1[WeekNum]*7)</f>
        <v>44633</v>
      </c>
      <c r="F2145" s="15">
        <v>2022</v>
      </c>
      <c r="G2145" s="15">
        <f t="shared" si="66"/>
        <v>3</v>
      </c>
      <c r="H2145" s="15">
        <v>11</v>
      </c>
      <c r="I2145" s="207" t="str">
        <f>"W" &amp;Table1[[#This Row],[WeekNum]]</f>
        <v>W11</v>
      </c>
      <c r="J2145" s="195" t="str">
        <f t="shared" si="67"/>
        <v>22-W11</v>
      </c>
      <c r="K2145" s="11" t="s">
        <v>21</v>
      </c>
      <c r="L2145" s="11"/>
      <c r="M2145" s="11" t="s">
        <v>77</v>
      </c>
      <c r="N2145" s="11" t="s">
        <v>428</v>
      </c>
      <c r="O2145" s="266" t="s">
        <v>372</v>
      </c>
      <c r="P2145" s="11" t="s">
        <v>383</v>
      </c>
      <c r="Q2145" s="11" t="s">
        <v>421</v>
      </c>
      <c r="R2145" s="11">
        <v>0</v>
      </c>
      <c r="S2145" s="11">
        <v>0</v>
      </c>
      <c r="T2145" s="206">
        <f>ABS(Table1[[#This Row],[Prod]]-Table1[[#This Row],[Planned]])</f>
        <v>0</v>
      </c>
      <c r="U2145" s="209">
        <f>IF(ABS(Table1[[#This Row],[Prod]]-Table1[[#This Row],[Planned]])&gt;Table1[[#This Row],[Planned]],0,IF(Table1[[#This Row],[Planned]]=0,0,1-ABS(Table1[[#This Row],[Prod]]-Table1[[#This Row],[Planned]])/Table1[[#This Row],[Planned]]))</f>
        <v>0</v>
      </c>
      <c r="V2145" s="11"/>
      <c r="W2145" s="11"/>
      <c r="X2145" s="27">
        <v>0</v>
      </c>
      <c r="Y2145" s="206">
        <f>Table1[[#This Row],[Prod]]</f>
        <v>0</v>
      </c>
      <c r="Z2145" s="206">
        <f>ABS(Table1[[#This Row],[Prod2]]-Table1[[#This Row],[Plan Revised]])</f>
        <v>0</v>
      </c>
      <c r="AA2145" s="209">
        <f>IF(ABS(Table1[[#This Row],[Prod2]]-Table1[[#This Row],[Plan Revised]])&gt;Table1[[#This Row],[Plan Revised]],0,IF(Table1[[#This Row],[Plan Revised]]=0,0,1-ABS(Table1[[#This Row],[Prod2]]-Table1[[#This Row],[Plan Revised]])/Table1[[#This Row],[Plan Revised]]))</f>
        <v>0</v>
      </c>
      <c r="AB2145" s="11"/>
      <c r="AC2145" s="30"/>
      <c r="AD2145"/>
      <c r="AF2145"/>
    </row>
    <row r="2146" spans="1:32">
      <c r="A2146" s="15" t="str">
        <f>IF(Table1[Week]=WeekSel,"Yes","No")</f>
        <v>No</v>
      </c>
      <c r="B2146" s="15" t="str">
        <f>IF((Table1[StartDate]&gt;=Date.GraphMin)*(Table1[StartDate]&lt;=Date.GraphMax)=1,"Yes","No")</f>
        <v>No</v>
      </c>
      <c r="C2146" s="15" t="str">
        <f>IF(OR(Table1[[#This Row],[Site]]="FOOD MILLING",Table1[[#This Row],[Site]]="GODACO"), "No", "Yes")</f>
        <v>Yes</v>
      </c>
      <c r="D2146" s="40">
        <f>MAX(DATE(Table1[Year],1,1),DATE(Table1[Year],1,1)-WEEKDAY(DATE(Table1[Year],1,1),2)+(Table1[WeekNum]-1)*7+1)</f>
        <v>44627</v>
      </c>
      <c r="E2146" s="40">
        <f>MIN(DATE(Table1[Year]+1,1,0),DATE(Table1[Year],1,1)-WEEKDAY(DATE(Table1[Year],1,1),2)+Table1[WeekNum]*7)</f>
        <v>44633</v>
      </c>
      <c r="F2146" s="15">
        <v>2022</v>
      </c>
      <c r="G2146" s="15">
        <f t="shared" si="66"/>
        <v>3</v>
      </c>
      <c r="H2146" s="15">
        <v>11</v>
      </c>
      <c r="I2146" s="207" t="str">
        <f>"W" &amp;Table1[[#This Row],[WeekNum]]</f>
        <v>W11</v>
      </c>
      <c r="J2146" s="195" t="str">
        <f t="shared" si="67"/>
        <v>22-W11</v>
      </c>
      <c r="K2146" s="11" t="s">
        <v>20</v>
      </c>
      <c r="L2146" s="11"/>
      <c r="M2146" s="11" t="s">
        <v>77</v>
      </c>
      <c r="N2146" s="11" t="s">
        <v>428</v>
      </c>
      <c r="O2146" s="266" t="s">
        <v>372</v>
      </c>
      <c r="P2146" s="11" t="s">
        <v>383</v>
      </c>
      <c r="Q2146" s="11" t="s">
        <v>421</v>
      </c>
      <c r="R2146" s="11">
        <v>0</v>
      </c>
      <c r="S2146" s="11">
        <v>0</v>
      </c>
      <c r="T2146" s="206">
        <f>ABS(Table1[[#This Row],[Prod]]-Table1[[#This Row],[Planned]])</f>
        <v>0</v>
      </c>
      <c r="U2146" s="209">
        <f>IF(ABS(Table1[[#This Row],[Prod]]-Table1[[#This Row],[Planned]])&gt;Table1[[#This Row],[Planned]],0,IF(Table1[[#This Row],[Planned]]=0,0,1-ABS(Table1[[#This Row],[Prod]]-Table1[[#This Row],[Planned]])/Table1[[#This Row],[Planned]]))</f>
        <v>0</v>
      </c>
      <c r="V2146" s="11"/>
      <c r="W2146" s="11"/>
      <c r="X2146" s="27">
        <v>0</v>
      </c>
      <c r="Y2146" s="206">
        <f>Table1[[#This Row],[Prod]]</f>
        <v>0</v>
      </c>
      <c r="Z2146" s="206">
        <f>ABS(Table1[[#This Row],[Prod2]]-Table1[[#This Row],[Plan Revised]])</f>
        <v>0</v>
      </c>
      <c r="AA2146" s="209">
        <f>IF(ABS(Table1[[#This Row],[Prod2]]-Table1[[#This Row],[Plan Revised]])&gt;Table1[[#This Row],[Plan Revised]],0,IF(Table1[[#This Row],[Plan Revised]]=0,0,1-ABS(Table1[[#This Row],[Prod2]]-Table1[[#This Row],[Plan Revised]])/Table1[[#This Row],[Plan Revised]]))</f>
        <v>0</v>
      </c>
      <c r="AB2146" s="11"/>
      <c r="AC2146" s="30"/>
      <c r="AD2146"/>
      <c r="AF2146"/>
    </row>
    <row r="2147" spans="1:32">
      <c r="A2147" s="15" t="str">
        <f>IF(Table1[Week]=WeekSel,"Yes","No")</f>
        <v>No</v>
      </c>
      <c r="B2147" s="15" t="str">
        <f>IF((Table1[StartDate]&gt;=Date.GraphMin)*(Table1[StartDate]&lt;=Date.GraphMax)=1,"Yes","No")</f>
        <v>No</v>
      </c>
      <c r="C2147" s="15" t="str">
        <f>IF(OR(Table1[[#This Row],[Site]]="FOOD MILLING",Table1[[#This Row],[Site]]="GODACO"), "No", "Yes")</f>
        <v>Yes</v>
      </c>
      <c r="D2147" s="40">
        <f>MAX(DATE(Table1[Year],1,1),DATE(Table1[Year],1,1)-WEEKDAY(DATE(Table1[Year],1,1),2)+(Table1[WeekNum]-1)*7+1)</f>
        <v>44627</v>
      </c>
      <c r="E2147" s="40">
        <f>MIN(DATE(Table1[Year]+1,1,0),DATE(Table1[Year],1,1)-WEEKDAY(DATE(Table1[Year],1,1),2)+Table1[WeekNum]*7)</f>
        <v>44633</v>
      </c>
      <c r="F2147" s="15">
        <v>2022</v>
      </c>
      <c r="G2147" s="15">
        <f t="shared" si="66"/>
        <v>3</v>
      </c>
      <c r="H2147" s="15">
        <v>11</v>
      </c>
      <c r="I2147" s="207" t="str">
        <f>"W" &amp;Table1[[#This Row],[WeekNum]]</f>
        <v>W11</v>
      </c>
      <c r="J2147" s="195" t="str">
        <f t="shared" si="67"/>
        <v>22-W11</v>
      </c>
      <c r="K2147" s="11" t="s">
        <v>531</v>
      </c>
      <c r="L2147" s="11"/>
      <c r="M2147" s="11" t="s">
        <v>72</v>
      </c>
      <c r="N2147" s="266" t="s">
        <v>368</v>
      </c>
      <c r="O2147" s="266" t="s">
        <v>384</v>
      </c>
      <c r="P2147" s="11" t="s">
        <v>385</v>
      </c>
      <c r="Q2147" s="11" t="s">
        <v>422</v>
      </c>
      <c r="R2147" s="11">
        <v>281.6670819970264</v>
      </c>
      <c r="S2147" s="11">
        <v>281.05</v>
      </c>
      <c r="T2147" s="206">
        <f>ABS(Table1[[#This Row],[Prod]]-Table1[[#This Row],[Planned]])</f>
        <v>0.61708199702638922</v>
      </c>
      <c r="U2147" s="209">
        <f>IF(ABS(Table1[[#This Row],[Prod]]-Table1[[#This Row],[Planned]])&gt;Table1[[#This Row],[Planned]],0,IF(Table1[[#This Row],[Planned]]=0,0,1-ABS(Table1[[#This Row],[Prod]]-Table1[[#This Row],[Planned]])/Table1[[#This Row],[Planned]]))</f>
        <v>0.99780917957238291</v>
      </c>
      <c r="V2147" s="11"/>
      <c r="W2147" s="11"/>
      <c r="X2147" s="27">
        <v>282</v>
      </c>
      <c r="Y2147" s="206">
        <f>Table1[[#This Row],[Prod]]</f>
        <v>281.05</v>
      </c>
      <c r="Z2147" s="206">
        <f>ABS(Table1[[#This Row],[Prod2]]-Table1[[#This Row],[Plan Revised]])</f>
        <v>0.94999999999998863</v>
      </c>
      <c r="AA2147" s="209">
        <f>IF(ABS(Table1[[#This Row],[Prod2]]-Table1[[#This Row],[Plan Revised]])&gt;Table1[[#This Row],[Plan Revised]],0,IF(Table1[[#This Row],[Plan Revised]]=0,0,1-ABS(Table1[[#This Row],[Prod2]]-Table1[[#This Row],[Plan Revised]])/Table1[[#This Row],[Plan Revised]]))</f>
        <v>0.99663120567375896</v>
      </c>
      <c r="AB2147" s="11"/>
      <c r="AC2147" s="30"/>
      <c r="AD2147"/>
      <c r="AF2147"/>
    </row>
    <row r="2148" spans="1:32">
      <c r="A2148" s="15" t="str">
        <f>IF(Table1[Week]=WeekSel,"Yes","No")</f>
        <v>No</v>
      </c>
      <c r="B2148" s="15" t="str">
        <f>IF((Table1[StartDate]&gt;=Date.GraphMin)*(Table1[StartDate]&lt;=Date.GraphMax)=1,"Yes","No")</f>
        <v>No</v>
      </c>
      <c r="C2148" s="15" t="str">
        <f>IF(OR(Table1[[#This Row],[Site]]="FOOD MILLING",Table1[[#This Row],[Site]]="GODACO"), "No", "Yes")</f>
        <v>Yes</v>
      </c>
      <c r="D2148" s="40">
        <f>MAX(DATE(Table1[Year],1,1),DATE(Table1[Year],1,1)-WEEKDAY(DATE(Table1[Year],1,1),2)+(Table1[WeekNum]-1)*7+1)</f>
        <v>44627</v>
      </c>
      <c r="E2148" s="40">
        <f>MIN(DATE(Table1[Year]+1,1,0),DATE(Table1[Year],1,1)-WEEKDAY(DATE(Table1[Year],1,1),2)+Table1[WeekNum]*7)</f>
        <v>44633</v>
      </c>
      <c r="F2148" s="15">
        <v>2022</v>
      </c>
      <c r="G2148" s="15">
        <f t="shared" si="66"/>
        <v>3</v>
      </c>
      <c r="H2148" s="15">
        <v>11</v>
      </c>
      <c r="I2148" s="207" t="str">
        <f>"W" &amp;Table1[[#This Row],[WeekNum]]</f>
        <v>W11</v>
      </c>
      <c r="J2148" s="195" t="str">
        <f t="shared" si="67"/>
        <v>22-W11</v>
      </c>
      <c r="K2148" s="11" t="s">
        <v>532</v>
      </c>
      <c r="L2148" s="11"/>
      <c r="M2148" s="11" t="s">
        <v>72</v>
      </c>
      <c r="N2148" s="266" t="s">
        <v>368</v>
      </c>
      <c r="O2148" s="266" t="s">
        <v>384</v>
      </c>
      <c r="P2148" s="11" t="s">
        <v>385</v>
      </c>
      <c r="Q2148" s="11" t="s">
        <v>422</v>
      </c>
      <c r="R2148" s="11">
        <v>193.42520112696431</v>
      </c>
      <c r="S2148" s="11">
        <v>195.25</v>
      </c>
      <c r="T2148" s="206">
        <f>ABS(Table1[[#This Row],[Prod]]-Table1[[#This Row],[Planned]])</f>
        <v>1.8247988730356894</v>
      </c>
      <c r="U2148" s="209">
        <f>IF(ABS(Table1[[#This Row],[Prod]]-Table1[[#This Row],[Planned]])&gt;Table1[[#This Row],[Planned]],0,IF(Table1[[#This Row],[Planned]]=0,0,1-ABS(Table1[[#This Row],[Prod]]-Table1[[#This Row],[Planned]])/Table1[[#This Row],[Planned]]))</f>
        <v>0.99056586803372182</v>
      </c>
      <c r="V2148" s="11"/>
      <c r="W2148" s="11"/>
      <c r="X2148" s="27">
        <v>193</v>
      </c>
      <c r="Y2148" s="206">
        <f>Table1[[#This Row],[Prod]]</f>
        <v>195.25</v>
      </c>
      <c r="Z2148" s="206">
        <f>ABS(Table1[[#This Row],[Prod2]]-Table1[[#This Row],[Plan Revised]])</f>
        <v>2.25</v>
      </c>
      <c r="AA2148" s="209">
        <f>IF(ABS(Table1[[#This Row],[Prod2]]-Table1[[#This Row],[Plan Revised]])&gt;Table1[[#This Row],[Plan Revised]],0,IF(Table1[[#This Row],[Plan Revised]]=0,0,1-ABS(Table1[[#This Row],[Prod2]]-Table1[[#This Row],[Plan Revised]])/Table1[[#This Row],[Plan Revised]]))</f>
        <v>0.98834196891191706</v>
      </c>
      <c r="AB2148" s="11"/>
      <c r="AC2148" s="30"/>
      <c r="AD2148"/>
      <c r="AF2148"/>
    </row>
    <row r="2149" spans="1:32">
      <c r="A2149" s="15" t="str">
        <f>IF(Table1[Week]=WeekSel,"Yes","No")</f>
        <v>No</v>
      </c>
      <c r="B2149" s="15" t="str">
        <f>IF((Table1[StartDate]&gt;=Date.GraphMin)*(Table1[StartDate]&lt;=Date.GraphMax)=1,"Yes","No")</f>
        <v>No</v>
      </c>
      <c r="C2149" s="15" t="str">
        <f>IF(OR(Table1[[#This Row],[Site]]="FOOD MILLING",Table1[[#This Row],[Site]]="GODACO"), "No", "Yes")</f>
        <v>Yes</v>
      </c>
      <c r="D2149" s="40">
        <f>MAX(DATE(Table1[Year],1,1),DATE(Table1[Year],1,1)-WEEKDAY(DATE(Table1[Year],1,1),2)+(Table1[WeekNum]-1)*7+1)</f>
        <v>44627</v>
      </c>
      <c r="E2149" s="40">
        <f>MIN(DATE(Table1[Year]+1,1,0),DATE(Table1[Year],1,1)-WEEKDAY(DATE(Table1[Year],1,1),2)+Table1[WeekNum]*7)</f>
        <v>44633</v>
      </c>
      <c r="F2149" s="15">
        <v>2022</v>
      </c>
      <c r="G2149" s="15">
        <f t="shared" si="66"/>
        <v>3</v>
      </c>
      <c r="H2149" s="15">
        <v>11</v>
      </c>
      <c r="I2149" s="207" t="str">
        <f>"W" &amp;Table1[[#This Row],[WeekNum]]</f>
        <v>W11</v>
      </c>
      <c r="J2149" s="195" t="str">
        <f t="shared" si="67"/>
        <v>22-W11</v>
      </c>
      <c r="K2149" s="11" t="s">
        <v>533</v>
      </c>
      <c r="L2149" s="11"/>
      <c r="M2149" s="11" t="s">
        <v>72</v>
      </c>
      <c r="N2149" s="266" t="s">
        <v>368</v>
      </c>
      <c r="O2149" s="266" t="s">
        <v>384</v>
      </c>
      <c r="P2149" s="11" t="s">
        <v>385</v>
      </c>
      <c r="Q2149" s="11" t="s">
        <v>422</v>
      </c>
      <c r="R2149" s="11">
        <v>167.24696042565878</v>
      </c>
      <c r="S2149" s="11">
        <v>176</v>
      </c>
      <c r="T2149" s="206">
        <f>ABS(Table1[[#This Row],[Prod]]-Table1[[#This Row],[Planned]])</f>
        <v>8.7530395743412157</v>
      </c>
      <c r="U2149" s="209">
        <f>IF(ABS(Table1[[#This Row],[Prod]]-Table1[[#This Row],[Planned]])&gt;Table1[[#This Row],[Planned]],0,IF(Table1[[#This Row],[Planned]]=0,0,1-ABS(Table1[[#This Row],[Prod]]-Table1[[#This Row],[Planned]])/Table1[[#This Row],[Planned]]))</f>
        <v>0.94766398413421726</v>
      </c>
      <c r="V2149" s="11"/>
      <c r="W2149" s="11"/>
      <c r="X2149" s="27">
        <v>167</v>
      </c>
      <c r="Y2149" s="206">
        <f>Table1[[#This Row],[Prod]]</f>
        <v>176</v>
      </c>
      <c r="Z2149" s="206">
        <f>ABS(Table1[[#This Row],[Prod2]]-Table1[[#This Row],[Plan Revised]])</f>
        <v>9</v>
      </c>
      <c r="AA2149" s="209">
        <f>IF(ABS(Table1[[#This Row],[Prod2]]-Table1[[#This Row],[Plan Revised]])&gt;Table1[[#This Row],[Plan Revised]],0,IF(Table1[[#This Row],[Plan Revised]]=0,0,1-ABS(Table1[[#This Row],[Prod2]]-Table1[[#This Row],[Plan Revised]])/Table1[[#This Row],[Plan Revised]]))</f>
        <v>0.94610778443113774</v>
      </c>
      <c r="AB2149" s="11"/>
      <c r="AC2149" s="30"/>
      <c r="AD2149"/>
      <c r="AF2149"/>
    </row>
    <row r="2150" spans="1:32">
      <c r="A2150" s="15" t="str">
        <f>IF(Table1[Week]=WeekSel,"Yes","No")</f>
        <v>No</v>
      </c>
      <c r="B2150" s="15" t="str">
        <f>IF((Table1[StartDate]&gt;=Date.GraphMin)*(Table1[StartDate]&lt;=Date.GraphMax)=1,"Yes","No")</f>
        <v>No</v>
      </c>
      <c r="C2150" s="15" t="str">
        <f>IF(OR(Table1[[#This Row],[Site]]="FOOD MILLING",Table1[[#This Row],[Site]]="GODACO"), "No", "Yes")</f>
        <v>Yes</v>
      </c>
      <c r="D2150" s="40">
        <f>MAX(DATE(Table1[Year],1,1),DATE(Table1[Year],1,1)-WEEKDAY(DATE(Table1[Year],1,1),2)+(Table1[WeekNum]-1)*7+1)</f>
        <v>44627</v>
      </c>
      <c r="E2150" s="40">
        <f>MIN(DATE(Table1[Year]+1,1,0),DATE(Table1[Year],1,1)-WEEKDAY(DATE(Table1[Year],1,1),2)+Table1[WeekNum]*7)</f>
        <v>44633</v>
      </c>
      <c r="F2150" s="15">
        <v>2022</v>
      </c>
      <c r="G2150" s="15">
        <f t="shared" si="66"/>
        <v>3</v>
      </c>
      <c r="H2150" s="15">
        <v>11</v>
      </c>
      <c r="I2150" s="207" t="str">
        <f>"W" &amp;Table1[[#This Row],[WeekNum]]</f>
        <v>W11</v>
      </c>
      <c r="J2150" s="195" t="str">
        <f t="shared" si="67"/>
        <v>22-W11</v>
      </c>
      <c r="K2150" s="11" t="s">
        <v>534</v>
      </c>
      <c r="L2150" s="11"/>
      <c r="M2150" s="11" t="s">
        <v>72</v>
      </c>
      <c r="N2150" s="266" t="s">
        <v>368</v>
      </c>
      <c r="O2150" s="266" t="s">
        <v>384</v>
      </c>
      <c r="P2150" s="11" t="s">
        <v>385</v>
      </c>
      <c r="Q2150" s="11" t="s">
        <v>422</v>
      </c>
      <c r="R2150" s="11">
        <v>103.82823791406557</v>
      </c>
      <c r="S2150" s="11">
        <v>106.25</v>
      </c>
      <c r="T2150" s="206">
        <f>ABS(Table1[[#This Row],[Prod]]-Table1[[#This Row],[Planned]])</f>
        <v>2.4217620859344322</v>
      </c>
      <c r="U2150" s="209">
        <f>IF(ABS(Table1[[#This Row],[Prod]]-Table1[[#This Row],[Planned]])&gt;Table1[[#This Row],[Planned]],0,IF(Table1[[#This Row],[Planned]]=0,0,1-ABS(Table1[[#This Row],[Prod]]-Table1[[#This Row],[Planned]])/Table1[[#This Row],[Planned]]))</f>
        <v>0.97667530399640579</v>
      </c>
      <c r="V2150" s="11"/>
      <c r="W2150" s="11"/>
      <c r="X2150" s="27">
        <v>104</v>
      </c>
      <c r="Y2150" s="206">
        <f>Table1[[#This Row],[Prod]]</f>
        <v>106.25</v>
      </c>
      <c r="Z2150" s="206">
        <f>ABS(Table1[[#This Row],[Prod2]]-Table1[[#This Row],[Plan Revised]])</f>
        <v>2.25</v>
      </c>
      <c r="AA2150" s="209">
        <f>IF(ABS(Table1[[#This Row],[Prod2]]-Table1[[#This Row],[Plan Revised]])&gt;Table1[[#This Row],[Plan Revised]],0,IF(Table1[[#This Row],[Plan Revised]]=0,0,1-ABS(Table1[[#This Row],[Prod2]]-Table1[[#This Row],[Plan Revised]])/Table1[[#This Row],[Plan Revised]]))</f>
        <v>0.97836538461538458</v>
      </c>
      <c r="AB2150" s="11"/>
      <c r="AC2150" s="30"/>
      <c r="AD2150"/>
      <c r="AF2150"/>
    </row>
    <row r="2151" spans="1:32">
      <c r="A2151" s="15" t="str">
        <f>IF(Table1[Week]=WeekSel,"Yes","No")</f>
        <v>No</v>
      </c>
      <c r="B2151" s="15" t="str">
        <f>IF((Table1[StartDate]&gt;=Date.GraphMin)*(Table1[StartDate]&lt;=Date.GraphMax)=1,"Yes","No")</f>
        <v>No</v>
      </c>
      <c r="C2151" s="15" t="str">
        <f>IF(OR(Table1[[#This Row],[Site]]="FOOD MILLING",Table1[[#This Row],[Site]]="GODACO"), "No", "Yes")</f>
        <v>Yes</v>
      </c>
      <c r="D2151" s="40">
        <f>MAX(DATE(Table1[Year],1,1),DATE(Table1[Year],1,1)-WEEKDAY(DATE(Table1[Year],1,1),2)+(Table1[WeekNum]-1)*7+1)</f>
        <v>44627</v>
      </c>
      <c r="E2151" s="40">
        <f>MIN(DATE(Table1[Year]+1,1,0),DATE(Table1[Year],1,1)-WEEKDAY(DATE(Table1[Year],1,1),2)+Table1[WeekNum]*7)</f>
        <v>44633</v>
      </c>
      <c r="F2151" s="15">
        <v>2022</v>
      </c>
      <c r="G2151" s="15">
        <f t="shared" si="66"/>
        <v>3</v>
      </c>
      <c r="H2151" s="15">
        <v>11</v>
      </c>
      <c r="I2151" s="207" t="str">
        <f>"W" &amp;Table1[[#This Row],[WeekNum]]</f>
        <v>W11</v>
      </c>
      <c r="J2151" s="195" t="str">
        <f t="shared" si="67"/>
        <v>22-W11</v>
      </c>
      <c r="K2151" s="11" t="s">
        <v>486</v>
      </c>
      <c r="L2151" s="11"/>
      <c r="M2151" s="11" t="s">
        <v>72</v>
      </c>
      <c r="N2151" s="266" t="s">
        <v>368</v>
      </c>
      <c r="O2151" s="266" t="s">
        <v>386</v>
      </c>
      <c r="P2151" s="11" t="s">
        <v>387</v>
      </c>
      <c r="Q2151" s="11" t="s">
        <v>419</v>
      </c>
      <c r="R2151" s="11">
        <v>2076</v>
      </c>
      <c r="S2151" s="11">
        <v>1038</v>
      </c>
      <c r="T2151" s="206">
        <f>ABS(Table1[[#This Row],[Prod]]-Table1[[#This Row],[Planned]])</f>
        <v>1038</v>
      </c>
      <c r="U2151" s="209">
        <f>IF(ABS(Table1[[#This Row],[Prod]]-Table1[[#This Row],[Planned]])&gt;Table1[[#This Row],[Planned]],0,IF(Table1[[#This Row],[Planned]]=0,0,1-ABS(Table1[[#This Row],[Prod]]-Table1[[#This Row],[Planned]])/Table1[[#This Row],[Planned]]))</f>
        <v>0.5</v>
      </c>
      <c r="V2151" s="11"/>
      <c r="W2151" s="11"/>
      <c r="X2151" s="27">
        <v>1038</v>
      </c>
      <c r="Y2151" s="206">
        <f>Table1[[#This Row],[Prod]]</f>
        <v>1038</v>
      </c>
      <c r="Z2151" s="206">
        <f>ABS(Table1[[#This Row],[Prod2]]-Table1[[#This Row],[Plan Revised]])</f>
        <v>0</v>
      </c>
      <c r="AA2151" s="209">
        <f>IF(ABS(Table1[[#This Row],[Prod2]]-Table1[[#This Row],[Plan Revised]])&gt;Table1[[#This Row],[Plan Revised]],0,IF(Table1[[#This Row],[Plan Revised]]=0,0,1-ABS(Table1[[#This Row],[Prod2]]-Table1[[#This Row],[Plan Revised]])/Table1[[#This Row],[Plan Revised]]))</f>
        <v>1</v>
      </c>
      <c r="AB2151" s="11"/>
      <c r="AC2151" s="30"/>
      <c r="AD2151"/>
      <c r="AF2151"/>
    </row>
    <row r="2152" spans="1:32">
      <c r="A2152" s="15" t="str">
        <f>IF(Table1[Week]=WeekSel,"Yes","No")</f>
        <v>No</v>
      </c>
      <c r="B2152" s="15" t="str">
        <f>IF((Table1[StartDate]&gt;=Date.GraphMin)*(Table1[StartDate]&lt;=Date.GraphMax)=1,"Yes","No")</f>
        <v>No</v>
      </c>
      <c r="C2152" s="15" t="str">
        <f>IF(OR(Table1[[#This Row],[Site]]="FOOD MILLING",Table1[[#This Row],[Site]]="GODACO"), "No", "Yes")</f>
        <v>Yes</v>
      </c>
      <c r="D2152" s="40">
        <f>MAX(DATE(Table1[Year],1,1),DATE(Table1[Year],1,1)-WEEKDAY(DATE(Table1[Year],1,1),2)+(Table1[WeekNum]-1)*7+1)</f>
        <v>44627</v>
      </c>
      <c r="E2152" s="40">
        <f>MIN(DATE(Table1[Year]+1,1,0),DATE(Table1[Year],1,1)-WEEKDAY(DATE(Table1[Year],1,1),2)+Table1[WeekNum]*7)</f>
        <v>44633</v>
      </c>
      <c r="F2152" s="15">
        <v>2022</v>
      </c>
      <c r="G2152" s="15">
        <f t="shared" si="66"/>
        <v>3</v>
      </c>
      <c r="H2152" s="15">
        <v>11</v>
      </c>
      <c r="I2152" s="207" t="str">
        <f>"W" &amp;Table1[[#This Row],[WeekNum]]</f>
        <v>W11</v>
      </c>
      <c r="J2152" s="195" t="str">
        <f t="shared" si="67"/>
        <v>22-W11</v>
      </c>
      <c r="K2152" s="11" t="s">
        <v>475</v>
      </c>
      <c r="L2152" s="11"/>
      <c r="M2152" s="11" t="s">
        <v>72</v>
      </c>
      <c r="N2152" s="266" t="s">
        <v>368</v>
      </c>
      <c r="O2152" s="266" t="s">
        <v>386</v>
      </c>
      <c r="P2152" s="11" t="s">
        <v>387</v>
      </c>
      <c r="Q2152" s="11" t="s">
        <v>419</v>
      </c>
      <c r="R2152" s="11">
        <v>400</v>
      </c>
      <c r="S2152" s="11">
        <v>186</v>
      </c>
      <c r="T2152" s="206">
        <f>ABS(Table1[[#This Row],[Prod]]-Table1[[#This Row],[Planned]])</f>
        <v>214</v>
      </c>
      <c r="U2152" s="209">
        <f>IF(ABS(Table1[[#This Row],[Prod]]-Table1[[#This Row],[Planned]])&gt;Table1[[#This Row],[Planned]],0,IF(Table1[[#This Row],[Planned]]=0,0,1-ABS(Table1[[#This Row],[Prod]]-Table1[[#This Row],[Planned]])/Table1[[#This Row],[Planned]]))</f>
        <v>0.46499999999999997</v>
      </c>
      <c r="V2152" s="11"/>
      <c r="W2152" s="11"/>
      <c r="X2152" s="27">
        <v>180</v>
      </c>
      <c r="Y2152" s="206">
        <f>Table1[[#This Row],[Prod]]</f>
        <v>186</v>
      </c>
      <c r="Z2152" s="206">
        <f>ABS(Table1[[#This Row],[Prod2]]-Table1[[#This Row],[Plan Revised]])</f>
        <v>6</v>
      </c>
      <c r="AA2152" s="209">
        <f>IF(ABS(Table1[[#This Row],[Prod2]]-Table1[[#This Row],[Plan Revised]])&gt;Table1[[#This Row],[Plan Revised]],0,IF(Table1[[#This Row],[Plan Revised]]=0,0,1-ABS(Table1[[#This Row],[Prod2]]-Table1[[#This Row],[Plan Revised]])/Table1[[#This Row],[Plan Revised]]))</f>
        <v>0.96666666666666667</v>
      </c>
      <c r="AB2152" s="11"/>
      <c r="AC2152" s="30"/>
      <c r="AD2152"/>
      <c r="AF2152"/>
    </row>
    <row r="2153" spans="1:32">
      <c r="A2153" s="15" t="str">
        <f>IF(Table1[Week]=WeekSel,"Yes","No")</f>
        <v>No</v>
      </c>
      <c r="B2153" s="15" t="str">
        <f>IF((Table1[StartDate]&gt;=Date.GraphMin)*(Table1[StartDate]&lt;=Date.GraphMax)=1,"Yes","No")</f>
        <v>No</v>
      </c>
      <c r="C2153" s="15" t="str">
        <f>IF(OR(Table1[[#This Row],[Site]]="FOOD MILLING",Table1[[#This Row],[Site]]="GODACO"), "No", "Yes")</f>
        <v>Yes</v>
      </c>
      <c r="D2153" s="40">
        <f>MAX(DATE(Table1[Year],1,1),DATE(Table1[Year],1,1)-WEEKDAY(DATE(Table1[Year],1,1),2)+(Table1[WeekNum]-1)*7+1)</f>
        <v>44627</v>
      </c>
      <c r="E2153" s="40">
        <f>MIN(DATE(Table1[Year]+1,1,0),DATE(Table1[Year],1,1)-WEEKDAY(DATE(Table1[Year],1,1),2)+Table1[WeekNum]*7)</f>
        <v>44633</v>
      </c>
      <c r="F2153" s="15">
        <v>2022</v>
      </c>
      <c r="G2153" s="15">
        <f t="shared" si="66"/>
        <v>3</v>
      </c>
      <c r="H2153" s="15">
        <v>11</v>
      </c>
      <c r="I2153" s="207" t="str">
        <f>"W" &amp;Table1[[#This Row],[WeekNum]]</f>
        <v>W11</v>
      </c>
      <c r="J2153" s="195" t="str">
        <f t="shared" si="67"/>
        <v>22-W11</v>
      </c>
      <c r="K2153" s="11" t="s">
        <v>491</v>
      </c>
      <c r="L2153" s="11"/>
      <c r="M2153" s="11" t="s">
        <v>72</v>
      </c>
      <c r="N2153" s="266" t="s">
        <v>368</v>
      </c>
      <c r="O2153" s="266" t="s">
        <v>386</v>
      </c>
      <c r="P2153" s="11" t="s">
        <v>387</v>
      </c>
      <c r="Q2153" s="11" t="s">
        <v>419</v>
      </c>
      <c r="R2153" s="11">
        <v>7800</v>
      </c>
      <c r="S2153" s="11">
        <v>8430</v>
      </c>
      <c r="T2153" s="206">
        <f>ABS(Table1[[#This Row],[Prod]]-Table1[[#This Row],[Planned]])</f>
        <v>630</v>
      </c>
      <c r="U2153" s="209">
        <f>IF(ABS(Table1[[#This Row],[Prod]]-Table1[[#This Row],[Planned]])&gt;Table1[[#This Row],[Planned]],0,IF(Table1[[#This Row],[Planned]]=0,0,1-ABS(Table1[[#This Row],[Prod]]-Table1[[#This Row],[Planned]])/Table1[[#This Row],[Planned]]))</f>
        <v>0.91923076923076918</v>
      </c>
      <c r="V2153" s="11"/>
      <c r="W2153" s="11"/>
      <c r="X2153" s="27">
        <v>8100</v>
      </c>
      <c r="Y2153" s="206">
        <f>Table1[[#This Row],[Prod]]</f>
        <v>8430</v>
      </c>
      <c r="Z2153" s="206">
        <f>ABS(Table1[[#This Row],[Prod2]]-Table1[[#This Row],[Plan Revised]])</f>
        <v>330</v>
      </c>
      <c r="AA2153" s="209">
        <f>IF(ABS(Table1[[#This Row],[Prod2]]-Table1[[#This Row],[Plan Revised]])&gt;Table1[[#This Row],[Plan Revised]],0,IF(Table1[[#This Row],[Plan Revised]]=0,0,1-ABS(Table1[[#This Row],[Prod2]]-Table1[[#This Row],[Plan Revised]])/Table1[[#This Row],[Plan Revised]]))</f>
        <v>0.95925925925925926</v>
      </c>
      <c r="AB2153" s="11"/>
      <c r="AC2153" s="30"/>
      <c r="AD2153"/>
      <c r="AF2153"/>
    </row>
    <row r="2154" spans="1:32">
      <c r="A2154" s="15" t="str">
        <f>IF(Table1[Week]=WeekSel,"Yes","No")</f>
        <v>No</v>
      </c>
      <c r="B2154" s="15" t="str">
        <f>IF((Table1[StartDate]&gt;=Date.GraphMin)*(Table1[StartDate]&lt;=Date.GraphMax)=1,"Yes","No")</f>
        <v>No</v>
      </c>
      <c r="C2154" s="15" t="str">
        <f>IF(OR(Table1[[#This Row],[Site]]="FOOD MILLING",Table1[[#This Row],[Site]]="GODACO"), "No", "Yes")</f>
        <v>Yes</v>
      </c>
      <c r="D2154" s="40">
        <f>MAX(DATE(Table1[Year],1,1),DATE(Table1[Year],1,1)-WEEKDAY(DATE(Table1[Year],1,1),2)+(Table1[WeekNum]-1)*7+1)</f>
        <v>44627</v>
      </c>
      <c r="E2154" s="40">
        <f>MIN(DATE(Table1[Year]+1,1,0),DATE(Table1[Year],1,1)-WEEKDAY(DATE(Table1[Year],1,1),2)+Table1[WeekNum]*7)</f>
        <v>44633</v>
      </c>
      <c r="F2154" s="15">
        <v>2022</v>
      </c>
      <c r="G2154" s="15">
        <f t="shared" si="66"/>
        <v>3</v>
      </c>
      <c r="H2154" s="15">
        <v>11</v>
      </c>
      <c r="I2154" s="207" t="str">
        <f>"W" &amp;Table1[[#This Row],[WeekNum]]</f>
        <v>W11</v>
      </c>
      <c r="J2154" s="195" t="str">
        <f t="shared" si="67"/>
        <v>22-W11</v>
      </c>
      <c r="K2154" s="11" t="s">
        <v>492</v>
      </c>
      <c r="L2154" s="11"/>
      <c r="M2154" s="11" t="s">
        <v>72</v>
      </c>
      <c r="N2154" s="266" t="s">
        <v>368</v>
      </c>
      <c r="O2154" s="266" t="s">
        <v>386</v>
      </c>
      <c r="P2154" s="11" t="s">
        <v>387</v>
      </c>
      <c r="Q2154" s="11" t="s">
        <v>419</v>
      </c>
      <c r="R2154" s="11">
        <v>0</v>
      </c>
      <c r="S2154" s="11">
        <v>60</v>
      </c>
      <c r="T2154" s="206">
        <f>ABS(Table1[[#This Row],[Prod]]-Table1[[#This Row],[Planned]])</f>
        <v>60</v>
      </c>
      <c r="U2154" s="209">
        <f>IF(ABS(Table1[[#This Row],[Prod]]-Table1[[#This Row],[Planned]])&gt;Table1[[#This Row],[Planned]],0,IF(Table1[[#This Row],[Planned]]=0,0,1-ABS(Table1[[#This Row],[Prod]]-Table1[[#This Row],[Planned]])/Table1[[#This Row],[Planned]]))</f>
        <v>0</v>
      </c>
      <c r="V2154" s="11"/>
      <c r="W2154" s="11"/>
      <c r="X2154" s="27">
        <v>390</v>
      </c>
      <c r="Y2154" s="206">
        <f>Table1[[#This Row],[Prod]]</f>
        <v>60</v>
      </c>
      <c r="Z2154" s="206">
        <f>ABS(Table1[[#This Row],[Prod2]]-Table1[[#This Row],[Plan Revised]])</f>
        <v>330</v>
      </c>
      <c r="AA2154" s="209">
        <f>IF(ABS(Table1[[#This Row],[Prod2]]-Table1[[#This Row],[Plan Revised]])&gt;Table1[[#This Row],[Plan Revised]],0,IF(Table1[[#This Row],[Plan Revised]]=0,0,1-ABS(Table1[[#This Row],[Prod2]]-Table1[[#This Row],[Plan Revised]])/Table1[[#This Row],[Plan Revised]]))</f>
        <v>0.15384615384615385</v>
      </c>
      <c r="AB2154" s="11"/>
      <c r="AC2154" s="30"/>
      <c r="AD2154"/>
      <c r="AF2154"/>
    </row>
    <row r="2155" spans="1:32">
      <c r="A2155" s="15" t="str">
        <f>IF(Table1[Week]=WeekSel,"Yes","No")</f>
        <v>No</v>
      </c>
      <c r="B2155" s="15" t="str">
        <f>IF((Table1[StartDate]&gt;=Date.GraphMin)*(Table1[StartDate]&lt;=Date.GraphMax)=1,"Yes","No")</f>
        <v>No</v>
      </c>
      <c r="C2155" s="15" t="str">
        <f>IF(OR(Table1[[#This Row],[Site]]="FOOD MILLING",Table1[[#This Row],[Site]]="GODACO"), "No", "Yes")</f>
        <v>Yes</v>
      </c>
      <c r="D2155" s="40">
        <f>MAX(DATE(Table1[Year],1,1),DATE(Table1[Year],1,1)-WEEKDAY(DATE(Table1[Year],1,1),2)+(Table1[WeekNum]-1)*7+1)</f>
        <v>44627</v>
      </c>
      <c r="E2155" s="40">
        <f>MIN(DATE(Table1[Year]+1,1,0),DATE(Table1[Year],1,1)-WEEKDAY(DATE(Table1[Year],1,1),2)+Table1[WeekNum]*7)</f>
        <v>44633</v>
      </c>
      <c r="F2155" s="15">
        <v>2022</v>
      </c>
      <c r="G2155" s="15">
        <f t="shared" si="66"/>
        <v>3</v>
      </c>
      <c r="H2155" s="15">
        <v>11</v>
      </c>
      <c r="I2155" s="207" t="str">
        <f>"W" &amp;Table1[[#This Row],[WeekNum]]</f>
        <v>W11</v>
      </c>
      <c r="J2155" s="195" t="str">
        <f t="shared" si="67"/>
        <v>22-W11</v>
      </c>
      <c r="K2155" s="11" t="s">
        <v>480</v>
      </c>
      <c r="L2155" s="11"/>
      <c r="M2155" s="11" t="s">
        <v>72</v>
      </c>
      <c r="N2155" s="266" t="s">
        <v>368</v>
      </c>
      <c r="O2155" s="266" t="s">
        <v>386</v>
      </c>
      <c r="P2155" s="11" t="s">
        <v>387</v>
      </c>
      <c r="Q2155" s="11" t="s">
        <v>419</v>
      </c>
      <c r="R2155" s="11">
        <v>3500</v>
      </c>
      <c r="S2155" s="11">
        <v>3932.8</v>
      </c>
      <c r="T2155" s="206">
        <f>ABS(Table1[[#This Row],[Prod]]-Table1[[#This Row],[Planned]])</f>
        <v>432.80000000000018</v>
      </c>
      <c r="U2155" s="209">
        <f>IF(ABS(Table1[[#This Row],[Prod]]-Table1[[#This Row],[Planned]])&gt;Table1[[#This Row],[Planned]],0,IF(Table1[[#This Row],[Planned]]=0,0,1-ABS(Table1[[#This Row],[Prod]]-Table1[[#This Row],[Planned]])/Table1[[#This Row],[Planned]]))</f>
        <v>0.87634285714285709</v>
      </c>
      <c r="V2155" s="11"/>
      <c r="W2155" s="11"/>
      <c r="X2155" s="27">
        <v>6100</v>
      </c>
      <c r="Y2155" s="206">
        <f>Table1[[#This Row],[Prod]]</f>
        <v>3932.8</v>
      </c>
      <c r="Z2155" s="206">
        <f>ABS(Table1[[#This Row],[Prod2]]-Table1[[#This Row],[Plan Revised]])</f>
        <v>2167.1999999999998</v>
      </c>
      <c r="AA2155" s="209">
        <f>IF(ABS(Table1[[#This Row],[Prod2]]-Table1[[#This Row],[Plan Revised]])&gt;Table1[[#This Row],[Plan Revised]],0,IF(Table1[[#This Row],[Plan Revised]]=0,0,1-ABS(Table1[[#This Row],[Prod2]]-Table1[[#This Row],[Plan Revised]])/Table1[[#This Row],[Plan Revised]]))</f>
        <v>0.64472131147540979</v>
      </c>
      <c r="AB2155" s="11"/>
      <c r="AC2155" s="30"/>
      <c r="AD2155"/>
      <c r="AF2155"/>
    </row>
    <row r="2156" spans="1:32">
      <c r="A2156" s="15" t="str">
        <f>IF(Table1[Week]=WeekSel,"Yes","No")</f>
        <v>No</v>
      </c>
      <c r="B2156" s="15" t="str">
        <f>IF((Table1[StartDate]&gt;=Date.GraphMin)*(Table1[StartDate]&lt;=Date.GraphMax)=1,"Yes","No")</f>
        <v>No</v>
      </c>
      <c r="C2156" s="15" t="str">
        <f>IF(OR(Table1[[#This Row],[Site]]="FOOD MILLING",Table1[[#This Row],[Site]]="GODACO"), "No", "Yes")</f>
        <v>Yes</v>
      </c>
      <c r="D2156" s="40">
        <f>MAX(DATE(Table1[Year],1,1),DATE(Table1[Year],1,1)-WEEKDAY(DATE(Table1[Year],1,1),2)+(Table1[WeekNum]-1)*7+1)</f>
        <v>44627</v>
      </c>
      <c r="E2156" s="40">
        <f>MIN(DATE(Table1[Year]+1,1,0),DATE(Table1[Year],1,1)-WEEKDAY(DATE(Table1[Year],1,1),2)+Table1[WeekNum]*7)</f>
        <v>44633</v>
      </c>
      <c r="F2156" s="15">
        <v>2022</v>
      </c>
      <c r="G2156" s="15">
        <f t="shared" si="66"/>
        <v>3</v>
      </c>
      <c r="H2156" s="15">
        <v>11</v>
      </c>
      <c r="I2156" s="207" t="str">
        <f>"W" &amp;Table1[[#This Row],[WeekNum]]</f>
        <v>W11</v>
      </c>
      <c r="J2156" s="195" t="str">
        <f t="shared" si="67"/>
        <v>22-W11</v>
      </c>
      <c r="K2156" s="11" t="s">
        <v>483</v>
      </c>
      <c r="L2156" s="11"/>
      <c r="M2156" s="11" t="s">
        <v>72</v>
      </c>
      <c r="N2156" s="266" t="s">
        <v>368</v>
      </c>
      <c r="O2156" s="266" t="s">
        <v>386</v>
      </c>
      <c r="P2156" s="11" t="s">
        <v>387</v>
      </c>
      <c r="Q2156" s="11" t="s">
        <v>419</v>
      </c>
      <c r="R2156" s="11">
        <v>16404</v>
      </c>
      <c r="S2156" s="11">
        <v>14385</v>
      </c>
      <c r="T2156" s="206">
        <f>ABS(Table1[[#This Row],[Prod]]-Table1[[#This Row],[Planned]])</f>
        <v>2019</v>
      </c>
      <c r="U2156" s="209">
        <f>IF(ABS(Table1[[#This Row],[Prod]]-Table1[[#This Row],[Planned]])&gt;Table1[[#This Row],[Planned]],0,IF(Table1[[#This Row],[Planned]]=0,0,1-ABS(Table1[[#This Row],[Prod]]-Table1[[#This Row],[Planned]])/Table1[[#This Row],[Planned]]))</f>
        <v>0.8769202633504023</v>
      </c>
      <c r="V2156" s="11"/>
      <c r="W2156" s="11"/>
      <c r="X2156" s="27">
        <v>15634</v>
      </c>
      <c r="Y2156" s="206">
        <f>Table1[[#This Row],[Prod]]</f>
        <v>14385</v>
      </c>
      <c r="Z2156" s="206">
        <f>ABS(Table1[[#This Row],[Prod2]]-Table1[[#This Row],[Plan Revised]])</f>
        <v>1249</v>
      </c>
      <c r="AA2156" s="209">
        <f>IF(ABS(Table1[[#This Row],[Prod2]]-Table1[[#This Row],[Plan Revised]])&gt;Table1[[#This Row],[Plan Revised]],0,IF(Table1[[#This Row],[Plan Revised]]=0,0,1-ABS(Table1[[#This Row],[Prod2]]-Table1[[#This Row],[Plan Revised]])/Table1[[#This Row],[Plan Revised]]))</f>
        <v>0.92011001663042091</v>
      </c>
      <c r="AB2156" s="11"/>
      <c r="AC2156" s="30"/>
      <c r="AD2156"/>
      <c r="AF2156"/>
    </row>
    <row r="2157" spans="1:32">
      <c r="A2157" s="15" t="str">
        <f>IF(Table1[Week]=WeekSel,"Yes","No")</f>
        <v>No</v>
      </c>
      <c r="B2157" s="15" t="str">
        <f>IF((Table1[StartDate]&gt;=Date.GraphMin)*(Table1[StartDate]&lt;=Date.GraphMax)=1,"Yes","No")</f>
        <v>No</v>
      </c>
      <c r="C2157" s="15" t="str">
        <f>IF(OR(Table1[[#This Row],[Site]]="FOOD MILLING",Table1[[#This Row],[Site]]="GODACO"), "No", "Yes")</f>
        <v>Yes</v>
      </c>
      <c r="D2157" s="40">
        <f>MAX(DATE(Table1[Year],1,1),DATE(Table1[Year],1,1)-WEEKDAY(DATE(Table1[Year],1,1),2)+(Table1[WeekNum]-1)*7+1)</f>
        <v>44627</v>
      </c>
      <c r="E2157" s="40">
        <f>MIN(DATE(Table1[Year]+1,1,0),DATE(Table1[Year],1,1)-WEEKDAY(DATE(Table1[Year],1,1),2)+Table1[WeekNum]*7)</f>
        <v>44633</v>
      </c>
      <c r="F2157" s="15">
        <v>2022</v>
      </c>
      <c r="G2157" s="15">
        <f t="shared" si="66"/>
        <v>3</v>
      </c>
      <c r="H2157" s="15">
        <v>11</v>
      </c>
      <c r="I2157" s="207" t="str">
        <f>"W" &amp;Table1[[#This Row],[WeekNum]]</f>
        <v>W11</v>
      </c>
      <c r="J2157" s="195" t="str">
        <f t="shared" si="67"/>
        <v>22-W11</v>
      </c>
      <c r="K2157" s="11" t="s">
        <v>478</v>
      </c>
      <c r="L2157" s="11"/>
      <c r="M2157" s="11" t="s">
        <v>72</v>
      </c>
      <c r="N2157" s="266" t="s">
        <v>368</v>
      </c>
      <c r="O2157" s="266" t="s">
        <v>386</v>
      </c>
      <c r="P2157" s="11" t="s">
        <v>387</v>
      </c>
      <c r="Q2157" s="11" t="s">
        <v>419</v>
      </c>
      <c r="R2157" s="11">
        <v>840</v>
      </c>
      <c r="S2157" s="11">
        <v>840</v>
      </c>
      <c r="T2157" s="206">
        <f>ABS(Table1[[#This Row],[Prod]]-Table1[[#This Row],[Planned]])</f>
        <v>0</v>
      </c>
      <c r="U2157" s="209">
        <f>IF(ABS(Table1[[#This Row],[Prod]]-Table1[[#This Row],[Planned]])&gt;Table1[[#This Row],[Planned]],0,IF(Table1[[#This Row],[Planned]]=0,0,1-ABS(Table1[[#This Row],[Prod]]-Table1[[#This Row],[Planned]])/Table1[[#This Row],[Planned]]))</f>
        <v>1</v>
      </c>
      <c r="V2157" s="11"/>
      <c r="W2157" s="11"/>
      <c r="X2157" s="27">
        <v>840</v>
      </c>
      <c r="Y2157" s="206">
        <f>Table1[[#This Row],[Prod]]</f>
        <v>840</v>
      </c>
      <c r="Z2157" s="206">
        <f>ABS(Table1[[#This Row],[Prod2]]-Table1[[#This Row],[Plan Revised]])</f>
        <v>0</v>
      </c>
      <c r="AA2157" s="209">
        <f>IF(ABS(Table1[[#This Row],[Prod2]]-Table1[[#This Row],[Plan Revised]])&gt;Table1[[#This Row],[Plan Revised]],0,IF(Table1[[#This Row],[Plan Revised]]=0,0,1-ABS(Table1[[#This Row],[Prod2]]-Table1[[#This Row],[Plan Revised]])/Table1[[#This Row],[Plan Revised]]))</f>
        <v>1</v>
      </c>
      <c r="AB2157" s="11"/>
      <c r="AC2157" s="30"/>
      <c r="AD2157"/>
      <c r="AF2157"/>
    </row>
    <row r="2158" spans="1:32">
      <c r="A2158" s="15" t="str">
        <f>IF(Table1[Week]=WeekSel,"Yes","No")</f>
        <v>No</v>
      </c>
      <c r="B2158" s="15" t="str">
        <f>IF((Table1[StartDate]&gt;=Date.GraphMin)*(Table1[StartDate]&lt;=Date.GraphMax)=1,"Yes","No")</f>
        <v>No</v>
      </c>
      <c r="C2158" s="15" t="str">
        <f>IF(OR(Table1[[#This Row],[Site]]="FOOD MILLING",Table1[[#This Row],[Site]]="GODACO"), "No", "Yes")</f>
        <v>Yes</v>
      </c>
      <c r="D2158" s="40">
        <f>MAX(DATE(Table1[Year],1,1),DATE(Table1[Year],1,1)-WEEKDAY(DATE(Table1[Year],1,1),2)+(Table1[WeekNum]-1)*7+1)</f>
        <v>44627</v>
      </c>
      <c r="E2158" s="40">
        <f>MIN(DATE(Table1[Year]+1,1,0),DATE(Table1[Year],1,1)-WEEKDAY(DATE(Table1[Year],1,1),2)+Table1[WeekNum]*7)</f>
        <v>44633</v>
      </c>
      <c r="F2158" s="15">
        <v>2022</v>
      </c>
      <c r="G2158" s="15">
        <f t="shared" si="66"/>
        <v>3</v>
      </c>
      <c r="H2158" s="15">
        <v>11</v>
      </c>
      <c r="I2158" s="207" t="str">
        <f>"W" &amp;Table1[[#This Row],[WeekNum]]</f>
        <v>W11</v>
      </c>
      <c r="J2158" s="195" t="str">
        <f t="shared" si="67"/>
        <v>22-W11</v>
      </c>
      <c r="K2158" s="11" t="s">
        <v>479</v>
      </c>
      <c r="L2158" s="11"/>
      <c r="M2158" s="11" t="s">
        <v>72</v>
      </c>
      <c r="N2158" s="266" t="s">
        <v>368</v>
      </c>
      <c r="O2158" s="266" t="s">
        <v>386</v>
      </c>
      <c r="P2158" s="11" t="s">
        <v>387</v>
      </c>
      <c r="Q2158" s="11" t="s">
        <v>419</v>
      </c>
      <c r="R2158" s="11">
        <v>4000</v>
      </c>
      <c r="S2158" s="11">
        <v>3020</v>
      </c>
      <c r="T2158" s="206">
        <f>ABS(Table1[[#This Row],[Prod]]-Table1[[#This Row],[Planned]])</f>
        <v>980</v>
      </c>
      <c r="U2158" s="209">
        <f>IF(ABS(Table1[[#This Row],[Prod]]-Table1[[#This Row],[Planned]])&gt;Table1[[#This Row],[Planned]],0,IF(Table1[[#This Row],[Planned]]=0,0,1-ABS(Table1[[#This Row],[Prod]]-Table1[[#This Row],[Planned]])/Table1[[#This Row],[Planned]]))</f>
        <v>0.755</v>
      </c>
      <c r="V2158" s="11"/>
      <c r="W2158" s="11"/>
      <c r="X2158" s="27">
        <v>4010</v>
      </c>
      <c r="Y2158" s="206">
        <f>Table1[[#This Row],[Prod]]</f>
        <v>3020</v>
      </c>
      <c r="Z2158" s="206">
        <f>ABS(Table1[[#This Row],[Prod2]]-Table1[[#This Row],[Plan Revised]])</f>
        <v>990</v>
      </c>
      <c r="AA2158" s="209">
        <f>IF(ABS(Table1[[#This Row],[Prod2]]-Table1[[#This Row],[Plan Revised]])&gt;Table1[[#This Row],[Plan Revised]],0,IF(Table1[[#This Row],[Plan Revised]]=0,0,1-ABS(Table1[[#This Row],[Prod2]]-Table1[[#This Row],[Plan Revised]])/Table1[[#This Row],[Plan Revised]]))</f>
        <v>0.75311720698254359</v>
      </c>
      <c r="AB2158" s="11"/>
      <c r="AC2158" s="30"/>
      <c r="AD2158"/>
      <c r="AF2158"/>
    </row>
    <row r="2159" spans="1:32">
      <c r="A2159" s="15" t="str">
        <f>IF(Table1[Week]=WeekSel,"Yes","No")</f>
        <v>No</v>
      </c>
      <c r="B2159" s="15" t="str">
        <f>IF((Table1[StartDate]&gt;=Date.GraphMin)*(Table1[StartDate]&lt;=Date.GraphMax)=1,"Yes","No")</f>
        <v>No</v>
      </c>
      <c r="C2159" s="15" t="str">
        <f>IF(OR(Table1[[#This Row],[Site]]="FOOD MILLING",Table1[[#This Row],[Site]]="GODACO"), "No", "Yes")</f>
        <v>Yes</v>
      </c>
      <c r="D2159" s="40">
        <f>MAX(DATE(Table1[Year],1,1),DATE(Table1[Year],1,1)-WEEKDAY(DATE(Table1[Year],1,1),2)+(Table1[WeekNum]-1)*7+1)</f>
        <v>44627</v>
      </c>
      <c r="E2159" s="40">
        <f>MIN(DATE(Table1[Year]+1,1,0),DATE(Table1[Year],1,1)-WEEKDAY(DATE(Table1[Year],1,1),2)+Table1[WeekNum]*7)</f>
        <v>44633</v>
      </c>
      <c r="F2159" s="15">
        <v>2022</v>
      </c>
      <c r="G2159" s="15">
        <f t="shared" si="66"/>
        <v>3</v>
      </c>
      <c r="H2159" s="15">
        <v>11</v>
      </c>
      <c r="I2159" s="207" t="str">
        <f>"W" &amp;Table1[[#This Row],[WeekNum]]</f>
        <v>W11</v>
      </c>
      <c r="J2159" s="195" t="str">
        <f t="shared" si="67"/>
        <v>22-W11</v>
      </c>
      <c r="K2159" s="11" t="s">
        <v>485</v>
      </c>
      <c r="L2159" s="11"/>
      <c r="M2159" s="11" t="s">
        <v>77</v>
      </c>
      <c r="N2159" s="266" t="s">
        <v>368</v>
      </c>
      <c r="O2159" s="266" t="s">
        <v>386</v>
      </c>
      <c r="P2159" s="11" t="s">
        <v>387</v>
      </c>
      <c r="Q2159" s="11" t="s">
        <v>419</v>
      </c>
      <c r="R2159" s="11">
        <v>4500</v>
      </c>
      <c r="S2159" s="11">
        <v>6485</v>
      </c>
      <c r="T2159" s="206">
        <f>ABS(Table1[[#This Row],[Prod]]-Table1[[#This Row],[Planned]])</f>
        <v>1985</v>
      </c>
      <c r="U2159" s="209">
        <f>IF(ABS(Table1[[#This Row],[Prod]]-Table1[[#This Row],[Planned]])&gt;Table1[[#This Row],[Planned]],0,IF(Table1[[#This Row],[Planned]]=0,0,1-ABS(Table1[[#This Row],[Prod]]-Table1[[#This Row],[Planned]])/Table1[[#This Row],[Planned]]))</f>
        <v>0.55888888888888888</v>
      </c>
      <c r="V2159" s="11"/>
      <c r="W2159" s="11"/>
      <c r="X2159" s="27">
        <v>6250</v>
      </c>
      <c r="Y2159" s="206">
        <f>Table1[[#This Row],[Prod]]</f>
        <v>6485</v>
      </c>
      <c r="Z2159" s="206">
        <f>ABS(Table1[[#This Row],[Prod2]]-Table1[[#This Row],[Plan Revised]])</f>
        <v>235</v>
      </c>
      <c r="AA2159" s="209">
        <f>IF(ABS(Table1[[#This Row],[Prod2]]-Table1[[#This Row],[Plan Revised]])&gt;Table1[[#This Row],[Plan Revised]],0,IF(Table1[[#This Row],[Plan Revised]]=0,0,1-ABS(Table1[[#This Row],[Prod2]]-Table1[[#This Row],[Plan Revised]])/Table1[[#This Row],[Plan Revised]]))</f>
        <v>0.96240000000000003</v>
      </c>
      <c r="AB2159" s="11"/>
      <c r="AC2159" s="30"/>
      <c r="AD2159"/>
      <c r="AF2159"/>
    </row>
    <row r="2160" spans="1:32">
      <c r="A2160" s="15" t="str">
        <f>IF(Table1[Week]=WeekSel,"Yes","No")</f>
        <v>No</v>
      </c>
      <c r="B2160" s="15" t="str">
        <f>IF((Table1[StartDate]&gt;=Date.GraphMin)*(Table1[StartDate]&lt;=Date.GraphMax)=1,"Yes","No")</f>
        <v>No</v>
      </c>
      <c r="C2160" s="15" t="str">
        <f>IF(OR(Table1[[#This Row],[Site]]="FOOD MILLING",Table1[[#This Row],[Site]]="GODACO"), "No", "Yes")</f>
        <v>Yes</v>
      </c>
      <c r="D2160" s="40">
        <f>MAX(DATE(Table1[Year],1,1),DATE(Table1[Year],1,1)-WEEKDAY(DATE(Table1[Year],1,1),2)+(Table1[WeekNum]-1)*7+1)</f>
        <v>44627</v>
      </c>
      <c r="E2160" s="40">
        <f>MIN(DATE(Table1[Year]+1,1,0),DATE(Table1[Year],1,1)-WEEKDAY(DATE(Table1[Year],1,1),2)+Table1[WeekNum]*7)</f>
        <v>44633</v>
      </c>
      <c r="F2160" s="15">
        <v>2022</v>
      </c>
      <c r="G2160" s="15">
        <f t="shared" si="66"/>
        <v>3</v>
      </c>
      <c r="H2160" s="15">
        <v>11</v>
      </c>
      <c r="I2160" s="207" t="str">
        <f>"W" &amp;Table1[[#This Row],[WeekNum]]</f>
        <v>W11</v>
      </c>
      <c r="J2160" s="195" t="str">
        <f t="shared" si="67"/>
        <v>22-W11</v>
      </c>
      <c r="K2160" s="11" t="s">
        <v>481</v>
      </c>
      <c r="L2160" s="11"/>
      <c r="M2160" s="11" t="s">
        <v>72</v>
      </c>
      <c r="N2160" s="266" t="s">
        <v>368</v>
      </c>
      <c r="O2160" s="266" t="s">
        <v>386</v>
      </c>
      <c r="P2160" s="11" t="s">
        <v>387</v>
      </c>
      <c r="Q2160" s="11" t="s">
        <v>419</v>
      </c>
      <c r="R2160" s="11">
        <v>700</v>
      </c>
      <c r="S2160" s="11">
        <v>869</v>
      </c>
      <c r="T2160" s="206">
        <f>ABS(Table1[[#This Row],[Prod]]-Table1[[#This Row],[Planned]])</f>
        <v>169</v>
      </c>
      <c r="U2160" s="209">
        <f>IF(ABS(Table1[[#This Row],[Prod]]-Table1[[#This Row],[Planned]])&gt;Table1[[#This Row],[Planned]],0,IF(Table1[[#This Row],[Planned]]=0,0,1-ABS(Table1[[#This Row],[Prod]]-Table1[[#This Row],[Planned]])/Table1[[#This Row],[Planned]]))</f>
        <v>0.75857142857142856</v>
      </c>
      <c r="V2160" s="11"/>
      <c r="W2160" s="11"/>
      <c r="X2160" s="27">
        <v>800</v>
      </c>
      <c r="Y2160" s="206">
        <f>Table1[[#This Row],[Prod]]</f>
        <v>869</v>
      </c>
      <c r="Z2160" s="206">
        <f>ABS(Table1[[#This Row],[Prod2]]-Table1[[#This Row],[Plan Revised]])</f>
        <v>69</v>
      </c>
      <c r="AA2160" s="209">
        <f>IF(ABS(Table1[[#This Row],[Prod2]]-Table1[[#This Row],[Plan Revised]])&gt;Table1[[#This Row],[Plan Revised]],0,IF(Table1[[#This Row],[Plan Revised]]=0,0,1-ABS(Table1[[#This Row],[Prod2]]-Table1[[#This Row],[Plan Revised]])/Table1[[#This Row],[Plan Revised]]))</f>
        <v>0.91375000000000006</v>
      </c>
      <c r="AB2160" s="11"/>
      <c r="AC2160" s="30"/>
      <c r="AD2160"/>
      <c r="AF2160"/>
    </row>
    <row r="2161" spans="1:32">
      <c r="A2161" s="15" t="str">
        <f>IF(Table1[Week]=WeekSel,"Yes","No")</f>
        <v>No</v>
      </c>
      <c r="B2161" s="15" t="str">
        <f>IF((Table1[StartDate]&gt;=Date.GraphMin)*(Table1[StartDate]&lt;=Date.GraphMax)=1,"Yes","No")</f>
        <v>No</v>
      </c>
      <c r="C2161" s="15" t="str">
        <f>IF(OR(Table1[[#This Row],[Site]]="FOOD MILLING",Table1[[#This Row],[Site]]="GODACO"), "No", "Yes")</f>
        <v>Yes</v>
      </c>
      <c r="D2161" s="40">
        <f>MAX(DATE(Table1[Year],1,1),DATE(Table1[Year],1,1)-WEEKDAY(DATE(Table1[Year],1,1),2)+(Table1[WeekNum]-1)*7+1)</f>
        <v>44627</v>
      </c>
      <c r="E2161" s="40">
        <f>MIN(DATE(Table1[Year]+1,1,0),DATE(Table1[Year],1,1)-WEEKDAY(DATE(Table1[Year],1,1),2)+Table1[WeekNum]*7)</f>
        <v>44633</v>
      </c>
      <c r="F2161" s="15">
        <v>2022</v>
      </c>
      <c r="G2161" s="15">
        <f t="shared" si="66"/>
        <v>3</v>
      </c>
      <c r="H2161" s="15">
        <v>11</v>
      </c>
      <c r="I2161" s="207" t="str">
        <f>"W" &amp;Table1[[#This Row],[WeekNum]]</f>
        <v>W11</v>
      </c>
      <c r="J2161" s="195" t="str">
        <f t="shared" si="67"/>
        <v>22-W11</v>
      </c>
      <c r="K2161" s="11" t="s">
        <v>484</v>
      </c>
      <c r="L2161" s="11"/>
      <c r="M2161" s="11" t="s">
        <v>72</v>
      </c>
      <c r="N2161" s="266" t="s">
        <v>368</v>
      </c>
      <c r="O2161" s="266" t="s">
        <v>386</v>
      </c>
      <c r="P2161" s="11" t="s">
        <v>387</v>
      </c>
      <c r="Q2161" s="11" t="s">
        <v>419</v>
      </c>
      <c r="R2161" s="11">
        <v>3250</v>
      </c>
      <c r="S2161" s="11">
        <v>3555</v>
      </c>
      <c r="T2161" s="206">
        <f>ABS(Table1[[#This Row],[Prod]]-Table1[[#This Row],[Planned]])</f>
        <v>305</v>
      </c>
      <c r="U2161" s="209">
        <f>IF(ABS(Table1[[#This Row],[Prod]]-Table1[[#This Row],[Planned]])&gt;Table1[[#This Row],[Planned]],0,IF(Table1[[#This Row],[Planned]]=0,0,1-ABS(Table1[[#This Row],[Prod]]-Table1[[#This Row],[Planned]])/Table1[[#This Row],[Planned]]))</f>
        <v>0.9061538461538462</v>
      </c>
      <c r="V2161" s="11"/>
      <c r="W2161" s="11"/>
      <c r="X2161" s="27">
        <v>3500</v>
      </c>
      <c r="Y2161" s="206">
        <f>Table1[[#This Row],[Prod]]</f>
        <v>3555</v>
      </c>
      <c r="Z2161" s="206">
        <f>ABS(Table1[[#This Row],[Prod2]]-Table1[[#This Row],[Plan Revised]])</f>
        <v>55</v>
      </c>
      <c r="AA2161" s="209">
        <f>IF(ABS(Table1[[#This Row],[Prod2]]-Table1[[#This Row],[Plan Revised]])&gt;Table1[[#This Row],[Plan Revised]],0,IF(Table1[[#This Row],[Plan Revised]]=0,0,1-ABS(Table1[[#This Row],[Prod2]]-Table1[[#This Row],[Plan Revised]])/Table1[[#This Row],[Plan Revised]]))</f>
        <v>0.98428571428571432</v>
      </c>
      <c r="AB2161" s="11"/>
      <c r="AC2161" s="30"/>
      <c r="AD2161"/>
      <c r="AF2161"/>
    </row>
    <row r="2162" spans="1:32">
      <c r="A2162" s="15" t="str">
        <f>IF(Table1[Week]=WeekSel,"Yes","No")</f>
        <v>No</v>
      </c>
      <c r="B2162" s="15" t="str">
        <f>IF((Table1[StartDate]&gt;=Date.GraphMin)*(Table1[StartDate]&lt;=Date.GraphMax)=1,"Yes","No")</f>
        <v>No</v>
      </c>
      <c r="C2162" s="15" t="str">
        <f>IF(OR(Table1[[#This Row],[Site]]="FOOD MILLING",Table1[[#This Row],[Site]]="GODACO"), "No", "Yes")</f>
        <v>Yes</v>
      </c>
      <c r="D2162" s="40">
        <f>MAX(DATE(Table1[Year],1,1),DATE(Table1[Year],1,1)-WEEKDAY(DATE(Table1[Year],1,1),2)+(Table1[WeekNum]-1)*7+1)</f>
        <v>44627</v>
      </c>
      <c r="E2162" s="40">
        <f>MIN(DATE(Table1[Year]+1,1,0),DATE(Table1[Year],1,1)-WEEKDAY(DATE(Table1[Year],1,1),2)+Table1[WeekNum]*7)</f>
        <v>44633</v>
      </c>
      <c r="F2162" s="15">
        <v>2022</v>
      </c>
      <c r="G2162" s="15">
        <f t="shared" si="66"/>
        <v>3</v>
      </c>
      <c r="H2162" s="15">
        <v>11</v>
      </c>
      <c r="I2162" s="207" t="str">
        <f>"W" &amp;Table1[[#This Row],[WeekNum]]</f>
        <v>W11</v>
      </c>
      <c r="J2162" s="195" t="str">
        <f t="shared" si="67"/>
        <v>22-W11</v>
      </c>
      <c r="K2162" s="11" t="s">
        <v>487</v>
      </c>
      <c r="L2162" s="11"/>
      <c r="M2162" s="11" t="s">
        <v>72</v>
      </c>
      <c r="N2162" s="266" t="s">
        <v>368</v>
      </c>
      <c r="O2162" s="266" t="s">
        <v>386</v>
      </c>
      <c r="P2162" s="11" t="s">
        <v>387</v>
      </c>
      <c r="Q2162" s="11" t="s">
        <v>419</v>
      </c>
      <c r="R2162" s="11">
        <v>0</v>
      </c>
      <c r="S2162" s="11">
        <v>160</v>
      </c>
      <c r="T2162" s="206">
        <f>ABS(Table1[[#This Row],[Prod]]-Table1[[#This Row],[Planned]])</f>
        <v>160</v>
      </c>
      <c r="U2162" s="209">
        <f>IF(ABS(Table1[[#This Row],[Prod]]-Table1[[#This Row],[Planned]])&gt;Table1[[#This Row],[Planned]],0,IF(Table1[[#This Row],[Planned]]=0,0,1-ABS(Table1[[#This Row],[Prod]]-Table1[[#This Row],[Planned]])/Table1[[#This Row],[Planned]]))</f>
        <v>0</v>
      </c>
      <c r="V2162" s="11"/>
      <c r="W2162" s="11"/>
      <c r="X2162" s="27">
        <v>160</v>
      </c>
      <c r="Y2162" s="206">
        <f>Table1[[#This Row],[Prod]]</f>
        <v>160</v>
      </c>
      <c r="Z2162" s="206">
        <f>ABS(Table1[[#This Row],[Prod2]]-Table1[[#This Row],[Plan Revised]])</f>
        <v>0</v>
      </c>
      <c r="AA2162" s="209">
        <f>IF(ABS(Table1[[#This Row],[Prod2]]-Table1[[#This Row],[Plan Revised]])&gt;Table1[[#This Row],[Plan Revised]],0,IF(Table1[[#This Row],[Plan Revised]]=0,0,1-ABS(Table1[[#This Row],[Prod2]]-Table1[[#This Row],[Plan Revised]])/Table1[[#This Row],[Plan Revised]]))</f>
        <v>1</v>
      </c>
      <c r="AB2162" s="11"/>
      <c r="AC2162" s="30"/>
      <c r="AD2162"/>
      <c r="AF2162"/>
    </row>
    <row r="2163" spans="1:32">
      <c r="A2163" s="15" t="str">
        <f>IF(Table1[Week]=WeekSel,"Yes","No")</f>
        <v>No</v>
      </c>
      <c r="B2163" s="15" t="str">
        <f>IF((Table1[StartDate]&gt;=Date.GraphMin)*(Table1[StartDate]&lt;=Date.GraphMax)=1,"Yes","No")</f>
        <v>No</v>
      </c>
      <c r="C2163" s="15" t="str">
        <f>IF(OR(Table1[[#This Row],[Site]]="FOOD MILLING",Table1[[#This Row],[Site]]="GODACO"), "No", "Yes")</f>
        <v>Yes</v>
      </c>
      <c r="D2163" s="40">
        <f>MAX(DATE(Table1[Year],1,1),DATE(Table1[Year],1,1)-WEEKDAY(DATE(Table1[Year],1,1),2)+(Table1[WeekNum]-1)*7+1)</f>
        <v>44627</v>
      </c>
      <c r="E2163" s="40">
        <f>MIN(DATE(Table1[Year]+1,1,0),DATE(Table1[Year],1,1)-WEEKDAY(DATE(Table1[Year],1,1),2)+Table1[WeekNum]*7)</f>
        <v>44633</v>
      </c>
      <c r="F2163" s="15">
        <v>2022</v>
      </c>
      <c r="G2163" s="15">
        <f t="shared" si="66"/>
        <v>3</v>
      </c>
      <c r="H2163" s="15">
        <v>11</v>
      </c>
      <c r="I2163" s="207" t="str">
        <f>"W" &amp;Table1[[#This Row],[WeekNum]]</f>
        <v>W11</v>
      </c>
      <c r="J2163" s="195" t="str">
        <f t="shared" si="67"/>
        <v>22-W11</v>
      </c>
      <c r="K2163" s="11" t="s">
        <v>490</v>
      </c>
      <c r="L2163" s="11"/>
      <c r="M2163" s="11" t="s">
        <v>72</v>
      </c>
      <c r="N2163" s="266" t="s">
        <v>368</v>
      </c>
      <c r="O2163" s="266" t="s">
        <v>386</v>
      </c>
      <c r="P2163" s="11" t="s">
        <v>387</v>
      </c>
      <c r="Q2163" s="11" t="s">
        <v>419</v>
      </c>
      <c r="R2163" s="11">
        <v>1750</v>
      </c>
      <c r="S2163" s="11">
        <v>850</v>
      </c>
      <c r="T2163" s="206">
        <f>ABS(Table1[[#This Row],[Prod]]-Table1[[#This Row],[Planned]])</f>
        <v>900</v>
      </c>
      <c r="U2163" s="209">
        <f>IF(ABS(Table1[[#This Row],[Prod]]-Table1[[#This Row],[Planned]])&gt;Table1[[#This Row],[Planned]],0,IF(Table1[[#This Row],[Planned]]=0,0,1-ABS(Table1[[#This Row],[Prod]]-Table1[[#This Row],[Planned]])/Table1[[#This Row],[Planned]]))</f>
        <v>0.48571428571428577</v>
      </c>
      <c r="V2163" s="11"/>
      <c r="W2163" s="11"/>
      <c r="X2163" s="27">
        <v>500</v>
      </c>
      <c r="Y2163" s="206">
        <f>Table1[[#This Row],[Prod]]</f>
        <v>850</v>
      </c>
      <c r="Z2163" s="206">
        <f>ABS(Table1[[#This Row],[Prod2]]-Table1[[#This Row],[Plan Revised]])</f>
        <v>350</v>
      </c>
      <c r="AA2163" s="209">
        <f>IF(ABS(Table1[[#This Row],[Prod2]]-Table1[[#This Row],[Plan Revised]])&gt;Table1[[#This Row],[Plan Revised]],0,IF(Table1[[#This Row],[Plan Revised]]=0,0,1-ABS(Table1[[#This Row],[Prod2]]-Table1[[#This Row],[Plan Revised]])/Table1[[#This Row],[Plan Revised]]))</f>
        <v>0.30000000000000004</v>
      </c>
      <c r="AB2163" s="11"/>
      <c r="AC2163" s="30"/>
      <c r="AD2163"/>
      <c r="AF2163"/>
    </row>
    <row r="2164" spans="1:32">
      <c r="A2164" s="15" t="str">
        <f>IF(Table1[Week]=WeekSel,"Yes","No")</f>
        <v>No</v>
      </c>
      <c r="B2164" s="15" t="str">
        <f>IF((Table1[StartDate]&gt;=Date.GraphMin)*(Table1[StartDate]&lt;=Date.GraphMax)=1,"Yes","No")</f>
        <v>No</v>
      </c>
      <c r="C2164" s="15" t="str">
        <f>IF(OR(Table1[[#This Row],[Site]]="FOOD MILLING",Table1[[#This Row],[Site]]="GODACO"), "No", "Yes")</f>
        <v>Yes</v>
      </c>
      <c r="D2164" s="40">
        <f>MAX(DATE(Table1[Year],1,1),DATE(Table1[Year],1,1)-WEEKDAY(DATE(Table1[Year],1,1),2)+(Table1[WeekNum]-1)*7+1)</f>
        <v>44627</v>
      </c>
      <c r="E2164" s="40">
        <f>MIN(DATE(Table1[Year]+1,1,0),DATE(Table1[Year],1,1)-WEEKDAY(DATE(Table1[Year],1,1),2)+Table1[WeekNum]*7)</f>
        <v>44633</v>
      </c>
      <c r="F2164" s="15">
        <v>2022</v>
      </c>
      <c r="G2164" s="15">
        <f t="shared" si="66"/>
        <v>3</v>
      </c>
      <c r="H2164" s="15">
        <v>11</v>
      </c>
      <c r="I2164" s="207" t="str">
        <f>"W" &amp;Table1[[#This Row],[WeekNum]]</f>
        <v>W11</v>
      </c>
      <c r="J2164" s="195" t="str">
        <f t="shared" si="67"/>
        <v>22-W11</v>
      </c>
      <c r="K2164" s="11" t="s">
        <v>493</v>
      </c>
      <c r="L2164" s="11"/>
      <c r="M2164" s="11" t="s">
        <v>72</v>
      </c>
      <c r="N2164" s="266" t="s">
        <v>368</v>
      </c>
      <c r="O2164" s="266" t="s">
        <v>386</v>
      </c>
      <c r="P2164" s="11" t="s">
        <v>387</v>
      </c>
      <c r="Q2164" s="11" t="s">
        <v>419</v>
      </c>
      <c r="R2164" s="11">
        <v>0</v>
      </c>
      <c r="S2164" s="11">
        <v>700</v>
      </c>
      <c r="T2164" s="206">
        <f>ABS(Table1[[#This Row],[Prod]]-Table1[[#This Row],[Planned]])</f>
        <v>700</v>
      </c>
      <c r="U2164" s="209">
        <f>IF(ABS(Table1[[#This Row],[Prod]]-Table1[[#This Row],[Planned]])&gt;Table1[[#This Row],[Planned]],0,IF(Table1[[#This Row],[Planned]]=0,0,1-ABS(Table1[[#This Row],[Prod]]-Table1[[#This Row],[Planned]])/Table1[[#This Row],[Planned]]))</f>
        <v>0</v>
      </c>
      <c r="V2164" s="11"/>
      <c r="W2164" s="11"/>
      <c r="X2164" s="27">
        <v>700</v>
      </c>
      <c r="Y2164" s="206">
        <f>Table1[[#This Row],[Prod]]</f>
        <v>700</v>
      </c>
      <c r="Z2164" s="206">
        <f>ABS(Table1[[#This Row],[Prod2]]-Table1[[#This Row],[Plan Revised]])</f>
        <v>0</v>
      </c>
      <c r="AA2164" s="209">
        <f>IF(ABS(Table1[[#This Row],[Prod2]]-Table1[[#This Row],[Plan Revised]])&gt;Table1[[#This Row],[Plan Revised]],0,IF(Table1[[#This Row],[Plan Revised]]=0,0,1-ABS(Table1[[#This Row],[Prod2]]-Table1[[#This Row],[Plan Revised]])/Table1[[#This Row],[Plan Revised]]))</f>
        <v>1</v>
      </c>
      <c r="AB2164" s="11"/>
      <c r="AC2164" s="30"/>
      <c r="AD2164"/>
      <c r="AF2164"/>
    </row>
    <row r="2165" spans="1:32">
      <c r="A2165" s="15" t="str">
        <f>IF(Table1[Week]=WeekSel,"Yes","No")</f>
        <v>No</v>
      </c>
      <c r="B2165" s="15" t="str">
        <f>IF((Table1[StartDate]&gt;=Date.GraphMin)*(Table1[StartDate]&lt;=Date.GraphMax)=1,"Yes","No")</f>
        <v>No</v>
      </c>
      <c r="C2165" s="15" t="str">
        <f>IF(OR(Table1[[#This Row],[Site]]="FOOD MILLING",Table1[[#This Row],[Site]]="GODACO"), "No", "Yes")</f>
        <v>Yes</v>
      </c>
      <c r="D2165" s="40">
        <f>MAX(DATE(Table1[Year],1,1),DATE(Table1[Year],1,1)-WEEKDAY(DATE(Table1[Year],1,1),2)+(Table1[WeekNum]-1)*7+1)</f>
        <v>44627</v>
      </c>
      <c r="E2165" s="40">
        <f>MIN(DATE(Table1[Year]+1,1,0),DATE(Table1[Year],1,1)-WEEKDAY(DATE(Table1[Year],1,1),2)+Table1[WeekNum]*7)</f>
        <v>44633</v>
      </c>
      <c r="F2165" s="15">
        <v>2022</v>
      </c>
      <c r="G2165" s="15">
        <f t="shared" si="66"/>
        <v>3</v>
      </c>
      <c r="H2165" s="15">
        <v>11</v>
      </c>
      <c r="I2165" s="207" t="str">
        <f>"W" &amp;Table1[[#This Row],[WeekNum]]</f>
        <v>W11</v>
      </c>
      <c r="J2165" s="195" t="str">
        <f t="shared" si="67"/>
        <v>22-W11</v>
      </c>
      <c r="K2165" s="11" t="s">
        <v>488</v>
      </c>
      <c r="L2165" s="11"/>
      <c r="M2165" s="11" t="s">
        <v>72</v>
      </c>
      <c r="N2165" s="266" t="s">
        <v>368</v>
      </c>
      <c r="O2165" s="266" t="s">
        <v>386</v>
      </c>
      <c r="P2165" s="11" t="s">
        <v>387</v>
      </c>
      <c r="Q2165" s="11" t="s">
        <v>419</v>
      </c>
      <c r="R2165" s="11">
        <v>0</v>
      </c>
      <c r="S2165" s="11">
        <v>0</v>
      </c>
      <c r="T2165" s="206">
        <f>ABS(Table1[[#This Row],[Prod]]-Table1[[#This Row],[Planned]])</f>
        <v>0</v>
      </c>
      <c r="U2165" s="209">
        <f>IF(ABS(Table1[[#This Row],[Prod]]-Table1[[#This Row],[Planned]])&gt;Table1[[#This Row],[Planned]],0,IF(Table1[[#This Row],[Planned]]=0,0,1-ABS(Table1[[#This Row],[Prod]]-Table1[[#This Row],[Planned]])/Table1[[#This Row],[Planned]]))</f>
        <v>0</v>
      </c>
      <c r="V2165" s="11"/>
      <c r="W2165" s="11"/>
      <c r="X2165" s="27">
        <v>0</v>
      </c>
      <c r="Y2165" s="206">
        <f>Table1[[#This Row],[Prod]]</f>
        <v>0</v>
      </c>
      <c r="Z2165" s="206">
        <f>ABS(Table1[[#This Row],[Prod2]]-Table1[[#This Row],[Plan Revised]])</f>
        <v>0</v>
      </c>
      <c r="AA2165" s="209">
        <f>IF(ABS(Table1[[#This Row],[Prod2]]-Table1[[#This Row],[Plan Revised]])&gt;Table1[[#This Row],[Plan Revised]],0,IF(Table1[[#This Row],[Plan Revised]]=0,0,1-ABS(Table1[[#This Row],[Prod2]]-Table1[[#This Row],[Plan Revised]])/Table1[[#This Row],[Plan Revised]]))</f>
        <v>0</v>
      </c>
      <c r="AB2165" s="11"/>
      <c r="AC2165" s="30"/>
      <c r="AD2165"/>
      <c r="AF2165"/>
    </row>
    <row r="2166" spans="1:32">
      <c r="A2166" s="15" t="str">
        <f>IF(Table1[Week]=WeekSel,"Yes","No")</f>
        <v>No</v>
      </c>
      <c r="B2166" s="15" t="str">
        <f>IF((Table1[StartDate]&gt;=Date.GraphMin)*(Table1[StartDate]&lt;=Date.GraphMax)=1,"Yes","No")</f>
        <v>No</v>
      </c>
      <c r="C2166" s="15" t="str">
        <f>IF(OR(Table1[[#This Row],[Site]]="FOOD MILLING",Table1[[#This Row],[Site]]="GODACO"), "No", "Yes")</f>
        <v>Yes</v>
      </c>
      <c r="D2166" s="40">
        <f>MAX(DATE(Table1[Year],1,1),DATE(Table1[Year],1,1)-WEEKDAY(DATE(Table1[Year],1,1),2)+(Table1[WeekNum]-1)*7+1)</f>
        <v>44627</v>
      </c>
      <c r="E2166" s="40">
        <f>MIN(DATE(Table1[Year]+1,1,0),DATE(Table1[Year],1,1)-WEEKDAY(DATE(Table1[Year],1,1),2)+Table1[WeekNum]*7)</f>
        <v>44633</v>
      </c>
      <c r="F2166" s="15">
        <v>2022</v>
      </c>
      <c r="G2166" s="15">
        <f t="shared" si="66"/>
        <v>3</v>
      </c>
      <c r="H2166" s="15">
        <v>11</v>
      </c>
      <c r="I2166" s="207" t="str">
        <f>"W" &amp;Table1[[#This Row],[WeekNum]]</f>
        <v>W11</v>
      </c>
      <c r="J2166" s="195" t="str">
        <f t="shared" si="67"/>
        <v>22-W11</v>
      </c>
      <c r="K2166" s="11" t="s">
        <v>489</v>
      </c>
      <c r="L2166" s="11"/>
      <c r="M2166" s="11" t="s">
        <v>72</v>
      </c>
      <c r="N2166" s="266" t="s">
        <v>368</v>
      </c>
      <c r="O2166" s="266" t="s">
        <v>386</v>
      </c>
      <c r="P2166" s="11" t="s">
        <v>387</v>
      </c>
      <c r="Q2166" s="11" t="s">
        <v>419</v>
      </c>
      <c r="R2166" s="11">
        <v>1800</v>
      </c>
      <c r="S2166" s="11">
        <v>1470</v>
      </c>
      <c r="T2166" s="206">
        <f>ABS(Table1[[#This Row],[Prod]]-Table1[[#This Row],[Planned]])</f>
        <v>330</v>
      </c>
      <c r="U2166" s="209">
        <f>IF(ABS(Table1[[#This Row],[Prod]]-Table1[[#This Row],[Planned]])&gt;Table1[[#This Row],[Planned]],0,IF(Table1[[#This Row],[Planned]]=0,0,1-ABS(Table1[[#This Row],[Prod]]-Table1[[#This Row],[Planned]])/Table1[[#This Row],[Planned]]))</f>
        <v>0.81666666666666665</v>
      </c>
      <c r="V2166" s="11"/>
      <c r="W2166" s="11"/>
      <c r="X2166" s="27">
        <v>1470</v>
      </c>
      <c r="Y2166" s="206">
        <f>Table1[[#This Row],[Prod]]</f>
        <v>1470</v>
      </c>
      <c r="Z2166" s="206">
        <f>ABS(Table1[[#This Row],[Prod2]]-Table1[[#This Row],[Plan Revised]])</f>
        <v>0</v>
      </c>
      <c r="AA2166" s="209">
        <f>IF(ABS(Table1[[#This Row],[Prod2]]-Table1[[#This Row],[Plan Revised]])&gt;Table1[[#This Row],[Plan Revised]],0,IF(Table1[[#This Row],[Plan Revised]]=0,0,1-ABS(Table1[[#This Row],[Prod2]]-Table1[[#This Row],[Plan Revised]])/Table1[[#This Row],[Plan Revised]]))</f>
        <v>1</v>
      </c>
      <c r="AB2166" s="11"/>
      <c r="AC2166" s="30"/>
      <c r="AD2166"/>
      <c r="AF2166"/>
    </row>
    <row r="2167" spans="1:32">
      <c r="A2167" s="15" t="str">
        <f>IF(Table1[Week]=WeekSel,"Yes","No")</f>
        <v>No</v>
      </c>
      <c r="B2167" s="15" t="str">
        <f>IF((Table1[StartDate]&gt;=Date.GraphMin)*(Table1[StartDate]&lt;=Date.GraphMax)=1,"Yes","No")</f>
        <v>No</v>
      </c>
      <c r="C2167" s="15" t="str">
        <f>IF(OR(Table1[[#This Row],[Site]]="FOOD MILLING",Table1[[#This Row],[Site]]="GODACO"), "No", "Yes")</f>
        <v>Yes</v>
      </c>
      <c r="D2167" s="40">
        <f>MAX(DATE(Table1[Year],1,1),DATE(Table1[Year],1,1)-WEEKDAY(DATE(Table1[Year],1,1),2)+(Table1[WeekNum]-1)*7+1)</f>
        <v>44627</v>
      </c>
      <c r="E2167" s="40">
        <f>MIN(DATE(Table1[Year]+1,1,0),DATE(Table1[Year],1,1)-WEEKDAY(DATE(Table1[Year],1,1),2)+Table1[WeekNum]*7)</f>
        <v>44633</v>
      </c>
      <c r="F2167" s="15">
        <v>2022</v>
      </c>
      <c r="G2167" s="15">
        <f t="shared" si="66"/>
        <v>3</v>
      </c>
      <c r="H2167" s="15">
        <v>11</v>
      </c>
      <c r="I2167" s="207" t="str">
        <f>"W" &amp;Table1[[#This Row],[WeekNum]]</f>
        <v>W11</v>
      </c>
      <c r="J2167" s="195" t="str">
        <f t="shared" si="67"/>
        <v>22-W11</v>
      </c>
      <c r="K2167" s="11" t="s">
        <v>482</v>
      </c>
      <c r="L2167" s="11"/>
      <c r="M2167" s="11" t="s">
        <v>72</v>
      </c>
      <c r="N2167" s="266" t="s">
        <v>368</v>
      </c>
      <c r="O2167" s="266" t="s">
        <v>386</v>
      </c>
      <c r="P2167" s="11" t="s">
        <v>387</v>
      </c>
      <c r="Q2167" s="11" t="s">
        <v>419</v>
      </c>
      <c r="R2167" s="11">
        <v>2400</v>
      </c>
      <c r="S2167" s="11">
        <v>1257</v>
      </c>
      <c r="T2167" s="206">
        <f>ABS(Table1[[#This Row],[Prod]]-Table1[[#This Row],[Planned]])</f>
        <v>1143</v>
      </c>
      <c r="U2167" s="209">
        <f>IF(ABS(Table1[[#This Row],[Prod]]-Table1[[#This Row],[Planned]])&gt;Table1[[#This Row],[Planned]],0,IF(Table1[[#This Row],[Planned]]=0,0,1-ABS(Table1[[#This Row],[Prod]]-Table1[[#This Row],[Planned]])/Table1[[#This Row],[Planned]]))</f>
        <v>0.52374999999999994</v>
      </c>
      <c r="V2167" s="11"/>
      <c r="W2167" s="11"/>
      <c r="X2167" s="27">
        <v>1200</v>
      </c>
      <c r="Y2167" s="206">
        <f>Table1[[#This Row],[Prod]]</f>
        <v>1257</v>
      </c>
      <c r="Z2167" s="206">
        <f>ABS(Table1[[#This Row],[Prod2]]-Table1[[#This Row],[Plan Revised]])</f>
        <v>57</v>
      </c>
      <c r="AA2167" s="209">
        <f>IF(ABS(Table1[[#This Row],[Prod2]]-Table1[[#This Row],[Plan Revised]])&gt;Table1[[#This Row],[Plan Revised]],0,IF(Table1[[#This Row],[Plan Revised]]=0,0,1-ABS(Table1[[#This Row],[Prod2]]-Table1[[#This Row],[Plan Revised]])/Table1[[#This Row],[Plan Revised]]))</f>
        <v>0.95250000000000001</v>
      </c>
      <c r="AB2167" s="11"/>
      <c r="AC2167" s="30"/>
      <c r="AD2167"/>
      <c r="AF2167"/>
    </row>
    <row r="2168" spans="1:32">
      <c r="A2168" s="15" t="str">
        <f>IF(Table1[Week]=WeekSel,"Yes","No")</f>
        <v>No</v>
      </c>
      <c r="B2168" s="15" t="str">
        <f>IF((Table1[StartDate]&gt;=Date.GraphMin)*(Table1[StartDate]&lt;=Date.GraphMax)=1,"Yes","No")</f>
        <v>No</v>
      </c>
      <c r="C2168" s="15" t="str">
        <f>IF(OR(Table1[[#This Row],[Site]]="FOOD MILLING",Table1[[#This Row],[Site]]="GODACO"), "No", "Yes")</f>
        <v>Yes</v>
      </c>
      <c r="D2168" s="40">
        <f>MAX(DATE(Table1[Year],1,1),DATE(Table1[Year],1,1)-WEEKDAY(DATE(Table1[Year],1,1),2)+(Table1[WeekNum]-1)*7+1)</f>
        <v>44627</v>
      </c>
      <c r="E2168" s="40">
        <f>MIN(DATE(Table1[Year]+1,1,0),DATE(Table1[Year],1,1)-WEEKDAY(DATE(Table1[Year],1,1),2)+Table1[WeekNum]*7)</f>
        <v>44633</v>
      </c>
      <c r="F2168" s="15">
        <v>2022</v>
      </c>
      <c r="G2168" s="15">
        <f t="shared" si="66"/>
        <v>3</v>
      </c>
      <c r="H2168" s="15">
        <v>11</v>
      </c>
      <c r="I2168" s="207" t="str">
        <f>"W" &amp;Table1[[#This Row],[WeekNum]]</f>
        <v>W11</v>
      </c>
      <c r="J2168" s="195" t="str">
        <f t="shared" si="67"/>
        <v>22-W11</v>
      </c>
      <c r="K2168" s="11" t="s">
        <v>29</v>
      </c>
      <c r="L2168" s="11"/>
      <c r="M2168" s="11" t="s">
        <v>77</v>
      </c>
      <c r="N2168" s="266" t="s">
        <v>368</v>
      </c>
      <c r="O2168" s="266" t="s">
        <v>386</v>
      </c>
      <c r="P2168" s="11" t="s">
        <v>387</v>
      </c>
      <c r="Q2168" s="11" t="s">
        <v>419</v>
      </c>
      <c r="R2168" s="11">
        <v>0</v>
      </c>
      <c r="S2168" s="11">
        <v>0</v>
      </c>
      <c r="T2168" s="206">
        <f>ABS(Table1[[#This Row],[Prod]]-Table1[[#This Row],[Planned]])</f>
        <v>0</v>
      </c>
      <c r="U2168" s="209">
        <f>IF(ABS(Table1[[#This Row],[Prod]]-Table1[[#This Row],[Planned]])&gt;Table1[[#This Row],[Planned]],0,IF(Table1[[#This Row],[Planned]]=0,0,1-ABS(Table1[[#This Row],[Prod]]-Table1[[#This Row],[Planned]])/Table1[[#This Row],[Planned]]))</f>
        <v>0</v>
      </c>
      <c r="V2168" s="11"/>
      <c r="W2168" s="11"/>
      <c r="X2168" s="27">
        <v>0</v>
      </c>
      <c r="Y2168" s="206">
        <f>Table1[[#This Row],[Prod]]</f>
        <v>0</v>
      </c>
      <c r="Z2168" s="206">
        <f>ABS(Table1[[#This Row],[Prod2]]-Table1[[#This Row],[Plan Revised]])</f>
        <v>0</v>
      </c>
      <c r="AA2168" s="209">
        <f>IF(ABS(Table1[[#This Row],[Prod2]]-Table1[[#This Row],[Plan Revised]])&gt;Table1[[#This Row],[Plan Revised]],0,IF(Table1[[#This Row],[Plan Revised]]=0,0,1-ABS(Table1[[#This Row],[Prod2]]-Table1[[#This Row],[Plan Revised]])/Table1[[#This Row],[Plan Revised]]))</f>
        <v>0</v>
      </c>
      <c r="AB2168" s="11"/>
      <c r="AC2168" s="30"/>
      <c r="AD2168"/>
      <c r="AF2168"/>
    </row>
    <row r="2169" spans="1:32">
      <c r="A2169" s="15" t="str">
        <f>IF(Table1[Week]=WeekSel,"Yes","No")</f>
        <v>No</v>
      </c>
      <c r="B2169" s="15" t="str">
        <f>IF((Table1[StartDate]&gt;=Date.GraphMin)*(Table1[StartDate]&lt;=Date.GraphMax)=1,"Yes","No")</f>
        <v>No</v>
      </c>
      <c r="C2169" s="15" t="str">
        <f>IF(OR(Table1[[#This Row],[Site]]="FOOD MILLING",Table1[[#This Row],[Site]]="GODACO"), "No", "Yes")</f>
        <v>Yes</v>
      </c>
      <c r="D2169" s="40">
        <f>MAX(DATE(Table1[Year],1,1),DATE(Table1[Year],1,1)-WEEKDAY(DATE(Table1[Year],1,1),2)+(Table1[WeekNum]-1)*7+1)</f>
        <v>44627</v>
      </c>
      <c r="E2169" s="40">
        <f>MIN(DATE(Table1[Year]+1,1,0),DATE(Table1[Year],1,1)-WEEKDAY(DATE(Table1[Year],1,1),2)+Table1[WeekNum]*7)</f>
        <v>44633</v>
      </c>
      <c r="F2169" s="15">
        <v>2022</v>
      </c>
      <c r="G2169" s="15">
        <f t="shared" si="66"/>
        <v>3</v>
      </c>
      <c r="H2169" s="15">
        <v>11</v>
      </c>
      <c r="I2169" s="207" t="str">
        <f>"W" &amp;Table1[[#This Row],[WeekNum]]</f>
        <v>W11</v>
      </c>
      <c r="J2169" s="195" t="str">
        <f t="shared" si="67"/>
        <v>22-W11</v>
      </c>
      <c r="K2169" s="11" t="s">
        <v>30</v>
      </c>
      <c r="L2169" s="11"/>
      <c r="M2169" s="11" t="s">
        <v>77</v>
      </c>
      <c r="N2169" s="266" t="s">
        <v>368</v>
      </c>
      <c r="O2169" s="266" t="s">
        <v>386</v>
      </c>
      <c r="P2169" s="11" t="s">
        <v>387</v>
      </c>
      <c r="Q2169" s="11" t="s">
        <v>419</v>
      </c>
      <c r="R2169" s="11">
        <v>0</v>
      </c>
      <c r="S2169" s="11">
        <v>0</v>
      </c>
      <c r="T2169" s="206">
        <f>ABS(Table1[[#This Row],[Prod]]-Table1[[#This Row],[Planned]])</f>
        <v>0</v>
      </c>
      <c r="U2169" s="209">
        <f>IF(ABS(Table1[[#This Row],[Prod]]-Table1[[#This Row],[Planned]])&gt;Table1[[#This Row],[Planned]],0,IF(Table1[[#This Row],[Planned]]=0,0,1-ABS(Table1[[#This Row],[Prod]]-Table1[[#This Row],[Planned]])/Table1[[#This Row],[Planned]]))</f>
        <v>0</v>
      </c>
      <c r="V2169" s="11"/>
      <c r="W2169" s="11"/>
      <c r="X2169" s="27">
        <v>0</v>
      </c>
      <c r="Y2169" s="206">
        <f>Table1[[#This Row],[Prod]]</f>
        <v>0</v>
      </c>
      <c r="Z2169" s="206">
        <f>ABS(Table1[[#This Row],[Prod2]]-Table1[[#This Row],[Plan Revised]])</f>
        <v>0</v>
      </c>
      <c r="AA2169" s="209">
        <f>IF(ABS(Table1[[#This Row],[Prod2]]-Table1[[#This Row],[Plan Revised]])&gt;Table1[[#This Row],[Plan Revised]],0,IF(Table1[[#This Row],[Plan Revised]]=0,0,1-ABS(Table1[[#This Row],[Prod2]]-Table1[[#This Row],[Plan Revised]])/Table1[[#This Row],[Plan Revised]]))</f>
        <v>0</v>
      </c>
      <c r="AB2169" s="11"/>
      <c r="AC2169" s="30"/>
      <c r="AD2169"/>
      <c r="AF2169"/>
    </row>
    <row r="2170" spans="1:32">
      <c r="A2170" s="15" t="str">
        <f>IF(Table1[Week]=WeekSel,"Yes","No")</f>
        <v>No</v>
      </c>
      <c r="B2170" s="15" t="str">
        <f>IF((Table1[StartDate]&gt;=Date.GraphMin)*(Table1[StartDate]&lt;=Date.GraphMax)=1,"Yes","No")</f>
        <v>No</v>
      </c>
      <c r="C2170" s="15" t="str">
        <f>IF(OR(Table1[[#This Row],[Site]]="FOOD MILLING",Table1[[#This Row],[Site]]="GODACO"), "No", "Yes")</f>
        <v>Yes</v>
      </c>
      <c r="D2170" s="40">
        <f>MAX(DATE(Table1[Year],1,1),DATE(Table1[Year],1,1)-WEEKDAY(DATE(Table1[Year],1,1),2)+(Table1[WeekNum]-1)*7+1)</f>
        <v>44627</v>
      </c>
      <c r="E2170" s="40">
        <f>MIN(DATE(Table1[Year]+1,1,0),DATE(Table1[Year],1,1)-WEEKDAY(DATE(Table1[Year],1,1),2)+Table1[WeekNum]*7)</f>
        <v>44633</v>
      </c>
      <c r="F2170" s="15">
        <v>2022</v>
      </c>
      <c r="G2170" s="15">
        <f t="shared" si="66"/>
        <v>3</v>
      </c>
      <c r="H2170" s="15">
        <v>11</v>
      </c>
      <c r="I2170" s="207" t="str">
        <f>"W" &amp;Table1[[#This Row],[WeekNum]]</f>
        <v>W11</v>
      </c>
      <c r="J2170" s="195" t="str">
        <f t="shared" si="67"/>
        <v>22-W11</v>
      </c>
      <c r="K2170" s="11" t="s">
        <v>429</v>
      </c>
      <c r="L2170" s="11"/>
      <c r="M2170" s="11" t="s">
        <v>77</v>
      </c>
      <c r="N2170" s="266" t="s">
        <v>368</v>
      </c>
      <c r="O2170" s="266" t="s">
        <v>386</v>
      </c>
      <c r="P2170" s="11" t="s">
        <v>387</v>
      </c>
      <c r="Q2170" s="11" t="s">
        <v>419</v>
      </c>
      <c r="R2170" s="11">
        <v>1500</v>
      </c>
      <c r="S2170" s="11">
        <v>1069.8</v>
      </c>
      <c r="T2170" s="206">
        <f>ABS(Table1[[#This Row],[Prod]]-Table1[[#This Row],[Planned]])</f>
        <v>430.20000000000005</v>
      </c>
      <c r="U2170" s="209">
        <f>IF(ABS(Table1[[#This Row],[Prod]]-Table1[[#This Row],[Planned]])&gt;Table1[[#This Row],[Planned]],0,IF(Table1[[#This Row],[Planned]]=0,0,1-ABS(Table1[[#This Row],[Prod]]-Table1[[#This Row],[Planned]])/Table1[[#This Row],[Planned]]))</f>
        <v>0.71319999999999995</v>
      </c>
      <c r="V2170" s="11"/>
      <c r="W2170" s="11"/>
      <c r="X2170" s="27">
        <v>1500</v>
      </c>
      <c r="Y2170" s="206">
        <f>Table1[[#This Row],[Prod]]</f>
        <v>1069.8</v>
      </c>
      <c r="Z2170" s="206">
        <f>ABS(Table1[[#This Row],[Prod2]]-Table1[[#This Row],[Plan Revised]])</f>
        <v>430.20000000000005</v>
      </c>
      <c r="AA2170" s="209">
        <f>IF(ABS(Table1[[#This Row],[Prod2]]-Table1[[#This Row],[Plan Revised]])&gt;Table1[[#This Row],[Plan Revised]],0,IF(Table1[[#This Row],[Plan Revised]]=0,0,1-ABS(Table1[[#This Row],[Prod2]]-Table1[[#This Row],[Plan Revised]])/Table1[[#This Row],[Plan Revised]]))</f>
        <v>0.71319999999999995</v>
      </c>
      <c r="AB2170" s="11"/>
      <c r="AC2170" s="30"/>
      <c r="AD2170"/>
      <c r="AF2170"/>
    </row>
    <row r="2171" spans="1:32">
      <c r="A2171" s="15" t="str">
        <f>IF(Table1[Week]=WeekSel,"Yes","No")</f>
        <v>No</v>
      </c>
      <c r="B2171" s="15" t="str">
        <f>IF((Table1[StartDate]&gt;=Date.GraphMin)*(Table1[StartDate]&lt;=Date.GraphMax)=1,"Yes","No")</f>
        <v>No</v>
      </c>
      <c r="C2171" s="15" t="str">
        <f>IF(OR(Table1[[#This Row],[Site]]="FOOD MILLING",Table1[[#This Row],[Site]]="GODACO"), "No", "Yes")</f>
        <v>Yes</v>
      </c>
      <c r="D2171" s="40">
        <f>MAX(DATE(Table1[Year],1,1),DATE(Table1[Year],1,1)-WEEKDAY(DATE(Table1[Year],1,1),2)+(Table1[WeekNum]-1)*7+1)</f>
        <v>44627</v>
      </c>
      <c r="E2171" s="40">
        <f>MIN(DATE(Table1[Year]+1,1,0),DATE(Table1[Year],1,1)-WEEKDAY(DATE(Table1[Year],1,1),2)+Table1[WeekNum]*7)</f>
        <v>44633</v>
      </c>
      <c r="F2171" s="15">
        <v>2022</v>
      </c>
      <c r="G2171" s="15">
        <f t="shared" si="66"/>
        <v>3</v>
      </c>
      <c r="H2171" s="15">
        <v>11</v>
      </c>
      <c r="I2171" s="207" t="str">
        <f>"W" &amp;Table1[[#This Row],[WeekNum]]</f>
        <v>W11</v>
      </c>
      <c r="J2171" s="195" t="str">
        <f t="shared" si="67"/>
        <v>22-W11</v>
      </c>
      <c r="K2171" s="11" t="s">
        <v>494</v>
      </c>
      <c r="L2171" s="11"/>
      <c r="M2171" s="11" t="s">
        <v>77</v>
      </c>
      <c r="N2171" s="266" t="s">
        <v>368</v>
      </c>
      <c r="O2171" s="266" t="s">
        <v>386</v>
      </c>
      <c r="P2171" s="11" t="s">
        <v>387</v>
      </c>
      <c r="Q2171" s="11" t="s">
        <v>419</v>
      </c>
      <c r="R2171" s="11">
        <v>0</v>
      </c>
      <c r="S2171" s="11">
        <v>0</v>
      </c>
      <c r="T2171" s="206">
        <f>ABS(Table1[[#This Row],[Prod]]-Table1[[#This Row],[Planned]])</f>
        <v>0</v>
      </c>
      <c r="U2171" s="209">
        <f>IF(ABS(Table1[[#This Row],[Prod]]-Table1[[#This Row],[Planned]])&gt;Table1[[#This Row],[Planned]],0,IF(Table1[[#This Row],[Planned]]=0,0,1-ABS(Table1[[#This Row],[Prod]]-Table1[[#This Row],[Planned]])/Table1[[#This Row],[Planned]]))</f>
        <v>0</v>
      </c>
      <c r="V2171" s="11"/>
      <c r="W2171" s="11"/>
      <c r="X2171" s="27">
        <v>0</v>
      </c>
      <c r="Y2171" s="206">
        <f>Table1[[#This Row],[Prod]]</f>
        <v>0</v>
      </c>
      <c r="Z2171" s="206">
        <f>ABS(Table1[[#This Row],[Prod2]]-Table1[[#This Row],[Plan Revised]])</f>
        <v>0</v>
      </c>
      <c r="AA2171" s="209">
        <f>IF(ABS(Table1[[#This Row],[Prod2]]-Table1[[#This Row],[Plan Revised]])&gt;Table1[[#This Row],[Plan Revised]],0,IF(Table1[[#This Row],[Plan Revised]]=0,0,1-ABS(Table1[[#This Row],[Prod2]]-Table1[[#This Row],[Plan Revised]])/Table1[[#This Row],[Plan Revised]]))</f>
        <v>0</v>
      </c>
      <c r="AB2171" s="11"/>
      <c r="AC2171" s="30"/>
      <c r="AD2171"/>
      <c r="AF2171"/>
    </row>
    <row r="2172" spans="1:32">
      <c r="A2172" s="15" t="str">
        <f>IF(Table1[Week]=WeekSel,"Yes","No")</f>
        <v>No</v>
      </c>
      <c r="B2172" s="15" t="str">
        <f>IF((Table1[StartDate]&gt;=Date.GraphMin)*(Table1[StartDate]&lt;=Date.GraphMax)=1,"Yes","No")</f>
        <v>No</v>
      </c>
      <c r="C2172" s="15" t="str">
        <f>IF(OR(Table1[[#This Row],[Site]]="FOOD MILLING",Table1[[#This Row],[Site]]="GODACO"), "No", "Yes")</f>
        <v>Yes</v>
      </c>
      <c r="D2172" s="40">
        <f>MAX(DATE(Table1[Year],1,1),DATE(Table1[Year],1,1)-WEEKDAY(DATE(Table1[Year],1,1),2)+(Table1[WeekNum]-1)*7+1)</f>
        <v>44627</v>
      </c>
      <c r="E2172" s="40">
        <f>MIN(DATE(Table1[Year]+1,1,0),DATE(Table1[Year],1,1)-WEEKDAY(DATE(Table1[Year],1,1),2)+Table1[WeekNum]*7)</f>
        <v>44633</v>
      </c>
      <c r="F2172" s="15">
        <v>2022</v>
      </c>
      <c r="G2172" s="15">
        <f t="shared" si="66"/>
        <v>3</v>
      </c>
      <c r="H2172" s="15">
        <v>11</v>
      </c>
      <c r="I2172" s="207" t="str">
        <f>"W" &amp;Table1[[#This Row],[WeekNum]]</f>
        <v>W11</v>
      </c>
      <c r="J2172" s="195" t="str">
        <f t="shared" si="67"/>
        <v>22-W11</v>
      </c>
      <c r="K2172" s="11" t="s">
        <v>495</v>
      </c>
      <c r="L2172" s="11"/>
      <c r="M2172" s="11" t="s">
        <v>77</v>
      </c>
      <c r="N2172" s="266" t="s">
        <v>368</v>
      </c>
      <c r="O2172" s="266" t="s">
        <v>386</v>
      </c>
      <c r="P2172" s="11" t="s">
        <v>387</v>
      </c>
      <c r="Q2172" s="11" t="s">
        <v>419</v>
      </c>
      <c r="R2172" s="11">
        <v>0</v>
      </c>
      <c r="S2172" s="11">
        <v>0</v>
      </c>
      <c r="T2172" s="206">
        <f>ABS(Table1[[#This Row],[Prod]]-Table1[[#This Row],[Planned]])</f>
        <v>0</v>
      </c>
      <c r="U2172" s="209">
        <f>IF(ABS(Table1[[#This Row],[Prod]]-Table1[[#This Row],[Planned]])&gt;Table1[[#This Row],[Planned]],0,IF(Table1[[#This Row],[Planned]]=0,0,1-ABS(Table1[[#This Row],[Prod]]-Table1[[#This Row],[Planned]])/Table1[[#This Row],[Planned]]))</f>
        <v>0</v>
      </c>
      <c r="V2172" s="11"/>
      <c r="W2172" s="11"/>
      <c r="X2172" s="27">
        <v>0</v>
      </c>
      <c r="Y2172" s="206">
        <f>Table1[[#This Row],[Prod]]</f>
        <v>0</v>
      </c>
      <c r="Z2172" s="206">
        <f>ABS(Table1[[#This Row],[Prod2]]-Table1[[#This Row],[Plan Revised]])</f>
        <v>0</v>
      </c>
      <c r="AA2172" s="209">
        <f>IF(ABS(Table1[[#This Row],[Prod2]]-Table1[[#This Row],[Plan Revised]])&gt;Table1[[#This Row],[Plan Revised]],0,IF(Table1[[#This Row],[Plan Revised]]=0,0,1-ABS(Table1[[#This Row],[Prod2]]-Table1[[#This Row],[Plan Revised]])/Table1[[#This Row],[Plan Revised]]))</f>
        <v>0</v>
      </c>
      <c r="AB2172" s="11"/>
      <c r="AC2172" s="30"/>
      <c r="AD2172"/>
      <c r="AF2172"/>
    </row>
    <row r="2173" spans="1:32">
      <c r="A2173" s="15" t="str">
        <f>IF(Table1[Week]=WeekSel,"Yes","No")</f>
        <v>No</v>
      </c>
      <c r="B2173" s="15" t="str">
        <f>IF((Table1[StartDate]&gt;=Date.GraphMin)*(Table1[StartDate]&lt;=Date.GraphMax)=1,"Yes","No")</f>
        <v>No</v>
      </c>
      <c r="C2173" s="15" t="str">
        <f>IF(OR(Table1[[#This Row],[Site]]="FOOD MILLING",Table1[[#This Row],[Site]]="GODACO"), "No", "Yes")</f>
        <v>Yes</v>
      </c>
      <c r="D2173" s="40">
        <f>MAX(DATE(Table1[Year],1,1),DATE(Table1[Year],1,1)-WEEKDAY(DATE(Table1[Year],1,1),2)+(Table1[WeekNum]-1)*7+1)</f>
        <v>44627</v>
      </c>
      <c r="E2173" s="40">
        <f>MIN(DATE(Table1[Year]+1,1,0),DATE(Table1[Year],1,1)-WEEKDAY(DATE(Table1[Year],1,1),2)+Table1[WeekNum]*7)</f>
        <v>44633</v>
      </c>
      <c r="F2173" s="15">
        <v>2022</v>
      </c>
      <c r="G2173" s="15">
        <f t="shared" si="66"/>
        <v>3</v>
      </c>
      <c r="H2173" s="15">
        <v>11</v>
      </c>
      <c r="I2173" s="207" t="str">
        <f>"W" &amp;Table1[[#This Row],[WeekNum]]</f>
        <v>W11</v>
      </c>
      <c r="J2173" s="195" t="str">
        <f t="shared" si="67"/>
        <v>22-W11</v>
      </c>
      <c r="K2173" s="11" t="s">
        <v>430</v>
      </c>
      <c r="L2173" s="11"/>
      <c r="M2173" s="11" t="s">
        <v>77</v>
      </c>
      <c r="N2173" s="266" t="s">
        <v>368</v>
      </c>
      <c r="O2173" s="266" t="s">
        <v>386</v>
      </c>
      <c r="P2173" s="11" t="s">
        <v>387</v>
      </c>
      <c r="Q2173" s="11" t="s">
        <v>419</v>
      </c>
      <c r="R2173" s="11">
        <v>6200</v>
      </c>
      <c r="S2173" s="11">
        <v>3937.4</v>
      </c>
      <c r="T2173" s="206">
        <f>ABS(Table1[[#This Row],[Prod]]-Table1[[#This Row],[Planned]])</f>
        <v>2262.6</v>
      </c>
      <c r="U2173" s="209">
        <f>IF(ABS(Table1[[#This Row],[Prod]]-Table1[[#This Row],[Planned]])&gt;Table1[[#This Row],[Planned]],0,IF(Table1[[#This Row],[Planned]]=0,0,1-ABS(Table1[[#This Row],[Prod]]-Table1[[#This Row],[Planned]])/Table1[[#This Row],[Planned]]))</f>
        <v>0.63506451612903225</v>
      </c>
      <c r="V2173" s="11"/>
      <c r="W2173" s="11"/>
      <c r="X2173" s="27">
        <v>4528</v>
      </c>
      <c r="Y2173" s="206">
        <f>Table1[[#This Row],[Prod]]</f>
        <v>3937.4</v>
      </c>
      <c r="Z2173" s="206">
        <f>ABS(Table1[[#This Row],[Prod2]]-Table1[[#This Row],[Plan Revised]])</f>
        <v>590.59999999999991</v>
      </c>
      <c r="AA2173" s="209">
        <f>IF(ABS(Table1[[#This Row],[Prod2]]-Table1[[#This Row],[Plan Revised]])&gt;Table1[[#This Row],[Plan Revised]],0,IF(Table1[[#This Row],[Plan Revised]]=0,0,1-ABS(Table1[[#This Row],[Prod2]]-Table1[[#This Row],[Plan Revised]])/Table1[[#This Row],[Plan Revised]]))</f>
        <v>0.86956713780918726</v>
      </c>
      <c r="AB2173" s="11"/>
      <c r="AC2173" s="30"/>
      <c r="AD2173"/>
      <c r="AF2173"/>
    </row>
    <row r="2174" spans="1:32">
      <c r="A2174" s="15" t="str">
        <f>IF(Table1[Week]=WeekSel,"Yes","No")</f>
        <v>No</v>
      </c>
      <c r="B2174" s="15" t="str">
        <f>IF((Table1[StartDate]&gt;=Date.GraphMin)*(Table1[StartDate]&lt;=Date.GraphMax)=1,"Yes","No")</f>
        <v>No</v>
      </c>
      <c r="C2174" s="15" t="str">
        <f>IF(OR(Table1[[#This Row],[Site]]="FOOD MILLING",Table1[[#This Row],[Site]]="GODACO"), "No", "Yes")</f>
        <v>Yes</v>
      </c>
      <c r="D2174" s="40">
        <f>MAX(DATE(Table1[Year],1,1),DATE(Table1[Year],1,1)-WEEKDAY(DATE(Table1[Year],1,1),2)+(Table1[WeekNum]-1)*7+1)</f>
        <v>44627</v>
      </c>
      <c r="E2174" s="40">
        <f>MIN(DATE(Table1[Year]+1,1,0),DATE(Table1[Year],1,1)-WEEKDAY(DATE(Table1[Year],1,1),2)+Table1[WeekNum]*7)</f>
        <v>44633</v>
      </c>
      <c r="F2174" s="15">
        <v>2022</v>
      </c>
      <c r="G2174" s="15">
        <f t="shared" si="66"/>
        <v>3</v>
      </c>
      <c r="H2174" s="15">
        <v>11</v>
      </c>
      <c r="I2174" s="207" t="str">
        <f>"W" &amp;Table1[[#This Row],[WeekNum]]</f>
        <v>W11</v>
      </c>
      <c r="J2174" s="195" t="str">
        <f t="shared" si="67"/>
        <v>22-W11</v>
      </c>
      <c r="K2174" s="11" t="s">
        <v>431</v>
      </c>
      <c r="L2174" s="11"/>
      <c r="M2174" s="11" t="s">
        <v>77</v>
      </c>
      <c r="N2174" s="266" t="s">
        <v>368</v>
      </c>
      <c r="O2174" s="266" t="s">
        <v>386</v>
      </c>
      <c r="P2174" s="11" t="s">
        <v>387</v>
      </c>
      <c r="Q2174" s="11" t="s">
        <v>419</v>
      </c>
      <c r="R2174" s="11">
        <v>2280</v>
      </c>
      <c r="S2174" s="11">
        <v>0</v>
      </c>
      <c r="T2174" s="206">
        <f>ABS(Table1[[#This Row],[Prod]]-Table1[[#This Row],[Planned]])</f>
        <v>2280</v>
      </c>
      <c r="U2174" s="209">
        <f>IF(ABS(Table1[[#This Row],[Prod]]-Table1[[#This Row],[Planned]])&gt;Table1[[#This Row],[Planned]],0,IF(Table1[[#This Row],[Planned]]=0,0,1-ABS(Table1[[#This Row],[Prod]]-Table1[[#This Row],[Planned]])/Table1[[#This Row],[Planned]]))</f>
        <v>0</v>
      </c>
      <c r="V2174" s="11"/>
      <c r="W2174" s="11"/>
      <c r="X2174" s="27">
        <v>2280</v>
      </c>
      <c r="Y2174" s="206">
        <f>Table1[[#This Row],[Prod]]</f>
        <v>0</v>
      </c>
      <c r="Z2174" s="206">
        <f>ABS(Table1[[#This Row],[Prod2]]-Table1[[#This Row],[Plan Revised]])</f>
        <v>2280</v>
      </c>
      <c r="AA2174" s="209">
        <f>IF(ABS(Table1[[#This Row],[Prod2]]-Table1[[#This Row],[Plan Revised]])&gt;Table1[[#This Row],[Plan Revised]],0,IF(Table1[[#This Row],[Plan Revised]]=0,0,1-ABS(Table1[[#This Row],[Prod2]]-Table1[[#This Row],[Plan Revised]])/Table1[[#This Row],[Plan Revised]]))</f>
        <v>0</v>
      </c>
      <c r="AB2174" s="11"/>
      <c r="AC2174" s="30"/>
      <c r="AD2174"/>
      <c r="AF2174"/>
    </row>
    <row r="2175" spans="1:32">
      <c r="A2175" s="15" t="str">
        <f>IF(Table1[Week]=WeekSel,"Yes","No")</f>
        <v>No</v>
      </c>
      <c r="B2175" s="15" t="str">
        <f>IF((Table1[StartDate]&gt;=Date.GraphMin)*(Table1[StartDate]&lt;=Date.GraphMax)=1,"Yes","No")</f>
        <v>No</v>
      </c>
      <c r="C2175" s="15" t="str">
        <f>IF(OR(Table1[[#This Row],[Site]]="FOOD MILLING",Table1[[#This Row],[Site]]="GODACO"), "No", "Yes")</f>
        <v>Yes</v>
      </c>
      <c r="D2175" s="40">
        <f>MAX(DATE(Table1[Year],1,1),DATE(Table1[Year],1,1)-WEEKDAY(DATE(Table1[Year],1,1),2)+(Table1[WeekNum]-1)*7+1)</f>
        <v>44627</v>
      </c>
      <c r="E2175" s="40">
        <f>MIN(DATE(Table1[Year]+1,1,0),DATE(Table1[Year],1,1)-WEEKDAY(DATE(Table1[Year],1,1),2)+Table1[WeekNum]*7)</f>
        <v>44633</v>
      </c>
      <c r="F2175" s="15">
        <v>2022</v>
      </c>
      <c r="G2175" s="15">
        <f t="shared" si="66"/>
        <v>3</v>
      </c>
      <c r="H2175" s="15">
        <v>11</v>
      </c>
      <c r="I2175" s="207" t="str">
        <f>"W" &amp;Table1[[#This Row],[WeekNum]]</f>
        <v>W11</v>
      </c>
      <c r="J2175" s="195" t="str">
        <f t="shared" si="67"/>
        <v>22-W11</v>
      </c>
      <c r="K2175" s="11" t="s">
        <v>432</v>
      </c>
      <c r="L2175" s="11"/>
      <c r="M2175" s="11" t="s">
        <v>77</v>
      </c>
      <c r="N2175" s="266" t="s">
        <v>368</v>
      </c>
      <c r="O2175" s="266" t="s">
        <v>386</v>
      </c>
      <c r="P2175" s="11" t="s">
        <v>387</v>
      </c>
      <c r="Q2175" s="11" t="s">
        <v>419</v>
      </c>
      <c r="R2175" s="11">
        <v>0</v>
      </c>
      <c r="S2175" s="11">
        <v>0</v>
      </c>
      <c r="T2175" s="206">
        <f>ABS(Table1[[#This Row],[Prod]]-Table1[[#This Row],[Planned]])</f>
        <v>0</v>
      </c>
      <c r="U2175" s="209">
        <f>IF(ABS(Table1[[#This Row],[Prod]]-Table1[[#This Row],[Planned]])&gt;Table1[[#This Row],[Planned]],0,IF(Table1[[#This Row],[Planned]]=0,0,1-ABS(Table1[[#This Row],[Prod]]-Table1[[#This Row],[Planned]])/Table1[[#This Row],[Planned]]))</f>
        <v>0</v>
      </c>
      <c r="V2175" s="11"/>
      <c r="W2175" s="11"/>
      <c r="X2175" s="27">
        <v>0</v>
      </c>
      <c r="Y2175" s="206">
        <f>Table1[[#This Row],[Prod]]</f>
        <v>0</v>
      </c>
      <c r="Z2175" s="206">
        <f>ABS(Table1[[#This Row],[Prod2]]-Table1[[#This Row],[Plan Revised]])</f>
        <v>0</v>
      </c>
      <c r="AA2175" s="209">
        <f>IF(ABS(Table1[[#This Row],[Prod2]]-Table1[[#This Row],[Plan Revised]])&gt;Table1[[#This Row],[Plan Revised]],0,IF(Table1[[#This Row],[Plan Revised]]=0,0,1-ABS(Table1[[#This Row],[Prod2]]-Table1[[#This Row],[Plan Revised]])/Table1[[#This Row],[Plan Revised]]))</f>
        <v>0</v>
      </c>
      <c r="AB2175" s="11"/>
      <c r="AC2175" s="30"/>
      <c r="AD2175"/>
      <c r="AF2175"/>
    </row>
    <row r="2176" spans="1:32">
      <c r="A2176" s="15" t="str">
        <f>IF(Table1[Week]=WeekSel,"Yes","No")</f>
        <v>No</v>
      </c>
      <c r="B2176" s="15" t="str">
        <f>IF((Table1[StartDate]&gt;=Date.GraphMin)*(Table1[StartDate]&lt;=Date.GraphMax)=1,"Yes","No")</f>
        <v>No</v>
      </c>
      <c r="C2176" s="15" t="str">
        <f>IF(OR(Table1[[#This Row],[Site]]="FOOD MILLING",Table1[[#This Row],[Site]]="GODACO"), "No", "Yes")</f>
        <v>Yes</v>
      </c>
      <c r="D2176" s="40">
        <f>MAX(DATE(Table1[Year],1,1),DATE(Table1[Year],1,1)-WEEKDAY(DATE(Table1[Year],1,1),2)+(Table1[WeekNum]-1)*7+1)</f>
        <v>44627</v>
      </c>
      <c r="E2176" s="40">
        <f>MIN(DATE(Table1[Year]+1,1,0),DATE(Table1[Year],1,1)-WEEKDAY(DATE(Table1[Year],1,1),2)+Table1[WeekNum]*7)</f>
        <v>44633</v>
      </c>
      <c r="F2176" s="15">
        <v>2022</v>
      </c>
      <c r="G2176" s="15">
        <f t="shared" si="66"/>
        <v>3</v>
      </c>
      <c r="H2176" s="15">
        <v>11</v>
      </c>
      <c r="I2176" s="207" t="str">
        <f>"W" &amp;Table1[[#This Row],[WeekNum]]</f>
        <v>W11</v>
      </c>
      <c r="J2176" s="195" t="str">
        <f t="shared" si="67"/>
        <v>22-W11</v>
      </c>
      <c r="K2176" s="11" t="s">
        <v>434</v>
      </c>
      <c r="L2176" s="11"/>
      <c r="M2176" s="11" t="s">
        <v>77</v>
      </c>
      <c r="N2176" s="266" t="s">
        <v>368</v>
      </c>
      <c r="O2176" s="266" t="s">
        <v>386</v>
      </c>
      <c r="P2176" s="11" t="s">
        <v>387</v>
      </c>
      <c r="Q2176" s="11" t="s">
        <v>419</v>
      </c>
      <c r="R2176" s="11">
        <v>0</v>
      </c>
      <c r="S2176" s="11">
        <v>0</v>
      </c>
      <c r="T2176" s="206">
        <f>ABS(Table1[[#This Row],[Prod]]-Table1[[#This Row],[Planned]])</f>
        <v>0</v>
      </c>
      <c r="U2176" s="209">
        <f>IF(ABS(Table1[[#This Row],[Prod]]-Table1[[#This Row],[Planned]])&gt;Table1[[#This Row],[Planned]],0,IF(Table1[[#This Row],[Planned]]=0,0,1-ABS(Table1[[#This Row],[Prod]]-Table1[[#This Row],[Planned]])/Table1[[#This Row],[Planned]]))</f>
        <v>0</v>
      </c>
      <c r="V2176" s="11"/>
      <c r="W2176" s="11"/>
      <c r="X2176" s="27">
        <v>0</v>
      </c>
      <c r="Y2176" s="206">
        <f>Table1[[#This Row],[Prod]]</f>
        <v>0</v>
      </c>
      <c r="Z2176" s="206">
        <f>ABS(Table1[[#This Row],[Prod2]]-Table1[[#This Row],[Plan Revised]])</f>
        <v>0</v>
      </c>
      <c r="AA2176" s="209">
        <f>IF(ABS(Table1[[#This Row],[Prod2]]-Table1[[#This Row],[Plan Revised]])&gt;Table1[[#This Row],[Plan Revised]],0,IF(Table1[[#This Row],[Plan Revised]]=0,0,1-ABS(Table1[[#This Row],[Prod2]]-Table1[[#This Row],[Plan Revised]])/Table1[[#This Row],[Plan Revised]]))</f>
        <v>0</v>
      </c>
      <c r="AB2176" s="11"/>
      <c r="AC2176" s="30"/>
      <c r="AD2176"/>
      <c r="AF2176"/>
    </row>
    <row r="2177" spans="1:32">
      <c r="A2177" s="15" t="str">
        <f>IF(Table1[Week]=WeekSel,"Yes","No")</f>
        <v>No</v>
      </c>
      <c r="B2177" s="15" t="str">
        <f>IF((Table1[StartDate]&gt;=Date.GraphMin)*(Table1[StartDate]&lt;=Date.GraphMax)=1,"Yes","No")</f>
        <v>No</v>
      </c>
      <c r="C2177" s="15" t="str">
        <f>IF(OR(Table1[[#This Row],[Site]]="FOOD MILLING",Table1[[#This Row],[Site]]="GODACO"), "No", "Yes")</f>
        <v>Yes</v>
      </c>
      <c r="D2177" s="40">
        <f>MAX(DATE(Table1[Year],1,1),DATE(Table1[Year],1,1)-WEEKDAY(DATE(Table1[Year],1,1),2)+(Table1[WeekNum]-1)*7+1)</f>
        <v>44627</v>
      </c>
      <c r="E2177" s="40">
        <f>MIN(DATE(Table1[Year]+1,1,0),DATE(Table1[Year],1,1)-WEEKDAY(DATE(Table1[Year],1,1),2)+Table1[WeekNum]*7)</f>
        <v>44633</v>
      </c>
      <c r="F2177" s="15">
        <v>2022</v>
      </c>
      <c r="G2177" s="15">
        <f t="shared" si="66"/>
        <v>3</v>
      </c>
      <c r="H2177" s="15">
        <v>11</v>
      </c>
      <c r="I2177" s="207" t="str">
        <f>"W" &amp;Table1[[#This Row],[WeekNum]]</f>
        <v>W11</v>
      </c>
      <c r="J2177" s="195" t="str">
        <f t="shared" si="67"/>
        <v>22-W11</v>
      </c>
      <c r="K2177" s="11" t="s">
        <v>433</v>
      </c>
      <c r="L2177" s="11"/>
      <c r="M2177" s="11" t="s">
        <v>77</v>
      </c>
      <c r="N2177" s="266" t="s">
        <v>368</v>
      </c>
      <c r="O2177" s="266" t="s">
        <v>386</v>
      </c>
      <c r="P2177" s="11" t="s">
        <v>387</v>
      </c>
      <c r="Q2177" s="11" t="s">
        <v>419</v>
      </c>
      <c r="R2177" s="11">
        <v>0</v>
      </c>
      <c r="S2177" s="11">
        <v>0</v>
      </c>
      <c r="T2177" s="206">
        <f>ABS(Table1[[#This Row],[Prod]]-Table1[[#This Row],[Planned]])</f>
        <v>0</v>
      </c>
      <c r="U2177" s="209">
        <f>IF(ABS(Table1[[#This Row],[Prod]]-Table1[[#This Row],[Planned]])&gt;Table1[[#This Row],[Planned]],0,IF(Table1[[#This Row],[Planned]]=0,0,1-ABS(Table1[[#This Row],[Prod]]-Table1[[#This Row],[Planned]])/Table1[[#This Row],[Planned]]))</f>
        <v>0</v>
      </c>
      <c r="V2177" s="11"/>
      <c r="W2177" s="11"/>
      <c r="X2177" s="27">
        <v>0</v>
      </c>
      <c r="Y2177" s="206">
        <f>Table1[[#This Row],[Prod]]</f>
        <v>0</v>
      </c>
      <c r="Z2177" s="206">
        <f>ABS(Table1[[#This Row],[Prod2]]-Table1[[#This Row],[Plan Revised]])</f>
        <v>0</v>
      </c>
      <c r="AA2177" s="209">
        <f>IF(ABS(Table1[[#This Row],[Prod2]]-Table1[[#This Row],[Plan Revised]])&gt;Table1[[#This Row],[Plan Revised]],0,IF(Table1[[#This Row],[Plan Revised]]=0,0,1-ABS(Table1[[#This Row],[Prod2]]-Table1[[#This Row],[Plan Revised]])/Table1[[#This Row],[Plan Revised]]))</f>
        <v>0</v>
      </c>
      <c r="AB2177" s="11"/>
      <c r="AC2177" s="30"/>
      <c r="AD2177"/>
      <c r="AF2177"/>
    </row>
    <row r="2178" spans="1:32">
      <c r="A2178" s="15" t="str">
        <f>IF(Table1[Week]=WeekSel,"Yes","No")</f>
        <v>No</v>
      </c>
      <c r="B2178" s="15" t="str">
        <f>IF((Table1[StartDate]&gt;=Date.GraphMin)*(Table1[StartDate]&lt;=Date.GraphMax)=1,"Yes","No")</f>
        <v>No</v>
      </c>
      <c r="C2178" s="15" t="str">
        <f>IF(OR(Table1[[#This Row],[Site]]="FOOD MILLING",Table1[[#This Row],[Site]]="GODACO"), "No", "Yes")</f>
        <v>Yes</v>
      </c>
      <c r="D2178" s="40">
        <f>MAX(DATE(Table1[Year],1,1),DATE(Table1[Year],1,1)-WEEKDAY(DATE(Table1[Year],1,1),2)+(Table1[WeekNum]-1)*7+1)</f>
        <v>44627</v>
      </c>
      <c r="E2178" s="40">
        <f>MIN(DATE(Table1[Year]+1,1,0),DATE(Table1[Year],1,1)-WEEKDAY(DATE(Table1[Year],1,1),2)+Table1[WeekNum]*7)</f>
        <v>44633</v>
      </c>
      <c r="F2178" s="15">
        <v>2022</v>
      </c>
      <c r="G2178" s="15">
        <f t="shared" ref="G2178:G2241" si="68">MONTH(DATE(F2178,1,H2178*7-2)-WEEKDAY(DATE(H2178,1,2)))</f>
        <v>3</v>
      </c>
      <c r="H2178" s="15">
        <v>11</v>
      </c>
      <c r="I2178" s="207" t="str">
        <f>"W" &amp;Table1[[#This Row],[WeekNum]]</f>
        <v>W11</v>
      </c>
      <c r="J2178" s="195" t="str">
        <f t="shared" ref="J2178:J2241" si="69">RIGHT(F2178,2)&amp;"-"&amp;TEXT(H2178,"W00")</f>
        <v>22-W11</v>
      </c>
      <c r="K2178" s="11" t="s">
        <v>498</v>
      </c>
      <c r="L2178" s="11"/>
      <c r="M2178" s="11" t="s">
        <v>72</v>
      </c>
      <c r="N2178" s="11" t="s">
        <v>44</v>
      </c>
      <c r="O2178" s="266" t="s">
        <v>389</v>
      </c>
      <c r="P2178" s="11" t="s">
        <v>390</v>
      </c>
      <c r="Q2178" s="11" t="s">
        <v>421</v>
      </c>
      <c r="R2178" s="11">
        <v>465</v>
      </c>
      <c r="S2178" s="11">
        <v>451.72800000000001</v>
      </c>
      <c r="T2178" s="206">
        <f>ABS(Table1[[#This Row],[Prod]]-Table1[[#This Row],[Planned]])</f>
        <v>13.271999999999991</v>
      </c>
      <c r="U2178" s="209">
        <f>IF(ABS(Table1[[#This Row],[Prod]]-Table1[[#This Row],[Planned]])&gt;Table1[[#This Row],[Planned]],0,IF(Table1[[#This Row],[Planned]]=0,0,1-ABS(Table1[[#This Row],[Prod]]-Table1[[#This Row],[Planned]])/Table1[[#This Row],[Planned]]))</f>
        <v>0.97145806451612904</v>
      </c>
      <c r="V2178" s="11"/>
      <c r="W2178" s="11"/>
      <c r="X2178" s="27">
        <v>465</v>
      </c>
      <c r="Y2178" s="206">
        <f>Table1[[#This Row],[Prod]]</f>
        <v>451.72800000000001</v>
      </c>
      <c r="Z2178" s="206">
        <f>ABS(Table1[[#This Row],[Prod2]]-Table1[[#This Row],[Plan Revised]])</f>
        <v>13.271999999999991</v>
      </c>
      <c r="AA2178" s="209">
        <f>IF(ABS(Table1[[#This Row],[Prod2]]-Table1[[#This Row],[Plan Revised]])&gt;Table1[[#This Row],[Plan Revised]],0,IF(Table1[[#This Row],[Plan Revised]]=0,0,1-ABS(Table1[[#This Row],[Prod2]]-Table1[[#This Row],[Plan Revised]])/Table1[[#This Row],[Plan Revised]]))</f>
        <v>0.97145806451612904</v>
      </c>
      <c r="AB2178" s="11"/>
      <c r="AC2178" s="30"/>
      <c r="AD2178"/>
      <c r="AF2178"/>
    </row>
    <row r="2179" spans="1:32">
      <c r="A2179" s="15" t="str">
        <f>IF(Table1[Week]=WeekSel,"Yes","No")</f>
        <v>No</v>
      </c>
      <c r="B2179" s="15" t="str">
        <f>IF((Table1[StartDate]&gt;=Date.GraphMin)*(Table1[StartDate]&lt;=Date.GraphMax)=1,"Yes","No")</f>
        <v>No</v>
      </c>
      <c r="C2179" s="15" t="str">
        <f>IF(OR(Table1[[#This Row],[Site]]="FOOD MILLING",Table1[[#This Row],[Site]]="GODACO"), "No", "Yes")</f>
        <v>Yes</v>
      </c>
      <c r="D2179" s="40">
        <f>MAX(DATE(Table1[Year],1,1),DATE(Table1[Year],1,1)-WEEKDAY(DATE(Table1[Year],1,1),2)+(Table1[WeekNum]-1)*7+1)</f>
        <v>44627</v>
      </c>
      <c r="E2179" s="40">
        <f>MIN(DATE(Table1[Year]+1,1,0),DATE(Table1[Year],1,1)-WEEKDAY(DATE(Table1[Year],1,1),2)+Table1[WeekNum]*7)</f>
        <v>44633</v>
      </c>
      <c r="F2179" s="15">
        <v>2022</v>
      </c>
      <c r="G2179" s="15">
        <f t="shared" si="68"/>
        <v>3</v>
      </c>
      <c r="H2179" s="15">
        <v>11</v>
      </c>
      <c r="I2179" s="207" t="str">
        <f>"W" &amp;Table1[[#This Row],[WeekNum]]</f>
        <v>W11</v>
      </c>
      <c r="J2179" s="195" t="str">
        <f t="shared" si="69"/>
        <v>22-W11</v>
      </c>
      <c r="K2179" s="11" t="s">
        <v>684</v>
      </c>
      <c r="L2179" s="11"/>
      <c r="M2179" s="11" t="s">
        <v>72</v>
      </c>
      <c r="N2179" s="11" t="s">
        <v>44</v>
      </c>
      <c r="O2179" s="266" t="s">
        <v>391</v>
      </c>
      <c r="P2179" s="11" t="s">
        <v>392</v>
      </c>
      <c r="Q2179" s="11" t="s">
        <v>421</v>
      </c>
      <c r="R2179" s="11">
        <v>0</v>
      </c>
      <c r="S2179" s="11">
        <v>0</v>
      </c>
      <c r="T2179" s="206">
        <f>ABS(Table1[[#This Row],[Prod]]-Table1[[#This Row],[Planned]])</f>
        <v>0</v>
      </c>
      <c r="U2179" s="209">
        <f>IF(ABS(Table1[[#This Row],[Prod]]-Table1[[#This Row],[Planned]])&gt;Table1[[#This Row],[Planned]],0,IF(Table1[[#This Row],[Planned]]=0,0,1-ABS(Table1[[#This Row],[Prod]]-Table1[[#This Row],[Planned]])/Table1[[#This Row],[Planned]]))</f>
        <v>0</v>
      </c>
      <c r="V2179" s="11"/>
      <c r="W2179" s="11"/>
      <c r="X2179" s="27">
        <v>0</v>
      </c>
      <c r="Y2179" s="206">
        <f>Table1[[#This Row],[Prod]]</f>
        <v>0</v>
      </c>
      <c r="Z2179" s="206">
        <f>ABS(Table1[[#This Row],[Prod2]]-Table1[[#This Row],[Plan Revised]])</f>
        <v>0</v>
      </c>
      <c r="AA2179" s="209">
        <f>IF(ABS(Table1[[#This Row],[Prod2]]-Table1[[#This Row],[Plan Revised]])&gt;Table1[[#This Row],[Plan Revised]],0,IF(Table1[[#This Row],[Plan Revised]]=0,0,1-ABS(Table1[[#This Row],[Prod2]]-Table1[[#This Row],[Plan Revised]])/Table1[[#This Row],[Plan Revised]]))</f>
        <v>0</v>
      </c>
      <c r="AB2179" s="11"/>
      <c r="AC2179" s="30"/>
      <c r="AD2179"/>
      <c r="AF2179"/>
    </row>
    <row r="2180" spans="1:32">
      <c r="A2180" s="15" t="str">
        <f>IF(Table1[Week]=WeekSel,"Yes","No")</f>
        <v>No</v>
      </c>
      <c r="B2180" s="15" t="str">
        <f>IF((Table1[StartDate]&gt;=Date.GraphMin)*(Table1[StartDate]&lt;=Date.GraphMax)=1,"Yes","No")</f>
        <v>No</v>
      </c>
      <c r="C2180" s="15" t="str">
        <f>IF(OR(Table1[[#This Row],[Site]]="FOOD MILLING",Table1[[#This Row],[Site]]="GODACO"), "No", "Yes")</f>
        <v>Yes</v>
      </c>
      <c r="D2180" s="40">
        <f>MAX(DATE(Table1[Year],1,1),DATE(Table1[Year],1,1)-WEEKDAY(DATE(Table1[Year],1,1),2)+(Table1[WeekNum]-1)*7+1)</f>
        <v>44627</v>
      </c>
      <c r="E2180" s="40">
        <f>MIN(DATE(Table1[Year]+1,1,0),DATE(Table1[Year],1,1)-WEEKDAY(DATE(Table1[Year],1,1),2)+Table1[WeekNum]*7)</f>
        <v>44633</v>
      </c>
      <c r="F2180" s="15">
        <v>2022</v>
      </c>
      <c r="G2180" s="15">
        <f t="shared" si="68"/>
        <v>3</v>
      </c>
      <c r="H2180" s="15">
        <v>11</v>
      </c>
      <c r="I2180" s="207" t="str">
        <f>"W" &amp;Table1[[#This Row],[WeekNum]]</f>
        <v>W11</v>
      </c>
      <c r="J2180" s="195" t="str">
        <f t="shared" si="69"/>
        <v>22-W11</v>
      </c>
      <c r="K2180" s="11" t="s">
        <v>647</v>
      </c>
      <c r="L2180" s="11"/>
      <c r="M2180" s="11" t="s">
        <v>72</v>
      </c>
      <c r="N2180" s="11" t="s">
        <v>44</v>
      </c>
      <c r="O2180" s="266" t="s">
        <v>391</v>
      </c>
      <c r="P2180" s="11" t="s">
        <v>378</v>
      </c>
      <c r="Q2180" s="11" t="s">
        <v>421</v>
      </c>
      <c r="R2180" s="11">
        <v>1000</v>
      </c>
      <c r="S2180" s="11">
        <v>0</v>
      </c>
      <c r="T2180" s="206">
        <f>ABS(Table1[[#This Row],[Prod]]-Table1[[#This Row],[Planned]])</f>
        <v>1000</v>
      </c>
      <c r="U2180" s="209">
        <f>IF(ABS(Table1[[#This Row],[Prod]]-Table1[[#This Row],[Planned]])&gt;Table1[[#This Row],[Planned]],0,IF(Table1[[#This Row],[Planned]]=0,0,1-ABS(Table1[[#This Row],[Prod]]-Table1[[#This Row],[Planned]])/Table1[[#This Row],[Planned]]))</f>
        <v>0</v>
      </c>
      <c r="V2180" s="11"/>
      <c r="W2180" s="11"/>
      <c r="X2180" s="27">
        <v>0</v>
      </c>
      <c r="Y2180" s="206">
        <f>Table1[[#This Row],[Prod]]</f>
        <v>0</v>
      </c>
      <c r="Z2180" s="206">
        <f>ABS(Table1[[#This Row],[Prod2]]-Table1[[#This Row],[Plan Revised]])</f>
        <v>0</v>
      </c>
      <c r="AA2180" s="209">
        <f>IF(ABS(Table1[[#This Row],[Prod2]]-Table1[[#This Row],[Plan Revised]])&gt;Table1[[#This Row],[Plan Revised]],0,IF(Table1[[#This Row],[Plan Revised]]=0,0,1-ABS(Table1[[#This Row],[Prod2]]-Table1[[#This Row],[Plan Revised]])/Table1[[#This Row],[Plan Revised]]))</f>
        <v>0</v>
      </c>
      <c r="AB2180" s="11"/>
      <c r="AC2180" s="30"/>
      <c r="AD2180"/>
      <c r="AF2180"/>
    </row>
    <row r="2181" spans="1:32">
      <c r="A2181" s="15" t="str">
        <f>IF(Table1[Week]=WeekSel,"Yes","No")</f>
        <v>No</v>
      </c>
      <c r="B2181" s="15" t="str">
        <f>IF((Table1[StartDate]&gt;=Date.GraphMin)*(Table1[StartDate]&lt;=Date.GraphMax)=1,"Yes","No")</f>
        <v>No</v>
      </c>
      <c r="C2181" s="15" t="str">
        <f>IF(OR(Table1[[#This Row],[Site]]="FOOD MILLING",Table1[[#This Row],[Site]]="GODACO"), "No", "Yes")</f>
        <v>Yes</v>
      </c>
      <c r="D2181" s="40">
        <f>MAX(DATE(Table1[Year],1,1),DATE(Table1[Year],1,1)-WEEKDAY(DATE(Table1[Year],1,1),2)+(Table1[WeekNum]-1)*7+1)</f>
        <v>44627</v>
      </c>
      <c r="E2181" s="40">
        <f>MIN(DATE(Table1[Year]+1,1,0),DATE(Table1[Year],1,1)-WEEKDAY(DATE(Table1[Year],1,1),2)+Table1[WeekNum]*7)</f>
        <v>44633</v>
      </c>
      <c r="F2181" s="15">
        <v>2022</v>
      </c>
      <c r="G2181" s="15">
        <f t="shared" si="68"/>
        <v>3</v>
      </c>
      <c r="H2181" s="15">
        <v>11</v>
      </c>
      <c r="I2181" s="207" t="str">
        <f>"W" &amp;Table1[[#This Row],[WeekNum]]</f>
        <v>W11</v>
      </c>
      <c r="J2181" s="195" t="str">
        <f t="shared" si="69"/>
        <v>22-W11</v>
      </c>
      <c r="K2181" s="11" t="s">
        <v>685</v>
      </c>
      <c r="L2181" s="11"/>
      <c r="M2181" s="11" t="s">
        <v>72</v>
      </c>
      <c r="N2181" s="11" t="s">
        <v>44</v>
      </c>
      <c r="O2181" s="266" t="s">
        <v>391</v>
      </c>
      <c r="P2181" s="11" t="s">
        <v>392</v>
      </c>
      <c r="Q2181" s="11" t="s">
        <v>421</v>
      </c>
      <c r="R2181" s="11">
        <v>0</v>
      </c>
      <c r="S2181" s="11">
        <v>0</v>
      </c>
      <c r="T2181" s="206">
        <f>ABS(Table1[[#This Row],[Prod]]-Table1[[#This Row],[Planned]])</f>
        <v>0</v>
      </c>
      <c r="U2181" s="209">
        <f>IF(ABS(Table1[[#This Row],[Prod]]-Table1[[#This Row],[Planned]])&gt;Table1[[#This Row],[Planned]],0,IF(Table1[[#This Row],[Planned]]=0,0,1-ABS(Table1[[#This Row],[Prod]]-Table1[[#This Row],[Planned]])/Table1[[#This Row],[Planned]]))</f>
        <v>0</v>
      </c>
      <c r="V2181" s="11"/>
      <c r="W2181" s="11"/>
      <c r="X2181" s="27">
        <v>0</v>
      </c>
      <c r="Y2181" s="206">
        <f>Table1[[#This Row],[Prod]]</f>
        <v>0</v>
      </c>
      <c r="Z2181" s="206">
        <f>ABS(Table1[[#This Row],[Prod2]]-Table1[[#This Row],[Plan Revised]])</f>
        <v>0</v>
      </c>
      <c r="AA2181" s="209">
        <f>IF(ABS(Table1[[#This Row],[Prod2]]-Table1[[#This Row],[Plan Revised]])&gt;Table1[[#This Row],[Plan Revised]],0,IF(Table1[[#This Row],[Plan Revised]]=0,0,1-ABS(Table1[[#This Row],[Prod2]]-Table1[[#This Row],[Plan Revised]])/Table1[[#This Row],[Plan Revised]]))</f>
        <v>0</v>
      </c>
      <c r="AB2181" s="11"/>
      <c r="AC2181" s="30"/>
      <c r="AD2181"/>
      <c r="AF2181"/>
    </row>
    <row r="2182" spans="1:32">
      <c r="A2182" s="15" t="str">
        <f>IF(Table1[Week]=WeekSel,"Yes","No")</f>
        <v>No</v>
      </c>
      <c r="B2182" s="15" t="str">
        <f>IF((Table1[StartDate]&gt;=Date.GraphMin)*(Table1[StartDate]&lt;=Date.GraphMax)=1,"Yes","No")</f>
        <v>No</v>
      </c>
      <c r="C2182" s="15" t="str">
        <f>IF(OR(Table1[[#This Row],[Site]]="FOOD MILLING",Table1[[#This Row],[Site]]="GODACO"), "No", "Yes")</f>
        <v>Yes</v>
      </c>
      <c r="D2182" s="40">
        <f>MAX(DATE(Table1[Year],1,1),DATE(Table1[Year],1,1)-WEEKDAY(DATE(Table1[Year],1,1),2)+(Table1[WeekNum]-1)*7+1)</f>
        <v>44627</v>
      </c>
      <c r="E2182" s="40">
        <f>MIN(DATE(Table1[Year]+1,1,0),DATE(Table1[Year],1,1)-WEEKDAY(DATE(Table1[Year],1,1),2)+Table1[WeekNum]*7)</f>
        <v>44633</v>
      </c>
      <c r="F2182" s="15">
        <v>2022</v>
      </c>
      <c r="G2182" s="15">
        <f t="shared" si="68"/>
        <v>3</v>
      </c>
      <c r="H2182" s="15">
        <v>11</v>
      </c>
      <c r="I2182" s="207" t="str">
        <f>"W" &amp;Table1[[#This Row],[WeekNum]]</f>
        <v>W11</v>
      </c>
      <c r="J2182" s="195" t="str">
        <f t="shared" si="69"/>
        <v>22-W11</v>
      </c>
      <c r="K2182" s="11" t="s">
        <v>686</v>
      </c>
      <c r="L2182" s="11"/>
      <c r="M2182" s="11" t="s">
        <v>72</v>
      </c>
      <c r="N2182" s="11" t="s">
        <v>44</v>
      </c>
      <c r="O2182" s="266" t="s">
        <v>389</v>
      </c>
      <c r="P2182" s="11" t="s">
        <v>390</v>
      </c>
      <c r="Q2182" s="11" t="s">
        <v>421</v>
      </c>
      <c r="R2182" s="11">
        <v>480</v>
      </c>
      <c r="S2182" s="11">
        <v>450</v>
      </c>
      <c r="T2182" s="206">
        <f>ABS(Table1[[#This Row],[Prod]]-Table1[[#This Row],[Planned]])</f>
        <v>30</v>
      </c>
      <c r="U2182" s="209">
        <f>IF(ABS(Table1[[#This Row],[Prod]]-Table1[[#This Row],[Planned]])&gt;Table1[[#This Row],[Planned]],0,IF(Table1[[#This Row],[Planned]]=0,0,1-ABS(Table1[[#This Row],[Prod]]-Table1[[#This Row],[Planned]])/Table1[[#This Row],[Planned]]))</f>
        <v>0.9375</v>
      </c>
      <c r="V2182" s="11"/>
      <c r="W2182" s="11"/>
      <c r="X2182" s="27">
        <v>480</v>
      </c>
      <c r="Y2182" s="206">
        <f>Table1[[#This Row],[Prod]]</f>
        <v>450</v>
      </c>
      <c r="Z2182" s="206">
        <f>ABS(Table1[[#This Row],[Prod2]]-Table1[[#This Row],[Plan Revised]])</f>
        <v>30</v>
      </c>
      <c r="AA2182" s="209">
        <f>IF(ABS(Table1[[#This Row],[Prod2]]-Table1[[#This Row],[Plan Revised]])&gt;Table1[[#This Row],[Plan Revised]],0,IF(Table1[[#This Row],[Plan Revised]]=0,0,1-ABS(Table1[[#This Row],[Prod2]]-Table1[[#This Row],[Plan Revised]])/Table1[[#This Row],[Plan Revised]]))</f>
        <v>0.9375</v>
      </c>
      <c r="AB2182" s="11"/>
      <c r="AC2182" s="30"/>
      <c r="AD2182"/>
      <c r="AF2182"/>
    </row>
    <row r="2183" spans="1:32">
      <c r="A2183" s="15" t="str">
        <f>IF(Table1[Week]=WeekSel,"Yes","No")</f>
        <v>No</v>
      </c>
      <c r="B2183" s="15" t="str">
        <f>IF((Table1[StartDate]&gt;=Date.GraphMin)*(Table1[StartDate]&lt;=Date.GraphMax)=1,"Yes","No")</f>
        <v>No</v>
      </c>
      <c r="C2183" s="15" t="str">
        <f>IF(OR(Table1[[#This Row],[Site]]="FOOD MILLING",Table1[[#This Row],[Site]]="GODACO"), "No", "Yes")</f>
        <v>Yes</v>
      </c>
      <c r="D2183" s="40">
        <f>MAX(DATE(Table1[Year],1,1),DATE(Table1[Year],1,1)-WEEKDAY(DATE(Table1[Year],1,1),2)+(Table1[WeekNum]-1)*7+1)</f>
        <v>44627</v>
      </c>
      <c r="E2183" s="40">
        <f>MIN(DATE(Table1[Year]+1,1,0),DATE(Table1[Year],1,1)-WEEKDAY(DATE(Table1[Year],1,1),2)+Table1[WeekNum]*7)</f>
        <v>44633</v>
      </c>
      <c r="F2183" s="15">
        <v>2022</v>
      </c>
      <c r="G2183" s="15">
        <f t="shared" si="68"/>
        <v>3</v>
      </c>
      <c r="H2183" s="15">
        <v>11</v>
      </c>
      <c r="I2183" s="207" t="str">
        <f>"W" &amp;Table1[[#This Row],[WeekNum]]</f>
        <v>W11</v>
      </c>
      <c r="J2183" s="195" t="str">
        <f t="shared" si="69"/>
        <v>22-W11</v>
      </c>
      <c r="K2183" s="11" t="s">
        <v>687</v>
      </c>
      <c r="L2183" s="11"/>
      <c r="M2183" s="11" t="s">
        <v>72</v>
      </c>
      <c r="N2183" s="11" t="s">
        <v>44</v>
      </c>
      <c r="O2183" s="266" t="s">
        <v>389</v>
      </c>
      <c r="P2183" s="11" t="s">
        <v>390</v>
      </c>
      <c r="Q2183" s="11" t="s">
        <v>421</v>
      </c>
      <c r="R2183" s="11">
        <v>320</v>
      </c>
      <c r="S2183" s="11">
        <v>452.2</v>
      </c>
      <c r="T2183" s="206">
        <f>ABS(Table1[[#This Row],[Prod]]-Table1[[#This Row],[Planned]])</f>
        <v>132.19999999999999</v>
      </c>
      <c r="U2183" s="209">
        <f>IF(ABS(Table1[[#This Row],[Prod]]-Table1[[#This Row],[Planned]])&gt;Table1[[#This Row],[Planned]],0,IF(Table1[[#This Row],[Planned]]=0,0,1-ABS(Table1[[#This Row],[Prod]]-Table1[[#This Row],[Planned]])/Table1[[#This Row],[Planned]]))</f>
        <v>0.58687500000000004</v>
      </c>
      <c r="V2183" s="11"/>
      <c r="W2183" s="11"/>
      <c r="X2183" s="27">
        <v>320</v>
      </c>
      <c r="Y2183" s="206">
        <f>Table1[[#This Row],[Prod]]</f>
        <v>452.2</v>
      </c>
      <c r="Z2183" s="206">
        <f>ABS(Table1[[#This Row],[Prod2]]-Table1[[#This Row],[Plan Revised]])</f>
        <v>132.19999999999999</v>
      </c>
      <c r="AA2183" s="209">
        <f>IF(ABS(Table1[[#This Row],[Prod2]]-Table1[[#This Row],[Plan Revised]])&gt;Table1[[#This Row],[Plan Revised]],0,IF(Table1[[#This Row],[Plan Revised]]=0,0,1-ABS(Table1[[#This Row],[Prod2]]-Table1[[#This Row],[Plan Revised]])/Table1[[#This Row],[Plan Revised]]))</f>
        <v>0.58687500000000004</v>
      </c>
      <c r="AB2183" s="11"/>
      <c r="AC2183" s="30"/>
      <c r="AD2183"/>
      <c r="AF2183"/>
    </row>
    <row r="2184" spans="1:32">
      <c r="A2184" s="15" t="str">
        <f>IF(Table1[Week]=WeekSel,"Yes","No")</f>
        <v>No</v>
      </c>
      <c r="B2184" s="15" t="str">
        <f>IF((Table1[StartDate]&gt;=Date.GraphMin)*(Table1[StartDate]&lt;=Date.GraphMax)=1,"Yes","No")</f>
        <v>No</v>
      </c>
      <c r="C2184" s="15" t="str">
        <f>IF(OR(Table1[[#This Row],[Site]]="FOOD MILLING",Table1[[#This Row],[Site]]="GODACO"), "No", "Yes")</f>
        <v>Yes</v>
      </c>
      <c r="D2184" s="40">
        <f>MAX(DATE(Table1[Year],1,1),DATE(Table1[Year],1,1)-WEEKDAY(DATE(Table1[Year],1,1),2)+(Table1[WeekNum]-1)*7+1)</f>
        <v>44627</v>
      </c>
      <c r="E2184" s="40">
        <f>MIN(DATE(Table1[Year]+1,1,0),DATE(Table1[Year],1,1)-WEEKDAY(DATE(Table1[Year],1,1),2)+Table1[WeekNum]*7)</f>
        <v>44633</v>
      </c>
      <c r="F2184" s="15">
        <v>2022</v>
      </c>
      <c r="G2184" s="15">
        <f t="shared" si="68"/>
        <v>3</v>
      </c>
      <c r="H2184" s="15">
        <v>11</v>
      </c>
      <c r="I2184" s="207" t="str">
        <f>"W" &amp;Table1[[#This Row],[WeekNum]]</f>
        <v>W11</v>
      </c>
      <c r="J2184" s="195" t="str">
        <f t="shared" si="69"/>
        <v>22-W11</v>
      </c>
      <c r="K2184" s="11" t="s">
        <v>722</v>
      </c>
      <c r="L2184" s="11"/>
      <c r="M2184" s="11" t="s">
        <v>72</v>
      </c>
      <c r="N2184" s="11" t="s">
        <v>44</v>
      </c>
      <c r="O2184" s="266" t="s">
        <v>389</v>
      </c>
      <c r="P2184" s="11" t="s">
        <v>410</v>
      </c>
      <c r="Q2184" s="11" t="s">
        <v>421</v>
      </c>
      <c r="R2184" s="11">
        <v>0</v>
      </c>
      <c r="S2184" s="11">
        <v>0</v>
      </c>
      <c r="T2184" s="206">
        <f>ABS(Table1[[#This Row],[Prod]]-Table1[[#This Row],[Planned]])</f>
        <v>0</v>
      </c>
      <c r="U2184" s="209">
        <f>IF(ABS(Table1[[#This Row],[Prod]]-Table1[[#This Row],[Planned]])&gt;Table1[[#This Row],[Planned]],0,IF(Table1[[#This Row],[Planned]]=0,0,1-ABS(Table1[[#This Row],[Prod]]-Table1[[#This Row],[Planned]])/Table1[[#This Row],[Planned]]))</f>
        <v>0</v>
      </c>
      <c r="V2184" s="11"/>
      <c r="W2184" s="11"/>
      <c r="X2184" s="27">
        <v>0</v>
      </c>
      <c r="Y2184" s="206">
        <f>Table1[[#This Row],[Prod]]</f>
        <v>0</v>
      </c>
      <c r="Z2184" s="206">
        <f>ABS(Table1[[#This Row],[Prod2]]-Table1[[#This Row],[Plan Revised]])</f>
        <v>0</v>
      </c>
      <c r="AA2184" s="209">
        <f>IF(ABS(Table1[[#This Row],[Prod2]]-Table1[[#This Row],[Plan Revised]])&gt;Table1[[#This Row],[Plan Revised]],0,IF(Table1[[#This Row],[Plan Revised]]=0,0,1-ABS(Table1[[#This Row],[Prod2]]-Table1[[#This Row],[Plan Revised]])/Table1[[#This Row],[Plan Revised]]))</f>
        <v>0</v>
      </c>
      <c r="AB2184" s="11"/>
      <c r="AC2184" s="30"/>
      <c r="AD2184"/>
      <c r="AF2184"/>
    </row>
    <row r="2185" spans="1:32">
      <c r="A2185" s="15" t="str">
        <f>IF(Table1[Week]=WeekSel,"Yes","No")</f>
        <v>No</v>
      </c>
      <c r="B2185" s="15" t="str">
        <f>IF((Table1[StartDate]&gt;=Date.GraphMin)*(Table1[StartDate]&lt;=Date.GraphMax)=1,"Yes","No")</f>
        <v>No</v>
      </c>
      <c r="C2185" s="15" t="str">
        <f>IF(OR(Table1[[#This Row],[Site]]="FOOD MILLING",Table1[[#This Row],[Site]]="GODACO"), "No", "Yes")</f>
        <v>Yes</v>
      </c>
      <c r="D2185" s="40">
        <f>MAX(DATE(Table1[Year],1,1),DATE(Table1[Year],1,1)-WEEKDAY(DATE(Table1[Year],1,1),2)+(Table1[WeekNum]-1)*7+1)</f>
        <v>44627</v>
      </c>
      <c r="E2185" s="40">
        <f>MIN(DATE(Table1[Year]+1,1,0),DATE(Table1[Year],1,1)-WEEKDAY(DATE(Table1[Year],1,1),2)+Table1[WeekNum]*7)</f>
        <v>44633</v>
      </c>
      <c r="F2185" s="15">
        <v>2022</v>
      </c>
      <c r="G2185" s="15">
        <f t="shared" si="68"/>
        <v>3</v>
      </c>
      <c r="H2185" s="15">
        <v>11</v>
      </c>
      <c r="I2185" s="207" t="str">
        <f>"W" &amp;Table1[[#This Row],[WeekNum]]</f>
        <v>W11</v>
      </c>
      <c r="J2185" s="195" t="str">
        <f t="shared" si="69"/>
        <v>22-W11</v>
      </c>
      <c r="K2185" s="11" t="s">
        <v>513</v>
      </c>
      <c r="L2185" s="11"/>
      <c r="M2185" s="11" t="s">
        <v>72</v>
      </c>
      <c r="N2185" s="266" t="s">
        <v>369</v>
      </c>
      <c r="O2185" s="266" t="s">
        <v>391</v>
      </c>
      <c r="P2185" s="11" t="s">
        <v>393</v>
      </c>
      <c r="Q2185" s="11" t="s">
        <v>421</v>
      </c>
      <c r="R2185" s="11">
        <v>900</v>
      </c>
      <c r="S2185" s="11">
        <v>417.20000000000005</v>
      </c>
      <c r="T2185" s="206">
        <f>ABS(Table1[[#This Row],[Prod]]-Table1[[#This Row],[Planned]])</f>
        <v>482.79999999999995</v>
      </c>
      <c r="U2185" s="209">
        <f>IF(ABS(Table1[[#This Row],[Prod]]-Table1[[#This Row],[Planned]])&gt;Table1[[#This Row],[Planned]],0,IF(Table1[[#This Row],[Planned]]=0,0,1-ABS(Table1[[#This Row],[Prod]]-Table1[[#This Row],[Planned]])/Table1[[#This Row],[Planned]]))</f>
        <v>0.46355555555555561</v>
      </c>
      <c r="V2185" s="11"/>
      <c r="W2185" s="11"/>
      <c r="X2185" s="27">
        <v>420</v>
      </c>
      <c r="Y2185" s="206">
        <f>Table1[[#This Row],[Prod]]</f>
        <v>417.20000000000005</v>
      </c>
      <c r="Z2185" s="206">
        <f>ABS(Table1[[#This Row],[Prod2]]-Table1[[#This Row],[Plan Revised]])</f>
        <v>2.7999999999999545</v>
      </c>
      <c r="AA2185" s="209">
        <f>IF(ABS(Table1[[#This Row],[Prod2]]-Table1[[#This Row],[Plan Revised]])&gt;Table1[[#This Row],[Plan Revised]],0,IF(Table1[[#This Row],[Plan Revised]]=0,0,1-ABS(Table1[[#This Row],[Prod2]]-Table1[[#This Row],[Plan Revised]])/Table1[[#This Row],[Plan Revised]]))</f>
        <v>0.9933333333333334</v>
      </c>
      <c r="AB2185" s="11"/>
      <c r="AC2185" s="30"/>
      <c r="AD2185"/>
      <c r="AF2185"/>
    </row>
    <row r="2186" spans="1:32">
      <c r="A2186" s="15" t="str">
        <f>IF(Table1[Week]=WeekSel,"Yes","No")</f>
        <v>No</v>
      </c>
      <c r="B2186" s="15" t="str">
        <f>IF((Table1[StartDate]&gt;=Date.GraphMin)*(Table1[StartDate]&lt;=Date.GraphMax)=1,"Yes","No")</f>
        <v>No</v>
      </c>
      <c r="C2186" s="15" t="str">
        <f>IF(OR(Table1[[#This Row],[Site]]="FOOD MILLING",Table1[[#This Row],[Site]]="GODACO"), "No", "Yes")</f>
        <v>Yes</v>
      </c>
      <c r="D2186" s="40">
        <f>MAX(DATE(Table1[Year],1,1),DATE(Table1[Year],1,1)-WEEKDAY(DATE(Table1[Year],1,1),2)+(Table1[WeekNum]-1)*7+1)</f>
        <v>44627</v>
      </c>
      <c r="E2186" s="40">
        <f>MIN(DATE(Table1[Year]+1,1,0),DATE(Table1[Year],1,1)-WEEKDAY(DATE(Table1[Year],1,1),2)+Table1[WeekNum]*7)</f>
        <v>44633</v>
      </c>
      <c r="F2186" s="15">
        <v>2022</v>
      </c>
      <c r="G2186" s="15">
        <f t="shared" si="68"/>
        <v>3</v>
      </c>
      <c r="H2186" s="15">
        <v>11</v>
      </c>
      <c r="I2186" s="207" t="str">
        <f>"W" &amp;Table1[[#This Row],[WeekNum]]</f>
        <v>W11</v>
      </c>
      <c r="J2186" s="195" t="str">
        <f t="shared" si="69"/>
        <v>22-W11</v>
      </c>
      <c r="K2186" s="11" t="s">
        <v>518</v>
      </c>
      <c r="L2186" s="11"/>
      <c r="M2186" s="11" t="s">
        <v>72</v>
      </c>
      <c r="N2186" s="266" t="s">
        <v>369</v>
      </c>
      <c r="O2186" s="11" t="s">
        <v>371</v>
      </c>
      <c r="P2186" s="11" t="s">
        <v>371</v>
      </c>
      <c r="Q2186" s="11" t="s">
        <v>421</v>
      </c>
      <c r="R2186" s="11">
        <v>1050</v>
      </c>
      <c r="S2186" s="11">
        <v>932</v>
      </c>
      <c r="T2186" s="206">
        <f>ABS(Table1[[#This Row],[Prod]]-Table1[[#This Row],[Planned]])</f>
        <v>118</v>
      </c>
      <c r="U2186" s="209">
        <f>IF(ABS(Table1[[#This Row],[Prod]]-Table1[[#This Row],[Planned]])&gt;Table1[[#This Row],[Planned]],0,IF(Table1[[#This Row],[Planned]]=0,0,1-ABS(Table1[[#This Row],[Prod]]-Table1[[#This Row],[Planned]])/Table1[[#This Row],[Planned]]))</f>
        <v>0.88761904761904764</v>
      </c>
      <c r="V2186" s="11"/>
      <c r="W2186" s="11"/>
      <c r="X2186" s="27">
        <v>1050</v>
      </c>
      <c r="Y2186" s="206">
        <f>Table1[[#This Row],[Prod]]</f>
        <v>932</v>
      </c>
      <c r="Z2186" s="206">
        <f>ABS(Table1[[#This Row],[Prod2]]-Table1[[#This Row],[Plan Revised]])</f>
        <v>118</v>
      </c>
      <c r="AA2186" s="209">
        <f>IF(ABS(Table1[[#This Row],[Prod2]]-Table1[[#This Row],[Plan Revised]])&gt;Table1[[#This Row],[Plan Revised]],0,IF(Table1[[#This Row],[Plan Revised]]=0,0,1-ABS(Table1[[#This Row],[Prod2]]-Table1[[#This Row],[Plan Revised]])/Table1[[#This Row],[Plan Revised]]))</f>
        <v>0.88761904761904764</v>
      </c>
      <c r="AB2186" s="11"/>
      <c r="AC2186" s="30"/>
      <c r="AD2186"/>
      <c r="AF2186"/>
    </row>
    <row r="2187" spans="1:32">
      <c r="A2187" s="15" t="str">
        <f>IF(Table1[Week]=WeekSel,"Yes","No")</f>
        <v>No</v>
      </c>
      <c r="B2187" s="15" t="str">
        <f>IF((Table1[StartDate]&gt;=Date.GraphMin)*(Table1[StartDate]&lt;=Date.GraphMax)=1,"Yes","No")</f>
        <v>No</v>
      </c>
      <c r="C2187" s="15" t="str">
        <f>IF(OR(Table1[[#This Row],[Site]]="FOOD MILLING",Table1[[#This Row],[Site]]="GODACO"), "No", "Yes")</f>
        <v>Yes</v>
      </c>
      <c r="D2187" s="40">
        <f>MAX(DATE(Table1[Year],1,1),DATE(Table1[Year],1,1)-WEEKDAY(DATE(Table1[Year],1,1),2)+(Table1[WeekNum]-1)*7+1)</f>
        <v>44627</v>
      </c>
      <c r="E2187" s="40">
        <f>MIN(DATE(Table1[Year]+1,1,0),DATE(Table1[Year],1,1)-WEEKDAY(DATE(Table1[Year],1,1),2)+Table1[WeekNum]*7)</f>
        <v>44633</v>
      </c>
      <c r="F2187" s="15">
        <v>2022</v>
      </c>
      <c r="G2187" s="15">
        <f t="shared" si="68"/>
        <v>3</v>
      </c>
      <c r="H2187" s="15">
        <v>11</v>
      </c>
      <c r="I2187" s="207" t="str">
        <f>"W" &amp;Table1[[#This Row],[WeekNum]]</f>
        <v>W11</v>
      </c>
      <c r="J2187" s="195" t="str">
        <f t="shared" si="69"/>
        <v>22-W11</v>
      </c>
      <c r="K2187" s="11" t="s">
        <v>515</v>
      </c>
      <c r="L2187" s="11"/>
      <c r="M2187" s="11" t="s">
        <v>72</v>
      </c>
      <c r="N2187" s="266" t="s">
        <v>369</v>
      </c>
      <c r="O2187" s="11" t="s">
        <v>371</v>
      </c>
      <c r="P2187" s="11" t="s">
        <v>371</v>
      </c>
      <c r="Q2187" s="11" t="s">
        <v>421</v>
      </c>
      <c r="R2187" s="11">
        <v>400</v>
      </c>
      <c r="S2187" s="11">
        <v>591</v>
      </c>
      <c r="T2187" s="206">
        <f>ABS(Table1[[#This Row],[Prod]]-Table1[[#This Row],[Planned]])</f>
        <v>191</v>
      </c>
      <c r="U2187" s="209">
        <f>IF(ABS(Table1[[#This Row],[Prod]]-Table1[[#This Row],[Planned]])&gt;Table1[[#This Row],[Planned]],0,IF(Table1[[#This Row],[Planned]]=0,0,1-ABS(Table1[[#This Row],[Prod]]-Table1[[#This Row],[Planned]])/Table1[[#This Row],[Planned]]))</f>
        <v>0.52249999999999996</v>
      </c>
      <c r="V2187" s="11"/>
      <c r="W2187" s="11"/>
      <c r="X2187" s="27">
        <v>700</v>
      </c>
      <c r="Y2187" s="206">
        <f>Table1[[#This Row],[Prod]]</f>
        <v>591</v>
      </c>
      <c r="Z2187" s="206">
        <f>ABS(Table1[[#This Row],[Prod2]]-Table1[[#This Row],[Plan Revised]])</f>
        <v>109</v>
      </c>
      <c r="AA2187" s="209">
        <f>IF(ABS(Table1[[#This Row],[Prod2]]-Table1[[#This Row],[Plan Revised]])&gt;Table1[[#This Row],[Plan Revised]],0,IF(Table1[[#This Row],[Plan Revised]]=0,0,1-ABS(Table1[[#This Row],[Prod2]]-Table1[[#This Row],[Plan Revised]])/Table1[[#This Row],[Plan Revised]]))</f>
        <v>0.84428571428571431</v>
      </c>
      <c r="AB2187" s="11"/>
      <c r="AC2187" s="30"/>
      <c r="AD2187"/>
      <c r="AF2187"/>
    </row>
    <row r="2188" spans="1:32">
      <c r="A2188" s="15" t="str">
        <f>IF(Table1[Week]=WeekSel,"Yes","No")</f>
        <v>No</v>
      </c>
      <c r="B2188" s="15" t="str">
        <f>IF((Table1[StartDate]&gt;=Date.GraphMin)*(Table1[StartDate]&lt;=Date.GraphMax)=1,"Yes","No")</f>
        <v>No</v>
      </c>
      <c r="C2188" s="15" t="str">
        <f>IF(OR(Table1[[#This Row],[Site]]="FOOD MILLING",Table1[[#This Row],[Site]]="GODACO"), "No", "Yes")</f>
        <v>Yes</v>
      </c>
      <c r="D2188" s="40">
        <f>MAX(DATE(Table1[Year],1,1),DATE(Table1[Year],1,1)-WEEKDAY(DATE(Table1[Year],1,1),2)+(Table1[WeekNum]-1)*7+1)</f>
        <v>44627</v>
      </c>
      <c r="E2188" s="40">
        <f>MIN(DATE(Table1[Year]+1,1,0),DATE(Table1[Year],1,1)-WEEKDAY(DATE(Table1[Year],1,1),2)+Table1[WeekNum]*7)</f>
        <v>44633</v>
      </c>
      <c r="F2188" s="15">
        <v>2022</v>
      </c>
      <c r="G2188" s="15">
        <f t="shared" si="68"/>
        <v>3</v>
      </c>
      <c r="H2188" s="15">
        <v>11</v>
      </c>
      <c r="I2188" s="207" t="str">
        <f>"W" &amp;Table1[[#This Row],[WeekNum]]</f>
        <v>W11</v>
      </c>
      <c r="J2188" s="195" t="str">
        <f t="shared" si="69"/>
        <v>22-W11</v>
      </c>
      <c r="K2188" s="11" t="s">
        <v>516</v>
      </c>
      <c r="L2188" s="11"/>
      <c r="M2188" s="11" t="s">
        <v>72</v>
      </c>
      <c r="N2188" s="266" t="s">
        <v>369</v>
      </c>
      <c r="O2188" s="11" t="s">
        <v>371</v>
      </c>
      <c r="P2188" s="11" t="s">
        <v>371</v>
      </c>
      <c r="Q2188" s="11" t="s">
        <v>421</v>
      </c>
      <c r="R2188" s="11">
        <v>800</v>
      </c>
      <c r="S2188" s="11">
        <v>791</v>
      </c>
      <c r="T2188" s="206">
        <f>ABS(Table1[[#This Row],[Prod]]-Table1[[#This Row],[Planned]])</f>
        <v>9</v>
      </c>
      <c r="U2188" s="209">
        <f>IF(ABS(Table1[[#This Row],[Prod]]-Table1[[#This Row],[Planned]])&gt;Table1[[#This Row],[Planned]],0,IF(Table1[[#This Row],[Planned]]=0,0,1-ABS(Table1[[#This Row],[Prod]]-Table1[[#This Row],[Planned]])/Table1[[#This Row],[Planned]]))</f>
        <v>0.98875000000000002</v>
      </c>
      <c r="V2188" s="11"/>
      <c r="W2188" s="11"/>
      <c r="X2188" s="27">
        <v>800</v>
      </c>
      <c r="Y2188" s="206">
        <f>Table1[[#This Row],[Prod]]</f>
        <v>791</v>
      </c>
      <c r="Z2188" s="206">
        <f>ABS(Table1[[#This Row],[Prod2]]-Table1[[#This Row],[Plan Revised]])</f>
        <v>9</v>
      </c>
      <c r="AA2188" s="209">
        <f>IF(ABS(Table1[[#This Row],[Prod2]]-Table1[[#This Row],[Plan Revised]])&gt;Table1[[#This Row],[Plan Revised]],0,IF(Table1[[#This Row],[Plan Revised]]=0,0,1-ABS(Table1[[#This Row],[Prod2]]-Table1[[#This Row],[Plan Revised]])/Table1[[#This Row],[Plan Revised]]))</f>
        <v>0.98875000000000002</v>
      </c>
      <c r="AB2188" s="11"/>
      <c r="AC2188" s="30"/>
      <c r="AD2188"/>
      <c r="AF2188"/>
    </row>
    <row r="2189" spans="1:32">
      <c r="A2189" s="15" t="str">
        <f>IF(Table1[Week]=WeekSel,"Yes","No")</f>
        <v>No</v>
      </c>
      <c r="B2189" s="15" t="str">
        <f>IF((Table1[StartDate]&gt;=Date.GraphMin)*(Table1[StartDate]&lt;=Date.GraphMax)=1,"Yes","No")</f>
        <v>No</v>
      </c>
      <c r="C2189" s="15" t="str">
        <f>IF(OR(Table1[[#This Row],[Site]]="FOOD MILLING",Table1[[#This Row],[Site]]="GODACO"), "No", "Yes")</f>
        <v>Yes</v>
      </c>
      <c r="D2189" s="40">
        <f>MAX(DATE(Table1[Year],1,1),DATE(Table1[Year],1,1)-WEEKDAY(DATE(Table1[Year],1,1),2)+(Table1[WeekNum]-1)*7+1)</f>
        <v>44627</v>
      </c>
      <c r="E2189" s="40">
        <f>MIN(DATE(Table1[Year]+1,1,0),DATE(Table1[Year],1,1)-WEEKDAY(DATE(Table1[Year],1,1),2)+Table1[WeekNum]*7)</f>
        <v>44633</v>
      </c>
      <c r="F2189" s="15">
        <v>2022</v>
      </c>
      <c r="G2189" s="15">
        <f t="shared" si="68"/>
        <v>3</v>
      </c>
      <c r="H2189" s="15">
        <v>11</v>
      </c>
      <c r="I2189" s="207" t="str">
        <f>"W" &amp;Table1[[#This Row],[WeekNum]]</f>
        <v>W11</v>
      </c>
      <c r="J2189" s="195" t="str">
        <f t="shared" si="69"/>
        <v>22-W11</v>
      </c>
      <c r="K2189" s="11" t="s">
        <v>517</v>
      </c>
      <c r="L2189" s="11"/>
      <c r="M2189" s="11" t="s">
        <v>72</v>
      </c>
      <c r="N2189" s="266" t="s">
        <v>369</v>
      </c>
      <c r="O2189" s="11" t="s">
        <v>371</v>
      </c>
      <c r="P2189" s="11" t="s">
        <v>371</v>
      </c>
      <c r="Q2189" s="11" t="s">
        <v>421</v>
      </c>
      <c r="R2189" s="11">
        <v>800</v>
      </c>
      <c r="S2189" s="11">
        <v>731</v>
      </c>
      <c r="T2189" s="206">
        <f>ABS(Table1[[#This Row],[Prod]]-Table1[[#This Row],[Planned]])</f>
        <v>69</v>
      </c>
      <c r="U2189" s="209">
        <f>IF(ABS(Table1[[#This Row],[Prod]]-Table1[[#This Row],[Planned]])&gt;Table1[[#This Row],[Planned]],0,IF(Table1[[#This Row],[Planned]]=0,0,1-ABS(Table1[[#This Row],[Prod]]-Table1[[#This Row],[Planned]])/Table1[[#This Row],[Planned]]))</f>
        <v>0.91375000000000006</v>
      </c>
      <c r="V2189" s="11"/>
      <c r="W2189" s="11"/>
      <c r="X2189" s="27">
        <v>800</v>
      </c>
      <c r="Y2189" s="206">
        <f>Table1[[#This Row],[Prod]]</f>
        <v>731</v>
      </c>
      <c r="Z2189" s="206">
        <f>ABS(Table1[[#This Row],[Prod2]]-Table1[[#This Row],[Plan Revised]])</f>
        <v>69</v>
      </c>
      <c r="AA2189" s="209">
        <f>IF(ABS(Table1[[#This Row],[Prod2]]-Table1[[#This Row],[Plan Revised]])&gt;Table1[[#This Row],[Plan Revised]],0,IF(Table1[[#This Row],[Plan Revised]]=0,0,1-ABS(Table1[[#This Row],[Prod2]]-Table1[[#This Row],[Plan Revised]])/Table1[[#This Row],[Plan Revised]]))</f>
        <v>0.91375000000000006</v>
      </c>
      <c r="AB2189" s="11"/>
      <c r="AC2189" s="30"/>
      <c r="AD2189"/>
      <c r="AF2189"/>
    </row>
    <row r="2190" spans="1:32">
      <c r="A2190" s="15" t="str">
        <f>IF(Table1[Week]=WeekSel,"Yes","No")</f>
        <v>No</v>
      </c>
      <c r="B2190" s="15" t="str">
        <f>IF((Table1[StartDate]&gt;=Date.GraphMin)*(Table1[StartDate]&lt;=Date.GraphMax)=1,"Yes","No")</f>
        <v>No</v>
      </c>
      <c r="C2190" s="15" t="str">
        <f>IF(OR(Table1[[#This Row],[Site]]="FOOD MILLING",Table1[[#This Row],[Site]]="GODACO"), "No", "Yes")</f>
        <v>Yes</v>
      </c>
      <c r="D2190" s="40">
        <f>MAX(DATE(Table1[Year],1,1),DATE(Table1[Year],1,1)-WEEKDAY(DATE(Table1[Year],1,1),2)+(Table1[WeekNum]-1)*7+1)</f>
        <v>44627</v>
      </c>
      <c r="E2190" s="40">
        <f>MIN(DATE(Table1[Year]+1,1,0),DATE(Table1[Year],1,1)-WEEKDAY(DATE(Table1[Year],1,1),2)+Table1[WeekNum]*7)</f>
        <v>44633</v>
      </c>
      <c r="F2190" s="15">
        <v>2022</v>
      </c>
      <c r="G2190" s="15">
        <f t="shared" si="68"/>
        <v>3</v>
      </c>
      <c r="H2190" s="15">
        <v>11</v>
      </c>
      <c r="I2190" s="207" t="str">
        <f>"W" &amp;Table1[[#This Row],[WeekNum]]</f>
        <v>W11</v>
      </c>
      <c r="J2190" s="195" t="str">
        <f t="shared" si="69"/>
        <v>22-W11</v>
      </c>
      <c r="K2190" s="11" t="s">
        <v>514</v>
      </c>
      <c r="L2190" s="11"/>
      <c r="M2190" s="11" t="s">
        <v>72</v>
      </c>
      <c r="N2190" s="266" t="s">
        <v>369</v>
      </c>
      <c r="O2190" s="266" t="s">
        <v>391</v>
      </c>
      <c r="P2190" s="11" t="s">
        <v>393</v>
      </c>
      <c r="Q2190" s="11" t="s">
        <v>421</v>
      </c>
      <c r="R2190" s="11">
        <v>350</v>
      </c>
      <c r="S2190" s="11">
        <v>333.5</v>
      </c>
      <c r="T2190" s="206">
        <f>ABS(Table1[[#This Row],[Prod]]-Table1[[#This Row],[Planned]])</f>
        <v>16.5</v>
      </c>
      <c r="U2190" s="209">
        <f>IF(ABS(Table1[[#This Row],[Prod]]-Table1[[#This Row],[Planned]])&gt;Table1[[#This Row],[Planned]],0,IF(Table1[[#This Row],[Planned]]=0,0,1-ABS(Table1[[#This Row],[Prod]]-Table1[[#This Row],[Planned]])/Table1[[#This Row],[Planned]]))</f>
        <v>0.95285714285714285</v>
      </c>
      <c r="V2190" s="11"/>
      <c r="W2190" s="11"/>
      <c r="X2190" s="27">
        <v>350</v>
      </c>
      <c r="Y2190" s="206">
        <f>Table1[[#This Row],[Prod]]</f>
        <v>333.5</v>
      </c>
      <c r="Z2190" s="206">
        <f>ABS(Table1[[#This Row],[Prod2]]-Table1[[#This Row],[Plan Revised]])</f>
        <v>16.5</v>
      </c>
      <c r="AA2190" s="209">
        <f>IF(ABS(Table1[[#This Row],[Prod2]]-Table1[[#This Row],[Plan Revised]])&gt;Table1[[#This Row],[Plan Revised]],0,IF(Table1[[#This Row],[Plan Revised]]=0,0,1-ABS(Table1[[#This Row],[Prod2]]-Table1[[#This Row],[Plan Revised]])/Table1[[#This Row],[Plan Revised]]))</f>
        <v>0.95285714285714285</v>
      </c>
      <c r="AB2190" s="11"/>
      <c r="AC2190" s="30"/>
      <c r="AD2190"/>
      <c r="AF2190"/>
    </row>
    <row r="2191" spans="1:32">
      <c r="A2191" s="15" t="str">
        <f>IF(Table1[Week]=WeekSel,"Yes","No")</f>
        <v>No</v>
      </c>
      <c r="B2191" s="15" t="str">
        <f>IF((Table1[StartDate]&gt;=Date.GraphMin)*(Table1[StartDate]&lt;=Date.GraphMax)=1,"Yes","No")</f>
        <v>No</v>
      </c>
      <c r="C2191" s="15" t="str">
        <f>IF(OR(Table1[[#This Row],[Site]]="FOOD MILLING",Table1[[#This Row],[Site]]="GODACO"), "No", "Yes")</f>
        <v>Yes</v>
      </c>
      <c r="D2191" s="40">
        <f>MAX(DATE(Table1[Year],1,1),DATE(Table1[Year],1,1)-WEEKDAY(DATE(Table1[Year],1,1),2)+(Table1[WeekNum]-1)*7+1)</f>
        <v>44627</v>
      </c>
      <c r="E2191" s="40">
        <f>MIN(DATE(Table1[Year]+1,1,0),DATE(Table1[Year],1,1)-WEEKDAY(DATE(Table1[Year],1,1),2)+Table1[WeekNum]*7)</f>
        <v>44633</v>
      </c>
      <c r="F2191" s="15">
        <v>2022</v>
      </c>
      <c r="G2191" s="15">
        <f t="shared" si="68"/>
        <v>3</v>
      </c>
      <c r="H2191" s="15">
        <v>11</v>
      </c>
      <c r="I2191" s="207" t="str">
        <f>"W" &amp;Table1[[#This Row],[WeekNum]]</f>
        <v>W11</v>
      </c>
      <c r="J2191" s="195" t="str">
        <f t="shared" si="69"/>
        <v>22-W11</v>
      </c>
      <c r="K2191" s="11" t="s">
        <v>440</v>
      </c>
      <c r="L2191" s="11"/>
      <c r="M2191" s="11" t="s">
        <v>72</v>
      </c>
      <c r="N2191" s="266" t="s">
        <v>369</v>
      </c>
      <c r="O2191" s="266" t="s">
        <v>391</v>
      </c>
      <c r="P2191" s="11" t="s">
        <v>394</v>
      </c>
      <c r="Q2191" s="11" t="s">
        <v>421</v>
      </c>
      <c r="R2191" s="11">
        <v>0</v>
      </c>
      <c r="S2191" s="11">
        <v>0</v>
      </c>
      <c r="T2191" s="206">
        <f>ABS(Table1[[#This Row],[Prod]]-Table1[[#This Row],[Planned]])</f>
        <v>0</v>
      </c>
      <c r="U2191" s="209">
        <f>IF(ABS(Table1[[#This Row],[Prod]]-Table1[[#This Row],[Planned]])&gt;Table1[[#This Row],[Planned]],0,IF(Table1[[#This Row],[Planned]]=0,0,1-ABS(Table1[[#This Row],[Prod]]-Table1[[#This Row],[Planned]])/Table1[[#This Row],[Planned]]))</f>
        <v>0</v>
      </c>
      <c r="V2191" s="11"/>
      <c r="W2191" s="11"/>
      <c r="X2191" s="27">
        <v>0</v>
      </c>
      <c r="Y2191" s="206">
        <f>Table1[[#This Row],[Prod]]</f>
        <v>0</v>
      </c>
      <c r="Z2191" s="206">
        <f>ABS(Table1[[#This Row],[Prod2]]-Table1[[#This Row],[Plan Revised]])</f>
        <v>0</v>
      </c>
      <c r="AA2191" s="209">
        <f>IF(ABS(Table1[[#This Row],[Prod2]]-Table1[[#This Row],[Plan Revised]])&gt;Table1[[#This Row],[Plan Revised]],0,IF(Table1[[#This Row],[Plan Revised]]=0,0,1-ABS(Table1[[#This Row],[Prod2]]-Table1[[#This Row],[Plan Revised]])/Table1[[#This Row],[Plan Revised]]))</f>
        <v>0</v>
      </c>
      <c r="AB2191" s="11"/>
      <c r="AC2191" s="30"/>
      <c r="AD2191"/>
      <c r="AF2191"/>
    </row>
    <row r="2192" spans="1:32">
      <c r="A2192" s="15" t="str">
        <f>IF(Table1[Week]=WeekSel,"Yes","No")</f>
        <v>No</v>
      </c>
      <c r="B2192" s="15" t="str">
        <f>IF((Table1[StartDate]&gt;=Date.GraphMin)*(Table1[StartDate]&lt;=Date.GraphMax)=1,"Yes","No")</f>
        <v>No</v>
      </c>
      <c r="C2192" s="15" t="str">
        <f>IF(OR(Table1[[#This Row],[Site]]="FOOD MILLING",Table1[[#This Row],[Site]]="GODACO"), "No", "Yes")</f>
        <v>Yes</v>
      </c>
      <c r="D2192" s="40">
        <f>MAX(DATE(Table1[Year],1,1),DATE(Table1[Year],1,1)-WEEKDAY(DATE(Table1[Year],1,1),2)+(Table1[WeekNum]-1)*7+1)</f>
        <v>44627</v>
      </c>
      <c r="E2192" s="40">
        <f>MIN(DATE(Table1[Year]+1,1,0),DATE(Table1[Year],1,1)-WEEKDAY(DATE(Table1[Year],1,1),2)+Table1[WeekNum]*7)</f>
        <v>44633</v>
      </c>
      <c r="F2192" s="15">
        <v>2022</v>
      </c>
      <c r="G2192" s="15">
        <f t="shared" si="68"/>
        <v>3</v>
      </c>
      <c r="H2192" s="15">
        <v>11</v>
      </c>
      <c r="I2192" s="207" t="str">
        <f>"W" &amp;Table1[[#This Row],[WeekNum]]</f>
        <v>W11</v>
      </c>
      <c r="J2192" s="195" t="str">
        <f t="shared" si="69"/>
        <v>22-W11</v>
      </c>
      <c r="K2192" s="11" t="s">
        <v>519</v>
      </c>
      <c r="L2192" s="11"/>
      <c r="M2192" s="11" t="s">
        <v>72</v>
      </c>
      <c r="N2192" s="266" t="s">
        <v>369</v>
      </c>
      <c r="O2192" s="11" t="s">
        <v>371</v>
      </c>
      <c r="P2192" s="11" t="s">
        <v>371</v>
      </c>
      <c r="Q2192" s="11" t="s">
        <v>421</v>
      </c>
      <c r="R2192" s="11">
        <v>0</v>
      </c>
      <c r="S2192" s="11">
        <v>0</v>
      </c>
      <c r="T2192" s="206">
        <f>ABS(Table1[[#This Row],[Prod]]-Table1[[#This Row],[Planned]])</f>
        <v>0</v>
      </c>
      <c r="U2192" s="209">
        <f>IF(ABS(Table1[[#This Row],[Prod]]-Table1[[#This Row],[Planned]])&gt;Table1[[#This Row],[Planned]],0,IF(Table1[[#This Row],[Planned]]=0,0,1-ABS(Table1[[#This Row],[Prod]]-Table1[[#This Row],[Planned]])/Table1[[#This Row],[Planned]]))</f>
        <v>0</v>
      </c>
      <c r="V2192" s="11"/>
      <c r="W2192" s="11"/>
      <c r="X2192" s="27">
        <v>0</v>
      </c>
      <c r="Y2192" s="206">
        <f>Table1[[#This Row],[Prod]]</f>
        <v>0</v>
      </c>
      <c r="Z2192" s="206">
        <f>ABS(Table1[[#This Row],[Prod2]]-Table1[[#This Row],[Plan Revised]])</f>
        <v>0</v>
      </c>
      <c r="AA2192" s="209">
        <f>IF(ABS(Table1[[#This Row],[Prod2]]-Table1[[#This Row],[Plan Revised]])&gt;Table1[[#This Row],[Plan Revised]],0,IF(Table1[[#This Row],[Plan Revised]]=0,0,1-ABS(Table1[[#This Row],[Prod2]]-Table1[[#This Row],[Plan Revised]])/Table1[[#This Row],[Plan Revised]]))</f>
        <v>0</v>
      </c>
      <c r="AB2192" s="11"/>
      <c r="AC2192" s="30"/>
      <c r="AD2192"/>
      <c r="AF2192"/>
    </row>
    <row r="2193" spans="1:32">
      <c r="A2193" s="15" t="str">
        <f>IF(Table1[Week]=WeekSel,"Yes","No")</f>
        <v>No</v>
      </c>
      <c r="B2193" s="15" t="str">
        <f>IF((Table1[StartDate]&gt;=Date.GraphMin)*(Table1[StartDate]&lt;=Date.GraphMax)=1,"Yes","No")</f>
        <v>No</v>
      </c>
      <c r="C2193" s="15" t="str">
        <f>IF(OR(Table1[[#This Row],[Site]]="FOOD MILLING",Table1[[#This Row],[Site]]="GODACO"), "No", "Yes")</f>
        <v>Yes</v>
      </c>
      <c r="D2193" s="40">
        <f>MAX(DATE(Table1[Year],1,1),DATE(Table1[Year],1,1)-WEEKDAY(DATE(Table1[Year],1,1),2)+(Table1[WeekNum]-1)*7+1)</f>
        <v>44627</v>
      </c>
      <c r="E2193" s="40">
        <f>MIN(DATE(Table1[Year]+1,1,0),DATE(Table1[Year],1,1)-WEEKDAY(DATE(Table1[Year],1,1),2)+Table1[WeekNum]*7)</f>
        <v>44633</v>
      </c>
      <c r="F2193" s="15">
        <v>2022</v>
      </c>
      <c r="G2193" s="15">
        <f t="shared" si="68"/>
        <v>3</v>
      </c>
      <c r="H2193" s="15">
        <v>11</v>
      </c>
      <c r="I2193" s="207" t="str">
        <f>"W" &amp;Table1[[#This Row],[WeekNum]]</f>
        <v>W11</v>
      </c>
      <c r="J2193" s="195" t="str">
        <f t="shared" si="69"/>
        <v>22-W11</v>
      </c>
      <c r="K2193" s="11" t="s">
        <v>688</v>
      </c>
      <c r="L2193" s="11"/>
      <c r="M2193" s="11" t="s">
        <v>72</v>
      </c>
      <c r="N2193" s="266" t="s">
        <v>369</v>
      </c>
      <c r="O2193" s="266" t="s">
        <v>395</v>
      </c>
      <c r="P2193" s="11" t="s">
        <v>396</v>
      </c>
      <c r="Q2193" s="11" t="s">
        <v>421</v>
      </c>
      <c r="R2193" s="11">
        <v>300</v>
      </c>
      <c r="S2193" s="11">
        <v>202</v>
      </c>
      <c r="T2193" s="206">
        <f>ABS(Table1[[#This Row],[Prod]]-Table1[[#This Row],[Planned]])</f>
        <v>98</v>
      </c>
      <c r="U2193" s="209">
        <f>IF(ABS(Table1[[#This Row],[Prod]]-Table1[[#This Row],[Planned]])&gt;Table1[[#This Row],[Planned]],0,IF(Table1[[#This Row],[Planned]]=0,0,1-ABS(Table1[[#This Row],[Prod]]-Table1[[#This Row],[Planned]])/Table1[[#This Row],[Planned]]))</f>
        <v>0.67333333333333334</v>
      </c>
      <c r="V2193" s="11"/>
      <c r="W2193" s="11"/>
      <c r="X2193" s="27">
        <v>200</v>
      </c>
      <c r="Y2193" s="206">
        <f>Table1[[#This Row],[Prod]]</f>
        <v>202</v>
      </c>
      <c r="Z2193" s="206">
        <f>ABS(Table1[[#This Row],[Prod2]]-Table1[[#This Row],[Plan Revised]])</f>
        <v>2</v>
      </c>
      <c r="AA2193" s="209">
        <f>IF(ABS(Table1[[#This Row],[Prod2]]-Table1[[#This Row],[Plan Revised]])&gt;Table1[[#This Row],[Plan Revised]],0,IF(Table1[[#This Row],[Plan Revised]]=0,0,1-ABS(Table1[[#This Row],[Prod2]]-Table1[[#This Row],[Plan Revised]])/Table1[[#This Row],[Plan Revised]]))</f>
        <v>0.99</v>
      </c>
      <c r="AB2193" s="11"/>
      <c r="AC2193" s="30"/>
      <c r="AD2193"/>
      <c r="AF2193"/>
    </row>
    <row r="2194" spans="1:32">
      <c r="A2194" s="15" t="str">
        <f>IF(Table1[Week]=WeekSel,"Yes","No")</f>
        <v>No</v>
      </c>
      <c r="B2194" s="15" t="str">
        <f>IF((Table1[StartDate]&gt;=Date.GraphMin)*(Table1[StartDate]&lt;=Date.GraphMax)=1,"Yes","No")</f>
        <v>No</v>
      </c>
      <c r="C2194" s="15" t="str">
        <f>IF(OR(Table1[[#This Row],[Site]]="FOOD MILLING",Table1[[#This Row],[Site]]="GODACO"), "No", "Yes")</f>
        <v>Yes</v>
      </c>
      <c r="D2194" s="40">
        <f>MAX(DATE(Table1[Year],1,1),DATE(Table1[Year],1,1)-WEEKDAY(DATE(Table1[Year],1,1),2)+(Table1[WeekNum]-1)*7+1)</f>
        <v>44627</v>
      </c>
      <c r="E2194" s="40">
        <f>MIN(DATE(Table1[Year]+1,1,0),DATE(Table1[Year],1,1)-WEEKDAY(DATE(Table1[Year],1,1),2)+Table1[WeekNum]*7)</f>
        <v>44633</v>
      </c>
      <c r="F2194" s="15">
        <v>2022</v>
      </c>
      <c r="G2194" s="15">
        <f t="shared" si="68"/>
        <v>3</v>
      </c>
      <c r="H2194" s="15">
        <v>11</v>
      </c>
      <c r="I2194" s="207" t="str">
        <f>"W" &amp;Table1[[#This Row],[WeekNum]]</f>
        <v>W11</v>
      </c>
      <c r="J2194" s="195" t="str">
        <f t="shared" si="69"/>
        <v>22-W11</v>
      </c>
      <c r="K2194" s="11" t="s">
        <v>689</v>
      </c>
      <c r="L2194" s="11"/>
      <c r="M2194" s="11" t="s">
        <v>72</v>
      </c>
      <c r="N2194" s="266" t="s">
        <v>369</v>
      </c>
      <c r="O2194" s="266" t="s">
        <v>395</v>
      </c>
      <c r="P2194" s="11" t="s">
        <v>396</v>
      </c>
      <c r="Q2194" s="11" t="s">
        <v>421</v>
      </c>
      <c r="R2194" s="11">
        <v>1200</v>
      </c>
      <c r="S2194" s="11">
        <v>1173</v>
      </c>
      <c r="T2194" s="206">
        <f>ABS(Table1[[#This Row],[Prod]]-Table1[[#This Row],[Planned]])</f>
        <v>27</v>
      </c>
      <c r="U2194" s="209">
        <f>IF(ABS(Table1[[#This Row],[Prod]]-Table1[[#This Row],[Planned]])&gt;Table1[[#This Row],[Planned]],0,IF(Table1[[#This Row],[Planned]]=0,0,1-ABS(Table1[[#This Row],[Prod]]-Table1[[#This Row],[Planned]])/Table1[[#This Row],[Planned]]))</f>
        <v>0.97750000000000004</v>
      </c>
      <c r="V2194" s="11"/>
      <c r="W2194" s="11"/>
      <c r="X2194" s="27">
        <v>1200</v>
      </c>
      <c r="Y2194" s="206">
        <f>Table1[[#This Row],[Prod]]</f>
        <v>1173</v>
      </c>
      <c r="Z2194" s="206">
        <f>ABS(Table1[[#This Row],[Prod2]]-Table1[[#This Row],[Plan Revised]])</f>
        <v>27</v>
      </c>
      <c r="AA2194" s="209">
        <f>IF(ABS(Table1[[#This Row],[Prod2]]-Table1[[#This Row],[Plan Revised]])&gt;Table1[[#This Row],[Plan Revised]],0,IF(Table1[[#This Row],[Plan Revised]]=0,0,1-ABS(Table1[[#This Row],[Prod2]]-Table1[[#This Row],[Plan Revised]])/Table1[[#This Row],[Plan Revised]]))</f>
        <v>0.97750000000000004</v>
      </c>
      <c r="AB2194" s="11"/>
      <c r="AC2194" s="30"/>
      <c r="AD2194"/>
      <c r="AF2194"/>
    </row>
    <row r="2195" spans="1:32">
      <c r="A2195" s="15" t="str">
        <f>IF(Table1[Week]=WeekSel,"Yes","No")</f>
        <v>No</v>
      </c>
      <c r="B2195" s="15" t="str">
        <f>IF((Table1[StartDate]&gt;=Date.GraphMin)*(Table1[StartDate]&lt;=Date.GraphMax)=1,"Yes","No")</f>
        <v>No</v>
      </c>
      <c r="C2195" s="15" t="str">
        <f>IF(OR(Table1[[#This Row],[Site]]="FOOD MILLING",Table1[[#This Row],[Site]]="GODACO"), "No", "Yes")</f>
        <v>Yes</v>
      </c>
      <c r="D2195" s="40">
        <f>MAX(DATE(Table1[Year],1,1),DATE(Table1[Year],1,1)-WEEKDAY(DATE(Table1[Year],1,1),2)+(Table1[WeekNum]-1)*7+1)</f>
        <v>44627</v>
      </c>
      <c r="E2195" s="40">
        <f>MIN(DATE(Table1[Year]+1,1,0),DATE(Table1[Year],1,1)-WEEKDAY(DATE(Table1[Year],1,1),2)+Table1[WeekNum]*7)</f>
        <v>44633</v>
      </c>
      <c r="F2195" s="15">
        <v>2022</v>
      </c>
      <c r="G2195" s="15">
        <f t="shared" si="68"/>
        <v>3</v>
      </c>
      <c r="H2195" s="15">
        <v>11</v>
      </c>
      <c r="I2195" s="207" t="str">
        <f>"W" &amp;Table1[[#This Row],[WeekNum]]</f>
        <v>W11</v>
      </c>
      <c r="J2195" s="195" t="str">
        <f t="shared" si="69"/>
        <v>22-W11</v>
      </c>
      <c r="K2195" s="11" t="s">
        <v>691</v>
      </c>
      <c r="L2195" s="11"/>
      <c r="M2195" s="11" t="s">
        <v>72</v>
      </c>
      <c r="N2195" s="266" t="s">
        <v>369</v>
      </c>
      <c r="O2195" s="266" t="s">
        <v>389</v>
      </c>
      <c r="P2195" s="11" t="s">
        <v>397</v>
      </c>
      <c r="Q2195" s="11" t="s">
        <v>417</v>
      </c>
      <c r="R2195" s="11">
        <v>0</v>
      </c>
      <c r="S2195" s="11">
        <v>0</v>
      </c>
      <c r="T2195" s="206">
        <f>ABS(Table1[[#This Row],[Prod]]-Table1[[#This Row],[Planned]])</f>
        <v>0</v>
      </c>
      <c r="U2195" s="209">
        <f>IF(ABS(Table1[[#This Row],[Prod]]-Table1[[#This Row],[Planned]])&gt;Table1[[#This Row],[Planned]],0,IF(Table1[[#This Row],[Planned]]=0,0,1-ABS(Table1[[#This Row],[Prod]]-Table1[[#This Row],[Planned]])/Table1[[#This Row],[Planned]]))</f>
        <v>0</v>
      </c>
      <c r="V2195" s="11"/>
      <c r="W2195" s="11"/>
      <c r="X2195" s="27">
        <v>0</v>
      </c>
      <c r="Y2195" s="206">
        <f>Table1[[#This Row],[Prod]]</f>
        <v>0</v>
      </c>
      <c r="Z2195" s="206">
        <f>ABS(Table1[[#This Row],[Prod2]]-Table1[[#This Row],[Plan Revised]])</f>
        <v>0</v>
      </c>
      <c r="AA2195" s="209">
        <f>IF(ABS(Table1[[#This Row],[Prod2]]-Table1[[#This Row],[Plan Revised]])&gt;Table1[[#This Row],[Plan Revised]],0,IF(Table1[[#This Row],[Plan Revised]]=0,0,1-ABS(Table1[[#This Row],[Prod2]]-Table1[[#This Row],[Plan Revised]])/Table1[[#This Row],[Plan Revised]]))</f>
        <v>0</v>
      </c>
      <c r="AB2195" s="11"/>
      <c r="AC2195" s="30"/>
      <c r="AD2195"/>
      <c r="AF2195"/>
    </row>
    <row r="2196" spans="1:32">
      <c r="A2196" s="15" t="str">
        <f>IF(Table1[Week]=WeekSel,"Yes","No")</f>
        <v>No</v>
      </c>
      <c r="B2196" s="15" t="str">
        <f>IF((Table1[StartDate]&gt;=Date.GraphMin)*(Table1[StartDate]&lt;=Date.GraphMax)=1,"Yes","No")</f>
        <v>No</v>
      </c>
      <c r="C2196" s="15" t="str">
        <f>IF(OR(Table1[[#This Row],[Site]]="FOOD MILLING",Table1[[#This Row],[Site]]="GODACO"), "No", "Yes")</f>
        <v>Yes</v>
      </c>
      <c r="D2196" s="40">
        <f>MAX(DATE(Table1[Year],1,1),DATE(Table1[Year],1,1)-WEEKDAY(DATE(Table1[Year],1,1),2)+(Table1[WeekNum]-1)*7+1)</f>
        <v>44627</v>
      </c>
      <c r="E2196" s="40">
        <f>MIN(DATE(Table1[Year]+1,1,0),DATE(Table1[Year],1,1)-WEEKDAY(DATE(Table1[Year],1,1),2)+Table1[WeekNum]*7)</f>
        <v>44633</v>
      </c>
      <c r="F2196" s="15">
        <v>2022</v>
      </c>
      <c r="G2196" s="15">
        <f t="shared" si="68"/>
        <v>3</v>
      </c>
      <c r="H2196" s="15">
        <v>11</v>
      </c>
      <c r="I2196" s="207" t="str">
        <f>"W" &amp;Table1[[#This Row],[WeekNum]]</f>
        <v>W11</v>
      </c>
      <c r="J2196" s="195" t="str">
        <f t="shared" si="69"/>
        <v>22-W11</v>
      </c>
      <c r="K2196" s="11" t="s">
        <v>692</v>
      </c>
      <c r="L2196" s="11"/>
      <c r="M2196" s="11" t="s">
        <v>72</v>
      </c>
      <c r="N2196" s="266" t="s">
        <v>369</v>
      </c>
      <c r="O2196" s="266" t="s">
        <v>389</v>
      </c>
      <c r="P2196" s="11" t="s">
        <v>397</v>
      </c>
      <c r="Q2196" s="11" t="s">
        <v>417</v>
      </c>
      <c r="R2196" s="11">
        <v>0</v>
      </c>
      <c r="S2196" s="11">
        <v>0</v>
      </c>
      <c r="T2196" s="206">
        <f>ABS(Table1[[#This Row],[Prod]]-Table1[[#This Row],[Planned]])</f>
        <v>0</v>
      </c>
      <c r="U2196" s="209">
        <f>IF(ABS(Table1[[#This Row],[Prod]]-Table1[[#This Row],[Planned]])&gt;Table1[[#This Row],[Planned]],0,IF(Table1[[#This Row],[Planned]]=0,0,1-ABS(Table1[[#This Row],[Prod]]-Table1[[#This Row],[Planned]])/Table1[[#This Row],[Planned]]))</f>
        <v>0</v>
      </c>
      <c r="V2196" s="11"/>
      <c r="W2196" s="11"/>
      <c r="X2196" s="27">
        <v>0</v>
      </c>
      <c r="Y2196" s="206">
        <f>Table1[[#This Row],[Prod]]</f>
        <v>0</v>
      </c>
      <c r="Z2196" s="206">
        <f>ABS(Table1[[#This Row],[Prod2]]-Table1[[#This Row],[Plan Revised]])</f>
        <v>0</v>
      </c>
      <c r="AA2196" s="209">
        <f>IF(ABS(Table1[[#This Row],[Prod2]]-Table1[[#This Row],[Plan Revised]])&gt;Table1[[#This Row],[Plan Revised]],0,IF(Table1[[#This Row],[Plan Revised]]=0,0,1-ABS(Table1[[#This Row],[Prod2]]-Table1[[#This Row],[Plan Revised]])/Table1[[#This Row],[Plan Revised]]))</f>
        <v>0</v>
      </c>
      <c r="AB2196" s="11"/>
      <c r="AC2196" s="30"/>
      <c r="AD2196"/>
      <c r="AF2196"/>
    </row>
    <row r="2197" spans="1:32">
      <c r="A2197" s="15" t="str">
        <f>IF(Table1[Week]=WeekSel,"Yes","No")</f>
        <v>No</v>
      </c>
      <c r="B2197" s="15" t="str">
        <f>IF((Table1[StartDate]&gt;=Date.GraphMin)*(Table1[StartDate]&lt;=Date.GraphMax)=1,"Yes","No")</f>
        <v>No</v>
      </c>
      <c r="C2197" s="15" t="str">
        <f>IF(OR(Table1[[#This Row],[Site]]="FOOD MILLING",Table1[[#This Row],[Site]]="GODACO"), "No", "Yes")</f>
        <v>Yes</v>
      </c>
      <c r="D2197" s="40">
        <f>MAX(DATE(Table1[Year],1,1),DATE(Table1[Year],1,1)-WEEKDAY(DATE(Table1[Year],1,1),2)+(Table1[WeekNum]-1)*7+1)</f>
        <v>44627</v>
      </c>
      <c r="E2197" s="40">
        <f>MIN(DATE(Table1[Year]+1,1,0),DATE(Table1[Year],1,1)-WEEKDAY(DATE(Table1[Year],1,1),2)+Table1[WeekNum]*7)</f>
        <v>44633</v>
      </c>
      <c r="F2197" s="15">
        <v>2022</v>
      </c>
      <c r="G2197" s="15">
        <f t="shared" si="68"/>
        <v>3</v>
      </c>
      <c r="H2197" s="15">
        <v>11</v>
      </c>
      <c r="I2197" s="207" t="str">
        <f>"W" &amp;Table1[[#This Row],[WeekNum]]</f>
        <v>W11</v>
      </c>
      <c r="J2197" s="195" t="str">
        <f t="shared" si="69"/>
        <v>22-W11</v>
      </c>
      <c r="K2197" s="11" t="s">
        <v>693</v>
      </c>
      <c r="L2197" s="11"/>
      <c r="M2197" s="11" t="s">
        <v>72</v>
      </c>
      <c r="N2197" s="266" t="s">
        <v>369</v>
      </c>
      <c r="O2197" s="266" t="s">
        <v>389</v>
      </c>
      <c r="P2197" s="11" t="s">
        <v>397</v>
      </c>
      <c r="Q2197" s="11" t="s">
        <v>417</v>
      </c>
      <c r="R2197" s="11">
        <v>8167.2</v>
      </c>
      <c r="S2197" s="11">
        <v>5547</v>
      </c>
      <c r="T2197" s="206">
        <f>ABS(Table1[[#This Row],[Prod]]-Table1[[#This Row],[Planned]])</f>
        <v>2620.1999999999998</v>
      </c>
      <c r="U2197" s="209">
        <f>IF(ABS(Table1[[#This Row],[Prod]]-Table1[[#This Row],[Planned]])&gt;Table1[[#This Row],[Planned]],0,IF(Table1[[#This Row],[Planned]]=0,0,1-ABS(Table1[[#This Row],[Prod]]-Table1[[#This Row],[Planned]])/Table1[[#This Row],[Planned]]))</f>
        <v>0.67918013517484577</v>
      </c>
      <c r="V2197" s="11"/>
      <c r="W2197" s="11"/>
      <c r="X2197" s="27">
        <v>6101</v>
      </c>
      <c r="Y2197" s="206">
        <f>Table1[[#This Row],[Prod]]</f>
        <v>5547</v>
      </c>
      <c r="Z2197" s="206">
        <f>ABS(Table1[[#This Row],[Prod2]]-Table1[[#This Row],[Plan Revised]])</f>
        <v>554</v>
      </c>
      <c r="AA2197" s="209">
        <f>IF(ABS(Table1[[#This Row],[Prod2]]-Table1[[#This Row],[Plan Revised]])&gt;Table1[[#This Row],[Plan Revised]],0,IF(Table1[[#This Row],[Plan Revised]]=0,0,1-ABS(Table1[[#This Row],[Prod2]]-Table1[[#This Row],[Plan Revised]])/Table1[[#This Row],[Plan Revised]]))</f>
        <v>0.90919521389936075</v>
      </c>
      <c r="AB2197" s="11"/>
      <c r="AC2197" s="30"/>
      <c r="AD2197"/>
      <c r="AF2197"/>
    </row>
    <row r="2198" spans="1:32">
      <c r="A2198" s="15" t="str">
        <f>IF(Table1[Week]=WeekSel,"Yes","No")</f>
        <v>No</v>
      </c>
      <c r="B2198" s="15" t="str">
        <f>IF((Table1[StartDate]&gt;=Date.GraphMin)*(Table1[StartDate]&lt;=Date.GraphMax)=1,"Yes","No")</f>
        <v>No</v>
      </c>
      <c r="C2198" s="15" t="str">
        <f>IF(OR(Table1[[#This Row],[Site]]="FOOD MILLING",Table1[[#This Row],[Site]]="GODACO"), "No", "Yes")</f>
        <v>Yes</v>
      </c>
      <c r="D2198" s="40">
        <f>MAX(DATE(Table1[Year],1,1),DATE(Table1[Year],1,1)-WEEKDAY(DATE(Table1[Year],1,1),2)+(Table1[WeekNum]-1)*7+1)</f>
        <v>44627</v>
      </c>
      <c r="E2198" s="40">
        <f>MIN(DATE(Table1[Year]+1,1,0),DATE(Table1[Year],1,1)-WEEKDAY(DATE(Table1[Year],1,1),2)+Table1[WeekNum]*7)</f>
        <v>44633</v>
      </c>
      <c r="F2198" s="15">
        <v>2022</v>
      </c>
      <c r="G2198" s="15">
        <f t="shared" si="68"/>
        <v>3</v>
      </c>
      <c r="H2198" s="15">
        <v>11</v>
      </c>
      <c r="I2198" s="207" t="str">
        <f>"W" &amp;Table1[[#This Row],[WeekNum]]</f>
        <v>W11</v>
      </c>
      <c r="J2198" s="195" t="str">
        <f t="shared" si="69"/>
        <v>22-W11</v>
      </c>
      <c r="K2198" s="11" t="s">
        <v>639</v>
      </c>
      <c r="L2198" s="11"/>
      <c r="M2198" s="11" t="s">
        <v>72</v>
      </c>
      <c r="N2198" s="266" t="s">
        <v>369</v>
      </c>
      <c r="O2198" s="266" t="s">
        <v>374</v>
      </c>
      <c r="P2198" s="11" t="s">
        <v>410</v>
      </c>
      <c r="Q2198" s="11" t="s">
        <v>421</v>
      </c>
      <c r="R2198" s="11">
        <v>0</v>
      </c>
      <c r="S2198" s="11">
        <v>0</v>
      </c>
      <c r="T2198" s="206">
        <f>ABS(Table1[[#This Row],[Prod]]-Table1[[#This Row],[Planned]])</f>
        <v>0</v>
      </c>
      <c r="U2198" s="209">
        <f>IF(ABS(Table1[[#This Row],[Prod]]-Table1[[#This Row],[Planned]])&gt;Table1[[#This Row],[Planned]],0,IF(Table1[[#This Row],[Planned]]=0,0,1-ABS(Table1[[#This Row],[Prod]]-Table1[[#This Row],[Planned]])/Table1[[#This Row],[Planned]]))</f>
        <v>0</v>
      </c>
      <c r="V2198" s="11"/>
      <c r="W2198" s="11"/>
      <c r="X2198" s="27">
        <v>0</v>
      </c>
      <c r="Y2198" s="206">
        <f>Table1[[#This Row],[Prod]]</f>
        <v>0</v>
      </c>
      <c r="Z2198" s="206">
        <f>ABS(Table1[[#This Row],[Prod2]]-Table1[[#This Row],[Plan Revised]])</f>
        <v>0</v>
      </c>
      <c r="AA2198" s="209">
        <f>IF(ABS(Table1[[#This Row],[Prod2]]-Table1[[#This Row],[Plan Revised]])&gt;Table1[[#This Row],[Plan Revised]],0,IF(Table1[[#This Row],[Plan Revised]]=0,0,1-ABS(Table1[[#This Row],[Prod2]]-Table1[[#This Row],[Plan Revised]])/Table1[[#This Row],[Plan Revised]]))</f>
        <v>0</v>
      </c>
      <c r="AB2198" s="11"/>
      <c r="AC2198" s="30"/>
      <c r="AD2198"/>
      <c r="AF2198"/>
    </row>
    <row r="2199" spans="1:32">
      <c r="A2199" s="15" t="str">
        <f>IF(Table1[Week]=WeekSel,"Yes","No")</f>
        <v>No</v>
      </c>
      <c r="B2199" s="15" t="str">
        <f>IF((Table1[StartDate]&gt;=Date.GraphMin)*(Table1[StartDate]&lt;=Date.GraphMax)=1,"Yes","No")</f>
        <v>No</v>
      </c>
      <c r="C2199" s="15" t="str">
        <f>IF(OR(Table1[[#This Row],[Site]]="FOOD MILLING",Table1[[#This Row],[Site]]="GODACO"), "No", "Yes")</f>
        <v>Yes</v>
      </c>
      <c r="D2199" s="40">
        <f>MAX(DATE(Table1[Year],1,1),DATE(Table1[Year],1,1)-WEEKDAY(DATE(Table1[Year],1,1),2)+(Table1[WeekNum]-1)*7+1)</f>
        <v>44627</v>
      </c>
      <c r="E2199" s="40">
        <f>MIN(DATE(Table1[Year]+1,1,0),DATE(Table1[Year],1,1)-WEEKDAY(DATE(Table1[Year],1,1),2)+Table1[WeekNum]*7)</f>
        <v>44633</v>
      </c>
      <c r="F2199" s="15">
        <v>2022</v>
      </c>
      <c r="G2199" s="15">
        <f t="shared" si="68"/>
        <v>3</v>
      </c>
      <c r="H2199" s="15">
        <v>11</v>
      </c>
      <c r="I2199" s="207" t="str">
        <f>"W" &amp;Table1[[#This Row],[WeekNum]]</f>
        <v>W11</v>
      </c>
      <c r="J2199" s="195" t="str">
        <f t="shared" si="69"/>
        <v>22-W11</v>
      </c>
      <c r="K2199" s="11" t="s">
        <v>723</v>
      </c>
      <c r="L2199" s="11"/>
      <c r="M2199" s="11" t="s">
        <v>72</v>
      </c>
      <c r="N2199" s="266" t="s">
        <v>369</v>
      </c>
      <c r="O2199" s="266" t="s">
        <v>400</v>
      </c>
      <c r="P2199" s="11" t="s">
        <v>410</v>
      </c>
      <c r="Q2199" s="11" t="s">
        <v>421</v>
      </c>
      <c r="R2199" s="11">
        <v>0</v>
      </c>
      <c r="S2199" s="11">
        <v>0</v>
      </c>
      <c r="T2199" s="206">
        <f>ABS(Table1[[#This Row],[Prod]]-Table1[[#This Row],[Planned]])</f>
        <v>0</v>
      </c>
      <c r="U2199" s="209">
        <f>IF(ABS(Table1[[#This Row],[Prod]]-Table1[[#This Row],[Planned]])&gt;Table1[[#This Row],[Planned]],0,IF(Table1[[#This Row],[Planned]]=0,0,1-ABS(Table1[[#This Row],[Prod]]-Table1[[#This Row],[Planned]])/Table1[[#This Row],[Planned]]))</f>
        <v>0</v>
      </c>
      <c r="V2199" s="11"/>
      <c r="W2199" s="11"/>
      <c r="X2199" s="27">
        <v>0</v>
      </c>
      <c r="Y2199" s="206">
        <f>Table1[[#This Row],[Prod]]</f>
        <v>0</v>
      </c>
      <c r="Z2199" s="206">
        <f>ABS(Table1[[#This Row],[Prod2]]-Table1[[#This Row],[Plan Revised]])</f>
        <v>0</v>
      </c>
      <c r="AA2199" s="209">
        <f>IF(ABS(Table1[[#This Row],[Prod2]]-Table1[[#This Row],[Plan Revised]])&gt;Table1[[#This Row],[Plan Revised]],0,IF(Table1[[#This Row],[Plan Revised]]=0,0,1-ABS(Table1[[#This Row],[Prod2]]-Table1[[#This Row],[Plan Revised]])/Table1[[#This Row],[Plan Revised]]))</f>
        <v>0</v>
      </c>
      <c r="AB2199" s="11"/>
      <c r="AC2199" s="30"/>
      <c r="AD2199"/>
      <c r="AF2199"/>
    </row>
    <row r="2200" spans="1:32">
      <c r="A2200" s="15" t="str">
        <f>IF(Table1[Week]=WeekSel,"Yes","No")</f>
        <v>No</v>
      </c>
      <c r="B2200" s="15" t="str">
        <f>IF((Table1[StartDate]&gt;=Date.GraphMin)*(Table1[StartDate]&lt;=Date.GraphMax)=1,"Yes","No")</f>
        <v>No</v>
      </c>
      <c r="C2200" s="15" t="str">
        <f>IF(OR(Table1[[#This Row],[Site]]="FOOD MILLING",Table1[[#This Row],[Site]]="GODACO"), "No", "Yes")</f>
        <v>Yes</v>
      </c>
      <c r="D2200" s="40">
        <f>MAX(DATE(Table1[Year],1,1),DATE(Table1[Year],1,1)-WEEKDAY(DATE(Table1[Year],1,1),2)+(Table1[WeekNum]-1)*7+1)</f>
        <v>44627</v>
      </c>
      <c r="E2200" s="40">
        <f>MIN(DATE(Table1[Year]+1,1,0),DATE(Table1[Year],1,1)-WEEKDAY(DATE(Table1[Year],1,1),2)+Table1[WeekNum]*7)</f>
        <v>44633</v>
      </c>
      <c r="F2200" s="15">
        <v>2022</v>
      </c>
      <c r="G2200" s="15">
        <f t="shared" si="68"/>
        <v>3</v>
      </c>
      <c r="H2200" s="15">
        <v>11</v>
      </c>
      <c r="I2200" s="207" t="str">
        <f>"W" &amp;Table1[[#This Row],[WeekNum]]</f>
        <v>W11</v>
      </c>
      <c r="J2200" s="195" t="str">
        <f t="shared" si="69"/>
        <v>22-W11</v>
      </c>
      <c r="K2200" s="11" t="s">
        <v>694</v>
      </c>
      <c r="L2200" s="11"/>
      <c r="M2200" s="11" t="s">
        <v>72</v>
      </c>
      <c r="N2200" s="266" t="s">
        <v>369</v>
      </c>
      <c r="O2200" s="266" t="s">
        <v>395</v>
      </c>
      <c r="P2200" s="11" t="s">
        <v>396</v>
      </c>
      <c r="Q2200" s="11" t="s">
        <v>421</v>
      </c>
      <c r="R2200" s="11">
        <v>1500</v>
      </c>
      <c r="S2200" s="11">
        <v>709</v>
      </c>
      <c r="T2200" s="206">
        <f>ABS(Table1[[#This Row],[Prod]]-Table1[[#This Row],[Planned]])</f>
        <v>791</v>
      </c>
      <c r="U2200" s="209">
        <f>IF(ABS(Table1[[#This Row],[Prod]]-Table1[[#This Row],[Planned]])&gt;Table1[[#This Row],[Planned]],0,IF(Table1[[#This Row],[Planned]]=0,0,1-ABS(Table1[[#This Row],[Prod]]-Table1[[#This Row],[Planned]])/Table1[[#This Row],[Planned]]))</f>
        <v>0.47266666666666668</v>
      </c>
      <c r="V2200" s="11"/>
      <c r="W2200" s="11"/>
      <c r="X2200" s="27">
        <v>700</v>
      </c>
      <c r="Y2200" s="206">
        <f>Table1[[#This Row],[Prod]]</f>
        <v>709</v>
      </c>
      <c r="Z2200" s="206">
        <f>ABS(Table1[[#This Row],[Prod2]]-Table1[[#This Row],[Plan Revised]])</f>
        <v>9</v>
      </c>
      <c r="AA2200" s="209">
        <f>IF(ABS(Table1[[#This Row],[Prod2]]-Table1[[#This Row],[Plan Revised]])&gt;Table1[[#This Row],[Plan Revised]],0,IF(Table1[[#This Row],[Plan Revised]]=0,0,1-ABS(Table1[[#This Row],[Prod2]]-Table1[[#This Row],[Plan Revised]])/Table1[[#This Row],[Plan Revised]]))</f>
        <v>0.9871428571428571</v>
      </c>
      <c r="AB2200" s="11"/>
      <c r="AC2200" s="30"/>
      <c r="AD2200"/>
      <c r="AF2200"/>
    </row>
    <row r="2201" spans="1:32">
      <c r="A2201" s="15" t="str">
        <f>IF(Table1[Week]=WeekSel,"Yes","No")</f>
        <v>No</v>
      </c>
      <c r="B2201" s="15" t="str">
        <f>IF((Table1[StartDate]&gt;=Date.GraphMin)*(Table1[StartDate]&lt;=Date.GraphMax)=1,"Yes","No")</f>
        <v>No</v>
      </c>
      <c r="C2201" s="15" t="str">
        <f>IF(OR(Table1[[#This Row],[Site]]="FOOD MILLING",Table1[[#This Row],[Site]]="GODACO"), "No", "Yes")</f>
        <v>Yes</v>
      </c>
      <c r="D2201" s="40">
        <f>MAX(DATE(Table1[Year],1,1),DATE(Table1[Year],1,1)-WEEKDAY(DATE(Table1[Year],1,1),2)+(Table1[WeekNum]-1)*7+1)</f>
        <v>44627</v>
      </c>
      <c r="E2201" s="40">
        <f>MIN(DATE(Table1[Year]+1,1,0),DATE(Table1[Year],1,1)-WEEKDAY(DATE(Table1[Year],1,1),2)+Table1[WeekNum]*7)</f>
        <v>44633</v>
      </c>
      <c r="F2201" s="15">
        <v>2022</v>
      </c>
      <c r="G2201" s="15">
        <f t="shared" si="68"/>
        <v>3</v>
      </c>
      <c r="H2201" s="15">
        <v>11</v>
      </c>
      <c r="I2201" s="207" t="str">
        <f>"W" &amp;Table1[[#This Row],[WeekNum]]</f>
        <v>W11</v>
      </c>
      <c r="J2201" s="195" t="str">
        <f t="shared" si="69"/>
        <v>22-W11</v>
      </c>
      <c r="K2201" s="11" t="s">
        <v>695</v>
      </c>
      <c r="L2201" s="11"/>
      <c r="M2201" s="11" t="s">
        <v>72</v>
      </c>
      <c r="N2201" s="266" t="s">
        <v>369</v>
      </c>
      <c r="O2201" s="266" t="s">
        <v>395</v>
      </c>
      <c r="P2201" s="11" t="s">
        <v>396</v>
      </c>
      <c r="Q2201" s="11" t="s">
        <v>421</v>
      </c>
      <c r="R2201" s="11">
        <v>4500</v>
      </c>
      <c r="S2201" s="11">
        <v>2575</v>
      </c>
      <c r="T2201" s="206">
        <f>ABS(Table1[[#This Row],[Prod]]-Table1[[#This Row],[Planned]])</f>
        <v>1925</v>
      </c>
      <c r="U2201" s="209">
        <f>IF(ABS(Table1[[#This Row],[Prod]]-Table1[[#This Row],[Planned]])&gt;Table1[[#This Row],[Planned]],0,IF(Table1[[#This Row],[Planned]]=0,0,1-ABS(Table1[[#This Row],[Prod]]-Table1[[#This Row],[Planned]])/Table1[[#This Row],[Planned]]))</f>
        <v>0.57222222222222219</v>
      </c>
      <c r="V2201" s="11"/>
      <c r="W2201" s="11"/>
      <c r="X2201" s="27">
        <v>2500</v>
      </c>
      <c r="Y2201" s="206">
        <f>Table1[[#This Row],[Prod]]</f>
        <v>2575</v>
      </c>
      <c r="Z2201" s="206">
        <f>ABS(Table1[[#This Row],[Prod2]]-Table1[[#This Row],[Plan Revised]])</f>
        <v>75</v>
      </c>
      <c r="AA2201" s="209">
        <f>IF(ABS(Table1[[#This Row],[Prod2]]-Table1[[#This Row],[Plan Revised]])&gt;Table1[[#This Row],[Plan Revised]],0,IF(Table1[[#This Row],[Plan Revised]]=0,0,1-ABS(Table1[[#This Row],[Prod2]]-Table1[[#This Row],[Plan Revised]])/Table1[[#This Row],[Plan Revised]]))</f>
        <v>0.97</v>
      </c>
      <c r="AB2201" s="11"/>
      <c r="AC2201" s="30"/>
      <c r="AD2201"/>
      <c r="AF2201"/>
    </row>
    <row r="2202" spans="1:32">
      <c r="A2202" s="15" t="str">
        <f>IF(Table1[Week]=WeekSel,"Yes","No")</f>
        <v>No</v>
      </c>
      <c r="B2202" s="15" t="str">
        <f>IF((Table1[StartDate]&gt;=Date.GraphMin)*(Table1[StartDate]&lt;=Date.GraphMax)=1,"Yes","No")</f>
        <v>No</v>
      </c>
      <c r="C2202" s="15" t="str">
        <f>IF(OR(Table1[[#This Row],[Site]]="FOOD MILLING",Table1[[#This Row],[Site]]="GODACO"), "No", "Yes")</f>
        <v>Yes</v>
      </c>
      <c r="D2202" s="40">
        <f>MAX(DATE(Table1[Year],1,1),DATE(Table1[Year],1,1)-WEEKDAY(DATE(Table1[Year],1,1),2)+(Table1[WeekNum]-1)*7+1)</f>
        <v>44627</v>
      </c>
      <c r="E2202" s="40">
        <f>MIN(DATE(Table1[Year]+1,1,0),DATE(Table1[Year],1,1)-WEEKDAY(DATE(Table1[Year],1,1),2)+Table1[WeekNum]*7)</f>
        <v>44633</v>
      </c>
      <c r="F2202" s="15">
        <v>2022</v>
      </c>
      <c r="G2202" s="15">
        <f t="shared" si="68"/>
        <v>3</v>
      </c>
      <c r="H2202" s="15">
        <v>11</v>
      </c>
      <c r="I2202" s="207" t="str">
        <f>"W" &amp;Table1[[#This Row],[WeekNum]]</f>
        <v>W11</v>
      </c>
      <c r="J2202" s="195" t="str">
        <f t="shared" si="69"/>
        <v>22-W11</v>
      </c>
      <c r="K2202" s="11" t="s">
        <v>696</v>
      </c>
      <c r="L2202" s="11"/>
      <c r="M2202" s="11" t="s">
        <v>72</v>
      </c>
      <c r="N2202" s="266" t="s">
        <v>369</v>
      </c>
      <c r="O2202" s="266" t="s">
        <v>398</v>
      </c>
      <c r="P2202" s="11" t="s">
        <v>399</v>
      </c>
      <c r="Q2202" s="11" t="s">
        <v>421</v>
      </c>
      <c r="R2202" s="11">
        <v>200</v>
      </c>
      <c r="S2202" s="11">
        <v>106.5</v>
      </c>
      <c r="T2202" s="206">
        <f>ABS(Table1[[#This Row],[Prod]]-Table1[[#This Row],[Planned]])</f>
        <v>93.5</v>
      </c>
      <c r="U2202" s="209">
        <f>IF(ABS(Table1[[#This Row],[Prod]]-Table1[[#This Row],[Planned]])&gt;Table1[[#This Row],[Planned]],0,IF(Table1[[#This Row],[Planned]]=0,0,1-ABS(Table1[[#This Row],[Prod]]-Table1[[#This Row],[Planned]])/Table1[[#This Row],[Planned]]))</f>
        <v>0.53249999999999997</v>
      </c>
      <c r="V2202" s="11"/>
      <c r="W2202" s="11"/>
      <c r="X2202" s="27">
        <v>100</v>
      </c>
      <c r="Y2202" s="206">
        <f>Table1[[#This Row],[Prod]]</f>
        <v>106.5</v>
      </c>
      <c r="Z2202" s="206">
        <f>ABS(Table1[[#This Row],[Prod2]]-Table1[[#This Row],[Plan Revised]])</f>
        <v>6.5</v>
      </c>
      <c r="AA2202" s="209">
        <f>IF(ABS(Table1[[#This Row],[Prod2]]-Table1[[#This Row],[Plan Revised]])&gt;Table1[[#This Row],[Plan Revised]],0,IF(Table1[[#This Row],[Plan Revised]]=0,0,1-ABS(Table1[[#This Row],[Prod2]]-Table1[[#This Row],[Plan Revised]])/Table1[[#This Row],[Plan Revised]]))</f>
        <v>0.93500000000000005</v>
      </c>
      <c r="AB2202" s="11"/>
      <c r="AC2202" s="30"/>
      <c r="AD2202"/>
      <c r="AF2202"/>
    </row>
    <row r="2203" spans="1:32">
      <c r="A2203" s="15" t="str">
        <f>IF(Table1[Week]=WeekSel,"Yes","No")</f>
        <v>No</v>
      </c>
      <c r="B2203" s="15" t="str">
        <f>IF((Table1[StartDate]&gt;=Date.GraphMin)*(Table1[StartDate]&lt;=Date.GraphMax)=1,"Yes","No")</f>
        <v>No</v>
      </c>
      <c r="C2203" s="15" t="str">
        <f>IF(OR(Table1[[#This Row],[Site]]="FOOD MILLING",Table1[[#This Row],[Site]]="GODACO"), "No", "Yes")</f>
        <v>Yes</v>
      </c>
      <c r="D2203" s="40">
        <f>MAX(DATE(Table1[Year],1,1),DATE(Table1[Year],1,1)-WEEKDAY(DATE(Table1[Year],1,1),2)+(Table1[WeekNum]-1)*7+1)</f>
        <v>44627</v>
      </c>
      <c r="E2203" s="40">
        <f>MIN(DATE(Table1[Year]+1,1,0),DATE(Table1[Year],1,1)-WEEKDAY(DATE(Table1[Year],1,1),2)+Table1[WeekNum]*7)</f>
        <v>44633</v>
      </c>
      <c r="F2203" s="15">
        <v>2022</v>
      </c>
      <c r="G2203" s="15">
        <f t="shared" si="68"/>
        <v>3</v>
      </c>
      <c r="H2203" s="15">
        <v>11</v>
      </c>
      <c r="I2203" s="207" t="str">
        <f>"W" &amp;Table1[[#This Row],[WeekNum]]</f>
        <v>W11</v>
      </c>
      <c r="J2203" s="195" t="str">
        <f t="shared" si="69"/>
        <v>22-W11</v>
      </c>
      <c r="K2203" s="11" t="s">
        <v>697</v>
      </c>
      <c r="L2203" s="11"/>
      <c r="M2203" s="11" t="s">
        <v>72</v>
      </c>
      <c r="N2203" s="266" t="s">
        <v>369</v>
      </c>
      <c r="O2203" s="266" t="s">
        <v>391</v>
      </c>
      <c r="P2203" s="11" t="s">
        <v>393</v>
      </c>
      <c r="Q2203" s="11" t="s">
        <v>421</v>
      </c>
      <c r="R2203" s="11">
        <v>0</v>
      </c>
      <c r="S2203" s="11">
        <v>0</v>
      </c>
      <c r="T2203" s="206">
        <f>ABS(Table1[[#This Row],[Prod]]-Table1[[#This Row],[Planned]])</f>
        <v>0</v>
      </c>
      <c r="U2203" s="209">
        <f>IF(ABS(Table1[[#This Row],[Prod]]-Table1[[#This Row],[Planned]])&gt;Table1[[#This Row],[Planned]],0,IF(Table1[[#This Row],[Planned]]=0,0,1-ABS(Table1[[#This Row],[Prod]]-Table1[[#This Row],[Planned]])/Table1[[#This Row],[Planned]]))</f>
        <v>0</v>
      </c>
      <c r="V2203" s="11"/>
      <c r="W2203" s="11"/>
      <c r="X2203" s="27">
        <v>0</v>
      </c>
      <c r="Y2203" s="206">
        <f>Table1[[#This Row],[Prod]]</f>
        <v>0</v>
      </c>
      <c r="Z2203" s="206">
        <f>ABS(Table1[[#This Row],[Prod2]]-Table1[[#This Row],[Plan Revised]])</f>
        <v>0</v>
      </c>
      <c r="AA2203" s="209">
        <f>IF(ABS(Table1[[#This Row],[Prod2]]-Table1[[#This Row],[Plan Revised]])&gt;Table1[[#This Row],[Plan Revised]],0,IF(Table1[[#This Row],[Plan Revised]]=0,0,1-ABS(Table1[[#This Row],[Prod2]]-Table1[[#This Row],[Plan Revised]])/Table1[[#This Row],[Plan Revised]]))</f>
        <v>0</v>
      </c>
      <c r="AB2203" s="11"/>
      <c r="AC2203" s="30"/>
      <c r="AD2203"/>
      <c r="AF2203"/>
    </row>
    <row r="2204" spans="1:32">
      <c r="A2204" s="15" t="str">
        <f>IF(Table1[Week]=WeekSel,"Yes","No")</f>
        <v>No</v>
      </c>
      <c r="B2204" s="15" t="str">
        <f>IF((Table1[StartDate]&gt;=Date.GraphMin)*(Table1[StartDate]&lt;=Date.GraphMax)=1,"Yes","No")</f>
        <v>No</v>
      </c>
      <c r="C2204" s="15" t="str">
        <f>IF(OR(Table1[[#This Row],[Site]]="FOOD MILLING",Table1[[#This Row],[Site]]="GODACO"), "No", "Yes")</f>
        <v>Yes</v>
      </c>
      <c r="D2204" s="40">
        <f>MAX(DATE(Table1[Year],1,1),DATE(Table1[Year],1,1)-WEEKDAY(DATE(Table1[Year],1,1),2)+(Table1[WeekNum]-1)*7+1)</f>
        <v>44627</v>
      </c>
      <c r="E2204" s="40">
        <f>MIN(DATE(Table1[Year]+1,1,0),DATE(Table1[Year],1,1)-WEEKDAY(DATE(Table1[Year],1,1),2)+Table1[WeekNum]*7)</f>
        <v>44633</v>
      </c>
      <c r="F2204" s="15">
        <v>2022</v>
      </c>
      <c r="G2204" s="15">
        <f t="shared" si="68"/>
        <v>3</v>
      </c>
      <c r="H2204" s="15">
        <v>11</v>
      </c>
      <c r="I2204" s="207" t="str">
        <f>"W" &amp;Table1[[#This Row],[WeekNum]]</f>
        <v>W11</v>
      </c>
      <c r="J2204" s="195" t="str">
        <f t="shared" si="69"/>
        <v>22-W11</v>
      </c>
      <c r="K2204" s="11" t="s">
        <v>698</v>
      </c>
      <c r="L2204" s="11"/>
      <c r="M2204" s="11" t="s">
        <v>72</v>
      </c>
      <c r="N2204" s="266" t="s">
        <v>369</v>
      </c>
      <c r="O2204" s="266" t="s">
        <v>398</v>
      </c>
      <c r="P2204" s="11" t="s">
        <v>399</v>
      </c>
      <c r="Q2204" s="11" t="s">
        <v>421</v>
      </c>
      <c r="R2204" s="11">
        <v>1320</v>
      </c>
      <c r="S2204" s="11">
        <v>1278.5999999999999</v>
      </c>
      <c r="T2204" s="206">
        <f>ABS(Table1[[#This Row],[Prod]]-Table1[[#This Row],[Planned]])</f>
        <v>41.400000000000091</v>
      </c>
      <c r="U2204" s="209">
        <f>IF(ABS(Table1[[#This Row],[Prod]]-Table1[[#This Row],[Planned]])&gt;Table1[[#This Row],[Planned]],0,IF(Table1[[#This Row],[Planned]]=0,0,1-ABS(Table1[[#This Row],[Prod]]-Table1[[#This Row],[Planned]])/Table1[[#This Row],[Planned]]))</f>
        <v>0.96863636363636352</v>
      </c>
      <c r="V2204" s="11"/>
      <c r="W2204" s="11"/>
      <c r="X2204" s="27">
        <v>1320</v>
      </c>
      <c r="Y2204" s="206">
        <f>Table1[[#This Row],[Prod]]</f>
        <v>1278.5999999999999</v>
      </c>
      <c r="Z2204" s="206">
        <f>ABS(Table1[[#This Row],[Prod2]]-Table1[[#This Row],[Plan Revised]])</f>
        <v>41.400000000000091</v>
      </c>
      <c r="AA2204" s="209">
        <f>IF(ABS(Table1[[#This Row],[Prod2]]-Table1[[#This Row],[Plan Revised]])&gt;Table1[[#This Row],[Plan Revised]],0,IF(Table1[[#This Row],[Plan Revised]]=0,0,1-ABS(Table1[[#This Row],[Prod2]]-Table1[[#This Row],[Plan Revised]])/Table1[[#This Row],[Plan Revised]]))</f>
        <v>0.96863636363636352</v>
      </c>
      <c r="AB2204" s="11"/>
      <c r="AC2204" s="30"/>
      <c r="AD2204"/>
      <c r="AF2204"/>
    </row>
    <row r="2205" spans="1:32">
      <c r="A2205" s="15" t="str">
        <f>IF(Table1[Week]=WeekSel,"Yes","No")</f>
        <v>No</v>
      </c>
      <c r="B2205" s="15" t="str">
        <f>IF((Table1[StartDate]&gt;=Date.GraphMin)*(Table1[StartDate]&lt;=Date.GraphMax)=1,"Yes","No")</f>
        <v>No</v>
      </c>
      <c r="C2205" s="15" t="str">
        <f>IF(OR(Table1[[#This Row],[Site]]="FOOD MILLING",Table1[[#This Row],[Site]]="GODACO"), "No", "Yes")</f>
        <v>Yes</v>
      </c>
      <c r="D2205" s="40">
        <f>MAX(DATE(Table1[Year],1,1),DATE(Table1[Year],1,1)-WEEKDAY(DATE(Table1[Year],1,1),2)+(Table1[WeekNum]-1)*7+1)</f>
        <v>44627</v>
      </c>
      <c r="E2205" s="40">
        <f>MIN(DATE(Table1[Year]+1,1,0),DATE(Table1[Year],1,1)-WEEKDAY(DATE(Table1[Year],1,1),2)+Table1[WeekNum]*7)</f>
        <v>44633</v>
      </c>
      <c r="F2205" s="15">
        <v>2022</v>
      </c>
      <c r="G2205" s="15">
        <f t="shared" si="68"/>
        <v>3</v>
      </c>
      <c r="H2205" s="15">
        <v>11</v>
      </c>
      <c r="I2205" s="207" t="str">
        <f>"W" &amp;Table1[[#This Row],[WeekNum]]</f>
        <v>W11</v>
      </c>
      <c r="J2205" s="195" t="str">
        <f t="shared" si="69"/>
        <v>22-W11</v>
      </c>
      <c r="K2205" s="11" t="s">
        <v>699</v>
      </c>
      <c r="L2205" s="11"/>
      <c r="M2205" s="11" t="s">
        <v>72</v>
      </c>
      <c r="N2205" s="266" t="s">
        <v>369</v>
      </c>
      <c r="O2205" s="266" t="s">
        <v>398</v>
      </c>
      <c r="P2205" s="11" t="s">
        <v>399</v>
      </c>
      <c r="Q2205" s="11" t="s">
        <v>421</v>
      </c>
      <c r="R2205" s="11">
        <v>300</v>
      </c>
      <c r="S2205" s="11">
        <v>102.5</v>
      </c>
      <c r="T2205" s="206">
        <f>ABS(Table1[[#This Row],[Prod]]-Table1[[#This Row],[Planned]])</f>
        <v>197.5</v>
      </c>
      <c r="U2205" s="209">
        <f>IF(ABS(Table1[[#This Row],[Prod]]-Table1[[#This Row],[Planned]])&gt;Table1[[#This Row],[Planned]],0,IF(Table1[[#This Row],[Planned]]=0,0,1-ABS(Table1[[#This Row],[Prod]]-Table1[[#This Row],[Planned]])/Table1[[#This Row],[Planned]]))</f>
        <v>0.34166666666666667</v>
      </c>
      <c r="V2205" s="11"/>
      <c r="W2205" s="11"/>
      <c r="X2205" s="27">
        <v>100</v>
      </c>
      <c r="Y2205" s="206">
        <f>Table1[[#This Row],[Prod]]</f>
        <v>102.5</v>
      </c>
      <c r="Z2205" s="206">
        <f>ABS(Table1[[#This Row],[Prod2]]-Table1[[#This Row],[Plan Revised]])</f>
        <v>2.5</v>
      </c>
      <c r="AA2205" s="209">
        <f>IF(ABS(Table1[[#This Row],[Prod2]]-Table1[[#This Row],[Plan Revised]])&gt;Table1[[#This Row],[Plan Revised]],0,IF(Table1[[#This Row],[Plan Revised]]=0,0,1-ABS(Table1[[#This Row],[Prod2]]-Table1[[#This Row],[Plan Revised]])/Table1[[#This Row],[Plan Revised]]))</f>
        <v>0.97499999999999998</v>
      </c>
      <c r="AB2205" s="11"/>
      <c r="AC2205" s="30"/>
      <c r="AD2205"/>
      <c r="AF2205"/>
    </row>
    <row r="2206" spans="1:32">
      <c r="A2206" s="15" t="str">
        <f>IF(Table1[Week]=WeekSel,"Yes","No")</f>
        <v>No</v>
      </c>
      <c r="B2206" s="15" t="str">
        <f>IF((Table1[StartDate]&gt;=Date.GraphMin)*(Table1[StartDate]&lt;=Date.GraphMax)=1,"Yes","No")</f>
        <v>No</v>
      </c>
      <c r="C2206" s="15" t="str">
        <f>IF(OR(Table1[[#This Row],[Site]]="FOOD MILLING",Table1[[#This Row],[Site]]="GODACO"), "No", "Yes")</f>
        <v>Yes</v>
      </c>
      <c r="D2206" s="40">
        <f>MAX(DATE(Table1[Year],1,1),DATE(Table1[Year],1,1)-WEEKDAY(DATE(Table1[Year],1,1),2)+(Table1[WeekNum]-1)*7+1)</f>
        <v>44627</v>
      </c>
      <c r="E2206" s="40">
        <f>MIN(DATE(Table1[Year]+1,1,0),DATE(Table1[Year],1,1)-WEEKDAY(DATE(Table1[Year],1,1),2)+Table1[WeekNum]*7)</f>
        <v>44633</v>
      </c>
      <c r="F2206" s="15">
        <v>2022</v>
      </c>
      <c r="G2206" s="15">
        <f t="shared" si="68"/>
        <v>3</v>
      </c>
      <c r="H2206" s="15">
        <v>11</v>
      </c>
      <c r="I2206" s="207" t="str">
        <f>"W" &amp;Table1[[#This Row],[WeekNum]]</f>
        <v>W11</v>
      </c>
      <c r="J2206" s="195" t="str">
        <f t="shared" si="69"/>
        <v>22-W11</v>
      </c>
      <c r="K2206" s="11" t="s">
        <v>700</v>
      </c>
      <c r="L2206" s="11"/>
      <c r="M2206" s="11" t="s">
        <v>72</v>
      </c>
      <c r="N2206" s="266" t="s">
        <v>369</v>
      </c>
      <c r="O2206" s="266" t="s">
        <v>398</v>
      </c>
      <c r="P2206" s="11" t="s">
        <v>399</v>
      </c>
      <c r="Q2206" s="11" t="s">
        <v>421</v>
      </c>
      <c r="R2206" s="11">
        <v>0</v>
      </c>
      <c r="S2206" s="11">
        <v>0</v>
      </c>
      <c r="T2206" s="206">
        <f>ABS(Table1[[#This Row],[Prod]]-Table1[[#This Row],[Planned]])</f>
        <v>0</v>
      </c>
      <c r="U2206" s="209">
        <f>IF(ABS(Table1[[#This Row],[Prod]]-Table1[[#This Row],[Planned]])&gt;Table1[[#This Row],[Planned]],0,IF(Table1[[#This Row],[Planned]]=0,0,1-ABS(Table1[[#This Row],[Prod]]-Table1[[#This Row],[Planned]])/Table1[[#This Row],[Planned]]))</f>
        <v>0</v>
      </c>
      <c r="V2206" s="11"/>
      <c r="W2206" s="11"/>
      <c r="X2206" s="27">
        <v>0</v>
      </c>
      <c r="Y2206" s="206">
        <f>Table1[[#This Row],[Prod]]</f>
        <v>0</v>
      </c>
      <c r="Z2206" s="206">
        <f>ABS(Table1[[#This Row],[Prod2]]-Table1[[#This Row],[Plan Revised]])</f>
        <v>0</v>
      </c>
      <c r="AA2206" s="209">
        <f>IF(ABS(Table1[[#This Row],[Prod2]]-Table1[[#This Row],[Plan Revised]])&gt;Table1[[#This Row],[Plan Revised]],0,IF(Table1[[#This Row],[Plan Revised]]=0,0,1-ABS(Table1[[#This Row],[Prod2]]-Table1[[#This Row],[Plan Revised]])/Table1[[#This Row],[Plan Revised]]))</f>
        <v>0</v>
      </c>
      <c r="AB2206" s="11"/>
      <c r="AC2206" s="30"/>
      <c r="AD2206"/>
      <c r="AF2206"/>
    </row>
    <row r="2207" spans="1:32">
      <c r="A2207" s="15" t="str">
        <f>IF(Table1[Week]=WeekSel,"Yes","No")</f>
        <v>No</v>
      </c>
      <c r="B2207" s="15" t="str">
        <f>IF((Table1[StartDate]&gt;=Date.GraphMin)*(Table1[StartDate]&lt;=Date.GraphMax)=1,"Yes","No")</f>
        <v>No</v>
      </c>
      <c r="C2207" s="15" t="str">
        <f>IF(OR(Table1[[#This Row],[Site]]="FOOD MILLING",Table1[[#This Row],[Site]]="GODACO"), "No", "Yes")</f>
        <v>Yes</v>
      </c>
      <c r="D2207" s="40">
        <f>MAX(DATE(Table1[Year],1,1),DATE(Table1[Year],1,1)-WEEKDAY(DATE(Table1[Year],1,1),2)+(Table1[WeekNum]-1)*7+1)</f>
        <v>44627</v>
      </c>
      <c r="E2207" s="40">
        <f>MIN(DATE(Table1[Year]+1,1,0),DATE(Table1[Year],1,1)-WEEKDAY(DATE(Table1[Year],1,1),2)+Table1[WeekNum]*7)</f>
        <v>44633</v>
      </c>
      <c r="F2207" s="15">
        <v>2022</v>
      </c>
      <c r="G2207" s="15">
        <f t="shared" si="68"/>
        <v>3</v>
      </c>
      <c r="H2207" s="15">
        <v>11</v>
      </c>
      <c r="I2207" s="207" t="str">
        <f>"W" &amp;Table1[[#This Row],[WeekNum]]</f>
        <v>W11</v>
      </c>
      <c r="J2207" s="195" t="str">
        <f t="shared" si="69"/>
        <v>22-W11</v>
      </c>
      <c r="K2207" s="11" t="s">
        <v>701</v>
      </c>
      <c r="L2207" s="11"/>
      <c r="M2207" s="11" t="s">
        <v>72</v>
      </c>
      <c r="N2207" s="266" t="s">
        <v>369</v>
      </c>
      <c r="O2207" s="266" t="s">
        <v>398</v>
      </c>
      <c r="P2207" s="11" t="s">
        <v>399</v>
      </c>
      <c r="Q2207" s="11" t="s">
        <v>421</v>
      </c>
      <c r="R2207" s="11">
        <v>0</v>
      </c>
      <c r="S2207" s="11">
        <v>0</v>
      </c>
      <c r="T2207" s="206">
        <f>ABS(Table1[[#This Row],[Prod]]-Table1[[#This Row],[Planned]])</f>
        <v>0</v>
      </c>
      <c r="U2207" s="209">
        <f>IF(ABS(Table1[[#This Row],[Prod]]-Table1[[#This Row],[Planned]])&gt;Table1[[#This Row],[Planned]],0,IF(Table1[[#This Row],[Planned]]=0,0,1-ABS(Table1[[#This Row],[Prod]]-Table1[[#This Row],[Planned]])/Table1[[#This Row],[Planned]]))</f>
        <v>0</v>
      </c>
      <c r="V2207" s="11"/>
      <c r="W2207" s="11"/>
      <c r="X2207" s="27">
        <v>0</v>
      </c>
      <c r="Y2207" s="206">
        <f>Table1[[#This Row],[Prod]]</f>
        <v>0</v>
      </c>
      <c r="Z2207" s="206">
        <f>ABS(Table1[[#This Row],[Prod2]]-Table1[[#This Row],[Plan Revised]])</f>
        <v>0</v>
      </c>
      <c r="AA2207" s="209">
        <f>IF(ABS(Table1[[#This Row],[Prod2]]-Table1[[#This Row],[Plan Revised]])&gt;Table1[[#This Row],[Plan Revised]],0,IF(Table1[[#This Row],[Plan Revised]]=0,0,1-ABS(Table1[[#This Row],[Prod2]]-Table1[[#This Row],[Plan Revised]])/Table1[[#This Row],[Plan Revised]]))</f>
        <v>0</v>
      </c>
      <c r="AB2207" s="11"/>
      <c r="AC2207" s="30"/>
      <c r="AD2207"/>
      <c r="AF2207"/>
    </row>
    <row r="2208" spans="1:32">
      <c r="A2208" s="15" t="str">
        <f>IF(Table1[Week]=WeekSel,"Yes","No")</f>
        <v>No</v>
      </c>
      <c r="B2208" s="15" t="str">
        <f>IF((Table1[StartDate]&gt;=Date.GraphMin)*(Table1[StartDate]&lt;=Date.GraphMax)=1,"Yes","No")</f>
        <v>No</v>
      </c>
      <c r="C2208" s="15" t="str">
        <f>IF(OR(Table1[[#This Row],[Site]]="FOOD MILLING",Table1[[#This Row],[Site]]="GODACO"), "No", "Yes")</f>
        <v>Yes</v>
      </c>
      <c r="D2208" s="40">
        <f>MAX(DATE(Table1[Year],1,1),DATE(Table1[Year],1,1)-WEEKDAY(DATE(Table1[Year],1,1),2)+(Table1[WeekNum]-1)*7+1)</f>
        <v>44627</v>
      </c>
      <c r="E2208" s="40">
        <f>MIN(DATE(Table1[Year]+1,1,0),DATE(Table1[Year],1,1)-WEEKDAY(DATE(Table1[Year],1,1),2)+Table1[WeekNum]*7)</f>
        <v>44633</v>
      </c>
      <c r="F2208" s="15">
        <v>2022</v>
      </c>
      <c r="G2208" s="15">
        <f t="shared" si="68"/>
        <v>3</v>
      </c>
      <c r="H2208" s="15">
        <v>11</v>
      </c>
      <c r="I2208" s="207" t="str">
        <f>"W" &amp;Table1[[#This Row],[WeekNum]]</f>
        <v>W11</v>
      </c>
      <c r="J2208" s="195" t="str">
        <f t="shared" si="69"/>
        <v>22-W11</v>
      </c>
      <c r="K2208" s="11" t="s">
        <v>702</v>
      </c>
      <c r="L2208" s="11"/>
      <c r="M2208" s="11" t="s">
        <v>72</v>
      </c>
      <c r="N2208" s="266" t="s">
        <v>369</v>
      </c>
      <c r="O2208" s="266" t="s">
        <v>398</v>
      </c>
      <c r="P2208" s="11" t="s">
        <v>399</v>
      </c>
      <c r="Q2208" s="11" t="s">
        <v>421</v>
      </c>
      <c r="R2208" s="11">
        <v>50</v>
      </c>
      <c r="S2208" s="11">
        <v>89.699999999999989</v>
      </c>
      <c r="T2208" s="206">
        <f>ABS(Table1[[#This Row],[Prod]]-Table1[[#This Row],[Planned]])</f>
        <v>39.699999999999989</v>
      </c>
      <c r="U2208" s="209">
        <f>IF(ABS(Table1[[#This Row],[Prod]]-Table1[[#This Row],[Planned]])&gt;Table1[[#This Row],[Planned]],0,IF(Table1[[#This Row],[Planned]]=0,0,1-ABS(Table1[[#This Row],[Prod]]-Table1[[#This Row],[Planned]])/Table1[[#This Row],[Planned]]))</f>
        <v>0.20600000000000018</v>
      </c>
      <c r="V2208" s="11"/>
      <c r="W2208" s="11"/>
      <c r="X2208" s="27">
        <v>100</v>
      </c>
      <c r="Y2208" s="206">
        <f>Table1[[#This Row],[Prod]]</f>
        <v>89.699999999999989</v>
      </c>
      <c r="Z2208" s="206">
        <f>ABS(Table1[[#This Row],[Prod2]]-Table1[[#This Row],[Plan Revised]])</f>
        <v>10.300000000000011</v>
      </c>
      <c r="AA2208" s="209">
        <f>IF(ABS(Table1[[#This Row],[Prod2]]-Table1[[#This Row],[Plan Revised]])&gt;Table1[[#This Row],[Plan Revised]],0,IF(Table1[[#This Row],[Plan Revised]]=0,0,1-ABS(Table1[[#This Row],[Prod2]]-Table1[[#This Row],[Plan Revised]])/Table1[[#This Row],[Plan Revised]]))</f>
        <v>0.89699999999999991</v>
      </c>
      <c r="AB2208" s="11"/>
      <c r="AC2208" s="30"/>
      <c r="AD2208"/>
      <c r="AF2208"/>
    </row>
    <row r="2209" spans="1:32">
      <c r="A2209" s="15" t="str">
        <f>IF(Table1[Week]=WeekSel,"Yes","No")</f>
        <v>No</v>
      </c>
      <c r="B2209" s="15" t="str">
        <f>IF((Table1[StartDate]&gt;=Date.GraphMin)*(Table1[StartDate]&lt;=Date.GraphMax)=1,"Yes","No")</f>
        <v>No</v>
      </c>
      <c r="C2209" s="15" t="str">
        <f>IF(OR(Table1[[#This Row],[Site]]="FOOD MILLING",Table1[[#This Row],[Site]]="GODACO"), "No", "Yes")</f>
        <v>Yes</v>
      </c>
      <c r="D2209" s="40">
        <f>MAX(DATE(Table1[Year],1,1),DATE(Table1[Year],1,1)-WEEKDAY(DATE(Table1[Year],1,1),2)+(Table1[WeekNum]-1)*7+1)</f>
        <v>44627</v>
      </c>
      <c r="E2209" s="40">
        <f>MIN(DATE(Table1[Year]+1,1,0),DATE(Table1[Year],1,1)-WEEKDAY(DATE(Table1[Year],1,1),2)+Table1[WeekNum]*7)</f>
        <v>44633</v>
      </c>
      <c r="F2209" s="15">
        <v>2022</v>
      </c>
      <c r="G2209" s="15">
        <f t="shared" si="68"/>
        <v>3</v>
      </c>
      <c r="H2209" s="15">
        <v>11</v>
      </c>
      <c r="I2209" s="207" t="str">
        <f>"W" &amp;Table1[[#This Row],[WeekNum]]</f>
        <v>W11</v>
      </c>
      <c r="J2209" s="195" t="str">
        <f t="shared" si="69"/>
        <v>22-W11</v>
      </c>
      <c r="K2209" s="11" t="s">
        <v>703</v>
      </c>
      <c r="L2209" s="11"/>
      <c r="M2209" s="11" t="s">
        <v>72</v>
      </c>
      <c r="N2209" s="266" t="s">
        <v>369</v>
      </c>
      <c r="O2209" s="266" t="s">
        <v>398</v>
      </c>
      <c r="P2209" s="11" t="s">
        <v>399</v>
      </c>
      <c r="Q2209" s="11" t="s">
        <v>421</v>
      </c>
      <c r="R2209" s="11">
        <v>190</v>
      </c>
      <c r="S2209" s="11">
        <v>179.4</v>
      </c>
      <c r="T2209" s="206">
        <f>ABS(Table1[[#This Row],[Prod]]-Table1[[#This Row],[Planned]])</f>
        <v>10.599999999999994</v>
      </c>
      <c r="U2209" s="209">
        <f>IF(ABS(Table1[[#This Row],[Prod]]-Table1[[#This Row],[Planned]])&gt;Table1[[#This Row],[Planned]],0,IF(Table1[[#This Row],[Planned]]=0,0,1-ABS(Table1[[#This Row],[Prod]]-Table1[[#This Row],[Planned]])/Table1[[#This Row],[Planned]]))</f>
        <v>0.9442105263157895</v>
      </c>
      <c r="V2209" s="11"/>
      <c r="W2209" s="11"/>
      <c r="X2209" s="27">
        <v>170</v>
      </c>
      <c r="Y2209" s="206">
        <f>Table1[[#This Row],[Prod]]</f>
        <v>179.4</v>
      </c>
      <c r="Z2209" s="206">
        <f>ABS(Table1[[#This Row],[Prod2]]-Table1[[#This Row],[Plan Revised]])</f>
        <v>9.4000000000000057</v>
      </c>
      <c r="AA2209" s="209">
        <f>IF(ABS(Table1[[#This Row],[Prod2]]-Table1[[#This Row],[Plan Revised]])&gt;Table1[[#This Row],[Plan Revised]],0,IF(Table1[[#This Row],[Plan Revised]]=0,0,1-ABS(Table1[[#This Row],[Prod2]]-Table1[[#This Row],[Plan Revised]])/Table1[[#This Row],[Plan Revised]]))</f>
        <v>0.94470588235294117</v>
      </c>
      <c r="AB2209" s="11"/>
      <c r="AC2209" s="30"/>
      <c r="AD2209"/>
      <c r="AF2209"/>
    </row>
    <row r="2210" spans="1:32">
      <c r="A2210" s="15" t="str">
        <f>IF(Table1[Week]=WeekSel,"Yes","No")</f>
        <v>No</v>
      </c>
      <c r="B2210" s="15" t="str">
        <f>IF((Table1[StartDate]&gt;=Date.GraphMin)*(Table1[StartDate]&lt;=Date.GraphMax)=1,"Yes","No")</f>
        <v>No</v>
      </c>
      <c r="C2210" s="15" t="str">
        <f>IF(OR(Table1[[#This Row],[Site]]="FOOD MILLING",Table1[[#This Row],[Site]]="GODACO"), "No", "Yes")</f>
        <v>Yes</v>
      </c>
      <c r="D2210" s="40">
        <f>MAX(DATE(Table1[Year],1,1),DATE(Table1[Year],1,1)-WEEKDAY(DATE(Table1[Year],1,1),2)+(Table1[WeekNum]-1)*7+1)</f>
        <v>44627</v>
      </c>
      <c r="E2210" s="40">
        <f>MIN(DATE(Table1[Year]+1,1,0),DATE(Table1[Year],1,1)-WEEKDAY(DATE(Table1[Year],1,1),2)+Table1[WeekNum]*7)</f>
        <v>44633</v>
      </c>
      <c r="F2210" s="15">
        <v>2022</v>
      </c>
      <c r="G2210" s="15">
        <f t="shared" si="68"/>
        <v>3</v>
      </c>
      <c r="H2210" s="15">
        <v>11</v>
      </c>
      <c r="I2210" s="207" t="str">
        <f>"W" &amp;Table1[[#This Row],[WeekNum]]</f>
        <v>W11</v>
      </c>
      <c r="J2210" s="195" t="str">
        <f t="shared" si="69"/>
        <v>22-W11</v>
      </c>
      <c r="K2210" s="11" t="s">
        <v>704</v>
      </c>
      <c r="L2210" s="11"/>
      <c r="M2210" s="11" t="s">
        <v>72</v>
      </c>
      <c r="N2210" s="266" t="s">
        <v>369</v>
      </c>
      <c r="O2210" s="266" t="s">
        <v>398</v>
      </c>
      <c r="P2210" s="11" t="s">
        <v>399</v>
      </c>
      <c r="Q2210" s="11" t="s">
        <v>421</v>
      </c>
      <c r="R2210" s="11">
        <v>350</v>
      </c>
      <c r="S2210" s="11">
        <v>489.3</v>
      </c>
      <c r="T2210" s="206">
        <f>ABS(Table1[[#This Row],[Prod]]-Table1[[#This Row],[Planned]])</f>
        <v>139.30000000000001</v>
      </c>
      <c r="U2210" s="209">
        <f>IF(ABS(Table1[[#This Row],[Prod]]-Table1[[#This Row],[Planned]])&gt;Table1[[#This Row],[Planned]],0,IF(Table1[[#This Row],[Planned]]=0,0,1-ABS(Table1[[#This Row],[Prod]]-Table1[[#This Row],[Planned]])/Table1[[#This Row],[Planned]]))</f>
        <v>0.60199999999999998</v>
      </c>
      <c r="V2210" s="11"/>
      <c r="W2210" s="11"/>
      <c r="X2210" s="27">
        <v>500</v>
      </c>
      <c r="Y2210" s="206">
        <f>Table1[[#This Row],[Prod]]</f>
        <v>489.3</v>
      </c>
      <c r="Z2210" s="206">
        <f>ABS(Table1[[#This Row],[Prod2]]-Table1[[#This Row],[Plan Revised]])</f>
        <v>10.699999999999989</v>
      </c>
      <c r="AA2210" s="209">
        <f>IF(ABS(Table1[[#This Row],[Prod2]]-Table1[[#This Row],[Plan Revised]])&gt;Table1[[#This Row],[Plan Revised]],0,IF(Table1[[#This Row],[Plan Revised]]=0,0,1-ABS(Table1[[#This Row],[Prod2]]-Table1[[#This Row],[Plan Revised]])/Table1[[#This Row],[Plan Revised]]))</f>
        <v>0.97860000000000003</v>
      </c>
      <c r="AB2210" s="11"/>
      <c r="AC2210" s="30"/>
      <c r="AD2210"/>
      <c r="AF2210"/>
    </row>
    <row r="2211" spans="1:32">
      <c r="A2211" s="15" t="str">
        <f>IF(Table1[Week]=WeekSel,"Yes","No")</f>
        <v>No</v>
      </c>
      <c r="B2211" s="15" t="str">
        <f>IF((Table1[StartDate]&gt;=Date.GraphMin)*(Table1[StartDate]&lt;=Date.GraphMax)=1,"Yes","No")</f>
        <v>No</v>
      </c>
      <c r="C2211" s="15" t="str">
        <f>IF(OR(Table1[[#This Row],[Site]]="FOOD MILLING",Table1[[#This Row],[Site]]="GODACO"), "No", "Yes")</f>
        <v>Yes</v>
      </c>
      <c r="D2211" s="40">
        <f>MAX(DATE(Table1[Year],1,1),DATE(Table1[Year],1,1)-WEEKDAY(DATE(Table1[Year],1,1),2)+(Table1[WeekNum]-1)*7+1)</f>
        <v>44627</v>
      </c>
      <c r="E2211" s="40">
        <f>MIN(DATE(Table1[Year]+1,1,0),DATE(Table1[Year],1,1)-WEEKDAY(DATE(Table1[Year],1,1),2)+Table1[WeekNum]*7)</f>
        <v>44633</v>
      </c>
      <c r="F2211" s="15">
        <v>2022</v>
      </c>
      <c r="G2211" s="15">
        <f t="shared" si="68"/>
        <v>3</v>
      </c>
      <c r="H2211" s="15">
        <v>11</v>
      </c>
      <c r="I2211" s="207" t="str">
        <f>"W" &amp;Table1[[#This Row],[WeekNum]]</f>
        <v>W11</v>
      </c>
      <c r="J2211" s="195" t="str">
        <f t="shared" si="69"/>
        <v>22-W11</v>
      </c>
      <c r="K2211" s="11" t="s">
        <v>705</v>
      </c>
      <c r="L2211" s="11"/>
      <c r="M2211" s="11" t="s">
        <v>72</v>
      </c>
      <c r="N2211" s="266" t="s">
        <v>369</v>
      </c>
      <c r="O2211" s="266" t="s">
        <v>398</v>
      </c>
      <c r="P2211" s="11" t="s">
        <v>399</v>
      </c>
      <c r="Q2211" s="11" t="s">
        <v>421</v>
      </c>
      <c r="R2211" s="11">
        <v>880</v>
      </c>
      <c r="S2211" s="11">
        <v>284</v>
      </c>
      <c r="T2211" s="206">
        <f>ABS(Table1[[#This Row],[Prod]]-Table1[[#This Row],[Planned]])</f>
        <v>596</v>
      </c>
      <c r="U2211" s="209">
        <f>IF(ABS(Table1[[#This Row],[Prod]]-Table1[[#This Row],[Planned]])&gt;Table1[[#This Row],[Planned]],0,IF(Table1[[#This Row],[Planned]]=0,0,1-ABS(Table1[[#This Row],[Prod]]-Table1[[#This Row],[Planned]])/Table1[[#This Row],[Planned]]))</f>
        <v>0.32272727272727275</v>
      </c>
      <c r="V2211" s="11"/>
      <c r="W2211" s="11"/>
      <c r="X2211" s="27">
        <v>280</v>
      </c>
      <c r="Y2211" s="206">
        <f>Table1[[#This Row],[Prod]]</f>
        <v>284</v>
      </c>
      <c r="Z2211" s="206">
        <f>ABS(Table1[[#This Row],[Prod2]]-Table1[[#This Row],[Plan Revised]])</f>
        <v>4</v>
      </c>
      <c r="AA2211" s="209">
        <f>IF(ABS(Table1[[#This Row],[Prod2]]-Table1[[#This Row],[Plan Revised]])&gt;Table1[[#This Row],[Plan Revised]],0,IF(Table1[[#This Row],[Plan Revised]]=0,0,1-ABS(Table1[[#This Row],[Prod2]]-Table1[[#This Row],[Plan Revised]])/Table1[[#This Row],[Plan Revised]]))</f>
        <v>0.98571428571428577</v>
      </c>
      <c r="AB2211" s="11"/>
      <c r="AC2211" s="30"/>
      <c r="AD2211"/>
      <c r="AF2211"/>
    </row>
    <row r="2212" spans="1:32">
      <c r="A2212" s="15" t="str">
        <f>IF(Table1[Week]=WeekSel,"Yes","No")</f>
        <v>No</v>
      </c>
      <c r="B2212" s="15" t="str">
        <f>IF((Table1[StartDate]&gt;=Date.GraphMin)*(Table1[StartDate]&lt;=Date.GraphMax)=1,"Yes","No")</f>
        <v>No</v>
      </c>
      <c r="C2212" s="15" t="str">
        <f>IF(OR(Table1[[#This Row],[Site]]="FOOD MILLING",Table1[[#This Row],[Site]]="GODACO"), "No", "Yes")</f>
        <v>Yes</v>
      </c>
      <c r="D2212" s="40">
        <f>MAX(DATE(Table1[Year],1,1),DATE(Table1[Year],1,1)-WEEKDAY(DATE(Table1[Year],1,1),2)+(Table1[WeekNum]-1)*7+1)</f>
        <v>44627</v>
      </c>
      <c r="E2212" s="40">
        <f>MIN(DATE(Table1[Year]+1,1,0),DATE(Table1[Year],1,1)-WEEKDAY(DATE(Table1[Year],1,1),2)+Table1[WeekNum]*7)</f>
        <v>44633</v>
      </c>
      <c r="F2212" s="15">
        <v>2022</v>
      </c>
      <c r="G2212" s="15">
        <f t="shared" si="68"/>
        <v>3</v>
      </c>
      <c r="H2212" s="15">
        <v>11</v>
      </c>
      <c r="I2212" s="207" t="str">
        <f>"W" &amp;Table1[[#This Row],[WeekNum]]</f>
        <v>W11</v>
      </c>
      <c r="J2212" s="195" t="str">
        <f t="shared" si="69"/>
        <v>22-W11</v>
      </c>
      <c r="K2212" s="11" t="s">
        <v>706</v>
      </c>
      <c r="L2212" s="11"/>
      <c r="M2212" s="11" t="s">
        <v>72</v>
      </c>
      <c r="N2212" s="266" t="s">
        <v>369</v>
      </c>
      <c r="O2212" s="266" t="s">
        <v>398</v>
      </c>
      <c r="P2212" s="11" t="s">
        <v>399</v>
      </c>
      <c r="Q2212" s="11" t="s">
        <v>421</v>
      </c>
      <c r="R2212" s="11">
        <v>0</v>
      </c>
      <c r="S2212" s="11">
        <v>0</v>
      </c>
      <c r="T2212" s="206">
        <f>ABS(Table1[[#This Row],[Prod]]-Table1[[#This Row],[Planned]])</f>
        <v>0</v>
      </c>
      <c r="U2212" s="209">
        <f>IF(ABS(Table1[[#This Row],[Prod]]-Table1[[#This Row],[Planned]])&gt;Table1[[#This Row],[Planned]],0,IF(Table1[[#This Row],[Planned]]=0,0,1-ABS(Table1[[#This Row],[Prod]]-Table1[[#This Row],[Planned]])/Table1[[#This Row],[Planned]]))</f>
        <v>0</v>
      </c>
      <c r="V2212" s="11"/>
      <c r="W2212" s="11"/>
      <c r="X2212" s="27">
        <v>0</v>
      </c>
      <c r="Y2212" s="206">
        <f>Table1[[#This Row],[Prod]]</f>
        <v>0</v>
      </c>
      <c r="Z2212" s="206">
        <f>ABS(Table1[[#This Row],[Prod2]]-Table1[[#This Row],[Plan Revised]])</f>
        <v>0</v>
      </c>
      <c r="AA2212" s="209">
        <f>IF(ABS(Table1[[#This Row],[Prod2]]-Table1[[#This Row],[Plan Revised]])&gt;Table1[[#This Row],[Plan Revised]],0,IF(Table1[[#This Row],[Plan Revised]]=0,0,1-ABS(Table1[[#This Row],[Prod2]]-Table1[[#This Row],[Plan Revised]])/Table1[[#This Row],[Plan Revised]]))</f>
        <v>0</v>
      </c>
      <c r="AB2212" s="11"/>
      <c r="AC2212" s="30"/>
      <c r="AD2212"/>
      <c r="AF2212"/>
    </row>
    <row r="2213" spans="1:32">
      <c r="A2213" s="15" t="str">
        <f>IF(Table1[Week]=WeekSel,"Yes","No")</f>
        <v>No</v>
      </c>
      <c r="B2213" s="15" t="str">
        <f>IF((Table1[StartDate]&gt;=Date.GraphMin)*(Table1[StartDate]&lt;=Date.GraphMax)=1,"Yes","No")</f>
        <v>No</v>
      </c>
      <c r="C2213" s="15" t="str">
        <f>IF(OR(Table1[[#This Row],[Site]]="FOOD MILLING",Table1[[#This Row],[Site]]="GODACO"), "No", "Yes")</f>
        <v>Yes</v>
      </c>
      <c r="D2213" s="40">
        <f>MAX(DATE(Table1[Year],1,1),DATE(Table1[Year],1,1)-WEEKDAY(DATE(Table1[Year],1,1),2)+(Table1[WeekNum]-1)*7+1)</f>
        <v>44627</v>
      </c>
      <c r="E2213" s="40">
        <f>MIN(DATE(Table1[Year]+1,1,0),DATE(Table1[Year],1,1)-WEEKDAY(DATE(Table1[Year],1,1),2)+Table1[WeekNum]*7)</f>
        <v>44633</v>
      </c>
      <c r="F2213" s="15">
        <v>2022</v>
      </c>
      <c r="G2213" s="15">
        <f t="shared" si="68"/>
        <v>3</v>
      </c>
      <c r="H2213" s="15">
        <v>11</v>
      </c>
      <c r="I2213" s="207" t="str">
        <f>"W" &amp;Table1[[#This Row],[WeekNum]]</f>
        <v>W11</v>
      </c>
      <c r="J2213" s="195" t="str">
        <f t="shared" si="69"/>
        <v>22-W11</v>
      </c>
      <c r="K2213" s="11" t="s">
        <v>707</v>
      </c>
      <c r="L2213" s="11"/>
      <c r="M2213" s="11" t="s">
        <v>72</v>
      </c>
      <c r="N2213" s="266" t="s">
        <v>369</v>
      </c>
      <c r="O2213" s="266" t="s">
        <v>395</v>
      </c>
      <c r="P2213" s="11" t="s">
        <v>396</v>
      </c>
      <c r="Q2213" s="11" t="s">
        <v>421</v>
      </c>
      <c r="R2213" s="11">
        <v>500</v>
      </c>
      <c r="S2213" s="11">
        <v>205</v>
      </c>
      <c r="T2213" s="206">
        <f>ABS(Table1[[#This Row],[Prod]]-Table1[[#This Row],[Planned]])</f>
        <v>295</v>
      </c>
      <c r="U2213" s="209">
        <f>IF(ABS(Table1[[#This Row],[Prod]]-Table1[[#This Row],[Planned]])&gt;Table1[[#This Row],[Planned]],0,IF(Table1[[#This Row],[Planned]]=0,0,1-ABS(Table1[[#This Row],[Prod]]-Table1[[#This Row],[Planned]])/Table1[[#This Row],[Planned]]))</f>
        <v>0.41000000000000003</v>
      </c>
      <c r="V2213" s="11"/>
      <c r="W2213" s="11"/>
      <c r="X2213" s="27">
        <v>500</v>
      </c>
      <c r="Y2213" s="206">
        <f>Table1[[#This Row],[Prod]]</f>
        <v>205</v>
      </c>
      <c r="Z2213" s="206">
        <f>ABS(Table1[[#This Row],[Prod2]]-Table1[[#This Row],[Plan Revised]])</f>
        <v>295</v>
      </c>
      <c r="AA2213" s="209">
        <f>IF(ABS(Table1[[#This Row],[Prod2]]-Table1[[#This Row],[Plan Revised]])&gt;Table1[[#This Row],[Plan Revised]],0,IF(Table1[[#This Row],[Plan Revised]]=0,0,1-ABS(Table1[[#This Row],[Prod2]]-Table1[[#This Row],[Plan Revised]])/Table1[[#This Row],[Plan Revised]]))</f>
        <v>0.41000000000000003</v>
      </c>
      <c r="AB2213" s="11"/>
      <c r="AC2213" s="30"/>
      <c r="AD2213"/>
      <c r="AF2213"/>
    </row>
    <row r="2214" spans="1:32">
      <c r="A2214" s="15" t="str">
        <f>IF(Table1[Week]=WeekSel,"Yes","No")</f>
        <v>No</v>
      </c>
      <c r="B2214" s="15" t="str">
        <f>IF((Table1[StartDate]&gt;=Date.GraphMin)*(Table1[StartDate]&lt;=Date.GraphMax)=1,"Yes","No")</f>
        <v>No</v>
      </c>
      <c r="C2214" s="15" t="str">
        <f>IF(OR(Table1[[#This Row],[Site]]="FOOD MILLING",Table1[[#This Row],[Site]]="GODACO"), "No", "Yes")</f>
        <v>Yes</v>
      </c>
      <c r="D2214" s="40">
        <f>MAX(DATE(Table1[Year],1,1),DATE(Table1[Year],1,1)-WEEKDAY(DATE(Table1[Year],1,1),2)+(Table1[WeekNum]-1)*7+1)</f>
        <v>44627</v>
      </c>
      <c r="E2214" s="40">
        <f>MIN(DATE(Table1[Year]+1,1,0),DATE(Table1[Year],1,1)-WEEKDAY(DATE(Table1[Year],1,1),2)+Table1[WeekNum]*7)</f>
        <v>44633</v>
      </c>
      <c r="F2214" s="15">
        <v>2022</v>
      </c>
      <c r="G2214" s="15">
        <f t="shared" si="68"/>
        <v>3</v>
      </c>
      <c r="H2214" s="15">
        <v>11</v>
      </c>
      <c r="I2214" s="207" t="str">
        <f>"W" &amp;Table1[[#This Row],[WeekNum]]</f>
        <v>W11</v>
      </c>
      <c r="J2214" s="195" t="str">
        <f t="shared" si="69"/>
        <v>22-W11</v>
      </c>
      <c r="K2214" s="11" t="s">
        <v>708</v>
      </c>
      <c r="L2214" s="11"/>
      <c r="M2214" s="11" t="s">
        <v>72</v>
      </c>
      <c r="N2214" s="266" t="s">
        <v>369</v>
      </c>
      <c r="O2214" s="266" t="s">
        <v>395</v>
      </c>
      <c r="P2214" s="11" t="s">
        <v>396</v>
      </c>
      <c r="Q2214" s="11" t="s">
        <v>421</v>
      </c>
      <c r="R2214" s="11">
        <v>300</v>
      </c>
      <c r="S2214" s="11">
        <v>105</v>
      </c>
      <c r="T2214" s="206">
        <f>ABS(Table1[[#This Row],[Prod]]-Table1[[#This Row],[Planned]])</f>
        <v>195</v>
      </c>
      <c r="U2214" s="209">
        <f>IF(ABS(Table1[[#This Row],[Prod]]-Table1[[#This Row],[Planned]])&gt;Table1[[#This Row],[Planned]],0,IF(Table1[[#This Row],[Planned]]=0,0,1-ABS(Table1[[#This Row],[Prod]]-Table1[[#This Row],[Planned]])/Table1[[#This Row],[Planned]]))</f>
        <v>0.35</v>
      </c>
      <c r="V2214" s="11"/>
      <c r="W2214" s="11"/>
      <c r="X2214" s="27">
        <v>300</v>
      </c>
      <c r="Y2214" s="206">
        <f>Table1[[#This Row],[Prod]]</f>
        <v>105</v>
      </c>
      <c r="Z2214" s="206">
        <f>ABS(Table1[[#This Row],[Prod2]]-Table1[[#This Row],[Plan Revised]])</f>
        <v>195</v>
      </c>
      <c r="AA2214" s="209">
        <f>IF(ABS(Table1[[#This Row],[Prod2]]-Table1[[#This Row],[Plan Revised]])&gt;Table1[[#This Row],[Plan Revised]],0,IF(Table1[[#This Row],[Plan Revised]]=0,0,1-ABS(Table1[[#This Row],[Prod2]]-Table1[[#This Row],[Plan Revised]])/Table1[[#This Row],[Plan Revised]]))</f>
        <v>0.35</v>
      </c>
      <c r="AB2214" s="11"/>
      <c r="AC2214" s="30"/>
      <c r="AD2214"/>
      <c r="AF2214"/>
    </row>
    <row r="2215" spans="1:32">
      <c r="A2215" s="15" t="str">
        <f>IF(Table1[Week]=WeekSel,"Yes","No")</f>
        <v>No</v>
      </c>
      <c r="B2215" s="15" t="str">
        <f>IF((Table1[StartDate]&gt;=Date.GraphMin)*(Table1[StartDate]&lt;=Date.GraphMax)=1,"Yes","No")</f>
        <v>No</v>
      </c>
      <c r="C2215" s="15" t="str">
        <f>IF(OR(Table1[[#This Row],[Site]]="FOOD MILLING",Table1[[#This Row],[Site]]="GODACO"), "No", "Yes")</f>
        <v>Yes</v>
      </c>
      <c r="D2215" s="40">
        <f>MAX(DATE(Table1[Year],1,1),DATE(Table1[Year],1,1)-WEEKDAY(DATE(Table1[Year],1,1),2)+(Table1[WeekNum]-1)*7+1)</f>
        <v>44627</v>
      </c>
      <c r="E2215" s="40">
        <f>MIN(DATE(Table1[Year]+1,1,0),DATE(Table1[Year],1,1)-WEEKDAY(DATE(Table1[Year],1,1),2)+Table1[WeekNum]*7)</f>
        <v>44633</v>
      </c>
      <c r="F2215" s="15">
        <v>2022</v>
      </c>
      <c r="G2215" s="15">
        <f t="shared" si="68"/>
        <v>3</v>
      </c>
      <c r="H2215" s="15">
        <v>11</v>
      </c>
      <c r="I2215" s="207" t="str">
        <f>"W" &amp;Table1[[#This Row],[WeekNum]]</f>
        <v>W11</v>
      </c>
      <c r="J2215" s="195" t="str">
        <f t="shared" si="69"/>
        <v>22-W11</v>
      </c>
      <c r="K2215" s="11" t="s">
        <v>709</v>
      </c>
      <c r="L2215" s="11"/>
      <c r="M2215" s="11" t="s">
        <v>72</v>
      </c>
      <c r="N2215" s="266" t="s">
        <v>369</v>
      </c>
      <c r="O2215" s="266" t="s">
        <v>395</v>
      </c>
      <c r="P2215" s="11" t="s">
        <v>396</v>
      </c>
      <c r="Q2215" s="11" t="s">
        <v>421</v>
      </c>
      <c r="R2215" s="11">
        <v>7000</v>
      </c>
      <c r="S2215" s="11">
        <v>6195</v>
      </c>
      <c r="T2215" s="206">
        <f>ABS(Table1[[#This Row],[Prod]]-Table1[[#This Row],[Planned]])</f>
        <v>805</v>
      </c>
      <c r="U2215" s="209">
        <f>IF(ABS(Table1[[#This Row],[Prod]]-Table1[[#This Row],[Planned]])&gt;Table1[[#This Row],[Planned]],0,IF(Table1[[#This Row],[Planned]]=0,0,1-ABS(Table1[[#This Row],[Prod]]-Table1[[#This Row],[Planned]])/Table1[[#This Row],[Planned]]))</f>
        <v>0.88500000000000001</v>
      </c>
      <c r="V2215" s="11"/>
      <c r="W2215" s="11"/>
      <c r="X2215" s="27">
        <v>6600</v>
      </c>
      <c r="Y2215" s="206">
        <f>Table1[[#This Row],[Prod]]</f>
        <v>6195</v>
      </c>
      <c r="Z2215" s="206">
        <f>ABS(Table1[[#This Row],[Prod2]]-Table1[[#This Row],[Plan Revised]])</f>
        <v>405</v>
      </c>
      <c r="AA2215" s="209">
        <f>IF(ABS(Table1[[#This Row],[Prod2]]-Table1[[#This Row],[Plan Revised]])&gt;Table1[[#This Row],[Plan Revised]],0,IF(Table1[[#This Row],[Plan Revised]]=0,0,1-ABS(Table1[[#This Row],[Prod2]]-Table1[[#This Row],[Plan Revised]])/Table1[[#This Row],[Plan Revised]]))</f>
        <v>0.9386363636363636</v>
      </c>
      <c r="AB2215" s="11"/>
      <c r="AC2215" s="30"/>
      <c r="AD2215"/>
      <c r="AF2215"/>
    </row>
    <row r="2216" spans="1:32">
      <c r="A2216" s="15" t="str">
        <f>IF(Table1[Week]=WeekSel,"Yes","No")</f>
        <v>No</v>
      </c>
      <c r="B2216" s="15" t="str">
        <f>IF((Table1[StartDate]&gt;=Date.GraphMin)*(Table1[StartDate]&lt;=Date.GraphMax)=1,"Yes","No")</f>
        <v>No</v>
      </c>
      <c r="C2216" s="15" t="str">
        <f>IF(OR(Table1[[#This Row],[Site]]="FOOD MILLING",Table1[[#This Row],[Site]]="GODACO"), "No", "Yes")</f>
        <v>Yes</v>
      </c>
      <c r="D2216" s="40">
        <f>MAX(DATE(Table1[Year],1,1),DATE(Table1[Year],1,1)-WEEKDAY(DATE(Table1[Year],1,1),2)+(Table1[WeekNum]-1)*7+1)</f>
        <v>44627</v>
      </c>
      <c r="E2216" s="40">
        <f>MIN(DATE(Table1[Year]+1,1,0),DATE(Table1[Year],1,1)-WEEKDAY(DATE(Table1[Year],1,1),2)+Table1[WeekNum]*7)</f>
        <v>44633</v>
      </c>
      <c r="F2216" s="15">
        <v>2022</v>
      </c>
      <c r="G2216" s="15">
        <f t="shared" si="68"/>
        <v>3</v>
      </c>
      <c r="H2216" s="15">
        <v>11</v>
      </c>
      <c r="I2216" s="207" t="str">
        <f>"W" &amp;Table1[[#This Row],[WeekNum]]</f>
        <v>W11</v>
      </c>
      <c r="J2216" s="195" t="str">
        <f t="shared" si="69"/>
        <v>22-W11</v>
      </c>
      <c r="K2216" s="11" t="s">
        <v>709</v>
      </c>
      <c r="L2216" s="11"/>
      <c r="M2216" s="11" t="s">
        <v>72</v>
      </c>
      <c r="N2216" s="266" t="s">
        <v>369</v>
      </c>
      <c r="O2216" s="266" t="s">
        <v>395</v>
      </c>
      <c r="P2216" s="11" t="s">
        <v>396</v>
      </c>
      <c r="Q2216" s="11" t="s">
        <v>423</v>
      </c>
      <c r="R2216" s="11"/>
      <c r="S2216" s="11">
        <v>0</v>
      </c>
      <c r="T2216" s="206">
        <f>ABS(Table1[[#This Row],[Prod]]-Table1[[#This Row],[Planned]])</f>
        <v>0</v>
      </c>
      <c r="U2216" s="209">
        <f>IF(ABS(Table1[[#This Row],[Prod]]-Table1[[#This Row],[Planned]])&gt;Table1[[#This Row],[Planned]],0,IF(Table1[[#This Row],[Planned]]=0,0,1-ABS(Table1[[#This Row],[Prod]]-Table1[[#This Row],[Planned]])/Table1[[#This Row],[Planned]]))</f>
        <v>0</v>
      </c>
      <c r="V2216" s="11"/>
      <c r="W2216" s="11"/>
      <c r="X2216" s="27">
        <v>0</v>
      </c>
      <c r="Y2216" s="206">
        <f>Table1[[#This Row],[Prod]]</f>
        <v>0</v>
      </c>
      <c r="Z2216" s="206">
        <f>ABS(Table1[[#This Row],[Prod2]]-Table1[[#This Row],[Plan Revised]])</f>
        <v>0</v>
      </c>
      <c r="AA2216" s="209">
        <f>IF(ABS(Table1[[#This Row],[Prod2]]-Table1[[#This Row],[Plan Revised]])&gt;Table1[[#This Row],[Plan Revised]],0,IF(Table1[[#This Row],[Plan Revised]]=0,0,1-ABS(Table1[[#This Row],[Prod2]]-Table1[[#This Row],[Plan Revised]])/Table1[[#This Row],[Plan Revised]]))</f>
        <v>0</v>
      </c>
      <c r="AB2216" s="11"/>
      <c r="AC2216" s="30"/>
      <c r="AD2216"/>
      <c r="AF2216"/>
    </row>
    <row r="2217" spans="1:32">
      <c r="A2217" s="15" t="str">
        <f>IF(Table1[Week]=WeekSel,"Yes","No")</f>
        <v>No</v>
      </c>
      <c r="B2217" s="15" t="str">
        <f>IF((Table1[StartDate]&gt;=Date.GraphMin)*(Table1[StartDate]&lt;=Date.GraphMax)=1,"Yes","No")</f>
        <v>No</v>
      </c>
      <c r="C2217" s="15" t="str">
        <f>IF(OR(Table1[[#This Row],[Site]]="FOOD MILLING",Table1[[#This Row],[Site]]="GODACO"), "No", "Yes")</f>
        <v>Yes</v>
      </c>
      <c r="D2217" s="40">
        <f>MAX(DATE(Table1[Year],1,1),DATE(Table1[Year],1,1)-WEEKDAY(DATE(Table1[Year],1,1),2)+(Table1[WeekNum]-1)*7+1)</f>
        <v>44627</v>
      </c>
      <c r="E2217" s="40">
        <f>MIN(DATE(Table1[Year]+1,1,0),DATE(Table1[Year],1,1)-WEEKDAY(DATE(Table1[Year],1,1),2)+Table1[WeekNum]*7)</f>
        <v>44633</v>
      </c>
      <c r="F2217" s="15">
        <v>2022</v>
      </c>
      <c r="G2217" s="15">
        <f t="shared" si="68"/>
        <v>3</v>
      </c>
      <c r="H2217" s="15">
        <v>11</v>
      </c>
      <c r="I2217" s="207" t="str">
        <f>"W" &amp;Table1[[#This Row],[WeekNum]]</f>
        <v>W11</v>
      </c>
      <c r="J2217" s="195" t="str">
        <f t="shared" si="69"/>
        <v>22-W11</v>
      </c>
      <c r="K2217" s="11" t="s">
        <v>710</v>
      </c>
      <c r="L2217" s="11"/>
      <c r="M2217" s="11" t="s">
        <v>72</v>
      </c>
      <c r="N2217" s="266" t="s">
        <v>369</v>
      </c>
      <c r="O2217" s="266" t="s">
        <v>395</v>
      </c>
      <c r="P2217" s="11" t="s">
        <v>396</v>
      </c>
      <c r="Q2217" s="11" t="s">
        <v>421</v>
      </c>
      <c r="R2217" s="11">
        <v>3000</v>
      </c>
      <c r="S2217" s="11">
        <v>1593.8</v>
      </c>
      <c r="T2217" s="206">
        <f>ABS(Table1[[#This Row],[Prod]]-Table1[[#This Row],[Planned]])</f>
        <v>1406.2</v>
      </c>
      <c r="U2217" s="209">
        <f>IF(ABS(Table1[[#This Row],[Prod]]-Table1[[#This Row],[Planned]])&gt;Table1[[#This Row],[Planned]],0,IF(Table1[[#This Row],[Planned]]=0,0,1-ABS(Table1[[#This Row],[Prod]]-Table1[[#This Row],[Planned]])/Table1[[#This Row],[Planned]]))</f>
        <v>0.53126666666666666</v>
      </c>
      <c r="V2217" s="11"/>
      <c r="W2217" s="11"/>
      <c r="X2217" s="27">
        <v>2500</v>
      </c>
      <c r="Y2217" s="206">
        <f>Table1[[#This Row],[Prod]]</f>
        <v>1593.8</v>
      </c>
      <c r="Z2217" s="206">
        <f>ABS(Table1[[#This Row],[Prod2]]-Table1[[#This Row],[Plan Revised]])</f>
        <v>906.2</v>
      </c>
      <c r="AA2217" s="209">
        <f>IF(ABS(Table1[[#This Row],[Prod2]]-Table1[[#This Row],[Plan Revised]])&gt;Table1[[#This Row],[Plan Revised]],0,IF(Table1[[#This Row],[Plan Revised]]=0,0,1-ABS(Table1[[#This Row],[Prod2]]-Table1[[#This Row],[Plan Revised]])/Table1[[#This Row],[Plan Revised]]))</f>
        <v>0.63751999999999998</v>
      </c>
      <c r="AB2217" s="11"/>
      <c r="AC2217" s="30"/>
      <c r="AD2217"/>
      <c r="AF2217"/>
    </row>
    <row r="2218" spans="1:32">
      <c r="A2218" s="15" t="str">
        <f>IF(Table1[Week]=WeekSel,"Yes","No")</f>
        <v>No</v>
      </c>
      <c r="B2218" s="15" t="str">
        <f>IF((Table1[StartDate]&gt;=Date.GraphMin)*(Table1[StartDate]&lt;=Date.GraphMax)=1,"Yes","No")</f>
        <v>No</v>
      </c>
      <c r="C2218" s="15" t="str">
        <f>IF(OR(Table1[[#This Row],[Site]]="FOOD MILLING",Table1[[#This Row],[Site]]="GODACO"), "No", "Yes")</f>
        <v>Yes</v>
      </c>
      <c r="D2218" s="40">
        <f>MAX(DATE(Table1[Year],1,1),DATE(Table1[Year],1,1)-WEEKDAY(DATE(Table1[Year],1,1),2)+(Table1[WeekNum]-1)*7+1)</f>
        <v>44627</v>
      </c>
      <c r="E2218" s="40">
        <f>MIN(DATE(Table1[Year]+1,1,0),DATE(Table1[Year],1,1)-WEEKDAY(DATE(Table1[Year],1,1),2)+Table1[WeekNum]*7)</f>
        <v>44633</v>
      </c>
      <c r="F2218" s="15">
        <v>2022</v>
      </c>
      <c r="G2218" s="15">
        <f t="shared" si="68"/>
        <v>3</v>
      </c>
      <c r="H2218" s="15">
        <v>11</v>
      </c>
      <c r="I2218" s="207" t="str">
        <f>"W" &amp;Table1[[#This Row],[WeekNum]]</f>
        <v>W11</v>
      </c>
      <c r="J2218" s="195" t="str">
        <f t="shared" si="69"/>
        <v>22-W11</v>
      </c>
      <c r="K2218" s="11" t="s">
        <v>711</v>
      </c>
      <c r="L2218" s="11"/>
      <c r="M2218" s="11" t="s">
        <v>72</v>
      </c>
      <c r="N2218" s="266" t="s">
        <v>369</v>
      </c>
      <c r="O2218" s="266" t="s">
        <v>400</v>
      </c>
      <c r="P2218" s="11" t="s">
        <v>401</v>
      </c>
      <c r="Q2218" s="11" t="s">
        <v>421</v>
      </c>
      <c r="R2218" s="11">
        <v>600</v>
      </c>
      <c r="S2218" s="11">
        <v>1209</v>
      </c>
      <c r="T2218" s="206">
        <f>ABS(Table1[[#This Row],[Prod]]-Table1[[#This Row],[Planned]])</f>
        <v>609</v>
      </c>
      <c r="U2218" s="209">
        <f>IF(ABS(Table1[[#This Row],[Prod]]-Table1[[#This Row],[Planned]])&gt;Table1[[#This Row],[Planned]],0,IF(Table1[[#This Row],[Planned]]=0,0,1-ABS(Table1[[#This Row],[Prod]]-Table1[[#This Row],[Planned]])/Table1[[#This Row],[Planned]]))</f>
        <v>0</v>
      </c>
      <c r="V2218" s="11"/>
      <c r="W2218" s="11"/>
      <c r="X2218" s="27">
        <v>1200</v>
      </c>
      <c r="Y2218" s="206">
        <f>Table1[[#This Row],[Prod]]</f>
        <v>1209</v>
      </c>
      <c r="Z2218" s="206">
        <f>ABS(Table1[[#This Row],[Prod2]]-Table1[[#This Row],[Plan Revised]])</f>
        <v>9</v>
      </c>
      <c r="AA2218" s="209">
        <f>IF(ABS(Table1[[#This Row],[Prod2]]-Table1[[#This Row],[Plan Revised]])&gt;Table1[[#This Row],[Plan Revised]],0,IF(Table1[[#This Row],[Plan Revised]]=0,0,1-ABS(Table1[[#This Row],[Prod2]]-Table1[[#This Row],[Plan Revised]])/Table1[[#This Row],[Plan Revised]]))</f>
        <v>0.99250000000000005</v>
      </c>
      <c r="AB2218" s="11"/>
      <c r="AC2218" s="30"/>
      <c r="AD2218"/>
      <c r="AF2218"/>
    </row>
    <row r="2219" spans="1:32">
      <c r="A2219" s="15" t="str">
        <f>IF(Table1[Week]=WeekSel,"Yes","No")</f>
        <v>No</v>
      </c>
      <c r="B2219" s="15" t="str">
        <f>IF((Table1[StartDate]&gt;=Date.GraphMin)*(Table1[StartDate]&lt;=Date.GraphMax)=1,"Yes","No")</f>
        <v>No</v>
      </c>
      <c r="C2219" s="15" t="str">
        <f>IF(OR(Table1[[#This Row],[Site]]="FOOD MILLING",Table1[[#This Row],[Site]]="GODACO"), "No", "Yes")</f>
        <v>Yes</v>
      </c>
      <c r="D2219" s="40">
        <f>MAX(DATE(Table1[Year],1,1),DATE(Table1[Year],1,1)-WEEKDAY(DATE(Table1[Year],1,1),2)+(Table1[WeekNum]-1)*7+1)</f>
        <v>44627</v>
      </c>
      <c r="E2219" s="40">
        <f>MIN(DATE(Table1[Year]+1,1,0),DATE(Table1[Year],1,1)-WEEKDAY(DATE(Table1[Year],1,1),2)+Table1[WeekNum]*7)</f>
        <v>44633</v>
      </c>
      <c r="F2219" s="15">
        <v>2022</v>
      </c>
      <c r="G2219" s="15">
        <f t="shared" si="68"/>
        <v>3</v>
      </c>
      <c r="H2219" s="15">
        <v>11</v>
      </c>
      <c r="I2219" s="207" t="str">
        <f>"W" &amp;Table1[[#This Row],[WeekNum]]</f>
        <v>W11</v>
      </c>
      <c r="J2219" s="195" t="str">
        <f t="shared" si="69"/>
        <v>22-W11</v>
      </c>
      <c r="K2219" s="11" t="s">
        <v>712</v>
      </c>
      <c r="L2219" s="11"/>
      <c r="M2219" s="11" t="s">
        <v>72</v>
      </c>
      <c r="N2219" s="266" t="s">
        <v>369</v>
      </c>
      <c r="O2219" s="266" t="s">
        <v>400</v>
      </c>
      <c r="P2219" s="11" t="s">
        <v>401</v>
      </c>
      <c r="Q2219" s="11" t="s">
        <v>421</v>
      </c>
      <c r="R2219" s="11">
        <v>4000</v>
      </c>
      <c r="S2219" s="11">
        <v>2326.3000000000002</v>
      </c>
      <c r="T2219" s="206">
        <f>ABS(Table1[[#This Row],[Prod]]-Table1[[#This Row],[Planned]])</f>
        <v>1673.6999999999998</v>
      </c>
      <c r="U2219" s="209">
        <f>IF(ABS(Table1[[#This Row],[Prod]]-Table1[[#This Row],[Planned]])&gt;Table1[[#This Row],[Planned]],0,IF(Table1[[#This Row],[Planned]]=0,0,1-ABS(Table1[[#This Row],[Prod]]-Table1[[#This Row],[Planned]])/Table1[[#This Row],[Planned]]))</f>
        <v>0.58157500000000006</v>
      </c>
      <c r="V2219" s="11"/>
      <c r="W2219" s="11"/>
      <c r="X2219" s="27">
        <v>3400</v>
      </c>
      <c r="Y2219" s="206">
        <f>Table1[[#This Row],[Prod]]</f>
        <v>2326.3000000000002</v>
      </c>
      <c r="Z2219" s="206">
        <f>ABS(Table1[[#This Row],[Prod2]]-Table1[[#This Row],[Plan Revised]])</f>
        <v>1073.6999999999998</v>
      </c>
      <c r="AA2219" s="209">
        <f>IF(ABS(Table1[[#This Row],[Prod2]]-Table1[[#This Row],[Plan Revised]])&gt;Table1[[#This Row],[Plan Revised]],0,IF(Table1[[#This Row],[Plan Revised]]=0,0,1-ABS(Table1[[#This Row],[Prod2]]-Table1[[#This Row],[Plan Revised]])/Table1[[#This Row],[Plan Revised]]))</f>
        <v>0.68420588235294122</v>
      </c>
      <c r="AB2219" s="11"/>
      <c r="AC2219" s="30"/>
      <c r="AD2219"/>
      <c r="AF2219"/>
    </row>
    <row r="2220" spans="1:32">
      <c r="A2220" s="15" t="str">
        <f>IF(Table1[Week]=WeekSel,"Yes","No")</f>
        <v>No</v>
      </c>
      <c r="B2220" s="15" t="str">
        <f>IF((Table1[StartDate]&gt;=Date.GraphMin)*(Table1[StartDate]&lt;=Date.GraphMax)=1,"Yes","No")</f>
        <v>No</v>
      </c>
      <c r="C2220" s="15" t="str">
        <f>IF(OR(Table1[[#This Row],[Site]]="FOOD MILLING",Table1[[#This Row],[Site]]="GODACO"), "No", "Yes")</f>
        <v>Yes</v>
      </c>
      <c r="D2220" s="40">
        <f>MAX(DATE(Table1[Year],1,1),DATE(Table1[Year],1,1)-WEEKDAY(DATE(Table1[Year],1,1),2)+(Table1[WeekNum]-1)*7+1)</f>
        <v>44627</v>
      </c>
      <c r="E2220" s="40">
        <f>MIN(DATE(Table1[Year]+1,1,0),DATE(Table1[Year],1,1)-WEEKDAY(DATE(Table1[Year],1,1),2)+Table1[WeekNum]*7)</f>
        <v>44633</v>
      </c>
      <c r="F2220" s="15">
        <v>2022</v>
      </c>
      <c r="G2220" s="15">
        <f t="shared" si="68"/>
        <v>3</v>
      </c>
      <c r="H2220" s="15">
        <v>11</v>
      </c>
      <c r="I2220" s="207" t="str">
        <f>"W" &amp;Table1[[#This Row],[WeekNum]]</f>
        <v>W11</v>
      </c>
      <c r="J2220" s="195" t="str">
        <f t="shared" si="69"/>
        <v>22-W11</v>
      </c>
      <c r="K2220" s="11" t="s">
        <v>437</v>
      </c>
      <c r="L2220" s="11"/>
      <c r="M2220" s="11" t="s">
        <v>72</v>
      </c>
      <c r="N2220" s="266" t="s">
        <v>369</v>
      </c>
      <c r="O2220" s="266" t="s">
        <v>374</v>
      </c>
      <c r="P2220" s="11" t="s">
        <v>402</v>
      </c>
      <c r="Q2220" s="11" t="s">
        <v>421</v>
      </c>
      <c r="R2220" s="11">
        <v>200</v>
      </c>
      <c r="S2220" s="11">
        <v>0</v>
      </c>
      <c r="T2220" s="206">
        <f>ABS(Table1[[#This Row],[Prod]]-Table1[[#This Row],[Planned]])</f>
        <v>200</v>
      </c>
      <c r="U2220" s="209">
        <f>IF(ABS(Table1[[#This Row],[Prod]]-Table1[[#This Row],[Planned]])&gt;Table1[[#This Row],[Planned]],0,IF(Table1[[#This Row],[Planned]]=0,0,1-ABS(Table1[[#This Row],[Prod]]-Table1[[#This Row],[Planned]])/Table1[[#This Row],[Planned]]))</f>
        <v>0</v>
      </c>
      <c r="V2220" s="11"/>
      <c r="W2220" s="11"/>
      <c r="X2220" s="27">
        <v>200</v>
      </c>
      <c r="Y2220" s="206">
        <f>Table1[[#This Row],[Prod]]</f>
        <v>0</v>
      </c>
      <c r="Z2220" s="206">
        <f>ABS(Table1[[#This Row],[Prod2]]-Table1[[#This Row],[Plan Revised]])</f>
        <v>200</v>
      </c>
      <c r="AA2220" s="209">
        <f>IF(ABS(Table1[[#This Row],[Prod2]]-Table1[[#This Row],[Plan Revised]])&gt;Table1[[#This Row],[Plan Revised]],0,IF(Table1[[#This Row],[Plan Revised]]=0,0,1-ABS(Table1[[#This Row],[Prod2]]-Table1[[#This Row],[Plan Revised]])/Table1[[#This Row],[Plan Revised]]))</f>
        <v>0</v>
      </c>
      <c r="AB2220" s="11"/>
      <c r="AC2220" s="30"/>
      <c r="AD2220"/>
      <c r="AF2220"/>
    </row>
    <row r="2221" spans="1:32">
      <c r="A2221" s="15" t="str">
        <f>IF(Table1[Week]=WeekSel,"Yes","No")</f>
        <v>No</v>
      </c>
      <c r="B2221" s="15" t="str">
        <f>IF((Table1[StartDate]&gt;=Date.GraphMin)*(Table1[StartDate]&lt;=Date.GraphMax)=1,"Yes","No")</f>
        <v>No</v>
      </c>
      <c r="C2221" s="15" t="str">
        <f>IF(OR(Table1[[#This Row],[Site]]="FOOD MILLING",Table1[[#This Row],[Site]]="GODACO"), "No", "Yes")</f>
        <v>Yes</v>
      </c>
      <c r="D2221" s="40">
        <f>MAX(DATE(Table1[Year],1,1),DATE(Table1[Year],1,1)-WEEKDAY(DATE(Table1[Year],1,1),2)+(Table1[WeekNum]-1)*7+1)</f>
        <v>44627</v>
      </c>
      <c r="E2221" s="40">
        <f>MIN(DATE(Table1[Year]+1,1,0),DATE(Table1[Year],1,1)-WEEKDAY(DATE(Table1[Year],1,1),2)+Table1[WeekNum]*7)</f>
        <v>44633</v>
      </c>
      <c r="F2221" s="15">
        <v>2022</v>
      </c>
      <c r="G2221" s="15">
        <f t="shared" si="68"/>
        <v>3</v>
      </c>
      <c r="H2221" s="15">
        <v>11</v>
      </c>
      <c r="I2221" s="207" t="str">
        <f>"W" &amp;Table1[[#This Row],[WeekNum]]</f>
        <v>W11</v>
      </c>
      <c r="J2221" s="195" t="str">
        <f t="shared" si="69"/>
        <v>22-W11</v>
      </c>
      <c r="K2221" s="11" t="s">
        <v>438</v>
      </c>
      <c r="L2221" s="11"/>
      <c r="M2221" s="11" t="s">
        <v>72</v>
      </c>
      <c r="N2221" s="266" t="s">
        <v>369</v>
      </c>
      <c r="O2221" s="266" t="s">
        <v>374</v>
      </c>
      <c r="P2221" s="11" t="s">
        <v>402</v>
      </c>
      <c r="Q2221" s="11" t="s">
        <v>421</v>
      </c>
      <c r="R2221" s="11">
        <v>190</v>
      </c>
      <c r="S2221" s="11">
        <v>0</v>
      </c>
      <c r="T2221" s="206">
        <f>ABS(Table1[[#This Row],[Prod]]-Table1[[#This Row],[Planned]])</f>
        <v>190</v>
      </c>
      <c r="U2221" s="209">
        <f>IF(ABS(Table1[[#This Row],[Prod]]-Table1[[#This Row],[Planned]])&gt;Table1[[#This Row],[Planned]],0,IF(Table1[[#This Row],[Planned]]=0,0,1-ABS(Table1[[#This Row],[Prod]]-Table1[[#This Row],[Planned]])/Table1[[#This Row],[Planned]]))</f>
        <v>0</v>
      </c>
      <c r="V2221" s="11"/>
      <c r="W2221" s="11"/>
      <c r="X2221" s="27">
        <v>190</v>
      </c>
      <c r="Y2221" s="206">
        <f>Table1[[#This Row],[Prod]]</f>
        <v>0</v>
      </c>
      <c r="Z2221" s="206">
        <f>ABS(Table1[[#This Row],[Prod2]]-Table1[[#This Row],[Plan Revised]])</f>
        <v>190</v>
      </c>
      <c r="AA2221" s="209">
        <f>IF(ABS(Table1[[#This Row],[Prod2]]-Table1[[#This Row],[Plan Revised]])&gt;Table1[[#This Row],[Plan Revised]],0,IF(Table1[[#This Row],[Plan Revised]]=0,0,1-ABS(Table1[[#This Row],[Prod2]]-Table1[[#This Row],[Plan Revised]])/Table1[[#This Row],[Plan Revised]]))</f>
        <v>0</v>
      </c>
      <c r="AB2221" s="11"/>
      <c r="AC2221" s="30"/>
      <c r="AD2221"/>
      <c r="AF2221"/>
    </row>
    <row r="2222" spans="1:32">
      <c r="A2222" s="15" t="str">
        <f>IF(Table1[Week]=WeekSel,"Yes","No")</f>
        <v>No</v>
      </c>
      <c r="B2222" s="15" t="str">
        <f>IF((Table1[StartDate]&gt;=Date.GraphMin)*(Table1[StartDate]&lt;=Date.GraphMax)=1,"Yes","No")</f>
        <v>No</v>
      </c>
      <c r="C2222" s="15" t="str">
        <f>IF(OR(Table1[[#This Row],[Site]]="FOOD MILLING",Table1[[#This Row],[Site]]="GODACO"), "No", "Yes")</f>
        <v>Yes</v>
      </c>
      <c r="D2222" s="40">
        <f>MAX(DATE(Table1[Year],1,1),DATE(Table1[Year],1,1)-WEEKDAY(DATE(Table1[Year],1,1),2)+(Table1[WeekNum]-1)*7+1)</f>
        <v>44627</v>
      </c>
      <c r="E2222" s="40">
        <f>MIN(DATE(Table1[Year]+1,1,0),DATE(Table1[Year],1,1)-WEEKDAY(DATE(Table1[Year],1,1),2)+Table1[WeekNum]*7)</f>
        <v>44633</v>
      </c>
      <c r="F2222" s="15">
        <v>2022</v>
      </c>
      <c r="G2222" s="15">
        <f t="shared" si="68"/>
        <v>3</v>
      </c>
      <c r="H2222" s="15">
        <v>11</v>
      </c>
      <c r="I2222" s="207" t="str">
        <f>"W" &amp;Table1[[#This Row],[WeekNum]]</f>
        <v>W11</v>
      </c>
      <c r="J2222" s="195" t="str">
        <f t="shared" si="69"/>
        <v>22-W11</v>
      </c>
      <c r="K2222" s="11" t="s">
        <v>439</v>
      </c>
      <c r="L2222" s="11"/>
      <c r="M2222" s="11" t="s">
        <v>72</v>
      </c>
      <c r="N2222" s="266" t="s">
        <v>369</v>
      </c>
      <c r="O2222" s="266" t="s">
        <v>374</v>
      </c>
      <c r="P2222" s="11" t="s">
        <v>402</v>
      </c>
      <c r="Q2222" s="11" t="s">
        <v>421</v>
      </c>
      <c r="R2222" s="11">
        <v>200</v>
      </c>
      <c r="S2222" s="11">
        <v>0</v>
      </c>
      <c r="T2222" s="206">
        <f>ABS(Table1[[#This Row],[Prod]]-Table1[[#This Row],[Planned]])</f>
        <v>200</v>
      </c>
      <c r="U2222" s="209">
        <f>IF(ABS(Table1[[#This Row],[Prod]]-Table1[[#This Row],[Planned]])&gt;Table1[[#This Row],[Planned]],0,IF(Table1[[#This Row],[Planned]]=0,0,1-ABS(Table1[[#This Row],[Prod]]-Table1[[#This Row],[Planned]])/Table1[[#This Row],[Planned]]))</f>
        <v>0</v>
      </c>
      <c r="V2222" s="11"/>
      <c r="W2222" s="11"/>
      <c r="X2222" s="27">
        <v>200</v>
      </c>
      <c r="Y2222" s="206">
        <f>Table1[[#This Row],[Prod]]</f>
        <v>0</v>
      </c>
      <c r="Z2222" s="206">
        <f>ABS(Table1[[#This Row],[Prod2]]-Table1[[#This Row],[Plan Revised]])</f>
        <v>200</v>
      </c>
      <c r="AA2222" s="209">
        <f>IF(ABS(Table1[[#This Row],[Prod2]]-Table1[[#This Row],[Plan Revised]])&gt;Table1[[#This Row],[Plan Revised]],0,IF(Table1[[#This Row],[Plan Revised]]=0,0,1-ABS(Table1[[#This Row],[Prod2]]-Table1[[#This Row],[Plan Revised]])/Table1[[#This Row],[Plan Revised]]))</f>
        <v>0</v>
      </c>
      <c r="AB2222" s="11"/>
      <c r="AC2222" s="30"/>
      <c r="AD2222"/>
      <c r="AF2222"/>
    </row>
    <row r="2223" spans="1:32">
      <c r="A2223" s="15" t="str">
        <f>IF(Table1[Week]=WeekSel,"Yes","No")</f>
        <v>No</v>
      </c>
      <c r="B2223" s="15" t="str">
        <f>IF((Table1[StartDate]&gt;=Date.GraphMin)*(Table1[StartDate]&lt;=Date.GraphMax)=1,"Yes","No")</f>
        <v>No</v>
      </c>
      <c r="C2223" s="15" t="str">
        <f>IF(OR(Table1[[#This Row],[Site]]="FOOD MILLING",Table1[[#This Row],[Site]]="GODACO"), "No", "Yes")</f>
        <v>Yes</v>
      </c>
      <c r="D2223" s="40">
        <f>MAX(DATE(Table1[Year],1,1),DATE(Table1[Year],1,1)-WEEKDAY(DATE(Table1[Year],1,1),2)+(Table1[WeekNum]-1)*7+1)</f>
        <v>44627</v>
      </c>
      <c r="E2223" s="40">
        <f>MIN(DATE(Table1[Year]+1,1,0),DATE(Table1[Year],1,1)-WEEKDAY(DATE(Table1[Year],1,1),2)+Table1[WeekNum]*7)</f>
        <v>44633</v>
      </c>
      <c r="F2223" s="15">
        <v>2022</v>
      </c>
      <c r="G2223" s="15">
        <f t="shared" si="68"/>
        <v>3</v>
      </c>
      <c r="H2223" s="15">
        <v>11</v>
      </c>
      <c r="I2223" s="207" t="str">
        <f>"W" &amp;Table1[[#This Row],[WeekNum]]</f>
        <v>W11</v>
      </c>
      <c r="J2223" s="195" t="str">
        <f t="shared" si="69"/>
        <v>22-W11</v>
      </c>
      <c r="K2223" s="11" t="s">
        <v>542</v>
      </c>
      <c r="L2223" s="11"/>
      <c r="M2223" s="11" t="s">
        <v>72</v>
      </c>
      <c r="N2223" s="266" t="s">
        <v>369</v>
      </c>
      <c r="O2223" s="266" t="s">
        <v>391</v>
      </c>
      <c r="P2223" s="11" t="s">
        <v>402</v>
      </c>
      <c r="Q2223" s="11" t="s">
        <v>421</v>
      </c>
      <c r="R2223" s="11">
        <v>0</v>
      </c>
      <c r="S2223" s="11">
        <v>0</v>
      </c>
      <c r="T2223" s="206">
        <f>ABS(Table1[[#This Row],[Prod]]-Table1[[#This Row],[Planned]])</f>
        <v>0</v>
      </c>
      <c r="U2223" s="209">
        <f>IF(ABS(Table1[[#This Row],[Prod]]-Table1[[#This Row],[Planned]])&gt;Table1[[#This Row],[Planned]],0,IF(Table1[[#This Row],[Planned]]=0,0,1-ABS(Table1[[#This Row],[Prod]]-Table1[[#This Row],[Planned]])/Table1[[#This Row],[Planned]]))</f>
        <v>0</v>
      </c>
      <c r="V2223" s="11"/>
      <c r="W2223" s="11"/>
      <c r="X2223" s="27">
        <v>0</v>
      </c>
      <c r="Y2223" s="206">
        <f>Table1[[#This Row],[Prod]]</f>
        <v>0</v>
      </c>
      <c r="Z2223" s="206">
        <f>ABS(Table1[[#This Row],[Prod2]]-Table1[[#This Row],[Plan Revised]])</f>
        <v>0</v>
      </c>
      <c r="AA2223" s="209">
        <f>IF(ABS(Table1[[#This Row],[Prod2]]-Table1[[#This Row],[Plan Revised]])&gt;Table1[[#This Row],[Plan Revised]],0,IF(Table1[[#This Row],[Plan Revised]]=0,0,1-ABS(Table1[[#This Row],[Prod2]]-Table1[[#This Row],[Plan Revised]])/Table1[[#This Row],[Plan Revised]]))</f>
        <v>0</v>
      </c>
      <c r="AB2223" s="11"/>
      <c r="AC2223" s="30"/>
      <c r="AD2223"/>
      <c r="AF2223"/>
    </row>
    <row r="2224" spans="1:32">
      <c r="A2224" s="15" t="str">
        <f>IF(Table1[Week]=WeekSel,"Yes","No")</f>
        <v>No</v>
      </c>
      <c r="B2224" s="15" t="str">
        <f>IF((Table1[StartDate]&gt;=Date.GraphMin)*(Table1[StartDate]&lt;=Date.GraphMax)=1,"Yes","No")</f>
        <v>No</v>
      </c>
      <c r="C2224" s="15" t="str">
        <f>IF(OR(Table1[[#This Row],[Site]]="FOOD MILLING",Table1[[#This Row],[Site]]="GODACO"), "No", "Yes")</f>
        <v>Yes</v>
      </c>
      <c r="D2224" s="40">
        <f>MAX(DATE(Table1[Year],1,1),DATE(Table1[Year],1,1)-WEEKDAY(DATE(Table1[Year],1,1),2)+(Table1[WeekNum]-1)*7+1)</f>
        <v>44627</v>
      </c>
      <c r="E2224" s="40">
        <f>MIN(DATE(Table1[Year]+1,1,0),DATE(Table1[Year],1,1)-WEEKDAY(DATE(Table1[Year],1,1),2)+Table1[WeekNum]*7)</f>
        <v>44633</v>
      </c>
      <c r="F2224" s="15">
        <v>2022</v>
      </c>
      <c r="G2224" s="15">
        <f t="shared" si="68"/>
        <v>3</v>
      </c>
      <c r="H2224" s="15">
        <v>11</v>
      </c>
      <c r="I2224" s="207" t="str">
        <f>"W" &amp;Table1[[#This Row],[WeekNum]]</f>
        <v>W11</v>
      </c>
      <c r="J2224" s="195" t="str">
        <f t="shared" si="69"/>
        <v>22-W11</v>
      </c>
      <c r="K2224" s="11" t="s">
        <v>640</v>
      </c>
      <c r="L2224" s="11"/>
      <c r="M2224" s="11" t="s">
        <v>72</v>
      </c>
      <c r="N2224" s="266" t="s">
        <v>369</v>
      </c>
      <c r="O2224" s="266" t="s">
        <v>391</v>
      </c>
      <c r="P2224" s="11" t="s">
        <v>410</v>
      </c>
      <c r="Q2224" s="11" t="s">
        <v>421</v>
      </c>
      <c r="R2224" s="11">
        <v>0</v>
      </c>
      <c r="S2224" s="11">
        <v>0</v>
      </c>
      <c r="T2224" s="206">
        <f>ABS(Table1[[#This Row],[Prod]]-Table1[[#This Row],[Planned]])</f>
        <v>0</v>
      </c>
      <c r="U2224" s="209">
        <f>IF(ABS(Table1[[#This Row],[Prod]]-Table1[[#This Row],[Planned]])&gt;Table1[[#This Row],[Planned]],0,IF(Table1[[#This Row],[Planned]]=0,0,1-ABS(Table1[[#This Row],[Prod]]-Table1[[#This Row],[Planned]])/Table1[[#This Row],[Planned]]))</f>
        <v>0</v>
      </c>
      <c r="V2224" s="11"/>
      <c r="W2224" s="11"/>
      <c r="X2224" s="27">
        <v>0</v>
      </c>
      <c r="Y2224" s="206">
        <f>Table1[[#This Row],[Prod]]</f>
        <v>0</v>
      </c>
      <c r="Z2224" s="206">
        <f>ABS(Table1[[#This Row],[Prod2]]-Table1[[#This Row],[Plan Revised]])</f>
        <v>0</v>
      </c>
      <c r="AA2224" s="209">
        <f>IF(ABS(Table1[[#This Row],[Prod2]]-Table1[[#This Row],[Plan Revised]])&gt;Table1[[#This Row],[Plan Revised]],0,IF(Table1[[#This Row],[Plan Revised]]=0,0,1-ABS(Table1[[#This Row],[Prod2]]-Table1[[#This Row],[Plan Revised]])/Table1[[#This Row],[Plan Revised]]))</f>
        <v>0</v>
      </c>
      <c r="AB2224" s="11"/>
      <c r="AC2224" s="30"/>
      <c r="AD2224"/>
      <c r="AF2224"/>
    </row>
    <row r="2225" spans="1:32">
      <c r="A2225" s="15" t="str">
        <f>IF(Table1[Week]=WeekSel,"Yes","No")</f>
        <v>No</v>
      </c>
      <c r="B2225" s="15" t="str">
        <f>IF((Table1[StartDate]&gt;=Date.GraphMin)*(Table1[StartDate]&lt;=Date.GraphMax)=1,"Yes","No")</f>
        <v>No</v>
      </c>
      <c r="C2225" s="15" t="str">
        <f>IF(OR(Table1[[#This Row],[Site]]="FOOD MILLING",Table1[[#This Row],[Site]]="GODACO"), "No", "Yes")</f>
        <v>Yes</v>
      </c>
      <c r="D2225" s="40">
        <f>MAX(DATE(Table1[Year],1,1),DATE(Table1[Year],1,1)-WEEKDAY(DATE(Table1[Year],1,1),2)+(Table1[WeekNum]-1)*7+1)</f>
        <v>44627</v>
      </c>
      <c r="E2225" s="40">
        <f>MIN(DATE(Table1[Year]+1,1,0),DATE(Table1[Year],1,1)-WEEKDAY(DATE(Table1[Year],1,1),2)+Table1[WeekNum]*7)</f>
        <v>44633</v>
      </c>
      <c r="F2225" s="15">
        <v>2022</v>
      </c>
      <c r="G2225" s="15">
        <f t="shared" si="68"/>
        <v>3</v>
      </c>
      <c r="H2225" s="15">
        <v>11</v>
      </c>
      <c r="I2225" s="207" t="str">
        <f>"W" &amp;Table1[[#This Row],[WeekNum]]</f>
        <v>W11</v>
      </c>
      <c r="J2225" s="195" t="str">
        <f t="shared" si="69"/>
        <v>22-W11</v>
      </c>
      <c r="K2225" s="11" t="s">
        <v>444</v>
      </c>
      <c r="L2225" s="11"/>
      <c r="M2225" s="11" t="s">
        <v>72</v>
      </c>
      <c r="N2225" s="266" t="s">
        <v>369</v>
      </c>
      <c r="O2225" s="266" t="s">
        <v>391</v>
      </c>
      <c r="P2225" s="11" t="s">
        <v>410</v>
      </c>
      <c r="Q2225" s="11" t="s">
        <v>421</v>
      </c>
      <c r="R2225" s="11">
        <v>504</v>
      </c>
      <c r="S2225" s="11">
        <v>446.04</v>
      </c>
      <c r="T2225" s="206">
        <f>ABS(Table1[[#This Row],[Prod]]-Table1[[#This Row],[Planned]])</f>
        <v>57.95999999999998</v>
      </c>
      <c r="U2225" s="209">
        <f>IF(ABS(Table1[[#This Row],[Prod]]-Table1[[#This Row],[Planned]])&gt;Table1[[#This Row],[Planned]],0,IF(Table1[[#This Row],[Planned]]=0,0,1-ABS(Table1[[#This Row],[Prod]]-Table1[[#This Row],[Planned]])/Table1[[#This Row],[Planned]]))</f>
        <v>0.88500000000000001</v>
      </c>
      <c r="V2225" s="11"/>
      <c r="W2225" s="11"/>
      <c r="X2225" s="27">
        <v>504</v>
      </c>
      <c r="Y2225" s="206">
        <f>Table1[[#This Row],[Prod]]</f>
        <v>446.04</v>
      </c>
      <c r="Z2225" s="206">
        <f>ABS(Table1[[#This Row],[Prod2]]-Table1[[#This Row],[Plan Revised]])</f>
        <v>57.95999999999998</v>
      </c>
      <c r="AA2225" s="209">
        <f>IF(ABS(Table1[[#This Row],[Prod2]]-Table1[[#This Row],[Plan Revised]])&gt;Table1[[#This Row],[Plan Revised]],0,IF(Table1[[#This Row],[Plan Revised]]=0,0,1-ABS(Table1[[#This Row],[Prod2]]-Table1[[#This Row],[Plan Revised]])/Table1[[#This Row],[Plan Revised]]))</f>
        <v>0.88500000000000001</v>
      </c>
      <c r="AB2225" s="11"/>
      <c r="AC2225" s="30"/>
      <c r="AD2225"/>
      <c r="AF2225"/>
    </row>
    <row r="2226" spans="1:32">
      <c r="A2226" s="15" t="str">
        <f>IF(Table1[Week]=WeekSel,"Yes","No")</f>
        <v>No</v>
      </c>
      <c r="B2226" s="15" t="str">
        <f>IF((Table1[StartDate]&gt;=Date.GraphMin)*(Table1[StartDate]&lt;=Date.GraphMax)=1,"Yes","No")</f>
        <v>No</v>
      </c>
      <c r="C2226" s="15" t="str">
        <f>IF(OR(Table1[[#This Row],[Site]]="FOOD MILLING",Table1[[#This Row],[Site]]="GODACO"), "No", "Yes")</f>
        <v>Yes</v>
      </c>
      <c r="D2226" s="40">
        <f>MAX(DATE(Table1[Year],1,1),DATE(Table1[Year],1,1)-WEEKDAY(DATE(Table1[Year],1,1),2)+(Table1[WeekNum]-1)*7+1)</f>
        <v>44627</v>
      </c>
      <c r="E2226" s="40">
        <f>MIN(DATE(Table1[Year]+1,1,0),DATE(Table1[Year],1,1)-WEEKDAY(DATE(Table1[Year],1,1),2)+Table1[WeekNum]*7)</f>
        <v>44633</v>
      </c>
      <c r="F2226" s="15">
        <v>2022</v>
      </c>
      <c r="G2226" s="15">
        <f t="shared" si="68"/>
        <v>3</v>
      </c>
      <c r="H2226" s="15">
        <v>11</v>
      </c>
      <c r="I2226" s="207" t="str">
        <f>"W" &amp;Table1[[#This Row],[WeekNum]]</f>
        <v>W11</v>
      </c>
      <c r="J2226" s="195" t="str">
        <f t="shared" si="69"/>
        <v>22-W11</v>
      </c>
      <c r="K2226" s="11" t="s">
        <v>499</v>
      </c>
      <c r="L2226" s="11"/>
      <c r="M2226" s="11" t="s">
        <v>72</v>
      </c>
      <c r="N2226" s="11" t="s">
        <v>47</v>
      </c>
      <c r="O2226" s="266" t="s">
        <v>403</v>
      </c>
      <c r="P2226" s="11" t="s">
        <v>404</v>
      </c>
      <c r="Q2226" s="11" t="s">
        <v>419</v>
      </c>
      <c r="R2226" s="11"/>
      <c r="S2226" s="11">
        <v>0</v>
      </c>
      <c r="T2226" s="206">
        <f>ABS(Table1[[#This Row],[Prod]]-Table1[[#This Row],[Planned]])</f>
        <v>0</v>
      </c>
      <c r="U2226" s="209">
        <f>IF(ABS(Table1[[#This Row],[Prod]]-Table1[[#This Row],[Planned]])&gt;Table1[[#This Row],[Planned]],0,IF(Table1[[#This Row],[Planned]]=0,0,1-ABS(Table1[[#This Row],[Prod]]-Table1[[#This Row],[Planned]])/Table1[[#This Row],[Planned]]))</f>
        <v>0</v>
      </c>
      <c r="V2226" s="11"/>
      <c r="W2226" s="11"/>
      <c r="X2226" s="27">
        <v>0</v>
      </c>
      <c r="Y2226" s="206">
        <f>Table1[[#This Row],[Prod]]</f>
        <v>0</v>
      </c>
      <c r="Z2226" s="206">
        <f>ABS(Table1[[#This Row],[Prod2]]-Table1[[#This Row],[Plan Revised]])</f>
        <v>0</v>
      </c>
      <c r="AA2226" s="209">
        <f>IF(ABS(Table1[[#This Row],[Prod2]]-Table1[[#This Row],[Plan Revised]])&gt;Table1[[#This Row],[Plan Revised]],0,IF(Table1[[#This Row],[Plan Revised]]=0,0,1-ABS(Table1[[#This Row],[Prod2]]-Table1[[#This Row],[Plan Revised]])/Table1[[#This Row],[Plan Revised]]))</f>
        <v>0</v>
      </c>
      <c r="AB2226" s="11"/>
      <c r="AC2226" s="30"/>
      <c r="AD2226"/>
      <c r="AF2226"/>
    </row>
    <row r="2227" spans="1:32">
      <c r="A2227" s="15" t="str">
        <f>IF(Table1[Week]=WeekSel,"Yes","No")</f>
        <v>No</v>
      </c>
      <c r="B2227" s="15" t="str">
        <f>IF((Table1[StartDate]&gt;=Date.GraphMin)*(Table1[StartDate]&lt;=Date.GraphMax)=1,"Yes","No")</f>
        <v>No</v>
      </c>
      <c r="C2227" s="15" t="str">
        <f>IF(OR(Table1[[#This Row],[Site]]="FOOD MILLING",Table1[[#This Row],[Site]]="GODACO"), "No", "Yes")</f>
        <v>Yes</v>
      </c>
      <c r="D2227" s="40">
        <f>MAX(DATE(Table1[Year],1,1),DATE(Table1[Year],1,1)-WEEKDAY(DATE(Table1[Year],1,1),2)+(Table1[WeekNum]-1)*7+1)</f>
        <v>44627</v>
      </c>
      <c r="E2227" s="40">
        <f>MIN(DATE(Table1[Year]+1,1,0),DATE(Table1[Year],1,1)-WEEKDAY(DATE(Table1[Year],1,1),2)+Table1[WeekNum]*7)</f>
        <v>44633</v>
      </c>
      <c r="F2227" s="15">
        <v>2022</v>
      </c>
      <c r="G2227" s="15">
        <f t="shared" si="68"/>
        <v>3</v>
      </c>
      <c r="H2227" s="15">
        <v>11</v>
      </c>
      <c r="I2227" s="207" t="str">
        <f>"W" &amp;Table1[[#This Row],[WeekNum]]</f>
        <v>W11</v>
      </c>
      <c r="J2227" s="195" t="str">
        <f t="shared" si="69"/>
        <v>22-W11</v>
      </c>
      <c r="K2227" s="11" t="s">
        <v>501</v>
      </c>
      <c r="L2227" s="11"/>
      <c r="M2227" s="11" t="s">
        <v>72</v>
      </c>
      <c r="N2227" s="11" t="s">
        <v>47</v>
      </c>
      <c r="O2227" s="266" t="s">
        <v>403</v>
      </c>
      <c r="P2227" s="11" t="s">
        <v>404</v>
      </c>
      <c r="Q2227" s="11" t="s">
        <v>419</v>
      </c>
      <c r="R2227" s="11"/>
      <c r="S2227" s="11">
        <v>0</v>
      </c>
      <c r="T2227" s="206">
        <f>ABS(Table1[[#This Row],[Prod]]-Table1[[#This Row],[Planned]])</f>
        <v>0</v>
      </c>
      <c r="U2227" s="209">
        <f>IF(ABS(Table1[[#This Row],[Prod]]-Table1[[#This Row],[Planned]])&gt;Table1[[#This Row],[Planned]],0,IF(Table1[[#This Row],[Planned]]=0,0,1-ABS(Table1[[#This Row],[Prod]]-Table1[[#This Row],[Planned]])/Table1[[#This Row],[Planned]]))</f>
        <v>0</v>
      </c>
      <c r="V2227" s="11"/>
      <c r="W2227" s="11"/>
      <c r="X2227" s="27">
        <v>0</v>
      </c>
      <c r="Y2227" s="206">
        <f>Table1[[#This Row],[Prod]]</f>
        <v>0</v>
      </c>
      <c r="Z2227" s="206">
        <f>ABS(Table1[[#This Row],[Prod2]]-Table1[[#This Row],[Plan Revised]])</f>
        <v>0</v>
      </c>
      <c r="AA2227" s="209">
        <f>IF(ABS(Table1[[#This Row],[Prod2]]-Table1[[#This Row],[Plan Revised]])&gt;Table1[[#This Row],[Plan Revised]],0,IF(Table1[[#This Row],[Plan Revised]]=0,0,1-ABS(Table1[[#This Row],[Prod2]]-Table1[[#This Row],[Plan Revised]])/Table1[[#This Row],[Plan Revised]]))</f>
        <v>0</v>
      </c>
      <c r="AB2227" s="11"/>
      <c r="AC2227" s="30"/>
      <c r="AD2227"/>
      <c r="AF2227"/>
    </row>
    <row r="2228" spans="1:32">
      <c r="A2228" s="15" t="str">
        <f>IF(Table1[Week]=WeekSel,"Yes","No")</f>
        <v>No</v>
      </c>
      <c r="B2228" s="15" t="str">
        <f>IF((Table1[StartDate]&gt;=Date.GraphMin)*(Table1[StartDate]&lt;=Date.GraphMax)=1,"Yes","No")</f>
        <v>No</v>
      </c>
      <c r="C2228" s="15" t="str">
        <f>IF(OR(Table1[[#This Row],[Site]]="FOOD MILLING",Table1[[#This Row],[Site]]="GODACO"), "No", "Yes")</f>
        <v>Yes</v>
      </c>
      <c r="D2228" s="40">
        <f>MAX(DATE(Table1[Year],1,1),DATE(Table1[Year],1,1)-WEEKDAY(DATE(Table1[Year],1,1),2)+(Table1[WeekNum]-1)*7+1)</f>
        <v>44627</v>
      </c>
      <c r="E2228" s="40">
        <f>MIN(DATE(Table1[Year]+1,1,0),DATE(Table1[Year],1,1)-WEEKDAY(DATE(Table1[Year],1,1),2)+Table1[WeekNum]*7)</f>
        <v>44633</v>
      </c>
      <c r="F2228" s="15">
        <v>2022</v>
      </c>
      <c r="G2228" s="15">
        <f t="shared" si="68"/>
        <v>3</v>
      </c>
      <c r="H2228" s="15">
        <v>11</v>
      </c>
      <c r="I2228" s="207" t="str">
        <f>"W" &amp;Table1[[#This Row],[WeekNum]]</f>
        <v>W11</v>
      </c>
      <c r="J2228" s="195" t="str">
        <f t="shared" si="69"/>
        <v>22-W11</v>
      </c>
      <c r="K2228" s="11" t="s">
        <v>503</v>
      </c>
      <c r="L2228" s="11"/>
      <c r="M2228" s="11" t="s">
        <v>72</v>
      </c>
      <c r="N2228" s="11" t="s">
        <v>47</v>
      </c>
      <c r="O2228" s="266" t="s">
        <v>403</v>
      </c>
      <c r="P2228" s="11" t="s">
        <v>405</v>
      </c>
      <c r="Q2228" s="11" t="s">
        <v>419</v>
      </c>
      <c r="R2228" s="11">
        <v>0</v>
      </c>
      <c r="S2228" s="11">
        <v>0</v>
      </c>
      <c r="T2228" s="206">
        <f>ABS(Table1[[#This Row],[Prod]]-Table1[[#This Row],[Planned]])</f>
        <v>0</v>
      </c>
      <c r="U2228" s="209">
        <f>IF(ABS(Table1[[#This Row],[Prod]]-Table1[[#This Row],[Planned]])&gt;Table1[[#This Row],[Planned]],0,IF(Table1[[#This Row],[Planned]]=0,0,1-ABS(Table1[[#This Row],[Prod]]-Table1[[#This Row],[Planned]])/Table1[[#This Row],[Planned]]))</f>
        <v>0</v>
      </c>
      <c r="V2228" s="11"/>
      <c r="W2228" s="11"/>
      <c r="X2228" s="27">
        <v>0</v>
      </c>
      <c r="Y2228" s="206">
        <f>Table1[[#This Row],[Prod]]</f>
        <v>0</v>
      </c>
      <c r="Z2228" s="206">
        <f>ABS(Table1[[#This Row],[Prod2]]-Table1[[#This Row],[Plan Revised]])</f>
        <v>0</v>
      </c>
      <c r="AA2228" s="209">
        <f>IF(ABS(Table1[[#This Row],[Prod2]]-Table1[[#This Row],[Plan Revised]])&gt;Table1[[#This Row],[Plan Revised]],0,IF(Table1[[#This Row],[Plan Revised]]=0,0,1-ABS(Table1[[#This Row],[Prod2]]-Table1[[#This Row],[Plan Revised]])/Table1[[#This Row],[Plan Revised]]))</f>
        <v>0</v>
      </c>
      <c r="AB2228" s="11"/>
      <c r="AC2228" s="30"/>
      <c r="AD2228"/>
      <c r="AF2228"/>
    </row>
    <row r="2229" spans="1:32">
      <c r="A2229" s="15" t="str">
        <f>IF(Table1[Week]=WeekSel,"Yes","No")</f>
        <v>No</v>
      </c>
      <c r="B2229" s="15" t="str">
        <f>IF((Table1[StartDate]&gt;=Date.GraphMin)*(Table1[StartDate]&lt;=Date.GraphMax)=1,"Yes","No")</f>
        <v>No</v>
      </c>
      <c r="C2229" s="15" t="str">
        <f>IF(OR(Table1[[#This Row],[Site]]="FOOD MILLING",Table1[[#This Row],[Site]]="GODACO"), "No", "Yes")</f>
        <v>Yes</v>
      </c>
      <c r="D2229" s="40">
        <f>MAX(DATE(Table1[Year],1,1),DATE(Table1[Year],1,1)-WEEKDAY(DATE(Table1[Year],1,1),2)+(Table1[WeekNum]-1)*7+1)</f>
        <v>44627</v>
      </c>
      <c r="E2229" s="40">
        <f>MIN(DATE(Table1[Year]+1,1,0),DATE(Table1[Year],1,1)-WEEKDAY(DATE(Table1[Year],1,1),2)+Table1[WeekNum]*7)</f>
        <v>44633</v>
      </c>
      <c r="F2229" s="15">
        <v>2022</v>
      </c>
      <c r="G2229" s="15">
        <f t="shared" si="68"/>
        <v>3</v>
      </c>
      <c r="H2229" s="15">
        <v>11</v>
      </c>
      <c r="I2229" s="207" t="str">
        <f>"W" &amp;Table1[[#This Row],[WeekNum]]</f>
        <v>W11</v>
      </c>
      <c r="J2229" s="195" t="str">
        <f t="shared" si="69"/>
        <v>22-W11</v>
      </c>
      <c r="K2229" s="11" t="s">
        <v>500</v>
      </c>
      <c r="L2229" s="11"/>
      <c r="M2229" s="11" t="s">
        <v>72</v>
      </c>
      <c r="N2229" s="11" t="s">
        <v>47</v>
      </c>
      <c r="O2229" s="266" t="s">
        <v>403</v>
      </c>
      <c r="P2229" s="11" t="s">
        <v>404</v>
      </c>
      <c r="Q2229" s="11" t="s">
        <v>419</v>
      </c>
      <c r="R2229" s="11"/>
      <c r="S2229" s="11">
        <v>0</v>
      </c>
      <c r="T2229" s="206">
        <f>ABS(Table1[[#This Row],[Prod]]-Table1[[#This Row],[Planned]])</f>
        <v>0</v>
      </c>
      <c r="U2229" s="209">
        <f>IF(ABS(Table1[[#This Row],[Prod]]-Table1[[#This Row],[Planned]])&gt;Table1[[#This Row],[Planned]],0,IF(Table1[[#This Row],[Planned]]=0,0,1-ABS(Table1[[#This Row],[Prod]]-Table1[[#This Row],[Planned]])/Table1[[#This Row],[Planned]]))</f>
        <v>0</v>
      </c>
      <c r="V2229" s="11"/>
      <c r="W2229" s="11"/>
      <c r="X2229" s="27">
        <v>0</v>
      </c>
      <c r="Y2229" s="206">
        <f>Table1[[#This Row],[Prod]]</f>
        <v>0</v>
      </c>
      <c r="Z2229" s="206">
        <f>ABS(Table1[[#This Row],[Prod2]]-Table1[[#This Row],[Plan Revised]])</f>
        <v>0</v>
      </c>
      <c r="AA2229" s="209">
        <f>IF(ABS(Table1[[#This Row],[Prod2]]-Table1[[#This Row],[Plan Revised]])&gt;Table1[[#This Row],[Plan Revised]],0,IF(Table1[[#This Row],[Plan Revised]]=0,0,1-ABS(Table1[[#This Row],[Prod2]]-Table1[[#This Row],[Plan Revised]])/Table1[[#This Row],[Plan Revised]]))</f>
        <v>0</v>
      </c>
      <c r="AB2229" s="11"/>
      <c r="AC2229" s="30"/>
      <c r="AD2229"/>
      <c r="AF2229"/>
    </row>
    <row r="2230" spans="1:32">
      <c r="A2230" s="15" t="str">
        <f>IF(Table1[Week]=WeekSel,"Yes","No")</f>
        <v>No</v>
      </c>
      <c r="B2230" s="15" t="str">
        <f>IF((Table1[StartDate]&gt;=Date.GraphMin)*(Table1[StartDate]&lt;=Date.GraphMax)=1,"Yes","No")</f>
        <v>No</v>
      </c>
      <c r="C2230" s="15" t="str">
        <f>IF(OR(Table1[[#This Row],[Site]]="FOOD MILLING",Table1[[#This Row],[Site]]="GODACO"), "No", "Yes")</f>
        <v>Yes</v>
      </c>
      <c r="D2230" s="40">
        <f>MAX(DATE(Table1[Year],1,1),DATE(Table1[Year],1,1)-WEEKDAY(DATE(Table1[Year],1,1),2)+(Table1[WeekNum]-1)*7+1)</f>
        <v>44627</v>
      </c>
      <c r="E2230" s="40">
        <f>MIN(DATE(Table1[Year]+1,1,0),DATE(Table1[Year],1,1)-WEEKDAY(DATE(Table1[Year],1,1),2)+Table1[WeekNum]*7)</f>
        <v>44633</v>
      </c>
      <c r="F2230" s="15">
        <v>2022</v>
      </c>
      <c r="G2230" s="15">
        <f t="shared" si="68"/>
        <v>3</v>
      </c>
      <c r="H2230" s="15">
        <v>11</v>
      </c>
      <c r="I2230" s="207" t="str">
        <f>"W" &amp;Table1[[#This Row],[WeekNum]]</f>
        <v>W11</v>
      </c>
      <c r="J2230" s="195" t="str">
        <f t="shared" si="69"/>
        <v>22-W11</v>
      </c>
      <c r="K2230" s="11" t="s">
        <v>502</v>
      </c>
      <c r="L2230" s="11"/>
      <c r="M2230" s="11" t="s">
        <v>72</v>
      </c>
      <c r="N2230" s="11" t="s">
        <v>47</v>
      </c>
      <c r="O2230" s="266" t="s">
        <v>403</v>
      </c>
      <c r="P2230" s="11" t="s">
        <v>404</v>
      </c>
      <c r="Q2230" s="11" t="s">
        <v>419</v>
      </c>
      <c r="R2230" s="11"/>
      <c r="S2230" s="11">
        <v>0</v>
      </c>
      <c r="T2230" s="206">
        <f>ABS(Table1[[#This Row],[Prod]]-Table1[[#This Row],[Planned]])</f>
        <v>0</v>
      </c>
      <c r="U2230" s="209">
        <f>IF(ABS(Table1[[#This Row],[Prod]]-Table1[[#This Row],[Planned]])&gt;Table1[[#This Row],[Planned]],0,IF(Table1[[#This Row],[Planned]]=0,0,1-ABS(Table1[[#This Row],[Prod]]-Table1[[#This Row],[Planned]])/Table1[[#This Row],[Planned]]))</f>
        <v>0</v>
      </c>
      <c r="V2230" s="11"/>
      <c r="W2230" s="11"/>
      <c r="X2230" s="27">
        <v>0</v>
      </c>
      <c r="Y2230" s="206">
        <f>Table1[[#This Row],[Prod]]</f>
        <v>0</v>
      </c>
      <c r="Z2230" s="206">
        <f>ABS(Table1[[#This Row],[Prod2]]-Table1[[#This Row],[Plan Revised]])</f>
        <v>0</v>
      </c>
      <c r="AA2230" s="209">
        <f>IF(ABS(Table1[[#This Row],[Prod2]]-Table1[[#This Row],[Plan Revised]])&gt;Table1[[#This Row],[Plan Revised]],0,IF(Table1[[#This Row],[Plan Revised]]=0,0,1-ABS(Table1[[#This Row],[Prod2]]-Table1[[#This Row],[Plan Revised]])/Table1[[#This Row],[Plan Revised]]))</f>
        <v>0</v>
      </c>
      <c r="AB2230" s="11"/>
      <c r="AC2230" s="30"/>
      <c r="AD2230"/>
      <c r="AF2230"/>
    </row>
    <row r="2231" spans="1:32">
      <c r="A2231" s="15" t="str">
        <f>IF(Table1[Week]=WeekSel,"Yes","No")</f>
        <v>No</v>
      </c>
      <c r="B2231" s="15" t="str">
        <f>IF((Table1[StartDate]&gt;=Date.GraphMin)*(Table1[StartDate]&lt;=Date.GraphMax)=1,"Yes","No")</f>
        <v>No</v>
      </c>
      <c r="C2231" s="15" t="str">
        <f>IF(OR(Table1[[#This Row],[Site]]="FOOD MILLING",Table1[[#This Row],[Site]]="GODACO"), "No", "Yes")</f>
        <v>Yes</v>
      </c>
      <c r="D2231" s="40">
        <f>MAX(DATE(Table1[Year],1,1),DATE(Table1[Year],1,1)-WEEKDAY(DATE(Table1[Year],1,1),2)+(Table1[WeekNum]-1)*7+1)</f>
        <v>44627</v>
      </c>
      <c r="E2231" s="40">
        <f>MIN(DATE(Table1[Year]+1,1,0),DATE(Table1[Year],1,1)-WEEKDAY(DATE(Table1[Year],1,1),2)+Table1[WeekNum]*7)</f>
        <v>44633</v>
      </c>
      <c r="F2231" s="15">
        <v>2022</v>
      </c>
      <c r="G2231" s="15">
        <f t="shared" si="68"/>
        <v>3</v>
      </c>
      <c r="H2231" s="15">
        <v>11</v>
      </c>
      <c r="I2231" s="207" t="str">
        <f>"W" &amp;Table1[[#This Row],[WeekNum]]</f>
        <v>W11</v>
      </c>
      <c r="J2231" s="195" t="str">
        <f t="shared" si="69"/>
        <v>22-W11</v>
      </c>
      <c r="K2231" s="11" t="s">
        <v>504</v>
      </c>
      <c r="L2231" s="11"/>
      <c r="M2231" s="11" t="s">
        <v>72</v>
      </c>
      <c r="N2231" s="11" t="s">
        <v>47</v>
      </c>
      <c r="O2231" s="266" t="s">
        <v>403</v>
      </c>
      <c r="P2231" s="11" t="s">
        <v>405</v>
      </c>
      <c r="Q2231" s="11" t="s">
        <v>419</v>
      </c>
      <c r="R2231" s="11">
        <v>0</v>
      </c>
      <c r="S2231" s="11">
        <v>0</v>
      </c>
      <c r="T2231" s="206">
        <f>ABS(Table1[[#This Row],[Prod]]-Table1[[#This Row],[Planned]])</f>
        <v>0</v>
      </c>
      <c r="U2231" s="209">
        <f>IF(ABS(Table1[[#This Row],[Prod]]-Table1[[#This Row],[Planned]])&gt;Table1[[#This Row],[Planned]],0,IF(Table1[[#This Row],[Planned]]=0,0,1-ABS(Table1[[#This Row],[Prod]]-Table1[[#This Row],[Planned]])/Table1[[#This Row],[Planned]]))</f>
        <v>0</v>
      </c>
      <c r="V2231" s="11"/>
      <c r="W2231" s="11"/>
      <c r="X2231" s="27">
        <v>0</v>
      </c>
      <c r="Y2231" s="206">
        <f>Table1[[#This Row],[Prod]]</f>
        <v>0</v>
      </c>
      <c r="Z2231" s="206">
        <f>ABS(Table1[[#This Row],[Prod2]]-Table1[[#This Row],[Plan Revised]])</f>
        <v>0</v>
      </c>
      <c r="AA2231" s="209">
        <f>IF(ABS(Table1[[#This Row],[Prod2]]-Table1[[#This Row],[Plan Revised]])&gt;Table1[[#This Row],[Plan Revised]],0,IF(Table1[[#This Row],[Plan Revised]]=0,0,1-ABS(Table1[[#This Row],[Prod2]]-Table1[[#This Row],[Plan Revised]])/Table1[[#This Row],[Plan Revised]]))</f>
        <v>0</v>
      </c>
      <c r="AB2231" s="11"/>
      <c r="AC2231" s="30"/>
      <c r="AD2231"/>
      <c r="AF2231"/>
    </row>
    <row r="2232" spans="1:32">
      <c r="A2232" s="15" t="str">
        <f>IF(Table1[Week]=WeekSel,"Yes","No")</f>
        <v>No</v>
      </c>
      <c r="B2232" s="15" t="str">
        <f>IF((Table1[StartDate]&gt;=Date.GraphMin)*(Table1[StartDate]&lt;=Date.GraphMax)=1,"Yes","No")</f>
        <v>No</v>
      </c>
      <c r="C2232" s="15" t="str">
        <f>IF(OR(Table1[[#This Row],[Site]]="FOOD MILLING",Table1[[#This Row],[Site]]="GODACO"), "No", "Yes")</f>
        <v>Yes</v>
      </c>
      <c r="D2232" s="40">
        <f>MAX(DATE(Table1[Year],1,1),DATE(Table1[Year],1,1)-WEEKDAY(DATE(Table1[Year],1,1),2)+(Table1[WeekNum]-1)*7+1)</f>
        <v>44627</v>
      </c>
      <c r="E2232" s="40">
        <f>MIN(DATE(Table1[Year]+1,1,0),DATE(Table1[Year],1,1)-WEEKDAY(DATE(Table1[Year],1,1),2)+Table1[WeekNum]*7)</f>
        <v>44633</v>
      </c>
      <c r="F2232" s="15">
        <v>2022</v>
      </c>
      <c r="G2232" s="15">
        <f t="shared" si="68"/>
        <v>3</v>
      </c>
      <c r="H2232" s="15">
        <v>11</v>
      </c>
      <c r="I2232" s="207" t="str">
        <f>"W" &amp;Table1[[#This Row],[WeekNum]]</f>
        <v>W11</v>
      </c>
      <c r="J2232" s="195" t="str">
        <f t="shared" si="69"/>
        <v>22-W11</v>
      </c>
      <c r="K2232" s="11" t="s">
        <v>505</v>
      </c>
      <c r="L2232" s="11"/>
      <c r="M2232" s="11" t="s">
        <v>72</v>
      </c>
      <c r="N2232" s="11" t="s">
        <v>47</v>
      </c>
      <c r="O2232" s="266" t="s">
        <v>403</v>
      </c>
      <c r="P2232" s="11" t="s">
        <v>406</v>
      </c>
      <c r="Q2232" s="11" t="s">
        <v>419</v>
      </c>
      <c r="R2232" s="11"/>
      <c r="S2232" s="11">
        <v>0</v>
      </c>
      <c r="T2232" s="206">
        <f>ABS(Table1[[#This Row],[Prod]]-Table1[[#This Row],[Planned]])</f>
        <v>0</v>
      </c>
      <c r="U2232" s="209">
        <f>IF(ABS(Table1[[#This Row],[Prod]]-Table1[[#This Row],[Planned]])&gt;Table1[[#This Row],[Planned]],0,IF(Table1[[#This Row],[Planned]]=0,0,1-ABS(Table1[[#This Row],[Prod]]-Table1[[#This Row],[Planned]])/Table1[[#This Row],[Planned]]))</f>
        <v>0</v>
      </c>
      <c r="V2232" s="11"/>
      <c r="W2232" s="11"/>
      <c r="X2232" s="27">
        <v>0</v>
      </c>
      <c r="Y2232" s="206">
        <f>Table1[[#This Row],[Prod]]</f>
        <v>0</v>
      </c>
      <c r="Z2232" s="206">
        <f>ABS(Table1[[#This Row],[Prod2]]-Table1[[#This Row],[Plan Revised]])</f>
        <v>0</v>
      </c>
      <c r="AA2232" s="209">
        <f>IF(ABS(Table1[[#This Row],[Prod2]]-Table1[[#This Row],[Plan Revised]])&gt;Table1[[#This Row],[Plan Revised]],0,IF(Table1[[#This Row],[Plan Revised]]=0,0,1-ABS(Table1[[#This Row],[Prod2]]-Table1[[#This Row],[Plan Revised]])/Table1[[#This Row],[Plan Revised]]))</f>
        <v>0</v>
      </c>
      <c r="AB2232" s="11"/>
      <c r="AC2232" s="30"/>
      <c r="AD2232"/>
      <c r="AF2232"/>
    </row>
    <row r="2233" spans="1:32">
      <c r="A2233" s="15" t="str">
        <f>IF(Table1[Week]=WeekSel,"Yes","No")</f>
        <v>No</v>
      </c>
      <c r="B2233" s="15" t="str">
        <f>IF((Table1[StartDate]&gt;=Date.GraphMin)*(Table1[StartDate]&lt;=Date.GraphMax)=1,"Yes","No")</f>
        <v>No</v>
      </c>
      <c r="C2233" s="15" t="str">
        <f>IF(OR(Table1[[#This Row],[Site]]="FOOD MILLING",Table1[[#This Row],[Site]]="GODACO"), "No", "Yes")</f>
        <v>Yes</v>
      </c>
      <c r="D2233" s="40">
        <f>MAX(DATE(Table1[Year],1,1),DATE(Table1[Year],1,1)-WEEKDAY(DATE(Table1[Year],1,1),2)+(Table1[WeekNum]-1)*7+1)</f>
        <v>44627</v>
      </c>
      <c r="E2233" s="40">
        <f>MIN(DATE(Table1[Year]+1,1,0),DATE(Table1[Year],1,1)-WEEKDAY(DATE(Table1[Year],1,1),2)+Table1[WeekNum]*7)</f>
        <v>44633</v>
      </c>
      <c r="F2233" s="15">
        <v>2022</v>
      </c>
      <c r="G2233" s="15">
        <f t="shared" si="68"/>
        <v>3</v>
      </c>
      <c r="H2233" s="15">
        <v>11</v>
      </c>
      <c r="I2233" s="207" t="str">
        <f>"W" &amp;Table1[[#This Row],[WeekNum]]</f>
        <v>W11</v>
      </c>
      <c r="J2233" s="195" t="str">
        <f t="shared" si="69"/>
        <v>22-W11</v>
      </c>
      <c r="K2233" s="11" t="s">
        <v>507</v>
      </c>
      <c r="L2233" s="11"/>
      <c r="M2233" s="11" t="s">
        <v>72</v>
      </c>
      <c r="N2233" s="11" t="s">
        <v>47</v>
      </c>
      <c r="O2233" s="266" t="s">
        <v>403</v>
      </c>
      <c r="P2233" s="11" t="s">
        <v>406</v>
      </c>
      <c r="Q2233" s="11" t="s">
        <v>419</v>
      </c>
      <c r="R2233" s="11"/>
      <c r="S2233" s="11">
        <v>0</v>
      </c>
      <c r="T2233" s="206">
        <f>ABS(Table1[[#This Row],[Prod]]-Table1[[#This Row],[Planned]])</f>
        <v>0</v>
      </c>
      <c r="U2233" s="209">
        <f>IF(ABS(Table1[[#This Row],[Prod]]-Table1[[#This Row],[Planned]])&gt;Table1[[#This Row],[Planned]],0,IF(Table1[[#This Row],[Planned]]=0,0,1-ABS(Table1[[#This Row],[Prod]]-Table1[[#This Row],[Planned]])/Table1[[#This Row],[Planned]]))</f>
        <v>0</v>
      </c>
      <c r="V2233" s="11"/>
      <c r="W2233" s="11"/>
      <c r="X2233" s="27">
        <v>0</v>
      </c>
      <c r="Y2233" s="206">
        <f>Table1[[#This Row],[Prod]]</f>
        <v>0</v>
      </c>
      <c r="Z2233" s="206">
        <f>ABS(Table1[[#This Row],[Prod2]]-Table1[[#This Row],[Plan Revised]])</f>
        <v>0</v>
      </c>
      <c r="AA2233" s="209">
        <f>IF(ABS(Table1[[#This Row],[Prod2]]-Table1[[#This Row],[Plan Revised]])&gt;Table1[[#This Row],[Plan Revised]],0,IF(Table1[[#This Row],[Plan Revised]]=0,0,1-ABS(Table1[[#This Row],[Prod2]]-Table1[[#This Row],[Plan Revised]])/Table1[[#This Row],[Plan Revised]]))</f>
        <v>0</v>
      </c>
      <c r="AB2233" s="11"/>
      <c r="AC2233" s="30"/>
      <c r="AD2233"/>
      <c r="AF2233"/>
    </row>
    <row r="2234" spans="1:32">
      <c r="A2234" s="15" t="str">
        <f>IF(Table1[Week]=WeekSel,"Yes","No")</f>
        <v>No</v>
      </c>
      <c r="B2234" s="15" t="str">
        <f>IF((Table1[StartDate]&gt;=Date.GraphMin)*(Table1[StartDate]&lt;=Date.GraphMax)=1,"Yes","No")</f>
        <v>No</v>
      </c>
      <c r="C2234" s="15" t="str">
        <f>IF(OR(Table1[[#This Row],[Site]]="FOOD MILLING",Table1[[#This Row],[Site]]="GODACO"), "No", "Yes")</f>
        <v>Yes</v>
      </c>
      <c r="D2234" s="40">
        <f>MAX(DATE(Table1[Year],1,1),DATE(Table1[Year],1,1)-WEEKDAY(DATE(Table1[Year],1,1),2)+(Table1[WeekNum]-1)*7+1)</f>
        <v>44627</v>
      </c>
      <c r="E2234" s="40">
        <f>MIN(DATE(Table1[Year]+1,1,0),DATE(Table1[Year],1,1)-WEEKDAY(DATE(Table1[Year],1,1),2)+Table1[WeekNum]*7)</f>
        <v>44633</v>
      </c>
      <c r="F2234" s="15">
        <v>2022</v>
      </c>
      <c r="G2234" s="15">
        <f t="shared" si="68"/>
        <v>3</v>
      </c>
      <c r="H2234" s="15">
        <v>11</v>
      </c>
      <c r="I2234" s="207" t="str">
        <f>"W" &amp;Table1[[#This Row],[WeekNum]]</f>
        <v>W11</v>
      </c>
      <c r="J2234" s="195" t="str">
        <f t="shared" si="69"/>
        <v>22-W11</v>
      </c>
      <c r="K2234" s="11" t="s">
        <v>508</v>
      </c>
      <c r="L2234" s="11"/>
      <c r="M2234" s="11" t="s">
        <v>72</v>
      </c>
      <c r="N2234" s="11" t="s">
        <v>47</v>
      </c>
      <c r="O2234" s="266" t="s">
        <v>403</v>
      </c>
      <c r="P2234" s="11" t="s">
        <v>405</v>
      </c>
      <c r="Q2234" s="11" t="s">
        <v>419</v>
      </c>
      <c r="R2234" s="11">
        <v>0</v>
      </c>
      <c r="S2234" s="11">
        <v>0</v>
      </c>
      <c r="T2234" s="206">
        <f>ABS(Table1[[#This Row],[Prod]]-Table1[[#This Row],[Planned]])</f>
        <v>0</v>
      </c>
      <c r="U2234" s="209">
        <f>IF(ABS(Table1[[#This Row],[Prod]]-Table1[[#This Row],[Planned]])&gt;Table1[[#This Row],[Planned]],0,IF(Table1[[#This Row],[Planned]]=0,0,1-ABS(Table1[[#This Row],[Prod]]-Table1[[#This Row],[Planned]])/Table1[[#This Row],[Planned]]))</f>
        <v>0</v>
      </c>
      <c r="V2234" s="11"/>
      <c r="W2234" s="11"/>
      <c r="X2234" s="27">
        <v>0</v>
      </c>
      <c r="Y2234" s="206">
        <f>Table1[[#This Row],[Prod]]</f>
        <v>0</v>
      </c>
      <c r="Z2234" s="206">
        <f>ABS(Table1[[#This Row],[Prod2]]-Table1[[#This Row],[Plan Revised]])</f>
        <v>0</v>
      </c>
      <c r="AA2234" s="209">
        <f>IF(ABS(Table1[[#This Row],[Prod2]]-Table1[[#This Row],[Plan Revised]])&gt;Table1[[#This Row],[Plan Revised]],0,IF(Table1[[#This Row],[Plan Revised]]=0,0,1-ABS(Table1[[#This Row],[Prod2]]-Table1[[#This Row],[Plan Revised]])/Table1[[#This Row],[Plan Revised]]))</f>
        <v>0</v>
      </c>
      <c r="AB2234" s="11"/>
      <c r="AC2234" s="30"/>
      <c r="AD2234"/>
      <c r="AF2234"/>
    </row>
    <row r="2235" spans="1:32">
      <c r="A2235" s="15" t="str">
        <f>IF(Table1[Week]=WeekSel,"Yes","No")</f>
        <v>No</v>
      </c>
      <c r="B2235" s="15" t="str">
        <f>IF((Table1[StartDate]&gt;=Date.GraphMin)*(Table1[StartDate]&lt;=Date.GraphMax)=1,"Yes","No")</f>
        <v>No</v>
      </c>
      <c r="C2235" s="15" t="str">
        <f>IF(OR(Table1[[#This Row],[Site]]="FOOD MILLING",Table1[[#This Row],[Site]]="GODACO"), "No", "Yes")</f>
        <v>Yes</v>
      </c>
      <c r="D2235" s="40">
        <f>MAX(DATE(Table1[Year],1,1),DATE(Table1[Year],1,1)-WEEKDAY(DATE(Table1[Year],1,1),2)+(Table1[WeekNum]-1)*7+1)</f>
        <v>44627</v>
      </c>
      <c r="E2235" s="40">
        <f>MIN(DATE(Table1[Year]+1,1,0),DATE(Table1[Year],1,1)-WEEKDAY(DATE(Table1[Year],1,1),2)+Table1[WeekNum]*7)</f>
        <v>44633</v>
      </c>
      <c r="F2235" s="15">
        <v>2022</v>
      </c>
      <c r="G2235" s="15">
        <f t="shared" si="68"/>
        <v>3</v>
      </c>
      <c r="H2235" s="15">
        <v>11</v>
      </c>
      <c r="I2235" s="207" t="str">
        <f>"W" &amp;Table1[[#This Row],[WeekNum]]</f>
        <v>W11</v>
      </c>
      <c r="J2235" s="195" t="str">
        <f t="shared" si="69"/>
        <v>22-W11</v>
      </c>
      <c r="K2235" s="11" t="s">
        <v>509</v>
      </c>
      <c r="L2235" s="11"/>
      <c r="M2235" s="11" t="s">
        <v>72</v>
      </c>
      <c r="N2235" s="11" t="s">
        <v>47</v>
      </c>
      <c r="O2235" s="266" t="s">
        <v>403</v>
      </c>
      <c r="P2235" s="11" t="s">
        <v>405</v>
      </c>
      <c r="Q2235" s="11" t="s">
        <v>419</v>
      </c>
      <c r="R2235" s="11">
        <v>0</v>
      </c>
      <c r="S2235" s="11">
        <v>667.68</v>
      </c>
      <c r="T2235" s="206">
        <f>ABS(Table1[[#This Row],[Prod]]-Table1[[#This Row],[Planned]])</f>
        <v>667.68</v>
      </c>
      <c r="U2235" s="209">
        <f>IF(ABS(Table1[[#This Row],[Prod]]-Table1[[#This Row],[Planned]])&gt;Table1[[#This Row],[Planned]],0,IF(Table1[[#This Row],[Planned]]=0,0,1-ABS(Table1[[#This Row],[Prod]]-Table1[[#This Row],[Planned]])/Table1[[#This Row],[Planned]]))</f>
        <v>0</v>
      </c>
      <c r="V2235" s="11"/>
      <c r="W2235" s="11"/>
      <c r="X2235" s="27">
        <v>955</v>
      </c>
      <c r="Y2235" s="206">
        <f>Table1[[#This Row],[Prod]]</f>
        <v>667.68</v>
      </c>
      <c r="Z2235" s="206">
        <f>ABS(Table1[[#This Row],[Prod2]]-Table1[[#This Row],[Plan Revised]])</f>
        <v>287.32000000000005</v>
      </c>
      <c r="AA2235" s="209">
        <f>IF(ABS(Table1[[#This Row],[Prod2]]-Table1[[#This Row],[Plan Revised]])&gt;Table1[[#This Row],[Plan Revised]],0,IF(Table1[[#This Row],[Plan Revised]]=0,0,1-ABS(Table1[[#This Row],[Prod2]]-Table1[[#This Row],[Plan Revised]])/Table1[[#This Row],[Plan Revised]]))</f>
        <v>0.69914136125654447</v>
      </c>
      <c r="AB2235" s="11"/>
      <c r="AC2235" s="30"/>
      <c r="AD2235"/>
      <c r="AF2235"/>
    </row>
    <row r="2236" spans="1:32">
      <c r="A2236" s="15" t="str">
        <f>IF(Table1[Week]=WeekSel,"Yes","No")</f>
        <v>No</v>
      </c>
      <c r="B2236" s="15" t="str">
        <f>IF((Table1[StartDate]&gt;=Date.GraphMin)*(Table1[StartDate]&lt;=Date.GraphMax)=1,"Yes","No")</f>
        <v>No</v>
      </c>
      <c r="C2236" s="15" t="str">
        <f>IF(OR(Table1[[#This Row],[Site]]="FOOD MILLING",Table1[[#This Row],[Site]]="GODACO"), "No", "Yes")</f>
        <v>Yes</v>
      </c>
      <c r="D2236" s="40">
        <f>MAX(DATE(Table1[Year],1,1),DATE(Table1[Year],1,1)-WEEKDAY(DATE(Table1[Year],1,1),2)+(Table1[WeekNum]-1)*7+1)</f>
        <v>44627</v>
      </c>
      <c r="E2236" s="40">
        <f>MIN(DATE(Table1[Year]+1,1,0),DATE(Table1[Year],1,1)-WEEKDAY(DATE(Table1[Year],1,1),2)+Table1[WeekNum]*7)</f>
        <v>44633</v>
      </c>
      <c r="F2236" s="15">
        <v>2022</v>
      </c>
      <c r="G2236" s="15">
        <f t="shared" si="68"/>
        <v>3</v>
      </c>
      <c r="H2236" s="15">
        <v>11</v>
      </c>
      <c r="I2236" s="207" t="str">
        <f>"W" &amp;Table1[[#This Row],[WeekNum]]</f>
        <v>W11</v>
      </c>
      <c r="J2236" s="195" t="str">
        <f t="shared" si="69"/>
        <v>22-W11</v>
      </c>
      <c r="K2236" s="11" t="s">
        <v>511</v>
      </c>
      <c r="L2236" s="11"/>
      <c r="M2236" s="11" t="s">
        <v>72</v>
      </c>
      <c r="N2236" s="11" t="s">
        <v>47</v>
      </c>
      <c r="O2236" s="266" t="s">
        <v>403</v>
      </c>
      <c r="P2236" s="11" t="s">
        <v>388</v>
      </c>
      <c r="Q2236" s="11" t="s">
        <v>419</v>
      </c>
      <c r="R2236" s="11"/>
      <c r="S2236" s="11">
        <v>0</v>
      </c>
      <c r="T2236" s="206">
        <f>ABS(Table1[[#This Row],[Prod]]-Table1[[#This Row],[Planned]])</f>
        <v>0</v>
      </c>
      <c r="U2236" s="209">
        <f>IF(ABS(Table1[[#This Row],[Prod]]-Table1[[#This Row],[Planned]])&gt;Table1[[#This Row],[Planned]],0,IF(Table1[[#This Row],[Planned]]=0,0,1-ABS(Table1[[#This Row],[Prod]]-Table1[[#This Row],[Planned]])/Table1[[#This Row],[Planned]]))</f>
        <v>0</v>
      </c>
      <c r="V2236" s="11"/>
      <c r="W2236" s="11"/>
      <c r="X2236" s="27">
        <v>0</v>
      </c>
      <c r="Y2236" s="206">
        <f>Table1[[#This Row],[Prod]]</f>
        <v>0</v>
      </c>
      <c r="Z2236" s="206">
        <f>ABS(Table1[[#This Row],[Prod2]]-Table1[[#This Row],[Plan Revised]])</f>
        <v>0</v>
      </c>
      <c r="AA2236" s="209">
        <f>IF(ABS(Table1[[#This Row],[Prod2]]-Table1[[#This Row],[Plan Revised]])&gt;Table1[[#This Row],[Plan Revised]],0,IF(Table1[[#This Row],[Plan Revised]]=0,0,1-ABS(Table1[[#This Row],[Prod2]]-Table1[[#This Row],[Plan Revised]])/Table1[[#This Row],[Plan Revised]]))</f>
        <v>0</v>
      </c>
      <c r="AB2236" s="11"/>
      <c r="AC2236" s="30"/>
      <c r="AD2236"/>
      <c r="AF2236"/>
    </row>
    <row r="2237" spans="1:32">
      <c r="A2237" s="15" t="str">
        <f>IF(Table1[Week]=WeekSel,"Yes","No")</f>
        <v>No</v>
      </c>
      <c r="B2237" s="15" t="str">
        <f>IF((Table1[StartDate]&gt;=Date.GraphMin)*(Table1[StartDate]&lt;=Date.GraphMax)=1,"Yes","No")</f>
        <v>No</v>
      </c>
      <c r="C2237" s="15" t="str">
        <f>IF(OR(Table1[[#This Row],[Site]]="FOOD MILLING",Table1[[#This Row],[Site]]="GODACO"), "No", "Yes")</f>
        <v>Yes</v>
      </c>
      <c r="D2237" s="40">
        <f>MAX(DATE(Table1[Year],1,1),DATE(Table1[Year],1,1)-WEEKDAY(DATE(Table1[Year],1,1),2)+(Table1[WeekNum]-1)*7+1)</f>
        <v>44627</v>
      </c>
      <c r="E2237" s="40">
        <f>MIN(DATE(Table1[Year]+1,1,0),DATE(Table1[Year],1,1)-WEEKDAY(DATE(Table1[Year],1,1),2)+Table1[WeekNum]*7)</f>
        <v>44633</v>
      </c>
      <c r="F2237" s="15">
        <v>2022</v>
      </c>
      <c r="G2237" s="15">
        <f t="shared" si="68"/>
        <v>3</v>
      </c>
      <c r="H2237" s="15">
        <v>11</v>
      </c>
      <c r="I2237" s="207" t="str">
        <f>"W" &amp;Table1[[#This Row],[WeekNum]]</f>
        <v>W11</v>
      </c>
      <c r="J2237" s="195" t="str">
        <f t="shared" si="69"/>
        <v>22-W11</v>
      </c>
      <c r="K2237" s="11" t="s">
        <v>512</v>
      </c>
      <c r="L2237" s="11"/>
      <c r="M2237" s="11" t="s">
        <v>72</v>
      </c>
      <c r="N2237" s="11" t="s">
        <v>47</v>
      </c>
      <c r="O2237" s="266" t="s">
        <v>403</v>
      </c>
      <c r="P2237" s="11" t="s">
        <v>405</v>
      </c>
      <c r="Q2237" s="11" t="s">
        <v>419</v>
      </c>
      <c r="R2237" s="11">
        <v>0</v>
      </c>
      <c r="S2237" s="11">
        <v>256</v>
      </c>
      <c r="T2237" s="206">
        <f>ABS(Table1[[#This Row],[Prod]]-Table1[[#This Row],[Planned]])</f>
        <v>256</v>
      </c>
      <c r="U2237" s="209">
        <f>IF(ABS(Table1[[#This Row],[Prod]]-Table1[[#This Row],[Planned]])&gt;Table1[[#This Row],[Planned]],0,IF(Table1[[#This Row],[Planned]]=0,0,1-ABS(Table1[[#This Row],[Prod]]-Table1[[#This Row],[Planned]])/Table1[[#This Row],[Planned]]))</f>
        <v>0</v>
      </c>
      <c r="V2237" s="11"/>
      <c r="W2237" s="11"/>
      <c r="X2237" s="27">
        <v>45</v>
      </c>
      <c r="Y2237" s="206">
        <f>Table1[[#This Row],[Prod]]</f>
        <v>256</v>
      </c>
      <c r="Z2237" s="206">
        <f>ABS(Table1[[#This Row],[Prod2]]-Table1[[#This Row],[Plan Revised]])</f>
        <v>211</v>
      </c>
      <c r="AA2237" s="209">
        <f>IF(ABS(Table1[[#This Row],[Prod2]]-Table1[[#This Row],[Plan Revised]])&gt;Table1[[#This Row],[Plan Revised]],0,IF(Table1[[#This Row],[Plan Revised]]=0,0,1-ABS(Table1[[#This Row],[Prod2]]-Table1[[#This Row],[Plan Revised]])/Table1[[#This Row],[Plan Revised]]))</f>
        <v>0</v>
      </c>
      <c r="AB2237" s="11"/>
      <c r="AC2237" s="30"/>
      <c r="AD2237"/>
      <c r="AF2237"/>
    </row>
    <row r="2238" spans="1:32">
      <c r="A2238" s="15" t="str">
        <f>IF(Table1[Week]=WeekSel,"Yes","No")</f>
        <v>No</v>
      </c>
      <c r="B2238" s="15" t="str">
        <f>IF((Table1[StartDate]&gt;=Date.GraphMin)*(Table1[StartDate]&lt;=Date.GraphMax)=1,"Yes","No")</f>
        <v>No</v>
      </c>
      <c r="C2238" s="15" t="str">
        <f>IF(OR(Table1[[#This Row],[Site]]="FOOD MILLING",Table1[[#This Row],[Site]]="GODACO"), "No", "Yes")</f>
        <v>Yes</v>
      </c>
      <c r="D2238" s="40">
        <f>MAX(DATE(Table1[Year],1,1),DATE(Table1[Year],1,1)-WEEKDAY(DATE(Table1[Year],1,1),2)+(Table1[WeekNum]-1)*7+1)</f>
        <v>44627</v>
      </c>
      <c r="E2238" s="40">
        <f>MIN(DATE(Table1[Year]+1,1,0),DATE(Table1[Year],1,1)-WEEKDAY(DATE(Table1[Year],1,1),2)+Table1[WeekNum]*7)</f>
        <v>44633</v>
      </c>
      <c r="F2238" s="15">
        <v>2022</v>
      </c>
      <c r="G2238" s="15">
        <f t="shared" si="68"/>
        <v>3</v>
      </c>
      <c r="H2238" s="15">
        <v>11</v>
      </c>
      <c r="I2238" s="207" t="str">
        <f>"W" &amp;Table1[[#This Row],[WeekNum]]</f>
        <v>W11</v>
      </c>
      <c r="J2238" s="195" t="str">
        <f t="shared" si="69"/>
        <v>22-W11</v>
      </c>
      <c r="K2238" s="11" t="s">
        <v>510</v>
      </c>
      <c r="L2238" s="11"/>
      <c r="M2238" s="11" t="s">
        <v>72</v>
      </c>
      <c r="N2238" s="11" t="s">
        <v>47</v>
      </c>
      <c r="O2238" s="266" t="s">
        <v>403</v>
      </c>
      <c r="P2238" s="11" t="s">
        <v>405</v>
      </c>
      <c r="Q2238" s="11" t="s">
        <v>419</v>
      </c>
      <c r="R2238" s="11"/>
      <c r="S2238" s="11">
        <v>0</v>
      </c>
      <c r="T2238" s="206">
        <f>ABS(Table1[[#This Row],[Prod]]-Table1[[#This Row],[Planned]])</f>
        <v>0</v>
      </c>
      <c r="U2238" s="209">
        <f>IF(ABS(Table1[[#This Row],[Prod]]-Table1[[#This Row],[Planned]])&gt;Table1[[#This Row],[Planned]],0,IF(Table1[[#This Row],[Planned]]=0,0,1-ABS(Table1[[#This Row],[Prod]]-Table1[[#This Row],[Planned]])/Table1[[#This Row],[Planned]]))</f>
        <v>0</v>
      </c>
      <c r="V2238" s="11"/>
      <c r="W2238" s="11"/>
      <c r="X2238" s="27">
        <v>0</v>
      </c>
      <c r="Y2238" s="206">
        <f>Table1[[#This Row],[Prod]]</f>
        <v>0</v>
      </c>
      <c r="Z2238" s="206">
        <f>ABS(Table1[[#This Row],[Prod2]]-Table1[[#This Row],[Plan Revised]])</f>
        <v>0</v>
      </c>
      <c r="AA2238" s="209">
        <f>IF(ABS(Table1[[#This Row],[Prod2]]-Table1[[#This Row],[Plan Revised]])&gt;Table1[[#This Row],[Plan Revised]],0,IF(Table1[[#This Row],[Plan Revised]]=0,0,1-ABS(Table1[[#This Row],[Prod2]]-Table1[[#This Row],[Plan Revised]])/Table1[[#This Row],[Plan Revised]]))</f>
        <v>0</v>
      </c>
      <c r="AB2238" s="11"/>
      <c r="AC2238" s="30"/>
      <c r="AD2238"/>
      <c r="AF2238"/>
    </row>
    <row r="2239" spans="1:32">
      <c r="A2239" s="15" t="str">
        <f>IF(Table1[Week]=WeekSel,"Yes","No")</f>
        <v>No</v>
      </c>
      <c r="B2239" s="15" t="str">
        <f>IF((Table1[StartDate]&gt;=Date.GraphMin)*(Table1[StartDate]&lt;=Date.GraphMax)=1,"Yes","No")</f>
        <v>No</v>
      </c>
      <c r="C2239" s="15" t="str">
        <f>IF(OR(Table1[[#This Row],[Site]]="FOOD MILLING",Table1[[#This Row],[Site]]="GODACO"), "No", "Yes")</f>
        <v>Yes</v>
      </c>
      <c r="D2239" s="40">
        <f>MAX(DATE(Table1[Year],1,1),DATE(Table1[Year],1,1)-WEEKDAY(DATE(Table1[Year],1,1),2)+(Table1[WeekNum]-1)*7+1)</f>
        <v>44627</v>
      </c>
      <c r="E2239" s="40">
        <f>MIN(DATE(Table1[Year]+1,1,0),DATE(Table1[Year],1,1)-WEEKDAY(DATE(Table1[Year],1,1),2)+Table1[WeekNum]*7)</f>
        <v>44633</v>
      </c>
      <c r="F2239" s="15">
        <v>2022</v>
      </c>
      <c r="G2239" s="15">
        <f t="shared" si="68"/>
        <v>3</v>
      </c>
      <c r="H2239" s="15">
        <v>11</v>
      </c>
      <c r="I2239" s="207" t="str">
        <f>"W" &amp;Table1[[#This Row],[WeekNum]]</f>
        <v>W11</v>
      </c>
      <c r="J2239" s="195" t="str">
        <f t="shared" si="69"/>
        <v>22-W11</v>
      </c>
      <c r="K2239" s="11" t="s">
        <v>529</v>
      </c>
      <c r="L2239" s="11"/>
      <c r="M2239" s="11" t="s">
        <v>77</v>
      </c>
      <c r="N2239" s="266" t="s">
        <v>370</v>
      </c>
      <c r="O2239" s="266" t="s">
        <v>374</v>
      </c>
      <c r="P2239" s="11" t="s">
        <v>410</v>
      </c>
      <c r="Q2239" s="11" t="s">
        <v>418</v>
      </c>
      <c r="R2239" s="11"/>
      <c r="S2239" s="11">
        <v>1288</v>
      </c>
      <c r="T2239" s="206">
        <f>ABS(Table1[[#This Row],[Prod]]-Table1[[#This Row],[Planned]])</f>
        <v>1288</v>
      </c>
      <c r="U2239" s="209">
        <f>IF(ABS(Table1[[#This Row],[Prod]]-Table1[[#This Row],[Planned]])&gt;Table1[[#This Row],[Planned]],0,IF(Table1[[#This Row],[Planned]]=0,0,1-ABS(Table1[[#This Row],[Prod]]-Table1[[#This Row],[Planned]])/Table1[[#This Row],[Planned]]))</f>
        <v>0</v>
      </c>
      <c r="V2239" s="11"/>
      <c r="W2239" s="11"/>
      <c r="X2239" s="27">
        <v>1300</v>
      </c>
      <c r="Y2239" s="206">
        <f>Table1[[#This Row],[Prod]]</f>
        <v>1288</v>
      </c>
      <c r="Z2239" s="206">
        <f>ABS(Table1[[#This Row],[Prod2]]-Table1[[#This Row],[Plan Revised]])</f>
        <v>12</v>
      </c>
      <c r="AA2239" s="209">
        <f>IF(ABS(Table1[[#This Row],[Prod2]]-Table1[[#This Row],[Plan Revised]])&gt;Table1[[#This Row],[Plan Revised]],0,IF(Table1[[#This Row],[Plan Revised]]=0,0,1-ABS(Table1[[#This Row],[Prod2]]-Table1[[#This Row],[Plan Revised]])/Table1[[#This Row],[Plan Revised]]))</f>
        <v>0.99076923076923074</v>
      </c>
      <c r="AB2239" s="11"/>
      <c r="AC2239" s="30"/>
      <c r="AD2239"/>
      <c r="AF2239"/>
    </row>
    <row r="2240" spans="1:32">
      <c r="A2240" s="15" t="str">
        <f>IF(Table1[Week]=WeekSel,"Yes","No")</f>
        <v>No</v>
      </c>
      <c r="B2240" s="15" t="str">
        <f>IF((Table1[StartDate]&gt;=Date.GraphMin)*(Table1[StartDate]&lt;=Date.GraphMax)=1,"Yes","No")</f>
        <v>No</v>
      </c>
      <c r="C2240" s="15" t="str">
        <f>IF(OR(Table1[[#This Row],[Site]]="FOOD MILLING",Table1[[#This Row],[Site]]="GODACO"), "No", "Yes")</f>
        <v>Yes</v>
      </c>
      <c r="D2240" s="40">
        <f>MAX(DATE(Table1[Year],1,1),DATE(Table1[Year],1,1)-WEEKDAY(DATE(Table1[Year],1,1),2)+(Table1[WeekNum]-1)*7+1)</f>
        <v>44627</v>
      </c>
      <c r="E2240" s="40">
        <f>MIN(DATE(Table1[Year]+1,1,0),DATE(Table1[Year],1,1)-WEEKDAY(DATE(Table1[Year],1,1),2)+Table1[WeekNum]*7)</f>
        <v>44633</v>
      </c>
      <c r="F2240" s="15">
        <v>2022</v>
      </c>
      <c r="G2240" s="15">
        <f t="shared" si="68"/>
        <v>3</v>
      </c>
      <c r="H2240" s="15">
        <v>11</v>
      </c>
      <c r="I2240" s="207" t="str">
        <f>"W" &amp;Table1[[#This Row],[WeekNum]]</f>
        <v>W11</v>
      </c>
      <c r="J2240" s="195" t="str">
        <f t="shared" si="69"/>
        <v>22-W11</v>
      </c>
      <c r="K2240" s="11" t="s">
        <v>528</v>
      </c>
      <c r="L2240" s="11"/>
      <c r="M2240" s="11" t="s">
        <v>72</v>
      </c>
      <c r="N2240" s="266" t="s">
        <v>370</v>
      </c>
      <c r="O2240" s="266" t="s">
        <v>374</v>
      </c>
      <c r="P2240" s="11" t="s">
        <v>376</v>
      </c>
      <c r="Q2240" s="11" t="s">
        <v>418</v>
      </c>
      <c r="R2240" s="11"/>
      <c r="S2240" s="11">
        <v>1154</v>
      </c>
      <c r="T2240" s="206">
        <f>ABS(Table1[[#This Row],[Prod]]-Table1[[#This Row],[Planned]])</f>
        <v>1154</v>
      </c>
      <c r="U2240" s="209">
        <f>IF(ABS(Table1[[#This Row],[Prod]]-Table1[[#This Row],[Planned]])&gt;Table1[[#This Row],[Planned]],0,IF(Table1[[#This Row],[Planned]]=0,0,1-ABS(Table1[[#This Row],[Prod]]-Table1[[#This Row],[Planned]])/Table1[[#This Row],[Planned]]))</f>
        <v>0</v>
      </c>
      <c r="V2240" s="11"/>
      <c r="W2240" s="11"/>
      <c r="X2240" s="27">
        <v>1150</v>
      </c>
      <c r="Y2240" s="206">
        <f>Table1[[#This Row],[Prod]]</f>
        <v>1154</v>
      </c>
      <c r="Z2240" s="206">
        <f>ABS(Table1[[#This Row],[Prod2]]-Table1[[#This Row],[Plan Revised]])</f>
        <v>4</v>
      </c>
      <c r="AA2240" s="209">
        <f>IF(ABS(Table1[[#This Row],[Prod2]]-Table1[[#This Row],[Plan Revised]])&gt;Table1[[#This Row],[Plan Revised]],0,IF(Table1[[#This Row],[Plan Revised]]=0,0,1-ABS(Table1[[#This Row],[Prod2]]-Table1[[#This Row],[Plan Revised]])/Table1[[#This Row],[Plan Revised]]))</f>
        <v>0.99652173913043474</v>
      </c>
      <c r="AB2240" s="11"/>
      <c r="AC2240" s="30"/>
      <c r="AD2240"/>
      <c r="AF2240"/>
    </row>
    <row r="2241" spans="1:32">
      <c r="A2241" s="15" t="str">
        <f>IF(Table1[Week]=WeekSel,"Yes","No")</f>
        <v>No</v>
      </c>
      <c r="B2241" s="15" t="str">
        <f>IF((Table1[StartDate]&gt;=Date.GraphMin)*(Table1[StartDate]&lt;=Date.GraphMax)=1,"Yes","No")</f>
        <v>No</v>
      </c>
      <c r="C2241" s="15" t="str">
        <f>IF(OR(Table1[[#This Row],[Site]]="FOOD MILLING",Table1[[#This Row],[Site]]="GODACO"), "No", "Yes")</f>
        <v>Yes</v>
      </c>
      <c r="D2241" s="40">
        <f>MAX(DATE(Table1[Year],1,1),DATE(Table1[Year],1,1)-WEEKDAY(DATE(Table1[Year],1,1),2)+(Table1[WeekNum]-1)*7+1)</f>
        <v>44627</v>
      </c>
      <c r="E2241" s="40">
        <f>MIN(DATE(Table1[Year]+1,1,0),DATE(Table1[Year],1,1)-WEEKDAY(DATE(Table1[Year],1,1),2)+Table1[WeekNum]*7)</f>
        <v>44633</v>
      </c>
      <c r="F2241" s="15">
        <v>2022</v>
      </c>
      <c r="G2241" s="15">
        <f t="shared" si="68"/>
        <v>3</v>
      </c>
      <c r="H2241" s="15">
        <v>11</v>
      </c>
      <c r="I2241" s="207" t="str">
        <f>"W" &amp;Table1[[#This Row],[WeekNum]]</f>
        <v>W11</v>
      </c>
      <c r="J2241" s="195" t="str">
        <f t="shared" si="69"/>
        <v>22-W11</v>
      </c>
      <c r="K2241" s="11" t="s">
        <v>530</v>
      </c>
      <c r="L2241" s="11"/>
      <c r="M2241" s="11" t="s">
        <v>77</v>
      </c>
      <c r="N2241" s="266" t="s">
        <v>370</v>
      </c>
      <c r="O2241" s="266" t="s">
        <v>374</v>
      </c>
      <c r="P2241" s="11" t="s">
        <v>376</v>
      </c>
      <c r="Q2241" s="11" t="s">
        <v>418</v>
      </c>
      <c r="R2241" s="11"/>
      <c r="S2241" s="11">
        <v>751.5</v>
      </c>
      <c r="T2241" s="206">
        <f>ABS(Table1[[#This Row],[Prod]]-Table1[[#This Row],[Planned]])</f>
        <v>751.5</v>
      </c>
      <c r="U2241" s="209">
        <f>IF(ABS(Table1[[#This Row],[Prod]]-Table1[[#This Row],[Planned]])&gt;Table1[[#This Row],[Planned]],0,IF(Table1[[#This Row],[Planned]]=0,0,1-ABS(Table1[[#This Row],[Prod]]-Table1[[#This Row],[Planned]])/Table1[[#This Row],[Planned]]))</f>
        <v>0</v>
      </c>
      <c r="V2241" s="11"/>
      <c r="W2241" s="11"/>
      <c r="X2241" s="27">
        <v>750</v>
      </c>
      <c r="Y2241" s="206">
        <f>Table1[[#This Row],[Prod]]</f>
        <v>751.5</v>
      </c>
      <c r="Z2241" s="206">
        <f>ABS(Table1[[#This Row],[Prod2]]-Table1[[#This Row],[Plan Revised]])</f>
        <v>1.5</v>
      </c>
      <c r="AA2241" s="209">
        <f>IF(ABS(Table1[[#This Row],[Prod2]]-Table1[[#This Row],[Plan Revised]])&gt;Table1[[#This Row],[Plan Revised]],0,IF(Table1[[#This Row],[Plan Revised]]=0,0,1-ABS(Table1[[#This Row],[Prod2]]-Table1[[#This Row],[Plan Revised]])/Table1[[#This Row],[Plan Revised]]))</f>
        <v>0.998</v>
      </c>
      <c r="AB2241" s="11"/>
      <c r="AC2241" s="30"/>
      <c r="AD2241"/>
      <c r="AF2241"/>
    </row>
    <row r="2242" spans="1:32">
      <c r="A2242" s="15" t="str">
        <f>IF(Table1[Week]=WeekSel,"Yes","No")</f>
        <v>No</v>
      </c>
      <c r="B2242" s="15" t="str">
        <f>IF((Table1[StartDate]&gt;=Date.GraphMin)*(Table1[StartDate]&lt;=Date.GraphMax)=1,"Yes","No")</f>
        <v>No</v>
      </c>
      <c r="C2242" s="15" t="str">
        <f>IF(OR(Table1[[#This Row],[Site]]="FOOD MILLING",Table1[[#This Row],[Site]]="GODACO"), "No", "Yes")</f>
        <v>Yes</v>
      </c>
      <c r="D2242" s="40">
        <f>MAX(DATE(Table1[Year],1,1),DATE(Table1[Year],1,1)-WEEKDAY(DATE(Table1[Year],1,1),2)+(Table1[WeekNum]-1)*7+1)</f>
        <v>44627</v>
      </c>
      <c r="E2242" s="40">
        <f>MIN(DATE(Table1[Year]+1,1,0),DATE(Table1[Year],1,1)-WEEKDAY(DATE(Table1[Year],1,1),2)+Table1[WeekNum]*7)</f>
        <v>44633</v>
      </c>
      <c r="F2242" s="15">
        <v>2022</v>
      </c>
      <c r="G2242" s="15">
        <f t="shared" ref="G2242:G2305" si="70">MONTH(DATE(F2242,1,H2242*7-2)-WEEKDAY(DATE(H2242,1,2)))</f>
        <v>3</v>
      </c>
      <c r="H2242" s="15">
        <v>11</v>
      </c>
      <c r="I2242" s="207" t="str">
        <f>"W" &amp;Table1[[#This Row],[WeekNum]]</f>
        <v>W11</v>
      </c>
      <c r="J2242" s="195" t="str">
        <f t="shared" ref="J2242:J2305" si="71">RIGHT(F2242,2)&amp;"-"&amp;TEXT(H2242,"W00")</f>
        <v>22-W11</v>
      </c>
      <c r="K2242" s="11" t="s">
        <v>530</v>
      </c>
      <c r="L2242" s="11"/>
      <c r="M2242" s="11" t="s">
        <v>77</v>
      </c>
      <c r="N2242" s="266" t="s">
        <v>370</v>
      </c>
      <c r="O2242" s="266" t="s">
        <v>374</v>
      </c>
      <c r="P2242" s="11" t="s">
        <v>376</v>
      </c>
      <c r="Q2242" s="11" t="s">
        <v>418</v>
      </c>
      <c r="R2242" s="11">
        <v>1000</v>
      </c>
      <c r="S2242" s="11"/>
      <c r="T2242" s="206">
        <f>ABS(Table1[[#This Row],[Prod]]-Table1[[#This Row],[Planned]])</f>
        <v>1000</v>
      </c>
      <c r="U2242" s="209">
        <f>IF(ABS(Table1[[#This Row],[Prod]]-Table1[[#This Row],[Planned]])&gt;Table1[[#This Row],[Planned]],0,IF(Table1[[#This Row],[Planned]]=0,0,1-ABS(Table1[[#This Row],[Prod]]-Table1[[#This Row],[Planned]])/Table1[[#This Row],[Planned]]))</f>
        <v>0</v>
      </c>
      <c r="V2242" s="11"/>
      <c r="W2242" s="11"/>
      <c r="X2242" s="27"/>
      <c r="Y2242" s="206">
        <f>Table1[[#This Row],[Prod]]</f>
        <v>0</v>
      </c>
      <c r="Z2242" s="206">
        <f>ABS(Table1[[#This Row],[Prod2]]-Table1[[#This Row],[Plan Revised]])</f>
        <v>0</v>
      </c>
      <c r="AA2242" s="209">
        <f>IF(ABS(Table1[[#This Row],[Prod2]]-Table1[[#This Row],[Plan Revised]])&gt;Table1[[#This Row],[Plan Revised]],0,IF(Table1[[#This Row],[Plan Revised]]=0,0,1-ABS(Table1[[#This Row],[Prod2]]-Table1[[#This Row],[Plan Revised]])/Table1[[#This Row],[Plan Revised]]))</f>
        <v>0</v>
      </c>
      <c r="AB2242" s="11"/>
      <c r="AC2242" s="30"/>
      <c r="AD2242"/>
      <c r="AF2242"/>
    </row>
    <row r="2243" spans="1:32">
      <c r="A2243" s="15" t="str">
        <f>IF(Table1[Week]=WeekSel,"Yes","No")</f>
        <v>No</v>
      </c>
      <c r="B2243" s="15" t="str">
        <f>IF((Table1[StartDate]&gt;=Date.GraphMin)*(Table1[StartDate]&lt;=Date.GraphMax)=1,"Yes","No")</f>
        <v>No</v>
      </c>
      <c r="C2243" s="15" t="str">
        <f>IF(OR(Table1[[#This Row],[Site]]="FOOD MILLING",Table1[[#This Row],[Site]]="GODACO"), "No", "Yes")</f>
        <v>Yes</v>
      </c>
      <c r="D2243" s="40">
        <f>MAX(DATE(Table1[Year],1,1),DATE(Table1[Year],1,1)-WEEKDAY(DATE(Table1[Year],1,1),2)+(Table1[WeekNum]-1)*7+1)</f>
        <v>44627</v>
      </c>
      <c r="E2243" s="40">
        <f>MIN(DATE(Table1[Year]+1,1,0),DATE(Table1[Year],1,1)-WEEKDAY(DATE(Table1[Year],1,1),2)+Table1[WeekNum]*7)</f>
        <v>44633</v>
      </c>
      <c r="F2243" s="15">
        <v>2022</v>
      </c>
      <c r="G2243" s="15">
        <f t="shared" si="70"/>
        <v>3</v>
      </c>
      <c r="H2243" s="15">
        <v>11</v>
      </c>
      <c r="I2243" s="207" t="str">
        <f>"W" &amp;Table1[[#This Row],[WeekNum]]</f>
        <v>W11</v>
      </c>
      <c r="J2243" s="195" t="str">
        <f t="shared" si="71"/>
        <v>22-W11</v>
      </c>
      <c r="K2243" s="11" t="s">
        <v>525</v>
      </c>
      <c r="L2243" s="11"/>
      <c r="M2243" s="11" t="s">
        <v>72</v>
      </c>
      <c r="N2243" s="266" t="s">
        <v>370</v>
      </c>
      <c r="O2243" s="266" t="s">
        <v>403</v>
      </c>
      <c r="P2243" s="11" t="s">
        <v>407</v>
      </c>
      <c r="Q2243" s="11" t="s">
        <v>419</v>
      </c>
      <c r="R2243" s="11">
        <v>1850</v>
      </c>
      <c r="S2243" s="11"/>
      <c r="T2243" s="206">
        <f>ABS(Table1[[#This Row],[Prod]]-Table1[[#This Row],[Planned]])</f>
        <v>1850</v>
      </c>
      <c r="U2243" s="209">
        <f>IF(ABS(Table1[[#This Row],[Prod]]-Table1[[#This Row],[Planned]])&gt;Table1[[#This Row],[Planned]],0,IF(Table1[[#This Row],[Planned]]=0,0,1-ABS(Table1[[#This Row],[Prod]]-Table1[[#This Row],[Planned]])/Table1[[#This Row],[Planned]]))</f>
        <v>0</v>
      </c>
      <c r="V2243" s="11"/>
      <c r="W2243" s="11"/>
      <c r="X2243" s="27">
        <v>0</v>
      </c>
      <c r="Y2243" s="206">
        <f>Table1[[#This Row],[Prod]]</f>
        <v>0</v>
      </c>
      <c r="Z2243" s="206">
        <f>ABS(Table1[[#This Row],[Prod2]]-Table1[[#This Row],[Plan Revised]])</f>
        <v>0</v>
      </c>
      <c r="AA2243" s="209">
        <f>IF(ABS(Table1[[#This Row],[Prod2]]-Table1[[#This Row],[Plan Revised]])&gt;Table1[[#This Row],[Plan Revised]],0,IF(Table1[[#This Row],[Plan Revised]]=0,0,1-ABS(Table1[[#This Row],[Prod2]]-Table1[[#This Row],[Plan Revised]])/Table1[[#This Row],[Plan Revised]]))</f>
        <v>0</v>
      </c>
      <c r="AB2243" s="11"/>
      <c r="AC2243" s="30"/>
      <c r="AD2243"/>
      <c r="AF2243"/>
    </row>
    <row r="2244" spans="1:32">
      <c r="A2244" s="15" t="str">
        <f>IF(Table1[Week]=WeekSel,"Yes","No")</f>
        <v>No</v>
      </c>
      <c r="B2244" s="15" t="str">
        <f>IF((Table1[StartDate]&gt;=Date.GraphMin)*(Table1[StartDate]&lt;=Date.GraphMax)=1,"Yes","No")</f>
        <v>No</v>
      </c>
      <c r="C2244" s="15" t="str">
        <f>IF(OR(Table1[[#This Row],[Site]]="FOOD MILLING",Table1[[#This Row],[Site]]="GODACO"), "No", "Yes")</f>
        <v>Yes</v>
      </c>
      <c r="D2244" s="40">
        <f>MAX(DATE(Table1[Year],1,1),DATE(Table1[Year],1,1)-WEEKDAY(DATE(Table1[Year],1,1),2)+(Table1[WeekNum]-1)*7+1)</f>
        <v>44627</v>
      </c>
      <c r="E2244" s="40">
        <f>MIN(DATE(Table1[Year]+1,1,0),DATE(Table1[Year],1,1)-WEEKDAY(DATE(Table1[Year],1,1),2)+Table1[WeekNum]*7)</f>
        <v>44633</v>
      </c>
      <c r="F2244" s="15">
        <v>2022</v>
      </c>
      <c r="G2244" s="15">
        <f t="shared" si="70"/>
        <v>3</v>
      </c>
      <c r="H2244" s="15">
        <v>11</v>
      </c>
      <c r="I2244" s="207" t="str">
        <f>"W" &amp;Table1[[#This Row],[WeekNum]]</f>
        <v>W11</v>
      </c>
      <c r="J2244" s="195" t="str">
        <f t="shared" si="71"/>
        <v>22-W11</v>
      </c>
      <c r="K2244" s="11" t="s">
        <v>524</v>
      </c>
      <c r="L2244" s="11"/>
      <c r="M2244" s="11" t="s">
        <v>72</v>
      </c>
      <c r="N2244" s="266" t="s">
        <v>370</v>
      </c>
      <c r="O2244" s="266" t="s">
        <v>403</v>
      </c>
      <c r="P2244" s="11" t="s">
        <v>407</v>
      </c>
      <c r="Q2244" s="11" t="s">
        <v>419</v>
      </c>
      <c r="R2244" s="11">
        <v>1850</v>
      </c>
      <c r="S2244" s="11">
        <v>5659</v>
      </c>
      <c r="T2244" s="206">
        <f>ABS(Table1[[#This Row],[Prod]]-Table1[[#This Row],[Planned]])</f>
        <v>3809</v>
      </c>
      <c r="U2244" s="209">
        <f>IF(ABS(Table1[[#This Row],[Prod]]-Table1[[#This Row],[Planned]])&gt;Table1[[#This Row],[Planned]],0,IF(Table1[[#This Row],[Planned]]=0,0,1-ABS(Table1[[#This Row],[Prod]]-Table1[[#This Row],[Planned]])/Table1[[#This Row],[Planned]]))</f>
        <v>0</v>
      </c>
      <c r="V2244" s="11"/>
      <c r="W2244" s="11"/>
      <c r="X2244" s="27">
        <v>5550</v>
      </c>
      <c r="Y2244" s="206">
        <f>Table1[[#This Row],[Prod]]</f>
        <v>5659</v>
      </c>
      <c r="Z2244" s="206">
        <f>ABS(Table1[[#This Row],[Prod2]]-Table1[[#This Row],[Plan Revised]])</f>
        <v>109</v>
      </c>
      <c r="AA2244" s="209">
        <f>IF(ABS(Table1[[#This Row],[Prod2]]-Table1[[#This Row],[Plan Revised]])&gt;Table1[[#This Row],[Plan Revised]],0,IF(Table1[[#This Row],[Plan Revised]]=0,0,1-ABS(Table1[[#This Row],[Prod2]]-Table1[[#This Row],[Plan Revised]])/Table1[[#This Row],[Plan Revised]]))</f>
        <v>0.98036036036036034</v>
      </c>
      <c r="AB2244" s="11"/>
      <c r="AC2244" s="30"/>
      <c r="AD2244"/>
      <c r="AF2244"/>
    </row>
    <row r="2245" spans="1:32">
      <c r="A2245" s="15" t="str">
        <f>IF(Table1[Week]=WeekSel,"Yes","No")</f>
        <v>No</v>
      </c>
      <c r="B2245" s="15" t="str">
        <f>IF((Table1[StartDate]&gt;=Date.GraphMin)*(Table1[StartDate]&lt;=Date.GraphMax)=1,"Yes","No")</f>
        <v>No</v>
      </c>
      <c r="C2245" s="15" t="str">
        <f>IF(OR(Table1[[#This Row],[Site]]="FOOD MILLING",Table1[[#This Row],[Site]]="GODACO"), "No", "Yes")</f>
        <v>Yes</v>
      </c>
      <c r="D2245" s="40">
        <f>MAX(DATE(Table1[Year],1,1),DATE(Table1[Year],1,1)-WEEKDAY(DATE(Table1[Year],1,1),2)+(Table1[WeekNum]-1)*7+1)</f>
        <v>44627</v>
      </c>
      <c r="E2245" s="40">
        <f>MIN(DATE(Table1[Year]+1,1,0),DATE(Table1[Year],1,1)-WEEKDAY(DATE(Table1[Year],1,1),2)+Table1[WeekNum]*7)</f>
        <v>44633</v>
      </c>
      <c r="F2245" s="15">
        <v>2022</v>
      </c>
      <c r="G2245" s="15">
        <f t="shared" si="70"/>
        <v>3</v>
      </c>
      <c r="H2245" s="15">
        <v>11</v>
      </c>
      <c r="I2245" s="207" t="str">
        <f>"W" &amp;Table1[[#This Row],[WeekNum]]</f>
        <v>W11</v>
      </c>
      <c r="J2245" s="195" t="str">
        <f t="shared" si="71"/>
        <v>22-W11</v>
      </c>
      <c r="K2245" s="11" t="s">
        <v>527</v>
      </c>
      <c r="L2245" s="11"/>
      <c r="M2245" s="11" t="s">
        <v>72</v>
      </c>
      <c r="N2245" s="266" t="s">
        <v>370</v>
      </c>
      <c r="O2245" s="266" t="s">
        <v>403</v>
      </c>
      <c r="P2245" s="11" t="s">
        <v>407</v>
      </c>
      <c r="Q2245" s="11" t="s">
        <v>419</v>
      </c>
      <c r="R2245" s="11">
        <v>1583.9999999999998</v>
      </c>
      <c r="S2245" s="11">
        <v>1285</v>
      </c>
      <c r="T2245" s="206">
        <f>ABS(Table1[[#This Row],[Prod]]-Table1[[#This Row],[Planned]])</f>
        <v>298.99999999999977</v>
      </c>
      <c r="U2245" s="209">
        <f>IF(ABS(Table1[[#This Row],[Prod]]-Table1[[#This Row],[Planned]])&gt;Table1[[#This Row],[Planned]],0,IF(Table1[[#This Row],[Planned]]=0,0,1-ABS(Table1[[#This Row],[Prod]]-Table1[[#This Row],[Planned]])/Table1[[#This Row],[Planned]]))</f>
        <v>0.81123737373737381</v>
      </c>
      <c r="V2245" s="11"/>
      <c r="W2245" s="11"/>
      <c r="X2245" s="27">
        <v>1850</v>
      </c>
      <c r="Y2245" s="206">
        <f>Table1[[#This Row],[Prod]]</f>
        <v>1285</v>
      </c>
      <c r="Z2245" s="206">
        <f>ABS(Table1[[#This Row],[Prod2]]-Table1[[#This Row],[Plan Revised]])</f>
        <v>565</v>
      </c>
      <c r="AA2245" s="209">
        <f>IF(ABS(Table1[[#This Row],[Prod2]]-Table1[[#This Row],[Plan Revised]])&gt;Table1[[#This Row],[Plan Revised]],0,IF(Table1[[#This Row],[Plan Revised]]=0,0,1-ABS(Table1[[#This Row],[Prod2]]-Table1[[#This Row],[Plan Revised]])/Table1[[#This Row],[Plan Revised]]))</f>
        <v>0.69459459459459461</v>
      </c>
      <c r="AB2245" s="11"/>
      <c r="AC2245" s="30"/>
      <c r="AD2245"/>
      <c r="AF2245"/>
    </row>
    <row r="2246" spans="1:32">
      <c r="A2246" s="15" t="str">
        <f>IF(Table1[Week]=WeekSel,"Yes","No")</f>
        <v>No</v>
      </c>
      <c r="B2246" s="15" t="str">
        <f>IF((Table1[StartDate]&gt;=Date.GraphMin)*(Table1[StartDate]&lt;=Date.GraphMax)=1,"Yes","No")</f>
        <v>No</v>
      </c>
      <c r="C2246" s="15" t="str">
        <f>IF(OR(Table1[[#This Row],[Site]]="FOOD MILLING",Table1[[#This Row],[Site]]="GODACO"), "No", "Yes")</f>
        <v>Yes</v>
      </c>
      <c r="D2246" s="40">
        <f>MAX(DATE(Table1[Year],1,1),DATE(Table1[Year],1,1)-WEEKDAY(DATE(Table1[Year],1,1),2)+(Table1[WeekNum]-1)*7+1)</f>
        <v>44627</v>
      </c>
      <c r="E2246" s="40">
        <f>MIN(DATE(Table1[Year]+1,1,0),DATE(Table1[Year],1,1)-WEEKDAY(DATE(Table1[Year],1,1),2)+Table1[WeekNum]*7)</f>
        <v>44633</v>
      </c>
      <c r="F2246" s="15">
        <v>2022</v>
      </c>
      <c r="G2246" s="15">
        <f t="shared" si="70"/>
        <v>3</v>
      </c>
      <c r="H2246" s="15">
        <v>11</v>
      </c>
      <c r="I2246" s="207" t="str">
        <f>"W" &amp;Table1[[#This Row],[WeekNum]]</f>
        <v>W11</v>
      </c>
      <c r="J2246" s="195" t="str">
        <f t="shared" si="71"/>
        <v>22-W11</v>
      </c>
      <c r="K2246" s="11" t="s">
        <v>526</v>
      </c>
      <c r="L2246" s="11"/>
      <c r="M2246" s="11" t="s">
        <v>72</v>
      </c>
      <c r="N2246" s="266" t="s">
        <v>370</v>
      </c>
      <c r="O2246" s="266" t="s">
        <v>403</v>
      </c>
      <c r="P2246" s="11" t="s">
        <v>407</v>
      </c>
      <c r="Q2246" s="11" t="s">
        <v>419</v>
      </c>
      <c r="R2246" s="11">
        <v>3700</v>
      </c>
      <c r="S2246" s="11">
        <v>4011</v>
      </c>
      <c r="T2246" s="206">
        <f>ABS(Table1[[#This Row],[Prod]]-Table1[[#This Row],[Planned]])</f>
        <v>311</v>
      </c>
      <c r="U2246" s="209">
        <f>IF(ABS(Table1[[#This Row],[Prod]]-Table1[[#This Row],[Planned]])&gt;Table1[[#This Row],[Planned]],0,IF(Table1[[#This Row],[Planned]]=0,0,1-ABS(Table1[[#This Row],[Prod]]-Table1[[#This Row],[Planned]])/Table1[[#This Row],[Planned]]))</f>
        <v>0.91594594594594592</v>
      </c>
      <c r="V2246" s="11"/>
      <c r="W2246" s="11"/>
      <c r="X2246" s="27">
        <v>3700</v>
      </c>
      <c r="Y2246" s="206">
        <f>Table1[[#This Row],[Prod]]</f>
        <v>4011</v>
      </c>
      <c r="Z2246" s="206">
        <f>ABS(Table1[[#This Row],[Prod2]]-Table1[[#This Row],[Plan Revised]])</f>
        <v>311</v>
      </c>
      <c r="AA2246" s="209">
        <f>IF(ABS(Table1[[#This Row],[Prod2]]-Table1[[#This Row],[Plan Revised]])&gt;Table1[[#This Row],[Plan Revised]],0,IF(Table1[[#This Row],[Plan Revised]]=0,0,1-ABS(Table1[[#This Row],[Prod2]]-Table1[[#This Row],[Plan Revised]])/Table1[[#This Row],[Plan Revised]]))</f>
        <v>0.91594594594594592</v>
      </c>
      <c r="AB2246" s="11"/>
      <c r="AC2246" s="30"/>
      <c r="AD2246"/>
      <c r="AF2246"/>
    </row>
    <row r="2247" spans="1:32">
      <c r="A2247" s="15" t="str">
        <f>IF(Table1[Week]=WeekSel,"Yes","No")</f>
        <v>No</v>
      </c>
      <c r="B2247" s="15" t="str">
        <f>IF((Table1[StartDate]&gt;=Date.GraphMin)*(Table1[StartDate]&lt;=Date.GraphMax)=1,"Yes","No")</f>
        <v>No</v>
      </c>
      <c r="C2247" s="15" t="str">
        <f>IF(OR(Table1[[#This Row],[Site]]="FOOD MILLING",Table1[[#This Row],[Site]]="GODACO"), "No", "Yes")</f>
        <v>Yes</v>
      </c>
      <c r="D2247" s="40">
        <f>MAX(DATE(Table1[Year],1,1),DATE(Table1[Year],1,1)-WEEKDAY(DATE(Table1[Year],1,1),2)+(Table1[WeekNum]-1)*7+1)</f>
        <v>44627</v>
      </c>
      <c r="E2247" s="40">
        <f>MIN(DATE(Table1[Year]+1,1,0),DATE(Table1[Year],1,1)-WEEKDAY(DATE(Table1[Year],1,1),2)+Table1[WeekNum]*7)</f>
        <v>44633</v>
      </c>
      <c r="F2247" s="15">
        <v>2022</v>
      </c>
      <c r="G2247" s="15">
        <f t="shared" si="70"/>
        <v>3</v>
      </c>
      <c r="H2247" s="15">
        <v>11</v>
      </c>
      <c r="I2247" s="207" t="str">
        <f>"W" &amp;Table1[[#This Row],[WeekNum]]</f>
        <v>W11</v>
      </c>
      <c r="J2247" s="195" t="str">
        <f t="shared" si="71"/>
        <v>22-W11</v>
      </c>
      <c r="K2247" s="11" t="s">
        <v>716</v>
      </c>
      <c r="L2247" s="11"/>
      <c r="M2247" s="11" t="s">
        <v>72</v>
      </c>
      <c r="N2247" s="11" t="s">
        <v>45</v>
      </c>
      <c r="O2247" s="266" t="s">
        <v>384</v>
      </c>
      <c r="P2247" s="11" t="s">
        <v>408</v>
      </c>
      <c r="Q2247" s="11" t="s">
        <v>421</v>
      </c>
      <c r="R2247" s="11">
        <v>0</v>
      </c>
      <c r="S2247" s="11">
        <v>0</v>
      </c>
      <c r="T2247" s="206">
        <f>ABS(Table1[[#This Row],[Prod]]-Table1[[#This Row],[Planned]])</f>
        <v>0</v>
      </c>
      <c r="U2247" s="209">
        <f>IF(ABS(Table1[[#This Row],[Prod]]-Table1[[#This Row],[Planned]])&gt;Table1[[#This Row],[Planned]],0,IF(Table1[[#This Row],[Planned]]=0,0,1-ABS(Table1[[#This Row],[Prod]]-Table1[[#This Row],[Planned]])/Table1[[#This Row],[Planned]]))</f>
        <v>0</v>
      </c>
      <c r="V2247" s="11"/>
      <c r="W2247" s="11"/>
      <c r="X2247" s="27">
        <v>0</v>
      </c>
      <c r="Y2247" s="206">
        <f>Table1[[#This Row],[Prod]]</f>
        <v>0</v>
      </c>
      <c r="Z2247" s="206">
        <f>ABS(Table1[[#This Row],[Prod2]]-Table1[[#This Row],[Plan Revised]])</f>
        <v>0</v>
      </c>
      <c r="AA2247" s="209">
        <f>IF(ABS(Table1[[#This Row],[Prod2]]-Table1[[#This Row],[Plan Revised]])&gt;Table1[[#This Row],[Plan Revised]],0,IF(Table1[[#This Row],[Plan Revised]]=0,0,1-ABS(Table1[[#This Row],[Prod2]]-Table1[[#This Row],[Plan Revised]])/Table1[[#This Row],[Plan Revised]]))</f>
        <v>0</v>
      </c>
      <c r="AB2247" s="11"/>
      <c r="AC2247" s="30"/>
      <c r="AD2247"/>
      <c r="AF2247"/>
    </row>
    <row r="2248" spans="1:32">
      <c r="A2248" s="15" t="str">
        <f>IF(Table1[Week]=WeekSel,"Yes","No")</f>
        <v>No</v>
      </c>
      <c r="B2248" s="15" t="str">
        <f>IF((Table1[StartDate]&gt;=Date.GraphMin)*(Table1[StartDate]&lt;=Date.GraphMax)=1,"Yes","No")</f>
        <v>No</v>
      </c>
      <c r="C2248" s="15" t="str">
        <f>IF(OR(Table1[[#This Row],[Site]]="FOOD MILLING",Table1[[#This Row],[Site]]="GODACO"), "No", "Yes")</f>
        <v>Yes</v>
      </c>
      <c r="D2248" s="40">
        <f>MAX(DATE(Table1[Year],1,1),DATE(Table1[Year],1,1)-WEEKDAY(DATE(Table1[Year],1,1),2)+(Table1[WeekNum]-1)*7+1)</f>
        <v>44627</v>
      </c>
      <c r="E2248" s="40">
        <f>MIN(DATE(Table1[Year]+1,1,0),DATE(Table1[Year],1,1)-WEEKDAY(DATE(Table1[Year],1,1),2)+Table1[WeekNum]*7)</f>
        <v>44633</v>
      </c>
      <c r="F2248" s="15">
        <v>2022</v>
      </c>
      <c r="G2248" s="15">
        <f t="shared" si="70"/>
        <v>3</v>
      </c>
      <c r="H2248" s="15">
        <v>11</v>
      </c>
      <c r="I2248" s="207" t="str">
        <f>"W" &amp;Table1[[#This Row],[WeekNum]]</f>
        <v>W11</v>
      </c>
      <c r="J2248" s="195" t="str">
        <f t="shared" si="71"/>
        <v>22-W11</v>
      </c>
      <c r="K2248" s="11" t="s">
        <v>717</v>
      </c>
      <c r="L2248" s="11"/>
      <c r="M2248" s="11" t="s">
        <v>72</v>
      </c>
      <c r="N2248" s="11" t="s">
        <v>45</v>
      </c>
      <c r="O2248" s="266" t="s">
        <v>384</v>
      </c>
      <c r="P2248" s="11" t="s">
        <v>408</v>
      </c>
      <c r="Q2248" s="11" t="s">
        <v>421</v>
      </c>
      <c r="R2248" s="11">
        <v>1300</v>
      </c>
      <c r="S2248" s="11">
        <v>1139.2</v>
      </c>
      <c r="T2248" s="206">
        <f>ABS(Table1[[#This Row],[Prod]]-Table1[[#This Row],[Planned]])</f>
        <v>160.79999999999995</v>
      </c>
      <c r="U2248" s="209">
        <f>IF(ABS(Table1[[#This Row],[Prod]]-Table1[[#This Row],[Planned]])&gt;Table1[[#This Row],[Planned]],0,IF(Table1[[#This Row],[Planned]]=0,0,1-ABS(Table1[[#This Row],[Prod]]-Table1[[#This Row],[Planned]])/Table1[[#This Row],[Planned]]))</f>
        <v>0.87630769230769234</v>
      </c>
      <c r="V2248" s="11"/>
      <c r="W2248" s="11"/>
      <c r="X2248" s="27">
        <v>1300</v>
      </c>
      <c r="Y2248" s="206">
        <f>Table1[[#This Row],[Prod]]</f>
        <v>1139.2</v>
      </c>
      <c r="Z2248" s="206">
        <f>ABS(Table1[[#This Row],[Prod2]]-Table1[[#This Row],[Plan Revised]])</f>
        <v>160.79999999999995</v>
      </c>
      <c r="AA2248" s="209">
        <f>IF(ABS(Table1[[#This Row],[Prod2]]-Table1[[#This Row],[Plan Revised]])&gt;Table1[[#This Row],[Plan Revised]],0,IF(Table1[[#This Row],[Plan Revised]]=0,0,1-ABS(Table1[[#This Row],[Prod2]]-Table1[[#This Row],[Plan Revised]])/Table1[[#This Row],[Plan Revised]]))</f>
        <v>0.87630769230769234</v>
      </c>
      <c r="AB2248" s="11"/>
      <c r="AC2248" s="30"/>
      <c r="AD2248"/>
      <c r="AF2248"/>
    </row>
    <row r="2249" spans="1:32">
      <c r="A2249" s="15" t="str">
        <f>IF(Table1[Week]=WeekSel,"Yes","No")</f>
        <v>No</v>
      </c>
      <c r="B2249" s="15" t="str">
        <f>IF((Table1[StartDate]&gt;=Date.GraphMin)*(Table1[StartDate]&lt;=Date.GraphMax)=1,"Yes","No")</f>
        <v>No</v>
      </c>
      <c r="C2249" s="15" t="str">
        <f>IF(OR(Table1[[#This Row],[Site]]="FOOD MILLING",Table1[[#This Row],[Site]]="GODACO"), "No", "Yes")</f>
        <v>Yes</v>
      </c>
      <c r="D2249" s="40">
        <f>MAX(DATE(Table1[Year],1,1),DATE(Table1[Year],1,1)-WEEKDAY(DATE(Table1[Year],1,1),2)+(Table1[WeekNum]-1)*7+1)</f>
        <v>44627</v>
      </c>
      <c r="E2249" s="40">
        <f>MIN(DATE(Table1[Year]+1,1,0),DATE(Table1[Year],1,1)-WEEKDAY(DATE(Table1[Year],1,1),2)+Table1[WeekNum]*7)</f>
        <v>44633</v>
      </c>
      <c r="F2249" s="15">
        <v>2022</v>
      </c>
      <c r="G2249" s="15">
        <f t="shared" si="70"/>
        <v>3</v>
      </c>
      <c r="H2249" s="15">
        <v>11</v>
      </c>
      <c r="I2249" s="207" t="str">
        <f>"W" &amp;Table1[[#This Row],[WeekNum]]</f>
        <v>W11</v>
      </c>
      <c r="J2249" s="195" t="str">
        <f t="shared" si="71"/>
        <v>22-W11</v>
      </c>
      <c r="K2249" s="11" t="s">
        <v>724</v>
      </c>
      <c r="L2249" s="11"/>
      <c r="M2249" s="11" t="s">
        <v>72</v>
      </c>
      <c r="N2249" s="11" t="s">
        <v>45</v>
      </c>
      <c r="O2249" s="266" t="s">
        <v>384</v>
      </c>
      <c r="P2249" s="11" t="s">
        <v>410</v>
      </c>
      <c r="Q2249" s="11" t="s">
        <v>421</v>
      </c>
      <c r="R2249" s="11">
        <v>0</v>
      </c>
      <c r="S2249" s="11">
        <v>0</v>
      </c>
      <c r="T2249" s="206">
        <f>ABS(Table1[[#This Row],[Prod]]-Table1[[#This Row],[Planned]])</f>
        <v>0</v>
      </c>
      <c r="U2249" s="209">
        <f>IF(ABS(Table1[[#This Row],[Prod]]-Table1[[#This Row],[Planned]])&gt;Table1[[#This Row],[Planned]],0,IF(Table1[[#This Row],[Planned]]=0,0,1-ABS(Table1[[#This Row],[Prod]]-Table1[[#This Row],[Planned]])/Table1[[#This Row],[Planned]]))</f>
        <v>0</v>
      </c>
      <c r="V2249" s="11"/>
      <c r="W2249" s="11"/>
      <c r="X2249" s="27">
        <v>0</v>
      </c>
      <c r="Y2249" s="206">
        <f>Table1[[#This Row],[Prod]]</f>
        <v>0</v>
      </c>
      <c r="Z2249" s="206">
        <f>ABS(Table1[[#This Row],[Prod2]]-Table1[[#This Row],[Plan Revised]])</f>
        <v>0</v>
      </c>
      <c r="AA2249" s="209">
        <f>IF(ABS(Table1[[#This Row],[Prod2]]-Table1[[#This Row],[Plan Revised]])&gt;Table1[[#This Row],[Plan Revised]],0,IF(Table1[[#This Row],[Plan Revised]]=0,0,1-ABS(Table1[[#This Row],[Prod2]]-Table1[[#This Row],[Plan Revised]])/Table1[[#This Row],[Plan Revised]]))</f>
        <v>0</v>
      </c>
      <c r="AB2249" s="11"/>
      <c r="AC2249" s="30"/>
      <c r="AD2249"/>
      <c r="AF2249"/>
    </row>
    <row r="2250" spans="1:32">
      <c r="A2250" s="15" t="str">
        <f>IF(Table1[Week]=WeekSel,"Yes","No")</f>
        <v>No</v>
      </c>
      <c r="B2250" s="15" t="str">
        <f>IF((Table1[StartDate]&gt;=Date.GraphMin)*(Table1[StartDate]&lt;=Date.GraphMax)=1,"Yes","No")</f>
        <v>No</v>
      </c>
      <c r="C2250" s="15" t="str">
        <f>IF(OR(Table1[[#This Row],[Site]]="FOOD MILLING",Table1[[#This Row],[Site]]="GODACO"), "No", "Yes")</f>
        <v>Yes</v>
      </c>
      <c r="D2250" s="40">
        <f>MAX(DATE(Table1[Year],1,1),DATE(Table1[Year],1,1)-WEEKDAY(DATE(Table1[Year],1,1),2)+(Table1[WeekNum]-1)*7+1)</f>
        <v>44627</v>
      </c>
      <c r="E2250" s="40">
        <f>MIN(DATE(Table1[Year]+1,1,0),DATE(Table1[Year],1,1)-WEEKDAY(DATE(Table1[Year],1,1),2)+Table1[WeekNum]*7)</f>
        <v>44633</v>
      </c>
      <c r="F2250" s="15">
        <v>2022</v>
      </c>
      <c r="G2250" s="15">
        <f t="shared" si="70"/>
        <v>3</v>
      </c>
      <c r="H2250" s="15">
        <v>11</v>
      </c>
      <c r="I2250" s="207" t="str">
        <f>"W" &amp;Table1[[#This Row],[WeekNum]]</f>
        <v>W11</v>
      </c>
      <c r="J2250" s="195" t="str">
        <f t="shared" si="71"/>
        <v>22-W11</v>
      </c>
      <c r="K2250" s="11" t="s">
        <v>718</v>
      </c>
      <c r="L2250" s="11"/>
      <c r="M2250" s="11" t="s">
        <v>72</v>
      </c>
      <c r="N2250" s="11" t="s">
        <v>45</v>
      </c>
      <c r="O2250" s="266" t="s">
        <v>384</v>
      </c>
      <c r="P2250" s="11" t="s">
        <v>408</v>
      </c>
      <c r="Q2250" s="11" t="s">
        <v>421</v>
      </c>
      <c r="R2250" s="11">
        <v>0</v>
      </c>
      <c r="S2250" s="11">
        <v>0</v>
      </c>
      <c r="T2250" s="206">
        <f>ABS(Table1[[#This Row],[Prod]]-Table1[[#This Row],[Planned]])</f>
        <v>0</v>
      </c>
      <c r="U2250" s="209">
        <f>IF(ABS(Table1[[#This Row],[Prod]]-Table1[[#This Row],[Planned]])&gt;Table1[[#This Row],[Planned]],0,IF(Table1[[#This Row],[Planned]]=0,0,1-ABS(Table1[[#This Row],[Prod]]-Table1[[#This Row],[Planned]])/Table1[[#This Row],[Planned]]))</f>
        <v>0</v>
      </c>
      <c r="V2250" s="11"/>
      <c r="W2250" s="11"/>
      <c r="X2250" s="27">
        <v>0</v>
      </c>
      <c r="Y2250" s="206">
        <f>Table1[[#This Row],[Prod]]</f>
        <v>0</v>
      </c>
      <c r="Z2250" s="206">
        <f>ABS(Table1[[#This Row],[Prod2]]-Table1[[#This Row],[Plan Revised]])</f>
        <v>0</v>
      </c>
      <c r="AA2250" s="209">
        <f>IF(ABS(Table1[[#This Row],[Prod2]]-Table1[[#This Row],[Plan Revised]])&gt;Table1[[#This Row],[Plan Revised]],0,IF(Table1[[#This Row],[Plan Revised]]=0,0,1-ABS(Table1[[#This Row],[Prod2]]-Table1[[#This Row],[Plan Revised]])/Table1[[#This Row],[Plan Revised]]))</f>
        <v>0</v>
      </c>
      <c r="AB2250" s="11"/>
      <c r="AC2250" s="30"/>
      <c r="AD2250"/>
      <c r="AF2250"/>
    </row>
    <row r="2251" spans="1:32">
      <c r="A2251" s="15" t="str">
        <f>IF(Table1[Week]=WeekSel,"Yes","No")</f>
        <v>No</v>
      </c>
      <c r="B2251" s="15" t="str">
        <f>IF((Table1[StartDate]&gt;=Date.GraphMin)*(Table1[StartDate]&lt;=Date.GraphMax)=1,"Yes","No")</f>
        <v>No</v>
      </c>
      <c r="C2251" s="15" t="str">
        <f>IF(OR(Table1[[#This Row],[Site]]="FOOD MILLING",Table1[[#This Row],[Site]]="GODACO"), "No", "Yes")</f>
        <v>Yes</v>
      </c>
      <c r="D2251" s="40">
        <f>MAX(DATE(Table1[Year],1,1),DATE(Table1[Year],1,1)-WEEKDAY(DATE(Table1[Year],1,1),2)+(Table1[WeekNum]-1)*7+1)</f>
        <v>44627</v>
      </c>
      <c r="E2251" s="40">
        <f>MIN(DATE(Table1[Year]+1,1,0),DATE(Table1[Year],1,1)-WEEKDAY(DATE(Table1[Year],1,1),2)+Table1[WeekNum]*7)</f>
        <v>44633</v>
      </c>
      <c r="F2251" s="15">
        <v>2022</v>
      </c>
      <c r="G2251" s="15">
        <f t="shared" si="70"/>
        <v>3</v>
      </c>
      <c r="H2251" s="15">
        <v>11</v>
      </c>
      <c r="I2251" s="207" t="str">
        <f>"W" &amp;Table1[[#This Row],[WeekNum]]</f>
        <v>W11</v>
      </c>
      <c r="J2251" s="195" t="str">
        <f t="shared" si="71"/>
        <v>22-W11</v>
      </c>
      <c r="K2251" s="11" t="s">
        <v>719</v>
      </c>
      <c r="L2251" s="11"/>
      <c r="M2251" s="11" t="s">
        <v>72</v>
      </c>
      <c r="N2251" s="11" t="s">
        <v>45</v>
      </c>
      <c r="O2251" s="266" t="s">
        <v>384</v>
      </c>
      <c r="P2251" s="11" t="s">
        <v>408</v>
      </c>
      <c r="Q2251" s="11" t="s">
        <v>421</v>
      </c>
      <c r="R2251" s="11">
        <v>0</v>
      </c>
      <c r="S2251" s="11">
        <v>0</v>
      </c>
      <c r="T2251" s="206">
        <f>ABS(Table1[[#This Row],[Prod]]-Table1[[#This Row],[Planned]])</f>
        <v>0</v>
      </c>
      <c r="U2251" s="209">
        <f>IF(ABS(Table1[[#This Row],[Prod]]-Table1[[#This Row],[Planned]])&gt;Table1[[#This Row],[Planned]],0,IF(Table1[[#This Row],[Planned]]=0,0,1-ABS(Table1[[#This Row],[Prod]]-Table1[[#This Row],[Planned]])/Table1[[#This Row],[Planned]]))</f>
        <v>0</v>
      </c>
      <c r="V2251" s="11"/>
      <c r="W2251" s="11"/>
      <c r="X2251" s="27">
        <v>0</v>
      </c>
      <c r="Y2251" s="206">
        <f>Table1[[#This Row],[Prod]]</f>
        <v>0</v>
      </c>
      <c r="Z2251" s="206">
        <f>ABS(Table1[[#This Row],[Prod2]]-Table1[[#This Row],[Plan Revised]])</f>
        <v>0</v>
      </c>
      <c r="AA2251" s="209">
        <f>IF(ABS(Table1[[#This Row],[Prod2]]-Table1[[#This Row],[Plan Revised]])&gt;Table1[[#This Row],[Plan Revised]],0,IF(Table1[[#This Row],[Plan Revised]]=0,0,1-ABS(Table1[[#This Row],[Prod2]]-Table1[[#This Row],[Plan Revised]])/Table1[[#This Row],[Plan Revised]]))</f>
        <v>0</v>
      </c>
      <c r="AB2251" s="11"/>
      <c r="AC2251" s="30"/>
      <c r="AD2251"/>
      <c r="AF2251"/>
    </row>
    <row r="2252" spans="1:32">
      <c r="A2252" s="15" t="str">
        <f>IF(Table1[Week]=WeekSel,"Yes","No")</f>
        <v>No</v>
      </c>
      <c r="B2252" s="15" t="str">
        <f>IF((Table1[StartDate]&gt;=Date.GraphMin)*(Table1[StartDate]&lt;=Date.GraphMax)=1,"Yes","No")</f>
        <v>No</v>
      </c>
      <c r="C2252" s="15" t="str">
        <f>IF(OR(Table1[[#This Row],[Site]]="FOOD MILLING",Table1[[#This Row],[Site]]="GODACO"), "No", "Yes")</f>
        <v>Yes</v>
      </c>
      <c r="D2252" s="40">
        <f>MAX(DATE(Table1[Year],1,1),DATE(Table1[Year],1,1)-WEEKDAY(DATE(Table1[Year],1,1),2)+(Table1[WeekNum]-1)*7+1)</f>
        <v>44627</v>
      </c>
      <c r="E2252" s="40">
        <f>MIN(DATE(Table1[Year]+1,1,0),DATE(Table1[Year],1,1)-WEEKDAY(DATE(Table1[Year],1,1),2)+Table1[WeekNum]*7)</f>
        <v>44633</v>
      </c>
      <c r="F2252" s="15">
        <v>2022</v>
      </c>
      <c r="G2252" s="15">
        <f t="shared" si="70"/>
        <v>3</v>
      </c>
      <c r="H2252" s="15">
        <v>11</v>
      </c>
      <c r="I2252" s="207" t="str">
        <f>"W" &amp;Table1[[#This Row],[WeekNum]]</f>
        <v>W11</v>
      </c>
      <c r="J2252" s="195" t="str">
        <f t="shared" si="71"/>
        <v>22-W11</v>
      </c>
      <c r="K2252" s="11" t="s">
        <v>725</v>
      </c>
      <c r="L2252" s="11"/>
      <c r="M2252" s="11" t="s">
        <v>72</v>
      </c>
      <c r="N2252" s="11" t="s">
        <v>45</v>
      </c>
      <c r="O2252" s="266" t="s">
        <v>384</v>
      </c>
      <c r="P2252" s="11" t="s">
        <v>410</v>
      </c>
      <c r="Q2252" s="11" t="s">
        <v>421</v>
      </c>
      <c r="R2252" s="11">
        <v>0</v>
      </c>
      <c r="S2252" s="11">
        <v>0</v>
      </c>
      <c r="T2252" s="206">
        <f>ABS(Table1[[#This Row],[Prod]]-Table1[[#This Row],[Planned]])</f>
        <v>0</v>
      </c>
      <c r="U2252" s="209">
        <f>IF(ABS(Table1[[#This Row],[Prod]]-Table1[[#This Row],[Planned]])&gt;Table1[[#This Row],[Planned]],0,IF(Table1[[#This Row],[Planned]]=0,0,1-ABS(Table1[[#This Row],[Prod]]-Table1[[#This Row],[Planned]])/Table1[[#This Row],[Planned]]))</f>
        <v>0</v>
      </c>
      <c r="V2252" s="11"/>
      <c r="W2252" s="11"/>
      <c r="X2252" s="27">
        <v>0</v>
      </c>
      <c r="Y2252" s="206">
        <f>Table1[[#This Row],[Prod]]</f>
        <v>0</v>
      </c>
      <c r="Z2252" s="206">
        <f>ABS(Table1[[#This Row],[Prod2]]-Table1[[#This Row],[Plan Revised]])</f>
        <v>0</v>
      </c>
      <c r="AA2252" s="209">
        <f>IF(ABS(Table1[[#This Row],[Prod2]]-Table1[[#This Row],[Plan Revised]])&gt;Table1[[#This Row],[Plan Revised]],0,IF(Table1[[#This Row],[Plan Revised]]=0,0,1-ABS(Table1[[#This Row],[Prod2]]-Table1[[#This Row],[Plan Revised]])/Table1[[#This Row],[Plan Revised]]))</f>
        <v>0</v>
      </c>
      <c r="AB2252" s="11"/>
      <c r="AC2252" s="30"/>
      <c r="AD2252"/>
      <c r="AF2252"/>
    </row>
    <row r="2253" spans="1:32">
      <c r="A2253" s="15" t="str">
        <f>IF(Table1[Week]=WeekSel,"Yes","No")</f>
        <v>No</v>
      </c>
      <c r="B2253" s="15" t="str">
        <f>IF((Table1[StartDate]&gt;=Date.GraphMin)*(Table1[StartDate]&lt;=Date.GraphMax)=1,"Yes","No")</f>
        <v>No</v>
      </c>
      <c r="C2253" s="15" t="str">
        <f>IF(OR(Table1[[#This Row],[Site]]="FOOD MILLING",Table1[[#This Row],[Site]]="GODACO"), "No", "Yes")</f>
        <v>Yes</v>
      </c>
      <c r="D2253" s="40">
        <f>MAX(DATE(Table1[Year],1,1),DATE(Table1[Year],1,1)-WEEKDAY(DATE(Table1[Year],1,1),2)+(Table1[WeekNum]-1)*7+1)</f>
        <v>44627</v>
      </c>
      <c r="E2253" s="40">
        <f>MIN(DATE(Table1[Year]+1,1,0),DATE(Table1[Year],1,1)-WEEKDAY(DATE(Table1[Year],1,1),2)+Table1[WeekNum]*7)</f>
        <v>44633</v>
      </c>
      <c r="F2253" s="15">
        <v>2022</v>
      </c>
      <c r="G2253" s="15">
        <f t="shared" si="70"/>
        <v>3</v>
      </c>
      <c r="H2253" s="15">
        <v>11</v>
      </c>
      <c r="I2253" s="207" t="str">
        <f>"W" &amp;Table1[[#This Row],[WeekNum]]</f>
        <v>W11</v>
      </c>
      <c r="J2253" s="195" t="str">
        <f t="shared" si="71"/>
        <v>22-W11</v>
      </c>
      <c r="K2253" s="11" t="s">
        <v>720</v>
      </c>
      <c r="L2253" s="11"/>
      <c r="M2253" s="11" t="s">
        <v>72</v>
      </c>
      <c r="N2253" s="11" t="s">
        <v>45</v>
      </c>
      <c r="O2253" s="266" t="s">
        <v>384</v>
      </c>
      <c r="P2253" s="11" t="s">
        <v>408</v>
      </c>
      <c r="Q2253" s="11" t="s">
        <v>421</v>
      </c>
      <c r="R2253" s="11">
        <v>200</v>
      </c>
      <c r="S2253" s="11">
        <v>201.6</v>
      </c>
      <c r="T2253" s="206">
        <f>ABS(Table1[[#This Row],[Prod]]-Table1[[#This Row],[Planned]])</f>
        <v>1.5999999999999943</v>
      </c>
      <c r="U2253" s="209">
        <f>IF(ABS(Table1[[#This Row],[Prod]]-Table1[[#This Row],[Planned]])&gt;Table1[[#This Row],[Planned]],0,IF(Table1[[#This Row],[Planned]]=0,0,1-ABS(Table1[[#This Row],[Prod]]-Table1[[#This Row],[Planned]])/Table1[[#This Row],[Planned]]))</f>
        <v>0.99199999999999999</v>
      </c>
      <c r="V2253" s="11"/>
      <c r="W2253" s="11"/>
      <c r="X2253" s="27">
        <v>200</v>
      </c>
      <c r="Y2253" s="206">
        <f>Table1[[#This Row],[Prod]]</f>
        <v>201.6</v>
      </c>
      <c r="Z2253" s="206">
        <f>ABS(Table1[[#This Row],[Prod2]]-Table1[[#This Row],[Plan Revised]])</f>
        <v>1.5999999999999943</v>
      </c>
      <c r="AA2253" s="209">
        <f>IF(ABS(Table1[[#This Row],[Prod2]]-Table1[[#This Row],[Plan Revised]])&gt;Table1[[#This Row],[Plan Revised]],0,IF(Table1[[#This Row],[Plan Revised]]=0,0,1-ABS(Table1[[#This Row],[Prod2]]-Table1[[#This Row],[Plan Revised]])/Table1[[#This Row],[Plan Revised]]))</f>
        <v>0.99199999999999999</v>
      </c>
      <c r="AB2253" s="11"/>
      <c r="AC2253" s="30"/>
      <c r="AD2253"/>
      <c r="AF2253"/>
    </row>
    <row r="2254" spans="1:32">
      <c r="A2254" s="15" t="str">
        <f>IF(Table1[Week]=WeekSel,"Yes","No")</f>
        <v>No</v>
      </c>
      <c r="B2254" s="15" t="str">
        <f>IF((Table1[StartDate]&gt;=Date.GraphMin)*(Table1[StartDate]&lt;=Date.GraphMax)=1,"Yes","No")</f>
        <v>No</v>
      </c>
      <c r="C2254" s="15" t="str">
        <f>IF(OR(Table1[[#This Row],[Site]]="FOOD MILLING",Table1[[#This Row],[Site]]="GODACO"), "No", "Yes")</f>
        <v>Yes</v>
      </c>
      <c r="D2254" s="40">
        <f>MAX(DATE(Table1[Year],1,1),DATE(Table1[Year],1,1)-WEEKDAY(DATE(Table1[Year],1,1),2)+(Table1[WeekNum]-1)*7+1)</f>
        <v>44627</v>
      </c>
      <c r="E2254" s="40">
        <f>MIN(DATE(Table1[Year]+1,1,0),DATE(Table1[Year],1,1)-WEEKDAY(DATE(Table1[Year],1,1),2)+Table1[WeekNum]*7)</f>
        <v>44633</v>
      </c>
      <c r="F2254" s="15">
        <v>2022</v>
      </c>
      <c r="G2254" s="15">
        <f t="shared" si="70"/>
        <v>3</v>
      </c>
      <c r="H2254" s="15">
        <v>11</v>
      </c>
      <c r="I2254" s="207" t="str">
        <f>"W" &amp;Table1[[#This Row],[WeekNum]]</f>
        <v>W11</v>
      </c>
      <c r="J2254" s="195" t="str">
        <f t="shared" si="71"/>
        <v>22-W11</v>
      </c>
      <c r="K2254" s="11" t="s">
        <v>726</v>
      </c>
      <c r="L2254" s="11"/>
      <c r="M2254" s="11" t="s">
        <v>72</v>
      </c>
      <c r="N2254" s="11" t="s">
        <v>76</v>
      </c>
      <c r="O2254" s="266" t="s">
        <v>389</v>
      </c>
      <c r="P2254" s="11" t="s">
        <v>410</v>
      </c>
      <c r="Q2254" s="11" t="s">
        <v>421</v>
      </c>
      <c r="R2254" s="11">
        <v>0</v>
      </c>
      <c r="S2254" s="11">
        <v>0</v>
      </c>
      <c r="T2254" s="206">
        <f>ABS(Table1[[#This Row],[Prod]]-Table1[[#This Row],[Planned]])</f>
        <v>0</v>
      </c>
      <c r="U2254" s="209">
        <f>IF(ABS(Table1[[#This Row],[Prod]]-Table1[[#This Row],[Planned]])&gt;Table1[[#This Row],[Planned]],0,IF(Table1[[#This Row],[Planned]]=0,0,1-ABS(Table1[[#This Row],[Prod]]-Table1[[#This Row],[Planned]])/Table1[[#This Row],[Planned]]))</f>
        <v>0</v>
      </c>
      <c r="V2254" s="11"/>
      <c r="W2254" s="11"/>
      <c r="X2254" s="27">
        <v>0</v>
      </c>
      <c r="Y2254" s="206">
        <f>Table1[[#This Row],[Prod]]</f>
        <v>0</v>
      </c>
      <c r="Z2254" s="206">
        <f>ABS(Table1[[#This Row],[Prod2]]-Table1[[#This Row],[Plan Revised]])</f>
        <v>0</v>
      </c>
      <c r="AA2254" s="209">
        <f>IF(ABS(Table1[[#This Row],[Prod2]]-Table1[[#This Row],[Plan Revised]])&gt;Table1[[#This Row],[Plan Revised]],0,IF(Table1[[#This Row],[Plan Revised]]=0,0,1-ABS(Table1[[#This Row],[Prod2]]-Table1[[#This Row],[Plan Revised]])/Table1[[#This Row],[Plan Revised]]))</f>
        <v>0</v>
      </c>
      <c r="AB2254" s="11"/>
      <c r="AC2254" s="30"/>
      <c r="AD2254"/>
      <c r="AF2254"/>
    </row>
    <row r="2255" spans="1:32">
      <c r="A2255" s="15" t="str">
        <f>IF(Table1[Week]=WeekSel,"Yes","No")</f>
        <v>No</v>
      </c>
      <c r="B2255" s="15" t="str">
        <f>IF((Table1[StartDate]&gt;=Date.GraphMin)*(Table1[StartDate]&lt;=Date.GraphMax)=1,"Yes","No")</f>
        <v>No</v>
      </c>
      <c r="C2255" s="15" t="str">
        <f>IF(OR(Table1[[#This Row],[Site]]="FOOD MILLING",Table1[[#This Row],[Site]]="GODACO"), "No", "Yes")</f>
        <v>Yes</v>
      </c>
      <c r="D2255" s="40">
        <f>MAX(DATE(Table1[Year],1,1),DATE(Table1[Year],1,1)-WEEKDAY(DATE(Table1[Year],1,1),2)+(Table1[WeekNum]-1)*7+1)</f>
        <v>44627</v>
      </c>
      <c r="E2255" s="40">
        <f>MIN(DATE(Table1[Year]+1,1,0),DATE(Table1[Year],1,1)-WEEKDAY(DATE(Table1[Year],1,1),2)+Table1[WeekNum]*7)</f>
        <v>44633</v>
      </c>
      <c r="F2255" s="15">
        <v>2022</v>
      </c>
      <c r="G2255" s="15">
        <f t="shared" si="70"/>
        <v>3</v>
      </c>
      <c r="H2255" s="15">
        <v>11</v>
      </c>
      <c r="I2255" s="207" t="str">
        <f>"W" &amp;Table1[[#This Row],[WeekNum]]</f>
        <v>W11</v>
      </c>
      <c r="J2255" s="195" t="str">
        <f t="shared" si="71"/>
        <v>22-W11</v>
      </c>
      <c r="K2255" s="11" t="s">
        <v>727</v>
      </c>
      <c r="L2255" s="11"/>
      <c r="M2255" s="11" t="s">
        <v>72</v>
      </c>
      <c r="N2255" s="11" t="s">
        <v>76</v>
      </c>
      <c r="O2255" s="266" t="s">
        <v>389</v>
      </c>
      <c r="P2255" s="11" t="s">
        <v>410</v>
      </c>
      <c r="Q2255" s="11" t="s">
        <v>421</v>
      </c>
      <c r="R2255" s="11">
        <v>0</v>
      </c>
      <c r="S2255" s="11">
        <v>0</v>
      </c>
      <c r="T2255" s="206">
        <f>ABS(Table1[[#This Row],[Prod]]-Table1[[#This Row],[Planned]])</f>
        <v>0</v>
      </c>
      <c r="U2255" s="209">
        <f>IF(ABS(Table1[[#This Row],[Prod]]-Table1[[#This Row],[Planned]])&gt;Table1[[#This Row],[Planned]],0,IF(Table1[[#This Row],[Planned]]=0,0,1-ABS(Table1[[#This Row],[Prod]]-Table1[[#This Row],[Planned]])/Table1[[#This Row],[Planned]]))</f>
        <v>0</v>
      </c>
      <c r="V2255" s="11"/>
      <c r="W2255" s="11"/>
      <c r="X2255" s="27">
        <v>0</v>
      </c>
      <c r="Y2255" s="206">
        <f>Table1[[#This Row],[Prod]]</f>
        <v>0</v>
      </c>
      <c r="Z2255" s="206">
        <f>ABS(Table1[[#This Row],[Prod2]]-Table1[[#This Row],[Plan Revised]])</f>
        <v>0</v>
      </c>
      <c r="AA2255" s="209">
        <f>IF(ABS(Table1[[#This Row],[Prod2]]-Table1[[#This Row],[Plan Revised]])&gt;Table1[[#This Row],[Plan Revised]],0,IF(Table1[[#This Row],[Plan Revised]]=0,0,1-ABS(Table1[[#This Row],[Prod2]]-Table1[[#This Row],[Plan Revised]])/Table1[[#This Row],[Plan Revised]]))</f>
        <v>0</v>
      </c>
      <c r="AB2255" s="11"/>
      <c r="AC2255" s="30"/>
      <c r="AD2255"/>
      <c r="AF2255"/>
    </row>
    <row r="2256" spans="1:32">
      <c r="A2256" s="15" t="str">
        <f>IF(Table1[Week]=WeekSel,"Yes","No")</f>
        <v>No</v>
      </c>
      <c r="B2256" s="15" t="str">
        <f>IF((Table1[StartDate]&gt;=Date.GraphMin)*(Table1[StartDate]&lt;=Date.GraphMax)=1,"Yes","No")</f>
        <v>No</v>
      </c>
      <c r="C2256" s="15" t="str">
        <f>IF(OR(Table1[[#This Row],[Site]]="FOOD MILLING",Table1[[#This Row],[Site]]="GODACO"), "No", "Yes")</f>
        <v>Yes</v>
      </c>
      <c r="D2256" s="40">
        <f>MAX(DATE(Table1[Year],1,1),DATE(Table1[Year],1,1)-WEEKDAY(DATE(Table1[Year],1,1),2)+(Table1[WeekNum]-1)*7+1)</f>
        <v>44620</v>
      </c>
      <c r="E2256" s="40">
        <f>MIN(DATE(Table1[Year]+1,1,0),DATE(Table1[Year],1,1)-WEEKDAY(DATE(Table1[Year],1,1),2)+Table1[WeekNum]*7)</f>
        <v>44626</v>
      </c>
      <c r="F2256" s="15">
        <v>2022</v>
      </c>
      <c r="G2256" s="15">
        <f t="shared" si="70"/>
        <v>3</v>
      </c>
      <c r="H2256" s="16">
        <v>10</v>
      </c>
      <c r="I2256" s="207" t="str">
        <f>"W" &amp;Table1[[#This Row],[WeekNum]]</f>
        <v>W10</v>
      </c>
      <c r="J2256" s="19" t="str">
        <f t="shared" si="71"/>
        <v>22-W10</v>
      </c>
      <c r="K2256" s="4" t="s">
        <v>644</v>
      </c>
      <c r="L2256" s="4"/>
      <c r="M2256" s="4" t="s">
        <v>72</v>
      </c>
      <c r="N2256" s="11" t="s">
        <v>428</v>
      </c>
      <c r="O2256" s="266" t="s">
        <v>400</v>
      </c>
      <c r="P2256" s="11" t="s">
        <v>373</v>
      </c>
      <c r="Q2256" s="11" t="s">
        <v>419</v>
      </c>
      <c r="R2256" s="3">
        <v>0</v>
      </c>
      <c r="S2256" s="3">
        <v>0</v>
      </c>
      <c r="T2256" s="206">
        <f>ABS(Table1[[#This Row],[Prod]]-Table1[[#This Row],[Planned]])</f>
        <v>0</v>
      </c>
      <c r="U2256" s="209">
        <f>IF(ABS(Table1[[#This Row],[Prod]]-Table1[[#This Row],[Planned]])&gt;Table1[[#This Row],[Planned]],0,IF(Table1[[#This Row],[Planned]]=0,0,1-ABS(Table1[[#This Row],[Prod]]-Table1[[#This Row],[Planned]])/Table1[[#This Row],[Planned]]))</f>
        <v>0</v>
      </c>
      <c r="V2256" s="11"/>
      <c r="W2256" s="11"/>
      <c r="X2256" s="27">
        <v>0</v>
      </c>
      <c r="Y2256" s="206">
        <f>Table1[[#This Row],[Prod]]</f>
        <v>0</v>
      </c>
      <c r="Z2256" s="206">
        <f>ABS(Table1[[#This Row],[Prod2]]-Table1[[#This Row],[Plan Revised]])</f>
        <v>0</v>
      </c>
      <c r="AA2256" s="209">
        <f>IF(ABS(Table1[[#This Row],[Prod2]]-Table1[[#This Row],[Plan Revised]])&gt;Table1[[#This Row],[Plan Revised]],0,IF(Table1[[#This Row],[Plan Revised]]=0,0,1-ABS(Table1[[#This Row],[Prod2]]-Table1[[#This Row],[Plan Revised]])/Table1[[#This Row],[Plan Revised]]))</f>
        <v>0</v>
      </c>
      <c r="AB2256" s="3"/>
      <c r="AC2256" s="30"/>
      <c r="AD2256"/>
      <c r="AF2256"/>
    </row>
    <row r="2257" spans="1:32">
      <c r="A2257" s="15" t="str">
        <f>IF(Table1[Week]=WeekSel,"Yes","No")</f>
        <v>No</v>
      </c>
      <c r="B2257" s="15" t="str">
        <f>IF((Table1[StartDate]&gt;=Date.GraphMin)*(Table1[StartDate]&lt;=Date.GraphMax)=1,"Yes","No")</f>
        <v>No</v>
      </c>
      <c r="C2257" s="15" t="str">
        <f>IF(OR(Table1[[#This Row],[Site]]="FOOD MILLING",Table1[[#This Row],[Site]]="GODACO"), "No", "Yes")</f>
        <v>Yes</v>
      </c>
      <c r="D2257" s="40">
        <f>MAX(DATE(Table1[Year],1,1),DATE(Table1[Year],1,1)-WEEKDAY(DATE(Table1[Year],1,1),2)+(Table1[WeekNum]-1)*7+1)</f>
        <v>44620</v>
      </c>
      <c r="E2257" s="40">
        <f>MIN(DATE(Table1[Year]+1,1,0),DATE(Table1[Year],1,1)-WEEKDAY(DATE(Table1[Year],1,1),2)+Table1[WeekNum]*7)</f>
        <v>44626</v>
      </c>
      <c r="F2257" s="15">
        <v>2022</v>
      </c>
      <c r="G2257" s="15">
        <f t="shared" si="70"/>
        <v>3</v>
      </c>
      <c r="H2257" s="16">
        <v>10</v>
      </c>
      <c r="I2257" s="207" t="str">
        <f>"W" &amp;Table1[[#This Row],[WeekNum]]</f>
        <v>W10</v>
      </c>
      <c r="J2257" s="19" t="str">
        <f t="shared" si="71"/>
        <v>22-W10</v>
      </c>
      <c r="K2257" s="4" t="s">
        <v>536</v>
      </c>
      <c r="L2257" s="4"/>
      <c r="M2257" s="4" t="s">
        <v>72</v>
      </c>
      <c r="N2257" s="11" t="s">
        <v>428</v>
      </c>
      <c r="O2257" s="266" t="s">
        <v>400</v>
      </c>
      <c r="P2257" s="11" t="s">
        <v>373</v>
      </c>
      <c r="Q2257" s="11" t="s">
        <v>419</v>
      </c>
      <c r="R2257" s="3"/>
      <c r="S2257" s="3">
        <v>0</v>
      </c>
      <c r="T2257" s="206">
        <f>ABS(Table1[[#This Row],[Prod]]-Table1[[#This Row],[Planned]])</f>
        <v>0</v>
      </c>
      <c r="U2257" s="209">
        <f>IF(ABS(Table1[[#This Row],[Prod]]-Table1[[#This Row],[Planned]])&gt;Table1[[#This Row],[Planned]],0,IF(Table1[[#This Row],[Planned]]=0,0,1-ABS(Table1[[#This Row],[Prod]]-Table1[[#This Row],[Planned]])/Table1[[#This Row],[Planned]]))</f>
        <v>0</v>
      </c>
      <c r="V2257" s="11"/>
      <c r="W2257" s="11"/>
      <c r="X2257" s="27">
        <v>0</v>
      </c>
      <c r="Y2257" s="206">
        <f>Table1[[#This Row],[Prod]]</f>
        <v>0</v>
      </c>
      <c r="Z2257" s="206">
        <f>ABS(Table1[[#This Row],[Prod2]]-Table1[[#This Row],[Plan Revised]])</f>
        <v>0</v>
      </c>
      <c r="AA2257" s="209">
        <f>IF(ABS(Table1[[#This Row],[Prod2]]-Table1[[#This Row],[Plan Revised]])&gt;Table1[[#This Row],[Plan Revised]],0,IF(Table1[[#This Row],[Plan Revised]]=0,0,1-ABS(Table1[[#This Row],[Prod2]]-Table1[[#This Row],[Plan Revised]])/Table1[[#This Row],[Plan Revised]]))</f>
        <v>0</v>
      </c>
      <c r="AB2257" s="3"/>
      <c r="AC2257" s="30"/>
      <c r="AD2257"/>
      <c r="AF2257"/>
    </row>
    <row r="2258" spans="1:32">
      <c r="A2258" s="15" t="str">
        <f>IF(Table1[Week]=WeekSel,"Yes","No")</f>
        <v>No</v>
      </c>
      <c r="B2258" s="15" t="str">
        <f>IF((Table1[StartDate]&gt;=Date.GraphMin)*(Table1[StartDate]&lt;=Date.GraphMax)=1,"Yes","No")</f>
        <v>No</v>
      </c>
      <c r="C2258" s="15" t="str">
        <f>IF(OR(Table1[[#This Row],[Site]]="FOOD MILLING",Table1[[#This Row],[Site]]="GODACO"), "No", "Yes")</f>
        <v>Yes</v>
      </c>
      <c r="D2258" s="40">
        <f>MAX(DATE(Table1[Year],1,1),DATE(Table1[Year],1,1)-WEEKDAY(DATE(Table1[Year],1,1),2)+(Table1[WeekNum]-1)*7+1)</f>
        <v>44620</v>
      </c>
      <c r="E2258" s="40">
        <f>MIN(DATE(Table1[Year]+1,1,0),DATE(Table1[Year],1,1)-WEEKDAY(DATE(Table1[Year],1,1),2)+Table1[WeekNum]*7)</f>
        <v>44626</v>
      </c>
      <c r="F2258" s="15">
        <v>2022</v>
      </c>
      <c r="G2258" s="15">
        <f t="shared" si="70"/>
        <v>3</v>
      </c>
      <c r="H2258" s="16">
        <v>10</v>
      </c>
      <c r="I2258" s="207" t="str">
        <f>"W" &amp;Table1[[#This Row],[WeekNum]]</f>
        <v>W10</v>
      </c>
      <c r="J2258" s="19" t="str">
        <f t="shared" si="71"/>
        <v>22-W10</v>
      </c>
      <c r="K2258" s="4" t="s">
        <v>537</v>
      </c>
      <c r="L2258" s="4"/>
      <c r="M2258" s="4" t="s">
        <v>72</v>
      </c>
      <c r="N2258" s="11" t="s">
        <v>428</v>
      </c>
      <c r="O2258" s="266" t="s">
        <v>400</v>
      </c>
      <c r="P2258" s="11" t="s">
        <v>373</v>
      </c>
      <c r="Q2258" s="11" t="s">
        <v>419</v>
      </c>
      <c r="R2258" s="3"/>
      <c r="S2258" s="3">
        <v>0</v>
      </c>
      <c r="T2258" s="206">
        <f>ABS(Table1[[#This Row],[Prod]]-Table1[[#This Row],[Planned]])</f>
        <v>0</v>
      </c>
      <c r="U2258" s="209">
        <f>IF(ABS(Table1[[#This Row],[Prod]]-Table1[[#This Row],[Planned]])&gt;Table1[[#This Row],[Planned]],0,IF(Table1[[#This Row],[Planned]]=0,0,1-ABS(Table1[[#This Row],[Prod]]-Table1[[#This Row],[Planned]])/Table1[[#This Row],[Planned]]))</f>
        <v>0</v>
      </c>
      <c r="V2258" s="11"/>
      <c r="W2258" s="11"/>
      <c r="X2258" s="27">
        <v>3000</v>
      </c>
      <c r="Y2258" s="206">
        <f>Table1[[#This Row],[Prod]]</f>
        <v>0</v>
      </c>
      <c r="Z2258" s="206">
        <f>ABS(Table1[[#This Row],[Prod2]]-Table1[[#This Row],[Plan Revised]])</f>
        <v>3000</v>
      </c>
      <c r="AA2258" s="209">
        <f>IF(ABS(Table1[[#This Row],[Prod2]]-Table1[[#This Row],[Plan Revised]])&gt;Table1[[#This Row],[Plan Revised]],0,IF(Table1[[#This Row],[Plan Revised]]=0,0,1-ABS(Table1[[#This Row],[Prod2]]-Table1[[#This Row],[Plan Revised]])/Table1[[#This Row],[Plan Revised]]))</f>
        <v>0</v>
      </c>
      <c r="AB2258" s="3"/>
      <c r="AC2258" s="30"/>
      <c r="AD2258"/>
      <c r="AF2258"/>
    </row>
    <row r="2259" spans="1:32">
      <c r="A2259" s="15" t="str">
        <f>IF(Table1[Week]=WeekSel,"Yes","No")</f>
        <v>No</v>
      </c>
      <c r="B2259" s="15" t="str">
        <f>IF((Table1[StartDate]&gt;=Date.GraphMin)*(Table1[StartDate]&lt;=Date.GraphMax)=1,"Yes","No")</f>
        <v>No</v>
      </c>
      <c r="C2259" s="15" t="str">
        <f>IF(OR(Table1[[#This Row],[Site]]="FOOD MILLING",Table1[[#This Row],[Site]]="GODACO"), "No", "Yes")</f>
        <v>Yes</v>
      </c>
      <c r="D2259" s="40">
        <f>MAX(DATE(Table1[Year],1,1),DATE(Table1[Year],1,1)-WEEKDAY(DATE(Table1[Year],1,1),2)+(Table1[WeekNum]-1)*7+1)</f>
        <v>44620</v>
      </c>
      <c r="E2259" s="40">
        <f>MIN(DATE(Table1[Year]+1,1,0),DATE(Table1[Year],1,1)-WEEKDAY(DATE(Table1[Year],1,1),2)+Table1[WeekNum]*7)</f>
        <v>44626</v>
      </c>
      <c r="F2259" s="15">
        <v>2022</v>
      </c>
      <c r="G2259" s="15">
        <f t="shared" si="70"/>
        <v>3</v>
      </c>
      <c r="H2259" s="16">
        <v>10</v>
      </c>
      <c r="I2259" s="207" t="str">
        <f>"W" &amp;Table1[[#This Row],[WeekNum]]</f>
        <v>W10</v>
      </c>
      <c r="J2259" s="19" t="str">
        <f t="shared" si="71"/>
        <v>22-W10</v>
      </c>
      <c r="K2259" s="4" t="s">
        <v>535</v>
      </c>
      <c r="L2259" s="4"/>
      <c r="M2259" s="4" t="s">
        <v>72</v>
      </c>
      <c r="N2259" s="11" t="s">
        <v>428</v>
      </c>
      <c r="O2259" s="266" t="s">
        <v>400</v>
      </c>
      <c r="P2259" s="11" t="s">
        <v>373</v>
      </c>
      <c r="Q2259" s="11" t="s">
        <v>419</v>
      </c>
      <c r="R2259" s="3"/>
      <c r="S2259" s="3">
        <v>0</v>
      </c>
      <c r="T2259" s="206">
        <f>ABS(Table1[[#This Row],[Prod]]-Table1[[#This Row],[Planned]])</f>
        <v>0</v>
      </c>
      <c r="U2259" s="209">
        <f>IF(ABS(Table1[[#This Row],[Prod]]-Table1[[#This Row],[Planned]])&gt;Table1[[#This Row],[Planned]],0,IF(Table1[[#This Row],[Planned]]=0,0,1-ABS(Table1[[#This Row],[Prod]]-Table1[[#This Row],[Planned]])/Table1[[#This Row],[Planned]]))</f>
        <v>0</v>
      </c>
      <c r="V2259" s="11"/>
      <c r="W2259" s="11"/>
      <c r="X2259" s="27">
        <v>0</v>
      </c>
      <c r="Y2259" s="206">
        <f>Table1[[#This Row],[Prod]]</f>
        <v>0</v>
      </c>
      <c r="Z2259" s="206">
        <f>ABS(Table1[[#This Row],[Prod2]]-Table1[[#This Row],[Plan Revised]])</f>
        <v>0</v>
      </c>
      <c r="AA2259" s="209">
        <f>IF(ABS(Table1[[#This Row],[Prod2]]-Table1[[#This Row],[Plan Revised]])&gt;Table1[[#This Row],[Plan Revised]],0,IF(Table1[[#This Row],[Plan Revised]]=0,0,1-ABS(Table1[[#This Row],[Prod2]]-Table1[[#This Row],[Plan Revised]])/Table1[[#This Row],[Plan Revised]]))</f>
        <v>0</v>
      </c>
      <c r="AB2259" s="3"/>
      <c r="AC2259" s="30"/>
      <c r="AD2259"/>
      <c r="AF2259"/>
    </row>
    <row r="2260" spans="1:32">
      <c r="A2260" s="15" t="str">
        <f>IF(Table1[Week]=WeekSel,"Yes","No")</f>
        <v>No</v>
      </c>
      <c r="B2260" s="15" t="str">
        <f>IF((Table1[StartDate]&gt;=Date.GraphMin)*(Table1[StartDate]&lt;=Date.GraphMax)=1,"Yes","No")</f>
        <v>No</v>
      </c>
      <c r="C2260" s="15" t="str">
        <f>IF(OR(Table1[[#This Row],[Site]]="FOOD MILLING",Table1[[#This Row],[Site]]="GODACO"), "No", "Yes")</f>
        <v>Yes</v>
      </c>
      <c r="D2260" s="40">
        <f>MAX(DATE(Table1[Year],1,1),DATE(Table1[Year],1,1)-WEEKDAY(DATE(Table1[Year],1,1),2)+(Table1[WeekNum]-1)*7+1)</f>
        <v>44620</v>
      </c>
      <c r="E2260" s="40">
        <f>MIN(DATE(Table1[Year]+1,1,0),DATE(Table1[Year],1,1)-WEEKDAY(DATE(Table1[Year],1,1),2)+Table1[WeekNum]*7)</f>
        <v>44626</v>
      </c>
      <c r="F2260" s="15">
        <v>2022</v>
      </c>
      <c r="G2260" s="15">
        <f t="shared" si="70"/>
        <v>3</v>
      </c>
      <c r="H2260" s="16">
        <v>10</v>
      </c>
      <c r="I2260" s="207" t="str">
        <f>"W" &amp;Table1[[#This Row],[WeekNum]]</f>
        <v>W10</v>
      </c>
      <c r="J2260" s="19" t="str">
        <f t="shared" si="71"/>
        <v>22-W10</v>
      </c>
      <c r="K2260" s="4" t="s">
        <v>597</v>
      </c>
      <c r="L2260" s="4"/>
      <c r="M2260" s="4" t="s">
        <v>72</v>
      </c>
      <c r="N2260" s="11" t="s">
        <v>428</v>
      </c>
      <c r="O2260" s="266" t="s">
        <v>400</v>
      </c>
      <c r="P2260" s="11" t="s">
        <v>410</v>
      </c>
      <c r="Q2260" s="11" t="s">
        <v>419</v>
      </c>
      <c r="R2260" s="3">
        <v>6200</v>
      </c>
      <c r="S2260" s="3">
        <v>6315.6</v>
      </c>
      <c r="T2260" s="206">
        <f>ABS(Table1[[#This Row],[Prod]]-Table1[[#This Row],[Planned]])</f>
        <v>115.60000000000036</v>
      </c>
      <c r="U2260" s="209">
        <f>IF(ABS(Table1[[#This Row],[Prod]]-Table1[[#This Row],[Planned]])&gt;Table1[[#This Row],[Planned]],0,IF(Table1[[#This Row],[Planned]]=0,0,1-ABS(Table1[[#This Row],[Prod]]-Table1[[#This Row],[Planned]])/Table1[[#This Row],[Planned]]))</f>
        <v>0.98135483870967732</v>
      </c>
      <c r="V2260" s="11"/>
      <c r="W2260" s="11"/>
      <c r="X2260" s="27">
        <v>6200</v>
      </c>
      <c r="Y2260" s="206">
        <f>Table1[[#This Row],[Prod]]</f>
        <v>6315.6</v>
      </c>
      <c r="Z2260" s="206">
        <f>ABS(Table1[[#This Row],[Prod2]]-Table1[[#This Row],[Plan Revised]])</f>
        <v>115.60000000000036</v>
      </c>
      <c r="AA2260" s="209">
        <f>IF(ABS(Table1[[#This Row],[Prod2]]-Table1[[#This Row],[Plan Revised]])&gt;Table1[[#This Row],[Plan Revised]],0,IF(Table1[[#This Row],[Plan Revised]]=0,0,1-ABS(Table1[[#This Row],[Prod2]]-Table1[[#This Row],[Plan Revised]])/Table1[[#This Row],[Plan Revised]]))</f>
        <v>0.98135483870967732</v>
      </c>
      <c r="AB2260" s="3"/>
      <c r="AC2260" s="30"/>
      <c r="AD2260"/>
      <c r="AF2260"/>
    </row>
    <row r="2261" spans="1:32">
      <c r="A2261" s="15" t="str">
        <f>IF(Table1[Week]=WeekSel,"Yes","No")</f>
        <v>No</v>
      </c>
      <c r="B2261" s="15" t="str">
        <f>IF((Table1[StartDate]&gt;=Date.GraphMin)*(Table1[StartDate]&lt;=Date.GraphMax)=1,"Yes","No")</f>
        <v>No</v>
      </c>
      <c r="C2261" s="15" t="str">
        <f>IF(OR(Table1[[#This Row],[Site]]="FOOD MILLING",Table1[[#This Row],[Site]]="GODACO"), "No", "Yes")</f>
        <v>Yes</v>
      </c>
      <c r="D2261" s="40">
        <f>MAX(DATE(Table1[Year],1,1),DATE(Table1[Year],1,1)-WEEKDAY(DATE(Table1[Year],1,1),2)+(Table1[WeekNum]-1)*7+1)</f>
        <v>44620</v>
      </c>
      <c r="E2261" s="40">
        <f>MIN(DATE(Table1[Year]+1,1,0),DATE(Table1[Year],1,1)-WEEKDAY(DATE(Table1[Year],1,1),2)+Table1[WeekNum]*7)</f>
        <v>44626</v>
      </c>
      <c r="F2261" s="15">
        <v>2022</v>
      </c>
      <c r="G2261" s="15">
        <f t="shared" si="70"/>
        <v>3</v>
      </c>
      <c r="H2261" s="16">
        <v>10</v>
      </c>
      <c r="I2261" s="207" t="str">
        <f>"W" &amp;Table1[[#This Row],[WeekNum]]</f>
        <v>W10</v>
      </c>
      <c r="J2261" s="19" t="str">
        <f t="shared" si="71"/>
        <v>22-W10</v>
      </c>
      <c r="K2261" s="4" t="s">
        <v>611</v>
      </c>
      <c r="L2261" s="4"/>
      <c r="M2261" s="4" t="s">
        <v>72</v>
      </c>
      <c r="N2261" s="11" t="s">
        <v>428</v>
      </c>
      <c r="O2261" s="266" t="s">
        <v>400</v>
      </c>
      <c r="P2261" s="11" t="s">
        <v>410</v>
      </c>
      <c r="Q2261" s="11" t="s">
        <v>421</v>
      </c>
      <c r="R2261" s="3">
        <v>2400</v>
      </c>
      <c r="S2261" s="3">
        <v>2865.5</v>
      </c>
      <c r="T2261" s="206">
        <f>ABS(Table1[[#This Row],[Prod]]-Table1[[#This Row],[Planned]])</f>
        <v>465.5</v>
      </c>
      <c r="U2261" s="209">
        <f>IF(ABS(Table1[[#This Row],[Prod]]-Table1[[#This Row],[Planned]])&gt;Table1[[#This Row],[Planned]],0,IF(Table1[[#This Row],[Planned]]=0,0,1-ABS(Table1[[#This Row],[Prod]]-Table1[[#This Row],[Planned]])/Table1[[#This Row],[Planned]]))</f>
        <v>0.80604166666666666</v>
      </c>
      <c r="V2261" s="11"/>
      <c r="W2261" s="11"/>
      <c r="X2261" s="27">
        <v>3000</v>
      </c>
      <c r="Y2261" s="206">
        <f>Table1[[#This Row],[Prod]]</f>
        <v>2865.5</v>
      </c>
      <c r="Z2261" s="206">
        <f>ABS(Table1[[#This Row],[Prod2]]-Table1[[#This Row],[Plan Revised]])</f>
        <v>134.5</v>
      </c>
      <c r="AA2261" s="209">
        <f>IF(ABS(Table1[[#This Row],[Prod2]]-Table1[[#This Row],[Plan Revised]])&gt;Table1[[#This Row],[Plan Revised]],0,IF(Table1[[#This Row],[Plan Revised]]=0,0,1-ABS(Table1[[#This Row],[Prod2]]-Table1[[#This Row],[Plan Revised]])/Table1[[#This Row],[Plan Revised]]))</f>
        <v>0.95516666666666672</v>
      </c>
      <c r="AB2261" s="3"/>
      <c r="AC2261" s="30"/>
      <c r="AD2261"/>
      <c r="AF2261"/>
    </row>
    <row r="2262" spans="1:32">
      <c r="A2262" s="15" t="str">
        <f>IF(Table1[Week]=WeekSel,"Yes","No")</f>
        <v>No</v>
      </c>
      <c r="B2262" s="15" t="str">
        <f>IF((Table1[StartDate]&gt;=Date.GraphMin)*(Table1[StartDate]&lt;=Date.GraphMax)=1,"Yes","No")</f>
        <v>No</v>
      </c>
      <c r="C2262" s="15" t="str">
        <f>IF(OR(Table1[[#This Row],[Site]]="FOOD MILLING",Table1[[#This Row],[Site]]="GODACO"), "No", "Yes")</f>
        <v>Yes</v>
      </c>
      <c r="D2262" s="40">
        <f>MAX(DATE(Table1[Year],1,1),DATE(Table1[Year],1,1)-WEEKDAY(DATE(Table1[Year],1,1),2)+(Table1[WeekNum]-1)*7+1)</f>
        <v>44620</v>
      </c>
      <c r="E2262" s="40">
        <f>MIN(DATE(Table1[Year]+1,1,0),DATE(Table1[Year],1,1)-WEEKDAY(DATE(Table1[Year],1,1),2)+Table1[WeekNum]*7)</f>
        <v>44626</v>
      </c>
      <c r="F2262" s="15">
        <v>2022</v>
      </c>
      <c r="G2262" s="15">
        <f t="shared" si="70"/>
        <v>3</v>
      </c>
      <c r="H2262" s="16">
        <v>10</v>
      </c>
      <c r="I2262" s="207" t="str">
        <f>"W" &amp;Table1[[#This Row],[WeekNum]]</f>
        <v>W10</v>
      </c>
      <c r="J2262" s="19" t="str">
        <f t="shared" si="71"/>
        <v>22-W10</v>
      </c>
      <c r="K2262" s="4" t="s">
        <v>612</v>
      </c>
      <c r="L2262" s="4"/>
      <c r="M2262" s="4" t="s">
        <v>72</v>
      </c>
      <c r="N2262" s="11" t="s">
        <v>428</v>
      </c>
      <c r="O2262" s="266" t="s">
        <v>400</v>
      </c>
      <c r="P2262" s="11" t="s">
        <v>410</v>
      </c>
      <c r="Q2262" s="11" t="s">
        <v>421</v>
      </c>
      <c r="R2262" s="3">
        <v>1000</v>
      </c>
      <c r="S2262" s="3">
        <v>998</v>
      </c>
      <c r="T2262" s="206">
        <f>ABS(Table1[[#This Row],[Prod]]-Table1[[#This Row],[Planned]])</f>
        <v>2</v>
      </c>
      <c r="U2262" s="209">
        <f>IF(ABS(Table1[[#This Row],[Prod]]-Table1[[#This Row],[Planned]])&gt;Table1[[#This Row],[Planned]],0,IF(Table1[[#This Row],[Planned]]=0,0,1-ABS(Table1[[#This Row],[Prod]]-Table1[[#This Row],[Planned]])/Table1[[#This Row],[Planned]]))</f>
        <v>0.998</v>
      </c>
      <c r="V2262" s="11"/>
      <c r="W2262" s="11"/>
      <c r="X2262" s="27">
        <v>1000</v>
      </c>
      <c r="Y2262" s="206">
        <f>Table1[[#This Row],[Prod]]</f>
        <v>998</v>
      </c>
      <c r="Z2262" s="206">
        <f>ABS(Table1[[#This Row],[Prod2]]-Table1[[#This Row],[Plan Revised]])</f>
        <v>2</v>
      </c>
      <c r="AA2262" s="209">
        <f>IF(ABS(Table1[[#This Row],[Prod2]]-Table1[[#This Row],[Plan Revised]])&gt;Table1[[#This Row],[Plan Revised]],0,IF(Table1[[#This Row],[Plan Revised]]=0,0,1-ABS(Table1[[#This Row],[Prod2]]-Table1[[#This Row],[Plan Revised]])/Table1[[#This Row],[Plan Revised]]))</f>
        <v>0.998</v>
      </c>
      <c r="AB2262" s="3"/>
      <c r="AC2262" s="30"/>
      <c r="AD2262"/>
      <c r="AF2262"/>
    </row>
    <row r="2263" spans="1:32">
      <c r="A2263" s="15" t="str">
        <f>IF(Table1[Week]=WeekSel,"Yes","No")</f>
        <v>No</v>
      </c>
      <c r="B2263" s="15" t="str">
        <f>IF((Table1[StartDate]&gt;=Date.GraphMin)*(Table1[StartDate]&lt;=Date.GraphMax)=1,"Yes","No")</f>
        <v>No</v>
      </c>
      <c r="C2263" s="15" t="str">
        <f>IF(OR(Table1[[#This Row],[Site]]="FOOD MILLING",Table1[[#This Row],[Site]]="GODACO"), "No", "Yes")</f>
        <v>Yes</v>
      </c>
      <c r="D2263" s="40">
        <f>MAX(DATE(Table1[Year],1,1),DATE(Table1[Year],1,1)-WEEKDAY(DATE(Table1[Year],1,1),2)+(Table1[WeekNum]-1)*7+1)</f>
        <v>44620</v>
      </c>
      <c r="E2263" s="40">
        <f>MIN(DATE(Table1[Year]+1,1,0),DATE(Table1[Year],1,1)-WEEKDAY(DATE(Table1[Year],1,1),2)+Table1[WeekNum]*7)</f>
        <v>44626</v>
      </c>
      <c r="F2263" s="15">
        <v>2022</v>
      </c>
      <c r="G2263" s="15">
        <f t="shared" si="70"/>
        <v>3</v>
      </c>
      <c r="H2263" s="16">
        <v>10</v>
      </c>
      <c r="I2263" s="207" t="str">
        <f>"W" &amp;Table1[[#This Row],[WeekNum]]</f>
        <v>W10</v>
      </c>
      <c r="J2263" s="19" t="str">
        <f t="shared" si="71"/>
        <v>22-W10</v>
      </c>
      <c r="K2263" s="4" t="s">
        <v>601</v>
      </c>
      <c r="L2263" s="4"/>
      <c r="M2263" s="4" t="s">
        <v>72</v>
      </c>
      <c r="N2263" s="11" t="s">
        <v>428</v>
      </c>
      <c r="O2263" s="266" t="s">
        <v>400</v>
      </c>
      <c r="P2263" s="11" t="s">
        <v>410</v>
      </c>
      <c r="Q2263" s="11" t="s">
        <v>421</v>
      </c>
      <c r="R2263" s="3">
        <v>5950</v>
      </c>
      <c r="S2263" s="3"/>
      <c r="T2263" s="206">
        <f>ABS(Table1[[#This Row],[Prod]]-Table1[[#This Row],[Planned]])</f>
        <v>5950</v>
      </c>
      <c r="U2263" s="209">
        <f>IF(ABS(Table1[[#This Row],[Prod]]-Table1[[#This Row],[Planned]])&gt;Table1[[#This Row],[Planned]],0,IF(Table1[[#This Row],[Planned]]=0,0,1-ABS(Table1[[#This Row],[Prod]]-Table1[[#This Row],[Planned]])/Table1[[#This Row],[Planned]]))</f>
        <v>0</v>
      </c>
      <c r="V2263" s="11"/>
      <c r="W2263" s="11"/>
      <c r="X2263" s="27"/>
      <c r="Y2263" s="206">
        <f>Table1[[#This Row],[Prod]]</f>
        <v>0</v>
      </c>
      <c r="Z2263" s="206">
        <f>ABS(Table1[[#This Row],[Prod2]]-Table1[[#This Row],[Plan Revised]])</f>
        <v>0</v>
      </c>
      <c r="AA2263" s="209">
        <f>IF(ABS(Table1[[#This Row],[Prod2]]-Table1[[#This Row],[Plan Revised]])&gt;Table1[[#This Row],[Plan Revised]],0,IF(Table1[[#This Row],[Plan Revised]]=0,0,1-ABS(Table1[[#This Row],[Prod2]]-Table1[[#This Row],[Plan Revised]])/Table1[[#This Row],[Plan Revised]]))</f>
        <v>0</v>
      </c>
      <c r="AB2263" s="3"/>
      <c r="AC2263" s="30"/>
      <c r="AD2263"/>
      <c r="AF2263"/>
    </row>
    <row r="2264" spans="1:32">
      <c r="A2264" s="15" t="str">
        <f>IF(Table1[Week]=WeekSel,"Yes","No")</f>
        <v>No</v>
      </c>
      <c r="B2264" s="15" t="str">
        <f>IF((Table1[StartDate]&gt;=Date.GraphMin)*(Table1[StartDate]&lt;=Date.GraphMax)=1,"Yes","No")</f>
        <v>No</v>
      </c>
      <c r="C2264" s="15" t="str">
        <f>IF(OR(Table1[[#This Row],[Site]]="FOOD MILLING",Table1[[#This Row],[Site]]="GODACO"), "No", "Yes")</f>
        <v>Yes</v>
      </c>
      <c r="D2264" s="40">
        <f>MAX(DATE(Table1[Year],1,1),DATE(Table1[Year],1,1)-WEEKDAY(DATE(Table1[Year],1,1),2)+(Table1[WeekNum]-1)*7+1)</f>
        <v>44620</v>
      </c>
      <c r="E2264" s="40">
        <f>MIN(DATE(Table1[Year]+1,1,0),DATE(Table1[Year],1,1)-WEEKDAY(DATE(Table1[Year],1,1),2)+Table1[WeekNum]*7)</f>
        <v>44626</v>
      </c>
      <c r="F2264" s="15">
        <v>2022</v>
      </c>
      <c r="G2264" s="15">
        <f t="shared" si="70"/>
        <v>3</v>
      </c>
      <c r="H2264" s="16">
        <v>10</v>
      </c>
      <c r="I2264" s="207" t="str">
        <f>"W" &amp;Table1[[#This Row],[WeekNum]]</f>
        <v>W10</v>
      </c>
      <c r="J2264" s="19" t="str">
        <f t="shared" si="71"/>
        <v>22-W10</v>
      </c>
      <c r="K2264" s="4" t="s">
        <v>602</v>
      </c>
      <c r="L2264" s="4"/>
      <c r="M2264" s="4" t="s">
        <v>72</v>
      </c>
      <c r="N2264" s="11" t="s">
        <v>428</v>
      </c>
      <c r="O2264" s="266" t="s">
        <v>400</v>
      </c>
      <c r="P2264" s="11" t="s">
        <v>410</v>
      </c>
      <c r="Q2264" s="11" t="s">
        <v>421</v>
      </c>
      <c r="R2264" s="3">
        <v>438</v>
      </c>
      <c r="S2264" s="3"/>
      <c r="T2264" s="206">
        <f>ABS(Table1[[#This Row],[Prod]]-Table1[[#This Row],[Planned]])</f>
        <v>438</v>
      </c>
      <c r="U2264" s="209">
        <f>IF(ABS(Table1[[#This Row],[Prod]]-Table1[[#This Row],[Planned]])&gt;Table1[[#This Row],[Planned]],0,IF(Table1[[#This Row],[Planned]]=0,0,1-ABS(Table1[[#This Row],[Prod]]-Table1[[#This Row],[Planned]])/Table1[[#This Row],[Planned]]))</f>
        <v>0</v>
      </c>
      <c r="V2264" s="11"/>
      <c r="W2264" s="11"/>
      <c r="X2264" s="27"/>
      <c r="Y2264" s="206">
        <f>Table1[[#This Row],[Prod]]</f>
        <v>0</v>
      </c>
      <c r="Z2264" s="206">
        <f>ABS(Table1[[#This Row],[Prod2]]-Table1[[#This Row],[Plan Revised]])</f>
        <v>0</v>
      </c>
      <c r="AA2264" s="209">
        <f>IF(ABS(Table1[[#This Row],[Prod2]]-Table1[[#This Row],[Plan Revised]])&gt;Table1[[#This Row],[Plan Revised]],0,IF(Table1[[#This Row],[Plan Revised]]=0,0,1-ABS(Table1[[#This Row],[Prod2]]-Table1[[#This Row],[Plan Revised]])/Table1[[#This Row],[Plan Revised]]))</f>
        <v>0</v>
      </c>
      <c r="AB2264" s="3"/>
      <c r="AC2264" s="30"/>
      <c r="AD2264"/>
      <c r="AF2264"/>
    </row>
    <row r="2265" spans="1:32">
      <c r="A2265" s="15" t="str">
        <f>IF(Table1[Week]=WeekSel,"Yes","No")</f>
        <v>No</v>
      </c>
      <c r="B2265" s="15" t="str">
        <f>IF((Table1[StartDate]&gt;=Date.GraphMin)*(Table1[StartDate]&lt;=Date.GraphMax)=1,"Yes","No")</f>
        <v>No</v>
      </c>
      <c r="C2265" s="15" t="str">
        <f>IF(OR(Table1[[#This Row],[Site]]="FOOD MILLING",Table1[[#This Row],[Site]]="GODACO"), "No", "Yes")</f>
        <v>Yes</v>
      </c>
      <c r="D2265" s="40">
        <f>MAX(DATE(Table1[Year],1,1),DATE(Table1[Year],1,1)-WEEKDAY(DATE(Table1[Year],1,1),2)+(Table1[WeekNum]-1)*7+1)</f>
        <v>44620</v>
      </c>
      <c r="E2265" s="40">
        <f>MIN(DATE(Table1[Year]+1,1,0),DATE(Table1[Year],1,1)-WEEKDAY(DATE(Table1[Year],1,1),2)+Table1[WeekNum]*7)</f>
        <v>44626</v>
      </c>
      <c r="F2265" s="15">
        <v>2022</v>
      </c>
      <c r="G2265" s="15">
        <f t="shared" si="70"/>
        <v>3</v>
      </c>
      <c r="H2265" s="16">
        <v>10</v>
      </c>
      <c r="I2265" s="207" t="str">
        <f>"W" &amp;Table1[[#This Row],[WeekNum]]</f>
        <v>W10</v>
      </c>
      <c r="J2265" s="19" t="str">
        <f t="shared" si="71"/>
        <v>22-W10</v>
      </c>
      <c r="K2265" s="4" t="s">
        <v>472</v>
      </c>
      <c r="L2265" s="4"/>
      <c r="M2265" s="4" t="s">
        <v>72</v>
      </c>
      <c r="N2265" s="11" t="s">
        <v>428</v>
      </c>
      <c r="O2265" s="266" t="s">
        <v>400</v>
      </c>
      <c r="P2265" s="11" t="s">
        <v>410</v>
      </c>
      <c r="Q2265" s="11" t="s">
        <v>421</v>
      </c>
      <c r="R2265" s="3">
        <v>0</v>
      </c>
      <c r="S2265" s="3">
        <v>0</v>
      </c>
      <c r="T2265" s="206">
        <f>ABS(Table1[[#This Row],[Prod]]-Table1[[#This Row],[Planned]])</f>
        <v>0</v>
      </c>
      <c r="U2265" s="209">
        <f>IF(ABS(Table1[[#This Row],[Prod]]-Table1[[#This Row],[Planned]])&gt;Table1[[#This Row],[Planned]],0,IF(Table1[[#This Row],[Planned]]=0,0,1-ABS(Table1[[#This Row],[Prod]]-Table1[[#This Row],[Planned]])/Table1[[#This Row],[Planned]]))</f>
        <v>0</v>
      </c>
      <c r="V2265" s="11"/>
      <c r="W2265" s="11"/>
      <c r="X2265" s="27">
        <v>0</v>
      </c>
      <c r="Y2265" s="206">
        <f>Table1[[#This Row],[Prod]]</f>
        <v>0</v>
      </c>
      <c r="Z2265" s="206">
        <f>ABS(Table1[[#This Row],[Prod2]]-Table1[[#This Row],[Plan Revised]])</f>
        <v>0</v>
      </c>
      <c r="AA2265" s="209">
        <f>IF(ABS(Table1[[#This Row],[Prod2]]-Table1[[#This Row],[Plan Revised]])&gt;Table1[[#This Row],[Plan Revised]],0,IF(Table1[[#This Row],[Plan Revised]]=0,0,1-ABS(Table1[[#This Row],[Prod2]]-Table1[[#This Row],[Plan Revised]])/Table1[[#This Row],[Plan Revised]]))</f>
        <v>0</v>
      </c>
      <c r="AB2265" s="3"/>
      <c r="AC2265" s="30"/>
      <c r="AD2265"/>
      <c r="AF2265"/>
    </row>
    <row r="2266" spans="1:32">
      <c r="A2266" s="15" t="str">
        <f>IF(Table1[Week]=WeekSel,"Yes","No")</f>
        <v>No</v>
      </c>
      <c r="B2266" s="15" t="str">
        <f>IF((Table1[StartDate]&gt;=Date.GraphMin)*(Table1[StartDate]&lt;=Date.GraphMax)=1,"Yes","No")</f>
        <v>No</v>
      </c>
      <c r="C2266" s="15" t="str">
        <f>IF(OR(Table1[[#This Row],[Site]]="FOOD MILLING",Table1[[#This Row],[Site]]="GODACO"), "No", "Yes")</f>
        <v>Yes</v>
      </c>
      <c r="D2266" s="40">
        <f>MAX(DATE(Table1[Year],1,1),DATE(Table1[Year],1,1)-WEEKDAY(DATE(Table1[Year],1,1),2)+(Table1[WeekNum]-1)*7+1)</f>
        <v>44620</v>
      </c>
      <c r="E2266" s="40">
        <f>MIN(DATE(Table1[Year]+1,1,0),DATE(Table1[Year],1,1)-WEEKDAY(DATE(Table1[Year],1,1),2)+Table1[WeekNum]*7)</f>
        <v>44626</v>
      </c>
      <c r="F2266" s="15">
        <v>2022</v>
      </c>
      <c r="G2266" s="15">
        <f t="shared" si="70"/>
        <v>3</v>
      </c>
      <c r="H2266" s="16">
        <v>10</v>
      </c>
      <c r="I2266" s="207" t="str">
        <f>"W" &amp;Table1[[#This Row],[WeekNum]]</f>
        <v>W10</v>
      </c>
      <c r="J2266" s="19" t="str">
        <f t="shared" si="71"/>
        <v>22-W10</v>
      </c>
      <c r="K2266" s="4" t="s">
        <v>73</v>
      </c>
      <c r="L2266" s="4"/>
      <c r="M2266" s="4" t="s">
        <v>72</v>
      </c>
      <c r="N2266" s="11" t="s">
        <v>428</v>
      </c>
      <c r="O2266" s="266" t="s">
        <v>400</v>
      </c>
      <c r="P2266" s="11" t="s">
        <v>410</v>
      </c>
      <c r="Q2266" s="11" t="s">
        <v>419</v>
      </c>
      <c r="R2266" s="3">
        <v>0</v>
      </c>
      <c r="S2266" s="3"/>
      <c r="T2266" s="206">
        <f>ABS(Table1[[#This Row],[Prod]]-Table1[[#This Row],[Planned]])</f>
        <v>0</v>
      </c>
      <c r="U2266" s="209">
        <f>IF(ABS(Table1[[#This Row],[Prod]]-Table1[[#This Row],[Planned]])&gt;Table1[[#This Row],[Planned]],0,IF(Table1[[#This Row],[Planned]]=0,0,1-ABS(Table1[[#This Row],[Prod]]-Table1[[#This Row],[Planned]])/Table1[[#This Row],[Planned]]))</f>
        <v>0</v>
      </c>
      <c r="V2266" s="11"/>
      <c r="W2266" s="11"/>
      <c r="X2266" s="27"/>
      <c r="Y2266" s="206">
        <f>Table1[[#This Row],[Prod]]</f>
        <v>0</v>
      </c>
      <c r="Z2266" s="206">
        <f>ABS(Table1[[#This Row],[Prod2]]-Table1[[#This Row],[Plan Revised]])</f>
        <v>0</v>
      </c>
      <c r="AA2266" s="209">
        <f>IF(ABS(Table1[[#This Row],[Prod2]]-Table1[[#This Row],[Plan Revised]])&gt;Table1[[#This Row],[Plan Revised]],0,IF(Table1[[#This Row],[Plan Revised]]=0,0,1-ABS(Table1[[#This Row],[Prod2]]-Table1[[#This Row],[Plan Revised]])/Table1[[#This Row],[Plan Revised]]))</f>
        <v>0</v>
      </c>
      <c r="AB2266" s="3"/>
      <c r="AC2266" s="30"/>
      <c r="AD2266"/>
      <c r="AF2266"/>
    </row>
    <row r="2267" spans="1:32">
      <c r="A2267" s="15" t="str">
        <f>IF(Table1[Week]=WeekSel,"Yes","No")</f>
        <v>No</v>
      </c>
      <c r="B2267" s="15" t="str">
        <f>IF((Table1[StartDate]&gt;=Date.GraphMin)*(Table1[StartDate]&lt;=Date.GraphMax)=1,"Yes","No")</f>
        <v>No</v>
      </c>
      <c r="C2267" s="15" t="str">
        <f>IF(OR(Table1[[#This Row],[Site]]="FOOD MILLING",Table1[[#This Row],[Site]]="GODACO"), "No", "Yes")</f>
        <v>Yes</v>
      </c>
      <c r="D2267" s="40">
        <f>MAX(DATE(Table1[Year],1,1),DATE(Table1[Year],1,1)-WEEKDAY(DATE(Table1[Year],1,1),2)+(Table1[WeekNum]-1)*7+1)</f>
        <v>44620</v>
      </c>
      <c r="E2267" s="40">
        <f>MIN(DATE(Table1[Year]+1,1,0),DATE(Table1[Year],1,1)-WEEKDAY(DATE(Table1[Year],1,1),2)+Table1[WeekNum]*7)</f>
        <v>44626</v>
      </c>
      <c r="F2267" s="15">
        <v>2022</v>
      </c>
      <c r="G2267" s="15">
        <f t="shared" si="70"/>
        <v>3</v>
      </c>
      <c r="H2267" s="16">
        <v>10</v>
      </c>
      <c r="I2267" s="207" t="str">
        <f>"W" &amp;Table1[[#This Row],[WeekNum]]</f>
        <v>W10</v>
      </c>
      <c r="J2267" s="19" t="str">
        <f t="shared" si="71"/>
        <v>22-W10</v>
      </c>
      <c r="K2267" s="4" t="s">
        <v>74</v>
      </c>
      <c r="L2267" s="4"/>
      <c r="M2267" s="4" t="s">
        <v>72</v>
      </c>
      <c r="N2267" s="11" t="s">
        <v>428</v>
      </c>
      <c r="O2267" s="266" t="s">
        <v>400</v>
      </c>
      <c r="P2267" s="11" t="s">
        <v>410</v>
      </c>
      <c r="Q2267" s="11" t="s">
        <v>419</v>
      </c>
      <c r="R2267" s="3">
        <v>3000</v>
      </c>
      <c r="S2267" s="3"/>
      <c r="T2267" s="206">
        <f>ABS(Table1[[#This Row],[Prod]]-Table1[[#This Row],[Planned]])</f>
        <v>3000</v>
      </c>
      <c r="U2267" s="209">
        <f>IF(ABS(Table1[[#This Row],[Prod]]-Table1[[#This Row],[Planned]])&gt;Table1[[#This Row],[Planned]],0,IF(Table1[[#This Row],[Planned]]=0,0,1-ABS(Table1[[#This Row],[Prod]]-Table1[[#This Row],[Planned]])/Table1[[#This Row],[Planned]]))</f>
        <v>0</v>
      </c>
      <c r="V2267" s="11"/>
      <c r="W2267" s="11"/>
      <c r="X2267" s="27"/>
      <c r="Y2267" s="206">
        <f>Table1[[#This Row],[Prod]]</f>
        <v>0</v>
      </c>
      <c r="Z2267" s="206">
        <f>ABS(Table1[[#This Row],[Prod2]]-Table1[[#This Row],[Plan Revised]])</f>
        <v>0</v>
      </c>
      <c r="AA2267" s="209">
        <f>IF(ABS(Table1[[#This Row],[Prod2]]-Table1[[#This Row],[Plan Revised]])&gt;Table1[[#This Row],[Plan Revised]],0,IF(Table1[[#This Row],[Plan Revised]]=0,0,1-ABS(Table1[[#This Row],[Prod2]]-Table1[[#This Row],[Plan Revised]])/Table1[[#This Row],[Plan Revised]]))</f>
        <v>0</v>
      </c>
      <c r="AB2267" s="3"/>
      <c r="AC2267" s="30"/>
      <c r="AD2267"/>
      <c r="AF2267"/>
    </row>
    <row r="2268" spans="1:32">
      <c r="A2268" s="15" t="str">
        <f>IF(Table1[Week]=WeekSel,"Yes","No")</f>
        <v>No</v>
      </c>
      <c r="B2268" s="15" t="str">
        <f>IF((Table1[StartDate]&gt;=Date.GraphMin)*(Table1[StartDate]&lt;=Date.GraphMax)=1,"Yes","No")</f>
        <v>No</v>
      </c>
      <c r="C2268" s="15" t="str">
        <f>IF(OR(Table1[[#This Row],[Site]]="FOOD MILLING",Table1[[#This Row],[Site]]="GODACO"), "No", "Yes")</f>
        <v>Yes</v>
      </c>
      <c r="D2268" s="40">
        <f>MAX(DATE(Table1[Year],1,1),DATE(Table1[Year],1,1)-WEEKDAY(DATE(Table1[Year],1,1),2)+(Table1[WeekNum]-1)*7+1)</f>
        <v>44620</v>
      </c>
      <c r="E2268" s="40">
        <f>MIN(DATE(Table1[Year]+1,1,0),DATE(Table1[Year],1,1)-WEEKDAY(DATE(Table1[Year],1,1),2)+Table1[WeekNum]*7)</f>
        <v>44626</v>
      </c>
      <c r="F2268" s="15">
        <v>2022</v>
      </c>
      <c r="G2268" s="15">
        <f t="shared" si="70"/>
        <v>3</v>
      </c>
      <c r="H2268" s="16">
        <v>10</v>
      </c>
      <c r="I2268" s="207" t="str">
        <f>"W" &amp;Table1[[#This Row],[WeekNum]]</f>
        <v>W10</v>
      </c>
      <c r="J2268" s="19" t="str">
        <f t="shared" si="71"/>
        <v>22-W10</v>
      </c>
      <c r="K2268" s="4" t="s">
        <v>75</v>
      </c>
      <c r="L2268" s="4"/>
      <c r="M2268" s="4" t="s">
        <v>72</v>
      </c>
      <c r="N2268" s="11" t="s">
        <v>428</v>
      </c>
      <c r="O2268" s="266" t="s">
        <v>400</v>
      </c>
      <c r="P2268" s="11" t="s">
        <v>410</v>
      </c>
      <c r="Q2268" s="11" t="s">
        <v>419</v>
      </c>
      <c r="R2268" s="3">
        <v>0</v>
      </c>
      <c r="S2268" s="3"/>
      <c r="T2268" s="206">
        <f>ABS(Table1[[#This Row],[Prod]]-Table1[[#This Row],[Planned]])</f>
        <v>0</v>
      </c>
      <c r="U2268" s="209">
        <f>IF(ABS(Table1[[#This Row],[Prod]]-Table1[[#This Row],[Planned]])&gt;Table1[[#This Row],[Planned]],0,IF(Table1[[#This Row],[Planned]]=0,0,1-ABS(Table1[[#This Row],[Prod]]-Table1[[#This Row],[Planned]])/Table1[[#This Row],[Planned]]))</f>
        <v>0</v>
      </c>
      <c r="V2268" s="11"/>
      <c r="W2268" s="11"/>
      <c r="X2268" s="27"/>
      <c r="Y2268" s="206">
        <f>Table1[[#This Row],[Prod]]</f>
        <v>0</v>
      </c>
      <c r="Z2268" s="206">
        <f>ABS(Table1[[#This Row],[Prod2]]-Table1[[#This Row],[Plan Revised]])</f>
        <v>0</v>
      </c>
      <c r="AA2268" s="209">
        <f>IF(ABS(Table1[[#This Row],[Prod2]]-Table1[[#This Row],[Plan Revised]])&gt;Table1[[#This Row],[Plan Revised]],0,IF(Table1[[#This Row],[Plan Revised]]=0,0,1-ABS(Table1[[#This Row],[Prod2]]-Table1[[#This Row],[Plan Revised]])/Table1[[#This Row],[Plan Revised]]))</f>
        <v>0</v>
      </c>
      <c r="AB2268" s="3"/>
      <c r="AC2268" s="30"/>
      <c r="AD2268"/>
      <c r="AF2268"/>
    </row>
    <row r="2269" spans="1:32">
      <c r="A2269" s="15" t="str">
        <f>IF(Table1[Week]=WeekSel,"Yes","No")</f>
        <v>No</v>
      </c>
      <c r="B2269" s="15" t="str">
        <f>IF((Table1[StartDate]&gt;=Date.GraphMin)*(Table1[StartDate]&lt;=Date.GraphMax)=1,"Yes","No")</f>
        <v>No</v>
      </c>
      <c r="C2269" s="15" t="str">
        <f>IF(OR(Table1[[#This Row],[Site]]="FOOD MILLING",Table1[[#This Row],[Site]]="GODACO"), "No", "Yes")</f>
        <v>Yes</v>
      </c>
      <c r="D2269" s="40">
        <f>MAX(DATE(Table1[Year],1,1),DATE(Table1[Year],1,1)-WEEKDAY(DATE(Table1[Year],1,1),2)+(Table1[WeekNum]-1)*7+1)</f>
        <v>44620</v>
      </c>
      <c r="E2269" s="40">
        <f>MIN(DATE(Table1[Year]+1,1,0),DATE(Table1[Year],1,1)-WEEKDAY(DATE(Table1[Year],1,1),2)+Table1[WeekNum]*7)</f>
        <v>44626</v>
      </c>
      <c r="F2269" s="15">
        <v>2022</v>
      </c>
      <c r="G2269" s="15">
        <f t="shared" si="70"/>
        <v>3</v>
      </c>
      <c r="H2269" s="16">
        <v>10</v>
      </c>
      <c r="I2269" s="207" t="str">
        <f>"W" &amp;Table1[[#This Row],[WeekNum]]</f>
        <v>W10</v>
      </c>
      <c r="J2269" s="19" t="str">
        <f t="shared" si="71"/>
        <v>22-W10</v>
      </c>
      <c r="K2269" s="4" t="s">
        <v>37</v>
      </c>
      <c r="L2269" s="4"/>
      <c r="M2269" s="4" t="s">
        <v>72</v>
      </c>
      <c r="N2269" s="11" t="s">
        <v>428</v>
      </c>
      <c r="O2269" s="266" t="s">
        <v>400</v>
      </c>
      <c r="P2269" s="11" t="s">
        <v>373</v>
      </c>
      <c r="Q2269" s="11" t="s">
        <v>419</v>
      </c>
      <c r="R2269" s="3">
        <v>0</v>
      </c>
      <c r="S2269" s="3">
        <v>0</v>
      </c>
      <c r="T2269" s="206">
        <f>ABS(Table1[[#This Row],[Prod]]-Table1[[#This Row],[Planned]])</f>
        <v>0</v>
      </c>
      <c r="U2269" s="209">
        <f>IF(ABS(Table1[[#This Row],[Prod]]-Table1[[#This Row],[Planned]])&gt;Table1[[#This Row],[Planned]],0,IF(Table1[[#This Row],[Planned]]=0,0,1-ABS(Table1[[#This Row],[Prod]]-Table1[[#This Row],[Planned]])/Table1[[#This Row],[Planned]]))</f>
        <v>0</v>
      </c>
      <c r="V2269" s="11"/>
      <c r="W2269" s="11"/>
      <c r="X2269" s="27">
        <v>0</v>
      </c>
      <c r="Y2269" s="206">
        <f>Table1[[#This Row],[Prod]]</f>
        <v>0</v>
      </c>
      <c r="Z2269" s="206">
        <f>ABS(Table1[[#This Row],[Prod2]]-Table1[[#This Row],[Plan Revised]])</f>
        <v>0</v>
      </c>
      <c r="AA2269" s="209">
        <f>IF(ABS(Table1[[#This Row],[Prod2]]-Table1[[#This Row],[Plan Revised]])&gt;Table1[[#This Row],[Plan Revised]],0,IF(Table1[[#This Row],[Plan Revised]]=0,0,1-ABS(Table1[[#This Row],[Prod2]]-Table1[[#This Row],[Plan Revised]])/Table1[[#This Row],[Plan Revised]]))</f>
        <v>0</v>
      </c>
      <c r="AB2269" s="3"/>
      <c r="AC2269" s="30"/>
      <c r="AD2269"/>
      <c r="AF2269"/>
    </row>
    <row r="2270" spans="1:32">
      <c r="A2270" s="15" t="str">
        <f>IF(Table1[Week]=WeekSel,"Yes","No")</f>
        <v>No</v>
      </c>
      <c r="B2270" s="15" t="str">
        <f>IF((Table1[StartDate]&gt;=Date.GraphMin)*(Table1[StartDate]&lt;=Date.GraphMax)=1,"Yes","No")</f>
        <v>No</v>
      </c>
      <c r="C2270" s="15" t="str">
        <f>IF(OR(Table1[[#This Row],[Site]]="FOOD MILLING",Table1[[#This Row],[Site]]="GODACO"), "No", "Yes")</f>
        <v>Yes</v>
      </c>
      <c r="D2270" s="40">
        <f>MAX(DATE(Table1[Year],1,1),DATE(Table1[Year],1,1)-WEEKDAY(DATE(Table1[Year],1,1),2)+(Table1[WeekNum]-1)*7+1)</f>
        <v>44620</v>
      </c>
      <c r="E2270" s="40">
        <f>MIN(DATE(Table1[Year]+1,1,0),DATE(Table1[Year],1,1)-WEEKDAY(DATE(Table1[Year],1,1),2)+Table1[WeekNum]*7)</f>
        <v>44626</v>
      </c>
      <c r="F2270" s="15">
        <v>2022</v>
      </c>
      <c r="G2270" s="15">
        <f t="shared" si="70"/>
        <v>3</v>
      </c>
      <c r="H2270" s="16">
        <v>10</v>
      </c>
      <c r="I2270" s="207" t="str">
        <f>"W" &amp;Table1[[#This Row],[WeekNum]]</f>
        <v>W10</v>
      </c>
      <c r="J2270" s="19" t="str">
        <f t="shared" si="71"/>
        <v>22-W10</v>
      </c>
      <c r="K2270" s="4" t="s">
        <v>645</v>
      </c>
      <c r="L2270" s="4"/>
      <c r="M2270" s="4" t="s">
        <v>72</v>
      </c>
      <c r="N2270" s="11" t="s">
        <v>428</v>
      </c>
      <c r="O2270" s="266" t="s">
        <v>389</v>
      </c>
      <c r="P2270" s="11" t="s">
        <v>377</v>
      </c>
      <c r="Q2270" s="11" t="s">
        <v>421</v>
      </c>
      <c r="R2270" s="3">
        <v>600</v>
      </c>
      <c r="S2270" s="3">
        <v>615.6</v>
      </c>
      <c r="T2270" s="206">
        <f>ABS(Table1[[#This Row],[Prod]]-Table1[[#This Row],[Planned]])</f>
        <v>15.600000000000023</v>
      </c>
      <c r="U2270" s="209">
        <f>IF(ABS(Table1[[#This Row],[Prod]]-Table1[[#This Row],[Planned]])&gt;Table1[[#This Row],[Planned]],0,IF(Table1[[#This Row],[Planned]]=0,0,1-ABS(Table1[[#This Row],[Prod]]-Table1[[#This Row],[Planned]])/Table1[[#This Row],[Planned]]))</f>
        <v>0.97399999999999998</v>
      </c>
      <c r="V2270" s="11"/>
      <c r="W2270" s="11"/>
      <c r="X2270" s="27">
        <v>0</v>
      </c>
      <c r="Y2270" s="206">
        <f>Table1[[#This Row],[Prod]]</f>
        <v>615.6</v>
      </c>
      <c r="Z2270" s="206">
        <f>ABS(Table1[[#This Row],[Prod2]]-Table1[[#This Row],[Plan Revised]])</f>
        <v>615.6</v>
      </c>
      <c r="AA2270" s="209">
        <f>IF(ABS(Table1[[#This Row],[Prod2]]-Table1[[#This Row],[Plan Revised]])&gt;Table1[[#This Row],[Plan Revised]],0,IF(Table1[[#This Row],[Plan Revised]]=0,0,1-ABS(Table1[[#This Row],[Prod2]]-Table1[[#This Row],[Plan Revised]])/Table1[[#This Row],[Plan Revised]]))</f>
        <v>0</v>
      </c>
      <c r="AB2270" s="3"/>
      <c r="AC2270" s="30"/>
      <c r="AD2270"/>
      <c r="AF2270"/>
    </row>
    <row r="2271" spans="1:32">
      <c r="A2271" s="15" t="str">
        <f>IF(Table1[Week]=WeekSel,"Yes","No")</f>
        <v>No</v>
      </c>
      <c r="B2271" s="15" t="str">
        <f>IF((Table1[StartDate]&gt;=Date.GraphMin)*(Table1[StartDate]&lt;=Date.GraphMax)=1,"Yes","No")</f>
        <v>No</v>
      </c>
      <c r="C2271" s="15" t="str">
        <f>IF(OR(Table1[[#This Row],[Site]]="FOOD MILLING",Table1[[#This Row],[Site]]="GODACO"), "No", "Yes")</f>
        <v>Yes</v>
      </c>
      <c r="D2271" s="40">
        <f>MAX(DATE(Table1[Year],1,1),DATE(Table1[Year],1,1)-WEEKDAY(DATE(Table1[Year],1,1),2)+(Table1[WeekNum]-1)*7+1)</f>
        <v>44620</v>
      </c>
      <c r="E2271" s="40">
        <f>MIN(DATE(Table1[Year]+1,1,0),DATE(Table1[Year],1,1)-WEEKDAY(DATE(Table1[Year],1,1),2)+Table1[WeekNum]*7)</f>
        <v>44626</v>
      </c>
      <c r="F2271" s="15">
        <v>2022</v>
      </c>
      <c r="G2271" s="15">
        <f t="shared" si="70"/>
        <v>3</v>
      </c>
      <c r="H2271" s="16">
        <v>10</v>
      </c>
      <c r="I2271" s="207" t="str">
        <f>"W" &amp;Table1[[#This Row],[WeekNum]]</f>
        <v>W10</v>
      </c>
      <c r="J2271" s="19" t="str">
        <f t="shared" si="71"/>
        <v>22-W10</v>
      </c>
      <c r="K2271" s="4" t="s">
        <v>646</v>
      </c>
      <c r="L2271" s="4"/>
      <c r="M2271" s="4" t="s">
        <v>72</v>
      </c>
      <c r="N2271" s="11" t="s">
        <v>428</v>
      </c>
      <c r="O2271" s="266" t="s">
        <v>389</v>
      </c>
      <c r="P2271" s="11" t="s">
        <v>377</v>
      </c>
      <c r="Q2271" s="11" t="s">
        <v>421</v>
      </c>
      <c r="R2271" s="3">
        <v>600</v>
      </c>
      <c r="S2271" s="3">
        <v>0</v>
      </c>
      <c r="T2271" s="206">
        <f>ABS(Table1[[#This Row],[Prod]]-Table1[[#This Row],[Planned]])</f>
        <v>600</v>
      </c>
      <c r="U2271" s="209">
        <f>IF(ABS(Table1[[#This Row],[Prod]]-Table1[[#This Row],[Planned]])&gt;Table1[[#This Row],[Planned]],0,IF(Table1[[#This Row],[Planned]]=0,0,1-ABS(Table1[[#This Row],[Prod]]-Table1[[#This Row],[Planned]])/Table1[[#This Row],[Planned]]))</f>
        <v>0</v>
      </c>
      <c r="V2271" s="11"/>
      <c r="W2271" s="11"/>
      <c r="X2271" s="27">
        <v>0</v>
      </c>
      <c r="Y2271" s="206">
        <f>Table1[[#This Row],[Prod]]</f>
        <v>0</v>
      </c>
      <c r="Z2271" s="206">
        <f>ABS(Table1[[#This Row],[Prod2]]-Table1[[#This Row],[Plan Revised]])</f>
        <v>0</v>
      </c>
      <c r="AA2271" s="209">
        <f>IF(ABS(Table1[[#This Row],[Prod2]]-Table1[[#This Row],[Plan Revised]])&gt;Table1[[#This Row],[Plan Revised]],0,IF(Table1[[#This Row],[Plan Revised]]=0,0,1-ABS(Table1[[#This Row],[Prod2]]-Table1[[#This Row],[Plan Revised]])/Table1[[#This Row],[Plan Revised]]))</f>
        <v>0</v>
      </c>
      <c r="AB2271" s="3"/>
      <c r="AC2271" s="30"/>
      <c r="AD2271"/>
      <c r="AF2271"/>
    </row>
    <row r="2272" spans="1:32">
      <c r="A2272" s="15" t="str">
        <f>IF(Table1[Week]=WeekSel,"Yes","No")</f>
        <v>No</v>
      </c>
      <c r="B2272" s="15" t="str">
        <f>IF((Table1[StartDate]&gt;=Date.GraphMin)*(Table1[StartDate]&lt;=Date.GraphMax)=1,"Yes","No")</f>
        <v>No</v>
      </c>
      <c r="C2272" s="15" t="str">
        <f>IF(OR(Table1[[#This Row],[Site]]="FOOD MILLING",Table1[[#This Row],[Site]]="GODACO"), "No", "Yes")</f>
        <v>Yes</v>
      </c>
      <c r="D2272" s="40">
        <f>MAX(DATE(Table1[Year],1,1),DATE(Table1[Year],1,1)-WEEKDAY(DATE(Table1[Year],1,1),2)+(Table1[WeekNum]-1)*7+1)</f>
        <v>44620</v>
      </c>
      <c r="E2272" s="40">
        <f>MIN(DATE(Table1[Year]+1,1,0),DATE(Table1[Year],1,1)-WEEKDAY(DATE(Table1[Year],1,1),2)+Table1[WeekNum]*7)</f>
        <v>44626</v>
      </c>
      <c r="F2272" s="15">
        <v>2022</v>
      </c>
      <c r="G2272" s="15">
        <f t="shared" si="70"/>
        <v>3</v>
      </c>
      <c r="H2272" s="16">
        <v>10</v>
      </c>
      <c r="I2272" s="207" t="str">
        <f>"W" &amp;Table1[[#This Row],[WeekNum]]</f>
        <v>W10</v>
      </c>
      <c r="J2272" s="19" t="str">
        <f t="shared" si="71"/>
        <v>22-W10</v>
      </c>
      <c r="K2272" s="4" t="s">
        <v>648</v>
      </c>
      <c r="L2272" s="4"/>
      <c r="M2272" s="4" t="s">
        <v>72</v>
      </c>
      <c r="N2272" s="11" t="s">
        <v>428</v>
      </c>
      <c r="O2272" s="266" t="s">
        <v>400</v>
      </c>
      <c r="P2272" s="11" t="s">
        <v>373</v>
      </c>
      <c r="Q2272" s="11" t="s">
        <v>419</v>
      </c>
      <c r="R2272" s="3">
        <v>0</v>
      </c>
      <c r="S2272" s="3">
        <v>0</v>
      </c>
      <c r="T2272" s="206">
        <f>ABS(Table1[[#This Row],[Prod]]-Table1[[#This Row],[Planned]])</f>
        <v>0</v>
      </c>
      <c r="U2272" s="209">
        <f>IF(ABS(Table1[[#This Row],[Prod]]-Table1[[#This Row],[Planned]])&gt;Table1[[#This Row],[Planned]],0,IF(Table1[[#This Row],[Planned]]=0,0,1-ABS(Table1[[#This Row],[Prod]]-Table1[[#This Row],[Planned]])/Table1[[#This Row],[Planned]]))</f>
        <v>0</v>
      </c>
      <c r="V2272" s="11"/>
      <c r="W2272" s="11"/>
      <c r="X2272" s="27">
        <v>0</v>
      </c>
      <c r="Y2272" s="206">
        <f>Table1[[#This Row],[Prod]]</f>
        <v>0</v>
      </c>
      <c r="Z2272" s="206">
        <f>ABS(Table1[[#This Row],[Prod2]]-Table1[[#This Row],[Plan Revised]])</f>
        <v>0</v>
      </c>
      <c r="AA2272" s="209">
        <f>IF(ABS(Table1[[#This Row],[Prod2]]-Table1[[#This Row],[Plan Revised]])&gt;Table1[[#This Row],[Plan Revised]],0,IF(Table1[[#This Row],[Plan Revised]]=0,0,1-ABS(Table1[[#This Row],[Prod2]]-Table1[[#This Row],[Plan Revised]])/Table1[[#This Row],[Plan Revised]]))</f>
        <v>0</v>
      </c>
      <c r="AB2272" s="3"/>
      <c r="AC2272" s="30"/>
      <c r="AD2272"/>
      <c r="AF2272"/>
    </row>
    <row r="2273" spans="1:32">
      <c r="A2273" s="15" t="str">
        <f>IF(Table1[Week]=WeekSel,"Yes","No")</f>
        <v>No</v>
      </c>
      <c r="B2273" s="15" t="str">
        <f>IF((Table1[StartDate]&gt;=Date.GraphMin)*(Table1[StartDate]&lt;=Date.GraphMax)=1,"Yes","No")</f>
        <v>No</v>
      </c>
      <c r="C2273" s="15" t="str">
        <f>IF(OR(Table1[[#This Row],[Site]]="FOOD MILLING",Table1[[#This Row],[Site]]="GODACO"), "No", "Yes")</f>
        <v>Yes</v>
      </c>
      <c r="D2273" s="40">
        <f>MAX(DATE(Table1[Year],1,1),DATE(Table1[Year],1,1)-WEEKDAY(DATE(Table1[Year],1,1),2)+(Table1[WeekNum]-1)*7+1)</f>
        <v>44620</v>
      </c>
      <c r="E2273" s="40">
        <f>MIN(DATE(Table1[Year]+1,1,0),DATE(Table1[Year],1,1)-WEEKDAY(DATE(Table1[Year],1,1),2)+Table1[WeekNum]*7)</f>
        <v>44626</v>
      </c>
      <c r="F2273" s="15">
        <v>2022</v>
      </c>
      <c r="G2273" s="15">
        <f t="shared" si="70"/>
        <v>3</v>
      </c>
      <c r="H2273" s="16">
        <v>10</v>
      </c>
      <c r="I2273" s="207" t="str">
        <f>"W" &amp;Table1[[#This Row],[WeekNum]]</f>
        <v>W10</v>
      </c>
      <c r="J2273" s="19" t="str">
        <f t="shared" si="71"/>
        <v>22-W10</v>
      </c>
      <c r="K2273" s="4" t="s">
        <v>649</v>
      </c>
      <c r="L2273" s="4"/>
      <c r="M2273" s="4" t="s">
        <v>72</v>
      </c>
      <c r="N2273" s="11" t="s">
        <v>428</v>
      </c>
      <c r="O2273" s="266" t="s">
        <v>400</v>
      </c>
      <c r="P2273" s="11" t="s">
        <v>373</v>
      </c>
      <c r="Q2273" s="11" t="s">
        <v>419</v>
      </c>
      <c r="R2273" s="3">
        <v>0</v>
      </c>
      <c r="S2273" s="3">
        <v>5.6</v>
      </c>
      <c r="T2273" s="206">
        <f>ABS(Table1[[#This Row],[Prod]]-Table1[[#This Row],[Planned]])</f>
        <v>5.6</v>
      </c>
      <c r="U2273" s="209">
        <f>IF(ABS(Table1[[#This Row],[Prod]]-Table1[[#This Row],[Planned]])&gt;Table1[[#This Row],[Planned]],0,IF(Table1[[#This Row],[Planned]]=0,0,1-ABS(Table1[[#This Row],[Prod]]-Table1[[#This Row],[Planned]])/Table1[[#This Row],[Planned]]))</f>
        <v>0</v>
      </c>
      <c r="V2273" s="11"/>
      <c r="W2273" s="11"/>
      <c r="X2273" s="27">
        <v>0</v>
      </c>
      <c r="Y2273" s="206">
        <f>Table1[[#This Row],[Prod]]</f>
        <v>5.6</v>
      </c>
      <c r="Z2273" s="206">
        <f>ABS(Table1[[#This Row],[Prod2]]-Table1[[#This Row],[Plan Revised]])</f>
        <v>5.6</v>
      </c>
      <c r="AA2273" s="209">
        <f>IF(ABS(Table1[[#This Row],[Prod2]]-Table1[[#This Row],[Plan Revised]])&gt;Table1[[#This Row],[Plan Revised]],0,IF(Table1[[#This Row],[Plan Revised]]=0,0,1-ABS(Table1[[#This Row],[Prod2]]-Table1[[#This Row],[Plan Revised]])/Table1[[#This Row],[Plan Revised]]))</f>
        <v>0</v>
      </c>
      <c r="AB2273" s="3"/>
      <c r="AC2273" s="30"/>
      <c r="AD2273"/>
      <c r="AF2273"/>
    </row>
    <row r="2274" spans="1:32">
      <c r="A2274" s="15" t="str">
        <f>IF(Table1[Week]=WeekSel,"Yes","No")</f>
        <v>No</v>
      </c>
      <c r="B2274" s="15" t="str">
        <f>IF((Table1[StartDate]&gt;=Date.GraphMin)*(Table1[StartDate]&lt;=Date.GraphMax)=1,"Yes","No")</f>
        <v>No</v>
      </c>
      <c r="C2274" s="15" t="str">
        <f>IF(OR(Table1[[#This Row],[Site]]="FOOD MILLING",Table1[[#This Row],[Site]]="GODACO"), "No", "Yes")</f>
        <v>Yes</v>
      </c>
      <c r="D2274" s="40">
        <f>MAX(DATE(Table1[Year],1,1),DATE(Table1[Year],1,1)-WEEKDAY(DATE(Table1[Year],1,1),2)+(Table1[WeekNum]-1)*7+1)</f>
        <v>44620</v>
      </c>
      <c r="E2274" s="40">
        <f>MIN(DATE(Table1[Year]+1,1,0),DATE(Table1[Year],1,1)-WEEKDAY(DATE(Table1[Year],1,1),2)+Table1[WeekNum]*7)</f>
        <v>44626</v>
      </c>
      <c r="F2274" s="15">
        <v>2022</v>
      </c>
      <c r="G2274" s="15">
        <f t="shared" si="70"/>
        <v>3</v>
      </c>
      <c r="H2274" s="16">
        <v>10</v>
      </c>
      <c r="I2274" s="207" t="str">
        <f>"W" &amp;Table1[[#This Row],[WeekNum]]</f>
        <v>W10</v>
      </c>
      <c r="J2274" s="19" t="str">
        <f t="shared" si="71"/>
        <v>22-W10</v>
      </c>
      <c r="K2274" s="4" t="s">
        <v>650</v>
      </c>
      <c r="L2274" s="4"/>
      <c r="M2274" s="4" t="s">
        <v>72</v>
      </c>
      <c r="N2274" s="11" t="s">
        <v>428</v>
      </c>
      <c r="O2274" s="266" t="s">
        <v>400</v>
      </c>
      <c r="P2274" s="11" t="s">
        <v>373</v>
      </c>
      <c r="Q2274" s="11" t="s">
        <v>419</v>
      </c>
      <c r="R2274" s="3">
        <v>19000</v>
      </c>
      <c r="S2274" s="3">
        <v>9413.25</v>
      </c>
      <c r="T2274" s="206">
        <f>ABS(Table1[[#This Row],[Prod]]-Table1[[#This Row],[Planned]])</f>
        <v>9586.75</v>
      </c>
      <c r="U2274" s="209">
        <f>IF(ABS(Table1[[#This Row],[Prod]]-Table1[[#This Row],[Planned]])&gt;Table1[[#This Row],[Planned]],0,IF(Table1[[#This Row],[Planned]]=0,0,1-ABS(Table1[[#This Row],[Prod]]-Table1[[#This Row],[Planned]])/Table1[[#This Row],[Planned]]))</f>
        <v>0.49543421052631575</v>
      </c>
      <c r="V2274" s="11"/>
      <c r="W2274" s="11"/>
      <c r="X2274" s="27">
        <v>15000</v>
      </c>
      <c r="Y2274" s="206">
        <f>Table1[[#This Row],[Prod]]</f>
        <v>9413.25</v>
      </c>
      <c r="Z2274" s="206">
        <f>ABS(Table1[[#This Row],[Prod2]]-Table1[[#This Row],[Plan Revised]])</f>
        <v>5586.75</v>
      </c>
      <c r="AA2274" s="209">
        <f>IF(ABS(Table1[[#This Row],[Prod2]]-Table1[[#This Row],[Plan Revised]])&gt;Table1[[#This Row],[Plan Revised]],0,IF(Table1[[#This Row],[Plan Revised]]=0,0,1-ABS(Table1[[#This Row],[Prod2]]-Table1[[#This Row],[Plan Revised]])/Table1[[#This Row],[Plan Revised]]))</f>
        <v>0.62755000000000005</v>
      </c>
      <c r="AB2274" s="3"/>
      <c r="AC2274" s="30"/>
      <c r="AD2274"/>
      <c r="AF2274"/>
    </row>
    <row r="2275" spans="1:32">
      <c r="A2275" s="15" t="str">
        <f>IF(Table1[Week]=WeekSel,"Yes","No")</f>
        <v>No</v>
      </c>
      <c r="B2275" s="15" t="str">
        <f>IF((Table1[StartDate]&gt;=Date.GraphMin)*(Table1[StartDate]&lt;=Date.GraphMax)=1,"Yes","No")</f>
        <v>No</v>
      </c>
      <c r="C2275" s="15" t="str">
        <f>IF(OR(Table1[[#This Row],[Site]]="FOOD MILLING",Table1[[#This Row],[Site]]="GODACO"), "No", "Yes")</f>
        <v>Yes</v>
      </c>
      <c r="D2275" s="40">
        <f>MAX(DATE(Table1[Year],1,1),DATE(Table1[Year],1,1)-WEEKDAY(DATE(Table1[Year],1,1),2)+(Table1[WeekNum]-1)*7+1)</f>
        <v>44620</v>
      </c>
      <c r="E2275" s="40">
        <f>MIN(DATE(Table1[Year]+1,1,0),DATE(Table1[Year],1,1)-WEEKDAY(DATE(Table1[Year],1,1),2)+Table1[WeekNum]*7)</f>
        <v>44626</v>
      </c>
      <c r="F2275" s="15">
        <v>2022</v>
      </c>
      <c r="G2275" s="15">
        <f t="shared" si="70"/>
        <v>3</v>
      </c>
      <c r="H2275" s="16">
        <v>10</v>
      </c>
      <c r="I2275" s="207" t="str">
        <f>"W" &amp;Table1[[#This Row],[WeekNum]]</f>
        <v>W10</v>
      </c>
      <c r="J2275" s="19" t="str">
        <f t="shared" si="71"/>
        <v>22-W10</v>
      </c>
      <c r="K2275" s="4" t="s">
        <v>651</v>
      </c>
      <c r="L2275" s="4"/>
      <c r="M2275" s="4" t="s">
        <v>72</v>
      </c>
      <c r="N2275" s="11" t="s">
        <v>428</v>
      </c>
      <c r="O2275" s="266" t="s">
        <v>400</v>
      </c>
      <c r="P2275" s="11" t="s">
        <v>373</v>
      </c>
      <c r="Q2275" s="11" t="s">
        <v>419</v>
      </c>
      <c r="R2275" s="3">
        <v>3000</v>
      </c>
      <c r="S2275" s="3">
        <v>5.6</v>
      </c>
      <c r="T2275" s="206">
        <f>ABS(Table1[[#This Row],[Prod]]-Table1[[#This Row],[Planned]])</f>
        <v>2994.4</v>
      </c>
      <c r="U2275" s="209">
        <f>IF(ABS(Table1[[#This Row],[Prod]]-Table1[[#This Row],[Planned]])&gt;Table1[[#This Row],[Planned]],0,IF(Table1[[#This Row],[Planned]]=0,0,1-ABS(Table1[[#This Row],[Prod]]-Table1[[#This Row],[Planned]])/Table1[[#This Row],[Planned]]))</f>
        <v>1.8666666666666831E-3</v>
      </c>
      <c r="V2275" s="11"/>
      <c r="W2275" s="11"/>
      <c r="X2275" s="27">
        <v>3000</v>
      </c>
      <c r="Y2275" s="206">
        <f>Table1[[#This Row],[Prod]]</f>
        <v>5.6</v>
      </c>
      <c r="Z2275" s="206">
        <f>ABS(Table1[[#This Row],[Prod2]]-Table1[[#This Row],[Plan Revised]])</f>
        <v>2994.4</v>
      </c>
      <c r="AA2275" s="209">
        <f>IF(ABS(Table1[[#This Row],[Prod2]]-Table1[[#This Row],[Plan Revised]])&gt;Table1[[#This Row],[Plan Revised]],0,IF(Table1[[#This Row],[Plan Revised]]=0,0,1-ABS(Table1[[#This Row],[Prod2]]-Table1[[#This Row],[Plan Revised]])/Table1[[#This Row],[Plan Revised]]))</f>
        <v>1.8666666666666831E-3</v>
      </c>
      <c r="AB2275" s="3"/>
      <c r="AC2275" s="30"/>
      <c r="AD2275"/>
      <c r="AF2275"/>
    </row>
    <row r="2276" spans="1:32">
      <c r="A2276" s="15" t="str">
        <f>IF(Table1[Week]=WeekSel,"Yes","No")</f>
        <v>No</v>
      </c>
      <c r="B2276" s="15" t="str">
        <f>IF((Table1[StartDate]&gt;=Date.GraphMin)*(Table1[StartDate]&lt;=Date.GraphMax)=1,"Yes","No")</f>
        <v>No</v>
      </c>
      <c r="C2276" s="15" t="str">
        <f>IF(OR(Table1[[#This Row],[Site]]="FOOD MILLING",Table1[[#This Row],[Site]]="GODACO"), "No", "Yes")</f>
        <v>Yes</v>
      </c>
      <c r="D2276" s="40">
        <f>MAX(DATE(Table1[Year],1,1),DATE(Table1[Year],1,1)-WEEKDAY(DATE(Table1[Year],1,1),2)+(Table1[WeekNum]-1)*7+1)</f>
        <v>44620</v>
      </c>
      <c r="E2276" s="40">
        <f>MIN(DATE(Table1[Year]+1,1,0),DATE(Table1[Year],1,1)-WEEKDAY(DATE(Table1[Year],1,1),2)+Table1[WeekNum]*7)</f>
        <v>44626</v>
      </c>
      <c r="F2276" s="15">
        <v>2022</v>
      </c>
      <c r="G2276" s="15">
        <f t="shared" si="70"/>
        <v>3</v>
      </c>
      <c r="H2276" s="16">
        <v>10</v>
      </c>
      <c r="I2276" s="207" t="str">
        <f>"W" &amp;Table1[[#This Row],[WeekNum]]</f>
        <v>W10</v>
      </c>
      <c r="J2276" s="19" t="str">
        <f t="shared" si="71"/>
        <v>22-W10</v>
      </c>
      <c r="K2276" s="4" t="s">
        <v>652</v>
      </c>
      <c r="L2276" s="4"/>
      <c r="M2276" s="4" t="s">
        <v>72</v>
      </c>
      <c r="N2276" s="11" t="s">
        <v>428</v>
      </c>
      <c r="O2276" s="266" t="s">
        <v>400</v>
      </c>
      <c r="P2276" s="11" t="s">
        <v>373</v>
      </c>
      <c r="Q2276" s="11" t="s">
        <v>419</v>
      </c>
      <c r="R2276" s="3">
        <v>11000</v>
      </c>
      <c r="S2276" s="3">
        <v>4198.95</v>
      </c>
      <c r="T2276" s="206">
        <f>ABS(Table1[[#This Row],[Prod]]-Table1[[#This Row],[Planned]])</f>
        <v>6801.05</v>
      </c>
      <c r="U2276" s="209">
        <f>IF(ABS(Table1[[#This Row],[Prod]]-Table1[[#This Row],[Planned]])&gt;Table1[[#This Row],[Planned]],0,IF(Table1[[#This Row],[Planned]]=0,0,1-ABS(Table1[[#This Row],[Prod]]-Table1[[#This Row],[Planned]])/Table1[[#This Row],[Planned]]))</f>
        <v>0.38172272727272727</v>
      </c>
      <c r="V2276" s="11"/>
      <c r="W2276" s="11"/>
      <c r="X2276" s="27">
        <v>11000</v>
      </c>
      <c r="Y2276" s="206">
        <f>Table1[[#This Row],[Prod]]</f>
        <v>4198.95</v>
      </c>
      <c r="Z2276" s="206">
        <f>ABS(Table1[[#This Row],[Prod2]]-Table1[[#This Row],[Plan Revised]])</f>
        <v>6801.05</v>
      </c>
      <c r="AA2276" s="209">
        <f>IF(ABS(Table1[[#This Row],[Prod2]]-Table1[[#This Row],[Plan Revised]])&gt;Table1[[#This Row],[Plan Revised]],0,IF(Table1[[#This Row],[Plan Revised]]=0,0,1-ABS(Table1[[#This Row],[Prod2]]-Table1[[#This Row],[Plan Revised]])/Table1[[#This Row],[Plan Revised]]))</f>
        <v>0.38172272727272727</v>
      </c>
      <c r="AB2276" s="3"/>
      <c r="AC2276" s="30"/>
      <c r="AD2276"/>
      <c r="AF2276"/>
    </row>
    <row r="2277" spans="1:32">
      <c r="A2277" s="15" t="str">
        <f>IF(Table1[Week]=WeekSel,"Yes","No")</f>
        <v>No</v>
      </c>
      <c r="B2277" s="15" t="str">
        <f>IF((Table1[StartDate]&gt;=Date.GraphMin)*(Table1[StartDate]&lt;=Date.GraphMax)=1,"Yes","No")</f>
        <v>No</v>
      </c>
      <c r="C2277" s="15" t="str">
        <f>IF(OR(Table1[[#This Row],[Site]]="FOOD MILLING",Table1[[#This Row],[Site]]="GODACO"), "No", "Yes")</f>
        <v>Yes</v>
      </c>
      <c r="D2277" s="40">
        <f>MAX(DATE(Table1[Year],1,1),DATE(Table1[Year],1,1)-WEEKDAY(DATE(Table1[Year],1,1),2)+(Table1[WeekNum]-1)*7+1)</f>
        <v>44620</v>
      </c>
      <c r="E2277" s="40">
        <f>MIN(DATE(Table1[Year]+1,1,0),DATE(Table1[Year],1,1)-WEEKDAY(DATE(Table1[Year],1,1),2)+Table1[WeekNum]*7)</f>
        <v>44626</v>
      </c>
      <c r="F2277" s="15">
        <v>2022</v>
      </c>
      <c r="G2277" s="15">
        <f t="shared" si="70"/>
        <v>3</v>
      </c>
      <c r="H2277" s="16">
        <v>10</v>
      </c>
      <c r="I2277" s="207" t="str">
        <f>"W" &amp;Table1[[#This Row],[WeekNum]]</f>
        <v>W10</v>
      </c>
      <c r="J2277" s="19" t="str">
        <f t="shared" si="71"/>
        <v>22-W10</v>
      </c>
      <c r="K2277" s="4" t="s">
        <v>653</v>
      </c>
      <c r="L2277" s="4"/>
      <c r="M2277" s="4" t="s">
        <v>72</v>
      </c>
      <c r="N2277" s="11" t="s">
        <v>428</v>
      </c>
      <c r="O2277" s="266" t="s">
        <v>400</v>
      </c>
      <c r="P2277" s="11" t="s">
        <v>373</v>
      </c>
      <c r="Q2277" s="11" t="s">
        <v>419</v>
      </c>
      <c r="R2277" s="3">
        <v>0</v>
      </c>
      <c r="S2277" s="3">
        <v>5.6</v>
      </c>
      <c r="T2277" s="206">
        <f>ABS(Table1[[#This Row],[Prod]]-Table1[[#This Row],[Planned]])</f>
        <v>5.6</v>
      </c>
      <c r="U2277" s="209">
        <f>IF(ABS(Table1[[#This Row],[Prod]]-Table1[[#This Row],[Planned]])&gt;Table1[[#This Row],[Planned]],0,IF(Table1[[#This Row],[Planned]]=0,0,1-ABS(Table1[[#This Row],[Prod]]-Table1[[#This Row],[Planned]])/Table1[[#This Row],[Planned]]))</f>
        <v>0</v>
      </c>
      <c r="V2277" s="11"/>
      <c r="W2277" s="11"/>
      <c r="X2277" s="27">
        <v>0</v>
      </c>
      <c r="Y2277" s="206">
        <f>Table1[[#This Row],[Prod]]</f>
        <v>5.6</v>
      </c>
      <c r="Z2277" s="206">
        <f>ABS(Table1[[#This Row],[Prod2]]-Table1[[#This Row],[Plan Revised]])</f>
        <v>5.6</v>
      </c>
      <c r="AA2277" s="209">
        <f>IF(ABS(Table1[[#This Row],[Prod2]]-Table1[[#This Row],[Plan Revised]])&gt;Table1[[#This Row],[Plan Revised]],0,IF(Table1[[#This Row],[Plan Revised]]=0,0,1-ABS(Table1[[#This Row],[Prod2]]-Table1[[#This Row],[Plan Revised]])/Table1[[#This Row],[Plan Revised]]))</f>
        <v>0</v>
      </c>
      <c r="AB2277" s="3"/>
      <c r="AC2277" s="30"/>
      <c r="AD2277"/>
      <c r="AF2277"/>
    </row>
    <row r="2278" spans="1:32">
      <c r="A2278" s="15" t="str">
        <f>IF(Table1[Week]=WeekSel,"Yes","No")</f>
        <v>No</v>
      </c>
      <c r="B2278" s="15" t="str">
        <f>IF((Table1[StartDate]&gt;=Date.GraphMin)*(Table1[StartDate]&lt;=Date.GraphMax)=1,"Yes","No")</f>
        <v>No</v>
      </c>
      <c r="C2278" s="15" t="str">
        <f>IF(OR(Table1[[#This Row],[Site]]="FOOD MILLING",Table1[[#This Row],[Site]]="GODACO"), "No", "Yes")</f>
        <v>Yes</v>
      </c>
      <c r="D2278" s="40">
        <f>MAX(DATE(Table1[Year],1,1),DATE(Table1[Year],1,1)-WEEKDAY(DATE(Table1[Year],1,1),2)+(Table1[WeekNum]-1)*7+1)</f>
        <v>44620</v>
      </c>
      <c r="E2278" s="40">
        <f>MIN(DATE(Table1[Year]+1,1,0),DATE(Table1[Year],1,1)-WEEKDAY(DATE(Table1[Year],1,1),2)+Table1[WeekNum]*7)</f>
        <v>44626</v>
      </c>
      <c r="F2278" s="15">
        <v>2022</v>
      </c>
      <c r="G2278" s="15">
        <f t="shared" si="70"/>
        <v>3</v>
      </c>
      <c r="H2278" s="16">
        <v>10</v>
      </c>
      <c r="I2278" s="207" t="str">
        <f>"W" &amp;Table1[[#This Row],[WeekNum]]</f>
        <v>W10</v>
      </c>
      <c r="J2278" s="19" t="str">
        <f t="shared" si="71"/>
        <v>22-W10</v>
      </c>
      <c r="K2278" s="4" t="s">
        <v>654</v>
      </c>
      <c r="L2278" s="4"/>
      <c r="M2278" s="4" t="s">
        <v>72</v>
      </c>
      <c r="N2278" s="11" t="s">
        <v>428</v>
      </c>
      <c r="O2278" s="266" t="s">
        <v>400</v>
      </c>
      <c r="P2278" s="11" t="s">
        <v>373</v>
      </c>
      <c r="Q2278" s="11" t="s">
        <v>419</v>
      </c>
      <c r="R2278" s="3">
        <v>0</v>
      </c>
      <c r="S2278" s="3">
        <v>3998.3999999999996</v>
      </c>
      <c r="T2278" s="206">
        <f>ABS(Table1[[#This Row],[Prod]]-Table1[[#This Row],[Planned]])</f>
        <v>3998.3999999999996</v>
      </c>
      <c r="U2278" s="209">
        <f>IF(ABS(Table1[[#This Row],[Prod]]-Table1[[#This Row],[Planned]])&gt;Table1[[#This Row],[Planned]],0,IF(Table1[[#This Row],[Planned]]=0,0,1-ABS(Table1[[#This Row],[Prod]]-Table1[[#This Row],[Planned]])/Table1[[#This Row],[Planned]]))</f>
        <v>0</v>
      </c>
      <c r="V2278" s="11"/>
      <c r="W2278" s="11"/>
      <c r="X2278" s="27">
        <v>4000</v>
      </c>
      <c r="Y2278" s="206">
        <f>Table1[[#This Row],[Prod]]</f>
        <v>3998.3999999999996</v>
      </c>
      <c r="Z2278" s="206">
        <f>ABS(Table1[[#This Row],[Prod2]]-Table1[[#This Row],[Plan Revised]])</f>
        <v>1.6000000000003638</v>
      </c>
      <c r="AA2278" s="209">
        <f>IF(ABS(Table1[[#This Row],[Prod2]]-Table1[[#This Row],[Plan Revised]])&gt;Table1[[#This Row],[Plan Revised]],0,IF(Table1[[#This Row],[Plan Revised]]=0,0,1-ABS(Table1[[#This Row],[Prod2]]-Table1[[#This Row],[Plan Revised]])/Table1[[#This Row],[Plan Revised]]))</f>
        <v>0.99959999999999993</v>
      </c>
      <c r="AB2278" s="3"/>
      <c r="AC2278" s="30"/>
      <c r="AD2278"/>
      <c r="AF2278"/>
    </row>
    <row r="2279" spans="1:32">
      <c r="A2279" s="15" t="str">
        <f>IF(Table1[Week]=WeekSel,"Yes","No")</f>
        <v>No</v>
      </c>
      <c r="B2279" s="15" t="str">
        <f>IF((Table1[StartDate]&gt;=Date.GraphMin)*(Table1[StartDate]&lt;=Date.GraphMax)=1,"Yes","No")</f>
        <v>No</v>
      </c>
      <c r="C2279" s="15" t="str">
        <f>IF(OR(Table1[[#This Row],[Site]]="FOOD MILLING",Table1[[#This Row],[Site]]="GODACO"), "No", "Yes")</f>
        <v>Yes</v>
      </c>
      <c r="D2279" s="40">
        <f>MAX(DATE(Table1[Year],1,1),DATE(Table1[Year],1,1)-WEEKDAY(DATE(Table1[Year],1,1),2)+(Table1[WeekNum]-1)*7+1)</f>
        <v>44620</v>
      </c>
      <c r="E2279" s="40">
        <f>MIN(DATE(Table1[Year]+1,1,0),DATE(Table1[Year],1,1)-WEEKDAY(DATE(Table1[Year],1,1),2)+Table1[WeekNum]*7)</f>
        <v>44626</v>
      </c>
      <c r="F2279" s="15">
        <v>2022</v>
      </c>
      <c r="G2279" s="15">
        <f t="shared" si="70"/>
        <v>3</v>
      </c>
      <c r="H2279" s="16">
        <v>10</v>
      </c>
      <c r="I2279" s="207" t="str">
        <f>"W" &amp;Table1[[#This Row],[WeekNum]]</f>
        <v>W10</v>
      </c>
      <c r="J2279" s="19" t="str">
        <f t="shared" si="71"/>
        <v>22-W10</v>
      </c>
      <c r="K2279" s="4" t="s">
        <v>655</v>
      </c>
      <c r="L2279" s="4"/>
      <c r="M2279" s="4" t="s">
        <v>72</v>
      </c>
      <c r="N2279" s="11" t="s">
        <v>428</v>
      </c>
      <c r="O2279" s="266" t="s">
        <v>400</v>
      </c>
      <c r="P2279" s="11" t="s">
        <v>373</v>
      </c>
      <c r="Q2279" s="11" t="s">
        <v>419</v>
      </c>
      <c r="R2279" s="3">
        <v>3000</v>
      </c>
      <c r="S2279" s="3">
        <v>2528.3999999999996</v>
      </c>
      <c r="T2279" s="206">
        <f>ABS(Table1[[#This Row],[Prod]]-Table1[[#This Row],[Planned]])</f>
        <v>471.60000000000036</v>
      </c>
      <c r="U2279" s="209">
        <f>IF(ABS(Table1[[#This Row],[Prod]]-Table1[[#This Row],[Planned]])&gt;Table1[[#This Row],[Planned]],0,IF(Table1[[#This Row],[Planned]]=0,0,1-ABS(Table1[[#This Row],[Prod]]-Table1[[#This Row],[Planned]])/Table1[[#This Row],[Planned]]))</f>
        <v>0.84279999999999988</v>
      </c>
      <c r="V2279" s="11"/>
      <c r="W2279" s="11"/>
      <c r="X2279" s="27">
        <v>3000</v>
      </c>
      <c r="Y2279" s="206">
        <f>Table1[[#This Row],[Prod]]</f>
        <v>2528.3999999999996</v>
      </c>
      <c r="Z2279" s="206">
        <f>ABS(Table1[[#This Row],[Prod2]]-Table1[[#This Row],[Plan Revised]])</f>
        <v>471.60000000000036</v>
      </c>
      <c r="AA2279" s="209">
        <f>IF(ABS(Table1[[#This Row],[Prod2]]-Table1[[#This Row],[Plan Revised]])&gt;Table1[[#This Row],[Plan Revised]],0,IF(Table1[[#This Row],[Plan Revised]]=0,0,1-ABS(Table1[[#This Row],[Prod2]]-Table1[[#This Row],[Plan Revised]])/Table1[[#This Row],[Plan Revised]]))</f>
        <v>0.84279999999999988</v>
      </c>
      <c r="AB2279" s="3"/>
      <c r="AC2279" s="30"/>
      <c r="AD2279"/>
      <c r="AF2279"/>
    </row>
    <row r="2280" spans="1:32">
      <c r="A2280" s="15" t="str">
        <f>IF(Table1[Week]=WeekSel,"Yes","No")</f>
        <v>No</v>
      </c>
      <c r="B2280" s="15" t="str">
        <f>IF((Table1[StartDate]&gt;=Date.GraphMin)*(Table1[StartDate]&lt;=Date.GraphMax)=1,"Yes","No")</f>
        <v>No</v>
      </c>
      <c r="C2280" s="15" t="str">
        <f>IF(OR(Table1[[#This Row],[Site]]="FOOD MILLING",Table1[[#This Row],[Site]]="GODACO"), "No", "Yes")</f>
        <v>Yes</v>
      </c>
      <c r="D2280" s="40">
        <f>MAX(DATE(Table1[Year],1,1),DATE(Table1[Year],1,1)-WEEKDAY(DATE(Table1[Year],1,1),2)+(Table1[WeekNum]-1)*7+1)</f>
        <v>44620</v>
      </c>
      <c r="E2280" s="40">
        <f>MIN(DATE(Table1[Year]+1,1,0),DATE(Table1[Year],1,1)-WEEKDAY(DATE(Table1[Year],1,1),2)+Table1[WeekNum]*7)</f>
        <v>44626</v>
      </c>
      <c r="F2280" s="15">
        <v>2022</v>
      </c>
      <c r="G2280" s="15">
        <f t="shared" si="70"/>
        <v>3</v>
      </c>
      <c r="H2280" s="16">
        <v>10</v>
      </c>
      <c r="I2280" s="207" t="str">
        <f>"W" &amp;Table1[[#This Row],[WeekNum]]</f>
        <v>W10</v>
      </c>
      <c r="J2280" s="19" t="str">
        <f t="shared" si="71"/>
        <v>22-W10</v>
      </c>
      <c r="K2280" s="4" t="s">
        <v>656</v>
      </c>
      <c r="L2280" s="4"/>
      <c r="M2280" s="4" t="s">
        <v>72</v>
      </c>
      <c r="N2280" s="11" t="s">
        <v>428</v>
      </c>
      <c r="O2280" s="266" t="s">
        <v>400</v>
      </c>
      <c r="P2280" s="11" t="s">
        <v>373</v>
      </c>
      <c r="Q2280" s="11" t="s">
        <v>419</v>
      </c>
      <c r="R2280" s="3">
        <v>2000</v>
      </c>
      <c r="S2280" s="3">
        <v>0</v>
      </c>
      <c r="T2280" s="206">
        <f>ABS(Table1[[#This Row],[Prod]]-Table1[[#This Row],[Planned]])</f>
        <v>2000</v>
      </c>
      <c r="U2280" s="209">
        <f>IF(ABS(Table1[[#This Row],[Prod]]-Table1[[#This Row],[Planned]])&gt;Table1[[#This Row],[Planned]],0,IF(Table1[[#This Row],[Planned]]=0,0,1-ABS(Table1[[#This Row],[Prod]]-Table1[[#This Row],[Planned]])/Table1[[#This Row],[Planned]]))</f>
        <v>0</v>
      </c>
      <c r="V2280" s="11"/>
      <c r="W2280" s="11"/>
      <c r="X2280" s="27">
        <v>2000</v>
      </c>
      <c r="Y2280" s="206">
        <f>Table1[[#This Row],[Prod]]</f>
        <v>0</v>
      </c>
      <c r="Z2280" s="206">
        <f>ABS(Table1[[#This Row],[Prod2]]-Table1[[#This Row],[Plan Revised]])</f>
        <v>2000</v>
      </c>
      <c r="AA2280" s="209">
        <f>IF(ABS(Table1[[#This Row],[Prod2]]-Table1[[#This Row],[Plan Revised]])&gt;Table1[[#This Row],[Plan Revised]],0,IF(Table1[[#This Row],[Plan Revised]]=0,0,1-ABS(Table1[[#This Row],[Prod2]]-Table1[[#This Row],[Plan Revised]])/Table1[[#This Row],[Plan Revised]]))</f>
        <v>0</v>
      </c>
      <c r="AB2280" s="3"/>
      <c r="AC2280" s="30"/>
      <c r="AD2280"/>
      <c r="AF2280"/>
    </row>
    <row r="2281" spans="1:32">
      <c r="A2281" s="15" t="str">
        <f>IF(Table1[Week]=WeekSel,"Yes","No")</f>
        <v>No</v>
      </c>
      <c r="B2281" s="15" t="str">
        <f>IF((Table1[StartDate]&gt;=Date.GraphMin)*(Table1[StartDate]&lt;=Date.GraphMax)=1,"Yes","No")</f>
        <v>No</v>
      </c>
      <c r="C2281" s="15" t="str">
        <f>IF(OR(Table1[[#This Row],[Site]]="FOOD MILLING",Table1[[#This Row],[Site]]="GODACO"), "No", "Yes")</f>
        <v>Yes</v>
      </c>
      <c r="D2281" s="40">
        <f>MAX(DATE(Table1[Year],1,1),DATE(Table1[Year],1,1)-WEEKDAY(DATE(Table1[Year],1,1),2)+(Table1[WeekNum]-1)*7+1)</f>
        <v>44620</v>
      </c>
      <c r="E2281" s="40">
        <f>MIN(DATE(Table1[Year]+1,1,0),DATE(Table1[Year],1,1)-WEEKDAY(DATE(Table1[Year],1,1),2)+Table1[WeekNum]*7)</f>
        <v>44626</v>
      </c>
      <c r="F2281" s="15">
        <v>2022</v>
      </c>
      <c r="G2281" s="15">
        <f t="shared" si="70"/>
        <v>3</v>
      </c>
      <c r="H2281" s="16">
        <v>10</v>
      </c>
      <c r="I2281" s="207" t="str">
        <f>"W" &amp;Table1[[#This Row],[WeekNum]]</f>
        <v>W10</v>
      </c>
      <c r="J2281" s="19" t="str">
        <f t="shared" si="71"/>
        <v>22-W10</v>
      </c>
      <c r="K2281" s="4" t="s">
        <v>657</v>
      </c>
      <c r="L2281" s="4"/>
      <c r="M2281" s="4" t="s">
        <v>72</v>
      </c>
      <c r="N2281" s="11" t="s">
        <v>428</v>
      </c>
      <c r="O2281" s="266" t="s">
        <v>400</v>
      </c>
      <c r="P2281" s="11" t="s">
        <v>373</v>
      </c>
      <c r="Q2281" s="11" t="s">
        <v>419</v>
      </c>
      <c r="R2281" s="3">
        <v>1000</v>
      </c>
      <c r="S2281" s="3">
        <v>0</v>
      </c>
      <c r="T2281" s="206">
        <f>ABS(Table1[[#This Row],[Prod]]-Table1[[#This Row],[Planned]])</f>
        <v>1000</v>
      </c>
      <c r="U2281" s="209">
        <f>IF(ABS(Table1[[#This Row],[Prod]]-Table1[[#This Row],[Planned]])&gt;Table1[[#This Row],[Planned]],0,IF(Table1[[#This Row],[Planned]]=0,0,1-ABS(Table1[[#This Row],[Prod]]-Table1[[#This Row],[Planned]])/Table1[[#This Row],[Planned]]))</f>
        <v>0</v>
      </c>
      <c r="V2281" s="11"/>
      <c r="W2281" s="11"/>
      <c r="X2281" s="27">
        <v>1000</v>
      </c>
      <c r="Y2281" s="206">
        <f>Table1[[#This Row],[Prod]]</f>
        <v>0</v>
      </c>
      <c r="Z2281" s="206">
        <f>ABS(Table1[[#This Row],[Prod2]]-Table1[[#This Row],[Plan Revised]])</f>
        <v>1000</v>
      </c>
      <c r="AA2281" s="209">
        <f>IF(ABS(Table1[[#This Row],[Prod2]]-Table1[[#This Row],[Plan Revised]])&gt;Table1[[#This Row],[Plan Revised]],0,IF(Table1[[#This Row],[Plan Revised]]=0,0,1-ABS(Table1[[#This Row],[Prod2]]-Table1[[#This Row],[Plan Revised]])/Table1[[#This Row],[Plan Revised]]))</f>
        <v>0</v>
      </c>
      <c r="AB2281" s="3"/>
      <c r="AC2281" s="30"/>
      <c r="AD2281"/>
      <c r="AF2281"/>
    </row>
    <row r="2282" spans="1:32">
      <c r="A2282" s="15" t="str">
        <f>IF(Table1[Week]=WeekSel,"Yes","No")</f>
        <v>No</v>
      </c>
      <c r="B2282" s="15" t="str">
        <f>IF((Table1[StartDate]&gt;=Date.GraphMin)*(Table1[StartDate]&lt;=Date.GraphMax)=1,"Yes","No")</f>
        <v>No</v>
      </c>
      <c r="C2282" s="15" t="str">
        <f>IF(OR(Table1[[#This Row],[Site]]="FOOD MILLING",Table1[[#This Row],[Site]]="GODACO"), "No", "Yes")</f>
        <v>Yes</v>
      </c>
      <c r="D2282" s="40">
        <f>MAX(DATE(Table1[Year],1,1),DATE(Table1[Year],1,1)-WEEKDAY(DATE(Table1[Year],1,1),2)+(Table1[WeekNum]-1)*7+1)</f>
        <v>44620</v>
      </c>
      <c r="E2282" s="40">
        <f>MIN(DATE(Table1[Year]+1,1,0),DATE(Table1[Year],1,1)-WEEKDAY(DATE(Table1[Year],1,1),2)+Table1[WeekNum]*7)</f>
        <v>44626</v>
      </c>
      <c r="F2282" s="15">
        <v>2022</v>
      </c>
      <c r="G2282" s="15">
        <f t="shared" si="70"/>
        <v>3</v>
      </c>
      <c r="H2282" s="16">
        <v>10</v>
      </c>
      <c r="I2282" s="207" t="str">
        <f>"W" &amp;Table1[[#This Row],[WeekNum]]</f>
        <v>W10</v>
      </c>
      <c r="J2282" s="19" t="str">
        <f t="shared" si="71"/>
        <v>22-W10</v>
      </c>
      <c r="K2282" s="4" t="s">
        <v>658</v>
      </c>
      <c r="L2282" s="4"/>
      <c r="M2282" s="4" t="s">
        <v>72</v>
      </c>
      <c r="N2282" s="11" t="s">
        <v>428</v>
      </c>
      <c r="O2282" s="266" t="s">
        <v>374</v>
      </c>
      <c r="P2282" s="11" t="s">
        <v>376</v>
      </c>
      <c r="Q2282" s="11" t="s">
        <v>419</v>
      </c>
      <c r="R2282" s="3">
        <v>0</v>
      </c>
      <c r="S2282" s="3">
        <v>0</v>
      </c>
      <c r="T2282" s="206">
        <f>ABS(Table1[[#This Row],[Prod]]-Table1[[#This Row],[Planned]])</f>
        <v>0</v>
      </c>
      <c r="U2282" s="209">
        <f>IF(ABS(Table1[[#This Row],[Prod]]-Table1[[#This Row],[Planned]])&gt;Table1[[#This Row],[Planned]],0,IF(Table1[[#This Row],[Planned]]=0,0,1-ABS(Table1[[#This Row],[Prod]]-Table1[[#This Row],[Planned]])/Table1[[#This Row],[Planned]]))</f>
        <v>0</v>
      </c>
      <c r="V2282" s="11"/>
      <c r="W2282" s="11"/>
      <c r="X2282" s="27">
        <v>0</v>
      </c>
      <c r="Y2282" s="206">
        <f>Table1[[#This Row],[Prod]]</f>
        <v>0</v>
      </c>
      <c r="Z2282" s="206">
        <f>ABS(Table1[[#This Row],[Prod2]]-Table1[[#This Row],[Plan Revised]])</f>
        <v>0</v>
      </c>
      <c r="AA2282" s="209">
        <f>IF(ABS(Table1[[#This Row],[Prod2]]-Table1[[#This Row],[Plan Revised]])&gt;Table1[[#This Row],[Plan Revised]],0,IF(Table1[[#This Row],[Plan Revised]]=0,0,1-ABS(Table1[[#This Row],[Prod2]]-Table1[[#This Row],[Plan Revised]])/Table1[[#This Row],[Plan Revised]]))</f>
        <v>0</v>
      </c>
      <c r="AB2282" s="3"/>
      <c r="AC2282" s="30"/>
      <c r="AD2282"/>
      <c r="AF2282"/>
    </row>
    <row r="2283" spans="1:32">
      <c r="A2283" s="15" t="str">
        <f>IF(Table1[Week]=WeekSel,"Yes","No")</f>
        <v>No</v>
      </c>
      <c r="B2283" s="15" t="str">
        <f>IF((Table1[StartDate]&gt;=Date.GraphMin)*(Table1[StartDate]&lt;=Date.GraphMax)=1,"Yes","No")</f>
        <v>No</v>
      </c>
      <c r="C2283" s="15" t="str">
        <f>IF(OR(Table1[[#This Row],[Site]]="FOOD MILLING",Table1[[#This Row],[Site]]="GODACO"), "No", "Yes")</f>
        <v>Yes</v>
      </c>
      <c r="D2283" s="40">
        <f>MAX(DATE(Table1[Year],1,1),DATE(Table1[Year],1,1)-WEEKDAY(DATE(Table1[Year],1,1),2)+(Table1[WeekNum]-1)*7+1)</f>
        <v>44620</v>
      </c>
      <c r="E2283" s="40">
        <f>MIN(DATE(Table1[Year]+1,1,0),DATE(Table1[Year],1,1)-WEEKDAY(DATE(Table1[Year],1,1),2)+Table1[WeekNum]*7)</f>
        <v>44626</v>
      </c>
      <c r="F2283" s="15">
        <v>2022</v>
      </c>
      <c r="G2283" s="15">
        <f t="shared" si="70"/>
        <v>3</v>
      </c>
      <c r="H2283" s="16">
        <v>10</v>
      </c>
      <c r="I2283" s="207" t="str">
        <f>"W" &amp;Table1[[#This Row],[WeekNum]]</f>
        <v>W10</v>
      </c>
      <c r="J2283" s="19" t="str">
        <f t="shared" si="71"/>
        <v>22-W10</v>
      </c>
      <c r="K2283" s="4" t="s">
        <v>658</v>
      </c>
      <c r="L2283" s="4"/>
      <c r="M2283" s="4" t="s">
        <v>72</v>
      </c>
      <c r="N2283" s="11" t="s">
        <v>428</v>
      </c>
      <c r="O2283" s="266" t="s">
        <v>374</v>
      </c>
      <c r="P2283" s="11" t="s">
        <v>376</v>
      </c>
      <c r="Q2283" s="11" t="s">
        <v>421</v>
      </c>
      <c r="R2283" s="3">
        <v>0</v>
      </c>
      <c r="S2283" s="3"/>
      <c r="T2283" s="206">
        <f>ABS(Table1[[#This Row],[Prod]]-Table1[[#This Row],[Planned]])</f>
        <v>0</v>
      </c>
      <c r="U2283" s="209">
        <f>IF(ABS(Table1[[#This Row],[Prod]]-Table1[[#This Row],[Planned]])&gt;Table1[[#This Row],[Planned]],0,IF(Table1[[#This Row],[Planned]]=0,0,1-ABS(Table1[[#This Row],[Prod]]-Table1[[#This Row],[Planned]])/Table1[[#This Row],[Planned]]))</f>
        <v>0</v>
      </c>
      <c r="V2283" s="11"/>
      <c r="W2283" s="11"/>
      <c r="X2283" s="27"/>
      <c r="Y2283" s="206">
        <f>Table1[[#This Row],[Prod]]</f>
        <v>0</v>
      </c>
      <c r="Z2283" s="206">
        <f>ABS(Table1[[#This Row],[Prod2]]-Table1[[#This Row],[Plan Revised]])</f>
        <v>0</v>
      </c>
      <c r="AA2283" s="209">
        <f>IF(ABS(Table1[[#This Row],[Prod2]]-Table1[[#This Row],[Plan Revised]])&gt;Table1[[#This Row],[Plan Revised]],0,IF(Table1[[#This Row],[Plan Revised]]=0,0,1-ABS(Table1[[#This Row],[Prod2]]-Table1[[#This Row],[Plan Revised]])/Table1[[#This Row],[Plan Revised]]))</f>
        <v>0</v>
      </c>
      <c r="AB2283" s="3"/>
      <c r="AC2283" s="30"/>
      <c r="AD2283"/>
      <c r="AF2283"/>
    </row>
    <row r="2284" spans="1:32">
      <c r="A2284" s="15" t="str">
        <f>IF(Table1[Week]=WeekSel,"Yes","No")</f>
        <v>No</v>
      </c>
      <c r="B2284" s="15" t="str">
        <f>IF((Table1[StartDate]&gt;=Date.GraphMin)*(Table1[StartDate]&lt;=Date.GraphMax)=1,"Yes","No")</f>
        <v>No</v>
      </c>
      <c r="C2284" s="15" t="str">
        <f>IF(OR(Table1[[#This Row],[Site]]="FOOD MILLING",Table1[[#This Row],[Site]]="GODACO"), "No", "Yes")</f>
        <v>Yes</v>
      </c>
      <c r="D2284" s="40">
        <f>MAX(DATE(Table1[Year],1,1),DATE(Table1[Year],1,1)-WEEKDAY(DATE(Table1[Year],1,1),2)+(Table1[WeekNum]-1)*7+1)</f>
        <v>44620</v>
      </c>
      <c r="E2284" s="40">
        <f>MIN(DATE(Table1[Year]+1,1,0),DATE(Table1[Year],1,1)-WEEKDAY(DATE(Table1[Year],1,1),2)+Table1[WeekNum]*7)</f>
        <v>44626</v>
      </c>
      <c r="F2284" s="15">
        <v>2022</v>
      </c>
      <c r="G2284" s="15">
        <f t="shared" si="70"/>
        <v>3</v>
      </c>
      <c r="H2284" s="16">
        <v>10</v>
      </c>
      <c r="I2284" s="207" t="str">
        <f>"W" &amp;Table1[[#This Row],[WeekNum]]</f>
        <v>W10</v>
      </c>
      <c r="J2284" s="19" t="str">
        <f t="shared" si="71"/>
        <v>22-W10</v>
      </c>
      <c r="K2284" s="4" t="s">
        <v>659</v>
      </c>
      <c r="L2284" s="4"/>
      <c r="M2284" s="4" t="s">
        <v>72</v>
      </c>
      <c r="N2284" s="11" t="s">
        <v>428</v>
      </c>
      <c r="O2284" s="266" t="s">
        <v>374</v>
      </c>
      <c r="P2284" s="11" t="s">
        <v>376</v>
      </c>
      <c r="Q2284" s="11" t="s">
        <v>419</v>
      </c>
      <c r="R2284" s="3">
        <v>0</v>
      </c>
      <c r="S2284" s="3">
        <v>3177.2000000000003</v>
      </c>
      <c r="T2284" s="206">
        <f>ABS(Table1[[#This Row],[Prod]]-Table1[[#This Row],[Planned]])</f>
        <v>3177.2000000000003</v>
      </c>
      <c r="U2284" s="209">
        <f>IF(ABS(Table1[[#This Row],[Prod]]-Table1[[#This Row],[Planned]])&gt;Table1[[#This Row],[Planned]],0,IF(Table1[[#This Row],[Planned]]=0,0,1-ABS(Table1[[#This Row],[Prod]]-Table1[[#This Row],[Planned]])/Table1[[#This Row],[Planned]]))</f>
        <v>0</v>
      </c>
      <c r="V2284" s="11"/>
      <c r="W2284" s="11"/>
      <c r="X2284" s="27">
        <v>3100</v>
      </c>
      <c r="Y2284" s="206">
        <f>Table1[[#This Row],[Prod]]</f>
        <v>3177.2000000000003</v>
      </c>
      <c r="Z2284" s="206">
        <f>ABS(Table1[[#This Row],[Prod2]]-Table1[[#This Row],[Plan Revised]])</f>
        <v>77.200000000000273</v>
      </c>
      <c r="AA2284" s="209">
        <f>IF(ABS(Table1[[#This Row],[Prod2]]-Table1[[#This Row],[Plan Revised]])&gt;Table1[[#This Row],[Plan Revised]],0,IF(Table1[[#This Row],[Plan Revised]]=0,0,1-ABS(Table1[[#This Row],[Prod2]]-Table1[[#This Row],[Plan Revised]])/Table1[[#This Row],[Plan Revised]]))</f>
        <v>0.97509677419354834</v>
      </c>
      <c r="AB2284" s="3"/>
      <c r="AC2284" s="30"/>
      <c r="AD2284"/>
      <c r="AF2284"/>
    </row>
    <row r="2285" spans="1:32">
      <c r="A2285" s="15" t="str">
        <f>IF(Table1[Week]=WeekSel,"Yes","No")</f>
        <v>No</v>
      </c>
      <c r="B2285" s="15" t="str">
        <f>IF((Table1[StartDate]&gt;=Date.GraphMin)*(Table1[StartDate]&lt;=Date.GraphMax)=1,"Yes","No")</f>
        <v>No</v>
      </c>
      <c r="C2285" s="15" t="str">
        <f>IF(OR(Table1[[#This Row],[Site]]="FOOD MILLING",Table1[[#This Row],[Site]]="GODACO"), "No", "Yes")</f>
        <v>Yes</v>
      </c>
      <c r="D2285" s="40">
        <f>MAX(DATE(Table1[Year],1,1),DATE(Table1[Year],1,1)-WEEKDAY(DATE(Table1[Year],1,1),2)+(Table1[WeekNum]-1)*7+1)</f>
        <v>44620</v>
      </c>
      <c r="E2285" s="40">
        <f>MIN(DATE(Table1[Year]+1,1,0),DATE(Table1[Year],1,1)-WEEKDAY(DATE(Table1[Year],1,1),2)+Table1[WeekNum]*7)</f>
        <v>44626</v>
      </c>
      <c r="F2285" s="15">
        <v>2022</v>
      </c>
      <c r="G2285" s="15">
        <f t="shared" si="70"/>
        <v>3</v>
      </c>
      <c r="H2285" s="16">
        <v>10</v>
      </c>
      <c r="I2285" s="207" t="str">
        <f>"W" &amp;Table1[[#This Row],[WeekNum]]</f>
        <v>W10</v>
      </c>
      <c r="J2285" s="19" t="str">
        <f t="shared" si="71"/>
        <v>22-W10</v>
      </c>
      <c r="K2285" s="4" t="s">
        <v>659</v>
      </c>
      <c r="L2285" s="4"/>
      <c r="M2285" s="4" t="s">
        <v>72</v>
      </c>
      <c r="N2285" s="11" t="s">
        <v>428</v>
      </c>
      <c r="O2285" s="266" t="s">
        <v>374</v>
      </c>
      <c r="P2285" s="11" t="s">
        <v>376</v>
      </c>
      <c r="Q2285" s="11" t="s">
        <v>421</v>
      </c>
      <c r="R2285" s="3">
        <v>0</v>
      </c>
      <c r="S2285" s="3"/>
      <c r="T2285" s="206">
        <f>ABS(Table1[[#This Row],[Prod]]-Table1[[#This Row],[Planned]])</f>
        <v>0</v>
      </c>
      <c r="U2285" s="209">
        <f>IF(ABS(Table1[[#This Row],[Prod]]-Table1[[#This Row],[Planned]])&gt;Table1[[#This Row],[Planned]],0,IF(Table1[[#This Row],[Planned]]=0,0,1-ABS(Table1[[#This Row],[Prod]]-Table1[[#This Row],[Planned]])/Table1[[#This Row],[Planned]]))</f>
        <v>0</v>
      </c>
      <c r="V2285" s="11"/>
      <c r="W2285" s="11"/>
      <c r="X2285" s="27"/>
      <c r="Y2285" s="206">
        <f>Table1[[#This Row],[Prod]]</f>
        <v>0</v>
      </c>
      <c r="Z2285" s="206">
        <f>ABS(Table1[[#This Row],[Prod2]]-Table1[[#This Row],[Plan Revised]])</f>
        <v>0</v>
      </c>
      <c r="AA2285" s="209">
        <f>IF(ABS(Table1[[#This Row],[Prod2]]-Table1[[#This Row],[Plan Revised]])&gt;Table1[[#This Row],[Plan Revised]],0,IF(Table1[[#This Row],[Plan Revised]]=0,0,1-ABS(Table1[[#This Row],[Prod2]]-Table1[[#This Row],[Plan Revised]])/Table1[[#This Row],[Plan Revised]]))</f>
        <v>0</v>
      </c>
      <c r="AB2285" s="3"/>
      <c r="AC2285" s="30"/>
      <c r="AD2285"/>
      <c r="AF2285"/>
    </row>
    <row r="2286" spans="1:32">
      <c r="A2286" s="15" t="str">
        <f>IF(Table1[Week]=WeekSel,"Yes","No")</f>
        <v>No</v>
      </c>
      <c r="B2286" s="15" t="str">
        <f>IF((Table1[StartDate]&gt;=Date.GraphMin)*(Table1[StartDate]&lt;=Date.GraphMax)=1,"Yes","No")</f>
        <v>No</v>
      </c>
      <c r="C2286" s="15" t="str">
        <f>IF(OR(Table1[[#This Row],[Site]]="FOOD MILLING",Table1[[#This Row],[Site]]="GODACO"), "No", "Yes")</f>
        <v>Yes</v>
      </c>
      <c r="D2286" s="40">
        <f>MAX(DATE(Table1[Year],1,1),DATE(Table1[Year],1,1)-WEEKDAY(DATE(Table1[Year],1,1),2)+(Table1[WeekNum]-1)*7+1)</f>
        <v>44620</v>
      </c>
      <c r="E2286" s="40">
        <f>MIN(DATE(Table1[Year]+1,1,0),DATE(Table1[Year],1,1)-WEEKDAY(DATE(Table1[Year],1,1),2)+Table1[WeekNum]*7)</f>
        <v>44626</v>
      </c>
      <c r="F2286" s="15">
        <v>2022</v>
      </c>
      <c r="G2286" s="15">
        <f t="shared" si="70"/>
        <v>3</v>
      </c>
      <c r="H2286" s="16">
        <v>10</v>
      </c>
      <c r="I2286" s="207" t="str">
        <f>"W" &amp;Table1[[#This Row],[WeekNum]]</f>
        <v>W10</v>
      </c>
      <c r="J2286" s="19" t="str">
        <f t="shared" si="71"/>
        <v>22-W10</v>
      </c>
      <c r="K2286" s="4" t="s">
        <v>660</v>
      </c>
      <c r="L2286" s="4"/>
      <c r="M2286" s="4" t="s">
        <v>72</v>
      </c>
      <c r="N2286" s="11" t="s">
        <v>428</v>
      </c>
      <c r="O2286" s="266" t="s">
        <v>374</v>
      </c>
      <c r="P2286" s="11" t="s">
        <v>376</v>
      </c>
      <c r="Q2286" s="11" t="s">
        <v>419</v>
      </c>
      <c r="R2286" s="3">
        <v>3100</v>
      </c>
      <c r="S2286" s="3">
        <v>2925</v>
      </c>
      <c r="T2286" s="206">
        <f>ABS(Table1[[#This Row],[Prod]]-Table1[[#This Row],[Planned]])</f>
        <v>175</v>
      </c>
      <c r="U2286" s="209">
        <f>IF(ABS(Table1[[#This Row],[Prod]]-Table1[[#This Row],[Planned]])&gt;Table1[[#This Row],[Planned]],0,IF(Table1[[#This Row],[Planned]]=0,0,1-ABS(Table1[[#This Row],[Prod]]-Table1[[#This Row],[Planned]])/Table1[[#This Row],[Planned]]))</f>
        <v>0.94354838709677424</v>
      </c>
      <c r="V2286" s="11"/>
      <c r="W2286" s="11"/>
      <c r="X2286" s="27">
        <v>3100</v>
      </c>
      <c r="Y2286" s="206">
        <f>Table1[[#This Row],[Prod]]</f>
        <v>2925</v>
      </c>
      <c r="Z2286" s="206">
        <f>ABS(Table1[[#This Row],[Prod2]]-Table1[[#This Row],[Plan Revised]])</f>
        <v>175</v>
      </c>
      <c r="AA2286" s="209">
        <f>IF(ABS(Table1[[#This Row],[Prod2]]-Table1[[#This Row],[Plan Revised]])&gt;Table1[[#This Row],[Plan Revised]],0,IF(Table1[[#This Row],[Plan Revised]]=0,0,1-ABS(Table1[[#This Row],[Prod2]]-Table1[[#This Row],[Plan Revised]])/Table1[[#This Row],[Plan Revised]]))</f>
        <v>0.94354838709677424</v>
      </c>
      <c r="AB2286" s="3"/>
      <c r="AC2286" s="30"/>
      <c r="AD2286"/>
      <c r="AF2286"/>
    </row>
    <row r="2287" spans="1:32">
      <c r="A2287" s="15" t="str">
        <f>IF(Table1[Week]=WeekSel,"Yes","No")</f>
        <v>No</v>
      </c>
      <c r="B2287" s="15" t="str">
        <f>IF((Table1[StartDate]&gt;=Date.GraphMin)*(Table1[StartDate]&lt;=Date.GraphMax)=1,"Yes","No")</f>
        <v>No</v>
      </c>
      <c r="C2287" s="15" t="str">
        <f>IF(OR(Table1[[#This Row],[Site]]="FOOD MILLING",Table1[[#This Row],[Site]]="GODACO"), "No", "Yes")</f>
        <v>Yes</v>
      </c>
      <c r="D2287" s="40">
        <f>MAX(DATE(Table1[Year],1,1),DATE(Table1[Year],1,1)-WEEKDAY(DATE(Table1[Year],1,1),2)+(Table1[WeekNum]-1)*7+1)</f>
        <v>44620</v>
      </c>
      <c r="E2287" s="40">
        <f>MIN(DATE(Table1[Year]+1,1,0),DATE(Table1[Year],1,1)-WEEKDAY(DATE(Table1[Year],1,1),2)+Table1[WeekNum]*7)</f>
        <v>44626</v>
      </c>
      <c r="F2287" s="15">
        <v>2022</v>
      </c>
      <c r="G2287" s="15">
        <f t="shared" si="70"/>
        <v>3</v>
      </c>
      <c r="H2287" s="16">
        <v>10</v>
      </c>
      <c r="I2287" s="207" t="str">
        <f>"W" &amp;Table1[[#This Row],[WeekNum]]</f>
        <v>W10</v>
      </c>
      <c r="J2287" s="19" t="str">
        <f t="shared" si="71"/>
        <v>22-W10</v>
      </c>
      <c r="K2287" s="4" t="s">
        <v>660</v>
      </c>
      <c r="L2287" s="4"/>
      <c r="M2287" s="4" t="s">
        <v>72</v>
      </c>
      <c r="N2287" s="11" t="s">
        <v>428</v>
      </c>
      <c r="O2287" s="266" t="s">
        <v>374</v>
      </c>
      <c r="P2287" s="11" t="s">
        <v>376</v>
      </c>
      <c r="Q2287" s="11" t="s">
        <v>421</v>
      </c>
      <c r="R2287" s="3">
        <v>0</v>
      </c>
      <c r="S2287" s="3"/>
      <c r="T2287" s="206">
        <f>ABS(Table1[[#This Row],[Prod]]-Table1[[#This Row],[Planned]])</f>
        <v>0</v>
      </c>
      <c r="U2287" s="209">
        <f>IF(ABS(Table1[[#This Row],[Prod]]-Table1[[#This Row],[Planned]])&gt;Table1[[#This Row],[Planned]],0,IF(Table1[[#This Row],[Planned]]=0,0,1-ABS(Table1[[#This Row],[Prod]]-Table1[[#This Row],[Planned]])/Table1[[#This Row],[Planned]]))</f>
        <v>0</v>
      </c>
      <c r="V2287" s="11"/>
      <c r="W2287" s="11"/>
      <c r="X2287" s="27"/>
      <c r="Y2287" s="206">
        <f>Table1[[#This Row],[Prod]]</f>
        <v>0</v>
      </c>
      <c r="Z2287" s="206">
        <f>ABS(Table1[[#This Row],[Prod2]]-Table1[[#This Row],[Plan Revised]])</f>
        <v>0</v>
      </c>
      <c r="AA2287" s="209">
        <f>IF(ABS(Table1[[#This Row],[Prod2]]-Table1[[#This Row],[Plan Revised]])&gt;Table1[[#This Row],[Plan Revised]],0,IF(Table1[[#This Row],[Plan Revised]]=0,0,1-ABS(Table1[[#This Row],[Prod2]]-Table1[[#This Row],[Plan Revised]])/Table1[[#This Row],[Plan Revised]]))</f>
        <v>0</v>
      </c>
      <c r="AB2287" s="3"/>
      <c r="AC2287" s="30"/>
      <c r="AD2287"/>
      <c r="AF2287"/>
    </row>
    <row r="2288" spans="1:32">
      <c r="A2288" s="15" t="str">
        <f>IF(Table1[Week]=WeekSel,"Yes","No")</f>
        <v>No</v>
      </c>
      <c r="B2288" s="15" t="str">
        <f>IF((Table1[StartDate]&gt;=Date.GraphMin)*(Table1[StartDate]&lt;=Date.GraphMax)=1,"Yes","No")</f>
        <v>No</v>
      </c>
      <c r="C2288" s="15" t="str">
        <f>IF(OR(Table1[[#This Row],[Site]]="FOOD MILLING",Table1[[#This Row],[Site]]="GODACO"), "No", "Yes")</f>
        <v>Yes</v>
      </c>
      <c r="D2288" s="40">
        <f>MAX(DATE(Table1[Year],1,1),DATE(Table1[Year],1,1)-WEEKDAY(DATE(Table1[Year],1,1),2)+(Table1[WeekNum]-1)*7+1)</f>
        <v>44620</v>
      </c>
      <c r="E2288" s="40">
        <f>MIN(DATE(Table1[Year]+1,1,0),DATE(Table1[Year],1,1)-WEEKDAY(DATE(Table1[Year],1,1),2)+Table1[WeekNum]*7)</f>
        <v>44626</v>
      </c>
      <c r="F2288" s="15">
        <v>2022</v>
      </c>
      <c r="G2288" s="15">
        <f t="shared" si="70"/>
        <v>3</v>
      </c>
      <c r="H2288" s="16">
        <v>10</v>
      </c>
      <c r="I2288" s="207" t="str">
        <f>"W" &amp;Table1[[#This Row],[WeekNum]]</f>
        <v>W10</v>
      </c>
      <c r="J2288" s="19" t="str">
        <f t="shared" si="71"/>
        <v>22-W10</v>
      </c>
      <c r="K2288" s="4" t="s">
        <v>661</v>
      </c>
      <c r="L2288" s="4"/>
      <c r="M2288" s="4" t="s">
        <v>72</v>
      </c>
      <c r="N2288" s="11" t="s">
        <v>428</v>
      </c>
      <c r="O2288" s="266" t="s">
        <v>374</v>
      </c>
      <c r="P2288" s="11" t="s">
        <v>376</v>
      </c>
      <c r="Q2288" s="11" t="s">
        <v>421</v>
      </c>
      <c r="R2288" s="3">
        <v>6800</v>
      </c>
      <c r="S2288" s="3">
        <v>6119.5</v>
      </c>
      <c r="T2288" s="206">
        <f>ABS(Table1[[#This Row],[Prod]]-Table1[[#This Row],[Planned]])</f>
        <v>680.5</v>
      </c>
      <c r="U2288" s="209">
        <f>IF(ABS(Table1[[#This Row],[Prod]]-Table1[[#This Row],[Planned]])&gt;Table1[[#This Row],[Planned]],0,IF(Table1[[#This Row],[Planned]]=0,0,1-ABS(Table1[[#This Row],[Prod]]-Table1[[#This Row],[Planned]])/Table1[[#This Row],[Planned]]))</f>
        <v>0.89992647058823527</v>
      </c>
      <c r="V2288" s="11"/>
      <c r="W2288" s="11"/>
      <c r="X2288" s="27">
        <v>6800</v>
      </c>
      <c r="Y2288" s="206">
        <f>Table1[[#This Row],[Prod]]</f>
        <v>6119.5</v>
      </c>
      <c r="Z2288" s="206">
        <f>ABS(Table1[[#This Row],[Prod2]]-Table1[[#This Row],[Plan Revised]])</f>
        <v>680.5</v>
      </c>
      <c r="AA2288" s="209">
        <f>IF(ABS(Table1[[#This Row],[Prod2]]-Table1[[#This Row],[Plan Revised]])&gt;Table1[[#This Row],[Plan Revised]],0,IF(Table1[[#This Row],[Plan Revised]]=0,0,1-ABS(Table1[[#This Row],[Prod2]]-Table1[[#This Row],[Plan Revised]])/Table1[[#This Row],[Plan Revised]]))</f>
        <v>0.89992647058823527</v>
      </c>
      <c r="AB2288" s="3"/>
      <c r="AC2288" s="30"/>
      <c r="AD2288"/>
      <c r="AF2288"/>
    </row>
    <row r="2289" spans="1:32">
      <c r="A2289" s="15" t="str">
        <f>IF(Table1[Week]=WeekSel,"Yes","No")</f>
        <v>No</v>
      </c>
      <c r="B2289" s="15" t="str">
        <f>IF((Table1[StartDate]&gt;=Date.GraphMin)*(Table1[StartDate]&lt;=Date.GraphMax)=1,"Yes","No")</f>
        <v>No</v>
      </c>
      <c r="C2289" s="15" t="str">
        <f>IF(OR(Table1[[#This Row],[Site]]="FOOD MILLING",Table1[[#This Row],[Site]]="GODACO"), "No", "Yes")</f>
        <v>Yes</v>
      </c>
      <c r="D2289" s="40">
        <f>MAX(DATE(Table1[Year],1,1),DATE(Table1[Year],1,1)-WEEKDAY(DATE(Table1[Year],1,1),2)+(Table1[WeekNum]-1)*7+1)</f>
        <v>44620</v>
      </c>
      <c r="E2289" s="40">
        <f>MIN(DATE(Table1[Year]+1,1,0),DATE(Table1[Year],1,1)-WEEKDAY(DATE(Table1[Year],1,1),2)+Table1[WeekNum]*7)</f>
        <v>44626</v>
      </c>
      <c r="F2289" s="15">
        <v>2022</v>
      </c>
      <c r="G2289" s="15">
        <f t="shared" si="70"/>
        <v>3</v>
      </c>
      <c r="H2289" s="16">
        <v>10</v>
      </c>
      <c r="I2289" s="207" t="str">
        <f>"W" &amp;Table1[[#This Row],[WeekNum]]</f>
        <v>W10</v>
      </c>
      <c r="J2289" s="19" t="str">
        <f t="shared" si="71"/>
        <v>22-W10</v>
      </c>
      <c r="K2289" s="4" t="s">
        <v>662</v>
      </c>
      <c r="L2289" s="4"/>
      <c r="M2289" s="4" t="s">
        <v>72</v>
      </c>
      <c r="N2289" s="11" t="s">
        <v>428</v>
      </c>
      <c r="O2289" s="266" t="s">
        <v>374</v>
      </c>
      <c r="P2289" s="11" t="s">
        <v>376</v>
      </c>
      <c r="Q2289" s="11" t="s">
        <v>419</v>
      </c>
      <c r="R2289" s="3">
        <v>9300</v>
      </c>
      <c r="S2289" s="3">
        <v>6223.5</v>
      </c>
      <c r="T2289" s="206">
        <f>ABS(Table1[[#This Row],[Prod]]-Table1[[#This Row],[Planned]])</f>
        <v>3076.5</v>
      </c>
      <c r="U2289" s="209">
        <f>IF(ABS(Table1[[#This Row],[Prod]]-Table1[[#This Row],[Planned]])&gt;Table1[[#This Row],[Planned]],0,IF(Table1[[#This Row],[Planned]]=0,0,1-ABS(Table1[[#This Row],[Prod]]-Table1[[#This Row],[Planned]])/Table1[[#This Row],[Planned]]))</f>
        <v>0.66919354838709677</v>
      </c>
      <c r="V2289" s="11"/>
      <c r="W2289" s="11"/>
      <c r="X2289" s="27">
        <v>6200</v>
      </c>
      <c r="Y2289" s="206">
        <f>Table1[[#This Row],[Prod]]</f>
        <v>6223.5</v>
      </c>
      <c r="Z2289" s="206">
        <f>ABS(Table1[[#This Row],[Prod2]]-Table1[[#This Row],[Plan Revised]])</f>
        <v>23.5</v>
      </c>
      <c r="AA2289" s="209">
        <f>IF(ABS(Table1[[#This Row],[Prod2]]-Table1[[#This Row],[Plan Revised]])&gt;Table1[[#This Row],[Plan Revised]],0,IF(Table1[[#This Row],[Plan Revised]]=0,0,1-ABS(Table1[[#This Row],[Prod2]]-Table1[[#This Row],[Plan Revised]])/Table1[[#This Row],[Plan Revised]]))</f>
        <v>0.99620967741935484</v>
      </c>
      <c r="AB2289" s="3"/>
      <c r="AC2289" s="30"/>
      <c r="AD2289"/>
      <c r="AF2289"/>
    </row>
    <row r="2290" spans="1:32">
      <c r="A2290" s="15" t="str">
        <f>IF(Table1[Week]=WeekSel,"Yes","No")</f>
        <v>No</v>
      </c>
      <c r="B2290" s="15" t="str">
        <f>IF((Table1[StartDate]&gt;=Date.GraphMin)*(Table1[StartDate]&lt;=Date.GraphMax)=1,"Yes","No")</f>
        <v>No</v>
      </c>
      <c r="C2290" s="15" t="str">
        <f>IF(OR(Table1[[#This Row],[Site]]="FOOD MILLING",Table1[[#This Row],[Site]]="GODACO"), "No", "Yes")</f>
        <v>Yes</v>
      </c>
      <c r="D2290" s="40">
        <f>MAX(DATE(Table1[Year],1,1),DATE(Table1[Year],1,1)-WEEKDAY(DATE(Table1[Year],1,1),2)+(Table1[WeekNum]-1)*7+1)</f>
        <v>44620</v>
      </c>
      <c r="E2290" s="40">
        <f>MIN(DATE(Table1[Year]+1,1,0),DATE(Table1[Year],1,1)-WEEKDAY(DATE(Table1[Year],1,1),2)+Table1[WeekNum]*7)</f>
        <v>44626</v>
      </c>
      <c r="F2290" s="15">
        <v>2022</v>
      </c>
      <c r="G2290" s="15">
        <f t="shared" si="70"/>
        <v>3</v>
      </c>
      <c r="H2290" s="16">
        <v>10</v>
      </c>
      <c r="I2290" s="207" t="str">
        <f>"W" &amp;Table1[[#This Row],[WeekNum]]</f>
        <v>W10</v>
      </c>
      <c r="J2290" s="19" t="str">
        <f t="shared" si="71"/>
        <v>22-W10</v>
      </c>
      <c r="K2290" s="4" t="s">
        <v>663</v>
      </c>
      <c r="L2290" s="4"/>
      <c r="M2290" s="4" t="s">
        <v>72</v>
      </c>
      <c r="N2290" s="11" t="s">
        <v>428</v>
      </c>
      <c r="O2290" s="266" t="s">
        <v>374</v>
      </c>
      <c r="P2290" s="11" t="s">
        <v>376</v>
      </c>
      <c r="Q2290" s="11" t="s">
        <v>421</v>
      </c>
      <c r="R2290" s="3">
        <v>3400</v>
      </c>
      <c r="S2290" s="3">
        <v>2949</v>
      </c>
      <c r="T2290" s="206">
        <f>ABS(Table1[[#This Row],[Prod]]-Table1[[#This Row],[Planned]])</f>
        <v>451</v>
      </c>
      <c r="U2290" s="209">
        <f>IF(ABS(Table1[[#This Row],[Prod]]-Table1[[#This Row],[Planned]])&gt;Table1[[#This Row],[Planned]],0,IF(Table1[[#This Row],[Planned]]=0,0,1-ABS(Table1[[#This Row],[Prod]]-Table1[[#This Row],[Planned]])/Table1[[#This Row],[Planned]]))</f>
        <v>0.86735294117647055</v>
      </c>
      <c r="V2290" s="11"/>
      <c r="W2290" s="11"/>
      <c r="X2290" s="27">
        <v>3400</v>
      </c>
      <c r="Y2290" s="206">
        <f>Table1[[#This Row],[Prod]]</f>
        <v>2949</v>
      </c>
      <c r="Z2290" s="206">
        <f>ABS(Table1[[#This Row],[Prod2]]-Table1[[#This Row],[Plan Revised]])</f>
        <v>451</v>
      </c>
      <c r="AA2290" s="209">
        <f>IF(ABS(Table1[[#This Row],[Prod2]]-Table1[[#This Row],[Plan Revised]])&gt;Table1[[#This Row],[Plan Revised]],0,IF(Table1[[#This Row],[Plan Revised]]=0,0,1-ABS(Table1[[#This Row],[Prod2]]-Table1[[#This Row],[Plan Revised]])/Table1[[#This Row],[Plan Revised]]))</f>
        <v>0.86735294117647055</v>
      </c>
      <c r="AB2290" s="3"/>
      <c r="AC2290" s="30"/>
      <c r="AD2290"/>
      <c r="AF2290"/>
    </row>
    <row r="2291" spans="1:32">
      <c r="A2291" s="15" t="str">
        <f>IF(Table1[Week]=WeekSel,"Yes","No")</f>
        <v>No</v>
      </c>
      <c r="B2291" s="15" t="str">
        <f>IF((Table1[StartDate]&gt;=Date.GraphMin)*(Table1[StartDate]&lt;=Date.GraphMax)=1,"Yes","No")</f>
        <v>No</v>
      </c>
      <c r="C2291" s="15" t="str">
        <f>IF(OR(Table1[[#This Row],[Site]]="FOOD MILLING",Table1[[#This Row],[Site]]="GODACO"), "No", "Yes")</f>
        <v>Yes</v>
      </c>
      <c r="D2291" s="40">
        <f>MAX(DATE(Table1[Year],1,1),DATE(Table1[Year],1,1)-WEEKDAY(DATE(Table1[Year],1,1),2)+(Table1[WeekNum]-1)*7+1)</f>
        <v>44620</v>
      </c>
      <c r="E2291" s="40">
        <f>MIN(DATE(Table1[Year]+1,1,0),DATE(Table1[Year],1,1)-WEEKDAY(DATE(Table1[Year],1,1),2)+Table1[WeekNum]*7)</f>
        <v>44626</v>
      </c>
      <c r="F2291" s="15">
        <v>2022</v>
      </c>
      <c r="G2291" s="15">
        <f t="shared" si="70"/>
        <v>3</v>
      </c>
      <c r="H2291" s="16">
        <v>10</v>
      </c>
      <c r="I2291" s="207" t="str">
        <f>"W" &amp;Table1[[#This Row],[WeekNum]]</f>
        <v>W10</v>
      </c>
      <c r="J2291" s="19" t="str">
        <f t="shared" si="71"/>
        <v>22-W10</v>
      </c>
      <c r="K2291" s="4" t="s">
        <v>664</v>
      </c>
      <c r="L2291" s="4"/>
      <c r="M2291" s="4" t="s">
        <v>72</v>
      </c>
      <c r="N2291" s="11" t="s">
        <v>428</v>
      </c>
      <c r="O2291" s="266" t="s">
        <v>424</v>
      </c>
      <c r="P2291" s="11" t="s">
        <v>379</v>
      </c>
      <c r="Q2291" s="11" t="s">
        <v>421</v>
      </c>
      <c r="R2291" s="3">
        <v>3200</v>
      </c>
      <c r="S2291" s="3">
        <v>2817.9</v>
      </c>
      <c r="T2291" s="206">
        <f>ABS(Table1[[#This Row],[Prod]]-Table1[[#This Row],[Planned]])</f>
        <v>382.09999999999991</v>
      </c>
      <c r="U2291" s="209">
        <f>IF(ABS(Table1[[#This Row],[Prod]]-Table1[[#This Row],[Planned]])&gt;Table1[[#This Row],[Planned]],0,IF(Table1[[#This Row],[Planned]]=0,0,1-ABS(Table1[[#This Row],[Prod]]-Table1[[#This Row],[Planned]])/Table1[[#This Row],[Planned]]))</f>
        <v>0.88059375000000006</v>
      </c>
      <c r="V2291" s="11"/>
      <c r="W2291" s="11"/>
      <c r="X2291" s="27">
        <v>3200</v>
      </c>
      <c r="Y2291" s="206">
        <f>Table1[[#This Row],[Prod]]</f>
        <v>2817.9</v>
      </c>
      <c r="Z2291" s="206">
        <f>ABS(Table1[[#This Row],[Prod2]]-Table1[[#This Row],[Plan Revised]])</f>
        <v>382.09999999999991</v>
      </c>
      <c r="AA2291" s="209">
        <f>IF(ABS(Table1[[#This Row],[Prod2]]-Table1[[#This Row],[Plan Revised]])&gt;Table1[[#This Row],[Plan Revised]],0,IF(Table1[[#This Row],[Plan Revised]]=0,0,1-ABS(Table1[[#This Row],[Prod2]]-Table1[[#This Row],[Plan Revised]])/Table1[[#This Row],[Plan Revised]]))</f>
        <v>0.88059375000000006</v>
      </c>
      <c r="AB2291" s="3"/>
      <c r="AC2291" s="30"/>
      <c r="AD2291"/>
      <c r="AF2291"/>
    </row>
    <row r="2292" spans="1:32">
      <c r="A2292" s="15" t="str">
        <f>IF(Table1[Week]=WeekSel,"Yes","No")</f>
        <v>No</v>
      </c>
      <c r="B2292" s="15" t="str">
        <f>IF((Table1[StartDate]&gt;=Date.GraphMin)*(Table1[StartDate]&lt;=Date.GraphMax)=1,"Yes","No")</f>
        <v>No</v>
      </c>
      <c r="C2292" s="15" t="str">
        <f>IF(OR(Table1[[#This Row],[Site]]="FOOD MILLING",Table1[[#This Row],[Site]]="GODACO"), "No", "Yes")</f>
        <v>Yes</v>
      </c>
      <c r="D2292" s="40">
        <f>MAX(DATE(Table1[Year],1,1),DATE(Table1[Year],1,1)-WEEKDAY(DATE(Table1[Year],1,1),2)+(Table1[WeekNum]-1)*7+1)</f>
        <v>44620</v>
      </c>
      <c r="E2292" s="40">
        <f>MIN(DATE(Table1[Year]+1,1,0),DATE(Table1[Year],1,1)-WEEKDAY(DATE(Table1[Year],1,1),2)+Table1[WeekNum]*7)</f>
        <v>44626</v>
      </c>
      <c r="F2292" s="15">
        <v>2022</v>
      </c>
      <c r="G2292" s="15">
        <f t="shared" si="70"/>
        <v>3</v>
      </c>
      <c r="H2292" s="16">
        <v>10</v>
      </c>
      <c r="I2292" s="207" t="str">
        <f>"W" &amp;Table1[[#This Row],[WeekNum]]</f>
        <v>W10</v>
      </c>
      <c r="J2292" s="19" t="str">
        <f t="shared" si="71"/>
        <v>22-W10</v>
      </c>
      <c r="K2292" s="4" t="s">
        <v>665</v>
      </c>
      <c r="L2292" s="4"/>
      <c r="M2292" s="4" t="s">
        <v>72</v>
      </c>
      <c r="N2292" s="11" t="s">
        <v>428</v>
      </c>
      <c r="O2292" s="266" t="s">
        <v>424</v>
      </c>
      <c r="P2292" s="11" t="s">
        <v>379</v>
      </c>
      <c r="Q2292" s="11" t="s">
        <v>421</v>
      </c>
      <c r="R2292" s="3">
        <v>9600</v>
      </c>
      <c r="S2292" s="3">
        <v>10938.5</v>
      </c>
      <c r="T2292" s="206">
        <f>ABS(Table1[[#This Row],[Prod]]-Table1[[#This Row],[Planned]])</f>
        <v>1338.5</v>
      </c>
      <c r="U2292" s="209">
        <f>IF(ABS(Table1[[#This Row],[Prod]]-Table1[[#This Row],[Planned]])&gt;Table1[[#This Row],[Planned]],0,IF(Table1[[#This Row],[Planned]]=0,0,1-ABS(Table1[[#This Row],[Prod]]-Table1[[#This Row],[Planned]])/Table1[[#This Row],[Planned]]))</f>
        <v>0.86057291666666669</v>
      </c>
      <c r="V2292" s="11"/>
      <c r="W2292" s="11"/>
      <c r="X2292" s="27">
        <v>9600</v>
      </c>
      <c r="Y2292" s="206">
        <f>Table1[[#This Row],[Prod]]</f>
        <v>10938.5</v>
      </c>
      <c r="Z2292" s="206">
        <f>ABS(Table1[[#This Row],[Prod2]]-Table1[[#This Row],[Plan Revised]])</f>
        <v>1338.5</v>
      </c>
      <c r="AA2292" s="209">
        <f>IF(ABS(Table1[[#This Row],[Prod2]]-Table1[[#This Row],[Plan Revised]])&gt;Table1[[#This Row],[Plan Revised]],0,IF(Table1[[#This Row],[Plan Revised]]=0,0,1-ABS(Table1[[#This Row],[Prod2]]-Table1[[#This Row],[Plan Revised]])/Table1[[#This Row],[Plan Revised]]))</f>
        <v>0.86057291666666669</v>
      </c>
      <c r="AB2292" s="3"/>
      <c r="AC2292" s="30"/>
      <c r="AD2292"/>
      <c r="AF2292"/>
    </row>
    <row r="2293" spans="1:32">
      <c r="A2293" s="15" t="str">
        <f>IF(Table1[Week]=WeekSel,"Yes","No")</f>
        <v>No</v>
      </c>
      <c r="B2293" s="15" t="str">
        <f>IF((Table1[StartDate]&gt;=Date.GraphMin)*(Table1[StartDate]&lt;=Date.GraphMax)=1,"Yes","No")</f>
        <v>No</v>
      </c>
      <c r="C2293" s="15" t="str">
        <f>IF(OR(Table1[[#This Row],[Site]]="FOOD MILLING",Table1[[#This Row],[Site]]="GODACO"), "No", "Yes")</f>
        <v>Yes</v>
      </c>
      <c r="D2293" s="40">
        <f>MAX(DATE(Table1[Year],1,1),DATE(Table1[Year],1,1)-WEEKDAY(DATE(Table1[Year],1,1),2)+(Table1[WeekNum]-1)*7+1)</f>
        <v>44620</v>
      </c>
      <c r="E2293" s="40">
        <f>MIN(DATE(Table1[Year]+1,1,0),DATE(Table1[Year],1,1)-WEEKDAY(DATE(Table1[Year],1,1),2)+Table1[WeekNum]*7)</f>
        <v>44626</v>
      </c>
      <c r="F2293" s="15">
        <v>2022</v>
      </c>
      <c r="G2293" s="15">
        <f t="shared" si="70"/>
        <v>3</v>
      </c>
      <c r="H2293" s="16">
        <v>10</v>
      </c>
      <c r="I2293" s="207" t="str">
        <f>"W" &amp;Table1[[#This Row],[WeekNum]]</f>
        <v>W10</v>
      </c>
      <c r="J2293" s="19" t="str">
        <f t="shared" si="71"/>
        <v>22-W10</v>
      </c>
      <c r="K2293" s="4" t="s">
        <v>666</v>
      </c>
      <c r="L2293" s="4"/>
      <c r="M2293" s="4" t="s">
        <v>72</v>
      </c>
      <c r="N2293" s="11" t="s">
        <v>428</v>
      </c>
      <c r="O2293" s="266" t="s">
        <v>424</v>
      </c>
      <c r="P2293" s="11" t="s">
        <v>379</v>
      </c>
      <c r="Q2293" s="11" t="s">
        <v>421</v>
      </c>
      <c r="R2293" s="3">
        <v>6500</v>
      </c>
      <c r="S2293" s="3">
        <v>6406.5</v>
      </c>
      <c r="T2293" s="206">
        <f>ABS(Table1[[#This Row],[Prod]]-Table1[[#This Row],[Planned]])</f>
        <v>93.5</v>
      </c>
      <c r="U2293" s="209">
        <f>IF(ABS(Table1[[#This Row],[Prod]]-Table1[[#This Row],[Planned]])&gt;Table1[[#This Row],[Planned]],0,IF(Table1[[#This Row],[Planned]]=0,0,1-ABS(Table1[[#This Row],[Prod]]-Table1[[#This Row],[Planned]])/Table1[[#This Row],[Planned]]))</f>
        <v>0.98561538461538456</v>
      </c>
      <c r="V2293" s="11"/>
      <c r="W2293" s="11"/>
      <c r="X2293" s="27">
        <v>6500</v>
      </c>
      <c r="Y2293" s="206">
        <f>Table1[[#This Row],[Prod]]</f>
        <v>6406.5</v>
      </c>
      <c r="Z2293" s="206">
        <f>ABS(Table1[[#This Row],[Prod2]]-Table1[[#This Row],[Plan Revised]])</f>
        <v>93.5</v>
      </c>
      <c r="AA2293" s="209">
        <f>IF(ABS(Table1[[#This Row],[Prod2]]-Table1[[#This Row],[Plan Revised]])&gt;Table1[[#This Row],[Plan Revised]],0,IF(Table1[[#This Row],[Plan Revised]]=0,0,1-ABS(Table1[[#This Row],[Prod2]]-Table1[[#This Row],[Plan Revised]])/Table1[[#This Row],[Plan Revised]]))</f>
        <v>0.98561538461538456</v>
      </c>
      <c r="AB2293" s="3"/>
      <c r="AC2293" s="30"/>
      <c r="AD2293"/>
      <c r="AF2293"/>
    </row>
    <row r="2294" spans="1:32">
      <c r="A2294" s="15" t="str">
        <f>IF(Table1[Week]=WeekSel,"Yes","No")</f>
        <v>No</v>
      </c>
      <c r="B2294" s="15" t="str">
        <f>IF((Table1[StartDate]&gt;=Date.GraphMin)*(Table1[StartDate]&lt;=Date.GraphMax)=1,"Yes","No")</f>
        <v>No</v>
      </c>
      <c r="C2294" s="15" t="str">
        <f>IF(OR(Table1[[#This Row],[Site]]="FOOD MILLING",Table1[[#This Row],[Site]]="GODACO"), "No", "Yes")</f>
        <v>Yes</v>
      </c>
      <c r="D2294" s="40">
        <f>MAX(DATE(Table1[Year],1,1),DATE(Table1[Year],1,1)-WEEKDAY(DATE(Table1[Year],1,1),2)+(Table1[WeekNum]-1)*7+1)</f>
        <v>44620</v>
      </c>
      <c r="E2294" s="40">
        <f>MIN(DATE(Table1[Year]+1,1,0),DATE(Table1[Year],1,1)-WEEKDAY(DATE(Table1[Year],1,1),2)+Table1[WeekNum]*7)</f>
        <v>44626</v>
      </c>
      <c r="F2294" s="15">
        <v>2022</v>
      </c>
      <c r="G2294" s="15">
        <f t="shared" si="70"/>
        <v>3</v>
      </c>
      <c r="H2294" s="16">
        <v>10</v>
      </c>
      <c r="I2294" s="207" t="str">
        <f>"W" &amp;Table1[[#This Row],[WeekNum]]</f>
        <v>W10</v>
      </c>
      <c r="J2294" s="19" t="str">
        <f t="shared" si="71"/>
        <v>22-W10</v>
      </c>
      <c r="K2294" s="4" t="s">
        <v>667</v>
      </c>
      <c r="L2294" s="4"/>
      <c r="M2294" s="4" t="s">
        <v>72</v>
      </c>
      <c r="N2294" s="11" t="s">
        <v>428</v>
      </c>
      <c r="O2294" s="266" t="s">
        <v>413</v>
      </c>
      <c r="P2294" s="11" t="s">
        <v>375</v>
      </c>
      <c r="Q2294" s="11" t="s">
        <v>421</v>
      </c>
      <c r="R2294" s="3">
        <v>0</v>
      </c>
      <c r="S2294" s="3">
        <v>2865.5</v>
      </c>
      <c r="T2294" s="206">
        <f>ABS(Table1[[#This Row],[Prod]]-Table1[[#This Row],[Planned]])</f>
        <v>2865.5</v>
      </c>
      <c r="U2294" s="209">
        <f>IF(ABS(Table1[[#This Row],[Prod]]-Table1[[#This Row],[Planned]])&gt;Table1[[#This Row],[Planned]],0,IF(Table1[[#This Row],[Planned]]=0,0,1-ABS(Table1[[#This Row],[Prod]]-Table1[[#This Row],[Planned]])/Table1[[#This Row],[Planned]]))</f>
        <v>0</v>
      </c>
      <c r="V2294" s="11"/>
      <c r="W2294" s="11"/>
      <c r="X2294" s="27">
        <v>0</v>
      </c>
      <c r="Y2294" s="206">
        <f>Table1[[#This Row],[Prod]]</f>
        <v>2865.5</v>
      </c>
      <c r="Z2294" s="206">
        <f>ABS(Table1[[#This Row],[Prod2]]-Table1[[#This Row],[Plan Revised]])</f>
        <v>2865.5</v>
      </c>
      <c r="AA2294" s="209">
        <f>IF(ABS(Table1[[#This Row],[Prod2]]-Table1[[#This Row],[Plan Revised]])&gt;Table1[[#This Row],[Plan Revised]],0,IF(Table1[[#This Row],[Plan Revised]]=0,0,1-ABS(Table1[[#This Row],[Prod2]]-Table1[[#This Row],[Plan Revised]])/Table1[[#This Row],[Plan Revised]]))</f>
        <v>0</v>
      </c>
      <c r="AB2294" s="3"/>
      <c r="AC2294" s="30"/>
      <c r="AD2294"/>
      <c r="AF2294"/>
    </row>
    <row r="2295" spans="1:32">
      <c r="A2295" s="15" t="str">
        <f>IF(Table1[Week]=WeekSel,"Yes","No")</f>
        <v>No</v>
      </c>
      <c r="B2295" s="15" t="str">
        <f>IF((Table1[StartDate]&gt;=Date.GraphMin)*(Table1[StartDate]&lt;=Date.GraphMax)=1,"Yes","No")</f>
        <v>No</v>
      </c>
      <c r="C2295" s="15" t="str">
        <f>IF(OR(Table1[[#This Row],[Site]]="FOOD MILLING",Table1[[#This Row],[Site]]="GODACO"), "No", "Yes")</f>
        <v>Yes</v>
      </c>
      <c r="D2295" s="40">
        <f>MAX(DATE(Table1[Year],1,1),DATE(Table1[Year],1,1)-WEEKDAY(DATE(Table1[Year],1,1),2)+(Table1[WeekNum]-1)*7+1)</f>
        <v>44620</v>
      </c>
      <c r="E2295" s="40">
        <f>MIN(DATE(Table1[Year]+1,1,0),DATE(Table1[Year],1,1)-WEEKDAY(DATE(Table1[Year],1,1),2)+Table1[WeekNum]*7)</f>
        <v>44626</v>
      </c>
      <c r="F2295" s="15">
        <v>2022</v>
      </c>
      <c r="G2295" s="15">
        <f t="shared" si="70"/>
        <v>3</v>
      </c>
      <c r="H2295" s="16">
        <v>10</v>
      </c>
      <c r="I2295" s="207" t="str">
        <f>"W" &amp;Table1[[#This Row],[WeekNum]]</f>
        <v>W10</v>
      </c>
      <c r="J2295" s="19" t="str">
        <f t="shared" si="71"/>
        <v>22-W10</v>
      </c>
      <c r="K2295" s="4" t="s">
        <v>668</v>
      </c>
      <c r="L2295" s="4"/>
      <c r="M2295" s="4" t="s">
        <v>72</v>
      </c>
      <c r="N2295" s="11" t="s">
        <v>428</v>
      </c>
      <c r="O2295" s="266" t="s">
        <v>413</v>
      </c>
      <c r="P2295" s="11" t="s">
        <v>375</v>
      </c>
      <c r="Q2295" s="11" t="s">
        <v>421</v>
      </c>
      <c r="R2295" s="3">
        <v>5600</v>
      </c>
      <c r="S2295" s="3">
        <v>448.40000000000009</v>
      </c>
      <c r="T2295" s="206">
        <f>ABS(Table1[[#This Row],[Prod]]-Table1[[#This Row],[Planned]])</f>
        <v>5151.6000000000004</v>
      </c>
      <c r="U2295" s="209">
        <f>IF(ABS(Table1[[#This Row],[Prod]]-Table1[[#This Row],[Planned]])&gt;Table1[[#This Row],[Planned]],0,IF(Table1[[#This Row],[Planned]]=0,0,1-ABS(Table1[[#This Row],[Prod]]-Table1[[#This Row],[Planned]])/Table1[[#This Row],[Planned]]))</f>
        <v>8.007142857142846E-2</v>
      </c>
      <c r="V2295" s="11"/>
      <c r="W2295" s="11"/>
      <c r="X2295" s="27">
        <v>500</v>
      </c>
      <c r="Y2295" s="206">
        <f>Table1[[#This Row],[Prod]]</f>
        <v>448.40000000000009</v>
      </c>
      <c r="Z2295" s="206">
        <f>ABS(Table1[[#This Row],[Prod2]]-Table1[[#This Row],[Plan Revised]])</f>
        <v>51.599999999999909</v>
      </c>
      <c r="AA2295" s="209">
        <f>IF(ABS(Table1[[#This Row],[Prod2]]-Table1[[#This Row],[Plan Revised]])&gt;Table1[[#This Row],[Plan Revised]],0,IF(Table1[[#This Row],[Plan Revised]]=0,0,1-ABS(Table1[[#This Row],[Prod2]]-Table1[[#This Row],[Plan Revised]])/Table1[[#This Row],[Plan Revised]]))</f>
        <v>0.89680000000000015</v>
      </c>
      <c r="AB2295" s="3"/>
      <c r="AC2295" s="30"/>
      <c r="AD2295"/>
      <c r="AF2295"/>
    </row>
    <row r="2296" spans="1:32">
      <c r="A2296" s="15" t="str">
        <f>IF(Table1[Week]=WeekSel,"Yes","No")</f>
        <v>No</v>
      </c>
      <c r="B2296" s="15" t="str">
        <f>IF((Table1[StartDate]&gt;=Date.GraphMin)*(Table1[StartDate]&lt;=Date.GraphMax)=1,"Yes","No")</f>
        <v>No</v>
      </c>
      <c r="C2296" s="15" t="str">
        <f>IF(OR(Table1[[#This Row],[Site]]="FOOD MILLING",Table1[[#This Row],[Site]]="GODACO"), "No", "Yes")</f>
        <v>Yes</v>
      </c>
      <c r="D2296" s="40">
        <f>MAX(DATE(Table1[Year],1,1),DATE(Table1[Year],1,1)-WEEKDAY(DATE(Table1[Year],1,1),2)+(Table1[WeekNum]-1)*7+1)</f>
        <v>44620</v>
      </c>
      <c r="E2296" s="40">
        <f>MIN(DATE(Table1[Year]+1,1,0),DATE(Table1[Year],1,1)-WEEKDAY(DATE(Table1[Year],1,1),2)+Table1[WeekNum]*7)</f>
        <v>44626</v>
      </c>
      <c r="F2296" s="15">
        <v>2022</v>
      </c>
      <c r="G2296" s="15">
        <f t="shared" si="70"/>
        <v>3</v>
      </c>
      <c r="H2296" s="16">
        <v>10</v>
      </c>
      <c r="I2296" s="207" t="str">
        <f>"W" &amp;Table1[[#This Row],[WeekNum]]</f>
        <v>W10</v>
      </c>
      <c r="J2296" s="19" t="str">
        <f t="shared" si="71"/>
        <v>22-W10</v>
      </c>
      <c r="K2296" s="4" t="s">
        <v>669</v>
      </c>
      <c r="L2296" s="4"/>
      <c r="M2296" s="4" t="s">
        <v>72</v>
      </c>
      <c r="N2296" s="11" t="s">
        <v>428</v>
      </c>
      <c r="O2296" s="266" t="s">
        <v>413</v>
      </c>
      <c r="P2296" s="11" t="s">
        <v>375</v>
      </c>
      <c r="Q2296" s="11" t="s">
        <v>421</v>
      </c>
      <c r="R2296" s="3">
        <v>4400</v>
      </c>
      <c r="S2296" s="3">
        <v>1350.8000000000002</v>
      </c>
      <c r="T2296" s="206">
        <f>ABS(Table1[[#This Row],[Prod]]-Table1[[#This Row],[Planned]])</f>
        <v>3049.2</v>
      </c>
      <c r="U2296" s="209">
        <f>IF(ABS(Table1[[#This Row],[Prod]]-Table1[[#This Row],[Planned]])&gt;Table1[[#This Row],[Planned]],0,IF(Table1[[#This Row],[Planned]]=0,0,1-ABS(Table1[[#This Row],[Prod]]-Table1[[#This Row],[Planned]])/Table1[[#This Row],[Planned]]))</f>
        <v>0.30700000000000005</v>
      </c>
      <c r="V2296" s="11"/>
      <c r="W2296" s="11"/>
      <c r="X2296" s="27">
        <v>2200</v>
      </c>
      <c r="Y2296" s="206">
        <f>Table1[[#This Row],[Prod]]</f>
        <v>1350.8000000000002</v>
      </c>
      <c r="Z2296" s="206">
        <f>ABS(Table1[[#This Row],[Prod2]]-Table1[[#This Row],[Plan Revised]])</f>
        <v>849.19999999999982</v>
      </c>
      <c r="AA2296" s="209">
        <f>IF(ABS(Table1[[#This Row],[Prod2]]-Table1[[#This Row],[Plan Revised]])&gt;Table1[[#This Row],[Plan Revised]],0,IF(Table1[[#This Row],[Plan Revised]]=0,0,1-ABS(Table1[[#This Row],[Prod2]]-Table1[[#This Row],[Plan Revised]])/Table1[[#This Row],[Plan Revised]]))</f>
        <v>0.6140000000000001</v>
      </c>
      <c r="AB2296" s="3"/>
      <c r="AC2296" s="30"/>
      <c r="AD2296"/>
      <c r="AF2296"/>
    </row>
    <row r="2297" spans="1:32">
      <c r="A2297" s="15" t="str">
        <f>IF(Table1[Week]=WeekSel,"Yes","No")</f>
        <v>No</v>
      </c>
      <c r="B2297" s="15" t="str">
        <f>IF((Table1[StartDate]&gt;=Date.GraphMin)*(Table1[StartDate]&lt;=Date.GraphMax)=1,"Yes","No")</f>
        <v>No</v>
      </c>
      <c r="C2297" s="15" t="str">
        <f>IF(OR(Table1[[#This Row],[Site]]="FOOD MILLING",Table1[[#This Row],[Site]]="GODACO"), "No", "Yes")</f>
        <v>Yes</v>
      </c>
      <c r="D2297" s="40">
        <f>MAX(DATE(Table1[Year],1,1),DATE(Table1[Year],1,1)-WEEKDAY(DATE(Table1[Year],1,1),2)+(Table1[WeekNum]-1)*7+1)</f>
        <v>44620</v>
      </c>
      <c r="E2297" s="40">
        <f>MIN(DATE(Table1[Year]+1,1,0),DATE(Table1[Year],1,1)-WEEKDAY(DATE(Table1[Year],1,1),2)+Table1[WeekNum]*7)</f>
        <v>44626</v>
      </c>
      <c r="F2297" s="15">
        <v>2022</v>
      </c>
      <c r="G2297" s="15">
        <f t="shared" si="70"/>
        <v>3</v>
      </c>
      <c r="H2297" s="16">
        <v>10</v>
      </c>
      <c r="I2297" s="207" t="str">
        <f>"W" &amp;Table1[[#This Row],[WeekNum]]</f>
        <v>W10</v>
      </c>
      <c r="J2297" s="19" t="str">
        <f t="shared" si="71"/>
        <v>22-W10</v>
      </c>
      <c r="K2297" s="4" t="s">
        <v>670</v>
      </c>
      <c r="L2297" s="4"/>
      <c r="M2297" s="4" t="s">
        <v>72</v>
      </c>
      <c r="N2297" s="11" t="s">
        <v>428</v>
      </c>
      <c r="O2297" s="266" t="s">
        <v>413</v>
      </c>
      <c r="P2297" s="11" t="s">
        <v>375</v>
      </c>
      <c r="Q2297" s="11" t="s">
        <v>421</v>
      </c>
      <c r="R2297" s="3">
        <v>0</v>
      </c>
      <c r="S2297" s="3">
        <v>0</v>
      </c>
      <c r="T2297" s="206">
        <f>ABS(Table1[[#This Row],[Prod]]-Table1[[#This Row],[Planned]])</f>
        <v>0</v>
      </c>
      <c r="U2297" s="209">
        <f>IF(ABS(Table1[[#This Row],[Prod]]-Table1[[#This Row],[Planned]])&gt;Table1[[#This Row],[Planned]],0,IF(Table1[[#This Row],[Planned]]=0,0,1-ABS(Table1[[#This Row],[Prod]]-Table1[[#This Row],[Planned]])/Table1[[#This Row],[Planned]]))</f>
        <v>0</v>
      </c>
      <c r="V2297" s="11"/>
      <c r="W2297" s="11"/>
      <c r="X2297" s="27">
        <v>0</v>
      </c>
      <c r="Y2297" s="206">
        <f>Table1[[#This Row],[Prod]]</f>
        <v>0</v>
      </c>
      <c r="Z2297" s="206">
        <f>ABS(Table1[[#This Row],[Prod2]]-Table1[[#This Row],[Plan Revised]])</f>
        <v>0</v>
      </c>
      <c r="AA2297" s="209">
        <f>IF(ABS(Table1[[#This Row],[Prod2]]-Table1[[#This Row],[Plan Revised]])&gt;Table1[[#This Row],[Plan Revised]],0,IF(Table1[[#This Row],[Plan Revised]]=0,0,1-ABS(Table1[[#This Row],[Prod2]]-Table1[[#This Row],[Plan Revised]])/Table1[[#This Row],[Plan Revised]]))</f>
        <v>0</v>
      </c>
      <c r="AB2297" s="3"/>
      <c r="AC2297" s="30"/>
      <c r="AD2297"/>
      <c r="AF2297"/>
    </row>
    <row r="2298" spans="1:32">
      <c r="A2298" s="15" t="str">
        <f>IF(Table1[Week]=WeekSel,"Yes","No")</f>
        <v>No</v>
      </c>
      <c r="B2298" s="15" t="str">
        <f>IF((Table1[StartDate]&gt;=Date.GraphMin)*(Table1[StartDate]&lt;=Date.GraphMax)=1,"Yes","No")</f>
        <v>No</v>
      </c>
      <c r="C2298" s="15" t="str">
        <f>IF(OR(Table1[[#This Row],[Site]]="FOOD MILLING",Table1[[#This Row],[Site]]="GODACO"), "No", "Yes")</f>
        <v>Yes</v>
      </c>
      <c r="D2298" s="40">
        <f>MAX(DATE(Table1[Year],1,1),DATE(Table1[Year],1,1)-WEEKDAY(DATE(Table1[Year],1,1),2)+(Table1[WeekNum]-1)*7+1)</f>
        <v>44620</v>
      </c>
      <c r="E2298" s="40">
        <f>MIN(DATE(Table1[Year]+1,1,0),DATE(Table1[Year],1,1)-WEEKDAY(DATE(Table1[Year],1,1),2)+Table1[WeekNum]*7)</f>
        <v>44626</v>
      </c>
      <c r="F2298" s="15">
        <v>2022</v>
      </c>
      <c r="G2298" s="15">
        <f t="shared" si="70"/>
        <v>3</v>
      </c>
      <c r="H2298" s="16">
        <v>10</v>
      </c>
      <c r="I2298" s="207" t="str">
        <f>"W" &amp;Table1[[#This Row],[WeekNum]]</f>
        <v>W10</v>
      </c>
      <c r="J2298" s="19" t="str">
        <f t="shared" si="71"/>
        <v>22-W10</v>
      </c>
      <c r="K2298" s="4" t="s">
        <v>671</v>
      </c>
      <c r="L2298" s="4"/>
      <c r="M2298" s="4" t="s">
        <v>72</v>
      </c>
      <c r="N2298" s="11" t="s">
        <v>428</v>
      </c>
      <c r="O2298" s="266" t="s">
        <v>413</v>
      </c>
      <c r="P2298" s="11" t="s">
        <v>375</v>
      </c>
      <c r="Q2298" s="11" t="s">
        <v>421</v>
      </c>
      <c r="R2298" s="3">
        <v>0</v>
      </c>
      <c r="S2298" s="3">
        <v>0</v>
      </c>
      <c r="T2298" s="206">
        <f>ABS(Table1[[#This Row],[Prod]]-Table1[[#This Row],[Planned]])</f>
        <v>0</v>
      </c>
      <c r="U2298" s="209">
        <f>IF(ABS(Table1[[#This Row],[Prod]]-Table1[[#This Row],[Planned]])&gt;Table1[[#This Row],[Planned]],0,IF(Table1[[#This Row],[Planned]]=0,0,1-ABS(Table1[[#This Row],[Prod]]-Table1[[#This Row],[Planned]])/Table1[[#This Row],[Planned]]))</f>
        <v>0</v>
      </c>
      <c r="V2298" s="11"/>
      <c r="W2298" s="11"/>
      <c r="X2298" s="27">
        <v>0</v>
      </c>
      <c r="Y2298" s="206">
        <f>Table1[[#This Row],[Prod]]</f>
        <v>0</v>
      </c>
      <c r="Z2298" s="206">
        <f>ABS(Table1[[#This Row],[Prod2]]-Table1[[#This Row],[Plan Revised]])</f>
        <v>0</v>
      </c>
      <c r="AA2298" s="209">
        <f>IF(ABS(Table1[[#This Row],[Prod2]]-Table1[[#This Row],[Plan Revised]])&gt;Table1[[#This Row],[Plan Revised]],0,IF(Table1[[#This Row],[Plan Revised]]=0,0,1-ABS(Table1[[#This Row],[Prod2]]-Table1[[#This Row],[Plan Revised]])/Table1[[#This Row],[Plan Revised]]))</f>
        <v>0</v>
      </c>
      <c r="AB2298" s="3"/>
      <c r="AC2298" s="30"/>
      <c r="AD2298"/>
      <c r="AF2298"/>
    </row>
    <row r="2299" spans="1:32">
      <c r="A2299" s="15" t="str">
        <f>IF(Table1[Week]=WeekSel,"Yes","No")</f>
        <v>No</v>
      </c>
      <c r="B2299" s="15" t="str">
        <f>IF((Table1[StartDate]&gt;=Date.GraphMin)*(Table1[StartDate]&lt;=Date.GraphMax)=1,"Yes","No")</f>
        <v>No</v>
      </c>
      <c r="C2299" s="15" t="str">
        <f>IF(OR(Table1[[#This Row],[Site]]="FOOD MILLING",Table1[[#This Row],[Site]]="GODACO"), "No", "Yes")</f>
        <v>Yes</v>
      </c>
      <c r="D2299" s="40">
        <f>MAX(DATE(Table1[Year],1,1),DATE(Table1[Year],1,1)-WEEKDAY(DATE(Table1[Year],1,1),2)+(Table1[WeekNum]-1)*7+1)</f>
        <v>44620</v>
      </c>
      <c r="E2299" s="40">
        <f>MIN(DATE(Table1[Year]+1,1,0),DATE(Table1[Year],1,1)-WEEKDAY(DATE(Table1[Year],1,1),2)+Table1[WeekNum]*7)</f>
        <v>44626</v>
      </c>
      <c r="F2299" s="15">
        <v>2022</v>
      </c>
      <c r="G2299" s="15">
        <f t="shared" si="70"/>
        <v>3</v>
      </c>
      <c r="H2299" s="16">
        <v>10</v>
      </c>
      <c r="I2299" s="207" t="str">
        <f>"W" &amp;Table1[[#This Row],[WeekNum]]</f>
        <v>W10</v>
      </c>
      <c r="J2299" s="19" t="str">
        <f t="shared" si="71"/>
        <v>22-W10</v>
      </c>
      <c r="K2299" s="4" t="s">
        <v>672</v>
      </c>
      <c r="L2299" s="4"/>
      <c r="M2299" s="4" t="s">
        <v>72</v>
      </c>
      <c r="N2299" s="11" t="s">
        <v>428</v>
      </c>
      <c r="O2299" s="266" t="s">
        <v>415</v>
      </c>
      <c r="P2299" s="11" t="s">
        <v>378</v>
      </c>
      <c r="Q2299" s="11" t="s">
        <v>421</v>
      </c>
      <c r="R2299" s="3">
        <v>1200</v>
      </c>
      <c r="S2299" s="3">
        <v>29.7</v>
      </c>
      <c r="T2299" s="206">
        <f>ABS(Table1[[#This Row],[Prod]]-Table1[[#This Row],[Planned]])</f>
        <v>1170.3</v>
      </c>
      <c r="U2299" s="209">
        <f>IF(ABS(Table1[[#This Row],[Prod]]-Table1[[#This Row],[Planned]])&gt;Table1[[#This Row],[Planned]],0,IF(Table1[[#This Row],[Planned]]=0,0,1-ABS(Table1[[#This Row],[Prod]]-Table1[[#This Row],[Planned]])/Table1[[#This Row],[Planned]]))</f>
        <v>2.475000000000005E-2</v>
      </c>
      <c r="V2299" s="11"/>
      <c r="W2299" s="11"/>
      <c r="X2299" s="27">
        <v>0</v>
      </c>
      <c r="Y2299" s="206">
        <f>Table1[[#This Row],[Prod]]</f>
        <v>29.7</v>
      </c>
      <c r="Z2299" s="206">
        <f>ABS(Table1[[#This Row],[Prod2]]-Table1[[#This Row],[Plan Revised]])</f>
        <v>29.7</v>
      </c>
      <c r="AA2299" s="209">
        <f>IF(ABS(Table1[[#This Row],[Prod2]]-Table1[[#This Row],[Plan Revised]])&gt;Table1[[#This Row],[Plan Revised]],0,IF(Table1[[#This Row],[Plan Revised]]=0,0,1-ABS(Table1[[#This Row],[Prod2]]-Table1[[#This Row],[Plan Revised]])/Table1[[#This Row],[Plan Revised]]))</f>
        <v>0</v>
      </c>
      <c r="AB2299" s="3"/>
      <c r="AC2299" s="30"/>
      <c r="AD2299"/>
      <c r="AF2299"/>
    </row>
    <row r="2300" spans="1:32">
      <c r="A2300" s="15" t="str">
        <f>IF(Table1[Week]=WeekSel,"Yes","No")</f>
        <v>No</v>
      </c>
      <c r="B2300" s="15" t="str">
        <f>IF((Table1[StartDate]&gt;=Date.GraphMin)*(Table1[StartDate]&lt;=Date.GraphMax)=1,"Yes","No")</f>
        <v>No</v>
      </c>
      <c r="C2300" s="15" t="str">
        <f>IF(OR(Table1[[#This Row],[Site]]="FOOD MILLING",Table1[[#This Row],[Site]]="GODACO"), "No", "Yes")</f>
        <v>Yes</v>
      </c>
      <c r="D2300" s="40">
        <f>MAX(DATE(Table1[Year],1,1),DATE(Table1[Year],1,1)-WEEKDAY(DATE(Table1[Year],1,1),2)+(Table1[WeekNum]-1)*7+1)</f>
        <v>44620</v>
      </c>
      <c r="E2300" s="40">
        <f>MIN(DATE(Table1[Year]+1,1,0),DATE(Table1[Year],1,1)-WEEKDAY(DATE(Table1[Year],1,1),2)+Table1[WeekNum]*7)</f>
        <v>44626</v>
      </c>
      <c r="F2300" s="15">
        <v>2022</v>
      </c>
      <c r="G2300" s="15">
        <f t="shared" si="70"/>
        <v>3</v>
      </c>
      <c r="H2300" s="16">
        <v>10</v>
      </c>
      <c r="I2300" s="207" t="str">
        <f>"W" &amp;Table1[[#This Row],[WeekNum]]</f>
        <v>W10</v>
      </c>
      <c r="J2300" s="19" t="str">
        <f t="shared" si="71"/>
        <v>22-W10</v>
      </c>
      <c r="K2300" s="4" t="s">
        <v>672</v>
      </c>
      <c r="L2300" s="4"/>
      <c r="M2300" s="4" t="s">
        <v>72</v>
      </c>
      <c r="N2300" s="11" t="s">
        <v>428</v>
      </c>
      <c r="O2300" s="266" t="s">
        <v>415</v>
      </c>
      <c r="P2300" s="11" t="s">
        <v>378</v>
      </c>
      <c r="Q2300" s="11" t="s">
        <v>419</v>
      </c>
      <c r="R2300" s="3">
        <v>0</v>
      </c>
      <c r="S2300" s="3"/>
      <c r="T2300" s="206">
        <f>ABS(Table1[[#This Row],[Prod]]-Table1[[#This Row],[Planned]])</f>
        <v>0</v>
      </c>
      <c r="U2300" s="209">
        <f>IF(ABS(Table1[[#This Row],[Prod]]-Table1[[#This Row],[Planned]])&gt;Table1[[#This Row],[Planned]],0,IF(Table1[[#This Row],[Planned]]=0,0,1-ABS(Table1[[#This Row],[Prod]]-Table1[[#This Row],[Planned]])/Table1[[#This Row],[Planned]]))</f>
        <v>0</v>
      </c>
      <c r="V2300" s="11"/>
      <c r="W2300" s="11"/>
      <c r="X2300" s="27">
        <v>0</v>
      </c>
      <c r="Y2300" s="206">
        <f>Table1[[#This Row],[Prod]]</f>
        <v>0</v>
      </c>
      <c r="Z2300" s="206">
        <f>ABS(Table1[[#This Row],[Prod2]]-Table1[[#This Row],[Plan Revised]])</f>
        <v>0</v>
      </c>
      <c r="AA2300" s="209">
        <f>IF(ABS(Table1[[#This Row],[Prod2]]-Table1[[#This Row],[Plan Revised]])&gt;Table1[[#This Row],[Plan Revised]],0,IF(Table1[[#This Row],[Plan Revised]]=0,0,1-ABS(Table1[[#This Row],[Prod2]]-Table1[[#This Row],[Plan Revised]])/Table1[[#This Row],[Plan Revised]]))</f>
        <v>0</v>
      </c>
      <c r="AB2300" s="3"/>
      <c r="AC2300" s="30"/>
      <c r="AD2300"/>
      <c r="AF2300"/>
    </row>
    <row r="2301" spans="1:32">
      <c r="A2301" s="15" t="str">
        <f>IF(Table1[Week]=WeekSel,"Yes","No")</f>
        <v>No</v>
      </c>
      <c r="B2301" s="15" t="str">
        <f>IF((Table1[StartDate]&gt;=Date.GraphMin)*(Table1[StartDate]&lt;=Date.GraphMax)=1,"Yes","No")</f>
        <v>No</v>
      </c>
      <c r="C2301" s="15" t="str">
        <f>IF(OR(Table1[[#This Row],[Site]]="FOOD MILLING",Table1[[#This Row],[Site]]="GODACO"), "No", "Yes")</f>
        <v>Yes</v>
      </c>
      <c r="D2301" s="40">
        <f>MAX(DATE(Table1[Year],1,1),DATE(Table1[Year],1,1)-WEEKDAY(DATE(Table1[Year],1,1),2)+(Table1[WeekNum]-1)*7+1)</f>
        <v>44620</v>
      </c>
      <c r="E2301" s="40">
        <f>MIN(DATE(Table1[Year]+1,1,0),DATE(Table1[Year],1,1)-WEEKDAY(DATE(Table1[Year],1,1),2)+Table1[WeekNum]*7)</f>
        <v>44626</v>
      </c>
      <c r="F2301" s="15">
        <v>2022</v>
      </c>
      <c r="G2301" s="15">
        <f t="shared" si="70"/>
        <v>3</v>
      </c>
      <c r="H2301" s="16">
        <v>10</v>
      </c>
      <c r="I2301" s="207" t="str">
        <f>"W" &amp;Table1[[#This Row],[WeekNum]]</f>
        <v>W10</v>
      </c>
      <c r="J2301" s="19" t="str">
        <f t="shared" si="71"/>
        <v>22-W10</v>
      </c>
      <c r="K2301" s="4" t="s">
        <v>673</v>
      </c>
      <c r="L2301" s="4"/>
      <c r="M2301" s="4" t="s">
        <v>72</v>
      </c>
      <c r="N2301" s="11" t="s">
        <v>428</v>
      </c>
      <c r="O2301" s="266" t="s">
        <v>415</v>
      </c>
      <c r="P2301" s="11" t="s">
        <v>378</v>
      </c>
      <c r="Q2301" s="11" t="s">
        <v>421</v>
      </c>
      <c r="R2301" s="3">
        <v>5200</v>
      </c>
      <c r="S2301" s="3">
        <v>4337</v>
      </c>
      <c r="T2301" s="206">
        <f>ABS(Table1[[#This Row],[Prod]]-Table1[[#This Row],[Planned]])</f>
        <v>863</v>
      </c>
      <c r="U2301" s="209">
        <f>IF(ABS(Table1[[#This Row],[Prod]]-Table1[[#This Row],[Planned]])&gt;Table1[[#This Row],[Planned]],0,IF(Table1[[#This Row],[Planned]]=0,0,1-ABS(Table1[[#This Row],[Prod]]-Table1[[#This Row],[Planned]])/Table1[[#This Row],[Planned]]))</f>
        <v>0.83403846153846151</v>
      </c>
      <c r="V2301" s="11"/>
      <c r="W2301" s="11"/>
      <c r="X2301" s="27">
        <v>3900</v>
      </c>
      <c r="Y2301" s="206">
        <f>Table1[[#This Row],[Prod]]</f>
        <v>4337</v>
      </c>
      <c r="Z2301" s="206">
        <f>ABS(Table1[[#This Row],[Prod2]]-Table1[[#This Row],[Plan Revised]])</f>
        <v>437</v>
      </c>
      <c r="AA2301" s="209">
        <f>IF(ABS(Table1[[#This Row],[Prod2]]-Table1[[#This Row],[Plan Revised]])&gt;Table1[[#This Row],[Plan Revised]],0,IF(Table1[[#This Row],[Plan Revised]]=0,0,1-ABS(Table1[[#This Row],[Prod2]]-Table1[[#This Row],[Plan Revised]])/Table1[[#This Row],[Plan Revised]]))</f>
        <v>0.88794871794871799</v>
      </c>
      <c r="AB2301" s="3"/>
      <c r="AC2301" s="30"/>
      <c r="AD2301"/>
      <c r="AF2301"/>
    </row>
    <row r="2302" spans="1:32">
      <c r="A2302" s="15" t="str">
        <f>IF(Table1[Week]=WeekSel,"Yes","No")</f>
        <v>No</v>
      </c>
      <c r="B2302" s="15" t="str">
        <f>IF((Table1[StartDate]&gt;=Date.GraphMin)*(Table1[StartDate]&lt;=Date.GraphMax)=1,"Yes","No")</f>
        <v>No</v>
      </c>
      <c r="C2302" s="15" t="str">
        <f>IF(OR(Table1[[#This Row],[Site]]="FOOD MILLING",Table1[[#This Row],[Site]]="GODACO"), "No", "Yes")</f>
        <v>Yes</v>
      </c>
      <c r="D2302" s="40">
        <f>MAX(DATE(Table1[Year],1,1),DATE(Table1[Year],1,1)-WEEKDAY(DATE(Table1[Year],1,1),2)+(Table1[WeekNum]-1)*7+1)</f>
        <v>44620</v>
      </c>
      <c r="E2302" s="40">
        <f>MIN(DATE(Table1[Year]+1,1,0),DATE(Table1[Year],1,1)-WEEKDAY(DATE(Table1[Year],1,1),2)+Table1[WeekNum]*7)</f>
        <v>44626</v>
      </c>
      <c r="F2302" s="15">
        <v>2022</v>
      </c>
      <c r="G2302" s="15">
        <f t="shared" si="70"/>
        <v>3</v>
      </c>
      <c r="H2302" s="16">
        <v>10</v>
      </c>
      <c r="I2302" s="207" t="str">
        <f>"W" &amp;Table1[[#This Row],[WeekNum]]</f>
        <v>W10</v>
      </c>
      <c r="J2302" s="19" t="str">
        <f t="shared" si="71"/>
        <v>22-W10</v>
      </c>
      <c r="K2302" s="4" t="s">
        <v>673</v>
      </c>
      <c r="L2302" s="4"/>
      <c r="M2302" s="4" t="s">
        <v>72</v>
      </c>
      <c r="N2302" s="11" t="s">
        <v>428</v>
      </c>
      <c r="O2302" s="266" t="s">
        <v>415</v>
      </c>
      <c r="P2302" s="11" t="s">
        <v>378</v>
      </c>
      <c r="Q2302" s="11" t="s">
        <v>419</v>
      </c>
      <c r="R2302" s="3">
        <v>0</v>
      </c>
      <c r="S2302" s="3"/>
      <c r="T2302" s="206">
        <f>ABS(Table1[[#This Row],[Prod]]-Table1[[#This Row],[Planned]])</f>
        <v>0</v>
      </c>
      <c r="U2302" s="209">
        <f>IF(ABS(Table1[[#This Row],[Prod]]-Table1[[#This Row],[Planned]])&gt;Table1[[#This Row],[Planned]],0,IF(Table1[[#This Row],[Planned]]=0,0,1-ABS(Table1[[#This Row],[Prod]]-Table1[[#This Row],[Planned]])/Table1[[#This Row],[Planned]]))</f>
        <v>0</v>
      </c>
      <c r="V2302" s="11"/>
      <c r="W2302" s="11"/>
      <c r="X2302" s="27">
        <v>0</v>
      </c>
      <c r="Y2302" s="206">
        <f>Table1[[#This Row],[Prod]]</f>
        <v>0</v>
      </c>
      <c r="Z2302" s="206">
        <f>ABS(Table1[[#This Row],[Prod2]]-Table1[[#This Row],[Plan Revised]])</f>
        <v>0</v>
      </c>
      <c r="AA2302" s="209">
        <f>IF(ABS(Table1[[#This Row],[Prod2]]-Table1[[#This Row],[Plan Revised]])&gt;Table1[[#This Row],[Plan Revised]],0,IF(Table1[[#This Row],[Plan Revised]]=0,0,1-ABS(Table1[[#This Row],[Prod2]]-Table1[[#This Row],[Plan Revised]])/Table1[[#This Row],[Plan Revised]]))</f>
        <v>0</v>
      </c>
      <c r="AB2302" s="3"/>
      <c r="AC2302" s="30"/>
      <c r="AD2302"/>
      <c r="AF2302"/>
    </row>
    <row r="2303" spans="1:32">
      <c r="A2303" s="15" t="str">
        <f>IF(Table1[Week]=WeekSel,"Yes","No")</f>
        <v>No</v>
      </c>
      <c r="B2303" s="15" t="str">
        <f>IF((Table1[StartDate]&gt;=Date.GraphMin)*(Table1[StartDate]&lt;=Date.GraphMax)=1,"Yes","No")</f>
        <v>No</v>
      </c>
      <c r="C2303" s="15" t="str">
        <f>IF(OR(Table1[[#This Row],[Site]]="FOOD MILLING",Table1[[#This Row],[Site]]="GODACO"), "No", "Yes")</f>
        <v>Yes</v>
      </c>
      <c r="D2303" s="40">
        <f>MAX(DATE(Table1[Year],1,1),DATE(Table1[Year],1,1)-WEEKDAY(DATE(Table1[Year],1,1),2)+(Table1[WeekNum]-1)*7+1)</f>
        <v>44620</v>
      </c>
      <c r="E2303" s="40">
        <f>MIN(DATE(Table1[Year]+1,1,0),DATE(Table1[Year],1,1)-WEEKDAY(DATE(Table1[Year],1,1),2)+Table1[WeekNum]*7)</f>
        <v>44626</v>
      </c>
      <c r="F2303" s="15">
        <v>2022</v>
      </c>
      <c r="G2303" s="15">
        <f t="shared" si="70"/>
        <v>3</v>
      </c>
      <c r="H2303" s="16">
        <v>10</v>
      </c>
      <c r="I2303" s="207" t="str">
        <f>"W" &amp;Table1[[#This Row],[WeekNum]]</f>
        <v>W10</v>
      </c>
      <c r="J2303" s="19" t="str">
        <f t="shared" si="71"/>
        <v>22-W10</v>
      </c>
      <c r="K2303" s="4" t="s">
        <v>674</v>
      </c>
      <c r="L2303" s="4"/>
      <c r="M2303" s="4" t="s">
        <v>72</v>
      </c>
      <c r="N2303" s="11" t="s">
        <v>428</v>
      </c>
      <c r="O2303" s="266" t="s">
        <v>415</v>
      </c>
      <c r="P2303" s="11" t="s">
        <v>378</v>
      </c>
      <c r="Q2303" s="11" t="s">
        <v>421</v>
      </c>
      <c r="R2303" s="3">
        <v>2600</v>
      </c>
      <c r="S2303" s="3">
        <v>5794.5</v>
      </c>
      <c r="T2303" s="206">
        <f>ABS(Table1[[#This Row],[Prod]]-Table1[[#This Row],[Planned]])</f>
        <v>3194.5</v>
      </c>
      <c r="U2303" s="209">
        <f>IF(ABS(Table1[[#This Row],[Prod]]-Table1[[#This Row],[Planned]])&gt;Table1[[#This Row],[Planned]],0,IF(Table1[[#This Row],[Planned]]=0,0,1-ABS(Table1[[#This Row],[Prod]]-Table1[[#This Row],[Planned]])/Table1[[#This Row],[Planned]]))</f>
        <v>0</v>
      </c>
      <c r="V2303" s="11"/>
      <c r="W2303" s="11"/>
      <c r="X2303" s="27">
        <v>5200</v>
      </c>
      <c r="Y2303" s="206">
        <f>Table1[[#This Row],[Prod]]</f>
        <v>5794.5</v>
      </c>
      <c r="Z2303" s="206">
        <f>ABS(Table1[[#This Row],[Prod2]]-Table1[[#This Row],[Plan Revised]])</f>
        <v>594.5</v>
      </c>
      <c r="AA2303" s="209">
        <f>IF(ABS(Table1[[#This Row],[Prod2]]-Table1[[#This Row],[Plan Revised]])&gt;Table1[[#This Row],[Plan Revised]],0,IF(Table1[[#This Row],[Plan Revised]]=0,0,1-ABS(Table1[[#This Row],[Prod2]]-Table1[[#This Row],[Plan Revised]])/Table1[[#This Row],[Plan Revised]]))</f>
        <v>0.88567307692307695</v>
      </c>
      <c r="AB2303" s="3"/>
      <c r="AC2303" s="30"/>
      <c r="AD2303"/>
      <c r="AF2303"/>
    </row>
    <row r="2304" spans="1:32">
      <c r="A2304" s="15" t="str">
        <f>IF(Table1[Week]=WeekSel,"Yes","No")</f>
        <v>No</v>
      </c>
      <c r="B2304" s="15" t="str">
        <f>IF((Table1[StartDate]&gt;=Date.GraphMin)*(Table1[StartDate]&lt;=Date.GraphMax)=1,"Yes","No")</f>
        <v>No</v>
      </c>
      <c r="C2304" s="15" t="str">
        <f>IF(OR(Table1[[#This Row],[Site]]="FOOD MILLING",Table1[[#This Row],[Site]]="GODACO"), "No", "Yes")</f>
        <v>Yes</v>
      </c>
      <c r="D2304" s="40">
        <f>MAX(DATE(Table1[Year],1,1),DATE(Table1[Year],1,1)-WEEKDAY(DATE(Table1[Year],1,1),2)+(Table1[WeekNum]-1)*7+1)</f>
        <v>44620</v>
      </c>
      <c r="E2304" s="40">
        <f>MIN(DATE(Table1[Year]+1,1,0),DATE(Table1[Year],1,1)-WEEKDAY(DATE(Table1[Year],1,1),2)+Table1[WeekNum]*7)</f>
        <v>44626</v>
      </c>
      <c r="F2304" s="15">
        <v>2022</v>
      </c>
      <c r="G2304" s="15">
        <f t="shared" si="70"/>
        <v>3</v>
      </c>
      <c r="H2304" s="16">
        <v>10</v>
      </c>
      <c r="I2304" s="207" t="str">
        <f>"W" &amp;Table1[[#This Row],[WeekNum]]</f>
        <v>W10</v>
      </c>
      <c r="J2304" s="19" t="str">
        <f t="shared" si="71"/>
        <v>22-W10</v>
      </c>
      <c r="K2304" s="4" t="s">
        <v>674</v>
      </c>
      <c r="L2304" s="4"/>
      <c r="M2304" s="4" t="s">
        <v>72</v>
      </c>
      <c r="N2304" s="11" t="s">
        <v>428</v>
      </c>
      <c r="O2304" s="266" t="s">
        <v>415</v>
      </c>
      <c r="P2304" s="11" t="s">
        <v>378</v>
      </c>
      <c r="Q2304" s="11" t="s">
        <v>419</v>
      </c>
      <c r="R2304" s="3">
        <v>0</v>
      </c>
      <c r="S2304" s="3"/>
      <c r="T2304" s="206">
        <f>ABS(Table1[[#This Row],[Prod]]-Table1[[#This Row],[Planned]])</f>
        <v>0</v>
      </c>
      <c r="U2304" s="209">
        <f>IF(ABS(Table1[[#This Row],[Prod]]-Table1[[#This Row],[Planned]])&gt;Table1[[#This Row],[Planned]],0,IF(Table1[[#This Row],[Planned]]=0,0,1-ABS(Table1[[#This Row],[Prod]]-Table1[[#This Row],[Planned]])/Table1[[#This Row],[Planned]]))</f>
        <v>0</v>
      </c>
      <c r="V2304" s="11"/>
      <c r="W2304" s="11"/>
      <c r="X2304" s="27">
        <v>0</v>
      </c>
      <c r="Y2304" s="206">
        <f>Table1[[#This Row],[Prod]]</f>
        <v>0</v>
      </c>
      <c r="Z2304" s="206">
        <f>ABS(Table1[[#This Row],[Prod2]]-Table1[[#This Row],[Plan Revised]])</f>
        <v>0</v>
      </c>
      <c r="AA2304" s="209">
        <f>IF(ABS(Table1[[#This Row],[Prod2]]-Table1[[#This Row],[Plan Revised]])&gt;Table1[[#This Row],[Plan Revised]],0,IF(Table1[[#This Row],[Plan Revised]]=0,0,1-ABS(Table1[[#This Row],[Prod2]]-Table1[[#This Row],[Plan Revised]])/Table1[[#This Row],[Plan Revised]]))</f>
        <v>0</v>
      </c>
      <c r="AB2304" s="3"/>
      <c r="AC2304" s="30"/>
      <c r="AD2304"/>
      <c r="AF2304"/>
    </row>
    <row r="2305" spans="1:32">
      <c r="A2305" s="15" t="str">
        <f>IF(Table1[Week]=WeekSel,"Yes","No")</f>
        <v>No</v>
      </c>
      <c r="B2305" s="15" t="str">
        <f>IF((Table1[StartDate]&gt;=Date.GraphMin)*(Table1[StartDate]&lt;=Date.GraphMax)=1,"Yes","No")</f>
        <v>No</v>
      </c>
      <c r="C2305" s="15" t="str">
        <f>IF(OR(Table1[[#This Row],[Site]]="FOOD MILLING",Table1[[#This Row],[Site]]="GODACO"), "No", "Yes")</f>
        <v>Yes</v>
      </c>
      <c r="D2305" s="40">
        <f>MAX(DATE(Table1[Year],1,1),DATE(Table1[Year],1,1)-WEEKDAY(DATE(Table1[Year],1,1),2)+(Table1[WeekNum]-1)*7+1)</f>
        <v>44620</v>
      </c>
      <c r="E2305" s="40">
        <f>MIN(DATE(Table1[Year]+1,1,0),DATE(Table1[Year],1,1)-WEEKDAY(DATE(Table1[Year],1,1),2)+Table1[WeekNum]*7)</f>
        <v>44626</v>
      </c>
      <c r="F2305" s="15">
        <v>2022</v>
      </c>
      <c r="G2305" s="15">
        <f t="shared" si="70"/>
        <v>3</v>
      </c>
      <c r="H2305" s="16">
        <v>10</v>
      </c>
      <c r="I2305" s="207" t="str">
        <f>"W" &amp;Table1[[#This Row],[WeekNum]]</f>
        <v>W10</v>
      </c>
      <c r="J2305" s="19" t="str">
        <f t="shared" si="71"/>
        <v>22-W10</v>
      </c>
      <c r="K2305" s="4" t="s">
        <v>675</v>
      </c>
      <c r="L2305" s="4"/>
      <c r="M2305" s="4" t="s">
        <v>72</v>
      </c>
      <c r="N2305" s="11" t="s">
        <v>428</v>
      </c>
      <c r="O2305" s="266" t="s">
        <v>415</v>
      </c>
      <c r="P2305" s="11" t="s">
        <v>378</v>
      </c>
      <c r="Q2305" s="11" t="s">
        <v>421</v>
      </c>
      <c r="R2305" s="3">
        <v>1300</v>
      </c>
      <c r="S2305" s="3">
        <v>1397.5</v>
      </c>
      <c r="T2305" s="206">
        <f>ABS(Table1[[#This Row],[Prod]]-Table1[[#This Row],[Planned]])</f>
        <v>97.5</v>
      </c>
      <c r="U2305" s="209">
        <f>IF(ABS(Table1[[#This Row],[Prod]]-Table1[[#This Row],[Planned]])&gt;Table1[[#This Row],[Planned]],0,IF(Table1[[#This Row],[Planned]]=0,0,1-ABS(Table1[[#This Row],[Prod]]-Table1[[#This Row],[Planned]])/Table1[[#This Row],[Planned]]))</f>
        <v>0.92500000000000004</v>
      </c>
      <c r="V2305" s="11"/>
      <c r="W2305" s="11"/>
      <c r="X2305" s="27">
        <v>1300</v>
      </c>
      <c r="Y2305" s="206">
        <f>Table1[[#This Row],[Prod]]</f>
        <v>1397.5</v>
      </c>
      <c r="Z2305" s="206">
        <f>ABS(Table1[[#This Row],[Prod2]]-Table1[[#This Row],[Plan Revised]])</f>
        <v>97.5</v>
      </c>
      <c r="AA2305" s="209">
        <f>IF(ABS(Table1[[#This Row],[Prod2]]-Table1[[#This Row],[Plan Revised]])&gt;Table1[[#This Row],[Plan Revised]],0,IF(Table1[[#This Row],[Plan Revised]]=0,0,1-ABS(Table1[[#This Row],[Prod2]]-Table1[[#This Row],[Plan Revised]])/Table1[[#This Row],[Plan Revised]]))</f>
        <v>0.92500000000000004</v>
      </c>
      <c r="AB2305" s="3"/>
      <c r="AC2305" s="30"/>
      <c r="AD2305"/>
      <c r="AF2305"/>
    </row>
    <row r="2306" spans="1:32">
      <c r="A2306" s="15" t="str">
        <f>IF(Table1[Week]=WeekSel,"Yes","No")</f>
        <v>No</v>
      </c>
      <c r="B2306" s="15" t="str">
        <f>IF((Table1[StartDate]&gt;=Date.GraphMin)*(Table1[StartDate]&lt;=Date.GraphMax)=1,"Yes","No")</f>
        <v>No</v>
      </c>
      <c r="C2306" s="15" t="str">
        <f>IF(OR(Table1[[#This Row],[Site]]="FOOD MILLING",Table1[[#This Row],[Site]]="GODACO"), "No", "Yes")</f>
        <v>Yes</v>
      </c>
      <c r="D2306" s="40">
        <f>MAX(DATE(Table1[Year],1,1),DATE(Table1[Year],1,1)-WEEKDAY(DATE(Table1[Year],1,1),2)+(Table1[WeekNum]-1)*7+1)</f>
        <v>44620</v>
      </c>
      <c r="E2306" s="40">
        <f>MIN(DATE(Table1[Year]+1,1,0),DATE(Table1[Year],1,1)-WEEKDAY(DATE(Table1[Year],1,1),2)+Table1[WeekNum]*7)</f>
        <v>44626</v>
      </c>
      <c r="F2306" s="15">
        <v>2022</v>
      </c>
      <c r="G2306" s="15">
        <f t="shared" ref="G2306:G2369" si="72">MONTH(DATE(F2306,1,H2306*7-2)-WEEKDAY(DATE(H2306,1,2)))</f>
        <v>3</v>
      </c>
      <c r="H2306" s="16">
        <v>10</v>
      </c>
      <c r="I2306" s="207" t="str">
        <f>"W" &amp;Table1[[#This Row],[WeekNum]]</f>
        <v>W10</v>
      </c>
      <c r="J2306" s="19" t="str">
        <f t="shared" ref="J2306:J2369" si="73">RIGHT(F2306,2)&amp;"-"&amp;TEXT(H2306,"W00")</f>
        <v>22-W10</v>
      </c>
      <c r="K2306" s="4" t="s">
        <v>675</v>
      </c>
      <c r="L2306" s="4"/>
      <c r="M2306" s="4" t="s">
        <v>72</v>
      </c>
      <c r="N2306" s="11" t="s">
        <v>428</v>
      </c>
      <c r="O2306" s="266" t="s">
        <v>415</v>
      </c>
      <c r="P2306" s="11" t="s">
        <v>378</v>
      </c>
      <c r="Q2306" s="11" t="s">
        <v>419</v>
      </c>
      <c r="R2306" s="3">
        <v>0</v>
      </c>
      <c r="S2306" s="3"/>
      <c r="T2306" s="206">
        <f>ABS(Table1[[#This Row],[Prod]]-Table1[[#This Row],[Planned]])</f>
        <v>0</v>
      </c>
      <c r="U2306" s="209">
        <f>IF(ABS(Table1[[#This Row],[Prod]]-Table1[[#This Row],[Planned]])&gt;Table1[[#This Row],[Planned]],0,IF(Table1[[#This Row],[Planned]]=0,0,1-ABS(Table1[[#This Row],[Prod]]-Table1[[#This Row],[Planned]])/Table1[[#This Row],[Planned]]))</f>
        <v>0</v>
      </c>
      <c r="V2306" s="11"/>
      <c r="W2306" s="11"/>
      <c r="X2306" s="27">
        <v>0</v>
      </c>
      <c r="Y2306" s="206">
        <f>Table1[[#This Row],[Prod]]</f>
        <v>0</v>
      </c>
      <c r="Z2306" s="206">
        <f>ABS(Table1[[#This Row],[Prod2]]-Table1[[#This Row],[Plan Revised]])</f>
        <v>0</v>
      </c>
      <c r="AA2306" s="209">
        <f>IF(ABS(Table1[[#This Row],[Prod2]]-Table1[[#This Row],[Plan Revised]])&gt;Table1[[#This Row],[Plan Revised]],0,IF(Table1[[#This Row],[Plan Revised]]=0,0,1-ABS(Table1[[#This Row],[Prod2]]-Table1[[#This Row],[Plan Revised]])/Table1[[#This Row],[Plan Revised]]))</f>
        <v>0</v>
      </c>
      <c r="AB2306" s="3"/>
      <c r="AC2306" s="30"/>
      <c r="AD2306"/>
      <c r="AF2306"/>
    </row>
    <row r="2307" spans="1:32">
      <c r="A2307" s="15" t="str">
        <f>IF(Table1[Week]=WeekSel,"Yes","No")</f>
        <v>No</v>
      </c>
      <c r="B2307" s="15" t="str">
        <f>IF((Table1[StartDate]&gt;=Date.GraphMin)*(Table1[StartDate]&lt;=Date.GraphMax)=1,"Yes","No")</f>
        <v>No</v>
      </c>
      <c r="C2307" s="15" t="str">
        <f>IF(OR(Table1[[#This Row],[Site]]="FOOD MILLING",Table1[[#This Row],[Site]]="GODACO"), "No", "Yes")</f>
        <v>Yes</v>
      </c>
      <c r="D2307" s="40">
        <f>MAX(DATE(Table1[Year],1,1),DATE(Table1[Year],1,1)-WEEKDAY(DATE(Table1[Year],1,1),2)+(Table1[WeekNum]-1)*7+1)</f>
        <v>44620</v>
      </c>
      <c r="E2307" s="40">
        <f>MIN(DATE(Table1[Year]+1,1,0),DATE(Table1[Year],1,1)-WEEKDAY(DATE(Table1[Year],1,1),2)+Table1[WeekNum]*7)</f>
        <v>44626</v>
      </c>
      <c r="F2307" s="15">
        <v>2022</v>
      </c>
      <c r="G2307" s="15">
        <f t="shared" si="72"/>
        <v>3</v>
      </c>
      <c r="H2307" s="16">
        <v>10</v>
      </c>
      <c r="I2307" s="207" t="str">
        <f>"W" &amp;Table1[[#This Row],[WeekNum]]</f>
        <v>W10</v>
      </c>
      <c r="J2307" s="19" t="str">
        <f t="shared" si="73"/>
        <v>22-W10</v>
      </c>
      <c r="K2307" s="4" t="s">
        <v>676</v>
      </c>
      <c r="L2307" s="4"/>
      <c r="M2307" s="4" t="s">
        <v>72</v>
      </c>
      <c r="N2307" s="11" t="s">
        <v>428</v>
      </c>
      <c r="O2307" s="266" t="s">
        <v>415</v>
      </c>
      <c r="P2307" s="11" t="s">
        <v>378</v>
      </c>
      <c r="Q2307" s="11" t="s">
        <v>421</v>
      </c>
      <c r="R2307" s="3">
        <v>3900</v>
      </c>
      <c r="S2307" s="3">
        <v>3822.5</v>
      </c>
      <c r="T2307" s="206">
        <f>ABS(Table1[[#This Row],[Prod]]-Table1[[#This Row],[Planned]])</f>
        <v>77.5</v>
      </c>
      <c r="U2307" s="209">
        <f>IF(ABS(Table1[[#This Row],[Prod]]-Table1[[#This Row],[Planned]])&gt;Table1[[#This Row],[Planned]],0,IF(Table1[[#This Row],[Planned]]=0,0,1-ABS(Table1[[#This Row],[Prod]]-Table1[[#This Row],[Planned]])/Table1[[#This Row],[Planned]]))</f>
        <v>0.98012820512820509</v>
      </c>
      <c r="V2307" s="11"/>
      <c r="W2307" s="11"/>
      <c r="X2307" s="27">
        <v>3900</v>
      </c>
      <c r="Y2307" s="206">
        <f>Table1[[#This Row],[Prod]]</f>
        <v>3822.5</v>
      </c>
      <c r="Z2307" s="206">
        <f>ABS(Table1[[#This Row],[Prod2]]-Table1[[#This Row],[Plan Revised]])</f>
        <v>77.5</v>
      </c>
      <c r="AA2307" s="209">
        <f>IF(ABS(Table1[[#This Row],[Prod2]]-Table1[[#This Row],[Plan Revised]])&gt;Table1[[#This Row],[Plan Revised]],0,IF(Table1[[#This Row],[Plan Revised]]=0,0,1-ABS(Table1[[#This Row],[Prod2]]-Table1[[#This Row],[Plan Revised]])/Table1[[#This Row],[Plan Revised]]))</f>
        <v>0.98012820512820509</v>
      </c>
      <c r="AB2307" s="3"/>
      <c r="AC2307" s="30"/>
      <c r="AD2307"/>
      <c r="AF2307"/>
    </row>
    <row r="2308" spans="1:32">
      <c r="A2308" s="15" t="str">
        <f>IF(Table1[Week]=WeekSel,"Yes","No")</f>
        <v>No</v>
      </c>
      <c r="B2308" s="15" t="str">
        <f>IF((Table1[StartDate]&gt;=Date.GraphMin)*(Table1[StartDate]&lt;=Date.GraphMax)=1,"Yes","No")</f>
        <v>No</v>
      </c>
      <c r="C2308" s="15" t="str">
        <f>IF(OR(Table1[[#This Row],[Site]]="FOOD MILLING",Table1[[#This Row],[Site]]="GODACO"), "No", "Yes")</f>
        <v>Yes</v>
      </c>
      <c r="D2308" s="40">
        <f>MAX(DATE(Table1[Year],1,1),DATE(Table1[Year],1,1)-WEEKDAY(DATE(Table1[Year],1,1),2)+(Table1[WeekNum]-1)*7+1)</f>
        <v>44620</v>
      </c>
      <c r="E2308" s="40">
        <f>MIN(DATE(Table1[Year]+1,1,0),DATE(Table1[Year],1,1)-WEEKDAY(DATE(Table1[Year],1,1),2)+Table1[WeekNum]*7)</f>
        <v>44626</v>
      </c>
      <c r="F2308" s="15">
        <v>2022</v>
      </c>
      <c r="G2308" s="15">
        <f t="shared" si="72"/>
        <v>3</v>
      </c>
      <c r="H2308" s="16">
        <v>10</v>
      </c>
      <c r="I2308" s="207" t="str">
        <f>"W" &amp;Table1[[#This Row],[WeekNum]]</f>
        <v>W10</v>
      </c>
      <c r="J2308" s="19" t="str">
        <f t="shared" si="73"/>
        <v>22-W10</v>
      </c>
      <c r="K2308" s="4" t="s">
        <v>676</v>
      </c>
      <c r="L2308" s="4"/>
      <c r="M2308" s="4" t="s">
        <v>72</v>
      </c>
      <c r="N2308" s="11" t="s">
        <v>428</v>
      </c>
      <c r="O2308" s="266" t="s">
        <v>415</v>
      </c>
      <c r="P2308" s="11" t="s">
        <v>378</v>
      </c>
      <c r="Q2308" s="11" t="s">
        <v>419</v>
      </c>
      <c r="R2308" s="3">
        <v>0</v>
      </c>
      <c r="S2308" s="3"/>
      <c r="T2308" s="206">
        <f>ABS(Table1[[#This Row],[Prod]]-Table1[[#This Row],[Planned]])</f>
        <v>0</v>
      </c>
      <c r="U2308" s="209">
        <f>IF(ABS(Table1[[#This Row],[Prod]]-Table1[[#This Row],[Planned]])&gt;Table1[[#This Row],[Planned]],0,IF(Table1[[#This Row],[Planned]]=0,0,1-ABS(Table1[[#This Row],[Prod]]-Table1[[#This Row],[Planned]])/Table1[[#This Row],[Planned]]))</f>
        <v>0</v>
      </c>
      <c r="V2308" s="11"/>
      <c r="W2308" s="11"/>
      <c r="X2308" s="27">
        <v>0</v>
      </c>
      <c r="Y2308" s="206">
        <f>Table1[[#This Row],[Prod]]</f>
        <v>0</v>
      </c>
      <c r="Z2308" s="206">
        <f>ABS(Table1[[#This Row],[Prod2]]-Table1[[#This Row],[Plan Revised]])</f>
        <v>0</v>
      </c>
      <c r="AA2308" s="209">
        <f>IF(ABS(Table1[[#This Row],[Prod2]]-Table1[[#This Row],[Plan Revised]])&gt;Table1[[#This Row],[Plan Revised]],0,IF(Table1[[#This Row],[Plan Revised]]=0,0,1-ABS(Table1[[#This Row],[Prod2]]-Table1[[#This Row],[Plan Revised]])/Table1[[#This Row],[Plan Revised]]))</f>
        <v>0</v>
      </c>
      <c r="AB2308" s="3"/>
      <c r="AC2308" s="30"/>
      <c r="AD2308"/>
      <c r="AF2308"/>
    </row>
    <row r="2309" spans="1:32">
      <c r="A2309" s="15" t="str">
        <f>IF(Table1[Week]=WeekSel,"Yes","No")</f>
        <v>No</v>
      </c>
      <c r="B2309" s="15" t="str">
        <f>IF((Table1[StartDate]&gt;=Date.GraphMin)*(Table1[StartDate]&lt;=Date.GraphMax)=1,"Yes","No")</f>
        <v>No</v>
      </c>
      <c r="C2309" s="15" t="str">
        <f>IF(OR(Table1[[#This Row],[Site]]="FOOD MILLING",Table1[[#This Row],[Site]]="GODACO"), "No", "Yes")</f>
        <v>Yes</v>
      </c>
      <c r="D2309" s="40">
        <f>MAX(DATE(Table1[Year],1,1),DATE(Table1[Year],1,1)-WEEKDAY(DATE(Table1[Year],1,1),2)+(Table1[WeekNum]-1)*7+1)</f>
        <v>44620</v>
      </c>
      <c r="E2309" s="40">
        <f>MIN(DATE(Table1[Year]+1,1,0),DATE(Table1[Year],1,1)-WEEKDAY(DATE(Table1[Year],1,1),2)+Table1[WeekNum]*7)</f>
        <v>44626</v>
      </c>
      <c r="F2309" s="15">
        <v>2022</v>
      </c>
      <c r="G2309" s="15">
        <f t="shared" si="72"/>
        <v>3</v>
      </c>
      <c r="H2309" s="16">
        <v>10</v>
      </c>
      <c r="I2309" s="207" t="str">
        <f>"W" &amp;Table1[[#This Row],[WeekNum]]</f>
        <v>W10</v>
      </c>
      <c r="J2309" s="19" t="str">
        <f t="shared" si="73"/>
        <v>22-W10</v>
      </c>
      <c r="K2309" s="4" t="s">
        <v>677</v>
      </c>
      <c r="L2309" s="4"/>
      <c r="M2309" s="4" t="s">
        <v>72</v>
      </c>
      <c r="N2309" s="11" t="s">
        <v>428</v>
      </c>
      <c r="O2309" s="266" t="s">
        <v>415</v>
      </c>
      <c r="P2309" s="11" t="s">
        <v>378</v>
      </c>
      <c r="Q2309" s="11" t="s">
        <v>421</v>
      </c>
      <c r="R2309" s="3">
        <v>1300</v>
      </c>
      <c r="S2309" s="3">
        <v>1188.5999999999999</v>
      </c>
      <c r="T2309" s="206">
        <f>ABS(Table1[[#This Row],[Prod]]-Table1[[#This Row],[Planned]])</f>
        <v>111.40000000000009</v>
      </c>
      <c r="U2309" s="209">
        <f>IF(ABS(Table1[[#This Row],[Prod]]-Table1[[#This Row],[Planned]])&gt;Table1[[#This Row],[Planned]],0,IF(Table1[[#This Row],[Planned]]=0,0,1-ABS(Table1[[#This Row],[Prod]]-Table1[[#This Row],[Planned]])/Table1[[#This Row],[Planned]]))</f>
        <v>0.91430769230769227</v>
      </c>
      <c r="V2309" s="11"/>
      <c r="W2309" s="11"/>
      <c r="X2309" s="27">
        <v>1300</v>
      </c>
      <c r="Y2309" s="206">
        <f>Table1[[#This Row],[Prod]]</f>
        <v>1188.5999999999999</v>
      </c>
      <c r="Z2309" s="206">
        <f>ABS(Table1[[#This Row],[Prod2]]-Table1[[#This Row],[Plan Revised]])</f>
        <v>111.40000000000009</v>
      </c>
      <c r="AA2309" s="209">
        <f>IF(ABS(Table1[[#This Row],[Prod2]]-Table1[[#This Row],[Plan Revised]])&gt;Table1[[#This Row],[Plan Revised]],0,IF(Table1[[#This Row],[Plan Revised]]=0,0,1-ABS(Table1[[#This Row],[Prod2]]-Table1[[#This Row],[Plan Revised]])/Table1[[#This Row],[Plan Revised]]))</f>
        <v>0.91430769230769227</v>
      </c>
      <c r="AB2309" s="3"/>
      <c r="AC2309" s="30"/>
      <c r="AD2309"/>
      <c r="AF2309"/>
    </row>
    <row r="2310" spans="1:32">
      <c r="A2310" s="15" t="str">
        <f>IF(Table1[Week]=WeekSel,"Yes","No")</f>
        <v>No</v>
      </c>
      <c r="B2310" s="15" t="str">
        <f>IF((Table1[StartDate]&gt;=Date.GraphMin)*(Table1[StartDate]&lt;=Date.GraphMax)=1,"Yes","No")</f>
        <v>No</v>
      </c>
      <c r="C2310" s="15" t="str">
        <f>IF(OR(Table1[[#This Row],[Site]]="FOOD MILLING",Table1[[#This Row],[Site]]="GODACO"), "No", "Yes")</f>
        <v>Yes</v>
      </c>
      <c r="D2310" s="40">
        <f>MAX(DATE(Table1[Year],1,1),DATE(Table1[Year],1,1)-WEEKDAY(DATE(Table1[Year],1,1),2)+(Table1[WeekNum]-1)*7+1)</f>
        <v>44620</v>
      </c>
      <c r="E2310" s="40">
        <f>MIN(DATE(Table1[Year]+1,1,0),DATE(Table1[Year],1,1)-WEEKDAY(DATE(Table1[Year],1,1),2)+Table1[WeekNum]*7)</f>
        <v>44626</v>
      </c>
      <c r="F2310" s="15">
        <v>2022</v>
      </c>
      <c r="G2310" s="15">
        <f t="shared" si="72"/>
        <v>3</v>
      </c>
      <c r="H2310" s="16">
        <v>10</v>
      </c>
      <c r="I2310" s="207" t="str">
        <f>"W" &amp;Table1[[#This Row],[WeekNum]]</f>
        <v>W10</v>
      </c>
      <c r="J2310" s="19" t="str">
        <f t="shared" si="73"/>
        <v>22-W10</v>
      </c>
      <c r="K2310" s="4" t="s">
        <v>677</v>
      </c>
      <c r="L2310" s="4"/>
      <c r="M2310" s="4" t="s">
        <v>72</v>
      </c>
      <c r="N2310" s="11" t="s">
        <v>428</v>
      </c>
      <c r="O2310" s="266" t="s">
        <v>415</v>
      </c>
      <c r="P2310" s="11" t="s">
        <v>378</v>
      </c>
      <c r="Q2310" s="11" t="s">
        <v>419</v>
      </c>
      <c r="R2310" s="3">
        <v>0</v>
      </c>
      <c r="S2310" s="3"/>
      <c r="T2310" s="206">
        <f>ABS(Table1[[#This Row],[Prod]]-Table1[[#This Row],[Planned]])</f>
        <v>0</v>
      </c>
      <c r="U2310" s="209">
        <f>IF(ABS(Table1[[#This Row],[Prod]]-Table1[[#This Row],[Planned]])&gt;Table1[[#This Row],[Planned]],0,IF(Table1[[#This Row],[Planned]]=0,0,1-ABS(Table1[[#This Row],[Prod]]-Table1[[#This Row],[Planned]])/Table1[[#This Row],[Planned]]))</f>
        <v>0</v>
      </c>
      <c r="V2310" s="11"/>
      <c r="W2310" s="11"/>
      <c r="X2310" s="27">
        <v>0</v>
      </c>
      <c r="Y2310" s="206">
        <f>Table1[[#This Row],[Prod]]</f>
        <v>0</v>
      </c>
      <c r="Z2310" s="206">
        <f>ABS(Table1[[#This Row],[Prod2]]-Table1[[#This Row],[Plan Revised]])</f>
        <v>0</v>
      </c>
      <c r="AA2310" s="209">
        <f>IF(ABS(Table1[[#This Row],[Prod2]]-Table1[[#This Row],[Plan Revised]])&gt;Table1[[#This Row],[Plan Revised]],0,IF(Table1[[#This Row],[Plan Revised]]=0,0,1-ABS(Table1[[#This Row],[Prod2]]-Table1[[#This Row],[Plan Revised]])/Table1[[#This Row],[Plan Revised]]))</f>
        <v>0</v>
      </c>
      <c r="AB2310" s="3"/>
      <c r="AC2310" s="30"/>
      <c r="AD2310"/>
      <c r="AF2310"/>
    </row>
    <row r="2311" spans="1:32">
      <c r="A2311" s="15" t="str">
        <f>IF(Table1[Week]=WeekSel,"Yes","No")</f>
        <v>No</v>
      </c>
      <c r="B2311" s="15" t="str">
        <f>IF((Table1[StartDate]&gt;=Date.GraphMin)*(Table1[StartDate]&lt;=Date.GraphMax)=1,"Yes","No")</f>
        <v>No</v>
      </c>
      <c r="C2311" s="15" t="str">
        <f>IF(OR(Table1[[#This Row],[Site]]="FOOD MILLING",Table1[[#This Row],[Site]]="GODACO"), "No", "Yes")</f>
        <v>Yes</v>
      </c>
      <c r="D2311" s="40">
        <f>MAX(DATE(Table1[Year],1,1),DATE(Table1[Year],1,1)-WEEKDAY(DATE(Table1[Year],1,1),2)+(Table1[WeekNum]-1)*7+1)</f>
        <v>44620</v>
      </c>
      <c r="E2311" s="40">
        <f>MIN(DATE(Table1[Year]+1,1,0),DATE(Table1[Year],1,1)-WEEKDAY(DATE(Table1[Year],1,1),2)+Table1[WeekNum]*7)</f>
        <v>44626</v>
      </c>
      <c r="F2311" s="15">
        <v>2022</v>
      </c>
      <c r="G2311" s="15">
        <f t="shared" si="72"/>
        <v>3</v>
      </c>
      <c r="H2311" s="16">
        <v>10</v>
      </c>
      <c r="I2311" s="207" t="str">
        <f>"W" &amp;Table1[[#This Row],[WeekNum]]</f>
        <v>W10</v>
      </c>
      <c r="J2311" s="19" t="str">
        <f t="shared" si="73"/>
        <v>22-W10</v>
      </c>
      <c r="K2311" s="4" t="s">
        <v>678</v>
      </c>
      <c r="L2311" s="4"/>
      <c r="M2311" s="4" t="s">
        <v>72</v>
      </c>
      <c r="N2311" s="11" t="s">
        <v>428</v>
      </c>
      <c r="O2311" s="266" t="s">
        <v>415</v>
      </c>
      <c r="P2311" s="11" t="s">
        <v>378</v>
      </c>
      <c r="Q2311" s="11" t="s">
        <v>421</v>
      </c>
      <c r="R2311" s="3">
        <v>0</v>
      </c>
      <c r="S2311" s="3">
        <v>0</v>
      </c>
      <c r="T2311" s="206">
        <f>ABS(Table1[[#This Row],[Prod]]-Table1[[#This Row],[Planned]])</f>
        <v>0</v>
      </c>
      <c r="U2311" s="209">
        <f>IF(ABS(Table1[[#This Row],[Prod]]-Table1[[#This Row],[Planned]])&gt;Table1[[#This Row],[Planned]],0,IF(Table1[[#This Row],[Planned]]=0,0,1-ABS(Table1[[#This Row],[Prod]]-Table1[[#This Row],[Planned]])/Table1[[#This Row],[Planned]]))</f>
        <v>0</v>
      </c>
      <c r="V2311" s="11"/>
      <c r="W2311" s="11"/>
      <c r="X2311" s="27">
        <v>0</v>
      </c>
      <c r="Y2311" s="206">
        <f>Table1[[#This Row],[Prod]]</f>
        <v>0</v>
      </c>
      <c r="Z2311" s="206">
        <f>ABS(Table1[[#This Row],[Prod2]]-Table1[[#This Row],[Plan Revised]])</f>
        <v>0</v>
      </c>
      <c r="AA2311" s="209">
        <f>IF(ABS(Table1[[#This Row],[Prod2]]-Table1[[#This Row],[Plan Revised]])&gt;Table1[[#This Row],[Plan Revised]],0,IF(Table1[[#This Row],[Plan Revised]]=0,0,1-ABS(Table1[[#This Row],[Prod2]]-Table1[[#This Row],[Plan Revised]])/Table1[[#This Row],[Plan Revised]]))</f>
        <v>0</v>
      </c>
      <c r="AB2311" s="3"/>
      <c r="AC2311" s="30"/>
      <c r="AD2311"/>
      <c r="AF2311"/>
    </row>
    <row r="2312" spans="1:32">
      <c r="A2312" s="15" t="str">
        <f>IF(Table1[Week]=WeekSel,"Yes","No")</f>
        <v>No</v>
      </c>
      <c r="B2312" s="15" t="str">
        <f>IF((Table1[StartDate]&gt;=Date.GraphMin)*(Table1[StartDate]&lt;=Date.GraphMax)=1,"Yes","No")</f>
        <v>No</v>
      </c>
      <c r="C2312" s="15" t="str">
        <f>IF(OR(Table1[[#This Row],[Site]]="FOOD MILLING",Table1[[#This Row],[Site]]="GODACO"), "No", "Yes")</f>
        <v>Yes</v>
      </c>
      <c r="D2312" s="40">
        <f>MAX(DATE(Table1[Year],1,1),DATE(Table1[Year],1,1)-WEEKDAY(DATE(Table1[Year],1,1),2)+(Table1[WeekNum]-1)*7+1)</f>
        <v>44620</v>
      </c>
      <c r="E2312" s="40">
        <f>MIN(DATE(Table1[Year]+1,1,0),DATE(Table1[Year],1,1)-WEEKDAY(DATE(Table1[Year],1,1),2)+Table1[WeekNum]*7)</f>
        <v>44626</v>
      </c>
      <c r="F2312" s="15">
        <v>2022</v>
      </c>
      <c r="G2312" s="15">
        <f t="shared" si="72"/>
        <v>3</v>
      </c>
      <c r="H2312" s="16">
        <v>10</v>
      </c>
      <c r="I2312" s="207" t="str">
        <f>"W" &amp;Table1[[#This Row],[WeekNum]]</f>
        <v>W10</v>
      </c>
      <c r="J2312" s="19" t="str">
        <f t="shared" si="73"/>
        <v>22-W10</v>
      </c>
      <c r="K2312" s="4" t="s">
        <v>678</v>
      </c>
      <c r="L2312" s="4"/>
      <c r="M2312" s="4" t="s">
        <v>72</v>
      </c>
      <c r="N2312" s="11" t="s">
        <v>428</v>
      </c>
      <c r="O2312" s="266" t="s">
        <v>415</v>
      </c>
      <c r="P2312" s="11" t="s">
        <v>378</v>
      </c>
      <c r="Q2312" s="11" t="s">
        <v>419</v>
      </c>
      <c r="R2312" s="3">
        <v>0</v>
      </c>
      <c r="S2312" s="3"/>
      <c r="T2312" s="206">
        <f>ABS(Table1[[#This Row],[Prod]]-Table1[[#This Row],[Planned]])</f>
        <v>0</v>
      </c>
      <c r="U2312" s="209">
        <f>IF(ABS(Table1[[#This Row],[Prod]]-Table1[[#This Row],[Planned]])&gt;Table1[[#This Row],[Planned]],0,IF(Table1[[#This Row],[Planned]]=0,0,1-ABS(Table1[[#This Row],[Prod]]-Table1[[#This Row],[Planned]])/Table1[[#This Row],[Planned]]))</f>
        <v>0</v>
      </c>
      <c r="V2312" s="11"/>
      <c r="W2312" s="11"/>
      <c r="X2312" s="27">
        <v>0</v>
      </c>
      <c r="Y2312" s="206">
        <f>Table1[[#This Row],[Prod]]</f>
        <v>0</v>
      </c>
      <c r="Z2312" s="206">
        <f>ABS(Table1[[#This Row],[Prod2]]-Table1[[#This Row],[Plan Revised]])</f>
        <v>0</v>
      </c>
      <c r="AA2312" s="209">
        <f>IF(ABS(Table1[[#This Row],[Prod2]]-Table1[[#This Row],[Plan Revised]])&gt;Table1[[#This Row],[Plan Revised]],0,IF(Table1[[#This Row],[Plan Revised]]=0,0,1-ABS(Table1[[#This Row],[Prod2]]-Table1[[#This Row],[Plan Revised]])/Table1[[#This Row],[Plan Revised]]))</f>
        <v>0</v>
      </c>
      <c r="AB2312" s="3"/>
      <c r="AC2312" s="30"/>
      <c r="AD2312"/>
      <c r="AF2312"/>
    </row>
    <row r="2313" spans="1:32">
      <c r="A2313" s="15" t="str">
        <f>IF(Table1[Week]=WeekSel,"Yes","No")</f>
        <v>No</v>
      </c>
      <c r="B2313" s="15" t="str">
        <f>IF((Table1[StartDate]&gt;=Date.GraphMin)*(Table1[StartDate]&lt;=Date.GraphMax)=1,"Yes","No")</f>
        <v>No</v>
      </c>
      <c r="C2313" s="15" t="str">
        <f>IF(OR(Table1[[#This Row],[Site]]="FOOD MILLING",Table1[[#This Row],[Site]]="GODACO"), "No", "Yes")</f>
        <v>Yes</v>
      </c>
      <c r="D2313" s="40">
        <f>MAX(DATE(Table1[Year],1,1),DATE(Table1[Year],1,1)-WEEKDAY(DATE(Table1[Year],1,1),2)+(Table1[WeekNum]-1)*7+1)</f>
        <v>44620</v>
      </c>
      <c r="E2313" s="40">
        <f>MIN(DATE(Table1[Year]+1,1,0),DATE(Table1[Year],1,1)-WEEKDAY(DATE(Table1[Year],1,1),2)+Table1[WeekNum]*7)</f>
        <v>44626</v>
      </c>
      <c r="F2313" s="15">
        <v>2022</v>
      </c>
      <c r="G2313" s="15">
        <f t="shared" si="72"/>
        <v>3</v>
      </c>
      <c r="H2313" s="16">
        <v>10</v>
      </c>
      <c r="I2313" s="207" t="str">
        <f>"W" &amp;Table1[[#This Row],[WeekNum]]</f>
        <v>W10</v>
      </c>
      <c r="J2313" s="19" t="str">
        <f t="shared" si="73"/>
        <v>22-W10</v>
      </c>
      <c r="K2313" s="4" t="s">
        <v>680</v>
      </c>
      <c r="L2313" s="4"/>
      <c r="M2313" s="4" t="s">
        <v>72</v>
      </c>
      <c r="N2313" s="11" t="s">
        <v>428</v>
      </c>
      <c r="O2313" s="266" t="s">
        <v>374</v>
      </c>
      <c r="P2313" s="11" t="s">
        <v>376</v>
      </c>
      <c r="Q2313" s="11" t="s">
        <v>421</v>
      </c>
      <c r="R2313" s="3">
        <v>0</v>
      </c>
      <c r="S2313" s="3">
        <v>0</v>
      </c>
      <c r="T2313" s="206">
        <f>ABS(Table1[[#This Row],[Prod]]-Table1[[#This Row],[Planned]])</f>
        <v>0</v>
      </c>
      <c r="U2313" s="209">
        <f>IF(ABS(Table1[[#This Row],[Prod]]-Table1[[#This Row],[Planned]])&gt;Table1[[#This Row],[Planned]],0,IF(Table1[[#This Row],[Planned]]=0,0,1-ABS(Table1[[#This Row],[Prod]]-Table1[[#This Row],[Planned]])/Table1[[#This Row],[Planned]]))</f>
        <v>0</v>
      </c>
      <c r="V2313" s="11"/>
      <c r="W2313" s="11"/>
      <c r="X2313" s="27">
        <v>0</v>
      </c>
      <c r="Y2313" s="206">
        <f>Table1[[#This Row],[Prod]]</f>
        <v>0</v>
      </c>
      <c r="Z2313" s="206">
        <f>ABS(Table1[[#This Row],[Prod2]]-Table1[[#This Row],[Plan Revised]])</f>
        <v>0</v>
      </c>
      <c r="AA2313" s="209">
        <f>IF(ABS(Table1[[#This Row],[Prod2]]-Table1[[#This Row],[Plan Revised]])&gt;Table1[[#This Row],[Plan Revised]],0,IF(Table1[[#This Row],[Plan Revised]]=0,0,1-ABS(Table1[[#This Row],[Prod2]]-Table1[[#This Row],[Plan Revised]])/Table1[[#This Row],[Plan Revised]]))</f>
        <v>0</v>
      </c>
      <c r="AB2313" s="3"/>
      <c r="AC2313" s="30"/>
      <c r="AD2313"/>
      <c r="AF2313"/>
    </row>
    <row r="2314" spans="1:32">
      <c r="A2314" s="15" t="str">
        <f>IF(Table1[Week]=WeekSel,"Yes","No")</f>
        <v>No</v>
      </c>
      <c r="B2314" s="15" t="str">
        <f>IF((Table1[StartDate]&gt;=Date.GraphMin)*(Table1[StartDate]&lt;=Date.GraphMax)=1,"Yes","No")</f>
        <v>No</v>
      </c>
      <c r="C2314" s="15" t="str">
        <f>IF(OR(Table1[[#This Row],[Site]]="FOOD MILLING",Table1[[#This Row],[Site]]="GODACO"), "No", "Yes")</f>
        <v>Yes</v>
      </c>
      <c r="D2314" s="40">
        <f>MAX(DATE(Table1[Year],1,1),DATE(Table1[Year],1,1)-WEEKDAY(DATE(Table1[Year],1,1),2)+(Table1[WeekNum]-1)*7+1)</f>
        <v>44620</v>
      </c>
      <c r="E2314" s="40">
        <f>MIN(DATE(Table1[Year]+1,1,0),DATE(Table1[Year],1,1)-WEEKDAY(DATE(Table1[Year],1,1),2)+Table1[WeekNum]*7)</f>
        <v>44626</v>
      </c>
      <c r="F2314" s="15">
        <v>2022</v>
      </c>
      <c r="G2314" s="15">
        <f t="shared" si="72"/>
        <v>3</v>
      </c>
      <c r="H2314" s="16">
        <v>10</v>
      </c>
      <c r="I2314" s="207" t="str">
        <f>"W" &amp;Table1[[#This Row],[WeekNum]]</f>
        <v>W10</v>
      </c>
      <c r="J2314" s="19" t="str">
        <f t="shared" si="73"/>
        <v>22-W10</v>
      </c>
      <c r="K2314" s="4" t="s">
        <v>680</v>
      </c>
      <c r="L2314" s="4"/>
      <c r="M2314" s="4" t="s">
        <v>72</v>
      </c>
      <c r="N2314" s="11" t="s">
        <v>428</v>
      </c>
      <c r="O2314" s="266" t="s">
        <v>374</v>
      </c>
      <c r="P2314" s="11" t="s">
        <v>376</v>
      </c>
      <c r="Q2314" s="11" t="s">
        <v>419</v>
      </c>
      <c r="R2314" s="3">
        <v>0</v>
      </c>
      <c r="S2314" s="3"/>
      <c r="T2314" s="206">
        <f>ABS(Table1[[#This Row],[Prod]]-Table1[[#This Row],[Planned]])</f>
        <v>0</v>
      </c>
      <c r="U2314" s="209">
        <f>IF(ABS(Table1[[#This Row],[Prod]]-Table1[[#This Row],[Planned]])&gt;Table1[[#This Row],[Planned]],0,IF(Table1[[#This Row],[Planned]]=0,0,1-ABS(Table1[[#This Row],[Prod]]-Table1[[#This Row],[Planned]])/Table1[[#This Row],[Planned]]))</f>
        <v>0</v>
      </c>
      <c r="V2314" s="11"/>
      <c r="W2314" s="11"/>
      <c r="X2314" s="27"/>
      <c r="Y2314" s="206">
        <f>Table1[[#This Row],[Prod]]</f>
        <v>0</v>
      </c>
      <c r="Z2314" s="206">
        <f>ABS(Table1[[#This Row],[Prod2]]-Table1[[#This Row],[Plan Revised]])</f>
        <v>0</v>
      </c>
      <c r="AA2314" s="209">
        <f>IF(ABS(Table1[[#This Row],[Prod2]]-Table1[[#This Row],[Plan Revised]])&gt;Table1[[#This Row],[Plan Revised]],0,IF(Table1[[#This Row],[Plan Revised]]=0,0,1-ABS(Table1[[#This Row],[Prod2]]-Table1[[#This Row],[Plan Revised]])/Table1[[#This Row],[Plan Revised]]))</f>
        <v>0</v>
      </c>
      <c r="AB2314" s="3"/>
      <c r="AC2314" s="30"/>
      <c r="AD2314"/>
      <c r="AF2314"/>
    </row>
    <row r="2315" spans="1:32">
      <c r="A2315" s="15" t="str">
        <f>IF(Table1[Week]=WeekSel,"Yes","No")</f>
        <v>No</v>
      </c>
      <c r="B2315" s="15" t="str">
        <f>IF((Table1[StartDate]&gt;=Date.GraphMin)*(Table1[StartDate]&lt;=Date.GraphMax)=1,"Yes","No")</f>
        <v>No</v>
      </c>
      <c r="C2315" s="15" t="str">
        <f>IF(OR(Table1[[#This Row],[Site]]="FOOD MILLING",Table1[[#This Row],[Site]]="GODACO"), "No", "Yes")</f>
        <v>Yes</v>
      </c>
      <c r="D2315" s="40">
        <f>MAX(DATE(Table1[Year],1,1),DATE(Table1[Year],1,1)-WEEKDAY(DATE(Table1[Year],1,1),2)+(Table1[WeekNum]-1)*7+1)</f>
        <v>44620</v>
      </c>
      <c r="E2315" s="40">
        <f>MIN(DATE(Table1[Year]+1,1,0),DATE(Table1[Year],1,1)-WEEKDAY(DATE(Table1[Year],1,1),2)+Table1[WeekNum]*7)</f>
        <v>44626</v>
      </c>
      <c r="F2315" s="15">
        <v>2022</v>
      </c>
      <c r="G2315" s="15">
        <f t="shared" si="72"/>
        <v>3</v>
      </c>
      <c r="H2315" s="16">
        <v>10</v>
      </c>
      <c r="I2315" s="207" t="str">
        <f>"W" &amp;Table1[[#This Row],[WeekNum]]</f>
        <v>W10</v>
      </c>
      <c r="J2315" s="19" t="str">
        <f t="shared" si="73"/>
        <v>22-W10</v>
      </c>
      <c r="K2315" s="4" t="s">
        <v>721</v>
      </c>
      <c r="L2315" s="4"/>
      <c r="M2315" s="4" t="s">
        <v>72</v>
      </c>
      <c r="N2315" s="11" t="s">
        <v>428</v>
      </c>
      <c r="O2315" s="266" t="s">
        <v>374</v>
      </c>
      <c r="P2315" s="11" t="s">
        <v>410</v>
      </c>
      <c r="Q2315" s="11" t="s">
        <v>421</v>
      </c>
      <c r="R2315" s="3">
        <v>4800</v>
      </c>
      <c r="S2315" s="3">
        <v>5184.7199999999993</v>
      </c>
      <c r="T2315" s="206">
        <f>ABS(Table1[[#This Row],[Prod]]-Table1[[#This Row],[Planned]])</f>
        <v>384.71999999999935</v>
      </c>
      <c r="U2315" s="209">
        <f>IF(ABS(Table1[[#This Row],[Prod]]-Table1[[#This Row],[Planned]])&gt;Table1[[#This Row],[Planned]],0,IF(Table1[[#This Row],[Planned]]=0,0,1-ABS(Table1[[#This Row],[Prod]]-Table1[[#This Row],[Planned]])/Table1[[#This Row],[Planned]]))</f>
        <v>0.91985000000000017</v>
      </c>
      <c r="V2315" s="11"/>
      <c r="W2315" s="11"/>
      <c r="X2315" s="27">
        <v>4800</v>
      </c>
      <c r="Y2315" s="206">
        <f>Table1[[#This Row],[Prod]]</f>
        <v>5184.7199999999993</v>
      </c>
      <c r="Z2315" s="206">
        <f>ABS(Table1[[#This Row],[Prod2]]-Table1[[#This Row],[Plan Revised]])</f>
        <v>384.71999999999935</v>
      </c>
      <c r="AA2315" s="209">
        <f>IF(ABS(Table1[[#This Row],[Prod2]]-Table1[[#This Row],[Plan Revised]])&gt;Table1[[#This Row],[Plan Revised]],0,IF(Table1[[#This Row],[Plan Revised]]=0,0,1-ABS(Table1[[#This Row],[Prod2]]-Table1[[#This Row],[Plan Revised]])/Table1[[#This Row],[Plan Revised]]))</f>
        <v>0.91985000000000017</v>
      </c>
      <c r="AB2315" s="3"/>
      <c r="AC2315" s="30"/>
      <c r="AD2315"/>
      <c r="AF2315"/>
    </row>
    <row r="2316" spans="1:32">
      <c r="A2316" s="15" t="str">
        <f>IF(Table1[Week]=WeekSel,"Yes","No")</f>
        <v>No</v>
      </c>
      <c r="B2316" s="15" t="str">
        <f>IF((Table1[StartDate]&gt;=Date.GraphMin)*(Table1[StartDate]&lt;=Date.GraphMax)=1,"Yes","No")</f>
        <v>No</v>
      </c>
      <c r="C2316" s="15" t="str">
        <f>IF(OR(Table1[[#This Row],[Site]]="FOOD MILLING",Table1[[#This Row],[Site]]="GODACO"), "No", "Yes")</f>
        <v>Yes</v>
      </c>
      <c r="D2316" s="40">
        <f>MAX(DATE(Table1[Year],1,1),DATE(Table1[Year],1,1)-WEEKDAY(DATE(Table1[Year],1,1),2)+(Table1[WeekNum]-1)*7+1)</f>
        <v>44620</v>
      </c>
      <c r="E2316" s="40">
        <f>MIN(DATE(Table1[Year]+1,1,0),DATE(Table1[Year],1,1)-WEEKDAY(DATE(Table1[Year],1,1),2)+Table1[WeekNum]*7)</f>
        <v>44626</v>
      </c>
      <c r="F2316" s="15">
        <v>2022</v>
      </c>
      <c r="G2316" s="15">
        <f t="shared" si="72"/>
        <v>3</v>
      </c>
      <c r="H2316" s="16">
        <v>10</v>
      </c>
      <c r="I2316" s="207" t="str">
        <f>"W" &amp;Table1[[#This Row],[WeekNum]]</f>
        <v>W10</v>
      </c>
      <c r="J2316" s="19" t="str">
        <f t="shared" si="73"/>
        <v>22-W10</v>
      </c>
      <c r="K2316" s="4" t="s">
        <v>721</v>
      </c>
      <c r="L2316" s="4"/>
      <c r="M2316" s="4" t="s">
        <v>72</v>
      </c>
      <c r="N2316" s="11" t="s">
        <v>428</v>
      </c>
      <c r="O2316" s="266" t="s">
        <v>374</v>
      </c>
      <c r="P2316" s="11" t="s">
        <v>410</v>
      </c>
      <c r="Q2316" s="11" t="s">
        <v>419</v>
      </c>
      <c r="R2316" s="3">
        <v>0</v>
      </c>
      <c r="S2316" s="3"/>
      <c r="T2316" s="206">
        <f>ABS(Table1[[#This Row],[Prod]]-Table1[[#This Row],[Planned]])</f>
        <v>0</v>
      </c>
      <c r="U2316" s="209">
        <f>IF(ABS(Table1[[#This Row],[Prod]]-Table1[[#This Row],[Planned]])&gt;Table1[[#This Row],[Planned]],0,IF(Table1[[#This Row],[Planned]]=0,0,1-ABS(Table1[[#This Row],[Prod]]-Table1[[#This Row],[Planned]])/Table1[[#This Row],[Planned]]))</f>
        <v>0</v>
      </c>
      <c r="V2316" s="11"/>
      <c r="W2316" s="11"/>
      <c r="X2316" s="27"/>
      <c r="Y2316" s="206">
        <f>Table1[[#This Row],[Prod]]</f>
        <v>0</v>
      </c>
      <c r="Z2316" s="206">
        <f>ABS(Table1[[#This Row],[Prod2]]-Table1[[#This Row],[Plan Revised]])</f>
        <v>0</v>
      </c>
      <c r="AA2316" s="209">
        <f>IF(ABS(Table1[[#This Row],[Prod2]]-Table1[[#This Row],[Plan Revised]])&gt;Table1[[#This Row],[Plan Revised]],0,IF(Table1[[#This Row],[Plan Revised]]=0,0,1-ABS(Table1[[#This Row],[Prod2]]-Table1[[#This Row],[Plan Revised]])/Table1[[#This Row],[Plan Revised]]))</f>
        <v>0</v>
      </c>
      <c r="AB2316" s="3"/>
      <c r="AC2316" s="30"/>
      <c r="AD2316"/>
      <c r="AF2316"/>
    </row>
    <row r="2317" spans="1:32">
      <c r="A2317" s="15" t="str">
        <f>IF(Table1[Week]=WeekSel,"Yes","No")</f>
        <v>No</v>
      </c>
      <c r="B2317" s="15" t="str">
        <f>IF((Table1[StartDate]&gt;=Date.GraphMin)*(Table1[StartDate]&lt;=Date.GraphMax)=1,"Yes","No")</f>
        <v>No</v>
      </c>
      <c r="C2317" s="15" t="str">
        <f>IF(OR(Table1[[#This Row],[Site]]="FOOD MILLING",Table1[[#This Row],[Site]]="GODACO"), "No", "Yes")</f>
        <v>Yes</v>
      </c>
      <c r="D2317" s="40">
        <f>MAX(DATE(Table1[Year],1,1),DATE(Table1[Year],1,1)-WEEKDAY(DATE(Table1[Year],1,1),2)+(Table1[WeekNum]-1)*7+1)</f>
        <v>44620</v>
      </c>
      <c r="E2317" s="40">
        <f>MIN(DATE(Table1[Year]+1,1,0),DATE(Table1[Year],1,1)-WEEKDAY(DATE(Table1[Year],1,1),2)+Table1[WeekNum]*7)</f>
        <v>44626</v>
      </c>
      <c r="F2317" s="15">
        <v>2022</v>
      </c>
      <c r="G2317" s="15">
        <f t="shared" si="72"/>
        <v>3</v>
      </c>
      <c r="H2317" s="16">
        <v>10</v>
      </c>
      <c r="I2317" s="207" t="str">
        <f>"W" &amp;Table1[[#This Row],[WeekNum]]</f>
        <v>W10</v>
      </c>
      <c r="J2317" s="19" t="str">
        <f t="shared" si="73"/>
        <v>22-W10</v>
      </c>
      <c r="K2317" s="4" t="s">
        <v>681</v>
      </c>
      <c r="L2317" s="4"/>
      <c r="M2317" s="4" t="s">
        <v>72</v>
      </c>
      <c r="N2317" s="11" t="s">
        <v>428</v>
      </c>
      <c r="O2317" s="266" t="s">
        <v>389</v>
      </c>
      <c r="P2317" s="11" t="s">
        <v>381</v>
      </c>
      <c r="Q2317" s="11" t="s">
        <v>421</v>
      </c>
      <c r="R2317" s="3">
        <v>3000</v>
      </c>
      <c r="S2317" s="3">
        <v>2097.6000000000004</v>
      </c>
      <c r="T2317" s="206">
        <f>ABS(Table1[[#This Row],[Prod]]-Table1[[#This Row],[Planned]])</f>
        <v>902.39999999999964</v>
      </c>
      <c r="U2317" s="209">
        <f>IF(ABS(Table1[[#This Row],[Prod]]-Table1[[#This Row],[Planned]])&gt;Table1[[#This Row],[Planned]],0,IF(Table1[[#This Row],[Planned]]=0,0,1-ABS(Table1[[#This Row],[Prod]]-Table1[[#This Row],[Planned]])/Table1[[#This Row],[Planned]]))</f>
        <v>0.69920000000000004</v>
      </c>
      <c r="V2317" s="11"/>
      <c r="W2317" s="11"/>
      <c r="X2317" s="27">
        <v>3000</v>
      </c>
      <c r="Y2317" s="206">
        <f>Table1[[#This Row],[Prod]]</f>
        <v>2097.6000000000004</v>
      </c>
      <c r="Z2317" s="206">
        <f>ABS(Table1[[#This Row],[Prod2]]-Table1[[#This Row],[Plan Revised]])</f>
        <v>902.39999999999964</v>
      </c>
      <c r="AA2317" s="209">
        <f>IF(ABS(Table1[[#This Row],[Prod2]]-Table1[[#This Row],[Plan Revised]])&gt;Table1[[#This Row],[Plan Revised]],0,IF(Table1[[#This Row],[Plan Revised]]=0,0,1-ABS(Table1[[#This Row],[Prod2]]-Table1[[#This Row],[Plan Revised]])/Table1[[#This Row],[Plan Revised]]))</f>
        <v>0.69920000000000004</v>
      </c>
      <c r="AB2317" s="3"/>
      <c r="AC2317" s="30"/>
      <c r="AD2317"/>
      <c r="AF2317"/>
    </row>
    <row r="2318" spans="1:32">
      <c r="A2318" s="15" t="str">
        <f>IF(Table1[Week]=WeekSel,"Yes","No")</f>
        <v>No</v>
      </c>
      <c r="B2318" s="15" t="str">
        <f>IF((Table1[StartDate]&gt;=Date.GraphMin)*(Table1[StartDate]&lt;=Date.GraphMax)=1,"Yes","No")</f>
        <v>No</v>
      </c>
      <c r="C2318" s="15" t="str">
        <f>IF(OR(Table1[[#This Row],[Site]]="FOOD MILLING",Table1[[#This Row],[Site]]="GODACO"), "No", "Yes")</f>
        <v>Yes</v>
      </c>
      <c r="D2318" s="40">
        <f>MAX(DATE(Table1[Year],1,1),DATE(Table1[Year],1,1)-WEEKDAY(DATE(Table1[Year],1,1),2)+(Table1[WeekNum]-1)*7+1)</f>
        <v>44620</v>
      </c>
      <c r="E2318" s="40">
        <f>MIN(DATE(Table1[Year]+1,1,0),DATE(Table1[Year],1,1)-WEEKDAY(DATE(Table1[Year],1,1),2)+Table1[WeekNum]*7)</f>
        <v>44626</v>
      </c>
      <c r="F2318" s="15">
        <v>2022</v>
      </c>
      <c r="G2318" s="15">
        <f t="shared" si="72"/>
        <v>3</v>
      </c>
      <c r="H2318" s="16">
        <v>10</v>
      </c>
      <c r="I2318" s="207" t="str">
        <f>"W" &amp;Table1[[#This Row],[WeekNum]]</f>
        <v>W10</v>
      </c>
      <c r="J2318" s="19" t="str">
        <f t="shared" si="73"/>
        <v>22-W10</v>
      </c>
      <c r="K2318" s="4" t="s">
        <v>682</v>
      </c>
      <c r="L2318" s="4"/>
      <c r="M2318" s="4" t="s">
        <v>72</v>
      </c>
      <c r="N2318" s="11" t="s">
        <v>428</v>
      </c>
      <c r="O2318" s="266" t="s">
        <v>389</v>
      </c>
      <c r="P2318" s="11" t="s">
        <v>381</v>
      </c>
      <c r="Q2318" s="11" t="s">
        <v>421</v>
      </c>
      <c r="R2318" s="3">
        <v>6600</v>
      </c>
      <c r="S2318" s="3">
        <v>6732</v>
      </c>
      <c r="T2318" s="206">
        <f>ABS(Table1[[#This Row],[Prod]]-Table1[[#This Row],[Planned]])</f>
        <v>132</v>
      </c>
      <c r="U2318" s="209">
        <f>IF(ABS(Table1[[#This Row],[Prod]]-Table1[[#This Row],[Planned]])&gt;Table1[[#This Row],[Planned]],0,IF(Table1[[#This Row],[Planned]]=0,0,1-ABS(Table1[[#This Row],[Prod]]-Table1[[#This Row],[Planned]])/Table1[[#This Row],[Planned]]))</f>
        <v>0.98</v>
      </c>
      <c r="V2318" s="11"/>
      <c r="W2318" s="11"/>
      <c r="X2318" s="27">
        <v>6600</v>
      </c>
      <c r="Y2318" s="206">
        <f>Table1[[#This Row],[Prod]]</f>
        <v>6732</v>
      </c>
      <c r="Z2318" s="206">
        <f>ABS(Table1[[#This Row],[Prod2]]-Table1[[#This Row],[Plan Revised]])</f>
        <v>132</v>
      </c>
      <c r="AA2318" s="209">
        <f>IF(ABS(Table1[[#This Row],[Prod2]]-Table1[[#This Row],[Plan Revised]])&gt;Table1[[#This Row],[Plan Revised]],0,IF(Table1[[#This Row],[Plan Revised]]=0,0,1-ABS(Table1[[#This Row],[Prod2]]-Table1[[#This Row],[Plan Revised]])/Table1[[#This Row],[Plan Revised]]))</f>
        <v>0.98</v>
      </c>
      <c r="AB2318" s="3"/>
      <c r="AC2318" s="30"/>
      <c r="AD2318"/>
      <c r="AF2318"/>
    </row>
    <row r="2319" spans="1:32">
      <c r="A2319" s="15" t="str">
        <f>IF(Table1[Week]=WeekSel,"Yes","No")</f>
        <v>No</v>
      </c>
      <c r="B2319" s="15" t="str">
        <f>IF((Table1[StartDate]&gt;=Date.GraphMin)*(Table1[StartDate]&lt;=Date.GraphMax)=1,"Yes","No")</f>
        <v>No</v>
      </c>
      <c r="C2319" s="15" t="str">
        <f>IF(OR(Table1[[#This Row],[Site]]="FOOD MILLING",Table1[[#This Row],[Site]]="GODACO"), "No", "Yes")</f>
        <v>Yes</v>
      </c>
      <c r="D2319" s="40">
        <f>MAX(DATE(Table1[Year],1,1),DATE(Table1[Year],1,1)-WEEKDAY(DATE(Table1[Year],1,1),2)+(Table1[WeekNum]-1)*7+1)</f>
        <v>44620</v>
      </c>
      <c r="E2319" s="40">
        <f>MIN(DATE(Table1[Year]+1,1,0),DATE(Table1[Year],1,1)-WEEKDAY(DATE(Table1[Year],1,1),2)+Table1[WeekNum]*7)</f>
        <v>44626</v>
      </c>
      <c r="F2319" s="15">
        <v>2022</v>
      </c>
      <c r="G2319" s="15">
        <f t="shared" si="72"/>
        <v>3</v>
      </c>
      <c r="H2319" s="16">
        <v>10</v>
      </c>
      <c r="I2319" s="207" t="str">
        <f>"W" &amp;Table1[[#This Row],[WeekNum]]</f>
        <v>W10</v>
      </c>
      <c r="J2319" s="19" t="str">
        <f t="shared" si="73"/>
        <v>22-W10</v>
      </c>
      <c r="K2319" s="4" t="s">
        <v>683</v>
      </c>
      <c r="L2319" s="4"/>
      <c r="M2319" s="4" t="s">
        <v>72</v>
      </c>
      <c r="N2319" s="11" t="s">
        <v>428</v>
      </c>
      <c r="O2319" s="266" t="s">
        <v>389</v>
      </c>
      <c r="P2319" s="11" t="s">
        <v>381</v>
      </c>
      <c r="Q2319" s="11" t="s">
        <v>421</v>
      </c>
      <c r="R2319" s="3">
        <v>0</v>
      </c>
      <c r="S2319" s="3">
        <v>0</v>
      </c>
      <c r="T2319" s="206">
        <f>ABS(Table1[[#This Row],[Prod]]-Table1[[#This Row],[Planned]])</f>
        <v>0</v>
      </c>
      <c r="U2319" s="209">
        <f>IF(ABS(Table1[[#This Row],[Prod]]-Table1[[#This Row],[Planned]])&gt;Table1[[#This Row],[Planned]],0,IF(Table1[[#This Row],[Planned]]=0,0,1-ABS(Table1[[#This Row],[Prod]]-Table1[[#This Row],[Planned]])/Table1[[#This Row],[Planned]]))</f>
        <v>0</v>
      </c>
      <c r="V2319" s="11"/>
      <c r="W2319" s="11"/>
      <c r="X2319" s="27">
        <v>0</v>
      </c>
      <c r="Y2319" s="206">
        <f>Table1[[#This Row],[Prod]]</f>
        <v>0</v>
      </c>
      <c r="Z2319" s="206">
        <f>ABS(Table1[[#This Row],[Prod2]]-Table1[[#This Row],[Plan Revised]])</f>
        <v>0</v>
      </c>
      <c r="AA2319" s="209">
        <f>IF(ABS(Table1[[#This Row],[Prod2]]-Table1[[#This Row],[Plan Revised]])&gt;Table1[[#This Row],[Plan Revised]],0,IF(Table1[[#This Row],[Plan Revised]]=0,0,1-ABS(Table1[[#This Row],[Prod2]]-Table1[[#This Row],[Plan Revised]])/Table1[[#This Row],[Plan Revised]]))</f>
        <v>0</v>
      </c>
      <c r="AB2319" s="3"/>
      <c r="AC2319" s="30"/>
      <c r="AD2319"/>
      <c r="AF2319"/>
    </row>
    <row r="2320" spans="1:32">
      <c r="A2320" s="15" t="str">
        <f>IF(Table1[Week]=WeekSel,"Yes","No")</f>
        <v>No</v>
      </c>
      <c r="B2320" s="15" t="str">
        <f>IF((Table1[StartDate]&gt;=Date.GraphMin)*(Table1[StartDate]&lt;=Date.GraphMax)=1,"Yes","No")</f>
        <v>No</v>
      </c>
      <c r="C2320" s="15" t="str">
        <f>IF(OR(Table1[[#This Row],[Site]]="FOOD MILLING",Table1[[#This Row],[Site]]="GODACO"), "No", "Yes")</f>
        <v>Yes</v>
      </c>
      <c r="D2320" s="40">
        <f>MAX(DATE(Table1[Year],1,1),DATE(Table1[Year],1,1)-WEEKDAY(DATE(Table1[Year],1,1),2)+(Table1[WeekNum]-1)*7+1)</f>
        <v>44620</v>
      </c>
      <c r="E2320" s="40">
        <f>MIN(DATE(Table1[Year]+1,1,0),DATE(Table1[Year],1,1)-WEEKDAY(DATE(Table1[Year],1,1),2)+Table1[WeekNum]*7)</f>
        <v>44626</v>
      </c>
      <c r="F2320" s="15">
        <v>2022</v>
      </c>
      <c r="G2320" s="15">
        <f t="shared" si="72"/>
        <v>3</v>
      </c>
      <c r="H2320" s="16">
        <v>10</v>
      </c>
      <c r="I2320" s="207" t="str">
        <f>"W" &amp;Table1[[#This Row],[WeekNum]]</f>
        <v>W10</v>
      </c>
      <c r="J2320" s="19" t="str">
        <f t="shared" si="73"/>
        <v>22-W10</v>
      </c>
      <c r="K2320" s="4" t="s">
        <v>445</v>
      </c>
      <c r="L2320" s="4"/>
      <c r="M2320" s="4" t="s">
        <v>77</v>
      </c>
      <c r="N2320" s="11" t="s">
        <v>428</v>
      </c>
      <c r="O2320" s="266" t="s">
        <v>389</v>
      </c>
      <c r="P2320" s="11" t="s">
        <v>382</v>
      </c>
      <c r="Q2320" s="11" t="s">
        <v>421</v>
      </c>
      <c r="R2320" s="3">
        <v>0</v>
      </c>
      <c r="S2320" s="3">
        <v>0</v>
      </c>
      <c r="T2320" s="206">
        <f>ABS(Table1[[#This Row],[Prod]]-Table1[[#This Row],[Planned]])</f>
        <v>0</v>
      </c>
      <c r="U2320" s="209">
        <f>IF(ABS(Table1[[#This Row],[Prod]]-Table1[[#This Row],[Planned]])&gt;Table1[[#This Row],[Planned]],0,IF(Table1[[#This Row],[Planned]]=0,0,1-ABS(Table1[[#This Row],[Prod]]-Table1[[#This Row],[Planned]])/Table1[[#This Row],[Planned]]))</f>
        <v>0</v>
      </c>
      <c r="V2320" s="11"/>
      <c r="W2320" s="11"/>
      <c r="X2320" s="27">
        <v>0</v>
      </c>
      <c r="Y2320" s="206">
        <f>Table1[[#This Row],[Prod]]</f>
        <v>0</v>
      </c>
      <c r="Z2320" s="206">
        <f>ABS(Table1[[#This Row],[Prod2]]-Table1[[#This Row],[Plan Revised]])</f>
        <v>0</v>
      </c>
      <c r="AA2320" s="209">
        <f>IF(ABS(Table1[[#This Row],[Prod2]]-Table1[[#This Row],[Plan Revised]])&gt;Table1[[#This Row],[Plan Revised]],0,IF(Table1[[#This Row],[Plan Revised]]=0,0,1-ABS(Table1[[#This Row],[Prod2]]-Table1[[#This Row],[Plan Revised]])/Table1[[#This Row],[Plan Revised]]))</f>
        <v>0</v>
      </c>
      <c r="AB2320" s="3"/>
      <c r="AC2320" s="30"/>
      <c r="AD2320"/>
      <c r="AF2320"/>
    </row>
    <row r="2321" spans="1:32">
      <c r="A2321" s="15" t="str">
        <f>IF(Table1[Week]=WeekSel,"Yes","No")</f>
        <v>No</v>
      </c>
      <c r="B2321" s="15" t="str">
        <f>IF((Table1[StartDate]&gt;=Date.GraphMin)*(Table1[StartDate]&lt;=Date.GraphMax)=1,"Yes","No")</f>
        <v>No</v>
      </c>
      <c r="C2321" s="15" t="str">
        <f>IF(OR(Table1[[#This Row],[Site]]="FOOD MILLING",Table1[[#This Row],[Site]]="GODACO"), "No", "Yes")</f>
        <v>Yes</v>
      </c>
      <c r="D2321" s="40">
        <f>MAX(DATE(Table1[Year],1,1),DATE(Table1[Year],1,1)-WEEKDAY(DATE(Table1[Year],1,1),2)+(Table1[WeekNum]-1)*7+1)</f>
        <v>44620</v>
      </c>
      <c r="E2321" s="40">
        <f>MIN(DATE(Table1[Year]+1,1,0),DATE(Table1[Year],1,1)-WEEKDAY(DATE(Table1[Year],1,1),2)+Table1[WeekNum]*7)</f>
        <v>44626</v>
      </c>
      <c r="F2321" s="15">
        <v>2022</v>
      </c>
      <c r="G2321" s="15">
        <f t="shared" si="72"/>
        <v>3</v>
      </c>
      <c r="H2321" s="16">
        <v>10</v>
      </c>
      <c r="I2321" s="207" t="str">
        <f>"W" &amp;Table1[[#This Row],[WeekNum]]</f>
        <v>W10</v>
      </c>
      <c r="J2321" s="19" t="str">
        <f t="shared" si="73"/>
        <v>22-W10</v>
      </c>
      <c r="K2321" s="4" t="s">
        <v>578</v>
      </c>
      <c r="L2321" s="4"/>
      <c r="M2321" s="4" t="s">
        <v>77</v>
      </c>
      <c r="N2321" s="11" t="s">
        <v>428</v>
      </c>
      <c r="O2321" s="266" t="s">
        <v>389</v>
      </c>
      <c r="P2321" s="11" t="s">
        <v>410</v>
      </c>
      <c r="Q2321" s="11" t="s">
        <v>421</v>
      </c>
      <c r="R2321" s="3">
        <v>0</v>
      </c>
      <c r="S2321" s="3">
        <v>0</v>
      </c>
      <c r="T2321" s="206">
        <f>ABS(Table1[[#This Row],[Prod]]-Table1[[#This Row],[Planned]])</f>
        <v>0</v>
      </c>
      <c r="U2321" s="209">
        <f>IF(ABS(Table1[[#This Row],[Prod]]-Table1[[#This Row],[Planned]])&gt;Table1[[#This Row],[Planned]],0,IF(Table1[[#This Row],[Planned]]=0,0,1-ABS(Table1[[#This Row],[Prod]]-Table1[[#This Row],[Planned]])/Table1[[#This Row],[Planned]]))</f>
        <v>0</v>
      </c>
      <c r="V2321" s="11"/>
      <c r="W2321" s="11"/>
      <c r="X2321" s="27">
        <v>0</v>
      </c>
      <c r="Y2321" s="206">
        <f>Table1[[#This Row],[Prod]]</f>
        <v>0</v>
      </c>
      <c r="Z2321" s="206">
        <f>ABS(Table1[[#This Row],[Prod2]]-Table1[[#This Row],[Plan Revised]])</f>
        <v>0</v>
      </c>
      <c r="AA2321" s="209">
        <f>IF(ABS(Table1[[#This Row],[Prod2]]-Table1[[#This Row],[Plan Revised]])&gt;Table1[[#This Row],[Plan Revised]],0,IF(Table1[[#This Row],[Plan Revised]]=0,0,1-ABS(Table1[[#This Row],[Prod2]]-Table1[[#This Row],[Plan Revised]])/Table1[[#This Row],[Plan Revised]]))</f>
        <v>0</v>
      </c>
      <c r="AB2321" s="3"/>
      <c r="AC2321" s="30"/>
      <c r="AD2321"/>
      <c r="AF2321"/>
    </row>
    <row r="2322" spans="1:32">
      <c r="A2322" s="15" t="str">
        <f>IF(Table1[Week]=WeekSel,"Yes","No")</f>
        <v>No</v>
      </c>
      <c r="B2322" s="15" t="str">
        <f>IF((Table1[StartDate]&gt;=Date.GraphMin)*(Table1[StartDate]&lt;=Date.GraphMax)=1,"Yes","No")</f>
        <v>No</v>
      </c>
      <c r="C2322" s="15" t="str">
        <f>IF(OR(Table1[[#This Row],[Site]]="FOOD MILLING",Table1[[#This Row],[Site]]="GODACO"), "No", "Yes")</f>
        <v>Yes</v>
      </c>
      <c r="D2322" s="40">
        <f>MAX(DATE(Table1[Year],1,1),DATE(Table1[Year],1,1)-WEEKDAY(DATE(Table1[Year],1,1),2)+(Table1[WeekNum]-1)*7+1)</f>
        <v>44620</v>
      </c>
      <c r="E2322" s="40">
        <f>MIN(DATE(Table1[Year]+1,1,0),DATE(Table1[Year],1,1)-WEEKDAY(DATE(Table1[Year],1,1),2)+Table1[WeekNum]*7)</f>
        <v>44626</v>
      </c>
      <c r="F2322" s="15">
        <v>2022</v>
      </c>
      <c r="G2322" s="15">
        <f t="shared" si="72"/>
        <v>3</v>
      </c>
      <c r="H2322" s="16">
        <v>10</v>
      </c>
      <c r="I2322" s="207" t="str">
        <f>"W" &amp;Table1[[#This Row],[WeekNum]]</f>
        <v>W10</v>
      </c>
      <c r="J2322" s="19" t="str">
        <f t="shared" si="73"/>
        <v>22-W10</v>
      </c>
      <c r="K2322" s="4" t="s">
        <v>579</v>
      </c>
      <c r="L2322" s="4"/>
      <c r="M2322" s="4" t="s">
        <v>77</v>
      </c>
      <c r="N2322" s="11" t="s">
        <v>428</v>
      </c>
      <c r="O2322" s="266" t="s">
        <v>389</v>
      </c>
      <c r="P2322" s="11" t="s">
        <v>410</v>
      </c>
      <c r="Q2322" s="11" t="s">
        <v>421</v>
      </c>
      <c r="R2322" s="3">
        <v>0</v>
      </c>
      <c r="S2322" s="3">
        <v>0</v>
      </c>
      <c r="T2322" s="206">
        <f>ABS(Table1[[#This Row],[Prod]]-Table1[[#This Row],[Planned]])</f>
        <v>0</v>
      </c>
      <c r="U2322" s="209">
        <f>IF(ABS(Table1[[#This Row],[Prod]]-Table1[[#This Row],[Planned]])&gt;Table1[[#This Row],[Planned]],0,IF(Table1[[#This Row],[Planned]]=0,0,1-ABS(Table1[[#This Row],[Prod]]-Table1[[#This Row],[Planned]])/Table1[[#This Row],[Planned]]))</f>
        <v>0</v>
      </c>
      <c r="V2322" s="11"/>
      <c r="W2322" s="11"/>
      <c r="X2322" s="27">
        <v>0</v>
      </c>
      <c r="Y2322" s="206">
        <f>Table1[[#This Row],[Prod]]</f>
        <v>0</v>
      </c>
      <c r="Z2322" s="206">
        <f>ABS(Table1[[#This Row],[Prod2]]-Table1[[#This Row],[Plan Revised]])</f>
        <v>0</v>
      </c>
      <c r="AA2322" s="209">
        <f>IF(ABS(Table1[[#This Row],[Prod2]]-Table1[[#This Row],[Plan Revised]])&gt;Table1[[#This Row],[Plan Revised]],0,IF(Table1[[#This Row],[Plan Revised]]=0,0,1-ABS(Table1[[#This Row],[Prod2]]-Table1[[#This Row],[Plan Revised]])/Table1[[#This Row],[Plan Revised]]))</f>
        <v>0</v>
      </c>
      <c r="AB2322" s="3"/>
      <c r="AC2322" s="30"/>
      <c r="AD2322"/>
      <c r="AF2322"/>
    </row>
    <row r="2323" spans="1:32">
      <c r="A2323" s="15" t="str">
        <f>IF(Table1[Week]=WeekSel,"Yes","No")</f>
        <v>No</v>
      </c>
      <c r="B2323" s="15" t="str">
        <f>IF((Table1[StartDate]&gt;=Date.GraphMin)*(Table1[StartDate]&lt;=Date.GraphMax)=1,"Yes","No")</f>
        <v>No</v>
      </c>
      <c r="C2323" s="15" t="str">
        <f>IF(OR(Table1[[#This Row],[Site]]="FOOD MILLING",Table1[[#This Row],[Site]]="GODACO"), "No", "Yes")</f>
        <v>Yes</v>
      </c>
      <c r="D2323" s="40">
        <f>MAX(DATE(Table1[Year],1,1),DATE(Table1[Year],1,1)-WEEKDAY(DATE(Table1[Year],1,1),2)+(Table1[WeekNum]-1)*7+1)</f>
        <v>44620</v>
      </c>
      <c r="E2323" s="40">
        <f>MIN(DATE(Table1[Year]+1,1,0),DATE(Table1[Year],1,1)-WEEKDAY(DATE(Table1[Year],1,1),2)+Table1[WeekNum]*7)</f>
        <v>44626</v>
      </c>
      <c r="F2323" s="15">
        <v>2022</v>
      </c>
      <c r="G2323" s="15">
        <f t="shared" si="72"/>
        <v>3</v>
      </c>
      <c r="H2323" s="16">
        <v>10</v>
      </c>
      <c r="I2323" s="207" t="str">
        <f>"W" &amp;Table1[[#This Row],[WeekNum]]</f>
        <v>W10</v>
      </c>
      <c r="J2323" s="19" t="str">
        <f t="shared" si="73"/>
        <v>22-W10</v>
      </c>
      <c r="K2323" s="4" t="s">
        <v>580</v>
      </c>
      <c r="L2323" s="4"/>
      <c r="M2323" s="4" t="s">
        <v>77</v>
      </c>
      <c r="N2323" s="11" t="s">
        <v>428</v>
      </c>
      <c r="O2323" s="266" t="s">
        <v>389</v>
      </c>
      <c r="P2323" s="11" t="s">
        <v>410</v>
      </c>
      <c r="Q2323" s="11" t="s">
        <v>419</v>
      </c>
      <c r="R2323" s="3">
        <v>0</v>
      </c>
      <c r="S2323" s="3">
        <v>0</v>
      </c>
      <c r="T2323" s="206">
        <f>ABS(Table1[[#This Row],[Prod]]-Table1[[#This Row],[Planned]])</f>
        <v>0</v>
      </c>
      <c r="U2323" s="209">
        <f>IF(ABS(Table1[[#This Row],[Prod]]-Table1[[#This Row],[Planned]])&gt;Table1[[#This Row],[Planned]],0,IF(Table1[[#This Row],[Planned]]=0,0,1-ABS(Table1[[#This Row],[Prod]]-Table1[[#This Row],[Planned]])/Table1[[#This Row],[Planned]]))</f>
        <v>0</v>
      </c>
      <c r="V2323" s="11"/>
      <c r="W2323" s="11"/>
      <c r="X2323" s="27">
        <v>0</v>
      </c>
      <c r="Y2323" s="206">
        <f>Table1[[#This Row],[Prod]]</f>
        <v>0</v>
      </c>
      <c r="Z2323" s="206">
        <f>ABS(Table1[[#This Row],[Prod2]]-Table1[[#This Row],[Plan Revised]])</f>
        <v>0</v>
      </c>
      <c r="AA2323" s="209">
        <f>IF(ABS(Table1[[#This Row],[Prod2]]-Table1[[#This Row],[Plan Revised]])&gt;Table1[[#This Row],[Plan Revised]],0,IF(Table1[[#This Row],[Plan Revised]]=0,0,1-ABS(Table1[[#This Row],[Prod2]]-Table1[[#This Row],[Plan Revised]])/Table1[[#This Row],[Plan Revised]]))</f>
        <v>0</v>
      </c>
      <c r="AB2323" s="3"/>
      <c r="AC2323" s="30"/>
      <c r="AD2323"/>
      <c r="AF2323"/>
    </row>
    <row r="2324" spans="1:32">
      <c r="A2324" s="15" t="str">
        <f>IF(Table1[Week]=WeekSel,"Yes","No")</f>
        <v>No</v>
      </c>
      <c r="B2324" s="15" t="str">
        <f>IF((Table1[StartDate]&gt;=Date.GraphMin)*(Table1[StartDate]&lt;=Date.GraphMax)=1,"Yes","No")</f>
        <v>No</v>
      </c>
      <c r="C2324" s="15" t="str">
        <f>IF(OR(Table1[[#This Row],[Site]]="FOOD MILLING",Table1[[#This Row],[Site]]="GODACO"), "No", "Yes")</f>
        <v>Yes</v>
      </c>
      <c r="D2324" s="40">
        <f>MAX(DATE(Table1[Year],1,1),DATE(Table1[Year],1,1)-WEEKDAY(DATE(Table1[Year],1,1),2)+(Table1[WeekNum]-1)*7+1)</f>
        <v>44620</v>
      </c>
      <c r="E2324" s="40">
        <f>MIN(DATE(Table1[Year]+1,1,0),DATE(Table1[Year],1,1)-WEEKDAY(DATE(Table1[Year],1,1),2)+Table1[WeekNum]*7)</f>
        <v>44626</v>
      </c>
      <c r="F2324" s="15">
        <v>2022</v>
      </c>
      <c r="G2324" s="15">
        <f t="shared" si="72"/>
        <v>3</v>
      </c>
      <c r="H2324" s="16">
        <v>10</v>
      </c>
      <c r="I2324" s="207" t="str">
        <f>"W" &amp;Table1[[#This Row],[WeekNum]]</f>
        <v>W10</v>
      </c>
      <c r="J2324" s="19" t="str">
        <f t="shared" si="73"/>
        <v>22-W10</v>
      </c>
      <c r="K2324" s="4" t="s">
        <v>581</v>
      </c>
      <c r="L2324" s="4"/>
      <c r="M2324" s="4" t="s">
        <v>77</v>
      </c>
      <c r="N2324" s="11" t="s">
        <v>428</v>
      </c>
      <c r="O2324" s="266" t="s">
        <v>389</v>
      </c>
      <c r="P2324" s="11" t="s">
        <v>410</v>
      </c>
      <c r="Q2324" s="11" t="s">
        <v>419</v>
      </c>
      <c r="R2324" s="3">
        <v>0</v>
      </c>
      <c r="S2324" s="3">
        <v>0</v>
      </c>
      <c r="T2324" s="206">
        <f>ABS(Table1[[#This Row],[Prod]]-Table1[[#This Row],[Planned]])</f>
        <v>0</v>
      </c>
      <c r="U2324" s="209">
        <f>IF(ABS(Table1[[#This Row],[Prod]]-Table1[[#This Row],[Planned]])&gt;Table1[[#This Row],[Planned]],0,IF(Table1[[#This Row],[Planned]]=0,0,1-ABS(Table1[[#This Row],[Prod]]-Table1[[#This Row],[Planned]])/Table1[[#This Row],[Planned]]))</f>
        <v>0</v>
      </c>
      <c r="V2324" s="11"/>
      <c r="W2324" s="11"/>
      <c r="X2324" s="27">
        <v>0</v>
      </c>
      <c r="Y2324" s="206">
        <f>Table1[[#This Row],[Prod]]</f>
        <v>0</v>
      </c>
      <c r="Z2324" s="206">
        <f>ABS(Table1[[#This Row],[Prod2]]-Table1[[#This Row],[Plan Revised]])</f>
        <v>0</v>
      </c>
      <c r="AA2324" s="209">
        <f>IF(ABS(Table1[[#This Row],[Prod2]]-Table1[[#This Row],[Plan Revised]])&gt;Table1[[#This Row],[Plan Revised]],0,IF(Table1[[#This Row],[Plan Revised]]=0,0,1-ABS(Table1[[#This Row],[Prod2]]-Table1[[#This Row],[Plan Revised]])/Table1[[#This Row],[Plan Revised]]))</f>
        <v>0</v>
      </c>
      <c r="AB2324" s="3"/>
      <c r="AC2324" s="30"/>
      <c r="AD2324"/>
      <c r="AF2324"/>
    </row>
    <row r="2325" spans="1:32">
      <c r="A2325" s="15" t="str">
        <f>IF(Table1[Week]=WeekSel,"Yes","No")</f>
        <v>No</v>
      </c>
      <c r="B2325" s="15" t="str">
        <f>IF((Table1[StartDate]&gt;=Date.GraphMin)*(Table1[StartDate]&lt;=Date.GraphMax)=1,"Yes","No")</f>
        <v>No</v>
      </c>
      <c r="C2325" s="15" t="str">
        <f>IF(OR(Table1[[#This Row],[Site]]="FOOD MILLING",Table1[[#This Row],[Site]]="GODACO"), "No", "Yes")</f>
        <v>Yes</v>
      </c>
      <c r="D2325" s="40">
        <f>MAX(DATE(Table1[Year],1,1),DATE(Table1[Year],1,1)-WEEKDAY(DATE(Table1[Year],1,1),2)+(Table1[WeekNum]-1)*7+1)</f>
        <v>44620</v>
      </c>
      <c r="E2325" s="40">
        <f>MIN(DATE(Table1[Year]+1,1,0),DATE(Table1[Year],1,1)-WEEKDAY(DATE(Table1[Year],1,1),2)+Table1[WeekNum]*7)</f>
        <v>44626</v>
      </c>
      <c r="F2325" s="15">
        <v>2022</v>
      </c>
      <c r="G2325" s="15">
        <f t="shared" si="72"/>
        <v>3</v>
      </c>
      <c r="H2325" s="16">
        <v>10</v>
      </c>
      <c r="I2325" s="207" t="str">
        <f>"W" &amp;Table1[[#This Row],[WeekNum]]</f>
        <v>W10</v>
      </c>
      <c r="J2325" s="19" t="str">
        <f t="shared" si="73"/>
        <v>22-W10</v>
      </c>
      <c r="K2325" s="4" t="s">
        <v>586</v>
      </c>
      <c r="L2325" s="4"/>
      <c r="M2325" s="4" t="s">
        <v>77</v>
      </c>
      <c r="N2325" s="11" t="s">
        <v>428</v>
      </c>
      <c r="O2325" s="266" t="s">
        <v>389</v>
      </c>
      <c r="P2325" s="11" t="s">
        <v>410</v>
      </c>
      <c r="Q2325" s="11" t="s">
        <v>421</v>
      </c>
      <c r="R2325" s="3">
        <v>0</v>
      </c>
      <c r="S2325" s="3">
        <v>0</v>
      </c>
      <c r="T2325" s="206">
        <f>ABS(Table1[[#This Row],[Prod]]-Table1[[#This Row],[Planned]])</f>
        <v>0</v>
      </c>
      <c r="U2325" s="209">
        <f>IF(ABS(Table1[[#This Row],[Prod]]-Table1[[#This Row],[Planned]])&gt;Table1[[#This Row],[Planned]],0,IF(Table1[[#This Row],[Planned]]=0,0,1-ABS(Table1[[#This Row],[Prod]]-Table1[[#This Row],[Planned]])/Table1[[#This Row],[Planned]]))</f>
        <v>0</v>
      </c>
      <c r="V2325" s="11"/>
      <c r="W2325" s="11"/>
      <c r="X2325" s="27">
        <v>0</v>
      </c>
      <c r="Y2325" s="206">
        <f>Table1[[#This Row],[Prod]]</f>
        <v>0</v>
      </c>
      <c r="Z2325" s="206">
        <f>ABS(Table1[[#This Row],[Prod2]]-Table1[[#This Row],[Plan Revised]])</f>
        <v>0</v>
      </c>
      <c r="AA2325" s="209">
        <f>IF(ABS(Table1[[#This Row],[Prod2]]-Table1[[#This Row],[Plan Revised]])&gt;Table1[[#This Row],[Plan Revised]],0,IF(Table1[[#This Row],[Plan Revised]]=0,0,1-ABS(Table1[[#This Row],[Prod2]]-Table1[[#This Row],[Plan Revised]])/Table1[[#This Row],[Plan Revised]]))</f>
        <v>0</v>
      </c>
      <c r="AB2325" s="3"/>
      <c r="AC2325" s="30"/>
      <c r="AD2325"/>
      <c r="AF2325"/>
    </row>
    <row r="2326" spans="1:32">
      <c r="A2326" s="15" t="str">
        <f>IF(Table1[Week]=WeekSel,"Yes","No")</f>
        <v>No</v>
      </c>
      <c r="B2326" s="15" t="str">
        <f>IF((Table1[StartDate]&gt;=Date.GraphMin)*(Table1[StartDate]&lt;=Date.GraphMax)=1,"Yes","No")</f>
        <v>No</v>
      </c>
      <c r="C2326" s="15" t="str">
        <f>IF(OR(Table1[[#This Row],[Site]]="FOOD MILLING",Table1[[#This Row],[Site]]="GODACO"), "No", "Yes")</f>
        <v>Yes</v>
      </c>
      <c r="D2326" s="40">
        <f>MAX(DATE(Table1[Year],1,1),DATE(Table1[Year],1,1)-WEEKDAY(DATE(Table1[Year],1,1),2)+(Table1[WeekNum]-1)*7+1)</f>
        <v>44620</v>
      </c>
      <c r="E2326" s="40">
        <f>MIN(DATE(Table1[Year]+1,1,0),DATE(Table1[Year],1,1)-WEEKDAY(DATE(Table1[Year],1,1),2)+Table1[WeekNum]*7)</f>
        <v>44626</v>
      </c>
      <c r="F2326" s="15">
        <v>2022</v>
      </c>
      <c r="G2326" s="15">
        <f t="shared" si="72"/>
        <v>3</v>
      </c>
      <c r="H2326" s="16">
        <v>10</v>
      </c>
      <c r="I2326" s="207" t="str">
        <f>"W" &amp;Table1[[#This Row],[WeekNum]]</f>
        <v>W10</v>
      </c>
      <c r="J2326" s="19" t="str">
        <f t="shared" si="73"/>
        <v>22-W10</v>
      </c>
      <c r="K2326" s="4" t="s">
        <v>587</v>
      </c>
      <c r="L2326" s="4"/>
      <c r="M2326" s="4" t="s">
        <v>77</v>
      </c>
      <c r="N2326" s="11" t="s">
        <v>428</v>
      </c>
      <c r="O2326" s="266" t="s">
        <v>389</v>
      </c>
      <c r="P2326" s="11" t="s">
        <v>410</v>
      </c>
      <c r="Q2326" s="11" t="s">
        <v>421</v>
      </c>
      <c r="R2326" s="3">
        <v>0</v>
      </c>
      <c r="S2326" s="3">
        <v>0</v>
      </c>
      <c r="T2326" s="206">
        <f>ABS(Table1[[#This Row],[Prod]]-Table1[[#This Row],[Planned]])</f>
        <v>0</v>
      </c>
      <c r="U2326" s="209">
        <f>IF(ABS(Table1[[#This Row],[Prod]]-Table1[[#This Row],[Planned]])&gt;Table1[[#This Row],[Planned]],0,IF(Table1[[#This Row],[Planned]]=0,0,1-ABS(Table1[[#This Row],[Prod]]-Table1[[#This Row],[Planned]])/Table1[[#This Row],[Planned]]))</f>
        <v>0</v>
      </c>
      <c r="V2326" s="11"/>
      <c r="W2326" s="11"/>
      <c r="X2326" s="27">
        <v>0</v>
      </c>
      <c r="Y2326" s="206">
        <f>Table1[[#This Row],[Prod]]</f>
        <v>0</v>
      </c>
      <c r="Z2326" s="206">
        <f>ABS(Table1[[#This Row],[Prod2]]-Table1[[#This Row],[Plan Revised]])</f>
        <v>0</v>
      </c>
      <c r="AA2326" s="209">
        <f>IF(ABS(Table1[[#This Row],[Prod2]]-Table1[[#This Row],[Plan Revised]])&gt;Table1[[#This Row],[Plan Revised]],0,IF(Table1[[#This Row],[Plan Revised]]=0,0,1-ABS(Table1[[#This Row],[Prod2]]-Table1[[#This Row],[Plan Revised]])/Table1[[#This Row],[Plan Revised]]))</f>
        <v>0</v>
      </c>
      <c r="AB2326" s="3"/>
      <c r="AC2326" s="30"/>
      <c r="AD2326"/>
      <c r="AF2326"/>
    </row>
    <row r="2327" spans="1:32">
      <c r="A2327" s="15" t="str">
        <f>IF(Table1[Week]=WeekSel,"Yes","No")</f>
        <v>No</v>
      </c>
      <c r="B2327" s="15" t="str">
        <f>IF((Table1[StartDate]&gt;=Date.GraphMin)*(Table1[StartDate]&lt;=Date.GraphMax)=1,"Yes","No")</f>
        <v>No</v>
      </c>
      <c r="C2327" s="15" t="str">
        <f>IF(OR(Table1[[#This Row],[Site]]="FOOD MILLING",Table1[[#This Row],[Site]]="GODACO"), "No", "Yes")</f>
        <v>Yes</v>
      </c>
      <c r="D2327" s="40">
        <f>MAX(DATE(Table1[Year],1,1),DATE(Table1[Year],1,1)-WEEKDAY(DATE(Table1[Year],1,1),2)+(Table1[WeekNum]-1)*7+1)</f>
        <v>44620</v>
      </c>
      <c r="E2327" s="40">
        <f>MIN(DATE(Table1[Year]+1,1,0),DATE(Table1[Year],1,1)-WEEKDAY(DATE(Table1[Year],1,1),2)+Table1[WeekNum]*7)</f>
        <v>44626</v>
      </c>
      <c r="F2327" s="15">
        <v>2022</v>
      </c>
      <c r="G2327" s="15">
        <f t="shared" si="72"/>
        <v>3</v>
      </c>
      <c r="H2327" s="16">
        <v>10</v>
      </c>
      <c r="I2327" s="207" t="str">
        <f>"W" &amp;Table1[[#This Row],[WeekNum]]</f>
        <v>W10</v>
      </c>
      <c r="J2327" s="19" t="str">
        <f t="shared" si="73"/>
        <v>22-W10</v>
      </c>
      <c r="K2327" s="4" t="s">
        <v>467</v>
      </c>
      <c r="L2327" s="4"/>
      <c r="M2327" s="4" t="s">
        <v>77</v>
      </c>
      <c r="N2327" s="11" t="s">
        <v>428</v>
      </c>
      <c r="O2327" s="266" t="s">
        <v>389</v>
      </c>
      <c r="P2327" s="11" t="s">
        <v>410</v>
      </c>
      <c r="Q2327" s="11" t="s">
        <v>421</v>
      </c>
      <c r="R2327" s="3">
        <v>0</v>
      </c>
      <c r="S2327" s="3">
        <v>0</v>
      </c>
      <c r="T2327" s="206">
        <f>ABS(Table1[[#This Row],[Prod]]-Table1[[#This Row],[Planned]])</f>
        <v>0</v>
      </c>
      <c r="U2327" s="209">
        <f>IF(ABS(Table1[[#This Row],[Prod]]-Table1[[#This Row],[Planned]])&gt;Table1[[#This Row],[Planned]],0,IF(Table1[[#This Row],[Planned]]=0,0,1-ABS(Table1[[#This Row],[Prod]]-Table1[[#This Row],[Planned]])/Table1[[#This Row],[Planned]]))</f>
        <v>0</v>
      </c>
      <c r="V2327" s="11"/>
      <c r="W2327" s="11"/>
      <c r="X2327" s="27">
        <v>0</v>
      </c>
      <c r="Y2327" s="206">
        <f>Table1[[#This Row],[Prod]]</f>
        <v>0</v>
      </c>
      <c r="Z2327" s="206">
        <f>ABS(Table1[[#This Row],[Prod2]]-Table1[[#This Row],[Plan Revised]])</f>
        <v>0</v>
      </c>
      <c r="AA2327" s="209">
        <f>IF(ABS(Table1[[#This Row],[Prod2]]-Table1[[#This Row],[Plan Revised]])&gt;Table1[[#This Row],[Plan Revised]],0,IF(Table1[[#This Row],[Plan Revised]]=0,0,1-ABS(Table1[[#This Row],[Prod2]]-Table1[[#This Row],[Plan Revised]])/Table1[[#This Row],[Plan Revised]]))</f>
        <v>0</v>
      </c>
      <c r="AB2327" s="3"/>
      <c r="AC2327" s="30"/>
      <c r="AD2327"/>
      <c r="AF2327"/>
    </row>
    <row r="2328" spans="1:32">
      <c r="A2328" s="15" t="str">
        <f>IF(Table1[Week]=WeekSel,"Yes","No")</f>
        <v>No</v>
      </c>
      <c r="B2328" s="15" t="str">
        <f>IF((Table1[StartDate]&gt;=Date.GraphMin)*(Table1[StartDate]&lt;=Date.GraphMax)=1,"Yes","No")</f>
        <v>No</v>
      </c>
      <c r="C2328" s="15" t="str">
        <f>IF(OR(Table1[[#This Row],[Site]]="FOOD MILLING",Table1[[#This Row],[Site]]="GODACO"), "No", "Yes")</f>
        <v>Yes</v>
      </c>
      <c r="D2328" s="40">
        <f>MAX(DATE(Table1[Year],1,1),DATE(Table1[Year],1,1)-WEEKDAY(DATE(Table1[Year],1,1),2)+(Table1[WeekNum]-1)*7+1)</f>
        <v>44620</v>
      </c>
      <c r="E2328" s="40">
        <f>MIN(DATE(Table1[Year]+1,1,0),DATE(Table1[Year],1,1)-WEEKDAY(DATE(Table1[Year],1,1),2)+Table1[WeekNum]*7)</f>
        <v>44626</v>
      </c>
      <c r="F2328" s="15">
        <v>2022</v>
      </c>
      <c r="G2328" s="15">
        <f t="shared" si="72"/>
        <v>3</v>
      </c>
      <c r="H2328" s="16">
        <v>10</v>
      </c>
      <c r="I2328" s="207" t="str">
        <f>"W" &amp;Table1[[#This Row],[WeekNum]]</f>
        <v>W10</v>
      </c>
      <c r="J2328" s="19" t="str">
        <f t="shared" si="73"/>
        <v>22-W10</v>
      </c>
      <c r="K2328" s="4" t="s">
        <v>5</v>
      </c>
      <c r="L2328" s="4"/>
      <c r="M2328" s="4" t="s">
        <v>77</v>
      </c>
      <c r="N2328" s="11" t="s">
        <v>428</v>
      </c>
      <c r="O2328" s="266" t="s">
        <v>389</v>
      </c>
      <c r="P2328" s="11" t="s">
        <v>410</v>
      </c>
      <c r="Q2328" s="11" t="s">
        <v>421</v>
      </c>
      <c r="R2328" s="3">
        <v>0</v>
      </c>
      <c r="S2328" s="3">
        <v>0</v>
      </c>
      <c r="T2328" s="206">
        <f>ABS(Table1[[#This Row],[Prod]]-Table1[[#This Row],[Planned]])</f>
        <v>0</v>
      </c>
      <c r="U2328" s="209">
        <f>IF(ABS(Table1[[#This Row],[Prod]]-Table1[[#This Row],[Planned]])&gt;Table1[[#This Row],[Planned]],0,IF(Table1[[#This Row],[Planned]]=0,0,1-ABS(Table1[[#This Row],[Prod]]-Table1[[#This Row],[Planned]])/Table1[[#This Row],[Planned]]))</f>
        <v>0</v>
      </c>
      <c r="V2328" s="11"/>
      <c r="W2328" s="11"/>
      <c r="X2328" s="27">
        <v>0</v>
      </c>
      <c r="Y2328" s="206">
        <f>Table1[[#This Row],[Prod]]</f>
        <v>0</v>
      </c>
      <c r="Z2328" s="206">
        <f>ABS(Table1[[#This Row],[Prod2]]-Table1[[#This Row],[Plan Revised]])</f>
        <v>0</v>
      </c>
      <c r="AA2328" s="209">
        <f>IF(ABS(Table1[[#This Row],[Prod2]]-Table1[[#This Row],[Plan Revised]])&gt;Table1[[#This Row],[Plan Revised]],0,IF(Table1[[#This Row],[Plan Revised]]=0,0,1-ABS(Table1[[#This Row],[Prod2]]-Table1[[#This Row],[Plan Revised]])/Table1[[#This Row],[Plan Revised]]))</f>
        <v>0</v>
      </c>
      <c r="AB2328" s="3"/>
      <c r="AC2328" s="30"/>
      <c r="AD2328"/>
      <c r="AF2328"/>
    </row>
    <row r="2329" spans="1:32">
      <c r="A2329" s="15" t="str">
        <f>IF(Table1[Week]=WeekSel,"Yes","No")</f>
        <v>No</v>
      </c>
      <c r="B2329" s="15" t="str">
        <f>IF((Table1[StartDate]&gt;=Date.GraphMin)*(Table1[StartDate]&lt;=Date.GraphMax)=1,"Yes","No")</f>
        <v>No</v>
      </c>
      <c r="C2329" s="15" t="str">
        <f>IF(OR(Table1[[#This Row],[Site]]="FOOD MILLING",Table1[[#This Row],[Site]]="GODACO"), "No", "Yes")</f>
        <v>Yes</v>
      </c>
      <c r="D2329" s="40">
        <f>MAX(DATE(Table1[Year],1,1),DATE(Table1[Year],1,1)-WEEKDAY(DATE(Table1[Year],1,1),2)+(Table1[WeekNum]-1)*7+1)</f>
        <v>44620</v>
      </c>
      <c r="E2329" s="40">
        <f>MIN(DATE(Table1[Year]+1,1,0),DATE(Table1[Year],1,1)-WEEKDAY(DATE(Table1[Year],1,1),2)+Table1[WeekNum]*7)</f>
        <v>44626</v>
      </c>
      <c r="F2329" s="15">
        <v>2022</v>
      </c>
      <c r="G2329" s="15">
        <f t="shared" si="72"/>
        <v>3</v>
      </c>
      <c r="H2329" s="16">
        <v>10</v>
      </c>
      <c r="I2329" s="207" t="str">
        <f>"W" &amp;Table1[[#This Row],[WeekNum]]</f>
        <v>W10</v>
      </c>
      <c r="J2329" s="19" t="str">
        <f t="shared" si="73"/>
        <v>22-W10</v>
      </c>
      <c r="K2329" s="4" t="s">
        <v>6</v>
      </c>
      <c r="L2329" s="4"/>
      <c r="M2329" s="4" t="s">
        <v>77</v>
      </c>
      <c r="N2329" s="11" t="s">
        <v>428</v>
      </c>
      <c r="O2329" s="266" t="s">
        <v>389</v>
      </c>
      <c r="P2329" s="11" t="s">
        <v>410</v>
      </c>
      <c r="Q2329" s="11" t="s">
        <v>421</v>
      </c>
      <c r="R2329" s="3">
        <v>0</v>
      </c>
      <c r="S2329" s="3">
        <v>0</v>
      </c>
      <c r="T2329" s="206">
        <f>ABS(Table1[[#This Row],[Prod]]-Table1[[#This Row],[Planned]])</f>
        <v>0</v>
      </c>
      <c r="U2329" s="209">
        <f>IF(ABS(Table1[[#This Row],[Prod]]-Table1[[#This Row],[Planned]])&gt;Table1[[#This Row],[Planned]],0,IF(Table1[[#This Row],[Planned]]=0,0,1-ABS(Table1[[#This Row],[Prod]]-Table1[[#This Row],[Planned]])/Table1[[#This Row],[Planned]]))</f>
        <v>0</v>
      </c>
      <c r="V2329" s="11"/>
      <c r="W2329" s="11"/>
      <c r="X2329" s="27">
        <v>0</v>
      </c>
      <c r="Y2329" s="206">
        <f>Table1[[#This Row],[Prod]]</f>
        <v>0</v>
      </c>
      <c r="Z2329" s="206">
        <f>ABS(Table1[[#This Row],[Prod2]]-Table1[[#This Row],[Plan Revised]])</f>
        <v>0</v>
      </c>
      <c r="AA2329" s="209">
        <f>IF(ABS(Table1[[#This Row],[Prod2]]-Table1[[#This Row],[Plan Revised]])&gt;Table1[[#This Row],[Plan Revised]],0,IF(Table1[[#This Row],[Plan Revised]]=0,0,1-ABS(Table1[[#This Row],[Prod2]]-Table1[[#This Row],[Plan Revised]])/Table1[[#This Row],[Plan Revised]]))</f>
        <v>0</v>
      </c>
      <c r="AB2329" s="3"/>
      <c r="AC2329" s="30"/>
      <c r="AD2329"/>
      <c r="AF2329"/>
    </row>
    <row r="2330" spans="1:32">
      <c r="A2330" s="15" t="str">
        <f>IF(Table1[Week]=WeekSel,"Yes","No")</f>
        <v>No</v>
      </c>
      <c r="B2330" s="15" t="str">
        <f>IF((Table1[StartDate]&gt;=Date.GraphMin)*(Table1[StartDate]&lt;=Date.GraphMax)=1,"Yes","No")</f>
        <v>No</v>
      </c>
      <c r="C2330" s="15" t="str">
        <f>IF(OR(Table1[[#This Row],[Site]]="FOOD MILLING",Table1[[#This Row],[Site]]="GODACO"), "No", "Yes")</f>
        <v>Yes</v>
      </c>
      <c r="D2330" s="40">
        <f>MAX(DATE(Table1[Year],1,1),DATE(Table1[Year],1,1)-WEEKDAY(DATE(Table1[Year],1,1),2)+(Table1[WeekNum]-1)*7+1)</f>
        <v>44620</v>
      </c>
      <c r="E2330" s="40">
        <f>MIN(DATE(Table1[Year]+1,1,0),DATE(Table1[Year],1,1)-WEEKDAY(DATE(Table1[Year],1,1),2)+Table1[WeekNum]*7)</f>
        <v>44626</v>
      </c>
      <c r="F2330" s="15">
        <v>2022</v>
      </c>
      <c r="G2330" s="15">
        <f t="shared" si="72"/>
        <v>3</v>
      </c>
      <c r="H2330" s="16">
        <v>10</v>
      </c>
      <c r="I2330" s="207" t="str">
        <f>"W" &amp;Table1[[#This Row],[WeekNum]]</f>
        <v>W10</v>
      </c>
      <c r="J2330" s="19" t="str">
        <f t="shared" si="73"/>
        <v>22-W10</v>
      </c>
      <c r="K2330" s="4" t="s">
        <v>36</v>
      </c>
      <c r="L2330" s="4"/>
      <c r="M2330" s="4" t="s">
        <v>77</v>
      </c>
      <c r="N2330" s="11" t="s">
        <v>428</v>
      </c>
      <c r="O2330" s="266" t="s">
        <v>389</v>
      </c>
      <c r="P2330" s="11" t="s">
        <v>410</v>
      </c>
      <c r="Q2330" s="11" t="s">
        <v>421</v>
      </c>
      <c r="R2330" s="3">
        <v>0</v>
      </c>
      <c r="S2330" s="3">
        <v>0</v>
      </c>
      <c r="T2330" s="206">
        <f>ABS(Table1[[#This Row],[Prod]]-Table1[[#This Row],[Planned]])</f>
        <v>0</v>
      </c>
      <c r="U2330" s="209">
        <f>IF(ABS(Table1[[#This Row],[Prod]]-Table1[[#This Row],[Planned]])&gt;Table1[[#This Row],[Planned]],0,IF(Table1[[#This Row],[Planned]]=0,0,1-ABS(Table1[[#This Row],[Prod]]-Table1[[#This Row],[Planned]])/Table1[[#This Row],[Planned]]))</f>
        <v>0</v>
      </c>
      <c r="V2330" s="11"/>
      <c r="W2330" s="11"/>
      <c r="X2330" s="27">
        <v>0</v>
      </c>
      <c r="Y2330" s="206">
        <f>Table1[[#This Row],[Prod]]</f>
        <v>0</v>
      </c>
      <c r="Z2330" s="206">
        <f>ABS(Table1[[#This Row],[Prod2]]-Table1[[#This Row],[Plan Revised]])</f>
        <v>0</v>
      </c>
      <c r="AA2330" s="209">
        <f>IF(ABS(Table1[[#This Row],[Prod2]]-Table1[[#This Row],[Plan Revised]])&gt;Table1[[#This Row],[Plan Revised]],0,IF(Table1[[#This Row],[Plan Revised]]=0,0,1-ABS(Table1[[#This Row],[Prod2]]-Table1[[#This Row],[Plan Revised]])/Table1[[#This Row],[Plan Revised]]))</f>
        <v>0</v>
      </c>
      <c r="AB2330" s="3"/>
      <c r="AC2330" s="30"/>
      <c r="AD2330"/>
      <c r="AF2330"/>
    </row>
    <row r="2331" spans="1:32">
      <c r="A2331" s="15" t="str">
        <f>IF(Table1[Week]=WeekSel,"Yes","No")</f>
        <v>No</v>
      </c>
      <c r="B2331" s="15" t="str">
        <f>IF((Table1[StartDate]&gt;=Date.GraphMin)*(Table1[StartDate]&lt;=Date.GraphMax)=1,"Yes","No")</f>
        <v>No</v>
      </c>
      <c r="C2331" s="15" t="str">
        <f>IF(OR(Table1[[#This Row],[Site]]="FOOD MILLING",Table1[[#This Row],[Site]]="GODACO"), "No", "Yes")</f>
        <v>Yes</v>
      </c>
      <c r="D2331" s="40">
        <f>MAX(DATE(Table1[Year],1,1),DATE(Table1[Year],1,1)-WEEKDAY(DATE(Table1[Year],1,1),2)+(Table1[WeekNum]-1)*7+1)</f>
        <v>44620</v>
      </c>
      <c r="E2331" s="40">
        <f>MIN(DATE(Table1[Year]+1,1,0),DATE(Table1[Year],1,1)-WEEKDAY(DATE(Table1[Year],1,1),2)+Table1[WeekNum]*7)</f>
        <v>44626</v>
      </c>
      <c r="F2331" s="15">
        <v>2022</v>
      </c>
      <c r="G2331" s="15">
        <f t="shared" si="72"/>
        <v>3</v>
      </c>
      <c r="H2331" s="16">
        <v>10</v>
      </c>
      <c r="I2331" s="207" t="str">
        <f>"W" &amp;Table1[[#This Row],[WeekNum]]</f>
        <v>W10</v>
      </c>
      <c r="J2331" s="19" t="str">
        <f t="shared" si="73"/>
        <v>22-W10</v>
      </c>
      <c r="K2331" s="4" t="s">
        <v>32</v>
      </c>
      <c r="L2331" s="4"/>
      <c r="M2331" s="4" t="s">
        <v>77</v>
      </c>
      <c r="N2331" s="11" t="s">
        <v>428</v>
      </c>
      <c r="O2331" s="266" t="s">
        <v>389</v>
      </c>
      <c r="P2331" s="11" t="s">
        <v>410</v>
      </c>
      <c r="Q2331" s="11" t="s">
        <v>421</v>
      </c>
      <c r="R2331" s="3">
        <v>0</v>
      </c>
      <c r="S2331" s="3">
        <v>0</v>
      </c>
      <c r="T2331" s="206">
        <f>ABS(Table1[[#This Row],[Prod]]-Table1[[#This Row],[Planned]])</f>
        <v>0</v>
      </c>
      <c r="U2331" s="209">
        <f>IF(ABS(Table1[[#This Row],[Prod]]-Table1[[#This Row],[Planned]])&gt;Table1[[#This Row],[Planned]],0,IF(Table1[[#This Row],[Planned]]=0,0,1-ABS(Table1[[#This Row],[Prod]]-Table1[[#This Row],[Planned]])/Table1[[#This Row],[Planned]]))</f>
        <v>0</v>
      </c>
      <c r="V2331" s="11"/>
      <c r="W2331" s="11"/>
      <c r="X2331" s="27">
        <v>0</v>
      </c>
      <c r="Y2331" s="206">
        <f>Table1[[#This Row],[Prod]]</f>
        <v>0</v>
      </c>
      <c r="Z2331" s="206">
        <f>ABS(Table1[[#This Row],[Prod2]]-Table1[[#This Row],[Plan Revised]])</f>
        <v>0</v>
      </c>
      <c r="AA2331" s="209">
        <f>IF(ABS(Table1[[#This Row],[Prod2]]-Table1[[#This Row],[Plan Revised]])&gt;Table1[[#This Row],[Plan Revised]],0,IF(Table1[[#This Row],[Plan Revised]]=0,0,1-ABS(Table1[[#This Row],[Prod2]]-Table1[[#This Row],[Plan Revised]])/Table1[[#This Row],[Plan Revised]]))</f>
        <v>0</v>
      </c>
      <c r="AB2331" s="3"/>
      <c r="AC2331" s="30"/>
      <c r="AD2331"/>
      <c r="AF2331"/>
    </row>
    <row r="2332" spans="1:32">
      <c r="A2332" s="15" t="str">
        <f>IF(Table1[Week]=WeekSel,"Yes","No")</f>
        <v>No</v>
      </c>
      <c r="B2332" s="15" t="str">
        <f>IF((Table1[StartDate]&gt;=Date.GraphMin)*(Table1[StartDate]&lt;=Date.GraphMax)=1,"Yes","No")</f>
        <v>No</v>
      </c>
      <c r="C2332" s="15" t="str">
        <f>IF(OR(Table1[[#This Row],[Site]]="FOOD MILLING",Table1[[#This Row],[Site]]="GODACO"), "No", "Yes")</f>
        <v>Yes</v>
      </c>
      <c r="D2332" s="40">
        <f>MAX(DATE(Table1[Year],1,1),DATE(Table1[Year],1,1)-WEEKDAY(DATE(Table1[Year],1,1),2)+(Table1[WeekNum]-1)*7+1)</f>
        <v>44620</v>
      </c>
      <c r="E2332" s="40">
        <f>MIN(DATE(Table1[Year]+1,1,0),DATE(Table1[Year],1,1)-WEEKDAY(DATE(Table1[Year],1,1),2)+Table1[WeekNum]*7)</f>
        <v>44626</v>
      </c>
      <c r="F2332" s="15">
        <v>2022</v>
      </c>
      <c r="G2332" s="15">
        <f t="shared" si="72"/>
        <v>3</v>
      </c>
      <c r="H2332" s="16">
        <v>10</v>
      </c>
      <c r="I2332" s="207" t="str">
        <f>"W" &amp;Table1[[#This Row],[WeekNum]]</f>
        <v>W10</v>
      </c>
      <c r="J2332" s="19" t="str">
        <f t="shared" si="73"/>
        <v>22-W10</v>
      </c>
      <c r="K2332" s="4" t="s">
        <v>7</v>
      </c>
      <c r="L2332" s="4"/>
      <c r="M2332" s="4" t="s">
        <v>77</v>
      </c>
      <c r="N2332" s="11" t="s">
        <v>428</v>
      </c>
      <c r="O2332" s="266" t="s">
        <v>372</v>
      </c>
      <c r="P2332" s="11" t="s">
        <v>383</v>
      </c>
      <c r="Q2332" s="11" t="s">
        <v>421</v>
      </c>
      <c r="R2332" s="3">
        <v>0</v>
      </c>
      <c r="S2332" s="3">
        <v>0</v>
      </c>
      <c r="T2332" s="206">
        <f>ABS(Table1[[#This Row],[Prod]]-Table1[[#This Row],[Planned]])</f>
        <v>0</v>
      </c>
      <c r="U2332" s="209">
        <f>IF(ABS(Table1[[#This Row],[Prod]]-Table1[[#This Row],[Planned]])&gt;Table1[[#This Row],[Planned]],0,IF(Table1[[#This Row],[Planned]]=0,0,1-ABS(Table1[[#This Row],[Prod]]-Table1[[#This Row],[Planned]])/Table1[[#This Row],[Planned]]))</f>
        <v>0</v>
      </c>
      <c r="V2332" s="11"/>
      <c r="W2332" s="11"/>
      <c r="X2332" s="27">
        <v>0</v>
      </c>
      <c r="Y2332" s="206">
        <f>Table1[[#This Row],[Prod]]</f>
        <v>0</v>
      </c>
      <c r="Z2332" s="206">
        <f>ABS(Table1[[#This Row],[Prod2]]-Table1[[#This Row],[Plan Revised]])</f>
        <v>0</v>
      </c>
      <c r="AA2332" s="209">
        <f>IF(ABS(Table1[[#This Row],[Prod2]]-Table1[[#This Row],[Plan Revised]])&gt;Table1[[#This Row],[Plan Revised]],0,IF(Table1[[#This Row],[Plan Revised]]=0,0,1-ABS(Table1[[#This Row],[Prod2]]-Table1[[#This Row],[Plan Revised]])/Table1[[#This Row],[Plan Revised]]))</f>
        <v>0</v>
      </c>
      <c r="AB2332" s="3"/>
      <c r="AC2332" s="30"/>
      <c r="AD2332"/>
      <c r="AF2332"/>
    </row>
    <row r="2333" spans="1:32">
      <c r="A2333" s="15" t="str">
        <f>IF(Table1[Week]=WeekSel,"Yes","No")</f>
        <v>No</v>
      </c>
      <c r="B2333" s="15" t="str">
        <f>IF((Table1[StartDate]&gt;=Date.GraphMin)*(Table1[StartDate]&lt;=Date.GraphMax)=1,"Yes","No")</f>
        <v>No</v>
      </c>
      <c r="C2333" s="15" t="str">
        <f>IF(OR(Table1[[#This Row],[Site]]="FOOD MILLING",Table1[[#This Row],[Site]]="GODACO"), "No", "Yes")</f>
        <v>Yes</v>
      </c>
      <c r="D2333" s="40">
        <f>MAX(DATE(Table1[Year],1,1),DATE(Table1[Year],1,1)-WEEKDAY(DATE(Table1[Year],1,1),2)+(Table1[WeekNum]-1)*7+1)</f>
        <v>44620</v>
      </c>
      <c r="E2333" s="40">
        <f>MIN(DATE(Table1[Year]+1,1,0),DATE(Table1[Year],1,1)-WEEKDAY(DATE(Table1[Year],1,1),2)+Table1[WeekNum]*7)</f>
        <v>44626</v>
      </c>
      <c r="F2333" s="15">
        <v>2022</v>
      </c>
      <c r="G2333" s="15">
        <f t="shared" si="72"/>
        <v>3</v>
      </c>
      <c r="H2333" s="16">
        <v>10</v>
      </c>
      <c r="I2333" s="207" t="str">
        <f>"W" &amp;Table1[[#This Row],[WeekNum]]</f>
        <v>W10</v>
      </c>
      <c r="J2333" s="19" t="str">
        <f t="shared" si="73"/>
        <v>22-W10</v>
      </c>
      <c r="K2333" s="4" t="s">
        <v>8</v>
      </c>
      <c r="L2333" s="4"/>
      <c r="M2333" s="4" t="s">
        <v>77</v>
      </c>
      <c r="N2333" s="11" t="s">
        <v>428</v>
      </c>
      <c r="O2333" s="266" t="s">
        <v>372</v>
      </c>
      <c r="P2333" s="11" t="s">
        <v>410</v>
      </c>
      <c r="Q2333" s="11" t="s">
        <v>421</v>
      </c>
      <c r="R2333" s="3">
        <v>0</v>
      </c>
      <c r="S2333" s="3">
        <v>0</v>
      </c>
      <c r="T2333" s="206">
        <f>ABS(Table1[[#This Row],[Prod]]-Table1[[#This Row],[Planned]])</f>
        <v>0</v>
      </c>
      <c r="U2333" s="209">
        <f>IF(ABS(Table1[[#This Row],[Prod]]-Table1[[#This Row],[Planned]])&gt;Table1[[#This Row],[Planned]],0,IF(Table1[[#This Row],[Planned]]=0,0,1-ABS(Table1[[#This Row],[Prod]]-Table1[[#This Row],[Planned]])/Table1[[#This Row],[Planned]]))</f>
        <v>0</v>
      </c>
      <c r="V2333" s="11"/>
      <c r="W2333" s="11"/>
      <c r="X2333" s="27">
        <v>0</v>
      </c>
      <c r="Y2333" s="206">
        <f>Table1[[#This Row],[Prod]]</f>
        <v>0</v>
      </c>
      <c r="Z2333" s="206">
        <f>ABS(Table1[[#This Row],[Prod2]]-Table1[[#This Row],[Plan Revised]])</f>
        <v>0</v>
      </c>
      <c r="AA2333" s="209">
        <f>IF(ABS(Table1[[#This Row],[Prod2]]-Table1[[#This Row],[Plan Revised]])&gt;Table1[[#This Row],[Plan Revised]],0,IF(Table1[[#This Row],[Plan Revised]]=0,0,1-ABS(Table1[[#This Row],[Prod2]]-Table1[[#This Row],[Plan Revised]])/Table1[[#This Row],[Plan Revised]]))</f>
        <v>0</v>
      </c>
      <c r="AB2333" s="3"/>
      <c r="AC2333" s="30"/>
      <c r="AD2333"/>
      <c r="AF2333"/>
    </row>
    <row r="2334" spans="1:32">
      <c r="A2334" s="15" t="str">
        <f>IF(Table1[Week]=WeekSel,"Yes","No")</f>
        <v>No</v>
      </c>
      <c r="B2334" s="15" t="str">
        <f>IF((Table1[StartDate]&gt;=Date.GraphMin)*(Table1[StartDate]&lt;=Date.GraphMax)=1,"Yes","No")</f>
        <v>No</v>
      </c>
      <c r="C2334" s="15" t="str">
        <f>IF(OR(Table1[[#This Row],[Site]]="FOOD MILLING",Table1[[#This Row],[Site]]="GODACO"), "No", "Yes")</f>
        <v>Yes</v>
      </c>
      <c r="D2334" s="40">
        <f>MAX(DATE(Table1[Year],1,1),DATE(Table1[Year],1,1)-WEEKDAY(DATE(Table1[Year],1,1),2)+(Table1[WeekNum]-1)*7+1)</f>
        <v>44620</v>
      </c>
      <c r="E2334" s="40">
        <f>MIN(DATE(Table1[Year]+1,1,0),DATE(Table1[Year],1,1)-WEEKDAY(DATE(Table1[Year],1,1),2)+Table1[WeekNum]*7)</f>
        <v>44626</v>
      </c>
      <c r="F2334" s="15">
        <v>2022</v>
      </c>
      <c r="G2334" s="15">
        <f t="shared" si="72"/>
        <v>3</v>
      </c>
      <c r="H2334" s="16">
        <v>10</v>
      </c>
      <c r="I2334" s="207" t="str">
        <f>"W" &amp;Table1[[#This Row],[WeekNum]]</f>
        <v>W10</v>
      </c>
      <c r="J2334" s="19" t="str">
        <f t="shared" si="73"/>
        <v>22-W10</v>
      </c>
      <c r="K2334" s="4" t="s">
        <v>23</v>
      </c>
      <c r="L2334" s="4"/>
      <c r="M2334" s="4" t="s">
        <v>77</v>
      </c>
      <c r="N2334" s="11" t="s">
        <v>428</v>
      </c>
      <c r="O2334" s="266" t="s">
        <v>372</v>
      </c>
      <c r="P2334" s="11" t="s">
        <v>410</v>
      </c>
      <c r="Q2334" s="11" t="s">
        <v>421</v>
      </c>
      <c r="R2334" s="3">
        <v>0</v>
      </c>
      <c r="S2334" s="3">
        <v>0</v>
      </c>
      <c r="T2334" s="206">
        <f>ABS(Table1[[#This Row],[Prod]]-Table1[[#This Row],[Planned]])</f>
        <v>0</v>
      </c>
      <c r="U2334" s="209">
        <f>IF(ABS(Table1[[#This Row],[Prod]]-Table1[[#This Row],[Planned]])&gt;Table1[[#This Row],[Planned]],0,IF(Table1[[#This Row],[Planned]]=0,0,1-ABS(Table1[[#This Row],[Prod]]-Table1[[#This Row],[Planned]])/Table1[[#This Row],[Planned]]))</f>
        <v>0</v>
      </c>
      <c r="V2334" s="11"/>
      <c r="W2334" s="11"/>
      <c r="X2334" s="27">
        <v>0</v>
      </c>
      <c r="Y2334" s="206">
        <f>Table1[[#This Row],[Prod]]</f>
        <v>0</v>
      </c>
      <c r="Z2334" s="206">
        <f>ABS(Table1[[#This Row],[Prod2]]-Table1[[#This Row],[Plan Revised]])</f>
        <v>0</v>
      </c>
      <c r="AA2334" s="209">
        <f>IF(ABS(Table1[[#This Row],[Prod2]]-Table1[[#This Row],[Plan Revised]])&gt;Table1[[#This Row],[Plan Revised]],0,IF(Table1[[#This Row],[Plan Revised]]=0,0,1-ABS(Table1[[#This Row],[Prod2]]-Table1[[#This Row],[Plan Revised]])/Table1[[#This Row],[Plan Revised]]))</f>
        <v>0</v>
      </c>
      <c r="AB2334" s="3"/>
      <c r="AC2334" s="30"/>
      <c r="AD2334"/>
      <c r="AF2334"/>
    </row>
    <row r="2335" spans="1:32">
      <c r="A2335" s="15" t="str">
        <f>IF(Table1[Week]=WeekSel,"Yes","No")</f>
        <v>No</v>
      </c>
      <c r="B2335" s="15" t="str">
        <f>IF((Table1[StartDate]&gt;=Date.GraphMin)*(Table1[StartDate]&lt;=Date.GraphMax)=1,"Yes","No")</f>
        <v>No</v>
      </c>
      <c r="C2335" s="15" t="str">
        <f>IF(OR(Table1[[#This Row],[Site]]="FOOD MILLING",Table1[[#This Row],[Site]]="GODACO"), "No", "Yes")</f>
        <v>Yes</v>
      </c>
      <c r="D2335" s="40">
        <f>MAX(DATE(Table1[Year],1,1),DATE(Table1[Year],1,1)-WEEKDAY(DATE(Table1[Year],1,1),2)+(Table1[WeekNum]-1)*7+1)</f>
        <v>44620</v>
      </c>
      <c r="E2335" s="40">
        <f>MIN(DATE(Table1[Year]+1,1,0),DATE(Table1[Year],1,1)-WEEKDAY(DATE(Table1[Year],1,1),2)+Table1[WeekNum]*7)</f>
        <v>44626</v>
      </c>
      <c r="F2335" s="15">
        <v>2022</v>
      </c>
      <c r="G2335" s="15">
        <f t="shared" si="72"/>
        <v>3</v>
      </c>
      <c r="H2335" s="16">
        <v>10</v>
      </c>
      <c r="I2335" s="207" t="str">
        <f>"W" &amp;Table1[[#This Row],[WeekNum]]</f>
        <v>W10</v>
      </c>
      <c r="J2335" s="19" t="str">
        <f t="shared" si="73"/>
        <v>22-W10</v>
      </c>
      <c r="K2335" s="4" t="s">
        <v>31</v>
      </c>
      <c r="L2335" s="4"/>
      <c r="M2335" s="4" t="s">
        <v>77</v>
      </c>
      <c r="N2335" s="11" t="s">
        <v>428</v>
      </c>
      <c r="O2335" s="266" t="s">
        <v>389</v>
      </c>
      <c r="P2335" s="11" t="s">
        <v>382</v>
      </c>
      <c r="Q2335" s="11" t="s">
        <v>421</v>
      </c>
      <c r="R2335" s="3">
        <v>178000</v>
      </c>
      <c r="S2335" s="3">
        <v>190878.72000000003</v>
      </c>
      <c r="T2335" s="206">
        <f>ABS(Table1[[#This Row],[Prod]]-Table1[[#This Row],[Planned]])</f>
        <v>12878.72000000003</v>
      </c>
      <c r="U2335" s="209">
        <f>IF(ABS(Table1[[#This Row],[Prod]]-Table1[[#This Row],[Planned]])&gt;Table1[[#This Row],[Planned]],0,IF(Table1[[#This Row],[Planned]]=0,0,1-ABS(Table1[[#This Row],[Prod]]-Table1[[#This Row],[Planned]])/Table1[[#This Row],[Planned]]))</f>
        <v>0.92764764044943804</v>
      </c>
      <c r="V2335" s="11"/>
      <c r="W2335" s="11"/>
      <c r="X2335" s="27">
        <v>178000</v>
      </c>
      <c r="Y2335" s="206">
        <f>Table1[[#This Row],[Prod]]</f>
        <v>190878.72000000003</v>
      </c>
      <c r="Z2335" s="206">
        <f>ABS(Table1[[#This Row],[Prod2]]-Table1[[#This Row],[Plan Revised]])</f>
        <v>12878.72000000003</v>
      </c>
      <c r="AA2335" s="209">
        <f>IF(ABS(Table1[[#This Row],[Prod2]]-Table1[[#This Row],[Plan Revised]])&gt;Table1[[#This Row],[Plan Revised]],0,IF(Table1[[#This Row],[Plan Revised]]=0,0,1-ABS(Table1[[#This Row],[Prod2]]-Table1[[#This Row],[Plan Revised]])/Table1[[#This Row],[Plan Revised]]))</f>
        <v>0.92764764044943804</v>
      </c>
      <c r="AB2335" s="3"/>
      <c r="AC2335" s="30"/>
      <c r="AD2335"/>
      <c r="AF2335"/>
    </row>
    <row r="2336" spans="1:32">
      <c r="A2336" s="15" t="str">
        <f>IF(Table1[Week]=WeekSel,"Yes","No")</f>
        <v>No</v>
      </c>
      <c r="B2336" s="15" t="str">
        <f>IF((Table1[StartDate]&gt;=Date.GraphMin)*(Table1[StartDate]&lt;=Date.GraphMax)=1,"Yes","No")</f>
        <v>No</v>
      </c>
      <c r="C2336" s="15" t="str">
        <f>IF(OR(Table1[[#This Row],[Site]]="FOOD MILLING",Table1[[#This Row],[Site]]="GODACO"), "No", "Yes")</f>
        <v>Yes</v>
      </c>
      <c r="D2336" s="40">
        <f>MAX(DATE(Table1[Year],1,1),DATE(Table1[Year],1,1)-WEEKDAY(DATE(Table1[Year],1,1),2)+(Table1[WeekNum]-1)*7+1)</f>
        <v>44620</v>
      </c>
      <c r="E2336" s="40">
        <f>MIN(DATE(Table1[Year]+1,1,0),DATE(Table1[Year],1,1)-WEEKDAY(DATE(Table1[Year],1,1),2)+Table1[WeekNum]*7)</f>
        <v>44626</v>
      </c>
      <c r="F2336" s="15">
        <v>2022</v>
      </c>
      <c r="G2336" s="15">
        <f t="shared" si="72"/>
        <v>3</v>
      </c>
      <c r="H2336" s="16">
        <v>10</v>
      </c>
      <c r="I2336" s="207" t="str">
        <f>"W" &amp;Table1[[#This Row],[WeekNum]]</f>
        <v>W10</v>
      </c>
      <c r="J2336" s="19" t="str">
        <f t="shared" si="73"/>
        <v>22-W10</v>
      </c>
      <c r="K2336" s="4" t="s">
        <v>78</v>
      </c>
      <c r="L2336" s="4"/>
      <c r="M2336" s="4" t="s">
        <v>77</v>
      </c>
      <c r="N2336" s="11" t="s">
        <v>428</v>
      </c>
      <c r="O2336" s="266" t="s">
        <v>389</v>
      </c>
      <c r="P2336" s="11" t="s">
        <v>382</v>
      </c>
      <c r="Q2336" s="11" t="s">
        <v>421</v>
      </c>
      <c r="R2336" s="3">
        <v>0</v>
      </c>
      <c r="S2336" s="3">
        <v>0</v>
      </c>
      <c r="T2336" s="206">
        <f>ABS(Table1[[#This Row],[Prod]]-Table1[[#This Row],[Planned]])</f>
        <v>0</v>
      </c>
      <c r="U2336" s="209">
        <f>IF(ABS(Table1[[#This Row],[Prod]]-Table1[[#This Row],[Planned]])&gt;Table1[[#This Row],[Planned]],0,IF(Table1[[#This Row],[Planned]]=0,0,1-ABS(Table1[[#This Row],[Prod]]-Table1[[#This Row],[Planned]])/Table1[[#This Row],[Planned]]))</f>
        <v>0</v>
      </c>
      <c r="V2336" s="11"/>
      <c r="W2336" s="11"/>
      <c r="X2336" s="27">
        <v>0</v>
      </c>
      <c r="Y2336" s="206">
        <f>Table1[[#This Row],[Prod]]</f>
        <v>0</v>
      </c>
      <c r="Z2336" s="206">
        <f>ABS(Table1[[#This Row],[Prod2]]-Table1[[#This Row],[Plan Revised]])</f>
        <v>0</v>
      </c>
      <c r="AA2336" s="209">
        <f>IF(ABS(Table1[[#This Row],[Prod2]]-Table1[[#This Row],[Plan Revised]])&gt;Table1[[#This Row],[Plan Revised]],0,IF(Table1[[#This Row],[Plan Revised]]=0,0,1-ABS(Table1[[#This Row],[Prod2]]-Table1[[#This Row],[Plan Revised]])/Table1[[#This Row],[Plan Revised]]))</f>
        <v>0</v>
      </c>
      <c r="AB2336" s="3"/>
      <c r="AC2336" s="30"/>
      <c r="AD2336"/>
      <c r="AF2336"/>
    </row>
    <row r="2337" spans="1:32">
      <c r="A2337" s="15" t="str">
        <f>IF(Table1[Week]=WeekSel,"Yes","No")</f>
        <v>No</v>
      </c>
      <c r="B2337" s="15" t="str">
        <f>IF((Table1[StartDate]&gt;=Date.GraphMin)*(Table1[StartDate]&lt;=Date.GraphMax)=1,"Yes","No")</f>
        <v>No</v>
      </c>
      <c r="C2337" s="15" t="str">
        <f>IF(OR(Table1[[#This Row],[Site]]="FOOD MILLING",Table1[[#This Row],[Site]]="GODACO"), "No", "Yes")</f>
        <v>Yes</v>
      </c>
      <c r="D2337" s="40">
        <f>MAX(DATE(Table1[Year],1,1),DATE(Table1[Year],1,1)-WEEKDAY(DATE(Table1[Year],1,1),2)+(Table1[WeekNum]-1)*7+1)</f>
        <v>44620</v>
      </c>
      <c r="E2337" s="40">
        <f>MIN(DATE(Table1[Year]+1,1,0),DATE(Table1[Year],1,1)-WEEKDAY(DATE(Table1[Year],1,1),2)+Table1[WeekNum]*7)</f>
        <v>44626</v>
      </c>
      <c r="F2337" s="15">
        <v>2022</v>
      </c>
      <c r="G2337" s="15">
        <f t="shared" si="72"/>
        <v>3</v>
      </c>
      <c r="H2337" s="16">
        <v>10</v>
      </c>
      <c r="I2337" s="207" t="str">
        <f>"W" &amp;Table1[[#This Row],[WeekNum]]</f>
        <v>W10</v>
      </c>
      <c r="J2337" s="19" t="str">
        <f t="shared" si="73"/>
        <v>22-W10</v>
      </c>
      <c r="K2337" s="4" t="s">
        <v>34</v>
      </c>
      <c r="L2337" s="4"/>
      <c r="M2337" s="4" t="s">
        <v>77</v>
      </c>
      <c r="N2337" s="11" t="s">
        <v>428</v>
      </c>
      <c r="O2337" s="266" t="s">
        <v>389</v>
      </c>
      <c r="P2337" s="11" t="s">
        <v>410</v>
      </c>
      <c r="Q2337" s="11" t="s">
        <v>421</v>
      </c>
      <c r="R2337" s="3">
        <v>9970</v>
      </c>
      <c r="S2337" s="3">
        <v>9940.2400000000016</v>
      </c>
      <c r="T2337" s="206">
        <f>ABS(Table1[[#This Row],[Prod]]-Table1[[#This Row],[Planned]])</f>
        <v>29.759999999998399</v>
      </c>
      <c r="U2337" s="209">
        <f>IF(ABS(Table1[[#This Row],[Prod]]-Table1[[#This Row],[Planned]])&gt;Table1[[#This Row],[Planned]],0,IF(Table1[[#This Row],[Planned]]=0,0,1-ABS(Table1[[#This Row],[Prod]]-Table1[[#This Row],[Planned]])/Table1[[#This Row],[Planned]]))</f>
        <v>0.9970150451354064</v>
      </c>
      <c r="V2337" s="11"/>
      <c r="W2337" s="11"/>
      <c r="X2337" s="27">
        <v>9970</v>
      </c>
      <c r="Y2337" s="206">
        <f>Table1[[#This Row],[Prod]]</f>
        <v>9940.2400000000016</v>
      </c>
      <c r="Z2337" s="206">
        <f>ABS(Table1[[#This Row],[Prod2]]-Table1[[#This Row],[Plan Revised]])</f>
        <v>29.759999999998399</v>
      </c>
      <c r="AA2337" s="209">
        <f>IF(ABS(Table1[[#This Row],[Prod2]]-Table1[[#This Row],[Plan Revised]])&gt;Table1[[#This Row],[Plan Revised]],0,IF(Table1[[#This Row],[Plan Revised]]=0,0,1-ABS(Table1[[#This Row],[Prod2]]-Table1[[#This Row],[Plan Revised]])/Table1[[#This Row],[Plan Revised]]))</f>
        <v>0.9970150451354064</v>
      </c>
      <c r="AB2337" s="3"/>
      <c r="AC2337" s="30"/>
      <c r="AD2337"/>
      <c r="AF2337"/>
    </row>
    <row r="2338" spans="1:32">
      <c r="A2338" s="15" t="str">
        <f>IF(Table1[Week]=WeekSel,"Yes","No")</f>
        <v>No</v>
      </c>
      <c r="B2338" s="15" t="str">
        <f>IF((Table1[StartDate]&gt;=Date.GraphMin)*(Table1[StartDate]&lt;=Date.GraphMax)=1,"Yes","No")</f>
        <v>No</v>
      </c>
      <c r="C2338" s="15" t="str">
        <f>IF(OR(Table1[[#This Row],[Site]]="FOOD MILLING",Table1[[#This Row],[Site]]="GODACO"), "No", "Yes")</f>
        <v>Yes</v>
      </c>
      <c r="D2338" s="40">
        <f>MAX(DATE(Table1[Year],1,1),DATE(Table1[Year],1,1)-WEEKDAY(DATE(Table1[Year],1,1),2)+(Table1[WeekNum]-1)*7+1)</f>
        <v>44620</v>
      </c>
      <c r="E2338" s="40">
        <f>MIN(DATE(Table1[Year]+1,1,0),DATE(Table1[Year],1,1)-WEEKDAY(DATE(Table1[Year],1,1),2)+Table1[WeekNum]*7)</f>
        <v>44626</v>
      </c>
      <c r="F2338" s="15">
        <v>2022</v>
      </c>
      <c r="G2338" s="15">
        <f t="shared" si="72"/>
        <v>3</v>
      </c>
      <c r="H2338" s="16">
        <v>10</v>
      </c>
      <c r="I2338" s="207" t="str">
        <f>"W" &amp;Table1[[#This Row],[WeekNum]]</f>
        <v>W10</v>
      </c>
      <c r="J2338" s="19" t="str">
        <f t="shared" si="73"/>
        <v>22-W10</v>
      </c>
      <c r="K2338" s="4" t="s">
        <v>33</v>
      </c>
      <c r="L2338" s="4"/>
      <c r="M2338" s="4" t="s">
        <v>77</v>
      </c>
      <c r="N2338" s="11" t="s">
        <v>428</v>
      </c>
      <c r="O2338" s="266" t="s">
        <v>389</v>
      </c>
      <c r="P2338" s="11" t="s">
        <v>410</v>
      </c>
      <c r="Q2338" s="11" t="s">
        <v>421</v>
      </c>
      <c r="R2338" s="3">
        <v>0</v>
      </c>
      <c r="S2338" s="3">
        <v>0</v>
      </c>
      <c r="T2338" s="206">
        <f>ABS(Table1[[#This Row],[Prod]]-Table1[[#This Row],[Planned]])</f>
        <v>0</v>
      </c>
      <c r="U2338" s="209">
        <f>IF(ABS(Table1[[#This Row],[Prod]]-Table1[[#This Row],[Planned]])&gt;Table1[[#This Row],[Planned]],0,IF(Table1[[#This Row],[Planned]]=0,0,1-ABS(Table1[[#This Row],[Prod]]-Table1[[#This Row],[Planned]])/Table1[[#This Row],[Planned]]))</f>
        <v>0</v>
      </c>
      <c r="V2338" s="11"/>
      <c r="W2338" s="11"/>
      <c r="X2338" s="27">
        <v>0</v>
      </c>
      <c r="Y2338" s="206">
        <f>Table1[[#This Row],[Prod]]</f>
        <v>0</v>
      </c>
      <c r="Z2338" s="206">
        <f>ABS(Table1[[#This Row],[Prod2]]-Table1[[#This Row],[Plan Revised]])</f>
        <v>0</v>
      </c>
      <c r="AA2338" s="209">
        <f>IF(ABS(Table1[[#This Row],[Prod2]]-Table1[[#This Row],[Plan Revised]])&gt;Table1[[#This Row],[Plan Revised]],0,IF(Table1[[#This Row],[Plan Revised]]=0,0,1-ABS(Table1[[#This Row],[Prod2]]-Table1[[#This Row],[Plan Revised]])/Table1[[#This Row],[Plan Revised]]))</f>
        <v>0</v>
      </c>
      <c r="AB2338" s="3"/>
      <c r="AC2338" s="30"/>
      <c r="AD2338"/>
      <c r="AF2338"/>
    </row>
    <row r="2339" spans="1:32">
      <c r="A2339" s="15" t="str">
        <f>IF(Table1[Week]=WeekSel,"Yes","No")</f>
        <v>No</v>
      </c>
      <c r="B2339" s="15" t="str">
        <f>IF((Table1[StartDate]&gt;=Date.GraphMin)*(Table1[StartDate]&lt;=Date.GraphMax)=1,"Yes","No")</f>
        <v>No</v>
      </c>
      <c r="C2339" s="15" t="str">
        <f>IF(OR(Table1[[#This Row],[Site]]="FOOD MILLING",Table1[[#This Row],[Site]]="GODACO"), "No", "Yes")</f>
        <v>Yes</v>
      </c>
      <c r="D2339" s="40">
        <f>MAX(DATE(Table1[Year],1,1),DATE(Table1[Year],1,1)-WEEKDAY(DATE(Table1[Year],1,1),2)+(Table1[WeekNum]-1)*7+1)</f>
        <v>44620</v>
      </c>
      <c r="E2339" s="40">
        <f>MIN(DATE(Table1[Year]+1,1,0),DATE(Table1[Year],1,1)-WEEKDAY(DATE(Table1[Year],1,1),2)+Table1[WeekNum]*7)</f>
        <v>44626</v>
      </c>
      <c r="F2339" s="15">
        <v>2022</v>
      </c>
      <c r="G2339" s="15">
        <f t="shared" si="72"/>
        <v>3</v>
      </c>
      <c r="H2339" s="16">
        <v>10</v>
      </c>
      <c r="I2339" s="207" t="str">
        <f>"W" &amp;Table1[[#This Row],[WeekNum]]</f>
        <v>W10</v>
      </c>
      <c r="J2339" s="19" t="str">
        <f t="shared" si="73"/>
        <v>22-W10</v>
      </c>
      <c r="K2339" s="4" t="s">
        <v>9</v>
      </c>
      <c r="L2339" s="4"/>
      <c r="M2339" s="4" t="s">
        <v>77</v>
      </c>
      <c r="N2339" s="11" t="s">
        <v>428</v>
      </c>
      <c r="O2339" s="266" t="s">
        <v>372</v>
      </c>
      <c r="P2339" s="11" t="s">
        <v>383</v>
      </c>
      <c r="Q2339" s="11" t="s">
        <v>421</v>
      </c>
      <c r="R2339" s="3">
        <v>0</v>
      </c>
      <c r="S2339" s="3">
        <v>0</v>
      </c>
      <c r="T2339" s="206">
        <f>ABS(Table1[[#This Row],[Prod]]-Table1[[#This Row],[Planned]])</f>
        <v>0</v>
      </c>
      <c r="U2339" s="209">
        <f>IF(ABS(Table1[[#This Row],[Prod]]-Table1[[#This Row],[Planned]])&gt;Table1[[#This Row],[Planned]],0,IF(Table1[[#This Row],[Planned]]=0,0,1-ABS(Table1[[#This Row],[Prod]]-Table1[[#This Row],[Planned]])/Table1[[#This Row],[Planned]]))</f>
        <v>0</v>
      </c>
      <c r="V2339" s="11"/>
      <c r="W2339" s="11"/>
      <c r="X2339" s="27">
        <v>0</v>
      </c>
      <c r="Y2339" s="206">
        <f>Table1[[#This Row],[Prod]]</f>
        <v>0</v>
      </c>
      <c r="Z2339" s="206">
        <f>ABS(Table1[[#This Row],[Prod2]]-Table1[[#This Row],[Plan Revised]])</f>
        <v>0</v>
      </c>
      <c r="AA2339" s="209">
        <f>IF(ABS(Table1[[#This Row],[Prod2]]-Table1[[#This Row],[Plan Revised]])&gt;Table1[[#This Row],[Plan Revised]],0,IF(Table1[[#This Row],[Plan Revised]]=0,0,1-ABS(Table1[[#This Row],[Prod2]]-Table1[[#This Row],[Plan Revised]])/Table1[[#This Row],[Plan Revised]]))</f>
        <v>0</v>
      </c>
      <c r="AB2339" s="3"/>
      <c r="AC2339" s="30"/>
      <c r="AD2339"/>
      <c r="AF2339"/>
    </row>
    <row r="2340" spans="1:32">
      <c r="A2340" s="15" t="str">
        <f>IF(Table1[Week]=WeekSel,"Yes","No")</f>
        <v>No</v>
      </c>
      <c r="B2340" s="15" t="str">
        <f>IF((Table1[StartDate]&gt;=Date.GraphMin)*(Table1[StartDate]&lt;=Date.GraphMax)=1,"Yes","No")</f>
        <v>No</v>
      </c>
      <c r="C2340" s="15" t="str">
        <f>IF(OR(Table1[[#This Row],[Site]]="FOOD MILLING",Table1[[#This Row],[Site]]="GODACO"), "No", "Yes")</f>
        <v>Yes</v>
      </c>
      <c r="D2340" s="40">
        <f>MAX(DATE(Table1[Year],1,1),DATE(Table1[Year],1,1)-WEEKDAY(DATE(Table1[Year],1,1),2)+(Table1[WeekNum]-1)*7+1)</f>
        <v>44620</v>
      </c>
      <c r="E2340" s="40">
        <f>MIN(DATE(Table1[Year]+1,1,0),DATE(Table1[Year],1,1)-WEEKDAY(DATE(Table1[Year],1,1),2)+Table1[WeekNum]*7)</f>
        <v>44626</v>
      </c>
      <c r="F2340" s="15">
        <v>2022</v>
      </c>
      <c r="G2340" s="15">
        <f t="shared" si="72"/>
        <v>3</v>
      </c>
      <c r="H2340" s="16">
        <v>10</v>
      </c>
      <c r="I2340" s="207" t="str">
        <f>"W" &amp;Table1[[#This Row],[WeekNum]]</f>
        <v>W10</v>
      </c>
      <c r="J2340" s="19" t="str">
        <f t="shared" si="73"/>
        <v>22-W10</v>
      </c>
      <c r="K2340" s="4" t="s">
        <v>35</v>
      </c>
      <c r="L2340" s="4"/>
      <c r="M2340" s="4" t="s">
        <v>77</v>
      </c>
      <c r="N2340" s="11" t="s">
        <v>428</v>
      </c>
      <c r="O2340" s="266" t="s">
        <v>372</v>
      </c>
      <c r="P2340" s="11" t="s">
        <v>410</v>
      </c>
      <c r="Q2340" s="11" t="s">
        <v>421</v>
      </c>
      <c r="R2340" s="3">
        <v>0</v>
      </c>
      <c r="S2340" s="3">
        <v>0</v>
      </c>
      <c r="T2340" s="206">
        <f>ABS(Table1[[#This Row],[Prod]]-Table1[[#This Row],[Planned]])</f>
        <v>0</v>
      </c>
      <c r="U2340" s="209">
        <f>IF(ABS(Table1[[#This Row],[Prod]]-Table1[[#This Row],[Planned]])&gt;Table1[[#This Row],[Planned]],0,IF(Table1[[#This Row],[Planned]]=0,0,1-ABS(Table1[[#This Row],[Prod]]-Table1[[#This Row],[Planned]])/Table1[[#This Row],[Planned]]))</f>
        <v>0</v>
      </c>
      <c r="V2340" s="11"/>
      <c r="W2340" s="11"/>
      <c r="X2340" s="27">
        <v>0</v>
      </c>
      <c r="Y2340" s="206">
        <f>Table1[[#This Row],[Prod]]</f>
        <v>0</v>
      </c>
      <c r="Z2340" s="206">
        <f>ABS(Table1[[#This Row],[Prod2]]-Table1[[#This Row],[Plan Revised]])</f>
        <v>0</v>
      </c>
      <c r="AA2340" s="209">
        <f>IF(ABS(Table1[[#This Row],[Prod2]]-Table1[[#This Row],[Plan Revised]])&gt;Table1[[#This Row],[Plan Revised]],0,IF(Table1[[#This Row],[Plan Revised]]=0,0,1-ABS(Table1[[#This Row],[Prod2]]-Table1[[#This Row],[Plan Revised]])/Table1[[#This Row],[Plan Revised]]))</f>
        <v>0</v>
      </c>
      <c r="AB2340" s="3"/>
      <c r="AC2340" s="30"/>
      <c r="AD2340"/>
      <c r="AF2340"/>
    </row>
    <row r="2341" spans="1:32">
      <c r="A2341" s="15" t="str">
        <f>IF(Table1[Week]=WeekSel,"Yes","No")</f>
        <v>No</v>
      </c>
      <c r="B2341" s="15" t="str">
        <f>IF((Table1[StartDate]&gt;=Date.GraphMin)*(Table1[StartDate]&lt;=Date.GraphMax)=1,"Yes","No")</f>
        <v>No</v>
      </c>
      <c r="C2341" s="15" t="str">
        <f>IF(OR(Table1[[#This Row],[Site]]="FOOD MILLING",Table1[[#This Row],[Site]]="GODACO"), "No", "Yes")</f>
        <v>Yes</v>
      </c>
      <c r="D2341" s="40">
        <f>MAX(DATE(Table1[Year],1,1),DATE(Table1[Year],1,1)-WEEKDAY(DATE(Table1[Year],1,1),2)+(Table1[WeekNum]-1)*7+1)</f>
        <v>44620</v>
      </c>
      <c r="E2341" s="40">
        <f>MIN(DATE(Table1[Year]+1,1,0),DATE(Table1[Year],1,1)-WEEKDAY(DATE(Table1[Year],1,1),2)+Table1[WeekNum]*7)</f>
        <v>44626</v>
      </c>
      <c r="F2341" s="15">
        <v>2022</v>
      </c>
      <c r="G2341" s="15">
        <f t="shared" si="72"/>
        <v>3</v>
      </c>
      <c r="H2341" s="16">
        <v>10</v>
      </c>
      <c r="I2341" s="207" t="str">
        <f>"W" &amp;Table1[[#This Row],[WeekNum]]</f>
        <v>W10</v>
      </c>
      <c r="J2341" s="19" t="str">
        <f t="shared" si="73"/>
        <v>22-W10</v>
      </c>
      <c r="K2341" s="4" t="s">
        <v>22</v>
      </c>
      <c r="L2341" s="4"/>
      <c r="M2341" s="4" t="s">
        <v>77</v>
      </c>
      <c r="N2341" s="11" t="s">
        <v>428</v>
      </c>
      <c r="O2341" s="266" t="s">
        <v>389</v>
      </c>
      <c r="P2341" s="11" t="s">
        <v>382</v>
      </c>
      <c r="Q2341" s="11" t="s">
        <v>421</v>
      </c>
      <c r="R2341" s="3">
        <v>0</v>
      </c>
      <c r="S2341" s="3">
        <v>0</v>
      </c>
      <c r="T2341" s="206">
        <f>ABS(Table1[[#This Row],[Prod]]-Table1[[#This Row],[Planned]])</f>
        <v>0</v>
      </c>
      <c r="U2341" s="209">
        <f>IF(ABS(Table1[[#This Row],[Prod]]-Table1[[#This Row],[Planned]])&gt;Table1[[#This Row],[Planned]],0,IF(Table1[[#This Row],[Planned]]=0,0,1-ABS(Table1[[#This Row],[Prod]]-Table1[[#This Row],[Planned]])/Table1[[#This Row],[Planned]]))</f>
        <v>0</v>
      </c>
      <c r="V2341" s="11"/>
      <c r="W2341" s="11"/>
      <c r="X2341" s="27">
        <v>0</v>
      </c>
      <c r="Y2341" s="206">
        <f>Table1[[#This Row],[Prod]]</f>
        <v>0</v>
      </c>
      <c r="Z2341" s="206">
        <f>ABS(Table1[[#This Row],[Prod2]]-Table1[[#This Row],[Plan Revised]])</f>
        <v>0</v>
      </c>
      <c r="AA2341" s="209">
        <f>IF(ABS(Table1[[#This Row],[Prod2]]-Table1[[#This Row],[Plan Revised]])&gt;Table1[[#This Row],[Plan Revised]],0,IF(Table1[[#This Row],[Plan Revised]]=0,0,1-ABS(Table1[[#This Row],[Prod2]]-Table1[[#This Row],[Plan Revised]])/Table1[[#This Row],[Plan Revised]]))</f>
        <v>0</v>
      </c>
      <c r="AB2341" s="3"/>
      <c r="AC2341" s="30"/>
      <c r="AD2341"/>
      <c r="AF2341"/>
    </row>
    <row r="2342" spans="1:32">
      <c r="A2342" s="15" t="str">
        <f>IF(Table1[Week]=WeekSel,"Yes","No")</f>
        <v>No</v>
      </c>
      <c r="B2342" s="15" t="str">
        <f>IF((Table1[StartDate]&gt;=Date.GraphMin)*(Table1[StartDate]&lt;=Date.GraphMax)=1,"Yes","No")</f>
        <v>No</v>
      </c>
      <c r="C2342" s="15" t="str">
        <f>IF(OR(Table1[[#This Row],[Site]]="FOOD MILLING",Table1[[#This Row],[Site]]="GODACO"), "No", "Yes")</f>
        <v>Yes</v>
      </c>
      <c r="D2342" s="40">
        <f>MAX(DATE(Table1[Year],1,1),DATE(Table1[Year],1,1)-WEEKDAY(DATE(Table1[Year],1,1),2)+(Table1[WeekNum]-1)*7+1)</f>
        <v>44620</v>
      </c>
      <c r="E2342" s="40">
        <f>MIN(DATE(Table1[Year]+1,1,0),DATE(Table1[Year],1,1)-WEEKDAY(DATE(Table1[Year],1,1),2)+Table1[WeekNum]*7)</f>
        <v>44626</v>
      </c>
      <c r="F2342" s="15">
        <v>2022</v>
      </c>
      <c r="G2342" s="15">
        <f t="shared" si="72"/>
        <v>3</v>
      </c>
      <c r="H2342" s="16">
        <v>10</v>
      </c>
      <c r="I2342" s="207" t="str">
        <f>"W" &amp;Table1[[#This Row],[WeekNum]]</f>
        <v>W10</v>
      </c>
      <c r="J2342" s="19" t="str">
        <f t="shared" si="73"/>
        <v>22-W10</v>
      </c>
      <c r="K2342" s="4" t="s">
        <v>19</v>
      </c>
      <c r="L2342" s="4"/>
      <c r="M2342" s="4" t="s">
        <v>77</v>
      </c>
      <c r="N2342" s="11" t="s">
        <v>428</v>
      </c>
      <c r="O2342" s="266" t="s">
        <v>372</v>
      </c>
      <c r="P2342" s="11" t="s">
        <v>383</v>
      </c>
      <c r="Q2342" s="11" t="s">
        <v>421</v>
      </c>
      <c r="R2342" s="3">
        <v>0</v>
      </c>
      <c r="S2342" s="3">
        <v>0</v>
      </c>
      <c r="T2342" s="206">
        <f>ABS(Table1[[#This Row],[Prod]]-Table1[[#This Row],[Planned]])</f>
        <v>0</v>
      </c>
      <c r="U2342" s="209">
        <f>IF(ABS(Table1[[#This Row],[Prod]]-Table1[[#This Row],[Planned]])&gt;Table1[[#This Row],[Planned]],0,IF(Table1[[#This Row],[Planned]]=0,0,1-ABS(Table1[[#This Row],[Prod]]-Table1[[#This Row],[Planned]])/Table1[[#This Row],[Planned]]))</f>
        <v>0</v>
      </c>
      <c r="V2342" s="11"/>
      <c r="W2342" s="11"/>
      <c r="X2342" s="27">
        <v>0</v>
      </c>
      <c r="Y2342" s="206">
        <f>Table1[[#This Row],[Prod]]</f>
        <v>0</v>
      </c>
      <c r="Z2342" s="206">
        <f>ABS(Table1[[#This Row],[Prod2]]-Table1[[#This Row],[Plan Revised]])</f>
        <v>0</v>
      </c>
      <c r="AA2342" s="209">
        <f>IF(ABS(Table1[[#This Row],[Prod2]]-Table1[[#This Row],[Plan Revised]])&gt;Table1[[#This Row],[Plan Revised]],0,IF(Table1[[#This Row],[Plan Revised]]=0,0,1-ABS(Table1[[#This Row],[Prod2]]-Table1[[#This Row],[Plan Revised]])/Table1[[#This Row],[Plan Revised]]))</f>
        <v>0</v>
      </c>
      <c r="AB2342" s="3"/>
      <c r="AC2342" s="30"/>
      <c r="AD2342"/>
      <c r="AF2342"/>
    </row>
    <row r="2343" spans="1:32">
      <c r="A2343" s="15" t="str">
        <f>IF(Table1[Week]=WeekSel,"Yes","No")</f>
        <v>No</v>
      </c>
      <c r="B2343" s="15" t="str">
        <f>IF((Table1[StartDate]&gt;=Date.GraphMin)*(Table1[StartDate]&lt;=Date.GraphMax)=1,"Yes","No")</f>
        <v>No</v>
      </c>
      <c r="C2343" s="15" t="str">
        <f>IF(OR(Table1[[#This Row],[Site]]="FOOD MILLING",Table1[[#This Row],[Site]]="GODACO"), "No", "Yes")</f>
        <v>Yes</v>
      </c>
      <c r="D2343" s="40">
        <f>MAX(DATE(Table1[Year],1,1),DATE(Table1[Year],1,1)-WEEKDAY(DATE(Table1[Year],1,1),2)+(Table1[WeekNum]-1)*7+1)</f>
        <v>44620</v>
      </c>
      <c r="E2343" s="40">
        <f>MIN(DATE(Table1[Year]+1,1,0),DATE(Table1[Year],1,1)-WEEKDAY(DATE(Table1[Year],1,1),2)+Table1[WeekNum]*7)</f>
        <v>44626</v>
      </c>
      <c r="F2343" s="15">
        <v>2022</v>
      </c>
      <c r="G2343" s="15">
        <f t="shared" si="72"/>
        <v>3</v>
      </c>
      <c r="H2343" s="16">
        <v>10</v>
      </c>
      <c r="I2343" s="207" t="str">
        <f>"W" &amp;Table1[[#This Row],[WeekNum]]</f>
        <v>W10</v>
      </c>
      <c r="J2343" s="19" t="str">
        <f t="shared" si="73"/>
        <v>22-W10</v>
      </c>
      <c r="K2343" s="4" t="s">
        <v>21</v>
      </c>
      <c r="L2343" s="4"/>
      <c r="M2343" s="4" t="s">
        <v>77</v>
      </c>
      <c r="N2343" s="11" t="s">
        <v>428</v>
      </c>
      <c r="O2343" s="266" t="s">
        <v>372</v>
      </c>
      <c r="P2343" s="11" t="s">
        <v>383</v>
      </c>
      <c r="Q2343" s="11" t="s">
        <v>421</v>
      </c>
      <c r="R2343" s="3">
        <v>0</v>
      </c>
      <c r="S2343" s="3">
        <v>0</v>
      </c>
      <c r="T2343" s="206">
        <f>ABS(Table1[[#This Row],[Prod]]-Table1[[#This Row],[Planned]])</f>
        <v>0</v>
      </c>
      <c r="U2343" s="209">
        <f>IF(ABS(Table1[[#This Row],[Prod]]-Table1[[#This Row],[Planned]])&gt;Table1[[#This Row],[Planned]],0,IF(Table1[[#This Row],[Planned]]=0,0,1-ABS(Table1[[#This Row],[Prod]]-Table1[[#This Row],[Planned]])/Table1[[#This Row],[Planned]]))</f>
        <v>0</v>
      </c>
      <c r="V2343" s="11"/>
      <c r="W2343" s="11"/>
      <c r="X2343" s="27">
        <v>0</v>
      </c>
      <c r="Y2343" s="206">
        <f>Table1[[#This Row],[Prod]]</f>
        <v>0</v>
      </c>
      <c r="Z2343" s="206">
        <f>ABS(Table1[[#This Row],[Prod2]]-Table1[[#This Row],[Plan Revised]])</f>
        <v>0</v>
      </c>
      <c r="AA2343" s="209">
        <f>IF(ABS(Table1[[#This Row],[Prod2]]-Table1[[#This Row],[Plan Revised]])&gt;Table1[[#This Row],[Plan Revised]],0,IF(Table1[[#This Row],[Plan Revised]]=0,0,1-ABS(Table1[[#This Row],[Prod2]]-Table1[[#This Row],[Plan Revised]])/Table1[[#This Row],[Plan Revised]]))</f>
        <v>0</v>
      </c>
      <c r="AB2343" s="3"/>
      <c r="AC2343" s="30"/>
      <c r="AD2343"/>
      <c r="AF2343"/>
    </row>
    <row r="2344" spans="1:32">
      <c r="A2344" s="15" t="str">
        <f>IF(Table1[Week]=WeekSel,"Yes","No")</f>
        <v>No</v>
      </c>
      <c r="B2344" s="15" t="str">
        <f>IF((Table1[StartDate]&gt;=Date.GraphMin)*(Table1[StartDate]&lt;=Date.GraphMax)=1,"Yes","No")</f>
        <v>No</v>
      </c>
      <c r="C2344" s="15" t="str">
        <f>IF(OR(Table1[[#This Row],[Site]]="FOOD MILLING",Table1[[#This Row],[Site]]="GODACO"), "No", "Yes")</f>
        <v>Yes</v>
      </c>
      <c r="D2344" s="40">
        <f>MAX(DATE(Table1[Year],1,1),DATE(Table1[Year],1,1)-WEEKDAY(DATE(Table1[Year],1,1),2)+(Table1[WeekNum]-1)*7+1)</f>
        <v>44620</v>
      </c>
      <c r="E2344" s="40">
        <f>MIN(DATE(Table1[Year]+1,1,0),DATE(Table1[Year],1,1)-WEEKDAY(DATE(Table1[Year],1,1),2)+Table1[WeekNum]*7)</f>
        <v>44626</v>
      </c>
      <c r="F2344" s="15">
        <v>2022</v>
      </c>
      <c r="G2344" s="15">
        <f t="shared" si="72"/>
        <v>3</v>
      </c>
      <c r="H2344" s="16">
        <v>10</v>
      </c>
      <c r="I2344" s="207" t="str">
        <f>"W" &amp;Table1[[#This Row],[WeekNum]]</f>
        <v>W10</v>
      </c>
      <c r="J2344" s="19" t="str">
        <f t="shared" si="73"/>
        <v>22-W10</v>
      </c>
      <c r="K2344" s="4" t="s">
        <v>20</v>
      </c>
      <c r="L2344" s="4"/>
      <c r="M2344" s="4" t="s">
        <v>77</v>
      </c>
      <c r="N2344" s="11" t="s">
        <v>428</v>
      </c>
      <c r="O2344" s="266" t="s">
        <v>372</v>
      </c>
      <c r="P2344" s="11" t="s">
        <v>383</v>
      </c>
      <c r="Q2344" s="11" t="s">
        <v>421</v>
      </c>
      <c r="R2344" s="3">
        <v>0</v>
      </c>
      <c r="S2344" s="3">
        <v>0</v>
      </c>
      <c r="T2344" s="206">
        <f>ABS(Table1[[#This Row],[Prod]]-Table1[[#This Row],[Planned]])</f>
        <v>0</v>
      </c>
      <c r="U2344" s="209">
        <f>IF(ABS(Table1[[#This Row],[Prod]]-Table1[[#This Row],[Planned]])&gt;Table1[[#This Row],[Planned]],0,IF(Table1[[#This Row],[Planned]]=0,0,1-ABS(Table1[[#This Row],[Prod]]-Table1[[#This Row],[Planned]])/Table1[[#This Row],[Planned]]))</f>
        <v>0</v>
      </c>
      <c r="V2344" s="11"/>
      <c r="W2344" s="11"/>
      <c r="X2344" s="27">
        <v>0</v>
      </c>
      <c r="Y2344" s="206">
        <f>Table1[[#This Row],[Prod]]</f>
        <v>0</v>
      </c>
      <c r="Z2344" s="206">
        <f>ABS(Table1[[#This Row],[Prod2]]-Table1[[#This Row],[Plan Revised]])</f>
        <v>0</v>
      </c>
      <c r="AA2344" s="209">
        <f>IF(ABS(Table1[[#This Row],[Prod2]]-Table1[[#This Row],[Plan Revised]])&gt;Table1[[#This Row],[Plan Revised]],0,IF(Table1[[#This Row],[Plan Revised]]=0,0,1-ABS(Table1[[#This Row],[Prod2]]-Table1[[#This Row],[Plan Revised]])/Table1[[#This Row],[Plan Revised]]))</f>
        <v>0</v>
      </c>
      <c r="AB2344" s="3"/>
      <c r="AC2344" s="30"/>
      <c r="AD2344"/>
      <c r="AF2344"/>
    </row>
    <row r="2345" spans="1:32">
      <c r="A2345" s="15" t="str">
        <f>IF(Table1[Week]=WeekSel,"Yes","No")</f>
        <v>No</v>
      </c>
      <c r="B2345" s="15" t="str">
        <f>IF((Table1[StartDate]&gt;=Date.GraphMin)*(Table1[StartDate]&lt;=Date.GraphMax)=1,"Yes","No")</f>
        <v>No</v>
      </c>
      <c r="C2345" s="15" t="str">
        <f>IF(OR(Table1[[#This Row],[Site]]="FOOD MILLING",Table1[[#This Row],[Site]]="GODACO"), "No", "Yes")</f>
        <v>Yes</v>
      </c>
      <c r="D2345" s="40">
        <f>MAX(DATE(Table1[Year],1,1),DATE(Table1[Year],1,1)-WEEKDAY(DATE(Table1[Year],1,1),2)+(Table1[WeekNum]-1)*7+1)</f>
        <v>44620</v>
      </c>
      <c r="E2345" s="40">
        <f>MIN(DATE(Table1[Year]+1,1,0),DATE(Table1[Year],1,1)-WEEKDAY(DATE(Table1[Year],1,1),2)+Table1[WeekNum]*7)</f>
        <v>44626</v>
      </c>
      <c r="F2345" s="15">
        <v>2022</v>
      </c>
      <c r="G2345" s="15">
        <f t="shared" si="72"/>
        <v>3</v>
      </c>
      <c r="H2345" s="16">
        <v>10</v>
      </c>
      <c r="I2345" s="207" t="str">
        <f>"W" &amp;Table1[[#This Row],[WeekNum]]</f>
        <v>W10</v>
      </c>
      <c r="J2345" s="19" t="str">
        <f t="shared" si="73"/>
        <v>22-W10</v>
      </c>
      <c r="K2345" s="4" t="s">
        <v>531</v>
      </c>
      <c r="L2345" s="4"/>
      <c r="M2345" s="4" t="s">
        <v>72</v>
      </c>
      <c r="N2345" s="266" t="s">
        <v>368</v>
      </c>
      <c r="O2345" s="266" t="s">
        <v>384</v>
      </c>
      <c r="P2345" s="11" t="s">
        <v>385</v>
      </c>
      <c r="Q2345" s="11" t="s">
        <v>422</v>
      </c>
      <c r="R2345" s="3">
        <v>281.6670819970264</v>
      </c>
      <c r="S2345" s="3">
        <v>284.89999999999998</v>
      </c>
      <c r="T2345" s="206">
        <f>ABS(Table1[[#This Row],[Prod]]-Table1[[#This Row],[Planned]])</f>
        <v>3.2329180029735767</v>
      </c>
      <c r="U2345" s="209">
        <f>IF(ABS(Table1[[#This Row],[Prod]]-Table1[[#This Row],[Planned]])&gt;Table1[[#This Row],[Planned]],0,IF(Table1[[#This Row],[Planned]]=0,0,1-ABS(Table1[[#This Row],[Prod]]-Table1[[#This Row],[Planned]])/Table1[[#This Row],[Planned]]))</f>
        <v>0.98852220152936543</v>
      </c>
      <c r="V2345" s="11"/>
      <c r="W2345" s="11"/>
      <c r="X2345" s="27">
        <v>282</v>
      </c>
      <c r="Y2345" s="206">
        <f>Table1[[#This Row],[Prod]]</f>
        <v>284.89999999999998</v>
      </c>
      <c r="Z2345" s="206">
        <f>ABS(Table1[[#This Row],[Prod2]]-Table1[[#This Row],[Plan Revised]])</f>
        <v>2.8999999999999773</v>
      </c>
      <c r="AA2345" s="209">
        <f>IF(ABS(Table1[[#This Row],[Prod2]]-Table1[[#This Row],[Plan Revised]])&gt;Table1[[#This Row],[Plan Revised]],0,IF(Table1[[#This Row],[Plan Revised]]=0,0,1-ABS(Table1[[#This Row],[Prod2]]-Table1[[#This Row],[Plan Revised]])/Table1[[#This Row],[Plan Revised]]))</f>
        <v>0.98971631205673771</v>
      </c>
      <c r="AB2345" s="3"/>
      <c r="AC2345" s="30"/>
      <c r="AD2345"/>
      <c r="AF2345"/>
    </row>
    <row r="2346" spans="1:32">
      <c r="A2346" s="15" t="str">
        <f>IF(Table1[Week]=WeekSel,"Yes","No")</f>
        <v>No</v>
      </c>
      <c r="B2346" s="15" t="str">
        <f>IF((Table1[StartDate]&gt;=Date.GraphMin)*(Table1[StartDate]&lt;=Date.GraphMax)=1,"Yes","No")</f>
        <v>No</v>
      </c>
      <c r="C2346" s="15" t="str">
        <f>IF(OR(Table1[[#This Row],[Site]]="FOOD MILLING",Table1[[#This Row],[Site]]="GODACO"), "No", "Yes")</f>
        <v>Yes</v>
      </c>
      <c r="D2346" s="40">
        <f>MAX(DATE(Table1[Year],1,1),DATE(Table1[Year],1,1)-WEEKDAY(DATE(Table1[Year],1,1),2)+(Table1[WeekNum]-1)*7+1)</f>
        <v>44620</v>
      </c>
      <c r="E2346" s="40">
        <f>MIN(DATE(Table1[Year]+1,1,0),DATE(Table1[Year],1,1)-WEEKDAY(DATE(Table1[Year],1,1),2)+Table1[WeekNum]*7)</f>
        <v>44626</v>
      </c>
      <c r="F2346" s="15">
        <v>2022</v>
      </c>
      <c r="G2346" s="15">
        <f t="shared" si="72"/>
        <v>3</v>
      </c>
      <c r="H2346" s="16">
        <v>10</v>
      </c>
      <c r="I2346" s="207" t="str">
        <f>"W" &amp;Table1[[#This Row],[WeekNum]]</f>
        <v>W10</v>
      </c>
      <c r="J2346" s="19" t="str">
        <f t="shared" si="73"/>
        <v>22-W10</v>
      </c>
      <c r="K2346" s="4" t="s">
        <v>532</v>
      </c>
      <c r="L2346" s="4"/>
      <c r="M2346" s="4" t="s">
        <v>72</v>
      </c>
      <c r="N2346" s="266" t="s">
        <v>368</v>
      </c>
      <c r="O2346" s="266" t="s">
        <v>384</v>
      </c>
      <c r="P2346" s="11" t="s">
        <v>385</v>
      </c>
      <c r="Q2346" s="11" t="s">
        <v>422</v>
      </c>
      <c r="R2346" s="3">
        <v>193.42520112696431</v>
      </c>
      <c r="S2346" s="3">
        <v>194</v>
      </c>
      <c r="T2346" s="206">
        <f>ABS(Table1[[#This Row],[Prod]]-Table1[[#This Row],[Planned]])</f>
        <v>0.57479887303568944</v>
      </c>
      <c r="U2346" s="209">
        <f>IF(ABS(Table1[[#This Row],[Prod]]-Table1[[#This Row],[Planned]])&gt;Table1[[#This Row],[Planned]],0,IF(Table1[[#This Row],[Planned]]=0,0,1-ABS(Table1[[#This Row],[Prod]]-Table1[[#This Row],[Planned]])/Table1[[#This Row],[Planned]]))</f>
        <v>0.99702831446116269</v>
      </c>
      <c r="V2346" s="11"/>
      <c r="W2346" s="11"/>
      <c r="X2346" s="27">
        <v>193</v>
      </c>
      <c r="Y2346" s="206">
        <f>Table1[[#This Row],[Prod]]</f>
        <v>194</v>
      </c>
      <c r="Z2346" s="206">
        <f>ABS(Table1[[#This Row],[Prod2]]-Table1[[#This Row],[Plan Revised]])</f>
        <v>1</v>
      </c>
      <c r="AA2346" s="209">
        <f>IF(ABS(Table1[[#This Row],[Prod2]]-Table1[[#This Row],[Plan Revised]])&gt;Table1[[#This Row],[Plan Revised]],0,IF(Table1[[#This Row],[Plan Revised]]=0,0,1-ABS(Table1[[#This Row],[Prod2]]-Table1[[#This Row],[Plan Revised]])/Table1[[#This Row],[Plan Revised]]))</f>
        <v>0.99481865284974091</v>
      </c>
      <c r="AB2346" s="3"/>
      <c r="AC2346" s="30"/>
      <c r="AD2346"/>
      <c r="AF2346"/>
    </row>
    <row r="2347" spans="1:32">
      <c r="A2347" s="15" t="str">
        <f>IF(Table1[Week]=WeekSel,"Yes","No")</f>
        <v>No</v>
      </c>
      <c r="B2347" s="15" t="str">
        <f>IF((Table1[StartDate]&gt;=Date.GraphMin)*(Table1[StartDate]&lt;=Date.GraphMax)=1,"Yes","No")</f>
        <v>No</v>
      </c>
      <c r="C2347" s="15" t="str">
        <f>IF(OR(Table1[[#This Row],[Site]]="FOOD MILLING",Table1[[#This Row],[Site]]="GODACO"), "No", "Yes")</f>
        <v>Yes</v>
      </c>
      <c r="D2347" s="40">
        <f>MAX(DATE(Table1[Year],1,1),DATE(Table1[Year],1,1)-WEEKDAY(DATE(Table1[Year],1,1),2)+(Table1[WeekNum]-1)*7+1)</f>
        <v>44620</v>
      </c>
      <c r="E2347" s="40">
        <f>MIN(DATE(Table1[Year]+1,1,0),DATE(Table1[Year],1,1)-WEEKDAY(DATE(Table1[Year],1,1),2)+Table1[WeekNum]*7)</f>
        <v>44626</v>
      </c>
      <c r="F2347" s="15">
        <v>2022</v>
      </c>
      <c r="G2347" s="15">
        <f t="shared" si="72"/>
        <v>3</v>
      </c>
      <c r="H2347" s="16">
        <v>10</v>
      </c>
      <c r="I2347" s="207" t="str">
        <f>"W" &amp;Table1[[#This Row],[WeekNum]]</f>
        <v>W10</v>
      </c>
      <c r="J2347" s="19" t="str">
        <f t="shared" si="73"/>
        <v>22-W10</v>
      </c>
      <c r="K2347" s="4" t="s">
        <v>533</v>
      </c>
      <c r="L2347" s="4"/>
      <c r="M2347" s="4" t="s">
        <v>72</v>
      </c>
      <c r="N2347" s="266" t="s">
        <v>368</v>
      </c>
      <c r="O2347" s="266" t="s">
        <v>384</v>
      </c>
      <c r="P2347" s="11" t="s">
        <v>385</v>
      </c>
      <c r="Q2347" s="11" t="s">
        <v>422</v>
      </c>
      <c r="R2347" s="3">
        <v>167.24696042565878</v>
      </c>
      <c r="S2347" s="3">
        <v>176</v>
      </c>
      <c r="T2347" s="206">
        <f>ABS(Table1[[#This Row],[Prod]]-Table1[[#This Row],[Planned]])</f>
        <v>8.7530395743412157</v>
      </c>
      <c r="U2347" s="209">
        <f>IF(ABS(Table1[[#This Row],[Prod]]-Table1[[#This Row],[Planned]])&gt;Table1[[#This Row],[Planned]],0,IF(Table1[[#This Row],[Planned]]=0,0,1-ABS(Table1[[#This Row],[Prod]]-Table1[[#This Row],[Planned]])/Table1[[#This Row],[Planned]]))</f>
        <v>0.94766398413421726</v>
      </c>
      <c r="V2347" s="11"/>
      <c r="W2347" s="11"/>
      <c r="X2347" s="27">
        <v>167</v>
      </c>
      <c r="Y2347" s="206">
        <f>Table1[[#This Row],[Prod]]</f>
        <v>176</v>
      </c>
      <c r="Z2347" s="206">
        <f>ABS(Table1[[#This Row],[Prod2]]-Table1[[#This Row],[Plan Revised]])</f>
        <v>9</v>
      </c>
      <c r="AA2347" s="209">
        <f>IF(ABS(Table1[[#This Row],[Prod2]]-Table1[[#This Row],[Plan Revised]])&gt;Table1[[#This Row],[Plan Revised]],0,IF(Table1[[#This Row],[Plan Revised]]=0,0,1-ABS(Table1[[#This Row],[Prod2]]-Table1[[#This Row],[Plan Revised]])/Table1[[#This Row],[Plan Revised]]))</f>
        <v>0.94610778443113774</v>
      </c>
      <c r="AB2347" s="3"/>
      <c r="AC2347" s="30"/>
      <c r="AD2347"/>
      <c r="AF2347"/>
    </row>
    <row r="2348" spans="1:32">
      <c r="A2348" s="15" t="str">
        <f>IF(Table1[Week]=WeekSel,"Yes","No")</f>
        <v>No</v>
      </c>
      <c r="B2348" s="15" t="str">
        <f>IF((Table1[StartDate]&gt;=Date.GraphMin)*(Table1[StartDate]&lt;=Date.GraphMax)=1,"Yes","No")</f>
        <v>No</v>
      </c>
      <c r="C2348" s="15" t="str">
        <f>IF(OR(Table1[[#This Row],[Site]]="FOOD MILLING",Table1[[#This Row],[Site]]="GODACO"), "No", "Yes")</f>
        <v>Yes</v>
      </c>
      <c r="D2348" s="40">
        <f>MAX(DATE(Table1[Year],1,1),DATE(Table1[Year],1,1)-WEEKDAY(DATE(Table1[Year],1,1),2)+(Table1[WeekNum]-1)*7+1)</f>
        <v>44620</v>
      </c>
      <c r="E2348" s="40">
        <f>MIN(DATE(Table1[Year]+1,1,0),DATE(Table1[Year],1,1)-WEEKDAY(DATE(Table1[Year],1,1),2)+Table1[WeekNum]*7)</f>
        <v>44626</v>
      </c>
      <c r="F2348" s="15">
        <v>2022</v>
      </c>
      <c r="G2348" s="15">
        <f t="shared" si="72"/>
        <v>3</v>
      </c>
      <c r="H2348" s="16">
        <v>10</v>
      </c>
      <c r="I2348" s="207" t="str">
        <f>"W" &amp;Table1[[#This Row],[WeekNum]]</f>
        <v>W10</v>
      </c>
      <c r="J2348" s="19" t="str">
        <f t="shared" si="73"/>
        <v>22-W10</v>
      </c>
      <c r="K2348" s="4" t="s">
        <v>534</v>
      </c>
      <c r="L2348" s="4"/>
      <c r="M2348" s="4" t="s">
        <v>72</v>
      </c>
      <c r="N2348" s="266" t="s">
        <v>368</v>
      </c>
      <c r="O2348" s="266" t="s">
        <v>384</v>
      </c>
      <c r="P2348" s="11" t="s">
        <v>385</v>
      </c>
      <c r="Q2348" s="11" t="s">
        <v>422</v>
      </c>
      <c r="R2348" s="3">
        <v>103.82823791406557</v>
      </c>
      <c r="S2348" s="3">
        <v>105.5</v>
      </c>
      <c r="T2348" s="206">
        <f>ABS(Table1[[#This Row],[Prod]]-Table1[[#This Row],[Planned]])</f>
        <v>1.6717620859344322</v>
      </c>
      <c r="U2348" s="209">
        <f>IF(ABS(Table1[[#This Row],[Prod]]-Table1[[#This Row],[Planned]])&gt;Table1[[#This Row],[Planned]],0,IF(Table1[[#This Row],[Planned]]=0,0,1-ABS(Table1[[#This Row],[Prod]]-Table1[[#This Row],[Planned]])/Table1[[#This Row],[Planned]]))</f>
        <v>0.9838987724387841</v>
      </c>
      <c r="V2348" s="11"/>
      <c r="W2348" s="11"/>
      <c r="X2348" s="27">
        <v>104</v>
      </c>
      <c r="Y2348" s="206">
        <f>Table1[[#This Row],[Prod]]</f>
        <v>105.5</v>
      </c>
      <c r="Z2348" s="206">
        <f>ABS(Table1[[#This Row],[Prod2]]-Table1[[#This Row],[Plan Revised]])</f>
        <v>1.5</v>
      </c>
      <c r="AA2348" s="209">
        <f>IF(ABS(Table1[[#This Row],[Prod2]]-Table1[[#This Row],[Plan Revised]])&gt;Table1[[#This Row],[Plan Revised]],0,IF(Table1[[#This Row],[Plan Revised]]=0,0,1-ABS(Table1[[#This Row],[Prod2]]-Table1[[#This Row],[Plan Revised]])/Table1[[#This Row],[Plan Revised]]))</f>
        <v>0.98557692307692313</v>
      </c>
      <c r="AB2348" s="3"/>
      <c r="AC2348" s="30"/>
      <c r="AD2348"/>
      <c r="AF2348"/>
    </row>
    <row r="2349" spans="1:32">
      <c r="A2349" s="15" t="str">
        <f>IF(Table1[Week]=WeekSel,"Yes","No")</f>
        <v>No</v>
      </c>
      <c r="B2349" s="15" t="str">
        <f>IF((Table1[StartDate]&gt;=Date.GraphMin)*(Table1[StartDate]&lt;=Date.GraphMax)=1,"Yes","No")</f>
        <v>No</v>
      </c>
      <c r="C2349" s="15" t="str">
        <f>IF(OR(Table1[[#This Row],[Site]]="FOOD MILLING",Table1[[#This Row],[Site]]="GODACO"), "No", "Yes")</f>
        <v>Yes</v>
      </c>
      <c r="D2349" s="40">
        <f>MAX(DATE(Table1[Year],1,1),DATE(Table1[Year],1,1)-WEEKDAY(DATE(Table1[Year],1,1),2)+(Table1[WeekNum]-1)*7+1)</f>
        <v>44620</v>
      </c>
      <c r="E2349" s="40">
        <f>MIN(DATE(Table1[Year]+1,1,0),DATE(Table1[Year],1,1)-WEEKDAY(DATE(Table1[Year],1,1),2)+Table1[WeekNum]*7)</f>
        <v>44626</v>
      </c>
      <c r="F2349" s="15">
        <v>2022</v>
      </c>
      <c r="G2349" s="15">
        <f t="shared" si="72"/>
        <v>3</v>
      </c>
      <c r="H2349" s="16">
        <v>10</v>
      </c>
      <c r="I2349" s="207" t="str">
        <f>"W" &amp;Table1[[#This Row],[WeekNum]]</f>
        <v>W10</v>
      </c>
      <c r="J2349" s="19" t="str">
        <f t="shared" si="73"/>
        <v>22-W10</v>
      </c>
      <c r="K2349" s="4" t="s">
        <v>486</v>
      </c>
      <c r="L2349" s="4"/>
      <c r="M2349" s="4" t="s">
        <v>72</v>
      </c>
      <c r="N2349" s="266" t="s">
        <v>368</v>
      </c>
      <c r="O2349" s="266" t="s">
        <v>386</v>
      </c>
      <c r="P2349" s="11" t="s">
        <v>387</v>
      </c>
      <c r="Q2349" s="11" t="s">
        <v>419</v>
      </c>
      <c r="R2349" s="3">
        <v>1038</v>
      </c>
      <c r="S2349" s="3">
        <v>1038</v>
      </c>
      <c r="T2349" s="206">
        <f>ABS(Table1[[#This Row],[Prod]]-Table1[[#This Row],[Planned]])</f>
        <v>0</v>
      </c>
      <c r="U2349" s="209">
        <f>IF(ABS(Table1[[#This Row],[Prod]]-Table1[[#This Row],[Planned]])&gt;Table1[[#This Row],[Planned]],0,IF(Table1[[#This Row],[Planned]]=0,0,1-ABS(Table1[[#This Row],[Prod]]-Table1[[#This Row],[Planned]])/Table1[[#This Row],[Planned]]))</f>
        <v>1</v>
      </c>
      <c r="V2349" s="11"/>
      <c r="W2349" s="11"/>
      <c r="X2349" s="27">
        <v>1038</v>
      </c>
      <c r="Y2349" s="206">
        <f>Table1[[#This Row],[Prod]]</f>
        <v>1038</v>
      </c>
      <c r="Z2349" s="206">
        <f>ABS(Table1[[#This Row],[Prod2]]-Table1[[#This Row],[Plan Revised]])</f>
        <v>0</v>
      </c>
      <c r="AA2349" s="209">
        <f>IF(ABS(Table1[[#This Row],[Prod2]]-Table1[[#This Row],[Plan Revised]])&gt;Table1[[#This Row],[Plan Revised]],0,IF(Table1[[#This Row],[Plan Revised]]=0,0,1-ABS(Table1[[#This Row],[Prod2]]-Table1[[#This Row],[Plan Revised]])/Table1[[#This Row],[Plan Revised]]))</f>
        <v>1</v>
      </c>
      <c r="AB2349" s="3"/>
      <c r="AC2349" s="30"/>
      <c r="AD2349"/>
      <c r="AF2349"/>
    </row>
    <row r="2350" spans="1:32">
      <c r="A2350" s="15" t="str">
        <f>IF(Table1[Week]=WeekSel,"Yes","No")</f>
        <v>No</v>
      </c>
      <c r="B2350" s="15" t="str">
        <f>IF((Table1[StartDate]&gt;=Date.GraphMin)*(Table1[StartDate]&lt;=Date.GraphMax)=1,"Yes","No")</f>
        <v>No</v>
      </c>
      <c r="C2350" s="15" t="str">
        <f>IF(OR(Table1[[#This Row],[Site]]="FOOD MILLING",Table1[[#This Row],[Site]]="GODACO"), "No", "Yes")</f>
        <v>Yes</v>
      </c>
      <c r="D2350" s="40">
        <f>MAX(DATE(Table1[Year],1,1),DATE(Table1[Year],1,1)-WEEKDAY(DATE(Table1[Year],1,1),2)+(Table1[WeekNum]-1)*7+1)</f>
        <v>44620</v>
      </c>
      <c r="E2350" s="40">
        <f>MIN(DATE(Table1[Year]+1,1,0),DATE(Table1[Year],1,1)-WEEKDAY(DATE(Table1[Year],1,1),2)+Table1[WeekNum]*7)</f>
        <v>44626</v>
      </c>
      <c r="F2350" s="15">
        <v>2022</v>
      </c>
      <c r="G2350" s="15">
        <f t="shared" si="72"/>
        <v>3</v>
      </c>
      <c r="H2350" s="16">
        <v>10</v>
      </c>
      <c r="I2350" s="207" t="str">
        <f>"W" &amp;Table1[[#This Row],[WeekNum]]</f>
        <v>W10</v>
      </c>
      <c r="J2350" s="19" t="str">
        <f t="shared" si="73"/>
        <v>22-W10</v>
      </c>
      <c r="K2350" s="4" t="s">
        <v>475</v>
      </c>
      <c r="L2350" s="4"/>
      <c r="M2350" s="4" t="s">
        <v>72</v>
      </c>
      <c r="N2350" s="266" t="s">
        <v>368</v>
      </c>
      <c r="O2350" s="266" t="s">
        <v>386</v>
      </c>
      <c r="P2350" s="11" t="s">
        <v>387</v>
      </c>
      <c r="Q2350" s="11" t="s">
        <v>419</v>
      </c>
      <c r="R2350" s="3">
        <v>740</v>
      </c>
      <c r="S2350" s="3">
        <v>794.40000000000009</v>
      </c>
      <c r="T2350" s="206">
        <f>ABS(Table1[[#This Row],[Prod]]-Table1[[#This Row],[Planned]])</f>
        <v>54.400000000000091</v>
      </c>
      <c r="U2350" s="209">
        <f>IF(ABS(Table1[[#This Row],[Prod]]-Table1[[#This Row],[Planned]])&gt;Table1[[#This Row],[Planned]],0,IF(Table1[[#This Row],[Planned]]=0,0,1-ABS(Table1[[#This Row],[Prod]]-Table1[[#This Row],[Planned]])/Table1[[#This Row],[Planned]]))</f>
        <v>0.92648648648648635</v>
      </c>
      <c r="V2350" s="11"/>
      <c r="W2350" s="11"/>
      <c r="X2350" s="27">
        <v>800</v>
      </c>
      <c r="Y2350" s="206">
        <f>Table1[[#This Row],[Prod]]</f>
        <v>794.40000000000009</v>
      </c>
      <c r="Z2350" s="206">
        <f>ABS(Table1[[#This Row],[Prod2]]-Table1[[#This Row],[Plan Revised]])</f>
        <v>5.5999999999999091</v>
      </c>
      <c r="AA2350" s="209">
        <f>IF(ABS(Table1[[#This Row],[Prod2]]-Table1[[#This Row],[Plan Revised]])&gt;Table1[[#This Row],[Plan Revised]],0,IF(Table1[[#This Row],[Plan Revised]]=0,0,1-ABS(Table1[[#This Row],[Prod2]]-Table1[[#This Row],[Plan Revised]])/Table1[[#This Row],[Plan Revised]]))</f>
        <v>0.9930000000000001</v>
      </c>
      <c r="AB2350" s="3"/>
      <c r="AC2350" s="30"/>
      <c r="AD2350"/>
      <c r="AF2350"/>
    </row>
    <row r="2351" spans="1:32">
      <c r="A2351" s="15" t="str">
        <f>IF(Table1[Week]=WeekSel,"Yes","No")</f>
        <v>No</v>
      </c>
      <c r="B2351" s="15" t="str">
        <f>IF((Table1[StartDate]&gt;=Date.GraphMin)*(Table1[StartDate]&lt;=Date.GraphMax)=1,"Yes","No")</f>
        <v>No</v>
      </c>
      <c r="C2351" s="15" t="str">
        <f>IF(OR(Table1[[#This Row],[Site]]="FOOD MILLING",Table1[[#This Row],[Site]]="GODACO"), "No", "Yes")</f>
        <v>Yes</v>
      </c>
      <c r="D2351" s="40">
        <f>MAX(DATE(Table1[Year],1,1),DATE(Table1[Year],1,1)-WEEKDAY(DATE(Table1[Year],1,1),2)+(Table1[WeekNum]-1)*7+1)</f>
        <v>44620</v>
      </c>
      <c r="E2351" s="40">
        <f>MIN(DATE(Table1[Year]+1,1,0),DATE(Table1[Year],1,1)-WEEKDAY(DATE(Table1[Year],1,1),2)+Table1[WeekNum]*7)</f>
        <v>44626</v>
      </c>
      <c r="F2351" s="15">
        <v>2022</v>
      </c>
      <c r="G2351" s="15">
        <f t="shared" si="72"/>
        <v>3</v>
      </c>
      <c r="H2351" s="16">
        <v>10</v>
      </c>
      <c r="I2351" s="207" t="str">
        <f>"W" &amp;Table1[[#This Row],[WeekNum]]</f>
        <v>W10</v>
      </c>
      <c r="J2351" s="19" t="str">
        <f t="shared" si="73"/>
        <v>22-W10</v>
      </c>
      <c r="K2351" s="4" t="s">
        <v>491</v>
      </c>
      <c r="L2351" s="4"/>
      <c r="M2351" s="4" t="s">
        <v>72</v>
      </c>
      <c r="N2351" s="266" t="s">
        <v>368</v>
      </c>
      <c r="O2351" s="266" t="s">
        <v>386</v>
      </c>
      <c r="P2351" s="11" t="s">
        <v>387</v>
      </c>
      <c r="Q2351" s="11" t="s">
        <v>419</v>
      </c>
      <c r="R2351" s="3">
        <v>9500</v>
      </c>
      <c r="S2351" s="3">
        <v>8400</v>
      </c>
      <c r="T2351" s="206">
        <f>ABS(Table1[[#This Row],[Prod]]-Table1[[#This Row],[Planned]])</f>
        <v>1100</v>
      </c>
      <c r="U2351" s="209">
        <f>IF(ABS(Table1[[#This Row],[Prod]]-Table1[[#This Row],[Planned]])&gt;Table1[[#This Row],[Planned]],0,IF(Table1[[#This Row],[Planned]]=0,0,1-ABS(Table1[[#This Row],[Prod]]-Table1[[#This Row],[Planned]])/Table1[[#This Row],[Planned]]))</f>
        <v>0.88421052631578945</v>
      </c>
      <c r="V2351" s="11"/>
      <c r="W2351" s="11"/>
      <c r="X2351" s="27">
        <v>8400</v>
      </c>
      <c r="Y2351" s="206">
        <f>Table1[[#This Row],[Prod]]</f>
        <v>8400</v>
      </c>
      <c r="Z2351" s="206">
        <f>ABS(Table1[[#This Row],[Prod2]]-Table1[[#This Row],[Plan Revised]])</f>
        <v>0</v>
      </c>
      <c r="AA2351" s="209">
        <f>IF(ABS(Table1[[#This Row],[Prod2]]-Table1[[#This Row],[Plan Revised]])&gt;Table1[[#This Row],[Plan Revised]],0,IF(Table1[[#This Row],[Plan Revised]]=0,0,1-ABS(Table1[[#This Row],[Prod2]]-Table1[[#This Row],[Plan Revised]])/Table1[[#This Row],[Plan Revised]]))</f>
        <v>1</v>
      </c>
      <c r="AB2351" s="3"/>
      <c r="AC2351" s="30"/>
      <c r="AD2351"/>
      <c r="AF2351"/>
    </row>
    <row r="2352" spans="1:32">
      <c r="A2352" s="15" t="str">
        <f>IF(Table1[Week]=WeekSel,"Yes","No")</f>
        <v>No</v>
      </c>
      <c r="B2352" s="15" t="str">
        <f>IF((Table1[StartDate]&gt;=Date.GraphMin)*(Table1[StartDate]&lt;=Date.GraphMax)=1,"Yes","No")</f>
        <v>No</v>
      </c>
      <c r="C2352" s="15" t="str">
        <f>IF(OR(Table1[[#This Row],[Site]]="FOOD MILLING",Table1[[#This Row],[Site]]="GODACO"), "No", "Yes")</f>
        <v>Yes</v>
      </c>
      <c r="D2352" s="40">
        <f>MAX(DATE(Table1[Year],1,1),DATE(Table1[Year],1,1)-WEEKDAY(DATE(Table1[Year],1,1),2)+(Table1[WeekNum]-1)*7+1)</f>
        <v>44620</v>
      </c>
      <c r="E2352" s="40">
        <f>MIN(DATE(Table1[Year]+1,1,0),DATE(Table1[Year],1,1)-WEEKDAY(DATE(Table1[Year],1,1),2)+Table1[WeekNum]*7)</f>
        <v>44626</v>
      </c>
      <c r="F2352" s="15">
        <v>2022</v>
      </c>
      <c r="G2352" s="15">
        <f t="shared" si="72"/>
        <v>3</v>
      </c>
      <c r="H2352" s="16">
        <v>10</v>
      </c>
      <c r="I2352" s="207" t="str">
        <f>"W" &amp;Table1[[#This Row],[WeekNum]]</f>
        <v>W10</v>
      </c>
      <c r="J2352" s="19" t="str">
        <f t="shared" si="73"/>
        <v>22-W10</v>
      </c>
      <c r="K2352" s="4" t="s">
        <v>492</v>
      </c>
      <c r="L2352" s="4"/>
      <c r="M2352" s="4" t="s">
        <v>72</v>
      </c>
      <c r="N2352" s="266" t="s">
        <v>368</v>
      </c>
      <c r="O2352" s="266" t="s">
        <v>386</v>
      </c>
      <c r="P2352" s="11" t="s">
        <v>387</v>
      </c>
      <c r="Q2352" s="11" t="s">
        <v>419</v>
      </c>
      <c r="R2352" s="3">
        <v>500</v>
      </c>
      <c r="S2352" s="3">
        <v>2120</v>
      </c>
      <c r="T2352" s="206">
        <f>ABS(Table1[[#This Row],[Prod]]-Table1[[#This Row],[Planned]])</f>
        <v>1620</v>
      </c>
      <c r="U2352" s="209">
        <f>IF(ABS(Table1[[#This Row],[Prod]]-Table1[[#This Row],[Planned]])&gt;Table1[[#This Row],[Planned]],0,IF(Table1[[#This Row],[Planned]]=0,0,1-ABS(Table1[[#This Row],[Prod]]-Table1[[#This Row],[Planned]])/Table1[[#This Row],[Planned]]))</f>
        <v>0</v>
      </c>
      <c r="V2352" s="11"/>
      <c r="W2352" s="11"/>
      <c r="X2352" s="27">
        <v>2120</v>
      </c>
      <c r="Y2352" s="206">
        <f>Table1[[#This Row],[Prod]]</f>
        <v>2120</v>
      </c>
      <c r="Z2352" s="206">
        <f>ABS(Table1[[#This Row],[Prod2]]-Table1[[#This Row],[Plan Revised]])</f>
        <v>0</v>
      </c>
      <c r="AA2352" s="209">
        <f>IF(ABS(Table1[[#This Row],[Prod2]]-Table1[[#This Row],[Plan Revised]])&gt;Table1[[#This Row],[Plan Revised]],0,IF(Table1[[#This Row],[Plan Revised]]=0,0,1-ABS(Table1[[#This Row],[Prod2]]-Table1[[#This Row],[Plan Revised]])/Table1[[#This Row],[Plan Revised]]))</f>
        <v>1</v>
      </c>
      <c r="AB2352" s="3"/>
      <c r="AC2352" s="30"/>
      <c r="AD2352"/>
      <c r="AF2352"/>
    </row>
    <row r="2353" spans="1:32">
      <c r="A2353" s="15" t="str">
        <f>IF(Table1[Week]=WeekSel,"Yes","No")</f>
        <v>No</v>
      </c>
      <c r="B2353" s="15" t="str">
        <f>IF((Table1[StartDate]&gt;=Date.GraphMin)*(Table1[StartDate]&lt;=Date.GraphMax)=1,"Yes","No")</f>
        <v>No</v>
      </c>
      <c r="C2353" s="15" t="str">
        <f>IF(OR(Table1[[#This Row],[Site]]="FOOD MILLING",Table1[[#This Row],[Site]]="GODACO"), "No", "Yes")</f>
        <v>Yes</v>
      </c>
      <c r="D2353" s="40">
        <f>MAX(DATE(Table1[Year],1,1),DATE(Table1[Year],1,1)-WEEKDAY(DATE(Table1[Year],1,1),2)+(Table1[WeekNum]-1)*7+1)</f>
        <v>44620</v>
      </c>
      <c r="E2353" s="40">
        <f>MIN(DATE(Table1[Year]+1,1,0),DATE(Table1[Year],1,1)-WEEKDAY(DATE(Table1[Year],1,1),2)+Table1[WeekNum]*7)</f>
        <v>44626</v>
      </c>
      <c r="F2353" s="15">
        <v>2022</v>
      </c>
      <c r="G2353" s="15">
        <f t="shared" si="72"/>
        <v>3</v>
      </c>
      <c r="H2353" s="16">
        <v>10</v>
      </c>
      <c r="I2353" s="207" t="str">
        <f>"W" &amp;Table1[[#This Row],[WeekNum]]</f>
        <v>W10</v>
      </c>
      <c r="J2353" s="19" t="str">
        <f t="shared" si="73"/>
        <v>22-W10</v>
      </c>
      <c r="K2353" s="4" t="s">
        <v>480</v>
      </c>
      <c r="L2353" s="4"/>
      <c r="M2353" s="4" t="s">
        <v>72</v>
      </c>
      <c r="N2353" s="266" t="s">
        <v>368</v>
      </c>
      <c r="O2353" s="266" t="s">
        <v>386</v>
      </c>
      <c r="P2353" s="11" t="s">
        <v>387</v>
      </c>
      <c r="Q2353" s="11" t="s">
        <v>419</v>
      </c>
      <c r="R2353" s="3">
        <v>7350</v>
      </c>
      <c r="S2353" s="3">
        <v>7217.2</v>
      </c>
      <c r="T2353" s="206">
        <f>ABS(Table1[[#This Row],[Prod]]-Table1[[#This Row],[Planned]])</f>
        <v>132.80000000000018</v>
      </c>
      <c r="U2353" s="209">
        <f>IF(ABS(Table1[[#This Row],[Prod]]-Table1[[#This Row],[Planned]])&gt;Table1[[#This Row],[Planned]],0,IF(Table1[[#This Row],[Planned]]=0,0,1-ABS(Table1[[#This Row],[Prod]]-Table1[[#This Row],[Planned]])/Table1[[#This Row],[Planned]]))</f>
        <v>0.98193197278911559</v>
      </c>
      <c r="V2353" s="11"/>
      <c r="W2353" s="11"/>
      <c r="X2353" s="27">
        <v>6100</v>
      </c>
      <c r="Y2353" s="206">
        <f>Table1[[#This Row],[Prod]]</f>
        <v>7217.2</v>
      </c>
      <c r="Z2353" s="206">
        <f>ABS(Table1[[#This Row],[Prod2]]-Table1[[#This Row],[Plan Revised]])</f>
        <v>1117.1999999999998</v>
      </c>
      <c r="AA2353" s="209">
        <f>IF(ABS(Table1[[#This Row],[Prod2]]-Table1[[#This Row],[Plan Revised]])&gt;Table1[[#This Row],[Plan Revised]],0,IF(Table1[[#This Row],[Plan Revised]]=0,0,1-ABS(Table1[[#This Row],[Prod2]]-Table1[[#This Row],[Plan Revised]])/Table1[[#This Row],[Plan Revised]]))</f>
        <v>0.81685245901639347</v>
      </c>
      <c r="AB2353" s="3"/>
      <c r="AC2353" s="30"/>
      <c r="AD2353"/>
      <c r="AF2353"/>
    </row>
    <row r="2354" spans="1:32">
      <c r="A2354" s="15" t="str">
        <f>IF(Table1[Week]=WeekSel,"Yes","No")</f>
        <v>No</v>
      </c>
      <c r="B2354" s="15" t="str">
        <f>IF((Table1[StartDate]&gt;=Date.GraphMin)*(Table1[StartDate]&lt;=Date.GraphMax)=1,"Yes","No")</f>
        <v>No</v>
      </c>
      <c r="C2354" s="15" t="str">
        <f>IF(OR(Table1[[#This Row],[Site]]="FOOD MILLING",Table1[[#This Row],[Site]]="GODACO"), "No", "Yes")</f>
        <v>Yes</v>
      </c>
      <c r="D2354" s="40">
        <f>MAX(DATE(Table1[Year],1,1),DATE(Table1[Year],1,1)-WEEKDAY(DATE(Table1[Year],1,1),2)+(Table1[WeekNum]-1)*7+1)</f>
        <v>44620</v>
      </c>
      <c r="E2354" s="40">
        <f>MIN(DATE(Table1[Year]+1,1,0),DATE(Table1[Year],1,1)-WEEKDAY(DATE(Table1[Year],1,1),2)+Table1[WeekNum]*7)</f>
        <v>44626</v>
      </c>
      <c r="F2354" s="15">
        <v>2022</v>
      </c>
      <c r="G2354" s="15">
        <f t="shared" si="72"/>
        <v>3</v>
      </c>
      <c r="H2354" s="16">
        <v>10</v>
      </c>
      <c r="I2354" s="207" t="str">
        <f>"W" &amp;Table1[[#This Row],[WeekNum]]</f>
        <v>W10</v>
      </c>
      <c r="J2354" s="19" t="str">
        <f t="shared" si="73"/>
        <v>22-W10</v>
      </c>
      <c r="K2354" s="4" t="s">
        <v>483</v>
      </c>
      <c r="L2354" s="4"/>
      <c r="M2354" s="4" t="s">
        <v>72</v>
      </c>
      <c r="N2354" s="266" t="s">
        <v>368</v>
      </c>
      <c r="O2354" s="266" t="s">
        <v>386</v>
      </c>
      <c r="P2354" s="11" t="s">
        <v>387</v>
      </c>
      <c r="Q2354" s="11" t="s">
        <v>419</v>
      </c>
      <c r="R2354" s="3">
        <v>12652</v>
      </c>
      <c r="S2354" s="3">
        <v>23020</v>
      </c>
      <c r="T2354" s="206">
        <f>ABS(Table1[[#This Row],[Prod]]-Table1[[#This Row],[Planned]])</f>
        <v>10368</v>
      </c>
      <c r="U2354" s="209">
        <f>IF(ABS(Table1[[#This Row],[Prod]]-Table1[[#This Row],[Planned]])&gt;Table1[[#This Row],[Planned]],0,IF(Table1[[#This Row],[Planned]]=0,0,1-ABS(Table1[[#This Row],[Prod]]-Table1[[#This Row],[Planned]])/Table1[[#This Row],[Planned]]))</f>
        <v>0.18052481821055955</v>
      </c>
      <c r="V2354" s="11"/>
      <c r="W2354" s="11"/>
      <c r="X2354" s="27">
        <v>20275</v>
      </c>
      <c r="Y2354" s="206">
        <f>Table1[[#This Row],[Prod]]</f>
        <v>23020</v>
      </c>
      <c r="Z2354" s="206">
        <f>ABS(Table1[[#This Row],[Prod2]]-Table1[[#This Row],[Plan Revised]])</f>
        <v>2745</v>
      </c>
      <c r="AA2354" s="209">
        <f>IF(ABS(Table1[[#This Row],[Prod2]]-Table1[[#This Row],[Plan Revised]])&gt;Table1[[#This Row],[Plan Revised]],0,IF(Table1[[#This Row],[Plan Revised]]=0,0,1-ABS(Table1[[#This Row],[Prod2]]-Table1[[#This Row],[Plan Revised]])/Table1[[#This Row],[Plan Revised]]))</f>
        <v>0.86461159062885329</v>
      </c>
      <c r="AB2354" s="3"/>
      <c r="AC2354" s="30"/>
      <c r="AD2354"/>
      <c r="AF2354"/>
    </row>
    <row r="2355" spans="1:32">
      <c r="A2355" s="15" t="str">
        <f>IF(Table1[Week]=WeekSel,"Yes","No")</f>
        <v>No</v>
      </c>
      <c r="B2355" s="15" t="str">
        <f>IF((Table1[StartDate]&gt;=Date.GraphMin)*(Table1[StartDate]&lt;=Date.GraphMax)=1,"Yes","No")</f>
        <v>No</v>
      </c>
      <c r="C2355" s="15" t="str">
        <f>IF(OR(Table1[[#This Row],[Site]]="FOOD MILLING",Table1[[#This Row],[Site]]="GODACO"), "No", "Yes")</f>
        <v>Yes</v>
      </c>
      <c r="D2355" s="40">
        <f>MAX(DATE(Table1[Year],1,1),DATE(Table1[Year],1,1)-WEEKDAY(DATE(Table1[Year],1,1),2)+(Table1[WeekNum]-1)*7+1)</f>
        <v>44620</v>
      </c>
      <c r="E2355" s="40">
        <f>MIN(DATE(Table1[Year]+1,1,0),DATE(Table1[Year],1,1)-WEEKDAY(DATE(Table1[Year],1,1),2)+Table1[WeekNum]*7)</f>
        <v>44626</v>
      </c>
      <c r="F2355" s="15">
        <v>2022</v>
      </c>
      <c r="G2355" s="15">
        <f t="shared" si="72"/>
        <v>3</v>
      </c>
      <c r="H2355" s="16">
        <v>10</v>
      </c>
      <c r="I2355" s="207" t="str">
        <f>"W" &amp;Table1[[#This Row],[WeekNum]]</f>
        <v>W10</v>
      </c>
      <c r="J2355" s="19" t="str">
        <f t="shared" si="73"/>
        <v>22-W10</v>
      </c>
      <c r="K2355" s="4" t="s">
        <v>478</v>
      </c>
      <c r="L2355" s="4"/>
      <c r="M2355" s="4" t="s">
        <v>72</v>
      </c>
      <c r="N2355" s="266" t="s">
        <v>368</v>
      </c>
      <c r="O2355" s="266" t="s">
        <v>386</v>
      </c>
      <c r="P2355" s="11" t="s">
        <v>387</v>
      </c>
      <c r="Q2355" s="11" t="s">
        <v>419</v>
      </c>
      <c r="R2355" s="3">
        <v>360</v>
      </c>
      <c r="S2355" s="3">
        <v>360</v>
      </c>
      <c r="T2355" s="206">
        <f>ABS(Table1[[#This Row],[Prod]]-Table1[[#This Row],[Planned]])</f>
        <v>0</v>
      </c>
      <c r="U2355" s="209">
        <f>IF(ABS(Table1[[#This Row],[Prod]]-Table1[[#This Row],[Planned]])&gt;Table1[[#This Row],[Planned]],0,IF(Table1[[#This Row],[Planned]]=0,0,1-ABS(Table1[[#This Row],[Prod]]-Table1[[#This Row],[Planned]])/Table1[[#This Row],[Planned]]))</f>
        <v>1</v>
      </c>
      <c r="V2355" s="11"/>
      <c r="W2355" s="11"/>
      <c r="X2355" s="27">
        <v>720</v>
      </c>
      <c r="Y2355" s="206">
        <f>Table1[[#This Row],[Prod]]</f>
        <v>360</v>
      </c>
      <c r="Z2355" s="206">
        <f>ABS(Table1[[#This Row],[Prod2]]-Table1[[#This Row],[Plan Revised]])</f>
        <v>360</v>
      </c>
      <c r="AA2355" s="209">
        <f>IF(ABS(Table1[[#This Row],[Prod2]]-Table1[[#This Row],[Plan Revised]])&gt;Table1[[#This Row],[Plan Revised]],0,IF(Table1[[#This Row],[Plan Revised]]=0,0,1-ABS(Table1[[#This Row],[Prod2]]-Table1[[#This Row],[Plan Revised]])/Table1[[#This Row],[Plan Revised]]))</f>
        <v>0.5</v>
      </c>
      <c r="AB2355" s="3"/>
      <c r="AC2355" s="30"/>
      <c r="AD2355"/>
      <c r="AF2355"/>
    </row>
    <row r="2356" spans="1:32">
      <c r="A2356" s="15" t="str">
        <f>IF(Table1[Week]=WeekSel,"Yes","No")</f>
        <v>No</v>
      </c>
      <c r="B2356" s="15" t="str">
        <f>IF((Table1[StartDate]&gt;=Date.GraphMin)*(Table1[StartDate]&lt;=Date.GraphMax)=1,"Yes","No")</f>
        <v>No</v>
      </c>
      <c r="C2356" s="15" t="str">
        <f>IF(OR(Table1[[#This Row],[Site]]="FOOD MILLING",Table1[[#This Row],[Site]]="GODACO"), "No", "Yes")</f>
        <v>Yes</v>
      </c>
      <c r="D2356" s="40">
        <f>MAX(DATE(Table1[Year],1,1),DATE(Table1[Year],1,1)-WEEKDAY(DATE(Table1[Year],1,1),2)+(Table1[WeekNum]-1)*7+1)</f>
        <v>44620</v>
      </c>
      <c r="E2356" s="40">
        <f>MIN(DATE(Table1[Year]+1,1,0),DATE(Table1[Year],1,1)-WEEKDAY(DATE(Table1[Year],1,1),2)+Table1[WeekNum]*7)</f>
        <v>44626</v>
      </c>
      <c r="F2356" s="15">
        <v>2022</v>
      </c>
      <c r="G2356" s="15">
        <f t="shared" si="72"/>
        <v>3</v>
      </c>
      <c r="H2356" s="16">
        <v>10</v>
      </c>
      <c r="I2356" s="207" t="str">
        <f>"W" &amp;Table1[[#This Row],[WeekNum]]</f>
        <v>W10</v>
      </c>
      <c r="J2356" s="19" t="str">
        <f t="shared" si="73"/>
        <v>22-W10</v>
      </c>
      <c r="K2356" s="4" t="s">
        <v>479</v>
      </c>
      <c r="L2356" s="4"/>
      <c r="M2356" s="4" t="s">
        <v>72</v>
      </c>
      <c r="N2356" s="266" t="s">
        <v>368</v>
      </c>
      <c r="O2356" s="266" t="s">
        <v>386</v>
      </c>
      <c r="P2356" s="11" t="s">
        <v>387</v>
      </c>
      <c r="Q2356" s="11" t="s">
        <v>419</v>
      </c>
      <c r="R2356" s="3">
        <v>5000</v>
      </c>
      <c r="S2356" s="3">
        <v>4885</v>
      </c>
      <c r="T2356" s="206">
        <f>ABS(Table1[[#This Row],[Prod]]-Table1[[#This Row],[Planned]])</f>
        <v>115</v>
      </c>
      <c r="U2356" s="209">
        <f>IF(ABS(Table1[[#This Row],[Prod]]-Table1[[#This Row],[Planned]])&gt;Table1[[#This Row],[Planned]],0,IF(Table1[[#This Row],[Planned]]=0,0,1-ABS(Table1[[#This Row],[Prod]]-Table1[[#This Row],[Planned]])/Table1[[#This Row],[Planned]]))</f>
        <v>0.97699999999999998</v>
      </c>
      <c r="V2356" s="11"/>
      <c r="W2356" s="11"/>
      <c r="X2356" s="27">
        <v>5900</v>
      </c>
      <c r="Y2356" s="206">
        <f>Table1[[#This Row],[Prod]]</f>
        <v>4885</v>
      </c>
      <c r="Z2356" s="206">
        <f>ABS(Table1[[#This Row],[Prod2]]-Table1[[#This Row],[Plan Revised]])</f>
        <v>1015</v>
      </c>
      <c r="AA2356" s="209">
        <f>IF(ABS(Table1[[#This Row],[Prod2]]-Table1[[#This Row],[Plan Revised]])&gt;Table1[[#This Row],[Plan Revised]],0,IF(Table1[[#This Row],[Plan Revised]]=0,0,1-ABS(Table1[[#This Row],[Prod2]]-Table1[[#This Row],[Plan Revised]])/Table1[[#This Row],[Plan Revised]]))</f>
        <v>0.82796610169491525</v>
      </c>
      <c r="AB2356" s="3"/>
      <c r="AC2356" s="30"/>
      <c r="AD2356"/>
      <c r="AF2356"/>
    </row>
    <row r="2357" spans="1:32">
      <c r="A2357" s="15" t="str">
        <f>IF(Table1[Week]=WeekSel,"Yes","No")</f>
        <v>No</v>
      </c>
      <c r="B2357" s="15" t="str">
        <f>IF((Table1[StartDate]&gt;=Date.GraphMin)*(Table1[StartDate]&lt;=Date.GraphMax)=1,"Yes","No")</f>
        <v>No</v>
      </c>
      <c r="C2357" s="15" t="str">
        <f>IF(OR(Table1[[#This Row],[Site]]="FOOD MILLING",Table1[[#This Row],[Site]]="GODACO"), "No", "Yes")</f>
        <v>Yes</v>
      </c>
      <c r="D2357" s="40">
        <f>MAX(DATE(Table1[Year],1,1),DATE(Table1[Year],1,1)-WEEKDAY(DATE(Table1[Year],1,1),2)+(Table1[WeekNum]-1)*7+1)</f>
        <v>44620</v>
      </c>
      <c r="E2357" s="40">
        <f>MIN(DATE(Table1[Year]+1,1,0),DATE(Table1[Year],1,1)-WEEKDAY(DATE(Table1[Year],1,1),2)+Table1[WeekNum]*7)</f>
        <v>44626</v>
      </c>
      <c r="F2357" s="15">
        <v>2022</v>
      </c>
      <c r="G2357" s="15">
        <f t="shared" si="72"/>
        <v>3</v>
      </c>
      <c r="H2357" s="16">
        <v>10</v>
      </c>
      <c r="I2357" s="207" t="str">
        <f>"W" &amp;Table1[[#This Row],[WeekNum]]</f>
        <v>W10</v>
      </c>
      <c r="J2357" s="19" t="str">
        <f t="shared" si="73"/>
        <v>22-W10</v>
      </c>
      <c r="K2357" s="4" t="s">
        <v>485</v>
      </c>
      <c r="L2357" s="4"/>
      <c r="M2357" s="4" t="s">
        <v>77</v>
      </c>
      <c r="N2357" s="266" t="s">
        <v>368</v>
      </c>
      <c r="O2357" s="266" t="s">
        <v>386</v>
      </c>
      <c r="P2357" s="11" t="s">
        <v>387</v>
      </c>
      <c r="Q2357" s="11" t="s">
        <v>419</v>
      </c>
      <c r="R2357" s="3">
        <v>6000</v>
      </c>
      <c r="S2357" s="3">
        <v>6296</v>
      </c>
      <c r="T2357" s="206">
        <f>ABS(Table1[[#This Row],[Prod]]-Table1[[#This Row],[Planned]])</f>
        <v>296</v>
      </c>
      <c r="U2357" s="209">
        <f>IF(ABS(Table1[[#This Row],[Prod]]-Table1[[#This Row],[Planned]])&gt;Table1[[#This Row],[Planned]],0,IF(Table1[[#This Row],[Planned]]=0,0,1-ABS(Table1[[#This Row],[Prod]]-Table1[[#This Row],[Planned]])/Table1[[#This Row],[Planned]]))</f>
        <v>0.95066666666666666</v>
      </c>
      <c r="V2357" s="11"/>
      <c r="W2357" s="11"/>
      <c r="X2357" s="27">
        <v>6000</v>
      </c>
      <c r="Y2357" s="206">
        <f>Table1[[#This Row],[Prod]]</f>
        <v>6296</v>
      </c>
      <c r="Z2357" s="206">
        <f>ABS(Table1[[#This Row],[Prod2]]-Table1[[#This Row],[Plan Revised]])</f>
        <v>296</v>
      </c>
      <c r="AA2357" s="209">
        <f>IF(ABS(Table1[[#This Row],[Prod2]]-Table1[[#This Row],[Plan Revised]])&gt;Table1[[#This Row],[Plan Revised]],0,IF(Table1[[#This Row],[Plan Revised]]=0,0,1-ABS(Table1[[#This Row],[Prod2]]-Table1[[#This Row],[Plan Revised]])/Table1[[#This Row],[Plan Revised]]))</f>
        <v>0.95066666666666666</v>
      </c>
      <c r="AB2357" s="3"/>
      <c r="AC2357" s="30"/>
      <c r="AD2357"/>
      <c r="AF2357"/>
    </row>
    <row r="2358" spans="1:32">
      <c r="A2358" s="15" t="str">
        <f>IF(Table1[Week]=WeekSel,"Yes","No")</f>
        <v>No</v>
      </c>
      <c r="B2358" s="15" t="str">
        <f>IF((Table1[StartDate]&gt;=Date.GraphMin)*(Table1[StartDate]&lt;=Date.GraphMax)=1,"Yes","No")</f>
        <v>No</v>
      </c>
      <c r="C2358" s="15" t="str">
        <f>IF(OR(Table1[[#This Row],[Site]]="FOOD MILLING",Table1[[#This Row],[Site]]="GODACO"), "No", "Yes")</f>
        <v>Yes</v>
      </c>
      <c r="D2358" s="40">
        <f>MAX(DATE(Table1[Year],1,1),DATE(Table1[Year],1,1)-WEEKDAY(DATE(Table1[Year],1,1),2)+(Table1[WeekNum]-1)*7+1)</f>
        <v>44620</v>
      </c>
      <c r="E2358" s="40">
        <f>MIN(DATE(Table1[Year]+1,1,0),DATE(Table1[Year],1,1)-WEEKDAY(DATE(Table1[Year],1,1),2)+Table1[WeekNum]*7)</f>
        <v>44626</v>
      </c>
      <c r="F2358" s="15">
        <v>2022</v>
      </c>
      <c r="G2358" s="15">
        <f t="shared" si="72"/>
        <v>3</v>
      </c>
      <c r="H2358" s="16">
        <v>10</v>
      </c>
      <c r="I2358" s="207" t="str">
        <f>"W" &amp;Table1[[#This Row],[WeekNum]]</f>
        <v>W10</v>
      </c>
      <c r="J2358" s="19" t="str">
        <f t="shared" si="73"/>
        <v>22-W10</v>
      </c>
      <c r="K2358" s="4" t="s">
        <v>481</v>
      </c>
      <c r="L2358" s="4"/>
      <c r="M2358" s="4" t="s">
        <v>72</v>
      </c>
      <c r="N2358" s="266" t="s">
        <v>368</v>
      </c>
      <c r="O2358" s="266" t="s">
        <v>386</v>
      </c>
      <c r="P2358" s="11" t="s">
        <v>387</v>
      </c>
      <c r="Q2358" s="11" t="s">
        <v>419</v>
      </c>
      <c r="R2358" s="3">
        <v>650</v>
      </c>
      <c r="S2358" s="3">
        <v>950.5</v>
      </c>
      <c r="T2358" s="206">
        <f>ABS(Table1[[#This Row],[Prod]]-Table1[[#This Row],[Planned]])</f>
        <v>300.5</v>
      </c>
      <c r="U2358" s="209">
        <f>IF(ABS(Table1[[#This Row],[Prod]]-Table1[[#This Row],[Planned]])&gt;Table1[[#This Row],[Planned]],0,IF(Table1[[#This Row],[Planned]]=0,0,1-ABS(Table1[[#This Row],[Prod]]-Table1[[#This Row],[Planned]])/Table1[[#This Row],[Planned]]))</f>
        <v>0.53769230769230769</v>
      </c>
      <c r="V2358" s="11"/>
      <c r="W2358" s="11"/>
      <c r="X2358" s="27">
        <v>850</v>
      </c>
      <c r="Y2358" s="206">
        <f>Table1[[#This Row],[Prod]]</f>
        <v>950.5</v>
      </c>
      <c r="Z2358" s="206">
        <f>ABS(Table1[[#This Row],[Prod2]]-Table1[[#This Row],[Plan Revised]])</f>
        <v>100.5</v>
      </c>
      <c r="AA2358" s="209">
        <f>IF(ABS(Table1[[#This Row],[Prod2]]-Table1[[#This Row],[Plan Revised]])&gt;Table1[[#This Row],[Plan Revised]],0,IF(Table1[[#This Row],[Plan Revised]]=0,0,1-ABS(Table1[[#This Row],[Prod2]]-Table1[[#This Row],[Plan Revised]])/Table1[[#This Row],[Plan Revised]]))</f>
        <v>0.88176470588235289</v>
      </c>
      <c r="AB2358" s="3"/>
      <c r="AC2358" s="30"/>
      <c r="AD2358"/>
      <c r="AF2358"/>
    </row>
    <row r="2359" spans="1:32">
      <c r="A2359" s="15" t="str">
        <f>IF(Table1[Week]=WeekSel,"Yes","No")</f>
        <v>No</v>
      </c>
      <c r="B2359" s="15" t="str">
        <f>IF((Table1[StartDate]&gt;=Date.GraphMin)*(Table1[StartDate]&lt;=Date.GraphMax)=1,"Yes","No")</f>
        <v>No</v>
      </c>
      <c r="C2359" s="15" t="str">
        <f>IF(OR(Table1[[#This Row],[Site]]="FOOD MILLING",Table1[[#This Row],[Site]]="GODACO"), "No", "Yes")</f>
        <v>Yes</v>
      </c>
      <c r="D2359" s="40">
        <f>MAX(DATE(Table1[Year],1,1),DATE(Table1[Year],1,1)-WEEKDAY(DATE(Table1[Year],1,1),2)+(Table1[WeekNum]-1)*7+1)</f>
        <v>44620</v>
      </c>
      <c r="E2359" s="40">
        <f>MIN(DATE(Table1[Year]+1,1,0),DATE(Table1[Year],1,1)-WEEKDAY(DATE(Table1[Year],1,1),2)+Table1[WeekNum]*7)</f>
        <v>44626</v>
      </c>
      <c r="F2359" s="15">
        <v>2022</v>
      </c>
      <c r="G2359" s="15">
        <f t="shared" si="72"/>
        <v>3</v>
      </c>
      <c r="H2359" s="16">
        <v>10</v>
      </c>
      <c r="I2359" s="207" t="str">
        <f>"W" &amp;Table1[[#This Row],[WeekNum]]</f>
        <v>W10</v>
      </c>
      <c r="J2359" s="19" t="str">
        <f t="shared" si="73"/>
        <v>22-W10</v>
      </c>
      <c r="K2359" s="4" t="s">
        <v>484</v>
      </c>
      <c r="L2359" s="4"/>
      <c r="M2359" s="4" t="s">
        <v>72</v>
      </c>
      <c r="N2359" s="266" t="s">
        <v>368</v>
      </c>
      <c r="O2359" s="266" t="s">
        <v>386</v>
      </c>
      <c r="P2359" s="11" t="s">
        <v>387</v>
      </c>
      <c r="Q2359" s="11" t="s">
        <v>419</v>
      </c>
      <c r="R2359" s="3">
        <v>2000</v>
      </c>
      <c r="S2359" s="3">
        <v>3740</v>
      </c>
      <c r="T2359" s="206">
        <f>ABS(Table1[[#This Row],[Prod]]-Table1[[#This Row],[Planned]])</f>
        <v>1740</v>
      </c>
      <c r="U2359" s="209">
        <f>IF(ABS(Table1[[#This Row],[Prod]]-Table1[[#This Row],[Planned]])&gt;Table1[[#This Row],[Planned]],0,IF(Table1[[#This Row],[Planned]]=0,0,1-ABS(Table1[[#This Row],[Prod]]-Table1[[#This Row],[Planned]])/Table1[[#This Row],[Planned]]))</f>
        <v>0.13</v>
      </c>
      <c r="V2359" s="11"/>
      <c r="W2359" s="11"/>
      <c r="X2359" s="27">
        <v>3750</v>
      </c>
      <c r="Y2359" s="206">
        <f>Table1[[#This Row],[Prod]]</f>
        <v>3740</v>
      </c>
      <c r="Z2359" s="206">
        <f>ABS(Table1[[#This Row],[Prod2]]-Table1[[#This Row],[Plan Revised]])</f>
        <v>10</v>
      </c>
      <c r="AA2359" s="209">
        <f>IF(ABS(Table1[[#This Row],[Prod2]]-Table1[[#This Row],[Plan Revised]])&gt;Table1[[#This Row],[Plan Revised]],0,IF(Table1[[#This Row],[Plan Revised]]=0,0,1-ABS(Table1[[#This Row],[Prod2]]-Table1[[#This Row],[Plan Revised]])/Table1[[#This Row],[Plan Revised]]))</f>
        <v>0.99733333333333329</v>
      </c>
      <c r="AB2359" s="3"/>
      <c r="AC2359" s="30"/>
      <c r="AD2359"/>
      <c r="AF2359"/>
    </row>
    <row r="2360" spans="1:32">
      <c r="A2360" s="15" t="str">
        <f>IF(Table1[Week]=WeekSel,"Yes","No")</f>
        <v>No</v>
      </c>
      <c r="B2360" s="15" t="str">
        <f>IF((Table1[StartDate]&gt;=Date.GraphMin)*(Table1[StartDate]&lt;=Date.GraphMax)=1,"Yes","No")</f>
        <v>No</v>
      </c>
      <c r="C2360" s="15" t="str">
        <f>IF(OR(Table1[[#This Row],[Site]]="FOOD MILLING",Table1[[#This Row],[Site]]="GODACO"), "No", "Yes")</f>
        <v>Yes</v>
      </c>
      <c r="D2360" s="40">
        <f>MAX(DATE(Table1[Year],1,1),DATE(Table1[Year],1,1)-WEEKDAY(DATE(Table1[Year],1,1),2)+(Table1[WeekNum]-1)*7+1)</f>
        <v>44620</v>
      </c>
      <c r="E2360" s="40">
        <f>MIN(DATE(Table1[Year]+1,1,0),DATE(Table1[Year],1,1)-WEEKDAY(DATE(Table1[Year],1,1),2)+Table1[WeekNum]*7)</f>
        <v>44626</v>
      </c>
      <c r="F2360" s="15">
        <v>2022</v>
      </c>
      <c r="G2360" s="15">
        <f t="shared" si="72"/>
        <v>3</v>
      </c>
      <c r="H2360" s="16">
        <v>10</v>
      </c>
      <c r="I2360" s="207" t="str">
        <f>"W" &amp;Table1[[#This Row],[WeekNum]]</f>
        <v>W10</v>
      </c>
      <c r="J2360" s="19" t="str">
        <f t="shared" si="73"/>
        <v>22-W10</v>
      </c>
      <c r="K2360" s="4" t="s">
        <v>487</v>
      </c>
      <c r="L2360" s="4"/>
      <c r="M2360" s="4" t="s">
        <v>72</v>
      </c>
      <c r="N2360" s="266" t="s">
        <v>368</v>
      </c>
      <c r="O2360" s="266" t="s">
        <v>386</v>
      </c>
      <c r="P2360" s="11" t="s">
        <v>387</v>
      </c>
      <c r="Q2360" s="11" t="s">
        <v>419</v>
      </c>
      <c r="R2360" s="3">
        <v>0</v>
      </c>
      <c r="S2360" s="3">
        <v>72</v>
      </c>
      <c r="T2360" s="206">
        <f>ABS(Table1[[#This Row],[Prod]]-Table1[[#This Row],[Planned]])</f>
        <v>72</v>
      </c>
      <c r="U2360" s="209">
        <f>IF(ABS(Table1[[#This Row],[Prod]]-Table1[[#This Row],[Planned]])&gt;Table1[[#This Row],[Planned]],0,IF(Table1[[#This Row],[Planned]]=0,0,1-ABS(Table1[[#This Row],[Prod]]-Table1[[#This Row],[Planned]])/Table1[[#This Row],[Planned]]))</f>
        <v>0</v>
      </c>
      <c r="V2360" s="11"/>
      <c r="W2360" s="11"/>
      <c r="X2360" s="27">
        <v>72</v>
      </c>
      <c r="Y2360" s="206">
        <f>Table1[[#This Row],[Prod]]</f>
        <v>72</v>
      </c>
      <c r="Z2360" s="206">
        <f>ABS(Table1[[#This Row],[Prod2]]-Table1[[#This Row],[Plan Revised]])</f>
        <v>0</v>
      </c>
      <c r="AA2360" s="209">
        <f>IF(ABS(Table1[[#This Row],[Prod2]]-Table1[[#This Row],[Plan Revised]])&gt;Table1[[#This Row],[Plan Revised]],0,IF(Table1[[#This Row],[Plan Revised]]=0,0,1-ABS(Table1[[#This Row],[Prod2]]-Table1[[#This Row],[Plan Revised]])/Table1[[#This Row],[Plan Revised]]))</f>
        <v>1</v>
      </c>
      <c r="AB2360" s="3"/>
      <c r="AC2360" s="30"/>
      <c r="AD2360"/>
      <c r="AF2360"/>
    </row>
    <row r="2361" spans="1:32">
      <c r="A2361" s="15" t="str">
        <f>IF(Table1[Week]=WeekSel,"Yes","No")</f>
        <v>No</v>
      </c>
      <c r="B2361" s="15" t="str">
        <f>IF((Table1[StartDate]&gt;=Date.GraphMin)*(Table1[StartDate]&lt;=Date.GraphMax)=1,"Yes","No")</f>
        <v>No</v>
      </c>
      <c r="C2361" s="15" t="str">
        <f>IF(OR(Table1[[#This Row],[Site]]="FOOD MILLING",Table1[[#This Row],[Site]]="GODACO"), "No", "Yes")</f>
        <v>Yes</v>
      </c>
      <c r="D2361" s="40">
        <f>MAX(DATE(Table1[Year],1,1),DATE(Table1[Year],1,1)-WEEKDAY(DATE(Table1[Year],1,1),2)+(Table1[WeekNum]-1)*7+1)</f>
        <v>44620</v>
      </c>
      <c r="E2361" s="40">
        <f>MIN(DATE(Table1[Year]+1,1,0),DATE(Table1[Year],1,1)-WEEKDAY(DATE(Table1[Year],1,1),2)+Table1[WeekNum]*7)</f>
        <v>44626</v>
      </c>
      <c r="F2361" s="15">
        <v>2022</v>
      </c>
      <c r="G2361" s="15">
        <f t="shared" si="72"/>
        <v>3</v>
      </c>
      <c r="H2361" s="16">
        <v>10</v>
      </c>
      <c r="I2361" s="207" t="str">
        <f>"W" &amp;Table1[[#This Row],[WeekNum]]</f>
        <v>W10</v>
      </c>
      <c r="J2361" s="19" t="str">
        <f t="shared" si="73"/>
        <v>22-W10</v>
      </c>
      <c r="K2361" s="4" t="s">
        <v>490</v>
      </c>
      <c r="L2361" s="4"/>
      <c r="M2361" s="4" t="s">
        <v>72</v>
      </c>
      <c r="N2361" s="266" t="s">
        <v>368</v>
      </c>
      <c r="O2361" s="266" t="s">
        <v>386</v>
      </c>
      <c r="P2361" s="11" t="s">
        <v>387</v>
      </c>
      <c r="Q2361" s="11" t="s">
        <v>419</v>
      </c>
      <c r="R2361" s="3">
        <v>2100</v>
      </c>
      <c r="S2361" s="3">
        <v>1100</v>
      </c>
      <c r="T2361" s="206">
        <f>ABS(Table1[[#This Row],[Prod]]-Table1[[#This Row],[Planned]])</f>
        <v>1000</v>
      </c>
      <c r="U2361" s="209">
        <f>IF(ABS(Table1[[#This Row],[Prod]]-Table1[[#This Row],[Planned]])&gt;Table1[[#This Row],[Planned]],0,IF(Table1[[#This Row],[Planned]]=0,0,1-ABS(Table1[[#This Row],[Prod]]-Table1[[#This Row],[Planned]])/Table1[[#This Row],[Planned]]))</f>
        <v>0.52380952380952384</v>
      </c>
      <c r="V2361" s="11"/>
      <c r="W2361" s="11"/>
      <c r="X2361" s="27">
        <v>1100</v>
      </c>
      <c r="Y2361" s="206">
        <f>Table1[[#This Row],[Prod]]</f>
        <v>1100</v>
      </c>
      <c r="Z2361" s="206">
        <f>ABS(Table1[[#This Row],[Prod2]]-Table1[[#This Row],[Plan Revised]])</f>
        <v>0</v>
      </c>
      <c r="AA2361" s="209">
        <f>IF(ABS(Table1[[#This Row],[Prod2]]-Table1[[#This Row],[Plan Revised]])&gt;Table1[[#This Row],[Plan Revised]],0,IF(Table1[[#This Row],[Plan Revised]]=0,0,1-ABS(Table1[[#This Row],[Prod2]]-Table1[[#This Row],[Plan Revised]])/Table1[[#This Row],[Plan Revised]]))</f>
        <v>1</v>
      </c>
      <c r="AB2361" s="3"/>
      <c r="AC2361" s="30"/>
      <c r="AD2361"/>
      <c r="AF2361"/>
    </row>
    <row r="2362" spans="1:32">
      <c r="A2362" s="15" t="str">
        <f>IF(Table1[Week]=WeekSel,"Yes","No")</f>
        <v>No</v>
      </c>
      <c r="B2362" s="15" t="str">
        <f>IF((Table1[StartDate]&gt;=Date.GraphMin)*(Table1[StartDate]&lt;=Date.GraphMax)=1,"Yes","No")</f>
        <v>No</v>
      </c>
      <c r="C2362" s="15" t="str">
        <f>IF(OR(Table1[[#This Row],[Site]]="FOOD MILLING",Table1[[#This Row],[Site]]="GODACO"), "No", "Yes")</f>
        <v>Yes</v>
      </c>
      <c r="D2362" s="40">
        <f>MAX(DATE(Table1[Year],1,1),DATE(Table1[Year],1,1)-WEEKDAY(DATE(Table1[Year],1,1),2)+(Table1[WeekNum]-1)*7+1)</f>
        <v>44620</v>
      </c>
      <c r="E2362" s="40">
        <f>MIN(DATE(Table1[Year]+1,1,0),DATE(Table1[Year],1,1)-WEEKDAY(DATE(Table1[Year],1,1),2)+Table1[WeekNum]*7)</f>
        <v>44626</v>
      </c>
      <c r="F2362" s="15">
        <v>2022</v>
      </c>
      <c r="G2362" s="15">
        <f t="shared" si="72"/>
        <v>3</v>
      </c>
      <c r="H2362" s="16">
        <v>10</v>
      </c>
      <c r="I2362" s="207" t="str">
        <f>"W" &amp;Table1[[#This Row],[WeekNum]]</f>
        <v>W10</v>
      </c>
      <c r="J2362" s="19" t="str">
        <f t="shared" si="73"/>
        <v>22-W10</v>
      </c>
      <c r="K2362" s="4" t="s">
        <v>493</v>
      </c>
      <c r="L2362" s="4"/>
      <c r="M2362" s="4" t="s">
        <v>72</v>
      </c>
      <c r="N2362" s="266" t="s">
        <v>368</v>
      </c>
      <c r="O2362" s="266" t="s">
        <v>386</v>
      </c>
      <c r="P2362" s="11" t="s">
        <v>387</v>
      </c>
      <c r="Q2362" s="11" t="s">
        <v>419</v>
      </c>
      <c r="R2362" s="3">
        <v>200</v>
      </c>
      <c r="S2362" s="3">
        <v>800</v>
      </c>
      <c r="T2362" s="206">
        <f>ABS(Table1[[#This Row],[Prod]]-Table1[[#This Row],[Planned]])</f>
        <v>600</v>
      </c>
      <c r="U2362" s="209">
        <f>IF(ABS(Table1[[#This Row],[Prod]]-Table1[[#This Row],[Planned]])&gt;Table1[[#This Row],[Planned]],0,IF(Table1[[#This Row],[Planned]]=0,0,1-ABS(Table1[[#This Row],[Prod]]-Table1[[#This Row],[Planned]])/Table1[[#This Row],[Planned]]))</f>
        <v>0</v>
      </c>
      <c r="V2362" s="11"/>
      <c r="W2362" s="11"/>
      <c r="X2362" s="27">
        <v>800</v>
      </c>
      <c r="Y2362" s="206">
        <f>Table1[[#This Row],[Prod]]</f>
        <v>800</v>
      </c>
      <c r="Z2362" s="206">
        <f>ABS(Table1[[#This Row],[Prod2]]-Table1[[#This Row],[Plan Revised]])</f>
        <v>0</v>
      </c>
      <c r="AA2362" s="209">
        <f>IF(ABS(Table1[[#This Row],[Prod2]]-Table1[[#This Row],[Plan Revised]])&gt;Table1[[#This Row],[Plan Revised]],0,IF(Table1[[#This Row],[Plan Revised]]=0,0,1-ABS(Table1[[#This Row],[Prod2]]-Table1[[#This Row],[Plan Revised]])/Table1[[#This Row],[Plan Revised]]))</f>
        <v>1</v>
      </c>
      <c r="AB2362" s="3"/>
      <c r="AC2362" s="30"/>
      <c r="AD2362"/>
      <c r="AF2362"/>
    </row>
    <row r="2363" spans="1:32">
      <c r="A2363" s="15" t="str">
        <f>IF(Table1[Week]=WeekSel,"Yes","No")</f>
        <v>No</v>
      </c>
      <c r="B2363" s="15" t="str">
        <f>IF((Table1[StartDate]&gt;=Date.GraphMin)*(Table1[StartDate]&lt;=Date.GraphMax)=1,"Yes","No")</f>
        <v>No</v>
      </c>
      <c r="C2363" s="15" t="str">
        <f>IF(OR(Table1[[#This Row],[Site]]="FOOD MILLING",Table1[[#This Row],[Site]]="GODACO"), "No", "Yes")</f>
        <v>Yes</v>
      </c>
      <c r="D2363" s="40">
        <f>MAX(DATE(Table1[Year],1,1),DATE(Table1[Year],1,1)-WEEKDAY(DATE(Table1[Year],1,1),2)+(Table1[WeekNum]-1)*7+1)</f>
        <v>44620</v>
      </c>
      <c r="E2363" s="40">
        <f>MIN(DATE(Table1[Year]+1,1,0),DATE(Table1[Year],1,1)-WEEKDAY(DATE(Table1[Year],1,1),2)+Table1[WeekNum]*7)</f>
        <v>44626</v>
      </c>
      <c r="F2363" s="15">
        <v>2022</v>
      </c>
      <c r="G2363" s="15">
        <f t="shared" si="72"/>
        <v>3</v>
      </c>
      <c r="H2363" s="16">
        <v>10</v>
      </c>
      <c r="I2363" s="207" t="str">
        <f>"W" &amp;Table1[[#This Row],[WeekNum]]</f>
        <v>W10</v>
      </c>
      <c r="J2363" s="19" t="str">
        <f t="shared" si="73"/>
        <v>22-W10</v>
      </c>
      <c r="K2363" s="4" t="s">
        <v>488</v>
      </c>
      <c r="L2363" s="4"/>
      <c r="M2363" s="4" t="s">
        <v>72</v>
      </c>
      <c r="N2363" s="266" t="s">
        <v>368</v>
      </c>
      <c r="O2363" s="266" t="s">
        <v>386</v>
      </c>
      <c r="P2363" s="11" t="s">
        <v>387</v>
      </c>
      <c r="Q2363" s="11" t="s">
        <v>419</v>
      </c>
      <c r="R2363" s="3">
        <v>0</v>
      </c>
      <c r="S2363" s="3">
        <v>0</v>
      </c>
      <c r="T2363" s="206">
        <f>ABS(Table1[[#This Row],[Prod]]-Table1[[#This Row],[Planned]])</f>
        <v>0</v>
      </c>
      <c r="U2363" s="209">
        <f>IF(ABS(Table1[[#This Row],[Prod]]-Table1[[#This Row],[Planned]])&gt;Table1[[#This Row],[Planned]],0,IF(Table1[[#This Row],[Planned]]=0,0,1-ABS(Table1[[#This Row],[Prod]]-Table1[[#This Row],[Planned]])/Table1[[#This Row],[Planned]]))</f>
        <v>0</v>
      </c>
      <c r="V2363" s="11"/>
      <c r="W2363" s="11"/>
      <c r="X2363" s="27">
        <v>0</v>
      </c>
      <c r="Y2363" s="206">
        <f>Table1[[#This Row],[Prod]]</f>
        <v>0</v>
      </c>
      <c r="Z2363" s="206">
        <f>ABS(Table1[[#This Row],[Prod2]]-Table1[[#This Row],[Plan Revised]])</f>
        <v>0</v>
      </c>
      <c r="AA2363" s="209">
        <f>IF(ABS(Table1[[#This Row],[Prod2]]-Table1[[#This Row],[Plan Revised]])&gt;Table1[[#This Row],[Plan Revised]],0,IF(Table1[[#This Row],[Plan Revised]]=0,0,1-ABS(Table1[[#This Row],[Prod2]]-Table1[[#This Row],[Plan Revised]])/Table1[[#This Row],[Plan Revised]]))</f>
        <v>0</v>
      </c>
      <c r="AB2363" s="3"/>
      <c r="AC2363" s="30"/>
      <c r="AD2363"/>
      <c r="AF2363"/>
    </row>
    <row r="2364" spans="1:32">
      <c r="A2364" s="15" t="str">
        <f>IF(Table1[Week]=WeekSel,"Yes","No")</f>
        <v>No</v>
      </c>
      <c r="B2364" s="15" t="str">
        <f>IF((Table1[StartDate]&gt;=Date.GraphMin)*(Table1[StartDate]&lt;=Date.GraphMax)=1,"Yes","No")</f>
        <v>No</v>
      </c>
      <c r="C2364" s="15" t="str">
        <f>IF(OR(Table1[[#This Row],[Site]]="FOOD MILLING",Table1[[#This Row],[Site]]="GODACO"), "No", "Yes")</f>
        <v>Yes</v>
      </c>
      <c r="D2364" s="40">
        <f>MAX(DATE(Table1[Year],1,1),DATE(Table1[Year],1,1)-WEEKDAY(DATE(Table1[Year],1,1),2)+(Table1[WeekNum]-1)*7+1)</f>
        <v>44620</v>
      </c>
      <c r="E2364" s="40">
        <f>MIN(DATE(Table1[Year]+1,1,0),DATE(Table1[Year],1,1)-WEEKDAY(DATE(Table1[Year],1,1),2)+Table1[WeekNum]*7)</f>
        <v>44626</v>
      </c>
      <c r="F2364" s="15">
        <v>2022</v>
      </c>
      <c r="G2364" s="15">
        <f t="shared" si="72"/>
        <v>3</v>
      </c>
      <c r="H2364" s="16">
        <v>10</v>
      </c>
      <c r="I2364" s="207" t="str">
        <f>"W" &amp;Table1[[#This Row],[WeekNum]]</f>
        <v>W10</v>
      </c>
      <c r="J2364" s="19" t="str">
        <f t="shared" si="73"/>
        <v>22-W10</v>
      </c>
      <c r="K2364" s="4" t="s">
        <v>489</v>
      </c>
      <c r="L2364" s="4"/>
      <c r="M2364" s="4" t="s">
        <v>72</v>
      </c>
      <c r="N2364" s="266" t="s">
        <v>368</v>
      </c>
      <c r="O2364" s="266" t="s">
        <v>386</v>
      </c>
      <c r="P2364" s="11" t="s">
        <v>387</v>
      </c>
      <c r="Q2364" s="11" t="s">
        <v>419</v>
      </c>
      <c r="R2364" s="3">
        <v>1200</v>
      </c>
      <c r="S2364" s="3">
        <v>960</v>
      </c>
      <c r="T2364" s="206">
        <f>ABS(Table1[[#This Row],[Prod]]-Table1[[#This Row],[Planned]])</f>
        <v>240</v>
      </c>
      <c r="U2364" s="209">
        <f>IF(ABS(Table1[[#This Row],[Prod]]-Table1[[#This Row],[Planned]])&gt;Table1[[#This Row],[Planned]],0,IF(Table1[[#This Row],[Planned]]=0,0,1-ABS(Table1[[#This Row],[Prod]]-Table1[[#This Row],[Planned]])/Table1[[#This Row],[Planned]]))</f>
        <v>0.8</v>
      </c>
      <c r="V2364" s="11"/>
      <c r="W2364" s="11"/>
      <c r="X2364" s="27">
        <v>960</v>
      </c>
      <c r="Y2364" s="206">
        <f>Table1[[#This Row],[Prod]]</f>
        <v>960</v>
      </c>
      <c r="Z2364" s="206">
        <f>ABS(Table1[[#This Row],[Prod2]]-Table1[[#This Row],[Plan Revised]])</f>
        <v>0</v>
      </c>
      <c r="AA2364" s="209">
        <f>IF(ABS(Table1[[#This Row],[Prod2]]-Table1[[#This Row],[Plan Revised]])&gt;Table1[[#This Row],[Plan Revised]],0,IF(Table1[[#This Row],[Plan Revised]]=0,0,1-ABS(Table1[[#This Row],[Prod2]]-Table1[[#This Row],[Plan Revised]])/Table1[[#This Row],[Plan Revised]]))</f>
        <v>1</v>
      </c>
      <c r="AB2364" s="3"/>
      <c r="AC2364" s="30"/>
      <c r="AD2364"/>
      <c r="AF2364"/>
    </row>
    <row r="2365" spans="1:32">
      <c r="A2365" s="15" t="str">
        <f>IF(Table1[Week]=WeekSel,"Yes","No")</f>
        <v>No</v>
      </c>
      <c r="B2365" s="15" t="str">
        <f>IF((Table1[StartDate]&gt;=Date.GraphMin)*(Table1[StartDate]&lt;=Date.GraphMax)=1,"Yes","No")</f>
        <v>No</v>
      </c>
      <c r="C2365" s="15" t="str">
        <f>IF(OR(Table1[[#This Row],[Site]]="FOOD MILLING",Table1[[#This Row],[Site]]="GODACO"), "No", "Yes")</f>
        <v>Yes</v>
      </c>
      <c r="D2365" s="40">
        <f>MAX(DATE(Table1[Year],1,1),DATE(Table1[Year],1,1)-WEEKDAY(DATE(Table1[Year],1,1),2)+(Table1[WeekNum]-1)*7+1)</f>
        <v>44620</v>
      </c>
      <c r="E2365" s="40">
        <f>MIN(DATE(Table1[Year]+1,1,0),DATE(Table1[Year],1,1)-WEEKDAY(DATE(Table1[Year],1,1),2)+Table1[WeekNum]*7)</f>
        <v>44626</v>
      </c>
      <c r="F2365" s="15">
        <v>2022</v>
      </c>
      <c r="G2365" s="15">
        <f t="shared" si="72"/>
        <v>3</v>
      </c>
      <c r="H2365" s="16">
        <v>10</v>
      </c>
      <c r="I2365" s="207" t="str">
        <f>"W" &amp;Table1[[#This Row],[WeekNum]]</f>
        <v>W10</v>
      </c>
      <c r="J2365" s="19" t="str">
        <f t="shared" si="73"/>
        <v>22-W10</v>
      </c>
      <c r="K2365" s="4" t="s">
        <v>482</v>
      </c>
      <c r="L2365" s="4"/>
      <c r="M2365" s="4" t="s">
        <v>72</v>
      </c>
      <c r="N2365" s="266" t="s">
        <v>368</v>
      </c>
      <c r="O2365" s="266" t="s">
        <v>386</v>
      </c>
      <c r="P2365" s="11" t="s">
        <v>387</v>
      </c>
      <c r="Q2365" s="11" t="s">
        <v>419</v>
      </c>
      <c r="R2365" s="3">
        <v>1650</v>
      </c>
      <c r="S2365" s="3">
        <v>1399.2</v>
      </c>
      <c r="T2365" s="206">
        <f>ABS(Table1[[#This Row],[Prod]]-Table1[[#This Row],[Planned]])</f>
        <v>250.79999999999995</v>
      </c>
      <c r="U2365" s="209">
        <f>IF(ABS(Table1[[#This Row],[Prod]]-Table1[[#This Row],[Planned]])&gt;Table1[[#This Row],[Planned]],0,IF(Table1[[#This Row],[Planned]]=0,0,1-ABS(Table1[[#This Row],[Prod]]-Table1[[#This Row],[Planned]])/Table1[[#This Row],[Planned]]))</f>
        <v>0.84800000000000009</v>
      </c>
      <c r="V2365" s="11"/>
      <c r="W2365" s="11"/>
      <c r="X2365" s="27">
        <v>1350</v>
      </c>
      <c r="Y2365" s="206">
        <f>Table1[[#This Row],[Prod]]</f>
        <v>1399.2</v>
      </c>
      <c r="Z2365" s="206">
        <f>ABS(Table1[[#This Row],[Prod2]]-Table1[[#This Row],[Plan Revised]])</f>
        <v>49.200000000000045</v>
      </c>
      <c r="AA2365" s="209">
        <f>IF(ABS(Table1[[#This Row],[Prod2]]-Table1[[#This Row],[Plan Revised]])&gt;Table1[[#This Row],[Plan Revised]],0,IF(Table1[[#This Row],[Plan Revised]]=0,0,1-ABS(Table1[[#This Row],[Prod2]]-Table1[[#This Row],[Plan Revised]])/Table1[[#This Row],[Plan Revised]]))</f>
        <v>0.9635555555555555</v>
      </c>
      <c r="AB2365" s="3"/>
      <c r="AC2365" s="30"/>
      <c r="AD2365"/>
      <c r="AF2365"/>
    </row>
    <row r="2366" spans="1:32">
      <c r="A2366" s="15" t="str">
        <f>IF(Table1[Week]=WeekSel,"Yes","No")</f>
        <v>No</v>
      </c>
      <c r="B2366" s="15" t="str">
        <f>IF((Table1[StartDate]&gt;=Date.GraphMin)*(Table1[StartDate]&lt;=Date.GraphMax)=1,"Yes","No")</f>
        <v>No</v>
      </c>
      <c r="C2366" s="15" t="str">
        <f>IF(OR(Table1[[#This Row],[Site]]="FOOD MILLING",Table1[[#This Row],[Site]]="GODACO"), "No", "Yes")</f>
        <v>Yes</v>
      </c>
      <c r="D2366" s="40">
        <f>MAX(DATE(Table1[Year],1,1),DATE(Table1[Year],1,1)-WEEKDAY(DATE(Table1[Year],1,1),2)+(Table1[WeekNum]-1)*7+1)</f>
        <v>44620</v>
      </c>
      <c r="E2366" s="40">
        <f>MIN(DATE(Table1[Year]+1,1,0),DATE(Table1[Year],1,1)-WEEKDAY(DATE(Table1[Year],1,1),2)+Table1[WeekNum]*7)</f>
        <v>44626</v>
      </c>
      <c r="F2366" s="15">
        <v>2022</v>
      </c>
      <c r="G2366" s="15">
        <f t="shared" si="72"/>
        <v>3</v>
      </c>
      <c r="H2366" s="16">
        <v>10</v>
      </c>
      <c r="I2366" s="207" t="str">
        <f>"W" &amp;Table1[[#This Row],[WeekNum]]</f>
        <v>W10</v>
      </c>
      <c r="J2366" s="19" t="str">
        <f t="shared" si="73"/>
        <v>22-W10</v>
      </c>
      <c r="K2366" s="4" t="s">
        <v>29</v>
      </c>
      <c r="L2366" s="4"/>
      <c r="M2366" s="4" t="s">
        <v>77</v>
      </c>
      <c r="N2366" s="266" t="s">
        <v>368</v>
      </c>
      <c r="O2366" s="266" t="s">
        <v>386</v>
      </c>
      <c r="P2366" s="11" t="s">
        <v>387</v>
      </c>
      <c r="Q2366" s="11" t="s">
        <v>419</v>
      </c>
      <c r="R2366" s="3">
        <v>0</v>
      </c>
      <c r="S2366" s="3">
        <v>0</v>
      </c>
      <c r="T2366" s="206">
        <f>ABS(Table1[[#This Row],[Prod]]-Table1[[#This Row],[Planned]])</f>
        <v>0</v>
      </c>
      <c r="U2366" s="209">
        <f>IF(ABS(Table1[[#This Row],[Prod]]-Table1[[#This Row],[Planned]])&gt;Table1[[#This Row],[Planned]],0,IF(Table1[[#This Row],[Planned]]=0,0,1-ABS(Table1[[#This Row],[Prod]]-Table1[[#This Row],[Planned]])/Table1[[#This Row],[Planned]]))</f>
        <v>0</v>
      </c>
      <c r="V2366" s="11"/>
      <c r="W2366" s="11"/>
      <c r="X2366" s="27">
        <v>0</v>
      </c>
      <c r="Y2366" s="206">
        <f>Table1[[#This Row],[Prod]]</f>
        <v>0</v>
      </c>
      <c r="Z2366" s="206">
        <f>ABS(Table1[[#This Row],[Prod2]]-Table1[[#This Row],[Plan Revised]])</f>
        <v>0</v>
      </c>
      <c r="AA2366" s="209">
        <f>IF(ABS(Table1[[#This Row],[Prod2]]-Table1[[#This Row],[Plan Revised]])&gt;Table1[[#This Row],[Plan Revised]],0,IF(Table1[[#This Row],[Plan Revised]]=0,0,1-ABS(Table1[[#This Row],[Prod2]]-Table1[[#This Row],[Plan Revised]])/Table1[[#This Row],[Plan Revised]]))</f>
        <v>0</v>
      </c>
      <c r="AB2366" s="3"/>
      <c r="AC2366" s="30"/>
      <c r="AD2366"/>
      <c r="AF2366"/>
    </row>
    <row r="2367" spans="1:32">
      <c r="A2367" s="15" t="str">
        <f>IF(Table1[Week]=WeekSel,"Yes","No")</f>
        <v>No</v>
      </c>
      <c r="B2367" s="15" t="str">
        <f>IF((Table1[StartDate]&gt;=Date.GraphMin)*(Table1[StartDate]&lt;=Date.GraphMax)=1,"Yes","No")</f>
        <v>No</v>
      </c>
      <c r="C2367" s="15" t="str">
        <f>IF(OR(Table1[[#This Row],[Site]]="FOOD MILLING",Table1[[#This Row],[Site]]="GODACO"), "No", "Yes")</f>
        <v>Yes</v>
      </c>
      <c r="D2367" s="40">
        <f>MAX(DATE(Table1[Year],1,1),DATE(Table1[Year],1,1)-WEEKDAY(DATE(Table1[Year],1,1),2)+(Table1[WeekNum]-1)*7+1)</f>
        <v>44620</v>
      </c>
      <c r="E2367" s="40">
        <f>MIN(DATE(Table1[Year]+1,1,0),DATE(Table1[Year],1,1)-WEEKDAY(DATE(Table1[Year],1,1),2)+Table1[WeekNum]*7)</f>
        <v>44626</v>
      </c>
      <c r="F2367" s="15">
        <v>2022</v>
      </c>
      <c r="G2367" s="15">
        <f t="shared" si="72"/>
        <v>3</v>
      </c>
      <c r="H2367" s="16">
        <v>10</v>
      </c>
      <c r="I2367" s="207" t="str">
        <f>"W" &amp;Table1[[#This Row],[WeekNum]]</f>
        <v>W10</v>
      </c>
      <c r="J2367" s="19" t="str">
        <f t="shared" si="73"/>
        <v>22-W10</v>
      </c>
      <c r="K2367" s="4" t="s">
        <v>30</v>
      </c>
      <c r="L2367" s="4"/>
      <c r="M2367" s="4" t="s">
        <v>77</v>
      </c>
      <c r="N2367" s="266" t="s">
        <v>368</v>
      </c>
      <c r="O2367" s="266" t="s">
        <v>386</v>
      </c>
      <c r="P2367" s="11" t="s">
        <v>387</v>
      </c>
      <c r="Q2367" s="11" t="s">
        <v>419</v>
      </c>
      <c r="R2367" s="3">
        <v>0</v>
      </c>
      <c r="S2367" s="3">
        <v>0</v>
      </c>
      <c r="T2367" s="206">
        <f>ABS(Table1[[#This Row],[Prod]]-Table1[[#This Row],[Planned]])</f>
        <v>0</v>
      </c>
      <c r="U2367" s="209">
        <f>IF(ABS(Table1[[#This Row],[Prod]]-Table1[[#This Row],[Planned]])&gt;Table1[[#This Row],[Planned]],0,IF(Table1[[#This Row],[Planned]]=0,0,1-ABS(Table1[[#This Row],[Prod]]-Table1[[#This Row],[Planned]])/Table1[[#This Row],[Planned]]))</f>
        <v>0</v>
      </c>
      <c r="V2367" s="11"/>
      <c r="W2367" s="11"/>
      <c r="X2367" s="27">
        <v>0</v>
      </c>
      <c r="Y2367" s="206">
        <f>Table1[[#This Row],[Prod]]</f>
        <v>0</v>
      </c>
      <c r="Z2367" s="206">
        <f>ABS(Table1[[#This Row],[Prod2]]-Table1[[#This Row],[Plan Revised]])</f>
        <v>0</v>
      </c>
      <c r="AA2367" s="209">
        <f>IF(ABS(Table1[[#This Row],[Prod2]]-Table1[[#This Row],[Plan Revised]])&gt;Table1[[#This Row],[Plan Revised]],0,IF(Table1[[#This Row],[Plan Revised]]=0,0,1-ABS(Table1[[#This Row],[Prod2]]-Table1[[#This Row],[Plan Revised]])/Table1[[#This Row],[Plan Revised]]))</f>
        <v>0</v>
      </c>
      <c r="AB2367" s="3"/>
      <c r="AC2367" s="30"/>
      <c r="AD2367"/>
      <c r="AF2367"/>
    </row>
    <row r="2368" spans="1:32">
      <c r="A2368" s="15" t="str">
        <f>IF(Table1[Week]=WeekSel,"Yes","No")</f>
        <v>No</v>
      </c>
      <c r="B2368" s="15" t="str">
        <f>IF((Table1[StartDate]&gt;=Date.GraphMin)*(Table1[StartDate]&lt;=Date.GraphMax)=1,"Yes","No")</f>
        <v>No</v>
      </c>
      <c r="C2368" s="15" t="str">
        <f>IF(OR(Table1[[#This Row],[Site]]="FOOD MILLING",Table1[[#This Row],[Site]]="GODACO"), "No", "Yes")</f>
        <v>Yes</v>
      </c>
      <c r="D2368" s="40">
        <f>MAX(DATE(Table1[Year],1,1),DATE(Table1[Year],1,1)-WEEKDAY(DATE(Table1[Year],1,1),2)+(Table1[WeekNum]-1)*7+1)</f>
        <v>44620</v>
      </c>
      <c r="E2368" s="40">
        <f>MIN(DATE(Table1[Year]+1,1,0),DATE(Table1[Year],1,1)-WEEKDAY(DATE(Table1[Year],1,1),2)+Table1[WeekNum]*7)</f>
        <v>44626</v>
      </c>
      <c r="F2368" s="15">
        <v>2022</v>
      </c>
      <c r="G2368" s="15">
        <f t="shared" si="72"/>
        <v>3</v>
      </c>
      <c r="H2368" s="16">
        <v>10</v>
      </c>
      <c r="I2368" s="207" t="str">
        <f>"W" &amp;Table1[[#This Row],[WeekNum]]</f>
        <v>W10</v>
      </c>
      <c r="J2368" s="19" t="str">
        <f t="shared" si="73"/>
        <v>22-W10</v>
      </c>
      <c r="K2368" s="4" t="s">
        <v>429</v>
      </c>
      <c r="L2368" s="4"/>
      <c r="M2368" s="4" t="s">
        <v>77</v>
      </c>
      <c r="N2368" s="266" t="s">
        <v>368</v>
      </c>
      <c r="O2368" s="266" t="s">
        <v>386</v>
      </c>
      <c r="P2368" s="11" t="s">
        <v>387</v>
      </c>
      <c r="Q2368" s="11" t="s">
        <v>419</v>
      </c>
      <c r="R2368" s="3">
        <v>7200</v>
      </c>
      <c r="S2368" s="3">
        <v>6013.5</v>
      </c>
      <c r="T2368" s="206">
        <f>ABS(Table1[[#This Row],[Prod]]-Table1[[#This Row],[Planned]])</f>
        <v>1186.5</v>
      </c>
      <c r="U2368" s="209">
        <f>IF(ABS(Table1[[#This Row],[Prod]]-Table1[[#This Row],[Planned]])&gt;Table1[[#This Row],[Planned]],0,IF(Table1[[#This Row],[Planned]]=0,0,1-ABS(Table1[[#This Row],[Prod]]-Table1[[#This Row],[Planned]])/Table1[[#This Row],[Planned]]))</f>
        <v>0.83520833333333333</v>
      </c>
      <c r="V2368" s="11"/>
      <c r="W2368" s="11"/>
      <c r="X2368" s="27">
        <v>5700</v>
      </c>
      <c r="Y2368" s="206">
        <f>Table1[[#This Row],[Prod]]</f>
        <v>6013.5</v>
      </c>
      <c r="Z2368" s="206">
        <f>ABS(Table1[[#This Row],[Prod2]]-Table1[[#This Row],[Plan Revised]])</f>
        <v>313.5</v>
      </c>
      <c r="AA2368" s="209">
        <f>IF(ABS(Table1[[#This Row],[Prod2]]-Table1[[#This Row],[Plan Revised]])&gt;Table1[[#This Row],[Plan Revised]],0,IF(Table1[[#This Row],[Plan Revised]]=0,0,1-ABS(Table1[[#This Row],[Prod2]]-Table1[[#This Row],[Plan Revised]])/Table1[[#This Row],[Plan Revised]]))</f>
        <v>0.94499999999999995</v>
      </c>
      <c r="AB2368" s="3"/>
      <c r="AC2368" s="30"/>
      <c r="AD2368"/>
      <c r="AF2368"/>
    </row>
    <row r="2369" spans="1:32">
      <c r="A2369" s="15" t="str">
        <f>IF(Table1[Week]=WeekSel,"Yes","No")</f>
        <v>No</v>
      </c>
      <c r="B2369" s="15" t="str">
        <f>IF((Table1[StartDate]&gt;=Date.GraphMin)*(Table1[StartDate]&lt;=Date.GraphMax)=1,"Yes","No")</f>
        <v>No</v>
      </c>
      <c r="C2369" s="15" t="str">
        <f>IF(OR(Table1[[#This Row],[Site]]="FOOD MILLING",Table1[[#This Row],[Site]]="GODACO"), "No", "Yes")</f>
        <v>Yes</v>
      </c>
      <c r="D2369" s="40">
        <f>MAX(DATE(Table1[Year],1,1),DATE(Table1[Year],1,1)-WEEKDAY(DATE(Table1[Year],1,1),2)+(Table1[WeekNum]-1)*7+1)</f>
        <v>44620</v>
      </c>
      <c r="E2369" s="40">
        <f>MIN(DATE(Table1[Year]+1,1,0),DATE(Table1[Year],1,1)-WEEKDAY(DATE(Table1[Year],1,1),2)+Table1[WeekNum]*7)</f>
        <v>44626</v>
      </c>
      <c r="F2369" s="15">
        <v>2022</v>
      </c>
      <c r="G2369" s="15">
        <f t="shared" si="72"/>
        <v>3</v>
      </c>
      <c r="H2369" s="16">
        <v>10</v>
      </c>
      <c r="I2369" s="207" t="str">
        <f>"W" &amp;Table1[[#This Row],[WeekNum]]</f>
        <v>W10</v>
      </c>
      <c r="J2369" s="19" t="str">
        <f t="shared" si="73"/>
        <v>22-W10</v>
      </c>
      <c r="K2369" s="4" t="s">
        <v>494</v>
      </c>
      <c r="L2369" s="4"/>
      <c r="M2369" s="4" t="s">
        <v>77</v>
      </c>
      <c r="N2369" s="266" t="s">
        <v>368</v>
      </c>
      <c r="O2369" s="266" t="s">
        <v>386</v>
      </c>
      <c r="P2369" s="11" t="s">
        <v>387</v>
      </c>
      <c r="Q2369" s="11" t="s">
        <v>419</v>
      </c>
      <c r="R2369" s="3">
        <v>0</v>
      </c>
      <c r="S2369" s="3">
        <v>0</v>
      </c>
      <c r="T2369" s="206">
        <f>ABS(Table1[[#This Row],[Prod]]-Table1[[#This Row],[Planned]])</f>
        <v>0</v>
      </c>
      <c r="U2369" s="209">
        <f>IF(ABS(Table1[[#This Row],[Prod]]-Table1[[#This Row],[Planned]])&gt;Table1[[#This Row],[Planned]],0,IF(Table1[[#This Row],[Planned]]=0,0,1-ABS(Table1[[#This Row],[Prod]]-Table1[[#This Row],[Planned]])/Table1[[#This Row],[Planned]]))</f>
        <v>0</v>
      </c>
      <c r="V2369" s="11"/>
      <c r="W2369" s="11"/>
      <c r="X2369" s="27">
        <v>0</v>
      </c>
      <c r="Y2369" s="206">
        <f>Table1[[#This Row],[Prod]]</f>
        <v>0</v>
      </c>
      <c r="Z2369" s="206">
        <f>ABS(Table1[[#This Row],[Prod2]]-Table1[[#This Row],[Plan Revised]])</f>
        <v>0</v>
      </c>
      <c r="AA2369" s="209">
        <f>IF(ABS(Table1[[#This Row],[Prod2]]-Table1[[#This Row],[Plan Revised]])&gt;Table1[[#This Row],[Plan Revised]],0,IF(Table1[[#This Row],[Plan Revised]]=0,0,1-ABS(Table1[[#This Row],[Prod2]]-Table1[[#This Row],[Plan Revised]])/Table1[[#This Row],[Plan Revised]]))</f>
        <v>0</v>
      </c>
      <c r="AB2369" s="3"/>
      <c r="AC2369" s="30"/>
      <c r="AD2369"/>
      <c r="AF2369"/>
    </row>
    <row r="2370" spans="1:32">
      <c r="A2370" s="15" t="str">
        <f>IF(Table1[Week]=WeekSel,"Yes","No")</f>
        <v>No</v>
      </c>
      <c r="B2370" s="15" t="str">
        <f>IF((Table1[StartDate]&gt;=Date.GraphMin)*(Table1[StartDate]&lt;=Date.GraphMax)=1,"Yes","No")</f>
        <v>No</v>
      </c>
      <c r="C2370" s="15" t="str">
        <f>IF(OR(Table1[[#This Row],[Site]]="FOOD MILLING",Table1[[#This Row],[Site]]="GODACO"), "No", "Yes")</f>
        <v>Yes</v>
      </c>
      <c r="D2370" s="40">
        <f>MAX(DATE(Table1[Year],1,1),DATE(Table1[Year],1,1)-WEEKDAY(DATE(Table1[Year],1,1),2)+(Table1[WeekNum]-1)*7+1)</f>
        <v>44620</v>
      </c>
      <c r="E2370" s="40">
        <f>MIN(DATE(Table1[Year]+1,1,0),DATE(Table1[Year],1,1)-WEEKDAY(DATE(Table1[Year],1,1),2)+Table1[WeekNum]*7)</f>
        <v>44626</v>
      </c>
      <c r="F2370" s="15">
        <v>2022</v>
      </c>
      <c r="G2370" s="15">
        <f t="shared" ref="G2370:G2433" si="74">MONTH(DATE(F2370,1,H2370*7-2)-WEEKDAY(DATE(H2370,1,2)))</f>
        <v>3</v>
      </c>
      <c r="H2370" s="16">
        <v>10</v>
      </c>
      <c r="I2370" s="207" t="str">
        <f>"W" &amp;Table1[[#This Row],[WeekNum]]</f>
        <v>W10</v>
      </c>
      <c r="J2370" s="19" t="str">
        <f t="shared" ref="J2370:J2433" si="75">RIGHT(F2370,2)&amp;"-"&amp;TEXT(H2370,"W00")</f>
        <v>22-W10</v>
      </c>
      <c r="K2370" s="4" t="s">
        <v>495</v>
      </c>
      <c r="L2370" s="4"/>
      <c r="M2370" s="4" t="s">
        <v>77</v>
      </c>
      <c r="N2370" s="266" t="s">
        <v>368</v>
      </c>
      <c r="O2370" s="266" t="s">
        <v>386</v>
      </c>
      <c r="P2370" s="11" t="s">
        <v>387</v>
      </c>
      <c r="Q2370" s="11" t="s">
        <v>419</v>
      </c>
      <c r="R2370" s="3">
        <v>0</v>
      </c>
      <c r="S2370" s="3">
        <v>0</v>
      </c>
      <c r="T2370" s="206">
        <f>ABS(Table1[[#This Row],[Prod]]-Table1[[#This Row],[Planned]])</f>
        <v>0</v>
      </c>
      <c r="U2370" s="209">
        <f>IF(ABS(Table1[[#This Row],[Prod]]-Table1[[#This Row],[Planned]])&gt;Table1[[#This Row],[Planned]],0,IF(Table1[[#This Row],[Planned]]=0,0,1-ABS(Table1[[#This Row],[Prod]]-Table1[[#This Row],[Planned]])/Table1[[#This Row],[Planned]]))</f>
        <v>0</v>
      </c>
      <c r="V2370" s="11"/>
      <c r="W2370" s="11"/>
      <c r="X2370" s="27">
        <v>0</v>
      </c>
      <c r="Y2370" s="206">
        <f>Table1[[#This Row],[Prod]]</f>
        <v>0</v>
      </c>
      <c r="Z2370" s="206">
        <f>ABS(Table1[[#This Row],[Prod2]]-Table1[[#This Row],[Plan Revised]])</f>
        <v>0</v>
      </c>
      <c r="AA2370" s="209">
        <f>IF(ABS(Table1[[#This Row],[Prod2]]-Table1[[#This Row],[Plan Revised]])&gt;Table1[[#This Row],[Plan Revised]],0,IF(Table1[[#This Row],[Plan Revised]]=0,0,1-ABS(Table1[[#This Row],[Prod2]]-Table1[[#This Row],[Plan Revised]])/Table1[[#This Row],[Plan Revised]]))</f>
        <v>0</v>
      </c>
      <c r="AB2370" s="3"/>
      <c r="AC2370" s="30"/>
      <c r="AD2370"/>
      <c r="AF2370"/>
    </row>
    <row r="2371" spans="1:32">
      <c r="A2371" s="15" t="str">
        <f>IF(Table1[Week]=WeekSel,"Yes","No")</f>
        <v>No</v>
      </c>
      <c r="B2371" s="15" t="str">
        <f>IF((Table1[StartDate]&gt;=Date.GraphMin)*(Table1[StartDate]&lt;=Date.GraphMax)=1,"Yes","No")</f>
        <v>No</v>
      </c>
      <c r="C2371" s="15" t="str">
        <f>IF(OR(Table1[[#This Row],[Site]]="FOOD MILLING",Table1[[#This Row],[Site]]="GODACO"), "No", "Yes")</f>
        <v>Yes</v>
      </c>
      <c r="D2371" s="40">
        <f>MAX(DATE(Table1[Year],1,1),DATE(Table1[Year],1,1)-WEEKDAY(DATE(Table1[Year],1,1),2)+(Table1[WeekNum]-1)*7+1)</f>
        <v>44620</v>
      </c>
      <c r="E2371" s="40">
        <f>MIN(DATE(Table1[Year]+1,1,0),DATE(Table1[Year],1,1)-WEEKDAY(DATE(Table1[Year],1,1),2)+Table1[WeekNum]*7)</f>
        <v>44626</v>
      </c>
      <c r="F2371" s="15">
        <v>2022</v>
      </c>
      <c r="G2371" s="15">
        <f t="shared" si="74"/>
        <v>3</v>
      </c>
      <c r="H2371" s="16">
        <v>10</v>
      </c>
      <c r="I2371" s="207" t="str">
        <f>"W" &amp;Table1[[#This Row],[WeekNum]]</f>
        <v>W10</v>
      </c>
      <c r="J2371" s="19" t="str">
        <f t="shared" si="75"/>
        <v>22-W10</v>
      </c>
      <c r="K2371" s="4" t="s">
        <v>473</v>
      </c>
      <c r="L2371" s="4"/>
      <c r="M2371" s="4" t="s">
        <v>77</v>
      </c>
      <c r="N2371" s="266" t="s">
        <v>368</v>
      </c>
      <c r="O2371" s="266" t="s">
        <v>386</v>
      </c>
      <c r="P2371" s="11" t="s">
        <v>410</v>
      </c>
      <c r="Q2371" s="11" t="s">
        <v>419</v>
      </c>
      <c r="R2371" s="3">
        <v>0</v>
      </c>
      <c r="S2371" s="3"/>
      <c r="T2371" s="206">
        <f>ABS(Table1[[#This Row],[Prod]]-Table1[[#This Row],[Planned]])</f>
        <v>0</v>
      </c>
      <c r="U2371" s="209">
        <f>IF(ABS(Table1[[#This Row],[Prod]]-Table1[[#This Row],[Planned]])&gt;Table1[[#This Row],[Planned]],0,IF(Table1[[#This Row],[Planned]]=0,0,1-ABS(Table1[[#This Row],[Prod]]-Table1[[#This Row],[Planned]])/Table1[[#This Row],[Planned]]))</f>
        <v>0</v>
      </c>
      <c r="V2371" s="11"/>
      <c r="W2371" s="11"/>
      <c r="X2371" s="27"/>
      <c r="Y2371" s="206">
        <f>Table1[[#This Row],[Prod]]</f>
        <v>0</v>
      </c>
      <c r="Z2371" s="206">
        <f>ABS(Table1[[#This Row],[Prod2]]-Table1[[#This Row],[Plan Revised]])</f>
        <v>0</v>
      </c>
      <c r="AA2371" s="209">
        <f>IF(ABS(Table1[[#This Row],[Prod2]]-Table1[[#This Row],[Plan Revised]])&gt;Table1[[#This Row],[Plan Revised]],0,IF(Table1[[#This Row],[Plan Revised]]=0,0,1-ABS(Table1[[#This Row],[Prod2]]-Table1[[#This Row],[Plan Revised]])/Table1[[#This Row],[Plan Revised]]))</f>
        <v>0</v>
      </c>
      <c r="AB2371" s="3"/>
      <c r="AC2371" s="30"/>
      <c r="AD2371"/>
      <c r="AF2371"/>
    </row>
    <row r="2372" spans="1:32">
      <c r="A2372" s="15" t="str">
        <f>IF(Table1[Week]=WeekSel,"Yes","No")</f>
        <v>No</v>
      </c>
      <c r="B2372" s="15" t="str">
        <f>IF((Table1[StartDate]&gt;=Date.GraphMin)*(Table1[StartDate]&lt;=Date.GraphMax)=1,"Yes","No")</f>
        <v>No</v>
      </c>
      <c r="C2372" s="15" t="str">
        <f>IF(OR(Table1[[#This Row],[Site]]="FOOD MILLING",Table1[[#This Row],[Site]]="GODACO"), "No", "Yes")</f>
        <v>Yes</v>
      </c>
      <c r="D2372" s="40">
        <f>MAX(DATE(Table1[Year],1,1),DATE(Table1[Year],1,1)-WEEKDAY(DATE(Table1[Year],1,1),2)+(Table1[WeekNum]-1)*7+1)</f>
        <v>44620</v>
      </c>
      <c r="E2372" s="40">
        <f>MIN(DATE(Table1[Year]+1,1,0),DATE(Table1[Year],1,1)-WEEKDAY(DATE(Table1[Year],1,1),2)+Table1[WeekNum]*7)</f>
        <v>44626</v>
      </c>
      <c r="F2372" s="15">
        <v>2022</v>
      </c>
      <c r="G2372" s="15">
        <f t="shared" si="74"/>
        <v>3</v>
      </c>
      <c r="H2372" s="16">
        <v>10</v>
      </c>
      <c r="I2372" s="207" t="str">
        <f>"W" &amp;Table1[[#This Row],[WeekNum]]</f>
        <v>W10</v>
      </c>
      <c r="J2372" s="19" t="str">
        <f t="shared" si="75"/>
        <v>22-W10</v>
      </c>
      <c r="K2372" s="4" t="s">
        <v>474</v>
      </c>
      <c r="L2372" s="4"/>
      <c r="M2372" s="4" t="s">
        <v>77</v>
      </c>
      <c r="N2372" s="266" t="s">
        <v>368</v>
      </c>
      <c r="O2372" s="266" t="s">
        <v>386</v>
      </c>
      <c r="P2372" s="11" t="s">
        <v>410</v>
      </c>
      <c r="Q2372" s="11" t="s">
        <v>419</v>
      </c>
      <c r="R2372" s="3">
        <v>0</v>
      </c>
      <c r="S2372" s="3"/>
      <c r="T2372" s="206">
        <f>ABS(Table1[[#This Row],[Prod]]-Table1[[#This Row],[Planned]])</f>
        <v>0</v>
      </c>
      <c r="U2372" s="209">
        <f>IF(ABS(Table1[[#This Row],[Prod]]-Table1[[#This Row],[Planned]])&gt;Table1[[#This Row],[Planned]],0,IF(Table1[[#This Row],[Planned]]=0,0,1-ABS(Table1[[#This Row],[Prod]]-Table1[[#This Row],[Planned]])/Table1[[#This Row],[Planned]]))</f>
        <v>0</v>
      </c>
      <c r="V2372" s="11"/>
      <c r="W2372" s="11"/>
      <c r="X2372" s="27"/>
      <c r="Y2372" s="206">
        <f>Table1[[#This Row],[Prod]]</f>
        <v>0</v>
      </c>
      <c r="Z2372" s="206">
        <f>ABS(Table1[[#This Row],[Prod2]]-Table1[[#This Row],[Plan Revised]])</f>
        <v>0</v>
      </c>
      <c r="AA2372" s="209">
        <f>IF(ABS(Table1[[#This Row],[Prod2]]-Table1[[#This Row],[Plan Revised]])&gt;Table1[[#This Row],[Plan Revised]],0,IF(Table1[[#This Row],[Plan Revised]]=0,0,1-ABS(Table1[[#This Row],[Prod2]]-Table1[[#This Row],[Plan Revised]])/Table1[[#This Row],[Plan Revised]]))</f>
        <v>0</v>
      </c>
      <c r="AB2372" s="3"/>
      <c r="AC2372" s="30"/>
      <c r="AD2372"/>
      <c r="AF2372"/>
    </row>
    <row r="2373" spans="1:32">
      <c r="A2373" s="15" t="str">
        <f>IF(Table1[Week]=WeekSel,"Yes","No")</f>
        <v>No</v>
      </c>
      <c r="B2373" s="15" t="str">
        <f>IF((Table1[StartDate]&gt;=Date.GraphMin)*(Table1[StartDate]&lt;=Date.GraphMax)=1,"Yes","No")</f>
        <v>No</v>
      </c>
      <c r="C2373" s="15" t="str">
        <f>IF(OR(Table1[[#This Row],[Site]]="FOOD MILLING",Table1[[#This Row],[Site]]="GODACO"), "No", "Yes")</f>
        <v>Yes</v>
      </c>
      <c r="D2373" s="40">
        <f>MAX(DATE(Table1[Year],1,1),DATE(Table1[Year],1,1)-WEEKDAY(DATE(Table1[Year],1,1),2)+(Table1[WeekNum]-1)*7+1)</f>
        <v>44620</v>
      </c>
      <c r="E2373" s="40">
        <f>MIN(DATE(Table1[Year]+1,1,0),DATE(Table1[Year],1,1)-WEEKDAY(DATE(Table1[Year],1,1),2)+Table1[WeekNum]*7)</f>
        <v>44626</v>
      </c>
      <c r="F2373" s="15">
        <v>2022</v>
      </c>
      <c r="G2373" s="15">
        <f t="shared" si="74"/>
        <v>3</v>
      </c>
      <c r="H2373" s="16">
        <v>10</v>
      </c>
      <c r="I2373" s="207" t="str">
        <f>"W" &amp;Table1[[#This Row],[WeekNum]]</f>
        <v>W10</v>
      </c>
      <c r="J2373" s="19" t="str">
        <f t="shared" si="75"/>
        <v>22-W10</v>
      </c>
      <c r="K2373" s="4" t="s">
        <v>430</v>
      </c>
      <c r="L2373" s="4"/>
      <c r="M2373" s="4" t="s">
        <v>77</v>
      </c>
      <c r="N2373" s="266" t="s">
        <v>368</v>
      </c>
      <c r="O2373" s="266" t="s">
        <v>386</v>
      </c>
      <c r="P2373" s="11" t="s">
        <v>387</v>
      </c>
      <c r="Q2373" s="11" t="s">
        <v>419</v>
      </c>
      <c r="R2373" s="3">
        <v>0</v>
      </c>
      <c r="S2373" s="3">
        <v>0</v>
      </c>
      <c r="T2373" s="206">
        <f>ABS(Table1[[#This Row],[Prod]]-Table1[[#This Row],[Planned]])</f>
        <v>0</v>
      </c>
      <c r="U2373" s="209">
        <f>IF(ABS(Table1[[#This Row],[Prod]]-Table1[[#This Row],[Planned]])&gt;Table1[[#This Row],[Planned]],0,IF(Table1[[#This Row],[Planned]]=0,0,1-ABS(Table1[[#This Row],[Prod]]-Table1[[#This Row],[Planned]])/Table1[[#This Row],[Planned]]))</f>
        <v>0</v>
      </c>
      <c r="V2373" s="11"/>
      <c r="W2373" s="11"/>
      <c r="X2373" s="27">
        <v>0</v>
      </c>
      <c r="Y2373" s="206">
        <f>Table1[[#This Row],[Prod]]</f>
        <v>0</v>
      </c>
      <c r="Z2373" s="206">
        <f>ABS(Table1[[#This Row],[Prod2]]-Table1[[#This Row],[Plan Revised]])</f>
        <v>0</v>
      </c>
      <c r="AA2373" s="209">
        <f>IF(ABS(Table1[[#This Row],[Prod2]]-Table1[[#This Row],[Plan Revised]])&gt;Table1[[#This Row],[Plan Revised]],0,IF(Table1[[#This Row],[Plan Revised]]=0,0,1-ABS(Table1[[#This Row],[Prod2]]-Table1[[#This Row],[Plan Revised]])/Table1[[#This Row],[Plan Revised]]))</f>
        <v>0</v>
      </c>
      <c r="AB2373" s="3"/>
      <c r="AC2373" s="30"/>
      <c r="AD2373"/>
      <c r="AF2373"/>
    </row>
    <row r="2374" spans="1:32">
      <c r="A2374" s="15" t="str">
        <f>IF(Table1[Week]=WeekSel,"Yes","No")</f>
        <v>No</v>
      </c>
      <c r="B2374" s="15" t="str">
        <f>IF((Table1[StartDate]&gt;=Date.GraphMin)*(Table1[StartDate]&lt;=Date.GraphMax)=1,"Yes","No")</f>
        <v>No</v>
      </c>
      <c r="C2374" s="15" t="str">
        <f>IF(OR(Table1[[#This Row],[Site]]="FOOD MILLING",Table1[[#This Row],[Site]]="GODACO"), "No", "Yes")</f>
        <v>Yes</v>
      </c>
      <c r="D2374" s="40">
        <f>MAX(DATE(Table1[Year],1,1),DATE(Table1[Year],1,1)-WEEKDAY(DATE(Table1[Year],1,1),2)+(Table1[WeekNum]-1)*7+1)</f>
        <v>44620</v>
      </c>
      <c r="E2374" s="40">
        <f>MIN(DATE(Table1[Year]+1,1,0),DATE(Table1[Year],1,1)-WEEKDAY(DATE(Table1[Year],1,1),2)+Table1[WeekNum]*7)</f>
        <v>44626</v>
      </c>
      <c r="F2374" s="15">
        <v>2022</v>
      </c>
      <c r="G2374" s="15">
        <f t="shared" si="74"/>
        <v>3</v>
      </c>
      <c r="H2374" s="16">
        <v>10</v>
      </c>
      <c r="I2374" s="207" t="str">
        <f>"W" &amp;Table1[[#This Row],[WeekNum]]</f>
        <v>W10</v>
      </c>
      <c r="J2374" s="19" t="str">
        <f t="shared" si="75"/>
        <v>22-W10</v>
      </c>
      <c r="K2374" s="4" t="s">
        <v>431</v>
      </c>
      <c r="L2374" s="4"/>
      <c r="M2374" s="4" t="s">
        <v>77</v>
      </c>
      <c r="N2374" s="266" t="s">
        <v>368</v>
      </c>
      <c r="O2374" s="266" t="s">
        <v>386</v>
      </c>
      <c r="P2374" s="11" t="s">
        <v>387</v>
      </c>
      <c r="Q2374" s="11" t="s">
        <v>419</v>
      </c>
      <c r="R2374" s="3">
        <v>0</v>
      </c>
      <c r="S2374" s="3">
        <v>0</v>
      </c>
      <c r="T2374" s="206">
        <f>ABS(Table1[[#This Row],[Prod]]-Table1[[#This Row],[Planned]])</f>
        <v>0</v>
      </c>
      <c r="U2374" s="209">
        <f>IF(ABS(Table1[[#This Row],[Prod]]-Table1[[#This Row],[Planned]])&gt;Table1[[#This Row],[Planned]],0,IF(Table1[[#This Row],[Planned]]=0,0,1-ABS(Table1[[#This Row],[Prod]]-Table1[[#This Row],[Planned]])/Table1[[#This Row],[Planned]]))</f>
        <v>0</v>
      </c>
      <c r="V2374" s="11"/>
      <c r="W2374" s="11"/>
      <c r="X2374" s="27">
        <v>0</v>
      </c>
      <c r="Y2374" s="206">
        <f>Table1[[#This Row],[Prod]]</f>
        <v>0</v>
      </c>
      <c r="Z2374" s="206">
        <f>ABS(Table1[[#This Row],[Prod2]]-Table1[[#This Row],[Plan Revised]])</f>
        <v>0</v>
      </c>
      <c r="AA2374" s="209">
        <f>IF(ABS(Table1[[#This Row],[Prod2]]-Table1[[#This Row],[Plan Revised]])&gt;Table1[[#This Row],[Plan Revised]],0,IF(Table1[[#This Row],[Plan Revised]]=0,0,1-ABS(Table1[[#This Row],[Prod2]]-Table1[[#This Row],[Plan Revised]])/Table1[[#This Row],[Plan Revised]]))</f>
        <v>0</v>
      </c>
      <c r="AB2374" s="3"/>
      <c r="AC2374" s="30"/>
      <c r="AD2374"/>
      <c r="AF2374"/>
    </row>
    <row r="2375" spans="1:32">
      <c r="A2375" s="15" t="str">
        <f>IF(Table1[Week]=WeekSel,"Yes","No")</f>
        <v>No</v>
      </c>
      <c r="B2375" s="15" t="str">
        <f>IF((Table1[StartDate]&gt;=Date.GraphMin)*(Table1[StartDate]&lt;=Date.GraphMax)=1,"Yes","No")</f>
        <v>No</v>
      </c>
      <c r="C2375" s="15" t="str">
        <f>IF(OR(Table1[[#This Row],[Site]]="FOOD MILLING",Table1[[#This Row],[Site]]="GODACO"), "No", "Yes")</f>
        <v>Yes</v>
      </c>
      <c r="D2375" s="40">
        <f>MAX(DATE(Table1[Year],1,1),DATE(Table1[Year],1,1)-WEEKDAY(DATE(Table1[Year],1,1),2)+(Table1[WeekNum]-1)*7+1)</f>
        <v>44620</v>
      </c>
      <c r="E2375" s="40">
        <f>MIN(DATE(Table1[Year]+1,1,0),DATE(Table1[Year],1,1)-WEEKDAY(DATE(Table1[Year],1,1),2)+Table1[WeekNum]*7)</f>
        <v>44626</v>
      </c>
      <c r="F2375" s="15">
        <v>2022</v>
      </c>
      <c r="G2375" s="15">
        <f t="shared" si="74"/>
        <v>3</v>
      </c>
      <c r="H2375" s="16">
        <v>10</v>
      </c>
      <c r="I2375" s="207" t="str">
        <f>"W" &amp;Table1[[#This Row],[WeekNum]]</f>
        <v>W10</v>
      </c>
      <c r="J2375" s="19" t="str">
        <f t="shared" si="75"/>
        <v>22-W10</v>
      </c>
      <c r="K2375" s="4" t="s">
        <v>432</v>
      </c>
      <c r="L2375" s="4"/>
      <c r="M2375" s="4" t="s">
        <v>77</v>
      </c>
      <c r="N2375" s="266" t="s">
        <v>368</v>
      </c>
      <c r="O2375" s="266" t="s">
        <v>386</v>
      </c>
      <c r="P2375" s="11" t="s">
        <v>387</v>
      </c>
      <c r="Q2375" s="11" t="s">
        <v>419</v>
      </c>
      <c r="R2375" s="3">
        <v>0</v>
      </c>
      <c r="S2375" s="3">
        <v>0</v>
      </c>
      <c r="T2375" s="206">
        <f>ABS(Table1[[#This Row],[Prod]]-Table1[[#This Row],[Planned]])</f>
        <v>0</v>
      </c>
      <c r="U2375" s="209">
        <f>IF(ABS(Table1[[#This Row],[Prod]]-Table1[[#This Row],[Planned]])&gt;Table1[[#This Row],[Planned]],0,IF(Table1[[#This Row],[Planned]]=0,0,1-ABS(Table1[[#This Row],[Prod]]-Table1[[#This Row],[Planned]])/Table1[[#This Row],[Planned]]))</f>
        <v>0</v>
      </c>
      <c r="V2375" s="11"/>
      <c r="W2375" s="11"/>
      <c r="X2375" s="27">
        <v>0</v>
      </c>
      <c r="Y2375" s="206">
        <f>Table1[[#This Row],[Prod]]</f>
        <v>0</v>
      </c>
      <c r="Z2375" s="206">
        <f>ABS(Table1[[#This Row],[Prod2]]-Table1[[#This Row],[Plan Revised]])</f>
        <v>0</v>
      </c>
      <c r="AA2375" s="209">
        <f>IF(ABS(Table1[[#This Row],[Prod2]]-Table1[[#This Row],[Plan Revised]])&gt;Table1[[#This Row],[Plan Revised]],0,IF(Table1[[#This Row],[Plan Revised]]=0,0,1-ABS(Table1[[#This Row],[Prod2]]-Table1[[#This Row],[Plan Revised]])/Table1[[#This Row],[Plan Revised]]))</f>
        <v>0</v>
      </c>
      <c r="AB2375" s="3"/>
      <c r="AC2375" s="30"/>
      <c r="AD2375"/>
      <c r="AF2375"/>
    </row>
    <row r="2376" spans="1:32">
      <c r="A2376" s="15" t="str">
        <f>IF(Table1[Week]=WeekSel,"Yes","No")</f>
        <v>No</v>
      </c>
      <c r="B2376" s="15" t="str">
        <f>IF((Table1[StartDate]&gt;=Date.GraphMin)*(Table1[StartDate]&lt;=Date.GraphMax)=1,"Yes","No")</f>
        <v>No</v>
      </c>
      <c r="C2376" s="15" t="str">
        <f>IF(OR(Table1[[#This Row],[Site]]="FOOD MILLING",Table1[[#This Row],[Site]]="GODACO"), "No", "Yes")</f>
        <v>Yes</v>
      </c>
      <c r="D2376" s="40">
        <f>MAX(DATE(Table1[Year],1,1),DATE(Table1[Year],1,1)-WEEKDAY(DATE(Table1[Year],1,1),2)+(Table1[WeekNum]-1)*7+1)</f>
        <v>44620</v>
      </c>
      <c r="E2376" s="40">
        <f>MIN(DATE(Table1[Year]+1,1,0),DATE(Table1[Year],1,1)-WEEKDAY(DATE(Table1[Year],1,1),2)+Table1[WeekNum]*7)</f>
        <v>44626</v>
      </c>
      <c r="F2376" s="15">
        <v>2022</v>
      </c>
      <c r="G2376" s="15">
        <f t="shared" si="74"/>
        <v>3</v>
      </c>
      <c r="H2376" s="16">
        <v>10</v>
      </c>
      <c r="I2376" s="207" t="str">
        <f>"W" &amp;Table1[[#This Row],[WeekNum]]</f>
        <v>W10</v>
      </c>
      <c r="J2376" s="19" t="str">
        <f t="shared" si="75"/>
        <v>22-W10</v>
      </c>
      <c r="K2376" s="4" t="s">
        <v>434</v>
      </c>
      <c r="L2376" s="4"/>
      <c r="M2376" s="4" t="s">
        <v>77</v>
      </c>
      <c r="N2376" s="266" t="s">
        <v>368</v>
      </c>
      <c r="O2376" s="266" t="s">
        <v>386</v>
      </c>
      <c r="P2376" s="11" t="s">
        <v>387</v>
      </c>
      <c r="Q2376" s="11" t="s">
        <v>419</v>
      </c>
      <c r="R2376" s="3">
        <v>0</v>
      </c>
      <c r="S2376" s="3">
        <v>0</v>
      </c>
      <c r="T2376" s="206">
        <f>ABS(Table1[[#This Row],[Prod]]-Table1[[#This Row],[Planned]])</f>
        <v>0</v>
      </c>
      <c r="U2376" s="209">
        <f>IF(ABS(Table1[[#This Row],[Prod]]-Table1[[#This Row],[Planned]])&gt;Table1[[#This Row],[Planned]],0,IF(Table1[[#This Row],[Planned]]=0,0,1-ABS(Table1[[#This Row],[Prod]]-Table1[[#This Row],[Planned]])/Table1[[#This Row],[Planned]]))</f>
        <v>0</v>
      </c>
      <c r="V2376" s="11"/>
      <c r="W2376" s="11"/>
      <c r="X2376" s="27">
        <v>0</v>
      </c>
      <c r="Y2376" s="206">
        <f>Table1[[#This Row],[Prod]]</f>
        <v>0</v>
      </c>
      <c r="Z2376" s="206">
        <f>ABS(Table1[[#This Row],[Prod2]]-Table1[[#This Row],[Plan Revised]])</f>
        <v>0</v>
      </c>
      <c r="AA2376" s="209">
        <f>IF(ABS(Table1[[#This Row],[Prod2]]-Table1[[#This Row],[Plan Revised]])&gt;Table1[[#This Row],[Plan Revised]],0,IF(Table1[[#This Row],[Plan Revised]]=0,0,1-ABS(Table1[[#This Row],[Prod2]]-Table1[[#This Row],[Plan Revised]])/Table1[[#This Row],[Plan Revised]]))</f>
        <v>0</v>
      </c>
      <c r="AB2376" s="3"/>
      <c r="AC2376" s="30"/>
      <c r="AD2376"/>
      <c r="AF2376"/>
    </row>
    <row r="2377" spans="1:32">
      <c r="A2377" s="15" t="str">
        <f>IF(Table1[Week]=WeekSel,"Yes","No")</f>
        <v>No</v>
      </c>
      <c r="B2377" s="15" t="str">
        <f>IF((Table1[StartDate]&gt;=Date.GraphMin)*(Table1[StartDate]&lt;=Date.GraphMax)=1,"Yes","No")</f>
        <v>No</v>
      </c>
      <c r="C2377" s="15" t="str">
        <f>IF(OR(Table1[[#This Row],[Site]]="FOOD MILLING",Table1[[#This Row],[Site]]="GODACO"), "No", "Yes")</f>
        <v>Yes</v>
      </c>
      <c r="D2377" s="40">
        <f>MAX(DATE(Table1[Year],1,1),DATE(Table1[Year],1,1)-WEEKDAY(DATE(Table1[Year],1,1),2)+(Table1[WeekNum]-1)*7+1)</f>
        <v>44620</v>
      </c>
      <c r="E2377" s="40">
        <f>MIN(DATE(Table1[Year]+1,1,0),DATE(Table1[Year],1,1)-WEEKDAY(DATE(Table1[Year],1,1),2)+Table1[WeekNum]*7)</f>
        <v>44626</v>
      </c>
      <c r="F2377" s="15">
        <v>2022</v>
      </c>
      <c r="G2377" s="15">
        <f t="shared" si="74"/>
        <v>3</v>
      </c>
      <c r="H2377" s="16">
        <v>10</v>
      </c>
      <c r="I2377" s="207" t="str">
        <f>"W" &amp;Table1[[#This Row],[WeekNum]]</f>
        <v>W10</v>
      </c>
      <c r="J2377" s="19" t="str">
        <f t="shared" si="75"/>
        <v>22-W10</v>
      </c>
      <c r="K2377" s="4" t="s">
        <v>433</v>
      </c>
      <c r="L2377" s="4"/>
      <c r="M2377" s="4" t="s">
        <v>77</v>
      </c>
      <c r="N2377" s="266" t="s">
        <v>368</v>
      </c>
      <c r="O2377" s="266" t="s">
        <v>386</v>
      </c>
      <c r="P2377" s="11" t="s">
        <v>387</v>
      </c>
      <c r="Q2377" s="11" t="s">
        <v>419</v>
      </c>
      <c r="R2377" s="3">
        <v>0</v>
      </c>
      <c r="S2377" s="3">
        <v>0</v>
      </c>
      <c r="T2377" s="206">
        <f>ABS(Table1[[#This Row],[Prod]]-Table1[[#This Row],[Planned]])</f>
        <v>0</v>
      </c>
      <c r="U2377" s="209">
        <f>IF(ABS(Table1[[#This Row],[Prod]]-Table1[[#This Row],[Planned]])&gt;Table1[[#This Row],[Planned]],0,IF(Table1[[#This Row],[Planned]]=0,0,1-ABS(Table1[[#This Row],[Prod]]-Table1[[#This Row],[Planned]])/Table1[[#This Row],[Planned]]))</f>
        <v>0</v>
      </c>
      <c r="V2377" s="11"/>
      <c r="W2377" s="11"/>
      <c r="X2377" s="27">
        <v>0</v>
      </c>
      <c r="Y2377" s="206">
        <f>Table1[[#This Row],[Prod]]</f>
        <v>0</v>
      </c>
      <c r="Z2377" s="206">
        <f>ABS(Table1[[#This Row],[Prod2]]-Table1[[#This Row],[Plan Revised]])</f>
        <v>0</v>
      </c>
      <c r="AA2377" s="209">
        <f>IF(ABS(Table1[[#This Row],[Prod2]]-Table1[[#This Row],[Plan Revised]])&gt;Table1[[#This Row],[Plan Revised]],0,IF(Table1[[#This Row],[Plan Revised]]=0,0,1-ABS(Table1[[#This Row],[Prod2]]-Table1[[#This Row],[Plan Revised]])/Table1[[#This Row],[Plan Revised]]))</f>
        <v>0</v>
      </c>
      <c r="AB2377" s="3"/>
      <c r="AC2377" s="30"/>
      <c r="AD2377"/>
      <c r="AF2377"/>
    </row>
    <row r="2378" spans="1:32">
      <c r="A2378" s="15" t="str">
        <f>IF(Table1[Week]=WeekSel,"Yes","No")</f>
        <v>No</v>
      </c>
      <c r="B2378" s="15" t="str">
        <f>IF((Table1[StartDate]&gt;=Date.GraphMin)*(Table1[StartDate]&lt;=Date.GraphMax)=1,"Yes","No")</f>
        <v>No</v>
      </c>
      <c r="C2378" s="15" t="str">
        <f>IF(OR(Table1[[#This Row],[Site]]="FOOD MILLING",Table1[[#This Row],[Site]]="GODACO"), "No", "Yes")</f>
        <v>Yes</v>
      </c>
      <c r="D2378" s="40">
        <f>MAX(DATE(Table1[Year],1,1),DATE(Table1[Year],1,1)-WEEKDAY(DATE(Table1[Year],1,1),2)+(Table1[WeekNum]-1)*7+1)</f>
        <v>44620</v>
      </c>
      <c r="E2378" s="40">
        <f>MIN(DATE(Table1[Year]+1,1,0),DATE(Table1[Year],1,1)-WEEKDAY(DATE(Table1[Year],1,1),2)+Table1[WeekNum]*7)</f>
        <v>44626</v>
      </c>
      <c r="F2378" s="15">
        <v>2022</v>
      </c>
      <c r="G2378" s="15">
        <f t="shared" si="74"/>
        <v>3</v>
      </c>
      <c r="H2378" s="16">
        <v>10</v>
      </c>
      <c r="I2378" s="207" t="str">
        <f>"W" &amp;Table1[[#This Row],[WeekNum]]</f>
        <v>W10</v>
      </c>
      <c r="J2378" s="19" t="str">
        <f t="shared" si="75"/>
        <v>22-W10</v>
      </c>
      <c r="K2378" s="4" t="s">
        <v>498</v>
      </c>
      <c r="L2378" s="4"/>
      <c r="M2378" s="4" t="s">
        <v>72</v>
      </c>
      <c r="N2378" s="4" t="s">
        <v>44</v>
      </c>
      <c r="O2378" s="266" t="s">
        <v>389</v>
      </c>
      <c r="P2378" s="11" t="s">
        <v>390</v>
      </c>
      <c r="Q2378" s="11" t="s">
        <v>421</v>
      </c>
      <c r="R2378" s="3">
        <v>0</v>
      </c>
      <c r="S2378" s="3">
        <v>0</v>
      </c>
      <c r="T2378" s="206">
        <f>ABS(Table1[[#This Row],[Prod]]-Table1[[#This Row],[Planned]])</f>
        <v>0</v>
      </c>
      <c r="U2378" s="209">
        <f>IF(ABS(Table1[[#This Row],[Prod]]-Table1[[#This Row],[Planned]])&gt;Table1[[#This Row],[Planned]],0,IF(Table1[[#This Row],[Planned]]=0,0,1-ABS(Table1[[#This Row],[Prod]]-Table1[[#This Row],[Planned]])/Table1[[#This Row],[Planned]]))</f>
        <v>0</v>
      </c>
      <c r="V2378" s="11"/>
      <c r="W2378" s="11"/>
      <c r="X2378" s="27">
        <v>0</v>
      </c>
      <c r="Y2378" s="206">
        <f>Table1[[#This Row],[Prod]]</f>
        <v>0</v>
      </c>
      <c r="Z2378" s="206">
        <f>ABS(Table1[[#This Row],[Prod2]]-Table1[[#This Row],[Plan Revised]])</f>
        <v>0</v>
      </c>
      <c r="AA2378" s="209">
        <f>IF(ABS(Table1[[#This Row],[Prod2]]-Table1[[#This Row],[Plan Revised]])&gt;Table1[[#This Row],[Plan Revised]],0,IF(Table1[[#This Row],[Plan Revised]]=0,0,1-ABS(Table1[[#This Row],[Prod2]]-Table1[[#This Row],[Plan Revised]])/Table1[[#This Row],[Plan Revised]]))</f>
        <v>0</v>
      </c>
      <c r="AB2378" s="3"/>
      <c r="AC2378" s="30"/>
      <c r="AD2378"/>
      <c r="AF2378"/>
    </row>
    <row r="2379" spans="1:32">
      <c r="A2379" s="15" t="str">
        <f>IF(Table1[Week]=WeekSel,"Yes","No")</f>
        <v>No</v>
      </c>
      <c r="B2379" s="15" t="str">
        <f>IF((Table1[StartDate]&gt;=Date.GraphMin)*(Table1[StartDate]&lt;=Date.GraphMax)=1,"Yes","No")</f>
        <v>No</v>
      </c>
      <c r="C2379" s="15" t="str">
        <f>IF(OR(Table1[[#This Row],[Site]]="FOOD MILLING",Table1[[#This Row],[Site]]="GODACO"), "No", "Yes")</f>
        <v>Yes</v>
      </c>
      <c r="D2379" s="40">
        <f>MAX(DATE(Table1[Year],1,1),DATE(Table1[Year],1,1)-WEEKDAY(DATE(Table1[Year],1,1),2)+(Table1[WeekNum]-1)*7+1)</f>
        <v>44620</v>
      </c>
      <c r="E2379" s="40">
        <f>MIN(DATE(Table1[Year]+1,1,0),DATE(Table1[Year],1,1)-WEEKDAY(DATE(Table1[Year],1,1),2)+Table1[WeekNum]*7)</f>
        <v>44626</v>
      </c>
      <c r="F2379" s="15">
        <v>2022</v>
      </c>
      <c r="G2379" s="15">
        <f t="shared" si="74"/>
        <v>3</v>
      </c>
      <c r="H2379" s="16">
        <v>10</v>
      </c>
      <c r="I2379" s="207" t="str">
        <f>"W" &amp;Table1[[#This Row],[WeekNum]]</f>
        <v>W10</v>
      </c>
      <c r="J2379" s="19" t="str">
        <f t="shared" si="75"/>
        <v>22-W10</v>
      </c>
      <c r="K2379" s="4" t="s">
        <v>684</v>
      </c>
      <c r="L2379" s="4"/>
      <c r="M2379" s="4" t="s">
        <v>72</v>
      </c>
      <c r="N2379" s="4" t="s">
        <v>44</v>
      </c>
      <c r="O2379" s="266" t="s">
        <v>391</v>
      </c>
      <c r="P2379" s="11" t="s">
        <v>392</v>
      </c>
      <c r="Q2379" s="11" t="s">
        <v>421</v>
      </c>
      <c r="R2379" s="3">
        <v>1570</v>
      </c>
      <c r="S2379" s="3">
        <v>1544.0100000000002</v>
      </c>
      <c r="T2379" s="206">
        <f>ABS(Table1[[#This Row],[Prod]]-Table1[[#This Row],[Planned]])</f>
        <v>25.989999999999782</v>
      </c>
      <c r="U2379" s="209">
        <f>IF(ABS(Table1[[#This Row],[Prod]]-Table1[[#This Row],[Planned]])&gt;Table1[[#This Row],[Planned]],0,IF(Table1[[#This Row],[Planned]]=0,0,1-ABS(Table1[[#This Row],[Prod]]-Table1[[#This Row],[Planned]])/Table1[[#This Row],[Planned]]))</f>
        <v>0.98344585987261157</v>
      </c>
      <c r="V2379" s="11"/>
      <c r="W2379" s="11"/>
      <c r="X2379" s="27">
        <v>1570</v>
      </c>
      <c r="Y2379" s="206">
        <f>Table1[[#This Row],[Prod]]</f>
        <v>1544.0100000000002</v>
      </c>
      <c r="Z2379" s="206">
        <f>ABS(Table1[[#This Row],[Prod2]]-Table1[[#This Row],[Plan Revised]])</f>
        <v>25.989999999999782</v>
      </c>
      <c r="AA2379" s="209">
        <f>IF(ABS(Table1[[#This Row],[Prod2]]-Table1[[#This Row],[Plan Revised]])&gt;Table1[[#This Row],[Plan Revised]],0,IF(Table1[[#This Row],[Plan Revised]]=0,0,1-ABS(Table1[[#This Row],[Prod2]]-Table1[[#This Row],[Plan Revised]])/Table1[[#This Row],[Plan Revised]]))</f>
        <v>0.98344585987261157</v>
      </c>
      <c r="AB2379" s="3"/>
      <c r="AC2379" s="30"/>
      <c r="AD2379"/>
      <c r="AF2379"/>
    </row>
    <row r="2380" spans="1:32">
      <c r="A2380" s="15" t="str">
        <f>IF(Table1[Week]=WeekSel,"Yes","No")</f>
        <v>No</v>
      </c>
      <c r="B2380" s="15" t="str">
        <f>IF((Table1[StartDate]&gt;=Date.GraphMin)*(Table1[StartDate]&lt;=Date.GraphMax)=1,"Yes","No")</f>
        <v>No</v>
      </c>
      <c r="C2380" s="15" t="str">
        <f>IF(OR(Table1[[#This Row],[Site]]="FOOD MILLING",Table1[[#This Row],[Site]]="GODACO"), "No", "Yes")</f>
        <v>Yes</v>
      </c>
      <c r="D2380" s="40">
        <f>MAX(DATE(Table1[Year],1,1),DATE(Table1[Year],1,1)-WEEKDAY(DATE(Table1[Year],1,1),2)+(Table1[WeekNum]-1)*7+1)</f>
        <v>44620</v>
      </c>
      <c r="E2380" s="40">
        <f>MIN(DATE(Table1[Year]+1,1,0),DATE(Table1[Year],1,1)-WEEKDAY(DATE(Table1[Year],1,1),2)+Table1[WeekNum]*7)</f>
        <v>44626</v>
      </c>
      <c r="F2380" s="15">
        <v>2022</v>
      </c>
      <c r="G2380" s="15">
        <f t="shared" si="74"/>
        <v>3</v>
      </c>
      <c r="H2380" s="16">
        <v>10</v>
      </c>
      <c r="I2380" s="207" t="str">
        <f>"W" &amp;Table1[[#This Row],[WeekNum]]</f>
        <v>W10</v>
      </c>
      <c r="J2380" s="19" t="str">
        <f t="shared" si="75"/>
        <v>22-W10</v>
      </c>
      <c r="K2380" s="4" t="s">
        <v>647</v>
      </c>
      <c r="L2380" s="4"/>
      <c r="M2380" s="4" t="s">
        <v>72</v>
      </c>
      <c r="N2380" s="4" t="s">
        <v>44</v>
      </c>
      <c r="O2380" s="266" t="s">
        <v>415</v>
      </c>
      <c r="P2380" s="11" t="s">
        <v>378</v>
      </c>
      <c r="Q2380" s="11" t="s">
        <v>421</v>
      </c>
      <c r="R2380" s="3">
        <v>500</v>
      </c>
      <c r="S2380" s="3">
        <v>1265.4000000000001</v>
      </c>
      <c r="T2380" s="206">
        <f>ABS(Table1[[#This Row],[Prod]]-Table1[[#This Row],[Planned]])</f>
        <v>765.40000000000009</v>
      </c>
      <c r="U2380" s="209">
        <f>IF(ABS(Table1[[#This Row],[Prod]]-Table1[[#This Row],[Planned]])&gt;Table1[[#This Row],[Planned]],0,IF(Table1[[#This Row],[Planned]]=0,0,1-ABS(Table1[[#This Row],[Prod]]-Table1[[#This Row],[Planned]])/Table1[[#This Row],[Planned]]))</f>
        <v>0</v>
      </c>
      <c r="V2380" s="11"/>
      <c r="W2380" s="11"/>
      <c r="X2380" s="27">
        <v>1000</v>
      </c>
      <c r="Y2380" s="206">
        <f>Table1[[#This Row],[Prod]]</f>
        <v>1265.4000000000001</v>
      </c>
      <c r="Z2380" s="206">
        <f>ABS(Table1[[#This Row],[Prod2]]-Table1[[#This Row],[Plan Revised]])</f>
        <v>265.40000000000009</v>
      </c>
      <c r="AA2380" s="209">
        <f>IF(ABS(Table1[[#This Row],[Prod2]]-Table1[[#This Row],[Plan Revised]])&gt;Table1[[#This Row],[Plan Revised]],0,IF(Table1[[#This Row],[Plan Revised]]=0,0,1-ABS(Table1[[#This Row],[Prod2]]-Table1[[#This Row],[Plan Revised]])/Table1[[#This Row],[Plan Revised]]))</f>
        <v>0.73459999999999992</v>
      </c>
      <c r="AB2380" s="3"/>
      <c r="AC2380" s="30"/>
      <c r="AD2380"/>
      <c r="AF2380"/>
    </row>
    <row r="2381" spans="1:32">
      <c r="A2381" s="15" t="str">
        <f>IF(Table1[Week]=WeekSel,"Yes","No")</f>
        <v>No</v>
      </c>
      <c r="B2381" s="15" t="str">
        <f>IF((Table1[StartDate]&gt;=Date.GraphMin)*(Table1[StartDate]&lt;=Date.GraphMax)=1,"Yes","No")</f>
        <v>No</v>
      </c>
      <c r="C2381" s="15" t="str">
        <f>IF(OR(Table1[[#This Row],[Site]]="FOOD MILLING",Table1[[#This Row],[Site]]="GODACO"), "No", "Yes")</f>
        <v>Yes</v>
      </c>
      <c r="D2381" s="40">
        <f>MAX(DATE(Table1[Year],1,1),DATE(Table1[Year],1,1)-WEEKDAY(DATE(Table1[Year],1,1),2)+(Table1[WeekNum]-1)*7+1)</f>
        <v>44620</v>
      </c>
      <c r="E2381" s="40">
        <f>MIN(DATE(Table1[Year]+1,1,0),DATE(Table1[Year],1,1)-WEEKDAY(DATE(Table1[Year],1,1),2)+Table1[WeekNum]*7)</f>
        <v>44626</v>
      </c>
      <c r="F2381" s="15">
        <v>2022</v>
      </c>
      <c r="G2381" s="15">
        <f t="shared" si="74"/>
        <v>3</v>
      </c>
      <c r="H2381" s="16">
        <v>10</v>
      </c>
      <c r="I2381" s="207" t="str">
        <f>"W" &amp;Table1[[#This Row],[WeekNum]]</f>
        <v>W10</v>
      </c>
      <c r="J2381" s="19" t="str">
        <f t="shared" si="75"/>
        <v>22-W10</v>
      </c>
      <c r="K2381" s="4" t="s">
        <v>685</v>
      </c>
      <c r="L2381" s="4"/>
      <c r="M2381" s="4" t="s">
        <v>72</v>
      </c>
      <c r="N2381" s="4" t="s">
        <v>44</v>
      </c>
      <c r="O2381" s="266" t="s">
        <v>391</v>
      </c>
      <c r="P2381" s="11" t="s">
        <v>392</v>
      </c>
      <c r="Q2381" s="11" t="s">
        <v>421</v>
      </c>
      <c r="R2381" s="3">
        <v>0</v>
      </c>
      <c r="S2381" s="3">
        <v>0</v>
      </c>
      <c r="T2381" s="206">
        <f>ABS(Table1[[#This Row],[Prod]]-Table1[[#This Row],[Planned]])</f>
        <v>0</v>
      </c>
      <c r="U2381" s="209">
        <f>IF(ABS(Table1[[#This Row],[Prod]]-Table1[[#This Row],[Planned]])&gt;Table1[[#This Row],[Planned]],0,IF(Table1[[#This Row],[Planned]]=0,0,1-ABS(Table1[[#This Row],[Prod]]-Table1[[#This Row],[Planned]])/Table1[[#This Row],[Planned]]))</f>
        <v>0</v>
      </c>
      <c r="V2381" s="11"/>
      <c r="W2381" s="11"/>
      <c r="X2381" s="27">
        <v>0</v>
      </c>
      <c r="Y2381" s="206">
        <f>Table1[[#This Row],[Prod]]</f>
        <v>0</v>
      </c>
      <c r="Z2381" s="206">
        <f>ABS(Table1[[#This Row],[Prod2]]-Table1[[#This Row],[Plan Revised]])</f>
        <v>0</v>
      </c>
      <c r="AA2381" s="209">
        <f>IF(ABS(Table1[[#This Row],[Prod2]]-Table1[[#This Row],[Plan Revised]])&gt;Table1[[#This Row],[Plan Revised]],0,IF(Table1[[#This Row],[Plan Revised]]=0,0,1-ABS(Table1[[#This Row],[Prod2]]-Table1[[#This Row],[Plan Revised]])/Table1[[#This Row],[Plan Revised]]))</f>
        <v>0</v>
      </c>
      <c r="AB2381" s="3"/>
      <c r="AC2381" s="30"/>
      <c r="AD2381"/>
      <c r="AF2381"/>
    </row>
    <row r="2382" spans="1:32">
      <c r="A2382" s="15" t="str">
        <f>IF(Table1[Week]=WeekSel,"Yes","No")</f>
        <v>No</v>
      </c>
      <c r="B2382" s="15" t="str">
        <f>IF((Table1[StartDate]&gt;=Date.GraphMin)*(Table1[StartDate]&lt;=Date.GraphMax)=1,"Yes","No")</f>
        <v>No</v>
      </c>
      <c r="C2382" s="15" t="str">
        <f>IF(OR(Table1[[#This Row],[Site]]="FOOD MILLING",Table1[[#This Row],[Site]]="GODACO"), "No", "Yes")</f>
        <v>Yes</v>
      </c>
      <c r="D2382" s="40">
        <f>MAX(DATE(Table1[Year],1,1),DATE(Table1[Year],1,1)-WEEKDAY(DATE(Table1[Year],1,1),2)+(Table1[WeekNum]-1)*7+1)</f>
        <v>44620</v>
      </c>
      <c r="E2382" s="40">
        <f>MIN(DATE(Table1[Year]+1,1,0),DATE(Table1[Year],1,1)-WEEKDAY(DATE(Table1[Year],1,1),2)+Table1[WeekNum]*7)</f>
        <v>44626</v>
      </c>
      <c r="F2382" s="15">
        <v>2022</v>
      </c>
      <c r="G2382" s="15">
        <f t="shared" si="74"/>
        <v>3</v>
      </c>
      <c r="H2382" s="16">
        <v>10</v>
      </c>
      <c r="I2382" s="207" t="str">
        <f>"W" &amp;Table1[[#This Row],[WeekNum]]</f>
        <v>W10</v>
      </c>
      <c r="J2382" s="19" t="str">
        <f t="shared" si="75"/>
        <v>22-W10</v>
      </c>
      <c r="K2382" s="4" t="s">
        <v>686</v>
      </c>
      <c r="L2382" s="4"/>
      <c r="M2382" s="4" t="s">
        <v>72</v>
      </c>
      <c r="N2382" s="4" t="s">
        <v>44</v>
      </c>
      <c r="O2382" s="266" t="s">
        <v>389</v>
      </c>
      <c r="P2382" s="11" t="s">
        <v>390</v>
      </c>
      <c r="Q2382" s="11" t="s">
        <v>421</v>
      </c>
      <c r="R2382" s="3">
        <v>0</v>
      </c>
      <c r="S2382" s="3">
        <v>0</v>
      </c>
      <c r="T2382" s="206">
        <f>ABS(Table1[[#This Row],[Prod]]-Table1[[#This Row],[Planned]])</f>
        <v>0</v>
      </c>
      <c r="U2382" s="209">
        <f>IF(ABS(Table1[[#This Row],[Prod]]-Table1[[#This Row],[Planned]])&gt;Table1[[#This Row],[Planned]],0,IF(Table1[[#This Row],[Planned]]=0,0,1-ABS(Table1[[#This Row],[Prod]]-Table1[[#This Row],[Planned]])/Table1[[#This Row],[Planned]]))</f>
        <v>0</v>
      </c>
      <c r="V2382" s="11"/>
      <c r="W2382" s="11"/>
      <c r="X2382" s="27">
        <v>0</v>
      </c>
      <c r="Y2382" s="206">
        <f>Table1[[#This Row],[Prod]]</f>
        <v>0</v>
      </c>
      <c r="Z2382" s="206">
        <f>ABS(Table1[[#This Row],[Prod2]]-Table1[[#This Row],[Plan Revised]])</f>
        <v>0</v>
      </c>
      <c r="AA2382" s="209">
        <f>IF(ABS(Table1[[#This Row],[Prod2]]-Table1[[#This Row],[Plan Revised]])&gt;Table1[[#This Row],[Plan Revised]],0,IF(Table1[[#This Row],[Plan Revised]]=0,0,1-ABS(Table1[[#This Row],[Prod2]]-Table1[[#This Row],[Plan Revised]])/Table1[[#This Row],[Plan Revised]]))</f>
        <v>0</v>
      </c>
      <c r="AB2382" s="3"/>
      <c r="AC2382" s="30"/>
      <c r="AD2382"/>
      <c r="AF2382"/>
    </row>
    <row r="2383" spans="1:32">
      <c r="A2383" s="15" t="str">
        <f>IF(Table1[Week]=WeekSel,"Yes","No")</f>
        <v>No</v>
      </c>
      <c r="B2383" s="15" t="str">
        <f>IF((Table1[StartDate]&gt;=Date.GraphMin)*(Table1[StartDate]&lt;=Date.GraphMax)=1,"Yes","No")</f>
        <v>No</v>
      </c>
      <c r="C2383" s="15" t="str">
        <f>IF(OR(Table1[[#This Row],[Site]]="FOOD MILLING",Table1[[#This Row],[Site]]="GODACO"), "No", "Yes")</f>
        <v>Yes</v>
      </c>
      <c r="D2383" s="40">
        <f>MAX(DATE(Table1[Year],1,1),DATE(Table1[Year],1,1)-WEEKDAY(DATE(Table1[Year],1,1),2)+(Table1[WeekNum]-1)*7+1)</f>
        <v>44620</v>
      </c>
      <c r="E2383" s="40">
        <f>MIN(DATE(Table1[Year]+1,1,0),DATE(Table1[Year],1,1)-WEEKDAY(DATE(Table1[Year],1,1),2)+Table1[WeekNum]*7)</f>
        <v>44626</v>
      </c>
      <c r="F2383" s="15">
        <v>2022</v>
      </c>
      <c r="G2383" s="15">
        <f t="shared" si="74"/>
        <v>3</v>
      </c>
      <c r="H2383" s="16">
        <v>10</v>
      </c>
      <c r="I2383" s="207" t="str">
        <f>"W" &amp;Table1[[#This Row],[WeekNum]]</f>
        <v>W10</v>
      </c>
      <c r="J2383" s="19" t="str">
        <f t="shared" si="75"/>
        <v>22-W10</v>
      </c>
      <c r="K2383" s="4" t="s">
        <v>687</v>
      </c>
      <c r="L2383" s="4"/>
      <c r="M2383" s="4" t="s">
        <v>72</v>
      </c>
      <c r="N2383" s="4" t="s">
        <v>44</v>
      </c>
      <c r="O2383" s="266" t="s">
        <v>389</v>
      </c>
      <c r="P2383" s="11" t="s">
        <v>390</v>
      </c>
      <c r="Q2383" s="11" t="s">
        <v>421</v>
      </c>
      <c r="R2383" s="3">
        <v>0</v>
      </c>
      <c r="S2383" s="3">
        <v>0</v>
      </c>
      <c r="T2383" s="206">
        <f>ABS(Table1[[#This Row],[Prod]]-Table1[[#This Row],[Planned]])</f>
        <v>0</v>
      </c>
      <c r="U2383" s="209">
        <f>IF(ABS(Table1[[#This Row],[Prod]]-Table1[[#This Row],[Planned]])&gt;Table1[[#This Row],[Planned]],0,IF(Table1[[#This Row],[Planned]]=0,0,1-ABS(Table1[[#This Row],[Prod]]-Table1[[#This Row],[Planned]])/Table1[[#This Row],[Planned]]))</f>
        <v>0</v>
      </c>
      <c r="V2383" s="11"/>
      <c r="W2383" s="11"/>
      <c r="X2383" s="27">
        <v>0</v>
      </c>
      <c r="Y2383" s="206">
        <f>Table1[[#This Row],[Prod]]</f>
        <v>0</v>
      </c>
      <c r="Z2383" s="206">
        <f>ABS(Table1[[#This Row],[Prod2]]-Table1[[#This Row],[Plan Revised]])</f>
        <v>0</v>
      </c>
      <c r="AA2383" s="209">
        <f>IF(ABS(Table1[[#This Row],[Prod2]]-Table1[[#This Row],[Plan Revised]])&gt;Table1[[#This Row],[Plan Revised]],0,IF(Table1[[#This Row],[Plan Revised]]=0,0,1-ABS(Table1[[#This Row],[Prod2]]-Table1[[#This Row],[Plan Revised]])/Table1[[#This Row],[Plan Revised]]))</f>
        <v>0</v>
      </c>
      <c r="AB2383" s="3"/>
      <c r="AC2383" s="30"/>
      <c r="AD2383"/>
      <c r="AF2383"/>
    </row>
    <row r="2384" spans="1:32">
      <c r="A2384" s="15" t="str">
        <f>IF(Table1[Week]=WeekSel,"Yes","No")</f>
        <v>No</v>
      </c>
      <c r="B2384" s="15" t="str">
        <f>IF((Table1[StartDate]&gt;=Date.GraphMin)*(Table1[StartDate]&lt;=Date.GraphMax)=1,"Yes","No")</f>
        <v>No</v>
      </c>
      <c r="C2384" s="15" t="str">
        <f>IF(OR(Table1[[#This Row],[Site]]="FOOD MILLING",Table1[[#This Row],[Site]]="GODACO"), "No", "Yes")</f>
        <v>Yes</v>
      </c>
      <c r="D2384" s="40">
        <f>MAX(DATE(Table1[Year],1,1),DATE(Table1[Year],1,1)-WEEKDAY(DATE(Table1[Year],1,1),2)+(Table1[WeekNum]-1)*7+1)</f>
        <v>44620</v>
      </c>
      <c r="E2384" s="40">
        <f>MIN(DATE(Table1[Year]+1,1,0),DATE(Table1[Year],1,1)-WEEKDAY(DATE(Table1[Year],1,1),2)+Table1[WeekNum]*7)</f>
        <v>44626</v>
      </c>
      <c r="F2384" s="15">
        <v>2022</v>
      </c>
      <c r="G2384" s="15">
        <f t="shared" si="74"/>
        <v>3</v>
      </c>
      <c r="H2384" s="16">
        <v>10</v>
      </c>
      <c r="I2384" s="207" t="str">
        <f>"W" &amp;Table1[[#This Row],[WeekNum]]</f>
        <v>W10</v>
      </c>
      <c r="J2384" s="19" t="str">
        <f t="shared" si="75"/>
        <v>22-W10</v>
      </c>
      <c r="K2384" s="4" t="s">
        <v>722</v>
      </c>
      <c r="L2384" s="4"/>
      <c r="M2384" s="4" t="s">
        <v>72</v>
      </c>
      <c r="N2384" s="4" t="s">
        <v>44</v>
      </c>
      <c r="O2384" s="266" t="s">
        <v>389</v>
      </c>
      <c r="P2384" s="11" t="s">
        <v>410</v>
      </c>
      <c r="Q2384" s="11" t="s">
        <v>421</v>
      </c>
      <c r="R2384" s="3">
        <v>0</v>
      </c>
      <c r="S2384" s="3">
        <v>0</v>
      </c>
      <c r="T2384" s="206">
        <f>ABS(Table1[[#This Row],[Prod]]-Table1[[#This Row],[Planned]])</f>
        <v>0</v>
      </c>
      <c r="U2384" s="209">
        <f>IF(ABS(Table1[[#This Row],[Prod]]-Table1[[#This Row],[Planned]])&gt;Table1[[#This Row],[Planned]],0,IF(Table1[[#This Row],[Planned]]=0,0,1-ABS(Table1[[#This Row],[Prod]]-Table1[[#This Row],[Planned]])/Table1[[#This Row],[Planned]]))</f>
        <v>0</v>
      </c>
      <c r="V2384" s="11"/>
      <c r="W2384" s="11"/>
      <c r="X2384" s="27">
        <v>0</v>
      </c>
      <c r="Y2384" s="206">
        <f>Table1[[#This Row],[Prod]]</f>
        <v>0</v>
      </c>
      <c r="Z2384" s="206">
        <f>ABS(Table1[[#This Row],[Prod2]]-Table1[[#This Row],[Plan Revised]])</f>
        <v>0</v>
      </c>
      <c r="AA2384" s="209">
        <f>IF(ABS(Table1[[#This Row],[Prod2]]-Table1[[#This Row],[Plan Revised]])&gt;Table1[[#This Row],[Plan Revised]],0,IF(Table1[[#This Row],[Plan Revised]]=0,0,1-ABS(Table1[[#This Row],[Prod2]]-Table1[[#This Row],[Plan Revised]])/Table1[[#This Row],[Plan Revised]]))</f>
        <v>0</v>
      </c>
      <c r="AB2384" s="3"/>
      <c r="AC2384" s="30"/>
      <c r="AD2384"/>
      <c r="AF2384"/>
    </row>
    <row r="2385" spans="1:32">
      <c r="A2385" s="15" t="str">
        <f>IF(Table1[Week]=WeekSel,"Yes","No")</f>
        <v>No</v>
      </c>
      <c r="B2385" s="15" t="str">
        <f>IF((Table1[StartDate]&gt;=Date.GraphMin)*(Table1[StartDate]&lt;=Date.GraphMax)=1,"Yes","No")</f>
        <v>No</v>
      </c>
      <c r="C2385" s="15" t="str">
        <f>IF(OR(Table1[[#This Row],[Site]]="FOOD MILLING",Table1[[#This Row],[Site]]="GODACO"), "No", "Yes")</f>
        <v>Yes</v>
      </c>
      <c r="D2385" s="40">
        <f>MAX(DATE(Table1[Year],1,1),DATE(Table1[Year],1,1)-WEEKDAY(DATE(Table1[Year],1,1),2)+(Table1[WeekNum]-1)*7+1)</f>
        <v>44620</v>
      </c>
      <c r="E2385" s="40">
        <f>MIN(DATE(Table1[Year]+1,1,0),DATE(Table1[Year],1,1)-WEEKDAY(DATE(Table1[Year],1,1),2)+Table1[WeekNum]*7)</f>
        <v>44626</v>
      </c>
      <c r="F2385" s="15">
        <v>2022</v>
      </c>
      <c r="G2385" s="15">
        <f t="shared" si="74"/>
        <v>3</v>
      </c>
      <c r="H2385" s="16">
        <v>10</v>
      </c>
      <c r="I2385" s="207" t="str">
        <f>"W" &amp;Table1[[#This Row],[WeekNum]]</f>
        <v>W10</v>
      </c>
      <c r="J2385" s="19" t="str">
        <f t="shared" si="75"/>
        <v>22-W10</v>
      </c>
      <c r="K2385" s="4" t="s">
        <v>513</v>
      </c>
      <c r="L2385" s="4"/>
      <c r="M2385" s="4" t="s">
        <v>72</v>
      </c>
      <c r="N2385" s="266" t="s">
        <v>369</v>
      </c>
      <c r="O2385" s="266" t="s">
        <v>391</v>
      </c>
      <c r="P2385" s="11" t="s">
        <v>393</v>
      </c>
      <c r="Q2385" s="11" t="s">
        <v>421</v>
      </c>
      <c r="R2385" s="3">
        <v>0</v>
      </c>
      <c r="S2385" s="3">
        <v>0</v>
      </c>
      <c r="T2385" s="206">
        <f>ABS(Table1[[#This Row],[Prod]]-Table1[[#This Row],[Planned]])</f>
        <v>0</v>
      </c>
      <c r="U2385" s="209">
        <f>IF(ABS(Table1[[#This Row],[Prod]]-Table1[[#This Row],[Planned]])&gt;Table1[[#This Row],[Planned]],0,IF(Table1[[#This Row],[Planned]]=0,0,1-ABS(Table1[[#This Row],[Prod]]-Table1[[#This Row],[Planned]])/Table1[[#This Row],[Planned]]))</f>
        <v>0</v>
      </c>
      <c r="V2385" s="11"/>
      <c r="W2385" s="11"/>
      <c r="X2385" s="27">
        <v>0</v>
      </c>
      <c r="Y2385" s="206">
        <f>Table1[[#This Row],[Prod]]</f>
        <v>0</v>
      </c>
      <c r="Z2385" s="206">
        <f>ABS(Table1[[#This Row],[Prod2]]-Table1[[#This Row],[Plan Revised]])</f>
        <v>0</v>
      </c>
      <c r="AA2385" s="209">
        <f>IF(ABS(Table1[[#This Row],[Prod2]]-Table1[[#This Row],[Plan Revised]])&gt;Table1[[#This Row],[Plan Revised]],0,IF(Table1[[#This Row],[Plan Revised]]=0,0,1-ABS(Table1[[#This Row],[Prod2]]-Table1[[#This Row],[Plan Revised]])/Table1[[#This Row],[Plan Revised]]))</f>
        <v>0</v>
      </c>
      <c r="AB2385" s="3"/>
      <c r="AC2385" s="30"/>
      <c r="AD2385"/>
      <c r="AF2385"/>
    </row>
    <row r="2386" spans="1:32">
      <c r="A2386" s="15" t="str">
        <f>IF(Table1[Week]=WeekSel,"Yes","No")</f>
        <v>No</v>
      </c>
      <c r="B2386" s="15" t="str">
        <f>IF((Table1[StartDate]&gt;=Date.GraphMin)*(Table1[StartDate]&lt;=Date.GraphMax)=1,"Yes","No")</f>
        <v>No</v>
      </c>
      <c r="C2386" s="15" t="str">
        <f>IF(OR(Table1[[#This Row],[Site]]="FOOD MILLING",Table1[[#This Row],[Site]]="GODACO"), "No", "Yes")</f>
        <v>Yes</v>
      </c>
      <c r="D2386" s="40">
        <f>MAX(DATE(Table1[Year],1,1),DATE(Table1[Year],1,1)-WEEKDAY(DATE(Table1[Year],1,1),2)+(Table1[WeekNum]-1)*7+1)</f>
        <v>44620</v>
      </c>
      <c r="E2386" s="40">
        <f>MIN(DATE(Table1[Year]+1,1,0),DATE(Table1[Year],1,1)-WEEKDAY(DATE(Table1[Year],1,1),2)+Table1[WeekNum]*7)</f>
        <v>44626</v>
      </c>
      <c r="F2386" s="15">
        <v>2022</v>
      </c>
      <c r="G2386" s="15">
        <f t="shared" si="74"/>
        <v>3</v>
      </c>
      <c r="H2386" s="16">
        <v>10</v>
      </c>
      <c r="I2386" s="207" t="str">
        <f>"W" &amp;Table1[[#This Row],[WeekNum]]</f>
        <v>W10</v>
      </c>
      <c r="J2386" s="19" t="str">
        <f t="shared" si="75"/>
        <v>22-W10</v>
      </c>
      <c r="K2386" s="4" t="s">
        <v>518</v>
      </c>
      <c r="L2386" s="4"/>
      <c r="M2386" s="4" t="s">
        <v>72</v>
      </c>
      <c r="N2386" s="266" t="s">
        <v>369</v>
      </c>
      <c r="O2386" s="266" t="s">
        <v>395</v>
      </c>
      <c r="P2386" s="11" t="s">
        <v>394</v>
      </c>
      <c r="Q2386" s="11" t="s">
        <v>421</v>
      </c>
      <c r="R2386" s="3">
        <v>700</v>
      </c>
      <c r="S2386" s="3">
        <v>663</v>
      </c>
      <c r="T2386" s="206">
        <f>ABS(Table1[[#This Row],[Prod]]-Table1[[#This Row],[Planned]])</f>
        <v>37</v>
      </c>
      <c r="U2386" s="209">
        <f>IF(ABS(Table1[[#This Row],[Prod]]-Table1[[#This Row],[Planned]])&gt;Table1[[#This Row],[Planned]],0,IF(Table1[[#This Row],[Planned]]=0,0,1-ABS(Table1[[#This Row],[Prod]]-Table1[[#This Row],[Planned]])/Table1[[#This Row],[Planned]]))</f>
        <v>0.94714285714285718</v>
      </c>
      <c r="V2386" s="11"/>
      <c r="W2386" s="11"/>
      <c r="X2386" s="27">
        <v>700</v>
      </c>
      <c r="Y2386" s="206">
        <f>Table1[[#This Row],[Prod]]</f>
        <v>663</v>
      </c>
      <c r="Z2386" s="206">
        <f>ABS(Table1[[#This Row],[Prod2]]-Table1[[#This Row],[Plan Revised]])</f>
        <v>37</v>
      </c>
      <c r="AA2386" s="209">
        <f>IF(ABS(Table1[[#This Row],[Prod2]]-Table1[[#This Row],[Plan Revised]])&gt;Table1[[#This Row],[Plan Revised]],0,IF(Table1[[#This Row],[Plan Revised]]=0,0,1-ABS(Table1[[#This Row],[Prod2]]-Table1[[#This Row],[Plan Revised]])/Table1[[#This Row],[Plan Revised]]))</f>
        <v>0.94714285714285718</v>
      </c>
      <c r="AB2386" s="3"/>
      <c r="AC2386" s="30"/>
      <c r="AD2386"/>
      <c r="AF2386"/>
    </row>
    <row r="2387" spans="1:32">
      <c r="A2387" s="15" t="str">
        <f>IF(Table1[Week]=WeekSel,"Yes","No")</f>
        <v>No</v>
      </c>
      <c r="B2387" s="15" t="str">
        <f>IF((Table1[StartDate]&gt;=Date.GraphMin)*(Table1[StartDate]&lt;=Date.GraphMax)=1,"Yes","No")</f>
        <v>No</v>
      </c>
      <c r="C2387" s="15" t="str">
        <f>IF(OR(Table1[[#This Row],[Site]]="FOOD MILLING",Table1[[#This Row],[Site]]="GODACO"), "No", "Yes")</f>
        <v>Yes</v>
      </c>
      <c r="D2387" s="40">
        <f>MAX(DATE(Table1[Year],1,1),DATE(Table1[Year],1,1)-WEEKDAY(DATE(Table1[Year],1,1),2)+(Table1[WeekNum]-1)*7+1)</f>
        <v>44620</v>
      </c>
      <c r="E2387" s="40">
        <f>MIN(DATE(Table1[Year]+1,1,0),DATE(Table1[Year],1,1)-WEEKDAY(DATE(Table1[Year],1,1),2)+Table1[WeekNum]*7)</f>
        <v>44626</v>
      </c>
      <c r="F2387" s="15">
        <v>2022</v>
      </c>
      <c r="G2387" s="15">
        <f t="shared" si="74"/>
        <v>3</v>
      </c>
      <c r="H2387" s="16">
        <v>10</v>
      </c>
      <c r="I2387" s="207" t="str">
        <f>"W" &amp;Table1[[#This Row],[WeekNum]]</f>
        <v>W10</v>
      </c>
      <c r="J2387" s="19" t="str">
        <f t="shared" si="75"/>
        <v>22-W10</v>
      </c>
      <c r="K2387" s="4" t="s">
        <v>515</v>
      </c>
      <c r="L2387" s="4"/>
      <c r="M2387" s="4" t="s">
        <v>72</v>
      </c>
      <c r="N2387" s="266" t="s">
        <v>369</v>
      </c>
      <c r="O2387" s="266" t="s">
        <v>395</v>
      </c>
      <c r="P2387" s="11" t="s">
        <v>394</v>
      </c>
      <c r="Q2387" s="11" t="s">
        <v>421</v>
      </c>
      <c r="R2387" s="3">
        <v>300</v>
      </c>
      <c r="S2387" s="3">
        <v>325</v>
      </c>
      <c r="T2387" s="206">
        <f>ABS(Table1[[#This Row],[Prod]]-Table1[[#This Row],[Planned]])</f>
        <v>25</v>
      </c>
      <c r="U2387" s="209">
        <f>IF(ABS(Table1[[#This Row],[Prod]]-Table1[[#This Row],[Planned]])&gt;Table1[[#This Row],[Planned]],0,IF(Table1[[#This Row],[Planned]]=0,0,1-ABS(Table1[[#This Row],[Prod]]-Table1[[#This Row],[Planned]])/Table1[[#This Row],[Planned]]))</f>
        <v>0.91666666666666663</v>
      </c>
      <c r="V2387" s="11"/>
      <c r="W2387" s="11"/>
      <c r="X2387" s="27">
        <v>300</v>
      </c>
      <c r="Y2387" s="206">
        <f>Table1[[#This Row],[Prod]]</f>
        <v>325</v>
      </c>
      <c r="Z2387" s="206">
        <f>ABS(Table1[[#This Row],[Prod2]]-Table1[[#This Row],[Plan Revised]])</f>
        <v>25</v>
      </c>
      <c r="AA2387" s="209">
        <f>IF(ABS(Table1[[#This Row],[Prod2]]-Table1[[#This Row],[Plan Revised]])&gt;Table1[[#This Row],[Plan Revised]],0,IF(Table1[[#This Row],[Plan Revised]]=0,0,1-ABS(Table1[[#This Row],[Prod2]]-Table1[[#This Row],[Plan Revised]])/Table1[[#This Row],[Plan Revised]]))</f>
        <v>0.91666666666666663</v>
      </c>
      <c r="AB2387" s="3"/>
      <c r="AC2387" s="30"/>
      <c r="AD2387"/>
      <c r="AF2387"/>
    </row>
    <row r="2388" spans="1:32">
      <c r="A2388" s="15" t="str">
        <f>IF(Table1[Week]=WeekSel,"Yes","No")</f>
        <v>No</v>
      </c>
      <c r="B2388" s="15" t="str">
        <f>IF((Table1[StartDate]&gt;=Date.GraphMin)*(Table1[StartDate]&lt;=Date.GraphMax)=1,"Yes","No")</f>
        <v>No</v>
      </c>
      <c r="C2388" s="15" t="str">
        <f>IF(OR(Table1[[#This Row],[Site]]="FOOD MILLING",Table1[[#This Row],[Site]]="GODACO"), "No", "Yes")</f>
        <v>Yes</v>
      </c>
      <c r="D2388" s="40">
        <f>MAX(DATE(Table1[Year],1,1),DATE(Table1[Year],1,1)-WEEKDAY(DATE(Table1[Year],1,1),2)+(Table1[WeekNum]-1)*7+1)</f>
        <v>44620</v>
      </c>
      <c r="E2388" s="40">
        <f>MIN(DATE(Table1[Year]+1,1,0),DATE(Table1[Year],1,1)-WEEKDAY(DATE(Table1[Year],1,1),2)+Table1[WeekNum]*7)</f>
        <v>44626</v>
      </c>
      <c r="F2388" s="15">
        <v>2022</v>
      </c>
      <c r="G2388" s="15">
        <f t="shared" si="74"/>
        <v>3</v>
      </c>
      <c r="H2388" s="16">
        <v>10</v>
      </c>
      <c r="I2388" s="207" t="str">
        <f>"W" &amp;Table1[[#This Row],[WeekNum]]</f>
        <v>W10</v>
      </c>
      <c r="J2388" s="19" t="str">
        <f t="shared" si="75"/>
        <v>22-W10</v>
      </c>
      <c r="K2388" s="4" t="s">
        <v>516</v>
      </c>
      <c r="L2388" s="4"/>
      <c r="M2388" s="4" t="s">
        <v>72</v>
      </c>
      <c r="N2388" s="266" t="s">
        <v>369</v>
      </c>
      <c r="O2388" s="266" t="s">
        <v>395</v>
      </c>
      <c r="P2388" s="11" t="s">
        <v>394</v>
      </c>
      <c r="Q2388" s="11" t="s">
        <v>421</v>
      </c>
      <c r="R2388" s="3">
        <v>800</v>
      </c>
      <c r="S2388" s="3">
        <v>782</v>
      </c>
      <c r="T2388" s="206">
        <f>ABS(Table1[[#This Row],[Prod]]-Table1[[#This Row],[Planned]])</f>
        <v>18</v>
      </c>
      <c r="U2388" s="209">
        <f>IF(ABS(Table1[[#This Row],[Prod]]-Table1[[#This Row],[Planned]])&gt;Table1[[#This Row],[Planned]],0,IF(Table1[[#This Row],[Planned]]=0,0,1-ABS(Table1[[#This Row],[Prod]]-Table1[[#This Row],[Planned]])/Table1[[#This Row],[Planned]]))</f>
        <v>0.97750000000000004</v>
      </c>
      <c r="V2388" s="11"/>
      <c r="W2388" s="11"/>
      <c r="X2388" s="27">
        <v>600</v>
      </c>
      <c r="Y2388" s="206">
        <f>Table1[[#This Row],[Prod]]</f>
        <v>782</v>
      </c>
      <c r="Z2388" s="206">
        <f>ABS(Table1[[#This Row],[Prod2]]-Table1[[#This Row],[Plan Revised]])</f>
        <v>182</v>
      </c>
      <c r="AA2388" s="209">
        <f>IF(ABS(Table1[[#This Row],[Prod2]]-Table1[[#This Row],[Plan Revised]])&gt;Table1[[#This Row],[Plan Revised]],0,IF(Table1[[#This Row],[Plan Revised]]=0,0,1-ABS(Table1[[#This Row],[Prod2]]-Table1[[#This Row],[Plan Revised]])/Table1[[#This Row],[Plan Revised]]))</f>
        <v>0.69666666666666666</v>
      </c>
      <c r="AB2388" s="3"/>
      <c r="AC2388" s="30"/>
      <c r="AD2388"/>
      <c r="AF2388"/>
    </row>
    <row r="2389" spans="1:32">
      <c r="A2389" s="15" t="str">
        <f>IF(Table1[Week]=WeekSel,"Yes","No")</f>
        <v>No</v>
      </c>
      <c r="B2389" s="15" t="str">
        <f>IF((Table1[StartDate]&gt;=Date.GraphMin)*(Table1[StartDate]&lt;=Date.GraphMax)=1,"Yes","No")</f>
        <v>No</v>
      </c>
      <c r="C2389" s="15" t="str">
        <f>IF(OR(Table1[[#This Row],[Site]]="FOOD MILLING",Table1[[#This Row],[Site]]="GODACO"), "No", "Yes")</f>
        <v>Yes</v>
      </c>
      <c r="D2389" s="40">
        <f>MAX(DATE(Table1[Year],1,1),DATE(Table1[Year],1,1)-WEEKDAY(DATE(Table1[Year],1,1),2)+(Table1[WeekNum]-1)*7+1)</f>
        <v>44620</v>
      </c>
      <c r="E2389" s="40">
        <f>MIN(DATE(Table1[Year]+1,1,0),DATE(Table1[Year],1,1)-WEEKDAY(DATE(Table1[Year],1,1),2)+Table1[WeekNum]*7)</f>
        <v>44626</v>
      </c>
      <c r="F2389" s="15">
        <v>2022</v>
      </c>
      <c r="G2389" s="15">
        <f t="shared" si="74"/>
        <v>3</v>
      </c>
      <c r="H2389" s="16">
        <v>10</v>
      </c>
      <c r="I2389" s="207" t="str">
        <f>"W" &amp;Table1[[#This Row],[WeekNum]]</f>
        <v>W10</v>
      </c>
      <c r="J2389" s="19" t="str">
        <f t="shared" si="75"/>
        <v>22-W10</v>
      </c>
      <c r="K2389" s="4" t="s">
        <v>517</v>
      </c>
      <c r="L2389" s="4"/>
      <c r="M2389" s="4" t="s">
        <v>72</v>
      </c>
      <c r="N2389" s="266" t="s">
        <v>369</v>
      </c>
      <c r="O2389" s="266" t="s">
        <v>395</v>
      </c>
      <c r="P2389" s="11" t="s">
        <v>394</v>
      </c>
      <c r="Q2389" s="11" t="s">
        <v>421</v>
      </c>
      <c r="R2389" s="3">
        <v>800</v>
      </c>
      <c r="S2389" s="3">
        <v>728</v>
      </c>
      <c r="T2389" s="206">
        <f>ABS(Table1[[#This Row],[Prod]]-Table1[[#This Row],[Planned]])</f>
        <v>72</v>
      </c>
      <c r="U2389" s="209">
        <f>IF(ABS(Table1[[#This Row],[Prod]]-Table1[[#This Row],[Planned]])&gt;Table1[[#This Row],[Planned]],0,IF(Table1[[#This Row],[Planned]]=0,0,1-ABS(Table1[[#This Row],[Prod]]-Table1[[#This Row],[Planned]])/Table1[[#This Row],[Planned]]))</f>
        <v>0.91</v>
      </c>
      <c r="V2389" s="11"/>
      <c r="W2389" s="11"/>
      <c r="X2389" s="27">
        <v>800</v>
      </c>
      <c r="Y2389" s="206">
        <f>Table1[[#This Row],[Prod]]</f>
        <v>728</v>
      </c>
      <c r="Z2389" s="206">
        <f>ABS(Table1[[#This Row],[Prod2]]-Table1[[#This Row],[Plan Revised]])</f>
        <v>72</v>
      </c>
      <c r="AA2389" s="209">
        <f>IF(ABS(Table1[[#This Row],[Prod2]]-Table1[[#This Row],[Plan Revised]])&gt;Table1[[#This Row],[Plan Revised]],0,IF(Table1[[#This Row],[Plan Revised]]=0,0,1-ABS(Table1[[#This Row],[Prod2]]-Table1[[#This Row],[Plan Revised]])/Table1[[#This Row],[Plan Revised]]))</f>
        <v>0.91</v>
      </c>
      <c r="AB2389" s="3"/>
      <c r="AC2389" s="30"/>
      <c r="AD2389"/>
      <c r="AF2389"/>
    </row>
    <row r="2390" spans="1:32">
      <c r="A2390" s="15" t="str">
        <f>IF(Table1[Week]=WeekSel,"Yes","No")</f>
        <v>No</v>
      </c>
      <c r="B2390" s="15" t="str">
        <f>IF((Table1[StartDate]&gt;=Date.GraphMin)*(Table1[StartDate]&lt;=Date.GraphMax)=1,"Yes","No")</f>
        <v>No</v>
      </c>
      <c r="C2390" s="15" t="str">
        <f>IF(OR(Table1[[#This Row],[Site]]="FOOD MILLING",Table1[[#This Row],[Site]]="GODACO"), "No", "Yes")</f>
        <v>Yes</v>
      </c>
      <c r="D2390" s="40">
        <f>MAX(DATE(Table1[Year],1,1),DATE(Table1[Year],1,1)-WEEKDAY(DATE(Table1[Year],1,1),2)+(Table1[WeekNum]-1)*7+1)</f>
        <v>44620</v>
      </c>
      <c r="E2390" s="40">
        <f>MIN(DATE(Table1[Year]+1,1,0),DATE(Table1[Year],1,1)-WEEKDAY(DATE(Table1[Year],1,1),2)+Table1[WeekNum]*7)</f>
        <v>44626</v>
      </c>
      <c r="F2390" s="15">
        <v>2022</v>
      </c>
      <c r="G2390" s="15">
        <f t="shared" si="74"/>
        <v>3</v>
      </c>
      <c r="H2390" s="16">
        <v>10</v>
      </c>
      <c r="I2390" s="207" t="str">
        <f>"W" &amp;Table1[[#This Row],[WeekNum]]</f>
        <v>W10</v>
      </c>
      <c r="J2390" s="19" t="str">
        <f t="shared" si="75"/>
        <v>22-W10</v>
      </c>
      <c r="K2390" s="4" t="s">
        <v>514</v>
      </c>
      <c r="L2390" s="4"/>
      <c r="M2390" s="4" t="s">
        <v>72</v>
      </c>
      <c r="N2390" s="266" t="s">
        <v>369</v>
      </c>
      <c r="O2390" s="266" t="s">
        <v>391</v>
      </c>
      <c r="P2390" s="11" t="s">
        <v>393</v>
      </c>
      <c r="Q2390" s="11" t="s">
        <v>421</v>
      </c>
      <c r="R2390" s="3">
        <v>350</v>
      </c>
      <c r="S2390" s="3">
        <v>309</v>
      </c>
      <c r="T2390" s="206">
        <f>ABS(Table1[[#This Row],[Prod]]-Table1[[#This Row],[Planned]])</f>
        <v>41</v>
      </c>
      <c r="U2390" s="209">
        <f>IF(ABS(Table1[[#This Row],[Prod]]-Table1[[#This Row],[Planned]])&gt;Table1[[#This Row],[Planned]],0,IF(Table1[[#This Row],[Planned]]=0,0,1-ABS(Table1[[#This Row],[Prod]]-Table1[[#This Row],[Planned]])/Table1[[#This Row],[Planned]]))</f>
        <v>0.8828571428571429</v>
      </c>
      <c r="V2390" s="11"/>
      <c r="W2390" s="11"/>
      <c r="X2390" s="27">
        <v>350</v>
      </c>
      <c r="Y2390" s="206">
        <f>Table1[[#This Row],[Prod]]</f>
        <v>309</v>
      </c>
      <c r="Z2390" s="206">
        <f>ABS(Table1[[#This Row],[Prod2]]-Table1[[#This Row],[Plan Revised]])</f>
        <v>41</v>
      </c>
      <c r="AA2390" s="209">
        <f>IF(ABS(Table1[[#This Row],[Prod2]]-Table1[[#This Row],[Plan Revised]])&gt;Table1[[#This Row],[Plan Revised]],0,IF(Table1[[#This Row],[Plan Revised]]=0,0,1-ABS(Table1[[#This Row],[Prod2]]-Table1[[#This Row],[Plan Revised]])/Table1[[#This Row],[Plan Revised]]))</f>
        <v>0.8828571428571429</v>
      </c>
      <c r="AB2390" s="3"/>
      <c r="AC2390" s="30"/>
      <c r="AD2390"/>
      <c r="AF2390"/>
    </row>
    <row r="2391" spans="1:32">
      <c r="A2391" s="15" t="str">
        <f>IF(Table1[Week]=WeekSel,"Yes","No")</f>
        <v>No</v>
      </c>
      <c r="B2391" s="15" t="str">
        <f>IF((Table1[StartDate]&gt;=Date.GraphMin)*(Table1[StartDate]&lt;=Date.GraphMax)=1,"Yes","No")</f>
        <v>No</v>
      </c>
      <c r="C2391" s="15" t="str">
        <f>IF(OR(Table1[[#This Row],[Site]]="FOOD MILLING",Table1[[#This Row],[Site]]="GODACO"), "No", "Yes")</f>
        <v>Yes</v>
      </c>
      <c r="D2391" s="40">
        <f>MAX(DATE(Table1[Year],1,1),DATE(Table1[Year],1,1)-WEEKDAY(DATE(Table1[Year],1,1),2)+(Table1[WeekNum]-1)*7+1)</f>
        <v>44620</v>
      </c>
      <c r="E2391" s="40">
        <f>MIN(DATE(Table1[Year]+1,1,0),DATE(Table1[Year],1,1)-WEEKDAY(DATE(Table1[Year],1,1),2)+Table1[WeekNum]*7)</f>
        <v>44626</v>
      </c>
      <c r="F2391" s="15">
        <v>2022</v>
      </c>
      <c r="G2391" s="15">
        <f t="shared" si="74"/>
        <v>3</v>
      </c>
      <c r="H2391" s="16">
        <v>10</v>
      </c>
      <c r="I2391" s="207" t="str">
        <f>"W" &amp;Table1[[#This Row],[WeekNum]]</f>
        <v>W10</v>
      </c>
      <c r="J2391" s="19" t="str">
        <f t="shared" si="75"/>
        <v>22-W10</v>
      </c>
      <c r="K2391" s="4" t="s">
        <v>440</v>
      </c>
      <c r="L2391" s="4"/>
      <c r="M2391" s="4" t="s">
        <v>72</v>
      </c>
      <c r="N2391" s="266" t="s">
        <v>369</v>
      </c>
      <c r="O2391" s="266" t="s">
        <v>395</v>
      </c>
      <c r="P2391" s="11" t="s">
        <v>394</v>
      </c>
      <c r="Q2391" s="11" t="s">
        <v>421</v>
      </c>
      <c r="R2391" s="3">
        <v>0</v>
      </c>
      <c r="S2391" s="3">
        <v>0</v>
      </c>
      <c r="T2391" s="206">
        <f>ABS(Table1[[#This Row],[Prod]]-Table1[[#This Row],[Planned]])</f>
        <v>0</v>
      </c>
      <c r="U2391" s="209">
        <f>IF(ABS(Table1[[#This Row],[Prod]]-Table1[[#This Row],[Planned]])&gt;Table1[[#This Row],[Planned]],0,IF(Table1[[#This Row],[Planned]]=0,0,1-ABS(Table1[[#This Row],[Prod]]-Table1[[#This Row],[Planned]])/Table1[[#This Row],[Planned]]))</f>
        <v>0</v>
      </c>
      <c r="V2391" s="11"/>
      <c r="W2391" s="11"/>
      <c r="X2391" s="27">
        <v>0</v>
      </c>
      <c r="Y2391" s="206">
        <f>Table1[[#This Row],[Prod]]</f>
        <v>0</v>
      </c>
      <c r="Z2391" s="206">
        <f>ABS(Table1[[#This Row],[Prod2]]-Table1[[#This Row],[Plan Revised]])</f>
        <v>0</v>
      </c>
      <c r="AA2391" s="209">
        <f>IF(ABS(Table1[[#This Row],[Prod2]]-Table1[[#This Row],[Plan Revised]])&gt;Table1[[#This Row],[Plan Revised]],0,IF(Table1[[#This Row],[Plan Revised]]=0,0,1-ABS(Table1[[#This Row],[Prod2]]-Table1[[#This Row],[Plan Revised]])/Table1[[#This Row],[Plan Revised]]))</f>
        <v>0</v>
      </c>
      <c r="AB2391" s="3"/>
      <c r="AC2391" s="30"/>
      <c r="AD2391"/>
      <c r="AF2391"/>
    </row>
    <row r="2392" spans="1:32">
      <c r="A2392" s="15" t="str">
        <f>IF(Table1[Week]=WeekSel,"Yes","No")</f>
        <v>No</v>
      </c>
      <c r="B2392" s="15" t="str">
        <f>IF((Table1[StartDate]&gt;=Date.GraphMin)*(Table1[StartDate]&lt;=Date.GraphMax)=1,"Yes","No")</f>
        <v>No</v>
      </c>
      <c r="C2392" s="15" t="str">
        <f>IF(OR(Table1[[#This Row],[Site]]="FOOD MILLING",Table1[[#This Row],[Site]]="GODACO"), "No", "Yes")</f>
        <v>Yes</v>
      </c>
      <c r="D2392" s="40">
        <f>MAX(DATE(Table1[Year],1,1),DATE(Table1[Year],1,1)-WEEKDAY(DATE(Table1[Year],1,1),2)+(Table1[WeekNum]-1)*7+1)</f>
        <v>44620</v>
      </c>
      <c r="E2392" s="40">
        <f>MIN(DATE(Table1[Year]+1,1,0),DATE(Table1[Year],1,1)-WEEKDAY(DATE(Table1[Year],1,1),2)+Table1[WeekNum]*7)</f>
        <v>44626</v>
      </c>
      <c r="F2392" s="15">
        <v>2022</v>
      </c>
      <c r="G2392" s="15">
        <f t="shared" si="74"/>
        <v>3</v>
      </c>
      <c r="H2392" s="16">
        <v>10</v>
      </c>
      <c r="I2392" s="207" t="str">
        <f>"W" &amp;Table1[[#This Row],[WeekNum]]</f>
        <v>W10</v>
      </c>
      <c r="J2392" s="19" t="str">
        <f t="shared" si="75"/>
        <v>22-W10</v>
      </c>
      <c r="K2392" s="4" t="s">
        <v>519</v>
      </c>
      <c r="L2392" s="4"/>
      <c r="M2392" s="4" t="s">
        <v>72</v>
      </c>
      <c r="N2392" s="266" t="s">
        <v>369</v>
      </c>
      <c r="O2392" s="266" t="s">
        <v>395</v>
      </c>
      <c r="P2392" s="11" t="s">
        <v>394</v>
      </c>
      <c r="Q2392" s="11" t="s">
        <v>421</v>
      </c>
      <c r="R2392" s="3">
        <v>0</v>
      </c>
      <c r="S2392" s="3">
        <v>0</v>
      </c>
      <c r="T2392" s="206">
        <f>ABS(Table1[[#This Row],[Prod]]-Table1[[#This Row],[Planned]])</f>
        <v>0</v>
      </c>
      <c r="U2392" s="209">
        <f>IF(ABS(Table1[[#This Row],[Prod]]-Table1[[#This Row],[Planned]])&gt;Table1[[#This Row],[Planned]],0,IF(Table1[[#This Row],[Planned]]=0,0,1-ABS(Table1[[#This Row],[Prod]]-Table1[[#This Row],[Planned]])/Table1[[#This Row],[Planned]]))</f>
        <v>0</v>
      </c>
      <c r="V2392" s="11"/>
      <c r="W2392" s="11"/>
      <c r="X2392" s="27">
        <v>0</v>
      </c>
      <c r="Y2392" s="206">
        <f>Table1[[#This Row],[Prod]]</f>
        <v>0</v>
      </c>
      <c r="Z2392" s="206">
        <f>ABS(Table1[[#This Row],[Prod2]]-Table1[[#This Row],[Plan Revised]])</f>
        <v>0</v>
      </c>
      <c r="AA2392" s="209">
        <f>IF(ABS(Table1[[#This Row],[Prod2]]-Table1[[#This Row],[Plan Revised]])&gt;Table1[[#This Row],[Plan Revised]],0,IF(Table1[[#This Row],[Plan Revised]]=0,0,1-ABS(Table1[[#This Row],[Prod2]]-Table1[[#This Row],[Plan Revised]])/Table1[[#This Row],[Plan Revised]]))</f>
        <v>0</v>
      </c>
      <c r="AB2392" s="3"/>
      <c r="AC2392" s="30"/>
      <c r="AD2392"/>
      <c r="AF2392"/>
    </row>
    <row r="2393" spans="1:32">
      <c r="A2393" s="15" t="str">
        <f>IF(Table1[Week]=WeekSel,"Yes","No")</f>
        <v>No</v>
      </c>
      <c r="B2393" s="15" t="str">
        <f>IF((Table1[StartDate]&gt;=Date.GraphMin)*(Table1[StartDate]&lt;=Date.GraphMax)=1,"Yes","No")</f>
        <v>No</v>
      </c>
      <c r="C2393" s="15" t="str">
        <f>IF(OR(Table1[[#This Row],[Site]]="FOOD MILLING",Table1[[#This Row],[Site]]="GODACO"), "No", "Yes")</f>
        <v>Yes</v>
      </c>
      <c r="D2393" s="40">
        <f>MAX(DATE(Table1[Year],1,1),DATE(Table1[Year],1,1)-WEEKDAY(DATE(Table1[Year],1,1),2)+(Table1[WeekNum]-1)*7+1)</f>
        <v>44620</v>
      </c>
      <c r="E2393" s="40">
        <f>MIN(DATE(Table1[Year]+1,1,0),DATE(Table1[Year],1,1)-WEEKDAY(DATE(Table1[Year],1,1),2)+Table1[WeekNum]*7)</f>
        <v>44626</v>
      </c>
      <c r="F2393" s="15">
        <v>2022</v>
      </c>
      <c r="G2393" s="15">
        <f t="shared" si="74"/>
        <v>3</v>
      </c>
      <c r="H2393" s="16">
        <v>10</v>
      </c>
      <c r="I2393" s="207" t="str">
        <f>"W" &amp;Table1[[#This Row],[WeekNum]]</f>
        <v>W10</v>
      </c>
      <c r="J2393" s="19" t="str">
        <f t="shared" si="75"/>
        <v>22-W10</v>
      </c>
      <c r="K2393" s="4" t="s">
        <v>688</v>
      </c>
      <c r="L2393" s="4"/>
      <c r="M2393" s="4" t="s">
        <v>72</v>
      </c>
      <c r="N2393" s="266" t="s">
        <v>369</v>
      </c>
      <c r="O2393" s="266" t="s">
        <v>395</v>
      </c>
      <c r="P2393" s="11" t="s">
        <v>396</v>
      </c>
      <c r="Q2393" s="11" t="s">
        <v>421</v>
      </c>
      <c r="R2393" s="3">
        <v>300</v>
      </c>
      <c r="S2393" s="3">
        <v>306</v>
      </c>
      <c r="T2393" s="206">
        <f>ABS(Table1[[#This Row],[Prod]]-Table1[[#This Row],[Planned]])</f>
        <v>6</v>
      </c>
      <c r="U2393" s="209">
        <f>IF(ABS(Table1[[#This Row],[Prod]]-Table1[[#This Row],[Planned]])&gt;Table1[[#This Row],[Planned]],0,IF(Table1[[#This Row],[Planned]]=0,0,1-ABS(Table1[[#This Row],[Prod]]-Table1[[#This Row],[Planned]])/Table1[[#This Row],[Planned]]))</f>
        <v>0.98</v>
      </c>
      <c r="V2393" s="11"/>
      <c r="W2393" s="11"/>
      <c r="X2393" s="27">
        <v>300</v>
      </c>
      <c r="Y2393" s="206">
        <f>Table1[[#This Row],[Prod]]</f>
        <v>306</v>
      </c>
      <c r="Z2393" s="206">
        <f>ABS(Table1[[#This Row],[Prod2]]-Table1[[#This Row],[Plan Revised]])</f>
        <v>6</v>
      </c>
      <c r="AA2393" s="209">
        <f>IF(ABS(Table1[[#This Row],[Prod2]]-Table1[[#This Row],[Plan Revised]])&gt;Table1[[#This Row],[Plan Revised]],0,IF(Table1[[#This Row],[Plan Revised]]=0,0,1-ABS(Table1[[#This Row],[Prod2]]-Table1[[#This Row],[Plan Revised]])/Table1[[#This Row],[Plan Revised]]))</f>
        <v>0.98</v>
      </c>
      <c r="AB2393" s="3"/>
      <c r="AC2393" s="30"/>
      <c r="AD2393"/>
      <c r="AF2393"/>
    </row>
    <row r="2394" spans="1:32">
      <c r="A2394" s="15" t="str">
        <f>IF(Table1[Week]=WeekSel,"Yes","No")</f>
        <v>No</v>
      </c>
      <c r="B2394" s="15" t="str">
        <f>IF((Table1[StartDate]&gt;=Date.GraphMin)*(Table1[StartDate]&lt;=Date.GraphMax)=1,"Yes","No")</f>
        <v>No</v>
      </c>
      <c r="C2394" s="15" t="str">
        <f>IF(OR(Table1[[#This Row],[Site]]="FOOD MILLING",Table1[[#This Row],[Site]]="GODACO"), "No", "Yes")</f>
        <v>Yes</v>
      </c>
      <c r="D2394" s="40">
        <f>MAX(DATE(Table1[Year],1,1),DATE(Table1[Year],1,1)-WEEKDAY(DATE(Table1[Year],1,1),2)+(Table1[WeekNum]-1)*7+1)</f>
        <v>44620</v>
      </c>
      <c r="E2394" s="40">
        <f>MIN(DATE(Table1[Year]+1,1,0),DATE(Table1[Year],1,1)-WEEKDAY(DATE(Table1[Year],1,1),2)+Table1[WeekNum]*7)</f>
        <v>44626</v>
      </c>
      <c r="F2394" s="15">
        <v>2022</v>
      </c>
      <c r="G2394" s="15">
        <f t="shared" si="74"/>
        <v>3</v>
      </c>
      <c r="H2394" s="16">
        <v>10</v>
      </c>
      <c r="I2394" s="207" t="str">
        <f>"W" &amp;Table1[[#This Row],[WeekNum]]</f>
        <v>W10</v>
      </c>
      <c r="J2394" s="19" t="str">
        <f t="shared" si="75"/>
        <v>22-W10</v>
      </c>
      <c r="K2394" s="4" t="s">
        <v>689</v>
      </c>
      <c r="L2394" s="4"/>
      <c r="M2394" s="4" t="s">
        <v>72</v>
      </c>
      <c r="N2394" s="266" t="s">
        <v>369</v>
      </c>
      <c r="O2394" s="266" t="s">
        <v>395</v>
      </c>
      <c r="P2394" s="11" t="s">
        <v>396</v>
      </c>
      <c r="Q2394" s="11" t="s">
        <v>421</v>
      </c>
      <c r="R2394" s="3">
        <v>3650</v>
      </c>
      <c r="S2394" s="3">
        <v>3568</v>
      </c>
      <c r="T2394" s="206">
        <f>ABS(Table1[[#This Row],[Prod]]-Table1[[#This Row],[Planned]])</f>
        <v>82</v>
      </c>
      <c r="U2394" s="209">
        <f>IF(ABS(Table1[[#This Row],[Prod]]-Table1[[#This Row],[Planned]])&gt;Table1[[#This Row],[Planned]],0,IF(Table1[[#This Row],[Planned]]=0,0,1-ABS(Table1[[#This Row],[Prod]]-Table1[[#This Row],[Planned]])/Table1[[#This Row],[Planned]]))</f>
        <v>0.97753424657534249</v>
      </c>
      <c r="V2394" s="11"/>
      <c r="W2394" s="11"/>
      <c r="X2394" s="27">
        <v>3700</v>
      </c>
      <c r="Y2394" s="206">
        <f>Table1[[#This Row],[Prod]]</f>
        <v>3568</v>
      </c>
      <c r="Z2394" s="206">
        <f>ABS(Table1[[#This Row],[Prod2]]-Table1[[#This Row],[Plan Revised]])</f>
        <v>132</v>
      </c>
      <c r="AA2394" s="209">
        <f>IF(ABS(Table1[[#This Row],[Prod2]]-Table1[[#This Row],[Plan Revised]])&gt;Table1[[#This Row],[Plan Revised]],0,IF(Table1[[#This Row],[Plan Revised]]=0,0,1-ABS(Table1[[#This Row],[Prod2]]-Table1[[#This Row],[Plan Revised]])/Table1[[#This Row],[Plan Revised]]))</f>
        <v>0.96432432432432436</v>
      </c>
      <c r="AB2394" s="3"/>
      <c r="AC2394" s="30"/>
      <c r="AD2394"/>
      <c r="AF2394"/>
    </row>
    <row r="2395" spans="1:32">
      <c r="A2395" s="15" t="str">
        <f>IF(Table1[Week]=WeekSel,"Yes","No")</f>
        <v>No</v>
      </c>
      <c r="B2395" s="15" t="str">
        <f>IF((Table1[StartDate]&gt;=Date.GraphMin)*(Table1[StartDate]&lt;=Date.GraphMax)=1,"Yes","No")</f>
        <v>No</v>
      </c>
      <c r="C2395" s="15" t="str">
        <f>IF(OR(Table1[[#This Row],[Site]]="FOOD MILLING",Table1[[#This Row],[Site]]="GODACO"), "No", "Yes")</f>
        <v>Yes</v>
      </c>
      <c r="D2395" s="40">
        <f>MAX(DATE(Table1[Year],1,1),DATE(Table1[Year],1,1)-WEEKDAY(DATE(Table1[Year],1,1),2)+(Table1[WeekNum]-1)*7+1)</f>
        <v>44620</v>
      </c>
      <c r="E2395" s="40">
        <f>MIN(DATE(Table1[Year]+1,1,0),DATE(Table1[Year],1,1)-WEEKDAY(DATE(Table1[Year],1,1),2)+Table1[WeekNum]*7)</f>
        <v>44626</v>
      </c>
      <c r="F2395" s="15">
        <v>2022</v>
      </c>
      <c r="G2395" s="15">
        <f t="shared" si="74"/>
        <v>3</v>
      </c>
      <c r="H2395" s="16">
        <v>10</v>
      </c>
      <c r="I2395" s="207" t="str">
        <f>"W" &amp;Table1[[#This Row],[WeekNum]]</f>
        <v>W10</v>
      </c>
      <c r="J2395" s="19" t="str">
        <f t="shared" si="75"/>
        <v>22-W10</v>
      </c>
      <c r="K2395" s="4" t="s">
        <v>691</v>
      </c>
      <c r="L2395" s="4"/>
      <c r="M2395" s="4" t="s">
        <v>72</v>
      </c>
      <c r="N2395" s="266" t="s">
        <v>369</v>
      </c>
      <c r="O2395" s="266" t="s">
        <v>389</v>
      </c>
      <c r="P2395" s="11" t="s">
        <v>397</v>
      </c>
      <c r="Q2395" s="11" t="s">
        <v>417</v>
      </c>
      <c r="R2395" s="3">
        <v>200</v>
      </c>
      <c r="S2395" s="3">
        <v>153.80000000000001</v>
      </c>
      <c r="T2395" s="206">
        <f>ABS(Table1[[#This Row],[Prod]]-Table1[[#This Row],[Planned]])</f>
        <v>46.199999999999989</v>
      </c>
      <c r="U2395" s="209">
        <f>IF(ABS(Table1[[#This Row],[Prod]]-Table1[[#This Row],[Planned]])&gt;Table1[[#This Row],[Planned]],0,IF(Table1[[#This Row],[Planned]]=0,0,1-ABS(Table1[[#This Row],[Prod]]-Table1[[#This Row],[Planned]])/Table1[[#This Row],[Planned]]))</f>
        <v>0.76900000000000002</v>
      </c>
      <c r="V2395" s="11"/>
      <c r="W2395" s="11"/>
      <c r="X2395" s="27">
        <v>200</v>
      </c>
      <c r="Y2395" s="206">
        <f>Table1[[#This Row],[Prod]]</f>
        <v>153.80000000000001</v>
      </c>
      <c r="Z2395" s="206">
        <f>ABS(Table1[[#This Row],[Prod2]]-Table1[[#This Row],[Plan Revised]])</f>
        <v>46.199999999999989</v>
      </c>
      <c r="AA2395" s="209">
        <f>IF(ABS(Table1[[#This Row],[Prod2]]-Table1[[#This Row],[Plan Revised]])&gt;Table1[[#This Row],[Plan Revised]],0,IF(Table1[[#This Row],[Plan Revised]]=0,0,1-ABS(Table1[[#This Row],[Prod2]]-Table1[[#This Row],[Plan Revised]])/Table1[[#This Row],[Plan Revised]]))</f>
        <v>0.76900000000000002</v>
      </c>
      <c r="AB2395" s="3"/>
      <c r="AC2395" s="30"/>
      <c r="AD2395"/>
      <c r="AF2395"/>
    </row>
    <row r="2396" spans="1:32">
      <c r="A2396" s="15" t="str">
        <f>IF(Table1[Week]=WeekSel,"Yes","No")</f>
        <v>No</v>
      </c>
      <c r="B2396" s="15" t="str">
        <f>IF((Table1[StartDate]&gt;=Date.GraphMin)*(Table1[StartDate]&lt;=Date.GraphMax)=1,"Yes","No")</f>
        <v>No</v>
      </c>
      <c r="C2396" s="15" t="str">
        <f>IF(OR(Table1[[#This Row],[Site]]="FOOD MILLING",Table1[[#This Row],[Site]]="GODACO"), "No", "Yes")</f>
        <v>Yes</v>
      </c>
      <c r="D2396" s="40">
        <f>MAX(DATE(Table1[Year],1,1),DATE(Table1[Year],1,1)-WEEKDAY(DATE(Table1[Year],1,1),2)+(Table1[WeekNum]-1)*7+1)</f>
        <v>44620</v>
      </c>
      <c r="E2396" s="40">
        <f>MIN(DATE(Table1[Year]+1,1,0),DATE(Table1[Year],1,1)-WEEKDAY(DATE(Table1[Year],1,1),2)+Table1[WeekNum]*7)</f>
        <v>44626</v>
      </c>
      <c r="F2396" s="15">
        <v>2022</v>
      </c>
      <c r="G2396" s="15">
        <f t="shared" si="74"/>
        <v>3</v>
      </c>
      <c r="H2396" s="16">
        <v>10</v>
      </c>
      <c r="I2396" s="207" t="str">
        <f>"W" &amp;Table1[[#This Row],[WeekNum]]</f>
        <v>W10</v>
      </c>
      <c r="J2396" s="19" t="str">
        <f t="shared" si="75"/>
        <v>22-W10</v>
      </c>
      <c r="K2396" s="4" t="s">
        <v>692</v>
      </c>
      <c r="L2396" s="4"/>
      <c r="M2396" s="4" t="s">
        <v>72</v>
      </c>
      <c r="N2396" s="266" t="s">
        <v>369</v>
      </c>
      <c r="O2396" s="266" t="s">
        <v>389</v>
      </c>
      <c r="P2396" s="11" t="s">
        <v>397</v>
      </c>
      <c r="Q2396" s="11" t="s">
        <v>417</v>
      </c>
      <c r="R2396" s="3">
        <v>200</v>
      </c>
      <c r="S2396" s="3">
        <v>182.2</v>
      </c>
      <c r="T2396" s="206">
        <f>ABS(Table1[[#This Row],[Prod]]-Table1[[#This Row],[Planned]])</f>
        <v>17.800000000000011</v>
      </c>
      <c r="U2396" s="209">
        <f>IF(ABS(Table1[[#This Row],[Prod]]-Table1[[#This Row],[Planned]])&gt;Table1[[#This Row],[Planned]],0,IF(Table1[[#This Row],[Planned]]=0,0,1-ABS(Table1[[#This Row],[Prod]]-Table1[[#This Row],[Planned]])/Table1[[#This Row],[Planned]]))</f>
        <v>0.91099999999999992</v>
      </c>
      <c r="V2396" s="11"/>
      <c r="W2396" s="11"/>
      <c r="X2396" s="27">
        <v>200</v>
      </c>
      <c r="Y2396" s="206">
        <f>Table1[[#This Row],[Prod]]</f>
        <v>182.2</v>
      </c>
      <c r="Z2396" s="206">
        <f>ABS(Table1[[#This Row],[Prod2]]-Table1[[#This Row],[Plan Revised]])</f>
        <v>17.800000000000011</v>
      </c>
      <c r="AA2396" s="209">
        <f>IF(ABS(Table1[[#This Row],[Prod2]]-Table1[[#This Row],[Plan Revised]])&gt;Table1[[#This Row],[Plan Revised]],0,IF(Table1[[#This Row],[Plan Revised]]=0,0,1-ABS(Table1[[#This Row],[Prod2]]-Table1[[#This Row],[Plan Revised]])/Table1[[#This Row],[Plan Revised]]))</f>
        <v>0.91099999999999992</v>
      </c>
      <c r="AB2396" s="3"/>
      <c r="AC2396" s="30"/>
      <c r="AD2396"/>
      <c r="AF2396"/>
    </row>
    <row r="2397" spans="1:32">
      <c r="A2397" s="15" t="str">
        <f>IF(Table1[Week]=WeekSel,"Yes","No")</f>
        <v>No</v>
      </c>
      <c r="B2397" s="15" t="str">
        <f>IF((Table1[StartDate]&gt;=Date.GraphMin)*(Table1[StartDate]&lt;=Date.GraphMax)=1,"Yes","No")</f>
        <v>No</v>
      </c>
      <c r="C2397" s="15" t="str">
        <f>IF(OR(Table1[[#This Row],[Site]]="FOOD MILLING",Table1[[#This Row],[Site]]="GODACO"), "No", "Yes")</f>
        <v>Yes</v>
      </c>
      <c r="D2397" s="40">
        <f>MAX(DATE(Table1[Year],1,1),DATE(Table1[Year],1,1)-WEEKDAY(DATE(Table1[Year],1,1),2)+(Table1[WeekNum]-1)*7+1)</f>
        <v>44620</v>
      </c>
      <c r="E2397" s="40">
        <f>MIN(DATE(Table1[Year]+1,1,0),DATE(Table1[Year],1,1)-WEEKDAY(DATE(Table1[Year],1,1),2)+Table1[WeekNum]*7)</f>
        <v>44626</v>
      </c>
      <c r="F2397" s="15">
        <v>2022</v>
      </c>
      <c r="G2397" s="15">
        <f t="shared" si="74"/>
        <v>3</v>
      </c>
      <c r="H2397" s="16">
        <v>10</v>
      </c>
      <c r="I2397" s="207" t="str">
        <f>"W" &amp;Table1[[#This Row],[WeekNum]]</f>
        <v>W10</v>
      </c>
      <c r="J2397" s="19" t="str">
        <f t="shared" si="75"/>
        <v>22-W10</v>
      </c>
      <c r="K2397" s="4" t="s">
        <v>693</v>
      </c>
      <c r="L2397" s="4"/>
      <c r="M2397" s="4" t="s">
        <v>72</v>
      </c>
      <c r="N2397" s="266" t="s">
        <v>369</v>
      </c>
      <c r="O2397" s="266" t="s">
        <v>389</v>
      </c>
      <c r="P2397" s="11" t="s">
        <v>397</v>
      </c>
      <c r="Q2397" s="11" t="s">
        <v>417</v>
      </c>
      <c r="R2397" s="3">
        <v>4920</v>
      </c>
      <c r="S2397" s="3">
        <v>5150.5</v>
      </c>
      <c r="T2397" s="206">
        <f>ABS(Table1[[#This Row],[Prod]]-Table1[[#This Row],[Planned]])</f>
        <v>230.5</v>
      </c>
      <c r="U2397" s="209">
        <f>IF(ABS(Table1[[#This Row],[Prod]]-Table1[[#This Row],[Planned]])&gt;Table1[[#This Row],[Planned]],0,IF(Table1[[#This Row],[Planned]]=0,0,1-ABS(Table1[[#This Row],[Prod]]-Table1[[#This Row],[Planned]])/Table1[[#This Row],[Planned]]))</f>
        <v>0.95315040650406502</v>
      </c>
      <c r="V2397" s="11"/>
      <c r="W2397" s="11"/>
      <c r="X2397" s="27">
        <v>6101</v>
      </c>
      <c r="Y2397" s="206">
        <f>Table1[[#This Row],[Prod]]</f>
        <v>5150.5</v>
      </c>
      <c r="Z2397" s="206">
        <f>ABS(Table1[[#This Row],[Prod2]]-Table1[[#This Row],[Plan Revised]])</f>
        <v>950.5</v>
      </c>
      <c r="AA2397" s="209">
        <f>IF(ABS(Table1[[#This Row],[Prod2]]-Table1[[#This Row],[Plan Revised]])&gt;Table1[[#This Row],[Plan Revised]],0,IF(Table1[[#This Row],[Plan Revised]]=0,0,1-ABS(Table1[[#This Row],[Prod2]]-Table1[[#This Row],[Plan Revised]])/Table1[[#This Row],[Plan Revised]]))</f>
        <v>0.84420586789050978</v>
      </c>
      <c r="AB2397" s="3"/>
      <c r="AC2397" s="30"/>
      <c r="AD2397"/>
      <c r="AF2397"/>
    </row>
    <row r="2398" spans="1:32">
      <c r="A2398" s="15" t="str">
        <f>IF(Table1[Week]=WeekSel,"Yes","No")</f>
        <v>No</v>
      </c>
      <c r="B2398" s="15" t="str">
        <f>IF((Table1[StartDate]&gt;=Date.GraphMin)*(Table1[StartDate]&lt;=Date.GraphMax)=1,"Yes","No")</f>
        <v>No</v>
      </c>
      <c r="C2398" s="15" t="str">
        <f>IF(OR(Table1[[#This Row],[Site]]="FOOD MILLING",Table1[[#This Row],[Site]]="GODACO"), "No", "Yes")</f>
        <v>Yes</v>
      </c>
      <c r="D2398" s="40">
        <f>MAX(DATE(Table1[Year],1,1),DATE(Table1[Year],1,1)-WEEKDAY(DATE(Table1[Year],1,1),2)+(Table1[WeekNum]-1)*7+1)</f>
        <v>44620</v>
      </c>
      <c r="E2398" s="40">
        <f>MIN(DATE(Table1[Year]+1,1,0),DATE(Table1[Year],1,1)-WEEKDAY(DATE(Table1[Year],1,1),2)+Table1[WeekNum]*7)</f>
        <v>44626</v>
      </c>
      <c r="F2398" s="15">
        <v>2022</v>
      </c>
      <c r="G2398" s="15">
        <f t="shared" si="74"/>
        <v>3</v>
      </c>
      <c r="H2398" s="16">
        <v>10</v>
      </c>
      <c r="I2398" s="207" t="str">
        <f>"W" &amp;Table1[[#This Row],[WeekNum]]</f>
        <v>W10</v>
      </c>
      <c r="J2398" s="19" t="str">
        <f t="shared" si="75"/>
        <v>22-W10</v>
      </c>
      <c r="K2398" s="4" t="s">
        <v>639</v>
      </c>
      <c r="L2398" s="4"/>
      <c r="M2398" s="4" t="s">
        <v>72</v>
      </c>
      <c r="N2398" s="266" t="s">
        <v>369</v>
      </c>
      <c r="O2398" s="266" t="s">
        <v>389</v>
      </c>
      <c r="P2398" s="11" t="s">
        <v>410</v>
      </c>
      <c r="Q2398" s="11" t="s">
        <v>421</v>
      </c>
      <c r="R2398" s="3">
        <v>0</v>
      </c>
      <c r="S2398" s="3">
        <v>0</v>
      </c>
      <c r="T2398" s="206">
        <f>ABS(Table1[[#This Row],[Prod]]-Table1[[#This Row],[Planned]])</f>
        <v>0</v>
      </c>
      <c r="U2398" s="209">
        <f>IF(ABS(Table1[[#This Row],[Prod]]-Table1[[#This Row],[Planned]])&gt;Table1[[#This Row],[Planned]],0,IF(Table1[[#This Row],[Planned]]=0,0,1-ABS(Table1[[#This Row],[Prod]]-Table1[[#This Row],[Planned]])/Table1[[#This Row],[Planned]]))</f>
        <v>0</v>
      </c>
      <c r="V2398" s="11"/>
      <c r="W2398" s="11"/>
      <c r="X2398" s="27">
        <v>0</v>
      </c>
      <c r="Y2398" s="206">
        <f>Table1[[#This Row],[Prod]]</f>
        <v>0</v>
      </c>
      <c r="Z2398" s="206">
        <f>ABS(Table1[[#This Row],[Prod2]]-Table1[[#This Row],[Plan Revised]])</f>
        <v>0</v>
      </c>
      <c r="AA2398" s="209">
        <f>IF(ABS(Table1[[#This Row],[Prod2]]-Table1[[#This Row],[Plan Revised]])&gt;Table1[[#This Row],[Plan Revised]],0,IF(Table1[[#This Row],[Plan Revised]]=0,0,1-ABS(Table1[[#This Row],[Prod2]]-Table1[[#This Row],[Plan Revised]])/Table1[[#This Row],[Plan Revised]]))</f>
        <v>0</v>
      </c>
      <c r="AB2398" s="3"/>
      <c r="AC2398" s="30"/>
      <c r="AD2398"/>
      <c r="AF2398"/>
    </row>
    <row r="2399" spans="1:32">
      <c r="A2399" s="15" t="str">
        <f>IF(Table1[Week]=WeekSel,"Yes","No")</f>
        <v>No</v>
      </c>
      <c r="B2399" s="15" t="str">
        <f>IF((Table1[StartDate]&gt;=Date.GraphMin)*(Table1[StartDate]&lt;=Date.GraphMax)=1,"Yes","No")</f>
        <v>No</v>
      </c>
      <c r="C2399" s="15" t="str">
        <f>IF(OR(Table1[[#This Row],[Site]]="FOOD MILLING",Table1[[#This Row],[Site]]="GODACO"), "No", "Yes")</f>
        <v>Yes</v>
      </c>
      <c r="D2399" s="40">
        <f>MAX(DATE(Table1[Year],1,1),DATE(Table1[Year],1,1)-WEEKDAY(DATE(Table1[Year],1,1),2)+(Table1[WeekNum]-1)*7+1)</f>
        <v>44620</v>
      </c>
      <c r="E2399" s="40">
        <f>MIN(DATE(Table1[Year]+1,1,0),DATE(Table1[Year],1,1)-WEEKDAY(DATE(Table1[Year],1,1),2)+Table1[WeekNum]*7)</f>
        <v>44626</v>
      </c>
      <c r="F2399" s="15">
        <v>2022</v>
      </c>
      <c r="G2399" s="15">
        <f t="shared" si="74"/>
        <v>3</v>
      </c>
      <c r="H2399" s="16">
        <v>10</v>
      </c>
      <c r="I2399" s="207" t="str">
        <f>"W" &amp;Table1[[#This Row],[WeekNum]]</f>
        <v>W10</v>
      </c>
      <c r="J2399" s="19" t="str">
        <f t="shared" si="75"/>
        <v>22-W10</v>
      </c>
      <c r="K2399" s="4" t="s">
        <v>723</v>
      </c>
      <c r="L2399" s="4"/>
      <c r="M2399" s="4" t="s">
        <v>72</v>
      </c>
      <c r="N2399" s="266" t="s">
        <v>369</v>
      </c>
      <c r="O2399" s="266" t="s">
        <v>389</v>
      </c>
      <c r="P2399" s="11" t="s">
        <v>410</v>
      </c>
      <c r="Q2399" s="11" t="s">
        <v>421</v>
      </c>
      <c r="R2399" s="3">
        <v>0</v>
      </c>
      <c r="S2399" s="3">
        <v>0</v>
      </c>
      <c r="T2399" s="206">
        <f>ABS(Table1[[#This Row],[Prod]]-Table1[[#This Row],[Planned]])</f>
        <v>0</v>
      </c>
      <c r="U2399" s="209">
        <f>IF(ABS(Table1[[#This Row],[Prod]]-Table1[[#This Row],[Planned]])&gt;Table1[[#This Row],[Planned]],0,IF(Table1[[#This Row],[Planned]]=0,0,1-ABS(Table1[[#This Row],[Prod]]-Table1[[#This Row],[Planned]])/Table1[[#This Row],[Planned]]))</f>
        <v>0</v>
      </c>
      <c r="V2399" s="11"/>
      <c r="W2399" s="11"/>
      <c r="X2399" s="27">
        <v>0</v>
      </c>
      <c r="Y2399" s="206">
        <f>Table1[[#This Row],[Prod]]</f>
        <v>0</v>
      </c>
      <c r="Z2399" s="206">
        <f>ABS(Table1[[#This Row],[Prod2]]-Table1[[#This Row],[Plan Revised]])</f>
        <v>0</v>
      </c>
      <c r="AA2399" s="209">
        <f>IF(ABS(Table1[[#This Row],[Prod2]]-Table1[[#This Row],[Plan Revised]])&gt;Table1[[#This Row],[Plan Revised]],0,IF(Table1[[#This Row],[Plan Revised]]=0,0,1-ABS(Table1[[#This Row],[Prod2]]-Table1[[#This Row],[Plan Revised]])/Table1[[#This Row],[Plan Revised]]))</f>
        <v>0</v>
      </c>
      <c r="AB2399" s="3"/>
      <c r="AC2399" s="30"/>
      <c r="AD2399"/>
      <c r="AF2399"/>
    </row>
    <row r="2400" spans="1:32">
      <c r="A2400" s="15" t="str">
        <f>IF(Table1[Week]=WeekSel,"Yes","No")</f>
        <v>No</v>
      </c>
      <c r="B2400" s="15" t="str">
        <f>IF((Table1[StartDate]&gt;=Date.GraphMin)*(Table1[StartDate]&lt;=Date.GraphMax)=1,"Yes","No")</f>
        <v>No</v>
      </c>
      <c r="C2400" s="15" t="str">
        <f>IF(OR(Table1[[#This Row],[Site]]="FOOD MILLING",Table1[[#This Row],[Site]]="GODACO"), "No", "Yes")</f>
        <v>Yes</v>
      </c>
      <c r="D2400" s="40">
        <f>MAX(DATE(Table1[Year],1,1),DATE(Table1[Year],1,1)-WEEKDAY(DATE(Table1[Year],1,1),2)+(Table1[WeekNum]-1)*7+1)</f>
        <v>44620</v>
      </c>
      <c r="E2400" s="40">
        <f>MIN(DATE(Table1[Year]+1,1,0),DATE(Table1[Year],1,1)-WEEKDAY(DATE(Table1[Year],1,1),2)+Table1[WeekNum]*7)</f>
        <v>44626</v>
      </c>
      <c r="F2400" s="15">
        <v>2022</v>
      </c>
      <c r="G2400" s="15">
        <f t="shared" si="74"/>
        <v>3</v>
      </c>
      <c r="H2400" s="16">
        <v>10</v>
      </c>
      <c r="I2400" s="207" t="str">
        <f>"W" &amp;Table1[[#This Row],[WeekNum]]</f>
        <v>W10</v>
      </c>
      <c r="J2400" s="19" t="str">
        <f t="shared" si="75"/>
        <v>22-W10</v>
      </c>
      <c r="K2400" s="4" t="s">
        <v>694</v>
      </c>
      <c r="L2400" s="4"/>
      <c r="M2400" s="4" t="s">
        <v>72</v>
      </c>
      <c r="N2400" s="266" t="s">
        <v>369</v>
      </c>
      <c r="O2400" s="266" t="s">
        <v>395</v>
      </c>
      <c r="P2400" s="11" t="s">
        <v>396</v>
      </c>
      <c r="Q2400" s="11" t="s">
        <v>421</v>
      </c>
      <c r="R2400" s="3">
        <v>900</v>
      </c>
      <c r="S2400" s="3">
        <v>1308</v>
      </c>
      <c r="T2400" s="206">
        <f>ABS(Table1[[#This Row],[Prod]]-Table1[[#This Row],[Planned]])</f>
        <v>408</v>
      </c>
      <c r="U2400" s="209">
        <f>IF(ABS(Table1[[#This Row],[Prod]]-Table1[[#This Row],[Planned]])&gt;Table1[[#This Row],[Planned]],0,IF(Table1[[#This Row],[Planned]]=0,0,1-ABS(Table1[[#This Row],[Prod]]-Table1[[#This Row],[Planned]])/Table1[[#This Row],[Planned]]))</f>
        <v>0.54666666666666663</v>
      </c>
      <c r="V2400" s="11"/>
      <c r="W2400" s="11"/>
      <c r="X2400" s="27">
        <v>1300</v>
      </c>
      <c r="Y2400" s="206">
        <f>Table1[[#This Row],[Prod]]</f>
        <v>1308</v>
      </c>
      <c r="Z2400" s="206">
        <f>ABS(Table1[[#This Row],[Prod2]]-Table1[[#This Row],[Plan Revised]])</f>
        <v>8</v>
      </c>
      <c r="AA2400" s="209">
        <f>IF(ABS(Table1[[#This Row],[Prod2]]-Table1[[#This Row],[Plan Revised]])&gt;Table1[[#This Row],[Plan Revised]],0,IF(Table1[[#This Row],[Plan Revised]]=0,0,1-ABS(Table1[[#This Row],[Prod2]]-Table1[[#This Row],[Plan Revised]])/Table1[[#This Row],[Plan Revised]]))</f>
        <v>0.99384615384615382</v>
      </c>
      <c r="AB2400" s="3"/>
      <c r="AC2400" s="30"/>
      <c r="AD2400"/>
      <c r="AF2400"/>
    </row>
    <row r="2401" spans="1:32">
      <c r="A2401" s="15" t="str">
        <f>IF(Table1[Week]=WeekSel,"Yes","No")</f>
        <v>No</v>
      </c>
      <c r="B2401" s="15" t="str">
        <f>IF((Table1[StartDate]&gt;=Date.GraphMin)*(Table1[StartDate]&lt;=Date.GraphMax)=1,"Yes","No")</f>
        <v>No</v>
      </c>
      <c r="C2401" s="15" t="str">
        <f>IF(OR(Table1[[#This Row],[Site]]="FOOD MILLING",Table1[[#This Row],[Site]]="GODACO"), "No", "Yes")</f>
        <v>Yes</v>
      </c>
      <c r="D2401" s="40">
        <f>MAX(DATE(Table1[Year],1,1),DATE(Table1[Year],1,1)-WEEKDAY(DATE(Table1[Year],1,1),2)+(Table1[WeekNum]-1)*7+1)</f>
        <v>44620</v>
      </c>
      <c r="E2401" s="40">
        <f>MIN(DATE(Table1[Year]+1,1,0),DATE(Table1[Year],1,1)-WEEKDAY(DATE(Table1[Year],1,1),2)+Table1[WeekNum]*7)</f>
        <v>44626</v>
      </c>
      <c r="F2401" s="15">
        <v>2022</v>
      </c>
      <c r="G2401" s="15">
        <f t="shared" si="74"/>
        <v>3</v>
      </c>
      <c r="H2401" s="16">
        <v>10</v>
      </c>
      <c r="I2401" s="207" t="str">
        <f>"W" &amp;Table1[[#This Row],[WeekNum]]</f>
        <v>W10</v>
      </c>
      <c r="J2401" s="19" t="str">
        <f t="shared" si="75"/>
        <v>22-W10</v>
      </c>
      <c r="K2401" s="4" t="s">
        <v>695</v>
      </c>
      <c r="L2401" s="4"/>
      <c r="M2401" s="4" t="s">
        <v>72</v>
      </c>
      <c r="N2401" s="266" t="s">
        <v>369</v>
      </c>
      <c r="O2401" s="266" t="s">
        <v>395</v>
      </c>
      <c r="P2401" s="11" t="s">
        <v>396</v>
      </c>
      <c r="Q2401" s="11" t="s">
        <v>421</v>
      </c>
      <c r="R2401" s="3">
        <v>4300</v>
      </c>
      <c r="S2401" s="3">
        <v>4289</v>
      </c>
      <c r="T2401" s="206">
        <f>ABS(Table1[[#This Row],[Prod]]-Table1[[#This Row],[Planned]])</f>
        <v>11</v>
      </c>
      <c r="U2401" s="209">
        <f>IF(ABS(Table1[[#This Row],[Prod]]-Table1[[#This Row],[Planned]])&gt;Table1[[#This Row],[Planned]],0,IF(Table1[[#This Row],[Planned]]=0,0,1-ABS(Table1[[#This Row],[Prod]]-Table1[[#This Row],[Planned]])/Table1[[#This Row],[Planned]]))</f>
        <v>0.99744186046511629</v>
      </c>
      <c r="V2401" s="11"/>
      <c r="W2401" s="11"/>
      <c r="X2401" s="27">
        <v>4200</v>
      </c>
      <c r="Y2401" s="206">
        <f>Table1[[#This Row],[Prod]]</f>
        <v>4289</v>
      </c>
      <c r="Z2401" s="206">
        <f>ABS(Table1[[#This Row],[Prod2]]-Table1[[#This Row],[Plan Revised]])</f>
        <v>89</v>
      </c>
      <c r="AA2401" s="209">
        <f>IF(ABS(Table1[[#This Row],[Prod2]]-Table1[[#This Row],[Plan Revised]])&gt;Table1[[#This Row],[Plan Revised]],0,IF(Table1[[#This Row],[Plan Revised]]=0,0,1-ABS(Table1[[#This Row],[Prod2]]-Table1[[#This Row],[Plan Revised]])/Table1[[#This Row],[Plan Revised]]))</f>
        <v>0.9788095238095238</v>
      </c>
      <c r="AB2401" s="3"/>
      <c r="AC2401" s="30"/>
      <c r="AD2401"/>
      <c r="AF2401"/>
    </row>
    <row r="2402" spans="1:32">
      <c r="A2402" s="15" t="str">
        <f>IF(Table1[Week]=WeekSel,"Yes","No")</f>
        <v>No</v>
      </c>
      <c r="B2402" s="15" t="str">
        <f>IF((Table1[StartDate]&gt;=Date.GraphMin)*(Table1[StartDate]&lt;=Date.GraphMax)=1,"Yes","No")</f>
        <v>No</v>
      </c>
      <c r="C2402" s="15" t="str">
        <f>IF(OR(Table1[[#This Row],[Site]]="FOOD MILLING",Table1[[#This Row],[Site]]="GODACO"), "No", "Yes")</f>
        <v>Yes</v>
      </c>
      <c r="D2402" s="40">
        <f>MAX(DATE(Table1[Year],1,1),DATE(Table1[Year],1,1)-WEEKDAY(DATE(Table1[Year],1,1),2)+(Table1[WeekNum]-1)*7+1)</f>
        <v>44620</v>
      </c>
      <c r="E2402" s="40">
        <f>MIN(DATE(Table1[Year]+1,1,0),DATE(Table1[Year],1,1)-WEEKDAY(DATE(Table1[Year],1,1),2)+Table1[WeekNum]*7)</f>
        <v>44626</v>
      </c>
      <c r="F2402" s="15">
        <v>2022</v>
      </c>
      <c r="G2402" s="15">
        <f t="shared" si="74"/>
        <v>3</v>
      </c>
      <c r="H2402" s="16">
        <v>10</v>
      </c>
      <c r="I2402" s="207" t="str">
        <f>"W" &amp;Table1[[#This Row],[WeekNum]]</f>
        <v>W10</v>
      </c>
      <c r="J2402" s="19" t="str">
        <f t="shared" si="75"/>
        <v>22-W10</v>
      </c>
      <c r="K2402" s="4" t="s">
        <v>696</v>
      </c>
      <c r="L2402" s="4"/>
      <c r="M2402" s="4" t="s">
        <v>72</v>
      </c>
      <c r="N2402" s="266" t="s">
        <v>369</v>
      </c>
      <c r="O2402" s="266" t="s">
        <v>398</v>
      </c>
      <c r="P2402" s="11" t="s">
        <v>399</v>
      </c>
      <c r="Q2402" s="11" t="s">
        <v>421</v>
      </c>
      <c r="R2402" s="3">
        <v>250</v>
      </c>
      <c r="S2402" s="3">
        <v>103</v>
      </c>
      <c r="T2402" s="206">
        <f>ABS(Table1[[#This Row],[Prod]]-Table1[[#This Row],[Planned]])</f>
        <v>147</v>
      </c>
      <c r="U2402" s="209">
        <f>IF(ABS(Table1[[#This Row],[Prod]]-Table1[[#This Row],[Planned]])&gt;Table1[[#This Row],[Planned]],0,IF(Table1[[#This Row],[Planned]]=0,0,1-ABS(Table1[[#This Row],[Prod]]-Table1[[#This Row],[Planned]])/Table1[[#This Row],[Planned]]))</f>
        <v>0.41200000000000003</v>
      </c>
      <c r="V2402" s="11"/>
      <c r="W2402" s="11"/>
      <c r="X2402" s="27">
        <v>100</v>
      </c>
      <c r="Y2402" s="206">
        <f>Table1[[#This Row],[Prod]]</f>
        <v>103</v>
      </c>
      <c r="Z2402" s="206">
        <f>ABS(Table1[[#This Row],[Prod2]]-Table1[[#This Row],[Plan Revised]])</f>
        <v>3</v>
      </c>
      <c r="AA2402" s="209">
        <f>IF(ABS(Table1[[#This Row],[Prod2]]-Table1[[#This Row],[Plan Revised]])&gt;Table1[[#This Row],[Plan Revised]],0,IF(Table1[[#This Row],[Plan Revised]]=0,0,1-ABS(Table1[[#This Row],[Prod2]]-Table1[[#This Row],[Plan Revised]])/Table1[[#This Row],[Plan Revised]]))</f>
        <v>0.97</v>
      </c>
      <c r="AB2402" s="3"/>
      <c r="AC2402" s="30"/>
      <c r="AD2402"/>
      <c r="AF2402"/>
    </row>
    <row r="2403" spans="1:32">
      <c r="A2403" s="15" t="str">
        <f>IF(Table1[Week]=WeekSel,"Yes","No")</f>
        <v>No</v>
      </c>
      <c r="B2403" s="15" t="str">
        <f>IF((Table1[StartDate]&gt;=Date.GraphMin)*(Table1[StartDate]&lt;=Date.GraphMax)=1,"Yes","No")</f>
        <v>No</v>
      </c>
      <c r="C2403" s="15" t="str">
        <f>IF(OR(Table1[[#This Row],[Site]]="FOOD MILLING",Table1[[#This Row],[Site]]="GODACO"), "No", "Yes")</f>
        <v>Yes</v>
      </c>
      <c r="D2403" s="40">
        <f>MAX(DATE(Table1[Year],1,1),DATE(Table1[Year],1,1)-WEEKDAY(DATE(Table1[Year],1,1),2)+(Table1[WeekNum]-1)*7+1)</f>
        <v>44620</v>
      </c>
      <c r="E2403" s="40">
        <f>MIN(DATE(Table1[Year]+1,1,0),DATE(Table1[Year],1,1)-WEEKDAY(DATE(Table1[Year],1,1),2)+Table1[WeekNum]*7)</f>
        <v>44626</v>
      </c>
      <c r="F2403" s="15">
        <v>2022</v>
      </c>
      <c r="G2403" s="15">
        <f t="shared" si="74"/>
        <v>3</v>
      </c>
      <c r="H2403" s="16">
        <v>10</v>
      </c>
      <c r="I2403" s="207" t="str">
        <f>"W" &amp;Table1[[#This Row],[WeekNum]]</f>
        <v>W10</v>
      </c>
      <c r="J2403" s="19" t="str">
        <f t="shared" si="75"/>
        <v>22-W10</v>
      </c>
      <c r="K2403" s="4" t="s">
        <v>697</v>
      </c>
      <c r="L2403" s="4"/>
      <c r="M2403" s="4" t="s">
        <v>72</v>
      </c>
      <c r="N2403" s="266" t="s">
        <v>369</v>
      </c>
      <c r="O2403" s="266" t="s">
        <v>391</v>
      </c>
      <c r="P2403" s="11" t="s">
        <v>393</v>
      </c>
      <c r="Q2403" s="11" t="s">
        <v>421</v>
      </c>
      <c r="R2403" s="3">
        <v>0</v>
      </c>
      <c r="S2403" s="3">
        <v>0</v>
      </c>
      <c r="T2403" s="206">
        <f>ABS(Table1[[#This Row],[Prod]]-Table1[[#This Row],[Planned]])</f>
        <v>0</v>
      </c>
      <c r="U2403" s="209">
        <f>IF(ABS(Table1[[#This Row],[Prod]]-Table1[[#This Row],[Planned]])&gt;Table1[[#This Row],[Planned]],0,IF(Table1[[#This Row],[Planned]]=0,0,1-ABS(Table1[[#This Row],[Prod]]-Table1[[#This Row],[Planned]])/Table1[[#This Row],[Planned]]))</f>
        <v>0</v>
      </c>
      <c r="V2403" s="11"/>
      <c r="W2403" s="11"/>
      <c r="X2403" s="27">
        <v>0</v>
      </c>
      <c r="Y2403" s="206">
        <f>Table1[[#This Row],[Prod]]</f>
        <v>0</v>
      </c>
      <c r="Z2403" s="206">
        <f>ABS(Table1[[#This Row],[Prod2]]-Table1[[#This Row],[Plan Revised]])</f>
        <v>0</v>
      </c>
      <c r="AA2403" s="209">
        <f>IF(ABS(Table1[[#This Row],[Prod2]]-Table1[[#This Row],[Plan Revised]])&gt;Table1[[#This Row],[Plan Revised]],0,IF(Table1[[#This Row],[Plan Revised]]=0,0,1-ABS(Table1[[#This Row],[Prod2]]-Table1[[#This Row],[Plan Revised]])/Table1[[#This Row],[Plan Revised]]))</f>
        <v>0</v>
      </c>
      <c r="AB2403" s="3"/>
      <c r="AC2403" s="30"/>
      <c r="AD2403"/>
      <c r="AF2403"/>
    </row>
    <row r="2404" spans="1:32">
      <c r="A2404" s="15" t="str">
        <f>IF(Table1[Week]=WeekSel,"Yes","No")</f>
        <v>No</v>
      </c>
      <c r="B2404" s="15" t="str">
        <f>IF((Table1[StartDate]&gt;=Date.GraphMin)*(Table1[StartDate]&lt;=Date.GraphMax)=1,"Yes","No")</f>
        <v>No</v>
      </c>
      <c r="C2404" s="15" t="str">
        <f>IF(OR(Table1[[#This Row],[Site]]="FOOD MILLING",Table1[[#This Row],[Site]]="GODACO"), "No", "Yes")</f>
        <v>Yes</v>
      </c>
      <c r="D2404" s="40">
        <f>MAX(DATE(Table1[Year],1,1),DATE(Table1[Year],1,1)-WEEKDAY(DATE(Table1[Year],1,1),2)+(Table1[WeekNum]-1)*7+1)</f>
        <v>44620</v>
      </c>
      <c r="E2404" s="40">
        <f>MIN(DATE(Table1[Year]+1,1,0),DATE(Table1[Year],1,1)-WEEKDAY(DATE(Table1[Year],1,1),2)+Table1[WeekNum]*7)</f>
        <v>44626</v>
      </c>
      <c r="F2404" s="15">
        <v>2022</v>
      </c>
      <c r="G2404" s="15">
        <f t="shared" si="74"/>
        <v>3</v>
      </c>
      <c r="H2404" s="16">
        <v>10</v>
      </c>
      <c r="I2404" s="207" t="str">
        <f>"W" &amp;Table1[[#This Row],[WeekNum]]</f>
        <v>W10</v>
      </c>
      <c r="J2404" s="19" t="str">
        <f t="shared" si="75"/>
        <v>22-W10</v>
      </c>
      <c r="K2404" s="4" t="s">
        <v>698</v>
      </c>
      <c r="L2404" s="4"/>
      <c r="M2404" s="4" t="s">
        <v>72</v>
      </c>
      <c r="N2404" s="266" t="s">
        <v>369</v>
      </c>
      <c r="O2404" s="266" t="s">
        <v>398</v>
      </c>
      <c r="P2404" s="11" t="s">
        <v>399</v>
      </c>
      <c r="Q2404" s="11" t="s">
        <v>421</v>
      </c>
      <c r="R2404" s="3">
        <v>1320</v>
      </c>
      <c r="S2404" s="3">
        <v>1626.3000000000002</v>
      </c>
      <c r="T2404" s="206">
        <f>ABS(Table1[[#This Row],[Prod]]-Table1[[#This Row],[Planned]])</f>
        <v>306.30000000000018</v>
      </c>
      <c r="U2404" s="209">
        <f>IF(ABS(Table1[[#This Row],[Prod]]-Table1[[#This Row],[Planned]])&gt;Table1[[#This Row],[Planned]],0,IF(Table1[[#This Row],[Planned]]=0,0,1-ABS(Table1[[#This Row],[Prod]]-Table1[[#This Row],[Planned]])/Table1[[#This Row],[Planned]]))</f>
        <v>0.76795454545454533</v>
      </c>
      <c r="V2404" s="11"/>
      <c r="W2404" s="11"/>
      <c r="X2404" s="27">
        <v>1650</v>
      </c>
      <c r="Y2404" s="206">
        <f>Table1[[#This Row],[Prod]]</f>
        <v>1626.3000000000002</v>
      </c>
      <c r="Z2404" s="206">
        <f>ABS(Table1[[#This Row],[Prod2]]-Table1[[#This Row],[Plan Revised]])</f>
        <v>23.699999999999818</v>
      </c>
      <c r="AA2404" s="209">
        <f>IF(ABS(Table1[[#This Row],[Prod2]]-Table1[[#This Row],[Plan Revised]])&gt;Table1[[#This Row],[Plan Revised]],0,IF(Table1[[#This Row],[Plan Revised]]=0,0,1-ABS(Table1[[#This Row],[Prod2]]-Table1[[#This Row],[Plan Revised]])/Table1[[#This Row],[Plan Revised]]))</f>
        <v>0.98563636363636375</v>
      </c>
      <c r="AB2404" s="3"/>
      <c r="AC2404" s="30"/>
      <c r="AD2404"/>
      <c r="AF2404"/>
    </row>
    <row r="2405" spans="1:32">
      <c r="A2405" s="15" t="str">
        <f>IF(Table1[Week]=WeekSel,"Yes","No")</f>
        <v>No</v>
      </c>
      <c r="B2405" s="15" t="str">
        <f>IF((Table1[StartDate]&gt;=Date.GraphMin)*(Table1[StartDate]&lt;=Date.GraphMax)=1,"Yes","No")</f>
        <v>No</v>
      </c>
      <c r="C2405" s="15" t="str">
        <f>IF(OR(Table1[[#This Row],[Site]]="FOOD MILLING",Table1[[#This Row],[Site]]="GODACO"), "No", "Yes")</f>
        <v>Yes</v>
      </c>
      <c r="D2405" s="40">
        <f>MAX(DATE(Table1[Year],1,1),DATE(Table1[Year],1,1)-WEEKDAY(DATE(Table1[Year],1,1),2)+(Table1[WeekNum]-1)*7+1)</f>
        <v>44620</v>
      </c>
      <c r="E2405" s="40">
        <f>MIN(DATE(Table1[Year]+1,1,0),DATE(Table1[Year],1,1)-WEEKDAY(DATE(Table1[Year],1,1),2)+Table1[WeekNum]*7)</f>
        <v>44626</v>
      </c>
      <c r="F2405" s="15">
        <v>2022</v>
      </c>
      <c r="G2405" s="15">
        <f t="shared" si="74"/>
        <v>3</v>
      </c>
      <c r="H2405" s="16">
        <v>10</v>
      </c>
      <c r="I2405" s="207" t="str">
        <f>"W" &amp;Table1[[#This Row],[WeekNum]]</f>
        <v>W10</v>
      </c>
      <c r="J2405" s="19" t="str">
        <f t="shared" si="75"/>
        <v>22-W10</v>
      </c>
      <c r="K2405" s="4" t="s">
        <v>699</v>
      </c>
      <c r="L2405" s="4"/>
      <c r="M2405" s="4" t="s">
        <v>72</v>
      </c>
      <c r="N2405" s="266" t="s">
        <v>369</v>
      </c>
      <c r="O2405" s="266" t="s">
        <v>398</v>
      </c>
      <c r="P2405" s="11" t="s">
        <v>399</v>
      </c>
      <c r="Q2405" s="11" t="s">
        <v>421</v>
      </c>
      <c r="R2405" s="3">
        <v>200</v>
      </c>
      <c r="S2405" s="3">
        <v>262</v>
      </c>
      <c r="T2405" s="206">
        <f>ABS(Table1[[#This Row],[Prod]]-Table1[[#This Row],[Planned]])</f>
        <v>62</v>
      </c>
      <c r="U2405" s="209">
        <f>IF(ABS(Table1[[#This Row],[Prod]]-Table1[[#This Row],[Planned]])&gt;Table1[[#This Row],[Planned]],0,IF(Table1[[#This Row],[Planned]]=0,0,1-ABS(Table1[[#This Row],[Prod]]-Table1[[#This Row],[Planned]])/Table1[[#This Row],[Planned]]))</f>
        <v>0.69</v>
      </c>
      <c r="V2405" s="11"/>
      <c r="W2405" s="11"/>
      <c r="X2405" s="27">
        <v>250</v>
      </c>
      <c r="Y2405" s="206">
        <f>Table1[[#This Row],[Prod]]</f>
        <v>262</v>
      </c>
      <c r="Z2405" s="206">
        <f>ABS(Table1[[#This Row],[Prod2]]-Table1[[#This Row],[Plan Revised]])</f>
        <v>12</v>
      </c>
      <c r="AA2405" s="209">
        <f>IF(ABS(Table1[[#This Row],[Prod2]]-Table1[[#This Row],[Plan Revised]])&gt;Table1[[#This Row],[Plan Revised]],0,IF(Table1[[#This Row],[Plan Revised]]=0,0,1-ABS(Table1[[#This Row],[Prod2]]-Table1[[#This Row],[Plan Revised]])/Table1[[#This Row],[Plan Revised]]))</f>
        <v>0.95199999999999996</v>
      </c>
      <c r="AB2405" s="3"/>
      <c r="AC2405" s="30"/>
      <c r="AD2405"/>
      <c r="AF2405"/>
    </row>
    <row r="2406" spans="1:32">
      <c r="A2406" s="15" t="str">
        <f>IF(Table1[Week]=WeekSel,"Yes","No")</f>
        <v>No</v>
      </c>
      <c r="B2406" s="15" t="str">
        <f>IF((Table1[StartDate]&gt;=Date.GraphMin)*(Table1[StartDate]&lt;=Date.GraphMax)=1,"Yes","No")</f>
        <v>No</v>
      </c>
      <c r="C2406" s="15" t="str">
        <f>IF(OR(Table1[[#This Row],[Site]]="FOOD MILLING",Table1[[#This Row],[Site]]="GODACO"), "No", "Yes")</f>
        <v>Yes</v>
      </c>
      <c r="D2406" s="40">
        <f>MAX(DATE(Table1[Year],1,1),DATE(Table1[Year],1,1)-WEEKDAY(DATE(Table1[Year],1,1),2)+(Table1[WeekNum]-1)*7+1)</f>
        <v>44620</v>
      </c>
      <c r="E2406" s="40">
        <f>MIN(DATE(Table1[Year]+1,1,0),DATE(Table1[Year],1,1)-WEEKDAY(DATE(Table1[Year],1,1),2)+Table1[WeekNum]*7)</f>
        <v>44626</v>
      </c>
      <c r="F2406" s="15">
        <v>2022</v>
      </c>
      <c r="G2406" s="15">
        <f t="shared" si="74"/>
        <v>3</v>
      </c>
      <c r="H2406" s="16">
        <v>10</v>
      </c>
      <c r="I2406" s="207" t="str">
        <f>"W" &amp;Table1[[#This Row],[WeekNum]]</f>
        <v>W10</v>
      </c>
      <c r="J2406" s="19" t="str">
        <f t="shared" si="75"/>
        <v>22-W10</v>
      </c>
      <c r="K2406" s="4" t="s">
        <v>700</v>
      </c>
      <c r="L2406" s="4"/>
      <c r="M2406" s="4" t="s">
        <v>72</v>
      </c>
      <c r="N2406" s="266" t="s">
        <v>369</v>
      </c>
      <c r="O2406" s="266" t="s">
        <v>398</v>
      </c>
      <c r="P2406" s="11" t="s">
        <v>399</v>
      </c>
      <c r="Q2406" s="11" t="s">
        <v>421</v>
      </c>
      <c r="R2406" s="3">
        <v>0</v>
      </c>
      <c r="S2406" s="3">
        <v>0</v>
      </c>
      <c r="T2406" s="206">
        <f>ABS(Table1[[#This Row],[Prod]]-Table1[[#This Row],[Planned]])</f>
        <v>0</v>
      </c>
      <c r="U2406" s="209">
        <f>IF(ABS(Table1[[#This Row],[Prod]]-Table1[[#This Row],[Planned]])&gt;Table1[[#This Row],[Planned]],0,IF(Table1[[#This Row],[Planned]]=0,0,1-ABS(Table1[[#This Row],[Prod]]-Table1[[#This Row],[Planned]])/Table1[[#This Row],[Planned]]))</f>
        <v>0</v>
      </c>
      <c r="V2406" s="11"/>
      <c r="W2406" s="11"/>
      <c r="X2406" s="27">
        <v>0</v>
      </c>
      <c r="Y2406" s="206">
        <f>Table1[[#This Row],[Prod]]</f>
        <v>0</v>
      </c>
      <c r="Z2406" s="206">
        <f>ABS(Table1[[#This Row],[Prod2]]-Table1[[#This Row],[Plan Revised]])</f>
        <v>0</v>
      </c>
      <c r="AA2406" s="209">
        <f>IF(ABS(Table1[[#This Row],[Prod2]]-Table1[[#This Row],[Plan Revised]])&gt;Table1[[#This Row],[Plan Revised]],0,IF(Table1[[#This Row],[Plan Revised]]=0,0,1-ABS(Table1[[#This Row],[Prod2]]-Table1[[#This Row],[Plan Revised]])/Table1[[#This Row],[Plan Revised]]))</f>
        <v>0</v>
      </c>
      <c r="AB2406" s="3"/>
      <c r="AC2406" s="30"/>
      <c r="AD2406"/>
      <c r="AF2406"/>
    </row>
    <row r="2407" spans="1:32">
      <c r="A2407" s="15" t="str">
        <f>IF(Table1[Week]=WeekSel,"Yes","No")</f>
        <v>No</v>
      </c>
      <c r="B2407" s="15" t="str">
        <f>IF((Table1[StartDate]&gt;=Date.GraphMin)*(Table1[StartDate]&lt;=Date.GraphMax)=1,"Yes","No")</f>
        <v>No</v>
      </c>
      <c r="C2407" s="15" t="str">
        <f>IF(OR(Table1[[#This Row],[Site]]="FOOD MILLING",Table1[[#This Row],[Site]]="GODACO"), "No", "Yes")</f>
        <v>Yes</v>
      </c>
      <c r="D2407" s="40">
        <f>MAX(DATE(Table1[Year],1,1),DATE(Table1[Year],1,1)-WEEKDAY(DATE(Table1[Year],1,1),2)+(Table1[WeekNum]-1)*7+1)</f>
        <v>44620</v>
      </c>
      <c r="E2407" s="40">
        <f>MIN(DATE(Table1[Year]+1,1,0),DATE(Table1[Year],1,1)-WEEKDAY(DATE(Table1[Year],1,1),2)+Table1[WeekNum]*7)</f>
        <v>44626</v>
      </c>
      <c r="F2407" s="15">
        <v>2022</v>
      </c>
      <c r="G2407" s="15">
        <f t="shared" si="74"/>
        <v>3</v>
      </c>
      <c r="H2407" s="16">
        <v>10</v>
      </c>
      <c r="I2407" s="207" t="str">
        <f>"W" &amp;Table1[[#This Row],[WeekNum]]</f>
        <v>W10</v>
      </c>
      <c r="J2407" s="19" t="str">
        <f t="shared" si="75"/>
        <v>22-W10</v>
      </c>
      <c r="K2407" s="4" t="s">
        <v>701</v>
      </c>
      <c r="L2407" s="4"/>
      <c r="M2407" s="4" t="s">
        <v>72</v>
      </c>
      <c r="N2407" s="266" t="s">
        <v>369</v>
      </c>
      <c r="O2407" s="266" t="s">
        <v>398</v>
      </c>
      <c r="P2407" s="11" t="s">
        <v>399</v>
      </c>
      <c r="Q2407" s="11" t="s">
        <v>421</v>
      </c>
      <c r="R2407" s="3">
        <v>0</v>
      </c>
      <c r="S2407" s="3">
        <v>1412.22</v>
      </c>
      <c r="T2407" s="206">
        <f>ABS(Table1[[#This Row],[Prod]]-Table1[[#This Row],[Planned]])</f>
        <v>1412.22</v>
      </c>
      <c r="U2407" s="209">
        <f>IF(ABS(Table1[[#This Row],[Prod]]-Table1[[#This Row],[Planned]])&gt;Table1[[#This Row],[Planned]],0,IF(Table1[[#This Row],[Planned]]=0,0,1-ABS(Table1[[#This Row],[Prod]]-Table1[[#This Row],[Planned]])/Table1[[#This Row],[Planned]]))</f>
        <v>0</v>
      </c>
      <c r="V2407" s="11"/>
      <c r="W2407" s="11"/>
      <c r="X2407" s="27">
        <v>1420</v>
      </c>
      <c r="Y2407" s="206">
        <f>Table1[[#This Row],[Prod]]</f>
        <v>1412.22</v>
      </c>
      <c r="Z2407" s="206">
        <f>ABS(Table1[[#This Row],[Prod2]]-Table1[[#This Row],[Plan Revised]])</f>
        <v>7.7799999999999727</v>
      </c>
      <c r="AA2407" s="209">
        <f>IF(ABS(Table1[[#This Row],[Prod2]]-Table1[[#This Row],[Plan Revised]])&gt;Table1[[#This Row],[Plan Revised]],0,IF(Table1[[#This Row],[Plan Revised]]=0,0,1-ABS(Table1[[#This Row],[Prod2]]-Table1[[#This Row],[Plan Revised]])/Table1[[#This Row],[Plan Revised]]))</f>
        <v>0.99452112676056337</v>
      </c>
      <c r="AB2407" s="3"/>
      <c r="AC2407" s="30"/>
      <c r="AD2407"/>
      <c r="AF2407"/>
    </row>
    <row r="2408" spans="1:32">
      <c r="A2408" s="15" t="str">
        <f>IF(Table1[Week]=WeekSel,"Yes","No")</f>
        <v>No</v>
      </c>
      <c r="B2408" s="15" t="str">
        <f>IF((Table1[StartDate]&gt;=Date.GraphMin)*(Table1[StartDate]&lt;=Date.GraphMax)=1,"Yes","No")</f>
        <v>No</v>
      </c>
      <c r="C2408" s="15" t="str">
        <f>IF(OR(Table1[[#This Row],[Site]]="FOOD MILLING",Table1[[#This Row],[Site]]="GODACO"), "No", "Yes")</f>
        <v>Yes</v>
      </c>
      <c r="D2408" s="40">
        <f>MAX(DATE(Table1[Year],1,1),DATE(Table1[Year],1,1)-WEEKDAY(DATE(Table1[Year],1,1),2)+(Table1[WeekNum]-1)*7+1)</f>
        <v>44620</v>
      </c>
      <c r="E2408" s="40">
        <f>MIN(DATE(Table1[Year]+1,1,0),DATE(Table1[Year],1,1)-WEEKDAY(DATE(Table1[Year],1,1),2)+Table1[WeekNum]*7)</f>
        <v>44626</v>
      </c>
      <c r="F2408" s="15">
        <v>2022</v>
      </c>
      <c r="G2408" s="15">
        <f t="shared" si="74"/>
        <v>3</v>
      </c>
      <c r="H2408" s="16">
        <v>10</v>
      </c>
      <c r="I2408" s="207" t="str">
        <f>"W" &amp;Table1[[#This Row],[WeekNum]]</f>
        <v>W10</v>
      </c>
      <c r="J2408" s="19" t="str">
        <f t="shared" si="75"/>
        <v>22-W10</v>
      </c>
      <c r="K2408" s="4" t="s">
        <v>702</v>
      </c>
      <c r="L2408" s="4"/>
      <c r="M2408" s="4" t="s">
        <v>72</v>
      </c>
      <c r="N2408" s="266" t="s">
        <v>369</v>
      </c>
      <c r="O2408" s="266" t="s">
        <v>398</v>
      </c>
      <c r="P2408" s="11" t="s">
        <v>399</v>
      </c>
      <c r="Q2408" s="11" t="s">
        <v>421</v>
      </c>
      <c r="R2408" s="3">
        <v>100</v>
      </c>
      <c r="S2408" s="3">
        <v>50.6</v>
      </c>
      <c r="T2408" s="206">
        <f>ABS(Table1[[#This Row],[Prod]]-Table1[[#This Row],[Planned]])</f>
        <v>49.4</v>
      </c>
      <c r="U2408" s="209">
        <f>IF(ABS(Table1[[#This Row],[Prod]]-Table1[[#This Row],[Planned]])&gt;Table1[[#This Row],[Planned]],0,IF(Table1[[#This Row],[Planned]]=0,0,1-ABS(Table1[[#This Row],[Prod]]-Table1[[#This Row],[Planned]])/Table1[[#This Row],[Planned]]))</f>
        <v>0.50600000000000001</v>
      </c>
      <c r="V2408" s="11"/>
      <c r="W2408" s="11"/>
      <c r="X2408" s="27">
        <v>50</v>
      </c>
      <c r="Y2408" s="206">
        <f>Table1[[#This Row],[Prod]]</f>
        <v>50.6</v>
      </c>
      <c r="Z2408" s="206">
        <f>ABS(Table1[[#This Row],[Prod2]]-Table1[[#This Row],[Plan Revised]])</f>
        <v>0.60000000000000142</v>
      </c>
      <c r="AA2408" s="209">
        <f>IF(ABS(Table1[[#This Row],[Prod2]]-Table1[[#This Row],[Plan Revised]])&gt;Table1[[#This Row],[Plan Revised]],0,IF(Table1[[#This Row],[Plan Revised]]=0,0,1-ABS(Table1[[#This Row],[Prod2]]-Table1[[#This Row],[Plan Revised]])/Table1[[#This Row],[Plan Revised]]))</f>
        <v>0.98799999999999999</v>
      </c>
      <c r="AB2408" s="3"/>
      <c r="AC2408" s="30"/>
      <c r="AD2408"/>
      <c r="AF2408"/>
    </row>
    <row r="2409" spans="1:32">
      <c r="A2409" s="15" t="str">
        <f>IF(Table1[Week]=WeekSel,"Yes","No")</f>
        <v>No</v>
      </c>
      <c r="B2409" s="15" t="str">
        <f>IF((Table1[StartDate]&gt;=Date.GraphMin)*(Table1[StartDate]&lt;=Date.GraphMax)=1,"Yes","No")</f>
        <v>No</v>
      </c>
      <c r="C2409" s="15" t="str">
        <f>IF(OR(Table1[[#This Row],[Site]]="FOOD MILLING",Table1[[#This Row],[Site]]="GODACO"), "No", "Yes")</f>
        <v>Yes</v>
      </c>
      <c r="D2409" s="40">
        <f>MAX(DATE(Table1[Year],1,1),DATE(Table1[Year],1,1)-WEEKDAY(DATE(Table1[Year],1,1),2)+(Table1[WeekNum]-1)*7+1)</f>
        <v>44620</v>
      </c>
      <c r="E2409" s="40">
        <f>MIN(DATE(Table1[Year]+1,1,0),DATE(Table1[Year],1,1)-WEEKDAY(DATE(Table1[Year],1,1),2)+Table1[WeekNum]*7)</f>
        <v>44626</v>
      </c>
      <c r="F2409" s="15">
        <v>2022</v>
      </c>
      <c r="G2409" s="15">
        <f t="shared" si="74"/>
        <v>3</v>
      </c>
      <c r="H2409" s="16">
        <v>10</v>
      </c>
      <c r="I2409" s="207" t="str">
        <f>"W" &amp;Table1[[#This Row],[WeekNum]]</f>
        <v>W10</v>
      </c>
      <c r="J2409" s="19" t="str">
        <f t="shared" si="75"/>
        <v>22-W10</v>
      </c>
      <c r="K2409" s="4" t="s">
        <v>703</v>
      </c>
      <c r="L2409" s="4"/>
      <c r="M2409" s="4" t="s">
        <v>72</v>
      </c>
      <c r="N2409" s="266" t="s">
        <v>369</v>
      </c>
      <c r="O2409" s="266" t="s">
        <v>398</v>
      </c>
      <c r="P2409" s="11" t="s">
        <v>399</v>
      </c>
      <c r="Q2409" s="11" t="s">
        <v>421</v>
      </c>
      <c r="R2409" s="3">
        <v>120</v>
      </c>
      <c r="S2409" s="3">
        <v>74.099999999999994</v>
      </c>
      <c r="T2409" s="206">
        <f>ABS(Table1[[#This Row],[Prod]]-Table1[[#This Row],[Planned]])</f>
        <v>45.900000000000006</v>
      </c>
      <c r="U2409" s="209">
        <f>IF(ABS(Table1[[#This Row],[Prod]]-Table1[[#This Row],[Planned]])&gt;Table1[[#This Row],[Planned]],0,IF(Table1[[#This Row],[Planned]]=0,0,1-ABS(Table1[[#This Row],[Prod]]-Table1[[#This Row],[Planned]])/Table1[[#This Row],[Planned]]))</f>
        <v>0.61749999999999994</v>
      </c>
      <c r="V2409" s="11"/>
      <c r="W2409" s="11"/>
      <c r="X2409" s="27">
        <v>70</v>
      </c>
      <c r="Y2409" s="206">
        <f>Table1[[#This Row],[Prod]]</f>
        <v>74.099999999999994</v>
      </c>
      <c r="Z2409" s="206">
        <f>ABS(Table1[[#This Row],[Prod2]]-Table1[[#This Row],[Plan Revised]])</f>
        <v>4.0999999999999943</v>
      </c>
      <c r="AA2409" s="209">
        <f>IF(ABS(Table1[[#This Row],[Prod2]]-Table1[[#This Row],[Plan Revised]])&gt;Table1[[#This Row],[Plan Revised]],0,IF(Table1[[#This Row],[Plan Revised]]=0,0,1-ABS(Table1[[#This Row],[Prod2]]-Table1[[#This Row],[Plan Revised]])/Table1[[#This Row],[Plan Revised]]))</f>
        <v>0.9414285714285715</v>
      </c>
      <c r="AB2409" s="3"/>
      <c r="AC2409" s="30"/>
      <c r="AD2409"/>
      <c r="AF2409"/>
    </row>
    <row r="2410" spans="1:32">
      <c r="A2410" s="15" t="str">
        <f>IF(Table1[Week]=WeekSel,"Yes","No")</f>
        <v>No</v>
      </c>
      <c r="B2410" s="15" t="str">
        <f>IF((Table1[StartDate]&gt;=Date.GraphMin)*(Table1[StartDate]&lt;=Date.GraphMax)=1,"Yes","No")</f>
        <v>No</v>
      </c>
      <c r="C2410" s="15" t="str">
        <f>IF(OR(Table1[[#This Row],[Site]]="FOOD MILLING",Table1[[#This Row],[Site]]="GODACO"), "No", "Yes")</f>
        <v>Yes</v>
      </c>
      <c r="D2410" s="40">
        <f>MAX(DATE(Table1[Year],1,1),DATE(Table1[Year],1,1)-WEEKDAY(DATE(Table1[Year],1,1),2)+(Table1[WeekNum]-1)*7+1)</f>
        <v>44620</v>
      </c>
      <c r="E2410" s="40">
        <f>MIN(DATE(Table1[Year]+1,1,0),DATE(Table1[Year],1,1)-WEEKDAY(DATE(Table1[Year],1,1),2)+Table1[WeekNum]*7)</f>
        <v>44626</v>
      </c>
      <c r="F2410" s="15">
        <v>2022</v>
      </c>
      <c r="G2410" s="15">
        <f t="shared" si="74"/>
        <v>3</v>
      </c>
      <c r="H2410" s="16">
        <v>10</v>
      </c>
      <c r="I2410" s="207" t="str">
        <f>"W" &amp;Table1[[#This Row],[WeekNum]]</f>
        <v>W10</v>
      </c>
      <c r="J2410" s="19" t="str">
        <f t="shared" si="75"/>
        <v>22-W10</v>
      </c>
      <c r="K2410" s="4" t="s">
        <v>704</v>
      </c>
      <c r="L2410" s="4"/>
      <c r="M2410" s="4" t="s">
        <v>72</v>
      </c>
      <c r="N2410" s="266" t="s">
        <v>369</v>
      </c>
      <c r="O2410" s="266" t="s">
        <v>398</v>
      </c>
      <c r="P2410" s="11" t="s">
        <v>399</v>
      </c>
      <c r="Q2410" s="11" t="s">
        <v>421</v>
      </c>
      <c r="R2410" s="3">
        <v>600</v>
      </c>
      <c r="S2410" s="3">
        <v>302.39999999999998</v>
      </c>
      <c r="T2410" s="206">
        <f>ABS(Table1[[#This Row],[Prod]]-Table1[[#This Row],[Planned]])</f>
        <v>297.60000000000002</v>
      </c>
      <c r="U2410" s="209">
        <f>IF(ABS(Table1[[#This Row],[Prod]]-Table1[[#This Row],[Planned]])&gt;Table1[[#This Row],[Planned]],0,IF(Table1[[#This Row],[Planned]]=0,0,1-ABS(Table1[[#This Row],[Prod]]-Table1[[#This Row],[Planned]])/Table1[[#This Row],[Planned]]))</f>
        <v>0.504</v>
      </c>
      <c r="V2410" s="11"/>
      <c r="W2410" s="11"/>
      <c r="X2410" s="27">
        <v>300</v>
      </c>
      <c r="Y2410" s="206">
        <f>Table1[[#This Row],[Prod]]</f>
        <v>302.39999999999998</v>
      </c>
      <c r="Z2410" s="206">
        <f>ABS(Table1[[#This Row],[Prod2]]-Table1[[#This Row],[Plan Revised]])</f>
        <v>2.3999999999999773</v>
      </c>
      <c r="AA2410" s="209">
        <f>IF(ABS(Table1[[#This Row],[Prod2]]-Table1[[#This Row],[Plan Revised]])&gt;Table1[[#This Row],[Plan Revised]],0,IF(Table1[[#This Row],[Plan Revised]]=0,0,1-ABS(Table1[[#This Row],[Prod2]]-Table1[[#This Row],[Plan Revised]])/Table1[[#This Row],[Plan Revised]]))</f>
        <v>0.9920000000000001</v>
      </c>
      <c r="AB2410" s="3"/>
      <c r="AC2410" s="30"/>
      <c r="AD2410"/>
      <c r="AF2410"/>
    </row>
    <row r="2411" spans="1:32">
      <c r="A2411" s="15" t="str">
        <f>IF(Table1[Week]=WeekSel,"Yes","No")</f>
        <v>No</v>
      </c>
      <c r="B2411" s="15" t="str">
        <f>IF((Table1[StartDate]&gt;=Date.GraphMin)*(Table1[StartDate]&lt;=Date.GraphMax)=1,"Yes","No")</f>
        <v>No</v>
      </c>
      <c r="C2411" s="15" t="str">
        <f>IF(OR(Table1[[#This Row],[Site]]="FOOD MILLING",Table1[[#This Row],[Site]]="GODACO"), "No", "Yes")</f>
        <v>Yes</v>
      </c>
      <c r="D2411" s="40">
        <f>MAX(DATE(Table1[Year],1,1),DATE(Table1[Year],1,1)-WEEKDAY(DATE(Table1[Year],1,1),2)+(Table1[WeekNum]-1)*7+1)</f>
        <v>44620</v>
      </c>
      <c r="E2411" s="40">
        <f>MIN(DATE(Table1[Year]+1,1,0),DATE(Table1[Year],1,1)-WEEKDAY(DATE(Table1[Year],1,1),2)+Table1[WeekNum]*7)</f>
        <v>44626</v>
      </c>
      <c r="F2411" s="15">
        <v>2022</v>
      </c>
      <c r="G2411" s="15">
        <f t="shared" si="74"/>
        <v>3</v>
      </c>
      <c r="H2411" s="16">
        <v>10</v>
      </c>
      <c r="I2411" s="207" t="str">
        <f>"W" &amp;Table1[[#This Row],[WeekNum]]</f>
        <v>W10</v>
      </c>
      <c r="J2411" s="19" t="str">
        <f t="shared" si="75"/>
        <v>22-W10</v>
      </c>
      <c r="K2411" s="4" t="s">
        <v>705</v>
      </c>
      <c r="L2411" s="4"/>
      <c r="M2411" s="4" t="s">
        <v>72</v>
      </c>
      <c r="N2411" s="266" t="s">
        <v>369</v>
      </c>
      <c r="O2411" s="266" t="s">
        <v>398</v>
      </c>
      <c r="P2411" s="11" t="s">
        <v>399</v>
      </c>
      <c r="Q2411" s="11" t="s">
        <v>421</v>
      </c>
      <c r="R2411" s="3">
        <v>500</v>
      </c>
      <c r="S2411" s="3">
        <v>0</v>
      </c>
      <c r="T2411" s="206">
        <f>ABS(Table1[[#This Row],[Prod]]-Table1[[#This Row],[Planned]])</f>
        <v>500</v>
      </c>
      <c r="U2411" s="209">
        <f>IF(ABS(Table1[[#This Row],[Prod]]-Table1[[#This Row],[Planned]])&gt;Table1[[#This Row],[Planned]],0,IF(Table1[[#This Row],[Planned]]=0,0,1-ABS(Table1[[#This Row],[Prod]]-Table1[[#This Row],[Planned]])/Table1[[#This Row],[Planned]]))</f>
        <v>0</v>
      </c>
      <c r="V2411" s="11"/>
      <c r="W2411" s="11"/>
      <c r="X2411" s="27">
        <v>0</v>
      </c>
      <c r="Y2411" s="206">
        <f>Table1[[#This Row],[Prod]]</f>
        <v>0</v>
      </c>
      <c r="Z2411" s="206">
        <f>ABS(Table1[[#This Row],[Prod2]]-Table1[[#This Row],[Plan Revised]])</f>
        <v>0</v>
      </c>
      <c r="AA2411" s="209">
        <f>IF(ABS(Table1[[#This Row],[Prod2]]-Table1[[#This Row],[Plan Revised]])&gt;Table1[[#This Row],[Plan Revised]],0,IF(Table1[[#This Row],[Plan Revised]]=0,0,1-ABS(Table1[[#This Row],[Prod2]]-Table1[[#This Row],[Plan Revised]])/Table1[[#This Row],[Plan Revised]]))</f>
        <v>0</v>
      </c>
      <c r="AB2411" s="3"/>
      <c r="AC2411" s="30"/>
      <c r="AD2411"/>
      <c r="AF2411"/>
    </row>
    <row r="2412" spans="1:32">
      <c r="A2412" s="15" t="str">
        <f>IF(Table1[Week]=WeekSel,"Yes","No")</f>
        <v>No</v>
      </c>
      <c r="B2412" s="15" t="str">
        <f>IF((Table1[StartDate]&gt;=Date.GraphMin)*(Table1[StartDate]&lt;=Date.GraphMax)=1,"Yes","No")</f>
        <v>No</v>
      </c>
      <c r="C2412" s="15" t="str">
        <f>IF(OR(Table1[[#This Row],[Site]]="FOOD MILLING",Table1[[#This Row],[Site]]="GODACO"), "No", "Yes")</f>
        <v>Yes</v>
      </c>
      <c r="D2412" s="40">
        <f>MAX(DATE(Table1[Year],1,1),DATE(Table1[Year],1,1)-WEEKDAY(DATE(Table1[Year],1,1),2)+(Table1[WeekNum]-1)*7+1)</f>
        <v>44620</v>
      </c>
      <c r="E2412" s="40">
        <f>MIN(DATE(Table1[Year]+1,1,0),DATE(Table1[Year],1,1)-WEEKDAY(DATE(Table1[Year],1,1),2)+Table1[WeekNum]*7)</f>
        <v>44626</v>
      </c>
      <c r="F2412" s="15">
        <v>2022</v>
      </c>
      <c r="G2412" s="15">
        <f t="shared" si="74"/>
        <v>3</v>
      </c>
      <c r="H2412" s="16">
        <v>10</v>
      </c>
      <c r="I2412" s="207" t="str">
        <f>"W" &amp;Table1[[#This Row],[WeekNum]]</f>
        <v>W10</v>
      </c>
      <c r="J2412" s="19" t="str">
        <f t="shared" si="75"/>
        <v>22-W10</v>
      </c>
      <c r="K2412" s="4" t="s">
        <v>706</v>
      </c>
      <c r="L2412" s="4"/>
      <c r="M2412" s="4" t="s">
        <v>72</v>
      </c>
      <c r="N2412" s="266" t="s">
        <v>369</v>
      </c>
      <c r="O2412" s="266" t="s">
        <v>398</v>
      </c>
      <c r="P2412" s="11" t="s">
        <v>399</v>
      </c>
      <c r="Q2412" s="11" t="s">
        <v>421</v>
      </c>
      <c r="R2412" s="3">
        <v>0</v>
      </c>
      <c r="S2412" s="3">
        <v>0</v>
      </c>
      <c r="T2412" s="206">
        <f>ABS(Table1[[#This Row],[Prod]]-Table1[[#This Row],[Planned]])</f>
        <v>0</v>
      </c>
      <c r="U2412" s="209">
        <f>IF(ABS(Table1[[#This Row],[Prod]]-Table1[[#This Row],[Planned]])&gt;Table1[[#This Row],[Planned]],0,IF(Table1[[#This Row],[Planned]]=0,0,1-ABS(Table1[[#This Row],[Prod]]-Table1[[#This Row],[Planned]])/Table1[[#This Row],[Planned]]))</f>
        <v>0</v>
      </c>
      <c r="V2412" s="11"/>
      <c r="W2412" s="11"/>
      <c r="X2412" s="27">
        <v>0</v>
      </c>
      <c r="Y2412" s="206">
        <f>Table1[[#This Row],[Prod]]</f>
        <v>0</v>
      </c>
      <c r="Z2412" s="206">
        <f>ABS(Table1[[#This Row],[Prod2]]-Table1[[#This Row],[Plan Revised]])</f>
        <v>0</v>
      </c>
      <c r="AA2412" s="209">
        <f>IF(ABS(Table1[[#This Row],[Prod2]]-Table1[[#This Row],[Plan Revised]])&gt;Table1[[#This Row],[Plan Revised]],0,IF(Table1[[#This Row],[Plan Revised]]=0,0,1-ABS(Table1[[#This Row],[Prod2]]-Table1[[#This Row],[Plan Revised]])/Table1[[#This Row],[Plan Revised]]))</f>
        <v>0</v>
      </c>
      <c r="AB2412" s="3"/>
      <c r="AC2412" s="30"/>
      <c r="AD2412"/>
      <c r="AF2412"/>
    </row>
    <row r="2413" spans="1:32">
      <c r="A2413" s="15" t="str">
        <f>IF(Table1[Week]=WeekSel,"Yes","No")</f>
        <v>No</v>
      </c>
      <c r="B2413" s="15" t="str">
        <f>IF((Table1[StartDate]&gt;=Date.GraphMin)*(Table1[StartDate]&lt;=Date.GraphMax)=1,"Yes","No")</f>
        <v>No</v>
      </c>
      <c r="C2413" s="15" t="str">
        <f>IF(OR(Table1[[#This Row],[Site]]="FOOD MILLING",Table1[[#This Row],[Site]]="GODACO"), "No", "Yes")</f>
        <v>Yes</v>
      </c>
      <c r="D2413" s="40">
        <f>MAX(DATE(Table1[Year],1,1),DATE(Table1[Year],1,1)-WEEKDAY(DATE(Table1[Year],1,1),2)+(Table1[WeekNum]-1)*7+1)</f>
        <v>44620</v>
      </c>
      <c r="E2413" s="40">
        <f>MIN(DATE(Table1[Year]+1,1,0),DATE(Table1[Year],1,1)-WEEKDAY(DATE(Table1[Year],1,1),2)+Table1[WeekNum]*7)</f>
        <v>44626</v>
      </c>
      <c r="F2413" s="15">
        <v>2022</v>
      </c>
      <c r="G2413" s="15">
        <f t="shared" si="74"/>
        <v>3</v>
      </c>
      <c r="H2413" s="16">
        <v>10</v>
      </c>
      <c r="I2413" s="207" t="str">
        <f>"W" &amp;Table1[[#This Row],[WeekNum]]</f>
        <v>W10</v>
      </c>
      <c r="J2413" s="19" t="str">
        <f t="shared" si="75"/>
        <v>22-W10</v>
      </c>
      <c r="K2413" s="4" t="s">
        <v>707</v>
      </c>
      <c r="L2413" s="4"/>
      <c r="M2413" s="4" t="s">
        <v>72</v>
      </c>
      <c r="N2413" s="266" t="s">
        <v>369</v>
      </c>
      <c r="O2413" s="266" t="s">
        <v>395</v>
      </c>
      <c r="P2413" s="11" t="s">
        <v>396</v>
      </c>
      <c r="Q2413" s="11" t="s">
        <v>421</v>
      </c>
      <c r="R2413" s="3">
        <v>200</v>
      </c>
      <c r="S2413" s="3">
        <v>414</v>
      </c>
      <c r="T2413" s="206">
        <f>ABS(Table1[[#This Row],[Prod]]-Table1[[#This Row],[Planned]])</f>
        <v>214</v>
      </c>
      <c r="U2413" s="209">
        <f>IF(ABS(Table1[[#This Row],[Prod]]-Table1[[#This Row],[Planned]])&gt;Table1[[#This Row],[Planned]],0,IF(Table1[[#This Row],[Planned]]=0,0,1-ABS(Table1[[#This Row],[Prod]]-Table1[[#This Row],[Planned]])/Table1[[#This Row],[Planned]]))</f>
        <v>0</v>
      </c>
      <c r="V2413" s="11"/>
      <c r="W2413" s="11"/>
      <c r="X2413" s="27">
        <v>400</v>
      </c>
      <c r="Y2413" s="206">
        <f>Table1[[#This Row],[Prod]]</f>
        <v>414</v>
      </c>
      <c r="Z2413" s="206">
        <f>ABS(Table1[[#This Row],[Prod2]]-Table1[[#This Row],[Plan Revised]])</f>
        <v>14</v>
      </c>
      <c r="AA2413" s="209">
        <f>IF(ABS(Table1[[#This Row],[Prod2]]-Table1[[#This Row],[Plan Revised]])&gt;Table1[[#This Row],[Plan Revised]],0,IF(Table1[[#This Row],[Plan Revised]]=0,0,1-ABS(Table1[[#This Row],[Prod2]]-Table1[[#This Row],[Plan Revised]])/Table1[[#This Row],[Plan Revised]]))</f>
        <v>0.96499999999999997</v>
      </c>
      <c r="AB2413" s="3"/>
      <c r="AC2413" s="30"/>
      <c r="AD2413"/>
      <c r="AF2413"/>
    </row>
    <row r="2414" spans="1:32">
      <c r="A2414" s="15" t="str">
        <f>IF(Table1[Week]=WeekSel,"Yes","No")</f>
        <v>No</v>
      </c>
      <c r="B2414" s="15" t="str">
        <f>IF((Table1[StartDate]&gt;=Date.GraphMin)*(Table1[StartDate]&lt;=Date.GraphMax)=1,"Yes","No")</f>
        <v>No</v>
      </c>
      <c r="C2414" s="15" t="str">
        <f>IF(OR(Table1[[#This Row],[Site]]="FOOD MILLING",Table1[[#This Row],[Site]]="GODACO"), "No", "Yes")</f>
        <v>Yes</v>
      </c>
      <c r="D2414" s="40">
        <f>MAX(DATE(Table1[Year],1,1),DATE(Table1[Year],1,1)-WEEKDAY(DATE(Table1[Year],1,1),2)+(Table1[WeekNum]-1)*7+1)</f>
        <v>44620</v>
      </c>
      <c r="E2414" s="40">
        <f>MIN(DATE(Table1[Year]+1,1,0),DATE(Table1[Year],1,1)-WEEKDAY(DATE(Table1[Year],1,1),2)+Table1[WeekNum]*7)</f>
        <v>44626</v>
      </c>
      <c r="F2414" s="15">
        <v>2022</v>
      </c>
      <c r="G2414" s="15">
        <f t="shared" si="74"/>
        <v>3</v>
      </c>
      <c r="H2414" s="16">
        <v>10</v>
      </c>
      <c r="I2414" s="207" t="str">
        <f>"W" &amp;Table1[[#This Row],[WeekNum]]</f>
        <v>W10</v>
      </c>
      <c r="J2414" s="19" t="str">
        <f t="shared" si="75"/>
        <v>22-W10</v>
      </c>
      <c r="K2414" s="4" t="s">
        <v>708</v>
      </c>
      <c r="L2414" s="4"/>
      <c r="M2414" s="4" t="s">
        <v>72</v>
      </c>
      <c r="N2414" s="266" t="s">
        <v>369</v>
      </c>
      <c r="O2414" s="266" t="s">
        <v>395</v>
      </c>
      <c r="P2414" s="11" t="s">
        <v>396</v>
      </c>
      <c r="Q2414" s="11" t="s">
        <v>421</v>
      </c>
      <c r="R2414" s="3">
        <v>200</v>
      </c>
      <c r="S2414" s="3">
        <v>205</v>
      </c>
      <c r="T2414" s="206">
        <f>ABS(Table1[[#This Row],[Prod]]-Table1[[#This Row],[Planned]])</f>
        <v>5</v>
      </c>
      <c r="U2414" s="209">
        <f>IF(ABS(Table1[[#This Row],[Prod]]-Table1[[#This Row],[Planned]])&gt;Table1[[#This Row],[Planned]],0,IF(Table1[[#This Row],[Planned]]=0,0,1-ABS(Table1[[#This Row],[Prod]]-Table1[[#This Row],[Planned]])/Table1[[#This Row],[Planned]]))</f>
        <v>0.97499999999999998</v>
      </c>
      <c r="V2414" s="11"/>
      <c r="W2414" s="11"/>
      <c r="X2414" s="27">
        <v>200</v>
      </c>
      <c r="Y2414" s="206">
        <f>Table1[[#This Row],[Prod]]</f>
        <v>205</v>
      </c>
      <c r="Z2414" s="206">
        <f>ABS(Table1[[#This Row],[Prod2]]-Table1[[#This Row],[Plan Revised]])</f>
        <v>5</v>
      </c>
      <c r="AA2414" s="209">
        <f>IF(ABS(Table1[[#This Row],[Prod2]]-Table1[[#This Row],[Plan Revised]])&gt;Table1[[#This Row],[Plan Revised]],0,IF(Table1[[#This Row],[Plan Revised]]=0,0,1-ABS(Table1[[#This Row],[Prod2]]-Table1[[#This Row],[Plan Revised]])/Table1[[#This Row],[Plan Revised]]))</f>
        <v>0.97499999999999998</v>
      </c>
      <c r="AB2414" s="3"/>
      <c r="AC2414" s="30"/>
      <c r="AD2414"/>
      <c r="AF2414"/>
    </row>
    <row r="2415" spans="1:32">
      <c r="A2415" s="15" t="str">
        <f>IF(Table1[Week]=WeekSel,"Yes","No")</f>
        <v>No</v>
      </c>
      <c r="B2415" s="15" t="str">
        <f>IF((Table1[StartDate]&gt;=Date.GraphMin)*(Table1[StartDate]&lt;=Date.GraphMax)=1,"Yes","No")</f>
        <v>No</v>
      </c>
      <c r="C2415" s="15" t="str">
        <f>IF(OR(Table1[[#This Row],[Site]]="FOOD MILLING",Table1[[#This Row],[Site]]="GODACO"), "No", "Yes")</f>
        <v>Yes</v>
      </c>
      <c r="D2415" s="40">
        <f>MAX(DATE(Table1[Year],1,1),DATE(Table1[Year],1,1)-WEEKDAY(DATE(Table1[Year],1,1),2)+(Table1[WeekNum]-1)*7+1)</f>
        <v>44620</v>
      </c>
      <c r="E2415" s="40">
        <f>MIN(DATE(Table1[Year]+1,1,0),DATE(Table1[Year],1,1)-WEEKDAY(DATE(Table1[Year],1,1),2)+Table1[WeekNum]*7)</f>
        <v>44626</v>
      </c>
      <c r="F2415" s="15">
        <v>2022</v>
      </c>
      <c r="G2415" s="15">
        <f t="shared" si="74"/>
        <v>3</v>
      </c>
      <c r="H2415" s="16">
        <v>10</v>
      </c>
      <c r="I2415" s="207" t="str">
        <f>"W" &amp;Table1[[#This Row],[WeekNum]]</f>
        <v>W10</v>
      </c>
      <c r="J2415" s="19" t="str">
        <f t="shared" si="75"/>
        <v>22-W10</v>
      </c>
      <c r="K2415" s="4" t="s">
        <v>709</v>
      </c>
      <c r="L2415" s="4"/>
      <c r="M2415" s="4" t="s">
        <v>72</v>
      </c>
      <c r="N2415" s="266" t="s">
        <v>369</v>
      </c>
      <c r="O2415" s="266" t="s">
        <v>395</v>
      </c>
      <c r="P2415" s="11" t="s">
        <v>396</v>
      </c>
      <c r="Q2415" s="11" t="s">
        <v>421</v>
      </c>
      <c r="R2415" s="3">
        <v>4700</v>
      </c>
      <c r="S2415" s="3">
        <v>5098</v>
      </c>
      <c r="T2415" s="206">
        <f>ABS(Table1[[#This Row],[Prod]]-Table1[[#This Row],[Planned]])</f>
        <v>398</v>
      </c>
      <c r="U2415" s="209">
        <f>IF(ABS(Table1[[#This Row],[Prod]]-Table1[[#This Row],[Planned]])&gt;Table1[[#This Row],[Planned]],0,IF(Table1[[#This Row],[Planned]]=0,0,1-ABS(Table1[[#This Row],[Prod]]-Table1[[#This Row],[Planned]])/Table1[[#This Row],[Planned]]))</f>
        <v>0.91531914893617017</v>
      </c>
      <c r="V2415" s="11"/>
      <c r="W2415" s="11"/>
      <c r="X2415" s="27">
        <v>4800</v>
      </c>
      <c r="Y2415" s="206">
        <f>Table1[[#This Row],[Prod]]</f>
        <v>5098</v>
      </c>
      <c r="Z2415" s="206">
        <f>ABS(Table1[[#This Row],[Prod2]]-Table1[[#This Row],[Plan Revised]])</f>
        <v>298</v>
      </c>
      <c r="AA2415" s="209">
        <f>IF(ABS(Table1[[#This Row],[Prod2]]-Table1[[#This Row],[Plan Revised]])&gt;Table1[[#This Row],[Plan Revised]],0,IF(Table1[[#This Row],[Plan Revised]]=0,0,1-ABS(Table1[[#This Row],[Prod2]]-Table1[[#This Row],[Plan Revised]])/Table1[[#This Row],[Plan Revised]]))</f>
        <v>0.93791666666666662</v>
      </c>
      <c r="AB2415" s="3"/>
      <c r="AC2415" s="30"/>
      <c r="AD2415"/>
      <c r="AF2415"/>
    </row>
    <row r="2416" spans="1:32">
      <c r="A2416" s="15" t="str">
        <f>IF(Table1[Week]=WeekSel,"Yes","No")</f>
        <v>No</v>
      </c>
      <c r="B2416" s="15" t="str">
        <f>IF((Table1[StartDate]&gt;=Date.GraphMin)*(Table1[StartDate]&lt;=Date.GraphMax)=1,"Yes","No")</f>
        <v>No</v>
      </c>
      <c r="C2416" s="15" t="str">
        <f>IF(OR(Table1[[#This Row],[Site]]="FOOD MILLING",Table1[[#This Row],[Site]]="GODACO"), "No", "Yes")</f>
        <v>Yes</v>
      </c>
      <c r="D2416" s="40">
        <f>MAX(DATE(Table1[Year],1,1),DATE(Table1[Year],1,1)-WEEKDAY(DATE(Table1[Year],1,1),2)+(Table1[WeekNum]-1)*7+1)</f>
        <v>44620</v>
      </c>
      <c r="E2416" s="40">
        <f>MIN(DATE(Table1[Year]+1,1,0),DATE(Table1[Year],1,1)-WEEKDAY(DATE(Table1[Year],1,1),2)+Table1[WeekNum]*7)</f>
        <v>44626</v>
      </c>
      <c r="F2416" s="15">
        <v>2022</v>
      </c>
      <c r="G2416" s="15">
        <f t="shared" si="74"/>
        <v>3</v>
      </c>
      <c r="H2416" s="16">
        <v>10</v>
      </c>
      <c r="I2416" s="207" t="str">
        <f>"W" &amp;Table1[[#This Row],[WeekNum]]</f>
        <v>W10</v>
      </c>
      <c r="J2416" s="19" t="str">
        <f t="shared" si="75"/>
        <v>22-W10</v>
      </c>
      <c r="K2416" s="4" t="s">
        <v>710</v>
      </c>
      <c r="L2416" s="4"/>
      <c r="M2416" s="4" t="s">
        <v>72</v>
      </c>
      <c r="N2416" s="266" t="s">
        <v>369</v>
      </c>
      <c r="O2416" s="266" t="s">
        <v>395</v>
      </c>
      <c r="P2416" s="11" t="s">
        <v>396</v>
      </c>
      <c r="Q2416" s="11" t="s">
        <v>421</v>
      </c>
      <c r="R2416" s="3">
        <v>2500</v>
      </c>
      <c r="S2416" s="3">
        <v>2813</v>
      </c>
      <c r="T2416" s="206">
        <f>ABS(Table1[[#This Row],[Prod]]-Table1[[#This Row],[Planned]])</f>
        <v>313</v>
      </c>
      <c r="U2416" s="209">
        <f>IF(ABS(Table1[[#This Row],[Prod]]-Table1[[#This Row],[Planned]])&gt;Table1[[#This Row],[Planned]],0,IF(Table1[[#This Row],[Planned]]=0,0,1-ABS(Table1[[#This Row],[Prod]]-Table1[[#This Row],[Planned]])/Table1[[#This Row],[Planned]]))</f>
        <v>0.87480000000000002</v>
      </c>
      <c r="V2416" s="11"/>
      <c r="W2416" s="11"/>
      <c r="X2416" s="27">
        <v>2000</v>
      </c>
      <c r="Y2416" s="206">
        <f>Table1[[#This Row],[Prod]]</f>
        <v>2813</v>
      </c>
      <c r="Z2416" s="206">
        <f>ABS(Table1[[#This Row],[Prod2]]-Table1[[#This Row],[Plan Revised]])</f>
        <v>813</v>
      </c>
      <c r="AA2416" s="209">
        <f>IF(ABS(Table1[[#This Row],[Prod2]]-Table1[[#This Row],[Plan Revised]])&gt;Table1[[#This Row],[Plan Revised]],0,IF(Table1[[#This Row],[Plan Revised]]=0,0,1-ABS(Table1[[#This Row],[Prod2]]-Table1[[#This Row],[Plan Revised]])/Table1[[#This Row],[Plan Revised]]))</f>
        <v>0.59350000000000003</v>
      </c>
      <c r="AB2416" s="3"/>
      <c r="AC2416" s="30"/>
      <c r="AD2416"/>
      <c r="AF2416"/>
    </row>
    <row r="2417" spans="1:32">
      <c r="A2417" s="15" t="str">
        <f>IF(Table1[Week]=WeekSel,"Yes","No")</f>
        <v>No</v>
      </c>
      <c r="B2417" s="15" t="str">
        <f>IF((Table1[StartDate]&gt;=Date.GraphMin)*(Table1[StartDate]&lt;=Date.GraphMax)=1,"Yes","No")</f>
        <v>No</v>
      </c>
      <c r="C2417" s="15" t="str">
        <f>IF(OR(Table1[[#This Row],[Site]]="FOOD MILLING",Table1[[#This Row],[Site]]="GODACO"), "No", "Yes")</f>
        <v>Yes</v>
      </c>
      <c r="D2417" s="40">
        <f>MAX(DATE(Table1[Year],1,1),DATE(Table1[Year],1,1)-WEEKDAY(DATE(Table1[Year],1,1),2)+(Table1[WeekNum]-1)*7+1)</f>
        <v>44620</v>
      </c>
      <c r="E2417" s="40">
        <f>MIN(DATE(Table1[Year]+1,1,0),DATE(Table1[Year],1,1)-WEEKDAY(DATE(Table1[Year],1,1),2)+Table1[WeekNum]*7)</f>
        <v>44626</v>
      </c>
      <c r="F2417" s="15">
        <v>2022</v>
      </c>
      <c r="G2417" s="15">
        <f t="shared" si="74"/>
        <v>3</v>
      </c>
      <c r="H2417" s="16">
        <v>10</v>
      </c>
      <c r="I2417" s="207" t="str">
        <f>"W" &amp;Table1[[#This Row],[WeekNum]]</f>
        <v>W10</v>
      </c>
      <c r="J2417" s="19" t="str">
        <f t="shared" si="75"/>
        <v>22-W10</v>
      </c>
      <c r="K2417" s="4" t="s">
        <v>711</v>
      </c>
      <c r="L2417" s="4"/>
      <c r="M2417" s="4" t="s">
        <v>72</v>
      </c>
      <c r="N2417" s="266" t="s">
        <v>369</v>
      </c>
      <c r="O2417" s="266" t="s">
        <v>400</v>
      </c>
      <c r="P2417" s="11" t="s">
        <v>401</v>
      </c>
      <c r="Q2417" s="11" t="s">
        <v>421</v>
      </c>
      <c r="R2417" s="3">
        <v>0</v>
      </c>
      <c r="S2417" s="3">
        <v>0</v>
      </c>
      <c r="T2417" s="206">
        <f>ABS(Table1[[#This Row],[Prod]]-Table1[[#This Row],[Planned]])</f>
        <v>0</v>
      </c>
      <c r="U2417" s="209">
        <f>IF(ABS(Table1[[#This Row],[Prod]]-Table1[[#This Row],[Planned]])&gt;Table1[[#This Row],[Planned]],0,IF(Table1[[#This Row],[Planned]]=0,0,1-ABS(Table1[[#This Row],[Prod]]-Table1[[#This Row],[Planned]])/Table1[[#This Row],[Planned]]))</f>
        <v>0</v>
      </c>
      <c r="V2417" s="11"/>
      <c r="W2417" s="11"/>
      <c r="X2417" s="27">
        <v>0</v>
      </c>
      <c r="Y2417" s="206">
        <f>Table1[[#This Row],[Prod]]</f>
        <v>0</v>
      </c>
      <c r="Z2417" s="206">
        <f>ABS(Table1[[#This Row],[Prod2]]-Table1[[#This Row],[Plan Revised]])</f>
        <v>0</v>
      </c>
      <c r="AA2417" s="209">
        <f>IF(ABS(Table1[[#This Row],[Prod2]]-Table1[[#This Row],[Plan Revised]])&gt;Table1[[#This Row],[Plan Revised]],0,IF(Table1[[#This Row],[Plan Revised]]=0,0,1-ABS(Table1[[#This Row],[Prod2]]-Table1[[#This Row],[Plan Revised]])/Table1[[#This Row],[Plan Revised]]))</f>
        <v>0</v>
      </c>
      <c r="AB2417" s="3"/>
      <c r="AC2417" s="30"/>
      <c r="AD2417"/>
      <c r="AF2417"/>
    </row>
    <row r="2418" spans="1:32">
      <c r="A2418" s="15" t="str">
        <f>IF(Table1[Week]=WeekSel,"Yes","No")</f>
        <v>No</v>
      </c>
      <c r="B2418" s="15" t="str">
        <f>IF((Table1[StartDate]&gt;=Date.GraphMin)*(Table1[StartDate]&lt;=Date.GraphMax)=1,"Yes","No")</f>
        <v>No</v>
      </c>
      <c r="C2418" s="15" t="str">
        <f>IF(OR(Table1[[#This Row],[Site]]="FOOD MILLING",Table1[[#This Row],[Site]]="GODACO"), "No", "Yes")</f>
        <v>Yes</v>
      </c>
      <c r="D2418" s="40">
        <f>MAX(DATE(Table1[Year],1,1),DATE(Table1[Year],1,1)-WEEKDAY(DATE(Table1[Year],1,1),2)+(Table1[WeekNum]-1)*7+1)</f>
        <v>44620</v>
      </c>
      <c r="E2418" s="40">
        <f>MIN(DATE(Table1[Year]+1,1,0),DATE(Table1[Year],1,1)-WEEKDAY(DATE(Table1[Year],1,1),2)+Table1[WeekNum]*7)</f>
        <v>44626</v>
      </c>
      <c r="F2418" s="15">
        <v>2022</v>
      </c>
      <c r="G2418" s="15">
        <f t="shared" si="74"/>
        <v>3</v>
      </c>
      <c r="H2418" s="16">
        <v>10</v>
      </c>
      <c r="I2418" s="207" t="str">
        <f>"W" &amp;Table1[[#This Row],[WeekNum]]</f>
        <v>W10</v>
      </c>
      <c r="J2418" s="19" t="str">
        <f t="shared" si="75"/>
        <v>22-W10</v>
      </c>
      <c r="K2418" s="4" t="s">
        <v>712</v>
      </c>
      <c r="L2418" s="4"/>
      <c r="M2418" s="4" t="s">
        <v>72</v>
      </c>
      <c r="N2418" s="266" t="s">
        <v>369</v>
      </c>
      <c r="O2418" s="266" t="s">
        <v>400</v>
      </c>
      <c r="P2418" s="11" t="s">
        <v>401</v>
      </c>
      <c r="Q2418" s="11" t="s">
        <v>421</v>
      </c>
      <c r="R2418" s="3">
        <v>3500</v>
      </c>
      <c r="S2418" s="3">
        <v>3871.5</v>
      </c>
      <c r="T2418" s="206">
        <f>ABS(Table1[[#This Row],[Prod]]-Table1[[#This Row],[Planned]])</f>
        <v>371.5</v>
      </c>
      <c r="U2418" s="209">
        <f>IF(ABS(Table1[[#This Row],[Prod]]-Table1[[#This Row],[Planned]])&gt;Table1[[#This Row],[Planned]],0,IF(Table1[[#This Row],[Planned]]=0,0,1-ABS(Table1[[#This Row],[Prod]]-Table1[[#This Row],[Planned]])/Table1[[#This Row],[Planned]]))</f>
        <v>0.89385714285714291</v>
      </c>
      <c r="V2418" s="11"/>
      <c r="W2418" s="11"/>
      <c r="X2418" s="27">
        <v>3800</v>
      </c>
      <c r="Y2418" s="206">
        <f>Table1[[#This Row],[Prod]]</f>
        <v>3871.5</v>
      </c>
      <c r="Z2418" s="206">
        <f>ABS(Table1[[#This Row],[Prod2]]-Table1[[#This Row],[Plan Revised]])</f>
        <v>71.5</v>
      </c>
      <c r="AA2418" s="209">
        <f>IF(ABS(Table1[[#This Row],[Prod2]]-Table1[[#This Row],[Plan Revised]])&gt;Table1[[#This Row],[Plan Revised]],0,IF(Table1[[#This Row],[Plan Revised]]=0,0,1-ABS(Table1[[#This Row],[Prod2]]-Table1[[#This Row],[Plan Revised]])/Table1[[#This Row],[Plan Revised]]))</f>
        <v>0.98118421052631577</v>
      </c>
      <c r="AB2418" s="3"/>
      <c r="AC2418" s="30"/>
      <c r="AD2418"/>
      <c r="AF2418"/>
    </row>
    <row r="2419" spans="1:32">
      <c r="A2419" s="15" t="str">
        <f>IF(Table1[Week]=WeekSel,"Yes","No")</f>
        <v>No</v>
      </c>
      <c r="B2419" s="15" t="str">
        <f>IF((Table1[StartDate]&gt;=Date.GraphMin)*(Table1[StartDate]&lt;=Date.GraphMax)=1,"Yes","No")</f>
        <v>No</v>
      </c>
      <c r="C2419" s="15" t="str">
        <f>IF(OR(Table1[[#This Row],[Site]]="FOOD MILLING",Table1[[#This Row],[Site]]="GODACO"), "No", "Yes")</f>
        <v>Yes</v>
      </c>
      <c r="D2419" s="40">
        <f>MAX(DATE(Table1[Year],1,1),DATE(Table1[Year],1,1)-WEEKDAY(DATE(Table1[Year],1,1),2)+(Table1[WeekNum]-1)*7+1)</f>
        <v>44620</v>
      </c>
      <c r="E2419" s="40">
        <f>MIN(DATE(Table1[Year]+1,1,0),DATE(Table1[Year],1,1)-WEEKDAY(DATE(Table1[Year],1,1),2)+Table1[WeekNum]*7)</f>
        <v>44626</v>
      </c>
      <c r="F2419" s="15">
        <v>2022</v>
      </c>
      <c r="G2419" s="15">
        <f t="shared" si="74"/>
        <v>3</v>
      </c>
      <c r="H2419" s="16">
        <v>10</v>
      </c>
      <c r="I2419" s="207" t="str">
        <f>"W" &amp;Table1[[#This Row],[WeekNum]]</f>
        <v>W10</v>
      </c>
      <c r="J2419" s="19" t="str">
        <f t="shared" si="75"/>
        <v>22-W10</v>
      </c>
      <c r="K2419" s="4" t="s">
        <v>437</v>
      </c>
      <c r="L2419" s="4"/>
      <c r="M2419" s="4" t="s">
        <v>72</v>
      </c>
      <c r="N2419" s="266" t="s">
        <v>369</v>
      </c>
      <c r="O2419" s="266" t="s">
        <v>374</v>
      </c>
      <c r="P2419" s="11" t="s">
        <v>402</v>
      </c>
      <c r="Q2419" s="11" t="s">
        <v>421</v>
      </c>
      <c r="R2419" s="3">
        <v>0</v>
      </c>
      <c r="S2419" s="3">
        <v>0</v>
      </c>
      <c r="T2419" s="206">
        <f>ABS(Table1[[#This Row],[Prod]]-Table1[[#This Row],[Planned]])</f>
        <v>0</v>
      </c>
      <c r="U2419" s="209">
        <f>IF(ABS(Table1[[#This Row],[Prod]]-Table1[[#This Row],[Planned]])&gt;Table1[[#This Row],[Planned]],0,IF(Table1[[#This Row],[Planned]]=0,0,1-ABS(Table1[[#This Row],[Prod]]-Table1[[#This Row],[Planned]])/Table1[[#This Row],[Planned]]))</f>
        <v>0</v>
      </c>
      <c r="V2419" s="11"/>
      <c r="W2419" s="11"/>
      <c r="X2419" s="27">
        <v>0</v>
      </c>
      <c r="Y2419" s="206">
        <f>Table1[[#This Row],[Prod]]</f>
        <v>0</v>
      </c>
      <c r="Z2419" s="206">
        <f>ABS(Table1[[#This Row],[Prod2]]-Table1[[#This Row],[Plan Revised]])</f>
        <v>0</v>
      </c>
      <c r="AA2419" s="209">
        <f>IF(ABS(Table1[[#This Row],[Prod2]]-Table1[[#This Row],[Plan Revised]])&gt;Table1[[#This Row],[Plan Revised]],0,IF(Table1[[#This Row],[Plan Revised]]=0,0,1-ABS(Table1[[#This Row],[Prod2]]-Table1[[#This Row],[Plan Revised]])/Table1[[#This Row],[Plan Revised]]))</f>
        <v>0</v>
      </c>
      <c r="AB2419" s="3"/>
      <c r="AC2419" s="30"/>
      <c r="AD2419"/>
      <c r="AF2419"/>
    </row>
    <row r="2420" spans="1:32">
      <c r="A2420" s="15" t="str">
        <f>IF(Table1[Week]=WeekSel,"Yes","No")</f>
        <v>No</v>
      </c>
      <c r="B2420" s="15" t="str">
        <f>IF((Table1[StartDate]&gt;=Date.GraphMin)*(Table1[StartDate]&lt;=Date.GraphMax)=1,"Yes","No")</f>
        <v>No</v>
      </c>
      <c r="C2420" s="15" t="str">
        <f>IF(OR(Table1[[#This Row],[Site]]="FOOD MILLING",Table1[[#This Row],[Site]]="GODACO"), "No", "Yes")</f>
        <v>Yes</v>
      </c>
      <c r="D2420" s="40">
        <f>MAX(DATE(Table1[Year],1,1),DATE(Table1[Year],1,1)-WEEKDAY(DATE(Table1[Year],1,1),2)+(Table1[WeekNum]-1)*7+1)</f>
        <v>44620</v>
      </c>
      <c r="E2420" s="40">
        <f>MIN(DATE(Table1[Year]+1,1,0),DATE(Table1[Year],1,1)-WEEKDAY(DATE(Table1[Year],1,1),2)+Table1[WeekNum]*7)</f>
        <v>44626</v>
      </c>
      <c r="F2420" s="15">
        <v>2022</v>
      </c>
      <c r="G2420" s="15">
        <f t="shared" si="74"/>
        <v>3</v>
      </c>
      <c r="H2420" s="16">
        <v>10</v>
      </c>
      <c r="I2420" s="207" t="str">
        <f>"W" &amp;Table1[[#This Row],[WeekNum]]</f>
        <v>W10</v>
      </c>
      <c r="J2420" s="19" t="str">
        <f t="shared" si="75"/>
        <v>22-W10</v>
      </c>
      <c r="K2420" s="4" t="s">
        <v>438</v>
      </c>
      <c r="L2420" s="4"/>
      <c r="M2420" s="4" t="s">
        <v>72</v>
      </c>
      <c r="N2420" s="266" t="s">
        <v>369</v>
      </c>
      <c r="O2420" s="266" t="s">
        <v>374</v>
      </c>
      <c r="P2420" s="11" t="s">
        <v>402</v>
      </c>
      <c r="Q2420" s="11" t="s">
        <v>421</v>
      </c>
      <c r="R2420" s="3">
        <v>0</v>
      </c>
      <c r="S2420" s="3">
        <v>0</v>
      </c>
      <c r="T2420" s="206">
        <f>ABS(Table1[[#This Row],[Prod]]-Table1[[#This Row],[Planned]])</f>
        <v>0</v>
      </c>
      <c r="U2420" s="209">
        <f>IF(ABS(Table1[[#This Row],[Prod]]-Table1[[#This Row],[Planned]])&gt;Table1[[#This Row],[Planned]],0,IF(Table1[[#This Row],[Planned]]=0,0,1-ABS(Table1[[#This Row],[Prod]]-Table1[[#This Row],[Planned]])/Table1[[#This Row],[Planned]]))</f>
        <v>0</v>
      </c>
      <c r="V2420" s="11"/>
      <c r="W2420" s="11"/>
      <c r="X2420" s="27">
        <v>0</v>
      </c>
      <c r="Y2420" s="206">
        <f>Table1[[#This Row],[Prod]]</f>
        <v>0</v>
      </c>
      <c r="Z2420" s="206">
        <f>ABS(Table1[[#This Row],[Prod2]]-Table1[[#This Row],[Plan Revised]])</f>
        <v>0</v>
      </c>
      <c r="AA2420" s="209">
        <f>IF(ABS(Table1[[#This Row],[Prod2]]-Table1[[#This Row],[Plan Revised]])&gt;Table1[[#This Row],[Plan Revised]],0,IF(Table1[[#This Row],[Plan Revised]]=0,0,1-ABS(Table1[[#This Row],[Prod2]]-Table1[[#This Row],[Plan Revised]])/Table1[[#This Row],[Plan Revised]]))</f>
        <v>0</v>
      </c>
      <c r="AB2420" s="3"/>
      <c r="AC2420" s="30"/>
      <c r="AD2420"/>
      <c r="AF2420"/>
    </row>
    <row r="2421" spans="1:32">
      <c r="A2421" s="15" t="str">
        <f>IF(Table1[Week]=WeekSel,"Yes","No")</f>
        <v>No</v>
      </c>
      <c r="B2421" s="15" t="str">
        <f>IF((Table1[StartDate]&gt;=Date.GraphMin)*(Table1[StartDate]&lt;=Date.GraphMax)=1,"Yes","No")</f>
        <v>No</v>
      </c>
      <c r="C2421" s="15" t="str">
        <f>IF(OR(Table1[[#This Row],[Site]]="FOOD MILLING",Table1[[#This Row],[Site]]="GODACO"), "No", "Yes")</f>
        <v>Yes</v>
      </c>
      <c r="D2421" s="40">
        <f>MAX(DATE(Table1[Year],1,1),DATE(Table1[Year],1,1)-WEEKDAY(DATE(Table1[Year],1,1),2)+(Table1[WeekNum]-1)*7+1)</f>
        <v>44620</v>
      </c>
      <c r="E2421" s="40">
        <f>MIN(DATE(Table1[Year]+1,1,0),DATE(Table1[Year],1,1)-WEEKDAY(DATE(Table1[Year],1,1),2)+Table1[WeekNum]*7)</f>
        <v>44626</v>
      </c>
      <c r="F2421" s="15">
        <v>2022</v>
      </c>
      <c r="G2421" s="15">
        <f t="shared" si="74"/>
        <v>3</v>
      </c>
      <c r="H2421" s="16">
        <v>10</v>
      </c>
      <c r="I2421" s="207" t="str">
        <f>"W" &amp;Table1[[#This Row],[WeekNum]]</f>
        <v>W10</v>
      </c>
      <c r="J2421" s="19" t="str">
        <f t="shared" si="75"/>
        <v>22-W10</v>
      </c>
      <c r="K2421" s="4" t="s">
        <v>439</v>
      </c>
      <c r="L2421" s="4"/>
      <c r="M2421" s="4" t="s">
        <v>72</v>
      </c>
      <c r="N2421" s="266" t="s">
        <v>369</v>
      </c>
      <c r="O2421" s="266" t="s">
        <v>374</v>
      </c>
      <c r="P2421" s="11" t="s">
        <v>402</v>
      </c>
      <c r="Q2421" s="11" t="s">
        <v>421</v>
      </c>
      <c r="R2421" s="3">
        <v>0</v>
      </c>
      <c r="S2421" s="3">
        <v>0</v>
      </c>
      <c r="T2421" s="206">
        <f>ABS(Table1[[#This Row],[Prod]]-Table1[[#This Row],[Planned]])</f>
        <v>0</v>
      </c>
      <c r="U2421" s="209">
        <f>IF(ABS(Table1[[#This Row],[Prod]]-Table1[[#This Row],[Planned]])&gt;Table1[[#This Row],[Planned]],0,IF(Table1[[#This Row],[Planned]]=0,0,1-ABS(Table1[[#This Row],[Prod]]-Table1[[#This Row],[Planned]])/Table1[[#This Row],[Planned]]))</f>
        <v>0</v>
      </c>
      <c r="V2421" s="11"/>
      <c r="W2421" s="11"/>
      <c r="X2421" s="27">
        <v>0</v>
      </c>
      <c r="Y2421" s="206">
        <f>Table1[[#This Row],[Prod]]</f>
        <v>0</v>
      </c>
      <c r="Z2421" s="206">
        <f>ABS(Table1[[#This Row],[Prod2]]-Table1[[#This Row],[Plan Revised]])</f>
        <v>0</v>
      </c>
      <c r="AA2421" s="209">
        <f>IF(ABS(Table1[[#This Row],[Prod2]]-Table1[[#This Row],[Plan Revised]])&gt;Table1[[#This Row],[Plan Revised]],0,IF(Table1[[#This Row],[Plan Revised]]=0,0,1-ABS(Table1[[#This Row],[Prod2]]-Table1[[#This Row],[Plan Revised]])/Table1[[#This Row],[Plan Revised]]))</f>
        <v>0</v>
      </c>
      <c r="AB2421" s="3"/>
      <c r="AC2421" s="30"/>
      <c r="AD2421"/>
      <c r="AF2421"/>
    </row>
    <row r="2422" spans="1:32">
      <c r="A2422" s="15" t="str">
        <f>IF(Table1[Week]=WeekSel,"Yes","No")</f>
        <v>No</v>
      </c>
      <c r="B2422" s="15" t="str">
        <f>IF((Table1[StartDate]&gt;=Date.GraphMin)*(Table1[StartDate]&lt;=Date.GraphMax)=1,"Yes","No")</f>
        <v>No</v>
      </c>
      <c r="C2422" s="15" t="str">
        <f>IF(OR(Table1[[#This Row],[Site]]="FOOD MILLING",Table1[[#This Row],[Site]]="GODACO"), "No", "Yes")</f>
        <v>Yes</v>
      </c>
      <c r="D2422" s="40">
        <f>MAX(DATE(Table1[Year],1,1),DATE(Table1[Year],1,1)-WEEKDAY(DATE(Table1[Year],1,1),2)+(Table1[WeekNum]-1)*7+1)</f>
        <v>44620</v>
      </c>
      <c r="E2422" s="40">
        <f>MIN(DATE(Table1[Year]+1,1,0),DATE(Table1[Year],1,1)-WEEKDAY(DATE(Table1[Year],1,1),2)+Table1[WeekNum]*7)</f>
        <v>44626</v>
      </c>
      <c r="F2422" s="15">
        <v>2022</v>
      </c>
      <c r="G2422" s="15">
        <f t="shared" si="74"/>
        <v>3</v>
      </c>
      <c r="H2422" s="16">
        <v>10</v>
      </c>
      <c r="I2422" s="207" t="str">
        <f>"W" &amp;Table1[[#This Row],[WeekNum]]</f>
        <v>W10</v>
      </c>
      <c r="J2422" s="19" t="str">
        <f t="shared" si="75"/>
        <v>22-W10</v>
      </c>
      <c r="K2422" s="4" t="s">
        <v>542</v>
      </c>
      <c r="L2422" s="4"/>
      <c r="M2422" s="4" t="s">
        <v>72</v>
      </c>
      <c r="N2422" s="266" t="s">
        <v>369</v>
      </c>
      <c r="O2422" s="266" t="s">
        <v>374</v>
      </c>
      <c r="P2422" s="11" t="s">
        <v>402</v>
      </c>
      <c r="Q2422" s="11" t="s">
        <v>421</v>
      </c>
      <c r="R2422" s="3">
        <v>0</v>
      </c>
      <c r="S2422" s="3">
        <v>0</v>
      </c>
      <c r="T2422" s="206">
        <f>ABS(Table1[[#This Row],[Prod]]-Table1[[#This Row],[Planned]])</f>
        <v>0</v>
      </c>
      <c r="U2422" s="209">
        <f>IF(ABS(Table1[[#This Row],[Prod]]-Table1[[#This Row],[Planned]])&gt;Table1[[#This Row],[Planned]],0,IF(Table1[[#This Row],[Planned]]=0,0,1-ABS(Table1[[#This Row],[Prod]]-Table1[[#This Row],[Planned]])/Table1[[#This Row],[Planned]]))</f>
        <v>0</v>
      </c>
      <c r="V2422" s="11"/>
      <c r="W2422" s="11"/>
      <c r="X2422" s="27">
        <v>0</v>
      </c>
      <c r="Y2422" s="206">
        <f>Table1[[#This Row],[Prod]]</f>
        <v>0</v>
      </c>
      <c r="Z2422" s="206">
        <f>ABS(Table1[[#This Row],[Prod2]]-Table1[[#This Row],[Plan Revised]])</f>
        <v>0</v>
      </c>
      <c r="AA2422" s="209">
        <f>IF(ABS(Table1[[#This Row],[Prod2]]-Table1[[#This Row],[Plan Revised]])&gt;Table1[[#This Row],[Plan Revised]],0,IF(Table1[[#This Row],[Plan Revised]]=0,0,1-ABS(Table1[[#This Row],[Prod2]]-Table1[[#This Row],[Plan Revised]])/Table1[[#This Row],[Plan Revised]]))</f>
        <v>0</v>
      </c>
      <c r="AB2422" s="3"/>
      <c r="AC2422" s="30"/>
      <c r="AD2422"/>
      <c r="AF2422"/>
    </row>
    <row r="2423" spans="1:32">
      <c r="A2423" s="15" t="str">
        <f>IF(Table1[Week]=WeekSel,"Yes","No")</f>
        <v>No</v>
      </c>
      <c r="B2423" s="15" t="str">
        <f>IF((Table1[StartDate]&gt;=Date.GraphMin)*(Table1[StartDate]&lt;=Date.GraphMax)=1,"Yes","No")</f>
        <v>No</v>
      </c>
      <c r="C2423" s="15" t="str">
        <f>IF(OR(Table1[[#This Row],[Site]]="FOOD MILLING",Table1[[#This Row],[Site]]="GODACO"), "No", "Yes")</f>
        <v>Yes</v>
      </c>
      <c r="D2423" s="40">
        <f>MAX(DATE(Table1[Year],1,1),DATE(Table1[Year],1,1)-WEEKDAY(DATE(Table1[Year],1,1),2)+(Table1[WeekNum]-1)*7+1)</f>
        <v>44620</v>
      </c>
      <c r="E2423" s="40">
        <f>MIN(DATE(Table1[Year]+1,1,0),DATE(Table1[Year],1,1)-WEEKDAY(DATE(Table1[Year],1,1),2)+Table1[WeekNum]*7)</f>
        <v>44626</v>
      </c>
      <c r="F2423" s="15">
        <v>2022</v>
      </c>
      <c r="G2423" s="15">
        <f t="shared" si="74"/>
        <v>3</v>
      </c>
      <c r="H2423" s="16">
        <v>10</v>
      </c>
      <c r="I2423" s="207" t="str">
        <f>"W" &amp;Table1[[#This Row],[WeekNum]]</f>
        <v>W10</v>
      </c>
      <c r="J2423" s="19" t="str">
        <f t="shared" si="75"/>
        <v>22-W10</v>
      </c>
      <c r="K2423" s="4" t="s">
        <v>640</v>
      </c>
      <c r="L2423" s="4"/>
      <c r="M2423" s="4" t="s">
        <v>72</v>
      </c>
      <c r="N2423" s="266" t="s">
        <v>369</v>
      </c>
      <c r="O2423" s="266" t="s">
        <v>374</v>
      </c>
      <c r="P2423" s="11" t="s">
        <v>410</v>
      </c>
      <c r="Q2423" s="11" t="s">
        <v>421</v>
      </c>
      <c r="R2423" s="3">
        <v>0</v>
      </c>
      <c r="S2423" s="3">
        <v>0</v>
      </c>
      <c r="T2423" s="206">
        <f>ABS(Table1[[#This Row],[Prod]]-Table1[[#This Row],[Planned]])</f>
        <v>0</v>
      </c>
      <c r="U2423" s="209">
        <f>IF(ABS(Table1[[#This Row],[Prod]]-Table1[[#This Row],[Planned]])&gt;Table1[[#This Row],[Planned]],0,IF(Table1[[#This Row],[Planned]]=0,0,1-ABS(Table1[[#This Row],[Prod]]-Table1[[#This Row],[Planned]])/Table1[[#This Row],[Planned]]))</f>
        <v>0</v>
      </c>
      <c r="V2423" s="11"/>
      <c r="W2423" s="11"/>
      <c r="X2423" s="27">
        <v>0</v>
      </c>
      <c r="Y2423" s="206">
        <f>Table1[[#This Row],[Prod]]</f>
        <v>0</v>
      </c>
      <c r="Z2423" s="206">
        <f>ABS(Table1[[#This Row],[Prod2]]-Table1[[#This Row],[Plan Revised]])</f>
        <v>0</v>
      </c>
      <c r="AA2423" s="209">
        <f>IF(ABS(Table1[[#This Row],[Prod2]]-Table1[[#This Row],[Plan Revised]])&gt;Table1[[#This Row],[Plan Revised]],0,IF(Table1[[#This Row],[Plan Revised]]=0,0,1-ABS(Table1[[#This Row],[Prod2]]-Table1[[#This Row],[Plan Revised]])/Table1[[#This Row],[Plan Revised]]))</f>
        <v>0</v>
      </c>
      <c r="AB2423" s="3"/>
      <c r="AC2423" s="30"/>
      <c r="AD2423"/>
      <c r="AF2423"/>
    </row>
    <row r="2424" spans="1:32">
      <c r="A2424" s="15" t="str">
        <f>IF(Table1[Week]=WeekSel,"Yes","No")</f>
        <v>No</v>
      </c>
      <c r="B2424" s="15" t="str">
        <f>IF((Table1[StartDate]&gt;=Date.GraphMin)*(Table1[StartDate]&lt;=Date.GraphMax)=1,"Yes","No")</f>
        <v>No</v>
      </c>
      <c r="C2424" s="15" t="str">
        <f>IF(OR(Table1[[#This Row],[Site]]="FOOD MILLING",Table1[[#This Row],[Site]]="GODACO"), "No", "Yes")</f>
        <v>Yes</v>
      </c>
      <c r="D2424" s="40">
        <f>MAX(DATE(Table1[Year],1,1),DATE(Table1[Year],1,1)-WEEKDAY(DATE(Table1[Year],1,1),2)+(Table1[WeekNum]-1)*7+1)</f>
        <v>44620</v>
      </c>
      <c r="E2424" s="40">
        <f>MIN(DATE(Table1[Year]+1,1,0),DATE(Table1[Year],1,1)-WEEKDAY(DATE(Table1[Year],1,1),2)+Table1[WeekNum]*7)</f>
        <v>44626</v>
      </c>
      <c r="F2424" s="15">
        <v>2022</v>
      </c>
      <c r="G2424" s="15">
        <f t="shared" si="74"/>
        <v>3</v>
      </c>
      <c r="H2424" s="16">
        <v>10</v>
      </c>
      <c r="I2424" s="207" t="str">
        <f>"W" &amp;Table1[[#This Row],[WeekNum]]</f>
        <v>W10</v>
      </c>
      <c r="J2424" s="19" t="str">
        <f t="shared" si="75"/>
        <v>22-W10</v>
      </c>
      <c r="K2424" s="4" t="s">
        <v>444</v>
      </c>
      <c r="L2424" s="4"/>
      <c r="M2424" s="4" t="s">
        <v>72</v>
      </c>
      <c r="N2424" s="266" t="s">
        <v>369</v>
      </c>
      <c r="O2424" s="266" t="s">
        <v>374</v>
      </c>
      <c r="P2424" s="11" t="s">
        <v>410</v>
      </c>
      <c r="Q2424" s="11" t="s">
        <v>421</v>
      </c>
      <c r="R2424" s="3">
        <v>0</v>
      </c>
      <c r="S2424" s="3">
        <v>0</v>
      </c>
      <c r="T2424" s="206">
        <f>ABS(Table1[[#This Row],[Prod]]-Table1[[#This Row],[Planned]])</f>
        <v>0</v>
      </c>
      <c r="U2424" s="209">
        <f>IF(ABS(Table1[[#This Row],[Prod]]-Table1[[#This Row],[Planned]])&gt;Table1[[#This Row],[Planned]],0,IF(Table1[[#This Row],[Planned]]=0,0,1-ABS(Table1[[#This Row],[Prod]]-Table1[[#This Row],[Planned]])/Table1[[#This Row],[Planned]]))</f>
        <v>0</v>
      </c>
      <c r="V2424" s="11"/>
      <c r="W2424" s="11"/>
      <c r="X2424" s="27">
        <v>0</v>
      </c>
      <c r="Y2424" s="206">
        <f>Table1[[#This Row],[Prod]]</f>
        <v>0</v>
      </c>
      <c r="Z2424" s="206">
        <f>ABS(Table1[[#This Row],[Prod2]]-Table1[[#This Row],[Plan Revised]])</f>
        <v>0</v>
      </c>
      <c r="AA2424" s="209">
        <f>IF(ABS(Table1[[#This Row],[Prod2]]-Table1[[#This Row],[Plan Revised]])&gt;Table1[[#This Row],[Plan Revised]],0,IF(Table1[[#This Row],[Plan Revised]]=0,0,1-ABS(Table1[[#This Row],[Prod2]]-Table1[[#This Row],[Plan Revised]])/Table1[[#This Row],[Plan Revised]]))</f>
        <v>0</v>
      </c>
      <c r="AB2424" s="3"/>
      <c r="AC2424" s="30"/>
      <c r="AD2424"/>
      <c r="AF2424"/>
    </row>
    <row r="2425" spans="1:32">
      <c r="A2425" s="15" t="str">
        <f>IF(Table1[Week]=WeekSel,"Yes","No")</f>
        <v>No</v>
      </c>
      <c r="B2425" s="15" t="str">
        <f>IF((Table1[StartDate]&gt;=Date.GraphMin)*(Table1[StartDate]&lt;=Date.GraphMax)=1,"Yes","No")</f>
        <v>No</v>
      </c>
      <c r="C2425" s="15" t="str">
        <f>IF(OR(Table1[[#This Row],[Site]]="FOOD MILLING",Table1[[#This Row],[Site]]="GODACO"), "No", "Yes")</f>
        <v>Yes</v>
      </c>
      <c r="D2425" s="40">
        <f>MAX(DATE(Table1[Year],1,1),DATE(Table1[Year],1,1)-WEEKDAY(DATE(Table1[Year],1,1),2)+(Table1[WeekNum]-1)*7+1)</f>
        <v>44620</v>
      </c>
      <c r="E2425" s="40">
        <f>MIN(DATE(Table1[Year]+1,1,0),DATE(Table1[Year],1,1)-WEEKDAY(DATE(Table1[Year],1,1),2)+Table1[WeekNum]*7)</f>
        <v>44626</v>
      </c>
      <c r="F2425" s="15">
        <v>2022</v>
      </c>
      <c r="G2425" s="15">
        <f t="shared" si="74"/>
        <v>3</v>
      </c>
      <c r="H2425" s="16">
        <v>10</v>
      </c>
      <c r="I2425" s="207" t="str">
        <f>"W" &amp;Table1[[#This Row],[WeekNum]]</f>
        <v>W10</v>
      </c>
      <c r="J2425" s="19" t="str">
        <f t="shared" si="75"/>
        <v>22-W10</v>
      </c>
      <c r="K2425" s="4" t="s">
        <v>503</v>
      </c>
      <c r="L2425" s="4"/>
      <c r="M2425" s="4" t="s">
        <v>72</v>
      </c>
      <c r="N2425" s="4" t="s">
        <v>47</v>
      </c>
      <c r="O2425" s="266" t="s">
        <v>386</v>
      </c>
      <c r="P2425" s="11" t="s">
        <v>405</v>
      </c>
      <c r="Q2425" s="11" t="s">
        <v>419</v>
      </c>
      <c r="R2425" s="3">
        <v>0</v>
      </c>
      <c r="S2425" s="3">
        <v>0</v>
      </c>
      <c r="T2425" s="206">
        <f>ABS(Table1[[#This Row],[Prod]]-Table1[[#This Row],[Planned]])</f>
        <v>0</v>
      </c>
      <c r="U2425" s="209">
        <f>IF(ABS(Table1[[#This Row],[Prod]]-Table1[[#This Row],[Planned]])&gt;Table1[[#This Row],[Planned]],0,IF(Table1[[#This Row],[Planned]]=0,0,1-ABS(Table1[[#This Row],[Prod]]-Table1[[#This Row],[Planned]])/Table1[[#This Row],[Planned]]))</f>
        <v>0</v>
      </c>
      <c r="V2425" s="11"/>
      <c r="W2425" s="11"/>
      <c r="X2425" s="27">
        <v>0</v>
      </c>
      <c r="Y2425" s="206">
        <f>Table1[[#This Row],[Prod]]</f>
        <v>0</v>
      </c>
      <c r="Z2425" s="206">
        <f>ABS(Table1[[#This Row],[Prod2]]-Table1[[#This Row],[Plan Revised]])</f>
        <v>0</v>
      </c>
      <c r="AA2425" s="209">
        <f>IF(ABS(Table1[[#This Row],[Prod2]]-Table1[[#This Row],[Plan Revised]])&gt;Table1[[#This Row],[Plan Revised]],0,IF(Table1[[#This Row],[Plan Revised]]=0,0,1-ABS(Table1[[#This Row],[Prod2]]-Table1[[#This Row],[Plan Revised]])/Table1[[#This Row],[Plan Revised]]))</f>
        <v>0</v>
      </c>
      <c r="AB2425" s="3"/>
      <c r="AC2425" s="30"/>
      <c r="AD2425"/>
      <c r="AF2425"/>
    </row>
    <row r="2426" spans="1:32">
      <c r="A2426" s="15" t="str">
        <f>IF(Table1[Week]=WeekSel,"Yes","No")</f>
        <v>No</v>
      </c>
      <c r="B2426" s="15" t="str">
        <f>IF((Table1[StartDate]&gt;=Date.GraphMin)*(Table1[StartDate]&lt;=Date.GraphMax)=1,"Yes","No")</f>
        <v>No</v>
      </c>
      <c r="C2426" s="15" t="str">
        <f>IF(OR(Table1[[#This Row],[Site]]="FOOD MILLING",Table1[[#This Row],[Site]]="GODACO"), "No", "Yes")</f>
        <v>Yes</v>
      </c>
      <c r="D2426" s="40">
        <f>MAX(DATE(Table1[Year],1,1),DATE(Table1[Year],1,1)-WEEKDAY(DATE(Table1[Year],1,1),2)+(Table1[WeekNum]-1)*7+1)</f>
        <v>44620</v>
      </c>
      <c r="E2426" s="40">
        <f>MIN(DATE(Table1[Year]+1,1,0),DATE(Table1[Year],1,1)-WEEKDAY(DATE(Table1[Year],1,1),2)+Table1[WeekNum]*7)</f>
        <v>44626</v>
      </c>
      <c r="F2426" s="15">
        <v>2022</v>
      </c>
      <c r="G2426" s="15">
        <f t="shared" si="74"/>
        <v>3</v>
      </c>
      <c r="H2426" s="16">
        <v>10</v>
      </c>
      <c r="I2426" s="207" t="str">
        <f>"W" &amp;Table1[[#This Row],[WeekNum]]</f>
        <v>W10</v>
      </c>
      <c r="J2426" s="19" t="str">
        <f t="shared" si="75"/>
        <v>22-W10</v>
      </c>
      <c r="K2426" s="4" t="s">
        <v>504</v>
      </c>
      <c r="L2426" s="4"/>
      <c r="M2426" s="4" t="s">
        <v>72</v>
      </c>
      <c r="N2426" s="4" t="s">
        <v>47</v>
      </c>
      <c r="O2426" s="266" t="s">
        <v>386</v>
      </c>
      <c r="P2426" s="11" t="s">
        <v>405</v>
      </c>
      <c r="Q2426" s="11" t="s">
        <v>419</v>
      </c>
      <c r="R2426" s="3">
        <v>0</v>
      </c>
      <c r="S2426" s="3">
        <v>0</v>
      </c>
      <c r="T2426" s="206">
        <f>ABS(Table1[[#This Row],[Prod]]-Table1[[#This Row],[Planned]])</f>
        <v>0</v>
      </c>
      <c r="U2426" s="209">
        <f>IF(ABS(Table1[[#This Row],[Prod]]-Table1[[#This Row],[Planned]])&gt;Table1[[#This Row],[Planned]],0,IF(Table1[[#This Row],[Planned]]=0,0,1-ABS(Table1[[#This Row],[Prod]]-Table1[[#This Row],[Planned]])/Table1[[#This Row],[Planned]]))</f>
        <v>0</v>
      </c>
      <c r="V2426" s="11"/>
      <c r="W2426" s="11"/>
      <c r="X2426" s="27">
        <v>0</v>
      </c>
      <c r="Y2426" s="206">
        <f>Table1[[#This Row],[Prod]]</f>
        <v>0</v>
      </c>
      <c r="Z2426" s="206">
        <f>ABS(Table1[[#This Row],[Prod2]]-Table1[[#This Row],[Plan Revised]])</f>
        <v>0</v>
      </c>
      <c r="AA2426" s="209">
        <f>IF(ABS(Table1[[#This Row],[Prod2]]-Table1[[#This Row],[Plan Revised]])&gt;Table1[[#This Row],[Plan Revised]],0,IF(Table1[[#This Row],[Plan Revised]]=0,0,1-ABS(Table1[[#This Row],[Prod2]]-Table1[[#This Row],[Plan Revised]])/Table1[[#This Row],[Plan Revised]]))</f>
        <v>0</v>
      </c>
      <c r="AB2426" s="3"/>
      <c r="AC2426" s="30"/>
      <c r="AD2426"/>
      <c r="AF2426"/>
    </row>
    <row r="2427" spans="1:32">
      <c r="A2427" s="15" t="str">
        <f>IF(Table1[Week]=WeekSel,"Yes","No")</f>
        <v>No</v>
      </c>
      <c r="B2427" s="15" t="str">
        <f>IF((Table1[StartDate]&gt;=Date.GraphMin)*(Table1[StartDate]&lt;=Date.GraphMax)=1,"Yes","No")</f>
        <v>No</v>
      </c>
      <c r="C2427" s="15" t="str">
        <f>IF(OR(Table1[[#This Row],[Site]]="FOOD MILLING",Table1[[#This Row],[Site]]="GODACO"), "No", "Yes")</f>
        <v>Yes</v>
      </c>
      <c r="D2427" s="40">
        <f>MAX(DATE(Table1[Year],1,1),DATE(Table1[Year],1,1)-WEEKDAY(DATE(Table1[Year],1,1),2)+(Table1[WeekNum]-1)*7+1)</f>
        <v>44620</v>
      </c>
      <c r="E2427" s="40">
        <f>MIN(DATE(Table1[Year]+1,1,0),DATE(Table1[Year],1,1)-WEEKDAY(DATE(Table1[Year],1,1),2)+Table1[WeekNum]*7)</f>
        <v>44626</v>
      </c>
      <c r="F2427" s="15">
        <v>2022</v>
      </c>
      <c r="G2427" s="15">
        <f t="shared" si="74"/>
        <v>3</v>
      </c>
      <c r="H2427" s="16">
        <v>10</v>
      </c>
      <c r="I2427" s="207" t="str">
        <f>"W" &amp;Table1[[#This Row],[WeekNum]]</f>
        <v>W10</v>
      </c>
      <c r="J2427" s="19" t="str">
        <f t="shared" si="75"/>
        <v>22-W10</v>
      </c>
      <c r="K2427" s="4" t="s">
        <v>508</v>
      </c>
      <c r="L2427" s="4"/>
      <c r="M2427" s="4" t="s">
        <v>72</v>
      </c>
      <c r="N2427" s="4" t="s">
        <v>47</v>
      </c>
      <c r="O2427" s="266" t="s">
        <v>386</v>
      </c>
      <c r="P2427" s="11" t="s">
        <v>405</v>
      </c>
      <c r="Q2427" s="11" t="s">
        <v>419</v>
      </c>
      <c r="R2427" s="3">
        <v>0</v>
      </c>
      <c r="S2427" s="3">
        <v>0</v>
      </c>
      <c r="T2427" s="206">
        <f>ABS(Table1[[#This Row],[Prod]]-Table1[[#This Row],[Planned]])</f>
        <v>0</v>
      </c>
      <c r="U2427" s="209">
        <f>IF(ABS(Table1[[#This Row],[Prod]]-Table1[[#This Row],[Planned]])&gt;Table1[[#This Row],[Planned]],0,IF(Table1[[#This Row],[Planned]]=0,0,1-ABS(Table1[[#This Row],[Prod]]-Table1[[#This Row],[Planned]])/Table1[[#This Row],[Planned]]))</f>
        <v>0</v>
      </c>
      <c r="V2427" s="11"/>
      <c r="W2427" s="11"/>
      <c r="X2427" s="27">
        <v>0</v>
      </c>
      <c r="Y2427" s="206">
        <f>Table1[[#This Row],[Prod]]</f>
        <v>0</v>
      </c>
      <c r="Z2427" s="206">
        <f>ABS(Table1[[#This Row],[Prod2]]-Table1[[#This Row],[Plan Revised]])</f>
        <v>0</v>
      </c>
      <c r="AA2427" s="209">
        <f>IF(ABS(Table1[[#This Row],[Prod2]]-Table1[[#This Row],[Plan Revised]])&gt;Table1[[#This Row],[Plan Revised]],0,IF(Table1[[#This Row],[Plan Revised]]=0,0,1-ABS(Table1[[#This Row],[Prod2]]-Table1[[#This Row],[Plan Revised]])/Table1[[#This Row],[Plan Revised]]))</f>
        <v>0</v>
      </c>
      <c r="AB2427" s="3"/>
      <c r="AC2427" s="30"/>
      <c r="AD2427"/>
      <c r="AF2427"/>
    </row>
    <row r="2428" spans="1:32">
      <c r="A2428" s="15" t="str">
        <f>IF(Table1[Week]=WeekSel,"Yes","No")</f>
        <v>No</v>
      </c>
      <c r="B2428" s="15" t="str">
        <f>IF((Table1[StartDate]&gt;=Date.GraphMin)*(Table1[StartDate]&lt;=Date.GraphMax)=1,"Yes","No")</f>
        <v>No</v>
      </c>
      <c r="C2428" s="15" t="str">
        <f>IF(OR(Table1[[#This Row],[Site]]="FOOD MILLING",Table1[[#This Row],[Site]]="GODACO"), "No", "Yes")</f>
        <v>Yes</v>
      </c>
      <c r="D2428" s="40">
        <f>MAX(DATE(Table1[Year],1,1),DATE(Table1[Year],1,1)-WEEKDAY(DATE(Table1[Year],1,1),2)+(Table1[WeekNum]-1)*7+1)</f>
        <v>44620</v>
      </c>
      <c r="E2428" s="40">
        <f>MIN(DATE(Table1[Year]+1,1,0),DATE(Table1[Year],1,1)-WEEKDAY(DATE(Table1[Year],1,1),2)+Table1[WeekNum]*7)</f>
        <v>44626</v>
      </c>
      <c r="F2428" s="15">
        <v>2022</v>
      </c>
      <c r="G2428" s="15">
        <f t="shared" si="74"/>
        <v>3</v>
      </c>
      <c r="H2428" s="16">
        <v>10</v>
      </c>
      <c r="I2428" s="207" t="str">
        <f>"W" &amp;Table1[[#This Row],[WeekNum]]</f>
        <v>W10</v>
      </c>
      <c r="J2428" s="19" t="str">
        <f t="shared" si="75"/>
        <v>22-W10</v>
      </c>
      <c r="K2428" s="4" t="s">
        <v>509</v>
      </c>
      <c r="L2428" s="4"/>
      <c r="M2428" s="4" t="s">
        <v>72</v>
      </c>
      <c r="N2428" s="4" t="s">
        <v>47</v>
      </c>
      <c r="O2428" s="266" t="s">
        <v>386</v>
      </c>
      <c r="P2428" s="11" t="s">
        <v>405</v>
      </c>
      <c r="Q2428" s="11" t="s">
        <v>419</v>
      </c>
      <c r="R2428" s="3">
        <v>0</v>
      </c>
      <c r="S2428" s="3">
        <v>0</v>
      </c>
      <c r="T2428" s="206">
        <f>ABS(Table1[[#This Row],[Prod]]-Table1[[#This Row],[Planned]])</f>
        <v>0</v>
      </c>
      <c r="U2428" s="209">
        <f>IF(ABS(Table1[[#This Row],[Prod]]-Table1[[#This Row],[Planned]])&gt;Table1[[#This Row],[Planned]],0,IF(Table1[[#This Row],[Planned]]=0,0,1-ABS(Table1[[#This Row],[Prod]]-Table1[[#This Row],[Planned]])/Table1[[#This Row],[Planned]]))</f>
        <v>0</v>
      </c>
      <c r="V2428" s="11"/>
      <c r="W2428" s="11"/>
      <c r="X2428" s="27">
        <v>0</v>
      </c>
      <c r="Y2428" s="206">
        <f>Table1[[#This Row],[Prod]]</f>
        <v>0</v>
      </c>
      <c r="Z2428" s="206">
        <f>ABS(Table1[[#This Row],[Prod2]]-Table1[[#This Row],[Plan Revised]])</f>
        <v>0</v>
      </c>
      <c r="AA2428" s="209">
        <f>IF(ABS(Table1[[#This Row],[Prod2]]-Table1[[#This Row],[Plan Revised]])&gt;Table1[[#This Row],[Plan Revised]],0,IF(Table1[[#This Row],[Plan Revised]]=0,0,1-ABS(Table1[[#This Row],[Prod2]]-Table1[[#This Row],[Plan Revised]])/Table1[[#This Row],[Plan Revised]]))</f>
        <v>0</v>
      </c>
      <c r="AB2428" s="3"/>
      <c r="AC2428" s="30"/>
      <c r="AD2428"/>
      <c r="AF2428"/>
    </row>
    <row r="2429" spans="1:32">
      <c r="A2429" s="15" t="str">
        <f>IF(Table1[Week]=WeekSel,"Yes","No")</f>
        <v>No</v>
      </c>
      <c r="B2429" s="15" t="str">
        <f>IF((Table1[StartDate]&gt;=Date.GraphMin)*(Table1[StartDate]&lt;=Date.GraphMax)=1,"Yes","No")</f>
        <v>No</v>
      </c>
      <c r="C2429" s="15" t="str">
        <f>IF(OR(Table1[[#This Row],[Site]]="FOOD MILLING",Table1[[#This Row],[Site]]="GODACO"), "No", "Yes")</f>
        <v>Yes</v>
      </c>
      <c r="D2429" s="40">
        <f>MAX(DATE(Table1[Year],1,1),DATE(Table1[Year],1,1)-WEEKDAY(DATE(Table1[Year],1,1),2)+(Table1[WeekNum]-1)*7+1)</f>
        <v>44620</v>
      </c>
      <c r="E2429" s="40">
        <f>MIN(DATE(Table1[Year]+1,1,0),DATE(Table1[Year],1,1)-WEEKDAY(DATE(Table1[Year],1,1),2)+Table1[WeekNum]*7)</f>
        <v>44626</v>
      </c>
      <c r="F2429" s="15">
        <v>2022</v>
      </c>
      <c r="G2429" s="15">
        <f t="shared" si="74"/>
        <v>3</v>
      </c>
      <c r="H2429" s="16">
        <v>10</v>
      </c>
      <c r="I2429" s="207" t="str">
        <f>"W" &amp;Table1[[#This Row],[WeekNum]]</f>
        <v>W10</v>
      </c>
      <c r="J2429" s="19" t="str">
        <f t="shared" si="75"/>
        <v>22-W10</v>
      </c>
      <c r="K2429" s="4" t="s">
        <v>512</v>
      </c>
      <c r="L2429" s="4"/>
      <c r="M2429" s="4" t="s">
        <v>72</v>
      </c>
      <c r="N2429" s="4" t="s">
        <v>47</v>
      </c>
      <c r="O2429" s="266" t="s">
        <v>386</v>
      </c>
      <c r="P2429" s="11" t="s">
        <v>405</v>
      </c>
      <c r="Q2429" s="11" t="s">
        <v>419</v>
      </c>
      <c r="R2429" s="3">
        <v>0</v>
      </c>
      <c r="S2429" s="3">
        <v>0</v>
      </c>
      <c r="T2429" s="206">
        <f>ABS(Table1[[#This Row],[Prod]]-Table1[[#This Row],[Planned]])</f>
        <v>0</v>
      </c>
      <c r="U2429" s="209">
        <f>IF(ABS(Table1[[#This Row],[Prod]]-Table1[[#This Row],[Planned]])&gt;Table1[[#This Row],[Planned]],0,IF(Table1[[#This Row],[Planned]]=0,0,1-ABS(Table1[[#This Row],[Prod]]-Table1[[#This Row],[Planned]])/Table1[[#This Row],[Planned]]))</f>
        <v>0</v>
      </c>
      <c r="V2429" s="11"/>
      <c r="W2429" s="11"/>
      <c r="X2429" s="27">
        <v>0</v>
      </c>
      <c r="Y2429" s="206">
        <f>Table1[[#This Row],[Prod]]</f>
        <v>0</v>
      </c>
      <c r="Z2429" s="206">
        <f>ABS(Table1[[#This Row],[Prod2]]-Table1[[#This Row],[Plan Revised]])</f>
        <v>0</v>
      </c>
      <c r="AA2429" s="209">
        <f>IF(ABS(Table1[[#This Row],[Prod2]]-Table1[[#This Row],[Plan Revised]])&gt;Table1[[#This Row],[Plan Revised]],0,IF(Table1[[#This Row],[Plan Revised]]=0,0,1-ABS(Table1[[#This Row],[Prod2]]-Table1[[#This Row],[Plan Revised]])/Table1[[#This Row],[Plan Revised]]))</f>
        <v>0</v>
      </c>
      <c r="AB2429" s="3"/>
      <c r="AC2429" s="30"/>
      <c r="AD2429"/>
      <c r="AF2429"/>
    </row>
    <row r="2430" spans="1:32">
      <c r="A2430" s="15" t="str">
        <f>IF(Table1[Week]=WeekSel,"Yes","No")</f>
        <v>No</v>
      </c>
      <c r="B2430" s="15" t="str">
        <f>IF((Table1[StartDate]&gt;=Date.GraphMin)*(Table1[StartDate]&lt;=Date.GraphMax)=1,"Yes","No")</f>
        <v>No</v>
      </c>
      <c r="C2430" s="15" t="str">
        <f>IF(OR(Table1[[#This Row],[Site]]="FOOD MILLING",Table1[[#This Row],[Site]]="GODACO"), "No", "Yes")</f>
        <v>Yes</v>
      </c>
      <c r="D2430" s="40">
        <f>MAX(DATE(Table1[Year],1,1),DATE(Table1[Year],1,1)-WEEKDAY(DATE(Table1[Year],1,1),2)+(Table1[WeekNum]-1)*7+1)</f>
        <v>44620</v>
      </c>
      <c r="E2430" s="40">
        <f>MIN(DATE(Table1[Year]+1,1,0),DATE(Table1[Year],1,1)-WEEKDAY(DATE(Table1[Year],1,1),2)+Table1[WeekNum]*7)</f>
        <v>44626</v>
      </c>
      <c r="F2430" s="15">
        <v>2022</v>
      </c>
      <c r="G2430" s="15">
        <f t="shared" si="74"/>
        <v>3</v>
      </c>
      <c r="H2430" s="16">
        <v>10</v>
      </c>
      <c r="I2430" s="207" t="str">
        <f>"W" &amp;Table1[[#This Row],[WeekNum]]</f>
        <v>W10</v>
      </c>
      <c r="J2430" s="19" t="str">
        <f t="shared" si="75"/>
        <v>22-W10</v>
      </c>
      <c r="K2430" s="4" t="s">
        <v>529</v>
      </c>
      <c r="L2430" s="4"/>
      <c r="M2430" s="4" t="s">
        <v>77</v>
      </c>
      <c r="N2430" s="266" t="s">
        <v>370</v>
      </c>
      <c r="O2430" s="266" t="s">
        <v>374</v>
      </c>
      <c r="P2430" s="11" t="s">
        <v>410</v>
      </c>
      <c r="Q2430" s="11" t="s">
        <v>418</v>
      </c>
      <c r="R2430" s="3">
        <v>1500</v>
      </c>
      <c r="S2430" s="3">
        <v>3998.4</v>
      </c>
      <c r="T2430" s="206">
        <f>ABS(Table1[[#This Row],[Prod]]-Table1[[#This Row],[Planned]])</f>
        <v>2498.4</v>
      </c>
      <c r="U2430" s="209">
        <f>IF(ABS(Table1[[#This Row],[Prod]]-Table1[[#This Row],[Planned]])&gt;Table1[[#This Row],[Planned]],0,IF(Table1[[#This Row],[Planned]]=0,0,1-ABS(Table1[[#This Row],[Prod]]-Table1[[#This Row],[Planned]])/Table1[[#This Row],[Planned]]))</f>
        <v>0</v>
      </c>
      <c r="V2430" s="11"/>
      <c r="W2430" s="11"/>
      <c r="X2430" s="27">
        <v>1500</v>
      </c>
      <c r="Y2430" s="206">
        <f>Table1[[#This Row],[Prod]]</f>
        <v>3998.4</v>
      </c>
      <c r="Z2430" s="206">
        <f>ABS(Table1[[#This Row],[Prod2]]-Table1[[#This Row],[Plan Revised]])</f>
        <v>2498.4</v>
      </c>
      <c r="AA2430" s="209">
        <f>IF(ABS(Table1[[#This Row],[Prod2]]-Table1[[#This Row],[Plan Revised]])&gt;Table1[[#This Row],[Plan Revised]],0,IF(Table1[[#This Row],[Plan Revised]]=0,0,1-ABS(Table1[[#This Row],[Prod2]]-Table1[[#This Row],[Plan Revised]])/Table1[[#This Row],[Plan Revised]]))</f>
        <v>0</v>
      </c>
      <c r="AB2430" s="3"/>
      <c r="AC2430" s="30"/>
      <c r="AD2430"/>
      <c r="AF2430"/>
    </row>
    <row r="2431" spans="1:32">
      <c r="A2431" s="15" t="str">
        <f>IF(Table1[Week]=WeekSel,"Yes","No")</f>
        <v>No</v>
      </c>
      <c r="B2431" s="15" t="str">
        <f>IF((Table1[StartDate]&gt;=Date.GraphMin)*(Table1[StartDate]&lt;=Date.GraphMax)=1,"Yes","No")</f>
        <v>No</v>
      </c>
      <c r="C2431" s="15" t="str">
        <f>IF(OR(Table1[[#This Row],[Site]]="FOOD MILLING",Table1[[#This Row],[Site]]="GODACO"), "No", "Yes")</f>
        <v>Yes</v>
      </c>
      <c r="D2431" s="40">
        <f>MAX(DATE(Table1[Year],1,1),DATE(Table1[Year],1,1)-WEEKDAY(DATE(Table1[Year],1,1),2)+(Table1[WeekNum]-1)*7+1)</f>
        <v>44620</v>
      </c>
      <c r="E2431" s="40">
        <f>MIN(DATE(Table1[Year]+1,1,0),DATE(Table1[Year],1,1)-WEEKDAY(DATE(Table1[Year],1,1),2)+Table1[WeekNum]*7)</f>
        <v>44626</v>
      </c>
      <c r="F2431" s="15">
        <v>2022</v>
      </c>
      <c r="G2431" s="15">
        <f t="shared" si="74"/>
        <v>3</v>
      </c>
      <c r="H2431" s="16">
        <v>10</v>
      </c>
      <c r="I2431" s="207" t="str">
        <f>"W" &amp;Table1[[#This Row],[WeekNum]]</f>
        <v>W10</v>
      </c>
      <c r="J2431" s="19" t="str">
        <f t="shared" si="75"/>
        <v>22-W10</v>
      </c>
      <c r="K2431" s="4" t="s">
        <v>528</v>
      </c>
      <c r="L2431" s="4"/>
      <c r="M2431" s="4" t="s">
        <v>72</v>
      </c>
      <c r="N2431" s="266" t="s">
        <v>370</v>
      </c>
      <c r="O2431" s="266" t="s">
        <v>374</v>
      </c>
      <c r="P2431" s="11" t="s">
        <v>376</v>
      </c>
      <c r="Q2431" s="11" t="s">
        <v>418</v>
      </c>
      <c r="R2431" s="3">
        <v>2000</v>
      </c>
      <c r="S2431" s="3">
        <v>1394.4</v>
      </c>
      <c r="T2431" s="206">
        <f>ABS(Table1[[#This Row],[Prod]]-Table1[[#This Row],[Planned]])</f>
        <v>605.59999999999991</v>
      </c>
      <c r="U2431" s="209">
        <f>IF(ABS(Table1[[#This Row],[Prod]]-Table1[[#This Row],[Planned]])&gt;Table1[[#This Row],[Planned]],0,IF(Table1[[#This Row],[Planned]]=0,0,1-ABS(Table1[[#This Row],[Prod]]-Table1[[#This Row],[Planned]])/Table1[[#This Row],[Planned]]))</f>
        <v>0.69720000000000004</v>
      </c>
      <c r="V2431" s="11"/>
      <c r="W2431" s="11"/>
      <c r="X2431" s="27">
        <v>2000</v>
      </c>
      <c r="Y2431" s="206">
        <f>Table1[[#This Row],[Prod]]</f>
        <v>1394.4</v>
      </c>
      <c r="Z2431" s="206">
        <f>ABS(Table1[[#This Row],[Prod2]]-Table1[[#This Row],[Plan Revised]])</f>
        <v>605.59999999999991</v>
      </c>
      <c r="AA2431" s="209">
        <f>IF(ABS(Table1[[#This Row],[Prod2]]-Table1[[#This Row],[Plan Revised]])&gt;Table1[[#This Row],[Plan Revised]],0,IF(Table1[[#This Row],[Plan Revised]]=0,0,1-ABS(Table1[[#This Row],[Prod2]]-Table1[[#This Row],[Plan Revised]])/Table1[[#This Row],[Plan Revised]]))</f>
        <v>0.69720000000000004</v>
      </c>
      <c r="AB2431" s="3"/>
      <c r="AC2431" s="30"/>
      <c r="AD2431"/>
      <c r="AF2431"/>
    </row>
    <row r="2432" spans="1:32">
      <c r="A2432" s="15" t="str">
        <f>IF(Table1[Week]=WeekSel,"Yes","No")</f>
        <v>No</v>
      </c>
      <c r="B2432" s="15" t="str">
        <f>IF((Table1[StartDate]&gt;=Date.GraphMin)*(Table1[StartDate]&lt;=Date.GraphMax)=1,"Yes","No")</f>
        <v>No</v>
      </c>
      <c r="C2432" s="15" t="str">
        <f>IF(OR(Table1[[#This Row],[Site]]="FOOD MILLING",Table1[[#This Row],[Site]]="GODACO"), "No", "Yes")</f>
        <v>Yes</v>
      </c>
      <c r="D2432" s="40">
        <f>MAX(DATE(Table1[Year],1,1),DATE(Table1[Year],1,1)-WEEKDAY(DATE(Table1[Year],1,1),2)+(Table1[WeekNum]-1)*7+1)</f>
        <v>44620</v>
      </c>
      <c r="E2432" s="40">
        <f>MIN(DATE(Table1[Year]+1,1,0),DATE(Table1[Year],1,1)-WEEKDAY(DATE(Table1[Year],1,1),2)+Table1[WeekNum]*7)</f>
        <v>44626</v>
      </c>
      <c r="F2432" s="15">
        <v>2022</v>
      </c>
      <c r="G2432" s="15">
        <f t="shared" si="74"/>
        <v>3</v>
      </c>
      <c r="H2432" s="16">
        <v>10</v>
      </c>
      <c r="I2432" s="207" t="str">
        <f>"W" &amp;Table1[[#This Row],[WeekNum]]</f>
        <v>W10</v>
      </c>
      <c r="J2432" s="19" t="str">
        <f t="shared" si="75"/>
        <v>22-W10</v>
      </c>
      <c r="K2432" s="4" t="s">
        <v>530</v>
      </c>
      <c r="L2432" s="4"/>
      <c r="M2432" s="4" t="s">
        <v>77</v>
      </c>
      <c r="N2432" s="266" t="s">
        <v>370</v>
      </c>
      <c r="O2432" s="266" t="s">
        <v>374</v>
      </c>
      <c r="P2432" s="11" t="s">
        <v>376</v>
      </c>
      <c r="Q2432" s="11" t="s">
        <v>418</v>
      </c>
      <c r="R2432" s="3"/>
      <c r="S2432" s="3">
        <v>0</v>
      </c>
      <c r="T2432" s="206">
        <f>ABS(Table1[[#This Row],[Prod]]-Table1[[#This Row],[Planned]])</f>
        <v>0</v>
      </c>
      <c r="U2432" s="209">
        <f>IF(ABS(Table1[[#This Row],[Prod]]-Table1[[#This Row],[Planned]])&gt;Table1[[#This Row],[Planned]],0,IF(Table1[[#This Row],[Planned]]=0,0,1-ABS(Table1[[#This Row],[Prod]]-Table1[[#This Row],[Planned]])/Table1[[#This Row],[Planned]]))</f>
        <v>0</v>
      </c>
      <c r="V2432" s="11"/>
      <c r="W2432" s="11"/>
      <c r="X2432" s="27"/>
      <c r="Y2432" s="206">
        <f>Table1[[#This Row],[Prod]]</f>
        <v>0</v>
      </c>
      <c r="Z2432" s="206">
        <f>ABS(Table1[[#This Row],[Prod2]]-Table1[[#This Row],[Plan Revised]])</f>
        <v>0</v>
      </c>
      <c r="AA2432" s="209">
        <f>IF(ABS(Table1[[#This Row],[Prod2]]-Table1[[#This Row],[Plan Revised]])&gt;Table1[[#This Row],[Plan Revised]],0,IF(Table1[[#This Row],[Plan Revised]]=0,0,1-ABS(Table1[[#This Row],[Prod2]]-Table1[[#This Row],[Plan Revised]])/Table1[[#This Row],[Plan Revised]]))</f>
        <v>0</v>
      </c>
      <c r="AB2432" s="3"/>
      <c r="AC2432" s="30"/>
      <c r="AD2432"/>
      <c r="AF2432"/>
    </row>
    <row r="2433" spans="1:32">
      <c r="A2433" s="15" t="str">
        <f>IF(Table1[Week]=WeekSel,"Yes","No")</f>
        <v>No</v>
      </c>
      <c r="B2433" s="15" t="str">
        <f>IF((Table1[StartDate]&gt;=Date.GraphMin)*(Table1[StartDate]&lt;=Date.GraphMax)=1,"Yes","No")</f>
        <v>No</v>
      </c>
      <c r="C2433" s="15" t="str">
        <f>IF(OR(Table1[[#This Row],[Site]]="FOOD MILLING",Table1[[#This Row],[Site]]="GODACO"), "No", "Yes")</f>
        <v>Yes</v>
      </c>
      <c r="D2433" s="40">
        <f>MAX(DATE(Table1[Year],1,1),DATE(Table1[Year],1,1)-WEEKDAY(DATE(Table1[Year],1,1),2)+(Table1[WeekNum]-1)*7+1)</f>
        <v>44620</v>
      </c>
      <c r="E2433" s="40">
        <f>MIN(DATE(Table1[Year]+1,1,0),DATE(Table1[Year],1,1)-WEEKDAY(DATE(Table1[Year],1,1),2)+Table1[WeekNum]*7)</f>
        <v>44626</v>
      </c>
      <c r="F2433" s="15">
        <v>2022</v>
      </c>
      <c r="G2433" s="15">
        <f t="shared" si="74"/>
        <v>3</v>
      </c>
      <c r="H2433" s="16">
        <v>10</v>
      </c>
      <c r="I2433" s="207" t="str">
        <f>"W" &amp;Table1[[#This Row],[WeekNum]]</f>
        <v>W10</v>
      </c>
      <c r="J2433" s="19" t="str">
        <f t="shared" si="75"/>
        <v>22-W10</v>
      </c>
      <c r="K2433" s="4" t="s">
        <v>544</v>
      </c>
      <c r="L2433" s="4"/>
      <c r="M2433" s="4" t="s">
        <v>72</v>
      </c>
      <c r="N2433" s="266" t="s">
        <v>370</v>
      </c>
      <c r="O2433" s="266" t="s">
        <v>374</v>
      </c>
      <c r="P2433" s="11" t="s">
        <v>410</v>
      </c>
      <c r="Q2433" s="11" t="s">
        <v>418</v>
      </c>
      <c r="R2433" s="3"/>
      <c r="S2433" s="3">
        <v>0</v>
      </c>
      <c r="T2433" s="206">
        <f>ABS(Table1[[#This Row],[Prod]]-Table1[[#This Row],[Planned]])</f>
        <v>0</v>
      </c>
      <c r="U2433" s="209">
        <f>IF(ABS(Table1[[#This Row],[Prod]]-Table1[[#This Row],[Planned]])&gt;Table1[[#This Row],[Planned]],0,IF(Table1[[#This Row],[Planned]]=0,0,1-ABS(Table1[[#This Row],[Prod]]-Table1[[#This Row],[Planned]])/Table1[[#This Row],[Planned]]))</f>
        <v>0</v>
      </c>
      <c r="V2433" s="11"/>
      <c r="W2433" s="11"/>
      <c r="X2433" s="27"/>
      <c r="Y2433" s="206">
        <f>Table1[[#This Row],[Prod]]</f>
        <v>0</v>
      </c>
      <c r="Z2433" s="206">
        <f>ABS(Table1[[#This Row],[Prod2]]-Table1[[#This Row],[Plan Revised]])</f>
        <v>0</v>
      </c>
      <c r="AA2433" s="209">
        <f>IF(ABS(Table1[[#This Row],[Prod2]]-Table1[[#This Row],[Plan Revised]])&gt;Table1[[#This Row],[Plan Revised]],0,IF(Table1[[#This Row],[Plan Revised]]=0,0,1-ABS(Table1[[#This Row],[Prod2]]-Table1[[#This Row],[Plan Revised]])/Table1[[#This Row],[Plan Revised]]))</f>
        <v>0</v>
      </c>
      <c r="AB2433" s="3"/>
      <c r="AC2433" s="30"/>
      <c r="AD2433"/>
      <c r="AF2433"/>
    </row>
    <row r="2434" spans="1:32">
      <c r="A2434" s="15" t="str">
        <f>IF(Table1[Week]=WeekSel,"Yes","No")</f>
        <v>No</v>
      </c>
      <c r="B2434" s="15" t="str">
        <f>IF((Table1[StartDate]&gt;=Date.GraphMin)*(Table1[StartDate]&lt;=Date.GraphMax)=1,"Yes","No")</f>
        <v>No</v>
      </c>
      <c r="C2434" s="15" t="str">
        <f>IF(OR(Table1[[#This Row],[Site]]="FOOD MILLING",Table1[[#This Row],[Site]]="GODACO"), "No", "Yes")</f>
        <v>Yes</v>
      </c>
      <c r="D2434" s="40">
        <f>MAX(DATE(Table1[Year],1,1),DATE(Table1[Year],1,1)-WEEKDAY(DATE(Table1[Year],1,1),2)+(Table1[WeekNum]-1)*7+1)</f>
        <v>44620</v>
      </c>
      <c r="E2434" s="40">
        <f>MIN(DATE(Table1[Year]+1,1,0),DATE(Table1[Year],1,1)-WEEKDAY(DATE(Table1[Year],1,1),2)+Table1[WeekNum]*7)</f>
        <v>44626</v>
      </c>
      <c r="F2434" s="15">
        <v>2022</v>
      </c>
      <c r="G2434" s="15">
        <f t="shared" ref="G2434:G2497" si="76">MONTH(DATE(F2434,1,H2434*7-2)-WEEKDAY(DATE(H2434,1,2)))</f>
        <v>3</v>
      </c>
      <c r="H2434" s="16">
        <v>10</v>
      </c>
      <c r="I2434" s="207" t="str">
        <f>"W" &amp;Table1[[#This Row],[WeekNum]]</f>
        <v>W10</v>
      </c>
      <c r="J2434" s="19" t="str">
        <f t="shared" ref="J2434:J2497" si="77">RIGHT(F2434,2)&amp;"-"&amp;TEXT(H2434,"W00")</f>
        <v>22-W10</v>
      </c>
      <c r="K2434" s="4" t="s">
        <v>525</v>
      </c>
      <c r="L2434" s="4"/>
      <c r="M2434" s="4" t="s">
        <v>72</v>
      </c>
      <c r="N2434" s="266" t="s">
        <v>370</v>
      </c>
      <c r="O2434" s="266" t="s">
        <v>403</v>
      </c>
      <c r="P2434" s="11" t="s">
        <v>407</v>
      </c>
      <c r="Q2434" s="11" t="s">
        <v>419</v>
      </c>
      <c r="R2434" s="3">
        <v>3312</v>
      </c>
      <c r="S2434" s="3">
        <v>2224</v>
      </c>
      <c r="T2434" s="206">
        <f>ABS(Table1[[#This Row],[Prod]]-Table1[[#This Row],[Planned]])</f>
        <v>1088</v>
      </c>
      <c r="U2434" s="209">
        <f>IF(ABS(Table1[[#This Row],[Prod]]-Table1[[#This Row],[Planned]])&gt;Table1[[#This Row],[Planned]],0,IF(Table1[[#This Row],[Planned]]=0,0,1-ABS(Table1[[#This Row],[Prod]]-Table1[[#This Row],[Planned]])/Table1[[#This Row],[Planned]]))</f>
        <v>0.67149758454106279</v>
      </c>
      <c r="V2434" s="11"/>
      <c r="W2434" s="11"/>
      <c r="X2434" s="27">
        <v>2590</v>
      </c>
      <c r="Y2434" s="206">
        <f>Table1[[#This Row],[Prod]]</f>
        <v>2224</v>
      </c>
      <c r="Z2434" s="206">
        <f>ABS(Table1[[#This Row],[Prod2]]-Table1[[#This Row],[Plan Revised]])</f>
        <v>366</v>
      </c>
      <c r="AA2434" s="209">
        <f>IF(ABS(Table1[[#This Row],[Prod2]]-Table1[[#This Row],[Plan Revised]])&gt;Table1[[#This Row],[Plan Revised]],0,IF(Table1[[#This Row],[Plan Revised]]=0,0,1-ABS(Table1[[#This Row],[Prod2]]-Table1[[#This Row],[Plan Revised]])/Table1[[#This Row],[Plan Revised]]))</f>
        <v>0.8586872586872587</v>
      </c>
      <c r="AB2434" s="3"/>
      <c r="AC2434" s="30"/>
      <c r="AD2434"/>
      <c r="AF2434"/>
    </row>
    <row r="2435" spans="1:32">
      <c r="A2435" s="15" t="str">
        <f>IF(Table1[Week]=WeekSel,"Yes","No")</f>
        <v>No</v>
      </c>
      <c r="B2435" s="15" t="str">
        <f>IF((Table1[StartDate]&gt;=Date.GraphMin)*(Table1[StartDate]&lt;=Date.GraphMax)=1,"Yes","No")</f>
        <v>No</v>
      </c>
      <c r="C2435" s="15" t="str">
        <f>IF(OR(Table1[[#This Row],[Site]]="FOOD MILLING",Table1[[#This Row],[Site]]="GODACO"), "No", "Yes")</f>
        <v>Yes</v>
      </c>
      <c r="D2435" s="40">
        <f>MAX(DATE(Table1[Year],1,1),DATE(Table1[Year],1,1)-WEEKDAY(DATE(Table1[Year],1,1),2)+(Table1[WeekNum]-1)*7+1)</f>
        <v>44620</v>
      </c>
      <c r="E2435" s="40">
        <f>MIN(DATE(Table1[Year]+1,1,0),DATE(Table1[Year],1,1)-WEEKDAY(DATE(Table1[Year],1,1),2)+Table1[WeekNum]*7)</f>
        <v>44626</v>
      </c>
      <c r="F2435" s="15">
        <v>2022</v>
      </c>
      <c r="G2435" s="15">
        <f t="shared" si="76"/>
        <v>3</v>
      </c>
      <c r="H2435" s="16">
        <v>10</v>
      </c>
      <c r="I2435" s="207" t="str">
        <f>"W" &amp;Table1[[#This Row],[WeekNum]]</f>
        <v>W10</v>
      </c>
      <c r="J2435" s="19" t="str">
        <f t="shared" si="77"/>
        <v>22-W10</v>
      </c>
      <c r="K2435" s="4" t="s">
        <v>524</v>
      </c>
      <c r="L2435" s="4"/>
      <c r="M2435" s="4" t="s">
        <v>72</v>
      </c>
      <c r="N2435" s="266" t="s">
        <v>370</v>
      </c>
      <c r="O2435" s="266" t="s">
        <v>403</v>
      </c>
      <c r="P2435" s="11" t="s">
        <v>407</v>
      </c>
      <c r="Q2435" s="11" t="s">
        <v>419</v>
      </c>
      <c r="R2435" s="3"/>
      <c r="S2435" s="3"/>
      <c r="T2435" s="206">
        <f>ABS(Table1[[#This Row],[Prod]]-Table1[[#This Row],[Planned]])</f>
        <v>0</v>
      </c>
      <c r="U2435" s="209">
        <f>IF(ABS(Table1[[#This Row],[Prod]]-Table1[[#This Row],[Planned]])&gt;Table1[[#This Row],[Planned]],0,IF(Table1[[#This Row],[Planned]]=0,0,1-ABS(Table1[[#This Row],[Prod]]-Table1[[#This Row],[Planned]])/Table1[[#This Row],[Planned]]))</f>
        <v>0</v>
      </c>
      <c r="V2435" s="11"/>
      <c r="W2435" s="11"/>
      <c r="X2435" s="27">
        <v>0</v>
      </c>
      <c r="Y2435" s="206">
        <f>Table1[[#This Row],[Prod]]</f>
        <v>0</v>
      </c>
      <c r="Z2435" s="206">
        <f>ABS(Table1[[#This Row],[Prod2]]-Table1[[#This Row],[Plan Revised]])</f>
        <v>0</v>
      </c>
      <c r="AA2435" s="209">
        <f>IF(ABS(Table1[[#This Row],[Prod2]]-Table1[[#This Row],[Plan Revised]])&gt;Table1[[#This Row],[Plan Revised]],0,IF(Table1[[#This Row],[Plan Revised]]=0,0,1-ABS(Table1[[#This Row],[Prod2]]-Table1[[#This Row],[Plan Revised]])/Table1[[#This Row],[Plan Revised]]))</f>
        <v>0</v>
      </c>
      <c r="AB2435" s="3"/>
      <c r="AC2435" s="30"/>
      <c r="AD2435"/>
      <c r="AF2435"/>
    </row>
    <row r="2436" spans="1:32">
      <c r="A2436" s="15" t="str">
        <f>IF(Table1[Week]=WeekSel,"Yes","No")</f>
        <v>No</v>
      </c>
      <c r="B2436" s="15" t="str">
        <f>IF((Table1[StartDate]&gt;=Date.GraphMin)*(Table1[StartDate]&lt;=Date.GraphMax)=1,"Yes","No")</f>
        <v>No</v>
      </c>
      <c r="C2436" s="15" t="str">
        <f>IF(OR(Table1[[#This Row],[Site]]="FOOD MILLING",Table1[[#This Row],[Site]]="GODACO"), "No", "Yes")</f>
        <v>Yes</v>
      </c>
      <c r="D2436" s="40">
        <f>MAX(DATE(Table1[Year],1,1),DATE(Table1[Year],1,1)-WEEKDAY(DATE(Table1[Year],1,1),2)+(Table1[WeekNum]-1)*7+1)</f>
        <v>44620</v>
      </c>
      <c r="E2436" s="40">
        <f>MIN(DATE(Table1[Year]+1,1,0),DATE(Table1[Year],1,1)-WEEKDAY(DATE(Table1[Year],1,1),2)+Table1[WeekNum]*7)</f>
        <v>44626</v>
      </c>
      <c r="F2436" s="15">
        <v>2022</v>
      </c>
      <c r="G2436" s="15">
        <f t="shared" si="76"/>
        <v>3</v>
      </c>
      <c r="H2436" s="16">
        <v>10</v>
      </c>
      <c r="I2436" s="207" t="str">
        <f>"W" &amp;Table1[[#This Row],[WeekNum]]</f>
        <v>W10</v>
      </c>
      <c r="J2436" s="19" t="str">
        <f t="shared" si="77"/>
        <v>22-W10</v>
      </c>
      <c r="K2436" s="4" t="s">
        <v>527</v>
      </c>
      <c r="L2436" s="4"/>
      <c r="M2436" s="4" t="s">
        <v>72</v>
      </c>
      <c r="N2436" s="266" t="s">
        <v>370</v>
      </c>
      <c r="O2436" s="266" t="s">
        <v>403</v>
      </c>
      <c r="P2436" s="11" t="s">
        <v>407</v>
      </c>
      <c r="Q2436" s="11" t="s">
        <v>419</v>
      </c>
      <c r="R2436" s="3"/>
      <c r="S2436" s="3"/>
      <c r="T2436" s="206">
        <f>ABS(Table1[[#This Row],[Prod]]-Table1[[#This Row],[Planned]])</f>
        <v>0</v>
      </c>
      <c r="U2436" s="209">
        <f>IF(ABS(Table1[[#This Row],[Prod]]-Table1[[#This Row],[Planned]])&gt;Table1[[#This Row],[Planned]],0,IF(Table1[[#This Row],[Planned]]=0,0,1-ABS(Table1[[#This Row],[Prod]]-Table1[[#This Row],[Planned]])/Table1[[#This Row],[Planned]]))</f>
        <v>0</v>
      </c>
      <c r="V2436" s="11"/>
      <c r="W2436" s="11"/>
      <c r="X2436" s="27">
        <v>0</v>
      </c>
      <c r="Y2436" s="206">
        <f>Table1[[#This Row],[Prod]]</f>
        <v>0</v>
      </c>
      <c r="Z2436" s="206">
        <f>ABS(Table1[[#This Row],[Prod2]]-Table1[[#This Row],[Plan Revised]])</f>
        <v>0</v>
      </c>
      <c r="AA2436" s="209">
        <f>IF(ABS(Table1[[#This Row],[Prod2]]-Table1[[#This Row],[Plan Revised]])&gt;Table1[[#This Row],[Plan Revised]],0,IF(Table1[[#This Row],[Plan Revised]]=0,0,1-ABS(Table1[[#This Row],[Prod2]]-Table1[[#This Row],[Plan Revised]])/Table1[[#This Row],[Plan Revised]]))</f>
        <v>0</v>
      </c>
      <c r="AB2436" s="3"/>
      <c r="AC2436" s="30"/>
      <c r="AD2436"/>
      <c r="AF2436"/>
    </row>
    <row r="2437" spans="1:32">
      <c r="A2437" s="15" t="str">
        <f>IF(Table1[Week]=WeekSel,"Yes","No")</f>
        <v>No</v>
      </c>
      <c r="B2437" s="15" t="str">
        <f>IF((Table1[StartDate]&gt;=Date.GraphMin)*(Table1[StartDate]&lt;=Date.GraphMax)=1,"Yes","No")</f>
        <v>No</v>
      </c>
      <c r="C2437" s="15" t="str">
        <f>IF(OR(Table1[[#This Row],[Site]]="FOOD MILLING",Table1[[#This Row],[Site]]="GODACO"), "No", "Yes")</f>
        <v>Yes</v>
      </c>
      <c r="D2437" s="40">
        <f>MAX(DATE(Table1[Year],1,1),DATE(Table1[Year],1,1)-WEEKDAY(DATE(Table1[Year],1,1),2)+(Table1[WeekNum]-1)*7+1)</f>
        <v>44620</v>
      </c>
      <c r="E2437" s="40">
        <f>MIN(DATE(Table1[Year]+1,1,0),DATE(Table1[Year],1,1)-WEEKDAY(DATE(Table1[Year],1,1),2)+Table1[WeekNum]*7)</f>
        <v>44626</v>
      </c>
      <c r="F2437" s="15">
        <v>2022</v>
      </c>
      <c r="G2437" s="15">
        <f t="shared" si="76"/>
        <v>3</v>
      </c>
      <c r="H2437" s="16">
        <v>10</v>
      </c>
      <c r="I2437" s="207" t="str">
        <f>"W" &amp;Table1[[#This Row],[WeekNum]]</f>
        <v>W10</v>
      </c>
      <c r="J2437" s="19" t="str">
        <f t="shared" si="77"/>
        <v>22-W10</v>
      </c>
      <c r="K2437" s="4" t="s">
        <v>526</v>
      </c>
      <c r="L2437" s="4"/>
      <c r="M2437" s="4" t="s">
        <v>72</v>
      </c>
      <c r="N2437" s="266" t="s">
        <v>370</v>
      </c>
      <c r="O2437" s="266" t="s">
        <v>403</v>
      </c>
      <c r="P2437" s="11" t="s">
        <v>407</v>
      </c>
      <c r="Q2437" s="11" t="s">
        <v>419</v>
      </c>
      <c r="R2437" s="3"/>
      <c r="S2437" s="3"/>
      <c r="T2437" s="206">
        <f>ABS(Table1[[#This Row],[Prod]]-Table1[[#This Row],[Planned]])</f>
        <v>0</v>
      </c>
      <c r="U2437" s="209">
        <f>IF(ABS(Table1[[#This Row],[Prod]]-Table1[[#This Row],[Planned]])&gt;Table1[[#This Row],[Planned]],0,IF(Table1[[#This Row],[Planned]]=0,0,1-ABS(Table1[[#This Row],[Prod]]-Table1[[#This Row],[Planned]])/Table1[[#This Row],[Planned]]))</f>
        <v>0</v>
      </c>
      <c r="V2437" s="11"/>
      <c r="W2437" s="11"/>
      <c r="X2437" s="27">
        <v>0</v>
      </c>
      <c r="Y2437" s="206">
        <f>Table1[[#This Row],[Prod]]</f>
        <v>0</v>
      </c>
      <c r="Z2437" s="206">
        <f>ABS(Table1[[#This Row],[Prod2]]-Table1[[#This Row],[Plan Revised]])</f>
        <v>0</v>
      </c>
      <c r="AA2437" s="209">
        <f>IF(ABS(Table1[[#This Row],[Prod2]]-Table1[[#This Row],[Plan Revised]])&gt;Table1[[#This Row],[Plan Revised]],0,IF(Table1[[#This Row],[Plan Revised]]=0,0,1-ABS(Table1[[#This Row],[Prod2]]-Table1[[#This Row],[Plan Revised]])/Table1[[#This Row],[Plan Revised]]))</f>
        <v>0</v>
      </c>
      <c r="AB2437" s="3"/>
      <c r="AC2437" s="30"/>
      <c r="AD2437"/>
      <c r="AF2437"/>
    </row>
    <row r="2438" spans="1:32">
      <c r="A2438" s="15" t="str">
        <f>IF(Table1[Week]=WeekSel,"Yes","No")</f>
        <v>No</v>
      </c>
      <c r="B2438" s="15" t="str">
        <f>IF((Table1[StartDate]&gt;=Date.GraphMin)*(Table1[StartDate]&lt;=Date.GraphMax)=1,"Yes","No")</f>
        <v>No</v>
      </c>
      <c r="C2438" s="15" t="str">
        <f>IF(OR(Table1[[#This Row],[Site]]="FOOD MILLING",Table1[[#This Row],[Site]]="GODACO"), "No", "Yes")</f>
        <v>Yes</v>
      </c>
      <c r="D2438" s="40">
        <f>MAX(DATE(Table1[Year],1,1),DATE(Table1[Year],1,1)-WEEKDAY(DATE(Table1[Year],1,1),2)+(Table1[WeekNum]-1)*7+1)</f>
        <v>44620</v>
      </c>
      <c r="E2438" s="40">
        <f>MIN(DATE(Table1[Year]+1,1,0),DATE(Table1[Year],1,1)-WEEKDAY(DATE(Table1[Year],1,1),2)+Table1[WeekNum]*7)</f>
        <v>44626</v>
      </c>
      <c r="F2438" s="15">
        <v>2022</v>
      </c>
      <c r="G2438" s="15">
        <f t="shared" si="76"/>
        <v>3</v>
      </c>
      <c r="H2438" s="16">
        <v>10</v>
      </c>
      <c r="I2438" s="207" t="str">
        <f>"W" &amp;Table1[[#This Row],[WeekNum]]</f>
        <v>W10</v>
      </c>
      <c r="J2438" s="19" t="str">
        <f t="shared" si="77"/>
        <v>22-W10</v>
      </c>
      <c r="K2438" s="4" t="s">
        <v>716</v>
      </c>
      <c r="L2438" s="4"/>
      <c r="M2438" s="4" t="s">
        <v>72</v>
      </c>
      <c r="N2438" s="4" t="s">
        <v>45</v>
      </c>
      <c r="O2438" s="266" t="s">
        <v>384</v>
      </c>
      <c r="P2438" s="11" t="s">
        <v>408</v>
      </c>
      <c r="Q2438" s="11" t="s">
        <v>421</v>
      </c>
      <c r="R2438" s="3">
        <v>0</v>
      </c>
      <c r="S2438" s="3">
        <v>0</v>
      </c>
      <c r="T2438" s="206">
        <f>ABS(Table1[[#This Row],[Prod]]-Table1[[#This Row],[Planned]])</f>
        <v>0</v>
      </c>
      <c r="U2438" s="209">
        <f>IF(ABS(Table1[[#This Row],[Prod]]-Table1[[#This Row],[Planned]])&gt;Table1[[#This Row],[Planned]],0,IF(Table1[[#This Row],[Planned]]=0,0,1-ABS(Table1[[#This Row],[Prod]]-Table1[[#This Row],[Planned]])/Table1[[#This Row],[Planned]]))</f>
        <v>0</v>
      </c>
      <c r="V2438" s="11"/>
      <c r="W2438" s="11"/>
      <c r="X2438" s="27">
        <v>0</v>
      </c>
      <c r="Y2438" s="206">
        <f>Table1[[#This Row],[Prod]]</f>
        <v>0</v>
      </c>
      <c r="Z2438" s="206">
        <f>ABS(Table1[[#This Row],[Prod2]]-Table1[[#This Row],[Plan Revised]])</f>
        <v>0</v>
      </c>
      <c r="AA2438" s="209">
        <f>IF(ABS(Table1[[#This Row],[Prod2]]-Table1[[#This Row],[Plan Revised]])&gt;Table1[[#This Row],[Plan Revised]],0,IF(Table1[[#This Row],[Plan Revised]]=0,0,1-ABS(Table1[[#This Row],[Prod2]]-Table1[[#This Row],[Plan Revised]])/Table1[[#This Row],[Plan Revised]]))</f>
        <v>0</v>
      </c>
      <c r="AB2438" s="3"/>
      <c r="AC2438" s="30"/>
      <c r="AD2438"/>
      <c r="AF2438"/>
    </row>
    <row r="2439" spans="1:32">
      <c r="A2439" s="15" t="str">
        <f>IF(Table1[Week]=WeekSel,"Yes","No")</f>
        <v>No</v>
      </c>
      <c r="B2439" s="15" t="str">
        <f>IF((Table1[StartDate]&gt;=Date.GraphMin)*(Table1[StartDate]&lt;=Date.GraphMax)=1,"Yes","No")</f>
        <v>No</v>
      </c>
      <c r="C2439" s="15" t="str">
        <f>IF(OR(Table1[[#This Row],[Site]]="FOOD MILLING",Table1[[#This Row],[Site]]="GODACO"), "No", "Yes")</f>
        <v>Yes</v>
      </c>
      <c r="D2439" s="40">
        <f>MAX(DATE(Table1[Year],1,1),DATE(Table1[Year],1,1)-WEEKDAY(DATE(Table1[Year],1,1),2)+(Table1[WeekNum]-1)*7+1)</f>
        <v>44620</v>
      </c>
      <c r="E2439" s="40">
        <f>MIN(DATE(Table1[Year]+1,1,0),DATE(Table1[Year],1,1)-WEEKDAY(DATE(Table1[Year],1,1),2)+Table1[WeekNum]*7)</f>
        <v>44626</v>
      </c>
      <c r="F2439" s="15">
        <v>2022</v>
      </c>
      <c r="G2439" s="15">
        <f t="shared" si="76"/>
        <v>3</v>
      </c>
      <c r="H2439" s="16">
        <v>10</v>
      </c>
      <c r="I2439" s="207" t="str">
        <f>"W" &amp;Table1[[#This Row],[WeekNum]]</f>
        <v>W10</v>
      </c>
      <c r="J2439" s="19" t="str">
        <f t="shared" si="77"/>
        <v>22-W10</v>
      </c>
      <c r="K2439" s="4" t="s">
        <v>717</v>
      </c>
      <c r="L2439" s="4"/>
      <c r="M2439" s="4" t="s">
        <v>72</v>
      </c>
      <c r="N2439" s="4" t="s">
        <v>45</v>
      </c>
      <c r="O2439" s="266" t="s">
        <v>384</v>
      </c>
      <c r="P2439" s="11" t="s">
        <v>408</v>
      </c>
      <c r="Q2439" s="11" t="s">
        <v>421</v>
      </c>
      <c r="R2439" s="3">
        <v>1500</v>
      </c>
      <c r="S2439" s="3">
        <v>1394</v>
      </c>
      <c r="T2439" s="206">
        <f>ABS(Table1[[#This Row],[Prod]]-Table1[[#This Row],[Planned]])</f>
        <v>106</v>
      </c>
      <c r="U2439" s="209">
        <f>IF(ABS(Table1[[#This Row],[Prod]]-Table1[[#This Row],[Planned]])&gt;Table1[[#This Row],[Planned]],0,IF(Table1[[#This Row],[Planned]]=0,0,1-ABS(Table1[[#This Row],[Prod]]-Table1[[#This Row],[Planned]])/Table1[[#This Row],[Planned]]))</f>
        <v>0.92933333333333334</v>
      </c>
      <c r="V2439" s="11"/>
      <c r="W2439" s="11"/>
      <c r="X2439" s="27">
        <v>1500</v>
      </c>
      <c r="Y2439" s="206">
        <f>Table1[[#This Row],[Prod]]</f>
        <v>1394</v>
      </c>
      <c r="Z2439" s="206">
        <f>ABS(Table1[[#This Row],[Prod2]]-Table1[[#This Row],[Plan Revised]])</f>
        <v>106</v>
      </c>
      <c r="AA2439" s="209">
        <f>IF(ABS(Table1[[#This Row],[Prod2]]-Table1[[#This Row],[Plan Revised]])&gt;Table1[[#This Row],[Plan Revised]],0,IF(Table1[[#This Row],[Plan Revised]]=0,0,1-ABS(Table1[[#This Row],[Prod2]]-Table1[[#This Row],[Plan Revised]])/Table1[[#This Row],[Plan Revised]]))</f>
        <v>0.92933333333333334</v>
      </c>
      <c r="AB2439" s="3"/>
      <c r="AC2439" s="30"/>
      <c r="AD2439"/>
      <c r="AF2439"/>
    </row>
    <row r="2440" spans="1:32">
      <c r="A2440" s="15" t="str">
        <f>IF(Table1[Week]=WeekSel,"Yes","No")</f>
        <v>No</v>
      </c>
      <c r="B2440" s="15" t="str">
        <f>IF((Table1[StartDate]&gt;=Date.GraphMin)*(Table1[StartDate]&lt;=Date.GraphMax)=1,"Yes","No")</f>
        <v>No</v>
      </c>
      <c r="C2440" s="15" t="str">
        <f>IF(OR(Table1[[#This Row],[Site]]="FOOD MILLING",Table1[[#This Row],[Site]]="GODACO"), "No", "Yes")</f>
        <v>Yes</v>
      </c>
      <c r="D2440" s="40">
        <f>MAX(DATE(Table1[Year],1,1),DATE(Table1[Year],1,1)-WEEKDAY(DATE(Table1[Year],1,1),2)+(Table1[WeekNum]-1)*7+1)</f>
        <v>44620</v>
      </c>
      <c r="E2440" s="40">
        <f>MIN(DATE(Table1[Year]+1,1,0),DATE(Table1[Year],1,1)-WEEKDAY(DATE(Table1[Year],1,1),2)+Table1[WeekNum]*7)</f>
        <v>44626</v>
      </c>
      <c r="F2440" s="15">
        <v>2022</v>
      </c>
      <c r="G2440" s="15">
        <f t="shared" si="76"/>
        <v>3</v>
      </c>
      <c r="H2440" s="16">
        <v>10</v>
      </c>
      <c r="I2440" s="207" t="str">
        <f>"W" &amp;Table1[[#This Row],[WeekNum]]</f>
        <v>W10</v>
      </c>
      <c r="J2440" s="19" t="str">
        <f t="shared" si="77"/>
        <v>22-W10</v>
      </c>
      <c r="K2440" s="4" t="s">
        <v>724</v>
      </c>
      <c r="L2440" s="4"/>
      <c r="M2440" s="4" t="s">
        <v>72</v>
      </c>
      <c r="N2440" s="4" t="s">
        <v>45</v>
      </c>
      <c r="O2440" s="266" t="s">
        <v>384</v>
      </c>
      <c r="P2440" s="11" t="s">
        <v>410</v>
      </c>
      <c r="Q2440" s="11" t="s">
        <v>421</v>
      </c>
      <c r="R2440" s="3">
        <v>0</v>
      </c>
      <c r="S2440" s="3">
        <v>0</v>
      </c>
      <c r="T2440" s="206">
        <f>ABS(Table1[[#This Row],[Prod]]-Table1[[#This Row],[Planned]])</f>
        <v>0</v>
      </c>
      <c r="U2440" s="209">
        <f>IF(ABS(Table1[[#This Row],[Prod]]-Table1[[#This Row],[Planned]])&gt;Table1[[#This Row],[Planned]],0,IF(Table1[[#This Row],[Planned]]=0,0,1-ABS(Table1[[#This Row],[Prod]]-Table1[[#This Row],[Planned]])/Table1[[#This Row],[Planned]]))</f>
        <v>0</v>
      </c>
      <c r="V2440" s="11"/>
      <c r="W2440" s="11"/>
      <c r="X2440" s="27">
        <v>0</v>
      </c>
      <c r="Y2440" s="206">
        <f>Table1[[#This Row],[Prod]]</f>
        <v>0</v>
      </c>
      <c r="Z2440" s="206">
        <f>ABS(Table1[[#This Row],[Prod2]]-Table1[[#This Row],[Plan Revised]])</f>
        <v>0</v>
      </c>
      <c r="AA2440" s="209">
        <f>IF(ABS(Table1[[#This Row],[Prod2]]-Table1[[#This Row],[Plan Revised]])&gt;Table1[[#This Row],[Plan Revised]],0,IF(Table1[[#This Row],[Plan Revised]]=0,0,1-ABS(Table1[[#This Row],[Prod2]]-Table1[[#This Row],[Plan Revised]])/Table1[[#This Row],[Plan Revised]]))</f>
        <v>0</v>
      </c>
      <c r="AB2440" s="3"/>
      <c r="AC2440" s="30"/>
      <c r="AD2440"/>
      <c r="AF2440"/>
    </row>
    <row r="2441" spans="1:32">
      <c r="A2441" s="15" t="str">
        <f>IF(Table1[Week]=WeekSel,"Yes","No")</f>
        <v>No</v>
      </c>
      <c r="B2441" s="15" t="str">
        <f>IF((Table1[StartDate]&gt;=Date.GraphMin)*(Table1[StartDate]&lt;=Date.GraphMax)=1,"Yes","No")</f>
        <v>No</v>
      </c>
      <c r="C2441" s="15" t="str">
        <f>IF(OR(Table1[[#This Row],[Site]]="FOOD MILLING",Table1[[#This Row],[Site]]="GODACO"), "No", "Yes")</f>
        <v>Yes</v>
      </c>
      <c r="D2441" s="40">
        <f>MAX(DATE(Table1[Year],1,1),DATE(Table1[Year],1,1)-WEEKDAY(DATE(Table1[Year],1,1),2)+(Table1[WeekNum]-1)*7+1)</f>
        <v>44620</v>
      </c>
      <c r="E2441" s="40">
        <f>MIN(DATE(Table1[Year]+1,1,0),DATE(Table1[Year],1,1)-WEEKDAY(DATE(Table1[Year],1,1),2)+Table1[WeekNum]*7)</f>
        <v>44626</v>
      </c>
      <c r="F2441" s="15">
        <v>2022</v>
      </c>
      <c r="G2441" s="15">
        <f t="shared" si="76"/>
        <v>3</v>
      </c>
      <c r="H2441" s="16">
        <v>10</v>
      </c>
      <c r="I2441" s="207" t="str">
        <f>"W" &amp;Table1[[#This Row],[WeekNum]]</f>
        <v>W10</v>
      </c>
      <c r="J2441" s="19" t="str">
        <f t="shared" si="77"/>
        <v>22-W10</v>
      </c>
      <c r="K2441" s="4" t="s">
        <v>718</v>
      </c>
      <c r="L2441" s="4"/>
      <c r="M2441" s="4" t="s">
        <v>72</v>
      </c>
      <c r="N2441" s="4" t="s">
        <v>45</v>
      </c>
      <c r="O2441" s="266" t="s">
        <v>384</v>
      </c>
      <c r="P2441" s="11" t="s">
        <v>408</v>
      </c>
      <c r="Q2441" s="11" t="s">
        <v>421</v>
      </c>
      <c r="R2441" s="3">
        <v>0</v>
      </c>
      <c r="S2441" s="3">
        <v>0</v>
      </c>
      <c r="T2441" s="206">
        <f>ABS(Table1[[#This Row],[Prod]]-Table1[[#This Row],[Planned]])</f>
        <v>0</v>
      </c>
      <c r="U2441" s="209">
        <f>IF(ABS(Table1[[#This Row],[Prod]]-Table1[[#This Row],[Planned]])&gt;Table1[[#This Row],[Planned]],0,IF(Table1[[#This Row],[Planned]]=0,0,1-ABS(Table1[[#This Row],[Prod]]-Table1[[#This Row],[Planned]])/Table1[[#This Row],[Planned]]))</f>
        <v>0</v>
      </c>
      <c r="V2441" s="11"/>
      <c r="W2441" s="11"/>
      <c r="X2441" s="27">
        <v>0</v>
      </c>
      <c r="Y2441" s="206">
        <f>Table1[[#This Row],[Prod]]</f>
        <v>0</v>
      </c>
      <c r="Z2441" s="206">
        <f>ABS(Table1[[#This Row],[Prod2]]-Table1[[#This Row],[Plan Revised]])</f>
        <v>0</v>
      </c>
      <c r="AA2441" s="209">
        <f>IF(ABS(Table1[[#This Row],[Prod2]]-Table1[[#This Row],[Plan Revised]])&gt;Table1[[#This Row],[Plan Revised]],0,IF(Table1[[#This Row],[Plan Revised]]=0,0,1-ABS(Table1[[#This Row],[Prod2]]-Table1[[#This Row],[Plan Revised]])/Table1[[#This Row],[Plan Revised]]))</f>
        <v>0</v>
      </c>
      <c r="AB2441" s="3"/>
      <c r="AC2441" s="30"/>
      <c r="AD2441"/>
      <c r="AF2441"/>
    </row>
    <row r="2442" spans="1:32">
      <c r="A2442" s="15" t="str">
        <f>IF(Table1[Week]=WeekSel,"Yes","No")</f>
        <v>No</v>
      </c>
      <c r="B2442" s="15" t="str">
        <f>IF((Table1[StartDate]&gt;=Date.GraphMin)*(Table1[StartDate]&lt;=Date.GraphMax)=1,"Yes","No")</f>
        <v>No</v>
      </c>
      <c r="C2442" s="15" t="str">
        <f>IF(OR(Table1[[#This Row],[Site]]="FOOD MILLING",Table1[[#This Row],[Site]]="GODACO"), "No", "Yes")</f>
        <v>Yes</v>
      </c>
      <c r="D2442" s="40">
        <f>MAX(DATE(Table1[Year],1,1),DATE(Table1[Year],1,1)-WEEKDAY(DATE(Table1[Year],1,1),2)+(Table1[WeekNum]-1)*7+1)</f>
        <v>44620</v>
      </c>
      <c r="E2442" s="40">
        <f>MIN(DATE(Table1[Year]+1,1,0),DATE(Table1[Year],1,1)-WEEKDAY(DATE(Table1[Year],1,1),2)+Table1[WeekNum]*7)</f>
        <v>44626</v>
      </c>
      <c r="F2442" s="15">
        <v>2022</v>
      </c>
      <c r="G2442" s="15">
        <f t="shared" si="76"/>
        <v>3</v>
      </c>
      <c r="H2442" s="16">
        <v>10</v>
      </c>
      <c r="I2442" s="207" t="str">
        <f>"W" &amp;Table1[[#This Row],[WeekNum]]</f>
        <v>W10</v>
      </c>
      <c r="J2442" s="19" t="str">
        <f t="shared" si="77"/>
        <v>22-W10</v>
      </c>
      <c r="K2442" s="4" t="s">
        <v>719</v>
      </c>
      <c r="L2442" s="4"/>
      <c r="M2442" s="4" t="s">
        <v>72</v>
      </c>
      <c r="N2442" s="4" t="s">
        <v>45</v>
      </c>
      <c r="O2442" s="266" t="s">
        <v>384</v>
      </c>
      <c r="P2442" s="11" t="s">
        <v>408</v>
      </c>
      <c r="Q2442" s="11" t="s">
        <v>421</v>
      </c>
      <c r="R2442" s="3">
        <v>0</v>
      </c>
      <c r="S2442" s="3">
        <v>0</v>
      </c>
      <c r="T2442" s="206">
        <f>ABS(Table1[[#This Row],[Prod]]-Table1[[#This Row],[Planned]])</f>
        <v>0</v>
      </c>
      <c r="U2442" s="209">
        <f>IF(ABS(Table1[[#This Row],[Prod]]-Table1[[#This Row],[Planned]])&gt;Table1[[#This Row],[Planned]],0,IF(Table1[[#This Row],[Planned]]=0,0,1-ABS(Table1[[#This Row],[Prod]]-Table1[[#This Row],[Planned]])/Table1[[#This Row],[Planned]]))</f>
        <v>0</v>
      </c>
      <c r="V2442" s="11"/>
      <c r="W2442" s="11"/>
      <c r="X2442" s="27">
        <v>0</v>
      </c>
      <c r="Y2442" s="206">
        <f>Table1[[#This Row],[Prod]]</f>
        <v>0</v>
      </c>
      <c r="Z2442" s="206">
        <f>ABS(Table1[[#This Row],[Prod2]]-Table1[[#This Row],[Plan Revised]])</f>
        <v>0</v>
      </c>
      <c r="AA2442" s="209">
        <f>IF(ABS(Table1[[#This Row],[Prod2]]-Table1[[#This Row],[Plan Revised]])&gt;Table1[[#This Row],[Plan Revised]],0,IF(Table1[[#This Row],[Plan Revised]]=0,0,1-ABS(Table1[[#This Row],[Prod2]]-Table1[[#This Row],[Plan Revised]])/Table1[[#This Row],[Plan Revised]]))</f>
        <v>0</v>
      </c>
      <c r="AB2442" s="3"/>
      <c r="AC2442" s="30"/>
      <c r="AD2442"/>
      <c r="AF2442"/>
    </row>
    <row r="2443" spans="1:32">
      <c r="A2443" s="15" t="str">
        <f>IF(Table1[Week]=WeekSel,"Yes","No")</f>
        <v>No</v>
      </c>
      <c r="B2443" s="15" t="str">
        <f>IF((Table1[StartDate]&gt;=Date.GraphMin)*(Table1[StartDate]&lt;=Date.GraphMax)=1,"Yes","No")</f>
        <v>No</v>
      </c>
      <c r="C2443" s="15" t="str">
        <f>IF(OR(Table1[[#This Row],[Site]]="FOOD MILLING",Table1[[#This Row],[Site]]="GODACO"), "No", "Yes")</f>
        <v>Yes</v>
      </c>
      <c r="D2443" s="40">
        <f>MAX(DATE(Table1[Year],1,1),DATE(Table1[Year],1,1)-WEEKDAY(DATE(Table1[Year],1,1),2)+(Table1[WeekNum]-1)*7+1)</f>
        <v>44620</v>
      </c>
      <c r="E2443" s="40">
        <f>MIN(DATE(Table1[Year]+1,1,0),DATE(Table1[Year],1,1)-WEEKDAY(DATE(Table1[Year],1,1),2)+Table1[WeekNum]*7)</f>
        <v>44626</v>
      </c>
      <c r="F2443" s="15">
        <v>2022</v>
      </c>
      <c r="G2443" s="15">
        <f t="shared" si="76"/>
        <v>3</v>
      </c>
      <c r="H2443" s="16">
        <v>10</v>
      </c>
      <c r="I2443" s="207" t="str">
        <f>"W" &amp;Table1[[#This Row],[WeekNum]]</f>
        <v>W10</v>
      </c>
      <c r="J2443" s="19" t="str">
        <f t="shared" si="77"/>
        <v>22-W10</v>
      </c>
      <c r="K2443" s="4" t="s">
        <v>725</v>
      </c>
      <c r="L2443" s="4"/>
      <c r="M2443" s="4" t="s">
        <v>72</v>
      </c>
      <c r="N2443" s="4" t="s">
        <v>45</v>
      </c>
      <c r="O2443" s="266" t="s">
        <v>384</v>
      </c>
      <c r="P2443" s="11" t="s">
        <v>410</v>
      </c>
      <c r="Q2443" s="11" t="s">
        <v>421</v>
      </c>
      <c r="R2443" s="3">
        <v>0</v>
      </c>
      <c r="S2443" s="3">
        <v>0</v>
      </c>
      <c r="T2443" s="206">
        <f>ABS(Table1[[#This Row],[Prod]]-Table1[[#This Row],[Planned]])</f>
        <v>0</v>
      </c>
      <c r="U2443" s="209">
        <f>IF(ABS(Table1[[#This Row],[Prod]]-Table1[[#This Row],[Planned]])&gt;Table1[[#This Row],[Planned]],0,IF(Table1[[#This Row],[Planned]]=0,0,1-ABS(Table1[[#This Row],[Prod]]-Table1[[#This Row],[Planned]])/Table1[[#This Row],[Planned]]))</f>
        <v>0</v>
      </c>
      <c r="V2443" s="11"/>
      <c r="W2443" s="11"/>
      <c r="X2443" s="27">
        <v>0</v>
      </c>
      <c r="Y2443" s="206">
        <f>Table1[[#This Row],[Prod]]</f>
        <v>0</v>
      </c>
      <c r="Z2443" s="206">
        <f>ABS(Table1[[#This Row],[Prod2]]-Table1[[#This Row],[Plan Revised]])</f>
        <v>0</v>
      </c>
      <c r="AA2443" s="209">
        <f>IF(ABS(Table1[[#This Row],[Prod2]]-Table1[[#This Row],[Plan Revised]])&gt;Table1[[#This Row],[Plan Revised]],0,IF(Table1[[#This Row],[Plan Revised]]=0,0,1-ABS(Table1[[#This Row],[Prod2]]-Table1[[#This Row],[Plan Revised]])/Table1[[#This Row],[Plan Revised]]))</f>
        <v>0</v>
      </c>
      <c r="AB2443" s="3"/>
      <c r="AC2443" s="30"/>
      <c r="AD2443"/>
      <c r="AF2443"/>
    </row>
    <row r="2444" spans="1:32">
      <c r="A2444" s="15" t="str">
        <f>IF(Table1[Week]=WeekSel,"Yes","No")</f>
        <v>No</v>
      </c>
      <c r="B2444" s="15" t="str">
        <f>IF((Table1[StartDate]&gt;=Date.GraphMin)*(Table1[StartDate]&lt;=Date.GraphMax)=1,"Yes","No")</f>
        <v>No</v>
      </c>
      <c r="C2444" s="15" t="str">
        <f>IF(OR(Table1[[#This Row],[Site]]="FOOD MILLING",Table1[[#This Row],[Site]]="GODACO"), "No", "Yes")</f>
        <v>Yes</v>
      </c>
      <c r="D2444" s="40">
        <f>MAX(DATE(Table1[Year],1,1),DATE(Table1[Year],1,1)-WEEKDAY(DATE(Table1[Year],1,1),2)+(Table1[WeekNum]-1)*7+1)</f>
        <v>44620</v>
      </c>
      <c r="E2444" s="40">
        <f>MIN(DATE(Table1[Year]+1,1,0),DATE(Table1[Year],1,1)-WEEKDAY(DATE(Table1[Year],1,1),2)+Table1[WeekNum]*7)</f>
        <v>44626</v>
      </c>
      <c r="F2444" s="15">
        <v>2022</v>
      </c>
      <c r="G2444" s="15">
        <f t="shared" si="76"/>
        <v>3</v>
      </c>
      <c r="H2444" s="16">
        <v>10</v>
      </c>
      <c r="I2444" s="207" t="str">
        <f>"W" &amp;Table1[[#This Row],[WeekNum]]</f>
        <v>W10</v>
      </c>
      <c r="J2444" s="19" t="str">
        <f t="shared" si="77"/>
        <v>22-W10</v>
      </c>
      <c r="K2444" s="4" t="s">
        <v>720</v>
      </c>
      <c r="L2444" s="4"/>
      <c r="M2444" s="4" t="s">
        <v>72</v>
      </c>
      <c r="N2444" s="4" t="s">
        <v>45</v>
      </c>
      <c r="O2444" s="266" t="s">
        <v>384</v>
      </c>
      <c r="P2444" s="11" t="s">
        <v>408</v>
      </c>
      <c r="Q2444" s="11" t="s">
        <v>421</v>
      </c>
      <c r="R2444" s="3">
        <v>0</v>
      </c>
      <c r="S2444" s="3">
        <v>0</v>
      </c>
      <c r="T2444" s="206">
        <f>ABS(Table1[[#This Row],[Prod]]-Table1[[#This Row],[Planned]])</f>
        <v>0</v>
      </c>
      <c r="U2444" s="209">
        <f>IF(ABS(Table1[[#This Row],[Prod]]-Table1[[#This Row],[Planned]])&gt;Table1[[#This Row],[Planned]],0,IF(Table1[[#This Row],[Planned]]=0,0,1-ABS(Table1[[#This Row],[Prod]]-Table1[[#This Row],[Planned]])/Table1[[#This Row],[Planned]]))</f>
        <v>0</v>
      </c>
      <c r="V2444" s="11"/>
      <c r="W2444" s="11"/>
      <c r="X2444" s="27">
        <v>0</v>
      </c>
      <c r="Y2444" s="206">
        <f>Table1[[#This Row],[Prod]]</f>
        <v>0</v>
      </c>
      <c r="Z2444" s="206">
        <f>ABS(Table1[[#This Row],[Prod2]]-Table1[[#This Row],[Plan Revised]])</f>
        <v>0</v>
      </c>
      <c r="AA2444" s="209">
        <f>IF(ABS(Table1[[#This Row],[Prod2]]-Table1[[#This Row],[Plan Revised]])&gt;Table1[[#This Row],[Plan Revised]],0,IF(Table1[[#This Row],[Plan Revised]]=0,0,1-ABS(Table1[[#This Row],[Prod2]]-Table1[[#This Row],[Plan Revised]])/Table1[[#This Row],[Plan Revised]]))</f>
        <v>0</v>
      </c>
      <c r="AB2444" s="3"/>
      <c r="AC2444" s="30"/>
      <c r="AD2444"/>
      <c r="AF2444"/>
    </row>
    <row r="2445" spans="1:32">
      <c r="A2445" s="15" t="str">
        <f>IF(Table1[Week]=WeekSel,"Yes","No")</f>
        <v>No</v>
      </c>
      <c r="B2445" s="15" t="str">
        <f>IF((Table1[StartDate]&gt;=Date.GraphMin)*(Table1[StartDate]&lt;=Date.GraphMax)=1,"Yes","No")</f>
        <v>No</v>
      </c>
      <c r="C2445" s="15" t="str">
        <f>IF(OR(Table1[[#This Row],[Site]]="FOOD MILLING",Table1[[#This Row],[Site]]="GODACO"), "No", "Yes")</f>
        <v>Yes</v>
      </c>
      <c r="D2445" s="40">
        <f>MAX(DATE(Table1[Year],1,1),DATE(Table1[Year],1,1)-WEEKDAY(DATE(Table1[Year],1,1),2)+(Table1[WeekNum]-1)*7+1)</f>
        <v>44620</v>
      </c>
      <c r="E2445" s="40">
        <f>MIN(DATE(Table1[Year]+1,1,0),DATE(Table1[Year],1,1)-WEEKDAY(DATE(Table1[Year],1,1),2)+Table1[WeekNum]*7)</f>
        <v>44626</v>
      </c>
      <c r="F2445" s="15">
        <v>2022</v>
      </c>
      <c r="G2445" s="15">
        <f t="shared" si="76"/>
        <v>3</v>
      </c>
      <c r="H2445" s="16">
        <v>10</v>
      </c>
      <c r="I2445" s="207" t="str">
        <f>"W" &amp;Table1[[#This Row],[WeekNum]]</f>
        <v>W10</v>
      </c>
      <c r="J2445" s="19" t="str">
        <f t="shared" si="77"/>
        <v>22-W10</v>
      </c>
      <c r="K2445" s="4" t="s">
        <v>181</v>
      </c>
      <c r="L2445" s="4"/>
      <c r="M2445" s="4" t="s">
        <v>72</v>
      </c>
      <c r="N2445" s="4" t="s">
        <v>76</v>
      </c>
      <c r="O2445" s="266" t="s">
        <v>391</v>
      </c>
      <c r="P2445" s="11" t="s">
        <v>410</v>
      </c>
      <c r="Q2445" s="4" t="s">
        <v>416</v>
      </c>
      <c r="R2445" s="3"/>
      <c r="S2445" s="3">
        <v>0</v>
      </c>
      <c r="T2445" s="206">
        <f>ABS(Table1[[#This Row],[Prod]]-Table1[[#This Row],[Planned]])</f>
        <v>0</v>
      </c>
      <c r="U2445" s="209">
        <f>IF(ABS(Table1[[#This Row],[Prod]]-Table1[[#This Row],[Planned]])&gt;Table1[[#This Row],[Planned]],0,IF(Table1[[#This Row],[Planned]]=0,0,1-ABS(Table1[[#This Row],[Prod]]-Table1[[#This Row],[Planned]])/Table1[[#This Row],[Planned]]))</f>
        <v>0</v>
      </c>
      <c r="V2445" s="11"/>
      <c r="W2445" s="11"/>
      <c r="X2445" s="27"/>
      <c r="Y2445" s="206">
        <f>Table1[[#This Row],[Prod]]</f>
        <v>0</v>
      </c>
      <c r="Z2445" s="206">
        <f>ABS(Table1[[#This Row],[Prod2]]-Table1[[#This Row],[Plan Revised]])</f>
        <v>0</v>
      </c>
      <c r="AA2445" s="209">
        <f>IF(ABS(Table1[[#This Row],[Prod2]]-Table1[[#This Row],[Plan Revised]])&gt;Table1[[#This Row],[Plan Revised]],0,IF(Table1[[#This Row],[Plan Revised]]=0,0,1-ABS(Table1[[#This Row],[Prod2]]-Table1[[#This Row],[Plan Revised]])/Table1[[#This Row],[Plan Revised]]))</f>
        <v>0</v>
      </c>
      <c r="AB2445" s="3"/>
      <c r="AC2445" s="30"/>
      <c r="AD2445"/>
      <c r="AF2445"/>
    </row>
    <row r="2446" spans="1:32">
      <c r="A2446" s="15" t="str">
        <f>IF(Table1[Week]=WeekSel,"Yes","No")</f>
        <v>No</v>
      </c>
      <c r="B2446" s="15" t="str">
        <f>IF((Table1[StartDate]&gt;=Date.GraphMin)*(Table1[StartDate]&lt;=Date.GraphMax)=1,"Yes","No")</f>
        <v>No</v>
      </c>
      <c r="C2446" s="15" t="str">
        <f>IF(OR(Table1[[#This Row],[Site]]="FOOD MILLING",Table1[[#This Row],[Site]]="GODACO"), "No", "Yes")</f>
        <v>Yes</v>
      </c>
      <c r="D2446" s="40">
        <f>MAX(DATE(Table1[Year],1,1),DATE(Table1[Year],1,1)-WEEKDAY(DATE(Table1[Year],1,1),2)+(Table1[WeekNum]-1)*7+1)</f>
        <v>44620</v>
      </c>
      <c r="E2446" s="40">
        <f>MIN(DATE(Table1[Year]+1,1,0),DATE(Table1[Year],1,1)-WEEKDAY(DATE(Table1[Year],1,1),2)+Table1[WeekNum]*7)</f>
        <v>44626</v>
      </c>
      <c r="F2446" s="15">
        <v>2022</v>
      </c>
      <c r="G2446" s="15">
        <f t="shared" si="76"/>
        <v>3</v>
      </c>
      <c r="H2446" s="16">
        <v>10</v>
      </c>
      <c r="I2446" s="207" t="str">
        <f>"W" &amp;Table1[[#This Row],[WeekNum]]</f>
        <v>W10</v>
      </c>
      <c r="J2446" s="19" t="str">
        <f t="shared" si="77"/>
        <v>22-W10</v>
      </c>
      <c r="K2446" s="4" t="s">
        <v>182</v>
      </c>
      <c r="L2446" s="4"/>
      <c r="M2446" s="4" t="s">
        <v>72</v>
      </c>
      <c r="N2446" s="4" t="s">
        <v>76</v>
      </c>
      <c r="O2446" s="266" t="s">
        <v>391</v>
      </c>
      <c r="P2446" s="11" t="s">
        <v>410</v>
      </c>
      <c r="Q2446" s="4" t="s">
        <v>416</v>
      </c>
      <c r="R2446" s="3"/>
      <c r="S2446" s="3">
        <v>0</v>
      </c>
      <c r="T2446" s="206">
        <f>ABS(Table1[[#This Row],[Prod]]-Table1[[#This Row],[Planned]])</f>
        <v>0</v>
      </c>
      <c r="U2446" s="209">
        <f>IF(ABS(Table1[[#This Row],[Prod]]-Table1[[#This Row],[Planned]])&gt;Table1[[#This Row],[Planned]],0,IF(Table1[[#This Row],[Planned]]=0,0,1-ABS(Table1[[#This Row],[Prod]]-Table1[[#This Row],[Planned]])/Table1[[#This Row],[Planned]]))</f>
        <v>0</v>
      </c>
      <c r="V2446" s="11"/>
      <c r="W2446" s="11"/>
      <c r="X2446" s="27"/>
      <c r="Y2446" s="206">
        <f>Table1[[#This Row],[Prod]]</f>
        <v>0</v>
      </c>
      <c r="Z2446" s="206">
        <f>ABS(Table1[[#This Row],[Prod2]]-Table1[[#This Row],[Plan Revised]])</f>
        <v>0</v>
      </c>
      <c r="AA2446" s="209">
        <f>IF(ABS(Table1[[#This Row],[Prod2]]-Table1[[#This Row],[Plan Revised]])&gt;Table1[[#This Row],[Plan Revised]],0,IF(Table1[[#This Row],[Plan Revised]]=0,0,1-ABS(Table1[[#This Row],[Prod2]]-Table1[[#This Row],[Plan Revised]])/Table1[[#This Row],[Plan Revised]]))</f>
        <v>0</v>
      </c>
      <c r="AB2446" s="3"/>
      <c r="AC2446" s="30"/>
      <c r="AD2446"/>
      <c r="AF2446"/>
    </row>
    <row r="2447" spans="1:32">
      <c r="A2447" s="15" t="str">
        <f>IF(Table1[Week]=WeekSel,"Yes","No")</f>
        <v>No</v>
      </c>
      <c r="B2447" s="15" t="str">
        <f>IF((Table1[StartDate]&gt;=Date.GraphMin)*(Table1[StartDate]&lt;=Date.GraphMax)=1,"Yes","No")</f>
        <v>No</v>
      </c>
      <c r="C2447" s="15" t="str">
        <f>IF(OR(Table1[[#This Row],[Site]]="FOOD MILLING",Table1[[#This Row],[Site]]="GODACO"), "No", "Yes")</f>
        <v>Yes</v>
      </c>
      <c r="D2447" s="40">
        <f>MAX(DATE(Table1[Year],1,1),DATE(Table1[Year],1,1)-WEEKDAY(DATE(Table1[Year],1,1),2)+(Table1[WeekNum]-1)*7+1)</f>
        <v>44620</v>
      </c>
      <c r="E2447" s="40">
        <f>MIN(DATE(Table1[Year]+1,1,0),DATE(Table1[Year],1,1)-WEEKDAY(DATE(Table1[Year],1,1),2)+Table1[WeekNum]*7)</f>
        <v>44626</v>
      </c>
      <c r="F2447" s="15">
        <v>2022</v>
      </c>
      <c r="G2447" s="15">
        <f t="shared" si="76"/>
        <v>3</v>
      </c>
      <c r="H2447" s="16">
        <v>10</v>
      </c>
      <c r="I2447" s="207" t="str">
        <f>"W" &amp;Table1[[#This Row],[WeekNum]]</f>
        <v>W10</v>
      </c>
      <c r="J2447" s="19" t="str">
        <f t="shared" si="77"/>
        <v>22-W10</v>
      </c>
      <c r="K2447" s="4" t="s">
        <v>183</v>
      </c>
      <c r="L2447" s="4"/>
      <c r="M2447" s="4" t="s">
        <v>72</v>
      </c>
      <c r="N2447" s="4" t="s">
        <v>76</v>
      </c>
      <c r="O2447" s="266" t="s">
        <v>391</v>
      </c>
      <c r="P2447" s="11" t="s">
        <v>410</v>
      </c>
      <c r="Q2447" s="4" t="s">
        <v>416</v>
      </c>
      <c r="R2447" s="3"/>
      <c r="S2447" s="3">
        <v>0</v>
      </c>
      <c r="T2447" s="206">
        <f>ABS(Table1[[#This Row],[Prod]]-Table1[[#This Row],[Planned]])</f>
        <v>0</v>
      </c>
      <c r="U2447" s="209">
        <f>IF(ABS(Table1[[#This Row],[Prod]]-Table1[[#This Row],[Planned]])&gt;Table1[[#This Row],[Planned]],0,IF(Table1[[#This Row],[Planned]]=0,0,1-ABS(Table1[[#This Row],[Prod]]-Table1[[#This Row],[Planned]])/Table1[[#This Row],[Planned]]))</f>
        <v>0</v>
      </c>
      <c r="V2447" s="11"/>
      <c r="W2447" s="11"/>
      <c r="X2447" s="27"/>
      <c r="Y2447" s="206">
        <f>Table1[[#This Row],[Prod]]</f>
        <v>0</v>
      </c>
      <c r="Z2447" s="206">
        <f>ABS(Table1[[#This Row],[Prod2]]-Table1[[#This Row],[Plan Revised]])</f>
        <v>0</v>
      </c>
      <c r="AA2447" s="209">
        <f>IF(ABS(Table1[[#This Row],[Prod2]]-Table1[[#This Row],[Plan Revised]])&gt;Table1[[#This Row],[Plan Revised]],0,IF(Table1[[#This Row],[Plan Revised]]=0,0,1-ABS(Table1[[#This Row],[Prod2]]-Table1[[#This Row],[Plan Revised]])/Table1[[#This Row],[Plan Revised]]))</f>
        <v>0</v>
      </c>
      <c r="AB2447" s="3"/>
      <c r="AC2447" s="30"/>
      <c r="AD2447"/>
      <c r="AF2447"/>
    </row>
    <row r="2448" spans="1:32">
      <c r="A2448" s="15" t="str">
        <f>IF(Table1[Week]=WeekSel,"Yes","No")</f>
        <v>No</v>
      </c>
      <c r="B2448" s="15" t="str">
        <f>IF((Table1[StartDate]&gt;=Date.GraphMin)*(Table1[StartDate]&lt;=Date.GraphMax)=1,"Yes","No")</f>
        <v>No</v>
      </c>
      <c r="C2448" s="15" t="str">
        <f>IF(OR(Table1[[#This Row],[Site]]="FOOD MILLING",Table1[[#This Row],[Site]]="GODACO"), "No", "Yes")</f>
        <v>Yes</v>
      </c>
      <c r="D2448" s="40">
        <f>MAX(DATE(Table1[Year],1,1),DATE(Table1[Year],1,1)-WEEKDAY(DATE(Table1[Year],1,1),2)+(Table1[WeekNum]-1)*7+1)</f>
        <v>44620</v>
      </c>
      <c r="E2448" s="40">
        <f>MIN(DATE(Table1[Year]+1,1,0),DATE(Table1[Year],1,1)-WEEKDAY(DATE(Table1[Year],1,1),2)+Table1[WeekNum]*7)</f>
        <v>44626</v>
      </c>
      <c r="F2448" s="15">
        <v>2022</v>
      </c>
      <c r="G2448" s="15">
        <f t="shared" si="76"/>
        <v>3</v>
      </c>
      <c r="H2448" s="16">
        <v>10</v>
      </c>
      <c r="I2448" s="207" t="str">
        <f>"W" &amp;Table1[[#This Row],[WeekNum]]</f>
        <v>W10</v>
      </c>
      <c r="J2448" s="19" t="str">
        <f t="shared" si="77"/>
        <v>22-W10</v>
      </c>
      <c r="K2448" s="4" t="s">
        <v>184</v>
      </c>
      <c r="L2448" s="4"/>
      <c r="M2448" s="4" t="s">
        <v>72</v>
      </c>
      <c r="N2448" s="4" t="s">
        <v>76</v>
      </c>
      <c r="O2448" s="266" t="s">
        <v>391</v>
      </c>
      <c r="P2448" s="11" t="s">
        <v>410</v>
      </c>
      <c r="Q2448" s="4" t="s">
        <v>416</v>
      </c>
      <c r="R2448" s="3"/>
      <c r="S2448" s="3">
        <v>0</v>
      </c>
      <c r="T2448" s="206">
        <f>ABS(Table1[[#This Row],[Prod]]-Table1[[#This Row],[Planned]])</f>
        <v>0</v>
      </c>
      <c r="U2448" s="209">
        <f>IF(ABS(Table1[[#This Row],[Prod]]-Table1[[#This Row],[Planned]])&gt;Table1[[#This Row],[Planned]],0,IF(Table1[[#This Row],[Planned]]=0,0,1-ABS(Table1[[#This Row],[Prod]]-Table1[[#This Row],[Planned]])/Table1[[#This Row],[Planned]]))</f>
        <v>0</v>
      </c>
      <c r="V2448" s="11"/>
      <c r="W2448" s="11"/>
      <c r="X2448" s="27"/>
      <c r="Y2448" s="206">
        <f>Table1[[#This Row],[Prod]]</f>
        <v>0</v>
      </c>
      <c r="Z2448" s="206">
        <f>ABS(Table1[[#This Row],[Prod2]]-Table1[[#This Row],[Plan Revised]])</f>
        <v>0</v>
      </c>
      <c r="AA2448" s="209">
        <f>IF(ABS(Table1[[#This Row],[Prod2]]-Table1[[#This Row],[Plan Revised]])&gt;Table1[[#This Row],[Plan Revised]],0,IF(Table1[[#This Row],[Plan Revised]]=0,0,1-ABS(Table1[[#This Row],[Prod2]]-Table1[[#This Row],[Plan Revised]])/Table1[[#This Row],[Plan Revised]]))</f>
        <v>0</v>
      </c>
      <c r="AB2448" s="3"/>
      <c r="AC2448" s="30"/>
      <c r="AD2448"/>
      <c r="AF2448"/>
    </row>
    <row r="2449" spans="1:32">
      <c r="A2449" s="15" t="str">
        <f>IF(Table1[Week]=WeekSel,"Yes","No")</f>
        <v>No</v>
      </c>
      <c r="B2449" s="15" t="str">
        <f>IF((Table1[StartDate]&gt;=Date.GraphMin)*(Table1[StartDate]&lt;=Date.GraphMax)=1,"Yes","No")</f>
        <v>No</v>
      </c>
      <c r="C2449" s="15" t="str">
        <f>IF(OR(Table1[[#This Row],[Site]]="FOOD MILLING",Table1[[#This Row],[Site]]="GODACO"), "No", "Yes")</f>
        <v>Yes</v>
      </c>
      <c r="D2449" s="40">
        <f>MAX(DATE(Table1[Year],1,1),DATE(Table1[Year],1,1)-WEEKDAY(DATE(Table1[Year],1,1),2)+(Table1[WeekNum]-1)*7+1)</f>
        <v>44620</v>
      </c>
      <c r="E2449" s="40">
        <f>MIN(DATE(Table1[Year]+1,1,0),DATE(Table1[Year],1,1)-WEEKDAY(DATE(Table1[Year],1,1),2)+Table1[WeekNum]*7)</f>
        <v>44626</v>
      </c>
      <c r="F2449" s="15">
        <v>2022</v>
      </c>
      <c r="G2449" s="15">
        <f t="shared" si="76"/>
        <v>3</v>
      </c>
      <c r="H2449" s="16">
        <v>10</v>
      </c>
      <c r="I2449" s="207" t="str">
        <f>"W" &amp;Table1[[#This Row],[WeekNum]]</f>
        <v>W10</v>
      </c>
      <c r="J2449" s="19" t="str">
        <f t="shared" si="77"/>
        <v>22-W10</v>
      </c>
      <c r="K2449" s="4" t="s">
        <v>179</v>
      </c>
      <c r="L2449" s="4"/>
      <c r="M2449" s="4" t="s">
        <v>72</v>
      </c>
      <c r="N2449" s="4" t="s">
        <v>76</v>
      </c>
      <c r="O2449" s="266" t="s">
        <v>391</v>
      </c>
      <c r="P2449" s="11" t="s">
        <v>410</v>
      </c>
      <c r="Q2449" s="4" t="s">
        <v>416</v>
      </c>
      <c r="R2449" s="3"/>
      <c r="S2449" s="3">
        <v>0</v>
      </c>
      <c r="T2449" s="206">
        <f>ABS(Table1[[#This Row],[Prod]]-Table1[[#This Row],[Planned]])</f>
        <v>0</v>
      </c>
      <c r="U2449" s="209">
        <f>IF(ABS(Table1[[#This Row],[Prod]]-Table1[[#This Row],[Planned]])&gt;Table1[[#This Row],[Planned]],0,IF(Table1[[#This Row],[Planned]]=0,0,1-ABS(Table1[[#This Row],[Prod]]-Table1[[#This Row],[Planned]])/Table1[[#This Row],[Planned]]))</f>
        <v>0</v>
      </c>
      <c r="V2449" s="11"/>
      <c r="W2449" s="11"/>
      <c r="X2449" s="27"/>
      <c r="Y2449" s="206">
        <f>Table1[[#This Row],[Prod]]</f>
        <v>0</v>
      </c>
      <c r="Z2449" s="206">
        <f>ABS(Table1[[#This Row],[Prod2]]-Table1[[#This Row],[Plan Revised]])</f>
        <v>0</v>
      </c>
      <c r="AA2449" s="209">
        <f>IF(ABS(Table1[[#This Row],[Prod2]]-Table1[[#This Row],[Plan Revised]])&gt;Table1[[#This Row],[Plan Revised]],0,IF(Table1[[#This Row],[Plan Revised]]=0,0,1-ABS(Table1[[#This Row],[Prod2]]-Table1[[#This Row],[Plan Revised]])/Table1[[#This Row],[Plan Revised]]))</f>
        <v>0</v>
      </c>
      <c r="AB2449" s="3"/>
      <c r="AC2449" s="30"/>
      <c r="AD2449"/>
      <c r="AF2449"/>
    </row>
    <row r="2450" spans="1:32">
      <c r="A2450" s="15" t="str">
        <f>IF(Table1[Week]=WeekSel,"Yes","No")</f>
        <v>No</v>
      </c>
      <c r="B2450" s="15" t="str">
        <f>IF((Table1[StartDate]&gt;=Date.GraphMin)*(Table1[StartDate]&lt;=Date.GraphMax)=1,"Yes","No")</f>
        <v>No</v>
      </c>
      <c r="C2450" s="15" t="str">
        <f>IF(OR(Table1[[#This Row],[Site]]="FOOD MILLING",Table1[[#This Row],[Site]]="GODACO"), "No", "Yes")</f>
        <v>Yes</v>
      </c>
      <c r="D2450" s="40">
        <f>MAX(DATE(Table1[Year],1,1),DATE(Table1[Year],1,1)-WEEKDAY(DATE(Table1[Year],1,1),2)+(Table1[WeekNum]-1)*7+1)</f>
        <v>44620</v>
      </c>
      <c r="E2450" s="40">
        <f>MIN(DATE(Table1[Year]+1,1,0),DATE(Table1[Year],1,1)-WEEKDAY(DATE(Table1[Year],1,1),2)+Table1[WeekNum]*7)</f>
        <v>44626</v>
      </c>
      <c r="F2450" s="15">
        <v>2022</v>
      </c>
      <c r="G2450" s="15">
        <f t="shared" si="76"/>
        <v>3</v>
      </c>
      <c r="H2450" s="16">
        <v>10</v>
      </c>
      <c r="I2450" s="207" t="str">
        <f>"W" &amp;Table1[[#This Row],[WeekNum]]</f>
        <v>W10</v>
      </c>
      <c r="J2450" s="19" t="str">
        <f t="shared" si="77"/>
        <v>22-W10</v>
      </c>
      <c r="K2450" s="4" t="s">
        <v>180</v>
      </c>
      <c r="L2450" s="4"/>
      <c r="M2450" s="4" t="s">
        <v>72</v>
      </c>
      <c r="N2450" s="4" t="s">
        <v>76</v>
      </c>
      <c r="O2450" s="266" t="s">
        <v>391</v>
      </c>
      <c r="P2450" s="11" t="s">
        <v>410</v>
      </c>
      <c r="Q2450" s="4" t="s">
        <v>416</v>
      </c>
      <c r="R2450" s="3">
        <v>1000</v>
      </c>
      <c r="S2450" s="3">
        <v>1000</v>
      </c>
      <c r="T2450" s="206">
        <f>ABS(Table1[[#This Row],[Prod]]-Table1[[#This Row],[Planned]])</f>
        <v>0</v>
      </c>
      <c r="U2450" s="209">
        <f>IF(ABS(Table1[[#This Row],[Prod]]-Table1[[#This Row],[Planned]])&gt;Table1[[#This Row],[Planned]],0,IF(Table1[[#This Row],[Planned]]=0,0,1-ABS(Table1[[#This Row],[Prod]]-Table1[[#This Row],[Planned]])/Table1[[#This Row],[Planned]]))</f>
        <v>1</v>
      </c>
      <c r="V2450" s="11"/>
      <c r="W2450" s="11"/>
      <c r="X2450" s="27">
        <v>1000</v>
      </c>
      <c r="Y2450" s="206">
        <f>Table1[[#This Row],[Prod]]</f>
        <v>1000</v>
      </c>
      <c r="Z2450" s="206">
        <f>ABS(Table1[[#This Row],[Prod2]]-Table1[[#This Row],[Plan Revised]])</f>
        <v>0</v>
      </c>
      <c r="AA2450" s="209">
        <f>IF(ABS(Table1[[#This Row],[Prod2]]-Table1[[#This Row],[Plan Revised]])&gt;Table1[[#This Row],[Plan Revised]],0,IF(Table1[[#This Row],[Plan Revised]]=0,0,1-ABS(Table1[[#This Row],[Prod2]]-Table1[[#This Row],[Plan Revised]])/Table1[[#This Row],[Plan Revised]]))</f>
        <v>1</v>
      </c>
      <c r="AB2450" s="3"/>
      <c r="AC2450" s="30"/>
      <c r="AD2450"/>
      <c r="AF2450"/>
    </row>
    <row r="2451" spans="1:32">
      <c r="A2451" s="15" t="str">
        <f>IF(Table1[Week]=WeekSel,"Yes","No")</f>
        <v>No</v>
      </c>
      <c r="B2451" s="15" t="str">
        <f>IF((Table1[StartDate]&gt;=Date.GraphMin)*(Table1[StartDate]&lt;=Date.GraphMax)=1,"Yes","No")</f>
        <v>No</v>
      </c>
      <c r="C2451" s="15" t="str">
        <f>IF(OR(Table1[[#This Row],[Site]]="FOOD MILLING",Table1[[#This Row],[Site]]="GODACO"), "No", "Yes")</f>
        <v>Yes</v>
      </c>
      <c r="D2451" s="40">
        <f>MAX(DATE(Table1[Year],1,1),DATE(Table1[Year],1,1)-WEEKDAY(DATE(Table1[Year],1,1),2)+(Table1[WeekNum]-1)*7+1)</f>
        <v>44620</v>
      </c>
      <c r="E2451" s="40">
        <f>MIN(DATE(Table1[Year]+1,1,0),DATE(Table1[Year],1,1)-WEEKDAY(DATE(Table1[Year],1,1),2)+Table1[WeekNum]*7)</f>
        <v>44626</v>
      </c>
      <c r="F2451" s="15">
        <v>2022</v>
      </c>
      <c r="G2451" s="15">
        <f t="shared" si="76"/>
        <v>3</v>
      </c>
      <c r="H2451" s="16">
        <v>10</v>
      </c>
      <c r="I2451" s="207" t="str">
        <f>"W" &amp;Table1[[#This Row],[WeekNum]]</f>
        <v>W10</v>
      </c>
      <c r="J2451" s="19" t="str">
        <f t="shared" si="77"/>
        <v>22-W10</v>
      </c>
      <c r="K2451" s="4" t="s">
        <v>726</v>
      </c>
      <c r="L2451" s="4"/>
      <c r="M2451" s="4" t="s">
        <v>72</v>
      </c>
      <c r="N2451" s="4" t="s">
        <v>76</v>
      </c>
      <c r="O2451" s="266" t="s">
        <v>391</v>
      </c>
      <c r="P2451" s="11" t="s">
        <v>410</v>
      </c>
      <c r="Q2451" s="11" t="s">
        <v>421</v>
      </c>
      <c r="R2451" s="3">
        <v>0</v>
      </c>
      <c r="S2451" s="3">
        <v>0</v>
      </c>
      <c r="T2451" s="206">
        <f>ABS(Table1[[#This Row],[Prod]]-Table1[[#This Row],[Planned]])</f>
        <v>0</v>
      </c>
      <c r="U2451" s="209">
        <f>IF(ABS(Table1[[#This Row],[Prod]]-Table1[[#This Row],[Planned]])&gt;Table1[[#This Row],[Planned]],0,IF(Table1[[#This Row],[Planned]]=0,0,1-ABS(Table1[[#This Row],[Prod]]-Table1[[#This Row],[Planned]])/Table1[[#This Row],[Planned]]))</f>
        <v>0</v>
      </c>
      <c r="V2451" s="11"/>
      <c r="W2451" s="11"/>
      <c r="X2451" s="27">
        <v>0</v>
      </c>
      <c r="Y2451" s="206">
        <f>Table1[[#This Row],[Prod]]</f>
        <v>0</v>
      </c>
      <c r="Z2451" s="206">
        <f>ABS(Table1[[#This Row],[Prod2]]-Table1[[#This Row],[Plan Revised]])</f>
        <v>0</v>
      </c>
      <c r="AA2451" s="209">
        <f>IF(ABS(Table1[[#This Row],[Prod2]]-Table1[[#This Row],[Plan Revised]])&gt;Table1[[#This Row],[Plan Revised]],0,IF(Table1[[#This Row],[Plan Revised]]=0,0,1-ABS(Table1[[#This Row],[Prod2]]-Table1[[#This Row],[Plan Revised]])/Table1[[#This Row],[Plan Revised]]))</f>
        <v>0</v>
      </c>
      <c r="AB2451" s="3"/>
      <c r="AC2451" s="30"/>
      <c r="AD2451"/>
      <c r="AF2451"/>
    </row>
    <row r="2452" spans="1:32">
      <c r="A2452" s="15" t="str">
        <f>IF(Table1[Week]=WeekSel,"Yes","No")</f>
        <v>No</v>
      </c>
      <c r="B2452" s="15" t="str">
        <f>IF((Table1[StartDate]&gt;=Date.GraphMin)*(Table1[StartDate]&lt;=Date.GraphMax)=1,"Yes","No")</f>
        <v>No</v>
      </c>
      <c r="C2452" s="15" t="str">
        <f>IF(OR(Table1[[#This Row],[Site]]="FOOD MILLING",Table1[[#This Row],[Site]]="GODACO"), "No", "Yes")</f>
        <v>Yes</v>
      </c>
      <c r="D2452" s="40">
        <f>MAX(DATE(Table1[Year],1,1),DATE(Table1[Year],1,1)-WEEKDAY(DATE(Table1[Year],1,1),2)+(Table1[WeekNum]-1)*7+1)</f>
        <v>44620</v>
      </c>
      <c r="E2452" s="40">
        <f>MIN(DATE(Table1[Year]+1,1,0),DATE(Table1[Year],1,1)-WEEKDAY(DATE(Table1[Year],1,1),2)+Table1[WeekNum]*7)</f>
        <v>44626</v>
      </c>
      <c r="F2452" s="15">
        <v>2022</v>
      </c>
      <c r="G2452" s="15">
        <f t="shared" si="76"/>
        <v>3</v>
      </c>
      <c r="H2452" s="16">
        <v>10</v>
      </c>
      <c r="I2452" s="207" t="str">
        <f>"W" &amp;Table1[[#This Row],[WeekNum]]</f>
        <v>W10</v>
      </c>
      <c r="J2452" s="19" t="str">
        <f t="shared" si="77"/>
        <v>22-W10</v>
      </c>
      <c r="K2452" s="4" t="s">
        <v>727</v>
      </c>
      <c r="L2452" s="4"/>
      <c r="M2452" s="4" t="s">
        <v>72</v>
      </c>
      <c r="N2452" s="4" t="s">
        <v>76</v>
      </c>
      <c r="O2452" s="266" t="s">
        <v>391</v>
      </c>
      <c r="P2452" s="11" t="s">
        <v>410</v>
      </c>
      <c r="Q2452" s="11" t="s">
        <v>421</v>
      </c>
      <c r="R2452" s="3">
        <v>0</v>
      </c>
      <c r="S2452" s="3">
        <v>0</v>
      </c>
      <c r="T2452" s="206">
        <f>ABS(Table1[[#This Row],[Prod]]-Table1[[#This Row],[Planned]])</f>
        <v>0</v>
      </c>
      <c r="U2452" s="209">
        <f>IF(ABS(Table1[[#This Row],[Prod]]-Table1[[#This Row],[Planned]])&gt;Table1[[#This Row],[Planned]],0,IF(Table1[[#This Row],[Planned]]=0,0,1-ABS(Table1[[#This Row],[Prod]]-Table1[[#This Row],[Planned]])/Table1[[#This Row],[Planned]]))</f>
        <v>0</v>
      </c>
      <c r="V2452" s="11"/>
      <c r="W2452" s="11"/>
      <c r="X2452" s="27">
        <v>0</v>
      </c>
      <c r="Y2452" s="206">
        <f>Table1[[#This Row],[Prod]]</f>
        <v>0</v>
      </c>
      <c r="Z2452" s="206">
        <f>ABS(Table1[[#This Row],[Prod2]]-Table1[[#This Row],[Plan Revised]])</f>
        <v>0</v>
      </c>
      <c r="AA2452" s="209">
        <f>IF(ABS(Table1[[#This Row],[Prod2]]-Table1[[#This Row],[Plan Revised]])&gt;Table1[[#This Row],[Plan Revised]],0,IF(Table1[[#This Row],[Plan Revised]]=0,0,1-ABS(Table1[[#This Row],[Prod2]]-Table1[[#This Row],[Plan Revised]])/Table1[[#This Row],[Plan Revised]]))</f>
        <v>0</v>
      </c>
      <c r="AB2452" s="3"/>
      <c r="AC2452" s="30"/>
      <c r="AD2452"/>
      <c r="AF2452"/>
    </row>
    <row r="2453" spans="1:32">
      <c r="A2453" s="15" t="str">
        <f>IF(Table1[Week]=WeekSel,"Yes","No")</f>
        <v>No</v>
      </c>
      <c r="B2453" s="15" t="str">
        <f>IF((Table1[StartDate]&gt;=Date.GraphMin)*(Table1[StartDate]&lt;=Date.GraphMax)=1,"Yes","No")</f>
        <v>No</v>
      </c>
      <c r="C2453" s="15" t="str">
        <f>IF(OR(Table1[[#This Row],[Site]]="FOOD MILLING",Table1[[#This Row],[Site]]="GODACO"), "No", "Yes")</f>
        <v>Yes</v>
      </c>
      <c r="D2453" s="40">
        <f>MAX(DATE(Table1[Year],1,1),DATE(Table1[Year],1,1)-WEEKDAY(DATE(Table1[Year],1,1),2)+(Table1[WeekNum]-1)*7+1)</f>
        <v>44613</v>
      </c>
      <c r="E2453" s="40">
        <f>MIN(DATE(Table1[Year]+1,1,0),DATE(Table1[Year],1,1)-WEEKDAY(DATE(Table1[Year],1,1),2)+Table1[WeekNum]*7)</f>
        <v>44619</v>
      </c>
      <c r="F2453" s="15">
        <v>2022</v>
      </c>
      <c r="G2453" s="15">
        <f t="shared" si="76"/>
        <v>2</v>
      </c>
      <c r="H2453" s="16">
        <v>9</v>
      </c>
      <c r="I2453" s="207" t="str">
        <f>"W" &amp;Table1[[#This Row],[WeekNum]]</f>
        <v>W9</v>
      </c>
      <c r="J2453" s="19" t="str">
        <f t="shared" si="77"/>
        <v>22-W09</v>
      </c>
      <c r="K2453" s="4" t="s">
        <v>644</v>
      </c>
      <c r="L2453" s="4"/>
      <c r="M2453" s="4" t="s">
        <v>72</v>
      </c>
      <c r="N2453" s="11" t="s">
        <v>428</v>
      </c>
      <c r="O2453" s="266" t="s">
        <v>400</v>
      </c>
      <c r="P2453" s="11" t="s">
        <v>373</v>
      </c>
      <c r="Q2453" s="11" t="s">
        <v>419</v>
      </c>
      <c r="R2453" s="3">
        <v>0</v>
      </c>
      <c r="S2453" s="3">
        <v>0</v>
      </c>
      <c r="T2453" s="206">
        <f>ABS(Table1[[#This Row],[Prod]]-Table1[[#This Row],[Planned]])</f>
        <v>0</v>
      </c>
      <c r="U2453" s="209">
        <f>IF(ABS(Table1[[#This Row],[Prod]]-Table1[[#This Row],[Planned]])&gt;Table1[[#This Row],[Planned]],0,IF(Table1[[#This Row],[Planned]]=0,0,1-ABS(Table1[[#This Row],[Prod]]-Table1[[#This Row],[Planned]])/Table1[[#This Row],[Planned]]))</f>
        <v>0</v>
      </c>
      <c r="V2453" s="11"/>
      <c r="W2453" s="11"/>
      <c r="X2453" s="27">
        <v>0</v>
      </c>
      <c r="Y2453" s="206">
        <f>Table1[[#This Row],[Prod]]</f>
        <v>0</v>
      </c>
      <c r="Z2453" s="206">
        <f>ABS(Table1[[#This Row],[Prod2]]-Table1[[#This Row],[Plan Revised]])</f>
        <v>0</v>
      </c>
      <c r="AA2453" s="209">
        <f>IF(ABS(Table1[[#This Row],[Prod2]]-Table1[[#This Row],[Plan Revised]])&gt;Table1[[#This Row],[Plan Revised]],0,IF(Table1[[#This Row],[Plan Revised]]=0,0,1-ABS(Table1[[#This Row],[Prod2]]-Table1[[#This Row],[Plan Revised]])/Table1[[#This Row],[Plan Revised]]))</f>
        <v>0</v>
      </c>
      <c r="AB2453" s="3"/>
      <c r="AC2453" s="30"/>
      <c r="AD2453"/>
      <c r="AF2453"/>
    </row>
    <row r="2454" spans="1:32">
      <c r="A2454" s="15" t="str">
        <f>IF(Table1[Week]=WeekSel,"Yes","No")</f>
        <v>No</v>
      </c>
      <c r="B2454" s="15" t="str">
        <f>IF((Table1[StartDate]&gt;=Date.GraphMin)*(Table1[StartDate]&lt;=Date.GraphMax)=1,"Yes","No")</f>
        <v>No</v>
      </c>
      <c r="C2454" s="15" t="str">
        <f>IF(OR(Table1[[#This Row],[Site]]="FOOD MILLING",Table1[[#This Row],[Site]]="GODACO"), "No", "Yes")</f>
        <v>Yes</v>
      </c>
      <c r="D2454" s="40">
        <f>MAX(DATE(Table1[Year],1,1),DATE(Table1[Year],1,1)-WEEKDAY(DATE(Table1[Year],1,1),2)+(Table1[WeekNum]-1)*7+1)</f>
        <v>44613</v>
      </c>
      <c r="E2454" s="40">
        <f>MIN(DATE(Table1[Year]+1,1,0),DATE(Table1[Year],1,1)-WEEKDAY(DATE(Table1[Year],1,1),2)+Table1[WeekNum]*7)</f>
        <v>44619</v>
      </c>
      <c r="F2454" s="15">
        <v>2022</v>
      </c>
      <c r="G2454" s="15">
        <f t="shared" si="76"/>
        <v>2</v>
      </c>
      <c r="H2454" s="16">
        <v>9</v>
      </c>
      <c r="I2454" s="207" t="str">
        <f>"W" &amp;Table1[[#This Row],[WeekNum]]</f>
        <v>W9</v>
      </c>
      <c r="J2454" s="19" t="str">
        <f t="shared" si="77"/>
        <v>22-W09</v>
      </c>
      <c r="K2454" s="4" t="s">
        <v>597</v>
      </c>
      <c r="L2454" s="4"/>
      <c r="M2454" s="4" t="s">
        <v>72</v>
      </c>
      <c r="N2454" s="11" t="s">
        <v>428</v>
      </c>
      <c r="O2454" s="266" t="s">
        <v>400</v>
      </c>
      <c r="P2454" s="11" t="s">
        <v>410</v>
      </c>
      <c r="Q2454" s="11" t="s">
        <v>419</v>
      </c>
      <c r="R2454" s="3">
        <v>0</v>
      </c>
      <c r="S2454" s="3">
        <v>0</v>
      </c>
      <c r="T2454" s="206">
        <f>ABS(Table1[[#This Row],[Prod]]-Table1[[#This Row],[Planned]])</f>
        <v>0</v>
      </c>
      <c r="U2454" s="209">
        <f>IF(ABS(Table1[[#This Row],[Prod]]-Table1[[#This Row],[Planned]])&gt;Table1[[#This Row],[Planned]],0,IF(Table1[[#This Row],[Planned]]=0,0,1-ABS(Table1[[#This Row],[Prod]]-Table1[[#This Row],[Planned]])/Table1[[#This Row],[Planned]]))</f>
        <v>0</v>
      </c>
      <c r="V2454" s="11"/>
      <c r="W2454" s="11"/>
      <c r="X2454" s="27">
        <v>0</v>
      </c>
      <c r="Y2454" s="206">
        <f>Table1[[#This Row],[Prod]]</f>
        <v>0</v>
      </c>
      <c r="Z2454" s="206">
        <f>ABS(Table1[[#This Row],[Prod2]]-Table1[[#This Row],[Plan Revised]])</f>
        <v>0</v>
      </c>
      <c r="AA2454" s="209">
        <f>IF(ABS(Table1[[#This Row],[Prod2]]-Table1[[#This Row],[Plan Revised]])&gt;Table1[[#This Row],[Plan Revised]],0,IF(Table1[[#This Row],[Plan Revised]]=0,0,1-ABS(Table1[[#This Row],[Prod2]]-Table1[[#This Row],[Plan Revised]])/Table1[[#This Row],[Plan Revised]]))</f>
        <v>0</v>
      </c>
      <c r="AB2454" s="3"/>
      <c r="AC2454" s="30"/>
      <c r="AD2454"/>
      <c r="AF2454"/>
    </row>
    <row r="2455" spans="1:32">
      <c r="A2455" s="15" t="str">
        <f>IF(Table1[Week]=WeekSel,"Yes","No")</f>
        <v>No</v>
      </c>
      <c r="B2455" s="15" t="str">
        <f>IF((Table1[StartDate]&gt;=Date.GraphMin)*(Table1[StartDate]&lt;=Date.GraphMax)=1,"Yes","No")</f>
        <v>No</v>
      </c>
      <c r="C2455" s="15" t="str">
        <f>IF(OR(Table1[[#This Row],[Site]]="FOOD MILLING",Table1[[#This Row],[Site]]="GODACO"), "No", "Yes")</f>
        <v>Yes</v>
      </c>
      <c r="D2455" s="40">
        <f>MAX(DATE(Table1[Year],1,1),DATE(Table1[Year],1,1)-WEEKDAY(DATE(Table1[Year],1,1),2)+(Table1[WeekNum]-1)*7+1)</f>
        <v>44613</v>
      </c>
      <c r="E2455" s="40">
        <f>MIN(DATE(Table1[Year]+1,1,0),DATE(Table1[Year],1,1)-WEEKDAY(DATE(Table1[Year],1,1),2)+Table1[WeekNum]*7)</f>
        <v>44619</v>
      </c>
      <c r="F2455" s="15">
        <v>2022</v>
      </c>
      <c r="G2455" s="15">
        <f t="shared" si="76"/>
        <v>2</v>
      </c>
      <c r="H2455" s="16">
        <v>9</v>
      </c>
      <c r="I2455" s="207" t="str">
        <f>"W" &amp;Table1[[#This Row],[WeekNum]]</f>
        <v>W9</v>
      </c>
      <c r="J2455" s="19" t="str">
        <f t="shared" si="77"/>
        <v>22-W09</v>
      </c>
      <c r="K2455" s="4" t="s">
        <v>611</v>
      </c>
      <c r="L2455" s="4"/>
      <c r="M2455" s="4" t="s">
        <v>72</v>
      </c>
      <c r="N2455" s="11" t="s">
        <v>428</v>
      </c>
      <c r="O2455" s="266" t="s">
        <v>400</v>
      </c>
      <c r="P2455" s="11" t="s">
        <v>410</v>
      </c>
      <c r="Q2455" s="11" t="s">
        <v>421</v>
      </c>
      <c r="R2455" s="3">
        <v>0</v>
      </c>
      <c r="S2455" s="3">
        <v>0</v>
      </c>
      <c r="T2455" s="206">
        <f>ABS(Table1[[#This Row],[Prod]]-Table1[[#This Row],[Planned]])</f>
        <v>0</v>
      </c>
      <c r="U2455" s="209">
        <f>IF(ABS(Table1[[#This Row],[Prod]]-Table1[[#This Row],[Planned]])&gt;Table1[[#This Row],[Planned]],0,IF(Table1[[#This Row],[Planned]]=0,0,1-ABS(Table1[[#This Row],[Prod]]-Table1[[#This Row],[Planned]])/Table1[[#This Row],[Planned]]))</f>
        <v>0</v>
      </c>
      <c r="V2455" s="11"/>
      <c r="W2455" s="11"/>
      <c r="X2455" s="27">
        <v>0</v>
      </c>
      <c r="Y2455" s="206">
        <f>Table1[[#This Row],[Prod]]</f>
        <v>0</v>
      </c>
      <c r="Z2455" s="206">
        <f>ABS(Table1[[#This Row],[Prod2]]-Table1[[#This Row],[Plan Revised]])</f>
        <v>0</v>
      </c>
      <c r="AA2455" s="209">
        <f>IF(ABS(Table1[[#This Row],[Prod2]]-Table1[[#This Row],[Plan Revised]])&gt;Table1[[#This Row],[Plan Revised]],0,IF(Table1[[#This Row],[Plan Revised]]=0,0,1-ABS(Table1[[#This Row],[Prod2]]-Table1[[#This Row],[Plan Revised]])/Table1[[#This Row],[Plan Revised]]))</f>
        <v>0</v>
      </c>
      <c r="AB2455" s="3"/>
      <c r="AC2455" s="30"/>
      <c r="AD2455"/>
      <c r="AF2455"/>
    </row>
    <row r="2456" spans="1:32">
      <c r="A2456" s="15" t="str">
        <f>IF(Table1[Week]=WeekSel,"Yes","No")</f>
        <v>No</v>
      </c>
      <c r="B2456" s="15" t="str">
        <f>IF((Table1[StartDate]&gt;=Date.GraphMin)*(Table1[StartDate]&lt;=Date.GraphMax)=1,"Yes","No")</f>
        <v>No</v>
      </c>
      <c r="C2456" s="15" t="str">
        <f>IF(OR(Table1[[#This Row],[Site]]="FOOD MILLING",Table1[[#This Row],[Site]]="GODACO"), "No", "Yes")</f>
        <v>Yes</v>
      </c>
      <c r="D2456" s="40">
        <f>MAX(DATE(Table1[Year],1,1),DATE(Table1[Year],1,1)-WEEKDAY(DATE(Table1[Year],1,1),2)+(Table1[WeekNum]-1)*7+1)</f>
        <v>44613</v>
      </c>
      <c r="E2456" s="40">
        <f>MIN(DATE(Table1[Year]+1,1,0),DATE(Table1[Year],1,1)-WEEKDAY(DATE(Table1[Year],1,1),2)+Table1[WeekNum]*7)</f>
        <v>44619</v>
      </c>
      <c r="F2456" s="15">
        <v>2022</v>
      </c>
      <c r="G2456" s="15">
        <f t="shared" si="76"/>
        <v>2</v>
      </c>
      <c r="H2456" s="16">
        <v>9</v>
      </c>
      <c r="I2456" s="207" t="str">
        <f>"W" &amp;Table1[[#This Row],[WeekNum]]</f>
        <v>W9</v>
      </c>
      <c r="J2456" s="19" t="str">
        <f t="shared" si="77"/>
        <v>22-W09</v>
      </c>
      <c r="K2456" s="4" t="s">
        <v>612</v>
      </c>
      <c r="L2456" s="4"/>
      <c r="M2456" s="4" t="s">
        <v>72</v>
      </c>
      <c r="N2456" s="11" t="s">
        <v>428</v>
      </c>
      <c r="O2456" s="266" t="s">
        <v>400</v>
      </c>
      <c r="P2456" s="11" t="s">
        <v>410</v>
      </c>
      <c r="Q2456" s="11" t="s">
        <v>421</v>
      </c>
      <c r="R2456" s="3">
        <v>0</v>
      </c>
      <c r="S2456" s="3">
        <v>0</v>
      </c>
      <c r="T2456" s="206">
        <f>ABS(Table1[[#This Row],[Prod]]-Table1[[#This Row],[Planned]])</f>
        <v>0</v>
      </c>
      <c r="U2456" s="209">
        <f>IF(ABS(Table1[[#This Row],[Prod]]-Table1[[#This Row],[Planned]])&gt;Table1[[#This Row],[Planned]],0,IF(Table1[[#This Row],[Planned]]=0,0,1-ABS(Table1[[#This Row],[Prod]]-Table1[[#This Row],[Planned]])/Table1[[#This Row],[Planned]]))</f>
        <v>0</v>
      </c>
      <c r="V2456" s="11"/>
      <c r="W2456" s="11"/>
      <c r="X2456" s="27">
        <v>0</v>
      </c>
      <c r="Y2456" s="206">
        <f>Table1[[#This Row],[Prod]]</f>
        <v>0</v>
      </c>
      <c r="Z2456" s="206">
        <f>ABS(Table1[[#This Row],[Prod2]]-Table1[[#This Row],[Plan Revised]])</f>
        <v>0</v>
      </c>
      <c r="AA2456" s="209">
        <f>IF(ABS(Table1[[#This Row],[Prod2]]-Table1[[#This Row],[Plan Revised]])&gt;Table1[[#This Row],[Plan Revised]],0,IF(Table1[[#This Row],[Plan Revised]]=0,0,1-ABS(Table1[[#This Row],[Prod2]]-Table1[[#This Row],[Plan Revised]])/Table1[[#This Row],[Plan Revised]]))</f>
        <v>0</v>
      </c>
      <c r="AB2456" s="3"/>
      <c r="AC2456" s="30"/>
      <c r="AD2456"/>
      <c r="AF2456"/>
    </row>
    <row r="2457" spans="1:32">
      <c r="A2457" s="15" t="str">
        <f>IF(Table1[Week]=WeekSel,"Yes","No")</f>
        <v>No</v>
      </c>
      <c r="B2457" s="15" t="str">
        <f>IF((Table1[StartDate]&gt;=Date.GraphMin)*(Table1[StartDate]&lt;=Date.GraphMax)=1,"Yes","No")</f>
        <v>No</v>
      </c>
      <c r="C2457" s="15" t="str">
        <f>IF(OR(Table1[[#This Row],[Site]]="FOOD MILLING",Table1[[#This Row],[Site]]="GODACO"), "No", "Yes")</f>
        <v>Yes</v>
      </c>
      <c r="D2457" s="40">
        <f>MAX(DATE(Table1[Year],1,1),DATE(Table1[Year],1,1)-WEEKDAY(DATE(Table1[Year],1,1),2)+(Table1[WeekNum]-1)*7+1)</f>
        <v>44613</v>
      </c>
      <c r="E2457" s="40">
        <f>MIN(DATE(Table1[Year]+1,1,0),DATE(Table1[Year],1,1)-WEEKDAY(DATE(Table1[Year],1,1),2)+Table1[WeekNum]*7)</f>
        <v>44619</v>
      </c>
      <c r="F2457" s="15">
        <v>2022</v>
      </c>
      <c r="G2457" s="15">
        <f t="shared" si="76"/>
        <v>2</v>
      </c>
      <c r="H2457" s="16">
        <v>9</v>
      </c>
      <c r="I2457" s="207" t="str">
        <f>"W" &amp;Table1[[#This Row],[WeekNum]]</f>
        <v>W9</v>
      </c>
      <c r="J2457" s="19" t="str">
        <f t="shared" si="77"/>
        <v>22-W09</v>
      </c>
      <c r="K2457" s="4" t="s">
        <v>601</v>
      </c>
      <c r="L2457" s="4"/>
      <c r="M2457" s="4" t="s">
        <v>72</v>
      </c>
      <c r="N2457" s="11" t="s">
        <v>428</v>
      </c>
      <c r="O2457" s="266" t="s">
        <v>400</v>
      </c>
      <c r="P2457" s="11" t="s">
        <v>410</v>
      </c>
      <c r="Q2457" s="11" t="s">
        <v>421</v>
      </c>
      <c r="R2457" s="3">
        <v>0</v>
      </c>
      <c r="S2457" s="3">
        <v>0</v>
      </c>
      <c r="T2457" s="206">
        <f>ABS(Table1[[#This Row],[Prod]]-Table1[[#This Row],[Planned]])</f>
        <v>0</v>
      </c>
      <c r="U2457" s="209">
        <f>IF(ABS(Table1[[#This Row],[Prod]]-Table1[[#This Row],[Planned]])&gt;Table1[[#This Row],[Planned]],0,IF(Table1[[#This Row],[Planned]]=0,0,1-ABS(Table1[[#This Row],[Prod]]-Table1[[#This Row],[Planned]])/Table1[[#This Row],[Planned]]))</f>
        <v>0</v>
      </c>
      <c r="V2457" s="11"/>
      <c r="W2457" s="11"/>
      <c r="X2457" s="27">
        <v>0</v>
      </c>
      <c r="Y2457" s="206">
        <f>Table1[[#This Row],[Prod]]</f>
        <v>0</v>
      </c>
      <c r="Z2457" s="206">
        <f>ABS(Table1[[#This Row],[Prod2]]-Table1[[#This Row],[Plan Revised]])</f>
        <v>0</v>
      </c>
      <c r="AA2457" s="209">
        <f>IF(ABS(Table1[[#This Row],[Prod2]]-Table1[[#This Row],[Plan Revised]])&gt;Table1[[#This Row],[Plan Revised]],0,IF(Table1[[#This Row],[Plan Revised]]=0,0,1-ABS(Table1[[#This Row],[Prod2]]-Table1[[#This Row],[Plan Revised]])/Table1[[#This Row],[Plan Revised]]))</f>
        <v>0</v>
      </c>
      <c r="AB2457" s="3"/>
      <c r="AC2457" s="30"/>
      <c r="AD2457"/>
      <c r="AF2457"/>
    </row>
    <row r="2458" spans="1:32">
      <c r="A2458" s="15" t="str">
        <f>IF(Table1[Week]=WeekSel,"Yes","No")</f>
        <v>No</v>
      </c>
      <c r="B2458" s="15" t="str">
        <f>IF((Table1[StartDate]&gt;=Date.GraphMin)*(Table1[StartDate]&lt;=Date.GraphMax)=1,"Yes","No")</f>
        <v>No</v>
      </c>
      <c r="C2458" s="15" t="str">
        <f>IF(OR(Table1[[#This Row],[Site]]="FOOD MILLING",Table1[[#This Row],[Site]]="GODACO"), "No", "Yes")</f>
        <v>Yes</v>
      </c>
      <c r="D2458" s="40">
        <f>MAX(DATE(Table1[Year],1,1),DATE(Table1[Year],1,1)-WEEKDAY(DATE(Table1[Year],1,1),2)+(Table1[WeekNum]-1)*7+1)</f>
        <v>44613</v>
      </c>
      <c r="E2458" s="40">
        <f>MIN(DATE(Table1[Year]+1,1,0),DATE(Table1[Year],1,1)-WEEKDAY(DATE(Table1[Year],1,1),2)+Table1[WeekNum]*7)</f>
        <v>44619</v>
      </c>
      <c r="F2458" s="15">
        <v>2022</v>
      </c>
      <c r="G2458" s="15">
        <f t="shared" si="76"/>
        <v>2</v>
      </c>
      <c r="H2458" s="16">
        <v>9</v>
      </c>
      <c r="I2458" s="207" t="str">
        <f>"W" &amp;Table1[[#This Row],[WeekNum]]</f>
        <v>W9</v>
      </c>
      <c r="J2458" s="19" t="str">
        <f t="shared" si="77"/>
        <v>22-W09</v>
      </c>
      <c r="K2458" s="4" t="s">
        <v>602</v>
      </c>
      <c r="L2458" s="4"/>
      <c r="M2458" s="4" t="s">
        <v>72</v>
      </c>
      <c r="N2458" s="11" t="s">
        <v>428</v>
      </c>
      <c r="O2458" s="266" t="s">
        <v>400</v>
      </c>
      <c r="P2458" s="11" t="s">
        <v>410</v>
      </c>
      <c r="Q2458" s="11" t="s">
        <v>421</v>
      </c>
      <c r="R2458" s="3">
        <v>0</v>
      </c>
      <c r="S2458" s="3">
        <v>0</v>
      </c>
      <c r="T2458" s="206">
        <f>ABS(Table1[[#This Row],[Prod]]-Table1[[#This Row],[Planned]])</f>
        <v>0</v>
      </c>
      <c r="U2458" s="209">
        <f>IF(ABS(Table1[[#This Row],[Prod]]-Table1[[#This Row],[Planned]])&gt;Table1[[#This Row],[Planned]],0,IF(Table1[[#This Row],[Planned]]=0,0,1-ABS(Table1[[#This Row],[Prod]]-Table1[[#This Row],[Planned]])/Table1[[#This Row],[Planned]]))</f>
        <v>0</v>
      </c>
      <c r="V2458" s="11"/>
      <c r="W2458" s="11"/>
      <c r="X2458" s="27">
        <v>0</v>
      </c>
      <c r="Y2458" s="206">
        <f>Table1[[#This Row],[Prod]]</f>
        <v>0</v>
      </c>
      <c r="Z2458" s="206">
        <f>ABS(Table1[[#This Row],[Prod2]]-Table1[[#This Row],[Plan Revised]])</f>
        <v>0</v>
      </c>
      <c r="AA2458" s="209">
        <f>IF(ABS(Table1[[#This Row],[Prod2]]-Table1[[#This Row],[Plan Revised]])&gt;Table1[[#This Row],[Plan Revised]],0,IF(Table1[[#This Row],[Plan Revised]]=0,0,1-ABS(Table1[[#This Row],[Prod2]]-Table1[[#This Row],[Plan Revised]])/Table1[[#This Row],[Plan Revised]]))</f>
        <v>0</v>
      </c>
      <c r="AB2458" s="3"/>
      <c r="AC2458" s="30"/>
      <c r="AD2458"/>
      <c r="AF2458"/>
    </row>
    <row r="2459" spans="1:32">
      <c r="A2459" s="15" t="str">
        <f>IF(Table1[Week]=WeekSel,"Yes","No")</f>
        <v>No</v>
      </c>
      <c r="B2459" s="15" t="str">
        <f>IF((Table1[StartDate]&gt;=Date.GraphMin)*(Table1[StartDate]&lt;=Date.GraphMax)=1,"Yes","No")</f>
        <v>No</v>
      </c>
      <c r="C2459" s="15" t="str">
        <f>IF(OR(Table1[[#This Row],[Site]]="FOOD MILLING",Table1[[#This Row],[Site]]="GODACO"), "No", "Yes")</f>
        <v>Yes</v>
      </c>
      <c r="D2459" s="40">
        <f>MAX(DATE(Table1[Year],1,1),DATE(Table1[Year],1,1)-WEEKDAY(DATE(Table1[Year],1,1),2)+(Table1[WeekNum]-1)*7+1)</f>
        <v>44613</v>
      </c>
      <c r="E2459" s="40">
        <f>MIN(DATE(Table1[Year]+1,1,0),DATE(Table1[Year],1,1)-WEEKDAY(DATE(Table1[Year],1,1),2)+Table1[WeekNum]*7)</f>
        <v>44619</v>
      </c>
      <c r="F2459" s="15">
        <v>2022</v>
      </c>
      <c r="G2459" s="15">
        <f t="shared" si="76"/>
        <v>2</v>
      </c>
      <c r="H2459" s="16">
        <v>9</v>
      </c>
      <c r="I2459" s="207" t="str">
        <f>"W" &amp;Table1[[#This Row],[WeekNum]]</f>
        <v>W9</v>
      </c>
      <c r="J2459" s="19" t="str">
        <f t="shared" si="77"/>
        <v>22-W09</v>
      </c>
      <c r="K2459" s="4" t="s">
        <v>472</v>
      </c>
      <c r="L2459" s="4"/>
      <c r="M2459" s="4" t="s">
        <v>72</v>
      </c>
      <c r="N2459" s="11" t="s">
        <v>428</v>
      </c>
      <c r="O2459" s="266" t="s">
        <v>400</v>
      </c>
      <c r="P2459" s="11" t="s">
        <v>410</v>
      </c>
      <c r="Q2459" s="11" t="s">
        <v>421</v>
      </c>
      <c r="R2459" s="3">
        <v>0</v>
      </c>
      <c r="S2459" s="3">
        <v>0</v>
      </c>
      <c r="T2459" s="206">
        <f>ABS(Table1[[#This Row],[Prod]]-Table1[[#This Row],[Planned]])</f>
        <v>0</v>
      </c>
      <c r="U2459" s="209">
        <f>IF(ABS(Table1[[#This Row],[Prod]]-Table1[[#This Row],[Planned]])&gt;Table1[[#This Row],[Planned]],0,IF(Table1[[#This Row],[Planned]]=0,0,1-ABS(Table1[[#This Row],[Prod]]-Table1[[#This Row],[Planned]])/Table1[[#This Row],[Planned]]))</f>
        <v>0</v>
      </c>
      <c r="V2459" s="11"/>
      <c r="W2459" s="11"/>
      <c r="X2459" s="27">
        <v>0</v>
      </c>
      <c r="Y2459" s="206">
        <f>Table1[[#This Row],[Prod]]</f>
        <v>0</v>
      </c>
      <c r="Z2459" s="206">
        <f>ABS(Table1[[#This Row],[Prod2]]-Table1[[#This Row],[Plan Revised]])</f>
        <v>0</v>
      </c>
      <c r="AA2459" s="209">
        <f>IF(ABS(Table1[[#This Row],[Prod2]]-Table1[[#This Row],[Plan Revised]])&gt;Table1[[#This Row],[Plan Revised]],0,IF(Table1[[#This Row],[Plan Revised]]=0,0,1-ABS(Table1[[#This Row],[Prod2]]-Table1[[#This Row],[Plan Revised]])/Table1[[#This Row],[Plan Revised]]))</f>
        <v>0</v>
      </c>
      <c r="AB2459" s="3"/>
      <c r="AC2459" s="30"/>
      <c r="AD2459"/>
      <c r="AF2459"/>
    </row>
    <row r="2460" spans="1:32">
      <c r="A2460" s="15" t="str">
        <f>IF(Table1[Week]=WeekSel,"Yes","No")</f>
        <v>No</v>
      </c>
      <c r="B2460" s="15" t="str">
        <f>IF((Table1[StartDate]&gt;=Date.GraphMin)*(Table1[StartDate]&lt;=Date.GraphMax)=1,"Yes","No")</f>
        <v>No</v>
      </c>
      <c r="C2460" s="15" t="str">
        <f>IF(OR(Table1[[#This Row],[Site]]="FOOD MILLING",Table1[[#This Row],[Site]]="GODACO"), "No", "Yes")</f>
        <v>Yes</v>
      </c>
      <c r="D2460" s="40">
        <f>MAX(DATE(Table1[Year],1,1),DATE(Table1[Year],1,1)-WEEKDAY(DATE(Table1[Year],1,1),2)+(Table1[WeekNum]-1)*7+1)</f>
        <v>44613</v>
      </c>
      <c r="E2460" s="40">
        <f>MIN(DATE(Table1[Year]+1,1,0),DATE(Table1[Year],1,1)-WEEKDAY(DATE(Table1[Year],1,1),2)+Table1[WeekNum]*7)</f>
        <v>44619</v>
      </c>
      <c r="F2460" s="15">
        <v>2022</v>
      </c>
      <c r="G2460" s="15">
        <f t="shared" si="76"/>
        <v>2</v>
      </c>
      <c r="H2460" s="16">
        <v>9</v>
      </c>
      <c r="I2460" s="207" t="str">
        <f>"W" &amp;Table1[[#This Row],[WeekNum]]</f>
        <v>W9</v>
      </c>
      <c r="J2460" s="19" t="str">
        <f t="shared" si="77"/>
        <v>22-W09</v>
      </c>
      <c r="K2460" s="4" t="s">
        <v>73</v>
      </c>
      <c r="L2460" s="4"/>
      <c r="M2460" s="4" t="s">
        <v>72</v>
      </c>
      <c r="N2460" s="11" t="s">
        <v>428</v>
      </c>
      <c r="O2460" s="266" t="s">
        <v>400</v>
      </c>
      <c r="P2460" s="11" t="s">
        <v>410</v>
      </c>
      <c r="Q2460" s="11" t="s">
        <v>419</v>
      </c>
      <c r="R2460" s="3">
        <v>0</v>
      </c>
      <c r="S2460" s="3">
        <v>0</v>
      </c>
      <c r="T2460" s="206">
        <f>ABS(Table1[[#This Row],[Prod]]-Table1[[#This Row],[Planned]])</f>
        <v>0</v>
      </c>
      <c r="U2460" s="209">
        <f>IF(ABS(Table1[[#This Row],[Prod]]-Table1[[#This Row],[Planned]])&gt;Table1[[#This Row],[Planned]],0,IF(Table1[[#This Row],[Planned]]=0,0,1-ABS(Table1[[#This Row],[Prod]]-Table1[[#This Row],[Planned]])/Table1[[#This Row],[Planned]]))</f>
        <v>0</v>
      </c>
      <c r="V2460" s="11"/>
      <c r="W2460" s="11"/>
      <c r="X2460" s="27">
        <v>0</v>
      </c>
      <c r="Y2460" s="206">
        <f>Table1[[#This Row],[Prod]]</f>
        <v>0</v>
      </c>
      <c r="Z2460" s="206">
        <f>ABS(Table1[[#This Row],[Prod2]]-Table1[[#This Row],[Plan Revised]])</f>
        <v>0</v>
      </c>
      <c r="AA2460" s="209">
        <f>IF(ABS(Table1[[#This Row],[Prod2]]-Table1[[#This Row],[Plan Revised]])&gt;Table1[[#This Row],[Plan Revised]],0,IF(Table1[[#This Row],[Plan Revised]]=0,0,1-ABS(Table1[[#This Row],[Prod2]]-Table1[[#This Row],[Plan Revised]])/Table1[[#This Row],[Plan Revised]]))</f>
        <v>0</v>
      </c>
      <c r="AB2460" s="3"/>
      <c r="AC2460" s="30"/>
      <c r="AD2460"/>
      <c r="AF2460"/>
    </row>
    <row r="2461" spans="1:32">
      <c r="A2461" s="15" t="str">
        <f>IF(Table1[Week]=WeekSel,"Yes","No")</f>
        <v>No</v>
      </c>
      <c r="B2461" s="15" t="str">
        <f>IF((Table1[StartDate]&gt;=Date.GraphMin)*(Table1[StartDate]&lt;=Date.GraphMax)=1,"Yes","No")</f>
        <v>No</v>
      </c>
      <c r="C2461" s="15" t="str">
        <f>IF(OR(Table1[[#This Row],[Site]]="FOOD MILLING",Table1[[#This Row],[Site]]="GODACO"), "No", "Yes")</f>
        <v>Yes</v>
      </c>
      <c r="D2461" s="40">
        <f>MAX(DATE(Table1[Year],1,1),DATE(Table1[Year],1,1)-WEEKDAY(DATE(Table1[Year],1,1),2)+(Table1[WeekNum]-1)*7+1)</f>
        <v>44613</v>
      </c>
      <c r="E2461" s="40">
        <f>MIN(DATE(Table1[Year]+1,1,0),DATE(Table1[Year],1,1)-WEEKDAY(DATE(Table1[Year],1,1),2)+Table1[WeekNum]*7)</f>
        <v>44619</v>
      </c>
      <c r="F2461" s="15">
        <v>2022</v>
      </c>
      <c r="G2461" s="15">
        <f t="shared" si="76"/>
        <v>2</v>
      </c>
      <c r="H2461" s="16">
        <v>9</v>
      </c>
      <c r="I2461" s="207" t="str">
        <f>"W" &amp;Table1[[#This Row],[WeekNum]]</f>
        <v>W9</v>
      </c>
      <c r="J2461" s="19" t="str">
        <f t="shared" si="77"/>
        <v>22-W09</v>
      </c>
      <c r="K2461" s="4" t="s">
        <v>74</v>
      </c>
      <c r="L2461" s="4"/>
      <c r="M2461" s="4" t="s">
        <v>72</v>
      </c>
      <c r="N2461" s="11" t="s">
        <v>428</v>
      </c>
      <c r="O2461" s="266" t="s">
        <v>400</v>
      </c>
      <c r="P2461" s="11" t="s">
        <v>410</v>
      </c>
      <c r="Q2461" s="11" t="s">
        <v>419</v>
      </c>
      <c r="R2461" s="3">
        <v>0</v>
      </c>
      <c r="S2461" s="3">
        <v>0</v>
      </c>
      <c r="T2461" s="206">
        <f>ABS(Table1[[#This Row],[Prod]]-Table1[[#This Row],[Planned]])</f>
        <v>0</v>
      </c>
      <c r="U2461" s="209">
        <f>IF(ABS(Table1[[#This Row],[Prod]]-Table1[[#This Row],[Planned]])&gt;Table1[[#This Row],[Planned]],0,IF(Table1[[#This Row],[Planned]]=0,0,1-ABS(Table1[[#This Row],[Prod]]-Table1[[#This Row],[Planned]])/Table1[[#This Row],[Planned]]))</f>
        <v>0</v>
      </c>
      <c r="V2461" s="11"/>
      <c r="W2461" s="11"/>
      <c r="X2461" s="27">
        <v>0</v>
      </c>
      <c r="Y2461" s="206">
        <f>Table1[[#This Row],[Prod]]</f>
        <v>0</v>
      </c>
      <c r="Z2461" s="206">
        <f>ABS(Table1[[#This Row],[Prod2]]-Table1[[#This Row],[Plan Revised]])</f>
        <v>0</v>
      </c>
      <c r="AA2461" s="209">
        <f>IF(ABS(Table1[[#This Row],[Prod2]]-Table1[[#This Row],[Plan Revised]])&gt;Table1[[#This Row],[Plan Revised]],0,IF(Table1[[#This Row],[Plan Revised]]=0,0,1-ABS(Table1[[#This Row],[Prod2]]-Table1[[#This Row],[Plan Revised]])/Table1[[#This Row],[Plan Revised]]))</f>
        <v>0</v>
      </c>
      <c r="AB2461" s="3"/>
      <c r="AC2461" s="30"/>
      <c r="AD2461"/>
      <c r="AF2461"/>
    </row>
    <row r="2462" spans="1:32">
      <c r="A2462" s="15" t="str">
        <f>IF(Table1[Week]=WeekSel,"Yes","No")</f>
        <v>No</v>
      </c>
      <c r="B2462" s="15" t="str">
        <f>IF((Table1[StartDate]&gt;=Date.GraphMin)*(Table1[StartDate]&lt;=Date.GraphMax)=1,"Yes","No")</f>
        <v>No</v>
      </c>
      <c r="C2462" s="15" t="str">
        <f>IF(OR(Table1[[#This Row],[Site]]="FOOD MILLING",Table1[[#This Row],[Site]]="GODACO"), "No", "Yes")</f>
        <v>Yes</v>
      </c>
      <c r="D2462" s="40">
        <f>MAX(DATE(Table1[Year],1,1),DATE(Table1[Year],1,1)-WEEKDAY(DATE(Table1[Year],1,1),2)+(Table1[WeekNum]-1)*7+1)</f>
        <v>44613</v>
      </c>
      <c r="E2462" s="40">
        <f>MIN(DATE(Table1[Year]+1,1,0),DATE(Table1[Year],1,1)-WEEKDAY(DATE(Table1[Year],1,1),2)+Table1[WeekNum]*7)</f>
        <v>44619</v>
      </c>
      <c r="F2462" s="15">
        <v>2022</v>
      </c>
      <c r="G2462" s="15">
        <f t="shared" si="76"/>
        <v>2</v>
      </c>
      <c r="H2462" s="16">
        <v>9</v>
      </c>
      <c r="I2462" s="207" t="str">
        <f>"W" &amp;Table1[[#This Row],[WeekNum]]</f>
        <v>W9</v>
      </c>
      <c r="J2462" s="19" t="str">
        <f t="shared" si="77"/>
        <v>22-W09</v>
      </c>
      <c r="K2462" s="4" t="s">
        <v>75</v>
      </c>
      <c r="L2462" s="4"/>
      <c r="M2462" s="4" t="s">
        <v>72</v>
      </c>
      <c r="N2462" s="11" t="s">
        <v>428</v>
      </c>
      <c r="O2462" s="266" t="s">
        <v>400</v>
      </c>
      <c r="P2462" s="11" t="s">
        <v>410</v>
      </c>
      <c r="Q2462" s="11" t="s">
        <v>419</v>
      </c>
      <c r="R2462" s="3">
        <v>3000</v>
      </c>
      <c r="S2462" s="3">
        <v>0</v>
      </c>
      <c r="T2462" s="206">
        <f>ABS(Table1[[#This Row],[Prod]]-Table1[[#This Row],[Planned]])</f>
        <v>3000</v>
      </c>
      <c r="U2462" s="209">
        <f>IF(ABS(Table1[[#This Row],[Prod]]-Table1[[#This Row],[Planned]])&gt;Table1[[#This Row],[Planned]],0,IF(Table1[[#This Row],[Planned]]=0,0,1-ABS(Table1[[#This Row],[Prod]]-Table1[[#This Row],[Planned]])/Table1[[#This Row],[Planned]]))</f>
        <v>0</v>
      </c>
      <c r="V2462" s="11"/>
      <c r="W2462" s="11"/>
      <c r="X2462" s="27">
        <v>3000</v>
      </c>
      <c r="Y2462" s="206">
        <f>Table1[[#This Row],[Prod]]</f>
        <v>0</v>
      </c>
      <c r="Z2462" s="206">
        <f>ABS(Table1[[#This Row],[Prod2]]-Table1[[#This Row],[Plan Revised]])</f>
        <v>3000</v>
      </c>
      <c r="AA2462" s="209">
        <f>IF(ABS(Table1[[#This Row],[Prod2]]-Table1[[#This Row],[Plan Revised]])&gt;Table1[[#This Row],[Plan Revised]],0,IF(Table1[[#This Row],[Plan Revised]]=0,0,1-ABS(Table1[[#This Row],[Prod2]]-Table1[[#This Row],[Plan Revised]])/Table1[[#This Row],[Plan Revised]]))</f>
        <v>0</v>
      </c>
      <c r="AB2462" s="3"/>
      <c r="AC2462" s="30"/>
      <c r="AD2462"/>
      <c r="AF2462"/>
    </row>
    <row r="2463" spans="1:32">
      <c r="A2463" s="15" t="str">
        <f>IF(Table1[Week]=WeekSel,"Yes","No")</f>
        <v>No</v>
      </c>
      <c r="B2463" s="15" t="str">
        <f>IF((Table1[StartDate]&gt;=Date.GraphMin)*(Table1[StartDate]&lt;=Date.GraphMax)=1,"Yes","No")</f>
        <v>No</v>
      </c>
      <c r="C2463" s="15" t="str">
        <f>IF(OR(Table1[[#This Row],[Site]]="FOOD MILLING",Table1[[#This Row],[Site]]="GODACO"), "No", "Yes")</f>
        <v>Yes</v>
      </c>
      <c r="D2463" s="40">
        <f>MAX(DATE(Table1[Year],1,1),DATE(Table1[Year],1,1)-WEEKDAY(DATE(Table1[Year],1,1),2)+(Table1[WeekNum]-1)*7+1)</f>
        <v>44613</v>
      </c>
      <c r="E2463" s="40">
        <f>MIN(DATE(Table1[Year]+1,1,0),DATE(Table1[Year],1,1)-WEEKDAY(DATE(Table1[Year],1,1),2)+Table1[WeekNum]*7)</f>
        <v>44619</v>
      </c>
      <c r="F2463" s="15">
        <v>2022</v>
      </c>
      <c r="G2463" s="15">
        <f t="shared" si="76"/>
        <v>2</v>
      </c>
      <c r="H2463" s="16">
        <v>9</v>
      </c>
      <c r="I2463" s="207" t="str">
        <f>"W" &amp;Table1[[#This Row],[WeekNum]]</f>
        <v>W9</v>
      </c>
      <c r="J2463" s="19" t="str">
        <f t="shared" si="77"/>
        <v>22-W09</v>
      </c>
      <c r="K2463" s="4" t="s">
        <v>37</v>
      </c>
      <c r="L2463" s="4"/>
      <c r="M2463" s="4" t="s">
        <v>72</v>
      </c>
      <c r="N2463" s="11" t="s">
        <v>428</v>
      </c>
      <c r="O2463" s="266" t="s">
        <v>400</v>
      </c>
      <c r="P2463" s="11" t="s">
        <v>373</v>
      </c>
      <c r="Q2463" s="11" t="s">
        <v>419</v>
      </c>
      <c r="R2463" s="3">
        <v>0</v>
      </c>
      <c r="S2463" s="3">
        <v>0</v>
      </c>
      <c r="T2463" s="206">
        <f>ABS(Table1[[#This Row],[Prod]]-Table1[[#This Row],[Planned]])</f>
        <v>0</v>
      </c>
      <c r="U2463" s="209">
        <f>IF(ABS(Table1[[#This Row],[Prod]]-Table1[[#This Row],[Planned]])&gt;Table1[[#This Row],[Planned]],0,IF(Table1[[#This Row],[Planned]]=0,0,1-ABS(Table1[[#This Row],[Prod]]-Table1[[#This Row],[Planned]])/Table1[[#This Row],[Planned]]))</f>
        <v>0</v>
      </c>
      <c r="V2463" s="11"/>
      <c r="W2463" s="11"/>
      <c r="X2463" s="27">
        <v>0</v>
      </c>
      <c r="Y2463" s="206">
        <f>Table1[[#This Row],[Prod]]</f>
        <v>0</v>
      </c>
      <c r="Z2463" s="206">
        <f>ABS(Table1[[#This Row],[Prod2]]-Table1[[#This Row],[Plan Revised]])</f>
        <v>0</v>
      </c>
      <c r="AA2463" s="209">
        <f>IF(ABS(Table1[[#This Row],[Prod2]]-Table1[[#This Row],[Plan Revised]])&gt;Table1[[#This Row],[Plan Revised]],0,IF(Table1[[#This Row],[Plan Revised]]=0,0,1-ABS(Table1[[#This Row],[Prod2]]-Table1[[#This Row],[Plan Revised]])/Table1[[#This Row],[Plan Revised]]))</f>
        <v>0</v>
      </c>
      <c r="AB2463" s="3"/>
      <c r="AC2463" s="30"/>
      <c r="AD2463"/>
      <c r="AF2463"/>
    </row>
    <row r="2464" spans="1:32">
      <c r="A2464" s="15" t="str">
        <f>IF(Table1[Week]=WeekSel,"Yes","No")</f>
        <v>No</v>
      </c>
      <c r="B2464" s="15" t="str">
        <f>IF((Table1[StartDate]&gt;=Date.GraphMin)*(Table1[StartDate]&lt;=Date.GraphMax)=1,"Yes","No")</f>
        <v>No</v>
      </c>
      <c r="C2464" s="15" t="str">
        <f>IF(OR(Table1[[#This Row],[Site]]="FOOD MILLING",Table1[[#This Row],[Site]]="GODACO"), "No", "Yes")</f>
        <v>Yes</v>
      </c>
      <c r="D2464" s="40">
        <f>MAX(DATE(Table1[Year],1,1),DATE(Table1[Year],1,1)-WEEKDAY(DATE(Table1[Year],1,1),2)+(Table1[WeekNum]-1)*7+1)</f>
        <v>44613</v>
      </c>
      <c r="E2464" s="40">
        <f>MIN(DATE(Table1[Year]+1,1,0),DATE(Table1[Year],1,1)-WEEKDAY(DATE(Table1[Year],1,1),2)+Table1[WeekNum]*7)</f>
        <v>44619</v>
      </c>
      <c r="F2464" s="15">
        <v>2022</v>
      </c>
      <c r="G2464" s="15">
        <f t="shared" si="76"/>
        <v>2</v>
      </c>
      <c r="H2464" s="16">
        <v>9</v>
      </c>
      <c r="I2464" s="207" t="str">
        <f>"W" &amp;Table1[[#This Row],[WeekNum]]</f>
        <v>W9</v>
      </c>
      <c r="J2464" s="19" t="str">
        <f t="shared" si="77"/>
        <v>22-W09</v>
      </c>
      <c r="K2464" s="4" t="s">
        <v>645</v>
      </c>
      <c r="L2464" s="4"/>
      <c r="M2464" s="4" t="s">
        <v>72</v>
      </c>
      <c r="N2464" s="11" t="s">
        <v>428</v>
      </c>
      <c r="O2464" s="266" t="s">
        <v>389</v>
      </c>
      <c r="P2464" s="11" t="s">
        <v>377</v>
      </c>
      <c r="Q2464" s="11" t="s">
        <v>421</v>
      </c>
      <c r="R2464" s="3">
        <v>0</v>
      </c>
      <c r="S2464" s="3">
        <v>0</v>
      </c>
      <c r="T2464" s="206">
        <f>ABS(Table1[[#This Row],[Prod]]-Table1[[#This Row],[Planned]])</f>
        <v>0</v>
      </c>
      <c r="U2464" s="209">
        <f>IF(ABS(Table1[[#This Row],[Prod]]-Table1[[#This Row],[Planned]])&gt;Table1[[#This Row],[Planned]],0,IF(Table1[[#This Row],[Planned]]=0,0,1-ABS(Table1[[#This Row],[Prod]]-Table1[[#This Row],[Planned]])/Table1[[#This Row],[Planned]]))</f>
        <v>0</v>
      </c>
      <c r="V2464" s="11"/>
      <c r="W2464" s="11"/>
      <c r="X2464" s="27">
        <v>0</v>
      </c>
      <c r="Y2464" s="206">
        <f>Table1[[#This Row],[Prod]]</f>
        <v>0</v>
      </c>
      <c r="Z2464" s="206">
        <f>ABS(Table1[[#This Row],[Prod2]]-Table1[[#This Row],[Plan Revised]])</f>
        <v>0</v>
      </c>
      <c r="AA2464" s="209">
        <f>IF(ABS(Table1[[#This Row],[Prod2]]-Table1[[#This Row],[Plan Revised]])&gt;Table1[[#This Row],[Plan Revised]],0,IF(Table1[[#This Row],[Plan Revised]]=0,0,1-ABS(Table1[[#This Row],[Prod2]]-Table1[[#This Row],[Plan Revised]])/Table1[[#This Row],[Plan Revised]]))</f>
        <v>0</v>
      </c>
      <c r="AB2464" s="3"/>
      <c r="AC2464" s="30"/>
      <c r="AD2464"/>
      <c r="AF2464"/>
    </row>
    <row r="2465" spans="1:32">
      <c r="A2465" s="15" t="str">
        <f>IF(Table1[Week]=WeekSel,"Yes","No")</f>
        <v>No</v>
      </c>
      <c r="B2465" s="15" t="str">
        <f>IF((Table1[StartDate]&gt;=Date.GraphMin)*(Table1[StartDate]&lt;=Date.GraphMax)=1,"Yes","No")</f>
        <v>No</v>
      </c>
      <c r="C2465" s="15" t="str">
        <f>IF(OR(Table1[[#This Row],[Site]]="FOOD MILLING",Table1[[#This Row],[Site]]="GODACO"), "No", "Yes")</f>
        <v>Yes</v>
      </c>
      <c r="D2465" s="40">
        <f>MAX(DATE(Table1[Year],1,1),DATE(Table1[Year],1,1)-WEEKDAY(DATE(Table1[Year],1,1),2)+(Table1[WeekNum]-1)*7+1)</f>
        <v>44613</v>
      </c>
      <c r="E2465" s="40">
        <f>MIN(DATE(Table1[Year]+1,1,0),DATE(Table1[Year],1,1)-WEEKDAY(DATE(Table1[Year],1,1),2)+Table1[WeekNum]*7)</f>
        <v>44619</v>
      </c>
      <c r="F2465" s="15">
        <v>2022</v>
      </c>
      <c r="G2465" s="15">
        <f t="shared" si="76"/>
        <v>2</v>
      </c>
      <c r="H2465" s="16">
        <v>9</v>
      </c>
      <c r="I2465" s="207" t="str">
        <f>"W" &amp;Table1[[#This Row],[WeekNum]]</f>
        <v>W9</v>
      </c>
      <c r="J2465" s="19" t="str">
        <f t="shared" si="77"/>
        <v>22-W09</v>
      </c>
      <c r="K2465" s="4" t="s">
        <v>646</v>
      </c>
      <c r="L2465" s="4"/>
      <c r="M2465" s="4" t="s">
        <v>72</v>
      </c>
      <c r="N2465" s="11" t="s">
        <v>428</v>
      </c>
      <c r="O2465" s="266" t="s">
        <v>389</v>
      </c>
      <c r="P2465" s="11" t="s">
        <v>377</v>
      </c>
      <c r="Q2465" s="11" t="s">
        <v>421</v>
      </c>
      <c r="R2465" s="3">
        <v>0</v>
      </c>
      <c r="S2465" s="3">
        <v>0</v>
      </c>
      <c r="T2465" s="206">
        <f>ABS(Table1[[#This Row],[Prod]]-Table1[[#This Row],[Planned]])</f>
        <v>0</v>
      </c>
      <c r="U2465" s="209">
        <f>IF(ABS(Table1[[#This Row],[Prod]]-Table1[[#This Row],[Planned]])&gt;Table1[[#This Row],[Planned]],0,IF(Table1[[#This Row],[Planned]]=0,0,1-ABS(Table1[[#This Row],[Prod]]-Table1[[#This Row],[Planned]])/Table1[[#This Row],[Planned]]))</f>
        <v>0</v>
      </c>
      <c r="V2465" s="11"/>
      <c r="W2465" s="11"/>
      <c r="X2465" s="27">
        <v>0</v>
      </c>
      <c r="Y2465" s="206">
        <f>Table1[[#This Row],[Prod]]</f>
        <v>0</v>
      </c>
      <c r="Z2465" s="206">
        <f>ABS(Table1[[#This Row],[Prod2]]-Table1[[#This Row],[Plan Revised]])</f>
        <v>0</v>
      </c>
      <c r="AA2465" s="209">
        <f>IF(ABS(Table1[[#This Row],[Prod2]]-Table1[[#This Row],[Plan Revised]])&gt;Table1[[#This Row],[Plan Revised]],0,IF(Table1[[#This Row],[Plan Revised]]=0,0,1-ABS(Table1[[#This Row],[Prod2]]-Table1[[#This Row],[Plan Revised]])/Table1[[#This Row],[Plan Revised]]))</f>
        <v>0</v>
      </c>
      <c r="AB2465" s="3"/>
      <c r="AC2465" s="30"/>
      <c r="AD2465"/>
      <c r="AF2465"/>
    </row>
    <row r="2466" spans="1:32">
      <c r="A2466" s="15" t="str">
        <f>IF(Table1[Week]=WeekSel,"Yes","No")</f>
        <v>No</v>
      </c>
      <c r="B2466" s="15" t="str">
        <f>IF((Table1[StartDate]&gt;=Date.GraphMin)*(Table1[StartDate]&lt;=Date.GraphMax)=1,"Yes","No")</f>
        <v>No</v>
      </c>
      <c r="C2466" s="15" t="str">
        <f>IF(OR(Table1[[#This Row],[Site]]="FOOD MILLING",Table1[[#This Row],[Site]]="GODACO"), "No", "Yes")</f>
        <v>Yes</v>
      </c>
      <c r="D2466" s="40">
        <f>MAX(DATE(Table1[Year],1,1),DATE(Table1[Year],1,1)-WEEKDAY(DATE(Table1[Year],1,1),2)+(Table1[WeekNum]-1)*7+1)</f>
        <v>44613</v>
      </c>
      <c r="E2466" s="40">
        <f>MIN(DATE(Table1[Year]+1,1,0),DATE(Table1[Year],1,1)-WEEKDAY(DATE(Table1[Year],1,1),2)+Table1[WeekNum]*7)</f>
        <v>44619</v>
      </c>
      <c r="F2466" s="15">
        <v>2022</v>
      </c>
      <c r="G2466" s="15">
        <f t="shared" si="76"/>
        <v>2</v>
      </c>
      <c r="H2466" s="16">
        <v>9</v>
      </c>
      <c r="I2466" s="207" t="str">
        <f>"W" &amp;Table1[[#This Row],[WeekNum]]</f>
        <v>W9</v>
      </c>
      <c r="J2466" s="19" t="str">
        <f t="shared" si="77"/>
        <v>22-W09</v>
      </c>
      <c r="K2466" s="4" t="s">
        <v>648</v>
      </c>
      <c r="L2466" s="4"/>
      <c r="M2466" s="4" t="s">
        <v>72</v>
      </c>
      <c r="N2466" s="11" t="s">
        <v>428</v>
      </c>
      <c r="O2466" s="266" t="s">
        <v>400</v>
      </c>
      <c r="P2466" s="11" t="s">
        <v>373</v>
      </c>
      <c r="Q2466" s="11" t="s">
        <v>419</v>
      </c>
      <c r="R2466" s="3">
        <v>0</v>
      </c>
      <c r="S2466" s="3">
        <v>0</v>
      </c>
      <c r="T2466" s="206">
        <f>ABS(Table1[[#This Row],[Prod]]-Table1[[#This Row],[Planned]])</f>
        <v>0</v>
      </c>
      <c r="U2466" s="209">
        <f>IF(ABS(Table1[[#This Row],[Prod]]-Table1[[#This Row],[Planned]])&gt;Table1[[#This Row],[Planned]],0,IF(Table1[[#This Row],[Planned]]=0,0,1-ABS(Table1[[#This Row],[Prod]]-Table1[[#This Row],[Planned]])/Table1[[#This Row],[Planned]]))</f>
        <v>0</v>
      </c>
      <c r="V2466" s="11"/>
      <c r="W2466" s="11"/>
      <c r="X2466" s="27">
        <v>0</v>
      </c>
      <c r="Y2466" s="206">
        <f>Table1[[#This Row],[Prod]]</f>
        <v>0</v>
      </c>
      <c r="Z2466" s="206">
        <f>ABS(Table1[[#This Row],[Prod2]]-Table1[[#This Row],[Plan Revised]])</f>
        <v>0</v>
      </c>
      <c r="AA2466" s="209">
        <f>IF(ABS(Table1[[#This Row],[Prod2]]-Table1[[#This Row],[Plan Revised]])&gt;Table1[[#This Row],[Plan Revised]],0,IF(Table1[[#This Row],[Plan Revised]]=0,0,1-ABS(Table1[[#This Row],[Prod2]]-Table1[[#This Row],[Plan Revised]])/Table1[[#This Row],[Plan Revised]]))</f>
        <v>0</v>
      </c>
      <c r="AB2466" s="3"/>
      <c r="AC2466" s="30"/>
      <c r="AD2466"/>
      <c r="AF2466"/>
    </row>
    <row r="2467" spans="1:32">
      <c r="A2467" s="15" t="str">
        <f>IF(Table1[Week]=WeekSel,"Yes","No")</f>
        <v>No</v>
      </c>
      <c r="B2467" s="15" t="str">
        <f>IF((Table1[StartDate]&gt;=Date.GraphMin)*(Table1[StartDate]&lt;=Date.GraphMax)=1,"Yes","No")</f>
        <v>No</v>
      </c>
      <c r="C2467" s="15" t="str">
        <f>IF(OR(Table1[[#This Row],[Site]]="FOOD MILLING",Table1[[#This Row],[Site]]="GODACO"), "No", "Yes")</f>
        <v>Yes</v>
      </c>
      <c r="D2467" s="40">
        <f>MAX(DATE(Table1[Year],1,1),DATE(Table1[Year],1,1)-WEEKDAY(DATE(Table1[Year],1,1),2)+(Table1[WeekNum]-1)*7+1)</f>
        <v>44613</v>
      </c>
      <c r="E2467" s="40">
        <f>MIN(DATE(Table1[Year]+1,1,0),DATE(Table1[Year],1,1)-WEEKDAY(DATE(Table1[Year],1,1),2)+Table1[WeekNum]*7)</f>
        <v>44619</v>
      </c>
      <c r="F2467" s="15">
        <v>2022</v>
      </c>
      <c r="G2467" s="15">
        <f t="shared" si="76"/>
        <v>2</v>
      </c>
      <c r="H2467" s="16">
        <v>9</v>
      </c>
      <c r="I2467" s="207" t="str">
        <f>"W" &amp;Table1[[#This Row],[WeekNum]]</f>
        <v>W9</v>
      </c>
      <c r="J2467" s="19" t="str">
        <f t="shared" si="77"/>
        <v>22-W09</v>
      </c>
      <c r="K2467" s="4" t="s">
        <v>649</v>
      </c>
      <c r="L2467" s="4"/>
      <c r="M2467" s="4" t="s">
        <v>72</v>
      </c>
      <c r="N2467" s="11" t="s">
        <v>428</v>
      </c>
      <c r="O2467" s="266" t="s">
        <v>400</v>
      </c>
      <c r="P2467" s="11" t="s">
        <v>373</v>
      </c>
      <c r="Q2467" s="11" t="s">
        <v>419</v>
      </c>
      <c r="R2467" s="3">
        <v>0</v>
      </c>
      <c r="S2467" s="3">
        <v>0</v>
      </c>
      <c r="T2467" s="206">
        <f>ABS(Table1[[#This Row],[Prod]]-Table1[[#This Row],[Planned]])</f>
        <v>0</v>
      </c>
      <c r="U2467" s="209">
        <f>IF(ABS(Table1[[#This Row],[Prod]]-Table1[[#This Row],[Planned]])&gt;Table1[[#This Row],[Planned]],0,IF(Table1[[#This Row],[Planned]]=0,0,1-ABS(Table1[[#This Row],[Prod]]-Table1[[#This Row],[Planned]])/Table1[[#This Row],[Planned]]))</f>
        <v>0</v>
      </c>
      <c r="V2467" s="11"/>
      <c r="W2467" s="11"/>
      <c r="X2467" s="27">
        <v>0</v>
      </c>
      <c r="Y2467" s="206">
        <f>Table1[[#This Row],[Prod]]</f>
        <v>0</v>
      </c>
      <c r="Z2467" s="206">
        <f>ABS(Table1[[#This Row],[Prod2]]-Table1[[#This Row],[Plan Revised]])</f>
        <v>0</v>
      </c>
      <c r="AA2467" s="209">
        <f>IF(ABS(Table1[[#This Row],[Prod2]]-Table1[[#This Row],[Plan Revised]])&gt;Table1[[#This Row],[Plan Revised]],0,IF(Table1[[#This Row],[Plan Revised]]=0,0,1-ABS(Table1[[#This Row],[Prod2]]-Table1[[#This Row],[Plan Revised]])/Table1[[#This Row],[Plan Revised]]))</f>
        <v>0</v>
      </c>
      <c r="AB2467" s="3"/>
      <c r="AC2467" s="30"/>
      <c r="AD2467"/>
      <c r="AF2467"/>
    </row>
    <row r="2468" spans="1:32">
      <c r="A2468" s="15" t="str">
        <f>IF(Table1[Week]=WeekSel,"Yes","No")</f>
        <v>No</v>
      </c>
      <c r="B2468" s="15" t="str">
        <f>IF((Table1[StartDate]&gt;=Date.GraphMin)*(Table1[StartDate]&lt;=Date.GraphMax)=1,"Yes","No")</f>
        <v>No</v>
      </c>
      <c r="C2468" s="15" t="str">
        <f>IF(OR(Table1[[#This Row],[Site]]="FOOD MILLING",Table1[[#This Row],[Site]]="GODACO"), "No", "Yes")</f>
        <v>Yes</v>
      </c>
      <c r="D2468" s="40">
        <f>MAX(DATE(Table1[Year],1,1),DATE(Table1[Year],1,1)-WEEKDAY(DATE(Table1[Year],1,1),2)+(Table1[WeekNum]-1)*7+1)</f>
        <v>44613</v>
      </c>
      <c r="E2468" s="40">
        <f>MIN(DATE(Table1[Year]+1,1,0),DATE(Table1[Year],1,1)-WEEKDAY(DATE(Table1[Year],1,1),2)+Table1[WeekNum]*7)</f>
        <v>44619</v>
      </c>
      <c r="F2468" s="15">
        <v>2022</v>
      </c>
      <c r="G2468" s="15">
        <f t="shared" si="76"/>
        <v>2</v>
      </c>
      <c r="H2468" s="16">
        <v>9</v>
      </c>
      <c r="I2468" s="207" t="str">
        <f>"W" &amp;Table1[[#This Row],[WeekNum]]</f>
        <v>W9</v>
      </c>
      <c r="J2468" s="19" t="str">
        <f t="shared" si="77"/>
        <v>22-W09</v>
      </c>
      <c r="K2468" s="4" t="s">
        <v>650</v>
      </c>
      <c r="L2468" s="4"/>
      <c r="M2468" s="4" t="s">
        <v>72</v>
      </c>
      <c r="N2468" s="11" t="s">
        <v>428</v>
      </c>
      <c r="O2468" s="266" t="s">
        <v>400</v>
      </c>
      <c r="P2468" s="11" t="s">
        <v>373</v>
      </c>
      <c r="Q2468" s="11" t="s">
        <v>419</v>
      </c>
      <c r="R2468" s="3">
        <v>6000</v>
      </c>
      <c r="S2468" s="3">
        <v>6621.65</v>
      </c>
      <c r="T2468" s="206">
        <f>ABS(Table1[[#This Row],[Prod]]-Table1[[#This Row],[Planned]])</f>
        <v>621.64999999999964</v>
      </c>
      <c r="U2468" s="209">
        <f>IF(ABS(Table1[[#This Row],[Prod]]-Table1[[#This Row],[Planned]])&gt;Table1[[#This Row],[Planned]],0,IF(Table1[[#This Row],[Planned]]=0,0,1-ABS(Table1[[#This Row],[Prod]]-Table1[[#This Row],[Planned]])/Table1[[#This Row],[Planned]]))</f>
        <v>0.8963916666666667</v>
      </c>
      <c r="V2468" s="11"/>
      <c r="W2468" s="11"/>
      <c r="X2468" s="27">
        <v>7000</v>
      </c>
      <c r="Y2468" s="206">
        <f>Table1[[#This Row],[Prod]]</f>
        <v>6621.65</v>
      </c>
      <c r="Z2468" s="206">
        <f>ABS(Table1[[#This Row],[Prod2]]-Table1[[#This Row],[Plan Revised]])</f>
        <v>378.35000000000036</v>
      </c>
      <c r="AA2468" s="209">
        <f>IF(ABS(Table1[[#This Row],[Prod2]]-Table1[[#This Row],[Plan Revised]])&gt;Table1[[#This Row],[Plan Revised]],0,IF(Table1[[#This Row],[Plan Revised]]=0,0,1-ABS(Table1[[#This Row],[Prod2]]-Table1[[#This Row],[Plan Revised]])/Table1[[#This Row],[Plan Revised]]))</f>
        <v>0.94594999999999996</v>
      </c>
      <c r="AB2468" s="3"/>
      <c r="AC2468" s="30"/>
      <c r="AD2468"/>
      <c r="AF2468"/>
    </row>
    <row r="2469" spans="1:32">
      <c r="A2469" s="15" t="str">
        <f>IF(Table1[Week]=WeekSel,"Yes","No")</f>
        <v>No</v>
      </c>
      <c r="B2469" s="15" t="str">
        <f>IF((Table1[StartDate]&gt;=Date.GraphMin)*(Table1[StartDate]&lt;=Date.GraphMax)=1,"Yes","No")</f>
        <v>No</v>
      </c>
      <c r="C2469" s="15" t="str">
        <f>IF(OR(Table1[[#This Row],[Site]]="FOOD MILLING",Table1[[#This Row],[Site]]="GODACO"), "No", "Yes")</f>
        <v>Yes</v>
      </c>
      <c r="D2469" s="40">
        <f>MAX(DATE(Table1[Year],1,1),DATE(Table1[Year],1,1)-WEEKDAY(DATE(Table1[Year],1,1),2)+(Table1[WeekNum]-1)*7+1)</f>
        <v>44613</v>
      </c>
      <c r="E2469" s="40">
        <f>MIN(DATE(Table1[Year]+1,1,0),DATE(Table1[Year],1,1)-WEEKDAY(DATE(Table1[Year],1,1),2)+Table1[WeekNum]*7)</f>
        <v>44619</v>
      </c>
      <c r="F2469" s="15">
        <v>2022</v>
      </c>
      <c r="G2469" s="15">
        <f t="shared" si="76"/>
        <v>2</v>
      </c>
      <c r="H2469" s="16">
        <v>9</v>
      </c>
      <c r="I2469" s="207" t="str">
        <f>"W" &amp;Table1[[#This Row],[WeekNum]]</f>
        <v>W9</v>
      </c>
      <c r="J2469" s="19" t="str">
        <f t="shared" si="77"/>
        <v>22-W09</v>
      </c>
      <c r="K2469" s="4" t="s">
        <v>651</v>
      </c>
      <c r="L2469" s="4"/>
      <c r="M2469" s="4" t="s">
        <v>72</v>
      </c>
      <c r="N2469" s="11" t="s">
        <v>428</v>
      </c>
      <c r="O2469" s="266" t="s">
        <v>400</v>
      </c>
      <c r="P2469" s="11" t="s">
        <v>373</v>
      </c>
      <c r="Q2469" s="11" t="s">
        <v>419</v>
      </c>
      <c r="R2469" s="3">
        <v>4000</v>
      </c>
      <c r="S2469" s="3">
        <v>3942.3999999999996</v>
      </c>
      <c r="T2469" s="206">
        <f>ABS(Table1[[#This Row],[Prod]]-Table1[[#This Row],[Planned]])</f>
        <v>57.600000000000364</v>
      </c>
      <c r="U2469" s="209">
        <f>IF(ABS(Table1[[#This Row],[Prod]]-Table1[[#This Row],[Planned]])&gt;Table1[[#This Row],[Planned]],0,IF(Table1[[#This Row],[Planned]]=0,0,1-ABS(Table1[[#This Row],[Prod]]-Table1[[#This Row],[Planned]])/Table1[[#This Row],[Planned]]))</f>
        <v>0.98559999999999992</v>
      </c>
      <c r="V2469" s="11"/>
      <c r="W2469" s="11"/>
      <c r="X2469" s="27">
        <v>5000</v>
      </c>
      <c r="Y2469" s="206">
        <f>Table1[[#This Row],[Prod]]</f>
        <v>3942.3999999999996</v>
      </c>
      <c r="Z2469" s="206">
        <f>ABS(Table1[[#This Row],[Prod2]]-Table1[[#This Row],[Plan Revised]])</f>
        <v>1057.6000000000004</v>
      </c>
      <c r="AA2469" s="209">
        <f>IF(ABS(Table1[[#This Row],[Prod2]]-Table1[[#This Row],[Plan Revised]])&gt;Table1[[#This Row],[Plan Revised]],0,IF(Table1[[#This Row],[Plan Revised]]=0,0,1-ABS(Table1[[#This Row],[Prod2]]-Table1[[#This Row],[Plan Revised]])/Table1[[#This Row],[Plan Revised]]))</f>
        <v>0.78847999999999996</v>
      </c>
      <c r="AB2469" s="3"/>
      <c r="AC2469" s="30"/>
      <c r="AD2469"/>
      <c r="AF2469"/>
    </row>
    <row r="2470" spans="1:32">
      <c r="A2470" s="15" t="str">
        <f>IF(Table1[Week]=WeekSel,"Yes","No")</f>
        <v>No</v>
      </c>
      <c r="B2470" s="15" t="str">
        <f>IF((Table1[StartDate]&gt;=Date.GraphMin)*(Table1[StartDate]&lt;=Date.GraphMax)=1,"Yes","No")</f>
        <v>No</v>
      </c>
      <c r="C2470" s="15" t="str">
        <f>IF(OR(Table1[[#This Row],[Site]]="FOOD MILLING",Table1[[#This Row],[Site]]="GODACO"), "No", "Yes")</f>
        <v>Yes</v>
      </c>
      <c r="D2470" s="40">
        <f>MAX(DATE(Table1[Year],1,1),DATE(Table1[Year],1,1)-WEEKDAY(DATE(Table1[Year],1,1),2)+(Table1[WeekNum]-1)*7+1)</f>
        <v>44613</v>
      </c>
      <c r="E2470" s="40">
        <f>MIN(DATE(Table1[Year]+1,1,0),DATE(Table1[Year],1,1)-WEEKDAY(DATE(Table1[Year],1,1),2)+Table1[WeekNum]*7)</f>
        <v>44619</v>
      </c>
      <c r="F2470" s="15">
        <v>2022</v>
      </c>
      <c r="G2470" s="15">
        <f t="shared" si="76"/>
        <v>2</v>
      </c>
      <c r="H2470" s="16">
        <v>9</v>
      </c>
      <c r="I2470" s="207" t="str">
        <f>"W" &amp;Table1[[#This Row],[WeekNum]]</f>
        <v>W9</v>
      </c>
      <c r="J2470" s="19" t="str">
        <f t="shared" si="77"/>
        <v>22-W09</v>
      </c>
      <c r="K2470" s="4" t="s">
        <v>652</v>
      </c>
      <c r="L2470" s="4"/>
      <c r="M2470" s="4" t="s">
        <v>72</v>
      </c>
      <c r="N2470" s="11" t="s">
        <v>428</v>
      </c>
      <c r="O2470" s="266" t="s">
        <v>400</v>
      </c>
      <c r="P2470" s="11" t="s">
        <v>373</v>
      </c>
      <c r="Q2470" s="11" t="s">
        <v>419</v>
      </c>
      <c r="R2470" s="3">
        <v>4000</v>
      </c>
      <c r="S2470" s="3">
        <v>6274.0999999999995</v>
      </c>
      <c r="T2470" s="206">
        <f>ABS(Table1[[#This Row],[Prod]]-Table1[[#This Row],[Planned]])</f>
        <v>2274.0999999999995</v>
      </c>
      <c r="U2470" s="209">
        <f>IF(ABS(Table1[[#This Row],[Prod]]-Table1[[#This Row],[Planned]])&gt;Table1[[#This Row],[Planned]],0,IF(Table1[[#This Row],[Planned]]=0,0,1-ABS(Table1[[#This Row],[Prod]]-Table1[[#This Row],[Planned]])/Table1[[#This Row],[Planned]]))</f>
        <v>0.43147500000000016</v>
      </c>
      <c r="V2470" s="11"/>
      <c r="W2470" s="11"/>
      <c r="X2470" s="27">
        <v>4000</v>
      </c>
      <c r="Y2470" s="206">
        <f>Table1[[#This Row],[Prod]]</f>
        <v>6274.0999999999995</v>
      </c>
      <c r="Z2470" s="206">
        <f>ABS(Table1[[#This Row],[Prod2]]-Table1[[#This Row],[Plan Revised]])</f>
        <v>2274.0999999999995</v>
      </c>
      <c r="AA2470" s="209">
        <f>IF(ABS(Table1[[#This Row],[Prod2]]-Table1[[#This Row],[Plan Revised]])&gt;Table1[[#This Row],[Plan Revised]],0,IF(Table1[[#This Row],[Plan Revised]]=0,0,1-ABS(Table1[[#This Row],[Prod2]]-Table1[[#This Row],[Plan Revised]])/Table1[[#This Row],[Plan Revised]]))</f>
        <v>0.43147500000000016</v>
      </c>
      <c r="AB2470" s="3"/>
      <c r="AC2470" s="30"/>
      <c r="AD2470"/>
      <c r="AF2470"/>
    </row>
    <row r="2471" spans="1:32">
      <c r="A2471" s="15" t="str">
        <f>IF(Table1[Week]=WeekSel,"Yes","No")</f>
        <v>No</v>
      </c>
      <c r="B2471" s="15" t="str">
        <f>IF((Table1[StartDate]&gt;=Date.GraphMin)*(Table1[StartDate]&lt;=Date.GraphMax)=1,"Yes","No")</f>
        <v>No</v>
      </c>
      <c r="C2471" s="15" t="str">
        <f>IF(OR(Table1[[#This Row],[Site]]="FOOD MILLING",Table1[[#This Row],[Site]]="GODACO"), "No", "Yes")</f>
        <v>Yes</v>
      </c>
      <c r="D2471" s="40">
        <f>MAX(DATE(Table1[Year],1,1),DATE(Table1[Year],1,1)-WEEKDAY(DATE(Table1[Year],1,1),2)+(Table1[WeekNum]-1)*7+1)</f>
        <v>44613</v>
      </c>
      <c r="E2471" s="40">
        <f>MIN(DATE(Table1[Year]+1,1,0),DATE(Table1[Year],1,1)-WEEKDAY(DATE(Table1[Year],1,1),2)+Table1[WeekNum]*7)</f>
        <v>44619</v>
      </c>
      <c r="F2471" s="15">
        <v>2022</v>
      </c>
      <c r="G2471" s="15">
        <f t="shared" si="76"/>
        <v>2</v>
      </c>
      <c r="H2471" s="16">
        <v>9</v>
      </c>
      <c r="I2471" s="207" t="str">
        <f>"W" &amp;Table1[[#This Row],[WeekNum]]</f>
        <v>W9</v>
      </c>
      <c r="J2471" s="19" t="str">
        <f t="shared" si="77"/>
        <v>22-W09</v>
      </c>
      <c r="K2471" s="4" t="s">
        <v>653</v>
      </c>
      <c r="L2471" s="4"/>
      <c r="M2471" s="4" t="s">
        <v>72</v>
      </c>
      <c r="N2471" s="11" t="s">
        <v>428</v>
      </c>
      <c r="O2471" s="266" t="s">
        <v>400</v>
      </c>
      <c r="P2471" s="11" t="s">
        <v>373</v>
      </c>
      <c r="Q2471" s="11" t="s">
        <v>419</v>
      </c>
      <c r="R2471" s="3">
        <v>0</v>
      </c>
      <c r="S2471" s="3">
        <v>0</v>
      </c>
      <c r="T2471" s="206">
        <f>ABS(Table1[[#This Row],[Prod]]-Table1[[#This Row],[Planned]])</f>
        <v>0</v>
      </c>
      <c r="U2471" s="209">
        <f>IF(ABS(Table1[[#This Row],[Prod]]-Table1[[#This Row],[Planned]])&gt;Table1[[#This Row],[Planned]],0,IF(Table1[[#This Row],[Planned]]=0,0,1-ABS(Table1[[#This Row],[Prod]]-Table1[[#This Row],[Planned]])/Table1[[#This Row],[Planned]]))</f>
        <v>0</v>
      </c>
      <c r="V2471" s="11"/>
      <c r="W2471" s="11"/>
      <c r="X2471" s="27">
        <v>0</v>
      </c>
      <c r="Y2471" s="206">
        <f>Table1[[#This Row],[Prod]]</f>
        <v>0</v>
      </c>
      <c r="Z2471" s="206">
        <f>ABS(Table1[[#This Row],[Prod2]]-Table1[[#This Row],[Plan Revised]])</f>
        <v>0</v>
      </c>
      <c r="AA2471" s="209">
        <f>IF(ABS(Table1[[#This Row],[Prod2]]-Table1[[#This Row],[Plan Revised]])&gt;Table1[[#This Row],[Plan Revised]],0,IF(Table1[[#This Row],[Plan Revised]]=0,0,1-ABS(Table1[[#This Row],[Prod2]]-Table1[[#This Row],[Plan Revised]])/Table1[[#This Row],[Plan Revised]]))</f>
        <v>0</v>
      </c>
      <c r="AB2471" s="3"/>
      <c r="AC2471" s="30"/>
      <c r="AD2471"/>
      <c r="AF2471"/>
    </row>
    <row r="2472" spans="1:32">
      <c r="A2472" s="15" t="str">
        <f>IF(Table1[Week]=WeekSel,"Yes","No")</f>
        <v>No</v>
      </c>
      <c r="B2472" s="15" t="str">
        <f>IF((Table1[StartDate]&gt;=Date.GraphMin)*(Table1[StartDate]&lt;=Date.GraphMax)=1,"Yes","No")</f>
        <v>No</v>
      </c>
      <c r="C2472" s="15" t="str">
        <f>IF(OR(Table1[[#This Row],[Site]]="FOOD MILLING",Table1[[#This Row],[Site]]="GODACO"), "No", "Yes")</f>
        <v>Yes</v>
      </c>
      <c r="D2472" s="40">
        <f>MAX(DATE(Table1[Year],1,1),DATE(Table1[Year],1,1)-WEEKDAY(DATE(Table1[Year],1,1),2)+(Table1[WeekNum]-1)*7+1)</f>
        <v>44613</v>
      </c>
      <c r="E2472" s="40">
        <f>MIN(DATE(Table1[Year]+1,1,0),DATE(Table1[Year],1,1)-WEEKDAY(DATE(Table1[Year],1,1),2)+Table1[WeekNum]*7)</f>
        <v>44619</v>
      </c>
      <c r="F2472" s="15">
        <v>2022</v>
      </c>
      <c r="G2472" s="15">
        <f t="shared" si="76"/>
        <v>2</v>
      </c>
      <c r="H2472" s="16">
        <v>9</v>
      </c>
      <c r="I2472" s="207" t="str">
        <f>"W" &amp;Table1[[#This Row],[WeekNum]]</f>
        <v>W9</v>
      </c>
      <c r="J2472" s="19" t="str">
        <f t="shared" si="77"/>
        <v>22-W09</v>
      </c>
      <c r="K2472" s="4" t="s">
        <v>654</v>
      </c>
      <c r="L2472" s="4"/>
      <c r="M2472" s="4" t="s">
        <v>72</v>
      </c>
      <c r="N2472" s="11" t="s">
        <v>428</v>
      </c>
      <c r="O2472" s="266" t="s">
        <v>400</v>
      </c>
      <c r="P2472" s="11" t="s">
        <v>373</v>
      </c>
      <c r="Q2472" s="11" t="s">
        <v>419</v>
      </c>
      <c r="R2472" s="3">
        <v>13000</v>
      </c>
      <c r="S2472" s="3">
        <v>4037.6</v>
      </c>
      <c r="T2472" s="206">
        <f>ABS(Table1[[#This Row],[Prod]]-Table1[[#This Row],[Planned]])</f>
        <v>8962.4</v>
      </c>
      <c r="U2472" s="209">
        <f>IF(ABS(Table1[[#This Row],[Prod]]-Table1[[#This Row],[Planned]])&gt;Table1[[#This Row],[Planned]],0,IF(Table1[[#This Row],[Planned]]=0,0,1-ABS(Table1[[#This Row],[Prod]]-Table1[[#This Row],[Planned]])/Table1[[#This Row],[Planned]]))</f>
        <v>0.31058461538461546</v>
      </c>
      <c r="V2472" s="11"/>
      <c r="W2472" s="11"/>
      <c r="X2472" s="27">
        <v>15000</v>
      </c>
      <c r="Y2472" s="206">
        <f>Table1[[#This Row],[Prod]]</f>
        <v>4037.6</v>
      </c>
      <c r="Z2472" s="206">
        <f>ABS(Table1[[#This Row],[Prod2]]-Table1[[#This Row],[Plan Revised]])</f>
        <v>10962.4</v>
      </c>
      <c r="AA2472" s="209">
        <f>IF(ABS(Table1[[#This Row],[Prod2]]-Table1[[#This Row],[Plan Revised]])&gt;Table1[[#This Row],[Plan Revised]],0,IF(Table1[[#This Row],[Plan Revised]]=0,0,1-ABS(Table1[[#This Row],[Prod2]]-Table1[[#This Row],[Plan Revised]])/Table1[[#This Row],[Plan Revised]]))</f>
        <v>0.26917333333333338</v>
      </c>
      <c r="AB2472" s="3"/>
      <c r="AC2472" s="30"/>
      <c r="AD2472"/>
      <c r="AF2472"/>
    </row>
    <row r="2473" spans="1:32">
      <c r="A2473" s="15" t="str">
        <f>IF(Table1[Week]=WeekSel,"Yes","No")</f>
        <v>No</v>
      </c>
      <c r="B2473" s="15" t="str">
        <f>IF((Table1[StartDate]&gt;=Date.GraphMin)*(Table1[StartDate]&lt;=Date.GraphMax)=1,"Yes","No")</f>
        <v>No</v>
      </c>
      <c r="C2473" s="15" t="str">
        <f>IF(OR(Table1[[#This Row],[Site]]="FOOD MILLING",Table1[[#This Row],[Site]]="GODACO"), "No", "Yes")</f>
        <v>Yes</v>
      </c>
      <c r="D2473" s="40">
        <f>MAX(DATE(Table1[Year],1,1),DATE(Table1[Year],1,1)-WEEKDAY(DATE(Table1[Year],1,1),2)+(Table1[WeekNum]-1)*7+1)</f>
        <v>44613</v>
      </c>
      <c r="E2473" s="40">
        <f>MIN(DATE(Table1[Year]+1,1,0),DATE(Table1[Year],1,1)-WEEKDAY(DATE(Table1[Year],1,1),2)+Table1[WeekNum]*7)</f>
        <v>44619</v>
      </c>
      <c r="F2473" s="15">
        <v>2022</v>
      </c>
      <c r="G2473" s="15">
        <f t="shared" si="76"/>
        <v>2</v>
      </c>
      <c r="H2473" s="16">
        <v>9</v>
      </c>
      <c r="I2473" s="207" t="str">
        <f>"W" &amp;Table1[[#This Row],[WeekNum]]</f>
        <v>W9</v>
      </c>
      <c r="J2473" s="19" t="str">
        <f t="shared" si="77"/>
        <v>22-W09</v>
      </c>
      <c r="K2473" s="4" t="s">
        <v>655</v>
      </c>
      <c r="L2473" s="4"/>
      <c r="M2473" s="4" t="s">
        <v>72</v>
      </c>
      <c r="N2473" s="11" t="s">
        <v>428</v>
      </c>
      <c r="O2473" s="266" t="s">
        <v>400</v>
      </c>
      <c r="P2473" s="11" t="s">
        <v>373</v>
      </c>
      <c r="Q2473" s="11" t="s">
        <v>419</v>
      </c>
      <c r="R2473" s="3">
        <v>2000</v>
      </c>
      <c r="S2473" s="3">
        <v>2588.6</v>
      </c>
      <c r="T2473" s="206">
        <f>ABS(Table1[[#This Row],[Prod]]-Table1[[#This Row],[Planned]])</f>
        <v>588.59999999999991</v>
      </c>
      <c r="U2473" s="209">
        <f>IF(ABS(Table1[[#This Row],[Prod]]-Table1[[#This Row],[Planned]])&gt;Table1[[#This Row],[Planned]],0,IF(Table1[[#This Row],[Planned]]=0,0,1-ABS(Table1[[#This Row],[Prod]]-Table1[[#This Row],[Planned]])/Table1[[#This Row],[Planned]]))</f>
        <v>0.70569999999999999</v>
      </c>
      <c r="V2473" s="11"/>
      <c r="W2473" s="11"/>
      <c r="X2473" s="27">
        <v>2000</v>
      </c>
      <c r="Y2473" s="206">
        <f>Table1[[#This Row],[Prod]]</f>
        <v>2588.6</v>
      </c>
      <c r="Z2473" s="206">
        <f>ABS(Table1[[#This Row],[Prod2]]-Table1[[#This Row],[Plan Revised]])</f>
        <v>588.59999999999991</v>
      </c>
      <c r="AA2473" s="209">
        <f>IF(ABS(Table1[[#This Row],[Prod2]]-Table1[[#This Row],[Plan Revised]])&gt;Table1[[#This Row],[Plan Revised]],0,IF(Table1[[#This Row],[Plan Revised]]=0,0,1-ABS(Table1[[#This Row],[Prod2]]-Table1[[#This Row],[Plan Revised]])/Table1[[#This Row],[Plan Revised]]))</f>
        <v>0.70569999999999999</v>
      </c>
      <c r="AB2473" s="3"/>
      <c r="AC2473" s="30"/>
      <c r="AD2473"/>
      <c r="AF2473"/>
    </row>
    <row r="2474" spans="1:32">
      <c r="A2474" s="15" t="str">
        <f>IF(Table1[Week]=WeekSel,"Yes","No")</f>
        <v>No</v>
      </c>
      <c r="B2474" s="15" t="str">
        <f>IF((Table1[StartDate]&gt;=Date.GraphMin)*(Table1[StartDate]&lt;=Date.GraphMax)=1,"Yes","No")</f>
        <v>No</v>
      </c>
      <c r="C2474" s="15" t="str">
        <f>IF(OR(Table1[[#This Row],[Site]]="FOOD MILLING",Table1[[#This Row],[Site]]="GODACO"), "No", "Yes")</f>
        <v>Yes</v>
      </c>
      <c r="D2474" s="40">
        <f>MAX(DATE(Table1[Year],1,1),DATE(Table1[Year],1,1)-WEEKDAY(DATE(Table1[Year],1,1),2)+(Table1[WeekNum]-1)*7+1)</f>
        <v>44613</v>
      </c>
      <c r="E2474" s="40">
        <f>MIN(DATE(Table1[Year]+1,1,0),DATE(Table1[Year],1,1)-WEEKDAY(DATE(Table1[Year],1,1),2)+Table1[WeekNum]*7)</f>
        <v>44619</v>
      </c>
      <c r="F2474" s="15">
        <v>2022</v>
      </c>
      <c r="G2474" s="15">
        <f t="shared" si="76"/>
        <v>2</v>
      </c>
      <c r="H2474" s="16">
        <v>9</v>
      </c>
      <c r="I2474" s="207" t="str">
        <f>"W" &amp;Table1[[#This Row],[WeekNum]]</f>
        <v>W9</v>
      </c>
      <c r="J2474" s="19" t="str">
        <f t="shared" si="77"/>
        <v>22-W09</v>
      </c>
      <c r="K2474" s="4" t="s">
        <v>656</v>
      </c>
      <c r="L2474" s="4"/>
      <c r="M2474" s="4" t="s">
        <v>72</v>
      </c>
      <c r="N2474" s="11" t="s">
        <v>428</v>
      </c>
      <c r="O2474" s="266" t="s">
        <v>400</v>
      </c>
      <c r="P2474" s="11" t="s">
        <v>373</v>
      </c>
      <c r="Q2474" s="11" t="s">
        <v>419</v>
      </c>
      <c r="R2474" s="3">
        <v>0</v>
      </c>
      <c r="S2474" s="3">
        <v>0</v>
      </c>
      <c r="T2474" s="206">
        <f>ABS(Table1[[#This Row],[Prod]]-Table1[[#This Row],[Planned]])</f>
        <v>0</v>
      </c>
      <c r="U2474" s="209">
        <f>IF(ABS(Table1[[#This Row],[Prod]]-Table1[[#This Row],[Planned]])&gt;Table1[[#This Row],[Planned]],0,IF(Table1[[#This Row],[Planned]]=0,0,1-ABS(Table1[[#This Row],[Prod]]-Table1[[#This Row],[Planned]])/Table1[[#This Row],[Planned]]))</f>
        <v>0</v>
      </c>
      <c r="V2474" s="11"/>
      <c r="W2474" s="11"/>
      <c r="X2474" s="27">
        <v>0</v>
      </c>
      <c r="Y2474" s="206">
        <f>Table1[[#This Row],[Prod]]</f>
        <v>0</v>
      </c>
      <c r="Z2474" s="206">
        <f>ABS(Table1[[#This Row],[Prod2]]-Table1[[#This Row],[Plan Revised]])</f>
        <v>0</v>
      </c>
      <c r="AA2474" s="209">
        <f>IF(ABS(Table1[[#This Row],[Prod2]]-Table1[[#This Row],[Plan Revised]])&gt;Table1[[#This Row],[Plan Revised]],0,IF(Table1[[#This Row],[Plan Revised]]=0,0,1-ABS(Table1[[#This Row],[Prod2]]-Table1[[#This Row],[Plan Revised]])/Table1[[#This Row],[Plan Revised]]))</f>
        <v>0</v>
      </c>
      <c r="AB2474" s="3"/>
      <c r="AC2474" s="30"/>
      <c r="AD2474"/>
      <c r="AF2474"/>
    </row>
    <row r="2475" spans="1:32">
      <c r="A2475" s="15" t="str">
        <f>IF(Table1[Week]=WeekSel,"Yes","No")</f>
        <v>No</v>
      </c>
      <c r="B2475" s="15" t="str">
        <f>IF((Table1[StartDate]&gt;=Date.GraphMin)*(Table1[StartDate]&lt;=Date.GraphMax)=1,"Yes","No")</f>
        <v>No</v>
      </c>
      <c r="C2475" s="15" t="str">
        <f>IF(OR(Table1[[#This Row],[Site]]="FOOD MILLING",Table1[[#This Row],[Site]]="GODACO"), "No", "Yes")</f>
        <v>Yes</v>
      </c>
      <c r="D2475" s="40">
        <f>MAX(DATE(Table1[Year],1,1),DATE(Table1[Year],1,1)-WEEKDAY(DATE(Table1[Year],1,1),2)+(Table1[WeekNum]-1)*7+1)</f>
        <v>44613</v>
      </c>
      <c r="E2475" s="40">
        <f>MIN(DATE(Table1[Year]+1,1,0),DATE(Table1[Year],1,1)-WEEKDAY(DATE(Table1[Year],1,1),2)+Table1[WeekNum]*7)</f>
        <v>44619</v>
      </c>
      <c r="F2475" s="15">
        <v>2022</v>
      </c>
      <c r="G2475" s="15">
        <f t="shared" si="76"/>
        <v>2</v>
      </c>
      <c r="H2475" s="16">
        <v>9</v>
      </c>
      <c r="I2475" s="207" t="str">
        <f>"W" &amp;Table1[[#This Row],[WeekNum]]</f>
        <v>W9</v>
      </c>
      <c r="J2475" s="19" t="str">
        <f t="shared" si="77"/>
        <v>22-W09</v>
      </c>
      <c r="K2475" s="4" t="s">
        <v>657</v>
      </c>
      <c r="L2475" s="4"/>
      <c r="M2475" s="4" t="s">
        <v>72</v>
      </c>
      <c r="N2475" s="11" t="s">
        <v>428</v>
      </c>
      <c r="O2475" s="266" t="s">
        <v>400</v>
      </c>
      <c r="P2475" s="11" t="s">
        <v>373</v>
      </c>
      <c r="Q2475" s="11" t="s">
        <v>419</v>
      </c>
      <c r="R2475" s="3">
        <v>4000</v>
      </c>
      <c r="S2475" s="3">
        <v>3029.95</v>
      </c>
      <c r="T2475" s="206">
        <f>ABS(Table1[[#This Row],[Prod]]-Table1[[#This Row],[Planned]])</f>
        <v>970.05000000000018</v>
      </c>
      <c r="U2475" s="209">
        <f>IF(ABS(Table1[[#This Row],[Prod]]-Table1[[#This Row],[Planned]])&gt;Table1[[#This Row],[Planned]],0,IF(Table1[[#This Row],[Planned]]=0,0,1-ABS(Table1[[#This Row],[Prod]]-Table1[[#This Row],[Planned]])/Table1[[#This Row],[Planned]]))</f>
        <v>0.75748749999999998</v>
      </c>
      <c r="V2475" s="11"/>
      <c r="W2475" s="11"/>
      <c r="X2475" s="27">
        <v>4000</v>
      </c>
      <c r="Y2475" s="206">
        <f>Table1[[#This Row],[Prod]]</f>
        <v>3029.95</v>
      </c>
      <c r="Z2475" s="206">
        <f>ABS(Table1[[#This Row],[Prod2]]-Table1[[#This Row],[Plan Revised]])</f>
        <v>970.05000000000018</v>
      </c>
      <c r="AA2475" s="209">
        <f>IF(ABS(Table1[[#This Row],[Prod2]]-Table1[[#This Row],[Plan Revised]])&gt;Table1[[#This Row],[Plan Revised]],0,IF(Table1[[#This Row],[Plan Revised]]=0,0,1-ABS(Table1[[#This Row],[Prod2]]-Table1[[#This Row],[Plan Revised]])/Table1[[#This Row],[Plan Revised]]))</f>
        <v>0.75748749999999998</v>
      </c>
      <c r="AB2475" s="3"/>
      <c r="AC2475" s="30"/>
      <c r="AD2475"/>
      <c r="AF2475"/>
    </row>
    <row r="2476" spans="1:32">
      <c r="A2476" s="15" t="str">
        <f>IF(Table1[Week]=WeekSel,"Yes","No")</f>
        <v>No</v>
      </c>
      <c r="B2476" s="15" t="str">
        <f>IF((Table1[StartDate]&gt;=Date.GraphMin)*(Table1[StartDate]&lt;=Date.GraphMax)=1,"Yes","No")</f>
        <v>No</v>
      </c>
      <c r="C2476" s="15" t="str">
        <f>IF(OR(Table1[[#This Row],[Site]]="FOOD MILLING",Table1[[#This Row],[Site]]="GODACO"), "No", "Yes")</f>
        <v>Yes</v>
      </c>
      <c r="D2476" s="40">
        <f>MAX(DATE(Table1[Year],1,1),DATE(Table1[Year],1,1)-WEEKDAY(DATE(Table1[Year],1,1),2)+(Table1[WeekNum]-1)*7+1)</f>
        <v>44613</v>
      </c>
      <c r="E2476" s="40">
        <f>MIN(DATE(Table1[Year]+1,1,0),DATE(Table1[Year],1,1)-WEEKDAY(DATE(Table1[Year],1,1),2)+Table1[WeekNum]*7)</f>
        <v>44619</v>
      </c>
      <c r="F2476" s="15">
        <v>2022</v>
      </c>
      <c r="G2476" s="15">
        <f t="shared" si="76"/>
        <v>2</v>
      </c>
      <c r="H2476" s="16">
        <v>9</v>
      </c>
      <c r="I2476" s="207" t="str">
        <f>"W" &amp;Table1[[#This Row],[WeekNum]]</f>
        <v>W9</v>
      </c>
      <c r="J2476" s="19" t="str">
        <f t="shared" si="77"/>
        <v>22-W09</v>
      </c>
      <c r="K2476" s="4" t="s">
        <v>658</v>
      </c>
      <c r="L2476" s="4"/>
      <c r="M2476" s="4" t="s">
        <v>72</v>
      </c>
      <c r="N2476" s="11" t="s">
        <v>428</v>
      </c>
      <c r="O2476" s="266" t="s">
        <v>374</v>
      </c>
      <c r="P2476" s="11" t="s">
        <v>376</v>
      </c>
      <c r="Q2476" s="11" t="s">
        <v>419</v>
      </c>
      <c r="R2476" s="3">
        <v>6200</v>
      </c>
      <c r="S2476" s="3">
        <v>6547.6</v>
      </c>
      <c r="T2476" s="206">
        <f>ABS(Table1[[#This Row],[Prod]]-Table1[[#This Row],[Planned]])</f>
        <v>347.60000000000036</v>
      </c>
      <c r="U2476" s="209">
        <f>IF(ABS(Table1[[#This Row],[Prod]]-Table1[[#This Row],[Planned]])&gt;Table1[[#This Row],[Planned]],0,IF(Table1[[#This Row],[Planned]]=0,0,1-ABS(Table1[[#This Row],[Prod]]-Table1[[#This Row],[Planned]])/Table1[[#This Row],[Planned]]))</f>
        <v>0.94393548387096771</v>
      </c>
      <c r="V2476" s="11"/>
      <c r="W2476" s="11"/>
      <c r="X2476" s="27">
        <v>6200</v>
      </c>
      <c r="Y2476" s="206">
        <f>Table1[[#This Row],[Prod]]</f>
        <v>6547.6</v>
      </c>
      <c r="Z2476" s="206">
        <f>ABS(Table1[[#This Row],[Prod2]]-Table1[[#This Row],[Plan Revised]])</f>
        <v>347.60000000000036</v>
      </c>
      <c r="AA2476" s="209">
        <f>IF(ABS(Table1[[#This Row],[Prod2]]-Table1[[#This Row],[Plan Revised]])&gt;Table1[[#This Row],[Plan Revised]],0,IF(Table1[[#This Row],[Plan Revised]]=0,0,1-ABS(Table1[[#This Row],[Prod2]]-Table1[[#This Row],[Plan Revised]])/Table1[[#This Row],[Plan Revised]]))</f>
        <v>0.94393548387096771</v>
      </c>
      <c r="AB2476" s="3"/>
      <c r="AC2476" s="30"/>
      <c r="AD2476"/>
      <c r="AF2476"/>
    </row>
    <row r="2477" spans="1:32">
      <c r="A2477" s="15" t="str">
        <f>IF(Table1[Week]=WeekSel,"Yes","No")</f>
        <v>No</v>
      </c>
      <c r="B2477" s="15" t="str">
        <f>IF((Table1[StartDate]&gt;=Date.GraphMin)*(Table1[StartDate]&lt;=Date.GraphMax)=1,"Yes","No")</f>
        <v>No</v>
      </c>
      <c r="C2477" s="15" t="str">
        <f>IF(OR(Table1[[#This Row],[Site]]="FOOD MILLING",Table1[[#This Row],[Site]]="GODACO"), "No", "Yes")</f>
        <v>Yes</v>
      </c>
      <c r="D2477" s="40">
        <f>MAX(DATE(Table1[Year],1,1),DATE(Table1[Year],1,1)-WEEKDAY(DATE(Table1[Year],1,1),2)+(Table1[WeekNum]-1)*7+1)</f>
        <v>44613</v>
      </c>
      <c r="E2477" s="40">
        <f>MIN(DATE(Table1[Year]+1,1,0),DATE(Table1[Year],1,1)-WEEKDAY(DATE(Table1[Year],1,1),2)+Table1[WeekNum]*7)</f>
        <v>44619</v>
      </c>
      <c r="F2477" s="15">
        <v>2022</v>
      </c>
      <c r="G2477" s="15">
        <f t="shared" si="76"/>
        <v>2</v>
      </c>
      <c r="H2477" s="16">
        <v>9</v>
      </c>
      <c r="I2477" s="207" t="str">
        <f>"W" &amp;Table1[[#This Row],[WeekNum]]</f>
        <v>W9</v>
      </c>
      <c r="J2477" s="19" t="str">
        <f t="shared" si="77"/>
        <v>22-W09</v>
      </c>
      <c r="K2477" s="4" t="s">
        <v>658</v>
      </c>
      <c r="L2477" s="4"/>
      <c r="M2477" s="4" t="s">
        <v>72</v>
      </c>
      <c r="N2477" s="11" t="s">
        <v>428</v>
      </c>
      <c r="O2477" s="266" t="s">
        <v>374</v>
      </c>
      <c r="P2477" s="11" t="s">
        <v>376</v>
      </c>
      <c r="Q2477" s="11" t="s">
        <v>421</v>
      </c>
      <c r="R2477" s="3">
        <v>0</v>
      </c>
      <c r="S2477" s="3">
        <v>320</v>
      </c>
      <c r="T2477" s="206">
        <f>ABS(Table1[[#This Row],[Prod]]-Table1[[#This Row],[Planned]])</f>
        <v>320</v>
      </c>
      <c r="U2477" s="209">
        <f>IF(ABS(Table1[[#This Row],[Prod]]-Table1[[#This Row],[Planned]])&gt;Table1[[#This Row],[Planned]],0,IF(Table1[[#This Row],[Planned]]=0,0,1-ABS(Table1[[#This Row],[Prod]]-Table1[[#This Row],[Planned]])/Table1[[#This Row],[Planned]]))</f>
        <v>0</v>
      </c>
      <c r="V2477" s="11"/>
      <c r="W2477" s="11"/>
      <c r="X2477" s="27">
        <v>0</v>
      </c>
      <c r="Y2477" s="206">
        <f>Table1[[#This Row],[Prod]]</f>
        <v>320</v>
      </c>
      <c r="Z2477" s="206">
        <f>ABS(Table1[[#This Row],[Prod2]]-Table1[[#This Row],[Plan Revised]])</f>
        <v>320</v>
      </c>
      <c r="AA2477" s="209">
        <f>IF(ABS(Table1[[#This Row],[Prod2]]-Table1[[#This Row],[Plan Revised]])&gt;Table1[[#This Row],[Plan Revised]],0,IF(Table1[[#This Row],[Plan Revised]]=0,0,1-ABS(Table1[[#This Row],[Prod2]]-Table1[[#This Row],[Plan Revised]])/Table1[[#This Row],[Plan Revised]]))</f>
        <v>0</v>
      </c>
      <c r="AB2477" s="3"/>
      <c r="AC2477" s="30"/>
      <c r="AD2477"/>
      <c r="AF2477"/>
    </row>
    <row r="2478" spans="1:32">
      <c r="A2478" s="15" t="str">
        <f>IF(Table1[Week]=WeekSel,"Yes","No")</f>
        <v>No</v>
      </c>
      <c r="B2478" s="15" t="str">
        <f>IF((Table1[StartDate]&gt;=Date.GraphMin)*(Table1[StartDate]&lt;=Date.GraphMax)=1,"Yes","No")</f>
        <v>No</v>
      </c>
      <c r="C2478" s="15" t="str">
        <f>IF(OR(Table1[[#This Row],[Site]]="FOOD MILLING",Table1[[#This Row],[Site]]="GODACO"), "No", "Yes")</f>
        <v>Yes</v>
      </c>
      <c r="D2478" s="40">
        <f>MAX(DATE(Table1[Year],1,1),DATE(Table1[Year],1,1)-WEEKDAY(DATE(Table1[Year],1,1),2)+(Table1[WeekNum]-1)*7+1)</f>
        <v>44613</v>
      </c>
      <c r="E2478" s="40">
        <f>MIN(DATE(Table1[Year]+1,1,0),DATE(Table1[Year],1,1)-WEEKDAY(DATE(Table1[Year],1,1),2)+Table1[WeekNum]*7)</f>
        <v>44619</v>
      </c>
      <c r="F2478" s="15">
        <v>2022</v>
      </c>
      <c r="G2478" s="15">
        <f t="shared" si="76"/>
        <v>2</v>
      </c>
      <c r="H2478" s="16">
        <v>9</v>
      </c>
      <c r="I2478" s="207" t="str">
        <f>"W" &amp;Table1[[#This Row],[WeekNum]]</f>
        <v>W9</v>
      </c>
      <c r="J2478" s="19" t="str">
        <f t="shared" si="77"/>
        <v>22-W09</v>
      </c>
      <c r="K2478" s="174" t="s">
        <v>659</v>
      </c>
      <c r="L2478" s="4"/>
      <c r="M2478" s="4" t="s">
        <v>72</v>
      </c>
      <c r="N2478" s="11" t="s">
        <v>428</v>
      </c>
      <c r="O2478" s="266" t="s">
        <v>374</v>
      </c>
      <c r="P2478" s="11" t="s">
        <v>376</v>
      </c>
      <c r="Q2478" s="11" t="s">
        <v>421</v>
      </c>
      <c r="R2478" s="3">
        <v>0</v>
      </c>
      <c r="S2478" s="3">
        <v>0</v>
      </c>
      <c r="T2478" s="206">
        <f>ABS(Table1[[#This Row],[Prod]]-Table1[[#This Row],[Planned]])</f>
        <v>0</v>
      </c>
      <c r="U2478" s="209">
        <f>IF(ABS(Table1[[#This Row],[Prod]]-Table1[[#This Row],[Planned]])&gt;Table1[[#This Row],[Planned]],0,IF(Table1[[#This Row],[Planned]]=0,0,1-ABS(Table1[[#This Row],[Prod]]-Table1[[#This Row],[Planned]])/Table1[[#This Row],[Planned]]))</f>
        <v>0</v>
      </c>
      <c r="V2478" s="11"/>
      <c r="W2478" s="11"/>
      <c r="X2478" s="27">
        <v>0</v>
      </c>
      <c r="Y2478" s="206">
        <f>Table1[[#This Row],[Prod]]</f>
        <v>0</v>
      </c>
      <c r="Z2478" s="206">
        <f>ABS(Table1[[#This Row],[Prod2]]-Table1[[#This Row],[Plan Revised]])</f>
        <v>0</v>
      </c>
      <c r="AA2478" s="209">
        <f>IF(ABS(Table1[[#This Row],[Prod2]]-Table1[[#This Row],[Plan Revised]])&gt;Table1[[#This Row],[Plan Revised]],0,IF(Table1[[#This Row],[Plan Revised]]=0,0,1-ABS(Table1[[#This Row],[Prod2]]-Table1[[#This Row],[Plan Revised]])/Table1[[#This Row],[Plan Revised]]))</f>
        <v>0</v>
      </c>
      <c r="AB2478" s="3"/>
      <c r="AC2478" s="30"/>
      <c r="AD2478"/>
      <c r="AF2478"/>
    </row>
    <row r="2479" spans="1:32">
      <c r="A2479" s="15" t="str">
        <f>IF(Table1[Week]=WeekSel,"Yes","No")</f>
        <v>No</v>
      </c>
      <c r="B2479" s="15" t="str">
        <f>IF((Table1[StartDate]&gt;=Date.GraphMin)*(Table1[StartDate]&lt;=Date.GraphMax)=1,"Yes","No")</f>
        <v>No</v>
      </c>
      <c r="C2479" s="15" t="str">
        <f>IF(OR(Table1[[#This Row],[Site]]="FOOD MILLING",Table1[[#This Row],[Site]]="GODACO"), "No", "Yes")</f>
        <v>Yes</v>
      </c>
      <c r="D2479" s="40">
        <f>MAX(DATE(Table1[Year],1,1),DATE(Table1[Year],1,1)-WEEKDAY(DATE(Table1[Year],1,1),2)+(Table1[WeekNum]-1)*7+1)</f>
        <v>44613</v>
      </c>
      <c r="E2479" s="40">
        <f>MIN(DATE(Table1[Year]+1,1,0),DATE(Table1[Year],1,1)-WEEKDAY(DATE(Table1[Year],1,1),2)+Table1[WeekNum]*7)</f>
        <v>44619</v>
      </c>
      <c r="F2479" s="15">
        <v>2022</v>
      </c>
      <c r="G2479" s="15">
        <f t="shared" si="76"/>
        <v>2</v>
      </c>
      <c r="H2479" s="16">
        <v>9</v>
      </c>
      <c r="I2479" s="207" t="str">
        <f>"W" &amp;Table1[[#This Row],[WeekNum]]</f>
        <v>W9</v>
      </c>
      <c r="J2479" s="19" t="str">
        <f t="shared" si="77"/>
        <v>22-W09</v>
      </c>
      <c r="K2479" s="4" t="s">
        <v>659</v>
      </c>
      <c r="L2479" s="4"/>
      <c r="M2479" s="4" t="s">
        <v>72</v>
      </c>
      <c r="N2479" s="11" t="s">
        <v>428</v>
      </c>
      <c r="O2479" s="266" t="s">
        <v>374</v>
      </c>
      <c r="P2479" s="11" t="s">
        <v>376</v>
      </c>
      <c r="Q2479" s="11" t="s">
        <v>419</v>
      </c>
      <c r="R2479" s="3">
        <v>6200</v>
      </c>
      <c r="S2479" s="3">
        <v>6365.6</v>
      </c>
      <c r="T2479" s="206">
        <f>ABS(Table1[[#This Row],[Prod]]-Table1[[#This Row],[Planned]])</f>
        <v>165.60000000000036</v>
      </c>
      <c r="U2479" s="209">
        <f>IF(ABS(Table1[[#This Row],[Prod]]-Table1[[#This Row],[Planned]])&gt;Table1[[#This Row],[Planned]],0,IF(Table1[[#This Row],[Planned]]=0,0,1-ABS(Table1[[#This Row],[Prod]]-Table1[[#This Row],[Planned]])/Table1[[#This Row],[Planned]]))</f>
        <v>0.97329032258064507</v>
      </c>
      <c r="V2479" s="11"/>
      <c r="W2479" s="11"/>
      <c r="X2479" s="27">
        <v>6200</v>
      </c>
      <c r="Y2479" s="206">
        <f>Table1[[#This Row],[Prod]]</f>
        <v>6365.6</v>
      </c>
      <c r="Z2479" s="206">
        <f>ABS(Table1[[#This Row],[Prod2]]-Table1[[#This Row],[Plan Revised]])</f>
        <v>165.60000000000036</v>
      </c>
      <c r="AA2479" s="209">
        <f>IF(ABS(Table1[[#This Row],[Prod2]]-Table1[[#This Row],[Plan Revised]])&gt;Table1[[#This Row],[Plan Revised]],0,IF(Table1[[#This Row],[Plan Revised]]=0,0,1-ABS(Table1[[#This Row],[Prod2]]-Table1[[#This Row],[Plan Revised]])/Table1[[#This Row],[Plan Revised]]))</f>
        <v>0.97329032258064507</v>
      </c>
      <c r="AB2479" s="3"/>
      <c r="AC2479" s="30"/>
      <c r="AD2479"/>
      <c r="AF2479"/>
    </row>
    <row r="2480" spans="1:32">
      <c r="A2480" s="15" t="str">
        <f>IF(Table1[Week]=WeekSel,"Yes","No")</f>
        <v>No</v>
      </c>
      <c r="B2480" s="15" t="str">
        <f>IF((Table1[StartDate]&gt;=Date.GraphMin)*(Table1[StartDate]&lt;=Date.GraphMax)=1,"Yes","No")</f>
        <v>No</v>
      </c>
      <c r="C2480" s="15" t="str">
        <f>IF(OR(Table1[[#This Row],[Site]]="FOOD MILLING",Table1[[#This Row],[Site]]="GODACO"), "No", "Yes")</f>
        <v>Yes</v>
      </c>
      <c r="D2480" s="40">
        <f>MAX(DATE(Table1[Year],1,1),DATE(Table1[Year],1,1)-WEEKDAY(DATE(Table1[Year],1,1),2)+(Table1[WeekNum]-1)*7+1)</f>
        <v>44613</v>
      </c>
      <c r="E2480" s="40">
        <f>MIN(DATE(Table1[Year]+1,1,0),DATE(Table1[Year],1,1)-WEEKDAY(DATE(Table1[Year],1,1),2)+Table1[WeekNum]*7)</f>
        <v>44619</v>
      </c>
      <c r="F2480" s="15">
        <v>2022</v>
      </c>
      <c r="G2480" s="15">
        <f t="shared" si="76"/>
        <v>2</v>
      </c>
      <c r="H2480" s="16">
        <v>9</v>
      </c>
      <c r="I2480" s="207" t="str">
        <f>"W" &amp;Table1[[#This Row],[WeekNum]]</f>
        <v>W9</v>
      </c>
      <c r="J2480" s="19" t="str">
        <f t="shared" si="77"/>
        <v>22-W09</v>
      </c>
      <c r="K2480" s="174" t="s">
        <v>660</v>
      </c>
      <c r="L2480" s="4"/>
      <c r="M2480" s="4" t="s">
        <v>72</v>
      </c>
      <c r="N2480" s="11" t="s">
        <v>428</v>
      </c>
      <c r="O2480" s="266" t="s">
        <v>374</v>
      </c>
      <c r="P2480" s="11" t="s">
        <v>376</v>
      </c>
      <c r="Q2480" s="11" t="s">
        <v>421</v>
      </c>
      <c r="R2480" s="3">
        <v>0</v>
      </c>
      <c r="S2480" s="3">
        <v>0</v>
      </c>
      <c r="T2480" s="206">
        <f>ABS(Table1[[#This Row],[Prod]]-Table1[[#This Row],[Planned]])</f>
        <v>0</v>
      </c>
      <c r="U2480" s="209">
        <f>IF(ABS(Table1[[#This Row],[Prod]]-Table1[[#This Row],[Planned]])&gt;Table1[[#This Row],[Planned]],0,IF(Table1[[#This Row],[Planned]]=0,0,1-ABS(Table1[[#This Row],[Prod]]-Table1[[#This Row],[Planned]])/Table1[[#This Row],[Planned]]))</f>
        <v>0</v>
      </c>
      <c r="V2480" s="11"/>
      <c r="W2480" s="11"/>
      <c r="X2480" s="27">
        <v>0</v>
      </c>
      <c r="Y2480" s="206">
        <f>Table1[[#This Row],[Prod]]</f>
        <v>0</v>
      </c>
      <c r="Z2480" s="206">
        <f>ABS(Table1[[#This Row],[Prod2]]-Table1[[#This Row],[Plan Revised]])</f>
        <v>0</v>
      </c>
      <c r="AA2480" s="209">
        <f>IF(ABS(Table1[[#This Row],[Prod2]]-Table1[[#This Row],[Plan Revised]])&gt;Table1[[#This Row],[Plan Revised]],0,IF(Table1[[#This Row],[Plan Revised]]=0,0,1-ABS(Table1[[#This Row],[Prod2]]-Table1[[#This Row],[Plan Revised]])/Table1[[#This Row],[Plan Revised]]))</f>
        <v>0</v>
      </c>
      <c r="AB2480" s="3"/>
      <c r="AC2480" s="30"/>
      <c r="AD2480"/>
      <c r="AF2480"/>
    </row>
    <row r="2481" spans="1:32">
      <c r="A2481" s="15" t="str">
        <f>IF(Table1[Week]=WeekSel,"Yes","No")</f>
        <v>No</v>
      </c>
      <c r="B2481" s="15" t="str">
        <f>IF((Table1[StartDate]&gt;=Date.GraphMin)*(Table1[StartDate]&lt;=Date.GraphMax)=1,"Yes","No")</f>
        <v>No</v>
      </c>
      <c r="C2481" s="15" t="str">
        <f>IF(OR(Table1[[#This Row],[Site]]="FOOD MILLING",Table1[[#This Row],[Site]]="GODACO"), "No", "Yes")</f>
        <v>Yes</v>
      </c>
      <c r="D2481" s="40">
        <f>MAX(DATE(Table1[Year],1,1),DATE(Table1[Year],1,1)-WEEKDAY(DATE(Table1[Year],1,1),2)+(Table1[WeekNum]-1)*7+1)</f>
        <v>44613</v>
      </c>
      <c r="E2481" s="40">
        <f>MIN(DATE(Table1[Year]+1,1,0),DATE(Table1[Year],1,1)-WEEKDAY(DATE(Table1[Year],1,1),2)+Table1[WeekNum]*7)</f>
        <v>44619</v>
      </c>
      <c r="F2481" s="15">
        <v>2022</v>
      </c>
      <c r="G2481" s="15">
        <f t="shared" si="76"/>
        <v>2</v>
      </c>
      <c r="H2481" s="16">
        <v>9</v>
      </c>
      <c r="I2481" s="207" t="str">
        <f>"W" &amp;Table1[[#This Row],[WeekNum]]</f>
        <v>W9</v>
      </c>
      <c r="J2481" s="19" t="str">
        <f t="shared" si="77"/>
        <v>22-W09</v>
      </c>
      <c r="K2481" s="4" t="s">
        <v>660</v>
      </c>
      <c r="L2481" s="4"/>
      <c r="M2481" s="4" t="s">
        <v>72</v>
      </c>
      <c r="N2481" s="11" t="s">
        <v>428</v>
      </c>
      <c r="O2481" s="266" t="s">
        <v>374</v>
      </c>
      <c r="P2481" s="11" t="s">
        <v>376</v>
      </c>
      <c r="Q2481" s="11" t="s">
        <v>419</v>
      </c>
      <c r="R2481" s="3">
        <v>0</v>
      </c>
      <c r="S2481" s="3">
        <v>0</v>
      </c>
      <c r="T2481" s="206">
        <f>ABS(Table1[[#This Row],[Prod]]-Table1[[#This Row],[Planned]])</f>
        <v>0</v>
      </c>
      <c r="U2481" s="209">
        <f>IF(ABS(Table1[[#This Row],[Prod]]-Table1[[#This Row],[Planned]])&gt;Table1[[#This Row],[Planned]],0,IF(Table1[[#This Row],[Planned]]=0,0,1-ABS(Table1[[#This Row],[Prod]]-Table1[[#This Row],[Planned]])/Table1[[#This Row],[Planned]]))</f>
        <v>0</v>
      </c>
      <c r="V2481" s="11"/>
      <c r="W2481" s="11"/>
      <c r="X2481" s="27">
        <v>0</v>
      </c>
      <c r="Y2481" s="206">
        <f>Table1[[#This Row],[Prod]]</f>
        <v>0</v>
      </c>
      <c r="Z2481" s="206">
        <f>ABS(Table1[[#This Row],[Prod2]]-Table1[[#This Row],[Plan Revised]])</f>
        <v>0</v>
      </c>
      <c r="AA2481" s="209">
        <f>IF(ABS(Table1[[#This Row],[Prod2]]-Table1[[#This Row],[Plan Revised]])&gt;Table1[[#This Row],[Plan Revised]],0,IF(Table1[[#This Row],[Plan Revised]]=0,0,1-ABS(Table1[[#This Row],[Prod2]]-Table1[[#This Row],[Plan Revised]])/Table1[[#This Row],[Plan Revised]]))</f>
        <v>0</v>
      </c>
      <c r="AB2481" s="3"/>
      <c r="AC2481" s="30"/>
      <c r="AD2481"/>
      <c r="AF2481"/>
    </row>
    <row r="2482" spans="1:32">
      <c r="A2482" s="15" t="str">
        <f>IF(Table1[Week]=WeekSel,"Yes","No")</f>
        <v>No</v>
      </c>
      <c r="B2482" s="15" t="str">
        <f>IF((Table1[StartDate]&gt;=Date.GraphMin)*(Table1[StartDate]&lt;=Date.GraphMax)=1,"Yes","No")</f>
        <v>No</v>
      </c>
      <c r="C2482" s="15" t="str">
        <f>IF(OR(Table1[[#This Row],[Site]]="FOOD MILLING",Table1[[#This Row],[Site]]="GODACO"), "No", "Yes")</f>
        <v>Yes</v>
      </c>
      <c r="D2482" s="40">
        <f>MAX(DATE(Table1[Year],1,1),DATE(Table1[Year],1,1)-WEEKDAY(DATE(Table1[Year],1,1),2)+(Table1[WeekNum]-1)*7+1)</f>
        <v>44613</v>
      </c>
      <c r="E2482" s="40">
        <f>MIN(DATE(Table1[Year]+1,1,0),DATE(Table1[Year],1,1)-WEEKDAY(DATE(Table1[Year],1,1),2)+Table1[WeekNum]*7)</f>
        <v>44619</v>
      </c>
      <c r="F2482" s="15">
        <v>2022</v>
      </c>
      <c r="G2482" s="15">
        <f t="shared" si="76"/>
        <v>2</v>
      </c>
      <c r="H2482" s="16">
        <v>9</v>
      </c>
      <c r="I2482" s="207" t="str">
        <f>"W" &amp;Table1[[#This Row],[WeekNum]]</f>
        <v>W9</v>
      </c>
      <c r="J2482" s="19" t="str">
        <f t="shared" si="77"/>
        <v>22-W09</v>
      </c>
      <c r="K2482" s="4" t="s">
        <v>661</v>
      </c>
      <c r="L2482" s="4"/>
      <c r="M2482" s="4" t="s">
        <v>72</v>
      </c>
      <c r="N2482" s="11" t="s">
        <v>428</v>
      </c>
      <c r="O2482" s="266" t="s">
        <v>374</v>
      </c>
      <c r="P2482" s="11" t="s">
        <v>376</v>
      </c>
      <c r="Q2482" s="11" t="s">
        <v>421</v>
      </c>
      <c r="R2482" s="3">
        <v>3400</v>
      </c>
      <c r="S2482" s="3">
        <v>2942.5</v>
      </c>
      <c r="T2482" s="206">
        <f>ABS(Table1[[#This Row],[Prod]]-Table1[[#This Row],[Planned]])</f>
        <v>457.5</v>
      </c>
      <c r="U2482" s="209">
        <f>IF(ABS(Table1[[#This Row],[Prod]]-Table1[[#This Row],[Planned]])&gt;Table1[[#This Row],[Planned]],0,IF(Table1[[#This Row],[Planned]]=0,0,1-ABS(Table1[[#This Row],[Prod]]-Table1[[#This Row],[Planned]])/Table1[[#This Row],[Planned]]))</f>
        <v>0.86544117647058827</v>
      </c>
      <c r="V2482" s="11"/>
      <c r="W2482" s="11"/>
      <c r="X2482" s="27">
        <v>3400</v>
      </c>
      <c r="Y2482" s="206">
        <f>Table1[[#This Row],[Prod]]</f>
        <v>2942.5</v>
      </c>
      <c r="Z2482" s="206">
        <f>ABS(Table1[[#This Row],[Prod2]]-Table1[[#This Row],[Plan Revised]])</f>
        <v>457.5</v>
      </c>
      <c r="AA2482" s="209">
        <f>IF(ABS(Table1[[#This Row],[Prod2]]-Table1[[#This Row],[Plan Revised]])&gt;Table1[[#This Row],[Plan Revised]],0,IF(Table1[[#This Row],[Plan Revised]]=0,0,1-ABS(Table1[[#This Row],[Prod2]]-Table1[[#This Row],[Plan Revised]])/Table1[[#This Row],[Plan Revised]]))</f>
        <v>0.86544117647058827</v>
      </c>
      <c r="AB2482" s="3"/>
      <c r="AC2482" s="30"/>
      <c r="AD2482"/>
      <c r="AF2482"/>
    </row>
    <row r="2483" spans="1:32">
      <c r="A2483" s="15" t="str">
        <f>IF(Table1[Week]=WeekSel,"Yes","No")</f>
        <v>No</v>
      </c>
      <c r="B2483" s="15" t="str">
        <f>IF((Table1[StartDate]&gt;=Date.GraphMin)*(Table1[StartDate]&lt;=Date.GraphMax)=1,"Yes","No")</f>
        <v>No</v>
      </c>
      <c r="C2483" s="15" t="str">
        <f>IF(OR(Table1[[#This Row],[Site]]="FOOD MILLING",Table1[[#This Row],[Site]]="GODACO"), "No", "Yes")</f>
        <v>Yes</v>
      </c>
      <c r="D2483" s="40">
        <f>MAX(DATE(Table1[Year],1,1),DATE(Table1[Year],1,1)-WEEKDAY(DATE(Table1[Year],1,1),2)+(Table1[WeekNum]-1)*7+1)</f>
        <v>44613</v>
      </c>
      <c r="E2483" s="40">
        <f>MIN(DATE(Table1[Year]+1,1,0),DATE(Table1[Year],1,1)-WEEKDAY(DATE(Table1[Year],1,1),2)+Table1[WeekNum]*7)</f>
        <v>44619</v>
      </c>
      <c r="F2483" s="15">
        <v>2022</v>
      </c>
      <c r="G2483" s="15">
        <f t="shared" si="76"/>
        <v>2</v>
      </c>
      <c r="H2483" s="16">
        <v>9</v>
      </c>
      <c r="I2483" s="207" t="str">
        <f>"W" &amp;Table1[[#This Row],[WeekNum]]</f>
        <v>W9</v>
      </c>
      <c r="J2483" s="19" t="str">
        <f t="shared" si="77"/>
        <v>22-W09</v>
      </c>
      <c r="K2483" s="174" t="s">
        <v>662</v>
      </c>
      <c r="L2483" s="4"/>
      <c r="M2483" s="4" t="s">
        <v>72</v>
      </c>
      <c r="N2483" s="11" t="s">
        <v>428</v>
      </c>
      <c r="O2483" s="266" t="s">
        <v>374</v>
      </c>
      <c r="P2483" s="11" t="s">
        <v>376</v>
      </c>
      <c r="Q2483" s="11" t="s">
        <v>421</v>
      </c>
      <c r="R2483" s="3">
        <v>0</v>
      </c>
      <c r="S2483" s="3">
        <v>0</v>
      </c>
      <c r="T2483" s="206">
        <f>ABS(Table1[[#This Row],[Prod]]-Table1[[#This Row],[Planned]])</f>
        <v>0</v>
      </c>
      <c r="U2483" s="209">
        <f>IF(ABS(Table1[[#This Row],[Prod]]-Table1[[#This Row],[Planned]])&gt;Table1[[#This Row],[Planned]],0,IF(Table1[[#This Row],[Planned]]=0,0,1-ABS(Table1[[#This Row],[Prod]]-Table1[[#This Row],[Planned]])/Table1[[#This Row],[Planned]]))</f>
        <v>0</v>
      </c>
      <c r="V2483" s="11"/>
      <c r="W2483" s="11"/>
      <c r="X2483" s="27">
        <v>0</v>
      </c>
      <c r="Y2483" s="206">
        <f>Table1[[#This Row],[Prod]]</f>
        <v>0</v>
      </c>
      <c r="Z2483" s="206">
        <f>ABS(Table1[[#This Row],[Prod2]]-Table1[[#This Row],[Plan Revised]])</f>
        <v>0</v>
      </c>
      <c r="AA2483" s="209">
        <f>IF(ABS(Table1[[#This Row],[Prod2]]-Table1[[#This Row],[Plan Revised]])&gt;Table1[[#This Row],[Plan Revised]],0,IF(Table1[[#This Row],[Plan Revised]]=0,0,1-ABS(Table1[[#This Row],[Prod2]]-Table1[[#This Row],[Plan Revised]])/Table1[[#This Row],[Plan Revised]]))</f>
        <v>0</v>
      </c>
      <c r="AB2483" s="3"/>
      <c r="AC2483" s="30"/>
      <c r="AD2483"/>
      <c r="AF2483"/>
    </row>
    <row r="2484" spans="1:32">
      <c r="A2484" s="15" t="str">
        <f>IF(Table1[Week]=WeekSel,"Yes","No")</f>
        <v>No</v>
      </c>
      <c r="B2484" s="15" t="str">
        <f>IF((Table1[StartDate]&gt;=Date.GraphMin)*(Table1[StartDate]&lt;=Date.GraphMax)=1,"Yes","No")</f>
        <v>No</v>
      </c>
      <c r="C2484" s="15" t="str">
        <f>IF(OR(Table1[[#This Row],[Site]]="FOOD MILLING",Table1[[#This Row],[Site]]="GODACO"), "No", "Yes")</f>
        <v>Yes</v>
      </c>
      <c r="D2484" s="40">
        <f>MAX(DATE(Table1[Year],1,1),DATE(Table1[Year],1,1)-WEEKDAY(DATE(Table1[Year],1,1),2)+(Table1[WeekNum]-1)*7+1)</f>
        <v>44613</v>
      </c>
      <c r="E2484" s="40">
        <f>MIN(DATE(Table1[Year]+1,1,0),DATE(Table1[Year],1,1)-WEEKDAY(DATE(Table1[Year],1,1),2)+Table1[WeekNum]*7)</f>
        <v>44619</v>
      </c>
      <c r="F2484" s="15">
        <v>2022</v>
      </c>
      <c r="G2484" s="15">
        <f t="shared" si="76"/>
        <v>2</v>
      </c>
      <c r="H2484" s="16">
        <v>9</v>
      </c>
      <c r="I2484" s="207" t="str">
        <f>"W" &amp;Table1[[#This Row],[WeekNum]]</f>
        <v>W9</v>
      </c>
      <c r="J2484" s="19" t="str">
        <f t="shared" si="77"/>
        <v>22-W09</v>
      </c>
      <c r="K2484" s="4" t="s">
        <v>662</v>
      </c>
      <c r="L2484" s="4"/>
      <c r="M2484" s="4" t="s">
        <v>72</v>
      </c>
      <c r="N2484" s="11" t="s">
        <v>428</v>
      </c>
      <c r="O2484" s="266" t="s">
        <v>374</v>
      </c>
      <c r="P2484" s="11" t="s">
        <v>376</v>
      </c>
      <c r="Q2484" s="11" t="s">
        <v>419</v>
      </c>
      <c r="R2484" s="3">
        <v>6200</v>
      </c>
      <c r="S2484" s="3">
        <v>6580</v>
      </c>
      <c r="T2484" s="206">
        <f>ABS(Table1[[#This Row],[Prod]]-Table1[[#This Row],[Planned]])</f>
        <v>380</v>
      </c>
      <c r="U2484" s="209">
        <f>IF(ABS(Table1[[#This Row],[Prod]]-Table1[[#This Row],[Planned]])&gt;Table1[[#This Row],[Planned]],0,IF(Table1[[#This Row],[Planned]]=0,0,1-ABS(Table1[[#This Row],[Prod]]-Table1[[#This Row],[Planned]])/Table1[[#This Row],[Planned]]))</f>
        <v>0.93870967741935485</v>
      </c>
      <c r="V2484" s="11"/>
      <c r="W2484" s="11"/>
      <c r="X2484" s="27">
        <v>6200</v>
      </c>
      <c r="Y2484" s="206">
        <f>Table1[[#This Row],[Prod]]</f>
        <v>6580</v>
      </c>
      <c r="Z2484" s="206">
        <f>ABS(Table1[[#This Row],[Prod2]]-Table1[[#This Row],[Plan Revised]])</f>
        <v>380</v>
      </c>
      <c r="AA2484" s="209">
        <f>IF(ABS(Table1[[#This Row],[Prod2]]-Table1[[#This Row],[Plan Revised]])&gt;Table1[[#This Row],[Plan Revised]],0,IF(Table1[[#This Row],[Plan Revised]]=0,0,1-ABS(Table1[[#This Row],[Prod2]]-Table1[[#This Row],[Plan Revised]])/Table1[[#This Row],[Plan Revised]]))</f>
        <v>0.93870967741935485</v>
      </c>
      <c r="AB2484" s="3"/>
      <c r="AC2484" s="30"/>
      <c r="AD2484"/>
      <c r="AF2484"/>
    </row>
    <row r="2485" spans="1:32">
      <c r="A2485" s="15" t="str">
        <f>IF(Table1[Week]=WeekSel,"Yes","No")</f>
        <v>No</v>
      </c>
      <c r="B2485" s="15" t="str">
        <f>IF((Table1[StartDate]&gt;=Date.GraphMin)*(Table1[StartDate]&lt;=Date.GraphMax)=1,"Yes","No")</f>
        <v>No</v>
      </c>
      <c r="C2485" s="15" t="str">
        <f>IF(OR(Table1[[#This Row],[Site]]="FOOD MILLING",Table1[[#This Row],[Site]]="GODACO"), "No", "Yes")</f>
        <v>Yes</v>
      </c>
      <c r="D2485" s="40">
        <f>MAX(DATE(Table1[Year],1,1),DATE(Table1[Year],1,1)-WEEKDAY(DATE(Table1[Year],1,1),2)+(Table1[WeekNum]-1)*7+1)</f>
        <v>44613</v>
      </c>
      <c r="E2485" s="40">
        <f>MIN(DATE(Table1[Year]+1,1,0),DATE(Table1[Year],1,1)-WEEKDAY(DATE(Table1[Year],1,1),2)+Table1[WeekNum]*7)</f>
        <v>44619</v>
      </c>
      <c r="F2485" s="15">
        <v>2022</v>
      </c>
      <c r="G2485" s="15">
        <f t="shared" si="76"/>
        <v>2</v>
      </c>
      <c r="H2485" s="16">
        <v>9</v>
      </c>
      <c r="I2485" s="207" t="str">
        <f>"W" &amp;Table1[[#This Row],[WeekNum]]</f>
        <v>W9</v>
      </c>
      <c r="J2485" s="19" t="str">
        <f t="shared" si="77"/>
        <v>22-W09</v>
      </c>
      <c r="K2485" s="4" t="s">
        <v>663</v>
      </c>
      <c r="L2485" s="4"/>
      <c r="M2485" s="4" t="s">
        <v>72</v>
      </c>
      <c r="N2485" s="11" t="s">
        <v>428</v>
      </c>
      <c r="O2485" s="266" t="s">
        <v>374</v>
      </c>
      <c r="P2485" s="11" t="s">
        <v>376</v>
      </c>
      <c r="Q2485" s="11" t="s">
        <v>421</v>
      </c>
      <c r="R2485" s="3">
        <v>6800</v>
      </c>
      <c r="S2485" s="3">
        <v>6613</v>
      </c>
      <c r="T2485" s="206">
        <f>ABS(Table1[[#This Row],[Prod]]-Table1[[#This Row],[Planned]])</f>
        <v>187</v>
      </c>
      <c r="U2485" s="209">
        <f>IF(ABS(Table1[[#This Row],[Prod]]-Table1[[#This Row],[Planned]])&gt;Table1[[#This Row],[Planned]],0,IF(Table1[[#This Row],[Planned]]=0,0,1-ABS(Table1[[#This Row],[Prod]]-Table1[[#This Row],[Planned]])/Table1[[#This Row],[Planned]]))</f>
        <v>0.97250000000000003</v>
      </c>
      <c r="V2485" s="11"/>
      <c r="W2485" s="11"/>
      <c r="X2485" s="27">
        <v>6800</v>
      </c>
      <c r="Y2485" s="206">
        <f>Table1[[#This Row],[Prod]]</f>
        <v>6613</v>
      </c>
      <c r="Z2485" s="206">
        <f>ABS(Table1[[#This Row],[Prod2]]-Table1[[#This Row],[Plan Revised]])</f>
        <v>187</v>
      </c>
      <c r="AA2485" s="209">
        <f>IF(ABS(Table1[[#This Row],[Prod2]]-Table1[[#This Row],[Plan Revised]])&gt;Table1[[#This Row],[Plan Revised]],0,IF(Table1[[#This Row],[Plan Revised]]=0,0,1-ABS(Table1[[#This Row],[Prod2]]-Table1[[#This Row],[Plan Revised]])/Table1[[#This Row],[Plan Revised]]))</f>
        <v>0.97250000000000003</v>
      </c>
      <c r="AB2485" s="3"/>
      <c r="AC2485" s="30"/>
      <c r="AD2485"/>
      <c r="AF2485"/>
    </row>
    <row r="2486" spans="1:32">
      <c r="A2486" s="15" t="str">
        <f>IF(Table1[Week]=WeekSel,"Yes","No")</f>
        <v>No</v>
      </c>
      <c r="B2486" s="15" t="str">
        <f>IF((Table1[StartDate]&gt;=Date.GraphMin)*(Table1[StartDate]&lt;=Date.GraphMax)=1,"Yes","No")</f>
        <v>No</v>
      </c>
      <c r="C2486" s="15" t="str">
        <f>IF(OR(Table1[[#This Row],[Site]]="FOOD MILLING",Table1[[#This Row],[Site]]="GODACO"), "No", "Yes")</f>
        <v>Yes</v>
      </c>
      <c r="D2486" s="40">
        <f>MAX(DATE(Table1[Year],1,1),DATE(Table1[Year],1,1)-WEEKDAY(DATE(Table1[Year],1,1),2)+(Table1[WeekNum]-1)*7+1)</f>
        <v>44613</v>
      </c>
      <c r="E2486" s="40">
        <f>MIN(DATE(Table1[Year]+1,1,0),DATE(Table1[Year],1,1)-WEEKDAY(DATE(Table1[Year],1,1),2)+Table1[WeekNum]*7)</f>
        <v>44619</v>
      </c>
      <c r="F2486" s="15">
        <v>2022</v>
      </c>
      <c r="G2486" s="15">
        <f t="shared" si="76"/>
        <v>2</v>
      </c>
      <c r="H2486" s="16">
        <v>9</v>
      </c>
      <c r="I2486" s="207" t="str">
        <f>"W" &amp;Table1[[#This Row],[WeekNum]]</f>
        <v>W9</v>
      </c>
      <c r="J2486" s="19" t="str">
        <f t="shared" si="77"/>
        <v>22-W09</v>
      </c>
      <c r="K2486" s="4" t="s">
        <v>664</v>
      </c>
      <c r="L2486" s="4"/>
      <c r="M2486" s="4" t="s">
        <v>72</v>
      </c>
      <c r="N2486" s="11" t="s">
        <v>428</v>
      </c>
      <c r="O2486" s="266" t="s">
        <v>424</v>
      </c>
      <c r="P2486" s="11" t="s">
        <v>379</v>
      </c>
      <c r="Q2486" s="11" t="s">
        <v>421</v>
      </c>
      <c r="R2486" s="3">
        <v>3300</v>
      </c>
      <c r="S2486" s="3">
        <v>2857.2</v>
      </c>
      <c r="T2486" s="206">
        <f>ABS(Table1[[#This Row],[Prod]]-Table1[[#This Row],[Planned]])</f>
        <v>442.80000000000018</v>
      </c>
      <c r="U2486" s="209">
        <f>IF(ABS(Table1[[#This Row],[Prod]]-Table1[[#This Row],[Planned]])&gt;Table1[[#This Row],[Planned]],0,IF(Table1[[#This Row],[Planned]]=0,0,1-ABS(Table1[[#This Row],[Prod]]-Table1[[#This Row],[Planned]])/Table1[[#This Row],[Planned]]))</f>
        <v>0.86581818181818182</v>
      </c>
      <c r="V2486" s="11"/>
      <c r="W2486" s="11"/>
      <c r="X2486" s="27">
        <v>3300</v>
      </c>
      <c r="Y2486" s="206">
        <f>Table1[[#This Row],[Prod]]</f>
        <v>2857.2</v>
      </c>
      <c r="Z2486" s="206">
        <f>ABS(Table1[[#This Row],[Prod2]]-Table1[[#This Row],[Plan Revised]])</f>
        <v>442.80000000000018</v>
      </c>
      <c r="AA2486" s="209">
        <f>IF(ABS(Table1[[#This Row],[Prod2]]-Table1[[#This Row],[Plan Revised]])&gt;Table1[[#This Row],[Plan Revised]],0,IF(Table1[[#This Row],[Plan Revised]]=0,0,1-ABS(Table1[[#This Row],[Prod2]]-Table1[[#This Row],[Plan Revised]])/Table1[[#This Row],[Plan Revised]]))</f>
        <v>0.86581818181818182</v>
      </c>
      <c r="AB2486" s="3"/>
      <c r="AC2486" s="30"/>
      <c r="AD2486"/>
      <c r="AF2486"/>
    </row>
    <row r="2487" spans="1:32">
      <c r="A2487" s="15" t="str">
        <f>IF(Table1[Week]=WeekSel,"Yes","No")</f>
        <v>No</v>
      </c>
      <c r="B2487" s="15" t="str">
        <f>IF((Table1[StartDate]&gt;=Date.GraphMin)*(Table1[StartDate]&lt;=Date.GraphMax)=1,"Yes","No")</f>
        <v>No</v>
      </c>
      <c r="C2487" s="15" t="str">
        <f>IF(OR(Table1[[#This Row],[Site]]="FOOD MILLING",Table1[[#This Row],[Site]]="GODACO"), "No", "Yes")</f>
        <v>Yes</v>
      </c>
      <c r="D2487" s="40">
        <f>MAX(DATE(Table1[Year],1,1),DATE(Table1[Year],1,1)-WEEKDAY(DATE(Table1[Year],1,1),2)+(Table1[WeekNum]-1)*7+1)</f>
        <v>44613</v>
      </c>
      <c r="E2487" s="40">
        <f>MIN(DATE(Table1[Year]+1,1,0),DATE(Table1[Year],1,1)-WEEKDAY(DATE(Table1[Year],1,1),2)+Table1[WeekNum]*7)</f>
        <v>44619</v>
      </c>
      <c r="F2487" s="15">
        <v>2022</v>
      </c>
      <c r="G2487" s="15">
        <f t="shared" si="76"/>
        <v>2</v>
      </c>
      <c r="H2487" s="16">
        <v>9</v>
      </c>
      <c r="I2487" s="207" t="str">
        <f>"W" &amp;Table1[[#This Row],[WeekNum]]</f>
        <v>W9</v>
      </c>
      <c r="J2487" s="19" t="str">
        <f t="shared" si="77"/>
        <v>22-W09</v>
      </c>
      <c r="K2487" s="4" t="s">
        <v>665</v>
      </c>
      <c r="L2487" s="4"/>
      <c r="M2487" s="4" t="s">
        <v>72</v>
      </c>
      <c r="N2487" s="11" t="s">
        <v>428</v>
      </c>
      <c r="O2487" s="266" t="s">
        <v>424</v>
      </c>
      <c r="P2487" s="11" t="s">
        <v>379</v>
      </c>
      <c r="Q2487" s="11" t="s">
        <v>421</v>
      </c>
      <c r="R2487" s="3">
        <v>6600</v>
      </c>
      <c r="S2487" s="3">
        <v>3838</v>
      </c>
      <c r="T2487" s="206">
        <f>ABS(Table1[[#This Row],[Prod]]-Table1[[#This Row],[Planned]])</f>
        <v>2762</v>
      </c>
      <c r="U2487" s="209">
        <f>IF(ABS(Table1[[#This Row],[Prod]]-Table1[[#This Row],[Planned]])&gt;Table1[[#This Row],[Planned]],0,IF(Table1[[#This Row],[Planned]]=0,0,1-ABS(Table1[[#This Row],[Prod]]-Table1[[#This Row],[Planned]])/Table1[[#This Row],[Planned]]))</f>
        <v>0.58151515151515154</v>
      </c>
      <c r="V2487" s="11"/>
      <c r="W2487" s="11"/>
      <c r="X2487" s="27">
        <v>3300</v>
      </c>
      <c r="Y2487" s="206">
        <f>Table1[[#This Row],[Prod]]</f>
        <v>3838</v>
      </c>
      <c r="Z2487" s="206">
        <f>ABS(Table1[[#This Row],[Prod2]]-Table1[[#This Row],[Plan Revised]])</f>
        <v>538</v>
      </c>
      <c r="AA2487" s="209">
        <f>IF(ABS(Table1[[#This Row],[Prod2]]-Table1[[#This Row],[Plan Revised]])&gt;Table1[[#This Row],[Plan Revised]],0,IF(Table1[[#This Row],[Plan Revised]]=0,0,1-ABS(Table1[[#This Row],[Prod2]]-Table1[[#This Row],[Plan Revised]])/Table1[[#This Row],[Plan Revised]]))</f>
        <v>0.83696969696969692</v>
      </c>
      <c r="AB2487" s="3"/>
      <c r="AC2487" s="30"/>
      <c r="AD2487"/>
      <c r="AF2487"/>
    </row>
    <row r="2488" spans="1:32">
      <c r="A2488" s="15" t="str">
        <f>IF(Table1[Week]=WeekSel,"Yes","No")</f>
        <v>No</v>
      </c>
      <c r="B2488" s="15" t="str">
        <f>IF((Table1[StartDate]&gt;=Date.GraphMin)*(Table1[StartDate]&lt;=Date.GraphMax)=1,"Yes","No")</f>
        <v>No</v>
      </c>
      <c r="C2488" s="15" t="str">
        <f>IF(OR(Table1[[#This Row],[Site]]="FOOD MILLING",Table1[[#This Row],[Site]]="GODACO"), "No", "Yes")</f>
        <v>Yes</v>
      </c>
      <c r="D2488" s="40">
        <f>MAX(DATE(Table1[Year],1,1),DATE(Table1[Year],1,1)-WEEKDAY(DATE(Table1[Year],1,1),2)+(Table1[WeekNum]-1)*7+1)</f>
        <v>44613</v>
      </c>
      <c r="E2488" s="40">
        <f>MIN(DATE(Table1[Year]+1,1,0),DATE(Table1[Year],1,1)-WEEKDAY(DATE(Table1[Year],1,1),2)+Table1[WeekNum]*7)</f>
        <v>44619</v>
      </c>
      <c r="F2488" s="15">
        <v>2022</v>
      </c>
      <c r="G2488" s="15">
        <f t="shared" si="76"/>
        <v>2</v>
      </c>
      <c r="H2488" s="16">
        <v>9</v>
      </c>
      <c r="I2488" s="207" t="str">
        <f>"W" &amp;Table1[[#This Row],[WeekNum]]</f>
        <v>W9</v>
      </c>
      <c r="J2488" s="19" t="str">
        <f t="shared" si="77"/>
        <v>22-W09</v>
      </c>
      <c r="K2488" s="4" t="s">
        <v>666</v>
      </c>
      <c r="L2488" s="4"/>
      <c r="M2488" s="4" t="s">
        <v>72</v>
      </c>
      <c r="N2488" s="11" t="s">
        <v>428</v>
      </c>
      <c r="O2488" s="266" t="s">
        <v>424</v>
      </c>
      <c r="P2488" s="11" t="s">
        <v>379</v>
      </c>
      <c r="Q2488" s="11" t="s">
        <v>421</v>
      </c>
      <c r="R2488" s="3">
        <v>9900</v>
      </c>
      <c r="S2488" s="3">
        <v>12798</v>
      </c>
      <c r="T2488" s="206">
        <f>ABS(Table1[[#This Row],[Prod]]-Table1[[#This Row],[Planned]])</f>
        <v>2898</v>
      </c>
      <c r="U2488" s="209">
        <f>IF(ABS(Table1[[#This Row],[Prod]]-Table1[[#This Row],[Planned]])&gt;Table1[[#This Row],[Planned]],0,IF(Table1[[#This Row],[Planned]]=0,0,1-ABS(Table1[[#This Row],[Prod]]-Table1[[#This Row],[Planned]])/Table1[[#This Row],[Planned]]))</f>
        <v>0.70727272727272728</v>
      </c>
      <c r="V2488" s="11"/>
      <c r="W2488" s="11"/>
      <c r="X2488" s="27">
        <v>13200</v>
      </c>
      <c r="Y2488" s="206">
        <f>Table1[[#This Row],[Prod]]</f>
        <v>12798</v>
      </c>
      <c r="Z2488" s="206">
        <f>ABS(Table1[[#This Row],[Prod2]]-Table1[[#This Row],[Plan Revised]])</f>
        <v>402</v>
      </c>
      <c r="AA2488" s="209">
        <f>IF(ABS(Table1[[#This Row],[Prod2]]-Table1[[#This Row],[Plan Revised]])&gt;Table1[[#This Row],[Plan Revised]],0,IF(Table1[[#This Row],[Plan Revised]]=0,0,1-ABS(Table1[[#This Row],[Prod2]]-Table1[[#This Row],[Plan Revised]])/Table1[[#This Row],[Plan Revised]]))</f>
        <v>0.9695454545454546</v>
      </c>
      <c r="AB2488" s="3"/>
      <c r="AC2488" s="30"/>
      <c r="AD2488"/>
      <c r="AF2488"/>
    </row>
    <row r="2489" spans="1:32">
      <c r="A2489" s="15" t="str">
        <f>IF(Table1[Week]=WeekSel,"Yes","No")</f>
        <v>No</v>
      </c>
      <c r="B2489" s="15" t="str">
        <f>IF((Table1[StartDate]&gt;=Date.GraphMin)*(Table1[StartDate]&lt;=Date.GraphMax)=1,"Yes","No")</f>
        <v>No</v>
      </c>
      <c r="C2489" s="15" t="str">
        <f>IF(OR(Table1[[#This Row],[Site]]="FOOD MILLING",Table1[[#This Row],[Site]]="GODACO"), "No", "Yes")</f>
        <v>Yes</v>
      </c>
      <c r="D2489" s="40">
        <f>MAX(DATE(Table1[Year],1,1),DATE(Table1[Year],1,1)-WEEKDAY(DATE(Table1[Year],1,1),2)+(Table1[WeekNum]-1)*7+1)</f>
        <v>44613</v>
      </c>
      <c r="E2489" s="40">
        <f>MIN(DATE(Table1[Year]+1,1,0),DATE(Table1[Year],1,1)-WEEKDAY(DATE(Table1[Year],1,1),2)+Table1[WeekNum]*7)</f>
        <v>44619</v>
      </c>
      <c r="F2489" s="15">
        <v>2022</v>
      </c>
      <c r="G2489" s="15">
        <f t="shared" si="76"/>
        <v>2</v>
      </c>
      <c r="H2489" s="16">
        <v>9</v>
      </c>
      <c r="I2489" s="207" t="str">
        <f>"W" &amp;Table1[[#This Row],[WeekNum]]</f>
        <v>W9</v>
      </c>
      <c r="J2489" s="19" t="str">
        <f t="shared" si="77"/>
        <v>22-W09</v>
      </c>
      <c r="K2489" s="4" t="s">
        <v>667</v>
      </c>
      <c r="L2489" s="4"/>
      <c r="M2489" s="4" t="s">
        <v>72</v>
      </c>
      <c r="N2489" s="11" t="s">
        <v>428</v>
      </c>
      <c r="O2489" s="266" t="s">
        <v>413</v>
      </c>
      <c r="P2489" s="11" t="s">
        <v>375</v>
      </c>
      <c r="Q2489" s="11" t="s">
        <v>421</v>
      </c>
      <c r="R2489" s="3">
        <v>3360</v>
      </c>
      <c r="S2489" s="3">
        <v>3308</v>
      </c>
      <c r="T2489" s="206">
        <f>ABS(Table1[[#This Row],[Prod]]-Table1[[#This Row],[Planned]])</f>
        <v>52</v>
      </c>
      <c r="U2489" s="209">
        <f>IF(ABS(Table1[[#This Row],[Prod]]-Table1[[#This Row],[Planned]])&gt;Table1[[#This Row],[Planned]],0,IF(Table1[[#This Row],[Planned]]=0,0,1-ABS(Table1[[#This Row],[Prod]]-Table1[[#This Row],[Planned]])/Table1[[#This Row],[Planned]]))</f>
        <v>0.98452380952380958</v>
      </c>
      <c r="V2489" s="11"/>
      <c r="W2489" s="11"/>
      <c r="X2489" s="27">
        <v>3360</v>
      </c>
      <c r="Y2489" s="206">
        <f>Table1[[#This Row],[Prod]]</f>
        <v>3308</v>
      </c>
      <c r="Z2489" s="206">
        <f>ABS(Table1[[#This Row],[Prod2]]-Table1[[#This Row],[Plan Revised]])</f>
        <v>52</v>
      </c>
      <c r="AA2489" s="209">
        <f>IF(ABS(Table1[[#This Row],[Prod2]]-Table1[[#This Row],[Plan Revised]])&gt;Table1[[#This Row],[Plan Revised]],0,IF(Table1[[#This Row],[Plan Revised]]=0,0,1-ABS(Table1[[#This Row],[Prod2]]-Table1[[#This Row],[Plan Revised]])/Table1[[#This Row],[Plan Revised]]))</f>
        <v>0.98452380952380958</v>
      </c>
      <c r="AB2489" s="3"/>
      <c r="AC2489" s="30"/>
      <c r="AD2489"/>
      <c r="AF2489"/>
    </row>
    <row r="2490" spans="1:32">
      <c r="A2490" s="15" t="str">
        <f>IF(Table1[Week]=WeekSel,"Yes","No")</f>
        <v>No</v>
      </c>
      <c r="B2490" s="15" t="str">
        <f>IF((Table1[StartDate]&gt;=Date.GraphMin)*(Table1[StartDate]&lt;=Date.GraphMax)=1,"Yes","No")</f>
        <v>No</v>
      </c>
      <c r="C2490" s="15" t="str">
        <f>IF(OR(Table1[[#This Row],[Site]]="FOOD MILLING",Table1[[#This Row],[Site]]="GODACO"), "No", "Yes")</f>
        <v>Yes</v>
      </c>
      <c r="D2490" s="40">
        <f>MAX(DATE(Table1[Year],1,1),DATE(Table1[Year],1,1)-WEEKDAY(DATE(Table1[Year],1,1),2)+(Table1[WeekNum]-1)*7+1)</f>
        <v>44613</v>
      </c>
      <c r="E2490" s="40">
        <f>MIN(DATE(Table1[Year]+1,1,0),DATE(Table1[Year],1,1)-WEEKDAY(DATE(Table1[Year],1,1),2)+Table1[WeekNum]*7)</f>
        <v>44619</v>
      </c>
      <c r="F2490" s="15">
        <v>2022</v>
      </c>
      <c r="G2490" s="15">
        <f t="shared" si="76"/>
        <v>2</v>
      </c>
      <c r="H2490" s="16">
        <v>9</v>
      </c>
      <c r="I2490" s="207" t="str">
        <f>"W" &amp;Table1[[#This Row],[WeekNum]]</f>
        <v>W9</v>
      </c>
      <c r="J2490" s="19" t="str">
        <f t="shared" si="77"/>
        <v>22-W09</v>
      </c>
      <c r="K2490" s="4" t="s">
        <v>668</v>
      </c>
      <c r="L2490" s="4"/>
      <c r="M2490" s="4" t="s">
        <v>72</v>
      </c>
      <c r="N2490" s="11" t="s">
        <v>428</v>
      </c>
      <c r="O2490" s="266" t="s">
        <v>413</v>
      </c>
      <c r="P2490" s="11" t="s">
        <v>375</v>
      </c>
      <c r="Q2490" s="11" t="s">
        <v>421</v>
      </c>
      <c r="R2490" s="3">
        <v>1680</v>
      </c>
      <c r="S2490" s="3">
        <v>1574.4</v>
      </c>
      <c r="T2490" s="206">
        <f>ABS(Table1[[#This Row],[Prod]]-Table1[[#This Row],[Planned]])</f>
        <v>105.59999999999991</v>
      </c>
      <c r="U2490" s="209">
        <f>IF(ABS(Table1[[#This Row],[Prod]]-Table1[[#This Row],[Planned]])&gt;Table1[[#This Row],[Planned]],0,IF(Table1[[#This Row],[Planned]]=0,0,1-ABS(Table1[[#This Row],[Prod]]-Table1[[#This Row],[Planned]])/Table1[[#This Row],[Planned]]))</f>
        <v>0.93714285714285717</v>
      </c>
      <c r="V2490" s="11"/>
      <c r="W2490" s="11"/>
      <c r="X2490" s="27">
        <v>1680</v>
      </c>
      <c r="Y2490" s="206">
        <f>Table1[[#This Row],[Prod]]</f>
        <v>1574.4</v>
      </c>
      <c r="Z2490" s="206">
        <f>ABS(Table1[[#This Row],[Prod2]]-Table1[[#This Row],[Plan Revised]])</f>
        <v>105.59999999999991</v>
      </c>
      <c r="AA2490" s="209">
        <f>IF(ABS(Table1[[#This Row],[Prod2]]-Table1[[#This Row],[Plan Revised]])&gt;Table1[[#This Row],[Plan Revised]],0,IF(Table1[[#This Row],[Plan Revised]]=0,0,1-ABS(Table1[[#This Row],[Prod2]]-Table1[[#This Row],[Plan Revised]])/Table1[[#This Row],[Plan Revised]]))</f>
        <v>0.93714285714285717</v>
      </c>
      <c r="AB2490" s="3"/>
      <c r="AC2490" s="30"/>
      <c r="AD2490"/>
      <c r="AF2490"/>
    </row>
    <row r="2491" spans="1:32">
      <c r="A2491" s="15" t="str">
        <f>IF(Table1[Week]=WeekSel,"Yes","No")</f>
        <v>No</v>
      </c>
      <c r="B2491" s="15" t="str">
        <f>IF((Table1[StartDate]&gt;=Date.GraphMin)*(Table1[StartDate]&lt;=Date.GraphMax)=1,"Yes","No")</f>
        <v>No</v>
      </c>
      <c r="C2491" s="15" t="str">
        <f>IF(OR(Table1[[#This Row],[Site]]="FOOD MILLING",Table1[[#This Row],[Site]]="GODACO"), "No", "Yes")</f>
        <v>Yes</v>
      </c>
      <c r="D2491" s="40">
        <f>MAX(DATE(Table1[Year],1,1),DATE(Table1[Year],1,1)-WEEKDAY(DATE(Table1[Year],1,1),2)+(Table1[WeekNum]-1)*7+1)</f>
        <v>44613</v>
      </c>
      <c r="E2491" s="40">
        <f>MIN(DATE(Table1[Year]+1,1,0),DATE(Table1[Year],1,1)-WEEKDAY(DATE(Table1[Year],1,1),2)+Table1[WeekNum]*7)</f>
        <v>44619</v>
      </c>
      <c r="F2491" s="15">
        <v>2022</v>
      </c>
      <c r="G2491" s="15">
        <f t="shared" si="76"/>
        <v>2</v>
      </c>
      <c r="H2491" s="16">
        <v>9</v>
      </c>
      <c r="I2491" s="207" t="str">
        <f>"W" &amp;Table1[[#This Row],[WeekNum]]</f>
        <v>W9</v>
      </c>
      <c r="J2491" s="19" t="str">
        <f t="shared" si="77"/>
        <v>22-W09</v>
      </c>
      <c r="K2491" s="4" t="s">
        <v>669</v>
      </c>
      <c r="L2491" s="4"/>
      <c r="M2491" s="4" t="s">
        <v>72</v>
      </c>
      <c r="N2491" s="11" t="s">
        <v>428</v>
      </c>
      <c r="O2491" s="266" t="s">
        <v>413</v>
      </c>
      <c r="P2491" s="11" t="s">
        <v>375</v>
      </c>
      <c r="Q2491" s="11" t="s">
        <v>421</v>
      </c>
      <c r="R2491" s="3">
        <v>5040</v>
      </c>
      <c r="S2491" s="3">
        <v>3799.6000000000004</v>
      </c>
      <c r="T2491" s="206">
        <f>ABS(Table1[[#This Row],[Prod]]-Table1[[#This Row],[Planned]])</f>
        <v>1240.3999999999996</v>
      </c>
      <c r="U2491" s="209">
        <f>IF(ABS(Table1[[#This Row],[Prod]]-Table1[[#This Row],[Planned]])&gt;Table1[[#This Row],[Planned]],0,IF(Table1[[#This Row],[Planned]]=0,0,1-ABS(Table1[[#This Row],[Prod]]-Table1[[#This Row],[Planned]])/Table1[[#This Row],[Planned]]))</f>
        <v>0.75388888888888894</v>
      </c>
      <c r="V2491" s="11"/>
      <c r="W2491" s="11"/>
      <c r="X2491" s="27">
        <v>5040</v>
      </c>
      <c r="Y2491" s="206">
        <f>Table1[[#This Row],[Prod]]</f>
        <v>3799.6000000000004</v>
      </c>
      <c r="Z2491" s="206">
        <f>ABS(Table1[[#This Row],[Prod2]]-Table1[[#This Row],[Plan Revised]])</f>
        <v>1240.3999999999996</v>
      </c>
      <c r="AA2491" s="209">
        <f>IF(ABS(Table1[[#This Row],[Prod2]]-Table1[[#This Row],[Plan Revised]])&gt;Table1[[#This Row],[Plan Revised]],0,IF(Table1[[#This Row],[Plan Revised]]=0,0,1-ABS(Table1[[#This Row],[Prod2]]-Table1[[#This Row],[Plan Revised]])/Table1[[#This Row],[Plan Revised]]))</f>
        <v>0.75388888888888894</v>
      </c>
      <c r="AB2491" s="3"/>
      <c r="AC2491" s="30"/>
      <c r="AD2491"/>
      <c r="AF2491"/>
    </row>
    <row r="2492" spans="1:32">
      <c r="A2492" s="15" t="str">
        <f>IF(Table1[Week]=WeekSel,"Yes","No")</f>
        <v>No</v>
      </c>
      <c r="B2492" s="15" t="str">
        <f>IF((Table1[StartDate]&gt;=Date.GraphMin)*(Table1[StartDate]&lt;=Date.GraphMax)=1,"Yes","No")</f>
        <v>No</v>
      </c>
      <c r="C2492" s="15" t="str">
        <f>IF(OR(Table1[[#This Row],[Site]]="FOOD MILLING",Table1[[#This Row],[Site]]="GODACO"), "No", "Yes")</f>
        <v>Yes</v>
      </c>
      <c r="D2492" s="40">
        <f>MAX(DATE(Table1[Year],1,1),DATE(Table1[Year],1,1)-WEEKDAY(DATE(Table1[Year],1,1),2)+(Table1[WeekNum]-1)*7+1)</f>
        <v>44613</v>
      </c>
      <c r="E2492" s="40">
        <f>MIN(DATE(Table1[Year]+1,1,0),DATE(Table1[Year],1,1)-WEEKDAY(DATE(Table1[Year],1,1),2)+Table1[WeekNum]*7)</f>
        <v>44619</v>
      </c>
      <c r="F2492" s="15">
        <v>2022</v>
      </c>
      <c r="G2492" s="15">
        <f t="shared" si="76"/>
        <v>2</v>
      </c>
      <c r="H2492" s="16">
        <v>9</v>
      </c>
      <c r="I2492" s="207" t="str">
        <f>"W" &amp;Table1[[#This Row],[WeekNum]]</f>
        <v>W9</v>
      </c>
      <c r="J2492" s="19" t="str">
        <f t="shared" si="77"/>
        <v>22-W09</v>
      </c>
      <c r="K2492" s="4" t="s">
        <v>670</v>
      </c>
      <c r="L2492" s="4"/>
      <c r="M2492" s="4" t="s">
        <v>72</v>
      </c>
      <c r="N2492" s="11" t="s">
        <v>428</v>
      </c>
      <c r="O2492" s="266" t="s">
        <v>413</v>
      </c>
      <c r="P2492" s="11" t="s">
        <v>375</v>
      </c>
      <c r="Q2492" s="11" t="s">
        <v>421</v>
      </c>
      <c r="R2492" s="3">
        <v>800</v>
      </c>
      <c r="S2492" s="3">
        <v>745.8</v>
      </c>
      <c r="T2492" s="206">
        <f>ABS(Table1[[#This Row],[Prod]]-Table1[[#This Row],[Planned]])</f>
        <v>54.200000000000045</v>
      </c>
      <c r="U2492" s="209">
        <f>IF(ABS(Table1[[#This Row],[Prod]]-Table1[[#This Row],[Planned]])&gt;Table1[[#This Row],[Planned]],0,IF(Table1[[#This Row],[Planned]]=0,0,1-ABS(Table1[[#This Row],[Prod]]-Table1[[#This Row],[Planned]])/Table1[[#This Row],[Planned]]))</f>
        <v>0.93224999999999991</v>
      </c>
      <c r="V2492" s="11"/>
      <c r="W2492" s="11"/>
      <c r="X2492" s="27">
        <v>800</v>
      </c>
      <c r="Y2492" s="206">
        <f>Table1[[#This Row],[Prod]]</f>
        <v>745.8</v>
      </c>
      <c r="Z2492" s="206">
        <f>ABS(Table1[[#This Row],[Prod2]]-Table1[[#This Row],[Plan Revised]])</f>
        <v>54.200000000000045</v>
      </c>
      <c r="AA2492" s="209">
        <f>IF(ABS(Table1[[#This Row],[Prod2]]-Table1[[#This Row],[Plan Revised]])&gt;Table1[[#This Row],[Plan Revised]],0,IF(Table1[[#This Row],[Plan Revised]]=0,0,1-ABS(Table1[[#This Row],[Prod2]]-Table1[[#This Row],[Plan Revised]])/Table1[[#This Row],[Plan Revised]]))</f>
        <v>0.93224999999999991</v>
      </c>
      <c r="AB2492" s="3"/>
      <c r="AC2492" s="30"/>
      <c r="AD2492"/>
      <c r="AF2492"/>
    </row>
    <row r="2493" spans="1:32">
      <c r="A2493" s="15" t="str">
        <f>IF(Table1[Week]=WeekSel,"Yes","No")</f>
        <v>No</v>
      </c>
      <c r="B2493" s="15" t="str">
        <f>IF((Table1[StartDate]&gt;=Date.GraphMin)*(Table1[StartDate]&lt;=Date.GraphMax)=1,"Yes","No")</f>
        <v>No</v>
      </c>
      <c r="C2493" s="15" t="str">
        <f>IF(OR(Table1[[#This Row],[Site]]="FOOD MILLING",Table1[[#This Row],[Site]]="GODACO"), "No", "Yes")</f>
        <v>Yes</v>
      </c>
      <c r="D2493" s="40">
        <f>MAX(DATE(Table1[Year],1,1),DATE(Table1[Year],1,1)-WEEKDAY(DATE(Table1[Year],1,1),2)+(Table1[WeekNum]-1)*7+1)</f>
        <v>44613</v>
      </c>
      <c r="E2493" s="40">
        <f>MIN(DATE(Table1[Year]+1,1,0),DATE(Table1[Year],1,1)-WEEKDAY(DATE(Table1[Year],1,1),2)+Table1[WeekNum]*7)</f>
        <v>44619</v>
      </c>
      <c r="F2493" s="15">
        <v>2022</v>
      </c>
      <c r="G2493" s="15">
        <f t="shared" si="76"/>
        <v>2</v>
      </c>
      <c r="H2493" s="16">
        <v>9</v>
      </c>
      <c r="I2493" s="207" t="str">
        <f>"W" &amp;Table1[[#This Row],[WeekNum]]</f>
        <v>W9</v>
      </c>
      <c r="J2493" s="19" t="str">
        <f t="shared" si="77"/>
        <v>22-W09</v>
      </c>
      <c r="K2493" s="4" t="s">
        <v>671</v>
      </c>
      <c r="L2493" s="4"/>
      <c r="M2493" s="4" t="s">
        <v>72</v>
      </c>
      <c r="N2493" s="11" t="s">
        <v>428</v>
      </c>
      <c r="O2493" s="266" t="s">
        <v>413</v>
      </c>
      <c r="P2493" s="11" t="s">
        <v>375</v>
      </c>
      <c r="Q2493" s="11" t="s">
        <v>421</v>
      </c>
      <c r="R2493" s="3">
        <v>1300</v>
      </c>
      <c r="S2493" s="3">
        <v>1164.5999999999999</v>
      </c>
      <c r="T2493" s="206">
        <f>ABS(Table1[[#This Row],[Prod]]-Table1[[#This Row],[Planned]])</f>
        <v>135.40000000000009</v>
      </c>
      <c r="U2493" s="209">
        <f>IF(ABS(Table1[[#This Row],[Prod]]-Table1[[#This Row],[Planned]])&gt;Table1[[#This Row],[Planned]],0,IF(Table1[[#This Row],[Planned]]=0,0,1-ABS(Table1[[#This Row],[Prod]]-Table1[[#This Row],[Planned]])/Table1[[#This Row],[Planned]]))</f>
        <v>0.89584615384615374</v>
      </c>
      <c r="V2493" s="11"/>
      <c r="W2493" s="11"/>
      <c r="X2493" s="27">
        <v>1300</v>
      </c>
      <c r="Y2493" s="206">
        <f>Table1[[#This Row],[Prod]]</f>
        <v>1164.5999999999999</v>
      </c>
      <c r="Z2493" s="206">
        <f>ABS(Table1[[#This Row],[Prod2]]-Table1[[#This Row],[Plan Revised]])</f>
        <v>135.40000000000009</v>
      </c>
      <c r="AA2493" s="209">
        <f>IF(ABS(Table1[[#This Row],[Prod2]]-Table1[[#This Row],[Plan Revised]])&gt;Table1[[#This Row],[Plan Revised]],0,IF(Table1[[#This Row],[Plan Revised]]=0,0,1-ABS(Table1[[#This Row],[Prod2]]-Table1[[#This Row],[Plan Revised]])/Table1[[#This Row],[Plan Revised]]))</f>
        <v>0.89584615384615374</v>
      </c>
      <c r="AB2493" s="3"/>
      <c r="AC2493" s="30"/>
      <c r="AD2493"/>
      <c r="AF2493"/>
    </row>
    <row r="2494" spans="1:32">
      <c r="A2494" s="15" t="str">
        <f>IF(Table1[Week]=WeekSel,"Yes","No")</f>
        <v>No</v>
      </c>
      <c r="B2494" s="15" t="str">
        <f>IF((Table1[StartDate]&gt;=Date.GraphMin)*(Table1[StartDate]&lt;=Date.GraphMax)=1,"Yes","No")</f>
        <v>No</v>
      </c>
      <c r="C2494" s="15" t="str">
        <f>IF(OR(Table1[[#This Row],[Site]]="FOOD MILLING",Table1[[#This Row],[Site]]="GODACO"), "No", "Yes")</f>
        <v>Yes</v>
      </c>
      <c r="D2494" s="40">
        <f>MAX(DATE(Table1[Year],1,1),DATE(Table1[Year],1,1)-WEEKDAY(DATE(Table1[Year],1,1),2)+(Table1[WeekNum]-1)*7+1)</f>
        <v>44613</v>
      </c>
      <c r="E2494" s="40">
        <f>MIN(DATE(Table1[Year]+1,1,0),DATE(Table1[Year],1,1)-WEEKDAY(DATE(Table1[Year],1,1),2)+Table1[WeekNum]*7)</f>
        <v>44619</v>
      </c>
      <c r="F2494" s="15">
        <v>2022</v>
      </c>
      <c r="G2494" s="15">
        <f t="shared" si="76"/>
        <v>2</v>
      </c>
      <c r="H2494" s="16">
        <v>9</v>
      </c>
      <c r="I2494" s="207" t="str">
        <f>"W" &amp;Table1[[#This Row],[WeekNum]]</f>
        <v>W9</v>
      </c>
      <c r="J2494" s="19" t="str">
        <f t="shared" si="77"/>
        <v>22-W09</v>
      </c>
      <c r="K2494" s="174" t="s">
        <v>672</v>
      </c>
      <c r="L2494" s="4"/>
      <c r="M2494" s="4" t="s">
        <v>72</v>
      </c>
      <c r="N2494" s="11" t="s">
        <v>428</v>
      </c>
      <c r="O2494" s="266" t="s">
        <v>415</v>
      </c>
      <c r="P2494" s="11" t="s">
        <v>378</v>
      </c>
      <c r="Q2494" s="11" t="s">
        <v>419</v>
      </c>
      <c r="R2494" s="3">
        <v>0</v>
      </c>
      <c r="S2494" s="3">
        <v>1341.3</v>
      </c>
      <c r="T2494" s="206">
        <f>ABS(Table1[[#This Row],[Prod]]-Table1[[#This Row],[Planned]])</f>
        <v>1341.3</v>
      </c>
      <c r="U2494" s="209">
        <f>IF(ABS(Table1[[#This Row],[Prod]]-Table1[[#This Row],[Planned]])&gt;Table1[[#This Row],[Planned]],0,IF(Table1[[#This Row],[Planned]]=0,0,1-ABS(Table1[[#This Row],[Prod]]-Table1[[#This Row],[Planned]])/Table1[[#This Row],[Planned]]))</f>
        <v>0</v>
      </c>
      <c r="V2494" s="11"/>
      <c r="W2494" s="11"/>
      <c r="X2494" s="27">
        <v>0</v>
      </c>
      <c r="Y2494" s="206">
        <f>Table1[[#This Row],[Prod]]</f>
        <v>1341.3</v>
      </c>
      <c r="Z2494" s="206">
        <f>ABS(Table1[[#This Row],[Prod2]]-Table1[[#This Row],[Plan Revised]])</f>
        <v>1341.3</v>
      </c>
      <c r="AA2494" s="209">
        <f>IF(ABS(Table1[[#This Row],[Prod2]]-Table1[[#This Row],[Plan Revised]])&gt;Table1[[#This Row],[Plan Revised]],0,IF(Table1[[#This Row],[Plan Revised]]=0,0,1-ABS(Table1[[#This Row],[Prod2]]-Table1[[#This Row],[Plan Revised]])/Table1[[#This Row],[Plan Revised]]))</f>
        <v>0</v>
      </c>
      <c r="AB2494" s="3"/>
      <c r="AC2494" s="30"/>
      <c r="AD2494"/>
      <c r="AF2494"/>
    </row>
    <row r="2495" spans="1:32">
      <c r="A2495" s="15" t="str">
        <f>IF(Table1[Week]=WeekSel,"Yes","No")</f>
        <v>No</v>
      </c>
      <c r="B2495" s="15" t="str">
        <f>IF((Table1[StartDate]&gt;=Date.GraphMin)*(Table1[StartDate]&lt;=Date.GraphMax)=1,"Yes","No")</f>
        <v>No</v>
      </c>
      <c r="C2495" s="15" t="str">
        <f>IF(OR(Table1[[#This Row],[Site]]="FOOD MILLING",Table1[[#This Row],[Site]]="GODACO"), "No", "Yes")</f>
        <v>Yes</v>
      </c>
      <c r="D2495" s="40">
        <f>MAX(DATE(Table1[Year],1,1),DATE(Table1[Year],1,1)-WEEKDAY(DATE(Table1[Year],1,1),2)+(Table1[WeekNum]-1)*7+1)</f>
        <v>44613</v>
      </c>
      <c r="E2495" s="40">
        <f>MIN(DATE(Table1[Year]+1,1,0),DATE(Table1[Year],1,1)-WEEKDAY(DATE(Table1[Year],1,1),2)+Table1[WeekNum]*7)</f>
        <v>44619</v>
      </c>
      <c r="F2495" s="15">
        <v>2022</v>
      </c>
      <c r="G2495" s="15">
        <f t="shared" si="76"/>
        <v>2</v>
      </c>
      <c r="H2495" s="16">
        <v>9</v>
      </c>
      <c r="I2495" s="207" t="str">
        <f>"W" &amp;Table1[[#This Row],[WeekNum]]</f>
        <v>W9</v>
      </c>
      <c r="J2495" s="19" t="str">
        <f t="shared" si="77"/>
        <v>22-W09</v>
      </c>
      <c r="K2495" s="4" t="s">
        <v>672</v>
      </c>
      <c r="L2495" s="4"/>
      <c r="M2495" s="4" t="s">
        <v>72</v>
      </c>
      <c r="N2495" s="11" t="s">
        <v>428</v>
      </c>
      <c r="O2495" s="266" t="s">
        <v>415</v>
      </c>
      <c r="P2495" s="11" t="s">
        <v>378</v>
      </c>
      <c r="Q2495" s="11" t="s">
        <v>421</v>
      </c>
      <c r="R2495" s="3">
        <v>1200</v>
      </c>
      <c r="S2495" s="3">
        <v>1341.3</v>
      </c>
      <c r="T2495" s="206">
        <f>ABS(Table1[[#This Row],[Prod]]-Table1[[#This Row],[Planned]])</f>
        <v>141.29999999999995</v>
      </c>
      <c r="U2495" s="209">
        <f>IF(ABS(Table1[[#This Row],[Prod]]-Table1[[#This Row],[Planned]])&gt;Table1[[#This Row],[Planned]],0,IF(Table1[[#This Row],[Planned]]=0,0,1-ABS(Table1[[#This Row],[Prod]]-Table1[[#This Row],[Planned]])/Table1[[#This Row],[Planned]]))</f>
        <v>0.88224999999999998</v>
      </c>
      <c r="V2495" s="11"/>
      <c r="W2495" s="11"/>
      <c r="X2495" s="27">
        <v>1200</v>
      </c>
      <c r="Y2495" s="206">
        <f>Table1[[#This Row],[Prod]]</f>
        <v>1341.3</v>
      </c>
      <c r="Z2495" s="206">
        <f>ABS(Table1[[#This Row],[Prod2]]-Table1[[#This Row],[Plan Revised]])</f>
        <v>141.29999999999995</v>
      </c>
      <c r="AA2495" s="209">
        <f>IF(ABS(Table1[[#This Row],[Prod2]]-Table1[[#This Row],[Plan Revised]])&gt;Table1[[#This Row],[Plan Revised]],0,IF(Table1[[#This Row],[Plan Revised]]=0,0,1-ABS(Table1[[#This Row],[Prod2]]-Table1[[#This Row],[Plan Revised]])/Table1[[#This Row],[Plan Revised]]))</f>
        <v>0.88224999999999998</v>
      </c>
      <c r="AB2495" s="3"/>
      <c r="AC2495" s="30"/>
      <c r="AD2495"/>
      <c r="AF2495"/>
    </row>
    <row r="2496" spans="1:32">
      <c r="A2496" s="15" t="str">
        <f>IF(Table1[Week]=WeekSel,"Yes","No")</f>
        <v>No</v>
      </c>
      <c r="B2496" s="15" t="str">
        <f>IF((Table1[StartDate]&gt;=Date.GraphMin)*(Table1[StartDate]&lt;=Date.GraphMax)=1,"Yes","No")</f>
        <v>No</v>
      </c>
      <c r="C2496" s="15" t="str">
        <f>IF(OR(Table1[[#This Row],[Site]]="FOOD MILLING",Table1[[#This Row],[Site]]="GODACO"), "No", "Yes")</f>
        <v>Yes</v>
      </c>
      <c r="D2496" s="40">
        <f>MAX(DATE(Table1[Year],1,1),DATE(Table1[Year],1,1)-WEEKDAY(DATE(Table1[Year],1,1),2)+(Table1[WeekNum]-1)*7+1)</f>
        <v>44613</v>
      </c>
      <c r="E2496" s="40">
        <f>MIN(DATE(Table1[Year]+1,1,0),DATE(Table1[Year],1,1)-WEEKDAY(DATE(Table1[Year],1,1),2)+Table1[WeekNum]*7)</f>
        <v>44619</v>
      </c>
      <c r="F2496" s="15">
        <v>2022</v>
      </c>
      <c r="G2496" s="15">
        <f t="shared" si="76"/>
        <v>2</v>
      </c>
      <c r="H2496" s="16">
        <v>9</v>
      </c>
      <c r="I2496" s="207" t="str">
        <f>"W" &amp;Table1[[#This Row],[WeekNum]]</f>
        <v>W9</v>
      </c>
      <c r="J2496" s="19" t="str">
        <f t="shared" si="77"/>
        <v>22-W09</v>
      </c>
      <c r="K2496" s="174" t="s">
        <v>673</v>
      </c>
      <c r="L2496" s="4"/>
      <c r="M2496" s="4" t="s">
        <v>72</v>
      </c>
      <c r="N2496" s="11" t="s">
        <v>428</v>
      </c>
      <c r="O2496" s="266" t="s">
        <v>415</v>
      </c>
      <c r="P2496" s="11" t="s">
        <v>378</v>
      </c>
      <c r="Q2496" s="11" t="s">
        <v>419</v>
      </c>
      <c r="R2496" s="3">
        <v>0</v>
      </c>
      <c r="S2496" s="3">
        <v>15491</v>
      </c>
      <c r="T2496" s="206">
        <f>ABS(Table1[[#This Row],[Prod]]-Table1[[#This Row],[Planned]])</f>
        <v>15491</v>
      </c>
      <c r="U2496" s="209">
        <f>IF(ABS(Table1[[#This Row],[Prod]]-Table1[[#This Row],[Planned]])&gt;Table1[[#This Row],[Planned]],0,IF(Table1[[#This Row],[Planned]]=0,0,1-ABS(Table1[[#This Row],[Prod]]-Table1[[#This Row],[Planned]])/Table1[[#This Row],[Planned]]))</f>
        <v>0</v>
      </c>
      <c r="V2496" s="11"/>
      <c r="W2496" s="11"/>
      <c r="X2496" s="27">
        <v>0</v>
      </c>
      <c r="Y2496" s="206">
        <f>Table1[[#This Row],[Prod]]</f>
        <v>15491</v>
      </c>
      <c r="Z2496" s="206">
        <f>ABS(Table1[[#This Row],[Prod2]]-Table1[[#This Row],[Plan Revised]])</f>
        <v>15491</v>
      </c>
      <c r="AA2496" s="209">
        <f>IF(ABS(Table1[[#This Row],[Prod2]]-Table1[[#This Row],[Plan Revised]])&gt;Table1[[#This Row],[Plan Revised]],0,IF(Table1[[#This Row],[Plan Revised]]=0,0,1-ABS(Table1[[#This Row],[Prod2]]-Table1[[#This Row],[Plan Revised]])/Table1[[#This Row],[Plan Revised]]))</f>
        <v>0</v>
      </c>
      <c r="AB2496" s="3"/>
      <c r="AC2496" s="30"/>
      <c r="AD2496"/>
      <c r="AF2496"/>
    </row>
    <row r="2497" spans="1:32">
      <c r="A2497" s="15" t="str">
        <f>IF(Table1[Week]=WeekSel,"Yes","No")</f>
        <v>No</v>
      </c>
      <c r="B2497" s="15" t="str">
        <f>IF((Table1[StartDate]&gt;=Date.GraphMin)*(Table1[StartDate]&lt;=Date.GraphMax)=1,"Yes","No")</f>
        <v>No</v>
      </c>
      <c r="C2497" s="15" t="str">
        <f>IF(OR(Table1[[#This Row],[Site]]="FOOD MILLING",Table1[[#This Row],[Site]]="GODACO"), "No", "Yes")</f>
        <v>Yes</v>
      </c>
      <c r="D2497" s="40">
        <f>MAX(DATE(Table1[Year],1,1),DATE(Table1[Year],1,1)-WEEKDAY(DATE(Table1[Year],1,1),2)+(Table1[WeekNum]-1)*7+1)</f>
        <v>44613</v>
      </c>
      <c r="E2497" s="40">
        <f>MIN(DATE(Table1[Year]+1,1,0),DATE(Table1[Year],1,1)-WEEKDAY(DATE(Table1[Year],1,1),2)+Table1[WeekNum]*7)</f>
        <v>44619</v>
      </c>
      <c r="F2497" s="15">
        <v>2022</v>
      </c>
      <c r="G2497" s="15">
        <f t="shared" si="76"/>
        <v>2</v>
      </c>
      <c r="H2497" s="16">
        <v>9</v>
      </c>
      <c r="I2497" s="207" t="str">
        <f>"W" &amp;Table1[[#This Row],[WeekNum]]</f>
        <v>W9</v>
      </c>
      <c r="J2497" s="19" t="str">
        <f t="shared" si="77"/>
        <v>22-W09</v>
      </c>
      <c r="K2497" s="4" t="s">
        <v>673</v>
      </c>
      <c r="L2497" s="4"/>
      <c r="M2497" s="4" t="s">
        <v>72</v>
      </c>
      <c r="N2497" s="11" t="s">
        <v>428</v>
      </c>
      <c r="O2497" s="266" t="s">
        <v>415</v>
      </c>
      <c r="P2497" s="11" t="s">
        <v>378</v>
      </c>
      <c r="Q2497" s="11" t="s">
        <v>421</v>
      </c>
      <c r="R2497" s="3">
        <v>15000</v>
      </c>
      <c r="S2497" s="3">
        <v>15491</v>
      </c>
      <c r="T2497" s="206">
        <f>ABS(Table1[[#This Row],[Prod]]-Table1[[#This Row],[Planned]])</f>
        <v>491</v>
      </c>
      <c r="U2497" s="209">
        <f>IF(ABS(Table1[[#This Row],[Prod]]-Table1[[#This Row],[Planned]])&gt;Table1[[#This Row],[Planned]],0,IF(Table1[[#This Row],[Planned]]=0,0,1-ABS(Table1[[#This Row],[Prod]]-Table1[[#This Row],[Planned]])/Table1[[#This Row],[Planned]]))</f>
        <v>0.96726666666666672</v>
      </c>
      <c r="V2497" s="11"/>
      <c r="W2497" s="11"/>
      <c r="X2497" s="27">
        <v>15000</v>
      </c>
      <c r="Y2497" s="206">
        <f>Table1[[#This Row],[Prod]]</f>
        <v>15491</v>
      </c>
      <c r="Z2497" s="206">
        <f>ABS(Table1[[#This Row],[Prod2]]-Table1[[#This Row],[Plan Revised]])</f>
        <v>491</v>
      </c>
      <c r="AA2497" s="209">
        <f>IF(ABS(Table1[[#This Row],[Prod2]]-Table1[[#This Row],[Plan Revised]])&gt;Table1[[#This Row],[Plan Revised]],0,IF(Table1[[#This Row],[Plan Revised]]=0,0,1-ABS(Table1[[#This Row],[Prod2]]-Table1[[#This Row],[Plan Revised]])/Table1[[#This Row],[Plan Revised]]))</f>
        <v>0.96726666666666672</v>
      </c>
      <c r="AB2497" s="3"/>
      <c r="AC2497" s="30"/>
      <c r="AD2497"/>
      <c r="AF2497"/>
    </row>
    <row r="2498" spans="1:32">
      <c r="A2498" s="15" t="str">
        <f>IF(Table1[Week]=WeekSel,"Yes","No")</f>
        <v>No</v>
      </c>
      <c r="B2498" s="15" t="str">
        <f>IF((Table1[StartDate]&gt;=Date.GraphMin)*(Table1[StartDate]&lt;=Date.GraphMax)=1,"Yes","No")</f>
        <v>No</v>
      </c>
      <c r="C2498" s="15" t="str">
        <f>IF(OR(Table1[[#This Row],[Site]]="FOOD MILLING",Table1[[#This Row],[Site]]="GODACO"), "No", "Yes")</f>
        <v>Yes</v>
      </c>
      <c r="D2498" s="40">
        <f>MAX(DATE(Table1[Year],1,1),DATE(Table1[Year],1,1)-WEEKDAY(DATE(Table1[Year],1,1),2)+(Table1[WeekNum]-1)*7+1)</f>
        <v>44613</v>
      </c>
      <c r="E2498" s="40">
        <f>MIN(DATE(Table1[Year]+1,1,0),DATE(Table1[Year],1,1)-WEEKDAY(DATE(Table1[Year],1,1),2)+Table1[WeekNum]*7)</f>
        <v>44619</v>
      </c>
      <c r="F2498" s="15">
        <v>2022</v>
      </c>
      <c r="G2498" s="15">
        <f t="shared" ref="G2498:G2561" si="78">MONTH(DATE(F2498,1,H2498*7-2)-WEEKDAY(DATE(H2498,1,2)))</f>
        <v>2</v>
      </c>
      <c r="H2498" s="16">
        <v>9</v>
      </c>
      <c r="I2498" s="207" t="str">
        <f>"W" &amp;Table1[[#This Row],[WeekNum]]</f>
        <v>W9</v>
      </c>
      <c r="J2498" s="19" t="str">
        <f t="shared" ref="J2498:J2561" si="79">RIGHT(F2498,2)&amp;"-"&amp;TEXT(H2498,"W00")</f>
        <v>22-W09</v>
      </c>
      <c r="K2498" s="174" t="s">
        <v>674</v>
      </c>
      <c r="L2498" s="4"/>
      <c r="M2498" s="4" t="s">
        <v>72</v>
      </c>
      <c r="N2498" s="11" t="s">
        <v>428</v>
      </c>
      <c r="O2498" s="266" t="s">
        <v>415</v>
      </c>
      <c r="P2498" s="11" t="s">
        <v>378</v>
      </c>
      <c r="Q2498" s="11" t="s">
        <v>419</v>
      </c>
      <c r="R2498" s="3">
        <v>0</v>
      </c>
      <c r="S2498" s="3">
        <v>8778</v>
      </c>
      <c r="T2498" s="206">
        <f>ABS(Table1[[#This Row],[Prod]]-Table1[[#This Row],[Planned]])</f>
        <v>8778</v>
      </c>
      <c r="U2498" s="209">
        <f>IF(ABS(Table1[[#This Row],[Prod]]-Table1[[#This Row],[Planned]])&gt;Table1[[#This Row],[Planned]],0,IF(Table1[[#This Row],[Planned]]=0,0,1-ABS(Table1[[#This Row],[Prod]]-Table1[[#This Row],[Planned]])/Table1[[#This Row],[Planned]]))</f>
        <v>0</v>
      </c>
      <c r="V2498" s="11"/>
      <c r="W2498" s="11"/>
      <c r="X2498" s="27">
        <v>0</v>
      </c>
      <c r="Y2498" s="206">
        <f>Table1[[#This Row],[Prod]]</f>
        <v>8778</v>
      </c>
      <c r="Z2498" s="206">
        <f>ABS(Table1[[#This Row],[Prod2]]-Table1[[#This Row],[Plan Revised]])</f>
        <v>8778</v>
      </c>
      <c r="AA2498" s="209">
        <f>IF(ABS(Table1[[#This Row],[Prod2]]-Table1[[#This Row],[Plan Revised]])&gt;Table1[[#This Row],[Plan Revised]],0,IF(Table1[[#This Row],[Plan Revised]]=0,0,1-ABS(Table1[[#This Row],[Prod2]]-Table1[[#This Row],[Plan Revised]])/Table1[[#This Row],[Plan Revised]]))</f>
        <v>0</v>
      </c>
      <c r="AB2498" s="3"/>
      <c r="AC2498" s="30"/>
      <c r="AD2498"/>
      <c r="AF2498"/>
    </row>
    <row r="2499" spans="1:32">
      <c r="A2499" s="15" t="str">
        <f>IF(Table1[Week]=WeekSel,"Yes","No")</f>
        <v>No</v>
      </c>
      <c r="B2499" s="15" t="str">
        <f>IF((Table1[StartDate]&gt;=Date.GraphMin)*(Table1[StartDate]&lt;=Date.GraphMax)=1,"Yes","No")</f>
        <v>No</v>
      </c>
      <c r="C2499" s="15" t="str">
        <f>IF(OR(Table1[[#This Row],[Site]]="FOOD MILLING",Table1[[#This Row],[Site]]="GODACO"), "No", "Yes")</f>
        <v>Yes</v>
      </c>
      <c r="D2499" s="40">
        <f>MAX(DATE(Table1[Year],1,1),DATE(Table1[Year],1,1)-WEEKDAY(DATE(Table1[Year],1,1),2)+(Table1[WeekNum]-1)*7+1)</f>
        <v>44613</v>
      </c>
      <c r="E2499" s="40">
        <f>MIN(DATE(Table1[Year]+1,1,0),DATE(Table1[Year],1,1)-WEEKDAY(DATE(Table1[Year],1,1),2)+Table1[WeekNum]*7)</f>
        <v>44619</v>
      </c>
      <c r="F2499" s="15">
        <v>2022</v>
      </c>
      <c r="G2499" s="15">
        <f t="shared" si="78"/>
        <v>2</v>
      </c>
      <c r="H2499" s="16">
        <v>9</v>
      </c>
      <c r="I2499" s="207" t="str">
        <f>"W" &amp;Table1[[#This Row],[WeekNum]]</f>
        <v>W9</v>
      </c>
      <c r="J2499" s="19" t="str">
        <f t="shared" si="79"/>
        <v>22-W09</v>
      </c>
      <c r="K2499" s="4" t="s">
        <v>674</v>
      </c>
      <c r="L2499" s="4"/>
      <c r="M2499" s="4" t="s">
        <v>72</v>
      </c>
      <c r="N2499" s="11" t="s">
        <v>428</v>
      </c>
      <c r="O2499" s="266" t="s">
        <v>415</v>
      </c>
      <c r="P2499" s="11" t="s">
        <v>378</v>
      </c>
      <c r="Q2499" s="11" t="s">
        <v>421</v>
      </c>
      <c r="R2499" s="3">
        <v>9000</v>
      </c>
      <c r="S2499" s="3">
        <v>8778</v>
      </c>
      <c r="T2499" s="206">
        <f>ABS(Table1[[#This Row],[Prod]]-Table1[[#This Row],[Planned]])</f>
        <v>222</v>
      </c>
      <c r="U2499" s="209">
        <f>IF(ABS(Table1[[#This Row],[Prod]]-Table1[[#This Row],[Planned]])&gt;Table1[[#This Row],[Planned]],0,IF(Table1[[#This Row],[Planned]]=0,0,1-ABS(Table1[[#This Row],[Prod]]-Table1[[#This Row],[Planned]])/Table1[[#This Row],[Planned]]))</f>
        <v>0.97533333333333339</v>
      </c>
      <c r="V2499" s="11"/>
      <c r="W2499" s="11"/>
      <c r="X2499" s="27">
        <v>9000</v>
      </c>
      <c r="Y2499" s="206">
        <f>Table1[[#This Row],[Prod]]</f>
        <v>8778</v>
      </c>
      <c r="Z2499" s="206">
        <f>ABS(Table1[[#This Row],[Prod2]]-Table1[[#This Row],[Plan Revised]])</f>
        <v>222</v>
      </c>
      <c r="AA2499" s="209">
        <f>IF(ABS(Table1[[#This Row],[Prod2]]-Table1[[#This Row],[Plan Revised]])&gt;Table1[[#This Row],[Plan Revised]],0,IF(Table1[[#This Row],[Plan Revised]]=0,0,1-ABS(Table1[[#This Row],[Prod2]]-Table1[[#This Row],[Plan Revised]])/Table1[[#This Row],[Plan Revised]]))</f>
        <v>0.97533333333333339</v>
      </c>
      <c r="AB2499" s="3"/>
      <c r="AC2499" s="30"/>
      <c r="AD2499"/>
      <c r="AF2499"/>
    </row>
    <row r="2500" spans="1:32">
      <c r="A2500" s="15" t="str">
        <f>IF(Table1[Week]=WeekSel,"Yes","No")</f>
        <v>No</v>
      </c>
      <c r="B2500" s="15" t="str">
        <f>IF((Table1[StartDate]&gt;=Date.GraphMin)*(Table1[StartDate]&lt;=Date.GraphMax)=1,"Yes","No")</f>
        <v>No</v>
      </c>
      <c r="C2500" s="15" t="str">
        <f>IF(OR(Table1[[#This Row],[Site]]="FOOD MILLING",Table1[[#This Row],[Site]]="GODACO"), "No", "Yes")</f>
        <v>Yes</v>
      </c>
      <c r="D2500" s="40">
        <f>MAX(DATE(Table1[Year],1,1),DATE(Table1[Year],1,1)-WEEKDAY(DATE(Table1[Year],1,1),2)+(Table1[WeekNum]-1)*7+1)</f>
        <v>44613</v>
      </c>
      <c r="E2500" s="40">
        <f>MIN(DATE(Table1[Year]+1,1,0),DATE(Table1[Year],1,1)-WEEKDAY(DATE(Table1[Year],1,1),2)+Table1[WeekNum]*7)</f>
        <v>44619</v>
      </c>
      <c r="F2500" s="15">
        <v>2022</v>
      </c>
      <c r="G2500" s="15">
        <f t="shared" si="78"/>
        <v>2</v>
      </c>
      <c r="H2500" s="16">
        <v>9</v>
      </c>
      <c r="I2500" s="207" t="str">
        <f>"W" &amp;Table1[[#This Row],[WeekNum]]</f>
        <v>W9</v>
      </c>
      <c r="J2500" s="19" t="str">
        <f t="shared" si="79"/>
        <v>22-W09</v>
      </c>
      <c r="K2500" s="174" t="s">
        <v>675</v>
      </c>
      <c r="L2500" s="4"/>
      <c r="M2500" s="4" t="s">
        <v>72</v>
      </c>
      <c r="N2500" s="11" t="s">
        <v>428</v>
      </c>
      <c r="O2500" s="266" t="s">
        <v>415</v>
      </c>
      <c r="P2500" s="11" t="s">
        <v>378</v>
      </c>
      <c r="Q2500" s="11" t="s">
        <v>419</v>
      </c>
      <c r="R2500" s="3">
        <v>0</v>
      </c>
      <c r="S2500" s="3">
        <v>1448</v>
      </c>
      <c r="T2500" s="206">
        <f>ABS(Table1[[#This Row],[Prod]]-Table1[[#This Row],[Planned]])</f>
        <v>1448</v>
      </c>
      <c r="U2500" s="209">
        <f>IF(ABS(Table1[[#This Row],[Prod]]-Table1[[#This Row],[Planned]])&gt;Table1[[#This Row],[Planned]],0,IF(Table1[[#This Row],[Planned]]=0,0,1-ABS(Table1[[#This Row],[Prod]]-Table1[[#This Row],[Planned]])/Table1[[#This Row],[Planned]]))</f>
        <v>0</v>
      </c>
      <c r="V2500" s="11"/>
      <c r="W2500" s="11"/>
      <c r="X2500" s="27">
        <v>0</v>
      </c>
      <c r="Y2500" s="206">
        <f>Table1[[#This Row],[Prod]]</f>
        <v>1448</v>
      </c>
      <c r="Z2500" s="206">
        <f>ABS(Table1[[#This Row],[Prod2]]-Table1[[#This Row],[Plan Revised]])</f>
        <v>1448</v>
      </c>
      <c r="AA2500" s="209">
        <f>IF(ABS(Table1[[#This Row],[Prod2]]-Table1[[#This Row],[Plan Revised]])&gt;Table1[[#This Row],[Plan Revised]],0,IF(Table1[[#This Row],[Plan Revised]]=0,0,1-ABS(Table1[[#This Row],[Prod2]]-Table1[[#This Row],[Plan Revised]])/Table1[[#This Row],[Plan Revised]]))</f>
        <v>0</v>
      </c>
      <c r="AB2500" s="3"/>
      <c r="AC2500" s="30"/>
      <c r="AD2500"/>
      <c r="AF2500"/>
    </row>
    <row r="2501" spans="1:32">
      <c r="A2501" s="15" t="str">
        <f>IF(Table1[Week]=WeekSel,"Yes","No")</f>
        <v>No</v>
      </c>
      <c r="B2501" s="15" t="str">
        <f>IF((Table1[StartDate]&gt;=Date.GraphMin)*(Table1[StartDate]&lt;=Date.GraphMax)=1,"Yes","No")</f>
        <v>No</v>
      </c>
      <c r="C2501" s="15" t="str">
        <f>IF(OR(Table1[[#This Row],[Site]]="FOOD MILLING",Table1[[#This Row],[Site]]="GODACO"), "No", "Yes")</f>
        <v>Yes</v>
      </c>
      <c r="D2501" s="40">
        <f>MAX(DATE(Table1[Year],1,1),DATE(Table1[Year],1,1)-WEEKDAY(DATE(Table1[Year],1,1),2)+(Table1[WeekNum]-1)*7+1)</f>
        <v>44613</v>
      </c>
      <c r="E2501" s="40">
        <f>MIN(DATE(Table1[Year]+1,1,0),DATE(Table1[Year],1,1)-WEEKDAY(DATE(Table1[Year],1,1),2)+Table1[WeekNum]*7)</f>
        <v>44619</v>
      </c>
      <c r="F2501" s="15">
        <v>2022</v>
      </c>
      <c r="G2501" s="15">
        <f t="shared" si="78"/>
        <v>2</v>
      </c>
      <c r="H2501" s="16">
        <v>9</v>
      </c>
      <c r="I2501" s="207" t="str">
        <f>"W" &amp;Table1[[#This Row],[WeekNum]]</f>
        <v>W9</v>
      </c>
      <c r="J2501" s="19" t="str">
        <f t="shared" si="79"/>
        <v>22-W09</v>
      </c>
      <c r="K2501" s="4" t="s">
        <v>675</v>
      </c>
      <c r="L2501" s="4"/>
      <c r="M2501" s="4" t="s">
        <v>72</v>
      </c>
      <c r="N2501" s="11" t="s">
        <v>428</v>
      </c>
      <c r="O2501" s="266" t="s">
        <v>415</v>
      </c>
      <c r="P2501" s="11" t="s">
        <v>378</v>
      </c>
      <c r="Q2501" s="11" t="s">
        <v>421</v>
      </c>
      <c r="R2501" s="3">
        <v>1500</v>
      </c>
      <c r="S2501" s="3">
        <v>1448</v>
      </c>
      <c r="T2501" s="206">
        <f>ABS(Table1[[#This Row],[Prod]]-Table1[[#This Row],[Planned]])</f>
        <v>52</v>
      </c>
      <c r="U2501" s="209">
        <f>IF(ABS(Table1[[#This Row],[Prod]]-Table1[[#This Row],[Planned]])&gt;Table1[[#This Row],[Planned]],0,IF(Table1[[#This Row],[Planned]]=0,0,1-ABS(Table1[[#This Row],[Prod]]-Table1[[#This Row],[Planned]])/Table1[[#This Row],[Planned]]))</f>
        <v>0.96533333333333338</v>
      </c>
      <c r="V2501" s="11"/>
      <c r="W2501" s="11"/>
      <c r="X2501" s="27">
        <v>1500</v>
      </c>
      <c r="Y2501" s="206">
        <f>Table1[[#This Row],[Prod]]</f>
        <v>1448</v>
      </c>
      <c r="Z2501" s="206">
        <f>ABS(Table1[[#This Row],[Prod2]]-Table1[[#This Row],[Plan Revised]])</f>
        <v>52</v>
      </c>
      <c r="AA2501" s="209">
        <f>IF(ABS(Table1[[#This Row],[Prod2]]-Table1[[#This Row],[Plan Revised]])&gt;Table1[[#This Row],[Plan Revised]],0,IF(Table1[[#This Row],[Plan Revised]]=0,0,1-ABS(Table1[[#This Row],[Prod2]]-Table1[[#This Row],[Plan Revised]])/Table1[[#This Row],[Plan Revised]]))</f>
        <v>0.96533333333333338</v>
      </c>
      <c r="AB2501" s="3"/>
      <c r="AC2501" s="30"/>
      <c r="AD2501"/>
      <c r="AF2501"/>
    </row>
    <row r="2502" spans="1:32">
      <c r="A2502" s="15" t="str">
        <f>IF(Table1[Week]=WeekSel,"Yes","No")</f>
        <v>No</v>
      </c>
      <c r="B2502" s="15" t="str">
        <f>IF((Table1[StartDate]&gt;=Date.GraphMin)*(Table1[StartDate]&lt;=Date.GraphMax)=1,"Yes","No")</f>
        <v>No</v>
      </c>
      <c r="C2502" s="15" t="str">
        <f>IF(OR(Table1[[#This Row],[Site]]="FOOD MILLING",Table1[[#This Row],[Site]]="GODACO"), "No", "Yes")</f>
        <v>Yes</v>
      </c>
      <c r="D2502" s="40">
        <f>MAX(DATE(Table1[Year],1,1),DATE(Table1[Year],1,1)-WEEKDAY(DATE(Table1[Year],1,1),2)+(Table1[WeekNum]-1)*7+1)</f>
        <v>44613</v>
      </c>
      <c r="E2502" s="40">
        <f>MIN(DATE(Table1[Year]+1,1,0),DATE(Table1[Year],1,1)-WEEKDAY(DATE(Table1[Year],1,1),2)+Table1[WeekNum]*7)</f>
        <v>44619</v>
      </c>
      <c r="F2502" s="15">
        <v>2022</v>
      </c>
      <c r="G2502" s="15">
        <f t="shared" si="78"/>
        <v>2</v>
      </c>
      <c r="H2502" s="16">
        <v>9</v>
      </c>
      <c r="I2502" s="207" t="str">
        <f>"W" &amp;Table1[[#This Row],[WeekNum]]</f>
        <v>W9</v>
      </c>
      <c r="J2502" s="19" t="str">
        <f t="shared" si="79"/>
        <v>22-W09</v>
      </c>
      <c r="K2502" s="174" t="s">
        <v>676</v>
      </c>
      <c r="L2502" s="4"/>
      <c r="M2502" s="4" t="s">
        <v>72</v>
      </c>
      <c r="N2502" s="11" t="s">
        <v>428</v>
      </c>
      <c r="O2502" s="266" t="s">
        <v>415</v>
      </c>
      <c r="P2502" s="11" t="s">
        <v>378</v>
      </c>
      <c r="Q2502" s="11" t="s">
        <v>419</v>
      </c>
      <c r="R2502" s="3">
        <v>0</v>
      </c>
      <c r="S2502" s="3">
        <v>7341</v>
      </c>
      <c r="T2502" s="206">
        <f>ABS(Table1[[#This Row],[Prod]]-Table1[[#This Row],[Planned]])</f>
        <v>7341</v>
      </c>
      <c r="U2502" s="209">
        <f>IF(ABS(Table1[[#This Row],[Prod]]-Table1[[#This Row],[Planned]])&gt;Table1[[#This Row],[Planned]],0,IF(Table1[[#This Row],[Planned]]=0,0,1-ABS(Table1[[#This Row],[Prod]]-Table1[[#This Row],[Planned]])/Table1[[#This Row],[Planned]]))</f>
        <v>0</v>
      </c>
      <c r="V2502" s="11"/>
      <c r="W2502" s="11"/>
      <c r="X2502" s="27">
        <v>0</v>
      </c>
      <c r="Y2502" s="206">
        <f>Table1[[#This Row],[Prod]]</f>
        <v>7341</v>
      </c>
      <c r="Z2502" s="206">
        <f>ABS(Table1[[#This Row],[Prod2]]-Table1[[#This Row],[Plan Revised]])</f>
        <v>7341</v>
      </c>
      <c r="AA2502" s="209">
        <f>IF(ABS(Table1[[#This Row],[Prod2]]-Table1[[#This Row],[Plan Revised]])&gt;Table1[[#This Row],[Plan Revised]],0,IF(Table1[[#This Row],[Plan Revised]]=0,0,1-ABS(Table1[[#This Row],[Prod2]]-Table1[[#This Row],[Plan Revised]])/Table1[[#This Row],[Plan Revised]]))</f>
        <v>0</v>
      </c>
      <c r="AB2502" s="3"/>
      <c r="AC2502" s="30"/>
      <c r="AD2502"/>
      <c r="AF2502"/>
    </row>
    <row r="2503" spans="1:32">
      <c r="A2503" s="15" t="str">
        <f>IF(Table1[Week]=WeekSel,"Yes","No")</f>
        <v>No</v>
      </c>
      <c r="B2503" s="15" t="str">
        <f>IF((Table1[StartDate]&gt;=Date.GraphMin)*(Table1[StartDate]&lt;=Date.GraphMax)=1,"Yes","No")</f>
        <v>No</v>
      </c>
      <c r="C2503" s="15" t="str">
        <f>IF(OR(Table1[[#This Row],[Site]]="FOOD MILLING",Table1[[#This Row],[Site]]="GODACO"), "No", "Yes")</f>
        <v>Yes</v>
      </c>
      <c r="D2503" s="40">
        <f>MAX(DATE(Table1[Year],1,1),DATE(Table1[Year],1,1)-WEEKDAY(DATE(Table1[Year],1,1),2)+(Table1[WeekNum]-1)*7+1)</f>
        <v>44613</v>
      </c>
      <c r="E2503" s="40">
        <f>MIN(DATE(Table1[Year]+1,1,0),DATE(Table1[Year],1,1)-WEEKDAY(DATE(Table1[Year],1,1),2)+Table1[WeekNum]*7)</f>
        <v>44619</v>
      </c>
      <c r="F2503" s="15">
        <v>2022</v>
      </c>
      <c r="G2503" s="15">
        <f t="shared" si="78"/>
        <v>2</v>
      </c>
      <c r="H2503" s="16">
        <v>9</v>
      </c>
      <c r="I2503" s="207" t="str">
        <f>"W" &amp;Table1[[#This Row],[WeekNum]]</f>
        <v>W9</v>
      </c>
      <c r="J2503" s="19" t="str">
        <f t="shared" si="79"/>
        <v>22-W09</v>
      </c>
      <c r="K2503" s="4" t="s">
        <v>676</v>
      </c>
      <c r="L2503" s="4"/>
      <c r="M2503" s="4" t="s">
        <v>72</v>
      </c>
      <c r="N2503" s="11" t="s">
        <v>428</v>
      </c>
      <c r="O2503" s="266" t="s">
        <v>415</v>
      </c>
      <c r="P2503" s="11" t="s">
        <v>378</v>
      </c>
      <c r="Q2503" s="11" t="s">
        <v>421</v>
      </c>
      <c r="R2503" s="3">
        <v>7800</v>
      </c>
      <c r="S2503" s="3">
        <v>7341</v>
      </c>
      <c r="T2503" s="206">
        <f>ABS(Table1[[#This Row],[Prod]]-Table1[[#This Row],[Planned]])</f>
        <v>459</v>
      </c>
      <c r="U2503" s="209">
        <f>IF(ABS(Table1[[#This Row],[Prod]]-Table1[[#This Row],[Planned]])&gt;Table1[[#This Row],[Planned]],0,IF(Table1[[#This Row],[Planned]]=0,0,1-ABS(Table1[[#This Row],[Prod]]-Table1[[#This Row],[Planned]])/Table1[[#This Row],[Planned]]))</f>
        <v>0.94115384615384612</v>
      </c>
      <c r="V2503" s="11"/>
      <c r="W2503" s="11"/>
      <c r="X2503" s="27">
        <v>7800</v>
      </c>
      <c r="Y2503" s="206">
        <f>Table1[[#This Row],[Prod]]</f>
        <v>7341</v>
      </c>
      <c r="Z2503" s="206">
        <f>ABS(Table1[[#This Row],[Prod2]]-Table1[[#This Row],[Plan Revised]])</f>
        <v>459</v>
      </c>
      <c r="AA2503" s="209">
        <f>IF(ABS(Table1[[#This Row],[Prod2]]-Table1[[#This Row],[Plan Revised]])&gt;Table1[[#This Row],[Plan Revised]],0,IF(Table1[[#This Row],[Plan Revised]]=0,0,1-ABS(Table1[[#This Row],[Prod2]]-Table1[[#This Row],[Plan Revised]])/Table1[[#This Row],[Plan Revised]]))</f>
        <v>0.94115384615384612</v>
      </c>
      <c r="AB2503" s="3"/>
      <c r="AC2503" s="30"/>
      <c r="AD2503"/>
      <c r="AF2503"/>
    </row>
    <row r="2504" spans="1:32">
      <c r="A2504" s="15" t="str">
        <f>IF(Table1[Week]=WeekSel,"Yes","No")</f>
        <v>No</v>
      </c>
      <c r="B2504" s="15" t="str">
        <f>IF((Table1[StartDate]&gt;=Date.GraphMin)*(Table1[StartDate]&lt;=Date.GraphMax)=1,"Yes","No")</f>
        <v>No</v>
      </c>
      <c r="C2504" s="15" t="str">
        <f>IF(OR(Table1[[#This Row],[Site]]="FOOD MILLING",Table1[[#This Row],[Site]]="GODACO"), "No", "Yes")</f>
        <v>Yes</v>
      </c>
      <c r="D2504" s="40">
        <f>MAX(DATE(Table1[Year],1,1),DATE(Table1[Year],1,1)-WEEKDAY(DATE(Table1[Year],1,1),2)+(Table1[WeekNum]-1)*7+1)</f>
        <v>44613</v>
      </c>
      <c r="E2504" s="40">
        <f>MIN(DATE(Table1[Year]+1,1,0),DATE(Table1[Year],1,1)-WEEKDAY(DATE(Table1[Year],1,1),2)+Table1[WeekNum]*7)</f>
        <v>44619</v>
      </c>
      <c r="F2504" s="15">
        <v>2022</v>
      </c>
      <c r="G2504" s="15">
        <f t="shared" si="78"/>
        <v>2</v>
      </c>
      <c r="H2504" s="16">
        <v>9</v>
      </c>
      <c r="I2504" s="207" t="str">
        <f>"W" &amp;Table1[[#This Row],[WeekNum]]</f>
        <v>W9</v>
      </c>
      <c r="J2504" s="19" t="str">
        <f t="shared" si="79"/>
        <v>22-W09</v>
      </c>
      <c r="K2504" s="4" t="s">
        <v>677</v>
      </c>
      <c r="L2504" s="4"/>
      <c r="M2504" s="4" t="s">
        <v>72</v>
      </c>
      <c r="N2504" s="11" t="s">
        <v>428</v>
      </c>
      <c r="O2504" s="266" t="s">
        <v>415</v>
      </c>
      <c r="P2504" s="11" t="s">
        <v>378</v>
      </c>
      <c r="Q2504" s="11" t="s">
        <v>421</v>
      </c>
      <c r="R2504" s="3">
        <v>0</v>
      </c>
      <c r="S2504" s="3">
        <v>0</v>
      </c>
      <c r="T2504" s="206">
        <f>ABS(Table1[[#This Row],[Prod]]-Table1[[#This Row],[Planned]])</f>
        <v>0</v>
      </c>
      <c r="U2504" s="209">
        <f>IF(ABS(Table1[[#This Row],[Prod]]-Table1[[#This Row],[Planned]])&gt;Table1[[#This Row],[Planned]],0,IF(Table1[[#This Row],[Planned]]=0,0,1-ABS(Table1[[#This Row],[Prod]]-Table1[[#This Row],[Planned]])/Table1[[#This Row],[Planned]]))</f>
        <v>0</v>
      </c>
      <c r="V2504" s="11"/>
      <c r="W2504" s="11"/>
      <c r="X2504" s="27">
        <v>0</v>
      </c>
      <c r="Y2504" s="206">
        <f>Table1[[#This Row],[Prod]]</f>
        <v>0</v>
      </c>
      <c r="Z2504" s="206">
        <f>ABS(Table1[[#This Row],[Prod2]]-Table1[[#This Row],[Plan Revised]])</f>
        <v>0</v>
      </c>
      <c r="AA2504" s="209">
        <f>IF(ABS(Table1[[#This Row],[Prod2]]-Table1[[#This Row],[Plan Revised]])&gt;Table1[[#This Row],[Plan Revised]],0,IF(Table1[[#This Row],[Plan Revised]]=0,0,1-ABS(Table1[[#This Row],[Prod2]]-Table1[[#This Row],[Plan Revised]])/Table1[[#This Row],[Plan Revised]]))</f>
        <v>0</v>
      </c>
      <c r="AB2504" s="3"/>
      <c r="AC2504" s="30"/>
      <c r="AD2504"/>
      <c r="AF2504"/>
    </row>
    <row r="2505" spans="1:32">
      <c r="A2505" s="15" t="str">
        <f>IF(Table1[Week]=WeekSel,"Yes","No")</f>
        <v>No</v>
      </c>
      <c r="B2505" s="15" t="str">
        <f>IF((Table1[StartDate]&gt;=Date.GraphMin)*(Table1[StartDate]&lt;=Date.GraphMax)=1,"Yes","No")</f>
        <v>No</v>
      </c>
      <c r="C2505" s="15" t="str">
        <f>IF(OR(Table1[[#This Row],[Site]]="FOOD MILLING",Table1[[#This Row],[Site]]="GODACO"), "No", "Yes")</f>
        <v>Yes</v>
      </c>
      <c r="D2505" s="40">
        <f>MAX(DATE(Table1[Year],1,1),DATE(Table1[Year],1,1)-WEEKDAY(DATE(Table1[Year],1,1),2)+(Table1[WeekNum]-1)*7+1)</f>
        <v>44613</v>
      </c>
      <c r="E2505" s="40">
        <f>MIN(DATE(Table1[Year]+1,1,0),DATE(Table1[Year],1,1)-WEEKDAY(DATE(Table1[Year],1,1),2)+Table1[WeekNum]*7)</f>
        <v>44619</v>
      </c>
      <c r="F2505" s="15">
        <v>2022</v>
      </c>
      <c r="G2505" s="15">
        <f t="shared" si="78"/>
        <v>2</v>
      </c>
      <c r="H2505" s="16">
        <v>9</v>
      </c>
      <c r="I2505" s="207" t="str">
        <f>"W" &amp;Table1[[#This Row],[WeekNum]]</f>
        <v>W9</v>
      </c>
      <c r="J2505" s="19" t="str">
        <f t="shared" si="79"/>
        <v>22-W09</v>
      </c>
      <c r="K2505" s="4" t="s">
        <v>677</v>
      </c>
      <c r="L2505" s="4"/>
      <c r="M2505" s="4" t="s">
        <v>72</v>
      </c>
      <c r="N2505" s="11" t="s">
        <v>428</v>
      </c>
      <c r="O2505" s="266" t="s">
        <v>415</v>
      </c>
      <c r="P2505" s="11" t="s">
        <v>378</v>
      </c>
      <c r="Q2505" s="11" t="s">
        <v>419</v>
      </c>
      <c r="R2505" s="3">
        <v>0</v>
      </c>
      <c r="S2505" s="3">
        <v>0</v>
      </c>
      <c r="T2505" s="206">
        <f>ABS(Table1[[#This Row],[Prod]]-Table1[[#This Row],[Planned]])</f>
        <v>0</v>
      </c>
      <c r="U2505" s="209">
        <f>IF(ABS(Table1[[#This Row],[Prod]]-Table1[[#This Row],[Planned]])&gt;Table1[[#This Row],[Planned]],0,IF(Table1[[#This Row],[Planned]]=0,0,1-ABS(Table1[[#This Row],[Prod]]-Table1[[#This Row],[Planned]])/Table1[[#This Row],[Planned]]))</f>
        <v>0</v>
      </c>
      <c r="V2505" s="11"/>
      <c r="W2505" s="11"/>
      <c r="X2505" s="27">
        <v>0</v>
      </c>
      <c r="Y2505" s="206">
        <f>Table1[[#This Row],[Prod]]</f>
        <v>0</v>
      </c>
      <c r="Z2505" s="206">
        <f>ABS(Table1[[#This Row],[Prod2]]-Table1[[#This Row],[Plan Revised]])</f>
        <v>0</v>
      </c>
      <c r="AA2505" s="209">
        <f>IF(ABS(Table1[[#This Row],[Prod2]]-Table1[[#This Row],[Plan Revised]])&gt;Table1[[#This Row],[Plan Revised]],0,IF(Table1[[#This Row],[Plan Revised]]=0,0,1-ABS(Table1[[#This Row],[Prod2]]-Table1[[#This Row],[Plan Revised]])/Table1[[#This Row],[Plan Revised]]))</f>
        <v>0</v>
      </c>
      <c r="AB2505" s="3"/>
      <c r="AC2505" s="30"/>
      <c r="AD2505"/>
      <c r="AF2505"/>
    </row>
    <row r="2506" spans="1:32">
      <c r="A2506" s="15" t="str">
        <f>IF(Table1[Week]=WeekSel,"Yes","No")</f>
        <v>No</v>
      </c>
      <c r="B2506" s="15" t="str">
        <f>IF((Table1[StartDate]&gt;=Date.GraphMin)*(Table1[StartDate]&lt;=Date.GraphMax)=1,"Yes","No")</f>
        <v>No</v>
      </c>
      <c r="C2506" s="15" t="str">
        <f>IF(OR(Table1[[#This Row],[Site]]="FOOD MILLING",Table1[[#This Row],[Site]]="GODACO"), "No", "Yes")</f>
        <v>Yes</v>
      </c>
      <c r="D2506" s="40">
        <f>MAX(DATE(Table1[Year],1,1),DATE(Table1[Year],1,1)-WEEKDAY(DATE(Table1[Year],1,1),2)+(Table1[WeekNum]-1)*7+1)</f>
        <v>44613</v>
      </c>
      <c r="E2506" s="40">
        <f>MIN(DATE(Table1[Year]+1,1,0),DATE(Table1[Year],1,1)-WEEKDAY(DATE(Table1[Year],1,1),2)+Table1[WeekNum]*7)</f>
        <v>44619</v>
      </c>
      <c r="F2506" s="15">
        <v>2022</v>
      </c>
      <c r="G2506" s="15">
        <f t="shared" si="78"/>
        <v>2</v>
      </c>
      <c r="H2506" s="16">
        <v>9</v>
      </c>
      <c r="I2506" s="207" t="str">
        <f>"W" &amp;Table1[[#This Row],[WeekNum]]</f>
        <v>W9</v>
      </c>
      <c r="J2506" s="19" t="str">
        <f t="shared" si="79"/>
        <v>22-W09</v>
      </c>
      <c r="K2506" s="4" t="s">
        <v>678</v>
      </c>
      <c r="L2506" s="4"/>
      <c r="M2506" s="4" t="s">
        <v>72</v>
      </c>
      <c r="N2506" s="11" t="s">
        <v>428</v>
      </c>
      <c r="O2506" s="266" t="s">
        <v>415</v>
      </c>
      <c r="P2506" s="11" t="s">
        <v>378</v>
      </c>
      <c r="Q2506" s="11" t="s">
        <v>421</v>
      </c>
      <c r="R2506" s="3">
        <v>0</v>
      </c>
      <c r="S2506" s="3">
        <v>0</v>
      </c>
      <c r="T2506" s="206">
        <f>ABS(Table1[[#This Row],[Prod]]-Table1[[#This Row],[Planned]])</f>
        <v>0</v>
      </c>
      <c r="U2506" s="209">
        <f>IF(ABS(Table1[[#This Row],[Prod]]-Table1[[#This Row],[Planned]])&gt;Table1[[#This Row],[Planned]],0,IF(Table1[[#This Row],[Planned]]=0,0,1-ABS(Table1[[#This Row],[Prod]]-Table1[[#This Row],[Planned]])/Table1[[#This Row],[Planned]]))</f>
        <v>0</v>
      </c>
      <c r="V2506" s="11"/>
      <c r="W2506" s="11"/>
      <c r="X2506" s="27">
        <v>0</v>
      </c>
      <c r="Y2506" s="206">
        <f>Table1[[#This Row],[Prod]]</f>
        <v>0</v>
      </c>
      <c r="Z2506" s="206">
        <f>ABS(Table1[[#This Row],[Prod2]]-Table1[[#This Row],[Plan Revised]])</f>
        <v>0</v>
      </c>
      <c r="AA2506" s="209">
        <f>IF(ABS(Table1[[#This Row],[Prod2]]-Table1[[#This Row],[Plan Revised]])&gt;Table1[[#This Row],[Plan Revised]],0,IF(Table1[[#This Row],[Plan Revised]]=0,0,1-ABS(Table1[[#This Row],[Prod2]]-Table1[[#This Row],[Plan Revised]])/Table1[[#This Row],[Plan Revised]]))</f>
        <v>0</v>
      </c>
      <c r="AB2506" s="3"/>
      <c r="AC2506" s="30"/>
      <c r="AD2506"/>
      <c r="AF2506"/>
    </row>
    <row r="2507" spans="1:32">
      <c r="A2507" s="15" t="str">
        <f>IF(Table1[Week]=WeekSel,"Yes","No")</f>
        <v>No</v>
      </c>
      <c r="B2507" s="15" t="str">
        <f>IF((Table1[StartDate]&gt;=Date.GraphMin)*(Table1[StartDate]&lt;=Date.GraphMax)=1,"Yes","No")</f>
        <v>No</v>
      </c>
      <c r="C2507" s="15" t="str">
        <f>IF(OR(Table1[[#This Row],[Site]]="FOOD MILLING",Table1[[#This Row],[Site]]="GODACO"), "No", "Yes")</f>
        <v>Yes</v>
      </c>
      <c r="D2507" s="40">
        <f>MAX(DATE(Table1[Year],1,1),DATE(Table1[Year],1,1)-WEEKDAY(DATE(Table1[Year],1,1),2)+(Table1[WeekNum]-1)*7+1)</f>
        <v>44613</v>
      </c>
      <c r="E2507" s="40">
        <f>MIN(DATE(Table1[Year]+1,1,0),DATE(Table1[Year],1,1)-WEEKDAY(DATE(Table1[Year],1,1),2)+Table1[WeekNum]*7)</f>
        <v>44619</v>
      </c>
      <c r="F2507" s="15">
        <v>2022</v>
      </c>
      <c r="G2507" s="15">
        <f t="shared" si="78"/>
        <v>2</v>
      </c>
      <c r="H2507" s="16">
        <v>9</v>
      </c>
      <c r="I2507" s="207" t="str">
        <f>"W" &amp;Table1[[#This Row],[WeekNum]]</f>
        <v>W9</v>
      </c>
      <c r="J2507" s="19" t="str">
        <f t="shared" si="79"/>
        <v>22-W09</v>
      </c>
      <c r="K2507" s="4" t="s">
        <v>678</v>
      </c>
      <c r="L2507" s="4"/>
      <c r="M2507" s="4" t="s">
        <v>72</v>
      </c>
      <c r="N2507" s="11" t="s">
        <v>428</v>
      </c>
      <c r="O2507" s="266" t="s">
        <v>415</v>
      </c>
      <c r="P2507" s="11" t="s">
        <v>378</v>
      </c>
      <c r="Q2507" s="11" t="s">
        <v>419</v>
      </c>
      <c r="R2507" s="3">
        <v>0</v>
      </c>
      <c r="S2507" s="3">
        <v>0</v>
      </c>
      <c r="T2507" s="206">
        <f>ABS(Table1[[#This Row],[Prod]]-Table1[[#This Row],[Planned]])</f>
        <v>0</v>
      </c>
      <c r="U2507" s="209">
        <f>IF(ABS(Table1[[#This Row],[Prod]]-Table1[[#This Row],[Planned]])&gt;Table1[[#This Row],[Planned]],0,IF(Table1[[#This Row],[Planned]]=0,0,1-ABS(Table1[[#This Row],[Prod]]-Table1[[#This Row],[Planned]])/Table1[[#This Row],[Planned]]))</f>
        <v>0</v>
      </c>
      <c r="V2507" s="11"/>
      <c r="W2507" s="11"/>
      <c r="X2507" s="27">
        <v>0</v>
      </c>
      <c r="Y2507" s="206">
        <f>Table1[[#This Row],[Prod]]</f>
        <v>0</v>
      </c>
      <c r="Z2507" s="206">
        <f>ABS(Table1[[#This Row],[Prod2]]-Table1[[#This Row],[Plan Revised]])</f>
        <v>0</v>
      </c>
      <c r="AA2507" s="209">
        <f>IF(ABS(Table1[[#This Row],[Prod2]]-Table1[[#This Row],[Plan Revised]])&gt;Table1[[#This Row],[Plan Revised]],0,IF(Table1[[#This Row],[Plan Revised]]=0,0,1-ABS(Table1[[#This Row],[Prod2]]-Table1[[#This Row],[Plan Revised]])/Table1[[#This Row],[Plan Revised]]))</f>
        <v>0</v>
      </c>
      <c r="AB2507" s="3"/>
      <c r="AC2507" s="30"/>
      <c r="AD2507"/>
      <c r="AF2507"/>
    </row>
    <row r="2508" spans="1:32">
      <c r="A2508" s="15" t="str">
        <f>IF(Table1[Week]=WeekSel,"Yes","No")</f>
        <v>No</v>
      </c>
      <c r="B2508" s="15" t="str">
        <f>IF((Table1[StartDate]&gt;=Date.GraphMin)*(Table1[StartDate]&lt;=Date.GraphMax)=1,"Yes","No")</f>
        <v>No</v>
      </c>
      <c r="C2508" s="15" t="str">
        <f>IF(OR(Table1[[#This Row],[Site]]="FOOD MILLING",Table1[[#This Row],[Site]]="GODACO"), "No", "Yes")</f>
        <v>Yes</v>
      </c>
      <c r="D2508" s="40">
        <f>MAX(DATE(Table1[Year],1,1),DATE(Table1[Year],1,1)-WEEKDAY(DATE(Table1[Year],1,1),2)+(Table1[WeekNum]-1)*7+1)</f>
        <v>44613</v>
      </c>
      <c r="E2508" s="40">
        <f>MIN(DATE(Table1[Year]+1,1,0),DATE(Table1[Year],1,1)-WEEKDAY(DATE(Table1[Year],1,1),2)+Table1[WeekNum]*7)</f>
        <v>44619</v>
      </c>
      <c r="F2508" s="15">
        <v>2022</v>
      </c>
      <c r="G2508" s="15">
        <f t="shared" si="78"/>
        <v>2</v>
      </c>
      <c r="H2508" s="16">
        <v>9</v>
      </c>
      <c r="I2508" s="207" t="str">
        <f>"W" &amp;Table1[[#This Row],[WeekNum]]</f>
        <v>W9</v>
      </c>
      <c r="J2508" s="19" t="str">
        <f t="shared" si="79"/>
        <v>22-W09</v>
      </c>
      <c r="K2508" s="4" t="s">
        <v>680</v>
      </c>
      <c r="L2508" s="4"/>
      <c r="M2508" s="4" t="s">
        <v>72</v>
      </c>
      <c r="N2508" s="11" t="s">
        <v>428</v>
      </c>
      <c r="O2508" s="266" t="s">
        <v>374</v>
      </c>
      <c r="P2508" s="11" t="s">
        <v>376</v>
      </c>
      <c r="Q2508" s="11" t="s">
        <v>419</v>
      </c>
      <c r="R2508" s="3">
        <v>0</v>
      </c>
      <c r="S2508" s="3">
        <v>0</v>
      </c>
      <c r="T2508" s="206">
        <f>ABS(Table1[[#This Row],[Prod]]-Table1[[#This Row],[Planned]])</f>
        <v>0</v>
      </c>
      <c r="U2508" s="209">
        <f>IF(ABS(Table1[[#This Row],[Prod]]-Table1[[#This Row],[Planned]])&gt;Table1[[#This Row],[Planned]],0,IF(Table1[[#This Row],[Planned]]=0,0,1-ABS(Table1[[#This Row],[Prod]]-Table1[[#This Row],[Planned]])/Table1[[#This Row],[Planned]]))</f>
        <v>0</v>
      </c>
      <c r="V2508" s="11"/>
      <c r="W2508" s="11"/>
      <c r="X2508" s="27">
        <v>0</v>
      </c>
      <c r="Y2508" s="206">
        <f>Table1[[#This Row],[Prod]]</f>
        <v>0</v>
      </c>
      <c r="Z2508" s="206">
        <f>ABS(Table1[[#This Row],[Prod2]]-Table1[[#This Row],[Plan Revised]])</f>
        <v>0</v>
      </c>
      <c r="AA2508" s="209">
        <f>IF(ABS(Table1[[#This Row],[Prod2]]-Table1[[#This Row],[Plan Revised]])&gt;Table1[[#This Row],[Plan Revised]],0,IF(Table1[[#This Row],[Plan Revised]]=0,0,1-ABS(Table1[[#This Row],[Prod2]]-Table1[[#This Row],[Plan Revised]])/Table1[[#This Row],[Plan Revised]]))</f>
        <v>0</v>
      </c>
      <c r="AB2508" s="3"/>
      <c r="AC2508" s="30"/>
      <c r="AD2508"/>
      <c r="AF2508"/>
    </row>
    <row r="2509" spans="1:32">
      <c r="A2509" s="15" t="str">
        <f>IF(Table1[Week]=WeekSel,"Yes","No")</f>
        <v>No</v>
      </c>
      <c r="B2509" s="15" t="str">
        <f>IF((Table1[StartDate]&gt;=Date.GraphMin)*(Table1[StartDate]&lt;=Date.GraphMax)=1,"Yes","No")</f>
        <v>No</v>
      </c>
      <c r="C2509" s="15" t="str">
        <f>IF(OR(Table1[[#This Row],[Site]]="FOOD MILLING",Table1[[#This Row],[Site]]="GODACO"), "No", "Yes")</f>
        <v>Yes</v>
      </c>
      <c r="D2509" s="40">
        <f>MAX(DATE(Table1[Year],1,1),DATE(Table1[Year],1,1)-WEEKDAY(DATE(Table1[Year],1,1),2)+(Table1[WeekNum]-1)*7+1)</f>
        <v>44613</v>
      </c>
      <c r="E2509" s="40">
        <f>MIN(DATE(Table1[Year]+1,1,0),DATE(Table1[Year],1,1)-WEEKDAY(DATE(Table1[Year],1,1),2)+Table1[WeekNum]*7)</f>
        <v>44619</v>
      </c>
      <c r="F2509" s="15">
        <v>2022</v>
      </c>
      <c r="G2509" s="15">
        <f t="shared" si="78"/>
        <v>2</v>
      </c>
      <c r="H2509" s="16">
        <v>9</v>
      </c>
      <c r="I2509" s="207" t="str">
        <f>"W" &amp;Table1[[#This Row],[WeekNum]]</f>
        <v>W9</v>
      </c>
      <c r="J2509" s="19" t="str">
        <f t="shared" si="79"/>
        <v>22-W09</v>
      </c>
      <c r="K2509" s="4" t="s">
        <v>680</v>
      </c>
      <c r="L2509" s="4"/>
      <c r="M2509" s="4" t="s">
        <v>72</v>
      </c>
      <c r="N2509" s="11" t="s">
        <v>428</v>
      </c>
      <c r="O2509" s="266" t="s">
        <v>374</v>
      </c>
      <c r="P2509" s="11" t="s">
        <v>376</v>
      </c>
      <c r="Q2509" s="11" t="s">
        <v>421</v>
      </c>
      <c r="R2509" s="3">
        <v>4000</v>
      </c>
      <c r="S2509" s="3">
        <v>4059.72</v>
      </c>
      <c r="T2509" s="206">
        <f>ABS(Table1[[#This Row],[Prod]]-Table1[[#This Row],[Planned]])</f>
        <v>59.7199999999998</v>
      </c>
      <c r="U2509" s="209">
        <f>IF(ABS(Table1[[#This Row],[Prod]]-Table1[[#This Row],[Planned]])&gt;Table1[[#This Row],[Planned]],0,IF(Table1[[#This Row],[Planned]]=0,0,1-ABS(Table1[[#This Row],[Prod]]-Table1[[#This Row],[Planned]])/Table1[[#This Row],[Planned]]))</f>
        <v>0.98507</v>
      </c>
      <c r="V2509" s="11"/>
      <c r="W2509" s="11"/>
      <c r="X2509" s="27">
        <v>4000</v>
      </c>
      <c r="Y2509" s="206">
        <f>Table1[[#This Row],[Prod]]</f>
        <v>4059.72</v>
      </c>
      <c r="Z2509" s="206">
        <f>ABS(Table1[[#This Row],[Prod2]]-Table1[[#This Row],[Plan Revised]])</f>
        <v>59.7199999999998</v>
      </c>
      <c r="AA2509" s="209">
        <f>IF(ABS(Table1[[#This Row],[Prod2]]-Table1[[#This Row],[Plan Revised]])&gt;Table1[[#This Row],[Plan Revised]],0,IF(Table1[[#This Row],[Plan Revised]]=0,0,1-ABS(Table1[[#This Row],[Prod2]]-Table1[[#This Row],[Plan Revised]])/Table1[[#This Row],[Plan Revised]]))</f>
        <v>0.98507</v>
      </c>
      <c r="AB2509" s="3"/>
      <c r="AC2509" s="30"/>
      <c r="AD2509"/>
      <c r="AF2509"/>
    </row>
    <row r="2510" spans="1:32">
      <c r="A2510" s="15" t="str">
        <f>IF(Table1[Week]=WeekSel,"Yes","No")</f>
        <v>No</v>
      </c>
      <c r="B2510" s="15" t="str">
        <f>IF((Table1[StartDate]&gt;=Date.GraphMin)*(Table1[StartDate]&lt;=Date.GraphMax)=1,"Yes","No")</f>
        <v>No</v>
      </c>
      <c r="C2510" s="15" t="str">
        <f>IF(OR(Table1[[#This Row],[Site]]="FOOD MILLING",Table1[[#This Row],[Site]]="GODACO"), "No", "Yes")</f>
        <v>Yes</v>
      </c>
      <c r="D2510" s="40">
        <f>MAX(DATE(Table1[Year],1,1),DATE(Table1[Year],1,1)-WEEKDAY(DATE(Table1[Year],1,1),2)+(Table1[WeekNum]-1)*7+1)</f>
        <v>44613</v>
      </c>
      <c r="E2510" s="40">
        <f>MIN(DATE(Table1[Year]+1,1,0),DATE(Table1[Year],1,1)-WEEKDAY(DATE(Table1[Year],1,1),2)+Table1[WeekNum]*7)</f>
        <v>44619</v>
      </c>
      <c r="F2510" s="15">
        <v>2022</v>
      </c>
      <c r="G2510" s="15">
        <f t="shared" si="78"/>
        <v>2</v>
      </c>
      <c r="H2510" s="16">
        <v>9</v>
      </c>
      <c r="I2510" s="207" t="str">
        <f>"W" &amp;Table1[[#This Row],[WeekNum]]</f>
        <v>W9</v>
      </c>
      <c r="J2510" s="19" t="str">
        <f t="shared" si="79"/>
        <v>22-W09</v>
      </c>
      <c r="K2510" s="4" t="s">
        <v>721</v>
      </c>
      <c r="L2510" s="4"/>
      <c r="M2510" s="4" t="s">
        <v>72</v>
      </c>
      <c r="N2510" s="11" t="s">
        <v>428</v>
      </c>
      <c r="O2510" s="266" t="s">
        <v>374</v>
      </c>
      <c r="P2510" s="11" t="s">
        <v>410</v>
      </c>
      <c r="Q2510" s="11" t="s">
        <v>419</v>
      </c>
      <c r="R2510" s="3">
        <v>0</v>
      </c>
      <c r="S2510" s="3">
        <v>0</v>
      </c>
      <c r="T2510" s="206">
        <f>ABS(Table1[[#This Row],[Prod]]-Table1[[#This Row],[Planned]])</f>
        <v>0</v>
      </c>
      <c r="U2510" s="209">
        <f>IF(ABS(Table1[[#This Row],[Prod]]-Table1[[#This Row],[Planned]])&gt;Table1[[#This Row],[Planned]],0,IF(Table1[[#This Row],[Planned]]=0,0,1-ABS(Table1[[#This Row],[Prod]]-Table1[[#This Row],[Planned]])/Table1[[#This Row],[Planned]]))</f>
        <v>0</v>
      </c>
      <c r="V2510" s="11"/>
      <c r="W2510" s="11"/>
      <c r="X2510" s="27">
        <v>0</v>
      </c>
      <c r="Y2510" s="206">
        <f>Table1[[#This Row],[Prod]]</f>
        <v>0</v>
      </c>
      <c r="Z2510" s="206">
        <f>ABS(Table1[[#This Row],[Prod2]]-Table1[[#This Row],[Plan Revised]])</f>
        <v>0</v>
      </c>
      <c r="AA2510" s="209">
        <f>IF(ABS(Table1[[#This Row],[Prod2]]-Table1[[#This Row],[Plan Revised]])&gt;Table1[[#This Row],[Plan Revised]],0,IF(Table1[[#This Row],[Plan Revised]]=0,0,1-ABS(Table1[[#This Row],[Prod2]]-Table1[[#This Row],[Plan Revised]])/Table1[[#This Row],[Plan Revised]]))</f>
        <v>0</v>
      </c>
      <c r="AB2510" s="3"/>
      <c r="AC2510" s="30"/>
      <c r="AD2510"/>
      <c r="AF2510"/>
    </row>
    <row r="2511" spans="1:32">
      <c r="A2511" s="15" t="str">
        <f>IF(Table1[Week]=WeekSel,"Yes","No")</f>
        <v>No</v>
      </c>
      <c r="B2511" s="15" t="str">
        <f>IF((Table1[StartDate]&gt;=Date.GraphMin)*(Table1[StartDate]&lt;=Date.GraphMax)=1,"Yes","No")</f>
        <v>No</v>
      </c>
      <c r="C2511" s="15" t="str">
        <f>IF(OR(Table1[[#This Row],[Site]]="FOOD MILLING",Table1[[#This Row],[Site]]="GODACO"), "No", "Yes")</f>
        <v>Yes</v>
      </c>
      <c r="D2511" s="40">
        <f>MAX(DATE(Table1[Year],1,1),DATE(Table1[Year],1,1)-WEEKDAY(DATE(Table1[Year],1,1),2)+(Table1[WeekNum]-1)*7+1)</f>
        <v>44613</v>
      </c>
      <c r="E2511" s="40">
        <f>MIN(DATE(Table1[Year]+1,1,0),DATE(Table1[Year],1,1)-WEEKDAY(DATE(Table1[Year],1,1),2)+Table1[WeekNum]*7)</f>
        <v>44619</v>
      </c>
      <c r="F2511" s="15">
        <v>2022</v>
      </c>
      <c r="G2511" s="15">
        <f t="shared" si="78"/>
        <v>2</v>
      </c>
      <c r="H2511" s="16">
        <v>9</v>
      </c>
      <c r="I2511" s="207" t="str">
        <f>"W" &amp;Table1[[#This Row],[WeekNum]]</f>
        <v>W9</v>
      </c>
      <c r="J2511" s="19" t="str">
        <f t="shared" si="79"/>
        <v>22-W09</v>
      </c>
      <c r="K2511" s="4" t="s">
        <v>721</v>
      </c>
      <c r="L2511" s="4"/>
      <c r="M2511" s="4" t="s">
        <v>72</v>
      </c>
      <c r="N2511" s="11" t="s">
        <v>428</v>
      </c>
      <c r="O2511" s="266" t="s">
        <v>374</v>
      </c>
      <c r="P2511" s="11" t="s">
        <v>410</v>
      </c>
      <c r="Q2511" s="11" t="s">
        <v>421</v>
      </c>
      <c r="R2511" s="3">
        <v>800</v>
      </c>
      <c r="S2511" s="3">
        <v>870.83999999999992</v>
      </c>
      <c r="T2511" s="206">
        <f>ABS(Table1[[#This Row],[Prod]]-Table1[[#This Row],[Planned]])</f>
        <v>70.839999999999918</v>
      </c>
      <c r="U2511" s="209">
        <f>IF(ABS(Table1[[#This Row],[Prod]]-Table1[[#This Row],[Planned]])&gt;Table1[[#This Row],[Planned]],0,IF(Table1[[#This Row],[Planned]]=0,0,1-ABS(Table1[[#This Row],[Prod]]-Table1[[#This Row],[Planned]])/Table1[[#This Row],[Planned]]))</f>
        <v>0.91145000000000009</v>
      </c>
      <c r="V2511" s="11"/>
      <c r="W2511" s="11"/>
      <c r="X2511" s="27">
        <v>800</v>
      </c>
      <c r="Y2511" s="206">
        <f>Table1[[#This Row],[Prod]]</f>
        <v>870.83999999999992</v>
      </c>
      <c r="Z2511" s="206">
        <f>ABS(Table1[[#This Row],[Prod2]]-Table1[[#This Row],[Plan Revised]])</f>
        <v>70.839999999999918</v>
      </c>
      <c r="AA2511" s="209">
        <f>IF(ABS(Table1[[#This Row],[Prod2]]-Table1[[#This Row],[Plan Revised]])&gt;Table1[[#This Row],[Plan Revised]],0,IF(Table1[[#This Row],[Plan Revised]]=0,0,1-ABS(Table1[[#This Row],[Prod2]]-Table1[[#This Row],[Plan Revised]])/Table1[[#This Row],[Plan Revised]]))</f>
        <v>0.91145000000000009</v>
      </c>
      <c r="AB2511" s="3"/>
      <c r="AC2511" s="30"/>
      <c r="AD2511"/>
      <c r="AF2511"/>
    </row>
    <row r="2512" spans="1:32">
      <c r="A2512" s="15" t="str">
        <f>IF(Table1[Week]=WeekSel,"Yes","No")</f>
        <v>No</v>
      </c>
      <c r="B2512" s="15" t="str">
        <f>IF((Table1[StartDate]&gt;=Date.GraphMin)*(Table1[StartDate]&lt;=Date.GraphMax)=1,"Yes","No")</f>
        <v>No</v>
      </c>
      <c r="C2512" s="15" t="str">
        <f>IF(OR(Table1[[#This Row],[Site]]="FOOD MILLING",Table1[[#This Row],[Site]]="GODACO"), "No", "Yes")</f>
        <v>Yes</v>
      </c>
      <c r="D2512" s="40">
        <f>MAX(DATE(Table1[Year],1,1),DATE(Table1[Year],1,1)-WEEKDAY(DATE(Table1[Year],1,1),2)+(Table1[WeekNum]-1)*7+1)</f>
        <v>44613</v>
      </c>
      <c r="E2512" s="40">
        <f>MIN(DATE(Table1[Year]+1,1,0),DATE(Table1[Year],1,1)-WEEKDAY(DATE(Table1[Year],1,1),2)+Table1[WeekNum]*7)</f>
        <v>44619</v>
      </c>
      <c r="F2512" s="15">
        <v>2022</v>
      </c>
      <c r="G2512" s="15">
        <f t="shared" si="78"/>
        <v>2</v>
      </c>
      <c r="H2512" s="16">
        <v>9</v>
      </c>
      <c r="I2512" s="207" t="str">
        <f>"W" &amp;Table1[[#This Row],[WeekNum]]</f>
        <v>W9</v>
      </c>
      <c r="J2512" s="19" t="str">
        <f t="shared" si="79"/>
        <v>22-W09</v>
      </c>
      <c r="K2512" s="4" t="s">
        <v>681</v>
      </c>
      <c r="L2512" s="4"/>
      <c r="M2512" s="4" t="s">
        <v>72</v>
      </c>
      <c r="N2512" s="11" t="s">
        <v>428</v>
      </c>
      <c r="O2512" s="266" t="s">
        <v>389</v>
      </c>
      <c r="P2512" s="11" t="s">
        <v>381</v>
      </c>
      <c r="Q2512" s="11" t="s">
        <v>421</v>
      </c>
      <c r="R2512" s="3">
        <v>0</v>
      </c>
      <c r="S2512" s="3">
        <v>0</v>
      </c>
      <c r="T2512" s="206">
        <f>ABS(Table1[[#This Row],[Prod]]-Table1[[#This Row],[Planned]])</f>
        <v>0</v>
      </c>
      <c r="U2512" s="209">
        <f>IF(ABS(Table1[[#This Row],[Prod]]-Table1[[#This Row],[Planned]])&gt;Table1[[#This Row],[Planned]],0,IF(Table1[[#This Row],[Planned]]=0,0,1-ABS(Table1[[#This Row],[Prod]]-Table1[[#This Row],[Planned]])/Table1[[#This Row],[Planned]]))</f>
        <v>0</v>
      </c>
      <c r="V2512" s="11"/>
      <c r="W2512" s="11"/>
      <c r="X2512" s="27">
        <v>0</v>
      </c>
      <c r="Y2512" s="206">
        <f>Table1[[#This Row],[Prod]]</f>
        <v>0</v>
      </c>
      <c r="Z2512" s="206">
        <f>ABS(Table1[[#This Row],[Prod2]]-Table1[[#This Row],[Plan Revised]])</f>
        <v>0</v>
      </c>
      <c r="AA2512" s="209">
        <f>IF(ABS(Table1[[#This Row],[Prod2]]-Table1[[#This Row],[Plan Revised]])&gt;Table1[[#This Row],[Plan Revised]],0,IF(Table1[[#This Row],[Plan Revised]]=0,0,1-ABS(Table1[[#This Row],[Prod2]]-Table1[[#This Row],[Plan Revised]])/Table1[[#This Row],[Plan Revised]]))</f>
        <v>0</v>
      </c>
      <c r="AB2512" s="3"/>
      <c r="AC2512" s="30"/>
      <c r="AD2512"/>
      <c r="AF2512"/>
    </row>
    <row r="2513" spans="1:32">
      <c r="A2513" s="15" t="str">
        <f>IF(Table1[Week]=WeekSel,"Yes","No")</f>
        <v>No</v>
      </c>
      <c r="B2513" s="15" t="str">
        <f>IF((Table1[StartDate]&gt;=Date.GraphMin)*(Table1[StartDate]&lt;=Date.GraphMax)=1,"Yes","No")</f>
        <v>No</v>
      </c>
      <c r="C2513" s="15" t="str">
        <f>IF(OR(Table1[[#This Row],[Site]]="FOOD MILLING",Table1[[#This Row],[Site]]="GODACO"), "No", "Yes")</f>
        <v>Yes</v>
      </c>
      <c r="D2513" s="40">
        <f>MAX(DATE(Table1[Year],1,1),DATE(Table1[Year],1,1)-WEEKDAY(DATE(Table1[Year],1,1),2)+(Table1[WeekNum]-1)*7+1)</f>
        <v>44613</v>
      </c>
      <c r="E2513" s="40">
        <f>MIN(DATE(Table1[Year]+1,1,0),DATE(Table1[Year],1,1)-WEEKDAY(DATE(Table1[Year],1,1),2)+Table1[WeekNum]*7)</f>
        <v>44619</v>
      </c>
      <c r="F2513" s="15">
        <v>2022</v>
      </c>
      <c r="G2513" s="15">
        <f t="shared" si="78"/>
        <v>2</v>
      </c>
      <c r="H2513" s="16">
        <v>9</v>
      </c>
      <c r="I2513" s="207" t="str">
        <f>"W" &amp;Table1[[#This Row],[WeekNum]]</f>
        <v>W9</v>
      </c>
      <c r="J2513" s="19" t="str">
        <f t="shared" si="79"/>
        <v>22-W09</v>
      </c>
      <c r="K2513" s="4" t="s">
        <v>682</v>
      </c>
      <c r="L2513" s="4"/>
      <c r="M2513" s="4" t="s">
        <v>72</v>
      </c>
      <c r="N2513" s="11" t="s">
        <v>428</v>
      </c>
      <c r="O2513" s="266" t="s">
        <v>389</v>
      </c>
      <c r="P2513" s="11" t="s">
        <v>381</v>
      </c>
      <c r="Q2513" s="11" t="s">
        <v>421</v>
      </c>
      <c r="R2513" s="3">
        <v>5100</v>
      </c>
      <c r="S2513" s="3">
        <v>5480</v>
      </c>
      <c r="T2513" s="206">
        <f>ABS(Table1[[#This Row],[Prod]]-Table1[[#This Row],[Planned]])</f>
        <v>380</v>
      </c>
      <c r="U2513" s="209">
        <f>IF(ABS(Table1[[#This Row],[Prod]]-Table1[[#This Row],[Planned]])&gt;Table1[[#This Row],[Planned]],0,IF(Table1[[#This Row],[Planned]]=0,0,1-ABS(Table1[[#This Row],[Prod]]-Table1[[#This Row],[Planned]])/Table1[[#This Row],[Planned]]))</f>
        <v>0.92549019607843142</v>
      </c>
      <c r="V2513" s="11"/>
      <c r="W2513" s="11"/>
      <c r="X2513" s="27">
        <v>5100</v>
      </c>
      <c r="Y2513" s="206">
        <f>Table1[[#This Row],[Prod]]</f>
        <v>5480</v>
      </c>
      <c r="Z2513" s="206">
        <f>ABS(Table1[[#This Row],[Prod2]]-Table1[[#This Row],[Plan Revised]])</f>
        <v>380</v>
      </c>
      <c r="AA2513" s="209">
        <f>IF(ABS(Table1[[#This Row],[Prod2]]-Table1[[#This Row],[Plan Revised]])&gt;Table1[[#This Row],[Plan Revised]],0,IF(Table1[[#This Row],[Plan Revised]]=0,0,1-ABS(Table1[[#This Row],[Prod2]]-Table1[[#This Row],[Plan Revised]])/Table1[[#This Row],[Plan Revised]]))</f>
        <v>0.92549019607843142</v>
      </c>
      <c r="AB2513" s="3"/>
      <c r="AC2513" s="30"/>
      <c r="AD2513"/>
      <c r="AF2513"/>
    </row>
    <row r="2514" spans="1:32">
      <c r="A2514" s="15" t="str">
        <f>IF(Table1[Week]=WeekSel,"Yes","No")</f>
        <v>No</v>
      </c>
      <c r="B2514" s="15" t="str">
        <f>IF((Table1[StartDate]&gt;=Date.GraphMin)*(Table1[StartDate]&lt;=Date.GraphMax)=1,"Yes","No")</f>
        <v>No</v>
      </c>
      <c r="C2514" s="15" t="str">
        <f>IF(OR(Table1[[#This Row],[Site]]="FOOD MILLING",Table1[[#This Row],[Site]]="GODACO"), "No", "Yes")</f>
        <v>Yes</v>
      </c>
      <c r="D2514" s="40">
        <f>MAX(DATE(Table1[Year],1,1),DATE(Table1[Year],1,1)-WEEKDAY(DATE(Table1[Year],1,1),2)+(Table1[WeekNum]-1)*7+1)</f>
        <v>44613</v>
      </c>
      <c r="E2514" s="40">
        <f>MIN(DATE(Table1[Year]+1,1,0),DATE(Table1[Year],1,1)-WEEKDAY(DATE(Table1[Year],1,1),2)+Table1[WeekNum]*7)</f>
        <v>44619</v>
      </c>
      <c r="F2514" s="15">
        <v>2022</v>
      </c>
      <c r="G2514" s="15">
        <f t="shared" si="78"/>
        <v>2</v>
      </c>
      <c r="H2514" s="16">
        <v>9</v>
      </c>
      <c r="I2514" s="207" t="str">
        <f>"W" &amp;Table1[[#This Row],[WeekNum]]</f>
        <v>W9</v>
      </c>
      <c r="J2514" s="19" t="str">
        <f t="shared" si="79"/>
        <v>22-W09</v>
      </c>
      <c r="K2514" s="4" t="s">
        <v>683</v>
      </c>
      <c r="L2514" s="4"/>
      <c r="M2514" s="4" t="s">
        <v>72</v>
      </c>
      <c r="N2514" s="11" t="s">
        <v>428</v>
      </c>
      <c r="O2514" s="266" t="s">
        <v>389</v>
      </c>
      <c r="P2514" s="11" t="s">
        <v>381</v>
      </c>
      <c r="Q2514" s="11" t="s">
        <v>421</v>
      </c>
      <c r="R2514" s="3">
        <v>0</v>
      </c>
      <c r="S2514" s="3">
        <v>0</v>
      </c>
      <c r="T2514" s="206">
        <f>ABS(Table1[[#This Row],[Prod]]-Table1[[#This Row],[Planned]])</f>
        <v>0</v>
      </c>
      <c r="U2514" s="209">
        <f>IF(ABS(Table1[[#This Row],[Prod]]-Table1[[#This Row],[Planned]])&gt;Table1[[#This Row],[Planned]],0,IF(Table1[[#This Row],[Planned]]=0,0,1-ABS(Table1[[#This Row],[Prod]]-Table1[[#This Row],[Planned]])/Table1[[#This Row],[Planned]]))</f>
        <v>0</v>
      </c>
      <c r="V2514" s="11"/>
      <c r="W2514" s="11"/>
      <c r="X2514" s="27">
        <v>0</v>
      </c>
      <c r="Y2514" s="206">
        <f>Table1[[#This Row],[Prod]]</f>
        <v>0</v>
      </c>
      <c r="Z2514" s="206">
        <f>ABS(Table1[[#This Row],[Prod2]]-Table1[[#This Row],[Plan Revised]])</f>
        <v>0</v>
      </c>
      <c r="AA2514" s="209">
        <f>IF(ABS(Table1[[#This Row],[Prod2]]-Table1[[#This Row],[Plan Revised]])&gt;Table1[[#This Row],[Plan Revised]],0,IF(Table1[[#This Row],[Plan Revised]]=0,0,1-ABS(Table1[[#This Row],[Prod2]]-Table1[[#This Row],[Plan Revised]])/Table1[[#This Row],[Plan Revised]]))</f>
        <v>0</v>
      </c>
      <c r="AB2514" s="3"/>
      <c r="AC2514" s="30"/>
      <c r="AD2514"/>
      <c r="AF2514"/>
    </row>
    <row r="2515" spans="1:32">
      <c r="A2515" s="15" t="str">
        <f>IF(Table1[Week]=WeekSel,"Yes","No")</f>
        <v>No</v>
      </c>
      <c r="B2515" s="15" t="str">
        <f>IF((Table1[StartDate]&gt;=Date.GraphMin)*(Table1[StartDate]&lt;=Date.GraphMax)=1,"Yes","No")</f>
        <v>No</v>
      </c>
      <c r="C2515" s="15" t="str">
        <f>IF(OR(Table1[[#This Row],[Site]]="FOOD MILLING",Table1[[#This Row],[Site]]="GODACO"), "No", "Yes")</f>
        <v>Yes</v>
      </c>
      <c r="D2515" s="40">
        <f>MAX(DATE(Table1[Year],1,1),DATE(Table1[Year],1,1)-WEEKDAY(DATE(Table1[Year],1,1),2)+(Table1[WeekNum]-1)*7+1)</f>
        <v>44613</v>
      </c>
      <c r="E2515" s="40">
        <f>MIN(DATE(Table1[Year]+1,1,0),DATE(Table1[Year],1,1)-WEEKDAY(DATE(Table1[Year],1,1),2)+Table1[WeekNum]*7)</f>
        <v>44619</v>
      </c>
      <c r="F2515" s="15">
        <v>2022</v>
      </c>
      <c r="G2515" s="15">
        <f t="shared" si="78"/>
        <v>2</v>
      </c>
      <c r="H2515" s="16">
        <v>9</v>
      </c>
      <c r="I2515" s="207" t="str">
        <f>"W" &amp;Table1[[#This Row],[WeekNum]]</f>
        <v>W9</v>
      </c>
      <c r="J2515" s="19" t="str">
        <f t="shared" si="79"/>
        <v>22-W09</v>
      </c>
      <c r="K2515" s="4" t="s">
        <v>445</v>
      </c>
      <c r="L2515" s="4"/>
      <c r="M2515" s="4" t="s">
        <v>77</v>
      </c>
      <c r="N2515" s="11" t="s">
        <v>428</v>
      </c>
      <c r="O2515" s="266" t="s">
        <v>389</v>
      </c>
      <c r="P2515" s="11" t="s">
        <v>382</v>
      </c>
      <c r="Q2515" s="11" t="s">
        <v>421</v>
      </c>
      <c r="R2515" s="3">
        <v>0</v>
      </c>
      <c r="S2515" s="3">
        <v>0</v>
      </c>
      <c r="T2515" s="206">
        <f>ABS(Table1[[#This Row],[Prod]]-Table1[[#This Row],[Planned]])</f>
        <v>0</v>
      </c>
      <c r="U2515" s="209">
        <f>IF(ABS(Table1[[#This Row],[Prod]]-Table1[[#This Row],[Planned]])&gt;Table1[[#This Row],[Planned]],0,IF(Table1[[#This Row],[Planned]]=0,0,1-ABS(Table1[[#This Row],[Prod]]-Table1[[#This Row],[Planned]])/Table1[[#This Row],[Planned]]))</f>
        <v>0</v>
      </c>
      <c r="V2515" s="11"/>
      <c r="W2515" s="11"/>
      <c r="X2515" s="27">
        <v>0</v>
      </c>
      <c r="Y2515" s="206">
        <f>Table1[[#This Row],[Prod]]</f>
        <v>0</v>
      </c>
      <c r="Z2515" s="206">
        <f>ABS(Table1[[#This Row],[Prod2]]-Table1[[#This Row],[Plan Revised]])</f>
        <v>0</v>
      </c>
      <c r="AA2515" s="209">
        <f>IF(ABS(Table1[[#This Row],[Prod2]]-Table1[[#This Row],[Plan Revised]])&gt;Table1[[#This Row],[Plan Revised]],0,IF(Table1[[#This Row],[Plan Revised]]=0,0,1-ABS(Table1[[#This Row],[Prod2]]-Table1[[#This Row],[Plan Revised]])/Table1[[#This Row],[Plan Revised]]))</f>
        <v>0</v>
      </c>
      <c r="AB2515" s="3"/>
      <c r="AC2515" s="30"/>
      <c r="AD2515"/>
      <c r="AF2515"/>
    </row>
    <row r="2516" spans="1:32">
      <c r="A2516" s="15" t="str">
        <f>IF(Table1[Week]=WeekSel,"Yes","No")</f>
        <v>No</v>
      </c>
      <c r="B2516" s="15" t="str">
        <f>IF((Table1[StartDate]&gt;=Date.GraphMin)*(Table1[StartDate]&lt;=Date.GraphMax)=1,"Yes","No")</f>
        <v>No</v>
      </c>
      <c r="C2516" s="15" t="str">
        <f>IF(OR(Table1[[#This Row],[Site]]="FOOD MILLING",Table1[[#This Row],[Site]]="GODACO"), "No", "Yes")</f>
        <v>Yes</v>
      </c>
      <c r="D2516" s="40">
        <f>MAX(DATE(Table1[Year],1,1),DATE(Table1[Year],1,1)-WEEKDAY(DATE(Table1[Year],1,1),2)+(Table1[WeekNum]-1)*7+1)</f>
        <v>44613</v>
      </c>
      <c r="E2516" s="40">
        <f>MIN(DATE(Table1[Year]+1,1,0),DATE(Table1[Year],1,1)-WEEKDAY(DATE(Table1[Year],1,1),2)+Table1[WeekNum]*7)</f>
        <v>44619</v>
      </c>
      <c r="F2516" s="15">
        <v>2022</v>
      </c>
      <c r="G2516" s="15">
        <f t="shared" si="78"/>
        <v>2</v>
      </c>
      <c r="H2516" s="16">
        <v>9</v>
      </c>
      <c r="I2516" s="207" t="str">
        <f>"W" &amp;Table1[[#This Row],[WeekNum]]</f>
        <v>W9</v>
      </c>
      <c r="J2516" s="19" t="str">
        <f t="shared" si="79"/>
        <v>22-W09</v>
      </c>
      <c r="K2516" s="4" t="s">
        <v>578</v>
      </c>
      <c r="L2516" s="4"/>
      <c r="M2516" s="4" t="s">
        <v>77</v>
      </c>
      <c r="N2516" s="11" t="s">
        <v>428</v>
      </c>
      <c r="O2516" s="266" t="s">
        <v>389</v>
      </c>
      <c r="P2516" s="11" t="s">
        <v>410</v>
      </c>
      <c r="Q2516" s="11" t="s">
        <v>421</v>
      </c>
      <c r="R2516" s="3">
        <v>0</v>
      </c>
      <c r="S2516" s="3">
        <v>0</v>
      </c>
      <c r="T2516" s="206">
        <f>ABS(Table1[[#This Row],[Prod]]-Table1[[#This Row],[Planned]])</f>
        <v>0</v>
      </c>
      <c r="U2516" s="209">
        <f>IF(ABS(Table1[[#This Row],[Prod]]-Table1[[#This Row],[Planned]])&gt;Table1[[#This Row],[Planned]],0,IF(Table1[[#This Row],[Planned]]=0,0,1-ABS(Table1[[#This Row],[Prod]]-Table1[[#This Row],[Planned]])/Table1[[#This Row],[Planned]]))</f>
        <v>0</v>
      </c>
      <c r="V2516" s="11"/>
      <c r="W2516" s="11"/>
      <c r="X2516" s="27">
        <v>0</v>
      </c>
      <c r="Y2516" s="206">
        <f>Table1[[#This Row],[Prod]]</f>
        <v>0</v>
      </c>
      <c r="Z2516" s="206">
        <f>ABS(Table1[[#This Row],[Prod2]]-Table1[[#This Row],[Plan Revised]])</f>
        <v>0</v>
      </c>
      <c r="AA2516" s="209">
        <f>IF(ABS(Table1[[#This Row],[Prod2]]-Table1[[#This Row],[Plan Revised]])&gt;Table1[[#This Row],[Plan Revised]],0,IF(Table1[[#This Row],[Plan Revised]]=0,0,1-ABS(Table1[[#This Row],[Prod2]]-Table1[[#This Row],[Plan Revised]])/Table1[[#This Row],[Plan Revised]]))</f>
        <v>0</v>
      </c>
      <c r="AB2516" s="3"/>
      <c r="AC2516" s="30"/>
      <c r="AD2516"/>
      <c r="AF2516"/>
    </row>
    <row r="2517" spans="1:32">
      <c r="A2517" s="15" t="str">
        <f>IF(Table1[Week]=WeekSel,"Yes","No")</f>
        <v>No</v>
      </c>
      <c r="B2517" s="15" t="str">
        <f>IF((Table1[StartDate]&gt;=Date.GraphMin)*(Table1[StartDate]&lt;=Date.GraphMax)=1,"Yes","No")</f>
        <v>No</v>
      </c>
      <c r="C2517" s="15" t="str">
        <f>IF(OR(Table1[[#This Row],[Site]]="FOOD MILLING",Table1[[#This Row],[Site]]="GODACO"), "No", "Yes")</f>
        <v>Yes</v>
      </c>
      <c r="D2517" s="40">
        <f>MAX(DATE(Table1[Year],1,1),DATE(Table1[Year],1,1)-WEEKDAY(DATE(Table1[Year],1,1),2)+(Table1[WeekNum]-1)*7+1)</f>
        <v>44613</v>
      </c>
      <c r="E2517" s="40">
        <f>MIN(DATE(Table1[Year]+1,1,0),DATE(Table1[Year],1,1)-WEEKDAY(DATE(Table1[Year],1,1),2)+Table1[WeekNum]*7)</f>
        <v>44619</v>
      </c>
      <c r="F2517" s="15">
        <v>2022</v>
      </c>
      <c r="G2517" s="15">
        <f t="shared" si="78"/>
        <v>2</v>
      </c>
      <c r="H2517" s="16">
        <v>9</v>
      </c>
      <c r="I2517" s="207" t="str">
        <f>"W" &amp;Table1[[#This Row],[WeekNum]]</f>
        <v>W9</v>
      </c>
      <c r="J2517" s="19" t="str">
        <f t="shared" si="79"/>
        <v>22-W09</v>
      </c>
      <c r="K2517" s="4" t="s">
        <v>579</v>
      </c>
      <c r="L2517" s="4"/>
      <c r="M2517" s="4" t="s">
        <v>77</v>
      </c>
      <c r="N2517" s="11" t="s">
        <v>428</v>
      </c>
      <c r="O2517" s="266" t="s">
        <v>389</v>
      </c>
      <c r="P2517" s="11" t="s">
        <v>410</v>
      </c>
      <c r="Q2517" s="11" t="s">
        <v>421</v>
      </c>
      <c r="R2517" s="3">
        <v>0</v>
      </c>
      <c r="S2517" s="3">
        <v>0</v>
      </c>
      <c r="T2517" s="206">
        <f>ABS(Table1[[#This Row],[Prod]]-Table1[[#This Row],[Planned]])</f>
        <v>0</v>
      </c>
      <c r="U2517" s="209">
        <f>IF(ABS(Table1[[#This Row],[Prod]]-Table1[[#This Row],[Planned]])&gt;Table1[[#This Row],[Planned]],0,IF(Table1[[#This Row],[Planned]]=0,0,1-ABS(Table1[[#This Row],[Prod]]-Table1[[#This Row],[Planned]])/Table1[[#This Row],[Planned]]))</f>
        <v>0</v>
      </c>
      <c r="V2517" s="11"/>
      <c r="W2517" s="11"/>
      <c r="X2517" s="27">
        <v>0</v>
      </c>
      <c r="Y2517" s="206">
        <f>Table1[[#This Row],[Prod]]</f>
        <v>0</v>
      </c>
      <c r="Z2517" s="206">
        <f>ABS(Table1[[#This Row],[Prod2]]-Table1[[#This Row],[Plan Revised]])</f>
        <v>0</v>
      </c>
      <c r="AA2517" s="209">
        <f>IF(ABS(Table1[[#This Row],[Prod2]]-Table1[[#This Row],[Plan Revised]])&gt;Table1[[#This Row],[Plan Revised]],0,IF(Table1[[#This Row],[Plan Revised]]=0,0,1-ABS(Table1[[#This Row],[Prod2]]-Table1[[#This Row],[Plan Revised]])/Table1[[#This Row],[Plan Revised]]))</f>
        <v>0</v>
      </c>
      <c r="AB2517" s="3"/>
      <c r="AC2517" s="30"/>
      <c r="AD2517"/>
      <c r="AF2517"/>
    </row>
    <row r="2518" spans="1:32">
      <c r="A2518" s="15" t="str">
        <f>IF(Table1[Week]=WeekSel,"Yes","No")</f>
        <v>No</v>
      </c>
      <c r="B2518" s="15" t="str">
        <f>IF((Table1[StartDate]&gt;=Date.GraphMin)*(Table1[StartDate]&lt;=Date.GraphMax)=1,"Yes","No")</f>
        <v>No</v>
      </c>
      <c r="C2518" s="15" t="str">
        <f>IF(OR(Table1[[#This Row],[Site]]="FOOD MILLING",Table1[[#This Row],[Site]]="GODACO"), "No", "Yes")</f>
        <v>Yes</v>
      </c>
      <c r="D2518" s="40">
        <f>MAX(DATE(Table1[Year],1,1),DATE(Table1[Year],1,1)-WEEKDAY(DATE(Table1[Year],1,1),2)+(Table1[WeekNum]-1)*7+1)</f>
        <v>44613</v>
      </c>
      <c r="E2518" s="40">
        <f>MIN(DATE(Table1[Year]+1,1,0),DATE(Table1[Year],1,1)-WEEKDAY(DATE(Table1[Year],1,1),2)+Table1[WeekNum]*7)</f>
        <v>44619</v>
      </c>
      <c r="F2518" s="15">
        <v>2022</v>
      </c>
      <c r="G2518" s="15">
        <f t="shared" si="78"/>
        <v>2</v>
      </c>
      <c r="H2518" s="16">
        <v>9</v>
      </c>
      <c r="I2518" s="207" t="str">
        <f>"W" &amp;Table1[[#This Row],[WeekNum]]</f>
        <v>W9</v>
      </c>
      <c r="J2518" s="19" t="str">
        <f t="shared" si="79"/>
        <v>22-W09</v>
      </c>
      <c r="K2518" s="4" t="s">
        <v>580</v>
      </c>
      <c r="L2518" s="4"/>
      <c r="M2518" s="4" t="s">
        <v>77</v>
      </c>
      <c r="N2518" s="11" t="s">
        <v>428</v>
      </c>
      <c r="O2518" s="266" t="s">
        <v>389</v>
      </c>
      <c r="P2518" s="11" t="s">
        <v>410</v>
      </c>
      <c r="Q2518" s="11" t="s">
        <v>419</v>
      </c>
      <c r="R2518" s="3">
        <v>0</v>
      </c>
      <c r="S2518" s="3">
        <v>0</v>
      </c>
      <c r="T2518" s="206">
        <f>ABS(Table1[[#This Row],[Prod]]-Table1[[#This Row],[Planned]])</f>
        <v>0</v>
      </c>
      <c r="U2518" s="209">
        <f>IF(ABS(Table1[[#This Row],[Prod]]-Table1[[#This Row],[Planned]])&gt;Table1[[#This Row],[Planned]],0,IF(Table1[[#This Row],[Planned]]=0,0,1-ABS(Table1[[#This Row],[Prod]]-Table1[[#This Row],[Planned]])/Table1[[#This Row],[Planned]]))</f>
        <v>0</v>
      </c>
      <c r="V2518" s="11"/>
      <c r="W2518" s="11"/>
      <c r="X2518" s="27">
        <v>0</v>
      </c>
      <c r="Y2518" s="206">
        <f>Table1[[#This Row],[Prod]]</f>
        <v>0</v>
      </c>
      <c r="Z2518" s="206">
        <f>ABS(Table1[[#This Row],[Prod2]]-Table1[[#This Row],[Plan Revised]])</f>
        <v>0</v>
      </c>
      <c r="AA2518" s="209">
        <f>IF(ABS(Table1[[#This Row],[Prod2]]-Table1[[#This Row],[Plan Revised]])&gt;Table1[[#This Row],[Plan Revised]],0,IF(Table1[[#This Row],[Plan Revised]]=0,0,1-ABS(Table1[[#This Row],[Prod2]]-Table1[[#This Row],[Plan Revised]])/Table1[[#This Row],[Plan Revised]]))</f>
        <v>0</v>
      </c>
      <c r="AB2518" s="3"/>
      <c r="AC2518" s="30"/>
      <c r="AD2518"/>
      <c r="AF2518"/>
    </row>
    <row r="2519" spans="1:32">
      <c r="A2519" s="15" t="str">
        <f>IF(Table1[Week]=WeekSel,"Yes","No")</f>
        <v>No</v>
      </c>
      <c r="B2519" s="15" t="str">
        <f>IF((Table1[StartDate]&gt;=Date.GraphMin)*(Table1[StartDate]&lt;=Date.GraphMax)=1,"Yes","No")</f>
        <v>No</v>
      </c>
      <c r="C2519" s="15" t="str">
        <f>IF(OR(Table1[[#This Row],[Site]]="FOOD MILLING",Table1[[#This Row],[Site]]="GODACO"), "No", "Yes")</f>
        <v>Yes</v>
      </c>
      <c r="D2519" s="40">
        <f>MAX(DATE(Table1[Year],1,1),DATE(Table1[Year],1,1)-WEEKDAY(DATE(Table1[Year],1,1),2)+(Table1[WeekNum]-1)*7+1)</f>
        <v>44613</v>
      </c>
      <c r="E2519" s="40">
        <f>MIN(DATE(Table1[Year]+1,1,0),DATE(Table1[Year],1,1)-WEEKDAY(DATE(Table1[Year],1,1),2)+Table1[WeekNum]*7)</f>
        <v>44619</v>
      </c>
      <c r="F2519" s="15">
        <v>2022</v>
      </c>
      <c r="G2519" s="15">
        <f t="shared" si="78"/>
        <v>2</v>
      </c>
      <c r="H2519" s="16">
        <v>9</v>
      </c>
      <c r="I2519" s="207" t="str">
        <f>"W" &amp;Table1[[#This Row],[WeekNum]]</f>
        <v>W9</v>
      </c>
      <c r="J2519" s="19" t="str">
        <f t="shared" si="79"/>
        <v>22-W09</v>
      </c>
      <c r="K2519" s="4" t="s">
        <v>581</v>
      </c>
      <c r="L2519" s="4"/>
      <c r="M2519" s="4" t="s">
        <v>77</v>
      </c>
      <c r="N2519" s="11" t="s">
        <v>428</v>
      </c>
      <c r="O2519" s="266" t="s">
        <v>389</v>
      </c>
      <c r="P2519" s="11" t="s">
        <v>410</v>
      </c>
      <c r="Q2519" s="11" t="s">
        <v>419</v>
      </c>
      <c r="R2519" s="3">
        <v>0</v>
      </c>
      <c r="S2519" s="3">
        <v>0</v>
      </c>
      <c r="T2519" s="206">
        <f>ABS(Table1[[#This Row],[Prod]]-Table1[[#This Row],[Planned]])</f>
        <v>0</v>
      </c>
      <c r="U2519" s="209">
        <f>IF(ABS(Table1[[#This Row],[Prod]]-Table1[[#This Row],[Planned]])&gt;Table1[[#This Row],[Planned]],0,IF(Table1[[#This Row],[Planned]]=0,0,1-ABS(Table1[[#This Row],[Prod]]-Table1[[#This Row],[Planned]])/Table1[[#This Row],[Planned]]))</f>
        <v>0</v>
      </c>
      <c r="V2519" s="11"/>
      <c r="W2519" s="11"/>
      <c r="X2519" s="27">
        <v>0</v>
      </c>
      <c r="Y2519" s="206">
        <f>Table1[[#This Row],[Prod]]</f>
        <v>0</v>
      </c>
      <c r="Z2519" s="206">
        <f>ABS(Table1[[#This Row],[Prod2]]-Table1[[#This Row],[Plan Revised]])</f>
        <v>0</v>
      </c>
      <c r="AA2519" s="209">
        <f>IF(ABS(Table1[[#This Row],[Prod2]]-Table1[[#This Row],[Plan Revised]])&gt;Table1[[#This Row],[Plan Revised]],0,IF(Table1[[#This Row],[Plan Revised]]=0,0,1-ABS(Table1[[#This Row],[Prod2]]-Table1[[#This Row],[Plan Revised]])/Table1[[#This Row],[Plan Revised]]))</f>
        <v>0</v>
      </c>
      <c r="AB2519" s="3"/>
      <c r="AC2519" s="30"/>
      <c r="AD2519"/>
      <c r="AF2519"/>
    </row>
    <row r="2520" spans="1:32">
      <c r="A2520" s="15" t="str">
        <f>IF(Table1[Week]=WeekSel,"Yes","No")</f>
        <v>No</v>
      </c>
      <c r="B2520" s="15" t="str">
        <f>IF((Table1[StartDate]&gt;=Date.GraphMin)*(Table1[StartDate]&lt;=Date.GraphMax)=1,"Yes","No")</f>
        <v>No</v>
      </c>
      <c r="C2520" s="15" t="str">
        <f>IF(OR(Table1[[#This Row],[Site]]="FOOD MILLING",Table1[[#This Row],[Site]]="GODACO"), "No", "Yes")</f>
        <v>Yes</v>
      </c>
      <c r="D2520" s="40">
        <f>MAX(DATE(Table1[Year],1,1),DATE(Table1[Year],1,1)-WEEKDAY(DATE(Table1[Year],1,1),2)+(Table1[WeekNum]-1)*7+1)</f>
        <v>44613</v>
      </c>
      <c r="E2520" s="40">
        <f>MIN(DATE(Table1[Year]+1,1,0),DATE(Table1[Year],1,1)-WEEKDAY(DATE(Table1[Year],1,1),2)+Table1[WeekNum]*7)</f>
        <v>44619</v>
      </c>
      <c r="F2520" s="15">
        <v>2022</v>
      </c>
      <c r="G2520" s="15">
        <f t="shared" si="78"/>
        <v>2</v>
      </c>
      <c r="H2520" s="16">
        <v>9</v>
      </c>
      <c r="I2520" s="207" t="str">
        <f>"W" &amp;Table1[[#This Row],[WeekNum]]</f>
        <v>W9</v>
      </c>
      <c r="J2520" s="19" t="str">
        <f t="shared" si="79"/>
        <v>22-W09</v>
      </c>
      <c r="K2520" s="4" t="s">
        <v>586</v>
      </c>
      <c r="L2520" s="4"/>
      <c r="M2520" s="4" t="s">
        <v>77</v>
      </c>
      <c r="N2520" s="11" t="s">
        <v>428</v>
      </c>
      <c r="O2520" s="266" t="s">
        <v>389</v>
      </c>
      <c r="P2520" s="11" t="s">
        <v>410</v>
      </c>
      <c r="Q2520" s="11" t="s">
        <v>421</v>
      </c>
      <c r="R2520" s="3">
        <v>0</v>
      </c>
      <c r="S2520" s="3">
        <v>0</v>
      </c>
      <c r="T2520" s="206">
        <f>ABS(Table1[[#This Row],[Prod]]-Table1[[#This Row],[Planned]])</f>
        <v>0</v>
      </c>
      <c r="U2520" s="209">
        <f>IF(ABS(Table1[[#This Row],[Prod]]-Table1[[#This Row],[Planned]])&gt;Table1[[#This Row],[Planned]],0,IF(Table1[[#This Row],[Planned]]=0,0,1-ABS(Table1[[#This Row],[Prod]]-Table1[[#This Row],[Planned]])/Table1[[#This Row],[Planned]]))</f>
        <v>0</v>
      </c>
      <c r="V2520" s="11"/>
      <c r="W2520" s="11"/>
      <c r="X2520" s="27">
        <v>0</v>
      </c>
      <c r="Y2520" s="206">
        <f>Table1[[#This Row],[Prod]]</f>
        <v>0</v>
      </c>
      <c r="Z2520" s="206">
        <f>ABS(Table1[[#This Row],[Prod2]]-Table1[[#This Row],[Plan Revised]])</f>
        <v>0</v>
      </c>
      <c r="AA2520" s="209">
        <f>IF(ABS(Table1[[#This Row],[Prod2]]-Table1[[#This Row],[Plan Revised]])&gt;Table1[[#This Row],[Plan Revised]],0,IF(Table1[[#This Row],[Plan Revised]]=0,0,1-ABS(Table1[[#This Row],[Prod2]]-Table1[[#This Row],[Plan Revised]])/Table1[[#This Row],[Plan Revised]]))</f>
        <v>0</v>
      </c>
      <c r="AB2520" s="3"/>
      <c r="AC2520" s="30"/>
      <c r="AD2520"/>
      <c r="AF2520"/>
    </row>
    <row r="2521" spans="1:32">
      <c r="A2521" s="15" t="str">
        <f>IF(Table1[Week]=WeekSel,"Yes","No")</f>
        <v>No</v>
      </c>
      <c r="B2521" s="15" t="str">
        <f>IF((Table1[StartDate]&gt;=Date.GraphMin)*(Table1[StartDate]&lt;=Date.GraphMax)=1,"Yes","No")</f>
        <v>No</v>
      </c>
      <c r="C2521" s="15" t="str">
        <f>IF(OR(Table1[[#This Row],[Site]]="FOOD MILLING",Table1[[#This Row],[Site]]="GODACO"), "No", "Yes")</f>
        <v>Yes</v>
      </c>
      <c r="D2521" s="40">
        <f>MAX(DATE(Table1[Year],1,1),DATE(Table1[Year],1,1)-WEEKDAY(DATE(Table1[Year],1,1),2)+(Table1[WeekNum]-1)*7+1)</f>
        <v>44613</v>
      </c>
      <c r="E2521" s="40">
        <f>MIN(DATE(Table1[Year]+1,1,0),DATE(Table1[Year],1,1)-WEEKDAY(DATE(Table1[Year],1,1),2)+Table1[WeekNum]*7)</f>
        <v>44619</v>
      </c>
      <c r="F2521" s="15">
        <v>2022</v>
      </c>
      <c r="G2521" s="15">
        <f t="shared" si="78"/>
        <v>2</v>
      </c>
      <c r="H2521" s="16">
        <v>9</v>
      </c>
      <c r="I2521" s="207" t="str">
        <f>"W" &amp;Table1[[#This Row],[WeekNum]]</f>
        <v>W9</v>
      </c>
      <c r="J2521" s="19" t="str">
        <f t="shared" si="79"/>
        <v>22-W09</v>
      </c>
      <c r="K2521" s="4" t="s">
        <v>587</v>
      </c>
      <c r="L2521" s="4"/>
      <c r="M2521" s="4" t="s">
        <v>77</v>
      </c>
      <c r="N2521" s="11" t="s">
        <v>428</v>
      </c>
      <c r="O2521" s="266" t="s">
        <v>389</v>
      </c>
      <c r="P2521" s="11" t="s">
        <v>410</v>
      </c>
      <c r="Q2521" s="11" t="s">
        <v>421</v>
      </c>
      <c r="R2521" s="3">
        <v>0</v>
      </c>
      <c r="S2521" s="3">
        <v>0</v>
      </c>
      <c r="T2521" s="206">
        <f>ABS(Table1[[#This Row],[Prod]]-Table1[[#This Row],[Planned]])</f>
        <v>0</v>
      </c>
      <c r="U2521" s="209">
        <f>IF(ABS(Table1[[#This Row],[Prod]]-Table1[[#This Row],[Planned]])&gt;Table1[[#This Row],[Planned]],0,IF(Table1[[#This Row],[Planned]]=0,0,1-ABS(Table1[[#This Row],[Prod]]-Table1[[#This Row],[Planned]])/Table1[[#This Row],[Planned]]))</f>
        <v>0</v>
      </c>
      <c r="V2521" s="11"/>
      <c r="W2521" s="11"/>
      <c r="X2521" s="27">
        <v>0</v>
      </c>
      <c r="Y2521" s="206">
        <f>Table1[[#This Row],[Prod]]</f>
        <v>0</v>
      </c>
      <c r="Z2521" s="206">
        <f>ABS(Table1[[#This Row],[Prod2]]-Table1[[#This Row],[Plan Revised]])</f>
        <v>0</v>
      </c>
      <c r="AA2521" s="209">
        <f>IF(ABS(Table1[[#This Row],[Prod2]]-Table1[[#This Row],[Plan Revised]])&gt;Table1[[#This Row],[Plan Revised]],0,IF(Table1[[#This Row],[Plan Revised]]=0,0,1-ABS(Table1[[#This Row],[Prod2]]-Table1[[#This Row],[Plan Revised]])/Table1[[#This Row],[Plan Revised]]))</f>
        <v>0</v>
      </c>
      <c r="AB2521" s="3"/>
      <c r="AC2521" s="30"/>
      <c r="AD2521"/>
      <c r="AF2521"/>
    </row>
    <row r="2522" spans="1:32">
      <c r="A2522" s="15" t="str">
        <f>IF(Table1[Week]=WeekSel,"Yes","No")</f>
        <v>No</v>
      </c>
      <c r="B2522" s="15" t="str">
        <f>IF((Table1[StartDate]&gt;=Date.GraphMin)*(Table1[StartDate]&lt;=Date.GraphMax)=1,"Yes","No")</f>
        <v>No</v>
      </c>
      <c r="C2522" s="15" t="str">
        <f>IF(OR(Table1[[#This Row],[Site]]="FOOD MILLING",Table1[[#This Row],[Site]]="GODACO"), "No", "Yes")</f>
        <v>Yes</v>
      </c>
      <c r="D2522" s="40">
        <f>MAX(DATE(Table1[Year],1,1),DATE(Table1[Year],1,1)-WEEKDAY(DATE(Table1[Year],1,1),2)+(Table1[WeekNum]-1)*7+1)</f>
        <v>44613</v>
      </c>
      <c r="E2522" s="40">
        <f>MIN(DATE(Table1[Year]+1,1,0),DATE(Table1[Year],1,1)-WEEKDAY(DATE(Table1[Year],1,1),2)+Table1[WeekNum]*7)</f>
        <v>44619</v>
      </c>
      <c r="F2522" s="15">
        <v>2022</v>
      </c>
      <c r="G2522" s="15">
        <f t="shared" si="78"/>
        <v>2</v>
      </c>
      <c r="H2522" s="16">
        <v>9</v>
      </c>
      <c r="I2522" s="207" t="str">
        <f>"W" &amp;Table1[[#This Row],[WeekNum]]</f>
        <v>W9</v>
      </c>
      <c r="J2522" s="19" t="str">
        <f t="shared" si="79"/>
        <v>22-W09</v>
      </c>
      <c r="K2522" s="4" t="s">
        <v>467</v>
      </c>
      <c r="L2522" s="4"/>
      <c r="M2522" s="4" t="s">
        <v>77</v>
      </c>
      <c r="N2522" s="11" t="s">
        <v>428</v>
      </c>
      <c r="O2522" s="266" t="s">
        <v>389</v>
      </c>
      <c r="P2522" s="11" t="s">
        <v>410</v>
      </c>
      <c r="Q2522" s="11" t="s">
        <v>421</v>
      </c>
      <c r="R2522" s="3">
        <v>0</v>
      </c>
      <c r="S2522" s="3">
        <v>0</v>
      </c>
      <c r="T2522" s="206">
        <f>ABS(Table1[[#This Row],[Prod]]-Table1[[#This Row],[Planned]])</f>
        <v>0</v>
      </c>
      <c r="U2522" s="209">
        <f>IF(ABS(Table1[[#This Row],[Prod]]-Table1[[#This Row],[Planned]])&gt;Table1[[#This Row],[Planned]],0,IF(Table1[[#This Row],[Planned]]=0,0,1-ABS(Table1[[#This Row],[Prod]]-Table1[[#This Row],[Planned]])/Table1[[#This Row],[Planned]]))</f>
        <v>0</v>
      </c>
      <c r="V2522" s="11"/>
      <c r="W2522" s="11"/>
      <c r="X2522" s="27">
        <v>0</v>
      </c>
      <c r="Y2522" s="206">
        <f>Table1[[#This Row],[Prod]]</f>
        <v>0</v>
      </c>
      <c r="Z2522" s="206">
        <f>ABS(Table1[[#This Row],[Prod2]]-Table1[[#This Row],[Plan Revised]])</f>
        <v>0</v>
      </c>
      <c r="AA2522" s="209">
        <f>IF(ABS(Table1[[#This Row],[Prod2]]-Table1[[#This Row],[Plan Revised]])&gt;Table1[[#This Row],[Plan Revised]],0,IF(Table1[[#This Row],[Plan Revised]]=0,0,1-ABS(Table1[[#This Row],[Prod2]]-Table1[[#This Row],[Plan Revised]])/Table1[[#This Row],[Plan Revised]]))</f>
        <v>0</v>
      </c>
      <c r="AB2522" s="3"/>
      <c r="AC2522" s="30"/>
      <c r="AD2522"/>
      <c r="AF2522"/>
    </row>
    <row r="2523" spans="1:32">
      <c r="A2523" s="15" t="str">
        <f>IF(Table1[Week]=WeekSel,"Yes","No")</f>
        <v>No</v>
      </c>
      <c r="B2523" s="15" t="str">
        <f>IF((Table1[StartDate]&gt;=Date.GraphMin)*(Table1[StartDate]&lt;=Date.GraphMax)=1,"Yes","No")</f>
        <v>No</v>
      </c>
      <c r="C2523" s="15" t="str">
        <f>IF(OR(Table1[[#This Row],[Site]]="FOOD MILLING",Table1[[#This Row],[Site]]="GODACO"), "No", "Yes")</f>
        <v>Yes</v>
      </c>
      <c r="D2523" s="40">
        <f>MAX(DATE(Table1[Year],1,1),DATE(Table1[Year],1,1)-WEEKDAY(DATE(Table1[Year],1,1),2)+(Table1[WeekNum]-1)*7+1)</f>
        <v>44613</v>
      </c>
      <c r="E2523" s="40">
        <f>MIN(DATE(Table1[Year]+1,1,0),DATE(Table1[Year],1,1)-WEEKDAY(DATE(Table1[Year],1,1),2)+Table1[WeekNum]*7)</f>
        <v>44619</v>
      </c>
      <c r="F2523" s="15">
        <v>2022</v>
      </c>
      <c r="G2523" s="15">
        <f t="shared" si="78"/>
        <v>2</v>
      </c>
      <c r="H2523" s="16">
        <v>9</v>
      </c>
      <c r="I2523" s="207" t="str">
        <f>"W" &amp;Table1[[#This Row],[WeekNum]]</f>
        <v>W9</v>
      </c>
      <c r="J2523" s="19" t="str">
        <f t="shared" si="79"/>
        <v>22-W09</v>
      </c>
      <c r="K2523" s="4" t="s">
        <v>5</v>
      </c>
      <c r="L2523" s="4"/>
      <c r="M2523" s="4" t="s">
        <v>77</v>
      </c>
      <c r="N2523" s="11" t="s">
        <v>428</v>
      </c>
      <c r="O2523" s="266" t="s">
        <v>389</v>
      </c>
      <c r="P2523" s="11" t="s">
        <v>410</v>
      </c>
      <c r="Q2523" s="11" t="s">
        <v>421</v>
      </c>
      <c r="R2523" s="3">
        <v>0</v>
      </c>
      <c r="S2523" s="3">
        <v>0</v>
      </c>
      <c r="T2523" s="206">
        <f>ABS(Table1[[#This Row],[Prod]]-Table1[[#This Row],[Planned]])</f>
        <v>0</v>
      </c>
      <c r="U2523" s="209">
        <f>IF(ABS(Table1[[#This Row],[Prod]]-Table1[[#This Row],[Planned]])&gt;Table1[[#This Row],[Planned]],0,IF(Table1[[#This Row],[Planned]]=0,0,1-ABS(Table1[[#This Row],[Prod]]-Table1[[#This Row],[Planned]])/Table1[[#This Row],[Planned]]))</f>
        <v>0</v>
      </c>
      <c r="V2523" s="11"/>
      <c r="W2523" s="11"/>
      <c r="X2523" s="27">
        <v>0</v>
      </c>
      <c r="Y2523" s="206">
        <f>Table1[[#This Row],[Prod]]</f>
        <v>0</v>
      </c>
      <c r="Z2523" s="206">
        <f>ABS(Table1[[#This Row],[Prod2]]-Table1[[#This Row],[Plan Revised]])</f>
        <v>0</v>
      </c>
      <c r="AA2523" s="209">
        <f>IF(ABS(Table1[[#This Row],[Prod2]]-Table1[[#This Row],[Plan Revised]])&gt;Table1[[#This Row],[Plan Revised]],0,IF(Table1[[#This Row],[Plan Revised]]=0,0,1-ABS(Table1[[#This Row],[Prod2]]-Table1[[#This Row],[Plan Revised]])/Table1[[#This Row],[Plan Revised]]))</f>
        <v>0</v>
      </c>
      <c r="AB2523" s="3"/>
      <c r="AC2523" s="30"/>
      <c r="AD2523"/>
      <c r="AF2523"/>
    </row>
    <row r="2524" spans="1:32">
      <c r="A2524" s="15" t="str">
        <f>IF(Table1[Week]=WeekSel,"Yes","No")</f>
        <v>No</v>
      </c>
      <c r="B2524" s="15" t="str">
        <f>IF((Table1[StartDate]&gt;=Date.GraphMin)*(Table1[StartDate]&lt;=Date.GraphMax)=1,"Yes","No")</f>
        <v>No</v>
      </c>
      <c r="C2524" s="15" t="str">
        <f>IF(OR(Table1[[#This Row],[Site]]="FOOD MILLING",Table1[[#This Row],[Site]]="GODACO"), "No", "Yes")</f>
        <v>Yes</v>
      </c>
      <c r="D2524" s="40">
        <f>MAX(DATE(Table1[Year],1,1),DATE(Table1[Year],1,1)-WEEKDAY(DATE(Table1[Year],1,1),2)+(Table1[WeekNum]-1)*7+1)</f>
        <v>44613</v>
      </c>
      <c r="E2524" s="40">
        <f>MIN(DATE(Table1[Year]+1,1,0),DATE(Table1[Year],1,1)-WEEKDAY(DATE(Table1[Year],1,1),2)+Table1[WeekNum]*7)</f>
        <v>44619</v>
      </c>
      <c r="F2524" s="15">
        <v>2022</v>
      </c>
      <c r="G2524" s="15">
        <f t="shared" si="78"/>
        <v>2</v>
      </c>
      <c r="H2524" s="16">
        <v>9</v>
      </c>
      <c r="I2524" s="207" t="str">
        <f>"W" &amp;Table1[[#This Row],[WeekNum]]</f>
        <v>W9</v>
      </c>
      <c r="J2524" s="19" t="str">
        <f t="shared" si="79"/>
        <v>22-W09</v>
      </c>
      <c r="K2524" s="4" t="s">
        <v>6</v>
      </c>
      <c r="L2524" s="4"/>
      <c r="M2524" s="4" t="s">
        <v>77</v>
      </c>
      <c r="N2524" s="11" t="s">
        <v>428</v>
      </c>
      <c r="O2524" s="266" t="s">
        <v>389</v>
      </c>
      <c r="P2524" s="11" t="s">
        <v>410</v>
      </c>
      <c r="Q2524" s="11" t="s">
        <v>421</v>
      </c>
      <c r="R2524" s="3">
        <v>0</v>
      </c>
      <c r="S2524" s="3">
        <v>0</v>
      </c>
      <c r="T2524" s="206">
        <f>ABS(Table1[[#This Row],[Prod]]-Table1[[#This Row],[Planned]])</f>
        <v>0</v>
      </c>
      <c r="U2524" s="209">
        <f>IF(ABS(Table1[[#This Row],[Prod]]-Table1[[#This Row],[Planned]])&gt;Table1[[#This Row],[Planned]],0,IF(Table1[[#This Row],[Planned]]=0,0,1-ABS(Table1[[#This Row],[Prod]]-Table1[[#This Row],[Planned]])/Table1[[#This Row],[Planned]]))</f>
        <v>0</v>
      </c>
      <c r="V2524" s="11"/>
      <c r="W2524" s="11"/>
      <c r="X2524" s="27">
        <v>0</v>
      </c>
      <c r="Y2524" s="206">
        <f>Table1[[#This Row],[Prod]]</f>
        <v>0</v>
      </c>
      <c r="Z2524" s="206">
        <f>ABS(Table1[[#This Row],[Prod2]]-Table1[[#This Row],[Plan Revised]])</f>
        <v>0</v>
      </c>
      <c r="AA2524" s="209">
        <f>IF(ABS(Table1[[#This Row],[Prod2]]-Table1[[#This Row],[Plan Revised]])&gt;Table1[[#This Row],[Plan Revised]],0,IF(Table1[[#This Row],[Plan Revised]]=0,0,1-ABS(Table1[[#This Row],[Prod2]]-Table1[[#This Row],[Plan Revised]])/Table1[[#This Row],[Plan Revised]]))</f>
        <v>0</v>
      </c>
      <c r="AB2524" s="3"/>
      <c r="AC2524" s="30"/>
      <c r="AD2524"/>
      <c r="AF2524"/>
    </row>
    <row r="2525" spans="1:32">
      <c r="A2525" s="15" t="str">
        <f>IF(Table1[Week]=WeekSel,"Yes","No")</f>
        <v>No</v>
      </c>
      <c r="B2525" s="15" t="str">
        <f>IF((Table1[StartDate]&gt;=Date.GraphMin)*(Table1[StartDate]&lt;=Date.GraphMax)=1,"Yes","No")</f>
        <v>No</v>
      </c>
      <c r="C2525" s="15" t="str">
        <f>IF(OR(Table1[[#This Row],[Site]]="FOOD MILLING",Table1[[#This Row],[Site]]="GODACO"), "No", "Yes")</f>
        <v>Yes</v>
      </c>
      <c r="D2525" s="40">
        <f>MAX(DATE(Table1[Year],1,1),DATE(Table1[Year],1,1)-WEEKDAY(DATE(Table1[Year],1,1),2)+(Table1[WeekNum]-1)*7+1)</f>
        <v>44613</v>
      </c>
      <c r="E2525" s="40">
        <f>MIN(DATE(Table1[Year]+1,1,0),DATE(Table1[Year],1,1)-WEEKDAY(DATE(Table1[Year],1,1),2)+Table1[WeekNum]*7)</f>
        <v>44619</v>
      </c>
      <c r="F2525" s="15">
        <v>2022</v>
      </c>
      <c r="G2525" s="15">
        <f t="shared" si="78"/>
        <v>2</v>
      </c>
      <c r="H2525" s="16">
        <v>9</v>
      </c>
      <c r="I2525" s="207" t="str">
        <f>"W" &amp;Table1[[#This Row],[WeekNum]]</f>
        <v>W9</v>
      </c>
      <c r="J2525" s="19" t="str">
        <f t="shared" si="79"/>
        <v>22-W09</v>
      </c>
      <c r="K2525" s="4" t="s">
        <v>36</v>
      </c>
      <c r="L2525" s="4"/>
      <c r="M2525" s="4" t="s">
        <v>77</v>
      </c>
      <c r="N2525" s="11" t="s">
        <v>428</v>
      </c>
      <c r="O2525" s="266" t="s">
        <v>389</v>
      </c>
      <c r="P2525" s="11" t="s">
        <v>410</v>
      </c>
      <c r="Q2525" s="11" t="s">
        <v>421</v>
      </c>
      <c r="R2525" s="3">
        <v>0</v>
      </c>
      <c r="S2525" s="3">
        <v>0</v>
      </c>
      <c r="T2525" s="206">
        <f>ABS(Table1[[#This Row],[Prod]]-Table1[[#This Row],[Planned]])</f>
        <v>0</v>
      </c>
      <c r="U2525" s="209">
        <f>IF(ABS(Table1[[#This Row],[Prod]]-Table1[[#This Row],[Planned]])&gt;Table1[[#This Row],[Planned]],0,IF(Table1[[#This Row],[Planned]]=0,0,1-ABS(Table1[[#This Row],[Prod]]-Table1[[#This Row],[Planned]])/Table1[[#This Row],[Planned]]))</f>
        <v>0</v>
      </c>
      <c r="V2525" s="11"/>
      <c r="W2525" s="11"/>
      <c r="X2525" s="27">
        <v>0</v>
      </c>
      <c r="Y2525" s="206">
        <f>Table1[[#This Row],[Prod]]</f>
        <v>0</v>
      </c>
      <c r="Z2525" s="206">
        <f>ABS(Table1[[#This Row],[Prod2]]-Table1[[#This Row],[Plan Revised]])</f>
        <v>0</v>
      </c>
      <c r="AA2525" s="209">
        <f>IF(ABS(Table1[[#This Row],[Prod2]]-Table1[[#This Row],[Plan Revised]])&gt;Table1[[#This Row],[Plan Revised]],0,IF(Table1[[#This Row],[Plan Revised]]=0,0,1-ABS(Table1[[#This Row],[Prod2]]-Table1[[#This Row],[Plan Revised]])/Table1[[#This Row],[Plan Revised]]))</f>
        <v>0</v>
      </c>
      <c r="AB2525" s="3"/>
      <c r="AC2525" s="30"/>
      <c r="AD2525"/>
      <c r="AF2525"/>
    </row>
    <row r="2526" spans="1:32">
      <c r="A2526" s="15" t="str">
        <f>IF(Table1[Week]=WeekSel,"Yes","No")</f>
        <v>No</v>
      </c>
      <c r="B2526" s="15" t="str">
        <f>IF((Table1[StartDate]&gt;=Date.GraphMin)*(Table1[StartDate]&lt;=Date.GraphMax)=1,"Yes","No")</f>
        <v>No</v>
      </c>
      <c r="C2526" s="15" t="str">
        <f>IF(OR(Table1[[#This Row],[Site]]="FOOD MILLING",Table1[[#This Row],[Site]]="GODACO"), "No", "Yes")</f>
        <v>Yes</v>
      </c>
      <c r="D2526" s="40">
        <f>MAX(DATE(Table1[Year],1,1),DATE(Table1[Year],1,1)-WEEKDAY(DATE(Table1[Year],1,1),2)+(Table1[WeekNum]-1)*7+1)</f>
        <v>44613</v>
      </c>
      <c r="E2526" s="40">
        <f>MIN(DATE(Table1[Year]+1,1,0),DATE(Table1[Year],1,1)-WEEKDAY(DATE(Table1[Year],1,1),2)+Table1[WeekNum]*7)</f>
        <v>44619</v>
      </c>
      <c r="F2526" s="15">
        <v>2022</v>
      </c>
      <c r="G2526" s="15">
        <f t="shared" si="78"/>
        <v>2</v>
      </c>
      <c r="H2526" s="16">
        <v>9</v>
      </c>
      <c r="I2526" s="207" t="str">
        <f>"W" &amp;Table1[[#This Row],[WeekNum]]</f>
        <v>W9</v>
      </c>
      <c r="J2526" s="19" t="str">
        <f t="shared" si="79"/>
        <v>22-W09</v>
      </c>
      <c r="K2526" s="4" t="s">
        <v>36</v>
      </c>
      <c r="L2526" s="4"/>
      <c r="M2526" s="4" t="s">
        <v>77</v>
      </c>
      <c r="N2526" s="11" t="s">
        <v>428</v>
      </c>
      <c r="O2526" s="266" t="s">
        <v>389</v>
      </c>
      <c r="P2526" s="11" t="s">
        <v>410</v>
      </c>
      <c r="Q2526" s="11" t="s">
        <v>421</v>
      </c>
      <c r="R2526" s="3">
        <v>0</v>
      </c>
      <c r="S2526" s="3">
        <v>0</v>
      </c>
      <c r="T2526" s="206">
        <f>ABS(Table1[[#This Row],[Prod]]-Table1[[#This Row],[Planned]])</f>
        <v>0</v>
      </c>
      <c r="U2526" s="209">
        <f>IF(ABS(Table1[[#This Row],[Prod]]-Table1[[#This Row],[Planned]])&gt;Table1[[#This Row],[Planned]],0,IF(Table1[[#This Row],[Planned]]=0,0,1-ABS(Table1[[#This Row],[Prod]]-Table1[[#This Row],[Planned]])/Table1[[#This Row],[Planned]]))</f>
        <v>0</v>
      </c>
      <c r="V2526" s="11"/>
      <c r="W2526" s="11"/>
      <c r="X2526" s="27">
        <v>0</v>
      </c>
      <c r="Y2526" s="206">
        <f>Table1[[#This Row],[Prod]]</f>
        <v>0</v>
      </c>
      <c r="Z2526" s="206">
        <f>ABS(Table1[[#This Row],[Prod2]]-Table1[[#This Row],[Plan Revised]])</f>
        <v>0</v>
      </c>
      <c r="AA2526" s="209">
        <f>IF(ABS(Table1[[#This Row],[Prod2]]-Table1[[#This Row],[Plan Revised]])&gt;Table1[[#This Row],[Plan Revised]],0,IF(Table1[[#This Row],[Plan Revised]]=0,0,1-ABS(Table1[[#This Row],[Prod2]]-Table1[[#This Row],[Plan Revised]])/Table1[[#This Row],[Plan Revised]]))</f>
        <v>0</v>
      </c>
      <c r="AB2526" s="3"/>
      <c r="AC2526" s="30"/>
      <c r="AD2526"/>
      <c r="AF2526"/>
    </row>
    <row r="2527" spans="1:32">
      <c r="A2527" s="15" t="str">
        <f>IF(Table1[Week]=WeekSel,"Yes","No")</f>
        <v>No</v>
      </c>
      <c r="B2527" s="15" t="str">
        <f>IF((Table1[StartDate]&gt;=Date.GraphMin)*(Table1[StartDate]&lt;=Date.GraphMax)=1,"Yes","No")</f>
        <v>No</v>
      </c>
      <c r="C2527" s="15" t="str">
        <f>IF(OR(Table1[[#This Row],[Site]]="FOOD MILLING",Table1[[#This Row],[Site]]="GODACO"), "No", "Yes")</f>
        <v>Yes</v>
      </c>
      <c r="D2527" s="40">
        <f>MAX(DATE(Table1[Year],1,1),DATE(Table1[Year],1,1)-WEEKDAY(DATE(Table1[Year],1,1),2)+(Table1[WeekNum]-1)*7+1)</f>
        <v>44613</v>
      </c>
      <c r="E2527" s="40">
        <f>MIN(DATE(Table1[Year]+1,1,0),DATE(Table1[Year],1,1)-WEEKDAY(DATE(Table1[Year],1,1),2)+Table1[WeekNum]*7)</f>
        <v>44619</v>
      </c>
      <c r="F2527" s="15">
        <v>2022</v>
      </c>
      <c r="G2527" s="15">
        <f t="shared" si="78"/>
        <v>2</v>
      </c>
      <c r="H2527" s="16">
        <v>9</v>
      </c>
      <c r="I2527" s="207" t="str">
        <f>"W" &amp;Table1[[#This Row],[WeekNum]]</f>
        <v>W9</v>
      </c>
      <c r="J2527" s="19" t="str">
        <f t="shared" si="79"/>
        <v>22-W09</v>
      </c>
      <c r="K2527" s="4" t="s">
        <v>32</v>
      </c>
      <c r="L2527" s="4"/>
      <c r="M2527" s="4" t="s">
        <v>77</v>
      </c>
      <c r="N2527" s="11" t="s">
        <v>428</v>
      </c>
      <c r="O2527" s="266" t="s">
        <v>389</v>
      </c>
      <c r="P2527" s="11" t="s">
        <v>410</v>
      </c>
      <c r="Q2527" s="11" t="s">
        <v>421</v>
      </c>
      <c r="R2527" s="3">
        <v>0</v>
      </c>
      <c r="S2527" s="3">
        <v>0</v>
      </c>
      <c r="T2527" s="206">
        <f>ABS(Table1[[#This Row],[Prod]]-Table1[[#This Row],[Planned]])</f>
        <v>0</v>
      </c>
      <c r="U2527" s="209">
        <f>IF(ABS(Table1[[#This Row],[Prod]]-Table1[[#This Row],[Planned]])&gt;Table1[[#This Row],[Planned]],0,IF(Table1[[#This Row],[Planned]]=0,0,1-ABS(Table1[[#This Row],[Prod]]-Table1[[#This Row],[Planned]])/Table1[[#This Row],[Planned]]))</f>
        <v>0</v>
      </c>
      <c r="V2527" s="11"/>
      <c r="W2527" s="11"/>
      <c r="X2527" s="27">
        <v>0</v>
      </c>
      <c r="Y2527" s="206">
        <f>Table1[[#This Row],[Prod]]</f>
        <v>0</v>
      </c>
      <c r="Z2527" s="206">
        <f>ABS(Table1[[#This Row],[Prod2]]-Table1[[#This Row],[Plan Revised]])</f>
        <v>0</v>
      </c>
      <c r="AA2527" s="209">
        <f>IF(ABS(Table1[[#This Row],[Prod2]]-Table1[[#This Row],[Plan Revised]])&gt;Table1[[#This Row],[Plan Revised]],0,IF(Table1[[#This Row],[Plan Revised]]=0,0,1-ABS(Table1[[#This Row],[Prod2]]-Table1[[#This Row],[Plan Revised]])/Table1[[#This Row],[Plan Revised]]))</f>
        <v>0</v>
      </c>
      <c r="AB2527" s="3"/>
      <c r="AC2527" s="30"/>
      <c r="AD2527"/>
      <c r="AF2527"/>
    </row>
    <row r="2528" spans="1:32">
      <c r="A2528" s="15" t="str">
        <f>IF(Table1[Week]=WeekSel,"Yes","No")</f>
        <v>No</v>
      </c>
      <c r="B2528" s="15" t="str">
        <f>IF((Table1[StartDate]&gt;=Date.GraphMin)*(Table1[StartDate]&lt;=Date.GraphMax)=1,"Yes","No")</f>
        <v>No</v>
      </c>
      <c r="C2528" s="15" t="str">
        <f>IF(OR(Table1[[#This Row],[Site]]="FOOD MILLING",Table1[[#This Row],[Site]]="GODACO"), "No", "Yes")</f>
        <v>Yes</v>
      </c>
      <c r="D2528" s="40">
        <f>MAX(DATE(Table1[Year],1,1),DATE(Table1[Year],1,1)-WEEKDAY(DATE(Table1[Year],1,1),2)+(Table1[WeekNum]-1)*7+1)</f>
        <v>44613</v>
      </c>
      <c r="E2528" s="40">
        <f>MIN(DATE(Table1[Year]+1,1,0),DATE(Table1[Year],1,1)-WEEKDAY(DATE(Table1[Year],1,1),2)+Table1[WeekNum]*7)</f>
        <v>44619</v>
      </c>
      <c r="F2528" s="15">
        <v>2022</v>
      </c>
      <c r="G2528" s="15">
        <f t="shared" si="78"/>
        <v>2</v>
      </c>
      <c r="H2528" s="16">
        <v>9</v>
      </c>
      <c r="I2528" s="207" t="str">
        <f>"W" &amp;Table1[[#This Row],[WeekNum]]</f>
        <v>W9</v>
      </c>
      <c r="J2528" s="19" t="str">
        <f t="shared" si="79"/>
        <v>22-W09</v>
      </c>
      <c r="K2528" s="4" t="s">
        <v>7</v>
      </c>
      <c r="L2528" s="4"/>
      <c r="M2528" s="4" t="s">
        <v>77</v>
      </c>
      <c r="N2528" s="11" t="s">
        <v>428</v>
      </c>
      <c r="O2528" s="266" t="s">
        <v>372</v>
      </c>
      <c r="P2528" s="11" t="s">
        <v>383</v>
      </c>
      <c r="Q2528" s="11" t="s">
        <v>421</v>
      </c>
      <c r="R2528" s="3">
        <v>0</v>
      </c>
      <c r="S2528" s="3">
        <v>0</v>
      </c>
      <c r="T2528" s="206">
        <f>ABS(Table1[[#This Row],[Prod]]-Table1[[#This Row],[Planned]])</f>
        <v>0</v>
      </c>
      <c r="U2528" s="209">
        <f>IF(ABS(Table1[[#This Row],[Prod]]-Table1[[#This Row],[Planned]])&gt;Table1[[#This Row],[Planned]],0,IF(Table1[[#This Row],[Planned]]=0,0,1-ABS(Table1[[#This Row],[Prod]]-Table1[[#This Row],[Planned]])/Table1[[#This Row],[Planned]]))</f>
        <v>0</v>
      </c>
      <c r="V2528" s="11"/>
      <c r="W2528" s="11"/>
      <c r="X2528" s="27">
        <v>0</v>
      </c>
      <c r="Y2528" s="206">
        <f>Table1[[#This Row],[Prod]]</f>
        <v>0</v>
      </c>
      <c r="Z2528" s="206">
        <f>ABS(Table1[[#This Row],[Prod2]]-Table1[[#This Row],[Plan Revised]])</f>
        <v>0</v>
      </c>
      <c r="AA2528" s="209">
        <f>IF(ABS(Table1[[#This Row],[Prod2]]-Table1[[#This Row],[Plan Revised]])&gt;Table1[[#This Row],[Plan Revised]],0,IF(Table1[[#This Row],[Plan Revised]]=0,0,1-ABS(Table1[[#This Row],[Prod2]]-Table1[[#This Row],[Plan Revised]])/Table1[[#This Row],[Plan Revised]]))</f>
        <v>0</v>
      </c>
      <c r="AB2528" s="3"/>
      <c r="AC2528" s="30"/>
      <c r="AD2528"/>
      <c r="AF2528"/>
    </row>
    <row r="2529" spans="1:32">
      <c r="A2529" s="15" t="str">
        <f>IF(Table1[Week]=WeekSel,"Yes","No")</f>
        <v>No</v>
      </c>
      <c r="B2529" s="15" t="str">
        <f>IF((Table1[StartDate]&gt;=Date.GraphMin)*(Table1[StartDate]&lt;=Date.GraphMax)=1,"Yes","No")</f>
        <v>No</v>
      </c>
      <c r="C2529" s="15" t="str">
        <f>IF(OR(Table1[[#This Row],[Site]]="FOOD MILLING",Table1[[#This Row],[Site]]="GODACO"), "No", "Yes")</f>
        <v>Yes</v>
      </c>
      <c r="D2529" s="40">
        <f>MAX(DATE(Table1[Year],1,1),DATE(Table1[Year],1,1)-WEEKDAY(DATE(Table1[Year],1,1),2)+(Table1[WeekNum]-1)*7+1)</f>
        <v>44613</v>
      </c>
      <c r="E2529" s="40">
        <f>MIN(DATE(Table1[Year]+1,1,0),DATE(Table1[Year],1,1)-WEEKDAY(DATE(Table1[Year],1,1),2)+Table1[WeekNum]*7)</f>
        <v>44619</v>
      </c>
      <c r="F2529" s="15">
        <v>2022</v>
      </c>
      <c r="G2529" s="15">
        <f t="shared" si="78"/>
        <v>2</v>
      </c>
      <c r="H2529" s="16">
        <v>9</v>
      </c>
      <c r="I2529" s="207" t="str">
        <f>"W" &amp;Table1[[#This Row],[WeekNum]]</f>
        <v>W9</v>
      </c>
      <c r="J2529" s="19" t="str">
        <f t="shared" si="79"/>
        <v>22-W09</v>
      </c>
      <c r="K2529" s="4" t="s">
        <v>8</v>
      </c>
      <c r="L2529" s="4"/>
      <c r="M2529" s="4" t="s">
        <v>77</v>
      </c>
      <c r="N2529" s="11" t="s">
        <v>428</v>
      </c>
      <c r="O2529" s="266" t="s">
        <v>372</v>
      </c>
      <c r="P2529" s="11" t="s">
        <v>410</v>
      </c>
      <c r="Q2529" s="11" t="s">
        <v>421</v>
      </c>
      <c r="R2529" s="3">
        <v>0</v>
      </c>
      <c r="S2529" s="3">
        <v>0</v>
      </c>
      <c r="T2529" s="206">
        <f>ABS(Table1[[#This Row],[Prod]]-Table1[[#This Row],[Planned]])</f>
        <v>0</v>
      </c>
      <c r="U2529" s="209">
        <f>IF(ABS(Table1[[#This Row],[Prod]]-Table1[[#This Row],[Planned]])&gt;Table1[[#This Row],[Planned]],0,IF(Table1[[#This Row],[Planned]]=0,0,1-ABS(Table1[[#This Row],[Prod]]-Table1[[#This Row],[Planned]])/Table1[[#This Row],[Planned]]))</f>
        <v>0</v>
      </c>
      <c r="V2529" s="11"/>
      <c r="W2529" s="11"/>
      <c r="X2529" s="27">
        <v>0</v>
      </c>
      <c r="Y2529" s="206">
        <f>Table1[[#This Row],[Prod]]</f>
        <v>0</v>
      </c>
      <c r="Z2529" s="206">
        <f>ABS(Table1[[#This Row],[Prod2]]-Table1[[#This Row],[Plan Revised]])</f>
        <v>0</v>
      </c>
      <c r="AA2529" s="209">
        <f>IF(ABS(Table1[[#This Row],[Prod2]]-Table1[[#This Row],[Plan Revised]])&gt;Table1[[#This Row],[Plan Revised]],0,IF(Table1[[#This Row],[Plan Revised]]=0,0,1-ABS(Table1[[#This Row],[Prod2]]-Table1[[#This Row],[Plan Revised]])/Table1[[#This Row],[Plan Revised]]))</f>
        <v>0</v>
      </c>
      <c r="AB2529" s="3"/>
      <c r="AC2529" s="30"/>
      <c r="AD2529"/>
      <c r="AF2529"/>
    </row>
    <row r="2530" spans="1:32">
      <c r="A2530" s="15" t="str">
        <f>IF(Table1[Week]=WeekSel,"Yes","No")</f>
        <v>No</v>
      </c>
      <c r="B2530" s="15" t="str">
        <f>IF((Table1[StartDate]&gt;=Date.GraphMin)*(Table1[StartDate]&lt;=Date.GraphMax)=1,"Yes","No")</f>
        <v>No</v>
      </c>
      <c r="C2530" s="15" t="str">
        <f>IF(OR(Table1[[#This Row],[Site]]="FOOD MILLING",Table1[[#This Row],[Site]]="GODACO"), "No", "Yes")</f>
        <v>Yes</v>
      </c>
      <c r="D2530" s="40">
        <f>MAX(DATE(Table1[Year],1,1),DATE(Table1[Year],1,1)-WEEKDAY(DATE(Table1[Year],1,1),2)+(Table1[WeekNum]-1)*7+1)</f>
        <v>44613</v>
      </c>
      <c r="E2530" s="40">
        <f>MIN(DATE(Table1[Year]+1,1,0),DATE(Table1[Year],1,1)-WEEKDAY(DATE(Table1[Year],1,1),2)+Table1[WeekNum]*7)</f>
        <v>44619</v>
      </c>
      <c r="F2530" s="15">
        <v>2022</v>
      </c>
      <c r="G2530" s="15">
        <f t="shared" si="78"/>
        <v>2</v>
      </c>
      <c r="H2530" s="16">
        <v>9</v>
      </c>
      <c r="I2530" s="207" t="str">
        <f>"W" &amp;Table1[[#This Row],[WeekNum]]</f>
        <v>W9</v>
      </c>
      <c r="J2530" s="19" t="str">
        <f t="shared" si="79"/>
        <v>22-W09</v>
      </c>
      <c r="K2530" s="4" t="s">
        <v>23</v>
      </c>
      <c r="L2530" s="4"/>
      <c r="M2530" s="4" t="s">
        <v>77</v>
      </c>
      <c r="N2530" s="11" t="s">
        <v>428</v>
      </c>
      <c r="O2530" s="266" t="s">
        <v>372</v>
      </c>
      <c r="P2530" s="11" t="s">
        <v>410</v>
      </c>
      <c r="Q2530" s="11" t="s">
        <v>421</v>
      </c>
      <c r="R2530" s="3">
        <v>0</v>
      </c>
      <c r="S2530" s="3">
        <v>0</v>
      </c>
      <c r="T2530" s="206">
        <f>ABS(Table1[[#This Row],[Prod]]-Table1[[#This Row],[Planned]])</f>
        <v>0</v>
      </c>
      <c r="U2530" s="209">
        <f>IF(ABS(Table1[[#This Row],[Prod]]-Table1[[#This Row],[Planned]])&gt;Table1[[#This Row],[Planned]],0,IF(Table1[[#This Row],[Planned]]=0,0,1-ABS(Table1[[#This Row],[Prod]]-Table1[[#This Row],[Planned]])/Table1[[#This Row],[Planned]]))</f>
        <v>0</v>
      </c>
      <c r="V2530" s="11"/>
      <c r="W2530" s="11"/>
      <c r="X2530" s="27">
        <v>0</v>
      </c>
      <c r="Y2530" s="206">
        <f>Table1[[#This Row],[Prod]]</f>
        <v>0</v>
      </c>
      <c r="Z2530" s="206">
        <f>ABS(Table1[[#This Row],[Prod2]]-Table1[[#This Row],[Plan Revised]])</f>
        <v>0</v>
      </c>
      <c r="AA2530" s="209">
        <f>IF(ABS(Table1[[#This Row],[Prod2]]-Table1[[#This Row],[Plan Revised]])&gt;Table1[[#This Row],[Plan Revised]],0,IF(Table1[[#This Row],[Plan Revised]]=0,0,1-ABS(Table1[[#This Row],[Prod2]]-Table1[[#This Row],[Plan Revised]])/Table1[[#This Row],[Plan Revised]]))</f>
        <v>0</v>
      </c>
      <c r="AB2530" s="3"/>
      <c r="AC2530" s="30"/>
      <c r="AD2530"/>
      <c r="AF2530"/>
    </row>
    <row r="2531" spans="1:32">
      <c r="A2531" s="15" t="str">
        <f>IF(Table1[Week]=WeekSel,"Yes","No")</f>
        <v>No</v>
      </c>
      <c r="B2531" s="15" t="str">
        <f>IF((Table1[StartDate]&gt;=Date.GraphMin)*(Table1[StartDate]&lt;=Date.GraphMax)=1,"Yes","No")</f>
        <v>No</v>
      </c>
      <c r="C2531" s="15" t="str">
        <f>IF(OR(Table1[[#This Row],[Site]]="FOOD MILLING",Table1[[#This Row],[Site]]="GODACO"), "No", "Yes")</f>
        <v>Yes</v>
      </c>
      <c r="D2531" s="40">
        <f>MAX(DATE(Table1[Year],1,1),DATE(Table1[Year],1,1)-WEEKDAY(DATE(Table1[Year],1,1),2)+(Table1[WeekNum]-1)*7+1)</f>
        <v>44613</v>
      </c>
      <c r="E2531" s="40">
        <f>MIN(DATE(Table1[Year]+1,1,0),DATE(Table1[Year],1,1)-WEEKDAY(DATE(Table1[Year],1,1),2)+Table1[WeekNum]*7)</f>
        <v>44619</v>
      </c>
      <c r="F2531" s="15">
        <v>2022</v>
      </c>
      <c r="G2531" s="15">
        <f t="shared" si="78"/>
        <v>2</v>
      </c>
      <c r="H2531" s="16">
        <v>9</v>
      </c>
      <c r="I2531" s="207" t="str">
        <f>"W" &amp;Table1[[#This Row],[WeekNum]]</f>
        <v>W9</v>
      </c>
      <c r="J2531" s="19" t="str">
        <f t="shared" si="79"/>
        <v>22-W09</v>
      </c>
      <c r="K2531" s="4" t="s">
        <v>31</v>
      </c>
      <c r="L2531" s="4"/>
      <c r="M2531" s="4" t="s">
        <v>77</v>
      </c>
      <c r="N2531" s="11" t="s">
        <v>428</v>
      </c>
      <c r="O2531" s="266" t="s">
        <v>389</v>
      </c>
      <c r="P2531" s="11" t="s">
        <v>382</v>
      </c>
      <c r="Q2531" s="11" t="s">
        <v>421</v>
      </c>
      <c r="R2531" s="3">
        <v>192000</v>
      </c>
      <c r="S2531" s="3">
        <v>197058.56000000006</v>
      </c>
      <c r="T2531" s="206">
        <f>ABS(Table1[[#This Row],[Prod]]-Table1[[#This Row],[Planned]])</f>
        <v>5058.5600000000559</v>
      </c>
      <c r="U2531" s="209">
        <f>IF(ABS(Table1[[#This Row],[Prod]]-Table1[[#This Row],[Planned]])&gt;Table1[[#This Row],[Planned]],0,IF(Table1[[#This Row],[Planned]]=0,0,1-ABS(Table1[[#This Row],[Prod]]-Table1[[#This Row],[Planned]])/Table1[[#This Row],[Planned]]))</f>
        <v>0.97365333333333304</v>
      </c>
      <c r="V2531" s="11"/>
      <c r="W2531" s="11"/>
      <c r="X2531" s="27">
        <v>192000</v>
      </c>
      <c r="Y2531" s="206">
        <f>Table1[[#This Row],[Prod]]</f>
        <v>197058.56000000006</v>
      </c>
      <c r="Z2531" s="206">
        <f>ABS(Table1[[#This Row],[Prod2]]-Table1[[#This Row],[Plan Revised]])</f>
        <v>5058.5600000000559</v>
      </c>
      <c r="AA2531" s="209">
        <f>IF(ABS(Table1[[#This Row],[Prod2]]-Table1[[#This Row],[Plan Revised]])&gt;Table1[[#This Row],[Plan Revised]],0,IF(Table1[[#This Row],[Plan Revised]]=0,0,1-ABS(Table1[[#This Row],[Prod2]]-Table1[[#This Row],[Plan Revised]])/Table1[[#This Row],[Plan Revised]]))</f>
        <v>0.97365333333333304</v>
      </c>
      <c r="AB2531" s="3"/>
      <c r="AC2531" s="30"/>
      <c r="AD2531"/>
      <c r="AF2531"/>
    </row>
    <row r="2532" spans="1:32">
      <c r="A2532" s="15" t="str">
        <f>IF(Table1[Week]=WeekSel,"Yes","No")</f>
        <v>No</v>
      </c>
      <c r="B2532" s="15" t="str">
        <f>IF((Table1[StartDate]&gt;=Date.GraphMin)*(Table1[StartDate]&lt;=Date.GraphMax)=1,"Yes","No")</f>
        <v>No</v>
      </c>
      <c r="C2532" s="15" t="str">
        <f>IF(OR(Table1[[#This Row],[Site]]="FOOD MILLING",Table1[[#This Row],[Site]]="GODACO"), "No", "Yes")</f>
        <v>Yes</v>
      </c>
      <c r="D2532" s="40">
        <f>MAX(DATE(Table1[Year],1,1),DATE(Table1[Year],1,1)-WEEKDAY(DATE(Table1[Year],1,1),2)+(Table1[WeekNum]-1)*7+1)</f>
        <v>44613</v>
      </c>
      <c r="E2532" s="40">
        <f>MIN(DATE(Table1[Year]+1,1,0),DATE(Table1[Year],1,1)-WEEKDAY(DATE(Table1[Year],1,1),2)+Table1[WeekNum]*7)</f>
        <v>44619</v>
      </c>
      <c r="F2532" s="15">
        <v>2022</v>
      </c>
      <c r="G2532" s="15">
        <f t="shared" si="78"/>
        <v>2</v>
      </c>
      <c r="H2532" s="16">
        <v>9</v>
      </c>
      <c r="I2532" s="207" t="str">
        <f>"W" &amp;Table1[[#This Row],[WeekNum]]</f>
        <v>W9</v>
      </c>
      <c r="J2532" s="19" t="str">
        <f t="shared" si="79"/>
        <v>22-W09</v>
      </c>
      <c r="K2532" s="4" t="s">
        <v>78</v>
      </c>
      <c r="L2532" s="4"/>
      <c r="M2532" s="4" t="s">
        <v>77</v>
      </c>
      <c r="N2532" s="11" t="s">
        <v>428</v>
      </c>
      <c r="O2532" s="266" t="s">
        <v>389</v>
      </c>
      <c r="P2532" s="11" t="s">
        <v>382</v>
      </c>
      <c r="Q2532" s="11" t="s">
        <v>421</v>
      </c>
      <c r="R2532" s="3">
        <v>0</v>
      </c>
      <c r="S2532" s="3">
        <v>0</v>
      </c>
      <c r="T2532" s="206">
        <f>ABS(Table1[[#This Row],[Prod]]-Table1[[#This Row],[Planned]])</f>
        <v>0</v>
      </c>
      <c r="U2532" s="209">
        <f>IF(ABS(Table1[[#This Row],[Prod]]-Table1[[#This Row],[Planned]])&gt;Table1[[#This Row],[Planned]],0,IF(Table1[[#This Row],[Planned]]=0,0,1-ABS(Table1[[#This Row],[Prod]]-Table1[[#This Row],[Planned]])/Table1[[#This Row],[Planned]]))</f>
        <v>0</v>
      </c>
      <c r="V2532" s="11"/>
      <c r="W2532" s="11"/>
      <c r="X2532" s="27">
        <v>0</v>
      </c>
      <c r="Y2532" s="206">
        <f>Table1[[#This Row],[Prod]]</f>
        <v>0</v>
      </c>
      <c r="Z2532" s="206">
        <f>ABS(Table1[[#This Row],[Prod2]]-Table1[[#This Row],[Plan Revised]])</f>
        <v>0</v>
      </c>
      <c r="AA2532" s="209">
        <f>IF(ABS(Table1[[#This Row],[Prod2]]-Table1[[#This Row],[Plan Revised]])&gt;Table1[[#This Row],[Plan Revised]],0,IF(Table1[[#This Row],[Plan Revised]]=0,0,1-ABS(Table1[[#This Row],[Prod2]]-Table1[[#This Row],[Plan Revised]])/Table1[[#This Row],[Plan Revised]]))</f>
        <v>0</v>
      </c>
      <c r="AB2532" s="3"/>
      <c r="AC2532" s="30"/>
      <c r="AD2532"/>
      <c r="AF2532"/>
    </row>
    <row r="2533" spans="1:32">
      <c r="A2533" s="15" t="str">
        <f>IF(Table1[Week]=WeekSel,"Yes","No")</f>
        <v>No</v>
      </c>
      <c r="B2533" s="15" t="str">
        <f>IF((Table1[StartDate]&gt;=Date.GraphMin)*(Table1[StartDate]&lt;=Date.GraphMax)=1,"Yes","No")</f>
        <v>No</v>
      </c>
      <c r="C2533" s="15" t="str">
        <f>IF(OR(Table1[[#This Row],[Site]]="FOOD MILLING",Table1[[#This Row],[Site]]="GODACO"), "No", "Yes")</f>
        <v>Yes</v>
      </c>
      <c r="D2533" s="40">
        <f>MAX(DATE(Table1[Year],1,1),DATE(Table1[Year],1,1)-WEEKDAY(DATE(Table1[Year],1,1),2)+(Table1[WeekNum]-1)*7+1)</f>
        <v>44613</v>
      </c>
      <c r="E2533" s="40">
        <f>MIN(DATE(Table1[Year]+1,1,0),DATE(Table1[Year],1,1)-WEEKDAY(DATE(Table1[Year],1,1),2)+Table1[WeekNum]*7)</f>
        <v>44619</v>
      </c>
      <c r="F2533" s="15">
        <v>2022</v>
      </c>
      <c r="G2533" s="15">
        <f t="shared" si="78"/>
        <v>2</v>
      </c>
      <c r="H2533" s="16">
        <v>9</v>
      </c>
      <c r="I2533" s="207" t="str">
        <f>"W" &amp;Table1[[#This Row],[WeekNum]]</f>
        <v>W9</v>
      </c>
      <c r="J2533" s="19" t="str">
        <f t="shared" si="79"/>
        <v>22-W09</v>
      </c>
      <c r="K2533" s="4" t="s">
        <v>34</v>
      </c>
      <c r="L2533" s="4"/>
      <c r="M2533" s="4" t="s">
        <v>77</v>
      </c>
      <c r="N2533" s="11" t="s">
        <v>428</v>
      </c>
      <c r="O2533" s="266" t="s">
        <v>389</v>
      </c>
      <c r="P2533" s="11" t="s">
        <v>410</v>
      </c>
      <c r="Q2533" s="11" t="s">
        <v>421</v>
      </c>
      <c r="R2533" s="3">
        <v>0</v>
      </c>
      <c r="S2533" s="3">
        <v>0</v>
      </c>
      <c r="T2533" s="206">
        <f>ABS(Table1[[#This Row],[Prod]]-Table1[[#This Row],[Planned]])</f>
        <v>0</v>
      </c>
      <c r="U2533" s="209">
        <f>IF(ABS(Table1[[#This Row],[Prod]]-Table1[[#This Row],[Planned]])&gt;Table1[[#This Row],[Planned]],0,IF(Table1[[#This Row],[Planned]]=0,0,1-ABS(Table1[[#This Row],[Prod]]-Table1[[#This Row],[Planned]])/Table1[[#This Row],[Planned]]))</f>
        <v>0</v>
      </c>
      <c r="V2533" s="11"/>
      <c r="W2533" s="11"/>
      <c r="X2533" s="27">
        <v>0</v>
      </c>
      <c r="Y2533" s="206">
        <f>Table1[[#This Row],[Prod]]</f>
        <v>0</v>
      </c>
      <c r="Z2533" s="206">
        <f>ABS(Table1[[#This Row],[Prod2]]-Table1[[#This Row],[Plan Revised]])</f>
        <v>0</v>
      </c>
      <c r="AA2533" s="209">
        <f>IF(ABS(Table1[[#This Row],[Prod2]]-Table1[[#This Row],[Plan Revised]])&gt;Table1[[#This Row],[Plan Revised]],0,IF(Table1[[#This Row],[Plan Revised]]=0,0,1-ABS(Table1[[#This Row],[Prod2]]-Table1[[#This Row],[Plan Revised]])/Table1[[#This Row],[Plan Revised]]))</f>
        <v>0</v>
      </c>
      <c r="AB2533" s="3"/>
      <c r="AC2533" s="30"/>
      <c r="AD2533"/>
      <c r="AF2533"/>
    </row>
    <row r="2534" spans="1:32">
      <c r="A2534" s="15" t="str">
        <f>IF(Table1[Week]=WeekSel,"Yes","No")</f>
        <v>No</v>
      </c>
      <c r="B2534" s="15" t="str">
        <f>IF((Table1[StartDate]&gt;=Date.GraphMin)*(Table1[StartDate]&lt;=Date.GraphMax)=1,"Yes","No")</f>
        <v>No</v>
      </c>
      <c r="C2534" s="15" t="str">
        <f>IF(OR(Table1[[#This Row],[Site]]="FOOD MILLING",Table1[[#This Row],[Site]]="GODACO"), "No", "Yes")</f>
        <v>Yes</v>
      </c>
      <c r="D2534" s="40">
        <f>MAX(DATE(Table1[Year],1,1),DATE(Table1[Year],1,1)-WEEKDAY(DATE(Table1[Year],1,1),2)+(Table1[WeekNum]-1)*7+1)</f>
        <v>44613</v>
      </c>
      <c r="E2534" s="40">
        <f>MIN(DATE(Table1[Year]+1,1,0),DATE(Table1[Year],1,1)-WEEKDAY(DATE(Table1[Year],1,1),2)+Table1[WeekNum]*7)</f>
        <v>44619</v>
      </c>
      <c r="F2534" s="15">
        <v>2022</v>
      </c>
      <c r="G2534" s="15">
        <f t="shared" si="78"/>
        <v>2</v>
      </c>
      <c r="H2534" s="16">
        <v>9</v>
      </c>
      <c r="I2534" s="207" t="str">
        <f>"W" &amp;Table1[[#This Row],[WeekNum]]</f>
        <v>W9</v>
      </c>
      <c r="J2534" s="19" t="str">
        <f t="shared" si="79"/>
        <v>22-W09</v>
      </c>
      <c r="K2534" s="4" t="s">
        <v>33</v>
      </c>
      <c r="L2534" s="4"/>
      <c r="M2534" s="4" t="s">
        <v>77</v>
      </c>
      <c r="N2534" s="11" t="s">
        <v>428</v>
      </c>
      <c r="O2534" s="266" t="s">
        <v>389</v>
      </c>
      <c r="P2534" s="11" t="s">
        <v>410</v>
      </c>
      <c r="Q2534" s="11" t="s">
        <v>421</v>
      </c>
      <c r="R2534" s="3">
        <v>0</v>
      </c>
      <c r="S2534" s="3">
        <v>0</v>
      </c>
      <c r="T2534" s="206">
        <f>ABS(Table1[[#This Row],[Prod]]-Table1[[#This Row],[Planned]])</f>
        <v>0</v>
      </c>
      <c r="U2534" s="209">
        <f>IF(ABS(Table1[[#This Row],[Prod]]-Table1[[#This Row],[Planned]])&gt;Table1[[#This Row],[Planned]],0,IF(Table1[[#This Row],[Planned]]=0,0,1-ABS(Table1[[#This Row],[Prod]]-Table1[[#This Row],[Planned]])/Table1[[#This Row],[Planned]]))</f>
        <v>0</v>
      </c>
      <c r="V2534" s="11"/>
      <c r="W2534" s="11"/>
      <c r="X2534" s="27">
        <v>0</v>
      </c>
      <c r="Y2534" s="206">
        <f>Table1[[#This Row],[Prod]]</f>
        <v>0</v>
      </c>
      <c r="Z2534" s="206">
        <f>ABS(Table1[[#This Row],[Prod2]]-Table1[[#This Row],[Plan Revised]])</f>
        <v>0</v>
      </c>
      <c r="AA2534" s="209">
        <f>IF(ABS(Table1[[#This Row],[Prod2]]-Table1[[#This Row],[Plan Revised]])&gt;Table1[[#This Row],[Plan Revised]],0,IF(Table1[[#This Row],[Plan Revised]]=0,0,1-ABS(Table1[[#This Row],[Prod2]]-Table1[[#This Row],[Plan Revised]])/Table1[[#This Row],[Plan Revised]]))</f>
        <v>0</v>
      </c>
      <c r="AB2534" s="3"/>
      <c r="AC2534" s="30"/>
      <c r="AD2534"/>
      <c r="AF2534"/>
    </row>
    <row r="2535" spans="1:32">
      <c r="A2535" s="15" t="str">
        <f>IF(Table1[Week]=WeekSel,"Yes","No")</f>
        <v>No</v>
      </c>
      <c r="B2535" s="15" t="str">
        <f>IF((Table1[StartDate]&gt;=Date.GraphMin)*(Table1[StartDate]&lt;=Date.GraphMax)=1,"Yes","No")</f>
        <v>No</v>
      </c>
      <c r="C2535" s="15" t="str">
        <f>IF(OR(Table1[[#This Row],[Site]]="FOOD MILLING",Table1[[#This Row],[Site]]="GODACO"), "No", "Yes")</f>
        <v>Yes</v>
      </c>
      <c r="D2535" s="40">
        <f>MAX(DATE(Table1[Year],1,1),DATE(Table1[Year],1,1)-WEEKDAY(DATE(Table1[Year],1,1),2)+(Table1[WeekNum]-1)*7+1)</f>
        <v>44613</v>
      </c>
      <c r="E2535" s="40">
        <f>MIN(DATE(Table1[Year]+1,1,0),DATE(Table1[Year],1,1)-WEEKDAY(DATE(Table1[Year],1,1),2)+Table1[WeekNum]*7)</f>
        <v>44619</v>
      </c>
      <c r="F2535" s="15">
        <v>2022</v>
      </c>
      <c r="G2535" s="15">
        <f t="shared" si="78"/>
        <v>2</v>
      </c>
      <c r="H2535" s="16">
        <v>9</v>
      </c>
      <c r="I2535" s="207" t="str">
        <f>"W" &amp;Table1[[#This Row],[WeekNum]]</f>
        <v>W9</v>
      </c>
      <c r="J2535" s="19" t="str">
        <f t="shared" si="79"/>
        <v>22-W09</v>
      </c>
      <c r="K2535" s="4" t="s">
        <v>9</v>
      </c>
      <c r="L2535" s="4"/>
      <c r="M2535" s="4" t="s">
        <v>77</v>
      </c>
      <c r="N2535" s="11" t="s">
        <v>428</v>
      </c>
      <c r="O2535" s="266" t="s">
        <v>372</v>
      </c>
      <c r="P2535" s="11" t="s">
        <v>383</v>
      </c>
      <c r="Q2535" s="11" t="s">
        <v>421</v>
      </c>
      <c r="R2535" s="3">
        <v>0</v>
      </c>
      <c r="S2535" s="3">
        <v>0</v>
      </c>
      <c r="T2535" s="206">
        <f>ABS(Table1[[#This Row],[Prod]]-Table1[[#This Row],[Planned]])</f>
        <v>0</v>
      </c>
      <c r="U2535" s="209">
        <f>IF(ABS(Table1[[#This Row],[Prod]]-Table1[[#This Row],[Planned]])&gt;Table1[[#This Row],[Planned]],0,IF(Table1[[#This Row],[Planned]]=0,0,1-ABS(Table1[[#This Row],[Prod]]-Table1[[#This Row],[Planned]])/Table1[[#This Row],[Planned]]))</f>
        <v>0</v>
      </c>
      <c r="V2535" s="11"/>
      <c r="W2535" s="11"/>
      <c r="X2535" s="27">
        <v>0</v>
      </c>
      <c r="Y2535" s="206">
        <f>Table1[[#This Row],[Prod]]</f>
        <v>0</v>
      </c>
      <c r="Z2535" s="206">
        <f>ABS(Table1[[#This Row],[Prod2]]-Table1[[#This Row],[Plan Revised]])</f>
        <v>0</v>
      </c>
      <c r="AA2535" s="209">
        <f>IF(ABS(Table1[[#This Row],[Prod2]]-Table1[[#This Row],[Plan Revised]])&gt;Table1[[#This Row],[Plan Revised]],0,IF(Table1[[#This Row],[Plan Revised]]=0,0,1-ABS(Table1[[#This Row],[Prod2]]-Table1[[#This Row],[Plan Revised]])/Table1[[#This Row],[Plan Revised]]))</f>
        <v>0</v>
      </c>
      <c r="AB2535" s="3"/>
      <c r="AC2535" s="30"/>
      <c r="AD2535"/>
      <c r="AF2535"/>
    </row>
    <row r="2536" spans="1:32">
      <c r="A2536" s="15" t="str">
        <f>IF(Table1[Week]=WeekSel,"Yes","No")</f>
        <v>No</v>
      </c>
      <c r="B2536" s="15" t="str">
        <f>IF((Table1[StartDate]&gt;=Date.GraphMin)*(Table1[StartDate]&lt;=Date.GraphMax)=1,"Yes","No")</f>
        <v>No</v>
      </c>
      <c r="C2536" s="15" t="str">
        <f>IF(OR(Table1[[#This Row],[Site]]="FOOD MILLING",Table1[[#This Row],[Site]]="GODACO"), "No", "Yes")</f>
        <v>Yes</v>
      </c>
      <c r="D2536" s="40">
        <f>MAX(DATE(Table1[Year],1,1),DATE(Table1[Year],1,1)-WEEKDAY(DATE(Table1[Year],1,1),2)+(Table1[WeekNum]-1)*7+1)</f>
        <v>44613</v>
      </c>
      <c r="E2536" s="40">
        <f>MIN(DATE(Table1[Year]+1,1,0),DATE(Table1[Year],1,1)-WEEKDAY(DATE(Table1[Year],1,1),2)+Table1[WeekNum]*7)</f>
        <v>44619</v>
      </c>
      <c r="F2536" s="15">
        <v>2022</v>
      </c>
      <c r="G2536" s="15">
        <f t="shared" si="78"/>
        <v>2</v>
      </c>
      <c r="H2536" s="16">
        <v>9</v>
      </c>
      <c r="I2536" s="207" t="str">
        <f>"W" &amp;Table1[[#This Row],[WeekNum]]</f>
        <v>W9</v>
      </c>
      <c r="J2536" s="19" t="str">
        <f t="shared" si="79"/>
        <v>22-W09</v>
      </c>
      <c r="K2536" s="4" t="s">
        <v>35</v>
      </c>
      <c r="L2536" s="4"/>
      <c r="M2536" s="4" t="s">
        <v>77</v>
      </c>
      <c r="N2536" s="11" t="s">
        <v>428</v>
      </c>
      <c r="O2536" s="266" t="s">
        <v>372</v>
      </c>
      <c r="P2536" s="11" t="s">
        <v>410</v>
      </c>
      <c r="Q2536" s="11" t="s">
        <v>421</v>
      </c>
      <c r="R2536" s="3">
        <v>0</v>
      </c>
      <c r="S2536" s="3">
        <v>0</v>
      </c>
      <c r="T2536" s="206">
        <f>ABS(Table1[[#This Row],[Prod]]-Table1[[#This Row],[Planned]])</f>
        <v>0</v>
      </c>
      <c r="U2536" s="209">
        <f>IF(ABS(Table1[[#This Row],[Prod]]-Table1[[#This Row],[Planned]])&gt;Table1[[#This Row],[Planned]],0,IF(Table1[[#This Row],[Planned]]=0,0,1-ABS(Table1[[#This Row],[Prod]]-Table1[[#This Row],[Planned]])/Table1[[#This Row],[Planned]]))</f>
        <v>0</v>
      </c>
      <c r="V2536" s="11"/>
      <c r="W2536" s="11"/>
      <c r="X2536" s="27">
        <v>0</v>
      </c>
      <c r="Y2536" s="206">
        <f>Table1[[#This Row],[Prod]]</f>
        <v>0</v>
      </c>
      <c r="Z2536" s="206">
        <f>ABS(Table1[[#This Row],[Prod2]]-Table1[[#This Row],[Plan Revised]])</f>
        <v>0</v>
      </c>
      <c r="AA2536" s="209">
        <f>IF(ABS(Table1[[#This Row],[Prod2]]-Table1[[#This Row],[Plan Revised]])&gt;Table1[[#This Row],[Plan Revised]],0,IF(Table1[[#This Row],[Plan Revised]]=0,0,1-ABS(Table1[[#This Row],[Prod2]]-Table1[[#This Row],[Plan Revised]])/Table1[[#This Row],[Plan Revised]]))</f>
        <v>0</v>
      </c>
      <c r="AB2536" s="3"/>
      <c r="AC2536" s="30"/>
      <c r="AD2536"/>
      <c r="AF2536"/>
    </row>
    <row r="2537" spans="1:32">
      <c r="A2537" s="15" t="str">
        <f>IF(Table1[Week]=WeekSel,"Yes","No")</f>
        <v>No</v>
      </c>
      <c r="B2537" s="15" t="str">
        <f>IF((Table1[StartDate]&gt;=Date.GraphMin)*(Table1[StartDate]&lt;=Date.GraphMax)=1,"Yes","No")</f>
        <v>No</v>
      </c>
      <c r="C2537" s="15" t="str">
        <f>IF(OR(Table1[[#This Row],[Site]]="FOOD MILLING",Table1[[#This Row],[Site]]="GODACO"), "No", "Yes")</f>
        <v>Yes</v>
      </c>
      <c r="D2537" s="40">
        <f>MAX(DATE(Table1[Year],1,1),DATE(Table1[Year],1,1)-WEEKDAY(DATE(Table1[Year],1,1),2)+(Table1[WeekNum]-1)*7+1)</f>
        <v>44613</v>
      </c>
      <c r="E2537" s="40">
        <f>MIN(DATE(Table1[Year]+1,1,0),DATE(Table1[Year],1,1)-WEEKDAY(DATE(Table1[Year],1,1),2)+Table1[WeekNum]*7)</f>
        <v>44619</v>
      </c>
      <c r="F2537" s="15">
        <v>2022</v>
      </c>
      <c r="G2537" s="15">
        <f t="shared" si="78"/>
        <v>2</v>
      </c>
      <c r="H2537" s="16">
        <v>9</v>
      </c>
      <c r="I2537" s="207" t="str">
        <f>"W" &amp;Table1[[#This Row],[WeekNum]]</f>
        <v>W9</v>
      </c>
      <c r="J2537" s="19" t="str">
        <f t="shared" si="79"/>
        <v>22-W09</v>
      </c>
      <c r="K2537" s="4" t="s">
        <v>22</v>
      </c>
      <c r="L2537" s="4"/>
      <c r="M2537" s="4" t="s">
        <v>77</v>
      </c>
      <c r="N2537" s="11" t="s">
        <v>428</v>
      </c>
      <c r="O2537" s="266" t="s">
        <v>389</v>
      </c>
      <c r="P2537" s="11" t="s">
        <v>382</v>
      </c>
      <c r="Q2537" s="11" t="s">
        <v>421</v>
      </c>
      <c r="R2537" s="3">
        <v>0</v>
      </c>
      <c r="S2537" s="3">
        <v>0</v>
      </c>
      <c r="T2537" s="206">
        <f>ABS(Table1[[#This Row],[Prod]]-Table1[[#This Row],[Planned]])</f>
        <v>0</v>
      </c>
      <c r="U2537" s="209">
        <f>IF(ABS(Table1[[#This Row],[Prod]]-Table1[[#This Row],[Planned]])&gt;Table1[[#This Row],[Planned]],0,IF(Table1[[#This Row],[Planned]]=0,0,1-ABS(Table1[[#This Row],[Prod]]-Table1[[#This Row],[Planned]])/Table1[[#This Row],[Planned]]))</f>
        <v>0</v>
      </c>
      <c r="V2537" s="11"/>
      <c r="W2537" s="11"/>
      <c r="X2537" s="27">
        <v>0</v>
      </c>
      <c r="Y2537" s="206">
        <f>Table1[[#This Row],[Prod]]</f>
        <v>0</v>
      </c>
      <c r="Z2537" s="206">
        <f>ABS(Table1[[#This Row],[Prod2]]-Table1[[#This Row],[Plan Revised]])</f>
        <v>0</v>
      </c>
      <c r="AA2537" s="209">
        <f>IF(ABS(Table1[[#This Row],[Prod2]]-Table1[[#This Row],[Plan Revised]])&gt;Table1[[#This Row],[Plan Revised]],0,IF(Table1[[#This Row],[Plan Revised]]=0,0,1-ABS(Table1[[#This Row],[Prod2]]-Table1[[#This Row],[Plan Revised]])/Table1[[#This Row],[Plan Revised]]))</f>
        <v>0</v>
      </c>
      <c r="AB2537" s="3"/>
      <c r="AC2537" s="30"/>
      <c r="AD2537"/>
      <c r="AF2537"/>
    </row>
    <row r="2538" spans="1:32">
      <c r="A2538" s="15" t="str">
        <f>IF(Table1[Week]=WeekSel,"Yes","No")</f>
        <v>No</v>
      </c>
      <c r="B2538" s="15" t="str">
        <f>IF((Table1[StartDate]&gt;=Date.GraphMin)*(Table1[StartDate]&lt;=Date.GraphMax)=1,"Yes","No")</f>
        <v>No</v>
      </c>
      <c r="C2538" s="15" t="str">
        <f>IF(OR(Table1[[#This Row],[Site]]="FOOD MILLING",Table1[[#This Row],[Site]]="GODACO"), "No", "Yes")</f>
        <v>Yes</v>
      </c>
      <c r="D2538" s="40">
        <f>MAX(DATE(Table1[Year],1,1),DATE(Table1[Year],1,1)-WEEKDAY(DATE(Table1[Year],1,1),2)+(Table1[WeekNum]-1)*7+1)</f>
        <v>44613</v>
      </c>
      <c r="E2538" s="40">
        <f>MIN(DATE(Table1[Year]+1,1,0),DATE(Table1[Year],1,1)-WEEKDAY(DATE(Table1[Year],1,1),2)+Table1[WeekNum]*7)</f>
        <v>44619</v>
      </c>
      <c r="F2538" s="15">
        <v>2022</v>
      </c>
      <c r="G2538" s="15">
        <f t="shared" si="78"/>
        <v>2</v>
      </c>
      <c r="H2538" s="16">
        <v>9</v>
      </c>
      <c r="I2538" s="207" t="str">
        <f>"W" &amp;Table1[[#This Row],[WeekNum]]</f>
        <v>W9</v>
      </c>
      <c r="J2538" s="19" t="str">
        <f t="shared" si="79"/>
        <v>22-W09</v>
      </c>
      <c r="K2538" s="4" t="s">
        <v>19</v>
      </c>
      <c r="L2538" s="4"/>
      <c r="M2538" s="4" t="s">
        <v>77</v>
      </c>
      <c r="N2538" s="11" t="s">
        <v>428</v>
      </c>
      <c r="O2538" s="266" t="s">
        <v>372</v>
      </c>
      <c r="P2538" s="11" t="s">
        <v>383</v>
      </c>
      <c r="Q2538" s="11" t="s">
        <v>421</v>
      </c>
      <c r="R2538" s="3">
        <v>0</v>
      </c>
      <c r="S2538" s="3">
        <v>0</v>
      </c>
      <c r="T2538" s="206">
        <f>ABS(Table1[[#This Row],[Prod]]-Table1[[#This Row],[Planned]])</f>
        <v>0</v>
      </c>
      <c r="U2538" s="209">
        <f>IF(ABS(Table1[[#This Row],[Prod]]-Table1[[#This Row],[Planned]])&gt;Table1[[#This Row],[Planned]],0,IF(Table1[[#This Row],[Planned]]=0,0,1-ABS(Table1[[#This Row],[Prod]]-Table1[[#This Row],[Planned]])/Table1[[#This Row],[Planned]]))</f>
        <v>0</v>
      </c>
      <c r="V2538" s="11"/>
      <c r="W2538" s="11"/>
      <c r="X2538" s="27">
        <v>0</v>
      </c>
      <c r="Y2538" s="206">
        <f>Table1[[#This Row],[Prod]]</f>
        <v>0</v>
      </c>
      <c r="Z2538" s="206">
        <f>ABS(Table1[[#This Row],[Prod2]]-Table1[[#This Row],[Plan Revised]])</f>
        <v>0</v>
      </c>
      <c r="AA2538" s="209">
        <f>IF(ABS(Table1[[#This Row],[Prod2]]-Table1[[#This Row],[Plan Revised]])&gt;Table1[[#This Row],[Plan Revised]],0,IF(Table1[[#This Row],[Plan Revised]]=0,0,1-ABS(Table1[[#This Row],[Prod2]]-Table1[[#This Row],[Plan Revised]])/Table1[[#This Row],[Plan Revised]]))</f>
        <v>0</v>
      </c>
      <c r="AB2538" s="3"/>
      <c r="AC2538" s="30"/>
      <c r="AD2538"/>
      <c r="AF2538"/>
    </row>
    <row r="2539" spans="1:32">
      <c r="A2539" s="15" t="str">
        <f>IF(Table1[Week]=WeekSel,"Yes","No")</f>
        <v>No</v>
      </c>
      <c r="B2539" s="15" t="str">
        <f>IF((Table1[StartDate]&gt;=Date.GraphMin)*(Table1[StartDate]&lt;=Date.GraphMax)=1,"Yes","No")</f>
        <v>No</v>
      </c>
      <c r="C2539" s="15" t="str">
        <f>IF(OR(Table1[[#This Row],[Site]]="FOOD MILLING",Table1[[#This Row],[Site]]="GODACO"), "No", "Yes")</f>
        <v>Yes</v>
      </c>
      <c r="D2539" s="40">
        <f>MAX(DATE(Table1[Year],1,1),DATE(Table1[Year],1,1)-WEEKDAY(DATE(Table1[Year],1,1),2)+(Table1[WeekNum]-1)*7+1)</f>
        <v>44613</v>
      </c>
      <c r="E2539" s="40">
        <f>MIN(DATE(Table1[Year]+1,1,0),DATE(Table1[Year],1,1)-WEEKDAY(DATE(Table1[Year],1,1),2)+Table1[WeekNum]*7)</f>
        <v>44619</v>
      </c>
      <c r="F2539" s="15">
        <v>2022</v>
      </c>
      <c r="G2539" s="15">
        <f t="shared" si="78"/>
        <v>2</v>
      </c>
      <c r="H2539" s="16">
        <v>9</v>
      </c>
      <c r="I2539" s="207" t="str">
        <f>"W" &amp;Table1[[#This Row],[WeekNum]]</f>
        <v>W9</v>
      </c>
      <c r="J2539" s="19" t="str">
        <f t="shared" si="79"/>
        <v>22-W09</v>
      </c>
      <c r="K2539" s="4" t="s">
        <v>21</v>
      </c>
      <c r="L2539" s="4"/>
      <c r="M2539" s="4" t="s">
        <v>77</v>
      </c>
      <c r="N2539" s="11" t="s">
        <v>428</v>
      </c>
      <c r="O2539" s="266" t="s">
        <v>372</v>
      </c>
      <c r="P2539" s="11" t="s">
        <v>383</v>
      </c>
      <c r="Q2539" s="11" t="s">
        <v>421</v>
      </c>
      <c r="R2539" s="3">
        <v>0</v>
      </c>
      <c r="S2539" s="3">
        <v>0</v>
      </c>
      <c r="T2539" s="206">
        <f>ABS(Table1[[#This Row],[Prod]]-Table1[[#This Row],[Planned]])</f>
        <v>0</v>
      </c>
      <c r="U2539" s="209">
        <f>IF(ABS(Table1[[#This Row],[Prod]]-Table1[[#This Row],[Planned]])&gt;Table1[[#This Row],[Planned]],0,IF(Table1[[#This Row],[Planned]]=0,0,1-ABS(Table1[[#This Row],[Prod]]-Table1[[#This Row],[Planned]])/Table1[[#This Row],[Planned]]))</f>
        <v>0</v>
      </c>
      <c r="V2539" s="11"/>
      <c r="W2539" s="11"/>
      <c r="X2539" s="27">
        <v>0</v>
      </c>
      <c r="Y2539" s="206">
        <f>Table1[[#This Row],[Prod]]</f>
        <v>0</v>
      </c>
      <c r="Z2539" s="206">
        <f>ABS(Table1[[#This Row],[Prod2]]-Table1[[#This Row],[Plan Revised]])</f>
        <v>0</v>
      </c>
      <c r="AA2539" s="209">
        <f>IF(ABS(Table1[[#This Row],[Prod2]]-Table1[[#This Row],[Plan Revised]])&gt;Table1[[#This Row],[Plan Revised]],0,IF(Table1[[#This Row],[Plan Revised]]=0,0,1-ABS(Table1[[#This Row],[Prod2]]-Table1[[#This Row],[Plan Revised]])/Table1[[#This Row],[Plan Revised]]))</f>
        <v>0</v>
      </c>
      <c r="AB2539" s="3"/>
      <c r="AC2539" s="30"/>
      <c r="AD2539"/>
      <c r="AF2539"/>
    </row>
    <row r="2540" spans="1:32">
      <c r="A2540" s="15" t="str">
        <f>IF(Table1[Week]=WeekSel,"Yes","No")</f>
        <v>No</v>
      </c>
      <c r="B2540" s="15" t="str">
        <f>IF((Table1[StartDate]&gt;=Date.GraphMin)*(Table1[StartDate]&lt;=Date.GraphMax)=1,"Yes","No")</f>
        <v>No</v>
      </c>
      <c r="C2540" s="15" t="str">
        <f>IF(OR(Table1[[#This Row],[Site]]="FOOD MILLING",Table1[[#This Row],[Site]]="GODACO"), "No", "Yes")</f>
        <v>Yes</v>
      </c>
      <c r="D2540" s="40">
        <f>MAX(DATE(Table1[Year],1,1),DATE(Table1[Year],1,1)-WEEKDAY(DATE(Table1[Year],1,1),2)+(Table1[WeekNum]-1)*7+1)</f>
        <v>44613</v>
      </c>
      <c r="E2540" s="40">
        <f>MIN(DATE(Table1[Year]+1,1,0),DATE(Table1[Year],1,1)-WEEKDAY(DATE(Table1[Year],1,1),2)+Table1[WeekNum]*7)</f>
        <v>44619</v>
      </c>
      <c r="F2540" s="15">
        <v>2022</v>
      </c>
      <c r="G2540" s="15">
        <f t="shared" si="78"/>
        <v>2</v>
      </c>
      <c r="H2540" s="16">
        <v>9</v>
      </c>
      <c r="I2540" s="207" t="str">
        <f>"W" &amp;Table1[[#This Row],[WeekNum]]</f>
        <v>W9</v>
      </c>
      <c r="J2540" s="19" t="str">
        <f t="shared" si="79"/>
        <v>22-W09</v>
      </c>
      <c r="K2540" s="4" t="s">
        <v>20</v>
      </c>
      <c r="L2540" s="4"/>
      <c r="M2540" s="4" t="s">
        <v>77</v>
      </c>
      <c r="N2540" s="11" t="s">
        <v>428</v>
      </c>
      <c r="O2540" s="266" t="s">
        <v>372</v>
      </c>
      <c r="P2540" s="11" t="s">
        <v>383</v>
      </c>
      <c r="Q2540" s="11" t="s">
        <v>421</v>
      </c>
      <c r="R2540" s="3">
        <v>0</v>
      </c>
      <c r="S2540" s="3">
        <v>0</v>
      </c>
      <c r="T2540" s="206">
        <f>ABS(Table1[[#This Row],[Prod]]-Table1[[#This Row],[Planned]])</f>
        <v>0</v>
      </c>
      <c r="U2540" s="209">
        <f>IF(ABS(Table1[[#This Row],[Prod]]-Table1[[#This Row],[Planned]])&gt;Table1[[#This Row],[Planned]],0,IF(Table1[[#This Row],[Planned]]=0,0,1-ABS(Table1[[#This Row],[Prod]]-Table1[[#This Row],[Planned]])/Table1[[#This Row],[Planned]]))</f>
        <v>0</v>
      </c>
      <c r="V2540" s="11"/>
      <c r="W2540" s="11"/>
      <c r="X2540" s="27">
        <v>0</v>
      </c>
      <c r="Y2540" s="206">
        <f>Table1[[#This Row],[Prod]]</f>
        <v>0</v>
      </c>
      <c r="Z2540" s="206">
        <f>ABS(Table1[[#This Row],[Prod2]]-Table1[[#This Row],[Plan Revised]])</f>
        <v>0</v>
      </c>
      <c r="AA2540" s="209">
        <f>IF(ABS(Table1[[#This Row],[Prod2]]-Table1[[#This Row],[Plan Revised]])&gt;Table1[[#This Row],[Plan Revised]],0,IF(Table1[[#This Row],[Plan Revised]]=0,0,1-ABS(Table1[[#This Row],[Prod2]]-Table1[[#This Row],[Plan Revised]])/Table1[[#This Row],[Plan Revised]]))</f>
        <v>0</v>
      </c>
      <c r="AB2540" s="3"/>
      <c r="AC2540" s="30"/>
      <c r="AD2540"/>
      <c r="AF2540"/>
    </row>
    <row r="2541" spans="1:32">
      <c r="A2541" s="15" t="str">
        <f>IF(Table1[Week]=WeekSel,"Yes","No")</f>
        <v>No</v>
      </c>
      <c r="B2541" s="15" t="str">
        <f>IF((Table1[StartDate]&gt;=Date.GraphMin)*(Table1[StartDate]&lt;=Date.GraphMax)=1,"Yes","No")</f>
        <v>No</v>
      </c>
      <c r="C2541" s="15" t="str">
        <f>IF(OR(Table1[[#This Row],[Site]]="FOOD MILLING",Table1[[#This Row],[Site]]="GODACO"), "No", "Yes")</f>
        <v>Yes</v>
      </c>
      <c r="D2541" s="40">
        <f>MAX(DATE(Table1[Year],1,1),DATE(Table1[Year],1,1)-WEEKDAY(DATE(Table1[Year],1,1),2)+(Table1[WeekNum]-1)*7+1)</f>
        <v>44613</v>
      </c>
      <c r="E2541" s="40">
        <f>MIN(DATE(Table1[Year]+1,1,0),DATE(Table1[Year],1,1)-WEEKDAY(DATE(Table1[Year],1,1),2)+Table1[WeekNum]*7)</f>
        <v>44619</v>
      </c>
      <c r="F2541" s="15">
        <v>2022</v>
      </c>
      <c r="G2541" s="15">
        <f t="shared" si="78"/>
        <v>2</v>
      </c>
      <c r="H2541" s="16">
        <v>9</v>
      </c>
      <c r="I2541" s="207" t="str">
        <f>"W" &amp;Table1[[#This Row],[WeekNum]]</f>
        <v>W9</v>
      </c>
      <c r="J2541" s="19" t="str">
        <f t="shared" si="79"/>
        <v>22-W09</v>
      </c>
      <c r="K2541" s="4" t="s">
        <v>531</v>
      </c>
      <c r="L2541" s="4"/>
      <c r="M2541" s="4" t="s">
        <v>72</v>
      </c>
      <c r="N2541" s="266" t="s">
        <v>368</v>
      </c>
      <c r="O2541" s="266" t="s">
        <v>384</v>
      </c>
      <c r="P2541" s="11" t="s">
        <v>385</v>
      </c>
      <c r="Q2541" s="11" t="s">
        <v>422</v>
      </c>
      <c r="R2541" s="3">
        <v>281</v>
      </c>
      <c r="S2541" s="3">
        <v>282.8</v>
      </c>
      <c r="T2541" s="206">
        <f>ABS(Table1[[#This Row],[Prod]]-Table1[[#This Row],[Planned]])</f>
        <v>1.8000000000000114</v>
      </c>
      <c r="U2541" s="209">
        <f>IF(ABS(Table1[[#This Row],[Prod]]-Table1[[#This Row],[Planned]])&gt;Table1[[#This Row],[Planned]],0,IF(Table1[[#This Row],[Planned]]=0,0,1-ABS(Table1[[#This Row],[Prod]]-Table1[[#This Row],[Planned]])/Table1[[#This Row],[Planned]]))</f>
        <v>0.99359430604982202</v>
      </c>
      <c r="V2541" s="11"/>
      <c r="W2541" s="11"/>
      <c r="X2541" s="27">
        <v>281</v>
      </c>
      <c r="Y2541" s="206">
        <f>Table1[[#This Row],[Prod]]</f>
        <v>282.8</v>
      </c>
      <c r="Z2541" s="206">
        <f>ABS(Table1[[#This Row],[Prod2]]-Table1[[#This Row],[Plan Revised]])</f>
        <v>1.8000000000000114</v>
      </c>
      <c r="AA2541" s="209">
        <f>IF(ABS(Table1[[#This Row],[Prod2]]-Table1[[#This Row],[Plan Revised]])&gt;Table1[[#This Row],[Plan Revised]],0,IF(Table1[[#This Row],[Plan Revised]]=0,0,1-ABS(Table1[[#This Row],[Prod2]]-Table1[[#This Row],[Plan Revised]])/Table1[[#This Row],[Plan Revised]]))</f>
        <v>0.99359430604982202</v>
      </c>
      <c r="AB2541" s="3"/>
      <c r="AC2541" s="30"/>
      <c r="AD2541"/>
      <c r="AF2541"/>
    </row>
    <row r="2542" spans="1:32">
      <c r="A2542" s="15" t="str">
        <f>IF(Table1[Week]=WeekSel,"Yes","No")</f>
        <v>No</v>
      </c>
      <c r="B2542" s="15" t="str">
        <f>IF((Table1[StartDate]&gt;=Date.GraphMin)*(Table1[StartDate]&lt;=Date.GraphMax)=1,"Yes","No")</f>
        <v>No</v>
      </c>
      <c r="C2542" s="15" t="str">
        <f>IF(OR(Table1[[#This Row],[Site]]="FOOD MILLING",Table1[[#This Row],[Site]]="GODACO"), "No", "Yes")</f>
        <v>Yes</v>
      </c>
      <c r="D2542" s="40">
        <f>MAX(DATE(Table1[Year],1,1),DATE(Table1[Year],1,1)-WEEKDAY(DATE(Table1[Year],1,1),2)+(Table1[WeekNum]-1)*7+1)</f>
        <v>44613</v>
      </c>
      <c r="E2542" s="40">
        <f>MIN(DATE(Table1[Year]+1,1,0),DATE(Table1[Year],1,1)-WEEKDAY(DATE(Table1[Year],1,1),2)+Table1[WeekNum]*7)</f>
        <v>44619</v>
      </c>
      <c r="F2542" s="15">
        <v>2022</v>
      </c>
      <c r="G2542" s="15">
        <f t="shared" si="78"/>
        <v>2</v>
      </c>
      <c r="H2542" s="16">
        <v>9</v>
      </c>
      <c r="I2542" s="207" t="str">
        <f>"W" &amp;Table1[[#This Row],[WeekNum]]</f>
        <v>W9</v>
      </c>
      <c r="J2542" s="19" t="str">
        <f t="shared" si="79"/>
        <v>22-W09</v>
      </c>
      <c r="K2542" s="4" t="s">
        <v>532</v>
      </c>
      <c r="L2542" s="4"/>
      <c r="M2542" s="4" t="s">
        <v>72</v>
      </c>
      <c r="N2542" s="266" t="s">
        <v>368</v>
      </c>
      <c r="O2542" s="266" t="s">
        <v>384</v>
      </c>
      <c r="P2542" s="11" t="s">
        <v>385</v>
      </c>
      <c r="Q2542" s="11" t="s">
        <v>422</v>
      </c>
      <c r="R2542" s="3">
        <v>193</v>
      </c>
      <c r="S2542" s="3">
        <v>195</v>
      </c>
      <c r="T2542" s="206">
        <f>ABS(Table1[[#This Row],[Prod]]-Table1[[#This Row],[Planned]])</f>
        <v>2</v>
      </c>
      <c r="U2542" s="209">
        <f>IF(ABS(Table1[[#This Row],[Prod]]-Table1[[#This Row],[Planned]])&gt;Table1[[#This Row],[Planned]],0,IF(Table1[[#This Row],[Planned]]=0,0,1-ABS(Table1[[#This Row],[Prod]]-Table1[[#This Row],[Planned]])/Table1[[#This Row],[Planned]]))</f>
        <v>0.98963730569948183</v>
      </c>
      <c r="V2542" s="11"/>
      <c r="W2542" s="11"/>
      <c r="X2542" s="27">
        <v>193</v>
      </c>
      <c r="Y2542" s="206">
        <f>Table1[[#This Row],[Prod]]</f>
        <v>195</v>
      </c>
      <c r="Z2542" s="206">
        <f>ABS(Table1[[#This Row],[Prod2]]-Table1[[#This Row],[Plan Revised]])</f>
        <v>2</v>
      </c>
      <c r="AA2542" s="209">
        <f>IF(ABS(Table1[[#This Row],[Prod2]]-Table1[[#This Row],[Plan Revised]])&gt;Table1[[#This Row],[Plan Revised]],0,IF(Table1[[#This Row],[Plan Revised]]=0,0,1-ABS(Table1[[#This Row],[Prod2]]-Table1[[#This Row],[Plan Revised]])/Table1[[#This Row],[Plan Revised]]))</f>
        <v>0.98963730569948183</v>
      </c>
      <c r="AB2542" s="3"/>
      <c r="AC2542" s="30"/>
      <c r="AD2542"/>
      <c r="AF2542"/>
    </row>
    <row r="2543" spans="1:32">
      <c r="A2543" s="15" t="str">
        <f>IF(Table1[Week]=WeekSel,"Yes","No")</f>
        <v>No</v>
      </c>
      <c r="B2543" s="15" t="str">
        <f>IF((Table1[StartDate]&gt;=Date.GraphMin)*(Table1[StartDate]&lt;=Date.GraphMax)=1,"Yes","No")</f>
        <v>No</v>
      </c>
      <c r="C2543" s="15" t="str">
        <f>IF(OR(Table1[[#This Row],[Site]]="FOOD MILLING",Table1[[#This Row],[Site]]="GODACO"), "No", "Yes")</f>
        <v>Yes</v>
      </c>
      <c r="D2543" s="40">
        <f>MAX(DATE(Table1[Year],1,1),DATE(Table1[Year],1,1)-WEEKDAY(DATE(Table1[Year],1,1),2)+(Table1[WeekNum]-1)*7+1)</f>
        <v>44613</v>
      </c>
      <c r="E2543" s="40">
        <f>MIN(DATE(Table1[Year]+1,1,0),DATE(Table1[Year],1,1)-WEEKDAY(DATE(Table1[Year],1,1),2)+Table1[WeekNum]*7)</f>
        <v>44619</v>
      </c>
      <c r="F2543" s="15">
        <v>2022</v>
      </c>
      <c r="G2543" s="15">
        <f t="shared" si="78"/>
        <v>2</v>
      </c>
      <c r="H2543" s="16">
        <v>9</v>
      </c>
      <c r="I2543" s="207" t="str">
        <f>"W" &amp;Table1[[#This Row],[WeekNum]]</f>
        <v>W9</v>
      </c>
      <c r="J2543" s="19" t="str">
        <f t="shared" si="79"/>
        <v>22-W09</v>
      </c>
      <c r="K2543" s="4" t="s">
        <v>533</v>
      </c>
      <c r="L2543" s="4"/>
      <c r="M2543" s="4" t="s">
        <v>72</v>
      </c>
      <c r="N2543" s="266" t="s">
        <v>368</v>
      </c>
      <c r="O2543" s="266" t="s">
        <v>384</v>
      </c>
      <c r="P2543" s="11" t="s">
        <v>385</v>
      </c>
      <c r="Q2543" s="11" t="s">
        <v>422</v>
      </c>
      <c r="R2543" s="3">
        <v>167</v>
      </c>
      <c r="S2543" s="3">
        <v>172.26</v>
      </c>
      <c r="T2543" s="206">
        <f>ABS(Table1[[#This Row],[Prod]]-Table1[[#This Row],[Planned]])</f>
        <v>5.2599999999999909</v>
      </c>
      <c r="U2543" s="209">
        <f>IF(ABS(Table1[[#This Row],[Prod]]-Table1[[#This Row],[Planned]])&gt;Table1[[#This Row],[Planned]],0,IF(Table1[[#This Row],[Planned]]=0,0,1-ABS(Table1[[#This Row],[Prod]]-Table1[[#This Row],[Planned]])/Table1[[#This Row],[Planned]]))</f>
        <v>0.96850299401197615</v>
      </c>
      <c r="V2543" s="11"/>
      <c r="W2543" s="11"/>
      <c r="X2543" s="27">
        <v>167</v>
      </c>
      <c r="Y2543" s="206">
        <f>Table1[[#This Row],[Prod]]</f>
        <v>172.26</v>
      </c>
      <c r="Z2543" s="206">
        <f>ABS(Table1[[#This Row],[Prod2]]-Table1[[#This Row],[Plan Revised]])</f>
        <v>5.2599999999999909</v>
      </c>
      <c r="AA2543" s="209">
        <f>IF(ABS(Table1[[#This Row],[Prod2]]-Table1[[#This Row],[Plan Revised]])&gt;Table1[[#This Row],[Plan Revised]],0,IF(Table1[[#This Row],[Plan Revised]]=0,0,1-ABS(Table1[[#This Row],[Prod2]]-Table1[[#This Row],[Plan Revised]])/Table1[[#This Row],[Plan Revised]]))</f>
        <v>0.96850299401197615</v>
      </c>
      <c r="AB2543" s="3"/>
      <c r="AC2543" s="30"/>
      <c r="AD2543"/>
      <c r="AF2543"/>
    </row>
    <row r="2544" spans="1:32">
      <c r="A2544" s="15" t="str">
        <f>IF(Table1[Week]=WeekSel,"Yes","No")</f>
        <v>No</v>
      </c>
      <c r="B2544" s="15" t="str">
        <f>IF((Table1[StartDate]&gt;=Date.GraphMin)*(Table1[StartDate]&lt;=Date.GraphMax)=1,"Yes","No")</f>
        <v>No</v>
      </c>
      <c r="C2544" s="15" t="str">
        <f>IF(OR(Table1[[#This Row],[Site]]="FOOD MILLING",Table1[[#This Row],[Site]]="GODACO"), "No", "Yes")</f>
        <v>Yes</v>
      </c>
      <c r="D2544" s="40">
        <f>MAX(DATE(Table1[Year],1,1),DATE(Table1[Year],1,1)-WEEKDAY(DATE(Table1[Year],1,1),2)+(Table1[WeekNum]-1)*7+1)</f>
        <v>44613</v>
      </c>
      <c r="E2544" s="40">
        <f>MIN(DATE(Table1[Year]+1,1,0),DATE(Table1[Year],1,1)-WEEKDAY(DATE(Table1[Year],1,1),2)+Table1[WeekNum]*7)</f>
        <v>44619</v>
      </c>
      <c r="F2544" s="15">
        <v>2022</v>
      </c>
      <c r="G2544" s="15">
        <f t="shared" si="78"/>
        <v>2</v>
      </c>
      <c r="H2544" s="16">
        <v>9</v>
      </c>
      <c r="I2544" s="207" t="str">
        <f>"W" &amp;Table1[[#This Row],[WeekNum]]</f>
        <v>W9</v>
      </c>
      <c r="J2544" s="19" t="str">
        <f t="shared" si="79"/>
        <v>22-W09</v>
      </c>
      <c r="K2544" s="4" t="s">
        <v>534</v>
      </c>
      <c r="L2544" s="4"/>
      <c r="M2544" s="4" t="s">
        <v>72</v>
      </c>
      <c r="N2544" s="266" t="s">
        <v>368</v>
      </c>
      <c r="O2544" s="266" t="s">
        <v>384</v>
      </c>
      <c r="P2544" s="11" t="s">
        <v>385</v>
      </c>
      <c r="Q2544" s="11" t="s">
        <v>422</v>
      </c>
      <c r="R2544" s="3">
        <v>103</v>
      </c>
      <c r="S2544" s="3">
        <v>108</v>
      </c>
      <c r="T2544" s="206">
        <f>ABS(Table1[[#This Row],[Prod]]-Table1[[#This Row],[Planned]])</f>
        <v>5</v>
      </c>
      <c r="U2544" s="209">
        <f>IF(ABS(Table1[[#This Row],[Prod]]-Table1[[#This Row],[Planned]])&gt;Table1[[#This Row],[Planned]],0,IF(Table1[[#This Row],[Planned]]=0,0,1-ABS(Table1[[#This Row],[Prod]]-Table1[[#This Row],[Planned]])/Table1[[#This Row],[Planned]]))</f>
        <v>0.95145631067961167</v>
      </c>
      <c r="V2544" s="11"/>
      <c r="W2544" s="11"/>
      <c r="X2544" s="27">
        <v>103</v>
      </c>
      <c r="Y2544" s="206">
        <f>Table1[[#This Row],[Prod]]</f>
        <v>108</v>
      </c>
      <c r="Z2544" s="206">
        <f>ABS(Table1[[#This Row],[Prod2]]-Table1[[#This Row],[Plan Revised]])</f>
        <v>5</v>
      </c>
      <c r="AA2544" s="209">
        <f>IF(ABS(Table1[[#This Row],[Prod2]]-Table1[[#This Row],[Plan Revised]])&gt;Table1[[#This Row],[Plan Revised]],0,IF(Table1[[#This Row],[Plan Revised]]=0,0,1-ABS(Table1[[#This Row],[Prod2]]-Table1[[#This Row],[Plan Revised]])/Table1[[#This Row],[Plan Revised]]))</f>
        <v>0.95145631067961167</v>
      </c>
      <c r="AB2544" s="3"/>
      <c r="AC2544" s="30"/>
      <c r="AD2544"/>
      <c r="AF2544"/>
    </row>
    <row r="2545" spans="1:32">
      <c r="A2545" s="15" t="str">
        <f>IF(Table1[Week]=WeekSel,"Yes","No")</f>
        <v>No</v>
      </c>
      <c r="B2545" s="15" t="str">
        <f>IF((Table1[StartDate]&gt;=Date.GraphMin)*(Table1[StartDate]&lt;=Date.GraphMax)=1,"Yes","No")</f>
        <v>No</v>
      </c>
      <c r="C2545" s="15" t="str">
        <f>IF(OR(Table1[[#This Row],[Site]]="FOOD MILLING",Table1[[#This Row],[Site]]="GODACO"), "No", "Yes")</f>
        <v>Yes</v>
      </c>
      <c r="D2545" s="40">
        <f>MAX(DATE(Table1[Year],1,1),DATE(Table1[Year],1,1)-WEEKDAY(DATE(Table1[Year],1,1),2)+(Table1[WeekNum]-1)*7+1)</f>
        <v>44613</v>
      </c>
      <c r="E2545" s="40">
        <f>MIN(DATE(Table1[Year]+1,1,0),DATE(Table1[Year],1,1)-WEEKDAY(DATE(Table1[Year],1,1),2)+Table1[WeekNum]*7)</f>
        <v>44619</v>
      </c>
      <c r="F2545" s="15">
        <v>2022</v>
      </c>
      <c r="G2545" s="15">
        <f t="shared" si="78"/>
        <v>2</v>
      </c>
      <c r="H2545" s="16">
        <v>9</v>
      </c>
      <c r="I2545" s="207" t="str">
        <f>"W" &amp;Table1[[#This Row],[WeekNum]]</f>
        <v>W9</v>
      </c>
      <c r="J2545" s="19" t="str">
        <f t="shared" si="79"/>
        <v>22-W09</v>
      </c>
      <c r="K2545" s="4" t="s">
        <v>486</v>
      </c>
      <c r="L2545" s="4"/>
      <c r="M2545" s="4" t="s">
        <v>72</v>
      </c>
      <c r="N2545" s="266" t="s">
        <v>368</v>
      </c>
      <c r="O2545" s="266" t="s">
        <v>386</v>
      </c>
      <c r="P2545" s="11" t="s">
        <v>387</v>
      </c>
      <c r="Q2545" s="11" t="s">
        <v>419</v>
      </c>
      <c r="R2545" s="3">
        <v>900</v>
      </c>
      <c r="S2545" s="3">
        <v>0</v>
      </c>
      <c r="T2545" s="206">
        <f>ABS(Table1[[#This Row],[Prod]]-Table1[[#This Row],[Planned]])</f>
        <v>900</v>
      </c>
      <c r="U2545" s="209">
        <f>IF(ABS(Table1[[#This Row],[Prod]]-Table1[[#This Row],[Planned]])&gt;Table1[[#This Row],[Planned]],0,IF(Table1[[#This Row],[Planned]]=0,0,1-ABS(Table1[[#This Row],[Prod]]-Table1[[#This Row],[Planned]])/Table1[[#This Row],[Planned]]))</f>
        <v>0</v>
      </c>
      <c r="V2545" s="11"/>
      <c r="W2545" s="11"/>
      <c r="X2545" s="27">
        <v>0</v>
      </c>
      <c r="Y2545" s="206">
        <f>Table1[[#This Row],[Prod]]</f>
        <v>0</v>
      </c>
      <c r="Z2545" s="206">
        <f>ABS(Table1[[#This Row],[Prod2]]-Table1[[#This Row],[Plan Revised]])</f>
        <v>0</v>
      </c>
      <c r="AA2545" s="209">
        <f>IF(ABS(Table1[[#This Row],[Prod2]]-Table1[[#This Row],[Plan Revised]])&gt;Table1[[#This Row],[Plan Revised]],0,IF(Table1[[#This Row],[Plan Revised]]=0,0,1-ABS(Table1[[#This Row],[Prod2]]-Table1[[#This Row],[Plan Revised]])/Table1[[#This Row],[Plan Revised]]))</f>
        <v>0</v>
      </c>
      <c r="AB2545" s="3"/>
      <c r="AC2545" s="30"/>
      <c r="AD2545"/>
      <c r="AF2545"/>
    </row>
    <row r="2546" spans="1:32">
      <c r="A2546" s="15" t="str">
        <f>IF(Table1[Week]=WeekSel,"Yes","No")</f>
        <v>No</v>
      </c>
      <c r="B2546" s="15" t="str">
        <f>IF((Table1[StartDate]&gt;=Date.GraphMin)*(Table1[StartDate]&lt;=Date.GraphMax)=1,"Yes","No")</f>
        <v>No</v>
      </c>
      <c r="C2546" s="15" t="str">
        <f>IF(OR(Table1[[#This Row],[Site]]="FOOD MILLING",Table1[[#This Row],[Site]]="GODACO"), "No", "Yes")</f>
        <v>Yes</v>
      </c>
      <c r="D2546" s="40">
        <f>MAX(DATE(Table1[Year],1,1),DATE(Table1[Year],1,1)-WEEKDAY(DATE(Table1[Year],1,1),2)+(Table1[WeekNum]-1)*7+1)</f>
        <v>44613</v>
      </c>
      <c r="E2546" s="40">
        <f>MIN(DATE(Table1[Year]+1,1,0),DATE(Table1[Year],1,1)-WEEKDAY(DATE(Table1[Year],1,1),2)+Table1[WeekNum]*7)</f>
        <v>44619</v>
      </c>
      <c r="F2546" s="15">
        <v>2022</v>
      </c>
      <c r="G2546" s="15">
        <f t="shared" si="78"/>
        <v>2</v>
      </c>
      <c r="H2546" s="16">
        <v>9</v>
      </c>
      <c r="I2546" s="207" t="str">
        <f>"W" &amp;Table1[[#This Row],[WeekNum]]</f>
        <v>W9</v>
      </c>
      <c r="J2546" s="19" t="str">
        <f t="shared" si="79"/>
        <v>22-W09</v>
      </c>
      <c r="K2546" s="4" t="s">
        <v>475</v>
      </c>
      <c r="L2546" s="4"/>
      <c r="M2546" s="4" t="s">
        <v>72</v>
      </c>
      <c r="N2546" s="266" t="s">
        <v>368</v>
      </c>
      <c r="O2546" s="266" t="s">
        <v>386</v>
      </c>
      <c r="P2546" s="11" t="s">
        <v>387</v>
      </c>
      <c r="Q2546" s="11" t="s">
        <v>419</v>
      </c>
      <c r="R2546" s="3">
        <v>0</v>
      </c>
      <c r="S2546" s="3">
        <v>0</v>
      </c>
      <c r="T2546" s="206">
        <f>ABS(Table1[[#This Row],[Prod]]-Table1[[#This Row],[Planned]])</f>
        <v>0</v>
      </c>
      <c r="U2546" s="209">
        <f>IF(ABS(Table1[[#This Row],[Prod]]-Table1[[#This Row],[Planned]])&gt;Table1[[#This Row],[Planned]],0,IF(Table1[[#This Row],[Planned]]=0,0,1-ABS(Table1[[#This Row],[Prod]]-Table1[[#This Row],[Planned]])/Table1[[#This Row],[Planned]]))</f>
        <v>0</v>
      </c>
      <c r="V2546" s="11"/>
      <c r="W2546" s="11"/>
      <c r="X2546" s="27">
        <v>0</v>
      </c>
      <c r="Y2546" s="206">
        <f>Table1[[#This Row],[Prod]]</f>
        <v>0</v>
      </c>
      <c r="Z2546" s="206">
        <f>ABS(Table1[[#This Row],[Prod2]]-Table1[[#This Row],[Plan Revised]])</f>
        <v>0</v>
      </c>
      <c r="AA2546" s="209">
        <f>IF(ABS(Table1[[#This Row],[Prod2]]-Table1[[#This Row],[Plan Revised]])&gt;Table1[[#This Row],[Plan Revised]],0,IF(Table1[[#This Row],[Plan Revised]]=0,0,1-ABS(Table1[[#This Row],[Prod2]]-Table1[[#This Row],[Plan Revised]])/Table1[[#This Row],[Plan Revised]]))</f>
        <v>0</v>
      </c>
      <c r="AB2546" s="3"/>
      <c r="AC2546" s="30"/>
      <c r="AD2546"/>
      <c r="AF2546"/>
    </row>
    <row r="2547" spans="1:32">
      <c r="A2547" s="15" t="str">
        <f>IF(Table1[Week]=WeekSel,"Yes","No")</f>
        <v>No</v>
      </c>
      <c r="B2547" s="15" t="str">
        <f>IF((Table1[StartDate]&gt;=Date.GraphMin)*(Table1[StartDate]&lt;=Date.GraphMax)=1,"Yes","No")</f>
        <v>No</v>
      </c>
      <c r="C2547" s="15" t="str">
        <f>IF(OR(Table1[[#This Row],[Site]]="FOOD MILLING",Table1[[#This Row],[Site]]="GODACO"), "No", "Yes")</f>
        <v>Yes</v>
      </c>
      <c r="D2547" s="40">
        <f>MAX(DATE(Table1[Year],1,1),DATE(Table1[Year],1,1)-WEEKDAY(DATE(Table1[Year],1,1),2)+(Table1[WeekNum]-1)*7+1)</f>
        <v>44613</v>
      </c>
      <c r="E2547" s="40">
        <f>MIN(DATE(Table1[Year]+1,1,0),DATE(Table1[Year],1,1)-WEEKDAY(DATE(Table1[Year],1,1),2)+Table1[WeekNum]*7)</f>
        <v>44619</v>
      </c>
      <c r="F2547" s="15">
        <v>2022</v>
      </c>
      <c r="G2547" s="15">
        <f t="shared" si="78"/>
        <v>2</v>
      </c>
      <c r="H2547" s="16">
        <v>9</v>
      </c>
      <c r="I2547" s="207" t="str">
        <f>"W" &amp;Table1[[#This Row],[WeekNum]]</f>
        <v>W9</v>
      </c>
      <c r="J2547" s="19" t="str">
        <f t="shared" si="79"/>
        <v>22-W09</v>
      </c>
      <c r="K2547" s="4" t="s">
        <v>491</v>
      </c>
      <c r="L2547" s="4"/>
      <c r="M2547" s="4" t="s">
        <v>72</v>
      </c>
      <c r="N2547" s="266" t="s">
        <v>368</v>
      </c>
      <c r="O2547" s="266" t="s">
        <v>386</v>
      </c>
      <c r="P2547" s="11" t="s">
        <v>387</v>
      </c>
      <c r="Q2547" s="11" t="s">
        <v>419</v>
      </c>
      <c r="R2547" s="3">
        <v>10700</v>
      </c>
      <c r="S2547" s="3">
        <v>10900</v>
      </c>
      <c r="T2547" s="206">
        <f>ABS(Table1[[#This Row],[Prod]]-Table1[[#This Row],[Planned]])</f>
        <v>200</v>
      </c>
      <c r="U2547" s="209">
        <f>IF(ABS(Table1[[#This Row],[Prod]]-Table1[[#This Row],[Planned]])&gt;Table1[[#This Row],[Planned]],0,IF(Table1[[#This Row],[Planned]]=0,0,1-ABS(Table1[[#This Row],[Prod]]-Table1[[#This Row],[Planned]])/Table1[[#This Row],[Planned]]))</f>
        <v>0.98130841121495327</v>
      </c>
      <c r="V2547" s="11"/>
      <c r="W2547" s="11"/>
      <c r="X2547" s="27">
        <v>11100</v>
      </c>
      <c r="Y2547" s="206">
        <f>Table1[[#This Row],[Prod]]</f>
        <v>10900</v>
      </c>
      <c r="Z2547" s="206">
        <f>ABS(Table1[[#This Row],[Prod2]]-Table1[[#This Row],[Plan Revised]])</f>
        <v>200</v>
      </c>
      <c r="AA2547" s="209">
        <f>IF(ABS(Table1[[#This Row],[Prod2]]-Table1[[#This Row],[Plan Revised]])&gt;Table1[[#This Row],[Plan Revised]],0,IF(Table1[[#This Row],[Plan Revised]]=0,0,1-ABS(Table1[[#This Row],[Prod2]]-Table1[[#This Row],[Plan Revised]])/Table1[[#This Row],[Plan Revised]]))</f>
        <v>0.98198198198198194</v>
      </c>
      <c r="AB2547" s="3"/>
      <c r="AC2547" s="30"/>
      <c r="AD2547"/>
      <c r="AF2547"/>
    </row>
    <row r="2548" spans="1:32">
      <c r="A2548" s="15" t="str">
        <f>IF(Table1[Week]=WeekSel,"Yes","No")</f>
        <v>No</v>
      </c>
      <c r="B2548" s="15" t="str">
        <f>IF((Table1[StartDate]&gt;=Date.GraphMin)*(Table1[StartDate]&lt;=Date.GraphMax)=1,"Yes","No")</f>
        <v>No</v>
      </c>
      <c r="C2548" s="15" t="str">
        <f>IF(OR(Table1[[#This Row],[Site]]="FOOD MILLING",Table1[[#This Row],[Site]]="GODACO"), "No", "Yes")</f>
        <v>Yes</v>
      </c>
      <c r="D2548" s="40">
        <f>MAX(DATE(Table1[Year],1,1),DATE(Table1[Year],1,1)-WEEKDAY(DATE(Table1[Year],1,1),2)+(Table1[WeekNum]-1)*7+1)</f>
        <v>44613</v>
      </c>
      <c r="E2548" s="40">
        <f>MIN(DATE(Table1[Year]+1,1,0),DATE(Table1[Year],1,1)-WEEKDAY(DATE(Table1[Year],1,1),2)+Table1[WeekNum]*7)</f>
        <v>44619</v>
      </c>
      <c r="F2548" s="15">
        <v>2022</v>
      </c>
      <c r="G2548" s="15">
        <f t="shared" si="78"/>
        <v>2</v>
      </c>
      <c r="H2548" s="16">
        <v>9</v>
      </c>
      <c r="I2548" s="207" t="str">
        <f>"W" &amp;Table1[[#This Row],[WeekNum]]</f>
        <v>W9</v>
      </c>
      <c r="J2548" s="19" t="str">
        <f t="shared" si="79"/>
        <v>22-W09</v>
      </c>
      <c r="K2548" s="4" t="s">
        <v>492</v>
      </c>
      <c r="L2548" s="4"/>
      <c r="M2548" s="4" t="s">
        <v>72</v>
      </c>
      <c r="N2548" s="266" t="s">
        <v>368</v>
      </c>
      <c r="O2548" s="266" t="s">
        <v>386</v>
      </c>
      <c r="P2548" s="11" t="s">
        <v>387</v>
      </c>
      <c r="Q2548" s="11" t="s">
        <v>419</v>
      </c>
      <c r="R2548" s="3">
        <v>0</v>
      </c>
      <c r="S2548" s="3">
        <v>880</v>
      </c>
      <c r="T2548" s="206">
        <f>ABS(Table1[[#This Row],[Prod]]-Table1[[#This Row],[Planned]])</f>
        <v>880</v>
      </c>
      <c r="U2548" s="209">
        <f>IF(ABS(Table1[[#This Row],[Prod]]-Table1[[#This Row],[Planned]])&gt;Table1[[#This Row],[Planned]],0,IF(Table1[[#This Row],[Planned]]=0,0,1-ABS(Table1[[#This Row],[Prod]]-Table1[[#This Row],[Planned]])/Table1[[#This Row],[Planned]]))</f>
        <v>0</v>
      </c>
      <c r="V2548" s="11"/>
      <c r="W2548" s="11"/>
      <c r="X2548" s="27">
        <v>880</v>
      </c>
      <c r="Y2548" s="206">
        <f>Table1[[#This Row],[Prod]]</f>
        <v>880</v>
      </c>
      <c r="Z2548" s="206">
        <f>ABS(Table1[[#This Row],[Prod2]]-Table1[[#This Row],[Plan Revised]])</f>
        <v>0</v>
      </c>
      <c r="AA2548" s="209">
        <f>IF(ABS(Table1[[#This Row],[Prod2]]-Table1[[#This Row],[Plan Revised]])&gt;Table1[[#This Row],[Plan Revised]],0,IF(Table1[[#This Row],[Plan Revised]]=0,0,1-ABS(Table1[[#This Row],[Prod2]]-Table1[[#This Row],[Plan Revised]])/Table1[[#This Row],[Plan Revised]]))</f>
        <v>1</v>
      </c>
      <c r="AB2548" s="3"/>
      <c r="AC2548" s="30"/>
      <c r="AD2548"/>
      <c r="AF2548"/>
    </row>
    <row r="2549" spans="1:32">
      <c r="A2549" s="15" t="str">
        <f>IF(Table1[Week]=WeekSel,"Yes","No")</f>
        <v>No</v>
      </c>
      <c r="B2549" s="15" t="str">
        <f>IF((Table1[StartDate]&gt;=Date.GraphMin)*(Table1[StartDate]&lt;=Date.GraphMax)=1,"Yes","No")</f>
        <v>No</v>
      </c>
      <c r="C2549" s="15" t="str">
        <f>IF(OR(Table1[[#This Row],[Site]]="FOOD MILLING",Table1[[#This Row],[Site]]="GODACO"), "No", "Yes")</f>
        <v>Yes</v>
      </c>
      <c r="D2549" s="40">
        <f>MAX(DATE(Table1[Year],1,1),DATE(Table1[Year],1,1)-WEEKDAY(DATE(Table1[Year],1,1),2)+(Table1[WeekNum]-1)*7+1)</f>
        <v>44613</v>
      </c>
      <c r="E2549" s="40">
        <f>MIN(DATE(Table1[Year]+1,1,0),DATE(Table1[Year],1,1)-WEEKDAY(DATE(Table1[Year],1,1),2)+Table1[WeekNum]*7)</f>
        <v>44619</v>
      </c>
      <c r="F2549" s="15">
        <v>2022</v>
      </c>
      <c r="G2549" s="15">
        <f t="shared" si="78"/>
        <v>2</v>
      </c>
      <c r="H2549" s="16">
        <v>9</v>
      </c>
      <c r="I2549" s="207" t="str">
        <f>"W" &amp;Table1[[#This Row],[WeekNum]]</f>
        <v>W9</v>
      </c>
      <c r="J2549" s="19" t="str">
        <f t="shared" si="79"/>
        <v>22-W09</v>
      </c>
      <c r="K2549" s="4" t="s">
        <v>480</v>
      </c>
      <c r="L2549" s="4"/>
      <c r="M2549" s="4" t="s">
        <v>72</v>
      </c>
      <c r="N2549" s="266" t="s">
        <v>368</v>
      </c>
      <c r="O2549" s="266" t="s">
        <v>386</v>
      </c>
      <c r="P2549" s="11" t="s">
        <v>387</v>
      </c>
      <c r="Q2549" s="11" t="s">
        <v>419</v>
      </c>
      <c r="R2549" s="3">
        <v>9600</v>
      </c>
      <c r="S2549" s="3">
        <v>10798.2</v>
      </c>
      <c r="T2549" s="206">
        <f>ABS(Table1[[#This Row],[Prod]]-Table1[[#This Row],[Planned]])</f>
        <v>1198.2000000000007</v>
      </c>
      <c r="U2549" s="209">
        <f>IF(ABS(Table1[[#This Row],[Prod]]-Table1[[#This Row],[Planned]])&gt;Table1[[#This Row],[Planned]],0,IF(Table1[[#This Row],[Planned]]=0,0,1-ABS(Table1[[#This Row],[Prod]]-Table1[[#This Row],[Planned]])/Table1[[#This Row],[Planned]]))</f>
        <v>0.8751874999999999</v>
      </c>
      <c r="V2549" s="11"/>
      <c r="W2549" s="11"/>
      <c r="X2549" s="27">
        <v>10300</v>
      </c>
      <c r="Y2549" s="206">
        <f>Table1[[#This Row],[Prod]]</f>
        <v>10798.2</v>
      </c>
      <c r="Z2549" s="206">
        <f>ABS(Table1[[#This Row],[Prod2]]-Table1[[#This Row],[Plan Revised]])</f>
        <v>498.20000000000073</v>
      </c>
      <c r="AA2549" s="209">
        <f>IF(ABS(Table1[[#This Row],[Prod2]]-Table1[[#This Row],[Plan Revised]])&gt;Table1[[#This Row],[Plan Revised]],0,IF(Table1[[#This Row],[Plan Revised]]=0,0,1-ABS(Table1[[#This Row],[Prod2]]-Table1[[#This Row],[Plan Revised]])/Table1[[#This Row],[Plan Revised]]))</f>
        <v>0.95163106796116503</v>
      </c>
      <c r="AB2549" s="3"/>
      <c r="AC2549" s="30"/>
      <c r="AD2549"/>
      <c r="AF2549"/>
    </row>
    <row r="2550" spans="1:32">
      <c r="A2550" s="15" t="str">
        <f>IF(Table1[Week]=WeekSel,"Yes","No")</f>
        <v>No</v>
      </c>
      <c r="B2550" s="15" t="str">
        <f>IF((Table1[StartDate]&gt;=Date.GraphMin)*(Table1[StartDate]&lt;=Date.GraphMax)=1,"Yes","No")</f>
        <v>No</v>
      </c>
      <c r="C2550" s="15" t="str">
        <f>IF(OR(Table1[[#This Row],[Site]]="FOOD MILLING",Table1[[#This Row],[Site]]="GODACO"), "No", "Yes")</f>
        <v>Yes</v>
      </c>
      <c r="D2550" s="40">
        <f>MAX(DATE(Table1[Year],1,1),DATE(Table1[Year],1,1)-WEEKDAY(DATE(Table1[Year],1,1),2)+(Table1[WeekNum]-1)*7+1)</f>
        <v>44613</v>
      </c>
      <c r="E2550" s="40">
        <f>MIN(DATE(Table1[Year]+1,1,0),DATE(Table1[Year],1,1)-WEEKDAY(DATE(Table1[Year],1,1),2)+Table1[WeekNum]*7)</f>
        <v>44619</v>
      </c>
      <c r="F2550" s="15">
        <v>2022</v>
      </c>
      <c r="G2550" s="15">
        <f t="shared" si="78"/>
        <v>2</v>
      </c>
      <c r="H2550" s="16">
        <v>9</v>
      </c>
      <c r="I2550" s="207" t="str">
        <f>"W" &amp;Table1[[#This Row],[WeekNum]]</f>
        <v>W9</v>
      </c>
      <c r="J2550" s="19" t="str">
        <f t="shared" si="79"/>
        <v>22-W09</v>
      </c>
      <c r="K2550" s="4" t="s">
        <v>483</v>
      </c>
      <c r="L2550" s="4"/>
      <c r="M2550" s="4" t="s">
        <v>72</v>
      </c>
      <c r="N2550" s="266" t="s">
        <v>368</v>
      </c>
      <c r="O2550" s="266" t="s">
        <v>386</v>
      </c>
      <c r="P2550" s="11" t="s">
        <v>387</v>
      </c>
      <c r="Q2550" s="11" t="s">
        <v>419</v>
      </c>
      <c r="R2550" s="3">
        <v>34388.666666666664</v>
      </c>
      <c r="S2550" s="3">
        <v>37912.5</v>
      </c>
      <c r="T2550" s="206">
        <f>ABS(Table1[[#This Row],[Prod]]-Table1[[#This Row],[Planned]])</f>
        <v>3523.8333333333358</v>
      </c>
      <c r="U2550" s="209">
        <f>IF(ABS(Table1[[#This Row],[Prod]]-Table1[[#This Row],[Planned]])&gt;Table1[[#This Row],[Planned]],0,IF(Table1[[#This Row],[Planned]]=0,0,1-ABS(Table1[[#This Row],[Prod]]-Table1[[#This Row],[Planned]])/Table1[[#This Row],[Planned]]))</f>
        <v>0.8975292247445863</v>
      </c>
      <c r="V2550" s="11"/>
      <c r="W2550" s="11"/>
      <c r="X2550" s="27">
        <v>34058</v>
      </c>
      <c r="Y2550" s="206">
        <f>Table1[[#This Row],[Prod]]</f>
        <v>37912.5</v>
      </c>
      <c r="Z2550" s="206">
        <f>ABS(Table1[[#This Row],[Prod2]]-Table1[[#This Row],[Plan Revised]])</f>
        <v>3854.5</v>
      </c>
      <c r="AA2550" s="209">
        <f>IF(ABS(Table1[[#This Row],[Prod2]]-Table1[[#This Row],[Plan Revised]])&gt;Table1[[#This Row],[Plan Revised]],0,IF(Table1[[#This Row],[Plan Revised]]=0,0,1-ABS(Table1[[#This Row],[Prod2]]-Table1[[#This Row],[Plan Revised]])/Table1[[#This Row],[Plan Revised]]))</f>
        <v>0.88682541546773153</v>
      </c>
      <c r="AB2550" s="3"/>
      <c r="AC2550" s="30"/>
      <c r="AD2550"/>
      <c r="AF2550"/>
    </row>
    <row r="2551" spans="1:32">
      <c r="A2551" s="15" t="str">
        <f>IF(Table1[Week]=WeekSel,"Yes","No")</f>
        <v>No</v>
      </c>
      <c r="B2551" s="15" t="str">
        <f>IF((Table1[StartDate]&gt;=Date.GraphMin)*(Table1[StartDate]&lt;=Date.GraphMax)=1,"Yes","No")</f>
        <v>No</v>
      </c>
      <c r="C2551" s="15" t="str">
        <f>IF(OR(Table1[[#This Row],[Site]]="FOOD MILLING",Table1[[#This Row],[Site]]="GODACO"), "No", "Yes")</f>
        <v>Yes</v>
      </c>
      <c r="D2551" s="40">
        <f>MAX(DATE(Table1[Year],1,1),DATE(Table1[Year],1,1)-WEEKDAY(DATE(Table1[Year],1,1),2)+(Table1[WeekNum]-1)*7+1)</f>
        <v>44613</v>
      </c>
      <c r="E2551" s="40">
        <f>MIN(DATE(Table1[Year]+1,1,0),DATE(Table1[Year],1,1)-WEEKDAY(DATE(Table1[Year],1,1),2)+Table1[WeekNum]*7)</f>
        <v>44619</v>
      </c>
      <c r="F2551" s="15">
        <v>2022</v>
      </c>
      <c r="G2551" s="15">
        <f t="shared" si="78"/>
        <v>2</v>
      </c>
      <c r="H2551" s="16">
        <v>9</v>
      </c>
      <c r="I2551" s="207" t="str">
        <f>"W" &amp;Table1[[#This Row],[WeekNum]]</f>
        <v>W9</v>
      </c>
      <c r="J2551" s="19" t="str">
        <f t="shared" si="79"/>
        <v>22-W09</v>
      </c>
      <c r="K2551" s="4" t="s">
        <v>478</v>
      </c>
      <c r="L2551" s="4"/>
      <c r="M2551" s="4" t="s">
        <v>72</v>
      </c>
      <c r="N2551" s="266" t="s">
        <v>368</v>
      </c>
      <c r="O2551" s="266" t="s">
        <v>386</v>
      </c>
      <c r="P2551" s="11" t="s">
        <v>387</v>
      </c>
      <c r="Q2551" s="11" t="s">
        <v>419</v>
      </c>
      <c r="R2551" s="3">
        <v>480</v>
      </c>
      <c r="S2551" s="3">
        <v>1020</v>
      </c>
      <c r="T2551" s="206">
        <f>ABS(Table1[[#This Row],[Prod]]-Table1[[#This Row],[Planned]])</f>
        <v>540</v>
      </c>
      <c r="U2551" s="209">
        <f>IF(ABS(Table1[[#This Row],[Prod]]-Table1[[#This Row],[Planned]])&gt;Table1[[#This Row],[Planned]],0,IF(Table1[[#This Row],[Planned]]=0,0,1-ABS(Table1[[#This Row],[Prod]]-Table1[[#This Row],[Planned]])/Table1[[#This Row],[Planned]]))</f>
        <v>0</v>
      </c>
      <c r="V2551" s="11"/>
      <c r="W2551" s="11"/>
      <c r="X2551" s="27">
        <v>1020</v>
      </c>
      <c r="Y2551" s="206">
        <f>Table1[[#This Row],[Prod]]</f>
        <v>1020</v>
      </c>
      <c r="Z2551" s="206">
        <f>ABS(Table1[[#This Row],[Prod2]]-Table1[[#This Row],[Plan Revised]])</f>
        <v>0</v>
      </c>
      <c r="AA2551" s="209">
        <f>IF(ABS(Table1[[#This Row],[Prod2]]-Table1[[#This Row],[Plan Revised]])&gt;Table1[[#This Row],[Plan Revised]],0,IF(Table1[[#This Row],[Plan Revised]]=0,0,1-ABS(Table1[[#This Row],[Prod2]]-Table1[[#This Row],[Plan Revised]])/Table1[[#This Row],[Plan Revised]]))</f>
        <v>1</v>
      </c>
      <c r="AB2551" s="3"/>
      <c r="AC2551" s="30"/>
      <c r="AD2551"/>
      <c r="AF2551"/>
    </row>
    <row r="2552" spans="1:32">
      <c r="A2552" s="15" t="str">
        <f>IF(Table1[Week]=WeekSel,"Yes","No")</f>
        <v>No</v>
      </c>
      <c r="B2552" s="15" t="str">
        <f>IF((Table1[StartDate]&gt;=Date.GraphMin)*(Table1[StartDate]&lt;=Date.GraphMax)=1,"Yes","No")</f>
        <v>No</v>
      </c>
      <c r="C2552" s="15" t="str">
        <f>IF(OR(Table1[[#This Row],[Site]]="FOOD MILLING",Table1[[#This Row],[Site]]="GODACO"), "No", "Yes")</f>
        <v>Yes</v>
      </c>
      <c r="D2552" s="40">
        <f>MAX(DATE(Table1[Year],1,1),DATE(Table1[Year],1,1)-WEEKDAY(DATE(Table1[Year],1,1),2)+(Table1[WeekNum]-1)*7+1)</f>
        <v>44613</v>
      </c>
      <c r="E2552" s="40">
        <f>MIN(DATE(Table1[Year]+1,1,0),DATE(Table1[Year],1,1)-WEEKDAY(DATE(Table1[Year],1,1),2)+Table1[WeekNum]*7)</f>
        <v>44619</v>
      </c>
      <c r="F2552" s="15">
        <v>2022</v>
      </c>
      <c r="G2552" s="15">
        <f t="shared" si="78"/>
        <v>2</v>
      </c>
      <c r="H2552" s="16">
        <v>9</v>
      </c>
      <c r="I2552" s="207" t="str">
        <f>"W" &amp;Table1[[#This Row],[WeekNum]]</f>
        <v>W9</v>
      </c>
      <c r="J2552" s="19" t="str">
        <f t="shared" si="79"/>
        <v>22-W09</v>
      </c>
      <c r="K2552" s="4" t="s">
        <v>479</v>
      </c>
      <c r="L2552" s="4"/>
      <c r="M2552" s="4" t="s">
        <v>72</v>
      </c>
      <c r="N2552" s="266" t="s">
        <v>368</v>
      </c>
      <c r="O2552" s="266" t="s">
        <v>386</v>
      </c>
      <c r="P2552" s="11" t="s">
        <v>387</v>
      </c>
      <c r="Q2552" s="11" t="s">
        <v>419</v>
      </c>
      <c r="R2552" s="3">
        <v>6200</v>
      </c>
      <c r="S2552" s="3">
        <v>4390</v>
      </c>
      <c r="T2552" s="206">
        <f>ABS(Table1[[#This Row],[Prod]]-Table1[[#This Row],[Planned]])</f>
        <v>1810</v>
      </c>
      <c r="U2552" s="209">
        <f>IF(ABS(Table1[[#This Row],[Prod]]-Table1[[#This Row],[Planned]])&gt;Table1[[#This Row],[Planned]],0,IF(Table1[[#This Row],[Planned]]=0,0,1-ABS(Table1[[#This Row],[Prod]]-Table1[[#This Row],[Planned]])/Table1[[#This Row],[Planned]]))</f>
        <v>0.70806451612903221</v>
      </c>
      <c r="V2552" s="11"/>
      <c r="W2552" s="11"/>
      <c r="X2552" s="27">
        <v>6700</v>
      </c>
      <c r="Y2552" s="206">
        <f>Table1[[#This Row],[Prod]]</f>
        <v>4390</v>
      </c>
      <c r="Z2552" s="206">
        <f>ABS(Table1[[#This Row],[Prod2]]-Table1[[#This Row],[Plan Revised]])</f>
        <v>2310</v>
      </c>
      <c r="AA2552" s="209">
        <f>IF(ABS(Table1[[#This Row],[Prod2]]-Table1[[#This Row],[Plan Revised]])&gt;Table1[[#This Row],[Plan Revised]],0,IF(Table1[[#This Row],[Plan Revised]]=0,0,1-ABS(Table1[[#This Row],[Prod2]]-Table1[[#This Row],[Plan Revised]])/Table1[[#This Row],[Plan Revised]]))</f>
        <v>0.65522388059701497</v>
      </c>
      <c r="AB2552" s="3"/>
      <c r="AC2552" s="30"/>
      <c r="AD2552"/>
      <c r="AF2552"/>
    </row>
    <row r="2553" spans="1:32">
      <c r="A2553" s="15" t="str">
        <f>IF(Table1[Week]=WeekSel,"Yes","No")</f>
        <v>No</v>
      </c>
      <c r="B2553" s="15" t="str">
        <f>IF((Table1[StartDate]&gt;=Date.GraphMin)*(Table1[StartDate]&lt;=Date.GraphMax)=1,"Yes","No")</f>
        <v>No</v>
      </c>
      <c r="C2553" s="15" t="str">
        <f>IF(OR(Table1[[#This Row],[Site]]="FOOD MILLING",Table1[[#This Row],[Site]]="GODACO"), "No", "Yes")</f>
        <v>Yes</v>
      </c>
      <c r="D2553" s="40">
        <f>MAX(DATE(Table1[Year],1,1),DATE(Table1[Year],1,1)-WEEKDAY(DATE(Table1[Year],1,1),2)+(Table1[WeekNum]-1)*7+1)</f>
        <v>44613</v>
      </c>
      <c r="E2553" s="40">
        <f>MIN(DATE(Table1[Year]+1,1,0),DATE(Table1[Year],1,1)-WEEKDAY(DATE(Table1[Year],1,1),2)+Table1[WeekNum]*7)</f>
        <v>44619</v>
      </c>
      <c r="F2553" s="15">
        <v>2022</v>
      </c>
      <c r="G2553" s="15">
        <f t="shared" si="78"/>
        <v>2</v>
      </c>
      <c r="H2553" s="16">
        <v>9</v>
      </c>
      <c r="I2553" s="207" t="str">
        <f>"W" &amp;Table1[[#This Row],[WeekNum]]</f>
        <v>W9</v>
      </c>
      <c r="J2553" s="19" t="str">
        <f t="shared" si="79"/>
        <v>22-W09</v>
      </c>
      <c r="K2553" s="4" t="s">
        <v>485</v>
      </c>
      <c r="L2553" s="4"/>
      <c r="M2553" s="4" t="s">
        <v>77</v>
      </c>
      <c r="N2553" s="266" t="s">
        <v>368</v>
      </c>
      <c r="O2553" s="266" t="s">
        <v>386</v>
      </c>
      <c r="P2553" s="11" t="s">
        <v>387</v>
      </c>
      <c r="Q2553" s="11" t="s">
        <v>419</v>
      </c>
      <c r="R2553" s="3">
        <v>4000</v>
      </c>
      <c r="S2553" s="3">
        <v>4075</v>
      </c>
      <c r="T2553" s="206">
        <f>ABS(Table1[[#This Row],[Prod]]-Table1[[#This Row],[Planned]])</f>
        <v>75</v>
      </c>
      <c r="U2553" s="209">
        <f>IF(ABS(Table1[[#This Row],[Prod]]-Table1[[#This Row],[Planned]])&gt;Table1[[#This Row],[Planned]],0,IF(Table1[[#This Row],[Planned]]=0,0,1-ABS(Table1[[#This Row],[Prod]]-Table1[[#This Row],[Planned]])/Table1[[#This Row],[Planned]]))</f>
        <v>0.98124999999999996</v>
      </c>
      <c r="V2553" s="11"/>
      <c r="W2553" s="11"/>
      <c r="X2553" s="27">
        <v>3750</v>
      </c>
      <c r="Y2553" s="206">
        <f>Table1[[#This Row],[Prod]]</f>
        <v>4075</v>
      </c>
      <c r="Z2553" s="206">
        <f>ABS(Table1[[#This Row],[Prod2]]-Table1[[#This Row],[Plan Revised]])</f>
        <v>325</v>
      </c>
      <c r="AA2553" s="209">
        <f>IF(ABS(Table1[[#This Row],[Prod2]]-Table1[[#This Row],[Plan Revised]])&gt;Table1[[#This Row],[Plan Revised]],0,IF(Table1[[#This Row],[Plan Revised]]=0,0,1-ABS(Table1[[#This Row],[Prod2]]-Table1[[#This Row],[Plan Revised]])/Table1[[#This Row],[Plan Revised]]))</f>
        <v>0.91333333333333333</v>
      </c>
      <c r="AB2553" s="3"/>
      <c r="AC2553" s="30"/>
      <c r="AD2553"/>
      <c r="AF2553"/>
    </row>
    <row r="2554" spans="1:32">
      <c r="A2554" s="15" t="str">
        <f>IF(Table1[Week]=WeekSel,"Yes","No")</f>
        <v>No</v>
      </c>
      <c r="B2554" s="15" t="str">
        <f>IF((Table1[StartDate]&gt;=Date.GraphMin)*(Table1[StartDate]&lt;=Date.GraphMax)=1,"Yes","No")</f>
        <v>No</v>
      </c>
      <c r="C2554" s="15" t="str">
        <f>IF(OR(Table1[[#This Row],[Site]]="FOOD MILLING",Table1[[#This Row],[Site]]="GODACO"), "No", "Yes")</f>
        <v>Yes</v>
      </c>
      <c r="D2554" s="40">
        <f>MAX(DATE(Table1[Year],1,1),DATE(Table1[Year],1,1)-WEEKDAY(DATE(Table1[Year],1,1),2)+(Table1[WeekNum]-1)*7+1)</f>
        <v>44613</v>
      </c>
      <c r="E2554" s="40">
        <f>MIN(DATE(Table1[Year]+1,1,0),DATE(Table1[Year],1,1)-WEEKDAY(DATE(Table1[Year],1,1),2)+Table1[WeekNum]*7)</f>
        <v>44619</v>
      </c>
      <c r="F2554" s="15">
        <v>2022</v>
      </c>
      <c r="G2554" s="15">
        <f t="shared" si="78"/>
        <v>2</v>
      </c>
      <c r="H2554" s="16">
        <v>9</v>
      </c>
      <c r="I2554" s="207" t="str">
        <f>"W" &amp;Table1[[#This Row],[WeekNum]]</f>
        <v>W9</v>
      </c>
      <c r="J2554" s="19" t="str">
        <f t="shared" si="79"/>
        <v>22-W09</v>
      </c>
      <c r="K2554" s="4" t="s">
        <v>481</v>
      </c>
      <c r="L2554" s="4"/>
      <c r="M2554" s="4" t="s">
        <v>72</v>
      </c>
      <c r="N2554" s="266" t="s">
        <v>368</v>
      </c>
      <c r="O2554" s="266" t="s">
        <v>386</v>
      </c>
      <c r="P2554" s="11" t="s">
        <v>387</v>
      </c>
      <c r="Q2554" s="11" t="s">
        <v>419</v>
      </c>
      <c r="R2554" s="3">
        <v>1200</v>
      </c>
      <c r="S2554" s="3">
        <v>748.4</v>
      </c>
      <c r="T2554" s="206">
        <f>ABS(Table1[[#This Row],[Prod]]-Table1[[#This Row],[Planned]])</f>
        <v>451.6</v>
      </c>
      <c r="U2554" s="209">
        <f>IF(ABS(Table1[[#This Row],[Prod]]-Table1[[#This Row],[Planned]])&gt;Table1[[#This Row],[Planned]],0,IF(Table1[[#This Row],[Planned]]=0,0,1-ABS(Table1[[#This Row],[Prod]]-Table1[[#This Row],[Planned]])/Table1[[#This Row],[Planned]]))</f>
        <v>0.62366666666666659</v>
      </c>
      <c r="V2554" s="11"/>
      <c r="W2554" s="11"/>
      <c r="X2554" s="27">
        <v>800</v>
      </c>
      <c r="Y2554" s="206">
        <f>Table1[[#This Row],[Prod]]</f>
        <v>748.4</v>
      </c>
      <c r="Z2554" s="206">
        <f>ABS(Table1[[#This Row],[Prod2]]-Table1[[#This Row],[Plan Revised]])</f>
        <v>51.600000000000023</v>
      </c>
      <c r="AA2554" s="209">
        <f>IF(ABS(Table1[[#This Row],[Prod2]]-Table1[[#This Row],[Plan Revised]])&gt;Table1[[#This Row],[Plan Revised]],0,IF(Table1[[#This Row],[Plan Revised]]=0,0,1-ABS(Table1[[#This Row],[Prod2]]-Table1[[#This Row],[Plan Revised]])/Table1[[#This Row],[Plan Revised]]))</f>
        <v>0.9355</v>
      </c>
      <c r="AB2554" s="3"/>
      <c r="AC2554" s="30"/>
      <c r="AD2554"/>
      <c r="AF2554"/>
    </row>
    <row r="2555" spans="1:32">
      <c r="A2555" s="15" t="str">
        <f>IF(Table1[Week]=WeekSel,"Yes","No")</f>
        <v>No</v>
      </c>
      <c r="B2555" s="15" t="str">
        <f>IF((Table1[StartDate]&gt;=Date.GraphMin)*(Table1[StartDate]&lt;=Date.GraphMax)=1,"Yes","No")</f>
        <v>No</v>
      </c>
      <c r="C2555" s="15" t="str">
        <f>IF(OR(Table1[[#This Row],[Site]]="FOOD MILLING",Table1[[#This Row],[Site]]="GODACO"), "No", "Yes")</f>
        <v>Yes</v>
      </c>
      <c r="D2555" s="40">
        <f>MAX(DATE(Table1[Year],1,1),DATE(Table1[Year],1,1)-WEEKDAY(DATE(Table1[Year],1,1),2)+(Table1[WeekNum]-1)*7+1)</f>
        <v>44613</v>
      </c>
      <c r="E2555" s="40">
        <f>MIN(DATE(Table1[Year]+1,1,0),DATE(Table1[Year],1,1)-WEEKDAY(DATE(Table1[Year],1,1),2)+Table1[WeekNum]*7)</f>
        <v>44619</v>
      </c>
      <c r="F2555" s="15">
        <v>2022</v>
      </c>
      <c r="G2555" s="15">
        <f t="shared" si="78"/>
        <v>2</v>
      </c>
      <c r="H2555" s="16">
        <v>9</v>
      </c>
      <c r="I2555" s="207" t="str">
        <f>"W" &amp;Table1[[#This Row],[WeekNum]]</f>
        <v>W9</v>
      </c>
      <c r="J2555" s="19" t="str">
        <f t="shared" si="79"/>
        <v>22-W09</v>
      </c>
      <c r="K2555" s="4" t="s">
        <v>484</v>
      </c>
      <c r="L2555" s="4"/>
      <c r="M2555" s="4" t="s">
        <v>72</v>
      </c>
      <c r="N2555" s="266" t="s">
        <v>368</v>
      </c>
      <c r="O2555" s="266" t="s">
        <v>386</v>
      </c>
      <c r="P2555" s="11" t="s">
        <v>387</v>
      </c>
      <c r="Q2555" s="11" t="s">
        <v>419</v>
      </c>
      <c r="R2555" s="3">
        <v>1500</v>
      </c>
      <c r="S2555" s="3">
        <v>1640</v>
      </c>
      <c r="T2555" s="206">
        <f>ABS(Table1[[#This Row],[Prod]]-Table1[[#This Row],[Planned]])</f>
        <v>140</v>
      </c>
      <c r="U2555" s="209">
        <f>IF(ABS(Table1[[#This Row],[Prod]]-Table1[[#This Row],[Planned]])&gt;Table1[[#This Row],[Planned]],0,IF(Table1[[#This Row],[Planned]]=0,0,1-ABS(Table1[[#This Row],[Prod]]-Table1[[#This Row],[Planned]])/Table1[[#This Row],[Planned]]))</f>
        <v>0.90666666666666662</v>
      </c>
      <c r="V2555" s="11"/>
      <c r="W2555" s="11"/>
      <c r="X2555" s="27">
        <v>1500</v>
      </c>
      <c r="Y2555" s="206">
        <f>Table1[[#This Row],[Prod]]</f>
        <v>1640</v>
      </c>
      <c r="Z2555" s="206">
        <f>ABS(Table1[[#This Row],[Prod2]]-Table1[[#This Row],[Plan Revised]])</f>
        <v>140</v>
      </c>
      <c r="AA2555" s="209">
        <f>IF(ABS(Table1[[#This Row],[Prod2]]-Table1[[#This Row],[Plan Revised]])&gt;Table1[[#This Row],[Plan Revised]],0,IF(Table1[[#This Row],[Plan Revised]]=0,0,1-ABS(Table1[[#This Row],[Prod2]]-Table1[[#This Row],[Plan Revised]])/Table1[[#This Row],[Plan Revised]]))</f>
        <v>0.90666666666666662</v>
      </c>
      <c r="AB2555" s="3"/>
      <c r="AC2555" s="30"/>
      <c r="AD2555"/>
      <c r="AF2555"/>
    </row>
    <row r="2556" spans="1:32">
      <c r="A2556" s="15" t="str">
        <f>IF(Table1[Week]=WeekSel,"Yes","No")</f>
        <v>No</v>
      </c>
      <c r="B2556" s="15" t="str">
        <f>IF((Table1[StartDate]&gt;=Date.GraphMin)*(Table1[StartDate]&lt;=Date.GraphMax)=1,"Yes","No")</f>
        <v>No</v>
      </c>
      <c r="C2556" s="15" t="str">
        <f>IF(OR(Table1[[#This Row],[Site]]="FOOD MILLING",Table1[[#This Row],[Site]]="GODACO"), "No", "Yes")</f>
        <v>Yes</v>
      </c>
      <c r="D2556" s="40">
        <f>MAX(DATE(Table1[Year],1,1),DATE(Table1[Year],1,1)-WEEKDAY(DATE(Table1[Year],1,1),2)+(Table1[WeekNum]-1)*7+1)</f>
        <v>44613</v>
      </c>
      <c r="E2556" s="40">
        <f>MIN(DATE(Table1[Year]+1,1,0),DATE(Table1[Year],1,1)-WEEKDAY(DATE(Table1[Year],1,1),2)+Table1[WeekNum]*7)</f>
        <v>44619</v>
      </c>
      <c r="F2556" s="15">
        <v>2022</v>
      </c>
      <c r="G2556" s="15">
        <f t="shared" si="78"/>
        <v>2</v>
      </c>
      <c r="H2556" s="16">
        <v>9</v>
      </c>
      <c r="I2556" s="207" t="str">
        <f>"W" &amp;Table1[[#This Row],[WeekNum]]</f>
        <v>W9</v>
      </c>
      <c r="J2556" s="19" t="str">
        <f t="shared" si="79"/>
        <v>22-W09</v>
      </c>
      <c r="K2556" s="4" t="s">
        <v>487</v>
      </c>
      <c r="L2556" s="4"/>
      <c r="M2556" s="4" t="s">
        <v>72</v>
      </c>
      <c r="N2556" s="266" t="s">
        <v>368</v>
      </c>
      <c r="O2556" s="266" t="s">
        <v>386</v>
      </c>
      <c r="P2556" s="11" t="s">
        <v>387</v>
      </c>
      <c r="Q2556" s="11" t="s">
        <v>419</v>
      </c>
      <c r="R2556" s="3">
        <v>0</v>
      </c>
      <c r="S2556" s="3">
        <v>242</v>
      </c>
      <c r="T2556" s="206">
        <f>ABS(Table1[[#This Row],[Prod]]-Table1[[#This Row],[Planned]])</f>
        <v>242</v>
      </c>
      <c r="U2556" s="209">
        <f>IF(ABS(Table1[[#This Row],[Prod]]-Table1[[#This Row],[Planned]])&gt;Table1[[#This Row],[Planned]],0,IF(Table1[[#This Row],[Planned]]=0,0,1-ABS(Table1[[#This Row],[Prod]]-Table1[[#This Row],[Planned]])/Table1[[#This Row],[Planned]]))</f>
        <v>0</v>
      </c>
      <c r="V2556" s="11"/>
      <c r="W2556" s="11"/>
      <c r="X2556" s="27">
        <v>242</v>
      </c>
      <c r="Y2556" s="206">
        <f>Table1[[#This Row],[Prod]]</f>
        <v>242</v>
      </c>
      <c r="Z2556" s="206">
        <f>ABS(Table1[[#This Row],[Prod2]]-Table1[[#This Row],[Plan Revised]])</f>
        <v>0</v>
      </c>
      <c r="AA2556" s="209">
        <f>IF(ABS(Table1[[#This Row],[Prod2]]-Table1[[#This Row],[Plan Revised]])&gt;Table1[[#This Row],[Plan Revised]],0,IF(Table1[[#This Row],[Plan Revised]]=0,0,1-ABS(Table1[[#This Row],[Prod2]]-Table1[[#This Row],[Plan Revised]])/Table1[[#This Row],[Plan Revised]]))</f>
        <v>1</v>
      </c>
      <c r="AB2556" s="3"/>
      <c r="AC2556" s="30"/>
      <c r="AD2556"/>
      <c r="AF2556"/>
    </row>
    <row r="2557" spans="1:32">
      <c r="A2557" s="15" t="str">
        <f>IF(Table1[Week]=WeekSel,"Yes","No")</f>
        <v>No</v>
      </c>
      <c r="B2557" s="15" t="str">
        <f>IF((Table1[StartDate]&gt;=Date.GraphMin)*(Table1[StartDate]&lt;=Date.GraphMax)=1,"Yes","No")</f>
        <v>No</v>
      </c>
      <c r="C2557" s="15" t="str">
        <f>IF(OR(Table1[[#This Row],[Site]]="FOOD MILLING",Table1[[#This Row],[Site]]="GODACO"), "No", "Yes")</f>
        <v>Yes</v>
      </c>
      <c r="D2557" s="40">
        <f>MAX(DATE(Table1[Year],1,1),DATE(Table1[Year],1,1)-WEEKDAY(DATE(Table1[Year],1,1),2)+(Table1[WeekNum]-1)*7+1)</f>
        <v>44613</v>
      </c>
      <c r="E2557" s="40">
        <f>MIN(DATE(Table1[Year]+1,1,0),DATE(Table1[Year],1,1)-WEEKDAY(DATE(Table1[Year],1,1),2)+Table1[WeekNum]*7)</f>
        <v>44619</v>
      </c>
      <c r="F2557" s="15">
        <v>2022</v>
      </c>
      <c r="G2557" s="15">
        <f t="shared" si="78"/>
        <v>2</v>
      </c>
      <c r="H2557" s="16">
        <v>9</v>
      </c>
      <c r="I2557" s="207" t="str">
        <f>"W" &amp;Table1[[#This Row],[WeekNum]]</f>
        <v>W9</v>
      </c>
      <c r="J2557" s="19" t="str">
        <f t="shared" si="79"/>
        <v>22-W09</v>
      </c>
      <c r="K2557" s="4" t="s">
        <v>490</v>
      </c>
      <c r="L2557" s="4"/>
      <c r="M2557" s="4" t="s">
        <v>72</v>
      </c>
      <c r="N2557" s="266" t="s">
        <v>368</v>
      </c>
      <c r="O2557" s="266" t="s">
        <v>386</v>
      </c>
      <c r="P2557" s="11" t="s">
        <v>387</v>
      </c>
      <c r="Q2557" s="11" t="s">
        <v>419</v>
      </c>
      <c r="R2557" s="3">
        <v>500</v>
      </c>
      <c r="S2557" s="3">
        <v>1850</v>
      </c>
      <c r="T2557" s="206">
        <f>ABS(Table1[[#This Row],[Prod]]-Table1[[#This Row],[Planned]])</f>
        <v>1350</v>
      </c>
      <c r="U2557" s="209">
        <f>IF(ABS(Table1[[#This Row],[Prod]]-Table1[[#This Row],[Planned]])&gt;Table1[[#This Row],[Planned]],0,IF(Table1[[#This Row],[Planned]]=0,0,1-ABS(Table1[[#This Row],[Prod]]-Table1[[#This Row],[Planned]])/Table1[[#This Row],[Planned]]))</f>
        <v>0</v>
      </c>
      <c r="V2557" s="11"/>
      <c r="W2557" s="11"/>
      <c r="X2557" s="27">
        <v>1850</v>
      </c>
      <c r="Y2557" s="206">
        <f>Table1[[#This Row],[Prod]]</f>
        <v>1850</v>
      </c>
      <c r="Z2557" s="206">
        <f>ABS(Table1[[#This Row],[Prod2]]-Table1[[#This Row],[Plan Revised]])</f>
        <v>0</v>
      </c>
      <c r="AA2557" s="209">
        <f>IF(ABS(Table1[[#This Row],[Prod2]]-Table1[[#This Row],[Plan Revised]])&gt;Table1[[#This Row],[Plan Revised]],0,IF(Table1[[#This Row],[Plan Revised]]=0,0,1-ABS(Table1[[#This Row],[Prod2]]-Table1[[#This Row],[Plan Revised]])/Table1[[#This Row],[Plan Revised]]))</f>
        <v>1</v>
      </c>
      <c r="AB2557" s="3"/>
      <c r="AC2557" s="30"/>
      <c r="AD2557"/>
      <c r="AF2557"/>
    </row>
    <row r="2558" spans="1:32">
      <c r="A2558" s="15" t="str">
        <f>IF(Table1[Week]=WeekSel,"Yes","No")</f>
        <v>No</v>
      </c>
      <c r="B2558" s="15" t="str">
        <f>IF((Table1[StartDate]&gt;=Date.GraphMin)*(Table1[StartDate]&lt;=Date.GraphMax)=1,"Yes","No")</f>
        <v>No</v>
      </c>
      <c r="C2558" s="15" t="str">
        <f>IF(OR(Table1[[#This Row],[Site]]="FOOD MILLING",Table1[[#This Row],[Site]]="GODACO"), "No", "Yes")</f>
        <v>Yes</v>
      </c>
      <c r="D2558" s="40">
        <f>MAX(DATE(Table1[Year],1,1),DATE(Table1[Year],1,1)-WEEKDAY(DATE(Table1[Year],1,1),2)+(Table1[WeekNum]-1)*7+1)</f>
        <v>44613</v>
      </c>
      <c r="E2558" s="40">
        <f>MIN(DATE(Table1[Year]+1,1,0),DATE(Table1[Year],1,1)-WEEKDAY(DATE(Table1[Year],1,1),2)+Table1[WeekNum]*7)</f>
        <v>44619</v>
      </c>
      <c r="F2558" s="15">
        <v>2022</v>
      </c>
      <c r="G2558" s="15">
        <f t="shared" si="78"/>
        <v>2</v>
      </c>
      <c r="H2558" s="16">
        <v>9</v>
      </c>
      <c r="I2558" s="207" t="str">
        <f>"W" &amp;Table1[[#This Row],[WeekNum]]</f>
        <v>W9</v>
      </c>
      <c r="J2558" s="19" t="str">
        <f t="shared" si="79"/>
        <v>22-W09</v>
      </c>
      <c r="K2558" s="4" t="s">
        <v>493</v>
      </c>
      <c r="L2558" s="4"/>
      <c r="M2558" s="4" t="s">
        <v>72</v>
      </c>
      <c r="N2558" s="266" t="s">
        <v>368</v>
      </c>
      <c r="O2558" s="266" t="s">
        <v>386</v>
      </c>
      <c r="P2558" s="11" t="s">
        <v>387</v>
      </c>
      <c r="Q2558" s="11" t="s">
        <v>419</v>
      </c>
      <c r="R2558" s="3">
        <v>1131.3333333333333</v>
      </c>
      <c r="S2558" s="3">
        <v>500</v>
      </c>
      <c r="T2558" s="206">
        <f>ABS(Table1[[#This Row],[Prod]]-Table1[[#This Row],[Planned]])</f>
        <v>631.33333333333326</v>
      </c>
      <c r="U2558" s="209">
        <f>IF(ABS(Table1[[#This Row],[Prod]]-Table1[[#This Row],[Planned]])&gt;Table1[[#This Row],[Planned]],0,IF(Table1[[#This Row],[Planned]]=0,0,1-ABS(Table1[[#This Row],[Prod]]-Table1[[#This Row],[Planned]])/Table1[[#This Row],[Planned]]))</f>
        <v>0.44195639363582795</v>
      </c>
      <c r="V2558" s="11"/>
      <c r="W2558" s="11"/>
      <c r="X2558" s="27">
        <v>500</v>
      </c>
      <c r="Y2558" s="206">
        <f>Table1[[#This Row],[Prod]]</f>
        <v>500</v>
      </c>
      <c r="Z2558" s="206">
        <f>ABS(Table1[[#This Row],[Prod2]]-Table1[[#This Row],[Plan Revised]])</f>
        <v>0</v>
      </c>
      <c r="AA2558" s="209">
        <f>IF(ABS(Table1[[#This Row],[Prod2]]-Table1[[#This Row],[Plan Revised]])&gt;Table1[[#This Row],[Plan Revised]],0,IF(Table1[[#This Row],[Plan Revised]]=0,0,1-ABS(Table1[[#This Row],[Prod2]]-Table1[[#This Row],[Plan Revised]])/Table1[[#This Row],[Plan Revised]]))</f>
        <v>1</v>
      </c>
      <c r="AB2558" s="3"/>
      <c r="AC2558" s="30"/>
      <c r="AD2558"/>
      <c r="AF2558"/>
    </row>
    <row r="2559" spans="1:32">
      <c r="A2559" s="15" t="str">
        <f>IF(Table1[Week]=WeekSel,"Yes","No")</f>
        <v>No</v>
      </c>
      <c r="B2559" s="15" t="str">
        <f>IF((Table1[StartDate]&gt;=Date.GraphMin)*(Table1[StartDate]&lt;=Date.GraphMax)=1,"Yes","No")</f>
        <v>No</v>
      </c>
      <c r="C2559" s="15" t="str">
        <f>IF(OR(Table1[[#This Row],[Site]]="FOOD MILLING",Table1[[#This Row],[Site]]="GODACO"), "No", "Yes")</f>
        <v>Yes</v>
      </c>
      <c r="D2559" s="40">
        <f>MAX(DATE(Table1[Year],1,1),DATE(Table1[Year],1,1)-WEEKDAY(DATE(Table1[Year],1,1),2)+(Table1[WeekNum]-1)*7+1)</f>
        <v>44613</v>
      </c>
      <c r="E2559" s="40">
        <f>MIN(DATE(Table1[Year]+1,1,0),DATE(Table1[Year],1,1)-WEEKDAY(DATE(Table1[Year],1,1),2)+Table1[WeekNum]*7)</f>
        <v>44619</v>
      </c>
      <c r="F2559" s="15">
        <v>2022</v>
      </c>
      <c r="G2559" s="15">
        <f t="shared" si="78"/>
        <v>2</v>
      </c>
      <c r="H2559" s="16">
        <v>9</v>
      </c>
      <c r="I2559" s="207" t="str">
        <f>"W" &amp;Table1[[#This Row],[WeekNum]]</f>
        <v>W9</v>
      </c>
      <c r="J2559" s="19" t="str">
        <f t="shared" si="79"/>
        <v>22-W09</v>
      </c>
      <c r="K2559" s="4" t="s">
        <v>488</v>
      </c>
      <c r="L2559" s="4"/>
      <c r="M2559" s="4" t="s">
        <v>72</v>
      </c>
      <c r="N2559" s="266" t="s">
        <v>368</v>
      </c>
      <c r="O2559" s="266" t="s">
        <v>386</v>
      </c>
      <c r="P2559" s="11" t="s">
        <v>387</v>
      </c>
      <c r="Q2559" s="11" t="s">
        <v>419</v>
      </c>
      <c r="R2559" s="3">
        <v>0</v>
      </c>
      <c r="S2559" s="3">
        <v>0</v>
      </c>
      <c r="T2559" s="206">
        <f>ABS(Table1[[#This Row],[Prod]]-Table1[[#This Row],[Planned]])</f>
        <v>0</v>
      </c>
      <c r="U2559" s="209">
        <f>IF(ABS(Table1[[#This Row],[Prod]]-Table1[[#This Row],[Planned]])&gt;Table1[[#This Row],[Planned]],0,IF(Table1[[#This Row],[Planned]]=0,0,1-ABS(Table1[[#This Row],[Prod]]-Table1[[#This Row],[Planned]])/Table1[[#This Row],[Planned]]))</f>
        <v>0</v>
      </c>
      <c r="V2559" s="11"/>
      <c r="W2559" s="11"/>
      <c r="X2559" s="27">
        <v>0</v>
      </c>
      <c r="Y2559" s="206">
        <f>Table1[[#This Row],[Prod]]</f>
        <v>0</v>
      </c>
      <c r="Z2559" s="206">
        <f>ABS(Table1[[#This Row],[Prod2]]-Table1[[#This Row],[Plan Revised]])</f>
        <v>0</v>
      </c>
      <c r="AA2559" s="209">
        <f>IF(ABS(Table1[[#This Row],[Prod2]]-Table1[[#This Row],[Plan Revised]])&gt;Table1[[#This Row],[Plan Revised]],0,IF(Table1[[#This Row],[Plan Revised]]=0,0,1-ABS(Table1[[#This Row],[Prod2]]-Table1[[#This Row],[Plan Revised]])/Table1[[#This Row],[Plan Revised]]))</f>
        <v>0</v>
      </c>
      <c r="AB2559" s="3"/>
      <c r="AC2559" s="30"/>
      <c r="AD2559"/>
      <c r="AF2559"/>
    </row>
    <row r="2560" spans="1:32">
      <c r="A2560" s="15" t="str">
        <f>IF(Table1[Week]=WeekSel,"Yes","No")</f>
        <v>No</v>
      </c>
      <c r="B2560" s="15" t="str">
        <f>IF((Table1[StartDate]&gt;=Date.GraphMin)*(Table1[StartDate]&lt;=Date.GraphMax)=1,"Yes","No")</f>
        <v>No</v>
      </c>
      <c r="C2560" s="15" t="str">
        <f>IF(OR(Table1[[#This Row],[Site]]="FOOD MILLING",Table1[[#This Row],[Site]]="GODACO"), "No", "Yes")</f>
        <v>Yes</v>
      </c>
      <c r="D2560" s="40">
        <f>MAX(DATE(Table1[Year],1,1),DATE(Table1[Year],1,1)-WEEKDAY(DATE(Table1[Year],1,1),2)+(Table1[WeekNum]-1)*7+1)</f>
        <v>44613</v>
      </c>
      <c r="E2560" s="40">
        <f>MIN(DATE(Table1[Year]+1,1,0),DATE(Table1[Year],1,1)-WEEKDAY(DATE(Table1[Year],1,1),2)+Table1[WeekNum]*7)</f>
        <v>44619</v>
      </c>
      <c r="F2560" s="15">
        <v>2022</v>
      </c>
      <c r="G2560" s="15">
        <f t="shared" si="78"/>
        <v>2</v>
      </c>
      <c r="H2560" s="16">
        <v>9</v>
      </c>
      <c r="I2560" s="207" t="str">
        <f>"W" &amp;Table1[[#This Row],[WeekNum]]</f>
        <v>W9</v>
      </c>
      <c r="J2560" s="19" t="str">
        <f t="shared" si="79"/>
        <v>22-W09</v>
      </c>
      <c r="K2560" s="4" t="s">
        <v>489</v>
      </c>
      <c r="L2560" s="4"/>
      <c r="M2560" s="4" t="s">
        <v>72</v>
      </c>
      <c r="N2560" s="266" t="s">
        <v>368</v>
      </c>
      <c r="O2560" s="266" t="s">
        <v>386</v>
      </c>
      <c r="P2560" s="11" t="s">
        <v>387</v>
      </c>
      <c r="Q2560" s="11" t="s">
        <v>419</v>
      </c>
      <c r="R2560" s="3">
        <v>1500</v>
      </c>
      <c r="S2560" s="3">
        <v>600</v>
      </c>
      <c r="T2560" s="206">
        <f>ABS(Table1[[#This Row],[Prod]]-Table1[[#This Row],[Planned]])</f>
        <v>900</v>
      </c>
      <c r="U2560" s="209">
        <f>IF(ABS(Table1[[#This Row],[Prod]]-Table1[[#This Row],[Planned]])&gt;Table1[[#This Row],[Planned]],0,IF(Table1[[#This Row],[Planned]]=0,0,1-ABS(Table1[[#This Row],[Prod]]-Table1[[#This Row],[Planned]])/Table1[[#This Row],[Planned]]))</f>
        <v>0.4</v>
      </c>
      <c r="V2560" s="11"/>
      <c r="W2560" s="11"/>
      <c r="X2560" s="27">
        <v>600</v>
      </c>
      <c r="Y2560" s="206">
        <f>Table1[[#This Row],[Prod]]</f>
        <v>600</v>
      </c>
      <c r="Z2560" s="206">
        <f>ABS(Table1[[#This Row],[Prod2]]-Table1[[#This Row],[Plan Revised]])</f>
        <v>0</v>
      </c>
      <c r="AA2560" s="209">
        <f>IF(ABS(Table1[[#This Row],[Prod2]]-Table1[[#This Row],[Plan Revised]])&gt;Table1[[#This Row],[Plan Revised]],0,IF(Table1[[#This Row],[Plan Revised]]=0,0,1-ABS(Table1[[#This Row],[Prod2]]-Table1[[#This Row],[Plan Revised]])/Table1[[#This Row],[Plan Revised]]))</f>
        <v>1</v>
      </c>
      <c r="AB2560" s="3"/>
      <c r="AC2560" s="30"/>
      <c r="AD2560"/>
      <c r="AF2560"/>
    </row>
    <row r="2561" spans="1:32">
      <c r="A2561" s="15" t="str">
        <f>IF(Table1[Week]=WeekSel,"Yes","No")</f>
        <v>No</v>
      </c>
      <c r="B2561" s="15" t="str">
        <f>IF((Table1[StartDate]&gt;=Date.GraphMin)*(Table1[StartDate]&lt;=Date.GraphMax)=1,"Yes","No")</f>
        <v>No</v>
      </c>
      <c r="C2561" s="15" t="str">
        <f>IF(OR(Table1[[#This Row],[Site]]="FOOD MILLING",Table1[[#This Row],[Site]]="GODACO"), "No", "Yes")</f>
        <v>Yes</v>
      </c>
      <c r="D2561" s="40">
        <f>MAX(DATE(Table1[Year],1,1),DATE(Table1[Year],1,1)-WEEKDAY(DATE(Table1[Year],1,1),2)+(Table1[WeekNum]-1)*7+1)</f>
        <v>44613</v>
      </c>
      <c r="E2561" s="40">
        <f>MIN(DATE(Table1[Year]+1,1,0),DATE(Table1[Year],1,1)-WEEKDAY(DATE(Table1[Year],1,1),2)+Table1[WeekNum]*7)</f>
        <v>44619</v>
      </c>
      <c r="F2561" s="15">
        <v>2022</v>
      </c>
      <c r="G2561" s="15">
        <f t="shared" si="78"/>
        <v>2</v>
      </c>
      <c r="H2561" s="16">
        <v>9</v>
      </c>
      <c r="I2561" s="207" t="str">
        <f>"W" &amp;Table1[[#This Row],[WeekNum]]</f>
        <v>W9</v>
      </c>
      <c r="J2561" s="19" t="str">
        <f t="shared" si="79"/>
        <v>22-W09</v>
      </c>
      <c r="K2561" s="4" t="s">
        <v>482</v>
      </c>
      <c r="L2561" s="4"/>
      <c r="M2561" s="4" t="s">
        <v>72</v>
      </c>
      <c r="N2561" s="266" t="s">
        <v>368</v>
      </c>
      <c r="O2561" s="266" t="s">
        <v>386</v>
      </c>
      <c r="P2561" s="11" t="s">
        <v>387</v>
      </c>
      <c r="Q2561" s="11" t="s">
        <v>419</v>
      </c>
      <c r="R2561" s="3">
        <v>3900</v>
      </c>
      <c r="S2561" s="3">
        <v>2779.5</v>
      </c>
      <c r="T2561" s="206">
        <f>ABS(Table1[[#This Row],[Prod]]-Table1[[#This Row],[Planned]])</f>
        <v>1120.5</v>
      </c>
      <c r="U2561" s="209">
        <f>IF(ABS(Table1[[#This Row],[Prod]]-Table1[[#This Row],[Planned]])&gt;Table1[[#This Row],[Planned]],0,IF(Table1[[#This Row],[Planned]]=0,0,1-ABS(Table1[[#This Row],[Prod]]-Table1[[#This Row],[Planned]])/Table1[[#This Row],[Planned]]))</f>
        <v>0.71269230769230774</v>
      </c>
      <c r="V2561" s="11"/>
      <c r="W2561" s="11"/>
      <c r="X2561" s="27">
        <v>2700</v>
      </c>
      <c r="Y2561" s="206">
        <f>Table1[[#This Row],[Prod]]</f>
        <v>2779.5</v>
      </c>
      <c r="Z2561" s="206">
        <f>ABS(Table1[[#This Row],[Prod2]]-Table1[[#This Row],[Plan Revised]])</f>
        <v>79.5</v>
      </c>
      <c r="AA2561" s="209">
        <f>IF(ABS(Table1[[#This Row],[Prod2]]-Table1[[#This Row],[Plan Revised]])&gt;Table1[[#This Row],[Plan Revised]],0,IF(Table1[[#This Row],[Plan Revised]]=0,0,1-ABS(Table1[[#This Row],[Prod2]]-Table1[[#This Row],[Plan Revised]])/Table1[[#This Row],[Plan Revised]]))</f>
        <v>0.9705555555555555</v>
      </c>
      <c r="AB2561" s="3"/>
      <c r="AC2561" s="30"/>
      <c r="AD2561"/>
      <c r="AF2561"/>
    </row>
    <row r="2562" spans="1:32">
      <c r="A2562" s="15" t="str">
        <f>IF(Table1[Week]=WeekSel,"Yes","No")</f>
        <v>No</v>
      </c>
      <c r="B2562" s="15" t="str">
        <f>IF((Table1[StartDate]&gt;=Date.GraphMin)*(Table1[StartDate]&lt;=Date.GraphMax)=1,"Yes","No")</f>
        <v>No</v>
      </c>
      <c r="C2562" s="15" t="str">
        <f>IF(OR(Table1[[#This Row],[Site]]="FOOD MILLING",Table1[[#This Row],[Site]]="GODACO"), "No", "Yes")</f>
        <v>Yes</v>
      </c>
      <c r="D2562" s="40">
        <f>MAX(DATE(Table1[Year],1,1),DATE(Table1[Year],1,1)-WEEKDAY(DATE(Table1[Year],1,1),2)+(Table1[WeekNum]-1)*7+1)</f>
        <v>44613</v>
      </c>
      <c r="E2562" s="40">
        <f>MIN(DATE(Table1[Year]+1,1,0),DATE(Table1[Year],1,1)-WEEKDAY(DATE(Table1[Year],1,1),2)+Table1[WeekNum]*7)</f>
        <v>44619</v>
      </c>
      <c r="F2562" s="15">
        <v>2022</v>
      </c>
      <c r="G2562" s="15">
        <f t="shared" ref="G2562:G2625" si="80">MONTH(DATE(F2562,1,H2562*7-2)-WEEKDAY(DATE(H2562,1,2)))</f>
        <v>2</v>
      </c>
      <c r="H2562" s="16">
        <v>9</v>
      </c>
      <c r="I2562" s="207" t="str">
        <f>"W" &amp;Table1[[#This Row],[WeekNum]]</f>
        <v>W9</v>
      </c>
      <c r="J2562" s="19" t="str">
        <f t="shared" ref="J2562:J2625" si="81">RIGHT(F2562,2)&amp;"-"&amp;TEXT(H2562,"W00")</f>
        <v>22-W09</v>
      </c>
      <c r="K2562" s="4" t="s">
        <v>29</v>
      </c>
      <c r="L2562" s="4"/>
      <c r="M2562" s="4" t="s">
        <v>77</v>
      </c>
      <c r="N2562" s="266" t="s">
        <v>368</v>
      </c>
      <c r="O2562" s="266" t="s">
        <v>386</v>
      </c>
      <c r="P2562" s="11" t="s">
        <v>387</v>
      </c>
      <c r="Q2562" s="11" t="s">
        <v>419</v>
      </c>
      <c r="R2562" s="3">
        <v>0</v>
      </c>
      <c r="S2562" s="3">
        <v>0</v>
      </c>
      <c r="T2562" s="206">
        <f>ABS(Table1[[#This Row],[Prod]]-Table1[[#This Row],[Planned]])</f>
        <v>0</v>
      </c>
      <c r="U2562" s="209">
        <f>IF(ABS(Table1[[#This Row],[Prod]]-Table1[[#This Row],[Planned]])&gt;Table1[[#This Row],[Planned]],0,IF(Table1[[#This Row],[Planned]]=0,0,1-ABS(Table1[[#This Row],[Prod]]-Table1[[#This Row],[Planned]])/Table1[[#This Row],[Planned]]))</f>
        <v>0</v>
      </c>
      <c r="V2562" s="11"/>
      <c r="W2562" s="11"/>
      <c r="X2562" s="27">
        <v>0</v>
      </c>
      <c r="Y2562" s="206">
        <f>Table1[[#This Row],[Prod]]</f>
        <v>0</v>
      </c>
      <c r="Z2562" s="206">
        <f>ABS(Table1[[#This Row],[Prod2]]-Table1[[#This Row],[Plan Revised]])</f>
        <v>0</v>
      </c>
      <c r="AA2562" s="209">
        <f>IF(ABS(Table1[[#This Row],[Prod2]]-Table1[[#This Row],[Plan Revised]])&gt;Table1[[#This Row],[Plan Revised]],0,IF(Table1[[#This Row],[Plan Revised]]=0,0,1-ABS(Table1[[#This Row],[Prod2]]-Table1[[#This Row],[Plan Revised]])/Table1[[#This Row],[Plan Revised]]))</f>
        <v>0</v>
      </c>
      <c r="AB2562" s="3"/>
      <c r="AC2562" s="30"/>
      <c r="AD2562"/>
      <c r="AF2562"/>
    </row>
    <row r="2563" spans="1:32">
      <c r="A2563" s="15" t="str">
        <f>IF(Table1[Week]=WeekSel,"Yes","No")</f>
        <v>No</v>
      </c>
      <c r="B2563" s="15" t="str">
        <f>IF((Table1[StartDate]&gt;=Date.GraphMin)*(Table1[StartDate]&lt;=Date.GraphMax)=1,"Yes","No")</f>
        <v>No</v>
      </c>
      <c r="C2563" s="15" t="str">
        <f>IF(OR(Table1[[#This Row],[Site]]="FOOD MILLING",Table1[[#This Row],[Site]]="GODACO"), "No", "Yes")</f>
        <v>Yes</v>
      </c>
      <c r="D2563" s="40">
        <f>MAX(DATE(Table1[Year],1,1),DATE(Table1[Year],1,1)-WEEKDAY(DATE(Table1[Year],1,1),2)+(Table1[WeekNum]-1)*7+1)</f>
        <v>44613</v>
      </c>
      <c r="E2563" s="40">
        <f>MIN(DATE(Table1[Year]+1,1,0),DATE(Table1[Year],1,1)-WEEKDAY(DATE(Table1[Year],1,1),2)+Table1[WeekNum]*7)</f>
        <v>44619</v>
      </c>
      <c r="F2563" s="15">
        <v>2022</v>
      </c>
      <c r="G2563" s="15">
        <f t="shared" si="80"/>
        <v>2</v>
      </c>
      <c r="H2563" s="16">
        <v>9</v>
      </c>
      <c r="I2563" s="207" t="str">
        <f>"W" &amp;Table1[[#This Row],[WeekNum]]</f>
        <v>W9</v>
      </c>
      <c r="J2563" s="19" t="str">
        <f t="shared" si="81"/>
        <v>22-W09</v>
      </c>
      <c r="K2563" s="4" t="s">
        <v>30</v>
      </c>
      <c r="L2563" s="4"/>
      <c r="M2563" s="4" t="s">
        <v>77</v>
      </c>
      <c r="N2563" s="266" t="s">
        <v>368</v>
      </c>
      <c r="O2563" s="266" t="s">
        <v>386</v>
      </c>
      <c r="P2563" s="11" t="s">
        <v>387</v>
      </c>
      <c r="Q2563" s="11" t="s">
        <v>419</v>
      </c>
      <c r="R2563" s="3">
        <v>0</v>
      </c>
      <c r="S2563" s="3">
        <v>0</v>
      </c>
      <c r="T2563" s="206">
        <f>ABS(Table1[[#This Row],[Prod]]-Table1[[#This Row],[Planned]])</f>
        <v>0</v>
      </c>
      <c r="U2563" s="209">
        <f>IF(ABS(Table1[[#This Row],[Prod]]-Table1[[#This Row],[Planned]])&gt;Table1[[#This Row],[Planned]],0,IF(Table1[[#This Row],[Planned]]=0,0,1-ABS(Table1[[#This Row],[Prod]]-Table1[[#This Row],[Planned]])/Table1[[#This Row],[Planned]]))</f>
        <v>0</v>
      </c>
      <c r="V2563" s="11"/>
      <c r="W2563" s="11"/>
      <c r="X2563" s="27">
        <v>0</v>
      </c>
      <c r="Y2563" s="206">
        <f>Table1[[#This Row],[Prod]]</f>
        <v>0</v>
      </c>
      <c r="Z2563" s="206">
        <f>ABS(Table1[[#This Row],[Prod2]]-Table1[[#This Row],[Plan Revised]])</f>
        <v>0</v>
      </c>
      <c r="AA2563" s="209">
        <f>IF(ABS(Table1[[#This Row],[Prod2]]-Table1[[#This Row],[Plan Revised]])&gt;Table1[[#This Row],[Plan Revised]],0,IF(Table1[[#This Row],[Plan Revised]]=0,0,1-ABS(Table1[[#This Row],[Prod2]]-Table1[[#This Row],[Plan Revised]])/Table1[[#This Row],[Plan Revised]]))</f>
        <v>0</v>
      </c>
      <c r="AB2563" s="3"/>
      <c r="AC2563" s="30"/>
      <c r="AD2563"/>
      <c r="AF2563"/>
    </row>
    <row r="2564" spans="1:32">
      <c r="A2564" s="15" t="str">
        <f>IF(Table1[Week]=WeekSel,"Yes","No")</f>
        <v>No</v>
      </c>
      <c r="B2564" s="15" t="str">
        <f>IF((Table1[StartDate]&gt;=Date.GraphMin)*(Table1[StartDate]&lt;=Date.GraphMax)=1,"Yes","No")</f>
        <v>No</v>
      </c>
      <c r="C2564" s="15" t="str">
        <f>IF(OR(Table1[[#This Row],[Site]]="FOOD MILLING",Table1[[#This Row],[Site]]="GODACO"), "No", "Yes")</f>
        <v>Yes</v>
      </c>
      <c r="D2564" s="40">
        <f>MAX(DATE(Table1[Year],1,1),DATE(Table1[Year],1,1)-WEEKDAY(DATE(Table1[Year],1,1),2)+(Table1[WeekNum]-1)*7+1)</f>
        <v>44613</v>
      </c>
      <c r="E2564" s="40">
        <f>MIN(DATE(Table1[Year]+1,1,0),DATE(Table1[Year],1,1)-WEEKDAY(DATE(Table1[Year],1,1),2)+Table1[WeekNum]*7)</f>
        <v>44619</v>
      </c>
      <c r="F2564" s="15">
        <v>2022</v>
      </c>
      <c r="G2564" s="15">
        <f t="shared" si="80"/>
        <v>2</v>
      </c>
      <c r="H2564" s="16">
        <v>9</v>
      </c>
      <c r="I2564" s="207" t="str">
        <f>"W" &amp;Table1[[#This Row],[WeekNum]]</f>
        <v>W9</v>
      </c>
      <c r="J2564" s="19" t="str">
        <f t="shared" si="81"/>
        <v>22-W09</v>
      </c>
      <c r="K2564" s="4" t="s">
        <v>429</v>
      </c>
      <c r="L2564" s="4"/>
      <c r="M2564" s="4" t="s">
        <v>77</v>
      </c>
      <c r="N2564" s="266" t="s">
        <v>368</v>
      </c>
      <c r="O2564" s="266" t="s">
        <v>386</v>
      </c>
      <c r="P2564" s="11" t="s">
        <v>387</v>
      </c>
      <c r="Q2564" s="11" t="s">
        <v>419</v>
      </c>
      <c r="R2564" s="3">
        <v>0</v>
      </c>
      <c r="S2564" s="3">
        <v>0</v>
      </c>
      <c r="T2564" s="206">
        <f>ABS(Table1[[#This Row],[Prod]]-Table1[[#This Row],[Planned]])</f>
        <v>0</v>
      </c>
      <c r="U2564" s="209">
        <f>IF(ABS(Table1[[#This Row],[Prod]]-Table1[[#This Row],[Planned]])&gt;Table1[[#This Row],[Planned]],0,IF(Table1[[#This Row],[Planned]]=0,0,1-ABS(Table1[[#This Row],[Prod]]-Table1[[#This Row],[Planned]])/Table1[[#This Row],[Planned]]))</f>
        <v>0</v>
      </c>
      <c r="V2564" s="11"/>
      <c r="W2564" s="11"/>
      <c r="X2564" s="27">
        <v>0</v>
      </c>
      <c r="Y2564" s="206">
        <f>Table1[[#This Row],[Prod]]</f>
        <v>0</v>
      </c>
      <c r="Z2564" s="206">
        <f>ABS(Table1[[#This Row],[Prod2]]-Table1[[#This Row],[Plan Revised]])</f>
        <v>0</v>
      </c>
      <c r="AA2564" s="209">
        <f>IF(ABS(Table1[[#This Row],[Prod2]]-Table1[[#This Row],[Plan Revised]])&gt;Table1[[#This Row],[Plan Revised]],0,IF(Table1[[#This Row],[Plan Revised]]=0,0,1-ABS(Table1[[#This Row],[Prod2]]-Table1[[#This Row],[Plan Revised]])/Table1[[#This Row],[Plan Revised]]))</f>
        <v>0</v>
      </c>
      <c r="AB2564" s="3"/>
      <c r="AC2564" s="30"/>
      <c r="AD2564"/>
      <c r="AF2564"/>
    </row>
    <row r="2565" spans="1:32">
      <c r="A2565" s="15" t="str">
        <f>IF(Table1[Week]=WeekSel,"Yes","No")</f>
        <v>No</v>
      </c>
      <c r="B2565" s="15" t="str">
        <f>IF((Table1[StartDate]&gt;=Date.GraphMin)*(Table1[StartDate]&lt;=Date.GraphMax)=1,"Yes","No")</f>
        <v>No</v>
      </c>
      <c r="C2565" s="15" t="str">
        <f>IF(OR(Table1[[#This Row],[Site]]="FOOD MILLING",Table1[[#This Row],[Site]]="GODACO"), "No", "Yes")</f>
        <v>Yes</v>
      </c>
      <c r="D2565" s="40">
        <f>MAX(DATE(Table1[Year],1,1),DATE(Table1[Year],1,1)-WEEKDAY(DATE(Table1[Year],1,1),2)+(Table1[WeekNum]-1)*7+1)</f>
        <v>44613</v>
      </c>
      <c r="E2565" s="40">
        <f>MIN(DATE(Table1[Year]+1,1,0),DATE(Table1[Year],1,1)-WEEKDAY(DATE(Table1[Year],1,1),2)+Table1[WeekNum]*7)</f>
        <v>44619</v>
      </c>
      <c r="F2565" s="15">
        <v>2022</v>
      </c>
      <c r="G2565" s="15">
        <f t="shared" si="80"/>
        <v>2</v>
      </c>
      <c r="H2565" s="16">
        <v>9</v>
      </c>
      <c r="I2565" s="207" t="str">
        <f>"W" &amp;Table1[[#This Row],[WeekNum]]</f>
        <v>W9</v>
      </c>
      <c r="J2565" s="19" t="str">
        <f t="shared" si="81"/>
        <v>22-W09</v>
      </c>
      <c r="K2565" s="4" t="s">
        <v>494</v>
      </c>
      <c r="L2565" s="4"/>
      <c r="M2565" s="4" t="s">
        <v>77</v>
      </c>
      <c r="N2565" s="266" t="s">
        <v>368</v>
      </c>
      <c r="O2565" s="266" t="s">
        <v>386</v>
      </c>
      <c r="P2565" s="11" t="s">
        <v>387</v>
      </c>
      <c r="Q2565" s="11" t="s">
        <v>419</v>
      </c>
      <c r="R2565" s="3">
        <v>0</v>
      </c>
      <c r="S2565" s="3">
        <v>0</v>
      </c>
      <c r="T2565" s="206">
        <f>ABS(Table1[[#This Row],[Prod]]-Table1[[#This Row],[Planned]])</f>
        <v>0</v>
      </c>
      <c r="U2565" s="209">
        <f>IF(ABS(Table1[[#This Row],[Prod]]-Table1[[#This Row],[Planned]])&gt;Table1[[#This Row],[Planned]],0,IF(Table1[[#This Row],[Planned]]=0,0,1-ABS(Table1[[#This Row],[Prod]]-Table1[[#This Row],[Planned]])/Table1[[#This Row],[Planned]]))</f>
        <v>0</v>
      </c>
      <c r="V2565" s="11"/>
      <c r="W2565" s="11"/>
      <c r="X2565" s="27">
        <v>0</v>
      </c>
      <c r="Y2565" s="206">
        <f>Table1[[#This Row],[Prod]]</f>
        <v>0</v>
      </c>
      <c r="Z2565" s="206">
        <f>ABS(Table1[[#This Row],[Prod2]]-Table1[[#This Row],[Plan Revised]])</f>
        <v>0</v>
      </c>
      <c r="AA2565" s="209">
        <f>IF(ABS(Table1[[#This Row],[Prod2]]-Table1[[#This Row],[Plan Revised]])&gt;Table1[[#This Row],[Plan Revised]],0,IF(Table1[[#This Row],[Plan Revised]]=0,0,1-ABS(Table1[[#This Row],[Prod2]]-Table1[[#This Row],[Plan Revised]])/Table1[[#This Row],[Plan Revised]]))</f>
        <v>0</v>
      </c>
      <c r="AB2565" s="3"/>
      <c r="AC2565" s="30"/>
      <c r="AD2565"/>
      <c r="AF2565"/>
    </row>
    <row r="2566" spans="1:32">
      <c r="A2566" s="15" t="str">
        <f>IF(Table1[Week]=WeekSel,"Yes","No")</f>
        <v>No</v>
      </c>
      <c r="B2566" s="15" t="str">
        <f>IF((Table1[StartDate]&gt;=Date.GraphMin)*(Table1[StartDate]&lt;=Date.GraphMax)=1,"Yes","No")</f>
        <v>No</v>
      </c>
      <c r="C2566" s="15" t="str">
        <f>IF(OR(Table1[[#This Row],[Site]]="FOOD MILLING",Table1[[#This Row],[Site]]="GODACO"), "No", "Yes")</f>
        <v>Yes</v>
      </c>
      <c r="D2566" s="40">
        <f>MAX(DATE(Table1[Year],1,1),DATE(Table1[Year],1,1)-WEEKDAY(DATE(Table1[Year],1,1),2)+(Table1[WeekNum]-1)*7+1)</f>
        <v>44613</v>
      </c>
      <c r="E2566" s="40">
        <f>MIN(DATE(Table1[Year]+1,1,0),DATE(Table1[Year],1,1)-WEEKDAY(DATE(Table1[Year],1,1),2)+Table1[WeekNum]*7)</f>
        <v>44619</v>
      </c>
      <c r="F2566" s="15">
        <v>2022</v>
      </c>
      <c r="G2566" s="15">
        <f t="shared" si="80"/>
        <v>2</v>
      </c>
      <c r="H2566" s="16">
        <v>9</v>
      </c>
      <c r="I2566" s="207" t="str">
        <f>"W" &amp;Table1[[#This Row],[WeekNum]]</f>
        <v>W9</v>
      </c>
      <c r="J2566" s="19" t="str">
        <f t="shared" si="81"/>
        <v>22-W09</v>
      </c>
      <c r="K2566" s="4" t="s">
        <v>495</v>
      </c>
      <c r="L2566" s="4"/>
      <c r="M2566" s="4" t="s">
        <v>77</v>
      </c>
      <c r="N2566" s="266" t="s">
        <v>368</v>
      </c>
      <c r="O2566" s="266" t="s">
        <v>386</v>
      </c>
      <c r="P2566" s="11" t="s">
        <v>387</v>
      </c>
      <c r="Q2566" s="11" t="s">
        <v>419</v>
      </c>
      <c r="R2566" s="3">
        <v>0</v>
      </c>
      <c r="S2566" s="3">
        <v>0</v>
      </c>
      <c r="T2566" s="206">
        <f>ABS(Table1[[#This Row],[Prod]]-Table1[[#This Row],[Planned]])</f>
        <v>0</v>
      </c>
      <c r="U2566" s="209">
        <f>IF(ABS(Table1[[#This Row],[Prod]]-Table1[[#This Row],[Planned]])&gt;Table1[[#This Row],[Planned]],0,IF(Table1[[#This Row],[Planned]]=0,0,1-ABS(Table1[[#This Row],[Prod]]-Table1[[#This Row],[Planned]])/Table1[[#This Row],[Planned]]))</f>
        <v>0</v>
      </c>
      <c r="V2566" s="11"/>
      <c r="W2566" s="11"/>
      <c r="X2566" s="27">
        <v>0</v>
      </c>
      <c r="Y2566" s="206">
        <f>Table1[[#This Row],[Prod]]</f>
        <v>0</v>
      </c>
      <c r="Z2566" s="206">
        <f>ABS(Table1[[#This Row],[Prod2]]-Table1[[#This Row],[Plan Revised]])</f>
        <v>0</v>
      </c>
      <c r="AA2566" s="209">
        <f>IF(ABS(Table1[[#This Row],[Prod2]]-Table1[[#This Row],[Plan Revised]])&gt;Table1[[#This Row],[Plan Revised]],0,IF(Table1[[#This Row],[Plan Revised]]=0,0,1-ABS(Table1[[#This Row],[Prod2]]-Table1[[#This Row],[Plan Revised]])/Table1[[#This Row],[Plan Revised]]))</f>
        <v>0</v>
      </c>
      <c r="AB2566" s="3"/>
      <c r="AC2566" s="30"/>
      <c r="AD2566"/>
      <c r="AF2566"/>
    </row>
    <row r="2567" spans="1:32">
      <c r="A2567" s="15" t="str">
        <f>IF(Table1[Week]=WeekSel,"Yes","No")</f>
        <v>No</v>
      </c>
      <c r="B2567" s="15" t="str">
        <f>IF((Table1[StartDate]&gt;=Date.GraphMin)*(Table1[StartDate]&lt;=Date.GraphMax)=1,"Yes","No")</f>
        <v>No</v>
      </c>
      <c r="C2567" s="15" t="str">
        <f>IF(OR(Table1[[#This Row],[Site]]="FOOD MILLING",Table1[[#This Row],[Site]]="GODACO"), "No", "Yes")</f>
        <v>Yes</v>
      </c>
      <c r="D2567" s="40">
        <f>MAX(DATE(Table1[Year],1,1),DATE(Table1[Year],1,1)-WEEKDAY(DATE(Table1[Year],1,1),2)+(Table1[WeekNum]-1)*7+1)</f>
        <v>44613</v>
      </c>
      <c r="E2567" s="40">
        <f>MIN(DATE(Table1[Year]+1,1,0),DATE(Table1[Year],1,1)-WEEKDAY(DATE(Table1[Year],1,1),2)+Table1[WeekNum]*7)</f>
        <v>44619</v>
      </c>
      <c r="F2567" s="15">
        <v>2022</v>
      </c>
      <c r="G2567" s="15">
        <f t="shared" si="80"/>
        <v>2</v>
      </c>
      <c r="H2567" s="16">
        <v>9</v>
      </c>
      <c r="I2567" s="207" t="str">
        <f>"W" &amp;Table1[[#This Row],[WeekNum]]</f>
        <v>W9</v>
      </c>
      <c r="J2567" s="19" t="str">
        <f t="shared" si="81"/>
        <v>22-W09</v>
      </c>
      <c r="K2567" s="4" t="s">
        <v>473</v>
      </c>
      <c r="L2567" s="4"/>
      <c r="M2567" s="4" t="s">
        <v>77</v>
      </c>
      <c r="N2567" s="266" t="s">
        <v>368</v>
      </c>
      <c r="O2567" s="266" t="s">
        <v>386</v>
      </c>
      <c r="P2567" s="11" t="s">
        <v>410</v>
      </c>
      <c r="Q2567" s="11" t="s">
        <v>419</v>
      </c>
      <c r="R2567" s="3">
        <v>0</v>
      </c>
      <c r="S2567" s="3">
        <v>0</v>
      </c>
      <c r="T2567" s="206">
        <f>ABS(Table1[[#This Row],[Prod]]-Table1[[#This Row],[Planned]])</f>
        <v>0</v>
      </c>
      <c r="U2567" s="209">
        <f>IF(ABS(Table1[[#This Row],[Prod]]-Table1[[#This Row],[Planned]])&gt;Table1[[#This Row],[Planned]],0,IF(Table1[[#This Row],[Planned]]=0,0,1-ABS(Table1[[#This Row],[Prod]]-Table1[[#This Row],[Planned]])/Table1[[#This Row],[Planned]]))</f>
        <v>0</v>
      </c>
      <c r="V2567" s="11"/>
      <c r="W2567" s="11"/>
      <c r="X2567" s="27">
        <v>0</v>
      </c>
      <c r="Y2567" s="206">
        <f>Table1[[#This Row],[Prod]]</f>
        <v>0</v>
      </c>
      <c r="Z2567" s="206">
        <f>ABS(Table1[[#This Row],[Prod2]]-Table1[[#This Row],[Plan Revised]])</f>
        <v>0</v>
      </c>
      <c r="AA2567" s="209">
        <f>IF(ABS(Table1[[#This Row],[Prod2]]-Table1[[#This Row],[Plan Revised]])&gt;Table1[[#This Row],[Plan Revised]],0,IF(Table1[[#This Row],[Plan Revised]]=0,0,1-ABS(Table1[[#This Row],[Prod2]]-Table1[[#This Row],[Plan Revised]])/Table1[[#This Row],[Plan Revised]]))</f>
        <v>0</v>
      </c>
      <c r="AB2567" s="3"/>
      <c r="AC2567" s="30"/>
      <c r="AD2567"/>
      <c r="AF2567"/>
    </row>
    <row r="2568" spans="1:32">
      <c r="A2568" s="15" t="str">
        <f>IF(Table1[Week]=WeekSel,"Yes","No")</f>
        <v>No</v>
      </c>
      <c r="B2568" s="15" t="str">
        <f>IF((Table1[StartDate]&gt;=Date.GraphMin)*(Table1[StartDate]&lt;=Date.GraphMax)=1,"Yes","No")</f>
        <v>No</v>
      </c>
      <c r="C2568" s="15" t="str">
        <f>IF(OR(Table1[[#This Row],[Site]]="FOOD MILLING",Table1[[#This Row],[Site]]="GODACO"), "No", "Yes")</f>
        <v>Yes</v>
      </c>
      <c r="D2568" s="40">
        <f>MAX(DATE(Table1[Year],1,1),DATE(Table1[Year],1,1)-WEEKDAY(DATE(Table1[Year],1,1),2)+(Table1[WeekNum]-1)*7+1)</f>
        <v>44613</v>
      </c>
      <c r="E2568" s="40">
        <f>MIN(DATE(Table1[Year]+1,1,0),DATE(Table1[Year],1,1)-WEEKDAY(DATE(Table1[Year],1,1),2)+Table1[WeekNum]*7)</f>
        <v>44619</v>
      </c>
      <c r="F2568" s="15">
        <v>2022</v>
      </c>
      <c r="G2568" s="15">
        <f t="shared" si="80"/>
        <v>2</v>
      </c>
      <c r="H2568" s="16">
        <v>9</v>
      </c>
      <c r="I2568" s="207" t="str">
        <f>"W" &amp;Table1[[#This Row],[WeekNum]]</f>
        <v>W9</v>
      </c>
      <c r="J2568" s="19" t="str">
        <f t="shared" si="81"/>
        <v>22-W09</v>
      </c>
      <c r="K2568" s="4" t="s">
        <v>474</v>
      </c>
      <c r="L2568" s="4"/>
      <c r="M2568" s="4" t="s">
        <v>77</v>
      </c>
      <c r="N2568" s="266" t="s">
        <v>368</v>
      </c>
      <c r="O2568" s="266" t="s">
        <v>386</v>
      </c>
      <c r="P2568" s="11" t="s">
        <v>410</v>
      </c>
      <c r="Q2568" s="11" t="s">
        <v>419</v>
      </c>
      <c r="R2568" s="3">
        <v>0</v>
      </c>
      <c r="S2568" s="3">
        <v>0</v>
      </c>
      <c r="T2568" s="206">
        <f>ABS(Table1[[#This Row],[Prod]]-Table1[[#This Row],[Planned]])</f>
        <v>0</v>
      </c>
      <c r="U2568" s="209">
        <f>IF(ABS(Table1[[#This Row],[Prod]]-Table1[[#This Row],[Planned]])&gt;Table1[[#This Row],[Planned]],0,IF(Table1[[#This Row],[Planned]]=0,0,1-ABS(Table1[[#This Row],[Prod]]-Table1[[#This Row],[Planned]])/Table1[[#This Row],[Planned]]))</f>
        <v>0</v>
      </c>
      <c r="V2568" s="11"/>
      <c r="W2568" s="11"/>
      <c r="X2568" s="27">
        <v>0</v>
      </c>
      <c r="Y2568" s="206">
        <f>Table1[[#This Row],[Prod]]</f>
        <v>0</v>
      </c>
      <c r="Z2568" s="206">
        <f>ABS(Table1[[#This Row],[Prod2]]-Table1[[#This Row],[Plan Revised]])</f>
        <v>0</v>
      </c>
      <c r="AA2568" s="209">
        <f>IF(ABS(Table1[[#This Row],[Prod2]]-Table1[[#This Row],[Plan Revised]])&gt;Table1[[#This Row],[Plan Revised]],0,IF(Table1[[#This Row],[Plan Revised]]=0,0,1-ABS(Table1[[#This Row],[Prod2]]-Table1[[#This Row],[Plan Revised]])/Table1[[#This Row],[Plan Revised]]))</f>
        <v>0</v>
      </c>
      <c r="AB2568" s="3"/>
      <c r="AC2568" s="30"/>
      <c r="AD2568"/>
      <c r="AF2568"/>
    </row>
    <row r="2569" spans="1:32">
      <c r="A2569" s="15" t="str">
        <f>IF(Table1[Week]=WeekSel,"Yes","No")</f>
        <v>No</v>
      </c>
      <c r="B2569" s="15" t="str">
        <f>IF((Table1[StartDate]&gt;=Date.GraphMin)*(Table1[StartDate]&lt;=Date.GraphMax)=1,"Yes","No")</f>
        <v>No</v>
      </c>
      <c r="C2569" s="15" t="str">
        <f>IF(OR(Table1[[#This Row],[Site]]="FOOD MILLING",Table1[[#This Row],[Site]]="GODACO"), "No", "Yes")</f>
        <v>Yes</v>
      </c>
      <c r="D2569" s="40">
        <f>MAX(DATE(Table1[Year],1,1),DATE(Table1[Year],1,1)-WEEKDAY(DATE(Table1[Year],1,1),2)+(Table1[WeekNum]-1)*7+1)</f>
        <v>44613</v>
      </c>
      <c r="E2569" s="40">
        <f>MIN(DATE(Table1[Year]+1,1,0),DATE(Table1[Year],1,1)-WEEKDAY(DATE(Table1[Year],1,1),2)+Table1[WeekNum]*7)</f>
        <v>44619</v>
      </c>
      <c r="F2569" s="15">
        <v>2022</v>
      </c>
      <c r="G2569" s="15">
        <f t="shared" si="80"/>
        <v>2</v>
      </c>
      <c r="H2569" s="16">
        <v>9</v>
      </c>
      <c r="I2569" s="207" t="str">
        <f>"W" &amp;Table1[[#This Row],[WeekNum]]</f>
        <v>W9</v>
      </c>
      <c r="J2569" s="19" t="str">
        <f t="shared" si="81"/>
        <v>22-W09</v>
      </c>
      <c r="K2569" s="4" t="s">
        <v>430</v>
      </c>
      <c r="L2569" s="4"/>
      <c r="M2569" s="4" t="s">
        <v>77</v>
      </c>
      <c r="N2569" s="266" t="s">
        <v>368</v>
      </c>
      <c r="O2569" s="266" t="s">
        <v>386</v>
      </c>
      <c r="P2569" s="11" t="s">
        <v>387</v>
      </c>
      <c r="Q2569" s="11" t="s">
        <v>419</v>
      </c>
      <c r="R2569" s="3">
        <v>2000</v>
      </c>
      <c r="S2569" s="3">
        <v>1917</v>
      </c>
      <c r="T2569" s="206">
        <f>ABS(Table1[[#This Row],[Prod]]-Table1[[#This Row],[Planned]])</f>
        <v>83</v>
      </c>
      <c r="U2569" s="209">
        <f>IF(ABS(Table1[[#This Row],[Prod]]-Table1[[#This Row],[Planned]])&gt;Table1[[#This Row],[Planned]],0,IF(Table1[[#This Row],[Planned]]=0,0,1-ABS(Table1[[#This Row],[Prod]]-Table1[[#This Row],[Planned]])/Table1[[#This Row],[Planned]]))</f>
        <v>0.95850000000000002</v>
      </c>
      <c r="V2569" s="11"/>
      <c r="W2569" s="11"/>
      <c r="X2569" s="27">
        <v>2000</v>
      </c>
      <c r="Y2569" s="206">
        <f>Table1[[#This Row],[Prod]]</f>
        <v>1917</v>
      </c>
      <c r="Z2569" s="206">
        <f>ABS(Table1[[#This Row],[Prod2]]-Table1[[#This Row],[Plan Revised]])</f>
        <v>83</v>
      </c>
      <c r="AA2569" s="209">
        <f>IF(ABS(Table1[[#This Row],[Prod2]]-Table1[[#This Row],[Plan Revised]])&gt;Table1[[#This Row],[Plan Revised]],0,IF(Table1[[#This Row],[Plan Revised]]=0,0,1-ABS(Table1[[#This Row],[Prod2]]-Table1[[#This Row],[Plan Revised]])/Table1[[#This Row],[Plan Revised]]))</f>
        <v>0.95850000000000002</v>
      </c>
      <c r="AB2569" s="3"/>
      <c r="AC2569" s="30"/>
      <c r="AD2569"/>
      <c r="AF2569"/>
    </row>
    <row r="2570" spans="1:32">
      <c r="A2570" s="15" t="str">
        <f>IF(Table1[Week]=WeekSel,"Yes","No")</f>
        <v>No</v>
      </c>
      <c r="B2570" s="15" t="str">
        <f>IF((Table1[StartDate]&gt;=Date.GraphMin)*(Table1[StartDate]&lt;=Date.GraphMax)=1,"Yes","No")</f>
        <v>No</v>
      </c>
      <c r="C2570" s="15" t="str">
        <f>IF(OR(Table1[[#This Row],[Site]]="FOOD MILLING",Table1[[#This Row],[Site]]="GODACO"), "No", "Yes")</f>
        <v>Yes</v>
      </c>
      <c r="D2570" s="40">
        <f>MAX(DATE(Table1[Year],1,1),DATE(Table1[Year],1,1)-WEEKDAY(DATE(Table1[Year],1,1),2)+(Table1[WeekNum]-1)*7+1)</f>
        <v>44613</v>
      </c>
      <c r="E2570" s="40">
        <f>MIN(DATE(Table1[Year]+1,1,0),DATE(Table1[Year],1,1)-WEEKDAY(DATE(Table1[Year],1,1),2)+Table1[WeekNum]*7)</f>
        <v>44619</v>
      </c>
      <c r="F2570" s="15">
        <v>2022</v>
      </c>
      <c r="G2570" s="15">
        <f t="shared" si="80"/>
        <v>2</v>
      </c>
      <c r="H2570" s="16">
        <v>9</v>
      </c>
      <c r="I2570" s="207" t="str">
        <f>"W" &amp;Table1[[#This Row],[WeekNum]]</f>
        <v>W9</v>
      </c>
      <c r="J2570" s="19" t="str">
        <f t="shared" si="81"/>
        <v>22-W09</v>
      </c>
      <c r="K2570" s="4" t="s">
        <v>431</v>
      </c>
      <c r="L2570" s="4"/>
      <c r="M2570" s="4" t="s">
        <v>77</v>
      </c>
      <c r="N2570" s="266" t="s">
        <v>368</v>
      </c>
      <c r="O2570" s="266" t="s">
        <v>386</v>
      </c>
      <c r="P2570" s="11" t="s">
        <v>387</v>
      </c>
      <c r="Q2570" s="11" t="s">
        <v>419</v>
      </c>
      <c r="R2570" s="3">
        <v>0</v>
      </c>
      <c r="S2570" s="3">
        <v>0</v>
      </c>
      <c r="T2570" s="206">
        <f>ABS(Table1[[#This Row],[Prod]]-Table1[[#This Row],[Planned]])</f>
        <v>0</v>
      </c>
      <c r="U2570" s="209">
        <f>IF(ABS(Table1[[#This Row],[Prod]]-Table1[[#This Row],[Planned]])&gt;Table1[[#This Row],[Planned]],0,IF(Table1[[#This Row],[Planned]]=0,0,1-ABS(Table1[[#This Row],[Prod]]-Table1[[#This Row],[Planned]])/Table1[[#This Row],[Planned]]))</f>
        <v>0</v>
      </c>
      <c r="V2570" s="11"/>
      <c r="W2570" s="11"/>
      <c r="X2570" s="27">
        <v>0</v>
      </c>
      <c r="Y2570" s="206">
        <f>Table1[[#This Row],[Prod]]</f>
        <v>0</v>
      </c>
      <c r="Z2570" s="206">
        <f>ABS(Table1[[#This Row],[Prod2]]-Table1[[#This Row],[Plan Revised]])</f>
        <v>0</v>
      </c>
      <c r="AA2570" s="209">
        <f>IF(ABS(Table1[[#This Row],[Prod2]]-Table1[[#This Row],[Plan Revised]])&gt;Table1[[#This Row],[Plan Revised]],0,IF(Table1[[#This Row],[Plan Revised]]=0,0,1-ABS(Table1[[#This Row],[Prod2]]-Table1[[#This Row],[Plan Revised]])/Table1[[#This Row],[Plan Revised]]))</f>
        <v>0</v>
      </c>
      <c r="AB2570" s="3"/>
      <c r="AC2570" s="30"/>
      <c r="AD2570"/>
      <c r="AF2570"/>
    </row>
    <row r="2571" spans="1:32">
      <c r="A2571" s="15" t="str">
        <f>IF(Table1[Week]=WeekSel,"Yes","No")</f>
        <v>No</v>
      </c>
      <c r="B2571" s="15" t="str">
        <f>IF((Table1[StartDate]&gt;=Date.GraphMin)*(Table1[StartDate]&lt;=Date.GraphMax)=1,"Yes","No")</f>
        <v>No</v>
      </c>
      <c r="C2571" s="15" t="str">
        <f>IF(OR(Table1[[#This Row],[Site]]="FOOD MILLING",Table1[[#This Row],[Site]]="GODACO"), "No", "Yes")</f>
        <v>Yes</v>
      </c>
      <c r="D2571" s="40">
        <f>MAX(DATE(Table1[Year],1,1),DATE(Table1[Year],1,1)-WEEKDAY(DATE(Table1[Year],1,1),2)+(Table1[WeekNum]-1)*7+1)</f>
        <v>44613</v>
      </c>
      <c r="E2571" s="40">
        <f>MIN(DATE(Table1[Year]+1,1,0),DATE(Table1[Year],1,1)-WEEKDAY(DATE(Table1[Year],1,1),2)+Table1[WeekNum]*7)</f>
        <v>44619</v>
      </c>
      <c r="F2571" s="15">
        <v>2022</v>
      </c>
      <c r="G2571" s="15">
        <f t="shared" si="80"/>
        <v>2</v>
      </c>
      <c r="H2571" s="16">
        <v>9</v>
      </c>
      <c r="I2571" s="207" t="str">
        <f>"W" &amp;Table1[[#This Row],[WeekNum]]</f>
        <v>W9</v>
      </c>
      <c r="J2571" s="19" t="str">
        <f t="shared" si="81"/>
        <v>22-W09</v>
      </c>
      <c r="K2571" s="4" t="s">
        <v>432</v>
      </c>
      <c r="L2571" s="4"/>
      <c r="M2571" s="4" t="s">
        <v>77</v>
      </c>
      <c r="N2571" s="266" t="s">
        <v>368</v>
      </c>
      <c r="O2571" s="266" t="s">
        <v>386</v>
      </c>
      <c r="P2571" s="11" t="s">
        <v>387</v>
      </c>
      <c r="Q2571" s="11" t="s">
        <v>419</v>
      </c>
      <c r="R2571" s="3">
        <v>0</v>
      </c>
      <c r="S2571" s="3">
        <v>0</v>
      </c>
      <c r="T2571" s="206">
        <f>ABS(Table1[[#This Row],[Prod]]-Table1[[#This Row],[Planned]])</f>
        <v>0</v>
      </c>
      <c r="U2571" s="209">
        <f>IF(ABS(Table1[[#This Row],[Prod]]-Table1[[#This Row],[Planned]])&gt;Table1[[#This Row],[Planned]],0,IF(Table1[[#This Row],[Planned]]=0,0,1-ABS(Table1[[#This Row],[Prod]]-Table1[[#This Row],[Planned]])/Table1[[#This Row],[Planned]]))</f>
        <v>0</v>
      </c>
      <c r="V2571" s="11"/>
      <c r="W2571" s="11"/>
      <c r="X2571" s="27">
        <v>0</v>
      </c>
      <c r="Y2571" s="206">
        <f>Table1[[#This Row],[Prod]]</f>
        <v>0</v>
      </c>
      <c r="Z2571" s="206">
        <f>ABS(Table1[[#This Row],[Prod2]]-Table1[[#This Row],[Plan Revised]])</f>
        <v>0</v>
      </c>
      <c r="AA2571" s="209">
        <f>IF(ABS(Table1[[#This Row],[Prod2]]-Table1[[#This Row],[Plan Revised]])&gt;Table1[[#This Row],[Plan Revised]],0,IF(Table1[[#This Row],[Plan Revised]]=0,0,1-ABS(Table1[[#This Row],[Prod2]]-Table1[[#This Row],[Plan Revised]])/Table1[[#This Row],[Plan Revised]]))</f>
        <v>0</v>
      </c>
      <c r="AB2571" s="3"/>
      <c r="AC2571" s="30"/>
      <c r="AD2571"/>
      <c r="AF2571"/>
    </row>
    <row r="2572" spans="1:32">
      <c r="A2572" s="15" t="str">
        <f>IF(Table1[Week]=WeekSel,"Yes","No")</f>
        <v>No</v>
      </c>
      <c r="B2572" s="15" t="str">
        <f>IF((Table1[StartDate]&gt;=Date.GraphMin)*(Table1[StartDate]&lt;=Date.GraphMax)=1,"Yes","No")</f>
        <v>No</v>
      </c>
      <c r="C2572" s="15" t="str">
        <f>IF(OR(Table1[[#This Row],[Site]]="FOOD MILLING",Table1[[#This Row],[Site]]="GODACO"), "No", "Yes")</f>
        <v>Yes</v>
      </c>
      <c r="D2572" s="40">
        <f>MAX(DATE(Table1[Year],1,1),DATE(Table1[Year],1,1)-WEEKDAY(DATE(Table1[Year],1,1),2)+(Table1[WeekNum]-1)*7+1)</f>
        <v>44613</v>
      </c>
      <c r="E2572" s="40">
        <f>MIN(DATE(Table1[Year]+1,1,0),DATE(Table1[Year],1,1)-WEEKDAY(DATE(Table1[Year],1,1),2)+Table1[WeekNum]*7)</f>
        <v>44619</v>
      </c>
      <c r="F2572" s="15">
        <v>2022</v>
      </c>
      <c r="G2572" s="15">
        <f t="shared" si="80"/>
        <v>2</v>
      </c>
      <c r="H2572" s="16">
        <v>9</v>
      </c>
      <c r="I2572" s="207" t="str">
        <f>"W" &amp;Table1[[#This Row],[WeekNum]]</f>
        <v>W9</v>
      </c>
      <c r="J2572" s="19" t="str">
        <f t="shared" si="81"/>
        <v>22-W09</v>
      </c>
      <c r="K2572" s="4" t="s">
        <v>434</v>
      </c>
      <c r="L2572" s="4"/>
      <c r="M2572" s="4" t="s">
        <v>77</v>
      </c>
      <c r="N2572" s="266" t="s">
        <v>368</v>
      </c>
      <c r="O2572" s="266" t="s">
        <v>386</v>
      </c>
      <c r="P2572" s="11" t="s">
        <v>387</v>
      </c>
      <c r="Q2572" s="11" t="s">
        <v>419</v>
      </c>
      <c r="R2572" s="3">
        <v>0</v>
      </c>
      <c r="S2572" s="3">
        <v>0</v>
      </c>
      <c r="T2572" s="206">
        <f>ABS(Table1[[#This Row],[Prod]]-Table1[[#This Row],[Planned]])</f>
        <v>0</v>
      </c>
      <c r="U2572" s="209">
        <f>IF(ABS(Table1[[#This Row],[Prod]]-Table1[[#This Row],[Planned]])&gt;Table1[[#This Row],[Planned]],0,IF(Table1[[#This Row],[Planned]]=0,0,1-ABS(Table1[[#This Row],[Prod]]-Table1[[#This Row],[Planned]])/Table1[[#This Row],[Planned]]))</f>
        <v>0</v>
      </c>
      <c r="V2572" s="11"/>
      <c r="W2572" s="11"/>
      <c r="X2572" s="27">
        <v>0</v>
      </c>
      <c r="Y2572" s="206">
        <f>Table1[[#This Row],[Prod]]</f>
        <v>0</v>
      </c>
      <c r="Z2572" s="206">
        <f>ABS(Table1[[#This Row],[Prod2]]-Table1[[#This Row],[Plan Revised]])</f>
        <v>0</v>
      </c>
      <c r="AA2572" s="209">
        <f>IF(ABS(Table1[[#This Row],[Prod2]]-Table1[[#This Row],[Plan Revised]])&gt;Table1[[#This Row],[Plan Revised]],0,IF(Table1[[#This Row],[Plan Revised]]=0,0,1-ABS(Table1[[#This Row],[Prod2]]-Table1[[#This Row],[Plan Revised]])/Table1[[#This Row],[Plan Revised]]))</f>
        <v>0</v>
      </c>
      <c r="AB2572" s="3"/>
      <c r="AC2572" s="30"/>
      <c r="AD2572"/>
      <c r="AF2572"/>
    </row>
    <row r="2573" spans="1:32">
      <c r="A2573" s="15" t="str">
        <f>IF(Table1[Week]=WeekSel,"Yes","No")</f>
        <v>No</v>
      </c>
      <c r="B2573" s="15" t="str">
        <f>IF((Table1[StartDate]&gt;=Date.GraphMin)*(Table1[StartDate]&lt;=Date.GraphMax)=1,"Yes","No")</f>
        <v>No</v>
      </c>
      <c r="C2573" s="15" t="str">
        <f>IF(OR(Table1[[#This Row],[Site]]="FOOD MILLING",Table1[[#This Row],[Site]]="GODACO"), "No", "Yes")</f>
        <v>Yes</v>
      </c>
      <c r="D2573" s="40">
        <f>MAX(DATE(Table1[Year],1,1),DATE(Table1[Year],1,1)-WEEKDAY(DATE(Table1[Year],1,1),2)+(Table1[WeekNum]-1)*7+1)</f>
        <v>44613</v>
      </c>
      <c r="E2573" s="40">
        <f>MIN(DATE(Table1[Year]+1,1,0),DATE(Table1[Year],1,1)-WEEKDAY(DATE(Table1[Year],1,1),2)+Table1[WeekNum]*7)</f>
        <v>44619</v>
      </c>
      <c r="F2573" s="15">
        <v>2022</v>
      </c>
      <c r="G2573" s="15">
        <f t="shared" si="80"/>
        <v>2</v>
      </c>
      <c r="H2573" s="16">
        <v>9</v>
      </c>
      <c r="I2573" s="207" t="str">
        <f>"W" &amp;Table1[[#This Row],[WeekNum]]</f>
        <v>W9</v>
      </c>
      <c r="J2573" s="19" t="str">
        <f t="shared" si="81"/>
        <v>22-W09</v>
      </c>
      <c r="K2573" s="4" t="s">
        <v>433</v>
      </c>
      <c r="L2573" s="4"/>
      <c r="M2573" s="4" t="s">
        <v>77</v>
      </c>
      <c r="N2573" s="266" t="s">
        <v>368</v>
      </c>
      <c r="O2573" s="266" t="s">
        <v>386</v>
      </c>
      <c r="P2573" s="11" t="s">
        <v>387</v>
      </c>
      <c r="Q2573" s="11" t="s">
        <v>419</v>
      </c>
      <c r="R2573" s="3">
        <v>0</v>
      </c>
      <c r="S2573" s="3">
        <v>0</v>
      </c>
      <c r="T2573" s="206">
        <f>ABS(Table1[[#This Row],[Prod]]-Table1[[#This Row],[Planned]])</f>
        <v>0</v>
      </c>
      <c r="U2573" s="209">
        <f>IF(ABS(Table1[[#This Row],[Prod]]-Table1[[#This Row],[Planned]])&gt;Table1[[#This Row],[Planned]],0,IF(Table1[[#This Row],[Planned]]=0,0,1-ABS(Table1[[#This Row],[Prod]]-Table1[[#This Row],[Planned]])/Table1[[#This Row],[Planned]]))</f>
        <v>0</v>
      </c>
      <c r="V2573" s="11"/>
      <c r="W2573" s="11"/>
      <c r="X2573" s="27">
        <v>0</v>
      </c>
      <c r="Y2573" s="206">
        <f>Table1[[#This Row],[Prod]]</f>
        <v>0</v>
      </c>
      <c r="Z2573" s="206">
        <f>ABS(Table1[[#This Row],[Prod2]]-Table1[[#This Row],[Plan Revised]])</f>
        <v>0</v>
      </c>
      <c r="AA2573" s="209">
        <f>IF(ABS(Table1[[#This Row],[Prod2]]-Table1[[#This Row],[Plan Revised]])&gt;Table1[[#This Row],[Plan Revised]],0,IF(Table1[[#This Row],[Plan Revised]]=0,0,1-ABS(Table1[[#This Row],[Prod2]]-Table1[[#This Row],[Plan Revised]])/Table1[[#This Row],[Plan Revised]]))</f>
        <v>0</v>
      </c>
      <c r="AB2573" s="3"/>
      <c r="AC2573" s="30"/>
      <c r="AD2573"/>
      <c r="AF2573"/>
    </row>
    <row r="2574" spans="1:32">
      <c r="A2574" s="15" t="str">
        <f>IF(Table1[Week]=WeekSel,"Yes","No")</f>
        <v>No</v>
      </c>
      <c r="B2574" s="15" t="str">
        <f>IF((Table1[StartDate]&gt;=Date.GraphMin)*(Table1[StartDate]&lt;=Date.GraphMax)=1,"Yes","No")</f>
        <v>No</v>
      </c>
      <c r="C2574" s="15" t="str">
        <f>IF(OR(Table1[[#This Row],[Site]]="FOOD MILLING",Table1[[#This Row],[Site]]="GODACO"), "No", "Yes")</f>
        <v>Yes</v>
      </c>
      <c r="D2574" s="40">
        <f>MAX(DATE(Table1[Year],1,1),DATE(Table1[Year],1,1)-WEEKDAY(DATE(Table1[Year],1,1),2)+(Table1[WeekNum]-1)*7+1)</f>
        <v>44613</v>
      </c>
      <c r="E2574" s="40">
        <f>MIN(DATE(Table1[Year]+1,1,0),DATE(Table1[Year],1,1)-WEEKDAY(DATE(Table1[Year],1,1),2)+Table1[WeekNum]*7)</f>
        <v>44619</v>
      </c>
      <c r="F2574" s="15">
        <v>2022</v>
      </c>
      <c r="G2574" s="15">
        <f t="shared" si="80"/>
        <v>2</v>
      </c>
      <c r="H2574" s="16">
        <v>9</v>
      </c>
      <c r="I2574" s="207" t="str">
        <f>"W" &amp;Table1[[#This Row],[WeekNum]]</f>
        <v>W9</v>
      </c>
      <c r="J2574" s="19" t="str">
        <f t="shared" si="81"/>
        <v>22-W09</v>
      </c>
      <c r="K2574" s="4" t="s">
        <v>498</v>
      </c>
      <c r="L2574" s="4"/>
      <c r="M2574" s="4" t="s">
        <v>72</v>
      </c>
      <c r="N2574" s="4" t="s">
        <v>44</v>
      </c>
      <c r="O2574" s="266" t="s">
        <v>389</v>
      </c>
      <c r="P2574" s="11" t="s">
        <v>390</v>
      </c>
      <c r="Q2574" s="11" t="s">
        <v>421</v>
      </c>
      <c r="R2574" s="3">
        <v>465</v>
      </c>
      <c r="S2574" s="3">
        <v>0</v>
      </c>
      <c r="T2574" s="206">
        <f>ABS(Table1[[#This Row],[Prod]]-Table1[[#This Row],[Planned]])</f>
        <v>465</v>
      </c>
      <c r="U2574" s="209">
        <f>IF(ABS(Table1[[#This Row],[Prod]]-Table1[[#This Row],[Planned]])&gt;Table1[[#This Row],[Planned]],0,IF(Table1[[#This Row],[Planned]]=0,0,1-ABS(Table1[[#This Row],[Prod]]-Table1[[#This Row],[Planned]])/Table1[[#This Row],[Planned]]))</f>
        <v>0</v>
      </c>
      <c r="V2574" s="11"/>
      <c r="W2574" s="11"/>
      <c r="X2574" s="27">
        <v>465</v>
      </c>
      <c r="Y2574" s="206">
        <f>Table1[[#This Row],[Prod]]</f>
        <v>0</v>
      </c>
      <c r="Z2574" s="206">
        <f>ABS(Table1[[#This Row],[Prod2]]-Table1[[#This Row],[Plan Revised]])</f>
        <v>465</v>
      </c>
      <c r="AA2574" s="209">
        <f>IF(ABS(Table1[[#This Row],[Prod2]]-Table1[[#This Row],[Plan Revised]])&gt;Table1[[#This Row],[Plan Revised]],0,IF(Table1[[#This Row],[Plan Revised]]=0,0,1-ABS(Table1[[#This Row],[Prod2]]-Table1[[#This Row],[Plan Revised]])/Table1[[#This Row],[Plan Revised]]))</f>
        <v>0</v>
      </c>
      <c r="AB2574" s="3"/>
      <c r="AC2574" s="30"/>
      <c r="AD2574"/>
      <c r="AF2574"/>
    </row>
    <row r="2575" spans="1:32">
      <c r="A2575" s="15" t="str">
        <f>IF(Table1[Week]=WeekSel,"Yes","No")</f>
        <v>No</v>
      </c>
      <c r="B2575" s="15" t="str">
        <f>IF((Table1[StartDate]&gt;=Date.GraphMin)*(Table1[StartDate]&lt;=Date.GraphMax)=1,"Yes","No")</f>
        <v>No</v>
      </c>
      <c r="C2575" s="15" t="str">
        <f>IF(OR(Table1[[#This Row],[Site]]="FOOD MILLING",Table1[[#This Row],[Site]]="GODACO"), "No", "Yes")</f>
        <v>Yes</v>
      </c>
      <c r="D2575" s="40">
        <f>MAX(DATE(Table1[Year],1,1),DATE(Table1[Year],1,1)-WEEKDAY(DATE(Table1[Year],1,1),2)+(Table1[WeekNum]-1)*7+1)</f>
        <v>44613</v>
      </c>
      <c r="E2575" s="40">
        <f>MIN(DATE(Table1[Year]+1,1,0),DATE(Table1[Year],1,1)-WEEKDAY(DATE(Table1[Year],1,1),2)+Table1[WeekNum]*7)</f>
        <v>44619</v>
      </c>
      <c r="F2575" s="15">
        <v>2022</v>
      </c>
      <c r="G2575" s="15">
        <f t="shared" si="80"/>
        <v>2</v>
      </c>
      <c r="H2575" s="16">
        <v>9</v>
      </c>
      <c r="I2575" s="207" t="str">
        <f>"W" &amp;Table1[[#This Row],[WeekNum]]</f>
        <v>W9</v>
      </c>
      <c r="J2575" s="19" t="str">
        <f t="shared" si="81"/>
        <v>22-W09</v>
      </c>
      <c r="K2575" s="4" t="s">
        <v>684</v>
      </c>
      <c r="L2575" s="4"/>
      <c r="M2575" s="4" t="s">
        <v>72</v>
      </c>
      <c r="N2575" s="4" t="s">
        <v>44</v>
      </c>
      <c r="O2575" s="266" t="s">
        <v>391</v>
      </c>
      <c r="P2575" s="11" t="s">
        <v>392</v>
      </c>
      <c r="Q2575" s="11" t="s">
        <v>421</v>
      </c>
      <c r="R2575" s="3">
        <v>0</v>
      </c>
      <c r="S2575" s="3">
        <v>0</v>
      </c>
      <c r="T2575" s="206">
        <f>ABS(Table1[[#This Row],[Prod]]-Table1[[#This Row],[Planned]])</f>
        <v>0</v>
      </c>
      <c r="U2575" s="209">
        <f>IF(ABS(Table1[[#This Row],[Prod]]-Table1[[#This Row],[Planned]])&gt;Table1[[#This Row],[Planned]],0,IF(Table1[[#This Row],[Planned]]=0,0,1-ABS(Table1[[#This Row],[Prod]]-Table1[[#This Row],[Planned]])/Table1[[#This Row],[Planned]]))</f>
        <v>0</v>
      </c>
      <c r="V2575" s="11"/>
      <c r="W2575" s="11"/>
      <c r="X2575" s="27">
        <v>0</v>
      </c>
      <c r="Y2575" s="206">
        <f>Table1[[#This Row],[Prod]]</f>
        <v>0</v>
      </c>
      <c r="Z2575" s="206">
        <f>ABS(Table1[[#This Row],[Prod2]]-Table1[[#This Row],[Plan Revised]])</f>
        <v>0</v>
      </c>
      <c r="AA2575" s="209">
        <f>IF(ABS(Table1[[#This Row],[Prod2]]-Table1[[#This Row],[Plan Revised]])&gt;Table1[[#This Row],[Plan Revised]],0,IF(Table1[[#This Row],[Plan Revised]]=0,0,1-ABS(Table1[[#This Row],[Prod2]]-Table1[[#This Row],[Plan Revised]])/Table1[[#This Row],[Plan Revised]]))</f>
        <v>0</v>
      </c>
      <c r="AB2575" s="3"/>
      <c r="AC2575" s="30"/>
      <c r="AD2575"/>
      <c r="AF2575"/>
    </row>
    <row r="2576" spans="1:32">
      <c r="A2576" s="15" t="str">
        <f>IF(Table1[Week]=WeekSel,"Yes","No")</f>
        <v>No</v>
      </c>
      <c r="B2576" s="15" t="str">
        <f>IF((Table1[StartDate]&gt;=Date.GraphMin)*(Table1[StartDate]&lt;=Date.GraphMax)=1,"Yes","No")</f>
        <v>No</v>
      </c>
      <c r="C2576" s="15" t="str">
        <f>IF(OR(Table1[[#This Row],[Site]]="FOOD MILLING",Table1[[#This Row],[Site]]="GODACO"), "No", "Yes")</f>
        <v>Yes</v>
      </c>
      <c r="D2576" s="40">
        <f>MAX(DATE(Table1[Year],1,1),DATE(Table1[Year],1,1)-WEEKDAY(DATE(Table1[Year],1,1),2)+(Table1[WeekNum]-1)*7+1)</f>
        <v>44613</v>
      </c>
      <c r="E2576" s="40">
        <f>MIN(DATE(Table1[Year]+1,1,0),DATE(Table1[Year],1,1)-WEEKDAY(DATE(Table1[Year],1,1),2)+Table1[WeekNum]*7)</f>
        <v>44619</v>
      </c>
      <c r="F2576" s="15">
        <v>2022</v>
      </c>
      <c r="G2576" s="15">
        <f t="shared" si="80"/>
        <v>2</v>
      </c>
      <c r="H2576" s="16">
        <v>9</v>
      </c>
      <c r="I2576" s="207" t="str">
        <f>"W" &amp;Table1[[#This Row],[WeekNum]]</f>
        <v>W9</v>
      </c>
      <c r="J2576" s="19" t="str">
        <f t="shared" si="81"/>
        <v>22-W09</v>
      </c>
      <c r="K2576" s="4" t="s">
        <v>647</v>
      </c>
      <c r="L2576" s="4"/>
      <c r="M2576" s="4" t="s">
        <v>72</v>
      </c>
      <c r="N2576" s="4" t="s">
        <v>44</v>
      </c>
      <c r="O2576" s="266" t="s">
        <v>415</v>
      </c>
      <c r="P2576" s="11" t="s">
        <v>378</v>
      </c>
      <c r="Q2576" s="11" t="s">
        <v>421</v>
      </c>
      <c r="R2576" s="3">
        <v>3000</v>
      </c>
      <c r="S2576" s="3">
        <v>364.08</v>
      </c>
      <c r="T2576" s="206">
        <f>ABS(Table1[[#This Row],[Prod]]-Table1[[#This Row],[Planned]])</f>
        <v>2635.92</v>
      </c>
      <c r="U2576" s="209">
        <f>IF(ABS(Table1[[#This Row],[Prod]]-Table1[[#This Row],[Planned]])&gt;Table1[[#This Row],[Planned]],0,IF(Table1[[#This Row],[Planned]]=0,0,1-ABS(Table1[[#This Row],[Prod]]-Table1[[#This Row],[Planned]])/Table1[[#This Row],[Planned]]))</f>
        <v>0.12136000000000002</v>
      </c>
      <c r="V2576" s="11"/>
      <c r="W2576" s="11"/>
      <c r="X2576" s="27">
        <v>1850</v>
      </c>
      <c r="Y2576" s="206">
        <f>Table1[[#This Row],[Prod]]</f>
        <v>364.08</v>
      </c>
      <c r="Z2576" s="206">
        <f>ABS(Table1[[#This Row],[Prod2]]-Table1[[#This Row],[Plan Revised]])</f>
        <v>1485.92</v>
      </c>
      <c r="AA2576" s="209">
        <f>IF(ABS(Table1[[#This Row],[Prod2]]-Table1[[#This Row],[Plan Revised]])&gt;Table1[[#This Row],[Plan Revised]],0,IF(Table1[[#This Row],[Plan Revised]]=0,0,1-ABS(Table1[[#This Row],[Prod2]]-Table1[[#This Row],[Plan Revised]])/Table1[[#This Row],[Plan Revised]]))</f>
        <v>0.19679999999999997</v>
      </c>
      <c r="AB2576" s="3"/>
      <c r="AC2576" s="30"/>
      <c r="AD2576"/>
      <c r="AF2576"/>
    </row>
    <row r="2577" spans="1:32">
      <c r="A2577" s="15" t="str">
        <f>IF(Table1[Week]=WeekSel,"Yes","No")</f>
        <v>No</v>
      </c>
      <c r="B2577" s="15" t="str">
        <f>IF((Table1[StartDate]&gt;=Date.GraphMin)*(Table1[StartDate]&lt;=Date.GraphMax)=1,"Yes","No")</f>
        <v>No</v>
      </c>
      <c r="C2577" s="15" t="str">
        <f>IF(OR(Table1[[#This Row],[Site]]="FOOD MILLING",Table1[[#This Row],[Site]]="GODACO"), "No", "Yes")</f>
        <v>Yes</v>
      </c>
      <c r="D2577" s="40">
        <f>MAX(DATE(Table1[Year],1,1),DATE(Table1[Year],1,1)-WEEKDAY(DATE(Table1[Year],1,1),2)+(Table1[WeekNum]-1)*7+1)</f>
        <v>44613</v>
      </c>
      <c r="E2577" s="40">
        <f>MIN(DATE(Table1[Year]+1,1,0),DATE(Table1[Year],1,1)-WEEKDAY(DATE(Table1[Year],1,1),2)+Table1[WeekNum]*7)</f>
        <v>44619</v>
      </c>
      <c r="F2577" s="15">
        <v>2022</v>
      </c>
      <c r="G2577" s="15">
        <f t="shared" si="80"/>
        <v>2</v>
      </c>
      <c r="H2577" s="16">
        <v>9</v>
      </c>
      <c r="I2577" s="207" t="str">
        <f>"W" &amp;Table1[[#This Row],[WeekNum]]</f>
        <v>W9</v>
      </c>
      <c r="J2577" s="19" t="str">
        <f t="shared" si="81"/>
        <v>22-W09</v>
      </c>
      <c r="K2577" s="4" t="s">
        <v>685</v>
      </c>
      <c r="L2577" s="4"/>
      <c r="M2577" s="4" t="s">
        <v>72</v>
      </c>
      <c r="N2577" s="4" t="s">
        <v>44</v>
      </c>
      <c r="O2577" s="266" t="s">
        <v>391</v>
      </c>
      <c r="P2577" s="11" t="s">
        <v>392</v>
      </c>
      <c r="Q2577" s="11" t="s">
        <v>421</v>
      </c>
      <c r="R2577" s="3">
        <v>0</v>
      </c>
      <c r="S2577" s="3">
        <v>0</v>
      </c>
      <c r="T2577" s="206">
        <f>ABS(Table1[[#This Row],[Prod]]-Table1[[#This Row],[Planned]])</f>
        <v>0</v>
      </c>
      <c r="U2577" s="209">
        <f>IF(ABS(Table1[[#This Row],[Prod]]-Table1[[#This Row],[Planned]])&gt;Table1[[#This Row],[Planned]],0,IF(Table1[[#This Row],[Planned]]=0,0,1-ABS(Table1[[#This Row],[Prod]]-Table1[[#This Row],[Planned]])/Table1[[#This Row],[Planned]]))</f>
        <v>0</v>
      </c>
      <c r="V2577" s="11"/>
      <c r="W2577" s="11"/>
      <c r="X2577" s="27">
        <v>0</v>
      </c>
      <c r="Y2577" s="206">
        <f>Table1[[#This Row],[Prod]]</f>
        <v>0</v>
      </c>
      <c r="Z2577" s="206">
        <f>ABS(Table1[[#This Row],[Prod2]]-Table1[[#This Row],[Plan Revised]])</f>
        <v>0</v>
      </c>
      <c r="AA2577" s="209">
        <f>IF(ABS(Table1[[#This Row],[Prod2]]-Table1[[#This Row],[Plan Revised]])&gt;Table1[[#This Row],[Plan Revised]],0,IF(Table1[[#This Row],[Plan Revised]]=0,0,1-ABS(Table1[[#This Row],[Prod2]]-Table1[[#This Row],[Plan Revised]])/Table1[[#This Row],[Plan Revised]]))</f>
        <v>0</v>
      </c>
      <c r="AB2577" s="3"/>
      <c r="AC2577" s="30"/>
      <c r="AD2577"/>
      <c r="AF2577"/>
    </row>
    <row r="2578" spans="1:32">
      <c r="A2578" s="15" t="str">
        <f>IF(Table1[Week]=WeekSel,"Yes","No")</f>
        <v>No</v>
      </c>
      <c r="B2578" s="15" t="str">
        <f>IF((Table1[StartDate]&gt;=Date.GraphMin)*(Table1[StartDate]&lt;=Date.GraphMax)=1,"Yes","No")</f>
        <v>No</v>
      </c>
      <c r="C2578" s="15" t="str">
        <f>IF(OR(Table1[[#This Row],[Site]]="FOOD MILLING",Table1[[#This Row],[Site]]="GODACO"), "No", "Yes")</f>
        <v>Yes</v>
      </c>
      <c r="D2578" s="40">
        <f>MAX(DATE(Table1[Year],1,1),DATE(Table1[Year],1,1)-WEEKDAY(DATE(Table1[Year],1,1),2)+(Table1[WeekNum]-1)*7+1)</f>
        <v>44613</v>
      </c>
      <c r="E2578" s="40">
        <f>MIN(DATE(Table1[Year]+1,1,0),DATE(Table1[Year],1,1)-WEEKDAY(DATE(Table1[Year],1,1),2)+Table1[WeekNum]*7)</f>
        <v>44619</v>
      </c>
      <c r="F2578" s="15">
        <v>2022</v>
      </c>
      <c r="G2578" s="15">
        <f t="shared" si="80"/>
        <v>2</v>
      </c>
      <c r="H2578" s="16">
        <v>9</v>
      </c>
      <c r="I2578" s="207" t="str">
        <f>"W" &amp;Table1[[#This Row],[WeekNum]]</f>
        <v>W9</v>
      </c>
      <c r="J2578" s="19" t="str">
        <f t="shared" si="81"/>
        <v>22-W09</v>
      </c>
      <c r="K2578" s="4" t="s">
        <v>685</v>
      </c>
      <c r="L2578" s="4"/>
      <c r="M2578" s="4" t="s">
        <v>72</v>
      </c>
      <c r="N2578" s="4" t="s">
        <v>44</v>
      </c>
      <c r="O2578" s="266" t="s">
        <v>391</v>
      </c>
      <c r="P2578" s="11" t="s">
        <v>392</v>
      </c>
      <c r="Q2578" s="11" t="s">
        <v>421</v>
      </c>
      <c r="R2578" s="3">
        <v>0</v>
      </c>
      <c r="S2578" s="3">
        <v>0</v>
      </c>
      <c r="T2578" s="206">
        <f>ABS(Table1[[#This Row],[Prod]]-Table1[[#This Row],[Planned]])</f>
        <v>0</v>
      </c>
      <c r="U2578" s="209">
        <f>IF(ABS(Table1[[#This Row],[Prod]]-Table1[[#This Row],[Planned]])&gt;Table1[[#This Row],[Planned]],0,IF(Table1[[#This Row],[Planned]]=0,0,1-ABS(Table1[[#This Row],[Prod]]-Table1[[#This Row],[Planned]])/Table1[[#This Row],[Planned]]))</f>
        <v>0</v>
      </c>
      <c r="V2578" s="11"/>
      <c r="W2578" s="11"/>
      <c r="X2578" s="27">
        <v>0</v>
      </c>
      <c r="Y2578" s="206">
        <f>Table1[[#This Row],[Prod]]</f>
        <v>0</v>
      </c>
      <c r="Z2578" s="206">
        <f>ABS(Table1[[#This Row],[Prod2]]-Table1[[#This Row],[Plan Revised]])</f>
        <v>0</v>
      </c>
      <c r="AA2578" s="209">
        <f>IF(ABS(Table1[[#This Row],[Prod2]]-Table1[[#This Row],[Plan Revised]])&gt;Table1[[#This Row],[Plan Revised]],0,IF(Table1[[#This Row],[Plan Revised]]=0,0,1-ABS(Table1[[#This Row],[Prod2]]-Table1[[#This Row],[Plan Revised]])/Table1[[#This Row],[Plan Revised]]))</f>
        <v>0</v>
      </c>
      <c r="AB2578" s="3"/>
      <c r="AC2578" s="30"/>
      <c r="AD2578"/>
      <c r="AF2578"/>
    </row>
    <row r="2579" spans="1:32">
      <c r="A2579" s="15" t="str">
        <f>IF(Table1[Week]=WeekSel,"Yes","No")</f>
        <v>No</v>
      </c>
      <c r="B2579" s="15" t="str">
        <f>IF((Table1[StartDate]&gt;=Date.GraphMin)*(Table1[StartDate]&lt;=Date.GraphMax)=1,"Yes","No")</f>
        <v>No</v>
      </c>
      <c r="C2579" s="15" t="str">
        <f>IF(OR(Table1[[#This Row],[Site]]="FOOD MILLING",Table1[[#This Row],[Site]]="GODACO"), "No", "Yes")</f>
        <v>Yes</v>
      </c>
      <c r="D2579" s="40">
        <f>MAX(DATE(Table1[Year],1,1),DATE(Table1[Year],1,1)-WEEKDAY(DATE(Table1[Year],1,1),2)+(Table1[WeekNum]-1)*7+1)</f>
        <v>44613</v>
      </c>
      <c r="E2579" s="40">
        <f>MIN(DATE(Table1[Year]+1,1,0),DATE(Table1[Year],1,1)-WEEKDAY(DATE(Table1[Year],1,1),2)+Table1[WeekNum]*7)</f>
        <v>44619</v>
      </c>
      <c r="F2579" s="15">
        <v>2022</v>
      </c>
      <c r="G2579" s="15">
        <f t="shared" si="80"/>
        <v>2</v>
      </c>
      <c r="H2579" s="16">
        <v>9</v>
      </c>
      <c r="I2579" s="207" t="str">
        <f>"W" &amp;Table1[[#This Row],[WeekNum]]</f>
        <v>W9</v>
      </c>
      <c r="J2579" s="19" t="str">
        <f t="shared" si="81"/>
        <v>22-W09</v>
      </c>
      <c r="K2579" s="4" t="s">
        <v>686</v>
      </c>
      <c r="L2579" s="4"/>
      <c r="M2579" s="4" t="s">
        <v>72</v>
      </c>
      <c r="N2579" s="4" t="s">
        <v>44</v>
      </c>
      <c r="O2579" s="266" t="s">
        <v>389</v>
      </c>
      <c r="P2579" s="11" t="s">
        <v>390</v>
      </c>
      <c r="Q2579" s="11" t="s">
        <v>421</v>
      </c>
      <c r="R2579" s="3">
        <v>460</v>
      </c>
      <c r="S2579" s="3">
        <v>520.5</v>
      </c>
      <c r="T2579" s="206">
        <f>ABS(Table1[[#This Row],[Prod]]-Table1[[#This Row],[Planned]])</f>
        <v>60.5</v>
      </c>
      <c r="U2579" s="209">
        <f>IF(ABS(Table1[[#This Row],[Prod]]-Table1[[#This Row],[Planned]])&gt;Table1[[#This Row],[Planned]],0,IF(Table1[[#This Row],[Planned]]=0,0,1-ABS(Table1[[#This Row],[Prod]]-Table1[[#This Row],[Planned]])/Table1[[#This Row],[Planned]]))</f>
        <v>0.86847826086956526</v>
      </c>
      <c r="V2579" s="11"/>
      <c r="W2579" s="11"/>
      <c r="X2579" s="27">
        <v>460</v>
      </c>
      <c r="Y2579" s="206">
        <f>Table1[[#This Row],[Prod]]</f>
        <v>520.5</v>
      </c>
      <c r="Z2579" s="206">
        <f>ABS(Table1[[#This Row],[Prod2]]-Table1[[#This Row],[Plan Revised]])</f>
        <v>60.5</v>
      </c>
      <c r="AA2579" s="209">
        <f>IF(ABS(Table1[[#This Row],[Prod2]]-Table1[[#This Row],[Plan Revised]])&gt;Table1[[#This Row],[Plan Revised]],0,IF(Table1[[#This Row],[Plan Revised]]=0,0,1-ABS(Table1[[#This Row],[Prod2]]-Table1[[#This Row],[Plan Revised]])/Table1[[#This Row],[Plan Revised]]))</f>
        <v>0.86847826086956526</v>
      </c>
      <c r="AB2579" s="3"/>
      <c r="AC2579" s="30"/>
      <c r="AD2579"/>
      <c r="AF2579"/>
    </row>
    <row r="2580" spans="1:32">
      <c r="A2580" s="15" t="str">
        <f>IF(Table1[Week]=WeekSel,"Yes","No")</f>
        <v>No</v>
      </c>
      <c r="B2580" s="15" t="str">
        <f>IF((Table1[StartDate]&gt;=Date.GraphMin)*(Table1[StartDate]&lt;=Date.GraphMax)=1,"Yes","No")</f>
        <v>No</v>
      </c>
      <c r="C2580" s="15" t="str">
        <f>IF(OR(Table1[[#This Row],[Site]]="FOOD MILLING",Table1[[#This Row],[Site]]="GODACO"), "No", "Yes")</f>
        <v>Yes</v>
      </c>
      <c r="D2580" s="40">
        <f>MAX(DATE(Table1[Year],1,1),DATE(Table1[Year],1,1)-WEEKDAY(DATE(Table1[Year],1,1),2)+(Table1[WeekNum]-1)*7+1)</f>
        <v>44613</v>
      </c>
      <c r="E2580" s="40">
        <f>MIN(DATE(Table1[Year]+1,1,0),DATE(Table1[Year],1,1)-WEEKDAY(DATE(Table1[Year],1,1),2)+Table1[WeekNum]*7)</f>
        <v>44619</v>
      </c>
      <c r="F2580" s="15">
        <v>2022</v>
      </c>
      <c r="G2580" s="15">
        <f t="shared" si="80"/>
        <v>2</v>
      </c>
      <c r="H2580" s="16">
        <v>9</v>
      </c>
      <c r="I2580" s="207" t="str">
        <f>"W" &amp;Table1[[#This Row],[WeekNum]]</f>
        <v>W9</v>
      </c>
      <c r="J2580" s="19" t="str">
        <f t="shared" si="81"/>
        <v>22-W09</v>
      </c>
      <c r="K2580" s="4" t="s">
        <v>687</v>
      </c>
      <c r="L2580" s="4"/>
      <c r="M2580" s="4" t="s">
        <v>72</v>
      </c>
      <c r="N2580" s="4" t="s">
        <v>44</v>
      </c>
      <c r="O2580" s="266" t="s">
        <v>389</v>
      </c>
      <c r="P2580" s="11" t="s">
        <v>390</v>
      </c>
      <c r="Q2580" s="11" t="s">
        <v>421</v>
      </c>
      <c r="R2580" s="3">
        <v>380</v>
      </c>
      <c r="S2580" s="3">
        <v>380</v>
      </c>
      <c r="T2580" s="206">
        <f>ABS(Table1[[#This Row],[Prod]]-Table1[[#This Row],[Planned]])</f>
        <v>0</v>
      </c>
      <c r="U2580" s="209">
        <f>IF(ABS(Table1[[#This Row],[Prod]]-Table1[[#This Row],[Planned]])&gt;Table1[[#This Row],[Planned]],0,IF(Table1[[#This Row],[Planned]]=0,0,1-ABS(Table1[[#This Row],[Prod]]-Table1[[#This Row],[Planned]])/Table1[[#This Row],[Planned]]))</f>
        <v>1</v>
      </c>
      <c r="V2580" s="11"/>
      <c r="W2580" s="11"/>
      <c r="X2580" s="27">
        <v>380</v>
      </c>
      <c r="Y2580" s="206">
        <f>Table1[[#This Row],[Prod]]</f>
        <v>380</v>
      </c>
      <c r="Z2580" s="206">
        <f>ABS(Table1[[#This Row],[Prod2]]-Table1[[#This Row],[Plan Revised]])</f>
        <v>0</v>
      </c>
      <c r="AA2580" s="209">
        <f>IF(ABS(Table1[[#This Row],[Prod2]]-Table1[[#This Row],[Plan Revised]])&gt;Table1[[#This Row],[Plan Revised]],0,IF(Table1[[#This Row],[Plan Revised]]=0,0,1-ABS(Table1[[#This Row],[Prod2]]-Table1[[#This Row],[Plan Revised]])/Table1[[#This Row],[Plan Revised]]))</f>
        <v>1</v>
      </c>
      <c r="AB2580" s="3"/>
      <c r="AC2580" s="30"/>
      <c r="AD2580"/>
      <c r="AF2580"/>
    </row>
    <row r="2581" spans="1:32">
      <c r="A2581" s="15" t="str">
        <f>IF(Table1[Week]=WeekSel,"Yes","No")</f>
        <v>No</v>
      </c>
      <c r="B2581" s="15" t="str">
        <f>IF((Table1[StartDate]&gt;=Date.GraphMin)*(Table1[StartDate]&lt;=Date.GraphMax)=1,"Yes","No")</f>
        <v>No</v>
      </c>
      <c r="C2581" s="15" t="str">
        <f>IF(OR(Table1[[#This Row],[Site]]="FOOD MILLING",Table1[[#This Row],[Site]]="GODACO"), "No", "Yes")</f>
        <v>Yes</v>
      </c>
      <c r="D2581" s="40">
        <f>MAX(DATE(Table1[Year],1,1),DATE(Table1[Year],1,1)-WEEKDAY(DATE(Table1[Year],1,1),2)+(Table1[WeekNum]-1)*7+1)</f>
        <v>44613</v>
      </c>
      <c r="E2581" s="40">
        <f>MIN(DATE(Table1[Year]+1,1,0),DATE(Table1[Year],1,1)-WEEKDAY(DATE(Table1[Year],1,1),2)+Table1[WeekNum]*7)</f>
        <v>44619</v>
      </c>
      <c r="F2581" s="15">
        <v>2022</v>
      </c>
      <c r="G2581" s="15">
        <f t="shared" si="80"/>
        <v>2</v>
      </c>
      <c r="H2581" s="16">
        <v>9</v>
      </c>
      <c r="I2581" s="207" t="str">
        <f>"W" &amp;Table1[[#This Row],[WeekNum]]</f>
        <v>W9</v>
      </c>
      <c r="J2581" s="19" t="str">
        <f t="shared" si="81"/>
        <v>22-W09</v>
      </c>
      <c r="K2581" s="4" t="s">
        <v>722</v>
      </c>
      <c r="L2581" s="4"/>
      <c r="M2581" s="4" t="s">
        <v>72</v>
      </c>
      <c r="N2581" s="4" t="s">
        <v>44</v>
      </c>
      <c r="O2581" s="266" t="s">
        <v>389</v>
      </c>
      <c r="P2581" s="11" t="s">
        <v>410</v>
      </c>
      <c r="Q2581" s="11" t="s">
        <v>421</v>
      </c>
      <c r="R2581" s="3">
        <v>0</v>
      </c>
      <c r="S2581" s="3">
        <v>0</v>
      </c>
      <c r="T2581" s="206">
        <f>ABS(Table1[[#This Row],[Prod]]-Table1[[#This Row],[Planned]])</f>
        <v>0</v>
      </c>
      <c r="U2581" s="209">
        <f>IF(ABS(Table1[[#This Row],[Prod]]-Table1[[#This Row],[Planned]])&gt;Table1[[#This Row],[Planned]],0,IF(Table1[[#This Row],[Planned]]=0,0,1-ABS(Table1[[#This Row],[Prod]]-Table1[[#This Row],[Planned]])/Table1[[#This Row],[Planned]]))</f>
        <v>0</v>
      </c>
      <c r="V2581" s="11"/>
      <c r="W2581" s="11"/>
      <c r="X2581" s="27">
        <v>0</v>
      </c>
      <c r="Y2581" s="206">
        <f>Table1[[#This Row],[Prod]]</f>
        <v>0</v>
      </c>
      <c r="Z2581" s="206">
        <f>ABS(Table1[[#This Row],[Prod2]]-Table1[[#This Row],[Plan Revised]])</f>
        <v>0</v>
      </c>
      <c r="AA2581" s="209">
        <f>IF(ABS(Table1[[#This Row],[Prod2]]-Table1[[#This Row],[Plan Revised]])&gt;Table1[[#This Row],[Plan Revised]],0,IF(Table1[[#This Row],[Plan Revised]]=0,0,1-ABS(Table1[[#This Row],[Prod2]]-Table1[[#This Row],[Plan Revised]])/Table1[[#This Row],[Plan Revised]]))</f>
        <v>0</v>
      </c>
      <c r="AB2581" s="3"/>
      <c r="AC2581" s="30"/>
      <c r="AD2581"/>
      <c r="AF2581"/>
    </row>
    <row r="2582" spans="1:32">
      <c r="A2582" s="15" t="str">
        <f>IF(Table1[Week]=WeekSel,"Yes","No")</f>
        <v>No</v>
      </c>
      <c r="B2582" s="15" t="str">
        <f>IF((Table1[StartDate]&gt;=Date.GraphMin)*(Table1[StartDate]&lt;=Date.GraphMax)=1,"Yes","No")</f>
        <v>No</v>
      </c>
      <c r="C2582" s="15" t="str">
        <f>IF(OR(Table1[[#This Row],[Site]]="FOOD MILLING",Table1[[#This Row],[Site]]="GODACO"), "No", "Yes")</f>
        <v>Yes</v>
      </c>
      <c r="D2582" s="40">
        <f>MAX(DATE(Table1[Year],1,1),DATE(Table1[Year],1,1)-WEEKDAY(DATE(Table1[Year],1,1),2)+(Table1[WeekNum]-1)*7+1)</f>
        <v>44613</v>
      </c>
      <c r="E2582" s="40">
        <f>MIN(DATE(Table1[Year]+1,1,0),DATE(Table1[Year],1,1)-WEEKDAY(DATE(Table1[Year],1,1),2)+Table1[WeekNum]*7)</f>
        <v>44619</v>
      </c>
      <c r="F2582" s="15">
        <v>2022</v>
      </c>
      <c r="G2582" s="15">
        <f t="shared" si="80"/>
        <v>2</v>
      </c>
      <c r="H2582" s="16">
        <v>9</v>
      </c>
      <c r="I2582" s="207" t="str">
        <f>"W" &amp;Table1[[#This Row],[WeekNum]]</f>
        <v>W9</v>
      </c>
      <c r="J2582" s="19" t="str">
        <f t="shared" si="81"/>
        <v>22-W09</v>
      </c>
      <c r="K2582" s="4" t="s">
        <v>513</v>
      </c>
      <c r="L2582" s="4"/>
      <c r="M2582" s="4" t="s">
        <v>72</v>
      </c>
      <c r="N2582" s="266" t="s">
        <v>369</v>
      </c>
      <c r="O2582" s="266" t="s">
        <v>391</v>
      </c>
      <c r="P2582" s="11" t="s">
        <v>393</v>
      </c>
      <c r="Q2582" s="11" t="s">
        <v>421</v>
      </c>
      <c r="R2582" s="3">
        <v>2200</v>
      </c>
      <c r="S2582" s="3">
        <v>1475</v>
      </c>
      <c r="T2582" s="206">
        <f>ABS(Table1[[#This Row],[Prod]]-Table1[[#This Row],[Planned]])</f>
        <v>725</v>
      </c>
      <c r="U2582" s="209">
        <f>IF(ABS(Table1[[#This Row],[Prod]]-Table1[[#This Row],[Planned]])&gt;Table1[[#This Row],[Planned]],0,IF(Table1[[#This Row],[Planned]]=0,0,1-ABS(Table1[[#This Row],[Prod]]-Table1[[#This Row],[Planned]])/Table1[[#This Row],[Planned]]))</f>
        <v>0.67045454545454541</v>
      </c>
      <c r="V2582" s="11"/>
      <c r="W2582" s="11"/>
      <c r="X2582" s="27">
        <v>1400</v>
      </c>
      <c r="Y2582" s="206">
        <f>Table1[[#This Row],[Prod]]</f>
        <v>1475</v>
      </c>
      <c r="Z2582" s="206">
        <f>ABS(Table1[[#This Row],[Prod2]]-Table1[[#This Row],[Plan Revised]])</f>
        <v>75</v>
      </c>
      <c r="AA2582" s="209">
        <f>IF(ABS(Table1[[#This Row],[Prod2]]-Table1[[#This Row],[Plan Revised]])&gt;Table1[[#This Row],[Plan Revised]],0,IF(Table1[[#This Row],[Plan Revised]]=0,0,1-ABS(Table1[[#This Row],[Prod2]]-Table1[[#This Row],[Plan Revised]])/Table1[[#This Row],[Plan Revised]]))</f>
        <v>0.9464285714285714</v>
      </c>
      <c r="AB2582" s="3"/>
      <c r="AC2582" s="30"/>
      <c r="AD2582"/>
      <c r="AF2582"/>
    </row>
    <row r="2583" spans="1:32">
      <c r="A2583" s="15" t="str">
        <f>IF(Table1[Week]=WeekSel,"Yes","No")</f>
        <v>No</v>
      </c>
      <c r="B2583" s="15" t="str">
        <f>IF((Table1[StartDate]&gt;=Date.GraphMin)*(Table1[StartDate]&lt;=Date.GraphMax)=1,"Yes","No")</f>
        <v>No</v>
      </c>
      <c r="C2583" s="15" t="str">
        <f>IF(OR(Table1[[#This Row],[Site]]="FOOD MILLING",Table1[[#This Row],[Site]]="GODACO"), "No", "Yes")</f>
        <v>Yes</v>
      </c>
      <c r="D2583" s="40">
        <f>MAX(DATE(Table1[Year],1,1),DATE(Table1[Year],1,1)-WEEKDAY(DATE(Table1[Year],1,1),2)+(Table1[WeekNum]-1)*7+1)</f>
        <v>44613</v>
      </c>
      <c r="E2583" s="40">
        <f>MIN(DATE(Table1[Year]+1,1,0),DATE(Table1[Year],1,1)-WEEKDAY(DATE(Table1[Year],1,1),2)+Table1[WeekNum]*7)</f>
        <v>44619</v>
      </c>
      <c r="F2583" s="15">
        <v>2022</v>
      </c>
      <c r="G2583" s="15">
        <f t="shared" si="80"/>
        <v>2</v>
      </c>
      <c r="H2583" s="16">
        <v>9</v>
      </c>
      <c r="I2583" s="207" t="str">
        <f>"W" &amp;Table1[[#This Row],[WeekNum]]</f>
        <v>W9</v>
      </c>
      <c r="J2583" s="19" t="str">
        <f t="shared" si="81"/>
        <v>22-W09</v>
      </c>
      <c r="K2583" s="4" t="s">
        <v>518</v>
      </c>
      <c r="L2583" s="4"/>
      <c r="M2583" s="4" t="s">
        <v>72</v>
      </c>
      <c r="N2583" s="266" t="s">
        <v>369</v>
      </c>
      <c r="O2583" s="266" t="s">
        <v>395</v>
      </c>
      <c r="P2583" s="11" t="s">
        <v>394</v>
      </c>
      <c r="Q2583" s="11" t="s">
        <v>421</v>
      </c>
      <c r="R2583" s="3">
        <v>1050</v>
      </c>
      <c r="S2583" s="3">
        <v>1025</v>
      </c>
      <c r="T2583" s="206">
        <f>ABS(Table1[[#This Row],[Prod]]-Table1[[#This Row],[Planned]])</f>
        <v>25</v>
      </c>
      <c r="U2583" s="209">
        <f>IF(ABS(Table1[[#This Row],[Prod]]-Table1[[#This Row],[Planned]])&gt;Table1[[#This Row],[Planned]],0,IF(Table1[[#This Row],[Planned]]=0,0,1-ABS(Table1[[#This Row],[Prod]]-Table1[[#This Row],[Planned]])/Table1[[#This Row],[Planned]]))</f>
        <v>0.97619047619047616</v>
      </c>
      <c r="V2583" s="11"/>
      <c r="W2583" s="11"/>
      <c r="X2583" s="27">
        <v>1050</v>
      </c>
      <c r="Y2583" s="206">
        <f>Table1[[#This Row],[Prod]]</f>
        <v>1025</v>
      </c>
      <c r="Z2583" s="206">
        <f>ABS(Table1[[#This Row],[Prod2]]-Table1[[#This Row],[Plan Revised]])</f>
        <v>25</v>
      </c>
      <c r="AA2583" s="209">
        <f>IF(ABS(Table1[[#This Row],[Prod2]]-Table1[[#This Row],[Plan Revised]])&gt;Table1[[#This Row],[Plan Revised]],0,IF(Table1[[#This Row],[Plan Revised]]=0,0,1-ABS(Table1[[#This Row],[Prod2]]-Table1[[#This Row],[Plan Revised]])/Table1[[#This Row],[Plan Revised]]))</f>
        <v>0.97619047619047616</v>
      </c>
      <c r="AB2583" s="3"/>
      <c r="AC2583" s="30"/>
      <c r="AD2583"/>
      <c r="AF2583"/>
    </row>
    <row r="2584" spans="1:32">
      <c r="A2584" s="15" t="str">
        <f>IF(Table1[Week]=WeekSel,"Yes","No")</f>
        <v>No</v>
      </c>
      <c r="B2584" s="15" t="str">
        <f>IF((Table1[StartDate]&gt;=Date.GraphMin)*(Table1[StartDate]&lt;=Date.GraphMax)=1,"Yes","No")</f>
        <v>No</v>
      </c>
      <c r="C2584" s="15" t="str">
        <f>IF(OR(Table1[[#This Row],[Site]]="FOOD MILLING",Table1[[#This Row],[Site]]="GODACO"), "No", "Yes")</f>
        <v>Yes</v>
      </c>
      <c r="D2584" s="40">
        <f>MAX(DATE(Table1[Year],1,1),DATE(Table1[Year],1,1)-WEEKDAY(DATE(Table1[Year],1,1),2)+(Table1[WeekNum]-1)*7+1)</f>
        <v>44613</v>
      </c>
      <c r="E2584" s="40">
        <f>MIN(DATE(Table1[Year]+1,1,0),DATE(Table1[Year],1,1)-WEEKDAY(DATE(Table1[Year],1,1),2)+Table1[WeekNum]*7)</f>
        <v>44619</v>
      </c>
      <c r="F2584" s="15">
        <v>2022</v>
      </c>
      <c r="G2584" s="15">
        <f t="shared" si="80"/>
        <v>2</v>
      </c>
      <c r="H2584" s="16">
        <v>9</v>
      </c>
      <c r="I2584" s="207" t="str">
        <f>"W" &amp;Table1[[#This Row],[WeekNum]]</f>
        <v>W9</v>
      </c>
      <c r="J2584" s="19" t="str">
        <f t="shared" si="81"/>
        <v>22-W09</v>
      </c>
      <c r="K2584" s="4" t="s">
        <v>515</v>
      </c>
      <c r="L2584" s="4"/>
      <c r="M2584" s="4" t="s">
        <v>72</v>
      </c>
      <c r="N2584" s="266" t="s">
        <v>369</v>
      </c>
      <c r="O2584" s="266" t="s">
        <v>395</v>
      </c>
      <c r="P2584" s="11" t="s">
        <v>394</v>
      </c>
      <c r="Q2584" s="11" t="s">
        <v>421</v>
      </c>
      <c r="R2584" s="3">
        <v>1100</v>
      </c>
      <c r="S2584" s="3">
        <v>1148</v>
      </c>
      <c r="T2584" s="206">
        <f>ABS(Table1[[#This Row],[Prod]]-Table1[[#This Row],[Planned]])</f>
        <v>48</v>
      </c>
      <c r="U2584" s="209">
        <f>IF(ABS(Table1[[#This Row],[Prod]]-Table1[[#This Row],[Planned]])&gt;Table1[[#This Row],[Planned]],0,IF(Table1[[#This Row],[Planned]]=0,0,1-ABS(Table1[[#This Row],[Prod]]-Table1[[#This Row],[Planned]])/Table1[[#This Row],[Planned]]))</f>
        <v>0.9563636363636363</v>
      </c>
      <c r="V2584" s="11"/>
      <c r="W2584" s="11"/>
      <c r="X2584" s="27">
        <v>1100</v>
      </c>
      <c r="Y2584" s="206">
        <f>Table1[[#This Row],[Prod]]</f>
        <v>1148</v>
      </c>
      <c r="Z2584" s="206">
        <f>ABS(Table1[[#This Row],[Prod2]]-Table1[[#This Row],[Plan Revised]])</f>
        <v>48</v>
      </c>
      <c r="AA2584" s="209">
        <f>IF(ABS(Table1[[#This Row],[Prod2]]-Table1[[#This Row],[Plan Revised]])&gt;Table1[[#This Row],[Plan Revised]],0,IF(Table1[[#This Row],[Plan Revised]]=0,0,1-ABS(Table1[[#This Row],[Prod2]]-Table1[[#This Row],[Plan Revised]])/Table1[[#This Row],[Plan Revised]]))</f>
        <v>0.9563636363636363</v>
      </c>
      <c r="AB2584" s="3"/>
      <c r="AC2584" s="30"/>
      <c r="AD2584"/>
      <c r="AF2584"/>
    </row>
    <row r="2585" spans="1:32">
      <c r="A2585" s="15" t="str">
        <f>IF(Table1[Week]=WeekSel,"Yes","No")</f>
        <v>No</v>
      </c>
      <c r="B2585" s="15" t="str">
        <f>IF((Table1[StartDate]&gt;=Date.GraphMin)*(Table1[StartDate]&lt;=Date.GraphMax)=1,"Yes","No")</f>
        <v>No</v>
      </c>
      <c r="C2585" s="15" t="str">
        <f>IF(OR(Table1[[#This Row],[Site]]="FOOD MILLING",Table1[[#This Row],[Site]]="GODACO"), "No", "Yes")</f>
        <v>Yes</v>
      </c>
      <c r="D2585" s="40">
        <f>MAX(DATE(Table1[Year],1,1),DATE(Table1[Year],1,1)-WEEKDAY(DATE(Table1[Year],1,1),2)+(Table1[WeekNum]-1)*7+1)</f>
        <v>44613</v>
      </c>
      <c r="E2585" s="40">
        <f>MIN(DATE(Table1[Year]+1,1,0),DATE(Table1[Year],1,1)-WEEKDAY(DATE(Table1[Year],1,1),2)+Table1[WeekNum]*7)</f>
        <v>44619</v>
      </c>
      <c r="F2585" s="15">
        <v>2022</v>
      </c>
      <c r="G2585" s="15">
        <f t="shared" si="80"/>
        <v>2</v>
      </c>
      <c r="H2585" s="16">
        <v>9</v>
      </c>
      <c r="I2585" s="207" t="str">
        <f>"W" &amp;Table1[[#This Row],[WeekNum]]</f>
        <v>W9</v>
      </c>
      <c r="J2585" s="19" t="str">
        <f t="shared" si="81"/>
        <v>22-W09</v>
      </c>
      <c r="K2585" s="4" t="s">
        <v>516</v>
      </c>
      <c r="L2585" s="4"/>
      <c r="M2585" s="4" t="s">
        <v>72</v>
      </c>
      <c r="N2585" s="266" t="s">
        <v>369</v>
      </c>
      <c r="O2585" s="266" t="s">
        <v>395</v>
      </c>
      <c r="P2585" s="11" t="s">
        <v>394</v>
      </c>
      <c r="Q2585" s="11" t="s">
        <v>421</v>
      </c>
      <c r="R2585" s="3">
        <v>1000</v>
      </c>
      <c r="S2585" s="3">
        <v>808</v>
      </c>
      <c r="T2585" s="206">
        <f>ABS(Table1[[#This Row],[Prod]]-Table1[[#This Row],[Planned]])</f>
        <v>192</v>
      </c>
      <c r="U2585" s="209">
        <f>IF(ABS(Table1[[#This Row],[Prod]]-Table1[[#This Row],[Planned]])&gt;Table1[[#This Row],[Planned]],0,IF(Table1[[#This Row],[Planned]]=0,0,1-ABS(Table1[[#This Row],[Prod]]-Table1[[#This Row],[Planned]])/Table1[[#This Row],[Planned]]))</f>
        <v>0.80800000000000005</v>
      </c>
      <c r="V2585" s="11"/>
      <c r="W2585" s="11"/>
      <c r="X2585" s="27">
        <v>800</v>
      </c>
      <c r="Y2585" s="206">
        <f>Table1[[#This Row],[Prod]]</f>
        <v>808</v>
      </c>
      <c r="Z2585" s="206">
        <f>ABS(Table1[[#This Row],[Prod2]]-Table1[[#This Row],[Plan Revised]])</f>
        <v>8</v>
      </c>
      <c r="AA2585" s="209">
        <f>IF(ABS(Table1[[#This Row],[Prod2]]-Table1[[#This Row],[Plan Revised]])&gt;Table1[[#This Row],[Plan Revised]],0,IF(Table1[[#This Row],[Plan Revised]]=0,0,1-ABS(Table1[[#This Row],[Prod2]]-Table1[[#This Row],[Plan Revised]])/Table1[[#This Row],[Plan Revised]]))</f>
        <v>0.99</v>
      </c>
      <c r="AB2585" s="3"/>
      <c r="AC2585" s="30"/>
      <c r="AD2585"/>
      <c r="AF2585"/>
    </row>
    <row r="2586" spans="1:32">
      <c r="A2586" s="15" t="str">
        <f>IF(Table1[Week]=WeekSel,"Yes","No")</f>
        <v>No</v>
      </c>
      <c r="B2586" s="15" t="str">
        <f>IF((Table1[StartDate]&gt;=Date.GraphMin)*(Table1[StartDate]&lt;=Date.GraphMax)=1,"Yes","No")</f>
        <v>No</v>
      </c>
      <c r="C2586" s="15" t="str">
        <f>IF(OR(Table1[[#This Row],[Site]]="FOOD MILLING",Table1[[#This Row],[Site]]="GODACO"), "No", "Yes")</f>
        <v>Yes</v>
      </c>
      <c r="D2586" s="40">
        <f>MAX(DATE(Table1[Year],1,1),DATE(Table1[Year],1,1)-WEEKDAY(DATE(Table1[Year],1,1),2)+(Table1[WeekNum]-1)*7+1)</f>
        <v>44613</v>
      </c>
      <c r="E2586" s="40">
        <f>MIN(DATE(Table1[Year]+1,1,0),DATE(Table1[Year],1,1)-WEEKDAY(DATE(Table1[Year],1,1),2)+Table1[WeekNum]*7)</f>
        <v>44619</v>
      </c>
      <c r="F2586" s="15">
        <v>2022</v>
      </c>
      <c r="G2586" s="15">
        <f t="shared" si="80"/>
        <v>2</v>
      </c>
      <c r="H2586" s="16">
        <v>9</v>
      </c>
      <c r="I2586" s="207" t="str">
        <f>"W" &amp;Table1[[#This Row],[WeekNum]]</f>
        <v>W9</v>
      </c>
      <c r="J2586" s="19" t="str">
        <f t="shared" si="81"/>
        <v>22-W09</v>
      </c>
      <c r="K2586" s="4" t="s">
        <v>517</v>
      </c>
      <c r="L2586" s="4"/>
      <c r="M2586" s="4" t="s">
        <v>72</v>
      </c>
      <c r="N2586" s="266" t="s">
        <v>369</v>
      </c>
      <c r="O2586" s="266" t="s">
        <v>395</v>
      </c>
      <c r="P2586" s="11" t="s">
        <v>394</v>
      </c>
      <c r="Q2586" s="11" t="s">
        <v>421</v>
      </c>
      <c r="R2586" s="3">
        <v>1200</v>
      </c>
      <c r="S2586" s="3">
        <v>1073</v>
      </c>
      <c r="T2586" s="206">
        <f>ABS(Table1[[#This Row],[Prod]]-Table1[[#This Row],[Planned]])</f>
        <v>127</v>
      </c>
      <c r="U2586" s="209">
        <f>IF(ABS(Table1[[#This Row],[Prod]]-Table1[[#This Row],[Planned]])&gt;Table1[[#This Row],[Planned]],0,IF(Table1[[#This Row],[Planned]]=0,0,1-ABS(Table1[[#This Row],[Prod]]-Table1[[#This Row],[Planned]])/Table1[[#This Row],[Planned]]))</f>
        <v>0.89416666666666667</v>
      </c>
      <c r="V2586" s="11"/>
      <c r="W2586" s="11"/>
      <c r="X2586" s="27">
        <v>1200</v>
      </c>
      <c r="Y2586" s="206">
        <f>Table1[[#This Row],[Prod]]</f>
        <v>1073</v>
      </c>
      <c r="Z2586" s="206">
        <f>ABS(Table1[[#This Row],[Prod2]]-Table1[[#This Row],[Plan Revised]])</f>
        <v>127</v>
      </c>
      <c r="AA2586" s="209">
        <f>IF(ABS(Table1[[#This Row],[Prod2]]-Table1[[#This Row],[Plan Revised]])&gt;Table1[[#This Row],[Plan Revised]],0,IF(Table1[[#This Row],[Plan Revised]]=0,0,1-ABS(Table1[[#This Row],[Prod2]]-Table1[[#This Row],[Plan Revised]])/Table1[[#This Row],[Plan Revised]]))</f>
        <v>0.89416666666666667</v>
      </c>
      <c r="AB2586" s="3"/>
      <c r="AC2586" s="30"/>
      <c r="AD2586"/>
      <c r="AF2586"/>
    </row>
    <row r="2587" spans="1:32">
      <c r="A2587" s="15" t="str">
        <f>IF(Table1[Week]=WeekSel,"Yes","No")</f>
        <v>No</v>
      </c>
      <c r="B2587" s="15" t="str">
        <f>IF((Table1[StartDate]&gt;=Date.GraphMin)*(Table1[StartDate]&lt;=Date.GraphMax)=1,"Yes","No")</f>
        <v>No</v>
      </c>
      <c r="C2587" s="15" t="str">
        <f>IF(OR(Table1[[#This Row],[Site]]="FOOD MILLING",Table1[[#This Row],[Site]]="GODACO"), "No", "Yes")</f>
        <v>Yes</v>
      </c>
      <c r="D2587" s="40">
        <f>MAX(DATE(Table1[Year],1,1),DATE(Table1[Year],1,1)-WEEKDAY(DATE(Table1[Year],1,1),2)+(Table1[WeekNum]-1)*7+1)</f>
        <v>44613</v>
      </c>
      <c r="E2587" s="40">
        <f>MIN(DATE(Table1[Year]+1,1,0),DATE(Table1[Year],1,1)-WEEKDAY(DATE(Table1[Year],1,1),2)+Table1[WeekNum]*7)</f>
        <v>44619</v>
      </c>
      <c r="F2587" s="15">
        <v>2022</v>
      </c>
      <c r="G2587" s="15">
        <f t="shared" si="80"/>
        <v>2</v>
      </c>
      <c r="H2587" s="16">
        <v>9</v>
      </c>
      <c r="I2587" s="207" t="str">
        <f>"W" &amp;Table1[[#This Row],[WeekNum]]</f>
        <v>W9</v>
      </c>
      <c r="J2587" s="19" t="str">
        <f t="shared" si="81"/>
        <v>22-W09</v>
      </c>
      <c r="K2587" s="4" t="s">
        <v>514</v>
      </c>
      <c r="L2587" s="4"/>
      <c r="M2587" s="4" t="s">
        <v>72</v>
      </c>
      <c r="N2587" s="266" t="s">
        <v>369</v>
      </c>
      <c r="O2587" s="266" t="s">
        <v>391</v>
      </c>
      <c r="P2587" s="11" t="s">
        <v>393</v>
      </c>
      <c r="Q2587" s="11" t="s">
        <v>421</v>
      </c>
      <c r="R2587" s="3">
        <v>700</v>
      </c>
      <c r="S2587" s="3">
        <v>317</v>
      </c>
      <c r="T2587" s="206">
        <f>ABS(Table1[[#This Row],[Prod]]-Table1[[#This Row],[Planned]])</f>
        <v>383</v>
      </c>
      <c r="U2587" s="209">
        <f>IF(ABS(Table1[[#This Row],[Prod]]-Table1[[#This Row],[Planned]])&gt;Table1[[#This Row],[Planned]],0,IF(Table1[[#This Row],[Planned]]=0,0,1-ABS(Table1[[#This Row],[Prod]]-Table1[[#This Row],[Planned]])/Table1[[#This Row],[Planned]]))</f>
        <v>0.45285714285714285</v>
      </c>
      <c r="V2587" s="11"/>
      <c r="W2587" s="11"/>
      <c r="X2587" s="27">
        <v>350</v>
      </c>
      <c r="Y2587" s="206">
        <f>Table1[[#This Row],[Prod]]</f>
        <v>317</v>
      </c>
      <c r="Z2587" s="206">
        <f>ABS(Table1[[#This Row],[Prod2]]-Table1[[#This Row],[Plan Revised]])</f>
        <v>33</v>
      </c>
      <c r="AA2587" s="209">
        <f>IF(ABS(Table1[[#This Row],[Prod2]]-Table1[[#This Row],[Plan Revised]])&gt;Table1[[#This Row],[Plan Revised]],0,IF(Table1[[#This Row],[Plan Revised]]=0,0,1-ABS(Table1[[#This Row],[Prod2]]-Table1[[#This Row],[Plan Revised]])/Table1[[#This Row],[Plan Revised]]))</f>
        <v>0.90571428571428569</v>
      </c>
      <c r="AB2587" s="3"/>
      <c r="AC2587" s="30"/>
      <c r="AD2587"/>
      <c r="AF2587"/>
    </row>
    <row r="2588" spans="1:32">
      <c r="A2588" s="15" t="str">
        <f>IF(Table1[Week]=WeekSel,"Yes","No")</f>
        <v>No</v>
      </c>
      <c r="B2588" s="15" t="str">
        <f>IF((Table1[StartDate]&gt;=Date.GraphMin)*(Table1[StartDate]&lt;=Date.GraphMax)=1,"Yes","No")</f>
        <v>No</v>
      </c>
      <c r="C2588" s="15" t="str">
        <f>IF(OR(Table1[[#This Row],[Site]]="FOOD MILLING",Table1[[#This Row],[Site]]="GODACO"), "No", "Yes")</f>
        <v>Yes</v>
      </c>
      <c r="D2588" s="40">
        <f>MAX(DATE(Table1[Year],1,1),DATE(Table1[Year],1,1)-WEEKDAY(DATE(Table1[Year],1,1),2)+(Table1[WeekNum]-1)*7+1)</f>
        <v>44613</v>
      </c>
      <c r="E2588" s="40">
        <f>MIN(DATE(Table1[Year]+1,1,0),DATE(Table1[Year],1,1)-WEEKDAY(DATE(Table1[Year],1,1),2)+Table1[WeekNum]*7)</f>
        <v>44619</v>
      </c>
      <c r="F2588" s="15">
        <v>2022</v>
      </c>
      <c r="G2588" s="15">
        <f t="shared" si="80"/>
        <v>2</v>
      </c>
      <c r="H2588" s="16">
        <v>9</v>
      </c>
      <c r="I2588" s="207" t="str">
        <f>"W" &amp;Table1[[#This Row],[WeekNum]]</f>
        <v>W9</v>
      </c>
      <c r="J2588" s="19" t="str">
        <f t="shared" si="81"/>
        <v>22-W09</v>
      </c>
      <c r="K2588" s="4" t="s">
        <v>440</v>
      </c>
      <c r="L2588" s="4"/>
      <c r="M2588" s="4" t="s">
        <v>72</v>
      </c>
      <c r="N2588" s="266" t="s">
        <v>369</v>
      </c>
      <c r="O2588" s="266" t="s">
        <v>395</v>
      </c>
      <c r="P2588" s="11" t="s">
        <v>394</v>
      </c>
      <c r="Q2588" s="11" t="s">
        <v>421</v>
      </c>
      <c r="R2588" s="3">
        <v>0</v>
      </c>
      <c r="S2588" s="3">
        <v>363.6</v>
      </c>
      <c r="T2588" s="206">
        <f>ABS(Table1[[#This Row],[Prod]]-Table1[[#This Row],[Planned]])</f>
        <v>363.6</v>
      </c>
      <c r="U2588" s="209">
        <f>IF(ABS(Table1[[#This Row],[Prod]]-Table1[[#This Row],[Planned]])&gt;Table1[[#This Row],[Planned]],0,IF(Table1[[#This Row],[Planned]]=0,0,1-ABS(Table1[[#This Row],[Prod]]-Table1[[#This Row],[Planned]])/Table1[[#This Row],[Planned]]))</f>
        <v>0</v>
      </c>
      <c r="V2588" s="11"/>
      <c r="W2588" s="11"/>
      <c r="X2588" s="27">
        <v>0</v>
      </c>
      <c r="Y2588" s="206">
        <f>Table1[[#This Row],[Prod]]</f>
        <v>363.6</v>
      </c>
      <c r="Z2588" s="206">
        <f>ABS(Table1[[#This Row],[Prod2]]-Table1[[#This Row],[Plan Revised]])</f>
        <v>363.6</v>
      </c>
      <c r="AA2588" s="209">
        <f>IF(ABS(Table1[[#This Row],[Prod2]]-Table1[[#This Row],[Plan Revised]])&gt;Table1[[#This Row],[Plan Revised]],0,IF(Table1[[#This Row],[Plan Revised]]=0,0,1-ABS(Table1[[#This Row],[Prod2]]-Table1[[#This Row],[Plan Revised]])/Table1[[#This Row],[Plan Revised]]))</f>
        <v>0</v>
      </c>
      <c r="AB2588" s="3"/>
      <c r="AC2588" s="30"/>
      <c r="AD2588"/>
      <c r="AF2588"/>
    </row>
    <row r="2589" spans="1:32">
      <c r="A2589" s="15" t="str">
        <f>IF(Table1[Week]=WeekSel,"Yes","No")</f>
        <v>No</v>
      </c>
      <c r="B2589" s="15" t="str">
        <f>IF((Table1[StartDate]&gt;=Date.GraphMin)*(Table1[StartDate]&lt;=Date.GraphMax)=1,"Yes","No")</f>
        <v>No</v>
      </c>
      <c r="C2589" s="15" t="str">
        <f>IF(OR(Table1[[#This Row],[Site]]="FOOD MILLING",Table1[[#This Row],[Site]]="GODACO"), "No", "Yes")</f>
        <v>Yes</v>
      </c>
      <c r="D2589" s="40">
        <f>MAX(DATE(Table1[Year],1,1),DATE(Table1[Year],1,1)-WEEKDAY(DATE(Table1[Year],1,1),2)+(Table1[WeekNum]-1)*7+1)</f>
        <v>44613</v>
      </c>
      <c r="E2589" s="40">
        <f>MIN(DATE(Table1[Year]+1,1,0),DATE(Table1[Year],1,1)-WEEKDAY(DATE(Table1[Year],1,1),2)+Table1[WeekNum]*7)</f>
        <v>44619</v>
      </c>
      <c r="F2589" s="15">
        <v>2022</v>
      </c>
      <c r="G2589" s="15">
        <f t="shared" si="80"/>
        <v>2</v>
      </c>
      <c r="H2589" s="16">
        <v>9</v>
      </c>
      <c r="I2589" s="207" t="str">
        <f>"W" &amp;Table1[[#This Row],[WeekNum]]</f>
        <v>W9</v>
      </c>
      <c r="J2589" s="19" t="str">
        <f t="shared" si="81"/>
        <v>22-W09</v>
      </c>
      <c r="K2589" s="4" t="s">
        <v>519</v>
      </c>
      <c r="L2589" s="4"/>
      <c r="M2589" s="4" t="s">
        <v>72</v>
      </c>
      <c r="N2589" s="266" t="s">
        <v>369</v>
      </c>
      <c r="O2589" s="266" t="s">
        <v>395</v>
      </c>
      <c r="P2589" s="11" t="s">
        <v>394</v>
      </c>
      <c r="Q2589" s="11" t="s">
        <v>421</v>
      </c>
      <c r="R2589" s="3">
        <v>0</v>
      </c>
      <c r="S2589" s="3">
        <v>0</v>
      </c>
      <c r="T2589" s="206">
        <f>ABS(Table1[[#This Row],[Prod]]-Table1[[#This Row],[Planned]])</f>
        <v>0</v>
      </c>
      <c r="U2589" s="209">
        <f>IF(ABS(Table1[[#This Row],[Prod]]-Table1[[#This Row],[Planned]])&gt;Table1[[#This Row],[Planned]],0,IF(Table1[[#This Row],[Planned]]=0,0,1-ABS(Table1[[#This Row],[Prod]]-Table1[[#This Row],[Planned]])/Table1[[#This Row],[Planned]]))</f>
        <v>0</v>
      </c>
      <c r="V2589" s="11"/>
      <c r="W2589" s="11"/>
      <c r="X2589" s="27">
        <v>0</v>
      </c>
      <c r="Y2589" s="206">
        <f>Table1[[#This Row],[Prod]]</f>
        <v>0</v>
      </c>
      <c r="Z2589" s="206">
        <f>ABS(Table1[[#This Row],[Prod2]]-Table1[[#This Row],[Plan Revised]])</f>
        <v>0</v>
      </c>
      <c r="AA2589" s="209">
        <f>IF(ABS(Table1[[#This Row],[Prod2]]-Table1[[#This Row],[Plan Revised]])&gt;Table1[[#This Row],[Plan Revised]],0,IF(Table1[[#This Row],[Plan Revised]]=0,0,1-ABS(Table1[[#This Row],[Prod2]]-Table1[[#This Row],[Plan Revised]])/Table1[[#This Row],[Plan Revised]]))</f>
        <v>0</v>
      </c>
      <c r="AB2589" s="3"/>
      <c r="AC2589" s="30"/>
      <c r="AD2589"/>
      <c r="AF2589"/>
    </row>
    <row r="2590" spans="1:32">
      <c r="A2590" s="15" t="str">
        <f>IF(Table1[Week]=WeekSel,"Yes","No")</f>
        <v>No</v>
      </c>
      <c r="B2590" s="15" t="str">
        <f>IF((Table1[StartDate]&gt;=Date.GraphMin)*(Table1[StartDate]&lt;=Date.GraphMax)=1,"Yes","No")</f>
        <v>No</v>
      </c>
      <c r="C2590" s="15" t="str">
        <f>IF(OR(Table1[[#This Row],[Site]]="FOOD MILLING",Table1[[#This Row],[Site]]="GODACO"), "No", "Yes")</f>
        <v>Yes</v>
      </c>
      <c r="D2590" s="40">
        <f>MAX(DATE(Table1[Year],1,1),DATE(Table1[Year],1,1)-WEEKDAY(DATE(Table1[Year],1,1),2)+(Table1[WeekNum]-1)*7+1)</f>
        <v>44613</v>
      </c>
      <c r="E2590" s="40">
        <f>MIN(DATE(Table1[Year]+1,1,0),DATE(Table1[Year],1,1)-WEEKDAY(DATE(Table1[Year],1,1),2)+Table1[WeekNum]*7)</f>
        <v>44619</v>
      </c>
      <c r="F2590" s="15">
        <v>2022</v>
      </c>
      <c r="G2590" s="15">
        <f t="shared" si="80"/>
        <v>2</v>
      </c>
      <c r="H2590" s="16">
        <v>9</v>
      </c>
      <c r="I2590" s="207" t="str">
        <f>"W" &amp;Table1[[#This Row],[WeekNum]]</f>
        <v>W9</v>
      </c>
      <c r="J2590" s="19" t="str">
        <f t="shared" si="81"/>
        <v>22-W09</v>
      </c>
      <c r="K2590" s="4" t="s">
        <v>688</v>
      </c>
      <c r="L2590" s="4"/>
      <c r="M2590" s="4" t="s">
        <v>72</v>
      </c>
      <c r="N2590" s="266" t="s">
        <v>369</v>
      </c>
      <c r="O2590" s="266" t="s">
        <v>395</v>
      </c>
      <c r="P2590" s="11" t="s">
        <v>396</v>
      </c>
      <c r="Q2590" s="11" t="s">
        <v>421</v>
      </c>
      <c r="R2590" s="3">
        <v>300</v>
      </c>
      <c r="S2590" s="3">
        <v>306</v>
      </c>
      <c r="T2590" s="206">
        <f>ABS(Table1[[#This Row],[Prod]]-Table1[[#This Row],[Planned]])</f>
        <v>6</v>
      </c>
      <c r="U2590" s="209">
        <f>IF(ABS(Table1[[#This Row],[Prod]]-Table1[[#This Row],[Planned]])&gt;Table1[[#This Row],[Planned]],0,IF(Table1[[#This Row],[Planned]]=0,0,1-ABS(Table1[[#This Row],[Prod]]-Table1[[#This Row],[Planned]])/Table1[[#This Row],[Planned]]))</f>
        <v>0.98</v>
      </c>
      <c r="V2590" s="11"/>
      <c r="W2590" s="11"/>
      <c r="X2590" s="27">
        <v>300</v>
      </c>
      <c r="Y2590" s="206">
        <f>Table1[[#This Row],[Prod]]</f>
        <v>306</v>
      </c>
      <c r="Z2590" s="206">
        <f>ABS(Table1[[#This Row],[Prod2]]-Table1[[#This Row],[Plan Revised]])</f>
        <v>6</v>
      </c>
      <c r="AA2590" s="209">
        <f>IF(ABS(Table1[[#This Row],[Prod2]]-Table1[[#This Row],[Plan Revised]])&gt;Table1[[#This Row],[Plan Revised]],0,IF(Table1[[#This Row],[Plan Revised]]=0,0,1-ABS(Table1[[#This Row],[Prod2]]-Table1[[#This Row],[Plan Revised]])/Table1[[#This Row],[Plan Revised]]))</f>
        <v>0.98</v>
      </c>
      <c r="AB2590" s="3"/>
      <c r="AC2590" s="30"/>
      <c r="AD2590"/>
      <c r="AF2590"/>
    </row>
    <row r="2591" spans="1:32">
      <c r="A2591" s="15" t="str">
        <f>IF(Table1[Week]=WeekSel,"Yes","No")</f>
        <v>No</v>
      </c>
      <c r="B2591" s="15" t="str">
        <f>IF((Table1[StartDate]&gt;=Date.GraphMin)*(Table1[StartDate]&lt;=Date.GraphMax)=1,"Yes","No")</f>
        <v>No</v>
      </c>
      <c r="C2591" s="15" t="str">
        <f>IF(OR(Table1[[#This Row],[Site]]="FOOD MILLING",Table1[[#This Row],[Site]]="GODACO"), "No", "Yes")</f>
        <v>Yes</v>
      </c>
      <c r="D2591" s="40">
        <f>MAX(DATE(Table1[Year],1,1),DATE(Table1[Year],1,1)-WEEKDAY(DATE(Table1[Year],1,1),2)+(Table1[WeekNum]-1)*7+1)</f>
        <v>44613</v>
      </c>
      <c r="E2591" s="40">
        <f>MIN(DATE(Table1[Year]+1,1,0),DATE(Table1[Year],1,1)-WEEKDAY(DATE(Table1[Year],1,1),2)+Table1[WeekNum]*7)</f>
        <v>44619</v>
      </c>
      <c r="F2591" s="15">
        <v>2022</v>
      </c>
      <c r="G2591" s="15">
        <f t="shared" si="80"/>
        <v>2</v>
      </c>
      <c r="H2591" s="16">
        <v>9</v>
      </c>
      <c r="I2591" s="207" t="str">
        <f>"W" &amp;Table1[[#This Row],[WeekNum]]</f>
        <v>W9</v>
      </c>
      <c r="J2591" s="19" t="str">
        <f t="shared" si="81"/>
        <v>22-W09</v>
      </c>
      <c r="K2591" s="4" t="s">
        <v>689</v>
      </c>
      <c r="L2591" s="4"/>
      <c r="M2591" s="4" t="s">
        <v>72</v>
      </c>
      <c r="N2591" s="266" t="s">
        <v>369</v>
      </c>
      <c r="O2591" s="266" t="s">
        <v>395</v>
      </c>
      <c r="P2591" s="11" t="s">
        <v>396</v>
      </c>
      <c r="Q2591" s="11" t="s">
        <v>421</v>
      </c>
      <c r="R2591" s="3">
        <v>2300</v>
      </c>
      <c r="S2591" s="3">
        <v>2108</v>
      </c>
      <c r="T2591" s="206">
        <f>ABS(Table1[[#This Row],[Prod]]-Table1[[#This Row],[Planned]])</f>
        <v>192</v>
      </c>
      <c r="U2591" s="209">
        <f>IF(ABS(Table1[[#This Row],[Prod]]-Table1[[#This Row],[Planned]])&gt;Table1[[#This Row],[Planned]],0,IF(Table1[[#This Row],[Planned]]=0,0,1-ABS(Table1[[#This Row],[Prod]]-Table1[[#This Row],[Planned]])/Table1[[#This Row],[Planned]]))</f>
        <v>0.91652173913043478</v>
      </c>
      <c r="V2591" s="11"/>
      <c r="W2591" s="11"/>
      <c r="X2591" s="27">
        <v>1700</v>
      </c>
      <c r="Y2591" s="206">
        <f>Table1[[#This Row],[Prod]]</f>
        <v>2108</v>
      </c>
      <c r="Z2591" s="206">
        <f>ABS(Table1[[#This Row],[Prod2]]-Table1[[#This Row],[Plan Revised]])</f>
        <v>408</v>
      </c>
      <c r="AA2591" s="209">
        <f>IF(ABS(Table1[[#This Row],[Prod2]]-Table1[[#This Row],[Plan Revised]])&gt;Table1[[#This Row],[Plan Revised]],0,IF(Table1[[#This Row],[Plan Revised]]=0,0,1-ABS(Table1[[#This Row],[Prod2]]-Table1[[#This Row],[Plan Revised]])/Table1[[#This Row],[Plan Revised]]))</f>
        <v>0.76</v>
      </c>
      <c r="AB2591" s="3"/>
      <c r="AC2591" s="30"/>
      <c r="AD2591"/>
      <c r="AF2591"/>
    </row>
    <row r="2592" spans="1:32">
      <c r="A2592" s="15" t="str">
        <f>IF(Table1[Week]=WeekSel,"Yes","No")</f>
        <v>No</v>
      </c>
      <c r="B2592" s="15" t="str">
        <f>IF((Table1[StartDate]&gt;=Date.GraphMin)*(Table1[StartDate]&lt;=Date.GraphMax)=1,"Yes","No")</f>
        <v>No</v>
      </c>
      <c r="C2592" s="15" t="str">
        <f>IF(OR(Table1[[#This Row],[Site]]="FOOD MILLING",Table1[[#This Row],[Site]]="GODACO"), "No", "Yes")</f>
        <v>Yes</v>
      </c>
      <c r="D2592" s="40">
        <f>MAX(DATE(Table1[Year],1,1),DATE(Table1[Year],1,1)-WEEKDAY(DATE(Table1[Year],1,1),2)+(Table1[WeekNum]-1)*7+1)</f>
        <v>44613</v>
      </c>
      <c r="E2592" s="40">
        <f>MIN(DATE(Table1[Year]+1,1,0),DATE(Table1[Year],1,1)-WEEKDAY(DATE(Table1[Year],1,1),2)+Table1[WeekNum]*7)</f>
        <v>44619</v>
      </c>
      <c r="F2592" s="15">
        <v>2022</v>
      </c>
      <c r="G2592" s="15">
        <f t="shared" si="80"/>
        <v>2</v>
      </c>
      <c r="H2592" s="16">
        <v>9</v>
      </c>
      <c r="I2592" s="207" t="str">
        <f>"W" &amp;Table1[[#This Row],[WeekNum]]</f>
        <v>W9</v>
      </c>
      <c r="J2592" s="19" t="str">
        <f t="shared" si="81"/>
        <v>22-W09</v>
      </c>
      <c r="K2592" s="4" t="s">
        <v>691</v>
      </c>
      <c r="L2592" s="4"/>
      <c r="M2592" s="4" t="s">
        <v>72</v>
      </c>
      <c r="N2592" s="266" t="s">
        <v>369</v>
      </c>
      <c r="O2592" s="266" t="s">
        <v>389</v>
      </c>
      <c r="P2592" s="11" t="s">
        <v>397</v>
      </c>
      <c r="Q2592" s="11" t="s">
        <v>417</v>
      </c>
      <c r="R2592" s="3">
        <v>0</v>
      </c>
      <c r="S2592" s="3">
        <v>0</v>
      </c>
      <c r="T2592" s="206">
        <f>ABS(Table1[[#This Row],[Prod]]-Table1[[#This Row],[Planned]])</f>
        <v>0</v>
      </c>
      <c r="U2592" s="209">
        <f>IF(ABS(Table1[[#This Row],[Prod]]-Table1[[#This Row],[Planned]])&gt;Table1[[#This Row],[Planned]],0,IF(Table1[[#This Row],[Planned]]=0,0,1-ABS(Table1[[#This Row],[Prod]]-Table1[[#This Row],[Planned]])/Table1[[#This Row],[Planned]]))</f>
        <v>0</v>
      </c>
      <c r="V2592" s="11"/>
      <c r="W2592" s="11"/>
      <c r="X2592" s="27">
        <v>0</v>
      </c>
      <c r="Y2592" s="206">
        <f>Table1[[#This Row],[Prod]]</f>
        <v>0</v>
      </c>
      <c r="Z2592" s="206">
        <f>ABS(Table1[[#This Row],[Prod2]]-Table1[[#This Row],[Plan Revised]])</f>
        <v>0</v>
      </c>
      <c r="AA2592" s="209">
        <f>IF(ABS(Table1[[#This Row],[Prod2]]-Table1[[#This Row],[Plan Revised]])&gt;Table1[[#This Row],[Plan Revised]],0,IF(Table1[[#This Row],[Plan Revised]]=0,0,1-ABS(Table1[[#This Row],[Prod2]]-Table1[[#This Row],[Plan Revised]])/Table1[[#This Row],[Plan Revised]]))</f>
        <v>0</v>
      </c>
      <c r="AB2592" s="3"/>
      <c r="AC2592" s="30"/>
      <c r="AD2592"/>
      <c r="AF2592"/>
    </row>
    <row r="2593" spans="1:32">
      <c r="A2593" s="15" t="str">
        <f>IF(Table1[Week]=WeekSel,"Yes","No")</f>
        <v>No</v>
      </c>
      <c r="B2593" s="15" t="str">
        <f>IF((Table1[StartDate]&gt;=Date.GraphMin)*(Table1[StartDate]&lt;=Date.GraphMax)=1,"Yes","No")</f>
        <v>No</v>
      </c>
      <c r="C2593" s="15" t="str">
        <f>IF(OR(Table1[[#This Row],[Site]]="FOOD MILLING",Table1[[#This Row],[Site]]="GODACO"), "No", "Yes")</f>
        <v>Yes</v>
      </c>
      <c r="D2593" s="40">
        <f>MAX(DATE(Table1[Year],1,1),DATE(Table1[Year],1,1)-WEEKDAY(DATE(Table1[Year],1,1),2)+(Table1[WeekNum]-1)*7+1)</f>
        <v>44613</v>
      </c>
      <c r="E2593" s="40">
        <f>MIN(DATE(Table1[Year]+1,1,0),DATE(Table1[Year],1,1)-WEEKDAY(DATE(Table1[Year],1,1),2)+Table1[WeekNum]*7)</f>
        <v>44619</v>
      </c>
      <c r="F2593" s="15">
        <v>2022</v>
      </c>
      <c r="G2593" s="15">
        <f t="shared" si="80"/>
        <v>2</v>
      </c>
      <c r="H2593" s="16">
        <v>9</v>
      </c>
      <c r="I2593" s="207" t="str">
        <f>"W" &amp;Table1[[#This Row],[WeekNum]]</f>
        <v>W9</v>
      </c>
      <c r="J2593" s="19" t="str">
        <f t="shared" si="81"/>
        <v>22-W09</v>
      </c>
      <c r="K2593" s="4" t="s">
        <v>692</v>
      </c>
      <c r="L2593" s="4"/>
      <c r="M2593" s="4" t="s">
        <v>72</v>
      </c>
      <c r="N2593" s="266" t="s">
        <v>369</v>
      </c>
      <c r="O2593" s="266" t="s">
        <v>389</v>
      </c>
      <c r="P2593" s="11" t="s">
        <v>397</v>
      </c>
      <c r="Q2593" s="11" t="s">
        <v>417</v>
      </c>
      <c r="R2593" s="3">
        <v>0</v>
      </c>
      <c r="S2593" s="3">
        <v>0</v>
      </c>
      <c r="T2593" s="206">
        <f>ABS(Table1[[#This Row],[Prod]]-Table1[[#This Row],[Planned]])</f>
        <v>0</v>
      </c>
      <c r="U2593" s="209">
        <f>IF(ABS(Table1[[#This Row],[Prod]]-Table1[[#This Row],[Planned]])&gt;Table1[[#This Row],[Planned]],0,IF(Table1[[#This Row],[Planned]]=0,0,1-ABS(Table1[[#This Row],[Prod]]-Table1[[#This Row],[Planned]])/Table1[[#This Row],[Planned]]))</f>
        <v>0</v>
      </c>
      <c r="V2593" s="11"/>
      <c r="W2593" s="11"/>
      <c r="X2593" s="27">
        <v>0</v>
      </c>
      <c r="Y2593" s="206">
        <f>Table1[[#This Row],[Prod]]</f>
        <v>0</v>
      </c>
      <c r="Z2593" s="206">
        <f>ABS(Table1[[#This Row],[Prod2]]-Table1[[#This Row],[Plan Revised]])</f>
        <v>0</v>
      </c>
      <c r="AA2593" s="209">
        <f>IF(ABS(Table1[[#This Row],[Prod2]]-Table1[[#This Row],[Plan Revised]])&gt;Table1[[#This Row],[Plan Revised]],0,IF(Table1[[#This Row],[Plan Revised]]=0,0,1-ABS(Table1[[#This Row],[Prod2]]-Table1[[#This Row],[Plan Revised]])/Table1[[#This Row],[Plan Revised]]))</f>
        <v>0</v>
      </c>
      <c r="AB2593" s="3"/>
      <c r="AC2593" s="30"/>
      <c r="AD2593"/>
      <c r="AF2593"/>
    </row>
    <row r="2594" spans="1:32">
      <c r="A2594" s="15" t="str">
        <f>IF(Table1[Week]=WeekSel,"Yes","No")</f>
        <v>No</v>
      </c>
      <c r="B2594" s="15" t="str">
        <f>IF((Table1[StartDate]&gt;=Date.GraphMin)*(Table1[StartDate]&lt;=Date.GraphMax)=1,"Yes","No")</f>
        <v>No</v>
      </c>
      <c r="C2594" s="15" t="str">
        <f>IF(OR(Table1[[#This Row],[Site]]="FOOD MILLING",Table1[[#This Row],[Site]]="GODACO"), "No", "Yes")</f>
        <v>Yes</v>
      </c>
      <c r="D2594" s="40">
        <f>MAX(DATE(Table1[Year],1,1),DATE(Table1[Year],1,1)-WEEKDAY(DATE(Table1[Year],1,1),2)+(Table1[WeekNum]-1)*7+1)</f>
        <v>44613</v>
      </c>
      <c r="E2594" s="40">
        <f>MIN(DATE(Table1[Year]+1,1,0),DATE(Table1[Year],1,1)-WEEKDAY(DATE(Table1[Year],1,1),2)+Table1[WeekNum]*7)</f>
        <v>44619</v>
      </c>
      <c r="F2594" s="15">
        <v>2022</v>
      </c>
      <c r="G2594" s="15">
        <f t="shared" si="80"/>
        <v>2</v>
      </c>
      <c r="H2594" s="16">
        <v>9</v>
      </c>
      <c r="I2594" s="207" t="str">
        <f>"W" &amp;Table1[[#This Row],[WeekNum]]</f>
        <v>W9</v>
      </c>
      <c r="J2594" s="19" t="str">
        <f t="shared" si="81"/>
        <v>22-W09</v>
      </c>
      <c r="K2594" s="4" t="s">
        <v>693</v>
      </c>
      <c r="L2594" s="4"/>
      <c r="M2594" s="4" t="s">
        <v>72</v>
      </c>
      <c r="N2594" s="266" t="s">
        <v>369</v>
      </c>
      <c r="O2594" s="266" t="s">
        <v>389</v>
      </c>
      <c r="P2594" s="11" t="s">
        <v>397</v>
      </c>
      <c r="Q2594" s="11" t="s">
        <v>417</v>
      </c>
      <c r="R2594" s="3">
        <v>5700</v>
      </c>
      <c r="S2594" s="3">
        <v>6008.5</v>
      </c>
      <c r="T2594" s="206">
        <f>ABS(Table1[[#This Row],[Prod]]-Table1[[#This Row],[Planned]])</f>
        <v>308.5</v>
      </c>
      <c r="U2594" s="209">
        <f>IF(ABS(Table1[[#This Row],[Prod]]-Table1[[#This Row],[Planned]])&gt;Table1[[#This Row],[Planned]],0,IF(Table1[[#This Row],[Planned]]=0,0,1-ABS(Table1[[#This Row],[Prod]]-Table1[[#This Row],[Planned]])/Table1[[#This Row],[Planned]]))</f>
        <v>0.94587719298245609</v>
      </c>
      <c r="V2594" s="11"/>
      <c r="W2594" s="11"/>
      <c r="X2594" s="27">
        <v>5700</v>
      </c>
      <c r="Y2594" s="206">
        <f>Table1[[#This Row],[Prod]]</f>
        <v>6008.5</v>
      </c>
      <c r="Z2594" s="206">
        <f>ABS(Table1[[#This Row],[Prod2]]-Table1[[#This Row],[Plan Revised]])</f>
        <v>308.5</v>
      </c>
      <c r="AA2594" s="209">
        <f>IF(ABS(Table1[[#This Row],[Prod2]]-Table1[[#This Row],[Plan Revised]])&gt;Table1[[#This Row],[Plan Revised]],0,IF(Table1[[#This Row],[Plan Revised]]=0,0,1-ABS(Table1[[#This Row],[Prod2]]-Table1[[#This Row],[Plan Revised]])/Table1[[#This Row],[Plan Revised]]))</f>
        <v>0.94587719298245609</v>
      </c>
      <c r="AB2594" s="3"/>
      <c r="AC2594" s="30"/>
      <c r="AD2594"/>
      <c r="AF2594"/>
    </row>
    <row r="2595" spans="1:32">
      <c r="A2595" s="15" t="str">
        <f>IF(Table1[Week]=WeekSel,"Yes","No")</f>
        <v>No</v>
      </c>
      <c r="B2595" s="15" t="str">
        <f>IF((Table1[StartDate]&gt;=Date.GraphMin)*(Table1[StartDate]&lt;=Date.GraphMax)=1,"Yes","No")</f>
        <v>No</v>
      </c>
      <c r="C2595" s="15" t="str">
        <f>IF(OR(Table1[[#This Row],[Site]]="FOOD MILLING",Table1[[#This Row],[Site]]="GODACO"), "No", "Yes")</f>
        <v>Yes</v>
      </c>
      <c r="D2595" s="40">
        <f>MAX(DATE(Table1[Year],1,1),DATE(Table1[Year],1,1)-WEEKDAY(DATE(Table1[Year],1,1),2)+(Table1[WeekNum]-1)*7+1)</f>
        <v>44613</v>
      </c>
      <c r="E2595" s="40">
        <f>MIN(DATE(Table1[Year]+1,1,0),DATE(Table1[Year],1,1)-WEEKDAY(DATE(Table1[Year],1,1),2)+Table1[WeekNum]*7)</f>
        <v>44619</v>
      </c>
      <c r="F2595" s="15">
        <v>2022</v>
      </c>
      <c r="G2595" s="15">
        <f t="shared" si="80"/>
        <v>2</v>
      </c>
      <c r="H2595" s="16">
        <v>9</v>
      </c>
      <c r="I2595" s="207" t="str">
        <f>"W" &amp;Table1[[#This Row],[WeekNum]]</f>
        <v>W9</v>
      </c>
      <c r="J2595" s="19" t="str">
        <f t="shared" si="81"/>
        <v>22-W09</v>
      </c>
      <c r="K2595" s="4" t="s">
        <v>639</v>
      </c>
      <c r="L2595" s="4"/>
      <c r="M2595" s="4" t="s">
        <v>72</v>
      </c>
      <c r="N2595" s="266" t="s">
        <v>369</v>
      </c>
      <c r="O2595" s="266" t="s">
        <v>389</v>
      </c>
      <c r="P2595" s="11" t="s">
        <v>410</v>
      </c>
      <c r="Q2595" s="11" t="s">
        <v>421</v>
      </c>
      <c r="R2595" s="3">
        <v>0</v>
      </c>
      <c r="S2595" s="3">
        <v>0</v>
      </c>
      <c r="T2595" s="206">
        <f>ABS(Table1[[#This Row],[Prod]]-Table1[[#This Row],[Planned]])</f>
        <v>0</v>
      </c>
      <c r="U2595" s="209">
        <f>IF(ABS(Table1[[#This Row],[Prod]]-Table1[[#This Row],[Planned]])&gt;Table1[[#This Row],[Planned]],0,IF(Table1[[#This Row],[Planned]]=0,0,1-ABS(Table1[[#This Row],[Prod]]-Table1[[#This Row],[Planned]])/Table1[[#This Row],[Planned]]))</f>
        <v>0</v>
      </c>
      <c r="V2595" s="11"/>
      <c r="W2595" s="11"/>
      <c r="X2595" s="27">
        <v>0</v>
      </c>
      <c r="Y2595" s="206">
        <f>Table1[[#This Row],[Prod]]</f>
        <v>0</v>
      </c>
      <c r="Z2595" s="206">
        <f>ABS(Table1[[#This Row],[Prod2]]-Table1[[#This Row],[Plan Revised]])</f>
        <v>0</v>
      </c>
      <c r="AA2595" s="209">
        <f>IF(ABS(Table1[[#This Row],[Prod2]]-Table1[[#This Row],[Plan Revised]])&gt;Table1[[#This Row],[Plan Revised]],0,IF(Table1[[#This Row],[Plan Revised]]=0,0,1-ABS(Table1[[#This Row],[Prod2]]-Table1[[#This Row],[Plan Revised]])/Table1[[#This Row],[Plan Revised]]))</f>
        <v>0</v>
      </c>
      <c r="AB2595" s="3"/>
      <c r="AC2595" s="30"/>
      <c r="AD2595"/>
      <c r="AF2595"/>
    </row>
    <row r="2596" spans="1:32">
      <c r="A2596" s="15" t="str">
        <f>IF(Table1[Week]=WeekSel,"Yes","No")</f>
        <v>No</v>
      </c>
      <c r="B2596" s="15" t="str">
        <f>IF((Table1[StartDate]&gt;=Date.GraphMin)*(Table1[StartDate]&lt;=Date.GraphMax)=1,"Yes","No")</f>
        <v>No</v>
      </c>
      <c r="C2596" s="15" t="str">
        <f>IF(OR(Table1[[#This Row],[Site]]="FOOD MILLING",Table1[[#This Row],[Site]]="GODACO"), "No", "Yes")</f>
        <v>Yes</v>
      </c>
      <c r="D2596" s="40">
        <f>MAX(DATE(Table1[Year],1,1),DATE(Table1[Year],1,1)-WEEKDAY(DATE(Table1[Year],1,1),2)+(Table1[WeekNum]-1)*7+1)</f>
        <v>44613</v>
      </c>
      <c r="E2596" s="40">
        <f>MIN(DATE(Table1[Year]+1,1,0),DATE(Table1[Year],1,1)-WEEKDAY(DATE(Table1[Year],1,1),2)+Table1[WeekNum]*7)</f>
        <v>44619</v>
      </c>
      <c r="F2596" s="15">
        <v>2022</v>
      </c>
      <c r="G2596" s="15">
        <f t="shared" si="80"/>
        <v>2</v>
      </c>
      <c r="H2596" s="16">
        <v>9</v>
      </c>
      <c r="I2596" s="207" t="str">
        <f>"W" &amp;Table1[[#This Row],[WeekNum]]</f>
        <v>W9</v>
      </c>
      <c r="J2596" s="19" t="str">
        <f t="shared" si="81"/>
        <v>22-W09</v>
      </c>
      <c r="K2596" s="4" t="s">
        <v>723</v>
      </c>
      <c r="L2596" s="4"/>
      <c r="M2596" s="4" t="s">
        <v>72</v>
      </c>
      <c r="N2596" s="266" t="s">
        <v>369</v>
      </c>
      <c r="O2596" s="266" t="s">
        <v>389</v>
      </c>
      <c r="P2596" s="11" t="s">
        <v>410</v>
      </c>
      <c r="Q2596" s="11" t="s">
        <v>421</v>
      </c>
      <c r="R2596" s="3">
        <v>0</v>
      </c>
      <c r="S2596" s="3">
        <v>0</v>
      </c>
      <c r="T2596" s="206">
        <f>ABS(Table1[[#This Row],[Prod]]-Table1[[#This Row],[Planned]])</f>
        <v>0</v>
      </c>
      <c r="U2596" s="209">
        <f>IF(ABS(Table1[[#This Row],[Prod]]-Table1[[#This Row],[Planned]])&gt;Table1[[#This Row],[Planned]],0,IF(Table1[[#This Row],[Planned]]=0,0,1-ABS(Table1[[#This Row],[Prod]]-Table1[[#This Row],[Planned]])/Table1[[#This Row],[Planned]]))</f>
        <v>0</v>
      </c>
      <c r="V2596" s="11"/>
      <c r="W2596" s="11"/>
      <c r="X2596" s="27">
        <v>0</v>
      </c>
      <c r="Y2596" s="206">
        <f>Table1[[#This Row],[Prod]]</f>
        <v>0</v>
      </c>
      <c r="Z2596" s="206">
        <f>ABS(Table1[[#This Row],[Prod2]]-Table1[[#This Row],[Plan Revised]])</f>
        <v>0</v>
      </c>
      <c r="AA2596" s="209">
        <f>IF(ABS(Table1[[#This Row],[Prod2]]-Table1[[#This Row],[Plan Revised]])&gt;Table1[[#This Row],[Plan Revised]],0,IF(Table1[[#This Row],[Plan Revised]]=0,0,1-ABS(Table1[[#This Row],[Prod2]]-Table1[[#This Row],[Plan Revised]])/Table1[[#This Row],[Plan Revised]]))</f>
        <v>0</v>
      </c>
      <c r="AB2596" s="3"/>
      <c r="AC2596" s="30"/>
      <c r="AD2596"/>
      <c r="AF2596"/>
    </row>
    <row r="2597" spans="1:32">
      <c r="A2597" s="15" t="str">
        <f>IF(Table1[Week]=WeekSel,"Yes","No")</f>
        <v>No</v>
      </c>
      <c r="B2597" s="15" t="str">
        <f>IF((Table1[StartDate]&gt;=Date.GraphMin)*(Table1[StartDate]&lt;=Date.GraphMax)=1,"Yes","No")</f>
        <v>No</v>
      </c>
      <c r="C2597" s="15" t="str">
        <f>IF(OR(Table1[[#This Row],[Site]]="FOOD MILLING",Table1[[#This Row],[Site]]="GODACO"), "No", "Yes")</f>
        <v>Yes</v>
      </c>
      <c r="D2597" s="40">
        <f>MAX(DATE(Table1[Year],1,1),DATE(Table1[Year],1,1)-WEEKDAY(DATE(Table1[Year],1,1),2)+(Table1[WeekNum]-1)*7+1)</f>
        <v>44613</v>
      </c>
      <c r="E2597" s="40">
        <f>MIN(DATE(Table1[Year]+1,1,0),DATE(Table1[Year],1,1)-WEEKDAY(DATE(Table1[Year],1,1),2)+Table1[WeekNum]*7)</f>
        <v>44619</v>
      </c>
      <c r="F2597" s="15">
        <v>2022</v>
      </c>
      <c r="G2597" s="15">
        <f t="shared" si="80"/>
        <v>2</v>
      </c>
      <c r="H2597" s="16">
        <v>9</v>
      </c>
      <c r="I2597" s="207" t="str">
        <f>"W" &amp;Table1[[#This Row],[WeekNum]]</f>
        <v>W9</v>
      </c>
      <c r="J2597" s="19" t="str">
        <f t="shared" si="81"/>
        <v>22-W09</v>
      </c>
      <c r="K2597" s="4" t="s">
        <v>694</v>
      </c>
      <c r="L2597" s="4"/>
      <c r="M2597" s="4" t="s">
        <v>72</v>
      </c>
      <c r="N2597" s="266" t="s">
        <v>369</v>
      </c>
      <c r="O2597" s="266" t="s">
        <v>395</v>
      </c>
      <c r="P2597" s="11" t="s">
        <v>396</v>
      </c>
      <c r="Q2597" s="11" t="s">
        <v>421</v>
      </c>
      <c r="R2597" s="3">
        <v>900</v>
      </c>
      <c r="S2597" s="3">
        <v>915</v>
      </c>
      <c r="T2597" s="206">
        <f>ABS(Table1[[#This Row],[Prod]]-Table1[[#This Row],[Planned]])</f>
        <v>15</v>
      </c>
      <c r="U2597" s="209">
        <f>IF(ABS(Table1[[#This Row],[Prod]]-Table1[[#This Row],[Planned]])&gt;Table1[[#This Row],[Planned]],0,IF(Table1[[#This Row],[Planned]]=0,0,1-ABS(Table1[[#This Row],[Prod]]-Table1[[#This Row],[Planned]])/Table1[[#This Row],[Planned]]))</f>
        <v>0.98333333333333328</v>
      </c>
      <c r="V2597" s="11"/>
      <c r="W2597" s="11"/>
      <c r="X2597" s="27">
        <v>900</v>
      </c>
      <c r="Y2597" s="206">
        <f>Table1[[#This Row],[Prod]]</f>
        <v>915</v>
      </c>
      <c r="Z2597" s="206">
        <f>ABS(Table1[[#This Row],[Prod2]]-Table1[[#This Row],[Plan Revised]])</f>
        <v>15</v>
      </c>
      <c r="AA2597" s="209">
        <f>IF(ABS(Table1[[#This Row],[Prod2]]-Table1[[#This Row],[Plan Revised]])&gt;Table1[[#This Row],[Plan Revised]],0,IF(Table1[[#This Row],[Plan Revised]]=0,0,1-ABS(Table1[[#This Row],[Prod2]]-Table1[[#This Row],[Plan Revised]])/Table1[[#This Row],[Plan Revised]]))</f>
        <v>0.98333333333333328</v>
      </c>
      <c r="AB2597" s="3"/>
      <c r="AC2597" s="30"/>
      <c r="AD2597"/>
      <c r="AF2597"/>
    </row>
    <row r="2598" spans="1:32">
      <c r="A2598" s="15" t="str">
        <f>IF(Table1[Week]=WeekSel,"Yes","No")</f>
        <v>No</v>
      </c>
      <c r="B2598" s="15" t="str">
        <f>IF((Table1[StartDate]&gt;=Date.GraphMin)*(Table1[StartDate]&lt;=Date.GraphMax)=1,"Yes","No")</f>
        <v>No</v>
      </c>
      <c r="C2598" s="15" t="str">
        <f>IF(OR(Table1[[#This Row],[Site]]="FOOD MILLING",Table1[[#This Row],[Site]]="GODACO"), "No", "Yes")</f>
        <v>Yes</v>
      </c>
      <c r="D2598" s="40">
        <f>MAX(DATE(Table1[Year],1,1),DATE(Table1[Year],1,1)-WEEKDAY(DATE(Table1[Year],1,1),2)+(Table1[WeekNum]-1)*7+1)</f>
        <v>44613</v>
      </c>
      <c r="E2598" s="40">
        <f>MIN(DATE(Table1[Year]+1,1,0),DATE(Table1[Year],1,1)-WEEKDAY(DATE(Table1[Year],1,1),2)+Table1[WeekNum]*7)</f>
        <v>44619</v>
      </c>
      <c r="F2598" s="15">
        <v>2022</v>
      </c>
      <c r="G2598" s="15">
        <f t="shared" si="80"/>
        <v>2</v>
      </c>
      <c r="H2598" s="16">
        <v>9</v>
      </c>
      <c r="I2598" s="207" t="str">
        <f>"W" &amp;Table1[[#This Row],[WeekNum]]</f>
        <v>W9</v>
      </c>
      <c r="J2598" s="19" t="str">
        <f t="shared" si="81"/>
        <v>22-W09</v>
      </c>
      <c r="K2598" s="4" t="s">
        <v>695</v>
      </c>
      <c r="L2598" s="4"/>
      <c r="M2598" s="4" t="s">
        <v>72</v>
      </c>
      <c r="N2598" s="266" t="s">
        <v>369</v>
      </c>
      <c r="O2598" s="266" t="s">
        <v>395</v>
      </c>
      <c r="P2598" s="11" t="s">
        <v>396</v>
      </c>
      <c r="Q2598" s="11" t="s">
        <v>421</v>
      </c>
      <c r="R2598" s="3">
        <v>2300</v>
      </c>
      <c r="S2598" s="3">
        <v>2280</v>
      </c>
      <c r="T2598" s="206">
        <f>ABS(Table1[[#This Row],[Prod]]-Table1[[#This Row],[Planned]])</f>
        <v>20</v>
      </c>
      <c r="U2598" s="209">
        <f>IF(ABS(Table1[[#This Row],[Prod]]-Table1[[#This Row],[Planned]])&gt;Table1[[#This Row],[Planned]],0,IF(Table1[[#This Row],[Planned]]=0,0,1-ABS(Table1[[#This Row],[Prod]]-Table1[[#This Row],[Planned]])/Table1[[#This Row],[Planned]]))</f>
        <v>0.99130434782608701</v>
      </c>
      <c r="V2598" s="11"/>
      <c r="W2598" s="11"/>
      <c r="X2598" s="27">
        <v>2300</v>
      </c>
      <c r="Y2598" s="206">
        <f>Table1[[#This Row],[Prod]]</f>
        <v>2280</v>
      </c>
      <c r="Z2598" s="206">
        <f>ABS(Table1[[#This Row],[Prod2]]-Table1[[#This Row],[Plan Revised]])</f>
        <v>20</v>
      </c>
      <c r="AA2598" s="209">
        <f>IF(ABS(Table1[[#This Row],[Prod2]]-Table1[[#This Row],[Plan Revised]])&gt;Table1[[#This Row],[Plan Revised]],0,IF(Table1[[#This Row],[Plan Revised]]=0,0,1-ABS(Table1[[#This Row],[Prod2]]-Table1[[#This Row],[Plan Revised]])/Table1[[#This Row],[Plan Revised]]))</f>
        <v>0.99130434782608701</v>
      </c>
      <c r="AB2598" s="3"/>
      <c r="AC2598" s="30"/>
      <c r="AD2598"/>
      <c r="AF2598"/>
    </row>
    <row r="2599" spans="1:32">
      <c r="A2599" s="15" t="str">
        <f>IF(Table1[Week]=WeekSel,"Yes","No")</f>
        <v>No</v>
      </c>
      <c r="B2599" s="15" t="str">
        <f>IF((Table1[StartDate]&gt;=Date.GraphMin)*(Table1[StartDate]&lt;=Date.GraphMax)=1,"Yes","No")</f>
        <v>No</v>
      </c>
      <c r="C2599" s="15" t="str">
        <f>IF(OR(Table1[[#This Row],[Site]]="FOOD MILLING",Table1[[#This Row],[Site]]="GODACO"), "No", "Yes")</f>
        <v>Yes</v>
      </c>
      <c r="D2599" s="40">
        <f>MAX(DATE(Table1[Year],1,1),DATE(Table1[Year],1,1)-WEEKDAY(DATE(Table1[Year],1,1),2)+(Table1[WeekNum]-1)*7+1)</f>
        <v>44613</v>
      </c>
      <c r="E2599" s="40">
        <f>MIN(DATE(Table1[Year]+1,1,0),DATE(Table1[Year],1,1)-WEEKDAY(DATE(Table1[Year],1,1),2)+Table1[WeekNum]*7)</f>
        <v>44619</v>
      </c>
      <c r="F2599" s="15">
        <v>2022</v>
      </c>
      <c r="G2599" s="15">
        <f t="shared" si="80"/>
        <v>2</v>
      </c>
      <c r="H2599" s="16">
        <v>9</v>
      </c>
      <c r="I2599" s="207" t="str">
        <f>"W" &amp;Table1[[#This Row],[WeekNum]]</f>
        <v>W9</v>
      </c>
      <c r="J2599" s="19" t="str">
        <f t="shared" si="81"/>
        <v>22-W09</v>
      </c>
      <c r="K2599" s="4" t="s">
        <v>696</v>
      </c>
      <c r="L2599" s="4"/>
      <c r="M2599" s="4" t="s">
        <v>72</v>
      </c>
      <c r="N2599" s="266" t="s">
        <v>369</v>
      </c>
      <c r="O2599" s="266" t="s">
        <v>398</v>
      </c>
      <c r="P2599" s="11" t="s">
        <v>399</v>
      </c>
      <c r="Q2599" s="11" t="s">
        <v>421</v>
      </c>
      <c r="R2599" s="3">
        <v>300</v>
      </c>
      <c r="S2599" s="3">
        <v>263.5</v>
      </c>
      <c r="T2599" s="206">
        <f>ABS(Table1[[#This Row],[Prod]]-Table1[[#This Row],[Planned]])</f>
        <v>36.5</v>
      </c>
      <c r="U2599" s="209">
        <f>IF(ABS(Table1[[#This Row],[Prod]]-Table1[[#This Row],[Planned]])&gt;Table1[[#This Row],[Planned]],0,IF(Table1[[#This Row],[Planned]]=0,0,1-ABS(Table1[[#This Row],[Prod]]-Table1[[#This Row],[Planned]])/Table1[[#This Row],[Planned]]))</f>
        <v>0.8783333333333333</v>
      </c>
      <c r="V2599" s="11"/>
      <c r="W2599" s="11"/>
      <c r="X2599" s="27">
        <v>250</v>
      </c>
      <c r="Y2599" s="206">
        <f>Table1[[#This Row],[Prod]]</f>
        <v>263.5</v>
      </c>
      <c r="Z2599" s="206">
        <f>ABS(Table1[[#This Row],[Prod2]]-Table1[[#This Row],[Plan Revised]])</f>
        <v>13.5</v>
      </c>
      <c r="AA2599" s="209">
        <f>IF(ABS(Table1[[#This Row],[Prod2]]-Table1[[#This Row],[Plan Revised]])&gt;Table1[[#This Row],[Plan Revised]],0,IF(Table1[[#This Row],[Plan Revised]]=0,0,1-ABS(Table1[[#This Row],[Prod2]]-Table1[[#This Row],[Plan Revised]])/Table1[[#This Row],[Plan Revised]]))</f>
        <v>0.94599999999999995</v>
      </c>
      <c r="AB2599" s="3"/>
      <c r="AC2599" s="30"/>
      <c r="AD2599"/>
      <c r="AF2599"/>
    </row>
    <row r="2600" spans="1:32">
      <c r="A2600" s="15" t="str">
        <f>IF(Table1[Week]=WeekSel,"Yes","No")</f>
        <v>No</v>
      </c>
      <c r="B2600" s="15" t="str">
        <f>IF((Table1[StartDate]&gt;=Date.GraphMin)*(Table1[StartDate]&lt;=Date.GraphMax)=1,"Yes","No")</f>
        <v>No</v>
      </c>
      <c r="C2600" s="15" t="str">
        <f>IF(OR(Table1[[#This Row],[Site]]="FOOD MILLING",Table1[[#This Row],[Site]]="GODACO"), "No", "Yes")</f>
        <v>Yes</v>
      </c>
      <c r="D2600" s="40">
        <f>MAX(DATE(Table1[Year],1,1),DATE(Table1[Year],1,1)-WEEKDAY(DATE(Table1[Year],1,1),2)+(Table1[WeekNum]-1)*7+1)</f>
        <v>44613</v>
      </c>
      <c r="E2600" s="40">
        <f>MIN(DATE(Table1[Year]+1,1,0),DATE(Table1[Year],1,1)-WEEKDAY(DATE(Table1[Year],1,1),2)+Table1[WeekNum]*7)</f>
        <v>44619</v>
      </c>
      <c r="F2600" s="15">
        <v>2022</v>
      </c>
      <c r="G2600" s="15">
        <f t="shared" si="80"/>
        <v>2</v>
      </c>
      <c r="H2600" s="16">
        <v>9</v>
      </c>
      <c r="I2600" s="207" t="str">
        <f>"W" &amp;Table1[[#This Row],[WeekNum]]</f>
        <v>W9</v>
      </c>
      <c r="J2600" s="19" t="str">
        <f t="shared" si="81"/>
        <v>22-W09</v>
      </c>
      <c r="K2600" s="4" t="s">
        <v>697</v>
      </c>
      <c r="L2600" s="4"/>
      <c r="M2600" s="4" t="s">
        <v>72</v>
      </c>
      <c r="N2600" s="266" t="s">
        <v>369</v>
      </c>
      <c r="O2600" s="266" t="s">
        <v>391</v>
      </c>
      <c r="P2600" s="11" t="s">
        <v>393</v>
      </c>
      <c r="Q2600" s="11" t="s">
        <v>421</v>
      </c>
      <c r="R2600" s="3">
        <v>0</v>
      </c>
      <c r="S2600" s="3">
        <v>0</v>
      </c>
      <c r="T2600" s="206">
        <f>ABS(Table1[[#This Row],[Prod]]-Table1[[#This Row],[Planned]])</f>
        <v>0</v>
      </c>
      <c r="U2600" s="209">
        <f>IF(ABS(Table1[[#This Row],[Prod]]-Table1[[#This Row],[Planned]])&gt;Table1[[#This Row],[Planned]],0,IF(Table1[[#This Row],[Planned]]=0,0,1-ABS(Table1[[#This Row],[Prod]]-Table1[[#This Row],[Planned]])/Table1[[#This Row],[Planned]]))</f>
        <v>0</v>
      </c>
      <c r="V2600" s="11"/>
      <c r="W2600" s="11"/>
      <c r="X2600" s="27">
        <v>0</v>
      </c>
      <c r="Y2600" s="206">
        <f>Table1[[#This Row],[Prod]]</f>
        <v>0</v>
      </c>
      <c r="Z2600" s="206">
        <f>ABS(Table1[[#This Row],[Prod2]]-Table1[[#This Row],[Plan Revised]])</f>
        <v>0</v>
      </c>
      <c r="AA2600" s="209">
        <f>IF(ABS(Table1[[#This Row],[Prod2]]-Table1[[#This Row],[Plan Revised]])&gt;Table1[[#This Row],[Plan Revised]],0,IF(Table1[[#This Row],[Plan Revised]]=0,0,1-ABS(Table1[[#This Row],[Prod2]]-Table1[[#This Row],[Plan Revised]])/Table1[[#This Row],[Plan Revised]]))</f>
        <v>0</v>
      </c>
      <c r="AB2600" s="3"/>
      <c r="AC2600" s="30"/>
      <c r="AD2600"/>
      <c r="AF2600"/>
    </row>
    <row r="2601" spans="1:32">
      <c r="A2601" s="15" t="str">
        <f>IF(Table1[Week]=WeekSel,"Yes","No")</f>
        <v>No</v>
      </c>
      <c r="B2601" s="15" t="str">
        <f>IF((Table1[StartDate]&gt;=Date.GraphMin)*(Table1[StartDate]&lt;=Date.GraphMax)=1,"Yes","No")</f>
        <v>No</v>
      </c>
      <c r="C2601" s="15" t="str">
        <f>IF(OR(Table1[[#This Row],[Site]]="FOOD MILLING",Table1[[#This Row],[Site]]="GODACO"), "No", "Yes")</f>
        <v>Yes</v>
      </c>
      <c r="D2601" s="40">
        <f>MAX(DATE(Table1[Year],1,1),DATE(Table1[Year],1,1)-WEEKDAY(DATE(Table1[Year],1,1),2)+(Table1[WeekNum]-1)*7+1)</f>
        <v>44613</v>
      </c>
      <c r="E2601" s="40">
        <f>MIN(DATE(Table1[Year]+1,1,0),DATE(Table1[Year],1,1)-WEEKDAY(DATE(Table1[Year],1,1),2)+Table1[WeekNum]*7)</f>
        <v>44619</v>
      </c>
      <c r="F2601" s="15">
        <v>2022</v>
      </c>
      <c r="G2601" s="15">
        <f t="shared" si="80"/>
        <v>2</v>
      </c>
      <c r="H2601" s="16">
        <v>9</v>
      </c>
      <c r="I2601" s="207" t="str">
        <f>"W" &amp;Table1[[#This Row],[WeekNum]]</f>
        <v>W9</v>
      </c>
      <c r="J2601" s="19" t="str">
        <f t="shared" si="81"/>
        <v>22-W09</v>
      </c>
      <c r="K2601" s="4" t="s">
        <v>698</v>
      </c>
      <c r="L2601" s="4"/>
      <c r="M2601" s="4" t="s">
        <v>72</v>
      </c>
      <c r="N2601" s="266" t="s">
        <v>369</v>
      </c>
      <c r="O2601" s="266" t="s">
        <v>398</v>
      </c>
      <c r="P2601" s="11" t="s">
        <v>399</v>
      </c>
      <c r="Q2601" s="11" t="s">
        <v>421</v>
      </c>
      <c r="R2601" s="3">
        <v>1440</v>
      </c>
      <c r="S2601" s="3">
        <v>1679.7</v>
      </c>
      <c r="T2601" s="206">
        <f>ABS(Table1[[#This Row],[Prod]]-Table1[[#This Row],[Planned]])</f>
        <v>239.70000000000005</v>
      </c>
      <c r="U2601" s="209">
        <f>IF(ABS(Table1[[#This Row],[Prod]]-Table1[[#This Row],[Planned]])&gt;Table1[[#This Row],[Planned]],0,IF(Table1[[#This Row],[Planned]]=0,0,1-ABS(Table1[[#This Row],[Prod]]-Table1[[#This Row],[Planned]])/Table1[[#This Row],[Planned]]))</f>
        <v>0.83354166666666663</v>
      </c>
      <c r="V2601" s="11"/>
      <c r="W2601" s="11"/>
      <c r="X2601" s="27">
        <v>1650</v>
      </c>
      <c r="Y2601" s="206">
        <f>Table1[[#This Row],[Prod]]</f>
        <v>1679.7</v>
      </c>
      <c r="Z2601" s="206">
        <f>ABS(Table1[[#This Row],[Prod2]]-Table1[[#This Row],[Plan Revised]])</f>
        <v>29.700000000000045</v>
      </c>
      <c r="AA2601" s="209">
        <f>IF(ABS(Table1[[#This Row],[Prod2]]-Table1[[#This Row],[Plan Revised]])&gt;Table1[[#This Row],[Plan Revised]],0,IF(Table1[[#This Row],[Plan Revised]]=0,0,1-ABS(Table1[[#This Row],[Prod2]]-Table1[[#This Row],[Plan Revised]])/Table1[[#This Row],[Plan Revised]]))</f>
        <v>0.98199999999999998</v>
      </c>
      <c r="AB2601" s="3"/>
      <c r="AC2601" s="30"/>
      <c r="AD2601"/>
      <c r="AF2601"/>
    </row>
    <row r="2602" spans="1:32">
      <c r="A2602" s="15" t="str">
        <f>IF(Table1[Week]=WeekSel,"Yes","No")</f>
        <v>No</v>
      </c>
      <c r="B2602" s="15" t="str">
        <f>IF((Table1[StartDate]&gt;=Date.GraphMin)*(Table1[StartDate]&lt;=Date.GraphMax)=1,"Yes","No")</f>
        <v>No</v>
      </c>
      <c r="C2602" s="15" t="str">
        <f>IF(OR(Table1[[#This Row],[Site]]="FOOD MILLING",Table1[[#This Row],[Site]]="GODACO"), "No", "Yes")</f>
        <v>Yes</v>
      </c>
      <c r="D2602" s="40">
        <f>MAX(DATE(Table1[Year],1,1),DATE(Table1[Year],1,1)-WEEKDAY(DATE(Table1[Year],1,1),2)+(Table1[WeekNum]-1)*7+1)</f>
        <v>44613</v>
      </c>
      <c r="E2602" s="40">
        <f>MIN(DATE(Table1[Year]+1,1,0),DATE(Table1[Year],1,1)-WEEKDAY(DATE(Table1[Year],1,1),2)+Table1[WeekNum]*7)</f>
        <v>44619</v>
      </c>
      <c r="F2602" s="15">
        <v>2022</v>
      </c>
      <c r="G2602" s="15">
        <f t="shared" si="80"/>
        <v>2</v>
      </c>
      <c r="H2602" s="16">
        <v>9</v>
      </c>
      <c r="I2602" s="207" t="str">
        <f>"W" &amp;Table1[[#This Row],[WeekNum]]</f>
        <v>W9</v>
      </c>
      <c r="J2602" s="19" t="str">
        <f t="shared" si="81"/>
        <v>22-W09</v>
      </c>
      <c r="K2602" s="4" t="s">
        <v>699</v>
      </c>
      <c r="L2602" s="4"/>
      <c r="M2602" s="4" t="s">
        <v>72</v>
      </c>
      <c r="N2602" s="266" t="s">
        <v>369</v>
      </c>
      <c r="O2602" s="266" t="s">
        <v>398</v>
      </c>
      <c r="P2602" s="11" t="s">
        <v>399</v>
      </c>
      <c r="Q2602" s="11" t="s">
        <v>421</v>
      </c>
      <c r="R2602" s="3">
        <v>300</v>
      </c>
      <c r="S2602" s="3">
        <v>203.8</v>
      </c>
      <c r="T2602" s="206">
        <f>ABS(Table1[[#This Row],[Prod]]-Table1[[#This Row],[Planned]])</f>
        <v>96.199999999999989</v>
      </c>
      <c r="U2602" s="209">
        <f>IF(ABS(Table1[[#This Row],[Prod]]-Table1[[#This Row],[Planned]])&gt;Table1[[#This Row],[Planned]],0,IF(Table1[[#This Row],[Planned]]=0,0,1-ABS(Table1[[#This Row],[Prod]]-Table1[[#This Row],[Planned]])/Table1[[#This Row],[Planned]]))</f>
        <v>0.67933333333333334</v>
      </c>
      <c r="V2602" s="11"/>
      <c r="W2602" s="11"/>
      <c r="X2602" s="27">
        <v>200</v>
      </c>
      <c r="Y2602" s="206">
        <f>Table1[[#This Row],[Prod]]</f>
        <v>203.8</v>
      </c>
      <c r="Z2602" s="206">
        <f>ABS(Table1[[#This Row],[Prod2]]-Table1[[#This Row],[Plan Revised]])</f>
        <v>3.8000000000000114</v>
      </c>
      <c r="AA2602" s="209">
        <f>IF(ABS(Table1[[#This Row],[Prod2]]-Table1[[#This Row],[Plan Revised]])&gt;Table1[[#This Row],[Plan Revised]],0,IF(Table1[[#This Row],[Plan Revised]]=0,0,1-ABS(Table1[[#This Row],[Prod2]]-Table1[[#This Row],[Plan Revised]])/Table1[[#This Row],[Plan Revised]]))</f>
        <v>0.98099999999999998</v>
      </c>
      <c r="AB2602" s="3"/>
      <c r="AC2602" s="30"/>
      <c r="AD2602"/>
      <c r="AF2602"/>
    </row>
    <row r="2603" spans="1:32">
      <c r="A2603" s="15" t="str">
        <f>IF(Table1[Week]=WeekSel,"Yes","No")</f>
        <v>No</v>
      </c>
      <c r="B2603" s="15" t="str">
        <f>IF((Table1[StartDate]&gt;=Date.GraphMin)*(Table1[StartDate]&lt;=Date.GraphMax)=1,"Yes","No")</f>
        <v>No</v>
      </c>
      <c r="C2603" s="15" t="str">
        <f>IF(OR(Table1[[#This Row],[Site]]="FOOD MILLING",Table1[[#This Row],[Site]]="GODACO"), "No", "Yes")</f>
        <v>Yes</v>
      </c>
      <c r="D2603" s="40">
        <f>MAX(DATE(Table1[Year],1,1),DATE(Table1[Year],1,1)-WEEKDAY(DATE(Table1[Year],1,1),2)+(Table1[WeekNum]-1)*7+1)</f>
        <v>44613</v>
      </c>
      <c r="E2603" s="40">
        <f>MIN(DATE(Table1[Year]+1,1,0),DATE(Table1[Year],1,1)-WEEKDAY(DATE(Table1[Year],1,1),2)+Table1[WeekNum]*7)</f>
        <v>44619</v>
      </c>
      <c r="F2603" s="15">
        <v>2022</v>
      </c>
      <c r="G2603" s="15">
        <f t="shared" si="80"/>
        <v>2</v>
      </c>
      <c r="H2603" s="16">
        <v>9</v>
      </c>
      <c r="I2603" s="207" t="str">
        <f>"W" &amp;Table1[[#This Row],[WeekNum]]</f>
        <v>W9</v>
      </c>
      <c r="J2603" s="19" t="str">
        <f t="shared" si="81"/>
        <v>22-W09</v>
      </c>
      <c r="K2603" s="4" t="s">
        <v>700</v>
      </c>
      <c r="L2603" s="4"/>
      <c r="M2603" s="4" t="s">
        <v>72</v>
      </c>
      <c r="N2603" s="266" t="s">
        <v>369</v>
      </c>
      <c r="O2603" s="266" t="s">
        <v>398</v>
      </c>
      <c r="P2603" s="11" t="s">
        <v>399</v>
      </c>
      <c r="Q2603" s="11" t="s">
        <v>421</v>
      </c>
      <c r="R2603" s="3">
        <v>6050</v>
      </c>
      <c r="S2603" s="3">
        <v>7282.2</v>
      </c>
      <c r="T2603" s="206">
        <f>ABS(Table1[[#This Row],[Prod]]-Table1[[#This Row],[Planned]])</f>
        <v>1232.1999999999998</v>
      </c>
      <c r="U2603" s="209">
        <f>IF(ABS(Table1[[#This Row],[Prod]]-Table1[[#This Row],[Planned]])&gt;Table1[[#This Row],[Planned]],0,IF(Table1[[#This Row],[Planned]]=0,0,1-ABS(Table1[[#This Row],[Prod]]-Table1[[#This Row],[Planned]])/Table1[[#This Row],[Planned]]))</f>
        <v>0.79633057851239675</v>
      </c>
      <c r="V2603" s="11"/>
      <c r="W2603" s="11"/>
      <c r="X2603" s="27">
        <v>7230</v>
      </c>
      <c r="Y2603" s="206">
        <f>Table1[[#This Row],[Prod]]</f>
        <v>7282.2</v>
      </c>
      <c r="Z2603" s="206">
        <f>ABS(Table1[[#This Row],[Prod2]]-Table1[[#This Row],[Plan Revised]])</f>
        <v>52.199999999999818</v>
      </c>
      <c r="AA2603" s="209">
        <f>IF(ABS(Table1[[#This Row],[Prod2]]-Table1[[#This Row],[Plan Revised]])&gt;Table1[[#This Row],[Plan Revised]],0,IF(Table1[[#This Row],[Plan Revised]]=0,0,1-ABS(Table1[[#This Row],[Prod2]]-Table1[[#This Row],[Plan Revised]])/Table1[[#This Row],[Plan Revised]]))</f>
        <v>0.99278008298755194</v>
      </c>
      <c r="AB2603" s="3"/>
      <c r="AC2603" s="30"/>
      <c r="AD2603"/>
      <c r="AF2603"/>
    </row>
    <row r="2604" spans="1:32">
      <c r="A2604" s="15" t="str">
        <f>IF(Table1[Week]=WeekSel,"Yes","No")</f>
        <v>No</v>
      </c>
      <c r="B2604" s="15" t="str">
        <f>IF((Table1[StartDate]&gt;=Date.GraphMin)*(Table1[StartDate]&lt;=Date.GraphMax)=1,"Yes","No")</f>
        <v>No</v>
      </c>
      <c r="C2604" s="15" t="str">
        <f>IF(OR(Table1[[#This Row],[Site]]="FOOD MILLING",Table1[[#This Row],[Site]]="GODACO"), "No", "Yes")</f>
        <v>Yes</v>
      </c>
      <c r="D2604" s="40">
        <f>MAX(DATE(Table1[Year],1,1),DATE(Table1[Year],1,1)-WEEKDAY(DATE(Table1[Year],1,1),2)+(Table1[WeekNum]-1)*7+1)</f>
        <v>44613</v>
      </c>
      <c r="E2604" s="40">
        <f>MIN(DATE(Table1[Year]+1,1,0),DATE(Table1[Year],1,1)-WEEKDAY(DATE(Table1[Year],1,1),2)+Table1[WeekNum]*7)</f>
        <v>44619</v>
      </c>
      <c r="F2604" s="15">
        <v>2022</v>
      </c>
      <c r="G2604" s="15">
        <f t="shared" si="80"/>
        <v>2</v>
      </c>
      <c r="H2604" s="16">
        <v>9</v>
      </c>
      <c r="I2604" s="207" t="str">
        <f>"W" &amp;Table1[[#This Row],[WeekNum]]</f>
        <v>W9</v>
      </c>
      <c r="J2604" s="19" t="str">
        <f t="shared" si="81"/>
        <v>22-W09</v>
      </c>
      <c r="K2604" s="4" t="s">
        <v>701</v>
      </c>
      <c r="L2604" s="4"/>
      <c r="M2604" s="4" t="s">
        <v>72</v>
      </c>
      <c r="N2604" s="266" t="s">
        <v>369</v>
      </c>
      <c r="O2604" s="266" t="s">
        <v>398</v>
      </c>
      <c r="P2604" s="11" t="s">
        <v>399</v>
      </c>
      <c r="Q2604" s="11" t="s">
        <v>421</v>
      </c>
      <c r="R2604" s="3">
        <v>200</v>
      </c>
      <c r="S2604" s="3">
        <v>515</v>
      </c>
      <c r="T2604" s="206">
        <f>ABS(Table1[[#This Row],[Prod]]-Table1[[#This Row],[Planned]])</f>
        <v>315</v>
      </c>
      <c r="U2604" s="209">
        <f>IF(ABS(Table1[[#This Row],[Prod]]-Table1[[#This Row],[Planned]])&gt;Table1[[#This Row],[Planned]],0,IF(Table1[[#This Row],[Planned]]=0,0,1-ABS(Table1[[#This Row],[Prod]]-Table1[[#This Row],[Planned]])/Table1[[#This Row],[Planned]]))</f>
        <v>0</v>
      </c>
      <c r="V2604" s="11"/>
      <c r="W2604" s="11"/>
      <c r="X2604" s="27">
        <v>500</v>
      </c>
      <c r="Y2604" s="206">
        <f>Table1[[#This Row],[Prod]]</f>
        <v>515</v>
      </c>
      <c r="Z2604" s="206">
        <f>ABS(Table1[[#This Row],[Prod2]]-Table1[[#This Row],[Plan Revised]])</f>
        <v>15</v>
      </c>
      <c r="AA2604" s="209">
        <f>IF(ABS(Table1[[#This Row],[Prod2]]-Table1[[#This Row],[Plan Revised]])&gt;Table1[[#This Row],[Plan Revised]],0,IF(Table1[[#This Row],[Plan Revised]]=0,0,1-ABS(Table1[[#This Row],[Prod2]]-Table1[[#This Row],[Plan Revised]])/Table1[[#This Row],[Plan Revised]]))</f>
        <v>0.97</v>
      </c>
      <c r="AB2604" s="3"/>
      <c r="AC2604" s="30"/>
      <c r="AD2604"/>
      <c r="AF2604"/>
    </row>
    <row r="2605" spans="1:32">
      <c r="A2605" s="15" t="str">
        <f>IF(Table1[Week]=WeekSel,"Yes","No")</f>
        <v>No</v>
      </c>
      <c r="B2605" s="15" t="str">
        <f>IF((Table1[StartDate]&gt;=Date.GraphMin)*(Table1[StartDate]&lt;=Date.GraphMax)=1,"Yes","No")</f>
        <v>No</v>
      </c>
      <c r="C2605" s="15" t="str">
        <f>IF(OR(Table1[[#This Row],[Site]]="FOOD MILLING",Table1[[#This Row],[Site]]="GODACO"), "No", "Yes")</f>
        <v>Yes</v>
      </c>
      <c r="D2605" s="40">
        <f>MAX(DATE(Table1[Year],1,1),DATE(Table1[Year],1,1)-WEEKDAY(DATE(Table1[Year],1,1),2)+(Table1[WeekNum]-1)*7+1)</f>
        <v>44613</v>
      </c>
      <c r="E2605" s="40">
        <f>MIN(DATE(Table1[Year]+1,1,0),DATE(Table1[Year],1,1)-WEEKDAY(DATE(Table1[Year],1,1),2)+Table1[WeekNum]*7)</f>
        <v>44619</v>
      </c>
      <c r="F2605" s="15">
        <v>2022</v>
      </c>
      <c r="G2605" s="15">
        <f t="shared" si="80"/>
        <v>2</v>
      </c>
      <c r="H2605" s="16">
        <v>9</v>
      </c>
      <c r="I2605" s="207" t="str">
        <f>"W" &amp;Table1[[#This Row],[WeekNum]]</f>
        <v>W9</v>
      </c>
      <c r="J2605" s="19" t="str">
        <f t="shared" si="81"/>
        <v>22-W09</v>
      </c>
      <c r="K2605" s="4" t="s">
        <v>702</v>
      </c>
      <c r="L2605" s="4"/>
      <c r="M2605" s="4" t="s">
        <v>72</v>
      </c>
      <c r="N2605" s="266" t="s">
        <v>369</v>
      </c>
      <c r="O2605" s="266" t="s">
        <v>398</v>
      </c>
      <c r="P2605" s="11" t="s">
        <v>399</v>
      </c>
      <c r="Q2605" s="11" t="s">
        <v>421</v>
      </c>
      <c r="R2605" s="3">
        <v>100</v>
      </c>
      <c r="S2605" s="3">
        <v>46.8</v>
      </c>
      <c r="T2605" s="206">
        <f>ABS(Table1[[#This Row],[Prod]]-Table1[[#This Row],[Planned]])</f>
        <v>53.2</v>
      </c>
      <c r="U2605" s="209">
        <f>IF(ABS(Table1[[#This Row],[Prod]]-Table1[[#This Row],[Planned]])&gt;Table1[[#This Row],[Planned]],0,IF(Table1[[#This Row],[Planned]]=0,0,1-ABS(Table1[[#This Row],[Prod]]-Table1[[#This Row],[Planned]])/Table1[[#This Row],[Planned]]))</f>
        <v>0.46799999999999997</v>
      </c>
      <c r="V2605" s="11"/>
      <c r="W2605" s="11"/>
      <c r="X2605" s="27">
        <v>50</v>
      </c>
      <c r="Y2605" s="206">
        <f>Table1[[#This Row],[Prod]]</f>
        <v>46.8</v>
      </c>
      <c r="Z2605" s="206">
        <f>ABS(Table1[[#This Row],[Prod2]]-Table1[[#This Row],[Plan Revised]])</f>
        <v>3.2000000000000028</v>
      </c>
      <c r="AA2605" s="209">
        <f>IF(ABS(Table1[[#This Row],[Prod2]]-Table1[[#This Row],[Plan Revised]])&gt;Table1[[#This Row],[Plan Revised]],0,IF(Table1[[#This Row],[Plan Revised]]=0,0,1-ABS(Table1[[#This Row],[Prod2]]-Table1[[#This Row],[Plan Revised]])/Table1[[#This Row],[Plan Revised]]))</f>
        <v>0.93599999999999994</v>
      </c>
      <c r="AB2605" s="3"/>
      <c r="AC2605" s="30"/>
      <c r="AD2605"/>
      <c r="AF2605"/>
    </row>
    <row r="2606" spans="1:32">
      <c r="A2606" s="15" t="str">
        <f>IF(Table1[Week]=WeekSel,"Yes","No")</f>
        <v>No</v>
      </c>
      <c r="B2606" s="15" t="str">
        <f>IF((Table1[StartDate]&gt;=Date.GraphMin)*(Table1[StartDate]&lt;=Date.GraphMax)=1,"Yes","No")</f>
        <v>No</v>
      </c>
      <c r="C2606" s="15" t="str">
        <f>IF(OR(Table1[[#This Row],[Site]]="FOOD MILLING",Table1[[#This Row],[Site]]="GODACO"), "No", "Yes")</f>
        <v>Yes</v>
      </c>
      <c r="D2606" s="40">
        <f>MAX(DATE(Table1[Year],1,1),DATE(Table1[Year],1,1)-WEEKDAY(DATE(Table1[Year],1,1),2)+(Table1[WeekNum]-1)*7+1)</f>
        <v>44613</v>
      </c>
      <c r="E2606" s="40">
        <f>MIN(DATE(Table1[Year]+1,1,0),DATE(Table1[Year],1,1)-WEEKDAY(DATE(Table1[Year],1,1),2)+Table1[WeekNum]*7)</f>
        <v>44619</v>
      </c>
      <c r="F2606" s="15">
        <v>2022</v>
      </c>
      <c r="G2606" s="15">
        <f t="shared" si="80"/>
        <v>2</v>
      </c>
      <c r="H2606" s="16">
        <v>9</v>
      </c>
      <c r="I2606" s="207" t="str">
        <f>"W" &amp;Table1[[#This Row],[WeekNum]]</f>
        <v>W9</v>
      </c>
      <c r="J2606" s="19" t="str">
        <f t="shared" si="81"/>
        <v>22-W09</v>
      </c>
      <c r="K2606" s="4" t="s">
        <v>703</v>
      </c>
      <c r="L2606" s="4"/>
      <c r="M2606" s="4" t="s">
        <v>72</v>
      </c>
      <c r="N2606" s="266" t="s">
        <v>369</v>
      </c>
      <c r="O2606" s="266" t="s">
        <v>398</v>
      </c>
      <c r="P2606" s="11" t="s">
        <v>399</v>
      </c>
      <c r="Q2606" s="11" t="s">
        <v>421</v>
      </c>
      <c r="R2606" s="3">
        <v>100</v>
      </c>
      <c r="S2606" s="3">
        <v>109.2</v>
      </c>
      <c r="T2606" s="206">
        <f>ABS(Table1[[#This Row],[Prod]]-Table1[[#This Row],[Planned]])</f>
        <v>9.2000000000000028</v>
      </c>
      <c r="U2606" s="209">
        <f>IF(ABS(Table1[[#This Row],[Prod]]-Table1[[#This Row],[Planned]])&gt;Table1[[#This Row],[Planned]],0,IF(Table1[[#This Row],[Planned]]=0,0,1-ABS(Table1[[#This Row],[Prod]]-Table1[[#This Row],[Planned]])/Table1[[#This Row],[Planned]]))</f>
        <v>0.90799999999999992</v>
      </c>
      <c r="V2606" s="11"/>
      <c r="W2606" s="11"/>
      <c r="X2606" s="27">
        <v>100</v>
      </c>
      <c r="Y2606" s="206">
        <f>Table1[[#This Row],[Prod]]</f>
        <v>109.2</v>
      </c>
      <c r="Z2606" s="206">
        <f>ABS(Table1[[#This Row],[Prod2]]-Table1[[#This Row],[Plan Revised]])</f>
        <v>9.2000000000000028</v>
      </c>
      <c r="AA2606" s="209">
        <f>IF(ABS(Table1[[#This Row],[Prod2]]-Table1[[#This Row],[Plan Revised]])&gt;Table1[[#This Row],[Plan Revised]],0,IF(Table1[[#This Row],[Plan Revised]]=0,0,1-ABS(Table1[[#This Row],[Prod2]]-Table1[[#This Row],[Plan Revised]])/Table1[[#This Row],[Plan Revised]]))</f>
        <v>0.90799999999999992</v>
      </c>
      <c r="AB2606" s="3"/>
      <c r="AC2606" s="30"/>
      <c r="AD2606"/>
      <c r="AF2606"/>
    </row>
    <row r="2607" spans="1:32">
      <c r="A2607" s="15" t="str">
        <f>IF(Table1[Week]=WeekSel,"Yes","No")</f>
        <v>No</v>
      </c>
      <c r="B2607" s="15" t="str">
        <f>IF((Table1[StartDate]&gt;=Date.GraphMin)*(Table1[StartDate]&lt;=Date.GraphMax)=1,"Yes","No")</f>
        <v>No</v>
      </c>
      <c r="C2607" s="15" t="str">
        <f>IF(OR(Table1[[#This Row],[Site]]="FOOD MILLING",Table1[[#This Row],[Site]]="GODACO"), "No", "Yes")</f>
        <v>Yes</v>
      </c>
      <c r="D2607" s="40">
        <f>MAX(DATE(Table1[Year],1,1),DATE(Table1[Year],1,1)-WEEKDAY(DATE(Table1[Year],1,1),2)+(Table1[WeekNum]-1)*7+1)</f>
        <v>44613</v>
      </c>
      <c r="E2607" s="40">
        <f>MIN(DATE(Table1[Year]+1,1,0),DATE(Table1[Year],1,1)-WEEKDAY(DATE(Table1[Year],1,1),2)+Table1[WeekNum]*7)</f>
        <v>44619</v>
      </c>
      <c r="F2607" s="15">
        <v>2022</v>
      </c>
      <c r="G2607" s="15">
        <f t="shared" si="80"/>
        <v>2</v>
      </c>
      <c r="H2607" s="16">
        <v>9</v>
      </c>
      <c r="I2607" s="207" t="str">
        <f>"W" &amp;Table1[[#This Row],[WeekNum]]</f>
        <v>W9</v>
      </c>
      <c r="J2607" s="19" t="str">
        <f t="shared" si="81"/>
        <v>22-W09</v>
      </c>
      <c r="K2607" s="4" t="s">
        <v>704</v>
      </c>
      <c r="L2607" s="4"/>
      <c r="M2607" s="4" t="s">
        <v>72</v>
      </c>
      <c r="N2607" s="266" t="s">
        <v>369</v>
      </c>
      <c r="O2607" s="266" t="s">
        <v>398</v>
      </c>
      <c r="P2607" s="11" t="s">
        <v>399</v>
      </c>
      <c r="Q2607" s="11" t="s">
        <v>421</v>
      </c>
      <c r="R2607" s="3">
        <v>600</v>
      </c>
      <c r="S2607" s="3">
        <v>201</v>
      </c>
      <c r="T2607" s="206">
        <f>ABS(Table1[[#This Row],[Prod]]-Table1[[#This Row],[Planned]])</f>
        <v>399</v>
      </c>
      <c r="U2607" s="209">
        <f>IF(ABS(Table1[[#This Row],[Prod]]-Table1[[#This Row],[Planned]])&gt;Table1[[#This Row],[Planned]],0,IF(Table1[[#This Row],[Planned]]=0,0,1-ABS(Table1[[#This Row],[Prod]]-Table1[[#This Row],[Planned]])/Table1[[#This Row],[Planned]]))</f>
        <v>0.33499999999999996</v>
      </c>
      <c r="V2607" s="11"/>
      <c r="W2607" s="11"/>
      <c r="X2607" s="27">
        <v>200</v>
      </c>
      <c r="Y2607" s="206">
        <f>Table1[[#This Row],[Prod]]</f>
        <v>201</v>
      </c>
      <c r="Z2607" s="206">
        <f>ABS(Table1[[#This Row],[Prod2]]-Table1[[#This Row],[Plan Revised]])</f>
        <v>1</v>
      </c>
      <c r="AA2607" s="209">
        <f>IF(ABS(Table1[[#This Row],[Prod2]]-Table1[[#This Row],[Plan Revised]])&gt;Table1[[#This Row],[Plan Revised]],0,IF(Table1[[#This Row],[Plan Revised]]=0,0,1-ABS(Table1[[#This Row],[Prod2]]-Table1[[#This Row],[Plan Revised]])/Table1[[#This Row],[Plan Revised]]))</f>
        <v>0.995</v>
      </c>
      <c r="AB2607" s="3"/>
      <c r="AC2607" s="30"/>
      <c r="AD2607"/>
      <c r="AF2607"/>
    </row>
    <row r="2608" spans="1:32">
      <c r="A2608" s="15" t="str">
        <f>IF(Table1[Week]=WeekSel,"Yes","No")</f>
        <v>No</v>
      </c>
      <c r="B2608" s="15" t="str">
        <f>IF((Table1[StartDate]&gt;=Date.GraphMin)*(Table1[StartDate]&lt;=Date.GraphMax)=1,"Yes","No")</f>
        <v>No</v>
      </c>
      <c r="C2608" s="15" t="str">
        <f>IF(OR(Table1[[#This Row],[Site]]="FOOD MILLING",Table1[[#This Row],[Site]]="GODACO"), "No", "Yes")</f>
        <v>Yes</v>
      </c>
      <c r="D2608" s="40">
        <f>MAX(DATE(Table1[Year],1,1),DATE(Table1[Year],1,1)-WEEKDAY(DATE(Table1[Year],1,1),2)+(Table1[WeekNum]-1)*7+1)</f>
        <v>44613</v>
      </c>
      <c r="E2608" s="40">
        <f>MIN(DATE(Table1[Year]+1,1,0),DATE(Table1[Year],1,1)-WEEKDAY(DATE(Table1[Year],1,1),2)+Table1[WeekNum]*7)</f>
        <v>44619</v>
      </c>
      <c r="F2608" s="15">
        <v>2022</v>
      </c>
      <c r="G2608" s="15">
        <f t="shared" si="80"/>
        <v>2</v>
      </c>
      <c r="H2608" s="16">
        <v>9</v>
      </c>
      <c r="I2608" s="207" t="str">
        <f>"W" &amp;Table1[[#This Row],[WeekNum]]</f>
        <v>W9</v>
      </c>
      <c r="J2608" s="19" t="str">
        <f t="shared" si="81"/>
        <v>22-W09</v>
      </c>
      <c r="K2608" s="4" t="s">
        <v>705</v>
      </c>
      <c r="L2608" s="4"/>
      <c r="M2608" s="4" t="s">
        <v>72</v>
      </c>
      <c r="N2608" s="266" t="s">
        <v>369</v>
      </c>
      <c r="O2608" s="266" t="s">
        <v>398</v>
      </c>
      <c r="P2608" s="11" t="s">
        <v>399</v>
      </c>
      <c r="Q2608" s="11" t="s">
        <v>421</v>
      </c>
      <c r="R2608" s="3">
        <v>3880</v>
      </c>
      <c r="S2608" s="3">
        <v>2960</v>
      </c>
      <c r="T2608" s="206">
        <f>ABS(Table1[[#This Row],[Prod]]-Table1[[#This Row],[Planned]])</f>
        <v>920</v>
      </c>
      <c r="U2608" s="209">
        <f>IF(ABS(Table1[[#This Row],[Prod]]-Table1[[#This Row],[Planned]])&gt;Table1[[#This Row],[Planned]],0,IF(Table1[[#This Row],[Planned]]=0,0,1-ABS(Table1[[#This Row],[Prod]]-Table1[[#This Row],[Planned]])/Table1[[#This Row],[Planned]]))</f>
        <v>0.76288659793814428</v>
      </c>
      <c r="V2608" s="11"/>
      <c r="W2608" s="11"/>
      <c r="X2608" s="27">
        <v>2980</v>
      </c>
      <c r="Y2608" s="206">
        <f>Table1[[#This Row],[Prod]]</f>
        <v>2960</v>
      </c>
      <c r="Z2608" s="206">
        <f>ABS(Table1[[#This Row],[Prod2]]-Table1[[#This Row],[Plan Revised]])</f>
        <v>20</v>
      </c>
      <c r="AA2608" s="209">
        <f>IF(ABS(Table1[[#This Row],[Prod2]]-Table1[[#This Row],[Plan Revised]])&gt;Table1[[#This Row],[Plan Revised]],0,IF(Table1[[#This Row],[Plan Revised]]=0,0,1-ABS(Table1[[#This Row],[Prod2]]-Table1[[#This Row],[Plan Revised]])/Table1[[#This Row],[Plan Revised]]))</f>
        <v>0.99328859060402686</v>
      </c>
      <c r="AB2608" s="3"/>
      <c r="AC2608" s="30"/>
      <c r="AD2608"/>
      <c r="AF2608"/>
    </row>
    <row r="2609" spans="1:32">
      <c r="A2609" s="15" t="str">
        <f>IF(Table1[Week]=WeekSel,"Yes","No")</f>
        <v>No</v>
      </c>
      <c r="B2609" s="15" t="str">
        <f>IF((Table1[StartDate]&gt;=Date.GraphMin)*(Table1[StartDate]&lt;=Date.GraphMax)=1,"Yes","No")</f>
        <v>No</v>
      </c>
      <c r="C2609" s="15" t="str">
        <f>IF(OR(Table1[[#This Row],[Site]]="FOOD MILLING",Table1[[#This Row],[Site]]="GODACO"), "No", "Yes")</f>
        <v>Yes</v>
      </c>
      <c r="D2609" s="40">
        <f>MAX(DATE(Table1[Year],1,1),DATE(Table1[Year],1,1)-WEEKDAY(DATE(Table1[Year],1,1),2)+(Table1[WeekNum]-1)*7+1)</f>
        <v>44613</v>
      </c>
      <c r="E2609" s="40">
        <f>MIN(DATE(Table1[Year]+1,1,0),DATE(Table1[Year],1,1)-WEEKDAY(DATE(Table1[Year],1,1),2)+Table1[WeekNum]*7)</f>
        <v>44619</v>
      </c>
      <c r="F2609" s="15">
        <v>2022</v>
      </c>
      <c r="G2609" s="15">
        <f t="shared" si="80"/>
        <v>2</v>
      </c>
      <c r="H2609" s="16">
        <v>9</v>
      </c>
      <c r="I2609" s="207" t="str">
        <f>"W" &amp;Table1[[#This Row],[WeekNum]]</f>
        <v>W9</v>
      </c>
      <c r="J2609" s="19" t="str">
        <f t="shared" si="81"/>
        <v>22-W09</v>
      </c>
      <c r="K2609" s="4" t="s">
        <v>706</v>
      </c>
      <c r="L2609" s="4"/>
      <c r="M2609" s="4" t="s">
        <v>72</v>
      </c>
      <c r="N2609" s="266" t="s">
        <v>369</v>
      </c>
      <c r="O2609" s="266" t="s">
        <v>398</v>
      </c>
      <c r="P2609" s="11" t="s">
        <v>399</v>
      </c>
      <c r="Q2609" s="11" t="s">
        <v>421</v>
      </c>
      <c r="R2609" s="3">
        <v>0</v>
      </c>
      <c r="S2609" s="3">
        <v>0</v>
      </c>
      <c r="T2609" s="206">
        <f>ABS(Table1[[#This Row],[Prod]]-Table1[[#This Row],[Planned]])</f>
        <v>0</v>
      </c>
      <c r="U2609" s="209">
        <f>IF(ABS(Table1[[#This Row],[Prod]]-Table1[[#This Row],[Planned]])&gt;Table1[[#This Row],[Planned]],0,IF(Table1[[#This Row],[Planned]]=0,0,1-ABS(Table1[[#This Row],[Prod]]-Table1[[#This Row],[Planned]])/Table1[[#This Row],[Planned]]))</f>
        <v>0</v>
      </c>
      <c r="V2609" s="11"/>
      <c r="W2609" s="11"/>
      <c r="X2609" s="27">
        <v>0</v>
      </c>
      <c r="Y2609" s="206">
        <f>Table1[[#This Row],[Prod]]</f>
        <v>0</v>
      </c>
      <c r="Z2609" s="206">
        <f>ABS(Table1[[#This Row],[Prod2]]-Table1[[#This Row],[Plan Revised]])</f>
        <v>0</v>
      </c>
      <c r="AA2609" s="209">
        <f>IF(ABS(Table1[[#This Row],[Prod2]]-Table1[[#This Row],[Plan Revised]])&gt;Table1[[#This Row],[Plan Revised]],0,IF(Table1[[#This Row],[Plan Revised]]=0,0,1-ABS(Table1[[#This Row],[Prod2]]-Table1[[#This Row],[Plan Revised]])/Table1[[#This Row],[Plan Revised]]))</f>
        <v>0</v>
      </c>
      <c r="AB2609" s="3"/>
      <c r="AC2609" s="30"/>
      <c r="AD2609"/>
      <c r="AF2609"/>
    </row>
    <row r="2610" spans="1:32">
      <c r="A2610" s="15" t="str">
        <f>IF(Table1[Week]=WeekSel,"Yes","No")</f>
        <v>No</v>
      </c>
      <c r="B2610" s="15" t="str">
        <f>IF((Table1[StartDate]&gt;=Date.GraphMin)*(Table1[StartDate]&lt;=Date.GraphMax)=1,"Yes","No")</f>
        <v>No</v>
      </c>
      <c r="C2610" s="15" t="str">
        <f>IF(OR(Table1[[#This Row],[Site]]="FOOD MILLING",Table1[[#This Row],[Site]]="GODACO"), "No", "Yes")</f>
        <v>Yes</v>
      </c>
      <c r="D2610" s="40">
        <f>MAX(DATE(Table1[Year],1,1),DATE(Table1[Year],1,1)-WEEKDAY(DATE(Table1[Year],1,1),2)+(Table1[WeekNum]-1)*7+1)</f>
        <v>44613</v>
      </c>
      <c r="E2610" s="40">
        <f>MIN(DATE(Table1[Year]+1,1,0),DATE(Table1[Year],1,1)-WEEKDAY(DATE(Table1[Year],1,1),2)+Table1[WeekNum]*7)</f>
        <v>44619</v>
      </c>
      <c r="F2610" s="15">
        <v>2022</v>
      </c>
      <c r="G2610" s="15">
        <f t="shared" si="80"/>
        <v>2</v>
      </c>
      <c r="H2610" s="16">
        <v>9</v>
      </c>
      <c r="I2610" s="207" t="str">
        <f>"W" &amp;Table1[[#This Row],[WeekNum]]</f>
        <v>W9</v>
      </c>
      <c r="J2610" s="19" t="str">
        <f t="shared" si="81"/>
        <v>22-W09</v>
      </c>
      <c r="K2610" s="4" t="s">
        <v>707</v>
      </c>
      <c r="L2610" s="4"/>
      <c r="M2610" s="4" t="s">
        <v>72</v>
      </c>
      <c r="N2610" s="266" t="s">
        <v>369</v>
      </c>
      <c r="O2610" s="266" t="s">
        <v>395</v>
      </c>
      <c r="P2610" s="11" t="s">
        <v>396</v>
      </c>
      <c r="Q2610" s="11" t="s">
        <v>421</v>
      </c>
      <c r="R2610" s="3">
        <v>1500</v>
      </c>
      <c r="S2610" s="3">
        <v>1200</v>
      </c>
      <c r="T2610" s="206">
        <f>ABS(Table1[[#This Row],[Prod]]-Table1[[#This Row],[Planned]])</f>
        <v>300</v>
      </c>
      <c r="U2610" s="209">
        <f>IF(ABS(Table1[[#This Row],[Prod]]-Table1[[#This Row],[Planned]])&gt;Table1[[#This Row],[Planned]],0,IF(Table1[[#This Row],[Planned]]=0,0,1-ABS(Table1[[#This Row],[Prod]]-Table1[[#This Row],[Planned]])/Table1[[#This Row],[Planned]]))</f>
        <v>0.8</v>
      </c>
      <c r="V2610" s="11"/>
      <c r="W2610" s="11"/>
      <c r="X2610" s="27">
        <v>1100</v>
      </c>
      <c r="Y2610" s="206">
        <f>Table1[[#This Row],[Prod]]</f>
        <v>1200</v>
      </c>
      <c r="Z2610" s="206">
        <f>ABS(Table1[[#This Row],[Prod2]]-Table1[[#This Row],[Plan Revised]])</f>
        <v>100</v>
      </c>
      <c r="AA2610" s="209">
        <f>IF(ABS(Table1[[#This Row],[Prod2]]-Table1[[#This Row],[Plan Revised]])&gt;Table1[[#This Row],[Plan Revised]],0,IF(Table1[[#This Row],[Plan Revised]]=0,0,1-ABS(Table1[[#This Row],[Prod2]]-Table1[[#This Row],[Plan Revised]])/Table1[[#This Row],[Plan Revised]]))</f>
        <v>0.90909090909090906</v>
      </c>
      <c r="AB2610" s="3"/>
      <c r="AC2610" s="30"/>
      <c r="AD2610"/>
      <c r="AF2610"/>
    </row>
    <row r="2611" spans="1:32">
      <c r="A2611" s="15" t="str">
        <f>IF(Table1[Week]=WeekSel,"Yes","No")</f>
        <v>No</v>
      </c>
      <c r="B2611" s="15" t="str">
        <f>IF((Table1[StartDate]&gt;=Date.GraphMin)*(Table1[StartDate]&lt;=Date.GraphMax)=1,"Yes","No")</f>
        <v>No</v>
      </c>
      <c r="C2611" s="15" t="str">
        <f>IF(OR(Table1[[#This Row],[Site]]="FOOD MILLING",Table1[[#This Row],[Site]]="GODACO"), "No", "Yes")</f>
        <v>Yes</v>
      </c>
      <c r="D2611" s="40">
        <f>MAX(DATE(Table1[Year],1,1),DATE(Table1[Year],1,1)-WEEKDAY(DATE(Table1[Year],1,1),2)+(Table1[WeekNum]-1)*7+1)</f>
        <v>44613</v>
      </c>
      <c r="E2611" s="40">
        <f>MIN(DATE(Table1[Year]+1,1,0),DATE(Table1[Year],1,1)-WEEKDAY(DATE(Table1[Year],1,1),2)+Table1[WeekNum]*7)</f>
        <v>44619</v>
      </c>
      <c r="F2611" s="15">
        <v>2022</v>
      </c>
      <c r="G2611" s="15">
        <f t="shared" si="80"/>
        <v>2</v>
      </c>
      <c r="H2611" s="16">
        <v>9</v>
      </c>
      <c r="I2611" s="207" t="str">
        <f>"W" &amp;Table1[[#This Row],[WeekNum]]</f>
        <v>W9</v>
      </c>
      <c r="J2611" s="19" t="str">
        <f t="shared" si="81"/>
        <v>22-W09</v>
      </c>
      <c r="K2611" s="4" t="s">
        <v>708</v>
      </c>
      <c r="L2611" s="4"/>
      <c r="M2611" s="4" t="s">
        <v>72</v>
      </c>
      <c r="N2611" s="266" t="s">
        <v>369</v>
      </c>
      <c r="O2611" s="266" t="s">
        <v>395</v>
      </c>
      <c r="P2611" s="11" t="s">
        <v>396</v>
      </c>
      <c r="Q2611" s="11" t="s">
        <v>421</v>
      </c>
      <c r="R2611" s="3">
        <v>0</v>
      </c>
      <c r="S2611" s="3">
        <v>0</v>
      </c>
      <c r="T2611" s="206">
        <f>ABS(Table1[[#This Row],[Prod]]-Table1[[#This Row],[Planned]])</f>
        <v>0</v>
      </c>
      <c r="U2611" s="209">
        <f>IF(ABS(Table1[[#This Row],[Prod]]-Table1[[#This Row],[Planned]])&gt;Table1[[#This Row],[Planned]],0,IF(Table1[[#This Row],[Planned]]=0,0,1-ABS(Table1[[#This Row],[Prod]]-Table1[[#This Row],[Planned]])/Table1[[#This Row],[Planned]]))</f>
        <v>0</v>
      </c>
      <c r="V2611" s="11"/>
      <c r="W2611" s="11"/>
      <c r="X2611" s="27">
        <v>0</v>
      </c>
      <c r="Y2611" s="206">
        <f>Table1[[#This Row],[Prod]]</f>
        <v>0</v>
      </c>
      <c r="Z2611" s="206">
        <f>ABS(Table1[[#This Row],[Prod2]]-Table1[[#This Row],[Plan Revised]])</f>
        <v>0</v>
      </c>
      <c r="AA2611" s="209">
        <f>IF(ABS(Table1[[#This Row],[Prod2]]-Table1[[#This Row],[Plan Revised]])&gt;Table1[[#This Row],[Plan Revised]],0,IF(Table1[[#This Row],[Plan Revised]]=0,0,1-ABS(Table1[[#This Row],[Prod2]]-Table1[[#This Row],[Plan Revised]])/Table1[[#This Row],[Plan Revised]]))</f>
        <v>0</v>
      </c>
      <c r="AB2611" s="3"/>
      <c r="AC2611" s="30"/>
      <c r="AD2611"/>
      <c r="AF2611"/>
    </row>
    <row r="2612" spans="1:32">
      <c r="A2612" s="15" t="str">
        <f>IF(Table1[Week]=WeekSel,"Yes","No")</f>
        <v>No</v>
      </c>
      <c r="B2612" s="15" t="str">
        <f>IF((Table1[StartDate]&gt;=Date.GraphMin)*(Table1[StartDate]&lt;=Date.GraphMax)=1,"Yes","No")</f>
        <v>No</v>
      </c>
      <c r="C2612" s="15" t="str">
        <f>IF(OR(Table1[[#This Row],[Site]]="FOOD MILLING",Table1[[#This Row],[Site]]="GODACO"), "No", "Yes")</f>
        <v>Yes</v>
      </c>
      <c r="D2612" s="40">
        <f>MAX(DATE(Table1[Year],1,1),DATE(Table1[Year],1,1)-WEEKDAY(DATE(Table1[Year],1,1),2)+(Table1[WeekNum]-1)*7+1)</f>
        <v>44613</v>
      </c>
      <c r="E2612" s="40">
        <f>MIN(DATE(Table1[Year]+1,1,0),DATE(Table1[Year],1,1)-WEEKDAY(DATE(Table1[Year],1,1),2)+Table1[WeekNum]*7)</f>
        <v>44619</v>
      </c>
      <c r="F2612" s="15">
        <v>2022</v>
      </c>
      <c r="G2612" s="15">
        <f t="shared" si="80"/>
        <v>2</v>
      </c>
      <c r="H2612" s="16">
        <v>9</v>
      </c>
      <c r="I2612" s="207" t="str">
        <f>"W" &amp;Table1[[#This Row],[WeekNum]]</f>
        <v>W9</v>
      </c>
      <c r="J2612" s="19" t="str">
        <f t="shared" si="81"/>
        <v>22-W09</v>
      </c>
      <c r="K2612" s="4" t="s">
        <v>709</v>
      </c>
      <c r="L2612" s="4"/>
      <c r="M2612" s="4" t="s">
        <v>72</v>
      </c>
      <c r="N2612" s="266" t="s">
        <v>369</v>
      </c>
      <c r="O2612" s="266" t="s">
        <v>395</v>
      </c>
      <c r="P2612" s="11" t="s">
        <v>396</v>
      </c>
      <c r="Q2612" s="11" t="s">
        <v>421</v>
      </c>
      <c r="R2612" s="3">
        <v>3100</v>
      </c>
      <c r="S2612" s="3">
        <v>4660</v>
      </c>
      <c r="T2612" s="206">
        <f>ABS(Table1[[#This Row],[Prod]]-Table1[[#This Row],[Planned]])</f>
        <v>1560</v>
      </c>
      <c r="U2612" s="209">
        <f>IF(ABS(Table1[[#This Row],[Prod]]-Table1[[#This Row],[Planned]])&gt;Table1[[#This Row],[Planned]],0,IF(Table1[[#This Row],[Planned]]=0,0,1-ABS(Table1[[#This Row],[Prod]]-Table1[[#This Row],[Planned]])/Table1[[#This Row],[Planned]]))</f>
        <v>0.49677419354838714</v>
      </c>
      <c r="V2612" s="11"/>
      <c r="W2612" s="11"/>
      <c r="X2612" s="27">
        <v>3900</v>
      </c>
      <c r="Y2612" s="206">
        <f>Table1[[#This Row],[Prod]]</f>
        <v>4660</v>
      </c>
      <c r="Z2612" s="206">
        <f>ABS(Table1[[#This Row],[Prod2]]-Table1[[#This Row],[Plan Revised]])</f>
        <v>760</v>
      </c>
      <c r="AA2612" s="209">
        <f>IF(ABS(Table1[[#This Row],[Prod2]]-Table1[[#This Row],[Plan Revised]])&gt;Table1[[#This Row],[Plan Revised]],0,IF(Table1[[#This Row],[Plan Revised]]=0,0,1-ABS(Table1[[#This Row],[Prod2]]-Table1[[#This Row],[Plan Revised]])/Table1[[#This Row],[Plan Revised]]))</f>
        <v>0.80512820512820515</v>
      </c>
      <c r="AB2612" s="3"/>
      <c r="AC2612" s="30"/>
      <c r="AD2612"/>
      <c r="AF2612"/>
    </row>
    <row r="2613" spans="1:32">
      <c r="A2613" s="15" t="str">
        <f>IF(Table1[Week]=WeekSel,"Yes","No")</f>
        <v>No</v>
      </c>
      <c r="B2613" s="15" t="str">
        <f>IF((Table1[StartDate]&gt;=Date.GraphMin)*(Table1[StartDate]&lt;=Date.GraphMax)=1,"Yes","No")</f>
        <v>No</v>
      </c>
      <c r="C2613" s="15" t="str">
        <f>IF(OR(Table1[[#This Row],[Site]]="FOOD MILLING",Table1[[#This Row],[Site]]="GODACO"), "No", "Yes")</f>
        <v>Yes</v>
      </c>
      <c r="D2613" s="40">
        <f>MAX(DATE(Table1[Year],1,1),DATE(Table1[Year],1,1)-WEEKDAY(DATE(Table1[Year],1,1),2)+(Table1[WeekNum]-1)*7+1)</f>
        <v>44613</v>
      </c>
      <c r="E2613" s="40">
        <f>MIN(DATE(Table1[Year]+1,1,0),DATE(Table1[Year],1,1)-WEEKDAY(DATE(Table1[Year],1,1),2)+Table1[WeekNum]*7)</f>
        <v>44619</v>
      </c>
      <c r="F2613" s="15">
        <v>2022</v>
      </c>
      <c r="G2613" s="15">
        <f t="shared" si="80"/>
        <v>2</v>
      </c>
      <c r="H2613" s="16">
        <v>9</v>
      </c>
      <c r="I2613" s="207" t="str">
        <f>"W" &amp;Table1[[#This Row],[WeekNum]]</f>
        <v>W9</v>
      </c>
      <c r="J2613" s="19" t="str">
        <f t="shared" si="81"/>
        <v>22-W09</v>
      </c>
      <c r="K2613" s="4" t="s">
        <v>710</v>
      </c>
      <c r="L2613" s="4"/>
      <c r="M2613" s="4" t="s">
        <v>72</v>
      </c>
      <c r="N2613" s="266" t="s">
        <v>369</v>
      </c>
      <c r="O2613" s="266" t="s">
        <v>395</v>
      </c>
      <c r="P2613" s="11" t="s">
        <v>396</v>
      </c>
      <c r="Q2613" s="11" t="s">
        <v>421</v>
      </c>
      <c r="R2613" s="3">
        <v>3000</v>
      </c>
      <c r="S2613" s="3">
        <v>2305.2000000000003</v>
      </c>
      <c r="T2613" s="206">
        <f>ABS(Table1[[#This Row],[Prod]]-Table1[[#This Row],[Planned]])</f>
        <v>694.79999999999973</v>
      </c>
      <c r="U2613" s="209">
        <f>IF(ABS(Table1[[#This Row],[Prod]]-Table1[[#This Row],[Planned]])&gt;Table1[[#This Row],[Planned]],0,IF(Table1[[#This Row],[Planned]]=0,0,1-ABS(Table1[[#This Row],[Prod]]-Table1[[#This Row],[Planned]])/Table1[[#This Row],[Planned]]))</f>
        <v>0.76840000000000008</v>
      </c>
      <c r="V2613" s="11"/>
      <c r="W2613" s="11"/>
      <c r="X2613" s="27">
        <v>3000</v>
      </c>
      <c r="Y2613" s="206">
        <f>Table1[[#This Row],[Prod]]</f>
        <v>2305.2000000000003</v>
      </c>
      <c r="Z2613" s="206">
        <f>ABS(Table1[[#This Row],[Prod2]]-Table1[[#This Row],[Plan Revised]])</f>
        <v>694.79999999999973</v>
      </c>
      <c r="AA2613" s="209">
        <f>IF(ABS(Table1[[#This Row],[Prod2]]-Table1[[#This Row],[Plan Revised]])&gt;Table1[[#This Row],[Plan Revised]],0,IF(Table1[[#This Row],[Plan Revised]]=0,0,1-ABS(Table1[[#This Row],[Prod2]]-Table1[[#This Row],[Plan Revised]])/Table1[[#This Row],[Plan Revised]]))</f>
        <v>0.76840000000000008</v>
      </c>
      <c r="AB2613" s="3"/>
      <c r="AC2613" s="30"/>
      <c r="AD2613"/>
      <c r="AF2613"/>
    </row>
    <row r="2614" spans="1:32">
      <c r="A2614" s="15" t="str">
        <f>IF(Table1[Week]=WeekSel,"Yes","No")</f>
        <v>No</v>
      </c>
      <c r="B2614" s="15" t="str">
        <f>IF((Table1[StartDate]&gt;=Date.GraphMin)*(Table1[StartDate]&lt;=Date.GraphMax)=1,"Yes","No")</f>
        <v>No</v>
      </c>
      <c r="C2614" s="15" t="str">
        <f>IF(OR(Table1[[#This Row],[Site]]="FOOD MILLING",Table1[[#This Row],[Site]]="GODACO"), "No", "Yes")</f>
        <v>Yes</v>
      </c>
      <c r="D2614" s="40">
        <f>MAX(DATE(Table1[Year],1,1),DATE(Table1[Year],1,1)-WEEKDAY(DATE(Table1[Year],1,1),2)+(Table1[WeekNum]-1)*7+1)</f>
        <v>44613</v>
      </c>
      <c r="E2614" s="40">
        <f>MIN(DATE(Table1[Year]+1,1,0),DATE(Table1[Year],1,1)-WEEKDAY(DATE(Table1[Year],1,1),2)+Table1[WeekNum]*7)</f>
        <v>44619</v>
      </c>
      <c r="F2614" s="15">
        <v>2022</v>
      </c>
      <c r="G2614" s="15">
        <f t="shared" si="80"/>
        <v>2</v>
      </c>
      <c r="H2614" s="16">
        <v>9</v>
      </c>
      <c r="I2614" s="207" t="str">
        <f>"W" &amp;Table1[[#This Row],[WeekNum]]</f>
        <v>W9</v>
      </c>
      <c r="J2614" s="19" t="str">
        <f t="shared" si="81"/>
        <v>22-W09</v>
      </c>
      <c r="K2614" s="4" t="s">
        <v>711</v>
      </c>
      <c r="L2614" s="4"/>
      <c r="M2614" s="4" t="s">
        <v>72</v>
      </c>
      <c r="N2614" s="266" t="s">
        <v>369</v>
      </c>
      <c r="O2614" s="266" t="s">
        <v>400</v>
      </c>
      <c r="P2614" s="11" t="s">
        <v>401</v>
      </c>
      <c r="Q2614" s="11" t="s">
        <v>421</v>
      </c>
      <c r="R2614" s="3">
        <v>2400</v>
      </c>
      <c r="S2614" s="3">
        <v>2474</v>
      </c>
      <c r="T2614" s="206">
        <f>ABS(Table1[[#This Row],[Prod]]-Table1[[#This Row],[Planned]])</f>
        <v>74</v>
      </c>
      <c r="U2614" s="209">
        <f>IF(ABS(Table1[[#This Row],[Prod]]-Table1[[#This Row],[Planned]])&gt;Table1[[#This Row],[Planned]],0,IF(Table1[[#This Row],[Planned]]=0,0,1-ABS(Table1[[#This Row],[Prod]]-Table1[[#This Row],[Planned]])/Table1[[#This Row],[Planned]]))</f>
        <v>0.96916666666666662</v>
      </c>
      <c r="V2614" s="11"/>
      <c r="W2614" s="11"/>
      <c r="X2614" s="27">
        <v>2400</v>
      </c>
      <c r="Y2614" s="206">
        <f>Table1[[#This Row],[Prod]]</f>
        <v>2474</v>
      </c>
      <c r="Z2614" s="206">
        <f>ABS(Table1[[#This Row],[Prod2]]-Table1[[#This Row],[Plan Revised]])</f>
        <v>74</v>
      </c>
      <c r="AA2614" s="209">
        <f>IF(ABS(Table1[[#This Row],[Prod2]]-Table1[[#This Row],[Plan Revised]])&gt;Table1[[#This Row],[Plan Revised]],0,IF(Table1[[#This Row],[Plan Revised]]=0,0,1-ABS(Table1[[#This Row],[Prod2]]-Table1[[#This Row],[Plan Revised]])/Table1[[#This Row],[Plan Revised]]))</f>
        <v>0.96916666666666662</v>
      </c>
      <c r="AB2614" s="3"/>
      <c r="AC2614" s="30"/>
      <c r="AD2614"/>
      <c r="AF2614"/>
    </row>
    <row r="2615" spans="1:32">
      <c r="A2615" s="15" t="str">
        <f>IF(Table1[Week]=WeekSel,"Yes","No")</f>
        <v>No</v>
      </c>
      <c r="B2615" s="15" t="str">
        <f>IF((Table1[StartDate]&gt;=Date.GraphMin)*(Table1[StartDate]&lt;=Date.GraphMax)=1,"Yes","No")</f>
        <v>No</v>
      </c>
      <c r="C2615" s="15" t="str">
        <f>IF(OR(Table1[[#This Row],[Site]]="FOOD MILLING",Table1[[#This Row],[Site]]="GODACO"), "No", "Yes")</f>
        <v>Yes</v>
      </c>
      <c r="D2615" s="40">
        <f>MAX(DATE(Table1[Year],1,1),DATE(Table1[Year],1,1)-WEEKDAY(DATE(Table1[Year],1,1),2)+(Table1[WeekNum]-1)*7+1)</f>
        <v>44613</v>
      </c>
      <c r="E2615" s="40">
        <f>MIN(DATE(Table1[Year]+1,1,0),DATE(Table1[Year],1,1)-WEEKDAY(DATE(Table1[Year],1,1),2)+Table1[WeekNum]*7)</f>
        <v>44619</v>
      </c>
      <c r="F2615" s="15">
        <v>2022</v>
      </c>
      <c r="G2615" s="15">
        <f t="shared" si="80"/>
        <v>2</v>
      </c>
      <c r="H2615" s="16">
        <v>9</v>
      </c>
      <c r="I2615" s="207" t="str">
        <f>"W" &amp;Table1[[#This Row],[WeekNum]]</f>
        <v>W9</v>
      </c>
      <c r="J2615" s="19" t="str">
        <f t="shared" si="81"/>
        <v>22-W09</v>
      </c>
      <c r="K2615" s="4" t="s">
        <v>712</v>
      </c>
      <c r="L2615" s="4"/>
      <c r="M2615" s="4" t="s">
        <v>72</v>
      </c>
      <c r="N2615" s="266" t="s">
        <v>369</v>
      </c>
      <c r="O2615" s="266" t="s">
        <v>400</v>
      </c>
      <c r="P2615" s="11" t="s">
        <v>401</v>
      </c>
      <c r="Q2615" s="11" t="s">
        <v>421</v>
      </c>
      <c r="R2615" s="3">
        <v>1200</v>
      </c>
      <c r="S2615" s="3">
        <v>1608.4</v>
      </c>
      <c r="T2615" s="206">
        <f>ABS(Table1[[#This Row],[Prod]]-Table1[[#This Row],[Planned]])</f>
        <v>408.40000000000009</v>
      </c>
      <c r="U2615" s="209">
        <f>IF(ABS(Table1[[#This Row],[Prod]]-Table1[[#This Row],[Planned]])&gt;Table1[[#This Row],[Planned]],0,IF(Table1[[#This Row],[Planned]]=0,0,1-ABS(Table1[[#This Row],[Prod]]-Table1[[#This Row],[Planned]])/Table1[[#This Row],[Planned]]))</f>
        <v>0.65966666666666662</v>
      </c>
      <c r="V2615" s="11"/>
      <c r="W2615" s="11"/>
      <c r="X2615" s="27">
        <v>1600</v>
      </c>
      <c r="Y2615" s="206">
        <f>Table1[[#This Row],[Prod]]</f>
        <v>1608.4</v>
      </c>
      <c r="Z2615" s="206">
        <f>ABS(Table1[[#This Row],[Prod2]]-Table1[[#This Row],[Plan Revised]])</f>
        <v>8.4000000000000909</v>
      </c>
      <c r="AA2615" s="209">
        <f>IF(ABS(Table1[[#This Row],[Prod2]]-Table1[[#This Row],[Plan Revised]])&gt;Table1[[#This Row],[Plan Revised]],0,IF(Table1[[#This Row],[Plan Revised]]=0,0,1-ABS(Table1[[#This Row],[Prod2]]-Table1[[#This Row],[Plan Revised]])/Table1[[#This Row],[Plan Revised]]))</f>
        <v>0.99474999999999991</v>
      </c>
      <c r="AB2615" s="3"/>
      <c r="AC2615" s="30"/>
      <c r="AD2615"/>
      <c r="AF2615"/>
    </row>
    <row r="2616" spans="1:32">
      <c r="A2616" s="15" t="str">
        <f>IF(Table1[Week]=WeekSel,"Yes","No")</f>
        <v>No</v>
      </c>
      <c r="B2616" s="15" t="str">
        <f>IF((Table1[StartDate]&gt;=Date.GraphMin)*(Table1[StartDate]&lt;=Date.GraphMax)=1,"Yes","No")</f>
        <v>No</v>
      </c>
      <c r="C2616" s="15" t="str">
        <f>IF(OR(Table1[[#This Row],[Site]]="FOOD MILLING",Table1[[#This Row],[Site]]="GODACO"), "No", "Yes")</f>
        <v>Yes</v>
      </c>
      <c r="D2616" s="40">
        <f>MAX(DATE(Table1[Year],1,1),DATE(Table1[Year],1,1)-WEEKDAY(DATE(Table1[Year],1,1),2)+(Table1[WeekNum]-1)*7+1)</f>
        <v>44613</v>
      </c>
      <c r="E2616" s="40">
        <f>MIN(DATE(Table1[Year]+1,1,0),DATE(Table1[Year],1,1)-WEEKDAY(DATE(Table1[Year],1,1),2)+Table1[WeekNum]*7)</f>
        <v>44619</v>
      </c>
      <c r="F2616" s="15">
        <v>2022</v>
      </c>
      <c r="G2616" s="15">
        <f t="shared" si="80"/>
        <v>2</v>
      </c>
      <c r="H2616" s="16">
        <v>9</v>
      </c>
      <c r="I2616" s="207" t="str">
        <f>"W" &amp;Table1[[#This Row],[WeekNum]]</f>
        <v>W9</v>
      </c>
      <c r="J2616" s="19" t="str">
        <f t="shared" si="81"/>
        <v>22-W09</v>
      </c>
      <c r="K2616" s="4" t="s">
        <v>437</v>
      </c>
      <c r="L2616" s="4"/>
      <c r="M2616" s="4" t="s">
        <v>72</v>
      </c>
      <c r="N2616" s="266" t="s">
        <v>369</v>
      </c>
      <c r="O2616" s="266" t="s">
        <v>374</v>
      </c>
      <c r="P2616" s="11" t="s">
        <v>402</v>
      </c>
      <c r="Q2616" s="11" t="s">
        <v>421</v>
      </c>
      <c r="R2616" s="3">
        <v>0</v>
      </c>
      <c r="S2616" s="3">
        <v>0</v>
      </c>
      <c r="T2616" s="206">
        <f>ABS(Table1[[#This Row],[Prod]]-Table1[[#This Row],[Planned]])</f>
        <v>0</v>
      </c>
      <c r="U2616" s="209">
        <f>IF(ABS(Table1[[#This Row],[Prod]]-Table1[[#This Row],[Planned]])&gt;Table1[[#This Row],[Planned]],0,IF(Table1[[#This Row],[Planned]]=0,0,1-ABS(Table1[[#This Row],[Prod]]-Table1[[#This Row],[Planned]])/Table1[[#This Row],[Planned]]))</f>
        <v>0</v>
      </c>
      <c r="V2616" s="11"/>
      <c r="W2616" s="11"/>
      <c r="X2616" s="27">
        <v>0</v>
      </c>
      <c r="Y2616" s="206">
        <f>Table1[[#This Row],[Prod]]</f>
        <v>0</v>
      </c>
      <c r="Z2616" s="206">
        <f>ABS(Table1[[#This Row],[Prod2]]-Table1[[#This Row],[Plan Revised]])</f>
        <v>0</v>
      </c>
      <c r="AA2616" s="209">
        <f>IF(ABS(Table1[[#This Row],[Prod2]]-Table1[[#This Row],[Plan Revised]])&gt;Table1[[#This Row],[Plan Revised]],0,IF(Table1[[#This Row],[Plan Revised]]=0,0,1-ABS(Table1[[#This Row],[Prod2]]-Table1[[#This Row],[Plan Revised]])/Table1[[#This Row],[Plan Revised]]))</f>
        <v>0</v>
      </c>
      <c r="AB2616" s="3"/>
      <c r="AC2616" s="30"/>
      <c r="AD2616"/>
      <c r="AF2616"/>
    </row>
    <row r="2617" spans="1:32">
      <c r="A2617" s="15" t="str">
        <f>IF(Table1[Week]=WeekSel,"Yes","No")</f>
        <v>No</v>
      </c>
      <c r="B2617" s="15" t="str">
        <f>IF((Table1[StartDate]&gt;=Date.GraphMin)*(Table1[StartDate]&lt;=Date.GraphMax)=1,"Yes","No")</f>
        <v>No</v>
      </c>
      <c r="C2617" s="15" t="str">
        <f>IF(OR(Table1[[#This Row],[Site]]="FOOD MILLING",Table1[[#This Row],[Site]]="GODACO"), "No", "Yes")</f>
        <v>Yes</v>
      </c>
      <c r="D2617" s="40">
        <f>MAX(DATE(Table1[Year],1,1),DATE(Table1[Year],1,1)-WEEKDAY(DATE(Table1[Year],1,1),2)+(Table1[WeekNum]-1)*7+1)</f>
        <v>44613</v>
      </c>
      <c r="E2617" s="40">
        <f>MIN(DATE(Table1[Year]+1,1,0),DATE(Table1[Year],1,1)-WEEKDAY(DATE(Table1[Year],1,1),2)+Table1[WeekNum]*7)</f>
        <v>44619</v>
      </c>
      <c r="F2617" s="15">
        <v>2022</v>
      </c>
      <c r="G2617" s="15">
        <f t="shared" si="80"/>
        <v>2</v>
      </c>
      <c r="H2617" s="16">
        <v>9</v>
      </c>
      <c r="I2617" s="207" t="str">
        <f>"W" &amp;Table1[[#This Row],[WeekNum]]</f>
        <v>W9</v>
      </c>
      <c r="J2617" s="19" t="str">
        <f t="shared" si="81"/>
        <v>22-W09</v>
      </c>
      <c r="K2617" s="4" t="s">
        <v>438</v>
      </c>
      <c r="L2617" s="4"/>
      <c r="M2617" s="4" t="s">
        <v>72</v>
      </c>
      <c r="N2617" s="266" t="s">
        <v>369</v>
      </c>
      <c r="O2617" s="266" t="s">
        <v>374</v>
      </c>
      <c r="P2617" s="11" t="s">
        <v>402</v>
      </c>
      <c r="Q2617" s="11" t="s">
        <v>421</v>
      </c>
      <c r="R2617" s="3">
        <v>0</v>
      </c>
      <c r="S2617" s="3">
        <v>0</v>
      </c>
      <c r="T2617" s="206">
        <f>ABS(Table1[[#This Row],[Prod]]-Table1[[#This Row],[Planned]])</f>
        <v>0</v>
      </c>
      <c r="U2617" s="209">
        <f>IF(ABS(Table1[[#This Row],[Prod]]-Table1[[#This Row],[Planned]])&gt;Table1[[#This Row],[Planned]],0,IF(Table1[[#This Row],[Planned]]=0,0,1-ABS(Table1[[#This Row],[Prod]]-Table1[[#This Row],[Planned]])/Table1[[#This Row],[Planned]]))</f>
        <v>0</v>
      </c>
      <c r="V2617" s="11"/>
      <c r="W2617" s="11"/>
      <c r="X2617" s="27">
        <v>0</v>
      </c>
      <c r="Y2617" s="206">
        <f>Table1[[#This Row],[Prod]]</f>
        <v>0</v>
      </c>
      <c r="Z2617" s="206">
        <f>ABS(Table1[[#This Row],[Prod2]]-Table1[[#This Row],[Plan Revised]])</f>
        <v>0</v>
      </c>
      <c r="AA2617" s="209">
        <f>IF(ABS(Table1[[#This Row],[Prod2]]-Table1[[#This Row],[Plan Revised]])&gt;Table1[[#This Row],[Plan Revised]],0,IF(Table1[[#This Row],[Plan Revised]]=0,0,1-ABS(Table1[[#This Row],[Prod2]]-Table1[[#This Row],[Plan Revised]])/Table1[[#This Row],[Plan Revised]]))</f>
        <v>0</v>
      </c>
      <c r="AB2617" s="3"/>
      <c r="AC2617" s="30"/>
      <c r="AD2617"/>
      <c r="AF2617"/>
    </row>
    <row r="2618" spans="1:32">
      <c r="A2618" s="15" t="str">
        <f>IF(Table1[Week]=WeekSel,"Yes","No")</f>
        <v>No</v>
      </c>
      <c r="B2618" s="15" t="str">
        <f>IF((Table1[StartDate]&gt;=Date.GraphMin)*(Table1[StartDate]&lt;=Date.GraphMax)=1,"Yes","No")</f>
        <v>No</v>
      </c>
      <c r="C2618" s="15" t="str">
        <f>IF(OR(Table1[[#This Row],[Site]]="FOOD MILLING",Table1[[#This Row],[Site]]="GODACO"), "No", "Yes")</f>
        <v>Yes</v>
      </c>
      <c r="D2618" s="40">
        <f>MAX(DATE(Table1[Year],1,1),DATE(Table1[Year],1,1)-WEEKDAY(DATE(Table1[Year],1,1),2)+(Table1[WeekNum]-1)*7+1)</f>
        <v>44613</v>
      </c>
      <c r="E2618" s="40">
        <f>MIN(DATE(Table1[Year]+1,1,0),DATE(Table1[Year],1,1)-WEEKDAY(DATE(Table1[Year],1,1),2)+Table1[WeekNum]*7)</f>
        <v>44619</v>
      </c>
      <c r="F2618" s="15">
        <v>2022</v>
      </c>
      <c r="G2618" s="15">
        <f t="shared" si="80"/>
        <v>2</v>
      </c>
      <c r="H2618" s="16">
        <v>9</v>
      </c>
      <c r="I2618" s="207" t="str">
        <f>"W" &amp;Table1[[#This Row],[WeekNum]]</f>
        <v>W9</v>
      </c>
      <c r="J2618" s="19" t="str">
        <f t="shared" si="81"/>
        <v>22-W09</v>
      </c>
      <c r="K2618" s="4" t="s">
        <v>439</v>
      </c>
      <c r="L2618" s="4"/>
      <c r="M2618" s="4" t="s">
        <v>72</v>
      </c>
      <c r="N2618" s="266" t="s">
        <v>369</v>
      </c>
      <c r="O2618" s="266" t="s">
        <v>374</v>
      </c>
      <c r="P2618" s="11" t="s">
        <v>402</v>
      </c>
      <c r="Q2618" s="11" t="s">
        <v>421</v>
      </c>
      <c r="R2618" s="3">
        <v>0</v>
      </c>
      <c r="S2618" s="3">
        <v>0</v>
      </c>
      <c r="T2618" s="206">
        <f>ABS(Table1[[#This Row],[Prod]]-Table1[[#This Row],[Planned]])</f>
        <v>0</v>
      </c>
      <c r="U2618" s="209">
        <f>IF(ABS(Table1[[#This Row],[Prod]]-Table1[[#This Row],[Planned]])&gt;Table1[[#This Row],[Planned]],0,IF(Table1[[#This Row],[Planned]]=0,0,1-ABS(Table1[[#This Row],[Prod]]-Table1[[#This Row],[Planned]])/Table1[[#This Row],[Planned]]))</f>
        <v>0</v>
      </c>
      <c r="V2618" s="11"/>
      <c r="W2618" s="11"/>
      <c r="X2618" s="27">
        <v>0</v>
      </c>
      <c r="Y2618" s="206">
        <f>Table1[[#This Row],[Prod]]</f>
        <v>0</v>
      </c>
      <c r="Z2618" s="206">
        <f>ABS(Table1[[#This Row],[Prod2]]-Table1[[#This Row],[Plan Revised]])</f>
        <v>0</v>
      </c>
      <c r="AA2618" s="209">
        <f>IF(ABS(Table1[[#This Row],[Prod2]]-Table1[[#This Row],[Plan Revised]])&gt;Table1[[#This Row],[Plan Revised]],0,IF(Table1[[#This Row],[Plan Revised]]=0,0,1-ABS(Table1[[#This Row],[Prod2]]-Table1[[#This Row],[Plan Revised]])/Table1[[#This Row],[Plan Revised]]))</f>
        <v>0</v>
      </c>
      <c r="AB2618" s="3"/>
      <c r="AC2618" s="30"/>
      <c r="AD2618"/>
      <c r="AF2618"/>
    </row>
    <row r="2619" spans="1:32">
      <c r="A2619" s="15" t="str">
        <f>IF(Table1[Week]=WeekSel,"Yes","No")</f>
        <v>No</v>
      </c>
      <c r="B2619" s="15" t="str">
        <f>IF((Table1[StartDate]&gt;=Date.GraphMin)*(Table1[StartDate]&lt;=Date.GraphMax)=1,"Yes","No")</f>
        <v>No</v>
      </c>
      <c r="C2619" s="15" t="str">
        <f>IF(OR(Table1[[#This Row],[Site]]="FOOD MILLING",Table1[[#This Row],[Site]]="GODACO"), "No", "Yes")</f>
        <v>Yes</v>
      </c>
      <c r="D2619" s="40">
        <f>MAX(DATE(Table1[Year],1,1),DATE(Table1[Year],1,1)-WEEKDAY(DATE(Table1[Year],1,1),2)+(Table1[WeekNum]-1)*7+1)</f>
        <v>44613</v>
      </c>
      <c r="E2619" s="40">
        <f>MIN(DATE(Table1[Year]+1,1,0),DATE(Table1[Year],1,1)-WEEKDAY(DATE(Table1[Year],1,1),2)+Table1[WeekNum]*7)</f>
        <v>44619</v>
      </c>
      <c r="F2619" s="15">
        <v>2022</v>
      </c>
      <c r="G2619" s="15">
        <f t="shared" si="80"/>
        <v>2</v>
      </c>
      <c r="H2619" s="16">
        <v>9</v>
      </c>
      <c r="I2619" s="207" t="str">
        <f>"W" &amp;Table1[[#This Row],[WeekNum]]</f>
        <v>W9</v>
      </c>
      <c r="J2619" s="19" t="str">
        <f t="shared" si="81"/>
        <v>22-W09</v>
      </c>
      <c r="K2619" s="4" t="s">
        <v>542</v>
      </c>
      <c r="L2619" s="4"/>
      <c r="M2619" s="4" t="s">
        <v>72</v>
      </c>
      <c r="N2619" s="266" t="s">
        <v>369</v>
      </c>
      <c r="O2619" s="266" t="s">
        <v>374</v>
      </c>
      <c r="P2619" s="11" t="s">
        <v>402</v>
      </c>
      <c r="Q2619" s="11" t="s">
        <v>421</v>
      </c>
      <c r="R2619" s="3">
        <v>1600</v>
      </c>
      <c r="S2619" s="3">
        <v>1648</v>
      </c>
      <c r="T2619" s="206">
        <f>ABS(Table1[[#This Row],[Prod]]-Table1[[#This Row],[Planned]])</f>
        <v>48</v>
      </c>
      <c r="U2619" s="209">
        <f>IF(ABS(Table1[[#This Row],[Prod]]-Table1[[#This Row],[Planned]])&gt;Table1[[#This Row],[Planned]],0,IF(Table1[[#This Row],[Planned]]=0,0,1-ABS(Table1[[#This Row],[Prod]]-Table1[[#This Row],[Planned]])/Table1[[#This Row],[Planned]]))</f>
        <v>0.97</v>
      </c>
      <c r="V2619" s="11"/>
      <c r="W2619" s="11"/>
      <c r="X2619" s="27">
        <v>1600</v>
      </c>
      <c r="Y2619" s="206">
        <f>Table1[[#This Row],[Prod]]</f>
        <v>1648</v>
      </c>
      <c r="Z2619" s="206">
        <f>ABS(Table1[[#This Row],[Prod2]]-Table1[[#This Row],[Plan Revised]])</f>
        <v>48</v>
      </c>
      <c r="AA2619" s="209">
        <f>IF(ABS(Table1[[#This Row],[Prod2]]-Table1[[#This Row],[Plan Revised]])&gt;Table1[[#This Row],[Plan Revised]],0,IF(Table1[[#This Row],[Plan Revised]]=0,0,1-ABS(Table1[[#This Row],[Prod2]]-Table1[[#This Row],[Plan Revised]])/Table1[[#This Row],[Plan Revised]]))</f>
        <v>0.97</v>
      </c>
      <c r="AB2619" s="3"/>
      <c r="AC2619" s="30"/>
      <c r="AD2619"/>
      <c r="AF2619"/>
    </row>
    <row r="2620" spans="1:32">
      <c r="A2620" s="15" t="str">
        <f>IF(Table1[Week]=WeekSel,"Yes","No")</f>
        <v>No</v>
      </c>
      <c r="B2620" s="15" t="str">
        <f>IF((Table1[StartDate]&gt;=Date.GraphMin)*(Table1[StartDate]&lt;=Date.GraphMax)=1,"Yes","No")</f>
        <v>No</v>
      </c>
      <c r="C2620" s="15" t="str">
        <f>IF(OR(Table1[[#This Row],[Site]]="FOOD MILLING",Table1[[#This Row],[Site]]="GODACO"), "No", "Yes")</f>
        <v>Yes</v>
      </c>
      <c r="D2620" s="40">
        <f>MAX(DATE(Table1[Year],1,1),DATE(Table1[Year],1,1)-WEEKDAY(DATE(Table1[Year],1,1),2)+(Table1[WeekNum]-1)*7+1)</f>
        <v>44613</v>
      </c>
      <c r="E2620" s="40">
        <f>MIN(DATE(Table1[Year]+1,1,0),DATE(Table1[Year],1,1)-WEEKDAY(DATE(Table1[Year],1,1),2)+Table1[WeekNum]*7)</f>
        <v>44619</v>
      </c>
      <c r="F2620" s="15">
        <v>2022</v>
      </c>
      <c r="G2620" s="15">
        <f t="shared" si="80"/>
        <v>2</v>
      </c>
      <c r="H2620" s="16">
        <v>9</v>
      </c>
      <c r="I2620" s="207" t="str">
        <f>"W" &amp;Table1[[#This Row],[WeekNum]]</f>
        <v>W9</v>
      </c>
      <c r="J2620" s="19" t="str">
        <f t="shared" si="81"/>
        <v>22-W09</v>
      </c>
      <c r="K2620" s="4" t="s">
        <v>640</v>
      </c>
      <c r="L2620" s="4"/>
      <c r="M2620" s="4" t="s">
        <v>72</v>
      </c>
      <c r="N2620" s="266" t="s">
        <v>369</v>
      </c>
      <c r="O2620" s="266" t="s">
        <v>374</v>
      </c>
      <c r="P2620" s="11" t="s">
        <v>410</v>
      </c>
      <c r="Q2620" s="11" t="s">
        <v>421</v>
      </c>
      <c r="R2620" s="3">
        <v>0</v>
      </c>
      <c r="S2620" s="3">
        <v>0</v>
      </c>
      <c r="T2620" s="206">
        <f>ABS(Table1[[#This Row],[Prod]]-Table1[[#This Row],[Planned]])</f>
        <v>0</v>
      </c>
      <c r="U2620" s="209">
        <f>IF(ABS(Table1[[#This Row],[Prod]]-Table1[[#This Row],[Planned]])&gt;Table1[[#This Row],[Planned]],0,IF(Table1[[#This Row],[Planned]]=0,0,1-ABS(Table1[[#This Row],[Prod]]-Table1[[#This Row],[Planned]])/Table1[[#This Row],[Planned]]))</f>
        <v>0</v>
      </c>
      <c r="V2620" s="11"/>
      <c r="W2620" s="11"/>
      <c r="X2620" s="27">
        <v>0</v>
      </c>
      <c r="Y2620" s="206">
        <f>Table1[[#This Row],[Prod]]</f>
        <v>0</v>
      </c>
      <c r="Z2620" s="206">
        <f>ABS(Table1[[#This Row],[Prod2]]-Table1[[#This Row],[Plan Revised]])</f>
        <v>0</v>
      </c>
      <c r="AA2620" s="209">
        <f>IF(ABS(Table1[[#This Row],[Prod2]]-Table1[[#This Row],[Plan Revised]])&gt;Table1[[#This Row],[Plan Revised]],0,IF(Table1[[#This Row],[Plan Revised]]=0,0,1-ABS(Table1[[#This Row],[Prod2]]-Table1[[#This Row],[Plan Revised]])/Table1[[#This Row],[Plan Revised]]))</f>
        <v>0</v>
      </c>
      <c r="AB2620" s="3"/>
      <c r="AC2620" s="30"/>
      <c r="AD2620"/>
      <c r="AF2620"/>
    </row>
    <row r="2621" spans="1:32">
      <c r="A2621" s="15" t="str">
        <f>IF(Table1[Week]=WeekSel,"Yes","No")</f>
        <v>No</v>
      </c>
      <c r="B2621" s="15" t="str">
        <f>IF((Table1[StartDate]&gt;=Date.GraphMin)*(Table1[StartDate]&lt;=Date.GraphMax)=1,"Yes","No")</f>
        <v>No</v>
      </c>
      <c r="C2621" s="15" t="str">
        <f>IF(OR(Table1[[#This Row],[Site]]="FOOD MILLING",Table1[[#This Row],[Site]]="GODACO"), "No", "Yes")</f>
        <v>Yes</v>
      </c>
      <c r="D2621" s="40">
        <f>MAX(DATE(Table1[Year],1,1),DATE(Table1[Year],1,1)-WEEKDAY(DATE(Table1[Year],1,1),2)+(Table1[WeekNum]-1)*7+1)</f>
        <v>44613</v>
      </c>
      <c r="E2621" s="40">
        <f>MIN(DATE(Table1[Year]+1,1,0),DATE(Table1[Year],1,1)-WEEKDAY(DATE(Table1[Year],1,1),2)+Table1[WeekNum]*7)</f>
        <v>44619</v>
      </c>
      <c r="F2621" s="15">
        <v>2022</v>
      </c>
      <c r="G2621" s="15">
        <f t="shared" si="80"/>
        <v>2</v>
      </c>
      <c r="H2621" s="16">
        <v>9</v>
      </c>
      <c r="I2621" s="207" t="str">
        <f>"W" &amp;Table1[[#This Row],[WeekNum]]</f>
        <v>W9</v>
      </c>
      <c r="J2621" s="19" t="str">
        <f t="shared" si="81"/>
        <v>22-W09</v>
      </c>
      <c r="K2621" s="4" t="s">
        <v>444</v>
      </c>
      <c r="L2621" s="4"/>
      <c r="M2621" s="4" t="s">
        <v>72</v>
      </c>
      <c r="N2621" s="266" t="s">
        <v>369</v>
      </c>
      <c r="O2621" s="266" t="s">
        <v>374</v>
      </c>
      <c r="P2621" s="11" t="s">
        <v>410</v>
      </c>
      <c r="Q2621" s="11" t="s">
        <v>421</v>
      </c>
      <c r="R2621" s="3">
        <v>126</v>
      </c>
      <c r="S2621" s="3">
        <v>113.15500000000002</v>
      </c>
      <c r="T2621" s="206">
        <f>ABS(Table1[[#This Row],[Prod]]-Table1[[#This Row],[Planned]])</f>
        <v>12.844999999999985</v>
      </c>
      <c r="U2621" s="209">
        <f>IF(ABS(Table1[[#This Row],[Prod]]-Table1[[#This Row],[Planned]])&gt;Table1[[#This Row],[Planned]],0,IF(Table1[[#This Row],[Planned]]=0,0,1-ABS(Table1[[#This Row],[Prod]]-Table1[[#This Row],[Planned]])/Table1[[#This Row],[Planned]]))</f>
        <v>0.89805555555555572</v>
      </c>
      <c r="V2621" s="11"/>
      <c r="W2621" s="11"/>
      <c r="X2621" s="27">
        <v>126</v>
      </c>
      <c r="Y2621" s="206">
        <f>Table1[[#This Row],[Prod]]</f>
        <v>113.15500000000002</v>
      </c>
      <c r="Z2621" s="206">
        <f>ABS(Table1[[#This Row],[Prod2]]-Table1[[#This Row],[Plan Revised]])</f>
        <v>12.844999999999985</v>
      </c>
      <c r="AA2621" s="209">
        <f>IF(ABS(Table1[[#This Row],[Prod2]]-Table1[[#This Row],[Plan Revised]])&gt;Table1[[#This Row],[Plan Revised]],0,IF(Table1[[#This Row],[Plan Revised]]=0,0,1-ABS(Table1[[#This Row],[Prod2]]-Table1[[#This Row],[Plan Revised]])/Table1[[#This Row],[Plan Revised]]))</f>
        <v>0.89805555555555572</v>
      </c>
      <c r="AB2621" s="3"/>
      <c r="AC2621" s="30"/>
      <c r="AD2621"/>
      <c r="AF2621"/>
    </row>
    <row r="2622" spans="1:32">
      <c r="A2622" s="15" t="str">
        <f>IF(Table1[Week]=WeekSel,"Yes","No")</f>
        <v>No</v>
      </c>
      <c r="B2622" s="15" t="str">
        <f>IF((Table1[StartDate]&gt;=Date.GraphMin)*(Table1[StartDate]&lt;=Date.GraphMax)=1,"Yes","No")</f>
        <v>No</v>
      </c>
      <c r="C2622" s="15" t="str">
        <f>IF(OR(Table1[[#This Row],[Site]]="FOOD MILLING",Table1[[#This Row],[Site]]="GODACO"), "No", "Yes")</f>
        <v>Yes</v>
      </c>
      <c r="D2622" s="40">
        <f>MAX(DATE(Table1[Year],1,1),DATE(Table1[Year],1,1)-WEEKDAY(DATE(Table1[Year],1,1),2)+(Table1[WeekNum]-1)*7+1)</f>
        <v>44613</v>
      </c>
      <c r="E2622" s="40">
        <f>MIN(DATE(Table1[Year]+1,1,0),DATE(Table1[Year],1,1)-WEEKDAY(DATE(Table1[Year],1,1),2)+Table1[WeekNum]*7)</f>
        <v>44619</v>
      </c>
      <c r="F2622" s="15">
        <v>2022</v>
      </c>
      <c r="G2622" s="15">
        <f t="shared" si="80"/>
        <v>2</v>
      </c>
      <c r="H2622" s="16">
        <v>9</v>
      </c>
      <c r="I2622" s="207" t="str">
        <f>"W" &amp;Table1[[#This Row],[WeekNum]]</f>
        <v>W9</v>
      </c>
      <c r="J2622" s="19" t="str">
        <f t="shared" si="81"/>
        <v>22-W09</v>
      </c>
      <c r="K2622" s="4" t="s">
        <v>503</v>
      </c>
      <c r="L2622" s="4"/>
      <c r="M2622" s="4" t="s">
        <v>72</v>
      </c>
      <c r="N2622" s="4" t="s">
        <v>47</v>
      </c>
      <c r="O2622" s="266" t="s">
        <v>386</v>
      </c>
      <c r="P2622" s="11" t="s">
        <v>405</v>
      </c>
      <c r="Q2622" s="11" t="s">
        <v>419</v>
      </c>
      <c r="R2622" s="3">
        <v>0</v>
      </c>
      <c r="S2622" s="3">
        <v>0</v>
      </c>
      <c r="T2622" s="206">
        <f>ABS(Table1[[#This Row],[Prod]]-Table1[[#This Row],[Planned]])</f>
        <v>0</v>
      </c>
      <c r="U2622" s="209">
        <f>IF(ABS(Table1[[#This Row],[Prod]]-Table1[[#This Row],[Planned]])&gt;Table1[[#This Row],[Planned]],0,IF(Table1[[#This Row],[Planned]]=0,0,1-ABS(Table1[[#This Row],[Prod]]-Table1[[#This Row],[Planned]])/Table1[[#This Row],[Planned]]))</f>
        <v>0</v>
      </c>
      <c r="V2622" s="11"/>
      <c r="W2622" s="11"/>
      <c r="X2622" s="27">
        <v>0</v>
      </c>
      <c r="Y2622" s="206">
        <f>Table1[[#This Row],[Prod]]</f>
        <v>0</v>
      </c>
      <c r="Z2622" s="206">
        <f>ABS(Table1[[#This Row],[Prod2]]-Table1[[#This Row],[Plan Revised]])</f>
        <v>0</v>
      </c>
      <c r="AA2622" s="209">
        <f>IF(ABS(Table1[[#This Row],[Prod2]]-Table1[[#This Row],[Plan Revised]])&gt;Table1[[#This Row],[Plan Revised]],0,IF(Table1[[#This Row],[Plan Revised]]=0,0,1-ABS(Table1[[#This Row],[Prod2]]-Table1[[#This Row],[Plan Revised]])/Table1[[#This Row],[Plan Revised]]))</f>
        <v>0</v>
      </c>
      <c r="AB2622" s="3"/>
      <c r="AC2622" s="30"/>
      <c r="AD2622"/>
      <c r="AF2622"/>
    </row>
    <row r="2623" spans="1:32">
      <c r="A2623" s="15" t="str">
        <f>IF(Table1[Week]=WeekSel,"Yes","No")</f>
        <v>No</v>
      </c>
      <c r="B2623" s="15" t="str">
        <f>IF((Table1[StartDate]&gt;=Date.GraphMin)*(Table1[StartDate]&lt;=Date.GraphMax)=1,"Yes","No")</f>
        <v>No</v>
      </c>
      <c r="C2623" s="15" t="str">
        <f>IF(OR(Table1[[#This Row],[Site]]="FOOD MILLING",Table1[[#This Row],[Site]]="GODACO"), "No", "Yes")</f>
        <v>Yes</v>
      </c>
      <c r="D2623" s="40">
        <f>MAX(DATE(Table1[Year],1,1),DATE(Table1[Year],1,1)-WEEKDAY(DATE(Table1[Year],1,1),2)+(Table1[WeekNum]-1)*7+1)</f>
        <v>44613</v>
      </c>
      <c r="E2623" s="40">
        <f>MIN(DATE(Table1[Year]+1,1,0),DATE(Table1[Year],1,1)-WEEKDAY(DATE(Table1[Year],1,1),2)+Table1[WeekNum]*7)</f>
        <v>44619</v>
      </c>
      <c r="F2623" s="15">
        <v>2022</v>
      </c>
      <c r="G2623" s="15">
        <f t="shared" si="80"/>
        <v>2</v>
      </c>
      <c r="H2623" s="16">
        <v>9</v>
      </c>
      <c r="I2623" s="207" t="str">
        <f>"W" &amp;Table1[[#This Row],[WeekNum]]</f>
        <v>W9</v>
      </c>
      <c r="J2623" s="19" t="str">
        <f t="shared" si="81"/>
        <v>22-W09</v>
      </c>
      <c r="K2623" s="4" t="s">
        <v>504</v>
      </c>
      <c r="L2623" s="4"/>
      <c r="M2623" s="4" t="s">
        <v>72</v>
      </c>
      <c r="N2623" s="4" t="s">
        <v>47</v>
      </c>
      <c r="O2623" s="266" t="s">
        <v>386</v>
      </c>
      <c r="P2623" s="11" t="s">
        <v>405</v>
      </c>
      <c r="Q2623" s="11" t="s">
        <v>419</v>
      </c>
      <c r="R2623" s="3">
        <v>0</v>
      </c>
      <c r="S2623" s="3">
        <v>0</v>
      </c>
      <c r="T2623" s="206">
        <f>ABS(Table1[[#This Row],[Prod]]-Table1[[#This Row],[Planned]])</f>
        <v>0</v>
      </c>
      <c r="U2623" s="209">
        <f>IF(ABS(Table1[[#This Row],[Prod]]-Table1[[#This Row],[Planned]])&gt;Table1[[#This Row],[Planned]],0,IF(Table1[[#This Row],[Planned]]=0,0,1-ABS(Table1[[#This Row],[Prod]]-Table1[[#This Row],[Planned]])/Table1[[#This Row],[Planned]]))</f>
        <v>0</v>
      </c>
      <c r="V2623" s="11"/>
      <c r="W2623" s="11"/>
      <c r="X2623" s="27">
        <v>0</v>
      </c>
      <c r="Y2623" s="206">
        <f>Table1[[#This Row],[Prod]]</f>
        <v>0</v>
      </c>
      <c r="Z2623" s="206">
        <f>ABS(Table1[[#This Row],[Prod2]]-Table1[[#This Row],[Plan Revised]])</f>
        <v>0</v>
      </c>
      <c r="AA2623" s="209">
        <f>IF(ABS(Table1[[#This Row],[Prod2]]-Table1[[#This Row],[Plan Revised]])&gt;Table1[[#This Row],[Plan Revised]],0,IF(Table1[[#This Row],[Plan Revised]]=0,0,1-ABS(Table1[[#This Row],[Prod2]]-Table1[[#This Row],[Plan Revised]])/Table1[[#This Row],[Plan Revised]]))</f>
        <v>0</v>
      </c>
      <c r="AB2623" s="3"/>
      <c r="AC2623" s="30"/>
      <c r="AD2623"/>
      <c r="AF2623"/>
    </row>
    <row r="2624" spans="1:32">
      <c r="A2624" s="15" t="str">
        <f>IF(Table1[Week]=WeekSel,"Yes","No")</f>
        <v>No</v>
      </c>
      <c r="B2624" s="15" t="str">
        <f>IF((Table1[StartDate]&gt;=Date.GraphMin)*(Table1[StartDate]&lt;=Date.GraphMax)=1,"Yes","No")</f>
        <v>No</v>
      </c>
      <c r="C2624" s="15" t="str">
        <f>IF(OR(Table1[[#This Row],[Site]]="FOOD MILLING",Table1[[#This Row],[Site]]="GODACO"), "No", "Yes")</f>
        <v>Yes</v>
      </c>
      <c r="D2624" s="40">
        <f>MAX(DATE(Table1[Year],1,1),DATE(Table1[Year],1,1)-WEEKDAY(DATE(Table1[Year],1,1),2)+(Table1[WeekNum]-1)*7+1)</f>
        <v>44613</v>
      </c>
      <c r="E2624" s="40">
        <f>MIN(DATE(Table1[Year]+1,1,0),DATE(Table1[Year],1,1)-WEEKDAY(DATE(Table1[Year],1,1),2)+Table1[WeekNum]*7)</f>
        <v>44619</v>
      </c>
      <c r="F2624" s="15">
        <v>2022</v>
      </c>
      <c r="G2624" s="15">
        <f t="shared" si="80"/>
        <v>2</v>
      </c>
      <c r="H2624" s="16">
        <v>9</v>
      </c>
      <c r="I2624" s="207" t="str">
        <f>"W" &amp;Table1[[#This Row],[WeekNum]]</f>
        <v>W9</v>
      </c>
      <c r="J2624" s="19" t="str">
        <f t="shared" si="81"/>
        <v>22-W09</v>
      </c>
      <c r="K2624" s="4" t="s">
        <v>508</v>
      </c>
      <c r="L2624" s="4"/>
      <c r="M2624" s="4" t="s">
        <v>72</v>
      </c>
      <c r="N2624" s="4" t="s">
        <v>47</v>
      </c>
      <c r="O2624" s="266" t="s">
        <v>386</v>
      </c>
      <c r="P2624" s="11" t="s">
        <v>405</v>
      </c>
      <c r="Q2624" s="11" t="s">
        <v>419</v>
      </c>
      <c r="R2624" s="3">
        <v>0</v>
      </c>
      <c r="S2624" s="3">
        <v>0</v>
      </c>
      <c r="T2624" s="206">
        <f>ABS(Table1[[#This Row],[Prod]]-Table1[[#This Row],[Planned]])</f>
        <v>0</v>
      </c>
      <c r="U2624" s="209">
        <f>IF(ABS(Table1[[#This Row],[Prod]]-Table1[[#This Row],[Planned]])&gt;Table1[[#This Row],[Planned]],0,IF(Table1[[#This Row],[Planned]]=0,0,1-ABS(Table1[[#This Row],[Prod]]-Table1[[#This Row],[Planned]])/Table1[[#This Row],[Planned]]))</f>
        <v>0</v>
      </c>
      <c r="V2624" s="11"/>
      <c r="W2624" s="11"/>
      <c r="X2624" s="27">
        <v>0</v>
      </c>
      <c r="Y2624" s="206">
        <f>Table1[[#This Row],[Prod]]</f>
        <v>0</v>
      </c>
      <c r="Z2624" s="206">
        <f>ABS(Table1[[#This Row],[Prod2]]-Table1[[#This Row],[Plan Revised]])</f>
        <v>0</v>
      </c>
      <c r="AA2624" s="209">
        <f>IF(ABS(Table1[[#This Row],[Prod2]]-Table1[[#This Row],[Plan Revised]])&gt;Table1[[#This Row],[Plan Revised]],0,IF(Table1[[#This Row],[Plan Revised]]=0,0,1-ABS(Table1[[#This Row],[Prod2]]-Table1[[#This Row],[Plan Revised]])/Table1[[#This Row],[Plan Revised]]))</f>
        <v>0</v>
      </c>
      <c r="AB2624" s="3"/>
      <c r="AC2624" s="30"/>
      <c r="AD2624"/>
      <c r="AF2624"/>
    </row>
    <row r="2625" spans="1:32">
      <c r="A2625" s="15" t="str">
        <f>IF(Table1[Week]=WeekSel,"Yes","No")</f>
        <v>No</v>
      </c>
      <c r="B2625" s="15" t="str">
        <f>IF((Table1[StartDate]&gt;=Date.GraphMin)*(Table1[StartDate]&lt;=Date.GraphMax)=1,"Yes","No")</f>
        <v>No</v>
      </c>
      <c r="C2625" s="15" t="str">
        <f>IF(OR(Table1[[#This Row],[Site]]="FOOD MILLING",Table1[[#This Row],[Site]]="GODACO"), "No", "Yes")</f>
        <v>Yes</v>
      </c>
      <c r="D2625" s="40">
        <f>MAX(DATE(Table1[Year],1,1),DATE(Table1[Year],1,1)-WEEKDAY(DATE(Table1[Year],1,1),2)+(Table1[WeekNum]-1)*7+1)</f>
        <v>44613</v>
      </c>
      <c r="E2625" s="40">
        <f>MIN(DATE(Table1[Year]+1,1,0),DATE(Table1[Year],1,1)-WEEKDAY(DATE(Table1[Year],1,1),2)+Table1[WeekNum]*7)</f>
        <v>44619</v>
      </c>
      <c r="F2625" s="15">
        <v>2022</v>
      </c>
      <c r="G2625" s="15">
        <f t="shared" si="80"/>
        <v>2</v>
      </c>
      <c r="H2625" s="16">
        <v>9</v>
      </c>
      <c r="I2625" s="207" t="str">
        <f>"W" &amp;Table1[[#This Row],[WeekNum]]</f>
        <v>W9</v>
      </c>
      <c r="J2625" s="19" t="str">
        <f t="shared" si="81"/>
        <v>22-W09</v>
      </c>
      <c r="K2625" s="4" t="s">
        <v>509</v>
      </c>
      <c r="L2625" s="4"/>
      <c r="M2625" s="4" t="s">
        <v>72</v>
      </c>
      <c r="N2625" s="4" t="s">
        <v>47</v>
      </c>
      <c r="O2625" s="266" t="s">
        <v>386</v>
      </c>
      <c r="P2625" s="11" t="s">
        <v>405</v>
      </c>
      <c r="Q2625" s="11" t="s">
        <v>419</v>
      </c>
      <c r="R2625" s="3">
        <v>0</v>
      </c>
      <c r="S2625" s="3">
        <v>421</v>
      </c>
      <c r="T2625" s="206">
        <f>ABS(Table1[[#This Row],[Prod]]-Table1[[#This Row],[Planned]])</f>
        <v>421</v>
      </c>
      <c r="U2625" s="209">
        <f>IF(ABS(Table1[[#This Row],[Prod]]-Table1[[#This Row],[Planned]])&gt;Table1[[#This Row],[Planned]],0,IF(Table1[[#This Row],[Planned]]=0,0,1-ABS(Table1[[#This Row],[Prod]]-Table1[[#This Row],[Planned]])/Table1[[#This Row],[Planned]]))</f>
        <v>0</v>
      </c>
      <c r="V2625" s="11"/>
      <c r="W2625" s="11"/>
      <c r="X2625" s="27">
        <v>700</v>
      </c>
      <c r="Y2625" s="206">
        <f>Table1[[#This Row],[Prod]]</f>
        <v>421</v>
      </c>
      <c r="Z2625" s="206">
        <f>ABS(Table1[[#This Row],[Prod2]]-Table1[[#This Row],[Plan Revised]])</f>
        <v>279</v>
      </c>
      <c r="AA2625" s="209">
        <f>IF(ABS(Table1[[#This Row],[Prod2]]-Table1[[#This Row],[Plan Revised]])&gt;Table1[[#This Row],[Plan Revised]],0,IF(Table1[[#This Row],[Plan Revised]]=0,0,1-ABS(Table1[[#This Row],[Prod2]]-Table1[[#This Row],[Plan Revised]])/Table1[[#This Row],[Plan Revised]]))</f>
        <v>0.60142857142857142</v>
      </c>
      <c r="AB2625" s="3"/>
      <c r="AC2625" s="30"/>
      <c r="AD2625"/>
      <c r="AF2625"/>
    </row>
    <row r="2626" spans="1:32">
      <c r="A2626" s="15" t="str">
        <f>IF(Table1[Week]=WeekSel,"Yes","No")</f>
        <v>No</v>
      </c>
      <c r="B2626" s="15" t="str">
        <f>IF((Table1[StartDate]&gt;=Date.GraphMin)*(Table1[StartDate]&lt;=Date.GraphMax)=1,"Yes","No")</f>
        <v>No</v>
      </c>
      <c r="C2626" s="15" t="str">
        <f>IF(OR(Table1[[#This Row],[Site]]="FOOD MILLING",Table1[[#This Row],[Site]]="GODACO"), "No", "Yes")</f>
        <v>Yes</v>
      </c>
      <c r="D2626" s="40">
        <f>MAX(DATE(Table1[Year],1,1),DATE(Table1[Year],1,1)-WEEKDAY(DATE(Table1[Year],1,1),2)+(Table1[WeekNum]-1)*7+1)</f>
        <v>44613</v>
      </c>
      <c r="E2626" s="40">
        <f>MIN(DATE(Table1[Year]+1,1,0),DATE(Table1[Year],1,1)-WEEKDAY(DATE(Table1[Year],1,1),2)+Table1[WeekNum]*7)</f>
        <v>44619</v>
      </c>
      <c r="F2626" s="15">
        <v>2022</v>
      </c>
      <c r="G2626" s="15">
        <f t="shared" ref="G2626:G2689" si="82">MONTH(DATE(F2626,1,H2626*7-2)-WEEKDAY(DATE(H2626,1,2)))</f>
        <v>2</v>
      </c>
      <c r="H2626" s="16">
        <v>9</v>
      </c>
      <c r="I2626" s="207" t="str">
        <f>"W" &amp;Table1[[#This Row],[WeekNum]]</f>
        <v>W9</v>
      </c>
      <c r="J2626" s="19" t="str">
        <f t="shared" ref="J2626:J2689" si="83">RIGHT(F2626,2)&amp;"-"&amp;TEXT(H2626,"W00")</f>
        <v>22-W09</v>
      </c>
      <c r="K2626" s="4" t="s">
        <v>512</v>
      </c>
      <c r="L2626" s="4"/>
      <c r="M2626" s="4" t="s">
        <v>72</v>
      </c>
      <c r="N2626" s="4" t="s">
        <v>47</v>
      </c>
      <c r="O2626" s="266" t="s">
        <v>386</v>
      </c>
      <c r="P2626" s="11" t="s">
        <v>405</v>
      </c>
      <c r="Q2626" s="11" t="s">
        <v>419</v>
      </c>
      <c r="R2626" s="3">
        <v>0</v>
      </c>
      <c r="S2626" s="3">
        <v>0</v>
      </c>
      <c r="T2626" s="206">
        <f>ABS(Table1[[#This Row],[Prod]]-Table1[[#This Row],[Planned]])</f>
        <v>0</v>
      </c>
      <c r="U2626" s="209">
        <f>IF(ABS(Table1[[#This Row],[Prod]]-Table1[[#This Row],[Planned]])&gt;Table1[[#This Row],[Planned]],0,IF(Table1[[#This Row],[Planned]]=0,0,1-ABS(Table1[[#This Row],[Prod]]-Table1[[#This Row],[Planned]])/Table1[[#This Row],[Planned]]))</f>
        <v>0</v>
      </c>
      <c r="V2626" s="11"/>
      <c r="W2626" s="11"/>
      <c r="X2626" s="27">
        <v>0</v>
      </c>
      <c r="Y2626" s="206">
        <f>Table1[[#This Row],[Prod]]</f>
        <v>0</v>
      </c>
      <c r="Z2626" s="206">
        <f>ABS(Table1[[#This Row],[Prod2]]-Table1[[#This Row],[Plan Revised]])</f>
        <v>0</v>
      </c>
      <c r="AA2626" s="209">
        <f>IF(ABS(Table1[[#This Row],[Prod2]]-Table1[[#This Row],[Plan Revised]])&gt;Table1[[#This Row],[Plan Revised]],0,IF(Table1[[#This Row],[Plan Revised]]=0,0,1-ABS(Table1[[#This Row],[Prod2]]-Table1[[#This Row],[Plan Revised]])/Table1[[#This Row],[Plan Revised]]))</f>
        <v>0</v>
      </c>
      <c r="AB2626" s="3"/>
      <c r="AC2626" s="30"/>
      <c r="AD2626"/>
      <c r="AF2626"/>
    </row>
    <row r="2627" spans="1:32">
      <c r="A2627" s="15" t="str">
        <f>IF(Table1[Week]=WeekSel,"Yes","No")</f>
        <v>No</v>
      </c>
      <c r="B2627" s="15" t="str">
        <f>IF((Table1[StartDate]&gt;=Date.GraphMin)*(Table1[StartDate]&lt;=Date.GraphMax)=1,"Yes","No")</f>
        <v>No</v>
      </c>
      <c r="C2627" s="15" t="str">
        <f>IF(OR(Table1[[#This Row],[Site]]="FOOD MILLING",Table1[[#This Row],[Site]]="GODACO"), "No", "Yes")</f>
        <v>Yes</v>
      </c>
      <c r="D2627" s="40">
        <f>MAX(DATE(Table1[Year],1,1),DATE(Table1[Year],1,1)-WEEKDAY(DATE(Table1[Year],1,1),2)+(Table1[WeekNum]-1)*7+1)</f>
        <v>44613</v>
      </c>
      <c r="E2627" s="40">
        <f>MIN(DATE(Table1[Year]+1,1,0),DATE(Table1[Year],1,1)-WEEKDAY(DATE(Table1[Year],1,1),2)+Table1[WeekNum]*7)</f>
        <v>44619</v>
      </c>
      <c r="F2627" s="15">
        <v>2022</v>
      </c>
      <c r="G2627" s="15">
        <f t="shared" si="82"/>
        <v>2</v>
      </c>
      <c r="H2627" s="16">
        <v>9</v>
      </c>
      <c r="I2627" s="207" t="str">
        <f>"W" &amp;Table1[[#This Row],[WeekNum]]</f>
        <v>W9</v>
      </c>
      <c r="J2627" s="19" t="str">
        <f t="shared" si="83"/>
        <v>22-W09</v>
      </c>
      <c r="K2627" s="4" t="s">
        <v>529</v>
      </c>
      <c r="L2627" s="4"/>
      <c r="M2627" s="4" t="s">
        <v>77</v>
      </c>
      <c r="N2627" s="266" t="s">
        <v>370</v>
      </c>
      <c r="O2627" s="266" t="s">
        <v>374</v>
      </c>
      <c r="P2627" s="11" t="s">
        <v>410</v>
      </c>
      <c r="Q2627" s="11" t="s">
        <v>418</v>
      </c>
      <c r="R2627" s="3">
        <v>1500</v>
      </c>
      <c r="S2627" s="3">
        <v>0</v>
      </c>
      <c r="T2627" s="206">
        <f>ABS(Table1[[#This Row],[Prod]]-Table1[[#This Row],[Planned]])</f>
        <v>1500</v>
      </c>
      <c r="U2627" s="209">
        <f>IF(ABS(Table1[[#This Row],[Prod]]-Table1[[#This Row],[Planned]])&gt;Table1[[#This Row],[Planned]],0,IF(Table1[[#This Row],[Planned]]=0,0,1-ABS(Table1[[#This Row],[Prod]]-Table1[[#This Row],[Planned]])/Table1[[#This Row],[Planned]]))</f>
        <v>0</v>
      </c>
      <c r="V2627" s="11"/>
      <c r="W2627" s="11"/>
      <c r="X2627" s="27">
        <v>1500</v>
      </c>
      <c r="Y2627" s="206">
        <f>Table1[[#This Row],[Prod]]</f>
        <v>0</v>
      </c>
      <c r="Z2627" s="206">
        <f>ABS(Table1[[#This Row],[Prod2]]-Table1[[#This Row],[Plan Revised]])</f>
        <v>1500</v>
      </c>
      <c r="AA2627" s="209">
        <f>IF(ABS(Table1[[#This Row],[Prod2]]-Table1[[#This Row],[Plan Revised]])&gt;Table1[[#This Row],[Plan Revised]],0,IF(Table1[[#This Row],[Plan Revised]]=0,0,1-ABS(Table1[[#This Row],[Prod2]]-Table1[[#This Row],[Plan Revised]])/Table1[[#This Row],[Plan Revised]]))</f>
        <v>0</v>
      </c>
      <c r="AB2627" s="3"/>
      <c r="AC2627" s="30"/>
      <c r="AD2627"/>
      <c r="AF2627"/>
    </row>
    <row r="2628" spans="1:32">
      <c r="A2628" s="15" t="str">
        <f>IF(Table1[Week]=WeekSel,"Yes","No")</f>
        <v>No</v>
      </c>
      <c r="B2628" s="15" t="str">
        <f>IF((Table1[StartDate]&gt;=Date.GraphMin)*(Table1[StartDate]&lt;=Date.GraphMax)=1,"Yes","No")</f>
        <v>No</v>
      </c>
      <c r="C2628" s="15" t="str">
        <f>IF(OR(Table1[[#This Row],[Site]]="FOOD MILLING",Table1[[#This Row],[Site]]="GODACO"), "No", "Yes")</f>
        <v>Yes</v>
      </c>
      <c r="D2628" s="40">
        <f>MAX(DATE(Table1[Year],1,1),DATE(Table1[Year],1,1)-WEEKDAY(DATE(Table1[Year],1,1),2)+(Table1[WeekNum]-1)*7+1)</f>
        <v>44613</v>
      </c>
      <c r="E2628" s="40">
        <f>MIN(DATE(Table1[Year]+1,1,0),DATE(Table1[Year],1,1)-WEEKDAY(DATE(Table1[Year],1,1),2)+Table1[WeekNum]*7)</f>
        <v>44619</v>
      </c>
      <c r="F2628" s="15">
        <v>2022</v>
      </c>
      <c r="G2628" s="15">
        <f t="shared" si="82"/>
        <v>2</v>
      </c>
      <c r="H2628" s="16">
        <v>9</v>
      </c>
      <c r="I2628" s="207" t="str">
        <f>"W" &amp;Table1[[#This Row],[WeekNum]]</f>
        <v>W9</v>
      </c>
      <c r="J2628" s="19" t="str">
        <f t="shared" si="83"/>
        <v>22-W09</v>
      </c>
      <c r="K2628" s="4" t="s">
        <v>528</v>
      </c>
      <c r="L2628" s="4"/>
      <c r="M2628" s="4" t="s">
        <v>72</v>
      </c>
      <c r="N2628" s="266" t="s">
        <v>370</v>
      </c>
      <c r="O2628" s="266" t="s">
        <v>374</v>
      </c>
      <c r="P2628" s="11" t="s">
        <v>376</v>
      </c>
      <c r="Q2628" s="11" t="s">
        <v>418</v>
      </c>
      <c r="R2628" s="3">
        <v>1000</v>
      </c>
      <c r="S2628" s="3">
        <v>2256.8000000000002</v>
      </c>
      <c r="T2628" s="206">
        <f>ABS(Table1[[#This Row],[Prod]]-Table1[[#This Row],[Planned]])</f>
        <v>1256.8000000000002</v>
      </c>
      <c r="U2628" s="209">
        <f>IF(ABS(Table1[[#This Row],[Prod]]-Table1[[#This Row],[Planned]])&gt;Table1[[#This Row],[Planned]],0,IF(Table1[[#This Row],[Planned]]=0,0,1-ABS(Table1[[#This Row],[Prod]]-Table1[[#This Row],[Planned]])/Table1[[#This Row],[Planned]]))</f>
        <v>0</v>
      </c>
      <c r="V2628" s="11"/>
      <c r="W2628" s="11"/>
      <c r="X2628" s="27">
        <v>1000</v>
      </c>
      <c r="Y2628" s="206">
        <f>Table1[[#This Row],[Prod]]</f>
        <v>2256.8000000000002</v>
      </c>
      <c r="Z2628" s="206">
        <f>ABS(Table1[[#This Row],[Prod2]]-Table1[[#This Row],[Plan Revised]])</f>
        <v>1256.8000000000002</v>
      </c>
      <c r="AA2628" s="209">
        <f>IF(ABS(Table1[[#This Row],[Prod2]]-Table1[[#This Row],[Plan Revised]])&gt;Table1[[#This Row],[Plan Revised]],0,IF(Table1[[#This Row],[Plan Revised]]=0,0,1-ABS(Table1[[#This Row],[Prod2]]-Table1[[#This Row],[Plan Revised]])/Table1[[#This Row],[Plan Revised]]))</f>
        <v>0</v>
      </c>
      <c r="AB2628" s="3"/>
      <c r="AC2628" s="30"/>
      <c r="AD2628"/>
      <c r="AF2628"/>
    </row>
    <row r="2629" spans="1:32">
      <c r="A2629" s="15" t="str">
        <f>IF(Table1[Week]=WeekSel,"Yes","No")</f>
        <v>No</v>
      </c>
      <c r="B2629" s="15" t="str">
        <f>IF((Table1[StartDate]&gt;=Date.GraphMin)*(Table1[StartDate]&lt;=Date.GraphMax)=1,"Yes","No")</f>
        <v>No</v>
      </c>
      <c r="C2629" s="15" t="str">
        <f>IF(OR(Table1[[#This Row],[Site]]="FOOD MILLING",Table1[[#This Row],[Site]]="GODACO"), "No", "Yes")</f>
        <v>Yes</v>
      </c>
      <c r="D2629" s="40">
        <f>MAX(DATE(Table1[Year],1,1),DATE(Table1[Year],1,1)-WEEKDAY(DATE(Table1[Year],1,1),2)+(Table1[WeekNum]-1)*7+1)</f>
        <v>44613</v>
      </c>
      <c r="E2629" s="40">
        <f>MIN(DATE(Table1[Year]+1,1,0),DATE(Table1[Year],1,1)-WEEKDAY(DATE(Table1[Year],1,1),2)+Table1[WeekNum]*7)</f>
        <v>44619</v>
      </c>
      <c r="F2629" s="15">
        <v>2022</v>
      </c>
      <c r="G2629" s="15">
        <f t="shared" si="82"/>
        <v>2</v>
      </c>
      <c r="H2629" s="16">
        <v>9</v>
      </c>
      <c r="I2629" s="207" t="str">
        <f>"W" &amp;Table1[[#This Row],[WeekNum]]</f>
        <v>W9</v>
      </c>
      <c r="J2629" s="19" t="str">
        <f t="shared" si="83"/>
        <v>22-W09</v>
      </c>
      <c r="K2629" s="4" t="s">
        <v>530</v>
      </c>
      <c r="L2629" s="4"/>
      <c r="M2629" s="4" t="s">
        <v>77</v>
      </c>
      <c r="N2629" s="266" t="s">
        <v>370</v>
      </c>
      <c r="O2629" s="266" t="s">
        <v>374</v>
      </c>
      <c r="P2629" s="11" t="s">
        <v>376</v>
      </c>
      <c r="Q2629" s="11" t="s">
        <v>418</v>
      </c>
      <c r="R2629" s="3">
        <v>0</v>
      </c>
      <c r="S2629" s="3">
        <v>0</v>
      </c>
      <c r="T2629" s="206">
        <f>ABS(Table1[[#This Row],[Prod]]-Table1[[#This Row],[Planned]])</f>
        <v>0</v>
      </c>
      <c r="U2629" s="209">
        <f>IF(ABS(Table1[[#This Row],[Prod]]-Table1[[#This Row],[Planned]])&gt;Table1[[#This Row],[Planned]],0,IF(Table1[[#This Row],[Planned]]=0,0,1-ABS(Table1[[#This Row],[Prod]]-Table1[[#This Row],[Planned]])/Table1[[#This Row],[Planned]]))</f>
        <v>0</v>
      </c>
      <c r="V2629" s="11"/>
      <c r="W2629" s="11"/>
      <c r="X2629" s="27">
        <v>0</v>
      </c>
      <c r="Y2629" s="206">
        <f>Table1[[#This Row],[Prod]]</f>
        <v>0</v>
      </c>
      <c r="Z2629" s="206">
        <f>ABS(Table1[[#This Row],[Prod2]]-Table1[[#This Row],[Plan Revised]])</f>
        <v>0</v>
      </c>
      <c r="AA2629" s="209">
        <f>IF(ABS(Table1[[#This Row],[Prod2]]-Table1[[#This Row],[Plan Revised]])&gt;Table1[[#This Row],[Plan Revised]],0,IF(Table1[[#This Row],[Plan Revised]]=0,0,1-ABS(Table1[[#This Row],[Prod2]]-Table1[[#This Row],[Plan Revised]])/Table1[[#This Row],[Plan Revised]]))</f>
        <v>0</v>
      </c>
      <c r="AB2629" s="3"/>
      <c r="AC2629" s="30"/>
      <c r="AD2629"/>
      <c r="AF2629"/>
    </row>
    <row r="2630" spans="1:32">
      <c r="A2630" s="15" t="str">
        <f>IF(Table1[Week]=WeekSel,"Yes","No")</f>
        <v>No</v>
      </c>
      <c r="B2630" s="15" t="str">
        <f>IF((Table1[StartDate]&gt;=Date.GraphMin)*(Table1[StartDate]&lt;=Date.GraphMax)=1,"Yes","No")</f>
        <v>No</v>
      </c>
      <c r="C2630" s="15" t="str">
        <f>IF(OR(Table1[[#This Row],[Site]]="FOOD MILLING",Table1[[#This Row],[Site]]="GODACO"), "No", "Yes")</f>
        <v>Yes</v>
      </c>
      <c r="D2630" s="40">
        <f>MAX(DATE(Table1[Year],1,1),DATE(Table1[Year],1,1)-WEEKDAY(DATE(Table1[Year],1,1),2)+(Table1[WeekNum]-1)*7+1)</f>
        <v>44613</v>
      </c>
      <c r="E2630" s="40">
        <f>MIN(DATE(Table1[Year]+1,1,0),DATE(Table1[Year],1,1)-WEEKDAY(DATE(Table1[Year],1,1),2)+Table1[WeekNum]*7)</f>
        <v>44619</v>
      </c>
      <c r="F2630" s="15">
        <v>2022</v>
      </c>
      <c r="G2630" s="15">
        <f t="shared" si="82"/>
        <v>2</v>
      </c>
      <c r="H2630" s="16">
        <v>9</v>
      </c>
      <c r="I2630" s="207" t="str">
        <f>"W" &amp;Table1[[#This Row],[WeekNum]]</f>
        <v>W9</v>
      </c>
      <c r="J2630" s="19" t="str">
        <f t="shared" si="83"/>
        <v>22-W09</v>
      </c>
      <c r="K2630" s="4" t="s">
        <v>544</v>
      </c>
      <c r="L2630" s="4"/>
      <c r="M2630" s="4" t="s">
        <v>72</v>
      </c>
      <c r="N2630" s="266" t="s">
        <v>370</v>
      </c>
      <c r="O2630" s="266" t="s">
        <v>374</v>
      </c>
      <c r="P2630" s="11" t="s">
        <v>410</v>
      </c>
      <c r="Q2630" s="11" t="s">
        <v>418</v>
      </c>
      <c r="R2630" s="3">
        <v>0</v>
      </c>
      <c r="S2630" s="3">
        <v>0</v>
      </c>
      <c r="T2630" s="206">
        <f>ABS(Table1[[#This Row],[Prod]]-Table1[[#This Row],[Planned]])</f>
        <v>0</v>
      </c>
      <c r="U2630" s="209">
        <f>IF(ABS(Table1[[#This Row],[Prod]]-Table1[[#This Row],[Planned]])&gt;Table1[[#This Row],[Planned]],0,IF(Table1[[#This Row],[Planned]]=0,0,1-ABS(Table1[[#This Row],[Prod]]-Table1[[#This Row],[Planned]])/Table1[[#This Row],[Planned]]))</f>
        <v>0</v>
      </c>
      <c r="V2630" s="11"/>
      <c r="W2630" s="11"/>
      <c r="X2630" s="27">
        <v>0</v>
      </c>
      <c r="Y2630" s="206">
        <f>Table1[[#This Row],[Prod]]</f>
        <v>0</v>
      </c>
      <c r="Z2630" s="206">
        <f>ABS(Table1[[#This Row],[Prod2]]-Table1[[#This Row],[Plan Revised]])</f>
        <v>0</v>
      </c>
      <c r="AA2630" s="209">
        <f>IF(ABS(Table1[[#This Row],[Prod2]]-Table1[[#This Row],[Plan Revised]])&gt;Table1[[#This Row],[Plan Revised]],0,IF(Table1[[#This Row],[Plan Revised]]=0,0,1-ABS(Table1[[#This Row],[Prod2]]-Table1[[#This Row],[Plan Revised]])/Table1[[#This Row],[Plan Revised]]))</f>
        <v>0</v>
      </c>
      <c r="AB2630" s="3"/>
      <c r="AC2630" s="30"/>
      <c r="AD2630"/>
      <c r="AF2630"/>
    </row>
    <row r="2631" spans="1:32">
      <c r="A2631" s="15" t="str">
        <f>IF(Table1[Week]=WeekSel,"Yes","No")</f>
        <v>No</v>
      </c>
      <c r="B2631" s="15" t="str">
        <f>IF((Table1[StartDate]&gt;=Date.GraphMin)*(Table1[StartDate]&lt;=Date.GraphMax)=1,"Yes","No")</f>
        <v>No</v>
      </c>
      <c r="C2631" s="15" t="str">
        <f>IF(OR(Table1[[#This Row],[Site]]="FOOD MILLING",Table1[[#This Row],[Site]]="GODACO"), "No", "Yes")</f>
        <v>Yes</v>
      </c>
      <c r="D2631" s="40">
        <f>MAX(DATE(Table1[Year],1,1),DATE(Table1[Year],1,1)-WEEKDAY(DATE(Table1[Year],1,1),2)+(Table1[WeekNum]-1)*7+1)</f>
        <v>44613</v>
      </c>
      <c r="E2631" s="40">
        <f>MIN(DATE(Table1[Year]+1,1,0),DATE(Table1[Year],1,1)-WEEKDAY(DATE(Table1[Year],1,1),2)+Table1[WeekNum]*7)</f>
        <v>44619</v>
      </c>
      <c r="F2631" s="15">
        <v>2022</v>
      </c>
      <c r="G2631" s="15">
        <f t="shared" si="82"/>
        <v>2</v>
      </c>
      <c r="H2631" s="16">
        <v>9</v>
      </c>
      <c r="I2631" s="207" t="str">
        <f>"W" &amp;Table1[[#This Row],[WeekNum]]</f>
        <v>W9</v>
      </c>
      <c r="J2631" s="19" t="str">
        <f t="shared" si="83"/>
        <v>22-W09</v>
      </c>
      <c r="K2631" s="4" t="s">
        <v>547</v>
      </c>
      <c r="L2631" s="4"/>
      <c r="M2631" s="4" t="s">
        <v>72</v>
      </c>
      <c r="N2631" s="266" t="s">
        <v>370</v>
      </c>
      <c r="O2631" s="266" t="s">
        <v>374</v>
      </c>
      <c r="P2631" s="11" t="s">
        <v>410</v>
      </c>
      <c r="Q2631" s="11" t="s">
        <v>419</v>
      </c>
      <c r="R2631" s="3">
        <v>0</v>
      </c>
      <c r="S2631" s="3">
        <v>0</v>
      </c>
      <c r="T2631" s="206">
        <f>ABS(Table1[[#This Row],[Prod]]-Table1[[#This Row],[Planned]])</f>
        <v>0</v>
      </c>
      <c r="U2631" s="209">
        <f>IF(ABS(Table1[[#This Row],[Prod]]-Table1[[#This Row],[Planned]])&gt;Table1[[#This Row],[Planned]],0,IF(Table1[[#This Row],[Planned]]=0,0,1-ABS(Table1[[#This Row],[Prod]]-Table1[[#This Row],[Planned]])/Table1[[#This Row],[Planned]]))</f>
        <v>0</v>
      </c>
      <c r="V2631" s="11"/>
      <c r="W2631" s="11"/>
      <c r="X2631" s="27">
        <v>0</v>
      </c>
      <c r="Y2631" s="206">
        <f>Table1[[#This Row],[Prod]]</f>
        <v>0</v>
      </c>
      <c r="Z2631" s="206">
        <f>ABS(Table1[[#This Row],[Prod2]]-Table1[[#This Row],[Plan Revised]])</f>
        <v>0</v>
      </c>
      <c r="AA2631" s="209">
        <f>IF(ABS(Table1[[#This Row],[Prod2]]-Table1[[#This Row],[Plan Revised]])&gt;Table1[[#This Row],[Plan Revised]],0,IF(Table1[[#This Row],[Plan Revised]]=0,0,1-ABS(Table1[[#This Row],[Prod2]]-Table1[[#This Row],[Plan Revised]])/Table1[[#This Row],[Plan Revised]]))</f>
        <v>0</v>
      </c>
      <c r="AB2631" s="3"/>
      <c r="AC2631" s="30"/>
      <c r="AD2631"/>
      <c r="AF2631"/>
    </row>
    <row r="2632" spans="1:32">
      <c r="A2632" s="15" t="str">
        <f>IF(Table1[Week]=WeekSel,"Yes","No")</f>
        <v>No</v>
      </c>
      <c r="B2632" s="15" t="str">
        <f>IF((Table1[StartDate]&gt;=Date.GraphMin)*(Table1[StartDate]&lt;=Date.GraphMax)=1,"Yes","No")</f>
        <v>No</v>
      </c>
      <c r="C2632" s="15" t="str">
        <f>IF(OR(Table1[[#This Row],[Site]]="FOOD MILLING",Table1[[#This Row],[Site]]="GODACO"), "No", "Yes")</f>
        <v>Yes</v>
      </c>
      <c r="D2632" s="40">
        <f>MAX(DATE(Table1[Year],1,1),DATE(Table1[Year],1,1)-WEEKDAY(DATE(Table1[Year],1,1),2)+(Table1[WeekNum]-1)*7+1)</f>
        <v>44613</v>
      </c>
      <c r="E2632" s="40">
        <f>MIN(DATE(Table1[Year]+1,1,0),DATE(Table1[Year],1,1)-WEEKDAY(DATE(Table1[Year],1,1),2)+Table1[WeekNum]*7)</f>
        <v>44619</v>
      </c>
      <c r="F2632" s="15">
        <v>2022</v>
      </c>
      <c r="G2632" s="15">
        <f t="shared" si="82"/>
        <v>2</v>
      </c>
      <c r="H2632" s="16">
        <v>9</v>
      </c>
      <c r="I2632" s="207" t="str">
        <f>"W" &amp;Table1[[#This Row],[WeekNum]]</f>
        <v>W9</v>
      </c>
      <c r="J2632" s="19" t="str">
        <f t="shared" si="83"/>
        <v>22-W09</v>
      </c>
      <c r="K2632" s="4" t="s">
        <v>525</v>
      </c>
      <c r="L2632" s="4"/>
      <c r="M2632" s="4" t="s">
        <v>72</v>
      </c>
      <c r="N2632" s="266" t="s">
        <v>370</v>
      </c>
      <c r="O2632" s="266" t="s">
        <v>403</v>
      </c>
      <c r="P2632" s="11" t="s">
        <v>407</v>
      </c>
      <c r="Q2632" s="11" t="s">
        <v>419</v>
      </c>
      <c r="R2632" s="3">
        <v>0</v>
      </c>
      <c r="S2632" s="3">
        <v>3616</v>
      </c>
      <c r="T2632" s="206">
        <f>ABS(Table1[[#This Row],[Prod]]-Table1[[#This Row],[Planned]])</f>
        <v>3616</v>
      </c>
      <c r="U2632" s="209">
        <f>IF(ABS(Table1[[#This Row],[Prod]]-Table1[[#This Row],[Planned]])&gt;Table1[[#This Row],[Planned]],0,IF(Table1[[#This Row],[Planned]]=0,0,1-ABS(Table1[[#This Row],[Prod]]-Table1[[#This Row],[Planned]])/Table1[[#This Row],[Planned]]))</f>
        <v>0</v>
      </c>
      <c r="V2632" s="11"/>
      <c r="W2632" s="11"/>
      <c r="X2632" s="27">
        <v>3312</v>
      </c>
      <c r="Y2632" s="206">
        <f>Table1[[#This Row],[Prod]]</f>
        <v>3616</v>
      </c>
      <c r="Z2632" s="206">
        <f>ABS(Table1[[#This Row],[Prod2]]-Table1[[#This Row],[Plan Revised]])</f>
        <v>304</v>
      </c>
      <c r="AA2632" s="209">
        <f>IF(ABS(Table1[[#This Row],[Prod2]]-Table1[[#This Row],[Plan Revised]])&gt;Table1[[#This Row],[Plan Revised]],0,IF(Table1[[#This Row],[Plan Revised]]=0,0,1-ABS(Table1[[#This Row],[Prod2]]-Table1[[#This Row],[Plan Revised]])/Table1[[#This Row],[Plan Revised]]))</f>
        <v>0.90821256038647347</v>
      </c>
      <c r="AB2632" s="3"/>
      <c r="AC2632" s="30"/>
      <c r="AD2632"/>
      <c r="AF2632"/>
    </row>
    <row r="2633" spans="1:32">
      <c r="A2633" s="15" t="str">
        <f>IF(Table1[Week]=WeekSel,"Yes","No")</f>
        <v>No</v>
      </c>
      <c r="B2633" s="15" t="str">
        <f>IF((Table1[StartDate]&gt;=Date.GraphMin)*(Table1[StartDate]&lt;=Date.GraphMax)=1,"Yes","No")</f>
        <v>No</v>
      </c>
      <c r="C2633" s="15" t="str">
        <f>IF(OR(Table1[[#This Row],[Site]]="FOOD MILLING",Table1[[#This Row],[Site]]="GODACO"), "No", "Yes")</f>
        <v>Yes</v>
      </c>
      <c r="D2633" s="40">
        <f>MAX(DATE(Table1[Year],1,1),DATE(Table1[Year],1,1)-WEEKDAY(DATE(Table1[Year],1,1),2)+(Table1[WeekNum]-1)*7+1)</f>
        <v>44613</v>
      </c>
      <c r="E2633" s="40">
        <f>MIN(DATE(Table1[Year]+1,1,0),DATE(Table1[Year],1,1)-WEEKDAY(DATE(Table1[Year],1,1),2)+Table1[WeekNum]*7)</f>
        <v>44619</v>
      </c>
      <c r="F2633" s="15">
        <v>2022</v>
      </c>
      <c r="G2633" s="15">
        <f t="shared" si="82"/>
        <v>2</v>
      </c>
      <c r="H2633" s="16">
        <v>9</v>
      </c>
      <c r="I2633" s="207" t="str">
        <f>"W" &amp;Table1[[#This Row],[WeekNum]]</f>
        <v>W9</v>
      </c>
      <c r="J2633" s="19" t="str">
        <f t="shared" si="83"/>
        <v>22-W09</v>
      </c>
      <c r="K2633" s="4" t="s">
        <v>524</v>
      </c>
      <c r="L2633" s="4"/>
      <c r="M2633" s="4" t="s">
        <v>72</v>
      </c>
      <c r="N2633" s="266" t="s">
        <v>370</v>
      </c>
      <c r="O2633" s="266" t="s">
        <v>403</v>
      </c>
      <c r="P2633" s="11" t="s">
        <v>407</v>
      </c>
      <c r="Q2633" s="11" t="s">
        <v>419</v>
      </c>
      <c r="R2633" s="3">
        <v>0</v>
      </c>
      <c r="S2633" s="3">
        <v>0</v>
      </c>
      <c r="T2633" s="206">
        <f>ABS(Table1[[#This Row],[Prod]]-Table1[[#This Row],[Planned]])</f>
        <v>0</v>
      </c>
      <c r="U2633" s="209">
        <f>IF(ABS(Table1[[#This Row],[Prod]]-Table1[[#This Row],[Planned]])&gt;Table1[[#This Row],[Planned]],0,IF(Table1[[#This Row],[Planned]]=0,0,1-ABS(Table1[[#This Row],[Prod]]-Table1[[#This Row],[Planned]])/Table1[[#This Row],[Planned]]))</f>
        <v>0</v>
      </c>
      <c r="V2633" s="11"/>
      <c r="W2633" s="11"/>
      <c r="X2633" s="27">
        <v>0</v>
      </c>
      <c r="Y2633" s="206">
        <f>Table1[[#This Row],[Prod]]</f>
        <v>0</v>
      </c>
      <c r="Z2633" s="206">
        <f>ABS(Table1[[#This Row],[Prod2]]-Table1[[#This Row],[Plan Revised]])</f>
        <v>0</v>
      </c>
      <c r="AA2633" s="209">
        <f>IF(ABS(Table1[[#This Row],[Prod2]]-Table1[[#This Row],[Plan Revised]])&gt;Table1[[#This Row],[Plan Revised]],0,IF(Table1[[#This Row],[Plan Revised]]=0,0,1-ABS(Table1[[#This Row],[Prod2]]-Table1[[#This Row],[Plan Revised]])/Table1[[#This Row],[Plan Revised]]))</f>
        <v>0</v>
      </c>
      <c r="AB2633" s="3"/>
      <c r="AC2633" s="30"/>
      <c r="AD2633"/>
      <c r="AF2633"/>
    </row>
    <row r="2634" spans="1:32">
      <c r="A2634" s="15" t="str">
        <f>IF(Table1[Week]=WeekSel,"Yes","No")</f>
        <v>No</v>
      </c>
      <c r="B2634" s="15" t="str">
        <f>IF((Table1[StartDate]&gt;=Date.GraphMin)*(Table1[StartDate]&lt;=Date.GraphMax)=1,"Yes","No")</f>
        <v>No</v>
      </c>
      <c r="C2634" s="15" t="str">
        <f>IF(OR(Table1[[#This Row],[Site]]="FOOD MILLING",Table1[[#This Row],[Site]]="GODACO"), "No", "Yes")</f>
        <v>Yes</v>
      </c>
      <c r="D2634" s="40">
        <f>MAX(DATE(Table1[Year],1,1),DATE(Table1[Year],1,1)-WEEKDAY(DATE(Table1[Year],1,1),2)+(Table1[WeekNum]-1)*7+1)</f>
        <v>44613</v>
      </c>
      <c r="E2634" s="40">
        <f>MIN(DATE(Table1[Year]+1,1,0),DATE(Table1[Year],1,1)-WEEKDAY(DATE(Table1[Year],1,1),2)+Table1[WeekNum]*7)</f>
        <v>44619</v>
      </c>
      <c r="F2634" s="15">
        <v>2022</v>
      </c>
      <c r="G2634" s="15">
        <f t="shared" si="82"/>
        <v>2</v>
      </c>
      <c r="H2634" s="16">
        <v>9</v>
      </c>
      <c r="I2634" s="207" t="str">
        <f>"W" &amp;Table1[[#This Row],[WeekNum]]</f>
        <v>W9</v>
      </c>
      <c r="J2634" s="19" t="str">
        <f t="shared" si="83"/>
        <v>22-W09</v>
      </c>
      <c r="K2634" s="4" t="s">
        <v>527</v>
      </c>
      <c r="L2634" s="4"/>
      <c r="M2634" s="4" t="s">
        <v>72</v>
      </c>
      <c r="N2634" s="266" t="s">
        <v>370</v>
      </c>
      <c r="O2634" s="266" t="s">
        <v>403</v>
      </c>
      <c r="P2634" s="11" t="s">
        <v>407</v>
      </c>
      <c r="Q2634" s="11" t="s">
        <v>419</v>
      </c>
      <c r="R2634" s="3">
        <v>0</v>
      </c>
      <c r="S2634" s="3">
        <v>0</v>
      </c>
      <c r="T2634" s="206">
        <f>ABS(Table1[[#This Row],[Prod]]-Table1[[#This Row],[Planned]])</f>
        <v>0</v>
      </c>
      <c r="U2634" s="209">
        <f>IF(ABS(Table1[[#This Row],[Prod]]-Table1[[#This Row],[Planned]])&gt;Table1[[#This Row],[Planned]],0,IF(Table1[[#This Row],[Planned]]=0,0,1-ABS(Table1[[#This Row],[Prod]]-Table1[[#This Row],[Planned]])/Table1[[#This Row],[Planned]]))</f>
        <v>0</v>
      </c>
      <c r="V2634" s="11"/>
      <c r="W2634" s="11"/>
      <c r="X2634" s="27">
        <v>0</v>
      </c>
      <c r="Y2634" s="206">
        <f>Table1[[#This Row],[Prod]]</f>
        <v>0</v>
      </c>
      <c r="Z2634" s="206">
        <f>ABS(Table1[[#This Row],[Prod2]]-Table1[[#This Row],[Plan Revised]])</f>
        <v>0</v>
      </c>
      <c r="AA2634" s="209">
        <f>IF(ABS(Table1[[#This Row],[Prod2]]-Table1[[#This Row],[Plan Revised]])&gt;Table1[[#This Row],[Plan Revised]],0,IF(Table1[[#This Row],[Plan Revised]]=0,0,1-ABS(Table1[[#This Row],[Prod2]]-Table1[[#This Row],[Plan Revised]])/Table1[[#This Row],[Plan Revised]]))</f>
        <v>0</v>
      </c>
      <c r="AB2634" s="3"/>
      <c r="AC2634" s="30"/>
      <c r="AD2634"/>
      <c r="AF2634"/>
    </row>
    <row r="2635" spans="1:32">
      <c r="A2635" s="15" t="str">
        <f>IF(Table1[Week]=WeekSel,"Yes","No")</f>
        <v>No</v>
      </c>
      <c r="B2635" s="15" t="str">
        <f>IF((Table1[StartDate]&gt;=Date.GraphMin)*(Table1[StartDate]&lt;=Date.GraphMax)=1,"Yes","No")</f>
        <v>No</v>
      </c>
      <c r="C2635" s="15" t="str">
        <f>IF(OR(Table1[[#This Row],[Site]]="FOOD MILLING",Table1[[#This Row],[Site]]="GODACO"), "No", "Yes")</f>
        <v>Yes</v>
      </c>
      <c r="D2635" s="40">
        <f>MAX(DATE(Table1[Year],1,1),DATE(Table1[Year],1,1)-WEEKDAY(DATE(Table1[Year],1,1),2)+(Table1[WeekNum]-1)*7+1)</f>
        <v>44613</v>
      </c>
      <c r="E2635" s="40">
        <f>MIN(DATE(Table1[Year]+1,1,0),DATE(Table1[Year],1,1)-WEEKDAY(DATE(Table1[Year],1,1),2)+Table1[WeekNum]*7)</f>
        <v>44619</v>
      </c>
      <c r="F2635" s="15">
        <v>2022</v>
      </c>
      <c r="G2635" s="15">
        <f t="shared" si="82"/>
        <v>2</v>
      </c>
      <c r="H2635" s="16">
        <v>9</v>
      </c>
      <c r="I2635" s="207" t="str">
        <f>"W" &amp;Table1[[#This Row],[WeekNum]]</f>
        <v>W9</v>
      </c>
      <c r="J2635" s="19" t="str">
        <f t="shared" si="83"/>
        <v>22-W09</v>
      </c>
      <c r="K2635" s="4" t="s">
        <v>526</v>
      </c>
      <c r="L2635" s="4"/>
      <c r="M2635" s="4" t="s">
        <v>72</v>
      </c>
      <c r="N2635" s="266" t="s">
        <v>370</v>
      </c>
      <c r="O2635" s="266" t="s">
        <v>403</v>
      </c>
      <c r="P2635" s="11" t="s">
        <v>407</v>
      </c>
      <c r="Q2635" s="11" t="s">
        <v>419</v>
      </c>
      <c r="R2635" s="3">
        <v>0</v>
      </c>
      <c r="S2635" s="3">
        <v>0</v>
      </c>
      <c r="T2635" s="206">
        <f>ABS(Table1[[#This Row],[Prod]]-Table1[[#This Row],[Planned]])</f>
        <v>0</v>
      </c>
      <c r="U2635" s="209">
        <f>IF(ABS(Table1[[#This Row],[Prod]]-Table1[[#This Row],[Planned]])&gt;Table1[[#This Row],[Planned]],0,IF(Table1[[#This Row],[Planned]]=0,0,1-ABS(Table1[[#This Row],[Prod]]-Table1[[#This Row],[Planned]])/Table1[[#This Row],[Planned]]))</f>
        <v>0</v>
      </c>
      <c r="V2635" s="11"/>
      <c r="W2635" s="11"/>
      <c r="X2635" s="27">
        <v>0</v>
      </c>
      <c r="Y2635" s="206">
        <f>Table1[[#This Row],[Prod]]</f>
        <v>0</v>
      </c>
      <c r="Z2635" s="206">
        <f>ABS(Table1[[#This Row],[Prod2]]-Table1[[#This Row],[Plan Revised]])</f>
        <v>0</v>
      </c>
      <c r="AA2635" s="209">
        <f>IF(ABS(Table1[[#This Row],[Prod2]]-Table1[[#This Row],[Plan Revised]])&gt;Table1[[#This Row],[Plan Revised]],0,IF(Table1[[#This Row],[Plan Revised]]=0,0,1-ABS(Table1[[#This Row],[Prod2]]-Table1[[#This Row],[Plan Revised]])/Table1[[#This Row],[Plan Revised]]))</f>
        <v>0</v>
      </c>
      <c r="AB2635" s="3"/>
      <c r="AC2635" s="30"/>
      <c r="AD2635"/>
      <c r="AF2635"/>
    </row>
    <row r="2636" spans="1:32">
      <c r="A2636" s="15" t="str">
        <f>IF(Table1[Week]=WeekSel,"Yes","No")</f>
        <v>No</v>
      </c>
      <c r="B2636" s="15" t="str">
        <f>IF((Table1[StartDate]&gt;=Date.GraphMin)*(Table1[StartDate]&lt;=Date.GraphMax)=1,"Yes","No")</f>
        <v>No</v>
      </c>
      <c r="C2636" s="15" t="str">
        <f>IF(OR(Table1[[#This Row],[Site]]="FOOD MILLING",Table1[[#This Row],[Site]]="GODACO"), "No", "Yes")</f>
        <v>Yes</v>
      </c>
      <c r="D2636" s="40">
        <f>MAX(DATE(Table1[Year],1,1),DATE(Table1[Year],1,1)-WEEKDAY(DATE(Table1[Year],1,1),2)+(Table1[WeekNum]-1)*7+1)</f>
        <v>44613</v>
      </c>
      <c r="E2636" s="40">
        <f>MIN(DATE(Table1[Year]+1,1,0),DATE(Table1[Year],1,1)-WEEKDAY(DATE(Table1[Year],1,1),2)+Table1[WeekNum]*7)</f>
        <v>44619</v>
      </c>
      <c r="F2636" s="15">
        <v>2022</v>
      </c>
      <c r="G2636" s="15">
        <f t="shared" si="82"/>
        <v>2</v>
      </c>
      <c r="H2636" s="16">
        <v>9</v>
      </c>
      <c r="I2636" s="207" t="str">
        <f>"W" &amp;Table1[[#This Row],[WeekNum]]</f>
        <v>W9</v>
      </c>
      <c r="J2636" s="19" t="str">
        <f t="shared" si="83"/>
        <v>22-W09</v>
      </c>
      <c r="K2636" s="4" t="s">
        <v>713</v>
      </c>
      <c r="L2636" s="4"/>
      <c r="M2636" s="4" t="s">
        <v>72</v>
      </c>
      <c r="N2636" s="266" t="s">
        <v>370</v>
      </c>
      <c r="O2636" s="266" t="s">
        <v>403</v>
      </c>
      <c r="P2636" s="11" t="s">
        <v>407</v>
      </c>
      <c r="Q2636" s="11" t="s">
        <v>421</v>
      </c>
      <c r="R2636" s="3">
        <v>0</v>
      </c>
      <c r="S2636" s="3">
        <v>0</v>
      </c>
      <c r="T2636" s="206">
        <f>ABS(Table1[[#This Row],[Prod]]-Table1[[#This Row],[Planned]])</f>
        <v>0</v>
      </c>
      <c r="U2636" s="209">
        <f>IF(ABS(Table1[[#This Row],[Prod]]-Table1[[#This Row],[Planned]])&gt;Table1[[#This Row],[Planned]],0,IF(Table1[[#This Row],[Planned]]=0,0,1-ABS(Table1[[#This Row],[Prod]]-Table1[[#This Row],[Planned]])/Table1[[#This Row],[Planned]]))</f>
        <v>0</v>
      </c>
      <c r="V2636" s="11"/>
      <c r="W2636" s="11"/>
      <c r="X2636" s="27">
        <v>0</v>
      </c>
      <c r="Y2636" s="206">
        <f>Table1[[#This Row],[Prod]]</f>
        <v>0</v>
      </c>
      <c r="Z2636" s="206">
        <f>ABS(Table1[[#This Row],[Prod2]]-Table1[[#This Row],[Plan Revised]])</f>
        <v>0</v>
      </c>
      <c r="AA2636" s="209">
        <f>IF(ABS(Table1[[#This Row],[Prod2]]-Table1[[#This Row],[Plan Revised]])&gt;Table1[[#This Row],[Plan Revised]],0,IF(Table1[[#This Row],[Plan Revised]]=0,0,1-ABS(Table1[[#This Row],[Prod2]]-Table1[[#This Row],[Plan Revised]])/Table1[[#This Row],[Plan Revised]]))</f>
        <v>0</v>
      </c>
      <c r="AB2636" s="3"/>
      <c r="AC2636" s="30"/>
      <c r="AD2636"/>
      <c r="AF2636"/>
    </row>
    <row r="2637" spans="1:32">
      <c r="A2637" s="15" t="str">
        <f>IF(Table1[Week]=WeekSel,"Yes","No")</f>
        <v>No</v>
      </c>
      <c r="B2637" s="15" t="str">
        <f>IF((Table1[StartDate]&gt;=Date.GraphMin)*(Table1[StartDate]&lt;=Date.GraphMax)=1,"Yes","No")</f>
        <v>No</v>
      </c>
      <c r="C2637" s="15" t="str">
        <f>IF(OR(Table1[[#This Row],[Site]]="FOOD MILLING",Table1[[#This Row],[Site]]="GODACO"), "No", "Yes")</f>
        <v>Yes</v>
      </c>
      <c r="D2637" s="40">
        <f>MAX(DATE(Table1[Year],1,1),DATE(Table1[Year],1,1)-WEEKDAY(DATE(Table1[Year],1,1),2)+(Table1[WeekNum]-1)*7+1)</f>
        <v>44613</v>
      </c>
      <c r="E2637" s="40">
        <f>MIN(DATE(Table1[Year]+1,1,0),DATE(Table1[Year],1,1)-WEEKDAY(DATE(Table1[Year],1,1),2)+Table1[WeekNum]*7)</f>
        <v>44619</v>
      </c>
      <c r="F2637" s="15">
        <v>2022</v>
      </c>
      <c r="G2637" s="15">
        <f t="shared" si="82"/>
        <v>2</v>
      </c>
      <c r="H2637" s="16">
        <v>9</v>
      </c>
      <c r="I2637" s="207" t="str">
        <f>"W" &amp;Table1[[#This Row],[WeekNum]]</f>
        <v>W9</v>
      </c>
      <c r="J2637" s="19" t="str">
        <f t="shared" si="83"/>
        <v>22-W09</v>
      </c>
      <c r="K2637" s="4" t="s">
        <v>714</v>
      </c>
      <c r="L2637" s="4"/>
      <c r="M2637" s="4" t="s">
        <v>72</v>
      </c>
      <c r="N2637" s="266" t="s">
        <v>370</v>
      </c>
      <c r="O2637" s="266" t="s">
        <v>403</v>
      </c>
      <c r="P2637" s="11" t="s">
        <v>407</v>
      </c>
      <c r="Q2637" s="11" t="s">
        <v>421</v>
      </c>
      <c r="R2637" s="3">
        <v>0</v>
      </c>
      <c r="S2637" s="3">
        <v>0</v>
      </c>
      <c r="T2637" s="206">
        <f>ABS(Table1[[#This Row],[Prod]]-Table1[[#This Row],[Planned]])</f>
        <v>0</v>
      </c>
      <c r="U2637" s="209">
        <f>IF(ABS(Table1[[#This Row],[Prod]]-Table1[[#This Row],[Planned]])&gt;Table1[[#This Row],[Planned]],0,IF(Table1[[#This Row],[Planned]]=0,0,1-ABS(Table1[[#This Row],[Prod]]-Table1[[#This Row],[Planned]])/Table1[[#This Row],[Planned]]))</f>
        <v>0</v>
      </c>
      <c r="V2637" s="11"/>
      <c r="W2637" s="11"/>
      <c r="X2637" s="27">
        <v>0</v>
      </c>
      <c r="Y2637" s="206">
        <f>Table1[[#This Row],[Prod]]</f>
        <v>0</v>
      </c>
      <c r="Z2637" s="206">
        <f>ABS(Table1[[#This Row],[Prod2]]-Table1[[#This Row],[Plan Revised]])</f>
        <v>0</v>
      </c>
      <c r="AA2637" s="209">
        <f>IF(ABS(Table1[[#This Row],[Prod2]]-Table1[[#This Row],[Plan Revised]])&gt;Table1[[#This Row],[Plan Revised]],0,IF(Table1[[#This Row],[Plan Revised]]=0,0,1-ABS(Table1[[#This Row],[Prod2]]-Table1[[#This Row],[Plan Revised]])/Table1[[#This Row],[Plan Revised]]))</f>
        <v>0</v>
      </c>
      <c r="AB2637" s="3"/>
      <c r="AC2637" s="30"/>
      <c r="AD2637"/>
      <c r="AF2637"/>
    </row>
    <row r="2638" spans="1:32">
      <c r="A2638" s="15" t="str">
        <f>IF(Table1[Week]=WeekSel,"Yes","No")</f>
        <v>No</v>
      </c>
      <c r="B2638" s="15" t="str">
        <f>IF((Table1[StartDate]&gt;=Date.GraphMin)*(Table1[StartDate]&lt;=Date.GraphMax)=1,"Yes","No")</f>
        <v>No</v>
      </c>
      <c r="C2638" s="15" t="str">
        <f>IF(OR(Table1[[#This Row],[Site]]="FOOD MILLING",Table1[[#This Row],[Site]]="GODACO"), "No", "Yes")</f>
        <v>Yes</v>
      </c>
      <c r="D2638" s="40">
        <f>MAX(DATE(Table1[Year],1,1),DATE(Table1[Year],1,1)-WEEKDAY(DATE(Table1[Year],1,1),2)+(Table1[WeekNum]-1)*7+1)</f>
        <v>44613</v>
      </c>
      <c r="E2638" s="40">
        <f>MIN(DATE(Table1[Year]+1,1,0),DATE(Table1[Year],1,1)-WEEKDAY(DATE(Table1[Year],1,1),2)+Table1[WeekNum]*7)</f>
        <v>44619</v>
      </c>
      <c r="F2638" s="15">
        <v>2022</v>
      </c>
      <c r="G2638" s="15">
        <f t="shared" si="82"/>
        <v>2</v>
      </c>
      <c r="H2638" s="16">
        <v>9</v>
      </c>
      <c r="I2638" s="207" t="str">
        <f>"W" &amp;Table1[[#This Row],[WeekNum]]</f>
        <v>W9</v>
      </c>
      <c r="J2638" s="19" t="str">
        <f t="shared" si="83"/>
        <v>22-W09</v>
      </c>
      <c r="K2638" s="4" t="s">
        <v>714</v>
      </c>
      <c r="L2638" s="4"/>
      <c r="M2638" s="4" t="s">
        <v>72</v>
      </c>
      <c r="N2638" s="266" t="s">
        <v>370</v>
      </c>
      <c r="O2638" s="266" t="s">
        <v>403</v>
      </c>
      <c r="P2638" s="11" t="s">
        <v>407</v>
      </c>
      <c r="Q2638" s="11" t="s">
        <v>421</v>
      </c>
      <c r="R2638" s="3">
        <v>0</v>
      </c>
      <c r="S2638" s="3">
        <v>0</v>
      </c>
      <c r="T2638" s="206">
        <f>ABS(Table1[[#This Row],[Prod]]-Table1[[#This Row],[Planned]])</f>
        <v>0</v>
      </c>
      <c r="U2638" s="209">
        <f>IF(ABS(Table1[[#This Row],[Prod]]-Table1[[#This Row],[Planned]])&gt;Table1[[#This Row],[Planned]],0,IF(Table1[[#This Row],[Planned]]=0,0,1-ABS(Table1[[#This Row],[Prod]]-Table1[[#This Row],[Planned]])/Table1[[#This Row],[Planned]]))</f>
        <v>0</v>
      </c>
      <c r="V2638" s="11"/>
      <c r="W2638" s="11"/>
      <c r="X2638" s="27">
        <v>0</v>
      </c>
      <c r="Y2638" s="206">
        <f>Table1[[#This Row],[Prod]]</f>
        <v>0</v>
      </c>
      <c r="Z2638" s="206">
        <f>ABS(Table1[[#This Row],[Prod2]]-Table1[[#This Row],[Plan Revised]])</f>
        <v>0</v>
      </c>
      <c r="AA2638" s="209">
        <f>IF(ABS(Table1[[#This Row],[Prod2]]-Table1[[#This Row],[Plan Revised]])&gt;Table1[[#This Row],[Plan Revised]],0,IF(Table1[[#This Row],[Plan Revised]]=0,0,1-ABS(Table1[[#This Row],[Prod2]]-Table1[[#This Row],[Plan Revised]])/Table1[[#This Row],[Plan Revised]]))</f>
        <v>0</v>
      </c>
      <c r="AB2638" s="3"/>
      <c r="AC2638" s="30"/>
      <c r="AD2638"/>
      <c r="AF2638"/>
    </row>
    <row r="2639" spans="1:32">
      <c r="A2639" s="15" t="str">
        <f>IF(Table1[Week]=WeekSel,"Yes","No")</f>
        <v>No</v>
      </c>
      <c r="B2639" s="15" t="str">
        <f>IF((Table1[StartDate]&gt;=Date.GraphMin)*(Table1[StartDate]&lt;=Date.GraphMax)=1,"Yes","No")</f>
        <v>No</v>
      </c>
      <c r="C2639" s="15" t="str">
        <f>IF(OR(Table1[[#This Row],[Site]]="FOOD MILLING",Table1[[#This Row],[Site]]="GODACO"), "No", "Yes")</f>
        <v>Yes</v>
      </c>
      <c r="D2639" s="40">
        <f>MAX(DATE(Table1[Year],1,1),DATE(Table1[Year],1,1)-WEEKDAY(DATE(Table1[Year],1,1),2)+(Table1[WeekNum]-1)*7+1)</f>
        <v>44613</v>
      </c>
      <c r="E2639" s="40">
        <f>MIN(DATE(Table1[Year]+1,1,0),DATE(Table1[Year],1,1)-WEEKDAY(DATE(Table1[Year],1,1),2)+Table1[WeekNum]*7)</f>
        <v>44619</v>
      </c>
      <c r="F2639" s="15">
        <v>2022</v>
      </c>
      <c r="G2639" s="15">
        <f t="shared" si="82"/>
        <v>2</v>
      </c>
      <c r="H2639" s="16">
        <v>9</v>
      </c>
      <c r="I2639" s="207" t="str">
        <f>"W" &amp;Table1[[#This Row],[WeekNum]]</f>
        <v>W9</v>
      </c>
      <c r="J2639" s="19" t="str">
        <f t="shared" si="83"/>
        <v>22-W09</v>
      </c>
      <c r="K2639" s="4" t="s">
        <v>715</v>
      </c>
      <c r="L2639" s="4"/>
      <c r="M2639" s="4" t="s">
        <v>72</v>
      </c>
      <c r="N2639" s="266" t="s">
        <v>370</v>
      </c>
      <c r="O2639" s="266" t="s">
        <v>403</v>
      </c>
      <c r="P2639" s="11" t="s">
        <v>407</v>
      </c>
      <c r="Q2639" s="11" t="s">
        <v>421</v>
      </c>
      <c r="R2639" s="3">
        <v>0</v>
      </c>
      <c r="S2639" s="3">
        <v>0</v>
      </c>
      <c r="T2639" s="206">
        <f>ABS(Table1[[#This Row],[Prod]]-Table1[[#This Row],[Planned]])</f>
        <v>0</v>
      </c>
      <c r="U2639" s="209">
        <f>IF(ABS(Table1[[#This Row],[Prod]]-Table1[[#This Row],[Planned]])&gt;Table1[[#This Row],[Planned]],0,IF(Table1[[#This Row],[Planned]]=0,0,1-ABS(Table1[[#This Row],[Prod]]-Table1[[#This Row],[Planned]])/Table1[[#This Row],[Planned]]))</f>
        <v>0</v>
      </c>
      <c r="V2639" s="11"/>
      <c r="W2639" s="11"/>
      <c r="X2639" s="27">
        <v>0</v>
      </c>
      <c r="Y2639" s="206">
        <f>Table1[[#This Row],[Prod]]</f>
        <v>0</v>
      </c>
      <c r="Z2639" s="206">
        <f>ABS(Table1[[#This Row],[Prod2]]-Table1[[#This Row],[Plan Revised]])</f>
        <v>0</v>
      </c>
      <c r="AA2639" s="209">
        <f>IF(ABS(Table1[[#This Row],[Prod2]]-Table1[[#This Row],[Plan Revised]])&gt;Table1[[#This Row],[Plan Revised]],0,IF(Table1[[#This Row],[Plan Revised]]=0,0,1-ABS(Table1[[#This Row],[Prod2]]-Table1[[#This Row],[Plan Revised]])/Table1[[#This Row],[Plan Revised]]))</f>
        <v>0</v>
      </c>
      <c r="AB2639" s="3"/>
      <c r="AC2639" s="30"/>
      <c r="AD2639"/>
      <c r="AF2639"/>
    </row>
    <row r="2640" spans="1:32">
      <c r="A2640" s="15" t="str">
        <f>IF(Table1[Week]=WeekSel,"Yes","No")</f>
        <v>No</v>
      </c>
      <c r="B2640" s="15" t="str">
        <f>IF((Table1[StartDate]&gt;=Date.GraphMin)*(Table1[StartDate]&lt;=Date.GraphMax)=1,"Yes","No")</f>
        <v>No</v>
      </c>
      <c r="C2640" s="15" t="str">
        <f>IF(OR(Table1[[#This Row],[Site]]="FOOD MILLING",Table1[[#This Row],[Site]]="GODACO"), "No", "Yes")</f>
        <v>Yes</v>
      </c>
      <c r="D2640" s="40">
        <f>MAX(DATE(Table1[Year],1,1),DATE(Table1[Year],1,1)-WEEKDAY(DATE(Table1[Year],1,1),2)+(Table1[WeekNum]-1)*7+1)</f>
        <v>44613</v>
      </c>
      <c r="E2640" s="40">
        <f>MIN(DATE(Table1[Year]+1,1,0),DATE(Table1[Year],1,1)-WEEKDAY(DATE(Table1[Year],1,1),2)+Table1[WeekNum]*7)</f>
        <v>44619</v>
      </c>
      <c r="F2640" s="15">
        <v>2022</v>
      </c>
      <c r="G2640" s="15">
        <f t="shared" si="82"/>
        <v>2</v>
      </c>
      <c r="H2640" s="16">
        <v>9</v>
      </c>
      <c r="I2640" s="207" t="str">
        <f>"W" &amp;Table1[[#This Row],[WeekNum]]</f>
        <v>W9</v>
      </c>
      <c r="J2640" s="19" t="str">
        <f t="shared" si="83"/>
        <v>22-W09</v>
      </c>
      <c r="K2640" s="4" t="s">
        <v>715</v>
      </c>
      <c r="L2640" s="4"/>
      <c r="M2640" s="4" t="s">
        <v>72</v>
      </c>
      <c r="N2640" s="266" t="s">
        <v>370</v>
      </c>
      <c r="O2640" s="266" t="s">
        <v>403</v>
      </c>
      <c r="P2640" s="11" t="s">
        <v>407</v>
      </c>
      <c r="Q2640" s="11" t="s">
        <v>421</v>
      </c>
      <c r="R2640" s="3">
        <v>0</v>
      </c>
      <c r="S2640" s="3">
        <v>0</v>
      </c>
      <c r="T2640" s="206">
        <f>ABS(Table1[[#This Row],[Prod]]-Table1[[#This Row],[Planned]])</f>
        <v>0</v>
      </c>
      <c r="U2640" s="209">
        <f>IF(ABS(Table1[[#This Row],[Prod]]-Table1[[#This Row],[Planned]])&gt;Table1[[#This Row],[Planned]],0,IF(Table1[[#This Row],[Planned]]=0,0,1-ABS(Table1[[#This Row],[Prod]]-Table1[[#This Row],[Planned]])/Table1[[#This Row],[Planned]]))</f>
        <v>0</v>
      </c>
      <c r="V2640" s="11"/>
      <c r="W2640" s="11"/>
      <c r="X2640" s="27">
        <v>0</v>
      </c>
      <c r="Y2640" s="206">
        <f>Table1[[#This Row],[Prod]]</f>
        <v>0</v>
      </c>
      <c r="Z2640" s="206">
        <f>ABS(Table1[[#This Row],[Prod2]]-Table1[[#This Row],[Plan Revised]])</f>
        <v>0</v>
      </c>
      <c r="AA2640" s="209">
        <f>IF(ABS(Table1[[#This Row],[Prod2]]-Table1[[#This Row],[Plan Revised]])&gt;Table1[[#This Row],[Plan Revised]],0,IF(Table1[[#This Row],[Plan Revised]]=0,0,1-ABS(Table1[[#This Row],[Prod2]]-Table1[[#This Row],[Plan Revised]])/Table1[[#This Row],[Plan Revised]]))</f>
        <v>0</v>
      </c>
      <c r="AB2640" s="3"/>
      <c r="AC2640" s="30"/>
      <c r="AD2640"/>
      <c r="AF2640"/>
    </row>
    <row r="2641" spans="1:32">
      <c r="A2641" s="15" t="str">
        <f>IF(Table1[Week]=WeekSel,"Yes","No")</f>
        <v>No</v>
      </c>
      <c r="B2641" s="15" t="str">
        <f>IF((Table1[StartDate]&gt;=Date.GraphMin)*(Table1[StartDate]&lt;=Date.GraphMax)=1,"Yes","No")</f>
        <v>No</v>
      </c>
      <c r="C2641" s="15" t="str">
        <f>IF(OR(Table1[[#This Row],[Site]]="FOOD MILLING",Table1[[#This Row],[Site]]="GODACO"), "No", "Yes")</f>
        <v>Yes</v>
      </c>
      <c r="D2641" s="40">
        <f>MAX(DATE(Table1[Year],1,1),DATE(Table1[Year],1,1)-WEEKDAY(DATE(Table1[Year],1,1),2)+(Table1[WeekNum]-1)*7+1)</f>
        <v>44613</v>
      </c>
      <c r="E2641" s="40">
        <f>MIN(DATE(Table1[Year]+1,1,0),DATE(Table1[Year],1,1)-WEEKDAY(DATE(Table1[Year],1,1),2)+Table1[WeekNum]*7)</f>
        <v>44619</v>
      </c>
      <c r="F2641" s="15">
        <v>2022</v>
      </c>
      <c r="G2641" s="15">
        <f t="shared" si="82"/>
        <v>2</v>
      </c>
      <c r="H2641" s="16">
        <v>9</v>
      </c>
      <c r="I2641" s="207" t="str">
        <f>"W" &amp;Table1[[#This Row],[WeekNum]]</f>
        <v>W9</v>
      </c>
      <c r="J2641" s="19" t="str">
        <f t="shared" si="83"/>
        <v>22-W09</v>
      </c>
      <c r="K2641" s="4" t="s">
        <v>716</v>
      </c>
      <c r="L2641" s="4"/>
      <c r="M2641" s="4" t="s">
        <v>72</v>
      </c>
      <c r="N2641" s="4" t="s">
        <v>45</v>
      </c>
      <c r="O2641" s="266" t="s">
        <v>384</v>
      </c>
      <c r="P2641" s="11" t="s">
        <v>408</v>
      </c>
      <c r="Q2641" s="11" t="s">
        <v>421</v>
      </c>
      <c r="R2641" s="3">
        <v>0</v>
      </c>
      <c r="S2641" s="3">
        <v>0</v>
      </c>
      <c r="T2641" s="206">
        <f>ABS(Table1[[#This Row],[Prod]]-Table1[[#This Row],[Planned]])</f>
        <v>0</v>
      </c>
      <c r="U2641" s="209">
        <f>IF(ABS(Table1[[#This Row],[Prod]]-Table1[[#This Row],[Planned]])&gt;Table1[[#This Row],[Planned]],0,IF(Table1[[#This Row],[Planned]]=0,0,1-ABS(Table1[[#This Row],[Prod]]-Table1[[#This Row],[Planned]])/Table1[[#This Row],[Planned]]))</f>
        <v>0</v>
      </c>
      <c r="V2641" s="11"/>
      <c r="W2641" s="11"/>
      <c r="X2641" s="27">
        <v>0</v>
      </c>
      <c r="Y2641" s="206">
        <f>Table1[[#This Row],[Prod]]</f>
        <v>0</v>
      </c>
      <c r="Z2641" s="206">
        <f>ABS(Table1[[#This Row],[Prod2]]-Table1[[#This Row],[Plan Revised]])</f>
        <v>0</v>
      </c>
      <c r="AA2641" s="209">
        <f>IF(ABS(Table1[[#This Row],[Prod2]]-Table1[[#This Row],[Plan Revised]])&gt;Table1[[#This Row],[Plan Revised]],0,IF(Table1[[#This Row],[Plan Revised]]=0,0,1-ABS(Table1[[#This Row],[Prod2]]-Table1[[#This Row],[Plan Revised]])/Table1[[#This Row],[Plan Revised]]))</f>
        <v>0</v>
      </c>
      <c r="AB2641" s="3"/>
      <c r="AC2641" s="30"/>
      <c r="AD2641"/>
      <c r="AF2641"/>
    </row>
    <row r="2642" spans="1:32">
      <c r="A2642" s="15" t="str">
        <f>IF(Table1[Week]=WeekSel,"Yes","No")</f>
        <v>No</v>
      </c>
      <c r="B2642" s="15" t="str">
        <f>IF((Table1[StartDate]&gt;=Date.GraphMin)*(Table1[StartDate]&lt;=Date.GraphMax)=1,"Yes","No")</f>
        <v>No</v>
      </c>
      <c r="C2642" s="15" t="str">
        <f>IF(OR(Table1[[#This Row],[Site]]="FOOD MILLING",Table1[[#This Row],[Site]]="GODACO"), "No", "Yes")</f>
        <v>Yes</v>
      </c>
      <c r="D2642" s="40">
        <f>MAX(DATE(Table1[Year],1,1),DATE(Table1[Year],1,1)-WEEKDAY(DATE(Table1[Year],1,1),2)+(Table1[WeekNum]-1)*7+1)</f>
        <v>44613</v>
      </c>
      <c r="E2642" s="40">
        <f>MIN(DATE(Table1[Year]+1,1,0),DATE(Table1[Year],1,1)-WEEKDAY(DATE(Table1[Year],1,1),2)+Table1[WeekNum]*7)</f>
        <v>44619</v>
      </c>
      <c r="F2642" s="15">
        <v>2022</v>
      </c>
      <c r="G2642" s="15">
        <f t="shared" si="82"/>
        <v>2</v>
      </c>
      <c r="H2642" s="16">
        <v>9</v>
      </c>
      <c r="I2642" s="207" t="str">
        <f>"W" &amp;Table1[[#This Row],[WeekNum]]</f>
        <v>W9</v>
      </c>
      <c r="J2642" s="19" t="str">
        <f t="shared" si="83"/>
        <v>22-W09</v>
      </c>
      <c r="K2642" s="4" t="s">
        <v>717</v>
      </c>
      <c r="L2642" s="4"/>
      <c r="M2642" s="4" t="s">
        <v>72</v>
      </c>
      <c r="N2642" s="4" t="s">
        <v>45</v>
      </c>
      <c r="O2642" s="266" t="s">
        <v>384</v>
      </c>
      <c r="P2642" s="11" t="s">
        <v>408</v>
      </c>
      <c r="Q2642" s="11" t="s">
        <v>421</v>
      </c>
      <c r="R2642" s="3">
        <v>1000</v>
      </c>
      <c r="S2642" s="3">
        <v>768</v>
      </c>
      <c r="T2642" s="206">
        <f>ABS(Table1[[#This Row],[Prod]]-Table1[[#This Row],[Planned]])</f>
        <v>232</v>
      </c>
      <c r="U2642" s="209">
        <f>IF(ABS(Table1[[#This Row],[Prod]]-Table1[[#This Row],[Planned]])&gt;Table1[[#This Row],[Planned]],0,IF(Table1[[#This Row],[Planned]]=0,0,1-ABS(Table1[[#This Row],[Prod]]-Table1[[#This Row],[Planned]])/Table1[[#This Row],[Planned]]))</f>
        <v>0.76800000000000002</v>
      </c>
      <c r="V2642" s="11"/>
      <c r="W2642" s="11"/>
      <c r="X2642" s="27">
        <v>1000</v>
      </c>
      <c r="Y2642" s="206">
        <f>Table1[[#This Row],[Prod]]</f>
        <v>768</v>
      </c>
      <c r="Z2642" s="206">
        <f>ABS(Table1[[#This Row],[Prod2]]-Table1[[#This Row],[Plan Revised]])</f>
        <v>232</v>
      </c>
      <c r="AA2642" s="209">
        <f>IF(ABS(Table1[[#This Row],[Prod2]]-Table1[[#This Row],[Plan Revised]])&gt;Table1[[#This Row],[Plan Revised]],0,IF(Table1[[#This Row],[Plan Revised]]=0,0,1-ABS(Table1[[#This Row],[Prod2]]-Table1[[#This Row],[Plan Revised]])/Table1[[#This Row],[Plan Revised]]))</f>
        <v>0.76800000000000002</v>
      </c>
      <c r="AB2642" s="3"/>
      <c r="AC2642" s="30"/>
      <c r="AD2642"/>
      <c r="AF2642"/>
    </row>
    <row r="2643" spans="1:32">
      <c r="A2643" s="15" t="str">
        <f>IF(Table1[Week]=WeekSel,"Yes","No")</f>
        <v>No</v>
      </c>
      <c r="B2643" s="15" t="str">
        <f>IF((Table1[StartDate]&gt;=Date.GraphMin)*(Table1[StartDate]&lt;=Date.GraphMax)=1,"Yes","No")</f>
        <v>No</v>
      </c>
      <c r="C2643" s="15" t="str">
        <f>IF(OR(Table1[[#This Row],[Site]]="FOOD MILLING",Table1[[#This Row],[Site]]="GODACO"), "No", "Yes")</f>
        <v>Yes</v>
      </c>
      <c r="D2643" s="40">
        <f>MAX(DATE(Table1[Year],1,1),DATE(Table1[Year],1,1)-WEEKDAY(DATE(Table1[Year],1,1),2)+(Table1[WeekNum]-1)*7+1)</f>
        <v>44613</v>
      </c>
      <c r="E2643" s="40">
        <f>MIN(DATE(Table1[Year]+1,1,0),DATE(Table1[Year],1,1)-WEEKDAY(DATE(Table1[Year],1,1),2)+Table1[WeekNum]*7)</f>
        <v>44619</v>
      </c>
      <c r="F2643" s="15">
        <v>2022</v>
      </c>
      <c r="G2643" s="15">
        <f t="shared" si="82"/>
        <v>2</v>
      </c>
      <c r="H2643" s="16">
        <v>9</v>
      </c>
      <c r="I2643" s="207" t="str">
        <f>"W" &amp;Table1[[#This Row],[WeekNum]]</f>
        <v>W9</v>
      </c>
      <c r="J2643" s="19" t="str">
        <f t="shared" si="83"/>
        <v>22-W09</v>
      </c>
      <c r="K2643" s="4" t="s">
        <v>724</v>
      </c>
      <c r="L2643" s="4"/>
      <c r="M2643" s="4" t="s">
        <v>72</v>
      </c>
      <c r="N2643" s="4" t="s">
        <v>45</v>
      </c>
      <c r="O2643" s="266" t="s">
        <v>384</v>
      </c>
      <c r="P2643" s="11" t="s">
        <v>410</v>
      </c>
      <c r="Q2643" s="11" t="s">
        <v>421</v>
      </c>
      <c r="R2643" s="3">
        <v>0</v>
      </c>
      <c r="S2643" s="3">
        <v>0</v>
      </c>
      <c r="T2643" s="206">
        <f>ABS(Table1[[#This Row],[Prod]]-Table1[[#This Row],[Planned]])</f>
        <v>0</v>
      </c>
      <c r="U2643" s="209">
        <f>IF(ABS(Table1[[#This Row],[Prod]]-Table1[[#This Row],[Planned]])&gt;Table1[[#This Row],[Planned]],0,IF(Table1[[#This Row],[Planned]]=0,0,1-ABS(Table1[[#This Row],[Prod]]-Table1[[#This Row],[Planned]])/Table1[[#This Row],[Planned]]))</f>
        <v>0</v>
      </c>
      <c r="V2643" s="11"/>
      <c r="W2643" s="11"/>
      <c r="X2643" s="27">
        <v>0</v>
      </c>
      <c r="Y2643" s="206">
        <f>Table1[[#This Row],[Prod]]</f>
        <v>0</v>
      </c>
      <c r="Z2643" s="206">
        <f>ABS(Table1[[#This Row],[Prod2]]-Table1[[#This Row],[Plan Revised]])</f>
        <v>0</v>
      </c>
      <c r="AA2643" s="209">
        <f>IF(ABS(Table1[[#This Row],[Prod2]]-Table1[[#This Row],[Plan Revised]])&gt;Table1[[#This Row],[Plan Revised]],0,IF(Table1[[#This Row],[Plan Revised]]=0,0,1-ABS(Table1[[#This Row],[Prod2]]-Table1[[#This Row],[Plan Revised]])/Table1[[#This Row],[Plan Revised]]))</f>
        <v>0</v>
      </c>
      <c r="AB2643" s="3"/>
      <c r="AC2643" s="30"/>
      <c r="AD2643"/>
      <c r="AF2643"/>
    </row>
    <row r="2644" spans="1:32">
      <c r="A2644" s="15" t="str">
        <f>IF(Table1[Week]=WeekSel,"Yes","No")</f>
        <v>No</v>
      </c>
      <c r="B2644" s="15" t="str">
        <f>IF((Table1[StartDate]&gt;=Date.GraphMin)*(Table1[StartDate]&lt;=Date.GraphMax)=1,"Yes","No")</f>
        <v>No</v>
      </c>
      <c r="C2644" s="15" t="str">
        <f>IF(OR(Table1[[#This Row],[Site]]="FOOD MILLING",Table1[[#This Row],[Site]]="GODACO"), "No", "Yes")</f>
        <v>Yes</v>
      </c>
      <c r="D2644" s="40">
        <f>MAX(DATE(Table1[Year],1,1),DATE(Table1[Year],1,1)-WEEKDAY(DATE(Table1[Year],1,1),2)+(Table1[WeekNum]-1)*7+1)</f>
        <v>44613</v>
      </c>
      <c r="E2644" s="40">
        <f>MIN(DATE(Table1[Year]+1,1,0),DATE(Table1[Year],1,1)-WEEKDAY(DATE(Table1[Year],1,1),2)+Table1[WeekNum]*7)</f>
        <v>44619</v>
      </c>
      <c r="F2644" s="15">
        <v>2022</v>
      </c>
      <c r="G2644" s="15">
        <f t="shared" si="82"/>
        <v>2</v>
      </c>
      <c r="H2644" s="16">
        <v>9</v>
      </c>
      <c r="I2644" s="207" t="str">
        <f>"W" &amp;Table1[[#This Row],[WeekNum]]</f>
        <v>W9</v>
      </c>
      <c r="J2644" s="19" t="str">
        <f t="shared" si="83"/>
        <v>22-W09</v>
      </c>
      <c r="K2644" s="4" t="s">
        <v>718</v>
      </c>
      <c r="L2644" s="4"/>
      <c r="M2644" s="4" t="s">
        <v>72</v>
      </c>
      <c r="N2644" s="4" t="s">
        <v>45</v>
      </c>
      <c r="O2644" s="266" t="s">
        <v>384</v>
      </c>
      <c r="P2644" s="11" t="s">
        <v>408</v>
      </c>
      <c r="Q2644" s="11" t="s">
        <v>421</v>
      </c>
      <c r="R2644" s="3">
        <v>0</v>
      </c>
      <c r="S2644" s="3">
        <v>0</v>
      </c>
      <c r="T2644" s="206">
        <f>ABS(Table1[[#This Row],[Prod]]-Table1[[#This Row],[Planned]])</f>
        <v>0</v>
      </c>
      <c r="U2644" s="209">
        <f>IF(ABS(Table1[[#This Row],[Prod]]-Table1[[#This Row],[Planned]])&gt;Table1[[#This Row],[Planned]],0,IF(Table1[[#This Row],[Planned]]=0,0,1-ABS(Table1[[#This Row],[Prod]]-Table1[[#This Row],[Planned]])/Table1[[#This Row],[Planned]]))</f>
        <v>0</v>
      </c>
      <c r="V2644" s="11"/>
      <c r="W2644" s="11"/>
      <c r="X2644" s="27">
        <v>0</v>
      </c>
      <c r="Y2644" s="206">
        <f>Table1[[#This Row],[Prod]]</f>
        <v>0</v>
      </c>
      <c r="Z2644" s="206">
        <f>ABS(Table1[[#This Row],[Prod2]]-Table1[[#This Row],[Plan Revised]])</f>
        <v>0</v>
      </c>
      <c r="AA2644" s="209">
        <f>IF(ABS(Table1[[#This Row],[Prod2]]-Table1[[#This Row],[Plan Revised]])&gt;Table1[[#This Row],[Plan Revised]],0,IF(Table1[[#This Row],[Plan Revised]]=0,0,1-ABS(Table1[[#This Row],[Prod2]]-Table1[[#This Row],[Plan Revised]])/Table1[[#This Row],[Plan Revised]]))</f>
        <v>0</v>
      </c>
      <c r="AB2644" s="3"/>
      <c r="AC2644" s="30"/>
      <c r="AD2644"/>
      <c r="AF2644"/>
    </row>
    <row r="2645" spans="1:32">
      <c r="A2645" s="15" t="str">
        <f>IF(Table1[Week]=WeekSel,"Yes","No")</f>
        <v>No</v>
      </c>
      <c r="B2645" s="15" t="str">
        <f>IF((Table1[StartDate]&gt;=Date.GraphMin)*(Table1[StartDate]&lt;=Date.GraphMax)=1,"Yes","No")</f>
        <v>No</v>
      </c>
      <c r="C2645" s="15" t="str">
        <f>IF(OR(Table1[[#This Row],[Site]]="FOOD MILLING",Table1[[#This Row],[Site]]="GODACO"), "No", "Yes")</f>
        <v>Yes</v>
      </c>
      <c r="D2645" s="40">
        <f>MAX(DATE(Table1[Year],1,1),DATE(Table1[Year],1,1)-WEEKDAY(DATE(Table1[Year],1,1),2)+(Table1[WeekNum]-1)*7+1)</f>
        <v>44613</v>
      </c>
      <c r="E2645" s="40">
        <f>MIN(DATE(Table1[Year]+1,1,0),DATE(Table1[Year],1,1)-WEEKDAY(DATE(Table1[Year],1,1),2)+Table1[WeekNum]*7)</f>
        <v>44619</v>
      </c>
      <c r="F2645" s="15">
        <v>2022</v>
      </c>
      <c r="G2645" s="15">
        <f t="shared" si="82"/>
        <v>2</v>
      </c>
      <c r="H2645" s="16">
        <v>9</v>
      </c>
      <c r="I2645" s="207" t="str">
        <f>"W" &amp;Table1[[#This Row],[WeekNum]]</f>
        <v>W9</v>
      </c>
      <c r="J2645" s="19" t="str">
        <f t="shared" si="83"/>
        <v>22-W09</v>
      </c>
      <c r="K2645" s="4" t="s">
        <v>719</v>
      </c>
      <c r="L2645" s="4"/>
      <c r="M2645" s="4" t="s">
        <v>72</v>
      </c>
      <c r="N2645" s="4" t="s">
        <v>45</v>
      </c>
      <c r="O2645" s="266" t="s">
        <v>384</v>
      </c>
      <c r="P2645" s="11" t="s">
        <v>408</v>
      </c>
      <c r="Q2645" s="11" t="s">
        <v>421</v>
      </c>
      <c r="R2645" s="3">
        <v>0</v>
      </c>
      <c r="S2645" s="3">
        <v>0</v>
      </c>
      <c r="T2645" s="206">
        <f>ABS(Table1[[#This Row],[Prod]]-Table1[[#This Row],[Planned]])</f>
        <v>0</v>
      </c>
      <c r="U2645" s="209">
        <f>IF(ABS(Table1[[#This Row],[Prod]]-Table1[[#This Row],[Planned]])&gt;Table1[[#This Row],[Planned]],0,IF(Table1[[#This Row],[Planned]]=0,0,1-ABS(Table1[[#This Row],[Prod]]-Table1[[#This Row],[Planned]])/Table1[[#This Row],[Planned]]))</f>
        <v>0</v>
      </c>
      <c r="V2645" s="11"/>
      <c r="W2645" s="11"/>
      <c r="X2645" s="27">
        <v>0</v>
      </c>
      <c r="Y2645" s="206">
        <f>Table1[[#This Row],[Prod]]</f>
        <v>0</v>
      </c>
      <c r="Z2645" s="206">
        <f>ABS(Table1[[#This Row],[Prod2]]-Table1[[#This Row],[Plan Revised]])</f>
        <v>0</v>
      </c>
      <c r="AA2645" s="209">
        <f>IF(ABS(Table1[[#This Row],[Prod2]]-Table1[[#This Row],[Plan Revised]])&gt;Table1[[#This Row],[Plan Revised]],0,IF(Table1[[#This Row],[Plan Revised]]=0,0,1-ABS(Table1[[#This Row],[Prod2]]-Table1[[#This Row],[Plan Revised]])/Table1[[#This Row],[Plan Revised]]))</f>
        <v>0</v>
      </c>
      <c r="AB2645" s="3"/>
      <c r="AC2645" s="30"/>
      <c r="AD2645"/>
      <c r="AF2645"/>
    </row>
    <row r="2646" spans="1:32">
      <c r="A2646" s="15" t="str">
        <f>IF(Table1[Week]=WeekSel,"Yes","No")</f>
        <v>No</v>
      </c>
      <c r="B2646" s="15" t="str">
        <f>IF((Table1[StartDate]&gt;=Date.GraphMin)*(Table1[StartDate]&lt;=Date.GraphMax)=1,"Yes","No")</f>
        <v>No</v>
      </c>
      <c r="C2646" s="15" t="str">
        <f>IF(OR(Table1[[#This Row],[Site]]="FOOD MILLING",Table1[[#This Row],[Site]]="GODACO"), "No", "Yes")</f>
        <v>Yes</v>
      </c>
      <c r="D2646" s="40">
        <f>MAX(DATE(Table1[Year],1,1),DATE(Table1[Year],1,1)-WEEKDAY(DATE(Table1[Year],1,1),2)+(Table1[WeekNum]-1)*7+1)</f>
        <v>44613</v>
      </c>
      <c r="E2646" s="40">
        <f>MIN(DATE(Table1[Year]+1,1,0),DATE(Table1[Year],1,1)-WEEKDAY(DATE(Table1[Year],1,1),2)+Table1[WeekNum]*7)</f>
        <v>44619</v>
      </c>
      <c r="F2646" s="15">
        <v>2022</v>
      </c>
      <c r="G2646" s="15">
        <f t="shared" si="82"/>
        <v>2</v>
      </c>
      <c r="H2646" s="16">
        <v>9</v>
      </c>
      <c r="I2646" s="207" t="str">
        <f>"W" &amp;Table1[[#This Row],[WeekNum]]</f>
        <v>W9</v>
      </c>
      <c r="J2646" s="19" t="str">
        <f t="shared" si="83"/>
        <v>22-W09</v>
      </c>
      <c r="K2646" s="4" t="s">
        <v>725</v>
      </c>
      <c r="L2646" s="4"/>
      <c r="M2646" s="4" t="s">
        <v>72</v>
      </c>
      <c r="N2646" s="4" t="s">
        <v>45</v>
      </c>
      <c r="O2646" s="266" t="s">
        <v>384</v>
      </c>
      <c r="P2646" s="11" t="s">
        <v>410</v>
      </c>
      <c r="Q2646" s="11" t="s">
        <v>421</v>
      </c>
      <c r="R2646" s="3">
        <v>0</v>
      </c>
      <c r="S2646" s="3">
        <v>0</v>
      </c>
      <c r="T2646" s="206">
        <f>ABS(Table1[[#This Row],[Prod]]-Table1[[#This Row],[Planned]])</f>
        <v>0</v>
      </c>
      <c r="U2646" s="209">
        <f>IF(ABS(Table1[[#This Row],[Prod]]-Table1[[#This Row],[Planned]])&gt;Table1[[#This Row],[Planned]],0,IF(Table1[[#This Row],[Planned]]=0,0,1-ABS(Table1[[#This Row],[Prod]]-Table1[[#This Row],[Planned]])/Table1[[#This Row],[Planned]]))</f>
        <v>0</v>
      </c>
      <c r="V2646" s="11"/>
      <c r="W2646" s="11"/>
      <c r="X2646" s="27">
        <v>0</v>
      </c>
      <c r="Y2646" s="206">
        <f>Table1[[#This Row],[Prod]]</f>
        <v>0</v>
      </c>
      <c r="Z2646" s="206">
        <f>ABS(Table1[[#This Row],[Prod2]]-Table1[[#This Row],[Plan Revised]])</f>
        <v>0</v>
      </c>
      <c r="AA2646" s="209">
        <f>IF(ABS(Table1[[#This Row],[Prod2]]-Table1[[#This Row],[Plan Revised]])&gt;Table1[[#This Row],[Plan Revised]],0,IF(Table1[[#This Row],[Plan Revised]]=0,0,1-ABS(Table1[[#This Row],[Prod2]]-Table1[[#This Row],[Plan Revised]])/Table1[[#This Row],[Plan Revised]]))</f>
        <v>0</v>
      </c>
      <c r="AB2646" s="3"/>
      <c r="AC2646" s="30"/>
      <c r="AD2646"/>
      <c r="AF2646"/>
    </row>
    <row r="2647" spans="1:32">
      <c r="A2647" s="15" t="str">
        <f>IF(Table1[Week]=WeekSel,"Yes","No")</f>
        <v>No</v>
      </c>
      <c r="B2647" s="15" t="str">
        <f>IF((Table1[StartDate]&gt;=Date.GraphMin)*(Table1[StartDate]&lt;=Date.GraphMax)=1,"Yes","No")</f>
        <v>No</v>
      </c>
      <c r="C2647" s="15" t="str">
        <f>IF(OR(Table1[[#This Row],[Site]]="FOOD MILLING",Table1[[#This Row],[Site]]="GODACO"), "No", "Yes")</f>
        <v>Yes</v>
      </c>
      <c r="D2647" s="40">
        <f>MAX(DATE(Table1[Year],1,1),DATE(Table1[Year],1,1)-WEEKDAY(DATE(Table1[Year],1,1),2)+(Table1[WeekNum]-1)*7+1)</f>
        <v>44613</v>
      </c>
      <c r="E2647" s="40">
        <f>MIN(DATE(Table1[Year]+1,1,0),DATE(Table1[Year],1,1)-WEEKDAY(DATE(Table1[Year],1,1),2)+Table1[WeekNum]*7)</f>
        <v>44619</v>
      </c>
      <c r="F2647" s="15">
        <v>2022</v>
      </c>
      <c r="G2647" s="15">
        <f t="shared" si="82"/>
        <v>2</v>
      </c>
      <c r="H2647" s="16">
        <v>9</v>
      </c>
      <c r="I2647" s="207" t="str">
        <f>"W" &amp;Table1[[#This Row],[WeekNum]]</f>
        <v>W9</v>
      </c>
      <c r="J2647" s="19" t="str">
        <f t="shared" si="83"/>
        <v>22-W09</v>
      </c>
      <c r="K2647" s="4" t="s">
        <v>720</v>
      </c>
      <c r="L2647" s="4"/>
      <c r="M2647" s="4" t="s">
        <v>72</v>
      </c>
      <c r="N2647" s="4" t="s">
        <v>45</v>
      </c>
      <c r="O2647" s="266" t="s">
        <v>384</v>
      </c>
      <c r="P2647" s="11" t="s">
        <v>408</v>
      </c>
      <c r="Q2647" s="11" t="s">
        <v>421</v>
      </c>
      <c r="R2647" s="3">
        <v>0</v>
      </c>
      <c r="S2647" s="3">
        <v>0</v>
      </c>
      <c r="T2647" s="206">
        <f>ABS(Table1[[#This Row],[Prod]]-Table1[[#This Row],[Planned]])</f>
        <v>0</v>
      </c>
      <c r="U2647" s="209">
        <f>IF(ABS(Table1[[#This Row],[Prod]]-Table1[[#This Row],[Planned]])&gt;Table1[[#This Row],[Planned]],0,IF(Table1[[#This Row],[Planned]]=0,0,1-ABS(Table1[[#This Row],[Prod]]-Table1[[#This Row],[Planned]])/Table1[[#This Row],[Planned]]))</f>
        <v>0</v>
      </c>
      <c r="V2647" s="11"/>
      <c r="W2647" s="11"/>
      <c r="X2647" s="27">
        <v>0</v>
      </c>
      <c r="Y2647" s="206">
        <f>Table1[[#This Row],[Prod]]</f>
        <v>0</v>
      </c>
      <c r="Z2647" s="206">
        <f>ABS(Table1[[#This Row],[Prod2]]-Table1[[#This Row],[Plan Revised]])</f>
        <v>0</v>
      </c>
      <c r="AA2647" s="209">
        <f>IF(ABS(Table1[[#This Row],[Prod2]]-Table1[[#This Row],[Plan Revised]])&gt;Table1[[#This Row],[Plan Revised]],0,IF(Table1[[#This Row],[Plan Revised]]=0,0,1-ABS(Table1[[#This Row],[Prod2]]-Table1[[#This Row],[Plan Revised]])/Table1[[#This Row],[Plan Revised]]))</f>
        <v>0</v>
      </c>
      <c r="AB2647" s="3"/>
      <c r="AC2647" s="30"/>
      <c r="AD2647"/>
      <c r="AF2647"/>
    </row>
    <row r="2648" spans="1:32">
      <c r="A2648" s="15" t="str">
        <f>IF(Table1[Week]=WeekSel,"Yes","No")</f>
        <v>No</v>
      </c>
      <c r="B2648" s="15" t="str">
        <f>IF((Table1[StartDate]&gt;=Date.GraphMin)*(Table1[StartDate]&lt;=Date.GraphMax)=1,"Yes","No")</f>
        <v>No</v>
      </c>
      <c r="C2648" s="15" t="str">
        <f>IF(OR(Table1[[#This Row],[Site]]="FOOD MILLING",Table1[[#This Row],[Site]]="GODACO"), "No", "Yes")</f>
        <v>Yes</v>
      </c>
      <c r="D2648" s="40">
        <f>MAX(DATE(Table1[Year],1,1),DATE(Table1[Year],1,1)-WEEKDAY(DATE(Table1[Year],1,1),2)+(Table1[WeekNum]-1)*7+1)</f>
        <v>44613</v>
      </c>
      <c r="E2648" s="40">
        <f>MIN(DATE(Table1[Year]+1,1,0),DATE(Table1[Year],1,1)-WEEKDAY(DATE(Table1[Year],1,1),2)+Table1[WeekNum]*7)</f>
        <v>44619</v>
      </c>
      <c r="F2648" s="15">
        <v>2022</v>
      </c>
      <c r="G2648" s="15">
        <f t="shared" si="82"/>
        <v>2</v>
      </c>
      <c r="H2648" s="16">
        <v>9</v>
      </c>
      <c r="I2648" s="207" t="str">
        <f>"W" &amp;Table1[[#This Row],[WeekNum]]</f>
        <v>W9</v>
      </c>
      <c r="J2648" s="19" t="str">
        <f t="shared" si="83"/>
        <v>22-W09</v>
      </c>
      <c r="K2648" s="4" t="s">
        <v>181</v>
      </c>
      <c r="L2648" s="4"/>
      <c r="M2648" s="4" t="s">
        <v>72</v>
      </c>
      <c r="N2648" s="4" t="s">
        <v>76</v>
      </c>
      <c r="O2648" s="266" t="s">
        <v>391</v>
      </c>
      <c r="P2648" s="11" t="s">
        <v>410</v>
      </c>
      <c r="Q2648" s="4" t="s">
        <v>416</v>
      </c>
      <c r="R2648" s="3">
        <v>0</v>
      </c>
      <c r="S2648" s="3">
        <v>0</v>
      </c>
      <c r="T2648" s="206">
        <f>ABS(Table1[[#This Row],[Prod]]-Table1[[#This Row],[Planned]])</f>
        <v>0</v>
      </c>
      <c r="U2648" s="209">
        <f>IF(ABS(Table1[[#This Row],[Prod]]-Table1[[#This Row],[Planned]])&gt;Table1[[#This Row],[Planned]],0,IF(Table1[[#This Row],[Planned]]=0,0,1-ABS(Table1[[#This Row],[Prod]]-Table1[[#This Row],[Planned]])/Table1[[#This Row],[Planned]]))</f>
        <v>0</v>
      </c>
      <c r="V2648" s="11"/>
      <c r="W2648" s="11"/>
      <c r="X2648" s="27">
        <v>0</v>
      </c>
      <c r="Y2648" s="206">
        <f>Table1[[#This Row],[Prod]]</f>
        <v>0</v>
      </c>
      <c r="Z2648" s="206">
        <f>ABS(Table1[[#This Row],[Prod2]]-Table1[[#This Row],[Plan Revised]])</f>
        <v>0</v>
      </c>
      <c r="AA2648" s="209">
        <f>IF(ABS(Table1[[#This Row],[Prod2]]-Table1[[#This Row],[Plan Revised]])&gt;Table1[[#This Row],[Plan Revised]],0,IF(Table1[[#This Row],[Plan Revised]]=0,0,1-ABS(Table1[[#This Row],[Prod2]]-Table1[[#This Row],[Plan Revised]])/Table1[[#This Row],[Plan Revised]]))</f>
        <v>0</v>
      </c>
      <c r="AB2648" s="3"/>
      <c r="AC2648" s="30"/>
      <c r="AD2648"/>
      <c r="AF2648"/>
    </row>
    <row r="2649" spans="1:32">
      <c r="A2649" s="15" t="str">
        <f>IF(Table1[Week]=WeekSel,"Yes","No")</f>
        <v>No</v>
      </c>
      <c r="B2649" s="15" t="str">
        <f>IF((Table1[StartDate]&gt;=Date.GraphMin)*(Table1[StartDate]&lt;=Date.GraphMax)=1,"Yes","No")</f>
        <v>No</v>
      </c>
      <c r="C2649" s="15" t="str">
        <f>IF(OR(Table1[[#This Row],[Site]]="FOOD MILLING",Table1[[#This Row],[Site]]="GODACO"), "No", "Yes")</f>
        <v>Yes</v>
      </c>
      <c r="D2649" s="40">
        <f>MAX(DATE(Table1[Year],1,1),DATE(Table1[Year],1,1)-WEEKDAY(DATE(Table1[Year],1,1),2)+(Table1[WeekNum]-1)*7+1)</f>
        <v>44613</v>
      </c>
      <c r="E2649" s="40">
        <f>MIN(DATE(Table1[Year]+1,1,0),DATE(Table1[Year],1,1)-WEEKDAY(DATE(Table1[Year],1,1),2)+Table1[WeekNum]*7)</f>
        <v>44619</v>
      </c>
      <c r="F2649" s="15">
        <v>2022</v>
      </c>
      <c r="G2649" s="15">
        <f t="shared" si="82"/>
        <v>2</v>
      </c>
      <c r="H2649" s="16">
        <v>9</v>
      </c>
      <c r="I2649" s="207" t="str">
        <f>"W" &amp;Table1[[#This Row],[WeekNum]]</f>
        <v>W9</v>
      </c>
      <c r="J2649" s="19" t="str">
        <f t="shared" si="83"/>
        <v>22-W09</v>
      </c>
      <c r="K2649" s="4" t="s">
        <v>182</v>
      </c>
      <c r="L2649" s="4"/>
      <c r="M2649" s="4" t="s">
        <v>72</v>
      </c>
      <c r="N2649" s="4" t="s">
        <v>76</v>
      </c>
      <c r="O2649" s="266" t="s">
        <v>391</v>
      </c>
      <c r="P2649" s="11" t="s">
        <v>410</v>
      </c>
      <c r="Q2649" s="4" t="s">
        <v>416</v>
      </c>
      <c r="R2649" s="3">
        <v>0</v>
      </c>
      <c r="S2649" s="3">
        <v>0</v>
      </c>
      <c r="T2649" s="206">
        <f>ABS(Table1[[#This Row],[Prod]]-Table1[[#This Row],[Planned]])</f>
        <v>0</v>
      </c>
      <c r="U2649" s="209">
        <f>IF(ABS(Table1[[#This Row],[Prod]]-Table1[[#This Row],[Planned]])&gt;Table1[[#This Row],[Planned]],0,IF(Table1[[#This Row],[Planned]]=0,0,1-ABS(Table1[[#This Row],[Prod]]-Table1[[#This Row],[Planned]])/Table1[[#This Row],[Planned]]))</f>
        <v>0</v>
      </c>
      <c r="V2649" s="11"/>
      <c r="W2649" s="11"/>
      <c r="X2649" s="27">
        <v>0</v>
      </c>
      <c r="Y2649" s="206">
        <f>Table1[[#This Row],[Prod]]</f>
        <v>0</v>
      </c>
      <c r="Z2649" s="206">
        <f>ABS(Table1[[#This Row],[Prod2]]-Table1[[#This Row],[Plan Revised]])</f>
        <v>0</v>
      </c>
      <c r="AA2649" s="209">
        <f>IF(ABS(Table1[[#This Row],[Prod2]]-Table1[[#This Row],[Plan Revised]])&gt;Table1[[#This Row],[Plan Revised]],0,IF(Table1[[#This Row],[Plan Revised]]=0,0,1-ABS(Table1[[#This Row],[Prod2]]-Table1[[#This Row],[Plan Revised]])/Table1[[#This Row],[Plan Revised]]))</f>
        <v>0</v>
      </c>
      <c r="AB2649" s="3"/>
      <c r="AC2649" s="30"/>
      <c r="AD2649"/>
      <c r="AF2649"/>
    </row>
    <row r="2650" spans="1:32">
      <c r="A2650" s="15" t="str">
        <f>IF(Table1[Week]=WeekSel,"Yes","No")</f>
        <v>No</v>
      </c>
      <c r="B2650" s="15" t="str">
        <f>IF((Table1[StartDate]&gt;=Date.GraphMin)*(Table1[StartDate]&lt;=Date.GraphMax)=1,"Yes","No")</f>
        <v>No</v>
      </c>
      <c r="C2650" s="15" t="str">
        <f>IF(OR(Table1[[#This Row],[Site]]="FOOD MILLING",Table1[[#This Row],[Site]]="GODACO"), "No", "Yes")</f>
        <v>Yes</v>
      </c>
      <c r="D2650" s="40">
        <f>MAX(DATE(Table1[Year],1,1),DATE(Table1[Year],1,1)-WEEKDAY(DATE(Table1[Year],1,1),2)+(Table1[WeekNum]-1)*7+1)</f>
        <v>44613</v>
      </c>
      <c r="E2650" s="40">
        <f>MIN(DATE(Table1[Year]+1,1,0),DATE(Table1[Year],1,1)-WEEKDAY(DATE(Table1[Year],1,1),2)+Table1[WeekNum]*7)</f>
        <v>44619</v>
      </c>
      <c r="F2650" s="15">
        <v>2022</v>
      </c>
      <c r="G2650" s="15">
        <f t="shared" si="82"/>
        <v>2</v>
      </c>
      <c r="H2650" s="16">
        <v>9</v>
      </c>
      <c r="I2650" s="207" t="str">
        <f>"W" &amp;Table1[[#This Row],[WeekNum]]</f>
        <v>W9</v>
      </c>
      <c r="J2650" s="19" t="str">
        <f t="shared" si="83"/>
        <v>22-W09</v>
      </c>
      <c r="K2650" s="4" t="s">
        <v>183</v>
      </c>
      <c r="L2650" s="4"/>
      <c r="M2650" s="4" t="s">
        <v>72</v>
      </c>
      <c r="N2650" s="4" t="s">
        <v>76</v>
      </c>
      <c r="O2650" s="266" t="s">
        <v>391</v>
      </c>
      <c r="P2650" s="11" t="s">
        <v>410</v>
      </c>
      <c r="Q2650" s="4" t="s">
        <v>416</v>
      </c>
      <c r="R2650" s="3">
        <v>0</v>
      </c>
      <c r="S2650" s="3">
        <v>0</v>
      </c>
      <c r="T2650" s="206">
        <f>ABS(Table1[[#This Row],[Prod]]-Table1[[#This Row],[Planned]])</f>
        <v>0</v>
      </c>
      <c r="U2650" s="209">
        <f>IF(ABS(Table1[[#This Row],[Prod]]-Table1[[#This Row],[Planned]])&gt;Table1[[#This Row],[Planned]],0,IF(Table1[[#This Row],[Planned]]=0,0,1-ABS(Table1[[#This Row],[Prod]]-Table1[[#This Row],[Planned]])/Table1[[#This Row],[Planned]]))</f>
        <v>0</v>
      </c>
      <c r="V2650" s="11"/>
      <c r="W2650" s="11"/>
      <c r="X2650" s="27">
        <v>0</v>
      </c>
      <c r="Y2650" s="206">
        <f>Table1[[#This Row],[Prod]]</f>
        <v>0</v>
      </c>
      <c r="Z2650" s="206">
        <f>ABS(Table1[[#This Row],[Prod2]]-Table1[[#This Row],[Plan Revised]])</f>
        <v>0</v>
      </c>
      <c r="AA2650" s="209">
        <f>IF(ABS(Table1[[#This Row],[Prod2]]-Table1[[#This Row],[Plan Revised]])&gt;Table1[[#This Row],[Plan Revised]],0,IF(Table1[[#This Row],[Plan Revised]]=0,0,1-ABS(Table1[[#This Row],[Prod2]]-Table1[[#This Row],[Plan Revised]])/Table1[[#This Row],[Plan Revised]]))</f>
        <v>0</v>
      </c>
      <c r="AB2650" s="3"/>
      <c r="AC2650" s="30"/>
      <c r="AD2650"/>
      <c r="AF2650"/>
    </row>
    <row r="2651" spans="1:32">
      <c r="A2651" s="15" t="str">
        <f>IF(Table1[Week]=WeekSel,"Yes","No")</f>
        <v>No</v>
      </c>
      <c r="B2651" s="15" t="str">
        <f>IF((Table1[StartDate]&gt;=Date.GraphMin)*(Table1[StartDate]&lt;=Date.GraphMax)=1,"Yes","No")</f>
        <v>No</v>
      </c>
      <c r="C2651" s="15" t="str">
        <f>IF(OR(Table1[[#This Row],[Site]]="FOOD MILLING",Table1[[#This Row],[Site]]="GODACO"), "No", "Yes")</f>
        <v>Yes</v>
      </c>
      <c r="D2651" s="40">
        <f>MAX(DATE(Table1[Year],1,1),DATE(Table1[Year],1,1)-WEEKDAY(DATE(Table1[Year],1,1),2)+(Table1[WeekNum]-1)*7+1)</f>
        <v>44613</v>
      </c>
      <c r="E2651" s="40">
        <f>MIN(DATE(Table1[Year]+1,1,0),DATE(Table1[Year],1,1)-WEEKDAY(DATE(Table1[Year],1,1),2)+Table1[WeekNum]*7)</f>
        <v>44619</v>
      </c>
      <c r="F2651" s="15">
        <v>2022</v>
      </c>
      <c r="G2651" s="15">
        <f t="shared" si="82"/>
        <v>2</v>
      </c>
      <c r="H2651" s="16">
        <v>9</v>
      </c>
      <c r="I2651" s="207" t="str">
        <f>"W" &amp;Table1[[#This Row],[WeekNum]]</f>
        <v>W9</v>
      </c>
      <c r="J2651" s="19" t="str">
        <f t="shared" si="83"/>
        <v>22-W09</v>
      </c>
      <c r="K2651" s="4" t="s">
        <v>184</v>
      </c>
      <c r="L2651" s="4"/>
      <c r="M2651" s="4" t="s">
        <v>72</v>
      </c>
      <c r="N2651" s="4" t="s">
        <v>76</v>
      </c>
      <c r="O2651" s="266" t="s">
        <v>391</v>
      </c>
      <c r="P2651" s="11" t="s">
        <v>410</v>
      </c>
      <c r="Q2651" s="4" t="s">
        <v>416</v>
      </c>
      <c r="R2651" s="3">
        <v>0</v>
      </c>
      <c r="S2651" s="3">
        <v>0</v>
      </c>
      <c r="T2651" s="206">
        <f>ABS(Table1[[#This Row],[Prod]]-Table1[[#This Row],[Planned]])</f>
        <v>0</v>
      </c>
      <c r="U2651" s="209">
        <f>IF(ABS(Table1[[#This Row],[Prod]]-Table1[[#This Row],[Planned]])&gt;Table1[[#This Row],[Planned]],0,IF(Table1[[#This Row],[Planned]]=0,0,1-ABS(Table1[[#This Row],[Prod]]-Table1[[#This Row],[Planned]])/Table1[[#This Row],[Planned]]))</f>
        <v>0</v>
      </c>
      <c r="V2651" s="11"/>
      <c r="W2651" s="11"/>
      <c r="X2651" s="27">
        <v>0</v>
      </c>
      <c r="Y2651" s="206">
        <f>Table1[[#This Row],[Prod]]</f>
        <v>0</v>
      </c>
      <c r="Z2651" s="206">
        <f>ABS(Table1[[#This Row],[Prod2]]-Table1[[#This Row],[Plan Revised]])</f>
        <v>0</v>
      </c>
      <c r="AA2651" s="209">
        <f>IF(ABS(Table1[[#This Row],[Prod2]]-Table1[[#This Row],[Plan Revised]])&gt;Table1[[#This Row],[Plan Revised]],0,IF(Table1[[#This Row],[Plan Revised]]=0,0,1-ABS(Table1[[#This Row],[Prod2]]-Table1[[#This Row],[Plan Revised]])/Table1[[#This Row],[Plan Revised]]))</f>
        <v>0</v>
      </c>
      <c r="AB2651" s="3"/>
      <c r="AC2651" s="30"/>
      <c r="AD2651"/>
      <c r="AF2651"/>
    </row>
    <row r="2652" spans="1:32">
      <c r="A2652" s="15" t="str">
        <f>IF(Table1[Week]=WeekSel,"Yes","No")</f>
        <v>No</v>
      </c>
      <c r="B2652" s="15" t="str">
        <f>IF((Table1[StartDate]&gt;=Date.GraphMin)*(Table1[StartDate]&lt;=Date.GraphMax)=1,"Yes","No")</f>
        <v>No</v>
      </c>
      <c r="C2652" s="15" t="str">
        <f>IF(OR(Table1[[#This Row],[Site]]="FOOD MILLING",Table1[[#This Row],[Site]]="GODACO"), "No", "Yes")</f>
        <v>Yes</v>
      </c>
      <c r="D2652" s="40">
        <f>MAX(DATE(Table1[Year],1,1),DATE(Table1[Year],1,1)-WEEKDAY(DATE(Table1[Year],1,1),2)+(Table1[WeekNum]-1)*7+1)</f>
        <v>44613</v>
      </c>
      <c r="E2652" s="40">
        <f>MIN(DATE(Table1[Year]+1,1,0),DATE(Table1[Year],1,1)-WEEKDAY(DATE(Table1[Year],1,1),2)+Table1[WeekNum]*7)</f>
        <v>44619</v>
      </c>
      <c r="F2652" s="15">
        <v>2022</v>
      </c>
      <c r="G2652" s="15">
        <f t="shared" si="82"/>
        <v>2</v>
      </c>
      <c r="H2652" s="16">
        <v>9</v>
      </c>
      <c r="I2652" s="207" t="str">
        <f>"W" &amp;Table1[[#This Row],[WeekNum]]</f>
        <v>W9</v>
      </c>
      <c r="J2652" s="19" t="str">
        <f t="shared" si="83"/>
        <v>22-W09</v>
      </c>
      <c r="K2652" s="4" t="s">
        <v>179</v>
      </c>
      <c r="L2652" s="4"/>
      <c r="M2652" s="4" t="s">
        <v>72</v>
      </c>
      <c r="N2652" s="4" t="s">
        <v>76</v>
      </c>
      <c r="O2652" s="266" t="s">
        <v>391</v>
      </c>
      <c r="P2652" s="11" t="s">
        <v>410</v>
      </c>
      <c r="Q2652" s="4" t="s">
        <v>416</v>
      </c>
      <c r="R2652" s="3">
        <v>2000</v>
      </c>
      <c r="S2652" s="3">
        <v>1413</v>
      </c>
      <c r="T2652" s="206">
        <f>ABS(Table1[[#This Row],[Prod]]-Table1[[#This Row],[Planned]])</f>
        <v>587</v>
      </c>
      <c r="U2652" s="209">
        <f>IF(ABS(Table1[[#This Row],[Prod]]-Table1[[#This Row],[Planned]])&gt;Table1[[#This Row],[Planned]],0,IF(Table1[[#This Row],[Planned]]=0,0,1-ABS(Table1[[#This Row],[Prod]]-Table1[[#This Row],[Planned]])/Table1[[#This Row],[Planned]]))</f>
        <v>0.70650000000000002</v>
      </c>
      <c r="V2652" s="11"/>
      <c r="W2652" s="11"/>
      <c r="X2652" s="27">
        <v>2000</v>
      </c>
      <c r="Y2652" s="206">
        <f>Table1[[#This Row],[Prod]]</f>
        <v>1413</v>
      </c>
      <c r="Z2652" s="206">
        <f>ABS(Table1[[#This Row],[Prod2]]-Table1[[#This Row],[Plan Revised]])</f>
        <v>587</v>
      </c>
      <c r="AA2652" s="209">
        <f>IF(ABS(Table1[[#This Row],[Prod2]]-Table1[[#This Row],[Plan Revised]])&gt;Table1[[#This Row],[Plan Revised]],0,IF(Table1[[#This Row],[Plan Revised]]=0,0,1-ABS(Table1[[#This Row],[Prod2]]-Table1[[#This Row],[Plan Revised]])/Table1[[#This Row],[Plan Revised]]))</f>
        <v>0.70650000000000002</v>
      </c>
      <c r="AB2652" s="3"/>
      <c r="AC2652" s="30"/>
      <c r="AD2652"/>
      <c r="AF2652"/>
    </row>
    <row r="2653" spans="1:32">
      <c r="A2653" s="15" t="str">
        <f>IF(Table1[Week]=WeekSel,"Yes","No")</f>
        <v>No</v>
      </c>
      <c r="B2653" s="15" t="str">
        <f>IF((Table1[StartDate]&gt;=Date.GraphMin)*(Table1[StartDate]&lt;=Date.GraphMax)=1,"Yes","No")</f>
        <v>No</v>
      </c>
      <c r="C2653" s="15" t="str">
        <f>IF(OR(Table1[[#This Row],[Site]]="FOOD MILLING",Table1[[#This Row],[Site]]="GODACO"), "No", "Yes")</f>
        <v>Yes</v>
      </c>
      <c r="D2653" s="40">
        <f>MAX(DATE(Table1[Year],1,1),DATE(Table1[Year],1,1)-WEEKDAY(DATE(Table1[Year],1,1),2)+(Table1[WeekNum]-1)*7+1)</f>
        <v>44613</v>
      </c>
      <c r="E2653" s="40">
        <f>MIN(DATE(Table1[Year]+1,1,0),DATE(Table1[Year],1,1)-WEEKDAY(DATE(Table1[Year],1,1),2)+Table1[WeekNum]*7)</f>
        <v>44619</v>
      </c>
      <c r="F2653" s="15">
        <v>2022</v>
      </c>
      <c r="G2653" s="15">
        <f t="shared" si="82"/>
        <v>2</v>
      </c>
      <c r="H2653" s="16">
        <v>9</v>
      </c>
      <c r="I2653" s="207" t="str">
        <f>"W" &amp;Table1[[#This Row],[WeekNum]]</f>
        <v>W9</v>
      </c>
      <c r="J2653" s="19" t="str">
        <f t="shared" si="83"/>
        <v>22-W09</v>
      </c>
      <c r="K2653" s="4" t="s">
        <v>180</v>
      </c>
      <c r="L2653" s="4"/>
      <c r="M2653" s="4" t="s">
        <v>72</v>
      </c>
      <c r="N2653" s="4" t="s">
        <v>76</v>
      </c>
      <c r="O2653" s="266" t="s">
        <v>391</v>
      </c>
      <c r="P2653" s="11" t="s">
        <v>410</v>
      </c>
      <c r="Q2653" s="4" t="s">
        <v>416</v>
      </c>
      <c r="R2653" s="3">
        <v>0</v>
      </c>
      <c r="S2653" s="3">
        <v>0</v>
      </c>
      <c r="T2653" s="206">
        <f>ABS(Table1[[#This Row],[Prod]]-Table1[[#This Row],[Planned]])</f>
        <v>0</v>
      </c>
      <c r="U2653" s="209">
        <f>IF(ABS(Table1[[#This Row],[Prod]]-Table1[[#This Row],[Planned]])&gt;Table1[[#This Row],[Planned]],0,IF(Table1[[#This Row],[Planned]]=0,0,1-ABS(Table1[[#This Row],[Prod]]-Table1[[#This Row],[Planned]])/Table1[[#This Row],[Planned]]))</f>
        <v>0</v>
      </c>
      <c r="V2653" s="11"/>
      <c r="W2653" s="11"/>
      <c r="X2653" s="27">
        <v>0</v>
      </c>
      <c r="Y2653" s="206">
        <f>Table1[[#This Row],[Prod]]</f>
        <v>0</v>
      </c>
      <c r="Z2653" s="206">
        <f>ABS(Table1[[#This Row],[Prod2]]-Table1[[#This Row],[Plan Revised]])</f>
        <v>0</v>
      </c>
      <c r="AA2653" s="209">
        <f>IF(ABS(Table1[[#This Row],[Prod2]]-Table1[[#This Row],[Plan Revised]])&gt;Table1[[#This Row],[Plan Revised]],0,IF(Table1[[#This Row],[Plan Revised]]=0,0,1-ABS(Table1[[#This Row],[Prod2]]-Table1[[#This Row],[Plan Revised]])/Table1[[#This Row],[Plan Revised]]))</f>
        <v>0</v>
      </c>
      <c r="AB2653" s="3"/>
      <c r="AC2653" s="30"/>
      <c r="AD2653"/>
      <c r="AF2653"/>
    </row>
    <row r="2654" spans="1:32">
      <c r="A2654" s="15" t="str">
        <f>IF(Table1[Week]=WeekSel,"Yes","No")</f>
        <v>No</v>
      </c>
      <c r="B2654" s="15" t="str">
        <f>IF((Table1[StartDate]&gt;=Date.GraphMin)*(Table1[StartDate]&lt;=Date.GraphMax)=1,"Yes","No")</f>
        <v>No</v>
      </c>
      <c r="C2654" s="15" t="str">
        <f>IF(OR(Table1[[#This Row],[Site]]="FOOD MILLING",Table1[[#This Row],[Site]]="GODACO"), "No", "Yes")</f>
        <v>Yes</v>
      </c>
      <c r="D2654" s="40">
        <f>MAX(DATE(Table1[Year],1,1),DATE(Table1[Year],1,1)-WEEKDAY(DATE(Table1[Year],1,1),2)+(Table1[WeekNum]-1)*7+1)</f>
        <v>44613</v>
      </c>
      <c r="E2654" s="40">
        <f>MIN(DATE(Table1[Year]+1,1,0),DATE(Table1[Year],1,1)-WEEKDAY(DATE(Table1[Year],1,1),2)+Table1[WeekNum]*7)</f>
        <v>44619</v>
      </c>
      <c r="F2654" s="15">
        <v>2022</v>
      </c>
      <c r="G2654" s="15">
        <f t="shared" si="82"/>
        <v>2</v>
      </c>
      <c r="H2654" s="16">
        <v>9</v>
      </c>
      <c r="I2654" s="207" t="str">
        <f>"W" &amp;Table1[[#This Row],[WeekNum]]</f>
        <v>W9</v>
      </c>
      <c r="J2654" s="19" t="str">
        <f t="shared" si="83"/>
        <v>22-W09</v>
      </c>
      <c r="K2654" s="4" t="s">
        <v>726</v>
      </c>
      <c r="L2654" s="4"/>
      <c r="M2654" s="4" t="s">
        <v>72</v>
      </c>
      <c r="N2654" s="4" t="s">
        <v>76</v>
      </c>
      <c r="O2654" s="266" t="s">
        <v>391</v>
      </c>
      <c r="P2654" s="11" t="s">
        <v>410</v>
      </c>
      <c r="Q2654" s="11" t="s">
        <v>421</v>
      </c>
      <c r="R2654" s="3">
        <v>0</v>
      </c>
      <c r="S2654" s="3">
        <v>0</v>
      </c>
      <c r="T2654" s="206">
        <f>ABS(Table1[[#This Row],[Prod]]-Table1[[#This Row],[Planned]])</f>
        <v>0</v>
      </c>
      <c r="U2654" s="209">
        <f>IF(ABS(Table1[[#This Row],[Prod]]-Table1[[#This Row],[Planned]])&gt;Table1[[#This Row],[Planned]],0,IF(Table1[[#This Row],[Planned]]=0,0,1-ABS(Table1[[#This Row],[Prod]]-Table1[[#This Row],[Planned]])/Table1[[#This Row],[Planned]]))</f>
        <v>0</v>
      </c>
      <c r="V2654" s="11"/>
      <c r="W2654" s="11"/>
      <c r="X2654" s="27">
        <v>0</v>
      </c>
      <c r="Y2654" s="206">
        <f>Table1[[#This Row],[Prod]]</f>
        <v>0</v>
      </c>
      <c r="Z2654" s="206">
        <f>ABS(Table1[[#This Row],[Prod2]]-Table1[[#This Row],[Plan Revised]])</f>
        <v>0</v>
      </c>
      <c r="AA2654" s="209">
        <f>IF(ABS(Table1[[#This Row],[Prod2]]-Table1[[#This Row],[Plan Revised]])&gt;Table1[[#This Row],[Plan Revised]],0,IF(Table1[[#This Row],[Plan Revised]]=0,0,1-ABS(Table1[[#This Row],[Prod2]]-Table1[[#This Row],[Plan Revised]])/Table1[[#This Row],[Plan Revised]]))</f>
        <v>0</v>
      </c>
      <c r="AB2654" s="3"/>
      <c r="AC2654" s="30"/>
      <c r="AD2654"/>
      <c r="AF2654"/>
    </row>
    <row r="2655" spans="1:32">
      <c r="A2655" s="15" t="str">
        <f>IF(Table1[Week]=WeekSel,"Yes","No")</f>
        <v>No</v>
      </c>
      <c r="B2655" s="15" t="str">
        <f>IF((Table1[StartDate]&gt;=Date.GraphMin)*(Table1[StartDate]&lt;=Date.GraphMax)=1,"Yes","No")</f>
        <v>No</v>
      </c>
      <c r="C2655" s="15" t="str">
        <f>IF(OR(Table1[[#This Row],[Site]]="FOOD MILLING",Table1[[#This Row],[Site]]="GODACO"), "No", "Yes")</f>
        <v>Yes</v>
      </c>
      <c r="D2655" s="40">
        <f>MAX(DATE(Table1[Year],1,1),DATE(Table1[Year],1,1)-WEEKDAY(DATE(Table1[Year],1,1),2)+(Table1[WeekNum]-1)*7+1)</f>
        <v>44613</v>
      </c>
      <c r="E2655" s="40">
        <f>MIN(DATE(Table1[Year]+1,1,0),DATE(Table1[Year],1,1)-WEEKDAY(DATE(Table1[Year],1,1),2)+Table1[WeekNum]*7)</f>
        <v>44619</v>
      </c>
      <c r="F2655" s="15">
        <v>2022</v>
      </c>
      <c r="G2655" s="15">
        <f t="shared" si="82"/>
        <v>2</v>
      </c>
      <c r="H2655" s="16">
        <v>9</v>
      </c>
      <c r="I2655" s="207" t="str">
        <f>"W" &amp;Table1[[#This Row],[WeekNum]]</f>
        <v>W9</v>
      </c>
      <c r="J2655" s="19" t="str">
        <f t="shared" si="83"/>
        <v>22-W09</v>
      </c>
      <c r="K2655" s="4" t="s">
        <v>727</v>
      </c>
      <c r="L2655" s="4"/>
      <c r="M2655" s="4" t="s">
        <v>72</v>
      </c>
      <c r="N2655" s="4" t="s">
        <v>76</v>
      </c>
      <c r="O2655" s="266" t="s">
        <v>391</v>
      </c>
      <c r="P2655" s="11" t="s">
        <v>410</v>
      </c>
      <c r="Q2655" s="11" t="s">
        <v>421</v>
      </c>
      <c r="R2655" s="3">
        <v>0</v>
      </c>
      <c r="S2655" s="3">
        <v>0</v>
      </c>
      <c r="T2655" s="206">
        <f>ABS(Table1[[#This Row],[Prod]]-Table1[[#This Row],[Planned]])</f>
        <v>0</v>
      </c>
      <c r="U2655" s="209">
        <f>IF(ABS(Table1[[#This Row],[Prod]]-Table1[[#This Row],[Planned]])&gt;Table1[[#This Row],[Planned]],0,IF(Table1[[#This Row],[Planned]]=0,0,1-ABS(Table1[[#This Row],[Prod]]-Table1[[#This Row],[Planned]])/Table1[[#This Row],[Planned]]))</f>
        <v>0</v>
      </c>
      <c r="V2655" s="11"/>
      <c r="W2655" s="11"/>
      <c r="X2655" s="27">
        <v>0</v>
      </c>
      <c r="Y2655" s="206">
        <f>Table1[[#This Row],[Prod]]</f>
        <v>0</v>
      </c>
      <c r="Z2655" s="206">
        <f>ABS(Table1[[#This Row],[Prod2]]-Table1[[#This Row],[Plan Revised]])</f>
        <v>0</v>
      </c>
      <c r="AA2655" s="209">
        <f>IF(ABS(Table1[[#This Row],[Prod2]]-Table1[[#This Row],[Plan Revised]])&gt;Table1[[#This Row],[Plan Revised]],0,IF(Table1[[#This Row],[Plan Revised]]=0,0,1-ABS(Table1[[#This Row],[Prod2]]-Table1[[#This Row],[Plan Revised]])/Table1[[#This Row],[Plan Revised]]))</f>
        <v>0</v>
      </c>
      <c r="AB2655" s="3"/>
      <c r="AC2655" s="30"/>
      <c r="AD2655"/>
      <c r="AF2655"/>
    </row>
    <row r="2656" spans="1:32">
      <c r="A2656" s="15" t="str">
        <f>IF(Table1[Week]=WeekSel,"Yes","No")</f>
        <v>No</v>
      </c>
      <c r="B2656" s="15" t="str">
        <f>IF((Table1[StartDate]&gt;=Date.GraphMin)*(Table1[StartDate]&lt;=Date.GraphMax)=1,"Yes","No")</f>
        <v>No</v>
      </c>
      <c r="C2656" s="15" t="str">
        <f>IF(OR(Table1[[#This Row],[Site]]="FOOD MILLING",Table1[[#This Row],[Site]]="GODACO"), "No", "Yes")</f>
        <v>Yes</v>
      </c>
      <c r="D2656" s="40">
        <f>MAX(DATE(Table1[Year],1,1),DATE(Table1[Year],1,1)-WEEKDAY(DATE(Table1[Year],1,1),2)+(Table1[WeekNum]-1)*7+1)</f>
        <v>44606</v>
      </c>
      <c r="E2656" s="40">
        <f>MIN(DATE(Table1[Year]+1,1,0),DATE(Table1[Year],1,1)-WEEKDAY(DATE(Table1[Year],1,1),2)+Table1[WeekNum]*7)</f>
        <v>44612</v>
      </c>
      <c r="F2656" s="15">
        <v>2022</v>
      </c>
      <c r="G2656" s="15">
        <f t="shared" si="82"/>
        <v>2</v>
      </c>
      <c r="H2656" s="16">
        <v>8</v>
      </c>
      <c r="I2656" s="207" t="str">
        <f>"W" &amp;Table1[[#This Row],[WeekNum]]</f>
        <v>W8</v>
      </c>
      <c r="J2656" s="19" t="str">
        <f t="shared" si="83"/>
        <v>22-W08</v>
      </c>
      <c r="K2656" s="4" t="s">
        <v>472</v>
      </c>
      <c r="L2656" s="4"/>
      <c r="M2656" s="4" t="s">
        <v>72</v>
      </c>
      <c r="N2656" s="11" t="s">
        <v>428</v>
      </c>
      <c r="O2656" s="266" t="s">
        <v>400</v>
      </c>
      <c r="P2656" s="11" t="s">
        <v>410</v>
      </c>
      <c r="Q2656" s="11" t="s">
        <v>421</v>
      </c>
      <c r="R2656" s="3">
        <v>0</v>
      </c>
      <c r="S2656" s="3">
        <v>0</v>
      </c>
      <c r="T2656" s="206">
        <f>ABS(Table1[[#This Row],[Prod]]-Table1[[#This Row],[Planned]])</f>
        <v>0</v>
      </c>
      <c r="U2656" s="209">
        <f>IF(ABS(Table1[[#This Row],[Prod]]-Table1[[#This Row],[Planned]])&gt;Table1[[#This Row],[Planned]],0,IF(Table1[[#This Row],[Planned]]=0,0,1-ABS(Table1[[#This Row],[Prod]]-Table1[[#This Row],[Planned]])/Table1[[#This Row],[Planned]]))</f>
        <v>0</v>
      </c>
      <c r="V2656" s="11"/>
      <c r="W2656" s="11"/>
      <c r="X2656" s="27">
        <v>0</v>
      </c>
      <c r="Y2656" s="206">
        <f>Table1[[#This Row],[Prod]]</f>
        <v>0</v>
      </c>
      <c r="Z2656" s="206">
        <f>ABS(Table1[[#This Row],[Prod2]]-Table1[[#This Row],[Plan Revised]])</f>
        <v>0</v>
      </c>
      <c r="AA2656" s="209">
        <f>IF(ABS(Table1[[#This Row],[Prod2]]-Table1[[#This Row],[Plan Revised]])&gt;Table1[[#This Row],[Plan Revised]],0,IF(Table1[[#This Row],[Plan Revised]]=0,0,1-ABS(Table1[[#This Row],[Prod2]]-Table1[[#This Row],[Plan Revised]])/Table1[[#This Row],[Plan Revised]]))</f>
        <v>0</v>
      </c>
      <c r="AB2656" s="3"/>
      <c r="AC2656" s="30"/>
      <c r="AD2656"/>
      <c r="AF2656"/>
    </row>
    <row r="2657" spans="1:32">
      <c r="A2657" s="15" t="str">
        <f>IF(Table1[Week]=WeekSel,"Yes","No")</f>
        <v>No</v>
      </c>
      <c r="B2657" s="15" t="str">
        <f>IF((Table1[StartDate]&gt;=Date.GraphMin)*(Table1[StartDate]&lt;=Date.GraphMax)=1,"Yes","No")</f>
        <v>No</v>
      </c>
      <c r="C2657" s="15" t="str">
        <f>IF(OR(Table1[[#This Row],[Site]]="FOOD MILLING",Table1[[#This Row],[Site]]="GODACO"), "No", "Yes")</f>
        <v>Yes</v>
      </c>
      <c r="D2657" s="40">
        <f>MAX(DATE(Table1[Year],1,1),DATE(Table1[Year],1,1)-WEEKDAY(DATE(Table1[Year],1,1),2)+(Table1[WeekNum]-1)*7+1)</f>
        <v>44606</v>
      </c>
      <c r="E2657" s="40">
        <f>MIN(DATE(Table1[Year]+1,1,0),DATE(Table1[Year],1,1)-WEEKDAY(DATE(Table1[Year],1,1),2)+Table1[WeekNum]*7)</f>
        <v>44612</v>
      </c>
      <c r="F2657" s="15">
        <v>2022</v>
      </c>
      <c r="G2657" s="15">
        <f t="shared" si="82"/>
        <v>2</v>
      </c>
      <c r="H2657" s="16">
        <v>8</v>
      </c>
      <c r="I2657" s="207" t="str">
        <f>"W" &amp;Table1[[#This Row],[WeekNum]]</f>
        <v>W8</v>
      </c>
      <c r="J2657" s="19" t="str">
        <f t="shared" si="83"/>
        <v>22-W08</v>
      </c>
      <c r="K2657" s="4" t="s">
        <v>73</v>
      </c>
      <c r="L2657" s="4"/>
      <c r="M2657" s="4" t="s">
        <v>72</v>
      </c>
      <c r="N2657" s="11" t="s">
        <v>428</v>
      </c>
      <c r="O2657" s="266" t="s">
        <v>400</v>
      </c>
      <c r="P2657" s="11" t="s">
        <v>410</v>
      </c>
      <c r="Q2657" s="11" t="s">
        <v>419</v>
      </c>
      <c r="R2657" s="3">
        <v>0</v>
      </c>
      <c r="S2657" s="3">
        <v>0</v>
      </c>
      <c r="T2657" s="206">
        <f>ABS(Table1[[#This Row],[Prod]]-Table1[[#This Row],[Planned]])</f>
        <v>0</v>
      </c>
      <c r="U2657" s="209">
        <f>IF(ABS(Table1[[#This Row],[Prod]]-Table1[[#This Row],[Planned]])&gt;Table1[[#This Row],[Planned]],0,IF(Table1[[#This Row],[Planned]]=0,0,1-ABS(Table1[[#This Row],[Prod]]-Table1[[#This Row],[Planned]])/Table1[[#This Row],[Planned]]))</f>
        <v>0</v>
      </c>
      <c r="V2657" s="11"/>
      <c r="W2657" s="11"/>
      <c r="X2657" s="27">
        <v>0</v>
      </c>
      <c r="Y2657" s="206">
        <f>Table1[[#This Row],[Prod]]</f>
        <v>0</v>
      </c>
      <c r="Z2657" s="206">
        <f>ABS(Table1[[#This Row],[Prod2]]-Table1[[#This Row],[Plan Revised]])</f>
        <v>0</v>
      </c>
      <c r="AA2657" s="209">
        <f>IF(ABS(Table1[[#This Row],[Prod2]]-Table1[[#This Row],[Plan Revised]])&gt;Table1[[#This Row],[Plan Revised]],0,IF(Table1[[#This Row],[Plan Revised]]=0,0,1-ABS(Table1[[#This Row],[Prod2]]-Table1[[#This Row],[Plan Revised]])/Table1[[#This Row],[Plan Revised]]))</f>
        <v>0</v>
      </c>
      <c r="AB2657" s="3"/>
      <c r="AC2657" s="30"/>
      <c r="AD2657"/>
      <c r="AF2657"/>
    </row>
    <row r="2658" spans="1:32">
      <c r="A2658" s="15" t="str">
        <f>IF(Table1[Week]=WeekSel,"Yes","No")</f>
        <v>No</v>
      </c>
      <c r="B2658" s="15" t="str">
        <f>IF((Table1[StartDate]&gt;=Date.GraphMin)*(Table1[StartDate]&lt;=Date.GraphMax)=1,"Yes","No")</f>
        <v>No</v>
      </c>
      <c r="C2658" s="15" t="str">
        <f>IF(OR(Table1[[#This Row],[Site]]="FOOD MILLING",Table1[[#This Row],[Site]]="GODACO"), "No", "Yes")</f>
        <v>Yes</v>
      </c>
      <c r="D2658" s="40">
        <f>MAX(DATE(Table1[Year],1,1),DATE(Table1[Year],1,1)-WEEKDAY(DATE(Table1[Year],1,1),2)+(Table1[WeekNum]-1)*7+1)</f>
        <v>44606</v>
      </c>
      <c r="E2658" s="40">
        <f>MIN(DATE(Table1[Year]+1,1,0),DATE(Table1[Year],1,1)-WEEKDAY(DATE(Table1[Year],1,1),2)+Table1[WeekNum]*7)</f>
        <v>44612</v>
      </c>
      <c r="F2658" s="15">
        <v>2022</v>
      </c>
      <c r="G2658" s="15">
        <f t="shared" si="82"/>
        <v>2</v>
      </c>
      <c r="H2658" s="16">
        <v>8</v>
      </c>
      <c r="I2658" s="207" t="str">
        <f>"W" &amp;Table1[[#This Row],[WeekNum]]</f>
        <v>W8</v>
      </c>
      <c r="J2658" s="19" t="str">
        <f t="shared" si="83"/>
        <v>22-W08</v>
      </c>
      <c r="K2658" s="4" t="s">
        <v>74</v>
      </c>
      <c r="L2658" s="4"/>
      <c r="M2658" s="4" t="s">
        <v>72</v>
      </c>
      <c r="N2658" s="11" t="s">
        <v>428</v>
      </c>
      <c r="O2658" s="266" t="s">
        <v>400</v>
      </c>
      <c r="P2658" s="11" t="s">
        <v>410</v>
      </c>
      <c r="Q2658" s="11" t="s">
        <v>419</v>
      </c>
      <c r="R2658" s="3">
        <v>0</v>
      </c>
      <c r="S2658" s="3">
        <v>0</v>
      </c>
      <c r="T2658" s="206">
        <f>ABS(Table1[[#This Row],[Prod]]-Table1[[#This Row],[Planned]])</f>
        <v>0</v>
      </c>
      <c r="U2658" s="209">
        <f>IF(ABS(Table1[[#This Row],[Prod]]-Table1[[#This Row],[Planned]])&gt;Table1[[#This Row],[Planned]],0,IF(Table1[[#This Row],[Planned]]=0,0,1-ABS(Table1[[#This Row],[Prod]]-Table1[[#This Row],[Planned]])/Table1[[#This Row],[Planned]]))</f>
        <v>0</v>
      </c>
      <c r="V2658" s="11"/>
      <c r="W2658" s="11"/>
      <c r="X2658" s="27">
        <v>0</v>
      </c>
      <c r="Y2658" s="206">
        <f>Table1[[#This Row],[Prod]]</f>
        <v>0</v>
      </c>
      <c r="Z2658" s="206">
        <f>ABS(Table1[[#This Row],[Prod2]]-Table1[[#This Row],[Plan Revised]])</f>
        <v>0</v>
      </c>
      <c r="AA2658" s="209">
        <f>IF(ABS(Table1[[#This Row],[Prod2]]-Table1[[#This Row],[Plan Revised]])&gt;Table1[[#This Row],[Plan Revised]],0,IF(Table1[[#This Row],[Plan Revised]]=0,0,1-ABS(Table1[[#This Row],[Prod2]]-Table1[[#This Row],[Plan Revised]])/Table1[[#This Row],[Plan Revised]]))</f>
        <v>0</v>
      </c>
      <c r="AB2658" s="3"/>
      <c r="AC2658" s="30"/>
      <c r="AD2658"/>
      <c r="AF2658"/>
    </row>
    <row r="2659" spans="1:32">
      <c r="A2659" s="15" t="str">
        <f>IF(Table1[Week]=WeekSel,"Yes","No")</f>
        <v>No</v>
      </c>
      <c r="B2659" s="15" t="str">
        <f>IF((Table1[StartDate]&gt;=Date.GraphMin)*(Table1[StartDate]&lt;=Date.GraphMax)=1,"Yes","No")</f>
        <v>No</v>
      </c>
      <c r="C2659" s="15" t="str">
        <f>IF(OR(Table1[[#This Row],[Site]]="FOOD MILLING",Table1[[#This Row],[Site]]="GODACO"), "No", "Yes")</f>
        <v>Yes</v>
      </c>
      <c r="D2659" s="40">
        <f>MAX(DATE(Table1[Year],1,1),DATE(Table1[Year],1,1)-WEEKDAY(DATE(Table1[Year],1,1),2)+(Table1[WeekNum]-1)*7+1)</f>
        <v>44606</v>
      </c>
      <c r="E2659" s="40">
        <f>MIN(DATE(Table1[Year]+1,1,0),DATE(Table1[Year],1,1)-WEEKDAY(DATE(Table1[Year],1,1),2)+Table1[WeekNum]*7)</f>
        <v>44612</v>
      </c>
      <c r="F2659" s="15">
        <v>2022</v>
      </c>
      <c r="G2659" s="15">
        <f t="shared" si="82"/>
        <v>2</v>
      </c>
      <c r="H2659" s="16">
        <v>8</v>
      </c>
      <c r="I2659" s="207" t="str">
        <f>"W" &amp;Table1[[#This Row],[WeekNum]]</f>
        <v>W8</v>
      </c>
      <c r="J2659" s="19" t="str">
        <f t="shared" si="83"/>
        <v>22-W08</v>
      </c>
      <c r="K2659" s="4" t="s">
        <v>75</v>
      </c>
      <c r="L2659" s="4"/>
      <c r="M2659" s="4" t="s">
        <v>72</v>
      </c>
      <c r="N2659" s="11" t="s">
        <v>428</v>
      </c>
      <c r="O2659" s="266" t="s">
        <v>400</v>
      </c>
      <c r="P2659" s="11" t="s">
        <v>410</v>
      </c>
      <c r="Q2659" s="11" t="s">
        <v>419</v>
      </c>
      <c r="R2659" s="3">
        <v>0</v>
      </c>
      <c r="S2659" s="3">
        <v>0</v>
      </c>
      <c r="T2659" s="206">
        <f>ABS(Table1[[#This Row],[Prod]]-Table1[[#This Row],[Planned]])</f>
        <v>0</v>
      </c>
      <c r="U2659" s="209">
        <f>IF(ABS(Table1[[#This Row],[Prod]]-Table1[[#This Row],[Planned]])&gt;Table1[[#This Row],[Planned]],0,IF(Table1[[#This Row],[Planned]]=0,0,1-ABS(Table1[[#This Row],[Prod]]-Table1[[#This Row],[Planned]])/Table1[[#This Row],[Planned]]))</f>
        <v>0</v>
      </c>
      <c r="V2659" s="11"/>
      <c r="W2659" s="11"/>
      <c r="X2659" s="27">
        <v>0</v>
      </c>
      <c r="Y2659" s="206">
        <f>Table1[[#This Row],[Prod]]</f>
        <v>0</v>
      </c>
      <c r="Z2659" s="206">
        <f>ABS(Table1[[#This Row],[Prod2]]-Table1[[#This Row],[Plan Revised]])</f>
        <v>0</v>
      </c>
      <c r="AA2659" s="209">
        <f>IF(ABS(Table1[[#This Row],[Prod2]]-Table1[[#This Row],[Plan Revised]])&gt;Table1[[#This Row],[Plan Revised]],0,IF(Table1[[#This Row],[Plan Revised]]=0,0,1-ABS(Table1[[#This Row],[Prod2]]-Table1[[#This Row],[Plan Revised]])/Table1[[#This Row],[Plan Revised]]))</f>
        <v>0</v>
      </c>
      <c r="AB2659" s="3"/>
      <c r="AC2659" s="30"/>
      <c r="AD2659"/>
      <c r="AF2659"/>
    </row>
    <row r="2660" spans="1:32">
      <c r="A2660" s="15" t="str">
        <f>IF(Table1[Week]=WeekSel,"Yes","No")</f>
        <v>No</v>
      </c>
      <c r="B2660" s="15" t="str">
        <f>IF((Table1[StartDate]&gt;=Date.GraphMin)*(Table1[StartDate]&lt;=Date.GraphMax)=1,"Yes","No")</f>
        <v>No</v>
      </c>
      <c r="C2660" s="15" t="str">
        <f>IF(OR(Table1[[#This Row],[Site]]="FOOD MILLING",Table1[[#This Row],[Site]]="GODACO"), "No", "Yes")</f>
        <v>Yes</v>
      </c>
      <c r="D2660" s="40">
        <f>MAX(DATE(Table1[Year],1,1),DATE(Table1[Year],1,1)-WEEKDAY(DATE(Table1[Year],1,1),2)+(Table1[WeekNum]-1)*7+1)</f>
        <v>44606</v>
      </c>
      <c r="E2660" s="40">
        <f>MIN(DATE(Table1[Year]+1,1,0),DATE(Table1[Year],1,1)-WEEKDAY(DATE(Table1[Year],1,1),2)+Table1[WeekNum]*7)</f>
        <v>44612</v>
      </c>
      <c r="F2660" s="15">
        <v>2022</v>
      </c>
      <c r="G2660" s="15">
        <f t="shared" si="82"/>
        <v>2</v>
      </c>
      <c r="H2660" s="16">
        <v>8</v>
      </c>
      <c r="I2660" s="207" t="str">
        <f>"W" &amp;Table1[[#This Row],[WeekNum]]</f>
        <v>W8</v>
      </c>
      <c r="J2660" s="19" t="str">
        <f t="shared" si="83"/>
        <v>22-W08</v>
      </c>
      <c r="K2660" s="4" t="s">
        <v>37</v>
      </c>
      <c r="L2660" s="4"/>
      <c r="M2660" s="4" t="s">
        <v>72</v>
      </c>
      <c r="N2660" s="11" t="s">
        <v>428</v>
      </c>
      <c r="O2660" s="266" t="s">
        <v>400</v>
      </c>
      <c r="P2660" s="11" t="s">
        <v>373</v>
      </c>
      <c r="Q2660" s="11" t="s">
        <v>419</v>
      </c>
      <c r="R2660" s="3">
        <v>0</v>
      </c>
      <c r="S2660" s="3">
        <v>0</v>
      </c>
      <c r="T2660" s="206">
        <f>ABS(Table1[[#This Row],[Prod]]-Table1[[#This Row],[Planned]])</f>
        <v>0</v>
      </c>
      <c r="U2660" s="209">
        <f>IF(ABS(Table1[[#This Row],[Prod]]-Table1[[#This Row],[Planned]])&gt;Table1[[#This Row],[Planned]],0,IF(Table1[[#This Row],[Planned]]=0,0,1-ABS(Table1[[#This Row],[Prod]]-Table1[[#This Row],[Planned]])/Table1[[#This Row],[Planned]]))</f>
        <v>0</v>
      </c>
      <c r="V2660" s="11"/>
      <c r="W2660" s="11"/>
      <c r="X2660" s="27">
        <v>0</v>
      </c>
      <c r="Y2660" s="206">
        <f>Table1[[#This Row],[Prod]]</f>
        <v>0</v>
      </c>
      <c r="Z2660" s="206">
        <f>ABS(Table1[[#This Row],[Prod2]]-Table1[[#This Row],[Plan Revised]])</f>
        <v>0</v>
      </c>
      <c r="AA2660" s="209">
        <f>IF(ABS(Table1[[#This Row],[Prod2]]-Table1[[#This Row],[Plan Revised]])&gt;Table1[[#This Row],[Plan Revised]],0,IF(Table1[[#This Row],[Plan Revised]]=0,0,1-ABS(Table1[[#This Row],[Prod2]]-Table1[[#This Row],[Plan Revised]])/Table1[[#This Row],[Plan Revised]]))</f>
        <v>0</v>
      </c>
      <c r="AB2660" s="3"/>
      <c r="AC2660" s="30"/>
      <c r="AD2660"/>
      <c r="AF2660"/>
    </row>
    <row r="2661" spans="1:32">
      <c r="A2661" s="15" t="str">
        <f>IF(Table1[Week]=WeekSel,"Yes","No")</f>
        <v>No</v>
      </c>
      <c r="B2661" s="15" t="str">
        <f>IF((Table1[StartDate]&gt;=Date.GraphMin)*(Table1[StartDate]&lt;=Date.GraphMax)=1,"Yes","No")</f>
        <v>No</v>
      </c>
      <c r="C2661" s="15" t="str">
        <f>IF(OR(Table1[[#This Row],[Site]]="FOOD MILLING",Table1[[#This Row],[Site]]="GODACO"), "No", "Yes")</f>
        <v>Yes</v>
      </c>
      <c r="D2661" s="40">
        <f>MAX(DATE(Table1[Year],1,1),DATE(Table1[Year],1,1)-WEEKDAY(DATE(Table1[Year],1,1),2)+(Table1[WeekNum]-1)*7+1)</f>
        <v>44606</v>
      </c>
      <c r="E2661" s="40">
        <f>MIN(DATE(Table1[Year]+1,1,0),DATE(Table1[Year],1,1)-WEEKDAY(DATE(Table1[Year],1,1),2)+Table1[WeekNum]*7)</f>
        <v>44612</v>
      </c>
      <c r="F2661" s="15">
        <v>2022</v>
      </c>
      <c r="G2661" s="15">
        <f t="shared" si="82"/>
        <v>2</v>
      </c>
      <c r="H2661" s="16">
        <v>8</v>
      </c>
      <c r="I2661" s="207" t="str">
        <f>"W" &amp;Table1[[#This Row],[WeekNum]]</f>
        <v>W8</v>
      </c>
      <c r="J2661" s="19" t="str">
        <f t="shared" si="83"/>
        <v>22-W08</v>
      </c>
      <c r="K2661" s="4" t="s">
        <v>645</v>
      </c>
      <c r="L2661" s="4"/>
      <c r="M2661" s="4" t="s">
        <v>72</v>
      </c>
      <c r="N2661" s="11" t="s">
        <v>428</v>
      </c>
      <c r="O2661" s="266" t="s">
        <v>389</v>
      </c>
      <c r="P2661" s="11" t="s">
        <v>377</v>
      </c>
      <c r="Q2661" s="11" t="s">
        <v>421</v>
      </c>
      <c r="R2661" s="3">
        <v>600</v>
      </c>
      <c r="S2661" s="3">
        <v>582</v>
      </c>
      <c r="T2661" s="206">
        <f>ABS(Table1[[#This Row],[Prod]]-Table1[[#This Row],[Planned]])</f>
        <v>18</v>
      </c>
      <c r="U2661" s="209">
        <f>IF(ABS(Table1[[#This Row],[Prod]]-Table1[[#This Row],[Planned]])&gt;Table1[[#This Row],[Planned]],0,IF(Table1[[#This Row],[Planned]]=0,0,1-ABS(Table1[[#This Row],[Prod]]-Table1[[#This Row],[Planned]])/Table1[[#This Row],[Planned]]))</f>
        <v>0.97</v>
      </c>
      <c r="V2661" s="11"/>
      <c r="W2661" s="11"/>
      <c r="X2661" s="27">
        <v>600</v>
      </c>
      <c r="Y2661" s="206">
        <f>Table1[[#This Row],[Prod]]</f>
        <v>582</v>
      </c>
      <c r="Z2661" s="206">
        <f>ABS(Table1[[#This Row],[Prod2]]-Table1[[#This Row],[Plan Revised]])</f>
        <v>18</v>
      </c>
      <c r="AA2661" s="209">
        <f>IF(ABS(Table1[[#This Row],[Prod2]]-Table1[[#This Row],[Plan Revised]])&gt;Table1[[#This Row],[Plan Revised]],0,IF(Table1[[#This Row],[Plan Revised]]=0,0,1-ABS(Table1[[#This Row],[Prod2]]-Table1[[#This Row],[Plan Revised]])/Table1[[#This Row],[Plan Revised]]))</f>
        <v>0.97</v>
      </c>
      <c r="AB2661" s="3"/>
      <c r="AC2661" s="30"/>
      <c r="AD2661"/>
      <c r="AF2661"/>
    </row>
    <row r="2662" spans="1:32">
      <c r="A2662" s="15" t="str">
        <f>IF(Table1[Week]=WeekSel,"Yes","No")</f>
        <v>No</v>
      </c>
      <c r="B2662" s="15" t="str">
        <f>IF((Table1[StartDate]&gt;=Date.GraphMin)*(Table1[StartDate]&lt;=Date.GraphMax)=1,"Yes","No")</f>
        <v>No</v>
      </c>
      <c r="C2662" s="15" t="str">
        <f>IF(OR(Table1[[#This Row],[Site]]="FOOD MILLING",Table1[[#This Row],[Site]]="GODACO"), "No", "Yes")</f>
        <v>Yes</v>
      </c>
      <c r="D2662" s="40">
        <f>MAX(DATE(Table1[Year],1,1),DATE(Table1[Year],1,1)-WEEKDAY(DATE(Table1[Year],1,1),2)+(Table1[WeekNum]-1)*7+1)</f>
        <v>44606</v>
      </c>
      <c r="E2662" s="40">
        <f>MIN(DATE(Table1[Year]+1,1,0),DATE(Table1[Year],1,1)-WEEKDAY(DATE(Table1[Year],1,1),2)+Table1[WeekNum]*7)</f>
        <v>44612</v>
      </c>
      <c r="F2662" s="15">
        <v>2022</v>
      </c>
      <c r="G2662" s="15">
        <f t="shared" si="82"/>
        <v>2</v>
      </c>
      <c r="H2662" s="16">
        <v>8</v>
      </c>
      <c r="I2662" s="207" t="str">
        <f>"W" &amp;Table1[[#This Row],[WeekNum]]</f>
        <v>W8</v>
      </c>
      <c r="J2662" s="19" t="str">
        <f t="shared" si="83"/>
        <v>22-W08</v>
      </c>
      <c r="K2662" s="4" t="s">
        <v>646</v>
      </c>
      <c r="L2662" s="4"/>
      <c r="M2662" s="4" t="s">
        <v>72</v>
      </c>
      <c r="N2662" s="11" t="s">
        <v>428</v>
      </c>
      <c r="O2662" s="266" t="s">
        <v>389</v>
      </c>
      <c r="P2662" s="11" t="s">
        <v>377</v>
      </c>
      <c r="Q2662" s="11" t="s">
        <v>421</v>
      </c>
      <c r="R2662" s="3">
        <v>0</v>
      </c>
      <c r="S2662" s="3">
        <v>0</v>
      </c>
      <c r="T2662" s="206">
        <f>ABS(Table1[[#This Row],[Prod]]-Table1[[#This Row],[Planned]])</f>
        <v>0</v>
      </c>
      <c r="U2662" s="209">
        <f>IF(ABS(Table1[[#This Row],[Prod]]-Table1[[#This Row],[Planned]])&gt;Table1[[#This Row],[Planned]],0,IF(Table1[[#This Row],[Planned]]=0,0,1-ABS(Table1[[#This Row],[Prod]]-Table1[[#This Row],[Planned]])/Table1[[#This Row],[Planned]]))</f>
        <v>0</v>
      </c>
      <c r="V2662" s="11"/>
      <c r="W2662" s="11"/>
      <c r="X2662" s="27">
        <v>0</v>
      </c>
      <c r="Y2662" s="206">
        <f>Table1[[#This Row],[Prod]]</f>
        <v>0</v>
      </c>
      <c r="Z2662" s="206">
        <f>ABS(Table1[[#This Row],[Prod2]]-Table1[[#This Row],[Plan Revised]])</f>
        <v>0</v>
      </c>
      <c r="AA2662" s="209">
        <f>IF(ABS(Table1[[#This Row],[Prod2]]-Table1[[#This Row],[Plan Revised]])&gt;Table1[[#This Row],[Plan Revised]],0,IF(Table1[[#This Row],[Plan Revised]]=0,0,1-ABS(Table1[[#This Row],[Prod2]]-Table1[[#This Row],[Plan Revised]])/Table1[[#This Row],[Plan Revised]]))</f>
        <v>0</v>
      </c>
      <c r="AB2662" s="3"/>
      <c r="AC2662" s="30"/>
      <c r="AD2662"/>
      <c r="AF2662"/>
    </row>
    <row r="2663" spans="1:32">
      <c r="A2663" s="15" t="str">
        <f>IF(Table1[Week]=WeekSel,"Yes","No")</f>
        <v>No</v>
      </c>
      <c r="B2663" s="15" t="str">
        <f>IF((Table1[StartDate]&gt;=Date.GraphMin)*(Table1[StartDate]&lt;=Date.GraphMax)=1,"Yes","No")</f>
        <v>No</v>
      </c>
      <c r="C2663" s="15" t="str">
        <f>IF(OR(Table1[[#This Row],[Site]]="FOOD MILLING",Table1[[#This Row],[Site]]="GODACO"), "No", "Yes")</f>
        <v>Yes</v>
      </c>
      <c r="D2663" s="40">
        <f>MAX(DATE(Table1[Year],1,1),DATE(Table1[Year],1,1)-WEEKDAY(DATE(Table1[Year],1,1),2)+(Table1[WeekNum]-1)*7+1)</f>
        <v>44606</v>
      </c>
      <c r="E2663" s="40">
        <f>MIN(DATE(Table1[Year]+1,1,0),DATE(Table1[Year],1,1)-WEEKDAY(DATE(Table1[Year],1,1),2)+Table1[WeekNum]*7)</f>
        <v>44612</v>
      </c>
      <c r="F2663" s="15">
        <v>2022</v>
      </c>
      <c r="G2663" s="15">
        <f t="shared" si="82"/>
        <v>2</v>
      </c>
      <c r="H2663" s="16">
        <v>8</v>
      </c>
      <c r="I2663" s="207" t="str">
        <f>"W" &amp;Table1[[#This Row],[WeekNum]]</f>
        <v>W8</v>
      </c>
      <c r="J2663" s="19" t="str">
        <f t="shared" si="83"/>
        <v>22-W08</v>
      </c>
      <c r="K2663" s="4" t="s">
        <v>648</v>
      </c>
      <c r="L2663" s="4"/>
      <c r="M2663" s="4" t="s">
        <v>72</v>
      </c>
      <c r="N2663" s="11" t="s">
        <v>428</v>
      </c>
      <c r="O2663" s="266" t="s">
        <v>400</v>
      </c>
      <c r="P2663" s="11" t="s">
        <v>373</v>
      </c>
      <c r="Q2663" s="11" t="s">
        <v>419</v>
      </c>
      <c r="R2663" s="3">
        <v>0</v>
      </c>
      <c r="S2663" s="3">
        <v>0</v>
      </c>
      <c r="T2663" s="206">
        <f>ABS(Table1[[#This Row],[Prod]]-Table1[[#This Row],[Planned]])</f>
        <v>0</v>
      </c>
      <c r="U2663" s="209">
        <f>IF(ABS(Table1[[#This Row],[Prod]]-Table1[[#This Row],[Planned]])&gt;Table1[[#This Row],[Planned]],0,IF(Table1[[#This Row],[Planned]]=0,0,1-ABS(Table1[[#This Row],[Prod]]-Table1[[#This Row],[Planned]])/Table1[[#This Row],[Planned]]))</f>
        <v>0</v>
      </c>
      <c r="V2663" s="11"/>
      <c r="W2663" s="11"/>
      <c r="X2663" s="27">
        <v>0</v>
      </c>
      <c r="Y2663" s="206">
        <f>Table1[[#This Row],[Prod]]</f>
        <v>0</v>
      </c>
      <c r="Z2663" s="206">
        <f>ABS(Table1[[#This Row],[Prod2]]-Table1[[#This Row],[Plan Revised]])</f>
        <v>0</v>
      </c>
      <c r="AA2663" s="209">
        <f>IF(ABS(Table1[[#This Row],[Prod2]]-Table1[[#This Row],[Plan Revised]])&gt;Table1[[#This Row],[Plan Revised]],0,IF(Table1[[#This Row],[Plan Revised]]=0,0,1-ABS(Table1[[#This Row],[Prod2]]-Table1[[#This Row],[Plan Revised]])/Table1[[#This Row],[Plan Revised]]))</f>
        <v>0</v>
      </c>
      <c r="AB2663" s="3"/>
      <c r="AC2663" s="30"/>
      <c r="AD2663"/>
      <c r="AF2663"/>
    </row>
    <row r="2664" spans="1:32">
      <c r="A2664" s="15" t="str">
        <f>IF(Table1[Week]=WeekSel,"Yes","No")</f>
        <v>No</v>
      </c>
      <c r="B2664" s="15" t="str">
        <f>IF((Table1[StartDate]&gt;=Date.GraphMin)*(Table1[StartDate]&lt;=Date.GraphMax)=1,"Yes","No")</f>
        <v>No</v>
      </c>
      <c r="C2664" s="15" t="str">
        <f>IF(OR(Table1[[#This Row],[Site]]="FOOD MILLING",Table1[[#This Row],[Site]]="GODACO"), "No", "Yes")</f>
        <v>Yes</v>
      </c>
      <c r="D2664" s="40">
        <f>MAX(DATE(Table1[Year],1,1),DATE(Table1[Year],1,1)-WEEKDAY(DATE(Table1[Year],1,1),2)+(Table1[WeekNum]-1)*7+1)</f>
        <v>44606</v>
      </c>
      <c r="E2664" s="40">
        <f>MIN(DATE(Table1[Year]+1,1,0),DATE(Table1[Year],1,1)-WEEKDAY(DATE(Table1[Year],1,1),2)+Table1[WeekNum]*7)</f>
        <v>44612</v>
      </c>
      <c r="F2664" s="15">
        <v>2022</v>
      </c>
      <c r="G2664" s="15">
        <f t="shared" si="82"/>
        <v>2</v>
      </c>
      <c r="H2664" s="16">
        <v>8</v>
      </c>
      <c r="I2664" s="207" t="str">
        <f>"W" &amp;Table1[[#This Row],[WeekNum]]</f>
        <v>W8</v>
      </c>
      <c r="J2664" s="19" t="str">
        <f t="shared" si="83"/>
        <v>22-W08</v>
      </c>
      <c r="K2664" s="4" t="s">
        <v>649</v>
      </c>
      <c r="L2664" s="4"/>
      <c r="M2664" s="4" t="s">
        <v>72</v>
      </c>
      <c r="N2664" s="11" t="s">
        <v>428</v>
      </c>
      <c r="O2664" s="266" t="s">
        <v>400</v>
      </c>
      <c r="P2664" s="11" t="s">
        <v>373</v>
      </c>
      <c r="Q2664" s="11" t="s">
        <v>421</v>
      </c>
      <c r="R2664" s="3">
        <v>0</v>
      </c>
      <c r="S2664" s="3">
        <v>0</v>
      </c>
      <c r="T2664" s="206">
        <f>ABS(Table1[[#This Row],[Prod]]-Table1[[#This Row],[Planned]])</f>
        <v>0</v>
      </c>
      <c r="U2664" s="209">
        <f>IF(ABS(Table1[[#This Row],[Prod]]-Table1[[#This Row],[Planned]])&gt;Table1[[#This Row],[Planned]],0,IF(Table1[[#This Row],[Planned]]=0,0,1-ABS(Table1[[#This Row],[Prod]]-Table1[[#This Row],[Planned]])/Table1[[#This Row],[Planned]]))</f>
        <v>0</v>
      </c>
      <c r="V2664" s="11"/>
      <c r="W2664" s="11"/>
      <c r="X2664" s="27">
        <v>0</v>
      </c>
      <c r="Y2664" s="206">
        <f>Table1[[#This Row],[Prod]]</f>
        <v>0</v>
      </c>
      <c r="Z2664" s="206">
        <f>ABS(Table1[[#This Row],[Prod2]]-Table1[[#This Row],[Plan Revised]])</f>
        <v>0</v>
      </c>
      <c r="AA2664" s="209">
        <f>IF(ABS(Table1[[#This Row],[Prod2]]-Table1[[#This Row],[Plan Revised]])&gt;Table1[[#This Row],[Plan Revised]],0,IF(Table1[[#This Row],[Plan Revised]]=0,0,1-ABS(Table1[[#This Row],[Prod2]]-Table1[[#This Row],[Plan Revised]])/Table1[[#This Row],[Plan Revised]]))</f>
        <v>0</v>
      </c>
      <c r="AB2664" s="3"/>
      <c r="AC2664" s="30"/>
      <c r="AD2664"/>
      <c r="AF2664"/>
    </row>
    <row r="2665" spans="1:32">
      <c r="A2665" s="15" t="str">
        <f>IF(Table1[Week]=WeekSel,"Yes","No")</f>
        <v>No</v>
      </c>
      <c r="B2665" s="15" t="str">
        <f>IF((Table1[StartDate]&gt;=Date.GraphMin)*(Table1[StartDate]&lt;=Date.GraphMax)=1,"Yes","No")</f>
        <v>No</v>
      </c>
      <c r="C2665" s="15" t="str">
        <f>IF(OR(Table1[[#This Row],[Site]]="FOOD MILLING",Table1[[#This Row],[Site]]="GODACO"), "No", "Yes")</f>
        <v>Yes</v>
      </c>
      <c r="D2665" s="40">
        <f>MAX(DATE(Table1[Year],1,1),DATE(Table1[Year],1,1)-WEEKDAY(DATE(Table1[Year],1,1),2)+(Table1[WeekNum]-1)*7+1)</f>
        <v>44606</v>
      </c>
      <c r="E2665" s="40">
        <f>MIN(DATE(Table1[Year]+1,1,0),DATE(Table1[Year],1,1)-WEEKDAY(DATE(Table1[Year],1,1),2)+Table1[WeekNum]*7)</f>
        <v>44612</v>
      </c>
      <c r="F2665" s="15">
        <v>2022</v>
      </c>
      <c r="G2665" s="15">
        <f t="shared" si="82"/>
        <v>2</v>
      </c>
      <c r="H2665" s="16">
        <v>8</v>
      </c>
      <c r="I2665" s="207" t="str">
        <f>"W" &amp;Table1[[#This Row],[WeekNum]]</f>
        <v>W8</v>
      </c>
      <c r="J2665" s="19" t="str">
        <f t="shared" si="83"/>
        <v>22-W08</v>
      </c>
      <c r="K2665" s="4" t="s">
        <v>649</v>
      </c>
      <c r="L2665" s="4"/>
      <c r="M2665" s="4" t="s">
        <v>72</v>
      </c>
      <c r="N2665" s="11" t="s">
        <v>428</v>
      </c>
      <c r="O2665" s="266" t="s">
        <v>400</v>
      </c>
      <c r="P2665" s="11" t="s">
        <v>373</v>
      </c>
      <c r="Q2665" s="11" t="s">
        <v>419</v>
      </c>
      <c r="R2665" s="3">
        <v>0</v>
      </c>
      <c r="S2665" s="3">
        <v>0</v>
      </c>
      <c r="T2665" s="206">
        <f>ABS(Table1[[#This Row],[Prod]]-Table1[[#This Row],[Planned]])</f>
        <v>0</v>
      </c>
      <c r="U2665" s="209">
        <f>IF(ABS(Table1[[#This Row],[Prod]]-Table1[[#This Row],[Planned]])&gt;Table1[[#This Row],[Planned]],0,IF(Table1[[#This Row],[Planned]]=0,0,1-ABS(Table1[[#This Row],[Prod]]-Table1[[#This Row],[Planned]])/Table1[[#This Row],[Planned]]))</f>
        <v>0</v>
      </c>
      <c r="V2665" s="11"/>
      <c r="W2665" s="11"/>
      <c r="X2665" s="27">
        <v>0</v>
      </c>
      <c r="Y2665" s="206">
        <f>Table1[[#This Row],[Prod]]</f>
        <v>0</v>
      </c>
      <c r="Z2665" s="206">
        <f>ABS(Table1[[#This Row],[Prod2]]-Table1[[#This Row],[Plan Revised]])</f>
        <v>0</v>
      </c>
      <c r="AA2665" s="209">
        <f>IF(ABS(Table1[[#This Row],[Prod2]]-Table1[[#This Row],[Plan Revised]])&gt;Table1[[#This Row],[Plan Revised]],0,IF(Table1[[#This Row],[Plan Revised]]=0,0,1-ABS(Table1[[#This Row],[Prod2]]-Table1[[#This Row],[Plan Revised]])/Table1[[#This Row],[Plan Revised]]))</f>
        <v>0</v>
      </c>
      <c r="AB2665" s="3"/>
      <c r="AC2665" s="30"/>
      <c r="AD2665"/>
      <c r="AF2665"/>
    </row>
    <row r="2666" spans="1:32">
      <c r="A2666" s="15" t="str">
        <f>IF(Table1[Week]=WeekSel,"Yes","No")</f>
        <v>No</v>
      </c>
      <c r="B2666" s="15" t="str">
        <f>IF((Table1[StartDate]&gt;=Date.GraphMin)*(Table1[StartDate]&lt;=Date.GraphMax)=1,"Yes","No")</f>
        <v>No</v>
      </c>
      <c r="C2666" s="15" t="str">
        <f>IF(OR(Table1[[#This Row],[Site]]="FOOD MILLING",Table1[[#This Row],[Site]]="GODACO"), "No", "Yes")</f>
        <v>Yes</v>
      </c>
      <c r="D2666" s="40">
        <f>MAX(DATE(Table1[Year],1,1),DATE(Table1[Year],1,1)-WEEKDAY(DATE(Table1[Year],1,1),2)+(Table1[WeekNum]-1)*7+1)</f>
        <v>44606</v>
      </c>
      <c r="E2666" s="40">
        <f>MIN(DATE(Table1[Year]+1,1,0),DATE(Table1[Year],1,1)-WEEKDAY(DATE(Table1[Year],1,1),2)+Table1[WeekNum]*7)</f>
        <v>44612</v>
      </c>
      <c r="F2666" s="15">
        <v>2022</v>
      </c>
      <c r="G2666" s="15">
        <f t="shared" si="82"/>
        <v>2</v>
      </c>
      <c r="H2666" s="16">
        <v>8</v>
      </c>
      <c r="I2666" s="207" t="str">
        <f>"W" &amp;Table1[[#This Row],[WeekNum]]</f>
        <v>W8</v>
      </c>
      <c r="J2666" s="19" t="str">
        <f t="shared" si="83"/>
        <v>22-W08</v>
      </c>
      <c r="K2666" s="4" t="s">
        <v>650</v>
      </c>
      <c r="L2666" s="4"/>
      <c r="M2666" s="4" t="s">
        <v>72</v>
      </c>
      <c r="N2666" s="11" t="s">
        <v>428</v>
      </c>
      <c r="O2666" s="266" t="s">
        <v>400</v>
      </c>
      <c r="P2666" s="11" t="s">
        <v>373</v>
      </c>
      <c r="Q2666" s="11" t="s">
        <v>419</v>
      </c>
      <c r="R2666" s="3">
        <v>10000</v>
      </c>
      <c r="S2666" s="3">
        <v>9301.25</v>
      </c>
      <c r="T2666" s="206">
        <f>ABS(Table1[[#This Row],[Prod]]-Table1[[#This Row],[Planned]])</f>
        <v>698.75</v>
      </c>
      <c r="U2666" s="209">
        <f>IF(ABS(Table1[[#This Row],[Prod]]-Table1[[#This Row],[Planned]])&gt;Table1[[#This Row],[Planned]],0,IF(Table1[[#This Row],[Planned]]=0,0,1-ABS(Table1[[#This Row],[Prod]]-Table1[[#This Row],[Planned]])/Table1[[#This Row],[Planned]]))</f>
        <v>0.93012499999999998</v>
      </c>
      <c r="V2666" s="11"/>
      <c r="W2666" s="11"/>
      <c r="X2666" s="27">
        <v>10000</v>
      </c>
      <c r="Y2666" s="206">
        <f>Table1[[#This Row],[Prod]]</f>
        <v>9301.25</v>
      </c>
      <c r="Z2666" s="206">
        <f>ABS(Table1[[#This Row],[Prod2]]-Table1[[#This Row],[Plan Revised]])</f>
        <v>698.75</v>
      </c>
      <c r="AA2666" s="209">
        <f>IF(ABS(Table1[[#This Row],[Prod2]]-Table1[[#This Row],[Plan Revised]])&gt;Table1[[#This Row],[Plan Revised]],0,IF(Table1[[#This Row],[Plan Revised]]=0,0,1-ABS(Table1[[#This Row],[Prod2]]-Table1[[#This Row],[Plan Revised]])/Table1[[#This Row],[Plan Revised]]))</f>
        <v>0.93012499999999998</v>
      </c>
      <c r="AB2666" s="3"/>
      <c r="AC2666" s="30"/>
      <c r="AD2666"/>
      <c r="AF2666"/>
    </row>
    <row r="2667" spans="1:32">
      <c r="A2667" s="15" t="str">
        <f>IF(Table1[Week]=WeekSel,"Yes","No")</f>
        <v>No</v>
      </c>
      <c r="B2667" s="15" t="str">
        <f>IF((Table1[StartDate]&gt;=Date.GraphMin)*(Table1[StartDate]&lt;=Date.GraphMax)=1,"Yes","No")</f>
        <v>No</v>
      </c>
      <c r="C2667" s="15" t="str">
        <f>IF(OR(Table1[[#This Row],[Site]]="FOOD MILLING",Table1[[#This Row],[Site]]="GODACO"), "No", "Yes")</f>
        <v>Yes</v>
      </c>
      <c r="D2667" s="40">
        <f>MAX(DATE(Table1[Year],1,1),DATE(Table1[Year],1,1)-WEEKDAY(DATE(Table1[Year],1,1),2)+(Table1[WeekNum]-1)*7+1)</f>
        <v>44606</v>
      </c>
      <c r="E2667" s="40">
        <f>MIN(DATE(Table1[Year]+1,1,0),DATE(Table1[Year],1,1)-WEEKDAY(DATE(Table1[Year],1,1),2)+Table1[WeekNum]*7)</f>
        <v>44612</v>
      </c>
      <c r="F2667" s="15">
        <v>2022</v>
      </c>
      <c r="G2667" s="15">
        <f t="shared" si="82"/>
        <v>2</v>
      </c>
      <c r="H2667" s="16">
        <v>8</v>
      </c>
      <c r="I2667" s="207" t="str">
        <f>"W" &amp;Table1[[#This Row],[WeekNum]]</f>
        <v>W8</v>
      </c>
      <c r="J2667" s="19" t="str">
        <f t="shared" si="83"/>
        <v>22-W08</v>
      </c>
      <c r="K2667" s="4" t="s">
        <v>651</v>
      </c>
      <c r="L2667" s="4"/>
      <c r="M2667" s="4" t="s">
        <v>72</v>
      </c>
      <c r="N2667" s="11" t="s">
        <v>428</v>
      </c>
      <c r="O2667" s="266" t="s">
        <v>400</v>
      </c>
      <c r="P2667" s="11" t="s">
        <v>373</v>
      </c>
      <c r="Q2667" s="11" t="s">
        <v>421</v>
      </c>
      <c r="R2667" s="3">
        <v>2000</v>
      </c>
      <c r="S2667" s="3">
        <v>0</v>
      </c>
      <c r="T2667" s="206">
        <f>ABS(Table1[[#This Row],[Prod]]-Table1[[#This Row],[Planned]])</f>
        <v>2000</v>
      </c>
      <c r="U2667" s="209">
        <f>IF(ABS(Table1[[#This Row],[Prod]]-Table1[[#This Row],[Planned]])&gt;Table1[[#This Row],[Planned]],0,IF(Table1[[#This Row],[Planned]]=0,0,1-ABS(Table1[[#This Row],[Prod]]-Table1[[#This Row],[Planned]])/Table1[[#This Row],[Planned]]))</f>
        <v>0</v>
      </c>
      <c r="V2667" s="11"/>
      <c r="W2667" s="11"/>
      <c r="X2667" s="27">
        <v>0</v>
      </c>
      <c r="Y2667" s="206">
        <f>Table1[[#This Row],[Prod]]</f>
        <v>0</v>
      </c>
      <c r="Z2667" s="206">
        <f>ABS(Table1[[#This Row],[Prod2]]-Table1[[#This Row],[Plan Revised]])</f>
        <v>0</v>
      </c>
      <c r="AA2667" s="209">
        <f>IF(ABS(Table1[[#This Row],[Prod2]]-Table1[[#This Row],[Plan Revised]])&gt;Table1[[#This Row],[Plan Revised]],0,IF(Table1[[#This Row],[Plan Revised]]=0,0,1-ABS(Table1[[#This Row],[Prod2]]-Table1[[#This Row],[Plan Revised]])/Table1[[#This Row],[Plan Revised]]))</f>
        <v>0</v>
      </c>
      <c r="AB2667" s="3"/>
      <c r="AC2667" s="30"/>
      <c r="AD2667"/>
      <c r="AF2667"/>
    </row>
    <row r="2668" spans="1:32">
      <c r="A2668" s="15" t="str">
        <f>IF(Table1[Week]=WeekSel,"Yes","No")</f>
        <v>No</v>
      </c>
      <c r="B2668" s="15" t="str">
        <f>IF((Table1[StartDate]&gt;=Date.GraphMin)*(Table1[StartDate]&lt;=Date.GraphMax)=1,"Yes","No")</f>
        <v>No</v>
      </c>
      <c r="C2668" s="15" t="str">
        <f>IF(OR(Table1[[#This Row],[Site]]="FOOD MILLING",Table1[[#This Row],[Site]]="GODACO"), "No", "Yes")</f>
        <v>Yes</v>
      </c>
      <c r="D2668" s="40">
        <f>MAX(DATE(Table1[Year],1,1),DATE(Table1[Year],1,1)-WEEKDAY(DATE(Table1[Year],1,1),2)+(Table1[WeekNum]-1)*7+1)</f>
        <v>44606</v>
      </c>
      <c r="E2668" s="40">
        <f>MIN(DATE(Table1[Year]+1,1,0),DATE(Table1[Year],1,1)-WEEKDAY(DATE(Table1[Year],1,1),2)+Table1[WeekNum]*7)</f>
        <v>44612</v>
      </c>
      <c r="F2668" s="15">
        <v>2022</v>
      </c>
      <c r="G2668" s="15">
        <f t="shared" si="82"/>
        <v>2</v>
      </c>
      <c r="H2668" s="16">
        <v>8</v>
      </c>
      <c r="I2668" s="207" t="str">
        <f>"W" &amp;Table1[[#This Row],[WeekNum]]</f>
        <v>W8</v>
      </c>
      <c r="J2668" s="19" t="str">
        <f t="shared" si="83"/>
        <v>22-W08</v>
      </c>
      <c r="K2668" s="4" t="s">
        <v>651</v>
      </c>
      <c r="L2668" s="4"/>
      <c r="M2668" s="4" t="s">
        <v>72</v>
      </c>
      <c r="N2668" s="11" t="s">
        <v>428</v>
      </c>
      <c r="O2668" s="266" t="s">
        <v>400</v>
      </c>
      <c r="P2668" s="11" t="s">
        <v>373</v>
      </c>
      <c r="Q2668" s="11" t="s">
        <v>419</v>
      </c>
      <c r="R2668" s="3">
        <v>2000</v>
      </c>
      <c r="S2668" s="3">
        <v>0</v>
      </c>
      <c r="T2668" s="206">
        <f>ABS(Table1[[#This Row],[Prod]]-Table1[[#This Row],[Planned]])</f>
        <v>2000</v>
      </c>
      <c r="U2668" s="209">
        <f>IF(ABS(Table1[[#This Row],[Prod]]-Table1[[#This Row],[Planned]])&gt;Table1[[#This Row],[Planned]],0,IF(Table1[[#This Row],[Planned]]=0,0,1-ABS(Table1[[#This Row],[Prod]]-Table1[[#This Row],[Planned]])/Table1[[#This Row],[Planned]]))</f>
        <v>0</v>
      </c>
      <c r="V2668" s="11"/>
      <c r="W2668" s="11"/>
      <c r="X2668" s="27">
        <v>0</v>
      </c>
      <c r="Y2668" s="206">
        <f>Table1[[#This Row],[Prod]]</f>
        <v>0</v>
      </c>
      <c r="Z2668" s="206">
        <f>ABS(Table1[[#This Row],[Prod2]]-Table1[[#This Row],[Plan Revised]])</f>
        <v>0</v>
      </c>
      <c r="AA2668" s="209">
        <f>IF(ABS(Table1[[#This Row],[Prod2]]-Table1[[#This Row],[Plan Revised]])&gt;Table1[[#This Row],[Plan Revised]],0,IF(Table1[[#This Row],[Plan Revised]]=0,0,1-ABS(Table1[[#This Row],[Prod2]]-Table1[[#This Row],[Plan Revised]])/Table1[[#This Row],[Plan Revised]]))</f>
        <v>0</v>
      </c>
      <c r="AB2668" s="3"/>
      <c r="AC2668" s="30"/>
      <c r="AD2668"/>
      <c r="AF2668"/>
    </row>
    <row r="2669" spans="1:32">
      <c r="A2669" s="15" t="str">
        <f>IF(Table1[Week]=WeekSel,"Yes","No")</f>
        <v>No</v>
      </c>
      <c r="B2669" s="15" t="str">
        <f>IF((Table1[StartDate]&gt;=Date.GraphMin)*(Table1[StartDate]&lt;=Date.GraphMax)=1,"Yes","No")</f>
        <v>No</v>
      </c>
      <c r="C2669" s="15" t="str">
        <f>IF(OR(Table1[[#This Row],[Site]]="FOOD MILLING",Table1[[#This Row],[Site]]="GODACO"), "No", "Yes")</f>
        <v>Yes</v>
      </c>
      <c r="D2669" s="40">
        <f>MAX(DATE(Table1[Year],1,1),DATE(Table1[Year],1,1)-WEEKDAY(DATE(Table1[Year],1,1),2)+(Table1[WeekNum]-1)*7+1)</f>
        <v>44606</v>
      </c>
      <c r="E2669" s="40">
        <f>MIN(DATE(Table1[Year]+1,1,0),DATE(Table1[Year],1,1)-WEEKDAY(DATE(Table1[Year],1,1),2)+Table1[WeekNum]*7)</f>
        <v>44612</v>
      </c>
      <c r="F2669" s="15">
        <v>2022</v>
      </c>
      <c r="G2669" s="15">
        <f t="shared" si="82"/>
        <v>2</v>
      </c>
      <c r="H2669" s="16">
        <v>8</v>
      </c>
      <c r="I2669" s="207" t="str">
        <f>"W" &amp;Table1[[#This Row],[WeekNum]]</f>
        <v>W8</v>
      </c>
      <c r="J2669" s="19" t="str">
        <f t="shared" si="83"/>
        <v>22-W08</v>
      </c>
      <c r="K2669" s="4" t="s">
        <v>652</v>
      </c>
      <c r="L2669" s="4"/>
      <c r="M2669" s="4" t="s">
        <v>72</v>
      </c>
      <c r="N2669" s="11" t="s">
        <v>428</v>
      </c>
      <c r="O2669" s="266" t="s">
        <v>400</v>
      </c>
      <c r="P2669" s="11" t="s">
        <v>373</v>
      </c>
      <c r="Q2669" s="11" t="s">
        <v>419</v>
      </c>
      <c r="R2669" s="3">
        <v>2000</v>
      </c>
      <c r="S2669" s="3">
        <v>0</v>
      </c>
      <c r="T2669" s="206">
        <f>ABS(Table1[[#This Row],[Prod]]-Table1[[#This Row],[Planned]])</f>
        <v>2000</v>
      </c>
      <c r="U2669" s="209">
        <f>IF(ABS(Table1[[#This Row],[Prod]]-Table1[[#This Row],[Planned]])&gt;Table1[[#This Row],[Planned]],0,IF(Table1[[#This Row],[Planned]]=0,0,1-ABS(Table1[[#This Row],[Prod]]-Table1[[#This Row],[Planned]])/Table1[[#This Row],[Planned]]))</f>
        <v>0</v>
      </c>
      <c r="V2669" s="11"/>
      <c r="W2669" s="11"/>
      <c r="X2669" s="27">
        <v>0</v>
      </c>
      <c r="Y2669" s="206">
        <f>Table1[[#This Row],[Prod]]</f>
        <v>0</v>
      </c>
      <c r="Z2669" s="206">
        <f>ABS(Table1[[#This Row],[Prod2]]-Table1[[#This Row],[Plan Revised]])</f>
        <v>0</v>
      </c>
      <c r="AA2669" s="209">
        <f>IF(ABS(Table1[[#This Row],[Prod2]]-Table1[[#This Row],[Plan Revised]])&gt;Table1[[#This Row],[Plan Revised]],0,IF(Table1[[#This Row],[Plan Revised]]=0,0,1-ABS(Table1[[#This Row],[Prod2]]-Table1[[#This Row],[Plan Revised]])/Table1[[#This Row],[Plan Revised]]))</f>
        <v>0</v>
      </c>
      <c r="AB2669" s="3"/>
      <c r="AC2669" s="30"/>
      <c r="AD2669"/>
      <c r="AF2669"/>
    </row>
    <row r="2670" spans="1:32">
      <c r="A2670" s="15" t="str">
        <f>IF(Table1[Week]=WeekSel,"Yes","No")</f>
        <v>No</v>
      </c>
      <c r="B2670" s="15" t="str">
        <f>IF((Table1[StartDate]&gt;=Date.GraphMin)*(Table1[StartDate]&lt;=Date.GraphMax)=1,"Yes","No")</f>
        <v>No</v>
      </c>
      <c r="C2670" s="15" t="str">
        <f>IF(OR(Table1[[#This Row],[Site]]="FOOD MILLING",Table1[[#This Row],[Site]]="GODACO"), "No", "Yes")</f>
        <v>Yes</v>
      </c>
      <c r="D2670" s="40">
        <f>MAX(DATE(Table1[Year],1,1),DATE(Table1[Year],1,1)-WEEKDAY(DATE(Table1[Year],1,1),2)+(Table1[WeekNum]-1)*7+1)</f>
        <v>44606</v>
      </c>
      <c r="E2670" s="40">
        <f>MIN(DATE(Table1[Year]+1,1,0),DATE(Table1[Year],1,1)-WEEKDAY(DATE(Table1[Year],1,1),2)+Table1[WeekNum]*7)</f>
        <v>44612</v>
      </c>
      <c r="F2670" s="15">
        <v>2022</v>
      </c>
      <c r="G2670" s="15">
        <f t="shared" si="82"/>
        <v>2</v>
      </c>
      <c r="H2670" s="16">
        <v>8</v>
      </c>
      <c r="I2670" s="207" t="str">
        <f>"W" &amp;Table1[[#This Row],[WeekNum]]</f>
        <v>W8</v>
      </c>
      <c r="J2670" s="19" t="str">
        <f t="shared" si="83"/>
        <v>22-W08</v>
      </c>
      <c r="K2670" s="4" t="s">
        <v>653</v>
      </c>
      <c r="L2670" s="4"/>
      <c r="M2670" s="4" t="s">
        <v>72</v>
      </c>
      <c r="N2670" s="11" t="s">
        <v>428</v>
      </c>
      <c r="O2670" s="266" t="s">
        <v>400</v>
      </c>
      <c r="P2670" s="11" t="s">
        <v>373</v>
      </c>
      <c r="Q2670" s="11" t="s">
        <v>421</v>
      </c>
      <c r="R2670" s="3">
        <v>0</v>
      </c>
      <c r="S2670" s="3">
        <v>0</v>
      </c>
      <c r="T2670" s="206">
        <f>ABS(Table1[[#This Row],[Prod]]-Table1[[#This Row],[Planned]])</f>
        <v>0</v>
      </c>
      <c r="U2670" s="209">
        <f>IF(ABS(Table1[[#This Row],[Prod]]-Table1[[#This Row],[Planned]])&gt;Table1[[#This Row],[Planned]],0,IF(Table1[[#This Row],[Planned]]=0,0,1-ABS(Table1[[#This Row],[Prod]]-Table1[[#This Row],[Planned]])/Table1[[#This Row],[Planned]]))</f>
        <v>0</v>
      </c>
      <c r="V2670" s="11"/>
      <c r="W2670" s="11"/>
      <c r="X2670" s="27">
        <v>0</v>
      </c>
      <c r="Y2670" s="206">
        <f>Table1[[#This Row],[Prod]]</f>
        <v>0</v>
      </c>
      <c r="Z2670" s="206">
        <f>ABS(Table1[[#This Row],[Prod2]]-Table1[[#This Row],[Plan Revised]])</f>
        <v>0</v>
      </c>
      <c r="AA2670" s="209">
        <f>IF(ABS(Table1[[#This Row],[Prod2]]-Table1[[#This Row],[Plan Revised]])&gt;Table1[[#This Row],[Plan Revised]],0,IF(Table1[[#This Row],[Plan Revised]]=0,0,1-ABS(Table1[[#This Row],[Prod2]]-Table1[[#This Row],[Plan Revised]])/Table1[[#This Row],[Plan Revised]]))</f>
        <v>0</v>
      </c>
      <c r="AB2670" s="3"/>
      <c r="AC2670" s="30"/>
      <c r="AD2670"/>
      <c r="AF2670"/>
    </row>
    <row r="2671" spans="1:32">
      <c r="A2671" s="15" t="str">
        <f>IF(Table1[Week]=WeekSel,"Yes","No")</f>
        <v>No</v>
      </c>
      <c r="B2671" s="15" t="str">
        <f>IF((Table1[StartDate]&gt;=Date.GraphMin)*(Table1[StartDate]&lt;=Date.GraphMax)=1,"Yes","No")</f>
        <v>No</v>
      </c>
      <c r="C2671" s="15" t="str">
        <f>IF(OR(Table1[[#This Row],[Site]]="FOOD MILLING",Table1[[#This Row],[Site]]="GODACO"), "No", "Yes")</f>
        <v>Yes</v>
      </c>
      <c r="D2671" s="40">
        <f>MAX(DATE(Table1[Year],1,1),DATE(Table1[Year],1,1)-WEEKDAY(DATE(Table1[Year],1,1),2)+(Table1[WeekNum]-1)*7+1)</f>
        <v>44606</v>
      </c>
      <c r="E2671" s="40">
        <f>MIN(DATE(Table1[Year]+1,1,0),DATE(Table1[Year],1,1)-WEEKDAY(DATE(Table1[Year],1,1),2)+Table1[WeekNum]*7)</f>
        <v>44612</v>
      </c>
      <c r="F2671" s="15">
        <v>2022</v>
      </c>
      <c r="G2671" s="15">
        <f t="shared" si="82"/>
        <v>2</v>
      </c>
      <c r="H2671" s="16">
        <v>8</v>
      </c>
      <c r="I2671" s="207" t="str">
        <f>"W" &amp;Table1[[#This Row],[WeekNum]]</f>
        <v>W8</v>
      </c>
      <c r="J2671" s="19" t="str">
        <f t="shared" si="83"/>
        <v>22-W08</v>
      </c>
      <c r="K2671" s="4" t="s">
        <v>653</v>
      </c>
      <c r="L2671" s="4"/>
      <c r="M2671" s="4" t="s">
        <v>72</v>
      </c>
      <c r="N2671" s="11" t="s">
        <v>428</v>
      </c>
      <c r="O2671" s="266" t="s">
        <v>400</v>
      </c>
      <c r="P2671" s="11" t="s">
        <v>373</v>
      </c>
      <c r="Q2671" s="11" t="s">
        <v>419</v>
      </c>
      <c r="R2671" s="3">
        <v>0</v>
      </c>
      <c r="S2671" s="3">
        <v>0</v>
      </c>
      <c r="T2671" s="206">
        <f>ABS(Table1[[#This Row],[Prod]]-Table1[[#This Row],[Planned]])</f>
        <v>0</v>
      </c>
      <c r="U2671" s="209">
        <f>IF(ABS(Table1[[#This Row],[Prod]]-Table1[[#This Row],[Planned]])&gt;Table1[[#This Row],[Planned]],0,IF(Table1[[#This Row],[Planned]]=0,0,1-ABS(Table1[[#This Row],[Prod]]-Table1[[#This Row],[Planned]])/Table1[[#This Row],[Planned]]))</f>
        <v>0</v>
      </c>
      <c r="V2671" s="11"/>
      <c r="W2671" s="11"/>
      <c r="X2671" s="27">
        <v>0</v>
      </c>
      <c r="Y2671" s="206">
        <f>Table1[[#This Row],[Prod]]</f>
        <v>0</v>
      </c>
      <c r="Z2671" s="206">
        <f>ABS(Table1[[#This Row],[Prod2]]-Table1[[#This Row],[Plan Revised]])</f>
        <v>0</v>
      </c>
      <c r="AA2671" s="209">
        <f>IF(ABS(Table1[[#This Row],[Prod2]]-Table1[[#This Row],[Plan Revised]])&gt;Table1[[#This Row],[Plan Revised]],0,IF(Table1[[#This Row],[Plan Revised]]=0,0,1-ABS(Table1[[#This Row],[Prod2]]-Table1[[#This Row],[Plan Revised]])/Table1[[#This Row],[Plan Revised]]))</f>
        <v>0</v>
      </c>
      <c r="AB2671" s="3"/>
      <c r="AC2671" s="30"/>
      <c r="AD2671"/>
      <c r="AF2671"/>
    </row>
    <row r="2672" spans="1:32">
      <c r="A2672" s="15" t="str">
        <f>IF(Table1[Week]=WeekSel,"Yes","No")</f>
        <v>No</v>
      </c>
      <c r="B2672" s="15" t="str">
        <f>IF((Table1[StartDate]&gt;=Date.GraphMin)*(Table1[StartDate]&lt;=Date.GraphMax)=1,"Yes","No")</f>
        <v>No</v>
      </c>
      <c r="C2672" s="15" t="str">
        <f>IF(OR(Table1[[#This Row],[Site]]="FOOD MILLING",Table1[[#This Row],[Site]]="GODACO"), "No", "Yes")</f>
        <v>Yes</v>
      </c>
      <c r="D2672" s="40">
        <f>MAX(DATE(Table1[Year],1,1),DATE(Table1[Year],1,1)-WEEKDAY(DATE(Table1[Year],1,1),2)+(Table1[WeekNum]-1)*7+1)</f>
        <v>44606</v>
      </c>
      <c r="E2672" s="40">
        <f>MIN(DATE(Table1[Year]+1,1,0),DATE(Table1[Year],1,1)-WEEKDAY(DATE(Table1[Year],1,1),2)+Table1[WeekNum]*7)</f>
        <v>44612</v>
      </c>
      <c r="F2672" s="15">
        <v>2022</v>
      </c>
      <c r="G2672" s="15">
        <f t="shared" si="82"/>
        <v>2</v>
      </c>
      <c r="H2672" s="16">
        <v>8</v>
      </c>
      <c r="I2672" s="207" t="str">
        <f>"W" &amp;Table1[[#This Row],[WeekNum]]</f>
        <v>W8</v>
      </c>
      <c r="J2672" s="19" t="str">
        <f t="shared" si="83"/>
        <v>22-W08</v>
      </c>
      <c r="K2672" s="4" t="s">
        <v>654</v>
      </c>
      <c r="L2672" s="4"/>
      <c r="M2672" s="4" t="s">
        <v>72</v>
      </c>
      <c r="N2672" s="11" t="s">
        <v>428</v>
      </c>
      <c r="O2672" s="266" t="s">
        <v>400</v>
      </c>
      <c r="P2672" s="11" t="s">
        <v>373</v>
      </c>
      <c r="Q2672" s="11" t="s">
        <v>419</v>
      </c>
      <c r="R2672" s="3">
        <v>0</v>
      </c>
      <c r="S2672" s="3">
        <v>0</v>
      </c>
      <c r="T2672" s="206">
        <f>ABS(Table1[[#This Row],[Prod]]-Table1[[#This Row],[Planned]])</f>
        <v>0</v>
      </c>
      <c r="U2672" s="209">
        <f>IF(ABS(Table1[[#This Row],[Prod]]-Table1[[#This Row],[Planned]])&gt;Table1[[#This Row],[Planned]],0,IF(Table1[[#This Row],[Planned]]=0,0,1-ABS(Table1[[#This Row],[Prod]]-Table1[[#This Row],[Planned]])/Table1[[#This Row],[Planned]]))</f>
        <v>0</v>
      </c>
      <c r="V2672" s="11"/>
      <c r="W2672" s="11"/>
      <c r="X2672" s="27">
        <v>0</v>
      </c>
      <c r="Y2672" s="206">
        <f>Table1[[#This Row],[Prod]]</f>
        <v>0</v>
      </c>
      <c r="Z2672" s="206">
        <f>ABS(Table1[[#This Row],[Prod2]]-Table1[[#This Row],[Plan Revised]])</f>
        <v>0</v>
      </c>
      <c r="AA2672" s="209">
        <f>IF(ABS(Table1[[#This Row],[Prod2]]-Table1[[#This Row],[Plan Revised]])&gt;Table1[[#This Row],[Plan Revised]],0,IF(Table1[[#This Row],[Plan Revised]]=0,0,1-ABS(Table1[[#This Row],[Prod2]]-Table1[[#This Row],[Plan Revised]])/Table1[[#This Row],[Plan Revised]]))</f>
        <v>0</v>
      </c>
      <c r="AB2672" s="3"/>
      <c r="AC2672" s="30"/>
      <c r="AD2672"/>
      <c r="AF2672"/>
    </row>
    <row r="2673" spans="1:32">
      <c r="A2673" s="15" t="str">
        <f>IF(Table1[Week]=WeekSel,"Yes","No")</f>
        <v>No</v>
      </c>
      <c r="B2673" s="15" t="str">
        <f>IF((Table1[StartDate]&gt;=Date.GraphMin)*(Table1[StartDate]&lt;=Date.GraphMax)=1,"Yes","No")</f>
        <v>No</v>
      </c>
      <c r="C2673" s="15" t="str">
        <f>IF(OR(Table1[[#This Row],[Site]]="FOOD MILLING",Table1[[#This Row],[Site]]="GODACO"), "No", "Yes")</f>
        <v>Yes</v>
      </c>
      <c r="D2673" s="40">
        <f>MAX(DATE(Table1[Year],1,1),DATE(Table1[Year],1,1)-WEEKDAY(DATE(Table1[Year],1,1),2)+(Table1[WeekNum]-1)*7+1)</f>
        <v>44606</v>
      </c>
      <c r="E2673" s="40">
        <f>MIN(DATE(Table1[Year]+1,1,0),DATE(Table1[Year],1,1)-WEEKDAY(DATE(Table1[Year],1,1),2)+Table1[WeekNum]*7)</f>
        <v>44612</v>
      </c>
      <c r="F2673" s="15">
        <v>2022</v>
      </c>
      <c r="G2673" s="15">
        <f t="shared" si="82"/>
        <v>2</v>
      </c>
      <c r="H2673" s="16">
        <v>8</v>
      </c>
      <c r="I2673" s="207" t="str">
        <f>"W" &amp;Table1[[#This Row],[WeekNum]]</f>
        <v>W8</v>
      </c>
      <c r="J2673" s="19" t="str">
        <f t="shared" si="83"/>
        <v>22-W08</v>
      </c>
      <c r="K2673" s="4" t="s">
        <v>655</v>
      </c>
      <c r="L2673" s="4"/>
      <c r="M2673" s="4" t="s">
        <v>72</v>
      </c>
      <c r="N2673" s="11" t="s">
        <v>428</v>
      </c>
      <c r="O2673" s="266" t="s">
        <v>400</v>
      </c>
      <c r="P2673" s="11" t="s">
        <v>373</v>
      </c>
      <c r="Q2673" s="11" t="s">
        <v>421</v>
      </c>
      <c r="R2673" s="3">
        <v>0</v>
      </c>
      <c r="S2673" s="3">
        <v>0</v>
      </c>
      <c r="T2673" s="206">
        <f>ABS(Table1[[#This Row],[Prod]]-Table1[[#This Row],[Planned]])</f>
        <v>0</v>
      </c>
      <c r="U2673" s="209">
        <f>IF(ABS(Table1[[#This Row],[Prod]]-Table1[[#This Row],[Planned]])&gt;Table1[[#This Row],[Planned]],0,IF(Table1[[#This Row],[Planned]]=0,0,1-ABS(Table1[[#This Row],[Prod]]-Table1[[#This Row],[Planned]])/Table1[[#This Row],[Planned]]))</f>
        <v>0</v>
      </c>
      <c r="V2673" s="11"/>
      <c r="W2673" s="11"/>
      <c r="X2673" s="27">
        <v>0</v>
      </c>
      <c r="Y2673" s="206">
        <f>Table1[[#This Row],[Prod]]</f>
        <v>0</v>
      </c>
      <c r="Z2673" s="206">
        <f>ABS(Table1[[#This Row],[Prod2]]-Table1[[#This Row],[Plan Revised]])</f>
        <v>0</v>
      </c>
      <c r="AA2673" s="209">
        <f>IF(ABS(Table1[[#This Row],[Prod2]]-Table1[[#This Row],[Plan Revised]])&gt;Table1[[#This Row],[Plan Revised]],0,IF(Table1[[#This Row],[Plan Revised]]=0,0,1-ABS(Table1[[#This Row],[Prod2]]-Table1[[#This Row],[Plan Revised]])/Table1[[#This Row],[Plan Revised]]))</f>
        <v>0</v>
      </c>
      <c r="AB2673" s="3"/>
      <c r="AC2673" s="30"/>
      <c r="AD2673"/>
      <c r="AF2673"/>
    </row>
    <row r="2674" spans="1:32">
      <c r="A2674" s="15" t="str">
        <f>IF(Table1[Week]=WeekSel,"Yes","No")</f>
        <v>No</v>
      </c>
      <c r="B2674" s="15" t="str">
        <f>IF((Table1[StartDate]&gt;=Date.GraphMin)*(Table1[StartDate]&lt;=Date.GraphMax)=1,"Yes","No")</f>
        <v>No</v>
      </c>
      <c r="C2674" s="15" t="str">
        <f>IF(OR(Table1[[#This Row],[Site]]="FOOD MILLING",Table1[[#This Row],[Site]]="GODACO"), "No", "Yes")</f>
        <v>Yes</v>
      </c>
      <c r="D2674" s="40">
        <f>MAX(DATE(Table1[Year],1,1),DATE(Table1[Year],1,1)-WEEKDAY(DATE(Table1[Year],1,1),2)+(Table1[WeekNum]-1)*7+1)</f>
        <v>44606</v>
      </c>
      <c r="E2674" s="40">
        <f>MIN(DATE(Table1[Year]+1,1,0),DATE(Table1[Year],1,1)-WEEKDAY(DATE(Table1[Year],1,1),2)+Table1[WeekNum]*7)</f>
        <v>44612</v>
      </c>
      <c r="F2674" s="15">
        <v>2022</v>
      </c>
      <c r="G2674" s="15">
        <f t="shared" si="82"/>
        <v>2</v>
      </c>
      <c r="H2674" s="16">
        <v>8</v>
      </c>
      <c r="I2674" s="207" t="str">
        <f>"W" &amp;Table1[[#This Row],[WeekNum]]</f>
        <v>W8</v>
      </c>
      <c r="J2674" s="19" t="str">
        <f t="shared" si="83"/>
        <v>22-W08</v>
      </c>
      <c r="K2674" s="4" t="s">
        <v>655</v>
      </c>
      <c r="L2674" s="4"/>
      <c r="M2674" s="4" t="s">
        <v>72</v>
      </c>
      <c r="N2674" s="11" t="s">
        <v>428</v>
      </c>
      <c r="O2674" s="266" t="s">
        <v>400</v>
      </c>
      <c r="P2674" s="11" t="s">
        <v>373</v>
      </c>
      <c r="Q2674" s="11" t="s">
        <v>419</v>
      </c>
      <c r="R2674" s="3">
        <v>0</v>
      </c>
      <c r="S2674" s="3">
        <v>0</v>
      </c>
      <c r="T2674" s="206">
        <f>ABS(Table1[[#This Row],[Prod]]-Table1[[#This Row],[Planned]])</f>
        <v>0</v>
      </c>
      <c r="U2674" s="209">
        <f>IF(ABS(Table1[[#This Row],[Prod]]-Table1[[#This Row],[Planned]])&gt;Table1[[#This Row],[Planned]],0,IF(Table1[[#This Row],[Planned]]=0,0,1-ABS(Table1[[#This Row],[Prod]]-Table1[[#This Row],[Planned]])/Table1[[#This Row],[Planned]]))</f>
        <v>0</v>
      </c>
      <c r="V2674" s="11"/>
      <c r="W2674" s="11"/>
      <c r="X2674" s="27">
        <v>0</v>
      </c>
      <c r="Y2674" s="206">
        <f>Table1[[#This Row],[Prod]]</f>
        <v>0</v>
      </c>
      <c r="Z2674" s="206">
        <f>ABS(Table1[[#This Row],[Prod2]]-Table1[[#This Row],[Plan Revised]])</f>
        <v>0</v>
      </c>
      <c r="AA2674" s="209">
        <f>IF(ABS(Table1[[#This Row],[Prod2]]-Table1[[#This Row],[Plan Revised]])&gt;Table1[[#This Row],[Plan Revised]],0,IF(Table1[[#This Row],[Plan Revised]]=0,0,1-ABS(Table1[[#This Row],[Prod2]]-Table1[[#This Row],[Plan Revised]])/Table1[[#This Row],[Plan Revised]]))</f>
        <v>0</v>
      </c>
      <c r="AB2674" s="3"/>
      <c r="AC2674" s="30"/>
      <c r="AD2674"/>
      <c r="AF2674"/>
    </row>
    <row r="2675" spans="1:32">
      <c r="A2675" s="15" t="str">
        <f>IF(Table1[Week]=WeekSel,"Yes","No")</f>
        <v>No</v>
      </c>
      <c r="B2675" s="15" t="str">
        <f>IF((Table1[StartDate]&gt;=Date.GraphMin)*(Table1[StartDate]&lt;=Date.GraphMax)=1,"Yes","No")</f>
        <v>No</v>
      </c>
      <c r="C2675" s="15" t="str">
        <f>IF(OR(Table1[[#This Row],[Site]]="FOOD MILLING",Table1[[#This Row],[Site]]="GODACO"), "No", "Yes")</f>
        <v>Yes</v>
      </c>
      <c r="D2675" s="40">
        <f>MAX(DATE(Table1[Year],1,1),DATE(Table1[Year],1,1)-WEEKDAY(DATE(Table1[Year],1,1),2)+(Table1[WeekNum]-1)*7+1)</f>
        <v>44606</v>
      </c>
      <c r="E2675" s="40">
        <f>MIN(DATE(Table1[Year]+1,1,0),DATE(Table1[Year],1,1)-WEEKDAY(DATE(Table1[Year],1,1),2)+Table1[WeekNum]*7)</f>
        <v>44612</v>
      </c>
      <c r="F2675" s="15">
        <v>2022</v>
      </c>
      <c r="G2675" s="15">
        <f t="shared" si="82"/>
        <v>2</v>
      </c>
      <c r="H2675" s="16">
        <v>8</v>
      </c>
      <c r="I2675" s="207" t="str">
        <f>"W" &amp;Table1[[#This Row],[WeekNum]]</f>
        <v>W8</v>
      </c>
      <c r="J2675" s="19" t="str">
        <f t="shared" si="83"/>
        <v>22-W08</v>
      </c>
      <c r="K2675" s="4" t="s">
        <v>656</v>
      </c>
      <c r="L2675" s="4"/>
      <c r="M2675" s="4" t="s">
        <v>72</v>
      </c>
      <c r="N2675" s="11" t="s">
        <v>428</v>
      </c>
      <c r="O2675" s="266" t="s">
        <v>400</v>
      </c>
      <c r="P2675" s="11" t="s">
        <v>373</v>
      </c>
      <c r="Q2675" s="11" t="s">
        <v>421</v>
      </c>
      <c r="R2675" s="3">
        <v>0</v>
      </c>
      <c r="S2675" s="3">
        <v>0</v>
      </c>
      <c r="T2675" s="206">
        <f>ABS(Table1[[#This Row],[Prod]]-Table1[[#This Row],[Planned]])</f>
        <v>0</v>
      </c>
      <c r="U2675" s="209">
        <f>IF(ABS(Table1[[#This Row],[Prod]]-Table1[[#This Row],[Planned]])&gt;Table1[[#This Row],[Planned]],0,IF(Table1[[#This Row],[Planned]]=0,0,1-ABS(Table1[[#This Row],[Prod]]-Table1[[#This Row],[Planned]])/Table1[[#This Row],[Planned]]))</f>
        <v>0</v>
      </c>
      <c r="V2675" s="11"/>
      <c r="W2675" s="11"/>
      <c r="X2675" s="27">
        <v>0</v>
      </c>
      <c r="Y2675" s="206">
        <f>Table1[[#This Row],[Prod]]</f>
        <v>0</v>
      </c>
      <c r="Z2675" s="206">
        <f>ABS(Table1[[#This Row],[Prod2]]-Table1[[#This Row],[Plan Revised]])</f>
        <v>0</v>
      </c>
      <c r="AA2675" s="209">
        <f>IF(ABS(Table1[[#This Row],[Prod2]]-Table1[[#This Row],[Plan Revised]])&gt;Table1[[#This Row],[Plan Revised]],0,IF(Table1[[#This Row],[Plan Revised]]=0,0,1-ABS(Table1[[#This Row],[Prod2]]-Table1[[#This Row],[Plan Revised]])/Table1[[#This Row],[Plan Revised]]))</f>
        <v>0</v>
      </c>
      <c r="AB2675" s="3"/>
      <c r="AC2675" s="30"/>
      <c r="AD2675"/>
      <c r="AF2675"/>
    </row>
    <row r="2676" spans="1:32">
      <c r="A2676" s="15" t="str">
        <f>IF(Table1[Week]=WeekSel,"Yes","No")</f>
        <v>No</v>
      </c>
      <c r="B2676" s="15" t="str">
        <f>IF((Table1[StartDate]&gt;=Date.GraphMin)*(Table1[StartDate]&lt;=Date.GraphMax)=1,"Yes","No")</f>
        <v>No</v>
      </c>
      <c r="C2676" s="15" t="str">
        <f>IF(OR(Table1[[#This Row],[Site]]="FOOD MILLING",Table1[[#This Row],[Site]]="GODACO"), "No", "Yes")</f>
        <v>Yes</v>
      </c>
      <c r="D2676" s="40">
        <f>MAX(DATE(Table1[Year],1,1),DATE(Table1[Year],1,1)-WEEKDAY(DATE(Table1[Year],1,1),2)+(Table1[WeekNum]-1)*7+1)</f>
        <v>44606</v>
      </c>
      <c r="E2676" s="40">
        <f>MIN(DATE(Table1[Year]+1,1,0),DATE(Table1[Year],1,1)-WEEKDAY(DATE(Table1[Year],1,1),2)+Table1[WeekNum]*7)</f>
        <v>44612</v>
      </c>
      <c r="F2676" s="15">
        <v>2022</v>
      </c>
      <c r="G2676" s="15">
        <f t="shared" si="82"/>
        <v>2</v>
      </c>
      <c r="H2676" s="16">
        <v>8</v>
      </c>
      <c r="I2676" s="207" t="str">
        <f>"W" &amp;Table1[[#This Row],[WeekNum]]</f>
        <v>W8</v>
      </c>
      <c r="J2676" s="19" t="str">
        <f t="shared" si="83"/>
        <v>22-W08</v>
      </c>
      <c r="K2676" s="4" t="s">
        <v>656</v>
      </c>
      <c r="L2676" s="4"/>
      <c r="M2676" s="4" t="s">
        <v>72</v>
      </c>
      <c r="N2676" s="11" t="s">
        <v>428</v>
      </c>
      <c r="O2676" s="266" t="s">
        <v>400</v>
      </c>
      <c r="P2676" s="11" t="s">
        <v>373</v>
      </c>
      <c r="Q2676" s="11" t="s">
        <v>419</v>
      </c>
      <c r="R2676" s="3">
        <v>0</v>
      </c>
      <c r="S2676" s="3">
        <v>0</v>
      </c>
      <c r="T2676" s="206">
        <f>ABS(Table1[[#This Row],[Prod]]-Table1[[#This Row],[Planned]])</f>
        <v>0</v>
      </c>
      <c r="U2676" s="209">
        <f>IF(ABS(Table1[[#This Row],[Prod]]-Table1[[#This Row],[Planned]])&gt;Table1[[#This Row],[Planned]],0,IF(Table1[[#This Row],[Planned]]=0,0,1-ABS(Table1[[#This Row],[Prod]]-Table1[[#This Row],[Planned]])/Table1[[#This Row],[Planned]]))</f>
        <v>0</v>
      </c>
      <c r="V2676" s="11"/>
      <c r="W2676" s="11"/>
      <c r="X2676" s="27">
        <v>0</v>
      </c>
      <c r="Y2676" s="206">
        <f>Table1[[#This Row],[Prod]]</f>
        <v>0</v>
      </c>
      <c r="Z2676" s="206">
        <f>ABS(Table1[[#This Row],[Prod2]]-Table1[[#This Row],[Plan Revised]])</f>
        <v>0</v>
      </c>
      <c r="AA2676" s="209">
        <f>IF(ABS(Table1[[#This Row],[Prod2]]-Table1[[#This Row],[Plan Revised]])&gt;Table1[[#This Row],[Plan Revised]],0,IF(Table1[[#This Row],[Plan Revised]]=0,0,1-ABS(Table1[[#This Row],[Prod2]]-Table1[[#This Row],[Plan Revised]])/Table1[[#This Row],[Plan Revised]]))</f>
        <v>0</v>
      </c>
      <c r="AB2676" s="3"/>
      <c r="AC2676" s="30"/>
      <c r="AD2676"/>
      <c r="AF2676"/>
    </row>
    <row r="2677" spans="1:32">
      <c r="A2677" s="15" t="str">
        <f>IF(Table1[Week]=WeekSel,"Yes","No")</f>
        <v>No</v>
      </c>
      <c r="B2677" s="15" t="str">
        <f>IF((Table1[StartDate]&gt;=Date.GraphMin)*(Table1[StartDate]&lt;=Date.GraphMax)=1,"Yes","No")</f>
        <v>No</v>
      </c>
      <c r="C2677" s="15" t="str">
        <f>IF(OR(Table1[[#This Row],[Site]]="FOOD MILLING",Table1[[#This Row],[Site]]="GODACO"), "No", "Yes")</f>
        <v>Yes</v>
      </c>
      <c r="D2677" s="40">
        <f>MAX(DATE(Table1[Year],1,1),DATE(Table1[Year],1,1)-WEEKDAY(DATE(Table1[Year],1,1),2)+(Table1[WeekNum]-1)*7+1)</f>
        <v>44606</v>
      </c>
      <c r="E2677" s="40">
        <f>MIN(DATE(Table1[Year]+1,1,0),DATE(Table1[Year],1,1)-WEEKDAY(DATE(Table1[Year],1,1),2)+Table1[WeekNum]*7)</f>
        <v>44612</v>
      </c>
      <c r="F2677" s="15">
        <v>2022</v>
      </c>
      <c r="G2677" s="15">
        <f t="shared" si="82"/>
        <v>2</v>
      </c>
      <c r="H2677" s="16">
        <v>8</v>
      </c>
      <c r="I2677" s="207" t="str">
        <f>"W" &amp;Table1[[#This Row],[WeekNum]]</f>
        <v>W8</v>
      </c>
      <c r="J2677" s="19" t="str">
        <f t="shared" si="83"/>
        <v>22-W08</v>
      </c>
      <c r="K2677" s="4" t="s">
        <v>657</v>
      </c>
      <c r="L2677" s="4"/>
      <c r="M2677" s="4" t="s">
        <v>72</v>
      </c>
      <c r="N2677" s="11" t="s">
        <v>428</v>
      </c>
      <c r="O2677" s="266" t="s">
        <v>400</v>
      </c>
      <c r="P2677" s="11" t="s">
        <v>373</v>
      </c>
      <c r="Q2677" s="11" t="s">
        <v>421</v>
      </c>
      <c r="R2677" s="3">
        <v>2000</v>
      </c>
      <c r="S2677" s="3">
        <v>0</v>
      </c>
      <c r="T2677" s="206">
        <f>ABS(Table1[[#This Row],[Prod]]-Table1[[#This Row],[Planned]])</f>
        <v>2000</v>
      </c>
      <c r="U2677" s="209">
        <f>IF(ABS(Table1[[#This Row],[Prod]]-Table1[[#This Row],[Planned]])&gt;Table1[[#This Row],[Planned]],0,IF(Table1[[#This Row],[Planned]]=0,0,1-ABS(Table1[[#This Row],[Prod]]-Table1[[#This Row],[Planned]])/Table1[[#This Row],[Planned]]))</f>
        <v>0</v>
      </c>
      <c r="V2677" s="11"/>
      <c r="W2677" s="11"/>
      <c r="X2677" s="27">
        <v>0</v>
      </c>
      <c r="Y2677" s="206">
        <f>Table1[[#This Row],[Prod]]</f>
        <v>0</v>
      </c>
      <c r="Z2677" s="206">
        <f>ABS(Table1[[#This Row],[Prod2]]-Table1[[#This Row],[Plan Revised]])</f>
        <v>0</v>
      </c>
      <c r="AA2677" s="209">
        <f>IF(ABS(Table1[[#This Row],[Prod2]]-Table1[[#This Row],[Plan Revised]])&gt;Table1[[#This Row],[Plan Revised]],0,IF(Table1[[#This Row],[Plan Revised]]=0,0,1-ABS(Table1[[#This Row],[Prod2]]-Table1[[#This Row],[Plan Revised]])/Table1[[#This Row],[Plan Revised]]))</f>
        <v>0</v>
      </c>
      <c r="AB2677" s="3"/>
      <c r="AC2677" s="30"/>
      <c r="AD2677"/>
      <c r="AF2677"/>
    </row>
    <row r="2678" spans="1:32">
      <c r="A2678" s="15" t="str">
        <f>IF(Table1[Week]=WeekSel,"Yes","No")</f>
        <v>No</v>
      </c>
      <c r="B2678" s="15" t="str">
        <f>IF((Table1[StartDate]&gt;=Date.GraphMin)*(Table1[StartDate]&lt;=Date.GraphMax)=1,"Yes","No")</f>
        <v>No</v>
      </c>
      <c r="C2678" s="15" t="str">
        <f>IF(OR(Table1[[#This Row],[Site]]="FOOD MILLING",Table1[[#This Row],[Site]]="GODACO"), "No", "Yes")</f>
        <v>Yes</v>
      </c>
      <c r="D2678" s="40">
        <f>MAX(DATE(Table1[Year],1,1),DATE(Table1[Year],1,1)-WEEKDAY(DATE(Table1[Year],1,1),2)+(Table1[WeekNum]-1)*7+1)</f>
        <v>44606</v>
      </c>
      <c r="E2678" s="40">
        <f>MIN(DATE(Table1[Year]+1,1,0),DATE(Table1[Year],1,1)-WEEKDAY(DATE(Table1[Year],1,1),2)+Table1[WeekNum]*7)</f>
        <v>44612</v>
      </c>
      <c r="F2678" s="15">
        <v>2022</v>
      </c>
      <c r="G2678" s="15">
        <f t="shared" si="82"/>
        <v>2</v>
      </c>
      <c r="H2678" s="16">
        <v>8</v>
      </c>
      <c r="I2678" s="207" t="str">
        <f>"W" &amp;Table1[[#This Row],[WeekNum]]</f>
        <v>W8</v>
      </c>
      <c r="J2678" s="19" t="str">
        <f t="shared" si="83"/>
        <v>22-W08</v>
      </c>
      <c r="K2678" s="4" t="s">
        <v>657</v>
      </c>
      <c r="L2678" s="4"/>
      <c r="M2678" s="4" t="s">
        <v>72</v>
      </c>
      <c r="N2678" s="11" t="s">
        <v>428</v>
      </c>
      <c r="O2678" s="266" t="s">
        <v>400</v>
      </c>
      <c r="P2678" s="11" t="s">
        <v>373</v>
      </c>
      <c r="Q2678" s="11" t="s">
        <v>419</v>
      </c>
      <c r="R2678" s="3">
        <v>2000</v>
      </c>
      <c r="S2678" s="3">
        <v>0</v>
      </c>
      <c r="T2678" s="206">
        <f>ABS(Table1[[#This Row],[Prod]]-Table1[[#This Row],[Planned]])</f>
        <v>2000</v>
      </c>
      <c r="U2678" s="209">
        <f>IF(ABS(Table1[[#This Row],[Prod]]-Table1[[#This Row],[Planned]])&gt;Table1[[#This Row],[Planned]],0,IF(Table1[[#This Row],[Planned]]=0,0,1-ABS(Table1[[#This Row],[Prod]]-Table1[[#This Row],[Planned]])/Table1[[#This Row],[Planned]]))</f>
        <v>0</v>
      </c>
      <c r="V2678" s="11"/>
      <c r="W2678" s="11"/>
      <c r="X2678" s="27">
        <v>0</v>
      </c>
      <c r="Y2678" s="206">
        <f>Table1[[#This Row],[Prod]]</f>
        <v>0</v>
      </c>
      <c r="Z2678" s="206">
        <f>ABS(Table1[[#This Row],[Prod2]]-Table1[[#This Row],[Plan Revised]])</f>
        <v>0</v>
      </c>
      <c r="AA2678" s="209">
        <f>IF(ABS(Table1[[#This Row],[Prod2]]-Table1[[#This Row],[Plan Revised]])&gt;Table1[[#This Row],[Plan Revised]],0,IF(Table1[[#This Row],[Plan Revised]]=0,0,1-ABS(Table1[[#This Row],[Prod2]]-Table1[[#This Row],[Plan Revised]])/Table1[[#This Row],[Plan Revised]]))</f>
        <v>0</v>
      </c>
      <c r="AB2678" s="3"/>
      <c r="AC2678" s="30"/>
      <c r="AD2678"/>
      <c r="AF2678"/>
    </row>
    <row r="2679" spans="1:32">
      <c r="A2679" s="15" t="str">
        <f>IF(Table1[Week]=WeekSel,"Yes","No")</f>
        <v>No</v>
      </c>
      <c r="B2679" s="15" t="str">
        <f>IF((Table1[StartDate]&gt;=Date.GraphMin)*(Table1[StartDate]&lt;=Date.GraphMax)=1,"Yes","No")</f>
        <v>No</v>
      </c>
      <c r="C2679" s="15" t="str">
        <f>IF(OR(Table1[[#This Row],[Site]]="FOOD MILLING",Table1[[#This Row],[Site]]="GODACO"), "No", "Yes")</f>
        <v>Yes</v>
      </c>
      <c r="D2679" s="40">
        <f>MAX(DATE(Table1[Year],1,1),DATE(Table1[Year],1,1)-WEEKDAY(DATE(Table1[Year],1,1),2)+(Table1[WeekNum]-1)*7+1)</f>
        <v>44606</v>
      </c>
      <c r="E2679" s="40">
        <f>MIN(DATE(Table1[Year]+1,1,0),DATE(Table1[Year],1,1)-WEEKDAY(DATE(Table1[Year],1,1),2)+Table1[WeekNum]*7)</f>
        <v>44612</v>
      </c>
      <c r="F2679" s="15">
        <v>2022</v>
      </c>
      <c r="G2679" s="15">
        <f t="shared" si="82"/>
        <v>2</v>
      </c>
      <c r="H2679" s="16">
        <v>8</v>
      </c>
      <c r="I2679" s="207" t="str">
        <f>"W" &amp;Table1[[#This Row],[WeekNum]]</f>
        <v>W8</v>
      </c>
      <c r="J2679" s="19" t="str">
        <f t="shared" si="83"/>
        <v>22-W08</v>
      </c>
      <c r="K2679" s="4" t="s">
        <v>658</v>
      </c>
      <c r="L2679" s="4"/>
      <c r="M2679" s="4" t="s">
        <v>72</v>
      </c>
      <c r="N2679" s="11" t="s">
        <v>428</v>
      </c>
      <c r="O2679" s="266" t="s">
        <v>374</v>
      </c>
      <c r="P2679" s="11" t="s">
        <v>376</v>
      </c>
      <c r="Q2679" s="11" t="s">
        <v>421</v>
      </c>
      <c r="R2679" s="3">
        <v>5400</v>
      </c>
      <c r="S2679" s="3">
        <v>5489.2</v>
      </c>
      <c r="T2679" s="206">
        <f>ABS(Table1[[#This Row],[Prod]]-Table1[[#This Row],[Planned]])</f>
        <v>89.199999999999818</v>
      </c>
      <c r="U2679" s="209">
        <f>IF(ABS(Table1[[#This Row],[Prod]]-Table1[[#This Row],[Planned]])&gt;Table1[[#This Row],[Planned]],0,IF(Table1[[#This Row],[Planned]]=0,0,1-ABS(Table1[[#This Row],[Prod]]-Table1[[#This Row],[Planned]])/Table1[[#This Row],[Planned]]))</f>
        <v>0.98348148148148151</v>
      </c>
      <c r="V2679" s="11"/>
      <c r="W2679" s="11"/>
      <c r="X2679" s="27">
        <v>5400</v>
      </c>
      <c r="Y2679" s="206">
        <f>Table1[[#This Row],[Prod]]</f>
        <v>5489.2</v>
      </c>
      <c r="Z2679" s="206">
        <f>ABS(Table1[[#This Row],[Prod2]]-Table1[[#This Row],[Plan Revised]])</f>
        <v>89.199999999999818</v>
      </c>
      <c r="AA2679" s="209">
        <f>IF(ABS(Table1[[#This Row],[Prod2]]-Table1[[#This Row],[Plan Revised]])&gt;Table1[[#This Row],[Plan Revised]],0,IF(Table1[[#This Row],[Plan Revised]]=0,0,1-ABS(Table1[[#This Row],[Prod2]]-Table1[[#This Row],[Plan Revised]])/Table1[[#This Row],[Plan Revised]]))</f>
        <v>0.98348148148148151</v>
      </c>
      <c r="AB2679" s="3"/>
      <c r="AC2679" s="30"/>
      <c r="AD2679"/>
      <c r="AF2679"/>
    </row>
    <row r="2680" spans="1:32">
      <c r="A2680" s="15" t="str">
        <f>IF(Table1[Week]=WeekSel,"Yes","No")</f>
        <v>No</v>
      </c>
      <c r="B2680" s="15" t="str">
        <f>IF((Table1[StartDate]&gt;=Date.GraphMin)*(Table1[StartDate]&lt;=Date.GraphMax)=1,"Yes","No")</f>
        <v>No</v>
      </c>
      <c r="C2680" s="15" t="str">
        <f>IF(OR(Table1[[#This Row],[Site]]="FOOD MILLING",Table1[[#This Row],[Site]]="GODACO"), "No", "Yes")</f>
        <v>Yes</v>
      </c>
      <c r="D2680" s="40">
        <f>MAX(DATE(Table1[Year],1,1),DATE(Table1[Year],1,1)-WEEKDAY(DATE(Table1[Year],1,1),2)+(Table1[WeekNum]-1)*7+1)</f>
        <v>44606</v>
      </c>
      <c r="E2680" s="40">
        <f>MIN(DATE(Table1[Year]+1,1,0),DATE(Table1[Year],1,1)-WEEKDAY(DATE(Table1[Year],1,1),2)+Table1[WeekNum]*7)</f>
        <v>44612</v>
      </c>
      <c r="F2680" s="15">
        <v>2022</v>
      </c>
      <c r="G2680" s="15">
        <f t="shared" si="82"/>
        <v>2</v>
      </c>
      <c r="H2680" s="16">
        <v>8</v>
      </c>
      <c r="I2680" s="207" t="str">
        <f>"W" &amp;Table1[[#This Row],[WeekNum]]</f>
        <v>W8</v>
      </c>
      <c r="J2680" s="19" t="str">
        <f t="shared" si="83"/>
        <v>22-W08</v>
      </c>
      <c r="K2680" s="4" t="s">
        <v>658</v>
      </c>
      <c r="L2680" s="4"/>
      <c r="M2680" s="4" t="s">
        <v>72</v>
      </c>
      <c r="N2680" s="11" t="s">
        <v>428</v>
      </c>
      <c r="O2680" s="266" t="s">
        <v>374</v>
      </c>
      <c r="P2680" s="11" t="s">
        <v>376</v>
      </c>
      <c r="Q2680" s="11" t="s">
        <v>419</v>
      </c>
      <c r="R2680" s="3">
        <v>0</v>
      </c>
      <c r="S2680" s="3">
        <v>0</v>
      </c>
      <c r="T2680" s="206">
        <f>ABS(Table1[[#This Row],[Prod]]-Table1[[#This Row],[Planned]])</f>
        <v>0</v>
      </c>
      <c r="U2680" s="209">
        <f>IF(ABS(Table1[[#This Row],[Prod]]-Table1[[#This Row],[Planned]])&gt;Table1[[#This Row],[Planned]],0,IF(Table1[[#This Row],[Planned]]=0,0,1-ABS(Table1[[#This Row],[Prod]]-Table1[[#This Row],[Planned]])/Table1[[#This Row],[Planned]]))</f>
        <v>0</v>
      </c>
      <c r="V2680" s="11"/>
      <c r="W2680" s="11"/>
      <c r="X2680" s="27">
        <v>0</v>
      </c>
      <c r="Y2680" s="206">
        <f>Table1[[#This Row],[Prod]]</f>
        <v>0</v>
      </c>
      <c r="Z2680" s="206">
        <f>ABS(Table1[[#This Row],[Prod2]]-Table1[[#This Row],[Plan Revised]])</f>
        <v>0</v>
      </c>
      <c r="AA2680" s="209">
        <f>IF(ABS(Table1[[#This Row],[Prod2]]-Table1[[#This Row],[Plan Revised]])&gt;Table1[[#This Row],[Plan Revised]],0,IF(Table1[[#This Row],[Plan Revised]]=0,0,1-ABS(Table1[[#This Row],[Prod2]]-Table1[[#This Row],[Plan Revised]])/Table1[[#This Row],[Plan Revised]]))</f>
        <v>0</v>
      </c>
      <c r="AB2680" s="3"/>
      <c r="AC2680" s="30"/>
      <c r="AD2680"/>
      <c r="AF2680"/>
    </row>
    <row r="2681" spans="1:32">
      <c r="A2681" s="15" t="str">
        <f>IF(Table1[Week]=WeekSel,"Yes","No")</f>
        <v>No</v>
      </c>
      <c r="B2681" s="15" t="str">
        <f>IF((Table1[StartDate]&gt;=Date.GraphMin)*(Table1[StartDate]&lt;=Date.GraphMax)=1,"Yes","No")</f>
        <v>No</v>
      </c>
      <c r="C2681" s="15" t="str">
        <f>IF(OR(Table1[[#This Row],[Site]]="FOOD MILLING",Table1[[#This Row],[Site]]="GODACO"), "No", "Yes")</f>
        <v>Yes</v>
      </c>
      <c r="D2681" s="40">
        <f>MAX(DATE(Table1[Year],1,1),DATE(Table1[Year],1,1)-WEEKDAY(DATE(Table1[Year],1,1),2)+(Table1[WeekNum]-1)*7+1)</f>
        <v>44606</v>
      </c>
      <c r="E2681" s="40">
        <f>MIN(DATE(Table1[Year]+1,1,0),DATE(Table1[Year],1,1)-WEEKDAY(DATE(Table1[Year],1,1),2)+Table1[WeekNum]*7)</f>
        <v>44612</v>
      </c>
      <c r="F2681" s="15">
        <v>2022</v>
      </c>
      <c r="G2681" s="15">
        <f t="shared" si="82"/>
        <v>2</v>
      </c>
      <c r="H2681" s="16">
        <v>8</v>
      </c>
      <c r="I2681" s="207" t="str">
        <f>"W" &amp;Table1[[#This Row],[WeekNum]]</f>
        <v>W8</v>
      </c>
      <c r="J2681" s="19" t="str">
        <f t="shared" si="83"/>
        <v>22-W08</v>
      </c>
      <c r="K2681" s="4" t="s">
        <v>659</v>
      </c>
      <c r="L2681" s="4"/>
      <c r="M2681" s="4" t="s">
        <v>72</v>
      </c>
      <c r="N2681" s="11" t="s">
        <v>428</v>
      </c>
      <c r="O2681" s="266" t="s">
        <v>374</v>
      </c>
      <c r="P2681" s="11" t="s">
        <v>376</v>
      </c>
      <c r="Q2681" s="11" t="s">
        <v>421</v>
      </c>
      <c r="R2681" s="3">
        <v>0</v>
      </c>
      <c r="S2681" s="3">
        <v>0</v>
      </c>
      <c r="T2681" s="206">
        <f>ABS(Table1[[#This Row],[Prod]]-Table1[[#This Row],[Planned]])</f>
        <v>0</v>
      </c>
      <c r="U2681" s="209">
        <f>IF(ABS(Table1[[#This Row],[Prod]]-Table1[[#This Row],[Planned]])&gt;Table1[[#This Row],[Planned]],0,IF(Table1[[#This Row],[Planned]]=0,0,1-ABS(Table1[[#This Row],[Prod]]-Table1[[#This Row],[Planned]])/Table1[[#This Row],[Planned]]))</f>
        <v>0</v>
      </c>
      <c r="V2681" s="11"/>
      <c r="W2681" s="11"/>
      <c r="X2681" s="27">
        <v>0</v>
      </c>
      <c r="Y2681" s="206">
        <f>Table1[[#This Row],[Prod]]</f>
        <v>0</v>
      </c>
      <c r="Z2681" s="206">
        <f>ABS(Table1[[#This Row],[Prod2]]-Table1[[#This Row],[Plan Revised]])</f>
        <v>0</v>
      </c>
      <c r="AA2681" s="209">
        <f>IF(ABS(Table1[[#This Row],[Prod2]]-Table1[[#This Row],[Plan Revised]])&gt;Table1[[#This Row],[Plan Revised]],0,IF(Table1[[#This Row],[Plan Revised]]=0,0,1-ABS(Table1[[#This Row],[Prod2]]-Table1[[#This Row],[Plan Revised]])/Table1[[#This Row],[Plan Revised]]))</f>
        <v>0</v>
      </c>
      <c r="AB2681" s="3"/>
      <c r="AC2681" s="30"/>
      <c r="AD2681"/>
      <c r="AF2681"/>
    </row>
    <row r="2682" spans="1:32">
      <c r="A2682" s="15" t="str">
        <f>IF(Table1[Week]=WeekSel,"Yes","No")</f>
        <v>No</v>
      </c>
      <c r="B2682" s="15" t="str">
        <f>IF((Table1[StartDate]&gt;=Date.GraphMin)*(Table1[StartDate]&lt;=Date.GraphMax)=1,"Yes","No")</f>
        <v>No</v>
      </c>
      <c r="C2682" s="15" t="str">
        <f>IF(OR(Table1[[#This Row],[Site]]="FOOD MILLING",Table1[[#This Row],[Site]]="GODACO"), "No", "Yes")</f>
        <v>Yes</v>
      </c>
      <c r="D2682" s="40">
        <f>MAX(DATE(Table1[Year],1,1),DATE(Table1[Year],1,1)-WEEKDAY(DATE(Table1[Year],1,1),2)+(Table1[WeekNum]-1)*7+1)</f>
        <v>44606</v>
      </c>
      <c r="E2682" s="40">
        <f>MIN(DATE(Table1[Year]+1,1,0),DATE(Table1[Year],1,1)-WEEKDAY(DATE(Table1[Year],1,1),2)+Table1[WeekNum]*7)</f>
        <v>44612</v>
      </c>
      <c r="F2682" s="15">
        <v>2022</v>
      </c>
      <c r="G2682" s="15">
        <f t="shared" si="82"/>
        <v>2</v>
      </c>
      <c r="H2682" s="16">
        <v>8</v>
      </c>
      <c r="I2682" s="207" t="str">
        <f>"W" &amp;Table1[[#This Row],[WeekNum]]</f>
        <v>W8</v>
      </c>
      <c r="J2682" s="19" t="str">
        <f t="shared" si="83"/>
        <v>22-W08</v>
      </c>
      <c r="K2682" s="4" t="s">
        <v>659</v>
      </c>
      <c r="L2682" s="4"/>
      <c r="M2682" s="4" t="s">
        <v>72</v>
      </c>
      <c r="N2682" s="11" t="s">
        <v>428</v>
      </c>
      <c r="O2682" s="266" t="s">
        <v>374</v>
      </c>
      <c r="P2682" s="11" t="s">
        <v>376</v>
      </c>
      <c r="Q2682" s="11" t="s">
        <v>419</v>
      </c>
      <c r="R2682" s="3">
        <v>7060</v>
      </c>
      <c r="S2682" s="3">
        <v>0</v>
      </c>
      <c r="T2682" s="206">
        <f>ABS(Table1[[#This Row],[Prod]]-Table1[[#This Row],[Planned]])</f>
        <v>7060</v>
      </c>
      <c r="U2682" s="209">
        <f>IF(ABS(Table1[[#This Row],[Prod]]-Table1[[#This Row],[Planned]])&gt;Table1[[#This Row],[Planned]],0,IF(Table1[[#This Row],[Planned]]=0,0,1-ABS(Table1[[#This Row],[Prod]]-Table1[[#This Row],[Planned]])/Table1[[#This Row],[Planned]]))</f>
        <v>0</v>
      </c>
      <c r="V2682" s="11"/>
      <c r="W2682" s="11"/>
      <c r="X2682" s="27">
        <v>0</v>
      </c>
      <c r="Y2682" s="206">
        <f>Table1[[#This Row],[Prod]]</f>
        <v>0</v>
      </c>
      <c r="Z2682" s="206">
        <f>ABS(Table1[[#This Row],[Prod2]]-Table1[[#This Row],[Plan Revised]])</f>
        <v>0</v>
      </c>
      <c r="AA2682" s="209">
        <f>IF(ABS(Table1[[#This Row],[Prod2]]-Table1[[#This Row],[Plan Revised]])&gt;Table1[[#This Row],[Plan Revised]],0,IF(Table1[[#This Row],[Plan Revised]]=0,0,1-ABS(Table1[[#This Row],[Prod2]]-Table1[[#This Row],[Plan Revised]])/Table1[[#This Row],[Plan Revised]]))</f>
        <v>0</v>
      </c>
      <c r="AB2682" s="3"/>
      <c r="AC2682" s="30"/>
      <c r="AD2682"/>
      <c r="AF2682"/>
    </row>
    <row r="2683" spans="1:32">
      <c r="A2683" s="15" t="str">
        <f>IF(Table1[Week]=WeekSel,"Yes","No")</f>
        <v>No</v>
      </c>
      <c r="B2683" s="15" t="str">
        <f>IF((Table1[StartDate]&gt;=Date.GraphMin)*(Table1[StartDate]&lt;=Date.GraphMax)=1,"Yes","No")</f>
        <v>No</v>
      </c>
      <c r="C2683" s="15" t="str">
        <f>IF(OR(Table1[[#This Row],[Site]]="FOOD MILLING",Table1[[#This Row],[Site]]="GODACO"), "No", "Yes")</f>
        <v>Yes</v>
      </c>
      <c r="D2683" s="40">
        <f>MAX(DATE(Table1[Year],1,1),DATE(Table1[Year],1,1)-WEEKDAY(DATE(Table1[Year],1,1),2)+(Table1[WeekNum]-1)*7+1)</f>
        <v>44606</v>
      </c>
      <c r="E2683" s="40">
        <f>MIN(DATE(Table1[Year]+1,1,0),DATE(Table1[Year],1,1)-WEEKDAY(DATE(Table1[Year],1,1),2)+Table1[WeekNum]*7)</f>
        <v>44612</v>
      </c>
      <c r="F2683" s="15">
        <v>2022</v>
      </c>
      <c r="G2683" s="15">
        <f t="shared" si="82"/>
        <v>2</v>
      </c>
      <c r="H2683" s="16">
        <v>8</v>
      </c>
      <c r="I2683" s="207" t="str">
        <f>"W" &amp;Table1[[#This Row],[WeekNum]]</f>
        <v>W8</v>
      </c>
      <c r="J2683" s="19" t="str">
        <f t="shared" si="83"/>
        <v>22-W08</v>
      </c>
      <c r="K2683" s="4" t="s">
        <v>660</v>
      </c>
      <c r="L2683" s="4"/>
      <c r="M2683" s="4" t="s">
        <v>72</v>
      </c>
      <c r="N2683" s="11" t="s">
        <v>428</v>
      </c>
      <c r="O2683" s="266" t="s">
        <v>374</v>
      </c>
      <c r="P2683" s="11" t="s">
        <v>376</v>
      </c>
      <c r="Q2683" s="11" t="s">
        <v>421</v>
      </c>
      <c r="R2683" s="3">
        <v>0</v>
      </c>
      <c r="S2683" s="3">
        <v>0</v>
      </c>
      <c r="T2683" s="206">
        <f>ABS(Table1[[#This Row],[Prod]]-Table1[[#This Row],[Planned]])</f>
        <v>0</v>
      </c>
      <c r="U2683" s="209">
        <f>IF(ABS(Table1[[#This Row],[Prod]]-Table1[[#This Row],[Planned]])&gt;Table1[[#This Row],[Planned]],0,IF(Table1[[#This Row],[Planned]]=0,0,1-ABS(Table1[[#This Row],[Prod]]-Table1[[#This Row],[Planned]])/Table1[[#This Row],[Planned]]))</f>
        <v>0</v>
      </c>
      <c r="V2683" s="11"/>
      <c r="W2683" s="11"/>
      <c r="X2683" s="27">
        <v>0</v>
      </c>
      <c r="Y2683" s="206">
        <f>Table1[[#This Row],[Prod]]</f>
        <v>0</v>
      </c>
      <c r="Z2683" s="206">
        <f>ABS(Table1[[#This Row],[Prod2]]-Table1[[#This Row],[Plan Revised]])</f>
        <v>0</v>
      </c>
      <c r="AA2683" s="209">
        <f>IF(ABS(Table1[[#This Row],[Prod2]]-Table1[[#This Row],[Plan Revised]])&gt;Table1[[#This Row],[Plan Revised]],0,IF(Table1[[#This Row],[Plan Revised]]=0,0,1-ABS(Table1[[#This Row],[Prod2]]-Table1[[#This Row],[Plan Revised]])/Table1[[#This Row],[Plan Revised]]))</f>
        <v>0</v>
      </c>
      <c r="AB2683" s="3"/>
      <c r="AC2683" s="30"/>
      <c r="AD2683"/>
      <c r="AF2683"/>
    </row>
    <row r="2684" spans="1:32">
      <c r="A2684" s="15" t="str">
        <f>IF(Table1[Week]=WeekSel,"Yes","No")</f>
        <v>No</v>
      </c>
      <c r="B2684" s="15" t="str">
        <f>IF((Table1[StartDate]&gt;=Date.GraphMin)*(Table1[StartDate]&lt;=Date.GraphMax)=1,"Yes","No")</f>
        <v>No</v>
      </c>
      <c r="C2684" s="15" t="str">
        <f>IF(OR(Table1[[#This Row],[Site]]="FOOD MILLING",Table1[[#This Row],[Site]]="GODACO"), "No", "Yes")</f>
        <v>Yes</v>
      </c>
      <c r="D2684" s="40">
        <f>MAX(DATE(Table1[Year],1,1),DATE(Table1[Year],1,1)-WEEKDAY(DATE(Table1[Year],1,1),2)+(Table1[WeekNum]-1)*7+1)</f>
        <v>44606</v>
      </c>
      <c r="E2684" s="40">
        <f>MIN(DATE(Table1[Year]+1,1,0),DATE(Table1[Year],1,1)-WEEKDAY(DATE(Table1[Year],1,1),2)+Table1[WeekNum]*7)</f>
        <v>44612</v>
      </c>
      <c r="F2684" s="15">
        <v>2022</v>
      </c>
      <c r="G2684" s="15">
        <f t="shared" si="82"/>
        <v>2</v>
      </c>
      <c r="H2684" s="16">
        <v>8</v>
      </c>
      <c r="I2684" s="207" t="str">
        <f>"W" &amp;Table1[[#This Row],[WeekNum]]</f>
        <v>W8</v>
      </c>
      <c r="J2684" s="19" t="str">
        <f t="shared" si="83"/>
        <v>22-W08</v>
      </c>
      <c r="K2684" s="4" t="s">
        <v>660</v>
      </c>
      <c r="L2684" s="4"/>
      <c r="M2684" s="4" t="s">
        <v>72</v>
      </c>
      <c r="N2684" s="11" t="s">
        <v>428</v>
      </c>
      <c r="O2684" s="266" t="s">
        <v>374</v>
      </c>
      <c r="P2684" s="11" t="s">
        <v>376</v>
      </c>
      <c r="Q2684" s="11" t="s">
        <v>419</v>
      </c>
      <c r="R2684" s="3">
        <v>6200</v>
      </c>
      <c r="S2684" s="3">
        <v>14482</v>
      </c>
      <c r="T2684" s="206">
        <f>ABS(Table1[[#This Row],[Prod]]-Table1[[#This Row],[Planned]])</f>
        <v>8282</v>
      </c>
      <c r="U2684" s="209">
        <f>IF(ABS(Table1[[#This Row],[Prod]]-Table1[[#This Row],[Planned]])&gt;Table1[[#This Row],[Planned]],0,IF(Table1[[#This Row],[Planned]]=0,0,1-ABS(Table1[[#This Row],[Prod]]-Table1[[#This Row],[Planned]])/Table1[[#This Row],[Planned]]))</f>
        <v>0</v>
      </c>
      <c r="V2684" s="11"/>
      <c r="W2684" s="11"/>
      <c r="X2684" s="27">
        <v>14120</v>
      </c>
      <c r="Y2684" s="206">
        <f>Table1[[#This Row],[Prod]]</f>
        <v>14482</v>
      </c>
      <c r="Z2684" s="206">
        <f>ABS(Table1[[#This Row],[Prod2]]-Table1[[#This Row],[Plan Revised]])</f>
        <v>362</v>
      </c>
      <c r="AA2684" s="209">
        <f>IF(ABS(Table1[[#This Row],[Prod2]]-Table1[[#This Row],[Plan Revised]])&gt;Table1[[#This Row],[Plan Revised]],0,IF(Table1[[#This Row],[Plan Revised]]=0,0,1-ABS(Table1[[#This Row],[Prod2]]-Table1[[#This Row],[Plan Revised]])/Table1[[#This Row],[Plan Revised]]))</f>
        <v>0.97436260623229465</v>
      </c>
      <c r="AB2684" s="3"/>
      <c r="AC2684" s="30"/>
      <c r="AD2684"/>
      <c r="AF2684"/>
    </row>
    <row r="2685" spans="1:32">
      <c r="A2685" s="15" t="str">
        <f>IF(Table1[Week]=WeekSel,"Yes","No")</f>
        <v>No</v>
      </c>
      <c r="B2685" s="15" t="str">
        <f>IF((Table1[StartDate]&gt;=Date.GraphMin)*(Table1[StartDate]&lt;=Date.GraphMax)=1,"Yes","No")</f>
        <v>No</v>
      </c>
      <c r="C2685" s="15" t="str">
        <f>IF(OR(Table1[[#This Row],[Site]]="FOOD MILLING",Table1[[#This Row],[Site]]="GODACO"), "No", "Yes")</f>
        <v>Yes</v>
      </c>
      <c r="D2685" s="40">
        <f>MAX(DATE(Table1[Year],1,1),DATE(Table1[Year],1,1)-WEEKDAY(DATE(Table1[Year],1,1),2)+(Table1[WeekNum]-1)*7+1)</f>
        <v>44606</v>
      </c>
      <c r="E2685" s="40">
        <f>MIN(DATE(Table1[Year]+1,1,0),DATE(Table1[Year],1,1)-WEEKDAY(DATE(Table1[Year],1,1),2)+Table1[WeekNum]*7)</f>
        <v>44612</v>
      </c>
      <c r="F2685" s="15">
        <v>2022</v>
      </c>
      <c r="G2685" s="15">
        <f t="shared" si="82"/>
        <v>2</v>
      </c>
      <c r="H2685" s="16">
        <v>8</v>
      </c>
      <c r="I2685" s="207" t="str">
        <f>"W" &amp;Table1[[#This Row],[WeekNum]]</f>
        <v>W8</v>
      </c>
      <c r="J2685" s="19" t="str">
        <f t="shared" si="83"/>
        <v>22-W08</v>
      </c>
      <c r="K2685" s="4" t="s">
        <v>661</v>
      </c>
      <c r="L2685" s="4"/>
      <c r="M2685" s="4" t="s">
        <v>72</v>
      </c>
      <c r="N2685" s="11" t="s">
        <v>428</v>
      </c>
      <c r="O2685" s="266" t="s">
        <v>374</v>
      </c>
      <c r="P2685" s="11" t="s">
        <v>376</v>
      </c>
      <c r="Q2685" s="11" t="s">
        <v>421</v>
      </c>
      <c r="R2685" s="3">
        <v>3400</v>
      </c>
      <c r="S2685" s="3">
        <v>3294</v>
      </c>
      <c r="T2685" s="206">
        <f>ABS(Table1[[#This Row],[Prod]]-Table1[[#This Row],[Planned]])</f>
        <v>106</v>
      </c>
      <c r="U2685" s="209">
        <f>IF(ABS(Table1[[#This Row],[Prod]]-Table1[[#This Row],[Planned]])&gt;Table1[[#This Row],[Planned]],0,IF(Table1[[#This Row],[Planned]]=0,0,1-ABS(Table1[[#This Row],[Prod]]-Table1[[#This Row],[Planned]])/Table1[[#This Row],[Planned]]))</f>
        <v>0.96882352941176475</v>
      </c>
      <c r="V2685" s="11"/>
      <c r="W2685" s="11"/>
      <c r="X2685" s="27">
        <v>3400</v>
      </c>
      <c r="Y2685" s="206">
        <f>Table1[[#This Row],[Prod]]</f>
        <v>3294</v>
      </c>
      <c r="Z2685" s="206">
        <f>ABS(Table1[[#This Row],[Prod2]]-Table1[[#This Row],[Plan Revised]])</f>
        <v>106</v>
      </c>
      <c r="AA2685" s="209">
        <f>IF(ABS(Table1[[#This Row],[Prod2]]-Table1[[#This Row],[Plan Revised]])&gt;Table1[[#This Row],[Plan Revised]],0,IF(Table1[[#This Row],[Plan Revised]]=0,0,1-ABS(Table1[[#This Row],[Prod2]]-Table1[[#This Row],[Plan Revised]])/Table1[[#This Row],[Plan Revised]]))</f>
        <v>0.96882352941176475</v>
      </c>
      <c r="AB2685" s="3"/>
      <c r="AC2685" s="30"/>
      <c r="AD2685"/>
      <c r="AF2685"/>
    </row>
    <row r="2686" spans="1:32">
      <c r="A2686" s="15" t="str">
        <f>IF(Table1[Week]=WeekSel,"Yes","No")</f>
        <v>No</v>
      </c>
      <c r="B2686" s="15" t="str">
        <f>IF((Table1[StartDate]&gt;=Date.GraphMin)*(Table1[StartDate]&lt;=Date.GraphMax)=1,"Yes","No")</f>
        <v>No</v>
      </c>
      <c r="C2686" s="15" t="str">
        <f>IF(OR(Table1[[#This Row],[Site]]="FOOD MILLING",Table1[[#This Row],[Site]]="GODACO"), "No", "Yes")</f>
        <v>Yes</v>
      </c>
      <c r="D2686" s="40">
        <f>MAX(DATE(Table1[Year],1,1),DATE(Table1[Year],1,1)-WEEKDAY(DATE(Table1[Year],1,1),2)+(Table1[WeekNum]-1)*7+1)</f>
        <v>44606</v>
      </c>
      <c r="E2686" s="40">
        <f>MIN(DATE(Table1[Year]+1,1,0),DATE(Table1[Year],1,1)-WEEKDAY(DATE(Table1[Year],1,1),2)+Table1[WeekNum]*7)</f>
        <v>44612</v>
      </c>
      <c r="F2686" s="15">
        <v>2022</v>
      </c>
      <c r="G2686" s="15">
        <f t="shared" si="82"/>
        <v>2</v>
      </c>
      <c r="H2686" s="16">
        <v>8</v>
      </c>
      <c r="I2686" s="207" t="str">
        <f>"W" &amp;Table1[[#This Row],[WeekNum]]</f>
        <v>W8</v>
      </c>
      <c r="J2686" s="19" t="str">
        <f t="shared" si="83"/>
        <v>22-W08</v>
      </c>
      <c r="K2686" s="4" t="s">
        <v>662</v>
      </c>
      <c r="L2686" s="4"/>
      <c r="M2686" s="4" t="s">
        <v>72</v>
      </c>
      <c r="N2686" s="11" t="s">
        <v>428</v>
      </c>
      <c r="O2686" s="266" t="s">
        <v>374</v>
      </c>
      <c r="P2686" s="11" t="s">
        <v>376</v>
      </c>
      <c r="Q2686" s="11" t="s">
        <v>421</v>
      </c>
      <c r="R2686" s="3">
        <v>0</v>
      </c>
      <c r="S2686" s="3">
        <v>0</v>
      </c>
      <c r="T2686" s="206">
        <f>ABS(Table1[[#This Row],[Prod]]-Table1[[#This Row],[Planned]])</f>
        <v>0</v>
      </c>
      <c r="U2686" s="209">
        <f>IF(ABS(Table1[[#This Row],[Prod]]-Table1[[#This Row],[Planned]])&gt;Table1[[#This Row],[Planned]],0,IF(Table1[[#This Row],[Planned]]=0,0,1-ABS(Table1[[#This Row],[Prod]]-Table1[[#This Row],[Planned]])/Table1[[#This Row],[Planned]]))</f>
        <v>0</v>
      </c>
      <c r="V2686" s="11"/>
      <c r="W2686" s="11"/>
      <c r="X2686" s="27">
        <v>0</v>
      </c>
      <c r="Y2686" s="206">
        <f>Table1[[#This Row],[Prod]]</f>
        <v>0</v>
      </c>
      <c r="Z2686" s="206">
        <f>ABS(Table1[[#This Row],[Prod2]]-Table1[[#This Row],[Plan Revised]])</f>
        <v>0</v>
      </c>
      <c r="AA2686" s="209">
        <f>IF(ABS(Table1[[#This Row],[Prod2]]-Table1[[#This Row],[Plan Revised]])&gt;Table1[[#This Row],[Plan Revised]],0,IF(Table1[[#This Row],[Plan Revised]]=0,0,1-ABS(Table1[[#This Row],[Prod2]]-Table1[[#This Row],[Plan Revised]])/Table1[[#This Row],[Plan Revised]]))</f>
        <v>0</v>
      </c>
      <c r="AB2686" s="3"/>
      <c r="AC2686" s="30"/>
      <c r="AD2686"/>
      <c r="AF2686"/>
    </row>
    <row r="2687" spans="1:32">
      <c r="A2687" s="15" t="str">
        <f>IF(Table1[Week]=WeekSel,"Yes","No")</f>
        <v>No</v>
      </c>
      <c r="B2687" s="15" t="str">
        <f>IF((Table1[StartDate]&gt;=Date.GraphMin)*(Table1[StartDate]&lt;=Date.GraphMax)=1,"Yes","No")</f>
        <v>No</v>
      </c>
      <c r="C2687" s="15" t="str">
        <f>IF(OR(Table1[[#This Row],[Site]]="FOOD MILLING",Table1[[#This Row],[Site]]="GODACO"), "No", "Yes")</f>
        <v>Yes</v>
      </c>
      <c r="D2687" s="40">
        <f>MAX(DATE(Table1[Year],1,1),DATE(Table1[Year],1,1)-WEEKDAY(DATE(Table1[Year],1,1),2)+(Table1[WeekNum]-1)*7+1)</f>
        <v>44606</v>
      </c>
      <c r="E2687" s="40">
        <f>MIN(DATE(Table1[Year]+1,1,0),DATE(Table1[Year],1,1)-WEEKDAY(DATE(Table1[Year],1,1),2)+Table1[WeekNum]*7)</f>
        <v>44612</v>
      </c>
      <c r="F2687" s="15">
        <v>2022</v>
      </c>
      <c r="G2687" s="15">
        <f t="shared" si="82"/>
        <v>2</v>
      </c>
      <c r="H2687" s="16">
        <v>8</v>
      </c>
      <c r="I2687" s="207" t="str">
        <f>"W" &amp;Table1[[#This Row],[WeekNum]]</f>
        <v>W8</v>
      </c>
      <c r="J2687" s="19" t="str">
        <f t="shared" si="83"/>
        <v>22-W08</v>
      </c>
      <c r="K2687" s="4" t="s">
        <v>662</v>
      </c>
      <c r="L2687" s="4"/>
      <c r="M2687" s="4" t="s">
        <v>72</v>
      </c>
      <c r="N2687" s="11" t="s">
        <v>428</v>
      </c>
      <c r="O2687" s="266" t="s">
        <v>374</v>
      </c>
      <c r="P2687" s="11" t="s">
        <v>376</v>
      </c>
      <c r="Q2687" s="11" t="s">
        <v>419</v>
      </c>
      <c r="R2687" s="3">
        <v>7920</v>
      </c>
      <c r="S2687" s="3">
        <v>7188</v>
      </c>
      <c r="T2687" s="206">
        <f>ABS(Table1[[#This Row],[Prod]]-Table1[[#This Row],[Planned]])</f>
        <v>732</v>
      </c>
      <c r="U2687" s="209">
        <f>IF(ABS(Table1[[#This Row],[Prod]]-Table1[[#This Row],[Planned]])&gt;Table1[[#This Row],[Planned]],0,IF(Table1[[#This Row],[Planned]]=0,0,1-ABS(Table1[[#This Row],[Prod]]-Table1[[#This Row],[Planned]])/Table1[[#This Row],[Planned]]))</f>
        <v>0.90757575757575759</v>
      </c>
      <c r="V2687" s="11"/>
      <c r="W2687" s="11"/>
      <c r="X2687" s="27">
        <v>7920</v>
      </c>
      <c r="Y2687" s="206">
        <f>Table1[[#This Row],[Prod]]</f>
        <v>7188</v>
      </c>
      <c r="Z2687" s="206">
        <f>ABS(Table1[[#This Row],[Prod2]]-Table1[[#This Row],[Plan Revised]])</f>
        <v>732</v>
      </c>
      <c r="AA2687" s="209">
        <f>IF(ABS(Table1[[#This Row],[Prod2]]-Table1[[#This Row],[Plan Revised]])&gt;Table1[[#This Row],[Plan Revised]],0,IF(Table1[[#This Row],[Plan Revised]]=0,0,1-ABS(Table1[[#This Row],[Prod2]]-Table1[[#This Row],[Plan Revised]])/Table1[[#This Row],[Plan Revised]]))</f>
        <v>0.90757575757575759</v>
      </c>
      <c r="AB2687" s="3"/>
      <c r="AC2687" s="30"/>
      <c r="AD2687"/>
      <c r="AF2687"/>
    </row>
    <row r="2688" spans="1:32">
      <c r="A2688" s="15" t="str">
        <f>IF(Table1[Week]=WeekSel,"Yes","No")</f>
        <v>No</v>
      </c>
      <c r="B2688" s="15" t="str">
        <f>IF((Table1[StartDate]&gt;=Date.GraphMin)*(Table1[StartDate]&lt;=Date.GraphMax)=1,"Yes","No")</f>
        <v>No</v>
      </c>
      <c r="C2688" s="15" t="str">
        <f>IF(OR(Table1[[#This Row],[Site]]="FOOD MILLING",Table1[[#This Row],[Site]]="GODACO"), "No", "Yes")</f>
        <v>Yes</v>
      </c>
      <c r="D2688" s="40">
        <f>MAX(DATE(Table1[Year],1,1),DATE(Table1[Year],1,1)-WEEKDAY(DATE(Table1[Year],1,1),2)+(Table1[WeekNum]-1)*7+1)</f>
        <v>44606</v>
      </c>
      <c r="E2688" s="40">
        <f>MIN(DATE(Table1[Year]+1,1,0),DATE(Table1[Year],1,1)-WEEKDAY(DATE(Table1[Year],1,1),2)+Table1[WeekNum]*7)</f>
        <v>44612</v>
      </c>
      <c r="F2688" s="15">
        <v>2022</v>
      </c>
      <c r="G2688" s="15">
        <f t="shared" si="82"/>
        <v>2</v>
      </c>
      <c r="H2688" s="16">
        <v>8</v>
      </c>
      <c r="I2688" s="207" t="str">
        <f>"W" &amp;Table1[[#This Row],[WeekNum]]</f>
        <v>W8</v>
      </c>
      <c r="J2688" s="19" t="str">
        <f t="shared" si="83"/>
        <v>22-W08</v>
      </c>
      <c r="K2688" s="4" t="s">
        <v>663</v>
      </c>
      <c r="L2688" s="4"/>
      <c r="M2688" s="4" t="s">
        <v>72</v>
      </c>
      <c r="N2688" s="11" t="s">
        <v>428</v>
      </c>
      <c r="O2688" s="266" t="s">
        <v>374</v>
      </c>
      <c r="P2688" s="11" t="s">
        <v>376</v>
      </c>
      <c r="Q2688" s="11" t="s">
        <v>421</v>
      </c>
      <c r="R2688" s="3">
        <v>6800</v>
      </c>
      <c r="S2688" s="3">
        <v>6732</v>
      </c>
      <c r="T2688" s="206">
        <f>ABS(Table1[[#This Row],[Prod]]-Table1[[#This Row],[Planned]])</f>
        <v>68</v>
      </c>
      <c r="U2688" s="209">
        <f>IF(ABS(Table1[[#This Row],[Prod]]-Table1[[#This Row],[Planned]])&gt;Table1[[#This Row],[Planned]],0,IF(Table1[[#This Row],[Planned]]=0,0,1-ABS(Table1[[#This Row],[Prod]]-Table1[[#This Row],[Planned]])/Table1[[#This Row],[Planned]]))</f>
        <v>0.99</v>
      </c>
      <c r="V2688" s="11"/>
      <c r="W2688" s="11"/>
      <c r="X2688" s="27">
        <v>6800</v>
      </c>
      <c r="Y2688" s="206">
        <f>Table1[[#This Row],[Prod]]</f>
        <v>6732</v>
      </c>
      <c r="Z2688" s="206">
        <f>ABS(Table1[[#This Row],[Prod2]]-Table1[[#This Row],[Plan Revised]])</f>
        <v>68</v>
      </c>
      <c r="AA2688" s="209">
        <f>IF(ABS(Table1[[#This Row],[Prod2]]-Table1[[#This Row],[Plan Revised]])&gt;Table1[[#This Row],[Plan Revised]],0,IF(Table1[[#This Row],[Plan Revised]]=0,0,1-ABS(Table1[[#This Row],[Prod2]]-Table1[[#This Row],[Plan Revised]])/Table1[[#This Row],[Plan Revised]]))</f>
        <v>0.99</v>
      </c>
      <c r="AB2688" s="3"/>
      <c r="AC2688" s="30"/>
      <c r="AD2688"/>
      <c r="AF2688"/>
    </row>
    <row r="2689" spans="1:32">
      <c r="A2689" s="15" t="str">
        <f>IF(Table1[Week]=WeekSel,"Yes","No")</f>
        <v>No</v>
      </c>
      <c r="B2689" s="15" t="str">
        <f>IF((Table1[StartDate]&gt;=Date.GraphMin)*(Table1[StartDate]&lt;=Date.GraphMax)=1,"Yes","No")</f>
        <v>No</v>
      </c>
      <c r="C2689" s="15" t="str">
        <f>IF(OR(Table1[[#This Row],[Site]]="FOOD MILLING",Table1[[#This Row],[Site]]="GODACO"), "No", "Yes")</f>
        <v>Yes</v>
      </c>
      <c r="D2689" s="40">
        <f>MAX(DATE(Table1[Year],1,1),DATE(Table1[Year],1,1)-WEEKDAY(DATE(Table1[Year],1,1),2)+(Table1[WeekNum]-1)*7+1)</f>
        <v>44606</v>
      </c>
      <c r="E2689" s="40">
        <f>MIN(DATE(Table1[Year]+1,1,0),DATE(Table1[Year],1,1)-WEEKDAY(DATE(Table1[Year],1,1),2)+Table1[WeekNum]*7)</f>
        <v>44612</v>
      </c>
      <c r="F2689" s="15">
        <v>2022</v>
      </c>
      <c r="G2689" s="15">
        <f t="shared" si="82"/>
        <v>2</v>
      </c>
      <c r="H2689" s="16">
        <v>8</v>
      </c>
      <c r="I2689" s="207" t="str">
        <f>"W" &amp;Table1[[#This Row],[WeekNum]]</f>
        <v>W8</v>
      </c>
      <c r="J2689" s="19" t="str">
        <f t="shared" si="83"/>
        <v>22-W08</v>
      </c>
      <c r="K2689" s="4" t="s">
        <v>664</v>
      </c>
      <c r="L2689" s="4"/>
      <c r="M2689" s="4" t="s">
        <v>72</v>
      </c>
      <c r="N2689" s="11" t="s">
        <v>428</v>
      </c>
      <c r="O2689" s="266" t="s">
        <v>424</v>
      </c>
      <c r="P2689" s="11" t="s">
        <v>379</v>
      </c>
      <c r="Q2689" s="11" t="s">
        <v>421</v>
      </c>
      <c r="R2689" s="3">
        <v>0</v>
      </c>
      <c r="S2689" s="3">
        <v>0</v>
      </c>
      <c r="T2689" s="206">
        <f>ABS(Table1[[#This Row],[Prod]]-Table1[[#This Row],[Planned]])</f>
        <v>0</v>
      </c>
      <c r="U2689" s="209">
        <f>IF(ABS(Table1[[#This Row],[Prod]]-Table1[[#This Row],[Planned]])&gt;Table1[[#This Row],[Planned]],0,IF(Table1[[#This Row],[Planned]]=0,0,1-ABS(Table1[[#This Row],[Prod]]-Table1[[#This Row],[Planned]])/Table1[[#This Row],[Planned]]))</f>
        <v>0</v>
      </c>
      <c r="V2689" s="11"/>
      <c r="W2689" s="11"/>
      <c r="X2689" s="27">
        <v>0</v>
      </c>
      <c r="Y2689" s="206">
        <f>Table1[[#This Row],[Prod]]</f>
        <v>0</v>
      </c>
      <c r="Z2689" s="206">
        <f>ABS(Table1[[#This Row],[Prod2]]-Table1[[#This Row],[Plan Revised]])</f>
        <v>0</v>
      </c>
      <c r="AA2689" s="209">
        <f>IF(ABS(Table1[[#This Row],[Prod2]]-Table1[[#This Row],[Plan Revised]])&gt;Table1[[#This Row],[Plan Revised]],0,IF(Table1[[#This Row],[Plan Revised]]=0,0,1-ABS(Table1[[#This Row],[Prod2]]-Table1[[#This Row],[Plan Revised]])/Table1[[#This Row],[Plan Revised]]))</f>
        <v>0</v>
      </c>
      <c r="AB2689" s="3"/>
      <c r="AC2689" s="30"/>
      <c r="AD2689"/>
      <c r="AF2689"/>
    </row>
    <row r="2690" spans="1:32">
      <c r="A2690" s="15" t="str">
        <f>IF(Table1[Week]=WeekSel,"Yes","No")</f>
        <v>No</v>
      </c>
      <c r="B2690" s="15" t="str">
        <f>IF((Table1[StartDate]&gt;=Date.GraphMin)*(Table1[StartDate]&lt;=Date.GraphMax)=1,"Yes","No")</f>
        <v>No</v>
      </c>
      <c r="C2690" s="15" t="str">
        <f>IF(OR(Table1[[#This Row],[Site]]="FOOD MILLING",Table1[[#This Row],[Site]]="GODACO"), "No", "Yes")</f>
        <v>Yes</v>
      </c>
      <c r="D2690" s="40">
        <f>MAX(DATE(Table1[Year],1,1),DATE(Table1[Year],1,1)-WEEKDAY(DATE(Table1[Year],1,1),2)+(Table1[WeekNum]-1)*7+1)</f>
        <v>44606</v>
      </c>
      <c r="E2690" s="40">
        <f>MIN(DATE(Table1[Year]+1,1,0),DATE(Table1[Year],1,1)-WEEKDAY(DATE(Table1[Year],1,1),2)+Table1[WeekNum]*7)</f>
        <v>44612</v>
      </c>
      <c r="F2690" s="15">
        <v>2022</v>
      </c>
      <c r="G2690" s="15">
        <f t="shared" ref="G2690:G2753" si="84">MONTH(DATE(F2690,1,H2690*7-2)-WEEKDAY(DATE(H2690,1,2)))</f>
        <v>2</v>
      </c>
      <c r="H2690" s="16">
        <v>8</v>
      </c>
      <c r="I2690" s="207" t="str">
        <f>"W" &amp;Table1[[#This Row],[WeekNum]]</f>
        <v>W8</v>
      </c>
      <c r="J2690" s="19" t="str">
        <f t="shared" ref="J2690:J2753" si="85">RIGHT(F2690,2)&amp;"-"&amp;TEXT(H2690,"W00")</f>
        <v>22-W08</v>
      </c>
      <c r="K2690" s="4" t="s">
        <v>665</v>
      </c>
      <c r="L2690" s="4"/>
      <c r="M2690" s="4" t="s">
        <v>72</v>
      </c>
      <c r="N2690" s="11" t="s">
        <v>428</v>
      </c>
      <c r="O2690" s="266" t="s">
        <v>424</v>
      </c>
      <c r="P2690" s="11" t="s">
        <v>379</v>
      </c>
      <c r="Q2690" s="11" t="s">
        <v>421</v>
      </c>
      <c r="R2690" s="3">
        <v>3000</v>
      </c>
      <c r="S2690" s="3">
        <v>3800.5</v>
      </c>
      <c r="T2690" s="206">
        <f>ABS(Table1[[#This Row],[Prod]]-Table1[[#This Row],[Planned]])</f>
        <v>800.5</v>
      </c>
      <c r="U2690" s="209">
        <f>IF(ABS(Table1[[#This Row],[Prod]]-Table1[[#This Row],[Planned]])&gt;Table1[[#This Row],[Planned]],0,IF(Table1[[#This Row],[Planned]]=0,0,1-ABS(Table1[[#This Row],[Prod]]-Table1[[#This Row],[Planned]])/Table1[[#This Row],[Planned]]))</f>
        <v>0.73316666666666674</v>
      </c>
      <c r="V2690" s="11"/>
      <c r="W2690" s="11"/>
      <c r="X2690" s="27">
        <v>3300</v>
      </c>
      <c r="Y2690" s="206">
        <f>Table1[[#This Row],[Prod]]</f>
        <v>3800.5</v>
      </c>
      <c r="Z2690" s="206">
        <f>ABS(Table1[[#This Row],[Prod2]]-Table1[[#This Row],[Plan Revised]])</f>
        <v>500.5</v>
      </c>
      <c r="AA2690" s="209">
        <f>IF(ABS(Table1[[#This Row],[Prod2]]-Table1[[#This Row],[Plan Revised]])&gt;Table1[[#This Row],[Plan Revised]],0,IF(Table1[[#This Row],[Plan Revised]]=0,0,1-ABS(Table1[[#This Row],[Prod2]]-Table1[[#This Row],[Plan Revised]])/Table1[[#This Row],[Plan Revised]]))</f>
        <v>0.84833333333333338</v>
      </c>
      <c r="AB2690" s="3"/>
      <c r="AC2690" s="30"/>
      <c r="AD2690"/>
      <c r="AF2690"/>
    </row>
    <row r="2691" spans="1:32">
      <c r="A2691" s="15" t="str">
        <f>IF(Table1[Week]=WeekSel,"Yes","No")</f>
        <v>No</v>
      </c>
      <c r="B2691" s="15" t="str">
        <f>IF((Table1[StartDate]&gt;=Date.GraphMin)*(Table1[StartDate]&lt;=Date.GraphMax)=1,"Yes","No")</f>
        <v>No</v>
      </c>
      <c r="C2691" s="15" t="str">
        <f>IF(OR(Table1[[#This Row],[Site]]="FOOD MILLING",Table1[[#This Row],[Site]]="GODACO"), "No", "Yes")</f>
        <v>Yes</v>
      </c>
      <c r="D2691" s="40">
        <f>MAX(DATE(Table1[Year],1,1),DATE(Table1[Year],1,1)-WEEKDAY(DATE(Table1[Year],1,1),2)+(Table1[WeekNum]-1)*7+1)</f>
        <v>44606</v>
      </c>
      <c r="E2691" s="40">
        <f>MIN(DATE(Table1[Year]+1,1,0),DATE(Table1[Year],1,1)-WEEKDAY(DATE(Table1[Year],1,1),2)+Table1[WeekNum]*7)</f>
        <v>44612</v>
      </c>
      <c r="F2691" s="15">
        <v>2022</v>
      </c>
      <c r="G2691" s="15">
        <f t="shared" si="84"/>
        <v>2</v>
      </c>
      <c r="H2691" s="16">
        <v>8</v>
      </c>
      <c r="I2691" s="207" t="str">
        <f>"W" &amp;Table1[[#This Row],[WeekNum]]</f>
        <v>W8</v>
      </c>
      <c r="J2691" s="19" t="str">
        <f t="shared" si="85"/>
        <v>22-W08</v>
      </c>
      <c r="K2691" s="4" t="s">
        <v>666</v>
      </c>
      <c r="L2691" s="4"/>
      <c r="M2691" s="4" t="s">
        <v>72</v>
      </c>
      <c r="N2691" s="11" t="s">
        <v>428</v>
      </c>
      <c r="O2691" s="266" t="s">
        <v>424</v>
      </c>
      <c r="P2691" s="11" t="s">
        <v>379</v>
      </c>
      <c r="Q2691" s="11" t="s">
        <v>421</v>
      </c>
      <c r="R2691" s="3">
        <v>15000</v>
      </c>
      <c r="S2691" s="3">
        <v>15503.5</v>
      </c>
      <c r="T2691" s="206">
        <f>ABS(Table1[[#This Row],[Prod]]-Table1[[#This Row],[Planned]])</f>
        <v>503.5</v>
      </c>
      <c r="U2691" s="209">
        <f>IF(ABS(Table1[[#This Row],[Prod]]-Table1[[#This Row],[Planned]])&gt;Table1[[#This Row],[Planned]],0,IF(Table1[[#This Row],[Planned]]=0,0,1-ABS(Table1[[#This Row],[Prod]]-Table1[[#This Row],[Planned]])/Table1[[#This Row],[Planned]]))</f>
        <v>0.96643333333333337</v>
      </c>
      <c r="V2691" s="11"/>
      <c r="W2691" s="11"/>
      <c r="X2691" s="27">
        <v>15900</v>
      </c>
      <c r="Y2691" s="206">
        <f>Table1[[#This Row],[Prod]]</f>
        <v>15503.5</v>
      </c>
      <c r="Z2691" s="206">
        <f>ABS(Table1[[#This Row],[Prod2]]-Table1[[#This Row],[Plan Revised]])</f>
        <v>396.5</v>
      </c>
      <c r="AA2691" s="209">
        <f>IF(ABS(Table1[[#This Row],[Prod2]]-Table1[[#This Row],[Plan Revised]])&gt;Table1[[#This Row],[Plan Revised]],0,IF(Table1[[#This Row],[Plan Revised]]=0,0,1-ABS(Table1[[#This Row],[Prod2]]-Table1[[#This Row],[Plan Revised]])/Table1[[#This Row],[Plan Revised]]))</f>
        <v>0.97506289308176097</v>
      </c>
      <c r="AB2691" s="3"/>
      <c r="AC2691" s="30"/>
      <c r="AD2691"/>
      <c r="AF2691"/>
    </row>
    <row r="2692" spans="1:32">
      <c r="A2692" s="15" t="str">
        <f>IF(Table1[Week]=WeekSel,"Yes","No")</f>
        <v>No</v>
      </c>
      <c r="B2692" s="15" t="str">
        <f>IF((Table1[StartDate]&gt;=Date.GraphMin)*(Table1[StartDate]&lt;=Date.GraphMax)=1,"Yes","No")</f>
        <v>No</v>
      </c>
      <c r="C2692" s="15" t="str">
        <f>IF(OR(Table1[[#This Row],[Site]]="FOOD MILLING",Table1[[#This Row],[Site]]="GODACO"), "No", "Yes")</f>
        <v>Yes</v>
      </c>
      <c r="D2692" s="40">
        <f>MAX(DATE(Table1[Year],1,1),DATE(Table1[Year],1,1)-WEEKDAY(DATE(Table1[Year],1,1),2)+(Table1[WeekNum]-1)*7+1)</f>
        <v>44606</v>
      </c>
      <c r="E2692" s="40">
        <f>MIN(DATE(Table1[Year]+1,1,0),DATE(Table1[Year],1,1)-WEEKDAY(DATE(Table1[Year],1,1),2)+Table1[WeekNum]*7)</f>
        <v>44612</v>
      </c>
      <c r="F2692" s="15">
        <v>2022</v>
      </c>
      <c r="G2692" s="15">
        <f t="shared" si="84"/>
        <v>2</v>
      </c>
      <c r="H2692" s="16">
        <v>8</v>
      </c>
      <c r="I2692" s="207" t="str">
        <f>"W" &amp;Table1[[#This Row],[WeekNum]]</f>
        <v>W8</v>
      </c>
      <c r="J2692" s="19" t="str">
        <f t="shared" si="85"/>
        <v>22-W08</v>
      </c>
      <c r="K2692" s="4" t="s">
        <v>667</v>
      </c>
      <c r="L2692" s="4"/>
      <c r="M2692" s="4" t="s">
        <v>72</v>
      </c>
      <c r="N2692" s="11" t="s">
        <v>428</v>
      </c>
      <c r="O2692" s="266" t="s">
        <v>413</v>
      </c>
      <c r="P2692" s="11" t="s">
        <v>375</v>
      </c>
      <c r="Q2692" s="11" t="s">
        <v>421</v>
      </c>
      <c r="R2692" s="3">
        <v>0</v>
      </c>
      <c r="S2692" s="3">
        <v>0</v>
      </c>
      <c r="T2692" s="206">
        <f>ABS(Table1[[#This Row],[Prod]]-Table1[[#This Row],[Planned]])</f>
        <v>0</v>
      </c>
      <c r="U2692" s="209">
        <f>IF(ABS(Table1[[#This Row],[Prod]]-Table1[[#This Row],[Planned]])&gt;Table1[[#This Row],[Planned]],0,IF(Table1[[#This Row],[Planned]]=0,0,1-ABS(Table1[[#This Row],[Prod]]-Table1[[#This Row],[Planned]])/Table1[[#This Row],[Planned]]))</f>
        <v>0</v>
      </c>
      <c r="V2692" s="11"/>
      <c r="W2692" s="11"/>
      <c r="X2692" s="27">
        <v>0</v>
      </c>
      <c r="Y2692" s="206">
        <f>Table1[[#This Row],[Prod]]</f>
        <v>0</v>
      </c>
      <c r="Z2692" s="206">
        <f>ABS(Table1[[#This Row],[Prod2]]-Table1[[#This Row],[Plan Revised]])</f>
        <v>0</v>
      </c>
      <c r="AA2692" s="209">
        <f>IF(ABS(Table1[[#This Row],[Prod2]]-Table1[[#This Row],[Plan Revised]])&gt;Table1[[#This Row],[Plan Revised]],0,IF(Table1[[#This Row],[Plan Revised]]=0,0,1-ABS(Table1[[#This Row],[Prod2]]-Table1[[#This Row],[Plan Revised]])/Table1[[#This Row],[Plan Revised]]))</f>
        <v>0</v>
      </c>
      <c r="AB2692" s="3"/>
      <c r="AC2692" s="30"/>
      <c r="AD2692"/>
      <c r="AF2692"/>
    </row>
    <row r="2693" spans="1:32">
      <c r="A2693" s="15" t="str">
        <f>IF(Table1[Week]=WeekSel,"Yes","No")</f>
        <v>No</v>
      </c>
      <c r="B2693" s="15" t="str">
        <f>IF((Table1[StartDate]&gt;=Date.GraphMin)*(Table1[StartDate]&lt;=Date.GraphMax)=1,"Yes","No")</f>
        <v>No</v>
      </c>
      <c r="C2693" s="15" t="str">
        <f>IF(OR(Table1[[#This Row],[Site]]="FOOD MILLING",Table1[[#This Row],[Site]]="GODACO"), "No", "Yes")</f>
        <v>Yes</v>
      </c>
      <c r="D2693" s="40">
        <f>MAX(DATE(Table1[Year],1,1),DATE(Table1[Year],1,1)-WEEKDAY(DATE(Table1[Year],1,1),2)+(Table1[WeekNum]-1)*7+1)</f>
        <v>44606</v>
      </c>
      <c r="E2693" s="40">
        <f>MIN(DATE(Table1[Year]+1,1,0),DATE(Table1[Year],1,1)-WEEKDAY(DATE(Table1[Year],1,1),2)+Table1[WeekNum]*7)</f>
        <v>44612</v>
      </c>
      <c r="F2693" s="15">
        <v>2022</v>
      </c>
      <c r="G2693" s="15">
        <f t="shared" si="84"/>
        <v>2</v>
      </c>
      <c r="H2693" s="16">
        <v>8</v>
      </c>
      <c r="I2693" s="207" t="str">
        <f>"W" &amp;Table1[[#This Row],[WeekNum]]</f>
        <v>W8</v>
      </c>
      <c r="J2693" s="19" t="str">
        <f t="shared" si="85"/>
        <v>22-W08</v>
      </c>
      <c r="K2693" s="4" t="s">
        <v>668</v>
      </c>
      <c r="L2693" s="4"/>
      <c r="M2693" s="4" t="s">
        <v>72</v>
      </c>
      <c r="N2693" s="11" t="s">
        <v>428</v>
      </c>
      <c r="O2693" s="266" t="s">
        <v>413</v>
      </c>
      <c r="P2693" s="11" t="s">
        <v>375</v>
      </c>
      <c r="Q2693" s="11" t="s">
        <v>421</v>
      </c>
      <c r="R2693" s="3">
        <v>0</v>
      </c>
      <c r="S2693" s="3">
        <v>0</v>
      </c>
      <c r="T2693" s="206">
        <f>ABS(Table1[[#This Row],[Prod]]-Table1[[#This Row],[Planned]])</f>
        <v>0</v>
      </c>
      <c r="U2693" s="209">
        <f>IF(ABS(Table1[[#This Row],[Prod]]-Table1[[#This Row],[Planned]])&gt;Table1[[#This Row],[Planned]],0,IF(Table1[[#This Row],[Planned]]=0,0,1-ABS(Table1[[#This Row],[Prod]]-Table1[[#This Row],[Planned]])/Table1[[#This Row],[Planned]]))</f>
        <v>0</v>
      </c>
      <c r="V2693" s="11"/>
      <c r="W2693" s="11"/>
      <c r="X2693" s="27">
        <v>0</v>
      </c>
      <c r="Y2693" s="206">
        <f>Table1[[#This Row],[Prod]]</f>
        <v>0</v>
      </c>
      <c r="Z2693" s="206">
        <f>ABS(Table1[[#This Row],[Prod2]]-Table1[[#This Row],[Plan Revised]])</f>
        <v>0</v>
      </c>
      <c r="AA2693" s="209">
        <f>IF(ABS(Table1[[#This Row],[Prod2]]-Table1[[#This Row],[Plan Revised]])&gt;Table1[[#This Row],[Plan Revised]],0,IF(Table1[[#This Row],[Plan Revised]]=0,0,1-ABS(Table1[[#This Row],[Prod2]]-Table1[[#This Row],[Plan Revised]])/Table1[[#This Row],[Plan Revised]]))</f>
        <v>0</v>
      </c>
      <c r="AB2693" s="3"/>
      <c r="AC2693" s="30"/>
      <c r="AD2693"/>
      <c r="AF2693"/>
    </row>
    <row r="2694" spans="1:32">
      <c r="A2694" s="15" t="str">
        <f>IF(Table1[Week]=WeekSel,"Yes","No")</f>
        <v>No</v>
      </c>
      <c r="B2694" s="15" t="str">
        <f>IF((Table1[StartDate]&gt;=Date.GraphMin)*(Table1[StartDate]&lt;=Date.GraphMax)=1,"Yes","No")</f>
        <v>No</v>
      </c>
      <c r="C2694" s="15" t="str">
        <f>IF(OR(Table1[[#This Row],[Site]]="FOOD MILLING",Table1[[#This Row],[Site]]="GODACO"), "No", "Yes")</f>
        <v>Yes</v>
      </c>
      <c r="D2694" s="40">
        <f>MAX(DATE(Table1[Year],1,1),DATE(Table1[Year],1,1)-WEEKDAY(DATE(Table1[Year],1,1),2)+(Table1[WeekNum]-1)*7+1)</f>
        <v>44606</v>
      </c>
      <c r="E2694" s="40">
        <f>MIN(DATE(Table1[Year]+1,1,0),DATE(Table1[Year],1,1)-WEEKDAY(DATE(Table1[Year],1,1),2)+Table1[WeekNum]*7)</f>
        <v>44612</v>
      </c>
      <c r="F2694" s="15">
        <v>2022</v>
      </c>
      <c r="G2694" s="15">
        <f t="shared" si="84"/>
        <v>2</v>
      </c>
      <c r="H2694" s="16">
        <v>8</v>
      </c>
      <c r="I2694" s="207" t="str">
        <f>"W" &amp;Table1[[#This Row],[WeekNum]]</f>
        <v>W8</v>
      </c>
      <c r="J2694" s="19" t="str">
        <f t="shared" si="85"/>
        <v>22-W08</v>
      </c>
      <c r="K2694" s="4" t="s">
        <v>669</v>
      </c>
      <c r="L2694" s="4"/>
      <c r="M2694" s="4" t="s">
        <v>72</v>
      </c>
      <c r="N2694" s="11" t="s">
        <v>428</v>
      </c>
      <c r="O2694" s="266" t="s">
        <v>413</v>
      </c>
      <c r="P2694" s="11" t="s">
        <v>375</v>
      </c>
      <c r="Q2694" s="11" t="s">
        <v>421</v>
      </c>
      <c r="R2694" s="3">
        <v>0</v>
      </c>
      <c r="S2694" s="3">
        <v>0</v>
      </c>
      <c r="T2694" s="206">
        <f>ABS(Table1[[#This Row],[Prod]]-Table1[[#This Row],[Planned]])</f>
        <v>0</v>
      </c>
      <c r="U2694" s="209">
        <f>IF(ABS(Table1[[#This Row],[Prod]]-Table1[[#This Row],[Planned]])&gt;Table1[[#This Row],[Planned]],0,IF(Table1[[#This Row],[Planned]]=0,0,1-ABS(Table1[[#This Row],[Prod]]-Table1[[#This Row],[Planned]])/Table1[[#This Row],[Planned]]))</f>
        <v>0</v>
      </c>
      <c r="V2694" s="11"/>
      <c r="W2694" s="11"/>
      <c r="X2694" s="27">
        <v>0</v>
      </c>
      <c r="Y2694" s="206">
        <f>Table1[[#This Row],[Prod]]</f>
        <v>0</v>
      </c>
      <c r="Z2694" s="206">
        <f>ABS(Table1[[#This Row],[Prod2]]-Table1[[#This Row],[Plan Revised]])</f>
        <v>0</v>
      </c>
      <c r="AA2694" s="209">
        <f>IF(ABS(Table1[[#This Row],[Prod2]]-Table1[[#This Row],[Plan Revised]])&gt;Table1[[#This Row],[Plan Revised]],0,IF(Table1[[#This Row],[Plan Revised]]=0,0,1-ABS(Table1[[#This Row],[Prod2]]-Table1[[#This Row],[Plan Revised]])/Table1[[#This Row],[Plan Revised]]))</f>
        <v>0</v>
      </c>
      <c r="AB2694" s="3"/>
      <c r="AC2694" s="30"/>
      <c r="AD2694"/>
      <c r="AF2694"/>
    </row>
    <row r="2695" spans="1:32">
      <c r="A2695" s="15" t="str">
        <f>IF(Table1[Week]=WeekSel,"Yes","No")</f>
        <v>No</v>
      </c>
      <c r="B2695" s="15" t="str">
        <f>IF((Table1[StartDate]&gt;=Date.GraphMin)*(Table1[StartDate]&lt;=Date.GraphMax)=1,"Yes","No")</f>
        <v>No</v>
      </c>
      <c r="C2695" s="15" t="str">
        <f>IF(OR(Table1[[#This Row],[Site]]="FOOD MILLING",Table1[[#This Row],[Site]]="GODACO"), "No", "Yes")</f>
        <v>Yes</v>
      </c>
      <c r="D2695" s="40">
        <f>MAX(DATE(Table1[Year],1,1),DATE(Table1[Year],1,1)-WEEKDAY(DATE(Table1[Year],1,1),2)+(Table1[WeekNum]-1)*7+1)</f>
        <v>44606</v>
      </c>
      <c r="E2695" s="40">
        <f>MIN(DATE(Table1[Year]+1,1,0),DATE(Table1[Year],1,1)-WEEKDAY(DATE(Table1[Year],1,1),2)+Table1[WeekNum]*7)</f>
        <v>44612</v>
      </c>
      <c r="F2695" s="15">
        <v>2022</v>
      </c>
      <c r="G2695" s="15">
        <f t="shared" si="84"/>
        <v>2</v>
      </c>
      <c r="H2695" s="16">
        <v>8</v>
      </c>
      <c r="I2695" s="207" t="str">
        <f>"W" &amp;Table1[[#This Row],[WeekNum]]</f>
        <v>W8</v>
      </c>
      <c r="J2695" s="19" t="str">
        <f t="shared" si="85"/>
        <v>22-W08</v>
      </c>
      <c r="K2695" s="4" t="s">
        <v>670</v>
      </c>
      <c r="L2695" s="4"/>
      <c r="M2695" s="4" t="s">
        <v>72</v>
      </c>
      <c r="N2695" s="11" t="s">
        <v>428</v>
      </c>
      <c r="O2695" s="266" t="s">
        <v>413</v>
      </c>
      <c r="P2695" s="11" t="s">
        <v>375</v>
      </c>
      <c r="Q2695" s="11" t="s">
        <v>421</v>
      </c>
      <c r="R2695" s="3">
        <v>0</v>
      </c>
      <c r="S2695" s="3">
        <v>0</v>
      </c>
      <c r="T2695" s="206">
        <f>ABS(Table1[[#This Row],[Prod]]-Table1[[#This Row],[Planned]])</f>
        <v>0</v>
      </c>
      <c r="U2695" s="209">
        <f>IF(ABS(Table1[[#This Row],[Prod]]-Table1[[#This Row],[Planned]])&gt;Table1[[#This Row],[Planned]],0,IF(Table1[[#This Row],[Planned]]=0,0,1-ABS(Table1[[#This Row],[Prod]]-Table1[[#This Row],[Planned]])/Table1[[#This Row],[Planned]]))</f>
        <v>0</v>
      </c>
      <c r="V2695" s="11"/>
      <c r="W2695" s="11"/>
      <c r="X2695" s="27">
        <v>0</v>
      </c>
      <c r="Y2695" s="206">
        <f>Table1[[#This Row],[Prod]]</f>
        <v>0</v>
      </c>
      <c r="Z2695" s="206">
        <f>ABS(Table1[[#This Row],[Prod2]]-Table1[[#This Row],[Plan Revised]])</f>
        <v>0</v>
      </c>
      <c r="AA2695" s="209">
        <f>IF(ABS(Table1[[#This Row],[Prod2]]-Table1[[#This Row],[Plan Revised]])&gt;Table1[[#This Row],[Plan Revised]],0,IF(Table1[[#This Row],[Plan Revised]]=0,0,1-ABS(Table1[[#This Row],[Prod2]]-Table1[[#This Row],[Plan Revised]])/Table1[[#This Row],[Plan Revised]]))</f>
        <v>0</v>
      </c>
      <c r="AB2695" s="3"/>
      <c r="AC2695" s="30"/>
      <c r="AD2695"/>
      <c r="AF2695"/>
    </row>
    <row r="2696" spans="1:32">
      <c r="A2696" s="15" t="str">
        <f>IF(Table1[Week]=WeekSel,"Yes","No")</f>
        <v>No</v>
      </c>
      <c r="B2696" s="15" t="str">
        <f>IF((Table1[StartDate]&gt;=Date.GraphMin)*(Table1[StartDate]&lt;=Date.GraphMax)=1,"Yes","No")</f>
        <v>No</v>
      </c>
      <c r="C2696" s="15" t="str">
        <f>IF(OR(Table1[[#This Row],[Site]]="FOOD MILLING",Table1[[#This Row],[Site]]="GODACO"), "No", "Yes")</f>
        <v>Yes</v>
      </c>
      <c r="D2696" s="40">
        <f>MAX(DATE(Table1[Year],1,1),DATE(Table1[Year],1,1)-WEEKDAY(DATE(Table1[Year],1,1),2)+(Table1[WeekNum]-1)*7+1)</f>
        <v>44606</v>
      </c>
      <c r="E2696" s="40">
        <f>MIN(DATE(Table1[Year]+1,1,0),DATE(Table1[Year],1,1)-WEEKDAY(DATE(Table1[Year],1,1),2)+Table1[WeekNum]*7)</f>
        <v>44612</v>
      </c>
      <c r="F2696" s="15">
        <v>2022</v>
      </c>
      <c r="G2696" s="15">
        <f t="shared" si="84"/>
        <v>2</v>
      </c>
      <c r="H2696" s="16">
        <v>8</v>
      </c>
      <c r="I2696" s="207" t="str">
        <f>"W" &amp;Table1[[#This Row],[WeekNum]]</f>
        <v>W8</v>
      </c>
      <c r="J2696" s="19" t="str">
        <f t="shared" si="85"/>
        <v>22-W08</v>
      </c>
      <c r="K2696" s="4" t="s">
        <v>671</v>
      </c>
      <c r="L2696" s="4"/>
      <c r="M2696" s="4" t="s">
        <v>72</v>
      </c>
      <c r="N2696" s="11" t="s">
        <v>428</v>
      </c>
      <c r="O2696" s="266" t="s">
        <v>413</v>
      </c>
      <c r="P2696" s="11" t="s">
        <v>375</v>
      </c>
      <c r="Q2696" s="11" t="s">
        <v>421</v>
      </c>
      <c r="R2696" s="3">
        <v>0</v>
      </c>
      <c r="S2696" s="3">
        <v>0</v>
      </c>
      <c r="T2696" s="206">
        <f>ABS(Table1[[#This Row],[Prod]]-Table1[[#This Row],[Planned]])</f>
        <v>0</v>
      </c>
      <c r="U2696" s="209">
        <f>IF(ABS(Table1[[#This Row],[Prod]]-Table1[[#This Row],[Planned]])&gt;Table1[[#This Row],[Planned]],0,IF(Table1[[#This Row],[Planned]]=0,0,1-ABS(Table1[[#This Row],[Prod]]-Table1[[#This Row],[Planned]])/Table1[[#This Row],[Planned]]))</f>
        <v>0</v>
      </c>
      <c r="V2696" s="11"/>
      <c r="W2696" s="11"/>
      <c r="X2696" s="27">
        <v>0</v>
      </c>
      <c r="Y2696" s="206">
        <f>Table1[[#This Row],[Prod]]</f>
        <v>0</v>
      </c>
      <c r="Z2696" s="206">
        <f>ABS(Table1[[#This Row],[Prod2]]-Table1[[#This Row],[Plan Revised]])</f>
        <v>0</v>
      </c>
      <c r="AA2696" s="209">
        <f>IF(ABS(Table1[[#This Row],[Prod2]]-Table1[[#This Row],[Plan Revised]])&gt;Table1[[#This Row],[Plan Revised]],0,IF(Table1[[#This Row],[Plan Revised]]=0,0,1-ABS(Table1[[#This Row],[Prod2]]-Table1[[#This Row],[Plan Revised]])/Table1[[#This Row],[Plan Revised]]))</f>
        <v>0</v>
      </c>
      <c r="AB2696" s="3"/>
      <c r="AC2696" s="30"/>
      <c r="AD2696"/>
      <c r="AF2696"/>
    </row>
    <row r="2697" spans="1:32">
      <c r="A2697" s="15" t="str">
        <f>IF(Table1[Week]=WeekSel,"Yes","No")</f>
        <v>No</v>
      </c>
      <c r="B2697" s="15" t="str">
        <f>IF((Table1[StartDate]&gt;=Date.GraphMin)*(Table1[StartDate]&lt;=Date.GraphMax)=1,"Yes","No")</f>
        <v>No</v>
      </c>
      <c r="C2697" s="15" t="str">
        <f>IF(OR(Table1[[#This Row],[Site]]="FOOD MILLING",Table1[[#This Row],[Site]]="GODACO"), "No", "Yes")</f>
        <v>Yes</v>
      </c>
      <c r="D2697" s="40">
        <f>MAX(DATE(Table1[Year],1,1),DATE(Table1[Year],1,1)-WEEKDAY(DATE(Table1[Year],1,1),2)+(Table1[WeekNum]-1)*7+1)</f>
        <v>44606</v>
      </c>
      <c r="E2697" s="40">
        <f>MIN(DATE(Table1[Year]+1,1,0),DATE(Table1[Year],1,1)-WEEKDAY(DATE(Table1[Year],1,1),2)+Table1[WeekNum]*7)</f>
        <v>44612</v>
      </c>
      <c r="F2697" s="15">
        <v>2022</v>
      </c>
      <c r="G2697" s="15">
        <f t="shared" si="84"/>
        <v>2</v>
      </c>
      <c r="H2697" s="16">
        <v>8</v>
      </c>
      <c r="I2697" s="207" t="str">
        <f>"W" &amp;Table1[[#This Row],[WeekNum]]</f>
        <v>W8</v>
      </c>
      <c r="J2697" s="19" t="str">
        <f t="shared" si="85"/>
        <v>22-W08</v>
      </c>
      <c r="K2697" s="4" t="s">
        <v>672</v>
      </c>
      <c r="L2697" s="4"/>
      <c r="M2697" s="4" t="s">
        <v>72</v>
      </c>
      <c r="N2697" s="11" t="s">
        <v>428</v>
      </c>
      <c r="O2697" s="266" t="s">
        <v>415</v>
      </c>
      <c r="P2697" s="11" t="s">
        <v>378</v>
      </c>
      <c r="Q2697" s="11" t="s">
        <v>421</v>
      </c>
      <c r="R2697" s="3">
        <v>1200</v>
      </c>
      <c r="S2697" s="3">
        <v>926.4</v>
      </c>
      <c r="T2697" s="206">
        <f>ABS(Table1[[#This Row],[Prod]]-Table1[[#This Row],[Planned]])</f>
        <v>273.60000000000002</v>
      </c>
      <c r="U2697" s="209">
        <f>IF(ABS(Table1[[#This Row],[Prod]]-Table1[[#This Row],[Planned]])&gt;Table1[[#This Row],[Planned]],0,IF(Table1[[#This Row],[Planned]]=0,0,1-ABS(Table1[[#This Row],[Prod]]-Table1[[#This Row],[Planned]])/Table1[[#This Row],[Planned]]))</f>
        <v>0.77200000000000002</v>
      </c>
      <c r="V2697" s="11"/>
      <c r="W2697" s="11"/>
      <c r="X2697" s="27">
        <v>1200</v>
      </c>
      <c r="Y2697" s="206">
        <f>Table1[[#This Row],[Prod]]</f>
        <v>926.4</v>
      </c>
      <c r="Z2697" s="206">
        <f>ABS(Table1[[#This Row],[Prod2]]-Table1[[#This Row],[Plan Revised]])</f>
        <v>273.60000000000002</v>
      </c>
      <c r="AA2697" s="209">
        <f>IF(ABS(Table1[[#This Row],[Prod2]]-Table1[[#This Row],[Plan Revised]])&gt;Table1[[#This Row],[Plan Revised]],0,IF(Table1[[#This Row],[Plan Revised]]=0,0,1-ABS(Table1[[#This Row],[Prod2]]-Table1[[#This Row],[Plan Revised]])/Table1[[#This Row],[Plan Revised]]))</f>
        <v>0.77200000000000002</v>
      </c>
      <c r="AB2697" s="3"/>
      <c r="AC2697" s="30"/>
      <c r="AD2697"/>
      <c r="AF2697"/>
    </row>
    <row r="2698" spans="1:32">
      <c r="A2698" s="15" t="str">
        <f>IF(Table1[Week]=WeekSel,"Yes","No")</f>
        <v>No</v>
      </c>
      <c r="B2698" s="15" t="str">
        <f>IF((Table1[StartDate]&gt;=Date.GraphMin)*(Table1[StartDate]&lt;=Date.GraphMax)=1,"Yes","No")</f>
        <v>No</v>
      </c>
      <c r="C2698" s="15" t="str">
        <f>IF(OR(Table1[[#This Row],[Site]]="FOOD MILLING",Table1[[#This Row],[Site]]="GODACO"), "No", "Yes")</f>
        <v>Yes</v>
      </c>
      <c r="D2698" s="40">
        <f>MAX(DATE(Table1[Year],1,1),DATE(Table1[Year],1,1)-WEEKDAY(DATE(Table1[Year],1,1),2)+(Table1[WeekNum]-1)*7+1)</f>
        <v>44606</v>
      </c>
      <c r="E2698" s="40">
        <f>MIN(DATE(Table1[Year]+1,1,0),DATE(Table1[Year],1,1)-WEEKDAY(DATE(Table1[Year],1,1),2)+Table1[WeekNum]*7)</f>
        <v>44612</v>
      </c>
      <c r="F2698" s="15">
        <v>2022</v>
      </c>
      <c r="G2698" s="15">
        <f t="shared" si="84"/>
        <v>2</v>
      </c>
      <c r="H2698" s="16">
        <v>8</v>
      </c>
      <c r="I2698" s="207" t="str">
        <f>"W" &amp;Table1[[#This Row],[WeekNum]]</f>
        <v>W8</v>
      </c>
      <c r="J2698" s="19" t="str">
        <f t="shared" si="85"/>
        <v>22-W08</v>
      </c>
      <c r="K2698" s="4" t="s">
        <v>673</v>
      </c>
      <c r="L2698" s="4"/>
      <c r="M2698" s="4" t="s">
        <v>72</v>
      </c>
      <c r="N2698" s="11" t="s">
        <v>428</v>
      </c>
      <c r="O2698" s="266" t="s">
        <v>415</v>
      </c>
      <c r="P2698" s="11" t="s">
        <v>378</v>
      </c>
      <c r="Q2698" s="11" t="s">
        <v>421</v>
      </c>
      <c r="R2698" s="3">
        <v>3000</v>
      </c>
      <c r="S2698" s="3">
        <v>3056</v>
      </c>
      <c r="T2698" s="206">
        <f>ABS(Table1[[#This Row],[Prod]]-Table1[[#This Row],[Planned]])</f>
        <v>56</v>
      </c>
      <c r="U2698" s="209">
        <f>IF(ABS(Table1[[#This Row],[Prod]]-Table1[[#This Row],[Planned]])&gt;Table1[[#This Row],[Planned]],0,IF(Table1[[#This Row],[Planned]]=0,0,1-ABS(Table1[[#This Row],[Prod]]-Table1[[#This Row],[Planned]])/Table1[[#This Row],[Planned]]))</f>
        <v>0.98133333333333328</v>
      </c>
      <c r="V2698" s="11"/>
      <c r="W2698" s="11"/>
      <c r="X2698" s="27">
        <v>3000</v>
      </c>
      <c r="Y2698" s="206">
        <f>Table1[[#This Row],[Prod]]</f>
        <v>3056</v>
      </c>
      <c r="Z2698" s="206">
        <f>ABS(Table1[[#This Row],[Prod2]]-Table1[[#This Row],[Plan Revised]])</f>
        <v>56</v>
      </c>
      <c r="AA2698" s="209">
        <f>IF(ABS(Table1[[#This Row],[Prod2]]-Table1[[#This Row],[Plan Revised]])&gt;Table1[[#This Row],[Plan Revised]],0,IF(Table1[[#This Row],[Plan Revised]]=0,0,1-ABS(Table1[[#This Row],[Prod2]]-Table1[[#This Row],[Plan Revised]])/Table1[[#This Row],[Plan Revised]]))</f>
        <v>0.98133333333333328</v>
      </c>
      <c r="AB2698" s="3"/>
      <c r="AC2698" s="30"/>
      <c r="AD2698"/>
      <c r="AF2698"/>
    </row>
    <row r="2699" spans="1:32">
      <c r="A2699" s="15" t="str">
        <f>IF(Table1[Week]=WeekSel,"Yes","No")</f>
        <v>No</v>
      </c>
      <c r="B2699" s="15" t="str">
        <f>IF((Table1[StartDate]&gt;=Date.GraphMin)*(Table1[StartDate]&lt;=Date.GraphMax)=1,"Yes","No")</f>
        <v>No</v>
      </c>
      <c r="C2699" s="15" t="str">
        <f>IF(OR(Table1[[#This Row],[Site]]="FOOD MILLING",Table1[[#This Row],[Site]]="GODACO"), "No", "Yes")</f>
        <v>Yes</v>
      </c>
      <c r="D2699" s="40">
        <f>MAX(DATE(Table1[Year],1,1),DATE(Table1[Year],1,1)-WEEKDAY(DATE(Table1[Year],1,1),2)+(Table1[WeekNum]-1)*7+1)</f>
        <v>44606</v>
      </c>
      <c r="E2699" s="40">
        <f>MIN(DATE(Table1[Year]+1,1,0),DATE(Table1[Year],1,1)-WEEKDAY(DATE(Table1[Year],1,1),2)+Table1[WeekNum]*7)</f>
        <v>44612</v>
      </c>
      <c r="F2699" s="15">
        <v>2022</v>
      </c>
      <c r="G2699" s="15">
        <f t="shared" si="84"/>
        <v>2</v>
      </c>
      <c r="H2699" s="16">
        <v>8</v>
      </c>
      <c r="I2699" s="207" t="str">
        <f>"W" &amp;Table1[[#This Row],[WeekNum]]</f>
        <v>W8</v>
      </c>
      <c r="J2699" s="19" t="str">
        <f t="shared" si="85"/>
        <v>22-W08</v>
      </c>
      <c r="K2699" s="4" t="s">
        <v>674</v>
      </c>
      <c r="L2699" s="4"/>
      <c r="M2699" s="4" t="s">
        <v>72</v>
      </c>
      <c r="N2699" s="11" t="s">
        <v>428</v>
      </c>
      <c r="O2699" s="266" t="s">
        <v>415</v>
      </c>
      <c r="P2699" s="11" t="s">
        <v>378</v>
      </c>
      <c r="Q2699" s="11" t="s">
        <v>421</v>
      </c>
      <c r="R2699" s="3">
        <v>3000</v>
      </c>
      <c r="S2699" s="3">
        <v>3039</v>
      </c>
      <c r="T2699" s="206">
        <f>ABS(Table1[[#This Row],[Prod]]-Table1[[#This Row],[Planned]])</f>
        <v>39</v>
      </c>
      <c r="U2699" s="209">
        <f>IF(ABS(Table1[[#This Row],[Prod]]-Table1[[#This Row],[Planned]])&gt;Table1[[#This Row],[Planned]],0,IF(Table1[[#This Row],[Planned]]=0,0,1-ABS(Table1[[#This Row],[Prod]]-Table1[[#This Row],[Planned]])/Table1[[#This Row],[Planned]]))</f>
        <v>0.98699999999999999</v>
      </c>
      <c r="V2699" s="11"/>
      <c r="W2699" s="11"/>
      <c r="X2699" s="27">
        <v>3000</v>
      </c>
      <c r="Y2699" s="206">
        <f>Table1[[#This Row],[Prod]]</f>
        <v>3039</v>
      </c>
      <c r="Z2699" s="206">
        <f>ABS(Table1[[#This Row],[Prod2]]-Table1[[#This Row],[Plan Revised]])</f>
        <v>39</v>
      </c>
      <c r="AA2699" s="209">
        <f>IF(ABS(Table1[[#This Row],[Prod2]]-Table1[[#This Row],[Plan Revised]])&gt;Table1[[#This Row],[Plan Revised]],0,IF(Table1[[#This Row],[Plan Revised]]=0,0,1-ABS(Table1[[#This Row],[Prod2]]-Table1[[#This Row],[Plan Revised]])/Table1[[#This Row],[Plan Revised]]))</f>
        <v>0.98699999999999999</v>
      </c>
      <c r="AB2699" s="3"/>
      <c r="AC2699" s="30"/>
      <c r="AD2699"/>
      <c r="AF2699"/>
    </row>
    <row r="2700" spans="1:32">
      <c r="A2700" s="15" t="str">
        <f>IF(Table1[Week]=WeekSel,"Yes","No")</f>
        <v>No</v>
      </c>
      <c r="B2700" s="15" t="str">
        <f>IF((Table1[StartDate]&gt;=Date.GraphMin)*(Table1[StartDate]&lt;=Date.GraphMax)=1,"Yes","No")</f>
        <v>No</v>
      </c>
      <c r="C2700" s="15" t="str">
        <f>IF(OR(Table1[[#This Row],[Site]]="FOOD MILLING",Table1[[#This Row],[Site]]="GODACO"), "No", "Yes")</f>
        <v>Yes</v>
      </c>
      <c r="D2700" s="40">
        <f>MAX(DATE(Table1[Year],1,1),DATE(Table1[Year],1,1)-WEEKDAY(DATE(Table1[Year],1,1),2)+(Table1[WeekNum]-1)*7+1)</f>
        <v>44606</v>
      </c>
      <c r="E2700" s="40">
        <f>MIN(DATE(Table1[Year]+1,1,0),DATE(Table1[Year],1,1)-WEEKDAY(DATE(Table1[Year],1,1),2)+Table1[WeekNum]*7)</f>
        <v>44612</v>
      </c>
      <c r="F2700" s="15">
        <v>2022</v>
      </c>
      <c r="G2700" s="15">
        <f t="shared" si="84"/>
        <v>2</v>
      </c>
      <c r="H2700" s="16">
        <v>8</v>
      </c>
      <c r="I2700" s="207" t="str">
        <f>"W" &amp;Table1[[#This Row],[WeekNum]]</f>
        <v>W8</v>
      </c>
      <c r="J2700" s="19" t="str">
        <f t="shared" si="85"/>
        <v>22-W08</v>
      </c>
      <c r="K2700" s="4" t="s">
        <v>675</v>
      </c>
      <c r="L2700" s="4"/>
      <c r="M2700" s="4" t="s">
        <v>72</v>
      </c>
      <c r="N2700" s="11" t="s">
        <v>428</v>
      </c>
      <c r="O2700" s="266" t="s">
        <v>415</v>
      </c>
      <c r="P2700" s="11" t="s">
        <v>378</v>
      </c>
      <c r="Q2700" s="11" t="s">
        <v>421</v>
      </c>
      <c r="R2700" s="3">
        <v>1500</v>
      </c>
      <c r="S2700" s="3">
        <v>1512</v>
      </c>
      <c r="T2700" s="206">
        <f>ABS(Table1[[#This Row],[Prod]]-Table1[[#This Row],[Planned]])</f>
        <v>12</v>
      </c>
      <c r="U2700" s="209">
        <f>IF(ABS(Table1[[#This Row],[Prod]]-Table1[[#This Row],[Planned]])&gt;Table1[[#This Row],[Planned]],0,IF(Table1[[#This Row],[Planned]]=0,0,1-ABS(Table1[[#This Row],[Prod]]-Table1[[#This Row],[Planned]])/Table1[[#This Row],[Planned]]))</f>
        <v>0.99199999999999999</v>
      </c>
      <c r="V2700" s="11"/>
      <c r="W2700" s="11"/>
      <c r="X2700" s="27">
        <v>1500</v>
      </c>
      <c r="Y2700" s="206">
        <f>Table1[[#This Row],[Prod]]</f>
        <v>1512</v>
      </c>
      <c r="Z2700" s="206">
        <f>ABS(Table1[[#This Row],[Prod2]]-Table1[[#This Row],[Plan Revised]])</f>
        <v>12</v>
      </c>
      <c r="AA2700" s="209">
        <f>IF(ABS(Table1[[#This Row],[Prod2]]-Table1[[#This Row],[Plan Revised]])&gt;Table1[[#This Row],[Plan Revised]],0,IF(Table1[[#This Row],[Plan Revised]]=0,0,1-ABS(Table1[[#This Row],[Prod2]]-Table1[[#This Row],[Plan Revised]])/Table1[[#This Row],[Plan Revised]]))</f>
        <v>0.99199999999999999</v>
      </c>
      <c r="AB2700" s="3"/>
      <c r="AC2700" s="30"/>
      <c r="AD2700"/>
      <c r="AF2700"/>
    </row>
    <row r="2701" spans="1:32">
      <c r="A2701" s="15" t="str">
        <f>IF(Table1[Week]=WeekSel,"Yes","No")</f>
        <v>No</v>
      </c>
      <c r="B2701" s="15" t="str">
        <f>IF((Table1[StartDate]&gt;=Date.GraphMin)*(Table1[StartDate]&lt;=Date.GraphMax)=1,"Yes","No")</f>
        <v>No</v>
      </c>
      <c r="C2701" s="15" t="str">
        <f>IF(OR(Table1[[#This Row],[Site]]="FOOD MILLING",Table1[[#This Row],[Site]]="GODACO"), "No", "Yes")</f>
        <v>Yes</v>
      </c>
      <c r="D2701" s="40">
        <f>MAX(DATE(Table1[Year],1,1),DATE(Table1[Year],1,1)-WEEKDAY(DATE(Table1[Year],1,1),2)+(Table1[WeekNum]-1)*7+1)</f>
        <v>44606</v>
      </c>
      <c r="E2701" s="40">
        <f>MIN(DATE(Table1[Year]+1,1,0),DATE(Table1[Year],1,1)-WEEKDAY(DATE(Table1[Year],1,1),2)+Table1[WeekNum]*7)</f>
        <v>44612</v>
      </c>
      <c r="F2701" s="15">
        <v>2022</v>
      </c>
      <c r="G2701" s="15">
        <f t="shared" si="84"/>
        <v>2</v>
      </c>
      <c r="H2701" s="16">
        <v>8</v>
      </c>
      <c r="I2701" s="207" t="str">
        <f>"W" &amp;Table1[[#This Row],[WeekNum]]</f>
        <v>W8</v>
      </c>
      <c r="J2701" s="19" t="str">
        <f t="shared" si="85"/>
        <v>22-W08</v>
      </c>
      <c r="K2701" s="4" t="s">
        <v>676</v>
      </c>
      <c r="L2701" s="4"/>
      <c r="M2701" s="4" t="s">
        <v>72</v>
      </c>
      <c r="N2701" s="11" t="s">
        <v>428</v>
      </c>
      <c r="O2701" s="266" t="s">
        <v>415</v>
      </c>
      <c r="P2701" s="11" t="s">
        <v>378</v>
      </c>
      <c r="Q2701" s="11" t="s">
        <v>421</v>
      </c>
      <c r="R2701" s="3">
        <v>7800</v>
      </c>
      <c r="S2701" s="3">
        <v>7654.5</v>
      </c>
      <c r="T2701" s="206">
        <f>ABS(Table1[[#This Row],[Prod]]-Table1[[#This Row],[Planned]])</f>
        <v>145.5</v>
      </c>
      <c r="U2701" s="209">
        <f>IF(ABS(Table1[[#This Row],[Prod]]-Table1[[#This Row],[Planned]])&gt;Table1[[#This Row],[Planned]],0,IF(Table1[[#This Row],[Planned]]=0,0,1-ABS(Table1[[#This Row],[Prod]]-Table1[[#This Row],[Planned]])/Table1[[#This Row],[Planned]]))</f>
        <v>0.98134615384615387</v>
      </c>
      <c r="V2701" s="11"/>
      <c r="W2701" s="11"/>
      <c r="X2701" s="27">
        <v>7800</v>
      </c>
      <c r="Y2701" s="206">
        <f>Table1[[#This Row],[Prod]]</f>
        <v>7654.5</v>
      </c>
      <c r="Z2701" s="206">
        <f>ABS(Table1[[#This Row],[Prod2]]-Table1[[#This Row],[Plan Revised]])</f>
        <v>145.5</v>
      </c>
      <c r="AA2701" s="209">
        <f>IF(ABS(Table1[[#This Row],[Prod2]]-Table1[[#This Row],[Plan Revised]])&gt;Table1[[#This Row],[Plan Revised]],0,IF(Table1[[#This Row],[Plan Revised]]=0,0,1-ABS(Table1[[#This Row],[Prod2]]-Table1[[#This Row],[Plan Revised]])/Table1[[#This Row],[Plan Revised]]))</f>
        <v>0.98134615384615387</v>
      </c>
      <c r="AB2701" s="3"/>
      <c r="AC2701" s="30"/>
      <c r="AD2701"/>
      <c r="AF2701"/>
    </row>
    <row r="2702" spans="1:32">
      <c r="A2702" s="15" t="str">
        <f>IF(Table1[Week]=WeekSel,"Yes","No")</f>
        <v>No</v>
      </c>
      <c r="B2702" s="15" t="str">
        <f>IF((Table1[StartDate]&gt;=Date.GraphMin)*(Table1[StartDate]&lt;=Date.GraphMax)=1,"Yes","No")</f>
        <v>No</v>
      </c>
      <c r="C2702" s="15" t="str">
        <f>IF(OR(Table1[[#This Row],[Site]]="FOOD MILLING",Table1[[#This Row],[Site]]="GODACO"), "No", "Yes")</f>
        <v>Yes</v>
      </c>
      <c r="D2702" s="40">
        <f>MAX(DATE(Table1[Year],1,1),DATE(Table1[Year],1,1)-WEEKDAY(DATE(Table1[Year],1,1),2)+(Table1[WeekNum]-1)*7+1)</f>
        <v>44606</v>
      </c>
      <c r="E2702" s="40">
        <f>MIN(DATE(Table1[Year]+1,1,0),DATE(Table1[Year],1,1)-WEEKDAY(DATE(Table1[Year],1,1),2)+Table1[WeekNum]*7)</f>
        <v>44612</v>
      </c>
      <c r="F2702" s="15">
        <v>2022</v>
      </c>
      <c r="G2702" s="15">
        <f t="shared" si="84"/>
        <v>2</v>
      </c>
      <c r="H2702" s="16">
        <v>8</v>
      </c>
      <c r="I2702" s="207" t="str">
        <f>"W" &amp;Table1[[#This Row],[WeekNum]]</f>
        <v>W8</v>
      </c>
      <c r="J2702" s="19" t="str">
        <f t="shared" si="85"/>
        <v>22-W08</v>
      </c>
      <c r="K2702" s="4" t="s">
        <v>677</v>
      </c>
      <c r="L2702" s="4"/>
      <c r="M2702" s="4" t="s">
        <v>72</v>
      </c>
      <c r="N2702" s="11" t="s">
        <v>428</v>
      </c>
      <c r="O2702" s="266" t="s">
        <v>415</v>
      </c>
      <c r="P2702" s="11" t="s">
        <v>378</v>
      </c>
      <c r="Q2702" s="11" t="s">
        <v>421</v>
      </c>
      <c r="R2702" s="3">
        <v>0</v>
      </c>
      <c r="S2702" s="3">
        <v>0</v>
      </c>
      <c r="T2702" s="206">
        <f>ABS(Table1[[#This Row],[Prod]]-Table1[[#This Row],[Planned]])</f>
        <v>0</v>
      </c>
      <c r="U2702" s="209">
        <f>IF(ABS(Table1[[#This Row],[Prod]]-Table1[[#This Row],[Planned]])&gt;Table1[[#This Row],[Planned]],0,IF(Table1[[#This Row],[Planned]]=0,0,1-ABS(Table1[[#This Row],[Prod]]-Table1[[#This Row],[Planned]])/Table1[[#This Row],[Planned]]))</f>
        <v>0</v>
      </c>
      <c r="V2702" s="11"/>
      <c r="W2702" s="11"/>
      <c r="X2702" s="27">
        <v>0</v>
      </c>
      <c r="Y2702" s="206">
        <f>Table1[[#This Row],[Prod]]</f>
        <v>0</v>
      </c>
      <c r="Z2702" s="206">
        <f>ABS(Table1[[#This Row],[Prod2]]-Table1[[#This Row],[Plan Revised]])</f>
        <v>0</v>
      </c>
      <c r="AA2702" s="209">
        <f>IF(ABS(Table1[[#This Row],[Prod2]]-Table1[[#This Row],[Plan Revised]])&gt;Table1[[#This Row],[Plan Revised]],0,IF(Table1[[#This Row],[Plan Revised]]=0,0,1-ABS(Table1[[#This Row],[Prod2]]-Table1[[#This Row],[Plan Revised]])/Table1[[#This Row],[Plan Revised]]))</f>
        <v>0</v>
      </c>
      <c r="AB2702" s="3"/>
      <c r="AC2702" s="30"/>
      <c r="AD2702"/>
      <c r="AF2702"/>
    </row>
    <row r="2703" spans="1:32">
      <c r="A2703" s="15" t="str">
        <f>IF(Table1[Week]=WeekSel,"Yes","No")</f>
        <v>No</v>
      </c>
      <c r="B2703" s="15" t="str">
        <f>IF((Table1[StartDate]&gt;=Date.GraphMin)*(Table1[StartDate]&lt;=Date.GraphMax)=1,"Yes","No")</f>
        <v>No</v>
      </c>
      <c r="C2703" s="15" t="str">
        <f>IF(OR(Table1[[#This Row],[Site]]="FOOD MILLING",Table1[[#This Row],[Site]]="GODACO"), "No", "Yes")</f>
        <v>Yes</v>
      </c>
      <c r="D2703" s="40">
        <f>MAX(DATE(Table1[Year],1,1),DATE(Table1[Year],1,1)-WEEKDAY(DATE(Table1[Year],1,1),2)+(Table1[WeekNum]-1)*7+1)</f>
        <v>44606</v>
      </c>
      <c r="E2703" s="40">
        <f>MIN(DATE(Table1[Year]+1,1,0),DATE(Table1[Year],1,1)-WEEKDAY(DATE(Table1[Year],1,1),2)+Table1[WeekNum]*7)</f>
        <v>44612</v>
      </c>
      <c r="F2703" s="15">
        <v>2022</v>
      </c>
      <c r="G2703" s="15">
        <f t="shared" si="84"/>
        <v>2</v>
      </c>
      <c r="H2703" s="16">
        <v>8</v>
      </c>
      <c r="I2703" s="207" t="str">
        <f>"W" &amp;Table1[[#This Row],[WeekNum]]</f>
        <v>W8</v>
      </c>
      <c r="J2703" s="19" t="str">
        <f t="shared" si="85"/>
        <v>22-W08</v>
      </c>
      <c r="K2703" s="4" t="s">
        <v>678</v>
      </c>
      <c r="L2703" s="4"/>
      <c r="M2703" s="4" t="s">
        <v>72</v>
      </c>
      <c r="N2703" s="11" t="s">
        <v>428</v>
      </c>
      <c r="O2703" s="266" t="s">
        <v>415</v>
      </c>
      <c r="P2703" s="11" t="s">
        <v>378</v>
      </c>
      <c r="Q2703" s="11" t="s">
        <v>421</v>
      </c>
      <c r="R2703" s="3">
        <v>0</v>
      </c>
      <c r="S2703" s="3">
        <v>0</v>
      </c>
      <c r="T2703" s="206">
        <f>ABS(Table1[[#This Row],[Prod]]-Table1[[#This Row],[Planned]])</f>
        <v>0</v>
      </c>
      <c r="U2703" s="209">
        <f>IF(ABS(Table1[[#This Row],[Prod]]-Table1[[#This Row],[Planned]])&gt;Table1[[#This Row],[Planned]],0,IF(Table1[[#This Row],[Planned]]=0,0,1-ABS(Table1[[#This Row],[Prod]]-Table1[[#This Row],[Planned]])/Table1[[#This Row],[Planned]]))</f>
        <v>0</v>
      </c>
      <c r="V2703" s="11"/>
      <c r="W2703" s="11"/>
      <c r="X2703" s="27">
        <v>0</v>
      </c>
      <c r="Y2703" s="206">
        <f>Table1[[#This Row],[Prod]]</f>
        <v>0</v>
      </c>
      <c r="Z2703" s="206">
        <f>ABS(Table1[[#This Row],[Prod2]]-Table1[[#This Row],[Plan Revised]])</f>
        <v>0</v>
      </c>
      <c r="AA2703" s="209">
        <f>IF(ABS(Table1[[#This Row],[Prod2]]-Table1[[#This Row],[Plan Revised]])&gt;Table1[[#This Row],[Plan Revised]],0,IF(Table1[[#This Row],[Plan Revised]]=0,0,1-ABS(Table1[[#This Row],[Prod2]]-Table1[[#This Row],[Plan Revised]])/Table1[[#This Row],[Plan Revised]]))</f>
        <v>0</v>
      </c>
      <c r="AB2703" s="3"/>
      <c r="AC2703" s="30"/>
      <c r="AD2703"/>
      <c r="AF2703"/>
    </row>
    <row r="2704" spans="1:32">
      <c r="A2704" s="15" t="str">
        <f>IF(Table1[Week]=WeekSel,"Yes","No")</f>
        <v>No</v>
      </c>
      <c r="B2704" s="15" t="str">
        <f>IF((Table1[StartDate]&gt;=Date.GraphMin)*(Table1[StartDate]&lt;=Date.GraphMax)=1,"Yes","No")</f>
        <v>No</v>
      </c>
      <c r="C2704" s="15" t="str">
        <f>IF(OR(Table1[[#This Row],[Site]]="FOOD MILLING",Table1[[#This Row],[Site]]="GODACO"), "No", "Yes")</f>
        <v>Yes</v>
      </c>
      <c r="D2704" s="40">
        <f>MAX(DATE(Table1[Year],1,1),DATE(Table1[Year],1,1)-WEEKDAY(DATE(Table1[Year],1,1),2)+(Table1[WeekNum]-1)*7+1)</f>
        <v>44606</v>
      </c>
      <c r="E2704" s="40">
        <f>MIN(DATE(Table1[Year]+1,1,0),DATE(Table1[Year],1,1)-WEEKDAY(DATE(Table1[Year],1,1),2)+Table1[WeekNum]*7)</f>
        <v>44612</v>
      </c>
      <c r="F2704" s="15">
        <v>2022</v>
      </c>
      <c r="G2704" s="15">
        <f t="shared" si="84"/>
        <v>2</v>
      </c>
      <c r="H2704" s="16">
        <v>8</v>
      </c>
      <c r="I2704" s="207" t="str">
        <f>"W" &amp;Table1[[#This Row],[WeekNum]]</f>
        <v>W8</v>
      </c>
      <c r="J2704" s="19" t="str">
        <f t="shared" si="85"/>
        <v>22-W08</v>
      </c>
      <c r="K2704" s="4" t="s">
        <v>680</v>
      </c>
      <c r="L2704" s="4"/>
      <c r="M2704" s="4" t="s">
        <v>72</v>
      </c>
      <c r="N2704" s="11" t="s">
        <v>428</v>
      </c>
      <c r="O2704" s="266" t="s">
        <v>374</v>
      </c>
      <c r="P2704" s="11" t="s">
        <v>376</v>
      </c>
      <c r="Q2704" s="11" t="s">
        <v>421</v>
      </c>
      <c r="R2704" s="3">
        <v>0</v>
      </c>
      <c r="S2704" s="3">
        <v>0</v>
      </c>
      <c r="T2704" s="206">
        <f>ABS(Table1[[#This Row],[Prod]]-Table1[[#This Row],[Planned]])</f>
        <v>0</v>
      </c>
      <c r="U2704" s="209">
        <f>IF(ABS(Table1[[#This Row],[Prod]]-Table1[[#This Row],[Planned]])&gt;Table1[[#This Row],[Planned]],0,IF(Table1[[#This Row],[Planned]]=0,0,1-ABS(Table1[[#This Row],[Prod]]-Table1[[#This Row],[Planned]])/Table1[[#This Row],[Planned]]))</f>
        <v>0</v>
      </c>
      <c r="V2704" s="11"/>
      <c r="W2704" s="11"/>
      <c r="X2704" s="27">
        <v>0</v>
      </c>
      <c r="Y2704" s="206">
        <f>Table1[[#This Row],[Prod]]</f>
        <v>0</v>
      </c>
      <c r="Z2704" s="206">
        <f>ABS(Table1[[#This Row],[Prod2]]-Table1[[#This Row],[Plan Revised]])</f>
        <v>0</v>
      </c>
      <c r="AA2704" s="209">
        <f>IF(ABS(Table1[[#This Row],[Prod2]]-Table1[[#This Row],[Plan Revised]])&gt;Table1[[#This Row],[Plan Revised]],0,IF(Table1[[#This Row],[Plan Revised]]=0,0,1-ABS(Table1[[#This Row],[Prod2]]-Table1[[#This Row],[Plan Revised]])/Table1[[#This Row],[Plan Revised]]))</f>
        <v>0</v>
      </c>
      <c r="AB2704" s="3"/>
      <c r="AC2704" s="30"/>
      <c r="AD2704"/>
      <c r="AF2704"/>
    </row>
    <row r="2705" spans="1:32">
      <c r="A2705" s="15" t="str">
        <f>IF(Table1[Week]=WeekSel,"Yes","No")</f>
        <v>No</v>
      </c>
      <c r="B2705" s="15" t="str">
        <f>IF((Table1[StartDate]&gt;=Date.GraphMin)*(Table1[StartDate]&lt;=Date.GraphMax)=1,"Yes","No")</f>
        <v>No</v>
      </c>
      <c r="C2705" s="15" t="str">
        <f>IF(OR(Table1[[#This Row],[Site]]="FOOD MILLING",Table1[[#This Row],[Site]]="GODACO"), "No", "Yes")</f>
        <v>Yes</v>
      </c>
      <c r="D2705" s="40">
        <f>MAX(DATE(Table1[Year],1,1),DATE(Table1[Year],1,1)-WEEKDAY(DATE(Table1[Year],1,1),2)+(Table1[WeekNum]-1)*7+1)</f>
        <v>44606</v>
      </c>
      <c r="E2705" s="40">
        <f>MIN(DATE(Table1[Year]+1,1,0),DATE(Table1[Year],1,1)-WEEKDAY(DATE(Table1[Year],1,1),2)+Table1[WeekNum]*7)</f>
        <v>44612</v>
      </c>
      <c r="F2705" s="15">
        <v>2022</v>
      </c>
      <c r="G2705" s="15">
        <f t="shared" si="84"/>
        <v>2</v>
      </c>
      <c r="H2705" s="16">
        <v>8</v>
      </c>
      <c r="I2705" s="207" t="str">
        <f>"W" &amp;Table1[[#This Row],[WeekNum]]</f>
        <v>W8</v>
      </c>
      <c r="J2705" s="19" t="str">
        <f t="shared" si="85"/>
        <v>22-W08</v>
      </c>
      <c r="K2705" s="4" t="s">
        <v>721</v>
      </c>
      <c r="L2705" s="4"/>
      <c r="M2705" s="4" t="s">
        <v>72</v>
      </c>
      <c r="N2705" s="11" t="s">
        <v>428</v>
      </c>
      <c r="O2705" s="266" t="s">
        <v>374</v>
      </c>
      <c r="P2705" s="11" t="s">
        <v>410</v>
      </c>
      <c r="Q2705" s="11" t="s">
        <v>421</v>
      </c>
      <c r="R2705" s="3">
        <v>1600</v>
      </c>
      <c r="S2705" s="3">
        <v>0</v>
      </c>
      <c r="T2705" s="206">
        <f>ABS(Table1[[#This Row],[Prod]]-Table1[[#This Row],[Planned]])</f>
        <v>1600</v>
      </c>
      <c r="U2705" s="209">
        <f>IF(ABS(Table1[[#This Row],[Prod]]-Table1[[#This Row],[Planned]])&gt;Table1[[#This Row],[Planned]],0,IF(Table1[[#This Row],[Planned]]=0,0,1-ABS(Table1[[#This Row],[Prod]]-Table1[[#This Row],[Planned]])/Table1[[#This Row],[Planned]]))</f>
        <v>0</v>
      </c>
      <c r="V2705" s="11"/>
      <c r="W2705" s="11"/>
      <c r="X2705" s="27">
        <v>0</v>
      </c>
      <c r="Y2705" s="206">
        <f>Table1[[#This Row],[Prod]]</f>
        <v>0</v>
      </c>
      <c r="Z2705" s="206">
        <f>ABS(Table1[[#This Row],[Prod2]]-Table1[[#This Row],[Plan Revised]])</f>
        <v>0</v>
      </c>
      <c r="AA2705" s="209">
        <f>IF(ABS(Table1[[#This Row],[Prod2]]-Table1[[#This Row],[Plan Revised]])&gt;Table1[[#This Row],[Plan Revised]],0,IF(Table1[[#This Row],[Plan Revised]]=0,0,1-ABS(Table1[[#This Row],[Prod2]]-Table1[[#This Row],[Plan Revised]])/Table1[[#This Row],[Plan Revised]]))</f>
        <v>0</v>
      </c>
      <c r="AB2705" s="3"/>
      <c r="AC2705" s="30"/>
      <c r="AD2705"/>
      <c r="AF2705"/>
    </row>
    <row r="2706" spans="1:32">
      <c r="A2706" s="15" t="str">
        <f>IF(Table1[Week]=WeekSel,"Yes","No")</f>
        <v>No</v>
      </c>
      <c r="B2706" s="15" t="str">
        <f>IF((Table1[StartDate]&gt;=Date.GraphMin)*(Table1[StartDate]&lt;=Date.GraphMax)=1,"Yes","No")</f>
        <v>No</v>
      </c>
      <c r="C2706" s="15" t="str">
        <f>IF(OR(Table1[[#This Row],[Site]]="FOOD MILLING",Table1[[#This Row],[Site]]="GODACO"), "No", "Yes")</f>
        <v>Yes</v>
      </c>
      <c r="D2706" s="40">
        <f>MAX(DATE(Table1[Year],1,1),DATE(Table1[Year],1,1)-WEEKDAY(DATE(Table1[Year],1,1),2)+(Table1[WeekNum]-1)*7+1)</f>
        <v>44606</v>
      </c>
      <c r="E2706" s="40">
        <f>MIN(DATE(Table1[Year]+1,1,0),DATE(Table1[Year],1,1)-WEEKDAY(DATE(Table1[Year],1,1),2)+Table1[WeekNum]*7)</f>
        <v>44612</v>
      </c>
      <c r="F2706" s="15">
        <v>2022</v>
      </c>
      <c r="G2706" s="15">
        <f t="shared" si="84"/>
        <v>2</v>
      </c>
      <c r="H2706" s="16">
        <v>8</v>
      </c>
      <c r="I2706" s="207" t="str">
        <f>"W" &amp;Table1[[#This Row],[WeekNum]]</f>
        <v>W8</v>
      </c>
      <c r="J2706" s="19" t="str">
        <f t="shared" si="85"/>
        <v>22-W08</v>
      </c>
      <c r="K2706" s="4" t="s">
        <v>681</v>
      </c>
      <c r="L2706" s="4"/>
      <c r="M2706" s="4" t="s">
        <v>72</v>
      </c>
      <c r="N2706" s="11" t="s">
        <v>428</v>
      </c>
      <c r="O2706" s="266" t="s">
        <v>389</v>
      </c>
      <c r="P2706" s="11" t="s">
        <v>381</v>
      </c>
      <c r="Q2706" s="11" t="s">
        <v>421</v>
      </c>
      <c r="R2706" s="3">
        <v>1800</v>
      </c>
      <c r="S2706" s="3">
        <v>1850.2000000000003</v>
      </c>
      <c r="T2706" s="206">
        <f>ABS(Table1[[#This Row],[Prod]]-Table1[[#This Row],[Planned]])</f>
        <v>50.200000000000273</v>
      </c>
      <c r="U2706" s="209">
        <f>IF(ABS(Table1[[#This Row],[Prod]]-Table1[[#This Row],[Planned]])&gt;Table1[[#This Row],[Planned]],0,IF(Table1[[#This Row],[Planned]]=0,0,1-ABS(Table1[[#This Row],[Prod]]-Table1[[#This Row],[Planned]])/Table1[[#This Row],[Planned]]))</f>
        <v>0.97211111111111093</v>
      </c>
      <c r="V2706" s="11"/>
      <c r="W2706" s="11"/>
      <c r="X2706" s="27">
        <v>1800</v>
      </c>
      <c r="Y2706" s="206">
        <f>Table1[[#This Row],[Prod]]</f>
        <v>1850.2000000000003</v>
      </c>
      <c r="Z2706" s="206">
        <f>ABS(Table1[[#This Row],[Prod2]]-Table1[[#This Row],[Plan Revised]])</f>
        <v>50.200000000000273</v>
      </c>
      <c r="AA2706" s="209">
        <f>IF(ABS(Table1[[#This Row],[Prod2]]-Table1[[#This Row],[Plan Revised]])&gt;Table1[[#This Row],[Plan Revised]],0,IF(Table1[[#This Row],[Plan Revised]]=0,0,1-ABS(Table1[[#This Row],[Prod2]]-Table1[[#This Row],[Plan Revised]])/Table1[[#This Row],[Plan Revised]]))</f>
        <v>0.97211111111111093</v>
      </c>
      <c r="AB2706" s="3"/>
      <c r="AC2706" s="30"/>
      <c r="AD2706"/>
      <c r="AF2706"/>
    </row>
    <row r="2707" spans="1:32">
      <c r="A2707" s="15" t="str">
        <f>IF(Table1[Week]=WeekSel,"Yes","No")</f>
        <v>No</v>
      </c>
      <c r="B2707" s="15" t="str">
        <f>IF((Table1[StartDate]&gt;=Date.GraphMin)*(Table1[StartDate]&lt;=Date.GraphMax)=1,"Yes","No")</f>
        <v>No</v>
      </c>
      <c r="C2707" s="15" t="str">
        <f>IF(OR(Table1[[#This Row],[Site]]="FOOD MILLING",Table1[[#This Row],[Site]]="GODACO"), "No", "Yes")</f>
        <v>Yes</v>
      </c>
      <c r="D2707" s="40">
        <f>MAX(DATE(Table1[Year],1,1),DATE(Table1[Year],1,1)-WEEKDAY(DATE(Table1[Year],1,1),2)+(Table1[WeekNum]-1)*7+1)</f>
        <v>44606</v>
      </c>
      <c r="E2707" s="40">
        <f>MIN(DATE(Table1[Year]+1,1,0),DATE(Table1[Year],1,1)-WEEKDAY(DATE(Table1[Year],1,1),2)+Table1[WeekNum]*7)</f>
        <v>44612</v>
      </c>
      <c r="F2707" s="15">
        <v>2022</v>
      </c>
      <c r="G2707" s="15">
        <f t="shared" si="84"/>
        <v>2</v>
      </c>
      <c r="H2707" s="16">
        <v>8</v>
      </c>
      <c r="I2707" s="207" t="str">
        <f>"W" &amp;Table1[[#This Row],[WeekNum]]</f>
        <v>W8</v>
      </c>
      <c r="J2707" s="19" t="str">
        <f t="shared" si="85"/>
        <v>22-W08</v>
      </c>
      <c r="K2707" s="4" t="s">
        <v>682</v>
      </c>
      <c r="L2707" s="4"/>
      <c r="M2707" s="4" t="s">
        <v>72</v>
      </c>
      <c r="N2707" s="11" t="s">
        <v>428</v>
      </c>
      <c r="O2707" s="266" t="s">
        <v>389</v>
      </c>
      <c r="P2707" s="11" t="s">
        <v>381</v>
      </c>
      <c r="Q2707" s="11" t="s">
        <v>421</v>
      </c>
      <c r="R2707" s="3">
        <v>6000</v>
      </c>
      <c r="S2707" s="3">
        <v>5141.5</v>
      </c>
      <c r="T2707" s="206">
        <f>ABS(Table1[[#This Row],[Prod]]-Table1[[#This Row],[Planned]])</f>
        <v>858.5</v>
      </c>
      <c r="U2707" s="209">
        <f>IF(ABS(Table1[[#This Row],[Prod]]-Table1[[#This Row],[Planned]])&gt;Table1[[#This Row],[Planned]],0,IF(Table1[[#This Row],[Planned]]=0,0,1-ABS(Table1[[#This Row],[Prod]]-Table1[[#This Row],[Planned]])/Table1[[#This Row],[Planned]]))</f>
        <v>0.85691666666666666</v>
      </c>
      <c r="V2707" s="11"/>
      <c r="W2707" s="11"/>
      <c r="X2707" s="27">
        <v>5100</v>
      </c>
      <c r="Y2707" s="206">
        <f>Table1[[#This Row],[Prod]]</f>
        <v>5141.5</v>
      </c>
      <c r="Z2707" s="206">
        <f>ABS(Table1[[#This Row],[Prod2]]-Table1[[#This Row],[Plan Revised]])</f>
        <v>41.5</v>
      </c>
      <c r="AA2707" s="209">
        <f>IF(ABS(Table1[[#This Row],[Prod2]]-Table1[[#This Row],[Plan Revised]])&gt;Table1[[#This Row],[Plan Revised]],0,IF(Table1[[#This Row],[Plan Revised]]=0,0,1-ABS(Table1[[#This Row],[Prod2]]-Table1[[#This Row],[Plan Revised]])/Table1[[#This Row],[Plan Revised]]))</f>
        <v>0.99186274509803918</v>
      </c>
      <c r="AB2707" s="3"/>
      <c r="AC2707" s="30"/>
      <c r="AD2707"/>
      <c r="AF2707"/>
    </row>
    <row r="2708" spans="1:32">
      <c r="A2708" s="15" t="str">
        <f>IF(Table1[Week]=WeekSel,"Yes","No")</f>
        <v>No</v>
      </c>
      <c r="B2708" s="15" t="str">
        <f>IF((Table1[StartDate]&gt;=Date.GraphMin)*(Table1[StartDate]&lt;=Date.GraphMax)=1,"Yes","No")</f>
        <v>No</v>
      </c>
      <c r="C2708" s="15" t="str">
        <f>IF(OR(Table1[[#This Row],[Site]]="FOOD MILLING",Table1[[#This Row],[Site]]="GODACO"), "No", "Yes")</f>
        <v>Yes</v>
      </c>
      <c r="D2708" s="40">
        <f>MAX(DATE(Table1[Year],1,1),DATE(Table1[Year],1,1)-WEEKDAY(DATE(Table1[Year],1,1),2)+(Table1[WeekNum]-1)*7+1)</f>
        <v>44606</v>
      </c>
      <c r="E2708" s="40">
        <f>MIN(DATE(Table1[Year]+1,1,0),DATE(Table1[Year],1,1)-WEEKDAY(DATE(Table1[Year],1,1),2)+Table1[WeekNum]*7)</f>
        <v>44612</v>
      </c>
      <c r="F2708" s="15">
        <v>2022</v>
      </c>
      <c r="G2708" s="15">
        <f t="shared" si="84"/>
        <v>2</v>
      </c>
      <c r="H2708" s="16">
        <v>8</v>
      </c>
      <c r="I2708" s="207" t="str">
        <f>"W" &amp;Table1[[#This Row],[WeekNum]]</f>
        <v>W8</v>
      </c>
      <c r="J2708" s="19" t="str">
        <f t="shared" si="85"/>
        <v>22-W08</v>
      </c>
      <c r="K2708" s="4" t="s">
        <v>683</v>
      </c>
      <c r="L2708" s="4"/>
      <c r="M2708" s="4" t="s">
        <v>72</v>
      </c>
      <c r="N2708" s="11" t="s">
        <v>428</v>
      </c>
      <c r="O2708" s="266" t="s">
        <v>389</v>
      </c>
      <c r="P2708" s="11" t="s">
        <v>381</v>
      </c>
      <c r="Q2708" s="11" t="s">
        <v>421</v>
      </c>
      <c r="R2708" s="3">
        <v>0</v>
      </c>
      <c r="S2708" s="3">
        <v>0</v>
      </c>
      <c r="T2708" s="206">
        <f>ABS(Table1[[#This Row],[Prod]]-Table1[[#This Row],[Planned]])</f>
        <v>0</v>
      </c>
      <c r="U2708" s="209">
        <f>IF(ABS(Table1[[#This Row],[Prod]]-Table1[[#This Row],[Planned]])&gt;Table1[[#This Row],[Planned]],0,IF(Table1[[#This Row],[Planned]]=0,0,1-ABS(Table1[[#This Row],[Prod]]-Table1[[#This Row],[Planned]])/Table1[[#This Row],[Planned]]))</f>
        <v>0</v>
      </c>
      <c r="V2708" s="11"/>
      <c r="W2708" s="11"/>
      <c r="X2708" s="27">
        <v>0</v>
      </c>
      <c r="Y2708" s="206">
        <f>Table1[[#This Row],[Prod]]</f>
        <v>0</v>
      </c>
      <c r="Z2708" s="206">
        <f>ABS(Table1[[#This Row],[Prod2]]-Table1[[#This Row],[Plan Revised]])</f>
        <v>0</v>
      </c>
      <c r="AA2708" s="209">
        <f>IF(ABS(Table1[[#This Row],[Prod2]]-Table1[[#This Row],[Plan Revised]])&gt;Table1[[#This Row],[Plan Revised]],0,IF(Table1[[#This Row],[Plan Revised]]=0,0,1-ABS(Table1[[#This Row],[Prod2]]-Table1[[#This Row],[Plan Revised]])/Table1[[#This Row],[Plan Revised]]))</f>
        <v>0</v>
      </c>
      <c r="AB2708" s="3"/>
      <c r="AC2708" s="30"/>
      <c r="AD2708"/>
      <c r="AF2708"/>
    </row>
    <row r="2709" spans="1:32">
      <c r="A2709" s="15" t="str">
        <f>IF(Table1[Week]=WeekSel,"Yes","No")</f>
        <v>No</v>
      </c>
      <c r="B2709" s="15" t="str">
        <f>IF((Table1[StartDate]&gt;=Date.GraphMin)*(Table1[StartDate]&lt;=Date.GraphMax)=1,"Yes","No")</f>
        <v>No</v>
      </c>
      <c r="C2709" s="15" t="str">
        <f>IF(OR(Table1[[#This Row],[Site]]="FOOD MILLING",Table1[[#This Row],[Site]]="GODACO"), "No", "Yes")</f>
        <v>Yes</v>
      </c>
      <c r="D2709" s="40">
        <f>MAX(DATE(Table1[Year],1,1),DATE(Table1[Year],1,1)-WEEKDAY(DATE(Table1[Year],1,1),2)+(Table1[WeekNum]-1)*7+1)</f>
        <v>44606</v>
      </c>
      <c r="E2709" s="40">
        <f>MIN(DATE(Table1[Year]+1,1,0),DATE(Table1[Year],1,1)-WEEKDAY(DATE(Table1[Year],1,1),2)+Table1[WeekNum]*7)</f>
        <v>44612</v>
      </c>
      <c r="F2709" s="15">
        <v>2022</v>
      </c>
      <c r="G2709" s="15">
        <f t="shared" si="84"/>
        <v>2</v>
      </c>
      <c r="H2709" s="16">
        <v>8</v>
      </c>
      <c r="I2709" s="207" t="str">
        <f>"W" &amp;Table1[[#This Row],[WeekNum]]</f>
        <v>W8</v>
      </c>
      <c r="J2709" s="19" t="str">
        <f t="shared" si="85"/>
        <v>22-W08</v>
      </c>
      <c r="K2709" s="4" t="s">
        <v>445</v>
      </c>
      <c r="L2709" s="4"/>
      <c r="M2709" s="4" t="s">
        <v>77</v>
      </c>
      <c r="N2709" s="11" t="s">
        <v>428</v>
      </c>
      <c r="O2709" s="266" t="s">
        <v>389</v>
      </c>
      <c r="P2709" s="11" t="s">
        <v>382</v>
      </c>
      <c r="Q2709" s="11" t="s">
        <v>421</v>
      </c>
      <c r="R2709" s="3">
        <v>0</v>
      </c>
      <c r="S2709" s="3">
        <v>0</v>
      </c>
      <c r="T2709" s="206">
        <f>ABS(Table1[[#This Row],[Prod]]-Table1[[#This Row],[Planned]])</f>
        <v>0</v>
      </c>
      <c r="U2709" s="209">
        <f>IF(ABS(Table1[[#This Row],[Prod]]-Table1[[#This Row],[Planned]])&gt;Table1[[#This Row],[Planned]],0,IF(Table1[[#This Row],[Planned]]=0,0,1-ABS(Table1[[#This Row],[Prod]]-Table1[[#This Row],[Planned]])/Table1[[#This Row],[Planned]]))</f>
        <v>0</v>
      </c>
      <c r="V2709" s="11"/>
      <c r="W2709" s="11"/>
      <c r="X2709" s="27">
        <v>0</v>
      </c>
      <c r="Y2709" s="206">
        <f>Table1[[#This Row],[Prod]]</f>
        <v>0</v>
      </c>
      <c r="Z2709" s="206">
        <f>ABS(Table1[[#This Row],[Prod2]]-Table1[[#This Row],[Plan Revised]])</f>
        <v>0</v>
      </c>
      <c r="AA2709" s="209">
        <f>IF(ABS(Table1[[#This Row],[Prod2]]-Table1[[#This Row],[Plan Revised]])&gt;Table1[[#This Row],[Plan Revised]],0,IF(Table1[[#This Row],[Plan Revised]]=0,0,1-ABS(Table1[[#This Row],[Prod2]]-Table1[[#This Row],[Plan Revised]])/Table1[[#This Row],[Plan Revised]]))</f>
        <v>0</v>
      </c>
      <c r="AB2709" s="3"/>
      <c r="AC2709" s="30"/>
      <c r="AD2709"/>
      <c r="AF2709"/>
    </row>
    <row r="2710" spans="1:32">
      <c r="A2710" s="15" t="str">
        <f>IF(Table1[Week]=WeekSel,"Yes","No")</f>
        <v>No</v>
      </c>
      <c r="B2710" s="15" t="str">
        <f>IF((Table1[StartDate]&gt;=Date.GraphMin)*(Table1[StartDate]&lt;=Date.GraphMax)=1,"Yes","No")</f>
        <v>No</v>
      </c>
      <c r="C2710" s="15" t="str">
        <f>IF(OR(Table1[[#This Row],[Site]]="FOOD MILLING",Table1[[#This Row],[Site]]="GODACO"), "No", "Yes")</f>
        <v>Yes</v>
      </c>
      <c r="D2710" s="40">
        <f>MAX(DATE(Table1[Year],1,1),DATE(Table1[Year],1,1)-WEEKDAY(DATE(Table1[Year],1,1),2)+(Table1[WeekNum]-1)*7+1)</f>
        <v>44606</v>
      </c>
      <c r="E2710" s="40">
        <f>MIN(DATE(Table1[Year]+1,1,0),DATE(Table1[Year],1,1)-WEEKDAY(DATE(Table1[Year],1,1),2)+Table1[WeekNum]*7)</f>
        <v>44612</v>
      </c>
      <c r="F2710" s="15">
        <v>2022</v>
      </c>
      <c r="G2710" s="15">
        <f t="shared" si="84"/>
        <v>2</v>
      </c>
      <c r="H2710" s="16">
        <v>8</v>
      </c>
      <c r="I2710" s="207" t="str">
        <f>"W" &amp;Table1[[#This Row],[WeekNum]]</f>
        <v>W8</v>
      </c>
      <c r="J2710" s="19" t="str">
        <f t="shared" si="85"/>
        <v>22-W08</v>
      </c>
      <c r="K2710" s="4" t="s">
        <v>586</v>
      </c>
      <c r="L2710" s="4"/>
      <c r="M2710" s="4" t="s">
        <v>77</v>
      </c>
      <c r="N2710" s="11" t="s">
        <v>428</v>
      </c>
      <c r="O2710" s="266" t="s">
        <v>389</v>
      </c>
      <c r="P2710" s="11" t="s">
        <v>410</v>
      </c>
      <c r="Q2710" s="11" t="s">
        <v>421</v>
      </c>
      <c r="R2710" s="3">
        <v>0</v>
      </c>
      <c r="S2710" s="3">
        <v>0</v>
      </c>
      <c r="T2710" s="206">
        <f>ABS(Table1[[#This Row],[Prod]]-Table1[[#This Row],[Planned]])</f>
        <v>0</v>
      </c>
      <c r="U2710" s="209">
        <f>IF(ABS(Table1[[#This Row],[Prod]]-Table1[[#This Row],[Planned]])&gt;Table1[[#This Row],[Planned]],0,IF(Table1[[#This Row],[Planned]]=0,0,1-ABS(Table1[[#This Row],[Prod]]-Table1[[#This Row],[Planned]])/Table1[[#This Row],[Planned]]))</f>
        <v>0</v>
      </c>
      <c r="V2710" s="11"/>
      <c r="W2710" s="11"/>
      <c r="X2710" s="27">
        <v>0</v>
      </c>
      <c r="Y2710" s="206">
        <f>Table1[[#This Row],[Prod]]</f>
        <v>0</v>
      </c>
      <c r="Z2710" s="206">
        <f>ABS(Table1[[#This Row],[Prod2]]-Table1[[#This Row],[Plan Revised]])</f>
        <v>0</v>
      </c>
      <c r="AA2710" s="209">
        <f>IF(ABS(Table1[[#This Row],[Prod2]]-Table1[[#This Row],[Plan Revised]])&gt;Table1[[#This Row],[Plan Revised]],0,IF(Table1[[#This Row],[Plan Revised]]=0,0,1-ABS(Table1[[#This Row],[Prod2]]-Table1[[#This Row],[Plan Revised]])/Table1[[#This Row],[Plan Revised]]))</f>
        <v>0</v>
      </c>
      <c r="AB2710" s="3"/>
      <c r="AC2710" s="30"/>
      <c r="AD2710"/>
      <c r="AF2710"/>
    </row>
    <row r="2711" spans="1:32">
      <c r="A2711" s="15" t="str">
        <f>IF(Table1[Week]=WeekSel,"Yes","No")</f>
        <v>No</v>
      </c>
      <c r="B2711" s="15" t="str">
        <f>IF((Table1[StartDate]&gt;=Date.GraphMin)*(Table1[StartDate]&lt;=Date.GraphMax)=1,"Yes","No")</f>
        <v>No</v>
      </c>
      <c r="C2711" s="15" t="str">
        <f>IF(OR(Table1[[#This Row],[Site]]="FOOD MILLING",Table1[[#This Row],[Site]]="GODACO"), "No", "Yes")</f>
        <v>Yes</v>
      </c>
      <c r="D2711" s="40">
        <f>MAX(DATE(Table1[Year],1,1),DATE(Table1[Year],1,1)-WEEKDAY(DATE(Table1[Year],1,1),2)+(Table1[WeekNum]-1)*7+1)</f>
        <v>44606</v>
      </c>
      <c r="E2711" s="40">
        <f>MIN(DATE(Table1[Year]+1,1,0),DATE(Table1[Year],1,1)-WEEKDAY(DATE(Table1[Year],1,1),2)+Table1[WeekNum]*7)</f>
        <v>44612</v>
      </c>
      <c r="F2711" s="15">
        <v>2022</v>
      </c>
      <c r="G2711" s="15">
        <f t="shared" si="84"/>
        <v>2</v>
      </c>
      <c r="H2711" s="16">
        <v>8</v>
      </c>
      <c r="I2711" s="207" t="str">
        <f>"W" &amp;Table1[[#This Row],[WeekNum]]</f>
        <v>W8</v>
      </c>
      <c r="J2711" s="19" t="str">
        <f t="shared" si="85"/>
        <v>22-W08</v>
      </c>
      <c r="K2711" s="4" t="s">
        <v>587</v>
      </c>
      <c r="L2711" s="4"/>
      <c r="M2711" s="4" t="s">
        <v>77</v>
      </c>
      <c r="N2711" s="11" t="s">
        <v>428</v>
      </c>
      <c r="O2711" s="266" t="s">
        <v>389</v>
      </c>
      <c r="P2711" s="11" t="s">
        <v>410</v>
      </c>
      <c r="Q2711" s="11" t="s">
        <v>421</v>
      </c>
      <c r="R2711" s="3">
        <v>0</v>
      </c>
      <c r="S2711" s="3">
        <v>0</v>
      </c>
      <c r="T2711" s="206">
        <f>ABS(Table1[[#This Row],[Prod]]-Table1[[#This Row],[Planned]])</f>
        <v>0</v>
      </c>
      <c r="U2711" s="209">
        <f>IF(ABS(Table1[[#This Row],[Prod]]-Table1[[#This Row],[Planned]])&gt;Table1[[#This Row],[Planned]],0,IF(Table1[[#This Row],[Planned]]=0,0,1-ABS(Table1[[#This Row],[Prod]]-Table1[[#This Row],[Planned]])/Table1[[#This Row],[Planned]]))</f>
        <v>0</v>
      </c>
      <c r="V2711" s="11"/>
      <c r="W2711" s="11"/>
      <c r="X2711" s="27">
        <v>0</v>
      </c>
      <c r="Y2711" s="206">
        <f>Table1[[#This Row],[Prod]]</f>
        <v>0</v>
      </c>
      <c r="Z2711" s="206">
        <f>ABS(Table1[[#This Row],[Prod2]]-Table1[[#This Row],[Plan Revised]])</f>
        <v>0</v>
      </c>
      <c r="AA2711" s="209">
        <f>IF(ABS(Table1[[#This Row],[Prod2]]-Table1[[#This Row],[Plan Revised]])&gt;Table1[[#This Row],[Plan Revised]],0,IF(Table1[[#This Row],[Plan Revised]]=0,0,1-ABS(Table1[[#This Row],[Prod2]]-Table1[[#This Row],[Plan Revised]])/Table1[[#This Row],[Plan Revised]]))</f>
        <v>0</v>
      </c>
      <c r="AB2711" s="3"/>
      <c r="AC2711" s="30"/>
      <c r="AD2711"/>
      <c r="AF2711"/>
    </row>
    <row r="2712" spans="1:32">
      <c r="A2712" s="15" t="str">
        <f>IF(Table1[Week]=WeekSel,"Yes","No")</f>
        <v>No</v>
      </c>
      <c r="B2712" s="15" t="str">
        <f>IF((Table1[StartDate]&gt;=Date.GraphMin)*(Table1[StartDate]&lt;=Date.GraphMax)=1,"Yes","No")</f>
        <v>No</v>
      </c>
      <c r="C2712" s="15" t="str">
        <f>IF(OR(Table1[[#This Row],[Site]]="FOOD MILLING",Table1[[#This Row],[Site]]="GODACO"), "No", "Yes")</f>
        <v>Yes</v>
      </c>
      <c r="D2712" s="40">
        <f>MAX(DATE(Table1[Year],1,1),DATE(Table1[Year],1,1)-WEEKDAY(DATE(Table1[Year],1,1),2)+(Table1[WeekNum]-1)*7+1)</f>
        <v>44606</v>
      </c>
      <c r="E2712" s="40">
        <f>MIN(DATE(Table1[Year]+1,1,0),DATE(Table1[Year],1,1)-WEEKDAY(DATE(Table1[Year],1,1),2)+Table1[WeekNum]*7)</f>
        <v>44612</v>
      </c>
      <c r="F2712" s="15">
        <v>2022</v>
      </c>
      <c r="G2712" s="15">
        <f t="shared" si="84"/>
        <v>2</v>
      </c>
      <c r="H2712" s="16">
        <v>8</v>
      </c>
      <c r="I2712" s="207" t="str">
        <f>"W" &amp;Table1[[#This Row],[WeekNum]]</f>
        <v>W8</v>
      </c>
      <c r="J2712" s="19" t="str">
        <f t="shared" si="85"/>
        <v>22-W08</v>
      </c>
      <c r="K2712" s="4" t="s">
        <v>467</v>
      </c>
      <c r="L2712" s="4"/>
      <c r="M2712" s="4" t="s">
        <v>77</v>
      </c>
      <c r="N2712" s="11" t="s">
        <v>428</v>
      </c>
      <c r="O2712" s="266" t="s">
        <v>389</v>
      </c>
      <c r="P2712" s="11" t="s">
        <v>410</v>
      </c>
      <c r="Q2712" s="11" t="s">
        <v>421</v>
      </c>
      <c r="R2712" s="3">
        <v>0</v>
      </c>
      <c r="S2712" s="3">
        <v>0</v>
      </c>
      <c r="T2712" s="206">
        <f>ABS(Table1[[#This Row],[Prod]]-Table1[[#This Row],[Planned]])</f>
        <v>0</v>
      </c>
      <c r="U2712" s="209">
        <f>IF(ABS(Table1[[#This Row],[Prod]]-Table1[[#This Row],[Planned]])&gt;Table1[[#This Row],[Planned]],0,IF(Table1[[#This Row],[Planned]]=0,0,1-ABS(Table1[[#This Row],[Prod]]-Table1[[#This Row],[Planned]])/Table1[[#This Row],[Planned]]))</f>
        <v>0</v>
      </c>
      <c r="V2712" s="11"/>
      <c r="W2712" s="11"/>
      <c r="X2712" s="27">
        <v>0</v>
      </c>
      <c r="Y2712" s="206">
        <f>Table1[[#This Row],[Prod]]</f>
        <v>0</v>
      </c>
      <c r="Z2712" s="206">
        <f>ABS(Table1[[#This Row],[Prod2]]-Table1[[#This Row],[Plan Revised]])</f>
        <v>0</v>
      </c>
      <c r="AA2712" s="209">
        <f>IF(ABS(Table1[[#This Row],[Prod2]]-Table1[[#This Row],[Plan Revised]])&gt;Table1[[#This Row],[Plan Revised]],0,IF(Table1[[#This Row],[Plan Revised]]=0,0,1-ABS(Table1[[#This Row],[Prod2]]-Table1[[#This Row],[Plan Revised]])/Table1[[#This Row],[Plan Revised]]))</f>
        <v>0</v>
      </c>
      <c r="AB2712" s="3"/>
      <c r="AC2712" s="30"/>
      <c r="AD2712"/>
      <c r="AF2712"/>
    </row>
    <row r="2713" spans="1:32">
      <c r="A2713" s="15" t="str">
        <f>IF(Table1[Week]=WeekSel,"Yes","No")</f>
        <v>No</v>
      </c>
      <c r="B2713" s="15" t="str">
        <f>IF((Table1[StartDate]&gt;=Date.GraphMin)*(Table1[StartDate]&lt;=Date.GraphMax)=1,"Yes","No")</f>
        <v>No</v>
      </c>
      <c r="C2713" s="15" t="str">
        <f>IF(OR(Table1[[#This Row],[Site]]="FOOD MILLING",Table1[[#This Row],[Site]]="GODACO"), "No", "Yes")</f>
        <v>Yes</v>
      </c>
      <c r="D2713" s="40">
        <f>MAX(DATE(Table1[Year],1,1),DATE(Table1[Year],1,1)-WEEKDAY(DATE(Table1[Year],1,1),2)+(Table1[WeekNum]-1)*7+1)</f>
        <v>44606</v>
      </c>
      <c r="E2713" s="40">
        <f>MIN(DATE(Table1[Year]+1,1,0),DATE(Table1[Year],1,1)-WEEKDAY(DATE(Table1[Year],1,1),2)+Table1[WeekNum]*7)</f>
        <v>44612</v>
      </c>
      <c r="F2713" s="15">
        <v>2022</v>
      </c>
      <c r="G2713" s="15">
        <f t="shared" si="84"/>
        <v>2</v>
      </c>
      <c r="H2713" s="16">
        <v>8</v>
      </c>
      <c r="I2713" s="207" t="str">
        <f>"W" &amp;Table1[[#This Row],[WeekNum]]</f>
        <v>W8</v>
      </c>
      <c r="J2713" s="19" t="str">
        <f t="shared" si="85"/>
        <v>22-W08</v>
      </c>
      <c r="K2713" s="4" t="s">
        <v>5</v>
      </c>
      <c r="L2713" s="4"/>
      <c r="M2713" s="4" t="s">
        <v>77</v>
      </c>
      <c r="N2713" s="11" t="s">
        <v>428</v>
      </c>
      <c r="O2713" s="266" t="s">
        <v>389</v>
      </c>
      <c r="P2713" s="11" t="s">
        <v>410</v>
      </c>
      <c r="Q2713" s="11" t="s">
        <v>421</v>
      </c>
      <c r="R2713" s="3">
        <v>0</v>
      </c>
      <c r="S2713" s="3">
        <v>0</v>
      </c>
      <c r="T2713" s="206">
        <f>ABS(Table1[[#This Row],[Prod]]-Table1[[#This Row],[Planned]])</f>
        <v>0</v>
      </c>
      <c r="U2713" s="209">
        <f>IF(ABS(Table1[[#This Row],[Prod]]-Table1[[#This Row],[Planned]])&gt;Table1[[#This Row],[Planned]],0,IF(Table1[[#This Row],[Planned]]=0,0,1-ABS(Table1[[#This Row],[Prod]]-Table1[[#This Row],[Planned]])/Table1[[#This Row],[Planned]]))</f>
        <v>0</v>
      </c>
      <c r="V2713" s="11"/>
      <c r="W2713" s="11"/>
      <c r="X2713" s="27">
        <v>0</v>
      </c>
      <c r="Y2713" s="206">
        <f>Table1[[#This Row],[Prod]]</f>
        <v>0</v>
      </c>
      <c r="Z2713" s="206">
        <f>ABS(Table1[[#This Row],[Prod2]]-Table1[[#This Row],[Plan Revised]])</f>
        <v>0</v>
      </c>
      <c r="AA2713" s="209">
        <f>IF(ABS(Table1[[#This Row],[Prod2]]-Table1[[#This Row],[Plan Revised]])&gt;Table1[[#This Row],[Plan Revised]],0,IF(Table1[[#This Row],[Plan Revised]]=0,0,1-ABS(Table1[[#This Row],[Prod2]]-Table1[[#This Row],[Plan Revised]])/Table1[[#This Row],[Plan Revised]]))</f>
        <v>0</v>
      </c>
      <c r="AB2713" s="3"/>
      <c r="AC2713" s="30"/>
      <c r="AD2713"/>
      <c r="AF2713"/>
    </row>
    <row r="2714" spans="1:32">
      <c r="A2714" s="15" t="str">
        <f>IF(Table1[Week]=WeekSel,"Yes","No")</f>
        <v>No</v>
      </c>
      <c r="B2714" s="15" t="str">
        <f>IF((Table1[StartDate]&gt;=Date.GraphMin)*(Table1[StartDate]&lt;=Date.GraphMax)=1,"Yes","No")</f>
        <v>No</v>
      </c>
      <c r="C2714" s="15" t="str">
        <f>IF(OR(Table1[[#This Row],[Site]]="FOOD MILLING",Table1[[#This Row],[Site]]="GODACO"), "No", "Yes")</f>
        <v>Yes</v>
      </c>
      <c r="D2714" s="40">
        <f>MAX(DATE(Table1[Year],1,1),DATE(Table1[Year],1,1)-WEEKDAY(DATE(Table1[Year],1,1),2)+(Table1[WeekNum]-1)*7+1)</f>
        <v>44606</v>
      </c>
      <c r="E2714" s="40">
        <f>MIN(DATE(Table1[Year]+1,1,0),DATE(Table1[Year],1,1)-WEEKDAY(DATE(Table1[Year],1,1),2)+Table1[WeekNum]*7)</f>
        <v>44612</v>
      </c>
      <c r="F2714" s="15">
        <v>2022</v>
      </c>
      <c r="G2714" s="15">
        <f t="shared" si="84"/>
        <v>2</v>
      </c>
      <c r="H2714" s="16">
        <v>8</v>
      </c>
      <c r="I2714" s="207" t="str">
        <f>"W" &amp;Table1[[#This Row],[WeekNum]]</f>
        <v>W8</v>
      </c>
      <c r="J2714" s="19" t="str">
        <f t="shared" si="85"/>
        <v>22-W08</v>
      </c>
      <c r="K2714" s="4" t="s">
        <v>6</v>
      </c>
      <c r="L2714" s="4"/>
      <c r="M2714" s="4" t="s">
        <v>77</v>
      </c>
      <c r="N2714" s="11" t="s">
        <v>428</v>
      </c>
      <c r="O2714" s="266" t="s">
        <v>389</v>
      </c>
      <c r="P2714" s="11" t="s">
        <v>410</v>
      </c>
      <c r="Q2714" s="11" t="s">
        <v>421</v>
      </c>
      <c r="R2714" s="3">
        <v>0</v>
      </c>
      <c r="S2714" s="3">
        <v>0</v>
      </c>
      <c r="T2714" s="206">
        <f>ABS(Table1[[#This Row],[Prod]]-Table1[[#This Row],[Planned]])</f>
        <v>0</v>
      </c>
      <c r="U2714" s="209">
        <f>IF(ABS(Table1[[#This Row],[Prod]]-Table1[[#This Row],[Planned]])&gt;Table1[[#This Row],[Planned]],0,IF(Table1[[#This Row],[Planned]]=0,0,1-ABS(Table1[[#This Row],[Prod]]-Table1[[#This Row],[Planned]])/Table1[[#This Row],[Planned]]))</f>
        <v>0</v>
      </c>
      <c r="V2714" s="11"/>
      <c r="W2714" s="11"/>
      <c r="X2714" s="27">
        <v>0</v>
      </c>
      <c r="Y2714" s="206">
        <f>Table1[[#This Row],[Prod]]</f>
        <v>0</v>
      </c>
      <c r="Z2714" s="206">
        <f>ABS(Table1[[#This Row],[Prod2]]-Table1[[#This Row],[Plan Revised]])</f>
        <v>0</v>
      </c>
      <c r="AA2714" s="209">
        <f>IF(ABS(Table1[[#This Row],[Prod2]]-Table1[[#This Row],[Plan Revised]])&gt;Table1[[#This Row],[Plan Revised]],0,IF(Table1[[#This Row],[Plan Revised]]=0,0,1-ABS(Table1[[#This Row],[Prod2]]-Table1[[#This Row],[Plan Revised]])/Table1[[#This Row],[Plan Revised]]))</f>
        <v>0</v>
      </c>
      <c r="AB2714" s="3"/>
      <c r="AC2714" s="30"/>
      <c r="AD2714"/>
      <c r="AF2714"/>
    </row>
    <row r="2715" spans="1:32">
      <c r="A2715" s="15" t="str">
        <f>IF(Table1[Week]=WeekSel,"Yes","No")</f>
        <v>No</v>
      </c>
      <c r="B2715" s="15" t="str">
        <f>IF((Table1[StartDate]&gt;=Date.GraphMin)*(Table1[StartDate]&lt;=Date.GraphMax)=1,"Yes","No")</f>
        <v>No</v>
      </c>
      <c r="C2715" s="15" t="str">
        <f>IF(OR(Table1[[#This Row],[Site]]="FOOD MILLING",Table1[[#This Row],[Site]]="GODACO"), "No", "Yes")</f>
        <v>Yes</v>
      </c>
      <c r="D2715" s="40">
        <f>MAX(DATE(Table1[Year],1,1),DATE(Table1[Year],1,1)-WEEKDAY(DATE(Table1[Year],1,1),2)+(Table1[WeekNum]-1)*7+1)</f>
        <v>44606</v>
      </c>
      <c r="E2715" s="40">
        <f>MIN(DATE(Table1[Year]+1,1,0),DATE(Table1[Year],1,1)-WEEKDAY(DATE(Table1[Year],1,1),2)+Table1[WeekNum]*7)</f>
        <v>44612</v>
      </c>
      <c r="F2715" s="15">
        <v>2022</v>
      </c>
      <c r="G2715" s="15">
        <f t="shared" si="84"/>
        <v>2</v>
      </c>
      <c r="H2715" s="16">
        <v>8</v>
      </c>
      <c r="I2715" s="207" t="str">
        <f>"W" &amp;Table1[[#This Row],[WeekNum]]</f>
        <v>W8</v>
      </c>
      <c r="J2715" s="19" t="str">
        <f t="shared" si="85"/>
        <v>22-W08</v>
      </c>
      <c r="K2715" s="4" t="s">
        <v>36</v>
      </c>
      <c r="L2715" s="4"/>
      <c r="M2715" s="4" t="s">
        <v>77</v>
      </c>
      <c r="N2715" s="11" t="s">
        <v>428</v>
      </c>
      <c r="O2715" s="266" t="s">
        <v>389</v>
      </c>
      <c r="P2715" s="11" t="s">
        <v>410</v>
      </c>
      <c r="Q2715" s="11" t="s">
        <v>421</v>
      </c>
      <c r="R2715" s="3">
        <v>0</v>
      </c>
      <c r="S2715" s="3">
        <v>0</v>
      </c>
      <c r="T2715" s="206">
        <f>ABS(Table1[[#This Row],[Prod]]-Table1[[#This Row],[Planned]])</f>
        <v>0</v>
      </c>
      <c r="U2715" s="209">
        <f>IF(ABS(Table1[[#This Row],[Prod]]-Table1[[#This Row],[Planned]])&gt;Table1[[#This Row],[Planned]],0,IF(Table1[[#This Row],[Planned]]=0,0,1-ABS(Table1[[#This Row],[Prod]]-Table1[[#This Row],[Planned]])/Table1[[#This Row],[Planned]]))</f>
        <v>0</v>
      </c>
      <c r="V2715" s="11"/>
      <c r="W2715" s="11"/>
      <c r="X2715" s="27">
        <v>0</v>
      </c>
      <c r="Y2715" s="206">
        <f>Table1[[#This Row],[Prod]]</f>
        <v>0</v>
      </c>
      <c r="Z2715" s="206">
        <f>ABS(Table1[[#This Row],[Prod2]]-Table1[[#This Row],[Plan Revised]])</f>
        <v>0</v>
      </c>
      <c r="AA2715" s="209">
        <f>IF(ABS(Table1[[#This Row],[Prod2]]-Table1[[#This Row],[Plan Revised]])&gt;Table1[[#This Row],[Plan Revised]],0,IF(Table1[[#This Row],[Plan Revised]]=0,0,1-ABS(Table1[[#This Row],[Prod2]]-Table1[[#This Row],[Plan Revised]])/Table1[[#This Row],[Plan Revised]]))</f>
        <v>0</v>
      </c>
      <c r="AB2715" s="3"/>
      <c r="AC2715" s="30"/>
      <c r="AD2715"/>
      <c r="AF2715"/>
    </row>
    <row r="2716" spans="1:32">
      <c r="A2716" s="15" t="str">
        <f>IF(Table1[Week]=WeekSel,"Yes","No")</f>
        <v>No</v>
      </c>
      <c r="B2716" s="15" t="str">
        <f>IF((Table1[StartDate]&gt;=Date.GraphMin)*(Table1[StartDate]&lt;=Date.GraphMax)=1,"Yes","No")</f>
        <v>No</v>
      </c>
      <c r="C2716" s="15" t="str">
        <f>IF(OR(Table1[[#This Row],[Site]]="FOOD MILLING",Table1[[#This Row],[Site]]="GODACO"), "No", "Yes")</f>
        <v>Yes</v>
      </c>
      <c r="D2716" s="40">
        <f>MAX(DATE(Table1[Year],1,1),DATE(Table1[Year],1,1)-WEEKDAY(DATE(Table1[Year],1,1),2)+(Table1[WeekNum]-1)*7+1)</f>
        <v>44606</v>
      </c>
      <c r="E2716" s="40">
        <f>MIN(DATE(Table1[Year]+1,1,0),DATE(Table1[Year],1,1)-WEEKDAY(DATE(Table1[Year],1,1),2)+Table1[WeekNum]*7)</f>
        <v>44612</v>
      </c>
      <c r="F2716" s="15">
        <v>2022</v>
      </c>
      <c r="G2716" s="15">
        <f t="shared" si="84"/>
        <v>2</v>
      </c>
      <c r="H2716" s="16">
        <v>8</v>
      </c>
      <c r="I2716" s="207" t="str">
        <f>"W" &amp;Table1[[#This Row],[WeekNum]]</f>
        <v>W8</v>
      </c>
      <c r="J2716" s="19" t="str">
        <f t="shared" si="85"/>
        <v>22-W08</v>
      </c>
      <c r="K2716" s="4" t="s">
        <v>32</v>
      </c>
      <c r="L2716" s="4"/>
      <c r="M2716" s="4" t="s">
        <v>77</v>
      </c>
      <c r="N2716" s="11" t="s">
        <v>428</v>
      </c>
      <c r="O2716" s="266" t="s">
        <v>389</v>
      </c>
      <c r="P2716" s="11" t="s">
        <v>410</v>
      </c>
      <c r="Q2716" s="11" t="s">
        <v>421</v>
      </c>
      <c r="R2716" s="3">
        <v>0</v>
      </c>
      <c r="S2716" s="3">
        <v>0</v>
      </c>
      <c r="T2716" s="206">
        <f>ABS(Table1[[#This Row],[Prod]]-Table1[[#This Row],[Planned]])</f>
        <v>0</v>
      </c>
      <c r="U2716" s="209">
        <f>IF(ABS(Table1[[#This Row],[Prod]]-Table1[[#This Row],[Planned]])&gt;Table1[[#This Row],[Planned]],0,IF(Table1[[#This Row],[Planned]]=0,0,1-ABS(Table1[[#This Row],[Prod]]-Table1[[#This Row],[Planned]])/Table1[[#This Row],[Planned]]))</f>
        <v>0</v>
      </c>
      <c r="V2716" s="11"/>
      <c r="W2716" s="11"/>
      <c r="X2716" s="27">
        <v>0</v>
      </c>
      <c r="Y2716" s="206">
        <f>Table1[[#This Row],[Prod]]</f>
        <v>0</v>
      </c>
      <c r="Z2716" s="206">
        <f>ABS(Table1[[#This Row],[Prod2]]-Table1[[#This Row],[Plan Revised]])</f>
        <v>0</v>
      </c>
      <c r="AA2716" s="209">
        <f>IF(ABS(Table1[[#This Row],[Prod2]]-Table1[[#This Row],[Plan Revised]])&gt;Table1[[#This Row],[Plan Revised]],0,IF(Table1[[#This Row],[Plan Revised]]=0,0,1-ABS(Table1[[#This Row],[Prod2]]-Table1[[#This Row],[Plan Revised]])/Table1[[#This Row],[Plan Revised]]))</f>
        <v>0</v>
      </c>
      <c r="AB2716" s="3"/>
      <c r="AC2716" s="30"/>
      <c r="AD2716"/>
      <c r="AF2716"/>
    </row>
    <row r="2717" spans="1:32">
      <c r="A2717" s="15" t="str">
        <f>IF(Table1[Week]=WeekSel,"Yes","No")</f>
        <v>No</v>
      </c>
      <c r="B2717" s="15" t="str">
        <f>IF((Table1[StartDate]&gt;=Date.GraphMin)*(Table1[StartDate]&lt;=Date.GraphMax)=1,"Yes","No")</f>
        <v>No</v>
      </c>
      <c r="C2717" s="15" t="str">
        <f>IF(OR(Table1[[#This Row],[Site]]="FOOD MILLING",Table1[[#This Row],[Site]]="GODACO"), "No", "Yes")</f>
        <v>Yes</v>
      </c>
      <c r="D2717" s="40">
        <f>MAX(DATE(Table1[Year],1,1),DATE(Table1[Year],1,1)-WEEKDAY(DATE(Table1[Year],1,1),2)+(Table1[WeekNum]-1)*7+1)</f>
        <v>44606</v>
      </c>
      <c r="E2717" s="40">
        <f>MIN(DATE(Table1[Year]+1,1,0),DATE(Table1[Year],1,1)-WEEKDAY(DATE(Table1[Year],1,1),2)+Table1[WeekNum]*7)</f>
        <v>44612</v>
      </c>
      <c r="F2717" s="15">
        <v>2022</v>
      </c>
      <c r="G2717" s="15">
        <f t="shared" si="84"/>
        <v>2</v>
      </c>
      <c r="H2717" s="16">
        <v>8</v>
      </c>
      <c r="I2717" s="207" t="str">
        <f>"W" &amp;Table1[[#This Row],[WeekNum]]</f>
        <v>W8</v>
      </c>
      <c r="J2717" s="19" t="str">
        <f t="shared" si="85"/>
        <v>22-W08</v>
      </c>
      <c r="K2717" s="4" t="s">
        <v>7</v>
      </c>
      <c r="L2717" s="4"/>
      <c r="M2717" s="4" t="s">
        <v>77</v>
      </c>
      <c r="N2717" s="11" t="s">
        <v>428</v>
      </c>
      <c r="O2717" s="266" t="s">
        <v>372</v>
      </c>
      <c r="P2717" s="11" t="s">
        <v>383</v>
      </c>
      <c r="Q2717" s="11" t="s">
        <v>421</v>
      </c>
      <c r="R2717" s="3">
        <v>0</v>
      </c>
      <c r="S2717" s="3">
        <v>0</v>
      </c>
      <c r="T2717" s="206">
        <f>ABS(Table1[[#This Row],[Prod]]-Table1[[#This Row],[Planned]])</f>
        <v>0</v>
      </c>
      <c r="U2717" s="209">
        <f>IF(ABS(Table1[[#This Row],[Prod]]-Table1[[#This Row],[Planned]])&gt;Table1[[#This Row],[Planned]],0,IF(Table1[[#This Row],[Planned]]=0,0,1-ABS(Table1[[#This Row],[Prod]]-Table1[[#This Row],[Planned]])/Table1[[#This Row],[Planned]]))</f>
        <v>0</v>
      </c>
      <c r="V2717" s="11"/>
      <c r="W2717" s="11"/>
      <c r="X2717" s="27">
        <v>0</v>
      </c>
      <c r="Y2717" s="206">
        <f>Table1[[#This Row],[Prod]]</f>
        <v>0</v>
      </c>
      <c r="Z2717" s="206">
        <f>ABS(Table1[[#This Row],[Prod2]]-Table1[[#This Row],[Plan Revised]])</f>
        <v>0</v>
      </c>
      <c r="AA2717" s="209">
        <f>IF(ABS(Table1[[#This Row],[Prod2]]-Table1[[#This Row],[Plan Revised]])&gt;Table1[[#This Row],[Plan Revised]],0,IF(Table1[[#This Row],[Plan Revised]]=0,0,1-ABS(Table1[[#This Row],[Prod2]]-Table1[[#This Row],[Plan Revised]])/Table1[[#This Row],[Plan Revised]]))</f>
        <v>0</v>
      </c>
      <c r="AB2717" s="3"/>
      <c r="AC2717" s="30"/>
      <c r="AD2717"/>
      <c r="AF2717"/>
    </row>
    <row r="2718" spans="1:32">
      <c r="A2718" s="15" t="str">
        <f>IF(Table1[Week]=WeekSel,"Yes","No")</f>
        <v>No</v>
      </c>
      <c r="B2718" s="15" t="str">
        <f>IF((Table1[StartDate]&gt;=Date.GraphMin)*(Table1[StartDate]&lt;=Date.GraphMax)=1,"Yes","No")</f>
        <v>No</v>
      </c>
      <c r="C2718" s="15" t="str">
        <f>IF(OR(Table1[[#This Row],[Site]]="FOOD MILLING",Table1[[#This Row],[Site]]="GODACO"), "No", "Yes")</f>
        <v>Yes</v>
      </c>
      <c r="D2718" s="40">
        <f>MAX(DATE(Table1[Year],1,1),DATE(Table1[Year],1,1)-WEEKDAY(DATE(Table1[Year],1,1),2)+(Table1[WeekNum]-1)*7+1)</f>
        <v>44606</v>
      </c>
      <c r="E2718" s="40">
        <f>MIN(DATE(Table1[Year]+1,1,0),DATE(Table1[Year],1,1)-WEEKDAY(DATE(Table1[Year],1,1),2)+Table1[WeekNum]*7)</f>
        <v>44612</v>
      </c>
      <c r="F2718" s="15">
        <v>2022</v>
      </c>
      <c r="G2718" s="15">
        <f t="shared" si="84"/>
        <v>2</v>
      </c>
      <c r="H2718" s="16">
        <v>8</v>
      </c>
      <c r="I2718" s="207" t="str">
        <f>"W" &amp;Table1[[#This Row],[WeekNum]]</f>
        <v>W8</v>
      </c>
      <c r="J2718" s="19" t="str">
        <f t="shared" si="85"/>
        <v>22-W08</v>
      </c>
      <c r="K2718" s="4" t="s">
        <v>8</v>
      </c>
      <c r="L2718" s="4"/>
      <c r="M2718" s="4" t="s">
        <v>77</v>
      </c>
      <c r="N2718" s="11" t="s">
        <v>428</v>
      </c>
      <c r="O2718" s="266" t="s">
        <v>372</v>
      </c>
      <c r="P2718" s="11" t="s">
        <v>410</v>
      </c>
      <c r="Q2718" s="11" t="s">
        <v>421</v>
      </c>
      <c r="R2718" s="3">
        <v>0</v>
      </c>
      <c r="S2718" s="3">
        <v>0</v>
      </c>
      <c r="T2718" s="206">
        <f>ABS(Table1[[#This Row],[Prod]]-Table1[[#This Row],[Planned]])</f>
        <v>0</v>
      </c>
      <c r="U2718" s="209">
        <f>IF(ABS(Table1[[#This Row],[Prod]]-Table1[[#This Row],[Planned]])&gt;Table1[[#This Row],[Planned]],0,IF(Table1[[#This Row],[Planned]]=0,0,1-ABS(Table1[[#This Row],[Prod]]-Table1[[#This Row],[Planned]])/Table1[[#This Row],[Planned]]))</f>
        <v>0</v>
      </c>
      <c r="V2718" s="11"/>
      <c r="W2718" s="11"/>
      <c r="X2718" s="27">
        <v>0</v>
      </c>
      <c r="Y2718" s="206">
        <f>Table1[[#This Row],[Prod]]</f>
        <v>0</v>
      </c>
      <c r="Z2718" s="206">
        <f>ABS(Table1[[#This Row],[Prod2]]-Table1[[#This Row],[Plan Revised]])</f>
        <v>0</v>
      </c>
      <c r="AA2718" s="209">
        <f>IF(ABS(Table1[[#This Row],[Prod2]]-Table1[[#This Row],[Plan Revised]])&gt;Table1[[#This Row],[Plan Revised]],0,IF(Table1[[#This Row],[Plan Revised]]=0,0,1-ABS(Table1[[#This Row],[Prod2]]-Table1[[#This Row],[Plan Revised]])/Table1[[#This Row],[Plan Revised]]))</f>
        <v>0</v>
      </c>
      <c r="AB2718" s="3"/>
      <c r="AC2718" s="30"/>
      <c r="AD2718"/>
      <c r="AF2718"/>
    </row>
    <row r="2719" spans="1:32">
      <c r="A2719" s="15" t="str">
        <f>IF(Table1[Week]=WeekSel,"Yes","No")</f>
        <v>No</v>
      </c>
      <c r="B2719" s="15" t="str">
        <f>IF((Table1[StartDate]&gt;=Date.GraphMin)*(Table1[StartDate]&lt;=Date.GraphMax)=1,"Yes","No")</f>
        <v>No</v>
      </c>
      <c r="C2719" s="15" t="str">
        <f>IF(OR(Table1[[#This Row],[Site]]="FOOD MILLING",Table1[[#This Row],[Site]]="GODACO"), "No", "Yes")</f>
        <v>Yes</v>
      </c>
      <c r="D2719" s="40">
        <f>MAX(DATE(Table1[Year],1,1),DATE(Table1[Year],1,1)-WEEKDAY(DATE(Table1[Year],1,1),2)+(Table1[WeekNum]-1)*7+1)</f>
        <v>44606</v>
      </c>
      <c r="E2719" s="40">
        <f>MIN(DATE(Table1[Year]+1,1,0),DATE(Table1[Year],1,1)-WEEKDAY(DATE(Table1[Year],1,1),2)+Table1[WeekNum]*7)</f>
        <v>44612</v>
      </c>
      <c r="F2719" s="15">
        <v>2022</v>
      </c>
      <c r="G2719" s="15">
        <f t="shared" si="84"/>
        <v>2</v>
      </c>
      <c r="H2719" s="16">
        <v>8</v>
      </c>
      <c r="I2719" s="207" t="str">
        <f>"W" &amp;Table1[[#This Row],[WeekNum]]</f>
        <v>W8</v>
      </c>
      <c r="J2719" s="19" t="str">
        <f t="shared" si="85"/>
        <v>22-W08</v>
      </c>
      <c r="K2719" s="4" t="s">
        <v>23</v>
      </c>
      <c r="L2719" s="4"/>
      <c r="M2719" s="4" t="s">
        <v>77</v>
      </c>
      <c r="N2719" s="11" t="s">
        <v>428</v>
      </c>
      <c r="O2719" s="266" t="s">
        <v>372</v>
      </c>
      <c r="P2719" s="11" t="s">
        <v>410</v>
      </c>
      <c r="Q2719" s="11" t="s">
        <v>421</v>
      </c>
      <c r="R2719" s="3">
        <v>0</v>
      </c>
      <c r="S2719" s="3">
        <v>0</v>
      </c>
      <c r="T2719" s="206">
        <f>ABS(Table1[[#This Row],[Prod]]-Table1[[#This Row],[Planned]])</f>
        <v>0</v>
      </c>
      <c r="U2719" s="209">
        <f>IF(ABS(Table1[[#This Row],[Prod]]-Table1[[#This Row],[Planned]])&gt;Table1[[#This Row],[Planned]],0,IF(Table1[[#This Row],[Planned]]=0,0,1-ABS(Table1[[#This Row],[Prod]]-Table1[[#This Row],[Planned]])/Table1[[#This Row],[Planned]]))</f>
        <v>0</v>
      </c>
      <c r="V2719" s="11"/>
      <c r="W2719" s="11"/>
      <c r="X2719" s="27">
        <v>0</v>
      </c>
      <c r="Y2719" s="206">
        <f>Table1[[#This Row],[Prod]]</f>
        <v>0</v>
      </c>
      <c r="Z2719" s="206">
        <f>ABS(Table1[[#This Row],[Prod2]]-Table1[[#This Row],[Plan Revised]])</f>
        <v>0</v>
      </c>
      <c r="AA2719" s="209">
        <f>IF(ABS(Table1[[#This Row],[Prod2]]-Table1[[#This Row],[Plan Revised]])&gt;Table1[[#This Row],[Plan Revised]],0,IF(Table1[[#This Row],[Plan Revised]]=0,0,1-ABS(Table1[[#This Row],[Prod2]]-Table1[[#This Row],[Plan Revised]])/Table1[[#This Row],[Plan Revised]]))</f>
        <v>0</v>
      </c>
      <c r="AB2719" s="3"/>
      <c r="AC2719" s="30"/>
      <c r="AD2719"/>
      <c r="AF2719"/>
    </row>
    <row r="2720" spans="1:32">
      <c r="A2720" s="15" t="str">
        <f>IF(Table1[Week]=WeekSel,"Yes","No")</f>
        <v>No</v>
      </c>
      <c r="B2720" s="15" t="str">
        <f>IF((Table1[StartDate]&gt;=Date.GraphMin)*(Table1[StartDate]&lt;=Date.GraphMax)=1,"Yes","No")</f>
        <v>No</v>
      </c>
      <c r="C2720" s="15" t="str">
        <f>IF(OR(Table1[[#This Row],[Site]]="FOOD MILLING",Table1[[#This Row],[Site]]="GODACO"), "No", "Yes")</f>
        <v>Yes</v>
      </c>
      <c r="D2720" s="40">
        <f>MAX(DATE(Table1[Year],1,1),DATE(Table1[Year],1,1)-WEEKDAY(DATE(Table1[Year],1,1),2)+(Table1[WeekNum]-1)*7+1)</f>
        <v>44606</v>
      </c>
      <c r="E2720" s="40">
        <f>MIN(DATE(Table1[Year]+1,1,0),DATE(Table1[Year],1,1)-WEEKDAY(DATE(Table1[Year],1,1),2)+Table1[WeekNum]*7)</f>
        <v>44612</v>
      </c>
      <c r="F2720" s="15">
        <v>2022</v>
      </c>
      <c r="G2720" s="15">
        <f t="shared" si="84"/>
        <v>2</v>
      </c>
      <c r="H2720" s="16">
        <v>8</v>
      </c>
      <c r="I2720" s="207" t="str">
        <f>"W" &amp;Table1[[#This Row],[WeekNum]]</f>
        <v>W8</v>
      </c>
      <c r="J2720" s="19" t="str">
        <f t="shared" si="85"/>
        <v>22-W08</v>
      </c>
      <c r="K2720" s="4" t="s">
        <v>31</v>
      </c>
      <c r="L2720" s="4"/>
      <c r="M2720" s="4" t="s">
        <v>77</v>
      </c>
      <c r="N2720" s="11" t="s">
        <v>428</v>
      </c>
      <c r="O2720" s="266" t="s">
        <v>389</v>
      </c>
      <c r="P2720" s="11" t="s">
        <v>382</v>
      </c>
      <c r="Q2720" s="11" t="s">
        <v>421</v>
      </c>
      <c r="R2720" s="3">
        <v>192000</v>
      </c>
      <c r="S2720" s="3">
        <v>197210.88</v>
      </c>
      <c r="T2720" s="206">
        <f>ABS(Table1[[#This Row],[Prod]]-Table1[[#This Row],[Planned]])</f>
        <v>5210.8800000000047</v>
      </c>
      <c r="U2720" s="209">
        <f>IF(ABS(Table1[[#This Row],[Prod]]-Table1[[#This Row],[Planned]])&gt;Table1[[#This Row],[Planned]],0,IF(Table1[[#This Row],[Planned]]=0,0,1-ABS(Table1[[#This Row],[Prod]]-Table1[[#This Row],[Planned]])/Table1[[#This Row],[Planned]]))</f>
        <v>0.97285999999999995</v>
      </c>
      <c r="V2720" s="11"/>
      <c r="W2720" s="11"/>
      <c r="X2720" s="27">
        <v>192000</v>
      </c>
      <c r="Y2720" s="206">
        <f>Table1[[#This Row],[Prod]]</f>
        <v>197210.88</v>
      </c>
      <c r="Z2720" s="206">
        <f>ABS(Table1[[#This Row],[Prod2]]-Table1[[#This Row],[Plan Revised]])</f>
        <v>5210.8800000000047</v>
      </c>
      <c r="AA2720" s="209">
        <f>IF(ABS(Table1[[#This Row],[Prod2]]-Table1[[#This Row],[Plan Revised]])&gt;Table1[[#This Row],[Plan Revised]],0,IF(Table1[[#This Row],[Plan Revised]]=0,0,1-ABS(Table1[[#This Row],[Prod2]]-Table1[[#This Row],[Plan Revised]])/Table1[[#This Row],[Plan Revised]]))</f>
        <v>0.97285999999999995</v>
      </c>
      <c r="AB2720" s="3"/>
      <c r="AC2720" s="30"/>
      <c r="AD2720"/>
      <c r="AF2720"/>
    </row>
    <row r="2721" spans="1:32">
      <c r="A2721" s="15" t="str">
        <f>IF(Table1[Week]=WeekSel,"Yes","No")</f>
        <v>No</v>
      </c>
      <c r="B2721" s="15" t="str">
        <f>IF((Table1[StartDate]&gt;=Date.GraphMin)*(Table1[StartDate]&lt;=Date.GraphMax)=1,"Yes","No")</f>
        <v>No</v>
      </c>
      <c r="C2721" s="15" t="str">
        <f>IF(OR(Table1[[#This Row],[Site]]="FOOD MILLING",Table1[[#This Row],[Site]]="GODACO"), "No", "Yes")</f>
        <v>Yes</v>
      </c>
      <c r="D2721" s="40">
        <f>MAX(DATE(Table1[Year],1,1),DATE(Table1[Year],1,1)-WEEKDAY(DATE(Table1[Year],1,1),2)+(Table1[WeekNum]-1)*7+1)</f>
        <v>44606</v>
      </c>
      <c r="E2721" s="40">
        <f>MIN(DATE(Table1[Year]+1,1,0),DATE(Table1[Year],1,1)-WEEKDAY(DATE(Table1[Year],1,1),2)+Table1[WeekNum]*7)</f>
        <v>44612</v>
      </c>
      <c r="F2721" s="15">
        <v>2022</v>
      </c>
      <c r="G2721" s="15">
        <f t="shared" si="84"/>
        <v>2</v>
      </c>
      <c r="H2721" s="16">
        <v>8</v>
      </c>
      <c r="I2721" s="207" t="str">
        <f>"W" &amp;Table1[[#This Row],[WeekNum]]</f>
        <v>W8</v>
      </c>
      <c r="J2721" s="19" t="str">
        <f t="shared" si="85"/>
        <v>22-W08</v>
      </c>
      <c r="K2721" s="4" t="s">
        <v>78</v>
      </c>
      <c r="L2721" s="4"/>
      <c r="M2721" s="4" t="s">
        <v>77</v>
      </c>
      <c r="N2721" s="11" t="s">
        <v>428</v>
      </c>
      <c r="O2721" s="266" t="s">
        <v>389</v>
      </c>
      <c r="P2721" s="11" t="s">
        <v>382</v>
      </c>
      <c r="Q2721" s="11" t="s">
        <v>421</v>
      </c>
      <c r="R2721" s="3">
        <v>0</v>
      </c>
      <c r="S2721" s="3">
        <v>0</v>
      </c>
      <c r="T2721" s="206">
        <f>ABS(Table1[[#This Row],[Prod]]-Table1[[#This Row],[Planned]])</f>
        <v>0</v>
      </c>
      <c r="U2721" s="209">
        <f>IF(ABS(Table1[[#This Row],[Prod]]-Table1[[#This Row],[Planned]])&gt;Table1[[#This Row],[Planned]],0,IF(Table1[[#This Row],[Planned]]=0,0,1-ABS(Table1[[#This Row],[Prod]]-Table1[[#This Row],[Planned]])/Table1[[#This Row],[Planned]]))</f>
        <v>0</v>
      </c>
      <c r="V2721" s="11"/>
      <c r="W2721" s="11"/>
      <c r="X2721" s="27">
        <v>0</v>
      </c>
      <c r="Y2721" s="206">
        <f>Table1[[#This Row],[Prod]]</f>
        <v>0</v>
      </c>
      <c r="Z2721" s="206">
        <f>ABS(Table1[[#This Row],[Prod2]]-Table1[[#This Row],[Plan Revised]])</f>
        <v>0</v>
      </c>
      <c r="AA2721" s="209">
        <f>IF(ABS(Table1[[#This Row],[Prod2]]-Table1[[#This Row],[Plan Revised]])&gt;Table1[[#This Row],[Plan Revised]],0,IF(Table1[[#This Row],[Plan Revised]]=0,0,1-ABS(Table1[[#This Row],[Prod2]]-Table1[[#This Row],[Plan Revised]])/Table1[[#This Row],[Plan Revised]]))</f>
        <v>0</v>
      </c>
      <c r="AB2721" s="3"/>
      <c r="AC2721" s="30"/>
      <c r="AD2721"/>
      <c r="AF2721"/>
    </row>
    <row r="2722" spans="1:32">
      <c r="A2722" s="15" t="str">
        <f>IF(Table1[Week]=WeekSel,"Yes","No")</f>
        <v>No</v>
      </c>
      <c r="B2722" s="15" t="str">
        <f>IF((Table1[StartDate]&gt;=Date.GraphMin)*(Table1[StartDate]&lt;=Date.GraphMax)=1,"Yes","No")</f>
        <v>No</v>
      </c>
      <c r="C2722" s="15" t="str">
        <f>IF(OR(Table1[[#This Row],[Site]]="FOOD MILLING",Table1[[#This Row],[Site]]="GODACO"), "No", "Yes")</f>
        <v>Yes</v>
      </c>
      <c r="D2722" s="40">
        <f>MAX(DATE(Table1[Year],1,1),DATE(Table1[Year],1,1)-WEEKDAY(DATE(Table1[Year],1,1),2)+(Table1[WeekNum]-1)*7+1)</f>
        <v>44606</v>
      </c>
      <c r="E2722" s="40">
        <f>MIN(DATE(Table1[Year]+1,1,0),DATE(Table1[Year],1,1)-WEEKDAY(DATE(Table1[Year],1,1),2)+Table1[WeekNum]*7)</f>
        <v>44612</v>
      </c>
      <c r="F2722" s="15">
        <v>2022</v>
      </c>
      <c r="G2722" s="15">
        <f t="shared" si="84"/>
        <v>2</v>
      </c>
      <c r="H2722" s="16">
        <v>8</v>
      </c>
      <c r="I2722" s="207" t="str">
        <f>"W" &amp;Table1[[#This Row],[WeekNum]]</f>
        <v>W8</v>
      </c>
      <c r="J2722" s="19" t="str">
        <f t="shared" si="85"/>
        <v>22-W08</v>
      </c>
      <c r="K2722" s="4" t="s">
        <v>34</v>
      </c>
      <c r="L2722" s="4"/>
      <c r="M2722" s="4" t="s">
        <v>77</v>
      </c>
      <c r="N2722" s="11" t="s">
        <v>428</v>
      </c>
      <c r="O2722" s="266" t="s">
        <v>389</v>
      </c>
      <c r="P2722" s="11" t="s">
        <v>410</v>
      </c>
      <c r="Q2722" s="11" t="s">
        <v>421</v>
      </c>
      <c r="R2722" s="3">
        <v>0</v>
      </c>
      <c r="S2722" s="3">
        <v>0</v>
      </c>
      <c r="T2722" s="206">
        <f>ABS(Table1[[#This Row],[Prod]]-Table1[[#This Row],[Planned]])</f>
        <v>0</v>
      </c>
      <c r="U2722" s="209">
        <f>IF(ABS(Table1[[#This Row],[Prod]]-Table1[[#This Row],[Planned]])&gt;Table1[[#This Row],[Planned]],0,IF(Table1[[#This Row],[Planned]]=0,0,1-ABS(Table1[[#This Row],[Prod]]-Table1[[#This Row],[Planned]])/Table1[[#This Row],[Planned]]))</f>
        <v>0</v>
      </c>
      <c r="V2722" s="11"/>
      <c r="W2722" s="11"/>
      <c r="X2722" s="27">
        <v>0</v>
      </c>
      <c r="Y2722" s="206">
        <f>Table1[[#This Row],[Prod]]</f>
        <v>0</v>
      </c>
      <c r="Z2722" s="206">
        <f>ABS(Table1[[#This Row],[Prod2]]-Table1[[#This Row],[Plan Revised]])</f>
        <v>0</v>
      </c>
      <c r="AA2722" s="209">
        <f>IF(ABS(Table1[[#This Row],[Prod2]]-Table1[[#This Row],[Plan Revised]])&gt;Table1[[#This Row],[Plan Revised]],0,IF(Table1[[#This Row],[Plan Revised]]=0,0,1-ABS(Table1[[#This Row],[Prod2]]-Table1[[#This Row],[Plan Revised]])/Table1[[#This Row],[Plan Revised]]))</f>
        <v>0</v>
      </c>
      <c r="AB2722" s="3"/>
      <c r="AC2722" s="30"/>
      <c r="AD2722"/>
      <c r="AF2722"/>
    </row>
    <row r="2723" spans="1:32">
      <c r="A2723" s="15" t="str">
        <f>IF(Table1[Week]=WeekSel,"Yes","No")</f>
        <v>No</v>
      </c>
      <c r="B2723" s="15" t="str">
        <f>IF((Table1[StartDate]&gt;=Date.GraphMin)*(Table1[StartDate]&lt;=Date.GraphMax)=1,"Yes","No")</f>
        <v>No</v>
      </c>
      <c r="C2723" s="15" t="str">
        <f>IF(OR(Table1[[#This Row],[Site]]="FOOD MILLING",Table1[[#This Row],[Site]]="GODACO"), "No", "Yes")</f>
        <v>Yes</v>
      </c>
      <c r="D2723" s="40">
        <f>MAX(DATE(Table1[Year],1,1),DATE(Table1[Year],1,1)-WEEKDAY(DATE(Table1[Year],1,1),2)+(Table1[WeekNum]-1)*7+1)</f>
        <v>44606</v>
      </c>
      <c r="E2723" s="40">
        <f>MIN(DATE(Table1[Year]+1,1,0),DATE(Table1[Year],1,1)-WEEKDAY(DATE(Table1[Year],1,1),2)+Table1[WeekNum]*7)</f>
        <v>44612</v>
      </c>
      <c r="F2723" s="15">
        <v>2022</v>
      </c>
      <c r="G2723" s="15">
        <f t="shared" si="84"/>
        <v>2</v>
      </c>
      <c r="H2723" s="16">
        <v>8</v>
      </c>
      <c r="I2723" s="207" t="str">
        <f>"W" &amp;Table1[[#This Row],[WeekNum]]</f>
        <v>W8</v>
      </c>
      <c r="J2723" s="19" t="str">
        <f t="shared" si="85"/>
        <v>22-W08</v>
      </c>
      <c r="K2723" s="4" t="s">
        <v>33</v>
      </c>
      <c r="L2723" s="4"/>
      <c r="M2723" s="4" t="s">
        <v>77</v>
      </c>
      <c r="N2723" s="11" t="s">
        <v>428</v>
      </c>
      <c r="O2723" s="266" t="s">
        <v>389</v>
      </c>
      <c r="P2723" s="11" t="s">
        <v>410</v>
      </c>
      <c r="Q2723" s="11" t="s">
        <v>421</v>
      </c>
      <c r="R2723" s="3">
        <v>0</v>
      </c>
      <c r="S2723" s="3">
        <v>0</v>
      </c>
      <c r="T2723" s="206">
        <f>ABS(Table1[[#This Row],[Prod]]-Table1[[#This Row],[Planned]])</f>
        <v>0</v>
      </c>
      <c r="U2723" s="209">
        <f>IF(ABS(Table1[[#This Row],[Prod]]-Table1[[#This Row],[Planned]])&gt;Table1[[#This Row],[Planned]],0,IF(Table1[[#This Row],[Planned]]=0,0,1-ABS(Table1[[#This Row],[Prod]]-Table1[[#This Row],[Planned]])/Table1[[#This Row],[Planned]]))</f>
        <v>0</v>
      </c>
      <c r="V2723" s="11"/>
      <c r="W2723" s="11"/>
      <c r="X2723" s="27">
        <v>0</v>
      </c>
      <c r="Y2723" s="206">
        <f>Table1[[#This Row],[Prod]]</f>
        <v>0</v>
      </c>
      <c r="Z2723" s="206">
        <f>ABS(Table1[[#This Row],[Prod2]]-Table1[[#This Row],[Plan Revised]])</f>
        <v>0</v>
      </c>
      <c r="AA2723" s="209">
        <f>IF(ABS(Table1[[#This Row],[Prod2]]-Table1[[#This Row],[Plan Revised]])&gt;Table1[[#This Row],[Plan Revised]],0,IF(Table1[[#This Row],[Plan Revised]]=0,0,1-ABS(Table1[[#This Row],[Prod2]]-Table1[[#This Row],[Plan Revised]])/Table1[[#This Row],[Plan Revised]]))</f>
        <v>0</v>
      </c>
      <c r="AB2723" s="3"/>
      <c r="AC2723" s="30"/>
      <c r="AD2723"/>
      <c r="AF2723"/>
    </row>
    <row r="2724" spans="1:32">
      <c r="A2724" s="15" t="str">
        <f>IF(Table1[Week]=WeekSel,"Yes","No")</f>
        <v>No</v>
      </c>
      <c r="B2724" s="15" t="str">
        <f>IF((Table1[StartDate]&gt;=Date.GraphMin)*(Table1[StartDate]&lt;=Date.GraphMax)=1,"Yes","No")</f>
        <v>No</v>
      </c>
      <c r="C2724" s="15" t="str">
        <f>IF(OR(Table1[[#This Row],[Site]]="FOOD MILLING",Table1[[#This Row],[Site]]="GODACO"), "No", "Yes")</f>
        <v>Yes</v>
      </c>
      <c r="D2724" s="40">
        <f>MAX(DATE(Table1[Year],1,1),DATE(Table1[Year],1,1)-WEEKDAY(DATE(Table1[Year],1,1),2)+(Table1[WeekNum]-1)*7+1)</f>
        <v>44606</v>
      </c>
      <c r="E2724" s="40">
        <f>MIN(DATE(Table1[Year]+1,1,0),DATE(Table1[Year],1,1)-WEEKDAY(DATE(Table1[Year],1,1),2)+Table1[WeekNum]*7)</f>
        <v>44612</v>
      </c>
      <c r="F2724" s="15">
        <v>2022</v>
      </c>
      <c r="G2724" s="15">
        <f t="shared" si="84"/>
        <v>2</v>
      </c>
      <c r="H2724" s="16">
        <v>8</v>
      </c>
      <c r="I2724" s="207" t="str">
        <f>"W" &amp;Table1[[#This Row],[WeekNum]]</f>
        <v>W8</v>
      </c>
      <c r="J2724" s="19" t="str">
        <f t="shared" si="85"/>
        <v>22-W08</v>
      </c>
      <c r="K2724" s="4" t="s">
        <v>9</v>
      </c>
      <c r="L2724" s="4"/>
      <c r="M2724" s="4" t="s">
        <v>77</v>
      </c>
      <c r="N2724" s="11" t="s">
        <v>428</v>
      </c>
      <c r="O2724" s="266" t="s">
        <v>372</v>
      </c>
      <c r="P2724" s="11" t="s">
        <v>383</v>
      </c>
      <c r="Q2724" s="11" t="s">
        <v>421</v>
      </c>
      <c r="R2724" s="3">
        <v>0</v>
      </c>
      <c r="S2724" s="3">
        <v>0</v>
      </c>
      <c r="T2724" s="206">
        <f>ABS(Table1[[#This Row],[Prod]]-Table1[[#This Row],[Planned]])</f>
        <v>0</v>
      </c>
      <c r="U2724" s="209">
        <f>IF(ABS(Table1[[#This Row],[Prod]]-Table1[[#This Row],[Planned]])&gt;Table1[[#This Row],[Planned]],0,IF(Table1[[#This Row],[Planned]]=0,0,1-ABS(Table1[[#This Row],[Prod]]-Table1[[#This Row],[Planned]])/Table1[[#This Row],[Planned]]))</f>
        <v>0</v>
      </c>
      <c r="V2724" s="11"/>
      <c r="W2724" s="11"/>
      <c r="X2724" s="27">
        <v>0</v>
      </c>
      <c r="Y2724" s="206">
        <f>Table1[[#This Row],[Prod]]</f>
        <v>0</v>
      </c>
      <c r="Z2724" s="206">
        <f>ABS(Table1[[#This Row],[Prod2]]-Table1[[#This Row],[Plan Revised]])</f>
        <v>0</v>
      </c>
      <c r="AA2724" s="209">
        <f>IF(ABS(Table1[[#This Row],[Prod2]]-Table1[[#This Row],[Plan Revised]])&gt;Table1[[#This Row],[Plan Revised]],0,IF(Table1[[#This Row],[Plan Revised]]=0,0,1-ABS(Table1[[#This Row],[Prod2]]-Table1[[#This Row],[Plan Revised]])/Table1[[#This Row],[Plan Revised]]))</f>
        <v>0</v>
      </c>
      <c r="AB2724" s="3"/>
      <c r="AC2724" s="30"/>
      <c r="AD2724"/>
      <c r="AF2724"/>
    </row>
    <row r="2725" spans="1:32">
      <c r="A2725" s="15" t="str">
        <f>IF(Table1[Week]=WeekSel,"Yes","No")</f>
        <v>No</v>
      </c>
      <c r="B2725" s="15" t="str">
        <f>IF((Table1[StartDate]&gt;=Date.GraphMin)*(Table1[StartDate]&lt;=Date.GraphMax)=1,"Yes","No")</f>
        <v>No</v>
      </c>
      <c r="C2725" s="15" t="str">
        <f>IF(OR(Table1[[#This Row],[Site]]="FOOD MILLING",Table1[[#This Row],[Site]]="GODACO"), "No", "Yes")</f>
        <v>Yes</v>
      </c>
      <c r="D2725" s="40">
        <f>MAX(DATE(Table1[Year],1,1),DATE(Table1[Year],1,1)-WEEKDAY(DATE(Table1[Year],1,1),2)+(Table1[WeekNum]-1)*7+1)</f>
        <v>44606</v>
      </c>
      <c r="E2725" s="40">
        <f>MIN(DATE(Table1[Year]+1,1,0),DATE(Table1[Year],1,1)-WEEKDAY(DATE(Table1[Year],1,1),2)+Table1[WeekNum]*7)</f>
        <v>44612</v>
      </c>
      <c r="F2725" s="15">
        <v>2022</v>
      </c>
      <c r="G2725" s="15">
        <f t="shared" si="84"/>
        <v>2</v>
      </c>
      <c r="H2725" s="16">
        <v>8</v>
      </c>
      <c r="I2725" s="207" t="str">
        <f>"W" &amp;Table1[[#This Row],[WeekNum]]</f>
        <v>W8</v>
      </c>
      <c r="J2725" s="19" t="str">
        <f t="shared" si="85"/>
        <v>22-W08</v>
      </c>
      <c r="K2725" s="4" t="s">
        <v>35</v>
      </c>
      <c r="L2725" s="4"/>
      <c r="M2725" s="4" t="s">
        <v>77</v>
      </c>
      <c r="N2725" s="11" t="s">
        <v>428</v>
      </c>
      <c r="O2725" s="266" t="s">
        <v>372</v>
      </c>
      <c r="P2725" s="11" t="s">
        <v>410</v>
      </c>
      <c r="Q2725" s="11" t="s">
        <v>421</v>
      </c>
      <c r="R2725" s="3">
        <v>0</v>
      </c>
      <c r="S2725" s="3">
        <v>0</v>
      </c>
      <c r="T2725" s="206">
        <f>ABS(Table1[[#This Row],[Prod]]-Table1[[#This Row],[Planned]])</f>
        <v>0</v>
      </c>
      <c r="U2725" s="209">
        <f>IF(ABS(Table1[[#This Row],[Prod]]-Table1[[#This Row],[Planned]])&gt;Table1[[#This Row],[Planned]],0,IF(Table1[[#This Row],[Planned]]=0,0,1-ABS(Table1[[#This Row],[Prod]]-Table1[[#This Row],[Planned]])/Table1[[#This Row],[Planned]]))</f>
        <v>0</v>
      </c>
      <c r="V2725" s="11"/>
      <c r="W2725" s="11"/>
      <c r="X2725" s="27">
        <v>0</v>
      </c>
      <c r="Y2725" s="206">
        <f>Table1[[#This Row],[Prod]]</f>
        <v>0</v>
      </c>
      <c r="Z2725" s="206">
        <f>ABS(Table1[[#This Row],[Prod2]]-Table1[[#This Row],[Plan Revised]])</f>
        <v>0</v>
      </c>
      <c r="AA2725" s="209">
        <f>IF(ABS(Table1[[#This Row],[Prod2]]-Table1[[#This Row],[Plan Revised]])&gt;Table1[[#This Row],[Plan Revised]],0,IF(Table1[[#This Row],[Plan Revised]]=0,0,1-ABS(Table1[[#This Row],[Prod2]]-Table1[[#This Row],[Plan Revised]])/Table1[[#This Row],[Plan Revised]]))</f>
        <v>0</v>
      </c>
      <c r="AB2725" s="3"/>
      <c r="AC2725" s="30"/>
      <c r="AD2725"/>
      <c r="AF2725"/>
    </row>
    <row r="2726" spans="1:32">
      <c r="A2726" s="15" t="str">
        <f>IF(Table1[Week]=WeekSel,"Yes","No")</f>
        <v>No</v>
      </c>
      <c r="B2726" s="15" t="str">
        <f>IF((Table1[StartDate]&gt;=Date.GraphMin)*(Table1[StartDate]&lt;=Date.GraphMax)=1,"Yes","No")</f>
        <v>No</v>
      </c>
      <c r="C2726" s="15" t="str">
        <f>IF(OR(Table1[[#This Row],[Site]]="FOOD MILLING",Table1[[#This Row],[Site]]="GODACO"), "No", "Yes")</f>
        <v>Yes</v>
      </c>
      <c r="D2726" s="40">
        <f>MAX(DATE(Table1[Year],1,1),DATE(Table1[Year],1,1)-WEEKDAY(DATE(Table1[Year],1,1),2)+(Table1[WeekNum]-1)*7+1)</f>
        <v>44606</v>
      </c>
      <c r="E2726" s="40">
        <f>MIN(DATE(Table1[Year]+1,1,0),DATE(Table1[Year],1,1)-WEEKDAY(DATE(Table1[Year],1,1),2)+Table1[WeekNum]*7)</f>
        <v>44612</v>
      </c>
      <c r="F2726" s="15">
        <v>2022</v>
      </c>
      <c r="G2726" s="15">
        <f t="shared" si="84"/>
        <v>2</v>
      </c>
      <c r="H2726" s="16">
        <v>8</v>
      </c>
      <c r="I2726" s="207" t="str">
        <f>"W" &amp;Table1[[#This Row],[WeekNum]]</f>
        <v>W8</v>
      </c>
      <c r="J2726" s="19" t="str">
        <f t="shared" si="85"/>
        <v>22-W08</v>
      </c>
      <c r="K2726" s="4" t="s">
        <v>22</v>
      </c>
      <c r="L2726" s="4"/>
      <c r="M2726" s="4" t="s">
        <v>77</v>
      </c>
      <c r="N2726" s="11" t="s">
        <v>428</v>
      </c>
      <c r="O2726" s="266" t="s">
        <v>389</v>
      </c>
      <c r="P2726" s="11" t="s">
        <v>382</v>
      </c>
      <c r="Q2726" s="11" t="s">
        <v>421</v>
      </c>
      <c r="R2726" s="3">
        <v>0</v>
      </c>
      <c r="S2726" s="3">
        <v>0</v>
      </c>
      <c r="T2726" s="206">
        <f>ABS(Table1[[#This Row],[Prod]]-Table1[[#This Row],[Planned]])</f>
        <v>0</v>
      </c>
      <c r="U2726" s="209">
        <f>IF(ABS(Table1[[#This Row],[Prod]]-Table1[[#This Row],[Planned]])&gt;Table1[[#This Row],[Planned]],0,IF(Table1[[#This Row],[Planned]]=0,0,1-ABS(Table1[[#This Row],[Prod]]-Table1[[#This Row],[Planned]])/Table1[[#This Row],[Planned]]))</f>
        <v>0</v>
      </c>
      <c r="V2726" s="11"/>
      <c r="W2726" s="11"/>
      <c r="X2726" s="27">
        <v>0</v>
      </c>
      <c r="Y2726" s="206">
        <f>Table1[[#This Row],[Prod]]</f>
        <v>0</v>
      </c>
      <c r="Z2726" s="206">
        <f>ABS(Table1[[#This Row],[Prod2]]-Table1[[#This Row],[Plan Revised]])</f>
        <v>0</v>
      </c>
      <c r="AA2726" s="209">
        <f>IF(ABS(Table1[[#This Row],[Prod2]]-Table1[[#This Row],[Plan Revised]])&gt;Table1[[#This Row],[Plan Revised]],0,IF(Table1[[#This Row],[Plan Revised]]=0,0,1-ABS(Table1[[#This Row],[Prod2]]-Table1[[#This Row],[Plan Revised]])/Table1[[#This Row],[Plan Revised]]))</f>
        <v>0</v>
      </c>
      <c r="AB2726" s="3"/>
      <c r="AC2726" s="30"/>
      <c r="AD2726"/>
      <c r="AF2726"/>
    </row>
    <row r="2727" spans="1:32">
      <c r="A2727" s="15" t="str">
        <f>IF(Table1[Week]=WeekSel,"Yes","No")</f>
        <v>No</v>
      </c>
      <c r="B2727" s="15" t="str">
        <f>IF((Table1[StartDate]&gt;=Date.GraphMin)*(Table1[StartDate]&lt;=Date.GraphMax)=1,"Yes","No")</f>
        <v>No</v>
      </c>
      <c r="C2727" s="15" t="str">
        <f>IF(OR(Table1[[#This Row],[Site]]="FOOD MILLING",Table1[[#This Row],[Site]]="GODACO"), "No", "Yes")</f>
        <v>Yes</v>
      </c>
      <c r="D2727" s="40">
        <f>MAX(DATE(Table1[Year],1,1),DATE(Table1[Year],1,1)-WEEKDAY(DATE(Table1[Year],1,1),2)+(Table1[WeekNum]-1)*7+1)</f>
        <v>44606</v>
      </c>
      <c r="E2727" s="40">
        <f>MIN(DATE(Table1[Year]+1,1,0),DATE(Table1[Year],1,1)-WEEKDAY(DATE(Table1[Year],1,1),2)+Table1[WeekNum]*7)</f>
        <v>44612</v>
      </c>
      <c r="F2727" s="15">
        <v>2022</v>
      </c>
      <c r="G2727" s="15">
        <f t="shared" si="84"/>
        <v>2</v>
      </c>
      <c r="H2727" s="16">
        <v>8</v>
      </c>
      <c r="I2727" s="207" t="str">
        <f>"W" &amp;Table1[[#This Row],[WeekNum]]</f>
        <v>W8</v>
      </c>
      <c r="J2727" s="19" t="str">
        <f t="shared" si="85"/>
        <v>22-W08</v>
      </c>
      <c r="K2727" s="4" t="s">
        <v>19</v>
      </c>
      <c r="L2727" s="4"/>
      <c r="M2727" s="4" t="s">
        <v>77</v>
      </c>
      <c r="N2727" s="11" t="s">
        <v>428</v>
      </c>
      <c r="O2727" s="266" t="s">
        <v>372</v>
      </c>
      <c r="P2727" s="11" t="s">
        <v>383</v>
      </c>
      <c r="Q2727" s="11" t="s">
        <v>421</v>
      </c>
      <c r="R2727" s="3">
        <v>0</v>
      </c>
      <c r="S2727" s="3">
        <v>0</v>
      </c>
      <c r="T2727" s="206">
        <f>ABS(Table1[[#This Row],[Prod]]-Table1[[#This Row],[Planned]])</f>
        <v>0</v>
      </c>
      <c r="U2727" s="209">
        <f>IF(ABS(Table1[[#This Row],[Prod]]-Table1[[#This Row],[Planned]])&gt;Table1[[#This Row],[Planned]],0,IF(Table1[[#This Row],[Planned]]=0,0,1-ABS(Table1[[#This Row],[Prod]]-Table1[[#This Row],[Planned]])/Table1[[#This Row],[Planned]]))</f>
        <v>0</v>
      </c>
      <c r="V2727" s="11"/>
      <c r="W2727" s="11"/>
      <c r="X2727" s="27">
        <v>0</v>
      </c>
      <c r="Y2727" s="206">
        <f>Table1[[#This Row],[Prod]]</f>
        <v>0</v>
      </c>
      <c r="Z2727" s="206">
        <f>ABS(Table1[[#This Row],[Prod2]]-Table1[[#This Row],[Plan Revised]])</f>
        <v>0</v>
      </c>
      <c r="AA2727" s="209">
        <f>IF(ABS(Table1[[#This Row],[Prod2]]-Table1[[#This Row],[Plan Revised]])&gt;Table1[[#This Row],[Plan Revised]],0,IF(Table1[[#This Row],[Plan Revised]]=0,0,1-ABS(Table1[[#This Row],[Prod2]]-Table1[[#This Row],[Plan Revised]])/Table1[[#This Row],[Plan Revised]]))</f>
        <v>0</v>
      </c>
      <c r="AB2727" s="3"/>
      <c r="AC2727" s="30"/>
      <c r="AD2727"/>
      <c r="AF2727"/>
    </row>
    <row r="2728" spans="1:32">
      <c r="A2728" s="15" t="str">
        <f>IF(Table1[Week]=WeekSel,"Yes","No")</f>
        <v>No</v>
      </c>
      <c r="B2728" s="15" t="str">
        <f>IF((Table1[StartDate]&gt;=Date.GraphMin)*(Table1[StartDate]&lt;=Date.GraphMax)=1,"Yes","No")</f>
        <v>No</v>
      </c>
      <c r="C2728" s="15" t="str">
        <f>IF(OR(Table1[[#This Row],[Site]]="FOOD MILLING",Table1[[#This Row],[Site]]="GODACO"), "No", "Yes")</f>
        <v>Yes</v>
      </c>
      <c r="D2728" s="40">
        <f>MAX(DATE(Table1[Year],1,1),DATE(Table1[Year],1,1)-WEEKDAY(DATE(Table1[Year],1,1),2)+(Table1[WeekNum]-1)*7+1)</f>
        <v>44606</v>
      </c>
      <c r="E2728" s="40">
        <f>MIN(DATE(Table1[Year]+1,1,0),DATE(Table1[Year],1,1)-WEEKDAY(DATE(Table1[Year],1,1),2)+Table1[WeekNum]*7)</f>
        <v>44612</v>
      </c>
      <c r="F2728" s="15">
        <v>2022</v>
      </c>
      <c r="G2728" s="15">
        <f t="shared" si="84"/>
        <v>2</v>
      </c>
      <c r="H2728" s="16">
        <v>8</v>
      </c>
      <c r="I2728" s="207" t="str">
        <f>"W" &amp;Table1[[#This Row],[WeekNum]]</f>
        <v>W8</v>
      </c>
      <c r="J2728" s="19" t="str">
        <f t="shared" si="85"/>
        <v>22-W08</v>
      </c>
      <c r="K2728" s="4" t="s">
        <v>21</v>
      </c>
      <c r="L2728" s="4"/>
      <c r="M2728" s="4" t="s">
        <v>77</v>
      </c>
      <c r="N2728" s="11" t="s">
        <v>428</v>
      </c>
      <c r="O2728" s="266" t="s">
        <v>372</v>
      </c>
      <c r="P2728" s="11" t="s">
        <v>383</v>
      </c>
      <c r="Q2728" s="11" t="s">
        <v>421</v>
      </c>
      <c r="R2728" s="3">
        <v>0</v>
      </c>
      <c r="S2728" s="3">
        <v>0</v>
      </c>
      <c r="T2728" s="206">
        <f>ABS(Table1[[#This Row],[Prod]]-Table1[[#This Row],[Planned]])</f>
        <v>0</v>
      </c>
      <c r="U2728" s="209">
        <f>IF(ABS(Table1[[#This Row],[Prod]]-Table1[[#This Row],[Planned]])&gt;Table1[[#This Row],[Planned]],0,IF(Table1[[#This Row],[Planned]]=0,0,1-ABS(Table1[[#This Row],[Prod]]-Table1[[#This Row],[Planned]])/Table1[[#This Row],[Planned]]))</f>
        <v>0</v>
      </c>
      <c r="V2728" s="11"/>
      <c r="W2728" s="11"/>
      <c r="X2728" s="27">
        <v>0</v>
      </c>
      <c r="Y2728" s="206">
        <f>Table1[[#This Row],[Prod]]</f>
        <v>0</v>
      </c>
      <c r="Z2728" s="206">
        <f>ABS(Table1[[#This Row],[Prod2]]-Table1[[#This Row],[Plan Revised]])</f>
        <v>0</v>
      </c>
      <c r="AA2728" s="209">
        <f>IF(ABS(Table1[[#This Row],[Prod2]]-Table1[[#This Row],[Plan Revised]])&gt;Table1[[#This Row],[Plan Revised]],0,IF(Table1[[#This Row],[Plan Revised]]=0,0,1-ABS(Table1[[#This Row],[Prod2]]-Table1[[#This Row],[Plan Revised]])/Table1[[#This Row],[Plan Revised]]))</f>
        <v>0</v>
      </c>
      <c r="AB2728" s="3"/>
      <c r="AC2728" s="30"/>
      <c r="AD2728"/>
      <c r="AF2728"/>
    </row>
    <row r="2729" spans="1:32">
      <c r="A2729" s="15" t="str">
        <f>IF(Table1[Week]=WeekSel,"Yes","No")</f>
        <v>No</v>
      </c>
      <c r="B2729" s="15" t="str">
        <f>IF((Table1[StartDate]&gt;=Date.GraphMin)*(Table1[StartDate]&lt;=Date.GraphMax)=1,"Yes","No")</f>
        <v>No</v>
      </c>
      <c r="C2729" s="15" t="str">
        <f>IF(OR(Table1[[#This Row],[Site]]="FOOD MILLING",Table1[[#This Row],[Site]]="GODACO"), "No", "Yes")</f>
        <v>Yes</v>
      </c>
      <c r="D2729" s="40">
        <f>MAX(DATE(Table1[Year],1,1),DATE(Table1[Year],1,1)-WEEKDAY(DATE(Table1[Year],1,1),2)+(Table1[WeekNum]-1)*7+1)</f>
        <v>44606</v>
      </c>
      <c r="E2729" s="40">
        <f>MIN(DATE(Table1[Year]+1,1,0),DATE(Table1[Year],1,1)-WEEKDAY(DATE(Table1[Year],1,1),2)+Table1[WeekNum]*7)</f>
        <v>44612</v>
      </c>
      <c r="F2729" s="15">
        <v>2022</v>
      </c>
      <c r="G2729" s="15">
        <f t="shared" si="84"/>
        <v>2</v>
      </c>
      <c r="H2729" s="16">
        <v>8</v>
      </c>
      <c r="I2729" s="207" t="str">
        <f>"W" &amp;Table1[[#This Row],[WeekNum]]</f>
        <v>W8</v>
      </c>
      <c r="J2729" s="19" t="str">
        <f t="shared" si="85"/>
        <v>22-W08</v>
      </c>
      <c r="K2729" s="4" t="s">
        <v>20</v>
      </c>
      <c r="L2729" s="4"/>
      <c r="M2729" s="4" t="s">
        <v>77</v>
      </c>
      <c r="N2729" s="11" t="s">
        <v>428</v>
      </c>
      <c r="O2729" s="266" t="s">
        <v>372</v>
      </c>
      <c r="P2729" s="11" t="s">
        <v>383</v>
      </c>
      <c r="Q2729" s="11" t="s">
        <v>421</v>
      </c>
      <c r="R2729" s="3">
        <v>0</v>
      </c>
      <c r="S2729" s="3">
        <v>0</v>
      </c>
      <c r="T2729" s="206">
        <f>ABS(Table1[[#This Row],[Prod]]-Table1[[#This Row],[Planned]])</f>
        <v>0</v>
      </c>
      <c r="U2729" s="209">
        <f>IF(ABS(Table1[[#This Row],[Prod]]-Table1[[#This Row],[Planned]])&gt;Table1[[#This Row],[Planned]],0,IF(Table1[[#This Row],[Planned]]=0,0,1-ABS(Table1[[#This Row],[Prod]]-Table1[[#This Row],[Planned]])/Table1[[#This Row],[Planned]]))</f>
        <v>0</v>
      </c>
      <c r="V2729" s="11"/>
      <c r="W2729" s="11"/>
      <c r="X2729" s="27">
        <v>0</v>
      </c>
      <c r="Y2729" s="206">
        <f>Table1[[#This Row],[Prod]]</f>
        <v>0</v>
      </c>
      <c r="Z2729" s="206">
        <f>ABS(Table1[[#This Row],[Prod2]]-Table1[[#This Row],[Plan Revised]])</f>
        <v>0</v>
      </c>
      <c r="AA2729" s="209">
        <f>IF(ABS(Table1[[#This Row],[Prod2]]-Table1[[#This Row],[Plan Revised]])&gt;Table1[[#This Row],[Plan Revised]],0,IF(Table1[[#This Row],[Plan Revised]]=0,0,1-ABS(Table1[[#This Row],[Prod2]]-Table1[[#This Row],[Plan Revised]])/Table1[[#This Row],[Plan Revised]]))</f>
        <v>0</v>
      </c>
      <c r="AB2729" s="3"/>
      <c r="AC2729" s="30"/>
      <c r="AD2729"/>
      <c r="AF2729"/>
    </row>
    <row r="2730" spans="1:32">
      <c r="A2730" s="15" t="str">
        <f>IF(Table1[Week]=WeekSel,"Yes","No")</f>
        <v>No</v>
      </c>
      <c r="B2730" s="15" t="str">
        <f>IF((Table1[StartDate]&gt;=Date.GraphMin)*(Table1[StartDate]&lt;=Date.GraphMax)=1,"Yes","No")</f>
        <v>No</v>
      </c>
      <c r="C2730" s="15" t="str">
        <f>IF(OR(Table1[[#This Row],[Site]]="FOOD MILLING",Table1[[#This Row],[Site]]="GODACO"), "No", "Yes")</f>
        <v>Yes</v>
      </c>
      <c r="D2730" s="40">
        <f>MAX(DATE(Table1[Year],1,1),DATE(Table1[Year],1,1)-WEEKDAY(DATE(Table1[Year],1,1),2)+(Table1[WeekNum]-1)*7+1)</f>
        <v>44606</v>
      </c>
      <c r="E2730" s="40">
        <f>MIN(DATE(Table1[Year]+1,1,0),DATE(Table1[Year],1,1)-WEEKDAY(DATE(Table1[Year],1,1),2)+Table1[WeekNum]*7)</f>
        <v>44612</v>
      </c>
      <c r="F2730" s="15">
        <v>2022</v>
      </c>
      <c r="G2730" s="15">
        <f t="shared" si="84"/>
        <v>2</v>
      </c>
      <c r="H2730" s="16">
        <v>8</v>
      </c>
      <c r="I2730" s="207" t="str">
        <f>"W" &amp;Table1[[#This Row],[WeekNum]]</f>
        <v>W8</v>
      </c>
      <c r="J2730" s="19" t="str">
        <f t="shared" si="85"/>
        <v>22-W08</v>
      </c>
      <c r="K2730" s="4" t="s">
        <v>531</v>
      </c>
      <c r="L2730" s="4"/>
      <c r="M2730" s="4" t="s">
        <v>72</v>
      </c>
      <c r="N2730" s="266" t="s">
        <v>368</v>
      </c>
      <c r="O2730" s="266" t="s">
        <v>384</v>
      </c>
      <c r="P2730" s="11" t="s">
        <v>385</v>
      </c>
      <c r="Q2730" s="11" t="s">
        <v>422</v>
      </c>
      <c r="R2730" s="3">
        <v>190</v>
      </c>
      <c r="S2730" s="3">
        <v>202.65</v>
      </c>
      <c r="T2730" s="206">
        <f>ABS(Table1[[#This Row],[Prod]]-Table1[[#This Row],[Planned]])</f>
        <v>12.650000000000006</v>
      </c>
      <c r="U2730" s="209">
        <f>IF(ABS(Table1[[#This Row],[Prod]]-Table1[[#This Row],[Planned]])&gt;Table1[[#This Row],[Planned]],0,IF(Table1[[#This Row],[Planned]]=0,0,1-ABS(Table1[[#This Row],[Prod]]-Table1[[#This Row],[Planned]])/Table1[[#This Row],[Planned]]))</f>
        <v>0.93342105263157893</v>
      </c>
      <c r="V2730" s="11"/>
      <c r="W2730" s="11"/>
      <c r="X2730" s="27">
        <v>190</v>
      </c>
      <c r="Y2730" s="206">
        <f>Table1[[#This Row],[Prod]]</f>
        <v>202.65</v>
      </c>
      <c r="Z2730" s="206">
        <f>ABS(Table1[[#This Row],[Prod2]]-Table1[[#This Row],[Plan Revised]])</f>
        <v>12.650000000000006</v>
      </c>
      <c r="AA2730" s="209">
        <f>IF(ABS(Table1[[#This Row],[Prod2]]-Table1[[#This Row],[Plan Revised]])&gt;Table1[[#This Row],[Plan Revised]],0,IF(Table1[[#This Row],[Plan Revised]]=0,0,1-ABS(Table1[[#This Row],[Prod2]]-Table1[[#This Row],[Plan Revised]])/Table1[[#This Row],[Plan Revised]]))</f>
        <v>0.93342105263157893</v>
      </c>
      <c r="AB2730" s="3"/>
      <c r="AC2730" s="30"/>
      <c r="AD2730"/>
      <c r="AF2730"/>
    </row>
    <row r="2731" spans="1:32">
      <c r="A2731" s="15" t="str">
        <f>IF(Table1[Week]=WeekSel,"Yes","No")</f>
        <v>No</v>
      </c>
      <c r="B2731" s="15" t="str">
        <f>IF((Table1[StartDate]&gt;=Date.GraphMin)*(Table1[StartDate]&lt;=Date.GraphMax)=1,"Yes","No")</f>
        <v>No</v>
      </c>
      <c r="C2731" s="15" t="str">
        <f>IF(OR(Table1[[#This Row],[Site]]="FOOD MILLING",Table1[[#This Row],[Site]]="GODACO"), "No", "Yes")</f>
        <v>Yes</v>
      </c>
      <c r="D2731" s="40">
        <f>MAX(DATE(Table1[Year],1,1),DATE(Table1[Year],1,1)-WEEKDAY(DATE(Table1[Year],1,1),2)+(Table1[WeekNum]-1)*7+1)</f>
        <v>44606</v>
      </c>
      <c r="E2731" s="40">
        <f>MIN(DATE(Table1[Year]+1,1,0),DATE(Table1[Year],1,1)-WEEKDAY(DATE(Table1[Year],1,1),2)+Table1[WeekNum]*7)</f>
        <v>44612</v>
      </c>
      <c r="F2731" s="15">
        <v>2022</v>
      </c>
      <c r="G2731" s="15">
        <f t="shared" si="84"/>
        <v>2</v>
      </c>
      <c r="H2731" s="16">
        <v>8</v>
      </c>
      <c r="I2731" s="207" t="str">
        <f>"W" &amp;Table1[[#This Row],[WeekNum]]</f>
        <v>W8</v>
      </c>
      <c r="J2731" s="19" t="str">
        <f t="shared" si="85"/>
        <v>22-W08</v>
      </c>
      <c r="K2731" s="4" t="s">
        <v>532</v>
      </c>
      <c r="L2731" s="4"/>
      <c r="M2731" s="4" t="s">
        <v>72</v>
      </c>
      <c r="N2731" s="266" t="s">
        <v>368</v>
      </c>
      <c r="O2731" s="266" t="s">
        <v>384</v>
      </c>
      <c r="P2731" s="11" t="s">
        <v>385</v>
      </c>
      <c r="Q2731" s="11" t="s">
        <v>422</v>
      </c>
      <c r="R2731" s="3">
        <v>143</v>
      </c>
      <c r="S2731" s="3">
        <v>159.75</v>
      </c>
      <c r="T2731" s="206">
        <f>ABS(Table1[[#This Row],[Prod]]-Table1[[#This Row],[Planned]])</f>
        <v>16.75</v>
      </c>
      <c r="U2731" s="209">
        <f>IF(ABS(Table1[[#This Row],[Prod]]-Table1[[#This Row],[Planned]])&gt;Table1[[#This Row],[Planned]],0,IF(Table1[[#This Row],[Planned]]=0,0,1-ABS(Table1[[#This Row],[Prod]]-Table1[[#This Row],[Planned]])/Table1[[#This Row],[Planned]]))</f>
        <v>0.88286713286713292</v>
      </c>
      <c r="V2731" s="11"/>
      <c r="W2731" s="11"/>
      <c r="X2731" s="27">
        <v>143</v>
      </c>
      <c r="Y2731" s="206">
        <f>Table1[[#This Row],[Prod]]</f>
        <v>159.75</v>
      </c>
      <c r="Z2731" s="206">
        <f>ABS(Table1[[#This Row],[Prod2]]-Table1[[#This Row],[Plan Revised]])</f>
        <v>16.75</v>
      </c>
      <c r="AA2731" s="209">
        <f>IF(ABS(Table1[[#This Row],[Prod2]]-Table1[[#This Row],[Plan Revised]])&gt;Table1[[#This Row],[Plan Revised]],0,IF(Table1[[#This Row],[Plan Revised]]=0,0,1-ABS(Table1[[#This Row],[Prod2]]-Table1[[#This Row],[Plan Revised]])/Table1[[#This Row],[Plan Revised]]))</f>
        <v>0.88286713286713292</v>
      </c>
      <c r="AB2731" s="3"/>
      <c r="AC2731" s="30"/>
      <c r="AD2731"/>
      <c r="AF2731"/>
    </row>
    <row r="2732" spans="1:32">
      <c r="A2732" s="15" t="str">
        <f>IF(Table1[Week]=WeekSel,"Yes","No")</f>
        <v>No</v>
      </c>
      <c r="B2732" s="15" t="str">
        <f>IF((Table1[StartDate]&gt;=Date.GraphMin)*(Table1[StartDate]&lt;=Date.GraphMax)=1,"Yes","No")</f>
        <v>No</v>
      </c>
      <c r="C2732" s="15" t="str">
        <f>IF(OR(Table1[[#This Row],[Site]]="FOOD MILLING",Table1[[#This Row],[Site]]="GODACO"), "No", "Yes")</f>
        <v>Yes</v>
      </c>
      <c r="D2732" s="40">
        <f>MAX(DATE(Table1[Year],1,1),DATE(Table1[Year],1,1)-WEEKDAY(DATE(Table1[Year],1,1),2)+(Table1[WeekNum]-1)*7+1)</f>
        <v>44606</v>
      </c>
      <c r="E2732" s="40">
        <f>MIN(DATE(Table1[Year]+1,1,0),DATE(Table1[Year],1,1)-WEEKDAY(DATE(Table1[Year],1,1),2)+Table1[WeekNum]*7)</f>
        <v>44612</v>
      </c>
      <c r="F2732" s="15">
        <v>2022</v>
      </c>
      <c r="G2732" s="15">
        <f t="shared" si="84"/>
        <v>2</v>
      </c>
      <c r="H2732" s="16">
        <v>8</v>
      </c>
      <c r="I2732" s="207" t="str">
        <f>"W" &amp;Table1[[#This Row],[WeekNum]]</f>
        <v>W8</v>
      </c>
      <c r="J2732" s="19" t="str">
        <f t="shared" si="85"/>
        <v>22-W08</v>
      </c>
      <c r="K2732" s="4" t="s">
        <v>533</v>
      </c>
      <c r="L2732" s="4"/>
      <c r="M2732" s="4" t="s">
        <v>72</v>
      </c>
      <c r="N2732" s="266" t="s">
        <v>368</v>
      </c>
      <c r="O2732" s="266" t="s">
        <v>384</v>
      </c>
      <c r="P2732" s="11" t="s">
        <v>385</v>
      </c>
      <c r="Q2732" s="11" t="s">
        <v>422</v>
      </c>
      <c r="R2732" s="3">
        <v>167</v>
      </c>
      <c r="S2732" s="3">
        <v>184.58</v>
      </c>
      <c r="T2732" s="206">
        <f>ABS(Table1[[#This Row],[Prod]]-Table1[[#This Row],[Planned]])</f>
        <v>17.580000000000013</v>
      </c>
      <c r="U2732" s="209">
        <f>IF(ABS(Table1[[#This Row],[Prod]]-Table1[[#This Row],[Planned]])&gt;Table1[[#This Row],[Planned]],0,IF(Table1[[#This Row],[Planned]]=0,0,1-ABS(Table1[[#This Row],[Prod]]-Table1[[#This Row],[Planned]])/Table1[[#This Row],[Planned]]))</f>
        <v>0.89473053892215559</v>
      </c>
      <c r="V2732" s="11"/>
      <c r="W2732" s="11"/>
      <c r="X2732" s="27">
        <v>167</v>
      </c>
      <c r="Y2732" s="206">
        <f>Table1[[#This Row],[Prod]]</f>
        <v>184.58</v>
      </c>
      <c r="Z2732" s="206">
        <f>ABS(Table1[[#This Row],[Prod2]]-Table1[[#This Row],[Plan Revised]])</f>
        <v>17.580000000000013</v>
      </c>
      <c r="AA2732" s="209">
        <f>IF(ABS(Table1[[#This Row],[Prod2]]-Table1[[#This Row],[Plan Revised]])&gt;Table1[[#This Row],[Plan Revised]],0,IF(Table1[[#This Row],[Plan Revised]]=0,0,1-ABS(Table1[[#This Row],[Prod2]]-Table1[[#This Row],[Plan Revised]])/Table1[[#This Row],[Plan Revised]]))</f>
        <v>0.89473053892215559</v>
      </c>
      <c r="AB2732" s="3"/>
      <c r="AC2732" s="30"/>
      <c r="AD2732"/>
      <c r="AF2732"/>
    </row>
    <row r="2733" spans="1:32">
      <c r="A2733" s="15" t="str">
        <f>IF(Table1[Week]=WeekSel,"Yes","No")</f>
        <v>No</v>
      </c>
      <c r="B2733" s="15" t="str">
        <f>IF((Table1[StartDate]&gt;=Date.GraphMin)*(Table1[StartDate]&lt;=Date.GraphMax)=1,"Yes","No")</f>
        <v>No</v>
      </c>
      <c r="C2733" s="15" t="str">
        <f>IF(OR(Table1[[#This Row],[Site]]="FOOD MILLING",Table1[[#This Row],[Site]]="GODACO"), "No", "Yes")</f>
        <v>Yes</v>
      </c>
      <c r="D2733" s="40">
        <f>MAX(DATE(Table1[Year],1,1),DATE(Table1[Year],1,1)-WEEKDAY(DATE(Table1[Year],1,1),2)+(Table1[WeekNum]-1)*7+1)</f>
        <v>44606</v>
      </c>
      <c r="E2733" s="40">
        <f>MIN(DATE(Table1[Year]+1,1,0),DATE(Table1[Year],1,1)-WEEKDAY(DATE(Table1[Year],1,1),2)+Table1[WeekNum]*7)</f>
        <v>44612</v>
      </c>
      <c r="F2733" s="15">
        <v>2022</v>
      </c>
      <c r="G2733" s="15">
        <f t="shared" si="84"/>
        <v>2</v>
      </c>
      <c r="H2733" s="16">
        <v>8</v>
      </c>
      <c r="I2733" s="207" t="str">
        <f>"W" &amp;Table1[[#This Row],[WeekNum]]</f>
        <v>W8</v>
      </c>
      <c r="J2733" s="19" t="str">
        <f t="shared" si="85"/>
        <v>22-W08</v>
      </c>
      <c r="K2733" s="4" t="s">
        <v>534</v>
      </c>
      <c r="L2733" s="4"/>
      <c r="M2733" s="4" t="s">
        <v>72</v>
      </c>
      <c r="N2733" s="266" t="s">
        <v>368</v>
      </c>
      <c r="O2733" s="266" t="s">
        <v>384</v>
      </c>
      <c r="P2733" s="11" t="s">
        <v>385</v>
      </c>
      <c r="Q2733" s="11" t="s">
        <v>422</v>
      </c>
      <c r="R2733" s="3">
        <v>103</v>
      </c>
      <c r="S2733" s="3">
        <v>108</v>
      </c>
      <c r="T2733" s="206">
        <f>ABS(Table1[[#This Row],[Prod]]-Table1[[#This Row],[Planned]])</f>
        <v>5</v>
      </c>
      <c r="U2733" s="209">
        <f>IF(ABS(Table1[[#This Row],[Prod]]-Table1[[#This Row],[Planned]])&gt;Table1[[#This Row],[Planned]],0,IF(Table1[[#This Row],[Planned]]=0,0,1-ABS(Table1[[#This Row],[Prod]]-Table1[[#This Row],[Planned]])/Table1[[#This Row],[Planned]]))</f>
        <v>0.95145631067961167</v>
      </c>
      <c r="V2733" s="11"/>
      <c r="W2733" s="11"/>
      <c r="X2733" s="27">
        <v>103</v>
      </c>
      <c r="Y2733" s="206">
        <f>Table1[[#This Row],[Prod]]</f>
        <v>108</v>
      </c>
      <c r="Z2733" s="206">
        <f>ABS(Table1[[#This Row],[Prod2]]-Table1[[#This Row],[Plan Revised]])</f>
        <v>5</v>
      </c>
      <c r="AA2733" s="209">
        <f>IF(ABS(Table1[[#This Row],[Prod2]]-Table1[[#This Row],[Plan Revised]])&gt;Table1[[#This Row],[Plan Revised]],0,IF(Table1[[#This Row],[Plan Revised]]=0,0,1-ABS(Table1[[#This Row],[Prod2]]-Table1[[#This Row],[Plan Revised]])/Table1[[#This Row],[Plan Revised]]))</f>
        <v>0.95145631067961167</v>
      </c>
      <c r="AB2733" s="3"/>
      <c r="AC2733" s="30"/>
      <c r="AD2733"/>
      <c r="AF2733"/>
    </row>
    <row r="2734" spans="1:32">
      <c r="A2734" s="15" t="str">
        <f>IF(Table1[Week]=WeekSel,"Yes","No")</f>
        <v>No</v>
      </c>
      <c r="B2734" s="15" t="str">
        <f>IF((Table1[StartDate]&gt;=Date.GraphMin)*(Table1[StartDate]&lt;=Date.GraphMax)=1,"Yes","No")</f>
        <v>No</v>
      </c>
      <c r="C2734" s="15" t="str">
        <f>IF(OR(Table1[[#This Row],[Site]]="FOOD MILLING",Table1[[#This Row],[Site]]="GODACO"), "No", "Yes")</f>
        <v>Yes</v>
      </c>
      <c r="D2734" s="40">
        <f>MAX(DATE(Table1[Year],1,1),DATE(Table1[Year],1,1)-WEEKDAY(DATE(Table1[Year],1,1),2)+(Table1[WeekNum]-1)*7+1)</f>
        <v>44606</v>
      </c>
      <c r="E2734" s="40">
        <f>MIN(DATE(Table1[Year]+1,1,0),DATE(Table1[Year],1,1)-WEEKDAY(DATE(Table1[Year],1,1),2)+Table1[WeekNum]*7)</f>
        <v>44612</v>
      </c>
      <c r="F2734" s="15">
        <v>2022</v>
      </c>
      <c r="G2734" s="15">
        <f t="shared" si="84"/>
        <v>2</v>
      </c>
      <c r="H2734" s="16">
        <v>8</v>
      </c>
      <c r="I2734" s="207" t="str">
        <f>"W" &amp;Table1[[#This Row],[WeekNum]]</f>
        <v>W8</v>
      </c>
      <c r="J2734" s="19" t="str">
        <f t="shared" si="85"/>
        <v>22-W08</v>
      </c>
      <c r="K2734" s="4" t="s">
        <v>486</v>
      </c>
      <c r="L2734" s="4"/>
      <c r="M2734" s="4" t="s">
        <v>72</v>
      </c>
      <c r="N2734" s="266" t="s">
        <v>368</v>
      </c>
      <c r="O2734" s="266" t="s">
        <v>386</v>
      </c>
      <c r="P2734" s="11" t="s">
        <v>387</v>
      </c>
      <c r="Q2734" s="11" t="s">
        <v>419</v>
      </c>
      <c r="R2734" s="3">
        <v>1500</v>
      </c>
      <c r="S2734" s="3">
        <v>3000</v>
      </c>
      <c r="T2734" s="206">
        <f>ABS(Table1[[#This Row],[Prod]]-Table1[[#This Row],[Planned]])</f>
        <v>1500</v>
      </c>
      <c r="U2734" s="209">
        <f>IF(ABS(Table1[[#This Row],[Prod]]-Table1[[#This Row],[Planned]])&gt;Table1[[#This Row],[Planned]],0,IF(Table1[[#This Row],[Planned]]=0,0,1-ABS(Table1[[#This Row],[Prod]]-Table1[[#This Row],[Planned]])/Table1[[#This Row],[Planned]]))</f>
        <v>0</v>
      </c>
      <c r="V2734" s="11"/>
      <c r="W2734" s="11"/>
      <c r="X2734" s="27">
        <v>3000</v>
      </c>
      <c r="Y2734" s="206">
        <f>Table1[[#This Row],[Prod]]</f>
        <v>3000</v>
      </c>
      <c r="Z2734" s="206">
        <f>ABS(Table1[[#This Row],[Prod2]]-Table1[[#This Row],[Plan Revised]])</f>
        <v>0</v>
      </c>
      <c r="AA2734" s="209">
        <f>IF(ABS(Table1[[#This Row],[Prod2]]-Table1[[#This Row],[Plan Revised]])&gt;Table1[[#This Row],[Plan Revised]],0,IF(Table1[[#This Row],[Plan Revised]]=0,0,1-ABS(Table1[[#This Row],[Prod2]]-Table1[[#This Row],[Plan Revised]])/Table1[[#This Row],[Plan Revised]]))</f>
        <v>1</v>
      </c>
      <c r="AB2734" s="3"/>
      <c r="AC2734" s="30"/>
      <c r="AD2734"/>
      <c r="AF2734"/>
    </row>
    <row r="2735" spans="1:32">
      <c r="A2735" s="15" t="str">
        <f>IF(Table1[Week]=WeekSel,"Yes","No")</f>
        <v>No</v>
      </c>
      <c r="B2735" s="15" t="str">
        <f>IF((Table1[StartDate]&gt;=Date.GraphMin)*(Table1[StartDate]&lt;=Date.GraphMax)=1,"Yes","No")</f>
        <v>No</v>
      </c>
      <c r="C2735" s="15" t="str">
        <f>IF(OR(Table1[[#This Row],[Site]]="FOOD MILLING",Table1[[#This Row],[Site]]="GODACO"), "No", "Yes")</f>
        <v>Yes</v>
      </c>
      <c r="D2735" s="40">
        <f>MAX(DATE(Table1[Year],1,1),DATE(Table1[Year],1,1)-WEEKDAY(DATE(Table1[Year],1,1),2)+(Table1[WeekNum]-1)*7+1)</f>
        <v>44606</v>
      </c>
      <c r="E2735" s="40">
        <f>MIN(DATE(Table1[Year]+1,1,0),DATE(Table1[Year],1,1)-WEEKDAY(DATE(Table1[Year],1,1),2)+Table1[WeekNum]*7)</f>
        <v>44612</v>
      </c>
      <c r="F2735" s="15">
        <v>2022</v>
      </c>
      <c r="G2735" s="15">
        <f t="shared" si="84"/>
        <v>2</v>
      </c>
      <c r="H2735" s="16">
        <v>8</v>
      </c>
      <c r="I2735" s="207" t="str">
        <f>"W" &amp;Table1[[#This Row],[WeekNum]]</f>
        <v>W8</v>
      </c>
      <c r="J2735" s="19" t="str">
        <f t="shared" si="85"/>
        <v>22-W08</v>
      </c>
      <c r="K2735" s="4" t="s">
        <v>475</v>
      </c>
      <c r="L2735" s="4"/>
      <c r="M2735" s="4" t="s">
        <v>72</v>
      </c>
      <c r="N2735" s="266" t="s">
        <v>368</v>
      </c>
      <c r="O2735" s="266" t="s">
        <v>386</v>
      </c>
      <c r="P2735" s="11" t="s">
        <v>387</v>
      </c>
      <c r="Q2735" s="11" t="s">
        <v>419</v>
      </c>
      <c r="R2735" s="3">
        <v>300</v>
      </c>
      <c r="S2735" s="3">
        <v>648.40000000000009</v>
      </c>
      <c r="T2735" s="206">
        <f>ABS(Table1[[#This Row],[Prod]]-Table1[[#This Row],[Planned]])</f>
        <v>348.40000000000009</v>
      </c>
      <c r="U2735" s="209">
        <f>IF(ABS(Table1[[#This Row],[Prod]]-Table1[[#This Row],[Planned]])&gt;Table1[[#This Row],[Planned]],0,IF(Table1[[#This Row],[Planned]]=0,0,1-ABS(Table1[[#This Row],[Prod]]-Table1[[#This Row],[Planned]])/Table1[[#This Row],[Planned]]))</f>
        <v>0</v>
      </c>
      <c r="V2735" s="11"/>
      <c r="W2735" s="11"/>
      <c r="X2735" s="27">
        <v>300</v>
      </c>
      <c r="Y2735" s="206">
        <f>Table1[[#This Row],[Prod]]</f>
        <v>648.40000000000009</v>
      </c>
      <c r="Z2735" s="206">
        <f>ABS(Table1[[#This Row],[Prod2]]-Table1[[#This Row],[Plan Revised]])</f>
        <v>348.40000000000009</v>
      </c>
      <c r="AA2735" s="209">
        <f>IF(ABS(Table1[[#This Row],[Prod2]]-Table1[[#This Row],[Plan Revised]])&gt;Table1[[#This Row],[Plan Revised]],0,IF(Table1[[#This Row],[Plan Revised]]=0,0,1-ABS(Table1[[#This Row],[Prod2]]-Table1[[#This Row],[Plan Revised]])/Table1[[#This Row],[Plan Revised]]))</f>
        <v>0</v>
      </c>
      <c r="AB2735" s="3"/>
      <c r="AC2735" s="30"/>
      <c r="AD2735"/>
      <c r="AF2735"/>
    </row>
    <row r="2736" spans="1:32">
      <c r="A2736" s="15" t="str">
        <f>IF(Table1[Week]=WeekSel,"Yes","No")</f>
        <v>No</v>
      </c>
      <c r="B2736" s="15" t="str">
        <f>IF((Table1[StartDate]&gt;=Date.GraphMin)*(Table1[StartDate]&lt;=Date.GraphMax)=1,"Yes","No")</f>
        <v>No</v>
      </c>
      <c r="C2736" s="15" t="str">
        <f>IF(OR(Table1[[#This Row],[Site]]="FOOD MILLING",Table1[[#This Row],[Site]]="GODACO"), "No", "Yes")</f>
        <v>Yes</v>
      </c>
      <c r="D2736" s="40">
        <f>MAX(DATE(Table1[Year],1,1),DATE(Table1[Year],1,1)-WEEKDAY(DATE(Table1[Year],1,1),2)+(Table1[WeekNum]-1)*7+1)</f>
        <v>44606</v>
      </c>
      <c r="E2736" s="40">
        <f>MIN(DATE(Table1[Year]+1,1,0),DATE(Table1[Year],1,1)-WEEKDAY(DATE(Table1[Year],1,1),2)+Table1[WeekNum]*7)</f>
        <v>44612</v>
      </c>
      <c r="F2736" s="15">
        <v>2022</v>
      </c>
      <c r="G2736" s="15">
        <f t="shared" si="84"/>
        <v>2</v>
      </c>
      <c r="H2736" s="16">
        <v>8</v>
      </c>
      <c r="I2736" s="207" t="str">
        <f>"W" &amp;Table1[[#This Row],[WeekNum]]</f>
        <v>W8</v>
      </c>
      <c r="J2736" s="19" t="str">
        <f t="shared" si="85"/>
        <v>22-W08</v>
      </c>
      <c r="K2736" s="4" t="s">
        <v>497</v>
      </c>
      <c r="L2736" s="4"/>
      <c r="M2736" s="4" t="s">
        <v>77</v>
      </c>
      <c r="N2736" s="266" t="s">
        <v>368</v>
      </c>
      <c r="O2736" s="266" t="s">
        <v>386</v>
      </c>
      <c r="P2736" s="11" t="s">
        <v>387</v>
      </c>
      <c r="Q2736" s="11" t="s">
        <v>419</v>
      </c>
      <c r="R2736" s="3">
        <v>0</v>
      </c>
      <c r="S2736" s="3">
        <v>0</v>
      </c>
      <c r="T2736" s="206">
        <f>ABS(Table1[[#This Row],[Prod]]-Table1[[#This Row],[Planned]])</f>
        <v>0</v>
      </c>
      <c r="U2736" s="209">
        <f>IF(ABS(Table1[[#This Row],[Prod]]-Table1[[#This Row],[Planned]])&gt;Table1[[#This Row],[Planned]],0,IF(Table1[[#This Row],[Planned]]=0,0,1-ABS(Table1[[#This Row],[Prod]]-Table1[[#This Row],[Planned]])/Table1[[#This Row],[Planned]]))</f>
        <v>0</v>
      </c>
      <c r="V2736" s="11"/>
      <c r="W2736" s="11"/>
      <c r="X2736" s="27">
        <v>0</v>
      </c>
      <c r="Y2736" s="206">
        <f>Table1[[#This Row],[Prod]]</f>
        <v>0</v>
      </c>
      <c r="Z2736" s="206">
        <f>ABS(Table1[[#This Row],[Prod2]]-Table1[[#This Row],[Plan Revised]])</f>
        <v>0</v>
      </c>
      <c r="AA2736" s="209">
        <f>IF(ABS(Table1[[#This Row],[Prod2]]-Table1[[#This Row],[Plan Revised]])&gt;Table1[[#This Row],[Plan Revised]],0,IF(Table1[[#This Row],[Plan Revised]]=0,0,1-ABS(Table1[[#This Row],[Prod2]]-Table1[[#This Row],[Plan Revised]])/Table1[[#This Row],[Plan Revised]]))</f>
        <v>0</v>
      </c>
      <c r="AB2736" s="3"/>
      <c r="AC2736" s="30"/>
      <c r="AD2736"/>
      <c r="AF2736"/>
    </row>
    <row r="2737" spans="1:32">
      <c r="A2737" s="15" t="str">
        <f>IF(Table1[Week]=WeekSel,"Yes","No")</f>
        <v>No</v>
      </c>
      <c r="B2737" s="15" t="str">
        <f>IF((Table1[StartDate]&gt;=Date.GraphMin)*(Table1[StartDate]&lt;=Date.GraphMax)=1,"Yes","No")</f>
        <v>No</v>
      </c>
      <c r="C2737" s="15" t="str">
        <f>IF(OR(Table1[[#This Row],[Site]]="FOOD MILLING",Table1[[#This Row],[Site]]="GODACO"), "No", "Yes")</f>
        <v>Yes</v>
      </c>
      <c r="D2737" s="40">
        <f>MAX(DATE(Table1[Year],1,1),DATE(Table1[Year],1,1)-WEEKDAY(DATE(Table1[Year],1,1),2)+(Table1[WeekNum]-1)*7+1)</f>
        <v>44606</v>
      </c>
      <c r="E2737" s="40">
        <f>MIN(DATE(Table1[Year]+1,1,0),DATE(Table1[Year],1,1)-WEEKDAY(DATE(Table1[Year],1,1),2)+Table1[WeekNum]*7)</f>
        <v>44612</v>
      </c>
      <c r="F2737" s="15">
        <v>2022</v>
      </c>
      <c r="G2737" s="15">
        <f t="shared" si="84"/>
        <v>2</v>
      </c>
      <c r="H2737" s="16">
        <v>8</v>
      </c>
      <c r="I2737" s="207" t="str">
        <f>"W" &amp;Table1[[#This Row],[WeekNum]]</f>
        <v>W8</v>
      </c>
      <c r="J2737" s="19" t="str">
        <f t="shared" si="85"/>
        <v>22-W08</v>
      </c>
      <c r="K2737" s="4" t="s">
        <v>491</v>
      </c>
      <c r="L2737" s="4"/>
      <c r="M2737" s="4" t="s">
        <v>72</v>
      </c>
      <c r="N2737" s="266" t="s">
        <v>368</v>
      </c>
      <c r="O2737" s="266" t="s">
        <v>386</v>
      </c>
      <c r="P2737" s="11" t="s">
        <v>387</v>
      </c>
      <c r="Q2737" s="11" t="s">
        <v>419</v>
      </c>
      <c r="R2737" s="3">
        <v>9100</v>
      </c>
      <c r="S2737" s="3">
        <v>8500</v>
      </c>
      <c r="T2737" s="206">
        <f>ABS(Table1[[#This Row],[Prod]]-Table1[[#This Row],[Planned]])</f>
        <v>600</v>
      </c>
      <c r="U2737" s="209">
        <f>IF(ABS(Table1[[#This Row],[Prod]]-Table1[[#This Row],[Planned]])&gt;Table1[[#This Row],[Planned]],0,IF(Table1[[#This Row],[Planned]]=0,0,1-ABS(Table1[[#This Row],[Prod]]-Table1[[#This Row],[Planned]])/Table1[[#This Row],[Planned]]))</f>
        <v>0.93406593406593408</v>
      </c>
      <c r="V2737" s="11"/>
      <c r="W2737" s="11"/>
      <c r="X2737" s="27">
        <v>8500</v>
      </c>
      <c r="Y2737" s="206">
        <f>Table1[[#This Row],[Prod]]</f>
        <v>8500</v>
      </c>
      <c r="Z2737" s="206">
        <f>ABS(Table1[[#This Row],[Prod2]]-Table1[[#This Row],[Plan Revised]])</f>
        <v>0</v>
      </c>
      <c r="AA2737" s="209">
        <f>IF(ABS(Table1[[#This Row],[Prod2]]-Table1[[#This Row],[Plan Revised]])&gt;Table1[[#This Row],[Plan Revised]],0,IF(Table1[[#This Row],[Plan Revised]]=0,0,1-ABS(Table1[[#This Row],[Prod2]]-Table1[[#This Row],[Plan Revised]])/Table1[[#This Row],[Plan Revised]]))</f>
        <v>1</v>
      </c>
      <c r="AB2737" s="3"/>
      <c r="AC2737" s="30"/>
      <c r="AD2737"/>
      <c r="AF2737"/>
    </row>
    <row r="2738" spans="1:32">
      <c r="A2738" s="15" t="str">
        <f>IF(Table1[Week]=WeekSel,"Yes","No")</f>
        <v>No</v>
      </c>
      <c r="B2738" s="15" t="str">
        <f>IF((Table1[StartDate]&gt;=Date.GraphMin)*(Table1[StartDate]&lt;=Date.GraphMax)=1,"Yes","No")</f>
        <v>No</v>
      </c>
      <c r="C2738" s="15" t="str">
        <f>IF(OR(Table1[[#This Row],[Site]]="FOOD MILLING",Table1[[#This Row],[Site]]="GODACO"), "No", "Yes")</f>
        <v>Yes</v>
      </c>
      <c r="D2738" s="40">
        <f>MAX(DATE(Table1[Year],1,1),DATE(Table1[Year],1,1)-WEEKDAY(DATE(Table1[Year],1,1),2)+(Table1[WeekNum]-1)*7+1)</f>
        <v>44606</v>
      </c>
      <c r="E2738" s="40">
        <f>MIN(DATE(Table1[Year]+1,1,0),DATE(Table1[Year],1,1)-WEEKDAY(DATE(Table1[Year],1,1),2)+Table1[WeekNum]*7)</f>
        <v>44612</v>
      </c>
      <c r="F2738" s="15">
        <v>2022</v>
      </c>
      <c r="G2738" s="15">
        <f t="shared" si="84"/>
        <v>2</v>
      </c>
      <c r="H2738" s="16">
        <v>8</v>
      </c>
      <c r="I2738" s="207" t="str">
        <f>"W" &amp;Table1[[#This Row],[WeekNum]]</f>
        <v>W8</v>
      </c>
      <c r="J2738" s="19" t="str">
        <f t="shared" si="85"/>
        <v>22-W08</v>
      </c>
      <c r="K2738" s="4" t="s">
        <v>492</v>
      </c>
      <c r="L2738" s="4"/>
      <c r="M2738" s="4" t="s">
        <v>72</v>
      </c>
      <c r="N2738" s="266" t="s">
        <v>368</v>
      </c>
      <c r="O2738" s="266" t="s">
        <v>386</v>
      </c>
      <c r="P2738" s="11" t="s">
        <v>387</v>
      </c>
      <c r="Q2738" s="11" t="s">
        <v>419</v>
      </c>
      <c r="R2738" s="3">
        <v>150</v>
      </c>
      <c r="S2738" s="3">
        <v>1140</v>
      </c>
      <c r="T2738" s="206">
        <f>ABS(Table1[[#This Row],[Prod]]-Table1[[#This Row],[Planned]])</f>
        <v>990</v>
      </c>
      <c r="U2738" s="209">
        <f>IF(ABS(Table1[[#This Row],[Prod]]-Table1[[#This Row],[Planned]])&gt;Table1[[#This Row],[Planned]],0,IF(Table1[[#This Row],[Planned]]=0,0,1-ABS(Table1[[#This Row],[Prod]]-Table1[[#This Row],[Planned]])/Table1[[#This Row],[Planned]]))</f>
        <v>0</v>
      </c>
      <c r="V2738" s="11"/>
      <c r="W2738" s="11"/>
      <c r="X2738" s="27">
        <v>940</v>
      </c>
      <c r="Y2738" s="206">
        <f>Table1[[#This Row],[Prod]]</f>
        <v>1140</v>
      </c>
      <c r="Z2738" s="206">
        <f>ABS(Table1[[#This Row],[Prod2]]-Table1[[#This Row],[Plan Revised]])</f>
        <v>200</v>
      </c>
      <c r="AA2738" s="209">
        <f>IF(ABS(Table1[[#This Row],[Prod2]]-Table1[[#This Row],[Plan Revised]])&gt;Table1[[#This Row],[Plan Revised]],0,IF(Table1[[#This Row],[Plan Revised]]=0,0,1-ABS(Table1[[#This Row],[Prod2]]-Table1[[#This Row],[Plan Revised]])/Table1[[#This Row],[Plan Revised]]))</f>
        <v>0.78723404255319152</v>
      </c>
      <c r="AB2738" s="3"/>
      <c r="AC2738" s="30"/>
      <c r="AD2738"/>
      <c r="AF2738"/>
    </row>
    <row r="2739" spans="1:32">
      <c r="A2739" s="15" t="str">
        <f>IF(Table1[Week]=WeekSel,"Yes","No")</f>
        <v>No</v>
      </c>
      <c r="B2739" s="15" t="str">
        <f>IF((Table1[StartDate]&gt;=Date.GraphMin)*(Table1[StartDate]&lt;=Date.GraphMax)=1,"Yes","No")</f>
        <v>No</v>
      </c>
      <c r="C2739" s="15" t="str">
        <f>IF(OR(Table1[[#This Row],[Site]]="FOOD MILLING",Table1[[#This Row],[Site]]="GODACO"), "No", "Yes")</f>
        <v>Yes</v>
      </c>
      <c r="D2739" s="40">
        <f>MAX(DATE(Table1[Year],1,1),DATE(Table1[Year],1,1)-WEEKDAY(DATE(Table1[Year],1,1),2)+(Table1[WeekNum]-1)*7+1)</f>
        <v>44606</v>
      </c>
      <c r="E2739" s="40">
        <f>MIN(DATE(Table1[Year]+1,1,0),DATE(Table1[Year],1,1)-WEEKDAY(DATE(Table1[Year],1,1),2)+Table1[WeekNum]*7)</f>
        <v>44612</v>
      </c>
      <c r="F2739" s="15">
        <v>2022</v>
      </c>
      <c r="G2739" s="15">
        <f t="shared" si="84"/>
        <v>2</v>
      </c>
      <c r="H2739" s="16">
        <v>8</v>
      </c>
      <c r="I2739" s="207" t="str">
        <f>"W" &amp;Table1[[#This Row],[WeekNum]]</f>
        <v>W8</v>
      </c>
      <c r="J2739" s="19" t="str">
        <f t="shared" si="85"/>
        <v>22-W08</v>
      </c>
      <c r="K2739" s="4" t="s">
        <v>480</v>
      </c>
      <c r="L2739" s="4"/>
      <c r="M2739" s="4" t="s">
        <v>72</v>
      </c>
      <c r="N2739" s="266" t="s">
        <v>368</v>
      </c>
      <c r="O2739" s="266" t="s">
        <v>386</v>
      </c>
      <c r="P2739" s="11" t="s">
        <v>387</v>
      </c>
      <c r="Q2739" s="11" t="s">
        <v>419</v>
      </c>
      <c r="R2739" s="3">
        <v>9520</v>
      </c>
      <c r="S2739" s="3">
        <v>6922</v>
      </c>
      <c r="T2739" s="206">
        <f>ABS(Table1[[#This Row],[Prod]]-Table1[[#This Row],[Planned]])</f>
        <v>2598</v>
      </c>
      <c r="U2739" s="209">
        <f>IF(ABS(Table1[[#This Row],[Prod]]-Table1[[#This Row],[Planned]])&gt;Table1[[#This Row],[Planned]],0,IF(Table1[[#This Row],[Planned]]=0,0,1-ABS(Table1[[#This Row],[Prod]]-Table1[[#This Row],[Planned]])/Table1[[#This Row],[Planned]]))</f>
        <v>0.72710084033613454</v>
      </c>
      <c r="V2739" s="11"/>
      <c r="W2739" s="11"/>
      <c r="X2739" s="27">
        <v>6950</v>
      </c>
      <c r="Y2739" s="206">
        <f>Table1[[#This Row],[Prod]]</f>
        <v>6922</v>
      </c>
      <c r="Z2739" s="206">
        <f>ABS(Table1[[#This Row],[Prod2]]-Table1[[#This Row],[Plan Revised]])</f>
        <v>28</v>
      </c>
      <c r="AA2739" s="209">
        <f>IF(ABS(Table1[[#This Row],[Prod2]]-Table1[[#This Row],[Plan Revised]])&gt;Table1[[#This Row],[Plan Revised]],0,IF(Table1[[#This Row],[Plan Revised]]=0,0,1-ABS(Table1[[#This Row],[Prod2]]-Table1[[#This Row],[Plan Revised]])/Table1[[#This Row],[Plan Revised]]))</f>
        <v>0.9959712230215827</v>
      </c>
      <c r="AB2739" s="3"/>
      <c r="AC2739" s="30"/>
      <c r="AD2739"/>
      <c r="AF2739"/>
    </row>
    <row r="2740" spans="1:32">
      <c r="A2740" s="15" t="str">
        <f>IF(Table1[Week]=WeekSel,"Yes","No")</f>
        <v>No</v>
      </c>
      <c r="B2740" s="15" t="str">
        <f>IF((Table1[StartDate]&gt;=Date.GraphMin)*(Table1[StartDate]&lt;=Date.GraphMax)=1,"Yes","No")</f>
        <v>No</v>
      </c>
      <c r="C2740" s="15" t="str">
        <f>IF(OR(Table1[[#This Row],[Site]]="FOOD MILLING",Table1[[#This Row],[Site]]="GODACO"), "No", "Yes")</f>
        <v>Yes</v>
      </c>
      <c r="D2740" s="40">
        <f>MAX(DATE(Table1[Year],1,1),DATE(Table1[Year],1,1)-WEEKDAY(DATE(Table1[Year],1,1),2)+(Table1[WeekNum]-1)*7+1)</f>
        <v>44606</v>
      </c>
      <c r="E2740" s="40">
        <f>MIN(DATE(Table1[Year]+1,1,0),DATE(Table1[Year],1,1)-WEEKDAY(DATE(Table1[Year],1,1),2)+Table1[WeekNum]*7)</f>
        <v>44612</v>
      </c>
      <c r="F2740" s="15">
        <v>2022</v>
      </c>
      <c r="G2740" s="15">
        <f t="shared" si="84"/>
        <v>2</v>
      </c>
      <c r="H2740" s="16">
        <v>8</v>
      </c>
      <c r="I2740" s="207" t="str">
        <f>"W" &amp;Table1[[#This Row],[WeekNum]]</f>
        <v>W8</v>
      </c>
      <c r="J2740" s="19" t="str">
        <f t="shared" si="85"/>
        <v>22-W08</v>
      </c>
      <c r="K2740" s="4" t="s">
        <v>483</v>
      </c>
      <c r="L2740" s="4"/>
      <c r="M2740" s="4" t="s">
        <v>72</v>
      </c>
      <c r="N2740" s="266" t="s">
        <v>368</v>
      </c>
      <c r="O2740" s="266" t="s">
        <v>386</v>
      </c>
      <c r="P2740" s="11" t="s">
        <v>387</v>
      </c>
      <c r="Q2740" s="11" t="s">
        <v>419</v>
      </c>
      <c r="R2740" s="3">
        <v>39347</v>
      </c>
      <c r="S2740" s="3">
        <v>49362.5</v>
      </c>
      <c r="T2740" s="206">
        <f>ABS(Table1[[#This Row],[Prod]]-Table1[[#This Row],[Planned]])</f>
        <v>10015.5</v>
      </c>
      <c r="U2740" s="209">
        <f>IF(ABS(Table1[[#This Row],[Prod]]-Table1[[#This Row],[Planned]])&gt;Table1[[#This Row],[Planned]],0,IF(Table1[[#This Row],[Planned]]=0,0,1-ABS(Table1[[#This Row],[Prod]]-Table1[[#This Row],[Planned]])/Table1[[#This Row],[Planned]]))</f>
        <v>0.74545708694436685</v>
      </c>
      <c r="V2740" s="11"/>
      <c r="W2740" s="11"/>
      <c r="X2740" s="27">
        <v>51229.5</v>
      </c>
      <c r="Y2740" s="206">
        <f>Table1[[#This Row],[Prod]]</f>
        <v>49362.5</v>
      </c>
      <c r="Z2740" s="206">
        <f>ABS(Table1[[#This Row],[Prod2]]-Table1[[#This Row],[Plan Revised]])</f>
        <v>1867</v>
      </c>
      <c r="AA2740" s="209">
        <f>IF(ABS(Table1[[#This Row],[Prod2]]-Table1[[#This Row],[Plan Revised]])&gt;Table1[[#This Row],[Plan Revised]],0,IF(Table1[[#This Row],[Plan Revised]]=0,0,1-ABS(Table1[[#This Row],[Prod2]]-Table1[[#This Row],[Plan Revised]])/Table1[[#This Row],[Plan Revised]]))</f>
        <v>0.96355615416898466</v>
      </c>
      <c r="AB2740" s="3"/>
      <c r="AC2740" s="30"/>
      <c r="AD2740"/>
      <c r="AF2740"/>
    </row>
    <row r="2741" spans="1:32">
      <c r="A2741" s="15" t="str">
        <f>IF(Table1[Week]=WeekSel,"Yes","No")</f>
        <v>No</v>
      </c>
      <c r="B2741" s="15" t="str">
        <f>IF((Table1[StartDate]&gt;=Date.GraphMin)*(Table1[StartDate]&lt;=Date.GraphMax)=1,"Yes","No")</f>
        <v>No</v>
      </c>
      <c r="C2741" s="15" t="str">
        <f>IF(OR(Table1[[#This Row],[Site]]="FOOD MILLING",Table1[[#This Row],[Site]]="GODACO"), "No", "Yes")</f>
        <v>Yes</v>
      </c>
      <c r="D2741" s="40">
        <f>MAX(DATE(Table1[Year],1,1),DATE(Table1[Year],1,1)-WEEKDAY(DATE(Table1[Year],1,1),2)+(Table1[WeekNum]-1)*7+1)</f>
        <v>44606</v>
      </c>
      <c r="E2741" s="40">
        <f>MIN(DATE(Table1[Year]+1,1,0),DATE(Table1[Year],1,1)-WEEKDAY(DATE(Table1[Year],1,1),2)+Table1[WeekNum]*7)</f>
        <v>44612</v>
      </c>
      <c r="F2741" s="15">
        <v>2022</v>
      </c>
      <c r="G2741" s="15">
        <f t="shared" si="84"/>
        <v>2</v>
      </c>
      <c r="H2741" s="16">
        <v>8</v>
      </c>
      <c r="I2741" s="207" t="str">
        <f>"W" &amp;Table1[[#This Row],[WeekNum]]</f>
        <v>W8</v>
      </c>
      <c r="J2741" s="19" t="str">
        <f t="shared" si="85"/>
        <v>22-W08</v>
      </c>
      <c r="K2741" s="4" t="s">
        <v>478</v>
      </c>
      <c r="L2741" s="4"/>
      <c r="M2741" s="4" t="s">
        <v>72</v>
      </c>
      <c r="N2741" s="266" t="s">
        <v>368</v>
      </c>
      <c r="O2741" s="266" t="s">
        <v>386</v>
      </c>
      <c r="P2741" s="11" t="s">
        <v>387</v>
      </c>
      <c r="Q2741" s="11" t="s">
        <v>419</v>
      </c>
      <c r="R2741" s="3">
        <v>1193</v>
      </c>
      <c r="S2741" s="3">
        <v>1320</v>
      </c>
      <c r="T2741" s="206">
        <f>ABS(Table1[[#This Row],[Prod]]-Table1[[#This Row],[Planned]])</f>
        <v>127</v>
      </c>
      <c r="U2741" s="209">
        <f>IF(ABS(Table1[[#This Row],[Prod]]-Table1[[#This Row],[Planned]])&gt;Table1[[#This Row],[Planned]],0,IF(Table1[[#This Row],[Planned]]=0,0,1-ABS(Table1[[#This Row],[Prod]]-Table1[[#This Row],[Planned]])/Table1[[#This Row],[Planned]]))</f>
        <v>0.89354568315171834</v>
      </c>
      <c r="V2741" s="11"/>
      <c r="W2741" s="11"/>
      <c r="X2741" s="27">
        <v>1316.5</v>
      </c>
      <c r="Y2741" s="206">
        <f>Table1[[#This Row],[Prod]]</f>
        <v>1320</v>
      </c>
      <c r="Z2741" s="206">
        <f>ABS(Table1[[#This Row],[Prod2]]-Table1[[#This Row],[Plan Revised]])</f>
        <v>3.5</v>
      </c>
      <c r="AA2741" s="209">
        <f>IF(ABS(Table1[[#This Row],[Prod2]]-Table1[[#This Row],[Plan Revised]])&gt;Table1[[#This Row],[Plan Revised]],0,IF(Table1[[#This Row],[Plan Revised]]=0,0,1-ABS(Table1[[#This Row],[Prod2]]-Table1[[#This Row],[Plan Revised]])/Table1[[#This Row],[Plan Revised]]))</f>
        <v>0.99734143562476263</v>
      </c>
      <c r="AB2741" s="3"/>
      <c r="AC2741" s="30"/>
      <c r="AD2741"/>
      <c r="AF2741"/>
    </row>
    <row r="2742" spans="1:32">
      <c r="A2742" s="15" t="str">
        <f>IF(Table1[Week]=WeekSel,"Yes","No")</f>
        <v>No</v>
      </c>
      <c r="B2742" s="15" t="str">
        <f>IF((Table1[StartDate]&gt;=Date.GraphMin)*(Table1[StartDate]&lt;=Date.GraphMax)=1,"Yes","No")</f>
        <v>No</v>
      </c>
      <c r="C2742" s="15" t="str">
        <f>IF(OR(Table1[[#This Row],[Site]]="FOOD MILLING",Table1[[#This Row],[Site]]="GODACO"), "No", "Yes")</f>
        <v>Yes</v>
      </c>
      <c r="D2742" s="40">
        <f>MAX(DATE(Table1[Year],1,1),DATE(Table1[Year],1,1)-WEEKDAY(DATE(Table1[Year],1,1),2)+(Table1[WeekNum]-1)*7+1)</f>
        <v>44606</v>
      </c>
      <c r="E2742" s="40">
        <f>MIN(DATE(Table1[Year]+1,1,0),DATE(Table1[Year],1,1)-WEEKDAY(DATE(Table1[Year],1,1),2)+Table1[WeekNum]*7)</f>
        <v>44612</v>
      </c>
      <c r="F2742" s="15">
        <v>2022</v>
      </c>
      <c r="G2742" s="15">
        <f t="shared" si="84"/>
        <v>2</v>
      </c>
      <c r="H2742" s="16">
        <v>8</v>
      </c>
      <c r="I2742" s="207" t="str">
        <f>"W" &amp;Table1[[#This Row],[WeekNum]]</f>
        <v>W8</v>
      </c>
      <c r="J2742" s="19" t="str">
        <f t="shared" si="85"/>
        <v>22-W08</v>
      </c>
      <c r="K2742" s="4" t="s">
        <v>479</v>
      </c>
      <c r="L2742" s="4"/>
      <c r="M2742" s="4" t="s">
        <v>72</v>
      </c>
      <c r="N2742" s="266" t="s">
        <v>368</v>
      </c>
      <c r="O2742" s="266" t="s">
        <v>386</v>
      </c>
      <c r="P2742" s="11" t="s">
        <v>387</v>
      </c>
      <c r="Q2742" s="11" t="s">
        <v>419</v>
      </c>
      <c r="R2742" s="3">
        <v>8800</v>
      </c>
      <c r="S2742" s="3">
        <v>10596</v>
      </c>
      <c r="T2742" s="206">
        <f>ABS(Table1[[#This Row],[Prod]]-Table1[[#This Row],[Planned]])</f>
        <v>1796</v>
      </c>
      <c r="U2742" s="209">
        <f>IF(ABS(Table1[[#This Row],[Prod]]-Table1[[#This Row],[Planned]])&gt;Table1[[#This Row],[Planned]],0,IF(Table1[[#This Row],[Planned]]=0,0,1-ABS(Table1[[#This Row],[Prod]]-Table1[[#This Row],[Planned]])/Table1[[#This Row],[Planned]]))</f>
        <v>0.7959090909090909</v>
      </c>
      <c r="V2742" s="11"/>
      <c r="W2742" s="11"/>
      <c r="X2742" s="27">
        <v>9500</v>
      </c>
      <c r="Y2742" s="206">
        <f>Table1[[#This Row],[Prod]]</f>
        <v>10596</v>
      </c>
      <c r="Z2742" s="206">
        <f>ABS(Table1[[#This Row],[Prod2]]-Table1[[#This Row],[Plan Revised]])</f>
        <v>1096</v>
      </c>
      <c r="AA2742" s="209">
        <f>IF(ABS(Table1[[#This Row],[Prod2]]-Table1[[#This Row],[Plan Revised]])&gt;Table1[[#This Row],[Plan Revised]],0,IF(Table1[[#This Row],[Plan Revised]]=0,0,1-ABS(Table1[[#This Row],[Prod2]]-Table1[[#This Row],[Plan Revised]])/Table1[[#This Row],[Plan Revised]]))</f>
        <v>0.88463157894736844</v>
      </c>
      <c r="AB2742" s="3"/>
      <c r="AC2742" s="30"/>
      <c r="AD2742"/>
      <c r="AF2742"/>
    </row>
    <row r="2743" spans="1:32">
      <c r="A2743" s="15" t="str">
        <f>IF(Table1[Week]=WeekSel,"Yes","No")</f>
        <v>No</v>
      </c>
      <c r="B2743" s="15" t="str">
        <f>IF((Table1[StartDate]&gt;=Date.GraphMin)*(Table1[StartDate]&lt;=Date.GraphMax)=1,"Yes","No")</f>
        <v>No</v>
      </c>
      <c r="C2743" s="15" t="str">
        <f>IF(OR(Table1[[#This Row],[Site]]="FOOD MILLING",Table1[[#This Row],[Site]]="GODACO"), "No", "Yes")</f>
        <v>Yes</v>
      </c>
      <c r="D2743" s="40">
        <f>MAX(DATE(Table1[Year],1,1),DATE(Table1[Year],1,1)-WEEKDAY(DATE(Table1[Year],1,1),2)+(Table1[WeekNum]-1)*7+1)</f>
        <v>44606</v>
      </c>
      <c r="E2743" s="40">
        <f>MIN(DATE(Table1[Year]+1,1,0),DATE(Table1[Year],1,1)-WEEKDAY(DATE(Table1[Year],1,1),2)+Table1[WeekNum]*7)</f>
        <v>44612</v>
      </c>
      <c r="F2743" s="15">
        <v>2022</v>
      </c>
      <c r="G2743" s="15">
        <f t="shared" si="84"/>
        <v>2</v>
      </c>
      <c r="H2743" s="16">
        <v>8</v>
      </c>
      <c r="I2743" s="207" t="str">
        <f>"W" &amp;Table1[[#This Row],[WeekNum]]</f>
        <v>W8</v>
      </c>
      <c r="J2743" s="19" t="str">
        <f t="shared" si="85"/>
        <v>22-W08</v>
      </c>
      <c r="K2743" s="4" t="s">
        <v>485</v>
      </c>
      <c r="L2743" s="4"/>
      <c r="M2743" s="4" t="s">
        <v>77</v>
      </c>
      <c r="N2743" s="266" t="s">
        <v>368</v>
      </c>
      <c r="O2743" s="266" t="s">
        <v>386</v>
      </c>
      <c r="P2743" s="11" t="s">
        <v>387</v>
      </c>
      <c r="Q2743" s="11" t="s">
        <v>419</v>
      </c>
      <c r="R2743" s="3">
        <v>10000</v>
      </c>
      <c r="S2743" s="3">
        <v>6810</v>
      </c>
      <c r="T2743" s="206">
        <f>ABS(Table1[[#This Row],[Prod]]-Table1[[#This Row],[Planned]])</f>
        <v>3190</v>
      </c>
      <c r="U2743" s="209">
        <f>IF(ABS(Table1[[#This Row],[Prod]]-Table1[[#This Row],[Planned]])&gt;Table1[[#This Row],[Planned]],0,IF(Table1[[#This Row],[Planned]]=0,0,1-ABS(Table1[[#This Row],[Prod]]-Table1[[#This Row],[Planned]])/Table1[[#This Row],[Planned]]))</f>
        <v>0.68100000000000005</v>
      </c>
      <c r="V2743" s="11"/>
      <c r="W2743" s="11"/>
      <c r="X2743" s="27">
        <v>6500</v>
      </c>
      <c r="Y2743" s="206">
        <f>Table1[[#This Row],[Prod]]</f>
        <v>6810</v>
      </c>
      <c r="Z2743" s="206">
        <f>ABS(Table1[[#This Row],[Prod2]]-Table1[[#This Row],[Plan Revised]])</f>
        <v>310</v>
      </c>
      <c r="AA2743" s="209">
        <f>IF(ABS(Table1[[#This Row],[Prod2]]-Table1[[#This Row],[Plan Revised]])&gt;Table1[[#This Row],[Plan Revised]],0,IF(Table1[[#This Row],[Plan Revised]]=0,0,1-ABS(Table1[[#This Row],[Prod2]]-Table1[[#This Row],[Plan Revised]])/Table1[[#This Row],[Plan Revised]]))</f>
        <v>0.9523076923076923</v>
      </c>
      <c r="AB2743" s="3"/>
      <c r="AC2743" s="30"/>
      <c r="AD2743"/>
      <c r="AF2743"/>
    </row>
    <row r="2744" spans="1:32">
      <c r="A2744" s="15" t="str">
        <f>IF(Table1[Week]=WeekSel,"Yes","No")</f>
        <v>No</v>
      </c>
      <c r="B2744" s="15" t="str">
        <f>IF((Table1[StartDate]&gt;=Date.GraphMin)*(Table1[StartDate]&lt;=Date.GraphMax)=1,"Yes","No")</f>
        <v>No</v>
      </c>
      <c r="C2744" s="15" t="str">
        <f>IF(OR(Table1[[#This Row],[Site]]="FOOD MILLING",Table1[[#This Row],[Site]]="GODACO"), "No", "Yes")</f>
        <v>Yes</v>
      </c>
      <c r="D2744" s="40">
        <f>MAX(DATE(Table1[Year],1,1),DATE(Table1[Year],1,1)-WEEKDAY(DATE(Table1[Year],1,1),2)+(Table1[WeekNum]-1)*7+1)</f>
        <v>44606</v>
      </c>
      <c r="E2744" s="40">
        <f>MIN(DATE(Table1[Year]+1,1,0),DATE(Table1[Year],1,1)-WEEKDAY(DATE(Table1[Year],1,1),2)+Table1[WeekNum]*7)</f>
        <v>44612</v>
      </c>
      <c r="F2744" s="15">
        <v>2022</v>
      </c>
      <c r="G2744" s="15">
        <f t="shared" si="84"/>
        <v>2</v>
      </c>
      <c r="H2744" s="16">
        <v>8</v>
      </c>
      <c r="I2744" s="207" t="str">
        <f>"W" &amp;Table1[[#This Row],[WeekNum]]</f>
        <v>W8</v>
      </c>
      <c r="J2744" s="19" t="str">
        <f t="shared" si="85"/>
        <v>22-W08</v>
      </c>
      <c r="K2744" s="4" t="s">
        <v>481</v>
      </c>
      <c r="L2744" s="4"/>
      <c r="M2744" s="4" t="s">
        <v>72</v>
      </c>
      <c r="N2744" s="266" t="s">
        <v>368</v>
      </c>
      <c r="O2744" s="266" t="s">
        <v>386</v>
      </c>
      <c r="P2744" s="11" t="s">
        <v>387</v>
      </c>
      <c r="Q2744" s="11" t="s">
        <v>419</v>
      </c>
      <c r="R2744" s="3">
        <v>1600</v>
      </c>
      <c r="S2744" s="3">
        <v>1065.5999999999999</v>
      </c>
      <c r="T2744" s="206">
        <f>ABS(Table1[[#This Row],[Prod]]-Table1[[#This Row],[Planned]])</f>
        <v>534.40000000000009</v>
      </c>
      <c r="U2744" s="209">
        <f>IF(ABS(Table1[[#This Row],[Prod]]-Table1[[#This Row],[Planned]])&gt;Table1[[#This Row],[Planned]],0,IF(Table1[[#This Row],[Planned]]=0,0,1-ABS(Table1[[#This Row],[Prod]]-Table1[[#This Row],[Planned]])/Table1[[#This Row],[Planned]]))</f>
        <v>0.66599999999999993</v>
      </c>
      <c r="V2744" s="11"/>
      <c r="W2744" s="11"/>
      <c r="X2744" s="27">
        <v>900</v>
      </c>
      <c r="Y2744" s="206">
        <f>Table1[[#This Row],[Prod]]</f>
        <v>1065.5999999999999</v>
      </c>
      <c r="Z2744" s="206">
        <f>ABS(Table1[[#This Row],[Prod2]]-Table1[[#This Row],[Plan Revised]])</f>
        <v>165.59999999999991</v>
      </c>
      <c r="AA2744" s="209">
        <f>IF(ABS(Table1[[#This Row],[Prod2]]-Table1[[#This Row],[Plan Revised]])&gt;Table1[[#This Row],[Plan Revised]],0,IF(Table1[[#This Row],[Plan Revised]]=0,0,1-ABS(Table1[[#This Row],[Prod2]]-Table1[[#This Row],[Plan Revised]])/Table1[[#This Row],[Plan Revised]]))</f>
        <v>0.81600000000000006</v>
      </c>
      <c r="AB2744" s="3"/>
      <c r="AC2744" s="30"/>
      <c r="AD2744"/>
      <c r="AF2744"/>
    </row>
    <row r="2745" spans="1:32">
      <c r="A2745" s="15" t="str">
        <f>IF(Table1[Week]=WeekSel,"Yes","No")</f>
        <v>No</v>
      </c>
      <c r="B2745" s="15" t="str">
        <f>IF((Table1[StartDate]&gt;=Date.GraphMin)*(Table1[StartDate]&lt;=Date.GraphMax)=1,"Yes","No")</f>
        <v>No</v>
      </c>
      <c r="C2745" s="15" t="str">
        <f>IF(OR(Table1[[#This Row],[Site]]="FOOD MILLING",Table1[[#This Row],[Site]]="GODACO"), "No", "Yes")</f>
        <v>Yes</v>
      </c>
      <c r="D2745" s="40">
        <f>MAX(DATE(Table1[Year],1,1),DATE(Table1[Year],1,1)-WEEKDAY(DATE(Table1[Year],1,1),2)+(Table1[WeekNum]-1)*7+1)</f>
        <v>44606</v>
      </c>
      <c r="E2745" s="40">
        <f>MIN(DATE(Table1[Year]+1,1,0),DATE(Table1[Year],1,1)-WEEKDAY(DATE(Table1[Year],1,1),2)+Table1[WeekNum]*7)</f>
        <v>44612</v>
      </c>
      <c r="F2745" s="15">
        <v>2022</v>
      </c>
      <c r="G2745" s="15">
        <f t="shared" si="84"/>
        <v>2</v>
      </c>
      <c r="H2745" s="16">
        <v>8</v>
      </c>
      <c r="I2745" s="207" t="str">
        <f>"W" &amp;Table1[[#This Row],[WeekNum]]</f>
        <v>W8</v>
      </c>
      <c r="J2745" s="19" t="str">
        <f t="shared" si="85"/>
        <v>22-W08</v>
      </c>
      <c r="K2745" s="4" t="s">
        <v>484</v>
      </c>
      <c r="L2745" s="4"/>
      <c r="M2745" s="4" t="s">
        <v>72</v>
      </c>
      <c r="N2745" s="266" t="s">
        <v>368</v>
      </c>
      <c r="O2745" s="266" t="s">
        <v>386</v>
      </c>
      <c r="P2745" s="11" t="s">
        <v>387</v>
      </c>
      <c r="Q2745" s="11" t="s">
        <v>419</v>
      </c>
      <c r="R2745" s="3">
        <v>8000</v>
      </c>
      <c r="S2745" s="3">
        <v>5635</v>
      </c>
      <c r="T2745" s="206">
        <f>ABS(Table1[[#This Row],[Prod]]-Table1[[#This Row],[Planned]])</f>
        <v>2365</v>
      </c>
      <c r="U2745" s="209">
        <f>IF(ABS(Table1[[#This Row],[Prod]]-Table1[[#This Row],[Planned]])&gt;Table1[[#This Row],[Planned]],0,IF(Table1[[#This Row],[Planned]]=0,0,1-ABS(Table1[[#This Row],[Prod]]-Table1[[#This Row],[Planned]])/Table1[[#This Row],[Planned]]))</f>
        <v>0.70437499999999997</v>
      </c>
      <c r="V2745" s="11"/>
      <c r="W2745" s="11"/>
      <c r="X2745" s="27">
        <v>5000</v>
      </c>
      <c r="Y2745" s="206">
        <f>Table1[[#This Row],[Prod]]</f>
        <v>5635</v>
      </c>
      <c r="Z2745" s="206">
        <f>ABS(Table1[[#This Row],[Prod2]]-Table1[[#This Row],[Plan Revised]])</f>
        <v>635</v>
      </c>
      <c r="AA2745" s="209">
        <f>IF(ABS(Table1[[#This Row],[Prod2]]-Table1[[#This Row],[Plan Revised]])&gt;Table1[[#This Row],[Plan Revised]],0,IF(Table1[[#This Row],[Plan Revised]]=0,0,1-ABS(Table1[[#This Row],[Prod2]]-Table1[[#This Row],[Plan Revised]])/Table1[[#This Row],[Plan Revised]]))</f>
        <v>0.873</v>
      </c>
      <c r="AB2745" s="3"/>
      <c r="AC2745" s="30"/>
      <c r="AD2745"/>
      <c r="AF2745"/>
    </row>
    <row r="2746" spans="1:32">
      <c r="A2746" s="15" t="str">
        <f>IF(Table1[Week]=WeekSel,"Yes","No")</f>
        <v>No</v>
      </c>
      <c r="B2746" s="15" t="str">
        <f>IF((Table1[StartDate]&gt;=Date.GraphMin)*(Table1[StartDate]&lt;=Date.GraphMax)=1,"Yes","No")</f>
        <v>No</v>
      </c>
      <c r="C2746" s="15" t="str">
        <f>IF(OR(Table1[[#This Row],[Site]]="FOOD MILLING",Table1[[#This Row],[Site]]="GODACO"), "No", "Yes")</f>
        <v>Yes</v>
      </c>
      <c r="D2746" s="40">
        <f>MAX(DATE(Table1[Year],1,1),DATE(Table1[Year],1,1)-WEEKDAY(DATE(Table1[Year],1,1),2)+(Table1[WeekNum]-1)*7+1)</f>
        <v>44606</v>
      </c>
      <c r="E2746" s="40">
        <f>MIN(DATE(Table1[Year]+1,1,0),DATE(Table1[Year],1,1)-WEEKDAY(DATE(Table1[Year],1,1),2)+Table1[WeekNum]*7)</f>
        <v>44612</v>
      </c>
      <c r="F2746" s="15">
        <v>2022</v>
      </c>
      <c r="G2746" s="15">
        <f t="shared" si="84"/>
        <v>2</v>
      </c>
      <c r="H2746" s="16">
        <v>8</v>
      </c>
      <c r="I2746" s="207" t="str">
        <f>"W" &amp;Table1[[#This Row],[WeekNum]]</f>
        <v>W8</v>
      </c>
      <c r="J2746" s="19" t="str">
        <f t="shared" si="85"/>
        <v>22-W08</v>
      </c>
      <c r="K2746" s="4" t="s">
        <v>487</v>
      </c>
      <c r="L2746" s="4"/>
      <c r="M2746" s="4" t="s">
        <v>72</v>
      </c>
      <c r="N2746" s="266" t="s">
        <v>368</v>
      </c>
      <c r="O2746" s="266" t="s">
        <v>386</v>
      </c>
      <c r="P2746" s="11" t="s">
        <v>387</v>
      </c>
      <c r="Q2746" s="11" t="s">
        <v>419</v>
      </c>
      <c r="R2746" s="3">
        <v>0</v>
      </c>
      <c r="S2746" s="3">
        <v>44</v>
      </c>
      <c r="T2746" s="206">
        <f>ABS(Table1[[#This Row],[Prod]]-Table1[[#This Row],[Planned]])</f>
        <v>44</v>
      </c>
      <c r="U2746" s="209">
        <f>IF(ABS(Table1[[#This Row],[Prod]]-Table1[[#This Row],[Planned]])&gt;Table1[[#This Row],[Planned]],0,IF(Table1[[#This Row],[Planned]]=0,0,1-ABS(Table1[[#This Row],[Prod]]-Table1[[#This Row],[Planned]])/Table1[[#This Row],[Planned]]))</f>
        <v>0</v>
      </c>
      <c r="V2746" s="11"/>
      <c r="W2746" s="11"/>
      <c r="X2746" s="27">
        <v>44</v>
      </c>
      <c r="Y2746" s="206">
        <f>Table1[[#This Row],[Prod]]</f>
        <v>44</v>
      </c>
      <c r="Z2746" s="206">
        <f>ABS(Table1[[#This Row],[Prod2]]-Table1[[#This Row],[Plan Revised]])</f>
        <v>0</v>
      </c>
      <c r="AA2746" s="209">
        <f>IF(ABS(Table1[[#This Row],[Prod2]]-Table1[[#This Row],[Plan Revised]])&gt;Table1[[#This Row],[Plan Revised]],0,IF(Table1[[#This Row],[Plan Revised]]=0,0,1-ABS(Table1[[#This Row],[Prod2]]-Table1[[#This Row],[Plan Revised]])/Table1[[#This Row],[Plan Revised]]))</f>
        <v>1</v>
      </c>
      <c r="AB2746" s="3"/>
      <c r="AC2746" s="30"/>
      <c r="AD2746"/>
      <c r="AF2746"/>
    </row>
    <row r="2747" spans="1:32">
      <c r="A2747" s="15" t="str">
        <f>IF(Table1[Week]=WeekSel,"Yes","No")</f>
        <v>No</v>
      </c>
      <c r="B2747" s="15" t="str">
        <f>IF((Table1[StartDate]&gt;=Date.GraphMin)*(Table1[StartDate]&lt;=Date.GraphMax)=1,"Yes","No")</f>
        <v>No</v>
      </c>
      <c r="C2747" s="15" t="str">
        <f>IF(OR(Table1[[#This Row],[Site]]="FOOD MILLING",Table1[[#This Row],[Site]]="GODACO"), "No", "Yes")</f>
        <v>Yes</v>
      </c>
      <c r="D2747" s="40">
        <f>MAX(DATE(Table1[Year],1,1),DATE(Table1[Year],1,1)-WEEKDAY(DATE(Table1[Year],1,1),2)+(Table1[WeekNum]-1)*7+1)</f>
        <v>44606</v>
      </c>
      <c r="E2747" s="40">
        <f>MIN(DATE(Table1[Year]+1,1,0),DATE(Table1[Year],1,1)-WEEKDAY(DATE(Table1[Year],1,1),2)+Table1[WeekNum]*7)</f>
        <v>44612</v>
      </c>
      <c r="F2747" s="15">
        <v>2022</v>
      </c>
      <c r="G2747" s="15">
        <f t="shared" si="84"/>
        <v>2</v>
      </c>
      <c r="H2747" s="16">
        <v>8</v>
      </c>
      <c r="I2747" s="207" t="str">
        <f>"W" &amp;Table1[[#This Row],[WeekNum]]</f>
        <v>W8</v>
      </c>
      <c r="J2747" s="19" t="str">
        <f t="shared" si="85"/>
        <v>22-W08</v>
      </c>
      <c r="K2747" s="4" t="s">
        <v>490</v>
      </c>
      <c r="L2747" s="4"/>
      <c r="M2747" s="4" t="s">
        <v>72</v>
      </c>
      <c r="N2747" s="266" t="s">
        <v>368</v>
      </c>
      <c r="O2747" s="266" t="s">
        <v>386</v>
      </c>
      <c r="P2747" s="11" t="s">
        <v>387</v>
      </c>
      <c r="Q2747" s="11" t="s">
        <v>419</v>
      </c>
      <c r="R2747" s="3">
        <v>250</v>
      </c>
      <c r="S2747" s="3">
        <v>1350</v>
      </c>
      <c r="T2747" s="206">
        <f>ABS(Table1[[#This Row],[Prod]]-Table1[[#This Row],[Planned]])</f>
        <v>1100</v>
      </c>
      <c r="U2747" s="209">
        <f>IF(ABS(Table1[[#This Row],[Prod]]-Table1[[#This Row],[Planned]])&gt;Table1[[#This Row],[Planned]],0,IF(Table1[[#This Row],[Planned]]=0,0,1-ABS(Table1[[#This Row],[Prod]]-Table1[[#This Row],[Planned]])/Table1[[#This Row],[Planned]]))</f>
        <v>0</v>
      </c>
      <c r="V2747" s="11"/>
      <c r="W2747" s="11"/>
      <c r="X2747" s="27">
        <v>1350</v>
      </c>
      <c r="Y2747" s="206">
        <f>Table1[[#This Row],[Prod]]</f>
        <v>1350</v>
      </c>
      <c r="Z2747" s="206">
        <f>ABS(Table1[[#This Row],[Prod2]]-Table1[[#This Row],[Plan Revised]])</f>
        <v>0</v>
      </c>
      <c r="AA2747" s="209">
        <f>IF(ABS(Table1[[#This Row],[Prod2]]-Table1[[#This Row],[Plan Revised]])&gt;Table1[[#This Row],[Plan Revised]],0,IF(Table1[[#This Row],[Plan Revised]]=0,0,1-ABS(Table1[[#This Row],[Prod2]]-Table1[[#This Row],[Plan Revised]])/Table1[[#This Row],[Plan Revised]]))</f>
        <v>1</v>
      </c>
      <c r="AB2747" s="3"/>
      <c r="AC2747" s="30"/>
      <c r="AD2747"/>
      <c r="AF2747"/>
    </row>
    <row r="2748" spans="1:32">
      <c r="A2748" s="15" t="str">
        <f>IF(Table1[Week]=WeekSel,"Yes","No")</f>
        <v>No</v>
      </c>
      <c r="B2748" s="15" t="str">
        <f>IF((Table1[StartDate]&gt;=Date.GraphMin)*(Table1[StartDate]&lt;=Date.GraphMax)=1,"Yes","No")</f>
        <v>No</v>
      </c>
      <c r="C2748" s="15" t="str">
        <f>IF(OR(Table1[[#This Row],[Site]]="FOOD MILLING",Table1[[#This Row],[Site]]="GODACO"), "No", "Yes")</f>
        <v>Yes</v>
      </c>
      <c r="D2748" s="40">
        <f>MAX(DATE(Table1[Year],1,1),DATE(Table1[Year],1,1)-WEEKDAY(DATE(Table1[Year],1,1),2)+(Table1[WeekNum]-1)*7+1)</f>
        <v>44606</v>
      </c>
      <c r="E2748" s="40">
        <f>MIN(DATE(Table1[Year]+1,1,0),DATE(Table1[Year],1,1)-WEEKDAY(DATE(Table1[Year],1,1),2)+Table1[WeekNum]*7)</f>
        <v>44612</v>
      </c>
      <c r="F2748" s="15">
        <v>2022</v>
      </c>
      <c r="G2748" s="15">
        <f t="shared" si="84"/>
        <v>2</v>
      </c>
      <c r="H2748" s="16">
        <v>8</v>
      </c>
      <c r="I2748" s="207" t="str">
        <f>"W" &amp;Table1[[#This Row],[WeekNum]]</f>
        <v>W8</v>
      </c>
      <c r="J2748" s="19" t="str">
        <f t="shared" si="85"/>
        <v>22-W08</v>
      </c>
      <c r="K2748" s="4" t="s">
        <v>493</v>
      </c>
      <c r="L2748" s="4"/>
      <c r="M2748" s="4" t="s">
        <v>72</v>
      </c>
      <c r="N2748" s="266" t="s">
        <v>368</v>
      </c>
      <c r="O2748" s="266" t="s">
        <v>386</v>
      </c>
      <c r="P2748" s="11" t="s">
        <v>387</v>
      </c>
      <c r="Q2748" s="11" t="s">
        <v>419</v>
      </c>
      <c r="R2748" s="3">
        <v>1281.3333333333333</v>
      </c>
      <c r="S2748" s="3">
        <v>800</v>
      </c>
      <c r="T2748" s="206">
        <f>ABS(Table1[[#This Row],[Prod]]-Table1[[#This Row],[Planned]])</f>
        <v>481.33333333333326</v>
      </c>
      <c r="U2748" s="209">
        <f>IF(ABS(Table1[[#This Row],[Prod]]-Table1[[#This Row],[Planned]])&gt;Table1[[#This Row],[Planned]],0,IF(Table1[[#This Row],[Planned]]=0,0,1-ABS(Table1[[#This Row],[Prod]]-Table1[[#This Row],[Planned]])/Table1[[#This Row],[Planned]]))</f>
        <v>0.62434963579604585</v>
      </c>
      <c r="V2748" s="11"/>
      <c r="W2748" s="11"/>
      <c r="X2748" s="27">
        <v>800</v>
      </c>
      <c r="Y2748" s="206">
        <f>Table1[[#This Row],[Prod]]</f>
        <v>800</v>
      </c>
      <c r="Z2748" s="206">
        <f>ABS(Table1[[#This Row],[Prod2]]-Table1[[#This Row],[Plan Revised]])</f>
        <v>0</v>
      </c>
      <c r="AA2748" s="209">
        <f>IF(ABS(Table1[[#This Row],[Prod2]]-Table1[[#This Row],[Plan Revised]])&gt;Table1[[#This Row],[Plan Revised]],0,IF(Table1[[#This Row],[Plan Revised]]=0,0,1-ABS(Table1[[#This Row],[Prod2]]-Table1[[#This Row],[Plan Revised]])/Table1[[#This Row],[Plan Revised]]))</f>
        <v>1</v>
      </c>
      <c r="AB2748" s="3"/>
      <c r="AC2748" s="30"/>
      <c r="AD2748"/>
      <c r="AF2748"/>
    </row>
    <row r="2749" spans="1:32">
      <c r="A2749" s="15" t="str">
        <f>IF(Table1[Week]=WeekSel,"Yes","No")</f>
        <v>No</v>
      </c>
      <c r="B2749" s="15" t="str">
        <f>IF((Table1[StartDate]&gt;=Date.GraphMin)*(Table1[StartDate]&lt;=Date.GraphMax)=1,"Yes","No")</f>
        <v>No</v>
      </c>
      <c r="C2749" s="15" t="str">
        <f>IF(OR(Table1[[#This Row],[Site]]="FOOD MILLING",Table1[[#This Row],[Site]]="GODACO"), "No", "Yes")</f>
        <v>Yes</v>
      </c>
      <c r="D2749" s="40">
        <f>MAX(DATE(Table1[Year],1,1),DATE(Table1[Year],1,1)-WEEKDAY(DATE(Table1[Year],1,1),2)+(Table1[WeekNum]-1)*7+1)</f>
        <v>44606</v>
      </c>
      <c r="E2749" s="40">
        <f>MIN(DATE(Table1[Year]+1,1,0),DATE(Table1[Year],1,1)-WEEKDAY(DATE(Table1[Year],1,1),2)+Table1[WeekNum]*7)</f>
        <v>44612</v>
      </c>
      <c r="F2749" s="15">
        <v>2022</v>
      </c>
      <c r="G2749" s="15">
        <f t="shared" si="84"/>
        <v>2</v>
      </c>
      <c r="H2749" s="16">
        <v>8</v>
      </c>
      <c r="I2749" s="207" t="str">
        <f>"W" &amp;Table1[[#This Row],[WeekNum]]</f>
        <v>W8</v>
      </c>
      <c r="J2749" s="19" t="str">
        <f t="shared" si="85"/>
        <v>22-W08</v>
      </c>
      <c r="K2749" s="4" t="s">
        <v>488</v>
      </c>
      <c r="L2749" s="4"/>
      <c r="M2749" s="4" t="s">
        <v>72</v>
      </c>
      <c r="N2749" s="266" t="s">
        <v>368</v>
      </c>
      <c r="O2749" s="266" t="s">
        <v>386</v>
      </c>
      <c r="P2749" s="11" t="s">
        <v>387</v>
      </c>
      <c r="Q2749" s="11" t="s">
        <v>419</v>
      </c>
      <c r="R2749" s="3">
        <v>0</v>
      </c>
      <c r="S2749" s="3">
        <v>0</v>
      </c>
      <c r="T2749" s="206">
        <f>ABS(Table1[[#This Row],[Prod]]-Table1[[#This Row],[Planned]])</f>
        <v>0</v>
      </c>
      <c r="U2749" s="209">
        <f>IF(ABS(Table1[[#This Row],[Prod]]-Table1[[#This Row],[Planned]])&gt;Table1[[#This Row],[Planned]],0,IF(Table1[[#This Row],[Planned]]=0,0,1-ABS(Table1[[#This Row],[Prod]]-Table1[[#This Row],[Planned]])/Table1[[#This Row],[Planned]]))</f>
        <v>0</v>
      </c>
      <c r="V2749" s="11"/>
      <c r="W2749" s="11"/>
      <c r="X2749" s="27">
        <v>0</v>
      </c>
      <c r="Y2749" s="206">
        <f>Table1[[#This Row],[Prod]]</f>
        <v>0</v>
      </c>
      <c r="Z2749" s="206">
        <f>ABS(Table1[[#This Row],[Prod2]]-Table1[[#This Row],[Plan Revised]])</f>
        <v>0</v>
      </c>
      <c r="AA2749" s="209">
        <f>IF(ABS(Table1[[#This Row],[Prod2]]-Table1[[#This Row],[Plan Revised]])&gt;Table1[[#This Row],[Plan Revised]],0,IF(Table1[[#This Row],[Plan Revised]]=0,0,1-ABS(Table1[[#This Row],[Prod2]]-Table1[[#This Row],[Plan Revised]])/Table1[[#This Row],[Plan Revised]]))</f>
        <v>0</v>
      </c>
      <c r="AB2749" s="3"/>
      <c r="AC2749" s="30"/>
      <c r="AD2749"/>
      <c r="AF2749"/>
    </row>
    <row r="2750" spans="1:32">
      <c r="A2750" s="15" t="str">
        <f>IF(Table1[Week]=WeekSel,"Yes","No")</f>
        <v>No</v>
      </c>
      <c r="B2750" s="15" t="str">
        <f>IF((Table1[StartDate]&gt;=Date.GraphMin)*(Table1[StartDate]&lt;=Date.GraphMax)=1,"Yes","No")</f>
        <v>No</v>
      </c>
      <c r="C2750" s="15" t="str">
        <f>IF(OR(Table1[[#This Row],[Site]]="FOOD MILLING",Table1[[#This Row],[Site]]="GODACO"), "No", "Yes")</f>
        <v>Yes</v>
      </c>
      <c r="D2750" s="40">
        <f>MAX(DATE(Table1[Year],1,1),DATE(Table1[Year],1,1)-WEEKDAY(DATE(Table1[Year],1,1),2)+(Table1[WeekNum]-1)*7+1)</f>
        <v>44606</v>
      </c>
      <c r="E2750" s="40">
        <f>MIN(DATE(Table1[Year]+1,1,0),DATE(Table1[Year],1,1)-WEEKDAY(DATE(Table1[Year],1,1),2)+Table1[WeekNum]*7)</f>
        <v>44612</v>
      </c>
      <c r="F2750" s="15">
        <v>2022</v>
      </c>
      <c r="G2750" s="15">
        <f t="shared" si="84"/>
        <v>2</v>
      </c>
      <c r="H2750" s="16">
        <v>8</v>
      </c>
      <c r="I2750" s="207" t="str">
        <f>"W" &amp;Table1[[#This Row],[WeekNum]]</f>
        <v>W8</v>
      </c>
      <c r="J2750" s="19" t="str">
        <f t="shared" si="85"/>
        <v>22-W08</v>
      </c>
      <c r="K2750" s="4" t="s">
        <v>489</v>
      </c>
      <c r="L2750" s="4"/>
      <c r="M2750" s="4" t="s">
        <v>72</v>
      </c>
      <c r="N2750" s="266" t="s">
        <v>368</v>
      </c>
      <c r="O2750" s="266" t="s">
        <v>386</v>
      </c>
      <c r="P2750" s="11" t="s">
        <v>387</v>
      </c>
      <c r="Q2750" s="11" t="s">
        <v>419</v>
      </c>
      <c r="R2750" s="3">
        <v>1878.666666666667</v>
      </c>
      <c r="S2750" s="3">
        <v>1920</v>
      </c>
      <c r="T2750" s="206">
        <f>ABS(Table1[[#This Row],[Prod]]-Table1[[#This Row],[Planned]])</f>
        <v>41.33333333333303</v>
      </c>
      <c r="U2750" s="209">
        <f>IF(ABS(Table1[[#This Row],[Prod]]-Table1[[#This Row],[Planned]])&gt;Table1[[#This Row],[Planned]],0,IF(Table1[[#This Row],[Planned]]=0,0,1-ABS(Table1[[#This Row],[Prod]]-Table1[[#This Row],[Planned]])/Table1[[#This Row],[Planned]]))</f>
        <v>0.97799858055358424</v>
      </c>
      <c r="V2750" s="11"/>
      <c r="W2750" s="11"/>
      <c r="X2750" s="27">
        <v>1920</v>
      </c>
      <c r="Y2750" s="206">
        <f>Table1[[#This Row],[Prod]]</f>
        <v>1920</v>
      </c>
      <c r="Z2750" s="206">
        <f>ABS(Table1[[#This Row],[Prod2]]-Table1[[#This Row],[Plan Revised]])</f>
        <v>0</v>
      </c>
      <c r="AA2750" s="209">
        <f>IF(ABS(Table1[[#This Row],[Prod2]]-Table1[[#This Row],[Plan Revised]])&gt;Table1[[#This Row],[Plan Revised]],0,IF(Table1[[#This Row],[Plan Revised]]=0,0,1-ABS(Table1[[#This Row],[Prod2]]-Table1[[#This Row],[Plan Revised]])/Table1[[#This Row],[Plan Revised]]))</f>
        <v>1</v>
      </c>
      <c r="AB2750" s="3"/>
      <c r="AC2750" s="30"/>
      <c r="AD2750"/>
      <c r="AF2750"/>
    </row>
    <row r="2751" spans="1:32">
      <c r="A2751" s="15" t="str">
        <f>IF(Table1[Week]=WeekSel,"Yes","No")</f>
        <v>No</v>
      </c>
      <c r="B2751" s="15" t="str">
        <f>IF((Table1[StartDate]&gt;=Date.GraphMin)*(Table1[StartDate]&lt;=Date.GraphMax)=1,"Yes","No")</f>
        <v>No</v>
      </c>
      <c r="C2751" s="15" t="str">
        <f>IF(OR(Table1[[#This Row],[Site]]="FOOD MILLING",Table1[[#This Row],[Site]]="GODACO"), "No", "Yes")</f>
        <v>Yes</v>
      </c>
      <c r="D2751" s="40">
        <f>MAX(DATE(Table1[Year],1,1),DATE(Table1[Year],1,1)-WEEKDAY(DATE(Table1[Year],1,1),2)+(Table1[WeekNum]-1)*7+1)</f>
        <v>44606</v>
      </c>
      <c r="E2751" s="40">
        <f>MIN(DATE(Table1[Year]+1,1,0),DATE(Table1[Year],1,1)-WEEKDAY(DATE(Table1[Year],1,1),2)+Table1[WeekNum]*7)</f>
        <v>44612</v>
      </c>
      <c r="F2751" s="15">
        <v>2022</v>
      </c>
      <c r="G2751" s="15">
        <f t="shared" si="84"/>
        <v>2</v>
      </c>
      <c r="H2751" s="16">
        <v>8</v>
      </c>
      <c r="I2751" s="207" t="str">
        <f>"W" &amp;Table1[[#This Row],[WeekNum]]</f>
        <v>W8</v>
      </c>
      <c r="J2751" s="19" t="str">
        <f t="shared" si="85"/>
        <v>22-W08</v>
      </c>
      <c r="K2751" s="4" t="s">
        <v>482</v>
      </c>
      <c r="L2751" s="4"/>
      <c r="M2751" s="4" t="s">
        <v>72</v>
      </c>
      <c r="N2751" s="266" t="s">
        <v>368</v>
      </c>
      <c r="O2751" s="266" t="s">
        <v>386</v>
      </c>
      <c r="P2751" s="11" t="s">
        <v>387</v>
      </c>
      <c r="Q2751" s="11" t="s">
        <v>419</v>
      </c>
      <c r="R2751" s="3">
        <v>4500</v>
      </c>
      <c r="S2751" s="3">
        <v>4458</v>
      </c>
      <c r="T2751" s="206">
        <f>ABS(Table1[[#This Row],[Prod]]-Table1[[#This Row],[Planned]])</f>
        <v>42</v>
      </c>
      <c r="U2751" s="209">
        <f>IF(ABS(Table1[[#This Row],[Prod]]-Table1[[#This Row],[Planned]])&gt;Table1[[#This Row],[Planned]],0,IF(Table1[[#This Row],[Planned]]=0,0,1-ABS(Table1[[#This Row],[Prod]]-Table1[[#This Row],[Planned]])/Table1[[#This Row],[Planned]]))</f>
        <v>0.9906666666666667</v>
      </c>
      <c r="V2751" s="11"/>
      <c r="W2751" s="11"/>
      <c r="X2751" s="27">
        <v>4200</v>
      </c>
      <c r="Y2751" s="206">
        <f>Table1[[#This Row],[Prod]]</f>
        <v>4458</v>
      </c>
      <c r="Z2751" s="206">
        <f>ABS(Table1[[#This Row],[Prod2]]-Table1[[#This Row],[Plan Revised]])</f>
        <v>258</v>
      </c>
      <c r="AA2751" s="209">
        <f>IF(ABS(Table1[[#This Row],[Prod2]]-Table1[[#This Row],[Plan Revised]])&gt;Table1[[#This Row],[Plan Revised]],0,IF(Table1[[#This Row],[Plan Revised]]=0,0,1-ABS(Table1[[#This Row],[Prod2]]-Table1[[#This Row],[Plan Revised]])/Table1[[#This Row],[Plan Revised]]))</f>
        <v>0.93857142857142861</v>
      </c>
      <c r="AB2751" s="3"/>
      <c r="AC2751" s="30"/>
      <c r="AD2751"/>
      <c r="AF2751"/>
    </row>
    <row r="2752" spans="1:32">
      <c r="A2752" s="15" t="str">
        <f>IF(Table1[Week]=WeekSel,"Yes","No")</f>
        <v>No</v>
      </c>
      <c r="B2752" s="15" t="str">
        <f>IF((Table1[StartDate]&gt;=Date.GraphMin)*(Table1[StartDate]&lt;=Date.GraphMax)=1,"Yes","No")</f>
        <v>No</v>
      </c>
      <c r="C2752" s="15" t="str">
        <f>IF(OR(Table1[[#This Row],[Site]]="FOOD MILLING",Table1[[#This Row],[Site]]="GODACO"), "No", "Yes")</f>
        <v>Yes</v>
      </c>
      <c r="D2752" s="40">
        <f>MAX(DATE(Table1[Year],1,1),DATE(Table1[Year],1,1)-WEEKDAY(DATE(Table1[Year],1,1),2)+(Table1[WeekNum]-1)*7+1)</f>
        <v>44606</v>
      </c>
      <c r="E2752" s="40">
        <f>MIN(DATE(Table1[Year]+1,1,0),DATE(Table1[Year],1,1)-WEEKDAY(DATE(Table1[Year],1,1),2)+Table1[WeekNum]*7)</f>
        <v>44612</v>
      </c>
      <c r="F2752" s="15">
        <v>2022</v>
      </c>
      <c r="G2752" s="15">
        <f t="shared" si="84"/>
        <v>2</v>
      </c>
      <c r="H2752" s="16">
        <v>8</v>
      </c>
      <c r="I2752" s="207" t="str">
        <f>"W" &amp;Table1[[#This Row],[WeekNum]]</f>
        <v>W8</v>
      </c>
      <c r="J2752" s="19" t="str">
        <f t="shared" si="85"/>
        <v>22-W08</v>
      </c>
      <c r="K2752" s="4" t="s">
        <v>29</v>
      </c>
      <c r="L2752" s="4"/>
      <c r="M2752" s="4" t="s">
        <v>77</v>
      </c>
      <c r="N2752" s="266" t="s">
        <v>368</v>
      </c>
      <c r="O2752" s="266" t="s">
        <v>386</v>
      </c>
      <c r="P2752" s="11" t="s">
        <v>387</v>
      </c>
      <c r="Q2752" s="11" t="s">
        <v>419</v>
      </c>
      <c r="R2752" s="3">
        <v>0</v>
      </c>
      <c r="S2752" s="3">
        <v>0</v>
      </c>
      <c r="T2752" s="206">
        <f>ABS(Table1[[#This Row],[Prod]]-Table1[[#This Row],[Planned]])</f>
        <v>0</v>
      </c>
      <c r="U2752" s="209">
        <f>IF(ABS(Table1[[#This Row],[Prod]]-Table1[[#This Row],[Planned]])&gt;Table1[[#This Row],[Planned]],0,IF(Table1[[#This Row],[Planned]]=0,0,1-ABS(Table1[[#This Row],[Prod]]-Table1[[#This Row],[Planned]])/Table1[[#This Row],[Planned]]))</f>
        <v>0</v>
      </c>
      <c r="V2752" s="11"/>
      <c r="W2752" s="11"/>
      <c r="X2752" s="27">
        <v>0</v>
      </c>
      <c r="Y2752" s="206">
        <f>Table1[[#This Row],[Prod]]</f>
        <v>0</v>
      </c>
      <c r="Z2752" s="206">
        <f>ABS(Table1[[#This Row],[Prod2]]-Table1[[#This Row],[Plan Revised]])</f>
        <v>0</v>
      </c>
      <c r="AA2752" s="209">
        <f>IF(ABS(Table1[[#This Row],[Prod2]]-Table1[[#This Row],[Plan Revised]])&gt;Table1[[#This Row],[Plan Revised]],0,IF(Table1[[#This Row],[Plan Revised]]=0,0,1-ABS(Table1[[#This Row],[Prod2]]-Table1[[#This Row],[Plan Revised]])/Table1[[#This Row],[Plan Revised]]))</f>
        <v>0</v>
      </c>
      <c r="AB2752" s="3"/>
      <c r="AC2752" s="30"/>
      <c r="AD2752"/>
      <c r="AF2752"/>
    </row>
    <row r="2753" spans="1:32">
      <c r="A2753" s="15" t="str">
        <f>IF(Table1[Week]=WeekSel,"Yes","No")</f>
        <v>No</v>
      </c>
      <c r="B2753" s="15" t="str">
        <f>IF((Table1[StartDate]&gt;=Date.GraphMin)*(Table1[StartDate]&lt;=Date.GraphMax)=1,"Yes","No")</f>
        <v>No</v>
      </c>
      <c r="C2753" s="15" t="str">
        <f>IF(OR(Table1[[#This Row],[Site]]="FOOD MILLING",Table1[[#This Row],[Site]]="GODACO"), "No", "Yes")</f>
        <v>Yes</v>
      </c>
      <c r="D2753" s="40">
        <f>MAX(DATE(Table1[Year],1,1),DATE(Table1[Year],1,1)-WEEKDAY(DATE(Table1[Year],1,1),2)+(Table1[WeekNum]-1)*7+1)</f>
        <v>44606</v>
      </c>
      <c r="E2753" s="40">
        <f>MIN(DATE(Table1[Year]+1,1,0),DATE(Table1[Year],1,1)-WEEKDAY(DATE(Table1[Year],1,1),2)+Table1[WeekNum]*7)</f>
        <v>44612</v>
      </c>
      <c r="F2753" s="15">
        <v>2022</v>
      </c>
      <c r="G2753" s="15">
        <f t="shared" si="84"/>
        <v>2</v>
      </c>
      <c r="H2753" s="16">
        <v>8</v>
      </c>
      <c r="I2753" s="207" t="str">
        <f>"W" &amp;Table1[[#This Row],[WeekNum]]</f>
        <v>W8</v>
      </c>
      <c r="J2753" s="19" t="str">
        <f t="shared" si="85"/>
        <v>22-W08</v>
      </c>
      <c r="K2753" s="4" t="s">
        <v>30</v>
      </c>
      <c r="L2753" s="4"/>
      <c r="M2753" s="4" t="s">
        <v>77</v>
      </c>
      <c r="N2753" s="266" t="s">
        <v>368</v>
      </c>
      <c r="O2753" s="266" t="s">
        <v>386</v>
      </c>
      <c r="P2753" s="11" t="s">
        <v>387</v>
      </c>
      <c r="Q2753" s="11" t="s">
        <v>419</v>
      </c>
      <c r="R2753" s="3">
        <v>0</v>
      </c>
      <c r="S2753" s="3">
        <v>0</v>
      </c>
      <c r="T2753" s="206">
        <f>ABS(Table1[[#This Row],[Prod]]-Table1[[#This Row],[Planned]])</f>
        <v>0</v>
      </c>
      <c r="U2753" s="209">
        <f>IF(ABS(Table1[[#This Row],[Prod]]-Table1[[#This Row],[Planned]])&gt;Table1[[#This Row],[Planned]],0,IF(Table1[[#This Row],[Planned]]=0,0,1-ABS(Table1[[#This Row],[Prod]]-Table1[[#This Row],[Planned]])/Table1[[#This Row],[Planned]]))</f>
        <v>0</v>
      </c>
      <c r="V2753" s="11"/>
      <c r="W2753" s="11"/>
      <c r="X2753" s="27">
        <v>0</v>
      </c>
      <c r="Y2753" s="206">
        <f>Table1[[#This Row],[Prod]]</f>
        <v>0</v>
      </c>
      <c r="Z2753" s="206">
        <f>ABS(Table1[[#This Row],[Prod2]]-Table1[[#This Row],[Plan Revised]])</f>
        <v>0</v>
      </c>
      <c r="AA2753" s="209">
        <f>IF(ABS(Table1[[#This Row],[Prod2]]-Table1[[#This Row],[Plan Revised]])&gt;Table1[[#This Row],[Plan Revised]],0,IF(Table1[[#This Row],[Plan Revised]]=0,0,1-ABS(Table1[[#This Row],[Prod2]]-Table1[[#This Row],[Plan Revised]])/Table1[[#This Row],[Plan Revised]]))</f>
        <v>0</v>
      </c>
      <c r="AB2753" s="3"/>
      <c r="AC2753" s="30"/>
      <c r="AD2753"/>
      <c r="AF2753"/>
    </row>
    <row r="2754" spans="1:32">
      <c r="A2754" s="15" t="str">
        <f>IF(Table1[Week]=WeekSel,"Yes","No")</f>
        <v>No</v>
      </c>
      <c r="B2754" s="15" t="str">
        <f>IF((Table1[StartDate]&gt;=Date.GraphMin)*(Table1[StartDate]&lt;=Date.GraphMax)=1,"Yes","No")</f>
        <v>No</v>
      </c>
      <c r="C2754" s="15" t="str">
        <f>IF(OR(Table1[[#This Row],[Site]]="FOOD MILLING",Table1[[#This Row],[Site]]="GODACO"), "No", "Yes")</f>
        <v>Yes</v>
      </c>
      <c r="D2754" s="40">
        <f>MAX(DATE(Table1[Year],1,1),DATE(Table1[Year],1,1)-WEEKDAY(DATE(Table1[Year],1,1),2)+(Table1[WeekNum]-1)*7+1)</f>
        <v>44606</v>
      </c>
      <c r="E2754" s="40">
        <f>MIN(DATE(Table1[Year]+1,1,0),DATE(Table1[Year],1,1)-WEEKDAY(DATE(Table1[Year],1,1),2)+Table1[WeekNum]*7)</f>
        <v>44612</v>
      </c>
      <c r="F2754" s="15">
        <v>2022</v>
      </c>
      <c r="G2754" s="15">
        <f t="shared" ref="G2754:G2817" si="86">MONTH(DATE(F2754,1,H2754*7-2)-WEEKDAY(DATE(H2754,1,2)))</f>
        <v>2</v>
      </c>
      <c r="H2754" s="16">
        <v>8</v>
      </c>
      <c r="I2754" s="207" t="str">
        <f>"W" &amp;Table1[[#This Row],[WeekNum]]</f>
        <v>W8</v>
      </c>
      <c r="J2754" s="19" t="str">
        <f t="shared" ref="J2754:J2817" si="87">RIGHT(F2754,2)&amp;"-"&amp;TEXT(H2754,"W00")</f>
        <v>22-W08</v>
      </c>
      <c r="K2754" s="4" t="s">
        <v>429</v>
      </c>
      <c r="L2754" s="4"/>
      <c r="M2754" s="4" t="s">
        <v>77</v>
      </c>
      <c r="N2754" s="266" t="s">
        <v>368</v>
      </c>
      <c r="O2754" s="266" t="s">
        <v>386</v>
      </c>
      <c r="P2754" s="11" t="s">
        <v>387</v>
      </c>
      <c r="Q2754" s="11" t="s">
        <v>419</v>
      </c>
      <c r="R2754" s="3">
        <v>0</v>
      </c>
      <c r="S2754" s="3">
        <v>0</v>
      </c>
      <c r="T2754" s="206">
        <f>ABS(Table1[[#This Row],[Prod]]-Table1[[#This Row],[Planned]])</f>
        <v>0</v>
      </c>
      <c r="U2754" s="209">
        <f>IF(ABS(Table1[[#This Row],[Prod]]-Table1[[#This Row],[Planned]])&gt;Table1[[#This Row],[Planned]],0,IF(Table1[[#This Row],[Planned]]=0,0,1-ABS(Table1[[#This Row],[Prod]]-Table1[[#This Row],[Planned]])/Table1[[#This Row],[Planned]]))</f>
        <v>0</v>
      </c>
      <c r="V2754" s="11"/>
      <c r="W2754" s="11"/>
      <c r="X2754" s="27">
        <v>0</v>
      </c>
      <c r="Y2754" s="206">
        <f>Table1[[#This Row],[Prod]]</f>
        <v>0</v>
      </c>
      <c r="Z2754" s="206">
        <f>ABS(Table1[[#This Row],[Prod2]]-Table1[[#This Row],[Plan Revised]])</f>
        <v>0</v>
      </c>
      <c r="AA2754" s="209">
        <f>IF(ABS(Table1[[#This Row],[Prod2]]-Table1[[#This Row],[Plan Revised]])&gt;Table1[[#This Row],[Plan Revised]],0,IF(Table1[[#This Row],[Plan Revised]]=0,0,1-ABS(Table1[[#This Row],[Prod2]]-Table1[[#This Row],[Plan Revised]])/Table1[[#This Row],[Plan Revised]]))</f>
        <v>0</v>
      </c>
      <c r="AB2754" s="3"/>
      <c r="AC2754" s="30"/>
      <c r="AD2754"/>
      <c r="AF2754"/>
    </row>
    <row r="2755" spans="1:32">
      <c r="A2755" s="15" t="str">
        <f>IF(Table1[Week]=WeekSel,"Yes","No")</f>
        <v>No</v>
      </c>
      <c r="B2755" s="15" t="str">
        <f>IF((Table1[StartDate]&gt;=Date.GraphMin)*(Table1[StartDate]&lt;=Date.GraphMax)=1,"Yes","No")</f>
        <v>No</v>
      </c>
      <c r="C2755" s="15" t="str">
        <f>IF(OR(Table1[[#This Row],[Site]]="FOOD MILLING",Table1[[#This Row],[Site]]="GODACO"), "No", "Yes")</f>
        <v>Yes</v>
      </c>
      <c r="D2755" s="40">
        <f>MAX(DATE(Table1[Year],1,1),DATE(Table1[Year],1,1)-WEEKDAY(DATE(Table1[Year],1,1),2)+(Table1[WeekNum]-1)*7+1)</f>
        <v>44606</v>
      </c>
      <c r="E2755" s="40">
        <f>MIN(DATE(Table1[Year]+1,1,0),DATE(Table1[Year],1,1)-WEEKDAY(DATE(Table1[Year],1,1),2)+Table1[WeekNum]*7)</f>
        <v>44612</v>
      </c>
      <c r="F2755" s="15">
        <v>2022</v>
      </c>
      <c r="G2755" s="15">
        <f t="shared" si="86"/>
        <v>2</v>
      </c>
      <c r="H2755" s="16">
        <v>8</v>
      </c>
      <c r="I2755" s="207" t="str">
        <f>"W" &amp;Table1[[#This Row],[WeekNum]]</f>
        <v>W8</v>
      </c>
      <c r="J2755" s="19" t="str">
        <f t="shared" si="87"/>
        <v>22-W08</v>
      </c>
      <c r="K2755" s="4" t="s">
        <v>494</v>
      </c>
      <c r="L2755" s="4"/>
      <c r="M2755" s="4" t="s">
        <v>77</v>
      </c>
      <c r="N2755" s="266" t="s">
        <v>368</v>
      </c>
      <c r="O2755" s="266" t="s">
        <v>386</v>
      </c>
      <c r="P2755" s="11" t="s">
        <v>387</v>
      </c>
      <c r="Q2755" s="11" t="s">
        <v>419</v>
      </c>
      <c r="R2755" s="3">
        <v>0</v>
      </c>
      <c r="S2755" s="3">
        <v>0</v>
      </c>
      <c r="T2755" s="206">
        <f>ABS(Table1[[#This Row],[Prod]]-Table1[[#This Row],[Planned]])</f>
        <v>0</v>
      </c>
      <c r="U2755" s="209">
        <f>IF(ABS(Table1[[#This Row],[Prod]]-Table1[[#This Row],[Planned]])&gt;Table1[[#This Row],[Planned]],0,IF(Table1[[#This Row],[Planned]]=0,0,1-ABS(Table1[[#This Row],[Prod]]-Table1[[#This Row],[Planned]])/Table1[[#This Row],[Planned]]))</f>
        <v>0</v>
      </c>
      <c r="V2755" s="11"/>
      <c r="W2755" s="11"/>
      <c r="X2755" s="27">
        <v>0</v>
      </c>
      <c r="Y2755" s="206">
        <f>Table1[[#This Row],[Prod]]</f>
        <v>0</v>
      </c>
      <c r="Z2755" s="206">
        <f>ABS(Table1[[#This Row],[Prod2]]-Table1[[#This Row],[Plan Revised]])</f>
        <v>0</v>
      </c>
      <c r="AA2755" s="209">
        <f>IF(ABS(Table1[[#This Row],[Prod2]]-Table1[[#This Row],[Plan Revised]])&gt;Table1[[#This Row],[Plan Revised]],0,IF(Table1[[#This Row],[Plan Revised]]=0,0,1-ABS(Table1[[#This Row],[Prod2]]-Table1[[#This Row],[Plan Revised]])/Table1[[#This Row],[Plan Revised]]))</f>
        <v>0</v>
      </c>
      <c r="AB2755" s="3"/>
      <c r="AC2755" s="30"/>
      <c r="AD2755"/>
      <c r="AF2755"/>
    </row>
    <row r="2756" spans="1:32">
      <c r="A2756" s="15" t="str">
        <f>IF(Table1[Week]=WeekSel,"Yes","No")</f>
        <v>No</v>
      </c>
      <c r="B2756" s="15" t="str">
        <f>IF((Table1[StartDate]&gt;=Date.GraphMin)*(Table1[StartDate]&lt;=Date.GraphMax)=1,"Yes","No")</f>
        <v>No</v>
      </c>
      <c r="C2756" s="15" t="str">
        <f>IF(OR(Table1[[#This Row],[Site]]="FOOD MILLING",Table1[[#This Row],[Site]]="GODACO"), "No", "Yes")</f>
        <v>Yes</v>
      </c>
      <c r="D2756" s="40">
        <f>MAX(DATE(Table1[Year],1,1),DATE(Table1[Year],1,1)-WEEKDAY(DATE(Table1[Year],1,1),2)+(Table1[WeekNum]-1)*7+1)</f>
        <v>44606</v>
      </c>
      <c r="E2756" s="40">
        <f>MIN(DATE(Table1[Year]+1,1,0),DATE(Table1[Year],1,1)-WEEKDAY(DATE(Table1[Year],1,1),2)+Table1[WeekNum]*7)</f>
        <v>44612</v>
      </c>
      <c r="F2756" s="15">
        <v>2022</v>
      </c>
      <c r="G2756" s="15">
        <f t="shared" si="86"/>
        <v>2</v>
      </c>
      <c r="H2756" s="16">
        <v>8</v>
      </c>
      <c r="I2756" s="207" t="str">
        <f>"W" &amp;Table1[[#This Row],[WeekNum]]</f>
        <v>W8</v>
      </c>
      <c r="J2756" s="19" t="str">
        <f t="shared" si="87"/>
        <v>22-W08</v>
      </c>
      <c r="K2756" s="4" t="s">
        <v>495</v>
      </c>
      <c r="L2756" s="4"/>
      <c r="M2756" s="4" t="s">
        <v>77</v>
      </c>
      <c r="N2756" s="266" t="s">
        <v>368</v>
      </c>
      <c r="O2756" s="266" t="s">
        <v>386</v>
      </c>
      <c r="P2756" s="11" t="s">
        <v>387</v>
      </c>
      <c r="Q2756" s="11" t="s">
        <v>419</v>
      </c>
      <c r="R2756" s="3">
        <v>0</v>
      </c>
      <c r="S2756" s="3">
        <v>0</v>
      </c>
      <c r="T2756" s="206">
        <f>ABS(Table1[[#This Row],[Prod]]-Table1[[#This Row],[Planned]])</f>
        <v>0</v>
      </c>
      <c r="U2756" s="209">
        <f>IF(ABS(Table1[[#This Row],[Prod]]-Table1[[#This Row],[Planned]])&gt;Table1[[#This Row],[Planned]],0,IF(Table1[[#This Row],[Planned]]=0,0,1-ABS(Table1[[#This Row],[Prod]]-Table1[[#This Row],[Planned]])/Table1[[#This Row],[Planned]]))</f>
        <v>0</v>
      </c>
      <c r="V2756" s="11"/>
      <c r="W2756" s="11"/>
      <c r="X2756" s="27">
        <v>0</v>
      </c>
      <c r="Y2756" s="206">
        <f>Table1[[#This Row],[Prod]]</f>
        <v>0</v>
      </c>
      <c r="Z2756" s="206">
        <f>ABS(Table1[[#This Row],[Prod2]]-Table1[[#This Row],[Plan Revised]])</f>
        <v>0</v>
      </c>
      <c r="AA2756" s="209">
        <f>IF(ABS(Table1[[#This Row],[Prod2]]-Table1[[#This Row],[Plan Revised]])&gt;Table1[[#This Row],[Plan Revised]],0,IF(Table1[[#This Row],[Plan Revised]]=0,0,1-ABS(Table1[[#This Row],[Prod2]]-Table1[[#This Row],[Plan Revised]])/Table1[[#This Row],[Plan Revised]]))</f>
        <v>0</v>
      </c>
      <c r="AB2756" s="3"/>
      <c r="AC2756" s="30"/>
      <c r="AD2756"/>
      <c r="AF2756"/>
    </row>
    <row r="2757" spans="1:32">
      <c r="A2757" s="15" t="str">
        <f>IF(Table1[Week]=WeekSel,"Yes","No")</f>
        <v>No</v>
      </c>
      <c r="B2757" s="15" t="str">
        <f>IF((Table1[StartDate]&gt;=Date.GraphMin)*(Table1[StartDate]&lt;=Date.GraphMax)=1,"Yes","No")</f>
        <v>No</v>
      </c>
      <c r="C2757" s="15" t="str">
        <f>IF(OR(Table1[[#This Row],[Site]]="FOOD MILLING",Table1[[#This Row],[Site]]="GODACO"), "No", "Yes")</f>
        <v>Yes</v>
      </c>
      <c r="D2757" s="40">
        <f>MAX(DATE(Table1[Year],1,1),DATE(Table1[Year],1,1)-WEEKDAY(DATE(Table1[Year],1,1),2)+(Table1[WeekNum]-1)*7+1)</f>
        <v>44606</v>
      </c>
      <c r="E2757" s="40">
        <f>MIN(DATE(Table1[Year]+1,1,0),DATE(Table1[Year],1,1)-WEEKDAY(DATE(Table1[Year],1,1),2)+Table1[WeekNum]*7)</f>
        <v>44612</v>
      </c>
      <c r="F2757" s="15">
        <v>2022</v>
      </c>
      <c r="G2757" s="15">
        <f t="shared" si="86"/>
        <v>2</v>
      </c>
      <c r="H2757" s="16">
        <v>8</v>
      </c>
      <c r="I2757" s="207" t="str">
        <f>"W" &amp;Table1[[#This Row],[WeekNum]]</f>
        <v>W8</v>
      </c>
      <c r="J2757" s="19" t="str">
        <f t="shared" si="87"/>
        <v>22-W08</v>
      </c>
      <c r="K2757" s="4" t="s">
        <v>473</v>
      </c>
      <c r="L2757" s="4"/>
      <c r="M2757" s="4" t="s">
        <v>77</v>
      </c>
      <c r="N2757" s="266" t="s">
        <v>368</v>
      </c>
      <c r="O2757" s="266" t="s">
        <v>386</v>
      </c>
      <c r="P2757" s="11" t="s">
        <v>410</v>
      </c>
      <c r="Q2757" s="11" t="s">
        <v>419</v>
      </c>
      <c r="R2757" s="3">
        <v>0</v>
      </c>
      <c r="S2757" s="3">
        <v>0</v>
      </c>
      <c r="T2757" s="206">
        <f>ABS(Table1[[#This Row],[Prod]]-Table1[[#This Row],[Planned]])</f>
        <v>0</v>
      </c>
      <c r="U2757" s="209">
        <f>IF(ABS(Table1[[#This Row],[Prod]]-Table1[[#This Row],[Planned]])&gt;Table1[[#This Row],[Planned]],0,IF(Table1[[#This Row],[Planned]]=0,0,1-ABS(Table1[[#This Row],[Prod]]-Table1[[#This Row],[Planned]])/Table1[[#This Row],[Planned]]))</f>
        <v>0</v>
      </c>
      <c r="V2757" s="11"/>
      <c r="W2757" s="11"/>
      <c r="X2757" s="27">
        <v>0</v>
      </c>
      <c r="Y2757" s="206">
        <f>Table1[[#This Row],[Prod]]</f>
        <v>0</v>
      </c>
      <c r="Z2757" s="206">
        <f>ABS(Table1[[#This Row],[Prod2]]-Table1[[#This Row],[Plan Revised]])</f>
        <v>0</v>
      </c>
      <c r="AA2757" s="209">
        <f>IF(ABS(Table1[[#This Row],[Prod2]]-Table1[[#This Row],[Plan Revised]])&gt;Table1[[#This Row],[Plan Revised]],0,IF(Table1[[#This Row],[Plan Revised]]=0,0,1-ABS(Table1[[#This Row],[Prod2]]-Table1[[#This Row],[Plan Revised]])/Table1[[#This Row],[Plan Revised]]))</f>
        <v>0</v>
      </c>
      <c r="AB2757" s="3"/>
      <c r="AC2757" s="30"/>
      <c r="AD2757"/>
      <c r="AF2757"/>
    </row>
    <row r="2758" spans="1:32">
      <c r="A2758" s="15" t="str">
        <f>IF(Table1[Week]=WeekSel,"Yes","No")</f>
        <v>No</v>
      </c>
      <c r="B2758" s="15" t="str">
        <f>IF((Table1[StartDate]&gt;=Date.GraphMin)*(Table1[StartDate]&lt;=Date.GraphMax)=1,"Yes","No")</f>
        <v>No</v>
      </c>
      <c r="C2758" s="15" t="str">
        <f>IF(OR(Table1[[#This Row],[Site]]="FOOD MILLING",Table1[[#This Row],[Site]]="GODACO"), "No", "Yes")</f>
        <v>Yes</v>
      </c>
      <c r="D2758" s="40">
        <f>MAX(DATE(Table1[Year],1,1),DATE(Table1[Year],1,1)-WEEKDAY(DATE(Table1[Year],1,1),2)+(Table1[WeekNum]-1)*7+1)</f>
        <v>44606</v>
      </c>
      <c r="E2758" s="40">
        <f>MIN(DATE(Table1[Year]+1,1,0),DATE(Table1[Year],1,1)-WEEKDAY(DATE(Table1[Year],1,1),2)+Table1[WeekNum]*7)</f>
        <v>44612</v>
      </c>
      <c r="F2758" s="15">
        <v>2022</v>
      </c>
      <c r="G2758" s="15">
        <f t="shared" si="86"/>
        <v>2</v>
      </c>
      <c r="H2758" s="16">
        <v>8</v>
      </c>
      <c r="I2758" s="207" t="str">
        <f>"W" &amp;Table1[[#This Row],[WeekNum]]</f>
        <v>W8</v>
      </c>
      <c r="J2758" s="19" t="str">
        <f t="shared" si="87"/>
        <v>22-W08</v>
      </c>
      <c r="K2758" s="4" t="s">
        <v>474</v>
      </c>
      <c r="L2758" s="4"/>
      <c r="M2758" s="4" t="s">
        <v>77</v>
      </c>
      <c r="N2758" s="266" t="s">
        <v>368</v>
      </c>
      <c r="O2758" s="266" t="s">
        <v>386</v>
      </c>
      <c r="P2758" s="11" t="s">
        <v>410</v>
      </c>
      <c r="Q2758" s="11" t="s">
        <v>419</v>
      </c>
      <c r="R2758" s="3">
        <v>0</v>
      </c>
      <c r="S2758" s="3">
        <v>0</v>
      </c>
      <c r="T2758" s="206">
        <f>ABS(Table1[[#This Row],[Prod]]-Table1[[#This Row],[Planned]])</f>
        <v>0</v>
      </c>
      <c r="U2758" s="209">
        <f>IF(ABS(Table1[[#This Row],[Prod]]-Table1[[#This Row],[Planned]])&gt;Table1[[#This Row],[Planned]],0,IF(Table1[[#This Row],[Planned]]=0,0,1-ABS(Table1[[#This Row],[Prod]]-Table1[[#This Row],[Planned]])/Table1[[#This Row],[Planned]]))</f>
        <v>0</v>
      </c>
      <c r="V2758" s="11"/>
      <c r="W2758" s="11"/>
      <c r="X2758" s="27">
        <v>0</v>
      </c>
      <c r="Y2758" s="206">
        <f>Table1[[#This Row],[Prod]]</f>
        <v>0</v>
      </c>
      <c r="Z2758" s="206">
        <f>ABS(Table1[[#This Row],[Prod2]]-Table1[[#This Row],[Plan Revised]])</f>
        <v>0</v>
      </c>
      <c r="AA2758" s="209">
        <f>IF(ABS(Table1[[#This Row],[Prod2]]-Table1[[#This Row],[Plan Revised]])&gt;Table1[[#This Row],[Plan Revised]],0,IF(Table1[[#This Row],[Plan Revised]]=0,0,1-ABS(Table1[[#This Row],[Prod2]]-Table1[[#This Row],[Plan Revised]])/Table1[[#This Row],[Plan Revised]]))</f>
        <v>0</v>
      </c>
      <c r="AB2758" s="3"/>
      <c r="AC2758" s="30"/>
      <c r="AD2758"/>
      <c r="AF2758"/>
    </row>
    <row r="2759" spans="1:32">
      <c r="A2759" s="15" t="str">
        <f>IF(Table1[Week]=WeekSel,"Yes","No")</f>
        <v>No</v>
      </c>
      <c r="B2759" s="15" t="str">
        <f>IF((Table1[StartDate]&gt;=Date.GraphMin)*(Table1[StartDate]&lt;=Date.GraphMax)=1,"Yes","No")</f>
        <v>No</v>
      </c>
      <c r="C2759" s="15" t="str">
        <f>IF(OR(Table1[[#This Row],[Site]]="FOOD MILLING",Table1[[#This Row],[Site]]="GODACO"), "No", "Yes")</f>
        <v>Yes</v>
      </c>
      <c r="D2759" s="40">
        <f>MAX(DATE(Table1[Year],1,1),DATE(Table1[Year],1,1)-WEEKDAY(DATE(Table1[Year],1,1),2)+(Table1[WeekNum]-1)*7+1)</f>
        <v>44606</v>
      </c>
      <c r="E2759" s="40">
        <f>MIN(DATE(Table1[Year]+1,1,0),DATE(Table1[Year],1,1)-WEEKDAY(DATE(Table1[Year],1,1),2)+Table1[WeekNum]*7)</f>
        <v>44612</v>
      </c>
      <c r="F2759" s="15">
        <v>2022</v>
      </c>
      <c r="G2759" s="15">
        <f t="shared" si="86"/>
        <v>2</v>
      </c>
      <c r="H2759" s="16">
        <v>8</v>
      </c>
      <c r="I2759" s="207" t="str">
        <f>"W" &amp;Table1[[#This Row],[WeekNum]]</f>
        <v>W8</v>
      </c>
      <c r="J2759" s="19" t="str">
        <f t="shared" si="87"/>
        <v>22-W08</v>
      </c>
      <c r="K2759" s="4" t="s">
        <v>430</v>
      </c>
      <c r="L2759" s="4"/>
      <c r="M2759" s="4" t="s">
        <v>77</v>
      </c>
      <c r="N2759" s="266" t="s">
        <v>368</v>
      </c>
      <c r="O2759" s="266" t="s">
        <v>386</v>
      </c>
      <c r="P2759" s="11" t="s">
        <v>387</v>
      </c>
      <c r="Q2759" s="11" t="s">
        <v>419</v>
      </c>
      <c r="R2759" s="3">
        <v>5600</v>
      </c>
      <c r="S2759" s="3">
        <v>6483</v>
      </c>
      <c r="T2759" s="206">
        <f>ABS(Table1[[#This Row],[Prod]]-Table1[[#This Row],[Planned]])</f>
        <v>883</v>
      </c>
      <c r="U2759" s="209">
        <f>IF(ABS(Table1[[#This Row],[Prod]]-Table1[[#This Row],[Planned]])&gt;Table1[[#This Row],[Planned]],0,IF(Table1[[#This Row],[Planned]]=0,0,1-ABS(Table1[[#This Row],[Prod]]-Table1[[#This Row],[Planned]])/Table1[[#This Row],[Planned]]))</f>
        <v>0.84232142857142855</v>
      </c>
      <c r="V2759" s="11"/>
      <c r="W2759" s="11"/>
      <c r="X2759" s="27">
        <v>6520</v>
      </c>
      <c r="Y2759" s="206">
        <f>Table1[[#This Row],[Prod]]</f>
        <v>6483</v>
      </c>
      <c r="Z2759" s="206">
        <f>ABS(Table1[[#This Row],[Prod2]]-Table1[[#This Row],[Plan Revised]])</f>
        <v>37</v>
      </c>
      <c r="AA2759" s="209">
        <f>IF(ABS(Table1[[#This Row],[Prod2]]-Table1[[#This Row],[Plan Revised]])&gt;Table1[[#This Row],[Plan Revised]],0,IF(Table1[[#This Row],[Plan Revised]]=0,0,1-ABS(Table1[[#This Row],[Prod2]]-Table1[[#This Row],[Plan Revised]])/Table1[[#This Row],[Plan Revised]]))</f>
        <v>0.99432515337423311</v>
      </c>
      <c r="AB2759" s="3"/>
      <c r="AC2759" s="30"/>
      <c r="AD2759"/>
      <c r="AF2759"/>
    </row>
    <row r="2760" spans="1:32">
      <c r="A2760" s="15" t="str">
        <f>IF(Table1[Week]=WeekSel,"Yes","No")</f>
        <v>No</v>
      </c>
      <c r="B2760" s="15" t="str">
        <f>IF((Table1[StartDate]&gt;=Date.GraphMin)*(Table1[StartDate]&lt;=Date.GraphMax)=1,"Yes","No")</f>
        <v>No</v>
      </c>
      <c r="C2760" s="15" t="str">
        <f>IF(OR(Table1[[#This Row],[Site]]="FOOD MILLING",Table1[[#This Row],[Site]]="GODACO"), "No", "Yes")</f>
        <v>Yes</v>
      </c>
      <c r="D2760" s="40">
        <f>MAX(DATE(Table1[Year],1,1),DATE(Table1[Year],1,1)-WEEKDAY(DATE(Table1[Year],1,1),2)+(Table1[WeekNum]-1)*7+1)</f>
        <v>44606</v>
      </c>
      <c r="E2760" s="40">
        <f>MIN(DATE(Table1[Year]+1,1,0),DATE(Table1[Year],1,1)-WEEKDAY(DATE(Table1[Year],1,1),2)+Table1[WeekNum]*7)</f>
        <v>44612</v>
      </c>
      <c r="F2760" s="15">
        <v>2022</v>
      </c>
      <c r="G2760" s="15">
        <f t="shared" si="86"/>
        <v>2</v>
      </c>
      <c r="H2760" s="16">
        <v>8</v>
      </c>
      <c r="I2760" s="207" t="str">
        <f>"W" &amp;Table1[[#This Row],[WeekNum]]</f>
        <v>W8</v>
      </c>
      <c r="J2760" s="19" t="str">
        <f t="shared" si="87"/>
        <v>22-W08</v>
      </c>
      <c r="K2760" s="4" t="s">
        <v>431</v>
      </c>
      <c r="L2760" s="4"/>
      <c r="M2760" s="4" t="s">
        <v>77</v>
      </c>
      <c r="N2760" s="266" t="s">
        <v>368</v>
      </c>
      <c r="O2760" s="266" t="s">
        <v>386</v>
      </c>
      <c r="P2760" s="11" t="s">
        <v>387</v>
      </c>
      <c r="Q2760" s="11" t="s">
        <v>419</v>
      </c>
      <c r="R2760" s="3">
        <v>2280</v>
      </c>
      <c r="S2760" s="3">
        <v>2280</v>
      </c>
      <c r="T2760" s="206">
        <f>ABS(Table1[[#This Row],[Prod]]-Table1[[#This Row],[Planned]])</f>
        <v>0</v>
      </c>
      <c r="U2760" s="209">
        <f>IF(ABS(Table1[[#This Row],[Prod]]-Table1[[#This Row],[Planned]])&gt;Table1[[#This Row],[Planned]],0,IF(Table1[[#This Row],[Planned]]=0,0,1-ABS(Table1[[#This Row],[Prod]]-Table1[[#This Row],[Planned]])/Table1[[#This Row],[Planned]]))</f>
        <v>1</v>
      </c>
      <c r="V2760" s="11"/>
      <c r="W2760" s="11"/>
      <c r="X2760" s="27">
        <v>2280</v>
      </c>
      <c r="Y2760" s="206">
        <f>Table1[[#This Row],[Prod]]</f>
        <v>2280</v>
      </c>
      <c r="Z2760" s="206">
        <f>ABS(Table1[[#This Row],[Prod2]]-Table1[[#This Row],[Plan Revised]])</f>
        <v>0</v>
      </c>
      <c r="AA2760" s="209">
        <f>IF(ABS(Table1[[#This Row],[Prod2]]-Table1[[#This Row],[Plan Revised]])&gt;Table1[[#This Row],[Plan Revised]],0,IF(Table1[[#This Row],[Plan Revised]]=0,0,1-ABS(Table1[[#This Row],[Prod2]]-Table1[[#This Row],[Plan Revised]])/Table1[[#This Row],[Plan Revised]]))</f>
        <v>1</v>
      </c>
      <c r="AB2760" s="3"/>
      <c r="AC2760" s="30"/>
      <c r="AD2760"/>
      <c r="AF2760"/>
    </row>
    <row r="2761" spans="1:32">
      <c r="A2761" s="15" t="str">
        <f>IF(Table1[Week]=WeekSel,"Yes","No")</f>
        <v>No</v>
      </c>
      <c r="B2761" s="15" t="str">
        <f>IF((Table1[StartDate]&gt;=Date.GraphMin)*(Table1[StartDate]&lt;=Date.GraphMax)=1,"Yes","No")</f>
        <v>No</v>
      </c>
      <c r="C2761" s="15" t="str">
        <f>IF(OR(Table1[[#This Row],[Site]]="FOOD MILLING",Table1[[#This Row],[Site]]="GODACO"), "No", "Yes")</f>
        <v>Yes</v>
      </c>
      <c r="D2761" s="40">
        <f>MAX(DATE(Table1[Year],1,1),DATE(Table1[Year],1,1)-WEEKDAY(DATE(Table1[Year],1,1),2)+(Table1[WeekNum]-1)*7+1)</f>
        <v>44606</v>
      </c>
      <c r="E2761" s="40">
        <f>MIN(DATE(Table1[Year]+1,1,0),DATE(Table1[Year],1,1)-WEEKDAY(DATE(Table1[Year],1,1),2)+Table1[WeekNum]*7)</f>
        <v>44612</v>
      </c>
      <c r="F2761" s="15">
        <v>2022</v>
      </c>
      <c r="G2761" s="15">
        <f t="shared" si="86"/>
        <v>2</v>
      </c>
      <c r="H2761" s="16">
        <v>8</v>
      </c>
      <c r="I2761" s="207" t="str">
        <f>"W" &amp;Table1[[#This Row],[WeekNum]]</f>
        <v>W8</v>
      </c>
      <c r="J2761" s="19" t="str">
        <f t="shared" si="87"/>
        <v>22-W08</v>
      </c>
      <c r="K2761" s="4" t="s">
        <v>432</v>
      </c>
      <c r="L2761" s="4"/>
      <c r="M2761" s="4" t="s">
        <v>77</v>
      </c>
      <c r="N2761" s="266" t="s">
        <v>368</v>
      </c>
      <c r="O2761" s="266" t="s">
        <v>386</v>
      </c>
      <c r="P2761" s="11" t="s">
        <v>387</v>
      </c>
      <c r="Q2761" s="11" t="s">
        <v>419</v>
      </c>
      <c r="R2761" s="3">
        <v>0</v>
      </c>
      <c r="S2761" s="3">
        <v>0</v>
      </c>
      <c r="T2761" s="206">
        <f>ABS(Table1[[#This Row],[Prod]]-Table1[[#This Row],[Planned]])</f>
        <v>0</v>
      </c>
      <c r="U2761" s="209">
        <f>IF(ABS(Table1[[#This Row],[Prod]]-Table1[[#This Row],[Planned]])&gt;Table1[[#This Row],[Planned]],0,IF(Table1[[#This Row],[Planned]]=0,0,1-ABS(Table1[[#This Row],[Prod]]-Table1[[#This Row],[Planned]])/Table1[[#This Row],[Planned]]))</f>
        <v>0</v>
      </c>
      <c r="V2761" s="11"/>
      <c r="W2761" s="11"/>
      <c r="X2761" s="27">
        <v>0</v>
      </c>
      <c r="Y2761" s="206">
        <f>Table1[[#This Row],[Prod]]</f>
        <v>0</v>
      </c>
      <c r="Z2761" s="206">
        <f>ABS(Table1[[#This Row],[Prod2]]-Table1[[#This Row],[Plan Revised]])</f>
        <v>0</v>
      </c>
      <c r="AA2761" s="209">
        <f>IF(ABS(Table1[[#This Row],[Prod2]]-Table1[[#This Row],[Plan Revised]])&gt;Table1[[#This Row],[Plan Revised]],0,IF(Table1[[#This Row],[Plan Revised]]=0,0,1-ABS(Table1[[#This Row],[Prod2]]-Table1[[#This Row],[Plan Revised]])/Table1[[#This Row],[Plan Revised]]))</f>
        <v>0</v>
      </c>
      <c r="AB2761" s="3"/>
      <c r="AC2761" s="30"/>
      <c r="AD2761"/>
      <c r="AF2761"/>
    </row>
    <row r="2762" spans="1:32">
      <c r="A2762" s="15" t="str">
        <f>IF(Table1[Week]=WeekSel,"Yes","No")</f>
        <v>No</v>
      </c>
      <c r="B2762" s="15" t="str">
        <f>IF((Table1[StartDate]&gt;=Date.GraphMin)*(Table1[StartDate]&lt;=Date.GraphMax)=1,"Yes","No")</f>
        <v>No</v>
      </c>
      <c r="C2762" s="15" t="str">
        <f>IF(OR(Table1[[#This Row],[Site]]="FOOD MILLING",Table1[[#This Row],[Site]]="GODACO"), "No", "Yes")</f>
        <v>Yes</v>
      </c>
      <c r="D2762" s="40">
        <f>MAX(DATE(Table1[Year],1,1),DATE(Table1[Year],1,1)-WEEKDAY(DATE(Table1[Year],1,1),2)+(Table1[WeekNum]-1)*7+1)</f>
        <v>44606</v>
      </c>
      <c r="E2762" s="40">
        <f>MIN(DATE(Table1[Year]+1,1,0),DATE(Table1[Year],1,1)-WEEKDAY(DATE(Table1[Year],1,1),2)+Table1[WeekNum]*7)</f>
        <v>44612</v>
      </c>
      <c r="F2762" s="15">
        <v>2022</v>
      </c>
      <c r="G2762" s="15">
        <f t="shared" si="86"/>
        <v>2</v>
      </c>
      <c r="H2762" s="16">
        <v>8</v>
      </c>
      <c r="I2762" s="207" t="str">
        <f>"W" &amp;Table1[[#This Row],[WeekNum]]</f>
        <v>W8</v>
      </c>
      <c r="J2762" s="19" t="str">
        <f t="shared" si="87"/>
        <v>22-W08</v>
      </c>
      <c r="K2762" s="4" t="s">
        <v>434</v>
      </c>
      <c r="L2762" s="4"/>
      <c r="M2762" s="4" t="s">
        <v>77</v>
      </c>
      <c r="N2762" s="266" t="s">
        <v>368</v>
      </c>
      <c r="O2762" s="266" t="s">
        <v>386</v>
      </c>
      <c r="P2762" s="11" t="s">
        <v>387</v>
      </c>
      <c r="Q2762" s="11" t="s">
        <v>419</v>
      </c>
      <c r="R2762" s="3">
        <v>0</v>
      </c>
      <c r="S2762" s="3">
        <v>0</v>
      </c>
      <c r="T2762" s="206">
        <f>ABS(Table1[[#This Row],[Prod]]-Table1[[#This Row],[Planned]])</f>
        <v>0</v>
      </c>
      <c r="U2762" s="209">
        <f>IF(ABS(Table1[[#This Row],[Prod]]-Table1[[#This Row],[Planned]])&gt;Table1[[#This Row],[Planned]],0,IF(Table1[[#This Row],[Planned]]=0,0,1-ABS(Table1[[#This Row],[Prod]]-Table1[[#This Row],[Planned]])/Table1[[#This Row],[Planned]]))</f>
        <v>0</v>
      </c>
      <c r="V2762" s="11"/>
      <c r="W2762" s="11"/>
      <c r="X2762" s="27">
        <v>0</v>
      </c>
      <c r="Y2762" s="206">
        <f>Table1[[#This Row],[Prod]]</f>
        <v>0</v>
      </c>
      <c r="Z2762" s="206">
        <f>ABS(Table1[[#This Row],[Prod2]]-Table1[[#This Row],[Plan Revised]])</f>
        <v>0</v>
      </c>
      <c r="AA2762" s="209">
        <f>IF(ABS(Table1[[#This Row],[Prod2]]-Table1[[#This Row],[Plan Revised]])&gt;Table1[[#This Row],[Plan Revised]],0,IF(Table1[[#This Row],[Plan Revised]]=0,0,1-ABS(Table1[[#This Row],[Prod2]]-Table1[[#This Row],[Plan Revised]])/Table1[[#This Row],[Plan Revised]]))</f>
        <v>0</v>
      </c>
      <c r="AB2762" s="3"/>
      <c r="AC2762" s="30"/>
      <c r="AD2762"/>
      <c r="AF2762"/>
    </row>
    <row r="2763" spans="1:32">
      <c r="A2763" s="15" t="str">
        <f>IF(Table1[Week]=WeekSel,"Yes","No")</f>
        <v>No</v>
      </c>
      <c r="B2763" s="15" t="str">
        <f>IF((Table1[StartDate]&gt;=Date.GraphMin)*(Table1[StartDate]&lt;=Date.GraphMax)=1,"Yes","No")</f>
        <v>No</v>
      </c>
      <c r="C2763" s="15" t="str">
        <f>IF(OR(Table1[[#This Row],[Site]]="FOOD MILLING",Table1[[#This Row],[Site]]="GODACO"), "No", "Yes")</f>
        <v>Yes</v>
      </c>
      <c r="D2763" s="40">
        <f>MAX(DATE(Table1[Year],1,1),DATE(Table1[Year],1,1)-WEEKDAY(DATE(Table1[Year],1,1),2)+(Table1[WeekNum]-1)*7+1)</f>
        <v>44606</v>
      </c>
      <c r="E2763" s="40">
        <f>MIN(DATE(Table1[Year]+1,1,0),DATE(Table1[Year],1,1)-WEEKDAY(DATE(Table1[Year],1,1),2)+Table1[WeekNum]*7)</f>
        <v>44612</v>
      </c>
      <c r="F2763" s="15">
        <v>2022</v>
      </c>
      <c r="G2763" s="15">
        <f t="shared" si="86"/>
        <v>2</v>
      </c>
      <c r="H2763" s="16">
        <v>8</v>
      </c>
      <c r="I2763" s="207" t="str">
        <f>"W" &amp;Table1[[#This Row],[WeekNum]]</f>
        <v>W8</v>
      </c>
      <c r="J2763" s="19" t="str">
        <f t="shared" si="87"/>
        <v>22-W08</v>
      </c>
      <c r="K2763" s="4" t="s">
        <v>433</v>
      </c>
      <c r="L2763" s="4"/>
      <c r="M2763" s="4" t="s">
        <v>77</v>
      </c>
      <c r="N2763" s="266" t="s">
        <v>368</v>
      </c>
      <c r="O2763" s="266" t="s">
        <v>386</v>
      </c>
      <c r="P2763" s="11" t="s">
        <v>387</v>
      </c>
      <c r="Q2763" s="11" t="s">
        <v>419</v>
      </c>
      <c r="R2763" s="3">
        <v>0</v>
      </c>
      <c r="S2763" s="3">
        <v>0</v>
      </c>
      <c r="T2763" s="206">
        <f>ABS(Table1[[#This Row],[Prod]]-Table1[[#This Row],[Planned]])</f>
        <v>0</v>
      </c>
      <c r="U2763" s="209">
        <f>IF(ABS(Table1[[#This Row],[Prod]]-Table1[[#This Row],[Planned]])&gt;Table1[[#This Row],[Planned]],0,IF(Table1[[#This Row],[Planned]]=0,0,1-ABS(Table1[[#This Row],[Prod]]-Table1[[#This Row],[Planned]])/Table1[[#This Row],[Planned]]))</f>
        <v>0</v>
      </c>
      <c r="V2763" s="11"/>
      <c r="W2763" s="11"/>
      <c r="X2763" s="27">
        <v>0</v>
      </c>
      <c r="Y2763" s="206">
        <f>Table1[[#This Row],[Prod]]</f>
        <v>0</v>
      </c>
      <c r="Z2763" s="206">
        <f>ABS(Table1[[#This Row],[Prod2]]-Table1[[#This Row],[Plan Revised]])</f>
        <v>0</v>
      </c>
      <c r="AA2763" s="209">
        <f>IF(ABS(Table1[[#This Row],[Prod2]]-Table1[[#This Row],[Plan Revised]])&gt;Table1[[#This Row],[Plan Revised]],0,IF(Table1[[#This Row],[Plan Revised]]=0,0,1-ABS(Table1[[#This Row],[Prod2]]-Table1[[#This Row],[Plan Revised]])/Table1[[#This Row],[Plan Revised]]))</f>
        <v>0</v>
      </c>
      <c r="AB2763" s="3"/>
      <c r="AC2763" s="30"/>
      <c r="AD2763"/>
      <c r="AF2763"/>
    </row>
    <row r="2764" spans="1:32">
      <c r="A2764" s="15" t="str">
        <f>IF(Table1[Week]=WeekSel,"Yes","No")</f>
        <v>No</v>
      </c>
      <c r="B2764" s="15" t="str">
        <f>IF((Table1[StartDate]&gt;=Date.GraphMin)*(Table1[StartDate]&lt;=Date.GraphMax)=1,"Yes","No")</f>
        <v>No</v>
      </c>
      <c r="C2764" s="15" t="str">
        <f>IF(OR(Table1[[#This Row],[Site]]="FOOD MILLING",Table1[[#This Row],[Site]]="GODACO"), "No", "Yes")</f>
        <v>Yes</v>
      </c>
      <c r="D2764" s="40">
        <f>MAX(DATE(Table1[Year],1,1),DATE(Table1[Year],1,1)-WEEKDAY(DATE(Table1[Year],1,1),2)+(Table1[WeekNum]-1)*7+1)</f>
        <v>44606</v>
      </c>
      <c r="E2764" s="40">
        <f>MIN(DATE(Table1[Year]+1,1,0),DATE(Table1[Year],1,1)-WEEKDAY(DATE(Table1[Year],1,1),2)+Table1[WeekNum]*7)</f>
        <v>44612</v>
      </c>
      <c r="F2764" s="15">
        <v>2022</v>
      </c>
      <c r="G2764" s="15">
        <f t="shared" si="86"/>
        <v>2</v>
      </c>
      <c r="H2764" s="16">
        <v>8</v>
      </c>
      <c r="I2764" s="207" t="str">
        <f>"W" &amp;Table1[[#This Row],[WeekNum]]</f>
        <v>W8</v>
      </c>
      <c r="J2764" s="19" t="str">
        <f t="shared" si="87"/>
        <v>22-W08</v>
      </c>
      <c r="K2764" s="4" t="s">
        <v>498</v>
      </c>
      <c r="L2764" s="4"/>
      <c r="M2764" s="4" t="s">
        <v>72</v>
      </c>
      <c r="N2764" s="4" t="s">
        <v>44</v>
      </c>
      <c r="O2764" s="266" t="s">
        <v>389</v>
      </c>
      <c r="P2764" s="11" t="s">
        <v>390</v>
      </c>
      <c r="Q2764" s="11" t="s">
        <v>421</v>
      </c>
      <c r="R2764" s="3">
        <v>465</v>
      </c>
      <c r="S2764" s="3">
        <v>331.20000000000005</v>
      </c>
      <c r="T2764" s="206">
        <f>ABS(Table1[[#This Row],[Prod]]-Table1[[#This Row],[Planned]])</f>
        <v>133.79999999999995</v>
      </c>
      <c r="U2764" s="209">
        <f>IF(ABS(Table1[[#This Row],[Prod]]-Table1[[#This Row],[Planned]])&gt;Table1[[#This Row],[Planned]],0,IF(Table1[[#This Row],[Planned]]=0,0,1-ABS(Table1[[#This Row],[Prod]]-Table1[[#This Row],[Planned]])/Table1[[#This Row],[Planned]]))</f>
        <v>0.71225806451612916</v>
      </c>
      <c r="V2764" s="11"/>
      <c r="W2764" s="11"/>
      <c r="X2764" s="27">
        <v>465</v>
      </c>
      <c r="Y2764" s="206">
        <f>Table1[[#This Row],[Prod]]</f>
        <v>331.20000000000005</v>
      </c>
      <c r="Z2764" s="206">
        <f>ABS(Table1[[#This Row],[Prod2]]-Table1[[#This Row],[Plan Revised]])</f>
        <v>133.79999999999995</v>
      </c>
      <c r="AA2764" s="209">
        <f>IF(ABS(Table1[[#This Row],[Prod2]]-Table1[[#This Row],[Plan Revised]])&gt;Table1[[#This Row],[Plan Revised]],0,IF(Table1[[#This Row],[Plan Revised]]=0,0,1-ABS(Table1[[#This Row],[Prod2]]-Table1[[#This Row],[Plan Revised]])/Table1[[#This Row],[Plan Revised]]))</f>
        <v>0.71225806451612916</v>
      </c>
      <c r="AB2764" s="3"/>
      <c r="AC2764" s="30"/>
      <c r="AD2764"/>
      <c r="AF2764"/>
    </row>
    <row r="2765" spans="1:32">
      <c r="A2765" s="15" t="str">
        <f>IF(Table1[Week]=WeekSel,"Yes","No")</f>
        <v>No</v>
      </c>
      <c r="B2765" s="15" t="str">
        <f>IF((Table1[StartDate]&gt;=Date.GraphMin)*(Table1[StartDate]&lt;=Date.GraphMax)=1,"Yes","No")</f>
        <v>No</v>
      </c>
      <c r="C2765" s="15" t="str">
        <f>IF(OR(Table1[[#This Row],[Site]]="FOOD MILLING",Table1[[#This Row],[Site]]="GODACO"), "No", "Yes")</f>
        <v>Yes</v>
      </c>
      <c r="D2765" s="40">
        <f>MAX(DATE(Table1[Year],1,1),DATE(Table1[Year],1,1)-WEEKDAY(DATE(Table1[Year],1,1),2)+(Table1[WeekNum]-1)*7+1)</f>
        <v>44606</v>
      </c>
      <c r="E2765" s="40">
        <f>MIN(DATE(Table1[Year]+1,1,0),DATE(Table1[Year],1,1)-WEEKDAY(DATE(Table1[Year],1,1),2)+Table1[WeekNum]*7)</f>
        <v>44612</v>
      </c>
      <c r="F2765" s="15">
        <v>2022</v>
      </c>
      <c r="G2765" s="15">
        <f t="shared" si="86"/>
        <v>2</v>
      </c>
      <c r="H2765" s="16">
        <v>8</v>
      </c>
      <c r="I2765" s="207" t="str">
        <f>"W" &amp;Table1[[#This Row],[WeekNum]]</f>
        <v>W8</v>
      </c>
      <c r="J2765" s="19" t="str">
        <f t="shared" si="87"/>
        <v>22-W08</v>
      </c>
      <c r="K2765" s="4" t="s">
        <v>684</v>
      </c>
      <c r="L2765" s="4"/>
      <c r="M2765" s="4" t="s">
        <v>72</v>
      </c>
      <c r="N2765" s="4" t="s">
        <v>44</v>
      </c>
      <c r="O2765" s="266" t="s">
        <v>391</v>
      </c>
      <c r="P2765" s="11" t="s">
        <v>392</v>
      </c>
      <c r="Q2765" s="11" t="s">
        <v>421</v>
      </c>
      <c r="R2765" s="3">
        <v>500</v>
      </c>
      <c r="S2765" s="3">
        <v>0</v>
      </c>
      <c r="T2765" s="206">
        <f>ABS(Table1[[#This Row],[Prod]]-Table1[[#This Row],[Planned]])</f>
        <v>500</v>
      </c>
      <c r="U2765" s="209">
        <f>IF(ABS(Table1[[#This Row],[Prod]]-Table1[[#This Row],[Planned]])&gt;Table1[[#This Row],[Planned]],0,IF(Table1[[#This Row],[Planned]]=0,0,1-ABS(Table1[[#This Row],[Prod]]-Table1[[#This Row],[Planned]])/Table1[[#This Row],[Planned]]))</f>
        <v>0</v>
      </c>
      <c r="V2765" s="11"/>
      <c r="W2765" s="11"/>
      <c r="X2765" s="27">
        <v>500</v>
      </c>
      <c r="Y2765" s="206">
        <f>Table1[[#This Row],[Prod]]</f>
        <v>0</v>
      </c>
      <c r="Z2765" s="206">
        <f>ABS(Table1[[#This Row],[Prod2]]-Table1[[#This Row],[Plan Revised]])</f>
        <v>500</v>
      </c>
      <c r="AA2765" s="209">
        <f>IF(ABS(Table1[[#This Row],[Prod2]]-Table1[[#This Row],[Plan Revised]])&gt;Table1[[#This Row],[Plan Revised]],0,IF(Table1[[#This Row],[Plan Revised]]=0,0,1-ABS(Table1[[#This Row],[Prod2]]-Table1[[#This Row],[Plan Revised]])/Table1[[#This Row],[Plan Revised]]))</f>
        <v>0</v>
      </c>
      <c r="AB2765" s="3"/>
      <c r="AC2765" s="30"/>
      <c r="AD2765"/>
      <c r="AF2765"/>
    </row>
    <row r="2766" spans="1:32">
      <c r="A2766" s="15" t="str">
        <f>IF(Table1[Week]=WeekSel,"Yes","No")</f>
        <v>No</v>
      </c>
      <c r="B2766" s="15" t="str">
        <f>IF((Table1[StartDate]&gt;=Date.GraphMin)*(Table1[StartDate]&lt;=Date.GraphMax)=1,"Yes","No")</f>
        <v>No</v>
      </c>
      <c r="C2766" s="15" t="str">
        <f>IF(OR(Table1[[#This Row],[Site]]="FOOD MILLING",Table1[[#This Row],[Site]]="GODACO"), "No", "Yes")</f>
        <v>Yes</v>
      </c>
      <c r="D2766" s="40">
        <f>MAX(DATE(Table1[Year],1,1),DATE(Table1[Year],1,1)-WEEKDAY(DATE(Table1[Year],1,1),2)+(Table1[WeekNum]-1)*7+1)</f>
        <v>44606</v>
      </c>
      <c r="E2766" s="40">
        <f>MIN(DATE(Table1[Year]+1,1,0),DATE(Table1[Year],1,1)-WEEKDAY(DATE(Table1[Year],1,1),2)+Table1[WeekNum]*7)</f>
        <v>44612</v>
      </c>
      <c r="F2766" s="15">
        <v>2022</v>
      </c>
      <c r="G2766" s="15">
        <f t="shared" si="86"/>
        <v>2</v>
      </c>
      <c r="H2766" s="16">
        <v>8</v>
      </c>
      <c r="I2766" s="207" t="str">
        <f>"W" &amp;Table1[[#This Row],[WeekNum]]</f>
        <v>W8</v>
      </c>
      <c r="J2766" s="19" t="str">
        <f t="shared" si="87"/>
        <v>22-W08</v>
      </c>
      <c r="K2766" s="4" t="s">
        <v>647</v>
      </c>
      <c r="L2766" s="4"/>
      <c r="M2766" s="4" t="s">
        <v>72</v>
      </c>
      <c r="N2766" s="4" t="s">
        <v>44</v>
      </c>
      <c r="O2766" s="266" t="s">
        <v>415</v>
      </c>
      <c r="P2766" s="11" t="s">
        <v>378</v>
      </c>
      <c r="Q2766" s="11" t="s">
        <v>421</v>
      </c>
      <c r="R2766" s="3">
        <v>2500</v>
      </c>
      <c r="S2766" s="3">
        <v>0</v>
      </c>
      <c r="T2766" s="206">
        <f>ABS(Table1[[#This Row],[Prod]]-Table1[[#This Row],[Planned]])</f>
        <v>2500</v>
      </c>
      <c r="U2766" s="209">
        <f>IF(ABS(Table1[[#This Row],[Prod]]-Table1[[#This Row],[Planned]])&gt;Table1[[#This Row],[Planned]],0,IF(Table1[[#This Row],[Planned]]=0,0,1-ABS(Table1[[#This Row],[Prod]]-Table1[[#This Row],[Planned]])/Table1[[#This Row],[Planned]]))</f>
        <v>0</v>
      </c>
      <c r="V2766" s="11"/>
      <c r="W2766" s="11"/>
      <c r="X2766" s="27">
        <v>0</v>
      </c>
      <c r="Y2766" s="206">
        <f>Table1[[#This Row],[Prod]]</f>
        <v>0</v>
      </c>
      <c r="Z2766" s="206">
        <f>ABS(Table1[[#This Row],[Prod2]]-Table1[[#This Row],[Plan Revised]])</f>
        <v>0</v>
      </c>
      <c r="AA2766" s="209">
        <f>IF(ABS(Table1[[#This Row],[Prod2]]-Table1[[#This Row],[Plan Revised]])&gt;Table1[[#This Row],[Plan Revised]],0,IF(Table1[[#This Row],[Plan Revised]]=0,0,1-ABS(Table1[[#This Row],[Prod2]]-Table1[[#This Row],[Plan Revised]])/Table1[[#This Row],[Plan Revised]]))</f>
        <v>0</v>
      </c>
      <c r="AB2766" s="3"/>
      <c r="AC2766" s="30"/>
      <c r="AD2766"/>
      <c r="AF2766"/>
    </row>
    <row r="2767" spans="1:32">
      <c r="A2767" s="15" t="str">
        <f>IF(Table1[Week]=WeekSel,"Yes","No")</f>
        <v>No</v>
      </c>
      <c r="B2767" s="15" t="str">
        <f>IF((Table1[StartDate]&gt;=Date.GraphMin)*(Table1[StartDate]&lt;=Date.GraphMax)=1,"Yes","No")</f>
        <v>No</v>
      </c>
      <c r="C2767" s="15" t="str">
        <f>IF(OR(Table1[[#This Row],[Site]]="FOOD MILLING",Table1[[#This Row],[Site]]="GODACO"), "No", "Yes")</f>
        <v>Yes</v>
      </c>
      <c r="D2767" s="40">
        <f>MAX(DATE(Table1[Year],1,1),DATE(Table1[Year],1,1)-WEEKDAY(DATE(Table1[Year],1,1),2)+(Table1[WeekNum]-1)*7+1)</f>
        <v>44606</v>
      </c>
      <c r="E2767" s="40">
        <f>MIN(DATE(Table1[Year]+1,1,0),DATE(Table1[Year],1,1)-WEEKDAY(DATE(Table1[Year],1,1),2)+Table1[WeekNum]*7)</f>
        <v>44612</v>
      </c>
      <c r="F2767" s="15">
        <v>2022</v>
      </c>
      <c r="G2767" s="15">
        <f t="shared" si="86"/>
        <v>2</v>
      </c>
      <c r="H2767" s="16">
        <v>8</v>
      </c>
      <c r="I2767" s="207" t="str">
        <f>"W" &amp;Table1[[#This Row],[WeekNum]]</f>
        <v>W8</v>
      </c>
      <c r="J2767" s="19" t="str">
        <f t="shared" si="87"/>
        <v>22-W08</v>
      </c>
      <c r="K2767" s="4" t="s">
        <v>685</v>
      </c>
      <c r="L2767" s="4"/>
      <c r="M2767" s="4" t="s">
        <v>72</v>
      </c>
      <c r="N2767" s="4" t="s">
        <v>44</v>
      </c>
      <c r="O2767" s="266" t="s">
        <v>391</v>
      </c>
      <c r="P2767" s="11" t="s">
        <v>392</v>
      </c>
      <c r="Q2767" s="11" t="s">
        <v>421</v>
      </c>
      <c r="R2767" s="3">
        <v>0</v>
      </c>
      <c r="S2767" s="3">
        <v>0</v>
      </c>
      <c r="T2767" s="206">
        <f>ABS(Table1[[#This Row],[Prod]]-Table1[[#This Row],[Planned]])</f>
        <v>0</v>
      </c>
      <c r="U2767" s="209">
        <f>IF(ABS(Table1[[#This Row],[Prod]]-Table1[[#This Row],[Planned]])&gt;Table1[[#This Row],[Planned]],0,IF(Table1[[#This Row],[Planned]]=0,0,1-ABS(Table1[[#This Row],[Prod]]-Table1[[#This Row],[Planned]])/Table1[[#This Row],[Planned]]))</f>
        <v>0</v>
      </c>
      <c r="V2767" s="11"/>
      <c r="W2767" s="11"/>
      <c r="X2767" s="27">
        <v>0</v>
      </c>
      <c r="Y2767" s="206">
        <f>Table1[[#This Row],[Prod]]</f>
        <v>0</v>
      </c>
      <c r="Z2767" s="206">
        <f>ABS(Table1[[#This Row],[Prod2]]-Table1[[#This Row],[Plan Revised]])</f>
        <v>0</v>
      </c>
      <c r="AA2767" s="209">
        <f>IF(ABS(Table1[[#This Row],[Prod2]]-Table1[[#This Row],[Plan Revised]])&gt;Table1[[#This Row],[Plan Revised]],0,IF(Table1[[#This Row],[Plan Revised]]=0,0,1-ABS(Table1[[#This Row],[Prod2]]-Table1[[#This Row],[Plan Revised]])/Table1[[#This Row],[Plan Revised]]))</f>
        <v>0</v>
      </c>
      <c r="AB2767" s="3"/>
      <c r="AC2767" s="30"/>
      <c r="AD2767"/>
      <c r="AF2767"/>
    </row>
    <row r="2768" spans="1:32">
      <c r="A2768" s="15" t="str">
        <f>IF(Table1[Week]=WeekSel,"Yes","No")</f>
        <v>No</v>
      </c>
      <c r="B2768" s="15" t="str">
        <f>IF((Table1[StartDate]&gt;=Date.GraphMin)*(Table1[StartDate]&lt;=Date.GraphMax)=1,"Yes","No")</f>
        <v>No</v>
      </c>
      <c r="C2768" s="15" t="str">
        <f>IF(OR(Table1[[#This Row],[Site]]="FOOD MILLING",Table1[[#This Row],[Site]]="GODACO"), "No", "Yes")</f>
        <v>Yes</v>
      </c>
      <c r="D2768" s="40">
        <f>MAX(DATE(Table1[Year],1,1),DATE(Table1[Year],1,1)-WEEKDAY(DATE(Table1[Year],1,1),2)+(Table1[WeekNum]-1)*7+1)</f>
        <v>44606</v>
      </c>
      <c r="E2768" s="40">
        <f>MIN(DATE(Table1[Year]+1,1,0),DATE(Table1[Year],1,1)-WEEKDAY(DATE(Table1[Year],1,1),2)+Table1[WeekNum]*7)</f>
        <v>44612</v>
      </c>
      <c r="F2768" s="15">
        <v>2022</v>
      </c>
      <c r="G2768" s="15">
        <f t="shared" si="86"/>
        <v>2</v>
      </c>
      <c r="H2768" s="16">
        <v>8</v>
      </c>
      <c r="I2768" s="207" t="str">
        <f>"W" &amp;Table1[[#This Row],[WeekNum]]</f>
        <v>W8</v>
      </c>
      <c r="J2768" s="19" t="str">
        <f t="shared" si="87"/>
        <v>22-W08</v>
      </c>
      <c r="K2768" s="4" t="s">
        <v>685</v>
      </c>
      <c r="L2768" s="4"/>
      <c r="M2768" s="4" t="s">
        <v>72</v>
      </c>
      <c r="N2768" s="4" t="s">
        <v>44</v>
      </c>
      <c r="O2768" s="266" t="s">
        <v>391</v>
      </c>
      <c r="P2768" s="11" t="s">
        <v>392</v>
      </c>
      <c r="Q2768" s="11" t="s">
        <v>421</v>
      </c>
      <c r="R2768" s="3">
        <v>0</v>
      </c>
      <c r="S2768" s="3">
        <v>0</v>
      </c>
      <c r="T2768" s="206">
        <f>ABS(Table1[[#This Row],[Prod]]-Table1[[#This Row],[Planned]])</f>
        <v>0</v>
      </c>
      <c r="U2768" s="209">
        <f>IF(ABS(Table1[[#This Row],[Prod]]-Table1[[#This Row],[Planned]])&gt;Table1[[#This Row],[Planned]],0,IF(Table1[[#This Row],[Planned]]=0,0,1-ABS(Table1[[#This Row],[Prod]]-Table1[[#This Row],[Planned]])/Table1[[#This Row],[Planned]]))</f>
        <v>0</v>
      </c>
      <c r="V2768" s="11"/>
      <c r="W2768" s="11"/>
      <c r="X2768" s="27">
        <v>0</v>
      </c>
      <c r="Y2768" s="206">
        <f>Table1[[#This Row],[Prod]]</f>
        <v>0</v>
      </c>
      <c r="Z2768" s="206">
        <f>ABS(Table1[[#This Row],[Prod2]]-Table1[[#This Row],[Plan Revised]])</f>
        <v>0</v>
      </c>
      <c r="AA2768" s="209">
        <f>IF(ABS(Table1[[#This Row],[Prod2]]-Table1[[#This Row],[Plan Revised]])&gt;Table1[[#This Row],[Plan Revised]],0,IF(Table1[[#This Row],[Plan Revised]]=0,0,1-ABS(Table1[[#This Row],[Prod2]]-Table1[[#This Row],[Plan Revised]])/Table1[[#This Row],[Plan Revised]]))</f>
        <v>0</v>
      </c>
      <c r="AB2768" s="3"/>
      <c r="AC2768" s="30"/>
      <c r="AD2768"/>
      <c r="AF2768"/>
    </row>
    <row r="2769" spans="1:32">
      <c r="A2769" s="15" t="str">
        <f>IF(Table1[Week]=WeekSel,"Yes","No")</f>
        <v>No</v>
      </c>
      <c r="B2769" s="15" t="str">
        <f>IF((Table1[StartDate]&gt;=Date.GraphMin)*(Table1[StartDate]&lt;=Date.GraphMax)=1,"Yes","No")</f>
        <v>No</v>
      </c>
      <c r="C2769" s="15" t="str">
        <f>IF(OR(Table1[[#This Row],[Site]]="FOOD MILLING",Table1[[#This Row],[Site]]="GODACO"), "No", "Yes")</f>
        <v>Yes</v>
      </c>
      <c r="D2769" s="40">
        <f>MAX(DATE(Table1[Year],1,1),DATE(Table1[Year],1,1)-WEEKDAY(DATE(Table1[Year],1,1),2)+(Table1[WeekNum]-1)*7+1)</f>
        <v>44606</v>
      </c>
      <c r="E2769" s="40">
        <f>MIN(DATE(Table1[Year]+1,1,0),DATE(Table1[Year],1,1)-WEEKDAY(DATE(Table1[Year],1,1),2)+Table1[WeekNum]*7)</f>
        <v>44612</v>
      </c>
      <c r="F2769" s="15">
        <v>2022</v>
      </c>
      <c r="G2769" s="15">
        <f t="shared" si="86"/>
        <v>2</v>
      </c>
      <c r="H2769" s="16">
        <v>8</v>
      </c>
      <c r="I2769" s="207" t="str">
        <f>"W" &amp;Table1[[#This Row],[WeekNum]]</f>
        <v>W8</v>
      </c>
      <c r="J2769" s="19" t="str">
        <f t="shared" si="87"/>
        <v>22-W08</v>
      </c>
      <c r="K2769" s="4" t="s">
        <v>686</v>
      </c>
      <c r="L2769" s="4"/>
      <c r="M2769" s="4" t="s">
        <v>72</v>
      </c>
      <c r="N2769" s="4" t="s">
        <v>44</v>
      </c>
      <c r="O2769" s="266" t="s">
        <v>389</v>
      </c>
      <c r="P2769" s="11" t="s">
        <v>390</v>
      </c>
      <c r="Q2769" s="11" t="s">
        <v>421</v>
      </c>
      <c r="R2769" s="3">
        <v>0</v>
      </c>
      <c r="S2769" s="3">
        <v>0</v>
      </c>
      <c r="T2769" s="206">
        <f>ABS(Table1[[#This Row],[Prod]]-Table1[[#This Row],[Planned]])</f>
        <v>0</v>
      </c>
      <c r="U2769" s="209">
        <f>IF(ABS(Table1[[#This Row],[Prod]]-Table1[[#This Row],[Planned]])&gt;Table1[[#This Row],[Planned]],0,IF(Table1[[#This Row],[Planned]]=0,0,1-ABS(Table1[[#This Row],[Prod]]-Table1[[#This Row],[Planned]])/Table1[[#This Row],[Planned]]))</f>
        <v>0</v>
      </c>
      <c r="V2769" s="11"/>
      <c r="W2769" s="11"/>
      <c r="X2769" s="27">
        <v>0</v>
      </c>
      <c r="Y2769" s="206">
        <f>Table1[[#This Row],[Prod]]</f>
        <v>0</v>
      </c>
      <c r="Z2769" s="206">
        <f>ABS(Table1[[#This Row],[Prod2]]-Table1[[#This Row],[Plan Revised]])</f>
        <v>0</v>
      </c>
      <c r="AA2769" s="209">
        <f>IF(ABS(Table1[[#This Row],[Prod2]]-Table1[[#This Row],[Plan Revised]])&gt;Table1[[#This Row],[Plan Revised]],0,IF(Table1[[#This Row],[Plan Revised]]=0,0,1-ABS(Table1[[#This Row],[Prod2]]-Table1[[#This Row],[Plan Revised]])/Table1[[#This Row],[Plan Revised]]))</f>
        <v>0</v>
      </c>
      <c r="AB2769" s="3"/>
      <c r="AC2769" s="30"/>
      <c r="AD2769"/>
      <c r="AF2769"/>
    </row>
    <row r="2770" spans="1:32">
      <c r="A2770" s="15" t="str">
        <f>IF(Table1[Week]=WeekSel,"Yes","No")</f>
        <v>No</v>
      </c>
      <c r="B2770" s="15" t="str">
        <f>IF((Table1[StartDate]&gt;=Date.GraphMin)*(Table1[StartDate]&lt;=Date.GraphMax)=1,"Yes","No")</f>
        <v>No</v>
      </c>
      <c r="C2770" s="15" t="str">
        <f>IF(OR(Table1[[#This Row],[Site]]="FOOD MILLING",Table1[[#This Row],[Site]]="GODACO"), "No", "Yes")</f>
        <v>Yes</v>
      </c>
      <c r="D2770" s="40">
        <f>MAX(DATE(Table1[Year],1,1),DATE(Table1[Year],1,1)-WEEKDAY(DATE(Table1[Year],1,1),2)+(Table1[WeekNum]-1)*7+1)</f>
        <v>44606</v>
      </c>
      <c r="E2770" s="40">
        <f>MIN(DATE(Table1[Year]+1,1,0),DATE(Table1[Year],1,1)-WEEKDAY(DATE(Table1[Year],1,1),2)+Table1[WeekNum]*7)</f>
        <v>44612</v>
      </c>
      <c r="F2770" s="15">
        <v>2022</v>
      </c>
      <c r="G2770" s="15">
        <f t="shared" si="86"/>
        <v>2</v>
      </c>
      <c r="H2770" s="16">
        <v>8</v>
      </c>
      <c r="I2770" s="207" t="str">
        <f>"W" &amp;Table1[[#This Row],[WeekNum]]</f>
        <v>W8</v>
      </c>
      <c r="J2770" s="19" t="str">
        <f t="shared" si="87"/>
        <v>22-W08</v>
      </c>
      <c r="K2770" s="4" t="s">
        <v>687</v>
      </c>
      <c r="L2770" s="4"/>
      <c r="M2770" s="4" t="s">
        <v>72</v>
      </c>
      <c r="N2770" s="4" t="s">
        <v>44</v>
      </c>
      <c r="O2770" s="266" t="s">
        <v>389</v>
      </c>
      <c r="P2770" s="11" t="s">
        <v>390</v>
      </c>
      <c r="Q2770" s="11" t="s">
        <v>421</v>
      </c>
      <c r="R2770" s="3">
        <v>0</v>
      </c>
      <c r="S2770" s="3">
        <v>0</v>
      </c>
      <c r="T2770" s="206">
        <f>ABS(Table1[[#This Row],[Prod]]-Table1[[#This Row],[Planned]])</f>
        <v>0</v>
      </c>
      <c r="U2770" s="209">
        <f>IF(ABS(Table1[[#This Row],[Prod]]-Table1[[#This Row],[Planned]])&gt;Table1[[#This Row],[Planned]],0,IF(Table1[[#This Row],[Planned]]=0,0,1-ABS(Table1[[#This Row],[Prod]]-Table1[[#This Row],[Planned]])/Table1[[#This Row],[Planned]]))</f>
        <v>0</v>
      </c>
      <c r="V2770" s="11"/>
      <c r="W2770" s="11"/>
      <c r="X2770" s="27">
        <v>0</v>
      </c>
      <c r="Y2770" s="206">
        <f>Table1[[#This Row],[Prod]]</f>
        <v>0</v>
      </c>
      <c r="Z2770" s="206">
        <f>ABS(Table1[[#This Row],[Prod2]]-Table1[[#This Row],[Plan Revised]])</f>
        <v>0</v>
      </c>
      <c r="AA2770" s="209">
        <f>IF(ABS(Table1[[#This Row],[Prod2]]-Table1[[#This Row],[Plan Revised]])&gt;Table1[[#This Row],[Plan Revised]],0,IF(Table1[[#This Row],[Plan Revised]]=0,0,1-ABS(Table1[[#This Row],[Prod2]]-Table1[[#This Row],[Plan Revised]])/Table1[[#This Row],[Plan Revised]]))</f>
        <v>0</v>
      </c>
      <c r="AB2770" s="3"/>
      <c r="AC2770" s="30"/>
      <c r="AD2770"/>
      <c r="AF2770"/>
    </row>
    <row r="2771" spans="1:32">
      <c r="A2771" s="15" t="str">
        <f>IF(Table1[Week]=WeekSel,"Yes","No")</f>
        <v>No</v>
      </c>
      <c r="B2771" s="15" t="str">
        <f>IF((Table1[StartDate]&gt;=Date.GraphMin)*(Table1[StartDate]&lt;=Date.GraphMax)=1,"Yes","No")</f>
        <v>No</v>
      </c>
      <c r="C2771" s="15" t="str">
        <f>IF(OR(Table1[[#This Row],[Site]]="FOOD MILLING",Table1[[#This Row],[Site]]="GODACO"), "No", "Yes")</f>
        <v>Yes</v>
      </c>
      <c r="D2771" s="40">
        <f>MAX(DATE(Table1[Year],1,1),DATE(Table1[Year],1,1)-WEEKDAY(DATE(Table1[Year],1,1),2)+(Table1[WeekNum]-1)*7+1)</f>
        <v>44606</v>
      </c>
      <c r="E2771" s="40">
        <f>MIN(DATE(Table1[Year]+1,1,0),DATE(Table1[Year],1,1)-WEEKDAY(DATE(Table1[Year],1,1),2)+Table1[WeekNum]*7)</f>
        <v>44612</v>
      </c>
      <c r="F2771" s="15">
        <v>2022</v>
      </c>
      <c r="G2771" s="15">
        <f t="shared" si="86"/>
        <v>2</v>
      </c>
      <c r="H2771" s="16">
        <v>8</v>
      </c>
      <c r="I2771" s="207" t="str">
        <f>"W" &amp;Table1[[#This Row],[WeekNum]]</f>
        <v>W8</v>
      </c>
      <c r="J2771" s="19" t="str">
        <f t="shared" si="87"/>
        <v>22-W08</v>
      </c>
      <c r="K2771" s="4" t="s">
        <v>722</v>
      </c>
      <c r="L2771" s="4"/>
      <c r="M2771" s="4" t="s">
        <v>72</v>
      </c>
      <c r="N2771" s="4" t="s">
        <v>44</v>
      </c>
      <c r="O2771" s="266" t="s">
        <v>389</v>
      </c>
      <c r="P2771" s="11" t="s">
        <v>410</v>
      </c>
      <c r="Q2771" s="11" t="s">
        <v>421</v>
      </c>
      <c r="R2771" s="3">
        <v>0</v>
      </c>
      <c r="S2771" s="3">
        <v>0</v>
      </c>
      <c r="T2771" s="206">
        <f>ABS(Table1[[#This Row],[Prod]]-Table1[[#This Row],[Planned]])</f>
        <v>0</v>
      </c>
      <c r="U2771" s="209">
        <f>IF(ABS(Table1[[#This Row],[Prod]]-Table1[[#This Row],[Planned]])&gt;Table1[[#This Row],[Planned]],0,IF(Table1[[#This Row],[Planned]]=0,0,1-ABS(Table1[[#This Row],[Prod]]-Table1[[#This Row],[Planned]])/Table1[[#This Row],[Planned]]))</f>
        <v>0</v>
      </c>
      <c r="V2771" s="11"/>
      <c r="W2771" s="11"/>
      <c r="X2771" s="27">
        <v>0</v>
      </c>
      <c r="Y2771" s="206">
        <f>Table1[[#This Row],[Prod]]</f>
        <v>0</v>
      </c>
      <c r="Z2771" s="206">
        <f>ABS(Table1[[#This Row],[Prod2]]-Table1[[#This Row],[Plan Revised]])</f>
        <v>0</v>
      </c>
      <c r="AA2771" s="209">
        <f>IF(ABS(Table1[[#This Row],[Prod2]]-Table1[[#This Row],[Plan Revised]])&gt;Table1[[#This Row],[Plan Revised]],0,IF(Table1[[#This Row],[Plan Revised]]=0,0,1-ABS(Table1[[#This Row],[Prod2]]-Table1[[#This Row],[Plan Revised]])/Table1[[#This Row],[Plan Revised]]))</f>
        <v>0</v>
      </c>
      <c r="AB2771" s="3"/>
      <c r="AC2771" s="30"/>
      <c r="AD2771"/>
      <c r="AF2771"/>
    </row>
    <row r="2772" spans="1:32">
      <c r="A2772" s="15" t="str">
        <f>IF(Table1[Week]=WeekSel,"Yes","No")</f>
        <v>No</v>
      </c>
      <c r="B2772" s="15" t="str">
        <f>IF((Table1[StartDate]&gt;=Date.GraphMin)*(Table1[StartDate]&lt;=Date.GraphMax)=1,"Yes","No")</f>
        <v>No</v>
      </c>
      <c r="C2772" s="15" t="str">
        <f>IF(OR(Table1[[#This Row],[Site]]="FOOD MILLING",Table1[[#This Row],[Site]]="GODACO"), "No", "Yes")</f>
        <v>Yes</v>
      </c>
      <c r="D2772" s="40">
        <f>MAX(DATE(Table1[Year],1,1),DATE(Table1[Year],1,1)-WEEKDAY(DATE(Table1[Year],1,1),2)+(Table1[WeekNum]-1)*7+1)</f>
        <v>44606</v>
      </c>
      <c r="E2772" s="40">
        <f>MIN(DATE(Table1[Year]+1,1,0),DATE(Table1[Year],1,1)-WEEKDAY(DATE(Table1[Year],1,1),2)+Table1[WeekNum]*7)</f>
        <v>44612</v>
      </c>
      <c r="F2772" s="15">
        <v>2022</v>
      </c>
      <c r="G2772" s="15">
        <f t="shared" si="86"/>
        <v>2</v>
      </c>
      <c r="H2772" s="16">
        <v>8</v>
      </c>
      <c r="I2772" s="207" t="str">
        <f>"W" &amp;Table1[[#This Row],[WeekNum]]</f>
        <v>W8</v>
      </c>
      <c r="J2772" s="19" t="str">
        <f t="shared" si="87"/>
        <v>22-W08</v>
      </c>
      <c r="K2772" s="4" t="s">
        <v>513</v>
      </c>
      <c r="L2772" s="4"/>
      <c r="M2772" s="4" t="s">
        <v>72</v>
      </c>
      <c r="N2772" s="266" t="s">
        <v>369</v>
      </c>
      <c r="O2772" s="266" t="s">
        <v>391</v>
      </c>
      <c r="P2772" s="11" t="s">
        <v>393</v>
      </c>
      <c r="Q2772" s="11" t="s">
        <v>421</v>
      </c>
      <c r="R2772" s="3">
        <v>1900</v>
      </c>
      <c r="S2772" s="3">
        <v>2678</v>
      </c>
      <c r="T2772" s="206">
        <f>ABS(Table1[[#This Row],[Prod]]-Table1[[#This Row],[Planned]])</f>
        <v>778</v>
      </c>
      <c r="U2772" s="209">
        <f>IF(ABS(Table1[[#This Row],[Prod]]-Table1[[#This Row],[Planned]])&gt;Table1[[#This Row],[Planned]],0,IF(Table1[[#This Row],[Planned]]=0,0,1-ABS(Table1[[#This Row],[Prod]]-Table1[[#This Row],[Planned]])/Table1[[#This Row],[Planned]]))</f>
        <v>0.59052631578947368</v>
      </c>
      <c r="V2772" s="11"/>
      <c r="W2772" s="11"/>
      <c r="X2772" s="27">
        <v>3100</v>
      </c>
      <c r="Y2772" s="206">
        <f>Table1[[#This Row],[Prod]]</f>
        <v>2678</v>
      </c>
      <c r="Z2772" s="206">
        <f>ABS(Table1[[#This Row],[Prod2]]-Table1[[#This Row],[Plan Revised]])</f>
        <v>422</v>
      </c>
      <c r="AA2772" s="209">
        <f>IF(ABS(Table1[[#This Row],[Prod2]]-Table1[[#This Row],[Plan Revised]])&gt;Table1[[#This Row],[Plan Revised]],0,IF(Table1[[#This Row],[Plan Revised]]=0,0,1-ABS(Table1[[#This Row],[Prod2]]-Table1[[#This Row],[Plan Revised]])/Table1[[#This Row],[Plan Revised]]))</f>
        <v>0.8638709677419355</v>
      </c>
      <c r="AB2772" s="3"/>
      <c r="AC2772" s="30"/>
      <c r="AD2772"/>
      <c r="AF2772"/>
    </row>
    <row r="2773" spans="1:32">
      <c r="A2773" s="15" t="str">
        <f>IF(Table1[Week]=WeekSel,"Yes","No")</f>
        <v>No</v>
      </c>
      <c r="B2773" s="15" t="str">
        <f>IF((Table1[StartDate]&gt;=Date.GraphMin)*(Table1[StartDate]&lt;=Date.GraphMax)=1,"Yes","No")</f>
        <v>No</v>
      </c>
      <c r="C2773" s="15" t="str">
        <f>IF(OR(Table1[[#This Row],[Site]]="FOOD MILLING",Table1[[#This Row],[Site]]="GODACO"), "No", "Yes")</f>
        <v>Yes</v>
      </c>
      <c r="D2773" s="40">
        <f>MAX(DATE(Table1[Year],1,1),DATE(Table1[Year],1,1)-WEEKDAY(DATE(Table1[Year],1,1),2)+(Table1[WeekNum]-1)*7+1)</f>
        <v>44606</v>
      </c>
      <c r="E2773" s="40">
        <f>MIN(DATE(Table1[Year]+1,1,0),DATE(Table1[Year],1,1)-WEEKDAY(DATE(Table1[Year],1,1),2)+Table1[WeekNum]*7)</f>
        <v>44612</v>
      </c>
      <c r="F2773" s="15">
        <v>2022</v>
      </c>
      <c r="G2773" s="15">
        <f t="shared" si="86"/>
        <v>2</v>
      </c>
      <c r="H2773" s="16">
        <v>8</v>
      </c>
      <c r="I2773" s="207" t="str">
        <f>"W" &amp;Table1[[#This Row],[WeekNum]]</f>
        <v>W8</v>
      </c>
      <c r="J2773" s="19" t="str">
        <f t="shared" si="87"/>
        <v>22-W08</v>
      </c>
      <c r="K2773" s="4" t="s">
        <v>518</v>
      </c>
      <c r="L2773" s="4"/>
      <c r="M2773" s="4" t="s">
        <v>72</v>
      </c>
      <c r="N2773" s="266" t="s">
        <v>369</v>
      </c>
      <c r="O2773" s="266" t="s">
        <v>395</v>
      </c>
      <c r="P2773" s="11" t="s">
        <v>394</v>
      </c>
      <c r="Q2773" s="11" t="s">
        <v>421</v>
      </c>
      <c r="R2773" s="3">
        <v>350</v>
      </c>
      <c r="S2773" s="3">
        <v>283</v>
      </c>
      <c r="T2773" s="206">
        <f>ABS(Table1[[#This Row],[Prod]]-Table1[[#This Row],[Planned]])</f>
        <v>67</v>
      </c>
      <c r="U2773" s="209">
        <f>IF(ABS(Table1[[#This Row],[Prod]]-Table1[[#This Row],[Planned]])&gt;Table1[[#This Row],[Planned]],0,IF(Table1[[#This Row],[Planned]]=0,0,1-ABS(Table1[[#This Row],[Prod]]-Table1[[#This Row],[Planned]])/Table1[[#This Row],[Planned]]))</f>
        <v>0.80857142857142861</v>
      </c>
      <c r="V2773" s="11"/>
      <c r="W2773" s="11"/>
      <c r="X2773" s="27">
        <v>350</v>
      </c>
      <c r="Y2773" s="206">
        <f>Table1[[#This Row],[Prod]]</f>
        <v>283</v>
      </c>
      <c r="Z2773" s="206">
        <f>ABS(Table1[[#This Row],[Prod2]]-Table1[[#This Row],[Plan Revised]])</f>
        <v>67</v>
      </c>
      <c r="AA2773" s="209">
        <f>IF(ABS(Table1[[#This Row],[Prod2]]-Table1[[#This Row],[Plan Revised]])&gt;Table1[[#This Row],[Plan Revised]],0,IF(Table1[[#This Row],[Plan Revised]]=0,0,1-ABS(Table1[[#This Row],[Prod2]]-Table1[[#This Row],[Plan Revised]])/Table1[[#This Row],[Plan Revised]]))</f>
        <v>0.80857142857142861</v>
      </c>
      <c r="AB2773" s="3"/>
      <c r="AC2773" s="30"/>
      <c r="AD2773"/>
      <c r="AF2773"/>
    </row>
    <row r="2774" spans="1:32">
      <c r="A2774" s="15" t="str">
        <f>IF(Table1[Week]=WeekSel,"Yes","No")</f>
        <v>No</v>
      </c>
      <c r="B2774" s="15" t="str">
        <f>IF((Table1[StartDate]&gt;=Date.GraphMin)*(Table1[StartDate]&lt;=Date.GraphMax)=1,"Yes","No")</f>
        <v>No</v>
      </c>
      <c r="C2774" s="15" t="str">
        <f>IF(OR(Table1[[#This Row],[Site]]="FOOD MILLING",Table1[[#This Row],[Site]]="GODACO"), "No", "Yes")</f>
        <v>Yes</v>
      </c>
      <c r="D2774" s="40">
        <f>MAX(DATE(Table1[Year],1,1),DATE(Table1[Year],1,1)-WEEKDAY(DATE(Table1[Year],1,1),2)+(Table1[WeekNum]-1)*7+1)</f>
        <v>44606</v>
      </c>
      <c r="E2774" s="40">
        <f>MIN(DATE(Table1[Year]+1,1,0),DATE(Table1[Year],1,1)-WEEKDAY(DATE(Table1[Year],1,1),2)+Table1[WeekNum]*7)</f>
        <v>44612</v>
      </c>
      <c r="F2774" s="15">
        <v>2022</v>
      </c>
      <c r="G2774" s="15">
        <f t="shared" si="86"/>
        <v>2</v>
      </c>
      <c r="H2774" s="16">
        <v>8</v>
      </c>
      <c r="I2774" s="207" t="str">
        <f>"W" &amp;Table1[[#This Row],[WeekNum]]</f>
        <v>W8</v>
      </c>
      <c r="J2774" s="19" t="str">
        <f t="shared" si="87"/>
        <v>22-W08</v>
      </c>
      <c r="K2774" s="4" t="s">
        <v>515</v>
      </c>
      <c r="L2774" s="4"/>
      <c r="M2774" s="4" t="s">
        <v>72</v>
      </c>
      <c r="N2774" s="266" t="s">
        <v>369</v>
      </c>
      <c r="O2774" s="266" t="s">
        <v>395</v>
      </c>
      <c r="P2774" s="11" t="s">
        <v>394</v>
      </c>
      <c r="Q2774" s="11" t="s">
        <v>421</v>
      </c>
      <c r="R2774" s="3">
        <v>300</v>
      </c>
      <c r="S2774" s="3">
        <v>646</v>
      </c>
      <c r="T2774" s="206">
        <f>ABS(Table1[[#This Row],[Prod]]-Table1[[#This Row],[Planned]])</f>
        <v>346</v>
      </c>
      <c r="U2774" s="209">
        <f>IF(ABS(Table1[[#This Row],[Prod]]-Table1[[#This Row],[Planned]])&gt;Table1[[#This Row],[Planned]],0,IF(Table1[[#This Row],[Planned]]=0,0,1-ABS(Table1[[#This Row],[Prod]]-Table1[[#This Row],[Planned]])/Table1[[#This Row],[Planned]]))</f>
        <v>0</v>
      </c>
      <c r="V2774" s="11"/>
      <c r="W2774" s="11"/>
      <c r="X2774" s="27">
        <v>300</v>
      </c>
      <c r="Y2774" s="206">
        <f>Table1[[#This Row],[Prod]]</f>
        <v>646</v>
      </c>
      <c r="Z2774" s="206">
        <f>ABS(Table1[[#This Row],[Prod2]]-Table1[[#This Row],[Plan Revised]])</f>
        <v>346</v>
      </c>
      <c r="AA2774" s="209">
        <f>IF(ABS(Table1[[#This Row],[Prod2]]-Table1[[#This Row],[Plan Revised]])&gt;Table1[[#This Row],[Plan Revised]],0,IF(Table1[[#This Row],[Plan Revised]]=0,0,1-ABS(Table1[[#This Row],[Prod2]]-Table1[[#This Row],[Plan Revised]])/Table1[[#This Row],[Plan Revised]]))</f>
        <v>0</v>
      </c>
      <c r="AB2774" s="3"/>
      <c r="AC2774" s="30"/>
      <c r="AD2774"/>
      <c r="AF2774"/>
    </row>
    <row r="2775" spans="1:32">
      <c r="A2775" s="15" t="str">
        <f>IF(Table1[Week]=WeekSel,"Yes","No")</f>
        <v>No</v>
      </c>
      <c r="B2775" s="15" t="str">
        <f>IF((Table1[StartDate]&gt;=Date.GraphMin)*(Table1[StartDate]&lt;=Date.GraphMax)=1,"Yes","No")</f>
        <v>No</v>
      </c>
      <c r="C2775" s="15" t="str">
        <f>IF(OR(Table1[[#This Row],[Site]]="FOOD MILLING",Table1[[#This Row],[Site]]="GODACO"), "No", "Yes")</f>
        <v>Yes</v>
      </c>
      <c r="D2775" s="40">
        <f>MAX(DATE(Table1[Year],1,1),DATE(Table1[Year],1,1)-WEEKDAY(DATE(Table1[Year],1,1),2)+(Table1[WeekNum]-1)*7+1)</f>
        <v>44606</v>
      </c>
      <c r="E2775" s="40">
        <f>MIN(DATE(Table1[Year]+1,1,0),DATE(Table1[Year],1,1)-WEEKDAY(DATE(Table1[Year],1,1),2)+Table1[WeekNum]*7)</f>
        <v>44612</v>
      </c>
      <c r="F2775" s="15">
        <v>2022</v>
      </c>
      <c r="G2775" s="15">
        <f t="shared" si="86"/>
        <v>2</v>
      </c>
      <c r="H2775" s="16">
        <v>8</v>
      </c>
      <c r="I2775" s="207" t="str">
        <f>"W" &amp;Table1[[#This Row],[WeekNum]]</f>
        <v>W8</v>
      </c>
      <c r="J2775" s="19" t="str">
        <f t="shared" si="87"/>
        <v>22-W08</v>
      </c>
      <c r="K2775" s="4" t="s">
        <v>516</v>
      </c>
      <c r="L2775" s="4"/>
      <c r="M2775" s="4" t="s">
        <v>72</v>
      </c>
      <c r="N2775" s="266" t="s">
        <v>369</v>
      </c>
      <c r="O2775" s="266" t="s">
        <v>395</v>
      </c>
      <c r="P2775" s="11" t="s">
        <v>394</v>
      </c>
      <c r="Q2775" s="11" t="s">
        <v>421</v>
      </c>
      <c r="R2775" s="3">
        <v>400</v>
      </c>
      <c r="S2775" s="3">
        <v>418</v>
      </c>
      <c r="T2775" s="206">
        <f>ABS(Table1[[#This Row],[Prod]]-Table1[[#This Row],[Planned]])</f>
        <v>18</v>
      </c>
      <c r="U2775" s="209">
        <f>IF(ABS(Table1[[#This Row],[Prod]]-Table1[[#This Row],[Planned]])&gt;Table1[[#This Row],[Planned]],0,IF(Table1[[#This Row],[Planned]]=0,0,1-ABS(Table1[[#This Row],[Prod]]-Table1[[#This Row],[Planned]])/Table1[[#This Row],[Planned]]))</f>
        <v>0.95499999999999996</v>
      </c>
      <c r="V2775" s="11"/>
      <c r="W2775" s="11"/>
      <c r="X2775" s="27">
        <v>600</v>
      </c>
      <c r="Y2775" s="206">
        <f>Table1[[#This Row],[Prod]]</f>
        <v>418</v>
      </c>
      <c r="Z2775" s="206">
        <f>ABS(Table1[[#This Row],[Prod2]]-Table1[[#This Row],[Plan Revised]])</f>
        <v>182</v>
      </c>
      <c r="AA2775" s="209">
        <f>IF(ABS(Table1[[#This Row],[Prod2]]-Table1[[#This Row],[Plan Revised]])&gt;Table1[[#This Row],[Plan Revised]],0,IF(Table1[[#This Row],[Plan Revised]]=0,0,1-ABS(Table1[[#This Row],[Prod2]]-Table1[[#This Row],[Plan Revised]])/Table1[[#This Row],[Plan Revised]]))</f>
        <v>0.69666666666666666</v>
      </c>
      <c r="AB2775" s="3"/>
      <c r="AC2775" s="30"/>
      <c r="AD2775"/>
      <c r="AF2775"/>
    </row>
    <row r="2776" spans="1:32">
      <c r="A2776" s="15" t="str">
        <f>IF(Table1[Week]=WeekSel,"Yes","No")</f>
        <v>No</v>
      </c>
      <c r="B2776" s="15" t="str">
        <f>IF((Table1[StartDate]&gt;=Date.GraphMin)*(Table1[StartDate]&lt;=Date.GraphMax)=1,"Yes","No")</f>
        <v>No</v>
      </c>
      <c r="C2776" s="15" t="str">
        <f>IF(OR(Table1[[#This Row],[Site]]="FOOD MILLING",Table1[[#This Row],[Site]]="GODACO"), "No", "Yes")</f>
        <v>Yes</v>
      </c>
      <c r="D2776" s="40">
        <f>MAX(DATE(Table1[Year],1,1),DATE(Table1[Year],1,1)-WEEKDAY(DATE(Table1[Year],1,1),2)+(Table1[WeekNum]-1)*7+1)</f>
        <v>44606</v>
      </c>
      <c r="E2776" s="40">
        <f>MIN(DATE(Table1[Year]+1,1,0),DATE(Table1[Year],1,1)-WEEKDAY(DATE(Table1[Year],1,1),2)+Table1[WeekNum]*7)</f>
        <v>44612</v>
      </c>
      <c r="F2776" s="15">
        <v>2022</v>
      </c>
      <c r="G2776" s="15">
        <f t="shared" si="86"/>
        <v>2</v>
      </c>
      <c r="H2776" s="16">
        <v>8</v>
      </c>
      <c r="I2776" s="207" t="str">
        <f>"W" &amp;Table1[[#This Row],[WeekNum]]</f>
        <v>W8</v>
      </c>
      <c r="J2776" s="19" t="str">
        <f t="shared" si="87"/>
        <v>22-W08</v>
      </c>
      <c r="K2776" s="4" t="s">
        <v>517</v>
      </c>
      <c r="L2776" s="4"/>
      <c r="M2776" s="4" t="s">
        <v>72</v>
      </c>
      <c r="N2776" s="266" t="s">
        <v>369</v>
      </c>
      <c r="O2776" s="266" t="s">
        <v>395</v>
      </c>
      <c r="P2776" s="11" t="s">
        <v>394</v>
      </c>
      <c r="Q2776" s="11" t="s">
        <v>421</v>
      </c>
      <c r="R2776" s="3">
        <v>300</v>
      </c>
      <c r="S2776" s="3">
        <v>277</v>
      </c>
      <c r="T2776" s="206">
        <f>ABS(Table1[[#This Row],[Prod]]-Table1[[#This Row],[Planned]])</f>
        <v>23</v>
      </c>
      <c r="U2776" s="209">
        <f>IF(ABS(Table1[[#This Row],[Prod]]-Table1[[#This Row],[Planned]])&gt;Table1[[#This Row],[Planned]],0,IF(Table1[[#This Row],[Planned]]=0,0,1-ABS(Table1[[#This Row],[Prod]]-Table1[[#This Row],[Planned]])/Table1[[#This Row],[Planned]]))</f>
        <v>0.92333333333333334</v>
      </c>
      <c r="V2776" s="11"/>
      <c r="W2776" s="11"/>
      <c r="X2776" s="27">
        <v>300</v>
      </c>
      <c r="Y2776" s="206">
        <f>Table1[[#This Row],[Prod]]</f>
        <v>277</v>
      </c>
      <c r="Z2776" s="206">
        <f>ABS(Table1[[#This Row],[Prod2]]-Table1[[#This Row],[Plan Revised]])</f>
        <v>23</v>
      </c>
      <c r="AA2776" s="209">
        <f>IF(ABS(Table1[[#This Row],[Prod2]]-Table1[[#This Row],[Plan Revised]])&gt;Table1[[#This Row],[Plan Revised]],0,IF(Table1[[#This Row],[Plan Revised]]=0,0,1-ABS(Table1[[#This Row],[Prod2]]-Table1[[#This Row],[Plan Revised]])/Table1[[#This Row],[Plan Revised]]))</f>
        <v>0.92333333333333334</v>
      </c>
      <c r="AB2776" s="3"/>
      <c r="AC2776" s="30"/>
      <c r="AD2776"/>
      <c r="AF2776"/>
    </row>
    <row r="2777" spans="1:32">
      <c r="A2777" s="15" t="str">
        <f>IF(Table1[Week]=WeekSel,"Yes","No")</f>
        <v>No</v>
      </c>
      <c r="B2777" s="15" t="str">
        <f>IF((Table1[StartDate]&gt;=Date.GraphMin)*(Table1[StartDate]&lt;=Date.GraphMax)=1,"Yes","No")</f>
        <v>No</v>
      </c>
      <c r="C2777" s="15" t="str">
        <f>IF(OR(Table1[[#This Row],[Site]]="FOOD MILLING",Table1[[#This Row],[Site]]="GODACO"), "No", "Yes")</f>
        <v>Yes</v>
      </c>
      <c r="D2777" s="40">
        <f>MAX(DATE(Table1[Year],1,1),DATE(Table1[Year],1,1)-WEEKDAY(DATE(Table1[Year],1,1),2)+(Table1[WeekNum]-1)*7+1)</f>
        <v>44606</v>
      </c>
      <c r="E2777" s="40">
        <f>MIN(DATE(Table1[Year]+1,1,0),DATE(Table1[Year],1,1)-WEEKDAY(DATE(Table1[Year],1,1),2)+Table1[WeekNum]*7)</f>
        <v>44612</v>
      </c>
      <c r="F2777" s="15">
        <v>2022</v>
      </c>
      <c r="G2777" s="15">
        <f t="shared" si="86"/>
        <v>2</v>
      </c>
      <c r="H2777" s="16">
        <v>8</v>
      </c>
      <c r="I2777" s="207" t="str">
        <f>"W" &amp;Table1[[#This Row],[WeekNum]]</f>
        <v>W8</v>
      </c>
      <c r="J2777" s="19" t="str">
        <f t="shared" si="87"/>
        <v>22-W08</v>
      </c>
      <c r="K2777" s="4" t="s">
        <v>514</v>
      </c>
      <c r="L2777" s="4"/>
      <c r="M2777" s="4" t="s">
        <v>72</v>
      </c>
      <c r="N2777" s="266" t="s">
        <v>369</v>
      </c>
      <c r="O2777" s="266" t="s">
        <v>391</v>
      </c>
      <c r="P2777" s="11" t="s">
        <v>393</v>
      </c>
      <c r="Q2777" s="11" t="s">
        <v>421</v>
      </c>
      <c r="R2777" s="3">
        <v>350</v>
      </c>
      <c r="S2777" s="3">
        <v>312</v>
      </c>
      <c r="T2777" s="206">
        <f>ABS(Table1[[#This Row],[Prod]]-Table1[[#This Row],[Planned]])</f>
        <v>38</v>
      </c>
      <c r="U2777" s="209">
        <f>IF(ABS(Table1[[#This Row],[Prod]]-Table1[[#This Row],[Planned]])&gt;Table1[[#This Row],[Planned]],0,IF(Table1[[#This Row],[Planned]]=0,0,1-ABS(Table1[[#This Row],[Prod]]-Table1[[#This Row],[Planned]])/Table1[[#This Row],[Planned]]))</f>
        <v>0.89142857142857146</v>
      </c>
      <c r="V2777" s="11"/>
      <c r="W2777" s="11"/>
      <c r="X2777" s="27">
        <v>350</v>
      </c>
      <c r="Y2777" s="206">
        <f>Table1[[#This Row],[Prod]]</f>
        <v>312</v>
      </c>
      <c r="Z2777" s="206">
        <f>ABS(Table1[[#This Row],[Prod2]]-Table1[[#This Row],[Plan Revised]])</f>
        <v>38</v>
      </c>
      <c r="AA2777" s="209">
        <f>IF(ABS(Table1[[#This Row],[Prod2]]-Table1[[#This Row],[Plan Revised]])&gt;Table1[[#This Row],[Plan Revised]],0,IF(Table1[[#This Row],[Plan Revised]]=0,0,1-ABS(Table1[[#This Row],[Prod2]]-Table1[[#This Row],[Plan Revised]])/Table1[[#This Row],[Plan Revised]]))</f>
        <v>0.89142857142857146</v>
      </c>
      <c r="AB2777" s="3"/>
      <c r="AC2777" s="30"/>
      <c r="AD2777"/>
      <c r="AF2777"/>
    </row>
    <row r="2778" spans="1:32">
      <c r="A2778" s="15" t="str">
        <f>IF(Table1[Week]=WeekSel,"Yes","No")</f>
        <v>No</v>
      </c>
      <c r="B2778" s="15" t="str">
        <f>IF((Table1[StartDate]&gt;=Date.GraphMin)*(Table1[StartDate]&lt;=Date.GraphMax)=1,"Yes","No")</f>
        <v>No</v>
      </c>
      <c r="C2778" s="15" t="str">
        <f>IF(OR(Table1[[#This Row],[Site]]="FOOD MILLING",Table1[[#This Row],[Site]]="GODACO"), "No", "Yes")</f>
        <v>Yes</v>
      </c>
      <c r="D2778" s="40">
        <f>MAX(DATE(Table1[Year],1,1),DATE(Table1[Year],1,1)-WEEKDAY(DATE(Table1[Year],1,1),2)+(Table1[WeekNum]-1)*7+1)</f>
        <v>44606</v>
      </c>
      <c r="E2778" s="40">
        <f>MIN(DATE(Table1[Year]+1,1,0),DATE(Table1[Year],1,1)-WEEKDAY(DATE(Table1[Year],1,1),2)+Table1[WeekNum]*7)</f>
        <v>44612</v>
      </c>
      <c r="F2778" s="15">
        <v>2022</v>
      </c>
      <c r="G2778" s="15">
        <f t="shared" si="86"/>
        <v>2</v>
      </c>
      <c r="H2778" s="16">
        <v>8</v>
      </c>
      <c r="I2778" s="207" t="str">
        <f>"W" &amp;Table1[[#This Row],[WeekNum]]</f>
        <v>W8</v>
      </c>
      <c r="J2778" s="19" t="str">
        <f t="shared" si="87"/>
        <v>22-W08</v>
      </c>
      <c r="K2778" s="4" t="s">
        <v>440</v>
      </c>
      <c r="L2778" s="4"/>
      <c r="M2778" s="4" t="s">
        <v>72</v>
      </c>
      <c r="N2778" s="266" t="s">
        <v>369</v>
      </c>
      <c r="O2778" s="266" t="s">
        <v>395</v>
      </c>
      <c r="P2778" s="11" t="s">
        <v>394</v>
      </c>
      <c r="Q2778" s="11" t="s">
        <v>421</v>
      </c>
      <c r="R2778" s="3">
        <v>0</v>
      </c>
      <c r="S2778" s="3">
        <v>0</v>
      </c>
      <c r="T2778" s="206">
        <f>ABS(Table1[[#This Row],[Prod]]-Table1[[#This Row],[Planned]])</f>
        <v>0</v>
      </c>
      <c r="U2778" s="209">
        <f>IF(ABS(Table1[[#This Row],[Prod]]-Table1[[#This Row],[Planned]])&gt;Table1[[#This Row],[Planned]],0,IF(Table1[[#This Row],[Planned]]=0,0,1-ABS(Table1[[#This Row],[Prod]]-Table1[[#This Row],[Planned]])/Table1[[#This Row],[Planned]]))</f>
        <v>0</v>
      </c>
      <c r="V2778" s="11"/>
      <c r="W2778" s="11"/>
      <c r="X2778" s="27">
        <v>400</v>
      </c>
      <c r="Y2778" s="206">
        <f>Table1[[#This Row],[Prod]]</f>
        <v>0</v>
      </c>
      <c r="Z2778" s="206">
        <f>ABS(Table1[[#This Row],[Prod2]]-Table1[[#This Row],[Plan Revised]])</f>
        <v>400</v>
      </c>
      <c r="AA2778" s="209">
        <f>IF(ABS(Table1[[#This Row],[Prod2]]-Table1[[#This Row],[Plan Revised]])&gt;Table1[[#This Row],[Plan Revised]],0,IF(Table1[[#This Row],[Plan Revised]]=0,0,1-ABS(Table1[[#This Row],[Prod2]]-Table1[[#This Row],[Plan Revised]])/Table1[[#This Row],[Plan Revised]]))</f>
        <v>0</v>
      </c>
      <c r="AB2778" s="3"/>
      <c r="AC2778" s="30"/>
      <c r="AD2778"/>
      <c r="AF2778"/>
    </row>
    <row r="2779" spans="1:32">
      <c r="A2779" s="15" t="str">
        <f>IF(Table1[Week]=WeekSel,"Yes","No")</f>
        <v>No</v>
      </c>
      <c r="B2779" s="15" t="str">
        <f>IF((Table1[StartDate]&gt;=Date.GraphMin)*(Table1[StartDate]&lt;=Date.GraphMax)=1,"Yes","No")</f>
        <v>No</v>
      </c>
      <c r="C2779" s="15" t="str">
        <f>IF(OR(Table1[[#This Row],[Site]]="FOOD MILLING",Table1[[#This Row],[Site]]="GODACO"), "No", "Yes")</f>
        <v>Yes</v>
      </c>
      <c r="D2779" s="40">
        <f>MAX(DATE(Table1[Year],1,1),DATE(Table1[Year],1,1)-WEEKDAY(DATE(Table1[Year],1,1),2)+(Table1[WeekNum]-1)*7+1)</f>
        <v>44606</v>
      </c>
      <c r="E2779" s="40">
        <f>MIN(DATE(Table1[Year]+1,1,0),DATE(Table1[Year],1,1)-WEEKDAY(DATE(Table1[Year],1,1),2)+Table1[WeekNum]*7)</f>
        <v>44612</v>
      </c>
      <c r="F2779" s="15">
        <v>2022</v>
      </c>
      <c r="G2779" s="15">
        <f t="shared" si="86"/>
        <v>2</v>
      </c>
      <c r="H2779" s="16">
        <v>8</v>
      </c>
      <c r="I2779" s="207" t="str">
        <f>"W" &amp;Table1[[#This Row],[WeekNum]]</f>
        <v>W8</v>
      </c>
      <c r="J2779" s="19" t="str">
        <f t="shared" si="87"/>
        <v>22-W08</v>
      </c>
      <c r="K2779" s="4" t="s">
        <v>519</v>
      </c>
      <c r="L2779" s="4"/>
      <c r="M2779" s="4" t="s">
        <v>72</v>
      </c>
      <c r="N2779" s="266" t="s">
        <v>369</v>
      </c>
      <c r="O2779" s="266" t="s">
        <v>395</v>
      </c>
      <c r="P2779" s="11" t="s">
        <v>394</v>
      </c>
      <c r="Q2779" s="11" t="s">
        <v>421</v>
      </c>
      <c r="R2779" s="3">
        <v>0</v>
      </c>
      <c r="S2779" s="3">
        <v>0</v>
      </c>
      <c r="T2779" s="206">
        <f>ABS(Table1[[#This Row],[Prod]]-Table1[[#This Row],[Planned]])</f>
        <v>0</v>
      </c>
      <c r="U2779" s="209">
        <f>IF(ABS(Table1[[#This Row],[Prod]]-Table1[[#This Row],[Planned]])&gt;Table1[[#This Row],[Planned]],0,IF(Table1[[#This Row],[Planned]]=0,0,1-ABS(Table1[[#This Row],[Prod]]-Table1[[#This Row],[Planned]])/Table1[[#This Row],[Planned]]))</f>
        <v>0</v>
      </c>
      <c r="V2779" s="11"/>
      <c r="W2779" s="11"/>
      <c r="X2779" s="27">
        <v>0</v>
      </c>
      <c r="Y2779" s="206">
        <f>Table1[[#This Row],[Prod]]</f>
        <v>0</v>
      </c>
      <c r="Z2779" s="206">
        <f>ABS(Table1[[#This Row],[Prod2]]-Table1[[#This Row],[Plan Revised]])</f>
        <v>0</v>
      </c>
      <c r="AA2779" s="209">
        <f>IF(ABS(Table1[[#This Row],[Prod2]]-Table1[[#This Row],[Plan Revised]])&gt;Table1[[#This Row],[Plan Revised]],0,IF(Table1[[#This Row],[Plan Revised]]=0,0,1-ABS(Table1[[#This Row],[Prod2]]-Table1[[#This Row],[Plan Revised]])/Table1[[#This Row],[Plan Revised]]))</f>
        <v>0</v>
      </c>
      <c r="AB2779" s="3"/>
      <c r="AC2779" s="30"/>
      <c r="AD2779"/>
      <c r="AF2779"/>
    </row>
    <row r="2780" spans="1:32">
      <c r="A2780" s="15" t="str">
        <f>IF(Table1[Week]=WeekSel,"Yes","No")</f>
        <v>No</v>
      </c>
      <c r="B2780" s="15" t="str">
        <f>IF((Table1[StartDate]&gt;=Date.GraphMin)*(Table1[StartDate]&lt;=Date.GraphMax)=1,"Yes","No")</f>
        <v>No</v>
      </c>
      <c r="C2780" s="15" t="str">
        <f>IF(OR(Table1[[#This Row],[Site]]="FOOD MILLING",Table1[[#This Row],[Site]]="GODACO"), "No", "Yes")</f>
        <v>Yes</v>
      </c>
      <c r="D2780" s="40">
        <f>MAX(DATE(Table1[Year],1,1),DATE(Table1[Year],1,1)-WEEKDAY(DATE(Table1[Year],1,1),2)+(Table1[WeekNum]-1)*7+1)</f>
        <v>44606</v>
      </c>
      <c r="E2780" s="40">
        <f>MIN(DATE(Table1[Year]+1,1,0),DATE(Table1[Year],1,1)-WEEKDAY(DATE(Table1[Year],1,1),2)+Table1[WeekNum]*7)</f>
        <v>44612</v>
      </c>
      <c r="F2780" s="15">
        <v>2022</v>
      </c>
      <c r="G2780" s="15">
        <f t="shared" si="86"/>
        <v>2</v>
      </c>
      <c r="H2780" s="16">
        <v>8</v>
      </c>
      <c r="I2780" s="207" t="str">
        <f>"W" &amp;Table1[[#This Row],[WeekNum]]</f>
        <v>W8</v>
      </c>
      <c r="J2780" s="19" t="str">
        <f t="shared" si="87"/>
        <v>22-W08</v>
      </c>
      <c r="K2780" s="4" t="s">
        <v>688</v>
      </c>
      <c r="L2780" s="4"/>
      <c r="M2780" s="4" t="s">
        <v>72</v>
      </c>
      <c r="N2780" s="266" t="s">
        <v>369</v>
      </c>
      <c r="O2780" s="266" t="s">
        <v>395</v>
      </c>
      <c r="P2780" s="11" t="s">
        <v>396</v>
      </c>
      <c r="Q2780" s="11" t="s">
        <v>421</v>
      </c>
      <c r="R2780" s="3">
        <v>300</v>
      </c>
      <c r="S2780" s="3">
        <v>301</v>
      </c>
      <c r="T2780" s="206">
        <f>ABS(Table1[[#This Row],[Prod]]-Table1[[#This Row],[Planned]])</f>
        <v>1</v>
      </c>
      <c r="U2780" s="209">
        <f>IF(ABS(Table1[[#This Row],[Prod]]-Table1[[#This Row],[Planned]])&gt;Table1[[#This Row],[Planned]],0,IF(Table1[[#This Row],[Planned]]=0,0,1-ABS(Table1[[#This Row],[Prod]]-Table1[[#This Row],[Planned]])/Table1[[#This Row],[Planned]]))</f>
        <v>0.9966666666666667</v>
      </c>
      <c r="V2780" s="11"/>
      <c r="W2780" s="11"/>
      <c r="X2780" s="27">
        <v>300</v>
      </c>
      <c r="Y2780" s="206">
        <f>Table1[[#This Row],[Prod]]</f>
        <v>301</v>
      </c>
      <c r="Z2780" s="206">
        <f>ABS(Table1[[#This Row],[Prod2]]-Table1[[#This Row],[Plan Revised]])</f>
        <v>1</v>
      </c>
      <c r="AA2780" s="209">
        <f>IF(ABS(Table1[[#This Row],[Prod2]]-Table1[[#This Row],[Plan Revised]])&gt;Table1[[#This Row],[Plan Revised]],0,IF(Table1[[#This Row],[Plan Revised]]=0,0,1-ABS(Table1[[#This Row],[Prod2]]-Table1[[#This Row],[Plan Revised]])/Table1[[#This Row],[Plan Revised]]))</f>
        <v>0.9966666666666667</v>
      </c>
      <c r="AB2780" s="3"/>
      <c r="AC2780" s="30"/>
      <c r="AD2780"/>
      <c r="AF2780"/>
    </row>
    <row r="2781" spans="1:32">
      <c r="A2781" s="15" t="str">
        <f>IF(Table1[Week]=WeekSel,"Yes","No")</f>
        <v>No</v>
      </c>
      <c r="B2781" s="15" t="str">
        <f>IF((Table1[StartDate]&gt;=Date.GraphMin)*(Table1[StartDate]&lt;=Date.GraphMax)=1,"Yes","No")</f>
        <v>No</v>
      </c>
      <c r="C2781" s="15" t="str">
        <f>IF(OR(Table1[[#This Row],[Site]]="FOOD MILLING",Table1[[#This Row],[Site]]="GODACO"), "No", "Yes")</f>
        <v>Yes</v>
      </c>
      <c r="D2781" s="40">
        <f>MAX(DATE(Table1[Year],1,1),DATE(Table1[Year],1,1)-WEEKDAY(DATE(Table1[Year],1,1),2)+(Table1[WeekNum]-1)*7+1)</f>
        <v>44606</v>
      </c>
      <c r="E2781" s="40">
        <f>MIN(DATE(Table1[Year]+1,1,0),DATE(Table1[Year],1,1)-WEEKDAY(DATE(Table1[Year],1,1),2)+Table1[WeekNum]*7)</f>
        <v>44612</v>
      </c>
      <c r="F2781" s="15">
        <v>2022</v>
      </c>
      <c r="G2781" s="15">
        <f t="shared" si="86"/>
        <v>2</v>
      </c>
      <c r="H2781" s="16">
        <v>8</v>
      </c>
      <c r="I2781" s="207" t="str">
        <f>"W" &amp;Table1[[#This Row],[WeekNum]]</f>
        <v>W8</v>
      </c>
      <c r="J2781" s="19" t="str">
        <f t="shared" si="87"/>
        <v>22-W08</v>
      </c>
      <c r="K2781" s="4" t="s">
        <v>689</v>
      </c>
      <c r="L2781" s="4"/>
      <c r="M2781" s="4" t="s">
        <v>72</v>
      </c>
      <c r="N2781" s="266" t="s">
        <v>369</v>
      </c>
      <c r="O2781" s="266" t="s">
        <v>395</v>
      </c>
      <c r="P2781" s="11" t="s">
        <v>396</v>
      </c>
      <c r="Q2781" s="11" t="s">
        <v>421</v>
      </c>
      <c r="R2781" s="3">
        <v>2100</v>
      </c>
      <c r="S2781" s="3">
        <v>2665</v>
      </c>
      <c r="T2781" s="206">
        <f>ABS(Table1[[#This Row],[Prod]]-Table1[[#This Row],[Planned]])</f>
        <v>565</v>
      </c>
      <c r="U2781" s="209">
        <f>IF(ABS(Table1[[#This Row],[Prod]]-Table1[[#This Row],[Planned]])&gt;Table1[[#This Row],[Planned]],0,IF(Table1[[#This Row],[Planned]]=0,0,1-ABS(Table1[[#This Row],[Prod]]-Table1[[#This Row],[Planned]])/Table1[[#This Row],[Planned]]))</f>
        <v>0.73095238095238102</v>
      </c>
      <c r="V2781" s="11"/>
      <c r="W2781" s="11"/>
      <c r="X2781" s="27">
        <v>2800</v>
      </c>
      <c r="Y2781" s="206">
        <f>Table1[[#This Row],[Prod]]</f>
        <v>2665</v>
      </c>
      <c r="Z2781" s="206">
        <f>ABS(Table1[[#This Row],[Prod2]]-Table1[[#This Row],[Plan Revised]])</f>
        <v>135</v>
      </c>
      <c r="AA2781" s="209">
        <f>IF(ABS(Table1[[#This Row],[Prod2]]-Table1[[#This Row],[Plan Revised]])&gt;Table1[[#This Row],[Plan Revised]],0,IF(Table1[[#This Row],[Plan Revised]]=0,0,1-ABS(Table1[[#This Row],[Prod2]]-Table1[[#This Row],[Plan Revised]])/Table1[[#This Row],[Plan Revised]]))</f>
        <v>0.95178571428571423</v>
      </c>
      <c r="AB2781" s="3"/>
      <c r="AC2781" s="30"/>
      <c r="AD2781"/>
      <c r="AF2781"/>
    </row>
    <row r="2782" spans="1:32">
      <c r="A2782" s="15" t="str">
        <f>IF(Table1[Week]=WeekSel,"Yes","No")</f>
        <v>No</v>
      </c>
      <c r="B2782" s="15" t="str">
        <f>IF((Table1[StartDate]&gt;=Date.GraphMin)*(Table1[StartDate]&lt;=Date.GraphMax)=1,"Yes","No")</f>
        <v>No</v>
      </c>
      <c r="C2782" s="15" t="str">
        <f>IF(OR(Table1[[#This Row],[Site]]="FOOD MILLING",Table1[[#This Row],[Site]]="GODACO"), "No", "Yes")</f>
        <v>Yes</v>
      </c>
      <c r="D2782" s="40">
        <f>MAX(DATE(Table1[Year],1,1),DATE(Table1[Year],1,1)-WEEKDAY(DATE(Table1[Year],1,1),2)+(Table1[WeekNum]-1)*7+1)</f>
        <v>44606</v>
      </c>
      <c r="E2782" s="40">
        <f>MIN(DATE(Table1[Year]+1,1,0),DATE(Table1[Year],1,1)-WEEKDAY(DATE(Table1[Year],1,1),2)+Table1[WeekNum]*7)</f>
        <v>44612</v>
      </c>
      <c r="F2782" s="15">
        <v>2022</v>
      </c>
      <c r="G2782" s="15">
        <f t="shared" si="86"/>
        <v>2</v>
      </c>
      <c r="H2782" s="16">
        <v>8</v>
      </c>
      <c r="I2782" s="207" t="str">
        <f>"W" &amp;Table1[[#This Row],[WeekNum]]</f>
        <v>W8</v>
      </c>
      <c r="J2782" s="19" t="str">
        <f t="shared" si="87"/>
        <v>22-W08</v>
      </c>
      <c r="K2782" s="4" t="s">
        <v>691</v>
      </c>
      <c r="L2782" s="4"/>
      <c r="M2782" s="4" t="s">
        <v>72</v>
      </c>
      <c r="N2782" s="266" t="s">
        <v>369</v>
      </c>
      <c r="O2782" s="266" t="s">
        <v>389</v>
      </c>
      <c r="P2782" s="11" t="s">
        <v>397</v>
      </c>
      <c r="Q2782" s="11" t="s">
        <v>417</v>
      </c>
      <c r="R2782" s="3">
        <v>180</v>
      </c>
      <c r="S2782" s="3">
        <v>0</v>
      </c>
      <c r="T2782" s="206">
        <f>ABS(Table1[[#This Row],[Prod]]-Table1[[#This Row],[Planned]])</f>
        <v>180</v>
      </c>
      <c r="U2782" s="209">
        <f>IF(ABS(Table1[[#This Row],[Prod]]-Table1[[#This Row],[Planned]])&gt;Table1[[#This Row],[Planned]],0,IF(Table1[[#This Row],[Planned]]=0,0,1-ABS(Table1[[#This Row],[Prod]]-Table1[[#This Row],[Planned]])/Table1[[#This Row],[Planned]]))</f>
        <v>0</v>
      </c>
      <c r="V2782" s="11"/>
      <c r="W2782" s="11"/>
      <c r="X2782" s="27">
        <v>180</v>
      </c>
      <c r="Y2782" s="206">
        <f>Table1[[#This Row],[Prod]]</f>
        <v>0</v>
      </c>
      <c r="Z2782" s="206">
        <f>ABS(Table1[[#This Row],[Prod2]]-Table1[[#This Row],[Plan Revised]])</f>
        <v>180</v>
      </c>
      <c r="AA2782" s="209">
        <f>IF(ABS(Table1[[#This Row],[Prod2]]-Table1[[#This Row],[Plan Revised]])&gt;Table1[[#This Row],[Plan Revised]],0,IF(Table1[[#This Row],[Plan Revised]]=0,0,1-ABS(Table1[[#This Row],[Prod2]]-Table1[[#This Row],[Plan Revised]])/Table1[[#This Row],[Plan Revised]]))</f>
        <v>0</v>
      </c>
      <c r="AB2782" s="3"/>
      <c r="AC2782" s="30"/>
      <c r="AD2782"/>
      <c r="AF2782"/>
    </row>
    <row r="2783" spans="1:32">
      <c r="A2783" s="15" t="str">
        <f>IF(Table1[Week]=WeekSel,"Yes","No")</f>
        <v>No</v>
      </c>
      <c r="B2783" s="15" t="str">
        <f>IF((Table1[StartDate]&gt;=Date.GraphMin)*(Table1[StartDate]&lt;=Date.GraphMax)=1,"Yes","No")</f>
        <v>No</v>
      </c>
      <c r="C2783" s="15" t="str">
        <f>IF(OR(Table1[[#This Row],[Site]]="FOOD MILLING",Table1[[#This Row],[Site]]="GODACO"), "No", "Yes")</f>
        <v>Yes</v>
      </c>
      <c r="D2783" s="40">
        <f>MAX(DATE(Table1[Year],1,1),DATE(Table1[Year],1,1)-WEEKDAY(DATE(Table1[Year],1,1),2)+(Table1[WeekNum]-1)*7+1)</f>
        <v>44606</v>
      </c>
      <c r="E2783" s="40">
        <f>MIN(DATE(Table1[Year]+1,1,0),DATE(Table1[Year],1,1)-WEEKDAY(DATE(Table1[Year],1,1),2)+Table1[WeekNum]*7)</f>
        <v>44612</v>
      </c>
      <c r="F2783" s="15">
        <v>2022</v>
      </c>
      <c r="G2783" s="15">
        <f t="shared" si="86"/>
        <v>2</v>
      </c>
      <c r="H2783" s="16">
        <v>8</v>
      </c>
      <c r="I2783" s="207" t="str">
        <f>"W" &amp;Table1[[#This Row],[WeekNum]]</f>
        <v>W8</v>
      </c>
      <c r="J2783" s="19" t="str">
        <f t="shared" si="87"/>
        <v>22-W08</v>
      </c>
      <c r="K2783" s="4" t="s">
        <v>692</v>
      </c>
      <c r="L2783" s="4"/>
      <c r="M2783" s="4" t="s">
        <v>72</v>
      </c>
      <c r="N2783" s="266" t="s">
        <v>369</v>
      </c>
      <c r="O2783" s="266" t="s">
        <v>389</v>
      </c>
      <c r="P2783" s="11" t="s">
        <v>397</v>
      </c>
      <c r="Q2783" s="11" t="s">
        <v>417</v>
      </c>
      <c r="R2783" s="3">
        <v>180</v>
      </c>
      <c r="S2783" s="3">
        <v>0</v>
      </c>
      <c r="T2783" s="206">
        <f>ABS(Table1[[#This Row],[Prod]]-Table1[[#This Row],[Planned]])</f>
        <v>180</v>
      </c>
      <c r="U2783" s="209">
        <f>IF(ABS(Table1[[#This Row],[Prod]]-Table1[[#This Row],[Planned]])&gt;Table1[[#This Row],[Planned]],0,IF(Table1[[#This Row],[Planned]]=0,0,1-ABS(Table1[[#This Row],[Prod]]-Table1[[#This Row],[Planned]])/Table1[[#This Row],[Planned]]))</f>
        <v>0</v>
      </c>
      <c r="V2783" s="11"/>
      <c r="W2783" s="11"/>
      <c r="X2783" s="27">
        <v>180</v>
      </c>
      <c r="Y2783" s="206">
        <f>Table1[[#This Row],[Prod]]</f>
        <v>0</v>
      </c>
      <c r="Z2783" s="206">
        <f>ABS(Table1[[#This Row],[Prod2]]-Table1[[#This Row],[Plan Revised]])</f>
        <v>180</v>
      </c>
      <c r="AA2783" s="209">
        <f>IF(ABS(Table1[[#This Row],[Prod2]]-Table1[[#This Row],[Plan Revised]])&gt;Table1[[#This Row],[Plan Revised]],0,IF(Table1[[#This Row],[Plan Revised]]=0,0,1-ABS(Table1[[#This Row],[Prod2]]-Table1[[#This Row],[Plan Revised]])/Table1[[#This Row],[Plan Revised]]))</f>
        <v>0</v>
      </c>
      <c r="AB2783" s="3"/>
      <c r="AC2783" s="30"/>
      <c r="AD2783"/>
      <c r="AF2783"/>
    </row>
    <row r="2784" spans="1:32">
      <c r="A2784" s="15" t="str">
        <f>IF(Table1[Week]=WeekSel,"Yes","No")</f>
        <v>No</v>
      </c>
      <c r="B2784" s="15" t="str">
        <f>IF((Table1[StartDate]&gt;=Date.GraphMin)*(Table1[StartDate]&lt;=Date.GraphMax)=1,"Yes","No")</f>
        <v>No</v>
      </c>
      <c r="C2784" s="15" t="str">
        <f>IF(OR(Table1[[#This Row],[Site]]="FOOD MILLING",Table1[[#This Row],[Site]]="GODACO"), "No", "Yes")</f>
        <v>Yes</v>
      </c>
      <c r="D2784" s="40">
        <f>MAX(DATE(Table1[Year],1,1),DATE(Table1[Year],1,1)-WEEKDAY(DATE(Table1[Year],1,1),2)+(Table1[WeekNum]-1)*7+1)</f>
        <v>44606</v>
      </c>
      <c r="E2784" s="40">
        <f>MIN(DATE(Table1[Year]+1,1,0),DATE(Table1[Year],1,1)-WEEKDAY(DATE(Table1[Year],1,1),2)+Table1[WeekNum]*7)</f>
        <v>44612</v>
      </c>
      <c r="F2784" s="15">
        <v>2022</v>
      </c>
      <c r="G2784" s="15">
        <f t="shared" si="86"/>
        <v>2</v>
      </c>
      <c r="H2784" s="16">
        <v>8</v>
      </c>
      <c r="I2784" s="207" t="str">
        <f>"W" &amp;Table1[[#This Row],[WeekNum]]</f>
        <v>W8</v>
      </c>
      <c r="J2784" s="19" t="str">
        <f t="shared" si="87"/>
        <v>22-W08</v>
      </c>
      <c r="K2784" s="4" t="s">
        <v>693</v>
      </c>
      <c r="L2784" s="4"/>
      <c r="M2784" s="4" t="s">
        <v>72</v>
      </c>
      <c r="N2784" s="266" t="s">
        <v>369</v>
      </c>
      <c r="O2784" s="266" t="s">
        <v>389</v>
      </c>
      <c r="P2784" s="11" t="s">
        <v>397</v>
      </c>
      <c r="Q2784" s="11" t="s">
        <v>417</v>
      </c>
      <c r="R2784" s="3">
        <v>7250</v>
      </c>
      <c r="S2784" s="3">
        <v>5966</v>
      </c>
      <c r="T2784" s="206">
        <f>ABS(Table1[[#This Row],[Prod]]-Table1[[#This Row],[Planned]])</f>
        <v>1284</v>
      </c>
      <c r="U2784" s="209">
        <f>IF(ABS(Table1[[#This Row],[Prod]]-Table1[[#This Row],[Planned]])&gt;Table1[[#This Row],[Planned]],0,IF(Table1[[#This Row],[Planned]]=0,0,1-ABS(Table1[[#This Row],[Prod]]-Table1[[#This Row],[Planned]])/Table1[[#This Row],[Planned]]))</f>
        <v>0.82289655172413789</v>
      </c>
      <c r="V2784" s="11"/>
      <c r="W2784" s="11"/>
      <c r="X2784" s="27">
        <v>7000</v>
      </c>
      <c r="Y2784" s="206">
        <f>Table1[[#This Row],[Prod]]</f>
        <v>5966</v>
      </c>
      <c r="Z2784" s="206">
        <f>ABS(Table1[[#This Row],[Prod2]]-Table1[[#This Row],[Plan Revised]])</f>
        <v>1034</v>
      </c>
      <c r="AA2784" s="209">
        <f>IF(ABS(Table1[[#This Row],[Prod2]]-Table1[[#This Row],[Plan Revised]])&gt;Table1[[#This Row],[Plan Revised]],0,IF(Table1[[#This Row],[Plan Revised]]=0,0,1-ABS(Table1[[#This Row],[Prod2]]-Table1[[#This Row],[Plan Revised]])/Table1[[#This Row],[Plan Revised]]))</f>
        <v>0.85228571428571431</v>
      </c>
      <c r="AB2784" s="3"/>
      <c r="AC2784" s="30"/>
      <c r="AD2784"/>
      <c r="AF2784"/>
    </row>
    <row r="2785" spans="1:32">
      <c r="A2785" s="15" t="str">
        <f>IF(Table1[Week]=WeekSel,"Yes","No")</f>
        <v>No</v>
      </c>
      <c r="B2785" s="15" t="str">
        <f>IF((Table1[StartDate]&gt;=Date.GraphMin)*(Table1[StartDate]&lt;=Date.GraphMax)=1,"Yes","No")</f>
        <v>No</v>
      </c>
      <c r="C2785" s="15" t="str">
        <f>IF(OR(Table1[[#This Row],[Site]]="FOOD MILLING",Table1[[#This Row],[Site]]="GODACO"), "No", "Yes")</f>
        <v>Yes</v>
      </c>
      <c r="D2785" s="40">
        <f>MAX(DATE(Table1[Year],1,1),DATE(Table1[Year],1,1)-WEEKDAY(DATE(Table1[Year],1,1),2)+(Table1[WeekNum]-1)*7+1)</f>
        <v>44606</v>
      </c>
      <c r="E2785" s="40">
        <f>MIN(DATE(Table1[Year]+1,1,0),DATE(Table1[Year],1,1)-WEEKDAY(DATE(Table1[Year],1,1),2)+Table1[WeekNum]*7)</f>
        <v>44612</v>
      </c>
      <c r="F2785" s="15">
        <v>2022</v>
      </c>
      <c r="G2785" s="15">
        <f t="shared" si="86"/>
        <v>2</v>
      </c>
      <c r="H2785" s="16">
        <v>8</v>
      </c>
      <c r="I2785" s="207" t="str">
        <f>"W" &amp;Table1[[#This Row],[WeekNum]]</f>
        <v>W8</v>
      </c>
      <c r="J2785" s="19" t="str">
        <f t="shared" si="87"/>
        <v>22-W08</v>
      </c>
      <c r="K2785" s="4" t="s">
        <v>694</v>
      </c>
      <c r="L2785" s="4"/>
      <c r="M2785" s="4" t="s">
        <v>72</v>
      </c>
      <c r="N2785" s="266" t="s">
        <v>369</v>
      </c>
      <c r="O2785" s="266" t="s">
        <v>395</v>
      </c>
      <c r="P2785" s="11" t="s">
        <v>396</v>
      </c>
      <c r="Q2785" s="11" t="s">
        <v>421</v>
      </c>
      <c r="R2785" s="3">
        <v>700</v>
      </c>
      <c r="S2785" s="3">
        <v>510</v>
      </c>
      <c r="T2785" s="206">
        <f>ABS(Table1[[#This Row],[Prod]]-Table1[[#This Row],[Planned]])</f>
        <v>190</v>
      </c>
      <c r="U2785" s="209">
        <f>IF(ABS(Table1[[#This Row],[Prod]]-Table1[[#This Row],[Planned]])&gt;Table1[[#This Row],[Planned]],0,IF(Table1[[#This Row],[Planned]]=0,0,1-ABS(Table1[[#This Row],[Prod]]-Table1[[#This Row],[Planned]])/Table1[[#This Row],[Planned]]))</f>
        <v>0.72857142857142865</v>
      </c>
      <c r="V2785" s="11"/>
      <c r="W2785" s="11"/>
      <c r="X2785" s="27">
        <v>500</v>
      </c>
      <c r="Y2785" s="206">
        <f>Table1[[#This Row],[Prod]]</f>
        <v>510</v>
      </c>
      <c r="Z2785" s="206">
        <f>ABS(Table1[[#This Row],[Prod2]]-Table1[[#This Row],[Plan Revised]])</f>
        <v>10</v>
      </c>
      <c r="AA2785" s="209">
        <f>IF(ABS(Table1[[#This Row],[Prod2]]-Table1[[#This Row],[Plan Revised]])&gt;Table1[[#This Row],[Plan Revised]],0,IF(Table1[[#This Row],[Plan Revised]]=0,0,1-ABS(Table1[[#This Row],[Prod2]]-Table1[[#This Row],[Plan Revised]])/Table1[[#This Row],[Plan Revised]]))</f>
        <v>0.98</v>
      </c>
      <c r="AB2785" s="3"/>
      <c r="AC2785" s="30"/>
      <c r="AD2785"/>
      <c r="AF2785"/>
    </row>
    <row r="2786" spans="1:32">
      <c r="A2786" s="15" t="str">
        <f>IF(Table1[Week]=WeekSel,"Yes","No")</f>
        <v>No</v>
      </c>
      <c r="B2786" s="15" t="str">
        <f>IF((Table1[StartDate]&gt;=Date.GraphMin)*(Table1[StartDate]&lt;=Date.GraphMax)=1,"Yes","No")</f>
        <v>No</v>
      </c>
      <c r="C2786" s="15" t="str">
        <f>IF(OR(Table1[[#This Row],[Site]]="FOOD MILLING",Table1[[#This Row],[Site]]="GODACO"), "No", "Yes")</f>
        <v>Yes</v>
      </c>
      <c r="D2786" s="40">
        <f>MAX(DATE(Table1[Year],1,1),DATE(Table1[Year],1,1)-WEEKDAY(DATE(Table1[Year],1,1),2)+(Table1[WeekNum]-1)*7+1)</f>
        <v>44606</v>
      </c>
      <c r="E2786" s="40">
        <f>MIN(DATE(Table1[Year]+1,1,0),DATE(Table1[Year],1,1)-WEEKDAY(DATE(Table1[Year],1,1),2)+Table1[WeekNum]*7)</f>
        <v>44612</v>
      </c>
      <c r="F2786" s="15">
        <v>2022</v>
      </c>
      <c r="G2786" s="15">
        <f t="shared" si="86"/>
        <v>2</v>
      </c>
      <c r="H2786" s="16">
        <v>8</v>
      </c>
      <c r="I2786" s="207" t="str">
        <f>"W" &amp;Table1[[#This Row],[WeekNum]]</f>
        <v>W8</v>
      </c>
      <c r="J2786" s="19" t="str">
        <f t="shared" si="87"/>
        <v>22-W08</v>
      </c>
      <c r="K2786" s="4" t="s">
        <v>695</v>
      </c>
      <c r="L2786" s="4"/>
      <c r="M2786" s="4" t="s">
        <v>72</v>
      </c>
      <c r="N2786" s="266" t="s">
        <v>369</v>
      </c>
      <c r="O2786" s="266" t="s">
        <v>395</v>
      </c>
      <c r="P2786" s="11" t="s">
        <v>396</v>
      </c>
      <c r="Q2786" s="11" t="s">
        <v>421</v>
      </c>
      <c r="R2786" s="3">
        <v>1400</v>
      </c>
      <c r="S2786" s="3">
        <v>1771</v>
      </c>
      <c r="T2786" s="206">
        <f>ABS(Table1[[#This Row],[Prod]]-Table1[[#This Row],[Planned]])</f>
        <v>371</v>
      </c>
      <c r="U2786" s="209">
        <f>IF(ABS(Table1[[#This Row],[Prod]]-Table1[[#This Row],[Planned]])&gt;Table1[[#This Row],[Planned]],0,IF(Table1[[#This Row],[Planned]]=0,0,1-ABS(Table1[[#This Row],[Prod]]-Table1[[#This Row],[Planned]])/Table1[[#This Row],[Planned]]))</f>
        <v>0.73499999999999999</v>
      </c>
      <c r="V2786" s="11"/>
      <c r="W2786" s="11"/>
      <c r="X2786" s="27">
        <v>1700</v>
      </c>
      <c r="Y2786" s="206">
        <f>Table1[[#This Row],[Prod]]</f>
        <v>1771</v>
      </c>
      <c r="Z2786" s="206">
        <f>ABS(Table1[[#This Row],[Prod2]]-Table1[[#This Row],[Plan Revised]])</f>
        <v>71</v>
      </c>
      <c r="AA2786" s="209">
        <f>IF(ABS(Table1[[#This Row],[Prod2]]-Table1[[#This Row],[Plan Revised]])&gt;Table1[[#This Row],[Plan Revised]],0,IF(Table1[[#This Row],[Plan Revised]]=0,0,1-ABS(Table1[[#This Row],[Prod2]]-Table1[[#This Row],[Plan Revised]])/Table1[[#This Row],[Plan Revised]]))</f>
        <v>0.95823529411764707</v>
      </c>
      <c r="AB2786" s="3"/>
      <c r="AC2786" s="30"/>
      <c r="AD2786"/>
      <c r="AF2786"/>
    </row>
    <row r="2787" spans="1:32">
      <c r="A2787" s="15" t="str">
        <f>IF(Table1[Week]=WeekSel,"Yes","No")</f>
        <v>No</v>
      </c>
      <c r="B2787" s="15" t="str">
        <f>IF((Table1[StartDate]&gt;=Date.GraphMin)*(Table1[StartDate]&lt;=Date.GraphMax)=1,"Yes","No")</f>
        <v>No</v>
      </c>
      <c r="C2787" s="15" t="str">
        <f>IF(OR(Table1[[#This Row],[Site]]="FOOD MILLING",Table1[[#This Row],[Site]]="GODACO"), "No", "Yes")</f>
        <v>Yes</v>
      </c>
      <c r="D2787" s="40">
        <f>MAX(DATE(Table1[Year],1,1),DATE(Table1[Year],1,1)-WEEKDAY(DATE(Table1[Year],1,1),2)+(Table1[WeekNum]-1)*7+1)</f>
        <v>44606</v>
      </c>
      <c r="E2787" s="40">
        <f>MIN(DATE(Table1[Year]+1,1,0),DATE(Table1[Year],1,1)-WEEKDAY(DATE(Table1[Year],1,1),2)+Table1[WeekNum]*7)</f>
        <v>44612</v>
      </c>
      <c r="F2787" s="15">
        <v>2022</v>
      </c>
      <c r="G2787" s="15">
        <f t="shared" si="86"/>
        <v>2</v>
      </c>
      <c r="H2787" s="16">
        <v>8</v>
      </c>
      <c r="I2787" s="207" t="str">
        <f>"W" &amp;Table1[[#This Row],[WeekNum]]</f>
        <v>W8</v>
      </c>
      <c r="J2787" s="19" t="str">
        <f t="shared" si="87"/>
        <v>22-W08</v>
      </c>
      <c r="K2787" s="4" t="s">
        <v>696</v>
      </c>
      <c r="L2787" s="4"/>
      <c r="M2787" s="4" t="s">
        <v>72</v>
      </c>
      <c r="N2787" s="266" t="s">
        <v>369</v>
      </c>
      <c r="O2787" s="266" t="s">
        <v>398</v>
      </c>
      <c r="P2787" s="11" t="s">
        <v>399</v>
      </c>
      <c r="Q2787" s="11" t="s">
        <v>421</v>
      </c>
      <c r="R2787" s="3">
        <v>250</v>
      </c>
      <c r="S2787" s="3">
        <v>476.5</v>
      </c>
      <c r="T2787" s="206">
        <f>ABS(Table1[[#This Row],[Prod]]-Table1[[#This Row],[Planned]])</f>
        <v>226.5</v>
      </c>
      <c r="U2787" s="209">
        <f>IF(ABS(Table1[[#This Row],[Prod]]-Table1[[#This Row],[Planned]])&gt;Table1[[#This Row],[Planned]],0,IF(Table1[[#This Row],[Planned]]=0,0,1-ABS(Table1[[#This Row],[Prod]]-Table1[[#This Row],[Planned]])/Table1[[#This Row],[Planned]]))</f>
        <v>9.3999999999999972E-2</v>
      </c>
      <c r="V2787" s="11"/>
      <c r="W2787" s="11"/>
      <c r="X2787" s="27">
        <v>450</v>
      </c>
      <c r="Y2787" s="206">
        <f>Table1[[#This Row],[Prod]]</f>
        <v>476.5</v>
      </c>
      <c r="Z2787" s="206">
        <f>ABS(Table1[[#This Row],[Prod2]]-Table1[[#This Row],[Plan Revised]])</f>
        <v>26.5</v>
      </c>
      <c r="AA2787" s="209">
        <f>IF(ABS(Table1[[#This Row],[Prod2]]-Table1[[#This Row],[Plan Revised]])&gt;Table1[[#This Row],[Plan Revised]],0,IF(Table1[[#This Row],[Plan Revised]]=0,0,1-ABS(Table1[[#This Row],[Prod2]]-Table1[[#This Row],[Plan Revised]])/Table1[[#This Row],[Plan Revised]]))</f>
        <v>0.94111111111111112</v>
      </c>
      <c r="AB2787" s="3"/>
      <c r="AC2787" s="30"/>
      <c r="AD2787"/>
      <c r="AF2787"/>
    </row>
    <row r="2788" spans="1:32">
      <c r="A2788" s="15" t="str">
        <f>IF(Table1[Week]=WeekSel,"Yes","No")</f>
        <v>No</v>
      </c>
      <c r="B2788" s="15" t="str">
        <f>IF((Table1[StartDate]&gt;=Date.GraphMin)*(Table1[StartDate]&lt;=Date.GraphMax)=1,"Yes","No")</f>
        <v>No</v>
      </c>
      <c r="C2788" s="15" t="str">
        <f>IF(OR(Table1[[#This Row],[Site]]="FOOD MILLING",Table1[[#This Row],[Site]]="GODACO"), "No", "Yes")</f>
        <v>Yes</v>
      </c>
      <c r="D2788" s="40">
        <f>MAX(DATE(Table1[Year],1,1),DATE(Table1[Year],1,1)-WEEKDAY(DATE(Table1[Year],1,1),2)+(Table1[WeekNum]-1)*7+1)</f>
        <v>44606</v>
      </c>
      <c r="E2788" s="40">
        <f>MIN(DATE(Table1[Year]+1,1,0),DATE(Table1[Year],1,1)-WEEKDAY(DATE(Table1[Year],1,1),2)+Table1[WeekNum]*7)</f>
        <v>44612</v>
      </c>
      <c r="F2788" s="15">
        <v>2022</v>
      </c>
      <c r="G2788" s="15">
        <f t="shared" si="86"/>
        <v>2</v>
      </c>
      <c r="H2788" s="16">
        <v>8</v>
      </c>
      <c r="I2788" s="207" t="str">
        <f>"W" &amp;Table1[[#This Row],[WeekNum]]</f>
        <v>W8</v>
      </c>
      <c r="J2788" s="19" t="str">
        <f t="shared" si="87"/>
        <v>22-W08</v>
      </c>
      <c r="K2788" s="4" t="s">
        <v>697</v>
      </c>
      <c r="L2788" s="4"/>
      <c r="M2788" s="4" t="s">
        <v>72</v>
      </c>
      <c r="N2788" s="266" t="s">
        <v>369</v>
      </c>
      <c r="O2788" s="266" t="s">
        <v>391</v>
      </c>
      <c r="P2788" s="11" t="s">
        <v>393</v>
      </c>
      <c r="Q2788" s="11" t="s">
        <v>421</v>
      </c>
      <c r="R2788" s="3">
        <v>0</v>
      </c>
      <c r="S2788" s="3">
        <v>0</v>
      </c>
      <c r="T2788" s="206">
        <f>ABS(Table1[[#This Row],[Prod]]-Table1[[#This Row],[Planned]])</f>
        <v>0</v>
      </c>
      <c r="U2788" s="209">
        <f>IF(ABS(Table1[[#This Row],[Prod]]-Table1[[#This Row],[Planned]])&gt;Table1[[#This Row],[Planned]],0,IF(Table1[[#This Row],[Planned]]=0,0,1-ABS(Table1[[#This Row],[Prod]]-Table1[[#This Row],[Planned]])/Table1[[#This Row],[Planned]]))</f>
        <v>0</v>
      </c>
      <c r="V2788" s="11"/>
      <c r="W2788" s="11"/>
      <c r="X2788" s="27">
        <v>0</v>
      </c>
      <c r="Y2788" s="206">
        <f>Table1[[#This Row],[Prod]]</f>
        <v>0</v>
      </c>
      <c r="Z2788" s="206">
        <f>ABS(Table1[[#This Row],[Prod2]]-Table1[[#This Row],[Plan Revised]])</f>
        <v>0</v>
      </c>
      <c r="AA2788" s="209">
        <f>IF(ABS(Table1[[#This Row],[Prod2]]-Table1[[#This Row],[Plan Revised]])&gt;Table1[[#This Row],[Plan Revised]],0,IF(Table1[[#This Row],[Plan Revised]]=0,0,1-ABS(Table1[[#This Row],[Prod2]]-Table1[[#This Row],[Plan Revised]])/Table1[[#This Row],[Plan Revised]]))</f>
        <v>0</v>
      </c>
      <c r="AB2788" s="3"/>
      <c r="AC2788" s="30"/>
      <c r="AD2788"/>
      <c r="AF2788"/>
    </row>
    <row r="2789" spans="1:32">
      <c r="A2789" s="15" t="str">
        <f>IF(Table1[Week]=WeekSel,"Yes","No")</f>
        <v>No</v>
      </c>
      <c r="B2789" s="15" t="str">
        <f>IF((Table1[StartDate]&gt;=Date.GraphMin)*(Table1[StartDate]&lt;=Date.GraphMax)=1,"Yes","No")</f>
        <v>No</v>
      </c>
      <c r="C2789" s="15" t="str">
        <f>IF(OR(Table1[[#This Row],[Site]]="FOOD MILLING",Table1[[#This Row],[Site]]="GODACO"), "No", "Yes")</f>
        <v>Yes</v>
      </c>
      <c r="D2789" s="40">
        <f>MAX(DATE(Table1[Year],1,1),DATE(Table1[Year],1,1)-WEEKDAY(DATE(Table1[Year],1,1),2)+(Table1[WeekNum]-1)*7+1)</f>
        <v>44606</v>
      </c>
      <c r="E2789" s="40">
        <f>MIN(DATE(Table1[Year]+1,1,0),DATE(Table1[Year],1,1)-WEEKDAY(DATE(Table1[Year],1,1),2)+Table1[WeekNum]*7)</f>
        <v>44612</v>
      </c>
      <c r="F2789" s="15">
        <v>2022</v>
      </c>
      <c r="G2789" s="15">
        <f t="shared" si="86"/>
        <v>2</v>
      </c>
      <c r="H2789" s="16">
        <v>8</v>
      </c>
      <c r="I2789" s="207" t="str">
        <f>"W" &amp;Table1[[#This Row],[WeekNum]]</f>
        <v>W8</v>
      </c>
      <c r="J2789" s="19" t="str">
        <f t="shared" si="87"/>
        <v>22-W08</v>
      </c>
      <c r="K2789" s="4" t="s">
        <v>698</v>
      </c>
      <c r="L2789" s="4"/>
      <c r="M2789" s="4" t="s">
        <v>72</v>
      </c>
      <c r="N2789" s="266" t="s">
        <v>369</v>
      </c>
      <c r="O2789" s="266" t="s">
        <v>398</v>
      </c>
      <c r="P2789" s="11" t="s">
        <v>399</v>
      </c>
      <c r="Q2789" s="11" t="s">
        <v>421</v>
      </c>
      <c r="R2789" s="3">
        <v>420</v>
      </c>
      <c r="S2789" s="3">
        <v>124.8</v>
      </c>
      <c r="T2789" s="206">
        <f>ABS(Table1[[#This Row],[Prod]]-Table1[[#This Row],[Planned]])</f>
        <v>295.2</v>
      </c>
      <c r="U2789" s="209">
        <f>IF(ABS(Table1[[#This Row],[Prod]]-Table1[[#This Row],[Planned]])&gt;Table1[[#This Row],[Planned]],0,IF(Table1[[#This Row],[Planned]]=0,0,1-ABS(Table1[[#This Row],[Prod]]-Table1[[#This Row],[Planned]])/Table1[[#This Row],[Planned]]))</f>
        <v>0.29714285714285715</v>
      </c>
      <c r="V2789" s="11"/>
      <c r="W2789" s="11"/>
      <c r="X2789" s="27">
        <v>120</v>
      </c>
      <c r="Y2789" s="206">
        <f>Table1[[#This Row],[Prod]]</f>
        <v>124.8</v>
      </c>
      <c r="Z2789" s="206">
        <f>ABS(Table1[[#This Row],[Prod2]]-Table1[[#This Row],[Plan Revised]])</f>
        <v>4.7999999999999972</v>
      </c>
      <c r="AA2789" s="209">
        <f>IF(ABS(Table1[[#This Row],[Prod2]]-Table1[[#This Row],[Plan Revised]])&gt;Table1[[#This Row],[Plan Revised]],0,IF(Table1[[#This Row],[Plan Revised]]=0,0,1-ABS(Table1[[#This Row],[Prod2]]-Table1[[#This Row],[Plan Revised]])/Table1[[#This Row],[Plan Revised]]))</f>
        <v>0.96000000000000008</v>
      </c>
      <c r="AB2789" s="3"/>
      <c r="AC2789" s="30"/>
      <c r="AD2789"/>
      <c r="AF2789"/>
    </row>
    <row r="2790" spans="1:32">
      <c r="A2790" s="15" t="str">
        <f>IF(Table1[Week]=WeekSel,"Yes","No")</f>
        <v>No</v>
      </c>
      <c r="B2790" s="15" t="str">
        <f>IF((Table1[StartDate]&gt;=Date.GraphMin)*(Table1[StartDate]&lt;=Date.GraphMax)=1,"Yes","No")</f>
        <v>No</v>
      </c>
      <c r="C2790" s="15" t="str">
        <f>IF(OR(Table1[[#This Row],[Site]]="FOOD MILLING",Table1[[#This Row],[Site]]="GODACO"), "No", "Yes")</f>
        <v>Yes</v>
      </c>
      <c r="D2790" s="40">
        <f>MAX(DATE(Table1[Year],1,1),DATE(Table1[Year],1,1)-WEEKDAY(DATE(Table1[Year],1,1),2)+(Table1[WeekNum]-1)*7+1)</f>
        <v>44606</v>
      </c>
      <c r="E2790" s="40">
        <f>MIN(DATE(Table1[Year]+1,1,0),DATE(Table1[Year],1,1)-WEEKDAY(DATE(Table1[Year],1,1),2)+Table1[WeekNum]*7)</f>
        <v>44612</v>
      </c>
      <c r="F2790" s="15">
        <v>2022</v>
      </c>
      <c r="G2790" s="15">
        <f t="shared" si="86"/>
        <v>2</v>
      </c>
      <c r="H2790" s="16">
        <v>8</v>
      </c>
      <c r="I2790" s="207" t="str">
        <f>"W" &amp;Table1[[#This Row],[WeekNum]]</f>
        <v>W8</v>
      </c>
      <c r="J2790" s="19" t="str">
        <f t="shared" si="87"/>
        <v>22-W08</v>
      </c>
      <c r="K2790" s="4" t="s">
        <v>699</v>
      </c>
      <c r="L2790" s="4"/>
      <c r="M2790" s="4" t="s">
        <v>72</v>
      </c>
      <c r="N2790" s="266" t="s">
        <v>369</v>
      </c>
      <c r="O2790" s="266" t="s">
        <v>398</v>
      </c>
      <c r="P2790" s="11" t="s">
        <v>399</v>
      </c>
      <c r="Q2790" s="11" t="s">
        <v>421</v>
      </c>
      <c r="R2790" s="3">
        <v>500</v>
      </c>
      <c r="S2790" s="3">
        <v>298.8</v>
      </c>
      <c r="T2790" s="206">
        <f>ABS(Table1[[#This Row],[Prod]]-Table1[[#This Row],[Planned]])</f>
        <v>201.2</v>
      </c>
      <c r="U2790" s="209">
        <f>IF(ABS(Table1[[#This Row],[Prod]]-Table1[[#This Row],[Planned]])&gt;Table1[[#This Row],[Planned]],0,IF(Table1[[#This Row],[Planned]]=0,0,1-ABS(Table1[[#This Row],[Prod]]-Table1[[#This Row],[Planned]])/Table1[[#This Row],[Planned]]))</f>
        <v>0.59760000000000002</v>
      </c>
      <c r="V2790" s="11"/>
      <c r="W2790" s="11"/>
      <c r="X2790" s="27">
        <v>300</v>
      </c>
      <c r="Y2790" s="206">
        <f>Table1[[#This Row],[Prod]]</f>
        <v>298.8</v>
      </c>
      <c r="Z2790" s="206">
        <f>ABS(Table1[[#This Row],[Prod2]]-Table1[[#This Row],[Plan Revised]])</f>
        <v>1.1999999999999886</v>
      </c>
      <c r="AA2790" s="209">
        <f>IF(ABS(Table1[[#This Row],[Prod2]]-Table1[[#This Row],[Plan Revised]])&gt;Table1[[#This Row],[Plan Revised]],0,IF(Table1[[#This Row],[Plan Revised]]=0,0,1-ABS(Table1[[#This Row],[Prod2]]-Table1[[#This Row],[Plan Revised]])/Table1[[#This Row],[Plan Revised]]))</f>
        <v>0.996</v>
      </c>
      <c r="AB2790" s="3"/>
      <c r="AC2790" s="30"/>
      <c r="AD2790"/>
      <c r="AF2790"/>
    </row>
    <row r="2791" spans="1:32">
      <c r="A2791" s="15" t="str">
        <f>IF(Table1[Week]=WeekSel,"Yes","No")</f>
        <v>No</v>
      </c>
      <c r="B2791" s="15" t="str">
        <f>IF((Table1[StartDate]&gt;=Date.GraphMin)*(Table1[StartDate]&lt;=Date.GraphMax)=1,"Yes","No")</f>
        <v>No</v>
      </c>
      <c r="C2791" s="15" t="str">
        <f>IF(OR(Table1[[#This Row],[Site]]="FOOD MILLING",Table1[[#This Row],[Site]]="GODACO"), "No", "Yes")</f>
        <v>Yes</v>
      </c>
      <c r="D2791" s="40">
        <f>MAX(DATE(Table1[Year],1,1),DATE(Table1[Year],1,1)-WEEKDAY(DATE(Table1[Year],1,1),2)+(Table1[WeekNum]-1)*7+1)</f>
        <v>44606</v>
      </c>
      <c r="E2791" s="40">
        <f>MIN(DATE(Table1[Year]+1,1,0),DATE(Table1[Year],1,1)-WEEKDAY(DATE(Table1[Year],1,1),2)+Table1[WeekNum]*7)</f>
        <v>44612</v>
      </c>
      <c r="F2791" s="15">
        <v>2022</v>
      </c>
      <c r="G2791" s="15">
        <f t="shared" si="86"/>
        <v>2</v>
      </c>
      <c r="H2791" s="16">
        <v>8</v>
      </c>
      <c r="I2791" s="207" t="str">
        <f>"W" &amp;Table1[[#This Row],[WeekNum]]</f>
        <v>W8</v>
      </c>
      <c r="J2791" s="19" t="str">
        <f t="shared" si="87"/>
        <v>22-W08</v>
      </c>
      <c r="K2791" s="4" t="s">
        <v>700</v>
      </c>
      <c r="L2791" s="4"/>
      <c r="M2791" s="4" t="s">
        <v>72</v>
      </c>
      <c r="N2791" s="266" t="s">
        <v>369</v>
      </c>
      <c r="O2791" s="266" t="s">
        <v>398</v>
      </c>
      <c r="P2791" s="11" t="s">
        <v>399</v>
      </c>
      <c r="Q2791" s="11" t="s">
        <v>421</v>
      </c>
      <c r="R2791" s="3">
        <v>10110</v>
      </c>
      <c r="S2791" s="3">
        <v>11468</v>
      </c>
      <c r="T2791" s="206">
        <f>ABS(Table1[[#This Row],[Prod]]-Table1[[#This Row],[Planned]])</f>
        <v>1358</v>
      </c>
      <c r="U2791" s="209">
        <f>IF(ABS(Table1[[#This Row],[Prod]]-Table1[[#This Row],[Planned]])&gt;Table1[[#This Row],[Planned]],0,IF(Table1[[#This Row],[Planned]]=0,0,1-ABS(Table1[[#This Row],[Prod]]-Table1[[#This Row],[Planned]])/Table1[[#This Row],[Planned]]))</f>
        <v>0.865677546983185</v>
      </c>
      <c r="V2791" s="11"/>
      <c r="W2791" s="11"/>
      <c r="X2791" s="27">
        <v>10610</v>
      </c>
      <c r="Y2791" s="206">
        <f>Table1[[#This Row],[Prod]]</f>
        <v>11468</v>
      </c>
      <c r="Z2791" s="206">
        <f>ABS(Table1[[#This Row],[Prod2]]-Table1[[#This Row],[Plan Revised]])</f>
        <v>858</v>
      </c>
      <c r="AA2791" s="209">
        <f>IF(ABS(Table1[[#This Row],[Prod2]]-Table1[[#This Row],[Plan Revised]])&gt;Table1[[#This Row],[Plan Revised]],0,IF(Table1[[#This Row],[Plan Revised]]=0,0,1-ABS(Table1[[#This Row],[Prod2]]-Table1[[#This Row],[Plan Revised]])/Table1[[#This Row],[Plan Revised]]))</f>
        <v>0.91913289349670124</v>
      </c>
      <c r="AB2791" s="3"/>
      <c r="AC2791" s="30"/>
      <c r="AD2791"/>
      <c r="AF2791"/>
    </row>
    <row r="2792" spans="1:32">
      <c r="A2792" s="15" t="str">
        <f>IF(Table1[Week]=WeekSel,"Yes","No")</f>
        <v>No</v>
      </c>
      <c r="B2792" s="15" t="str">
        <f>IF((Table1[StartDate]&gt;=Date.GraphMin)*(Table1[StartDate]&lt;=Date.GraphMax)=1,"Yes","No")</f>
        <v>No</v>
      </c>
      <c r="C2792" s="15" t="str">
        <f>IF(OR(Table1[[#This Row],[Site]]="FOOD MILLING",Table1[[#This Row],[Site]]="GODACO"), "No", "Yes")</f>
        <v>Yes</v>
      </c>
      <c r="D2792" s="40">
        <f>MAX(DATE(Table1[Year],1,1),DATE(Table1[Year],1,1)-WEEKDAY(DATE(Table1[Year],1,1),2)+(Table1[WeekNum]-1)*7+1)</f>
        <v>44606</v>
      </c>
      <c r="E2792" s="40">
        <f>MIN(DATE(Table1[Year]+1,1,0),DATE(Table1[Year],1,1)-WEEKDAY(DATE(Table1[Year],1,1),2)+Table1[WeekNum]*7)</f>
        <v>44612</v>
      </c>
      <c r="F2792" s="15">
        <v>2022</v>
      </c>
      <c r="G2792" s="15">
        <f t="shared" si="86"/>
        <v>2</v>
      </c>
      <c r="H2792" s="16">
        <v>8</v>
      </c>
      <c r="I2792" s="207" t="str">
        <f>"W" &amp;Table1[[#This Row],[WeekNum]]</f>
        <v>W8</v>
      </c>
      <c r="J2792" s="19" t="str">
        <f t="shared" si="87"/>
        <v>22-W08</v>
      </c>
      <c r="K2792" s="4" t="s">
        <v>701</v>
      </c>
      <c r="L2792" s="4"/>
      <c r="M2792" s="4" t="s">
        <v>72</v>
      </c>
      <c r="N2792" s="266" t="s">
        <v>369</v>
      </c>
      <c r="O2792" s="266" t="s">
        <v>398</v>
      </c>
      <c r="P2792" s="11" t="s">
        <v>399</v>
      </c>
      <c r="Q2792" s="11" t="s">
        <v>421</v>
      </c>
      <c r="R2792" s="3">
        <v>300</v>
      </c>
      <c r="S2792" s="3">
        <v>319.2</v>
      </c>
      <c r="T2792" s="206">
        <f>ABS(Table1[[#This Row],[Prod]]-Table1[[#This Row],[Planned]])</f>
        <v>19.199999999999989</v>
      </c>
      <c r="U2792" s="209">
        <f>IF(ABS(Table1[[#This Row],[Prod]]-Table1[[#This Row],[Planned]])&gt;Table1[[#This Row],[Planned]],0,IF(Table1[[#This Row],[Planned]]=0,0,1-ABS(Table1[[#This Row],[Prod]]-Table1[[#This Row],[Planned]])/Table1[[#This Row],[Planned]]))</f>
        <v>0.93600000000000005</v>
      </c>
      <c r="V2792" s="11"/>
      <c r="W2792" s="11"/>
      <c r="X2792" s="27">
        <v>300</v>
      </c>
      <c r="Y2792" s="206">
        <f>Table1[[#This Row],[Prod]]</f>
        <v>319.2</v>
      </c>
      <c r="Z2792" s="206">
        <f>ABS(Table1[[#This Row],[Prod2]]-Table1[[#This Row],[Plan Revised]])</f>
        <v>19.199999999999989</v>
      </c>
      <c r="AA2792" s="209">
        <f>IF(ABS(Table1[[#This Row],[Prod2]]-Table1[[#This Row],[Plan Revised]])&gt;Table1[[#This Row],[Plan Revised]],0,IF(Table1[[#This Row],[Plan Revised]]=0,0,1-ABS(Table1[[#This Row],[Prod2]]-Table1[[#This Row],[Plan Revised]])/Table1[[#This Row],[Plan Revised]]))</f>
        <v>0.93600000000000005</v>
      </c>
      <c r="AB2792" s="3"/>
      <c r="AC2792" s="30"/>
      <c r="AD2792"/>
      <c r="AF2792"/>
    </row>
    <row r="2793" spans="1:32">
      <c r="A2793" s="15" t="str">
        <f>IF(Table1[Week]=WeekSel,"Yes","No")</f>
        <v>No</v>
      </c>
      <c r="B2793" s="15" t="str">
        <f>IF((Table1[StartDate]&gt;=Date.GraphMin)*(Table1[StartDate]&lt;=Date.GraphMax)=1,"Yes","No")</f>
        <v>No</v>
      </c>
      <c r="C2793" s="15" t="str">
        <f>IF(OR(Table1[[#This Row],[Site]]="FOOD MILLING",Table1[[#This Row],[Site]]="GODACO"), "No", "Yes")</f>
        <v>Yes</v>
      </c>
      <c r="D2793" s="40">
        <f>MAX(DATE(Table1[Year],1,1),DATE(Table1[Year],1,1)-WEEKDAY(DATE(Table1[Year],1,1),2)+(Table1[WeekNum]-1)*7+1)</f>
        <v>44606</v>
      </c>
      <c r="E2793" s="40">
        <f>MIN(DATE(Table1[Year]+1,1,0),DATE(Table1[Year],1,1)-WEEKDAY(DATE(Table1[Year],1,1),2)+Table1[WeekNum]*7)</f>
        <v>44612</v>
      </c>
      <c r="F2793" s="15">
        <v>2022</v>
      </c>
      <c r="G2793" s="15">
        <f t="shared" si="86"/>
        <v>2</v>
      </c>
      <c r="H2793" s="16">
        <v>8</v>
      </c>
      <c r="I2793" s="207" t="str">
        <f>"W" &amp;Table1[[#This Row],[WeekNum]]</f>
        <v>W8</v>
      </c>
      <c r="J2793" s="19" t="str">
        <f t="shared" si="87"/>
        <v>22-W08</v>
      </c>
      <c r="K2793" s="4" t="s">
        <v>702</v>
      </c>
      <c r="L2793" s="4"/>
      <c r="M2793" s="4" t="s">
        <v>72</v>
      </c>
      <c r="N2793" s="266" t="s">
        <v>369</v>
      </c>
      <c r="O2793" s="266" t="s">
        <v>398</v>
      </c>
      <c r="P2793" s="11" t="s">
        <v>399</v>
      </c>
      <c r="Q2793" s="11" t="s">
        <v>421</v>
      </c>
      <c r="R2793" s="3">
        <v>120</v>
      </c>
      <c r="S2793" s="3">
        <v>0</v>
      </c>
      <c r="T2793" s="206">
        <f>ABS(Table1[[#This Row],[Prod]]-Table1[[#This Row],[Planned]])</f>
        <v>120</v>
      </c>
      <c r="U2793" s="209">
        <f>IF(ABS(Table1[[#This Row],[Prod]]-Table1[[#This Row],[Planned]])&gt;Table1[[#This Row],[Planned]],0,IF(Table1[[#This Row],[Planned]]=0,0,1-ABS(Table1[[#This Row],[Prod]]-Table1[[#This Row],[Planned]])/Table1[[#This Row],[Planned]]))</f>
        <v>0</v>
      </c>
      <c r="V2793" s="11"/>
      <c r="W2793" s="11"/>
      <c r="X2793" s="27">
        <v>0</v>
      </c>
      <c r="Y2793" s="206">
        <f>Table1[[#This Row],[Prod]]</f>
        <v>0</v>
      </c>
      <c r="Z2793" s="206">
        <f>ABS(Table1[[#This Row],[Prod2]]-Table1[[#This Row],[Plan Revised]])</f>
        <v>0</v>
      </c>
      <c r="AA2793" s="209">
        <f>IF(ABS(Table1[[#This Row],[Prod2]]-Table1[[#This Row],[Plan Revised]])&gt;Table1[[#This Row],[Plan Revised]],0,IF(Table1[[#This Row],[Plan Revised]]=0,0,1-ABS(Table1[[#This Row],[Prod2]]-Table1[[#This Row],[Plan Revised]])/Table1[[#This Row],[Plan Revised]]))</f>
        <v>0</v>
      </c>
      <c r="AB2793" s="3"/>
      <c r="AC2793" s="30"/>
      <c r="AD2793"/>
      <c r="AF2793"/>
    </row>
    <row r="2794" spans="1:32">
      <c r="A2794" s="15" t="str">
        <f>IF(Table1[Week]=WeekSel,"Yes","No")</f>
        <v>No</v>
      </c>
      <c r="B2794" s="15" t="str">
        <f>IF((Table1[StartDate]&gt;=Date.GraphMin)*(Table1[StartDate]&lt;=Date.GraphMax)=1,"Yes","No")</f>
        <v>No</v>
      </c>
      <c r="C2794" s="15" t="str">
        <f>IF(OR(Table1[[#This Row],[Site]]="FOOD MILLING",Table1[[#This Row],[Site]]="GODACO"), "No", "Yes")</f>
        <v>Yes</v>
      </c>
      <c r="D2794" s="40">
        <f>MAX(DATE(Table1[Year],1,1),DATE(Table1[Year],1,1)-WEEKDAY(DATE(Table1[Year],1,1),2)+(Table1[WeekNum]-1)*7+1)</f>
        <v>44606</v>
      </c>
      <c r="E2794" s="40">
        <f>MIN(DATE(Table1[Year]+1,1,0),DATE(Table1[Year],1,1)-WEEKDAY(DATE(Table1[Year],1,1),2)+Table1[WeekNum]*7)</f>
        <v>44612</v>
      </c>
      <c r="F2794" s="15">
        <v>2022</v>
      </c>
      <c r="G2794" s="15">
        <f t="shared" si="86"/>
        <v>2</v>
      </c>
      <c r="H2794" s="16">
        <v>8</v>
      </c>
      <c r="I2794" s="207" t="str">
        <f>"W" &amp;Table1[[#This Row],[WeekNum]]</f>
        <v>W8</v>
      </c>
      <c r="J2794" s="19" t="str">
        <f t="shared" si="87"/>
        <v>22-W08</v>
      </c>
      <c r="K2794" s="4" t="s">
        <v>703</v>
      </c>
      <c r="L2794" s="4"/>
      <c r="M2794" s="4" t="s">
        <v>72</v>
      </c>
      <c r="N2794" s="266" t="s">
        <v>369</v>
      </c>
      <c r="O2794" s="266" t="s">
        <v>398</v>
      </c>
      <c r="P2794" s="11" t="s">
        <v>399</v>
      </c>
      <c r="Q2794" s="11" t="s">
        <v>421</v>
      </c>
      <c r="R2794" s="3">
        <v>100</v>
      </c>
      <c r="S2794" s="3">
        <v>0</v>
      </c>
      <c r="T2794" s="206">
        <f>ABS(Table1[[#This Row],[Prod]]-Table1[[#This Row],[Planned]])</f>
        <v>100</v>
      </c>
      <c r="U2794" s="209">
        <f>IF(ABS(Table1[[#This Row],[Prod]]-Table1[[#This Row],[Planned]])&gt;Table1[[#This Row],[Planned]],0,IF(Table1[[#This Row],[Planned]]=0,0,1-ABS(Table1[[#This Row],[Prod]]-Table1[[#This Row],[Planned]])/Table1[[#This Row],[Planned]]))</f>
        <v>0</v>
      </c>
      <c r="V2794" s="11"/>
      <c r="W2794" s="11"/>
      <c r="X2794" s="27">
        <v>0</v>
      </c>
      <c r="Y2794" s="206">
        <f>Table1[[#This Row],[Prod]]</f>
        <v>0</v>
      </c>
      <c r="Z2794" s="206">
        <f>ABS(Table1[[#This Row],[Prod2]]-Table1[[#This Row],[Plan Revised]])</f>
        <v>0</v>
      </c>
      <c r="AA2794" s="209">
        <f>IF(ABS(Table1[[#This Row],[Prod2]]-Table1[[#This Row],[Plan Revised]])&gt;Table1[[#This Row],[Plan Revised]],0,IF(Table1[[#This Row],[Plan Revised]]=0,0,1-ABS(Table1[[#This Row],[Prod2]]-Table1[[#This Row],[Plan Revised]])/Table1[[#This Row],[Plan Revised]]))</f>
        <v>0</v>
      </c>
      <c r="AB2794" s="3"/>
      <c r="AC2794" s="30"/>
      <c r="AD2794"/>
      <c r="AF2794"/>
    </row>
    <row r="2795" spans="1:32">
      <c r="A2795" s="15" t="str">
        <f>IF(Table1[Week]=WeekSel,"Yes","No")</f>
        <v>No</v>
      </c>
      <c r="B2795" s="15" t="str">
        <f>IF((Table1[StartDate]&gt;=Date.GraphMin)*(Table1[StartDate]&lt;=Date.GraphMax)=1,"Yes","No")</f>
        <v>No</v>
      </c>
      <c r="C2795" s="15" t="str">
        <f>IF(OR(Table1[[#This Row],[Site]]="FOOD MILLING",Table1[[#This Row],[Site]]="GODACO"), "No", "Yes")</f>
        <v>Yes</v>
      </c>
      <c r="D2795" s="40">
        <f>MAX(DATE(Table1[Year],1,1),DATE(Table1[Year],1,1)-WEEKDAY(DATE(Table1[Year],1,1),2)+(Table1[WeekNum]-1)*7+1)</f>
        <v>44606</v>
      </c>
      <c r="E2795" s="40">
        <f>MIN(DATE(Table1[Year]+1,1,0),DATE(Table1[Year],1,1)-WEEKDAY(DATE(Table1[Year],1,1),2)+Table1[WeekNum]*7)</f>
        <v>44612</v>
      </c>
      <c r="F2795" s="15">
        <v>2022</v>
      </c>
      <c r="G2795" s="15">
        <f t="shared" si="86"/>
        <v>2</v>
      </c>
      <c r="H2795" s="16">
        <v>8</v>
      </c>
      <c r="I2795" s="207" t="str">
        <f>"W" &amp;Table1[[#This Row],[WeekNum]]</f>
        <v>W8</v>
      </c>
      <c r="J2795" s="19" t="str">
        <f t="shared" si="87"/>
        <v>22-W08</v>
      </c>
      <c r="K2795" s="4" t="s">
        <v>704</v>
      </c>
      <c r="L2795" s="4"/>
      <c r="M2795" s="4" t="s">
        <v>72</v>
      </c>
      <c r="N2795" s="266" t="s">
        <v>369</v>
      </c>
      <c r="O2795" s="266" t="s">
        <v>398</v>
      </c>
      <c r="P2795" s="11" t="s">
        <v>399</v>
      </c>
      <c r="Q2795" s="11" t="s">
        <v>421</v>
      </c>
      <c r="R2795" s="3">
        <v>400</v>
      </c>
      <c r="S2795" s="3">
        <v>291.89999999999998</v>
      </c>
      <c r="T2795" s="206">
        <f>ABS(Table1[[#This Row],[Prod]]-Table1[[#This Row],[Planned]])</f>
        <v>108.10000000000002</v>
      </c>
      <c r="U2795" s="209">
        <f>IF(ABS(Table1[[#This Row],[Prod]]-Table1[[#This Row],[Planned]])&gt;Table1[[#This Row],[Planned]],0,IF(Table1[[#This Row],[Planned]]=0,0,1-ABS(Table1[[#This Row],[Prod]]-Table1[[#This Row],[Planned]])/Table1[[#This Row],[Planned]]))</f>
        <v>0.7297499999999999</v>
      </c>
      <c r="V2795" s="11"/>
      <c r="W2795" s="11"/>
      <c r="X2795" s="27">
        <v>0</v>
      </c>
      <c r="Y2795" s="206">
        <f>Table1[[#This Row],[Prod]]</f>
        <v>291.89999999999998</v>
      </c>
      <c r="Z2795" s="206">
        <f>ABS(Table1[[#This Row],[Prod2]]-Table1[[#This Row],[Plan Revised]])</f>
        <v>291.89999999999998</v>
      </c>
      <c r="AA2795" s="209">
        <f>IF(ABS(Table1[[#This Row],[Prod2]]-Table1[[#This Row],[Plan Revised]])&gt;Table1[[#This Row],[Plan Revised]],0,IF(Table1[[#This Row],[Plan Revised]]=0,0,1-ABS(Table1[[#This Row],[Prod2]]-Table1[[#This Row],[Plan Revised]])/Table1[[#This Row],[Plan Revised]]))</f>
        <v>0</v>
      </c>
      <c r="AB2795" s="3"/>
      <c r="AC2795" s="30"/>
      <c r="AD2795"/>
      <c r="AF2795"/>
    </row>
    <row r="2796" spans="1:32">
      <c r="A2796" s="15" t="str">
        <f>IF(Table1[Week]=WeekSel,"Yes","No")</f>
        <v>No</v>
      </c>
      <c r="B2796" s="15" t="str">
        <f>IF((Table1[StartDate]&gt;=Date.GraphMin)*(Table1[StartDate]&lt;=Date.GraphMax)=1,"Yes","No")</f>
        <v>No</v>
      </c>
      <c r="C2796" s="15" t="str">
        <f>IF(OR(Table1[[#This Row],[Site]]="FOOD MILLING",Table1[[#This Row],[Site]]="GODACO"), "No", "Yes")</f>
        <v>Yes</v>
      </c>
      <c r="D2796" s="40">
        <f>MAX(DATE(Table1[Year],1,1),DATE(Table1[Year],1,1)-WEEKDAY(DATE(Table1[Year],1,1),2)+(Table1[WeekNum]-1)*7+1)</f>
        <v>44606</v>
      </c>
      <c r="E2796" s="40">
        <f>MIN(DATE(Table1[Year]+1,1,0),DATE(Table1[Year],1,1)-WEEKDAY(DATE(Table1[Year],1,1),2)+Table1[WeekNum]*7)</f>
        <v>44612</v>
      </c>
      <c r="F2796" s="15">
        <v>2022</v>
      </c>
      <c r="G2796" s="15">
        <f t="shared" si="86"/>
        <v>2</v>
      </c>
      <c r="H2796" s="16">
        <v>8</v>
      </c>
      <c r="I2796" s="207" t="str">
        <f>"W" &amp;Table1[[#This Row],[WeekNum]]</f>
        <v>W8</v>
      </c>
      <c r="J2796" s="19" t="str">
        <f t="shared" si="87"/>
        <v>22-W08</v>
      </c>
      <c r="K2796" s="4" t="s">
        <v>705</v>
      </c>
      <c r="L2796" s="4"/>
      <c r="M2796" s="4" t="s">
        <v>72</v>
      </c>
      <c r="N2796" s="266" t="s">
        <v>369</v>
      </c>
      <c r="O2796" s="266" t="s">
        <v>398</v>
      </c>
      <c r="P2796" s="11" t="s">
        <v>399</v>
      </c>
      <c r="Q2796" s="11" t="s">
        <v>421</v>
      </c>
      <c r="R2796" s="3">
        <v>3620</v>
      </c>
      <c r="S2796" s="3">
        <v>3663.9</v>
      </c>
      <c r="T2796" s="206">
        <f>ABS(Table1[[#This Row],[Prod]]-Table1[[#This Row],[Planned]])</f>
        <v>43.900000000000091</v>
      </c>
      <c r="U2796" s="209">
        <f>IF(ABS(Table1[[#This Row],[Prod]]-Table1[[#This Row],[Planned]])&gt;Table1[[#This Row],[Planned]],0,IF(Table1[[#This Row],[Planned]]=0,0,1-ABS(Table1[[#This Row],[Prod]]-Table1[[#This Row],[Planned]])/Table1[[#This Row],[Planned]]))</f>
        <v>0.98787292817679551</v>
      </c>
      <c r="V2796" s="11"/>
      <c r="W2796" s="11"/>
      <c r="X2796" s="27">
        <v>3720</v>
      </c>
      <c r="Y2796" s="206">
        <f>Table1[[#This Row],[Prod]]</f>
        <v>3663.9</v>
      </c>
      <c r="Z2796" s="206">
        <f>ABS(Table1[[#This Row],[Prod2]]-Table1[[#This Row],[Plan Revised]])</f>
        <v>56.099999999999909</v>
      </c>
      <c r="AA2796" s="209">
        <f>IF(ABS(Table1[[#This Row],[Prod2]]-Table1[[#This Row],[Plan Revised]])&gt;Table1[[#This Row],[Plan Revised]],0,IF(Table1[[#This Row],[Plan Revised]]=0,0,1-ABS(Table1[[#This Row],[Prod2]]-Table1[[#This Row],[Plan Revised]])/Table1[[#This Row],[Plan Revised]]))</f>
        <v>0.98491935483870974</v>
      </c>
      <c r="AB2796" s="3"/>
      <c r="AC2796" s="30"/>
      <c r="AD2796"/>
      <c r="AF2796"/>
    </row>
    <row r="2797" spans="1:32">
      <c r="A2797" s="15" t="str">
        <f>IF(Table1[Week]=WeekSel,"Yes","No")</f>
        <v>No</v>
      </c>
      <c r="B2797" s="15" t="str">
        <f>IF((Table1[StartDate]&gt;=Date.GraphMin)*(Table1[StartDate]&lt;=Date.GraphMax)=1,"Yes","No")</f>
        <v>No</v>
      </c>
      <c r="C2797" s="15" t="str">
        <f>IF(OR(Table1[[#This Row],[Site]]="FOOD MILLING",Table1[[#This Row],[Site]]="GODACO"), "No", "Yes")</f>
        <v>Yes</v>
      </c>
      <c r="D2797" s="40">
        <f>MAX(DATE(Table1[Year],1,1),DATE(Table1[Year],1,1)-WEEKDAY(DATE(Table1[Year],1,1),2)+(Table1[WeekNum]-1)*7+1)</f>
        <v>44606</v>
      </c>
      <c r="E2797" s="40">
        <f>MIN(DATE(Table1[Year]+1,1,0),DATE(Table1[Year],1,1)-WEEKDAY(DATE(Table1[Year],1,1),2)+Table1[WeekNum]*7)</f>
        <v>44612</v>
      </c>
      <c r="F2797" s="15">
        <v>2022</v>
      </c>
      <c r="G2797" s="15">
        <f t="shared" si="86"/>
        <v>2</v>
      </c>
      <c r="H2797" s="16">
        <v>8</v>
      </c>
      <c r="I2797" s="207" t="str">
        <f>"W" &amp;Table1[[#This Row],[WeekNum]]</f>
        <v>W8</v>
      </c>
      <c r="J2797" s="19" t="str">
        <f t="shared" si="87"/>
        <v>22-W08</v>
      </c>
      <c r="K2797" s="4" t="s">
        <v>706</v>
      </c>
      <c r="L2797" s="4"/>
      <c r="M2797" s="4" t="s">
        <v>72</v>
      </c>
      <c r="N2797" s="266" t="s">
        <v>369</v>
      </c>
      <c r="O2797" s="266" t="s">
        <v>398</v>
      </c>
      <c r="P2797" s="11" t="s">
        <v>399</v>
      </c>
      <c r="Q2797" s="11" t="s">
        <v>421</v>
      </c>
      <c r="R2797" s="3">
        <v>0</v>
      </c>
      <c r="S2797" s="3">
        <v>0</v>
      </c>
      <c r="T2797" s="206">
        <f>ABS(Table1[[#This Row],[Prod]]-Table1[[#This Row],[Planned]])</f>
        <v>0</v>
      </c>
      <c r="U2797" s="209">
        <f>IF(ABS(Table1[[#This Row],[Prod]]-Table1[[#This Row],[Planned]])&gt;Table1[[#This Row],[Planned]],0,IF(Table1[[#This Row],[Planned]]=0,0,1-ABS(Table1[[#This Row],[Prod]]-Table1[[#This Row],[Planned]])/Table1[[#This Row],[Planned]]))</f>
        <v>0</v>
      </c>
      <c r="V2797" s="11"/>
      <c r="W2797" s="11"/>
      <c r="X2797" s="27">
        <v>0</v>
      </c>
      <c r="Y2797" s="206">
        <f>Table1[[#This Row],[Prod]]</f>
        <v>0</v>
      </c>
      <c r="Z2797" s="206">
        <f>ABS(Table1[[#This Row],[Prod2]]-Table1[[#This Row],[Plan Revised]])</f>
        <v>0</v>
      </c>
      <c r="AA2797" s="209">
        <f>IF(ABS(Table1[[#This Row],[Prod2]]-Table1[[#This Row],[Plan Revised]])&gt;Table1[[#This Row],[Plan Revised]],0,IF(Table1[[#This Row],[Plan Revised]]=0,0,1-ABS(Table1[[#This Row],[Prod2]]-Table1[[#This Row],[Plan Revised]])/Table1[[#This Row],[Plan Revised]]))</f>
        <v>0</v>
      </c>
      <c r="AB2797" s="3"/>
      <c r="AC2797" s="30"/>
      <c r="AD2797"/>
      <c r="AF2797"/>
    </row>
    <row r="2798" spans="1:32">
      <c r="A2798" s="15" t="str">
        <f>IF(Table1[Week]=WeekSel,"Yes","No")</f>
        <v>No</v>
      </c>
      <c r="B2798" s="15" t="str">
        <f>IF((Table1[StartDate]&gt;=Date.GraphMin)*(Table1[StartDate]&lt;=Date.GraphMax)=1,"Yes","No")</f>
        <v>No</v>
      </c>
      <c r="C2798" s="15" t="str">
        <f>IF(OR(Table1[[#This Row],[Site]]="FOOD MILLING",Table1[[#This Row],[Site]]="GODACO"), "No", "Yes")</f>
        <v>Yes</v>
      </c>
      <c r="D2798" s="40">
        <f>MAX(DATE(Table1[Year],1,1),DATE(Table1[Year],1,1)-WEEKDAY(DATE(Table1[Year],1,1),2)+(Table1[WeekNum]-1)*7+1)</f>
        <v>44606</v>
      </c>
      <c r="E2798" s="40">
        <f>MIN(DATE(Table1[Year]+1,1,0),DATE(Table1[Year],1,1)-WEEKDAY(DATE(Table1[Year],1,1),2)+Table1[WeekNum]*7)</f>
        <v>44612</v>
      </c>
      <c r="F2798" s="15">
        <v>2022</v>
      </c>
      <c r="G2798" s="15">
        <f t="shared" si="86"/>
        <v>2</v>
      </c>
      <c r="H2798" s="16">
        <v>8</v>
      </c>
      <c r="I2798" s="207" t="str">
        <f>"W" &amp;Table1[[#This Row],[WeekNum]]</f>
        <v>W8</v>
      </c>
      <c r="J2798" s="19" t="str">
        <f t="shared" si="87"/>
        <v>22-W08</v>
      </c>
      <c r="K2798" s="4" t="s">
        <v>707</v>
      </c>
      <c r="L2798" s="4"/>
      <c r="M2798" s="4" t="s">
        <v>72</v>
      </c>
      <c r="N2798" s="266" t="s">
        <v>369</v>
      </c>
      <c r="O2798" s="266" t="s">
        <v>395</v>
      </c>
      <c r="P2798" s="11" t="s">
        <v>396</v>
      </c>
      <c r="Q2798" s="11" t="s">
        <v>421</v>
      </c>
      <c r="R2798" s="3">
        <v>400</v>
      </c>
      <c r="S2798" s="3">
        <v>405</v>
      </c>
      <c r="T2798" s="206">
        <f>ABS(Table1[[#This Row],[Prod]]-Table1[[#This Row],[Planned]])</f>
        <v>5</v>
      </c>
      <c r="U2798" s="209">
        <f>IF(ABS(Table1[[#This Row],[Prod]]-Table1[[#This Row],[Planned]])&gt;Table1[[#This Row],[Planned]],0,IF(Table1[[#This Row],[Planned]]=0,0,1-ABS(Table1[[#This Row],[Prod]]-Table1[[#This Row],[Planned]])/Table1[[#This Row],[Planned]]))</f>
        <v>0.98750000000000004</v>
      </c>
      <c r="V2798" s="11"/>
      <c r="W2798" s="11"/>
      <c r="X2798" s="27">
        <v>400</v>
      </c>
      <c r="Y2798" s="206">
        <f>Table1[[#This Row],[Prod]]</f>
        <v>405</v>
      </c>
      <c r="Z2798" s="206">
        <f>ABS(Table1[[#This Row],[Prod2]]-Table1[[#This Row],[Plan Revised]])</f>
        <v>5</v>
      </c>
      <c r="AA2798" s="209">
        <f>IF(ABS(Table1[[#This Row],[Prod2]]-Table1[[#This Row],[Plan Revised]])&gt;Table1[[#This Row],[Plan Revised]],0,IF(Table1[[#This Row],[Plan Revised]]=0,0,1-ABS(Table1[[#This Row],[Prod2]]-Table1[[#This Row],[Plan Revised]])/Table1[[#This Row],[Plan Revised]]))</f>
        <v>0.98750000000000004</v>
      </c>
      <c r="AB2798" s="3"/>
      <c r="AC2798" s="30"/>
      <c r="AD2798"/>
      <c r="AF2798"/>
    </row>
    <row r="2799" spans="1:32">
      <c r="A2799" s="15" t="str">
        <f>IF(Table1[Week]=WeekSel,"Yes","No")</f>
        <v>No</v>
      </c>
      <c r="B2799" s="15" t="str">
        <f>IF((Table1[StartDate]&gt;=Date.GraphMin)*(Table1[StartDate]&lt;=Date.GraphMax)=1,"Yes","No")</f>
        <v>No</v>
      </c>
      <c r="C2799" s="15" t="str">
        <f>IF(OR(Table1[[#This Row],[Site]]="FOOD MILLING",Table1[[#This Row],[Site]]="GODACO"), "No", "Yes")</f>
        <v>Yes</v>
      </c>
      <c r="D2799" s="40">
        <f>MAX(DATE(Table1[Year],1,1),DATE(Table1[Year],1,1)-WEEKDAY(DATE(Table1[Year],1,1),2)+(Table1[WeekNum]-1)*7+1)</f>
        <v>44606</v>
      </c>
      <c r="E2799" s="40">
        <f>MIN(DATE(Table1[Year]+1,1,0),DATE(Table1[Year],1,1)-WEEKDAY(DATE(Table1[Year],1,1),2)+Table1[WeekNum]*7)</f>
        <v>44612</v>
      </c>
      <c r="F2799" s="15">
        <v>2022</v>
      </c>
      <c r="G2799" s="15">
        <f t="shared" si="86"/>
        <v>2</v>
      </c>
      <c r="H2799" s="16">
        <v>8</v>
      </c>
      <c r="I2799" s="207" t="str">
        <f>"W" &amp;Table1[[#This Row],[WeekNum]]</f>
        <v>W8</v>
      </c>
      <c r="J2799" s="19" t="str">
        <f t="shared" si="87"/>
        <v>22-W08</v>
      </c>
      <c r="K2799" s="4" t="s">
        <v>708</v>
      </c>
      <c r="L2799" s="4"/>
      <c r="M2799" s="4" t="s">
        <v>72</v>
      </c>
      <c r="N2799" s="266" t="s">
        <v>369</v>
      </c>
      <c r="O2799" s="266" t="s">
        <v>395</v>
      </c>
      <c r="P2799" s="11" t="s">
        <v>396</v>
      </c>
      <c r="Q2799" s="11" t="s">
        <v>421</v>
      </c>
      <c r="R2799" s="3">
        <v>200</v>
      </c>
      <c r="S2799" s="3">
        <v>203</v>
      </c>
      <c r="T2799" s="206">
        <f>ABS(Table1[[#This Row],[Prod]]-Table1[[#This Row],[Planned]])</f>
        <v>3</v>
      </c>
      <c r="U2799" s="209">
        <f>IF(ABS(Table1[[#This Row],[Prod]]-Table1[[#This Row],[Planned]])&gt;Table1[[#This Row],[Planned]],0,IF(Table1[[#This Row],[Planned]]=0,0,1-ABS(Table1[[#This Row],[Prod]]-Table1[[#This Row],[Planned]])/Table1[[#This Row],[Planned]]))</f>
        <v>0.98499999999999999</v>
      </c>
      <c r="V2799" s="11"/>
      <c r="W2799" s="11"/>
      <c r="X2799" s="27">
        <v>200</v>
      </c>
      <c r="Y2799" s="206">
        <f>Table1[[#This Row],[Prod]]</f>
        <v>203</v>
      </c>
      <c r="Z2799" s="206">
        <f>ABS(Table1[[#This Row],[Prod2]]-Table1[[#This Row],[Plan Revised]])</f>
        <v>3</v>
      </c>
      <c r="AA2799" s="209">
        <f>IF(ABS(Table1[[#This Row],[Prod2]]-Table1[[#This Row],[Plan Revised]])&gt;Table1[[#This Row],[Plan Revised]],0,IF(Table1[[#This Row],[Plan Revised]]=0,0,1-ABS(Table1[[#This Row],[Prod2]]-Table1[[#This Row],[Plan Revised]])/Table1[[#This Row],[Plan Revised]]))</f>
        <v>0.98499999999999999</v>
      </c>
      <c r="AB2799" s="3"/>
      <c r="AC2799" s="30"/>
      <c r="AD2799"/>
      <c r="AF2799"/>
    </row>
    <row r="2800" spans="1:32">
      <c r="A2800" s="15" t="str">
        <f>IF(Table1[Week]=WeekSel,"Yes","No")</f>
        <v>No</v>
      </c>
      <c r="B2800" s="15" t="str">
        <f>IF((Table1[StartDate]&gt;=Date.GraphMin)*(Table1[StartDate]&lt;=Date.GraphMax)=1,"Yes","No")</f>
        <v>No</v>
      </c>
      <c r="C2800" s="15" t="str">
        <f>IF(OR(Table1[[#This Row],[Site]]="FOOD MILLING",Table1[[#This Row],[Site]]="GODACO"), "No", "Yes")</f>
        <v>Yes</v>
      </c>
      <c r="D2800" s="40">
        <f>MAX(DATE(Table1[Year],1,1),DATE(Table1[Year],1,1)-WEEKDAY(DATE(Table1[Year],1,1),2)+(Table1[WeekNum]-1)*7+1)</f>
        <v>44606</v>
      </c>
      <c r="E2800" s="40">
        <f>MIN(DATE(Table1[Year]+1,1,0),DATE(Table1[Year],1,1)-WEEKDAY(DATE(Table1[Year],1,1),2)+Table1[WeekNum]*7)</f>
        <v>44612</v>
      </c>
      <c r="F2800" s="15">
        <v>2022</v>
      </c>
      <c r="G2800" s="15">
        <f t="shared" si="86"/>
        <v>2</v>
      </c>
      <c r="H2800" s="16">
        <v>8</v>
      </c>
      <c r="I2800" s="207" t="str">
        <f>"W" &amp;Table1[[#This Row],[WeekNum]]</f>
        <v>W8</v>
      </c>
      <c r="J2800" s="19" t="str">
        <f t="shared" si="87"/>
        <v>22-W08</v>
      </c>
      <c r="K2800" s="4" t="s">
        <v>709</v>
      </c>
      <c r="L2800" s="4"/>
      <c r="M2800" s="4" t="s">
        <v>72</v>
      </c>
      <c r="N2800" s="266" t="s">
        <v>369</v>
      </c>
      <c r="O2800" s="266" t="s">
        <v>395</v>
      </c>
      <c r="P2800" s="11" t="s">
        <v>396</v>
      </c>
      <c r="Q2800" s="11" t="s">
        <v>421</v>
      </c>
      <c r="R2800" s="3">
        <v>3000</v>
      </c>
      <c r="S2800" s="3">
        <v>1535</v>
      </c>
      <c r="T2800" s="206">
        <f>ABS(Table1[[#This Row],[Prod]]-Table1[[#This Row],[Planned]])</f>
        <v>1465</v>
      </c>
      <c r="U2800" s="209">
        <f>IF(ABS(Table1[[#This Row],[Prod]]-Table1[[#This Row],[Planned]])&gt;Table1[[#This Row],[Planned]],0,IF(Table1[[#This Row],[Planned]]=0,0,1-ABS(Table1[[#This Row],[Prod]]-Table1[[#This Row],[Planned]])/Table1[[#This Row],[Planned]]))</f>
        <v>0.51166666666666671</v>
      </c>
      <c r="V2800" s="11"/>
      <c r="W2800" s="11"/>
      <c r="X2800" s="27">
        <v>2400</v>
      </c>
      <c r="Y2800" s="206">
        <f>Table1[[#This Row],[Prod]]</f>
        <v>1535</v>
      </c>
      <c r="Z2800" s="206">
        <f>ABS(Table1[[#This Row],[Prod2]]-Table1[[#This Row],[Plan Revised]])</f>
        <v>865</v>
      </c>
      <c r="AA2800" s="209">
        <f>IF(ABS(Table1[[#This Row],[Prod2]]-Table1[[#This Row],[Plan Revised]])&gt;Table1[[#This Row],[Plan Revised]],0,IF(Table1[[#This Row],[Plan Revised]]=0,0,1-ABS(Table1[[#This Row],[Prod2]]-Table1[[#This Row],[Plan Revised]])/Table1[[#This Row],[Plan Revised]]))</f>
        <v>0.63958333333333339</v>
      </c>
      <c r="AB2800" s="3"/>
      <c r="AC2800" s="30"/>
      <c r="AD2800"/>
      <c r="AF2800"/>
    </row>
    <row r="2801" spans="1:32">
      <c r="A2801" s="15" t="str">
        <f>IF(Table1[Week]=WeekSel,"Yes","No")</f>
        <v>No</v>
      </c>
      <c r="B2801" s="15" t="str">
        <f>IF((Table1[StartDate]&gt;=Date.GraphMin)*(Table1[StartDate]&lt;=Date.GraphMax)=1,"Yes","No")</f>
        <v>No</v>
      </c>
      <c r="C2801" s="15" t="str">
        <f>IF(OR(Table1[[#This Row],[Site]]="FOOD MILLING",Table1[[#This Row],[Site]]="GODACO"), "No", "Yes")</f>
        <v>Yes</v>
      </c>
      <c r="D2801" s="40">
        <f>MAX(DATE(Table1[Year],1,1),DATE(Table1[Year],1,1)-WEEKDAY(DATE(Table1[Year],1,1),2)+(Table1[WeekNum]-1)*7+1)</f>
        <v>44606</v>
      </c>
      <c r="E2801" s="40">
        <f>MIN(DATE(Table1[Year]+1,1,0),DATE(Table1[Year],1,1)-WEEKDAY(DATE(Table1[Year],1,1),2)+Table1[WeekNum]*7)</f>
        <v>44612</v>
      </c>
      <c r="F2801" s="15">
        <v>2022</v>
      </c>
      <c r="G2801" s="15">
        <f t="shared" si="86"/>
        <v>2</v>
      </c>
      <c r="H2801" s="16">
        <v>8</v>
      </c>
      <c r="I2801" s="207" t="str">
        <f>"W" &amp;Table1[[#This Row],[WeekNum]]</f>
        <v>W8</v>
      </c>
      <c r="J2801" s="19" t="str">
        <f t="shared" si="87"/>
        <v>22-W08</v>
      </c>
      <c r="K2801" s="4" t="s">
        <v>710</v>
      </c>
      <c r="L2801" s="4"/>
      <c r="M2801" s="4" t="s">
        <v>72</v>
      </c>
      <c r="N2801" s="266" t="s">
        <v>369</v>
      </c>
      <c r="O2801" s="266" t="s">
        <v>395</v>
      </c>
      <c r="P2801" s="11" t="s">
        <v>396</v>
      </c>
      <c r="Q2801" s="11" t="s">
        <v>421</v>
      </c>
      <c r="R2801" s="3">
        <v>1500</v>
      </c>
      <c r="S2801" s="3">
        <v>2245.8000000000002</v>
      </c>
      <c r="T2801" s="206">
        <f>ABS(Table1[[#This Row],[Prod]]-Table1[[#This Row],[Planned]])</f>
        <v>745.80000000000018</v>
      </c>
      <c r="U2801" s="209">
        <f>IF(ABS(Table1[[#This Row],[Prod]]-Table1[[#This Row],[Planned]])&gt;Table1[[#This Row],[Planned]],0,IF(Table1[[#This Row],[Planned]]=0,0,1-ABS(Table1[[#This Row],[Prod]]-Table1[[#This Row],[Planned]])/Table1[[#This Row],[Planned]]))</f>
        <v>0.50279999999999991</v>
      </c>
      <c r="V2801" s="11"/>
      <c r="W2801" s="11"/>
      <c r="X2801" s="27">
        <v>1500</v>
      </c>
      <c r="Y2801" s="206">
        <f>Table1[[#This Row],[Prod]]</f>
        <v>2245.8000000000002</v>
      </c>
      <c r="Z2801" s="206">
        <f>ABS(Table1[[#This Row],[Prod2]]-Table1[[#This Row],[Plan Revised]])</f>
        <v>745.80000000000018</v>
      </c>
      <c r="AA2801" s="209">
        <f>IF(ABS(Table1[[#This Row],[Prod2]]-Table1[[#This Row],[Plan Revised]])&gt;Table1[[#This Row],[Plan Revised]],0,IF(Table1[[#This Row],[Plan Revised]]=0,0,1-ABS(Table1[[#This Row],[Prod2]]-Table1[[#This Row],[Plan Revised]])/Table1[[#This Row],[Plan Revised]]))</f>
        <v>0.50279999999999991</v>
      </c>
      <c r="AB2801" s="3"/>
      <c r="AC2801" s="30"/>
      <c r="AD2801"/>
      <c r="AF2801"/>
    </row>
    <row r="2802" spans="1:32">
      <c r="A2802" s="15" t="str">
        <f>IF(Table1[Week]=WeekSel,"Yes","No")</f>
        <v>No</v>
      </c>
      <c r="B2802" s="15" t="str">
        <f>IF((Table1[StartDate]&gt;=Date.GraphMin)*(Table1[StartDate]&lt;=Date.GraphMax)=1,"Yes","No")</f>
        <v>No</v>
      </c>
      <c r="C2802" s="15" t="str">
        <f>IF(OR(Table1[[#This Row],[Site]]="FOOD MILLING",Table1[[#This Row],[Site]]="GODACO"), "No", "Yes")</f>
        <v>Yes</v>
      </c>
      <c r="D2802" s="40">
        <f>MAX(DATE(Table1[Year],1,1),DATE(Table1[Year],1,1)-WEEKDAY(DATE(Table1[Year],1,1),2)+(Table1[WeekNum]-1)*7+1)</f>
        <v>44606</v>
      </c>
      <c r="E2802" s="40">
        <f>MIN(DATE(Table1[Year]+1,1,0),DATE(Table1[Year],1,1)-WEEKDAY(DATE(Table1[Year],1,1),2)+Table1[WeekNum]*7)</f>
        <v>44612</v>
      </c>
      <c r="F2802" s="15">
        <v>2022</v>
      </c>
      <c r="G2802" s="15">
        <f t="shared" si="86"/>
        <v>2</v>
      </c>
      <c r="H2802" s="16">
        <v>8</v>
      </c>
      <c r="I2802" s="207" t="str">
        <f>"W" &amp;Table1[[#This Row],[WeekNum]]</f>
        <v>W8</v>
      </c>
      <c r="J2802" s="19" t="str">
        <f t="shared" si="87"/>
        <v>22-W08</v>
      </c>
      <c r="K2802" s="4" t="s">
        <v>711</v>
      </c>
      <c r="L2802" s="4"/>
      <c r="M2802" s="4" t="s">
        <v>72</v>
      </c>
      <c r="N2802" s="266" t="s">
        <v>369</v>
      </c>
      <c r="O2802" s="266" t="s">
        <v>400</v>
      </c>
      <c r="P2802" s="11" t="s">
        <v>401</v>
      </c>
      <c r="Q2802" s="11" t="s">
        <v>421</v>
      </c>
      <c r="R2802" s="3">
        <v>1800</v>
      </c>
      <c r="S2802" s="3">
        <v>2393.8000000000002</v>
      </c>
      <c r="T2802" s="206">
        <f>ABS(Table1[[#This Row],[Prod]]-Table1[[#This Row],[Planned]])</f>
        <v>593.80000000000018</v>
      </c>
      <c r="U2802" s="209">
        <f>IF(ABS(Table1[[#This Row],[Prod]]-Table1[[#This Row],[Planned]])&gt;Table1[[#This Row],[Planned]],0,IF(Table1[[#This Row],[Planned]]=0,0,1-ABS(Table1[[#This Row],[Prod]]-Table1[[#This Row],[Planned]])/Table1[[#This Row],[Planned]]))</f>
        <v>0.67011111111111099</v>
      </c>
      <c r="V2802" s="11"/>
      <c r="W2802" s="11"/>
      <c r="X2802" s="27">
        <v>2400</v>
      </c>
      <c r="Y2802" s="206">
        <f>Table1[[#This Row],[Prod]]</f>
        <v>2393.8000000000002</v>
      </c>
      <c r="Z2802" s="206">
        <f>ABS(Table1[[#This Row],[Prod2]]-Table1[[#This Row],[Plan Revised]])</f>
        <v>6.1999999999998181</v>
      </c>
      <c r="AA2802" s="209">
        <f>IF(ABS(Table1[[#This Row],[Prod2]]-Table1[[#This Row],[Plan Revised]])&gt;Table1[[#This Row],[Plan Revised]],0,IF(Table1[[#This Row],[Plan Revised]]=0,0,1-ABS(Table1[[#This Row],[Prod2]]-Table1[[#This Row],[Plan Revised]])/Table1[[#This Row],[Plan Revised]]))</f>
        <v>0.99741666666666673</v>
      </c>
      <c r="AB2802" s="3"/>
      <c r="AC2802" s="30"/>
      <c r="AD2802"/>
      <c r="AF2802"/>
    </row>
    <row r="2803" spans="1:32">
      <c r="A2803" s="15" t="str">
        <f>IF(Table1[Week]=WeekSel,"Yes","No")</f>
        <v>No</v>
      </c>
      <c r="B2803" s="15" t="str">
        <f>IF((Table1[StartDate]&gt;=Date.GraphMin)*(Table1[StartDate]&lt;=Date.GraphMax)=1,"Yes","No")</f>
        <v>No</v>
      </c>
      <c r="C2803" s="15" t="str">
        <f>IF(OR(Table1[[#This Row],[Site]]="FOOD MILLING",Table1[[#This Row],[Site]]="GODACO"), "No", "Yes")</f>
        <v>Yes</v>
      </c>
      <c r="D2803" s="40">
        <f>MAX(DATE(Table1[Year],1,1),DATE(Table1[Year],1,1)-WEEKDAY(DATE(Table1[Year],1,1),2)+(Table1[WeekNum]-1)*7+1)</f>
        <v>44606</v>
      </c>
      <c r="E2803" s="40">
        <f>MIN(DATE(Table1[Year]+1,1,0),DATE(Table1[Year],1,1)-WEEKDAY(DATE(Table1[Year],1,1),2)+Table1[WeekNum]*7)</f>
        <v>44612</v>
      </c>
      <c r="F2803" s="15">
        <v>2022</v>
      </c>
      <c r="G2803" s="15">
        <f t="shared" si="86"/>
        <v>2</v>
      </c>
      <c r="H2803" s="16">
        <v>8</v>
      </c>
      <c r="I2803" s="207" t="str">
        <f>"W" &amp;Table1[[#This Row],[WeekNum]]</f>
        <v>W8</v>
      </c>
      <c r="J2803" s="19" t="str">
        <f t="shared" si="87"/>
        <v>22-W08</v>
      </c>
      <c r="K2803" s="4" t="s">
        <v>712</v>
      </c>
      <c r="L2803" s="4"/>
      <c r="M2803" s="4" t="s">
        <v>72</v>
      </c>
      <c r="N2803" s="266" t="s">
        <v>369</v>
      </c>
      <c r="O2803" s="266" t="s">
        <v>400</v>
      </c>
      <c r="P2803" s="11" t="s">
        <v>401</v>
      </c>
      <c r="Q2803" s="11" t="s">
        <v>421</v>
      </c>
      <c r="R2803" s="3">
        <v>1000</v>
      </c>
      <c r="S2803" s="3">
        <v>0</v>
      </c>
      <c r="T2803" s="206">
        <f>ABS(Table1[[#This Row],[Prod]]-Table1[[#This Row],[Planned]])</f>
        <v>1000</v>
      </c>
      <c r="U2803" s="209">
        <f>IF(ABS(Table1[[#This Row],[Prod]]-Table1[[#This Row],[Planned]])&gt;Table1[[#This Row],[Planned]],0,IF(Table1[[#This Row],[Planned]]=0,0,1-ABS(Table1[[#This Row],[Prod]]-Table1[[#This Row],[Planned]])/Table1[[#This Row],[Planned]]))</f>
        <v>0</v>
      </c>
      <c r="V2803" s="11"/>
      <c r="W2803" s="11"/>
      <c r="X2803" s="27">
        <v>0</v>
      </c>
      <c r="Y2803" s="206">
        <f>Table1[[#This Row],[Prod]]</f>
        <v>0</v>
      </c>
      <c r="Z2803" s="206">
        <f>ABS(Table1[[#This Row],[Prod2]]-Table1[[#This Row],[Plan Revised]])</f>
        <v>0</v>
      </c>
      <c r="AA2803" s="209">
        <f>IF(ABS(Table1[[#This Row],[Prod2]]-Table1[[#This Row],[Plan Revised]])&gt;Table1[[#This Row],[Plan Revised]],0,IF(Table1[[#This Row],[Plan Revised]]=0,0,1-ABS(Table1[[#This Row],[Prod2]]-Table1[[#This Row],[Plan Revised]])/Table1[[#This Row],[Plan Revised]]))</f>
        <v>0</v>
      </c>
      <c r="AB2803" s="3"/>
      <c r="AC2803" s="30"/>
      <c r="AD2803"/>
      <c r="AF2803"/>
    </row>
    <row r="2804" spans="1:32">
      <c r="A2804" s="15" t="str">
        <f>IF(Table1[Week]=WeekSel,"Yes","No")</f>
        <v>No</v>
      </c>
      <c r="B2804" s="15" t="str">
        <f>IF((Table1[StartDate]&gt;=Date.GraphMin)*(Table1[StartDate]&lt;=Date.GraphMax)=1,"Yes","No")</f>
        <v>No</v>
      </c>
      <c r="C2804" s="15" t="str">
        <f>IF(OR(Table1[[#This Row],[Site]]="FOOD MILLING",Table1[[#This Row],[Site]]="GODACO"), "No", "Yes")</f>
        <v>Yes</v>
      </c>
      <c r="D2804" s="40">
        <f>MAX(DATE(Table1[Year],1,1),DATE(Table1[Year],1,1)-WEEKDAY(DATE(Table1[Year],1,1),2)+(Table1[WeekNum]-1)*7+1)</f>
        <v>44606</v>
      </c>
      <c r="E2804" s="40">
        <f>MIN(DATE(Table1[Year]+1,1,0),DATE(Table1[Year],1,1)-WEEKDAY(DATE(Table1[Year],1,1),2)+Table1[WeekNum]*7)</f>
        <v>44612</v>
      </c>
      <c r="F2804" s="15">
        <v>2022</v>
      </c>
      <c r="G2804" s="15">
        <f t="shared" si="86"/>
        <v>2</v>
      </c>
      <c r="H2804" s="16">
        <v>8</v>
      </c>
      <c r="I2804" s="207" t="str">
        <f>"W" &amp;Table1[[#This Row],[WeekNum]]</f>
        <v>W8</v>
      </c>
      <c r="J2804" s="19" t="str">
        <f t="shared" si="87"/>
        <v>22-W08</v>
      </c>
      <c r="K2804" s="4" t="s">
        <v>437</v>
      </c>
      <c r="L2804" s="4"/>
      <c r="M2804" s="4" t="s">
        <v>72</v>
      </c>
      <c r="N2804" s="266" t="s">
        <v>369</v>
      </c>
      <c r="O2804" s="266" t="s">
        <v>374</v>
      </c>
      <c r="P2804" s="11" t="s">
        <v>402</v>
      </c>
      <c r="Q2804" s="11" t="s">
        <v>421</v>
      </c>
      <c r="R2804" s="3">
        <v>0</v>
      </c>
      <c r="S2804" s="3">
        <v>0</v>
      </c>
      <c r="T2804" s="206">
        <f>ABS(Table1[[#This Row],[Prod]]-Table1[[#This Row],[Planned]])</f>
        <v>0</v>
      </c>
      <c r="U2804" s="209">
        <f>IF(ABS(Table1[[#This Row],[Prod]]-Table1[[#This Row],[Planned]])&gt;Table1[[#This Row],[Planned]],0,IF(Table1[[#This Row],[Planned]]=0,0,1-ABS(Table1[[#This Row],[Prod]]-Table1[[#This Row],[Planned]])/Table1[[#This Row],[Planned]]))</f>
        <v>0</v>
      </c>
      <c r="V2804" s="11"/>
      <c r="W2804" s="11"/>
      <c r="X2804" s="27">
        <v>0</v>
      </c>
      <c r="Y2804" s="206">
        <f>Table1[[#This Row],[Prod]]</f>
        <v>0</v>
      </c>
      <c r="Z2804" s="206">
        <f>ABS(Table1[[#This Row],[Prod2]]-Table1[[#This Row],[Plan Revised]])</f>
        <v>0</v>
      </c>
      <c r="AA2804" s="209">
        <f>IF(ABS(Table1[[#This Row],[Prod2]]-Table1[[#This Row],[Plan Revised]])&gt;Table1[[#This Row],[Plan Revised]],0,IF(Table1[[#This Row],[Plan Revised]]=0,0,1-ABS(Table1[[#This Row],[Prod2]]-Table1[[#This Row],[Plan Revised]])/Table1[[#This Row],[Plan Revised]]))</f>
        <v>0</v>
      </c>
      <c r="AB2804" s="3"/>
      <c r="AC2804" s="30"/>
      <c r="AD2804"/>
      <c r="AF2804"/>
    </row>
    <row r="2805" spans="1:32">
      <c r="A2805" s="15" t="str">
        <f>IF(Table1[Week]=WeekSel,"Yes","No")</f>
        <v>No</v>
      </c>
      <c r="B2805" s="15" t="str">
        <f>IF((Table1[StartDate]&gt;=Date.GraphMin)*(Table1[StartDate]&lt;=Date.GraphMax)=1,"Yes","No")</f>
        <v>No</v>
      </c>
      <c r="C2805" s="15" t="str">
        <f>IF(OR(Table1[[#This Row],[Site]]="FOOD MILLING",Table1[[#This Row],[Site]]="GODACO"), "No", "Yes")</f>
        <v>Yes</v>
      </c>
      <c r="D2805" s="40">
        <f>MAX(DATE(Table1[Year],1,1),DATE(Table1[Year],1,1)-WEEKDAY(DATE(Table1[Year],1,1),2)+(Table1[WeekNum]-1)*7+1)</f>
        <v>44606</v>
      </c>
      <c r="E2805" s="40">
        <f>MIN(DATE(Table1[Year]+1,1,0),DATE(Table1[Year],1,1)-WEEKDAY(DATE(Table1[Year],1,1),2)+Table1[WeekNum]*7)</f>
        <v>44612</v>
      </c>
      <c r="F2805" s="15">
        <v>2022</v>
      </c>
      <c r="G2805" s="15">
        <f t="shared" si="86"/>
        <v>2</v>
      </c>
      <c r="H2805" s="16">
        <v>8</v>
      </c>
      <c r="I2805" s="207" t="str">
        <f>"W" &amp;Table1[[#This Row],[WeekNum]]</f>
        <v>W8</v>
      </c>
      <c r="J2805" s="19" t="str">
        <f t="shared" si="87"/>
        <v>22-W08</v>
      </c>
      <c r="K2805" s="4" t="s">
        <v>438</v>
      </c>
      <c r="L2805" s="4"/>
      <c r="M2805" s="4" t="s">
        <v>72</v>
      </c>
      <c r="N2805" s="266" t="s">
        <v>369</v>
      </c>
      <c r="O2805" s="266" t="s">
        <v>374</v>
      </c>
      <c r="P2805" s="11" t="s">
        <v>402</v>
      </c>
      <c r="Q2805" s="11" t="s">
        <v>421</v>
      </c>
      <c r="R2805" s="3">
        <v>0</v>
      </c>
      <c r="S2805" s="3">
        <v>0</v>
      </c>
      <c r="T2805" s="206">
        <f>ABS(Table1[[#This Row],[Prod]]-Table1[[#This Row],[Planned]])</f>
        <v>0</v>
      </c>
      <c r="U2805" s="209">
        <f>IF(ABS(Table1[[#This Row],[Prod]]-Table1[[#This Row],[Planned]])&gt;Table1[[#This Row],[Planned]],0,IF(Table1[[#This Row],[Planned]]=0,0,1-ABS(Table1[[#This Row],[Prod]]-Table1[[#This Row],[Planned]])/Table1[[#This Row],[Planned]]))</f>
        <v>0</v>
      </c>
      <c r="V2805" s="11"/>
      <c r="W2805" s="11"/>
      <c r="X2805" s="27">
        <v>0</v>
      </c>
      <c r="Y2805" s="206">
        <f>Table1[[#This Row],[Prod]]</f>
        <v>0</v>
      </c>
      <c r="Z2805" s="206">
        <f>ABS(Table1[[#This Row],[Prod2]]-Table1[[#This Row],[Plan Revised]])</f>
        <v>0</v>
      </c>
      <c r="AA2805" s="209">
        <f>IF(ABS(Table1[[#This Row],[Prod2]]-Table1[[#This Row],[Plan Revised]])&gt;Table1[[#This Row],[Plan Revised]],0,IF(Table1[[#This Row],[Plan Revised]]=0,0,1-ABS(Table1[[#This Row],[Prod2]]-Table1[[#This Row],[Plan Revised]])/Table1[[#This Row],[Plan Revised]]))</f>
        <v>0</v>
      </c>
      <c r="AB2805" s="3"/>
      <c r="AC2805" s="30"/>
      <c r="AD2805"/>
      <c r="AF2805"/>
    </row>
    <row r="2806" spans="1:32">
      <c r="A2806" s="15" t="str">
        <f>IF(Table1[Week]=WeekSel,"Yes","No")</f>
        <v>No</v>
      </c>
      <c r="B2806" s="15" t="str">
        <f>IF((Table1[StartDate]&gt;=Date.GraphMin)*(Table1[StartDate]&lt;=Date.GraphMax)=1,"Yes","No")</f>
        <v>No</v>
      </c>
      <c r="C2806" s="15" t="str">
        <f>IF(OR(Table1[[#This Row],[Site]]="FOOD MILLING",Table1[[#This Row],[Site]]="GODACO"), "No", "Yes")</f>
        <v>Yes</v>
      </c>
      <c r="D2806" s="40">
        <f>MAX(DATE(Table1[Year],1,1),DATE(Table1[Year],1,1)-WEEKDAY(DATE(Table1[Year],1,1),2)+(Table1[WeekNum]-1)*7+1)</f>
        <v>44606</v>
      </c>
      <c r="E2806" s="40">
        <f>MIN(DATE(Table1[Year]+1,1,0),DATE(Table1[Year],1,1)-WEEKDAY(DATE(Table1[Year],1,1),2)+Table1[WeekNum]*7)</f>
        <v>44612</v>
      </c>
      <c r="F2806" s="15">
        <v>2022</v>
      </c>
      <c r="G2806" s="15">
        <f t="shared" si="86"/>
        <v>2</v>
      </c>
      <c r="H2806" s="16">
        <v>8</v>
      </c>
      <c r="I2806" s="207" t="str">
        <f>"W" &amp;Table1[[#This Row],[WeekNum]]</f>
        <v>W8</v>
      </c>
      <c r="J2806" s="19" t="str">
        <f t="shared" si="87"/>
        <v>22-W08</v>
      </c>
      <c r="K2806" s="4" t="s">
        <v>439</v>
      </c>
      <c r="L2806" s="4"/>
      <c r="M2806" s="4" t="s">
        <v>72</v>
      </c>
      <c r="N2806" s="266" t="s">
        <v>369</v>
      </c>
      <c r="O2806" s="266" t="s">
        <v>374</v>
      </c>
      <c r="P2806" s="11" t="s">
        <v>402</v>
      </c>
      <c r="Q2806" s="11" t="s">
        <v>421</v>
      </c>
      <c r="R2806" s="3">
        <v>0</v>
      </c>
      <c r="S2806" s="3">
        <v>0</v>
      </c>
      <c r="T2806" s="206">
        <f>ABS(Table1[[#This Row],[Prod]]-Table1[[#This Row],[Planned]])</f>
        <v>0</v>
      </c>
      <c r="U2806" s="209">
        <f>IF(ABS(Table1[[#This Row],[Prod]]-Table1[[#This Row],[Planned]])&gt;Table1[[#This Row],[Planned]],0,IF(Table1[[#This Row],[Planned]]=0,0,1-ABS(Table1[[#This Row],[Prod]]-Table1[[#This Row],[Planned]])/Table1[[#This Row],[Planned]]))</f>
        <v>0</v>
      </c>
      <c r="V2806" s="11"/>
      <c r="W2806" s="11"/>
      <c r="X2806" s="27">
        <v>0</v>
      </c>
      <c r="Y2806" s="206">
        <f>Table1[[#This Row],[Prod]]</f>
        <v>0</v>
      </c>
      <c r="Z2806" s="206">
        <f>ABS(Table1[[#This Row],[Prod2]]-Table1[[#This Row],[Plan Revised]])</f>
        <v>0</v>
      </c>
      <c r="AA2806" s="209">
        <f>IF(ABS(Table1[[#This Row],[Prod2]]-Table1[[#This Row],[Plan Revised]])&gt;Table1[[#This Row],[Plan Revised]],0,IF(Table1[[#This Row],[Plan Revised]]=0,0,1-ABS(Table1[[#This Row],[Prod2]]-Table1[[#This Row],[Plan Revised]])/Table1[[#This Row],[Plan Revised]]))</f>
        <v>0</v>
      </c>
      <c r="AB2806" s="3"/>
      <c r="AC2806" s="30"/>
      <c r="AD2806"/>
      <c r="AF2806"/>
    </row>
    <row r="2807" spans="1:32">
      <c r="A2807" s="15" t="str">
        <f>IF(Table1[Week]=WeekSel,"Yes","No")</f>
        <v>No</v>
      </c>
      <c r="B2807" s="15" t="str">
        <f>IF((Table1[StartDate]&gt;=Date.GraphMin)*(Table1[StartDate]&lt;=Date.GraphMax)=1,"Yes","No")</f>
        <v>No</v>
      </c>
      <c r="C2807" s="15" t="str">
        <f>IF(OR(Table1[[#This Row],[Site]]="FOOD MILLING",Table1[[#This Row],[Site]]="GODACO"), "No", "Yes")</f>
        <v>Yes</v>
      </c>
      <c r="D2807" s="40">
        <f>MAX(DATE(Table1[Year],1,1),DATE(Table1[Year],1,1)-WEEKDAY(DATE(Table1[Year],1,1),2)+(Table1[WeekNum]-1)*7+1)</f>
        <v>44606</v>
      </c>
      <c r="E2807" s="40">
        <f>MIN(DATE(Table1[Year]+1,1,0),DATE(Table1[Year],1,1)-WEEKDAY(DATE(Table1[Year],1,1),2)+Table1[WeekNum]*7)</f>
        <v>44612</v>
      </c>
      <c r="F2807" s="15">
        <v>2022</v>
      </c>
      <c r="G2807" s="15">
        <f t="shared" si="86"/>
        <v>2</v>
      </c>
      <c r="H2807" s="16">
        <v>8</v>
      </c>
      <c r="I2807" s="207" t="str">
        <f>"W" &amp;Table1[[#This Row],[WeekNum]]</f>
        <v>W8</v>
      </c>
      <c r="J2807" s="19" t="str">
        <f t="shared" si="87"/>
        <v>22-W08</v>
      </c>
      <c r="K2807" s="4" t="s">
        <v>542</v>
      </c>
      <c r="L2807" s="4"/>
      <c r="M2807" s="4" t="s">
        <v>72</v>
      </c>
      <c r="N2807" s="266" t="s">
        <v>369</v>
      </c>
      <c r="O2807" s="266" t="s">
        <v>374</v>
      </c>
      <c r="P2807" s="11" t="s">
        <v>402</v>
      </c>
      <c r="Q2807" s="11" t="s">
        <v>421</v>
      </c>
      <c r="R2807" s="3">
        <v>0</v>
      </c>
      <c r="S2807" s="3">
        <v>0</v>
      </c>
      <c r="T2807" s="206">
        <f>ABS(Table1[[#This Row],[Prod]]-Table1[[#This Row],[Planned]])</f>
        <v>0</v>
      </c>
      <c r="U2807" s="209">
        <f>IF(ABS(Table1[[#This Row],[Prod]]-Table1[[#This Row],[Planned]])&gt;Table1[[#This Row],[Planned]],0,IF(Table1[[#This Row],[Planned]]=0,0,1-ABS(Table1[[#This Row],[Prod]]-Table1[[#This Row],[Planned]])/Table1[[#This Row],[Planned]]))</f>
        <v>0</v>
      </c>
      <c r="V2807" s="11"/>
      <c r="W2807" s="11"/>
      <c r="X2807" s="27">
        <v>0</v>
      </c>
      <c r="Y2807" s="206">
        <f>Table1[[#This Row],[Prod]]</f>
        <v>0</v>
      </c>
      <c r="Z2807" s="206">
        <f>ABS(Table1[[#This Row],[Prod2]]-Table1[[#This Row],[Plan Revised]])</f>
        <v>0</v>
      </c>
      <c r="AA2807" s="209">
        <f>IF(ABS(Table1[[#This Row],[Prod2]]-Table1[[#This Row],[Plan Revised]])&gt;Table1[[#This Row],[Plan Revised]],0,IF(Table1[[#This Row],[Plan Revised]]=0,0,1-ABS(Table1[[#This Row],[Prod2]]-Table1[[#This Row],[Plan Revised]])/Table1[[#This Row],[Plan Revised]]))</f>
        <v>0</v>
      </c>
      <c r="AB2807" s="3"/>
      <c r="AC2807" s="30"/>
      <c r="AD2807"/>
      <c r="AF2807"/>
    </row>
    <row r="2808" spans="1:32">
      <c r="A2808" s="15" t="str">
        <f>IF(Table1[Week]=WeekSel,"Yes","No")</f>
        <v>No</v>
      </c>
      <c r="B2808" s="15" t="str">
        <f>IF((Table1[StartDate]&gt;=Date.GraphMin)*(Table1[StartDate]&lt;=Date.GraphMax)=1,"Yes","No")</f>
        <v>No</v>
      </c>
      <c r="C2808" s="15" t="str">
        <f>IF(OR(Table1[[#This Row],[Site]]="FOOD MILLING",Table1[[#This Row],[Site]]="GODACO"), "No", "Yes")</f>
        <v>Yes</v>
      </c>
      <c r="D2808" s="40">
        <f>MAX(DATE(Table1[Year],1,1),DATE(Table1[Year],1,1)-WEEKDAY(DATE(Table1[Year],1,1),2)+(Table1[WeekNum]-1)*7+1)</f>
        <v>44606</v>
      </c>
      <c r="E2808" s="40">
        <f>MIN(DATE(Table1[Year]+1,1,0),DATE(Table1[Year],1,1)-WEEKDAY(DATE(Table1[Year],1,1),2)+Table1[WeekNum]*7)</f>
        <v>44612</v>
      </c>
      <c r="F2808" s="15">
        <v>2022</v>
      </c>
      <c r="G2808" s="15">
        <f t="shared" si="86"/>
        <v>2</v>
      </c>
      <c r="H2808" s="16">
        <v>8</v>
      </c>
      <c r="I2808" s="207" t="str">
        <f>"W" &amp;Table1[[#This Row],[WeekNum]]</f>
        <v>W8</v>
      </c>
      <c r="J2808" s="19" t="str">
        <f t="shared" si="87"/>
        <v>22-W08</v>
      </c>
      <c r="K2808" s="4" t="s">
        <v>444</v>
      </c>
      <c r="L2808" s="4"/>
      <c r="M2808" s="4" t="s">
        <v>72</v>
      </c>
      <c r="N2808" s="266" t="s">
        <v>369</v>
      </c>
      <c r="O2808" s="266" t="s">
        <v>374</v>
      </c>
      <c r="P2808" s="11" t="s">
        <v>410</v>
      </c>
      <c r="Q2808" s="11" t="s">
        <v>421</v>
      </c>
      <c r="R2808" s="3">
        <v>0</v>
      </c>
      <c r="S2808" s="3">
        <v>0</v>
      </c>
      <c r="T2808" s="206">
        <f>ABS(Table1[[#This Row],[Prod]]-Table1[[#This Row],[Planned]])</f>
        <v>0</v>
      </c>
      <c r="U2808" s="209">
        <f>IF(ABS(Table1[[#This Row],[Prod]]-Table1[[#This Row],[Planned]])&gt;Table1[[#This Row],[Planned]],0,IF(Table1[[#This Row],[Planned]]=0,0,1-ABS(Table1[[#This Row],[Prod]]-Table1[[#This Row],[Planned]])/Table1[[#This Row],[Planned]]))</f>
        <v>0</v>
      </c>
      <c r="V2808" s="11"/>
      <c r="W2808" s="11"/>
      <c r="X2808" s="27">
        <v>0</v>
      </c>
      <c r="Y2808" s="206">
        <f>Table1[[#This Row],[Prod]]</f>
        <v>0</v>
      </c>
      <c r="Z2808" s="206">
        <f>ABS(Table1[[#This Row],[Prod2]]-Table1[[#This Row],[Plan Revised]])</f>
        <v>0</v>
      </c>
      <c r="AA2808" s="209">
        <f>IF(ABS(Table1[[#This Row],[Prod2]]-Table1[[#This Row],[Plan Revised]])&gt;Table1[[#This Row],[Plan Revised]],0,IF(Table1[[#This Row],[Plan Revised]]=0,0,1-ABS(Table1[[#This Row],[Prod2]]-Table1[[#This Row],[Plan Revised]])/Table1[[#This Row],[Plan Revised]]))</f>
        <v>0</v>
      </c>
      <c r="AB2808" s="3"/>
      <c r="AC2808" s="30"/>
      <c r="AD2808"/>
      <c r="AF2808"/>
    </row>
    <row r="2809" spans="1:32">
      <c r="A2809" s="15" t="str">
        <f>IF(Table1[Week]=WeekSel,"Yes","No")</f>
        <v>No</v>
      </c>
      <c r="B2809" s="15" t="str">
        <f>IF((Table1[StartDate]&gt;=Date.GraphMin)*(Table1[StartDate]&lt;=Date.GraphMax)=1,"Yes","No")</f>
        <v>No</v>
      </c>
      <c r="C2809" s="15" t="str">
        <f>IF(OR(Table1[[#This Row],[Site]]="FOOD MILLING",Table1[[#This Row],[Site]]="GODACO"), "No", "Yes")</f>
        <v>Yes</v>
      </c>
      <c r="D2809" s="40">
        <f>MAX(DATE(Table1[Year],1,1),DATE(Table1[Year],1,1)-WEEKDAY(DATE(Table1[Year],1,1),2)+(Table1[WeekNum]-1)*7+1)</f>
        <v>44606</v>
      </c>
      <c r="E2809" s="40">
        <f>MIN(DATE(Table1[Year]+1,1,0),DATE(Table1[Year],1,1)-WEEKDAY(DATE(Table1[Year],1,1),2)+Table1[WeekNum]*7)</f>
        <v>44612</v>
      </c>
      <c r="F2809" s="15">
        <v>2022</v>
      </c>
      <c r="G2809" s="15">
        <f t="shared" si="86"/>
        <v>2</v>
      </c>
      <c r="H2809" s="16">
        <v>8</v>
      </c>
      <c r="I2809" s="207" t="str">
        <f>"W" &amp;Table1[[#This Row],[WeekNum]]</f>
        <v>W8</v>
      </c>
      <c r="J2809" s="19" t="str">
        <f t="shared" si="87"/>
        <v>22-W08</v>
      </c>
      <c r="K2809" s="4" t="s">
        <v>503</v>
      </c>
      <c r="L2809" s="4"/>
      <c r="M2809" s="4" t="s">
        <v>72</v>
      </c>
      <c r="N2809" s="4" t="s">
        <v>47</v>
      </c>
      <c r="O2809" s="266" t="s">
        <v>386</v>
      </c>
      <c r="P2809" s="11" t="s">
        <v>405</v>
      </c>
      <c r="Q2809" s="11" t="s">
        <v>419</v>
      </c>
      <c r="R2809" s="3">
        <v>0</v>
      </c>
      <c r="S2809" s="3">
        <v>0</v>
      </c>
      <c r="T2809" s="206">
        <f>ABS(Table1[[#This Row],[Prod]]-Table1[[#This Row],[Planned]])</f>
        <v>0</v>
      </c>
      <c r="U2809" s="209">
        <f>IF(ABS(Table1[[#This Row],[Prod]]-Table1[[#This Row],[Planned]])&gt;Table1[[#This Row],[Planned]],0,IF(Table1[[#This Row],[Planned]]=0,0,1-ABS(Table1[[#This Row],[Prod]]-Table1[[#This Row],[Planned]])/Table1[[#This Row],[Planned]]))</f>
        <v>0</v>
      </c>
      <c r="V2809" s="11"/>
      <c r="W2809" s="11"/>
      <c r="X2809" s="27">
        <v>0</v>
      </c>
      <c r="Y2809" s="206">
        <f>Table1[[#This Row],[Prod]]</f>
        <v>0</v>
      </c>
      <c r="Z2809" s="206">
        <f>ABS(Table1[[#This Row],[Prod2]]-Table1[[#This Row],[Plan Revised]])</f>
        <v>0</v>
      </c>
      <c r="AA2809" s="209">
        <f>IF(ABS(Table1[[#This Row],[Prod2]]-Table1[[#This Row],[Plan Revised]])&gt;Table1[[#This Row],[Plan Revised]],0,IF(Table1[[#This Row],[Plan Revised]]=0,0,1-ABS(Table1[[#This Row],[Prod2]]-Table1[[#This Row],[Plan Revised]])/Table1[[#This Row],[Plan Revised]]))</f>
        <v>0</v>
      </c>
      <c r="AB2809" s="3"/>
      <c r="AC2809" s="30"/>
      <c r="AD2809"/>
      <c r="AF2809"/>
    </row>
    <row r="2810" spans="1:32">
      <c r="A2810" s="15" t="str">
        <f>IF(Table1[Week]=WeekSel,"Yes","No")</f>
        <v>No</v>
      </c>
      <c r="B2810" s="15" t="str">
        <f>IF((Table1[StartDate]&gt;=Date.GraphMin)*(Table1[StartDate]&lt;=Date.GraphMax)=1,"Yes","No")</f>
        <v>No</v>
      </c>
      <c r="C2810" s="15" t="str">
        <f>IF(OR(Table1[[#This Row],[Site]]="FOOD MILLING",Table1[[#This Row],[Site]]="GODACO"), "No", "Yes")</f>
        <v>Yes</v>
      </c>
      <c r="D2810" s="40">
        <f>MAX(DATE(Table1[Year],1,1),DATE(Table1[Year],1,1)-WEEKDAY(DATE(Table1[Year],1,1),2)+(Table1[WeekNum]-1)*7+1)</f>
        <v>44606</v>
      </c>
      <c r="E2810" s="40">
        <f>MIN(DATE(Table1[Year]+1,1,0),DATE(Table1[Year],1,1)-WEEKDAY(DATE(Table1[Year],1,1),2)+Table1[WeekNum]*7)</f>
        <v>44612</v>
      </c>
      <c r="F2810" s="15">
        <v>2022</v>
      </c>
      <c r="G2810" s="15">
        <f t="shared" si="86"/>
        <v>2</v>
      </c>
      <c r="H2810" s="16">
        <v>8</v>
      </c>
      <c r="I2810" s="207" t="str">
        <f>"W" &amp;Table1[[#This Row],[WeekNum]]</f>
        <v>W8</v>
      </c>
      <c r="J2810" s="19" t="str">
        <f t="shared" si="87"/>
        <v>22-W08</v>
      </c>
      <c r="K2810" s="4" t="s">
        <v>504</v>
      </c>
      <c r="L2810" s="4"/>
      <c r="M2810" s="4" t="s">
        <v>72</v>
      </c>
      <c r="N2810" s="4" t="s">
        <v>47</v>
      </c>
      <c r="O2810" s="266" t="s">
        <v>386</v>
      </c>
      <c r="P2810" s="11" t="s">
        <v>405</v>
      </c>
      <c r="Q2810" s="11" t="s">
        <v>419</v>
      </c>
      <c r="R2810" s="3">
        <v>0</v>
      </c>
      <c r="S2810" s="3">
        <v>0</v>
      </c>
      <c r="T2810" s="206">
        <f>ABS(Table1[[#This Row],[Prod]]-Table1[[#This Row],[Planned]])</f>
        <v>0</v>
      </c>
      <c r="U2810" s="209">
        <f>IF(ABS(Table1[[#This Row],[Prod]]-Table1[[#This Row],[Planned]])&gt;Table1[[#This Row],[Planned]],0,IF(Table1[[#This Row],[Planned]]=0,0,1-ABS(Table1[[#This Row],[Prod]]-Table1[[#This Row],[Planned]])/Table1[[#This Row],[Planned]]))</f>
        <v>0</v>
      </c>
      <c r="V2810" s="11"/>
      <c r="W2810" s="11"/>
      <c r="X2810" s="27">
        <v>700</v>
      </c>
      <c r="Y2810" s="206">
        <f>Table1[[#This Row],[Prod]]</f>
        <v>0</v>
      </c>
      <c r="Z2810" s="206">
        <f>ABS(Table1[[#This Row],[Prod2]]-Table1[[#This Row],[Plan Revised]])</f>
        <v>700</v>
      </c>
      <c r="AA2810" s="209">
        <f>IF(ABS(Table1[[#This Row],[Prod2]]-Table1[[#This Row],[Plan Revised]])&gt;Table1[[#This Row],[Plan Revised]],0,IF(Table1[[#This Row],[Plan Revised]]=0,0,1-ABS(Table1[[#This Row],[Prod2]]-Table1[[#This Row],[Plan Revised]])/Table1[[#This Row],[Plan Revised]]))</f>
        <v>0</v>
      </c>
      <c r="AB2810" s="3"/>
      <c r="AC2810" s="30"/>
      <c r="AD2810"/>
      <c r="AF2810"/>
    </row>
    <row r="2811" spans="1:32">
      <c r="A2811" s="15" t="str">
        <f>IF(Table1[Week]=WeekSel,"Yes","No")</f>
        <v>No</v>
      </c>
      <c r="B2811" s="15" t="str">
        <f>IF((Table1[StartDate]&gt;=Date.GraphMin)*(Table1[StartDate]&lt;=Date.GraphMax)=1,"Yes","No")</f>
        <v>No</v>
      </c>
      <c r="C2811" s="15" t="str">
        <f>IF(OR(Table1[[#This Row],[Site]]="FOOD MILLING",Table1[[#This Row],[Site]]="GODACO"), "No", "Yes")</f>
        <v>Yes</v>
      </c>
      <c r="D2811" s="40">
        <f>MAX(DATE(Table1[Year],1,1),DATE(Table1[Year],1,1)-WEEKDAY(DATE(Table1[Year],1,1),2)+(Table1[WeekNum]-1)*7+1)</f>
        <v>44606</v>
      </c>
      <c r="E2811" s="40">
        <f>MIN(DATE(Table1[Year]+1,1,0),DATE(Table1[Year],1,1)-WEEKDAY(DATE(Table1[Year],1,1),2)+Table1[WeekNum]*7)</f>
        <v>44612</v>
      </c>
      <c r="F2811" s="15">
        <v>2022</v>
      </c>
      <c r="G2811" s="15">
        <f t="shared" si="86"/>
        <v>2</v>
      </c>
      <c r="H2811" s="16">
        <v>8</v>
      </c>
      <c r="I2811" s="207" t="str">
        <f>"W" &amp;Table1[[#This Row],[WeekNum]]</f>
        <v>W8</v>
      </c>
      <c r="J2811" s="19" t="str">
        <f t="shared" si="87"/>
        <v>22-W08</v>
      </c>
      <c r="K2811" s="4" t="s">
        <v>508</v>
      </c>
      <c r="L2811" s="4"/>
      <c r="M2811" s="4" t="s">
        <v>72</v>
      </c>
      <c r="N2811" s="4" t="s">
        <v>47</v>
      </c>
      <c r="O2811" s="266" t="s">
        <v>386</v>
      </c>
      <c r="P2811" s="11" t="s">
        <v>405</v>
      </c>
      <c r="Q2811" s="11" t="s">
        <v>419</v>
      </c>
      <c r="R2811" s="3">
        <v>0</v>
      </c>
      <c r="S2811" s="3">
        <v>0</v>
      </c>
      <c r="T2811" s="206">
        <f>ABS(Table1[[#This Row],[Prod]]-Table1[[#This Row],[Planned]])</f>
        <v>0</v>
      </c>
      <c r="U2811" s="209">
        <f>IF(ABS(Table1[[#This Row],[Prod]]-Table1[[#This Row],[Planned]])&gt;Table1[[#This Row],[Planned]],0,IF(Table1[[#This Row],[Planned]]=0,0,1-ABS(Table1[[#This Row],[Prod]]-Table1[[#This Row],[Planned]])/Table1[[#This Row],[Planned]]))</f>
        <v>0</v>
      </c>
      <c r="V2811" s="11"/>
      <c r="W2811" s="11"/>
      <c r="X2811" s="27">
        <v>0</v>
      </c>
      <c r="Y2811" s="206">
        <f>Table1[[#This Row],[Prod]]</f>
        <v>0</v>
      </c>
      <c r="Z2811" s="206">
        <f>ABS(Table1[[#This Row],[Prod2]]-Table1[[#This Row],[Plan Revised]])</f>
        <v>0</v>
      </c>
      <c r="AA2811" s="209">
        <f>IF(ABS(Table1[[#This Row],[Prod2]]-Table1[[#This Row],[Plan Revised]])&gt;Table1[[#This Row],[Plan Revised]],0,IF(Table1[[#This Row],[Plan Revised]]=0,0,1-ABS(Table1[[#This Row],[Prod2]]-Table1[[#This Row],[Plan Revised]])/Table1[[#This Row],[Plan Revised]]))</f>
        <v>0</v>
      </c>
      <c r="AB2811" s="3"/>
      <c r="AC2811" s="30"/>
      <c r="AD2811"/>
      <c r="AF2811"/>
    </row>
    <row r="2812" spans="1:32">
      <c r="A2812" s="15" t="str">
        <f>IF(Table1[Week]=WeekSel,"Yes","No")</f>
        <v>No</v>
      </c>
      <c r="B2812" s="15" t="str">
        <f>IF((Table1[StartDate]&gt;=Date.GraphMin)*(Table1[StartDate]&lt;=Date.GraphMax)=1,"Yes","No")</f>
        <v>No</v>
      </c>
      <c r="C2812" s="15" t="str">
        <f>IF(OR(Table1[[#This Row],[Site]]="FOOD MILLING",Table1[[#This Row],[Site]]="GODACO"), "No", "Yes")</f>
        <v>Yes</v>
      </c>
      <c r="D2812" s="40">
        <f>MAX(DATE(Table1[Year],1,1),DATE(Table1[Year],1,1)-WEEKDAY(DATE(Table1[Year],1,1),2)+(Table1[WeekNum]-1)*7+1)</f>
        <v>44606</v>
      </c>
      <c r="E2812" s="40">
        <f>MIN(DATE(Table1[Year]+1,1,0),DATE(Table1[Year],1,1)-WEEKDAY(DATE(Table1[Year],1,1),2)+Table1[WeekNum]*7)</f>
        <v>44612</v>
      </c>
      <c r="F2812" s="15">
        <v>2022</v>
      </c>
      <c r="G2812" s="15">
        <f t="shared" si="86"/>
        <v>2</v>
      </c>
      <c r="H2812" s="16">
        <v>8</v>
      </c>
      <c r="I2812" s="207" t="str">
        <f>"W" &amp;Table1[[#This Row],[WeekNum]]</f>
        <v>W8</v>
      </c>
      <c r="J2812" s="19" t="str">
        <f t="shared" si="87"/>
        <v>22-W08</v>
      </c>
      <c r="K2812" s="4" t="s">
        <v>509</v>
      </c>
      <c r="L2812" s="4"/>
      <c r="M2812" s="4" t="s">
        <v>72</v>
      </c>
      <c r="N2812" s="4" t="s">
        <v>47</v>
      </c>
      <c r="O2812" s="266" t="s">
        <v>386</v>
      </c>
      <c r="P2812" s="11" t="s">
        <v>405</v>
      </c>
      <c r="Q2812" s="11" t="s">
        <v>419</v>
      </c>
      <c r="R2812" s="3">
        <v>0</v>
      </c>
      <c r="S2812" s="3">
        <v>0</v>
      </c>
      <c r="T2812" s="206">
        <f>ABS(Table1[[#This Row],[Prod]]-Table1[[#This Row],[Planned]])</f>
        <v>0</v>
      </c>
      <c r="U2812" s="209">
        <f>IF(ABS(Table1[[#This Row],[Prod]]-Table1[[#This Row],[Planned]])&gt;Table1[[#This Row],[Planned]],0,IF(Table1[[#This Row],[Planned]]=0,0,1-ABS(Table1[[#This Row],[Prod]]-Table1[[#This Row],[Planned]])/Table1[[#This Row],[Planned]]))</f>
        <v>0</v>
      </c>
      <c r="V2812" s="11"/>
      <c r="W2812" s="11"/>
      <c r="X2812" s="27">
        <v>0</v>
      </c>
      <c r="Y2812" s="206">
        <f>Table1[[#This Row],[Prod]]</f>
        <v>0</v>
      </c>
      <c r="Z2812" s="206">
        <f>ABS(Table1[[#This Row],[Prod2]]-Table1[[#This Row],[Plan Revised]])</f>
        <v>0</v>
      </c>
      <c r="AA2812" s="209">
        <f>IF(ABS(Table1[[#This Row],[Prod2]]-Table1[[#This Row],[Plan Revised]])&gt;Table1[[#This Row],[Plan Revised]],0,IF(Table1[[#This Row],[Plan Revised]]=0,0,1-ABS(Table1[[#This Row],[Prod2]]-Table1[[#This Row],[Plan Revised]])/Table1[[#This Row],[Plan Revised]]))</f>
        <v>0</v>
      </c>
      <c r="AB2812" s="3"/>
      <c r="AC2812" s="30"/>
      <c r="AD2812"/>
      <c r="AF2812"/>
    </row>
    <row r="2813" spans="1:32">
      <c r="A2813" s="15" t="str">
        <f>IF(Table1[Week]=WeekSel,"Yes","No")</f>
        <v>No</v>
      </c>
      <c r="B2813" s="15" t="str">
        <f>IF((Table1[StartDate]&gt;=Date.GraphMin)*(Table1[StartDate]&lt;=Date.GraphMax)=1,"Yes","No")</f>
        <v>No</v>
      </c>
      <c r="C2813" s="15" t="str">
        <f>IF(OR(Table1[[#This Row],[Site]]="FOOD MILLING",Table1[[#This Row],[Site]]="GODACO"), "No", "Yes")</f>
        <v>Yes</v>
      </c>
      <c r="D2813" s="40">
        <f>MAX(DATE(Table1[Year],1,1),DATE(Table1[Year],1,1)-WEEKDAY(DATE(Table1[Year],1,1),2)+(Table1[WeekNum]-1)*7+1)</f>
        <v>44606</v>
      </c>
      <c r="E2813" s="40">
        <f>MIN(DATE(Table1[Year]+1,1,0),DATE(Table1[Year],1,1)-WEEKDAY(DATE(Table1[Year],1,1),2)+Table1[WeekNum]*7)</f>
        <v>44612</v>
      </c>
      <c r="F2813" s="15">
        <v>2022</v>
      </c>
      <c r="G2813" s="15">
        <f t="shared" si="86"/>
        <v>2</v>
      </c>
      <c r="H2813" s="16">
        <v>8</v>
      </c>
      <c r="I2813" s="207" t="str">
        <f>"W" &amp;Table1[[#This Row],[WeekNum]]</f>
        <v>W8</v>
      </c>
      <c r="J2813" s="19" t="str">
        <f t="shared" si="87"/>
        <v>22-W08</v>
      </c>
      <c r="K2813" s="4" t="s">
        <v>512</v>
      </c>
      <c r="L2813" s="4"/>
      <c r="M2813" s="4" t="s">
        <v>72</v>
      </c>
      <c r="N2813" s="4" t="s">
        <v>47</v>
      </c>
      <c r="O2813" s="266" t="s">
        <v>386</v>
      </c>
      <c r="P2813" s="11" t="s">
        <v>405</v>
      </c>
      <c r="Q2813" s="11" t="s">
        <v>419</v>
      </c>
      <c r="R2813" s="3">
        <v>0</v>
      </c>
      <c r="S2813" s="3">
        <v>0</v>
      </c>
      <c r="T2813" s="206">
        <f>ABS(Table1[[#This Row],[Prod]]-Table1[[#This Row],[Planned]])</f>
        <v>0</v>
      </c>
      <c r="U2813" s="209">
        <f>IF(ABS(Table1[[#This Row],[Prod]]-Table1[[#This Row],[Planned]])&gt;Table1[[#This Row],[Planned]],0,IF(Table1[[#This Row],[Planned]]=0,0,1-ABS(Table1[[#This Row],[Prod]]-Table1[[#This Row],[Planned]])/Table1[[#This Row],[Planned]]))</f>
        <v>0</v>
      </c>
      <c r="V2813" s="11"/>
      <c r="W2813" s="11"/>
      <c r="X2813" s="27">
        <v>0</v>
      </c>
      <c r="Y2813" s="206">
        <f>Table1[[#This Row],[Prod]]</f>
        <v>0</v>
      </c>
      <c r="Z2813" s="206">
        <f>ABS(Table1[[#This Row],[Prod2]]-Table1[[#This Row],[Plan Revised]])</f>
        <v>0</v>
      </c>
      <c r="AA2813" s="209">
        <f>IF(ABS(Table1[[#This Row],[Prod2]]-Table1[[#This Row],[Plan Revised]])&gt;Table1[[#This Row],[Plan Revised]],0,IF(Table1[[#This Row],[Plan Revised]]=0,0,1-ABS(Table1[[#This Row],[Prod2]]-Table1[[#This Row],[Plan Revised]])/Table1[[#This Row],[Plan Revised]]))</f>
        <v>0</v>
      </c>
      <c r="AB2813" s="3"/>
      <c r="AC2813" s="30"/>
      <c r="AD2813"/>
      <c r="AF2813"/>
    </row>
    <row r="2814" spans="1:32">
      <c r="A2814" s="15" t="str">
        <f>IF(Table1[Week]=WeekSel,"Yes","No")</f>
        <v>No</v>
      </c>
      <c r="B2814" s="15" t="str">
        <f>IF((Table1[StartDate]&gt;=Date.GraphMin)*(Table1[StartDate]&lt;=Date.GraphMax)=1,"Yes","No")</f>
        <v>No</v>
      </c>
      <c r="C2814" s="15" t="str">
        <f>IF(OR(Table1[[#This Row],[Site]]="FOOD MILLING",Table1[[#This Row],[Site]]="GODACO"), "No", "Yes")</f>
        <v>Yes</v>
      </c>
      <c r="D2814" s="40">
        <f>MAX(DATE(Table1[Year],1,1),DATE(Table1[Year],1,1)-WEEKDAY(DATE(Table1[Year],1,1),2)+(Table1[WeekNum]-1)*7+1)</f>
        <v>44606</v>
      </c>
      <c r="E2814" s="40">
        <f>MIN(DATE(Table1[Year]+1,1,0),DATE(Table1[Year],1,1)-WEEKDAY(DATE(Table1[Year],1,1),2)+Table1[WeekNum]*7)</f>
        <v>44612</v>
      </c>
      <c r="F2814" s="15">
        <v>2022</v>
      </c>
      <c r="G2814" s="15">
        <f t="shared" si="86"/>
        <v>2</v>
      </c>
      <c r="H2814" s="16">
        <v>8</v>
      </c>
      <c r="I2814" s="207" t="str">
        <f>"W" &amp;Table1[[#This Row],[WeekNum]]</f>
        <v>W8</v>
      </c>
      <c r="J2814" s="19" t="str">
        <f t="shared" si="87"/>
        <v>22-W08</v>
      </c>
      <c r="K2814" s="4" t="s">
        <v>529</v>
      </c>
      <c r="L2814" s="4"/>
      <c r="M2814" s="4" t="s">
        <v>77</v>
      </c>
      <c r="N2814" s="266" t="s">
        <v>370</v>
      </c>
      <c r="O2814" s="266" t="s">
        <v>374</v>
      </c>
      <c r="P2814" s="11" t="s">
        <v>410</v>
      </c>
      <c r="Q2814" s="11" t="s">
        <v>418</v>
      </c>
      <c r="R2814" s="3">
        <v>1500</v>
      </c>
      <c r="S2814" s="3">
        <v>1086.4000000000001</v>
      </c>
      <c r="T2814" s="206">
        <f>ABS(Table1[[#This Row],[Prod]]-Table1[[#This Row],[Planned]])</f>
        <v>413.59999999999991</v>
      </c>
      <c r="U2814" s="209">
        <f>IF(ABS(Table1[[#This Row],[Prod]]-Table1[[#This Row],[Planned]])&gt;Table1[[#This Row],[Planned]],0,IF(Table1[[#This Row],[Planned]]=0,0,1-ABS(Table1[[#This Row],[Prod]]-Table1[[#This Row],[Planned]])/Table1[[#This Row],[Planned]]))</f>
        <v>0.72426666666666673</v>
      </c>
      <c r="V2814" s="11"/>
      <c r="W2814" s="11"/>
      <c r="X2814" s="27">
        <v>1500</v>
      </c>
      <c r="Y2814" s="206">
        <f>Table1[[#This Row],[Prod]]</f>
        <v>1086.4000000000001</v>
      </c>
      <c r="Z2814" s="206">
        <f>ABS(Table1[[#This Row],[Prod2]]-Table1[[#This Row],[Plan Revised]])</f>
        <v>413.59999999999991</v>
      </c>
      <c r="AA2814" s="209">
        <f>IF(ABS(Table1[[#This Row],[Prod2]]-Table1[[#This Row],[Plan Revised]])&gt;Table1[[#This Row],[Plan Revised]],0,IF(Table1[[#This Row],[Plan Revised]]=0,0,1-ABS(Table1[[#This Row],[Prod2]]-Table1[[#This Row],[Plan Revised]])/Table1[[#This Row],[Plan Revised]]))</f>
        <v>0.72426666666666673</v>
      </c>
      <c r="AB2814" s="3"/>
      <c r="AC2814" s="30"/>
      <c r="AD2814"/>
      <c r="AF2814"/>
    </row>
    <row r="2815" spans="1:32">
      <c r="A2815" s="15" t="str">
        <f>IF(Table1[Week]=WeekSel,"Yes","No")</f>
        <v>No</v>
      </c>
      <c r="B2815" s="15" t="str">
        <f>IF((Table1[StartDate]&gt;=Date.GraphMin)*(Table1[StartDate]&lt;=Date.GraphMax)=1,"Yes","No")</f>
        <v>No</v>
      </c>
      <c r="C2815" s="15" t="str">
        <f>IF(OR(Table1[[#This Row],[Site]]="FOOD MILLING",Table1[[#This Row],[Site]]="GODACO"), "No", "Yes")</f>
        <v>Yes</v>
      </c>
      <c r="D2815" s="40">
        <f>MAX(DATE(Table1[Year],1,1),DATE(Table1[Year],1,1)-WEEKDAY(DATE(Table1[Year],1,1),2)+(Table1[WeekNum]-1)*7+1)</f>
        <v>44606</v>
      </c>
      <c r="E2815" s="40">
        <f>MIN(DATE(Table1[Year]+1,1,0),DATE(Table1[Year],1,1)-WEEKDAY(DATE(Table1[Year],1,1),2)+Table1[WeekNum]*7)</f>
        <v>44612</v>
      </c>
      <c r="F2815" s="15">
        <v>2022</v>
      </c>
      <c r="G2815" s="15">
        <f t="shared" si="86"/>
        <v>2</v>
      </c>
      <c r="H2815" s="16">
        <v>8</v>
      </c>
      <c r="I2815" s="207" t="str">
        <f>"W" &amp;Table1[[#This Row],[WeekNum]]</f>
        <v>W8</v>
      </c>
      <c r="J2815" s="19" t="str">
        <f t="shared" si="87"/>
        <v>22-W08</v>
      </c>
      <c r="K2815" s="4" t="s">
        <v>528</v>
      </c>
      <c r="L2815" s="4"/>
      <c r="M2815" s="4" t="s">
        <v>72</v>
      </c>
      <c r="N2815" s="266" t="s">
        <v>370</v>
      </c>
      <c r="O2815" s="266" t="s">
        <v>374</v>
      </c>
      <c r="P2815" s="11" t="s">
        <v>376</v>
      </c>
      <c r="Q2815" s="11" t="s">
        <v>418</v>
      </c>
      <c r="R2815" s="3">
        <v>1000</v>
      </c>
      <c r="S2815" s="3">
        <v>1120</v>
      </c>
      <c r="T2815" s="206">
        <f>ABS(Table1[[#This Row],[Prod]]-Table1[[#This Row],[Planned]])</f>
        <v>120</v>
      </c>
      <c r="U2815" s="209">
        <f>IF(ABS(Table1[[#This Row],[Prod]]-Table1[[#This Row],[Planned]])&gt;Table1[[#This Row],[Planned]],0,IF(Table1[[#This Row],[Planned]]=0,0,1-ABS(Table1[[#This Row],[Prod]]-Table1[[#This Row],[Planned]])/Table1[[#This Row],[Planned]]))</f>
        <v>0.88</v>
      </c>
      <c r="V2815" s="11"/>
      <c r="W2815" s="11"/>
      <c r="X2815" s="27">
        <v>1000</v>
      </c>
      <c r="Y2815" s="206">
        <f>Table1[[#This Row],[Prod]]</f>
        <v>1120</v>
      </c>
      <c r="Z2815" s="206">
        <f>ABS(Table1[[#This Row],[Prod2]]-Table1[[#This Row],[Plan Revised]])</f>
        <v>120</v>
      </c>
      <c r="AA2815" s="209">
        <f>IF(ABS(Table1[[#This Row],[Prod2]]-Table1[[#This Row],[Plan Revised]])&gt;Table1[[#This Row],[Plan Revised]],0,IF(Table1[[#This Row],[Plan Revised]]=0,0,1-ABS(Table1[[#This Row],[Prod2]]-Table1[[#This Row],[Plan Revised]])/Table1[[#This Row],[Plan Revised]]))</f>
        <v>0.88</v>
      </c>
      <c r="AB2815" s="3"/>
      <c r="AC2815" s="30"/>
      <c r="AD2815"/>
      <c r="AF2815"/>
    </row>
    <row r="2816" spans="1:32">
      <c r="A2816" s="15" t="str">
        <f>IF(Table1[Week]=WeekSel,"Yes","No")</f>
        <v>No</v>
      </c>
      <c r="B2816" s="15" t="str">
        <f>IF((Table1[StartDate]&gt;=Date.GraphMin)*(Table1[StartDate]&lt;=Date.GraphMax)=1,"Yes","No")</f>
        <v>No</v>
      </c>
      <c r="C2816" s="15" t="str">
        <f>IF(OR(Table1[[#This Row],[Site]]="FOOD MILLING",Table1[[#This Row],[Site]]="GODACO"), "No", "Yes")</f>
        <v>Yes</v>
      </c>
      <c r="D2816" s="40">
        <f>MAX(DATE(Table1[Year],1,1),DATE(Table1[Year],1,1)-WEEKDAY(DATE(Table1[Year],1,1),2)+(Table1[WeekNum]-1)*7+1)</f>
        <v>44606</v>
      </c>
      <c r="E2816" s="40">
        <f>MIN(DATE(Table1[Year]+1,1,0),DATE(Table1[Year],1,1)-WEEKDAY(DATE(Table1[Year],1,1),2)+Table1[WeekNum]*7)</f>
        <v>44612</v>
      </c>
      <c r="F2816" s="15">
        <v>2022</v>
      </c>
      <c r="G2816" s="15">
        <f t="shared" si="86"/>
        <v>2</v>
      </c>
      <c r="H2816" s="16">
        <v>8</v>
      </c>
      <c r="I2816" s="207" t="str">
        <f>"W" &amp;Table1[[#This Row],[WeekNum]]</f>
        <v>W8</v>
      </c>
      <c r="J2816" s="19" t="str">
        <f t="shared" si="87"/>
        <v>22-W08</v>
      </c>
      <c r="K2816" s="4" t="s">
        <v>530</v>
      </c>
      <c r="L2816" s="4"/>
      <c r="M2816" s="4" t="s">
        <v>77</v>
      </c>
      <c r="N2816" s="266" t="s">
        <v>370</v>
      </c>
      <c r="O2816" s="266" t="s">
        <v>374</v>
      </c>
      <c r="P2816" s="11" t="s">
        <v>376</v>
      </c>
      <c r="Q2816" s="11" t="s">
        <v>418</v>
      </c>
      <c r="R2816" s="3">
        <v>0</v>
      </c>
      <c r="S2816" s="3">
        <v>0</v>
      </c>
      <c r="T2816" s="206">
        <f>ABS(Table1[[#This Row],[Prod]]-Table1[[#This Row],[Planned]])</f>
        <v>0</v>
      </c>
      <c r="U2816" s="209">
        <f>IF(ABS(Table1[[#This Row],[Prod]]-Table1[[#This Row],[Planned]])&gt;Table1[[#This Row],[Planned]],0,IF(Table1[[#This Row],[Planned]]=0,0,1-ABS(Table1[[#This Row],[Prod]]-Table1[[#This Row],[Planned]])/Table1[[#This Row],[Planned]]))</f>
        <v>0</v>
      </c>
      <c r="V2816" s="11"/>
      <c r="W2816" s="11"/>
      <c r="X2816" s="27">
        <v>0</v>
      </c>
      <c r="Y2816" s="206">
        <f>Table1[[#This Row],[Prod]]</f>
        <v>0</v>
      </c>
      <c r="Z2816" s="206">
        <f>ABS(Table1[[#This Row],[Prod2]]-Table1[[#This Row],[Plan Revised]])</f>
        <v>0</v>
      </c>
      <c r="AA2816" s="209">
        <f>IF(ABS(Table1[[#This Row],[Prod2]]-Table1[[#This Row],[Plan Revised]])&gt;Table1[[#This Row],[Plan Revised]],0,IF(Table1[[#This Row],[Plan Revised]]=0,0,1-ABS(Table1[[#This Row],[Prod2]]-Table1[[#This Row],[Plan Revised]])/Table1[[#This Row],[Plan Revised]]))</f>
        <v>0</v>
      </c>
      <c r="AB2816" s="3"/>
      <c r="AC2816" s="30"/>
      <c r="AD2816"/>
      <c r="AF2816"/>
    </row>
    <row r="2817" spans="1:32">
      <c r="A2817" s="15" t="str">
        <f>IF(Table1[Week]=WeekSel,"Yes","No")</f>
        <v>No</v>
      </c>
      <c r="B2817" s="15" t="str">
        <f>IF((Table1[StartDate]&gt;=Date.GraphMin)*(Table1[StartDate]&lt;=Date.GraphMax)=1,"Yes","No")</f>
        <v>No</v>
      </c>
      <c r="C2817" s="15" t="str">
        <f>IF(OR(Table1[[#This Row],[Site]]="FOOD MILLING",Table1[[#This Row],[Site]]="GODACO"), "No", "Yes")</f>
        <v>Yes</v>
      </c>
      <c r="D2817" s="40">
        <f>MAX(DATE(Table1[Year],1,1),DATE(Table1[Year],1,1)-WEEKDAY(DATE(Table1[Year],1,1),2)+(Table1[WeekNum]-1)*7+1)</f>
        <v>44606</v>
      </c>
      <c r="E2817" s="40">
        <f>MIN(DATE(Table1[Year]+1,1,0),DATE(Table1[Year],1,1)-WEEKDAY(DATE(Table1[Year],1,1),2)+Table1[WeekNum]*7)</f>
        <v>44612</v>
      </c>
      <c r="F2817" s="15">
        <v>2022</v>
      </c>
      <c r="G2817" s="15">
        <f t="shared" si="86"/>
        <v>2</v>
      </c>
      <c r="H2817" s="16">
        <v>8</v>
      </c>
      <c r="I2817" s="207" t="str">
        <f>"W" &amp;Table1[[#This Row],[WeekNum]]</f>
        <v>W8</v>
      </c>
      <c r="J2817" s="19" t="str">
        <f t="shared" si="87"/>
        <v>22-W08</v>
      </c>
      <c r="K2817" s="4" t="s">
        <v>544</v>
      </c>
      <c r="L2817" s="4"/>
      <c r="M2817" s="4" t="s">
        <v>72</v>
      </c>
      <c r="N2817" s="266" t="s">
        <v>370</v>
      </c>
      <c r="O2817" s="266" t="s">
        <v>374</v>
      </c>
      <c r="P2817" s="11" t="s">
        <v>410</v>
      </c>
      <c r="Q2817" s="11" t="s">
        <v>418</v>
      </c>
      <c r="R2817" s="3">
        <v>0</v>
      </c>
      <c r="S2817" s="3">
        <v>0</v>
      </c>
      <c r="T2817" s="206">
        <f>ABS(Table1[[#This Row],[Prod]]-Table1[[#This Row],[Planned]])</f>
        <v>0</v>
      </c>
      <c r="U2817" s="209">
        <f>IF(ABS(Table1[[#This Row],[Prod]]-Table1[[#This Row],[Planned]])&gt;Table1[[#This Row],[Planned]],0,IF(Table1[[#This Row],[Planned]]=0,0,1-ABS(Table1[[#This Row],[Prod]]-Table1[[#This Row],[Planned]])/Table1[[#This Row],[Planned]]))</f>
        <v>0</v>
      </c>
      <c r="V2817" s="11"/>
      <c r="W2817" s="11"/>
      <c r="X2817" s="27">
        <v>0</v>
      </c>
      <c r="Y2817" s="206">
        <f>Table1[[#This Row],[Prod]]</f>
        <v>0</v>
      </c>
      <c r="Z2817" s="206">
        <f>ABS(Table1[[#This Row],[Prod2]]-Table1[[#This Row],[Plan Revised]])</f>
        <v>0</v>
      </c>
      <c r="AA2817" s="209">
        <f>IF(ABS(Table1[[#This Row],[Prod2]]-Table1[[#This Row],[Plan Revised]])&gt;Table1[[#This Row],[Plan Revised]],0,IF(Table1[[#This Row],[Plan Revised]]=0,0,1-ABS(Table1[[#This Row],[Prod2]]-Table1[[#This Row],[Plan Revised]])/Table1[[#This Row],[Plan Revised]]))</f>
        <v>0</v>
      </c>
      <c r="AB2817" s="3"/>
      <c r="AC2817" s="30"/>
      <c r="AD2817"/>
      <c r="AF2817"/>
    </row>
    <row r="2818" spans="1:32">
      <c r="A2818" s="15" t="str">
        <f>IF(Table1[Week]=WeekSel,"Yes","No")</f>
        <v>No</v>
      </c>
      <c r="B2818" s="15" t="str">
        <f>IF((Table1[StartDate]&gt;=Date.GraphMin)*(Table1[StartDate]&lt;=Date.GraphMax)=1,"Yes","No")</f>
        <v>No</v>
      </c>
      <c r="C2818" s="15" t="str">
        <f>IF(OR(Table1[[#This Row],[Site]]="FOOD MILLING",Table1[[#This Row],[Site]]="GODACO"), "No", "Yes")</f>
        <v>Yes</v>
      </c>
      <c r="D2818" s="40">
        <f>MAX(DATE(Table1[Year],1,1),DATE(Table1[Year],1,1)-WEEKDAY(DATE(Table1[Year],1,1),2)+(Table1[WeekNum]-1)*7+1)</f>
        <v>44606</v>
      </c>
      <c r="E2818" s="40">
        <f>MIN(DATE(Table1[Year]+1,1,0),DATE(Table1[Year],1,1)-WEEKDAY(DATE(Table1[Year],1,1),2)+Table1[WeekNum]*7)</f>
        <v>44612</v>
      </c>
      <c r="F2818" s="15">
        <v>2022</v>
      </c>
      <c r="G2818" s="15">
        <f t="shared" ref="G2818:G2881" si="88">MONTH(DATE(F2818,1,H2818*7-2)-WEEKDAY(DATE(H2818,1,2)))</f>
        <v>2</v>
      </c>
      <c r="H2818" s="16">
        <v>8</v>
      </c>
      <c r="I2818" s="207" t="str">
        <f>"W" &amp;Table1[[#This Row],[WeekNum]]</f>
        <v>W8</v>
      </c>
      <c r="J2818" s="19" t="str">
        <f t="shared" ref="J2818:J2881" si="89">RIGHT(F2818,2)&amp;"-"&amp;TEXT(H2818,"W00")</f>
        <v>22-W08</v>
      </c>
      <c r="K2818" s="4" t="s">
        <v>547</v>
      </c>
      <c r="L2818" s="4"/>
      <c r="M2818" s="4" t="s">
        <v>72</v>
      </c>
      <c r="N2818" s="266" t="s">
        <v>370</v>
      </c>
      <c r="O2818" s="266" t="s">
        <v>374</v>
      </c>
      <c r="P2818" s="11" t="s">
        <v>410</v>
      </c>
      <c r="Q2818" s="11" t="s">
        <v>419</v>
      </c>
      <c r="R2818" s="3">
        <v>0</v>
      </c>
      <c r="S2818" s="3">
        <v>0</v>
      </c>
      <c r="T2818" s="206">
        <f>ABS(Table1[[#This Row],[Prod]]-Table1[[#This Row],[Planned]])</f>
        <v>0</v>
      </c>
      <c r="U2818" s="209">
        <f>IF(ABS(Table1[[#This Row],[Prod]]-Table1[[#This Row],[Planned]])&gt;Table1[[#This Row],[Planned]],0,IF(Table1[[#This Row],[Planned]]=0,0,1-ABS(Table1[[#This Row],[Prod]]-Table1[[#This Row],[Planned]])/Table1[[#This Row],[Planned]]))</f>
        <v>0</v>
      </c>
      <c r="V2818" s="11"/>
      <c r="W2818" s="11"/>
      <c r="X2818" s="27">
        <v>0</v>
      </c>
      <c r="Y2818" s="206">
        <f>Table1[[#This Row],[Prod]]</f>
        <v>0</v>
      </c>
      <c r="Z2818" s="206">
        <f>ABS(Table1[[#This Row],[Prod2]]-Table1[[#This Row],[Plan Revised]])</f>
        <v>0</v>
      </c>
      <c r="AA2818" s="209">
        <f>IF(ABS(Table1[[#This Row],[Prod2]]-Table1[[#This Row],[Plan Revised]])&gt;Table1[[#This Row],[Plan Revised]],0,IF(Table1[[#This Row],[Plan Revised]]=0,0,1-ABS(Table1[[#This Row],[Prod2]]-Table1[[#This Row],[Plan Revised]])/Table1[[#This Row],[Plan Revised]]))</f>
        <v>0</v>
      </c>
      <c r="AB2818" s="3"/>
      <c r="AC2818" s="30"/>
      <c r="AD2818"/>
      <c r="AF2818"/>
    </row>
    <row r="2819" spans="1:32">
      <c r="A2819" s="15" t="str">
        <f>IF(Table1[Week]=WeekSel,"Yes","No")</f>
        <v>No</v>
      </c>
      <c r="B2819" s="15" t="str">
        <f>IF((Table1[StartDate]&gt;=Date.GraphMin)*(Table1[StartDate]&lt;=Date.GraphMax)=1,"Yes","No")</f>
        <v>No</v>
      </c>
      <c r="C2819" s="15" t="str">
        <f>IF(OR(Table1[[#This Row],[Site]]="FOOD MILLING",Table1[[#This Row],[Site]]="GODACO"), "No", "Yes")</f>
        <v>Yes</v>
      </c>
      <c r="D2819" s="40">
        <f>MAX(DATE(Table1[Year],1,1),DATE(Table1[Year],1,1)-WEEKDAY(DATE(Table1[Year],1,1),2)+(Table1[WeekNum]-1)*7+1)</f>
        <v>44606</v>
      </c>
      <c r="E2819" s="40">
        <f>MIN(DATE(Table1[Year]+1,1,0),DATE(Table1[Year],1,1)-WEEKDAY(DATE(Table1[Year],1,1),2)+Table1[WeekNum]*7)</f>
        <v>44612</v>
      </c>
      <c r="F2819" s="15">
        <v>2022</v>
      </c>
      <c r="G2819" s="15">
        <f t="shared" si="88"/>
        <v>2</v>
      </c>
      <c r="H2819" s="16">
        <v>8</v>
      </c>
      <c r="I2819" s="207" t="str">
        <f>"W" &amp;Table1[[#This Row],[WeekNum]]</f>
        <v>W8</v>
      </c>
      <c r="J2819" s="19" t="str">
        <f t="shared" si="89"/>
        <v>22-W08</v>
      </c>
      <c r="K2819" s="4" t="s">
        <v>525</v>
      </c>
      <c r="L2819" s="4"/>
      <c r="M2819" s="4" t="s">
        <v>72</v>
      </c>
      <c r="N2819" s="266" t="s">
        <v>370</v>
      </c>
      <c r="O2819" s="266" t="s">
        <v>403</v>
      </c>
      <c r="P2819" s="11" t="s">
        <v>407</v>
      </c>
      <c r="Q2819" s="11" t="s">
        <v>419</v>
      </c>
      <c r="R2819" s="3">
        <v>0</v>
      </c>
      <c r="S2819" s="3">
        <v>368</v>
      </c>
      <c r="T2819" s="206">
        <f>ABS(Table1[[#This Row],[Prod]]-Table1[[#This Row],[Planned]])</f>
        <v>368</v>
      </c>
      <c r="U2819" s="209">
        <f>IF(ABS(Table1[[#This Row],[Prod]]-Table1[[#This Row],[Planned]])&gt;Table1[[#This Row],[Planned]],0,IF(Table1[[#This Row],[Planned]]=0,0,1-ABS(Table1[[#This Row],[Prod]]-Table1[[#This Row],[Planned]])/Table1[[#This Row],[Planned]]))</f>
        <v>0</v>
      </c>
      <c r="V2819" s="11"/>
      <c r="W2819" s="11"/>
      <c r="X2819" s="27">
        <v>370</v>
      </c>
      <c r="Y2819" s="206">
        <f>Table1[[#This Row],[Prod]]</f>
        <v>368</v>
      </c>
      <c r="Z2819" s="206">
        <f>ABS(Table1[[#This Row],[Prod2]]-Table1[[#This Row],[Plan Revised]])</f>
        <v>2</v>
      </c>
      <c r="AA2819" s="209">
        <f>IF(ABS(Table1[[#This Row],[Prod2]]-Table1[[#This Row],[Plan Revised]])&gt;Table1[[#This Row],[Plan Revised]],0,IF(Table1[[#This Row],[Plan Revised]]=0,0,1-ABS(Table1[[#This Row],[Prod2]]-Table1[[#This Row],[Plan Revised]])/Table1[[#This Row],[Plan Revised]]))</f>
        <v>0.99459459459459465</v>
      </c>
      <c r="AB2819" s="3"/>
      <c r="AC2819" s="30"/>
      <c r="AD2819"/>
      <c r="AF2819"/>
    </row>
    <row r="2820" spans="1:32">
      <c r="A2820" s="15" t="str">
        <f>IF(Table1[Week]=WeekSel,"Yes","No")</f>
        <v>No</v>
      </c>
      <c r="B2820" s="15" t="str">
        <f>IF((Table1[StartDate]&gt;=Date.GraphMin)*(Table1[StartDate]&lt;=Date.GraphMax)=1,"Yes","No")</f>
        <v>No</v>
      </c>
      <c r="C2820" s="15" t="str">
        <f>IF(OR(Table1[[#This Row],[Site]]="FOOD MILLING",Table1[[#This Row],[Site]]="GODACO"), "No", "Yes")</f>
        <v>Yes</v>
      </c>
      <c r="D2820" s="40">
        <f>MAX(DATE(Table1[Year],1,1),DATE(Table1[Year],1,1)-WEEKDAY(DATE(Table1[Year],1,1),2)+(Table1[WeekNum]-1)*7+1)</f>
        <v>44606</v>
      </c>
      <c r="E2820" s="40">
        <f>MIN(DATE(Table1[Year]+1,1,0),DATE(Table1[Year],1,1)-WEEKDAY(DATE(Table1[Year],1,1),2)+Table1[WeekNum]*7)</f>
        <v>44612</v>
      </c>
      <c r="F2820" s="15">
        <v>2022</v>
      </c>
      <c r="G2820" s="15">
        <f t="shared" si="88"/>
        <v>2</v>
      </c>
      <c r="H2820" s="16">
        <v>8</v>
      </c>
      <c r="I2820" s="207" t="str">
        <f>"W" &amp;Table1[[#This Row],[WeekNum]]</f>
        <v>W8</v>
      </c>
      <c r="J2820" s="19" t="str">
        <f t="shared" si="89"/>
        <v>22-W08</v>
      </c>
      <c r="K2820" s="4" t="s">
        <v>524</v>
      </c>
      <c r="L2820" s="4"/>
      <c r="M2820" s="4" t="s">
        <v>72</v>
      </c>
      <c r="N2820" s="266" t="s">
        <v>370</v>
      </c>
      <c r="O2820" s="266" t="s">
        <v>403</v>
      </c>
      <c r="P2820" s="11" t="s">
        <v>407</v>
      </c>
      <c r="Q2820" s="11" t="s">
        <v>419</v>
      </c>
      <c r="R2820" s="3">
        <v>0</v>
      </c>
      <c r="S2820" s="3">
        <v>0</v>
      </c>
      <c r="T2820" s="206">
        <f>ABS(Table1[[#This Row],[Prod]]-Table1[[#This Row],[Planned]])</f>
        <v>0</v>
      </c>
      <c r="U2820" s="209">
        <f>IF(ABS(Table1[[#This Row],[Prod]]-Table1[[#This Row],[Planned]])&gt;Table1[[#This Row],[Planned]],0,IF(Table1[[#This Row],[Planned]]=0,0,1-ABS(Table1[[#This Row],[Prod]]-Table1[[#This Row],[Planned]])/Table1[[#This Row],[Planned]]))</f>
        <v>0</v>
      </c>
      <c r="V2820" s="11"/>
      <c r="W2820" s="11"/>
      <c r="X2820" s="27">
        <v>0</v>
      </c>
      <c r="Y2820" s="206">
        <f>Table1[[#This Row],[Prod]]</f>
        <v>0</v>
      </c>
      <c r="Z2820" s="206">
        <f>ABS(Table1[[#This Row],[Prod2]]-Table1[[#This Row],[Plan Revised]])</f>
        <v>0</v>
      </c>
      <c r="AA2820" s="209">
        <f>IF(ABS(Table1[[#This Row],[Prod2]]-Table1[[#This Row],[Plan Revised]])&gt;Table1[[#This Row],[Plan Revised]],0,IF(Table1[[#This Row],[Plan Revised]]=0,0,1-ABS(Table1[[#This Row],[Prod2]]-Table1[[#This Row],[Plan Revised]])/Table1[[#This Row],[Plan Revised]]))</f>
        <v>0</v>
      </c>
      <c r="AB2820" s="3"/>
      <c r="AC2820" s="30"/>
      <c r="AD2820"/>
      <c r="AF2820"/>
    </row>
    <row r="2821" spans="1:32">
      <c r="A2821" s="15" t="str">
        <f>IF(Table1[Week]=WeekSel,"Yes","No")</f>
        <v>No</v>
      </c>
      <c r="B2821" s="15" t="str">
        <f>IF((Table1[StartDate]&gt;=Date.GraphMin)*(Table1[StartDate]&lt;=Date.GraphMax)=1,"Yes","No")</f>
        <v>No</v>
      </c>
      <c r="C2821" s="15" t="str">
        <f>IF(OR(Table1[[#This Row],[Site]]="FOOD MILLING",Table1[[#This Row],[Site]]="GODACO"), "No", "Yes")</f>
        <v>Yes</v>
      </c>
      <c r="D2821" s="40">
        <f>MAX(DATE(Table1[Year],1,1),DATE(Table1[Year],1,1)-WEEKDAY(DATE(Table1[Year],1,1),2)+(Table1[WeekNum]-1)*7+1)</f>
        <v>44606</v>
      </c>
      <c r="E2821" s="40">
        <f>MIN(DATE(Table1[Year]+1,1,0),DATE(Table1[Year],1,1)-WEEKDAY(DATE(Table1[Year],1,1),2)+Table1[WeekNum]*7)</f>
        <v>44612</v>
      </c>
      <c r="F2821" s="15">
        <v>2022</v>
      </c>
      <c r="G2821" s="15">
        <f t="shared" si="88"/>
        <v>2</v>
      </c>
      <c r="H2821" s="16">
        <v>8</v>
      </c>
      <c r="I2821" s="207" t="str">
        <f>"W" &amp;Table1[[#This Row],[WeekNum]]</f>
        <v>W8</v>
      </c>
      <c r="J2821" s="19" t="str">
        <f t="shared" si="89"/>
        <v>22-W08</v>
      </c>
      <c r="K2821" s="4" t="s">
        <v>526</v>
      </c>
      <c r="L2821" s="4"/>
      <c r="M2821" s="4" t="s">
        <v>72</v>
      </c>
      <c r="N2821" s="266" t="s">
        <v>370</v>
      </c>
      <c r="O2821" s="266" t="s">
        <v>403</v>
      </c>
      <c r="P2821" s="11" t="s">
        <v>407</v>
      </c>
      <c r="Q2821" s="11" t="s">
        <v>419</v>
      </c>
      <c r="R2821" s="3">
        <v>0</v>
      </c>
      <c r="S2821" s="3">
        <v>0</v>
      </c>
      <c r="T2821" s="206">
        <f>ABS(Table1[[#This Row],[Prod]]-Table1[[#This Row],[Planned]])</f>
        <v>0</v>
      </c>
      <c r="U2821" s="209">
        <f>IF(ABS(Table1[[#This Row],[Prod]]-Table1[[#This Row],[Planned]])&gt;Table1[[#This Row],[Planned]],0,IF(Table1[[#This Row],[Planned]]=0,0,1-ABS(Table1[[#This Row],[Prod]]-Table1[[#This Row],[Planned]])/Table1[[#This Row],[Planned]]))</f>
        <v>0</v>
      </c>
      <c r="V2821" s="11"/>
      <c r="W2821" s="11"/>
      <c r="X2821" s="27">
        <v>0</v>
      </c>
      <c r="Y2821" s="206">
        <f>Table1[[#This Row],[Prod]]</f>
        <v>0</v>
      </c>
      <c r="Z2821" s="206">
        <f>ABS(Table1[[#This Row],[Prod2]]-Table1[[#This Row],[Plan Revised]])</f>
        <v>0</v>
      </c>
      <c r="AA2821" s="209">
        <f>IF(ABS(Table1[[#This Row],[Prod2]]-Table1[[#This Row],[Plan Revised]])&gt;Table1[[#This Row],[Plan Revised]],0,IF(Table1[[#This Row],[Plan Revised]]=0,0,1-ABS(Table1[[#This Row],[Prod2]]-Table1[[#This Row],[Plan Revised]])/Table1[[#This Row],[Plan Revised]]))</f>
        <v>0</v>
      </c>
      <c r="AB2821" s="3"/>
      <c r="AC2821" s="30"/>
      <c r="AD2821"/>
      <c r="AF2821"/>
    </row>
    <row r="2822" spans="1:32">
      <c r="A2822" s="15" t="str">
        <f>IF(Table1[Week]=WeekSel,"Yes","No")</f>
        <v>No</v>
      </c>
      <c r="B2822" s="15" t="str">
        <f>IF((Table1[StartDate]&gt;=Date.GraphMin)*(Table1[StartDate]&lt;=Date.GraphMax)=1,"Yes","No")</f>
        <v>No</v>
      </c>
      <c r="C2822" s="15" t="str">
        <f>IF(OR(Table1[[#This Row],[Site]]="FOOD MILLING",Table1[[#This Row],[Site]]="GODACO"), "No", "Yes")</f>
        <v>Yes</v>
      </c>
      <c r="D2822" s="40">
        <f>MAX(DATE(Table1[Year],1,1),DATE(Table1[Year],1,1)-WEEKDAY(DATE(Table1[Year],1,1),2)+(Table1[WeekNum]-1)*7+1)</f>
        <v>44606</v>
      </c>
      <c r="E2822" s="40">
        <f>MIN(DATE(Table1[Year]+1,1,0),DATE(Table1[Year],1,1)-WEEKDAY(DATE(Table1[Year],1,1),2)+Table1[WeekNum]*7)</f>
        <v>44612</v>
      </c>
      <c r="F2822" s="15">
        <v>2022</v>
      </c>
      <c r="G2822" s="15">
        <f t="shared" si="88"/>
        <v>2</v>
      </c>
      <c r="H2822" s="16">
        <v>8</v>
      </c>
      <c r="I2822" s="207" t="str">
        <f>"W" &amp;Table1[[#This Row],[WeekNum]]</f>
        <v>W8</v>
      </c>
      <c r="J2822" s="19" t="str">
        <f t="shared" si="89"/>
        <v>22-W08</v>
      </c>
      <c r="K2822" s="4" t="s">
        <v>26</v>
      </c>
      <c r="L2822" s="4"/>
      <c r="M2822" s="4" t="s">
        <v>77</v>
      </c>
      <c r="N2822" s="266" t="s">
        <v>370</v>
      </c>
      <c r="O2822" s="266" t="s">
        <v>403</v>
      </c>
      <c r="P2822" s="11" t="s">
        <v>410</v>
      </c>
      <c r="Q2822" s="11" t="s">
        <v>419</v>
      </c>
      <c r="R2822" s="3">
        <v>0</v>
      </c>
      <c r="S2822" s="3">
        <v>0</v>
      </c>
      <c r="T2822" s="206">
        <f>ABS(Table1[[#This Row],[Prod]]-Table1[[#This Row],[Planned]])</f>
        <v>0</v>
      </c>
      <c r="U2822" s="209">
        <f>IF(ABS(Table1[[#This Row],[Prod]]-Table1[[#This Row],[Planned]])&gt;Table1[[#This Row],[Planned]],0,IF(Table1[[#This Row],[Planned]]=0,0,1-ABS(Table1[[#This Row],[Prod]]-Table1[[#This Row],[Planned]])/Table1[[#This Row],[Planned]]))</f>
        <v>0</v>
      </c>
      <c r="V2822" s="11"/>
      <c r="W2822" s="11"/>
      <c r="X2822" s="27">
        <v>0</v>
      </c>
      <c r="Y2822" s="206">
        <f>Table1[[#This Row],[Prod]]</f>
        <v>0</v>
      </c>
      <c r="Z2822" s="206">
        <f>ABS(Table1[[#This Row],[Prod2]]-Table1[[#This Row],[Plan Revised]])</f>
        <v>0</v>
      </c>
      <c r="AA2822" s="209">
        <f>IF(ABS(Table1[[#This Row],[Prod2]]-Table1[[#This Row],[Plan Revised]])&gt;Table1[[#This Row],[Plan Revised]],0,IF(Table1[[#This Row],[Plan Revised]]=0,0,1-ABS(Table1[[#This Row],[Prod2]]-Table1[[#This Row],[Plan Revised]])/Table1[[#This Row],[Plan Revised]]))</f>
        <v>0</v>
      </c>
      <c r="AB2822" s="3"/>
      <c r="AC2822" s="30"/>
      <c r="AD2822"/>
      <c r="AF2822"/>
    </row>
    <row r="2823" spans="1:32">
      <c r="A2823" s="15" t="str">
        <f>IF(Table1[Week]=WeekSel,"Yes","No")</f>
        <v>No</v>
      </c>
      <c r="B2823" s="15" t="str">
        <f>IF((Table1[StartDate]&gt;=Date.GraphMin)*(Table1[StartDate]&lt;=Date.GraphMax)=1,"Yes","No")</f>
        <v>No</v>
      </c>
      <c r="C2823" s="15" t="str">
        <f>IF(OR(Table1[[#This Row],[Site]]="FOOD MILLING",Table1[[#This Row],[Site]]="GODACO"), "No", "Yes")</f>
        <v>Yes</v>
      </c>
      <c r="D2823" s="40">
        <f>MAX(DATE(Table1[Year],1,1),DATE(Table1[Year],1,1)-WEEKDAY(DATE(Table1[Year],1,1),2)+(Table1[WeekNum]-1)*7+1)</f>
        <v>44606</v>
      </c>
      <c r="E2823" s="40">
        <f>MIN(DATE(Table1[Year]+1,1,0),DATE(Table1[Year],1,1)-WEEKDAY(DATE(Table1[Year],1,1),2)+Table1[WeekNum]*7)</f>
        <v>44612</v>
      </c>
      <c r="F2823" s="15">
        <v>2022</v>
      </c>
      <c r="G2823" s="15">
        <f t="shared" si="88"/>
        <v>2</v>
      </c>
      <c r="H2823" s="16">
        <v>8</v>
      </c>
      <c r="I2823" s="207" t="str">
        <f>"W" &amp;Table1[[#This Row],[WeekNum]]</f>
        <v>W8</v>
      </c>
      <c r="J2823" s="19" t="str">
        <f t="shared" si="89"/>
        <v>22-W08</v>
      </c>
      <c r="K2823" s="4" t="s">
        <v>25</v>
      </c>
      <c r="L2823" s="4"/>
      <c r="M2823" s="4" t="s">
        <v>77</v>
      </c>
      <c r="N2823" s="266" t="s">
        <v>370</v>
      </c>
      <c r="O2823" s="266" t="s">
        <v>403</v>
      </c>
      <c r="P2823" s="11" t="s">
        <v>410</v>
      </c>
      <c r="Q2823" s="11" t="s">
        <v>419</v>
      </c>
      <c r="R2823" s="3">
        <v>0</v>
      </c>
      <c r="S2823" s="3">
        <v>0</v>
      </c>
      <c r="T2823" s="206">
        <f>ABS(Table1[[#This Row],[Prod]]-Table1[[#This Row],[Planned]])</f>
        <v>0</v>
      </c>
      <c r="U2823" s="209">
        <f>IF(ABS(Table1[[#This Row],[Prod]]-Table1[[#This Row],[Planned]])&gt;Table1[[#This Row],[Planned]],0,IF(Table1[[#This Row],[Planned]]=0,0,1-ABS(Table1[[#This Row],[Prod]]-Table1[[#This Row],[Planned]])/Table1[[#This Row],[Planned]]))</f>
        <v>0</v>
      </c>
      <c r="V2823" s="11"/>
      <c r="W2823" s="11"/>
      <c r="X2823" s="27">
        <v>0</v>
      </c>
      <c r="Y2823" s="206">
        <f>Table1[[#This Row],[Prod]]</f>
        <v>0</v>
      </c>
      <c r="Z2823" s="206">
        <f>ABS(Table1[[#This Row],[Prod2]]-Table1[[#This Row],[Plan Revised]])</f>
        <v>0</v>
      </c>
      <c r="AA2823" s="209">
        <f>IF(ABS(Table1[[#This Row],[Prod2]]-Table1[[#This Row],[Plan Revised]])&gt;Table1[[#This Row],[Plan Revised]],0,IF(Table1[[#This Row],[Plan Revised]]=0,0,1-ABS(Table1[[#This Row],[Prod2]]-Table1[[#This Row],[Plan Revised]])/Table1[[#This Row],[Plan Revised]]))</f>
        <v>0</v>
      </c>
      <c r="AB2823" s="3"/>
      <c r="AC2823" s="30"/>
      <c r="AD2823"/>
      <c r="AF2823"/>
    </row>
    <row r="2824" spans="1:32">
      <c r="A2824" s="15" t="str">
        <f>IF(Table1[Week]=WeekSel,"Yes","No")</f>
        <v>No</v>
      </c>
      <c r="B2824" s="15" t="str">
        <f>IF((Table1[StartDate]&gt;=Date.GraphMin)*(Table1[StartDate]&lt;=Date.GraphMax)=1,"Yes","No")</f>
        <v>No</v>
      </c>
      <c r="C2824" s="15" t="str">
        <f>IF(OR(Table1[[#This Row],[Site]]="FOOD MILLING",Table1[[#This Row],[Site]]="GODACO"), "No", "Yes")</f>
        <v>Yes</v>
      </c>
      <c r="D2824" s="40">
        <f>MAX(DATE(Table1[Year],1,1),DATE(Table1[Year],1,1)-WEEKDAY(DATE(Table1[Year],1,1),2)+(Table1[WeekNum]-1)*7+1)</f>
        <v>44606</v>
      </c>
      <c r="E2824" s="40">
        <f>MIN(DATE(Table1[Year]+1,1,0),DATE(Table1[Year],1,1)-WEEKDAY(DATE(Table1[Year],1,1),2)+Table1[WeekNum]*7)</f>
        <v>44612</v>
      </c>
      <c r="F2824" s="15">
        <v>2022</v>
      </c>
      <c r="G2824" s="15">
        <f t="shared" si="88"/>
        <v>2</v>
      </c>
      <c r="H2824" s="16">
        <v>8</v>
      </c>
      <c r="I2824" s="207" t="str">
        <f>"W" &amp;Table1[[#This Row],[WeekNum]]</f>
        <v>W8</v>
      </c>
      <c r="J2824" s="19" t="str">
        <f t="shared" si="89"/>
        <v>22-W08</v>
      </c>
      <c r="K2824" s="4" t="s">
        <v>28</v>
      </c>
      <c r="L2824" s="4"/>
      <c r="M2824" s="4" t="s">
        <v>77</v>
      </c>
      <c r="N2824" s="266" t="s">
        <v>370</v>
      </c>
      <c r="O2824" s="266" t="s">
        <v>403</v>
      </c>
      <c r="P2824" s="11" t="s">
        <v>410</v>
      </c>
      <c r="Q2824" s="11" t="s">
        <v>419</v>
      </c>
      <c r="R2824" s="3">
        <v>0</v>
      </c>
      <c r="S2824" s="3">
        <v>0</v>
      </c>
      <c r="T2824" s="206">
        <f>ABS(Table1[[#This Row],[Prod]]-Table1[[#This Row],[Planned]])</f>
        <v>0</v>
      </c>
      <c r="U2824" s="209">
        <f>IF(ABS(Table1[[#This Row],[Prod]]-Table1[[#This Row],[Planned]])&gt;Table1[[#This Row],[Planned]],0,IF(Table1[[#This Row],[Planned]]=0,0,1-ABS(Table1[[#This Row],[Prod]]-Table1[[#This Row],[Planned]])/Table1[[#This Row],[Planned]]))</f>
        <v>0</v>
      </c>
      <c r="V2824" s="11"/>
      <c r="W2824" s="11"/>
      <c r="X2824" s="27">
        <v>0</v>
      </c>
      <c r="Y2824" s="206">
        <f>Table1[[#This Row],[Prod]]</f>
        <v>0</v>
      </c>
      <c r="Z2824" s="206">
        <f>ABS(Table1[[#This Row],[Prod2]]-Table1[[#This Row],[Plan Revised]])</f>
        <v>0</v>
      </c>
      <c r="AA2824" s="209">
        <f>IF(ABS(Table1[[#This Row],[Prod2]]-Table1[[#This Row],[Plan Revised]])&gt;Table1[[#This Row],[Plan Revised]],0,IF(Table1[[#This Row],[Plan Revised]]=0,0,1-ABS(Table1[[#This Row],[Prod2]]-Table1[[#This Row],[Plan Revised]])/Table1[[#This Row],[Plan Revised]]))</f>
        <v>0</v>
      </c>
      <c r="AB2824" s="3"/>
      <c r="AC2824" s="30"/>
      <c r="AD2824"/>
      <c r="AF2824"/>
    </row>
    <row r="2825" spans="1:32">
      <c r="A2825" s="15" t="str">
        <f>IF(Table1[Week]=WeekSel,"Yes","No")</f>
        <v>No</v>
      </c>
      <c r="B2825" s="15" t="str">
        <f>IF((Table1[StartDate]&gt;=Date.GraphMin)*(Table1[StartDate]&lt;=Date.GraphMax)=1,"Yes","No")</f>
        <v>No</v>
      </c>
      <c r="C2825" s="15" t="str">
        <f>IF(OR(Table1[[#This Row],[Site]]="FOOD MILLING",Table1[[#This Row],[Site]]="GODACO"), "No", "Yes")</f>
        <v>Yes</v>
      </c>
      <c r="D2825" s="40">
        <f>MAX(DATE(Table1[Year],1,1),DATE(Table1[Year],1,1)-WEEKDAY(DATE(Table1[Year],1,1),2)+(Table1[WeekNum]-1)*7+1)</f>
        <v>44606</v>
      </c>
      <c r="E2825" s="40">
        <f>MIN(DATE(Table1[Year]+1,1,0),DATE(Table1[Year],1,1)-WEEKDAY(DATE(Table1[Year],1,1),2)+Table1[WeekNum]*7)</f>
        <v>44612</v>
      </c>
      <c r="F2825" s="15">
        <v>2022</v>
      </c>
      <c r="G2825" s="15">
        <f t="shared" si="88"/>
        <v>2</v>
      </c>
      <c r="H2825" s="16">
        <v>8</v>
      </c>
      <c r="I2825" s="207" t="str">
        <f>"W" &amp;Table1[[#This Row],[WeekNum]]</f>
        <v>W8</v>
      </c>
      <c r="J2825" s="19" t="str">
        <f t="shared" si="89"/>
        <v>22-W08</v>
      </c>
      <c r="K2825" s="4" t="s">
        <v>27</v>
      </c>
      <c r="L2825" s="4"/>
      <c r="M2825" s="4" t="s">
        <v>77</v>
      </c>
      <c r="N2825" s="266" t="s">
        <v>370</v>
      </c>
      <c r="O2825" s="266" t="s">
        <v>403</v>
      </c>
      <c r="P2825" s="11" t="s">
        <v>410</v>
      </c>
      <c r="Q2825" s="11" t="s">
        <v>419</v>
      </c>
      <c r="R2825" s="3">
        <v>0</v>
      </c>
      <c r="S2825" s="3">
        <v>0</v>
      </c>
      <c r="T2825" s="206">
        <f>ABS(Table1[[#This Row],[Prod]]-Table1[[#This Row],[Planned]])</f>
        <v>0</v>
      </c>
      <c r="U2825" s="209">
        <f>IF(ABS(Table1[[#This Row],[Prod]]-Table1[[#This Row],[Planned]])&gt;Table1[[#This Row],[Planned]],0,IF(Table1[[#This Row],[Planned]]=0,0,1-ABS(Table1[[#This Row],[Prod]]-Table1[[#This Row],[Planned]])/Table1[[#This Row],[Planned]]))</f>
        <v>0</v>
      </c>
      <c r="V2825" s="11"/>
      <c r="W2825" s="11"/>
      <c r="X2825" s="27">
        <v>0</v>
      </c>
      <c r="Y2825" s="206">
        <f>Table1[[#This Row],[Prod]]</f>
        <v>0</v>
      </c>
      <c r="Z2825" s="206">
        <f>ABS(Table1[[#This Row],[Prod2]]-Table1[[#This Row],[Plan Revised]])</f>
        <v>0</v>
      </c>
      <c r="AA2825" s="209">
        <f>IF(ABS(Table1[[#This Row],[Prod2]]-Table1[[#This Row],[Plan Revised]])&gt;Table1[[#This Row],[Plan Revised]],0,IF(Table1[[#This Row],[Plan Revised]]=0,0,1-ABS(Table1[[#This Row],[Prod2]]-Table1[[#This Row],[Plan Revised]])/Table1[[#This Row],[Plan Revised]]))</f>
        <v>0</v>
      </c>
      <c r="AB2825" s="3"/>
      <c r="AC2825" s="30"/>
      <c r="AD2825"/>
      <c r="AF2825"/>
    </row>
    <row r="2826" spans="1:32">
      <c r="A2826" s="15" t="str">
        <f>IF(Table1[Week]=WeekSel,"Yes","No")</f>
        <v>No</v>
      </c>
      <c r="B2826" s="15" t="str">
        <f>IF((Table1[StartDate]&gt;=Date.GraphMin)*(Table1[StartDate]&lt;=Date.GraphMax)=1,"Yes","No")</f>
        <v>No</v>
      </c>
      <c r="C2826" s="15" t="str">
        <f>IF(OR(Table1[[#This Row],[Site]]="FOOD MILLING",Table1[[#This Row],[Site]]="GODACO"), "No", "Yes")</f>
        <v>Yes</v>
      </c>
      <c r="D2826" s="40">
        <f>MAX(DATE(Table1[Year],1,1),DATE(Table1[Year],1,1)-WEEKDAY(DATE(Table1[Year],1,1),2)+(Table1[WeekNum]-1)*7+1)</f>
        <v>44606</v>
      </c>
      <c r="E2826" s="40">
        <f>MIN(DATE(Table1[Year]+1,1,0),DATE(Table1[Year],1,1)-WEEKDAY(DATE(Table1[Year],1,1),2)+Table1[WeekNum]*7)</f>
        <v>44612</v>
      </c>
      <c r="F2826" s="15">
        <v>2022</v>
      </c>
      <c r="G2826" s="15">
        <f t="shared" si="88"/>
        <v>2</v>
      </c>
      <c r="H2826" s="16">
        <v>8</v>
      </c>
      <c r="I2826" s="207" t="str">
        <f>"W" &amp;Table1[[#This Row],[WeekNum]]</f>
        <v>W8</v>
      </c>
      <c r="J2826" s="19" t="str">
        <f t="shared" si="89"/>
        <v>22-W08</v>
      </c>
      <c r="K2826" s="4" t="s">
        <v>713</v>
      </c>
      <c r="L2826" s="4"/>
      <c r="M2826" s="4" t="s">
        <v>72</v>
      </c>
      <c r="N2826" s="266" t="s">
        <v>370</v>
      </c>
      <c r="O2826" s="266" t="s">
        <v>403</v>
      </c>
      <c r="P2826" s="11" t="s">
        <v>407</v>
      </c>
      <c r="Q2826" s="11" t="s">
        <v>421</v>
      </c>
      <c r="R2826" s="3">
        <v>0</v>
      </c>
      <c r="S2826" s="3">
        <v>0</v>
      </c>
      <c r="T2826" s="206">
        <f>ABS(Table1[[#This Row],[Prod]]-Table1[[#This Row],[Planned]])</f>
        <v>0</v>
      </c>
      <c r="U2826" s="209">
        <f>IF(ABS(Table1[[#This Row],[Prod]]-Table1[[#This Row],[Planned]])&gt;Table1[[#This Row],[Planned]],0,IF(Table1[[#This Row],[Planned]]=0,0,1-ABS(Table1[[#This Row],[Prod]]-Table1[[#This Row],[Planned]])/Table1[[#This Row],[Planned]]))</f>
        <v>0</v>
      </c>
      <c r="V2826" s="11"/>
      <c r="W2826" s="11"/>
      <c r="X2826" s="27">
        <v>0</v>
      </c>
      <c r="Y2826" s="206">
        <f>Table1[[#This Row],[Prod]]</f>
        <v>0</v>
      </c>
      <c r="Z2826" s="206">
        <f>ABS(Table1[[#This Row],[Prod2]]-Table1[[#This Row],[Plan Revised]])</f>
        <v>0</v>
      </c>
      <c r="AA2826" s="209">
        <f>IF(ABS(Table1[[#This Row],[Prod2]]-Table1[[#This Row],[Plan Revised]])&gt;Table1[[#This Row],[Plan Revised]],0,IF(Table1[[#This Row],[Plan Revised]]=0,0,1-ABS(Table1[[#This Row],[Prod2]]-Table1[[#This Row],[Plan Revised]])/Table1[[#This Row],[Plan Revised]]))</f>
        <v>0</v>
      </c>
      <c r="AB2826" s="3"/>
      <c r="AC2826" s="30"/>
      <c r="AD2826"/>
      <c r="AF2826"/>
    </row>
    <row r="2827" spans="1:32">
      <c r="A2827" s="15" t="str">
        <f>IF(Table1[Week]=WeekSel,"Yes","No")</f>
        <v>No</v>
      </c>
      <c r="B2827" s="15" t="str">
        <f>IF((Table1[StartDate]&gt;=Date.GraphMin)*(Table1[StartDate]&lt;=Date.GraphMax)=1,"Yes","No")</f>
        <v>No</v>
      </c>
      <c r="C2827" s="15" t="str">
        <f>IF(OR(Table1[[#This Row],[Site]]="FOOD MILLING",Table1[[#This Row],[Site]]="GODACO"), "No", "Yes")</f>
        <v>Yes</v>
      </c>
      <c r="D2827" s="40">
        <f>MAX(DATE(Table1[Year],1,1),DATE(Table1[Year],1,1)-WEEKDAY(DATE(Table1[Year],1,1),2)+(Table1[WeekNum]-1)*7+1)</f>
        <v>44606</v>
      </c>
      <c r="E2827" s="40">
        <f>MIN(DATE(Table1[Year]+1,1,0),DATE(Table1[Year],1,1)-WEEKDAY(DATE(Table1[Year],1,1),2)+Table1[WeekNum]*7)</f>
        <v>44612</v>
      </c>
      <c r="F2827" s="15">
        <v>2022</v>
      </c>
      <c r="G2827" s="15">
        <f t="shared" si="88"/>
        <v>2</v>
      </c>
      <c r="H2827" s="16">
        <v>8</v>
      </c>
      <c r="I2827" s="207" t="str">
        <f>"W" &amp;Table1[[#This Row],[WeekNum]]</f>
        <v>W8</v>
      </c>
      <c r="J2827" s="19" t="str">
        <f t="shared" si="89"/>
        <v>22-W08</v>
      </c>
      <c r="K2827" s="4" t="s">
        <v>714</v>
      </c>
      <c r="L2827" s="4"/>
      <c r="M2827" s="4" t="s">
        <v>72</v>
      </c>
      <c r="N2827" s="266" t="s">
        <v>370</v>
      </c>
      <c r="O2827" s="266" t="s">
        <v>403</v>
      </c>
      <c r="P2827" s="11" t="s">
        <v>407</v>
      </c>
      <c r="Q2827" s="11" t="s">
        <v>421</v>
      </c>
      <c r="R2827" s="3">
        <v>1800</v>
      </c>
      <c r="S2827" s="3">
        <v>1848.3</v>
      </c>
      <c r="T2827" s="206">
        <f>ABS(Table1[[#This Row],[Prod]]-Table1[[#This Row],[Planned]])</f>
        <v>48.299999999999955</v>
      </c>
      <c r="U2827" s="209">
        <f>IF(ABS(Table1[[#This Row],[Prod]]-Table1[[#This Row],[Planned]])&gt;Table1[[#This Row],[Planned]],0,IF(Table1[[#This Row],[Planned]]=0,0,1-ABS(Table1[[#This Row],[Prod]]-Table1[[#This Row],[Planned]])/Table1[[#This Row],[Planned]]))</f>
        <v>0.97316666666666674</v>
      </c>
      <c r="V2827" s="11"/>
      <c r="W2827" s="11"/>
      <c r="X2827" s="27">
        <v>1800</v>
      </c>
      <c r="Y2827" s="206">
        <f>Table1[[#This Row],[Prod]]</f>
        <v>1848.3</v>
      </c>
      <c r="Z2827" s="206">
        <f>ABS(Table1[[#This Row],[Prod2]]-Table1[[#This Row],[Plan Revised]])</f>
        <v>48.299999999999955</v>
      </c>
      <c r="AA2827" s="209">
        <f>IF(ABS(Table1[[#This Row],[Prod2]]-Table1[[#This Row],[Plan Revised]])&gt;Table1[[#This Row],[Plan Revised]],0,IF(Table1[[#This Row],[Plan Revised]]=0,0,1-ABS(Table1[[#This Row],[Prod2]]-Table1[[#This Row],[Plan Revised]])/Table1[[#This Row],[Plan Revised]]))</f>
        <v>0.97316666666666674</v>
      </c>
      <c r="AB2827" s="3"/>
      <c r="AC2827" s="30"/>
      <c r="AD2827"/>
      <c r="AF2827"/>
    </row>
    <row r="2828" spans="1:32">
      <c r="A2828" s="15" t="str">
        <f>IF(Table1[Week]=WeekSel,"Yes","No")</f>
        <v>No</v>
      </c>
      <c r="B2828" s="15" t="str">
        <f>IF((Table1[StartDate]&gt;=Date.GraphMin)*(Table1[StartDate]&lt;=Date.GraphMax)=1,"Yes","No")</f>
        <v>No</v>
      </c>
      <c r="C2828" s="15" t="str">
        <f>IF(OR(Table1[[#This Row],[Site]]="FOOD MILLING",Table1[[#This Row],[Site]]="GODACO"), "No", "Yes")</f>
        <v>Yes</v>
      </c>
      <c r="D2828" s="40">
        <f>MAX(DATE(Table1[Year],1,1),DATE(Table1[Year],1,1)-WEEKDAY(DATE(Table1[Year],1,1),2)+(Table1[WeekNum]-1)*7+1)</f>
        <v>44606</v>
      </c>
      <c r="E2828" s="40">
        <f>MIN(DATE(Table1[Year]+1,1,0),DATE(Table1[Year],1,1)-WEEKDAY(DATE(Table1[Year],1,1),2)+Table1[WeekNum]*7)</f>
        <v>44612</v>
      </c>
      <c r="F2828" s="15">
        <v>2022</v>
      </c>
      <c r="G2828" s="15">
        <f t="shared" si="88"/>
        <v>2</v>
      </c>
      <c r="H2828" s="16">
        <v>8</v>
      </c>
      <c r="I2828" s="207" t="str">
        <f>"W" &amp;Table1[[#This Row],[WeekNum]]</f>
        <v>W8</v>
      </c>
      <c r="J2828" s="19" t="str">
        <f t="shared" si="89"/>
        <v>22-W08</v>
      </c>
      <c r="K2828" s="4" t="s">
        <v>715</v>
      </c>
      <c r="L2828" s="4"/>
      <c r="M2828" s="4" t="s">
        <v>72</v>
      </c>
      <c r="N2828" s="266" t="s">
        <v>370</v>
      </c>
      <c r="O2828" s="266" t="s">
        <v>403</v>
      </c>
      <c r="P2828" s="11" t="s">
        <v>407</v>
      </c>
      <c r="Q2828" s="11" t="s">
        <v>421</v>
      </c>
      <c r="R2828" s="3">
        <v>0</v>
      </c>
      <c r="S2828" s="3">
        <v>0</v>
      </c>
      <c r="T2828" s="206">
        <f>ABS(Table1[[#This Row],[Prod]]-Table1[[#This Row],[Planned]])</f>
        <v>0</v>
      </c>
      <c r="U2828" s="209">
        <f>IF(ABS(Table1[[#This Row],[Prod]]-Table1[[#This Row],[Planned]])&gt;Table1[[#This Row],[Planned]],0,IF(Table1[[#This Row],[Planned]]=0,0,1-ABS(Table1[[#This Row],[Prod]]-Table1[[#This Row],[Planned]])/Table1[[#This Row],[Planned]]))</f>
        <v>0</v>
      </c>
      <c r="V2828" s="11"/>
      <c r="W2828" s="11"/>
      <c r="X2828" s="27">
        <v>0</v>
      </c>
      <c r="Y2828" s="206">
        <f>Table1[[#This Row],[Prod]]</f>
        <v>0</v>
      </c>
      <c r="Z2828" s="206">
        <f>ABS(Table1[[#This Row],[Prod2]]-Table1[[#This Row],[Plan Revised]])</f>
        <v>0</v>
      </c>
      <c r="AA2828" s="209">
        <f>IF(ABS(Table1[[#This Row],[Prod2]]-Table1[[#This Row],[Plan Revised]])&gt;Table1[[#This Row],[Plan Revised]],0,IF(Table1[[#This Row],[Plan Revised]]=0,0,1-ABS(Table1[[#This Row],[Prod2]]-Table1[[#This Row],[Plan Revised]])/Table1[[#This Row],[Plan Revised]]))</f>
        <v>0</v>
      </c>
      <c r="AB2828" s="3"/>
      <c r="AC2828" s="30"/>
      <c r="AD2828"/>
      <c r="AF2828"/>
    </row>
    <row r="2829" spans="1:32">
      <c r="A2829" s="15" t="str">
        <f>IF(Table1[Week]=WeekSel,"Yes","No")</f>
        <v>No</v>
      </c>
      <c r="B2829" s="15" t="str">
        <f>IF((Table1[StartDate]&gt;=Date.GraphMin)*(Table1[StartDate]&lt;=Date.GraphMax)=1,"Yes","No")</f>
        <v>No</v>
      </c>
      <c r="C2829" s="15" t="str">
        <f>IF(OR(Table1[[#This Row],[Site]]="FOOD MILLING",Table1[[#This Row],[Site]]="GODACO"), "No", "Yes")</f>
        <v>Yes</v>
      </c>
      <c r="D2829" s="40">
        <f>MAX(DATE(Table1[Year],1,1),DATE(Table1[Year],1,1)-WEEKDAY(DATE(Table1[Year],1,1),2)+(Table1[WeekNum]-1)*7+1)</f>
        <v>44606</v>
      </c>
      <c r="E2829" s="40">
        <f>MIN(DATE(Table1[Year]+1,1,0),DATE(Table1[Year],1,1)-WEEKDAY(DATE(Table1[Year],1,1),2)+Table1[WeekNum]*7)</f>
        <v>44612</v>
      </c>
      <c r="F2829" s="15">
        <v>2022</v>
      </c>
      <c r="G2829" s="15">
        <f t="shared" si="88"/>
        <v>2</v>
      </c>
      <c r="H2829" s="16">
        <v>8</v>
      </c>
      <c r="I2829" s="207" t="str">
        <f>"W" &amp;Table1[[#This Row],[WeekNum]]</f>
        <v>W8</v>
      </c>
      <c r="J2829" s="19" t="str">
        <f t="shared" si="89"/>
        <v>22-W08</v>
      </c>
      <c r="K2829" s="4" t="s">
        <v>716</v>
      </c>
      <c r="L2829" s="4"/>
      <c r="M2829" s="4" t="s">
        <v>72</v>
      </c>
      <c r="N2829" s="4" t="s">
        <v>45</v>
      </c>
      <c r="O2829" s="266" t="s">
        <v>384</v>
      </c>
      <c r="P2829" s="11" t="s">
        <v>408</v>
      </c>
      <c r="Q2829" s="11" t="s">
        <v>421</v>
      </c>
      <c r="R2829" s="3">
        <v>0</v>
      </c>
      <c r="S2829" s="3">
        <v>0</v>
      </c>
      <c r="T2829" s="206">
        <f>ABS(Table1[[#This Row],[Prod]]-Table1[[#This Row],[Planned]])</f>
        <v>0</v>
      </c>
      <c r="U2829" s="209">
        <f>IF(ABS(Table1[[#This Row],[Prod]]-Table1[[#This Row],[Planned]])&gt;Table1[[#This Row],[Planned]],0,IF(Table1[[#This Row],[Planned]]=0,0,1-ABS(Table1[[#This Row],[Prod]]-Table1[[#This Row],[Planned]])/Table1[[#This Row],[Planned]]))</f>
        <v>0</v>
      </c>
      <c r="V2829" s="11"/>
      <c r="W2829" s="11"/>
      <c r="X2829" s="27">
        <v>0</v>
      </c>
      <c r="Y2829" s="206">
        <f>Table1[[#This Row],[Prod]]</f>
        <v>0</v>
      </c>
      <c r="Z2829" s="206">
        <f>ABS(Table1[[#This Row],[Prod2]]-Table1[[#This Row],[Plan Revised]])</f>
        <v>0</v>
      </c>
      <c r="AA2829" s="209">
        <f>IF(ABS(Table1[[#This Row],[Prod2]]-Table1[[#This Row],[Plan Revised]])&gt;Table1[[#This Row],[Plan Revised]],0,IF(Table1[[#This Row],[Plan Revised]]=0,0,1-ABS(Table1[[#This Row],[Prod2]]-Table1[[#This Row],[Plan Revised]])/Table1[[#This Row],[Plan Revised]]))</f>
        <v>0</v>
      </c>
      <c r="AB2829" s="3"/>
      <c r="AC2829" s="30"/>
      <c r="AD2829"/>
      <c r="AF2829"/>
    </row>
    <row r="2830" spans="1:32">
      <c r="A2830" s="15" t="str">
        <f>IF(Table1[Week]=WeekSel,"Yes","No")</f>
        <v>No</v>
      </c>
      <c r="B2830" s="15" t="str">
        <f>IF((Table1[StartDate]&gt;=Date.GraphMin)*(Table1[StartDate]&lt;=Date.GraphMax)=1,"Yes","No")</f>
        <v>No</v>
      </c>
      <c r="C2830" s="15" t="str">
        <f>IF(OR(Table1[[#This Row],[Site]]="FOOD MILLING",Table1[[#This Row],[Site]]="GODACO"), "No", "Yes")</f>
        <v>Yes</v>
      </c>
      <c r="D2830" s="40">
        <f>MAX(DATE(Table1[Year],1,1),DATE(Table1[Year],1,1)-WEEKDAY(DATE(Table1[Year],1,1),2)+(Table1[WeekNum]-1)*7+1)</f>
        <v>44606</v>
      </c>
      <c r="E2830" s="40">
        <f>MIN(DATE(Table1[Year]+1,1,0),DATE(Table1[Year],1,1)-WEEKDAY(DATE(Table1[Year],1,1),2)+Table1[WeekNum]*7)</f>
        <v>44612</v>
      </c>
      <c r="F2830" s="15">
        <v>2022</v>
      </c>
      <c r="G2830" s="15">
        <f t="shared" si="88"/>
        <v>2</v>
      </c>
      <c r="H2830" s="16">
        <v>8</v>
      </c>
      <c r="I2830" s="207" t="str">
        <f>"W" &amp;Table1[[#This Row],[WeekNum]]</f>
        <v>W8</v>
      </c>
      <c r="J2830" s="19" t="str">
        <f t="shared" si="89"/>
        <v>22-W08</v>
      </c>
      <c r="K2830" s="4" t="s">
        <v>717</v>
      </c>
      <c r="L2830" s="4"/>
      <c r="M2830" s="4" t="s">
        <v>72</v>
      </c>
      <c r="N2830" s="4" t="s">
        <v>45</v>
      </c>
      <c r="O2830" s="266" t="s">
        <v>384</v>
      </c>
      <c r="P2830" s="11" t="s">
        <v>408</v>
      </c>
      <c r="Q2830" s="11" t="s">
        <v>421</v>
      </c>
      <c r="R2830" s="3">
        <v>1300</v>
      </c>
      <c r="S2830" s="3">
        <v>1161.5999999999999</v>
      </c>
      <c r="T2830" s="206">
        <f>ABS(Table1[[#This Row],[Prod]]-Table1[[#This Row],[Planned]])</f>
        <v>138.40000000000009</v>
      </c>
      <c r="U2830" s="209">
        <f>IF(ABS(Table1[[#This Row],[Prod]]-Table1[[#This Row],[Planned]])&gt;Table1[[#This Row],[Planned]],0,IF(Table1[[#This Row],[Planned]]=0,0,1-ABS(Table1[[#This Row],[Prod]]-Table1[[#This Row],[Planned]])/Table1[[#This Row],[Planned]]))</f>
        <v>0.8935384615384615</v>
      </c>
      <c r="V2830" s="11"/>
      <c r="W2830" s="11"/>
      <c r="X2830" s="27">
        <v>1300</v>
      </c>
      <c r="Y2830" s="206">
        <f>Table1[[#This Row],[Prod]]</f>
        <v>1161.5999999999999</v>
      </c>
      <c r="Z2830" s="206">
        <f>ABS(Table1[[#This Row],[Prod2]]-Table1[[#This Row],[Plan Revised]])</f>
        <v>138.40000000000009</v>
      </c>
      <c r="AA2830" s="209">
        <f>IF(ABS(Table1[[#This Row],[Prod2]]-Table1[[#This Row],[Plan Revised]])&gt;Table1[[#This Row],[Plan Revised]],0,IF(Table1[[#This Row],[Plan Revised]]=0,0,1-ABS(Table1[[#This Row],[Prod2]]-Table1[[#This Row],[Plan Revised]])/Table1[[#This Row],[Plan Revised]]))</f>
        <v>0.8935384615384615</v>
      </c>
      <c r="AB2830" s="3"/>
      <c r="AC2830" s="30"/>
      <c r="AD2830"/>
      <c r="AF2830"/>
    </row>
    <row r="2831" spans="1:32">
      <c r="A2831" s="15" t="str">
        <f>IF(Table1[Week]=WeekSel,"Yes","No")</f>
        <v>No</v>
      </c>
      <c r="B2831" s="15" t="str">
        <f>IF((Table1[StartDate]&gt;=Date.GraphMin)*(Table1[StartDate]&lt;=Date.GraphMax)=1,"Yes","No")</f>
        <v>No</v>
      </c>
      <c r="C2831" s="15" t="str">
        <f>IF(OR(Table1[[#This Row],[Site]]="FOOD MILLING",Table1[[#This Row],[Site]]="GODACO"), "No", "Yes")</f>
        <v>Yes</v>
      </c>
      <c r="D2831" s="40">
        <f>MAX(DATE(Table1[Year],1,1),DATE(Table1[Year],1,1)-WEEKDAY(DATE(Table1[Year],1,1),2)+(Table1[WeekNum]-1)*7+1)</f>
        <v>44606</v>
      </c>
      <c r="E2831" s="40">
        <f>MIN(DATE(Table1[Year]+1,1,0),DATE(Table1[Year],1,1)-WEEKDAY(DATE(Table1[Year],1,1),2)+Table1[WeekNum]*7)</f>
        <v>44612</v>
      </c>
      <c r="F2831" s="15">
        <v>2022</v>
      </c>
      <c r="G2831" s="15">
        <f t="shared" si="88"/>
        <v>2</v>
      </c>
      <c r="H2831" s="16">
        <v>8</v>
      </c>
      <c r="I2831" s="207" t="str">
        <f>"W" &amp;Table1[[#This Row],[WeekNum]]</f>
        <v>W8</v>
      </c>
      <c r="J2831" s="19" t="str">
        <f t="shared" si="89"/>
        <v>22-W08</v>
      </c>
      <c r="K2831" s="4" t="s">
        <v>724</v>
      </c>
      <c r="L2831" s="4"/>
      <c r="M2831" s="4" t="s">
        <v>72</v>
      </c>
      <c r="N2831" s="4" t="s">
        <v>45</v>
      </c>
      <c r="O2831" s="266" t="s">
        <v>384</v>
      </c>
      <c r="P2831" s="11" t="s">
        <v>410</v>
      </c>
      <c r="Q2831" s="11" t="s">
        <v>421</v>
      </c>
      <c r="R2831" s="3">
        <v>0</v>
      </c>
      <c r="S2831" s="3">
        <v>0</v>
      </c>
      <c r="T2831" s="206">
        <f>ABS(Table1[[#This Row],[Prod]]-Table1[[#This Row],[Planned]])</f>
        <v>0</v>
      </c>
      <c r="U2831" s="209">
        <f>IF(ABS(Table1[[#This Row],[Prod]]-Table1[[#This Row],[Planned]])&gt;Table1[[#This Row],[Planned]],0,IF(Table1[[#This Row],[Planned]]=0,0,1-ABS(Table1[[#This Row],[Prod]]-Table1[[#This Row],[Planned]])/Table1[[#This Row],[Planned]]))</f>
        <v>0</v>
      </c>
      <c r="V2831" s="11"/>
      <c r="W2831" s="11"/>
      <c r="X2831" s="27">
        <v>0</v>
      </c>
      <c r="Y2831" s="206">
        <f>Table1[[#This Row],[Prod]]</f>
        <v>0</v>
      </c>
      <c r="Z2831" s="206">
        <f>ABS(Table1[[#This Row],[Prod2]]-Table1[[#This Row],[Plan Revised]])</f>
        <v>0</v>
      </c>
      <c r="AA2831" s="209">
        <f>IF(ABS(Table1[[#This Row],[Prod2]]-Table1[[#This Row],[Plan Revised]])&gt;Table1[[#This Row],[Plan Revised]],0,IF(Table1[[#This Row],[Plan Revised]]=0,0,1-ABS(Table1[[#This Row],[Prod2]]-Table1[[#This Row],[Plan Revised]])/Table1[[#This Row],[Plan Revised]]))</f>
        <v>0</v>
      </c>
      <c r="AB2831" s="3"/>
      <c r="AC2831" s="30"/>
      <c r="AD2831"/>
      <c r="AF2831"/>
    </row>
    <row r="2832" spans="1:32">
      <c r="A2832" s="15" t="str">
        <f>IF(Table1[Week]=WeekSel,"Yes","No")</f>
        <v>No</v>
      </c>
      <c r="B2832" s="15" t="str">
        <f>IF((Table1[StartDate]&gt;=Date.GraphMin)*(Table1[StartDate]&lt;=Date.GraphMax)=1,"Yes","No")</f>
        <v>No</v>
      </c>
      <c r="C2832" s="15" t="str">
        <f>IF(OR(Table1[[#This Row],[Site]]="FOOD MILLING",Table1[[#This Row],[Site]]="GODACO"), "No", "Yes")</f>
        <v>Yes</v>
      </c>
      <c r="D2832" s="40">
        <f>MAX(DATE(Table1[Year],1,1),DATE(Table1[Year],1,1)-WEEKDAY(DATE(Table1[Year],1,1),2)+(Table1[WeekNum]-1)*7+1)</f>
        <v>44606</v>
      </c>
      <c r="E2832" s="40">
        <f>MIN(DATE(Table1[Year]+1,1,0),DATE(Table1[Year],1,1)-WEEKDAY(DATE(Table1[Year],1,1),2)+Table1[WeekNum]*7)</f>
        <v>44612</v>
      </c>
      <c r="F2832" s="15">
        <v>2022</v>
      </c>
      <c r="G2832" s="15">
        <f t="shared" si="88"/>
        <v>2</v>
      </c>
      <c r="H2832" s="16">
        <v>8</v>
      </c>
      <c r="I2832" s="207" t="str">
        <f>"W" &amp;Table1[[#This Row],[WeekNum]]</f>
        <v>W8</v>
      </c>
      <c r="J2832" s="19" t="str">
        <f t="shared" si="89"/>
        <v>22-W08</v>
      </c>
      <c r="K2832" s="4" t="s">
        <v>718</v>
      </c>
      <c r="L2832" s="4"/>
      <c r="M2832" s="4" t="s">
        <v>72</v>
      </c>
      <c r="N2832" s="4" t="s">
        <v>45</v>
      </c>
      <c r="O2832" s="266" t="s">
        <v>384</v>
      </c>
      <c r="P2832" s="11" t="s">
        <v>408</v>
      </c>
      <c r="Q2832" s="11" t="s">
        <v>421</v>
      </c>
      <c r="R2832" s="3">
        <v>0</v>
      </c>
      <c r="S2832" s="3">
        <v>0</v>
      </c>
      <c r="T2832" s="206">
        <f>ABS(Table1[[#This Row],[Prod]]-Table1[[#This Row],[Planned]])</f>
        <v>0</v>
      </c>
      <c r="U2832" s="209">
        <f>IF(ABS(Table1[[#This Row],[Prod]]-Table1[[#This Row],[Planned]])&gt;Table1[[#This Row],[Planned]],0,IF(Table1[[#This Row],[Planned]]=0,0,1-ABS(Table1[[#This Row],[Prod]]-Table1[[#This Row],[Planned]])/Table1[[#This Row],[Planned]]))</f>
        <v>0</v>
      </c>
      <c r="V2832" s="11"/>
      <c r="W2832" s="11"/>
      <c r="X2832" s="27">
        <v>0</v>
      </c>
      <c r="Y2832" s="206">
        <f>Table1[[#This Row],[Prod]]</f>
        <v>0</v>
      </c>
      <c r="Z2832" s="206">
        <f>ABS(Table1[[#This Row],[Prod2]]-Table1[[#This Row],[Plan Revised]])</f>
        <v>0</v>
      </c>
      <c r="AA2832" s="209">
        <f>IF(ABS(Table1[[#This Row],[Prod2]]-Table1[[#This Row],[Plan Revised]])&gt;Table1[[#This Row],[Plan Revised]],0,IF(Table1[[#This Row],[Plan Revised]]=0,0,1-ABS(Table1[[#This Row],[Prod2]]-Table1[[#This Row],[Plan Revised]])/Table1[[#This Row],[Plan Revised]]))</f>
        <v>0</v>
      </c>
      <c r="AB2832" s="3"/>
      <c r="AC2832" s="30"/>
      <c r="AD2832"/>
      <c r="AF2832"/>
    </row>
    <row r="2833" spans="1:32">
      <c r="A2833" s="15" t="str">
        <f>IF(Table1[Week]=WeekSel,"Yes","No")</f>
        <v>No</v>
      </c>
      <c r="B2833" s="15" t="str">
        <f>IF((Table1[StartDate]&gt;=Date.GraphMin)*(Table1[StartDate]&lt;=Date.GraphMax)=1,"Yes","No")</f>
        <v>No</v>
      </c>
      <c r="C2833" s="15" t="str">
        <f>IF(OR(Table1[[#This Row],[Site]]="FOOD MILLING",Table1[[#This Row],[Site]]="GODACO"), "No", "Yes")</f>
        <v>Yes</v>
      </c>
      <c r="D2833" s="40">
        <f>MAX(DATE(Table1[Year],1,1),DATE(Table1[Year],1,1)-WEEKDAY(DATE(Table1[Year],1,1),2)+(Table1[WeekNum]-1)*7+1)</f>
        <v>44606</v>
      </c>
      <c r="E2833" s="40">
        <f>MIN(DATE(Table1[Year]+1,1,0),DATE(Table1[Year],1,1)-WEEKDAY(DATE(Table1[Year],1,1),2)+Table1[WeekNum]*7)</f>
        <v>44612</v>
      </c>
      <c r="F2833" s="15">
        <v>2022</v>
      </c>
      <c r="G2833" s="15">
        <f t="shared" si="88"/>
        <v>2</v>
      </c>
      <c r="H2833" s="16">
        <v>8</v>
      </c>
      <c r="I2833" s="207" t="str">
        <f>"W" &amp;Table1[[#This Row],[WeekNum]]</f>
        <v>W8</v>
      </c>
      <c r="J2833" s="19" t="str">
        <f t="shared" si="89"/>
        <v>22-W08</v>
      </c>
      <c r="K2833" s="4" t="s">
        <v>719</v>
      </c>
      <c r="L2833" s="4"/>
      <c r="M2833" s="4" t="s">
        <v>72</v>
      </c>
      <c r="N2833" s="4" t="s">
        <v>45</v>
      </c>
      <c r="O2833" s="266" t="s">
        <v>384</v>
      </c>
      <c r="P2833" s="11" t="s">
        <v>408</v>
      </c>
      <c r="Q2833" s="11" t="s">
        <v>421</v>
      </c>
      <c r="R2833" s="3">
        <v>0</v>
      </c>
      <c r="S2833" s="3">
        <v>0</v>
      </c>
      <c r="T2833" s="206">
        <f>ABS(Table1[[#This Row],[Prod]]-Table1[[#This Row],[Planned]])</f>
        <v>0</v>
      </c>
      <c r="U2833" s="209">
        <f>IF(ABS(Table1[[#This Row],[Prod]]-Table1[[#This Row],[Planned]])&gt;Table1[[#This Row],[Planned]],0,IF(Table1[[#This Row],[Planned]]=0,0,1-ABS(Table1[[#This Row],[Prod]]-Table1[[#This Row],[Planned]])/Table1[[#This Row],[Planned]]))</f>
        <v>0</v>
      </c>
      <c r="V2833" s="11"/>
      <c r="W2833" s="11"/>
      <c r="X2833" s="27">
        <v>0</v>
      </c>
      <c r="Y2833" s="206">
        <f>Table1[[#This Row],[Prod]]</f>
        <v>0</v>
      </c>
      <c r="Z2833" s="206">
        <f>ABS(Table1[[#This Row],[Prod2]]-Table1[[#This Row],[Plan Revised]])</f>
        <v>0</v>
      </c>
      <c r="AA2833" s="209">
        <f>IF(ABS(Table1[[#This Row],[Prod2]]-Table1[[#This Row],[Plan Revised]])&gt;Table1[[#This Row],[Plan Revised]],0,IF(Table1[[#This Row],[Plan Revised]]=0,0,1-ABS(Table1[[#This Row],[Prod2]]-Table1[[#This Row],[Plan Revised]])/Table1[[#This Row],[Plan Revised]]))</f>
        <v>0</v>
      </c>
      <c r="AB2833" s="3"/>
      <c r="AC2833" s="30"/>
      <c r="AD2833"/>
      <c r="AF2833"/>
    </row>
    <row r="2834" spans="1:32">
      <c r="A2834" s="15" t="str">
        <f>IF(Table1[Week]=WeekSel,"Yes","No")</f>
        <v>No</v>
      </c>
      <c r="B2834" s="15" t="str">
        <f>IF((Table1[StartDate]&gt;=Date.GraphMin)*(Table1[StartDate]&lt;=Date.GraphMax)=1,"Yes","No")</f>
        <v>No</v>
      </c>
      <c r="C2834" s="15" t="str">
        <f>IF(OR(Table1[[#This Row],[Site]]="FOOD MILLING",Table1[[#This Row],[Site]]="GODACO"), "No", "Yes")</f>
        <v>Yes</v>
      </c>
      <c r="D2834" s="40">
        <f>MAX(DATE(Table1[Year],1,1),DATE(Table1[Year],1,1)-WEEKDAY(DATE(Table1[Year],1,1),2)+(Table1[WeekNum]-1)*7+1)</f>
        <v>44606</v>
      </c>
      <c r="E2834" s="40">
        <f>MIN(DATE(Table1[Year]+1,1,0),DATE(Table1[Year],1,1)-WEEKDAY(DATE(Table1[Year],1,1),2)+Table1[WeekNum]*7)</f>
        <v>44612</v>
      </c>
      <c r="F2834" s="15">
        <v>2022</v>
      </c>
      <c r="G2834" s="15">
        <f t="shared" si="88"/>
        <v>2</v>
      </c>
      <c r="H2834" s="16">
        <v>8</v>
      </c>
      <c r="I2834" s="207" t="str">
        <f>"W" &amp;Table1[[#This Row],[WeekNum]]</f>
        <v>W8</v>
      </c>
      <c r="J2834" s="19" t="str">
        <f t="shared" si="89"/>
        <v>22-W08</v>
      </c>
      <c r="K2834" s="4" t="s">
        <v>725</v>
      </c>
      <c r="L2834" s="4"/>
      <c r="M2834" s="4" t="s">
        <v>72</v>
      </c>
      <c r="N2834" s="4" t="s">
        <v>45</v>
      </c>
      <c r="O2834" s="266" t="s">
        <v>384</v>
      </c>
      <c r="P2834" s="11" t="s">
        <v>410</v>
      </c>
      <c r="Q2834" s="11" t="s">
        <v>421</v>
      </c>
      <c r="R2834" s="3">
        <v>0</v>
      </c>
      <c r="S2834" s="3">
        <v>0</v>
      </c>
      <c r="T2834" s="206">
        <f>ABS(Table1[[#This Row],[Prod]]-Table1[[#This Row],[Planned]])</f>
        <v>0</v>
      </c>
      <c r="U2834" s="209">
        <f>IF(ABS(Table1[[#This Row],[Prod]]-Table1[[#This Row],[Planned]])&gt;Table1[[#This Row],[Planned]],0,IF(Table1[[#This Row],[Planned]]=0,0,1-ABS(Table1[[#This Row],[Prod]]-Table1[[#This Row],[Planned]])/Table1[[#This Row],[Planned]]))</f>
        <v>0</v>
      </c>
      <c r="V2834" s="11"/>
      <c r="W2834" s="11"/>
      <c r="X2834" s="27">
        <v>0</v>
      </c>
      <c r="Y2834" s="206">
        <f>Table1[[#This Row],[Prod]]</f>
        <v>0</v>
      </c>
      <c r="Z2834" s="206">
        <f>ABS(Table1[[#This Row],[Prod2]]-Table1[[#This Row],[Plan Revised]])</f>
        <v>0</v>
      </c>
      <c r="AA2834" s="209">
        <f>IF(ABS(Table1[[#This Row],[Prod2]]-Table1[[#This Row],[Plan Revised]])&gt;Table1[[#This Row],[Plan Revised]],0,IF(Table1[[#This Row],[Plan Revised]]=0,0,1-ABS(Table1[[#This Row],[Prod2]]-Table1[[#This Row],[Plan Revised]])/Table1[[#This Row],[Plan Revised]]))</f>
        <v>0</v>
      </c>
      <c r="AB2834" s="3"/>
      <c r="AC2834" s="30"/>
      <c r="AD2834"/>
      <c r="AF2834"/>
    </row>
    <row r="2835" spans="1:32">
      <c r="A2835" s="15" t="str">
        <f>IF(Table1[Week]=WeekSel,"Yes","No")</f>
        <v>No</v>
      </c>
      <c r="B2835" s="15" t="str">
        <f>IF((Table1[StartDate]&gt;=Date.GraphMin)*(Table1[StartDate]&lt;=Date.GraphMax)=1,"Yes","No")</f>
        <v>No</v>
      </c>
      <c r="C2835" s="15" t="str">
        <f>IF(OR(Table1[[#This Row],[Site]]="FOOD MILLING",Table1[[#This Row],[Site]]="GODACO"), "No", "Yes")</f>
        <v>Yes</v>
      </c>
      <c r="D2835" s="40">
        <f>MAX(DATE(Table1[Year],1,1),DATE(Table1[Year],1,1)-WEEKDAY(DATE(Table1[Year],1,1),2)+(Table1[WeekNum]-1)*7+1)</f>
        <v>44606</v>
      </c>
      <c r="E2835" s="40">
        <f>MIN(DATE(Table1[Year]+1,1,0),DATE(Table1[Year],1,1)-WEEKDAY(DATE(Table1[Year],1,1),2)+Table1[WeekNum]*7)</f>
        <v>44612</v>
      </c>
      <c r="F2835" s="15">
        <v>2022</v>
      </c>
      <c r="G2835" s="15">
        <f t="shared" si="88"/>
        <v>2</v>
      </c>
      <c r="H2835" s="16">
        <v>8</v>
      </c>
      <c r="I2835" s="207" t="str">
        <f>"W" &amp;Table1[[#This Row],[WeekNum]]</f>
        <v>W8</v>
      </c>
      <c r="J2835" s="19" t="str">
        <f t="shared" si="89"/>
        <v>22-W08</v>
      </c>
      <c r="K2835" s="4" t="s">
        <v>720</v>
      </c>
      <c r="L2835" s="4"/>
      <c r="M2835" s="4" t="s">
        <v>72</v>
      </c>
      <c r="N2835" s="4" t="s">
        <v>45</v>
      </c>
      <c r="O2835" s="266" t="s">
        <v>384</v>
      </c>
      <c r="P2835" s="11" t="s">
        <v>408</v>
      </c>
      <c r="Q2835" s="11" t="s">
        <v>421</v>
      </c>
      <c r="R2835" s="3">
        <v>200</v>
      </c>
      <c r="S2835" s="3">
        <v>201.6</v>
      </c>
      <c r="T2835" s="206">
        <f>ABS(Table1[[#This Row],[Prod]]-Table1[[#This Row],[Planned]])</f>
        <v>1.5999999999999943</v>
      </c>
      <c r="U2835" s="209">
        <f>IF(ABS(Table1[[#This Row],[Prod]]-Table1[[#This Row],[Planned]])&gt;Table1[[#This Row],[Planned]],0,IF(Table1[[#This Row],[Planned]]=0,0,1-ABS(Table1[[#This Row],[Prod]]-Table1[[#This Row],[Planned]])/Table1[[#This Row],[Planned]]))</f>
        <v>0.99199999999999999</v>
      </c>
      <c r="V2835" s="11"/>
      <c r="W2835" s="11"/>
      <c r="X2835" s="27">
        <v>200</v>
      </c>
      <c r="Y2835" s="206">
        <f>Table1[[#This Row],[Prod]]</f>
        <v>201.6</v>
      </c>
      <c r="Z2835" s="206">
        <f>ABS(Table1[[#This Row],[Prod2]]-Table1[[#This Row],[Plan Revised]])</f>
        <v>1.5999999999999943</v>
      </c>
      <c r="AA2835" s="209">
        <f>IF(ABS(Table1[[#This Row],[Prod2]]-Table1[[#This Row],[Plan Revised]])&gt;Table1[[#This Row],[Plan Revised]],0,IF(Table1[[#This Row],[Plan Revised]]=0,0,1-ABS(Table1[[#This Row],[Prod2]]-Table1[[#This Row],[Plan Revised]])/Table1[[#This Row],[Plan Revised]]))</f>
        <v>0.99199999999999999</v>
      </c>
      <c r="AB2835" s="3"/>
      <c r="AC2835" s="30"/>
      <c r="AD2835"/>
      <c r="AF2835"/>
    </row>
    <row r="2836" spans="1:32">
      <c r="A2836" s="15" t="str">
        <f>IF(Table1[Week]=WeekSel,"Yes","No")</f>
        <v>No</v>
      </c>
      <c r="B2836" s="15" t="str">
        <f>IF((Table1[StartDate]&gt;=Date.GraphMin)*(Table1[StartDate]&lt;=Date.GraphMax)=1,"Yes","No")</f>
        <v>No</v>
      </c>
      <c r="C2836" s="15" t="str">
        <f>IF(OR(Table1[[#This Row],[Site]]="FOOD MILLING",Table1[[#This Row],[Site]]="GODACO"), "No", "Yes")</f>
        <v>Yes</v>
      </c>
      <c r="D2836" s="40">
        <f>MAX(DATE(Table1[Year],1,1),DATE(Table1[Year],1,1)-WEEKDAY(DATE(Table1[Year],1,1),2)+(Table1[WeekNum]-1)*7+1)</f>
        <v>44606</v>
      </c>
      <c r="E2836" s="40">
        <f>MIN(DATE(Table1[Year]+1,1,0),DATE(Table1[Year],1,1)-WEEKDAY(DATE(Table1[Year],1,1),2)+Table1[WeekNum]*7)</f>
        <v>44612</v>
      </c>
      <c r="F2836" s="15">
        <v>2022</v>
      </c>
      <c r="G2836" s="15">
        <f t="shared" si="88"/>
        <v>2</v>
      </c>
      <c r="H2836" s="16">
        <v>8</v>
      </c>
      <c r="I2836" s="207" t="str">
        <f>"W" &amp;Table1[[#This Row],[WeekNum]]</f>
        <v>W8</v>
      </c>
      <c r="J2836" s="19" t="str">
        <f t="shared" si="89"/>
        <v>22-W08</v>
      </c>
      <c r="K2836" s="4" t="s">
        <v>181</v>
      </c>
      <c r="L2836" s="4"/>
      <c r="M2836" s="4" t="s">
        <v>72</v>
      </c>
      <c r="N2836" s="4" t="s">
        <v>76</v>
      </c>
      <c r="O2836" s="266" t="s">
        <v>391</v>
      </c>
      <c r="P2836" s="11" t="s">
        <v>410</v>
      </c>
      <c r="Q2836" s="4" t="s">
        <v>416</v>
      </c>
      <c r="R2836" s="3">
        <v>0</v>
      </c>
      <c r="S2836" s="3">
        <v>0</v>
      </c>
      <c r="T2836" s="206">
        <f>ABS(Table1[[#This Row],[Prod]]-Table1[[#This Row],[Planned]])</f>
        <v>0</v>
      </c>
      <c r="U2836" s="209">
        <f>IF(ABS(Table1[[#This Row],[Prod]]-Table1[[#This Row],[Planned]])&gt;Table1[[#This Row],[Planned]],0,IF(Table1[[#This Row],[Planned]]=0,0,1-ABS(Table1[[#This Row],[Prod]]-Table1[[#This Row],[Planned]])/Table1[[#This Row],[Planned]]))</f>
        <v>0</v>
      </c>
      <c r="V2836" s="11"/>
      <c r="W2836" s="11"/>
      <c r="X2836" s="27">
        <v>0</v>
      </c>
      <c r="Y2836" s="206">
        <f>Table1[[#This Row],[Prod]]</f>
        <v>0</v>
      </c>
      <c r="Z2836" s="206">
        <f>ABS(Table1[[#This Row],[Prod2]]-Table1[[#This Row],[Plan Revised]])</f>
        <v>0</v>
      </c>
      <c r="AA2836" s="209">
        <f>IF(ABS(Table1[[#This Row],[Prod2]]-Table1[[#This Row],[Plan Revised]])&gt;Table1[[#This Row],[Plan Revised]],0,IF(Table1[[#This Row],[Plan Revised]]=0,0,1-ABS(Table1[[#This Row],[Prod2]]-Table1[[#This Row],[Plan Revised]])/Table1[[#This Row],[Plan Revised]]))</f>
        <v>0</v>
      </c>
      <c r="AB2836" s="3"/>
      <c r="AC2836" s="30"/>
      <c r="AD2836"/>
      <c r="AF2836"/>
    </row>
    <row r="2837" spans="1:32">
      <c r="A2837" s="15" t="str">
        <f>IF(Table1[Week]=WeekSel,"Yes","No")</f>
        <v>No</v>
      </c>
      <c r="B2837" s="15" t="str">
        <f>IF((Table1[StartDate]&gt;=Date.GraphMin)*(Table1[StartDate]&lt;=Date.GraphMax)=1,"Yes","No")</f>
        <v>No</v>
      </c>
      <c r="C2837" s="15" t="str">
        <f>IF(OR(Table1[[#This Row],[Site]]="FOOD MILLING",Table1[[#This Row],[Site]]="GODACO"), "No", "Yes")</f>
        <v>Yes</v>
      </c>
      <c r="D2837" s="40">
        <f>MAX(DATE(Table1[Year],1,1),DATE(Table1[Year],1,1)-WEEKDAY(DATE(Table1[Year],1,1),2)+(Table1[WeekNum]-1)*7+1)</f>
        <v>44606</v>
      </c>
      <c r="E2837" s="40">
        <f>MIN(DATE(Table1[Year]+1,1,0),DATE(Table1[Year],1,1)-WEEKDAY(DATE(Table1[Year],1,1),2)+Table1[WeekNum]*7)</f>
        <v>44612</v>
      </c>
      <c r="F2837" s="15">
        <v>2022</v>
      </c>
      <c r="G2837" s="15">
        <f t="shared" si="88"/>
        <v>2</v>
      </c>
      <c r="H2837" s="16">
        <v>8</v>
      </c>
      <c r="I2837" s="207" t="str">
        <f>"W" &amp;Table1[[#This Row],[WeekNum]]</f>
        <v>W8</v>
      </c>
      <c r="J2837" s="19" t="str">
        <f t="shared" si="89"/>
        <v>22-W08</v>
      </c>
      <c r="K2837" s="4" t="s">
        <v>182</v>
      </c>
      <c r="L2837" s="4"/>
      <c r="M2837" s="4" t="s">
        <v>72</v>
      </c>
      <c r="N2837" s="4" t="s">
        <v>76</v>
      </c>
      <c r="O2837" s="266" t="s">
        <v>391</v>
      </c>
      <c r="P2837" s="11" t="s">
        <v>410</v>
      </c>
      <c r="Q2837" s="4" t="s">
        <v>416</v>
      </c>
      <c r="R2837" s="3">
        <v>0</v>
      </c>
      <c r="S2837" s="3">
        <v>0</v>
      </c>
      <c r="T2837" s="206">
        <f>ABS(Table1[[#This Row],[Prod]]-Table1[[#This Row],[Planned]])</f>
        <v>0</v>
      </c>
      <c r="U2837" s="209">
        <f>IF(ABS(Table1[[#This Row],[Prod]]-Table1[[#This Row],[Planned]])&gt;Table1[[#This Row],[Planned]],0,IF(Table1[[#This Row],[Planned]]=0,0,1-ABS(Table1[[#This Row],[Prod]]-Table1[[#This Row],[Planned]])/Table1[[#This Row],[Planned]]))</f>
        <v>0</v>
      </c>
      <c r="V2837" s="11"/>
      <c r="W2837" s="11"/>
      <c r="X2837" s="27">
        <v>0</v>
      </c>
      <c r="Y2837" s="206">
        <f>Table1[[#This Row],[Prod]]</f>
        <v>0</v>
      </c>
      <c r="Z2837" s="206">
        <f>ABS(Table1[[#This Row],[Prod2]]-Table1[[#This Row],[Plan Revised]])</f>
        <v>0</v>
      </c>
      <c r="AA2837" s="209">
        <f>IF(ABS(Table1[[#This Row],[Prod2]]-Table1[[#This Row],[Plan Revised]])&gt;Table1[[#This Row],[Plan Revised]],0,IF(Table1[[#This Row],[Plan Revised]]=0,0,1-ABS(Table1[[#This Row],[Prod2]]-Table1[[#This Row],[Plan Revised]])/Table1[[#This Row],[Plan Revised]]))</f>
        <v>0</v>
      </c>
      <c r="AB2837" s="3"/>
      <c r="AC2837" s="30"/>
      <c r="AD2837"/>
      <c r="AF2837"/>
    </row>
    <row r="2838" spans="1:32">
      <c r="A2838" s="15" t="str">
        <f>IF(Table1[Week]=WeekSel,"Yes","No")</f>
        <v>No</v>
      </c>
      <c r="B2838" s="15" t="str">
        <f>IF((Table1[StartDate]&gt;=Date.GraphMin)*(Table1[StartDate]&lt;=Date.GraphMax)=1,"Yes","No")</f>
        <v>No</v>
      </c>
      <c r="C2838" s="15" t="str">
        <f>IF(OR(Table1[[#This Row],[Site]]="FOOD MILLING",Table1[[#This Row],[Site]]="GODACO"), "No", "Yes")</f>
        <v>Yes</v>
      </c>
      <c r="D2838" s="40">
        <f>MAX(DATE(Table1[Year],1,1),DATE(Table1[Year],1,1)-WEEKDAY(DATE(Table1[Year],1,1),2)+(Table1[WeekNum]-1)*7+1)</f>
        <v>44606</v>
      </c>
      <c r="E2838" s="40">
        <f>MIN(DATE(Table1[Year]+1,1,0),DATE(Table1[Year],1,1)-WEEKDAY(DATE(Table1[Year],1,1),2)+Table1[WeekNum]*7)</f>
        <v>44612</v>
      </c>
      <c r="F2838" s="15">
        <v>2022</v>
      </c>
      <c r="G2838" s="15">
        <f t="shared" si="88"/>
        <v>2</v>
      </c>
      <c r="H2838" s="16">
        <v>8</v>
      </c>
      <c r="I2838" s="207" t="str">
        <f>"W" &amp;Table1[[#This Row],[WeekNum]]</f>
        <v>W8</v>
      </c>
      <c r="J2838" s="19" t="str">
        <f t="shared" si="89"/>
        <v>22-W08</v>
      </c>
      <c r="K2838" s="4" t="s">
        <v>183</v>
      </c>
      <c r="L2838" s="4"/>
      <c r="M2838" s="4" t="s">
        <v>72</v>
      </c>
      <c r="N2838" s="4" t="s">
        <v>76</v>
      </c>
      <c r="O2838" s="266" t="s">
        <v>391</v>
      </c>
      <c r="P2838" s="11" t="s">
        <v>410</v>
      </c>
      <c r="Q2838" s="4" t="s">
        <v>416</v>
      </c>
      <c r="R2838" s="3">
        <v>0</v>
      </c>
      <c r="S2838" s="3">
        <v>0</v>
      </c>
      <c r="T2838" s="206">
        <f>ABS(Table1[[#This Row],[Prod]]-Table1[[#This Row],[Planned]])</f>
        <v>0</v>
      </c>
      <c r="U2838" s="209">
        <f>IF(ABS(Table1[[#This Row],[Prod]]-Table1[[#This Row],[Planned]])&gt;Table1[[#This Row],[Planned]],0,IF(Table1[[#This Row],[Planned]]=0,0,1-ABS(Table1[[#This Row],[Prod]]-Table1[[#This Row],[Planned]])/Table1[[#This Row],[Planned]]))</f>
        <v>0</v>
      </c>
      <c r="V2838" s="11"/>
      <c r="W2838" s="11"/>
      <c r="X2838" s="27">
        <v>0</v>
      </c>
      <c r="Y2838" s="206">
        <f>Table1[[#This Row],[Prod]]</f>
        <v>0</v>
      </c>
      <c r="Z2838" s="206">
        <f>ABS(Table1[[#This Row],[Prod2]]-Table1[[#This Row],[Plan Revised]])</f>
        <v>0</v>
      </c>
      <c r="AA2838" s="209">
        <f>IF(ABS(Table1[[#This Row],[Prod2]]-Table1[[#This Row],[Plan Revised]])&gt;Table1[[#This Row],[Plan Revised]],0,IF(Table1[[#This Row],[Plan Revised]]=0,0,1-ABS(Table1[[#This Row],[Prod2]]-Table1[[#This Row],[Plan Revised]])/Table1[[#This Row],[Plan Revised]]))</f>
        <v>0</v>
      </c>
      <c r="AB2838" s="3"/>
      <c r="AC2838" s="30"/>
      <c r="AD2838"/>
      <c r="AF2838"/>
    </row>
    <row r="2839" spans="1:32">
      <c r="A2839" s="15" t="str">
        <f>IF(Table1[Week]=WeekSel,"Yes","No")</f>
        <v>No</v>
      </c>
      <c r="B2839" s="15" t="str">
        <f>IF((Table1[StartDate]&gt;=Date.GraphMin)*(Table1[StartDate]&lt;=Date.GraphMax)=1,"Yes","No")</f>
        <v>No</v>
      </c>
      <c r="C2839" s="15" t="str">
        <f>IF(OR(Table1[[#This Row],[Site]]="FOOD MILLING",Table1[[#This Row],[Site]]="GODACO"), "No", "Yes")</f>
        <v>Yes</v>
      </c>
      <c r="D2839" s="40">
        <f>MAX(DATE(Table1[Year],1,1),DATE(Table1[Year],1,1)-WEEKDAY(DATE(Table1[Year],1,1),2)+(Table1[WeekNum]-1)*7+1)</f>
        <v>44606</v>
      </c>
      <c r="E2839" s="40">
        <f>MIN(DATE(Table1[Year]+1,1,0),DATE(Table1[Year],1,1)-WEEKDAY(DATE(Table1[Year],1,1),2)+Table1[WeekNum]*7)</f>
        <v>44612</v>
      </c>
      <c r="F2839" s="15">
        <v>2022</v>
      </c>
      <c r="G2839" s="15">
        <f t="shared" si="88"/>
        <v>2</v>
      </c>
      <c r="H2839" s="16">
        <v>8</v>
      </c>
      <c r="I2839" s="207" t="str">
        <f>"W" &amp;Table1[[#This Row],[WeekNum]]</f>
        <v>W8</v>
      </c>
      <c r="J2839" s="19" t="str">
        <f t="shared" si="89"/>
        <v>22-W08</v>
      </c>
      <c r="K2839" s="4" t="s">
        <v>184</v>
      </c>
      <c r="L2839" s="4"/>
      <c r="M2839" s="4" t="s">
        <v>72</v>
      </c>
      <c r="N2839" s="4" t="s">
        <v>76</v>
      </c>
      <c r="O2839" s="266" t="s">
        <v>391</v>
      </c>
      <c r="P2839" s="11" t="s">
        <v>410</v>
      </c>
      <c r="Q2839" s="4" t="s">
        <v>416</v>
      </c>
      <c r="R2839" s="3">
        <v>0</v>
      </c>
      <c r="S2839" s="3">
        <v>0</v>
      </c>
      <c r="T2839" s="206">
        <f>ABS(Table1[[#This Row],[Prod]]-Table1[[#This Row],[Planned]])</f>
        <v>0</v>
      </c>
      <c r="U2839" s="209">
        <f>IF(ABS(Table1[[#This Row],[Prod]]-Table1[[#This Row],[Planned]])&gt;Table1[[#This Row],[Planned]],0,IF(Table1[[#This Row],[Planned]]=0,0,1-ABS(Table1[[#This Row],[Prod]]-Table1[[#This Row],[Planned]])/Table1[[#This Row],[Planned]]))</f>
        <v>0</v>
      </c>
      <c r="V2839" s="11"/>
      <c r="W2839" s="11"/>
      <c r="X2839" s="27">
        <v>0</v>
      </c>
      <c r="Y2839" s="206">
        <f>Table1[[#This Row],[Prod]]</f>
        <v>0</v>
      </c>
      <c r="Z2839" s="206">
        <f>ABS(Table1[[#This Row],[Prod2]]-Table1[[#This Row],[Plan Revised]])</f>
        <v>0</v>
      </c>
      <c r="AA2839" s="209">
        <f>IF(ABS(Table1[[#This Row],[Prod2]]-Table1[[#This Row],[Plan Revised]])&gt;Table1[[#This Row],[Plan Revised]],0,IF(Table1[[#This Row],[Plan Revised]]=0,0,1-ABS(Table1[[#This Row],[Prod2]]-Table1[[#This Row],[Plan Revised]])/Table1[[#This Row],[Plan Revised]]))</f>
        <v>0</v>
      </c>
      <c r="AB2839" s="3"/>
      <c r="AC2839" s="30"/>
      <c r="AD2839"/>
      <c r="AF2839"/>
    </row>
    <row r="2840" spans="1:32">
      <c r="A2840" s="15" t="str">
        <f>IF(Table1[Week]=WeekSel,"Yes","No")</f>
        <v>No</v>
      </c>
      <c r="B2840" s="15" t="str">
        <f>IF((Table1[StartDate]&gt;=Date.GraphMin)*(Table1[StartDate]&lt;=Date.GraphMax)=1,"Yes","No")</f>
        <v>No</v>
      </c>
      <c r="C2840" s="15" t="str">
        <f>IF(OR(Table1[[#This Row],[Site]]="FOOD MILLING",Table1[[#This Row],[Site]]="GODACO"), "No", "Yes")</f>
        <v>Yes</v>
      </c>
      <c r="D2840" s="40">
        <f>MAX(DATE(Table1[Year],1,1),DATE(Table1[Year],1,1)-WEEKDAY(DATE(Table1[Year],1,1),2)+(Table1[WeekNum]-1)*7+1)</f>
        <v>44606</v>
      </c>
      <c r="E2840" s="40">
        <f>MIN(DATE(Table1[Year]+1,1,0),DATE(Table1[Year],1,1)-WEEKDAY(DATE(Table1[Year],1,1),2)+Table1[WeekNum]*7)</f>
        <v>44612</v>
      </c>
      <c r="F2840" s="15">
        <v>2022</v>
      </c>
      <c r="G2840" s="15">
        <f t="shared" si="88"/>
        <v>2</v>
      </c>
      <c r="H2840" s="16">
        <v>8</v>
      </c>
      <c r="I2840" s="207" t="str">
        <f>"W" &amp;Table1[[#This Row],[WeekNum]]</f>
        <v>W8</v>
      </c>
      <c r="J2840" s="19" t="str">
        <f t="shared" si="89"/>
        <v>22-W08</v>
      </c>
      <c r="K2840" s="4" t="s">
        <v>179</v>
      </c>
      <c r="L2840" s="4"/>
      <c r="M2840" s="4" t="s">
        <v>72</v>
      </c>
      <c r="N2840" s="4" t="s">
        <v>76</v>
      </c>
      <c r="O2840" s="266" t="s">
        <v>391</v>
      </c>
      <c r="P2840" s="11" t="s">
        <v>410</v>
      </c>
      <c r="Q2840" s="4" t="s">
        <v>416</v>
      </c>
      <c r="R2840" s="3">
        <v>0</v>
      </c>
      <c r="S2840" s="3">
        <v>0</v>
      </c>
      <c r="T2840" s="206">
        <f>ABS(Table1[[#This Row],[Prod]]-Table1[[#This Row],[Planned]])</f>
        <v>0</v>
      </c>
      <c r="U2840" s="209">
        <f>IF(ABS(Table1[[#This Row],[Prod]]-Table1[[#This Row],[Planned]])&gt;Table1[[#This Row],[Planned]],0,IF(Table1[[#This Row],[Planned]]=0,0,1-ABS(Table1[[#This Row],[Prod]]-Table1[[#This Row],[Planned]])/Table1[[#This Row],[Planned]]))</f>
        <v>0</v>
      </c>
      <c r="V2840" s="11"/>
      <c r="W2840" s="11"/>
      <c r="X2840" s="27">
        <v>0</v>
      </c>
      <c r="Y2840" s="206">
        <f>Table1[[#This Row],[Prod]]</f>
        <v>0</v>
      </c>
      <c r="Z2840" s="206">
        <f>ABS(Table1[[#This Row],[Prod2]]-Table1[[#This Row],[Plan Revised]])</f>
        <v>0</v>
      </c>
      <c r="AA2840" s="209">
        <f>IF(ABS(Table1[[#This Row],[Prod2]]-Table1[[#This Row],[Plan Revised]])&gt;Table1[[#This Row],[Plan Revised]],0,IF(Table1[[#This Row],[Plan Revised]]=0,0,1-ABS(Table1[[#This Row],[Prod2]]-Table1[[#This Row],[Plan Revised]])/Table1[[#This Row],[Plan Revised]]))</f>
        <v>0</v>
      </c>
      <c r="AB2840" s="3"/>
      <c r="AC2840" s="30"/>
      <c r="AD2840"/>
      <c r="AF2840"/>
    </row>
    <row r="2841" spans="1:32">
      <c r="A2841" s="15" t="str">
        <f>IF(Table1[Week]=WeekSel,"Yes","No")</f>
        <v>No</v>
      </c>
      <c r="B2841" s="15" t="str">
        <f>IF((Table1[StartDate]&gt;=Date.GraphMin)*(Table1[StartDate]&lt;=Date.GraphMax)=1,"Yes","No")</f>
        <v>No</v>
      </c>
      <c r="C2841" s="15" t="str">
        <f>IF(OR(Table1[[#This Row],[Site]]="FOOD MILLING",Table1[[#This Row],[Site]]="GODACO"), "No", "Yes")</f>
        <v>Yes</v>
      </c>
      <c r="D2841" s="40">
        <f>MAX(DATE(Table1[Year],1,1),DATE(Table1[Year],1,1)-WEEKDAY(DATE(Table1[Year],1,1),2)+(Table1[WeekNum]-1)*7+1)</f>
        <v>44606</v>
      </c>
      <c r="E2841" s="40">
        <f>MIN(DATE(Table1[Year]+1,1,0),DATE(Table1[Year],1,1)-WEEKDAY(DATE(Table1[Year],1,1),2)+Table1[WeekNum]*7)</f>
        <v>44612</v>
      </c>
      <c r="F2841" s="15">
        <v>2022</v>
      </c>
      <c r="G2841" s="15">
        <f t="shared" si="88"/>
        <v>2</v>
      </c>
      <c r="H2841" s="16">
        <v>8</v>
      </c>
      <c r="I2841" s="207" t="str">
        <f>"W" &amp;Table1[[#This Row],[WeekNum]]</f>
        <v>W8</v>
      </c>
      <c r="J2841" s="19" t="str">
        <f t="shared" si="89"/>
        <v>22-W08</v>
      </c>
      <c r="K2841" s="4" t="s">
        <v>180</v>
      </c>
      <c r="L2841" s="4"/>
      <c r="M2841" s="4" t="s">
        <v>72</v>
      </c>
      <c r="N2841" s="4" t="s">
        <v>76</v>
      </c>
      <c r="O2841" s="266" t="s">
        <v>391</v>
      </c>
      <c r="P2841" s="11" t="s">
        <v>410</v>
      </c>
      <c r="Q2841" s="4" t="s">
        <v>416</v>
      </c>
      <c r="R2841" s="3">
        <v>0</v>
      </c>
      <c r="S2841" s="3">
        <v>0</v>
      </c>
      <c r="T2841" s="206">
        <f>ABS(Table1[[#This Row],[Prod]]-Table1[[#This Row],[Planned]])</f>
        <v>0</v>
      </c>
      <c r="U2841" s="209">
        <f>IF(ABS(Table1[[#This Row],[Prod]]-Table1[[#This Row],[Planned]])&gt;Table1[[#This Row],[Planned]],0,IF(Table1[[#This Row],[Planned]]=0,0,1-ABS(Table1[[#This Row],[Prod]]-Table1[[#This Row],[Planned]])/Table1[[#This Row],[Planned]]))</f>
        <v>0</v>
      </c>
      <c r="V2841" s="11"/>
      <c r="W2841" s="11"/>
      <c r="X2841" s="27">
        <v>0</v>
      </c>
      <c r="Y2841" s="206">
        <f>Table1[[#This Row],[Prod]]</f>
        <v>0</v>
      </c>
      <c r="Z2841" s="206">
        <f>ABS(Table1[[#This Row],[Prod2]]-Table1[[#This Row],[Plan Revised]])</f>
        <v>0</v>
      </c>
      <c r="AA2841" s="209">
        <f>IF(ABS(Table1[[#This Row],[Prod2]]-Table1[[#This Row],[Plan Revised]])&gt;Table1[[#This Row],[Plan Revised]],0,IF(Table1[[#This Row],[Plan Revised]]=0,0,1-ABS(Table1[[#This Row],[Prod2]]-Table1[[#This Row],[Plan Revised]])/Table1[[#This Row],[Plan Revised]]))</f>
        <v>0</v>
      </c>
      <c r="AB2841" s="3"/>
      <c r="AC2841" s="30"/>
      <c r="AD2841"/>
      <c r="AF2841"/>
    </row>
    <row r="2842" spans="1:32">
      <c r="A2842" s="15" t="str">
        <f>IF(Table1[Week]=WeekSel,"Yes","No")</f>
        <v>No</v>
      </c>
      <c r="B2842" s="15" t="str">
        <f>IF((Table1[StartDate]&gt;=Date.GraphMin)*(Table1[StartDate]&lt;=Date.GraphMax)=1,"Yes","No")</f>
        <v>No</v>
      </c>
      <c r="C2842" s="15" t="str">
        <f>IF(OR(Table1[[#This Row],[Site]]="FOOD MILLING",Table1[[#This Row],[Site]]="GODACO"), "No", "Yes")</f>
        <v>Yes</v>
      </c>
      <c r="D2842" s="40">
        <f>MAX(DATE(Table1[Year],1,1),DATE(Table1[Year],1,1)-WEEKDAY(DATE(Table1[Year],1,1),2)+(Table1[WeekNum]-1)*7+1)</f>
        <v>44606</v>
      </c>
      <c r="E2842" s="40">
        <f>MIN(DATE(Table1[Year]+1,1,0),DATE(Table1[Year],1,1)-WEEKDAY(DATE(Table1[Year],1,1),2)+Table1[WeekNum]*7)</f>
        <v>44612</v>
      </c>
      <c r="F2842" s="15">
        <v>2022</v>
      </c>
      <c r="G2842" s="15">
        <f t="shared" si="88"/>
        <v>2</v>
      </c>
      <c r="H2842" s="16">
        <v>8</v>
      </c>
      <c r="I2842" s="207" t="str">
        <f>"W" &amp;Table1[[#This Row],[WeekNum]]</f>
        <v>W8</v>
      </c>
      <c r="J2842" s="19" t="str">
        <f t="shared" si="89"/>
        <v>22-W08</v>
      </c>
      <c r="K2842" s="4" t="s">
        <v>726</v>
      </c>
      <c r="L2842" s="4"/>
      <c r="M2842" s="4" t="s">
        <v>72</v>
      </c>
      <c r="N2842" s="4" t="s">
        <v>76</v>
      </c>
      <c r="O2842" s="266" t="s">
        <v>391</v>
      </c>
      <c r="P2842" s="11" t="s">
        <v>410</v>
      </c>
      <c r="Q2842" s="11" t="s">
        <v>421</v>
      </c>
      <c r="R2842" s="3">
        <v>0</v>
      </c>
      <c r="S2842" s="3">
        <v>0</v>
      </c>
      <c r="T2842" s="206">
        <f>ABS(Table1[[#This Row],[Prod]]-Table1[[#This Row],[Planned]])</f>
        <v>0</v>
      </c>
      <c r="U2842" s="209">
        <f>IF(ABS(Table1[[#This Row],[Prod]]-Table1[[#This Row],[Planned]])&gt;Table1[[#This Row],[Planned]],0,IF(Table1[[#This Row],[Planned]]=0,0,1-ABS(Table1[[#This Row],[Prod]]-Table1[[#This Row],[Planned]])/Table1[[#This Row],[Planned]]))</f>
        <v>0</v>
      </c>
      <c r="V2842" s="11"/>
      <c r="W2842" s="11"/>
      <c r="X2842" s="27">
        <v>0</v>
      </c>
      <c r="Y2842" s="206">
        <f>Table1[[#This Row],[Prod]]</f>
        <v>0</v>
      </c>
      <c r="Z2842" s="206">
        <f>ABS(Table1[[#This Row],[Prod2]]-Table1[[#This Row],[Plan Revised]])</f>
        <v>0</v>
      </c>
      <c r="AA2842" s="209">
        <f>IF(ABS(Table1[[#This Row],[Prod2]]-Table1[[#This Row],[Plan Revised]])&gt;Table1[[#This Row],[Plan Revised]],0,IF(Table1[[#This Row],[Plan Revised]]=0,0,1-ABS(Table1[[#This Row],[Prod2]]-Table1[[#This Row],[Plan Revised]])/Table1[[#This Row],[Plan Revised]]))</f>
        <v>0</v>
      </c>
      <c r="AB2842" s="3"/>
      <c r="AC2842" s="30"/>
      <c r="AD2842"/>
      <c r="AF2842"/>
    </row>
    <row r="2843" spans="1:32">
      <c r="A2843" s="15" t="str">
        <f>IF(Table1[Week]=WeekSel,"Yes","No")</f>
        <v>No</v>
      </c>
      <c r="B2843" s="15" t="str">
        <f>IF((Table1[StartDate]&gt;=Date.GraphMin)*(Table1[StartDate]&lt;=Date.GraphMax)=1,"Yes","No")</f>
        <v>No</v>
      </c>
      <c r="C2843" s="15" t="str">
        <f>IF(OR(Table1[[#This Row],[Site]]="FOOD MILLING",Table1[[#This Row],[Site]]="GODACO"), "No", "Yes")</f>
        <v>Yes</v>
      </c>
      <c r="D2843" s="40">
        <f>MAX(DATE(Table1[Year],1,1),DATE(Table1[Year],1,1)-WEEKDAY(DATE(Table1[Year],1,1),2)+(Table1[WeekNum]-1)*7+1)</f>
        <v>44606</v>
      </c>
      <c r="E2843" s="40">
        <f>MIN(DATE(Table1[Year]+1,1,0),DATE(Table1[Year],1,1)-WEEKDAY(DATE(Table1[Year],1,1),2)+Table1[WeekNum]*7)</f>
        <v>44612</v>
      </c>
      <c r="F2843" s="15">
        <v>2022</v>
      </c>
      <c r="G2843" s="15">
        <f t="shared" si="88"/>
        <v>2</v>
      </c>
      <c r="H2843" s="16">
        <v>8</v>
      </c>
      <c r="I2843" s="207" t="str">
        <f>"W" &amp;Table1[[#This Row],[WeekNum]]</f>
        <v>W8</v>
      </c>
      <c r="J2843" s="19" t="str">
        <f t="shared" si="89"/>
        <v>22-W08</v>
      </c>
      <c r="K2843" s="4" t="s">
        <v>727</v>
      </c>
      <c r="L2843" s="4"/>
      <c r="M2843" s="4" t="s">
        <v>72</v>
      </c>
      <c r="N2843" s="4" t="s">
        <v>76</v>
      </c>
      <c r="O2843" s="266" t="s">
        <v>391</v>
      </c>
      <c r="P2843" s="11" t="s">
        <v>410</v>
      </c>
      <c r="Q2843" s="11" t="s">
        <v>421</v>
      </c>
      <c r="R2843" s="3">
        <v>0</v>
      </c>
      <c r="S2843" s="3">
        <v>0</v>
      </c>
      <c r="T2843" s="206">
        <f>ABS(Table1[[#This Row],[Prod]]-Table1[[#This Row],[Planned]])</f>
        <v>0</v>
      </c>
      <c r="U2843" s="209">
        <f>IF(ABS(Table1[[#This Row],[Prod]]-Table1[[#This Row],[Planned]])&gt;Table1[[#This Row],[Planned]],0,IF(Table1[[#This Row],[Planned]]=0,0,1-ABS(Table1[[#This Row],[Prod]]-Table1[[#This Row],[Planned]])/Table1[[#This Row],[Planned]]))</f>
        <v>0</v>
      </c>
      <c r="V2843" s="11"/>
      <c r="W2843" s="11"/>
      <c r="X2843" s="27">
        <v>0</v>
      </c>
      <c r="Y2843" s="206">
        <f>Table1[[#This Row],[Prod]]</f>
        <v>0</v>
      </c>
      <c r="Z2843" s="206">
        <f>ABS(Table1[[#This Row],[Prod2]]-Table1[[#This Row],[Plan Revised]])</f>
        <v>0</v>
      </c>
      <c r="AA2843" s="209">
        <f>IF(ABS(Table1[[#This Row],[Prod2]]-Table1[[#This Row],[Plan Revised]])&gt;Table1[[#This Row],[Plan Revised]],0,IF(Table1[[#This Row],[Plan Revised]]=0,0,1-ABS(Table1[[#This Row],[Prod2]]-Table1[[#This Row],[Plan Revised]])/Table1[[#This Row],[Plan Revised]]))</f>
        <v>0</v>
      </c>
      <c r="AB2843" s="3"/>
      <c r="AC2843" s="30"/>
      <c r="AD2843"/>
      <c r="AF2843"/>
    </row>
    <row r="2844" spans="1:32">
      <c r="A2844" s="90" t="str">
        <f>IF(Table1[Week]=WeekSel,"Yes","No")</f>
        <v>No</v>
      </c>
      <c r="B2844" s="90" t="str">
        <f>IF((Table1[StartDate]&gt;=Date.GraphMin)*(Table1[StartDate]&lt;=Date.GraphMax)=1,"Yes","No")</f>
        <v>No</v>
      </c>
      <c r="C2844" s="90" t="str">
        <f>IF(OR(Table1[[#This Row],[Site]]="FOOD MILLING",Table1[[#This Row],[Site]]="GODACO"), "No", "Yes")</f>
        <v>Yes</v>
      </c>
      <c r="D2844" s="91">
        <f>MAX(DATE(Table1[Year],1,1),DATE(Table1[Year],1,1)-WEEKDAY(DATE(Table1[Year],1,1),2)+(Table1[WeekNum]-1)*7+1)</f>
        <v>44599</v>
      </c>
      <c r="E2844" s="91">
        <f>MIN(DATE(Table1[Year]+1,1,0),DATE(Table1[Year],1,1)-WEEKDAY(DATE(Table1[Year],1,1),2)+Table1[WeekNum]*7)</f>
        <v>44605</v>
      </c>
      <c r="F2844" s="15">
        <v>2022</v>
      </c>
      <c r="G2844" s="90">
        <f t="shared" si="88"/>
        <v>2</v>
      </c>
      <c r="H2844" s="93">
        <v>7</v>
      </c>
      <c r="I2844" s="207" t="str">
        <f>"W" &amp;Table1[[#This Row],[WeekNum]]</f>
        <v>W7</v>
      </c>
      <c r="J2844" s="94" t="str">
        <f t="shared" si="89"/>
        <v>22-W07</v>
      </c>
      <c r="K2844" s="95" t="s">
        <v>472</v>
      </c>
      <c r="L2844" s="4"/>
      <c r="M2844" s="95" t="s">
        <v>72</v>
      </c>
      <c r="N2844" s="11" t="s">
        <v>428</v>
      </c>
      <c r="O2844" s="266" t="s">
        <v>400</v>
      </c>
      <c r="P2844" s="11" t="s">
        <v>410</v>
      </c>
      <c r="Q2844" s="11" t="s">
        <v>421</v>
      </c>
      <c r="R2844" s="96">
        <v>0</v>
      </c>
      <c r="S2844" s="96">
        <v>0</v>
      </c>
      <c r="T2844" s="206">
        <f>ABS(Table1[[#This Row],[Prod]]-Table1[[#This Row],[Planned]])</f>
        <v>0</v>
      </c>
      <c r="U2844" s="209">
        <f>IF(ABS(Table1[[#This Row],[Prod]]-Table1[[#This Row],[Planned]])&gt;Table1[[#This Row],[Planned]],0,IF(Table1[[#This Row],[Planned]]=0,0,1-ABS(Table1[[#This Row],[Prod]]-Table1[[#This Row],[Planned]])/Table1[[#This Row],[Planned]]))</f>
        <v>0</v>
      </c>
      <c r="V2844" s="92"/>
      <c r="W2844" s="92"/>
      <c r="X2844" s="97">
        <v>0</v>
      </c>
      <c r="Y2844" s="206">
        <f>Table1[[#This Row],[Prod]]</f>
        <v>0</v>
      </c>
      <c r="Z2844" s="206">
        <f>ABS(Table1[[#This Row],[Prod2]]-Table1[[#This Row],[Plan Revised]])</f>
        <v>0</v>
      </c>
      <c r="AA2844" s="209">
        <f>IF(ABS(Table1[[#This Row],[Prod2]]-Table1[[#This Row],[Plan Revised]])&gt;Table1[[#This Row],[Plan Revised]],0,IF(Table1[[#This Row],[Plan Revised]]=0,0,1-ABS(Table1[[#This Row],[Prod2]]-Table1[[#This Row],[Plan Revised]])/Table1[[#This Row],[Plan Revised]]))</f>
        <v>0</v>
      </c>
      <c r="AB2844" s="96"/>
      <c r="AC2844" s="98"/>
      <c r="AD2844"/>
      <c r="AF2844"/>
    </row>
    <row r="2845" spans="1:32">
      <c r="A2845" s="90" t="str">
        <f>IF(Table1[Week]=WeekSel,"Yes","No")</f>
        <v>No</v>
      </c>
      <c r="B2845" s="90" t="str">
        <f>IF((Table1[StartDate]&gt;=Date.GraphMin)*(Table1[StartDate]&lt;=Date.GraphMax)=1,"Yes","No")</f>
        <v>No</v>
      </c>
      <c r="C2845" s="90" t="str">
        <f>IF(OR(Table1[[#This Row],[Site]]="FOOD MILLING",Table1[[#This Row],[Site]]="GODACO"), "No", "Yes")</f>
        <v>Yes</v>
      </c>
      <c r="D2845" s="91">
        <f>MAX(DATE(Table1[Year],1,1),DATE(Table1[Year],1,1)-WEEKDAY(DATE(Table1[Year],1,1),2)+(Table1[WeekNum]-1)*7+1)</f>
        <v>44599</v>
      </c>
      <c r="E2845" s="91">
        <f>MIN(DATE(Table1[Year]+1,1,0),DATE(Table1[Year],1,1)-WEEKDAY(DATE(Table1[Year],1,1),2)+Table1[WeekNum]*7)</f>
        <v>44605</v>
      </c>
      <c r="F2845" s="15">
        <v>2022</v>
      </c>
      <c r="G2845" s="90">
        <f t="shared" si="88"/>
        <v>2</v>
      </c>
      <c r="H2845" s="93">
        <v>7</v>
      </c>
      <c r="I2845" s="207" t="str">
        <f>"W" &amp;Table1[[#This Row],[WeekNum]]</f>
        <v>W7</v>
      </c>
      <c r="J2845" s="94" t="str">
        <f t="shared" si="89"/>
        <v>22-W07</v>
      </c>
      <c r="K2845" s="95" t="s">
        <v>73</v>
      </c>
      <c r="L2845" s="4"/>
      <c r="M2845" s="95" t="s">
        <v>72</v>
      </c>
      <c r="N2845" s="11" t="s">
        <v>428</v>
      </c>
      <c r="O2845" s="266" t="s">
        <v>400</v>
      </c>
      <c r="P2845" s="11" t="s">
        <v>410</v>
      </c>
      <c r="Q2845" s="11" t="s">
        <v>419</v>
      </c>
      <c r="R2845" s="96">
        <v>0</v>
      </c>
      <c r="S2845" s="96">
        <v>0</v>
      </c>
      <c r="T2845" s="206">
        <f>ABS(Table1[[#This Row],[Prod]]-Table1[[#This Row],[Planned]])</f>
        <v>0</v>
      </c>
      <c r="U2845" s="209">
        <f>IF(ABS(Table1[[#This Row],[Prod]]-Table1[[#This Row],[Planned]])&gt;Table1[[#This Row],[Planned]],0,IF(Table1[[#This Row],[Planned]]=0,0,1-ABS(Table1[[#This Row],[Prod]]-Table1[[#This Row],[Planned]])/Table1[[#This Row],[Planned]]))</f>
        <v>0</v>
      </c>
      <c r="V2845" s="92"/>
      <c r="W2845" s="92"/>
      <c r="X2845" s="97">
        <v>0</v>
      </c>
      <c r="Y2845" s="206">
        <f>Table1[[#This Row],[Prod]]</f>
        <v>0</v>
      </c>
      <c r="Z2845" s="206">
        <f>ABS(Table1[[#This Row],[Prod2]]-Table1[[#This Row],[Plan Revised]])</f>
        <v>0</v>
      </c>
      <c r="AA2845" s="209">
        <f>IF(ABS(Table1[[#This Row],[Prod2]]-Table1[[#This Row],[Plan Revised]])&gt;Table1[[#This Row],[Plan Revised]],0,IF(Table1[[#This Row],[Plan Revised]]=0,0,1-ABS(Table1[[#This Row],[Prod2]]-Table1[[#This Row],[Plan Revised]])/Table1[[#This Row],[Plan Revised]]))</f>
        <v>0</v>
      </c>
      <c r="AB2845" s="96"/>
      <c r="AC2845" s="98"/>
      <c r="AD2845"/>
      <c r="AF2845"/>
    </row>
    <row r="2846" spans="1:32">
      <c r="A2846" s="90" t="str">
        <f>IF(Table1[Week]=WeekSel,"Yes","No")</f>
        <v>No</v>
      </c>
      <c r="B2846" s="90" t="str">
        <f>IF((Table1[StartDate]&gt;=Date.GraphMin)*(Table1[StartDate]&lt;=Date.GraphMax)=1,"Yes","No")</f>
        <v>No</v>
      </c>
      <c r="C2846" s="90" t="str">
        <f>IF(OR(Table1[[#This Row],[Site]]="FOOD MILLING",Table1[[#This Row],[Site]]="GODACO"), "No", "Yes")</f>
        <v>Yes</v>
      </c>
      <c r="D2846" s="91">
        <f>MAX(DATE(Table1[Year],1,1),DATE(Table1[Year],1,1)-WEEKDAY(DATE(Table1[Year],1,1),2)+(Table1[WeekNum]-1)*7+1)</f>
        <v>44599</v>
      </c>
      <c r="E2846" s="91">
        <f>MIN(DATE(Table1[Year]+1,1,0),DATE(Table1[Year],1,1)-WEEKDAY(DATE(Table1[Year],1,1),2)+Table1[WeekNum]*7)</f>
        <v>44605</v>
      </c>
      <c r="F2846" s="15">
        <v>2022</v>
      </c>
      <c r="G2846" s="90">
        <f t="shared" si="88"/>
        <v>2</v>
      </c>
      <c r="H2846" s="93">
        <v>7</v>
      </c>
      <c r="I2846" s="207" t="str">
        <f>"W" &amp;Table1[[#This Row],[WeekNum]]</f>
        <v>W7</v>
      </c>
      <c r="J2846" s="94" t="str">
        <f t="shared" si="89"/>
        <v>22-W07</v>
      </c>
      <c r="K2846" s="95" t="s">
        <v>74</v>
      </c>
      <c r="L2846" s="4"/>
      <c r="M2846" s="95" t="s">
        <v>72</v>
      </c>
      <c r="N2846" s="11" t="s">
        <v>428</v>
      </c>
      <c r="O2846" s="266" t="s">
        <v>400</v>
      </c>
      <c r="P2846" s="11" t="s">
        <v>410</v>
      </c>
      <c r="Q2846" s="11" t="s">
        <v>419</v>
      </c>
      <c r="R2846" s="96">
        <v>0</v>
      </c>
      <c r="S2846" s="96">
        <v>0</v>
      </c>
      <c r="T2846" s="206">
        <f>ABS(Table1[[#This Row],[Prod]]-Table1[[#This Row],[Planned]])</f>
        <v>0</v>
      </c>
      <c r="U2846" s="209">
        <f>IF(ABS(Table1[[#This Row],[Prod]]-Table1[[#This Row],[Planned]])&gt;Table1[[#This Row],[Planned]],0,IF(Table1[[#This Row],[Planned]]=0,0,1-ABS(Table1[[#This Row],[Prod]]-Table1[[#This Row],[Planned]])/Table1[[#This Row],[Planned]]))</f>
        <v>0</v>
      </c>
      <c r="V2846" s="92"/>
      <c r="W2846" s="92"/>
      <c r="X2846" s="97">
        <v>0</v>
      </c>
      <c r="Y2846" s="206">
        <f>Table1[[#This Row],[Prod]]</f>
        <v>0</v>
      </c>
      <c r="Z2846" s="206">
        <f>ABS(Table1[[#This Row],[Prod2]]-Table1[[#This Row],[Plan Revised]])</f>
        <v>0</v>
      </c>
      <c r="AA2846" s="209">
        <f>IF(ABS(Table1[[#This Row],[Prod2]]-Table1[[#This Row],[Plan Revised]])&gt;Table1[[#This Row],[Plan Revised]],0,IF(Table1[[#This Row],[Plan Revised]]=0,0,1-ABS(Table1[[#This Row],[Prod2]]-Table1[[#This Row],[Plan Revised]])/Table1[[#This Row],[Plan Revised]]))</f>
        <v>0</v>
      </c>
      <c r="AB2846" s="96"/>
      <c r="AC2846" s="98"/>
      <c r="AD2846"/>
      <c r="AF2846"/>
    </row>
    <row r="2847" spans="1:32">
      <c r="A2847" s="90" t="str">
        <f>IF(Table1[Week]=WeekSel,"Yes","No")</f>
        <v>No</v>
      </c>
      <c r="B2847" s="90" t="str">
        <f>IF((Table1[StartDate]&gt;=Date.GraphMin)*(Table1[StartDate]&lt;=Date.GraphMax)=1,"Yes","No")</f>
        <v>No</v>
      </c>
      <c r="C2847" s="90" t="str">
        <f>IF(OR(Table1[[#This Row],[Site]]="FOOD MILLING",Table1[[#This Row],[Site]]="GODACO"), "No", "Yes")</f>
        <v>Yes</v>
      </c>
      <c r="D2847" s="91">
        <f>MAX(DATE(Table1[Year],1,1),DATE(Table1[Year],1,1)-WEEKDAY(DATE(Table1[Year],1,1),2)+(Table1[WeekNum]-1)*7+1)</f>
        <v>44599</v>
      </c>
      <c r="E2847" s="91">
        <f>MIN(DATE(Table1[Year]+1,1,0),DATE(Table1[Year],1,1)-WEEKDAY(DATE(Table1[Year],1,1),2)+Table1[WeekNum]*7)</f>
        <v>44605</v>
      </c>
      <c r="F2847" s="15">
        <v>2022</v>
      </c>
      <c r="G2847" s="90">
        <f t="shared" si="88"/>
        <v>2</v>
      </c>
      <c r="H2847" s="93">
        <v>7</v>
      </c>
      <c r="I2847" s="207" t="str">
        <f>"W" &amp;Table1[[#This Row],[WeekNum]]</f>
        <v>W7</v>
      </c>
      <c r="J2847" s="94" t="str">
        <f t="shared" si="89"/>
        <v>22-W07</v>
      </c>
      <c r="K2847" s="95" t="s">
        <v>75</v>
      </c>
      <c r="L2847" s="4"/>
      <c r="M2847" s="95" t="s">
        <v>72</v>
      </c>
      <c r="N2847" s="11" t="s">
        <v>428</v>
      </c>
      <c r="O2847" s="266" t="s">
        <v>400</v>
      </c>
      <c r="P2847" s="11" t="s">
        <v>410</v>
      </c>
      <c r="Q2847" s="11" t="s">
        <v>419</v>
      </c>
      <c r="R2847" s="96">
        <v>0</v>
      </c>
      <c r="S2847" s="96">
        <v>0</v>
      </c>
      <c r="T2847" s="206">
        <f>ABS(Table1[[#This Row],[Prod]]-Table1[[#This Row],[Planned]])</f>
        <v>0</v>
      </c>
      <c r="U2847" s="209">
        <f>IF(ABS(Table1[[#This Row],[Prod]]-Table1[[#This Row],[Planned]])&gt;Table1[[#This Row],[Planned]],0,IF(Table1[[#This Row],[Planned]]=0,0,1-ABS(Table1[[#This Row],[Prod]]-Table1[[#This Row],[Planned]])/Table1[[#This Row],[Planned]]))</f>
        <v>0</v>
      </c>
      <c r="V2847" s="92"/>
      <c r="W2847" s="92"/>
      <c r="X2847" s="97">
        <v>0</v>
      </c>
      <c r="Y2847" s="206">
        <f>Table1[[#This Row],[Prod]]</f>
        <v>0</v>
      </c>
      <c r="Z2847" s="206">
        <f>ABS(Table1[[#This Row],[Prod2]]-Table1[[#This Row],[Plan Revised]])</f>
        <v>0</v>
      </c>
      <c r="AA2847" s="209">
        <f>IF(ABS(Table1[[#This Row],[Prod2]]-Table1[[#This Row],[Plan Revised]])&gt;Table1[[#This Row],[Plan Revised]],0,IF(Table1[[#This Row],[Plan Revised]]=0,0,1-ABS(Table1[[#This Row],[Prod2]]-Table1[[#This Row],[Plan Revised]])/Table1[[#This Row],[Plan Revised]]))</f>
        <v>0</v>
      </c>
      <c r="AB2847" s="96"/>
      <c r="AC2847" s="98"/>
      <c r="AD2847"/>
      <c r="AF2847"/>
    </row>
    <row r="2848" spans="1:32">
      <c r="A2848" s="90" t="str">
        <f>IF(Table1[Week]=WeekSel,"Yes","No")</f>
        <v>No</v>
      </c>
      <c r="B2848" s="90" t="str">
        <f>IF((Table1[StartDate]&gt;=Date.GraphMin)*(Table1[StartDate]&lt;=Date.GraphMax)=1,"Yes","No")</f>
        <v>No</v>
      </c>
      <c r="C2848" s="90" t="str">
        <f>IF(OR(Table1[[#This Row],[Site]]="FOOD MILLING",Table1[[#This Row],[Site]]="GODACO"), "No", "Yes")</f>
        <v>Yes</v>
      </c>
      <c r="D2848" s="91">
        <f>MAX(DATE(Table1[Year],1,1),DATE(Table1[Year],1,1)-WEEKDAY(DATE(Table1[Year],1,1),2)+(Table1[WeekNum]-1)*7+1)</f>
        <v>44599</v>
      </c>
      <c r="E2848" s="91">
        <f>MIN(DATE(Table1[Year]+1,1,0),DATE(Table1[Year],1,1)-WEEKDAY(DATE(Table1[Year],1,1),2)+Table1[WeekNum]*7)</f>
        <v>44605</v>
      </c>
      <c r="F2848" s="15">
        <v>2022</v>
      </c>
      <c r="G2848" s="90">
        <f t="shared" si="88"/>
        <v>2</v>
      </c>
      <c r="H2848" s="93">
        <v>7</v>
      </c>
      <c r="I2848" s="207" t="str">
        <f>"W" &amp;Table1[[#This Row],[WeekNum]]</f>
        <v>W7</v>
      </c>
      <c r="J2848" s="94" t="str">
        <f t="shared" si="89"/>
        <v>22-W07</v>
      </c>
      <c r="K2848" s="95" t="s">
        <v>37</v>
      </c>
      <c r="L2848" s="4"/>
      <c r="M2848" s="95" t="s">
        <v>72</v>
      </c>
      <c r="N2848" s="11" t="s">
        <v>428</v>
      </c>
      <c r="O2848" s="266" t="s">
        <v>400</v>
      </c>
      <c r="P2848" s="11" t="s">
        <v>373</v>
      </c>
      <c r="Q2848" s="11" t="s">
        <v>419</v>
      </c>
      <c r="R2848" s="96">
        <v>0</v>
      </c>
      <c r="S2848" s="96">
        <v>0</v>
      </c>
      <c r="T2848" s="206">
        <f>ABS(Table1[[#This Row],[Prod]]-Table1[[#This Row],[Planned]])</f>
        <v>0</v>
      </c>
      <c r="U2848" s="209">
        <f>IF(ABS(Table1[[#This Row],[Prod]]-Table1[[#This Row],[Planned]])&gt;Table1[[#This Row],[Planned]],0,IF(Table1[[#This Row],[Planned]]=0,0,1-ABS(Table1[[#This Row],[Prod]]-Table1[[#This Row],[Planned]])/Table1[[#This Row],[Planned]]))</f>
        <v>0</v>
      </c>
      <c r="V2848" s="92"/>
      <c r="W2848" s="92"/>
      <c r="X2848" s="97">
        <v>0</v>
      </c>
      <c r="Y2848" s="206">
        <f>Table1[[#This Row],[Prod]]</f>
        <v>0</v>
      </c>
      <c r="Z2848" s="206">
        <f>ABS(Table1[[#This Row],[Prod2]]-Table1[[#This Row],[Plan Revised]])</f>
        <v>0</v>
      </c>
      <c r="AA2848" s="209">
        <f>IF(ABS(Table1[[#This Row],[Prod2]]-Table1[[#This Row],[Plan Revised]])&gt;Table1[[#This Row],[Plan Revised]],0,IF(Table1[[#This Row],[Plan Revised]]=0,0,1-ABS(Table1[[#This Row],[Prod2]]-Table1[[#This Row],[Plan Revised]])/Table1[[#This Row],[Plan Revised]]))</f>
        <v>0</v>
      </c>
      <c r="AB2848" s="96"/>
      <c r="AC2848" s="98"/>
      <c r="AD2848"/>
      <c r="AF2848"/>
    </row>
    <row r="2849" spans="1:32">
      <c r="A2849" s="90" t="str">
        <f>IF(Table1[Week]=WeekSel,"Yes","No")</f>
        <v>No</v>
      </c>
      <c r="B2849" s="90" t="str">
        <f>IF((Table1[StartDate]&gt;=Date.GraphMin)*(Table1[StartDate]&lt;=Date.GraphMax)=1,"Yes","No")</f>
        <v>No</v>
      </c>
      <c r="C2849" s="90" t="str">
        <f>IF(OR(Table1[[#This Row],[Site]]="FOOD MILLING",Table1[[#This Row],[Site]]="GODACO"), "No", "Yes")</f>
        <v>Yes</v>
      </c>
      <c r="D2849" s="91">
        <f>MAX(DATE(Table1[Year],1,1),DATE(Table1[Year],1,1)-WEEKDAY(DATE(Table1[Year],1,1),2)+(Table1[WeekNum]-1)*7+1)</f>
        <v>44599</v>
      </c>
      <c r="E2849" s="91">
        <f>MIN(DATE(Table1[Year]+1,1,0),DATE(Table1[Year],1,1)-WEEKDAY(DATE(Table1[Year],1,1),2)+Table1[WeekNum]*7)</f>
        <v>44605</v>
      </c>
      <c r="F2849" s="15">
        <v>2022</v>
      </c>
      <c r="G2849" s="90">
        <f t="shared" si="88"/>
        <v>2</v>
      </c>
      <c r="H2849" s="93">
        <v>7</v>
      </c>
      <c r="I2849" s="207" t="str">
        <f>"W" &amp;Table1[[#This Row],[WeekNum]]</f>
        <v>W7</v>
      </c>
      <c r="J2849" s="94" t="str">
        <f t="shared" si="89"/>
        <v>22-W07</v>
      </c>
      <c r="K2849" s="95" t="s">
        <v>645</v>
      </c>
      <c r="L2849" s="4"/>
      <c r="M2849" s="95" t="s">
        <v>72</v>
      </c>
      <c r="N2849" s="11" t="s">
        <v>428</v>
      </c>
      <c r="O2849" s="266" t="s">
        <v>389</v>
      </c>
      <c r="P2849" s="11" t="s">
        <v>377</v>
      </c>
      <c r="Q2849" s="11" t="s">
        <v>421</v>
      </c>
      <c r="R2849" s="96">
        <v>0</v>
      </c>
      <c r="S2849" s="96">
        <v>0</v>
      </c>
      <c r="T2849" s="206">
        <f>ABS(Table1[[#This Row],[Prod]]-Table1[[#This Row],[Planned]])</f>
        <v>0</v>
      </c>
      <c r="U2849" s="209">
        <f>IF(ABS(Table1[[#This Row],[Prod]]-Table1[[#This Row],[Planned]])&gt;Table1[[#This Row],[Planned]],0,IF(Table1[[#This Row],[Planned]]=0,0,1-ABS(Table1[[#This Row],[Prod]]-Table1[[#This Row],[Planned]])/Table1[[#This Row],[Planned]]))</f>
        <v>0</v>
      </c>
      <c r="V2849" s="92"/>
      <c r="W2849" s="92"/>
      <c r="X2849" s="97">
        <v>0</v>
      </c>
      <c r="Y2849" s="206">
        <f>Table1[[#This Row],[Prod]]</f>
        <v>0</v>
      </c>
      <c r="Z2849" s="206">
        <f>ABS(Table1[[#This Row],[Prod2]]-Table1[[#This Row],[Plan Revised]])</f>
        <v>0</v>
      </c>
      <c r="AA2849" s="209">
        <f>IF(ABS(Table1[[#This Row],[Prod2]]-Table1[[#This Row],[Plan Revised]])&gt;Table1[[#This Row],[Plan Revised]],0,IF(Table1[[#This Row],[Plan Revised]]=0,0,1-ABS(Table1[[#This Row],[Prod2]]-Table1[[#This Row],[Plan Revised]])/Table1[[#This Row],[Plan Revised]]))</f>
        <v>0</v>
      </c>
      <c r="AB2849" s="96"/>
      <c r="AC2849" s="98"/>
      <c r="AD2849"/>
      <c r="AF2849"/>
    </row>
    <row r="2850" spans="1:32">
      <c r="A2850" s="90" t="str">
        <f>IF(Table1[Week]=WeekSel,"Yes","No")</f>
        <v>No</v>
      </c>
      <c r="B2850" s="90" t="str">
        <f>IF((Table1[StartDate]&gt;=Date.GraphMin)*(Table1[StartDate]&lt;=Date.GraphMax)=1,"Yes","No")</f>
        <v>No</v>
      </c>
      <c r="C2850" s="90" t="str">
        <f>IF(OR(Table1[[#This Row],[Site]]="FOOD MILLING",Table1[[#This Row],[Site]]="GODACO"), "No", "Yes")</f>
        <v>Yes</v>
      </c>
      <c r="D2850" s="91">
        <f>MAX(DATE(Table1[Year],1,1),DATE(Table1[Year],1,1)-WEEKDAY(DATE(Table1[Year],1,1),2)+(Table1[WeekNum]-1)*7+1)</f>
        <v>44599</v>
      </c>
      <c r="E2850" s="91">
        <f>MIN(DATE(Table1[Year]+1,1,0),DATE(Table1[Year],1,1)-WEEKDAY(DATE(Table1[Year],1,1),2)+Table1[WeekNum]*7)</f>
        <v>44605</v>
      </c>
      <c r="F2850" s="15">
        <v>2022</v>
      </c>
      <c r="G2850" s="90">
        <f t="shared" si="88"/>
        <v>2</v>
      </c>
      <c r="H2850" s="93">
        <v>7</v>
      </c>
      <c r="I2850" s="207" t="str">
        <f>"W" &amp;Table1[[#This Row],[WeekNum]]</f>
        <v>W7</v>
      </c>
      <c r="J2850" s="94" t="str">
        <f t="shared" si="89"/>
        <v>22-W07</v>
      </c>
      <c r="K2850" s="95" t="s">
        <v>646</v>
      </c>
      <c r="L2850" s="4"/>
      <c r="M2850" s="95" t="s">
        <v>72</v>
      </c>
      <c r="N2850" s="11" t="s">
        <v>428</v>
      </c>
      <c r="O2850" s="266" t="s">
        <v>389</v>
      </c>
      <c r="P2850" s="11" t="s">
        <v>377</v>
      </c>
      <c r="Q2850" s="11" t="s">
        <v>421</v>
      </c>
      <c r="R2850" s="96">
        <v>0</v>
      </c>
      <c r="S2850" s="96">
        <v>0</v>
      </c>
      <c r="T2850" s="206">
        <f>ABS(Table1[[#This Row],[Prod]]-Table1[[#This Row],[Planned]])</f>
        <v>0</v>
      </c>
      <c r="U2850" s="209">
        <f>IF(ABS(Table1[[#This Row],[Prod]]-Table1[[#This Row],[Planned]])&gt;Table1[[#This Row],[Planned]],0,IF(Table1[[#This Row],[Planned]]=0,0,1-ABS(Table1[[#This Row],[Prod]]-Table1[[#This Row],[Planned]])/Table1[[#This Row],[Planned]]))</f>
        <v>0</v>
      </c>
      <c r="V2850" s="92"/>
      <c r="W2850" s="92"/>
      <c r="X2850" s="97">
        <v>0</v>
      </c>
      <c r="Y2850" s="206">
        <f>Table1[[#This Row],[Prod]]</f>
        <v>0</v>
      </c>
      <c r="Z2850" s="206">
        <f>ABS(Table1[[#This Row],[Prod2]]-Table1[[#This Row],[Plan Revised]])</f>
        <v>0</v>
      </c>
      <c r="AA2850" s="209">
        <f>IF(ABS(Table1[[#This Row],[Prod2]]-Table1[[#This Row],[Plan Revised]])&gt;Table1[[#This Row],[Plan Revised]],0,IF(Table1[[#This Row],[Plan Revised]]=0,0,1-ABS(Table1[[#This Row],[Prod2]]-Table1[[#This Row],[Plan Revised]])/Table1[[#This Row],[Plan Revised]]))</f>
        <v>0</v>
      </c>
      <c r="AB2850" s="96"/>
      <c r="AC2850" s="98"/>
      <c r="AD2850"/>
      <c r="AF2850"/>
    </row>
    <row r="2851" spans="1:32">
      <c r="A2851" s="90" t="str">
        <f>IF(Table1[Week]=WeekSel,"Yes","No")</f>
        <v>No</v>
      </c>
      <c r="B2851" s="90" t="str">
        <f>IF((Table1[StartDate]&gt;=Date.GraphMin)*(Table1[StartDate]&lt;=Date.GraphMax)=1,"Yes","No")</f>
        <v>No</v>
      </c>
      <c r="C2851" s="90" t="str">
        <f>IF(OR(Table1[[#This Row],[Site]]="FOOD MILLING",Table1[[#This Row],[Site]]="GODACO"), "No", "Yes")</f>
        <v>Yes</v>
      </c>
      <c r="D2851" s="91">
        <f>MAX(DATE(Table1[Year],1,1),DATE(Table1[Year],1,1)-WEEKDAY(DATE(Table1[Year],1,1),2)+(Table1[WeekNum]-1)*7+1)</f>
        <v>44599</v>
      </c>
      <c r="E2851" s="91">
        <f>MIN(DATE(Table1[Year]+1,1,0),DATE(Table1[Year],1,1)-WEEKDAY(DATE(Table1[Year],1,1),2)+Table1[WeekNum]*7)</f>
        <v>44605</v>
      </c>
      <c r="F2851" s="15">
        <v>2022</v>
      </c>
      <c r="G2851" s="90">
        <f t="shared" si="88"/>
        <v>2</v>
      </c>
      <c r="H2851" s="93">
        <v>7</v>
      </c>
      <c r="I2851" s="207" t="str">
        <f>"W" &amp;Table1[[#This Row],[WeekNum]]</f>
        <v>W7</v>
      </c>
      <c r="J2851" s="94" t="str">
        <f t="shared" si="89"/>
        <v>22-W07</v>
      </c>
      <c r="K2851" s="95" t="s">
        <v>648</v>
      </c>
      <c r="L2851" s="4"/>
      <c r="M2851" s="95" t="s">
        <v>72</v>
      </c>
      <c r="N2851" s="11" t="s">
        <v>428</v>
      </c>
      <c r="O2851" s="266" t="s">
        <v>400</v>
      </c>
      <c r="P2851" s="11" t="s">
        <v>373</v>
      </c>
      <c r="Q2851" s="11" t="s">
        <v>419</v>
      </c>
      <c r="R2851" s="96">
        <v>0</v>
      </c>
      <c r="S2851" s="96">
        <v>0</v>
      </c>
      <c r="T2851" s="206">
        <f>ABS(Table1[[#This Row],[Prod]]-Table1[[#This Row],[Planned]])</f>
        <v>0</v>
      </c>
      <c r="U2851" s="209">
        <f>IF(ABS(Table1[[#This Row],[Prod]]-Table1[[#This Row],[Planned]])&gt;Table1[[#This Row],[Planned]],0,IF(Table1[[#This Row],[Planned]]=0,0,1-ABS(Table1[[#This Row],[Prod]]-Table1[[#This Row],[Planned]])/Table1[[#This Row],[Planned]]))</f>
        <v>0</v>
      </c>
      <c r="V2851" s="92"/>
      <c r="W2851" s="92"/>
      <c r="X2851" s="97">
        <v>0</v>
      </c>
      <c r="Y2851" s="206">
        <f>Table1[[#This Row],[Prod]]</f>
        <v>0</v>
      </c>
      <c r="Z2851" s="206">
        <f>ABS(Table1[[#This Row],[Prod2]]-Table1[[#This Row],[Plan Revised]])</f>
        <v>0</v>
      </c>
      <c r="AA2851" s="209">
        <f>IF(ABS(Table1[[#This Row],[Prod2]]-Table1[[#This Row],[Plan Revised]])&gt;Table1[[#This Row],[Plan Revised]],0,IF(Table1[[#This Row],[Plan Revised]]=0,0,1-ABS(Table1[[#This Row],[Prod2]]-Table1[[#This Row],[Plan Revised]])/Table1[[#This Row],[Plan Revised]]))</f>
        <v>0</v>
      </c>
      <c r="AB2851" s="96"/>
      <c r="AC2851" s="98"/>
      <c r="AD2851"/>
      <c r="AF2851"/>
    </row>
    <row r="2852" spans="1:32">
      <c r="A2852" s="90" t="str">
        <f>IF(Table1[Week]=WeekSel,"Yes","No")</f>
        <v>No</v>
      </c>
      <c r="B2852" s="90" t="str">
        <f>IF((Table1[StartDate]&gt;=Date.GraphMin)*(Table1[StartDate]&lt;=Date.GraphMax)=1,"Yes","No")</f>
        <v>No</v>
      </c>
      <c r="C2852" s="90" t="str">
        <f>IF(OR(Table1[[#This Row],[Site]]="FOOD MILLING",Table1[[#This Row],[Site]]="GODACO"), "No", "Yes")</f>
        <v>Yes</v>
      </c>
      <c r="D2852" s="91">
        <f>MAX(DATE(Table1[Year],1,1),DATE(Table1[Year],1,1)-WEEKDAY(DATE(Table1[Year],1,1),2)+(Table1[WeekNum]-1)*7+1)</f>
        <v>44599</v>
      </c>
      <c r="E2852" s="91">
        <f>MIN(DATE(Table1[Year]+1,1,0),DATE(Table1[Year],1,1)-WEEKDAY(DATE(Table1[Year],1,1),2)+Table1[WeekNum]*7)</f>
        <v>44605</v>
      </c>
      <c r="F2852" s="15">
        <v>2022</v>
      </c>
      <c r="G2852" s="90">
        <f t="shared" si="88"/>
        <v>2</v>
      </c>
      <c r="H2852" s="93">
        <v>7</v>
      </c>
      <c r="I2852" s="207" t="str">
        <f>"W" &amp;Table1[[#This Row],[WeekNum]]</f>
        <v>W7</v>
      </c>
      <c r="J2852" s="94" t="str">
        <f t="shared" si="89"/>
        <v>22-W07</v>
      </c>
      <c r="K2852" s="95" t="s">
        <v>649</v>
      </c>
      <c r="L2852" s="4"/>
      <c r="M2852" s="95" t="s">
        <v>72</v>
      </c>
      <c r="N2852" s="11" t="s">
        <v>428</v>
      </c>
      <c r="O2852" s="266" t="s">
        <v>400</v>
      </c>
      <c r="P2852" s="11" t="s">
        <v>373</v>
      </c>
      <c r="Q2852" s="11" t="s">
        <v>421</v>
      </c>
      <c r="R2852" s="96">
        <v>0</v>
      </c>
      <c r="S2852" s="96">
        <v>0</v>
      </c>
      <c r="T2852" s="206">
        <f>ABS(Table1[[#This Row],[Prod]]-Table1[[#This Row],[Planned]])</f>
        <v>0</v>
      </c>
      <c r="U2852" s="209">
        <f>IF(ABS(Table1[[#This Row],[Prod]]-Table1[[#This Row],[Planned]])&gt;Table1[[#This Row],[Planned]],0,IF(Table1[[#This Row],[Planned]]=0,0,1-ABS(Table1[[#This Row],[Prod]]-Table1[[#This Row],[Planned]])/Table1[[#This Row],[Planned]]))</f>
        <v>0</v>
      </c>
      <c r="V2852" s="92"/>
      <c r="W2852" s="92"/>
      <c r="X2852" s="97">
        <v>0</v>
      </c>
      <c r="Y2852" s="206">
        <f>Table1[[#This Row],[Prod]]</f>
        <v>0</v>
      </c>
      <c r="Z2852" s="206">
        <f>ABS(Table1[[#This Row],[Prod2]]-Table1[[#This Row],[Plan Revised]])</f>
        <v>0</v>
      </c>
      <c r="AA2852" s="209">
        <f>IF(ABS(Table1[[#This Row],[Prod2]]-Table1[[#This Row],[Plan Revised]])&gt;Table1[[#This Row],[Plan Revised]],0,IF(Table1[[#This Row],[Plan Revised]]=0,0,1-ABS(Table1[[#This Row],[Prod2]]-Table1[[#This Row],[Plan Revised]])/Table1[[#This Row],[Plan Revised]]))</f>
        <v>0</v>
      </c>
      <c r="AB2852" s="96"/>
      <c r="AC2852" s="98"/>
      <c r="AD2852"/>
      <c r="AF2852"/>
    </row>
    <row r="2853" spans="1:32">
      <c r="A2853" s="90" t="str">
        <f>IF(Table1[Week]=WeekSel,"Yes","No")</f>
        <v>No</v>
      </c>
      <c r="B2853" s="90" t="str">
        <f>IF((Table1[StartDate]&gt;=Date.GraphMin)*(Table1[StartDate]&lt;=Date.GraphMax)=1,"Yes","No")</f>
        <v>No</v>
      </c>
      <c r="C2853" s="90" t="str">
        <f>IF(OR(Table1[[#This Row],[Site]]="FOOD MILLING",Table1[[#This Row],[Site]]="GODACO"), "No", "Yes")</f>
        <v>Yes</v>
      </c>
      <c r="D2853" s="91">
        <f>MAX(DATE(Table1[Year],1,1),DATE(Table1[Year],1,1)-WEEKDAY(DATE(Table1[Year],1,1),2)+(Table1[WeekNum]-1)*7+1)</f>
        <v>44599</v>
      </c>
      <c r="E2853" s="91">
        <f>MIN(DATE(Table1[Year]+1,1,0),DATE(Table1[Year],1,1)-WEEKDAY(DATE(Table1[Year],1,1),2)+Table1[WeekNum]*7)</f>
        <v>44605</v>
      </c>
      <c r="F2853" s="15">
        <v>2022</v>
      </c>
      <c r="G2853" s="90">
        <f t="shared" si="88"/>
        <v>2</v>
      </c>
      <c r="H2853" s="93">
        <v>7</v>
      </c>
      <c r="I2853" s="207" t="str">
        <f>"W" &amp;Table1[[#This Row],[WeekNum]]</f>
        <v>W7</v>
      </c>
      <c r="J2853" s="94" t="str">
        <f t="shared" si="89"/>
        <v>22-W07</v>
      </c>
      <c r="K2853" s="95" t="s">
        <v>649</v>
      </c>
      <c r="L2853" s="4"/>
      <c r="M2853" s="95" t="s">
        <v>72</v>
      </c>
      <c r="N2853" s="11" t="s">
        <v>428</v>
      </c>
      <c r="O2853" s="266" t="s">
        <v>400</v>
      </c>
      <c r="P2853" s="11" t="s">
        <v>373</v>
      </c>
      <c r="Q2853" s="11" t="s">
        <v>419</v>
      </c>
      <c r="R2853" s="96">
        <v>0</v>
      </c>
      <c r="S2853" s="96">
        <v>0</v>
      </c>
      <c r="T2853" s="206">
        <f>ABS(Table1[[#This Row],[Prod]]-Table1[[#This Row],[Planned]])</f>
        <v>0</v>
      </c>
      <c r="U2853" s="209">
        <f>IF(ABS(Table1[[#This Row],[Prod]]-Table1[[#This Row],[Planned]])&gt;Table1[[#This Row],[Planned]],0,IF(Table1[[#This Row],[Planned]]=0,0,1-ABS(Table1[[#This Row],[Prod]]-Table1[[#This Row],[Planned]])/Table1[[#This Row],[Planned]]))</f>
        <v>0</v>
      </c>
      <c r="V2853" s="92"/>
      <c r="W2853" s="92"/>
      <c r="X2853" s="97">
        <v>0</v>
      </c>
      <c r="Y2853" s="206">
        <f>Table1[[#This Row],[Prod]]</f>
        <v>0</v>
      </c>
      <c r="Z2853" s="206">
        <f>ABS(Table1[[#This Row],[Prod2]]-Table1[[#This Row],[Plan Revised]])</f>
        <v>0</v>
      </c>
      <c r="AA2853" s="209">
        <f>IF(ABS(Table1[[#This Row],[Prod2]]-Table1[[#This Row],[Plan Revised]])&gt;Table1[[#This Row],[Plan Revised]],0,IF(Table1[[#This Row],[Plan Revised]]=0,0,1-ABS(Table1[[#This Row],[Prod2]]-Table1[[#This Row],[Plan Revised]])/Table1[[#This Row],[Plan Revised]]))</f>
        <v>0</v>
      </c>
      <c r="AB2853" s="96"/>
      <c r="AC2853" s="98"/>
      <c r="AD2853"/>
      <c r="AF2853"/>
    </row>
    <row r="2854" spans="1:32">
      <c r="A2854" s="90" t="str">
        <f>IF(Table1[Week]=WeekSel,"Yes","No")</f>
        <v>No</v>
      </c>
      <c r="B2854" s="90" t="str">
        <f>IF((Table1[StartDate]&gt;=Date.GraphMin)*(Table1[StartDate]&lt;=Date.GraphMax)=1,"Yes","No")</f>
        <v>No</v>
      </c>
      <c r="C2854" s="90" t="str">
        <f>IF(OR(Table1[[#This Row],[Site]]="FOOD MILLING",Table1[[#This Row],[Site]]="GODACO"), "No", "Yes")</f>
        <v>Yes</v>
      </c>
      <c r="D2854" s="91">
        <f>MAX(DATE(Table1[Year],1,1),DATE(Table1[Year],1,1)-WEEKDAY(DATE(Table1[Year],1,1),2)+(Table1[WeekNum]-1)*7+1)</f>
        <v>44599</v>
      </c>
      <c r="E2854" s="91">
        <f>MIN(DATE(Table1[Year]+1,1,0),DATE(Table1[Year],1,1)-WEEKDAY(DATE(Table1[Year],1,1),2)+Table1[WeekNum]*7)</f>
        <v>44605</v>
      </c>
      <c r="F2854" s="15">
        <v>2022</v>
      </c>
      <c r="G2854" s="90">
        <f t="shared" si="88"/>
        <v>2</v>
      </c>
      <c r="H2854" s="93">
        <v>7</v>
      </c>
      <c r="I2854" s="207" t="str">
        <f>"W" &amp;Table1[[#This Row],[WeekNum]]</f>
        <v>W7</v>
      </c>
      <c r="J2854" s="94" t="str">
        <f t="shared" si="89"/>
        <v>22-W07</v>
      </c>
      <c r="K2854" s="95" t="s">
        <v>650</v>
      </c>
      <c r="L2854" s="4"/>
      <c r="M2854" s="95" t="s">
        <v>72</v>
      </c>
      <c r="N2854" s="11" t="s">
        <v>428</v>
      </c>
      <c r="O2854" s="266" t="s">
        <v>400</v>
      </c>
      <c r="P2854" s="11" t="s">
        <v>373</v>
      </c>
      <c r="Q2854" s="11" t="s">
        <v>419</v>
      </c>
      <c r="R2854" s="96">
        <v>0</v>
      </c>
      <c r="S2854" s="96">
        <v>0</v>
      </c>
      <c r="T2854" s="206">
        <f>ABS(Table1[[#This Row],[Prod]]-Table1[[#This Row],[Planned]])</f>
        <v>0</v>
      </c>
      <c r="U2854" s="209">
        <f>IF(ABS(Table1[[#This Row],[Prod]]-Table1[[#This Row],[Planned]])&gt;Table1[[#This Row],[Planned]],0,IF(Table1[[#This Row],[Planned]]=0,0,1-ABS(Table1[[#This Row],[Prod]]-Table1[[#This Row],[Planned]])/Table1[[#This Row],[Planned]]))</f>
        <v>0</v>
      </c>
      <c r="V2854" s="92"/>
      <c r="W2854" s="92"/>
      <c r="X2854" s="97">
        <v>0</v>
      </c>
      <c r="Y2854" s="206">
        <f>Table1[[#This Row],[Prod]]</f>
        <v>0</v>
      </c>
      <c r="Z2854" s="206">
        <f>ABS(Table1[[#This Row],[Prod2]]-Table1[[#This Row],[Plan Revised]])</f>
        <v>0</v>
      </c>
      <c r="AA2854" s="209">
        <f>IF(ABS(Table1[[#This Row],[Prod2]]-Table1[[#This Row],[Plan Revised]])&gt;Table1[[#This Row],[Plan Revised]],0,IF(Table1[[#This Row],[Plan Revised]]=0,0,1-ABS(Table1[[#This Row],[Prod2]]-Table1[[#This Row],[Plan Revised]])/Table1[[#This Row],[Plan Revised]]))</f>
        <v>0</v>
      </c>
      <c r="AB2854" s="96"/>
      <c r="AC2854" s="98"/>
      <c r="AD2854"/>
      <c r="AF2854"/>
    </row>
    <row r="2855" spans="1:32">
      <c r="A2855" s="90" t="str">
        <f>IF(Table1[Week]=WeekSel,"Yes","No")</f>
        <v>No</v>
      </c>
      <c r="B2855" s="90" t="str">
        <f>IF((Table1[StartDate]&gt;=Date.GraphMin)*(Table1[StartDate]&lt;=Date.GraphMax)=1,"Yes","No")</f>
        <v>No</v>
      </c>
      <c r="C2855" s="90" t="str">
        <f>IF(OR(Table1[[#This Row],[Site]]="FOOD MILLING",Table1[[#This Row],[Site]]="GODACO"), "No", "Yes")</f>
        <v>Yes</v>
      </c>
      <c r="D2855" s="91">
        <f>MAX(DATE(Table1[Year],1,1),DATE(Table1[Year],1,1)-WEEKDAY(DATE(Table1[Year],1,1),2)+(Table1[WeekNum]-1)*7+1)</f>
        <v>44599</v>
      </c>
      <c r="E2855" s="91">
        <f>MIN(DATE(Table1[Year]+1,1,0),DATE(Table1[Year],1,1)-WEEKDAY(DATE(Table1[Year],1,1),2)+Table1[WeekNum]*7)</f>
        <v>44605</v>
      </c>
      <c r="F2855" s="15">
        <v>2022</v>
      </c>
      <c r="G2855" s="90">
        <f t="shared" si="88"/>
        <v>2</v>
      </c>
      <c r="H2855" s="93">
        <v>7</v>
      </c>
      <c r="I2855" s="207" t="str">
        <f>"W" &amp;Table1[[#This Row],[WeekNum]]</f>
        <v>W7</v>
      </c>
      <c r="J2855" s="94" t="str">
        <f t="shared" si="89"/>
        <v>22-W07</v>
      </c>
      <c r="K2855" s="95" t="s">
        <v>651</v>
      </c>
      <c r="L2855" s="4"/>
      <c r="M2855" s="95" t="s">
        <v>72</v>
      </c>
      <c r="N2855" s="11" t="s">
        <v>428</v>
      </c>
      <c r="O2855" s="266" t="s">
        <v>400</v>
      </c>
      <c r="P2855" s="11" t="s">
        <v>373</v>
      </c>
      <c r="Q2855" s="11" t="s">
        <v>421</v>
      </c>
      <c r="R2855" s="96">
        <v>0</v>
      </c>
      <c r="S2855" s="96">
        <v>0</v>
      </c>
      <c r="T2855" s="206">
        <f>ABS(Table1[[#This Row],[Prod]]-Table1[[#This Row],[Planned]])</f>
        <v>0</v>
      </c>
      <c r="U2855" s="209">
        <f>IF(ABS(Table1[[#This Row],[Prod]]-Table1[[#This Row],[Planned]])&gt;Table1[[#This Row],[Planned]],0,IF(Table1[[#This Row],[Planned]]=0,0,1-ABS(Table1[[#This Row],[Prod]]-Table1[[#This Row],[Planned]])/Table1[[#This Row],[Planned]]))</f>
        <v>0</v>
      </c>
      <c r="V2855" s="92"/>
      <c r="W2855" s="92"/>
      <c r="X2855" s="97">
        <v>0</v>
      </c>
      <c r="Y2855" s="206">
        <f>Table1[[#This Row],[Prod]]</f>
        <v>0</v>
      </c>
      <c r="Z2855" s="206">
        <f>ABS(Table1[[#This Row],[Prod2]]-Table1[[#This Row],[Plan Revised]])</f>
        <v>0</v>
      </c>
      <c r="AA2855" s="209">
        <f>IF(ABS(Table1[[#This Row],[Prod2]]-Table1[[#This Row],[Plan Revised]])&gt;Table1[[#This Row],[Plan Revised]],0,IF(Table1[[#This Row],[Plan Revised]]=0,0,1-ABS(Table1[[#This Row],[Prod2]]-Table1[[#This Row],[Plan Revised]])/Table1[[#This Row],[Plan Revised]]))</f>
        <v>0</v>
      </c>
      <c r="AB2855" s="96"/>
      <c r="AC2855" s="98"/>
      <c r="AD2855"/>
      <c r="AF2855"/>
    </row>
    <row r="2856" spans="1:32">
      <c r="A2856" s="90" t="str">
        <f>IF(Table1[Week]=WeekSel,"Yes","No")</f>
        <v>No</v>
      </c>
      <c r="B2856" s="90" t="str">
        <f>IF((Table1[StartDate]&gt;=Date.GraphMin)*(Table1[StartDate]&lt;=Date.GraphMax)=1,"Yes","No")</f>
        <v>No</v>
      </c>
      <c r="C2856" s="90" t="str">
        <f>IF(OR(Table1[[#This Row],[Site]]="FOOD MILLING",Table1[[#This Row],[Site]]="GODACO"), "No", "Yes")</f>
        <v>Yes</v>
      </c>
      <c r="D2856" s="91">
        <f>MAX(DATE(Table1[Year],1,1),DATE(Table1[Year],1,1)-WEEKDAY(DATE(Table1[Year],1,1),2)+(Table1[WeekNum]-1)*7+1)</f>
        <v>44599</v>
      </c>
      <c r="E2856" s="91">
        <f>MIN(DATE(Table1[Year]+1,1,0),DATE(Table1[Year],1,1)-WEEKDAY(DATE(Table1[Year],1,1),2)+Table1[WeekNum]*7)</f>
        <v>44605</v>
      </c>
      <c r="F2856" s="15">
        <v>2022</v>
      </c>
      <c r="G2856" s="90">
        <f t="shared" si="88"/>
        <v>2</v>
      </c>
      <c r="H2856" s="93">
        <v>7</v>
      </c>
      <c r="I2856" s="207" t="str">
        <f>"W" &amp;Table1[[#This Row],[WeekNum]]</f>
        <v>W7</v>
      </c>
      <c r="J2856" s="94" t="str">
        <f t="shared" si="89"/>
        <v>22-W07</v>
      </c>
      <c r="K2856" s="95" t="s">
        <v>651</v>
      </c>
      <c r="L2856" s="4"/>
      <c r="M2856" s="95" t="s">
        <v>72</v>
      </c>
      <c r="N2856" s="11" t="s">
        <v>428</v>
      </c>
      <c r="O2856" s="266" t="s">
        <v>400</v>
      </c>
      <c r="P2856" s="11" t="s">
        <v>373</v>
      </c>
      <c r="Q2856" s="11" t="s">
        <v>419</v>
      </c>
      <c r="R2856" s="96">
        <v>0</v>
      </c>
      <c r="S2856" s="96">
        <v>0</v>
      </c>
      <c r="T2856" s="206">
        <f>ABS(Table1[[#This Row],[Prod]]-Table1[[#This Row],[Planned]])</f>
        <v>0</v>
      </c>
      <c r="U2856" s="209">
        <f>IF(ABS(Table1[[#This Row],[Prod]]-Table1[[#This Row],[Planned]])&gt;Table1[[#This Row],[Planned]],0,IF(Table1[[#This Row],[Planned]]=0,0,1-ABS(Table1[[#This Row],[Prod]]-Table1[[#This Row],[Planned]])/Table1[[#This Row],[Planned]]))</f>
        <v>0</v>
      </c>
      <c r="V2856" s="92"/>
      <c r="W2856" s="92"/>
      <c r="X2856" s="97">
        <v>0</v>
      </c>
      <c r="Y2856" s="206">
        <f>Table1[[#This Row],[Prod]]</f>
        <v>0</v>
      </c>
      <c r="Z2856" s="206">
        <f>ABS(Table1[[#This Row],[Prod2]]-Table1[[#This Row],[Plan Revised]])</f>
        <v>0</v>
      </c>
      <c r="AA2856" s="209">
        <f>IF(ABS(Table1[[#This Row],[Prod2]]-Table1[[#This Row],[Plan Revised]])&gt;Table1[[#This Row],[Plan Revised]],0,IF(Table1[[#This Row],[Plan Revised]]=0,0,1-ABS(Table1[[#This Row],[Prod2]]-Table1[[#This Row],[Plan Revised]])/Table1[[#This Row],[Plan Revised]]))</f>
        <v>0</v>
      </c>
      <c r="AB2856" s="96"/>
      <c r="AC2856" s="98"/>
      <c r="AD2856"/>
      <c r="AF2856"/>
    </row>
    <row r="2857" spans="1:32">
      <c r="A2857" s="90" t="str">
        <f>IF(Table1[Week]=WeekSel,"Yes","No")</f>
        <v>No</v>
      </c>
      <c r="B2857" s="90" t="str">
        <f>IF((Table1[StartDate]&gt;=Date.GraphMin)*(Table1[StartDate]&lt;=Date.GraphMax)=1,"Yes","No")</f>
        <v>No</v>
      </c>
      <c r="C2857" s="90" t="str">
        <f>IF(OR(Table1[[#This Row],[Site]]="FOOD MILLING",Table1[[#This Row],[Site]]="GODACO"), "No", "Yes")</f>
        <v>Yes</v>
      </c>
      <c r="D2857" s="91">
        <f>MAX(DATE(Table1[Year],1,1),DATE(Table1[Year],1,1)-WEEKDAY(DATE(Table1[Year],1,1),2)+(Table1[WeekNum]-1)*7+1)</f>
        <v>44599</v>
      </c>
      <c r="E2857" s="91">
        <f>MIN(DATE(Table1[Year]+1,1,0),DATE(Table1[Year],1,1)-WEEKDAY(DATE(Table1[Year],1,1),2)+Table1[WeekNum]*7)</f>
        <v>44605</v>
      </c>
      <c r="F2857" s="15">
        <v>2022</v>
      </c>
      <c r="G2857" s="90">
        <f t="shared" si="88"/>
        <v>2</v>
      </c>
      <c r="H2857" s="93">
        <v>7</v>
      </c>
      <c r="I2857" s="207" t="str">
        <f>"W" &amp;Table1[[#This Row],[WeekNum]]</f>
        <v>W7</v>
      </c>
      <c r="J2857" s="94" t="str">
        <f t="shared" si="89"/>
        <v>22-W07</v>
      </c>
      <c r="K2857" s="95" t="s">
        <v>652</v>
      </c>
      <c r="L2857" s="4"/>
      <c r="M2857" s="95" t="s">
        <v>72</v>
      </c>
      <c r="N2857" s="11" t="s">
        <v>428</v>
      </c>
      <c r="O2857" s="266" t="s">
        <v>400</v>
      </c>
      <c r="P2857" s="11" t="s">
        <v>373</v>
      </c>
      <c r="Q2857" s="11" t="s">
        <v>419</v>
      </c>
      <c r="R2857" s="96">
        <v>0</v>
      </c>
      <c r="S2857" s="96">
        <v>0</v>
      </c>
      <c r="T2857" s="206">
        <f>ABS(Table1[[#This Row],[Prod]]-Table1[[#This Row],[Planned]])</f>
        <v>0</v>
      </c>
      <c r="U2857" s="209">
        <f>IF(ABS(Table1[[#This Row],[Prod]]-Table1[[#This Row],[Planned]])&gt;Table1[[#This Row],[Planned]],0,IF(Table1[[#This Row],[Planned]]=0,0,1-ABS(Table1[[#This Row],[Prod]]-Table1[[#This Row],[Planned]])/Table1[[#This Row],[Planned]]))</f>
        <v>0</v>
      </c>
      <c r="V2857" s="92"/>
      <c r="W2857" s="92"/>
      <c r="X2857" s="97">
        <v>0</v>
      </c>
      <c r="Y2857" s="206">
        <f>Table1[[#This Row],[Prod]]</f>
        <v>0</v>
      </c>
      <c r="Z2857" s="206">
        <f>ABS(Table1[[#This Row],[Prod2]]-Table1[[#This Row],[Plan Revised]])</f>
        <v>0</v>
      </c>
      <c r="AA2857" s="209">
        <f>IF(ABS(Table1[[#This Row],[Prod2]]-Table1[[#This Row],[Plan Revised]])&gt;Table1[[#This Row],[Plan Revised]],0,IF(Table1[[#This Row],[Plan Revised]]=0,0,1-ABS(Table1[[#This Row],[Prod2]]-Table1[[#This Row],[Plan Revised]])/Table1[[#This Row],[Plan Revised]]))</f>
        <v>0</v>
      </c>
      <c r="AB2857" s="96"/>
      <c r="AC2857" s="98"/>
      <c r="AD2857"/>
      <c r="AF2857"/>
    </row>
    <row r="2858" spans="1:32">
      <c r="A2858" s="90" t="str">
        <f>IF(Table1[Week]=WeekSel,"Yes","No")</f>
        <v>No</v>
      </c>
      <c r="B2858" s="90" t="str">
        <f>IF((Table1[StartDate]&gt;=Date.GraphMin)*(Table1[StartDate]&lt;=Date.GraphMax)=1,"Yes","No")</f>
        <v>No</v>
      </c>
      <c r="C2858" s="90" t="str">
        <f>IF(OR(Table1[[#This Row],[Site]]="FOOD MILLING",Table1[[#This Row],[Site]]="GODACO"), "No", "Yes")</f>
        <v>Yes</v>
      </c>
      <c r="D2858" s="91">
        <f>MAX(DATE(Table1[Year],1,1),DATE(Table1[Year],1,1)-WEEKDAY(DATE(Table1[Year],1,1),2)+(Table1[WeekNum]-1)*7+1)</f>
        <v>44599</v>
      </c>
      <c r="E2858" s="91">
        <f>MIN(DATE(Table1[Year]+1,1,0),DATE(Table1[Year],1,1)-WEEKDAY(DATE(Table1[Year],1,1),2)+Table1[WeekNum]*7)</f>
        <v>44605</v>
      </c>
      <c r="F2858" s="15">
        <v>2022</v>
      </c>
      <c r="G2858" s="90">
        <f t="shared" si="88"/>
        <v>2</v>
      </c>
      <c r="H2858" s="93">
        <v>7</v>
      </c>
      <c r="I2858" s="207" t="str">
        <f>"W" &amp;Table1[[#This Row],[WeekNum]]</f>
        <v>W7</v>
      </c>
      <c r="J2858" s="94" t="str">
        <f t="shared" si="89"/>
        <v>22-W07</v>
      </c>
      <c r="K2858" s="95" t="s">
        <v>653</v>
      </c>
      <c r="L2858" s="4"/>
      <c r="M2858" s="95" t="s">
        <v>72</v>
      </c>
      <c r="N2858" s="11" t="s">
        <v>428</v>
      </c>
      <c r="O2858" s="266" t="s">
        <v>400</v>
      </c>
      <c r="P2858" s="11" t="s">
        <v>373</v>
      </c>
      <c r="Q2858" s="11" t="s">
        <v>421</v>
      </c>
      <c r="R2858" s="96">
        <v>0</v>
      </c>
      <c r="S2858" s="96">
        <v>0</v>
      </c>
      <c r="T2858" s="206">
        <f>ABS(Table1[[#This Row],[Prod]]-Table1[[#This Row],[Planned]])</f>
        <v>0</v>
      </c>
      <c r="U2858" s="209">
        <f>IF(ABS(Table1[[#This Row],[Prod]]-Table1[[#This Row],[Planned]])&gt;Table1[[#This Row],[Planned]],0,IF(Table1[[#This Row],[Planned]]=0,0,1-ABS(Table1[[#This Row],[Prod]]-Table1[[#This Row],[Planned]])/Table1[[#This Row],[Planned]]))</f>
        <v>0</v>
      </c>
      <c r="V2858" s="92"/>
      <c r="W2858" s="92"/>
      <c r="X2858" s="97">
        <v>0</v>
      </c>
      <c r="Y2858" s="206">
        <f>Table1[[#This Row],[Prod]]</f>
        <v>0</v>
      </c>
      <c r="Z2858" s="206">
        <f>ABS(Table1[[#This Row],[Prod2]]-Table1[[#This Row],[Plan Revised]])</f>
        <v>0</v>
      </c>
      <c r="AA2858" s="209">
        <f>IF(ABS(Table1[[#This Row],[Prod2]]-Table1[[#This Row],[Plan Revised]])&gt;Table1[[#This Row],[Plan Revised]],0,IF(Table1[[#This Row],[Plan Revised]]=0,0,1-ABS(Table1[[#This Row],[Prod2]]-Table1[[#This Row],[Plan Revised]])/Table1[[#This Row],[Plan Revised]]))</f>
        <v>0</v>
      </c>
      <c r="AB2858" s="96"/>
      <c r="AC2858" s="98"/>
      <c r="AD2858"/>
      <c r="AF2858"/>
    </row>
    <row r="2859" spans="1:32">
      <c r="A2859" s="90" t="str">
        <f>IF(Table1[Week]=WeekSel,"Yes","No")</f>
        <v>No</v>
      </c>
      <c r="B2859" s="90" t="str">
        <f>IF((Table1[StartDate]&gt;=Date.GraphMin)*(Table1[StartDate]&lt;=Date.GraphMax)=1,"Yes","No")</f>
        <v>No</v>
      </c>
      <c r="C2859" s="90" t="str">
        <f>IF(OR(Table1[[#This Row],[Site]]="FOOD MILLING",Table1[[#This Row],[Site]]="GODACO"), "No", "Yes")</f>
        <v>Yes</v>
      </c>
      <c r="D2859" s="91">
        <f>MAX(DATE(Table1[Year],1,1),DATE(Table1[Year],1,1)-WEEKDAY(DATE(Table1[Year],1,1),2)+(Table1[WeekNum]-1)*7+1)</f>
        <v>44599</v>
      </c>
      <c r="E2859" s="91">
        <f>MIN(DATE(Table1[Year]+1,1,0),DATE(Table1[Year],1,1)-WEEKDAY(DATE(Table1[Year],1,1),2)+Table1[WeekNum]*7)</f>
        <v>44605</v>
      </c>
      <c r="F2859" s="15">
        <v>2022</v>
      </c>
      <c r="G2859" s="90">
        <f t="shared" si="88"/>
        <v>2</v>
      </c>
      <c r="H2859" s="93">
        <v>7</v>
      </c>
      <c r="I2859" s="207" t="str">
        <f>"W" &amp;Table1[[#This Row],[WeekNum]]</f>
        <v>W7</v>
      </c>
      <c r="J2859" s="94" t="str">
        <f t="shared" si="89"/>
        <v>22-W07</v>
      </c>
      <c r="K2859" s="95" t="s">
        <v>653</v>
      </c>
      <c r="L2859" s="4"/>
      <c r="M2859" s="95" t="s">
        <v>72</v>
      </c>
      <c r="N2859" s="11" t="s">
        <v>428</v>
      </c>
      <c r="O2859" s="266" t="s">
        <v>400</v>
      </c>
      <c r="P2859" s="11" t="s">
        <v>373</v>
      </c>
      <c r="Q2859" s="11" t="s">
        <v>419</v>
      </c>
      <c r="R2859" s="96">
        <v>0</v>
      </c>
      <c r="S2859" s="96">
        <v>0</v>
      </c>
      <c r="T2859" s="206">
        <f>ABS(Table1[[#This Row],[Prod]]-Table1[[#This Row],[Planned]])</f>
        <v>0</v>
      </c>
      <c r="U2859" s="209">
        <f>IF(ABS(Table1[[#This Row],[Prod]]-Table1[[#This Row],[Planned]])&gt;Table1[[#This Row],[Planned]],0,IF(Table1[[#This Row],[Planned]]=0,0,1-ABS(Table1[[#This Row],[Prod]]-Table1[[#This Row],[Planned]])/Table1[[#This Row],[Planned]]))</f>
        <v>0</v>
      </c>
      <c r="V2859" s="92"/>
      <c r="W2859" s="92"/>
      <c r="X2859" s="97">
        <v>0</v>
      </c>
      <c r="Y2859" s="206">
        <f>Table1[[#This Row],[Prod]]</f>
        <v>0</v>
      </c>
      <c r="Z2859" s="206">
        <f>ABS(Table1[[#This Row],[Prod2]]-Table1[[#This Row],[Plan Revised]])</f>
        <v>0</v>
      </c>
      <c r="AA2859" s="209">
        <f>IF(ABS(Table1[[#This Row],[Prod2]]-Table1[[#This Row],[Plan Revised]])&gt;Table1[[#This Row],[Plan Revised]],0,IF(Table1[[#This Row],[Plan Revised]]=0,0,1-ABS(Table1[[#This Row],[Prod2]]-Table1[[#This Row],[Plan Revised]])/Table1[[#This Row],[Plan Revised]]))</f>
        <v>0</v>
      </c>
      <c r="AB2859" s="96"/>
      <c r="AC2859" s="98"/>
      <c r="AD2859"/>
      <c r="AF2859"/>
    </row>
    <row r="2860" spans="1:32">
      <c r="A2860" s="90" t="str">
        <f>IF(Table1[Week]=WeekSel,"Yes","No")</f>
        <v>No</v>
      </c>
      <c r="B2860" s="90" t="str">
        <f>IF((Table1[StartDate]&gt;=Date.GraphMin)*(Table1[StartDate]&lt;=Date.GraphMax)=1,"Yes","No")</f>
        <v>No</v>
      </c>
      <c r="C2860" s="90" t="str">
        <f>IF(OR(Table1[[#This Row],[Site]]="FOOD MILLING",Table1[[#This Row],[Site]]="GODACO"), "No", "Yes")</f>
        <v>Yes</v>
      </c>
      <c r="D2860" s="91">
        <f>MAX(DATE(Table1[Year],1,1),DATE(Table1[Year],1,1)-WEEKDAY(DATE(Table1[Year],1,1),2)+(Table1[WeekNum]-1)*7+1)</f>
        <v>44599</v>
      </c>
      <c r="E2860" s="91">
        <f>MIN(DATE(Table1[Year]+1,1,0),DATE(Table1[Year],1,1)-WEEKDAY(DATE(Table1[Year],1,1),2)+Table1[WeekNum]*7)</f>
        <v>44605</v>
      </c>
      <c r="F2860" s="15">
        <v>2022</v>
      </c>
      <c r="G2860" s="90">
        <f t="shared" si="88"/>
        <v>2</v>
      </c>
      <c r="H2860" s="93">
        <v>7</v>
      </c>
      <c r="I2860" s="207" t="str">
        <f>"W" &amp;Table1[[#This Row],[WeekNum]]</f>
        <v>W7</v>
      </c>
      <c r="J2860" s="94" t="str">
        <f t="shared" si="89"/>
        <v>22-W07</v>
      </c>
      <c r="K2860" s="95" t="s">
        <v>654</v>
      </c>
      <c r="L2860" s="4"/>
      <c r="M2860" s="95" t="s">
        <v>72</v>
      </c>
      <c r="N2860" s="11" t="s">
        <v>428</v>
      </c>
      <c r="O2860" s="266" t="s">
        <v>400</v>
      </c>
      <c r="P2860" s="11" t="s">
        <v>373</v>
      </c>
      <c r="Q2860" s="11" t="s">
        <v>419</v>
      </c>
      <c r="R2860" s="96">
        <v>0</v>
      </c>
      <c r="S2860" s="96">
        <v>0</v>
      </c>
      <c r="T2860" s="206">
        <f>ABS(Table1[[#This Row],[Prod]]-Table1[[#This Row],[Planned]])</f>
        <v>0</v>
      </c>
      <c r="U2860" s="209">
        <f>IF(ABS(Table1[[#This Row],[Prod]]-Table1[[#This Row],[Planned]])&gt;Table1[[#This Row],[Planned]],0,IF(Table1[[#This Row],[Planned]]=0,0,1-ABS(Table1[[#This Row],[Prod]]-Table1[[#This Row],[Planned]])/Table1[[#This Row],[Planned]]))</f>
        <v>0</v>
      </c>
      <c r="V2860" s="92"/>
      <c r="W2860" s="92"/>
      <c r="X2860" s="97">
        <v>0</v>
      </c>
      <c r="Y2860" s="206">
        <f>Table1[[#This Row],[Prod]]</f>
        <v>0</v>
      </c>
      <c r="Z2860" s="206">
        <f>ABS(Table1[[#This Row],[Prod2]]-Table1[[#This Row],[Plan Revised]])</f>
        <v>0</v>
      </c>
      <c r="AA2860" s="209">
        <f>IF(ABS(Table1[[#This Row],[Prod2]]-Table1[[#This Row],[Plan Revised]])&gt;Table1[[#This Row],[Plan Revised]],0,IF(Table1[[#This Row],[Plan Revised]]=0,0,1-ABS(Table1[[#This Row],[Prod2]]-Table1[[#This Row],[Plan Revised]])/Table1[[#This Row],[Plan Revised]]))</f>
        <v>0</v>
      </c>
      <c r="AB2860" s="96"/>
      <c r="AC2860" s="98"/>
      <c r="AD2860"/>
      <c r="AF2860"/>
    </row>
    <row r="2861" spans="1:32">
      <c r="A2861" s="90" t="str">
        <f>IF(Table1[Week]=WeekSel,"Yes","No")</f>
        <v>No</v>
      </c>
      <c r="B2861" s="90" t="str">
        <f>IF((Table1[StartDate]&gt;=Date.GraphMin)*(Table1[StartDate]&lt;=Date.GraphMax)=1,"Yes","No")</f>
        <v>No</v>
      </c>
      <c r="C2861" s="90" t="str">
        <f>IF(OR(Table1[[#This Row],[Site]]="FOOD MILLING",Table1[[#This Row],[Site]]="GODACO"), "No", "Yes")</f>
        <v>Yes</v>
      </c>
      <c r="D2861" s="91">
        <f>MAX(DATE(Table1[Year],1,1),DATE(Table1[Year],1,1)-WEEKDAY(DATE(Table1[Year],1,1),2)+(Table1[WeekNum]-1)*7+1)</f>
        <v>44599</v>
      </c>
      <c r="E2861" s="91">
        <f>MIN(DATE(Table1[Year]+1,1,0),DATE(Table1[Year],1,1)-WEEKDAY(DATE(Table1[Year],1,1),2)+Table1[WeekNum]*7)</f>
        <v>44605</v>
      </c>
      <c r="F2861" s="15">
        <v>2022</v>
      </c>
      <c r="G2861" s="90">
        <f t="shared" si="88"/>
        <v>2</v>
      </c>
      <c r="H2861" s="93">
        <v>7</v>
      </c>
      <c r="I2861" s="207" t="str">
        <f>"W" &amp;Table1[[#This Row],[WeekNum]]</f>
        <v>W7</v>
      </c>
      <c r="J2861" s="94" t="str">
        <f t="shared" si="89"/>
        <v>22-W07</v>
      </c>
      <c r="K2861" s="95" t="s">
        <v>655</v>
      </c>
      <c r="L2861" s="4"/>
      <c r="M2861" s="95" t="s">
        <v>72</v>
      </c>
      <c r="N2861" s="11" t="s">
        <v>428</v>
      </c>
      <c r="O2861" s="266" t="s">
        <v>400</v>
      </c>
      <c r="P2861" s="11" t="s">
        <v>373</v>
      </c>
      <c r="Q2861" s="11" t="s">
        <v>421</v>
      </c>
      <c r="R2861" s="96">
        <v>0</v>
      </c>
      <c r="S2861" s="96">
        <v>0</v>
      </c>
      <c r="T2861" s="206">
        <f>ABS(Table1[[#This Row],[Prod]]-Table1[[#This Row],[Planned]])</f>
        <v>0</v>
      </c>
      <c r="U2861" s="209">
        <f>IF(ABS(Table1[[#This Row],[Prod]]-Table1[[#This Row],[Planned]])&gt;Table1[[#This Row],[Planned]],0,IF(Table1[[#This Row],[Planned]]=0,0,1-ABS(Table1[[#This Row],[Prod]]-Table1[[#This Row],[Planned]])/Table1[[#This Row],[Planned]]))</f>
        <v>0</v>
      </c>
      <c r="V2861" s="92"/>
      <c r="W2861" s="92"/>
      <c r="X2861" s="97">
        <v>0</v>
      </c>
      <c r="Y2861" s="206">
        <f>Table1[[#This Row],[Prod]]</f>
        <v>0</v>
      </c>
      <c r="Z2861" s="206">
        <f>ABS(Table1[[#This Row],[Prod2]]-Table1[[#This Row],[Plan Revised]])</f>
        <v>0</v>
      </c>
      <c r="AA2861" s="209">
        <f>IF(ABS(Table1[[#This Row],[Prod2]]-Table1[[#This Row],[Plan Revised]])&gt;Table1[[#This Row],[Plan Revised]],0,IF(Table1[[#This Row],[Plan Revised]]=0,0,1-ABS(Table1[[#This Row],[Prod2]]-Table1[[#This Row],[Plan Revised]])/Table1[[#This Row],[Plan Revised]]))</f>
        <v>0</v>
      </c>
      <c r="AB2861" s="96"/>
      <c r="AC2861" s="98"/>
      <c r="AD2861"/>
      <c r="AF2861"/>
    </row>
    <row r="2862" spans="1:32">
      <c r="A2862" s="90" t="str">
        <f>IF(Table1[Week]=WeekSel,"Yes","No")</f>
        <v>No</v>
      </c>
      <c r="B2862" s="90" t="str">
        <f>IF((Table1[StartDate]&gt;=Date.GraphMin)*(Table1[StartDate]&lt;=Date.GraphMax)=1,"Yes","No")</f>
        <v>No</v>
      </c>
      <c r="C2862" s="90" t="str">
        <f>IF(OR(Table1[[#This Row],[Site]]="FOOD MILLING",Table1[[#This Row],[Site]]="GODACO"), "No", "Yes")</f>
        <v>Yes</v>
      </c>
      <c r="D2862" s="91">
        <f>MAX(DATE(Table1[Year],1,1),DATE(Table1[Year],1,1)-WEEKDAY(DATE(Table1[Year],1,1),2)+(Table1[WeekNum]-1)*7+1)</f>
        <v>44599</v>
      </c>
      <c r="E2862" s="91">
        <f>MIN(DATE(Table1[Year]+1,1,0),DATE(Table1[Year],1,1)-WEEKDAY(DATE(Table1[Year],1,1),2)+Table1[WeekNum]*7)</f>
        <v>44605</v>
      </c>
      <c r="F2862" s="15">
        <v>2022</v>
      </c>
      <c r="G2862" s="90">
        <f t="shared" si="88"/>
        <v>2</v>
      </c>
      <c r="H2862" s="93">
        <v>7</v>
      </c>
      <c r="I2862" s="207" t="str">
        <f>"W" &amp;Table1[[#This Row],[WeekNum]]</f>
        <v>W7</v>
      </c>
      <c r="J2862" s="94" t="str">
        <f t="shared" si="89"/>
        <v>22-W07</v>
      </c>
      <c r="K2862" s="95" t="s">
        <v>655</v>
      </c>
      <c r="L2862" s="4"/>
      <c r="M2862" s="95" t="s">
        <v>72</v>
      </c>
      <c r="N2862" s="11" t="s">
        <v>428</v>
      </c>
      <c r="O2862" s="266" t="s">
        <v>400</v>
      </c>
      <c r="P2862" s="11" t="s">
        <v>373</v>
      </c>
      <c r="Q2862" s="11" t="s">
        <v>419</v>
      </c>
      <c r="R2862" s="96">
        <v>0</v>
      </c>
      <c r="S2862" s="96">
        <v>0</v>
      </c>
      <c r="T2862" s="206">
        <f>ABS(Table1[[#This Row],[Prod]]-Table1[[#This Row],[Planned]])</f>
        <v>0</v>
      </c>
      <c r="U2862" s="209">
        <f>IF(ABS(Table1[[#This Row],[Prod]]-Table1[[#This Row],[Planned]])&gt;Table1[[#This Row],[Planned]],0,IF(Table1[[#This Row],[Planned]]=0,0,1-ABS(Table1[[#This Row],[Prod]]-Table1[[#This Row],[Planned]])/Table1[[#This Row],[Planned]]))</f>
        <v>0</v>
      </c>
      <c r="V2862" s="92"/>
      <c r="W2862" s="92"/>
      <c r="X2862" s="97">
        <v>0</v>
      </c>
      <c r="Y2862" s="206">
        <f>Table1[[#This Row],[Prod]]</f>
        <v>0</v>
      </c>
      <c r="Z2862" s="206">
        <f>ABS(Table1[[#This Row],[Prod2]]-Table1[[#This Row],[Plan Revised]])</f>
        <v>0</v>
      </c>
      <c r="AA2862" s="209">
        <f>IF(ABS(Table1[[#This Row],[Prod2]]-Table1[[#This Row],[Plan Revised]])&gt;Table1[[#This Row],[Plan Revised]],0,IF(Table1[[#This Row],[Plan Revised]]=0,0,1-ABS(Table1[[#This Row],[Prod2]]-Table1[[#This Row],[Plan Revised]])/Table1[[#This Row],[Plan Revised]]))</f>
        <v>0</v>
      </c>
      <c r="AB2862" s="96"/>
      <c r="AC2862" s="98"/>
      <c r="AD2862"/>
      <c r="AF2862"/>
    </row>
    <row r="2863" spans="1:32">
      <c r="A2863" s="90" t="str">
        <f>IF(Table1[Week]=WeekSel,"Yes","No")</f>
        <v>No</v>
      </c>
      <c r="B2863" s="90" t="str">
        <f>IF((Table1[StartDate]&gt;=Date.GraphMin)*(Table1[StartDate]&lt;=Date.GraphMax)=1,"Yes","No")</f>
        <v>No</v>
      </c>
      <c r="C2863" s="90" t="str">
        <f>IF(OR(Table1[[#This Row],[Site]]="FOOD MILLING",Table1[[#This Row],[Site]]="GODACO"), "No", "Yes")</f>
        <v>Yes</v>
      </c>
      <c r="D2863" s="91">
        <f>MAX(DATE(Table1[Year],1,1),DATE(Table1[Year],1,1)-WEEKDAY(DATE(Table1[Year],1,1),2)+(Table1[WeekNum]-1)*7+1)</f>
        <v>44599</v>
      </c>
      <c r="E2863" s="91">
        <f>MIN(DATE(Table1[Year]+1,1,0),DATE(Table1[Year],1,1)-WEEKDAY(DATE(Table1[Year],1,1),2)+Table1[WeekNum]*7)</f>
        <v>44605</v>
      </c>
      <c r="F2863" s="15">
        <v>2022</v>
      </c>
      <c r="G2863" s="90">
        <f t="shared" si="88"/>
        <v>2</v>
      </c>
      <c r="H2863" s="93">
        <v>7</v>
      </c>
      <c r="I2863" s="207" t="str">
        <f>"W" &amp;Table1[[#This Row],[WeekNum]]</f>
        <v>W7</v>
      </c>
      <c r="J2863" s="94" t="str">
        <f t="shared" si="89"/>
        <v>22-W07</v>
      </c>
      <c r="K2863" s="95" t="s">
        <v>656</v>
      </c>
      <c r="L2863" s="4"/>
      <c r="M2863" s="95" t="s">
        <v>72</v>
      </c>
      <c r="N2863" s="11" t="s">
        <v>428</v>
      </c>
      <c r="O2863" s="266" t="s">
        <v>400</v>
      </c>
      <c r="P2863" s="11" t="s">
        <v>373</v>
      </c>
      <c r="Q2863" s="11" t="s">
        <v>421</v>
      </c>
      <c r="R2863" s="96">
        <v>0</v>
      </c>
      <c r="S2863" s="96">
        <v>0</v>
      </c>
      <c r="T2863" s="206">
        <f>ABS(Table1[[#This Row],[Prod]]-Table1[[#This Row],[Planned]])</f>
        <v>0</v>
      </c>
      <c r="U2863" s="209">
        <f>IF(ABS(Table1[[#This Row],[Prod]]-Table1[[#This Row],[Planned]])&gt;Table1[[#This Row],[Planned]],0,IF(Table1[[#This Row],[Planned]]=0,0,1-ABS(Table1[[#This Row],[Prod]]-Table1[[#This Row],[Planned]])/Table1[[#This Row],[Planned]]))</f>
        <v>0</v>
      </c>
      <c r="V2863" s="92"/>
      <c r="W2863" s="92"/>
      <c r="X2863" s="97">
        <v>0</v>
      </c>
      <c r="Y2863" s="206">
        <f>Table1[[#This Row],[Prod]]</f>
        <v>0</v>
      </c>
      <c r="Z2863" s="206">
        <f>ABS(Table1[[#This Row],[Prod2]]-Table1[[#This Row],[Plan Revised]])</f>
        <v>0</v>
      </c>
      <c r="AA2863" s="209">
        <f>IF(ABS(Table1[[#This Row],[Prod2]]-Table1[[#This Row],[Plan Revised]])&gt;Table1[[#This Row],[Plan Revised]],0,IF(Table1[[#This Row],[Plan Revised]]=0,0,1-ABS(Table1[[#This Row],[Prod2]]-Table1[[#This Row],[Plan Revised]])/Table1[[#This Row],[Plan Revised]]))</f>
        <v>0</v>
      </c>
      <c r="AB2863" s="96"/>
      <c r="AC2863" s="98"/>
      <c r="AD2863"/>
      <c r="AF2863"/>
    </row>
    <row r="2864" spans="1:32">
      <c r="A2864" s="90" t="str">
        <f>IF(Table1[Week]=WeekSel,"Yes","No")</f>
        <v>No</v>
      </c>
      <c r="B2864" s="90" t="str">
        <f>IF((Table1[StartDate]&gt;=Date.GraphMin)*(Table1[StartDate]&lt;=Date.GraphMax)=1,"Yes","No")</f>
        <v>No</v>
      </c>
      <c r="C2864" s="90" t="str">
        <f>IF(OR(Table1[[#This Row],[Site]]="FOOD MILLING",Table1[[#This Row],[Site]]="GODACO"), "No", "Yes")</f>
        <v>Yes</v>
      </c>
      <c r="D2864" s="91">
        <f>MAX(DATE(Table1[Year],1,1),DATE(Table1[Year],1,1)-WEEKDAY(DATE(Table1[Year],1,1),2)+(Table1[WeekNum]-1)*7+1)</f>
        <v>44599</v>
      </c>
      <c r="E2864" s="91">
        <f>MIN(DATE(Table1[Year]+1,1,0),DATE(Table1[Year],1,1)-WEEKDAY(DATE(Table1[Year],1,1),2)+Table1[WeekNum]*7)</f>
        <v>44605</v>
      </c>
      <c r="F2864" s="15">
        <v>2022</v>
      </c>
      <c r="G2864" s="90">
        <f t="shared" si="88"/>
        <v>2</v>
      </c>
      <c r="H2864" s="93">
        <v>7</v>
      </c>
      <c r="I2864" s="207" t="str">
        <f>"W" &amp;Table1[[#This Row],[WeekNum]]</f>
        <v>W7</v>
      </c>
      <c r="J2864" s="94" t="str">
        <f t="shared" si="89"/>
        <v>22-W07</v>
      </c>
      <c r="K2864" s="95" t="s">
        <v>656</v>
      </c>
      <c r="L2864" s="4"/>
      <c r="M2864" s="95" t="s">
        <v>72</v>
      </c>
      <c r="N2864" s="11" t="s">
        <v>428</v>
      </c>
      <c r="O2864" s="266" t="s">
        <v>400</v>
      </c>
      <c r="P2864" s="11" t="s">
        <v>373</v>
      </c>
      <c r="Q2864" s="11" t="s">
        <v>419</v>
      </c>
      <c r="R2864" s="96">
        <v>0</v>
      </c>
      <c r="S2864" s="96">
        <v>0</v>
      </c>
      <c r="T2864" s="206">
        <f>ABS(Table1[[#This Row],[Prod]]-Table1[[#This Row],[Planned]])</f>
        <v>0</v>
      </c>
      <c r="U2864" s="209">
        <f>IF(ABS(Table1[[#This Row],[Prod]]-Table1[[#This Row],[Planned]])&gt;Table1[[#This Row],[Planned]],0,IF(Table1[[#This Row],[Planned]]=0,0,1-ABS(Table1[[#This Row],[Prod]]-Table1[[#This Row],[Planned]])/Table1[[#This Row],[Planned]]))</f>
        <v>0</v>
      </c>
      <c r="V2864" s="92"/>
      <c r="W2864" s="92"/>
      <c r="X2864" s="97">
        <v>0</v>
      </c>
      <c r="Y2864" s="206">
        <f>Table1[[#This Row],[Prod]]</f>
        <v>0</v>
      </c>
      <c r="Z2864" s="206">
        <f>ABS(Table1[[#This Row],[Prod2]]-Table1[[#This Row],[Plan Revised]])</f>
        <v>0</v>
      </c>
      <c r="AA2864" s="209">
        <f>IF(ABS(Table1[[#This Row],[Prod2]]-Table1[[#This Row],[Plan Revised]])&gt;Table1[[#This Row],[Plan Revised]],0,IF(Table1[[#This Row],[Plan Revised]]=0,0,1-ABS(Table1[[#This Row],[Prod2]]-Table1[[#This Row],[Plan Revised]])/Table1[[#This Row],[Plan Revised]]))</f>
        <v>0</v>
      </c>
      <c r="AB2864" s="96"/>
      <c r="AC2864" s="98"/>
      <c r="AD2864"/>
      <c r="AF2864"/>
    </row>
    <row r="2865" spans="1:32">
      <c r="A2865" s="90" t="str">
        <f>IF(Table1[Week]=WeekSel,"Yes","No")</f>
        <v>No</v>
      </c>
      <c r="B2865" s="90" t="str">
        <f>IF((Table1[StartDate]&gt;=Date.GraphMin)*(Table1[StartDate]&lt;=Date.GraphMax)=1,"Yes","No")</f>
        <v>No</v>
      </c>
      <c r="C2865" s="90" t="str">
        <f>IF(OR(Table1[[#This Row],[Site]]="FOOD MILLING",Table1[[#This Row],[Site]]="GODACO"), "No", "Yes")</f>
        <v>Yes</v>
      </c>
      <c r="D2865" s="91">
        <f>MAX(DATE(Table1[Year],1,1),DATE(Table1[Year],1,1)-WEEKDAY(DATE(Table1[Year],1,1),2)+(Table1[WeekNum]-1)*7+1)</f>
        <v>44599</v>
      </c>
      <c r="E2865" s="91">
        <f>MIN(DATE(Table1[Year]+1,1,0),DATE(Table1[Year],1,1)-WEEKDAY(DATE(Table1[Year],1,1),2)+Table1[WeekNum]*7)</f>
        <v>44605</v>
      </c>
      <c r="F2865" s="15">
        <v>2022</v>
      </c>
      <c r="G2865" s="90">
        <f t="shared" si="88"/>
        <v>2</v>
      </c>
      <c r="H2865" s="93">
        <v>7</v>
      </c>
      <c r="I2865" s="207" t="str">
        <f>"W" &amp;Table1[[#This Row],[WeekNum]]</f>
        <v>W7</v>
      </c>
      <c r="J2865" s="94" t="str">
        <f t="shared" si="89"/>
        <v>22-W07</v>
      </c>
      <c r="K2865" s="95" t="s">
        <v>657</v>
      </c>
      <c r="L2865" s="4"/>
      <c r="M2865" s="95" t="s">
        <v>72</v>
      </c>
      <c r="N2865" s="11" t="s">
        <v>428</v>
      </c>
      <c r="O2865" s="266" t="s">
        <v>400</v>
      </c>
      <c r="P2865" s="11" t="s">
        <v>373</v>
      </c>
      <c r="Q2865" s="11" t="s">
        <v>421</v>
      </c>
      <c r="R2865" s="96">
        <v>0</v>
      </c>
      <c r="S2865" s="96">
        <v>0</v>
      </c>
      <c r="T2865" s="206">
        <f>ABS(Table1[[#This Row],[Prod]]-Table1[[#This Row],[Planned]])</f>
        <v>0</v>
      </c>
      <c r="U2865" s="209">
        <f>IF(ABS(Table1[[#This Row],[Prod]]-Table1[[#This Row],[Planned]])&gt;Table1[[#This Row],[Planned]],0,IF(Table1[[#This Row],[Planned]]=0,0,1-ABS(Table1[[#This Row],[Prod]]-Table1[[#This Row],[Planned]])/Table1[[#This Row],[Planned]]))</f>
        <v>0</v>
      </c>
      <c r="V2865" s="92"/>
      <c r="W2865" s="92"/>
      <c r="X2865" s="97">
        <v>0</v>
      </c>
      <c r="Y2865" s="206">
        <f>Table1[[#This Row],[Prod]]</f>
        <v>0</v>
      </c>
      <c r="Z2865" s="206">
        <f>ABS(Table1[[#This Row],[Prod2]]-Table1[[#This Row],[Plan Revised]])</f>
        <v>0</v>
      </c>
      <c r="AA2865" s="209">
        <f>IF(ABS(Table1[[#This Row],[Prod2]]-Table1[[#This Row],[Plan Revised]])&gt;Table1[[#This Row],[Plan Revised]],0,IF(Table1[[#This Row],[Plan Revised]]=0,0,1-ABS(Table1[[#This Row],[Prod2]]-Table1[[#This Row],[Plan Revised]])/Table1[[#This Row],[Plan Revised]]))</f>
        <v>0</v>
      </c>
      <c r="AB2865" s="96"/>
      <c r="AC2865" s="98"/>
      <c r="AD2865"/>
      <c r="AF2865"/>
    </row>
    <row r="2866" spans="1:32">
      <c r="A2866" s="90" t="str">
        <f>IF(Table1[Week]=WeekSel,"Yes","No")</f>
        <v>No</v>
      </c>
      <c r="B2866" s="90" t="str">
        <f>IF((Table1[StartDate]&gt;=Date.GraphMin)*(Table1[StartDate]&lt;=Date.GraphMax)=1,"Yes","No")</f>
        <v>No</v>
      </c>
      <c r="C2866" s="90" t="str">
        <f>IF(OR(Table1[[#This Row],[Site]]="FOOD MILLING",Table1[[#This Row],[Site]]="GODACO"), "No", "Yes")</f>
        <v>Yes</v>
      </c>
      <c r="D2866" s="91">
        <f>MAX(DATE(Table1[Year],1,1),DATE(Table1[Year],1,1)-WEEKDAY(DATE(Table1[Year],1,1),2)+(Table1[WeekNum]-1)*7+1)</f>
        <v>44599</v>
      </c>
      <c r="E2866" s="91">
        <f>MIN(DATE(Table1[Year]+1,1,0),DATE(Table1[Year],1,1)-WEEKDAY(DATE(Table1[Year],1,1),2)+Table1[WeekNum]*7)</f>
        <v>44605</v>
      </c>
      <c r="F2866" s="15">
        <v>2022</v>
      </c>
      <c r="G2866" s="90">
        <f t="shared" si="88"/>
        <v>2</v>
      </c>
      <c r="H2866" s="93">
        <v>7</v>
      </c>
      <c r="I2866" s="207" t="str">
        <f>"W" &amp;Table1[[#This Row],[WeekNum]]</f>
        <v>W7</v>
      </c>
      <c r="J2866" s="94" t="str">
        <f t="shared" si="89"/>
        <v>22-W07</v>
      </c>
      <c r="K2866" s="95" t="s">
        <v>657</v>
      </c>
      <c r="L2866" s="4"/>
      <c r="M2866" s="95" t="s">
        <v>72</v>
      </c>
      <c r="N2866" s="11" t="s">
        <v>428</v>
      </c>
      <c r="O2866" s="266" t="s">
        <v>400</v>
      </c>
      <c r="P2866" s="11" t="s">
        <v>373</v>
      </c>
      <c r="Q2866" s="11" t="s">
        <v>419</v>
      </c>
      <c r="R2866" s="96">
        <v>0</v>
      </c>
      <c r="S2866" s="96">
        <v>0</v>
      </c>
      <c r="T2866" s="206">
        <f>ABS(Table1[[#This Row],[Prod]]-Table1[[#This Row],[Planned]])</f>
        <v>0</v>
      </c>
      <c r="U2866" s="209">
        <f>IF(ABS(Table1[[#This Row],[Prod]]-Table1[[#This Row],[Planned]])&gt;Table1[[#This Row],[Planned]],0,IF(Table1[[#This Row],[Planned]]=0,0,1-ABS(Table1[[#This Row],[Prod]]-Table1[[#This Row],[Planned]])/Table1[[#This Row],[Planned]]))</f>
        <v>0</v>
      </c>
      <c r="V2866" s="92"/>
      <c r="W2866" s="92"/>
      <c r="X2866" s="97">
        <v>0</v>
      </c>
      <c r="Y2866" s="206">
        <f>Table1[[#This Row],[Prod]]</f>
        <v>0</v>
      </c>
      <c r="Z2866" s="206">
        <f>ABS(Table1[[#This Row],[Prod2]]-Table1[[#This Row],[Plan Revised]])</f>
        <v>0</v>
      </c>
      <c r="AA2866" s="209">
        <f>IF(ABS(Table1[[#This Row],[Prod2]]-Table1[[#This Row],[Plan Revised]])&gt;Table1[[#This Row],[Plan Revised]],0,IF(Table1[[#This Row],[Plan Revised]]=0,0,1-ABS(Table1[[#This Row],[Prod2]]-Table1[[#This Row],[Plan Revised]])/Table1[[#This Row],[Plan Revised]]))</f>
        <v>0</v>
      </c>
      <c r="AB2866" s="96"/>
      <c r="AC2866" s="98"/>
      <c r="AD2866"/>
      <c r="AF2866"/>
    </row>
    <row r="2867" spans="1:32">
      <c r="A2867" s="90" t="str">
        <f>IF(Table1[Week]=WeekSel,"Yes","No")</f>
        <v>No</v>
      </c>
      <c r="B2867" s="90" t="str">
        <f>IF((Table1[StartDate]&gt;=Date.GraphMin)*(Table1[StartDate]&lt;=Date.GraphMax)=1,"Yes","No")</f>
        <v>No</v>
      </c>
      <c r="C2867" s="90" t="str">
        <f>IF(OR(Table1[[#This Row],[Site]]="FOOD MILLING",Table1[[#This Row],[Site]]="GODACO"), "No", "Yes")</f>
        <v>Yes</v>
      </c>
      <c r="D2867" s="91">
        <f>MAX(DATE(Table1[Year],1,1),DATE(Table1[Year],1,1)-WEEKDAY(DATE(Table1[Year],1,1),2)+(Table1[WeekNum]-1)*7+1)</f>
        <v>44599</v>
      </c>
      <c r="E2867" s="91">
        <f>MIN(DATE(Table1[Year]+1,1,0),DATE(Table1[Year],1,1)-WEEKDAY(DATE(Table1[Year],1,1),2)+Table1[WeekNum]*7)</f>
        <v>44605</v>
      </c>
      <c r="F2867" s="15">
        <v>2022</v>
      </c>
      <c r="G2867" s="90">
        <f t="shared" si="88"/>
        <v>2</v>
      </c>
      <c r="H2867" s="93">
        <v>7</v>
      </c>
      <c r="I2867" s="207" t="str">
        <f>"W" &amp;Table1[[#This Row],[WeekNum]]</f>
        <v>W7</v>
      </c>
      <c r="J2867" s="94" t="str">
        <f t="shared" si="89"/>
        <v>22-W07</v>
      </c>
      <c r="K2867" s="95" t="s">
        <v>658</v>
      </c>
      <c r="L2867" s="4"/>
      <c r="M2867" s="95" t="s">
        <v>72</v>
      </c>
      <c r="N2867" s="11" t="s">
        <v>428</v>
      </c>
      <c r="O2867" s="266" t="s">
        <v>374</v>
      </c>
      <c r="P2867" s="11" t="s">
        <v>376</v>
      </c>
      <c r="Q2867" s="11" t="s">
        <v>421</v>
      </c>
      <c r="R2867" s="96">
        <v>0</v>
      </c>
      <c r="S2867" s="96">
        <v>0</v>
      </c>
      <c r="T2867" s="206">
        <f>ABS(Table1[[#This Row],[Prod]]-Table1[[#This Row],[Planned]])</f>
        <v>0</v>
      </c>
      <c r="U2867" s="209">
        <f>IF(ABS(Table1[[#This Row],[Prod]]-Table1[[#This Row],[Planned]])&gt;Table1[[#This Row],[Planned]],0,IF(Table1[[#This Row],[Planned]]=0,0,1-ABS(Table1[[#This Row],[Prod]]-Table1[[#This Row],[Planned]])/Table1[[#This Row],[Planned]]))</f>
        <v>0</v>
      </c>
      <c r="V2867" s="92"/>
      <c r="W2867" s="92"/>
      <c r="X2867" s="97">
        <v>0</v>
      </c>
      <c r="Y2867" s="206">
        <f>Table1[[#This Row],[Prod]]</f>
        <v>0</v>
      </c>
      <c r="Z2867" s="206">
        <f>ABS(Table1[[#This Row],[Prod2]]-Table1[[#This Row],[Plan Revised]])</f>
        <v>0</v>
      </c>
      <c r="AA2867" s="209">
        <f>IF(ABS(Table1[[#This Row],[Prod2]]-Table1[[#This Row],[Plan Revised]])&gt;Table1[[#This Row],[Plan Revised]],0,IF(Table1[[#This Row],[Plan Revised]]=0,0,1-ABS(Table1[[#This Row],[Prod2]]-Table1[[#This Row],[Plan Revised]])/Table1[[#This Row],[Plan Revised]]))</f>
        <v>0</v>
      </c>
      <c r="AB2867" s="96"/>
      <c r="AC2867" s="98"/>
      <c r="AD2867"/>
      <c r="AF2867"/>
    </row>
    <row r="2868" spans="1:32">
      <c r="A2868" s="90" t="str">
        <f>IF(Table1[Week]=WeekSel,"Yes","No")</f>
        <v>No</v>
      </c>
      <c r="B2868" s="90" t="str">
        <f>IF((Table1[StartDate]&gt;=Date.GraphMin)*(Table1[StartDate]&lt;=Date.GraphMax)=1,"Yes","No")</f>
        <v>No</v>
      </c>
      <c r="C2868" s="90" t="str">
        <f>IF(OR(Table1[[#This Row],[Site]]="FOOD MILLING",Table1[[#This Row],[Site]]="GODACO"), "No", "Yes")</f>
        <v>Yes</v>
      </c>
      <c r="D2868" s="91">
        <f>MAX(DATE(Table1[Year],1,1),DATE(Table1[Year],1,1)-WEEKDAY(DATE(Table1[Year],1,1),2)+(Table1[WeekNum]-1)*7+1)</f>
        <v>44599</v>
      </c>
      <c r="E2868" s="91">
        <f>MIN(DATE(Table1[Year]+1,1,0),DATE(Table1[Year],1,1)-WEEKDAY(DATE(Table1[Year],1,1),2)+Table1[WeekNum]*7)</f>
        <v>44605</v>
      </c>
      <c r="F2868" s="15">
        <v>2022</v>
      </c>
      <c r="G2868" s="90">
        <f t="shared" si="88"/>
        <v>2</v>
      </c>
      <c r="H2868" s="93">
        <v>7</v>
      </c>
      <c r="I2868" s="207" t="str">
        <f>"W" &amp;Table1[[#This Row],[WeekNum]]</f>
        <v>W7</v>
      </c>
      <c r="J2868" s="94" t="str">
        <f t="shared" si="89"/>
        <v>22-W07</v>
      </c>
      <c r="K2868" s="95" t="s">
        <v>658</v>
      </c>
      <c r="L2868" s="4"/>
      <c r="M2868" s="95" t="s">
        <v>72</v>
      </c>
      <c r="N2868" s="11" t="s">
        <v>428</v>
      </c>
      <c r="O2868" s="266" t="s">
        <v>374</v>
      </c>
      <c r="P2868" s="11" t="s">
        <v>376</v>
      </c>
      <c r="Q2868" s="11" t="s">
        <v>419</v>
      </c>
      <c r="R2868" s="96">
        <v>0</v>
      </c>
      <c r="S2868" s="96">
        <v>0</v>
      </c>
      <c r="T2868" s="206">
        <f>ABS(Table1[[#This Row],[Prod]]-Table1[[#This Row],[Planned]])</f>
        <v>0</v>
      </c>
      <c r="U2868" s="209">
        <f>IF(ABS(Table1[[#This Row],[Prod]]-Table1[[#This Row],[Planned]])&gt;Table1[[#This Row],[Planned]],0,IF(Table1[[#This Row],[Planned]]=0,0,1-ABS(Table1[[#This Row],[Prod]]-Table1[[#This Row],[Planned]])/Table1[[#This Row],[Planned]]))</f>
        <v>0</v>
      </c>
      <c r="V2868" s="92"/>
      <c r="W2868" s="92"/>
      <c r="X2868" s="97">
        <v>0</v>
      </c>
      <c r="Y2868" s="206">
        <f>Table1[[#This Row],[Prod]]</f>
        <v>0</v>
      </c>
      <c r="Z2868" s="206">
        <f>ABS(Table1[[#This Row],[Prod2]]-Table1[[#This Row],[Plan Revised]])</f>
        <v>0</v>
      </c>
      <c r="AA2868" s="209">
        <f>IF(ABS(Table1[[#This Row],[Prod2]]-Table1[[#This Row],[Plan Revised]])&gt;Table1[[#This Row],[Plan Revised]],0,IF(Table1[[#This Row],[Plan Revised]]=0,0,1-ABS(Table1[[#This Row],[Prod2]]-Table1[[#This Row],[Plan Revised]])/Table1[[#This Row],[Plan Revised]]))</f>
        <v>0</v>
      </c>
      <c r="AB2868" s="96"/>
      <c r="AC2868" s="98"/>
      <c r="AD2868"/>
      <c r="AF2868"/>
    </row>
    <row r="2869" spans="1:32">
      <c r="A2869" s="90" t="str">
        <f>IF(Table1[Week]=WeekSel,"Yes","No")</f>
        <v>No</v>
      </c>
      <c r="B2869" s="90" t="str">
        <f>IF((Table1[StartDate]&gt;=Date.GraphMin)*(Table1[StartDate]&lt;=Date.GraphMax)=1,"Yes","No")</f>
        <v>No</v>
      </c>
      <c r="C2869" s="90" t="str">
        <f>IF(OR(Table1[[#This Row],[Site]]="FOOD MILLING",Table1[[#This Row],[Site]]="GODACO"), "No", "Yes")</f>
        <v>Yes</v>
      </c>
      <c r="D2869" s="91">
        <f>MAX(DATE(Table1[Year],1,1),DATE(Table1[Year],1,1)-WEEKDAY(DATE(Table1[Year],1,1),2)+(Table1[WeekNum]-1)*7+1)</f>
        <v>44599</v>
      </c>
      <c r="E2869" s="91">
        <f>MIN(DATE(Table1[Year]+1,1,0),DATE(Table1[Year],1,1)-WEEKDAY(DATE(Table1[Year],1,1),2)+Table1[WeekNum]*7)</f>
        <v>44605</v>
      </c>
      <c r="F2869" s="15">
        <v>2022</v>
      </c>
      <c r="G2869" s="90">
        <f t="shared" si="88"/>
        <v>2</v>
      </c>
      <c r="H2869" s="93">
        <v>7</v>
      </c>
      <c r="I2869" s="207" t="str">
        <f>"W" &amp;Table1[[#This Row],[WeekNum]]</f>
        <v>W7</v>
      </c>
      <c r="J2869" s="94" t="str">
        <f t="shared" si="89"/>
        <v>22-W07</v>
      </c>
      <c r="K2869" s="95" t="s">
        <v>659</v>
      </c>
      <c r="L2869" s="4"/>
      <c r="M2869" s="95" t="s">
        <v>72</v>
      </c>
      <c r="N2869" s="11" t="s">
        <v>428</v>
      </c>
      <c r="O2869" s="266" t="s">
        <v>374</v>
      </c>
      <c r="P2869" s="11" t="s">
        <v>376</v>
      </c>
      <c r="Q2869" s="11" t="s">
        <v>421</v>
      </c>
      <c r="R2869" s="96">
        <v>0</v>
      </c>
      <c r="S2869" s="96">
        <v>0</v>
      </c>
      <c r="T2869" s="206">
        <f>ABS(Table1[[#This Row],[Prod]]-Table1[[#This Row],[Planned]])</f>
        <v>0</v>
      </c>
      <c r="U2869" s="209">
        <f>IF(ABS(Table1[[#This Row],[Prod]]-Table1[[#This Row],[Planned]])&gt;Table1[[#This Row],[Planned]],0,IF(Table1[[#This Row],[Planned]]=0,0,1-ABS(Table1[[#This Row],[Prod]]-Table1[[#This Row],[Planned]])/Table1[[#This Row],[Planned]]))</f>
        <v>0</v>
      </c>
      <c r="V2869" s="92"/>
      <c r="W2869" s="92"/>
      <c r="X2869" s="97">
        <v>0</v>
      </c>
      <c r="Y2869" s="206">
        <f>Table1[[#This Row],[Prod]]</f>
        <v>0</v>
      </c>
      <c r="Z2869" s="206">
        <f>ABS(Table1[[#This Row],[Prod2]]-Table1[[#This Row],[Plan Revised]])</f>
        <v>0</v>
      </c>
      <c r="AA2869" s="209">
        <f>IF(ABS(Table1[[#This Row],[Prod2]]-Table1[[#This Row],[Plan Revised]])&gt;Table1[[#This Row],[Plan Revised]],0,IF(Table1[[#This Row],[Plan Revised]]=0,0,1-ABS(Table1[[#This Row],[Prod2]]-Table1[[#This Row],[Plan Revised]])/Table1[[#This Row],[Plan Revised]]))</f>
        <v>0</v>
      </c>
      <c r="AB2869" s="96"/>
      <c r="AC2869" s="98"/>
      <c r="AD2869"/>
      <c r="AF2869"/>
    </row>
    <row r="2870" spans="1:32">
      <c r="A2870" s="90" t="str">
        <f>IF(Table1[Week]=WeekSel,"Yes","No")</f>
        <v>No</v>
      </c>
      <c r="B2870" s="90" t="str">
        <f>IF((Table1[StartDate]&gt;=Date.GraphMin)*(Table1[StartDate]&lt;=Date.GraphMax)=1,"Yes","No")</f>
        <v>No</v>
      </c>
      <c r="C2870" s="90" t="str">
        <f>IF(OR(Table1[[#This Row],[Site]]="FOOD MILLING",Table1[[#This Row],[Site]]="GODACO"), "No", "Yes")</f>
        <v>Yes</v>
      </c>
      <c r="D2870" s="91">
        <f>MAX(DATE(Table1[Year],1,1),DATE(Table1[Year],1,1)-WEEKDAY(DATE(Table1[Year],1,1),2)+(Table1[WeekNum]-1)*7+1)</f>
        <v>44599</v>
      </c>
      <c r="E2870" s="91">
        <f>MIN(DATE(Table1[Year]+1,1,0),DATE(Table1[Year],1,1)-WEEKDAY(DATE(Table1[Year],1,1),2)+Table1[WeekNum]*7)</f>
        <v>44605</v>
      </c>
      <c r="F2870" s="15">
        <v>2022</v>
      </c>
      <c r="G2870" s="90">
        <f t="shared" si="88"/>
        <v>2</v>
      </c>
      <c r="H2870" s="93">
        <v>7</v>
      </c>
      <c r="I2870" s="207" t="str">
        <f>"W" &amp;Table1[[#This Row],[WeekNum]]</f>
        <v>W7</v>
      </c>
      <c r="J2870" s="94" t="str">
        <f t="shared" si="89"/>
        <v>22-W07</v>
      </c>
      <c r="K2870" s="95" t="s">
        <v>659</v>
      </c>
      <c r="L2870" s="4"/>
      <c r="M2870" s="95" t="s">
        <v>72</v>
      </c>
      <c r="N2870" s="11" t="s">
        <v>428</v>
      </c>
      <c r="O2870" s="266" t="s">
        <v>374</v>
      </c>
      <c r="P2870" s="11" t="s">
        <v>376</v>
      </c>
      <c r="Q2870" s="11" t="s">
        <v>419</v>
      </c>
      <c r="R2870" s="96">
        <v>0</v>
      </c>
      <c r="S2870" s="96">
        <v>12099.600000000002</v>
      </c>
      <c r="T2870" s="206">
        <f>ABS(Table1[[#This Row],[Prod]]-Table1[[#This Row],[Planned]])</f>
        <v>12099.600000000002</v>
      </c>
      <c r="U2870" s="209">
        <f>IF(ABS(Table1[[#This Row],[Prod]]-Table1[[#This Row],[Planned]])&gt;Table1[[#This Row],[Planned]],0,IF(Table1[[#This Row],[Planned]]=0,0,1-ABS(Table1[[#This Row],[Prod]]-Table1[[#This Row],[Planned]])/Table1[[#This Row],[Planned]]))</f>
        <v>0</v>
      </c>
      <c r="V2870" s="92"/>
      <c r="W2870" s="92"/>
      <c r="X2870" s="97">
        <v>11880</v>
      </c>
      <c r="Y2870" s="206">
        <f>Table1[[#This Row],[Prod]]</f>
        <v>12099.600000000002</v>
      </c>
      <c r="Z2870" s="206">
        <f>ABS(Table1[[#This Row],[Prod2]]-Table1[[#This Row],[Plan Revised]])</f>
        <v>219.60000000000218</v>
      </c>
      <c r="AA2870" s="209">
        <f>IF(ABS(Table1[[#This Row],[Prod2]]-Table1[[#This Row],[Plan Revised]])&gt;Table1[[#This Row],[Plan Revised]],0,IF(Table1[[#This Row],[Plan Revised]]=0,0,1-ABS(Table1[[#This Row],[Prod2]]-Table1[[#This Row],[Plan Revised]])/Table1[[#This Row],[Plan Revised]]))</f>
        <v>0.98151515151515134</v>
      </c>
      <c r="AB2870" s="96"/>
      <c r="AC2870" s="98"/>
      <c r="AD2870"/>
      <c r="AF2870"/>
    </row>
    <row r="2871" spans="1:32">
      <c r="A2871" s="90" t="str">
        <f>IF(Table1[Week]=WeekSel,"Yes","No")</f>
        <v>No</v>
      </c>
      <c r="B2871" s="90" t="str">
        <f>IF((Table1[StartDate]&gt;=Date.GraphMin)*(Table1[StartDate]&lt;=Date.GraphMax)=1,"Yes","No")</f>
        <v>No</v>
      </c>
      <c r="C2871" s="90" t="str">
        <f>IF(OR(Table1[[#This Row],[Site]]="FOOD MILLING",Table1[[#This Row],[Site]]="GODACO"), "No", "Yes")</f>
        <v>Yes</v>
      </c>
      <c r="D2871" s="91">
        <f>MAX(DATE(Table1[Year],1,1),DATE(Table1[Year],1,1)-WEEKDAY(DATE(Table1[Year],1,1),2)+(Table1[WeekNum]-1)*7+1)</f>
        <v>44599</v>
      </c>
      <c r="E2871" s="91">
        <f>MIN(DATE(Table1[Year]+1,1,0),DATE(Table1[Year],1,1)-WEEKDAY(DATE(Table1[Year],1,1),2)+Table1[WeekNum]*7)</f>
        <v>44605</v>
      </c>
      <c r="F2871" s="15">
        <v>2022</v>
      </c>
      <c r="G2871" s="90">
        <f t="shared" si="88"/>
        <v>2</v>
      </c>
      <c r="H2871" s="93">
        <v>7</v>
      </c>
      <c r="I2871" s="207" t="str">
        <f>"W" &amp;Table1[[#This Row],[WeekNum]]</f>
        <v>W7</v>
      </c>
      <c r="J2871" s="94" t="str">
        <f t="shared" si="89"/>
        <v>22-W07</v>
      </c>
      <c r="K2871" s="95" t="s">
        <v>660</v>
      </c>
      <c r="L2871" s="4"/>
      <c r="M2871" s="95" t="s">
        <v>72</v>
      </c>
      <c r="N2871" s="11" t="s">
        <v>428</v>
      </c>
      <c r="O2871" s="266" t="s">
        <v>374</v>
      </c>
      <c r="P2871" s="11" t="s">
        <v>376</v>
      </c>
      <c r="Q2871" s="11" t="s">
        <v>421</v>
      </c>
      <c r="R2871" s="96">
        <v>0</v>
      </c>
      <c r="S2871" s="96">
        <v>0</v>
      </c>
      <c r="T2871" s="206">
        <f>ABS(Table1[[#This Row],[Prod]]-Table1[[#This Row],[Planned]])</f>
        <v>0</v>
      </c>
      <c r="U2871" s="209">
        <f>IF(ABS(Table1[[#This Row],[Prod]]-Table1[[#This Row],[Planned]])&gt;Table1[[#This Row],[Planned]],0,IF(Table1[[#This Row],[Planned]]=0,0,1-ABS(Table1[[#This Row],[Prod]]-Table1[[#This Row],[Planned]])/Table1[[#This Row],[Planned]]))</f>
        <v>0</v>
      </c>
      <c r="V2871" s="92"/>
      <c r="W2871" s="92"/>
      <c r="X2871" s="97">
        <v>0</v>
      </c>
      <c r="Y2871" s="206">
        <f>Table1[[#This Row],[Prod]]</f>
        <v>0</v>
      </c>
      <c r="Z2871" s="206">
        <f>ABS(Table1[[#This Row],[Prod2]]-Table1[[#This Row],[Plan Revised]])</f>
        <v>0</v>
      </c>
      <c r="AA2871" s="209">
        <f>IF(ABS(Table1[[#This Row],[Prod2]]-Table1[[#This Row],[Plan Revised]])&gt;Table1[[#This Row],[Plan Revised]],0,IF(Table1[[#This Row],[Plan Revised]]=0,0,1-ABS(Table1[[#This Row],[Prod2]]-Table1[[#This Row],[Plan Revised]])/Table1[[#This Row],[Plan Revised]]))</f>
        <v>0</v>
      </c>
      <c r="AB2871" s="96"/>
      <c r="AC2871" s="98"/>
      <c r="AD2871"/>
      <c r="AF2871"/>
    </row>
    <row r="2872" spans="1:32">
      <c r="A2872" s="90" t="str">
        <f>IF(Table1[Week]=WeekSel,"Yes","No")</f>
        <v>No</v>
      </c>
      <c r="B2872" s="90" t="str">
        <f>IF((Table1[StartDate]&gt;=Date.GraphMin)*(Table1[StartDate]&lt;=Date.GraphMax)=1,"Yes","No")</f>
        <v>No</v>
      </c>
      <c r="C2872" s="90" t="str">
        <f>IF(OR(Table1[[#This Row],[Site]]="FOOD MILLING",Table1[[#This Row],[Site]]="GODACO"), "No", "Yes")</f>
        <v>Yes</v>
      </c>
      <c r="D2872" s="91">
        <f>MAX(DATE(Table1[Year],1,1),DATE(Table1[Year],1,1)-WEEKDAY(DATE(Table1[Year],1,1),2)+(Table1[WeekNum]-1)*7+1)</f>
        <v>44599</v>
      </c>
      <c r="E2872" s="91">
        <f>MIN(DATE(Table1[Year]+1,1,0),DATE(Table1[Year],1,1)-WEEKDAY(DATE(Table1[Year],1,1),2)+Table1[WeekNum]*7)</f>
        <v>44605</v>
      </c>
      <c r="F2872" s="15">
        <v>2022</v>
      </c>
      <c r="G2872" s="90">
        <f t="shared" si="88"/>
        <v>2</v>
      </c>
      <c r="H2872" s="93">
        <v>7</v>
      </c>
      <c r="I2872" s="207" t="str">
        <f>"W" &amp;Table1[[#This Row],[WeekNum]]</f>
        <v>W7</v>
      </c>
      <c r="J2872" s="94" t="str">
        <f t="shared" si="89"/>
        <v>22-W07</v>
      </c>
      <c r="K2872" s="95" t="s">
        <v>660</v>
      </c>
      <c r="L2872" s="4"/>
      <c r="M2872" s="95" t="s">
        <v>72</v>
      </c>
      <c r="N2872" s="11" t="s">
        <v>428</v>
      </c>
      <c r="O2872" s="266" t="s">
        <v>374</v>
      </c>
      <c r="P2872" s="11" t="s">
        <v>376</v>
      </c>
      <c r="Q2872" s="11" t="s">
        <v>419</v>
      </c>
      <c r="R2872" s="96">
        <v>0</v>
      </c>
      <c r="S2872" s="96">
        <v>4545.5</v>
      </c>
      <c r="T2872" s="206">
        <f>ABS(Table1[[#This Row],[Prod]]-Table1[[#This Row],[Planned]])</f>
        <v>4545.5</v>
      </c>
      <c r="U2872" s="209">
        <f>IF(ABS(Table1[[#This Row],[Prod]]-Table1[[#This Row],[Planned]])&gt;Table1[[#This Row],[Planned]],0,IF(Table1[[#This Row],[Planned]]=0,0,1-ABS(Table1[[#This Row],[Prod]]-Table1[[#This Row],[Planned]])/Table1[[#This Row],[Planned]]))</f>
        <v>0</v>
      </c>
      <c r="V2872" s="92"/>
      <c r="W2872" s="92"/>
      <c r="X2872" s="97">
        <v>3960</v>
      </c>
      <c r="Y2872" s="206">
        <f>Table1[[#This Row],[Prod]]</f>
        <v>4545.5</v>
      </c>
      <c r="Z2872" s="206">
        <f>ABS(Table1[[#This Row],[Prod2]]-Table1[[#This Row],[Plan Revised]])</f>
        <v>585.5</v>
      </c>
      <c r="AA2872" s="209">
        <f>IF(ABS(Table1[[#This Row],[Prod2]]-Table1[[#This Row],[Plan Revised]])&gt;Table1[[#This Row],[Plan Revised]],0,IF(Table1[[#This Row],[Plan Revised]]=0,0,1-ABS(Table1[[#This Row],[Prod2]]-Table1[[#This Row],[Plan Revised]])/Table1[[#This Row],[Plan Revised]]))</f>
        <v>0.85214646464646471</v>
      </c>
      <c r="AB2872" s="96"/>
      <c r="AC2872" s="98"/>
      <c r="AD2872"/>
      <c r="AF2872"/>
    </row>
    <row r="2873" spans="1:32">
      <c r="A2873" s="90" t="str">
        <f>IF(Table1[Week]=WeekSel,"Yes","No")</f>
        <v>No</v>
      </c>
      <c r="B2873" s="90" t="str">
        <f>IF((Table1[StartDate]&gt;=Date.GraphMin)*(Table1[StartDate]&lt;=Date.GraphMax)=1,"Yes","No")</f>
        <v>No</v>
      </c>
      <c r="C2873" s="90" t="str">
        <f>IF(OR(Table1[[#This Row],[Site]]="FOOD MILLING",Table1[[#This Row],[Site]]="GODACO"), "No", "Yes")</f>
        <v>Yes</v>
      </c>
      <c r="D2873" s="91">
        <f>MAX(DATE(Table1[Year],1,1),DATE(Table1[Year],1,1)-WEEKDAY(DATE(Table1[Year],1,1),2)+(Table1[WeekNum]-1)*7+1)</f>
        <v>44599</v>
      </c>
      <c r="E2873" s="91">
        <f>MIN(DATE(Table1[Year]+1,1,0),DATE(Table1[Year],1,1)-WEEKDAY(DATE(Table1[Year],1,1),2)+Table1[WeekNum]*7)</f>
        <v>44605</v>
      </c>
      <c r="F2873" s="15">
        <v>2022</v>
      </c>
      <c r="G2873" s="90">
        <f t="shared" si="88"/>
        <v>2</v>
      </c>
      <c r="H2873" s="93">
        <v>7</v>
      </c>
      <c r="I2873" s="207" t="str">
        <f>"W" &amp;Table1[[#This Row],[WeekNum]]</f>
        <v>W7</v>
      </c>
      <c r="J2873" s="94" t="str">
        <f t="shared" si="89"/>
        <v>22-W07</v>
      </c>
      <c r="K2873" s="95" t="s">
        <v>661</v>
      </c>
      <c r="L2873" s="4"/>
      <c r="M2873" s="95" t="s">
        <v>72</v>
      </c>
      <c r="N2873" s="11" t="s">
        <v>428</v>
      </c>
      <c r="O2873" s="266" t="s">
        <v>374</v>
      </c>
      <c r="P2873" s="11" t="s">
        <v>376</v>
      </c>
      <c r="Q2873" s="11" t="s">
        <v>421</v>
      </c>
      <c r="R2873" s="96">
        <v>0</v>
      </c>
      <c r="S2873" s="96">
        <v>0</v>
      </c>
      <c r="T2873" s="206">
        <f>ABS(Table1[[#This Row],[Prod]]-Table1[[#This Row],[Planned]])</f>
        <v>0</v>
      </c>
      <c r="U2873" s="209">
        <f>IF(ABS(Table1[[#This Row],[Prod]]-Table1[[#This Row],[Planned]])&gt;Table1[[#This Row],[Planned]],0,IF(Table1[[#This Row],[Planned]]=0,0,1-ABS(Table1[[#This Row],[Prod]]-Table1[[#This Row],[Planned]])/Table1[[#This Row],[Planned]]))</f>
        <v>0</v>
      </c>
      <c r="V2873" s="92"/>
      <c r="W2873" s="92"/>
      <c r="X2873" s="97">
        <v>0</v>
      </c>
      <c r="Y2873" s="206">
        <f>Table1[[#This Row],[Prod]]</f>
        <v>0</v>
      </c>
      <c r="Z2873" s="206">
        <f>ABS(Table1[[#This Row],[Prod2]]-Table1[[#This Row],[Plan Revised]])</f>
        <v>0</v>
      </c>
      <c r="AA2873" s="209">
        <f>IF(ABS(Table1[[#This Row],[Prod2]]-Table1[[#This Row],[Plan Revised]])&gt;Table1[[#This Row],[Plan Revised]],0,IF(Table1[[#This Row],[Plan Revised]]=0,0,1-ABS(Table1[[#This Row],[Prod2]]-Table1[[#This Row],[Plan Revised]])/Table1[[#This Row],[Plan Revised]]))</f>
        <v>0</v>
      </c>
      <c r="AB2873" s="96"/>
      <c r="AC2873" s="98"/>
      <c r="AD2873"/>
      <c r="AF2873"/>
    </row>
    <row r="2874" spans="1:32">
      <c r="A2874" s="90" t="str">
        <f>IF(Table1[Week]=WeekSel,"Yes","No")</f>
        <v>No</v>
      </c>
      <c r="B2874" s="90" t="str">
        <f>IF((Table1[StartDate]&gt;=Date.GraphMin)*(Table1[StartDate]&lt;=Date.GraphMax)=1,"Yes","No")</f>
        <v>No</v>
      </c>
      <c r="C2874" s="90" t="str">
        <f>IF(OR(Table1[[#This Row],[Site]]="FOOD MILLING",Table1[[#This Row],[Site]]="GODACO"), "No", "Yes")</f>
        <v>Yes</v>
      </c>
      <c r="D2874" s="91">
        <f>MAX(DATE(Table1[Year],1,1),DATE(Table1[Year],1,1)-WEEKDAY(DATE(Table1[Year],1,1),2)+(Table1[WeekNum]-1)*7+1)</f>
        <v>44599</v>
      </c>
      <c r="E2874" s="91">
        <f>MIN(DATE(Table1[Year]+1,1,0),DATE(Table1[Year],1,1)-WEEKDAY(DATE(Table1[Year],1,1),2)+Table1[WeekNum]*7)</f>
        <v>44605</v>
      </c>
      <c r="F2874" s="15">
        <v>2022</v>
      </c>
      <c r="G2874" s="90">
        <f t="shared" si="88"/>
        <v>2</v>
      </c>
      <c r="H2874" s="93">
        <v>7</v>
      </c>
      <c r="I2874" s="207" t="str">
        <f>"W" &amp;Table1[[#This Row],[WeekNum]]</f>
        <v>W7</v>
      </c>
      <c r="J2874" s="94" t="str">
        <f t="shared" si="89"/>
        <v>22-W07</v>
      </c>
      <c r="K2874" s="95" t="s">
        <v>662</v>
      </c>
      <c r="L2874" s="4"/>
      <c r="M2874" s="95" t="s">
        <v>72</v>
      </c>
      <c r="N2874" s="11" t="s">
        <v>428</v>
      </c>
      <c r="O2874" s="266" t="s">
        <v>374</v>
      </c>
      <c r="P2874" s="11" t="s">
        <v>376</v>
      </c>
      <c r="Q2874" s="11" t="s">
        <v>421</v>
      </c>
      <c r="R2874" s="96">
        <v>0</v>
      </c>
      <c r="S2874" s="96">
        <v>0</v>
      </c>
      <c r="T2874" s="206">
        <f>ABS(Table1[[#This Row],[Prod]]-Table1[[#This Row],[Planned]])</f>
        <v>0</v>
      </c>
      <c r="U2874" s="209">
        <f>IF(ABS(Table1[[#This Row],[Prod]]-Table1[[#This Row],[Planned]])&gt;Table1[[#This Row],[Planned]],0,IF(Table1[[#This Row],[Planned]]=0,0,1-ABS(Table1[[#This Row],[Prod]]-Table1[[#This Row],[Planned]])/Table1[[#This Row],[Planned]]))</f>
        <v>0</v>
      </c>
      <c r="V2874" s="92"/>
      <c r="W2874" s="92"/>
      <c r="X2874" s="97">
        <v>0</v>
      </c>
      <c r="Y2874" s="206">
        <f>Table1[[#This Row],[Prod]]</f>
        <v>0</v>
      </c>
      <c r="Z2874" s="206">
        <f>ABS(Table1[[#This Row],[Prod2]]-Table1[[#This Row],[Plan Revised]])</f>
        <v>0</v>
      </c>
      <c r="AA2874" s="209">
        <f>IF(ABS(Table1[[#This Row],[Prod2]]-Table1[[#This Row],[Plan Revised]])&gt;Table1[[#This Row],[Plan Revised]],0,IF(Table1[[#This Row],[Plan Revised]]=0,0,1-ABS(Table1[[#This Row],[Prod2]]-Table1[[#This Row],[Plan Revised]])/Table1[[#This Row],[Plan Revised]]))</f>
        <v>0</v>
      </c>
      <c r="AB2874" s="96"/>
      <c r="AC2874" s="98"/>
      <c r="AD2874"/>
      <c r="AF2874"/>
    </row>
    <row r="2875" spans="1:32">
      <c r="A2875" s="90" t="str">
        <f>IF(Table1[Week]=WeekSel,"Yes","No")</f>
        <v>No</v>
      </c>
      <c r="B2875" s="90" t="str">
        <f>IF((Table1[StartDate]&gt;=Date.GraphMin)*(Table1[StartDate]&lt;=Date.GraphMax)=1,"Yes","No")</f>
        <v>No</v>
      </c>
      <c r="C2875" s="90" t="str">
        <f>IF(OR(Table1[[#This Row],[Site]]="FOOD MILLING",Table1[[#This Row],[Site]]="GODACO"), "No", "Yes")</f>
        <v>Yes</v>
      </c>
      <c r="D2875" s="91">
        <f>MAX(DATE(Table1[Year],1,1),DATE(Table1[Year],1,1)-WEEKDAY(DATE(Table1[Year],1,1),2)+(Table1[WeekNum]-1)*7+1)</f>
        <v>44599</v>
      </c>
      <c r="E2875" s="91">
        <f>MIN(DATE(Table1[Year]+1,1,0),DATE(Table1[Year],1,1)-WEEKDAY(DATE(Table1[Year],1,1),2)+Table1[WeekNum]*7)</f>
        <v>44605</v>
      </c>
      <c r="F2875" s="15">
        <v>2022</v>
      </c>
      <c r="G2875" s="90">
        <f t="shared" si="88"/>
        <v>2</v>
      </c>
      <c r="H2875" s="93">
        <v>7</v>
      </c>
      <c r="I2875" s="207" t="str">
        <f>"W" &amp;Table1[[#This Row],[WeekNum]]</f>
        <v>W7</v>
      </c>
      <c r="J2875" s="94" t="str">
        <f t="shared" si="89"/>
        <v>22-W07</v>
      </c>
      <c r="K2875" s="95" t="s">
        <v>662</v>
      </c>
      <c r="L2875" s="4"/>
      <c r="M2875" s="95" t="s">
        <v>72</v>
      </c>
      <c r="N2875" s="11" t="s">
        <v>428</v>
      </c>
      <c r="O2875" s="266" t="s">
        <v>374</v>
      </c>
      <c r="P2875" s="11" t="s">
        <v>376</v>
      </c>
      <c r="Q2875" s="11" t="s">
        <v>419</v>
      </c>
      <c r="R2875" s="96">
        <v>0</v>
      </c>
      <c r="S2875" s="96">
        <v>5208</v>
      </c>
      <c r="T2875" s="206">
        <f>ABS(Table1[[#This Row],[Prod]]-Table1[[#This Row],[Planned]])</f>
        <v>5208</v>
      </c>
      <c r="U2875" s="209">
        <f>IF(ABS(Table1[[#This Row],[Prod]]-Table1[[#This Row],[Planned]])&gt;Table1[[#This Row],[Planned]],0,IF(Table1[[#This Row],[Planned]]=0,0,1-ABS(Table1[[#This Row],[Prod]]-Table1[[#This Row],[Planned]])/Table1[[#This Row],[Planned]]))</f>
        <v>0</v>
      </c>
      <c r="V2875" s="92"/>
      <c r="W2875" s="92"/>
      <c r="X2875" s="97">
        <v>5940</v>
      </c>
      <c r="Y2875" s="206">
        <f>Table1[[#This Row],[Prod]]</f>
        <v>5208</v>
      </c>
      <c r="Z2875" s="206">
        <f>ABS(Table1[[#This Row],[Prod2]]-Table1[[#This Row],[Plan Revised]])</f>
        <v>732</v>
      </c>
      <c r="AA2875" s="209">
        <f>IF(ABS(Table1[[#This Row],[Prod2]]-Table1[[#This Row],[Plan Revised]])&gt;Table1[[#This Row],[Plan Revised]],0,IF(Table1[[#This Row],[Plan Revised]]=0,0,1-ABS(Table1[[#This Row],[Prod2]]-Table1[[#This Row],[Plan Revised]])/Table1[[#This Row],[Plan Revised]]))</f>
        <v>0.87676767676767675</v>
      </c>
      <c r="AB2875" s="96"/>
      <c r="AC2875" s="98"/>
      <c r="AD2875"/>
      <c r="AF2875"/>
    </row>
    <row r="2876" spans="1:32">
      <c r="A2876" s="90" t="str">
        <f>IF(Table1[Week]=WeekSel,"Yes","No")</f>
        <v>No</v>
      </c>
      <c r="B2876" s="90" t="str">
        <f>IF((Table1[StartDate]&gt;=Date.GraphMin)*(Table1[StartDate]&lt;=Date.GraphMax)=1,"Yes","No")</f>
        <v>No</v>
      </c>
      <c r="C2876" s="90" t="str">
        <f>IF(OR(Table1[[#This Row],[Site]]="FOOD MILLING",Table1[[#This Row],[Site]]="GODACO"), "No", "Yes")</f>
        <v>Yes</v>
      </c>
      <c r="D2876" s="91">
        <f>MAX(DATE(Table1[Year],1,1),DATE(Table1[Year],1,1)-WEEKDAY(DATE(Table1[Year],1,1),2)+(Table1[WeekNum]-1)*7+1)</f>
        <v>44599</v>
      </c>
      <c r="E2876" s="91">
        <f>MIN(DATE(Table1[Year]+1,1,0),DATE(Table1[Year],1,1)-WEEKDAY(DATE(Table1[Year],1,1),2)+Table1[WeekNum]*7)</f>
        <v>44605</v>
      </c>
      <c r="F2876" s="15">
        <v>2022</v>
      </c>
      <c r="G2876" s="90">
        <f t="shared" si="88"/>
        <v>2</v>
      </c>
      <c r="H2876" s="93">
        <v>7</v>
      </c>
      <c r="I2876" s="207" t="str">
        <f>"W" &amp;Table1[[#This Row],[WeekNum]]</f>
        <v>W7</v>
      </c>
      <c r="J2876" s="94" t="str">
        <f t="shared" si="89"/>
        <v>22-W07</v>
      </c>
      <c r="K2876" s="95" t="s">
        <v>663</v>
      </c>
      <c r="L2876" s="4"/>
      <c r="M2876" s="95" t="s">
        <v>72</v>
      </c>
      <c r="N2876" s="11" t="s">
        <v>428</v>
      </c>
      <c r="O2876" s="266" t="s">
        <v>374</v>
      </c>
      <c r="P2876" s="11" t="s">
        <v>376</v>
      </c>
      <c r="Q2876" s="11" t="s">
        <v>421</v>
      </c>
      <c r="R2876" s="96">
        <v>6800</v>
      </c>
      <c r="S2876" s="96">
        <v>7373</v>
      </c>
      <c r="T2876" s="206">
        <f>ABS(Table1[[#This Row],[Prod]]-Table1[[#This Row],[Planned]])</f>
        <v>573</v>
      </c>
      <c r="U2876" s="209">
        <f>IF(ABS(Table1[[#This Row],[Prod]]-Table1[[#This Row],[Planned]])&gt;Table1[[#This Row],[Planned]],0,IF(Table1[[#This Row],[Planned]]=0,0,1-ABS(Table1[[#This Row],[Prod]]-Table1[[#This Row],[Planned]])/Table1[[#This Row],[Planned]]))</f>
        <v>0.91573529411764709</v>
      </c>
      <c r="V2876" s="92"/>
      <c r="W2876" s="92"/>
      <c r="X2876" s="97">
        <v>6800</v>
      </c>
      <c r="Y2876" s="206">
        <f>Table1[[#This Row],[Prod]]</f>
        <v>7373</v>
      </c>
      <c r="Z2876" s="206">
        <f>ABS(Table1[[#This Row],[Prod2]]-Table1[[#This Row],[Plan Revised]])</f>
        <v>573</v>
      </c>
      <c r="AA2876" s="209">
        <f>IF(ABS(Table1[[#This Row],[Prod2]]-Table1[[#This Row],[Plan Revised]])&gt;Table1[[#This Row],[Plan Revised]],0,IF(Table1[[#This Row],[Plan Revised]]=0,0,1-ABS(Table1[[#This Row],[Prod2]]-Table1[[#This Row],[Plan Revised]])/Table1[[#This Row],[Plan Revised]]))</f>
        <v>0.91573529411764709</v>
      </c>
      <c r="AB2876" s="96"/>
      <c r="AC2876" s="98"/>
      <c r="AD2876"/>
      <c r="AF2876"/>
    </row>
    <row r="2877" spans="1:32">
      <c r="A2877" s="90" t="str">
        <f>IF(Table1[Week]=WeekSel,"Yes","No")</f>
        <v>No</v>
      </c>
      <c r="B2877" s="90" t="str">
        <f>IF((Table1[StartDate]&gt;=Date.GraphMin)*(Table1[StartDate]&lt;=Date.GraphMax)=1,"Yes","No")</f>
        <v>No</v>
      </c>
      <c r="C2877" s="90" t="str">
        <f>IF(OR(Table1[[#This Row],[Site]]="FOOD MILLING",Table1[[#This Row],[Site]]="GODACO"), "No", "Yes")</f>
        <v>Yes</v>
      </c>
      <c r="D2877" s="91">
        <f>MAX(DATE(Table1[Year],1,1),DATE(Table1[Year],1,1)-WEEKDAY(DATE(Table1[Year],1,1),2)+(Table1[WeekNum]-1)*7+1)</f>
        <v>44599</v>
      </c>
      <c r="E2877" s="91">
        <f>MIN(DATE(Table1[Year]+1,1,0),DATE(Table1[Year],1,1)-WEEKDAY(DATE(Table1[Year],1,1),2)+Table1[WeekNum]*7)</f>
        <v>44605</v>
      </c>
      <c r="F2877" s="15">
        <v>2022</v>
      </c>
      <c r="G2877" s="90">
        <f t="shared" si="88"/>
        <v>2</v>
      </c>
      <c r="H2877" s="93">
        <v>7</v>
      </c>
      <c r="I2877" s="207" t="str">
        <f>"W" &amp;Table1[[#This Row],[WeekNum]]</f>
        <v>W7</v>
      </c>
      <c r="J2877" s="94" t="str">
        <f t="shared" si="89"/>
        <v>22-W07</v>
      </c>
      <c r="K2877" s="95" t="s">
        <v>664</v>
      </c>
      <c r="L2877" s="4"/>
      <c r="M2877" s="95" t="s">
        <v>72</v>
      </c>
      <c r="N2877" s="11" t="s">
        <v>428</v>
      </c>
      <c r="O2877" s="266" t="s">
        <v>424</v>
      </c>
      <c r="P2877" s="11" t="s">
        <v>379</v>
      </c>
      <c r="Q2877" s="11" t="s">
        <v>421</v>
      </c>
      <c r="R2877" s="96">
        <v>2000</v>
      </c>
      <c r="S2877" s="96">
        <v>1992.6</v>
      </c>
      <c r="T2877" s="206">
        <f>ABS(Table1[[#This Row],[Prod]]-Table1[[#This Row],[Planned]])</f>
        <v>7.4000000000000909</v>
      </c>
      <c r="U2877" s="209">
        <f>IF(ABS(Table1[[#This Row],[Prod]]-Table1[[#This Row],[Planned]])&gt;Table1[[#This Row],[Planned]],0,IF(Table1[[#This Row],[Planned]]=0,0,1-ABS(Table1[[#This Row],[Prod]]-Table1[[#This Row],[Planned]])/Table1[[#This Row],[Planned]]))</f>
        <v>0.99629999999999996</v>
      </c>
      <c r="V2877" s="92"/>
      <c r="W2877" s="92"/>
      <c r="X2877" s="97">
        <v>2000</v>
      </c>
      <c r="Y2877" s="206">
        <f>Table1[[#This Row],[Prod]]</f>
        <v>1992.6</v>
      </c>
      <c r="Z2877" s="206">
        <f>ABS(Table1[[#This Row],[Prod2]]-Table1[[#This Row],[Plan Revised]])</f>
        <v>7.4000000000000909</v>
      </c>
      <c r="AA2877" s="209">
        <f>IF(ABS(Table1[[#This Row],[Prod2]]-Table1[[#This Row],[Plan Revised]])&gt;Table1[[#This Row],[Plan Revised]],0,IF(Table1[[#This Row],[Plan Revised]]=0,0,1-ABS(Table1[[#This Row],[Prod2]]-Table1[[#This Row],[Plan Revised]])/Table1[[#This Row],[Plan Revised]]))</f>
        <v>0.99629999999999996</v>
      </c>
      <c r="AB2877" s="96"/>
      <c r="AC2877" s="98"/>
      <c r="AD2877"/>
      <c r="AF2877"/>
    </row>
    <row r="2878" spans="1:32">
      <c r="A2878" s="90" t="str">
        <f>IF(Table1[Week]=WeekSel,"Yes","No")</f>
        <v>No</v>
      </c>
      <c r="B2878" s="90" t="str">
        <f>IF((Table1[StartDate]&gt;=Date.GraphMin)*(Table1[StartDate]&lt;=Date.GraphMax)=1,"Yes","No")</f>
        <v>No</v>
      </c>
      <c r="C2878" s="90" t="str">
        <f>IF(OR(Table1[[#This Row],[Site]]="FOOD MILLING",Table1[[#This Row],[Site]]="GODACO"), "No", "Yes")</f>
        <v>Yes</v>
      </c>
      <c r="D2878" s="91">
        <f>MAX(DATE(Table1[Year],1,1),DATE(Table1[Year],1,1)-WEEKDAY(DATE(Table1[Year],1,1),2)+(Table1[WeekNum]-1)*7+1)</f>
        <v>44599</v>
      </c>
      <c r="E2878" s="91">
        <f>MIN(DATE(Table1[Year]+1,1,0),DATE(Table1[Year],1,1)-WEEKDAY(DATE(Table1[Year],1,1),2)+Table1[WeekNum]*7)</f>
        <v>44605</v>
      </c>
      <c r="F2878" s="15">
        <v>2022</v>
      </c>
      <c r="G2878" s="90">
        <f t="shared" si="88"/>
        <v>2</v>
      </c>
      <c r="H2878" s="93">
        <v>7</v>
      </c>
      <c r="I2878" s="207" t="str">
        <f>"W" &amp;Table1[[#This Row],[WeekNum]]</f>
        <v>W7</v>
      </c>
      <c r="J2878" s="94" t="str">
        <f t="shared" si="89"/>
        <v>22-W07</v>
      </c>
      <c r="K2878" s="95" t="s">
        <v>665</v>
      </c>
      <c r="L2878" s="4"/>
      <c r="M2878" s="95" t="s">
        <v>72</v>
      </c>
      <c r="N2878" s="11" t="s">
        <v>428</v>
      </c>
      <c r="O2878" s="266" t="s">
        <v>424</v>
      </c>
      <c r="P2878" s="11" t="s">
        <v>379</v>
      </c>
      <c r="Q2878" s="11" t="s">
        <v>421</v>
      </c>
      <c r="R2878" s="96">
        <v>4000</v>
      </c>
      <c r="S2878" s="96">
        <v>5917</v>
      </c>
      <c r="T2878" s="206">
        <f>ABS(Table1[[#This Row],[Prod]]-Table1[[#This Row],[Planned]])</f>
        <v>1917</v>
      </c>
      <c r="U2878" s="209">
        <f>IF(ABS(Table1[[#This Row],[Prod]]-Table1[[#This Row],[Planned]])&gt;Table1[[#This Row],[Planned]],0,IF(Table1[[#This Row],[Planned]]=0,0,1-ABS(Table1[[#This Row],[Prod]]-Table1[[#This Row],[Planned]])/Table1[[#This Row],[Planned]]))</f>
        <v>0.52075000000000005</v>
      </c>
      <c r="V2878" s="92"/>
      <c r="W2878" s="92"/>
      <c r="X2878" s="97">
        <v>5000</v>
      </c>
      <c r="Y2878" s="206">
        <f>Table1[[#This Row],[Prod]]</f>
        <v>5917</v>
      </c>
      <c r="Z2878" s="206">
        <f>ABS(Table1[[#This Row],[Prod2]]-Table1[[#This Row],[Plan Revised]])</f>
        <v>917</v>
      </c>
      <c r="AA2878" s="209">
        <f>IF(ABS(Table1[[#This Row],[Prod2]]-Table1[[#This Row],[Plan Revised]])&gt;Table1[[#This Row],[Plan Revised]],0,IF(Table1[[#This Row],[Plan Revised]]=0,0,1-ABS(Table1[[#This Row],[Prod2]]-Table1[[#This Row],[Plan Revised]])/Table1[[#This Row],[Plan Revised]]))</f>
        <v>0.81659999999999999</v>
      </c>
      <c r="AB2878" s="96"/>
      <c r="AC2878" s="98"/>
      <c r="AD2878"/>
      <c r="AF2878"/>
    </row>
    <row r="2879" spans="1:32">
      <c r="A2879" s="90" t="str">
        <f>IF(Table1[Week]=WeekSel,"Yes","No")</f>
        <v>No</v>
      </c>
      <c r="B2879" s="90" t="str">
        <f>IF((Table1[StartDate]&gt;=Date.GraphMin)*(Table1[StartDate]&lt;=Date.GraphMax)=1,"Yes","No")</f>
        <v>No</v>
      </c>
      <c r="C2879" s="90" t="str">
        <f>IF(OR(Table1[[#This Row],[Site]]="FOOD MILLING",Table1[[#This Row],[Site]]="GODACO"), "No", "Yes")</f>
        <v>Yes</v>
      </c>
      <c r="D2879" s="91">
        <f>MAX(DATE(Table1[Year],1,1),DATE(Table1[Year],1,1)-WEEKDAY(DATE(Table1[Year],1,1),2)+(Table1[WeekNum]-1)*7+1)</f>
        <v>44599</v>
      </c>
      <c r="E2879" s="91">
        <f>MIN(DATE(Table1[Year]+1,1,0),DATE(Table1[Year],1,1)-WEEKDAY(DATE(Table1[Year],1,1),2)+Table1[WeekNum]*7)</f>
        <v>44605</v>
      </c>
      <c r="F2879" s="15">
        <v>2022</v>
      </c>
      <c r="G2879" s="90">
        <f t="shared" si="88"/>
        <v>2</v>
      </c>
      <c r="H2879" s="93">
        <v>7</v>
      </c>
      <c r="I2879" s="207" t="str">
        <f>"W" &amp;Table1[[#This Row],[WeekNum]]</f>
        <v>W7</v>
      </c>
      <c r="J2879" s="94" t="str">
        <f t="shared" si="89"/>
        <v>22-W07</v>
      </c>
      <c r="K2879" s="95" t="s">
        <v>666</v>
      </c>
      <c r="L2879" s="4"/>
      <c r="M2879" s="95" t="s">
        <v>72</v>
      </c>
      <c r="N2879" s="11" t="s">
        <v>428</v>
      </c>
      <c r="O2879" s="266" t="s">
        <v>424</v>
      </c>
      <c r="P2879" s="11" t="s">
        <v>379</v>
      </c>
      <c r="Q2879" s="11" t="s">
        <v>421</v>
      </c>
      <c r="R2879" s="96">
        <v>4000</v>
      </c>
      <c r="S2879" s="96">
        <v>4903</v>
      </c>
      <c r="T2879" s="206">
        <f>ABS(Table1[[#This Row],[Prod]]-Table1[[#This Row],[Planned]])</f>
        <v>903</v>
      </c>
      <c r="U2879" s="209">
        <f>IF(ABS(Table1[[#This Row],[Prod]]-Table1[[#This Row],[Planned]])&gt;Table1[[#This Row],[Planned]],0,IF(Table1[[#This Row],[Planned]]=0,0,1-ABS(Table1[[#This Row],[Prod]]-Table1[[#This Row],[Planned]])/Table1[[#This Row],[Planned]]))</f>
        <v>0.77424999999999999</v>
      </c>
      <c r="V2879" s="92"/>
      <c r="W2879" s="92"/>
      <c r="X2879" s="97">
        <v>5000</v>
      </c>
      <c r="Y2879" s="206">
        <f>Table1[[#This Row],[Prod]]</f>
        <v>4903</v>
      </c>
      <c r="Z2879" s="206">
        <f>ABS(Table1[[#This Row],[Prod2]]-Table1[[#This Row],[Plan Revised]])</f>
        <v>97</v>
      </c>
      <c r="AA2879" s="209">
        <f>IF(ABS(Table1[[#This Row],[Prod2]]-Table1[[#This Row],[Plan Revised]])&gt;Table1[[#This Row],[Plan Revised]],0,IF(Table1[[#This Row],[Plan Revised]]=0,0,1-ABS(Table1[[#This Row],[Prod2]]-Table1[[#This Row],[Plan Revised]])/Table1[[#This Row],[Plan Revised]]))</f>
        <v>0.98060000000000003</v>
      </c>
      <c r="AB2879" s="96"/>
      <c r="AC2879" s="98"/>
      <c r="AD2879"/>
      <c r="AF2879"/>
    </row>
    <row r="2880" spans="1:32">
      <c r="A2880" s="90" t="str">
        <f>IF(Table1[Week]=WeekSel,"Yes","No")</f>
        <v>No</v>
      </c>
      <c r="B2880" s="90" t="str">
        <f>IF((Table1[StartDate]&gt;=Date.GraphMin)*(Table1[StartDate]&lt;=Date.GraphMax)=1,"Yes","No")</f>
        <v>No</v>
      </c>
      <c r="C2880" s="90" t="str">
        <f>IF(OR(Table1[[#This Row],[Site]]="FOOD MILLING",Table1[[#This Row],[Site]]="GODACO"), "No", "Yes")</f>
        <v>Yes</v>
      </c>
      <c r="D2880" s="91">
        <f>MAX(DATE(Table1[Year],1,1),DATE(Table1[Year],1,1)-WEEKDAY(DATE(Table1[Year],1,1),2)+(Table1[WeekNum]-1)*7+1)</f>
        <v>44599</v>
      </c>
      <c r="E2880" s="91">
        <f>MIN(DATE(Table1[Year]+1,1,0),DATE(Table1[Year],1,1)-WEEKDAY(DATE(Table1[Year],1,1),2)+Table1[WeekNum]*7)</f>
        <v>44605</v>
      </c>
      <c r="F2880" s="15">
        <v>2022</v>
      </c>
      <c r="G2880" s="90">
        <f t="shared" si="88"/>
        <v>2</v>
      </c>
      <c r="H2880" s="93">
        <v>7</v>
      </c>
      <c r="I2880" s="207" t="str">
        <f>"W" &amp;Table1[[#This Row],[WeekNum]]</f>
        <v>W7</v>
      </c>
      <c r="J2880" s="94" t="str">
        <f t="shared" si="89"/>
        <v>22-W07</v>
      </c>
      <c r="K2880" s="95" t="s">
        <v>667</v>
      </c>
      <c r="L2880" s="4"/>
      <c r="M2880" s="95" t="s">
        <v>72</v>
      </c>
      <c r="N2880" s="11" t="s">
        <v>428</v>
      </c>
      <c r="O2880" s="266" t="s">
        <v>413</v>
      </c>
      <c r="P2880" s="11" t="s">
        <v>375</v>
      </c>
      <c r="Q2880" s="11" t="s">
        <v>421</v>
      </c>
      <c r="R2880" s="96">
        <v>0</v>
      </c>
      <c r="S2880" s="96">
        <v>0</v>
      </c>
      <c r="T2880" s="206">
        <f>ABS(Table1[[#This Row],[Prod]]-Table1[[#This Row],[Planned]])</f>
        <v>0</v>
      </c>
      <c r="U2880" s="209">
        <f>IF(ABS(Table1[[#This Row],[Prod]]-Table1[[#This Row],[Planned]])&gt;Table1[[#This Row],[Planned]],0,IF(Table1[[#This Row],[Planned]]=0,0,1-ABS(Table1[[#This Row],[Prod]]-Table1[[#This Row],[Planned]])/Table1[[#This Row],[Planned]]))</f>
        <v>0</v>
      </c>
      <c r="V2880" s="92"/>
      <c r="W2880" s="92"/>
      <c r="X2880" s="97">
        <v>0</v>
      </c>
      <c r="Y2880" s="206">
        <f>Table1[[#This Row],[Prod]]</f>
        <v>0</v>
      </c>
      <c r="Z2880" s="206">
        <f>ABS(Table1[[#This Row],[Prod2]]-Table1[[#This Row],[Plan Revised]])</f>
        <v>0</v>
      </c>
      <c r="AA2880" s="209">
        <f>IF(ABS(Table1[[#This Row],[Prod2]]-Table1[[#This Row],[Plan Revised]])&gt;Table1[[#This Row],[Plan Revised]],0,IF(Table1[[#This Row],[Plan Revised]]=0,0,1-ABS(Table1[[#This Row],[Prod2]]-Table1[[#This Row],[Plan Revised]])/Table1[[#This Row],[Plan Revised]]))</f>
        <v>0</v>
      </c>
      <c r="AB2880" s="96"/>
      <c r="AC2880" s="98"/>
      <c r="AD2880"/>
      <c r="AF2880"/>
    </row>
    <row r="2881" spans="1:32">
      <c r="A2881" s="90" t="str">
        <f>IF(Table1[Week]=WeekSel,"Yes","No")</f>
        <v>No</v>
      </c>
      <c r="B2881" s="90" t="str">
        <f>IF((Table1[StartDate]&gt;=Date.GraphMin)*(Table1[StartDate]&lt;=Date.GraphMax)=1,"Yes","No")</f>
        <v>No</v>
      </c>
      <c r="C2881" s="90" t="str">
        <f>IF(OR(Table1[[#This Row],[Site]]="FOOD MILLING",Table1[[#This Row],[Site]]="GODACO"), "No", "Yes")</f>
        <v>Yes</v>
      </c>
      <c r="D2881" s="91">
        <f>MAX(DATE(Table1[Year],1,1),DATE(Table1[Year],1,1)-WEEKDAY(DATE(Table1[Year],1,1),2)+(Table1[WeekNum]-1)*7+1)</f>
        <v>44599</v>
      </c>
      <c r="E2881" s="91">
        <f>MIN(DATE(Table1[Year]+1,1,0),DATE(Table1[Year],1,1)-WEEKDAY(DATE(Table1[Year],1,1),2)+Table1[WeekNum]*7)</f>
        <v>44605</v>
      </c>
      <c r="F2881" s="15">
        <v>2022</v>
      </c>
      <c r="G2881" s="90">
        <f t="shared" si="88"/>
        <v>2</v>
      </c>
      <c r="H2881" s="93">
        <v>7</v>
      </c>
      <c r="I2881" s="207" t="str">
        <f>"W" &amp;Table1[[#This Row],[WeekNum]]</f>
        <v>W7</v>
      </c>
      <c r="J2881" s="94" t="str">
        <f t="shared" si="89"/>
        <v>22-W07</v>
      </c>
      <c r="K2881" s="95" t="s">
        <v>668</v>
      </c>
      <c r="L2881" s="4"/>
      <c r="M2881" s="95" t="s">
        <v>72</v>
      </c>
      <c r="N2881" s="11" t="s">
        <v>428</v>
      </c>
      <c r="O2881" s="266" t="s">
        <v>413</v>
      </c>
      <c r="P2881" s="11" t="s">
        <v>375</v>
      </c>
      <c r="Q2881" s="11" t="s">
        <v>421</v>
      </c>
      <c r="R2881" s="96">
        <v>0</v>
      </c>
      <c r="S2881" s="96">
        <v>0</v>
      </c>
      <c r="T2881" s="206">
        <f>ABS(Table1[[#This Row],[Prod]]-Table1[[#This Row],[Planned]])</f>
        <v>0</v>
      </c>
      <c r="U2881" s="209">
        <f>IF(ABS(Table1[[#This Row],[Prod]]-Table1[[#This Row],[Planned]])&gt;Table1[[#This Row],[Planned]],0,IF(Table1[[#This Row],[Planned]]=0,0,1-ABS(Table1[[#This Row],[Prod]]-Table1[[#This Row],[Planned]])/Table1[[#This Row],[Planned]]))</f>
        <v>0</v>
      </c>
      <c r="V2881" s="92"/>
      <c r="W2881" s="92"/>
      <c r="X2881" s="97">
        <v>0</v>
      </c>
      <c r="Y2881" s="206">
        <f>Table1[[#This Row],[Prod]]</f>
        <v>0</v>
      </c>
      <c r="Z2881" s="206">
        <f>ABS(Table1[[#This Row],[Prod2]]-Table1[[#This Row],[Plan Revised]])</f>
        <v>0</v>
      </c>
      <c r="AA2881" s="209">
        <f>IF(ABS(Table1[[#This Row],[Prod2]]-Table1[[#This Row],[Plan Revised]])&gt;Table1[[#This Row],[Plan Revised]],0,IF(Table1[[#This Row],[Plan Revised]]=0,0,1-ABS(Table1[[#This Row],[Prod2]]-Table1[[#This Row],[Plan Revised]])/Table1[[#This Row],[Plan Revised]]))</f>
        <v>0</v>
      </c>
      <c r="AB2881" s="96"/>
      <c r="AC2881" s="98"/>
      <c r="AD2881"/>
      <c r="AF2881"/>
    </row>
    <row r="2882" spans="1:32">
      <c r="A2882" s="90" t="str">
        <f>IF(Table1[Week]=WeekSel,"Yes","No")</f>
        <v>No</v>
      </c>
      <c r="B2882" s="90" t="str">
        <f>IF((Table1[StartDate]&gt;=Date.GraphMin)*(Table1[StartDate]&lt;=Date.GraphMax)=1,"Yes","No")</f>
        <v>No</v>
      </c>
      <c r="C2882" s="90" t="str">
        <f>IF(OR(Table1[[#This Row],[Site]]="FOOD MILLING",Table1[[#This Row],[Site]]="GODACO"), "No", "Yes")</f>
        <v>Yes</v>
      </c>
      <c r="D2882" s="91">
        <f>MAX(DATE(Table1[Year],1,1),DATE(Table1[Year],1,1)-WEEKDAY(DATE(Table1[Year],1,1),2)+(Table1[WeekNum]-1)*7+1)</f>
        <v>44599</v>
      </c>
      <c r="E2882" s="91">
        <f>MIN(DATE(Table1[Year]+1,1,0),DATE(Table1[Year],1,1)-WEEKDAY(DATE(Table1[Year],1,1),2)+Table1[WeekNum]*7)</f>
        <v>44605</v>
      </c>
      <c r="F2882" s="15">
        <v>2022</v>
      </c>
      <c r="G2882" s="90">
        <f t="shared" ref="G2882:G2945" si="90">MONTH(DATE(F2882,1,H2882*7-2)-WEEKDAY(DATE(H2882,1,2)))</f>
        <v>2</v>
      </c>
      <c r="H2882" s="93">
        <v>7</v>
      </c>
      <c r="I2882" s="207" t="str">
        <f>"W" &amp;Table1[[#This Row],[WeekNum]]</f>
        <v>W7</v>
      </c>
      <c r="J2882" s="94" t="str">
        <f t="shared" ref="J2882:J2945" si="91">RIGHT(F2882,2)&amp;"-"&amp;TEXT(H2882,"W00")</f>
        <v>22-W07</v>
      </c>
      <c r="K2882" s="95" t="s">
        <v>669</v>
      </c>
      <c r="L2882" s="4"/>
      <c r="M2882" s="95" t="s">
        <v>72</v>
      </c>
      <c r="N2882" s="11" t="s">
        <v>428</v>
      </c>
      <c r="O2882" s="266" t="s">
        <v>413</v>
      </c>
      <c r="P2882" s="11" t="s">
        <v>375</v>
      </c>
      <c r="Q2882" s="11" t="s">
        <v>421</v>
      </c>
      <c r="R2882" s="96">
        <v>0</v>
      </c>
      <c r="S2882" s="96">
        <v>0</v>
      </c>
      <c r="T2882" s="206">
        <f>ABS(Table1[[#This Row],[Prod]]-Table1[[#This Row],[Planned]])</f>
        <v>0</v>
      </c>
      <c r="U2882" s="209">
        <f>IF(ABS(Table1[[#This Row],[Prod]]-Table1[[#This Row],[Planned]])&gt;Table1[[#This Row],[Planned]],0,IF(Table1[[#This Row],[Planned]]=0,0,1-ABS(Table1[[#This Row],[Prod]]-Table1[[#This Row],[Planned]])/Table1[[#This Row],[Planned]]))</f>
        <v>0</v>
      </c>
      <c r="V2882" s="92"/>
      <c r="W2882" s="92"/>
      <c r="X2882" s="97">
        <v>0</v>
      </c>
      <c r="Y2882" s="206">
        <f>Table1[[#This Row],[Prod]]</f>
        <v>0</v>
      </c>
      <c r="Z2882" s="206">
        <f>ABS(Table1[[#This Row],[Prod2]]-Table1[[#This Row],[Plan Revised]])</f>
        <v>0</v>
      </c>
      <c r="AA2882" s="209">
        <f>IF(ABS(Table1[[#This Row],[Prod2]]-Table1[[#This Row],[Plan Revised]])&gt;Table1[[#This Row],[Plan Revised]],0,IF(Table1[[#This Row],[Plan Revised]]=0,0,1-ABS(Table1[[#This Row],[Prod2]]-Table1[[#This Row],[Plan Revised]])/Table1[[#This Row],[Plan Revised]]))</f>
        <v>0</v>
      </c>
      <c r="AB2882" s="96"/>
      <c r="AC2882" s="98"/>
      <c r="AD2882"/>
      <c r="AF2882"/>
    </row>
    <row r="2883" spans="1:32">
      <c r="A2883" s="90" t="str">
        <f>IF(Table1[Week]=WeekSel,"Yes","No")</f>
        <v>No</v>
      </c>
      <c r="B2883" s="90" t="str">
        <f>IF((Table1[StartDate]&gt;=Date.GraphMin)*(Table1[StartDate]&lt;=Date.GraphMax)=1,"Yes","No")</f>
        <v>No</v>
      </c>
      <c r="C2883" s="90" t="str">
        <f>IF(OR(Table1[[#This Row],[Site]]="FOOD MILLING",Table1[[#This Row],[Site]]="GODACO"), "No", "Yes")</f>
        <v>Yes</v>
      </c>
      <c r="D2883" s="91">
        <f>MAX(DATE(Table1[Year],1,1),DATE(Table1[Year],1,1)-WEEKDAY(DATE(Table1[Year],1,1),2)+(Table1[WeekNum]-1)*7+1)</f>
        <v>44599</v>
      </c>
      <c r="E2883" s="91">
        <f>MIN(DATE(Table1[Year]+1,1,0),DATE(Table1[Year],1,1)-WEEKDAY(DATE(Table1[Year],1,1),2)+Table1[WeekNum]*7)</f>
        <v>44605</v>
      </c>
      <c r="F2883" s="15">
        <v>2022</v>
      </c>
      <c r="G2883" s="90">
        <f t="shared" si="90"/>
        <v>2</v>
      </c>
      <c r="H2883" s="93">
        <v>7</v>
      </c>
      <c r="I2883" s="207" t="str">
        <f>"W" &amp;Table1[[#This Row],[WeekNum]]</f>
        <v>W7</v>
      </c>
      <c r="J2883" s="94" t="str">
        <f t="shared" si="91"/>
        <v>22-W07</v>
      </c>
      <c r="K2883" s="95" t="s">
        <v>670</v>
      </c>
      <c r="L2883" s="4"/>
      <c r="M2883" s="95" t="s">
        <v>72</v>
      </c>
      <c r="N2883" s="11" t="s">
        <v>428</v>
      </c>
      <c r="O2883" s="266" t="s">
        <v>413</v>
      </c>
      <c r="P2883" s="11" t="s">
        <v>375</v>
      </c>
      <c r="Q2883" s="11" t="s">
        <v>421</v>
      </c>
      <c r="R2883" s="96">
        <v>0</v>
      </c>
      <c r="S2883" s="96">
        <v>0</v>
      </c>
      <c r="T2883" s="206">
        <f>ABS(Table1[[#This Row],[Prod]]-Table1[[#This Row],[Planned]])</f>
        <v>0</v>
      </c>
      <c r="U2883" s="209">
        <f>IF(ABS(Table1[[#This Row],[Prod]]-Table1[[#This Row],[Planned]])&gt;Table1[[#This Row],[Planned]],0,IF(Table1[[#This Row],[Planned]]=0,0,1-ABS(Table1[[#This Row],[Prod]]-Table1[[#This Row],[Planned]])/Table1[[#This Row],[Planned]]))</f>
        <v>0</v>
      </c>
      <c r="V2883" s="92"/>
      <c r="W2883" s="92"/>
      <c r="X2883" s="97">
        <v>0</v>
      </c>
      <c r="Y2883" s="206">
        <f>Table1[[#This Row],[Prod]]</f>
        <v>0</v>
      </c>
      <c r="Z2883" s="206">
        <f>ABS(Table1[[#This Row],[Prod2]]-Table1[[#This Row],[Plan Revised]])</f>
        <v>0</v>
      </c>
      <c r="AA2883" s="209">
        <f>IF(ABS(Table1[[#This Row],[Prod2]]-Table1[[#This Row],[Plan Revised]])&gt;Table1[[#This Row],[Plan Revised]],0,IF(Table1[[#This Row],[Plan Revised]]=0,0,1-ABS(Table1[[#This Row],[Prod2]]-Table1[[#This Row],[Plan Revised]])/Table1[[#This Row],[Plan Revised]]))</f>
        <v>0</v>
      </c>
      <c r="AB2883" s="96"/>
      <c r="AC2883" s="98"/>
      <c r="AD2883"/>
      <c r="AF2883"/>
    </row>
    <row r="2884" spans="1:32">
      <c r="A2884" s="90" t="str">
        <f>IF(Table1[Week]=WeekSel,"Yes","No")</f>
        <v>No</v>
      </c>
      <c r="B2884" s="90" t="str">
        <f>IF((Table1[StartDate]&gt;=Date.GraphMin)*(Table1[StartDate]&lt;=Date.GraphMax)=1,"Yes","No")</f>
        <v>No</v>
      </c>
      <c r="C2884" s="90" t="str">
        <f>IF(OR(Table1[[#This Row],[Site]]="FOOD MILLING",Table1[[#This Row],[Site]]="GODACO"), "No", "Yes")</f>
        <v>Yes</v>
      </c>
      <c r="D2884" s="91">
        <f>MAX(DATE(Table1[Year],1,1),DATE(Table1[Year],1,1)-WEEKDAY(DATE(Table1[Year],1,1),2)+(Table1[WeekNum]-1)*7+1)</f>
        <v>44599</v>
      </c>
      <c r="E2884" s="91">
        <f>MIN(DATE(Table1[Year]+1,1,0),DATE(Table1[Year],1,1)-WEEKDAY(DATE(Table1[Year],1,1),2)+Table1[WeekNum]*7)</f>
        <v>44605</v>
      </c>
      <c r="F2884" s="15">
        <v>2022</v>
      </c>
      <c r="G2884" s="90">
        <f t="shared" si="90"/>
        <v>2</v>
      </c>
      <c r="H2884" s="93">
        <v>7</v>
      </c>
      <c r="I2884" s="207" t="str">
        <f>"W" &amp;Table1[[#This Row],[WeekNum]]</f>
        <v>W7</v>
      </c>
      <c r="J2884" s="94" t="str">
        <f t="shared" si="91"/>
        <v>22-W07</v>
      </c>
      <c r="K2884" s="95" t="s">
        <v>671</v>
      </c>
      <c r="L2884" s="4"/>
      <c r="M2884" s="95" t="s">
        <v>72</v>
      </c>
      <c r="N2884" s="11" t="s">
        <v>428</v>
      </c>
      <c r="O2884" s="266" t="s">
        <v>413</v>
      </c>
      <c r="P2884" s="11" t="s">
        <v>375</v>
      </c>
      <c r="Q2884" s="11" t="s">
        <v>421</v>
      </c>
      <c r="R2884" s="96">
        <v>0</v>
      </c>
      <c r="S2884" s="96">
        <v>0</v>
      </c>
      <c r="T2884" s="206">
        <f>ABS(Table1[[#This Row],[Prod]]-Table1[[#This Row],[Planned]])</f>
        <v>0</v>
      </c>
      <c r="U2884" s="209">
        <f>IF(ABS(Table1[[#This Row],[Prod]]-Table1[[#This Row],[Planned]])&gt;Table1[[#This Row],[Planned]],0,IF(Table1[[#This Row],[Planned]]=0,0,1-ABS(Table1[[#This Row],[Prod]]-Table1[[#This Row],[Planned]])/Table1[[#This Row],[Planned]]))</f>
        <v>0</v>
      </c>
      <c r="V2884" s="92"/>
      <c r="W2884" s="92"/>
      <c r="X2884" s="97">
        <v>0</v>
      </c>
      <c r="Y2884" s="206">
        <f>Table1[[#This Row],[Prod]]</f>
        <v>0</v>
      </c>
      <c r="Z2884" s="206">
        <f>ABS(Table1[[#This Row],[Prod2]]-Table1[[#This Row],[Plan Revised]])</f>
        <v>0</v>
      </c>
      <c r="AA2884" s="209">
        <f>IF(ABS(Table1[[#This Row],[Prod2]]-Table1[[#This Row],[Plan Revised]])&gt;Table1[[#This Row],[Plan Revised]],0,IF(Table1[[#This Row],[Plan Revised]]=0,0,1-ABS(Table1[[#This Row],[Prod2]]-Table1[[#This Row],[Plan Revised]])/Table1[[#This Row],[Plan Revised]]))</f>
        <v>0</v>
      </c>
      <c r="AB2884" s="96"/>
      <c r="AC2884" s="98"/>
      <c r="AD2884"/>
      <c r="AF2884"/>
    </row>
    <row r="2885" spans="1:32">
      <c r="A2885" s="90" t="str">
        <f>IF(Table1[Week]=WeekSel,"Yes","No")</f>
        <v>No</v>
      </c>
      <c r="B2885" s="90" t="str">
        <f>IF((Table1[StartDate]&gt;=Date.GraphMin)*(Table1[StartDate]&lt;=Date.GraphMax)=1,"Yes","No")</f>
        <v>No</v>
      </c>
      <c r="C2885" s="90" t="str">
        <f>IF(OR(Table1[[#This Row],[Site]]="FOOD MILLING",Table1[[#This Row],[Site]]="GODACO"), "No", "Yes")</f>
        <v>Yes</v>
      </c>
      <c r="D2885" s="91">
        <f>MAX(DATE(Table1[Year],1,1),DATE(Table1[Year],1,1)-WEEKDAY(DATE(Table1[Year],1,1),2)+(Table1[WeekNum]-1)*7+1)</f>
        <v>44599</v>
      </c>
      <c r="E2885" s="91">
        <f>MIN(DATE(Table1[Year]+1,1,0),DATE(Table1[Year],1,1)-WEEKDAY(DATE(Table1[Year],1,1),2)+Table1[WeekNum]*7)</f>
        <v>44605</v>
      </c>
      <c r="F2885" s="15">
        <v>2022</v>
      </c>
      <c r="G2885" s="90">
        <f t="shared" si="90"/>
        <v>2</v>
      </c>
      <c r="H2885" s="93">
        <v>7</v>
      </c>
      <c r="I2885" s="207" t="str">
        <f>"W" &amp;Table1[[#This Row],[WeekNum]]</f>
        <v>W7</v>
      </c>
      <c r="J2885" s="94" t="str">
        <f t="shared" si="91"/>
        <v>22-W07</v>
      </c>
      <c r="K2885" s="95" t="s">
        <v>672</v>
      </c>
      <c r="L2885" s="4"/>
      <c r="M2885" s="95" t="s">
        <v>72</v>
      </c>
      <c r="N2885" s="11" t="s">
        <v>428</v>
      </c>
      <c r="O2885" s="266" t="s">
        <v>415</v>
      </c>
      <c r="P2885" s="11" t="s">
        <v>378</v>
      </c>
      <c r="Q2885" s="11" t="s">
        <v>421</v>
      </c>
      <c r="R2885" s="96">
        <v>1920</v>
      </c>
      <c r="S2885" s="96">
        <v>2242.1999999999998</v>
      </c>
      <c r="T2885" s="206">
        <f>ABS(Table1[[#This Row],[Prod]]-Table1[[#This Row],[Planned]])</f>
        <v>322.19999999999982</v>
      </c>
      <c r="U2885" s="209">
        <f>IF(ABS(Table1[[#This Row],[Prod]]-Table1[[#This Row],[Planned]])&gt;Table1[[#This Row],[Planned]],0,IF(Table1[[#This Row],[Planned]]=0,0,1-ABS(Table1[[#This Row],[Prod]]-Table1[[#This Row],[Planned]])/Table1[[#This Row],[Planned]]))</f>
        <v>0.83218750000000008</v>
      </c>
      <c r="V2885" s="92"/>
      <c r="W2885" s="92"/>
      <c r="X2885" s="97">
        <v>1920</v>
      </c>
      <c r="Y2885" s="206">
        <f>Table1[[#This Row],[Prod]]</f>
        <v>2242.1999999999998</v>
      </c>
      <c r="Z2885" s="206">
        <f>ABS(Table1[[#This Row],[Prod2]]-Table1[[#This Row],[Plan Revised]])</f>
        <v>322.19999999999982</v>
      </c>
      <c r="AA2885" s="209">
        <f>IF(ABS(Table1[[#This Row],[Prod2]]-Table1[[#This Row],[Plan Revised]])&gt;Table1[[#This Row],[Plan Revised]],0,IF(Table1[[#This Row],[Plan Revised]]=0,0,1-ABS(Table1[[#This Row],[Prod2]]-Table1[[#This Row],[Plan Revised]])/Table1[[#This Row],[Plan Revised]]))</f>
        <v>0.83218750000000008</v>
      </c>
      <c r="AB2885" s="96"/>
      <c r="AC2885" s="98"/>
      <c r="AD2885"/>
      <c r="AF2885"/>
    </row>
    <row r="2886" spans="1:32">
      <c r="A2886" s="90" t="str">
        <f>IF(Table1[Week]=WeekSel,"Yes","No")</f>
        <v>No</v>
      </c>
      <c r="B2886" s="90" t="str">
        <f>IF((Table1[StartDate]&gt;=Date.GraphMin)*(Table1[StartDate]&lt;=Date.GraphMax)=1,"Yes","No")</f>
        <v>No</v>
      </c>
      <c r="C2886" s="90" t="str">
        <f>IF(OR(Table1[[#This Row],[Site]]="FOOD MILLING",Table1[[#This Row],[Site]]="GODACO"), "No", "Yes")</f>
        <v>Yes</v>
      </c>
      <c r="D2886" s="91">
        <f>MAX(DATE(Table1[Year],1,1),DATE(Table1[Year],1,1)-WEEKDAY(DATE(Table1[Year],1,1),2)+(Table1[WeekNum]-1)*7+1)</f>
        <v>44599</v>
      </c>
      <c r="E2886" s="91">
        <f>MIN(DATE(Table1[Year]+1,1,0),DATE(Table1[Year],1,1)-WEEKDAY(DATE(Table1[Year],1,1),2)+Table1[WeekNum]*7)</f>
        <v>44605</v>
      </c>
      <c r="F2886" s="15">
        <v>2022</v>
      </c>
      <c r="G2886" s="90">
        <f t="shared" si="90"/>
        <v>2</v>
      </c>
      <c r="H2886" s="93">
        <v>7</v>
      </c>
      <c r="I2886" s="207" t="str">
        <f>"W" &amp;Table1[[#This Row],[WeekNum]]</f>
        <v>W7</v>
      </c>
      <c r="J2886" s="94" t="str">
        <f t="shared" si="91"/>
        <v>22-W07</v>
      </c>
      <c r="K2886" s="95" t="s">
        <v>673</v>
      </c>
      <c r="L2886" s="4"/>
      <c r="M2886" s="95" t="s">
        <v>72</v>
      </c>
      <c r="N2886" s="11" t="s">
        <v>428</v>
      </c>
      <c r="O2886" s="266" t="s">
        <v>415</v>
      </c>
      <c r="P2886" s="11" t="s">
        <v>378</v>
      </c>
      <c r="Q2886" s="11" t="s">
        <v>421</v>
      </c>
      <c r="R2886" s="96">
        <v>4500</v>
      </c>
      <c r="S2886" s="96">
        <v>4633</v>
      </c>
      <c r="T2886" s="206">
        <f>ABS(Table1[[#This Row],[Prod]]-Table1[[#This Row],[Planned]])</f>
        <v>133</v>
      </c>
      <c r="U2886" s="209">
        <f>IF(ABS(Table1[[#This Row],[Prod]]-Table1[[#This Row],[Planned]])&gt;Table1[[#This Row],[Planned]],0,IF(Table1[[#This Row],[Planned]]=0,0,1-ABS(Table1[[#This Row],[Prod]]-Table1[[#This Row],[Planned]])/Table1[[#This Row],[Planned]]))</f>
        <v>0.97044444444444444</v>
      </c>
      <c r="V2886" s="92"/>
      <c r="W2886" s="92"/>
      <c r="X2886" s="97">
        <v>4500</v>
      </c>
      <c r="Y2886" s="206">
        <f>Table1[[#This Row],[Prod]]</f>
        <v>4633</v>
      </c>
      <c r="Z2886" s="206">
        <f>ABS(Table1[[#This Row],[Prod2]]-Table1[[#This Row],[Plan Revised]])</f>
        <v>133</v>
      </c>
      <c r="AA2886" s="209">
        <f>IF(ABS(Table1[[#This Row],[Prod2]]-Table1[[#This Row],[Plan Revised]])&gt;Table1[[#This Row],[Plan Revised]],0,IF(Table1[[#This Row],[Plan Revised]]=0,0,1-ABS(Table1[[#This Row],[Prod2]]-Table1[[#This Row],[Plan Revised]])/Table1[[#This Row],[Plan Revised]]))</f>
        <v>0.97044444444444444</v>
      </c>
      <c r="AB2886" s="96"/>
      <c r="AC2886" s="98"/>
      <c r="AD2886"/>
      <c r="AF2886"/>
    </row>
    <row r="2887" spans="1:32">
      <c r="A2887" s="90" t="str">
        <f>IF(Table1[Week]=WeekSel,"Yes","No")</f>
        <v>No</v>
      </c>
      <c r="B2887" s="90" t="str">
        <f>IF((Table1[StartDate]&gt;=Date.GraphMin)*(Table1[StartDate]&lt;=Date.GraphMax)=1,"Yes","No")</f>
        <v>No</v>
      </c>
      <c r="C2887" s="90" t="str">
        <f>IF(OR(Table1[[#This Row],[Site]]="FOOD MILLING",Table1[[#This Row],[Site]]="GODACO"), "No", "Yes")</f>
        <v>Yes</v>
      </c>
      <c r="D2887" s="91">
        <f>MAX(DATE(Table1[Year],1,1),DATE(Table1[Year],1,1)-WEEKDAY(DATE(Table1[Year],1,1),2)+(Table1[WeekNum]-1)*7+1)</f>
        <v>44599</v>
      </c>
      <c r="E2887" s="91">
        <f>MIN(DATE(Table1[Year]+1,1,0),DATE(Table1[Year],1,1)-WEEKDAY(DATE(Table1[Year],1,1),2)+Table1[WeekNum]*7)</f>
        <v>44605</v>
      </c>
      <c r="F2887" s="15">
        <v>2022</v>
      </c>
      <c r="G2887" s="90">
        <f t="shared" si="90"/>
        <v>2</v>
      </c>
      <c r="H2887" s="93">
        <v>7</v>
      </c>
      <c r="I2887" s="207" t="str">
        <f>"W" &amp;Table1[[#This Row],[WeekNum]]</f>
        <v>W7</v>
      </c>
      <c r="J2887" s="94" t="str">
        <f t="shared" si="91"/>
        <v>22-W07</v>
      </c>
      <c r="K2887" s="95" t="s">
        <v>674</v>
      </c>
      <c r="L2887" s="4"/>
      <c r="M2887" s="95" t="s">
        <v>72</v>
      </c>
      <c r="N2887" s="11" t="s">
        <v>428</v>
      </c>
      <c r="O2887" s="266" t="s">
        <v>415</v>
      </c>
      <c r="P2887" s="11" t="s">
        <v>378</v>
      </c>
      <c r="Q2887" s="11" t="s">
        <v>421</v>
      </c>
      <c r="R2887" s="96">
        <v>3300</v>
      </c>
      <c r="S2887" s="96">
        <v>3810.5</v>
      </c>
      <c r="T2887" s="206">
        <f>ABS(Table1[[#This Row],[Prod]]-Table1[[#This Row],[Planned]])</f>
        <v>510.5</v>
      </c>
      <c r="U2887" s="209">
        <f>IF(ABS(Table1[[#This Row],[Prod]]-Table1[[#This Row],[Planned]])&gt;Table1[[#This Row],[Planned]],0,IF(Table1[[#This Row],[Planned]]=0,0,1-ABS(Table1[[#This Row],[Prod]]-Table1[[#This Row],[Planned]])/Table1[[#This Row],[Planned]]))</f>
        <v>0.84530303030303033</v>
      </c>
      <c r="V2887" s="92"/>
      <c r="W2887" s="92"/>
      <c r="X2887" s="97">
        <v>3300</v>
      </c>
      <c r="Y2887" s="206">
        <f>Table1[[#This Row],[Prod]]</f>
        <v>3810.5</v>
      </c>
      <c r="Z2887" s="206">
        <f>ABS(Table1[[#This Row],[Prod2]]-Table1[[#This Row],[Plan Revised]])</f>
        <v>510.5</v>
      </c>
      <c r="AA2887" s="209">
        <f>IF(ABS(Table1[[#This Row],[Prod2]]-Table1[[#This Row],[Plan Revised]])&gt;Table1[[#This Row],[Plan Revised]],0,IF(Table1[[#This Row],[Plan Revised]]=0,0,1-ABS(Table1[[#This Row],[Prod2]]-Table1[[#This Row],[Plan Revised]])/Table1[[#This Row],[Plan Revised]]))</f>
        <v>0.84530303030303033</v>
      </c>
      <c r="AB2887" s="96"/>
      <c r="AC2887" s="98"/>
      <c r="AD2887"/>
      <c r="AF2887"/>
    </row>
    <row r="2888" spans="1:32">
      <c r="A2888" s="90" t="str">
        <f>IF(Table1[Week]=WeekSel,"Yes","No")</f>
        <v>No</v>
      </c>
      <c r="B2888" s="90" t="str">
        <f>IF((Table1[StartDate]&gt;=Date.GraphMin)*(Table1[StartDate]&lt;=Date.GraphMax)=1,"Yes","No")</f>
        <v>No</v>
      </c>
      <c r="C2888" s="90" t="str">
        <f>IF(OR(Table1[[#This Row],[Site]]="FOOD MILLING",Table1[[#This Row],[Site]]="GODACO"), "No", "Yes")</f>
        <v>Yes</v>
      </c>
      <c r="D2888" s="91">
        <f>MAX(DATE(Table1[Year],1,1),DATE(Table1[Year],1,1)-WEEKDAY(DATE(Table1[Year],1,1),2)+(Table1[WeekNum]-1)*7+1)</f>
        <v>44599</v>
      </c>
      <c r="E2888" s="91">
        <f>MIN(DATE(Table1[Year]+1,1,0),DATE(Table1[Year],1,1)-WEEKDAY(DATE(Table1[Year],1,1),2)+Table1[WeekNum]*7)</f>
        <v>44605</v>
      </c>
      <c r="F2888" s="15">
        <v>2022</v>
      </c>
      <c r="G2888" s="90">
        <f t="shared" si="90"/>
        <v>2</v>
      </c>
      <c r="H2888" s="93">
        <v>7</v>
      </c>
      <c r="I2888" s="207" t="str">
        <f>"W" &amp;Table1[[#This Row],[WeekNum]]</f>
        <v>W7</v>
      </c>
      <c r="J2888" s="94" t="str">
        <f t="shared" si="91"/>
        <v>22-W07</v>
      </c>
      <c r="K2888" s="95" t="s">
        <v>675</v>
      </c>
      <c r="L2888" s="4"/>
      <c r="M2888" s="95" t="s">
        <v>72</v>
      </c>
      <c r="N2888" s="11" t="s">
        <v>428</v>
      </c>
      <c r="O2888" s="266" t="s">
        <v>415</v>
      </c>
      <c r="P2888" s="11" t="s">
        <v>378</v>
      </c>
      <c r="Q2888" s="11" t="s">
        <v>421</v>
      </c>
      <c r="R2888" s="96">
        <v>3300</v>
      </c>
      <c r="S2888" s="96">
        <v>3523</v>
      </c>
      <c r="T2888" s="206">
        <f>ABS(Table1[[#This Row],[Prod]]-Table1[[#This Row],[Planned]])</f>
        <v>223</v>
      </c>
      <c r="U2888" s="209">
        <f>IF(ABS(Table1[[#This Row],[Prod]]-Table1[[#This Row],[Planned]])&gt;Table1[[#This Row],[Planned]],0,IF(Table1[[#This Row],[Planned]]=0,0,1-ABS(Table1[[#This Row],[Prod]]-Table1[[#This Row],[Planned]])/Table1[[#This Row],[Planned]]))</f>
        <v>0.93242424242424238</v>
      </c>
      <c r="V2888" s="92"/>
      <c r="W2888" s="92"/>
      <c r="X2888" s="97">
        <v>3300</v>
      </c>
      <c r="Y2888" s="206">
        <f>Table1[[#This Row],[Prod]]</f>
        <v>3523</v>
      </c>
      <c r="Z2888" s="206">
        <f>ABS(Table1[[#This Row],[Prod2]]-Table1[[#This Row],[Plan Revised]])</f>
        <v>223</v>
      </c>
      <c r="AA2888" s="209">
        <f>IF(ABS(Table1[[#This Row],[Prod2]]-Table1[[#This Row],[Plan Revised]])&gt;Table1[[#This Row],[Plan Revised]],0,IF(Table1[[#This Row],[Plan Revised]]=0,0,1-ABS(Table1[[#This Row],[Prod2]]-Table1[[#This Row],[Plan Revised]])/Table1[[#This Row],[Plan Revised]]))</f>
        <v>0.93242424242424238</v>
      </c>
      <c r="AB2888" s="96"/>
      <c r="AC2888" s="98"/>
      <c r="AD2888"/>
      <c r="AF2888"/>
    </row>
    <row r="2889" spans="1:32">
      <c r="A2889" s="90" t="str">
        <f>IF(Table1[Week]=WeekSel,"Yes","No")</f>
        <v>No</v>
      </c>
      <c r="B2889" s="90" t="str">
        <f>IF((Table1[StartDate]&gt;=Date.GraphMin)*(Table1[StartDate]&lt;=Date.GraphMax)=1,"Yes","No")</f>
        <v>No</v>
      </c>
      <c r="C2889" s="90" t="str">
        <f>IF(OR(Table1[[#This Row],[Site]]="FOOD MILLING",Table1[[#This Row],[Site]]="GODACO"), "No", "Yes")</f>
        <v>Yes</v>
      </c>
      <c r="D2889" s="91">
        <f>MAX(DATE(Table1[Year],1,1),DATE(Table1[Year],1,1)-WEEKDAY(DATE(Table1[Year],1,1),2)+(Table1[WeekNum]-1)*7+1)</f>
        <v>44599</v>
      </c>
      <c r="E2889" s="91">
        <f>MIN(DATE(Table1[Year]+1,1,0),DATE(Table1[Year],1,1)-WEEKDAY(DATE(Table1[Year],1,1),2)+Table1[WeekNum]*7)</f>
        <v>44605</v>
      </c>
      <c r="F2889" s="15">
        <v>2022</v>
      </c>
      <c r="G2889" s="90">
        <f t="shared" si="90"/>
        <v>2</v>
      </c>
      <c r="H2889" s="93">
        <v>7</v>
      </c>
      <c r="I2889" s="207" t="str">
        <f>"W" &amp;Table1[[#This Row],[WeekNum]]</f>
        <v>W7</v>
      </c>
      <c r="J2889" s="94" t="str">
        <f t="shared" si="91"/>
        <v>22-W07</v>
      </c>
      <c r="K2889" s="95" t="s">
        <v>676</v>
      </c>
      <c r="L2889" s="4"/>
      <c r="M2889" s="95" t="s">
        <v>72</v>
      </c>
      <c r="N2889" s="11" t="s">
        <v>428</v>
      </c>
      <c r="O2889" s="266" t="s">
        <v>415</v>
      </c>
      <c r="P2889" s="11" t="s">
        <v>378</v>
      </c>
      <c r="Q2889" s="11" t="s">
        <v>421</v>
      </c>
      <c r="R2889" s="96">
        <v>0</v>
      </c>
      <c r="S2889" s="96">
        <v>0</v>
      </c>
      <c r="T2889" s="206">
        <f>ABS(Table1[[#This Row],[Prod]]-Table1[[#This Row],[Planned]])</f>
        <v>0</v>
      </c>
      <c r="U2889" s="209">
        <f>IF(ABS(Table1[[#This Row],[Prod]]-Table1[[#This Row],[Planned]])&gt;Table1[[#This Row],[Planned]],0,IF(Table1[[#This Row],[Planned]]=0,0,1-ABS(Table1[[#This Row],[Prod]]-Table1[[#This Row],[Planned]])/Table1[[#This Row],[Planned]]))</f>
        <v>0</v>
      </c>
      <c r="V2889" s="92"/>
      <c r="W2889" s="92"/>
      <c r="X2889" s="97">
        <v>0</v>
      </c>
      <c r="Y2889" s="206">
        <f>Table1[[#This Row],[Prod]]</f>
        <v>0</v>
      </c>
      <c r="Z2889" s="206">
        <f>ABS(Table1[[#This Row],[Prod2]]-Table1[[#This Row],[Plan Revised]])</f>
        <v>0</v>
      </c>
      <c r="AA2889" s="209">
        <f>IF(ABS(Table1[[#This Row],[Prod2]]-Table1[[#This Row],[Plan Revised]])&gt;Table1[[#This Row],[Plan Revised]],0,IF(Table1[[#This Row],[Plan Revised]]=0,0,1-ABS(Table1[[#This Row],[Prod2]]-Table1[[#This Row],[Plan Revised]])/Table1[[#This Row],[Plan Revised]]))</f>
        <v>0</v>
      </c>
      <c r="AB2889" s="96"/>
      <c r="AC2889" s="98"/>
      <c r="AD2889"/>
      <c r="AF2889"/>
    </row>
    <row r="2890" spans="1:32">
      <c r="A2890" s="90" t="str">
        <f>IF(Table1[Week]=WeekSel,"Yes","No")</f>
        <v>No</v>
      </c>
      <c r="B2890" s="90" t="str">
        <f>IF((Table1[StartDate]&gt;=Date.GraphMin)*(Table1[StartDate]&lt;=Date.GraphMax)=1,"Yes","No")</f>
        <v>No</v>
      </c>
      <c r="C2890" s="90" t="str">
        <f>IF(OR(Table1[[#This Row],[Site]]="FOOD MILLING",Table1[[#This Row],[Site]]="GODACO"), "No", "Yes")</f>
        <v>Yes</v>
      </c>
      <c r="D2890" s="91">
        <f>MAX(DATE(Table1[Year],1,1),DATE(Table1[Year],1,1)-WEEKDAY(DATE(Table1[Year],1,1),2)+(Table1[WeekNum]-1)*7+1)</f>
        <v>44599</v>
      </c>
      <c r="E2890" s="91">
        <f>MIN(DATE(Table1[Year]+1,1,0),DATE(Table1[Year],1,1)-WEEKDAY(DATE(Table1[Year],1,1),2)+Table1[WeekNum]*7)</f>
        <v>44605</v>
      </c>
      <c r="F2890" s="15">
        <v>2022</v>
      </c>
      <c r="G2890" s="90">
        <f t="shared" si="90"/>
        <v>2</v>
      </c>
      <c r="H2890" s="93">
        <v>7</v>
      </c>
      <c r="I2890" s="207" t="str">
        <f>"W" &amp;Table1[[#This Row],[WeekNum]]</f>
        <v>W7</v>
      </c>
      <c r="J2890" s="94" t="str">
        <f t="shared" si="91"/>
        <v>22-W07</v>
      </c>
      <c r="K2890" s="95" t="s">
        <v>677</v>
      </c>
      <c r="L2890" s="4"/>
      <c r="M2890" s="95" t="s">
        <v>72</v>
      </c>
      <c r="N2890" s="11" t="s">
        <v>428</v>
      </c>
      <c r="O2890" s="266" t="s">
        <v>415</v>
      </c>
      <c r="P2890" s="11" t="s">
        <v>378</v>
      </c>
      <c r="Q2890" s="11" t="s">
        <v>421</v>
      </c>
      <c r="R2890" s="96">
        <v>0</v>
      </c>
      <c r="S2890" s="96">
        <v>0</v>
      </c>
      <c r="T2890" s="206">
        <f>ABS(Table1[[#This Row],[Prod]]-Table1[[#This Row],[Planned]])</f>
        <v>0</v>
      </c>
      <c r="U2890" s="209">
        <f>IF(ABS(Table1[[#This Row],[Prod]]-Table1[[#This Row],[Planned]])&gt;Table1[[#This Row],[Planned]],0,IF(Table1[[#This Row],[Planned]]=0,0,1-ABS(Table1[[#This Row],[Prod]]-Table1[[#This Row],[Planned]])/Table1[[#This Row],[Planned]]))</f>
        <v>0</v>
      </c>
      <c r="V2890" s="92"/>
      <c r="W2890" s="92"/>
      <c r="X2890" s="97">
        <v>0</v>
      </c>
      <c r="Y2890" s="206">
        <f>Table1[[#This Row],[Prod]]</f>
        <v>0</v>
      </c>
      <c r="Z2890" s="206">
        <f>ABS(Table1[[#This Row],[Prod2]]-Table1[[#This Row],[Plan Revised]])</f>
        <v>0</v>
      </c>
      <c r="AA2890" s="209">
        <f>IF(ABS(Table1[[#This Row],[Prod2]]-Table1[[#This Row],[Plan Revised]])&gt;Table1[[#This Row],[Plan Revised]],0,IF(Table1[[#This Row],[Plan Revised]]=0,0,1-ABS(Table1[[#This Row],[Prod2]]-Table1[[#This Row],[Plan Revised]])/Table1[[#This Row],[Plan Revised]]))</f>
        <v>0</v>
      </c>
      <c r="AB2890" s="96"/>
      <c r="AC2890" s="98"/>
      <c r="AD2890"/>
      <c r="AF2890"/>
    </row>
    <row r="2891" spans="1:32">
      <c r="A2891" s="90" t="str">
        <f>IF(Table1[Week]=WeekSel,"Yes","No")</f>
        <v>No</v>
      </c>
      <c r="B2891" s="90" t="str">
        <f>IF((Table1[StartDate]&gt;=Date.GraphMin)*(Table1[StartDate]&lt;=Date.GraphMax)=1,"Yes","No")</f>
        <v>No</v>
      </c>
      <c r="C2891" s="90" t="str">
        <f>IF(OR(Table1[[#This Row],[Site]]="FOOD MILLING",Table1[[#This Row],[Site]]="GODACO"), "No", "Yes")</f>
        <v>Yes</v>
      </c>
      <c r="D2891" s="91">
        <f>MAX(DATE(Table1[Year],1,1),DATE(Table1[Year],1,1)-WEEKDAY(DATE(Table1[Year],1,1),2)+(Table1[WeekNum]-1)*7+1)</f>
        <v>44599</v>
      </c>
      <c r="E2891" s="91">
        <f>MIN(DATE(Table1[Year]+1,1,0),DATE(Table1[Year],1,1)-WEEKDAY(DATE(Table1[Year],1,1),2)+Table1[WeekNum]*7)</f>
        <v>44605</v>
      </c>
      <c r="F2891" s="15">
        <v>2022</v>
      </c>
      <c r="G2891" s="90">
        <f t="shared" si="90"/>
        <v>2</v>
      </c>
      <c r="H2891" s="93">
        <v>7</v>
      </c>
      <c r="I2891" s="207" t="str">
        <f>"W" &amp;Table1[[#This Row],[WeekNum]]</f>
        <v>W7</v>
      </c>
      <c r="J2891" s="94" t="str">
        <f t="shared" si="91"/>
        <v>22-W07</v>
      </c>
      <c r="K2891" s="95" t="s">
        <v>678</v>
      </c>
      <c r="L2891" s="4"/>
      <c r="M2891" s="95" t="s">
        <v>72</v>
      </c>
      <c r="N2891" s="11" t="s">
        <v>428</v>
      </c>
      <c r="O2891" s="266" t="s">
        <v>415</v>
      </c>
      <c r="P2891" s="11" t="s">
        <v>378</v>
      </c>
      <c r="Q2891" s="11" t="s">
        <v>421</v>
      </c>
      <c r="R2891" s="96">
        <v>0</v>
      </c>
      <c r="S2891" s="96">
        <v>0</v>
      </c>
      <c r="T2891" s="206">
        <f>ABS(Table1[[#This Row],[Prod]]-Table1[[#This Row],[Planned]])</f>
        <v>0</v>
      </c>
      <c r="U2891" s="209">
        <f>IF(ABS(Table1[[#This Row],[Prod]]-Table1[[#This Row],[Planned]])&gt;Table1[[#This Row],[Planned]],0,IF(Table1[[#This Row],[Planned]]=0,0,1-ABS(Table1[[#This Row],[Prod]]-Table1[[#This Row],[Planned]])/Table1[[#This Row],[Planned]]))</f>
        <v>0</v>
      </c>
      <c r="V2891" s="92"/>
      <c r="W2891" s="92"/>
      <c r="X2891" s="97">
        <v>0</v>
      </c>
      <c r="Y2891" s="206">
        <f>Table1[[#This Row],[Prod]]</f>
        <v>0</v>
      </c>
      <c r="Z2891" s="206">
        <f>ABS(Table1[[#This Row],[Prod2]]-Table1[[#This Row],[Plan Revised]])</f>
        <v>0</v>
      </c>
      <c r="AA2891" s="209">
        <f>IF(ABS(Table1[[#This Row],[Prod2]]-Table1[[#This Row],[Plan Revised]])&gt;Table1[[#This Row],[Plan Revised]],0,IF(Table1[[#This Row],[Plan Revised]]=0,0,1-ABS(Table1[[#This Row],[Prod2]]-Table1[[#This Row],[Plan Revised]])/Table1[[#This Row],[Plan Revised]]))</f>
        <v>0</v>
      </c>
      <c r="AB2891" s="96"/>
      <c r="AC2891" s="98"/>
      <c r="AD2891"/>
      <c r="AF2891"/>
    </row>
    <row r="2892" spans="1:32">
      <c r="A2892" s="90" t="str">
        <f>IF(Table1[Week]=WeekSel,"Yes","No")</f>
        <v>No</v>
      </c>
      <c r="B2892" s="90" t="str">
        <f>IF((Table1[StartDate]&gt;=Date.GraphMin)*(Table1[StartDate]&lt;=Date.GraphMax)=1,"Yes","No")</f>
        <v>No</v>
      </c>
      <c r="C2892" s="90" t="str">
        <f>IF(OR(Table1[[#This Row],[Site]]="FOOD MILLING",Table1[[#This Row],[Site]]="GODACO"), "No", "Yes")</f>
        <v>Yes</v>
      </c>
      <c r="D2892" s="91">
        <f>MAX(DATE(Table1[Year],1,1),DATE(Table1[Year],1,1)-WEEKDAY(DATE(Table1[Year],1,1),2)+(Table1[WeekNum]-1)*7+1)</f>
        <v>44599</v>
      </c>
      <c r="E2892" s="91">
        <f>MIN(DATE(Table1[Year]+1,1,0),DATE(Table1[Year],1,1)-WEEKDAY(DATE(Table1[Year],1,1),2)+Table1[WeekNum]*7)</f>
        <v>44605</v>
      </c>
      <c r="F2892" s="15">
        <v>2022</v>
      </c>
      <c r="G2892" s="90">
        <f t="shared" si="90"/>
        <v>2</v>
      </c>
      <c r="H2892" s="93">
        <v>7</v>
      </c>
      <c r="I2892" s="207" t="str">
        <f>"W" &amp;Table1[[#This Row],[WeekNum]]</f>
        <v>W7</v>
      </c>
      <c r="J2892" s="94" t="str">
        <f t="shared" si="91"/>
        <v>22-W07</v>
      </c>
      <c r="K2892" s="95" t="s">
        <v>680</v>
      </c>
      <c r="L2892" s="4"/>
      <c r="M2892" s="95" t="s">
        <v>72</v>
      </c>
      <c r="N2892" s="11" t="s">
        <v>428</v>
      </c>
      <c r="O2892" s="266" t="s">
        <v>374</v>
      </c>
      <c r="P2892" s="11" t="s">
        <v>376</v>
      </c>
      <c r="Q2892" s="11" t="s">
        <v>421</v>
      </c>
      <c r="R2892" s="96">
        <v>0</v>
      </c>
      <c r="S2892" s="96">
        <v>0</v>
      </c>
      <c r="T2892" s="206">
        <f>ABS(Table1[[#This Row],[Prod]]-Table1[[#This Row],[Planned]])</f>
        <v>0</v>
      </c>
      <c r="U2892" s="209">
        <f>IF(ABS(Table1[[#This Row],[Prod]]-Table1[[#This Row],[Planned]])&gt;Table1[[#This Row],[Planned]],0,IF(Table1[[#This Row],[Planned]]=0,0,1-ABS(Table1[[#This Row],[Prod]]-Table1[[#This Row],[Planned]])/Table1[[#This Row],[Planned]]))</f>
        <v>0</v>
      </c>
      <c r="V2892" s="92"/>
      <c r="W2892" s="92"/>
      <c r="X2892" s="97">
        <v>0</v>
      </c>
      <c r="Y2892" s="206">
        <f>Table1[[#This Row],[Prod]]</f>
        <v>0</v>
      </c>
      <c r="Z2892" s="206">
        <f>ABS(Table1[[#This Row],[Prod2]]-Table1[[#This Row],[Plan Revised]])</f>
        <v>0</v>
      </c>
      <c r="AA2892" s="209">
        <f>IF(ABS(Table1[[#This Row],[Prod2]]-Table1[[#This Row],[Plan Revised]])&gt;Table1[[#This Row],[Plan Revised]],0,IF(Table1[[#This Row],[Plan Revised]]=0,0,1-ABS(Table1[[#This Row],[Prod2]]-Table1[[#This Row],[Plan Revised]])/Table1[[#This Row],[Plan Revised]]))</f>
        <v>0</v>
      </c>
      <c r="AB2892" s="96"/>
      <c r="AC2892" s="98"/>
      <c r="AD2892"/>
      <c r="AF2892"/>
    </row>
    <row r="2893" spans="1:32">
      <c r="A2893" s="90" t="str">
        <f>IF(Table1[Week]=WeekSel,"Yes","No")</f>
        <v>No</v>
      </c>
      <c r="B2893" s="90" t="str">
        <f>IF((Table1[StartDate]&gt;=Date.GraphMin)*(Table1[StartDate]&lt;=Date.GraphMax)=1,"Yes","No")</f>
        <v>No</v>
      </c>
      <c r="C2893" s="90" t="str">
        <f>IF(OR(Table1[[#This Row],[Site]]="FOOD MILLING",Table1[[#This Row],[Site]]="GODACO"), "No", "Yes")</f>
        <v>Yes</v>
      </c>
      <c r="D2893" s="91">
        <f>MAX(DATE(Table1[Year],1,1),DATE(Table1[Year],1,1)-WEEKDAY(DATE(Table1[Year],1,1),2)+(Table1[WeekNum]-1)*7+1)</f>
        <v>44599</v>
      </c>
      <c r="E2893" s="91">
        <f>MIN(DATE(Table1[Year]+1,1,0),DATE(Table1[Year],1,1)-WEEKDAY(DATE(Table1[Year],1,1),2)+Table1[WeekNum]*7)</f>
        <v>44605</v>
      </c>
      <c r="F2893" s="15">
        <v>2022</v>
      </c>
      <c r="G2893" s="90">
        <f t="shared" si="90"/>
        <v>2</v>
      </c>
      <c r="H2893" s="93">
        <v>7</v>
      </c>
      <c r="I2893" s="207" t="str">
        <f>"W" &amp;Table1[[#This Row],[WeekNum]]</f>
        <v>W7</v>
      </c>
      <c r="J2893" s="94" t="str">
        <f t="shared" si="91"/>
        <v>22-W07</v>
      </c>
      <c r="K2893" s="95" t="s">
        <v>721</v>
      </c>
      <c r="L2893" s="4"/>
      <c r="M2893" s="95" t="s">
        <v>72</v>
      </c>
      <c r="N2893" s="11" t="s">
        <v>428</v>
      </c>
      <c r="O2893" s="266" t="s">
        <v>410</v>
      </c>
      <c r="P2893" s="11" t="s">
        <v>410</v>
      </c>
      <c r="Q2893" s="11" t="s">
        <v>421</v>
      </c>
      <c r="R2893" s="96">
        <v>1600</v>
      </c>
      <c r="S2893" s="96">
        <v>0</v>
      </c>
      <c r="T2893" s="206">
        <f>ABS(Table1[[#This Row],[Prod]]-Table1[[#This Row],[Planned]])</f>
        <v>1600</v>
      </c>
      <c r="U2893" s="209">
        <f>IF(ABS(Table1[[#This Row],[Prod]]-Table1[[#This Row],[Planned]])&gt;Table1[[#This Row],[Planned]],0,IF(Table1[[#This Row],[Planned]]=0,0,1-ABS(Table1[[#This Row],[Prod]]-Table1[[#This Row],[Planned]])/Table1[[#This Row],[Planned]]))</f>
        <v>0</v>
      </c>
      <c r="V2893" s="92"/>
      <c r="W2893" s="92"/>
      <c r="X2893" s="97">
        <v>0</v>
      </c>
      <c r="Y2893" s="206">
        <f>Table1[[#This Row],[Prod]]</f>
        <v>0</v>
      </c>
      <c r="Z2893" s="206">
        <f>ABS(Table1[[#This Row],[Prod2]]-Table1[[#This Row],[Plan Revised]])</f>
        <v>0</v>
      </c>
      <c r="AA2893" s="209">
        <f>IF(ABS(Table1[[#This Row],[Prod2]]-Table1[[#This Row],[Plan Revised]])&gt;Table1[[#This Row],[Plan Revised]],0,IF(Table1[[#This Row],[Plan Revised]]=0,0,1-ABS(Table1[[#This Row],[Prod2]]-Table1[[#This Row],[Plan Revised]])/Table1[[#This Row],[Plan Revised]]))</f>
        <v>0</v>
      </c>
      <c r="AB2893" s="96"/>
      <c r="AC2893" s="98"/>
      <c r="AD2893"/>
      <c r="AF2893"/>
    </row>
    <row r="2894" spans="1:32">
      <c r="A2894" s="90" t="str">
        <f>IF(Table1[Week]=WeekSel,"Yes","No")</f>
        <v>No</v>
      </c>
      <c r="B2894" s="90" t="str">
        <f>IF((Table1[StartDate]&gt;=Date.GraphMin)*(Table1[StartDate]&lt;=Date.GraphMax)=1,"Yes","No")</f>
        <v>No</v>
      </c>
      <c r="C2894" s="90" t="str">
        <f>IF(OR(Table1[[#This Row],[Site]]="FOOD MILLING",Table1[[#This Row],[Site]]="GODACO"), "No", "Yes")</f>
        <v>Yes</v>
      </c>
      <c r="D2894" s="91">
        <f>MAX(DATE(Table1[Year],1,1),DATE(Table1[Year],1,1)-WEEKDAY(DATE(Table1[Year],1,1),2)+(Table1[WeekNum]-1)*7+1)</f>
        <v>44599</v>
      </c>
      <c r="E2894" s="91">
        <f>MIN(DATE(Table1[Year]+1,1,0),DATE(Table1[Year],1,1)-WEEKDAY(DATE(Table1[Year],1,1),2)+Table1[WeekNum]*7)</f>
        <v>44605</v>
      </c>
      <c r="F2894" s="15">
        <v>2022</v>
      </c>
      <c r="G2894" s="90">
        <f t="shared" si="90"/>
        <v>2</v>
      </c>
      <c r="H2894" s="93">
        <v>7</v>
      </c>
      <c r="I2894" s="207" t="str">
        <f>"W" &amp;Table1[[#This Row],[WeekNum]]</f>
        <v>W7</v>
      </c>
      <c r="J2894" s="94" t="str">
        <f t="shared" si="91"/>
        <v>22-W07</v>
      </c>
      <c r="K2894" s="95" t="s">
        <v>681</v>
      </c>
      <c r="L2894" s="4"/>
      <c r="M2894" s="95" t="s">
        <v>72</v>
      </c>
      <c r="N2894" s="11" t="s">
        <v>428</v>
      </c>
      <c r="O2894" s="266" t="s">
        <v>389</v>
      </c>
      <c r="P2894" s="11" t="s">
        <v>381</v>
      </c>
      <c r="Q2894" s="11" t="s">
        <v>421</v>
      </c>
      <c r="R2894" s="96">
        <v>1800</v>
      </c>
      <c r="S2894" s="96">
        <v>1696.0000000000002</v>
      </c>
      <c r="T2894" s="206">
        <f>ABS(Table1[[#This Row],[Prod]]-Table1[[#This Row],[Planned]])</f>
        <v>103.99999999999977</v>
      </c>
      <c r="U2894" s="209">
        <f>IF(ABS(Table1[[#This Row],[Prod]]-Table1[[#This Row],[Planned]])&gt;Table1[[#This Row],[Planned]],0,IF(Table1[[#This Row],[Planned]]=0,0,1-ABS(Table1[[#This Row],[Prod]]-Table1[[#This Row],[Planned]])/Table1[[#This Row],[Planned]]))</f>
        <v>0.94222222222222229</v>
      </c>
      <c r="V2894" s="92"/>
      <c r="W2894" s="92"/>
      <c r="X2894" s="97">
        <v>1800</v>
      </c>
      <c r="Y2894" s="206">
        <f>Table1[[#This Row],[Prod]]</f>
        <v>1696.0000000000002</v>
      </c>
      <c r="Z2894" s="206">
        <f>ABS(Table1[[#This Row],[Prod2]]-Table1[[#This Row],[Plan Revised]])</f>
        <v>103.99999999999977</v>
      </c>
      <c r="AA2894" s="209">
        <f>IF(ABS(Table1[[#This Row],[Prod2]]-Table1[[#This Row],[Plan Revised]])&gt;Table1[[#This Row],[Plan Revised]],0,IF(Table1[[#This Row],[Plan Revised]]=0,0,1-ABS(Table1[[#This Row],[Prod2]]-Table1[[#This Row],[Plan Revised]])/Table1[[#This Row],[Plan Revised]]))</f>
        <v>0.94222222222222229</v>
      </c>
      <c r="AB2894" s="96"/>
      <c r="AC2894" s="98"/>
      <c r="AD2894"/>
      <c r="AF2894"/>
    </row>
    <row r="2895" spans="1:32">
      <c r="A2895" s="90" t="str">
        <f>IF(Table1[Week]=WeekSel,"Yes","No")</f>
        <v>No</v>
      </c>
      <c r="B2895" s="90" t="str">
        <f>IF((Table1[StartDate]&gt;=Date.GraphMin)*(Table1[StartDate]&lt;=Date.GraphMax)=1,"Yes","No")</f>
        <v>No</v>
      </c>
      <c r="C2895" s="90" t="str">
        <f>IF(OR(Table1[[#This Row],[Site]]="FOOD MILLING",Table1[[#This Row],[Site]]="GODACO"), "No", "Yes")</f>
        <v>Yes</v>
      </c>
      <c r="D2895" s="91">
        <f>MAX(DATE(Table1[Year],1,1),DATE(Table1[Year],1,1)-WEEKDAY(DATE(Table1[Year],1,1),2)+(Table1[WeekNum]-1)*7+1)</f>
        <v>44599</v>
      </c>
      <c r="E2895" s="91">
        <f>MIN(DATE(Table1[Year]+1,1,0),DATE(Table1[Year],1,1)-WEEKDAY(DATE(Table1[Year],1,1),2)+Table1[WeekNum]*7)</f>
        <v>44605</v>
      </c>
      <c r="F2895" s="15">
        <v>2022</v>
      </c>
      <c r="G2895" s="90">
        <f t="shared" si="90"/>
        <v>2</v>
      </c>
      <c r="H2895" s="93">
        <v>7</v>
      </c>
      <c r="I2895" s="207" t="str">
        <f>"W" &amp;Table1[[#This Row],[WeekNum]]</f>
        <v>W7</v>
      </c>
      <c r="J2895" s="94" t="str">
        <f t="shared" si="91"/>
        <v>22-W07</v>
      </c>
      <c r="K2895" s="95" t="s">
        <v>682</v>
      </c>
      <c r="L2895" s="4"/>
      <c r="M2895" s="95" t="s">
        <v>72</v>
      </c>
      <c r="N2895" s="11" t="s">
        <v>428</v>
      </c>
      <c r="O2895" s="266" t="s">
        <v>389</v>
      </c>
      <c r="P2895" s="11" t="s">
        <v>381</v>
      </c>
      <c r="Q2895" s="11" t="s">
        <v>421</v>
      </c>
      <c r="R2895" s="96">
        <v>6000</v>
      </c>
      <c r="S2895" s="96">
        <v>4351</v>
      </c>
      <c r="T2895" s="206">
        <f>ABS(Table1[[#This Row],[Prod]]-Table1[[#This Row],[Planned]])</f>
        <v>1649</v>
      </c>
      <c r="U2895" s="209">
        <f>IF(ABS(Table1[[#This Row],[Prod]]-Table1[[#This Row],[Planned]])&gt;Table1[[#This Row],[Planned]],0,IF(Table1[[#This Row],[Planned]]=0,0,1-ABS(Table1[[#This Row],[Prod]]-Table1[[#This Row],[Planned]])/Table1[[#This Row],[Planned]]))</f>
        <v>0.72516666666666674</v>
      </c>
      <c r="V2895" s="92"/>
      <c r="W2895" s="92"/>
      <c r="X2895" s="97">
        <v>6000</v>
      </c>
      <c r="Y2895" s="206">
        <f>Table1[[#This Row],[Prod]]</f>
        <v>4351</v>
      </c>
      <c r="Z2895" s="206">
        <f>ABS(Table1[[#This Row],[Prod2]]-Table1[[#This Row],[Plan Revised]])</f>
        <v>1649</v>
      </c>
      <c r="AA2895" s="209">
        <f>IF(ABS(Table1[[#This Row],[Prod2]]-Table1[[#This Row],[Plan Revised]])&gt;Table1[[#This Row],[Plan Revised]],0,IF(Table1[[#This Row],[Plan Revised]]=0,0,1-ABS(Table1[[#This Row],[Prod2]]-Table1[[#This Row],[Plan Revised]])/Table1[[#This Row],[Plan Revised]]))</f>
        <v>0.72516666666666674</v>
      </c>
      <c r="AB2895" s="96"/>
      <c r="AC2895" s="98"/>
      <c r="AD2895"/>
      <c r="AF2895"/>
    </row>
    <row r="2896" spans="1:32">
      <c r="A2896" s="90" t="str">
        <f>IF(Table1[Week]=WeekSel,"Yes","No")</f>
        <v>No</v>
      </c>
      <c r="B2896" s="90" t="str">
        <f>IF((Table1[StartDate]&gt;=Date.GraphMin)*(Table1[StartDate]&lt;=Date.GraphMax)=1,"Yes","No")</f>
        <v>No</v>
      </c>
      <c r="C2896" s="90" t="str">
        <f>IF(OR(Table1[[#This Row],[Site]]="FOOD MILLING",Table1[[#This Row],[Site]]="GODACO"), "No", "Yes")</f>
        <v>Yes</v>
      </c>
      <c r="D2896" s="91">
        <f>MAX(DATE(Table1[Year],1,1),DATE(Table1[Year],1,1)-WEEKDAY(DATE(Table1[Year],1,1),2)+(Table1[WeekNum]-1)*7+1)</f>
        <v>44599</v>
      </c>
      <c r="E2896" s="91">
        <f>MIN(DATE(Table1[Year]+1,1,0),DATE(Table1[Year],1,1)-WEEKDAY(DATE(Table1[Year],1,1),2)+Table1[WeekNum]*7)</f>
        <v>44605</v>
      </c>
      <c r="F2896" s="15">
        <v>2022</v>
      </c>
      <c r="G2896" s="90">
        <f t="shared" si="90"/>
        <v>2</v>
      </c>
      <c r="H2896" s="93">
        <v>7</v>
      </c>
      <c r="I2896" s="207" t="str">
        <f>"W" &amp;Table1[[#This Row],[WeekNum]]</f>
        <v>W7</v>
      </c>
      <c r="J2896" s="94" t="str">
        <f t="shared" si="91"/>
        <v>22-W07</v>
      </c>
      <c r="K2896" s="95" t="s">
        <v>683</v>
      </c>
      <c r="L2896" s="4"/>
      <c r="M2896" s="95" t="s">
        <v>72</v>
      </c>
      <c r="N2896" s="11" t="s">
        <v>428</v>
      </c>
      <c r="O2896" s="266" t="s">
        <v>389</v>
      </c>
      <c r="P2896" s="11" t="s">
        <v>381</v>
      </c>
      <c r="Q2896" s="11" t="s">
        <v>421</v>
      </c>
      <c r="R2896" s="96">
        <v>0</v>
      </c>
      <c r="S2896" s="96">
        <v>0</v>
      </c>
      <c r="T2896" s="206">
        <f>ABS(Table1[[#This Row],[Prod]]-Table1[[#This Row],[Planned]])</f>
        <v>0</v>
      </c>
      <c r="U2896" s="209">
        <f>IF(ABS(Table1[[#This Row],[Prod]]-Table1[[#This Row],[Planned]])&gt;Table1[[#This Row],[Planned]],0,IF(Table1[[#This Row],[Planned]]=0,0,1-ABS(Table1[[#This Row],[Prod]]-Table1[[#This Row],[Planned]])/Table1[[#This Row],[Planned]]))</f>
        <v>0</v>
      </c>
      <c r="V2896" s="92"/>
      <c r="W2896" s="92"/>
      <c r="X2896" s="97">
        <v>0</v>
      </c>
      <c r="Y2896" s="206">
        <f>Table1[[#This Row],[Prod]]</f>
        <v>0</v>
      </c>
      <c r="Z2896" s="206">
        <f>ABS(Table1[[#This Row],[Prod2]]-Table1[[#This Row],[Plan Revised]])</f>
        <v>0</v>
      </c>
      <c r="AA2896" s="209">
        <f>IF(ABS(Table1[[#This Row],[Prod2]]-Table1[[#This Row],[Plan Revised]])&gt;Table1[[#This Row],[Plan Revised]],0,IF(Table1[[#This Row],[Plan Revised]]=0,0,1-ABS(Table1[[#This Row],[Prod2]]-Table1[[#This Row],[Plan Revised]])/Table1[[#This Row],[Plan Revised]]))</f>
        <v>0</v>
      </c>
      <c r="AB2896" s="96"/>
      <c r="AC2896" s="98"/>
      <c r="AD2896"/>
      <c r="AF2896"/>
    </row>
    <row r="2897" spans="1:32">
      <c r="A2897" s="90" t="str">
        <f>IF(Table1[Week]=WeekSel,"Yes","No")</f>
        <v>No</v>
      </c>
      <c r="B2897" s="90" t="str">
        <f>IF((Table1[StartDate]&gt;=Date.GraphMin)*(Table1[StartDate]&lt;=Date.GraphMax)=1,"Yes","No")</f>
        <v>No</v>
      </c>
      <c r="C2897" s="90" t="str">
        <f>IF(OR(Table1[[#This Row],[Site]]="FOOD MILLING",Table1[[#This Row],[Site]]="GODACO"), "No", "Yes")</f>
        <v>Yes</v>
      </c>
      <c r="D2897" s="91">
        <f>MAX(DATE(Table1[Year],1,1),DATE(Table1[Year],1,1)-WEEKDAY(DATE(Table1[Year],1,1),2)+(Table1[WeekNum]-1)*7+1)</f>
        <v>44599</v>
      </c>
      <c r="E2897" s="91">
        <f>MIN(DATE(Table1[Year]+1,1,0),DATE(Table1[Year],1,1)-WEEKDAY(DATE(Table1[Year],1,1),2)+Table1[WeekNum]*7)</f>
        <v>44605</v>
      </c>
      <c r="F2897" s="15">
        <v>2022</v>
      </c>
      <c r="G2897" s="90">
        <f t="shared" si="90"/>
        <v>2</v>
      </c>
      <c r="H2897" s="93">
        <v>7</v>
      </c>
      <c r="I2897" s="207" t="str">
        <f>"W" &amp;Table1[[#This Row],[WeekNum]]</f>
        <v>W7</v>
      </c>
      <c r="J2897" s="94" t="str">
        <f t="shared" si="91"/>
        <v>22-W07</v>
      </c>
      <c r="K2897" s="95" t="s">
        <v>445</v>
      </c>
      <c r="L2897" s="4"/>
      <c r="M2897" s="95" t="s">
        <v>77</v>
      </c>
      <c r="N2897" s="11" t="s">
        <v>428</v>
      </c>
      <c r="O2897" s="266" t="s">
        <v>389</v>
      </c>
      <c r="P2897" s="11" t="s">
        <v>382</v>
      </c>
      <c r="Q2897" s="11" t="s">
        <v>421</v>
      </c>
      <c r="R2897" s="96">
        <v>0</v>
      </c>
      <c r="S2897" s="96">
        <v>0</v>
      </c>
      <c r="T2897" s="206">
        <f>ABS(Table1[[#This Row],[Prod]]-Table1[[#This Row],[Planned]])</f>
        <v>0</v>
      </c>
      <c r="U2897" s="209">
        <f>IF(ABS(Table1[[#This Row],[Prod]]-Table1[[#This Row],[Planned]])&gt;Table1[[#This Row],[Planned]],0,IF(Table1[[#This Row],[Planned]]=0,0,1-ABS(Table1[[#This Row],[Prod]]-Table1[[#This Row],[Planned]])/Table1[[#This Row],[Planned]]))</f>
        <v>0</v>
      </c>
      <c r="V2897" s="92"/>
      <c r="W2897" s="92"/>
      <c r="X2897" s="97">
        <v>0</v>
      </c>
      <c r="Y2897" s="206">
        <f>Table1[[#This Row],[Prod]]</f>
        <v>0</v>
      </c>
      <c r="Z2897" s="206">
        <f>ABS(Table1[[#This Row],[Prod2]]-Table1[[#This Row],[Plan Revised]])</f>
        <v>0</v>
      </c>
      <c r="AA2897" s="209">
        <f>IF(ABS(Table1[[#This Row],[Prod2]]-Table1[[#This Row],[Plan Revised]])&gt;Table1[[#This Row],[Plan Revised]],0,IF(Table1[[#This Row],[Plan Revised]]=0,0,1-ABS(Table1[[#This Row],[Prod2]]-Table1[[#This Row],[Plan Revised]])/Table1[[#This Row],[Plan Revised]]))</f>
        <v>0</v>
      </c>
      <c r="AB2897" s="96"/>
      <c r="AC2897" s="98"/>
      <c r="AD2897"/>
      <c r="AF2897"/>
    </row>
    <row r="2898" spans="1:32">
      <c r="A2898" s="90" t="str">
        <f>IF(Table1[Week]=WeekSel,"Yes","No")</f>
        <v>No</v>
      </c>
      <c r="B2898" s="90" t="str">
        <f>IF((Table1[StartDate]&gt;=Date.GraphMin)*(Table1[StartDate]&lt;=Date.GraphMax)=1,"Yes","No")</f>
        <v>No</v>
      </c>
      <c r="C2898" s="90" t="str">
        <f>IF(OR(Table1[[#This Row],[Site]]="FOOD MILLING",Table1[[#This Row],[Site]]="GODACO"), "No", "Yes")</f>
        <v>Yes</v>
      </c>
      <c r="D2898" s="91">
        <f>MAX(DATE(Table1[Year],1,1),DATE(Table1[Year],1,1)-WEEKDAY(DATE(Table1[Year],1,1),2)+(Table1[WeekNum]-1)*7+1)</f>
        <v>44599</v>
      </c>
      <c r="E2898" s="91">
        <f>MIN(DATE(Table1[Year]+1,1,0),DATE(Table1[Year],1,1)-WEEKDAY(DATE(Table1[Year],1,1),2)+Table1[WeekNum]*7)</f>
        <v>44605</v>
      </c>
      <c r="F2898" s="15">
        <v>2022</v>
      </c>
      <c r="G2898" s="90">
        <f t="shared" si="90"/>
        <v>2</v>
      </c>
      <c r="H2898" s="93">
        <v>7</v>
      </c>
      <c r="I2898" s="207" t="str">
        <f>"W" &amp;Table1[[#This Row],[WeekNum]]</f>
        <v>W7</v>
      </c>
      <c r="J2898" s="94" t="str">
        <f t="shared" si="91"/>
        <v>22-W07</v>
      </c>
      <c r="K2898" s="95" t="s">
        <v>586</v>
      </c>
      <c r="L2898" s="4"/>
      <c r="M2898" s="95" t="s">
        <v>77</v>
      </c>
      <c r="N2898" s="11" t="s">
        <v>428</v>
      </c>
      <c r="O2898" s="266" t="s">
        <v>389</v>
      </c>
      <c r="P2898" s="11" t="s">
        <v>410</v>
      </c>
      <c r="Q2898" s="11" t="s">
        <v>421</v>
      </c>
      <c r="R2898" s="96">
        <v>0</v>
      </c>
      <c r="S2898" s="96">
        <v>0</v>
      </c>
      <c r="T2898" s="206">
        <f>ABS(Table1[[#This Row],[Prod]]-Table1[[#This Row],[Planned]])</f>
        <v>0</v>
      </c>
      <c r="U2898" s="209">
        <f>IF(ABS(Table1[[#This Row],[Prod]]-Table1[[#This Row],[Planned]])&gt;Table1[[#This Row],[Planned]],0,IF(Table1[[#This Row],[Planned]]=0,0,1-ABS(Table1[[#This Row],[Prod]]-Table1[[#This Row],[Planned]])/Table1[[#This Row],[Planned]]))</f>
        <v>0</v>
      </c>
      <c r="V2898" s="92"/>
      <c r="W2898" s="92"/>
      <c r="X2898" s="97">
        <v>0</v>
      </c>
      <c r="Y2898" s="206">
        <f>Table1[[#This Row],[Prod]]</f>
        <v>0</v>
      </c>
      <c r="Z2898" s="206">
        <f>ABS(Table1[[#This Row],[Prod2]]-Table1[[#This Row],[Plan Revised]])</f>
        <v>0</v>
      </c>
      <c r="AA2898" s="209">
        <f>IF(ABS(Table1[[#This Row],[Prod2]]-Table1[[#This Row],[Plan Revised]])&gt;Table1[[#This Row],[Plan Revised]],0,IF(Table1[[#This Row],[Plan Revised]]=0,0,1-ABS(Table1[[#This Row],[Prod2]]-Table1[[#This Row],[Plan Revised]])/Table1[[#This Row],[Plan Revised]]))</f>
        <v>0</v>
      </c>
      <c r="AB2898" s="96"/>
      <c r="AC2898" s="98"/>
      <c r="AD2898"/>
      <c r="AF2898"/>
    </row>
    <row r="2899" spans="1:32">
      <c r="A2899" s="90" t="str">
        <f>IF(Table1[Week]=WeekSel,"Yes","No")</f>
        <v>No</v>
      </c>
      <c r="B2899" s="90" t="str">
        <f>IF((Table1[StartDate]&gt;=Date.GraphMin)*(Table1[StartDate]&lt;=Date.GraphMax)=1,"Yes","No")</f>
        <v>No</v>
      </c>
      <c r="C2899" s="90" t="str">
        <f>IF(OR(Table1[[#This Row],[Site]]="FOOD MILLING",Table1[[#This Row],[Site]]="GODACO"), "No", "Yes")</f>
        <v>Yes</v>
      </c>
      <c r="D2899" s="91">
        <f>MAX(DATE(Table1[Year],1,1),DATE(Table1[Year],1,1)-WEEKDAY(DATE(Table1[Year],1,1),2)+(Table1[WeekNum]-1)*7+1)</f>
        <v>44599</v>
      </c>
      <c r="E2899" s="91">
        <f>MIN(DATE(Table1[Year]+1,1,0),DATE(Table1[Year],1,1)-WEEKDAY(DATE(Table1[Year],1,1),2)+Table1[WeekNum]*7)</f>
        <v>44605</v>
      </c>
      <c r="F2899" s="15">
        <v>2022</v>
      </c>
      <c r="G2899" s="90">
        <f t="shared" si="90"/>
        <v>2</v>
      </c>
      <c r="H2899" s="93">
        <v>7</v>
      </c>
      <c r="I2899" s="207" t="str">
        <f>"W" &amp;Table1[[#This Row],[WeekNum]]</f>
        <v>W7</v>
      </c>
      <c r="J2899" s="94" t="str">
        <f t="shared" si="91"/>
        <v>22-W07</v>
      </c>
      <c r="K2899" s="95" t="s">
        <v>587</v>
      </c>
      <c r="L2899" s="4"/>
      <c r="M2899" s="95" t="s">
        <v>77</v>
      </c>
      <c r="N2899" s="11" t="s">
        <v>428</v>
      </c>
      <c r="O2899" s="266" t="s">
        <v>389</v>
      </c>
      <c r="P2899" s="11" t="s">
        <v>410</v>
      </c>
      <c r="Q2899" s="11" t="s">
        <v>421</v>
      </c>
      <c r="R2899" s="96">
        <v>0</v>
      </c>
      <c r="S2899" s="96">
        <v>0</v>
      </c>
      <c r="T2899" s="206">
        <f>ABS(Table1[[#This Row],[Prod]]-Table1[[#This Row],[Planned]])</f>
        <v>0</v>
      </c>
      <c r="U2899" s="209">
        <f>IF(ABS(Table1[[#This Row],[Prod]]-Table1[[#This Row],[Planned]])&gt;Table1[[#This Row],[Planned]],0,IF(Table1[[#This Row],[Planned]]=0,0,1-ABS(Table1[[#This Row],[Prod]]-Table1[[#This Row],[Planned]])/Table1[[#This Row],[Planned]]))</f>
        <v>0</v>
      </c>
      <c r="V2899" s="92"/>
      <c r="W2899" s="92"/>
      <c r="X2899" s="97">
        <v>0</v>
      </c>
      <c r="Y2899" s="206">
        <f>Table1[[#This Row],[Prod]]</f>
        <v>0</v>
      </c>
      <c r="Z2899" s="206">
        <f>ABS(Table1[[#This Row],[Prod2]]-Table1[[#This Row],[Plan Revised]])</f>
        <v>0</v>
      </c>
      <c r="AA2899" s="209">
        <f>IF(ABS(Table1[[#This Row],[Prod2]]-Table1[[#This Row],[Plan Revised]])&gt;Table1[[#This Row],[Plan Revised]],0,IF(Table1[[#This Row],[Plan Revised]]=0,0,1-ABS(Table1[[#This Row],[Prod2]]-Table1[[#This Row],[Plan Revised]])/Table1[[#This Row],[Plan Revised]]))</f>
        <v>0</v>
      </c>
      <c r="AB2899" s="96"/>
      <c r="AC2899" s="98"/>
      <c r="AD2899"/>
      <c r="AF2899"/>
    </row>
    <row r="2900" spans="1:32">
      <c r="A2900" s="90" t="str">
        <f>IF(Table1[Week]=WeekSel,"Yes","No")</f>
        <v>No</v>
      </c>
      <c r="B2900" s="90" t="str">
        <f>IF((Table1[StartDate]&gt;=Date.GraphMin)*(Table1[StartDate]&lt;=Date.GraphMax)=1,"Yes","No")</f>
        <v>No</v>
      </c>
      <c r="C2900" s="90" t="str">
        <f>IF(OR(Table1[[#This Row],[Site]]="FOOD MILLING",Table1[[#This Row],[Site]]="GODACO"), "No", "Yes")</f>
        <v>Yes</v>
      </c>
      <c r="D2900" s="91">
        <f>MAX(DATE(Table1[Year],1,1),DATE(Table1[Year],1,1)-WEEKDAY(DATE(Table1[Year],1,1),2)+(Table1[WeekNum]-1)*7+1)</f>
        <v>44599</v>
      </c>
      <c r="E2900" s="91">
        <f>MIN(DATE(Table1[Year]+1,1,0),DATE(Table1[Year],1,1)-WEEKDAY(DATE(Table1[Year],1,1),2)+Table1[WeekNum]*7)</f>
        <v>44605</v>
      </c>
      <c r="F2900" s="15">
        <v>2022</v>
      </c>
      <c r="G2900" s="90">
        <f t="shared" si="90"/>
        <v>2</v>
      </c>
      <c r="H2900" s="93">
        <v>7</v>
      </c>
      <c r="I2900" s="207" t="str">
        <f>"W" &amp;Table1[[#This Row],[WeekNum]]</f>
        <v>W7</v>
      </c>
      <c r="J2900" s="94" t="str">
        <f t="shared" si="91"/>
        <v>22-W07</v>
      </c>
      <c r="K2900" s="95" t="s">
        <v>467</v>
      </c>
      <c r="L2900" s="4"/>
      <c r="M2900" s="95" t="s">
        <v>77</v>
      </c>
      <c r="N2900" s="11" t="s">
        <v>428</v>
      </c>
      <c r="O2900" s="266" t="s">
        <v>389</v>
      </c>
      <c r="P2900" s="11" t="s">
        <v>410</v>
      </c>
      <c r="Q2900" s="11" t="s">
        <v>421</v>
      </c>
      <c r="R2900" s="96">
        <v>0</v>
      </c>
      <c r="S2900" s="96">
        <v>0</v>
      </c>
      <c r="T2900" s="206">
        <f>ABS(Table1[[#This Row],[Prod]]-Table1[[#This Row],[Planned]])</f>
        <v>0</v>
      </c>
      <c r="U2900" s="209">
        <f>IF(ABS(Table1[[#This Row],[Prod]]-Table1[[#This Row],[Planned]])&gt;Table1[[#This Row],[Planned]],0,IF(Table1[[#This Row],[Planned]]=0,0,1-ABS(Table1[[#This Row],[Prod]]-Table1[[#This Row],[Planned]])/Table1[[#This Row],[Planned]]))</f>
        <v>0</v>
      </c>
      <c r="V2900" s="92"/>
      <c r="W2900" s="92"/>
      <c r="X2900" s="97">
        <v>0</v>
      </c>
      <c r="Y2900" s="206">
        <f>Table1[[#This Row],[Prod]]</f>
        <v>0</v>
      </c>
      <c r="Z2900" s="206">
        <f>ABS(Table1[[#This Row],[Prod2]]-Table1[[#This Row],[Plan Revised]])</f>
        <v>0</v>
      </c>
      <c r="AA2900" s="209">
        <f>IF(ABS(Table1[[#This Row],[Prod2]]-Table1[[#This Row],[Plan Revised]])&gt;Table1[[#This Row],[Plan Revised]],0,IF(Table1[[#This Row],[Plan Revised]]=0,0,1-ABS(Table1[[#This Row],[Prod2]]-Table1[[#This Row],[Plan Revised]])/Table1[[#This Row],[Plan Revised]]))</f>
        <v>0</v>
      </c>
      <c r="AB2900" s="96"/>
      <c r="AC2900" s="98"/>
      <c r="AD2900"/>
      <c r="AF2900"/>
    </row>
    <row r="2901" spans="1:32">
      <c r="A2901" s="90" t="str">
        <f>IF(Table1[Week]=WeekSel,"Yes","No")</f>
        <v>No</v>
      </c>
      <c r="B2901" s="90" t="str">
        <f>IF((Table1[StartDate]&gt;=Date.GraphMin)*(Table1[StartDate]&lt;=Date.GraphMax)=1,"Yes","No")</f>
        <v>No</v>
      </c>
      <c r="C2901" s="90" t="str">
        <f>IF(OR(Table1[[#This Row],[Site]]="FOOD MILLING",Table1[[#This Row],[Site]]="GODACO"), "No", "Yes")</f>
        <v>Yes</v>
      </c>
      <c r="D2901" s="91">
        <f>MAX(DATE(Table1[Year],1,1),DATE(Table1[Year],1,1)-WEEKDAY(DATE(Table1[Year],1,1),2)+(Table1[WeekNum]-1)*7+1)</f>
        <v>44599</v>
      </c>
      <c r="E2901" s="91">
        <f>MIN(DATE(Table1[Year]+1,1,0),DATE(Table1[Year],1,1)-WEEKDAY(DATE(Table1[Year],1,1),2)+Table1[WeekNum]*7)</f>
        <v>44605</v>
      </c>
      <c r="F2901" s="15">
        <v>2022</v>
      </c>
      <c r="G2901" s="90">
        <f t="shared" si="90"/>
        <v>2</v>
      </c>
      <c r="H2901" s="93">
        <v>7</v>
      </c>
      <c r="I2901" s="207" t="str">
        <f>"W" &amp;Table1[[#This Row],[WeekNum]]</f>
        <v>W7</v>
      </c>
      <c r="J2901" s="94" t="str">
        <f t="shared" si="91"/>
        <v>22-W07</v>
      </c>
      <c r="K2901" s="95" t="s">
        <v>5</v>
      </c>
      <c r="L2901" s="4"/>
      <c r="M2901" s="95" t="s">
        <v>77</v>
      </c>
      <c r="N2901" s="11" t="s">
        <v>428</v>
      </c>
      <c r="O2901" s="266" t="s">
        <v>389</v>
      </c>
      <c r="P2901" s="11" t="s">
        <v>410</v>
      </c>
      <c r="Q2901" s="11" t="s">
        <v>421</v>
      </c>
      <c r="R2901" s="96">
        <v>0</v>
      </c>
      <c r="S2901" s="96">
        <v>0</v>
      </c>
      <c r="T2901" s="206">
        <f>ABS(Table1[[#This Row],[Prod]]-Table1[[#This Row],[Planned]])</f>
        <v>0</v>
      </c>
      <c r="U2901" s="209">
        <f>IF(ABS(Table1[[#This Row],[Prod]]-Table1[[#This Row],[Planned]])&gt;Table1[[#This Row],[Planned]],0,IF(Table1[[#This Row],[Planned]]=0,0,1-ABS(Table1[[#This Row],[Prod]]-Table1[[#This Row],[Planned]])/Table1[[#This Row],[Planned]]))</f>
        <v>0</v>
      </c>
      <c r="V2901" s="92"/>
      <c r="W2901" s="92"/>
      <c r="X2901" s="97">
        <v>0</v>
      </c>
      <c r="Y2901" s="206">
        <f>Table1[[#This Row],[Prod]]</f>
        <v>0</v>
      </c>
      <c r="Z2901" s="206">
        <f>ABS(Table1[[#This Row],[Prod2]]-Table1[[#This Row],[Plan Revised]])</f>
        <v>0</v>
      </c>
      <c r="AA2901" s="209">
        <f>IF(ABS(Table1[[#This Row],[Prod2]]-Table1[[#This Row],[Plan Revised]])&gt;Table1[[#This Row],[Plan Revised]],0,IF(Table1[[#This Row],[Plan Revised]]=0,0,1-ABS(Table1[[#This Row],[Prod2]]-Table1[[#This Row],[Plan Revised]])/Table1[[#This Row],[Plan Revised]]))</f>
        <v>0</v>
      </c>
      <c r="AB2901" s="96"/>
      <c r="AC2901" s="98"/>
      <c r="AD2901"/>
      <c r="AF2901"/>
    </row>
    <row r="2902" spans="1:32">
      <c r="A2902" s="90" t="str">
        <f>IF(Table1[Week]=WeekSel,"Yes","No")</f>
        <v>No</v>
      </c>
      <c r="B2902" s="90" t="str">
        <f>IF((Table1[StartDate]&gt;=Date.GraphMin)*(Table1[StartDate]&lt;=Date.GraphMax)=1,"Yes","No")</f>
        <v>No</v>
      </c>
      <c r="C2902" s="90" t="str">
        <f>IF(OR(Table1[[#This Row],[Site]]="FOOD MILLING",Table1[[#This Row],[Site]]="GODACO"), "No", "Yes")</f>
        <v>Yes</v>
      </c>
      <c r="D2902" s="91">
        <f>MAX(DATE(Table1[Year],1,1),DATE(Table1[Year],1,1)-WEEKDAY(DATE(Table1[Year],1,1),2)+(Table1[WeekNum]-1)*7+1)</f>
        <v>44599</v>
      </c>
      <c r="E2902" s="91">
        <f>MIN(DATE(Table1[Year]+1,1,0),DATE(Table1[Year],1,1)-WEEKDAY(DATE(Table1[Year],1,1),2)+Table1[WeekNum]*7)</f>
        <v>44605</v>
      </c>
      <c r="F2902" s="15">
        <v>2022</v>
      </c>
      <c r="G2902" s="90">
        <f t="shared" si="90"/>
        <v>2</v>
      </c>
      <c r="H2902" s="93">
        <v>7</v>
      </c>
      <c r="I2902" s="207" t="str">
        <f>"W" &amp;Table1[[#This Row],[WeekNum]]</f>
        <v>W7</v>
      </c>
      <c r="J2902" s="94" t="str">
        <f t="shared" si="91"/>
        <v>22-W07</v>
      </c>
      <c r="K2902" s="95" t="s">
        <v>6</v>
      </c>
      <c r="L2902" s="4"/>
      <c r="M2902" s="95" t="s">
        <v>77</v>
      </c>
      <c r="N2902" s="11" t="s">
        <v>428</v>
      </c>
      <c r="O2902" s="266" t="s">
        <v>389</v>
      </c>
      <c r="P2902" s="11" t="s">
        <v>410</v>
      </c>
      <c r="Q2902" s="11" t="s">
        <v>421</v>
      </c>
      <c r="R2902" s="96">
        <v>0</v>
      </c>
      <c r="S2902" s="96">
        <v>0</v>
      </c>
      <c r="T2902" s="206">
        <f>ABS(Table1[[#This Row],[Prod]]-Table1[[#This Row],[Planned]])</f>
        <v>0</v>
      </c>
      <c r="U2902" s="209">
        <f>IF(ABS(Table1[[#This Row],[Prod]]-Table1[[#This Row],[Planned]])&gt;Table1[[#This Row],[Planned]],0,IF(Table1[[#This Row],[Planned]]=0,0,1-ABS(Table1[[#This Row],[Prod]]-Table1[[#This Row],[Planned]])/Table1[[#This Row],[Planned]]))</f>
        <v>0</v>
      </c>
      <c r="V2902" s="92"/>
      <c r="W2902" s="92"/>
      <c r="X2902" s="97">
        <v>0</v>
      </c>
      <c r="Y2902" s="206">
        <f>Table1[[#This Row],[Prod]]</f>
        <v>0</v>
      </c>
      <c r="Z2902" s="206">
        <f>ABS(Table1[[#This Row],[Prod2]]-Table1[[#This Row],[Plan Revised]])</f>
        <v>0</v>
      </c>
      <c r="AA2902" s="209">
        <f>IF(ABS(Table1[[#This Row],[Prod2]]-Table1[[#This Row],[Plan Revised]])&gt;Table1[[#This Row],[Plan Revised]],0,IF(Table1[[#This Row],[Plan Revised]]=0,0,1-ABS(Table1[[#This Row],[Prod2]]-Table1[[#This Row],[Plan Revised]])/Table1[[#This Row],[Plan Revised]]))</f>
        <v>0</v>
      </c>
      <c r="AB2902" s="96"/>
      <c r="AC2902" s="98"/>
      <c r="AD2902"/>
      <c r="AF2902"/>
    </row>
    <row r="2903" spans="1:32">
      <c r="A2903" s="90" t="str">
        <f>IF(Table1[Week]=WeekSel,"Yes","No")</f>
        <v>No</v>
      </c>
      <c r="B2903" s="90" t="str">
        <f>IF((Table1[StartDate]&gt;=Date.GraphMin)*(Table1[StartDate]&lt;=Date.GraphMax)=1,"Yes","No")</f>
        <v>No</v>
      </c>
      <c r="C2903" s="90" t="str">
        <f>IF(OR(Table1[[#This Row],[Site]]="FOOD MILLING",Table1[[#This Row],[Site]]="GODACO"), "No", "Yes")</f>
        <v>Yes</v>
      </c>
      <c r="D2903" s="91">
        <f>MAX(DATE(Table1[Year],1,1),DATE(Table1[Year],1,1)-WEEKDAY(DATE(Table1[Year],1,1),2)+(Table1[WeekNum]-1)*7+1)</f>
        <v>44599</v>
      </c>
      <c r="E2903" s="91">
        <f>MIN(DATE(Table1[Year]+1,1,0),DATE(Table1[Year],1,1)-WEEKDAY(DATE(Table1[Year],1,1),2)+Table1[WeekNum]*7)</f>
        <v>44605</v>
      </c>
      <c r="F2903" s="15">
        <v>2022</v>
      </c>
      <c r="G2903" s="90">
        <f t="shared" si="90"/>
        <v>2</v>
      </c>
      <c r="H2903" s="93">
        <v>7</v>
      </c>
      <c r="I2903" s="207" t="str">
        <f>"W" &amp;Table1[[#This Row],[WeekNum]]</f>
        <v>W7</v>
      </c>
      <c r="J2903" s="94" t="str">
        <f t="shared" si="91"/>
        <v>22-W07</v>
      </c>
      <c r="K2903" s="95" t="s">
        <v>36</v>
      </c>
      <c r="L2903" s="4"/>
      <c r="M2903" s="95" t="s">
        <v>77</v>
      </c>
      <c r="N2903" s="11" t="s">
        <v>428</v>
      </c>
      <c r="O2903" s="266" t="s">
        <v>389</v>
      </c>
      <c r="P2903" s="11" t="s">
        <v>410</v>
      </c>
      <c r="Q2903" s="11" t="s">
        <v>421</v>
      </c>
      <c r="R2903" s="96">
        <v>0</v>
      </c>
      <c r="S2903" s="96">
        <v>0</v>
      </c>
      <c r="T2903" s="206">
        <f>ABS(Table1[[#This Row],[Prod]]-Table1[[#This Row],[Planned]])</f>
        <v>0</v>
      </c>
      <c r="U2903" s="209">
        <f>IF(ABS(Table1[[#This Row],[Prod]]-Table1[[#This Row],[Planned]])&gt;Table1[[#This Row],[Planned]],0,IF(Table1[[#This Row],[Planned]]=0,0,1-ABS(Table1[[#This Row],[Prod]]-Table1[[#This Row],[Planned]])/Table1[[#This Row],[Planned]]))</f>
        <v>0</v>
      </c>
      <c r="V2903" s="92"/>
      <c r="W2903" s="92"/>
      <c r="X2903" s="97">
        <v>0</v>
      </c>
      <c r="Y2903" s="206">
        <f>Table1[[#This Row],[Prod]]</f>
        <v>0</v>
      </c>
      <c r="Z2903" s="206">
        <f>ABS(Table1[[#This Row],[Prod2]]-Table1[[#This Row],[Plan Revised]])</f>
        <v>0</v>
      </c>
      <c r="AA2903" s="209">
        <f>IF(ABS(Table1[[#This Row],[Prod2]]-Table1[[#This Row],[Plan Revised]])&gt;Table1[[#This Row],[Plan Revised]],0,IF(Table1[[#This Row],[Plan Revised]]=0,0,1-ABS(Table1[[#This Row],[Prod2]]-Table1[[#This Row],[Plan Revised]])/Table1[[#This Row],[Plan Revised]]))</f>
        <v>0</v>
      </c>
      <c r="AB2903" s="96"/>
      <c r="AC2903" s="98"/>
      <c r="AD2903"/>
      <c r="AF2903"/>
    </row>
    <row r="2904" spans="1:32">
      <c r="A2904" s="90" t="str">
        <f>IF(Table1[Week]=WeekSel,"Yes","No")</f>
        <v>No</v>
      </c>
      <c r="B2904" s="90" t="str">
        <f>IF((Table1[StartDate]&gt;=Date.GraphMin)*(Table1[StartDate]&lt;=Date.GraphMax)=1,"Yes","No")</f>
        <v>No</v>
      </c>
      <c r="C2904" s="90" t="str">
        <f>IF(OR(Table1[[#This Row],[Site]]="FOOD MILLING",Table1[[#This Row],[Site]]="GODACO"), "No", "Yes")</f>
        <v>Yes</v>
      </c>
      <c r="D2904" s="91">
        <f>MAX(DATE(Table1[Year],1,1),DATE(Table1[Year],1,1)-WEEKDAY(DATE(Table1[Year],1,1),2)+(Table1[WeekNum]-1)*7+1)</f>
        <v>44599</v>
      </c>
      <c r="E2904" s="91">
        <f>MIN(DATE(Table1[Year]+1,1,0),DATE(Table1[Year],1,1)-WEEKDAY(DATE(Table1[Year],1,1),2)+Table1[WeekNum]*7)</f>
        <v>44605</v>
      </c>
      <c r="F2904" s="15">
        <v>2022</v>
      </c>
      <c r="G2904" s="90">
        <f t="shared" si="90"/>
        <v>2</v>
      </c>
      <c r="H2904" s="93">
        <v>7</v>
      </c>
      <c r="I2904" s="207" t="str">
        <f>"W" &amp;Table1[[#This Row],[WeekNum]]</f>
        <v>W7</v>
      </c>
      <c r="J2904" s="94" t="str">
        <f t="shared" si="91"/>
        <v>22-W07</v>
      </c>
      <c r="K2904" s="95" t="s">
        <v>32</v>
      </c>
      <c r="L2904" s="4"/>
      <c r="M2904" s="95" t="s">
        <v>77</v>
      </c>
      <c r="N2904" s="11" t="s">
        <v>428</v>
      </c>
      <c r="O2904" s="266" t="s">
        <v>389</v>
      </c>
      <c r="P2904" s="11" t="s">
        <v>410</v>
      </c>
      <c r="Q2904" s="11" t="s">
        <v>421</v>
      </c>
      <c r="R2904" s="96">
        <v>0</v>
      </c>
      <c r="S2904" s="96">
        <v>0</v>
      </c>
      <c r="T2904" s="206">
        <f>ABS(Table1[[#This Row],[Prod]]-Table1[[#This Row],[Planned]])</f>
        <v>0</v>
      </c>
      <c r="U2904" s="209">
        <f>IF(ABS(Table1[[#This Row],[Prod]]-Table1[[#This Row],[Planned]])&gt;Table1[[#This Row],[Planned]],0,IF(Table1[[#This Row],[Planned]]=0,0,1-ABS(Table1[[#This Row],[Prod]]-Table1[[#This Row],[Planned]])/Table1[[#This Row],[Planned]]))</f>
        <v>0</v>
      </c>
      <c r="V2904" s="92"/>
      <c r="W2904" s="92"/>
      <c r="X2904" s="97">
        <v>0</v>
      </c>
      <c r="Y2904" s="206">
        <f>Table1[[#This Row],[Prod]]</f>
        <v>0</v>
      </c>
      <c r="Z2904" s="206">
        <f>ABS(Table1[[#This Row],[Prod2]]-Table1[[#This Row],[Plan Revised]])</f>
        <v>0</v>
      </c>
      <c r="AA2904" s="209">
        <f>IF(ABS(Table1[[#This Row],[Prod2]]-Table1[[#This Row],[Plan Revised]])&gt;Table1[[#This Row],[Plan Revised]],0,IF(Table1[[#This Row],[Plan Revised]]=0,0,1-ABS(Table1[[#This Row],[Prod2]]-Table1[[#This Row],[Plan Revised]])/Table1[[#This Row],[Plan Revised]]))</f>
        <v>0</v>
      </c>
      <c r="AB2904" s="96"/>
      <c r="AC2904" s="98"/>
      <c r="AD2904"/>
      <c r="AF2904"/>
    </row>
    <row r="2905" spans="1:32">
      <c r="A2905" s="90" t="str">
        <f>IF(Table1[Week]=WeekSel,"Yes","No")</f>
        <v>No</v>
      </c>
      <c r="B2905" s="90" t="str">
        <f>IF((Table1[StartDate]&gt;=Date.GraphMin)*(Table1[StartDate]&lt;=Date.GraphMax)=1,"Yes","No")</f>
        <v>No</v>
      </c>
      <c r="C2905" s="90" t="str">
        <f>IF(OR(Table1[[#This Row],[Site]]="FOOD MILLING",Table1[[#This Row],[Site]]="GODACO"), "No", "Yes")</f>
        <v>Yes</v>
      </c>
      <c r="D2905" s="91">
        <f>MAX(DATE(Table1[Year],1,1),DATE(Table1[Year],1,1)-WEEKDAY(DATE(Table1[Year],1,1),2)+(Table1[WeekNum]-1)*7+1)</f>
        <v>44599</v>
      </c>
      <c r="E2905" s="91">
        <f>MIN(DATE(Table1[Year]+1,1,0),DATE(Table1[Year],1,1)-WEEKDAY(DATE(Table1[Year],1,1),2)+Table1[WeekNum]*7)</f>
        <v>44605</v>
      </c>
      <c r="F2905" s="15">
        <v>2022</v>
      </c>
      <c r="G2905" s="90">
        <f t="shared" si="90"/>
        <v>2</v>
      </c>
      <c r="H2905" s="93">
        <v>7</v>
      </c>
      <c r="I2905" s="207" t="str">
        <f>"W" &amp;Table1[[#This Row],[WeekNum]]</f>
        <v>W7</v>
      </c>
      <c r="J2905" s="94" t="str">
        <f t="shared" si="91"/>
        <v>22-W07</v>
      </c>
      <c r="K2905" s="95" t="s">
        <v>7</v>
      </c>
      <c r="L2905" s="4"/>
      <c r="M2905" s="95" t="s">
        <v>77</v>
      </c>
      <c r="N2905" s="11" t="s">
        <v>428</v>
      </c>
      <c r="O2905" s="266" t="s">
        <v>372</v>
      </c>
      <c r="P2905" s="11" t="s">
        <v>383</v>
      </c>
      <c r="Q2905" s="11" t="s">
        <v>421</v>
      </c>
      <c r="R2905" s="96">
        <v>0</v>
      </c>
      <c r="S2905" s="96">
        <v>0</v>
      </c>
      <c r="T2905" s="206">
        <f>ABS(Table1[[#This Row],[Prod]]-Table1[[#This Row],[Planned]])</f>
        <v>0</v>
      </c>
      <c r="U2905" s="209">
        <f>IF(ABS(Table1[[#This Row],[Prod]]-Table1[[#This Row],[Planned]])&gt;Table1[[#This Row],[Planned]],0,IF(Table1[[#This Row],[Planned]]=0,0,1-ABS(Table1[[#This Row],[Prod]]-Table1[[#This Row],[Planned]])/Table1[[#This Row],[Planned]]))</f>
        <v>0</v>
      </c>
      <c r="V2905" s="92"/>
      <c r="W2905" s="92"/>
      <c r="X2905" s="97">
        <v>0</v>
      </c>
      <c r="Y2905" s="206">
        <f>Table1[[#This Row],[Prod]]</f>
        <v>0</v>
      </c>
      <c r="Z2905" s="206">
        <f>ABS(Table1[[#This Row],[Prod2]]-Table1[[#This Row],[Plan Revised]])</f>
        <v>0</v>
      </c>
      <c r="AA2905" s="209">
        <f>IF(ABS(Table1[[#This Row],[Prod2]]-Table1[[#This Row],[Plan Revised]])&gt;Table1[[#This Row],[Plan Revised]],0,IF(Table1[[#This Row],[Plan Revised]]=0,0,1-ABS(Table1[[#This Row],[Prod2]]-Table1[[#This Row],[Plan Revised]])/Table1[[#This Row],[Plan Revised]]))</f>
        <v>0</v>
      </c>
      <c r="AB2905" s="96"/>
      <c r="AC2905" s="98"/>
      <c r="AD2905"/>
      <c r="AF2905"/>
    </row>
    <row r="2906" spans="1:32">
      <c r="A2906" s="90" t="str">
        <f>IF(Table1[Week]=WeekSel,"Yes","No")</f>
        <v>No</v>
      </c>
      <c r="B2906" s="90" t="str">
        <f>IF((Table1[StartDate]&gt;=Date.GraphMin)*(Table1[StartDate]&lt;=Date.GraphMax)=1,"Yes","No")</f>
        <v>No</v>
      </c>
      <c r="C2906" s="90" t="str">
        <f>IF(OR(Table1[[#This Row],[Site]]="FOOD MILLING",Table1[[#This Row],[Site]]="GODACO"), "No", "Yes")</f>
        <v>Yes</v>
      </c>
      <c r="D2906" s="91">
        <f>MAX(DATE(Table1[Year],1,1),DATE(Table1[Year],1,1)-WEEKDAY(DATE(Table1[Year],1,1),2)+(Table1[WeekNum]-1)*7+1)</f>
        <v>44599</v>
      </c>
      <c r="E2906" s="91">
        <f>MIN(DATE(Table1[Year]+1,1,0),DATE(Table1[Year],1,1)-WEEKDAY(DATE(Table1[Year],1,1),2)+Table1[WeekNum]*7)</f>
        <v>44605</v>
      </c>
      <c r="F2906" s="15">
        <v>2022</v>
      </c>
      <c r="G2906" s="90">
        <f t="shared" si="90"/>
        <v>2</v>
      </c>
      <c r="H2906" s="93">
        <v>7</v>
      </c>
      <c r="I2906" s="207" t="str">
        <f>"W" &amp;Table1[[#This Row],[WeekNum]]</f>
        <v>W7</v>
      </c>
      <c r="J2906" s="94" t="str">
        <f t="shared" si="91"/>
        <v>22-W07</v>
      </c>
      <c r="K2906" s="95" t="s">
        <v>8</v>
      </c>
      <c r="L2906" s="4"/>
      <c r="M2906" s="95" t="s">
        <v>77</v>
      </c>
      <c r="N2906" s="11" t="s">
        <v>428</v>
      </c>
      <c r="O2906" s="266" t="s">
        <v>372</v>
      </c>
      <c r="P2906" s="11" t="s">
        <v>410</v>
      </c>
      <c r="Q2906" s="11" t="s">
        <v>421</v>
      </c>
      <c r="R2906" s="96">
        <v>0</v>
      </c>
      <c r="S2906" s="96">
        <v>0</v>
      </c>
      <c r="T2906" s="206">
        <f>ABS(Table1[[#This Row],[Prod]]-Table1[[#This Row],[Planned]])</f>
        <v>0</v>
      </c>
      <c r="U2906" s="209">
        <f>IF(ABS(Table1[[#This Row],[Prod]]-Table1[[#This Row],[Planned]])&gt;Table1[[#This Row],[Planned]],0,IF(Table1[[#This Row],[Planned]]=0,0,1-ABS(Table1[[#This Row],[Prod]]-Table1[[#This Row],[Planned]])/Table1[[#This Row],[Planned]]))</f>
        <v>0</v>
      </c>
      <c r="V2906" s="92"/>
      <c r="W2906" s="92"/>
      <c r="X2906" s="97">
        <v>0</v>
      </c>
      <c r="Y2906" s="206">
        <f>Table1[[#This Row],[Prod]]</f>
        <v>0</v>
      </c>
      <c r="Z2906" s="206">
        <f>ABS(Table1[[#This Row],[Prod2]]-Table1[[#This Row],[Plan Revised]])</f>
        <v>0</v>
      </c>
      <c r="AA2906" s="209">
        <f>IF(ABS(Table1[[#This Row],[Prod2]]-Table1[[#This Row],[Plan Revised]])&gt;Table1[[#This Row],[Plan Revised]],0,IF(Table1[[#This Row],[Plan Revised]]=0,0,1-ABS(Table1[[#This Row],[Prod2]]-Table1[[#This Row],[Plan Revised]])/Table1[[#This Row],[Plan Revised]]))</f>
        <v>0</v>
      </c>
      <c r="AB2906" s="96"/>
      <c r="AC2906" s="98"/>
      <c r="AD2906"/>
      <c r="AF2906"/>
    </row>
    <row r="2907" spans="1:32">
      <c r="A2907" s="90" t="str">
        <f>IF(Table1[Week]=WeekSel,"Yes","No")</f>
        <v>No</v>
      </c>
      <c r="B2907" s="90" t="str">
        <f>IF((Table1[StartDate]&gt;=Date.GraphMin)*(Table1[StartDate]&lt;=Date.GraphMax)=1,"Yes","No")</f>
        <v>No</v>
      </c>
      <c r="C2907" s="90" t="str">
        <f>IF(OR(Table1[[#This Row],[Site]]="FOOD MILLING",Table1[[#This Row],[Site]]="GODACO"), "No", "Yes")</f>
        <v>Yes</v>
      </c>
      <c r="D2907" s="91">
        <f>MAX(DATE(Table1[Year],1,1),DATE(Table1[Year],1,1)-WEEKDAY(DATE(Table1[Year],1,1),2)+(Table1[WeekNum]-1)*7+1)</f>
        <v>44599</v>
      </c>
      <c r="E2907" s="91">
        <f>MIN(DATE(Table1[Year]+1,1,0),DATE(Table1[Year],1,1)-WEEKDAY(DATE(Table1[Year],1,1),2)+Table1[WeekNum]*7)</f>
        <v>44605</v>
      </c>
      <c r="F2907" s="15">
        <v>2022</v>
      </c>
      <c r="G2907" s="90">
        <f t="shared" si="90"/>
        <v>2</v>
      </c>
      <c r="H2907" s="93">
        <v>7</v>
      </c>
      <c r="I2907" s="207" t="str">
        <f>"W" &amp;Table1[[#This Row],[WeekNum]]</f>
        <v>W7</v>
      </c>
      <c r="J2907" s="94" t="str">
        <f t="shared" si="91"/>
        <v>22-W07</v>
      </c>
      <c r="K2907" s="95" t="s">
        <v>23</v>
      </c>
      <c r="L2907" s="4"/>
      <c r="M2907" s="95" t="s">
        <v>77</v>
      </c>
      <c r="N2907" s="11" t="s">
        <v>428</v>
      </c>
      <c r="O2907" s="266" t="s">
        <v>372</v>
      </c>
      <c r="P2907" s="11" t="s">
        <v>410</v>
      </c>
      <c r="Q2907" s="11" t="s">
        <v>421</v>
      </c>
      <c r="R2907" s="96">
        <v>0</v>
      </c>
      <c r="S2907" s="96">
        <v>0</v>
      </c>
      <c r="T2907" s="206">
        <f>ABS(Table1[[#This Row],[Prod]]-Table1[[#This Row],[Planned]])</f>
        <v>0</v>
      </c>
      <c r="U2907" s="209">
        <f>IF(ABS(Table1[[#This Row],[Prod]]-Table1[[#This Row],[Planned]])&gt;Table1[[#This Row],[Planned]],0,IF(Table1[[#This Row],[Planned]]=0,0,1-ABS(Table1[[#This Row],[Prod]]-Table1[[#This Row],[Planned]])/Table1[[#This Row],[Planned]]))</f>
        <v>0</v>
      </c>
      <c r="V2907" s="92"/>
      <c r="W2907" s="92"/>
      <c r="X2907" s="97">
        <v>0</v>
      </c>
      <c r="Y2907" s="206">
        <f>Table1[[#This Row],[Prod]]</f>
        <v>0</v>
      </c>
      <c r="Z2907" s="206">
        <f>ABS(Table1[[#This Row],[Prod2]]-Table1[[#This Row],[Plan Revised]])</f>
        <v>0</v>
      </c>
      <c r="AA2907" s="209">
        <f>IF(ABS(Table1[[#This Row],[Prod2]]-Table1[[#This Row],[Plan Revised]])&gt;Table1[[#This Row],[Plan Revised]],0,IF(Table1[[#This Row],[Plan Revised]]=0,0,1-ABS(Table1[[#This Row],[Prod2]]-Table1[[#This Row],[Plan Revised]])/Table1[[#This Row],[Plan Revised]]))</f>
        <v>0</v>
      </c>
      <c r="AB2907" s="96"/>
      <c r="AC2907" s="98"/>
      <c r="AD2907"/>
      <c r="AF2907"/>
    </row>
    <row r="2908" spans="1:32">
      <c r="A2908" s="90" t="str">
        <f>IF(Table1[Week]=WeekSel,"Yes","No")</f>
        <v>No</v>
      </c>
      <c r="B2908" s="90" t="str">
        <f>IF((Table1[StartDate]&gt;=Date.GraphMin)*(Table1[StartDate]&lt;=Date.GraphMax)=1,"Yes","No")</f>
        <v>No</v>
      </c>
      <c r="C2908" s="90" t="str">
        <f>IF(OR(Table1[[#This Row],[Site]]="FOOD MILLING",Table1[[#This Row],[Site]]="GODACO"), "No", "Yes")</f>
        <v>Yes</v>
      </c>
      <c r="D2908" s="91">
        <f>MAX(DATE(Table1[Year],1,1),DATE(Table1[Year],1,1)-WEEKDAY(DATE(Table1[Year],1,1),2)+(Table1[WeekNum]-1)*7+1)</f>
        <v>44599</v>
      </c>
      <c r="E2908" s="91">
        <f>MIN(DATE(Table1[Year]+1,1,0),DATE(Table1[Year],1,1)-WEEKDAY(DATE(Table1[Year],1,1),2)+Table1[WeekNum]*7)</f>
        <v>44605</v>
      </c>
      <c r="F2908" s="15">
        <v>2022</v>
      </c>
      <c r="G2908" s="90">
        <f t="shared" si="90"/>
        <v>2</v>
      </c>
      <c r="H2908" s="93">
        <v>7</v>
      </c>
      <c r="I2908" s="207" t="str">
        <f>"W" &amp;Table1[[#This Row],[WeekNum]]</f>
        <v>W7</v>
      </c>
      <c r="J2908" s="94" t="str">
        <f t="shared" si="91"/>
        <v>22-W07</v>
      </c>
      <c r="K2908" s="95" t="s">
        <v>31</v>
      </c>
      <c r="L2908" s="4"/>
      <c r="M2908" s="95" t="s">
        <v>77</v>
      </c>
      <c r="N2908" s="11" t="s">
        <v>428</v>
      </c>
      <c r="O2908" s="266" t="s">
        <v>389</v>
      </c>
      <c r="P2908" s="11" t="s">
        <v>382</v>
      </c>
      <c r="Q2908" s="11" t="s">
        <v>421</v>
      </c>
      <c r="R2908" s="96">
        <v>150400</v>
      </c>
      <c r="S2908" s="96">
        <v>147837.44</v>
      </c>
      <c r="T2908" s="206">
        <f>ABS(Table1[[#This Row],[Prod]]-Table1[[#This Row],[Planned]])</f>
        <v>2562.5599999999977</v>
      </c>
      <c r="U2908" s="209">
        <f>IF(ABS(Table1[[#This Row],[Prod]]-Table1[[#This Row],[Planned]])&gt;Table1[[#This Row],[Planned]],0,IF(Table1[[#This Row],[Planned]]=0,0,1-ABS(Table1[[#This Row],[Prod]]-Table1[[#This Row],[Planned]])/Table1[[#This Row],[Planned]]))</f>
        <v>0.98296170212765954</v>
      </c>
      <c r="V2908" s="92"/>
      <c r="W2908" s="92"/>
      <c r="X2908" s="97">
        <v>150400</v>
      </c>
      <c r="Y2908" s="206">
        <f>Table1[[#This Row],[Prod]]</f>
        <v>147837.44</v>
      </c>
      <c r="Z2908" s="206">
        <f>ABS(Table1[[#This Row],[Prod2]]-Table1[[#This Row],[Plan Revised]])</f>
        <v>2562.5599999999977</v>
      </c>
      <c r="AA2908" s="209">
        <f>IF(ABS(Table1[[#This Row],[Prod2]]-Table1[[#This Row],[Plan Revised]])&gt;Table1[[#This Row],[Plan Revised]],0,IF(Table1[[#This Row],[Plan Revised]]=0,0,1-ABS(Table1[[#This Row],[Prod2]]-Table1[[#This Row],[Plan Revised]])/Table1[[#This Row],[Plan Revised]]))</f>
        <v>0.98296170212765954</v>
      </c>
      <c r="AB2908" s="96"/>
      <c r="AC2908" s="98"/>
      <c r="AD2908"/>
      <c r="AF2908"/>
    </row>
    <row r="2909" spans="1:32">
      <c r="A2909" s="90" t="str">
        <f>IF(Table1[Week]=WeekSel,"Yes","No")</f>
        <v>No</v>
      </c>
      <c r="B2909" s="90" t="str">
        <f>IF((Table1[StartDate]&gt;=Date.GraphMin)*(Table1[StartDate]&lt;=Date.GraphMax)=1,"Yes","No")</f>
        <v>No</v>
      </c>
      <c r="C2909" s="90" t="str">
        <f>IF(OR(Table1[[#This Row],[Site]]="FOOD MILLING",Table1[[#This Row],[Site]]="GODACO"), "No", "Yes")</f>
        <v>Yes</v>
      </c>
      <c r="D2909" s="91">
        <f>MAX(DATE(Table1[Year],1,1),DATE(Table1[Year],1,1)-WEEKDAY(DATE(Table1[Year],1,1),2)+(Table1[WeekNum]-1)*7+1)</f>
        <v>44599</v>
      </c>
      <c r="E2909" s="91">
        <f>MIN(DATE(Table1[Year]+1,1,0),DATE(Table1[Year],1,1)-WEEKDAY(DATE(Table1[Year],1,1),2)+Table1[WeekNum]*7)</f>
        <v>44605</v>
      </c>
      <c r="F2909" s="15">
        <v>2022</v>
      </c>
      <c r="G2909" s="90">
        <f t="shared" si="90"/>
        <v>2</v>
      </c>
      <c r="H2909" s="93">
        <v>7</v>
      </c>
      <c r="I2909" s="207" t="str">
        <f>"W" &amp;Table1[[#This Row],[WeekNum]]</f>
        <v>W7</v>
      </c>
      <c r="J2909" s="94" t="str">
        <f t="shared" si="91"/>
        <v>22-W07</v>
      </c>
      <c r="K2909" s="95" t="s">
        <v>78</v>
      </c>
      <c r="L2909" s="4"/>
      <c r="M2909" s="95" t="s">
        <v>77</v>
      </c>
      <c r="N2909" s="11" t="s">
        <v>428</v>
      </c>
      <c r="O2909" s="266" t="s">
        <v>389</v>
      </c>
      <c r="P2909" s="11" t="s">
        <v>382</v>
      </c>
      <c r="Q2909" s="11" t="s">
        <v>421</v>
      </c>
      <c r="R2909" s="96">
        <v>0</v>
      </c>
      <c r="S2909" s="96">
        <v>16450.560000000001</v>
      </c>
      <c r="T2909" s="206">
        <f>ABS(Table1[[#This Row],[Prod]]-Table1[[#This Row],[Planned]])</f>
        <v>16450.560000000001</v>
      </c>
      <c r="U2909" s="209">
        <f>IF(ABS(Table1[[#This Row],[Prod]]-Table1[[#This Row],[Planned]])&gt;Table1[[#This Row],[Planned]],0,IF(Table1[[#This Row],[Planned]]=0,0,1-ABS(Table1[[#This Row],[Prod]]-Table1[[#This Row],[Planned]])/Table1[[#This Row],[Planned]]))</f>
        <v>0</v>
      </c>
      <c r="V2909" s="92"/>
      <c r="W2909" s="92"/>
      <c r="X2909" s="97">
        <v>0</v>
      </c>
      <c r="Y2909" s="206">
        <f>Table1[[#This Row],[Prod]]</f>
        <v>16450.560000000001</v>
      </c>
      <c r="Z2909" s="206">
        <f>ABS(Table1[[#This Row],[Prod2]]-Table1[[#This Row],[Plan Revised]])</f>
        <v>16450.560000000001</v>
      </c>
      <c r="AA2909" s="209">
        <f>IF(ABS(Table1[[#This Row],[Prod2]]-Table1[[#This Row],[Plan Revised]])&gt;Table1[[#This Row],[Plan Revised]],0,IF(Table1[[#This Row],[Plan Revised]]=0,0,1-ABS(Table1[[#This Row],[Prod2]]-Table1[[#This Row],[Plan Revised]])/Table1[[#This Row],[Plan Revised]]))</f>
        <v>0</v>
      </c>
      <c r="AB2909" s="96"/>
      <c r="AC2909" s="98"/>
      <c r="AD2909"/>
      <c r="AF2909"/>
    </row>
    <row r="2910" spans="1:32">
      <c r="A2910" s="90" t="str">
        <f>IF(Table1[Week]=WeekSel,"Yes","No")</f>
        <v>No</v>
      </c>
      <c r="B2910" s="90" t="str">
        <f>IF((Table1[StartDate]&gt;=Date.GraphMin)*(Table1[StartDate]&lt;=Date.GraphMax)=1,"Yes","No")</f>
        <v>No</v>
      </c>
      <c r="C2910" s="90" t="str">
        <f>IF(OR(Table1[[#This Row],[Site]]="FOOD MILLING",Table1[[#This Row],[Site]]="GODACO"), "No", "Yes")</f>
        <v>Yes</v>
      </c>
      <c r="D2910" s="91">
        <f>MAX(DATE(Table1[Year],1,1),DATE(Table1[Year],1,1)-WEEKDAY(DATE(Table1[Year],1,1),2)+(Table1[WeekNum]-1)*7+1)</f>
        <v>44599</v>
      </c>
      <c r="E2910" s="91">
        <f>MIN(DATE(Table1[Year]+1,1,0),DATE(Table1[Year],1,1)-WEEKDAY(DATE(Table1[Year],1,1),2)+Table1[WeekNum]*7)</f>
        <v>44605</v>
      </c>
      <c r="F2910" s="15">
        <v>2022</v>
      </c>
      <c r="G2910" s="90">
        <f t="shared" si="90"/>
        <v>2</v>
      </c>
      <c r="H2910" s="93">
        <v>7</v>
      </c>
      <c r="I2910" s="207" t="str">
        <f>"W" &amp;Table1[[#This Row],[WeekNum]]</f>
        <v>W7</v>
      </c>
      <c r="J2910" s="94" t="str">
        <f t="shared" si="91"/>
        <v>22-W07</v>
      </c>
      <c r="K2910" s="95" t="s">
        <v>34</v>
      </c>
      <c r="L2910" s="4"/>
      <c r="M2910" s="95" t="s">
        <v>77</v>
      </c>
      <c r="N2910" s="11" t="s">
        <v>428</v>
      </c>
      <c r="O2910" s="266" t="s">
        <v>389</v>
      </c>
      <c r="P2910" s="11" t="s">
        <v>410</v>
      </c>
      <c r="Q2910" s="11" t="s">
        <v>421</v>
      </c>
      <c r="R2910" s="96">
        <v>0</v>
      </c>
      <c r="S2910" s="96">
        <v>0</v>
      </c>
      <c r="T2910" s="206">
        <f>ABS(Table1[[#This Row],[Prod]]-Table1[[#This Row],[Planned]])</f>
        <v>0</v>
      </c>
      <c r="U2910" s="209">
        <f>IF(ABS(Table1[[#This Row],[Prod]]-Table1[[#This Row],[Planned]])&gt;Table1[[#This Row],[Planned]],0,IF(Table1[[#This Row],[Planned]]=0,0,1-ABS(Table1[[#This Row],[Prod]]-Table1[[#This Row],[Planned]])/Table1[[#This Row],[Planned]]))</f>
        <v>0</v>
      </c>
      <c r="V2910" s="92"/>
      <c r="W2910" s="92"/>
      <c r="X2910" s="97">
        <v>0</v>
      </c>
      <c r="Y2910" s="206">
        <f>Table1[[#This Row],[Prod]]</f>
        <v>0</v>
      </c>
      <c r="Z2910" s="206">
        <f>ABS(Table1[[#This Row],[Prod2]]-Table1[[#This Row],[Plan Revised]])</f>
        <v>0</v>
      </c>
      <c r="AA2910" s="209">
        <f>IF(ABS(Table1[[#This Row],[Prod2]]-Table1[[#This Row],[Plan Revised]])&gt;Table1[[#This Row],[Plan Revised]],0,IF(Table1[[#This Row],[Plan Revised]]=0,0,1-ABS(Table1[[#This Row],[Prod2]]-Table1[[#This Row],[Plan Revised]])/Table1[[#This Row],[Plan Revised]]))</f>
        <v>0</v>
      </c>
      <c r="AB2910" s="96"/>
      <c r="AC2910" s="98"/>
      <c r="AD2910"/>
      <c r="AF2910"/>
    </row>
    <row r="2911" spans="1:32">
      <c r="A2911" s="90" t="str">
        <f>IF(Table1[Week]=WeekSel,"Yes","No")</f>
        <v>No</v>
      </c>
      <c r="B2911" s="90" t="str">
        <f>IF((Table1[StartDate]&gt;=Date.GraphMin)*(Table1[StartDate]&lt;=Date.GraphMax)=1,"Yes","No")</f>
        <v>No</v>
      </c>
      <c r="C2911" s="90" t="str">
        <f>IF(OR(Table1[[#This Row],[Site]]="FOOD MILLING",Table1[[#This Row],[Site]]="GODACO"), "No", "Yes")</f>
        <v>Yes</v>
      </c>
      <c r="D2911" s="91">
        <f>MAX(DATE(Table1[Year],1,1),DATE(Table1[Year],1,1)-WEEKDAY(DATE(Table1[Year],1,1),2)+(Table1[WeekNum]-1)*7+1)</f>
        <v>44599</v>
      </c>
      <c r="E2911" s="91">
        <f>MIN(DATE(Table1[Year]+1,1,0),DATE(Table1[Year],1,1)-WEEKDAY(DATE(Table1[Year],1,1),2)+Table1[WeekNum]*7)</f>
        <v>44605</v>
      </c>
      <c r="F2911" s="15">
        <v>2022</v>
      </c>
      <c r="G2911" s="90">
        <f t="shared" si="90"/>
        <v>2</v>
      </c>
      <c r="H2911" s="93">
        <v>7</v>
      </c>
      <c r="I2911" s="207" t="str">
        <f>"W" &amp;Table1[[#This Row],[WeekNum]]</f>
        <v>W7</v>
      </c>
      <c r="J2911" s="94" t="str">
        <f t="shared" si="91"/>
        <v>22-W07</v>
      </c>
      <c r="K2911" s="95" t="s">
        <v>33</v>
      </c>
      <c r="L2911" s="4"/>
      <c r="M2911" s="95" t="s">
        <v>77</v>
      </c>
      <c r="N2911" s="11" t="s">
        <v>428</v>
      </c>
      <c r="O2911" s="266" t="s">
        <v>389</v>
      </c>
      <c r="P2911" s="11" t="s">
        <v>410</v>
      </c>
      <c r="Q2911" s="11" t="s">
        <v>421</v>
      </c>
      <c r="R2911" s="96">
        <v>0</v>
      </c>
      <c r="S2911" s="96">
        <v>0</v>
      </c>
      <c r="T2911" s="206">
        <f>ABS(Table1[[#This Row],[Prod]]-Table1[[#This Row],[Planned]])</f>
        <v>0</v>
      </c>
      <c r="U2911" s="209">
        <f>IF(ABS(Table1[[#This Row],[Prod]]-Table1[[#This Row],[Planned]])&gt;Table1[[#This Row],[Planned]],0,IF(Table1[[#This Row],[Planned]]=0,0,1-ABS(Table1[[#This Row],[Prod]]-Table1[[#This Row],[Planned]])/Table1[[#This Row],[Planned]]))</f>
        <v>0</v>
      </c>
      <c r="V2911" s="92"/>
      <c r="W2911" s="92"/>
      <c r="X2911" s="97">
        <v>0</v>
      </c>
      <c r="Y2911" s="206">
        <f>Table1[[#This Row],[Prod]]</f>
        <v>0</v>
      </c>
      <c r="Z2911" s="206">
        <f>ABS(Table1[[#This Row],[Prod2]]-Table1[[#This Row],[Plan Revised]])</f>
        <v>0</v>
      </c>
      <c r="AA2911" s="209">
        <f>IF(ABS(Table1[[#This Row],[Prod2]]-Table1[[#This Row],[Plan Revised]])&gt;Table1[[#This Row],[Plan Revised]],0,IF(Table1[[#This Row],[Plan Revised]]=0,0,1-ABS(Table1[[#This Row],[Prod2]]-Table1[[#This Row],[Plan Revised]])/Table1[[#This Row],[Plan Revised]]))</f>
        <v>0</v>
      </c>
      <c r="AB2911" s="96"/>
      <c r="AC2911" s="98"/>
      <c r="AD2911"/>
      <c r="AF2911"/>
    </row>
    <row r="2912" spans="1:32">
      <c r="A2912" s="90" t="str">
        <f>IF(Table1[Week]=WeekSel,"Yes","No")</f>
        <v>No</v>
      </c>
      <c r="B2912" s="90" t="str">
        <f>IF((Table1[StartDate]&gt;=Date.GraphMin)*(Table1[StartDate]&lt;=Date.GraphMax)=1,"Yes","No")</f>
        <v>No</v>
      </c>
      <c r="C2912" s="90" t="str">
        <f>IF(OR(Table1[[#This Row],[Site]]="FOOD MILLING",Table1[[#This Row],[Site]]="GODACO"), "No", "Yes")</f>
        <v>Yes</v>
      </c>
      <c r="D2912" s="91">
        <f>MAX(DATE(Table1[Year],1,1),DATE(Table1[Year],1,1)-WEEKDAY(DATE(Table1[Year],1,1),2)+(Table1[WeekNum]-1)*7+1)</f>
        <v>44599</v>
      </c>
      <c r="E2912" s="91">
        <f>MIN(DATE(Table1[Year]+1,1,0),DATE(Table1[Year],1,1)-WEEKDAY(DATE(Table1[Year],1,1),2)+Table1[WeekNum]*7)</f>
        <v>44605</v>
      </c>
      <c r="F2912" s="15">
        <v>2022</v>
      </c>
      <c r="G2912" s="90">
        <f t="shared" si="90"/>
        <v>2</v>
      </c>
      <c r="H2912" s="93">
        <v>7</v>
      </c>
      <c r="I2912" s="207" t="str">
        <f>"W" &amp;Table1[[#This Row],[WeekNum]]</f>
        <v>W7</v>
      </c>
      <c r="J2912" s="94" t="str">
        <f t="shared" si="91"/>
        <v>22-W07</v>
      </c>
      <c r="K2912" s="95" t="s">
        <v>9</v>
      </c>
      <c r="L2912" s="4"/>
      <c r="M2912" s="95" t="s">
        <v>77</v>
      </c>
      <c r="N2912" s="11" t="s">
        <v>428</v>
      </c>
      <c r="O2912" s="266" t="s">
        <v>372</v>
      </c>
      <c r="P2912" s="11" t="s">
        <v>383</v>
      </c>
      <c r="Q2912" s="11" t="s">
        <v>421</v>
      </c>
      <c r="R2912" s="96">
        <v>0</v>
      </c>
      <c r="S2912" s="96">
        <v>0</v>
      </c>
      <c r="T2912" s="206">
        <f>ABS(Table1[[#This Row],[Prod]]-Table1[[#This Row],[Planned]])</f>
        <v>0</v>
      </c>
      <c r="U2912" s="209">
        <f>IF(ABS(Table1[[#This Row],[Prod]]-Table1[[#This Row],[Planned]])&gt;Table1[[#This Row],[Planned]],0,IF(Table1[[#This Row],[Planned]]=0,0,1-ABS(Table1[[#This Row],[Prod]]-Table1[[#This Row],[Planned]])/Table1[[#This Row],[Planned]]))</f>
        <v>0</v>
      </c>
      <c r="V2912" s="92"/>
      <c r="W2912" s="92"/>
      <c r="X2912" s="97">
        <v>0</v>
      </c>
      <c r="Y2912" s="206">
        <f>Table1[[#This Row],[Prod]]</f>
        <v>0</v>
      </c>
      <c r="Z2912" s="206">
        <f>ABS(Table1[[#This Row],[Prod2]]-Table1[[#This Row],[Plan Revised]])</f>
        <v>0</v>
      </c>
      <c r="AA2912" s="209">
        <f>IF(ABS(Table1[[#This Row],[Prod2]]-Table1[[#This Row],[Plan Revised]])&gt;Table1[[#This Row],[Plan Revised]],0,IF(Table1[[#This Row],[Plan Revised]]=0,0,1-ABS(Table1[[#This Row],[Prod2]]-Table1[[#This Row],[Plan Revised]])/Table1[[#This Row],[Plan Revised]]))</f>
        <v>0</v>
      </c>
      <c r="AB2912" s="96"/>
      <c r="AC2912" s="98"/>
      <c r="AD2912"/>
      <c r="AF2912"/>
    </row>
    <row r="2913" spans="1:32">
      <c r="A2913" s="90" t="str">
        <f>IF(Table1[Week]=WeekSel,"Yes","No")</f>
        <v>No</v>
      </c>
      <c r="B2913" s="90" t="str">
        <f>IF((Table1[StartDate]&gt;=Date.GraphMin)*(Table1[StartDate]&lt;=Date.GraphMax)=1,"Yes","No")</f>
        <v>No</v>
      </c>
      <c r="C2913" s="90" t="str">
        <f>IF(OR(Table1[[#This Row],[Site]]="FOOD MILLING",Table1[[#This Row],[Site]]="GODACO"), "No", "Yes")</f>
        <v>Yes</v>
      </c>
      <c r="D2913" s="91">
        <f>MAX(DATE(Table1[Year],1,1),DATE(Table1[Year],1,1)-WEEKDAY(DATE(Table1[Year],1,1),2)+(Table1[WeekNum]-1)*7+1)</f>
        <v>44599</v>
      </c>
      <c r="E2913" s="91">
        <f>MIN(DATE(Table1[Year]+1,1,0),DATE(Table1[Year],1,1)-WEEKDAY(DATE(Table1[Year],1,1),2)+Table1[WeekNum]*7)</f>
        <v>44605</v>
      </c>
      <c r="F2913" s="15">
        <v>2022</v>
      </c>
      <c r="G2913" s="90">
        <f t="shared" si="90"/>
        <v>2</v>
      </c>
      <c r="H2913" s="93">
        <v>7</v>
      </c>
      <c r="I2913" s="207" t="str">
        <f>"W" &amp;Table1[[#This Row],[WeekNum]]</f>
        <v>W7</v>
      </c>
      <c r="J2913" s="94" t="str">
        <f t="shared" si="91"/>
        <v>22-W07</v>
      </c>
      <c r="K2913" s="95" t="s">
        <v>35</v>
      </c>
      <c r="L2913" s="4"/>
      <c r="M2913" s="95" t="s">
        <v>77</v>
      </c>
      <c r="N2913" s="11" t="s">
        <v>428</v>
      </c>
      <c r="O2913" s="266" t="s">
        <v>372</v>
      </c>
      <c r="P2913" s="11" t="s">
        <v>410</v>
      </c>
      <c r="Q2913" s="11" t="s">
        <v>421</v>
      </c>
      <c r="R2913" s="96">
        <v>0</v>
      </c>
      <c r="S2913" s="96">
        <v>0</v>
      </c>
      <c r="T2913" s="206">
        <f>ABS(Table1[[#This Row],[Prod]]-Table1[[#This Row],[Planned]])</f>
        <v>0</v>
      </c>
      <c r="U2913" s="209">
        <f>IF(ABS(Table1[[#This Row],[Prod]]-Table1[[#This Row],[Planned]])&gt;Table1[[#This Row],[Planned]],0,IF(Table1[[#This Row],[Planned]]=0,0,1-ABS(Table1[[#This Row],[Prod]]-Table1[[#This Row],[Planned]])/Table1[[#This Row],[Planned]]))</f>
        <v>0</v>
      </c>
      <c r="V2913" s="92"/>
      <c r="W2913" s="92"/>
      <c r="X2913" s="97">
        <v>0</v>
      </c>
      <c r="Y2913" s="206">
        <f>Table1[[#This Row],[Prod]]</f>
        <v>0</v>
      </c>
      <c r="Z2913" s="206">
        <f>ABS(Table1[[#This Row],[Prod2]]-Table1[[#This Row],[Plan Revised]])</f>
        <v>0</v>
      </c>
      <c r="AA2913" s="209">
        <f>IF(ABS(Table1[[#This Row],[Prod2]]-Table1[[#This Row],[Plan Revised]])&gt;Table1[[#This Row],[Plan Revised]],0,IF(Table1[[#This Row],[Plan Revised]]=0,0,1-ABS(Table1[[#This Row],[Prod2]]-Table1[[#This Row],[Plan Revised]])/Table1[[#This Row],[Plan Revised]]))</f>
        <v>0</v>
      </c>
      <c r="AB2913" s="96"/>
      <c r="AC2913" s="98"/>
      <c r="AD2913"/>
      <c r="AF2913"/>
    </row>
    <row r="2914" spans="1:32">
      <c r="A2914" s="90" t="str">
        <f>IF(Table1[Week]=WeekSel,"Yes","No")</f>
        <v>No</v>
      </c>
      <c r="B2914" s="90" t="str">
        <f>IF((Table1[StartDate]&gt;=Date.GraphMin)*(Table1[StartDate]&lt;=Date.GraphMax)=1,"Yes","No")</f>
        <v>No</v>
      </c>
      <c r="C2914" s="90" t="str">
        <f>IF(OR(Table1[[#This Row],[Site]]="FOOD MILLING",Table1[[#This Row],[Site]]="GODACO"), "No", "Yes")</f>
        <v>Yes</v>
      </c>
      <c r="D2914" s="91">
        <f>MAX(DATE(Table1[Year],1,1),DATE(Table1[Year],1,1)-WEEKDAY(DATE(Table1[Year],1,1),2)+(Table1[WeekNum]-1)*7+1)</f>
        <v>44599</v>
      </c>
      <c r="E2914" s="91">
        <f>MIN(DATE(Table1[Year]+1,1,0),DATE(Table1[Year],1,1)-WEEKDAY(DATE(Table1[Year],1,1),2)+Table1[WeekNum]*7)</f>
        <v>44605</v>
      </c>
      <c r="F2914" s="15">
        <v>2022</v>
      </c>
      <c r="G2914" s="90">
        <f t="shared" si="90"/>
        <v>2</v>
      </c>
      <c r="H2914" s="93">
        <v>7</v>
      </c>
      <c r="I2914" s="207" t="str">
        <f>"W" &amp;Table1[[#This Row],[WeekNum]]</f>
        <v>W7</v>
      </c>
      <c r="J2914" s="94" t="str">
        <f t="shared" si="91"/>
        <v>22-W07</v>
      </c>
      <c r="K2914" s="95" t="s">
        <v>22</v>
      </c>
      <c r="L2914" s="4"/>
      <c r="M2914" s="95" t="s">
        <v>77</v>
      </c>
      <c r="N2914" s="11" t="s">
        <v>428</v>
      </c>
      <c r="O2914" s="266" t="s">
        <v>389</v>
      </c>
      <c r="P2914" s="11" t="s">
        <v>382</v>
      </c>
      <c r="Q2914" s="11" t="s">
        <v>421</v>
      </c>
      <c r="R2914" s="96">
        <v>0</v>
      </c>
      <c r="S2914" s="96">
        <v>0</v>
      </c>
      <c r="T2914" s="206">
        <f>ABS(Table1[[#This Row],[Prod]]-Table1[[#This Row],[Planned]])</f>
        <v>0</v>
      </c>
      <c r="U2914" s="209">
        <f>IF(ABS(Table1[[#This Row],[Prod]]-Table1[[#This Row],[Planned]])&gt;Table1[[#This Row],[Planned]],0,IF(Table1[[#This Row],[Planned]]=0,0,1-ABS(Table1[[#This Row],[Prod]]-Table1[[#This Row],[Planned]])/Table1[[#This Row],[Planned]]))</f>
        <v>0</v>
      </c>
      <c r="V2914" s="92"/>
      <c r="W2914" s="92"/>
      <c r="X2914" s="97">
        <v>0</v>
      </c>
      <c r="Y2914" s="206">
        <f>Table1[[#This Row],[Prod]]</f>
        <v>0</v>
      </c>
      <c r="Z2914" s="206">
        <f>ABS(Table1[[#This Row],[Prod2]]-Table1[[#This Row],[Plan Revised]])</f>
        <v>0</v>
      </c>
      <c r="AA2914" s="209">
        <f>IF(ABS(Table1[[#This Row],[Prod2]]-Table1[[#This Row],[Plan Revised]])&gt;Table1[[#This Row],[Plan Revised]],0,IF(Table1[[#This Row],[Plan Revised]]=0,0,1-ABS(Table1[[#This Row],[Prod2]]-Table1[[#This Row],[Plan Revised]])/Table1[[#This Row],[Plan Revised]]))</f>
        <v>0</v>
      </c>
      <c r="AB2914" s="96"/>
      <c r="AC2914" s="98"/>
      <c r="AD2914"/>
      <c r="AF2914"/>
    </row>
    <row r="2915" spans="1:32">
      <c r="A2915" s="90" t="str">
        <f>IF(Table1[Week]=WeekSel,"Yes","No")</f>
        <v>No</v>
      </c>
      <c r="B2915" s="90" t="str">
        <f>IF((Table1[StartDate]&gt;=Date.GraphMin)*(Table1[StartDate]&lt;=Date.GraphMax)=1,"Yes","No")</f>
        <v>No</v>
      </c>
      <c r="C2915" s="90" t="str">
        <f>IF(OR(Table1[[#This Row],[Site]]="FOOD MILLING",Table1[[#This Row],[Site]]="GODACO"), "No", "Yes")</f>
        <v>Yes</v>
      </c>
      <c r="D2915" s="91">
        <f>MAX(DATE(Table1[Year],1,1),DATE(Table1[Year],1,1)-WEEKDAY(DATE(Table1[Year],1,1),2)+(Table1[WeekNum]-1)*7+1)</f>
        <v>44599</v>
      </c>
      <c r="E2915" s="91">
        <f>MIN(DATE(Table1[Year]+1,1,0),DATE(Table1[Year],1,1)-WEEKDAY(DATE(Table1[Year],1,1),2)+Table1[WeekNum]*7)</f>
        <v>44605</v>
      </c>
      <c r="F2915" s="15">
        <v>2022</v>
      </c>
      <c r="G2915" s="90">
        <f t="shared" si="90"/>
        <v>2</v>
      </c>
      <c r="H2915" s="93">
        <v>7</v>
      </c>
      <c r="I2915" s="207" t="str">
        <f>"W" &amp;Table1[[#This Row],[WeekNum]]</f>
        <v>W7</v>
      </c>
      <c r="J2915" s="94" t="str">
        <f t="shared" si="91"/>
        <v>22-W07</v>
      </c>
      <c r="K2915" s="95" t="s">
        <v>19</v>
      </c>
      <c r="L2915" s="4"/>
      <c r="M2915" s="95" t="s">
        <v>77</v>
      </c>
      <c r="N2915" s="11" t="s">
        <v>428</v>
      </c>
      <c r="O2915" s="266" t="s">
        <v>372</v>
      </c>
      <c r="P2915" s="11" t="s">
        <v>383</v>
      </c>
      <c r="Q2915" s="11" t="s">
        <v>421</v>
      </c>
      <c r="R2915" s="96">
        <v>0</v>
      </c>
      <c r="S2915" s="96">
        <v>0</v>
      </c>
      <c r="T2915" s="206">
        <f>ABS(Table1[[#This Row],[Prod]]-Table1[[#This Row],[Planned]])</f>
        <v>0</v>
      </c>
      <c r="U2915" s="209">
        <f>IF(ABS(Table1[[#This Row],[Prod]]-Table1[[#This Row],[Planned]])&gt;Table1[[#This Row],[Planned]],0,IF(Table1[[#This Row],[Planned]]=0,0,1-ABS(Table1[[#This Row],[Prod]]-Table1[[#This Row],[Planned]])/Table1[[#This Row],[Planned]]))</f>
        <v>0</v>
      </c>
      <c r="V2915" s="92"/>
      <c r="W2915" s="92"/>
      <c r="X2915" s="97">
        <v>0</v>
      </c>
      <c r="Y2915" s="206">
        <f>Table1[[#This Row],[Prod]]</f>
        <v>0</v>
      </c>
      <c r="Z2915" s="206">
        <f>ABS(Table1[[#This Row],[Prod2]]-Table1[[#This Row],[Plan Revised]])</f>
        <v>0</v>
      </c>
      <c r="AA2915" s="209">
        <f>IF(ABS(Table1[[#This Row],[Prod2]]-Table1[[#This Row],[Plan Revised]])&gt;Table1[[#This Row],[Plan Revised]],0,IF(Table1[[#This Row],[Plan Revised]]=0,0,1-ABS(Table1[[#This Row],[Prod2]]-Table1[[#This Row],[Plan Revised]])/Table1[[#This Row],[Plan Revised]]))</f>
        <v>0</v>
      </c>
      <c r="AB2915" s="96"/>
      <c r="AC2915" s="98"/>
      <c r="AD2915"/>
      <c r="AF2915"/>
    </row>
    <row r="2916" spans="1:32">
      <c r="A2916" s="90" t="str">
        <f>IF(Table1[Week]=WeekSel,"Yes","No")</f>
        <v>No</v>
      </c>
      <c r="B2916" s="90" t="str">
        <f>IF((Table1[StartDate]&gt;=Date.GraphMin)*(Table1[StartDate]&lt;=Date.GraphMax)=1,"Yes","No")</f>
        <v>No</v>
      </c>
      <c r="C2916" s="90" t="str">
        <f>IF(OR(Table1[[#This Row],[Site]]="FOOD MILLING",Table1[[#This Row],[Site]]="GODACO"), "No", "Yes")</f>
        <v>Yes</v>
      </c>
      <c r="D2916" s="91">
        <f>MAX(DATE(Table1[Year],1,1),DATE(Table1[Year],1,1)-WEEKDAY(DATE(Table1[Year],1,1),2)+(Table1[WeekNum]-1)*7+1)</f>
        <v>44599</v>
      </c>
      <c r="E2916" s="91">
        <f>MIN(DATE(Table1[Year]+1,1,0),DATE(Table1[Year],1,1)-WEEKDAY(DATE(Table1[Year],1,1),2)+Table1[WeekNum]*7)</f>
        <v>44605</v>
      </c>
      <c r="F2916" s="15">
        <v>2022</v>
      </c>
      <c r="G2916" s="90">
        <f t="shared" si="90"/>
        <v>2</v>
      </c>
      <c r="H2916" s="93">
        <v>7</v>
      </c>
      <c r="I2916" s="207" t="str">
        <f>"W" &amp;Table1[[#This Row],[WeekNum]]</f>
        <v>W7</v>
      </c>
      <c r="J2916" s="94" t="str">
        <f t="shared" si="91"/>
        <v>22-W07</v>
      </c>
      <c r="K2916" s="95" t="s">
        <v>21</v>
      </c>
      <c r="L2916" s="4"/>
      <c r="M2916" s="95" t="s">
        <v>77</v>
      </c>
      <c r="N2916" s="11" t="s">
        <v>428</v>
      </c>
      <c r="O2916" s="266" t="s">
        <v>372</v>
      </c>
      <c r="P2916" s="11" t="s">
        <v>383</v>
      </c>
      <c r="Q2916" s="11" t="s">
        <v>421</v>
      </c>
      <c r="R2916" s="96">
        <v>0</v>
      </c>
      <c r="S2916" s="96">
        <v>0</v>
      </c>
      <c r="T2916" s="206">
        <f>ABS(Table1[[#This Row],[Prod]]-Table1[[#This Row],[Planned]])</f>
        <v>0</v>
      </c>
      <c r="U2916" s="209">
        <f>IF(ABS(Table1[[#This Row],[Prod]]-Table1[[#This Row],[Planned]])&gt;Table1[[#This Row],[Planned]],0,IF(Table1[[#This Row],[Planned]]=0,0,1-ABS(Table1[[#This Row],[Prod]]-Table1[[#This Row],[Planned]])/Table1[[#This Row],[Planned]]))</f>
        <v>0</v>
      </c>
      <c r="V2916" s="92"/>
      <c r="W2916" s="92"/>
      <c r="X2916" s="97">
        <v>0</v>
      </c>
      <c r="Y2916" s="206">
        <f>Table1[[#This Row],[Prod]]</f>
        <v>0</v>
      </c>
      <c r="Z2916" s="206">
        <f>ABS(Table1[[#This Row],[Prod2]]-Table1[[#This Row],[Plan Revised]])</f>
        <v>0</v>
      </c>
      <c r="AA2916" s="209">
        <f>IF(ABS(Table1[[#This Row],[Prod2]]-Table1[[#This Row],[Plan Revised]])&gt;Table1[[#This Row],[Plan Revised]],0,IF(Table1[[#This Row],[Plan Revised]]=0,0,1-ABS(Table1[[#This Row],[Prod2]]-Table1[[#This Row],[Plan Revised]])/Table1[[#This Row],[Plan Revised]]))</f>
        <v>0</v>
      </c>
      <c r="AB2916" s="96"/>
      <c r="AC2916" s="98"/>
      <c r="AD2916"/>
      <c r="AF2916"/>
    </row>
    <row r="2917" spans="1:32">
      <c r="A2917" s="90" t="str">
        <f>IF(Table1[Week]=WeekSel,"Yes","No")</f>
        <v>No</v>
      </c>
      <c r="B2917" s="90" t="str">
        <f>IF((Table1[StartDate]&gt;=Date.GraphMin)*(Table1[StartDate]&lt;=Date.GraphMax)=1,"Yes","No")</f>
        <v>No</v>
      </c>
      <c r="C2917" s="90" t="str">
        <f>IF(OR(Table1[[#This Row],[Site]]="FOOD MILLING",Table1[[#This Row],[Site]]="GODACO"), "No", "Yes")</f>
        <v>Yes</v>
      </c>
      <c r="D2917" s="91">
        <f>MAX(DATE(Table1[Year],1,1),DATE(Table1[Year],1,1)-WEEKDAY(DATE(Table1[Year],1,1),2)+(Table1[WeekNum]-1)*7+1)</f>
        <v>44599</v>
      </c>
      <c r="E2917" s="91">
        <f>MIN(DATE(Table1[Year]+1,1,0),DATE(Table1[Year],1,1)-WEEKDAY(DATE(Table1[Year],1,1),2)+Table1[WeekNum]*7)</f>
        <v>44605</v>
      </c>
      <c r="F2917" s="15">
        <v>2022</v>
      </c>
      <c r="G2917" s="90">
        <f t="shared" si="90"/>
        <v>2</v>
      </c>
      <c r="H2917" s="93">
        <v>7</v>
      </c>
      <c r="I2917" s="207" t="str">
        <f>"W" &amp;Table1[[#This Row],[WeekNum]]</f>
        <v>W7</v>
      </c>
      <c r="J2917" s="94" t="str">
        <f t="shared" si="91"/>
        <v>22-W07</v>
      </c>
      <c r="K2917" s="95" t="s">
        <v>20</v>
      </c>
      <c r="L2917" s="4"/>
      <c r="M2917" s="95" t="s">
        <v>77</v>
      </c>
      <c r="N2917" s="11" t="s">
        <v>428</v>
      </c>
      <c r="O2917" s="266" t="s">
        <v>372</v>
      </c>
      <c r="P2917" s="11" t="s">
        <v>383</v>
      </c>
      <c r="Q2917" s="11" t="s">
        <v>421</v>
      </c>
      <c r="R2917" s="96">
        <v>0</v>
      </c>
      <c r="S2917" s="96">
        <v>0</v>
      </c>
      <c r="T2917" s="206">
        <f>ABS(Table1[[#This Row],[Prod]]-Table1[[#This Row],[Planned]])</f>
        <v>0</v>
      </c>
      <c r="U2917" s="209">
        <f>IF(ABS(Table1[[#This Row],[Prod]]-Table1[[#This Row],[Planned]])&gt;Table1[[#This Row],[Planned]],0,IF(Table1[[#This Row],[Planned]]=0,0,1-ABS(Table1[[#This Row],[Prod]]-Table1[[#This Row],[Planned]])/Table1[[#This Row],[Planned]]))</f>
        <v>0</v>
      </c>
      <c r="V2917" s="92"/>
      <c r="W2917" s="92"/>
      <c r="X2917" s="97">
        <v>0</v>
      </c>
      <c r="Y2917" s="206">
        <f>Table1[[#This Row],[Prod]]</f>
        <v>0</v>
      </c>
      <c r="Z2917" s="206">
        <f>ABS(Table1[[#This Row],[Prod2]]-Table1[[#This Row],[Plan Revised]])</f>
        <v>0</v>
      </c>
      <c r="AA2917" s="209">
        <f>IF(ABS(Table1[[#This Row],[Prod2]]-Table1[[#This Row],[Plan Revised]])&gt;Table1[[#This Row],[Plan Revised]],0,IF(Table1[[#This Row],[Plan Revised]]=0,0,1-ABS(Table1[[#This Row],[Prod2]]-Table1[[#This Row],[Plan Revised]])/Table1[[#This Row],[Plan Revised]]))</f>
        <v>0</v>
      </c>
      <c r="AB2917" s="96"/>
      <c r="AC2917" s="98"/>
      <c r="AD2917"/>
      <c r="AF2917"/>
    </row>
    <row r="2918" spans="1:32">
      <c r="A2918" s="90" t="str">
        <f>IF(Table1[Week]=WeekSel,"Yes","No")</f>
        <v>No</v>
      </c>
      <c r="B2918" s="90" t="str">
        <f>IF((Table1[StartDate]&gt;=Date.GraphMin)*(Table1[StartDate]&lt;=Date.GraphMax)=1,"Yes","No")</f>
        <v>No</v>
      </c>
      <c r="C2918" s="90" t="str">
        <f>IF(OR(Table1[[#This Row],[Site]]="FOOD MILLING",Table1[[#This Row],[Site]]="GODACO"), "No", "Yes")</f>
        <v>Yes</v>
      </c>
      <c r="D2918" s="91">
        <f>MAX(DATE(Table1[Year],1,1),DATE(Table1[Year],1,1)-WEEKDAY(DATE(Table1[Year],1,1),2)+(Table1[WeekNum]-1)*7+1)</f>
        <v>44599</v>
      </c>
      <c r="E2918" s="91">
        <f>MIN(DATE(Table1[Year]+1,1,0),DATE(Table1[Year],1,1)-WEEKDAY(DATE(Table1[Year],1,1),2)+Table1[WeekNum]*7)</f>
        <v>44605</v>
      </c>
      <c r="F2918" s="15">
        <v>2022</v>
      </c>
      <c r="G2918" s="90">
        <f t="shared" si="90"/>
        <v>2</v>
      </c>
      <c r="H2918" s="93">
        <v>7</v>
      </c>
      <c r="I2918" s="207" t="str">
        <f>"W" &amp;Table1[[#This Row],[WeekNum]]</f>
        <v>W7</v>
      </c>
      <c r="J2918" s="94" t="str">
        <f t="shared" si="91"/>
        <v>22-W07</v>
      </c>
      <c r="K2918" s="95" t="s">
        <v>531</v>
      </c>
      <c r="L2918" s="4"/>
      <c r="M2918" s="95" t="s">
        <v>72</v>
      </c>
      <c r="N2918" s="266" t="s">
        <v>368</v>
      </c>
      <c r="O2918" s="266" t="s">
        <v>384</v>
      </c>
      <c r="P2918" s="11" t="s">
        <v>385</v>
      </c>
      <c r="Q2918" s="11" t="s">
        <v>422</v>
      </c>
      <c r="R2918" s="96">
        <v>190</v>
      </c>
      <c r="S2918" s="96">
        <v>184.8</v>
      </c>
      <c r="T2918" s="206">
        <f>ABS(Table1[[#This Row],[Prod]]-Table1[[#This Row],[Planned]])</f>
        <v>5.1999999999999886</v>
      </c>
      <c r="U2918" s="209">
        <f>IF(ABS(Table1[[#This Row],[Prod]]-Table1[[#This Row],[Planned]])&gt;Table1[[#This Row],[Planned]],0,IF(Table1[[#This Row],[Planned]]=0,0,1-ABS(Table1[[#This Row],[Prod]]-Table1[[#This Row],[Planned]])/Table1[[#This Row],[Planned]]))</f>
        <v>0.97263157894736851</v>
      </c>
      <c r="V2918" s="92"/>
      <c r="W2918" s="92"/>
      <c r="X2918" s="97">
        <v>190</v>
      </c>
      <c r="Y2918" s="206">
        <f>Table1[[#This Row],[Prod]]</f>
        <v>184.8</v>
      </c>
      <c r="Z2918" s="206">
        <f>ABS(Table1[[#This Row],[Prod2]]-Table1[[#This Row],[Plan Revised]])</f>
        <v>5.1999999999999886</v>
      </c>
      <c r="AA2918" s="209">
        <f>IF(ABS(Table1[[#This Row],[Prod2]]-Table1[[#This Row],[Plan Revised]])&gt;Table1[[#This Row],[Plan Revised]],0,IF(Table1[[#This Row],[Plan Revised]]=0,0,1-ABS(Table1[[#This Row],[Prod2]]-Table1[[#This Row],[Plan Revised]])/Table1[[#This Row],[Plan Revised]]))</f>
        <v>0.97263157894736851</v>
      </c>
      <c r="AB2918" s="96"/>
      <c r="AC2918" s="98"/>
      <c r="AD2918"/>
      <c r="AF2918"/>
    </row>
    <row r="2919" spans="1:32">
      <c r="A2919" s="90" t="str">
        <f>IF(Table1[Week]=WeekSel,"Yes","No")</f>
        <v>No</v>
      </c>
      <c r="B2919" s="90" t="str">
        <f>IF((Table1[StartDate]&gt;=Date.GraphMin)*(Table1[StartDate]&lt;=Date.GraphMax)=1,"Yes","No")</f>
        <v>No</v>
      </c>
      <c r="C2919" s="90" t="str">
        <f>IF(OR(Table1[[#This Row],[Site]]="FOOD MILLING",Table1[[#This Row],[Site]]="GODACO"), "No", "Yes")</f>
        <v>Yes</v>
      </c>
      <c r="D2919" s="91">
        <f>MAX(DATE(Table1[Year],1,1),DATE(Table1[Year],1,1)-WEEKDAY(DATE(Table1[Year],1,1),2)+(Table1[WeekNum]-1)*7+1)</f>
        <v>44599</v>
      </c>
      <c r="E2919" s="91">
        <f>MIN(DATE(Table1[Year]+1,1,0),DATE(Table1[Year],1,1)-WEEKDAY(DATE(Table1[Year],1,1),2)+Table1[WeekNum]*7)</f>
        <v>44605</v>
      </c>
      <c r="F2919" s="15">
        <v>2022</v>
      </c>
      <c r="G2919" s="90">
        <f t="shared" si="90"/>
        <v>2</v>
      </c>
      <c r="H2919" s="93">
        <v>7</v>
      </c>
      <c r="I2919" s="207" t="str">
        <f>"W" &amp;Table1[[#This Row],[WeekNum]]</f>
        <v>W7</v>
      </c>
      <c r="J2919" s="94" t="str">
        <f t="shared" si="91"/>
        <v>22-W07</v>
      </c>
      <c r="K2919" s="95" t="s">
        <v>532</v>
      </c>
      <c r="L2919" s="4"/>
      <c r="M2919" s="95" t="s">
        <v>72</v>
      </c>
      <c r="N2919" s="266" t="s">
        <v>368</v>
      </c>
      <c r="O2919" s="266" t="s">
        <v>384</v>
      </c>
      <c r="P2919" s="11" t="s">
        <v>385</v>
      </c>
      <c r="Q2919" s="11" t="s">
        <v>422</v>
      </c>
      <c r="R2919" s="96">
        <v>143</v>
      </c>
      <c r="S2919" s="96">
        <v>159.5</v>
      </c>
      <c r="T2919" s="206">
        <f>ABS(Table1[[#This Row],[Prod]]-Table1[[#This Row],[Planned]])</f>
        <v>16.5</v>
      </c>
      <c r="U2919" s="209">
        <f>IF(ABS(Table1[[#This Row],[Prod]]-Table1[[#This Row],[Planned]])&gt;Table1[[#This Row],[Planned]],0,IF(Table1[[#This Row],[Planned]]=0,0,1-ABS(Table1[[#This Row],[Prod]]-Table1[[#This Row],[Planned]])/Table1[[#This Row],[Planned]]))</f>
        <v>0.88461538461538458</v>
      </c>
      <c r="V2919" s="92"/>
      <c r="W2919" s="92"/>
      <c r="X2919" s="97">
        <v>143</v>
      </c>
      <c r="Y2919" s="206">
        <f>Table1[[#This Row],[Prod]]</f>
        <v>159.5</v>
      </c>
      <c r="Z2919" s="206">
        <f>ABS(Table1[[#This Row],[Prod2]]-Table1[[#This Row],[Plan Revised]])</f>
        <v>16.5</v>
      </c>
      <c r="AA2919" s="209">
        <f>IF(ABS(Table1[[#This Row],[Prod2]]-Table1[[#This Row],[Plan Revised]])&gt;Table1[[#This Row],[Plan Revised]],0,IF(Table1[[#This Row],[Plan Revised]]=0,0,1-ABS(Table1[[#This Row],[Prod2]]-Table1[[#This Row],[Plan Revised]])/Table1[[#This Row],[Plan Revised]]))</f>
        <v>0.88461538461538458</v>
      </c>
      <c r="AB2919" s="96"/>
      <c r="AC2919" s="98"/>
      <c r="AD2919"/>
      <c r="AF2919"/>
    </row>
    <row r="2920" spans="1:32">
      <c r="A2920" s="90" t="str">
        <f>IF(Table1[Week]=WeekSel,"Yes","No")</f>
        <v>No</v>
      </c>
      <c r="B2920" s="90" t="str">
        <f>IF((Table1[StartDate]&gt;=Date.GraphMin)*(Table1[StartDate]&lt;=Date.GraphMax)=1,"Yes","No")</f>
        <v>No</v>
      </c>
      <c r="C2920" s="90" t="str">
        <f>IF(OR(Table1[[#This Row],[Site]]="FOOD MILLING",Table1[[#This Row],[Site]]="GODACO"), "No", "Yes")</f>
        <v>Yes</v>
      </c>
      <c r="D2920" s="91">
        <f>MAX(DATE(Table1[Year],1,1),DATE(Table1[Year],1,1)-WEEKDAY(DATE(Table1[Year],1,1),2)+(Table1[WeekNum]-1)*7+1)</f>
        <v>44599</v>
      </c>
      <c r="E2920" s="91">
        <f>MIN(DATE(Table1[Year]+1,1,0),DATE(Table1[Year],1,1)-WEEKDAY(DATE(Table1[Year],1,1),2)+Table1[WeekNum]*7)</f>
        <v>44605</v>
      </c>
      <c r="F2920" s="15">
        <v>2022</v>
      </c>
      <c r="G2920" s="90">
        <f t="shared" si="90"/>
        <v>2</v>
      </c>
      <c r="H2920" s="93">
        <v>7</v>
      </c>
      <c r="I2920" s="207" t="str">
        <f>"W" &amp;Table1[[#This Row],[WeekNum]]</f>
        <v>W7</v>
      </c>
      <c r="J2920" s="94" t="str">
        <f t="shared" si="91"/>
        <v>22-W07</v>
      </c>
      <c r="K2920" s="95" t="s">
        <v>533</v>
      </c>
      <c r="L2920" s="4"/>
      <c r="M2920" s="95" t="s">
        <v>72</v>
      </c>
      <c r="N2920" s="266" t="s">
        <v>368</v>
      </c>
      <c r="O2920" s="266" t="s">
        <v>384</v>
      </c>
      <c r="P2920" s="11" t="s">
        <v>385</v>
      </c>
      <c r="Q2920" s="11" t="s">
        <v>422</v>
      </c>
      <c r="R2920" s="96">
        <v>167</v>
      </c>
      <c r="S2920" s="96">
        <v>169.4</v>
      </c>
      <c r="T2920" s="206">
        <f>ABS(Table1[[#This Row],[Prod]]-Table1[[#This Row],[Planned]])</f>
        <v>2.4000000000000057</v>
      </c>
      <c r="U2920" s="209">
        <f>IF(ABS(Table1[[#This Row],[Prod]]-Table1[[#This Row],[Planned]])&gt;Table1[[#This Row],[Planned]],0,IF(Table1[[#This Row],[Planned]]=0,0,1-ABS(Table1[[#This Row],[Prod]]-Table1[[#This Row],[Planned]])/Table1[[#This Row],[Planned]]))</f>
        <v>0.98562874251497001</v>
      </c>
      <c r="V2920" s="92"/>
      <c r="W2920" s="92"/>
      <c r="X2920" s="97">
        <v>167</v>
      </c>
      <c r="Y2920" s="206">
        <f>Table1[[#This Row],[Prod]]</f>
        <v>169.4</v>
      </c>
      <c r="Z2920" s="206">
        <f>ABS(Table1[[#This Row],[Prod2]]-Table1[[#This Row],[Plan Revised]])</f>
        <v>2.4000000000000057</v>
      </c>
      <c r="AA2920" s="209">
        <f>IF(ABS(Table1[[#This Row],[Prod2]]-Table1[[#This Row],[Plan Revised]])&gt;Table1[[#This Row],[Plan Revised]],0,IF(Table1[[#This Row],[Plan Revised]]=0,0,1-ABS(Table1[[#This Row],[Prod2]]-Table1[[#This Row],[Plan Revised]])/Table1[[#This Row],[Plan Revised]]))</f>
        <v>0.98562874251497001</v>
      </c>
      <c r="AB2920" s="96"/>
      <c r="AC2920" s="98"/>
      <c r="AD2920"/>
      <c r="AF2920"/>
    </row>
    <row r="2921" spans="1:32">
      <c r="A2921" s="90" t="str">
        <f>IF(Table1[Week]=WeekSel,"Yes","No")</f>
        <v>No</v>
      </c>
      <c r="B2921" s="90" t="str">
        <f>IF((Table1[StartDate]&gt;=Date.GraphMin)*(Table1[StartDate]&lt;=Date.GraphMax)=1,"Yes","No")</f>
        <v>No</v>
      </c>
      <c r="C2921" s="90" t="str">
        <f>IF(OR(Table1[[#This Row],[Site]]="FOOD MILLING",Table1[[#This Row],[Site]]="GODACO"), "No", "Yes")</f>
        <v>Yes</v>
      </c>
      <c r="D2921" s="91">
        <f>MAX(DATE(Table1[Year],1,1),DATE(Table1[Year],1,1)-WEEKDAY(DATE(Table1[Year],1,1),2)+(Table1[WeekNum]-1)*7+1)</f>
        <v>44599</v>
      </c>
      <c r="E2921" s="91">
        <f>MIN(DATE(Table1[Year]+1,1,0),DATE(Table1[Year],1,1)-WEEKDAY(DATE(Table1[Year],1,1),2)+Table1[WeekNum]*7)</f>
        <v>44605</v>
      </c>
      <c r="F2921" s="15">
        <v>2022</v>
      </c>
      <c r="G2921" s="90">
        <f t="shared" si="90"/>
        <v>2</v>
      </c>
      <c r="H2921" s="93">
        <v>7</v>
      </c>
      <c r="I2921" s="207" t="str">
        <f>"W" &amp;Table1[[#This Row],[WeekNum]]</f>
        <v>W7</v>
      </c>
      <c r="J2921" s="94" t="str">
        <f t="shared" si="91"/>
        <v>22-W07</v>
      </c>
      <c r="K2921" s="95" t="s">
        <v>534</v>
      </c>
      <c r="L2921" s="4"/>
      <c r="M2921" s="95" t="s">
        <v>72</v>
      </c>
      <c r="N2921" s="266" t="s">
        <v>368</v>
      </c>
      <c r="O2921" s="266" t="s">
        <v>384</v>
      </c>
      <c r="P2921" s="11" t="s">
        <v>385</v>
      </c>
      <c r="Q2921" s="11" t="s">
        <v>422</v>
      </c>
      <c r="R2921" s="96">
        <v>103</v>
      </c>
      <c r="S2921" s="96">
        <v>121.5</v>
      </c>
      <c r="T2921" s="206">
        <f>ABS(Table1[[#This Row],[Prod]]-Table1[[#This Row],[Planned]])</f>
        <v>18.5</v>
      </c>
      <c r="U2921" s="209">
        <f>IF(ABS(Table1[[#This Row],[Prod]]-Table1[[#This Row],[Planned]])&gt;Table1[[#This Row],[Planned]],0,IF(Table1[[#This Row],[Planned]]=0,0,1-ABS(Table1[[#This Row],[Prod]]-Table1[[#This Row],[Planned]])/Table1[[#This Row],[Planned]]))</f>
        <v>0.82038834951456308</v>
      </c>
      <c r="V2921" s="92"/>
      <c r="W2921" s="92"/>
      <c r="X2921" s="97">
        <v>103</v>
      </c>
      <c r="Y2921" s="206">
        <f>Table1[[#This Row],[Prod]]</f>
        <v>121.5</v>
      </c>
      <c r="Z2921" s="206">
        <f>ABS(Table1[[#This Row],[Prod2]]-Table1[[#This Row],[Plan Revised]])</f>
        <v>18.5</v>
      </c>
      <c r="AA2921" s="209">
        <f>IF(ABS(Table1[[#This Row],[Prod2]]-Table1[[#This Row],[Plan Revised]])&gt;Table1[[#This Row],[Plan Revised]],0,IF(Table1[[#This Row],[Plan Revised]]=0,0,1-ABS(Table1[[#This Row],[Prod2]]-Table1[[#This Row],[Plan Revised]])/Table1[[#This Row],[Plan Revised]]))</f>
        <v>0.82038834951456308</v>
      </c>
      <c r="AB2921" s="96"/>
      <c r="AC2921" s="98"/>
      <c r="AD2921"/>
      <c r="AF2921"/>
    </row>
    <row r="2922" spans="1:32">
      <c r="A2922" s="90" t="str">
        <f>IF(Table1[Week]=WeekSel,"Yes","No")</f>
        <v>No</v>
      </c>
      <c r="B2922" s="90" t="str">
        <f>IF((Table1[StartDate]&gt;=Date.GraphMin)*(Table1[StartDate]&lt;=Date.GraphMax)=1,"Yes","No")</f>
        <v>No</v>
      </c>
      <c r="C2922" s="90" t="str">
        <f>IF(OR(Table1[[#This Row],[Site]]="FOOD MILLING",Table1[[#This Row],[Site]]="GODACO"), "No", "Yes")</f>
        <v>Yes</v>
      </c>
      <c r="D2922" s="91">
        <f>MAX(DATE(Table1[Year],1,1),DATE(Table1[Year],1,1)-WEEKDAY(DATE(Table1[Year],1,1),2)+(Table1[WeekNum]-1)*7+1)</f>
        <v>44599</v>
      </c>
      <c r="E2922" s="91">
        <f>MIN(DATE(Table1[Year]+1,1,0),DATE(Table1[Year],1,1)-WEEKDAY(DATE(Table1[Year],1,1),2)+Table1[WeekNum]*7)</f>
        <v>44605</v>
      </c>
      <c r="F2922" s="15">
        <v>2022</v>
      </c>
      <c r="G2922" s="90">
        <f t="shared" si="90"/>
        <v>2</v>
      </c>
      <c r="H2922" s="93">
        <v>7</v>
      </c>
      <c r="I2922" s="207" t="str">
        <f>"W" &amp;Table1[[#This Row],[WeekNum]]</f>
        <v>W7</v>
      </c>
      <c r="J2922" s="94" t="str">
        <f t="shared" si="91"/>
        <v>22-W07</v>
      </c>
      <c r="K2922" s="95" t="s">
        <v>486</v>
      </c>
      <c r="L2922" s="4"/>
      <c r="M2922" s="95" t="s">
        <v>72</v>
      </c>
      <c r="N2922" s="266" t="s">
        <v>368</v>
      </c>
      <c r="O2922" s="266" t="s">
        <v>386</v>
      </c>
      <c r="P2922" s="11" t="s">
        <v>387</v>
      </c>
      <c r="Q2922" s="11" t="s">
        <v>419</v>
      </c>
      <c r="R2922" s="96">
        <v>1557</v>
      </c>
      <c r="S2922" s="96">
        <v>1557</v>
      </c>
      <c r="T2922" s="206">
        <f>ABS(Table1[[#This Row],[Prod]]-Table1[[#This Row],[Planned]])</f>
        <v>0</v>
      </c>
      <c r="U2922" s="209">
        <f>IF(ABS(Table1[[#This Row],[Prod]]-Table1[[#This Row],[Planned]])&gt;Table1[[#This Row],[Planned]],0,IF(Table1[[#This Row],[Planned]]=0,0,1-ABS(Table1[[#This Row],[Prod]]-Table1[[#This Row],[Planned]])/Table1[[#This Row],[Planned]]))</f>
        <v>1</v>
      </c>
      <c r="V2922" s="92"/>
      <c r="W2922" s="92"/>
      <c r="X2922" s="97">
        <v>1557</v>
      </c>
      <c r="Y2922" s="206">
        <f>Table1[[#This Row],[Prod]]</f>
        <v>1557</v>
      </c>
      <c r="Z2922" s="206">
        <f>ABS(Table1[[#This Row],[Prod2]]-Table1[[#This Row],[Plan Revised]])</f>
        <v>0</v>
      </c>
      <c r="AA2922" s="209">
        <f>IF(ABS(Table1[[#This Row],[Prod2]]-Table1[[#This Row],[Plan Revised]])&gt;Table1[[#This Row],[Plan Revised]],0,IF(Table1[[#This Row],[Plan Revised]]=0,0,1-ABS(Table1[[#This Row],[Prod2]]-Table1[[#This Row],[Plan Revised]])/Table1[[#This Row],[Plan Revised]]))</f>
        <v>1</v>
      </c>
      <c r="AB2922" s="96"/>
      <c r="AC2922" s="98"/>
      <c r="AD2922"/>
      <c r="AF2922"/>
    </row>
    <row r="2923" spans="1:32">
      <c r="A2923" s="90" t="str">
        <f>IF(Table1[Week]=WeekSel,"Yes","No")</f>
        <v>No</v>
      </c>
      <c r="B2923" s="90" t="str">
        <f>IF((Table1[StartDate]&gt;=Date.GraphMin)*(Table1[StartDate]&lt;=Date.GraphMax)=1,"Yes","No")</f>
        <v>No</v>
      </c>
      <c r="C2923" s="90" t="str">
        <f>IF(OR(Table1[[#This Row],[Site]]="FOOD MILLING",Table1[[#This Row],[Site]]="GODACO"), "No", "Yes")</f>
        <v>Yes</v>
      </c>
      <c r="D2923" s="91">
        <f>MAX(DATE(Table1[Year],1,1),DATE(Table1[Year],1,1)-WEEKDAY(DATE(Table1[Year],1,1),2)+(Table1[WeekNum]-1)*7+1)</f>
        <v>44599</v>
      </c>
      <c r="E2923" s="91">
        <f>MIN(DATE(Table1[Year]+1,1,0),DATE(Table1[Year],1,1)-WEEKDAY(DATE(Table1[Year],1,1),2)+Table1[WeekNum]*7)</f>
        <v>44605</v>
      </c>
      <c r="F2923" s="15">
        <v>2022</v>
      </c>
      <c r="G2923" s="90">
        <f t="shared" si="90"/>
        <v>2</v>
      </c>
      <c r="H2923" s="93">
        <v>7</v>
      </c>
      <c r="I2923" s="207" t="str">
        <f>"W" &amp;Table1[[#This Row],[WeekNum]]</f>
        <v>W7</v>
      </c>
      <c r="J2923" s="94" t="str">
        <f t="shared" si="91"/>
        <v>22-W07</v>
      </c>
      <c r="K2923" s="95" t="s">
        <v>475</v>
      </c>
      <c r="L2923" s="4"/>
      <c r="M2923" s="95" t="s">
        <v>72</v>
      </c>
      <c r="N2923" s="266" t="s">
        <v>368</v>
      </c>
      <c r="O2923" s="266" t="s">
        <v>386</v>
      </c>
      <c r="P2923" s="11" t="s">
        <v>387</v>
      </c>
      <c r="Q2923" s="11" t="s">
        <v>419</v>
      </c>
      <c r="R2923" s="96">
        <v>600</v>
      </c>
      <c r="S2923" s="96">
        <v>390</v>
      </c>
      <c r="T2923" s="206">
        <f>ABS(Table1[[#This Row],[Prod]]-Table1[[#This Row],[Planned]])</f>
        <v>210</v>
      </c>
      <c r="U2923" s="209">
        <f>IF(ABS(Table1[[#This Row],[Prod]]-Table1[[#This Row],[Planned]])&gt;Table1[[#This Row],[Planned]],0,IF(Table1[[#This Row],[Planned]]=0,0,1-ABS(Table1[[#This Row],[Prod]]-Table1[[#This Row],[Planned]])/Table1[[#This Row],[Planned]]))</f>
        <v>0.65</v>
      </c>
      <c r="V2923" s="92"/>
      <c r="W2923" s="92"/>
      <c r="X2923" s="97">
        <v>400</v>
      </c>
      <c r="Y2923" s="206">
        <f>Table1[[#This Row],[Prod]]</f>
        <v>390</v>
      </c>
      <c r="Z2923" s="206">
        <f>ABS(Table1[[#This Row],[Prod2]]-Table1[[#This Row],[Plan Revised]])</f>
        <v>10</v>
      </c>
      <c r="AA2923" s="209">
        <f>IF(ABS(Table1[[#This Row],[Prod2]]-Table1[[#This Row],[Plan Revised]])&gt;Table1[[#This Row],[Plan Revised]],0,IF(Table1[[#This Row],[Plan Revised]]=0,0,1-ABS(Table1[[#This Row],[Prod2]]-Table1[[#This Row],[Plan Revised]])/Table1[[#This Row],[Plan Revised]]))</f>
        <v>0.97499999999999998</v>
      </c>
      <c r="AB2923" s="96"/>
      <c r="AC2923" s="98"/>
      <c r="AD2923"/>
      <c r="AF2923"/>
    </row>
    <row r="2924" spans="1:32">
      <c r="A2924" s="90" t="str">
        <f>IF(Table1[Week]=WeekSel,"Yes","No")</f>
        <v>No</v>
      </c>
      <c r="B2924" s="90" t="str">
        <f>IF((Table1[StartDate]&gt;=Date.GraphMin)*(Table1[StartDate]&lt;=Date.GraphMax)=1,"Yes","No")</f>
        <v>No</v>
      </c>
      <c r="C2924" s="90" t="str">
        <f>IF(OR(Table1[[#This Row],[Site]]="FOOD MILLING",Table1[[#This Row],[Site]]="GODACO"), "No", "Yes")</f>
        <v>Yes</v>
      </c>
      <c r="D2924" s="91">
        <f>MAX(DATE(Table1[Year],1,1),DATE(Table1[Year],1,1)-WEEKDAY(DATE(Table1[Year],1,1),2)+(Table1[WeekNum]-1)*7+1)</f>
        <v>44599</v>
      </c>
      <c r="E2924" s="91">
        <f>MIN(DATE(Table1[Year]+1,1,0),DATE(Table1[Year],1,1)-WEEKDAY(DATE(Table1[Year],1,1),2)+Table1[WeekNum]*7)</f>
        <v>44605</v>
      </c>
      <c r="F2924" s="15">
        <v>2022</v>
      </c>
      <c r="G2924" s="90">
        <f t="shared" si="90"/>
        <v>2</v>
      </c>
      <c r="H2924" s="93">
        <v>7</v>
      </c>
      <c r="I2924" s="207" t="str">
        <f>"W" &amp;Table1[[#This Row],[WeekNum]]</f>
        <v>W7</v>
      </c>
      <c r="J2924" s="94" t="str">
        <f t="shared" si="91"/>
        <v>22-W07</v>
      </c>
      <c r="K2924" s="95" t="s">
        <v>497</v>
      </c>
      <c r="L2924" s="4"/>
      <c r="M2924" s="95" t="s">
        <v>77</v>
      </c>
      <c r="N2924" s="266" t="s">
        <v>368</v>
      </c>
      <c r="O2924" s="266" t="s">
        <v>386</v>
      </c>
      <c r="P2924" s="11" t="s">
        <v>387</v>
      </c>
      <c r="Q2924" s="11" t="s">
        <v>419</v>
      </c>
      <c r="R2924" s="96">
        <v>0</v>
      </c>
      <c r="S2924" s="96">
        <v>0</v>
      </c>
      <c r="T2924" s="206">
        <f>ABS(Table1[[#This Row],[Prod]]-Table1[[#This Row],[Planned]])</f>
        <v>0</v>
      </c>
      <c r="U2924" s="209">
        <f>IF(ABS(Table1[[#This Row],[Prod]]-Table1[[#This Row],[Planned]])&gt;Table1[[#This Row],[Planned]],0,IF(Table1[[#This Row],[Planned]]=0,0,1-ABS(Table1[[#This Row],[Prod]]-Table1[[#This Row],[Planned]])/Table1[[#This Row],[Planned]]))</f>
        <v>0</v>
      </c>
      <c r="V2924" s="92"/>
      <c r="W2924" s="92"/>
      <c r="X2924" s="97">
        <v>0</v>
      </c>
      <c r="Y2924" s="206">
        <f>Table1[[#This Row],[Prod]]</f>
        <v>0</v>
      </c>
      <c r="Z2924" s="206">
        <f>ABS(Table1[[#This Row],[Prod2]]-Table1[[#This Row],[Plan Revised]])</f>
        <v>0</v>
      </c>
      <c r="AA2924" s="209">
        <f>IF(ABS(Table1[[#This Row],[Prod2]]-Table1[[#This Row],[Plan Revised]])&gt;Table1[[#This Row],[Plan Revised]],0,IF(Table1[[#This Row],[Plan Revised]]=0,0,1-ABS(Table1[[#This Row],[Prod2]]-Table1[[#This Row],[Plan Revised]])/Table1[[#This Row],[Plan Revised]]))</f>
        <v>0</v>
      </c>
      <c r="AB2924" s="96"/>
      <c r="AC2924" s="98"/>
      <c r="AD2924"/>
      <c r="AF2924"/>
    </row>
    <row r="2925" spans="1:32">
      <c r="A2925" s="90" t="str">
        <f>IF(Table1[Week]=WeekSel,"Yes","No")</f>
        <v>No</v>
      </c>
      <c r="B2925" s="90" t="str">
        <f>IF((Table1[StartDate]&gt;=Date.GraphMin)*(Table1[StartDate]&lt;=Date.GraphMax)=1,"Yes","No")</f>
        <v>No</v>
      </c>
      <c r="C2925" s="90" t="str">
        <f>IF(OR(Table1[[#This Row],[Site]]="FOOD MILLING",Table1[[#This Row],[Site]]="GODACO"), "No", "Yes")</f>
        <v>Yes</v>
      </c>
      <c r="D2925" s="91">
        <f>MAX(DATE(Table1[Year],1,1),DATE(Table1[Year],1,1)-WEEKDAY(DATE(Table1[Year],1,1),2)+(Table1[WeekNum]-1)*7+1)</f>
        <v>44599</v>
      </c>
      <c r="E2925" s="91">
        <f>MIN(DATE(Table1[Year]+1,1,0),DATE(Table1[Year],1,1)-WEEKDAY(DATE(Table1[Year],1,1),2)+Table1[WeekNum]*7)</f>
        <v>44605</v>
      </c>
      <c r="F2925" s="15">
        <v>2022</v>
      </c>
      <c r="G2925" s="90">
        <f t="shared" si="90"/>
        <v>2</v>
      </c>
      <c r="H2925" s="93">
        <v>7</v>
      </c>
      <c r="I2925" s="207" t="str">
        <f>"W" &amp;Table1[[#This Row],[WeekNum]]</f>
        <v>W7</v>
      </c>
      <c r="J2925" s="94" t="str">
        <f t="shared" si="91"/>
        <v>22-W07</v>
      </c>
      <c r="K2925" s="95" t="s">
        <v>491</v>
      </c>
      <c r="L2925" s="4"/>
      <c r="M2925" s="95" t="s">
        <v>72</v>
      </c>
      <c r="N2925" s="266" t="s">
        <v>368</v>
      </c>
      <c r="O2925" s="266" t="s">
        <v>386</v>
      </c>
      <c r="P2925" s="11" t="s">
        <v>387</v>
      </c>
      <c r="Q2925" s="11" t="s">
        <v>419</v>
      </c>
      <c r="R2925" s="96">
        <v>16000</v>
      </c>
      <c r="S2925" s="96">
        <v>9955</v>
      </c>
      <c r="T2925" s="206">
        <f>ABS(Table1[[#This Row],[Prod]]-Table1[[#This Row],[Planned]])</f>
        <v>6045</v>
      </c>
      <c r="U2925" s="209">
        <f>IF(ABS(Table1[[#This Row],[Prod]]-Table1[[#This Row],[Planned]])&gt;Table1[[#This Row],[Planned]],0,IF(Table1[[#This Row],[Planned]]=0,0,1-ABS(Table1[[#This Row],[Prod]]-Table1[[#This Row],[Planned]])/Table1[[#This Row],[Planned]]))</f>
        <v>0.6221875</v>
      </c>
      <c r="V2925" s="92"/>
      <c r="W2925" s="92"/>
      <c r="X2925" s="97">
        <v>10535</v>
      </c>
      <c r="Y2925" s="206">
        <f>Table1[[#This Row],[Prod]]</f>
        <v>9955</v>
      </c>
      <c r="Z2925" s="206">
        <f>ABS(Table1[[#This Row],[Prod2]]-Table1[[#This Row],[Plan Revised]])</f>
        <v>580</v>
      </c>
      <c r="AA2925" s="209">
        <f>IF(ABS(Table1[[#This Row],[Prod2]]-Table1[[#This Row],[Plan Revised]])&gt;Table1[[#This Row],[Plan Revised]],0,IF(Table1[[#This Row],[Plan Revised]]=0,0,1-ABS(Table1[[#This Row],[Prod2]]-Table1[[#This Row],[Plan Revised]])/Table1[[#This Row],[Plan Revised]]))</f>
        <v>0.94494542002847648</v>
      </c>
      <c r="AB2925" s="96"/>
      <c r="AC2925" s="98"/>
      <c r="AD2925"/>
      <c r="AF2925"/>
    </row>
    <row r="2926" spans="1:32">
      <c r="A2926" s="90" t="str">
        <f>IF(Table1[Week]=WeekSel,"Yes","No")</f>
        <v>No</v>
      </c>
      <c r="B2926" s="90" t="str">
        <f>IF((Table1[StartDate]&gt;=Date.GraphMin)*(Table1[StartDate]&lt;=Date.GraphMax)=1,"Yes","No")</f>
        <v>No</v>
      </c>
      <c r="C2926" s="90" t="str">
        <f>IF(OR(Table1[[#This Row],[Site]]="FOOD MILLING",Table1[[#This Row],[Site]]="GODACO"), "No", "Yes")</f>
        <v>Yes</v>
      </c>
      <c r="D2926" s="91">
        <f>MAX(DATE(Table1[Year],1,1),DATE(Table1[Year],1,1)-WEEKDAY(DATE(Table1[Year],1,1),2)+(Table1[WeekNum]-1)*7+1)</f>
        <v>44599</v>
      </c>
      <c r="E2926" s="91">
        <f>MIN(DATE(Table1[Year]+1,1,0),DATE(Table1[Year],1,1)-WEEKDAY(DATE(Table1[Year],1,1),2)+Table1[WeekNum]*7)</f>
        <v>44605</v>
      </c>
      <c r="F2926" s="15">
        <v>2022</v>
      </c>
      <c r="G2926" s="90">
        <f t="shared" si="90"/>
        <v>2</v>
      </c>
      <c r="H2926" s="93">
        <v>7</v>
      </c>
      <c r="I2926" s="207" t="str">
        <f>"W" &amp;Table1[[#This Row],[WeekNum]]</f>
        <v>W7</v>
      </c>
      <c r="J2926" s="94" t="str">
        <f t="shared" si="91"/>
        <v>22-W07</v>
      </c>
      <c r="K2926" s="95" t="s">
        <v>492</v>
      </c>
      <c r="L2926" s="4"/>
      <c r="M2926" s="95" t="s">
        <v>72</v>
      </c>
      <c r="N2926" s="266" t="s">
        <v>368</v>
      </c>
      <c r="O2926" s="266" t="s">
        <v>386</v>
      </c>
      <c r="P2926" s="11" t="s">
        <v>387</v>
      </c>
      <c r="Q2926" s="11" t="s">
        <v>419</v>
      </c>
      <c r="R2926" s="96">
        <v>0</v>
      </c>
      <c r="S2926" s="96">
        <v>580</v>
      </c>
      <c r="T2926" s="206">
        <f>ABS(Table1[[#This Row],[Prod]]-Table1[[#This Row],[Planned]])</f>
        <v>580</v>
      </c>
      <c r="U2926" s="209">
        <f>IF(ABS(Table1[[#This Row],[Prod]]-Table1[[#This Row],[Planned]])&gt;Table1[[#This Row],[Planned]],0,IF(Table1[[#This Row],[Planned]]=0,0,1-ABS(Table1[[#This Row],[Prod]]-Table1[[#This Row],[Planned]])/Table1[[#This Row],[Planned]]))</f>
        <v>0</v>
      </c>
      <c r="V2926" s="92"/>
      <c r="W2926" s="92"/>
      <c r="X2926" s="97">
        <v>0</v>
      </c>
      <c r="Y2926" s="206">
        <f>Table1[[#This Row],[Prod]]</f>
        <v>580</v>
      </c>
      <c r="Z2926" s="206">
        <f>ABS(Table1[[#This Row],[Prod2]]-Table1[[#This Row],[Plan Revised]])</f>
        <v>580</v>
      </c>
      <c r="AA2926" s="209">
        <f>IF(ABS(Table1[[#This Row],[Prod2]]-Table1[[#This Row],[Plan Revised]])&gt;Table1[[#This Row],[Plan Revised]],0,IF(Table1[[#This Row],[Plan Revised]]=0,0,1-ABS(Table1[[#This Row],[Prod2]]-Table1[[#This Row],[Plan Revised]])/Table1[[#This Row],[Plan Revised]]))</f>
        <v>0</v>
      </c>
      <c r="AB2926" s="96"/>
      <c r="AC2926" s="98"/>
      <c r="AD2926"/>
      <c r="AF2926"/>
    </row>
    <row r="2927" spans="1:32">
      <c r="A2927" s="90" t="str">
        <f>IF(Table1[Week]=WeekSel,"Yes","No")</f>
        <v>No</v>
      </c>
      <c r="B2927" s="90" t="str">
        <f>IF((Table1[StartDate]&gt;=Date.GraphMin)*(Table1[StartDate]&lt;=Date.GraphMax)=1,"Yes","No")</f>
        <v>No</v>
      </c>
      <c r="C2927" s="90" t="str">
        <f>IF(OR(Table1[[#This Row],[Site]]="FOOD MILLING",Table1[[#This Row],[Site]]="GODACO"), "No", "Yes")</f>
        <v>Yes</v>
      </c>
      <c r="D2927" s="91">
        <f>MAX(DATE(Table1[Year],1,1),DATE(Table1[Year],1,1)-WEEKDAY(DATE(Table1[Year],1,1),2)+(Table1[WeekNum]-1)*7+1)</f>
        <v>44599</v>
      </c>
      <c r="E2927" s="91">
        <f>MIN(DATE(Table1[Year]+1,1,0),DATE(Table1[Year],1,1)-WEEKDAY(DATE(Table1[Year],1,1),2)+Table1[WeekNum]*7)</f>
        <v>44605</v>
      </c>
      <c r="F2927" s="15">
        <v>2022</v>
      </c>
      <c r="G2927" s="90">
        <f t="shared" si="90"/>
        <v>2</v>
      </c>
      <c r="H2927" s="93">
        <v>7</v>
      </c>
      <c r="I2927" s="207" t="str">
        <f>"W" &amp;Table1[[#This Row],[WeekNum]]</f>
        <v>W7</v>
      </c>
      <c r="J2927" s="94" t="str">
        <f t="shared" si="91"/>
        <v>22-W07</v>
      </c>
      <c r="K2927" s="95" t="s">
        <v>480</v>
      </c>
      <c r="L2927" s="4"/>
      <c r="M2927" s="95" t="s">
        <v>72</v>
      </c>
      <c r="N2927" s="266" t="s">
        <v>368</v>
      </c>
      <c r="O2927" s="266" t="s">
        <v>386</v>
      </c>
      <c r="P2927" s="11" t="s">
        <v>387</v>
      </c>
      <c r="Q2927" s="11" t="s">
        <v>419</v>
      </c>
      <c r="R2927" s="96">
        <v>14000</v>
      </c>
      <c r="S2927" s="96">
        <v>14733</v>
      </c>
      <c r="T2927" s="206">
        <f>ABS(Table1[[#This Row],[Prod]]-Table1[[#This Row],[Planned]])</f>
        <v>733</v>
      </c>
      <c r="U2927" s="209">
        <f>IF(ABS(Table1[[#This Row],[Prod]]-Table1[[#This Row],[Planned]])&gt;Table1[[#This Row],[Planned]],0,IF(Table1[[#This Row],[Planned]]=0,0,1-ABS(Table1[[#This Row],[Prod]]-Table1[[#This Row],[Planned]])/Table1[[#This Row],[Planned]]))</f>
        <v>0.94764285714285712</v>
      </c>
      <c r="V2927" s="92"/>
      <c r="W2927" s="92"/>
      <c r="X2927" s="97">
        <v>16700</v>
      </c>
      <c r="Y2927" s="206">
        <f>Table1[[#This Row],[Prod]]</f>
        <v>14733</v>
      </c>
      <c r="Z2927" s="206">
        <f>ABS(Table1[[#This Row],[Prod2]]-Table1[[#This Row],[Plan Revised]])</f>
        <v>1967</v>
      </c>
      <c r="AA2927" s="209">
        <f>IF(ABS(Table1[[#This Row],[Prod2]]-Table1[[#This Row],[Plan Revised]])&gt;Table1[[#This Row],[Plan Revised]],0,IF(Table1[[#This Row],[Plan Revised]]=0,0,1-ABS(Table1[[#This Row],[Prod2]]-Table1[[#This Row],[Plan Revised]])/Table1[[#This Row],[Plan Revised]]))</f>
        <v>0.88221556886227548</v>
      </c>
      <c r="AB2927" s="96"/>
      <c r="AC2927" s="98"/>
      <c r="AD2927"/>
      <c r="AF2927"/>
    </row>
    <row r="2928" spans="1:32">
      <c r="A2928" s="90" t="str">
        <f>IF(Table1[Week]=WeekSel,"Yes","No")</f>
        <v>No</v>
      </c>
      <c r="B2928" s="90" t="str">
        <f>IF((Table1[StartDate]&gt;=Date.GraphMin)*(Table1[StartDate]&lt;=Date.GraphMax)=1,"Yes","No")</f>
        <v>No</v>
      </c>
      <c r="C2928" s="90" t="str">
        <f>IF(OR(Table1[[#This Row],[Site]]="FOOD MILLING",Table1[[#This Row],[Site]]="GODACO"), "No", "Yes")</f>
        <v>Yes</v>
      </c>
      <c r="D2928" s="91">
        <f>MAX(DATE(Table1[Year],1,1),DATE(Table1[Year],1,1)-WEEKDAY(DATE(Table1[Year],1,1),2)+(Table1[WeekNum]-1)*7+1)</f>
        <v>44599</v>
      </c>
      <c r="E2928" s="91">
        <f>MIN(DATE(Table1[Year]+1,1,0),DATE(Table1[Year],1,1)-WEEKDAY(DATE(Table1[Year],1,1),2)+Table1[WeekNum]*7)</f>
        <v>44605</v>
      </c>
      <c r="F2928" s="15">
        <v>2022</v>
      </c>
      <c r="G2928" s="90">
        <f t="shared" si="90"/>
        <v>2</v>
      </c>
      <c r="H2928" s="93">
        <v>7</v>
      </c>
      <c r="I2928" s="207" t="str">
        <f>"W" &amp;Table1[[#This Row],[WeekNum]]</f>
        <v>W7</v>
      </c>
      <c r="J2928" s="94" t="str">
        <f t="shared" si="91"/>
        <v>22-W07</v>
      </c>
      <c r="K2928" s="95" t="s">
        <v>483</v>
      </c>
      <c r="L2928" s="4"/>
      <c r="M2928" s="95" t="s">
        <v>72</v>
      </c>
      <c r="N2928" s="266" t="s">
        <v>368</v>
      </c>
      <c r="O2928" s="266" t="s">
        <v>386</v>
      </c>
      <c r="P2928" s="11" t="s">
        <v>387</v>
      </c>
      <c r="Q2928" s="11" t="s">
        <v>419</v>
      </c>
      <c r="R2928" s="96">
        <v>7803</v>
      </c>
      <c r="S2928" s="96">
        <v>22737.5</v>
      </c>
      <c r="T2928" s="206">
        <f>ABS(Table1[[#This Row],[Prod]]-Table1[[#This Row],[Planned]])</f>
        <v>14934.5</v>
      </c>
      <c r="U2928" s="209">
        <f>IF(ABS(Table1[[#This Row],[Prod]]-Table1[[#This Row],[Planned]])&gt;Table1[[#This Row],[Planned]],0,IF(Table1[[#This Row],[Planned]]=0,0,1-ABS(Table1[[#This Row],[Prod]]-Table1[[#This Row],[Planned]])/Table1[[#This Row],[Planned]]))</f>
        <v>0</v>
      </c>
      <c r="V2928" s="92"/>
      <c r="W2928" s="92"/>
      <c r="X2928" s="97">
        <v>20868</v>
      </c>
      <c r="Y2928" s="206">
        <f>Table1[[#This Row],[Prod]]</f>
        <v>22737.5</v>
      </c>
      <c r="Z2928" s="206">
        <f>ABS(Table1[[#This Row],[Prod2]]-Table1[[#This Row],[Plan Revised]])</f>
        <v>1869.5</v>
      </c>
      <c r="AA2928" s="209">
        <f>IF(ABS(Table1[[#This Row],[Prod2]]-Table1[[#This Row],[Plan Revised]])&gt;Table1[[#This Row],[Plan Revised]],0,IF(Table1[[#This Row],[Plan Revised]]=0,0,1-ABS(Table1[[#This Row],[Prod2]]-Table1[[#This Row],[Plan Revised]])/Table1[[#This Row],[Plan Revised]]))</f>
        <v>0.91041307264711524</v>
      </c>
      <c r="AB2928" s="96"/>
      <c r="AC2928" s="98"/>
      <c r="AD2928"/>
      <c r="AF2928"/>
    </row>
    <row r="2929" spans="1:32">
      <c r="A2929" s="90" t="str">
        <f>IF(Table1[Week]=WeekSel,"Yes","No")</f>
        <v>No</v>
      </c>
      <c r="B2929" s="90" t="str">
        <f>IF((Table1[StartDate]&gt;=Date.GraphMin)*(Table1[StartDate]&lt;=Date.GraphMax)=1,"Yes","No")</f>
        <v>No</v>
      </c>
      <c r="C2929" s="90" t="str">
        <f>IF(OR(Table1[[#This Row],[Site]]="FOOD MILLING",Table1[[#This Row],[Site]]="GODACO"), "No", "Yes")</f>
        <v>Yes</v>
      </c>
      <c r="D2929" s="91">
        <f>MAX(DATE(Table1[Year],1,1),DATE(Table1[Year],1,1)-WEEKDAY(DATE(Table1[Year],1,1),2)+(Table1[WeekNum]-1)*7+1)</f>
        <v>44599</v>
      </c>
      <c r="E2929" s="91">
        <f>MIN(DATE(Table1[Year]+1,1,0),DATE(Table1[Year],1,1)-WEEKDAY(DATE(Table1[Year],1,1),2)+Table1[WeekNum]*7)</f>
        <v>44605</v>
      </c>
      <c r="F2929" s="15">
        <v>2022</v>
      </c>
      <c r="G2929" s="90">
        <f t="shared" si="90"/>
        <v>2</v>
      </c>
      <c r="H2929" s="93">
        <v>7</v>
      </c>
      <c r="I2929" s="207" t="str">
        <f>"W" &amp;Table1[[#This Row],[WeekNum]]</f>
        <v>W7</v>
      </c>
      <c r="J2929" s="94" t="str">
        <f t="shared" si="91"/>
        <v>22-W07</v>
      </c>
      <c r="K2929" s="95" t="s">
        <v>478</v>
      </c>
      <c r="L2929" s="4"/>
      <c r="M2929" s="95" t="s">
        <v>72</v>
      </c>
      <c r="N2929" s="266" t="s">
        <v>368</v>
      </c>
      <c r="O2929" s="266" t="s">
        <v>386</v>
      </c>
      <c r="P2929" s="11" t="s">
        <v>387</v>
      </c>
      <c r="Q2929" s="11" t="s">
        <v>419</v>
      </c>
      <c r="R2929" s="96">
        <v>1062</v>
      </c>
      <c r="S2929" s="96">
        <v>1182</v>
      </c>
      <c r="T2929" s="206">
        <f>ABS(Table1[[#This Row],[Prod]]-Table1[[#This Row],[Planned]])</f>
        <v>120</v>
      </c>
      <c r="U2929" s="209">
        <f>IF(ABS(Table1[[#This Row],[Prod]]-Table1[[#This Row],[Planned]])&gt;Table1[[#This Row],[Planned]],0,IF(Table1[[#This Row],[Planned]]=0,0,1-ABS(Table1[[#This Row],[Prod]]-Table1[[#This Row],[Planned]])/Table1[[#This Row],[Planned]]))</f>
        <v>0.88700564971751417</v>
      </c>
      <c r="V2929" s="92"/>
      <c r="W2929" s="92"/>
      <c r="X2929" s="97">
        <v>1182</v>
      </c>
      <c r="Y2929" s="206">
        <f>Table1[[#This Row],[Prod]]</f>
        <v>1182</v>
      </c>
      <c r="Z2929" s="206">
        <f>ABS(Table1[[#This Row],[Prod2]]-Table1[[#This Row],[Plan Revised]])</f>
        <v>0</v>
      </c>
      <c r="AA2929" s="209">
        <f>IF(ABS(Table1[[#This Row],[Prod2]]-Table1[[#This Row],[Plan Revised]])&gt;Table1[[#This Row],[Plan Revised]],0,IF(Table1[[#This Row],[Plan Revised]]=0,0,1-ABS(Table1[[#This Row],[Prod2]]-Table1[[#This Row],[Plan Revised]])/Table1[[#This Row],[Plan Revised]]))</f>
        <v>1</v>
      </c>
      <c r="AB2929" s="96"/>
      <c r="AC2929" s="98"/>
      <c r="AD2929"/>
      <c r="AF2929"/>
    </row>
    <row r="2930" spans="1:32">
      <c r="A2930" s="90" t="str">
        <f>IF(Table1[Week]=WeekSel,"Yes","No")</f>
        <v>No</v>
      </c>
      <c r="B2930" s="90" t="str">
        <f>IF((Table1[StartDate]&gt;=Date.GraphMin)*(Table1[StartDate]&lt;=Date.GraphMax)=1,"Yes","No")</f>
        <v>No</v>
      </c>
      <c r="C2930" s="90" t="str">
        <f>IF(OR(Table1[[#This Row],[Site]]="FOOD MILLING",Table1[[#This Row],[Site]]="GODACO"), "No", "Yes")</f>
        <v>Yes</v>
      </c>
      <c r="D2930" s="91">
        <f>MAX(DATE(Table1[Year],1,1),DATE(Table1[Year],1,1)-WEEKDAY(DATE(Table1[Year],1,1),2)+(Table1[WeekNum]-1)*7+1)</f>
        <v>44599</v>
      </c>
      <c r="E2930" s="91">
        <f>MIN(DATE(Table1[Year]+1,1,0),DATE(Table1[Year],1,1)-WEEKDAY(DATE(Table1[Year],1,1),2)+Table1[WeekNum]*7)</f>
        <v>44605</v>
      </c>
      <c r="F2930" s="15">
        <v>2022</v>
      </c>
      <c r="G2930" s="90">
        <f t="shared" si="90"/>
        <v>2</v>
      </c>
      <c r="H2930" s="93">
        <v>7</v>
      </c>
      <c r="I2930" s="207" t="str">
        <f>"W" &amp;Table1[[#This Row],[WeekNum]]</f>
        <v>W7</v>
      </c>
      <c r="J2930" s="94" t="str">
        <f t="shared" si="91"/>
        <v>22-W07</v>
      </c>
      <c r="K2930" s="95" t="s">
        <v>479</v>
      </c>
      <c r="L2930" s="4"/>
      <c r="M2930" s="95" t="s">
        <v>72</v>
      </c>
      <c r="N2930" s="266" t="s">
        <v>368</v>
      </c>
      <c r="O2930" s="266" t="s">
        <v>386</v>
      </c>
      <c r="P2930" s="11" t="s">
        <v>387</v>
      </c>
      <c r="Q2930" s="11" t="s">
        <v>419</v>
      </c>
      <c r="R2930" s="96">
        <v>9000</v>
      </c>
      <c r="S2930" s="96">
        <v>10364</v>
      </c>
      <c r="T2930" s="206">
        <f>ABS(Table1[[#This Row],[Prod]]-Table1[[#This Row],[Planned]])</f>
        <v>1364</v>
      </c>
      <c r="U2930" s="209">
        <f>IF(ABS(Table1[[#This Row],[Prod]]-Table1[[#This Row],[Planned]])&gt;Table1[[#This Row],[Planned]],0,IF(Table1[[#This Row],[Planned]]=0,0,1-ABS(Table1[[#This Row],[Prod]]-Table1[[#This Row],[Planned]])/Table1[[#This Row],[Planned]]))</f>
        <v>0.84844444444444445</v>
      </c>
      <c r="V2930" s="92"/>
      <c r="W2930" s="92"/>
      <c r="X2930" s="97">
        <v>14000</v>
      </c>
      <c r="Y2930" s="206">
        <f>Table1[[#This Row],[Prod]]</f>
        <v>10364</v>
      </c>
      <c r="Z2930" s="206">
        <f>ABS(Table1[[#This Row],[Prod2]]-Table1[[#This Row],[Plan Revised]])</f>
        <v>3636</v>
      </c>
      <c r="AA2930" s="209">
        <f>IF(ABS(Table1[[#This Row],[Prod2]]-Table1[[#This Row],[Plan Revised]])&gt;Table1[[#This Row],[Plan Revised]],0,IF(Table1[[#This Row],[Plan Revised]]=0,0,1-ABS(Table1[[#This Row],[Prod2]]-Table1[[#This Row],[Plan Revised]])/Table1[[#This Row],[Plan Revised]]))</f>
        <v>0.74028571428571421</v>
      </c>
      <c r="AB2930" s="96"/>
      <c r="AC2930" s="98"/>
      <c r="AD2930"/>
      <c r="AF2930"/>
    </row>
    <row r="2931" spans="1:32">
      <c r="A2931" s="90" t="str">
        <f>IF(Table1[Week]=WeekSel,"Yes","No")</f>
        <v>No</v>
      </c>
      <c r="B2931" s="90" t="str">
        <f>IF((Table1[StartDate]&gt;=Date.GraphMin)*(Table1[StartDate]&lt;=Date.GraphMax)=1,"Yes","No")</f>
        <v>No</v>
      </c>
      <c r="C2931" s="90" t="str">
        <f>IF(OR(Table1[[#This Row],[Site]]="FOOD MILLING",Table1[[#This Row],[Site]]="GODACO"), "No", "Yes")</f>
        <v>Yes</v>
      </c>
      <c r="D2931" s="91">
        <f>MAX(DATE(Table1[Year],1,1),DATE(Table1[Year],1,1)-WEEKDAY(DATE(Table1[Year],1,1),2)+(Table1[WeekNum]-1)*7+1)</f>
        <v>44599</v>
      </c>
      <c r="E2931" s="91">
        <f>MIN(DATE(Table1[Year]+1,1,0),DATE(Table1[Year],1,1)-WEEKDAY(DATE(Table1[Year],1,1),2)+Table1[WeekNum]*7)</f>
        <v>44605</v>
      </c>
      <c r="F2931" s="15">
        <v>2022</v>
      </c>
      <c r="G2931" s="90">
        <f t="shared" si="90"/>
        <v>2</v>
      </c>
      <c r="H2931" s="93">
        <v>7</v>
      </c>
      <c r="I2931" s="207" t="str">
        <f>"W" &amp;Table1[[#This Row],[WeekNum]]</f>
        <v>W7</v>
      </c>
      <c r="J2931" s="94" t="str">
        <f t="shared" si="91"/>
        <v>22-W07</v>
      </c>
      <c r="K2931" s="95" t="s">
        <v>485</v>
      </c>
      <c r="L2931" s="4"/>
      <c r="M2931" s="95" t="s">
        <v>77</v>
      </c>
      <c r="N2931" s="266" t="s">
        <v>368</v>
      </c>
      <c r="O2931" s="266" t="s">
        <v>386</v>
      </c>
      <c r="P2931" s="11" t="s">
        <v>387</v>
      </c>
      <c r="Q2931" s="11" t="s">
        <v>419</v>
      </c>
      <c r="R2931" s="96">
        <v>10000</v>
      </c>
      <c r="S2931" s="96">
        <v>11772.5</v>
      </c>
      <c r="T2931" s="206">
        <f>ABS(Table1[[#This Row],[Prod]]-Table1[[#This Row],[Planned]])</f>
        <v>1772.5</v>
      </c>
      <c r="U2931" s="209">
        <f>IF(ABS(Table1[[#This Row],[Prod]]-Table1[[#This Row],[Planned]])&gt;Table1[[#This Row],[Planned]],0,IF(Table1[[#This Row],[Planned]]=0,0,1-ABS(Table1[[#This Row],[Prod]]-Table1[[#This Row],[Planned]])/Table1[[#This Row],[Planned]]))</f>
        <v>0.82274999999999998</v>
      </c>
      <c r="V2931" s="92"/>
      <c r="W2931" s="92"/>
      <c r="X2931" s="97">
        <v>11250</v>
      </c>
      <c r="Y2931" s="206">
        <f>Table1[[#This Row],[Prod]]</f>
        <v>11772.5</v>
      </c>
      <c r="Z2931" s="206">
        <f>ABS(Table1[[#This Row],[Prod2]]-Table1[[#This Row],[Plan Revised]])</f>
        <v>522.5</v>
      </c>
      <c r="AA2931" s="209">
        <f>IF(ABS(Table1[[#This Row],[Prod2]]-Table1[[#This Row],[Plan Revised]])&gt;Table1[[#This Row],[Plan Revised]],0,IF(Table1[[#This Row],[Plan Revised]]=0,0,1-ABS(Table1[[#This Row],[Prod2]]-Table1[[#This Row],[Plan Revised]])/Table1[[#This Row],[Plan Revised]]))</f>
        <v>0.9535555555555556</v>
      </c>
      <c r="AB2931" s="96"/>
      <c r="AC2931" s="98"/>
      <c r="AD2931"/>
      <c r="AF2931"/>
    </row>
    <row r="2932" spans="1:32">
      <c r="A2932" s="90" t="str">
        <f>IF(Table1[Week]=WeekSel,"Yes","No")</f>
        <v>No</v>
      </c>
      <c r="B2932" s="90" t="str">
        <f>IF((Table1[StartDate]&gt;=Date.GraphMin)*(Table1[StartDate]&lt;=Date.GraphMax)=1,"Yes","No")</f>
        <v>No</v>
      </c>
      <c r="C2932" s="90" t="str">
        <f>IF(OR(Table1[[#This Row],[Site]]="FOOD MILLING",Table1[[#This Row],[Site]]="GODACO"), "No", "Yes")</f>
        <v>Yes</v>
      </c>
      <c r="D2932" s="91">
        <f>MAX(DATE(Table1[Year],1,1),DATE(Table1[Year],1,1)-WEEKDAY(DATE(Table1[Year],1,1),2)+(Table1[WeekNum]-1)*7+1)</f>
        <v>44599</v>
      </c>
      <c r="E2932" s="91">
        <f>MIN(DATE(Table1[Year]+1,1,0),DATE(Table1[Year],1,1)-WEEKDAY(DATE(Table1[Year],1,1),2)+Table1[WeekNum]*7)</f>
        <v>44605</v>
      </c>
      <c r="F2932" s="15">
        <v>2022</v>
      </c>
      <c r="G2932" s="90">
        <f t="shared" si="90"/>
        <v>2</v>
      </c>
      <c r="H2932" s="93">
        <v>7</v>
      </c>
      <c r="I2932" s="207" t="str">
        <f>"W" &amp;Table1[[#This Row],[WeekNum]]</f>
        <v>W7</v>
      </c>
      <c r="J2932" s="94" t="str">
        <f t="shared" si="91"/>
        <v>22-W07</v>
      </c>
      <c r="K2932" s="95" t="s">
        <v>481</v>
      </c>
      <c r="L2932" s="4"/>
      <c r="M2932" s="95" t="s">
        <v>72</v>
      </c>
      <c r="N2932" s="266" t="s">
        <v>368</v>
      </c>
      <c r="O2932" s="266" t="s">
        <v>386</v>
      </c>
      <c r="P2932" s="11" t="s">
        <v>387</v>
      </c>
      <c r="Q2932" s="11" t="s">
        <v>419</v>
      </c>
      <c r="R2932" s="96">
        <v>1700</v>
      </c>
      <c r="S2932" s="96">
        <v>1948.8000000000002</v>
      </c>
      <c r="T2932" s="206">
        <f>ABS(Table1[[#This Row],[Prod]]-Table1[[#This Row],[Planned]])</f>
        <v>248.80000000000018</v>
      </c>
      <c r="U2932" s="209">
        <f>IF(ABS(Table1[[#This Row],[Prod]]-Table1[[#This Row],[Planned]])&gt;Table1[[#This Row],[Planned]],0,IF(Table1[[#This Row],[Planned]]=0,0,1-ABS(Table1[[#This Row],[Prod]]-Table1[[#This Row],[Planned]])/Table1[[#This Row],[Planned]]))</f>
        <v>0.85364705882352931</v>
      </c>
      <c r="V2932" s="92"/>
      <c r="W2932" s="92"/>
      <c r="X2932" s="97">
        <v>1900</v>
      </c>
      <c r="Y2932" s="206">
        <f>Table1[[#This Row],[Prod]]</f>
        <v>1948.8000000000002</v>
      </c>
      <c r="Z2932" s="206">
        <f>ABS(Table1[[#This Row],[Prod2]]-Table1[[#This Row],[Plan Revised]])</f>
        <v>48.800000000000182</v>
      </c>
      <c r="AA2932" s="209">
        <f>IF(ABS(Table1[[#This Row],[Prod2]]-Table1[[#This Row],[Plan Revised]])&gt;Table1[[#This Row],[Plan Revised]],0,IF(Table1[[#This Row],[Plan Revised]]=0,0,1-ABS(Table1[[#This Row],[Prod2]]-Table1[[#This Row],[Plan Revised]])/Table1[[#This Row],[Plan Revised]]))</f>
        <v>0.97431578947368414</v>
      </c>
      <c r="AB2932" s="96"/>
      <c r="AC2932" s="98"/>
      <c r="AD2932"/>
      <c r="AF2932"/>
    </row>
    <row r="2933" spans="1:32">
      <c r="A2933" s="90" t="str">
        <f>IF(Table1[Week]=WeekSel,"Yes","No")</f>
        <v>No</v>
      </c>
      <c r="B2933" s="90" t="str">
        <f>IF((Table1[StartDate]&gt;=Date.GraphMin)*(Table1[StartDate]&lt;=Date.GraphMax)=1,"Yes","No")</f>
        <v>No</v>
      </c>
      <c r="C2933" s="90" t="str">
        <f>IF(OR(Table1[[#This Row],[Site]]="FOOD MILLING",Table1[[#This Row],[Site]]="GODACO"), "No", "Yes")</f>
        <v>Yes</v>
      </c>
      <c r="D2933" s="91">
        <f>MAX(DATE(Table1[Year],1,1),DATE(Table1[Year],1,1)-WEEKDAY(DATE(Table1[Year],1,1),2)+(Table1[WeekNum]-1)*7+1)</f>
        <v>44599</v>
      </c>
      <c r="E2933" s="91">
        <f>MIN(DATE(Table1[Year]+1,1,0),DATE(Table1[Year],1,1)-WEEKDAY(DATE(Table1[Year],1,1),2)+Table1[WeekNum]*7)</f>
        <v>44605</v>
      </c>
      <c r="F2933" s="15">
        <v>2022</v>
      </c>
      <c r="G2933" s="90">
        <f t="shared" si="90"/>
        <v>2</v>
      </c>
      <c r="H2933" s="93">
        <v>7</v>
      </c>
      <c r="I2933" s="207" t="str">
        <f>"W" &amp;Table1[[#This Row],[WeekNum]]</f>
        <v>W7</v>
      </c>
      <c r="J2933" s="94" t="str">
        <f t="shared" si="91"/>
        <v>22-W07</v>
      </c>
      <c r="K2933" s="95" t="s">
        <v>484</v>
      </c>
      <c r="L2933" s="4"/>
      <c r="M2933" s="95" t="s">
        <v>72</v>
      </c>
      <c r="N2933" s="266" t="s">
        <v>368</v>
      </c>
      <c r="O2933" s="266" t="s">
        <v>386</v>
      </c>
      <c r="P2933" s="11" t="s">
        <v>387</v>
      </c>
      <c r="Q2933" s="11" t="s">
        <v>419</v>
      </c>
      <c r="R2933" s="96">
        <v>4500</v>
      </c>
      <c r="S2933" s="96">
        <v>7702.5</v>
      </c>
      <c r="T2933" s="206">
        <f>ABS(Table1[[#This Row],[Prod]]-Table1[[#This Row],[Planned]])</f>
        <v>3202.5</v>
      </c>
      <c r="U2933" s="209">
        <f>IF(ABS(Table1[[#This Row],[Prod]]-Table1[[#This Row],[Planned]])&gt;Table1[[#This Row],[Planned]],0,IF(Table1[[#This Row],[Planned]]=0,0,1-ABS(Table1[[#This Row],[Prod]]-Table1[[#This Row],[Planned]])/Table1[[#This Row],[Planned]]))</f>
        <v>0.28833333333333333</v>
      </c>
      <c r="V2933" s="92"/>
      <c r="W2933" s="92"/>
      <c r="X2933" s="97">
        <v>7500</v>
      </c>
      <c r="Y2933" s="206">
        <f>Table1[[#This Row],[Prod]]</f>
        <v>7702.5</v>
      </c>
      <c r="Z2933" s="206">
        <f>ABS(Table1[[#This Row],[Prod2]]-Table1[[#This Row],[Plan Revised]])</f>
        <v>202.5</v>
      </c>
      <c r="AA2933" s="209">
        <f>IF(ABS(Table1[[#This Row],[Prod2]]-Table1[[#This Row],[Plan Revised]])&gt;Table1[[#This Row],[Plan Revised]],0,IF(Table1[[#This Row],[Plan Revised]]=0,0,1-ABS(Table1[[#This Row],[Prod2]]-Table1[[#This Row],[Plan Revised]])/Table1[[#This Row],[Plan Revised]]))</f>
        <v>0.97299999999999998</v>
      </c>
      <c r="AB2933" s="96"/>
      <c r="AC2933" s="98"/>
      <c r="AD2933"/>
      <c r="AF2933"/>
    </row>
    <row r="2934" spans="1:32">
      <c r="A2934" s="90" t="str">
        <f>IF(Table1[Week]=WeekSel,"Yes","No")</f>
        <v>No</v>
      </c>
      <c r="B2934" s="90" t="str">
        <f>IF((Table1[StartDate]&gt;=Date.GraphMin)*(Table1[StartDate]&lt;=Date.GraphMax)=1,"Yes","No")</f>
        <v>No</v>
      </c>
      <c r="C2934" s="90" t="str">
        <f>IF(OR(Table1[[#This Row],[Site]]="FOOD MILLING",Table1[[#This Row],[Site]]="GODACO"), "No", "Yes")</f>
        <v>Yes</v>
      </c>
      <c r="D2934" s="91">
        <f>MAX(DATE(Table1[Year],1,1),DATE(Table1[Year],1,1)-WEEKDAY(DATE(Table1[Year],1,1),2)+(Table1[WeekNum]-1)*7+1)</f>
        <v>44599</v>
      </c>
      <c r="E2934" s="91">
        <f>MIN(DATE(Table1[Year]+1,1,0),DATE(Table1[Year],1,1)-WEEKDAY(DATE(Table1[Year],1,1),2)+Table1[WeekNum]*7)</f>
        <v>44605</v>
      </c>
      <c r="F2934" s="15">
        <v>2022</v>
      </c>
      <c r="G2934" s="90">
        <f t="shared" si="90"/>
        <v>2</v>
      </c>
      <c r="H2934" s="93">
        <v>7</v>
      </c>
      <c r="I2934" s="207" t="str">
        <f>"W" &amp;Table1[[#This Row],[WeekNum]]</f>
        <v>W7</v>
      </c>
      <c r="J2934" s="94" t="str">
        <f t="shared" si="91"/>
        <v>22-W07</v>
      </c>
      <c r="K2934" s="95" t="s">
        <v>487</v>
      </c>
      <c r="L2934" s="4"/>
      <c r="M2934" s="95" t="s">
        <v>72</v>
      </c>
      <c r="N2934" s="266" t="s">
        <v>368</v>
      </c>
      <c r="O2934" s="266" t="s">
        <v>386</v>
      </c>
      <c r="P2934" s="11" t="s">
        <v>387</v>
      </c>
      <c r="Q2934" s="11" t="s">
        <v>419</v>
      </c>
      <c r="R2934" s="96">
        <v>0</v>
      </c>
      <c r="S2934" s="96">
        <v>100</v>
      </c>
      <c r="T2934" s="206">
        <f>ABS(Table1[[#This Row],[Prod]]-Table1[[#This Row],[Planned]])</f>
        <v>100</v>
      </c>
      <c r="U2934" s="209">
        <f>IF(ABS(Table1[[#This Row],[Prod]]-Table1[[#This Row],[Planned]])&gt;Table1[[#This Row],[Planned]],0,IF(Table1[[#This Row],[Planned]]=0,0,1-ABS(Table1[[#This Row],[Prod]]-Table1[[#This Row],[Planned]])/Table1[[#This Row],[Planned]]))</f>
        <v>0</v>
      </c>
      <c r="V2934" s="92"/>
      <c r="W2934" s="92"/>
      <c r="X2934" s="97">
        <v>100</v>
      </c>
      <c r="Y2934" s="206">
        <f>Table1[[#This Row],[Prod]]</f>
        <v>100</v>
      </c>
      <c r="Z2934" s="206">
        <f>ABS(Table1[[#This Row],[Prod2]]-Table1[[#This Row],[Plan Revised]])</f>
        <v>0</v>
      </c>
      <c r="AA2934" s="209">
        <f>IF(ABS(Table1[[#This Row],[Prod2]]-Table1[[#This Row],[Plan Revised]])&gt;Table1[[#This Row],[Plan Revised]],0,IF(Table1[[#This Row],[Plan Revised]]=0,0,1-ABS(Table1[[#This Row],[Prod2]]-Table1[[#This Row],[Plan Revised]])/Table1[[#This Row],[Plan Revised]]))</f>
        <v>1</v>
      </c>
      <c r="AB2934" s="96"/>
      <c r="AC2934" s="98"/>
      <c r="AD2934"/>
      <c r="AF2934"/>
    </row>
    <row r="2935" spans="1:32">
      <c r="A2935" s="90" t="str">
        <f>IF(Table1[Week]=WeekSel,"Yes","No")</f>
        <v>No</v>
      </c>
      <c r="B2935" s="90" t="str">
        <f>IF((Table1[StartDate]&gt;=Date.GraphMin)*(Table1[StartDate]&lt;=Date.GraphMax)=1,"Yes","No")</f>
        <v>No</v>
      </c>
      <c r="C2935" s="90" t="str">
        <f>IF(OR(Table1[[#This Row],[Site]]="FOOD MILLING",Table1[[#This Row],[Site]]="GODACO"), "No", "Yes")</f>
        <v>Yes</v>
      </c>
      <c r="D2935" s="91">
        <f>MAX(DATE(Table1[Year],1,1),DATE(Table1[Year],1,1)-WEEKDAY(DATE(Table1[Year],1,1),2)+(Table1[WeekNum]-1)*7+1)</f>
        <v>44599</v>
      </c>
      <c r="E2935" s="91">
        <f>MIN(DATE(Table1[Year]+1,1,0),DATE(Table1[Year],1,1)-WEEKDAY(DATE(Table1[Year],1,1),2)+Table1[WeekNum]*7)</f>
        <v>44605</v>
      </c>
      <c r="F2935" s="15">
        <v>2022</v>
      </c>
      <c r="G2935" s="90">
        <f t="shared" si="90"/>
        <v>2</v>
      </c>
      <c r="H2935" s="93">
        <v>7</v>
      </c>
      <c r="I2935" s="207" t="str">
        <f>"W" &amp;Table1[[#This Row],[WeekNum]]</f>
        <v>W7</v>
      </c>
      <c r="J2935" s="94" t="str">
        <f t="shared" si="91"/>
        <v>22-W07</v>
      </c>
      <c r="K2935" s="95" t="s">
        <v>490</v>
      </c>
      <c r="L2935" s="4"/>
      <c r="M2935" s="95" t="s">
        <v>72</v>
      </c>
      <c r="N2935" s="266" t="s">
        <v>368</v>
      </c>
      <c r="O2935" s="266" t="s">
        <v>386</v>
      </c>
      <c r="P2935" s="11" t="s">
        <v>387</v>
      </c>
      <c r="Q2935" s="11" t="s">
        <v>419</v>
      </c>
      <c r="R2935" s="96">
        <v>985</v>
      </c>
      <c r="S2935" s="96">
        <v>950</v>
      </c>
      <c r="T2935" s="206">
        <f>ABS(Table1[[#This Row],[Prod]]-Table1[[#This Row],[Planned]])</f>
        <v>35</v>
      </c>
      <c r="U2935" s="209">
        <f>IF(ABS(Table1[[#This Row],[Prod]]-Table1[[#This Row],[Planned]])&gt;Table1[[#This Row],[Planned]],0,IF(Table1[[#This Row],[Planned]]=0,0,1-ABS(Table1[[#This Row],[Prod]]-Table1[[#This Row],[Planned]])/Table1[[#This Row],[Planned]]))</f>
        <v>0.96446700507614214</v>
      </c>
      <c r="V2935" s="92"/>
      <c r="W2935" s="92"/>
      <c r="X2935" s="97">
        <v>1700</v>
      </c>
      <c r="Y2935" s="206">
        <f>Table1[[#This Row],[Prod]]</f>
        <v>950</v>
      </c>
      <c r="Z2935" s="206">
        <f>ABS(Table1[[#This Row],[Prod2]]-Table1[[#This Row],[Plan Revised]])</f>
        <v>750</v>
      </c>
      <c r="AA2935" s="209">
        <f>IF(ABS(Table1[[#This Row],[Prod2]]-Table1[[#This Row],[Plan Revised]])&gt;Table1[[#This Row],[Plan Revised]],0,IF(Table1[[#This Row],[Plan Revised]]=0,0,1-ABS(Table1[[#This Row],[Prod2]]-Table1[[#This Row],[Plan Revised]])/Table1[[#This Row],[Plan Revised]]))</f>
        <v>0.55882352941176472</v>
      </c>
      <c r="AB2935" s="96"/>
      <c r="AC2935" s="98"/>
      <c r="AD2935"/>
      <c r="AF2935"/>
    </row>
    <row r="2936" spans="1:32">
      <c r="A2936" s="90" t="str">
        <f>IF(Table1[Week]=WeekSel,"Yes","No")</f>
        <v>No</v>
      </c>
      <c r="B2936" s="90" t="str">
        <f>IF((Table1[StartDate]&gt;=Date.GraphMin)*(Table1[StartDate]&lt;=Date.GraphMax)=1,"Yes","No")</f>
        <v>No</v>
      </c>
      <c r="C2936" s="90" t="str">
        <f>IF(OR(Table1[[#This Row],[Site]]="FOOD MILLING",Table1[[#This Row],[Site]]="GODACO"), "No", "Yes")</f>
        <v>Yes</v>
      </c>
      <c r="D2936" s="91">
        <f>MAX(DATE(Table1[Year],1,1),DATE(Table1[Year],1,1)-WEEKDAY(DATE(Table1[Year],1,1),2)+(Table1[WeekNum]-1)*7+1)</f>
        <v>44599</v>
      </c>
      <c r="E2936" s="91">
        <f>MIN(DATE(Table1[Year]+1,1,0),DATE(Table1[Year],1,1)-WEEKDAY(DATE(Table1[Year],1,1),2)+Table1[WeekNum]*7)</f>
        <v>44605</v>
      </c>
      <c r="F2936" s="15">
        <v>2022</v>
      </c>
      <c r="G2936" s="90">
        <f t="shared" si="90"/>
        <v>2</v>
      </c>
      <c r="H2936" s="93">
        <v>7</v>
      </c>
      <c r="I2936" s="207" t="str">
        <f>"W" &amp;Table1[[#This Row],[WeekNum]]</f>
        <v>W7</v>
      </c>
      <c r="J2936" s="94" t="str">
        <f t="shared" si="91"/>
        <v>22-W07</v>
      </c>
      <c r="K2936" s="95" t="s">
        <v>493</v>
      </c>
      <c r="L2936" s="4"/>
      <c r="M2936" s="95" t="s">
        <v>72</v>
      </c>
      <c r="N2936" s="266" t="s">
        <v>368</v>
      </c>
      <c r="O2936" s="266" t="s">
        <v>386</v>
      </c>
      <c r="P2936" s="11" t="s">
        <v>387</v>
      </c>
      <c r="Q2936" s="11" t="s">
        <v>419</v>
      </c>
      <c r="R2936" s="96">
        <v>500</v>
      </c>
      <c r="S2936" s="96">
        <v>1150</v>
      </c>
      <c r="T2936" s="206">
        <f>ABS(Table1[[#This Row],[Prod]]-Table1[[#This Row],[Planned]])</f>
        <v>650</v>
      </c>
      <c r="U2936" s="209">
        <f>IF(ABS(Table1[[#This Row],[Prod]]-Table1[[#This Row],[Planned]])&gt;Table1[[#This Row],[Planned]],0,IF(Table1[[#This Row],[Planned]]=0,0,1-ABS(Table1[[#This Row],[Prod]]-Table1[[#This Row],[Planned]])/Table1[[#This Row],[Planned]]))</f>
        <v>0</v>
      </c>
      <c r="V2936" s="92"/>
      <c r="W2936" s="92"/>
      <c r="X2936" s="97">
        <v>650</v>
      </c>
      <c r="Y2936" s="206">
        <f>Table1[[#This Row],[Prod]]</f>
        <v>1150</v>
      </c>
      <c r="Z2936" s="206">
        <f>ABS(Table1[[#This Row],[Prod2]]-Table1[[#This Row],[Plan Revised]])</f>
        <v>500</v>
      </c>
      <c r="AA2936" s="209">
        <f>IF(ABS(Table1[[#This Row],[Prod2]]-Table1[[#This Row],[Plan Revised]])&gt;Table1[[#This Row],[Plan Revised]],0,IF(Table1[[#This Row],[Plan Revised]]=0,0,1-ABS(Table1[[#This Row],[Prod2]]-Table1[[#This Row],[Plan Revised]])/Table1[[#This Row],[Plan Revised]]))</f>
        <v>0.23076923076923073</v>
      </c>
      <c r="AB2936" s="96"/>
      <c r="AC2936" s="98"/>
      <c r="AD2936"/>
      <c r="AF2936"/>
    </row>
    <row r="2937" spans="1:32">
      <c r="A2937" s="90" t="str">
        <f>IF(Table1[Week]=WeekSel,"Yes","No")</f>
        <v>No</v>
      </c>
      <c r="B2937" s="90" t="str">
        <f>IF((Table1[StartDate]&gt;=Date.GraphMin)*(Table1[StartDate]&lt;=Date.GraphMax)=1,"Yes","No")</f>
        <v>No</v>
      </c>
      <c r="C2937" s="90" t="str">
        <f>IF(OR(Table1[[#This Row],[Site]]="FOOD MILLING",Table1[[#This Row],[Site]]="GODACO"), "No", "Yes")</f>
        <v>Yes</v>
      </c>
      <c r="D2937" s="91">
        <f>MAX(DATE(Table1[Year],1,1),DATE(Table1[Year],1,1)-WEEKDAY(DATE(Table1[Year],1,1),2)+(Table1[WeekNum]-1)*7+1)</f>
        <v>44599</v>
      </c>
      <c r="E2937" s="91">
        <f>MIN(DATE(Table1[Year]+1,1,0),DATE(Table1[Year],1,1)-WEEKDAY(DATE(Table1[Year],1,1),2)+Table1[WeekNum]*7)</f>
        <v>44605</v>
      </c>
      <c r="F2937" s="15">
        <v>2022</v>
      </c>
      <c r="G2937" s="90">
        <f t="shared" si="90"/>
        <v>2</v>
      </c>
      <c r="H2937" s="93">
        <v>7</v>
      </c>
      <c r="I2937" s="207" t="str">
        <f>"W" &amp;Table1[[#This Row],[WeekNum]]</f>
        <v>W7</v>
      </c>
      <c r="J2937" s="94" t="str">
        <f t="shared" si="91"/>
        <v>22-W07</v>
      </c>
      <c r="K2937" s="95" t="s">
        <v>488</v>
      </c>
      <c r="L2937" s="4"/>
      <c r="M2937" s="95" t="s">
        <v>72</v>
      </c>
      <c r="N2937" s="266" t="s">
        <v>368</v>
      </c>
      <c r="O2937" s="266" t="s">
        <v>386</v>
      </c>
      <c r="P2937" s="11" t="s">
        <v>387</v>
      </c>
      <c r="Q2937" s="11" t="s">
        <v>419</v>
      </c>
      <c r="R2937" s="96">
        <v>0</v>
      </c>
      <c r="S2937" s="96">
        <v>0</v>
      </c>
      <c r="T2937" s="206">
        <f>ABS(Table1[[#This Row],[Prod]]-Table1[[#This Row],[Planned]])</f>
        <v>0</v>
      </c>
      <c r="U2937" s="209">
        <f>IF(ABS(Table1[[#This Row],[Prod]]-Table1[[#This Row],[Planned]])&gt;Table1[[#This Row],[Planned]],0,IF(Table1[[#This Row],[Planned]]=0,0,1-ABS(Table1[[#This Row],[Prod]]-Table1[[#This Row],[Planned]])/Table1[[#This Row],[Planned]]))</f>
        <v>0</v>
      </c>
      <c r="V2937" s="92"/>
      <c r="W2937" s="92"/>
      <c r="X2937" s="97">
        <v>0</v>
      </c>
      <c r="Y2937" s="206">
        <f>Table1[[#This Row],[Prod]]</f>
        <v>0</v>
      </c>
      <c r="Z2937" s="206">
        <f>ABS(Table1[[#This Row],[Prod2]]-Table1[[#This Row],[Plan Revised]])</f>
        <v>0</v>
      </c>
      <c r="AA2937" s="209">
        <f>IF(ABS(Table1[[#This Row],[Prod2]]-Table1[[#This Row],[Plan Revised]])&gt;Table1[[#This Row],[Plan Revised]],0,IF(Table1[[#This Row],[Plan Revised]]=0,0,1-ABS(Table1[[#This Row],[Prod2]]-Table1[[#This Row],[Plan Revised]])/Table1[[#This Row],[Plan Revised]]))</f>
        <v>0</v>
      </c>
      <c r="AB2937" s="96"/>
      <c r="AC2937" s="98"/>
      <c r="AD2937"/>
      <c r="AF2937"/>
    </row>
    <row r="2938" spans="1:32">
      <c r="A2938" s="90" t="str">
        <f>IF(Table1[Week]=WeekSel,"Yes","No")</f>
        <v>No</v>
      </c>
      <c r="B2938" s="90" t="str">
        <f>IF((Table1[StartDate]&gt;=Date.GraphMin)*(Table1[StartDate]&lt;=Date.GraphMax)=1,"Yes","No")</f>
        <v>No</v>
      </c>
      <c r="C2938" s="90" t="str">
        <f>IF(OR(Table1[[#This Row],[Site]]="FOOD MILLING",Table1[[#This Row],[Site]]="GODACO"), "No", "Yes")</f>
        <v>Yes</v>
      </c>
      <c r="D2938" s="91">
        <f>MAX(DATE(Table1[Year],1,1),DATE(Table1[Year],1,1)-WEEKDAY(DATE(Table1[Year],1,1),2)+(Table1[WeekNum]-1)*7+1)</f>
        <v>44599</v>
      </c>
      <c r="E2938" s="91">
        <f>MIN(DATE(Table1[Year]+1,1,0),DATE(Table1[Year],1,1)-WEEKDAY(DATE(Table1[Year],1,1),2)+Table1[WeekNum]*7)</f>
        <v>44605</v>
      </c>
      <c r="F2938" s="15">
        <v>2022</v>
      </c>
      <c r="G2938" s="90">
        <f t="shared" si="90"/>
        <v>2</v>
      </c>
      <c r="H2938" s="93">
        <v>7</v>
      </c>
      <c r="I2938" s="207" t="str">
        <f>"W" &amp;Table1[[#This Row],[WeekNum]]</f>
        <v>W7</v>
      </c>
      <c r="J2938" s="94" t="str">
        <f t="shared" si="91"/>
        <v>22-W07</v>
      </c>
      <c r="K2938" s="95" t="s">
        <v>489</v>
      </c>
      <c r="L2938" s="4"/>
      <c r="M2938" s="95" t="s">
        <v>72</v>
      </c>
      <c r="N2938" s="266" t="s">
        <v>368</v>
      </c>
      <c r="O2938" s="266" t="s">
        <v>386</v>
      </c>
      <c r="P2938" s="11" t="s">
        <v>387</v>
      </c>
      <c r="Q2938" s="11" t="s">
        <v>419</v>
      </c>
      <c r="R2938" s="96">
        <v>1560</v>
      </c>
      <c r="S2938" s="96">
        <v>2190</v>
      </c>
      <c r="T2938" s="206">
        <f>ABS(Table1[[#This Row],[Prod]]-Table1[[#This Row],[Planned]])</f>
        <v>630</v>
      </c>
      <c r="U2938" s="209">
        <f>IF(ABS(Table1[[#This Row],[Prod]]-Table1[[#This Row],[Planned]])&gt;Table1[[#This Row],[Planned]],0,IF(Table1[[#This Row],[Planned]]=0,0,1-ABS(Table1[[#This Row],[Prod]]-Table1[[#This Row],[Planned]])/Table1[[#This Row],[Planned]]))</f>
        <v>0.59615384615384615</v>
      </c>
      <c r="V2938" s="92"/>
      <c r="W2938" s="92"/>
      <c r="X2938" s="97">
        <v>2190</v>
      </c>
      <c r="Y2938" s="206">
        <f>Table1[[#This Row],[Prod]]</f>
        <v>2190</v>
      </c>
      <c r="Z2938" s="206">
        <f>ABS(Table1[[#This Row],[Prod2]]-Table1[[#This Row],[Plan Revised]])</f>
        <v>0</v>
      </c>
      <c r="AA2938" s="209">
        <f>IF(ABS(Table1[[#This Row],[Prod2]]-Table1[[#This Row],[Plan Revised]])&gt;Table1[[#This Row],[Plan Revised]],0,IF(Table1[[#This Row],[Plan Revised]]=0,0,1-ABS(Table1[[#This Row],[Prod2]]-Table1[[#This Row],[Plan Revised]])/Table1[[#This Row],[Plan Revised]]))</f>
        <v>1</v>
      </c>
      <c r="AB2938" s="96"/>
      <c r="AC2938" s="98"/>
      <c r="AD2938"/>
      <c r="AF2938"/>
    </row>
    <row r="2939" spans="1:32">
      <c r="A2939" s="90" t="str">
        <f>IF(Table1[Week]=WeekSel,"Yes","No")</f>
        <v>No</v>
      </c>
      <c r="B2939" s="90" t="str">
        <f>IF((Table1[StartDate]&gt;=Date.GraphMin)*(Table1[StartDate]&lt;=Date.GraphMax)=1,"Yes","No")</f>
        <v>No</v>
      </c>
      <c r="C2939" s="90" t="str">
        <f>IF(OR(Table1[[#This Row],[Site]]="FOOD MILLING",Table1[[#This Row],[Site]]="GODACO"), "No", "Yes")</f>
        <v>Yes</v>
      </c>
      <c r="D2939" s="91">
        <f>MAX(DATE(Table1[Year],1,1),DATE(Table1[Year],1,1)-WEEKDAY(DATE(Table1[Year],1,1),2)+(Table1[WeekNum]-1)*7+1)</f>
        <v>44599</v>
      </c>
      <c r="E2939" s="91">
        <f>MIN(DATE(Table1[Year]+1,1,0),DATE(Table1[Year],1,1)-WEEKDAY(DATE(Table1[Year],1,1),2)+Table1[WeekNum]*7)</f>
        <v>44605</v>
      </c>
      <c r="F2939" s="15">
        <v>2022</v>
      </c>
      <c r="G2939" s="90">
        <f t="shared" si="90"/>
        <v>2</v>
      </c>
      <c r="H2939" s="93">
        <v>7</v>
      </c>
      <c r="I2939" s="207" t="str">
        <f>"W" &amp;Table1[[#This Row],[WeekNum]]</f>
        <v>W7</v>
      </c>
      <c r="J2939" s="94" t="str">
        <f t="shared" si="91"/>
        <v>22-W07</v>
      </c>
      <c r="K2939" s="95" t="s">
        <v>482</v>
      </c>
      <c r="L2939" s="4"/>
      <c r="M2939" s="95" t="s">
        <v>72</v>
      </c>
      <c r="N2939" s="266" t="s">
        <v>368</v>
      </c>
      <c r="O2939" s="266" t="s">
        <v>386</v>
      </c>
      <c r="P2939" s="11" t="s">
        <v>387</v>
      </c>
      <c r="Q2939" s="11" t="s">
        <v>419</v>
      </c>
      <c r="R2939" s="96">
        <v>1052.0999999999999</v>
      </c>
      <c r="S2939" s="96">
        <v>4492.5</v>
      </c>
      <c r="T2939" s="206">
        <f>ABS(Table1[[#This Row],[Prod]]-Table1[[#This Row],[Planned]])</f>
        <v>3440.4</v>
      </c>
      <c r="U2939" s="209">
        <f>IF(ABS(Table1[[#This Row],[Prod]]-Table1[[#This Row],[Planned]])&gt;Table1[[#This Row],[Planned]],0,IF(Table1[[#This Row],[Planned]]=0,0,1-ABS(Table1[[#This Row],[Prod]]-Table1[[#This Row],[Planned]])/Table1[[#This Row],[Planned]]))</f>
        <v>0</v>
      </c>
      <c r="V2939" s="92"/>
      <c r="W2939" s="92"/>
      <c r="X2939" s="97">
        <v>4052.1</v>
      </c>
      <c r="Y2939" s="206">
        <f>Table1[[#This Row],[Prod]]</f>
        <v>4492.5</v>
      </c>
      <c r="Z2939" s="206">
        <f>ABS(Table1[[#This Row],[Prod2]]-Table1[[#This Row],[Plan Revised]])</f>
        <v>440.40000000000009</v>
      </c>
      <c r="AA2939" s="209">
        <f>IF(ABS(Table1[[#This Row],[Prod2]]-Table1[[#This Row],[Plan Revised]])&gt;Table1[[#This Row],[Plan Revised]],0,IF(Table1[[#This Row],[Plan Revised]]=0,0,1-ABS(Table1[[#This Row],[Prod2]]-Table1[[#This Row],[Plan Revised]])/Table1[[#This Row],[Plan Revised]]))</f>
        <v>0.89131561412600868</v>
      </c>
      <c r="AB2939" s="96"/>
      <c r="AC2939" s="98"/>
      <c r="AD2939"/>
      <c r="AF2939"/>
    </row>
    <row r="2940" spans="1:32">
      <c r="A2940" s="90" t="str">
        <f>IF(Table1[Week]=WeekSel,"Yes","No")</f>
        <v>No</v>
      </c>
      <c r="B2940" s="90" t="str">
        <f>IF((Table1[StartDate]&gt;=Date.GraphMin)*(Table1[StartDate]&lt;=Date.GraphMax)=1,"Yes","No")</f>
        <v>No</v>
      </c>
      <c r="C2940" s="90" t="str">
        <f>IF(OR(Table1[[#This Row],[Site]]="FOOD MILLING",Table1[[#This Row],[Site]]="GODACO"), "No", "Yes")</f>
        <v>Yes</v>
      </c>
      <c r="D2940" s="91">
        <f>MAX(DATE(Table1[Year],1,1),DATE(Table1[Year],1,1)-WEEKDAY(DATE(Table1[Year],1,1),2)+(Table1[WeekNum]-1)*7+1)</f>
        <v>44599</v>
      </c>
      <c r="E2940" s="91">
        <f>MIN(DATE(Table1[Year]+1,1,0),DATE(Table1[Year],1,1)-WEEKDAY(DATE(Table1[Year],1,1),2)+Table1[WeekNum]*7)</f>
        <v>44605</v>
      </c>
      <c r="F2940" s="15">
        <v>2022</v>
      </c>
      <c r="G2940" s="90">
        <f t="shared" si="90"/>
        <v>2</v>
      </c>
      <c r="H2940" s="93">
        <v>7</v>
      </c>
      <c r="I2940" s="207" t="str">
        <f>"W" &amp;Table1[[#This Row],[WeekNum]]</f>
        <v>W7</v>
      </c>
      <c r="J2940" s="94" t="str">
        <f t="shared" si="91"/>
        <v>22-W07</v>
      </c>
      <c r="K2940" s="95" t="s">
        <v>29</v>
      </c>
      <c r="L2940" s="4"/>
      <c r="M2940" s="95" t="s">
        <v>77</v>
      </c>
      <c r="N2940" s="266" t="s">
        <v>368</v>
      </c>
      <c r="O2940" s="266" t="s">
        <v>386</v>
      </c>
      <c r="P2940" s="11" t="s">
        <v>387</v>
      </c>
      <c r="Q2940" s="11" t="s">
        <v>419</v>
      </c>
      <c r="R2940" s="96">
        <v>0</v>
      </c>
      <c r="S2940" s="96">
        <v>0</v>
      </c>
      <c r="T2940" s="206">
        <f>ABS(Table1[[#This Row],[Prod]]-Table1[[#This Row],[Planned]])</f>
        <v>0</v>
      </c>
      <c r="U2940" s="209">
        <f>IF(ABS(Table1[[#This Row],[Prod]]-Table1[[#This Row],[Planned]])&gt;Table1[[#This Row],[Planned]],0,IF(Table1[[#This Row],[Planned]]=0,0,1-ABS(Table1[[#This Row],[Prod]]-Table1[[#This Row],[Planned]])/Table1[[#This Row],[Planned]]))</f>
        <v>0</v>
      </c>
      <c r="V2940" s="92"/>
      <c r="W2940" s="92"/>
      <c r="X2940" s="97">
        <v>0</v>
      </c>
      <c r="Y2940" s="206">
        <f>Table1[[#This Row],[Prod]]</f>
        <v>0</v>
      </c>
      <c r="Z2940" s="206">
        <f>ABS(Table1[[#This Row],[Prod2]]-Table1[[#This Row],[Plan Revised]])</f>
        <v>0</v>
      </c>
      <c r="AA2940" s="209">
        <f>IF(ABS(Table1[[#This Row],[Prod2]]-Table1[[#This Row],[Plan Revised]])&gt;Table1[[#This Row],[Plan Revised]],0,IF(Table1[[#This Row],[Plan Revised]]=0,0,1-ABS(Table1[[#This Row],[Prod2]]-Table1[[#This Row],[Plan Revised]])/Table1[[#This Row],[Plan Revised]]))</f>
        <v>0</v>
      </c>
      <c r="AB2940" s="96"/>
      <c r="AC2940" s="98"/>
      <c r="AD2940"/>
      <c r="AF2940"/>
    </row>
    <row r="2941" spans="1:32">
      <c r="A2941" s="90" t="str">
        <f>IF(Table1[Week]=WeekSel,"Yes","No")</f>
        <v>No</v>
      </c>
      <c r="B2941" s="90" t="str">
        <f>IF((Table1[StartDate]&gt;=Date.GraphMin)*(Table1[StartDate]&lt;=Date.GraphMax)=1,"Yes","No")</f>
        <v>No</v>
      </c>
      <c r="C2941" s="90" t="str">
        <f>IF(OR(Table1[[#This Row],[Site]]="FOOD MILLING",Table1[[#This Row],[Site]]="GODACO"), "No", "Yes")</f>
        <v>Yes</v>
      </c>
      <c r="D2941" s="91">
        <f>MAX(DATE(Table1[Year],1,1),DATE(Table1[Year],1,1)-WEEKDAY(DATE(Table1[Year],1,1),2)+(Table1[WeekNum]-1)*7+1)</f>
        <v>44599</v>
      </c>
      <c r="E2941" s="91">
        <f>MIN(DATE(Table1[Year]+1,1,0),DATE(Table1[Year],1,1)-WEEKDAY(DATE(Table1[Year],1,1),2)+Table1[WeekNum]*7)</f>
        <v>44605</v>
      </c>
      <c r="F2941" s="15">
        <v>2022</v>
      </c>
      <c r="G2941" s="90">
        <f t="shared" si="90"/>
        <v>2</v>
      </c>
      <c r="H2941" s="93">
        <v>7</v>
      </c>
      <c r="I2941" s="207" t="str">
        <f>"W" &amp;Table1[[#This Row],[WeekNum]]</f>
        <v>W7</v>
      </c>
      <c r="J2941" s="94" t="str">
        <f t="shared" si="91"/>
        <v>22-W07</v>
      </c>
      <c r="K2941" s="95" t="s">
        <v>30</v>
      </c>
      <c r="L2941" s="4"/>
      <c r="M2941" s="95" t="s">
        <v>77</v>
      </c>
      <c r="N2941" s="266" t="s">
        <v>368</v>
      </c>
      <c r="O2941" s="266" t="s">
        <v>386</v>
      </c>
      <c r="P2941" s="11" t="s">
        <v>387</v>
      </c>
      <c r="Q2941" s="11" t="s">
        <v>419</v>
      </c>
      <c r="R2941" s="96">
        <v>0</v>
      </c>
      <c r="S2941" s="96">
        <v>0</v>
      </c>
      <c r="T2941" s="206">
        <f>ABS(Table1[[#This Row],[Prod]]-Table1[[#This Row],[Planned]])</f>
        <v>0</v>
      </c>
      <c r="U2941" s="209">
        <f>IF(ABS(Table1[[#This Row],[Prod]]-Table1[[#This Row],[Planned]])&gt;Table1[[#This Row],[Planned]],0,IF(Table1[[#This Row],[Planned]]=0,0,1-ABS(Table1[[#This Row],[Prod]]-Table1[[#This Row],[Planned]])/Table1[[#This Row],[Planned]]))</f>
        <v>0</v>
      </c>
      <c r="V2941" s="92"/>
      <c r="W2941" s="92"/>
      <c r="X2941" s="97">
        <v>0</v>
      </c>
      <c r="Y2941" s="206">
        <f>Table1[[#This Row],[Prod]]</f>
        <v>0</v>
      </c>
      <c r="Z2941" s="206">
        <f>ABS(Table1[[#This Row],[Prod2]]-Table1[[#This Row],[Plan Revised]])</f>
        <v>0</v>
      </c>
      <c r="AA2941" s="209">
        <f>IF(ABS(Table1[[#This Row],[Prod2]]-Table1[[#This Row],[Plan Revised]])&gt;Table1[[#This Row],[Plan Revised]],0,IF(Table1[[#This Row],[Plan Revised]]=0,0,1-ABS(Table1[[#This Row],[Prod2]]-Table1[[#This Row],[Plan Revised]])/Table1[[#This Row],[Plan Revised]]))</f>
        <v>0</v>
      </c>
      <c r="AB2941" s="96"/>
      <c r="AC2941" s="98"/>
      <c r="AD2941"/>
      <c r="AF2941"/>
    </row>
    <row r="2942" spans="1:32">
      <c r="A2942" s="90" t="str">
        <f>IF(Table1[Week]=WeekSel,"Yes","No")</f>
        <v>No</v>
      </c>
      <c r="B2942" s="90" t="str">
        <f>IF((Table1[StartDate]&gt;=Date.GraphMin)*(Table1[StartDate]&lt;=Date.GraphMax)=1,"Yes","No")</f>
        <v>No</v>
      </c>
      <c r="C2942" s="90" t="str">
        <f>IF(OR(Table1[[#This Row],[Site]]="FOOD MILLING",Table1[[#This Row],[Site]]="GODACO"), "No", "Yes")</f>
        <v>Yes</v>
      </c>
      <c r="D2942" s="91">
        <f>MAX(DATE(Table1[Year],1,1),DATE(Table1[Year],1,1)-WEEKDAY(DATE(Table1[Year],1,1),2)+(Table1[WeekNum]-1)*7+1)</f>
        <v>44599</v>
      </c>
      <c r="E2942" s="91">
        <f>MIN(DATE(Table1[Year]+1,1,0),DATE(Table1[Year],1,1)-WEEKDAY(DATE(Table1[Year],1,1),2)+Table1[WeekNum]*7)</f>
        <v>44605</v>
      </c>
      <c r="F2942" s="15">
        <v>2022</v>
      </c>
      <c r="G2942" s="90">
        <f t="shared" si="90"/>
        <v>2</v>
      </c>
      <c r="H2942" s="93">
        <v>7</v>
      </c>
      <c r="I2942" s="207" t="str">
        <f>"W" &amp;Table1[[#This Row],[WeekNum]]</f>
        <v>W7</v>
      </c>
      <c r="J2942" s="94" t="str">
        <f t="shared" si="91"/>
        <v>22-W07</v>
      </c>
      <c r="K2942" s="95" t="s">
        <v>429</v>
      </c>
      <c r="L2942" s="4"/>
      <c r="M2942" s="95" t="s">
        <v>77</v>
      </c>
      <c r="N2942" s="266" t="s">
        <v>368</v>
      </c>
      <c r="O2942" s="266" t="s">
        <v>386</v>
      </c>
      <c r="P2942" s="11" t="s">
        <v>387</v>
      </c>
      <c r="Q2942" s="11" t="s">
        <v>419</v>
      </c>
      <c r="R2942" s="96">
        <v>0</v>
      </c>
      <c r="S2942" s="96">
        <v>0</v>
      </c>
      <c r="T2942" s="206">
        <f>ABS(Table1[[#This Row],[Prod]]-Table1[[#This Row],[Planned]])</f>
        <v>0</v>
      </c>
      <c r="U2942" s="209">
        <f>IF(ABS(Table1[[#This Row],[Prod]]-Table1[[#This Row],[Planned]])&gt;Table1[[#This Row],[Planned]],0,IF(Table1[[#This Row],[Planned]]=0,0,1-ABS(Table1[[#This Row],[Prod]]-Table1[[#This Row],[Planned]])/Table1[[#This Row],[Planned]]))</f>
        <v>0</v>
      </c>
      <c r="V2942" s="92"/>
      <c r="W2942" s="92"/>
      <c r="X2942" s="97">
        <v>0</v>
      </c>
      <c r="Y2942" s="206">
        <f>Table1[[#This Row],[Prod]]</f>
        <v>0</v>
      </c>
      <c r="Z2942" s="206">
        <f>ABS(Table1[[#This Row],[Prod2]]-Table1[[#This Row],[Plan Revised]])</f>
        <v>0</v>
      </c>
      <c r="AA2942" s="209">
        <f>IF(ABS(Table1[[#This Row],[Prod2]]-Table1[[#This Row],[Plan Revised]])&gt;Table1[[#This Row],[Plan Revised]],0,IF(Table1[[#This Row],[Plan Revised]]=0,0,1-ABS(Table1[[#This Row],[Prod2]]-Table1[[#This Row],[Plan Revised]])/Table1[[#This Row],[Plan Revised]]))</f>
        <v>0</v>
      </c>
      <c r="AB2942" s="96"/>
      <c r="AC2942" s="98"/>
      <c r="AD2942"/>
      <c r="AF2942"/>
    </row>
    <row r="2943" spans="1:32">
      <c r="A2943" s="90" t="str">
        <f>IF(Table1[Week]=WeekSel,"Yes","No")</f>
        <v>No</v>
      </c>
      <c r="B2943" s="90" t="str">
        <f>IF((Table1[StartDate]&gt;=Date.GraphMin)*(Table1[StartDate]&lt;=Date.GraphMax)=1,"Yes","No")</f>
        <v>No</v>
      </c>
      <c r="C2943" s="90" t="str">
        <f>IF(OR(Table1[[#This Row],[Site]]="FOOD MILLING",Table1[[#This Row],[Site]]="GODACO"), "No", "Yes")</f>
        <v>Yes</v>
      </c>
      <c r="D2943" s="91">
        <f>MAX(DATE(Table1[Year],1,1),DATE(Table1[Year],1,1)-WEEKDAY(DATE(Table1[Year],1,1),2)+(Table1[WeekNum]-1)*7+1)</f>
        <v>44599</v>
      </c>
      <c r="E2943" s="91">
        <f>MIN(DATE(Table1[Year]+1,1,0),DATE(Table1[Year],1,1)-WEEKDAY(DATE(Table1[Year],1,1),2)+Table1[WeekNum]*7)</f>
        <v>44605</v>
      </c>
      <c r="F2943" s="15">
        <v>2022</v>
      </c>
      <c r="G2943" s="90">
        <f t="shared" si="90"/>
        <v>2</v>
      </c>
      <c r="H2943" s="93">
        <v>7</v>
      </c>
      <c r="I2943" s="207" t="str">
        <f>"W" &amp;Table1[[#This Row],[WeekNum]]</f>
        <v>W7</v>
      </c>
      <c r="J2943" s="94" t="str">
        <f t="shared" si="91"/>
        <v>22-W07</v>
      </c>
      <c r="K2943" s="95" t="s">
        <v>494</v>
      </c>
      <c r="L2943" s="4"/>
      <c r="M2943" s="95" t="s">
        <v>77</v>
      </c>
      <c r="N2943" s="266" t="s">
        <v>368</v>
      </c>
      <c r="O2943" s="266" t="s">
        <v>386</v>
      </c>
      <c r="P2943" s="11" t="s">
        <v>387</v>
      </c>
      <c r="Q2943" s="11" t="s">
        <v>419</v>
      </c>
      <c r="R2943" s="96">
        <v>0</v>
      </c>
      <c r="S2943" s="96">
        <v>0</v>
      </c>
      <c r="T2943" s="206">
        <f>ABS(Table1[[#This Row],[Prod]]-Table1[[#This Row],[Planned]])</f>
        <v>0</v>
      </c>
      <c r="U2943" s="209">
        <f>IF(ABS(Table1[[#This Row],[Prod]]-Table1[[#This Row],[Planned]])&gt;Table1[[#This Row],[Planned]],0,IF(Table1[[#This Row],[Planned]]=0,0,1-ABS(Table1[[#This Row],[Prod]]-Table1[[#This Row],[Planned]])/Table1[[#This Row],[Planned]]))</f>
        <v>0</v>
      </c>
      <c r="V2943" s="92"/>
      <c r="W2943" s="92"/>
      <c r="X2943" s="97">
        <v>0</v>
      </c>
      <c r="Y2943" s="206">
        <f>Table1[[#This Row],[Prod]]</f>
        <v>0</v>
      </c>
      <c r="Z2943" s="206">
        <f>ABS(Table1[[#This Row],[Prod2]]-Table1[[#This Row],[Plan Revised]])</f>
        <v>0</v>
      </c>
      <c r="AA2943" s="209">
        <f>IF(ABS(Table1[[#This Row],[Prod2]]-Table1[[#This Row],[Plan Revised]])&gt;Table1[[#This Row],[Plan Revised]],0,IF(Table1[[#This Row],[Plan Revised]]=0,0,1-ABS(Table1[[#This Row],[Prod2]]-Table1[[#This Row],[Plan Revised]])/Table1[[#This Row],[Plan Revised]]))</f>
        <v>0</v>
      </c>
      <c r="AB2943" s="96"/>
      <c r="AC2943" s="98"/>
      <c r="AD2943"/>
      <c r="AF2943"/>
    </row>
    <row r="2944" spans="1:32">
      <c r="A2944" s="90" t="str">
        <f>IF(Table1[Week]=WeekSel,"Yes","No")</f>
        <v>No</v>
      </c>
      <c r="B2944" s="90" t="str">
        <f>IF((Table1[StartDate]&gt;=Date.GraphMin)*(Table1[StartDate]&lt;=Date.GraphMax)=1,"Yes","No")</f>
        <v>No</v>
      </c>
      <c r="C2944" s="90" t="str">
        <f>IF(OR(Table1[[#This Row],[Site]]="FOOD MILLING",Table1[[#This Row],[Site]]="GODACO"), "No", "Yes")</f>
        <v>Yes</v>
      </c>
      <c r="D2944" s="91">
        <f>MAX(DATE(Table1[Year],1,1),DATE(Table1[Year],1,1)-WEEKDAY(DATE(Table1[Year],1,1),2)+(Table1[WeekNum]-1)*7+1)</f>
        <v>44599</v>
      </c>
      <c r="E2944" s="91">
        <f>MIN(DATE(Table1[Year]+1,1,0),DATE(Table1[Year],1,1)-WEEKDAY(DATE(Table1[Year],1,1),2)+Table1[WeekNum]*7)</f>
        <v>44605</v>
      </c>
      <c r="F2944" s="15">
        <v>2022</v>
      </c>
      <c r="G2944" s="90">
        <f t="shared" si="90"/>
        <v>2</v>
      </c>
      <c r="H2944" s="93">
        <v>7</v>
      </c>
      <c r="I2944" s="207" t="str">
        <f>"W" &amp;Table1[[#This Row],[WeekNum]]</f>
        <v>W7</v>
      </c>
      <c r="J2944" s="94" t="str">
        <f t="shared" si="91"/>
        <v>22-W07</v>
      </c>
      <c r="K2944" s="95" t="s">
        <v>495</v>
      </c>
      <c r="L2944" s="4"/>
      <c r="M2944" s="95" t="s">
        <v>77</v>
      </c>
      <c r="N2944" s="266" t="s">
        <v>368</v>
      </c>
      <c r="O2944" s="266" t="s">
        <v>386</v>
      </c>
      <c r="P2944" s="11" t="s">
        <v>387</v>
      </c>
      <c r="Q2944" s="11" t="s">
        <v>419</v>
      </c>
      <c r="R2944" s="96">
        <v>0</v>
      </c>
      <c r="S2944" s="96">
        <v>0</v>
      </c>
      <c r="T2944" s="206">
        <f>ABS(Table1[[#This Row],[Prod]]-Table1[[#This Row],[Planned]])</f>
        <v>0</v>
      </c>
      <c r="U2944" s="209">
        <f>IF(ABS(Table1[[#This Row],[Prod]]-Table1[[#This Row],[Planned]])&gt;Table1[[#This Row],[Planned]],0,IF(Table1[[#This Row],[Planned]]=0,0,1-ABS(Table1[[#This Row],[Prod]]-Table1[[#This Row],[Planned]])/Table1[[#This Row],[Planned]]))</f>
        <v>0</v>
      </c>
      <c r="V2944" s="92"/>
      <c r="W2944" s="92"/>
      <c r="X2944" s="97">
        <v>0</v>
      </c>
      <c r="Y2944" s="206">
        <f>Table1[[#This Row],[Prod]]</f>
        <v>0</v>
      </c>
      <c r="Z2944" s="206">
        <f>ABS(Table1[[#This Row],[Prod2]]-Table1[[#This Row],[Plan Revised]])</f>
        <v>0</v>
      </c>
      <c r="AA2944" s="209">
        <f>IF(ABS(Table1[[#This Row],[Prod2]]-Table1[[#This Row],[Plan Revised]])&gt;Table1[[#This Row],[Plan Revised]],0,IF(Table1[[#This Row],[Plan Revised]]=0,0,1-ABS(Table1[[#This Row],[Prod2]]-Table1[[#This Row],[Plan Revised]])/Table1[[#This Row],[Plan Revised]]))</f>
        <v>0</v>
      </c>
      <c r="AB2944" s="96"/>
      <c r="AC2944" s="98"/>
      <c r="AD2944"/>
      <c r="AF2944"/>
    </row>
    <row r="2945" spans="1:32">
      <c r="A2945" s="90" t="str">
        <f>IF(Table1[Week]=WeekSel,"Yes","No")</f>
        <v>No</v>
      </c>
      <c r="B2945" s="90" t="str">
        <f>IF((Table1[StartDate]&gt;=Date.GraphMin)*(Table1[StartDate]&lt;=Date.GraphMax)=1,"Yes","No")</f>
        <v>No</v>
      </c>
      <c r="C2945" s="90" t="str">
        <f>IF(OR(Table1[[#This Row],[Site]]="FOOD MILLING",Table1[[#This Row],[Site]]="GODACO"), "No", "Yes")</f>
        <v>Yes</v>
      </c>
      <c r="D2945" s="91">
        <f>MAX(DATE(Table1[Year],1,1),DATE(Table1[Year],1,1)-WEEKDAY(DATE(Table1[Year],1,1),2)+(Table1[WeekNum]-1)*7+1)</f>
        <v>44599</v>
      </c>
      <c r="E2945" s="91">
        <f>MIN(DATE(Table1[Year]+1,1,0),DATE(Table1[Year],1,1)-WEEKDAY(DATE(Table1[Year],1,1),2)+Table1[WeekNum]*7)</f>
        <v>44605</v>
      </c>
      <c r="F2945" s="15">
        <v>2022</v>
      </c>
      <c r="G2945" s="90">
        <f t="shared" si="90"/>
        <v>2</v>
      </c>
      <c r="H2945" s="93">
        <v>7</v>
      </c>
      <c r="I2945" s="207" t="str">
        <f>"W" &amp;Table1[[#This Row],[WeekNum]]</f>
        <v>W7</v>
      </c>
      <c r="J2945" s="94" t="str">
        <f t="shared" si="91"/>
        <v>22-W07</v>
      </c>
      <c r="K2945" s="95" t="s">
        <v>473</v>
      </c>
      <c r="L2945" s="4"/>
      <c r="M2945" s="95" t="s">
        <v>77</v>
      </c>
      <c r="N2945" s="266" t="s">
        <v>368</v>
      </c>
      <c r="O2945" s="266" t="s">
        <v>386</v>
      </c>
      <c r="P2945" s="11" t="s">
        <v>410</v>
      </c>
      <c r="Q2945" s="11" t="s">
        <v>419</v>
      </c>
      <c r="R2945" s="96">
        <v>0</v>
      </c>
      <c r="S2945" s="96">
        <v>0</v>
      </c>
      <c r="T2945" s="206">
        <f>ABS(Table1[[#This Row],[Prod]]-Table1[[#This Row],[Planned]])</f>
        <v>0</v>
      </c>
      <c r="U2945" s="209">
        <f>IF(ABS(Table1[[#This Row],[Prod]]-Table1[[#This Row],[Planned]])&gt;Table1[[#This Row],[Planned]],0,IF(Table1[[#This Row],[Planned]]=0,0,1-ABS(Table1[[#This Row],[Prod]]-Table1[[#This Row],[Planned]])/Table1[[#This Row],[Planned]]))</f>
        <v>0</v>
      </c>
      <c r="V2945" s="92"/>
      <c r="W2945" s="92"/>
      <c r="X2945" s="97">
        <v>0</v>
      </c>
      <c r="Y2945" s="206">
        <f>Table1[[#This Row],[Prod]]</f>
        <v>0</v>
      </c>
      <c r="Z2945" s="206">
        <f>ABS(Table1[[#This Row],[Prod2]]-Table1[[#This Row],[Plan Revised]])</f>
        <v>0</v>
      </c>
      <c r="AA2945" s="209">
        <f>IF(ABS(Table1[[#This Row],[Prod2]]-Table1[[#This Row],[Plan Revised]])&gt;Table1[[#This Row],[Plan Revised]],0,IF(Table1[[#This Row],[Plan Revised]]=0,0,1-ABS(Table1[[#This Row],[Prod2]]-Table1[[#This Row],[Plan Revised]])/Table1[[#This Row],[Plan Revised]]))</f>
        <v>0</v>
      </c>
      <c r="AB2945" s="96"/>
      <c r="AC2945" s="98"/>
      <c r="AD2945"/>
      <c r="AF2945"/>
    </row>
    <row r="2946" spans="1:32">
      <c r="A2946" s="90" t="str">
        <f>IF(Table1[Week]=WeekSel,"Yes","No")</f>
        <v>No</v>
      </c>
      <c r="B2946" s="90" t="str">
        <f>IF((Table1[StartDate]&gt;=Date.GraphMin)*(Table1[StartDate]&lt;=Date.GraphMax)=1,"Yes","No")</f>
        <v>No</v>
      </c>
      <c r="C2946" s="90" t="str">
        <f>IF(OR(Table1[[#This Row],[Site]]="FOOD MILLING",Table1[[#This Row],[Site]]="GODACO"), "No", "Yes")</f>
        <v>Yes</v>
      </c>
      <c r="D2946" s="91">
        <f>MAX(DATE(Table1[Year],1,1),DATE(Table1[Year],1,1)-WEEKDAY(DATE(Table1[Year],1,1),2)+(Table1[WeekNum]-1)*7+1)</f>
        <v>44599</v>
      </c>
      <c r="E2946" s="91">
        <f>MIN(DATE(Table1[Year]+1,1,0),DATE(Table1[Year],1,1)-WEEKDAY(DATE(Table1[Year],1,1),2)+Table1[WeekNum]*7)</f>
        <v>44605</v>
      </c>
      <c r="F2946" s="15">
        <v>2022</v>
      </c>
      <c r="G2946" s="90">
        <f t="shared" ref="G2946:G3009" si="92">MONTH(DATE(F2946,1,H2946*7-2)-WEEKDAY(DATE(H2946,1,2)))</f>
        <v>2</v>
      </c>
      <c r="H2946" s="93">
        <v>7</v>
      </c>
      <c r="I2946" s="207" t="str">
        <f>"W" &amp;Table1[[#This Row],[WeekNum]]</f>
        <v>W7</v>
      </c>
      <c r="J2946" s="94" t="str">
        <f t="shared" ref="J2946:J3009" si="93">RIGHT(F2946,2)&amp;"-"&amp;TEXT(H2946,"W00")</f>
        <v>22-W07</v>
      </c>
      <c r="K2946" s="95" t="s">
        <v>474</v>
      </c>
      <c r="L2946" s="4"/>
      <c r="M2946" s="95" t="s">
        <v>77</v>
      </c>
      <c r="N2946" s="266" t="s">
        <v>368</v>
      </c>
      <c r="O2946" s="266" t="s">
        <v>386</v>
      </c>
      <c r="P2946" s="11" t="s">
        <v>410</v>
      </c>
      <c r="Q2946" s="11" t="s">
        <v>419</v>
      </c>
      <c r="R2946" s="96">
        <v>0</v>
      </c>
      <c r="S2946" s="96">
        <v>0</v>
      </c>
      <c r="T2946" s="206">
        <f>ABS(Table1[[#This Row],[Prod]]-Table1[[#This Row],[Planned]])</f>
        <v>0</v>
      </c>
      <c r="U2946" s="209">
        <f>IF(ABS(Table1[[#This Row],[Prod]]-Table1[[#This Row],[Planned]])&gt;Table1[[#This Row],[Planned]],0,IF(Table1[[#This Row],[Planned]]=0,0,1-ABS(Table1[[#This Row],[Prod]]-Table1[[#This Row],[Planned]])/Table1[[#This Row],[Planned]]))</f>
        <v>0</v>
      </c>
      <c r="V2946" s="92"/>
      <c r="W2946" s="92"/>
      <c r="X2946" s="97">
        <v>0</v>
      </c>
      <c r="Y2946" s="206">
        <f>Table1[[#This Row],[Prod]]</f>
        <v>0</v>
      </c>
      <c r="Z2946" s="206">
        <f>ABS(Table1[[#This Row],[Prod2]]-Table1[[#This Row],[Plan Revised]])</f>
        <v>0</v>
      </c>
      <c r="AA2946" s="209">
        <f>IF(ABS(Table1[[#This Row],[Prod2]]-Table1[[#This Row],[Plan Revised]])&gt;Table1[[#This Row],[Plan Revised]],0,IF(Table1[[#This Row],[Plan Revised]]=0,0,1-ABS(Table1[[#This Row],[Prod2]]-Table1[[#This Row],[Plan Revised]])/Table1[[#This Row],[Plan Revised]]))</f>
        <v>0</v>
      </c>
      <c r="AB2946" s="96"/>
      <c r="AC2946" s="98"/>
      <c r="AD2946"/>
      <c r="AF2946"/>
    </row>
    <row r="2947" spans="1:32">
      <c r="A2947" s="90" t="str">
        <f>IF(Table1[Week]=WeekSel,"Yes","No")</f>
        <v>No</v>
      </c>
      <c r="B2947" s="90" t="str">
        <f>IF((Table1[StartDate]&gt;=Date.GraphMin)*(Table1[StartDate]&lt;=Date.GraphMax)=1,"Yes","No")</f>
        <v>No</v>
      </c>
      <c r="C2947" s="90" t="str">
        <f>IF(OR(Table1[[#This Row],[Site]]="FOOD MILLING",Table1[[#This Row],[Site]]="GODACO"), "No", "Yes")</f>
        <v>Yes</v>
      </c>
      <c r="D2947" s="91">
        <f>MAX(DATE(Table1[Year],1,1),DATE(Table1[Year],1,1)-WEEKDAY(DATE(Table1[Year],1,1),2)+(Table1[WeekNum]-1)*7+1)</f>
        <v>44599</v>
      </c>
      <c r="E2947" s="91">
        <f>MIN(DATE(Table1[Year]+1,1,0),DATE(Table1[Year],1,1)-WEEKDAY(DATE(Table1[Year],1,1),2)+Table1[WeekNum]*7)</f>
        <v>44605</v>
      </c>
      <c r="F2947" s="15">
        <v>2022</v>
      </c>
      <c r="G2947" s="90">
        <f t="shared" si="92"/>
        <v>2</v>
      </c>
      <c r="H2947" s="93">
        <v>7</v>
      </c>
      <c r="I2947" s="207" t="str">
        <f>"W" &amp;Table1[[#This Row],[WeekNum]]</f>
        <v>W7</v>
      </c>
      <c r="J2947" s="94" t="str">
        <f t="shared" si="93"/>
        <v>22-W07</v>
      </c>
      <c r="K2947" s="95" t="s">
        <v>430</v>
      </c>
      <c r="L2947" s="4"/>
      <c r="M2947" s="95" t="s">
        <v>77</v>
      </c>
      <c r="N2947" s="266" t="s">
        <v>368</v>
      </c>
      <c r="O2947" s="266" t="s">
        <v>386</v>
      </c>
      <c r="P2947" s="11" t="s">
        <v>387</v>
      </c>
      <c r="Q2947" s="11" t="s">
        <v>419</v>
      </c>
      <c r="R2947" s="96">
        <v>0</v>
      </c>
      <c r="S2947" s="96">
        <v>0</v>
      </c>
      <c r="T2947" s="206">
        <f>ABS(Table1[[#This Row],[Prod]]-Table1[[#This Row],[Planned]])</f>
        <v>0</v>
      </c>
      <c r="U2947" s="209">
        <f>IF(ABS(Table1[[#This Row],[Prod]]-Table1[[#This Row],[Planned]])&gt;Table1[[#This Row],[Planned]],0,IF(Table1[[#This Row],[Planned]]=0,0,1-ABS(Table1[[#This Row],[Prod]]-Table1[[#This Row],[Planned]])/Table1[[#This Row],[Planned]]))</f>
        <v>0</v>
      </c>
      <c r="V2947" s="92"/>
      <c r="W2947" s="92"/>
      <c r="X2947" s="97">
        <v>0</v>
      </c>
      <c r="Y2947" s="206">
        <f>Table1[[#This Row],[Prod]]</f>
        <v>0</v>
      </c>
      <c r="Z2947" s="206">
        <f>ABS(Table1[[#This Row],[Prod2]]-Table1[[#This Row],[Plan Revised]])</f>
        <v>0</v>
      </c>
      <c r="AA2947" s="209">
        <f>IF(ABS(Table1[[#This Row],[Prod2]]-Table1[[#This Row],[Plan Revised]])&gt;Table1[[#This Row],[Plan Revised]],0,IF(Table1[[#This Row],[Plan Revised]]=0,0,1-ABS(Table1[[#This Row],[Prod2]]-Table1[[#This Row],[Plan Revised]])/Table1[[#This Row],[Plan Revised]]))</f>
        <v>0</v>
      </c>
      <c r="AB2947" s="96"/>
      <c r="AC2947" s="98"/>
      <c r="AD2947"/>
      <c r="AF2947"/>
    </row>
    <row r="2948" spans="1:32">
      <c r="A2948" s="90" t="str">
        <f>IF(Table1[Week]=WeekSel,"Yes","No")</f>
        <v>No</v>
      </c>
      <c r="B2948" s="90" t="str">
        <f>IF((Table1[StartDate]&gt;=Date.GraphMin)*(Table1[StartDate]&lt;=Date.GraphMax)=1,"Yes","No")</f>
        <v>No</v>
      </c>
      <c r="C2948" s="90" t="str">
        <f>IF(OR(Table1[[#This Row],[Site]]="FOOD MILLING",Table1[[#This Row],[Site]]="GODACO"), "No", "Yes")</f>
        <v>Yes</v>
      </c>
      <c r="D2948" s="91">
        <f>MAX(DATE(Table1[Year],1,1),DATE(Table1[Year],1,1)-WEEKDAY(DATE(Table1[Year],1,1),2)+(Table1[WeekNum]-1)*7+1)</f>
        <v>44599</v>
      </c>
      <c r="E2948" s="91">
        <f>MIN(DATE(Table1[Year]+1,1,0),DATE(Table1[Year],1,1)-WEEKDAY(DATE(Table1[Year],1,1),2)+Table1[WeekNum]*7)</f>
        <v>44605</v>
      </c>
      <c r="F2948" s="15">
        <v>2022</v>
      </c>
      <c r="G2948" s="90">
        <f t="shared" si="92"/>
        <v>2</v>
      </c>
      <c r="H2948" s="93">
        <v>7</v>
      </c>
      <c r="I2948" s="207" t="str">
        <f>"W" &amp;Table1[[#This Row],[WeekNum]]</f>
        <v>W7</v>
      </c>
      <c r="J2948" s="94" t="str">
        <f t="shared" si="93"/>
        <v>22-W07</v>
      </c>
      <c r="K2948" s="95" t="s">
        <v>431</v>
      </c>
      <c r="L2948" s="4"/>
      <c r="M2948" s="95" t="s">
        <v>77</v>
      </c>
      <c r="N2948" s="266" t="s">
        <v>368</v>
      </c>
      <c r="O2948" s="266" t="s">
        <v>386</v>
      </c>
      <c r="P2948" s="11" t="s">
        <v>387</v>
      </c>
      <c r="Q2948" s="11" t="s">
        <v>419</v>
      </c>
      <c r="R2948" s="96">
        <v>0</v>
      </c>
      <c r="S2948" s="96">
        <v>0</v>
      </c>
      <c r="T2948" s="206">
        <f>ABS(Table1[[#This Row],[Prod]]-Table1[[#This Row],[Planned]])</f>
        <v>0</v>
      </c>
      <c r="U2948" s="209">
        <f>IF(ABS(Table1[[#This Row],[Prod]]-Table1[[#This Row],[Planned]])&gt;Table1[[#This Row],[Planned]],0,IF(Table1[[#This Row],[Planned]]=0,0,1-ABS(Table1[[#This Row],[Prod]]-Table1[[#This Row],[Planned]])/Table1[[#This Row],[Planned]]))</f>
        <v>0</v>
      </c>
      <c r="V2948" s="92"/>
      <c r="W2948" s="92"/>
      <c r="X2948" s="97">
        <v>0</v>
      </c>
      <c r="Y2948" s="206">
        <f>Table1[[#This Row],[Prod]]</f>
        <v>0</v>
      </c>
      <c r="Z2948" s="206">
        <f>ABS(Table1[[#This Row],[Prod2]]-Table1[[#This Row],[Plan Revised]])</f>
        <v>0</v>
      </c>
      <c r="AA2948" s="209">
        <f>IF(ABS(Table1[[#This Row],[Prod2]]-Table1[[#This Row],[Plan Revised]])&gt;Table1[[#This Row],[Plan Revised]],0,IF(Table1[[#This Row],[Plan Revised]]=0,0,1-ABS(Table1[[#This Row],[Prod2]]-Table1[[#This Row],[Plan Revised]])/Table1[[#This Row],[Plan Revised]]))</f>
        <v>0</v>
      </c>
      <c r="AB2948" s="96"/>
      <c r="AC2948" s="98"/>
      <c r="AD2948"/>
      <c r="AF2948"/>
    </row>
    <row r="2949" spans="1:32">
      <c r="A2949" s="90" t="str">
        <f>IF(Table1[Week]=WeekSel,"Yes","No")</f>
        <v>No</v>
      </c>
      <c r="B2949" s="90" t="str">
        <f>IF((Table1[StartDate]&gt;=Date.GraphMin)*(Table1[StartDate]&lt;=Date.GraphMax)=1,"Yes","No")</f>
        <v>No</v>
      </c>
      <c r="C2949" s="90" t="str">
        <f>IF(OR(Table1[[#This Row],[Site]]="FOOD MILLING",Table1[[#This Row],[Site]]="GODACO"), "No", "Yes")</f>
        <v>Yes</v>
      </c>
      <c r="D2949" s="91">
        <f>MAX(DATE(Table1[Year],1,1),DATE(Table1[Year],1,1)-WEEKDAY(DATE(Table1[Year],1,1),2)+(Table1[WeekNum]-1)*7+1)</f>
        <v>44599</v>
      </c>
      <c r="E2949" s="91">
        <f>MIN(DATE(Table1[Year]+1,1,0),DATE(Table1[Year],1,1)-WEEKDAY(DATE(Table1[Year],1,1),2)+Table1[WeekNum]*7)</f>
        <v>44605</v>
      </c>
      <c r="F2949" s="15">
        <v>2022</v>
      </c>
      <c r="G2949" s="90">
        <f t="shared" si="92"/>
        <v>2</v>
      </c>
      <c r="H2949" s="93">
        <v>7</v>
      </c>
      <c r="I2949" s="207" t="str">
        <f>"W" &amp;Table1[[#This Row],[WeekNum]]</f>
        <v>W7</v>
      </c>
      <c r="J2949" s="94" t="str">
        <f t="shared" si="93"/>
        <v>22-W07</v>
      </c>
      <c r="K2949" s="95" t="s">
        <v>432</v>
      </c>
      <c r="L2949" s="4"/>
      <c r="M2949" s="95" t="s">
        <v>77</v>
      </c>
      <c r="N2949" s="266" t="s">
        <v>368</v>
      </c>
      <c r="O2949" s="266" t="s">
        <v>386</v>
      </c>
      <c r="P2949" s="11" t="s">
        <v>387</v>
      </c>
      <c r="Q2949" s="11" t="s">
        <v>419</v>
      </c>
      <c r="R2949" s="96">
        <v>0</v>
      </c>
      <c r="S2949" s="96">
        <v>0</v>
      </c>
      <c r="T2949" s="206">
        <f>ABS(Table1[[#This Row],[Prod]]-Table1[[#This Row],[Planned]])</f>
        <v>0</v>
      </c>
      <c r="U2949" s="209">
        <f>IF(ABS(Table1[[#This Row],[Prod]]-Table1[[#This Row],[Planned]])&gt;Table1[[#This Row],[Planned]],0,IF(Table1[[#This Row],[Planned]]=0,0,1-ABS(Table1[[#This Row],[Prod]]-Table1[[#This Row],[Planned]])/Table1[[#This Row],[Planned]]))</f>
        <v>0</v>
      </c>
      <c r="V2949" s="92"/>
      <c r="W2949" s="92"/>
      <c r="X2949" s="97">
        <v>0</v>
      </c>
      <c r="Y2949" s="206">
        <f>Table1[[#This Row],[Prod]]</f>
        <v>0</v>
      </c>
      <c r="Z2949" s="206">
        <f>ABS(Table1[[#This Row],[Prod2]]-Table1[[#This Row],[Plan Revised]])</f>
        <v>0</v>
      </c>
      <c r="AA2949" s="209">
        <f>IF(ABS(Table1[[#This Row],[Prod2]]-Table1[[#This Row],[Plan Revised]])&gt;Table1[[#This Row],[Plan Revised]],0,IF(Table1[[#This Row],[Plan Revised]]=0,0,1-ABS(Table1[[#This Row],[Prod2]]-Table1[[#This Row],[Plan Revised]])/Table1[[#This Row],[Plan Revised]]))</f>
        <v>0</v>
      </c>
      <c r="AB2949" s="96"/>
      <c r="AC2949" s="98"/>
      <c r="AD2949"/>
      <c r="AF2949"/>
    </row>
    <row r="2950" spans="1:32">
      <c r="A2950" s="90" t="str">
        <f>IF(Table1[Week]=WeekSel,"Yes","No")</f>
        <v>No</v>
      </c>
      <c r="B2950" s="90" t="str">
        <f>IF((Table1[StartDate]&gt;=Date.GraphMin)*(Table1[StartDate]&lt;=Date.GraphMax)=1,"Yes","No")</f>
        <v>No</v>
      </c>
      <c r="C2950" s="90" t="str">
        <f>IF(OR(Table1[[#This Row],[Site]]="FOOD MILLING",Table1[[#This Row],[Site]]="GODACO"), "No", "Yes")</f>
        <v>Yes</v>
      </c>
      <c r="D2950" s="91">
        <f>MAX(DATE(Table1[Year],1,1),DATE(Table1[Year],1,1)-WEEKDAY(DATE(Table1[Year],1,1),2)+(Table1[WeekNum]-1)*7+1)</f>
        <v>44599</v>
      </c>
      <c r="E2950" s="91">
        <f>MIN(DATE(Table1[Year]+1,1,0),DATE(Table1[Year],1,1)-WEEKDAY(DATE(Table1[Year],1,1),2)+Table1[WeekNum]*7)</f>
        <v>44605</v>
      </c>
      <c r="F2950" s="15">
        <v>2022</v>
      </c>
      <c r="G2950" s="90">
        <f t="shared" si="92"/>
        <v>2</v>
      </c>
      <c r="H2950" s="93">
        <v>7</v>
      </c>
      <c r="I2950" s="207" t="str">
        <f>"W" &amp;Table1[[#This Row],[WeekNum]]</f>
        <v>W7</v>
      </c>
      <c r="J2950" s="94" t="str">
        <f t="shared" si="93"/>
        <v>22-W07</v>
      </c>
      <c r="K2950" s="95" t="s">
        <v>434</v>
      </c>
      <c r="L2950" s="4"/>
      <c r="M2950" s="95" t="s">
        <v>77</v>
      </c>
      <c r="N2950" s="266" t="s">
        <v>368</v>
      </c>
      <c r="O2950" s="266" t="s">
        <v>386</v>
      </c>
      <c r="P2950" s="11" t="s">
        <v>387</v>
      </c>
      <c r="Q2950" s="11" t="s">
        <v>419</v>
      </c>
      <c r="R2950" s="96">
        <v>0</v>
      </c>
      <c r="S2950" s="96">
        <v>0</v>
      </c>
      <c r="T2950" s="206">
        <f>ABS(Table1[[#This Row],[Prod]]-Table1[[#This Row],[Planned]])</f>
        <v>0</v>
      </c>
      <c r="U2950" s="209">
        <f>IF(ABS(Table1[[#This Row],[Prod]]-Table1[[#This Row],[Planned]])&gt;Table1[[#This Row],[Planned]],0,IF(Table1[[#This Row],[Planned]]=0,0,1-ABS(Table1[[#This Row],[Prod]]-Table1[[#This Row],[Planned]])/Table1[[#This Row],[Planned]]))</f>
        <v>0</v>
      </c>
      <c r="V2950" s="92"/>
      <c r="W2950" s="92"/>
      <c r="X2950" s="97">
        <v>0</v>
      </c>
      <c r="Y2950" s="206">
        <f>Table1[[#This Row],[Prod]]</f>
        <v>0</v>
      </c>
      <c r="Z2950" s="206">
        <f>ABS(Table1[[#This Row],[Prod2]]-Table1[[#This Row],[Plan Revised]])</f>
        <v>0</v>
      </c>
      <c r="AA2950" s="209">
        <f>IF(ABS(Table1[[#This Row],[Prod2]]-Table1[[#This Row],[Plan Revised]])&gt;Table1[[#This Row],[Plan Revised]],0,IF(Table1[[#This Row],[Plan Revised]]=0,0,1-ABS(Table1[[#This Row],[Prod2]]-Table1[[#This Row],[Plan Revised]])/Table1[[#This Row],[Plan Revised]]))</f>
        <v>0</v>
      </c>
      <c r="AB2950" s="96"/>
      <c r="AC2950" s="98"/>
      <c r="AD2950"/>
      <c r="AF2950"/>
    </row>
    <row r="2951" spans="1:32">
      <c r="A2951" s="90" t="str">
        <f>IF(Table1[Week]=WeekSel,"Yes","No")</f>
        <v>No</v>
      </c>
      <c r="B2951" s="90" t="str">
        <f>IF((Table1[StartDate]&gt;=Date.GraphMin)*(Table1[StartDate]&lt;=Date.GraphMax)=1,"Yes","No")</f>
        <v>No</v>
      </c>
      <c r="C2951" s="90" t="str">
        <f>IF(OR(Table1[[#This Row],[Site]]="FOOD MILLING",Table1[[#This Row],[Site]]="GODACO"), "No", "Yes")</f>
        <v>Yes</v>
      </c>
      <c r="D2951" s="91">
        <f>MAX(DATE(Table1[Year],1,1),DATE(Table1[Year],1,1)-WEEKDAY(DATE(Table1[Year],1,1),2)+(Table1[WeekNum]-1)*7+1)</f>
        <v>44599</v>
      </c>
      <c r="E2951" s="91">
        <f>MIN(DATE(Table1[Year]+1,1,0),DATE(Table1[Year],1,1)-WEEKDAY(DATE(Table1[Year],1,1),2)+Table1[WeekNum]*7)</f>
        <v>44605</v>
      </c>
      <c r="F2951" s="15">
        <v>2022</v>
      </c>
      <c r="G2951" s="90">
        <f t="shared" si="92"/>
        <v>2</v>
      </c>
      <c r="H2951" s="93">
        <v>7</v>
      </c>
      <c r="I2951" s="207" t="str">
        <f>"W" &amp;Table1[[#This Row],[WeekNum]]</f>
        <v>W7</v>
      </c>
      <c r="J2951" s="94" t="str">
        <f t="shared" si="93"/>
        <v>22-W07</v>
      </c>
      <c r="K2951" s="95" t="s">
        <v>433</v>
      </c>
      <c r="L2951" s="4"/>
      <c r="M2951" s="95" t="s">
        <v>77</v>
      </c>
      <c r="N2951" s="266" t="s">
        <v>368</v>
      </c>
      <c r="O2951" s="266" t="s">
        <v>386</v>
      </c>
      <c r="P2951" s="11" t="s">
        <v>387</v>
      </c>
      <c r="Q2951" s="11" t="s">
        <v>419</v>
      </c>
      <c r="R2951" s="96">
        <v>0</v>
      </c>
      <c r="S2951" s="96">
        <v>0</v>
      </c>
      <c r="T2951" s="206">
        <f>ABS(Table1[[#This Row],[Prod]]-Table1[[#This Row],[Planned]])</f>
        <v>0</v>
      </c>
      <c r="U2951" s="209">
        <f>IF(ABS(Table1[[#This Row],[Prod]]-Table1[[#This Row],[Planned]])&gt;Table1[[#This Row],[Planned]],0,IF(Table1[[#This Row],[Planned]]=0,0,1-ABS(Table1[[#This Row],[Prod]]-Table1[[#This Row],[Planned]])/Table1[[#This Row],[Planned]]))</f>
        <v>0</v>
      </c>
      <c r="V2951" s="92"/>
      <c r="W2951" s="92"/>
      <c r="X2951" s="97">
        <v>0</v>
      </c>
      <c r="Y2951" s="206">
        <f>Table1[[#This Row],[Prod]]</f>
        <v>0</v>
      </c>
      <c r="Z2951" s="206">
        <f>ABS(Table1[[#This Row],[Prod2]]-Table1[[#This Row],[Plan Revised]])</f>
        <v>0</v>
      </c>
      <c r="AA2951" s="209">
        <f>IF(ABS(Table1[[#This Row],[Prod2]]-Table1[[#This Row],[Plan Revised]])&gt;Table1[[#This Row],[Plan Revised]],0,IF(Table1[[#This Row],[Plan Revised]]=0,0,1-ABS(Table1[[#This Row],[Prod2]]-Table1[[#This Row],[Plan Revised]])/Table1[[#This Row],[Plan Revised]]))</f>
        <v>0</v>
      </c>
      <c r="AB2951" s="96"/>
      <c r="AC2951" s="98"/>
      <c r="AD2951"/>
      <c r="AF2951"/>
    </row>
    <row r="2952" spans="1:32">
      <c r="A2952" s="90" t="str">
        <f>IF(Table1[Week]=WeekSel,"Yes","No")</f>
        <v>No</v>
      </c>
      <c r="B2952" s="90" t="str">
        <f>IF((Table1[StartDate]&gt;=Date.GraphMin)*(Table1[StartDate]&lt;=Date.GraphMax)=1,"Yes","No")</f>
        <v>No</v>
      </c>
      <c r="C2952" s="90" t="str">
        <f>IF(OR(Table1[[#This Row],[Site]]="FOOD MILLING",Table1[[#This Row],[Site]]="GODACO"), "No", "Yes")</f>
        <v>Yes</v>
      </c>
      <c r="D2952" s="91">
        <f>MAX(DATE(Table1[Year],1,1),DATE(Table1[Year],1,1)-WEEKDAY(DATE(Table1[Year],1,1),2)+(Table1[WeekNum]-1)*7+1)</f>
        <v>44599</v>
      </c>
      <c r="E2952" s="91">
        <f>MIN(DATE(Table1[Year]+1,1,0),DATE(Table1[Year],1,1)-WEEKDAY(DATE(Table1[Year],1,1),2)+Table1[WeekNum]*7)</f>
        <v>44605</v>
      </c>
      <c r="F2952" s="15">
        <v>2022</v>
      </c>
      <c r="G2952" s="90">
        <f t="shared" si="92"/>
        <v>2</v>
      </c>
      <c r="H2952" s="93">
        <v>7</v>
      </c>
      <c r="I2952" s="207" t="str">
        <f>"W" &amp;Table1[[#This Row],[WeekNum]]</f>
        <v>W7</v>
      </c>
      <c r="J2952" s="94" t="str">
        <f t="shared" si="93"/>
        <v>22-W07</v>
      </c>
      <c r="K2952" s="95" t="s">
        <v>498</v>
      </c>
      <c r="L2952" s="4"/>
      <c r="M2952" s="95" t="s">
        <v>72</v>
      </c>
      <c r="N2952" s="4" t="s">
        <v>44</v>
      </c>
      <c r="O2952" s="266" t="s">
        <v>389</v>
      </c>
      <c r="P2952" s="11" t="s">
        <v>390</v>
      </c>
      <c r="Q2952" s="11" t="s">
        <v>421</v>
      </c>
      <c r="R2952" s="96">
        <v>465</v>
      </c>
      <c r="S2952" s="96">
        <v>0</v>
      </c>
      <c r="T2952" s="206">
        <f>ABS(Table1[[#This Row],[Prod]]-Table1[[#This Row],[Planned]])</f>
        <v>465</v>
      </c>
      <c r="U2952" s="209">
        <f>IF(ABS(Table1[[#This Row],[Prod]]-Table1[[#This Row],[Planned]])&gt;Table1[[#This Row],[Planned]],0,IF(Table1[[#This Row],[Planned]]=0,0,1-ABS(Table1[[#This Row],[Prod]]-Table1[[#This Row],[Planned]])/Table1[[#This Row],[Planned]]))</f>
        <v>0</v>
      </c>
      <c r="V2952" s="92"/>
      <c r="W2952" s="92"/>
      <c r="X2952" s="97">
        <v>0</v>
      </c>
      <c r="Y2952" s="206">
        <f>Table1[[#This Row],[Prod]]</f>
        <v>0</v>
      </c>
      <c r="Z2952" s="206">
        <f>ABS(Table1[[#This Row],[Prod2]]-Table1[[#This Row],[Plan Revised]])</f>
        <v>0</v>
      </c>
      <c r="AA2952" s="209">
        <f>IF(ABS(Table1[[#This Row],[Prod2]]-Table1[[#This Row],[Plan Revised]])&gt;Table1[[#This Row],[Plan Revised]],0,IF(Table1[[#This Row],[Plan Revised]]=0,0,1-ABS(Table1[[#This Row],[Prod2]]-Table1[[#This Row],[Plan Revised]])/Table1[[#This Row],[Plan Revised]]))</f>
        <v>0</v>
      </c>
      <c r="AB2952" s="96"/>
      <c r="AC2952" s="98"/>
      <c r="AD2952"/>
      <c r="AF2952"/>
    </row>
    <row r="2953" spans="1:32">
      <c r="A2953" s="90" t="str">
        <f>IF(Table1[Week]=WeekSel,"Yes","No")</f>
        <v>No</v>
      </c>
      <c r="B2953" s="90" t="str">
        <f>IF((Table1[StartDate]&gt;=Date.GraphMin)*(Table1[StartDate]&lt;=Date.GraphMax)=1,"Yes","No")</f>
        <v>No</v>
      </c>
      <c r="C2953" s="90" t="str">
        <f>IF(OR(Table1[[#This Row],[Site]]="FOOD MILLING",Table1[[#This Row],[Site]]="GODACO"), "No", "Yes")</f>
        <v>Yes</v>
      </c>
      <c r="D2953" s="91">
        <f>MAX(DATE(Table1[Year],1,1),DATE(Table1[Year],1,1)-WEEKDAY(DATE(Table1[Year],1,1),2)+(Table1[WeekNum]-1)*7+1)</f>
        <v>44599</v>
      </c>
      <c r="E2953" s="91">
        <f>MIN(DATE(Table1[Year]+1,1,0),DATE(Table1[Year],1,1)-WEEKDAY(DATE(Table1[Year],1,1),2)+Table1[WeekNum]*7)</f>
        <v>44605</v>
      </c>
      <c r="F2953" s="15">
        <v>2022</v>
      </c>
      <c r="G2953" s="90">
        <f t="shared" si="92"/>
        <v>2</v>
      </c>
      <c r="H2953" s="93">
        <v>7</v>
      </c>
      <c r="I2953" s="207" t="str">
        <f>"W" &amp;Table1[[#This Row],[WeekNum]]</f>
        <v>W7</v>
      </c>
      <c r="J2953" s="94" t="str">
        <f t="shared" si="93"/>
        <v>22-W07</v>
      </c>
      <c r="K2953" s="95" t="s">
        <v>684</v>
      </c>
      <c r="L2953" s="4"/>
      <c r="M2953" s="95" t="s">
        <v>72</v>
      </c>
      <c r="N2953" s="4" t="s">
        <v>44</v>
      </c>
      <c r="O2953" s="266" t="s">
        <v>391</v>
      </c>
      <c r="P2953" s="11" t="s">
        <v>392</v>
      </c>
      <c r="Q2953" s="11" t="s">
        <v>421</v>
      </c>
      <c r="R2953" s="96">
        <v>2200</v>
      </c>
      <c r="S2953" s="96">
        <v>2552.7449999999999</v>
      </c>
      <c r="T2953" s="206">
        <f>ABS(Table1[[#This Row],[Prod]]-Table1[[#This Row],[Planned]])</f>
        <v>352.74499999999989</v>
      </c>
      <c r="U2953" s="209">
        <f>IF(ABS(Table1[[#This Row],[Prod]]-Table1[[#This Row],[Planned]])&gt;Table1[[#This Row],[Planned]],0,IF(Table1[[#This Row],[Planned]]=0,0,1-ABS(Table1[[#This Row],[Prod]]-Table1[[#This Row],[Planned]])/Table1[[#This Row],[Planned]]))</f>
        <v>0.83966136363636368</v>
      </c>
      <c r="V2953" s="92"/>
      <c r="W2953" s="92"/>
      <c r="X2953" s="97">
        <v>2200</v>
      </c>
      <c r="Y2953" s="206">
        <f>Table1[[#This Row],[Prod]]</f>
        <v>2552.7449999999999</v>
      </c>
      <c r="Z2953" s="206">
        <f>ABS(Table1[[#This Row],[Prod2]]-Table1[[#This Row],[Plan Revised]])</f>
        <v>352.74499999999989</v>
      </c>
      <c r="AA2953" s="209">
        <f>IF(ABS(Table1[[#This Row],[Prod2]]-Table1[[#This Row],[Plan Revised]])&gt;Table1[[#This Row],[Plan Revised]],0,IF(Table1[[#This Row],[Plan Revised]]=0,0,1-ABS(Table1[[#This Row],[Prod2]]-Table1[[#This Row],[Plan Revised]])/Table1[[#This Row],[Plan Revised]]))</f>
        <v>0.83966136363636368</v>
      </c>
      <c r="AB2953" s="96"/>
      <c r="AC2953" s="98"/>
      <c r="AD2953"/>
      <c r="AF2953"/>
    </row>
    <row r="2954" spans="1:32">
      <c r="A2954" s="90" t="str">
        <f>IF(Table1[Week]=WeekSel,"Yes","No")</f>
        <v>No</v>
      </c>
      <c r="B2954" s="90" t="str">
        <f>IF((Table1[StartDate]&gt;=Date.GraphMin)*(Table1[StartDate]&lt;=Date.GraphMax)=1,"Yes","No")</f>
        <v>No</v>
      </c>
      <c r="C2954" s="90" t="str">
        <f>IF(OR(Table1[[#This Row],[Site]]="FOOD MILLING",Table1[[#This Row],[Site]]="GODACO"), "No", "Yes")</f>
        <v>Yes</v>
      </c>
      <c r="D2954" s="91">
        <f>MAX(DATE(Table1[Year],1,1),DATE(Table1[Year],1,1)-WEEKDAY(DATE(Table1[Year],1,1),2)+(Table1[WeekNum]-1)*7+1)</f>
        <v>44599</v>
      </c>
      <c r="E2954" s="91">
        <f>MIN(DATE(Table1[Year]+1,1,0),DATE(Table1[Year],1,1)-WEEKDAY(DATE(Table1[Year],1,1),2)+Table1[WeekNum]*7)</f>
        <v>44605</v>
      </c>
      <c r="F2954" s="15">
        <v>2022</v>
      </c>
      <c r="G2954" s="90">
        <f t="shared" si="92"/>
        <v>2</v>
      </c>
      <c r="H2954" s="93">
        <v>7</v>
      </c>
      <c r="I2954" s="207" t="str">
        <f>"W" &amp;Table1[[#This Row],[WeekNum]]</f>
        <v>W7</v>
      </c>
      <c r="J2954" s="94" t="str">
        <f t="shared" si="93"/>
        <v>22-W07</v>
      </c>
      <c r="K2954" s="95" t="s">
        <v>647</v>
      </c>
      <c r="L2954" s="4"/>
      <c r="M2954" s="95" t="s">
        <v>72</v>
      </c>
      <c r="N2954" s="4" t="s">
        <v>44</v>
      </c>
      <c r="O2954" s="266" t="s">
        <v>415</v>
      </c>
      <c r="P2954" s="11" t="s">
        <v>378</v>
      </c>
      <c r="Q2954" s="11" t="s">
        <v>421</v>
      </c>
      <c r="R2954" s="96">
        <v>1500</v>
      </c>
      <c r="S2954" s="96">
        <v>0</v>
      </c>
      <c r="T2954" s="206">
        <f>ABS(Table1[[#This Row],[Prod]]-Table1[[#This Row],[Planned]])</f>
        <v>1500</v>
      </c>
      <c r="U2954" s="209">
        <f>IF(ABS(Table1[[#This Row],[Prod]]-Table1[[#This Row],[Planned]])&gt;Table1[[#This Row],[Planned]],0,IF(Table1[[#This Row],[Planned]]=0,0,1-ABS(Table1[[#This Row],[Prod]]-Table1[[#This Row],[Planned]])/Table1[[#This Row],[Planned]]))</f>
        <v>0</v>
      </c>
      <c r="V2954" s="92"/>
      <c r="W2954" s="92"/>
      <c r="X2954" s="97">
        <v>740</v>
      </c>
      <c r="Y2954" s="206">
        <f>Table1[[#This Row],[Prod]]</f>
        <v>0</v>
      </c>
      <c r="Z2954" s="206">
        <f>ABS(Table1[[#This Row],[Prod2]]-Table1[[#This Row],[Plan Revised]])</f>
        <v>740</v>
      </c>
      <c r="AA2954" s="209">
        <f>IF(ABS(Table1[[#This Row],[Prod2]]-Table1[[#This Row],[Plan Revised]])&gt;Table1[[#This Row],[Plan Revised]],0,IF(Table1[[#This Row],[Plan Revised]]=0,0,1-ABS(Table1[[#This Row],[Prod2]]-Table1[[#This Row],[Plan Revised]])/Table1[[#This Row],[Plan Revised]]))</f>
        <v>0</v>
      </c>
      <c r="AB2954" s="96"/>
      <c r="AC2954" s="98"/>
      <c r="AD2954"/>
      <c r="AF2954"/>
    </row>
    <row r="2955" spans="1:32">
      <c r="A2955" s="90" t="str">
        <f>IF(Table1[Week]=WeekSel,"Yes","No")</f>
        <v>No</v>
      </c>
      <c r="B2955" s="90" t="str">
        <f>IF((Table1[StartDate]&gt;=Date.GraphMin)*(Table1[StartDate]&lt;=Date.GraphMax)=1,"Yes","No")</f>
        <v>No</v>
      </c>
      <c r="C2955" s="90" t="str">
        <f>IF(OR(Table1[[#This Row],[Site]]="FOOD MILLING",Table1[[#This Row],[Site]]="GODACO"), "No", "Yes")</f>
        <v>Yes</v>
      </c>
      <c r="D2955" s="91">
        <f>MAX(DATE(Table1[Year],1,1),DATE(Table1[Year],1,1)-WEEKDAY(DATE(Table1[Year],1,1),2)+(Table1[WeekNum]-1)*7+1)</f>
        <v>44599</v>
      </c>
      <c r="E2955" s="91">
        <f>MIN(DATE(Table1[Year]+1,1,0),DATE(Table1[Year],1,1)-WEEKDAY(DATE(Table1[Year],1,1),2)+Table1[WeekNum]*7)</f>
        <v>44605</v>
      </c>
      <c r="F2955" s="15">
        <v>2022</v>
      </c>
      <c r="G2955" s="90">
        <f t="shared" si="92"/>
        <v>2</v>
      </c>
      <c r="H2955" s="93">
        <v>7</v>
      </c>
      <c r="I2955" s="207" t="str">
        <f>"W" &amp;Table1[[#This Row],[WeekNum]]</f>
        <v>W7</v>
      </c>
      <c r="J2955" s="94" t="str">
        <f t="shared" si="93"/>
        <v>22-W07</v>
      </c>
      <c r="K2955" s="95" t="s">
        <v>685</v>
      </c>
      <c r="L2955" s="4"/>
      <c r="M2955" s="95" t="s">
        <v>72</v>
      </c>
      <c r="N2955" s="4" t="s">
        <v>44</v>
      </c>
      <c r="O2955" s="266" t="s">
        <v>391</v>
      </c>
      <c r="P2955" s="11" t="s">
        <v>392</v>
      </c>
      <c r="Q2955" s="11" t="s">
        <v>421</v>
      </c>
      <c r="R2955" s="96">
        <v>0</v>
      </c>
      <c r="S2955" s="96">
        <v>0</v>
      </c>
      <c r="T2955" s="206">
        <f>ABS(Table1[[#This Row],[Prod]]-Table1[[#This Row],[Planned]])</f>
        <v>0</v>
      </c>
      <c r="U2955" s="209">
        <f>IF(ABS(Table1[[#This Row],[Prod]]-Table1[[#This Row],[Planned]])&gt;Table1[[#This Row],[Planned]],0,IF(Table1[[#This Row],[Planned]]=0,0,1-ABS(Table1[[#This Row],[Prod]]-Table1[[#This Row],[Planned]])/Table1[[#This Row],[Planned]]))</f>
        <v>0</v>
      </c>
      <c r="V2955" s="92"/>
      <c r="W2955" s="92"/>
      <c r="X2955" s="97">
        <v>0</v>
      </c>
      <c r="Y2955" s="206">
        <f>Table1[[#This Row],[Prod]]</f>
        <v>0</v>
      </c>
      <c r="Z2955" s="206">
        <f>ABS(Table1[[#This Row],[Prod2]]-Table1[[#This Row],[Plan Revised]])</f>
        <v>0</v>
      </c>
      <c r="AA2955" s="209">
        <f>IF(ABS(Table1[[#This Row],[Prod2]]-Table1[[#This Row],[Plan Revised]])&gt;Table1[[#This Row],[Plan Revised]],0,IF(Table1[[#This Row],[Plan Revised]]=0,0,1-ABS(Table1[[#This Row],[Prod2]]-Table1[[#This Row],[Plan Revised]])/Table1[[#This Row],[Plan Revised]]))</f>
        <v>0</v>
      </c>
      <c r="AB2955" s="96"/>
      <c r="AC2955" s="98"/>
      <c r="AD2955"/>
      <c r="AF2955"/>
    </row>
    <row r="2956" spans="1:32">
      <c r="A2956" s="90" t="str">
        <f>IF(Table1[Week]=WeekSel,"Yes","No")</f>
        <v>No</v>
      </c>
      <c r="B2956" s="90" t="str">
        <f>IF((Table1[StartDate]&gt;=Date.GraphMin)*(Table1[StartDate]&lt;=Date.GraphMax)=1,"Yes","No")</f>
        <v>No</v>
      </c>
      <c r="C2956" s="90" t="str">
        <f>IF(OR(Table1[[#This Row],[Site]]="FOOD MILLING",Table1[[#This Row],[Site]]="GODACO"), "No", "Yes")</f>
        <v>Yes</v>
      </c>
      <c r="D2956" s="91">
        <f>MAX(DATE(Table1[Year],1,1),DATE(Table1[Year],1,1)-WEEKDAY(DATE(Table1[Year],1,1),2)+(Table1[WeekNum]-1)*7+1)</f>
        <v>44599</v>
      </c>
      <c r="E2956" s="91">
        <f>MIN(DATE(Table1[Year]+1,1,0),DATE(Table1[Year],1,1)-WEEKDAY(DATE(Table1[Year],1,1),2)+Table1[WeekNum]*7)</f>
        <v>44605</v>
      </c>
      <c r="F2956" s="15">
        <v>2022</v>
      </c>
      <c r="G2956" s="90">
        <f t="shared" si="92"/>
        <v>2</v>
      </c>
      <c r="H2956" s="93">
        <v>7</v>
      </c>
      <c r="I2956" s="207" t="str">
        <f>"W" &amp;Table1[[#This Row],[WeekNum]]</f>
        <v>W7</v>
      </c>
      <c r="J2956" s="94" t="str">
        <f t="shared" si="93"/>
        <v>22-W07</v>
      </c>
      <c r="K2956" s="95" t="s">
        <v>685</v>
      </c>
      <c r="L2956" s="4"/>
      <c r="M2956" s="95" t="s">
        <v>72</v>
      </c>
      <c r="N2956" s="4" t="s">
        <v>44</v>
      </c>
      <c r="O2956" s="266" t="s">
        <v>391</v>
      </c>
      <c r="P2956" s="11" t="s">
        <v>392</v>
      </c>
      <c r="Q2956" s="11" t="s">
        <v>421</v>
      </c>
      <c r="R2956" s="96">
        <v>0</v>
      </c>
      <c r="S2956" s="96">
        <v>0</v>
      </c>
      <c r="T2956" s="206">
        <f>ABS(Table1[[#This Row],[Prod]]-Table1[[#This Row],[Planned]])</f>
        <v>0</v>
      </c>
      <c r="U2956" s="209">
        <f>IF(ABS(Table1[[#This Row],[Prod]]-Table1[[#This Row],[Planned]])&gt;Table1[[#This Row],[Planned]],0,IF(Table1[[#This Row],[Planned]]=0,0,1-ABS(Table1[[#This Row],[Prod]]-Table1[[#This Row],[Planned]])/Table1[[#This Row],[Planned]]))</f>
        <v>0</v>
      </c>
      <c r="V2956" s="92"/>
      <c r="W2956" s="92"/>
      <c r="X2956" s="97">
        <v>0</v>
      </c>
      <c r="Y2956" s="206">
        <f>Table1[[#This Row],[Prod]]</f>
        <v>0</v>
      </c>
      <c r="Z2956" s="206">
        <f>ABS(Table1[[#This Row],[Prod2]]-Table1[[#This Row],[Plan Revised]])</f>
        <v>0</v>
      </c>
      <c r="AA2956" s="209">
        <f>IF(ABS(Table1[[#This Row],[Prod2]]-Table1[[#This Row],[Plan Revised]])&gt;Table1[[#This Row],[Plan Revised]],0,IF(Table1[[#This Row],[Plan Revised]]=0,0,1-ABS(Table1[[#This Row],[Prod2]]-Table1[[#This Row],[Plan Revised]])/Table1[[#This Row],[Plan Revised]]))</f>
        <v>0</v>
      </c>
      <c r="AB2956" s="96"/>
      <c r="AC2956" s="98"/>
      <c r="AD2956"/>
      <c r="AF2956"/>
    </row>
    <row r="2957" spans="1:32">
      <c r="A2957" s="90" t="str">
        <f>IF(Table1[Week]=WeekSel,"Yes","No")</f>
        <v>No</v>
      </c>
      <c r="B2957" s="90" t="str">
        <f>IF((Table1[StartDate]&gt;=Date.GraphMin)*(Table1[StartDate]&lt;=Date.GraphMax)=1,"Yes","No")</f>
        <v>No</v>
      </c>
      <c r="C2957" s="90" t="str">
        <f>IF(OR(Table1[[#This Row],[Site]]="FOOD MILLING",Table1[[#This Row],[Site]]="GODACO"), "No", "Yes")</f>
        <v>Yes</v>
      </c>
      <c r="D2957" s="91">
        <f>MAX(DATE(Table1[Year],1,1),DATE(Table1[Year],1,1)-WEEKDAY(DATE(Table1[Year],1,1),2)+(Table1[WeekNum]-1)*7+1)</f>
        <v>44599</v>
      </c>
      <c r="E2957" s="91">
        <f>MIN(DATE(Table1[Year]+1,1,0),DATE(Table1[Year],1,1)-WEEKDAY(DATE(Table1[Year],1,1),2)+Table1[WeekNum]*7)</f>
        <v>44605</v>
      </c>
      <c r="F2957" s="15">
        <v>2022</v>
      </c>
      <c r="G2957" s="90">
        <f t="shared" si="92"/>
        <v>2</v>
      </c>
      <c r="H2957" s="93">
        <v>7</v>
      </c>
      <c r="I2957" s="207" t="str">
        <f>"W" &amp;Table1[[#This Row],[WeekNum]]</f>
        <v>W7</v>
      </c>
      <c r="J2957" s="94" t="str">
        <f t="shared" si="93"/>
        <v>22-W07</v>
      </c>
      <c r="K2957" s="95" t="s">
        <v>686</v>
      </c>
      <c r="L2957" s="4"/>
      <c r="M2957" s="95" t="s">
        <v>72</v>
      </c>
      <c r="N2957" s="4" t="s">
        <v>44</v>
      </c>
      <c r="O2957" s="266" t="s">
        <v>389</v>
      </c>
      <c r="P2957" s="11" t="s">
        <v>390</v>
      </c>
      <c r="Q2957" s="11" t="s">
        <v>421</v>
      </c>
      <c r="R2957" s="96">
        <v>320</v>
      </c>
      <c r="S2957" s="96">
        <v>364.6</v>
      </c>
      <c r="T2957" s="206">
        <f>ABS(Table1[[#This Row],[Prod]]-Table1[[#This Row],[Planned]])</f>
        <v>44.600000000000023</v>
      </c>
      <c r="U2957" s="209">
        <f>IF(ABS(Table1[[#This Row],[Prod]]-Table1[[#This Row],[Planned]])&gt;Table1[[#This Row],[Planned]],0,IF(Table1[[#This Row],[Planned]]=0,0,1-ABS(Table1[[#This Row],[Prod]]-Table1[[#This Row],[Planned]])/Table1[[#This Row],[Planned]]))</f>
        <v>0.86062499999999997</v>
      </c>
      <c r="V2957" s="92"/>
      <c r="W2957" s="92"/>
      <c r="X2957" s="97">
        <v>320</v>
      </c>
      <c r="Y2957" s="206">
        <f>Table1[[#This Row],[Prod]]</f>
        <v>364.6</v>
      </c>
      <c r="Z2957" s="206">
        <f>ABS(Table1[[#This Row],[Prod2]]-Table1[[#This Row],[Plan Revised]])</f>
        <v>44.600000000000023</v>
      </c>
      <c r="AA2957" s="209">
        <f>IF(ABS(Table1[[#This Row],[Prod2]]-Table1[[#This Row],[Plan Revised]])&gt;Table1[[#This Row],[Plan Revised]],0,IF(Table1[[#This Row],[Plan Revised]]=0,0,1-ABS(Table1[[#This Row],[Prod2]]-Table1[[#This Row],[Plan Revised]])/Table1[[#This Row],[Plan Revised]]))</f>
        <v>0.86062499999999997</v>
      </c>
      <c r="AB2957" s="96"/>
      <c r="AC2957" s="98"/>
      <c r="AD2957"/>
      <c r="AF2957"/>
    </row>
    <row r="2958" spans="1:32">
      <c r="A2958" s="90" t="str">
        <f>IF(Table1[Week]=WeekSel,"Yes","No")</f>
        <v>No</v>
      </c>
      <c r="B2958" s="90" t="str">
        <f>IF((Table1[StartDate]&gt;=Date.GraphMin)*(Table1[StartDate]&lt;=Date.GraphMax)=1,"Yes","No")</f>
        <v>No</v>
      </c>
      <c r="C2958" s="90" t="str">
        <f>IF(OR(Table1[[#This Row],[Site]]="FOOD MILLING",Table1[[#This Row],[Site]]="GODACO"), "No", "Yes")</f>
        <v>Yes</v>
      </c>
      <c r="D2958" s="91">
        <f>MAX(DATE(Table1[Year],1,1),DATE(Table1[Year],1,1)-WEEKDAY(DATE(Table1[Year],1,1),2)+(Table1[WeekNum]-1)*7+1)</f>
        <v>44599</v>
      </c>
      <c r="E2958" s="91">
        <f>MIN(DATE(Table1[Year]+1,1,0),DATE(Table1[Year],1,1)-WEEKDAY(DATE(Table1[Year],1,1),2)+Table1[WeekNum]*7)</f>
        <v>44605</v>
      </c>
      <c r="F2958" s="15">
        <v>2022</v>
      </c>
      <c r="G2958" s="90">
        <f t="shared" si="92"/>
        <v>2</v>
      </c>
      <c r="H2958" s="93">
        <v>7</v>
      </c>
      <c r="I2958" s="207" t="str">
        <f>"W" &amp;Table1[[#This Row],[WeekNum]]</f>
        <v>W7</v>
      </c>
      <c r="J2958" s="94" t="str">
        <f t="shared" si="93"/>
        <v>22-W07</v>
      </c>
      <c r="K2958" s="95" t="s">
        <v>687</v>
      </c>
      <c r="L2958" s="4"/>
      <c r="M2958" s="95" t="s">
        <v>72</v>
      </c>
      <c r="N2958" s="4" t="s">
        <v>44</v>
      </c>
      <c r="O2958" s="266" t="s">
        <v>389</v>
      </c>
      <c r="P2958" s="11" t="s">
        <v>390</v>
      </c>
      <c r="Q2958" s="11" t="s">
        <v>421</v>
      </c>
      <c r="R2958" s="96">
        <v>320</v>
      </c>
      <c r="S2958" s="96">
        <v>321</v>
      </c>
      <c r="T2958" s="206">
        <f>ABS(Table1[[#This Row],[Prod]]-Table1[[#This Row],[Planned]])</f>
        <v>1</v>
      </c>
      <c r="U2958" s="209">
        <f>IF(ABS(Table1[[#This Row],[Prod]]-Table1[[#This Row],[Planned]])&gt;Table1[[#This Row],[Planned]],0,IF(Table1[[#This Row],[Planned]]=0,0,1-ABS(Table1[[#This Row],[Prod]]-Table1[[#This Row],[Planned]])/Table1[[#This Row],[Planned]]))</f>
        <v>0.99687499999999996</v>
      </c>
      <c r="V2958" s="92"/>
      <c r="W2958" s="92"/>
      <c r="X2958" s="97">
        <v>320</v>
      </c>
      <c r="Y2958" s="206">
        <f>Table1[[#This Row],[Prod]]</f>
        <v>321</v>
      </c>
      <c r="Z2958" s="206">
        <f>ABS(Table1[[#This Row],[Prod2]]-Table1[[#This Row],[Plan Revised]])</f>
        <v>1</v>
      </c>
      <c r="AA2958" s="209">
        <f>IF(ABS(Table1[[#This Row],[Prod2]]-Table1[[#This Row],[Plan Revised]])&gt;Table1[[#This Row],[Plan Revised]],0,IF(Table1[[#This Row],[Plan Revised]]=0,0,1-ABS(Table1[[#This Row],[Prod2]]-Table1[[#This Row],[Plan Revised]])/Table1[[#This Row],[Plan Revised]]))</f>
        <v>0.99687499999999996</v>
      </c>
      <c r="AB2958" s="96"/>
      <c r="AC2958" s="98"/>
      <c r="AD2958"/>
      <c r="AF2958"/>
    </row>
    <row r="2959" spans="1:32">
      <c r="A2959" s="90" t="str">
        <f>IF(Table1[Week]=WeekSel,"Yes","No")</f>
        <v>No</v>
      </c>
      <c r="B2959" s="90" t="str">
        <f>IF((Table1[StartDate]&gt;=Date.GraphMin)*(Table1[StartDate]&lt;=Date.GraphMax)=1,"Yes","No")</f>
        <v>No</v>
      </c>
      <c r="C2959" s="90" t="str">
        <f>IF(OR(Table1[[#This Row],[Site]]="FOOD MILLING",Table1[[#This Row],[Site]]="GODACO"), "No", "Yes")</f>
        <v>Yes</v>
      </c>
      <c r="D2959" s="91">
        <f>MAX(DATE(Table1[Year],1,1),DATE(Table1[Year],1,1)-WEEKDAY(DATE(Table1[Year],1,1),2)+(Table1[WeekNum]-1)*7+1)</f>
        <v>44599</v>
      </c>
      <c r="E2959" s="91">
        <f>MIN(DATE(Table1[Year]+1,1,0),DATE(Table1[Year],1,1)-WEEKDAY(DATE(Table1[Year],1,1),2)+Table1[WeekNum]*7)</f>
        <v>44605</v>
      </c>
      <c r="F2959" s="15">
        <v>2022</v>
      </c>
      <c r="G2959" s="90">
        <f t="shared" si="92"/>
        <v>2</v>
      </c>
      <c r="H2959" s="93">
        <v>7</v>
      </c>
      <c r="I2959" s="207" t="str">
        <f>"W" &amp;Table1[[#This Row],[WeekNum]]</f>
        <v>W7</v>
      </c>
      <c r="J2959" s="94" t="str">
        <f t="shared" si="93"/>
        <v>22-W07</v>
      </c>
      <c r="K2959" s="95" t="s">
        <v>722</v>
      </c>
      <c r="L2959" s="4"/>
      <c r="M2959" s="95" t="s">
        <v>72</v>
      </c>
      <c r="N2959" s="4" t="s">
        <v>44</v>
      </c>
      <c r="O2959" s="266" t="s">
        <v>389</v>
      </c>
      <c r="P2959" s="11" t="s">
        <v>410</v>
      </c>
      <c r="Q2959" s="11" t="s">
        <v>421</v>
      </c>
      <c r="R2959" s="96">
        <v>0</v>
      </c>
      <c r="S2959" s="96">
        <v>0</v>
      </c>
      <c r="T2959" s="206">
        <f>ABS(Table1[[#This Row],[Prod]]-Table1[[#This Row],[Planned]])</f>
        <v>0</v>
      </c>
      <c r="U2959" s="209">
        <f>IF(ABS(Table1[[#This Row],[Prod]]-Table1[[#This Row],[Planned]])&gt;Table1[[#This Row],[Planned]],0,IF(Table1[[#This Row],[Planned]]=0,0,1-ABS(Table1[[#This Row],[Prod]]-Table1[[#This Row],[Planned]])/Table1[[#This Row],[Planned]]))</f>
        <v>0</v>
      </c>
      <c r="V2959" s="92"/>
      <c r="W2959" s="92"/>
      <c r="X2959" s="97">
        <v>0</v>
      </c>
      <c r="Y2959" s="206">
        <f>Table1[[#This Row],[Prod]]</f>
        <v>0</v>
      </c>
      <c r="Z2959" s="206">
        <f>ABS(Table1[[#This Row],[Prod2]]-Table1[[#This Row],[Plan Revised]])</f>
        <v>0</v>
      </c>
      <c r="AA2959" s="209">
        <f>IF(ABS(Table1[[#This Row],[Prod2]]-Table1[[#This Row],[Plan Revised]])&gt;Table1[[#This Row],[Plan Revised]],0,IF(Table1[[#This Row],[Plan Revised]]=0,0,1-ABS(Table1[[#This Row],[Prod2]]-Table1[[#This Row],[Plan Revised]])/Table1[[#This Row],[Plan Revised]]))</f>
        <v>0</v>
      </c>
      <c r="AB2959" s="96"/>
      <c r="AC2959" s="98"/>
      <c r="AD2959"/>
      <c r="AF2959"/>
    </row>
    <row r="2960" spans="1:32">
      <c r="A2960" s="90" t="str">
        <f>IF(Table1[Week]=WeekSel,"Yes","No")</f>
        <v>No</v>
      </c>
      <c r="B2960" s="90" t="str">
        <f>IF((Table1[StartDate]&gt;=Date.GraphMin)*(Table1[StartDate]&lt;=Date.GraphMax)=1,"Yes","No")</f>
        <v>No</v>
      </c>
      <c r="C2960" s="90" t="str">
        <f>IF(OR(Table1[[#This Row],[Site]]="FOOD MILLING",Table1[[#This Row],[Site]]="GODACO"), "No", "Yes")</f>
        <v>Yes</v>
      </c>
      <c r="D2960" s="91">
        <f>MAX(DATE(Table1[Year],1,1),DATE(Table1[Year],1,1)-WEEKDAY(DATE(Table1[Year],1,1),2)+(Table1[WeekNum]-1)*7+1)</f>
        <v>44599</v>
      </c>
      <c r="E2960" s="91">
        <f>MIN(DATE(Table1[Year]+1,1,0),DATE(Table1[Year],1,1)-WEEKDAY(DATE(Table1[Year],1,1),2)+Table1[WeekNum]*7)</f>
        <v>44605</v>
      </c>
      <c r="F2960" s="15">
        <v>2022</v>
      </c>
      <c r="G2960" s="90">
        <f t="shared" si="92"/>
        <v>2</v>
      </c>
      <c r="H2960" s="93">
        <v>7</v>
      </c>
      <c r="I2960" s="207" t="str">
        <f>"W" &amp;Table1[[#This Row],[WeekNum]]</f>
        <v>W7</v>
      </c>
      <c r="J2960" s="94" t="str">
        <f t="shared" si="93"/>
        <v>22-W07</v>
      </c>
      <c r="K2960" s="95" t="s">
        <v>513</v>
      </c>
      <c r="L2960" s="4"/>
      <c r="M2960" s="95" t="s">
        <v>72</v>
      </c>
      <c r="N2960" s="266" t="s">
        <v>369</v>
      </c>
      <c r="O2960" s="266" t="s">
        <v>391</v>
      </c>
      <c r="P2960" s="11" t="s">
        <v>393</v>
      </c>
      <c r="Q2960" s="11" t="s">
        <v>421</v>
      </c>
      <c r="R2960" s="96">
        <v>600</v>
      </c>
      <c r="S2960" s="96">
        <v>1010</v>
      </c>
      <c r="T2960" s="206">
        <f>ABS(Table1[[#This Row],[Prod]]-Table1[[#This Row],[Planned]])</f>
        <v>410</v>
      </c>
      <c r="U2960" s="209">
        <f>IF(ABS(Table1[[#This Row],[Prod]]-Table1[[#This Row],[Planned]])&gt;Table1[[#This Row],[Planned]],0,IF(Table1[[#This Row],[Planned]]=0,0,1-ABS(Table1[[#This Row],[Prod]]-Table1[[#This Row],[Planned]])/Table1[[#This Row],[Planned]]))</f>
        <v>0.31666666666666665</v>
      </c>
      <c r="V2960" s="92"/>
      <c r="W2960" s="92"/>
      <c r="X2960" s="97">
        <v>1000</v>
      </c>
      <c r="Y2960" s="206">
        <f>Table1[[#This Row],[Prod]]</f>
        <v>1010</v>
      </c>
      <c r="Z2960" s="206">
        <f>ABS(Table1[[#This Row],[Prod2]]-Table1[[#This Row],[Plan Revised]])</f>
        <v>10</v>
      </c>
      <c r="AA2960" s="209">
        <f>IF(ABS(Table1[[#This Row],[Prod2]]-Table1[[#This Row],[Plan Revised]])&gt;Table1[[#This Row],[Plan Revised]],0,IF(Table1[[#This Row],[Plan Revised]]=0,0,1-ABS(Table1[[#This Row],[Prod2]]-Table1[[#This Row],[Plan Revised]])/Table1[[#This Row],[Plan Revised]]))</f>
        <v>0.99</v>
      </c>
      <c r="AB2960" s="96"/>
      <c r="AC2960" s="98"/>
      <c r="AD2960"/>
      <c r="AF2960"/>
    </row>
    <row r="2961" spans="1:32">
      <c r="A2961" s="90" t="str">
        <f>IF(Table1[Week]=WeekSel,"Yes","No")</f>
        <v>No</v>
      </c>
      <c r="B2961" s="90" t="str">
        <f>IF((Table1[StartDate]&gt;=Date.GraphMin)*(Table1[StartDate]&lt;=Date.GraphMax)=1,"Yes","No")</f>
        <v>No</v>
      </c>
      <c r="C2961" s="90" t="str">
        <f>IF(OR(Table1[[#This Row],[Site]]="FOOD MILLING",Table1[[#This Row],[Site]]="GODACO"), "No", "Yes")</f>
        <v>Yes</v>
      </c>
      <c r="D2961" s="91">
        <f>MAX(DATE(Table1[Year],1,1),DATE(Table1[Year],1,1)-WEEKDAY(DATE(Table1[Year],1,1),2)+(Table1[WeekNum]-1)*7+1)</f>
        <v>44599</v>
      </c>
      <c r="E2961" s="91">
        <f>MIN(DATE(Table1[Year]+1,1,0),DATE(Table1[Year],1,1)-WEEKDAY(DATE(Table1[Year],1,1),2)+Table1[WeekNum]*7)</f>
        <v>44605</v>
      </c>
      <c r="F2961" s="15">
        <v>2022</v>
      </c>
      <c r="G2961" s="90">
        <f t="shared" si="92"/>
        <v>2</v>
      </c>
      <c r="H2961" s="93">
        <v>7</v>
      </c>
      <c r="I2961" s="207" t="str">
        <f>"W" &amp;Table1[[#This Row],[WeekNum]]</f>
        <v>W7</v>
      </c>
      <c r="J2961" s="94" t="str">
        <f t="shared" si="93"/>
        <v>22-W07</v>
      </c>
      <c r="K2961" s="95" t="s">
        <v>518</v>
      </c>
      <c r="L2961" s="4"/>
      <c r="M2961" s="95" t="s">
        <v>72</v>
      </c>
      <c r="N2961" s="266" t="s">
        <v>369</v>
      </c>
      <c r="O2961" s="266" t="s">
        <v>395</v>
      </c>
      <c r="P2961" s="11" t="s">
        <v>394</v>
      </c>
      <c r="Q2961" s="11" t="s">
        <v>421</v>
      </c>
      <c r="R2961" s="96">
        <v>350</v>
      </c>
      <c r="S2961" s="96">
        <v>335</v>
      </c>
      <c r="T2961" s="206">
        <f>ABS(Table1[[#This Row],[Prod]]-Table1[[#This Row],[Planned]])</f>
        <v>15</v>
      </c>
      <c r="U2961" s="209">
        <f>IF(ABS(Table1[[#This Row],[Prod]]-Table1[[#This Row],[Planned]])&gt;Table1[[#This Row],[Planned]],0,IF(Table1[[#This Row],[Planned]]=0,0,1-ABS(Table1[[#This Row],[Prod]]-Table1[[#This Row],[Planned]])/Table1[[#This Row],[Planned]]))</f>
        <v>0.95714285714285718</v>
      </c>
      <c r="V2961" s="92"/>
      <c r="W2961" s="92"/>
      <c r="X2961" s="97">
        <v>350</v>
      </c>
      <c r="Y2961" s="206">
        <f>Table1[[#This Row],[Prod]]</f>
        <v>335</v>
      </c>
      <c r="Z2961" s="206">
        <f>ABS(Table1[[#This Row],[Prod2]]-Table1[[#This Row],[Plan Revised]])</f>
        <v>15</v>
      </c>
      <c r="AA2961" s="209">
        <f>IF(ABS(Table1[[#This Row],[Prod2]]-Table1[[#This Row],[Plan Revised]])&gt;Table1[[#This Row],[Plan Revised]],0,IF(Table1[[#This Row],[Plan Revised]]=0,0,1-ABS(Table1[[#This Row],[Prod2]]-Table1[[#This Row],[Plan Revised]])/Table1[[#This Row],[Plan Revised]]))</f>
        <v>0.95714285714285718</v>
      </c>
      <c r="AB2961" s="96"/>
      <c r="AC2961" s="98"/>
      <c r="AD2961"/>
      <c r="AF2961"/>
    </row>
    <row r="2962" spans="1:32">
      <c r="A2962" s="90" t="str">
        <f>IF(Table1[Week]=WeekSel,"Yes","No")</f>
        <v>No</v>
      </c>
      <c r="B2962" s="90" t="str">
        <f>IF((Table1[StartDate]&gt;=Date.GraphMin)*(Table1[StartDate]&lt;=Date.GraphMax)=1,"Yes","No")</f>
        <v>No</v>
      </c>
      <c r="C2962" s="90" t="str">
        <f>IF(OR(Table1[[#This Row],[Site]]="FOOD MILLING",Table1[[#This Row],[Site]]="GODACO"), "No", "Yes")</f>
        <v>Yes</v>
      </c>
      <c r="D2962" s="91">
        <f>MAX(DATE(Table1[Year],1,1),DATE(Table1[Year],1,1)-WEEKDAY(DATE(Table1[Year],1,1),2)+(Table1[WeekNum]-1)*7+1)</f>
        <v>44599</v>
      </c>
      <c r="E2962" s="91">
        <f>MIN(DATE(Table1[Year]+1,1,0),DATE(Table1[Year],1,1)-WEEKDAY(DATE(Table1[Year],1,1),2)+Table1[WeekNum]*7)</f>
        <v>44605</v>
      </c>
      <c r="F2962" s="15">
        <v>2022</v>
      </c>
      <c r="G2962" s="90">
        <f t="shared" si="92"/>
        <v>2</v>
      </c>
      <c r="H2962" s="93">
        <v>7</v>
      </c>
      <c r="I2962" s="207" t="str">
        <f>"W" &amp;Table1[[#This Row],[WeekNum]]</f>
        <v>W7</v>
      </c>
      <c r="J2962" s="94" t="str">
        <f t="shared" si="93"/>
        <v>22-W07</v>
      </c>
      <c r="K2962" s="95" t="s">
        <v>515</v>
      </c>
      <c r="L2962" s="4"/>
      <c r="M2962" s="95" t="s">
        <v>72</v>
      </c>
      <c r="N2962" s="266" t="s">
        <v>369</v>
      </c>
      <c r="O2962" s="266" t="s">
        <v>395</v>
      </c>
      <c r="P2962" s="11" t="s">
        <v>394</v>
      </c>
      <c r="Q2962" s="11" t="s">
        <v>421</v>
      </c>
      <c r="R2962" s="96">
        <v>300</v>
      </c>
      <c r="S2962" s="96">
        <v>0</v>
      </c>
      <c r="T2962" s="206">
        <f>ABS(Table1[[#This Row],[Prod]]-Table1[[#This Row],[Planned]])</f>
        <v>300</v>
      </c>
      <c r="U2962" s="209">
        <f>IF(ABS(Table1[[#This Row],[Prod]]-Table1[[#This Row],[Planned]])&gt;Table1[[#This Row],[Planned]],0,IF(Table1[[#This Row],[Planned]]=0,0,1-ABS(Table1[[#This Row],[Prod]]-Table1[[#This Row],[Planned]])/Table1[[#This Row],[Planned]]))</f>
        <v>0</v>
      </c>
      <c r="V2962" s="92"/>
      <c r="W2962" s="92"/>
      <c r="X2962" s="97">
        <v>300</v>
      </c>
      <c r="Y2962" s="206">
        <f>Table1[[#This Row],[Prod]]</f>
        <v>0</v>
      </c>
      <c r="Z2962" s="206">
        <f>ABS(Table1[[#This Row],[Prod2]]-Table1[[#This Row],[Plan Revised]])</f>
        <v>300</v>
      </c>
      <c r="AA2962" s="209">
        <f>IF(ABS(Table1[[#This Row],[Prod2]]-Table1[[#This Row],[Plan Revised]])&gt;Table1[[#This Row],[Plan Revised]],0,IF(Table1[[#This Row],[Plan Revised]]=0,0,1-ABS(Table1[[#This Row],[Prod2]]-Table1[[#This Row],[Plan Revised]])/Table1[[#This Row],[Plan Revised]]))</f>
        <v>0</v>
      </c>
      <c r="AB2962" s="96"/>
      <c r="AC2962" s="98"/>
      <c r="AD2962"/>
      <c r="AF2962"/>
    </row>
    <row r="2963" spans="1:32">
      <c r="A2963" s="90" t="str">
        <f>IF(Table1[Week]=WeekSel,"Yes","No")</f>
        <v>No</v>
      </c>
      <c r="B2963" s="90" t="str">
        <f>IF((Table1[StartDate]&gt;=Date.GraphMin)*(Table1[StartDate]&lt;=Date.GraphMax)=1,"Yes","No")</f>
        <v>No</v>
      </c>
      <c r="C2963" s="90" t="str">
        <f>IF(OR(Table1[[#This Row],[Site]]="FOOD MILLING",Table1[[#This Row],[Site]]="GODACO"), "No", "Yes")</f>
        <v>Yes</v>
      </c>
      <c r="D2963" s="91">
        <f>MAX(DATE(Table1[Year],1,1),DATE(Table1[Year],1,1)-WEEKDAY(DATE(Table1[Year],1,1),2)+(Table1[WeekNum]-1)*7+1)</f>
        <v>44599</v>
      </c>
      <c r="E2963" s="91">
        <f>MIN(DATE(Table1[Year]+1,1,0),DATE(Table1[Year],1,1)-WEEKDAY(DATE(Table1[Year],1,1),2)+Table1[WeekNum]*7)</f>
        <v>44605</v>
      </c>
      <c r="F2963" s="15">
        <v>2022</v>
      </c>
      <c r="G2963" s="90">
        <f t="shared" si="92"/>
        <v>2</v>
      </c>
      <c r="H2963" s="93">
        <v>7</v>
      </c>
      <c r="I2963" s="207" t="str">
        <f>"W" &amp;Table1[[#This Row],[WeekNum]]</f>
        <v>W7</v>
      </c>
      <c r="J2963" s="94" t="str">
        <f t="shared" si="93"/>
        <v>22-W07</v>
      </c>
      <c r="K2963" s="95" t="s">
        <v>516</v>
      </c>
      <c r="L2963" s="4"/>
      <c r="M2963" s="95" t="s">
        <v>72</v>
      </c>
      <c r="N2963" s="266" t="s">
        <v>369</v>
      </c>
      <c r="O2963" s="266" t="s">
        <v>395</v>
      </c>
      <c r="P2963" s="11" t="s">
        <v>394</v>
      </c>
      <c r="Q2963" s="11" t="s">
        <v>421</v>
      </c>
      <c r="R2963" s="96">
        <v>200</v>
      </c>
      <c r="S2963" s="96">
        <v>201</v>
      </c>
      <c r="T2963" s="206">
        <f>ABS(Table1[[#This Row],[Prod]]-Table1[[#This Row],[Planned]])</f>
        <v>1</v>
      </c>
      <c r="U2963" s="209">
        <f>IF(ABS(Table1[[#This Row],[Prod]]-Table1[[#This Row],[Planned]])&gt;Table1[[#This Row],[Planned]],0,IF(Table1[[#This Row],[Planned]]=0,0,1-ABS(Table1[[#This Row],[Prod]]-Table1[[#This Row],[Planned]])/Table1[[#This Row],[Planned]]))</f>
        <v>0.995</v>
      </c>
      <c r="V2963" s="92"/>
      <c r="W2963" s="92"/>
      <c r="X2963" s="97">
        <v>200</v>
      </c>
      <c r="Y2963" s="206">
        <f>Table1[[#This Row],[Prod]]</f>
        <v>201</v>
      </c>
      <c r="Z2963" s="206">
        <f>ABS(Table1[[#This Row],[Prod2]]-Table1[[#This Row],[Plan Revised]])</f>
        <v>1</v>
      </c>
      <c r="AA2963" s="209">
        <f>IF(ABS(Table1[[#This Row],[Prod2]]-Table1[[#This Row],[Plan Revised]])&gt;Table1[[#This Row],[Plan Revised]],0,IF(Table1[[#This Row],[Plan Revised]]=0,0,1-ABS(Table1[[#This Row],[Prod2]]-Table1[[#This Row],[Plan Revised]])/Table1[[#This Row],[Plan Revised]]))</f>
        <v>0.995</v>
      </c>
      <c r="AB2963" s="96"/>
      <c r="AC2963" s="98"/>
      <c r="AD2963"/>
      <c r="AF2963"/>
    </row>
    <row r="2964" spans="1:32">
      <c r="A2964" s="90" t="str">
        <f>IF(Table1[Week]=WeekSel,"Yes","No")</f>
        <v>No</v>
      </c>
      <c r="B2964" s="90" t="str">
        <f>IF((Table1[StartDate]&gt;=Date.GraphMin)*(Table1[StartDate]&lt;=Date.GraphMax)=1,"Yes","No")</f>
        <v>No</v>
      </c>
      <c r="C2964" s="90" t="str">
        <f>IF(OR(Table1[[#This Row],[Site]]="FOOD MILLING",Table1[[#This Row],[Site]]="GODACO"), "No", "Yes")</f>
        <v>Yes</v>
      </c>
      <c r="D2964" s="91">
        <f>MAX(DATE(Table1[Year],1,1),DATE(Table1[Year],1,1)-WEEKDAY(DATE(Table1[Year],1,1),2)+(Table1[WeekNum]-1)*7+1)</f>
        <v>44599</v>
      </c>
      <c r="E2964" s="91">
        <f>MIN(DATE(Table1[Year]+1,1,0),DATE(Table1[Year],1,1)-WEEKDAY(DATE(Table1[Year],1,1),2)+Table1[WeekNum]*7)</f>
        <v>44605</v>
      </c>
      <c r="F2964" s="15">
        <v>2022</v>
      </c>
      <c r="G2964" s="90">
        <f t="shared" si="92"/>
        <v>2</v>
      </c>
      <c r="H2964" s="93">
        <v>7</v>
      </c>
      <c r="I2964" s="207" t="str">
        <f>"W" &amp;Table1[[#This Row],[WeekNum]]</f>
        <v>W7</v>
      </c>
      <c r="J2964" s="94" t="str">
        <f t="shared" si="93"/>
        <v>22-W07</v>
      </c>
      <c r="K2964" s="95" t="s">
        <v>517</v>
      </c>
      <c r="L2964" s="4"/>
      <c r="M2964" s="95" t="s">
        <v>72</v>
      </c>
      <c r="N2964" s="266" t="s">
        <v>369</v>
      </c>
      <c r="O2964" s="266" t="s">
        <v>395</v>
      </c>
      <c r="P2964" s="11" t="s">
        <v>394</v>
      </c>
      <c r="Q2964" s="11" t="s">
        <v>421</v>
      </c>
      <c r="R2964" s="96">
        <v>300</v>
      </c>
      <c r="S2964" s="96">
        <v>264</v>
      </c>
      <c r="T2964" s="206">
        <f>ABS(Table1[[#This Row],[Prod]]-Table1[[#This Row],[Planned]])</f>
        <v>36</v>
      </c>
      <c r="U2964" s="209">
        <f>IF(ABS(Table1[[#This Row],[Prod]]-Table1[[#This Row],[Planned]])&gt;Table1[[#This Row],[Planned]],0,IF(Table1[[#This Row],[Planned]]=0,0,1-ABS(Table1[[#This Row],[Prod]]-Table1[[#This Row],[Planned]])/Table1[[#This Row],[Planned]]))</f>
        <v>0.88</v>
      </c>
      <c r="V2964" s="92"/>
      <c r="W2964" s="92"/>
      <c r="X2964" s="97">
        <v>300</v>
      </c>
      <c r="Y2964" s="206">
        <f>Table1[[#This Row],[Prod]]</f>
        <v>264</v>
      </c>
      <c r="Z2964" s="206">
        <f>ABS(Table1[[#This Row],[Prod2]]-Table1[[#This Row],[Plan Revised]])</f>
        <v>36</v>
      </c>
      <c r="AA2964" s="209">
        <f>IF(ABS(Table1[[#This Row],[Prod2]]-Table1[[#This Row],[Plan Revised]])&gt;Table1[[#This Row],[Plan Revised]],0,IF(Table1[[#This Row],[Plan Revised]]=0,0,1-ABS(Table1[[#This Row],[Prod2]]-Table1[[#This Row],[Plan Revised]])/Table1[[#This Row],[Plan Revised]]))</f>
        <v>0.88</v>
      </c>
      <c r="AB2964" s="96"/>
      <c r="AC2964" s="98"/>
      <c r="AD2964"/>
      <c r="AF2964"/>
    </row>
    <row r="2965" spans="1:32">
      <c r="A2965" s="90" t="str">
        <f>IF(Table1[Week]=WeekSel,"Yes","No")</f>
        <v>No</v>
      </c>
      <c r="B2965" s="90" t="str">
        <f>IF((Table1[StartDate]&gt;=Date.GraphMin)*(Table1[StartDate]&lt;=Date.GraphMax)=1,"Yes","No")</f>
        <v>No</v>
      </c>
      <c r="C2965" s="90" t="str">
        <f>IF(OR(Table1[[#This Row],[Site]]="FOOD MILLING",Table1[[#This Row],[Site]]="GODACO"), "No", "Yes")</f>
        <v>Yes</v>
      </c>
      <c r="D2965" s="91">
        <f>MAX(DATE(Table1[Year],1,1),DATE(Table1[Year],1,1)-WEEKDAY(DATE(Table1[Year],1,1),2)+(Table1[WeekNum]-1)*7+1)</f>
        <v>44599</v>
      </c>
      <c r="E2965" s="91">
        <f>MIN(DATE(Table1[Year]+1,1,0),DATE(Table1[Year],1,1)-WEEKDAY(DATE(Table1[Year],1,1),2)+Table1[WeekNum]*7)</f>
        <v>44605</v>
      </c>
      <c r="F2965" s="15">
        <v>2022</v>
      </c>
      <c r="G2965" s="90">
        <f t="shared" si="92"/>
        <v>2</v>
      </c>
      <c r="H2965" s="93">
        <v>7</v>
      </c>
      <c r="I2965" s="207" t="str">
        <f>"W" &amp;Table1[[#This Row],[WeekNum]]</f>
        <v>W7</v>
      </c>
      <c r="J2965" s="94" t="str">
        <f t="shared" si="93"/>
        <v>22-W07</v>
      </c>
      <c r="K2965" s="95" t="s">
        <v>514</v>
      </c>
      <c r="L2965" s="4"/>
      <c r="M2965" s="95" t="s">
        <v>72</v>
      </c>
      <c r="N2965" s="266" t="s">
        <v>369</v>
      </c>
      <c r="O2965" s="266" t="s">
        <v>391</v>
      </c>
      <c r="P2965" s="11" t="s">
        <v>393</v>
      </c>
      <c r="Q2965" s="11" t="s">
        <v>421</v>
      </c>
      <c r="R2965" s="96">
        <v>700</v>
      </c>
      <c r="S2965" s="96">
        <v>636</v>
      </c>
      <c r="T2965" s="206">
        <f>ABS(Table1[[#This Row],[Prod]]-Table1[[#This Row],[Planned]])</f>
        <v>64</v>
      </c>
      <c r="U2965" s="209">
        <f>IF(ABS(Table1[[#This Row],[Prod]]-Table1[[#This Row],[Planned]])&gt;Table1[[#This Row],[Planned]],0,IF(Table1[[#This Row],[Planned]]=0,0,1-ABS(Table1[[#This Row],[Prod]]-Table1[[#This Row],[Planned]])/Table1[[#This Row],[Planned]]))</f>
        <v>0.90857142857142859</v>
      </c>
      <c r="V2965" s="92"/>
      <c r="W2965" s="92"/>
      <c r="X2965" s="97">
        <v>700</v>
      </c>
      <c r="Y2965" s="206">
        <f>Table1[[#This Row],[Prod]]</f>
        <v>636</v>
      </c>
      <c r="Z2965" s="206">
        <f>ABS(Table1[[#This Row],[Prod2]]-Table1[[#This Row],[Plan Revised]])</f>
        <v>64</v>
      </c>
      <c r="AA2965" s="209">
        <f>IF(ABS(Table1[[#This Row],[Prod2]]-Table1[[#This Row],[Plan Revised]])&gt;Table1[[#This Row],[Plan Revised]],0,IF(Table1[[#This Row],[Plan Revised]]=0,0,1-ABS(Table1[[#This Row],[Prod2]]-Table1[[#This Row],[Plan Revised]])/Table1[[#This Row],[Plan Revised]]))</f>
        <v>0.90857142857142859</v>
      </c>
      <c r="AB2965" s="96"/>
      <c r="AC2965" s="98"/>
      <c r="AD2965"/>
      <c r="AF2965"/>
    </row>
    <row r="2966" spans="1:32">
      <c r="A2966" s="90" t="str">
        <f>IF(Table1[Week]=WeekSel,"Yes","No")</f>
        <v>No</v>
      </c>
      <c r="B2966" s="90" t="str">
        <f>IF((Table1[StartDate]&gt;=Date.GraphMin)*(Table1[StartDate]&lt;=Date.GraphMax)=1,"Yes","No")</f>
        <v>No</v>
      </c>
      <c r="C2966" s="90" t="str">
        <f>IF(OR(Table1[[#This Row],[Site]]="FOOD MILLING",Table1[[#This Row],[Site]]="GODACO"), "No", "Yes")</f>
        <v>Yes</v>
      </c>
      <c r="D2966" s="91">
        <f>MAX(DATE(Table1[Year],1,1),DATE(Table1[Year],1,1)-WEEKDAY(DATE(Table1[Year],1,1),2)+(Table1[WeekNum]-1)*7+1)</f>
        <v>44599</v>
      </c>
      <c r="E2966" s="91">
        <f>MIN(DATE(Table1[Year]+1,1,0),DATE(Table1[Year],1,1)-WEEKDAY(DATE(Table1[Year],1,1),2)+Table1[WeekNum]*7)</f>
        <v>44605</v>
      </c>
      <c r="F2966" s="15">
        <v>2022</v>
      </c>
      <c r="G2966" s="90">
        <f t="shared" si="92"/>
        <v>2</v>
      </c>
      <c r="H2966" s="93">
        <v>7</v>
      </c>
      <c r="I2966" s="207" t="str">
        <f>"W" &amp;Table1[[#This Row],[WeekNum]]</f>
        <v>W7</v>
      </c>
      <c r="J2966" s="94" t="str">
        <f t="shared" si="93"/>
        <v>22-W07</v>
      </c>
      <c r="K2966" s="95" t="s">
        <v>440</v>
      </c>
      <c r="L2966" s="4"/>
      <c r="M2966" s="95" t="s">
        <v>72</v>
      </c>
      <c r="N2966" s="266" t="s">
        <v>369</v>
      </c>
      <c r="O2966" s="266" t="s">
        <v>395</v>
      </c>
      <c r="P2966" s="11" t="s">
        <v>394</v>
      </c>
      <c r="Q2966" s="11" t="s">
        <v>421</v>
      </c>
      <c r="R2966" s="96">
        <v>400</v>
      </c>
      <c r="S2966" s="96">
        <v>512</v>
      </c>
      <c r="T2966" s="206">
        <f>ABS(Table1[[#This Row],[Prod]]-Table1[[#This Row],[Planned]])</f>
        <v>112</v>
      </c>
      <c r="U2966" s="209">
        <f>IF(ABS(Table1[[#This Row],[Prod]]-Table1[[#This Row],[Planned]])&gt;Table1[[#This Row],[Planned]],0,IF(Table1[[#This Row],[Planned]]=0,0,1-ABS(Table1[[#This Row],[Prod]]-Table1[[#This Row],[Planned]])/Table1[[#This Row],[Planned]]))</f>
        <v>0.72</v>
      </c>
      <c r="V2966" s="92"/>
      <c r="W2966" s="92"/>
      <c r="X2966" s="97">
        <v>600</v>
      </c>
      <c r="Y2966" s="206">
        <f>Table1[[#This Row],[Prod]]</f>
        <v>512</v>
      </c>
      <c r="Z2966" s="206">
        <f>ABS(Table1[[#This Row],[Prod2]]-Table1[[#This Row],[Plan Revised]])</f>
        <v>88</v>
      </c>
      <c r="AA2966" s="209">
        <f>IF(ABS(Table1[[#This Row],[Prod2]]-Table1[[#This Row],[Plan Revised]])&gt;Table1[[#This Row],[Plan Revised]],0,IF(Table1[[#This Row],[Plan Revised]]=0,0,1-ABS(Table1[[#This Row],[Prod2]]-Table1[[#This Row],[Plan Revised]])/Table1[[#This Row],[Plan Revised]]))</f>
        <v>0.85333333333333328</v>
      </c>
      <c r="AB2966" s="96"/>
      <c r="AC2966" s="98"/>
      <c r="AD2966"/>
      <c r="AF2966"/>
    </row>
    <row r="2967" spans="1:32">
      <c r="A2967" s="90" t="str">
        <f>IF(Table1[Week]=WeekSel,"Yes","No")</f>
        <v>No</v>
      </c>
      <c r="B2967" s="90" t="str">
        <f>IF((Table1[StartDate]&gt;=Date.GraphMin)*(Table1[StartDate]&lt;=Date.GraphMax)=1,"Yes","No")</f>
        <v>No</v>
      </c>
      <c r="C2967" s="90" t="str">
        <f>IF(OR(Table1[[#This Row],[Site]]="FOOD MILLING",Table1[[#This Row],[Site]]="GODACO"), "No", "Yes")</f>
        <v>Yes</v>
      </c>
      <c r="D2967" s="91">
        <f>MAX(DATE(Table1[Year],1,1),DATE(Table1[Year],1,1)-WEEKDAY(DATE(Table1[Year],1,1),2)+(Table1[WeekNum]-1)*7+1)</f>
        <v>44599</v>
      </c>
      <c r="E2967" s="91">
        <f>MIN(DATE(Table1[Year]+1,1,0),DATE(Table1[Year],1,1)-WEEKDAY(DATE(Table1[Year],1,1),2)+Table1[WeekNum]*7)</f>
        <v>44605</v>
      </c>
      <c r="F2967" s="15">
        <v>2022</v>
      </c>
      <c r="G2967" s="90">
        <f t="shared" si="92"/>
        <v>2</v>
      </c>
      <c r="H2967" s="93">
        <v>7</v>
      </c>
      <c r="I2967" s="207" t="str">
        <f>"W" &amp;Table1[[#This Row],[WeekNum]]</f>
        <v>W7</v>
      </c>
      <c r="J2967" s="94" t="str">
        <f t="shared" si="93"/>
        <v>22-W07</v>
      </c>
      <c r="K2967" s="95" t="s">
        <v>519</v>
      </c>
      <c r="L2967" s="4"/>
      <c r="M2967" s="95" t="s">
        <v>72</v>
      </c>
      <c r="N2967" s="266" t="s">
        <v>369</v>
      </c>
      <c r="O2967" s="266" t="s">
        <v>395</v>
      </c>
      <c r="P2967" s="11" t="s">
        <v>394</v>
      </c>
      <c r="Q2967" s="11" t="s">
        <v>421</v>
      </c>
      <c r="R2967" s="96">
        <v>300</v>
      </c>
      <c r="S2967" s="96">
        <v>259</v>
      </c>
      <c r="T2967" s="206">
        <f>ABS(Table1[[#This Row],[Prod]]-Table1[[#This Row],[Planned]])</f>
        <v>41</v>
      </c>
      <c r="U2967" s="209">
        <f>IF(ABS(Table1[[#This Row],[Prod]]-Table1[[#This Row],[Planned]])&gt;Table1[[#This Row],[Planned]],0,IF(Table1[[#This Row],[Planned]]=0,0,1-ABS(Table1[[#This Row],[Prod]]-Table1[[#This Row],[Planned]])/Table1[[#This Row],[Planned]]))</f>
        <v>0.86333333333333329</v>
      </c>
      <c r="V2967" s="92"/>
      <c r="W2967" s="92"/>
      <c r="X2967" s="97">
        <v>300</v>
      </c>
      <c r="Y2967" s="206">
        <f>Table1[[#This Row],[Prod]]</f>
        <v>259</v>
      </c>
      <c r="Z2967" s="206">
        <f>ABS(Table1[[#This Row],[Prod2]]-Table1[[#This Row],[Plan Revised]])</f>
        <v>41</v>
      </c>
      <c r="AA2967" s="209">
        <f>IF(ABS(Table1[[#This Row],[Prod2]]-Table1[[#This Row],[Plan Revised]])&gt;Table1[[#This Row],[Plan Revised]],0,IF(Table1[[#This Row],[Plan Revised]]=0,0,1-ABS(Table1[[#This Row],[Prod2]]-Table1[[#This Row],[Plan Revised]])/Table1[[#This Row],[Plan Revised]]))</f>
        <v>0.86333333333333329</v>
      </c>
      <c r="AB2967" s="96"/>
      <c r="AC2967" s="98"/>
      <c r="AD2967"/>
      <c r="AF2967"/>
    </row>
    <row r="2968" spans="1:32">
      <c r="A2968" s="90" t="str">
        <f>IF(Table1[Week]=WeekSel,"Yes","No")</f>
        <v>No</v>
      </c>
      <c r="B2968" s="90" t="str">
        <f>IF((Table1[StartDate]&gt;=Date.GraphMin)*(Table1[StartDate]&lt;=Date.GraphMax)=1,"Yes","No")</f>
        <v>No</v>
      </c>
      <c r="C2968" s="90" t="str">
        <f>IF(OR(Table1[[#This Row],[Site]]="FOOD MILLING",Table1[[#This Row],[Site]]="GODACO"), "No", "Yes")</f>
        <v>Yes</v>
      </c>
      <c r="D2968" s="91">
        <f>MAX(DATE(Table1[Year],1,1),DATE(Table1[Year],1,1)-WEEKDAY(DATE(Table1[Year],1,1),2)+(Table1[WeekNum]-1)*7+1)</f>
        <v>44599</v>
      </c>
      <c r="E2968" s="91">
        <f>MIN(DATE(Table1[Year]+1,1,0),DATE(Table1[Year],1,1)-WEEKDAY(DATE(Table1[Year],1,1),2)+Table1[WeekNum]*7)</f>
        <v>44605</v>
      </c>
      <c r="F2968" s="15">
        <v>2022</v>
      </c>
      <c r="G2968" s="90">
        <f t="shared" si="92"/>
        <v>2</v>
      </c>
      <c r="H2968" s="93">
        <v>7</v>
      </c>
      <c r="I2968" s="207" t="str">
        <f>"W" &amp;Table1[[#This Row],[WeekNum]]</f>
        <v>W7</v>
      </c>
      <c r="J2968" s="94" t="str">
        <f t="shared" si="93"/>
        <v>22-W07</v>
      </c>
      <c r="K2968" s="95" t="s">
        <v>688</v>
      </c>
      <c r="L2968" s="4"/>
      <c r="M2968" s="95" t="s">
        <v>72</v>
      </c>
      <c r="N2968" s="266" t="s">
        <v>369</v>
      </c>
      <c r="O2968" s="266" t="s">
        <v>395</v>
      </c>
      <c r="P2968" s="11" t="s">
        <v>396</v>
      </c>
      <c r="Q2968" s="11" t="s">
        <v>421</v>
      </c>
      <c r="R2968" s="96">
        <v>300</v>
      </c>
      <c r="S2968" s="96">
        <v>300</v>
      </c>
      <c r="T2968" s="206">
        <f>ABS(Table1[[#This Row],[Prod]]-Table1[[#This Row],[Planned]])</f>
        <v>0</v>
      </c>
      <c r="U2968" s="209">
        <f>IF(ABS(Table1[[#This Row],[Prod]]-Table1[[#This Row],[Planned]])&gt;Table1[[#This Row],[Planned]],0,IF(Table1[[#This Row],[Planned]]=0,0,1-ABS(Table1[[#This Row],[Prod]]-Table1[[#This Row],[Planned]])/Table1[[#This Row],[Planned]]))</f>
        <v>1</v>
      </c>
      <c r="V2968" s="92"/>
      <c r="W2968" s="92"/>
      <c r="X2968" s="97">
        <v>300</v>
      </c>
      <c r="Y2968" s="206">
        <f>Table1[[#This Row],[Prod]]</f>
        <v>300</v>
      </c>
      <c r="Z2968" s="206">
        <f>ABS(Table1[[#This Row],[Prod2]]-Table1[[#This Row],[Plan Revised]])</f>
        <v>0</v>
      </c>
      <c r="AA2968" s="209">
        <f>IF(ABS(Table1[[#This Row],[Prod2]]-Table1[[#This Row],[Plan Revised]])&gt;Table1[[#This Row],[Plan Revised]],0,IF(Table1[[#This Row],[Plan Revised]]=0,0,1-ABS(Table1[[#This Row],[Prod2]]-Table1[[#This Row],[Plan Revised]])/Table1[[#This Row],[Plan Revised]]))</f>
        <v>1</v>
      </c>
      <c r="AB2968" s="96"/>
      <c r="AC2968" s="98"/>
      <c r="AD2968"/>
      <c r="AF2968"/>
    </row>
    <row r="2969" spans="1:32">
      <c r="A2969" s="90" t="str">
        <f>IF(Table1[Week]=WeekSel,"Yes","No")</f>
        <v>No</v>
      </c>
      <c r="B2969" s="90" t="str">
        <f>IF((Table1[StartDate]&gt;=Date.GraphMin)*(Table1[StartDate]&lt;=Date.GraphMax)=1,"Yes","No")</f>
        <v>No</v>
      </c>
      <c r="C2969" s="90" t="str">
        <f>IF(OR(Table1[[#This Row],[Site]]="FOOD MILLING",Table1[[#This Row],[Site]]="GODACO"), "No", "Yes")</f>
        <v>Yes</v>
      </c>
      <c r="D2969" s="91">
        <f>MAX(DATE(Table1[Year],1,1),DATE(Table1[Year],1,1)-WEEKDAY(DATE(Table1[Year],1,1),2)+(Table1[WeekNum]-1)*7+1)</f>
        <v>44599</v>
      </c>
      <c r="E2969" s="91">
        <f>MIN(DATE(Table1[Year]+1,1,0),DATE(Table1[Year],1,1)-WEEKDAY(DATE(Table1[Year],1,1),2)+Table1[WeekNum]*7)</f>
        <v>44605</v>
      </c>
      <c r="F2969" s="15">
        <v>2022</v>
      </c>
      <c r="G2969" s="90">
        <f t="shared" si="92"/>
        <v>2</v>
      </c>
      <c r="H2969" s="93">
        <v>7</v>
      </c>
      <c r="I2969" s="207" t="str">
        <f>"W" &amp;Table1[[#This Row],[WeekNum]]</f>
        <v>W7</v>
      </c>
      <c r="J2969" s="94" t="str">
        <f t="shared" si="93"/>
        <v>22-W07</v>
      </c>
      <c r="K2969" s="95" t="s">
        <v>689</v>
      </c>
      <c r="L2969" s="4"/>
      <c r="M2969" s="95" t="s">
        <v>72</v>
      </c>
      <c r="N2969" s="266" t="s">
        <v>369</v>
      </c>
      <c r="O2969" s="266" t="s">
        <v>395</v>
      </c>
      <c r="P2969" s="11" t="s">
        <v>396</v>
      </c>
      <c r="Q2969" s="11" t="s">
        <v>421</v>
      </c>
      <c r="R2969" s="96">
        <v>1200</v>
      </c>
      <c r="S2969" s="96">
        <v>1164</v>
      </c>
      <c r="T2969" s="206">
        <f>ABS(Table1[[#This Row],[Prod]]-Table1[[#This Row],[Planned]])</f>
        <v>36</v>
      </c>
      <c r="U2969" s="209">
        <f>IF(ABS(Table1[[#This Row],[Prod]]-Table1[[#This Row],[Planned]])&gt;Table1[[#This Row],[Planned]],0,IF(Table1[[#This Row],[Planned]]=0,0,1-ABS(Table1[[#This Row],[Prod]]-Table1[[#This Row],[Planned]])/Table1[[#This Row],[Planned]]))</f>
        <v>0.97</v>
      </c>
      <c r="V2969" s="92"/>
      <c r="W2969" s="92"/>
      <c r="X2969" s="97">
        <v>1250</v>
      </c>
      <c r="Y2969" s="206">
        <f>Table1[[#This Row],[Prod]]</f>
        <v>1164</v>
      </c>
      <c r="Z2969" s="206">
        <f>ABS(Table1[[#This Row],[Prod2]]-Table1[[#This Row],[Plan Revised]])</f>
        <v>86</v>
      </c>
      <c r="AA2969" s="209">
        <f>IF(ABS(Table1[[#This Row],[Prod2]]-Table1[[#This Row],[Plan Revised]])&gt;Table1[[#This Row],[Plan Revised]],0,IF(Table1[[#This Row],[Plan Revised]]=0,0,1-ABS(Table1[[#This Row],[Prod2]]-Table1[[#This Row],[Plan Revised]])/Table1[[#This Row],[Plan Revised]]))</f>
        <v>0.93120000000000003</v>
      </c>
      <c r="AB2969" s="96"/>
      <c r="AC2969" s="98"/>
      <c r="AD2969"/>
      <c r="AF2969"/>
    </row>
    <row r="2970" spans="1:32">
      <c r="A2970" s="90" t="str">
        <f>IF(Table1[Week]=WeekSel,"Yes","No")</f>
        <v>No</v>
      </c>
      <c r="B2970" s="90" t="str">
        <f>IF((Table1[StartDate]&gt;=Date.GraphMin)*(Table1[StartDate]&lt;=Date.GraphMax)=1,"Yes","No")</f>
        <v>No</v>
      </c>
      <c r="C2970" s="90" t="str">
        <f>IF(OR(Table1[[#This Row],[Site]]="FOOD MILLING",Table1[[#This Row],[Site]]="GODACO"), "No", "Yes")</f>
        <v>Yes</v>
      </c>
      <c r="D2970" s="91">
        <f>MAX(DATE(Table1[Year],1,1),DATE(Table1[Year],1,1)-WEEKDAY(DATE(Table1[Year],1,1),2)+(Table1[WeekNum]-1)*7+1)</f>
        <v>44599</v>
      </c>
      <c r="E2970" s="91">
        <f>MIN(DATE(Table1[Year]+1,1,0),DATE(Table1[Year],1,1)-WEEKDAY(DATE(Table1[Year],1,1),2)+Table1[WeekNum]*7)</f>
        <v>44605</v>
      </c>
      <c r="F2970" s="15">
        <v>2022</v>
      </c>
      <c r="G2970" s="90">
        <f t="shared" si="92"/>
        <v>2</v>
      </c>
      <c r="H2970" s="93">
        <v>7</v>
      </c>
      <c r="I2970" s="207" t="str">
        <f>"W" &amp;Table1[[#This Row],[WeekNum]]</f>
        <v>W7</v>
      </c>
      <c r="J2970" s="94" t="str">
        <f t="shared" si="93"/>
        <v>22-W07</v>
      </c>
      <c r="K2970" s="95" t="s">
        <v>691</v>
      </c>
      <c r="L2970" s="4"/>
      <c r="M2970" s="95" t="s">
        <v>72</v>
      </c>
      <c r="N2970" s="266" t="s">
        <v>369</v>
      </c>
      <c r="O2970" s="266" t="s">
        <v>389</v>
      </c>
      <c r="P2970" s="11" t="s">
        <v>397</v>
      </c>
      <c r="Q2970" s="11" t="s">
        <v>417</v>
      </c>
      <c r="R2970" s="96">
        <v>170</v>
      </c>
      <c r="S2970" s="96">
        <v>179.4</v>
      </c>
      <c r="T2970" s="206">
        <f>ABS(Table1[[#This Row],[Prod]]-Table1[[#This Row],[Planned]])</f>
        <v>9.4000000000000057</v>
      </c>
      <c r="U2970" s="209">
        <f>IF(ABS(Table1[[#This Row],[Prod]]-Table1[[#This Row],[Planned]])&gt;Table1[[#This Row],[Planned]],0,IF(Table1[[#This Row],[Planned]]=0,0,1-ABS(Table1[[#This Row],[Prod]]-Table1[[#This Row],[Planned]])/Table1[[#This Row],[Planned]]))</f>
        <v>0.94470588235294117</v>
      </c>
      <c r="V2970" s="92"/>
      <c r="W2970" s="92"/>
      <c r="X2970" s="97">
        <v>180</v>
      </c>
      <c r="Y2970" s="206">
        <f>Table1[[#This Row],[Prod]]</f>
        <v>179.4</v>
      </c>
      <c r="Z2970" s="206">
        <f>ABS(Table1[[#This Row],[Prod2]]-Table1[[#This Row],[Plan Revised]])</f>
        <v>0.59999999999999432</v>
      </c>
      <c r="AA2970" s="209">
        <f>IF(ABS(Table1[[#This Row],[Prod2]]-Table1[[#This Row],[Plan Revised]])&gt;Table1[[#This Row],[Plan Revised]],0,IF(Table1[[#This Row],[Plan Revised]]=0,0,1-ABS(Table1[[#This Row],[Prod2]]-Table1[[#This Row],[Plan Revised]])/Table1[[#This Row],[Plan Revised]]))</f>
        <v>0.9966666666666667</v>
      </c>
      <c r="AB2970" s="96"/>
      <c r="AC2970" s="98"/>
      <c r="AD2970"/>
      <c r="AF2970"/>
    </row>
    <row r="2971" spans="1:32">
      <c r="A2971" s="90" t="str">
        <f>IF(Table1[Week]=WeekSel,"Yes","No")</f>
        <v>No</v>
      </c>
      <c r="B2971" s="90" t="str">
        <f>IF((Table1[StartDate]&gt;=Date.GraphMin)*(Table1[StartDate]&lt;=Date.GraphMax)=1,"Yes","No")</f>
        <v>No</v>
      </c>
      <c r="C2971" s="90" t="str">
        <f>IF(OR(Table1[[#This Row],[Site]]="FOOD MILLING",Table1[[#This Row],[Site]]="GODACO"), "No", "Yes")</f>
        <v>Yes</v>
      </c>
      <c r="D2971" s="91">
        <f>MAX(DATE(Table1[Year],1,1),DATE(Table1[Year],1,1)-WEEKDAY(DATE(Table1[Year],1,1),2)+(Table1[WeekNum]-1)*7+1)</f>
        <v>44599</v>
      </c>
      <c r="E2971" s="91">
        <f>MIN(DATE(Table1[Year]+1,1,0),DATE(Table1[Year],1,1)-WEEKDAY(DATE(Table1[Year],1,1),2)+Table1[WeekNum]*7)</f>
        <v>44605</v>
      </c>
      <c r="F2971" s="15">
        <v>2022</v>
      </c>
      <c r="G2971" s="90">
        <f t="shared" si="92"/>
        <v>2</v>
      </c>
      <c r="H2971" s="93">
        <v>7</v>
      </c>
      <c r="I2971" s="207" t="str">
        <f>"W" &amp;Table1[[#This Row],[WeekNum]]</f>
        <v>W7</v>
      </c>
      <c r="J2971" s="94" t="str">
        <f t="shared" si="93"/>
        <v>22-W07</v>
      </c>
      <c r="K2971" s="95" t="s">
        <v>692</v>
      </c>
      <c r="L2971" s="4"/>
      <c r="M2971" s="95" t="s">
        <v>72</v>
      </c>
      <c r="N2971" s="266" t="s">
        <v>369</v>
      </c>
      <c r="O2971" s="266" t="s">
        <v>389</v>
      </c>
      <c r="P2971" s="11" t="s">
        <v>397</v>
      </c>
      <c r="Q2971" s="11" t="s">
        <v>417</v>
      </c>
      <c r="R2971" s="96">
        <v>170</v>
      </c>
      <c r="S2971" s="96">
        <v>143.6</v>
      </c>
      <c r="T2971" s="206">
        <f>ABS(Table1[[#This Row],[Prod]]-Table1[[#This Row],[Planned]])</f>
        <v>26.400000000000006</v>
      </c>
      <c r="U2971" s="209">
        <f>IF(ABS(Table1[[#This Row],[Prod]]-Table1[[#This Row],[Planned]])&gt;Table1[[#This Row],[Planned]],0,IF(Table1[[#This Row],[Planned]]=0,0,1-ABS(Table1[[#This Row],[Prod]]-Table1[[#This Row],[Planned]])/Table1[[#This Row],[Planned]]))</f>
        <v>0.8447058823529412</v>
      </c>
      <c r="V2971" s="92"/>
      <c r="W2971" s="92"/>
      <c r="X2971" s="97">
        <v>180</v>
      </c>
      <c r="Y2971" s="206">
        <f>Table1[[#This Row],[Prod]]</f>
        <v>143.6</v>
      </c>
      <c r="Z2971" s="206">
        <f>ABS(Table1[[#This Row],[Prod2]]-Table1[[#This Row],[Plan Revised]])</f>
        <v>36.400000000000006</v>
      </c>
      <c r="AA2971" s="209">
        <f>IF(ABS(Table1[[#This Row],[Prod2]]-Table1[[#This Row],[Plan Revised]])&gt;Table1[[#This Row],[Plan Revised]],0,IF(Table1[[#This Row],[Plan Revised]]=0,0,1-ABS(Table1[[#This Row],[Prod2]]-Table1[[#This Row],[Plan Revised]])/Table1[[#This Row],[Plan Revised]]))</f>
        <v>0.7977777777777777</v>
      </c>
      <c r="AB2971" s="96"/>
      <c r="AC2971" s="98"/>
      <c r="AD2971"/>
      <c r="AF2971"/>
    </row>
    <row r="2972" spans="1:32">
      <c r="A2972" s="90" t="str">
        <f>IF(Table1[Week]=WeekSel,"Yes","No")</f>
        <v>No</v>
      </c>
      <c r="B2972" s="90" t="str">
        <f>IF((Table1[StartDate]&gt;=Date.GraphMin)*(Table1[StartDate]&lt;=Date.GraphMax)=1,"Yes","No")</f>
        <v>No</v>
      </c>
      <c r="C2972" s="90" t="str">
        <f>IF(OR(Table1[[#This Row],[Site]]="FOOD MILLING",Table1[[#This Row],[Site]]="GODACO"), "No", "Yes")</f>
        <v>Yes</v>
      </c>
      <c r="D2972" s="91">
        <f>MAX(DATE(Table1[Year],1,1),DATE(Table1[Year],1,1)-WEEKDAY(DATE(Table1[Year],1,1),2)+(Table1[WeekNum]-1)*7+1)</f>
        <v>44599</v>
      </c>
      <c r="E2972" s="91">
        <f>MIN(DATE(Table1[Year]+1,1,0),DATE(Table1[Year],1,1)-WEEKDAY(DATE(Table1[Year],1,1),2)+Table1[WeekNum]*7)</f>
        <v>44605</v>
      </c>
      <c r="F2972" s="15">
        <v>2022</v>
      </c>
      <c r="G2972" s="90">
        <f t="shared" si="92"/>
        <v>2</v>
      </c>
      <c r="H2972" s="93">
        <v>7</v>
      </c>
      <c r="I2972" s="207" t="str">
        <f>"W" &amp;Table1[[#This Row],[WeekNum]]</f>
        <v>W7</v>
      </c>
      <c r="J2972" s="94" t="str">
        <f t="shared" si="93"/>
        <v>22-W07</v>
      </c>
      <c r="K2972" s="95" t="s">
        <v>693</v>
      </c>
      <c r="L2972" s="4"/>
      <c r="M2972" s="95" t="s">
        <v>72</v>
      </c>
      <c r="N2972" s="266" t="s">
        <v>369</v>
      </c>
      <c r="O2972" s="266" t="s">
        <v>389</v>
      </c>
      <c r="P2972" s="11" t="s">
        <v>397</v>
      </c>
      <c r="Q2972" s="11" t="s">
        <v>417</v>
      </c>
      <c r="R2972" s="96">
        <v>3600</v>
      </c>
      <c r="S2972" s="96">
        <v>4331.5</v>
      </c>
      <c r="T2972" s="206">
        <f>ABS(Table1[[#This Row],[Prod]]-Table1[[#This Row],[Planned]])</f>
        <v>731.5</v>
      </c>
      <c r="U2972" s="209">
        <f>IF(ABS(Table1[[#This Row],[Prod]]-Table1[[#This Row],[Planned]])&gt;Table1[[#This Row],[Planned]],0,IF(Table1[[#This Row],[Planned]]=0,0,1-ABS(Table1[[#This Row],[Prod]]-Table1[[#This Row],[Planned]])/Table1[[#This Row],[Planned]]))</f>
        <v>0.79680555555555554</v>
      </c>
      <c r="V2972" s="92"/>
      <c r="W2972" s="92"/>
      <c r="X2972" s="97">
        <v>4200</v>
      </c>
      <c r="Y2972" s="206">
        <f>Table1[[#This Row],[Prod]]</f>
        <v>4331.5</v>
      </c>
      <c r="Z2972" s="206">
        <f>ABS(Table1[[#This Row],[Prod2]]-Table1[[#This Row],[Plan Revised]])</f>
        <v>131.5</v>
      </c>
      <c r="AA2972" s="209">
        <f>IF(ABS(Table1[[#This Row],[Prod2]]-Table1[[#This Row],[Plan Revised]])&gt;Table1[[#This Row],[Plan Revised]],0,IF(Table1[[#This Row],[Plan Revised]]=0,0,1-ABS(Table1[[#This Row],[Prod2]]-Table1[[#This Row],[Plan Revised]])/Table1[[#This Row],[Plan Revised]]))</f>
        <v>0.96869047619047621</v>
      </c>
      <c r="AB2972" s="96"/>
      <c r="AC2972" s="98"/>
      <c r="AD2972"/>
      <c r="AF2972"/>
    </row>
    <row r="2973" spans="1:32">
      <c r="A2973" s="90" t="str">
        <f>IF(Table1[Week]=WeekSel,"Yes","No")</f>
        <v>No</v>
      </c>
      <c r="B2973" s="90" t="str">
        <f>IF((Table1[StartDate]&gt;=Date.GraphMin)*(Table1[StartDate]&lt;=Date.GraphMax)=1,"Yes","No")</f>
        <v>No</v>
      </c>
      <c r="C2973" s="90" t="str">
        <f>IF(OR(Table1[[#This Row],[Site]]="FOOD MILLING",Table1[[#This Row],[Site]]="GODACO"), "No", "Yes")</f>
        <v>Yes</v>
      </c>
      <c r="D2973" s="91">
        <f>MAX(DATE(Table1[Year],1,1),DATE(Table1[Year],1,1)-WEEKDAY(DATE(Table1[Year],1,1),2)+(Table1[WeekNum]-1)*7+1)</f>
        <v>44599</v>
      </c>
      <c r="E2973" s="91">
        <f>MIN(DATE(Table1[Year]+1,1,0),DATE(Table1[Year],1,1)-WEEKDAY(DATE(Table1[Year],1,1),2)+Table1[WeekNum]*7)</f>
        <v>44605</v>
      </c>
      <c r="F2973" s="15">
        <v>2022</v>
      </c>
      <c r="G2973" s="90">
        <f t="shared" si="92"/>
        <v>2</v>
      </c>
      <c r="H2973" s="93">
        <v>7</v>
      </c>
      <c r="I2973" s="207" t="str">
        <f>"W" &amp;Table1[[#This Row],[WeekNum]]</f>
        <v>W7</v>
      </c>
      <c r="J2973" s="94" t="str">
        <f t="shared" si="93"/>
        <v>22-W07</v>
      </c>
      <c r="K2973" s="95" t="s">
        <v>694</v>
      </c>
      <c r="L2973" s="4"/>
      <c r="M2973" s="95" t="s">
        <v>72</v>
      </c>
      <c r="N2973" s="266" t="s">
        <v>369</v>
      </c>
      <c r="O2973" s="266" t="s">
        <v>395</v>
      </c>
      <c r="P2973" s="11" t="s">
        <v>396</v>
      </c>
      <c r="Q2973" s="11" t="s">
        <v>421</v>
      </c>
      <c r="R2973" s="96">
        <v>200</v>
      </c>
      <c r="S2973" s="96">
        <v>332</v>
      </c>
      <c r="T2973" s="206">
        <f>ABS(Table1[[#This Row],[Prod]]-Table1[[#This Row],[Planned]])</f>
        <v>132</v>
      </c>
      <c r="U2973" s="209">
        <f>IF(ABS(Table1[[#This Row],[Prod]]-Table1[[#This Row],[Planned]])&gt;Table1[[#This Row],[Planned]],0,IF(Table1[[#This Row],[Planned]]=0,0,1-ABS(Table1[[#This Row],[Prod]]-Table1[[#This Row],[Planned]])/Table1[[#This Row],[Planned]]))</f>
        <v>0.33999999999999997</v>
      </c>
      <c r="V2973" s="92"/>
      <c r="W2973" s="92"/>
      <c r="X2973" s="97">
        <v>300</v>
      </c>
      <c r="Y2973" s="206">
        <f>Table1[[#This Row],[Prod]]</f>
        <v>332</v>
      </c>
      <c r="Z2973" s="206">
        <f>ABS(Table1[[#This Row],[Prod2]]-Table1[[#This Row],[Plan Revised]])</f>
        <v>32</v>
      </c>
      <c r="AA2973" s="209">
        <f>IF(ABS(Table1[[#This Row],[Prod2]]-Table1[[#This Row],[Plan Revised]])&gt;Table1[[#This Row],[Plan Revised]],0,IF(Table1[[#This Row],[Plan Revised]]=0,0,1-ABS(Table1[[#This Row],[Prod2]]-Table1[[#This Row],[Plan Revised]])/Table1[[#This Row],[Plan Revised]]))</f>
        <v>0.89333333333333331</v>
      </c>
      <c r="AB2973" s="96"/>
      <c r="AC2973" s="98"/>
      <c r="AD2973"/>
      <c r="AF2973"/>
    </row>
    <row r="2974" spans="1:32">
      <c r="A2974" s="90" t="str">
        <f>IF(Table1[Week]=WeekSel,"Yes","No")</f>
        <v>No</v>
      </c>
      <c r="B2974" s="90" t="str">
        <f>IF((Table1[StartDate]&gt;=Date.GraphMin)*(Table1[StartDate]&lt;=Date.GraphMax)=1,"Yes","No")</f>
        <v>No</v>
      </c>
      <c r="C2974" s="90" t="str">
        <f>IF(OR(Table1[[#This Row],[Site]]="FOOD MILLING",Table1[[#This Row],[Site]]="GODACO"), "No", "Yes")</f>
        <v>Yes</v>
      </c>
      <c r="D2974" s="91">
        <f>MAX(DATE(Table1[Year],1,1),DATE(Table1[Year],1,1)-WEEKDAY(DATE(Table1[Year],1,1),2)+(Table1[WeekNum]-1)*7+1)</f>
        <v>44599</v>
      </c>
      <c r="E2974" s="91">
        <f>MIN(DATE(Table1[Year]+1,1,0),DATE(Table1[Year],1,1)-WEEKDAY(DATE(Table1[Year],1,1),2)+Table1[WeekNum]*7)</f>
        <v>44605</v>
      </c>
      <c r="F2974" s="15">
        <v>2022</v>
      </c>
      <c r="G2974" s="90">
        <f t="shared" si="92"/>
        <v>2</v>
      </c>
      <c r="H2974" s="93">
        <v>7</v>
      </c>
      <c r="I2974" s="207" t="str">
        <f>"W" &amp;Table1[[#This Row],[WeekNum]]</f>
        <v>W7</v>
      </c>
      <c r="J2974" s="94" t="str">
        <f t="shared" si="93"/>
        <v>22-W07</v>
      </c>
      <c r="K2974" s="95" t="s">
        <v>695</v>
      </c>
      <c r="L2974" s="4"/>
      <c r="M2974" s="95" t="s">
        <v>72</v>
      </c>
      <c r="N2974" s="266" t="s">
        <v>369</v>
      </c>
      <c r="O2974" s="266" t="s">
        <v>395</v>
      </c>
      <c r="P2974" s="11" t="s">
        <v>396</v>
      </c>
      <c r="Q2974" s="11" t="s">
        <v>421</v>
      </c>
      <c r="R2974" s="96">
        <v>500</v>
      </c>
      <c r="S2974" s="96">
        <v>392</v>
      </c>
      <c r="T2974" s="206">
        <f>ABS(Table1[[#This Row],[Prod]]-Table1[[#This Row],[Planned]])</f>
        <v>108</v>
      </c>
      <c r="U2974" s="209">
        <f>IF(ABS(Table1[[#This Row],[Prod]]-Table1[[#This Row],[Planned]])&gt;Table1[[#This Row],[Planned]],0,IF(Table1[[#This Row],[Planned]]=0,0,1-ABS(Table1[[#This Row],[Prod]]-Table1[[#This Row],[Planned]])/Table1[[#This Row],[Planned]]))</f>
        <v>0.78400000000000003</v>
      </c>
      <c r="V2974" s="92"/>
      <c r="W2974" s="92"/>
      <c r="X2974" s="97">
        <v>400</v>
      </c>
      <c r="Y2974" s="206">
        <f>Table1[[#This Row],[Prod]]</f>
        <v>392</v>
      </c>
      <c r="Z2974" s="206">
        <f>ABS(Table1[[#This Row],[Prod2]]-Table1[[#This Row],[Plan Revised]])</f>
        <v>8</v>
      </c>
      <c r="AA2974" s="209">
        <f>IF(ABS(Table1[[#This Row],[Prod2]]-Table1[[#This Row],[Plan Revised]])&gt;Table1[[#This Row],[Plan Revised]],0,IF(Table1[[#This Row],[Plan Revised]]=0,0,1-ABS(Table1[[#This Row],[Prod2]]-Table1[[#This Row],[Plan Revised]])/Table1[[#This Row],[Plan Revised]]))</f>
        <v>0.98</v>
      </c>
      <c r="AB2974" s="96"/>
      <c r="AC2974" s="98"/>
      <c r="AD2974"/>
      <c r="AF2974"/>
    </row>
    <row r="2975" spans="1:32">
      <c r="A2975" s="90" t="str">
        <f>IF(Table1[Week]=WeekSel,"Yes","No")</f>
        <v>No</v>
      </c>
      <c r="B2975" s="90" t="str">
        <f>IF((Table1[StartDate]&gt;=Date.GraphMin)*(Table1[StartDate]&lt;=Date.GraphMax)=1,"Yes","No")</f>
        <v>No</v>
      </c>
      <c r="C2975" s="90" t="str">
        <f>IF(OR(Table1[[#This Row],[Site]]="FOOD MILLING",Table1[[#This Row],[Site]]="GODACO"), "No", "Yes")</f>
        <v>Yes</v>
      </c>
      <c r="D2975" s="91">
        <f>MAX(DATE(Table1[Year],1,1),DATE(Table1[Year],1,1)-WEEKDAY(DATE(Table1[Year],1,1),2)+(Table1[WeekNum]-1)*7+1)</f>
        <v>44599</v>
      </c>
      <c r="E2975" s="91">
        <f>MIN(DATE(Table1[Year]+1,1,0),DATE(Table1[Year],1,1)-WEEKDAY(DATE(Table1[Year],1,1),2)+Table1[WeekNum]*7)</f>
        <v>44605</v>
      </c>
      <c r="F2975" s="15">
        <v>2022</v>
      </c>
      <c r="G2975" s="90">
        <f t="shared" si="92"/>
        <v>2</v>
      </c>
      <c r="H2975" s="93">
        <v>7</v>
      </c>
      <c r="I2975" s="207" t="str">
        <f>"W" &amp;Table1[[#This Row],[WeekNum]]</f>
        <v>W7</v>
      </c>
      <c r="J2975" s="94" t="str">
        <f t="shared" si="93"/>
        <v>22-W07</v>
      </c>
      <c r="K2975" s="95" t="s">
        <v>696</v>
      </c>
      <c r="L2975" s="4"/>
      <c r="M2975" s="95" t="s">
        <v>72</v>
      </c>
      <c r="N2975" s="266" t="s">
        <v>369</v>
      </c>
      <c r="O2975" s="266" t="s">
        <v>398</v>
      </c>
      <c r="P2975" s="11" t="s">
        <v>399</v>
      </c>
      <c r="Q2975" s="11" t="s">
        <v>421</v>
      </c>
      <c r="R2975" s="96">
        <v>300</v>
      </c>
      <c r="S2975" s="96">
        <v>319.5</v>
      </c>
      <c r="T2975" s="206">
        <f>ABS(Table1[[#This Row],[Prod]]-Table1[[#This Row],[Planned]])</f>
        <v>19.5</v>
      </c>
      <c r="U2975" s="209">
        <f>IF(ABS(Table1[[#This Row],[Prod]]-Table1[[#This Row],[Planned]])&gt;Table1[[#This Row],[Planned]],0,IF(Table1[[#This Row],[Planned]]=0,0,1-ABS(Table1[[#This Row],[Prod]]-Table1[[#This Row],[Planned]])/Table1[[#This Row],[Planned]]))</f>
        <v>0.93500000000000005</v>
      </c>
      <c r="V2975" s="92"/>
      <c r="W2975" s="92"/>
      <c r="X2975" s="97">
        <v>300</v>
      </c>
      <c r="Y2975" s="206">
        <f>Table1[[#This Row],[Prod]]</f>
        <v>319.5</v>
      </c>
      <c r="Z2975" s="206">
        <f>ABS(Table1[[#This Row],[Prod2]]-Table1[[#This Row],[Plan Revised]])</f>
        <v>19.5</v>
      </c>
      <c r="AA2975" s="209">
        <f>IF(ABS(Table1[[#This Row],[Prod2]]-Table1[[#This Row],[Plan Revised]])&gt;Table1[[#This Row],[Plan Revised]],0,IF(Table1[[#This Row],[Plan Revised]]=0,0,1-ABS(Table1[[#This Row],[Prod2]]-Table1[[#This Row],[Plan Revised]])/Table1[[#This Row],[Plan Revised]]))</f>
        <v>0.93500000000000005</v>
      </c>
      <c r="AB2975" s="96"/>
      <c r="AC2975" s="98"/>
      <c r="AD2975"/>
      <c r="AF2975"/>
    </row>
    <row r="2976" spans="1:32">
      <c r="A2976" s="90" t="str">
        <f>IF(Table1[Week]=WeekSel,"Yes","No")</f>
        <v>No</v>
      </c>
      <c r="B2976" s="90" t="str">
        <f>IF((Table1[StartDate]&gt;=Date.GraphMin)*(Table1[StartDate]&lt;=Date.GraphMax)=1,"Yes","No")</f>
        <v>No</v>
      </c>
      <c r="C2976" s="90" t="str">
        <f>IF(OR(Table1[[#This Row],[Site]]="FOOD MILLING",Table1[[#This Row],[Site]]="GODACO"), "No", "Yes")</f>
        <v>Yes</v>
      </c>
      <c r="D2976" s="91">
        <f>MAX(DATE(Table1[Year],1,1),DATE(Table1[Year],1,1)-WEEKDAY(DATE(Table1[Year],1,1),2)+(Table1[WeekNum]-1)*7+1)</f>
        <v>44599</v>
      </c>
      <c r="E2976" s="91">
        <f>MIN(DATE(Table1[Year]+1,1,0),DATE(Table1[Year],1,1)-WEEKDAY(DATE(Table1[Year],1,1),2)+Table1[WeekNum]*7)</f>
        <v>44605</v>
      </c>
      <c r="F2976" s="15">
        <v>2022</v>
      </c>
      <c r="G2976" s="90">
        <f t="shared" si="92"/>
        <v>2</v>
      </c>
      <c r="H2976" s="93">
        <v>7</v>
      </c>
      <c r="I2976" s="207" t="str">
        <f>"W" &amp;Table1[[#This Row],[WeekNum]]</f>
        <v>W7</v>
      </c>
      <c r="J2976" s="94" t="str">
        <f t="shared" si="93"/>
        <v>22-W07</v>
      </c>
      <c r="K2976" s="95" t="s">
        <v>697</v>
      </c>
      <c r="L2976" s="4"/>
      <c r="M2976" s="95" t="s">
        <v>72</v>
      </c>
      <c r="N2976" s="266" t="s">
        <v>369</v>
      </c>
      <c r="O2976" s="266" t="s">
        <v>391</v>
      </c>
      <c r="P2976" s="11" t="s">
        <v>393</v>
      </c>
      <c r="Q2976" s="11" t="s">
        <v>421</v>
      </c>
      <c r="R2976" s="96">
        <v>0</v>
      </c>
      <c r="S2976" s="96">
        <v>0</v>
      </c>
      <c r="T2976" s="206">
        <f>ABS(Table1[[#This Row],[Prod]]-Table1[[#This Row],[Planned]])</f>
        <v>0</v>
      </c>
      <c r="U2976" s="209">
        <f>IF(ABS(Table1[[#This Row],[Prod]]-Table1[[#This Row],[Planned]])&gt;Table1[[#This Row],[Planned]],0,IF(Table1[[#This Row],[Planned]]=0,0,1-ABS(Table1[[#This Row],[Prod]]-Table1[[#This Row],[Planned]])/Table1[[#This Row],[Planned]]))</f>
        <v>0</v>
      </c>
      <c r="V2976" s="92"/>
      <c r="W2976" s="92"/>
      <c r="X2976" s="97">
        <v>0</v>
      </c>
      <c r="Y2976" s="206">
        <f>Table1[[#This Row],[Prod]]</f>
        <v>0</v>
      </c>
      <c r="Z2976" s="206">
        <f>ABS(Table1[[#This Row],[Prod2]]-Table1[[#This Row],[Plan Revised]])</f>
        <v>0</v>
      </c>
      <c r="AA2976" s="209">
        <f>IF(ABS(Table1[[#This Row],[Prod2]]-Table1[[#This Row],[Plan Revised]])&gt;Table1[[#This Row],[Plan Revised]],0,IF(Table1[[#This Row],[Plan Revised]]=0,0,1-ABS(Table1[[#This Row],[Prod2]]-Table1[[#This Row],[Plan Revised]])/Table1[[#This Row],[Plan Revised]]))</f>
        <v>0</v>
      </c>
      <c r="AB2976" s="96"/>
      <c r="AC2976" s="98"/>
      <c r="AD2976"/>
      <c r="AF2976"/>
    </row>
    <row r="2977" spans="1:32">
      <c r="A2977" s="90" t="str">
        <f>IF(Table1[Week]=WeekSel,"Yes","No")</f>
        <v>No</v>
      </c>
      <c r="B2977" s="90" t="str">
        <f>IF((Table1[StartDate]&gt;=Date.GraphMin)*(Table1[StartDate]&lt;=Date.GraphMax)=1,"Yes","No")</f>
        <v>No</v>
      </c>
      <c r="C2977" s="90" t="str">
        <f>IF(OR(Table1[[#This Row],[Site]]="FOOD MILLING",Table1[[#This Row],[Site]]="GODACO"), "No", "Yes")</f>
        <v>Yes</v>
      </c>
      <c r="D2977" s="91">
        <f>MAX(DATE(Table1[Year],1,1),DATE(Table1[Year],1,1)-WEEKDAY(DATE(Table1[Year],1,1),2)+(Table1[WeekNum]-1)*7+1)</f>
        <v>44599</v>
      </c>
      <c r="E2977" s="91">
        <f>MIN(DATE(Table1[Year]+1,1,0),DATE(Table1[Year],1,1)-WEEKDAY(DATE(Table1[Year],1,1),2)+Table1[WeekNum]*7)</f>
        <v>44605</v>
      </c>
      <c r="F2977" s="15">
        <v>2022</v>
      </c>
      <c r="G2977" s="90">
        <f t="shared" si="92"/>
        <v>2</v>
      </c>
      <c r="H2977" s="93">
        <v>7</v>
      </c>
      <c r="I2977" s="207" t="str">
        <f>"W" &amp;Table1[[#This Row],[WeekNum]]</f>
        <v>W7</v>
      </c>
      <c r="J2977" s="94" t="str">
        <f t="shared" si="93"/>
        <v>22-W07</v>
      </c>
      <c r="K2977" s="95" t="s">
        <v>698</v>
      </c>
      <c r="L2977" s="4"/>
      <c r="M2977" s="95" t="s">
        <v>72</v>
      </c>
      <c r="N2977" s="266" t="s">
        <v>369</v>
      </c>
      <c r="O2977" s="266" t="s">
        <v>398</v>
      </c>
      <c r="P2977" s="11" t="s">
        <v>399</v>
      </c>
      <c r="Q2977" s="11" t="s">
        <v>421</v>
      </c>
      <c r="R2977" s="96">
        <v>0</v>
      </c>
      <c r="S2977" s="96">
        <v>0</v>
      </c>
      <c r="T2977" s="206">
        <f>ABS(Table1[[#This Row],[Prod]]-Table1[[#This Row],[Planned]])</f>
        <v>0</v>
      </c>
      <c r="U2977" s="209">
        <f>IF(ABS(Table1[[#This Row],[Prod]]-Table1[[#This Row],[Planned]])&gt;Table1[[#This Row],[Planned]],0,IF(Table1[[#This Row],[Planned]]=0,0,1-ABS(Table1[[#This Row],[Prod]]-Table1[[#This Row],[Planned]])/Table1[[#This Row],[Planned]]))</f>
        <v>0</v>
      </c>
      <c r="V2977" s="92"/>
      <c r="W2977" s="92"/>
      <c r="X2977" s="97">
        <v>0</v>
      </c>
      <c r="Y2977" s="206">
        <f>Table1[[#This Row],[Prod]]</f>
        <v>0</v>
      </c>
      <c r="Z2977" s="206">
        <f>ABS(Table1[[#This Row],[Prod2]]-Table1[[#This Row],[Plan Revised]])</f>
        <v>0</v>
      </c>
      <c r="AA2977" s="209">
        <f>IF(ABS(Table1[[#This Row],[Prod2]]-Table1[[#This Row],[Plan Revised]])&gt;Table1[[#This Row],[Plan Revised]],0,IF(Table1[[#This Row],[Plan Revised]]=0,0,1-ABS(Table1[[#This Row],[Prod2]]-Table1[[#This Row],[Plan Revised]])/Table1[[#This Row],[Plan Revised]]))</f>
        <v>0</v>
      </c>
      <c r="AB2977" s="96"/>
      <c r="AC2977" s="98"/>
      <c r="AD2977"/>
      <c r="AF2977"/>
    </row>
    <row r="2978" spans="1:32">
      <c r="A2978" s="90" t="str">
        <f>IF(Table1[Week]=WeekSel,"Yes","No")</f>
        <v>No</v>
      </c>
      <c r="B2978" s="90" t="str">
        <f>IF((Table1[StartDate]&gt;=Date.GraphMin)*(Table1[StartDate]&lt;=Date.GraphMax)=1,"Yes","No")</f>
        <v>No</v>
      </c>
      <c r="C2978" s="90" t="str">
        <f>IF(OR(Table1[[#This Row],[Site]]="FOOD MILLING",Table1[[#This Row],[Site]]="GODACO"), "No", "Yes")</f>
        <v>Yes</v>
      </c>
      <c r="D2978" s="91">
        <f>MAX(DATE(Table1[Year],1,1),DATE(Table1[Year],1,1)-WEEKDAY(DATE(Table1[Year],1,1),2)+(Table1[WeekNum]-1)*7+1)</f>
        <v>44599</v>
      </c>
      <c r="E2978" s="91">
        <f>MIN(DATE(Table1[Year]+1,1,0),DATE(Table1[Year],1,1)-WEEKDAY(DATE(Table1[Year],1,1),2)+Table1[WeekNum]*7)</f>
        <v>44605</v>
      </c>
      <c r="F2978" s="15">
        <v>2022</v>
      </c>
      <c r="G2978" s="90">
        <f t="shared" si="92"/>
        <v>2</v>
      </c>
      <c r="H2978" s="93">
        <v>7</v>
      </c>
      <c r="I2978" s="207" t="str">
        <f>"W" &amp;Table1[[#This Row],[WeekNum]]</f>
        <v>W7</v>
      </c>
      <c r="J2978" s="94" t="str">
        <f t="shared" si="93"/>
        <v>22-W07</v>
      </c>
      <c r="K2978" s="95" t="s">
        <v>699</v>
      </c>
      <c r="L2978" s="4"/>
      <c r="M2978" s="95" t="s">
        <v>72</v>
      </c>
      <c r="N2978" s="266" t="s">
        <v>369</v>
      </c>
      <c r="O2978" s="266" t="s">
        <v>398</v>
      </c>
      <c r="P2978" s="11" t="s">
        <v>399</v>
      </c>
      <c r="Q2978" s="11" t="s">
        <v>421</v>
      </c>
      <c r="R2978" s="96">
        <v>600</v>
      </c>
      <c r="S2978" s="96">
        <v>506.3</v>
      </c>
      <c r="T2978" s="206">
        <f>ABS(Table1[[#This Row],[Prod]]-Table1[[#This Row],[Planned]])</f>
        <v>93.699999999999989</v>
      </c>
      <c r="U2978" s="209">
        <f>IF(ABS(Table1[[#This Row],[Prod]]-Table1[[#This Row],[Planned]])&gt;Table1[[#This Row],[Planned]],0,IF(Table1[[#This Row],[Planned]]=0,0,1-ABS(Table1[[#This Row],[Prod]]-Table1[[#This Row],[Planned]])/Table1[[#This Row],[Planned]]))</f>
        <v>0.84383333333333332</v>
      </c>
      <c r="V2978" s="92"/>
      <c r="W2978" s="92"/>
      <c r="X2978" s="97">
        <v>500</v>
      </c>
      <c r="Y2978" s="206">
        <f>Table1[[#This Row],[Prod]]</f>
        <v>506.3</v>
      </c>
      <c r="Z2978" s="206">
        <f>ABS(Table1[[#This Row],[Prod2]]-Table1[[#This Row],[Plan Revised]])</f>
        <v>6.3000000000000114</v>
      </c>
      <c r="AA2978" s="209">
        <f>IF(ABS(Table1[[#This Row],[Prod2]]-Table1[[#This Row],[Plan Revised]])&gt;Table1[[#This Row],[Plan Revised]],0,IF(Table1[[#This Row],[Plan Revised]]=0,0,1-ABS(Table1[[#This Row],[Prod2]]-Table1[[#This Row],[Plan Revised]])/Table1[[#This Row],[Plan Revised]]))</f>
        <v>0.98739999999999994</v>
      </c>
      <c r="AB2978" s="96"/>
      <c r="AC2978" s="98"/>
      <c r="AD2978"/>
      <c r="AF2978"/>
    </row>
    <row r="2979" spans="1:32">
      <c r="A2979" s="90" t="str">
        <f>IF(Table1[Week]=WeekSel,"Yes","No")</f>
        <v>No</v>
      </c>
      <c r="B2979" s="90" t="str">
        <f>IF((Table1[StartDate]&gt;=Date.GraphMin)*(Table1[StartDate]&lt;=Date.GraphMax)=1,"Yes","No")</f>
        <v>No</v>
      </c>
      <c r="C2979" s="90" t="str">
        <f>IF(OR(Table1[[#This Row],[Site]]="FOOD MILLING",Table1[[#This Row],[Site]]="GODACO"), "No", "Yes")</f>
        <v>Yes</v>
      </c>
      <c r="D2979" s="91">
        <f>MAX(DATE(Table1[Year],1,1),DATE(Table1[Year],1,1)-WEEKDAY(DATE(Table1[Year],1,1),2)+(Table1[WeekNum]-1)*7+1)</f>
        <v>44599</v>
      </c>
      <c r="E2979" s="91">
        <f>MIN(DATE(Table1[Year]+1,1,0),DATE(Table1[Year],1,1)-WEEKDAY(DATE(Table1[Year],1,1),2)+Table1[WeekNum]*7)</f>
        <v>44605</v>
      </c>
      <c r="F2979" s="15">
        <v>2022</v>
      </c>
      <c r="G2979" s="90">
        <f t="shared" si="92"/>
        <v>2</v>
      </c>
      <c r="H2979" s="93">
        <v>7</v>
      </c>
      <c r="I2979" s="207" t="str">
        <f>"W" &amp;Table1[[#This Row],[WeekNum]]</f>
        <v>W7</v>
      </c>
      <c r="J2979" s="94" t="str">
        <f t="shared" si="93"/>
        <v>22-W07</v>
      </c>
      <c r="K2979" s="95" t="s">
        <v>700</v>
      </c>
      <c r="L2979" s="4"/>
      <c r="M2979" s="95" t="s">
        <v>72</v>
      </c>
      <c r="N2979" s="266" t="s">
        <v>369</v>
      </c>
      <c r="O2979" s="266" t="s">
        <v>398</v>
      </c>
      <c r="P2979" s="11" t="s">
        <v>399</v>
      </c>
      <c r="Q2979" s="11" t="s">
        <v>421</v>
      </c>
      <c r="R2979" s="96">
        <v>3550</v>
      </c>
      <c r="S2979" s="96">
        <v>4350.5</v>
      </c>
      <c r="T2979" s="206">
        <f>ABS(Table1[[#This Row],[Prod]]-Table1[[#This Row],[Planned]])</f>
        <v>800.5</v>
      </c>
      <c r="U2979" s="209">
        <f>IF(ABS(Table1[[#This Row],[Prod]]-Table1[[#This Row],[Planned]])&gt;Table1[[#This Row],[Planned]],0,IF(Table1[[#This Row],[Planned]]=0,0,1-ABS(Table1[[#This Row],[Prod]]-Table1[[#This Row],[Planned]])/Table1[[#This Row],[Planned]]))</f>
        <v>0.77450704225352118</v>
      </c>
      <c r="V2979" s="92"/>
      <c r="W2979" s="92"/>
      <c r="X2979" s="97">
        <v>5580</v>
      </c>
      <c r="Y2979" s="206">
        <f>Table1[[#This Row],[Prod]]</f>
        <v>4350.5</v>
      </c>
      <c r="Z2979" s="206">
        <f>ABS(Table1[[#This Row],[Prod2]]-Table1[[#This Row],[Plan Revised]])</f>
        <v>1229.5</v>
      </c>
      <c r="AA2979" s="209">
        <f>IF(ABS(Table1[[#This Row],[Prod2]]-Table1[[#This Row],[Plan Revised]])&gt;Table1[[#This Row],[Plan Revised]],0,IF(Table1[[#This Row],[Plan Revised]]=0,0,1-ABS(Table1[[#This Row],[Prod2]]-Table1[[#This Row],[Plan Revised]])/Table1[[#This Row],[Plan Revised]]))</f>
        <v>0.77965949820788527</v>
      </c>
      <c r="AB2979" s="96"/>
      <c r="AC2979" s="98"/>
      <c r="AD2979"/>
      <c r="AF2979"/>
    </row>
    <row r="2980" spans="1:32">
      <c r="A2980" s="90" t="str">
        <f>IF(Table1[Week]=WeekSel,"Yes","No")</f>
        <v>No</v>
      </c>
      <c r="B2980" s="90" t="str">
        <f>IF((Table1[StartDate]&gt;=Date.GraphMin)*(Table1[StartDate]&lt;=Date.GraphMax)=1,"Yes","No")</f>
        <v>No</v>
      </c>
      <c r="C2980" s="90" t="str">
        <f>IF(OR(Table1[[#This Row],[Site]]="FOOD MILLING",Table1[[#This Row],[Site]]="GODACO"), "No", "Yes")</f>
        <v>Yes</v>
      </c>
      <c r="D2980" s="91">
        <f>MAX(DATE(Table1[Year],1,1),DATE(Table1[Year],1,1)-WEEKDAY(DATE(Table1[Year],1,1),2)+(Table1[WeekNum]-1)*7+1)</f>
        <v>44599</v>
      </c>
      <c r="E2980" s="91">
        <f>MIN(DATE(Table1[Year]+1,1,0),DATE(Table1[Year],1,1)-WEEKDAY(DATE(Table1[Year],1,1),2)+Table1[WeekNum]*7)</f>
        <v>44605</v>
      </c>
      <c r="F2980" s="15">
        <v>2022</v>
      </c>
      <c r="G2980" s="90">
        <f t="shared" si="92"/>
        <v>2</v>
      </c>
      <c r="H2980" s="93">
        <v>7</v>
      </c>
      <c r="I2980" s="207" t="str">
        <f>"W" &amp;Table1[[#This Row],[WeekNum]]</f>
        <v>W7</v>
      </c>
      <c r="J2980" s="94" t="str">
        <f t="shared" si="93"/>
        <v>22-W07</v>
      </c>
      <c r="K2980" s="95" t="s">
        <v>701</v>
      </c>
      <c r="L2980" s="4"/>
      <c r="M2980" s="95" t="s">
        <v>72</v>
      </c>
      <c r="N2980" s="266" t="s">
        <v>369</v>
      </c>
      <c r="O2980" s="266" t="s">
        <v>398</v>
      </c>
      <c r="P2980" s="11" t="s">
        <v>399</v>
      </c>
      <c r="Q2980" s="11" t="s">
        <v>421</v>
      </c>
      <c r="R2980" s="96">
        <v>200</v>
      </c>
      <c r="S2980" s="96">
        <v>0</v>
      </c>
      <c r="T2980" s="206">
        <f>ABS(Table1[[#This Row],[Prod]]-Table1[[#This Row],[Planned]])</f>
        <v>200</v>
      </c>
      <c r="U2980" s="209">
        <f>IF(ABS(Table1[[#This Row],[Prod]]-Table1[[#This Row],[Planned]])&gt;Table1[[#This Row],[Planned]],0,IF(Table1[[#This Row],[Planned]]=0,0,1-ABS(Table1[[#This Row],[Prod]]-Table1[[#This Row],[Planned]])/Table1[[#This Row],[Planned]]))</f>
        <v>0</v>
      </c>
      <c r="V2980" s="92"/>
      <c r="W2980" s="92"/>
      <c r="X2980" s="97">
        <v>0</v>
      </c>
      <c r="Y2980" s="206">
        <f>Table1[[#This Row],[Prod]]</f>
        <v>0</v>
      </c>
      <c r="Z2980" s="206">
        <f>ABS(Table1[[#This Row],[Prod2]]-Table1[[#This Row],[Plan Revised]])</f>
        <v>0</v>
      </c>
      <c r="AA2980" s="209">
        <f>IF(ABS(Table1[[#This Row],[Prod2]]-Table1[[#This Row],[Plan Revised]])&gt;Table1[[#This Row],[Plan Revised]],0,IF(Table1[[#This Row],[Plan Revised]]=0,0,1-ABS(Table1[[#This Row],[Prod2]]-Table1[[#This Row],[Plan Revised]])/Table1[[#This Row],[Plan Revised]]))</f>
        <v>0</v>
      </c>
      <c r="AB2980" s="96"/>
      <c r="AC2980" s="98"/>
      <c r="AD2980"/>
      <c r="AF2980"/>
    </row>
    <row r="2981" spans="1:32">
      <c r="A2981" s="90" t="str">
        <f>IF(Table1[Week]=WeekSel,"Yes","No")</f>
        <v>No</v>
      </c>
      <c r="B2981" s="90" t="str">
        <f>IF((Table1[StartDate]&gt;=Date.GraphMin)*(Table1[StartDate]&lt;=Date.GraphMax)=1,"Yes","No")</f>
        <v>No</v>
      </c>
      <c r="C2981" s="90" t="str">
        <f>IF(OR(Table1[[#This Row],[Site]]="FOOD MILLING",Table1[[#This Row],[Site]]="GODACO"), "No", "Yes")</f>
        <v>Yes</v>
      </c>
      <c r="D2981" s="91">
        <f>MAX(DATE(Table1[Year],1,1),DATE(Table1[Year],1,1)-WEEKDAY(DATE(Table1[Year],1,1),2)+(Table1[WeekNum]-1)*7+1)</f>
        <v>44599</v>
      </c>
      <c r="E2981" s="91">
        <f>MIN(DATE(Table1[Year]+1,1,0),DATE(Table1[Year],1,1)-WEEKDAY(DATE(Table1[Year],1,1),2)+Table1[WeekNum]*7)</f>
        <v>44605</v>
      </c>
      <c r="F2981" s="15">
        <v>2022</v>
      </c>
      <c r="G2981" s="90">
        <f t="shared" si="92"/>
        <v>2</v>
      </c>
      <c r="H2981" s="93">
        <v>7</v>
      </c>
      <c r="I2981" s="207" t="str">
        <f>"W" &amp;Table1[[#This Row],[WeekNum]]</f>
        <v>W7</v>
      </c>
      <c r="J2981" s="94" t="str">
        <f t="shared" si="93"/>
        <v>22-W07</v>
      </c>
      <c r="K2981" s="95" t="s">
        <v>702</v>
      </c>
      <c r="L2981" s="4"/>
      <c r="M2981" s="95" t="s">
        <v>72</v>
      </c>
      <c r="N2981" s="266" t="s">
        <v>369</v>
      </c>
      <c r="O2981" s="266" t="s">
        <v>398</v>
      </c>
      <c r="P2981" s="11" t="s">
        <v>399</v>
      </c>
      <c r="Q2981" s="11" t="s">
        <v>421</v>
      </c>
      <c r="R2981" s="96">
        <v>450</v>
      </c>
      <c r="S2981" s="96">
        <v>434.9</v>
      </c>
      <c r="T2981" s="206">
        <f>ABS(Table1[[#This Row],[Prod]]-Table1[[#This Row],[Planned]])</f>
        <v>15.100000000000023</v>
      </c>
      <c r="U2981" s="209">
        <f>IF(ABS(Table1[[#This Row],[Prod]]-Table1[[#This Row],[Planned]])&gt;Table1[[#This Row],[Planned]],0,IF(Table1[[#This Row],[Planned]]=0,0,1-ABS(Table1[[#This Row],[Prod]]-Table1[[#This Row],[Planned]])/Table1[[#This Row],[Planned]]))</f>
        <v>0.96644444444444444</v>
      </c>
      <c r="V2981" s="92"/>
      <c r="W2981" s="92"/>
      <c r="X2981" s="97">
        <v>430</v>
      </c>
      <c r="Y2981" s="206">
        <f>Table1[[#This Row],[Prod]]</f>
        <v>434.9</v>
      </c>
      <c r="Z2981" s="206">
        <f>ABS(Table1[[#This Row],[Prod2]]-Table1[[#This Row],[Plan Revised]])</f>
        <v>4.8999999999999773</v>
      </c>
      <c r="AA2981" s="209">
        <f>IF(ABS(Table1[[#This Row],[Prod2]]-Table1[[#This Row],[Plan Revised]])&gt;Table1[[#This Row],[Plan Revised]],0,IF(Table1[[#This Row],[Plan Revised]]=0,0,1-ABS(Table1[[#This Row],[Prod2]]-Table1[[#This Row],[Plan Revised]])/Table1[[#This Row],[Plan Revised]]))</f>
        <v>0.98860465116279073</v>
      </c>
      <c r="AB2981" s="96"/>
      <c r="AC2981" s="98"/>
      <c r="AD2981"/>
      <c r="AF2981"/>
    </row>
    <row r="2982" spans="1:32">
      <c r="A2982" s="90" t="str">
        <f>IF(Table1[Week]=WeekSel,"Yes","No")</f>
        <v>No</v>
      </c>
      <c r="B2982" s="90" t="str">
        <f>IF((Table1[StartDate]&gt;=Date.GraphMin)*(Table1[StartDate]&lt;=Date.GraphMax)=1,"Yes","No")</f>
        <v>No</v>
      </c>
      <c r="C2982" s="90" t="str">
        <f>IF(OR(Table1[[#This Row],[Site]]="FOOD MILLING",Table1[[#This Row],[Site]]="GODACO"), "No", "Yes")</f>
        <v>Yes</v>
      </c>
      <c r="D2982" s="91">
        <f>MAX(DATE(Table1[Year],1,1),DATE(Table1[Year],1,1)-WEEKDAY(DATE(Table1[Year],1,1),2)+(Table1[WeekNum]-1)*7+1)</f>
        <v>44599</v>
      </c>
      <c r="E2982" s="91">
        <f>MIN(DATE(Table1[Year]+1,1,0),DATE(Table1[Year],1,1)-WEEKDAY(DATE(Table1[Year],1,1),2)+Table1[WeekNum]*7)</f>
        <v>44605</v>
      </c>
      <c r="F2982" s="15">
        <v>2022</v>
      </c>
      <c r="G2982" s="90">
        <f t="shared" si="92"/>
        <v>2</v>
      </c>
      <c r="H2982" s="93">
        <v>7</v>
      </c>
      <c r="I2982" s="207" t="str">
        <f>"W" &amp;Table1[[#This Row],[WeekNum]]</f>
        <v>W7</v>
      </c>
      <c r="J2982" s="94" t="str">
        <f t="shared" si="93"/>
        <v>22-W07</v>
      </c>
      <c r="K2982" s="95" t="s">
        <v>703</v>
      </c>
      <c r="L2982" s="4"/>
      <c r="M2982" s="95" t="s">
        <v>72</v>
      </c>
      <c r="N2982" s="266" t="s">
        <v>369</v>
      </c>
      <c r="O2982" s="266" t="s">
        <v>398</v>
      </c>
      <c r="P2982" s="11" t="s">
        <v>399</v>
      </c>
      <c r="Q2982" s="11" t="s">
        <v>421</v>
      </c>
      <c r="R2982" s="96">
        <v>450</v>
      </c>
      <c r="S2982" s="96">
        <v>451.9</v>
      </c>
      <c r="T2982" s="206">
        <f>ABS(Table1[[#This Row],[Prod]]-Table1[[#This Row],[Planned]])</f>
        <v>1.8999999999999773</v>
      </c>
      <c r="U2982" s="209">
        <f>IF(ABS(Table1[[#This Row],[Prod]]-Table1[[#This Row],[Planned]])&gt;Table1[[#This Row],[Planned]],0,IF(Table1[[#This Row],[Planned]]=0,0,1-ABS(Table1[[#This Row],[Prod]]-Table1[[#This Row],[Planned]])/Table1[[#This Row],[Planned]]))</f>
        <v>0.99577777777777787</v>
      </c>
      <c r="V2982" s="92"/>
      <c r="W2982" s="92"/>
      <c r="X2982" s="97">
        <v>450</v>
      </c>
      <c r="Y2982" s="206">
        <f>Table1[[#This Row],[Prod]]</f>
        <v>451.9</v>
      </c>
      <c r="Z2982" s="206">
        <f>ABS(Table1[[#This Row],[Prod2]]-Table1[[#This Row],[Plan Revised]])</f>
        <v>1.8999999999999773</v>
      </c>
      <c r="AA2982" s="209">
        <f>IF(ABS(Table1[[#This Row],[Prod2]]-Table1[[#This Row],[Plan Revised]])&gt;Table1[[#This Row],[Plan Revised]],0,IF(Table1[[#This Row],[Plan Revised]]=0,0,1-ABS(Table1[[#This Row],[Prod2]]-Table1[[#This Row],[Plan Revised]])/Table1[[#This Row],[Plan Revised]]))</f>
        <v>0.99577777777777787</v>
      </c>
      <c r="AB2982" s="96"/>
      <c r="AC2982" s="98"/>
      <c r="AD2982"/>
      <c r="AF2982"/>
    </row>
    <row r="2983" spans="1:32">
      <c r="A2983" s="90" t="str">
        <f>IF(Table1[Week]=WeekSel,"Yes","No")</f>
        <v>No</v>
      </c>
      <c r="B2983" s="90" t="str">
        <f>IF((Table1[StartDate]&gt;=Date.GraphMin)*(Table1[StartDate]&lt;=Date.GraphMax)=1,"Yes","No")</f>
        <v>No</v>
      </c>
      <c r="C2983" s="90" t="str">
        <f>IF(OR(Table1[[#This Row],[Site]]="FOOD MILLING",Table1[[#This Row],[Site]]="GODACO"), "No", "Yes")</f>
        <v>Yes</v>
      </c>
      <c r="D2983" s="91">
        <f>MAX(DATE(Table1[Year],1,1),DATE(Table1[Year],1,1)-WEEKDAY(DATE(Table1[Year],1,1),2)+(Table1[WeekNum]-1)*7+1)</f>
        <v>44599</v>
      </c>
      <c r="E2983" s="91">
        <f>MIN(DATE(Table1[Year]+1,1,0),DATE(Table1[Year],1,1)-WEEKDAY(DATE(Table1[Year],1,1),2)+Table1[WeekNum]*7)</f>
        <v>44605</v>
      </c>
      <c r="F2983" s="15">
        <v>2022</v>
      </c>
      <c r="G2983" s="90">
        <f t="shared" si="92"/>
        <v>2</v>
      </c>
      <c r="H2983" s="93">
        <v>7</v>
      </c>
      <c r="I2983" s="207" t="str">
        <f>"W" &amp;Table1[[#This Row],[WeekNum]]</f>
        <v>W7</v>
      </c>
      <c r="J2983" s="94" t="str">
        <f t="shared" si="93"/>
        <v>22-W07</v>
      </c>
      <c r="K2983" s="95" t="s">
        <v>704</v>
      </c>
      <c r="L2983" s="4"/>
      <c r="M2983" s="95" t="s">
        <v>72</v>
      </c>
      <c r="N2983" s="266" t="s">
        <v>369</v>
      </c>
      <c r="O2983" s="266" t="s">
        <v>398</v>
      </c>
      <c r="P2983" s="11" t="s">
        <v>399</v>
      </c>
      <c r="Q2983" s="11" t="s">
        <v>421</v>
      </c>
      <c r="R2983" s="96">
        <v>1100</v>
      </c>
      <c r="S2983" s="96">
        <v>953</v>
      </c>
      <c r="T2983" s="206">
        <f>ABS(Table1[[#This Row],[Prod]]-Table1[[#This Row],[Planned]])</f>
        <v>147</v>
      </c>
      <c r="U2983" s="209">
        <f>IF(ABS(Table1[[#This Row],[Prod]]-Table1[[#This Row],[Planned]])&gt;Table1[[#This Row],[Planned]],0,IF(Table1[[#This Row],[Planned]]=0,0,1-ABS(Table1[[#This Row],[Prod]]-Table1[[#This Row],[Planned]])/Table1[[#This Row],[Planned]]))</f>
        <v>0.86636363636363634</v>
      </c>
      <c r="V2983" s="92"/>
      <c r="W2983" s="92"/>
      <c r="X2983" s="97">
        <v>1250</v>
      </c>
      <c r="Y2983" s="206">
        <f>Table1[[#This Row],[Prod]]</f>
        <v>953</v>
      </c>
      <c r="Z2983" s="206">
        <f>ABS(Table1[[#This Row],[Prod2]]-Table1[[#This Row],[Plan Revised]])</f>
        <v>297</v>
      </c>
      <c r="AA2983" s="209">
        <f>IF(ABS(Table1[[#This Row],[Prod2]]-Table1[[#This Row],[Plan Revised]])&gt;Table1[[#This Row],[Plan Revised]],0,IF(Table1[[#This Row],[Plan Revised]]=0,0,1-ABS(Table1[[#This Row],[Prod2]]-Table1[[#This Row],[Plan Revised]])/Table1[[#This Row],[Plan Revised]]))</f>
        <v>0.76239999999999997</v>
      </c>
      <c r="AB2983" s="96"/>
      <c r="AC2983" s="98"/>
      <c r="AD2983"/>
      <c r="AF2983"/>
    </row>
    <row r="2984" spans="1:32">
      <c r="A2984" s="90" t="str">
        <f>IF(Table1[Week]=WeekSel,"Yes","No")</f>
        <v>No</v>
      </c>
      <c r="B2984" s="90" t="str">
        <f>IF((Table1[StartDate]&gt;=Date.GraphMin)*(Table1[StartDate]&lt;=Date.GraphMax)=1,"Yes","No")</f>
        <v>No</v>
      </c>
      <c r="C2984" s="90" t="str">
        <f>IF(OR(Table1[[#This Row],[Site]]="FOOD MILLING",Table1[[#This Row],[Site]]="GODACO"), "No", "Yes")</f>
        <v>Yes</v>
      </c>
      <c r="D2984" s="91">
        <f>MAX(DATE(Table1[Year],1,1),DATE(Table1[Year],1,1)-WEEKDAY(DATE(Table1[Year],1,1),2)+(Table1[WeekNum]-1)*7+1)</f>
        <v>44599</v>
      </c>
      <c r="E2984" s="91">
        <f>MIN(DATE(Table1[Year]+1,1,0),DATE(Table1[Year],1,1)-WEEKDAY(DATE(Table1[Year],1,1),2)+Table1[WeekNum]*7)</f>
        <v>44605</v>
      </c>
      <c r="F2984" s="15">
        <v>2022</v>
      </c>
      <c r="G2984" s="90">
        <f t="shared" si="92"/>
        <v>2</v>
      </c>
      <c r="H2984" s="93">
        <v>7</v>
      </c>
      <c r="I2984" s="207" t="str">
        <f>"W" &amp;Table1[[#This Row],[WeekNum]]</f>
        <v>W7</v>
      </c>
      <c r="J2984" s="94" t="str">
        <f t="shared" si="93"/>
        <v>22-W07</v>
      </c>
      <c r="K2984" s="95" t="s">
        <v>705</v>
      </c>
      <c r="L2984" s="4"/>
      <c r="M2984" s="95" t="s">
        <v>72</v>
      </c>
      <c r="N2984" s="266" t="s">
        <v>369</v>
      </c>
      <c r="O2984" s="266" t="s">
        <v>398</v>
      </c>
      <c r="P2984" s="11" t="s">
        <v>399</v>
      </c>
      <c r="Q2984" s="11" t="s">
        <v>421</v>
      </c>
      <c r="R2984" s="96">
        <v>1330</v>
      </c>
      <c r="S2984" s="96">
        <v>1633</v>
      </c>
      <c r="T2984" s="206">
        <f>ABS(Table1[[#This Row],[Prod]]-Table1[[#This Row],[Planned]])</f>
        <v>303</v>
      </c>
      <c r="U2984" s="209">
        <f>IF(ABS(Table1[[#This Row],[Prod]]-Table1[[#This Row],[Planned]])&gt;Table1[[#This Row],[Planned]],0,IF(Table1[[#This Row],[Planned]]=0,0,1-ABS(Table1[[#This Row],[Prod]]-Table1[[#This Row],[Planned]])/Table1[[#This Row],[Planned]]))</f>
        <v>0.77218045112781952</v>
      </c>
      <c r="V2984" s="92"/>
      <c r="W2984" s="92"/>
      <c r="X2984" s="97">
        <v>1630</v>
      </c>
      <c r="Y2984" s="206">
        <f>Table1[[#This Row],[Prod]]</f>
        <v>1633</v>
      </c>
      <c r="Z2984" s="206">
        <f>ABS(Table1[[#This Row],[Prod2]]-Table1[[#This Row],[Plan Revised]])</f>
        <v>3</v>
      </c>
      <c r="AA2984" s="209">
        <f>IF(ABS(Table1[[#This Row],[Prod2]]-Table1[[#This Row],[Plan Revised]])&gt;Table1[[#This Row],[Plan Revised]],0,IF(Table1[[#This Row],[Plan Revised]]=0,0,1-ABS(Table1[[#This Row],[Prod2]]-Table1[[#This Row],[Plan Revised]])/Table1[[#This Row],[Plan Revised]]))</f>
        <v>0.998159509202454</v>
      </c>
      <c r="AB2984" s="96"/>
      <c r="AC2984" s="98"/>
      <c r="AD2984"/>
      <c r="AF2984"/>
    </row>
    <row r="2985" spans="1:32">
      <c r="A2985" s="90" t="str">
        <f>IF(Table1[Week]=WeekSel,"Yes","No")</f>
        <v>No</v>
      </c>
      <c r="B2985" s="90" t="str">
        <f>IF((Table1[StartDate]&gt;=Date.GraphMin)*(Table1[StartDate]&lt;=Date.GraphMax)=1,"Yes","No")</f>
        <v>No</v>
      </c>
      <c r="C2985" s="90" t="str">
        <f>IF(OR(Table1[[#This Row],[Site]]="FOOD MILLING",Table1[[#This Row],[Site]]="GODACO"), "No", "Yes")</f>
        <v>Yes</v>
      </c>
      <c r="D2985" s="91">
        <f>MAX(DATE(Table1[Year],1,1),DATE(Table1[Year],1,1)-WEEKDAY(DATE(Table1[Year],1,1),2)+(Table1[WeekNum]-1)*7+1)</f>
        <v>44599</v>
      </c>
      <c r="E2985" s="91">
        <f>MIN(DATE(Table1[Year]+1,1,0),DATE(Table1[Year],1,1)-WEEKDAY(DATE(Table1[Year],1,1),2)+Table1[WeekNum]*7)</f>
        <v>44605</v>
      </c>
      <c r="F2985" s="15">
        <v>2022</v>
      </c>
      <c r="G2985" s="90">
        <f t="shared" si="92"/>
        <v>2</v>
      </c>
      <c r="H2985" s="93">
        <v>7</v>
      </c>
      <c r="I2985" s="207" t="str">
        <f>"W" &amp;Table1[[#This Row],[WeekNum]]</f>
        <v>W7</v>
      </c>
      <c r="J2985" s="94" t="str">
        <f t="shared" si="93"/>
        <v>22-W07</v>
      </c>
      <c r="K2985" s="95" t="s">
        <v>706</v>
      </c>
      <c r="L2985" s="4"/>
      <c r="M2985" s="95" t="s">
        <v>72</v>
      </c>
      <c r="N2985" s="266" t="s">
        <v>369</v>
      </c>
      <c r="O2985" s="266" t="s">
        <v>398</v>
      </c>
      <c r="P2985" s="11" t="s">
        <v>399</v>
      </c>
      <c r="Q2985" s="11" t="s">
        <v>421</v>
      </c>
      <c r="R2985" s="96">
        <v>0</v>
      </c>
      <c r="S2985" s="96">
        <v>0</v>
      </c>
      <c r="T2985" s="206">
        <f>ABS(Table1[[#This Row],[Prod]]-Table1[[#This Row],[Planned]])</f>
        <v>0</v>
      </c>
      <c r="U2985" s="209">
        <f>IF(ABS(Table1[[#This Row],[Prod]]-Table1[[#This Row],[Planned]])&gt;Table1[[#This Row],[Planned]],0,IF(Table1[[#This Row],[Planned]]=0,0,1-ABS(Table1[[#This Row],[Prod]]-Table1[[#This Row],[Planned]])/Table1[[#This Row],[Planned]]))</f>
        <v>0</v>
      </c>
      <c r="V2985" s="92"/>
      <c r="W2985" s="92"/>
      <c r="X2985" s="97">
        <v>0</v>
      </c>
      <c r="Y2985" s="206">
        <f>Table1[[#This Row],[Prod]]</f>
        <v>0</v>
      </c>
      <c r="Z2985" s="206">
        <f>ABS(Table1[[#This Row],[Prod2]]-Table1[[#This Row],[Plan Revised]])</f>
        <v>0</v>
      </c>
      <c r="AA2985" s="209">
        <f>IF(ABS(Table1[[#This Row],[Prod2]]-Table1[[#This Row],[Plan Revised]])&gt;Table1[[#This Row],[Plan Revised]],0,IF(Table1[[#This Row],[Plan Revised]]=0,0,1-ABS(Table1[[#This Row],[Prod2]]-Table1[[#This Row],[Plan Revised]])/Table1[[#This Row],[Plan Revised]]))</f>
        <v>0</v>
      </c>
      <c r="AB2985" s="96"/>
      <c r="AC2985" s="98"/>
      <c r="AD2985"/>
      <c r="AF2985"/>
    </row>
    <row r="2986" spans="1:32">
      <c r="A2986" s="90" t="str">
        <f>IF(Table1[Week]=WeekSel,"Yes","No")</f>
        <v>No</v>
      </c>
      <c r="B2986" s="90" t="str">
        <f>IF((Table1[StartDate]&gt;=Date.GraphMin)*(Table1[StartDate]&lt;=Date.GraphMax)=1,"Yes","No")</f>
        <v>No</v>
      </c>
      <c r="C2986" s="90" t="str">
        <f>IF(OR(Table1[[#This Row],[Site]]="FOOD MILLING",Table1[[#This Row],[Site]]="GODACO"), "No", "Yes")</f>
        <v>Yes</v>
      </c>
      <c r="D2986" s="91">
        <f>MAX(DATE(Table1[Year],1,1),DATE(Table1[Year],1,1)-WEEKDAY(DATE(Table1[Year],1,1),2)+(Table1[WeekNum]-1)*7+1)</f>
        <v>44599</v>
      </c>
      <c r="E2986" s="91">
        <f>MIN(DATE(Table1[Year]+1,1,0),DATE(Table1[Year],1,1)-WEEKDAY(DATE(Table1[Year],1,1),2)+Table1[WeekNum]*7)</f>
        <v>44605</v>
      </c>
      <c r="F2986" s="15">
        <v>2022</v>
      </c>
      <c r="G2986" s="90">
        <f t="shared" si="92"/>
        <v>2</v>
      </c>
      <c r="H2986" s="93">
        <v>7</v>
      </c>
      <c r="I2986" s="207" t="str">
        <f>"W" &amp;Table1[[#This Row],[WeekNum]]</f>
        <v>W7</v>
      </c>
      <c r="J2986" s="94" t="str">
        <f t="shared" si="93"/>
        <v>22-W07</v>
      </c>
      <c r="K2986" s="95" t="s">
        <v>707</v>
      </c>
      <c r="L2986" s="4"/>
      <c r="M2986" s="95" t="s">
        <v>72</v>
      </c>
      <c r="N2986" s="266" t="s">
        <v>369</v>
      </c>
      <c r="O2986" s="266" t="s">
        <v>395</v>
      </c>
      <c r="P2986" s="11" t="s">
        <v>396</v>
      </c>
      <c r="Q2986" s="11" t="s">
        <v>421</v>
      </c>
      <c r="R2986" s="96">
        <v>300</v>
      </c>
      <c r="S2986" s="96">
        <v>560</v>
      </c>
      <c r="T2986" s="206">
        <f>ABS(Table1[[#This Row],[Prod]]-Table1[[#This Row],[Planned]])</f>
        <v>260</v>
      </c>
      <c r="U2986" s="209">
        <f>IF(ABS(Table1[[#This Row],[Prod]]-Table1[[#This Row],[Planned]])&gt;Table1[[#This Row],[Planned]],0,IF(Table1[[#This Row],[Planned]]=0,0,1-ABS(Table1[[#This Row],[Prod]]-Table1[[#This Row],[Planned]])/Table1[[#This Row],[Planned]]))</f>
        <v>0.1333333333333333</v>
      </c>
      <c r="V2986" s="92"/>
      <c r="W2986" s="92"/>
      <c r="X2986" s="97">
        <v>500</v>
      </c>
      <c r="Y2986" s="206">
        <f>Table1[[#This Row],[Prod]]</f>
        <v>560</v>
      </c>
      <c r="Z2986" s="206">
        <f>ABS(Table1[[#This Row],[Prod2]]-Table1[[#This Row],[Plan Revised]])</f>
        <v>60</v>
      </c>
      <c r="AA2986" s="209">
        <f>IF(ABS(Table1[[#This Row],[Prod2]]-Table1[[#This Row],[Plan Revised]])&gt;Table1[[#This Row],[Plan Revised]],0,IF(Table1[[#This Row],[Plan Revised]]=0,0,1-ABS(Table1[[#This Row],[Prod2]]-Table1[[#This Row],[Plan Revised]])/Table1[[#This Row],[Plan Revised]]))</f>
        <v>0.88</v>
      </c>
      <c r="AB2986" s="96"/>
      <c r="AC2986" s="98"/>
      <c r="AD2986"/>
      <c r="AF2986"/>
    </row>
    <row r="2987" spans="1:32">
      <c r="A2987" s="90" t="str">
        <f>IF(Table1[Week]=WeekSel,"Yes","No")</f>
        <v>No</v>
      </c>
      <c r="B2987" s="90" t="str">
        <f>IF((Table1[StartDate]&gt;=Date.GraphMin)*(Table1[StartDate]&lt;=Date.GraphMax)=1,"Yes","No")</f>
        <v>No</v>
      </c>
      <c r="C2987" s="90" t="str">
        <f>IF(OR(Table1[[#This Row],[Site]]="FOOD MILLING",Table1[[#This Row],[Site]]="GODACO"), "No", "Yes")</f>
        <v>Yes</v>
      </c>
      <c r="D2987" s="91">
        <f>MAX(DATE(Table1[Year],1,1),DATE(Table1[Year],1,1)-WEEKDAY(DATE(Table1[Year],1,1),2)+(Table1[WeekNum]-1)*7+1)</f>
        <v>44599</v>
      </c>
      <c r="E2987" s="91">
        <f>MIN(DATE(Table1[Year]+1,1,0),DATE(Table1[Year],1,1)-WEEKDAY(DATE(Table1[Year],1,1),2)+Table1[WeekNum]*7)</f>
        <v>44605</v>
      </c>
      <c r="F2987" s="15">
        <v>2022</v>
      </c>
      <c r="G2987" s="90">
        <f t="shared" si="92"/>
        <v>2</v>
      </c>
      <c r="H2987" s="93">
        <v>7</v>
      </c>
      <c r="I2987" s="207" t="str">
        <f>"W" &amp;Table1[[#This Row],[WeekNum]]</f>
        <v>W7</v>
      </c>
      <c r="J2987" s="94" t="str">
        <f t="shared" si="93"/>
        <v>22-W07</v>
      </c>
      <c r="K2987" s="95" t="s">
        <v>708</v>
      </c>
      <c r="L2987" s="4"/>
      <c r="M2987" s="95" t="s">
        <v>72</v>
      </c>
      <c r="N2987" s="266" t="s">
        <v>369</v>
      </c>
      <c r="O2987" s="266" t="s">
        <v>395</v>
      </c>
      <c r="P2987" s="11" t="s">
        <v>396</v>
      </c>
      <c r="Q2987" s="11" t="s">
        <v>421</v>
      </c>
      <c r="R2987" s="96">
        <v>400</v>
      </c>
      <c r="S2987" s="96">
        <v>523</v>
      </c>
      <c r="T2987" s="206">
        <f>ABS(Table1[[#This Row],[Prod]]-Table1[[#This Row],[Planned]])</f>
        <v>123</v>
      </c>
      <c r="U2987" s="209">
        <f>IF(ABS(Table1[[#This Row],[Prod]]-Table1[[#This Row],[Planned]])&gt;Table1[[#This Row],[Planned]],0,IF(Table1[[#This Row],[Planned]]=0,0,1-ABS(Table1[[#This Row],[Prod]]-Table1[[#This Row],[Planned]])/Table1[[#This Row],[Planned]]))</f>
        <v>0.6925</v>
      </c>
      <c r="V2987" s="92"/>
      <c r="W2987" s="92"/>
      <c r="X2987" s="97">
        <v>500</v>
      </c>
      <c r="Y2987" s="206">
        <f>Table1[[#This Row],[Prod]]</f>
        <v>523</v>
      </c>
      <c r="Z2987" s="206">
        <f>ABS(Table1[[#This Row],[Prod2]]-Table1[[#This Row],[Plan Revised]])</f>
        <v>23</v>
      </c>
      <c r="AA2987" s="209">
        <f>IF(ABS(Table1[[#This Row],[Prod2]]-Table1[[#This Row],[Plan Revised]])&gt;Table1[[#This Row],[Plan Revised]],0,IF(Table1[[#This Row],[Plan Revised]]=0,0,1-ABS(Table1[[#This Row],[Prod2]]-Table1[[#This Row],[Plan Revised]])/Table1[[#This Row],[Plan Revised]]))</f>
        <v>0.95399999999999996</v>
      </c>
      <c r="AB2987" s="96"/>
      <c r="AC2987" s="98"/>
      <c r="AD2987"/>
      <c r="AF2987"/>
    </row>
    <row r="2988" spans="1:32">
      <c r="A2988" s="90" t="str">
        <f>IF(Table1[Week]=WeekSel,"Yes","No")</f>
        <v>No</v>
      </c>
      <c r="B2988" s="90" t="str">
        <f>IF((Table1[StartDate]&gt;=Date.GraphMin)*(Table1[StartDate]&lt;=Date.GraphMax)=1,"Yes","No")</f>
        <v>No</v>
      </c>
      <c r="C2988" s="90" t="str">
        <f>IF(OR(Table1[[#This Row],[Site]]="FOOD MILLING",Table1[[#This Row],[Site]]="GODACO"), "No", "Yes")</f>
        <v>Yes</v>
      </c>
      <c r="D2988" s="91">
        <f>MAX(DATE(Table1[Year],1,1),DATE(Table1[Year],1,1)-WEEKDAY(DATE(Table1[Year],1,1),2)+(Table1[WeekNum]-1)*7+1)</f>
        <v>44599</v>
      </c>
      <c r="E2988" s="91">
        <f>MIN(DATE(Table1[Year]+1,1,0),DATE(Table1[Year],1,1)-WEEKDAY(DATE(Table1[Year],1,1),2)+Table1[WeekNum]*7)</f>
        <v>44605</v>
      </c>
      <c r="F2988" s="15">
        <v>2022</v>
      </c>
      <c r="G2988" s="90">
        <f t="shared" si="92"/>
        <v>2</v>
      </c>
      <c r="H2988" s="93">
        <v>7</v>
      </c>
      <c r="I2988" s="207" t="str">
        <f>"W" &amp;Table1[[#This Row],[WeekNum]]</f>
        <v>W7</v>
      </c>
      <c r="J2988" s="94" t="str">
        <f t="shared" si="93"/>
        <v>22-W07</v>
      </c>
      <c r="K2988" s="95" t="s">
        <v>709</v>
      </c>
      <c r="L2988" s="4"/>
      <c r="M2988" s="95" t="s">
        <v>72</v>
      </c>
      <c r="N2988" s="266" t="s">
        <v>369</v>
      </c>
      <c r="O2988" s="266" t="s">
        <v>395</v>
      </c>
      <c r="P2988" s="11" t="s">
        <v>396</v>
      </c>
      <c r="Q2988" s="11" t="s">
        <v>421</v>
      </c>
      <c r="R2988" s="96">
        <v>2500</v>
      </c>
      <c r="S2988" s="96">
        <v>0</v>
      </c>
      <c r="T2988" s="206">
        <f>ABS(Table1[[#This Row],[Prod]]-Table1[[#This Row],[Planned]])</f>
        <v>2500</v>
      </c>
      <c r="U2988" s="209">
        <f>IF(ABS(Table1[[#This Row],[Prod]]-Table1[[#This Row],[Planned]])&gt;Table1[[#This Row],[Planned]],0,IF(Table1[[#This Row],[Planned]]=0,0,1-ABS(Table1[[#This Row],[Prod]]-Table1[[#This Row],[Planned]])/Table1[[#This Row],[Planned]]))</f>
        <v>0</v>
      </c>
      <c r="V2988" s="92"/>
      <c r="W2988" s="92"/>
      <c r="X2988" s="97">
        <v>0</v>
      </c>
      <c r="Y2988" s="206">
        <f>Table1[[#This Row],[Prod]]</f>
        <v>0</v>
      </c>
      <c r="Z2988" s="206">
        <f>ABS(Table1[[#This Row],[Prod2]]-Table1[[#This Row],[Plan Revised]])</f>
        <v>0</v>
      </c>
      <c r="AA2988" s="209">
        <f>IF(ABS(Table1[[#This Row],[Prod2]]-Table1[[#This Row],[Plan Revised]])&gt;Table1[[#This Row],[Plan Revised]],0,IF(Table1[[#This Row],[Plan Revised]]=0,0,1-ABS(Table1[[#This Row],[Prod2]]-Table1[[#This Row],[Plan Revised]])/Table1[[#This Row],[Plan Revised]]))</f>
        <v>0</v>
      </c>
      <c r="AB2988" s="96"/>
      <c r="AC2988" s="98"/>
      <c r="AD2988"/>
      <c r="AF2988"/>
    </row>
    <row r="2989" spans="1:32">
      <c r="A2989" s="90" t="str">
        <f>IF(Table1[Week]=WeekSel,"Yes","No")</f>
        <v>No</v>
      </c>
      <c r="B2989" s="90" t="str">
        <f>IF((Table1[StartDate]&gt;=Date.GraphMin)*(Table1[StartDate]&lt;=Date.GraphMax)=1,"Yes","No")</f>
        <v>No</v>
      </c>
      <c r="C2989" s="90" t="str">
        <f>IF(OR(Table1[[#This Row],[Site]]="FOOD MILLING",Table1[[#This Row],[Site]]="GODACO"), "No", "Yes")</f>
        <v>Yes</v>
      </c>
      <c r="D2989" s="91">
        <f>MAX(DATE(Table1[Year],1,1),DATE(Table1[Year],1,1)-WEEKDAY(DATE(Table1[Year],1,1),2)+(Table1[WeekNum]-1)*7+1)</f>
        <v>44599</v>
      </c>
      <c r="E2989" s="91">
        <f>MIN(DATE(Table1[Year]+1,1,0),DATE(Table1[Year],1,1)-WEEKDAY(DATE(Table1[Year],1,1),2)+Table1[WeekNum]*7)</f>
        <v>44605</v>
      </c>
      <c r="F2989" s="15">
        <v>2022</v>
      </c>
      <c r="G2989" s="90">
        <f t="shared" si="92"/>
        <v>2</v>
      </c>
      <c r="H2989" s="93">
        <v>7</v>
      </c>
      <c r="I2989" s="207" t="str">
        <f>"W" &amp;Table1[[#This Row],[WeekNum]]</f>
        <v>W7</v>
      </c>
      <c r="J2989" s="94" t="str">
        <f t="shared" si="93"/>
        <v>22-W07</v>
      </c>
      <c r="K2989" s="95" t="s">
        <v>710</v>
      </c>
      <c r="L2989" s="4"/>
      <c r="M2989" s="95" t="s">
        <v>72</v>
      </c>
      <c r="N2989" s="266" t="s">
        <v>369</v>
      </c>
      <c r="O2989" s="266" t="s">
        <v>395</v>
      </c>
      <c r="P2989" s="11" t="s">
        <v>396</v>
      </c>
      <c r="Q2989" s="11" t="s">
        <v>421</v>
      </c>
      <c r="R2989" s="96">
        <v>1000</v>
      </c>
      <c r="S2989" s="96">
        <v>1198.5</v>
      </c>
      <c r="T2989" s="206">
        <f>ABS(Table1[[#This Row],[Prod]]-Table1[[#This Row],[Planned]])</f>
        <v>198.5</v>
      </c>
      <c r="U2989" s="209">
        <f>IF(ABS(Table1[[#This Row],[Prod]]-Table1[[#This Row],[Planned]])&gt;Table1[[#This Row],[Planned]],0,IF(Table1[[#This Row],[Planned]]=0,0,1-ABS(Table1[[#This Row],[Prod]]-Table1[[#This Row],[Planned]])/Table1[[#This Row],[Planned]]))</f>
        <v>0.80149999999999999</v>
      </c>
      <c r="V2989" s="92"/>
      <c r="W2989" s="92"/>
      <c r="X2989" s="97">
        <v>1000</v>
      </c>
      <c r="Y2989" s="206">
        <f>Table1[[#This Row],[Prod]]</f>
        <v>1198.5</v>
      </c>
      <c r="Z2989" s="206">
        <f>ABS(Table1[[#This Row],[Prod2]]-Table1[[#This Row],[Plan Revised]])</f>
        <v>198.5</v>
      </c>
      <c r="AA2989" s="209">
        <f>IF(ABS(Table1[[#This Row],[Prod2]]-Table1[[#This Row],[Plan Revised]])&gt;Table1[[#This Row],[Plan Revised]],0,IF(Table1[[#This Row],[Plan Revised]]=0,0,1-ABS(Table1[[#This Row],[Prod2]]-Table1[[#This Row],[Plan Revised]])/Table1[[#This Row],[Plan Revised]]))</f>
        <v>0.80149999999999999</v>
      </c>
      <c r="AB2989" s="96"/>
      <c r="AC2989" s="98"/>
      <c r="AD2989"/>
      <c r="AF2989"/>
    </row>
    <row r="2990" spans="1:32">
      <c r="A2990" s="90" t="str">
        <f>IF(Table1[Week]=WeekSel,"Yes","No")</f>
        <v>No</v>
      </c>
      <c r="B2990" s="90" t="str">
        <f>IF((Table1[StartDate]&gt;=Date.GraphMin)*(Table1[StartDate]&lt;=Date.GraphMax)=1,"Yes","No")</f>
        <v>No</v>
      </c>
      <c r="C2990" s="90" t="str">
        <f>IF(OR(Table1[[#This Row],[Site]]="FOOD MILLING",Table1[[#This Row],[Site]]="GODACO"), "No", "Yes")</f>
        <v>Yes</v>
      </c>
      <c r="D2990" s="91">
        <f>MAX(DATE(Table1[Year],1,1),DATE(Table1[Year],1,1)-WEEKDAY(DATE(Table1[Year],1,1),2)+(Table1[WeekNum]-1)*7+1)</f>
        <v>44599</v>
      </c>
      <c r="E2990" s="91">
        <f>MIN(DATE(Table1[Year]+1,1,0),DATE(Table1[Year],1,1)-WEEKDAY(DATE(Table1[Year],1,1),2)+Table1[WeekNum]*7)</f>
        <v>44605</v>
      </c>
      <c r="F2990" s="15">
        <v>2022</v>
      </c>
      <c r="G2990" s="90">
        <f t="shared" si="92"/>
        <v>2</v>
      </c>
      <c r="H2990" s="93">
        <v>7</v>
      </c>
      <c r="I2990" s="207" t="str">
        <f>"W" &amp;Table1[[#This Row],[WeekNum]]</f>
        <v>W7</v>
      </c>
      <c r="J2990" s="94" t="str">
        <f t="shared" si="93"/>
        <v>22-W07</v>
      </c>
      <c r="K2990" s="95" t="s">
        <v>711</v>
      </c>
      <c r="L2990" s="4"/>
      <c r="M2990" s="95" t="s">
        <v>72</v>
      </c>
      <c r="N2990" s="266" t="s">
        <v>369</v>
      </c>
      <c r="O2990" s="266" t="s">
        <v>400</v>
      </c>
      <c r="P2990" s="11" t="s">
        <v>401</v>
      </c>
      <c r="Q2990" s="11" t="s">
        <v>421</v>
      </c>
      <c r="R2990" s="96">
        <v>0</v>
      </c>
      <c r="S2990" s="96">
        <v>0</v>
      </c>
      <c r="T2990" s="206">
        <f>ABS(Table1[[#This Row],[Prod]]-Table1[[#This Row],[Planned]])</f>
        <v>0</v>
      </c>
      <c r="U2990" s="209">
        <f>IF(ABS(Table1[[#This Row],[Prod]]-Table1[[#This Row],[Planned]])&gt;Table1[[#This Row],[Planned]],0,IF(Table1[[#This Row],[Planned]]=0,0,1-ABS(Table1[[#This Row],[Prod]]-Table1[[#This Row],[Planned]])/Table1[[#This Row],[Planned]]))</f>
        <v>0</v>
      </c>
      <c r="V2990" s="92"/>
      <c r="W2990" s="92"/>
      <c r="X2990" s="97">
        <v>0</v>
      </c>
      <c r="Y2990" s="206">
        <f>Table1[[#This Row],[Prod]]</f>
        <v>0</v>
      </c>
      <c r="Z2990" s="206">
        <f>ABS(Table1[[#This Row],[Prod2]]-Table1[[#This Row],[Plan Revised]])</f>
        <v>0</v>
      </c>
      <c r="AA2990" s="209">
        <f>IF(ABS(Table1[[#This Row],[Prod2]]-Table1[[#This Row],[Plan Revised]])&gt;Table1[[#This Row],[Plan Revised]],0,IF(Table1[[#This Row],[Plan Revised]]=0,0,1-ABS(Table1[[#This Row],[Prod2]]-Table1[[#This Row],[Plan Revised]])/Table1[[#This Row],[Plan Revised]]))</f>
        <v>0</v>
      </c>
      <c r="AB2990" s="96"/>
      <c r="AC2990" s="98"/>
      <c r="AD2990"/>
      <c r="AF2990"/>
    </row>
    <row r="2991" spans="1:32">
      <c r="A2991" s="90" t="str">
        <f>IF(Table1[Week]=WeekSel,"Yes","No")</f>
        <v>No</v>
      </c>
      <c r="B2991" s="90" t="str">
        <f>IF((Table1[StartDate]&gt;=Date.GraphMin)*(Table1[StartDate]&lt;=Date.GraphMax)=1,"Yes","No")</f>
        <v>No</v>
      </c>
      <c r="C2991" s="90" t="str">
        <f>IF(OR(Table1[[#This Row],[Site]]="FOOD MILLING",Table1[[#This Row],[Site]]="GODACO"), "No", "Yes")</f>
        <v>Yes</v>
      </c>
      <c r="D2991" s="91">
        <f>MAX(DATE(Table1[Year],1,1),DATE(Table1[Year],1,1)-WEEKDAY(DATE(Table1[Year],1,1),2)+(Table1[WeekNum]-1)*7+1)</f>
        <v>44599</v>
      </c>
      <c r="E2991" s="91">
        <f>MIN(DATE(Table1[Year]+1,1,0),DATE(Table1[Year],1,1)-WEEKDAY(DATE(Table1[Year],1,1),2)+Table1[WeekNum]*7)</f>
        <v>44605</v>
      </c>
      <c r="F2991" s="15">
        <v>2022</v>
      </c>
      <c r="G2991" s="90">
        <f t="shared" si="92"/>
        <v>2</v>
      </c>
      <c r="H2991" s="93">
        <v>7</v>
      </c>
      <c r="I2991" s="207" t="str">
        <f>"W" &amp;Table1[[#This Row],[WeekNum]]</f>
        <v>W7</v>
      </c>
      <c r="J2991" s="94" t="str">
        <f t="shared" si="93"/>
        <v>22-W07</v>
      </c>
      <c r="K2991" s="95" t="s">
        <v>712</v>
      </c>
      <c r="L2991" s="4"/>
      <c r="M2991" s="95" t="s">
        <v>72</v>
      </c>
      <c r="N2991" s="266" t="s">
        <v>369</v>
      </c>
      <c r="O2991" s="266" t="s">
        <v>400</v>
      </c>
      <c r="P2991" s="11" t="s">
        <v>401</v>
      </c>
      <c r="Q2991" s="11" t="s">
        <v>421</v>
      </c>
      <c r="R2991" s="96">
        <v>0</v>
      </c>
      <c r="S2991" s="96">
        <v>0</v>
      </c>
      <c r="T2991" s="206">
        <f>ABS(Table1[[#This Row],[Prod]]-Table1[[#This Row],[Planned]])</f>
        <v>0</v>
      </c>
      <c r="U2991" s="209">
        <f>IF(ABS(Table1[[#This Row],[Prod]]-Table1[[#This Row],[Planned]])&gt;Table1[[#This Row],[Planned]],0,IF(Table1[[#This Row],[Planned]]=0,0,1-ABS(Table1[[#This Row],[Prod]]-Table1[[#This Row],[Planned]])/Table1[[#This Row],[Planned]]))</f>
        <v>0</v>
      </c>
      <c r="V2991" s="92"/>
      <c r="W2991" s="92"/>
      <c r="X2991" s="97">
        <v>0</v>
      </c>
      <c r="Y2991" s="206">
        <f>Table1[[#This Row],[Prod]]</f>
        <v>0</v>
      </c>
      <c r="Z2991" s="206">
        <f>ABS(Table1[[#This Row],[Prod2]]-Table1[[#This Row],[Plan Revised]])</f>
        <v>0</v>
      </c>
      <c r="AA2991" s="209">
        <f>IF(ABS(Table1[[#This Row],[Prod2]]-Table1[[#This Row],[Plan Revised]])&gt;Table1[[#This Row],[Plan Revised]],0,IF(Table1[[#This Row],[Plan Revised]]=0,0,1-ABS(Table1[[#This Row],[Prod2]]-Table1[[#This Row],[Plan Revised]])/Table1[[#This Row],[Plan Revised]]))</f>
        <v>0</v>
      </c>
      <c r="AB2991" s="96"/>
      <c r="AC2991" s="98"/>
      <c r="AD2991"/>
      <c r="AF2991"/>
    </row>
    <row r="2992" spans="1:32">
      <c r="A2992" s="90" t="str">
        <f>IF(Table1[Week]=WeekSel,"Yes","No")</f>
        <v>No</v>
      </c>
      <c r="B2992" s="90" t="str">
        <f>IF((Table1[StartDate]&gt;=Date.GraphMin)*(Table1[StartDate]&lt;=Date.GraphMax)=1,"Yes","No")</f>
        <v>No</v>
      </c>
      <c r="C2992" s="90" t="str">
        <f>IF(OR(Table1[[#This Row],[Site]]="FOOD MILLING",Table1[[#This Row],[Site]]="GODACO"), "No", "Yes")</f>
        <v>Yes</v>
      </c>
      <c r="D2992" s="91">
        <f>MAX(DATE(Table1[Year],1,1),DATE(Table1[Year],1,1)-WEEKDAY(DATE(Table1[Year],1,1),2)+(Table1[WeekNum]-1)*7+1)</f>
        <v>44599</v>
      </c>
      <c r="E2992" s="91">
        <f>MIN(DATE(Table1[Year]+1,1,0),DATE(Table1[Year],1,1)-WEEKDAY(DATE(Table1[Year],1,1),2)+Table1[WeekNum]*7)</f>
        <v>44605</v>
      </c>
      <c r="F2992" s="15">
        <v>2022</v>
      </c>
      <c r="G2992" s="90">
        <f t="shared" si="92"/>
        <v>2</v>
      </c>
      <c r="H2992" s="93">
        <v>7</v>
      </c>
      <c r="I2992" s="207" t="str">
        <f>"W" &amp;Table1[[#This Row],[WeekNum]]</f>
        <v>W7</v>
      </c>
      <c r="J2992" s="94" t="str">
        <f t="shared" si="93"/>
        <v>22-W07</v>
      </c>
      <c r="K2992" s="95" t="s">
        <v>437</v>
      </c>
      <c r="L2992" s="4"/>
      <c r="M2992" s="95" t="s">
        <v>72</v>
      </c>
      <c r="N2992" s="266" t="s">
        <v>369</v>
      </c>
      <c r="O2992" s="266" t="s">
        <v>374</v>
      </c>
      <c r="P2992" s="11" t="s">
        <v>402</v>
      </c>
      <c r="Q2992" s="11" t="s">
        <v>421</v>
      </c>
      <c r="R2992" s="96">
        <v>0</v>
      </c>
      <c r="S2992" s="96">
        <v>0</v>
      </c>
      <c r="T2992" s="206">
        <f>ABS(Table1[[#This Row],[Prod]]-Table1[[#This Row],[Planned]])</f>
        <v>0</v>
      </c>
      <c r="U2992" s="209">
        <f>IF(ABS(Table1[[#This Row],[Prod]]-Table1[[#This Row],[Planned]])&gt;Table1[[#This Row],[Planned]],0,IF(Table1[[#This Row],[Planned]]=0,0,1-ABS(Table1[[#This Row],[Prod]]-Table1[[#This Row],[Planned]])/Table1[[#This Row],[Planned]]))</f>
        <v>0</v>
      </c>
      <c r="V2992" s="92"/>
      <c r="W2992" s="92"/>
      <c r="X2992" s="97">
        <v>0</v>
      </c>
      <c r="Y2992" s="206">
        <f>Table1[[#This Row],[Prod]]</f>
        <v>0</v>
      </c>
      <c r="Z2992" s="206">
        <f>ABS(Table1[[#This Row],[Prod2]]-Table1[[#This Row],[Plan Revised]])</f>
        <v>0</v>
      </c>
      <c r="AA2992" s="209">
        <f>IF(ABS(Table1[[#This Row],[Prod2]]-Table1[[#This Row],[Plan Revised]])&gt;Table1[[#This Row],[Plan Revised]],0,IF(Table1[[#This Row],[Plan Revised]]=0,0,1-ABS(Table1[[#This Row],[Prod2]]-Table1[[#This Row],[Plan Revised]])/Table1[[#This Row],[Plan Revised]]))</f>
        <v>0</v>
      </c>
      <c r="AB2992" s="96"/>
      <c r="AC2992" s="98"/>
      <c r="AD2992"/>
      <c r="AF2992"/>
    </row>
    <row r="2993" spans="1:32">
      <c r="A2993" s="90" t="str">
        <f>IF(Table1[Week]=WeekSel,"Yes","No")</f>
        <v>No</v>
      </c>
      <c r="B2993" s="90" t="str">
        <f>IF((Table1[StartDate]&gt;=Date.GraphMin)*(Table1[StartDate]&lt;=Date.GraphMax)=1,"Yes","No")</f>
        <v>No</v>
      </c>
      <c r="C2993" s="90" t="str">
        <f>IF(OR(Table1[[#This Row],[Site]]="FOOD MILLING",Table1[[#This Row],[Site]]="GODACO"), "No", "Yes")</f>
        <v>Yes</v>
      </c>
      <c r="D2993" s="91">
        <f>MAX(DATE(Table1[Year],1,1),DATE(Table1[Year],1,1)-WEEKDAY(DATE(Table1[Year],1,1),2)+(Table1[WeekNum]-1)*7+1)</f>
        <v>44599</v>
      </c>
      <c r="E2993" s="91">
        <f>MIN(DATE(Table1[Year]+1,1,0),DATE(Table1[Year],1,1)-WEEKDAY(DATE(Table1[Year],1,1),2)+Table1[WeekNum]*7)</f>
        <v>44605</v>
      </c>
      <c r="F2993" s="15">
        <v>2022</v>
      </c>
      <c r="G2993" s="90">
        <f t="shared" si="92"/>
        <v>2</v>
      </c>
      <c r="H2993" s="93">
        <v>7</v>
      </c>
      <c r="I2993" s="207" t="str">
        <f>"W" &amp;Table1[[#This Row],[WeekNum]]</f>
        <v>W7</v>
      </c>
      <c r="J2993" s="94" t="str">
        <f t="shared" si="93"/>
        <v>22-W07</v>
      </c>
      <c r="K2993" s="95" t="s">
        <v>438</v>
      </c>
      <c r="L2993" s="4"/>
      <c r="M2993" s="95" t="s">
        <v>72</v>
      </c>
      <c r="N2993" s="266" t="s">
        <v>369</v>
      </c>
      <c r="O2993" s="266" t="s">
        <v>374</v>
      </c>
      <c r="P2993" s="11" t="s">
        <v>402</v>
      </c>
      <c r="Q2993" s="11" t="s">
        <v>421</v>
      </c>
      <c r="R2993" s="96">
        <v>0</v>
      </c>
      <c r="S2993" s="96">
        <v>0</v>
      </c>
      <c r="T2993" s="206">
        <f>ABS(Table1[[#This Row],[Prod]]-Table1[[#This Row],[Planned]])</f>
        <v>0</v>
      </c>
      <c r="U2993" s="209">
        <f>IF(ABS(Table1[[#This Row],[Prod]]-Table1[[#This Row],[Planned]])&gt;Table1[[#This Row],[Planned]],0,IF(Table1[[#This Row],[Planned]]=0,0,1-ABS(Table1[[#This Row],[Prod]]-Table1[[#This Row],[Planned]])/Table1[[#This Row],[Planned]]))</f>
        <v>0</v>
      </c>
      <c r="V2993" s="92"/>
      <c r="W2993" s="92"/>
      <c r="X2993" s="97">
        <v>0</v>
      </c>
      <c r="Y2993" s="206">
        <f>Table1[[#This Row],[Prod]]</f>
        <v>0</v>
      </c>
      <c r="Z2993" s="206">
        <f>ABS(Table1[[#This Row],[Prod2]]-Table1[[#This Row],[Plan Revised]])</f>
        <v>0</v>
      </c>
      <c r="AA2993" s="209">
        <f>IF(ABS(Table1[[#This Row],[Prod2]]-Table1[[#This Row],[Plan Revised]])&gt;Table1[[#This Row],[Plan Revised]],0,IF(Table1[[#This Row],[Plan Revised]]=0,0,1-ABS(Table1[[#This Row],[Prod2]]-Table1[[#This Row],[Plan Revised]])/Table1[[#This Row],[Plan Revised]]))</f>
        <v>0</v>
      </c>
      <c r="AB2993" s="96"/>
      <c r="AC2993" s="98"/>
      <c r="AD2993"/>
      <c r="AF2993"/>
    </row>
    <row r="2994" spans="1:32">
      <c r="A2994" s="90" t="str">
        <f>IF(Table1[Week]=WeekSel,"Yes","No")</f>
        <v>No</v>
      </c>
      <c r="B2994" s="90" t="str">
        <f>IF((Table1[StartDate]&gt;=Date.GraphMin)*(Table1[StartDate]&lt;=Date.GraphMax)=1,"Yes","No")</f>
        <v>No</v>
      </c>
      <c r="C2994" s="90" t="str">
        <f>IF(OR(Table1[[#This Row],[Site]]="FOOD MILLING",Table1[[#This Row],[Site]]="GODACO"), "No", "Yes")</f>
        <v>Yes</v>
      </c>
      <c r="D2994" s="91">
        <f>MAX(DATE(Table1[Year],1,1),DATE(Table1[Year],1,1)-WEEKDAY(DATE(Table1[Year],1,1),2)+(Table1[WeekNum]-1)*7+1)</f>
        <v>44599</v>
      </c>
      <c r="E2994" s="91">
        <f>MIN(DATE(Table1[Year]+1,1,0),DATE(Table1[Year],1,1)-WEEKDAY(DATE(Table1[Year],1,1),2)+Table1[WeekNum]*7)</f>
        <v>44605</v>
      </c>
      <c r="F2994" s="15">
        <v>2022</v>
      </c>
      <c r="G2994" s="90">
        <f t="shared" si="92"/>
        <v>2</v>
      </c>
      <c r="H2994" s="93">
        <v>7</v>
      </c>
      <c r="I2994" s="207" t="str">
        <f>"W" &amp;Table1[[#This Row],[WeekNum]]</f>
        <v>W7</v>
      </c>
      <c r="J2994" s="94" t="str">
        <f t="shared" si="93"/>
        <v>22-W07</v>
      </c>
      <c r="K2994" s="95" t="s">
        <v>439</v>
      </c>
      <c r="L2994" s="4"/>
      <c r="M2994" s="95" t="s">
        <v>72</v>
      </c>
      <c r="N2994" s="266" t="s">
        <v>369</v>
      </c>
      <c r="O2994" s="266" t="s">
        <v>374</v>
      </c>
      <c r="P2994" s="11" t="s">
        <v>402</v>
      </c>
      <c r="Q2994" s="11" t="s">
        <v>421</v>
      </c>
      <c r="R2994" s="96">
        <v>0</v>
      </c>
      <c r="S2994" s="96">
        <v>0</v>
      </c>
      <c r="T2994" s="206">
        <f>ABS(Table1[[#This Row],[Prod]]-Table1[[#This Row],[Planned]])</f>
        <v>0</v>
      </c>
      <c r="U2994" s="209">
        <f>IF(ABS(Table1[[#This Row],[Prod]]-Table1[[#This Row],[Planned]])&gt;Table1[[#This Row],[Planned]],0,IF(Table1[[#This Row],[Planned]]=0,0,1-ABS(Table1[[#This Row],[Prod]]-Table1[[#This Row],[Planned]])/Table1[[#This Row],[Planned]]))</f>
        <v>0</v>
      </c>
      <c r="V2994" s="92"/>
      <c r="W2994" s="92"/>
      <c r="X2994" s="97">
        <v>0</v>
      </c>
      <c r="Y2994" s="206">
        <f>Table1[[#This Row],[Prod]]</f>
        <v>0</v>
      </c>
      <c r="Z2994" s="206">
        <f>ABS(Table1[[#This Row],[Prod2]]-Table1[[#This Row],[Plan Revised]])</f>
        <v>0</v>
      </c>
      <c r="AA2994" s="209">
        <f>IF(ABS(Table1[[#This Row],[Prod2]]-Table1[[#This Row],[Plan Revised]])&gt;Table1[[#This Row],[Plan Revised]],0,IF(Table1[[#This Row],[Plan Revised]]=0,0,1-ABS(Table1[[#This Row],[Prod2]]-Table1[[#This Row],[Plan Revised]])/Table1[[#This Row],[Plan Revised]]))</f>
        <v>0</v>
      </c>
      <c r="AB2994" s="96"/>
      <c r="AC2994" s="98"/>
      <c r="AD2994"/>
      <c r="AF2994"/>
    </row>
    <row r="2995" spans="1:32">
      <c r="A2995" s="90" t="str">
        <f>IF(Table1[Week]=WeekSel,"Yes","No")</f>
        <v>No</v>
      </c>
      <c r="B2995" s="90" t="str">
        <f>IF((Table1[StartDate]&gt;=Date.GraphMin)*(Table1[StartDate]&lt;=Date.GraphMax)=1,"Yes","No")</f>
        <v>No</v>
      </c>
      <c r="C2995" s="90" t="str">
        <f>IF(OR(Table1[[#This Row],[Site]]="FOOD MILLING",Table1[[#This Row],[Site]]="GODACO"), "No", "Yes")</f>
        <v>Yes</v>
      </c>
      <c r="D2995" s="91">
        <f>MAX(DATE(Table1[Year],1,1),DATE(Table1[Year],1,1)-WEEKDAY(DATE(Table1[Year],1,1),2)+(Table1[WeekNum]-1)*7+1)</f>
        <v>44599</v>
      </c>
      <c r="E2995" s="91">
        <f>MIN(DATE(Table1[Year]+1,1,0),DATE(Table1[Year],1,1)-WEEKDAY(DATE(Table1[Year],1,1),2)+Table1[WeekNum]*7)</f>
        <v>44605</v>
      </c>
      <c r="F2995" s="15">
        <v>2022</v>
      </c>
      <c r="G2995" s="90">
        <f t="shared" si="92"/>
        <v>2</v>
      </c>
      <c r="H2995" s="93">
        <v>7</v>
      </c>
      <c r="I2995" s="207" t="str">
        <f>"W" &amp;Table1[[#This Row],[WeekNum]]</f>
        <v>W7</v>
      </c>
      <c r="J2995" s="94" t="str">
        <f t="shared" si="93"/>
        <v>22-W07</v>
      </c>
      <c r="K2995" s="95" t="s">
        <v>503</v>
      </c>
      <c r="L2995" s="4"/>
      <c r="M2995" s="95" t="s">
        <v>72</v>
      </c>
      <c r="N2995" s="4" t="s">
        <v>47</v>
      </c>
      <c r="O2995" s="266" t="s">
        <v>386</v>
      </c>
      <c r="P2995" s="11" t="s">
        <v>405</v>
      </c>
      <c r="Q2995" s="11" t="s">
        <v>419</v>
      </c>
      <c r="R2995" s="96">
        <v>0</v>
      </c>
      <c r="S2995" s="96">
        <v>0</v>
      </c>
      <c r="T2995" s="206">
        <f>ABS(Table1[[#This Row],[Prod]]-Table1[[#This Row],[Planned]])</f>
        <v>0</v>
      </c>
      <c r="U2995" s="209">
        <f>IF(ABS(Table1[[#This Row],[Prod]]-Table1[[#This Row],[Planned]])&gt;Table1[[#This Row],[Planned]],0,IF(Table1[[#This Row],[Planned]]=0,0,1-ABS(Table1[[#This Row],[Prod]]-Table1[[#This Row],[Planned]])/Table1[[#This Row],[Planned]]))</f>
        <v>0</v>
      </c>
      <c r="V2995" s="92"/>
      <c r="W2995" s="92"/>
      <c r="X2995" s="97">
        <v>0</v>
      </c>
      <c r="Y2995" s="206">
        <f>Table1[[#This Row],[Prod]]</f>
        <v>0</v>
      </c>
      <c r="Z2995" s="206">
        <f>ABS(Table1[[#This Row],[Prod2]]-Table1[[#This Row],[Plan Revised]])</f>
        <v>0</v>
      </c>
      <c r="AA2995" s="209">
        <f>IF(ABS(Table1[[#This Row],[Prod2]]-Table1[[#This Row],[Plan Revised]])&gt;Table1[[#This Row],[Plan Revised]],0,IF(Table1[[#This Row],[Plan Revised]]=0,0,1-ABS(Table1[[#This Row],[Prod2]]-Table1[[#This Row],[Plan Revised]])/Table1[[#This Row],[Plan Revised]]))</f>
        <v>0</v>
      </c>
      <c r="AB2995" s="96"/>
      <c r="AC2995" s="98"/>
      <c r="AD2995"/>
      <c r="AF2995"/>
    </row>
    <row r="2996" spans="1:32">
      <c r="A2996" s="90" t="str">
        <f>IF(Table1[Week]=WeekSel,"Yes","No")</f>
        <v>No</v>
      </c>
      <c r="B2996" s="90" t="str">
        <f>IF((Table1[StartDate]&gt;=Date.GraphMin)*(Table1[StartDate]&lt;=Date.GraphMax)=1,"Yes","No")</f>
        <v>No</v>
      </c>
      <c r="C2996" s="90" t="str">
        <f>IF(OR(Table1[[#This Row],[Site]]="FOOD MILLING",Table1[[#This Row],[Site]]="GODACO"), "No", "Yes")</f>
        <v>Yes</v>
      </c>
      <c r="D2996" s="91">
        <f>MAX(DATE(Table1[Year],1,1),DATE(Table1[Year],1,1)-WEEKDAY(DATE(Table1[Year],1,1),2)+(Table1[WeekNum]-1)*7+1)</f>
        <v>44599</v>
      </c>
      <c r="E2996" s="91">
        <f>MIN(DATE(Table1[Year]+1,1,0),DATE(Table1[Year],1,1)-WEEKDAY(DATE(Table1[Year],1,1),2)+Table1[WeekNum]*7)</f>
        <v>44605</v>
      </c>
      <c r="F2996" s="15">
        <v>2022</v>
      </c>
      <c r="G2996" s="90">
        <f t="shared" si="92"/>
        <v>2</v>
      </c>
      <c r="H2996" s="93">
        <v>7</v>
      </c>
      <c r="I2996" s="207" t="str">
        <f>"W" &amp;Table1[[#This Row],[WeekNum]]</f>
        <v>W7</v>
      </c>
      <c r="J2996" s="94" t="str">
        <f t="shared" si="93"/>
        <v>22-W07</v>
      </c>
      <c r="K2996" s="95" t="s">
        <v>504</v>
      </c>
      <c r="L2996" s="4"/>
      <c r="M2996" s="95" t="s">
        <v>72</v>
      </c>
      <c r="N2996" s="4" t="s">
        <v>47</v>
      </c>
      <c r="O2996" s="266" t="s">
        <v>386</v>
      </c>
      <c r="P2996" s="11" t="s">
        <v>405</v>
      </c>
      <c r="Q2996" s="11" t="s">
        <v>419</v>
      </c>
      <c r="R2996" s="96">
        <v>0</v>
      </c>
      <c r="S2996" s="96">
        <v>0</v>
      </c>
      <c r="T2996" s="206">
        <f>ABS(Table1[[#This Row],[Prod]]-Table1[[#This Row],[Planned]])</f>
        <v>0</v>
      </c>
      <c r="U2996" s="209">
        <f>IF(ABS(Table1[[#This Row],[Prod]]-Table1[[#This Row],[Planned]])&gt;Table1[[#This Row],[Planned]],0,IF(Table1[[#This Row],[Planned]]=0,0,1-ABS(Table1[[#This Row],[Prod]]-Table1[[#This Row],[Planned]])/Table1[[#This Row],[Planned]]))</f>
        <v>0</v>
      </c>
      <c r="V2996" s="92"/>
      <c r="W2996" s="92"/>
      <c r="X2996" s="97">
        <v>0</v>
      </c>
      <c r="Y2996" s="206">
        <f>Table1[[#This Row],[Prod]]</f>
        <v>0</v>
      </c>
      <c r="Z2996" s="206">
        <f>ABS(Table1[[#This Row],[Prod2]]-Table1[[#This Row],[Plan Revised]])</f>
        <v>0</v>
      </c>
      <c r="AA2996" s="209">
        <f>IF(ABS(Table1[[#This Row],[Prod2]]-Table1[[#This Row],[Plan Revised]])&gt;Table1[[#This Row],[Plan Revised]],0,IF(Table1[[#This Row],[Plan Revised]]=0,0,1-ABS(Table1[[#This Row],[Prod2]]-Table1[[#This Row],[Plan Revised]])/Table1[[#This Row],[Plan Revised]]))</f>
        <v>0</v>
      </c>
      <c r="AB2996" s="96"/>
      <c r="AC2996" s="98"/>
      <c r="AD2996"/>
      <c r="AF2996"/>
    </row>
    <row r="2997" spans="1:32">
      <c r="A2997" s="90" t="str">
        <f>IF(Table1[Week]=WeekSel,"Yes","No")</f>
        <v>No</v>
      </c>
      <c r="B2997" s="90" t="str">
        <f>IF((Table1[StartDate]&gt;=Date.GraphMin)*(Table1[StartDate]&lt;=Date.GraphMax)=1,"Yes","No")</f>
        <v>No</v>
      </c>
      <c r="C2997" s="90" t="str">
        <f>IF(OR(Table1[[#This Row],[Site]]="FOOD MILLING",Table1[[#This Row],[Site]]="GODACO"), "No", "Yes")</f>
        <v>Yes</v>
      </c>
      <c r="D2997" s="91">
        <f>MAX(DATE(Table1[Year],1,1),DATE(Table1[Year],1,1)-WEEKDAY(DATE(Table1[Year],1,1),2)+(Table1[WeekNum]-1)*7+1)</f>
        <v>44599</v>
      </c>
      <c r="E2997" s="91">
        <f>MIN(DATE(Table1[Year]+1,1,0),DATE(Table1[Year],1,1)-WEEKDAY(DATE(Table1[Year],1,1),2)+Table1[WeekNum]*7)</f>
        <v>44605</v>
      </c>
      <c r="F2997" s="15">
        <v>2022</v>
      </c>
      <c r="G2997" s="90">
        <f t="shared" si="92"/>
        <v>2</v>
      </c>
      <c r="H2997" s="93">
        <v>7</v>
      </c>
      <c r="I2997" s="207" t="str">
        <f>"W" &amp;Table1[[#This Row],[WeekNum]]</f>
        <v>W7</v>
      </c>
      <c r="J2997" s="94" t="str">
        <f t="shared" si="93"/>
        <v>22-W07</v>
      </c>
      <c r="K2997" s="95" t="s">
        <v>508</v>
      </c>
      <c r="L2997" s="4"/>
      <c r="M2997" s="95" t="s">
        <v>72</v>
      </c>
      <c r="N2997" s="4" t="s">
        <v>47</v>
      </c>
      <c r="O2997" s="266" t="s">
        <v>386</v>
      </c>
      <c r="P2997" s="11" t="s">
        <v>405</v>
      </c>
      <c r="Q2997" s="11" t="s">
        <v>419</v>
      </c>
      <c r="R2997" s="96">
        <v>0</v>
      </c>
      <c r="S2997" s="96">
        <v>0</v>
      </c>
      <c r="T2997" s="206">
        <f>ABS(Table1[[#This Row],[Prod]]-Table1[[#This Row],[Planned]])</f>
        <v>0</v>
      </c>
      <c r="U2997" s="209">
        <f>IF(ABS(Table1[[#This Row],[Prod]]-Table1[[#This Row],[Planned]])&gt;Table1[[#This Row],[Planned]],0,IF(Table1[[#This Row],[Planned]]=0,0,1-ABS(Table1[[#This Row],[Prod]]-Table1[[#This Row],[Planned]])/Table1[[#This Row],[Planned]]))</f>
        <v>0</v>
      </c>
      <c r="V2997" s="92"/>
      <c r="W2997" s="92"/>
      <c r="X2997" s="97">
        <v>0</v>
      </c>
      <c r="Y2997" s="206">
        <f>Table1[[#This Row],[Prod]]</f>
        <v>0</v>
      </c>
      <c r="Z2997" s="206">
        <f>ABS(Table1[[#This Row],[Prod2]]-Table1[[#This Row],[Plan Revised]])</f>
        <v>0</v>
      </c>
      <c r="AA2997" s="209">
        <f>IF(ABS(Table1[[#This Row],[Prod2]]-Table1[[#This Row],[Plan Revised]])&gt;Table1[[#This Row],[Plan Revised]],0,IF(Table1[[#This Row],[Plan Revised]]=0,0,1-ABS(Table1[[#This Row],[Prod2]]-Table1[[#This Row],[Plan Revised]])/Table1[[#This Row],[Plan Revised]]))</f>
        <v>0</v>
      </c>
      <c r="AB2997" s="96"/>
      <c r="AC2997" s="98"/>
      <c r="AD2997"/>
      <c r="AF2997"/>
    </row>
    <row r="2998" spans="1:32">
      <c r="A2998" s="90" t="str">
        <f>IF(Table1[Week]=WeekSel,"Yes","No")</f>
        <v>No</v>
      </c>
      <c r="B2998" s="90" t="str">
        <f>IF((Table1[StartDate]&gt;=Date.GraphMin)*(Table1[StartDate]&lt;=Date.GraphMax)=1,"Yes","No")</f>
        <v>No</v>
      </c>
      <c r="C2998" s="90" t="str">
        <f>IF(OR(Table1[[#This Row],[Site]]="FOOD MILLING",Table1[[#This Row],[Site]]="GODACO"), "No", "Yes")</f>
        <v>Yes</v>
      </c>
      <c r="D2998" s="91">
        <f>MAX(DATE(Table1[Year],1,1),DATE(Table1[Year],1,1)-WEEKDAY(DATE(Table1[Year],1,1),2)+(Table1[WeekNum]-1)*7+1)</f>
        <v>44599</v>
      </c>
      <c r="E2998" s="91">
        <f>MIN(DATE(Table1[Year]+1,1,0),DATE(Table1[Year],1,1)-WEEKDAY(DATE(Table1[Year],1,1),2)+Table1[WeekNum]*7)</f>
        <v>44605</v>
      </c>
      <c r="F2998" s="15">
        <v>2022</v>
      </c>
      <c r="G2998" s="90">
        <f t="shared" si="92"/>
        <v>2</v>
      </c>
      <c r="H2998" s="93">
        <v>7</v>
      </c>
      <c r="I2998" s="207" t="str">
        <f>"W" &amp;Table1[[#This Row],[WeekNum]]</f>
        <v>W7</v>
      </c>
      <c r="J2998" s="94" t="str">
        <f t="shared" si="93"/>
        <v>22-W07</v>
      </c>
      <c r="K2998" s="95" t="s">
        <v>509</v>
      </c>
      <c r="L2998" s="4"/>
      <c r="M2998" s="95" t="s">
        <v>72</v>
      </c>
      <c r="N2998" s="4" t="s">
        <v>47</v>
      </c>
      <c r="O2998" s="266" t="s">
        <v>386</v>
      </c>
      <c r="P2998" s="11" t="s">
        <v>405</v>
      </c>
      <c r="Q2998" s="11" t="s">
        <v>419</v>
      </c>
      <c r="R2998" s="96">
        <v>0</v>
      </c>
      <c r="S2998" s="96">
        <v>0</v>
      </c>
      <c r="T2998" s="206">
        <f>ABS(Table1[[#This Row],[Prod]]-Table1[[#This Row],[Planned]])</f>
        <v>0</v>
      </c>
      <c r="U2998" s="209">
        <f>IF(ABS(Table1[[#This Row],[Prod]]-Table1[[#This Row],[Planned]])&gt;Table1[[#This Row],[Planned]],0,IF(Table1[[#This Row],[Planned]]=0,0,1-ABS(Table1[[#This Row],[Prod]]-Table1[[#This Row],[Planned]])/Table1[[#This Row],[Planned]]))</f>
        <v>0</v>
      </c>
      <c r="V2998" s="92"/>
      <c r="W2998" s="92"/>
      <c r="X2998" s="97">
        <v>0</v>
      </c>
      <c r="Y2998" s="206">
        <f>Table1[[#This Row],[Prod]]</f>
        <v>0</v>
      </c>
      <c r="Z2998" s="206">
        <f>ABS(Table1[[#This Row],[Prod2]]-Table1[[#This Row],[Plan Revised]])</f>
        <v>0</v>
      </c>
      <c r="AA2998" s="209">
        <f>IF(ABS(Table1[[#This Row],[Prod2]]-Table1[[#This Row],[Plan Revised]])&gt;Table1[[#This Row],[Plan Revised]],0,IF(Table1[[#This Row],[Plan Revised]]=0,0,1-ABS(Table1[[#This Row],[Prod2]]-Table1[[#This Row],[Plan Revised]])/Table1[[#This Row],[Plan Revised]]))</f>
        <v>0</v>
      </c>
      <c r="AB2998" s="96"/>
      <c r="AC2998" s="98"/>
      <c r="AD2998"/>
      <c r="AF2998"/>
    </row>
    <row r="2999" spans="1:32">
      <c r="A2999" s="90" t="str">
        <f>IF(Table1[Week]=WeekSel,"Yes","No")</f>
        <v>No</v>
      </c>
      <c r="B2999" s="90" t="str">
        <f>IF((Table1[StartDate]&gt;=Date.GraphMin)*(Table1[StartDate]&lt;=Date.GraphMax)=1,"Yes","No")</f>
        <v>No</v>
      </c>
      <c r="C2999" s="90" t="str">
        <f>IF(OR(Table1[[#This Row],[Site]]="FOOD MILLING",Table1[[#This Row],[Site]]="GODACO"), "No", "Yes")</f>
        <v>Yes</v>
      </c>
      <c r="D2999" s="91">
        <f>MAX(DATE(Table1[Year],1,1),DATE(Table1[Year],1,1)-WEEKDAY(DATE(Table1[Year],1,1),2)+(Table1[WeekNum]-1)*7+1)</f>
        <v>44599</v>
      </c>
      <c r="E2999" s="91">
        <f>MIN(DATE(Table1[Year]+1,1,0),DATE(Table1[Year],1,1)-WEEKDAY(DATE(Table1[Year],1,1),2)+Table1[WeekNum]*7)</f>
        <v>44605</v>
      </c>
      <c r="F2999" s="15">
        <v>2022</v>
      </c>
      <c r="G2999" s="90">
        <f t="shared" si="92"/>
        <v>2</v>
      </c>
      <c r="H2999" s="93">
        <v>7</v>
      </c>
      <c r="I2999" s="207" t="str">
        <f>"W" &amp;Table1[[#This Row],[WeekNum]]</f>
        <v>W7</v>
      </c>
      <c r="J2999" s="94" t="str">
        <f t="shared" si="93"/>
        <v>22-W07</v>
      </c>
      <c r="K2999" s="95" t="s">
        <v>512</v>
      </c>
      <c r="L2999" s="4"/>
      <c r="M2999" s="95" t="s">
        <v>72</v>
      </c>
      <c r="N2999" s="4" t="s">
        <v>47</v>
      </c>
      <c r="O2999" s="266" t="s">
        <v>386</v>
      </c>
      <c r="P2999" s="11" t="s">
        <v>405</v>
      </c>
      <c r="Q2999" s="11" t="s">
        <v>419</v>
      </c>
      <c r="R2999" s="96">
        <v>0</v>
      </c>
      <c r="S2999" s="96">
        <v>0</v>
      </c>
      <c r="T2999" s="206">
        <f>ABS(Table1[[#This Row],[Prod]]-Table1[[#This Row],[Planned]])</f>
        <v>0</v>
      </c>
      <c r="U2999" s="209">
        <f>IF(ABS(Table1[[#This Row],[Prod]]-Table1[[#This Row],[Planned]])&gt;Table1[[#This Row],[Planned]],0,IF(Table1[[#This Row],[Planned]]=0,0,1-ABS(Table1[[#This Row],[Prod]]-Table1[[#This Row],[Planned]])/Table1[[#This Row],[Planned]]))</f>
        <v>0</v>
      </c>
      <c r="V2999" s="92"/>
      <c r="W2999" s="92"/>
      <c r="X2999" s="97">
        <v>0</v>
      </c>
      <c r="Y2999" s="206">
        <f>Table1[[#This Row],[Prod]]</f>
        <v>0</v>
      </c>
      <c r="Z2999" s="206">
        <f>ABS(Table1[[#This Row],[Prod2]]-Table1[[#This Row],[Plan Revised]])</f>
        <v>0</v>
      </c>
      <c r="AA2999" s="209">
        <f>IF(ABS(Table1[[#This Row],[Prod2]]-Table1[[#This Row],[Plan Revised]])&gt;Table1[[#This Row],[Plan Revised]],0,IF(Table1[[#This Row],[Plan Revised]]=0,0,1-ABS(Table1[[#This Row],[Prod2]]-Table1[[#This Row],[Plan Revised]])/Table1[[#This Row],[Plan Revised]]))</f>
        <v>0</v>
      </c>
      <c r="AB2999" s="96"/>
      <c r="AC2999" s="98"/>
      <c r="AD2999"/>
      <c r="AF2999"/>
    </row>
    <row r="3000" spans="1:32">
      <c r="A3000" s="90" t="str">
        <f>IF(Table1[Week]=WeekSel,"Yes","No")</f>
        <v>No</v>
      </c>
      <c r="B3000" s="90" t="str">
        <f>IF((Table1[StartDate]&gt;=Date.GraphMin)*(Table1[StartDate]&lt;=Date.GraphMax)=1,"Yes","No")</f>
        <v>No</v>
      </c>
      <c r="C3000" s="90" t="str">
        <f>IF(OR(Table1[[#This Row],[Site]]="FOOD MILLING",Table1[[#This Row],[Site]]="GODACO"), "No", "Yes")</f>
        <v>Yes</v>
      </c>
      <c r="D3000" s="91">
        <f>MAX(DATE(Table1[Year],1,1),DATE(Table1[Year],1,1)-WEEKDAY(DATE(Table1[Year],1,1),2)+(Table1[WeekNum]-1)*7+1)</f>
        <v>44599</v>
      </c>
      <c r="E3000" s="91">
        <f>MIN(DATE(Table1[Year]+1,1,0),DATE(Table1[Year],1,1)-WEEKDAY(DATE(Table1[Year],1,1),2)+Table1[WeekNum]*7)</f>
        <v>44605</v>
      </c>
      <c r="F3000" s="15">
        <v>2022</v>
      </c>
      <c r="G3000" s="90">
        <f t="shared" si="92"/>
        <v>2</v>
      </c>
      <c r="H3000" s="93">
        <v>7</v>
      </c>
      <c r="I3000" s="207" t="str">
        <f>"W" &amp;Table1[[#This Row],[WeekNum]]</f>
        <v>W7</v>
      </c>
      <c r="J3000" s="94" t="str">
        <f t="shared" si="93"/>
        <v>22-W07</v>
      </c>
      <c r="K3000" s="95" t="s">
        <v>529</v>
      </c>
      <c r="L3000" s="4"/>
      <c r="M3000" s="95" t="s">
        <v>77</v>
      </c>
      <c r="N3000" s="266" t="s">
        <v>370</v>
      </c>
      <c r="O3000" s="266" t="s">
        <v>374</v>
      </c>
      <c r="P3000" s="11" t="s">
        <v>410</v>
      </c>
      <c r="Q3000" s="11" t="s">
        <v>418</v>
      </c>
      <c r="R3000" s="96">
        <v>0</v>
      </c>
      <c r="S3000" s="96">
        <v>1915.2</v>
      </c>
      <c r="T3000" s="206">
        <f>ABS(Table1[[#This Row],[Prod]]-Table1[[#This Row],[Planned]])</f>
        <v>1915.2</v>
      </c>
      <c r="U3000" s="209">
        <f>IF(ABS(Table1[[#This Row],[Prod]]-Table1[[#This Row],[Planned]])&gt;Table1[[#This Row],[Planned]],0,IF(Table1[[#This Row],[Planned]]=0,0,1-ABS(Table1[[#This Row],[Prod]]-Table1[[#This Row],[Planned]])/Table1[[#This Row],[Planned]]))</f>
        <v>0</v>
      </c>
      <c r="V3000" s="92"/>
      <c r="W3000" s="92"/>
      <c r="X3000" s="97">
        <v>0</v>
      </c>
      <c r="Y3000" s="206">
        <f>Table1[[#This Row],[Prod]]</f>
        <v>1915.2</v>
      </c>
      <c r="Z3000" s="206">
        <f>ABS(Table1[[#This Row],[Prod2]]-Table1[[#This Row],[Plan Revised]])</f>
        <v>1915.2</v>
      </c>
      <c r="AA3000" s="209">
        <f>IF(ABS(Table1[[#This Row],[Prod2]]-Table1[[#This Row],[Plan Revised]])&gt;Table1[[#This Row],[Plan Revised]],0,IF(Table1[[#This Row],[Plan Revised]]=0,0,1-ABS(Table1[[#This Row],[Prod2]]-Table1[[#This Row],[Plan Revised]])/Table1[[#This Row],[Plan Revised]]))</f>
        <v>0</v>
      </c>
      <c r="AB3000" s="96"/>
      <c r="AC3000" s="98"/>
      <c r="AD3000"/>
      <c r="AF3000"/>
    </row>
    <row r="3001" spans="1:32">
      <c r="A3001" s="90" t="str">
        <f>IF(Table1[Week]=WeekSel,"Yes","No")</f>
        <v>No</v>
      </c>
      <c r="B3001" s="90" t="str">
        <f>IF((Table1[StartDate]&gt;=Date.GraphMin)*(Table1[StartDate]&lt;=Date.GraphMax)=1,"Yes","No")</f>
        <v>No</v>
      </c>
      <c r="C3001" s="90" t="str">
        <f>IF(OR(Table1[[#This Row],[Site]]="FOOD MILLING",Table1[[#This Row],[Site]]="GODACO"), "No", "Yes")</f>
        <v>Yes</v>
      </c>
      <c r="D3001" s="91">
        <f>MAX(DATE(Table1[Year],1,1),DATE(Table1[Year],1,1)-WEEKDAY(DATE(Table1[Year],1,1),2)+(Table1[WeekNum]-1)*7+1)</f>
        <v>44599</v>
      </c>
      <c r="E3001" s="91">
        <f>MIN(DATE(Table1[Year]+1,1,0),DATE(Table1[Year],1,1)-WEEKDAY(DATE(Table1[Year],1,1),2)+Table1[WeekNum]*7)</f>
        <v>44605</v>
      </c>
      <c r="F3001" s="15">
        <v>2022</v>
      </c>
      <c r="G3001" s="90">
        <f t="shared" si="92"/>
        <v>2</v>
      </c>
      <c r="H3001" s="93">
        <v>7</v>
      </c>
      <c r="I3001" s="207" t="str">
        <f>"W" &amp;Table1[[#This Row],[WeekNum]]</f>
        <v>W7</v>
      </c>
      <c r="J3001" s="94" t="str">
        <f t="shared" si="93"/>
        <v>22-W07</v>
      </c>
      <c r="K3001" s="95" t="s">
        <v>528</v>
      </c>
      <c r="L3001" s="4"/>
      <c r="M3001" s="95" t="s">
        <v>72</v>
      </c>
      <c r="N3001" s="266" t="s">
        <v>370</v>
      </c>
      <c r="O3001" s="266" t="s">
        <v>374</v>
      </c>
      <c r="P3001" s="11" t="s">
        <v>376</v>
      </c>
      <c r="Q3001" s="11" t="s">
        <v>418</v>
      </c>
      <c r="R3001" s="96">
        <v>1000</v>
      </c>
      <c r="S3001" s="96">
        <v>744.8</v>
      </c>
      <c r="T3001" s="206">
        <f>ABS(Table1[[#This Row],[Prod]]-Table1[[#This Row],[Planned]])</f>
        <v>255.20000000000005</v>
      </c>
      <c r="U3001" s="209">
        <f>IF(ABS(Table1[[#This Row],[Prod]]-Table1[[#This Row],[Planned]])&gt;Table1[[#This Row],[Planned]],0,IF(Table1[[#This Row],[Planned]]=0,0,1-ABS(Table1[[#This Row],[Prod]]-Table1[[#This Row],[Planned]])/Table1[[#This Row],[Planned]]))</f>
        <v>0.74479999999999991</v>
      </c>
      <c r="V3001" s="92"/>
      <c r="W3001" s="92"/>
      <c r="X3001" s="97">
        <v>1000</v>
      </c>
      <c r="Y3001" s="206">
        <f>Table1[[#This Row],[Prod]]</f>
        <v>744.8</v>
      </c>
      <c r="Z3001" s="206">
        <f>ABS(Table1[[#This Row],[Prod2]]-Table1[[#This Row],[Plan Revised]])</f>
        <v>255.20000000000005</v>
      </c>
      <c r="AA3001" s="209">
        <f>IF(ABS(Table1[[#This Row],[Prod2]]-Table1[[#This Row],[Plan Revised]])&gt;Table1[[#This Row],[Plan Revised]],0,IF(Table1[[#This Row],[Plan Revised]]=0,0,1-ABS(Table1[[#This Row],[Prod2]]-Table1[[#This Row],[Plan Revised]])/Table1[[#This Row],[Plan Revised]]))</f>
        <v>0.74479999999999991</v>
      </c>
      <c r="AB3001" s="96"/>
      <c r="AC3001" s="98"/>
      <c r="AD3001"/>
      <c r="AF3001"/>
    </row>
    <row r="3002" spans="1:32">
      <c r="A3002" s="90" t="str">
        <f>IF(Table1[Week]=WeekSel,"Yes","No")</f>
        <v>No</v>
      </c>
      <c r="B3002" s="90" t="str">
        <f>IF((Table1[StartDate]&gt;=Date.GraphMin)*(Table1[StartDate]&lt;=Date.GraphMax)=1,"Yes","No")</f>
        <v>No</v>
      </c>
      <c r="C3002" s="90" t="str">
        <f>IF(OR(Table1[[#This Row],[Site]]="FOOD MILLING",Table1[[#This Row],[Site]]="GODACO"), "No", "Yes")</f>
        <v>Yes</v>
      </c>
      <c r="D3002" s="91">
        <f>MAX(DATE(Table1[Year],1,1),DATE(Table1[Year],1,1)-WEEKDAY(DATE(Table1[Year],1,1),2)+(Table1[WeekNum]-1)*7+1)</f>
        <v>44599</v>
      </c>
      <c r="E3002" s="91">
        <f>MIN(DATE(Table1[Year]+1,1,0),DATE(Table1[Year],1,1)-WEEKDAY(DATE(Table1[Year],1,1),2)+Table1[WeekNum]*7)</f>
        <v>44605</v>
      </c>
      <c r="F3002" s="15">
        <v>2022</v>
      </c>
      <c r="G3002" s="90">
        <f t="shared" si="92"/>
        <v>2</v>
      </c>
      <c r="H3002" s="93">
        <v>7</v>
      </c>
      <c r="I3002" s="207" t="str">
        <f>"W" &amp;Table1[[#This Row],[WeekNum]]</f>
        <v>W7</v>
      </c>
      <c r="J3002" s="94" t="str">
        <f t="shared" si="93"/>
        <v>22-W07</v>
      </c>
      <c r="K3002" s="95" t="s">
        <v>530</v>
      </c>
      <c r="L3002" s="4"/>
      <c r="M3002" s="95" t="s">
        <v>77</v>
      </c>
      <c r="N3002" s="266" t="s">
        <v>370</v>
      </c>
      <c r="O3002" s="266" t="s">
        <v>374</v>
      </c>
      <c r="P3002" s="11" t="s">
        <v>376</v>
      </c>
      <c r="Q3002" s="11" t="s">
        <v>418</v>
      </c>
      <c r="R3002" s="96">
        <v>0</v>
      </c>
      <c r="S3002" s="96">
        <v>0</v>
      </c>
      <c r="T3002" s="206">
        <f>ABS(Table1[[#This Row],[Prod]]-Table1[[#This Row],[Planned]])</f>
        <v>0</v>
      </c>
      <c r="U3002" s="209">
        <f>IF(ABS(Table1[[#This Row],[Prod]]-Table1[[#This Row],[Planned]])&gt;Table1[[#This Row],[Planned]],0,IF(Table1[[#This Row],[Planned]]=0,0,1-ABS(Table1[[#This Row],[Prod]]-Table1[[#This Row],[Planned]])/Table1[[#This Row],[Planned]]))</f>
        <v>0</v>
      </c>
      <c r="V3002" s="92"/>
      <c r="W3002" s="92"/>
      <c r="X3002" s="97">
        <v>0</v>
      </c>
      <c r="Y3002" s="206">
        <f>Table1[[#This Row],[Prod]]</f>
        <v>0</v>
      </c>
      <c r="Z3002" s="206">
        <f>ABS(Table1[[#This Row],[Prod2]]-Table1[[#This Row],[Plan Revised]])</f>
        <v>0</v>
      </c>
      <c r="AA3002" s="209">
        <f>IF(ABS(Table1[[#This Row],[Prod2]]-Table1[[#This Row],[Plan Revised]])&gt;Table1[[#This Row],[Plan Revised]],0,IF(Table1[[#This Row],[Plan Revised]]=0,0,1-ABS(Table1[[#This Row],[Prod2]]-Table1[[#This Row],[Plan Revised]])/Table1[[#This Row],[Plan Revised]]))</f>
        <v>0</v>
      </c>
      <c r="AB3002" s="96"/>
      <c r="AC3002" s="98"/>
      <c r="AD3002"/>
      <c r="AF3002"/>
    </row>
    <row r="3003" spans="1:32">
      <c r="A3003" s="90" t="str">
        <f>IF(Table1[Week]=WeekSel,"Yes","No")</f>
        <v>No</v>
      </c>
      <c r="B3003" s="90" t="str">
        <f>IF((Table1[StartDate]&gt;=Date.GraphMin)*(Table1[StartDate]&lt;=Date.GraphMax)=1,"Yes","No")</f>
        <v>No</v>
      </c>
      <c r="C3003" s="90" t="str">
        <f>IF(OR(Table1[[#This Row],[Site]]="FOOD MILLING",Table1[[#This Row],[Site]]="GODACO"), "No", "Yes")</f>
        <v>Yes</v>
      </c>
      <c r="D3003" s="91">
        <f>MAX(DATE(Table1[Year],1,1),DATE(Table1[Year],1,1)-WEEKDAY(DATE(Table1[Year],1,1),2)+(Table1[WeekNum]-1)*7+1)</f>
        <v>44599</v>
      </c>
      <c r="E3003" s="91">
        <f>MIN(DATE(Table1[Year]+1,1,0),DATE(Table1[Year],1,1)-WEEKDAY(DATE(Table1[Year],1,1),2)+Table1[WeekNum]*7)</f>
        <v>44605</v>
      </c>
      <c r="F3003" s="15">
        <v>2022</v>
      </c>
      <c r="G3003" s="90">
        <f t="shared" si="92"/>
        <v>2</v>
      </c>
      <c r="H3003" s="93">
        <v>7</v>
      </c>
      <c r="I3003" s="207" t="str">
        <f>"W" &amp;Table1[[#This Row],[WeekNum]]</f>
        <v>W7</v>
      </c>
      <c r="J3003" s="94" t="str">
        <f t="shared" si="93"/>
        <v>22-W07</v>
      </c>
      <c r="K3003" s="95" t="s">
        <v>544</v>
      </c>
      <c r="L3003" s="4"/>
      <c r="M3003" s="95" t="s">
        <v>72</v>
      </c>
      <c r="N3003" s="266" t="s">
        <v>370</v>
      </c>
      <c r="O3003" s="266" t="s">
        <v>374</v>
      </c>
      <c r="P3003" s="11" t="s">
        <v>410</v>
      </c>
      <c r="Q3003" s="11" t="s">
        <v>418</v>
      </c>
      <c r="R3003" s="96">
        <v>0</v>
      </c>
      <c r="S3003" s="96">
        <v>0</v>
      </c>
      <c r="T3003" s="206">
        <f>ABS(Table1[[#This Row],[Prod]]-Table1[[#This Row],[Planned]])</f>
        <v>0</v>
      </c>
      <c r="U3003" s="209">
        <f>IF(ABS(Table1[[#This Row],[Prod]]-Table1[[#This Row],[Planned]])&gt;Table1[[#This Row],[Planned]],0,IF(Table1[[#This Row],[Planned]]=0,0,1-ABS(Table1[[#This Row],[Prod]]-Table1[[#This Row],[Planned]])/Table1[[#This Row],[Planned]]))</f>
        <v>0</v>
      </c>
      <c r="V3003" s="92"/>
      <c r="W3003" s="92"/>
      <c r="X3003" s="97">
        <v>0</v>
      </c>
      <c r="Y3003" s="206">
        <f>Table1[[#This Row],[Prod]]</f>
        <v>0</v>
      </c>
      <c r="Z3003" s="206">
        <f>ABS(Table1[[#This Row],[Prod2]]-Table1[[#This Row],[Plan Revised]])</f>
        <v>0</v>
      </c>
      <c r="AA3003" s="209">
        <f>IF(ABS(Table1[[#This Row],[Prod2]]-Table1[[#This Row],[Plan Revised]])&gt;Table1[[#This Row],[Plan Revised]],0,IF(Table1[[#This Row],[Plan Revised]]=0,0,1-ABS(Table1[[#This Row],[Prod2]]-Table1[[#This Row],[Plan Revised]])/Table1[[#This Row],[Plan Revised]]))</f>
        <v>0</v>
      </c>
      <c r="AB3003" s="96"/>
      <c r="AC3003" s="98"/>
      <c r="AD3003"/>
      <c r="AF3003"/>
    </row>
    <row r="3004" spans="1:32">
      <c r="A3004" s="90" t="str">
        <f>IF(Table1[Week]=WeekSel,"Yes","No")</f>
        <v>No</v>
      </c>
      <c r="B3004" s="90" t="str">
        <f>IF((Table1[StartDate]&gt;=Date.GraphMin)*(Table1[StartDate]&lt;=Date.GraphMax)=1,"Yes","No")</f>
        <v>No</v>
      </c>
      <c r="C3004" s="90" t="str">
        <f>IF(OR(Table1[[#This Row],[Site]]="FOOD MILLING",Table1[[#This Row],[Site]]="GODACO"), "No", "Yes")</f>
        <v>Yes</v>
      </c>
      <c r="D3004" s="91">
        <f>MAX(DATE(Table1[Year],1,1),DATE(Table1[Year],1,1)-WEEKDAY(DATE(Table1[Year],1,1),2)+(Table1[WeekNum]-1)*7+1)</f>
        <v>44599</v>
      </c>
      <c r="E3004" s="91">
        <f>MIN(DATE(Table1[Year]+1,1,0),DATE(Table1[Year],1,1)-WEEKDAY(DATE(Table1[Year],1,1),2)+Table1[WeekNum]*7)</f>
        <v>44605</v>
      </c>
      <c r="F3004" s="15">
        <v>2022</v>
      </c>
      <c r="G3004" s="90">
        <f t="shared" si="92"/>
        <v>2</v>
      </c>
      <c r="H3004" s="93">
        <v>7</v>
      </c>
      <c r="I3004" s="207" t="str">
        <f>"W" &amp;Table1[[#This Row],[WeekNum]]</f>
        <v>W7</v>
      </c>
      <c r="J3004" s="94" t="str">
        <f t="shared" si="93"/>
        <v>22-W07</v>
      </c>
      <c r="K3004" s="95" t="s">
        <v>547</v>
      </c>
      <c r="L3004" s="4"/>
      <c r="M3004" s="95" t="s">
        <v>72</v>
      </c>
      <c r="N3004" s="266" t="s">
        <v>370</v>
      </c>
      <c r="O3004" s="266" t="s">
        <v>374</v>
      </c>
      <c r="P3004" s="11" t="s">
        <v>410</v>
      </c>
      <c r="Q3004" s="11" t="s">
        <v>419</v>
      </c>
      <c r="R3004" s="96">
        <v>0</v>
      </c>
      <c r="S3004" s="96">
        <v>0</v>
      </c>
      <c r="T3004" s="206">
        <f>ABS(Table1[[#This Row],[Prod]]-Table1[[#This Row],[Planned]])</f>
        <v>0</v>
      </c>
      <c r="U3004" s="209">
        <f>IF(ABS(Table1[[#This Row],[Prod]]-Table1[[#This Row],[Planned]])&gt;Table1[[#This Row],[Planned]],0,IF(Table1[[#This Row],[Planned]]=0,0,1-ABS(Table1[[#This Row],[Prod]]-Table1[[#This Row],[Planned]])/Table1[[#This Row],[Planned]]))</f>
        <v>0</v>
      </c>
      <c r="V3004" s="92"/>
      <c r="W3004" s="92"/>
      <c r="X3004" s="97">
        <v>0</v>
      </c>
      <c r="Y3004" s="206">
        <f>Table1[[#This Row],[Prod]]</f>
        <v>0</v>
      </c>
      <c r="Z3004" s="206">
        <f>ABS(Table1[[#This Row],[Prod2]]-Table1[[#This Row],[Plan Revised]])</f>
        <v>0</v>
      </c>
      <c r="AA3004" s="209">
        <f>IF(ABS(Table1[[#This Row],[Prod2]]-Table1[[#This Row],[Plan Revised]])&gt;Table1[[#This Row],[Plan Revised]],0,IF(Table1[[#This Row],[Plan Revised]]=0,0,1-ABS(Table1[[#This Row],[Prod2]]-Table1[[#This Row],[Plan Revised]])/Table1[[#This Row],[Plan Revised]]))</f>
        <v>0</v>
      </c>
      <c r="AB3004" s="96"/>
      <c r="AC3004" s="98"/>
      <c r="AD3004"/>
      <c r="AF3004"/>
    </row>
    <row r="3005" spans="1:32">
      <c r="A3005" s="90" t="str">
        <f>IF(Table1[Week]=WeekSel,"Yes","No")</f>
        <v>No</v>
      </c>
      <c r="B3005" s="90" t="str">
        <f>IF((Table1[StartDate]&gt;=Date.GraphMin)*(Table1[StartDate]&lt;=Date.GraphMax)=1,"Yes","No")</f>
        <v>No</v>
      </c>
      <c r="C3005" s="90" t="str">
        <f>IF(OR(Table1[[#This Row],[Site]]="FOOD MILLING",Table1[[#This Row],[Site]]="GODACO"), "No", "Yes")</f>
        <v>Yes</v>
      </c>
      <c r="D3005" s="91">
        <f>MAX(DATE(Table1[Year],1,1),DATE(Table1[Year],1,1)-WEEKDAY(DATE(Table1[Year],1,1),2)+(Table1[WeekNum]-1)*7+1)</f>
        <v>44599</v>
      </c>
      <c r="E3005" s="91">
        <f>MIN(DATE(Table1[Year]+1,1,0),DATE(Table1[Year],1,1)-WEEKDAY(DATE(Table1[Year],1,1),2)+Table1[WeekNum]*7)</f>
        <v>44605</v>
      </c>
      <c r="F3005" s="15">
        <v>2022</v>
      </c>
      <c r="G3005" s="90">
        <f t="shared" si="92"/>
        <v>2</v>
      </c>
      <c r="H3005" s="93">
        <v>7</v>
      </c>
      <c r="I3005" s="207" t="str">
        <f>"W" &amp;Table1[[#This Row],[WeekNum]]</f>
        <v>W7</v>
      </c>
      <c r="J3005" s="94" t="str">
        <f t="shared" si="93"/>
        <v>22-W07</v>
      </c>
      <c r="K3005" s="95" t="s">
        <v>525</v>
      </c>
      <c r="L3005" s="4"/>
      <c r="M3005" s="95" t="s">
        <v>72</v>
      </c>
      <c r="N3005" s="266" t="s">
        <v>370</v>
      </c>
      <c r="O3005" s="266" t="s">
        <v>403</v>
      </c>
      <c r="P3005" s="11" t="s">
        <v>407</v>
      </c>
      <c r="Q3005" s="11" t="s">
        <v>419</v>
      </c>
      <c r="R3005" s="96">
        <v>0</v>
      </c>
      <c r="S3005" s="96">
        <v>0</v>
      </c>
      <c r="T3005" s="206">
        <f>ABS(Table1[[#This Row],[Prod]]-Table1[[#This Row],[Planned]])</f>
        <v>0</v>
      </c>
      <c r="U3005" s="209">
        <f>IF(ABS(Table1[[#This Row],[Prod]]-Table1[[#This Row],[Planned]])&gt;Table1[[#This Row],[Planned]],0,IF(Table1[[#This Row],[Planned]]=0,0,1-ABS(Table1[[#This Row],[Prod]]-Table1[[#This Row],[Planned]])/Table1[[#This Row],[Planned]]))</f>
        <v>0</v>
      </c>
      <c r="V3005" s="92"/>
      <c r="W3005" s="92"/>
      <c r="X3005" s="97">
        <v>0</v>
      </c>
      <c r="Y3005" s="206">
        <f>Table1[[#This Row],[Prod]]</f>
        <v>0</v>
      </c>
      <c r="Z3005" s="206">
        <f>ABS(Table1[[#This Row],[Prod2]]-Table1[[#This Row],[Plan Revised]])</f>
        <v>0</v>
      </c>
      <c r="AA3005" s="209">
        <f>IF(ABS(Table1[[#This Row],[Prod2]]-Table1[[#This Row],[Plan Revised]])&gt;Table1[[#This Row],[Plan Revised]],0,IF(Table1[[#This Row],[Plan Revised]]=0,0,1-ABS(Table1[[#This Row],[Prod2]]-Table1[[#This Row],[Plan Revised]])/Table1[[#This Row],[Plan Revised]]))</f>
        <v>0</v>
      </c>
      <c r="AB3005" s="96"/>
      <c r="AC3005" s="98"/>
      <c r="AD3005"/>
      <c r="AF3005"/>
    </row>
    <row r="3006" spans="1:32">
      <c r="A3006" s="90" t="str">
        <f>IF(Table1[Week]=WeekSel,"Yes","No")</f>
        <v>No</v>
      </c>
      <c r="B3006" s="90" t="str">
        <f>IF((Table1[StartDate]&gt;=Date.GraphMin)*(Table1[StartDate]&lt;=Date.GraphMax)=1,"Yes","No")</f>
        <v>No</v>
      </c>
      <c r="C3006" s="90" t="str">
        <f>IF(OR(Table1[[#This Row],[Site]]="FOOD MILLING",Table1[[#This Row],[Site]]="GODACO"), "No", "Yes")</f>
        <v>Yes</v>
      </c>
      <c r="D3006" s="91">
        <f>MAX(DATE(Table1[Year],1,1),DATE(Table1[Year],1,1)-WEEKDAY(DATE(Table1[Year],1,1),2)+(Table1[WeekNum]-1)*7+1)</f>
        <v>44599</v>
      </c>
      <c r="E3006" s="91">
        <f>MIN(DATE(Table1[Year]+1,1,0),DATE(Table1[Year],1,1)-WEEKDAY(DATE(Table1[Year],1,1),2)+Table1[WeekNum]*7)</f>
        <v>44605</v>
      </c>
      <c r="F3006" s="15">
        <v>2022</v>
      </c>
      <c r="G3006" s="90">
        <f t="shared" si="92"/>
        <v>2</v>
      </c>
      <c r="H3006" s="93">
        <v>7</v>
      </c>
      <c r="I3006" s="207" t="str">
        <f>"W" &amp;Table1[[#This Row],[WeekNum]]</f>
        <v>W7</v>
      </c>
      <c r="J3006" s="94" t="str">
        <f t="shared" si="93"/>
        <v>22-W07</v>
      </c>
      <c r="K3006" s="95" t="s">
        <v>524</v>
      </c>
      <c r="L3006" s="4"/>
      <c r="M3006" s="95" t="s">
        <v>72</v>
      </c>
      <c r="N3006" s="266" t="s">
        <v>370</v>
      </c>
      <c r="O3006" s="266" t="s">
        <v>403</v>
      </c>
      <c r="P3006" s="11" t="s">
        <v>407</v>
      </c>
      <c r="Q3006" s="11" t="s">
        <v>419</v>
      </c>
      <c r="R3006" s="96">
        <v>0</v>
      </c>
      <c r="S3006" s="96">
        <v>0</v>
      </c>
      <c r="T3006" s="206">
        <f>ABS(Table1[[#This Row],[Prod]]-Table1[[#This Row],[Planned]])</f>
        <v>0</v>
      </c>
      <c r="U3006" s="209">
        <f>IF(ABS(Table1[[#This Row],[Prod]]-Table1[[#This Row],[Planned]])&gt;Table1[[#This Row],[Planned]],0,IF(Table1[[#This Row],[Planned]]=0,0,1-ABS(Table1[[#This Row],[Prod]]-Table1[[#This Row],[Planned]])/Table1[[#This Row],[Planned]]))</f>
        <v>0</v>
      </c>
      <c r="V3006" s="92"/>
      <c r="W3006" s="92"/>
      <c r="X3006" s="97">
        <v>0</v>
      </c>
      <c r="Y3006" s="206">
        <f>Table1[[#This Row],[Prod]]</f>
        <v>0</v>
      </c>
      <c r="Z3006" s="206">
        <f>ABS(Table1[[#This Row],[Prod2]]-Table1[[#This Row],[Plan Revised]])</f>
        <v>0</v>
      </c>
      <c r="AA3006" s="209">
        <f>IF(ABS(Table1[[#This Row],[Prod2]]-Table1[[#This Row],[Plan Revised]])&gt;Table1[[#This Row],[Plan Revised]],0,IF(Table1[[#This Row],[Plan Revised]]=0,0,1-ABS(Table1[[#This Row],[Prod2]]-Table1[[#This Row],[Plan Revised]])/Table1[[#This Row],[Plan Revised]]))</f>
        <v>0</v>
      </c>
      <c r="AB3006" s="96"/>
      <c r="AC3006" s="98"/>
      <c r="AD3006"/>
      <c r="AF3006"/>
    </row>
    <row r="3007" spans="1:32">
      <c r="A3007" s="90" t="str">
        <f>IF(Table1[Week]=WeekSel,"Yes","No")</f>
        <v>No</v>
      </c>
      <c r="B3007" s="90" t="str">
        <f>IF((Table1[StartDate]&gt;=Date.GraphMin)*(Table1[StartDate]&lt;=Date.GraphMax)=1,"Yes","No")</f>
        <v>No</v>
      </c>
      <c r="C3007" s="90" t="str">
        <f>IF(OR(Table1[[#This Row],[Site]]="FOOD MILLING",Table1[[#This Row],[Site]]="GODACO"), "No", "Yes")</f>
        <v>Yes</v>
      </c>
      <c r="D3007" s="91">
        <f>MAX(DATE(Table1[Year],1,1),DATE(Table1[Year],1,1)-WEEKDAY(DATE(Table1[Year],1,1),2)+(Table1[WeekNum]-1)*7+1)</f>
        <v>44599</v>
      </c>
      <c r="E3007" s="91">
        <f>MIN(DATE(Table1[Year]+1,1,0),DATE(Table1[Year],1,1)-WEEKDAY(DATE(Table1[Year],1,1),2)+Table1[WeekNum]*7)</f>
        <v>44605</v>
      </c>
      <c r="F3007" s="15">
        <v>2022</v>
      </c>
      <c r="G3007" s="90">
        <f t="shared" si="92"/>
        <v>2</v>
      </c>
      <c r="H3007" s="93">
        <v>7</v>
      </c>
      <c r="I3007" s="207" t="str">
        <f>"W" &amp;Table1[[#This Row],[WeekNum]]</f>
        <v>W7</v>
      </c>
      <c r="J3007" s="94" t="str">
        <f t="shared" si="93"/>
        <v>22-W07</v>
      </c>
      <c r="K3007" s="4" t="s">
        <v>526</v>
      </c>
      <c r="L3007" s="4"/>
      <c r="M3007" s="95" t="s">
        <v>72</v>
      </c>
      <c r="N3007" s="266" t="s">
        <v>370</v>
      </c>
      <c r="O3007" s="266" t="s">
        <v>403</v>
      </c>
      <c r="P3007" s="11" t="s">
        <v>407</v>
      </c>
      <c r="Q3007" s="11" t="s">
        <v>419</v>
      </c>
      <c r="R3007" s="96">
        <v>0</v>
      </c>
      <c r="S3007" s="96">
        <v>0</v>
      </c>
      <c r="T3007" s="206">
        <f>ABS(Table1[[#This Row],[Prod]]-Table1[[#This Row],[Planned]])</f>
        <v>0</v>
      </c>
      <c r="U3007" s="209">
        <f>IF(ABS(Table1[[#This Row],[Prod]]-Table1[[#This Row],[Planned]])&gt;Table1[[#This Row],[Planned]],0,IF(Table1[[#This Row],[Planned]]=0,0,1-ABS(Table1[[#This Row],[Prod]]-Table1[[#This Row],[Planned]])/Table1[[#This Row],[Planned]]))</f>
        <v>0</v>
      </c>
      <c r="V3007" s="92"/>
      <c r="W3007" s="92"/>
      <c r="X3007" s="97">
        <v>0</v>
      </c>
      <c r="Y3007" s="206">
        <f>Table1[[#This Row],[Prod]]</f>
        <v>0</v>
      </c>
      <c r="Z3007" s="206">
        <f>ABS(Table1[[#This Row],[Prod2]]-Table1[[#This Row],[Plan Revised]])</f>
        <v>0</v>
      </c>
      <c r="AA3007" s="209">
        <f>IF(ABS(Table1[[#This Row],[Prod2]]-Table1[[#This Row],[Plan Revised]])&gt;Table1[[#This Row],[Plan Revised]],0,IF(Table1[[#This Row],[Plan Revised]]=0,0,1-ABS(Table1[[#This Row],[Prod2]]-Table1[[#This Row],[Plan Revised]])/Table1[[#This Row],[Plan Revised]]))</f>
        <v>0</v>
      </c>
      <c r="AB3007" s="96"/>
      <c r="AC3007" s="98"/>
      <c r="AD3007"/>
      <c r="AF3007"/>
    </row>
    <row r="3008" spans="1:32">
      <c r="A3008" s="90" t="str">
        <f>IF(Table1[Week]=WeekSel,"Yes","No")</f>
        <v>No</v>
      </c>
      <c r="B3008" s="90" t="str">
        <f>IF((Table1[StartDate]&gt;=Date.GraphMin)*(Table1[StartDate]&lt;=Date.GraphMax)=1,"Yes","No")</f>
        <v>No</v>
      </c>
      <c r="C3008" s="90" t="str">
        <f>IF(OR(Table1[[#This Row],[Site]]="FOOD MILLING",Table1[[#This Row],[Site]]="GODACO"), "No", "Yes")</f>
        <v>Yes</v>
      </c>
      <c r="D3008" s="91">
        <f>MAX(DATE(Table1[Year],1,1),DATE(Table1[Year],1,1)-WEEKDAY(DATE(Table1[Year],1,1),2)+(Table1[WeekNum]-1)*7+1)</f>
        <v>44599</v>
      </c>
      <c r="E3008" s="91">
        <f>MIN(DATE(Table1[Year]+1,1,0),DATE(Table1[Year],1,1)-WEEKDAY(DATE(Table1[Year],1,1),2)+Table1[WeekNum]*7)</f>
        <v>44605</v>
      </c>
      <c r="F3008" s="15">
        <v>2022</v>
      </c>
      <c r="G3008" s="90">
        <f t="shared" si="92"/>
        <v>2</v>
      </c>
      <c r="H3008" s="93">
        <v>7</v>
      </c>
      <c r="I3008" s="207" t="str">
        <f>"W" &amp;Table1[[#This Row],[WeekNum]]</f>
        <v>W7</v>
      </c>
      <c r="J3008" s="94" t="str">
        <f t="shared" si="93"/>
        <v>22-W07</v>
      </c>
      <c r="K3008" s="95" t="s">
        <v>26</v>
      </c>
      <c r="L3008" s="4"/>
      <c r="M3008" s="95" t="s">
        <v>77</v>
      </c>
      <c r="N3008" s="266" t="s">
        <v>370</v>
      </c>
      <c r="O3008" s="266" t="s">
        <v>403</v>
      </c>
      <c r="P3008" s="11" t="s">
        <v>410</v>
      </c>
      <c r="Q3008" s="11" t="s">
        <v>419</v>
      </c>
      <c r="R3008" s="96">
        <v>0</v>
      </c>
      <c r="S3008" s="96">
        <v>0</v>
      </c>
      <c r="T3008" s="206">
        <f>ABS(Table1[[#This Row],[Prod]]-Table1[[#This Row],[Planned]])</f>
        <v>0</v>
      </c>
      <c r="U3008" s="209">
        <f>IF(ABS(Table1[[#This Row],[Prod]]-Table1[[#This Row],[Planned]])&gt;Table1[[#This Row],[Planned]],0,IF(Table1[[#This Row],[Planned]]=0,0,1-ABS(Table1[[#This Row],[Prod]]-Table1[[#This Row],[Planned]])/Table1[[#This Row],[Planned]]))</f>
        <v>0</v>
      </c>
      <c r="V3008" s="92"/>
      <c r="W3008" s="92"/>
      <c r="X3008" s="97">
        <v>0</v>
      </c>
      <c r="Y3008" s="206">
        <f>Table1[[#This Row],[Prod]]</f>
        <v>0</v>
      </c>
      <c r="Z3008" s="206">
        <f>ABS(Table1[[#This Row],[Prod2]]-Table1[[#This Row],[Plan Revised]])</f>
        <v>0</v>
      </c>
      <c r="AA3008" s="209">
        <f>IF(ABS(Table1[[#This Row],[Prod2]]-Table1[[#This Row],[Plan Revised]])&gt;Table1[[#This Row],[Plan Revised]],0,IF(Table1[[#This Row],[Plan Revised]]=0,0,1-ABS(Table1[[#This Row],[Prod2]]-Table1[[#This Row],[Plan Revised]])/Table1[[#This Row],[Plan Revised]]))</f>
        <v>0</v>
      </c>
      <c r="AB3008" s="96"/>
      <c r="AC3008" s="98"/>
      <c r="AD3008"/>
      <c r="AF3008"/>
    </row>
    <row r="3009" spans="1:32">
      <c r="A3009" s="90" t="str">
        <f>IF(Table1[Week]=WeekSel,"Yes","No")</f>
        <v>No</v>
      </c>
      <c r="B3009" s="90" t="str">
        <f>IF((Table1[StartDate]&gt;=Date.GraphMin)*(Table1[StartDate]&lt;=Date.GraphMax)=1,"Yes","No")</f>
        <v>No</v>
      </c>
      <c r="C3009" s="90" t="str">
        <f>IF(OR(Table1[[#This Row],[Site]]="FOOD MILLING",Table1[[#This Row],[Site]]="GODACO"), "No", "Yes")</f>
        <v>Yes</v>
      </c>
      <c r="D3009" s="91">
        <f>MAX(DATE(Table1[Year],1,1),DATE(Table1[Year],1,1)-WEEKDAY(DATE(Table1[Year],1,1),2)+(Table1[WeekNum]-1)*7+1)</f>
        <v>44599</v>
      </c>
      <c r="E3009" s="91">
        <f>MIN(DATE(Table1[Year]+1,1,0),DATE(Table1[Year],1,1)-WEEKDAY(DATE(Table1[Year],1,1),2)+Table1[WeekNum]*7)</f>
        <v>44605</v>
      </c>
      <c r="F3009" s="15">
        <v>2022</v>
      </c>
      <c r="G3009" s="90">
        <f t="shared" si="92"/>
        <v>2</v>
      </c>
      <c r="H3009" s="93">
        <v>7</v>
      </c>
      <c r="I3009" s="207" t="str">
        <f>"W" &amp;Table1[[#This Row],[WeekNum]]</f>
        <v>W7</v>
      </c>
      <c r="J3009" s="94" t="str">
        <f t="shared" si="93"/>
        <v>22-W07</v>
      </c>
      <c r="K3009" s="95" t="s">
        <v>25</v>
      </c>
      <c r="L3009" s="4"/>
      <c r="M3009" s="95" t="s">
        <v>77</v>
      </c>
      <c r="N3009" s="266" t="s">
        <v>370</v>
      </c>
      <c r="O3009" s="266" t="s">
        <v>403</v>
      </c>
      <c r="P3009" s="11" t="s">
        <v>410</v>
      </c>
      <c r="Q3009" s="11" t="s">
        <v>419</v>
      </c>
      <c r="R3009" s="96">
        <v>0</v>
      </c>
      <c r="S3009" s="96">
        <v>0</v>
      </c>
      <c r="T3009" s="206">
        <f>ABS(Table1[[#This Row],[Prod]]-Table1[[#This Row],[Planned]])</f>
        <v>0</v>
      </c>
      <c r="U3009" s="209">
        <f>IF(ABS(Table1[[#This Row],[Prod]]-Table1[[#This Row],[Planned]])&gt;Table1[[#This Row],[Planned]],0,IF(Table1[[#This Row],[Planned]]=0,0,1-ABS(Table1[[#This Row],[Prod]]-Table1[[#This Row],[Planned]])/Table1[[#This Row],[Planned]]))</f>
        <v>0</v>
      </c>
      <c r="V3009" s="92"/>
      <c r="W3009" s="92"/>
      <c r="X3009" s="97">
        <v>0</v>
      </c>
      <c r="Y3009" s="206">
        <f>Table1[[#This Row],[Prod]]</f>
        <v>0</v>
      </c>
      <c r="Z3009" s="206">
        <f>ABS(Table1[[#This Row],[Prod2]]-Table1[[#This Row],[Plan Revised]])</f>
        <v>0</v>
      </c>
      <c r="AA3009" s="209">
        <f>IF(ABS(Table1[[#This Row],[Prod2]]-Table1[[#This Row],[Plan Revised]])&gt;Table1[[#This Row],[Plan Revised]],0,IF(Table1[[#This Row],[Plan Revised]]=0,0,1-ABS(Table1[[#This Row],[Prod2]]-Table1[[#This Row],[Plan Revised]])/Table1[[#This Row],[Plan Revised]]))</f>
        <v>0</v>
      </c>
      <c r="AB3009" s="96"/>
      <c r="AC3009" s="98"/>
      <c r="AD3009"/>
      <c r="AF3009"/>
    </row>
    <row r="3010" spans="1:32">
      <c r="A3010" s="90" t="str">
        <f>IF(Table1[Week]=WeekSel,"Yes","No")</f>
        <v>No</v>
      </c>
      <c r="B3010" s="90" t="str">
        <f>IF((Table1[StartDate]&gt;=Date.GraphMin)*(Table1[StartDate]&lt;=Date.GraphMax)=1,"Yes","No")</f>
        <v>No</v>
      </c>
      <c r="C3010" s="90" t="str">
        <f>IF(OR(Table1[[#This Row],[Site]]="FOOD MILLING",Table1[[#This Row],[Site]]="GODACO"), "No", "Yes")</f>
        <v>Yes</v>
      </c>
      <c r="D3010" s="91">
        <f>MAX(DATE(Table1[Year],1,1),DATE(Table1[Year],1,1)-WEEKDAY(DATE(Table1[Year],1,1),2)+(Table1[WeekNum]-1)*7+1)</f>
        <v>44599</v>
      </c>
      <c r="E3010" s="91">
        <f>MIN(DATE(Table1[Year]+1,1,0),DATE(Table1[Year],1,1)-WEEKDAY(DATE(Table1[Year],1,1),2)+Table1[WeekNum]*7)</f>
        <v>44605</v>
      </c>
      <c r="F3010" s="15">
        <v>2022</v>
      </c>
      <c r="G3010" s="90">
        <f t="shared" ref="G3010:G3073" si="94">MONTH(DATE(F3010,1,H3010*7-2)-WEEKDAY(DATE(H3010,1,2)))</f>
        <v>2</v>
      </c>
      <c r="H3010" s="93">
        <v>7</v>
      </c>
      <c r="I3010" s="207" t="str">
        <f>"W" &amp;Table1[[#This Row],[WeekNum]]</f>
        <v>W7</v>
      </c>
      <c r="J3010" s="94" t="str">
        <f t="shared" ref="J3010:J3073" si="95">RIGHT(F3010,2)&amp;"-"&amp;TEXT(H3010,"W00")</f>
        <v>22-W07</v>
      </c>
      <c r="K3010" s="95" t="s">
        <v>28</v>
      </c>
      <c r="L3010" s="4"/>
      <c r="M3010" s="95" t="s">
        <v>77</v>
      </c>
      <c r="N3010" s="266" t="s">
        <v>370</v>
      </c>
      <c r="O3010" s="266" t="s">
        <v>403</v>
      </c>
      <c r="P3010" s="11" t="s">
        <v>410</v>
      </c>
      <c r="Q3010" s="11" t="s">
        <v>419</v>
      </c>
      <c r="R3010" s="96">
        <v>0</v>
      </c>
      <c r="S3010" s="96">
        <v>0</v>
      </c>
      <c r="T3010" s="206">
        <f>ABS(Table1[[#This Row],[Prod]]-Table1[[#This Row],[Planned]])</f>
        <v>0</v>
      </c>
      <c r="U3010" s="209">
        <f>IF(ABS(Table1[[#This Row],[Prod]]-Table1[[#This Row],[Planned]])&gt;Table1[[#This Row],[Planned]],0,IF(Table1[[#This Row],[Planned]]=0,0,1-ABS(Table1[[#This Row],[Prod]]-Table1[[#This Row],[Planned]])/Table1[[#This Row],[Planned]]))</f>
        <v>0</v>
      </c>
      <c r="V3010" s="92"/>
      <c r="W3010" s="92"/>
      <c r="X3010" s="97">
        <v>0</v>
      </c>
      <c r="Y3010" s="206">
        <f>Table1[[#This Row],[Prod]]</f>
        <v>0</v>
      </c>
      <c r="Z3010" s="206">
        <f>ABS(Table1[[#This Row],[Prod2]]-Table1[[#This Row],[Plan Revised]])</f>
        <v>0</v>
      </c>
      <c r="AA3010" s="209">
        <f>IF(ABS(Table1[[#This Row],[Prod2]]-Table1[[#This Row],[Plan Revised]])&gt;Table1[[#This Row],[Plan Revised]],0,IF(Table1[[#This Row],[Plan Revised]]=0,0,1-ABS(Table1[[#This Row],[Prod2]]-Table1[[#This Row],[Plan Revised]])/Table1[[#This Row],[Plan Revised]]))</f>
        <v>0</v>
      </c>
      <c r="AB3010" s="96"/>
      <c r="AC3010" s="98"/>
      <c r="AD3010"/>
      <c r="AF3010"/>
    </row>
    <row r="3011" spans="1:32">
      <c r="A3011" s="90" t="str">
        <f>IF(Table1[Week]=WeekSel,"Yes","No")</f>
        <v>No</v>
      </c>
      <c r="B3011" s="90" t="str">
        <f>IF((Table1[StartDate]&gt;=Date.GraphMin)*(Table1[StartDate]&lt;=Date.GraphMax)=1,"Yes","No")</f>
        <v>No</v>
      </c>
      <c r="C3011" s="90" t="str">
        <f>IF(OR(Table1[[#This Row],[Site]]="FOOD MILLING",Table1[[#This Row],[Site]]="GODACO"), "No", "Yes")</f>
        <v>Yes</v>
      </c>
      <c r="D3011" s="91">
        <f>MAX(DATE(Table1[Year],1,1),DATE(Table1[Year],1,1)-WEEKDAY(DATE(Table1[Year],1,1),2)+(Table1[WeekNum]-1)*7+1)</f>
        <v>44599</v>
      </c>
      <c r="E3011" s="91">
        <f>MIN(DATE(Table1[Year]+1,1,0),DATE(Table1[Year],1,1)-WEEKDAY(DATE(Table1[Year],1,1),2)+Table1[WeekNum]*7)</f>
        <v>44605</v>
      </c>
      <c r="F3011" s="15">
        <v>2022</v>
      </c>
      <c r="G3011" s="90">
        <f t="shared" si="94"/>
        <v>2</v>
      </c>
      <c r="H3011" s="93">
        <v>7</v>
      </c>
      <c r="I3011" s="207" t="str">
        <f>"W" &amp;Table1[[#This Row],[WeekNum]]</f>
        <v>W7</v>
      </c>
      <c r="J3011" s="94" t="str">
        <f t="shared" si="95"/>
        <v>22-W07</v>
      </c>
      <c r="K3011" s="95" t="s">
        <v>27</v>
      </c>
      <c r="L3011" s="4"/>
      <c r="M3011" s="95" t="s">
        <v>77</v>
      </c>
      <c r="N3011" s="266" t="s">
        <v>370</v>
      </c>
      <c r="O3011" s="266" t="s">
        <v>403</v>
      </c>
      <c r="P3011" s="11" t="s">
        <v>410</v>
      </c>
      <c r="Q3011" s="11" t="s">
        <v>419</v>
      </c>
      <c r="R3011" s="96">
        <v>0</v>
      </c>
      <c r="S3011" s="96">
        <v>0</v>
      </c>
      <c r="T3011" s="206">
        <f>ABS(Table1[[#This Row],[Prod]]-Table1[[#This Row],[Planned]])</f>
        <v>0</v>
      </c>
      <c r="U3011" s="209">
        <f>IF(ABS(Table1[[#This Row],[Prod]]-Table1[[#This Row],[Planned]])&gt;Table1[[#This Row],[Planned]],0,IF(Table1[[#This Row],[Planned]]=0,0,1-ABS(Table1[[#This Row],[Prod]]-Table1[[#This Row],[Planned]])/Table1[[#This Row],[Planned]]))</f>
        <v>0</v>
      </c>
      <c r="V3011" s="92"/>
      <c r="W3011" s="92"/>
      <c r="X3011" s="97">
        <v>0</v>
      </c>
      <c r="Y3011" s="206">
        <f>Table1[[#This Row],[Prod]]</f>
        <v>0</v>
      </c>
      <c r="Z3011" s="206">
        <f>ABS(Table1[[#This Row],[Prod2]]-Table1[[#This Row],[Plan Revised]])</f>
        <v>0</v>
      </c>
      <c r="AA3011" s="209">
        <f>IF(ABS(Table1[[#This Row],[Prod2]]-Table1[[#This Row],[Plan Revised]])&gt;Table1[[#This Row],[Plan Revised]],0,IF(Table1[[#This Row],[Plan Revised]]=0,0,1-ABS(Table1[[#This Row],[Prod2]]-Table1[[#This Row],[Plan Revised]])/Table1[[#This Row],[Plan Revised]]))</f>
        <v>0</v>
      </c>
      <c r="AB3011" s="96"/>
      <c r="AC3011" s="98"/>
      <c r="AD3011"/>
      <c r="AF3011"/>
    </row>
    <row r="3012" spans="1:32">
      <c r="A3012" s="90" t="str">
        <f>IF(Table1[Week]=WeekSel,"Yes","No")</f>
        <v>No</v>
      </c>
      <c r="B3012" s="90" t="str">
        <f>IF((Table1[StartDate]&gt;=Date.GraphMin)*(Table1[StartDate]&lt;=Date.GraphMax)=1,"Yes","No")</f>
        <v>No</v>
      </c>
      <c r="C3012" s="90" t="str">
        <f>IF(OR(Table1[[#This Row],[Site]]="FOOD MILLING",Table1[[#This Row],[Site]]="GODACO"), "No", "Yes")</f>
        <v>Yes</v>
      </c>
      <c r="D3012" s="91">
        <f>MAX(DATE(Table1[Year],1,1),DATE(Table1[Year],1,1)-WEEKDAY(DATE(Table1[Year],1,1),2)+(Table1[WeekNum]-1)*7+1)</f>
        <v>44599</v>
      </c>
      <c r="E3012" s="91">
        <f>MIN(DATE(Table1[Year]+1,1,0),DATE(Table1[Year],1,1)-WEEKDAY(DATE(Table1[Year],1,1),2)+Table1[WeekNum]*7)</f>
        <v>44605</v>
      </c>
      <c r="F3012" s="15">
        <v>2022</v>
      </c>
      <c r="G3012" s="90">
        <f t="shared" si="94"/>
        <v>2</v>
      </c>
      <c r="H3012" s="93">
        <v>7</v>
      </c>
      <c r="I3012" s="207" t="str">
        <f>"W" &amp;Table1[[#This Row],[WeekNum]]</f>
        <v>W7</v>
      </c>
      <c r="J3012" s="94" t="str">
        <f t="shared" si="95"/>
        <v>22-W07</v>
      </c>
      <c r="K3012" s="95" t="s">
        <v>713</v>
      </c>
      <c r="L3012" s="4"/>
      <c r="M3012" s="95" t="s">
        <v>72</v>
      </c>
      <c r="N3012" s="266" t="s">
        <v>370</v>
      </c>
      <c r="O3012" s="266" t="s">
        <v>403</v>
      </c>
      <c r="P3012" s="11" t="s">
        <v>407</v>
      </c>
      <c r="Q3012" s="11" t="s">
        <v>421</v>
      </c>
      <c r="R3012" s="96">
        <v>0</v>
      </c>
      <c r="S3012" s="96">
        <v>0</v>
      </c>
      <c r="T3012" s="206">
        <f>ABS(Table1[[#This Row],[Prod]]-Table1[[#This Row],[Planned]])</f>
        <v>0</v>
      </c>
      <c r="U3012" s="209">
        <f>IF(ABS(Table1[[#This Row],[Prod]]-Table1[[#This Row],[Planned]])&gt;Table1[[#This Row],[Planned]],0,IF(Table1[[#This Row],[Planned]]=0,0,1-ABS(Table1[[#This Row],[Prod]]-Table1[[#This Row],[Planned]])/Table1[[#This Row],[Planned]]))</f>
        <v>0</v>
      </c>
      <c r="V3012" s="92"/>
      <c r="W3012" s="92"/>
      <c r="X3012" s="97">
        <v>0</v>
      </c>
      <c r="Y3012" s="206">
        <f>Table1[[#This Row],[Prod]]</f>
        <v>0</v>
      </c>
      <c r="Z3012" s="206">
        <f>ABS(Table1[[#This Row],[Prod2]]-Table1[[#This Row],[Plan Revised]])</f>
        <v>0</v>
      </c>
      <c r="AA3012" s="209">
        <f>IF(ABS(Table1[[#This Row],[Prod2]]-Table1[[#This Row],[Plan Revised]])&gt;Table1[[#This Row],[Plan Revised]],0,IF(Table1[[#This Row],[Plan Revised]]=0,0,1-ABS(Table1[[#This Row],[Prod2]]-Table1[[#This Row],[Plan Revised]])/Table1[[#This Row],[Plan Revised]]))</f>
        <v>0</v>
      </c>
      <c r="AB3012" s="96"/>
      <c r="AC3012" s="98"/>
      <c r="AD3012"/>
      <c r="AF3012"/>
    </row>
    <row r="3013" spans="1:32">
      <c r="A3013" s="90" t="str">
        <f>IF(Table1[Week]=WeekSel,"Yes","No")</f>
        <v>No</v>
      </c>
      <c r="B3013" s="90" t="str">
        <f>IF((Table1[StartDate]&gt;=Date.GraphMin)*(Table1[StartDate]&lt;=Date.GraphMax)=1,"Yes","No")</f>
        <v>No</v>
      </c>
      <c r="C3013" s="90" t="str">
        <f>IF(OR(Table1[[#This Row],[Site]]="FOOD MILLING",Table1[[#This Row],[Site]]="GODACO"), "No", "Yes")</f>
        <v>Yes</v>
      </c>
      <c r="D3013" s="91">
        <f>MAX(DATE(Table1[Year],1,1),DATE(Table1[Year],1,1)-WEEKDAY(DATE(Table1[Year],1,1),2)+(Table1[WeekNum]-1)*7+1)</f>
        <v>44599</v>
      </c>
      <c r="E3013" s="91">
        <f>MIN(DATE(Table1[Year]+1,1,0),DATE(Table1[Year],1,1)-WEEKDAY(DATE(Table1[Year],1,1),2)+Table1[WeekNum]*7)</f>
        <v>44605</v>
      </c>
      <c r="F3013" s="15">
        <v>2022</v>
      </c>
      <c r="G3013" s="90">
        <f t="shared" si="94"/>
        <v>2</v>
      </c>
      <c r="H3013" s="93">
        <v>7</v>
      </c>
      <c r="I3013" s="207" t="str">
        <f>"W" &amp;Table1[[#This Row],[WeekNum]]</f>
        <v>W7</v>
      </c>
      <c r="J3013" s="94" t="str">
        <f t="shared" si="95"/>
        <v>22-W07</v>
      </c>
      <c r="K3013" s="95" t="s">
        <v>714</v>
      </c>
      <c r="L3013" s="4"/>
      <c r="M3013" s="95" t="s">
        <v>72</v>
      </c>
      <c r="N3013" s="266" t="s">
        <v>370</v>
      </c>
      <c r="O3013" s="266" t="s">
        <v>403</v>
      </c>
      <c r="P3013" s="11" t="s">
        <v>407</v>
      </c>
      <c r="Q3013" s="11" t="s">
        <v>421</v>
      </c>
      <c r="R3013" s="96">
        <v>0</v>
      </c>
      <c r="S3013" s="96">
        <v>0</v>
      </c>
      <c r="T3013" s="206">
        <f>ABS(Table1[[#This Row],[Prod]]-Table1[[#This Row],[Planned]])</f>
        <v>0</v>
      </c>
      <c r="U3013" s="209">
        <f>IF(ABS(Table1[[#This Row],[Prod]]-Table1[[#This Row],[Planned]])&gt;Table1[[#This Row],[Planned]],0,IF(Table1[[#This Row],[Planned]]=0,0,1-ABS(Table1[[#This Row],[Prod]]-Table1[[#This Row],[Planned]])/Table1[[#This Row],[Planned]]))</f>
        <v>0</v>
      </c>
      <c r="V3013" s="92"/>
      <c r="W3013" s="92"/>
      <c r="X3013" s="97">
        <v>0</v>
      </c>
      <c r="Y3013" s="206">
        <f>Table1[[#This Row],[Prod]]</f>
        <v>0</v>
      </c>
      <c r="Z3013" s="206">
        <f>ABS(Table1[[#This Row],[Prod2]]-Table1[[#This Row],[Plan Revised]])</f>
        <v>0</v>
      </c>
      <c r="AA3013" s="209">
        <f>IF(ABS(Table1[[#This Row],[Prod2]]-Table1[[#This Row],[Plan Revised]])&gt;Table1[[#This Row],[Plan Revised]],0,IF(Table1[[#This Row],[Plan Revised]]=0,0,1-ABS(Table1[[#This Row],[Prod2]]-Table1[[#This Row],[Plan Revised]])/Table1[[#This Row],[Plan Revised]]))</f>
        <v>0</v>
      </c>
      <c r="AB3013" s="96"/>
      <c r="AC3013" s="98"/>
      <c r="AD3013"/>
      <c r="AF3013"/>
    </row>
    <row r="3014" spans="1:32">
      <c r="A3014" s="90" t="str">
        <f>IF(Table1[Week]=WeekSel,"Yes","No")</f>
        <v>No</v>
      </c>
      <c r="B3014" s="90" t="str">
        <f>IF((Table1[StartDate]&gt;=Date.GraphMin)*(Table1[StartDate]&lt;=Date.GraphMax)=1,"Yes","No")</f>
        <v>No</v>
      </c>
      <c r="C3014" s="90" t="str">
        <f>IF(OR(Table1[[#This Row],[Site]]="FOOD MILLING",Table1[[#This Row],[Site]]="GODACO"), "No", "Yes")</f>
        <v>Yes</v>
      </c>
      <c r="D3014" s="91">
        <f>MAX(DATE(Table1[Year],1,1),DATE(Table1[Year],1,1)-WEEKDAY(DATE(Table1[Year],1,1),2)+(Table1[WeekNum]-1)*7+1)</f>
        <v>44599</v>
      </c>
      <c r="E3014" s="91">
        <f>MIN(DATE(Table1[Year]+1,1,0),DATE(Table1[Year],1,1)-WEEKDAY(DATE(Table1[Year],1,1),2)+Table1[WeekNum]*7)</f>
        <v>44605</v>
      </c>
      <c r="F3014" s="15">
        <v>2022</v>
      </c>
      <c r="G3014" s="90">
        <f t="shared" si="94"/>
        <v>2</v>
      </c>
      <c r="H3014" s="93">
        <v>7</v>
      </c>
      <c r="I3014" s="207" t="str">
        <f>"W" &amp;Table1[[#This Row],[WeekNum]]</f>
        <v>W7</v>
      </c>
      <c r="J3014" s="94" t="str">
        <f t="shared" si="95"/>
        <v>22-W07</v>
      </c>
      <c r="K3014" s="95" t="s">
        <v>715</v>
      </c>
      <c r="L3014" s="4"/>
      <c r="M3014" s="95" t="s">
        <v>72</v>
      </c>
      <c r="N3014" s="266" t="s">
        <v>370</v>
      </c>
      <c r="O3014" s="266" t="s">
        <v>403</v>
      </c>
      <c r="P3014" s="11" t="s">
        <v>407</v>
      </c>
      <c r="Q3014" s="11" t="s">
        <v>421</v>
      </c>
      <c r="R3014" s="96">
        <v>600</v>
      </c>
      <c r="S3014" s="96">
        <v>1100.6400000000001</v>
      </c>
      <c r="T3014" s="206">
        <f>ABS(Table1[[#This Row],[Prod]]-Table1[[#This Row],[Planned]])</f>
        <v>500.6400000000001</v>
      </c>
      <c r="U3014" s="209">
        <f>IF(ABS(Table1[[#This Row],[Prod]]-Table1[[#This Row],[Planned]])&gt;Table1[[#This Row],[Planned]],0,IF(Table1[[#This Row],[Planned]]=0,0,1-ABS(Table1[[#This Row],[Prod]]-Table1[[#This Row],[Planned]])/Table1[[#This Row],[Planned]]))</f>
        <v>0.16559999999999986</v>
      </c>
      <c r="V3014" s="92"/>
      <c r="W3014" s="92"/>
      <c r="X3014" s="97">
        <v>1200</v>
      </c>
      <c r="Y3014" s="206">
        <f>Table1[[#This Row],[Prod]]</f>
        <v>1100.6400000000001</v>
      </c>
      <c r="Z3014" s="206">
        <f>ABS(Table1[[#This Row],[Prod2]]-Table1[[#This Row],[Plan Revised]])</f>
        <v>99.3599999999999</v>
      </c>
      <c r="AA3014" s="209">
        <f>IF(ABS(Table1[[#This Row],[Prod2]]-Table1[[#This Row],[Plan Revised]])&gt;Table1[[#This Row],[Plan Revised]],0,IF(Table1[[#This Row],[Plan Revised]]=0,0,1-ABS(Table1[[#This Row],[Prod2]]-Table1[[#This Row],[Plan Revised]])/Table1[[#This Row],[Plan Revised]]))</f>
        <v>0.91720000000000013</v>
      </c>
      <c r="AB3014" s="96"/>
      <c r="AC3014" s="98"/>
      <c r="AD3014"/>
      <c r="AF3014"/>
    </row>
    <row r="3015" spans="1:32">
      <c r="A3015" s="90" t="str">
        <f>IF(Table1[Week]=WeekSel,"Yes","No")</f>
        <v>No</v>
      </c>
      <c r="B3015" s="90" t="str">
        <f>IF((Table1[StartDate]&gt;=Date.GraphMin)*(Table1[StartDate]&lt;=Date.GraphMax)=1,"Yes","No")</f>
        <v>No</v>
      </c>
      <c r="C3015" s="90" t="str">
        <f>IF(OR(Table1[[#This Row],[Site]]="FOOD MILLING",Table1[[#This Row],[Site]]="GODACO"), "No", "Yes")</f>
        <v>Yes</v>
      </c>
      <c r="D3015" s="91">
        <f>MAX(DATE(Table1[Year],1,1),DATE(Table1[Year],1,1)-WEEKDAY(DATE(Table1[Year],1,1),2)+(Table1[WeekNum]-1)*7+1)</f>
        <v>44599</v>
      </c>
      <c r="E3015" s="91">
        <f>MIN(DATE(Table1[Year]+1,1,0),DATE(Table1[Year],1,1)-WEEKDAY(DATE(Table1[Year],1,1),2)+Table1[WeekNum]*7)</f>
        <v>44605</v>
      </c>
      <c r="F3015" s="15">
        <v>2022</v>
      </c>
      <c r="G3015" s="90">
        <f t="shared" si="94"/>
        <v>2</v>
      </c>
      <c r="H3015" s="93">
        <v>7</v>
      </c>
      <c r="I3015" s="207" t="str">
        <f>"W" &amp;Table1[[#This Row],[WeekNum]]</f>
        <v>W7</v>
      </c>
      <c r="J3015" s="94" t="str">
        <f t="shared" si="95"/>
        <v>22-W07</v>
      </c>
      <c r="K3015" s="95" t="s">
        <v>716</v>
      </c>
      <c r="L3015" s="4"/>
      <c r="M3015" s="95" t="s">
        <v>72</v>
      </c>
      <c r="N3015" s="4" t="s">
        <v>45</v>
      </c>
      <c r="O3015" s="266" t="s">
        <v>384</v>
      </c>
      <c r="P3015" s="11" t="s">
        <v>408</v>
      </c>
      <c r="Q3015" s="11" t="s">
        <v>421</v>
      </c>
      <c r="R3015" s="96">
        <v>0</v>
      </c>
      <c r="S3015" s="96">
        <v>0</v>
      </c>
      <c r="T3015" s="206">
        <f>ABS(Table1[[#This Row],[Prod]]-Table1[[#This Row],[Planned]])</f>
        <v>0</v>
      </c>
      <c r="U3015" s="209">
        <f>IF(ABS(Table1[[#This Row],[Prod]]-Table1[[#This Row],[Planned]])&gt;Table1[[#This Row],[Planned]],0,IF(Table1[[#This Row],[Planned]]=0,0,1-ABS(Table1[[#This Row],[Prod]]-Table1[[#This Row],[Planned]])/Table1[[#This Row],[Planned]]))</f>
        <v>0</v>
      </c>
      <c r="V3015" s="92"/>
      <c r="W3015" s="92"/>
      <c r="X3015" s="97">
        <v>0</v>
      </c>
      <c r="Y3015" s="206">
        <f>Table1[[#This Row],[Prod]]</f>
        <v>0</v>
      </c>
      <c r="Z3015" s="206">
        <f>ABS(Table1[[#This Row],[Prod2]]-Table1[[#This Row],[Plan Revised]])</f>
        <v>0</v>
      </c>
      <c r="AA3015" s="209">
        <f>IF(ABS(Table1[[#This Row],[Prod2]]-Table1[[#This Row],[Plan Revised]])&gt;Table1[[#This Row],[Plan Revised]],0,IF(Table1[[#This Row],[Plan Revised]]=0,0,1-ABS(Table1[[#This Row],[Prod2]]-Table1[[#This Row],[Plan Revised]])/Table1[[#This Row],[Plan Revised]]))</f>
        <v>0</v>
      </c>
      <c r="AB3015" s="96"/>
      <c r="AC3015" s="98"/>
      <c r="AD3015"/>
      <c r="AF3015"/>
    </row>
    <row r="3016" spans="1:32">
      <c r="A3016" s="90" t="str">
        <f>IF(Table1[Week]=WeekSel,"Yes","No")</f>
        <v>No</v>
      </c>
      <c r="B3016" s="90" t="str">
        <f>IF((Table1[StartDate]&gt;=Date.GraphMin)*(Table1[StartDate]&lt;=Date.GraphMax)=1,"Yes","No")</f>
        <v>No</v>
      </c>
      <c r="C3016" s="90" t="str">
        <f>IF(OR(Table1[[#This Row],[Site]]="FOOD MILLING",Table1[[#This Row],[Site]]="GODACO"), "No", "Yes")</f>
        <v>Yes</v>
      </c>
      <c r="D3016" s="91">
        <f>MAX(DATE(Table1[Year],1,1),DATE(Table1[Year],1,1)-WEEKDAY(DATE(Table1[Year],1,1),2)+(Table1[WeekNum]-1)*7+1)</f>
        <v>44599</v>
      </c>
      <c r="E3016" s="91">
        <f>MIN(DATE(Table1[Year]+1,1,0),DATE(Table1[Year],1,1)-WEEKDAY(DATE(Table1[Year],1,1),2)+Table1[WeekNum]*7)</f>
        <v>44605</v>
      </c>
      <c r="F3016" s="15">
        <v>2022</v>
      </c>
      <c r="G3016" s="90">
        <f t="shared" si="94"/>
        <v>2</v>
      </c>
      <c r="H3016" s="93">
        <v>7</v>
      </c>
      <c r="I3016" s="207" t="str">
        <f>"W" &amp;Table1[[#This Row],[WeekNum]]</f>
        <v>W7</v>
      </c>
      <c r="J3016" s="94" t="str">
        <f t="shared" si="95"/>
        <v>22-W07</v>
      </c>
      <c r="K3016" s="95" t="s">
        <v>717</v>
      </c>
      <c r="L3016" s="4"/>
      <c r="M3016" s="95" t="s">
        <v>72</v>
      </c>
      <c r="N3016" s="4" t="s">
        <v>45</v>
      </c>
      <c r="O3016" s="266" t="s">
        <v>384</v>
      </c>
      <c r="P3016" s="11" t="s">
        <v>408</v>
      </c>
      <c r="Q3016" s="11" t="s">
        <v>421</v>
      </c>
      <c r="R3016" s="96">
        <v>1240</v>
      </c>
      <c r="S3016" s="96">
        <v>1082</v>
      </c>
      <c r="T3016" s="206">
        <f>ABS(Table1[[#This Row],[Prod]]-Table1[[#This Row],[Planned]])</f>
        <v>158</v>
      </c>
      <c r="U3016" s="209">
        <f>IF(ABS(Table1[[#This Row],[Prod]]-Table1[[#This Row],[Planned]])&gt;Table1[[#This Row],[Planned]],0,IF(Table1[[#This Row],[Planned]]=0,0,1-ABS(Table1[[#This Row],[Prod]]-Table1[[#This Row],[Planned]])/Table1[[#This Row],[Planned]]))</f>
        <v>0.8725806451612903</v>
      </c>
      <c r="V3016" s="92"/>
      <c r="W3016" s="92"/>
      <c r="X3016" s="97">
        <v>1300</v>
      </c>
      <c r="Y3016" s="206">
        <f>Table1[[#This Row],[Prod]]</f>
        <v>1082</v>
      </c>
      <c r="Z3016" s="206">
        <f>ABS(Table1[[#This Row],[Prod2]]-Table1[[#This Row],[Plan Revised]])</f>
        <v>218</v>
      </c>
      <c r="AA3016" s="209">
        <f>IF(ABS(Table1[[#This Row],[Prod2]]-Table1[[#This Row],[Plan Revised]])&gt;Table1[[#This Row],[Plan Revised]],0,IF(Table1[[#This Row],[Plan Revised]]=0,0,1-ABS(Table1[[#This Row],[Prod2]]-Table1[[#This Row],[Plan Revised]])/Table1[[#This Row],[Plan Revised]]))</f>
        <v>0.8323076923076923</v>
      </c>
      <c r="AB3016" s="96"/>
      <c r="AC3016" s="98"/>
      <c r="AD3016"/>
      <c r="AF3016"/>
    </row>
    <row r="3017" spans="1:32">
      <c r="A3017" s="90" t="str">
        <f>IF(Table1[Week]=WeekSel,"Yes","No")</f>
        <v>No</v>
      </c>
      <c r="B3017" s="90" t="str">
        <f>IF((Table1[StartDate]&gt;=Date.GraphMin)*(Table1[StartDate]&lt;=Date.GraphMax)=1,"Yes","No")</f>
        <v>No</v>
      </c>
      <c r="C3017" s="90" t="str">
        <f>IF(OR(Table1[[#This Row],[Site]]="FOOD MILLING",Table1[[#This Row],[Site]]="GODACO"), "No", "Yes")</f>
        <v>Yes</v>
      </c>
      <c r="D3017" s="91">
        <f>MAX(DATE(Table1[Year],1,1),DATE(Table1[Year],1,1)-WEEKDAY(DATE(Table1[Year],1,1),2)+(Table1[WeekNum]-1)*7+1)</f>
        <v>44599</v>
      </c>
      <c r="E3017" s="91">
        <f>MIN(DATE(Table1[Year]+1,1,0),DATE(Table1[Year],1,1)-WEEKDAY(DATE(Table1[Year],1,1),2)+Table1[WeekNum]*7)</f>
        <v>44605</v>
      </c>
      <c r="F3017" s="15">
        <v>2022</v>
      </c>
      <c r="G3017" s="90">
        <f t="shared" si="94"/>
        <v>2</v>
      </c>
      <c r="H3017" s="93">
        <v>7</v>
      </c>
      <c r="I3017" s="207" t="str">
        <f>"W" &amp;Table1[[#This Row],[WeekNum]]</f>
        <v>W7</v>
      </c>
      <c r="J3017" s="94" t="str">
        <f t="shared" si="95"/>
        <v>22-W07</v>
      </c>
      <c r="K3017" s="95" t="s">
        <v>724</v>
      </c>
      <c r="L3017" s="4"/>
      <c r="M3017" s="95" t="s">
        <v>72</v>
      </c>
      <c r="N3017" s="4" t="s">
        <v>45</v>
      </c>
      <c r="O3017" s="266" t="s">
        <v>384</v>
      </c>
      <c r="P3017" s="11" t="s">
        <v>410</v>
      </c>
      <c r="Q3017" s="11" t="s">
        <v>421</v>
      </c>
      <c r="R3017" s="96">
        <v>0</v>
      </c>
      <c r="S3017" s="96">
        <v>0</v>
      </c>
      <c r="T3017" s="206">
        <f>ABS(Table1[[#This Row],[Prod]]-Table1[[#This Row],[Planned]])</f>
        <v>0</v>
      </c>
      <c r="U3017" s="209">
        <f>IF(ABS(Table1[[#This Row],[Prod]]-Table1[[#This Row],[Planned]])&gt;Table1[[#This Row],[Planned]],0,IF(Table1[[#This Row],[Planned]]=0,0,1-ABS(Table1[[#This Row],[Prod]]-Table1[[#This Row],[Planned]])/Table1[[#This Row],[Planned]]))</f>
        <v>0</v>
      </c>
      <c r="V3017" s="92"/>
      <c r="W3017" s="92"/>
      <c r="X3017" s="97">
        <v>0</v>
      </c>
      <c r="Y3017" s="206">
        <f>Table1[[#This Row],[Prod]]</f>
        <v>0</v>
      </c>
      <c r="Z3017" s="206">
        <f>ABS(Table1[[#This Row],[Prod2]]-Table1[[#This Row],[Plan Revised]])</f>
        <v>0</v>
      </c>
      <c r="AA3017" s="209">
        <f>IF(ABS(Table1[[#This Row],[Prod2]]-Table1[[#This Row],[Plan Revised]])&gt;Table1[[#This Row],[Plan Revised]],0,IF(Table1[[#This Row],[Plan Revised]]=0,0,1-ABS(Table1[[#This Row],[Prod2]]-Table1[[#This Row],[Plan Revised]])/Table1[[#This Row],[Plan Revised]]))</f>
        <v>0</v>
      </c>
      <c r="AB3017" s="96"/>
      <c r="AC3017" s="98"/>
      <c r="AD3017"/>
      <c r="AF3017"/>
    </row>
    <row r="3018" spans="1:32">
      <c r="A3018" s="90" t="str">
        <f>IF(Table1[Week]=WeekSel,"Yes","No")</f>
        <v>No</v>
      </c>
      <c r="B3018" s="90" t="str">
        <f>IF((Table1[StartDate]&gt;=Date.GraphMin)*(Table1[StartDate]&lt;=Date.GraphMax)=1,"Yes","No")</f>
        <v>No</v>
      </c>
      <c r="C3018" s="90" t="str">
        <f>IF(OR(Table1[[#This Row],[Site]]="FOOD MILLING",Table1[[#This Row],[Site]]="GODACO"), "No", "Yes")</f>
        <v>Yes</v>
      </c>
      <c r="D3018" s="91">
        <f>MAX(DATE(Table1[Year],1,1),DATE(Table1[Year],1,1)-WEEKDAY(DATE(Table1[Year],1,1),2)+(Table1[WeekNum]-1)*7+1)</f>
        <v>44599</v>
      </c>
      <c r="E3018" s="91">
        <f>MIN(DATE(Table1[Year]+1,1,0),DATE(Table1[Year],1,1)-WEEKDAY(DATE(Table1[Year],1,1),2)+Table1[WeekNum]*7)</f>
        <v>44605</v>
      </c>
      <c r="F3018" s="15">
        <v>2022</v>
      </c>
      <c r="G3018" s="90">
        <f t="shared" si="94"/>
        <v>2</v>
      </c>
      <c r="H3018" s="93">
        <v>7</v>
      </c>
      <c r="I3018" s="207" t="str">
        <f>"W" &amp;Table1[[#This Row],[WeekNum]]</f>
        <v>W7</v>
      </c>
      <c r="J3018" s="94" t="str">
        <f t="shared" si="95"/>
        <v>22-W07</v>
      </c>
      <c r="K3018" s="95" t="s">
        <v>718</v>
      </c>
      <c r="L3018" s="4"/>
      <c r="M3018" s="95" t="s">
        <v>72</v>
      </c>
      <c r="N3018" s="4" t="s">
        <v>45</v>
      </c>
      <c r="O3018" s="266" t="s">
        <v>384</v>
      </c>
      <c r="P3018" s="11" t="s">
        <v>408</v>
      </c>
      <c r="Q3018" s="11" t="s">
        <v>421</v>
      </c>
      <c r="R3018" s="96">
        <v>0</v>
      </c>
      <c r="S3018" s="96">
        <v>0</v>
      </c>
      <c r="T3018" s="206">
        <f>ABS(Table1[[#This Row],[Prod]]-Table1[[#This Row],[Planned]])</f>
        <v>0</v>
      </c>
      <c r="U3018" s="209">
        <f>IF(ABS(Table1[[#This Row],[Prod]]-Table1[[#This Row],[Planned]])&gt;Table1[[#This Row],[Planned]],0,IF(Table1[[#This Row],[Planned]]=0,0,1-ABS(Table1[[#This Row],[Prod]]-Table1[[#This Row],[Planned]])/Table1[[#This Row],[Planned]]))</f>
        <v>0</v>
      </c>
      <c r="V3018" s="92"/>
      <c r="W3018" s="92"/>
      <c r="X3018" s="97">
        <v>0</v>
      </c>
      <c r="Y3018" s="206">
        <f>Table1[[#This Row],[Prod]]</f>
        <v>0</v>
      </c>
      <c r="Z3018" s="206">
        <f>ABS(Table1[[#This Row],[Prod2]]-Table1[[#This Row],[Plan Revised]])</f>
        <v>0</v>
      </c>
      <c r="AA3018" s="209">
        <f>IF(ABS(Table1[[#This Row],[Prod2]]-Table1[[#This Row],[Plan Revised]])&gt;Table1[[#This Row],[Plan Revised]],0,IF(Table1[[#This Row],[Plan Revised]]=0,0,1-ABS(Table1[[#This Row],[Prod2]]-Table1[[#This Row],[Plan Revised]])/Table1[[#This Row],[Plan Revised]]))</f>
        <v>0</v>
      </c>
      <c r="AB3018" s="96"/>
      <c r="AC3018" s="98"/>
      <c r="AD3018"/>
      <c r="AF3018"/>
    </row>
    <row r="3019" spans="1:32">
      <c r="A3019" s="90" t="str">
        <f>IF(Table1[Week]=WeekSel,"Yes","No")</f>
        <v>No</v>
      </c>
      <c r="B3019" s="90" t="str">
        <f>IF((Table1[StartDate]&gt;=Date.GraphMin)*(Table1[StartDate]&lt;=Date.GraphMax)=1,"Yes","No")</f>
        <v>No</v>
      </c>
      <c r="C3019" s="90" t="str">
        <f>IF(OR(Table1[[#This Row],[Site]]="FOOD MILLING",Table1[[#This Row],[Site]]="GODACO"), "No", "Yes")</f>
        <v>Yes</v>
      </c>
      <c r="D3019" s="91">
        <f>MAX(DATE(Table1[Year],1,1),DATE(Table1[Year],1,1)-WEEKDAY(DATE(Table1[Year],1,1),2)+(Table1[WeekNum]-1)*7+1)</f>
        <v>44599</v>
      </c>
      <c r="E3019" s="91">
        <f>MIN(DATE(Table1[Year]+1,1,0),DATE(Table1[Year],1,1)-WEEKDAY(DATE(Table1[Year],1,1),2)+Table1[WeekNum]*7)</f>
        <v>44605</v>
      </c>
      <c r="F3019" s="15">
        <v>2022</v>
      </c>
      <c r="G3019" s="90">
        <f t="shared" si="94"/>
        <v>2</v>
      </c>
      <c r="H3019" s="93">
        <v>7</v>
      </c>
      <c r="I3019" s="207" t="str">
        <f>"W" &amp;Table1[[#This Row],[WeekNum]]</f>
        <v>W7</v>
      </c>
      <c r="J3019" s="94" t="str">
        <f t="shared" si="95"/>
        <v>22-W07</v>
      </c>
      <c r="K3019" s="95" t="s">
        <v>719</v>
      </c>
      <c r="L3019" s="4"/>
      <c r="M3019" s="95" t="s">
        <v>72</v>
      </c>
      <c r="N3019" s="4" t="s">
        <v>45</v>
      </c>
      <c r="O3019" s="266" t="s">
        <v>384</v>
      </c>
      <c r="P3019" s="11" t="s">
        <v>408</v>
      </c>
      <c r="Q3019" s="11" t="s">
        <v>421</v>
      </c>
      <c r="R3019" s="96">
        <v>0</v>
      </c>
      <c r="S3019" s="96">
        <v>0</v>
      </c>
      <c r="T3019" s="206">
        <f>ABS(Table1[[#This Row],[Prod]]-Table1[[#This Row],[Planned]])</f>
        <v>0</v>
      </c>
      <c r="U3019" s="209">
        <f>IF(ABS(Table1[[#This Row],[Prod]]-Table1[[#This Row],[Planned]])&gt;Table1[[#This Row],[Planned]],0,IF(Table1[[#This Row],[Planned]]=0,0,1-ABS(Table1[[#This Row],[Prod]]-Table1[[#This Row],[Planned]])/Table1[[#This Row],[Planned]]))</f>
        <v>0</v>
      </c>
      <c r="V3019" s="92"/>
      <c r="W3019" s="92"/>
      <c r="X3019" s="97">
        <v>0</v>
      </c>
      <c r="Y3019" s="206">
        <f>Table1[[#This Row],[Prod]]</f>
        <v>0</v>
      </c>
      <c r="Z3019" s="206">
        <f>ABS(Table1[[#This Row],[Prod2]]-Table1[[#This Row],[Plan Revised]])</f>
        <v>0</v>
      </c>
      <c r="AA3019" s="209">
        <f>IF(ABS(Table1[[#This Row],[Prod2]]-Table1[[#This Row],[Plan Revised]])&gt;Table1[[#This Row],[Plan Revised]],0,IF(Table1[[#This Row],[Plan Revised]]=0,0,1-ABS(Table1[[#This Row],[Prod2]]-Table1[[#This Row],[Plan Revised]])/Table1[[#This Row],[Plan Revised]]))</f>
        <v>0</v>
      </c>
      <c r="AB3019" s="96"/>
      <c r="AC3019" s="98"/>
      <c r="AD3019"/>
      <c r="AF3019"/>
    </row>
    <row r="3020" spans="1:32">
      <c r="A3020" s="90" t="str">
        <f>IF(Table1[Week]=WeekSel,"Yes","No")</f>
        <v>No</v>
      </c>
      <c r="B3020" s="90" t="str">
        <f>IF((Table1[StartDate]&gt;=Date.GraphMin)*(Table1[StartDate]&lt;=Date.GraphMax)=1,"Yes","No")</f>
        <v>No</v>
      </c>
      <c r="C3020" s="90" t="str">
        <f>IF(OR(Table1[[#This Row],[Site]]="FOOD MILLING",Table1[[#This Row],[Site]]="GODACO"), "No", "Yes")</f>
        <v>Yes</v>
      </c>
      <c r="D3020" s="91">
        <f>MAX(DATE(Table1[Year],1,1),DATE(Table1[Year],1,1)-WEEKDAY(DATE(Table1[Year],1,1),2)+(Table1[WeekNum]-1)*7+1)</f>
        <v>44599</v>
      </c>
      <c r="E3020" s="91">
        <f>MIN(DATE(Table1[Year]+1,1,0),DATE(Table1[Year],1,1)-WEEKDAY(DATE(Table1[Year],1,1),2)+Table1[WeekNum]*7)</f>
        <v>44605</v>
      </c>
      <c r="F3020" s="15">
        <v>2022</v>
      </c>
      <c r="G3020" s="90">
        <f t="shared" si="94"/>
        <v>2</v>
      </c>
      <c r="H3020" s="93">
        <v>7</v>
      </c>
      <c r="I3020" s="207" t="str">
        <f>"W" &amp;Table1[[#This Row],[WeekNum]]</f>
        <v>W7</v>
      </c>
      <c r="J3020" s="94" t="str">
        <f t="shared" si="95"/>
        <v>22-W07</v>
      </c>
      <c r="K3020" s="95" t="s">
        <v>725</v>
      </c>
      <c r="L3020" s="4"/>
      <c r="M3020" s="95" t="s">
        <v>72</v>
      </c>
      <c r="N3020" s="4" t="s">
        <v>45</v>
      </c>
      <c r="O3020" s="266" t="s">
        <v>384</v>
      </c>
      <c r="P3020" s="11" t="s">
        <v>410</v>
      </c>
      <c r="Q3020" s="11" t="s">
        <v>421</v>
      </c>
      <c r="R3020" s="96">
        <v>0</v>
      </c>
      <c r="S3020" s="96">
        <v>0</v>
      </c>
      <c r="T3020" s="206">
        <f>ABS(Table1[[#This Row],[Prod]]-Table1[[#This Row],[Planned]])</f>
        <v>0</v>
      </c>
      <c r="U3020" s="209">
        <f>IF(ABS(Table1[[#This Row],[Prod]]-Table1[[#This Row],[Planned]])&gt;Table1[[#This Row],[Planned]],0,IF(Table1[[#This Row],[Planned]]=0,0,1-ABS(Table1[[#This Row],[Prod]]-Table1[[#This Row],[Planned]])/Table1[[#This Row],[Planned]]))</f>
        <v>0</v>
      </c>
      <c r="V3020" s="92"/>
      <c r="W3020" s="92"/>
      <c r="X3020" s="97">
        <v>0</v>
      </c>
      <c r="Y3020" s="206">
        <f>Table1[[#This Row],[Prod]]</f>
        <v>0</v>
      </c>
      <c r="Z3020" s="206">
        <f>ABS(Table1[[#This Row],[Prod2]]-Table1[[#This Row],[Plan Revised]])</f>
        <v>0</v>
      </c>
      <c r="AA3020" s="209">
        <f>IF(ABS(Table1[[#This Row],[Prod2]]-Table1[[#This Row],[Plan Revised]])&gt;Table1[[#This Row],[Plan Revised]],0,IF(Table1[[#This Row],[Plan Revised]]=0,0,1-ABS(Table1[[#This Row],[Prod2]]-Table1[[#This Row],[Plan Revised]])/Table1[[#This Row],[Plan Revised]]))</f>
        <v>0</v>
      </c>
      <c r="AB3020" s="96"/>
      <c r="AC3020" s="98"/>
      <c r="AD3020"/>
      <c r="AF3020"/>
    </row>
    <row r="3021" spans="1:32">
      <c r="A3021" s="90" t="str">
        <f>IF(Table1[Week]=WeekSel,"Yes","No")</f>
        <v>No</v>
      </c>
      <c r="B3021" s="90" t="str">
        <f>IF((Table1[StartDate]&gt;=Date.GraphMin)*(Table1[StartDate]&lt;=Date.GraphMax)=1,"Yes","No")</f>
        <v>No</v>
      </c>
      <c r="C3021" s="90" t="str">
        <f>IF(OR(Table1[[#This Row],[Site]]="FOOD MILLING",Table1[[#This Row],[Site]]="GODACO"), "No", "Yes")</f>
        <v>Yes</v>
      </c>
      <c r="D3021" s="91">
        <f>MAX(DATE(Table1[Year],1,1),DATE(Table1[Year],1,1)-WEEKDAY(DATE(Table1[Year],1,1),2)+(Table1[WeekNum]-1)*7+1)</f>
        <v>44599</v>
      </c>
      <c r="E3021" s="91">
        <f>MIN(DATE(Table1[Year]+1,1,0),DATE(Table1[Year],1,1)-WEEKDAY(DATE(Table1[Year],1,1),2)+Table1[WeekNum]*7)</f>
        <v>44605</v>
      </c>
      <c r="F3021" s="15">
        <v>2022</v>
      </c>
      <c r="G3021" s="90">
        <f t="shared" si="94"/>
        <v>2</v>
      </c>
      <c r="H3021" s="93">
        <v>7</v>
      </c>
      <c r="I3021" s="207" t="str">
        <f>"W" &amp;Table1[[#This Row],[WeekNum]]</f>
        <v>W7</v>
      </c>
      <c r="J3021" s="94" t="str">
        <f t="shared" si="95"/>
        <v>22-W07</v>
      </c>
      <c r="K3021" s="95" t="s">
        <v>720</v>
      </c>
      <c r="L3021" s="4"/>
      <c r="M3021" s="95" t="s">
        <v>72</v>
      </c>
      <c r="N3021" s="4" t="s">
        <v>45</v>
      </c>
      <c r="O3021" s="266" t="s">
        <v>384</v>
      </c>
      <c r="P3021" s="11" t="s">
        <v>408</v>
      </c>
      <c r="Q3021" s="11" t="s">
        <v>421</v>
      </c>
      <c r="R3021" s="96">
        <v>200</v>
      </c>
      <c r="S3021" s="96">
        <v>292.60000000000002</v>
      </c>
      <c r="T3021" s="206">
        <f>ABS(Table1[[#This Row],[Prod]]-Table1[[#This Row],[Planned]])</f>
        <v>92.600000000000023</v>
      </c>
      <c r="U3021" s="209">
        <f>IF(ABS(Table1[[#This Row],[Prod]]-Table1[[#This Row],[Planned]])&gt;Table1[[#This Row],[Planned]],0,IF(Table1[[#This Row],[Planned]]=0,0,1-ABS(Table1[[#This Row],[Prod]]-Table1[[#This Row],[Planned]])/Table1[[#This Row],[Planned]]))</f>
        <v>0.53699999999999992</v>
      </c>
      <c r="V3021" s="92"/>
      <c r="W3021" s="92"/>
      <c r="X3021" s="97">
        <v>200</v>
      </c>
      <c r="Y3021" s="206">
        <f>Table1[[#This Row],[Prod]]</f>
        <v>292.60000000000002</v>
      </c>
      <c r="Z3021" s="206">
        <f>ABS(Table1[[#This Row],[Prod2]]-Table1[[#This Row],[Plan Revised]])</f>
        <v>92.600000000000023</v>
      </c>
      <c r="AA3021" s="209">
        <f>IF(ABS(Table1[[#This Row],[Prod2]]-Table1[[#This Row],[Plan Revised]])&gt;Table1[[#This Row],[Plan Revised]],0,IF(Table1[[#This Row],[Plan Revised]]=0,0,1-ABS(Table1[[#This Row],[Prod2]]-Table1[[#This Row],[Plan Revised]])/Table1[[#This Row],[Plan Revised]]))</f>
        <v>0.53699999999999992</v>
      </c>
      <c r="AB3021" s="96"/>
      <c r="AC3021" s="98"/>
      <c r="AD3021"/>
      <c r="AF3021"/>
    </row>
    <row r="3022" spans="1:32">
      <c r="A3022" s="90" t="str">
        <f>IF(Table1[Week]=WeekSel,"Yes","No")</f>
        <v>No</v>
      </c>
      <c r="B3022" s="90" t="str">
        <f>IF((Table1[StartDate]&gt;=Date.GraphMin)*(Table1[StartDate]&lt;=Date.GraphMax)=1,"Yes","No")</f>
        <v>No</v>
      </c>
      <c r="C3022" s="90" t="str">
        <f>IF(OR(Table1[[#This Row],[Site]]="FOOD MILLING",Table1[[#This Row],[Site]]="GODACO"), "No", "Yes")</f>
        <v>Yes</v>
      </c>
      <c r="D3022" s="91">
        <f>MAX(DATE(Table1[Year],1,1),DATE(Table1[Year],1,1)-WEEKDAY(DATE(Table1[Year],1,1),2)+(Table1[WeekNum]-1)*7+1)</f>
        <v>44599</v>
      </c>
      <c r="E3022" s="91">
        <f>MIN(DATE(Table1[Year]+1,1,0),DATE(Table1[Year],1,1)-WEEKDAY(DATE(Table1[Year],1,1),2)+Table1[WeekNum]*7)</f>
        <v>44605</v>
      </c>
      <c r="F3022" s="15">
        <v>2022</v>
      </c>
      <c r="G3022" s="90">
        <f t="shared" si="94"/>
        <v>2</v>
      </c>
      <c r="H3022" s="93">
        <v>7</v>
      </c>
      <c r="I3022" s="207" t="str">
        <f>"W" &amp;Table1[[#This Row],[WeekNum]]</f>
        <v>W7</v>
      </c>
      <c r="J3022" s="94" t="str">
        <f t="shared" si="95"/>
        <v>22-W07</v>
      </c>
      <c r="K3022" s="95" t="s">
        <v>181</v>
      </c>
      <c r="L3022" s="4"/>
      <c r="M3022" s="95" t="s">
        <v>72</v>
      </c>
      <c r="N3022" s="4" t="s">
        <v>76</v>
      </c>
      <c r="O3022" s="266" t="s">
        <v>391</v>
      </c>
      <c r="P3022" s="11" t="s">
        <v>410</v>
      </c>
      <c r="Q3022" s="4" t="s">
        <v>416</v>
      </c>
      <c r="R3022" s="96">
        <v>0</v>
      </c>
      <c r="S3022" s="96">
        <v>0</v>
      </c>
      <c r="T3022" s="206">
        <f>ABS(Table1[[#This Row],[Prod]]-Table1[[#This Row],[Planned]])</f>
        <v>0</v>
      </c>
      <c r="U3022" s="209">
        <f>IF(ABS(Table1[[#This Row],[Prod]]-Table1[[#This Row],[Planned]])&gt;Table1[[#This Row],[Planned]],0,IF(Table1[[#This Row],[Planned]]=0,0,1-ABS(Table1[[#This Row],[Prod]]-Table1[[#This Row],[Planned]])/Table1[[#This Row],[Planned]]))</f>
        <v>0</v>
      </c>
      <c r="V3022" s="92"/>
      <c r="W3022" s="92"/>
      <c r="X3022" s="97">
        <v>0</v>
      </c>
      <c r="Y3022" s="206">
        <f>Table1[[#This Row],[Prod]]</f>
        <v>0</v>
      </c>
      <c r="Z3022" s="206">
        <f>ABS(Table1[[#This Row],[Prod2]]-Table1[[#This Row],[Plan Revised]])</f>
        <v>0</v>
      </c>
      <c r="AA3022" s="209">
        <f>IF(ABS(Table1[[#This Row],[Prod2]]-Table1[[#This Row],[Plan Revised]])&gt;Table1[[#This Row],[Plan Revised]],0,IF(Table1[[#This Row],[Plan Revised]]=0,0,1-ABS(Table1[[#This Row],[Prod2]]-Table1[[#This Row],[Plan Revised]])/Table1[[#This Row],[Plan Revised]]))</f>
        <v>0</v>
      </c>
      <c r="AB3022" s="96"/>
      <c r="AC3022" s="98"/>
      <c r="AD3022"/>
      <c r="AF3022"/>
    </row>
    <row r="3023" spans="1:32">
      <c r="A3023" s="90" t="str">
        <f>IF(Table1[Week]=WeekSel,"Yes","No")</f>
        <v>No</v>
      </c>
      <c r="B3023" s="90" t="str">
        <f>IF((Table1[StartDate]&gt;=Date.GraphMin)*(Table1[StartDate]&lt;=Date.GraphMax)=1,"Yes","No")</f>
        <v>No</v>
      </c>
      <c r="C3023" s="90" t="str">
        <f>IF(OR(Table1[[#This Row],[Site]]="FOOD MILLING",Table1[[#This Row],[Site]]="GODACO"), "No", "Yes")</f>
        <v>Yes</v>
      </c>
      <c r="D3023" s="91">
        <f>MAX(DATE(Table1[Year],1,1),DATE(Table1[Year],1,1)-WEEKDAY(DATE(Table1[Year],1,1),2)+(Table1[WeekNum]-1)*7+1)</f>
        <v>44599</v>
      </c>
      <c r="E3023" s="91">
        <f>MIN(DATE(Table1[Year]+1,1,0),DATE(Table1[Year],1,1)-WEEKDAY(DATE(Table1[Year],1,1),2)+Table1[WeekNum]*7)</f>
        <v>44605</v>
      </c>
      <c r="F3023" s="15">
        <v>2022</v>
      </c>
      <c r="G3023" s="90">
        <f t="shared" si="94"/>
        <v>2</v>
      </c>
      <c r="H3023" s="93">
        <v>7</v>
      </c>
      <c r="I3023" s="207" t="str">
        <f>"W" &amp;Table1[[#This Row],[WeekNum]]</f>
        <v>W7</v>
      </c>
      <c r="J3023" s="94" t="str">
        <f t="shared" si="95"/>
        <v>22-W07</v>
      </c>
      <c r="K3023" s="95" t="s">
        <v>182</v>
      </c>
      <c r="L3023" s="4"/>
      <c r="M3023" s="95" t="s">
        <v>72</v>
      </c>
      <c r="N3023" s="4" t="s">
        <v>76</v>
      </c>
      <c r="O3023" s="266" t="s">
        <v>391</v>
      </c>
      <c r="P3023" s="11" t="s">
        <v>410</v>
      </c>
      <c r="Q3023" s="4" t="s">
        <v>416</v>
      </c>
      <c r="R3023" s="96">
        <v>0</v>
      </c>
      <c r="S3023" s="96">
        <v>0</v>
      </c>
      <c r="T3023" s="206">
        <f>ABS(Table1[[#This Row],[Prod]]-Table1[[#This Row],[Planned]])</f>
        <v>0</v>
      </c>
      <c r="U3023" s="209">
        <f>IF(ABS(Table1[[#This Row],[Prod]]-Table1[[#This Row],[Planned]])&gt;Table1[[#This Row],[Planned]],0,IF(Table1[[#This Row],[Planned]]=0,0,1-ABS(Table1[[#This Row],[Prod]]-Table1[[#This Row],[Planned]])/Table1[[#This Row],[Planned]]))</f>
        <v>0</v>
      </c>
      <c r="V3023" s="92"/>
      <c r="W3023" s="92"/>
      <c r="X3023" s="97">
        <v>0</v>
      </c>
      <c r="Y3023" s="206">
        <f>Table1[[#This Row],[Prod]]</f>
        <v>0</v>
      </c>
      <c r="Z3023" s="206">
        <f>ABS(Table1[[#This Row],[Prod2]]-Table1[[#This Row],[Plan Revised]])</f>
        <v>0</v>
      </c>
      <c r="AA3023" s="209">
        <f>IF(ABS(Table1[[#This Row],[Prod2]]-Table1[[#This Row],[Plan Revised]])&gt;Table1[[#This Row],[Plan Revised]],0,IF(Table1[[#This Row],[Plan Revised]]=0,0,1-ABS(Table1[[#This Row],[Prod2]]-Table1[[#This Row],[Plan Revised]])/Table1[[#This Row],[Plan Revised]]))</f>
        <v>0</v>
      </c>
      <c r="AB3023" s="96"/>
      <c r="AC3023" s="98"/>
      <c r="AD3023"/>
      <c r="AF3023"/>
    </row>
    <row r="3024" spans="1:32">
      <c r="A3024" s="90" t="str">
        <f>IF(Table1[Week]=WeekSel,"Yes","No")</f>
        <v>No</v>
      </c>
      <c r="B3024" s="90" t="str">
        <f>IF((Table1[StartDate]&gt;=Date.GraphMin)*(Table1[StartDate]&lt;=Date.GraphMax)=1,"Yes","No")</f>
        <v>No</v>
      </c>
      <c r="C3024" s="90" t="str">
        <f>IF(OR(Table1[[#This Row],[Site]]="FOOD MILLING",Table1[[#This Row],[Site]]="GODACO"), "No", "Yes")</f>
        <v>Yes</v>
      </c>
      <c r="D3024" s="91">
        <f>MAX(DATE(Table1[Year],1,1),DATE(Table1[Year],1,1)-WEEKDAY(DATE(Table1[Year],1,1),2)+(Table1[WeekNum]-1)*7+1)</f>
        <v>44599</v>
      </c>
      <c r="E3024" s="91">
        <f>MIN(DATE(Table1[Year]+1,1,0),DATE(Table1[Year],1,1)-WEEKDAY(DATE(Table1[Year],1,1),2)+Table1[WeekNum]*7)</f>
        <v>44605</v>
      </c>
      <c r="F3024" s="15">
        <v>2022</v>
      </c>
      <c r="G3024" s="90">
        <f t="shared" si="94"/>
        <v>2</v>
      </c>
      <c r="H3024" s="93">
        <v>7</v>
      </c>
      <c r="I3024" s="207" t="str">
        <f>"W" &amp;Table1[[#This Row],[WeekNum]]</f>
        <v>W7</v>
      </c>
      <c r="J3024" s="94" t="str">
        <f t="shared" si="95"/>
        <v>22-W07</v>
      </c>
      <c r="K3024" s="95" t="s">
        <v>183</v>
      </c>
      <c r="L3024" s="4"/>
      <c r="M3024" s="95" t="s">
        <v>72</v>
      </c>
      <c r="N3024" s="4" t="s">
        <v>76</v>
      </c>
      <c r="O3024" s="266" t="s">
        <v>391</v>
      </c>
      <c r="P3024" s="11" t="s">
        <v>410</v>
      </c>
      <c r="Q3024" s="4" t="s">
        <v>416</v>
      </c>
      <c r="R3024" s="96">
        <v>0</v>
      </c>
      <c r="S3024" s="96">
        <v>0</v>
      </c>
      <c r="T3024" s="206">
        <f>ABS(Table1[[#This Row],[Prod]]-Table1[[#This Row],[Planned]])</f>
        <v>0</v>
      </c>
      <c r="U3024" s="209">
        <f>IF(ABS(Table1[[#This Row],[Prod]]-Table1[[#This Row],[Planned]])&gt;Table1[[#This Row],[Planned]],0,IF(Table1[[#This Row],[Planned]]=0,0,1-ABS(Table1[[#This Row],[Prod]]-Table1[[#This Row],[Planned]])/Table1[[#This Row],[Planned]]))</f>
        <v>0</v>
      </c>
      <c r="V3024" s="92"/>
      <c r="W3024" s="92"/>
      <c r="X3024" s="97">
        <v>0</v>
      </c>
      <c r="Y3024" s="206">
        <f>Table1[[#This Row],[Prod]]</f>
        <v>0</v>
      </c>
      <c r="Z3024" s="206">
        <f>ABS(Table1[[#This Row],[Prod2]]-Table1[[#This Row],[Plan Revised]])</f>
        <v>0</v>
      </c>
      <c r="AA3024" s="209">
        <f>IF(ABS(Table1[[#This Row],[Prod2]]-Table1[[#This Row],[Plan Revised]])&gt;Table1[[#This Row],[Plan Revised]],0,IF(Table1[[#This Row],[Plan Revised]]=0,0,1-ABS(Table1[[#This Row],[Prod2]]-Table1[[#This Row],[Plan Revised]])/Table1[[#This Row],[Plan Revised]]))</f>
        <v>0</v>
      </c>
      <c r="AB3024" s="96"/>
      <c r="AC3024" s="98"/>
      <c r="AD3024"/>
      <c r="AF3024"/>
    </row>
    <row r="3025" spans="1:32">
      <c r="A3025" s="90" t="str">
        <f>IF(Table1[Week]=WeekSel,"Yes","No")</f>
        <v>No</v>
      </c>
      <c r="B3025" s="90" t="str">
        <f>IF((Table1[StartDate]&gt;=Date.GraphMin)*(Table1[StartDate]&lt;=Date.GraphMax)=1,"Yes","No")</f>
        <v>No</v>
      </c>
      <c r="C3025" s="90" t="str">
        <f>IF(OR(Table1[[#This Row],[Site]]="FOOD MILLING",Table1[[#This Row],[Site]]="GODACO"), "No", "Yes")</f>
        <v>Yes</v>
      </c>
      <c r="D3025" s="91">
        <f>MAX(DATE(Table1[Year],1,1),DATE(Table1[Year],1,1)-WEEKDAY(DATE(Table1[Year],1,1),2)+(Table1[WeekNum]-1)*7+1)</f>
        <v>44599</v>
      </c>
      <c r="E3025" s="91">
        <f>MIN(DATE(Table1[Year]+1,1,0),DATE(Table1[Year],1,1)-WEEKDAY(DATE(Table1[Year],1,1),2)+Table1[WeekNum]*7)</f>
        <v>44605</v>
      </c>
      <c r="F3025" s="15">
        <v>2022</v>
      </c>
      <c r="G3025" s="90">
        <f t="shared" si="94"/>
        <v>2</v>
      </c>
      <c r="H3025" s="93">
        <v>7</v>
      </c>
      <c r="I3025" s="207" t="str">
        <f>"W" &amp;Table1[[#This Row],[WeekNum]]</f>
        <v>W7</v>
      </c>
      <c r="J3025" s="94" t="str">
        <f t="shared" si="95"/>
        <v>22-W07</v>
      </c>
      <c r="K3025" s="95" t="s">
        <v>184</v>
      </c>
      <c r="L3025" s="4"/>
      <c r="M3025" s="95" t="s">
        <v>72</v>
      </c>
      <c r="N3025" s="4" t="s">
        <v>76</v>
      </c>
      <c r="O3025" s="266" t="s">
        <v>391</v>
      </c>
      <c r="P3025" s="11" t="s">
        <v>410</v>
      </c>
      <c r="Q3025" s="4" t="s">
        <v>416</v>
      </c>
      <c r="R3025" s="96">
        <v>0</v>
      </c>
      <c r="S3025" s="96">
        <v>0</v>
      </c>
      <c r="T3025" s="206">
        <f>ABS(Table1[[#This Row],[Prod]]-Table1[[#This Row],[Planned]])</f>
        <v>0</v>
      </c>
      <c r="U3025" s="209">
        <f>IF(ABS(Table1[[#This Row],[Prod]]-Table1[[#This Row],[Planned]])&gt;Table1[[#This Row],[Planned]],0,IF(Table1[[#This Row],[Planned]]=0,0,1-ABS(Table1[[#This Row],[Prod]]-Table1[[#This Row],[Planned]])/Table1[[#This Row],[Planned]]))</f>
        <v>0</v>
      </c>
      <c r="V3025" s="92"/>
      <c r="W3025" s="92"/>
      <c r="X3025" s="97">
        <v>0</v>
      </c>
      <c r="Y3025" s="206">
        <f>Table1[[#This Row],[Prod]]</f>
        <v>0</v>
      </c>
      <c r="Z3025" s="206">
        <f>ABS(Table1[[#This Row],[Prod2]]-Table1[[#This Row],[Plan Revised]])</f>
        <v>0</v>
      </c>
      <c r="AA3025" s="209">
        <f>IF(ABS(Table1[[#This Row],[Prod2]]-Table1[[#This Row],[Plan Revised]])&gt;Table1[[#This Row],[Plan Revised]],0,IF(Table1[[#This Row],[Plan Revised]]=0,0,1-ABS(Table1[[#This Row],[Prod2]]-Table1[[#This Row],[Plan Revised]])/Table1[[#This Row],[Plan Revised]]))</f>
        <v>0</v>
      </c>
      <c r="AB3025" s="96"/>
      <c r="AC3025" s="98"/>
      <c r="AD3025"/>
      <c r="AF3025"/>
    </row>
    <row r="3026" spans="1:32">
      <c r="A3026" s="90" t="str">
        <f>IF(Table1[Week]=WeekSel,"Yes","No")</f>
        <v>No</v>
      </c>
      <c r="B3026" s="90" t="str">
        <f>IF((Table1[StartDate]&gt;=Date.GraphMin)*(Table1[StartDate]&lt;=Date.GraphMax)=1,"Yes","No")</f>
        <v>No</v>
      </c>
      <c r="C3026" s="90" t="str">
        <f>IF(OR(Table1[[#This Row],[Site]]="FOOD MILLING",Table1[[#This Row],[Site]]="GODACO"), "No", "Yes")</f>
        <v>Yes</v>
      </c>
      <c r="D3026" s="91">
        <f>MAX(DATE(Table1[Year],1,1),DATE(Table1[Year],1,1)-WEEKDAY(DATE(Table1[Year],1,1),2)+(Table1[WeekNum]-1)*7+1)</f>
        <v>44599</v>
      </c>
      <c r="E3026" s="91">
        <f>MIN(DATE(Table1[Year]+1,1,0),DATE(Table1[Year],1,1)-WEEKDAY(DATE(Table1[Year],1,1),2)+Table1[WeekNum]*7)</f>
        <v>44605</v>
      </c>
      <c r="F3026" s="15">
        <v>2022</v>
      </c>
      <c r="G3026" s="90">
        <f t="shared" si="94"/>
        <v>2</v>
      </c>
      <c r="H3026" s="93">
        <v>7</v>
      </c>
      <c r="I3026" s="207" t="str">
        <f>"W" &amp;Table1[[#This Row],[WeekNum]]</f>
        <v>W7</v>
      </c>
      <c r="J3026" s="94" t="str">
        <f t="shared" si="95"/>
        <v>22-W07</v>
      </c>
      <c r="K3026" s="95" t="s">
        <v>179</v>
      </c>
      <c r="L3026" s="4"/>
      <c r="M3026" s="95" t="s">
        <v>72</v>
      </c>
      <c r="N3026" s="4" t="s">
        <v>76</v>
      </c>
      <c r="O3026" s="266" t="s">
        <v>391</v>
      </c>
      <c r="P3026" s="11" t="s">
        <v>410</v>
      </c>
      <c r="Q3026" s="4" t="s">
        <v>416</v>
      </c>
      <c r="R3026" s="96">
        <v>0</v>
      </c>
      <c r="S3026" s="96">
        <v>0</v>
      </c>
      <c r="T3026" s="206">
        <f>ABS(Table1[[#This Row],[Prod]]-Table1[[#This Row],[Planned]])</f>
        <v>0</v>
      </c>
      <c r="U3026" s="209">
        <f>IF(ABS(Table1[[#This Row],[Prod]]-Table1[[#This Row],[Planned]])&gt;Table1[[#This Row],[Planned]],0,IF(Table1[[#This Row],[Planned]]=0,0,1-ABS(Table1[[#This Row],[Prod]]-Table1[[#This Row],[Planned]])/Table1[[#This Row],[Planned]]))</f>
        <v>0</v>
      </c>
      <c r="V3026" s="92"/>
      <c r="W3026" s="92"/>
      <c r="X3026" s="97">
        <v>0</v>
      </c>
      <c r="Y3026" s="206">
        <f>Table1[[#This Row],[Prod]]</f>
        <v>0</v>
      </c>
      <c r="Z3026" s="206">
        <f>ABS(Table1[[#This Row],[Prod2]]-Table1[[#This Row],[Plan Revised]])</f>
        <v>0</v>
      </c>
      <c r="AA3026" s="209">
        <f>IF(ABS(Table1[[#This Row],[Prod2]]-Table1[[#This Row],[Plan Revised]])&gt;Table1[[#This Row],[Plan Revised]],0,IF(Table1[[#This Row],[Plan Revised]]=0,0,1-ABS(Table1[[#This Row],[Prod2]]-Table1[[#This Row],[Plan Revised]])/Table1[[#This Row],[Plan Revised]]))</f>
        <v>0</v>
      </c>
      <c r="AB3026" s="96"/>
      <c r="AC3026" s="98"/>
      <c r="AD3026"/>
      <c r="AF3026"/>
    </row>
    <row r="3027" spans="1:32">
      <c r="A3027" s="90" t="str">
        <f>IF(Table1[Week]=WeekSel,"Yes","No")</f>
        <v>No</v>
      </c>
      <c r="B3027" s="90" t="str">
        <f>IF((Table1[StartDate]&gt;=Date.GraphMin)*(Table1[StartDate]&lt;=Date.GraphMax)=1,"Yes","No")</f>
        <v>No</v>
      </c>
      <c r="C3027" s="90" t="str">
        <f>IF(OR(Table1[[#This Row],[Site]]="FOOD MILLING",Table1[[#This Row],[Site]]="GODACO"), "No", "Yes")</f>
        <v>Yes</v>
      </c>
      <c r="D3027" s="91">
        <f>MAX(DATE(Table1[Year],1,1),DATE(Table1[Year],1,1)-WEEKDAY(DATE(Table1[Year],1,1),2)+(Table1[WeekNum]-1)*7+1)</f>
        <v>44599</v>
      </c>
      <c r="E3027" s="91">
        <f>MIN(DATE(Table1[Year]+1,1,0),DATE(Table1[Year],1,1)-WEEKDAY(DATE(Table1[Year],1,1),2)+Table1[WeekNum]*7)</f>
        <v>44605</v>
      </c>
      <c r="F3027" s="15">
        <v>2022</v>
      </c>
      <c r="G3027" s="90">
        <f t="shared" si="94"/>
        <v>2</v>
      </c>
      <c r="H3027" s="93">
        <v>7</v>
      </c>
      <c r="I3027" s="207" t="str">
        <f>"W" &amp;Table1[[#This Row],[WeekNum]]</f>
        <v>W7</v>
      </c>
      <c r="J3027" s="94" t="str">
        <f t="shared" si="95"/>
        <v>22-W07</v>
      </c>
      <c r="K3027" s="95" t="s">
        <v>180</v>
      </c>
      <c r="L3027" s="4"/>
      <c r="M3027" s="95" t="s">
        <v>72</v>
      </c>
      <c r="N3027" s="4" t="s">
        <v>76</v>
      </c>
      <c r="O3027" s="266" t="s">
        <v>391</v>
      </c>
      <c r="P3027" s="11" t="s">
        <v>410</v>
      </c>
      <c r="Q3027" s="4" t="s">
        <v>416</v>
      </c>
      <c r="R3027" s="96">
        <v>0</v>
      </c>
      <c r="S3027" s="96">
        <v>0</v>
      </c>
      <c r="T3027" s="206">
        <f>ABS(Table1[[#This Row],[Prod]]-Table1[[#This Row],[Planned]])</f>
        <v>0</v>
      </c>
      <c r="U3027" s="209">
        <f>IF(ABS(Table1[[#This Row],[Prod]]-Table1[[#This Row],[Planned]])&gt;Table1[[#This Row],[Planned]],0,IF(Table1[[#This Row],[Planned]]=0,0,1-ABS(Table1[[#This Row],[Prod]]-Table1[[#This Row],[Planned]])/Table1[[#This Row],[Planned]]))</f>
        <v>0</v>
      </c>
      <c r="V3027" s="92"/>
      <c r="W3027" s="92"/>
      <c r="X3027" s="97">
        <v>0</v>
      </c>
      <c r="Y3027" s="206">
        <f>Table1[[#This Row],[Prod]]</f>
        <v>0</v>
      </c>
      <c r="Z3027" s="206">
        <f>ABS(Table1[[#This Row],[Prod2]]-Table1[[#This Row],[Plan Revised]])</f>
        <v>0</v>
      </c>
      <c r="AA3027" s="209">
        <f>IF(ABS(Table1[[#This Row],[Prod2]]-Table1[[#This Row],[Plan Revised]])&gt;Table1[[#This Row],[Plan Revised]],0,IF(Table1[[#This Row],[Plan Revised]]=0,0,1-ABS(Table1[[#This Row],[Prod2]]-Table1[[#This Row],[Plan Revised]])/Table1[[#This Row],[Plan Revised]]))</f>
        <v>0</v>
      </c>
      <c r="AB3027" s="96"/>
      <c r="AC3027" s="98"/>
      <c r="AD3027"/>
      <c r="AF3027"/>
    </row>
    <row r="3028" spans="1:32">
      <c r="A3028" s="90" t="str">
        <f>IF(Table1[Week]=WeekSel,"Yes","No")</f>
        <v>No</v>
      </c>
      <c r="B3028" s="90" t="str">
        <f>IF((Table1[StartDate]&gt;=Date.GraphMin)*(Table1[StartDate]&lt;=Date.GraphMax)=1,"Yes","No")</f>
        <v>No</v>
      </c>
      <c r="C3028" s="90" t="str">
        <f>IF(OR(Table1[[#This Row],[Site]]="FOOD MILLING",Table1[[#This Row],[Site]]="GODACO"), "No", "Yes")</f>
        <v>Yes</v>
      </c>
      <c r="D3028" s="91">
        <f>MAX(DATE(Table1[Year],1,1),DATE(Table1[Year],1,1)-WEEKDAY(DATE(Table1[Year],1,1),2)+(Table1[WeekNum]-1)*7+1)</f>
        <v>44599</v>
      </c>
      <c r="E3028" s="91">
        <f>MIN(DATE(Table1[Year]+1,1,0),DATE(Table1[Year],1,1)-WEEKDAY(DATE(Table1[Year],1,1),2)+Table1[WeekNum]*7)</f>
        <v>44605</v>
      </c>
      <c r="F3028" s="15">
        <v>2022</v>
      </c>
      <c r="G3028" s="90">
        <f t="shared" si="94"/>
        <v>2</v>
      </c>
      <c r="H3028" s="93">
        <v>7</v>
      </c>
      <c r="I3028" s="207" t="str">
        <f>"W" &amp;Table1[[#This Row],[WeekNum]]</f>
        <v>W7</v>
      </c>
      <c r="J3028" s="94" t="str">
        <f t="shared" si="95"/>
        <v>22-W07</v>
      </c>
      <c r="K3028" s="95" t="s">
        <v>726</v>
      </c>
      <c r="L3028" s="4"/>
      <c r="M3028" s="95" t="s">
        <v>72</v>
      </c>
      <c r="N3028" s="4" t="s">
        <v>76</v>
      </c>
      <c r="O3028" s="266" t="s">
        <v>391</v>
      </c>
      <c r="P3028" s="11" t="s">
        <v>410</v>
      </c>
      <c r="Q3028" s="11" t="s">
        <v>421</v>
      </c>
      <c r="R3028" s="96">
        <v>0</v>
      </c>
      <c r="S3028" s="96">
        <v>0</v>
      </c>
      <c r="T3028" s="206">
        <f>ABS(Table1[[#This Row],[Prod]]-Table1[[#This Row],[Planned]])</f>
        <v>0</v>
      </c>
      <c r="U3028" s="209">
        <f>IF(ABS(Table1[[#This Row],[Prod]]-Table1[[#This Row],[Planned]])&gt;Table1[[#This Row],[Planned]],0,IF(Table1[[#This Row],[Planned]]=0,0,1-ABS(Table1[[#This Row],[Prod]]-Table1[[#This Row],[Planned]])/Table1[[#This Row],[Planned]]))</f>
        <v>0</v>
      </c>
      <c r="V3028" s="92"/>
      <c r="W3028" s="92"/>
      <c r="X3028" s="97">
        <v>0</v>
      </c>
      <c r="Y3028" s="206">
        <f>Table1[[#This Row],[Prod]]</f>
        <v>0</v>
      </c>
      <c r="Z3028" s="206">
        <f>ABS(Table1[[#This Row],[Prod2]]-Table1[[#This Row],[Plan Revised]])</f>
        <v>0</v>
      </c>
      <c r="AA3028" s="209">
        <f>IF(ABS(Table1[[#This Row],[Prod2]]-Table1[[#This Row],[Plan Revised]])&gt;Table1[[#This Row],[Plan Revised]],0,IF(Table1[[#This Row],[Plan Revised]]=0,0,1-ABS(Table1[[#This Row],[Prod2]]-Table1[[#This Row],[Plan Revised]])/Table1[[#This Row],[Plan Revised]]))</f>
        <v>0</v>
      </c>
      <c r="AB3028" s="96"/>
      <c r="AC3028" s="98"/>
      <c r="AD3028"/>
      <c r="AF3028"/>
    </row>
    <row r="3029" spans="1:32">
      <c r="A3029" s="90" t="str">
        <f>IF(Table1[Week]=WeekSel,"Yes","No")</f>
        <v>No</v>
      </c>
      <c r="B3029" s="90" t="str">
        <f>IF((Table1[StartDate]&gt;=Date.GraphMin)*(Table1[StartDate]&lt;=Date.GraphMax)=1,"Yes","No")</f>
        <v>No</v>
      </c>
      <c r="C3029" s="90" t="str">
        <f>IF(OR(Table1[[#This Row],[Site]]="FOOD MILLING",Table1[[#This Row],[Site]]="GODACO"), "No", "Yes")</f>
        <v>Yes</v>
      </c>
      <c r="D3029" s="91">
        <f>MAX(DATE(Table1[Year],1,1),DATE(Table1[Year],1,1)-WEEKDAY(DATE(Table1[Year],1,1),2)+(Table1[WeekNum]-1)*7+1)</f>
        <v>44599</v>
      </c>
      <c r="E3029" s="91">
        <f>MIN(DATE(Table1[Year]+1,1,0),DATE(Table1[Year],1,1)-WEEKDAY(DATE(Table1[Year],1,1),2)+Table1[WeekNum]*7)</f>
        <v>44605</v>
      </c>
      <c r="F3029" s="15">
        <v>2022</v>
      </c>
      <c r="G3029" s="90">
        <f t="shared" si="94"/>
        <v>2</v>
      </c>
      <c r="H3029" s="93">
        <v>7</v>
      </c>
      <c r="I3029" s="207" t="str">
        <f>"W" &amp;Table1[[#This Row],[WeekNum]]</f>
        <v>W7</v>
      </c>
      <c r="J3029" s="94" t="str">
        <f t="shared" si="95"/>
        <v>22-W07</v>
      </c>
      <c r="K3029" s="95" t="s">
        <v>727</v>
      </c>
      <c r="L3029" s="4"/>
      <c r="M3029" s="95" t="s">
        <v>72</v>
      </c>
      <c r="N3029" s="4" t="s">
        <v>76</v>
      </c>
      <c r="O3029" s="266" t="s">
        <v>391</v>
      </c>
      <c r="P3029" s="11" t="s">
        <v>410</v>
      </c>
      <c r="Q3029" s="11" t="s">
        <v>421</v>
      </c>
      <c r="R3029" s="96">
        <v>0</v>
      </c>
      <c r="S3029" s="96">
        <v>0</v>
      </c>
      <c r="T3029" s="206">
        <f>ABS(Table1[[#This Row],[Prod]]-Table1[[#This Row],[Planned]])</f>
        <v>0</v>
      </c>
      <c r="U3029" s="209">
        <f>IF(ABS(Table1[[#This Row],[Prod]]-Table1[[#This Row],[Planned]])&gt;Table1[[#This Row],[Planned]],0,IF(Table1[[#This Row],[Planned]]=0,0,1-ABS(Table1[[#This Row],[Prod]]-Table1[[#This Row],[Planned]])/Table1[[#This Row],[Planned]]))</f>
        <v>0</v>
      </c>
      <c r="V3029" s="92"/>
      <c r="W3029" s="92"/>
      <c r="X3029" s="97">
        <v>0</v>
      </c>
      <c r="Y3029" s="206">
        <f>Table1[[#This Row],[Prod]]</f>
        <v>0</v>
      </c>
      <c r="Z3029" s="206">
        <f>ABS(Table1[[#This Row],[Prod2]]-Table1[[#This Row],[Plan Revised]])</f>
        <v>0</v>
      </c>
      <c r="AA3029" s="209">
        <f>IF(ABS(Table1[[#This Row],[Prod2]]-Table1[[#This Row],[Plan Revised]])&gt;Table1[[#This Row],[Plan Revised]],0,IF(Table1[[#This Row],[Plan Revised]]=0,0,1-ABS(Table1[[#This Row],[Prod2]]-Table1[[#This Row],[Plan Revised]])/Table1[[#This Row],[Plan Revised]]))</f>
        <v>0</v>
      </c>
      <c r="AB3029" s="96"/>
      <c r="AC3029" s="98"/>
      <c r="AD3029"/>
      <c r="AF3029"/>
    </row>
    <row r="3030" spans="1:32">
      <c r="A3030" s="15" t="str">
        <f>IF(Table1[Week]=WeekSel,"Yes","No")</f>
        <v>No</v>
      </c>
      <c r="B3030" s="15" t="str">
        <f>IF((Table1[StartDate]&gt;=Date.GraphMin)*(Table1[StartDate]&lt;=Date.GraphMax)=1,"Yes","No")</f>
        <v>No</v>
      </c>
      <c r="C3030" s="15" t="str">
        <f>IF(OR(Table1[[#This Row],[Site]]="FOOD MILLING",Table1[[#This Row],[Site]]="GODACO"), "No", "Yes")</f>
        <v>Yes</v>
      </c>
      <c r="D3030" s="40">
        <f>MAX(DATE(Table1[Year],1,1),DATE(Table1[Year],1,1)-WEEKDAY(DATE(Table1[Year],1,1),2)+(Table1[WeekNum]-1)*7+1)</f>
        <v>44585</v>
      </c>
      <c r="E3030" s="40">
        <f>MIN(DATE(Table1[Year]+1,1,0),DATE(Table1[Year],1,1)-WEEKDAY(DATE(Table1[Year],1,1),2)+Table1[WeekNum]*7)</f>
        <v>44591</v>
      </c>
      <c r="F3030" s="15">
        <v>2022</v>
      </c>
      <c r="G3030" s="15">
        <f t="shared" si="94"/>
        <v>1</v>
      </c>
      <c r="H3030" s="16">
        <v>5</v>
      </c>
      <c r="I3030" s="207" t="str">
        <f>"W" &amp;Table1[[#This Row],[WeekNum]]</f>
        <v>W5</v>
      </c>
      <c r="J3030" s="19" t="str">
        <f t="shared" si="95"/>
        <v>22-W05</v>
      </c>
      <c r="K3030" s="3" t="s">
        <v>472</v>
      </c>
      <c r="L3030" s="4"/>
      <c r="M3030" s="3" t="s">
        <v>72</v>
      </c>
      <c r="N3030" s="11" t="s">
        <v>428</v>
      </c>
      <c r="O3030" s="266" t="s">
        <v>374</v>
      </c>
      <c r="P3030" s="11" t="s">
        <v>410</v>
      </c>
      <c r="Q3030" s="11" t="s">
        <v>421</v>
      </c>
      <c r="R3030" s="3">
        <v>0</v>
      </c>
      <c r="S3030" s="3">
        <v>0</v>
      </c>
      <c r="T3030" s="206">
        <f>ABS(Table1[[#This Row],[Prod]]-Table1[[#This Row],[Planned]])</f>
        <v>0</v>
      </c>
      <c r="U3030" s="209">
        <f>IF(ABS(Table1[[#This Row],[Prod]]-Table1[[#This Row],[Planned]])&gt;Table1[[#This Row],[Planned]],0,IF(Table1[[#This Row],[Planned]]=0,0,1-ABS(Table1[[#This Row],[Prod]]-Table1[[#This Row],[Planned]])/Table1[[#This Row],[Planned]]))</f>
        <v>0</v>
      </c>
      <c r="V3030" s="6"/>
      <c r="W3030" s="11"/>
      <c r="X3030" s="27">
        <v>0</v>
      </c>
      <c r="Y3030" s="206">
        <f>Table1[[#This Row],[Prod]]</f>
        <v>0</v>
      </c>
      <c r="Z3030" s="206">
        <f>ABS(Table1[[#This Row],[Prod2]]-Table1[[#This Row],[Plan Revised]])</f>
        <v>0</v>
      </c>
      <c r="AA3030" s="209">
        <f>IF(ABS(Table1[[#This Row],[Prod2]]-Table1[[#This Row],[Plan Revised]])&gt;Table1[[#This Row],[Plan Revised]],0,IF(Table1[[#This Row],[Plan Revised]]=0,0,1-ABS(Table1[[#This Row],[Prod2]]-Table1[[#This Row],[Plan Revised]])/Table1[[#This Row],[Plan Revised]]))</f>
        <v>0</v>
      </c>
      <c r="AB3030" s="11"/>
      <c r="AC3030" s="30"/>
      <c r="AD3030"/>
      <c r="AF3030"/>
    </row>
    <row r="3031" spans="1:32">
      <c r="A3031" s="15" t="str">
        <f>IF(Table1[Week]=WeekSel,"Yes","No")</f>
        <v>No</v>
      </c>
      <c r="B3031" s="15" t="str">
        <f>IF((Table1[StartDate]&gt;=Date.GraphMin)*(Table1[StartDate]&lt;=Date.GraphMax)=1,"Yes","No")</f>
        <v>No</v>
      </c>
      <c r="C3031" s="15" t="str">
        <f>IF(OR(Table1[[#This Row],[Site]]="FOOD MILLING",Table1[[#This Row],[Site]]="GODACO"), "No", "Yes")</f>
        <v>Yes</v>
      </c>
      <c r="D3031" s="40">
        <f>MAX(DATE(Table1[Year],1,1),DATE(Table1[Year],1,1)-WEEKDAY(DATE(Table1[Year],1,1),2)+(Table1[WeekNum]-1)*7+1)</f>
        <v>44585</v>
      </c>
      <c r="E3031" s="40">
        <f>MIN(DATE(Table1[Year]+1,1,0),DATE(Table1[Year],1,1)-WEEKDAY(DATE(Table1[Year],1,1),2)+Table1[WeekNum]*7)</f>
        <v>44591</v>
      </c>
      <c r="F3031" s="15">
        <v>2022</v>
      </c>
      <c r="G3031" s="15">
        <f t="shared" si="94"/>
        <v>1</v>
      </c>
      <c r="H3031" s="16">
        <v>5</v>
      </c>
      <c r="I3031" s="207" t="str">
        <f>"W" &amp;Table1[[#This Row],[WeekNum]]</f>
        <v>W5</v>
      </c>
      <c r="J3031" s="19" t="str">
        <f t="shared" si="95"/>
        <v>22-W05</v>
      </c>
      <c r="K3031" s="3" t="s">
        <v>37</v>
      </c>
      <c r="L3031" s="4"/>
      <c r="M3031" s="3" t="s">
        <v>72</v>
      </c>
      <c r="N3031" s="11" t="s">
        <v>428</v>
      </c>
      <c r="O3031" s="266" t="s">
        <v>372</v>
      </c>
      <c r="P3031" s="11" t="s">
        <v>373</v>
      </c>
      <c r="Q3031" s="11" t="s">
        <v>419</v>
      </c>
      <c r="R3031" s="3">
        <v>0</v>
      </c>
      <c r="S3031" s="3">
        <v>0</v>
      </c>
      <c r="T3031" s="206">
        <f>ABS(Table1[[#This Row],[Prod]]-Table1[[#This Row],[Planned]])</f>
        <v>0</v>
      </c>
      <c r="U3031" s="209">
        <f>IF(ABS(Table1[[#This Row],[Prod]]-Table1[[#This Row],[Planned]])&gt;Table1[[#This Row],[Planned]],0,IF(Table1[[#This Row],[Planned]]=0,0,1-ABS(Table1[[#This Row],[Prod]]-Table1[[#This Row],[Planned]])/Table1[[#This Row],[Planned]]))</f>
        <v>0</v>
      </c>
      <c r="V3031" s="6"/>
      <c r="W3031" s="11"/>
      <c r="X3031" s="27">
        <v>0</v>
      </c>
      <c r="Y3031" s="206">
        <f>Table1[[#This Row],[Prod]]</f>
        <v>0</v>
      </c>
      <c r="Z3031" s="206">
        <f>ABS(Table1[[#This Row],[Prod2]]-Table1[[#This Row],[Plan Revised]])</f>
        <v>0</v>
      </c>
      <c r="AA3031" s="209">
        <f>IF(ABS(Table1[[#This Row],[Prod2]]-Table1[[#This Row],[Plan Revised]])&gt;Table1[[#This Row],[Plan Revised]],0,IF(Table1[[#This Row],[Plan Revised]]=0,0,1-ABS(Table1[[#This Row],[Prod2]]-Table1[[#This Row],[Plan Revised]])/Table1[[#This Row],[Plan Revised]]))</f>
        <v>0</v>
      </c>
      <c r="AB3031" s="11"/>
      <c r="AC3031" s="30"/>
      <c r="AD3031"/>
      <c r="AF3031"/>
    </row>
    <row r="3032" spans="1:32">
      <c r="A3032" s="15" t="str">
        <f>IF(Table1[Week]=WeekSel,"Yes","No")</f>
        <v>No</v>
      </c>
      <c r="B3032" s="15" t="str">
        <f>IF((Table1[StartDate]&gt;=Date.GraphMin)*(Table1[StartDate]&lt;=Date.GraphMax)=1,"Yes","No")</f>
        <v>No</v>
      </c>
      <c r="C3032" s="15" t="str">
        <f>IF(OR(Table1[[#This Row],[Site]]="FOOD MILLING",Table1[[#This Row],[Site]]="GODACO"), "No", "Yes")</f>
        <v>Yes</v>
      </c>
      <c r="D3032" s="40">
        <f>MAX(DATE(Table1[Year],1,1),DATE(Table1[Year],1,1)-WEEKDAY(DATE(Table1[Year],1,1),2)+(Table1[WeekNum]-1)*7+1)</f>
        <v>44585</v>
      </c>
      <c r="E3032" s="40">
        <f>MIN(DATE(Table1[Year]+1,1,0),DATE(Table1[Year],1,1)-WEEKDAY(DATE(Table1[Year],1,1),2)+Table1[WeekNum]*7)</f>
        <v>44591</v>
      </c>
      <c r="F3032" s="15">
        <v>2022</v>
      </c>
      <c r="G3032" s="15">
        <f t="shared" si="94"/>
        <v>1</v>
      </c>
      <c r="H3032" s="16">
        <v>5</v>
      </c>
      <c r="I3032" s="207" t="str">
        <f>"W" &amp;Table1[[#This Row],[WeekNum]]</f>
        <v>W5</v>
      </c>
      <c r="J3032" s="19" t="str">
        <f t="shared" si="95"/>
        <v>22-W05</v>
      </c>
      <c r="K3032" s="3" t="s">
        <v>645</v>
      </c>
      <c r="L3032" s="4"/>
      <c r="M3032" s="3" t="s">
        <v>72</v>
      </c>
      <c r="N3032" s="11" t="s">
        <v>428</v>
      </c>
      <c r="O3032" s="266" t="s">
        <v>374</v>
      </c>
      <c r="P3032" s="11" t="s">
        <v>377</v>
      </c>
      <c r="Q3032" s="11" t="s">
        <v>421</v>
      </c>
      <c r="R3032" s="3">
        <v>400</v>
      </c>
      <c r="S3032" s="3">
        <v>381</v>
      </c>
      <c r="T3032" s="206">
        <f>ABS(Table1[[#This Row],[Prod]]-Table1[[#This Row],[Planned]])</f>
        <v>19</v>
      </c>
      <c r="U3032" s="209">
        <f>IF(ABS(Table1[[#This Row],[Prod]]-Table1[[#This Row],[Planned]])&gt;Table1[[#This Row],[Planned]],0,IF(Table1[[#This Row],[Planned]]=0,0,1-ABS(Table1[[#This Row],[Prod]]-Table1[[#This Row],[Planned]])/Table1[[#This Row],[Planned]]))</f>
        <v>0.95250000000000001</v>
      </c>
      <c r="V3032" s="6"/>
      <c r="W3032" s="11"/>
      <c r="X3032" s="27">
        <v>400</v>
      </c>
      <c r="Y3032" s="206">
        <f>Table1[[#This Row],[Prod]]</f>
        <v>381</v>
      </c>
      <c r="Z3032" s="206">
        <f>ABS(Table1[[#This Row],[Prod2]]-Table1[[#This Row],[Plan Revised]])</f>
        <v>19</v>
      </c>
      <c r="AA3032" s="209">
        <f>IF(ABS(Table1[[#This Row],[Prod2]]-Table1[[#This Row],[Plan Revised]])&gt;Table1[[#This Row],[Plan Revised]],0,IF(Table1[[#This Row],[Plan Revised]]=0,0,1-ABS(Table1[[#This Row],[Prod2]]-Table1[[#This Row],[Plan Revised]])/Table1[[#This Row],[Plan Revised]]))</f>
        <v>0.95250000000000001</v>
      </c>
      <c r="AB3032" s="11"/>
      <c r="AC3032" s="30"/>
      <c r="AD3032"/>
      <c r="AF3032"/>
    </row>
    <row r="3033" spans="1:32">
      <c r="A3033" s="15" t="str">
        <f>IF(Table1[Week]=WeekSel,"Yes","No")</f>
        <v>No</v>
      </c>
      <c r="B3033" s="15" t="str">
        <f>IF((Table1[StartDate]&gt;=Date.GraphMin)*(Table1[StartDate]&lt;=Date.GraphMax)=1,"Yes","No")</f>
        <v>No</v>
      </c>
      <c r="C3033" s="15" t="str">
        <f>IF(OR(Table1[[#This Row],[Site]]="FOOD MILLING",Table1[[#This Row],[Site]]="GODACO"), "No", "Yes")</f>
        <v>Yes</v>
      </c>
      <c r="D3033" s="40">
        <f>MAX(DATE(Table1[Year],1,1),DATE(Table1[Year],1,1)-WEEKDAY(DATE(Table1[Year],1,1),2)+(Table1[WeekNum]-1)*7+1)</f>
        <v>44585</v>
      </c>
      <c r="E3033" s="40">
        <f>MIN(DATE(Table1[Year]+1,1,0),DATE(Table1[Year],1,1)-WEEKDAY(DATE(Table1[Year],1,1),2)+Table1[WeekNum]*7)</f>
        <v>44591</v>
      </c>
      <c r="F3033" s="15">
        <v>2022</v>
      </c>
      <c r="G3033" s="15">
        <f t="shared" si="94"/>
        <v>1</v>
      </c>
      <c r="H3033" s="16">
        <v>5</v>
      </c>
      <c r="I3033" s="207" t="str">
        <f>"W" &amp;Table1[[#This Row],[WeekNum]]</f>
        <v>W5</v>
      </c>
      <c r="J3033" s="19" t="str">
        <f t="shared" si="95"/>
        <v>22-W05</v>
      </c>
      <c r="K3033" s="3" t="s">
        <v>646</v>
      </c>
      <c r="L3033" s="4"/>
      <c r="M3033" s="3" t="s">
        <v>72</v>
      </c>
      <c r="N3033" s="11" t="s">
        <v>428</v>
      </c>
      <c r="O3033" s="266" t="s">
        <v>374</v>
      </c>
      <c r="P3033" s="11" t="s">
        <v>377</v>
      </c>
      <c r="Q3033" s="11" t="s">
        <v>421</v>
      </c>
      <c r="R3033" s="3">
        <v>433</v>
      </c>
      <c r="S3033" s="3">
        <v>521.4</v>
      </c>
      <c r="T3033" s="206">
        <f>ABS(Table1[[#This Row],[Prod]]-Table1[[#This Row],[Planned]])</f>
        <v>88.399999999999977</v>
      </c>
      <c r="U3033" s="209">
        <f>IF(ABS(Table1[[#This Row],[Prod]]-Table1[[#This Row],[Planned]])&gt;Table1[[#This Row],[Planned]],0,IF(Table1[[#This Row],[Planned]]=0,0,1-ABS(Table1[[#This Row],[Prod]]-Table1[[#This Row],[Planned]])/Table1[[#This Row],[Planned]]))</f>
        <v>0.79584295612009237</v>
      </c>
      <c r="V3033" s="6"/>
      <c r="W3033" s="11"/>
      <c r="X3033" s="27">
        <v>433</v>
      </c>
      <c r="Y3033" s="206">
        <f>Table1[[#This Row],[Prod]]</f>
        <v>521.4</v>
      </c>
      <c r="Z3033" s="206">
        <f>ABS(Table1[[#This Row],[Prod2]]-Table1[[#This Row],[Plan Revised]])</f>
        <v>88.399999999999977</v>
      </c>
      <c r="AA3033" s="209">
        <f>IF(ABS(Table1[[#This Row],[Prod2]]-Table1[[#This Row],[Plan Revised]])&gt;Table1[[#This Row],[Plan Revised]],0,IF(Table1[[#This Row],[Plan Revised]]=0,0,1-ABS(Table1[[#This Row],[Prod2]]-Table1[[#This Row],[Plan Revised]])/Table1[[#This Row],[Plan Revised]]))</f>
        <v>0.79584295612009237</v>
      </c>
      <c r="AB3033" s="11"/>
      <c r="AC3033" s="30"/>
      <c r="AD3033"/>
      <c r="AF3033"/>
    </row>
    <row r="3034" spans="1:32">
      <c r="A3034" s="15" t="str">
        <f>IF(Table1[Week]=WeekSel,"Yes","No")</f>
        <v>No</v>
      </c>
      <c r="B3034" s="15" t="str">
        <f>IF((Table1[StartDate]&gt;=Date.GraphMin)*(Table1[StartDate]&lt;=Date.GraphMax)=1,"Yes","No")</f>
        <v>No</v>
      </c>
      <c r="C3034" s="15" t="str">
        <f>IF(OR(Table1[[#This Row],[Site]]="FOOD MILLING",Table1[[#This Row],[Site]]="GODACO"), "No", "Yes")</f>
        <v>Yes</v>
      </c>
      <c r="D3034" s="40">
        <f>MAX(DATE(Table1[Year],1,1),DATE(Table1[Year],1,1)-WEEKDAY(DATE(Table1[Year],1,1),2)+(Table1[WeekNum]-1)*7+1)</f>
        <v>44585</v>
      </c>
      <c r="E3034" s="40">
        <f>MIN(DATE(Table1[Year]+1,1,0),DATE(Table1[Year],1,1)-WEEKDAY(DATE(Table1[Year],1,1),2)+Table1[WeekNum]*7)</f>
        <v>44591</v>
      </c>
      <c r="F3034" s="15">
        <v>2022</v>
      </c>
      <c r="G3034" s="15">
        <f t="shared" si="94"/>
        <v>1</v>
      </c>
      <c r="H3034" s="16">
        <v>5</v>
      </c>
      <c r="I3034" s="207" t="str">
        <f>"W" &amp;Table1[[#This Row],[WeekNum]]</f>
        <v>W5</v>
      </c>
      <c r="J3034" s="19" t="str">
        <f t="shared" si="95"/>
        <v>22-W05</v>
      </c>
      <c r="K3034" s="3" t="s">
        <v>648</v>
      </c>
      <c r="L3034" s="4"/>
      <c r="M3034" s="3" t="s">
        <v>72</v>
      </c>
      <c r="N3034" s="11" t="s">
        <v>428</v>
      </c>
      <c r="O3034" s="266" t="s">
        <v>372</v>
      </c>
      <c r="P3034" s="11" t="s">
        <v>373</v>
      </c>
      <c r="Q3034" s="11" t="s">
        <v>419</v>
      </c>
      <c r="R3034" s="3">
        <v>0</v>
      </c>
      <c r="S3034" s="3">
        <v>0</v>
      </c>
      <c r="T3034" s="206">
        <f>ABS(Table1[[#This Row],[Prod]]-Table1[[#This Row],[Planned]])</f>
        <v>0</v>
      </c>
      <c r="U3034" s="209">
        <f>IF(ABS(Table1[[#This Row],[Prod]]-Table1[[#This Row],[Planned]])&gt;Table1[[#This Row],[Planned]],0,IF(Table1[[#This Row],[Planned]]=0,0,1-ABS(Table1[[#This Row],[Prod]]-Table1[[#This Row],[Planned]])/Table1[[#This Row],[Planned]]))</f>
        <v>0</v>
      </c>
      <c r="V3034" s="6"/>
      <c r="W3034" s="11"/>
      <c r="X3034" s="27">
        <v>0</v>
      </c>
      <c r="Y3034" s="206">
        <f>Table1[[#This Row],[Prod]]</f>
        <v>0</v>
      </c>
      <c r="Z3034" s="206">
        <f>ABS(Table1[[#This Row],[Prod2]]-Table1[[#This Row],[Plan Revised]])</f>
        <v>0</v>
      </c>
      <c r="AA3034" s="209">
        <f>IF(ABS(Table1[[#This Row],[Prod2]]-Table1[[#This Row],[Plan Revised]])&gt;Table1[[#This Row],[Plan Revised]],0,IF(Table1[[#This Row],[Plan Revised]]=0,0,1-ABS(Table1[[#This Row],[Prod2]]-Table1[[#This Row],[Plan Revised]])/Table1[[#This Row],[Plan Revised]]))</f>
        <v>0</v>
      </c>
      <c r="AB3034" s="11"/>
      <c r="AC3034" s="30"/>
      <c r="AD3034"/>
      <c r="AF3034"/>
    </row>
    <row r="3035" spans="1:32">
      <c r="A3035" s="15" t="str">
        <f>IF(Table1[Week]=WeekSel,"Yes","No")</f>
        <v>No</v>
      </c>
      <c r="B3035" s="15" t="str">
        <f>IF((Table1[StartDate]&gt;=Date.GraphMin)*(Table1[StartDate]&lt;=Date.GraphMax)=1,"Yes","No")</f>
        <v>No</v>
      </c>
      <c r="C3035" s="15" t="str">
        <f>IF(OR(Table1[[#This Row],[Site]]="FOOD MILLING",Table1[[#This Row],[Site]]="GODACO"), "No", "Yes")</f>
        <v>Yes</v>
      </c>
      <c r="D3035" s="40">
        <f>MAX(DATE(Table1[Year],1,1),DATE(Table1[Year],1,1)-WEEKDAY(DATE(Table1[Year],1,1),2)+(Table1[WeekNum]-1)*7+1)</f>
        <v>44585</v>
      </c>
      <c r="E3035" s="40">
        <f>MIN(DATE(Table1[Year]+1,1,0),DATE(Table1[Year],1,1)-WEEKDAY(DATE(Table1[Year],1,1),2)+Table1[WeekNum]*7)</f>
        <v>44591</v>
      </c>
      <c r="F3035" s="15">
        <v>2022</v>
      </c>
      <c r="G3035" s="15">
        <f t="shared" si="94"/>
        <v>1</v>
      </c>
      <c r="H3035" s="16">
        <v>5</v>
      </c>
      <c r="I3035" s="207" t="str">
        <f>"W" &amp;Table1[[#This Row],[WeekNum]]</f>
        <v>W5</v>
      </c>
      <c r="J3035" s="19" t="str">
        <f t="shared" si="95"/>
        <v>22-W05</v>
      </c>
      <c r="K3035" s="3" t="s">
        <v>649</v>
      </c>
      <c r="L3035" s="4"/>
      <c r="M3035" s="3" t="s">
        <v>72</v>
      </c>
      <c r="N3035" s="11" t="s">
        <v>428</v>
      </c>
      <c r="O3035" s="266" t="s">
        <v>372</v>
      </c>
      <c r="P3035" s="11" t="s">
        <v>373</v>
      </c>
      <c r="Q3035" s="11" t="s">
        <v>421</v>
      </c>
      <c r="R3035" s="3">
        <v>0</v>
      </c>
      <c r="S3035" s="3">
        <v>0</v>
      </c>
      <c r="T3035" s="206">
        <f>ABS(Table1[[#This Row],[Prod]]-Table1[[#This Row],[Planned]])</f>
        <v>0</v>
      </c>
      <c r="U3035" s="209">
        <f>IF(ABS(Table1[[#This Row],[Prod]]-Table1[[#This Row],[Planned]])&gt;Table1[[#This Row],[Planned]],0,IF(Table1[[#This Row],[Planned]]=0,0,1-ABS(Table1[[#This Row],[Prod]]-Table1[[#This Row],[Planned]])/Table1[[#This Row],[Planned]]))</f>
        <v>0</v>
      </c>
      <c r="V3035" s="6"/>
      <c r="W3035" s="11"/>
      <c r="X3035" s="27">
        <v>0</v>
      </c>
      <c r="Y3035" s="206">
        <f>Table1[[#This Row],[Prod]]</f>
        <v>0</v>
      </c>
      <c r="Z3035" s="206">
        <f>ABS(Table1[[#This Row],[Prod2]]-Table1[[#This Row],[Plan Revised]])</f>
        <v>0</v>
      </c>
      <c r="AA3035" s="209">
        <f>IF(ABS(Table1[[#This Row],[Prod2]]-Table1[[#This Row],[Plan Revised]])&gt;Table1[[#This Row],[Plan Revised]],0,IF(Table1[[#This Row],[Plan Revised]]=0,0,1-ABS(Table1[[#This Row],[Prod2]]-Table1[[#This Row],[Plan Revised]])/Table1[[#This Row],[Plan Revised]]))</f>
        <v>0</v>
      </c>
      <c r="AB3035" s="11"/>
      <c r="AC3035" s="30"/>
      <c r="AD3035"/>
      <c r="AF3035"/>
    </row>
    <row r="3036" spans="1:32">
      <c r="A3036" s="15" t="str">
        <f>IF(Table1[Week]=WeekSel,"Yes","No")</f>
        <v>No</v>
      </c>
      <c r="B3036" s="15" t="str">
        <f>IF((Table1[StartDate]&gt;=Date.GraphMin)*(Table1[StartDate]&lt;=Date.GraphMax)=1,"Yes","No")</f>
        <v>No</v>
      </c>
      <c r="C3036" s="15" t="str">
        <f>IF(OR(Table1[[#This Row],[Site]]="FOOD MILLING",Table1[[#This Row],[Site]]="GODACO"), "No", "Yes")</f>
        <v>Yes</v>
      </c>
      <c r="D3036" s="40">
        <f>MAX(DATE(Table1[Year],1,1),DATE(Table1[Year],1,1)-WEEKDAY(DATE(Table1[Year],1,1),2)+(Table1[WeekNum]-1)*7+1)</f>
        <v>44585</v>
      </c>
      <c r="E3036" s="40">
        <f>MIN(DATE(Table1[Year]+1,1,0),DATE(Table1[Year],1,1)-WEEKDAY(DATE(Table1[Year],1,1),2)+Table1[WeekNum]*7)</f>
        <v>44591</v>
      </c>
      <c r="F3036" s="15">
        <v>2022</v>
      </c>
      <c r="G3036" s="15">
        <f t="shared" si="94"/>
        <v>1</v>
      </c>
      <c r="H3036" s="16">
        <v>5</v>
      </c>
      <c r="I3036" s="207" t="str">
        <f>"W" &amp;Table1[[#This Row],[WeekNum]]</f>
        <v>W5</v>
      </c>
      <c r="J3036" s="19" t="str">
        <f t="shared" si="95"/>
        <v>22-W05</v>
      </c>
      <c r="K3036" s="3" t="s">
        <v>651</v>
      </c>
      <c r="L3036" s="4"/>
      <c r="M3036" s="3" t="s">
        <v>72</v>
      </c>
      <c r="N3036" s="11" t="s">
        <v>428</v>
      </c>
      <c r="O3036" s="266" t="s">
        <v>372</v>
      </c>
      <c r="P3036" s="11" t="s">
        <v>373</v>
      </c>
      <c r="Q3036" s="11" t="s">
        <v>421</v>
      </c>
      <c r="R3036" s="3">
        <v>1500</v>
      </c>
      <c r="S3036" s="3">
        <v>1500</v>
      </c>
      <c r="T3036" s="206">
        <f>ABS(Table1[[#This Row],[Prod]]-Table1[[#This Row],[Planned]])</f>
        <v>0</v>
      </c>
      <c r="U3036" s="209">
        <f>IF(ABS(Table1[[#This Row],[Prod]]-Table1[[#This Row],[Planned]])&gt;Table1[[#This Row],[Planned]],0,IF(Table1[[#This Row],[Planned]]=0,0,1-ABS(Table1[[#This Row],[Prod]]-Table1[[#This Row],[Planned]])/Table1[[#This Row],[Planned]]))</f>
        <v>1</v>
      </c>
      <c r="V3036" s="6"/>
      <c r="W3036" s="11"/>
      <c r="X3036" s="27">
        <v>1500</v>
      </c>
      <c r="Y3036" s="206">
        <f>Table1[[#This Row],[Prod]]</f>
        <v>1500</v>
      </c>
      <c r="Z3036" s="206">
        <f>ABS(Table1[[#This Row],[Prod2]]-Table1[[#This Row],[Plan Revised]])</f>
        <v>0</v>
      </c>
      <c r="AA3036" s="209">
        <f>IF(ABS(Table1[[#This Row],[Prod2]]-Table1[[#This Row],[Plan Revised]])&gt;Table1[[#This Row],[Plan Revised]],0,IF(Table1[[#This Row],[Plan Revised]]=0,0,1-ABS(Table1[[#This Row],[Prod2]]-Table1[[#This Row],[Plan Revised]])/Table1[[#This Row],[Plan Revised]]))</f>
        <v>1</v>
      </c>
      <c r="AB3036" s="11"/>
      <c r="AC3036" s="30"/>
      <c r="AD3036"/>
      <c r="AF3036"/>
    </row>
    <row r="3037" spans="1:32">
      <c r="A3037" s="15" t="str">
        <f>IF(Table1[Week]=WeekSel,"Yes","No")</f>
        <v>No</v>
      </c>
      <c r="B3037" s="15" t="str">
        <f>IF((Table1[StartDate]&gt;=Date.GraphMin)*(Table1[StartDate]&lt;=Date.GraphMax)=1,"Yes","No")</f>
        <v>No</v>
      </c>
      <c r="C3037" s="15" t="str">
        <f>IF(OR(Table1[[#This Row],[Site]]="FOOD MILLING",Table1[[#This Row],[Site]]="GODACO"), "No", "Yes")</f>
        <v>Yes</v>
      </c>
      <c r="D3037" s="40">
        <f>MAX(DATE(Table1[Year],1,1),DATE(Table1[Year],1,1)-WEEKDAY(DATE(Table1[Year],1,1),2)+(Table1[WeekNum]-1)*7+1)</f>
        <v>44585</v>
      </c>
      <c r="E3037" s="40">
        <f>MIN(DATE(Table1[Year]+1,1,0),DATE(Table1[Year],1,1)-WEEKDAY(DATE(Table1[Year],1,1),2)+Table1[WeekNum]*7)</f>
        <v>44591</v>
      </c>
      <c r="F3037" s="15">
        <v>2022</v>
      </c>
      <c r="G3037" s="15">
        <f t="shared" si="94"/>
        <v>1</v>
      </c>
      <c r="H3037" s="16">
        <v>5</v>
      </c>
      <c r="I3037" s="207" t="str">
        <f>"W" &amp;Table1[[#This Row],[WeekNum]]</f>
        <v>W5</v>
      </c>
      <c r="J3037" s="19" t="str">
        <f t="shared" si="95"/>
        <v>22-W05</v>
      </c>
      <c r="K3037" s="3" t="s">
        <v>653</v>
      </c>
      <c r="L3037" s="4"/>
      <c r="M3037" s="3" t="s">
        <v>72</v>
      </c>
      <c r="N3037" s="11" t="s">
        <v>428</v>
      </c>
      <c r="O3037" s="266" t="s">
        <v>372</v>
      </c>
      <c r="P3037" s="11" t="s">
        <v>373</v>
      </c>
      <c r="Q3037" s="11" t="s">
        <v>421</v>
      </c>
      <c r="R3037" s="3">
        <v>0</v>
      </c>
      <c r="S3037" s="3">
        <v>0</v>
      </c>
      <c r="T3037" s="206">
        <f>ABS(Table1[[#This Row],[Prod]]-Table1[[#This Row],[Planned]])</f>
        <v>0</v>
      </c>
      <c r="U3037" s="209">
        <f>IF(ABS(Table1[[#This Row],[Prod]]-Table1[[#This Row],[Planned]])&gt;Table1[[#This Row],[Planned]],0,IF(Table1[[#This Row],[Planned]]=0,0,1-ABS(Table1[[#This Row],[Prod]]-Table1[[#This Row],[Planned]])/Table1[[#This Row],[Planned]]))</f>
        <v>0</v>
      </c>
      <c r="V3037" s="6"/>
      <c r="W3037" s="11"/>
      <c r="X3037" s="27">
        <v>0</v>
      </c>
      <c r="Y3037" s="206">
        <f>Table1[[#This Row],[Prod]]</f>
        <v>0</v>
      </c>
      <c r="Z3037" s="206">
        <f>ABS(Table1[[#This Row],[Prod2]]-Table1[[#This Row],[Plan Revised]])</f>
        <v>0</v>
      </c>
      <c r="AA3037" s="209">
        <f>IF(ABS(Table1[[#This Row],[Prod2]]-Table1[[#This Row],[Plan Revised]])&gt;Table1[[#This Row],[Plan Revised]],0,IF(Table1[[#This Row],[Plan Revised]]=0,0,1-ABS(Table1[[#This Row],[Prod2]]-Table1[[#This Row],[Plan Revised]])/Table1[[#This Row],[Plan Revised]]))</f>
        <v>0</v>
      </c>
      <c r="AB3037" s="11"/>
      <c r="AC3037" s="30"/>
      <c r="AD3037"/>
      <c r="AF3037"/>
    </row>
    <row r="3038" spans="1:32">
      <c r="A3038" s="15" t="str">
        <f>IF(Table1[Week]=WeekSel,"Yes","No")</f>
        <v>No</v>
      </c>
      <c r="B3038" s="15" t="str">
        <f>IF((Table1[StartDate]&gt;=Date.GraphMin)*(Table1[StartDate]&lt;=Date.GraphMax)=1,"Yes","No")</f>
        <v>No</v>
      </c>
      <c r="C3038" s="15" t="str">
        <f>IF(OR(Table1[[#This Row],[Site]]="FOOD MILLING",Table1[[#This Row],[Site]]="GODACO"), "No", "Yes")</f>
        <v>Yes</v>
      </c>
      <c r="D3038" s="40">
        <f>MAX(DATE(Table1[Year],1,1),DATE(Table1[Year],1,1)-WEEKDAY(DATE(Table1[Year],1,1),2)+(Table1[WeekNum]-1)*7+1)</f>
        <v>44585</v>
      </c>
      <c r="E3038" s="40">
        <f>MIN(DATE(Table1[Year]+1,1,0),DATE(Table1[Year],1,1)-WEEKDAY(DATE(Table1[Year],1,1),2)+Table1[WeekNum]*7)</f>
        <v>44591</v>
      </c>
      <c r="F3038" s="15">
        <v>2022</v>
      </c>
      <c r="G3038" s="15">
        <f t="shared" si="94"/>
        <v>1</v>
      </c>
      <c r="H3038" s="16">
        <v>5</v>
      </c>
      <c r="I3038" s="207" t="str">
        <f>"W" &amp;Table1[[#This Row],[WeekNum]]</f>
        <v>W5</v>
      </c>
      <c r="J3038" s="19" t="str">
        <f t="shared" si="95"/>
        <v>22-W05</v>
      </c>
      <c r="K3038" s="3" t="s">
        <v>655</v>
      </c>
      <c r="L3038" s="4"/>
      <c r="M3038" s="3" t="s">
        <v>72</v>
      </c>
      <c r="N3038" s="11" t="s">
        <v>428</v>
      </c>
      <c r="O3038" s="266" t="s">
        <v>372</v>
      </c>
      <c r="P3038" s="11" t="s">
        <v>373</v>
      </c>
      <c r="Q3038" s="11" t="s">
        <v>421</v>
      </c>
      <c r="R3038" s="3">
        <v>0</v>
      </c>
      <c r="S3038" s="3">
        <v>0</v>
      </c>
      <c r="T3038" s="206">
        <f>ABS(Table1[[#This Row],[Prod]]-Table1[[#This Row],[Planned]])</f>
        <v>0</v>
      </c>
      <c r="U3038" s="209">
        <f>IF(ABS(Table1[[#This Row],[Prod]]-Table1[[#This Row],[Planned]])&gt;Table1[[#This Row],[Planned]],0,IF(Table1[[#This Row],[Planned]]=0,0,1-ABS(Table1[[#This Row],[Prod]]-Table1[[#This Row],[Planned]])/Table1[[#This Row],[Planned]]))</f>
        <v>0</v>
      </c>
      <c r="V3038" s="6"/>
      <c r="W3038" s="11"/>
      <c r="X3038" s="27">
        <v>0</v>
      </c>
      <c r="Y3038" s="206">
        <f>Table1[[#This Row],[Prod]]</f>
        <v>0</v>
      </c>
      <c r="Z3038" s="206">
        <f>ABS(Table1[[#This Row],[Prod2]]-Table1[[#This Row],[Plan Revised]])</f>
        <v>0</v>
      </c>
      <c r="AA3038" s="209">
        <f>IF(ABS(Table1[[#This Row],[Prod2]]-Table1[[#This Row],[Plan Revised]])&gt;Table1[[#This Row],[Plan Revised]],0,IF(Table1[[#This Row],[Plan Revised]]=0,0,1-ABS(Table1[[#This Row],[Prod2]]-Table1[[#This Row],[Plan Revised]])/Table1[[#This Row],[Plan Revised]]))</f>
        <v>0</v>
      </c>
      <c r="AB3038" s="11"/>
      <c r="AC3038" s="30"/>
      <c r="AD3038"/>
      <c r="AF3038"/>
    </row>
    <row r="3039" spans="1:32">
      <c r="A3039" s="15" t="str">
        <f>IF(Table1[Week]=WeekSel,"Yes","No")</f>
        <v>No</v>
      </c>
      <c r="B3039" s="15" t="str">
        <f>IF((Table1[StartDate]&gt;=Date.GraphMin)*(Table1[StartDate]&lt;=Date.GraphMax)=1,"Yes","No")</f>
        <v>No</v>
      </c>
      <c r="C3039" s="15" t="str">
        <f>IF(OR(Table1[[#This Row],[Site]]="FOOD MILLING",Table1[[#This Row],[Site]]="GODACO"), "No", "Yes")</f>
        <v>Yes</v>
      </c>
      <c r="D3039" s="40">
        <f>MAX(DATE(Table1[Year],1,1),DATE(Table1[Year],1,1)-WEEKDAY(DATE(Table1[Year],1,1),2)+(Table1[WeekNum]-1)*7+1)</f>
        <v>44585</v>
      </c>
      <c r="E3039" s="40">
        <f>MIN(DATE(Table1[Year]+1,1,0),DATE(Table1[Year],1,1)-WEEKDAY(DATE(Table1[Year],1,1),2)+Table1[WeekNum]*7)</f>
        <v>44591</v>
      </c>
      <c r="F3039" s="15">
        <v>2022</v>
      </c>
      <c r="G3039" s="15">
        <f t="shared" si="94"/>
        <v>1</v>
      </c>
      <c r="H3039" s="16">
        <v>5</v>
      </c>
      <c r="I3039" s="207" t="str">
        <f>"W" &amp;Table1[[#This Row],[WeekNum]]</f>
        <v>W5</v>
      </c>
      <c r="J3039" s="19" t="str">
        <f t="shared" si="95"/>
        <v>22-W05</v>
      </c>
      <c r="K3039" s="3" t="s">
        <v>656</v>
      </c>
      <c r="L3039" s="4"/>
      <c r="M3039" s="3" t="s">
        <v>72</v>
      </c>
      <c r="N3039" s="11" t="s">
        <v>428</v>
      </c>
      <c r="O3039" s="266" t="s">
        <v>372</v>
      </c>
      <c r="P3039" s="11" t="s">
        <v>373</v>
      </c>
      <c r="Q3039" s="11" t="s">
        <v>421</v>
      </c>
      <c r="R3039" s="3">
        <v>0</v>
      </c>
      <c r="S3039" s="3">
        <v>0</v>
      </c>
      <c r="T3039" s="206">
        <f>ABS(Table1[[#This Row],[Prod]]-Table1[[#This Row],[Planned]])</f>
        <v>0</v>
      </c>
      <c r="U3039" s="209">
        <f>IF(ABS(Table1[[#This Row],[Prod]]-Table1[[#This Row],[Planned]])&gt;Table1[[#This Row],[Planned]],0,IF(Table1[[#This Row],[Planned]]=0,0,1-ABS(Table1[[#This Row],[Prod]]-Table1[[#This Row],[Planned]])/Table1[[#This Row],[Planned]]))</f>
        <v>0</v>
      </c>
      <c r="V3039" s="6"/>
      <c r="W3039" s="11"/>
      <c r="X3039" s="27">
        <v>0</v>
      </c>
      <c r="Y3039" s="206">
        <f>Table1[[#This Row],[Prod]]</f>
        <v>0</v>
      </c>
      <c r="Z3039" s="206">
        <f>ABS(Table1[[#This Row],[Prod2]]-Table1[[#This Row],[Plan Revised]])</f>
        <v>0</v>
      </c>
      <c r="AA3039" s="209">
        <f>IF(ABS(Table1[[#This Row],[Prod2]]-Table1[[#This Row],[Plan Revised]])&gt;Table1[[#This Row],[Plan Revised]],0,IF(Table1[[#This Row],[Plan Revised]]=0,0,1-ABS(Table1[[#This Row],[Prod2]]-Table1[[#This Row],[Plan Revised]])/Table1[[#This Row],[Plan Revised]]))</f>
        <v>0</v>
      </c>
      <c r="AB3039" s="11"/>
      <c r="AC3039" s="30"/>
      <c r="AD3039"/>
      <c r="AF3039"/>
    </row>
    <row r="3040" spans="1:32">
      <c r="A3040" s="15" t="str">
        <f>IF(Table1[Week]=WeekSel,"Yes","No")</f>
        <v>No</v>
      </c>
      <c r="B3040" s="15" t="str">
        <f>IF((Table1[StartDate]&gt;=Date.GraphMin)*(Table1[StartDate]&lt;=Date.GraphMax)=1,"Yes","No")</f>
        <v>No</v>
      </c>
      <c r="C3040" s="15" t="str">
        <f>IF(OR(Table1[[#This Row],[Site]]="FOOD MILLING",Table1[[#This Row],[Site]]="GODACO"), "No", "Yes")</f>
        <v>Yes</v>
      </c>
      <c r="D3040" s="40">
        <f>MAX(DATE(Table1[Year],1,1),DATE(Table1[Year],1,1)-WEEKDAY(DATE(Table1[Year],1,1),2)+(Table1[WeekNum]-1)*7+1)</f>
        <v>44585</v>
      </c>
      <c r="E3040" s="40">
        <f>MIN(DATE(Table1[Year]+1,1,0),DATE(Table1[Year],1,1)-WEEKDAY(DATE(Table1[Year],1,1),2)+Table1[WeekNum]*7)</f>
        <v>44591</v>
      </c>
      <c r="F3040" s="15">
        <v>2022</v>
      </c>
      <c r="G3040" s="15">
        <f t="shared" si="94"/>
        <v>1</v>
      </c>
      <c r="H3040" s="16">
        <v>5</v>
      </c>
      <c r="I3040" s="207" t="str">
        <f>"W" &amp;Table1[[#This Row],[WeekNum]]</f>
        <v>W5</v>
      </c>
      <c r="J3040" s="19" t="str">
        <f t="shared" si="95"/>
        <v>22-W05</v>
      </c>
      <c r="K3040" s="3" t="s">
        <v>657</v>
      </c>
      <c r="L3040" s="4"/>
      <c r="M3040" s="3" t="s">
        <v>72</v>
      </c>
      <c r="N3040" s="11" t="s">
        <v>428</v>
      </c>
      <c r="O3040" s="266" t="s">
        <v>372</v>
      </c>
      <c r="P3040" s="11" t="s">
        <v>373</v>
      </c>
      <c r="Q3040" s="11" t="s">
        <v>421</v>
      </c>
      <c r="R3040" s="3">
        <v>0</v>
      </c>
      <c r="S3040" s="3">
        <v>0</v>
      </c>
      <c r="T3040" s="206">
        <f>ABS(Table1[[#This Row],[Prod]]-Table1[[#This Row],[Planned]])</f>
        <v>0</v>
      </c>
      <c r="U3040" s="209">
        <f>IF(ABS(Table1[[#This Row],[Prod]]-Table1[[#This Row],[Planned]])&gt;Table1[[#This Row],[Planned]],0,IF(Table1[[#This Row],[Planned]]=0,0,1-ABS(Table1[[#This Row],[Prod]]-Table1[[#This Row],[Planned]])/Table1[[#This Row],[Planned]]))</f>
        <v>0</v>
      </c>
      <c r="V3040" s="6"/>
      <c r="W3040" s="11"/>
      <c r="X3040" s="27">
        <v>0</v>
      </c>
      <c r="Y3040" s="206">
        <f>Table1[[#This Row],[Prod]]</f>
        <v>0</v>
      </c>
      <c r="Z3040" s="206">
        <f>ABS(Table1[[#This Row],[Prod2]]-Table1[[#This Row],[Plan Revised]])</f>
        <v>0</v>
      </c>
      <c r="AA3040" s="209">
        <f>IF(ABS(Table1[[#This Row],[Prod2]]-Table1[[#This Row],[Plan Revised]])&gt;Table1[[#This Row],[Plan Revised]],0,IF(Table1[[#This Row],[Plan Revised]]=0,0,1-ABS(Table1[[#This Row],[Prod2]]-Table1[[#This Row],[Plan Revised]])/Table1[[#This Row],[Plan Revised]]))</f>
        <v>0</v>
      </c>
      <c r="AB3040" s="11"/>
      <c r="AC3040" s="30"/>
      <c r="AD3040"/>
      <c r="AF3040"/>
    </row>
    <row r="3041" spans="1:32">
      <c r="A3041" s="15" t="str">
        <f>IF(Table1[Week]=WeekSel,"Yes","No")</f>
        <v>No</v>
      </c>
      <c r="B3041" s="15" t="str">
        <f>IF((Table1[StartDate]&gt;=Date.GraphMin)*(Table1[StartDate]&lt;=Date.GraphMax)=1,"Yes","No")</f>
        <v>No</v>
      </c>
      <c r="C3041" s="15" t="str">
        <f>IF(OR(Table1[[#This Row],[Site]]="FOOD MILLING",Table1[[#This Row],[Site]]="GODACO"), "No", "Yes")</f>
        <v>Yes</v>
      </c>
      <c r="D3041" s="40">
        <f>MAX(DATE(Table1[Year],1,1),DATE(Table1[Year],1,1)-WEEKDAY(DATE(Table1[Year],1,1),2)+(Table1[WeekNum]-1)*7+1)</f>
        <v>44585</v>
      </c>
      <c r="E3041" s="40">
        <f>MIN(DATE(Table1[Year]+1,1,0),DATE(Table1[Year],1,1)-WEEKDAY(DATE(Table1[Year],1,1),2)+Table1[WeekNum]*7)</f>
        <v>44591</v>
      </c>
      <c r="F3041" s="15">
        <v>2022</v>
      </c>
      <c r="G3041" s="15">
        <f t="shared" si="94"/>
        <v>1</v>
      </c>
      <c r="H3041" s="16">
        <v>5</v>
      </c>
      <c r="I3041" s="207" t="str">
        <f>"W" &amp;Table1[[#This Row],[WeekNum]]</f>
        <v>W5</v>
      </c>
      <c r="J3041" s="19" t="str">
        <f t="shared" si="95"/>
        <v>22-W05</v>
      </c>
      <c r="K3041" s="3" t="s">
        <v>658</v>
      </c>
      <c r="L3041" s="4"/>
      <c r="M3041" s="3" t="s">
        <v>72</v>
      </c>
      <c r="N3041" s="11" t="s">
        <v>428</v>
      </c>
      <c r="O3041" s="266" t="s">
        <v>374</v>
      </c>
      <c r="P3041" s="11" t="s">
        <v>376</v>
      </c>
      <c r="Q3041" s="11" t="s">
        <v>421</v>
      </c>
      <c r="R3041" s="3">
        <v>0</v>
      </c>
      <c r="S3041" s="3">
        <v>16</v>
      </c>
      <c r="T3041" s="206">
        <f>ABS(Table1[[#This Row],[Prod]]-Table1[[#This Row],[Planned]])</f>
        <v>16</v>
      </c>
      <c r="U3041" s="209">
        <f>IF(ABS(Table1[[#This Row],[Prod]]-Table1[[#This Row],[Planned]])&gt;Table1[[#This Row],[Planned]],0,IF(Table1[[#This Row],[Planned]]=0,0,1-ABS(Table1[[#This Row],[Prod]]-Table1[[#This Row],[Planned]])/Table1[[#This Row],[Planned]]))</f>
        <v>0</v>
      </c>
      <c r="V3041" s="6"/>
      <c r="W3041" s="11"/>
      <c r="X3041" s="27">
        <v>0</v>
      </c>
      <c r="Y3041" s="206">
        <f>Table1[[#This Row],[Prod]]</f>
        <v>16</v>
      </c>
      <c r="Z3041" s="206">
        <f>ABS(Table1[[#This Row],[Prod2]]-Table1[[#This Row],[Plan Revised]])</f>
        <v>16</v>
      </c>
      <c r="AA3041" s="209">
        <f>IF(ABS(Table1[[#This Row],[Prod2]]-Table1[[#This Row],[Plan Revised]])&gt;Table1[[#This Row],[Plan Revised]],0,IF(Table1[[#This Row],[Plan Revised]]=0,0,1-ABS(Table1[[#This Row],[Prod2]]-Table1[[#This Row],[Plan Revised]])/Table1[[#This Row],[Plan Revised]]))</f>
        <v>0</v>
      </c>
      <c r="AB3041" s="11"/>
      <c r="AC3041" s="30"/>
      <c r="AD3041"/>
      <c r="AF3041"/>
    </row>
    <row r="3042" spans="1:32">
      <c r="A3042" s="15" t="str">
        <f>IF(Table1[Week]=WeekSel,"Yes","No")</f>
        <v>No</v>
      </c>
      <c r="B3042" s="15" t="str">
        <f>IF((Table1[StartDate]&gt;=Date.GraphMin)*(Table1[StartDate]&lt;=Date.GraphMax)=1,"Yes","No")</f>
        <v>No</v>
      </c>
      <c r="C3042" s="15" t="str">
        <f>IF(OR(Table1[[#This Row],[Site]]="FOOD MILLING",Table1[[#This Row],[Site]]="GODACO"), "No", "Yes")</f>
        <v>Yes</v>
      </c>
      <c r="D3042" s="40">
        <f>MAX(DATE(Table1[Year],1,1),DATE(Table1[Year],1,1)-WEEKDAY(DATE(Table1[Year],1,1),2)+(Table1[WeekNum]-1)*7+1)</f>
        <v>44585</v>
      </c>
      <c r="E3042" s="40">
        <f>MIN(DATE(Table1[Year]+1,1,0),DATE(Table1[Year],1,1)-WEEKDAY(DATE(Table1[Year],1,1),2)+Table1[WeekNum]*7)</f>
        <v>44591</v>
      </c>
      <c r="F3042" s="15">
        <v>2022</v>
      </c>
      <c r="G3042" s="15">
        <f t="shared" si="94"/>
        <v>1</v>
      </c>
      <c r="H3042" s="16">
        <v>5</v>
      </c>
      <c r="I3042" s="207" t="str">
        <f>"W" &amp;Table1[[#This Row],[WeekNum]]</f>
        <v>W5</v>
      </c>
      <c r="J3042" s="19" t="str">
        <f t="shared" si="95"/>
        <v>22-W05</v>
      </c>
      <c r="K3042" s="3" t="s">
        <v>659</v>
      </c>
      <c r="L3042" s="4"/>
      <c r="M3042" s="3" t="s">
        <v>72</v>
      </c>
      <c r="N3042" s="11" t="s">
        <v>428</v>
      </c>
      <c r="O3042" s="266" t="s">
        <v>374</v>
      </c>
      <c r="P3042" s="11" t="s">
        <v>376</v>
      </c>
      <c r="Q3042" s="11" t="s">
        <v>421</v>
      </c>
      <c r="R3042" s="3">
        <v>0</v>
      </c>
      <c r="S3042" s="3">
        <v>255.60000000000002</v>
      </c>
      <c r="T3042" s="206">
        <f>ABS(Table1[[#This Row],[Prod]]-Table1[[#This Row],[Planned]])</f>
        <v>255.60000000000002</v>
      </c>
      <c r="U3042" s="209">
        <f>IF(ABS(Table1[[#This Row],[Prod]]-Table1[[#This Row],[Planned]])&gt;Table1[[#This Row],[Planned]],0,IF(Table1[[#This Row],[Planned]]=0,0,1-ABS(Table1[[#This Row],[Prod]]-Table1[[#This Row],[Planned]])/Table1[[#This Row],[Planned]]))</f>
        <v>0</v>
      </c>
      <c r="V3042" s="6"/>
      <c r="W3042" s="11"/>
      <c r="X3042" s="27">
        <v>0</v>
      </c>
      <c r="Y3042" s="206">
        <f>Table1[[#This Row],[Prod]]</f>
        <v>255.60000000000002</v>
      </c>
      <c r="Z3042" s="206">
        <f>ABS(Table1[[#This Row],[Prod2]]-Table1[[#This Row],[Plan Revised]])</f>
        <v>255.60000000000002</v>
      </c>
      <c r="AA3042" s="209">
        <f>IF(ABS(Table1[[#This Row],[Prod2]]-Table1[[#This Row],[Plan Revised]])&gt;Table1[[#This Row],[Plan Revised]],0,IF(Table1[[#This Row],[Plan Revised]]=0,0,1-ABS(Table1[[#This Row],[Prod2]]-Table1[[#This Row],[Plan Revised]])/Table1[[#This Row],[Plan Revised]]))</f>
        <v>0</v>
      </c>
      <c r="AB3042" s="11"/>
      <c r="AC3042" s="30"/>
      <c r="AD3042"/>
      <c r="AF3042"/>
    </row>
    <row r="3043" spans="1:32">
      <c r="A3043" s="15" t="str">
        <f>IF(Table1[Week]=WeekSel,"Yes","No")</f>
        <v>No</v>
      </c>
      <c r="B3043" s="15" t="str">
        <f>IF((Table1[StartDate]&gt;=Date.GraphMin)*(Table1[StartDate]&lt;=Date.GraphMax)=1,"Yes","No")</f>
        <v>No</v>
      </c>
      <c r="C3043" s="15" t="str">
        <f>IF(OR(Table1[[#This Row],[Site]]="FOOD MILLING",Table1[[#This Row],[Site]]="GODACO"), "No", "Yes")</f>
        <v>Yes</v>
      </c>
      <c r="D3043" s="40">
        <f>MAX(DATE(Table1[Year],1,1),DATE(Table1[Year],1,1)-WEEKDAY(DATE(Table1[Year],1,1),2)+(Table1[WeekNum]-1)*7+1)</f>
        <v>44585</v>
      </c>
      <c r="E3043" s="40">
        <f>MIN(DATE(Table1[Year]+1,1,0),DATE(Table1[Year],1,1)-WEEKDAY(DATE(Table1[Year],1,1),2)+Table1[WeekNum]*7)</f>
        <v>44591</v>
      </c>
      <c r="F3043" s="15">
        <v>2022</v>
      </c>
      <c r="G3043" s="15">
        <f t="shared" si="94"/>
        <v>1</v>
      </c>
      <c r="H3043" s="16">
        <v>5</v>
      </c>
      <c r="I3043" s="207" t="str">
        <f>"W" &amp;Table1[[#This Row],[WeekNum]]</f>
        <v>W5</v>
      </c>
      <c r="J3043" s="19" t="str">
        <f t="shared" si="95"/>
        <v>22-W05</v>
      </c>
      <c r="K3043" s="3" t="s">
        <v>660</v>
      </c>
      <c r="L3043" s="4"/>
      <c r="M3043" s="3" t="s">
        <v>72</v>
      </c>
      <c r="N3043" s="11" t="s">
        <v>428</v>
      </c>
      <c r="O3043" s="266" t="s">
        <v>374</v>
      </c>
      <c r="P3043" s="11" t="s">
        <v>376</v>
      </c>
      <c r="Q3043" s="11" t="s">
        <v>421</v>
      </c>
      <c r="R3043" s="3">
        <v>0</v>
      </c>
      <c r="S3043" s="3">
        <v>0</v>
      </c>
      <c r="T3043" s="206">
        <f>ABS(Table1[[#This Row],[Prod]]-Table1[[#This Row],[Planned]])</f>
        <v>0</v>
      </c>
      <c r="U3043" s="209">
        <f>IF(ABS(Table1[[#This Row],[Prod]]-Table1[[#This Row],[Planned]])&gt;Table1[[#This Row],[Planned]],0,IF(Table1[[#This Row],[Planned]]=0,0,1-ABS(Table1[[#This Row],[Prod]]-Table1[[#This Row],[Planned]])/Table1[[#This Row],[Planned]]))</f>
        <v>0</v>
      </c>
      <c r="V3043" s="6"/>
      <c r="W3043" s="11"/>
      <c r="X3043" s="27">
        <v>0</v>
      </c>
      <c r="Y3043" s="206">
        <f>Table1[[#This Row],[Prod]]</f>
        <v>0</v>
      </c>
      <c r="Z3043" s="206">
        <f>ABS(Table1[[#This Row],[Prod2]]-Table1[[#This Row],[Plan Revised]])</f>
        <v>0</v>
      </c>
      <c r="AA3043" s="209">
        <f>IF(ABS(Table1[[#This Row],[Prod2]]-Table1[[#This Row],[Plan Revised]])&gt;Table1[[#This Row],[Plan Revised]],0,IF(Table1[[#This Row],[Plan Revised]]=0,0,1-ABS(Table1[[#This Row],[Prod2]]-Table1[[#This Row],[Plan Revised]])/Table1[[#This Row],[Plan Revised]]))</f>
        <v>0</v>
      </c>
      <c r="AB3043" s="11"/>
      <c r="AC3043" s="30"/>
      <c r="AD3043"/>
      <c r="AF3043"/>
    </row>
    <row r="3044" spans="1:32">
      <c r="A3044" s="15" t="str">
        <f>IF(Table1[Week]=WeekSel,"Yes","No")</f>
        <v>No</v>
      </c>
      <c r="B3044" s="15" t="str">
        <f>IF((Table1[StartDate]&gt;=Date.GraphMin)*(Table1[StartDate]&lt;=Date.GraphMax)=1,"Yes","No")</f>
        <v>No</v>
      </c>
      <c r="C3044" s="15" t="str">
        <f>IF(OR(Table1[[#This Row],[Site]]="FOOD MILLING",Table1[[#This Row],[Site]]="GODACO"), "No", "Yes")</f>
        <v>Yes</v>
      </c>
      <c r="D3044" s="40">
        <f>MAX(DATE(Table1[Year],1,1),DATE(Table1[Year],1,1)-WEEKDAY(DATE(Table1[Year],1,1),2)+(Table1[WeekNum]-1)*7+1)</f>
        <v>44585</v>
      </c>
      <c r="E3044" s="40">
        <f>MIN(DATE(Table1[Year]+1,1,0),DATE(Table1[Year],1,1)-WEEKDAY(DATE(Table1[Year],1,1),2)+Table1[WeekNum]*7)</f>
        <v>44591</v>
      </c>
      <c r="F3044" s="15">
        <v>2022</v>
      </c>
      <c r="G3044" s="15">
        <f t="shared" si="94"/>
        <v>1</v>
      </c>
      <c r="H3044" s="16">
        <v>5</v>
      </c>
      <c r="I3044" s="207" t="str">
        <f>"W" &amp;Table1[[#This Row],[WeekNum]]</f>
        <v>W5</v>
      </c>
      <c r="J3044" s="19" t="str">
        <f t="shared" si="95"/>
        <v>22-W05</v>
      </c>
      <c r="K3044" s="3" t="s">
        <v>660</v>
      </c>
      <c r="L3044" s="4"/>
      <c r="M3044" s="3" t="s">
        <v>72</v>
      </c>
      <c r="N3044" s="11" t="s">
        <v>428</v>
      </c>
      <c r="O3044" s="266" t="s">
        <v>374</v>
      </c>
      <c r="P3044" s="11" t="s">
        <v>376</v>
      </c>
      <c r="Q3044" s="11" t="s">
        <v>419</v>
      </c>
      <c r="R3044" s="3">
        <v>3960</v>
      </c>
      <c r="S3044" s="3">
        <v>4439.5</v>
      </c>
      <c r="T3044" s="206">
        <f>ABS(Table1[[#This Row],[Prod]]-Table1[[#This Row],[Planned]])</f>
        <v>479.5</v>
      </c>
      <c r="U3044" s="209">
        <f>IF(ABS(Table1[[#This Row],[Prod]]-Table1[[#This Row],[Planned]])&gt;Table1[[#This Row],[Planned]],0,IF(Table1[[#This Row],[Planned]]=0,0,1-ABS(Table1[[#This Row],[Prod]]-Table1[[#This Row],[Planned]])/Table1[[#This Row],[Planned]]))</f>
        <v>0.87891414141414137</v>
      </c>
      <c r="V3044" s="6"/>
      <c r="W3044" s="11"/>
      <c r="X3044" s="27">
        <v>0</v>
      </c>
      <c r="Y3044" s="206">
        <f>Table1[[#This Row],[Prod]]</f>
        <v>4439.5</v>
      </c>
      <c r="Z3044" s="206">
        <f>ABS(Table1[[#This Row],[Prod2]]-Table1[[#This Row],[Plan Revised]])</f>
        <v>4439.5</v>
      </c>
      <c r="AA3044" s="209">
        <f>IF(ABS(Table1[[#This Row],[Prod2]]-Table1[[#This Row],[Plan Revised]])&gt;Table1[[#This Row],[Plan Revised]],0,IF(Table1[[#This Row],[Plan Revised]]=0,0,1-ABS(Table1[[#This Row],[Prod2]]-Table1[[#This Row],[Plan Revised]])/Table1[[#This Row],[Plan Revised]]))</f>
        <v>0</v>
      </c>
      <c r="AB3044" s="11"/>
      <c r="AC3044" s="30"/>
      <c r="AD3044"/>
      <c r="AF3044"/>
    </row>
    <row r="3045" spans="1:32">
      <c r="A3045" s="15" t="str">
        <f>IF(Table1[Week]=WeekSel,"Yes","No")</f>
        <v>No</v>
      </c>
      <c r="B3045" s="15" t="str">
        <f>IF((Table1[StartDate]&gt;=Date.GraphMin)*(Table1[StartDate]&lt;=Date.GraphMax)=1,"Yes","No")</f>
        <v>No</v>
      </c>
      <c r="C3045" s="15" t="str">
        <f>IF(OR(Table1[[#This Row],[Site]]="FOOD MILLING",Table1[[#This Row],[Site]]="GODACO"), "No", "Yes")</f>
        <v>Yes</v>
      </c>
      <c r="D3045" s="40">
        <f>MAX(DATE(Table1[Year],1,1),DATE(Table1[Year],1,1)-WEEKDAY(DATE(Table1[Year],1,1),2)+(Table1[WeekNum]-1)*7+1)</f>
        <v>44585</v>
      </c>
      <c r="E3045" s="40">
        <f>MIN(DATE(Table1[Year]+1,1,0),DATE(Table1[Year],1,1)-WEEKDAY(DATE(Table1[Year],1,1),2)+Table1[WeekNum]*7)</f>
        <v>44591</v>
      </c>
      <c r="F3045" s="15">
        <v>2022</v>
      </c>
      <c r="G3045" s="15">
        <f t="shared" si="94"/>
        <v>1</v>
      </c>
      <c r="H3045" s="16">
        <v>5</v>
      </c>
      <c r="I3045" s="207" t="str">
        <f>"W" &amp;Table1[[#This Row],[WeekNum]]</f>
        <v>W5</v>
      </c>
      <c r="J3045" s="19" t="str">
        <f t="shared" si="95"/>
        <v>22-W05</v>
      </c>
      <c r="K3045" s="3" t="s">
        <v>661</v>
      </c>
      <c r="L3045" s="4"/>
      <c r="M3045" s="3" t="s">
        <v>72</v>
      </c>
      <c r="N3045" s="11" t="s">
        <v>428</v>
      </c>
      <c r="O3045" s="266" t="s">
        <v>374</v>
      </c>
      <c r="P3045" s="11" t="s">
        <v>376</v>
      </c>
      <c r="Q3045" s="11" t="s">
        <v>421</v>
      </c>
      <c r="R3045" s="3">
        <v>1200</v>
      </c>
      <c r="S3045" s="3">
        <v>1136.5</v>
      </c>
      <c r="T3045" s="206">
        <f>ABS(Table1[[#This Row],[Prod]]-Table1[[#This Row],[Planned]])</f>
        <v>63.5</v>
      </c>
      <c r="U3045" s="209">
        <f>IF(ABS(Table1[[#This Row],[Prod]]-Table1[[#This Row],[Planned]])&gt;Table1[[#This Row],[Planned]],0,IF(Table1[[#This Row],[Planned]]=0,0,1-ABS(Table1[[#This Row],[Prod]]-Table1[[#This Row],[Planned]])/Table1[[#This Row],[Planned]]))</f>
        <v>0.94708333333333328</v>
      </c>
      <c r="V3045" s="6"/>
      <c r="W3045" s="11"/>
      <c r="X3045" s="27">
        <v>1200</v>
      </c>
      <c r="Y3045" s="206">
        <f>Table1[[#This Row],[Prod]]</f>
        <v>1136.5</v>
      </c>
      <c r="Z3045" s="206">
        <f>ABS(Table1[[#This Row],[Prod2]]-Table1[[#This Row],[Plan Revised]])</f>
        <v>63.5</v>
      </c>
      <c r="AA3045" s="209">
        <f>IF(ABS(Table1[[#This Row],[Prod2]]-Table1[[#This Row],[Plan Revised]])&gt;Table1[[#This Row],[Plan Revised]],0,IF(Table1[[#This Row],[Plan Revised]]=0,0,1-ABS(Table1[[#This Row],[Prod2]]-Table1[[#This Row],[Plan Revised]])/Table1[[#This Row],[Plan Revised]]))</f>
        <v>0.94708333333333328</v>
      </c>
      <c r="AB3045" s="11"/>
      <c r="AC3045" s="30"/>
      <c r="AD3045"/>
      <c r="AF3045"/>
    </row>
    <row r="3046" spans="1:32">
      <c r="A3046" s="15" t="str">
        <f>IF(Table1[Week]=WeekSel,"Yes","No")</f>
        <v>No</v>
      </c>
      <c r="B3046" s="15" t="str">
        <f>IF((Table1[StartDate]&gt;=Date.GraphMin)*(Table1[StartDate]&lt;=Date.GraphMax)=1,"Yes","No")</f>
        <v>No</v>
      </c>
      <c r="C3046" s="15" t="str">
        <f>IF(OR(Table1[[#This Row],[Site]]="FOOD MILLING",Table1[[#This Row],[Site]]="GODACO"), "No", "Yes")</f>
        <v>Yes</v>
      </c>
      <c r="D3046" s="40">
        <f>MAX(DATE(Table1[Year],1,1),DATE(Table1[Year],1,1)-WEEKDAY(DATE(Table1[Year],1,1),2)+(Table1[WeekNum]-1)*7+1)</f>
        <v>44585</v>
      </c>
      <c r="E3046" s="40">
        <f>MIN(DATE(Table1[Year]+1,1,0),DATE(Table1[Year],1,1)-WEEKDAY(DATE(Table1[Year],1,1),2)+Table1[WeekNum]*7)</f>
        <v>44591</v>
      </c>
      <c r="F3046" s="15">
        <v>2022</v>
      </c>
      <c r="G3046" s="15">
        <f t="shared" si="94"/>
        <v>1</v>
      </c>
      <c r="H3046" s="16">
        <v>5</v>
      </c>
      <c r="I3046" s="207" t="str">
        <f>"W" &amp;Table1[[#This Row],[WeekNum]]</f>
        <v>W5</v>
      </c>
      <c r="J3046" s="19" t="str">
        <f t="shared" si="95"/>
        <v>22-W05</v>
      </c>
      <c r="K3046" s="3" t="s">
        <v>662</v>
      </c>
      <c r="L3046" s="4"/>
      <c r="M3046" s="3" t="s">
        <v>72</v>
      </c>
      <c r="N3046" s="11" t="s">
        <v>428</v>
      </c>
      <c r="O3046" s="266" t="s">
        <v>374</v>
      </c>
      <c r="P3046" s="11" t="s">
        <v>376</v>
      </c>
      <c r="Q3046" s="11" t="s">
        <v>421</v>
      </c>
      <c r="R3046" s="3">
        <v>0</v>
      </c>
      <c r="S3046" s="3">
        <v>0</v>
      </c>
      <c r="T3046" s="206">
        <f>ABS(Table1[[#This Row],[Prod]]-Table1[[#This Row],[Planned]])</f>
        <v>0</v>
      </c>
      <c r="U3046" s="209">
        <f>IF(ABS(Table1[[#This Row],[Prod]]-Table1[[#This Row],[Planned]])&gt;Table1[[#This Row],[Planned]],0,IF(Table1[[#This Row],[Planned]]=0,0,1-ABS(Table1[[#This Row],[Prod]]-Table1[[#This Row],[Planned]])/Table1[[#This Row],[Planned]]))</f>
        <v>0</v>
      </c>
      <c r="V3046" s="6"/>
      <c r="W3046" s="11"/>
      <c r="X3046" s="27">
        <v>0</v>
      </c>
      <c r="Y3046" s="206">
        <f>Table1[[#This Row],[Prod]]</f>
        <v>0</v>
      </c>
      <c r="Z3046" s="206">
        <f>ABS(Table1[[#This Row],[Prod2]]-Table1[[#This Row],[Plan Revised]])</f>
        <v>0</v>
      </c>
      <c r="AA3046" s="209">
        <f>IF(ABS(Table1[[#This Row],[Prod2]]-Table1[[#This Row],[Plan Revised]])&gt;Table1[[#This Row],[Plan Revised]],0,IF(Table1[[#This Row],[Plan Revised]]=0,0,1-ABS(Table1[[#This Row],[Prod2]]-Table1[[#This Row],[Plan Revised]])/Table1[[#This Row],[Plan Revised]]))</f>
        <v>0</v>
      </c>
      <c r="AB3046" s="11"/>
      <c r="AC3046" s="30"/>
      <c r="AD3046"/>
      <c r="AF3046"/>
    </row>
    <row r="3047" spans="1:32">
      <c r="A3047" s="15" t="str">
        <f>IF(Table1[Week]=WeekSel,"Yes","No")</f>
        <v>No</v>
      </c>
      <c r="B3047" s="15" t="str">
        <f>IF((Table1[StartDate]&gt;=Date.GraphMin)*(Table1[StartDate]&lt;=Date.GraphMax)=1,"Yes","No")</f>
        <v>No</v>
      </c>
      <c r="C3047" s="15" t="str">
        <f>IF(OR(Table1[[#This Row],[Site]]="FOOD MILLING",Table1[[#This Row],[Site]]="GODACO"), "No", "Yes")</f>
        <v>Yes</v>
      </c>
      <c r="D3047" s="40">
        <f>MAX(DATE(Table1[Year],1,1),DATE(Table1[Year],1,1)-WEEKDAY(DATE(Table1[Year],1,1),2)+(Table1[WeekNum]-1)*7+1)</f>
        <v>44585</v>
      </c>
      <c r="E3047" s="40">
        <f>MIN(DATE(Table1[Year]+1,1,0),DATE(Table1[Year],1,1)-WEEKDAY(DATE(Table1[Year],1,1),2)+Table1[WeekNum]*7)</f>
        <v>44591</v>
      </c>
      <c r="F3047" s="15">
        <v>2022</v>
      </c>
      <c r="G3047" s="15">
        <f t="shared" si="94"/>
        <v>1</v>
      </c>
      <c r="H3047" s="16">
        <v>5</v>
      </c>
      <c r="I3047" s="207" t="str">
        <f>"W" &amp;Table1[[#This Row],[WeekNum]]</f>
        <v>W5</v>
      </c>
      <c r="J3047" s="19" t="str">
        <f t="shared" si="95"/>
        <v>22-W05</v>
      </c>
      <c r="K3047" s="3" t="s">
        <v>662</v>
      </c>
      <c r="L3047" s="4"/>
      <c r="M3047" s="3" t="s">
        <v>72</v>
      </c>
      <c r="N3047" s="11" t="s">
        <v>428</v>
      </c>
      <c r="O3047" s="266" t="s">
        <v>374</v>
      </c>
      <c r="P3047" s="11" t="s">
        <v>376</v>
      </c>
      <c r="Q3047" s="11" t="s">
        <v>419</v>
      </c>
      <c r="R3047" s="3">
        <v>7920</v>
      </c>
      <c r="S3047" s="3">
        <v>8502</v>
      </c>
      <c r="T3047" s="206">
        <f>ABS(Table1[[#This Row],[Prod]]-Table1[[#This Row],[Planned]])</f>
        <v>582</v>
      </c>
      <c r="U3047" s="209">
        <f>IF(ABS(Table1[[#This Row],[Prod]]-Table1[[#This Row],[Planned]])&gt;Table1[[#This Row],[Planned]],0,IF(Table1[[#This Row],[Planned]]=0,0,1-ABS(Table1[[#This Row],[Prod]]-Table1[[#This Row],[Planned]])/Table1[[#This Row],[Planned]]))</f>
        <v>0.92651515151515151</v>
      </c>
      <c r="V3047" s="6"/>
      <c r="W3047" s="11"/>
      <c r="X3047" s="27">
        <v>0</v>
      </c>
      <c r="Y3047" s="206">
        <f>Table1[[#This Row],[Prod]]</f>
        <v>8502</v>
      </c>
      <c r="Z3047" s="206">
        <f>ABS(Table1[[#This Row],[Prod2]]-Table1[[#This Row],[Plan Revised]])</f>
        <v>8502</v>
      </c>
      <c r="AA3047" s="209">
        <f>IF(ABS(Table1[[#This Row],[Prod2]]-Table1[[#This Row],[Plan Revised]])&gt;Table1[[#This Row],[Plan Revised]],0,IF(Table1[[#This Row],[Plan Revised]]=0,0,1-ABS(Table1[[#This Row],[Prod2]]-Table1[[#This Row],[Plan Revised]])/Table1[[#This Row],[Plan Revised]]))</f>
        <v>0</v>
      </c>
      <c r="AB3047" s="11"/>
      <c r="AC3047" s="30"/>
      <c r="AD3047"/>
      <c r="AF3047"/>
    </row>
    <row r="3048" spans="1:32">
      <c r="A3048" s="15" t="str">
        <f>IF(Table1[Week]=WeekSel,"Yes","No")</f>
        <v>No</v>
      </c>
      <c r="B3048" s="15" t="str">
        <f>IF((Table1[StartDate]&gt;=Date.GraphMin)*(Table1[StartDate]&lt;=Date.GraphMax)=1,"Yes","No")</f>
        <v>No</v>
      </c>
      <c r="C3048" s="15" t="str">
        <f>IF(OR(Table1[[#This Row],[Site]]="FOOD MILLING",Table1[[#This Row],[Site]]="GODACO"), "No", "Yes")</f>
        <v>Yes</v>
      </c>
      <c r="D3048" s="40">
        <f>MAX(DATE(Table1[Year],1,1),DATE(Table1[Year],1,1)-WEEKDAY(DATE(Table1[Year],1,1),2)+(Table1[WeekNum]-1)*7+1)</f>
        <v>44585</v>
      </c>
      <c r="E3048" s="40">
        <f>MIN(DATE(Table1[Year]+1,1,0),DATE(Table1[Year],1,1)-WEEKDAY(DATE(Table1[Year],1,1),2)+Table1[WeekNum]*7)</f>
        <v>44591</v>
      </c>
      <c r="F3048" s="15">
        <v>2022</v>
      </c>
      <c r="G3048" s="15">
        <f t="shared" si="94"/>
        <v>1</v>
      </c>
      <c r="H3048" s="16">
        <v>5</v>
      </c>
      <c r="I3048" s="207" t="str">
        <f>"W" &amp;Table1[[#This Row],[WeekNum]]</f>
        <v>W5</v>
      </c>
      <c r="J3048" s="19" t="str">
        <f t="shared" si="95"/>
        <v>22-W05</v>
      </c>
      <c r="K3048" s="3" t="s">
        <v>663</v>
      </c>
      <c r="L3048" s="4"/>
      <c r="M3048" s="3" t="s">
        <v>72</v>
      </c>
      <c r="N3048" s="11" t="s">
        <v>428</v>
      </c>
      <c r="O3048" s="266" t="s">
        <v>374</v>
      </c>
      <c r="P3048" s="11" t="s">
        <v>376</v>
      </c>
      <c r="Q3048" s="11" t="s">
        <v>421</v>
      </c>
      <c r="R3048" s="3">
        <v>1200</v>
      </c>
      <c r="S3048" s="3">
        <v>1140</v>
      </c>
      <c r="T3048" s="206">
        <f>ABS(Table1[[#This Row],[Prod]]-Table1[[#This Row],[Planned]])</f>
        <v>60</v>
      </c>
      <c r="U3048" s="209">
        <f>IF(ABS(Table1[[#This Row],[Prod]]-Table1[[#This Row],[Planned]])&gt;Table1[[#This Row],[Planned]],0,IF(Table1[[#This Row],[Planned]]=0,0,1-ABS(Table1[[#This Row],[Prod]]-Table1[[#This Row],[Planned]])/Table1[[#This Row],[Planned]]))</f>
        <v>0.95</v>
      </c>
      <c r="V3048" s="6"/>
      <c r="W3048" s="11"/>
      <c r="X3048" s="27">
        <v>1200</v>
      </c>
      <c r="Y3048" s="206">
        <f>Table1[[#This Row],[Prod]]</f>
        <v>1140</v>
      </c>
      <c r="Z3048" s="206">
        <f>ABS(Table1[[#This Row],[Prod2]]-Table1[[#This Row],[Plan Revised]])</f>
        <v>60</v>
      </c>
      <c r="AA3048" s="209">
        <f>IF(ABS(Table1[[#This Row],[Prod2]]-Table1[[#This Row],[Plan Revised]])&gt;Table1[[#This Row],[Plan Revised]],0,IF(Table1[[#This Row],[Plan Revised]]=0,0,1-ABS(Table1[[#This Row],[Prod2]]-Table1[[#This Row],[Plan Revised]])/Table1[[#This Row],[Plan Revised]]))</f>
        <v>0.95</v>
      </c>
      <c r="AB3048" s="11"/>
      <c r="AC3048" s="30"/>
      <c r="AD3048"/>
      <c r="AF3048"/>
    </row>
    <row r="3049" spans="1:32">
      <c r="A3049" s="15" t="str">
        <f>IF(Table1[Week]=WeekSel,"Yes","No")</f>
        <v>No</v>
      </c>
      <c r="B3049" s="15" t="str">
        <f>IF((Table1[StartDate]&gt;=Date.GraphMin)*(Table1[StartDate]&lt;=Date.GraphMax)=1,"Yes","No")</f>
        <v>No</v>
      </c>
      <c r="C3049" s="15" t="str">
        <f>IF(OR(Table1[[#This Row],[Site]]="FOOD MILLING",Table1[[#This Row],[Site]]="GODACO"), "No", "Yes")</f>
        <v>Yes</v>
      </c>
      <c r="D3049" s="40">
        <f>MAX(DATE(Table1[Year],1,1),DATE(Table1[Year],1,1)-WEEKDAY(DATE(Table1[Year],1,1),2)+(Table1[WeekNum]-1)*7+1)</f>
        <v>44585</v>
      </c>
      <c r="E3049" s="40">
        <f>MIN(DATE(Table1[Year]+1,1,0),DATE(Table1[Year],1,1)-WEEKDAY(DATE(Table1[Year],1,1),2)+Table1[WeekNum]*7)</f>
        <v>44591</v>
      </c>
      <c r="F3049" s="15">
        <v>2022</v>
      </c>
      <c r="G3049" s="15">
        <f t="shared" si="94"/>
        <v>1</v>
      </c>
      <c r="H3049" s="16">
        <v>5</v>
      </c>
      <c r="I3049" s="207" t="str">
        <f>"W" &amp;Table1[[#This Row],[WeekNum]]</f>
        <v>W5</v>
      </c>
      <c r="J3049" s="19" t="str">
        <f t="shared" si="95"/>
        <v>22-W05</v>
      </c>
      <c r="K3049" s="3" t="s">
        <v>664</v>
      </c>
      <c r="L3049" s="4"/>
      <c r="M3049" s="3" t="s">
        <v>72</v>
      </c>
      <c r="N3049" s="11" t="s">
        <v>428</v>
      </c>
      <c r="O3049" s="266" t="s">
        <v>374</v>
      </c>
      <c r="P3049" s="11" t="s">
        <v>379</v>
      </c>
      <c r="Q3049" s="11" t="s">
        <v>421</v>
      </c>
      <c r="R3049" s="3">
        <v>0</v>
      </c>
      <c r="S3049" s="3">
        <v>0</v>
      </c>
      <c r="T3049" s="206">
        <f>ABS(Table1[[#This Row],[Prod]]-Table1[[#This Row],[Planned]])</f>
        <v>0</v>
      </c>
      <c r="U3049" s="209">
        <f>IF(ABS(Table1[[#This Row],[Prod]]-Table1[[#This Row],[Planned]])&gt;Table1[[#This Row],[Planned]],0,IF(Table1[[#This Row],[Planned]]=0,0,1-ABS(Table1[[#This Row],[Prod]]-Table1[[#This Row],[Planned]])/Table1[[#This Row],[Planned]]))</f>
        <v>0</v>
      </c>
      <c r="V3049" s="6"/>
      <c r="W3049" s="11"/>
      <c r="X3049" s="27">
        <v>0</v>
      </c>
      <c r="Y3049" s="206">
        <f>Table1[[#This Row],[Prod]]</f>
        <v>0</v>
      </c>
      <c r="Z3049" s="206">
        <f>ABS(Table1[[#This Row],[Prod2]]-Table1[[#This Row],[Plan Revised]])</f>
        <v>0</v>
      </c>
      <c r="AA3049" s="209">
        <f>IF(ABS(Table1[[#This Row],[Prod2]]-Table1[[#This Row],[Plan Revised]])&gt;Table1[[#This Row],[Plan Revised]],0,IF(Table1[[#This Row],[Plan Revised]]=0,0,1-ABS(Table1[[#This Row],[Prod2]]-Table1[[#This Row],[Plan Revised]])/Table1[[#This Row],[Plan Revised]]))</f>
        <v>0</v>
      </c>
      <c r="AB3049" s="11"/>
      <c r="AC3049" s="30"/>
      <c r="AD3049"/>
      <c r="AF3049"/>
    </row>
    <row r="3050" spans="1:32">
      <c r="A3050" s="15" t="str">
        <f>IF(Table1[Week]=WeekSel,"Yes","No")</f>
        <v>No</v>
      </c>
      <c r="B3050" s="15" t="str">
        <f>IF((Table1[StartDate]&gt;=Date.GraphMin)*(Table1[StartDate]&lt;=Date.GraphMax)=1,"Yes","No")</f>
        <v>No</v>
      </c>
      <c r="C3050" s="15" t="str">
        <f>IF(OR(Table1[[#This Row],[Site]]="FOOD MILLING",Table1[[#This Row],[Site]]="GODACO"), "No", "Yes")</f>
        <v>Yes</v>
      </c>
      <c r="D3050" s="40">
        <f>MAX(DATE(Table1[Year],1,1),DATE(Table1[Year],1,1)-WEEKDAY(DATE(Table1[Year],1,1),2)+(Table1[WeekNum]-1)*7+1)</f>
        <v>44585</v>
      </c>
      <c r="E3050" s="40">
        <f>MIN(DATE(Table1[Year]+1,1,0),DATE(Table1[Year],1,1)-WEEKDAY(DATE(Table1[Year],1,1),2)+Table1[WeekNum]*7)</f>
        <v>44591</v>
      </c>
      <c r="F3050" s="15">
        <v>2022</v>
      </c>
      <c r="G3050" s="15">
        <f t="shared" si="94"/>
        <v>1</v>
      </c>
      <c r="H3050" s="16">
        <v>5</v>
      </c>
      <c r="I3050" s="207" t="str">
        <f>"W" &amp;Table1[[#This Row],[WeekNum]]</f>
        <v>W5</v>
      </c>
      <c r="J3050" s="19" t="str">
        <f t="shared" si="95"/>
        <v>22-W05</v>
      </c>
      <c r="K3050" s="3" t="s">
        <v>665</v>
      </c>
      <c r="L3050" s="4"/>
      <c r="M3050" s="3" t="s">
        <v>72</v>
      </c>
      <c r="N3050" s="11" t="s">
        <v>428</v>
      </c>
      <c r="O3050" s="266" t="s">
        <v>374</v>
      </c>
      <c r="P3050" s="11" t="s">
        <v>379</v>
      </c>
      <c r="Q3050" s="11" t="s">
        <v>421</v>
      </c>
      <c r="R3050" s="3">
        <v>4200</v>
      </c>
      <c r="S3050" s="3">
        <v>4664.5</v>
      </c>
      <c r="T3050" s="206">
        <f>ABS(Table1[[#This Row],[Prod]]-Table1[[#This Row],[Planned]])</f>
        <v>464.5</v>
      </c>
      <c r="U3050" s="209">
        <f>IF(ABS(Table1[[#This Row],[Prod]]-Table1[[#This Row],[Planned]])&gt;Table1[[#This Row],[Planned]],0,IF(Table1[[#This Row],[Planned]]=0,0,1-ABS(Table1[[#This Row],[Prod]]-Table1[[#This Row],[Planned]])/Table1[[#This Row],[Planned]]))</f>
        <v>0.88940476190476192</v>
      </c>
      <c r="V3050" s="6"/>
      <c r="W3050" s="11"/>
      <c r="X3050" s="27">
        <v>4200</v>
      </c>
      <c r="Y3050" s="206">
        <f>Table1[[#This Row],[Prod]]</f>
        <v>4664.5</v>
      </c>
      <c r="Z3050" s="206">
        <f>ABS(Table1[[#This Row],[Prod2]]-Table1[[#This Row],[Plan Revised]])</f>
        <v>464.5</v>
      </c>
      <c r="AA3050" s="209">
        <f>IF(ABS(Table1[[#This Row],[Prod2]]-Table1[[#This Row],[Plan Revised]])&gt;Table1[[#This Row],[Plan Revised]],0,IF(Table1[[#This Row],[Plan Revised]]=0,0,1-ABS(Table1[[#This Row],[Prod2]]-Table1[[#This Row],[Plan Revised]])/Table1[[#This Row],[Plan Revised]]))</f>
        <v>0.88940476190476192</v>
      </c>
      <c r="AB3050" s="11"/>
      <c r="AC3050" s="30"/>
      <c r="AD3050"/>
      <c r="AF3050"/>
    </row>
    <row r="3051" spans="1:32">
      <c r="A3051" s="15" t="str">
        <f>IF(Table1[Week]=WeekSel,"Yes","No")</f>
        <v>No</v>
      </c>
      <c r="B3051" s="15" t="str">
        <f>IF((Table1[StartDate]&gt;=Date.GraphMin)*(Table1[StartDate]&lt;=Date.GraphMax)=1,"Yes","No")</f>
        <v>No</v>
      </c>
      <c r="C3051" s="15" t="str">
        <f>IF(OR(Table1[[#This Row],[Site]]="FOOD MILLING",Table1[[#This Row],[Site]]="GODACO"), "No", "Yes")</f>
        <v>Yes</v>
      </c>
      <c r="D3051" s="40">
        <f>MAX(DATE(Table1[Year],1,1),DATE(Table1[Year],1,1)-WEEKDAY(DATE(Table1[Year],1,1),2)+(Table1[WeekNum]-1)*7+1)</f>
        <v>44585</v>
      </c>
      <c r="E3051" s="40">
        <f>MIN(DATE(Table1[Year]+1,1,0),DATE(Table1[Year],1,1)-WEEKDAY(DATE(Table1[Year],1,1),2)+Table1[WeekNum]*7)</f>
        <v>44591</v>
      </c>
      <c r="F3051" s="15">
        <v>2022</v>
      </c>
      <c r="G3051" s="15">
        <f t="shared" si="94"/>
        <v>1</v>
      </c>
      <c r="H3051" s="16">
        <v>5</v>
      </c>
      <c r="I3051" s="207" t="str">
        <f>"W" &amp;Table1[[#This Row],[WeekNum]]</f>
        <v>W5</v>
      </c>
      <c r="J3051" s="19" t="str">
        <f t="shared" si="95"/>
        <v>22-W05</v>
      </c>
      <c r="K3051" s="3" t="s">
        <v>666</v>
      </c>
      <c r="L3051" s="4"/>
      <c r="M3051" s="3" t="s">
        <v>72</v>
      </c>
      <c r="N3051" s="11" t="s">
        <v>428</v>
      </c>
      <c r="O3051" s="266" t="s">
        <v>374</v>
      </c>
      <c r="P3051" s="11" t="s">
        <v>379</v>
      </c>
      <c r="Q3051" s="11" t="s">
        <v>421</v>
      </c>
      <c r="R3051" s="3">
        <v>8400</v>
      </c>
      <c r="S3051" s="3">
        <v>7527.5</v>
      </c>
      <c r="T3051" s="206">
        <f>ABS(Table1[[#This Row],[Prod]]-Table1[[#This Row],[Planned]])</f>
        <v>872.5</v>
      </c>
      <c r="U3051" s="209">
        <f>IF(ABS(Table1[[#This Row],[Prod]]-Table1[[#This Row],[Planned]])&gt;Table1[[#This Row],[Planned]],0,IF(Table1[[#This Row],[Planned]]=0,0,1-ABS(Table1[[#This Row],[Prod]]-Table1[[#This Row],[Planned]])/Table1[[#This Row],[Planned]]))</f>
        <v>0.89613095238095242</v>
      </c>
      <c r="V3051" s="6"/>
      <c r="W3051" s="11"/>
      <c r="X3051" s="27">
        <v>8400</v>
      </c>
      <c r="Y3051" s="206">
        <f>Table1[[#This Row],[Prod]]</f>
        <v>7527.5</v>
      </c>
      <c r="Z3051" s="206">
        <f>ABS(Table1[[#This Row],[Prod2]]-Table1[[#This Row],[Plan Revised]])</f>
        <v>872.5</v>
      </c>
      <c r="AA3051" s="209">
        <f>IF(ABS(Table1[[#This Row],[Prod2]]-Table1[[#This Row],[Plan Revised]])&gt;Table1[[#This Row],[Plan Revised]],0,IF(Table1[[#This Row],[Plan Revised]]=0,0,1-ABS(Table1[[#This Row],[Prod2]]-Table1[[#This Row],[Plan Revised]])/Table1[[#This Row],[Plan Revised]]))</f>
        <v>0.89613095238095242</v>
      </c>
      <c r="AB3051" s="11"/>
      <c r="AC3051" s="30"/>
      <c r="AD3051"/>
      <c r="AF3051"/>
    </row>
    <row r="3052" spans="1:32">
      <c r="A3052" s="15" t="str">
        <f>IF(Table1[Week]=WeekSel,"Yes","No")</f>
        <v>No</v>
      </c>
      <c r="B3052" s="15" t="str">
        <f>IF((Table1[StartDate]&gt;=Date.GraphMin)*(Table1[StartDate]&lt;=Date.GraphMax)=1,"Yes","No")</f>
        <v>No</v>
      </c>
      <c r="C3052" s="15" t="str">
        <f>IF(OR(Table1[[#This Row],[Site]]="FOOD MILLING",Table1[[#This Row],[Site]]="GODACO"), "No", "Yes")</f>
        <v>Yes</v>
      </c>
      <c r="D3052" s="40">
        <f>MAX(DATE(Table1[Year],1,1),DATE(Table1[Year],1,1)-WEEKDAY(DATE(Table1[Year],1,1),2)+(Table1[WeekNum]-1)*7+1)</f>
        <v>44585</v>
      </c>
      <c r="E3052" s="40">
        <f>MIN(DATE(Table1[Year]+1,1,0),DATE(Table1[Year],1,1)-WEEKDAY(DATE(Table1[Year],1,1),2)+Table1[WeekNum]*7)</f>
        <v>44591</v>
      </c>
      <c r="F3052" s="15">
        <v>2022</v>
      </c>
      <c r="G3052" s="15">
        <f t="shared" si="94"/>
        <v>1</v>
      </c>
      <c r="H3052" s="16">
        <v>5</v>
      </c>
      <c r="I3052" s="207" t="str">
        <f>"W" &amp;Table1[[#This Row],[WeekNum]]</f>
        <v>W5</v>
      </c>
      <c r="J3052" s="19" t="str">
        <f t="shared" si="95"/>
        <v>22-W05</v>
      </c>
      <c r="K3052" s="3" t="s">
        <v>667</v>
      </c>
      <c r="L3052" s="4"/>
      <c r="M3052" s="3" t="s">
        <v>72</v>
      </c>
      <c r="N3052" s="11" t="s">
        <v>428</v>
      </c>
      <c r="O3052" s="266" t="s">
        <v>374</v>
      </c>
      <c r="P3052" s="11" t="s">
        <v>375</v>
      </c>
      <c r="Q3052" s="11" t="s">
        <v>421</v>
      </c>
      <c r="R3052" s="3">
        <v>0</v>
      </c>
      <c r="S3052" s="3">
        <v>0</v>
      </c>
      <c r="T3052" s="206">
        <f>ABS(Table1[[#This Row],[Prod]]-Table1[[#This Row],[Planned]])</f>
        <v>0</v>
      </c>
      <c r="U3052" s="209">
        <f>IF(ABS(Table1[[#This Row],[Prod]]-Table1[[#This Row],[Planned]])&gt;Table1[[#This Row],[Planned]],0,IF(Table1[[#This Row],[Planned]]=0,0,1-ABS(Table1[[#This Row],[Prod]]-Table1[[#This Row],[Planned]])/Table1[[#This Row],[Planned]]))</f>
        <v>0</v>
      </c>
      <c r="V3052" s="6"/>
      <c r="W3052" s="11"/>
      <c r="X3052" s="27">
        <v>0</v>
      </c>
      <c r="Y3052" s="206">
        <f>Table1[[#This Row],[Prod]]</f>
        <v>0</v>
      </c>
      <c r="Z3052" s="206">
        <f>ABS(Table1[[#This Row],[Prod2]]-Table1[[#This Row],[Plan Revised]])</f>
        <v>0</v>
      </c>
      <c r="AA3052" s="209">
        <f>IF(ABS(Table1[[#This Row],[Prod2]]-Table1[[#This Row],[Plan Revised]])&gt;Table1[[#This Row],[Plan Revised]],0,IF(Table1[[#This Row],[Plan Revised]]=0,0,1-ABS(Table1[[#This Row],[Prod2]]-Table1[[#This Row],[Plan Revised]])/Table1[[#This Row],[Plan Revised]]))</f>
        <v>0</v>
      </c>
      <c r="AB3052" s="11"/>
      <c r="AC3052" s="30"/>
      <c r="AD3052"/>
      <c r="AF3052"/>
    </row>
    <row r="3053" spans="1:32">
      <c r="A3053" s="15" t="str">
        <f>IF(Table1[Week]=WeekSel,"Yes","No")</f>
        <v>No</v>
      </c>
      <c r="B3053" s="15" t="str">
        <f>IF((Table1[StartDate]&gt;=Date.GraphMin)*(Table1[StartDate]&lt;=Date.GraphMax)=1,"Yes","No")</f>
        <v>No</v>
      </c>
      <c r="C3053" s="15" t="str">
        <f>IF(OR(Table1[[#This Row],[Site]]="FOOD MILLING",Table1[[#This Row],[Site]]="GODACO"), "No", "Yes")</f>
        <v>Yes</v>
      </c>
      <c r="D3053" s="40">
        <f>MAX(DATE(Table1[Year],1,1),DATE(Table1[Year],1,1)-WEEKDAY(DATE(Table1[Year],1,1),2)+(Table1[WeekNum]-1)*7+1)</f>
        <v>44585</v>
      </c>
      <c r="E3053" s="40">
        <f>MIN(DATE(Table1[Year]+1,1,0),DATE(Table1[Year],1,1)-WEEKDAY(DATE(Table1[Year],1,1),2)+Table1[WeekNum]*7)</f>
        <v>44591</v>
      </c>
      <c r="F3053" s="15">
        <v>2022</v>
      </c>
      <c r="G3053" s="15">
        <f t="shared" si="94"/>
        <v>1</v>
      </c>
      <c r="H3053" s="16">
        <v>5</v>
      </c>
      <c r="I3053" s="207" t="str">
        <f>"W" &amp;Table1[[#This Row],[WeekNum]]</f>
        <v>W5</v>
      </c>
      <c r="J3053" s="19" t="str">
        <f t="shared" si="95"/>
        <v>22-W05</v>
      </c>
      <c r="K3053" s="3" t="s">
        <v>668</v>
      </c>
      <c r="L3053" s="4"/>
      <c r="M3053" s="3" t="s">
        <v>72</v>
      </c>
      <c r="N3053" s="11" t="s">
        <v>428</v>
      </c>
      <c r="O3053" s="266" t="s">
        <v>374</v>
      </c>
      <c r="P3053" s="11" t="s">
        <v>375</v>
      </c>
      <c r="Q3053" s="11" t="s">
        <v>421</v>
      </c>
      <c r="R3053" s="3">
        <v>0</v>
      </c>
      <c r="S3053" s="3">
        <v>0</v>
      </c>
      <c r="T3053" s="206">
        <f>ABS(Table1[[#This Row],[Prod]]-Table1[[#This Row],[Planned]])</f>
        <v>0</v>
      </c>
      <c r="U3053" s="209">
        <f>IF(ABS(Table1[[#This Row],[Prod]]-Table1[[#This Row],[Planned]])&gt;Table1[[#This Row],[Planned]],0,IF(Table1[[#This Row],[Planned]]=0,0,1-ABS(Table1[[#This Row],[Prod]]-Table1[[#This Row],[Planned]])/Table1[[#This Row],[Planned]]))</f>
        <v>0</v>
      </c>
      <c r="V3053" s="6"/>
      <c r="W3053" s="11"/>
      <c r="X3053" s="27">
        <v>0</v>
      </c>
      <c r="Y3053" s="206">
        <f>Table1[[#This Row],[Prod]]</f>
        <v>0</v>
      </c>
      <c r="Z3053" s="206">
        <f>ABS(Table1[[#This Row],[Prod2]]-Table1[[#This Row],[Plan Revised]])</f>
        <v>0</v>
      </c>
      <c r="AA3053" s="209">
        <f>IF(ABS(Table1[[#This Row],[Prod2]]-Table1[[#This Row],[Plan Revised]])&gt;Table1[[#This Row],[Plan Revised]],0,IF(Table1[[#This Row],[Plan Revised]]=0,0,1-ABS(Table1[[#This Row],[Prod2]]-Table1[[#This Row],[Plan Revised]])/Table1[[#This Row],[Plan Revised]]))</f>
        <v>0</v>
      </c>
      <c r="AB3053" s="11"/>
      <c r="AC3053" s="30"/>
      <c r="AD3053"/>
      <c r="AF3053"/>
    </row>
    <row r="3054" spans="1:32">
      <c r="A3054" s="15" t="str">
        <f>IF(Table1[Week]=WeekSel,"Yes","No")</f>
        <v>No</v>
      </c>
      <c r="B3054" s="15" t="str">
        <f>IF((Table1[StartDate]&gt;=Date.GraphMin)*(Table1[StartDate]&lt;=Date.GraphMax)=1,"Yes","No")</f>
        <v>No</v>
      </c>
      <c r="C3054" s="15" t="str">
        <f>IF(OR(Table1[[#This Row],[Site]]="FOOD MILLING",Table1[[#This Row],[Site]]="GODACO"), "No", "Yes")</f>
        <v>Yes</v>
      </c>
      <c r="D3054" s="40">
        <f>MAX(DATE(Table1[Year],1,1),DATE(Table1[Year],1,1)-WEEKDAY(DATE(Table1[Year],1,1),2)+(Table1[WeekNum]-1)*7+1)</f>
        <v>44585</v>
      </c>
      <c r="E3054" s="40">
        <f>MIN(DATE(Table1[Year]+1,1,0),DATE(Table1[Year],1,1)-WEEKDAY(DATE(Table1[Year],1,1),2)+Table1[WeekNum]*7)</f>
        <v>44591</v>
      </c>
      <c r="F3054" s="15">
        <v>2022</v>
      </c>
      <c r="G3054" s="15">
        <f t="shared" si="94"/>
        <v>1</v>
      </c>
      <c r="H3054" s="16">
        <v>5</v>
      </c>
      <c r="I3054" s="207" t="str">
        <f>"W" &amp;Table1[[#This Row],[WeekNum]]</f>
        <v>W5</v>
      </c>
      <c r="J3054" s="19" t="str">
        <f t="shared" si="95"/>
        <v>22-W05</v>
      </c>
      <c r="K3054" s="3" t="s">
        <v>669</v>
      </c>
      <c r="L3054" s="4"/>
      <c r="M3054" s="3" t="s">
        <v>72</v>
      </c>
      <c r="N3054" s="11" t="s">
        <v>428</v>
      </c>
      <c r="O3054" s="266" t="s">
        <v>374</v>
      </c>
      <c r="P3054" s="11" t="s">
        <v>375</v>
      </c>
      <c r="Q3054" s="11" t="s">
        <v>421</v>
      </c>
      <c r="R3054" s="3">
        <v>0</v>
      </c>
      <c r="S3054" s="3">
        <v>0</v>
      </c>
      <c r="T3054" s="206">
        <f>ABS(Table1[[#This Row],[Prod]]-Table1[[#This Row],[Planned]])</f>
        <v>0</v>
      </c>
      <c r="U3054" s="209">
        <f>IF(ABS(Table1[[#This Row],[Prod]]-Table1[[#This Row],[Planned]])&gt;Table1[[#This Row],[Planned]],0,IF(Table1[[#This Row],[Planned]]=0,0,1-ABS(Table1[[#This Row],[Prod]]-Table1[[#This Row],[Planned]])/Table1[[#This Row],[Planned]]))</f>
        <v>0</v>
      </c>
      <c r="V3054" s="6"/>
      <c r="W3054" s="11"/>
      <c r="X3054" s="27">
        <v>0</v>
      </c>
      <c r="Y3054" s="206">
        <f>Table1[[#This Row],[Prod]]</f>
        <v>0</v>
      </c>
      <c r="Z3054" s="206">
        <f>ABS(Table1[[#This Row],[Prod2]]-Table1[[#This Row],[Plan Revised]])</f>
        <v>0</v>
      </c>
      <c r="AA3054" s="209">
        <f>IF(ABS(Table1[[#This Row],[Prod2]]-Table1[[#This Row],[Plan Revised]])&gt;Table1[[#This Row],[Plan Revised]],0,IF(Table1[[#This Row],[Plan Revised]]=0,0,1-ABS(Table1[[#This Row],[Prod2]]-Table1[[#This Row],[Plan Revised]])/Table1[[#This Row],[Plan Revised]]))</f>
        <v>0</v>
      </c>
      <c r="AB3054" s="11"/>
      <c r="AC3054" s="30"/>
      <c r="AD3054"/>
      <c r="AF3054"/>
    </row>
    <row r="3055" spans="1:32">
      <c r="A3055" s="15" t="str">
        <f>IF(Table1[Week]=WeekSel,"Yes","No")</f>
        <v>No</v>
      </c>
      <c r="B3055" s="15" t="str">
        <f>IF((Table1[StartDate]&gt;=Date.GraphMin)*(Table1[StartDate]&lt;=Date.GraphMax)=1,"Yes","No")</f>
        <v>No</v>
      </c>
      <c r="C3055" s="15" t="str">
        <f>IF(OR(Table1[[#This Row],[Site]]="FOOD MILLING",Table1[[#This Row],[Site]]="GODACO"), "No", "Yes")</f>
        <v>Yes</v>
      </c>
      <c r="D3055" s="40">
        <f>MAX(DATE(Table1[Year],1,1),DATE(Table1[Year],1,1)-WEEKDAY(DATE(Table1[Year],1,1),2)+(Table1[WeekNum]-1)*7+1)</f>
        <v>44585</v>
      </c>
      <c r="E3055" s="40">
        <f>MIN(DATE(Table1[Year]+1,1,0),DATE(Table1[Year],1,1)-WEEKDAY(DATE(Table1[Year],1,1),2)+Table1[WeekNum]*7)</f>
        <v>44591</v>
      </c>
      <c r="F3055" s="15">
        <v>2022</v>
      </c>
      <c r="G3055" s="15">
        <f t="shared" si="94"/>
        <v>1</v>
      </c>
      <c r="H3055" s="16">
        <v>5</v>
      </c>
      <c r="I3055" s="207" t="str">
        <f>"W" &amp;Table1[[#This Row],[WeekNum]]</f>
        <v>W5</v>
      </c>
      <c r="J3055" s="19" t="str">
        <f t="shared" si="95"/>
        <v>22-W05</v>
      </c>
      <c r="K3055" s="3" t="s">
        <v>670</v>
      </c>
      <c r="L3055" s="4"/>
      <c r="M3055" s="3" t="s">
        <v>72</v>
      </c>
      <c r="N3055" s="11" t="s">
        <v>428</v>
      </c>
      <c r="O3055" s="266" t="s">
        <v>374</v>
      </c>
      <c r="P3055" s="11" t="s">
        <v>375</v>
      </c>
      <c r="Q3055" s="11" t="s">
        <v>421</v>
      </c>
      <c r="R3055" s="3">
        <v>0</v>
      </c>
      <c r="S3055" s="3">
        <v>0</v>
      </c>
      <c r="T3055" s="206">
        <f>ABS(Table1[[#This Row],[Prod]]-Table1[[#This Row],[Planned]])</f>
        <v>0</v>
      </c>
      <c r="U3055" s="209">
        <f>IF(ABS(Table1[[#This Row],[Prod]]-Table1[[#This Row],[Planned]])&gt;Table1[[#This Row],[Planned]],0,IF(Table1[[#This Row],[Planned]]=0,0,1-ABS(Table1[[#This Row],[Prod]]-Table1[[#This Row],[Planned]])/Table1[[#This Row],[Planned]]))</f>
        <v>0</v>
      </c>
      <c r="V3055" s="6"/>
      <c r="W3055" s="11"/>
      <c r="X3055" s="27">
        <v>0</v>
      </c>
      <c r="Y3055" s="206">
        <f>Table1[[#This Row],[Prod]]</f>
        <v>0</v>
      </c>
      <c r="Z3055" s="206">
        <f>ABS(Table1[[#This Row],[Prod2]]-Table1[[#This Row],[Plan Revised]])</f>
        <v>0</v>
      </c>
      <c r="AA3055" s="209">
        <f>IF(ABS(Table1[[#This Row],[Prod2]]-Table1[[#This Row],[Plan Revised]])&gt;Table1[[#This Row],[Plan Revised]],0,IF(Table1[[#This Row],[Plan Revised]]=0,0,1-ABS(Table1[[#This Row],[Prod2]]-Table1[[#This Row],[Plan Revised]])/Table1[[#This Row],[Plan Revised]]))</f>
        <v>0</v>
      </c>
      <c r="AB3055" s="11"/>
      <c r="AC3055" s="30"/>
      <c r="AD3055"/>
      <c r="AF3055"/>
    </row>
    <row r="3056" spans="1:32">
      <c r="A3056" s="15" t="str">
        <f>IF(Table1[Week]=WeekSel,"Yes","No")</f>
        <v>No</v>
      </c>
      <c r="B3056" s="15" t="str">
        <f>IF((Table1[StartDate]&gt;=Date.GraphMin)*(Table1[StartDate]&lt;=Date.GraphMax)=1,"Yes","No")</f>
        <v>No</v>
      </c>
      <c r="C3056" s="15" t="str">
        <f>IF(OR(Table1[[#This Row],[Site]]="FOOD MILLING",Table1[[#This Row],[Site]]="GODACO"), "No", "Yes")</f>
        <v>Yes</v>
      </c>
      <c r="D3056" s="40">
        <f>MAX(DATE(Table1[Year],1,1),DATE(Table1[Year],1,1)-WEEKDAY(DATE(Table1[Year],1,1),2)+(Table1[WeekNum]-1)*7+1)</f>
        <v>44585</v>
      </c>
      <c r="E3056" s="40">
        <f>MIN(DATE(Table1[Year]+1,1,0),DATE(Table1[Year],1,1)-WEEKDAY(DATE(Table1[Year],1,1),2)+Table1[WeekNum]*7)</f>
        <v>44591</v>
      </c>
      <c r="F3056" s="15">
        <v>2022</v>
      </c>
      <c r="G3056" s="15">
        <f t="shared" si="94"/>
        <v>1</v>
      </c>
      <c r="H3056" s="16">
        <v>5</v>
      </c>
      <c r="I3056" s="207" t="str">
        <f>"W" &amp;Table1[[#This Row],[WeekNum]]</f>
        <v>W5</v>
      </c>
      <c r="J3056" s="19" t="str">
        <f t="shared" si="95"/>
        <v>22-W05</v>
      </c>
      <c r="K3056" s="3" t="s">
        <v>671</v>
      </c>
      <c r="L3056" s="4"/>
      <c r="M3056" s="3" t="s">
        <v>72</v>
      </c>
      <c r="N3056" s="11" t="s">
        <v>428</v>
      </c>
      <c r="O3056" s="266" t="s">
        <v>374</v>
      </c>
      <c r="P3056" s="11" t="s">
        <v>375</v>
      </c>
      <c r="Q3056" s="11" t="s">
        <v>421</v>
      </c>
      <c r="R3056" s="3">
        <v>0</v>
      </c>
      <c r="S3056" s="3">
        <v>0</v>
      </c>
      <c r="T3056" s="206">
        <f>ABS(Table1[[#This Row],[Prod]]-Table1[[#This Row],[Planned]])</f>
        <v>0</v>
      </c>
      <c r="U3056" s="209">
        <f>IF(ABS(Table1[[#This Row],[Prod]]-Table1[[#This Row],[Planned]])&gt;Table1[[#This Row],[Planned]],0,IF(Table1[[#This Row],[Planned]]=0,0,1-ABS(Table1[[#This Row],[Prod]]-Table1[[#This Row],[Planned]])/Table1[[#This Row],[Planned]]))</f>
        <v>0</v>
      </c>
      <c r="V3056" s="6"/>
      <c r="W3056" s="11"/>
      <c r="X3056" s="27">
        <v>0</v>
      </c>
      <c r="Y3056" s="206">
        <f>Table1[[#This Row],[Prod]]</f>
        <v>0</v>
      </c>
      <c r="Z3056" s="206">
        <f>ABS(Table1[[#This Row],[Prod2]]-Table1[[#This Row],[Plan Revised]])</f>
        <v>0</v>
      </c>
      <c r="AA3056" s="209">
        <f>IF(ABS(Table1[[#This Row],[Prod2]]-Table1[[#This Row],[Plan Revised]])&gt;Table1[[#This Row],[Plan Revised]],0,IF(Table1[[#This Row],[Plan Revised]]=0,0,1-ABS(Table1[[#This Row],[Prod2]]-Table1[[#This Row],[Plan Revised]])/Table1[[#This Row],[Plan Revised]]))</f>
        <v>0</v>
      </c>
      <c r="AB3056" s="11"/>
      <c r="AC3056" s="30"/>
      <c r="AD3056"/>
      <c r="AF3056"/>
    </row>
    <row r="3057" spans="1:32">
      <c r="A3057" s="15" t="str">
        <f>IF(Table1[Week]=WeekSel,"Yes","No")</f>
        <v>No</v>
      </c>
      <c r="B3057" s="15" t="str">
        <f>IF((Table1[StartDate]&gt;=Date.GraphMin)*(Table1[StartDate]&lt;=Date.GraphMax)=1,"Yes","No")</f>
        <v>No</v>
      </c>
      <c r="C3057" s="15" t="str">
        <f>IF(OR(Table1[[#This Row],[Site]]="FOOD MILLING",Table1[[#This Row],[Site]]="GODACO"), "No", "Yes")</f>
        <v>Yes</v>
      </c>
      <c r="D3057" s="40">
        <f>MAX(DATE(Table1[Year],1,1),DATE(Table1[Year],1,1)-WEEKDAY(DATE(Table1[Year],1,1),2)+(Table1[WeekNum]-1)*7+1)</f>
        <v>44585</v>
      </c>
      <c r="E3057" s="40">
        <f>MIN(DATE(Table1[Year]+1,1,0),DATE(Table1[Year],1,1)-WEEKDAY(DATE(Table1[Year],1,1),2)+Table1[WeekNum]*7)</f>
        <v>44591</v>
      </c>
      <c r="F3057" s="15">
        <v>2022</v>
      </c>
      <c r="G3057" s="15">
        <f t="shared" si="94"/>
        <v>1</v>
      </c>
      <c r="H3057" s="16">
        <v>5</v>
      </c>
      <c r="I3057" s="207" t="str">
        <f>"W" &amp;Table1[[#This Row],[WeekNum]]</f>
        <v>W5</v>
      </c>
      <c r="J3057" s="19" t="str">
        <f t="shared" si="95"/>
        <v>22-W05</v>
      </c>
      <c r="K3057" s="3" t="s">
        <v>672</v>
      </c>
      <c r="L3057" s="4"/>
      <c r="M3057" s="3" t="s">
        <v>72</v>
      </c>
      <c r="N3057" s="11" t="s">
        <v>428</v>
      </c>
      <c r="O3057" s="266" t="s">
        <v>372</v>
      </c>
      <c r="P3057" s="11" t="s">
        <v>378</v>
      </c>
      <c r="Q3057" s="11" t="s">
        <v>421</v>
      </c>
      <c r="R3057" s="3">
        <v>0</v>
      </c>
      <c r="S3057" s="3">
        <v>0</v>
      </c>
      <c r="T3057" s="206">
        <f>ABS(Table1[[#This Row],[Prod]]-Table1[[#This Row],[Planned]])</f>
        <v>0</v>
      </c>
      <c r="U3057" s="209">
        <f>IF(ABS(Table1[[#This Row],[Prod]]-Table1[[#This Row],[Planned]])&gt;Table1[[#This Row],[Planned]],0,IF(Table1[[#This Row],[Planned]]=0,0,1-ABS(Table1[[#This Row],[Prod]]-Table1[[#This Row],[Planned]])/Table1[[#This Row],[Planned]]))</f>
        <v>0</v>
      </c>
      <c r="V3057" s="6"/>
      <c r="W3057" s="11"/>
      <c r="X3057" s="27">
        <v>0</v>
      </c>
      <c r="Y3057" s="206">
        <f>Table1[[#This Row],[Prod]]</f>
        <v>0</v>
      </c>
      <c r="Z3057" s="206">
        <f>ABS(Table1[[#This Row],[Prod2]]-Table1[[#This Row],[Plan Revised]])</f>
        <v>0</v>
      </c>
      <c r="AA3057" s="209">
        <f>IF(ABS(Table1[[#This Row],[Prod2]]-Table1[[#This Row],[Plan Revised]])&gt;Table1[[#This Row],[Plan Revised]],0,IF(Table1[[#This Row],[Plan Revised]]=0,0,1-ABS(Table1[[#This Row],[Prod2]]-Table1[[#This Row],[Plan Revised]])/Table1[[#This Row],[Plan Revised]]))</f>
        <v>0</v>
      </c>
      <c r="AB3057" s="11"/>
      <c r="AC3057" s="30"/>
      <c r="AD3057"/>
      <c r="AF3057"/>
    </row>
    <row r="3058" spans="1:32">
      <c r="A3058" s="15" t="str">
        <f>IF(Table1[Week]=WeekSel,"Yes","No")</f>
        <v>No</v>
      </c>
      <c r="B3058" s="15" t="str">
        <f>IF((Table1[StartDate]&gt;=Date.GraphMin)*(Table1[StartDate]&lt;=Date.GraphMax)=1,"Yes","No")</f>
        <v>No</v>
      </c>
      <c r="C3058" s="15" t="str">
        <f>IF(OR(Table1[[#This Row],[Site]]="FOOD MILLING",Table1[[#This Row],[Site]]="GODACO"), "No", "Yes")</f>
        <v>Yes</v>
      </c>
      <c r="D3058" s="40">
        <f>MAX(DATE(Table1[Year],1,1),DATE(Table1[Year],1,1)-WEEKDAY(DATE(Table1[Year],1,1),2)+(Table1[WeekNum]-1)*7+1)</f>
        <v>44585</v>
      </c>
      <c r="E3058" s="40">
        <f>MIN(DATE(Table1[Year]+1,1,0),DATE(Table1[Year],1,1)-WEEKDAY(DATE(Table1[Year],1,1),2)+Table1[WeekNum]*7)</f>
        <v>44591</v>
      </c>
      <c r="F3058" s="15">
        <v>2022</v>
      </c>
      <c r="G3058" s="15">
        <f t="shared" si="94"/>
        <v>1</v>
      </c>
      <c r="H3058" s="16">
        <v>5</v>
      </c>
      <c r="I3058" s="207" t="str">
        <f>"W" &amp;Table1[[#This Row],[WeekNum]]</f>
        <v>W5</v>
      </c>
      <c r="J3058" s="19" t="str">
        <f t="shared" si="95"/>
        <v>22-W05</v>
      </c>
      <c r="K3058" s="3" t="s">
        <v>673</v>
      </c>
      <c r="L3058" s="4"/>
      <c r="M3058" s="3" t="s">
        <v>72</v>
      </c>
      <c r="N3058" s="11" t="s">
        <v>428</v>
      </c>
      <c r="O3058" s="266" t="s">
        <v>372</v>
      </c>
      <c r="P3058" s="11" t="s">
        <v>378</v>
      </c>
      <c r="Q3058" s="11" t="s">
        <v>421</v>
      </c>
      <c r="R3058" s="3">
        <v>0</v>
      </c>
      <c r="S3058" s="3">
        <v>0</v>
      </c>
      <c r="T3058" s="206">
        <f>ABS(Table1[[#This Row],[Prod]]-Table1[[#This Row],[Planned]])</f>
        <v>0</v>
      </c>
      <c r="U3058" s="209">
        <f>IF(ABS(Table1[[#This Row],[Prod]]-Table1[[#This Row],[Planned]])&gt;Table1[[#This Row],[Planned]],0,IF(Table1[[#This Row],[Planned]]=0,0,1-ABS(Table1[[#This Row],[Prod]]-Table1[[#This Row],[Planned]])/Table1[[#This Row],[Planned]]))</f>
        <v>0</v>
      </c>
      <c r="V3058" s="6"/>
      <c r="W3058" s="11"/>
      <c r="X3058" s="27">
        <v>0</v>
      </c>
      <c r="Y3058" s="206">
        <f>Table1[[#This Row],[Prod]]</f>
        <v>0</v>
      </c>
      <c r="Z3058" s="206">
        <f>ABS(Table1[[#This Row],[Prod2]]-Table1[[#This Row],[Plan Revised]])</f>
        <v>0</v>
      </c>
      <c r="AA3058" s="209">
        <f>IF(ABS(Table1[[#This Row],[Prod2]]-Table1[[#This Row],[Plan Revised]])&gt;Table1[[#This Row],[Plan Revised]],0,IF(Table1[[#This Row],[Plan Revised]]=0,0,1-ABS(Table1[[#This Row],[Prod2]]-Table1[[#This Row],[Plan Revised]])/Table1[[#This Row],[Plan Revised]]))</f>
        <v>0</v>
      </c>
      <c r="AB3058" s="11"/>
      <c r="AC3058" s="30"/>
      <c r="AD3058"/>
      <c r="AF3058"/>
    </row>
    <row r="3059" spans="1:32">
      <c r="A3059" s="15" t="str">
        <f>IF(Table1[Week]=WeekSel,"Yes","No")</f>
        <v>No</v>
      </c>
      <c r="B3059" s="15" t="str">
        <f>IF((Table1[StartDate]&gt;=Date.GraphMin)*(Table1[StartDate]&lt;=Date.GraphMax)=1,"Yes","No")</f>
        <v>No</v>
      </c>
      <c r="C3059" s="15" t="str">
        <f>IF(OR(Table1[[#This Row],[Site]]="FOOD MILLING",Table1[[#This Row],[Site]]="GODACO"), "No", "Yes")</f>
        <v>Yes</v>
      </c>
      <c r="D3059" s="40">
        <f>MAX(DATE(Table1[Year],1,1),DATE(Table1[Year],1,1)-WEEKDAY(DATE(Table1[Year],1,1),2)+(Table1[WeekNum]-1)*7+1)</f>
        <v>44585</v>
      </c>
      <c r="E3059" s="40">
        <f>MIN(DATE(Table1[Year]+1,1,0),DATE(Table1[Year],1,1)-WEEKDAY(DATE(Table1[Year],1,1),2)+Table1[WeekNum]*7)</f>
        <v>44591</v>
      </c>
      <c r="F3059" s="15">
        <v>2022</v>
      </c>
      <c r="G3059" s="15">
        <f t="shared" si="94"/>
        <v>1</v>
      </c>
      <c r="H3059" s="16">
        <v>5</v>
      </c>
      <c r="I3059" s="207" t="str">
        <f>"W" &amp;Table1[[#This Row],[WeekNum]]</f>
        <v>W5</v>
      </c>
      <c r="J3059" s="19" t="str">
        <f t="shared" si="95"/>
        <v>22-W05</v>
      </c>
      <c r="K3059" s="3" t="s">
        <v>674</v>
      </c>
      <c r="L3059" s="4"/>
      <c r="M3059" s="3" t="s">
        <v>72</v>
      </c>
      <c r="N3059" s="11" t="s">
        <v>428</v>
      </c>
      <c r="O3059" s="266" t="s">
        <v>372</v>
      </c>
      <c r="P3059" s="11" t="s">
        <v>378</v>
      </c>
      <c r="Q3059" s="11" t="s">
        <v>421</v>
      </c>
      <c r="R3059" s="3">
        <v>0</v>
      </c>
      <c r="S3059" s="3">
        <v>0</v>
      </c>
      <c r="T3059" s="206">
        <f>ABS(Table1[[#This Row],[Prod]]-Table1[[#This Row],[Planned]])</f>
        <v>0</v>
      </c>
      <c r="U3059" s="209">
        <f>IF(ABS(Table1[[#This Row],[Prod]]-Table1[[#This Row],[Planned]])&gt;Table1[[#This Row],[Planned]],0,IF(Table1[[#This Row],[Planned]]=0,0,1-ABS(Table1[[#This Row],[Prod]]-Table1[[#This Row],[Planned]])/Table1[[#This Row],[Planned]]))</f>
        <v>0</v>
      </c>
      <c r="V3059" s="6"/>
      <c r="W3059" s="11"/>
      <c r="X3059" s="27">
        <v>0</v>
      </c>
      <c r="Y3059" s="206">
        <f>Table1[[#This Row],[Prod]]</f>
        <v>0</v>
      </c>
      <c r="Z3059" s="206">
        <f>ABS(Table1[[#This Row],[Prod2]]-Table1[[#This Row],[Plan Revised]])</f>
        <v>0</v>
      </c>
      <c r="AA3059" s="209">
        <f>IF(ABS(Table1[[#This Row],[Prod2]]-Table1[[#This Row],[Plan Revised]])&gt;Table1[[#This Row],[Plan Revised]],0,IF(Table1[[#This Row],[Plan Revised]]=0,0,1-ABS(Table1[[#This Row],[Prod2]]-Table1[[#This Row],[Plan Revised]])/Table1[[#This Row],[Plan Revised]]))</f>
        <v>0</v>
      </c>
      <c r="AB3059" s="11"/>
      <c r="AC3059" s="30"/>
      <c r="AD3059"/>
      <c r="AF3059"/>
    </row>
    <row r="3060" spans="1:32">
      <c r="A3060" s="15" t="str">
        <f>IF(Table1[Week]=WeekSel,"Yes","No")</f>
        <v>No</v>
      </c>
      <c r="B3060" s="15" t="str">
        <f>IF((Table1[StartDate]&gt;=Date.GraphMin)*(Table1[StartDate]&lt;=Date.GraphMax)=1,"Yes","No")</f>
        <v>No</v>
      </c>
      <c r="C3060" s="15" t="str">
        <f>IF(OR(Table1[[#This Row],[Site]]="FOOD MILLING",Table1[[#This Row],[Site]]="GODACO"), "No", "Yes")</f>
        <v>Yes</v>
      </c>
      <c r="D3060" s="40">
        <f>MAX(DATE(Table1[Year],1,1),DATE(Table1[Year],1,1)-WEEKDAY(DATE(Table1[Year],1,1),2)+(Table1[WeekNum]-1)*7+1)</f>
        <v>44585</v>
      </c>
      <c r="E3060" s="40">
        <f>MIN(DATE(Table1[Year]+1,1,0),DATE(Table1[Year],1,1)-WEEKDAY(DATE(Table1[Year],1,1),2)+Table1[WeekNum]*7)</f>
        <v>44591</v>
      </c>
      <c r="F3060" s="15">
        <v>2022</v>
      </c>
      <c r="G3060" s="15">
        <f t="shared" si="94"/>
        <v>1</v>
      </c>
      <c r="H3060" s="16">
        <v>5</v>
      </c>
      <c r="I3060" s="207" t="str">
        <f>"W" &amp;Table1[[#This Row],[WeekNum]]</f>
        <v>W5</v>
      </c>
      <c r="J3060" s="19" t="str">
        <f t="shared" si="95"/>
        <v>22-W05</v>
      </c>
      <c r="K3060" s="3" t="s">
        <v>675</v>
      </c>
      <c r="L3060" s="4"/>
      <c r="M3060" s="3" t="s">
        <v>72</v>
      </c>
      <c r="N3060" s="11" t="s">
        <v>428</v>
      </c>
      <c r="O3060" s="266" t="s">
        <v>372</v>
      </c>
      <c r="P3060" s="11" t="s">
        <v>378</v>
      </c>
      <c r="Q3060" s="11" t="s">
        <v>421</v>
      </c>
      <c r="R3060" s="3">
        <v>0</v>
      </c>
      <c r="S3060" s="3">
        <v>0</v>
      </c>
      <c r="T3060" s="206">
        <f>ABS(Table1[[#This Row],[Prod]]-Table1[[#This Row],[Planned]])</f>
        <v>0</v>
      </c>
      <c r="U3060" s="209">
        <f>IF(ABS(Table1[[#This Row],[Prod]]-Table1[[#This Row],[Planned]])&gt;Table1[[#This Row],[Planned]],0,IF(Table1[[#This Row],[Planned]]=0,0,1-ABS(Table1[[#This Row],[Prod]]-Table1[[#This Row],[Planned]])/Table1[[#This Row],[Planned]]))</f>
        <v>0</v>
      </c>
      <c r="V3060" s="6"/>
      <c r="W3060" s="11"/>
      <c r="X3060" s="27">
        <v>0</v>
      </c>
      <c r="Y3060" s="206">
        <f>Table1[[#This Row],[Prod]]</f>
        <v>0</v>
      </c>
      <c r="Z3060" s="206">
        <f>ABS(Table1[[#This Row],[Prod2]]-Table1[[#This Row],[Plan Revised]])</f>
        <v>0</v>
      </c>
      <c r="AA3060" s="209">
        <f>IF(ABS(Table1[[#This Row],[Prod2]]-Table1[[#This Row],[Plan Revised]])&gt;Table1[[#This Row],[Plan Revised]],0,IF(Table1[[#This Row],[Plan Revised]]=0,0,1-ABS(Table1[[#This Row],[Prod2]]-Table1[[#This Row],[Plan Revised]])/Table1[[#This Row],[Plan Revised]]))</f>
        <v>0</v>
      </c>
      <c r="AB3060" s="11"/>
      <c r="AC3060" s="30"/>
      <c r="AD3060"/>
      <c r="AF3060"/>
    </row>
    <row r="3061" spans="1:32">
      <c r="A3061" s="15" t="str">
        <f>IF(Table1[Week]=WeekSel,"Yes","No")</f>
        <v>No</v>
      </c>
      <c r="B3061" s="15" t="str">
        <f>IF((Table1[StartDate]&gt;=Date.GraphMin)*(Table1[StartDate]&lt;=Date.GraphMax)=1,"Yes","No")</f>
        <v>No</v>
      </c>
      <c r="C3061" s="15" t="str">
        <f>IF(OR(Table1[[#This Row],[Site]]="FOOD MILLING",Table1[[#This Row],[Site]]="GODACO"), "No", "Yes")</f>
        <v>Yes</v>
      </c>
      <c r="D3061" s="40">
        <f>MAX(DATE(Table1[Year],1,1),DATE(Table1[Year],1,1)-WEEKDAY(DATE(Table1[Year],1,1),2)+(Table1[WeekNum]-1)*7+1)</f>
        <v>44585</v>
      </c>
      <c r="E3061" s="40">
        <f>MIN(DATE(Table1[Year]+1,1,0),DATE(Table1[Year],1,1)-WEEKDAY(DATE(Table1[Year],1,1),2)+Table1[WeekNum]*7)</f>
        <v>44591</v>
      </c>
      <c r="F3061" s="15">
        <v>2022</v>
      </c>
      <c r="G3061" s="15">
        <f t="shared" si="94"/>
        <v>1</v>
      </c>
      <c r="H3061" s="16">
        <v>5</v>
      </c>
      <c r="I3061" s="207" t="str">
        <f>"W" &amp;Table1[[#This Row],[WeekNum]]</f>
        <v>W5</v>
      </c>
      <c r="J3061" s="19" t="str">
        <f t="shared" si="95"/>
        <v>22-W05</v>
      </c>
      <c r="K3061" s="3" t="s">
        <v>676</v>
      </c>
      <c r="L3061" s="4"/>
      <c r="M3061" s="3" t="s">
        <v>72</v>
      </c>
      <c r="N3061" s="11" t="s">
        <v>428</v>
      </c>
      <c r="O3061" s="266" t="s">
        <v>372</v>
      </c>
      <c r="P3061" s="11" t="s">
        <v>378</v>
      </c>
      <c r="Q3061" s="11" t="s">
        <v>421</v>
      </c>
      <c r="R3061" s="3">
        <v>0</v>
      </c>
      <c r="S3061" s="3">
        <v>0</v>
      </c>
      <c r="T3061" s="206">
        <f>ABS(Table1[[#This Row],[Prod]]-Table1[[#This Row],[Planned]])</f>
        <v>0</v>
      </c>
      <c r="U3061" s="209">
        <f>IF(ABS(Table1[[#This Row],[Prod]]-Table1[[#This Row],[Planned]])&gt;Table1[[#This Row],[Planned]],0,IF(Table1[[#This Row],[Planned]]=0,0,1-ABS(Table1[[#This Row],[Prod]]-Table1[[#This Row],[Planned]])/Table1[[#This Row],[Planned]]))</f>
        <v>0</v>
      </c>
      <c r="V3061" s="6"/>
      <c r="W3061" s="11"/>
      <c r="X3061" s="27">
        <v>0</v>
      </c>
      <c r="Y3061" s="206">
        <f>Table1[[#This Row],[Prod]]</f>
        <v>0</v>
      </c>
      <c r="Z3061" s="206">
        <f>ABS(Table1[[#This Row],[Prod2]]-Table1[[#This Row],[Plan Revised]])</f>
        <v>0</v>
      </c>
      <c r="AA3061" s="209">
        <f>IF(ABS(Table1[[#This Row],[Prod2]]-Table1[[#This Row],[Plan Revised]])&gt;Table1[[#This Row],[Plan Revised]],0,IF(Table1[[#This Row],[Plan Revised]]=0,0,1-ABS(Table1[[#This Row],[Prod2]]-Table1[[#This Row],[Plan Revised]])/Table1[[#This Row],[Plan Revised]]))</f>
        <v>0</v>
      </c>
      <c r="AB3061" s="11"/>
      <c r="AC3061" s="30"/>
      <c r="AD3061"/>
      <c r="AF3061"/>
    </row>
    <row r="3062" spans="1:32">
      <c r="A3062" s="15" t="str">
        <f>IF(Table1[Week]=WeekSel,"Yes","No")</f>
        <v>No</v>
      </c>
      <c r="B3062" s="15" t="str">
        <f>IF((Table1[StartDate]&gt;=Date.GraphMin)*(Table1[StartDate]&lt;=Date.GraphMax)=1,"Yes","No")</f>
        <v>No</v>
      </c>
      <c r="C3062" s="15" t="str">
        <f>IF(OR(Table1[[#This Row],[Site]]="FOOD MILLING",Table1[[#This Row],[Site]]="GODACO"), "No", "Yes")</f>
        <v>Yes</v>
      </c>
      <c r="D3062" s="40">
        <f>MAX(DATE(Table1[Year],1,1),DATE(Table1[Year],1,1)-WEEKDAY(DATE(Table1[Year],1,1),2)+(Table1[WeekNum]-1)*7+1)</f>
        <v>44585</v>
      </c>
      <c r="E3062" s="40">
        <f>MIN(DATE(Table1[Year]+1,1,0),DATE(Table1[Year],1,1)-WEEKDAY(DATE(Table1[Year],1,1),2)+Table1[WeekNum]*7)</f>
        <v>44591</v>
      </c>
      <c r="F3062" s="15">
        <v>2022</v>
      </c>
      <c r="G3062" s="15">
        <f t="shared" si="94"/>
        <v>1</v>
      </c>
      <c r="H3062" s="16">
        <v>5</v>
      </c>
      <c r="I3062" s="207" t="str">
        <f>"W" &amp;Table1[[#This Row],[WeekNum]]</f>
        <v>W5</v>
      </c>
      <c r="J3062" s="19" t="str">
        <f t="shared" si="95"/>
        <v>22-W05</v>
      </c>
      <c r="K3062" s="3" t="s">
        <v>677</v>
      </c>
      <c r="L3062" s="4"/>
      <c r="M3062" s="3" t="s">
        <v>72</v>
      </c>
      <c r="N3062" s="11" t="s">
        <v>428</v>
      </c>
      <c r="O3062" s="266" t="s">
        <v>372</v>
      </c>
      <c r="P3062" s="11" t="s">
        <v>378</v>
      </c>
      <c r="Q3062" s="11" t="s">
        <v>421</v>
      </c>
      <c r="R3062" s="3">
        <v>0</v>
      </c>
      <c r="S3062" s="3">
        <v>0</v>
      </c>
      <c r="T3062" s="206">
        <f>ABS(Table1[[#This Row],[Prod]]-Table1[[#This Row],[Planned]])</f>
        <v>0</v>
      </c>
      <c r="U3062" s="209">
        <f>IF(ABS(Table1[[#This Row],[Prod]]-Table1[[#This Row],[Planned]])&gt;Table1[[#This Row],[Planned]],0,IF(Table1[[#This Row],[Planned]]=0,0,1-ABS(Table1[[#This Row],[Prod]]-Table1[[#This Row],[Planned]])/Table1[[#This Row],[Planned]]))</f>
        <v>0</v>
      </c>
      <c r="V3062" s="6"/>
      <c r="W3062" s="11"/>
      <c r="X3062" s="27">
        <v>0</v>
      </c>
      <c r="Y3062" s="206">
        <f>Table1[[#This Row],[Prod]]</f>
        <v>0</v>
      </c>
      <c r="Z3062" s="206">
        <f>ABS(Table1[[#This Row],[Prod2]]-Table1[[#This Row],[Plan Revised]])</f>
        <v>0</v>
      </c>
      <c r="AA3062" s="209">
        <f>IF(ABS(Table1[[#This Row],[Prod2]]-Table1[[#This Row],[Plan Revised]])&gt;Table1[[#This Row],[Plan Revised]],0,IF(Table1[[#This Row],[Plan Revised]]=0,0,1-ABS(Table1[[#This Row],[Prod2]]-Table1[[#This Row],[Plan Revised]])/Table1[[#This Row],[Plan Revised]]))</f>
        <v>0</v>
      </c>
      <c r="AB3062" s="11"/>
      <c r="AC3062" s="30"/>
      <c r="AD3062"/>
      <c r="AF3062"/>
    </row>
    <row r="3063" spans="1:32">
      <c r="A3063" s="15" t="str">
        <f>IF(Table1[Week]=WeekSel,"Yes","No")</f>
        <v>No</v>
      </c>
      <c r="B3063" s="15" t="str">
        <f>IF((Table1[StartDate]&gt;=Date.GraphMin)*(Table1[StartDate]&lt;=Date.GraphMax)=1,"Yes","No")</f>
        <v>No</v>
      </c>
      <c r="C3063" s="15" t="str">
        <f>IF(OR(Table1[[#This Row],[Site]]="FOOD MILLING",Table1[[#This Row],[Site]]="GODACO"), "No", "Yes")</f>
        <v>Yes</v>
      </c>
      <c r="D3063" s="40">
        <f>MAX(DATE(Table1[Year],1,1),DATE(Table1[Year],1,1)-WEEKDAY(DATE(Table1[Year],1,1),2)+(Table1[WeekNum]-1)*7+1)</f>
        <v>44585</v>
      </c>
      <c r="E3063" s="40">
        <f>MIN(DATE(Table1[Year]+1,1,0),DATE(Table1[Year],1,1)-WEEKDAY(DATE(Table1[Year],1,1),2)+Table1[WeekNum]*7)</f>
        <v>44591</v>
      </c>
      <c r="F3063" s="15">
        <v>2022</v>
      </c>
      <c r="G3063" s="15">
        <f t="shared" si="94"/>
        <v>1</v>
      </c>
      <c r="H3063" s="16">
        <v>5</v>
      </c>
      <c r="I3063" s="207" t="str">
        <f>"W" &amp;Table1[[#This Row],[WeekNum]]</f>
        <v>W5</v>
      </c>
      <c r="J3063" s="19" t="str">
        <f t="shared" si="95"/>
        <v>22-W05</v>
      </c>
      <c r="K3063" s="3" t="s">
        <v>678</v>
      </c>
      <c r="L3063" s="4"/>
      <c r="M3063" s="3" t="s">
        <v>72</v>
      </c>
      <c r="N3063" s="11" t="s">
        <v>428</v>
      </c>
      <c r="O3063" s="266" t="s">
        <v>372</v>
      </c>
      <c r="P3063" s="11" t="s">
        <v>378</v>
      </c>
      <c r="Q3063" s="11" t="s">
        <v>421</v>
      </c>
      <c r="R3063" s="3">
        <v>0</v>
      </c>
      <c r="S3063" s="3">
        <v>0</v>
      </c>
      <c r="T3063" s="206">
        <f>ABS(Table1[[#This Row],[Prod]]-Table1[[#This Row],[Planned]])</f>
        <v>0</v>
      </c>
      <c r="U3063" s="209">
        <f>IF(ABS(Table1[[#This Row],[Prod]]-Table1[[#This Row],[Planned]])&gt;Table1[[#This Row],[Planned]],0,IF(Table1[[#This Row],[Planned]]=0,0,1-ABS(Table1[[#This Row],[Prod]]-Table1[[#This Row],[Planned]])/Table1[[#This Row],[Planned]]))</f>
        <v>0</v>
      </c>
      <c r="V3063" s="6"/>
      <c r="W3063" s="11"/>
      <c r="X3063" s="27">
        <v>0</v>
      </c>
      <c r="Y3063" s="206">
        <f>Table1[[#This Row],[Prod]]</f>
        <v>0</v>
      </c>
      <c r="Z3063" s="206">
        <f>ABS(Table1[[#This Row],[Prod2]]-Table1[[#This Row],[Plan Revised]])</f>
        <v>0</v>
      </c>
      <c r="AA3063" s="209">
        <f>IF(ABS(Table1[[#This Row],[Prod2]]-Table1[[#This Row],[Plan Revised]])&gt;Table1[[#This Row],[Plan Revised]],0,IF(Table1[[#This Row],[Plan Revised]]=0,0,1-ABS(Table1[[#This Row],[Prod2]]-Table1[[#This Row],[Plan Revised]])/Table1[[#This Row],[Plan Revised]]))</f>
        <v>0</v>
      </c>
      <c r="AB3063" s="11"/>
      <c r="AC3063" s="30"/>
      <c r="AD3063"/>
      <c r="AF3063"/>
    </row>
    <row r="3064" spans="1:32">
      <c r="A3064" s="15" t="str">
        <f>IF(Table1[Week]=WeekSel,"Yes","No")</f>
        <v>No</v>
      </c>
      <c r="B3064" s="15" t="str">
        <f>IF((Table1[StartDate]&gt;=Date.GraphMin)*(Table1[StartDate]&lt;=Date.GraphMax)=1,"Yes","No")</f>
        <v>No</v>
      </c>
      <c r="C3064" s="15" t="str">
        <f>IF(OR(Table1[[#This Row],[Site]]="FOOD MILLING",Table1[[#This Row],[Site]]="GODACO"), "No", "Yes")</f>
        <v>Yes</v>
      </c>
      <c r="D3064" s="40">
        <f>MAX(DATE(Table1[Year],1,1),DATE(Table1[Year],1,1)-WEEKDAY(DATE(Table1[Year],1,1),2)+(Table1[WeekNum]-1)*7+1)</f>
        <v>44585</v>
      </c>
      <c r="E3064" s="40">
        <f>MIN(DATE(Table1[Year]+1,1,0),DATE(Table1[Year],1,1)-WEEKDAY(DATE(Table1[Year],1,1),2)+Table1[WeekNum]*7)</f>
        <v>44591</v>
      </c>
      <c r="F3064" s="15">
        <v>2022</v>
      </c>
      <c r="G3064" s="15">
        <f t="shared" si="94"/>
        <v>1</v>
      </c>
      <c r="H3064" s="16">
        <v>5</v>
      </c>
      <c r="I3064" s="207" t="str">
        <f>"W" &amp;Table1[[#This Row],[WeekNum]]</f>
        <v>W5</v>
      </c>
      <c r="J3064" s="19" t="str">
        <f t="shared" si="95"/>
        <v>22-W05</v>
      </c>
      <c r="K3064" s="3" t="s">
        <v>680</v>
      </c>
      <c r="L3064" s="4"/>
      <c r="M3064" s="3" t="s">
        <v>72</v>
      </c>
      <c r="N3064" s="11" t="s">
        <v>428</v>
      </c>
      <c r="O3064" s="266" t="s">
        <v>374</v>
      </c>
      <c r="P3064" s="11" t="s">
        <v>376</v>
      </c>
      <c r="Q3064" s="11" t="s">
        <v>421</v>
      </c>
      <c r="R3064" s="3">
        <v>700</v>
      </c>
      <c r="S3064" s="3">
        <v>735.83999999999992</v>
      </c>
      <c r="T3064" s="206">
        <f>ABS(Table1[[#This Row],[Prod]]-Table1[[#This Row],[Planned]])</f>
        <v>35.839999999999918</v>
      </c>
      <c r="U3064" s="209">
        <f>IF(ABS(Table1[[#This Row],[Prod]]-Table1[[#This Row],[Planned]])&gt;Table1[[#This Row],[Planned]],0,IF(Table1[[#This Row],[Planned]]=0,0,1-ABS(Table1[[#This Row],[Prod]]-Table1[[#This Row],[Planned]])/Table1[[#This Row],[Planned]]))</f>
        <v>0.94880000000000009</v>
      </c>
      <c r="V3064" s="6"/>
      <c r="W3064" s="11"/>
      <c r="X3064" s="27">
        <v>700</v>
      </c>
      <c r="Y3064" s="206">
        <f>Table1[[#This Row],[Prod]]</f>
        <v>735.83999999999992</v>
      </c>
      <c r="Z3064" s="206">
        <f>ABS(Table1[[#This Row],[Prod2]]-Table1[[#This Row],[Plan Revised]])</f>
        <v>35.839999999999918</v>
      </c>
      <c r="AA3064" s="209">
        <f>IF(ABS(Table1[[#This Row],[Prod2]]-Table1[[#This Row],[Plan Revised]])&gt;Table1[[#This Row],[Plan Revised]],0,IF(Table1[[#This Row],[Plan Revised]]=0,0,1-ABS(Table1[[#This Row],[Prod2]]-Table1[[#This Row],[Plan Revised]])/Table1[[#This Row],[Plan Revised]]))</f>
        <v>0.94880000000000009</v>
      </c>
      <c r="AB3064" s="11"/>
      <c r="AC3064" s="30"/>
      <c r="AD3064"/>
      <c r="AF3064"/>
    </row>
    <row r="3065" spans="1:32">
      <c r="A3065" s="15" t="str">
        <f>IF(Table1[Week]=WeekSel,"Yes","No")</f>
        <v>No</v>
      </c>
      <c r="B3065" s="15" t="str">
        <f>IF((Table1[StartDate]&gt;=Date.GraphMin)*(Table1[StartDate]&lt;=Date.GraphMax)=1,"Yes","No")</f>
        <v>No</v>
      </c>
      <c r="C3065" s="15" t="str">
        <f>IF(OR(Table1[[#This Row],[Site]]="FOOD MILLING",Table1[[#This Row],[Site]]="GODACO"), "No", "Yes")</f>
        <v>Yes</v>
      </c>
      <c r="D3065" s="40">
        <f>MAX(DATE(Table1[Year],1,1),DATE(Table1[Year],1,1)-WEEKDAY(DATE(Table1[Year],1,1),2)+(Table1[WeekNum]-1)*7+1)</f>
        <v>44585</v>
      </c>
      <c r="E3065" s="40">
        <f>MIN(DATE(Table1[Year]+1,1,0),DATE(Table1[Year],1,1)-WEEKDAY(DATE(Table1[Year],1,1),2)+Table1[WeekNum]*7)</f>
        <v>44591</v>
      </c>
      <c r="F3065" s="15">
        <v>2022</v>
      </c>
      <c r="G3065" s="15">
        <f t="shared" si="94"/>
        <v>1</v>
      </c>
      <c r="H3065" s="16">
        <v>5</v>
      </c>
      <c r="I3065" s="207" t="str">
        <f>"W" &amp;Table1[[#This Row],[WeekNum]]</f>
        <v>W5</v>
      </c>
      <c r="J3065" s="19" t="str">
        <f t="shared" si="95"/>
        <v>22-W05</v>
      </c>
      <c r="K3065" s="3" t="s">
        <v>721</v>
      </c>
      <c r="L3065" s="4"/>
      <c r="M3065" s="3" t="s">
        <v>72</v>
      </c>
      <c r="N3065" s="11" t="s">
        <v>428</v>
      </c>
      <c r="O3065" s="266" t="s">
        <v>374</v>
      </c>
      <c r="P3065" s="11" t="s">
        <v>410</v>
      </c>
      <c r="Q3065" s="11" t="s">
        <v>421</v>
      </c>
      <c r="R3065" s="3">
        <v>0</v>
      </c>
      <c r="S3065" s="3">
        <v>0</v>
      </c>
      <c r="T3065" s="206">
        <f>ABS(Table1[[#This Row],[Prod]]-Table1[[#This Row],[Planned]])</f>
        <v>0</v>
      </c>
      <c r="U3065" s="209">
        <f>IF(ABS(Table1[[#This Row],[Prod]]-Table1[[#This Row],[Planned]])&gt;Table1[[#This Row],[Planned]],0,IF(Table1[[#This Row],[Planned]]=0,0,1-ABS(Table1[[#This Row],[Prod]]-Table1[[#This Row],[Planned]])/Table1[[#This Row],[Planned]]))</f>
        <v>0</v>
      </c>
      <c r="V3065" s="6"/>
      <c r="W3065" s="11"/>
      <c r="X3065" s="27">
        <v>0</v>
      </c>
      <c r="Y3065" s="206">
        <f>Table1[[#This Row],[Prod]]</f>
        <v>0</v>
      </c>
      <c r="Z3065" s="206">
        <f>ABS(Table1[[#This Row],[Prod2]]-Table1[[#This Row],[Plan Revised]])</f>
        <v>0</v>
      </c>
      <c r="AA3065" s="209">
        <f>IF(ABS(Table1[[#This Row],[Prod2]]-Table1[[#This Row],[Plan Revised]])&gt;Table1[[#This Row],[Plan Revised]],0,IF(Table1[[#This Row],[Plan Revised]]=0,0,1-ABS(Table1[[#This Row],[Prod2]]-Table1[[#This Row],[Plan Revised]])/Table1[[#This Row],[Plan Revised]]))</f>
        <v>0</v>
      </c>
      <c r="AB3065" s="11"/>
      <c r="AC3065" s="30"/>
      <c r="AD3065"/>
      <c r="AF3065"/>
    </row>
    <row r="3066" spans="1:32">
      <c r="A3066" s="15" t="str">
        <f>IF(Table1[Week]=WeekSel,"Yes","No")</f>
        <v>No</v>
      </c>
      <c r="B3066" s="15" t="str">
        <f>IF((Table1[StartDate]&gt;=Date.GraphMin)*(Table1[StartDate]&lt;=Date.GraphMax)=1,"Yes","No")</f>
        <v>No</v>
      </c>
      <c r="C3066" s="15" t="str">
        <f>IF(OR(Table1[[#This Row],[Site]]="FOOD MILLING",Table1[[#This Row],[Site]]="GODACO"), "No", "Yes")</f>
        <v>Yes</v>
      </c>
      <c r="D3066" s="40">
        <f>MAX(DATE(Table1[Year],1,1),DATE(Table1[Year],1,1)-WEEKDAY(DATE(Table1[Year],1,1),2)+(Table1[WeekNum]-1)*7+1)</f>
        <v>44585</v>
      </c>
      <c r="E3066" s="40">
        <f>MIN(DATE(Table1[Year]+1,1,0),DATE(Table1[Year],1,1)-WEEKDAY(DATE(Table1[Year],1,1),2)+Table1[WeekNum]*7)</f>
        <v>44591</v>
      </c>
      <c r="F3066" s="15">
        <v>2022</v>
      </c>
      <c r="G3066" s="15">
        <f t="shared" si="94"/>
        <v>1</v>
      </c>
      <c r="H3066" s="16">
        <v>5</v>
      </c>
      <c r="I3066" s="207" t="str">
        <f>"W" &amp;Table1[[#This Row],[WeekNum]]</f>
        <v>W5</v>
      </c>
      <c r="J3066" s="19" t="str">
        <f t="shared" si="95"/>
        <v>22-W05</v>
      </c>
      <c r="K3066" s="3" t="s">
        <v>681</v>
      </c>
      <c r="L3066" s="4"/>
      <c r="M3066" s="3" t="s">
        <v>72</v>
      </c>
      <c r="N3066" s="11" t="s">
        <v>428</v>
      </c>
      <c r="O3066" s="266" t="s">
        <v>372</v>
      </c>
      <c r="P3066" s="11" t="s">
        <v>381</v>
      </c>
      <c r="Q3066" s="11" t="s">
        <v>421</v>
      </c>
      <c r="R3066" s="3">
        <v>1200</v>
      </c>
      <c r="S3066" s="3">
        <v>1464.8000000000002</v>
      </c>
      <c r="T3066" s="206">
        <f>ABS(Table1[[#This Row],[Prod]]-Table1[[#This Row],[Planned]])</f>
        <v>264.80000000000018</v>
      </c>
      <c r="U3066" s="209">
        <f>IF(ABS(Table1[[#This Row],[Prod]]-Table1[[#This Row],[Planned]])&gt;Table1[[#This Row],[Planned]],0,IF(Table1[[#This Row],[Planned]]=0,0,1-ABS(Table1[[#This Row],[Prod]]-Table1[[#This Row],[Planned]])/Table1[[#This Row],[Planned]]))</f>
        <v>0.77933333333333321</v>
      </c>
      <c r="V3066" s="6"/>
      <c r="W3066" s="11"/>
      <c r="X3066" s="27">
        <v>1200</v>
      </c>
      <c r="Y3066" s="206">
        <f>Table1[[#This Row],[Prod]]</f>
        <v>1464.8000000000002</v>
      </c>
      <c r="Z3066" s="206">
        <f>ABS(Table1[[#This Row],[Prod2]]-Table1[[#This Row],[Plan Revised]])</f>
        <v>264.80000000000018</v>
      </c>
      <c r="AA3066" s="209">
        <f>IF(ABS(Table1[[#This Row],[Prod2]]-Table1[[#This Row],[Plan Revised]])&gt;Table1[[#This Row],[Plan Revised]],0,IF(Table1[[#This Row],[Plan Revised]]=0,0,1-ABS(Table1[[#This Row],[Prod2]]-Table1[[#This Row],[Plan Revised]])/Table1[[#This Row],[Plan Revised]]))</f>
        <v>0.77933333333333321</v>
      </c>
      <c r="AB3066" s="11"/>
      <c r="AC3066" s="30"/>
      <c r="AD3066"/>
      <c r="AF3066"/>
    </row>
    <row r="3067" spans="1:32">
      <c r="A3067" s="15" t="str">
        <f>IF(Table1[Week]=WeekSel,"Yes","No")</f>
        <v>No</v>
      </c>
      <c r="B3067" s="15" t="str">
        <f>IF((Table1[StartDate]&gt;=Date.GraphMin)*(Table1[StartDate]&lt;=Date.GraphMax)=1,"Yes","No")</f>
        <v>No</v>
      </c>
      <c r="C3067" s="15" t="str">
        <f>IF(OR(Table1[[#This Row],[Site]]="FOOD MILLING",Table1[[#This Row],[Site]]="GODACO"), "No", "Yes")</f>
        <v>Yes</v>
      </c>
      <c r="D3067" s="40">
        <f>MAX(DATE(Table1[Year],1,1),DATE(Table1[Year],1,1)-WEEKDAY(DATE(Table1[Year],1,1),2)+(Table1[WeekNum]-1)*7+1)</f>
        <v>44585</v>
      </c>
      <c r="E3067" s="40">
        <f>MIN(DATE(Table1[Year]+1,1,0),DATE(Table1[Year],1,1)-WEEKDAY(DATE(Table1[Year],1,1),2)+Table1[WeekNum]*7)</f>
        <v>44591</v>
      </c>
      <c r="F3067" s="15">
        <v>2022</v>
      </c>
      <c r="G3067" s="15">
        <f t="shared" si="94"/>
        <v>1</v>
      </c>
      <c r="H3067" s="16">
        <v>5</v>
      </c>
      <c r="I3067" s="207" t="str">
        <f>"W" &amp;Table1[[#This Row],[WeekNum]]</f>
        <v>W5</v>
      </c>
      <c r="J3067" s="19" t="str">
        <f t="shared" si="95"/>
        <v>22-W05</v>
      </c>
      <c r="K3067" s="3" t="s">
        <v>682</v>
      </c>
      <c r="L3067" s="4"/>
      <c r="M3067" s="3" t="s">
        <v>72</v>
      </c>
      <c r="N3067" s="11" t="s">
        <v>428</v>
      </c>
      <c r="O3067" s="266" t="s">
        <v>372</v>
      </c>
      <c r="P3067" s="11" t="s">
        <v>381</v>
      </c>
      <c r="Q3067" s="11" t="s">
        <v>421</v>
      </c>
      <c r="R3067" s="3">
        <v>5500</v>
      </c>
      <c r="S3067" s="3">
        <v>5191.5</v>
      </c>
      <c r="T3067" s="206">
        <f>ABS(Table1[[#This Row],[Prod]]-Table1[[#This Row],[Planned]])</f>
        <v>308.5</v>
      </c>
      <c r="U3067" s="209">
        <f>IF(ABS(Table1[[#This Row],[Prod]]-Table1[[#This Row],[Planned]])&gt;Table1[[#This Row],[Planned]],0,IF(Table1[[#This Row],[Planned]]=0,0,1-ABS(Table1[[#This Row],[Prod]]-Table1[[#This Row],[Planned]])/Table1[[#This Row],[Planned]]))</f>
        <v>0.94390909090909092</v>
      </c>
      <c r="V3067" s="6"/>
      <c r="W3067" s="11"/>
      <c r="X3067" s="27">
        <v>5500</v>
      </c>
      <c r="Y3067" s="206">
        <f>Table1[[#This Row],[Prod]]</f>
        <v>5191.5</v>
      </c>
      <c r="Z3067" s="206">
        <f>ABS(Table1[[#This Row],[Prod2]]-Table1[[#This Row],[Plan Revised]])</f>
        <v>308.5</v>
      </c>
      <c r="AA3067" s="209">
        <f>IF(ABS(Table1[[#This Row],[Prod2]]-Table1[[#This Row],[Plan Revised]])&gt;Table1[[#This Row],[Plan Revised]],0,IF(Table1[[#This Row],[Plan Revised]]=0,0,1-ABS(Table1[[#This Row],[Prod2]]-Table1[[#This Row],[Plan Revised]])/Table1[[#This Row],[Plan Revised]]))</f>
        <v>0.94390909090909092</v>
      </c>
      <c r="AB3067" s="11"/>
      <c r="AC3067" s="30"/>
      <c r="AD3067"/>
      <c r="AF3067"/>
    </row>
    <row r="3068" spans="1:32">
      <c r="A3068" s="15" t="str">
        <f>IF(Table1[Week]=WeekSel,"Yes","No")</f>
        <v>No</v>
      </c>
      <c r="B3068" s="15" t="str">
        <f>IF((Table1[StartDate]&gt;=Date.GraphMin)*(Table1[StartDate]&lt;=Date.GraphMax)=1,"Yes","No")</f>
        <v>No</v>
      </c>
      <c r="C3068" s="15" t="str">
        <f>IF(OR(Table1[[#This Row],[Site]]="FOOD MILLING",Table1[[#This Row],[Site]]="GODACO"), "No", "Yes")</f>
        <v>Yes</v>
      </c>
      <c r="D3068" s="40">
        <f>MAX(DATE(Table1[Year],1,1),DATE(Table1[Year],1,1)-WEEKDAY(DATE(Table1[Year],1,1),2)+(Table1[WeekNum]-1)*7+1)</f>
        <v>44585</v>
      </c>
      <c r="E3068" s="40">
        <f>MIN(DATE(Table1[Year]+1,1,0),DATE(Table1[Year],1,1)-WEEKDAY(DATE(Table1[Year],1,1),2)+Table1[WeekNum]*7)</f>
        <v>44591</v>
      </c>
      <c r="F3068" s="15">
        <v>2022</v>
      </c>
      <c r="G3068" s="15">
        <f t="shared" si="94"/>
        <v>1</v>
      </c>
      <c r="H3068" s="16">
        <v>5</v>
      </c>
      <c r="I3068" s="207" t="str">
        <f>"W" &amp;Table1[[#This Row],[WeekNum]]</f>
        <v>W5</v>
      </c>
      <c r="J3068" s="19" t="str">
        <f t="shared" si="95"/>
        <v>22-W05</v>
      </c>
      <c r="K3068" s="3" t="s">
        <v>683</v>
      </c>
      <c r="L3068" s="4"/>
      <c r="M3068" s="3" t="s">
        <v>72</v>
      </c>
      <c r="N3068" s="11" t="s">
        <v>428</v>
      </c>
      <c r="O3068" s="266" t="s">
        <v>372</v>
      </c>
      <c r="P3068" s="11" t="s">
        <v>381</v>
      </c>
      <c r="Q3068" s="11" t="s">
        <v>421</v>
      </c>
      <c r="R3068" s="3">
        <v>0</v>
      </c>
      <c r="S3068" s="3">
        <v>0</v>
      </c>
      <c r="T3068" s="206">
        <f>ABS(Table1[[#This Row],[Prod]]-Table1[[#This Row],[Planned]])</f>
        <v>0</v>
      </c>
      <c r="U3068" s="209">
        <f>IF(ABS(Table1[[#This Row],[Prod]]-Table1[[#This Row],[Planned]])&gt;Table1[[#This Row],[Planned]],0,IF(Table1[[#This Row],[Planned]]=0,0,1-ABS(Table1[[#This Row],[Prod]]-Table1[[#This Row],[Planned]])/Table1[[#This Row],[Planned]]))</f>
        <v>0</v>
      </c>
      <c r="V3068" s="6"/>
      <c r="W3068" s="11"/>
      <c r="X3068" s="27">
        <v>0</v>
      </c>
      <c r="Y3068" s="206">
        <f>Table1[[#This Row],[Prod]]</f>
        <v>0</v>
      </c>
      <c r="Z3068" s="206">
        <f>ABS(Table1[[#This Row],[Prod2]]-Table1[[#This Row],[Plan Revised]])</f>
        <v>0</v>
      </c>
      <c r="AA3068" s="209">
        <f>IF(ABS(Table1[[#This Row],[Prod2]]-Table1[[#This Row],[Plan Revised]])&gt;Table1[[#This Row],[Plan Revised]],0,IF(Table1[[#This Row],[Plan Revised]]=0,0,1-ABS(Table1[[#This Row],[Prod2]]-Table1[[#This Row],[Plan Revised]])/Table1[[#This Row],[Plan Revised]]))</f>
        <v>0</v>
      </c>
      <c r="AB3068" s="11"/>
      <c r="AC3068" s="30"/>
      <c r="AD3068"/>
      <c r="AF3068"/>
    </row>
    <row r="3069" spans="1:32">
      <c r="A3069" s="15" t="str">
        <f>IF(Table1[Week]=WeekSel,"Yes","No")</f>
        <v>No</v>
      </c>
      <c r="B3069" s="15" t="str">
        <f>IF((Table1[StartDate]&gt;=Date.GraphMin)*(Table1[StartDate]&lt;=Date.GraphMax)=1,"Yes","No")</f>
        <v>No</v>
      </c>
      <c r="C3069" s="15" t="str">
        <f>IF(OR(Table1[[#This Row],[Site]]="FOOD MILLING",Table1[[#This Row],[Site]]="GODACO"), "No", "Yes")</f>
        <v>Yes</v>
      </c>
      <c r="D3069" s="40">
        <f>MAX(DATE(Table1[Year],1,1),DATE(Table1[Year],1,1)-WEEKDAY(DATE(Table1[Year],1,1),2)+(Table1[WeekNum]-1)*7+1)</f>
        <v>44585</v>
      </c>
      <c r="E3069" s="40">
        <f>MIN(DATE(Table1[Year]+1,1,0),DATE(Table1[Year],1,1)-WEEKDAY(DATE(Table1[Year],1,1),2)+Table1[WeekNum]*7)</f>
        <v>44591</v>
      </c>
      <c r="F3069" s="15">
        <v>2022</v>
      </c>
      <c r="G3069" s="15">
        <f t="shared" si="94"/>
        <v>1</v>
      </c>
      <c r="H3069" s="16">
        <v>5</v>
      </c>
      <c r="I3069" s="207" t="str">
        <f>"W" &amp;Table1[[#This Row],[WeekNum]]</f>
        <v>W5</v>
      </c>
      <c r="J3069" s="19" t="str">
        <f t="shared" si="95"/>
        <v>22-W05</v>
      </c>
      <c r="K3069" s="3" t="s">
        <v>445</v>
      </c>
      <c r="L3069" s="4"/>
      <c r="M3069" s="3" t="s">
        <v>77</v>
      </c>
      <c r="N3069" s="11" t="s">
        <v>428</v>
      </c>
      <c r="O3069" s="266" t="s">
        <v>374</v>
      </c>
      <c r="P3069" s="11" t="s">
        <v>382</v>
      </c>
      <c r="Q3069" s="11" t="s">
        <v>421</v>
      </c>
      <c r="R3069" s="3">
        <v>0</v>
      </c>
      <c r="S3069" s="3">
        <v>0</v>
      </c>
      <c r="T3069" s="206">
        <f>ABS(Table1[[#This Row],[Prod]]-Table1[[#This Row],[Planned]])</f>
        <v>0</v>
      </c>
      <c r="U3069" s="209">
        <f>IF(ABS(Table1[[#This Row],[Prod]]-Table1[[#This Row],[Planned]])&gt;Table1[[#This Row],[Planned]],0,IF(Table1[[#This Row],[Planned]]=0,0,1-ABS(Table1[[#This Row],[Prod]]-Table1[[#This Row],[Planned]])/Table1[[#This Row],[Planned]]))</f>
        <v>0</v>
      </c>
      <c r="V3069" s="6"/>
      <c r="W3069" s="11"/>
      <c r="X3069" s="27">
        <v>0</v>
      </c>
      <c r="Y3069" s="206">
        <f>Table1[[#This Row],[Prod]]</f>
        <v>0</v>
      </c>
      <c r="Z3069" s="206">
        <f>ABS(Table1[[#This Row],[Prod2]]-Table1[[#This Row],[Plan Revised]])</f>
        <v>0</v>
      </c>
      <c r="AA3069" s="209">
        <f>IF(ABS(Table1[[#This Row],[Prod2]]-Table1[[#This Row],[Plan Revised]])&gt;Table1[[#This Row],[Plan Revised]],0,IF(Table1[[#This Row],[Plan Revised]]=0,0,1-ABS(Table1[[#This Row],[Prod2]]-Table1[[#This Row],[Plan Revised]])/Table1[[#This Row],[Plan Revised]]))</f>
        <v>0</v>
      </c>
      <c r="AB3069" s="11"/>
      <c r="AC3069" s="30"/>
      <c r="AD3069"/>
      <c r="AF3069"/>
    </row>
    <row r="3070" spans="1:32">
      <c r="A3070" s="15" t="str">
        <f>IF(Table1[Week]=WeekSel,"Yes","No")</f>
        <v>No</v>
      </c>
      <c r="B3070" s="15" t="str">
        <f>IF((Table1[StartDate]&gt;=Date.GraphMin)*(Table1[StartDate]&lt;=Date.GraphMax)=1,"Yes","No")</f>
        <v>No</v>
      </c>
      <c r="C3070" s="15" t="str">
        <f>IF(OR(Table1[[#This Row],[Site]]="FOOD MILLING",Table1[[#This Row],[Site]]="GODACO"), "No", "Yes")</f>
        <v>Yes</v>
      </c>
      <c r="D3070" s="40">
        <f>MAX(DATE(Table1[Year],1,1),DATE(Table1[Year],1,1)-WEEKDAY(DATE(Table1[Year],1,1),2)+(Table1[WeekNum]-1)*7+1)</f>
        <v>44585</v>
      </c>
      <c r="E3070" s="40">
        <f>MIN(DATE(Table1[Year]+1,1,0),DATE(Table1[Year],1,1)-WEEKDAY(DATE(Table1[Year],1,1),2)+Table1[WeekNum]*7)</f>
        <v>44591</v>
      </c>
      <c r="F3070" s="15">
        <v>2022</v>
      </c>
      <c r="G3070" s="15">
        <f t="shared" si="94"/>
        <v>1</v>
      </c>
      <c r="H3070" s="16">
        <v>5</v>
      </c>
      <c r="I3070" s="207" t="str">
        <f>"W" &amp;Table1[[#This Row],[WeekNum]]</f>
        <v>W5</v>
      </c>
      <c r="J3070" s="19" t="str">
        <f t="shared" si="95"/>
        <v>22-W05</v>
      </c>
      <c r="K3070" s="3" t="s">
        <v>586</v>
      </c>
      <c r="L3070" s="4"/>
      <c r="M3070" s="3" t="s">
        <v>77</v>
      </c>
      <c r="N3070" s="11" t="s">
        <v>428</v>
      </c>
      <c r="O3070" s="266" t="s">
        <v>374</v>
      </c>
      <c r="P3070" s="11" t="s">
        <v>410</v>
      </c>
      <c r="Q3070" s="11" t="s">
        <v>421</v>
      </c>
      <c r="R3070" s="3">
        <v>0</v>
      </c>
      <c r="S3070" s="3">
        <v>0</v>
      </c>
      <c r="T3070" s="206">
        <f>ABS(Table1[[#This Row],[Prod]]-Table1[[#This Row],[Planned]])</f>
        <v>0</v>
      </c>
      <c r="U3070" s="209">
        <f>IF(ABS(Table1[[#This Row],[Prod]]-Table1[[#This Row],[Planned]])&gt;Table1[[#This Row],[Planned]],0,IF(Table1[[#This Row],[Planned]]=0,0,1-ABS(Table1[[#This Row],[Prod]]-Table1[[#This Row],[Planned]])/Table1[[#This Row],[Planned]]))</f>
        <v>0</v>
      </c>
      <c r="V3070" s="6"/>
      <c r="W3070" s="11"/>
      <c r="X3070" s="27">
        <v>0</v>
      </c>
      <c r="Y3070" s="206">
        <f>Table1[[#This Row],[Prod]]</f>
        <v>0</v>
      </c>
      <c r="Z3070" s="206">
        <f>ABS(Table1[[#This Row],[Prod2]]-Table1[[#This Row],[Plan Revised]])</f>
        <v>0</v>
      </c>
      <c r="AA3070" s="209">
        <f>IF(ABS(Table1[[#This Row],[Prod2]]-Table1[[#This Row],[Plan Revised]])&gt;Table1[[#This Row],[Plan Revised]],0,IF(Table1[[#This Row],[Plan Revised]]=0,0,1-ABS(Table1[[#This Row],[Prod2]]-Table1[[#This Row],[Plan Revised]])/Table1[[#This Row],[Plan Revised]]))</f>
        <v>0</v>
      </c>
      <c r="AB3070" s="11"/>
      <c r="AC3070" s="30"/>
      <c r="AD3070"/>
      <c r="AF3070"/>
    </row>
    <row r="3071" spans="1:32">
      <c r="A3071" s="15" t="str">
        <f>IF(Table1[Week]=WeekSel,"Yes","No")</f>
        <v>No</v>
      </c>
      <c r="B3071" s="15" t="str">
        <f>IF((Table1[StartDate]&gt;=Date.GraphMin)*(Table1[StartDate]&lt;=Date.GraphMax)=1,"Yes","No")</f>
        <v>No</v>
      </c>
      <c r="C3071" s="15" t="str">
        <f>IF(OR(Table1[[#This Row],[Site]]="FOOD MILLING",Table1[[#This Row],[Site]]="GODACO"), "No", "Yes")</f>
        <v>Yes</v>
      </c>
      <c r="D3071" s="40">
        <f>MAX(DATE(Table1[Year],1,1),DATE(Table1[Year],1,1)-WEEKDAY(DATE(Table1[Year],1,1),2)+(Table1[WeekNum]-1)*7+1)</f>
        <v>44585</v>
      </c>
      <c r="E3071" s="40">
        <f>MIN(DATE(Table1[Year]+1,1,0),DATE(Table1[Year],1,1)-WEEKDAY(DATE(Table1[Year],1,1),2)+Table1[WeekNum]*7)</f>
        <v>44591</v>
      </c>
      <c r="F3071" s="15">
        <v>2022</v>
      </c>
      <c r="G3071" s="15">
        <f t="shared" si="94"/>
        <v>1</v>
      </c>
      <c r="H3071" s="16">
        <v>5</v>
      </c>
      <c r="I3071" s="207" t="str">
        <f>"W" &amp;Table1[[#This Row],[WeekNum]]</f>
        <v>W5</v>
      </c>
      <c r="J3071" s="19" t="str">
        <f t="shared" si="95"/>
        <v>22-W05</v>
      </c>
      <c r="K3071" s="3" t="s">
        <v>587</v>
      </c>
      <c r="L3071" s="4"/>
      <c r="M3071" s="3" t="s">
        <v>77</v>
      </c>
      <c r="N3071" s="11" t="s">
        <v>428</v>
      </c>
      <c r="O3071" s="266" t="s">
        <v>374</v>
      </c>
      <c r="P3071" s="11" t="s">
        <v>410</v>
      </c>
      <c r="Q3071" s="11" t="s">
        <v>421</v>
      </c>
      <c r="R3071" s="3">
        <v>0</v>
      </c>
      <c r="S3071" s="3">
        <v>0</v>
      </c>
      <c r="T3071" s="206">
        <f>ABS(Table1[[#This Row],[Prod]]-Table1[[#This Row],[Planned]])</f>
        <v>0</v>
      </c>
      <c r="U3071" s="209">
        <f>IF(ABS(Table1[[#This Row],[Prod]]-Table1[[#This Row],[Planned]])&gt;Table1[[#This Row],[Planned]],0,IF(Table1[[#This Row],[Planned]]=0,0,1-ABS(Table1[[#This Row],[Prod]]-Table1[[#This Row],[Planned]])/Table1[[#This Row],[Planned]]))</f>
        <v>0</v>
      </c>
      <c r="V3071" s="6"/>
      <c r="W3071" s="11"/>
      <c r="X3071" s="27">
        <v>0</v>
      </c>
      <c r="Y3071" s="206">
        <f>Table1[[#This Row],[Prod]]</f>
        <v>0</v>
      </c>
      <c r="Z3071" s="206">
        <f>ABS(Table1[[#This Row],[Prod2]]-Table1[[#This Row],[Plan Revised]])</f>
        <v>0</v>
      </c>
      <c r="AA3071" s="209">
        <f>IF(ABS(Table1[[#This Row],[Prod2]]-Table1[[#This Row],[Plan Revised]])&gt;Table1[[#This Row],[Plan Revised]],0,IF(Table1[[#This Row],[Plan Revised]]=0,0,1-ABS(Table1[[#This Row],[Prod2]]-Table1[[#This Row],[Plan Revised]])/Table1[[#This Row],[Plan Revised]]))</f>
        <v>0</v>
      </c>
      <c r="AB3071" s="11"/>
      <c r="AC3071" s="30"/>
      <c r="AD3071"/>
      <c r="AF3071"/>
    </row>
    <row r="3072" spans="1:32">
      <c r="A3072" s="15" t="str">
        <f>IF(Table1[Week]=WeekSel,"Yes","No")</f>
        <v>No</v>
      </c>
      <c r="B3072" s="15" t="str">
        <f>IF((Table1[StartDate]&gt;=Date.GraphMin)*(Table1[StartDate]&lt;=Date.GraphMax)=1,"Yes","No")</f>
        <v>No</v>
      </c>
      <c r="C3072" s="15" t="str">
        <f>IF(OR(Table1[[#This Row],[Site]]="FOOD MILLING",Table1[[#This Row],[Site]]="GODACO"), "No", "Yes")</f>
        <v>Yes</v>
      </c>
      <c r="D3072" s="40">
        <f>MAX(DATE(Table1[Year],1,1),DATE(Table1[Year],1,1)-WEEKDAY(DATE(Table1[Year],1,1),2)+(Table1[WeekNum]-1)*7+1)</f>
        <v>44585</v>
      </c>
      <c r="E3072" s="40">
        <f>MIN(DATE(Table1[Year]+1,1,0),DATE(Table1[Year],1,1)-WEEKDAY(DATE(Table1[Year],1,1),2)+Table1[WeekNum]*7)</f>
        <v>44591</v>
      </c>
      <c r="F3072" s="15">
        <v>2022</v>
      </c>
      <c r="G3072" s="15">
        <f t="shared" si="94"/>
        <v>1</v>
      </c>
      <c r="H3072" s="16">
        <v>5</v>
      </c>
      <c r="I3072" s="207" t="str">
        <f>"W" &amp;Table1[[#This Row],[WeekNum]]</f>
        <v>W5</v>
      </c>
      <c r="J3072" s="19" t="str">
        <f t="shared" si="95"/>
        <v>22-W05</v>
      </c>
      <c r="K3072" s="3" t="s">
        <v>467</v>
      </c>
      <c r="L3072" s="4"/>
      <c r="M3072" s="3" t="s">
        <v>77</v>
      </c>
      <c r="N3072" s="11" t="s">
        <v>428</v>
      </c>
      <c r="O3072" s="266" t="s">
        <v>372</v>
      </c>
      <c r="P3072" s="11" t="s">
        <v>410</v>
      </c>
      <c r="Q3072" s="11" t="s">
        <v>421</v>
      </c>
      <c r="R3072" s="3">
        <v>0</v>
      </c>
      <c r="S3072" s="3">
        <v>0</v>
      </c>
      <c r="T3072" s="206">
        <f>ABS(Table1[[#This Row],[Prod]]-Table1[[#This Row],[Planned]])</f>
        <v>0</v>
      </c>
      <c r="U3072" s="209">
        <f>IF(ABS(Table1[[#This Row],[Prod]]-Table1[[#This Row],[Planned]])&gt;Table1[[#This Row],[Planned]],0,IF(Table1[[#This Row],[Planned]]=0,0,1-ABS(Table1[[#This Row],[Prod]]-Table1[[#This Row],[Planned]])/Table1[[#This Row],[Planned]]))</f>
        <v>0</v>
      </c>
      <c r="V3072" s="6"/>
      <c r="W3072" s="11"/>
      <c r="X3072" s="27">
        <v>0</v>
      </c>
      <c r="Y3072" s="206">
        <f>Table1[[#This Row],[Prod]]</f>
        <v>0</v>
      </c>
      <c r="Z3072" s="206">
        <f>ABS(Table1[[#This Row],[Prod2]]-Table1[[#This Row],[Plan Revised]])</f>
        <v>0</v>
      </c>
      <c r="AA3072" s="209">
        <f>IF(ABS(Table1[[#This Row],[Prod2]]-Table1[[#This Row],[Plan Revised]])&gt;Table1[[#This Row],[Plan Revised]],0,IF(Table1[[#This Row],[Plan Revised]]=0,0,1-ABS(Table1[[#This Row],[Prod2]]-Table1[[#This Row],[Plan Revised]])/Table1[[#This Row],[Plan Revised]]))</f>
        <v>0</v>
      </c>
      <c r="AB3072" s="11"/>
      <c r="AC3072" s="30"/>
      <c r="AD3072"/>
      <c r="AF3072"/>
    </row>
    <row r="3073" spans="1:32">
      <c r="A3073" s="15" t="str">
        <f>IF(Table1[Week]=WeekSel,"Yes","No")</f>
        <v>No</v>
      </c>
      <c r="B3073" s="15" t="str">
        <f>IF((Table1[StartDate]&gt;=Date.GraphMin)*(Table1[StartDate]&lt;=Date.GraphMax)=1,"Yes","No")</f>
        <v>No</v>
      </c>
      <c r="C3073" s="15" t="str">
        <f>IF(OR(Table1[[#This Row],[Site]]="FOOD MILLING",Table1[[#This Row],[Site]]="GODACO"), "No", "Yes")</f>
        <v>Yes</v>
      </c>
      <c r="D3073" s="40">
        <f>MAX(DATE(Table1[Year],1,1),DATE(Table1[Year],1,1)-WEEKDAY(DATE(Table1[Year],1,1),2)+(Table1[WeekNum]-1)*7+1)</f>
        <v>44585</v>
      </c>
      <c r="E3073" s="40">
        <f>MIN(DATE(Table1[Year]+1,1,0),DATE(Table1[Year],1,1)-WEEKDAY(DATE(Table1[Year],1,1),2)+Table1[WeekNum]*7)</f>
        <v>44591</v>
      </c>
      <c r="F3073" s="15">
        <v>2022</v>
      </c>
      <c r="G3073" s="15">
        <f t="shared" si="94"/>
        <v>1</v>
      </c>
      <c r="H3073" s="16">
        <v>5</v>
      </c>
      <c r="I3073" s="207" t="str">
        <f>"W" &amp;Table1[[#This Row],[WeekNum]]</f>
        <v>W5</v>
      </c>
      <c r="J3073" s="19" t="str">
        <f t="shared" si="95"/>
        <v>22-W05</v>
      </c>
      <c r="K3073" s="3" t="s">
        <v>5</v>
      </c>
      <c r="L3073" s="4"/>
      <c r="M3073" s="3" t="s">
        <v>77</v>
      </c>
      <c r="N3073" s="11" t="s">
        <v>428</v>
      </c>
      <c r="O3073" s="266" t="s">
        <v>372</v>
      </c>
      <c r="P3073" s="11" t="s">
        <v>410</v>
      </c>
      <c r="Q3073" s="11" t="s">
        <v>421</v>
      </c>
      <c r="R3073" s="3">
        <v>0</v>
      </c>
      <c r="S3073" s="3">
        <v>0</v>
      </c>
      <c r="T3073" s="206">
        <f>ABS(Table1[[#This Row],[Prod]]-Table1[[#This Row],[Planned]])</f>
        <v>0</v>
      </c>
      <c r="U3073" s="209">
        <f>IF(ABS(Table1[[#This Row],[Prod]]-Table1[[#This Row],[Planned]])&gt;Table1[[#This Row],[Planned]],0,IF(Table1[[#This Row],[Planned]]=0,0,1-ABS(Table1[[#This Row],[Prod]]-Table1[[#This Row],[Planned]])/Table1[[#This Row],[Planned]]))</f>
        <v>0</v>
      </c>
      <c r="V3073" s="6"/>
      <c r="W3073" s="11"/>
      <c r="X3073" s="27">
        <v>0</v>
      </c>
      <c r="Y3073" s="206">
        <f>Table1[[#This Row],[Prod]]</f>
        <v>0</v>
      </c>
      <c r="Z3073" s="206">
        <f>ABS(Table1[[#This Row],[Prod2]]-Table1[[#This Row],[Plan Revised]])</f>
        <v>0</v>
      </c>
      <c r="AA3073" s="209">
        <f>IF(ABS(Table1[[#This Row],[Prod2]]-Table1[[#This Row],[Plan Revised]])&gt;Table1[[#This Row],[Plan Revised]],0,IF(Table1[[#This Row],[Plan Revised]]=0,0,1-ABS(Table1[[#This Row],[Prod2]]-Table1[[#This Row],[Plan Revised]])/Table1[[#This Row],[Plan Revised]]))</f>
        <v>0</v>
      </c>
      <c r="AB3073" s="11"/>
      <c r="AC3073" s="30"/>
      <c r="AD3073"/>
      <c r="AF3073"/>
    </row>
    <row r="3074" spans="1:32">
      <c r="A3074" s="15" t="str">
        <f>IF(Table1[Week]=WeekSel,"Yes","No")</f>
        <v>No</v>
      </c>
      <c r="B3074" s="15" t="str">
        <f>IF((Table1[StartDate]&gt;=Date.GraphMin)*(Table1[StartDate]&lt;=Date.GraphMax)=1,"Yes","No")</f>
        <v>No</v>
      </c>
      <c r="C3074" s="15" t="str">
        <f>IF(OR(Table1[[#This Row],[Site]]="FOOD MILLING",Table1[[#This Row],[Site]]="GODACO"), "No", "Yes")</f>
        <v>Yes</v>
      </c>
      <c r="D3074" s="40">
        <f>MAX(DATE(Table1[Year],1,1),DATE(Table1[Year],1,1)-WEEKDAY(DATE(Table1[Year],1,1),2)+(Table1[WeekNum]-1)*7+1)</f>
        <v>44585</v>
      </c>
      <c r="E3074" s="40">
        <f>MIN(DATE(Table1[Year]+1,1,0),DATE(Table1[Year],1,1)-WEEKDAY(DATE(Table1[Year],1,1),2)+Table1[WeekNum]*7)</f>
        <v>44591</v>
      </c>
      <c r="F3074" s="15">
        <v>2022</v>
      </c>
      <c r="G3074" s="15">
        <f t="shared" ref="G3074:G3137" si="96">MONTH(DATE(F3074,1,H3074*7-2)-WEEKDAY(DATE(H3074,1,2)))</f>
        <v>1</v>
      </c>
      <c r="H3074" s="16">
        <v>5</v>
      </c>
      <c r="I3074" s="207" t="str">
        <f>"W" &amp;Table1[[#This Row],[WeekNum]]</f>
        <v>W5</v>
      </c>
      <c r="J3074" s="19" t="str">
        <f t="shared" ref="J3074:J3137" si="97">RIGHT(F3074,2)&amp;"-"&amp;TEXT(H3074,"W00")</f>
        <v>22-W05</v>
      </c>
      <c r="K3074" s="3" t="s">
        <v>6</v>
      </c>
      <c r="L3074" s="4"/>
      <c r="M3074" s="3" t="s">
        <v>77</v>
      </c>
      <c r="N3074" s="11" t="s">
        <v>428</v>
      </c>
      <c r="O3074" s="266" t="s">
        <v>372</v>
      </c>
      <c r="P3074" s="11" t="s">
        <v>410</v>
      </c>
      <c r="Q3074" s="11" t="s">
        <v>421</v>
      </c>
      <c r="R3074" s="3">
        <v>0</v>
      </c>
      <c r="S3074" s="3">
        <v>0</v>
      </c>
      <c r="T3074" s="206">
        <f>ABS(Table1[[#This Row],[Prod]]-Table1[[#This Row],[Planned]])</f>
        <v>0</v>
      </c>
      <c r="U3074" s="209">
        <f>IF(ABS(Table1[[#This Row],[Prod]]-Table1[[#This Row],[Planned]])&gt;Table1[[#This Row],[Planned]],0,IF(Table1[[#This Row],[Planned]]=0,0,1-ABS(Table1[[#This Row],[Prod]]-Table1[[#This Row],[Planned]])/Table1[[#This Row],[Planned]]))</f>
        <v>0</v>
      </c>
      <c r="V3074" s="6"/>
      <c r="W3074" s="11"/>
      <c r="X3074" s="27">
        <v>0</v>
      </c>
      <c r="Y3074" s="206">
        <f>Table1[[#This Row],[Prod]]</f>
        <v>0</v>
      </c>
      <c r="Z3074" s="206">
        <f>ABS(Table1[[#This Row],[Prod2]]-Table1[[#This Row],[Plan Revised]])</f>
        <v>0</v>
      </c>
      <c r="AA3074" s="209">
        <f>IF(ABS(Table1[[#This Row],[Prod2]]-Table1[[#This Row],[Plan Revised]])&gt;Table1[[#This Row],[Plan Revised]],0,IF(Table1[[#This Row],[Plan Revised]]=0,0,1-ABS(Table1[[#This Row],[Prod2]]-Table1[[#This Row],[Plan Revised]])/Table1[[#This Row],[Plan Revised]]))</f>
        <v>0</v>
      </c>
      <c r="AB3074" s="11"/>
      <c r="AC3074" s="30"/>
      <c r="AD3074"/>
      <c r="AF3074"/>
    </row>
    <row r="3075" spans="1:32">
      <c r="A3075" s="15" t="str">
        <f>IF(Table1[Week]=WeekSel,"Yes","No")</f>
        <v>No</v>
      </c>
      <c r="B3075" s="15" t="str">
        <f>IF((Table1[StartDate]&gt;=Date.GraphMin)*(Table1[StartDate]&lt;=Date.GraphMax)=1,"Yes","No")</f>
        <v>No</v>
      </c>
      <c r="C3075" s="15" t="str">
        <f>IF(OR(Table1[[#This Row],[Site]]="FOOD MILLING",Table1[[#This Row],[Site]]="GODACO"), "No", "Yes")</f>
        <v>Yes</v>
      </c>
      <c r="D3075" s="40">
        <f>MAX(DATE(Table1[Year],1,1),DATE(Table1[Year],1,1)-WEEKDAY(DATE(Table1[Year],1,1),2)+(Table1[WeekNum]-1)*7+1)</f>
        <v>44585</v>
      </c>
      <c r="E3075" s="40">
        <f>MIN(DATE(Table1[Year]+1,1,0),DATE(Table1[Year],1,1)-WEEKDAY(DATE(Table1[Year],1,1),2)+Table1[WeekNum]*7)</f>
        <v>44591</v>
      </c>
      <c r="F3075" s="15">
        <v>2022</v>
      </c>
      <c r="G3075" s="15">
        <f t="shared" si="96"/>
        <v>1</v>
      </c>
      <c r="H3075" s="16">
        <v>5</v>
      </c>
      <c r="I3075" s="207" t="str">
        <f>"W" &amp;Table1[[#This Row],[WeekNum]]</f>
        <v>W5</v>
      </c>
      <c r="J3075" s="19" t="str">
        <f t="shared" si="97"/>
        <v>22-W05</v>
      </c>
      <c r="K3075" s="3" t="s">
        <v>36</v>
      </c>
      <c r="L3075" s="4"/>
      <c r="M3075" s="3" t="s">
        <v>77</v>
      </c>
      <c r="N3075" s="11" t="s">
        <v>428</v>
      </c>
      <c r="O3075" s="266" t="s">
        <v>372</v>
      </c>
      <c r="P3075" s="11" t="s">
        <v>410</v>
      </c>
      <c r="Q3075" s="11" t="s">
        <v>421</v>
      </c>
      <c r="R3075" s="3">
        <v>0</v>
      </c>
      <c r="S3075" s="3">
        <v>0</v>
      </c>
      <c r="T3075" s="206">
        <f>ABS(Table1[[#This Row],[Prod]]-Table1[[#This Row],[Planned]])</f>
        <v>0</v>
      </c>
      <c r="U3075" s="209">
        <f>IF(ABS(Table1[[#This Row],[Prod]]-Table1[[#This Row],[Planned]])&gt;Table1[[#This Row],[Planned]],0,IF(Table1[[#This Row],[Planned]]=0,0,1-ABS(Table1[[#This Row],[Prod]]-Table1[[#This Row],[Planned]])/Table1[[#This Row],[Planned]]))</f>
        <v>0</v>
      </c>
      <c r="V3075" s="6"/>
      <c r="W3075" s="11"/>
      <c r="X3075" s="27">
        <v>0</v>
      </c>
      <c r="Y3075" s="206">
        <f>Table1[[#This Row],[Prod]]</f>
        <v>0</v>
      </c>
      <c r="Z3075" s="206">
        <f>ABS(Table1[[#This Row],[Prod2]]-Table1[[#This Row],[Plan Revised]])</f>
        <v>0</v>
      </c>
      <c r="AA3075" s="209">
        <f>IF(ABS(Table1[[#This Row],[Prod2]]-Table1[[#This Row],[Plan Revised]])&gt;Table1[[#This Row],[Plan Revised]],0,IF(Table1[[#This Row],[Plan Revised]]=0,0,1-ABS(Table1[[#This Row],[Prod2]]-Table1[[#This Row],[Plan Revised]])/Table1[[#This Row],[Plan Revised]]))</f>
        <v>0</v>
      </c>
      <c r="AB3075" s="11"/>
      <c r="AC3075" s="30"/>
      <c r="AD3075"/>
      <c r="AF3075"/>
    </row>
    <row r="3076" spans="1:32">
      <c r="A3076" s="15" t="str">
        <f>IF(Table1[Week]=WeekSel,"Yes","No")</f>
        <v>No</v>
      </c>
      <c r="B3076" s="15" t="str">
        <f>IF((Table1[StartDate]&gt;=Date.GraphMin)*(Table1[StartDate]&lt;=Date.GraphMax)=1,"Yes","No")</f>
        <v>No</v>
      </c>
      <c r="C3076" s="15" t="str">
        <f>IF(OR(Table1[[#This Row],[Site]]="FOOD MILLING",Table1[[#This Row],[Site]]="GODACO"), "No", "Yes")</f>
        <v>Yes</v>
      </c>
      <c r="D3076" s="40">
        <f>MAX(DATE(Table1[Year],1,1),DATE(Table1[Year],1,1)-WEEKDAY(DATE(Table1[Year],1,1),2)+(Table1[WeekNum]-1)*7+1)</f>
        <v>44585</v>
      </c>
      <c r="E3076" s="40">
        <f>MIN(DATE(Table1[Year]+1,1,0),DATE(Table1[Year],1,1)-WEEKDAY(DATE(Table1[Year],1,1),2)+Table1[WeekNum]*7)</f>
        <v>44591</v>
      </c>
      <c r="F3076" s="15">
        <v>2022</v>
      </c>
      <c r="G3076" s="15">
        <f t="shared" si="96"/>
        <v>1</v>
      </c>
      <c r="H3076" s="16">
        <v>5</v>
      </c>
      <c r="I3076" s="207" t="str">
        <f>"W" &amp;Table1[[#This Row],[WeekNum]]</f>
        <v>W5</v>
      </c>
      <c r="J3076" s="19" t="str">
        <f t="shared" si="97"/>
        <v>22-W05</v>
      </c>
      <c r="K3076" s="3" t="s">
        <v>32</v>
      </c>
      <c r="L3076" s="4"/>
      <c r="M3076" s="3" t="s">
        <v>77</v>
      </c>
      <c r="N3076" s="11" t="s">
        <v>428</v>
      </c>
      <c r="O3076" s="266" t="s">
        <v>374</v>
      </c>
      <c r="P3076" s="11" t="s">
        <v>410</v>
      </c>
      <c r="Q3076" s="11" t="s">
        <v>421</v>
      </c>
      <c r="R3076" s="3">
        <v>0</v>
      </c>
      <c r="S3076" s="3">
        <v>0</v>
      </c>
      <c r="T3076" s="206">
        <f>ABS(Table1[[#This Row],[Prod]]-Table1[[#This Row],[Planned]])</f>
        <v>0</v>
      </c>
      <c r="U3076" s="209">
        <f>IF(ABS(Table1[[#This Row],[Prod]]-Table1[[#This Row],[Planned]])&gt;Table1[[#This Row],[Planned]],0,IF(Table1[[#This Row],[Planned]]=0,0,1-ABS(Table1[[#This Row],[Prod]]-Table1[[#This Row],[Planned]])/Table1[[#This Row],[Planned]]))</f>
        <v>0</v>
      </c>
      <c r="V3076" s="6"/>
      <c r="W3076" s="11"/>
      <c r="X3076" s="27">
        <v>0</v>
      </c>
      <c r="Y3076" s="206">
        <f>Table1[[#This Row],[Prod]]</f>
        <v>0</v>
      </c>
      <c r="Z3076" s="206">
        <f>ABS(Table1[[#This Row],[Prod2]]-Table1[[#This Row],[Plan Revised]])</f>
        <v>0</v>
      </c>
      <c r="AA3076" s="209">
        <f>IF(ABS(Table1[[#This Row],[Prod2]]-Table1[[#This Row],[Plan Revised]])&gt;Table1[[#This Row],[Plan Revised]],0,IF(Table1[[#This Row],[Plan Revised]]=0,0,1-ABS(Table1[[#This Row],[Prod2]]-Table1[[#This Row],[Plan Revised]])/Table1[[#This Row],[Plan Revised]]))</f>
        <v>0</v>
      </c>
      <c r="AB3076" s="11"/>
      <c r="AC3076" s="30"/>
      <c r="AD3076"/>
      <c r="AF3076"/>
    </row>
    <row r="3077" spans="1:32">
      <c r="A3077" s="15" t="str">
        <f>IF(Table1[Week]=WeekSel,"Yes","No")</f>
        <v>No</v>
      </c>
      <c r="B3077" s="15" t="str">
        <f>IF((Table1[StartDate]&gt;=Date.GraphMin)*(Table1[StartDate]&lt;=Date.GraphMax)=1,"Yes","No")</f>
        <v>No</v>
      </c>
      <c r="C3077" s="15" t="str">
        <f>IF(OR(Table1[[#This Row],[Site]]="FOOD MILLING",Table1[[#This Row],[Site]]="GODACO"), "No", "Yes")</f>
        <v>Yes</v>
      </c>
      <c r="D3077" s="40">
        <f>MAX(DATE(Table1[Year],1,1),DATE(Table1[Year],1,1)-WEEKDAY(DATE(Table1[Year],1,1),2)+(Table1[WeekNum]-1)*7+1)</f>
        <v>44585</v>
      </c>
      <c r="E3077" s="40">
        <f>MIN(DATE(Table1[Year]+1,1,0),DATE(Table1[Year],1,1)-WEEKDAY(DATE(Table1[Year],1,1),2)+Table1[WeekNum]*7)</f>
        <v>44591</v>
      </c>
      <c r="F3077" s="15">
        <v>2022</v>
      </c>
      <c r="G3077" s="15">
        <f t="shared" si="96"/>
        <v>1</v>
      </c>
      <c r="H3077" s="16">
        <v>5</v>
      </c>
      <c r="I3077" s="207" t="str">
        <f>"W" &amp;Table1[[#This Row],[WeekNum]]</f>
        <v>W5</v>
      </c>
      <c r="J3077" s="19" t="str">
        <f t="shared" si="97"/>
        <v>22-W05</v>
      </c>
      <c r="K3077" s="3" t="s">
        <v>7</v>
      </c>
      <c r="L3077" s="4"/>
      <c r="M3077" s="3" t="s">
        <v>77</v>
      </c>
      <c r="N3077" s="11" t="s">
        <v>428</v>
      </c>
      <c r="O3077" s="266" t="s">
        <v>372</v>
      </c>
      <c r="P3077" s="11" t="s">
        <v>383</v>
      </c>
      <c r="Q3077" s="11" t="s">
        <v>421</v>
      </c>
      <c r="R3077" s="3">
        <v>0</v>
      </c>
      <c r="S3077" s="3">
        <v>0</v>
      </c>
      <c r="T3077" s="206">
        <f>ABS(Table1[[#This Row],[Prod]]-Table1[[#This Row],[Planned]])</f>
        <v>0</v>
      </c>
      <c r="U3077" s="209">
        <f>IF(ABS(Table1[[#This Row],[Prod]]-Table1[[#This Row],[Planned]])&gt;Table1[[#This Row],[Planned]],0,IF(Table1[[#This Row],[Planned]]=0,0,1-ABS(Table1[[#This Row],[Prod]]-Table1[[#This Row],[Planned]])/Table1[[#This Row],[Planned]]))</f>
        <v>0</v>
      </c>
      <c r="V3077" s="6"/>
      <c r="W3077" s="11"/>
      <c r="X3077" s="27">
        <v>0</v>
      </c>
      <c r="Y3077" s="206">
        <f>Table1[[#This Row],[Prod]]</f>
        <v>0</v>
      </c>
      <c r="Z3077" s="206">
        <f>ABS(Table1[[#This Row],[Prod2]]-Table1[[#This Row],[Plan Revised]])</f>
        <v>0</v>
      </c>
      <c r="AA3077" s="209">
        <f>IF(ABS(Table1[[#This Row],[Prod2]]-Table1[[#This Row],[Plan Revised]])&gt;Table1[[#This Row],[Plan Revised]],0,IF(Table1[[#This Row],[Plan Revised]]=0,0,1-ABS(Table1[[#This Row],[Prod2]]-Table1[[#This Row],[Plan Revised]])/Table1[[#This Row],[Plan Revised]]))</f>
        <v>0</v>
      </c>
      <c r="AB3077" s="11"/>
      <c r="AC3077" s="30"/>
      <c r="AD3077"/>
      <c r="AF3077"/>
    </row>
    <row r="3078" spans="1:32">
      <c r="A3078" s="15" t="str">
        <f>IF(Table1[Week]=WeekSel,"Yes","No")</f>
        <v>No</v>
      </c>
      <c r="B3078" s="15" t="str">
        <f>IF((Table1[StartDate]&gt;=Date.GraphMin)*(Table1[StartDate]&lt;=Date.GraphMax)=1,"Yes","No")</f>
        <v>No</v>
      </c>
      <c r="C3078" s="15" t="str">
        <f>IF(OR(Table1[[#This Row],[Site]]="FOOD MILLING",Table1[[#This Row],[Site]]="GODACO"), "No", "Yes")</f>
        <v>Yes</v>
      </c>
      <c r="D3078" s="40">
        <f>MAX(DATE(Table1[Year],1,1),DATE(Table1[Year],1,1)-WEEKDAY(DATE(Table1[Year],1,1),2)+(Table1[WeekNum]-1)*7+1)</f>
        <v>44585</v>
      </c>
      <c r="E3078" s="40">
        <f>MIN(DATE(Table1[Year]+1,1,0),DATE(Table1[Year],1,1)-WEEKDAY(DATE(Table1[Year],1,1),2)+Table1[WeekNum]*7)</f>
        <v>44591</v>
      </c>
      <c r="F3078" s="15">
        <v>2022</v>
      </c>
      <c r="G3078" s="15">
        <f t="shared" si="96"/>
        <v>1</v>
      </c>
      <c r="H3078" s="16">
        <v>5</v>
      </c>
      <c r="I3078" s="207" t="str">
        <f>"W" &amp;Table1[[#This Row],[WeekNum]]</f>
        <v>W5</v>
      </c>
      <c r="J3078" s="19" t="str">
        <f t="shared" si="97"/>
        <v>22-W05</v>
      </c>
      <c r="K3078" s="3" t="s">
        <v>8</v>
      </c>
      <c r="L3078" s="4"/>
      <c r="M3078" s="3" t="s">
        <v>77</v>
      </c>
      <c r="N3078" s="11" t="s">
        <v>428</v>
      </c>
      <c r="O3078" s="266" t="s">
        <v>372</v>
      </c>
      <c r="P3078" s="11" t="s">
        <v>410</v>
      </c>
      <c r="Q3078" s="11" t="s">
        <v>421</v>
      </c>
      <c r="R3078" s="3">
        <v>0</v>
      </c>
      <c r="S3078" s="3">
        <v>0</v>
      </c>
      <c r="T3078" s="206">
        <f>ABS(Table1[[#This Row],[Prod]]-Table1[[#This Row],[Planned]])</f>
        <v>0</v>
      </c>
      <c r="U3078" s="209">
        <f>IF(ABS(Table1[[#This Row],[Prod]]-Table1[[#This Row],[Planned]])&gt;Table1[[#This Row],[Planned]],0,IF(Table1[[#This Row],[Planned]]=0,0,1-ABS(Table1[[#This Row],[Prod]]-Table1[[#This Row],[Planned]])/Table1[[#This Row],[Planned]]))</f>
        <v>0</v>
      </c>
      <c r="V3078" s="6"/>
      <c r="W3078" s="11"/>
      <c r="X3078" s="27">
        <v>0</v>
      </c>
      <c r="Y3078" s="206">
        <f>Table1[[#This Row],[Prod]]</f>
        <v>0</v>
      </c>
      <c r="Z3078" s="206">
        <f>ABS(Table1[[#This Row],[Prod2]]-Table1[[#This Row],[Plan Revised]])</f>
        <v>0</v>
      </c>
      <c r="AA3078" s="209">
        <f>IF(ABS(Table1[[#This Row],[Prod2]]-Table1[[#This Row],[Plan Revised]])&gt;Table1[[#This Row],[Plan Revised]],0,IF(Table1[[#This Row],[Plan Revised]]=0,0,1-ABS(Table1[[#This Row],[Prod2]]-Table1[[#This Row],[Plan Revised]])/Table1[[#This Row],[Plan Revised]]))</f>
        <v>0</v>
      </c>
      <c r="AB3078" s="11"/>
      <c r="AC3078" s="30"/>
      <c r="AD3078"/>
      <c r="AF3078"/>
    </row>
    <row r="3079" spans="1:32">
      <c r="A3079" s="15" t="str">
        <f>IF(Table1[Week]=WeekSel,"Yes","No")</f>
        <v>No</v>
      </c>
      <c r="B3079" s="15" t="str">
        <f>IF((Table1[StartDate]&gt;=Date.GraphMin)*(Table1[StartDate]&lt;=Date.GraphMax)=1,"Yes","No")</f>
        <v>No</v>
      </c>
      <c r="C3079" s="15" t="str">
        <f>IF(OR(Table1[[#This Row],[Site]]="FOOD MILLING",Table1[[#This Row],[Site]]="GODACO"), "No", "Yes")</f>
        <v>Yes</v>
      </c>
      <c r="D3079" s="40">
        <f>MAX(DATE(Table1[Year],1,1),DATE(Table1[Year],1,1)-WEEKDAY(DATE(Table1[Year],1,1),2)+(Table1[WeekNum]-1)*7+1)</f>
        <v>44585</v>
      </c>
      <c r="E3079" s="40">
        <f>MIN(DATE(Table1[Year]+1,1,0),DATE(Table1[Year],1,1)-WEEKDAY(DATE(Table1[Year],1,1),2)+Table1[WeekNum]*7)</f>
        <v>44591</v>
      </c>
      <c r="F3079" s="15">
        <v>2022</v>
      </c>
      <c r="G3079" s="15">
        <f t="shared" si="96"/>
        <v>1</v>
      </c>
      <c r="H3079" s="16">
        <v>5</v>
      </c>
      <c r="I3079" s="207" t="str">
        <f>"W" &amp;Table1[[#This Row],[WeekNum]]</f>
        <v>W5</v>
      </c>
      <c r="J3079" s="19" t="str">
        <f t="shared" si="97"/>
        <v>22-W05</v>
      </c>
      <c r="K3079" s="3" t="s">
        <v>4</v>
      </c>
      <c r="L3079" s="4"/>
      <c r="M3079" s="3" t="s">
        <v>77</v>
      </c>
      <c r="N3079" s="11" t="s">
        <v>428</v>
      </c>
      <c r="O3079" s="266" t="s">
        <v>374</v>
      </c>
      <c r="P3079" s="11" t="s">
        <v>410</v>
      </c>
      <c r="Q3079" s="11" t="s">
        <v>421</v>
      </c>
      <c r="R3079" s="3">
        <v>0</v>
      </c>
      <c r="S3079" s="3">
        <v>0</v>
      </c>
      <c r="T3079" s="206">
        <f>ABS(Table1[[#This Row],[Prod]]-Table1[[#This Row],[Planned]])</f>
        <v>0</v>
      </c>
      <c r="U3079" s="209">
        <f>IF(ABS(Table1[[#This Row],[Prod]]-Table1[[#This Row],[Planned]])&gt;Table1[[#This Row],[Planned]],0,IF(Table1[[#This Row],[Planned]]=0,0,1-ABS(Table1[[#This Row],[Prod]]-Table1[[#This Row],[Planned]])/Table1[[#This Row],[Planned]]))</f>
        <v>0</v>
      </c>
      <c r="V3079" s="6"/>
      <c r="W3079" s="11"/>
      <c r="X3079" s="27">
        <v>0</v>
      </c>
      <c r="Y3079" s="206">
        <f>Table1[[#This Row],[Prod]]</f>
        <v>0</v>
      </c>
      <c r="Z3079" s="206">
        <f>ABS(Table1[[#This Row],[Prod2]]-Table1[[#This Row],[Plan Revised]])</f>
        <v>0</v>
      </c>
      <c r="AA3079" s="209">
        <f>IF(ABS(Table1[[#This Row],[Prod2]]-Table1[[#This Row],[Plan Revised]])&gt;Table1[[#This Row],[Plan Revised]],0,IF(Table1[[#This Row],[Plan Revised]]=0,0,1-ABS(Table1[[#This Row],[Prod2]]-Table1[[#This Row],[Plan Revised]])/Table1[[#This Row],[Plan Revised]]))</f>
        <v>0</v>
      </c>
      <c r="AB3079" s="11"/>
      <c r="AC3079" s="30"/>
      <c r="AD3079"/>
      <c r="AF3079"/>
    </row>
    <row r="3080" spans="1:32">
      <c r="A3080" s="15" t="str">
        <f>IF(Table1[Week]=WeekSel,"Yes","No")</f>
        <v>No</v>
      </c>
      <c r="B3080" s="15" t="str">
        <f>IF((Table1[StartDate]&gt;=Date.GraphMin)*(Table1[StartDate]&lt;=Date.GraphMax)=1,"Yes","No")</f>
        <v>No</v>
      </c>
      <c r="C3080" s="15" t="str">
        <f>IF(OR(Table1[[#This Row],[Site]]="FOOD MILLING",Table1[[#This Row],[Site]]="GODACO"), "No", "Yes")</f>
        <v>Yes</v>
      </c>
      <c r="D3080" s="40">
        <f>MAX(DATE(Table1[Year],1,1),DATE(Table1[Year],1,1)-WEEKDAY(DATE(Table1[Year],1,1),2)+(Table1[WeekNum]-1)*7+1)</f>
        <v>44585</v>
      </c>
      <c r="E3080" s="40">
        <f>MIN(DATE(Table1[Year]+1,1,0),DATE(Table1[Year],1,1)-WEEKDAY(DATE(Table1[Year],1,1),2)+Table1[WeekNum]*7)</f>
        <v>44591</v>
      </c>
      <c r="F3080" s="15">
        <v>2022</v>
      </c>
      <c r="G3080" s="15">
        <f t="shared" si="96"/>
        <v>1</v>
      </c>
      <c r="H3080" s="16">
        <v>5</v>
      </c>
      <c r="I3080" s="207" t="str">
        <f>"W" &amp;Table1[[#This Row],[WeekNum]]</f>
        <v>W5</v>
      </c>
      <c r="J3080" s="19" t="str">
        <f t="shared" si="97"/>
        <v>22-W05</v>
      </c>
      <c r="K3080" s="3" t="s">
        <v>23</v>
      </c>
      <c r="L3080" s="4"/>
      <c r="M3080" s="3" t="s">
        <v>77</v>
      </c>
      <c r="N3080" s="11" t="s">
        <v>428</v>
      </c>
      <c r="O3080" s="266" t="s">
        <v>372</v>
      </c>
      <c r="P3080" s="11" t="s">
        <v>410</v>
      </c>
      <c r="Q3080" s="11" t="s">
        <v>421</v>
      </c>
      <c r="R3080" s="3">
        <v>0</v>
      </c>
      <c r="S3080" s="3">
        <v>0</v>
      </c>
      <c r="T3080" s="206">
        <f>ABS(Table1[[#This Row],[Prod]]-Table1[[#This Row],[Planned]])</f>
        <v>0</v>
      </c>
      <c r="U3080" s="209">
        <f>IF(ABS(Table1[[#This Row],[Prod]]-Table1[[#This Row],[Planned]])&gt;Table1[[#This Row],[Planned]],0,IF(Table1[[#This Row],[Planned]]=0,0,1-ABS(Table1[[#This Row],[Prod]]-Table1[[#This Row],[Planned]])/Table1[[#This Row],[Planned]]))</f>
        <v>0</v>
      </c>
      <c r="V3080" s="6"/>
      <c r="W3080" s="11"/>
      <c r="X3080" s="27">
        <v>0</v>
      </c>
      <c r="Y3080" s="206">
        <f>Table1[[#This Row],[Prod]]</f>
        <v>0</v>
      </c>
      <c r="Z3080" s="206">
        <f>ABS(Table1[[#This Row],[Prod2]]-Table1[[#This Row],[Plan Revised]])</f>
        <v>0</v>
      </c>
      <c r="AA3080" s="209">
        <f>IF(ABS(Table1[[#This Row],[Prod2]]-Table1[[#This Row],[Plan Revised]])&gt;Table1[[#This Row],[Plan Revised]],0,IF(Table1[[#This Row],[Plan Revised]]=0,0,1-ABS(Table1[[#This Row],[Prod2]]-Table1[[#This Row],[Plan Revised]])/Table1[[#This Row],[Plan Revised]]))</f>
        <v>0</v>
      </c>
      <c r="AB3080" s="11"/>
      <c r="AC3080" s="30"/>
      <c r="AD3080"/>
      <c r="AF3080"/>
    </row>
    <row r="3081" spans="1:32">
      <c r="A3081" s="15" t="str">
        <f>IF(Table1[Week]=WeekSel,"Yes","No")</f>
        <v>No</v>
      </c>
      <c r="B3081" s="15" t="str">
        <f>IF((Table1[StartDate]&gt;=Date.GraphMin)*(Table1[StartDate]&lt;=Date.GraphMax)=1,"Yes","No")</f>
        <v>No</v>
      </c>
      <c r="C3081" s="15" t="str">
        <f>IF(OR(Table1[[#This Row],[Site]]="FOOD MILLING",Table1[[#This Row],[Site]]="GODACO"), "No", "Yes")</f>
        <v>Yes</v>
      </c>
      <c r="D3081" s="40">
        <f>MAX(DATE(Table1[Year],1,1),DATE(Table1[Year],1,1)-WEEKDAY(DATE(Table1[Year],1,1),2)+(Table1[WeekNum]-1)*7+1)</f>
        <v>44585</v>
      </c>
      <c r="E3081" s="40">
        <f>MIN(DATE(Table1[Year]+1,1,0),DATE(Table1[Year],1,1)-WEEKDAY(DATE(Table1[Year],1,1),2)+Table1[WeekNum]*7)</f>
        <v>44591</v>
      </c>
      <c r="F3081" s="15">
        <v>2022</v>
      </c>
      <c r="G3081" s="15">
        <f t="shared" si="96"/>
        <v>1</v>
      </c>
      <c r="H3081" s="16">
        <v>5</v>
      </c>
      <c r="I3081" s="207" t="str">
        <f>"W" &amp;Table1[[#This Row],[WeekNum]]</f>
        <v>W5</v>
      </c>
      <c r="J3081" s="19" t="str">
        <f t="shared" si="97"/>
        <v>22-W05</v>
      </c>
      <c r="K3081" s="3" t="s">
        <v>31</v>
      </c>
      <c r="L3081" s="4"/>
      <c r="M3081" s="3" t="s">
        <v>77</v>
      </c>
      <c r="N3081" s="11" t="s">
        <v>428</v>
      </c>
      <c r="O3081" s="266" t="s">
        <v>374</v>
      </c>
      <c r="P3081" s="11" t="s">
        <v>382</v>
      </c>
      <c r="Q3081" s="11" t="s">
        <v>421</v>
      </c>
      <c r="R3081" s="3">
        <v>151800</v>
      </c>
      <c r="S3081" s="3">
        <v>157498.88</v>
      </c>
      <c r="T3081" s="206">
        <f>ABS(Table1[[#This Row],[Prod]]-Table1[[#This Row],[Planned]])</f>
        <v>5698.8800000000047</v>
      </c>
      <c r="U3081" s="209">
        <f>IF(ABS(Table1[[#This Row],[Prod]]-Table1[[#This Row],[Planned]])&gt;Table1[[#This Row],[Planned]],0,IF(Table1[[#This Row],[Planned]]=0,0,1-ABS(Table1[[#This Row],[Prod]]-Table1[[#This Row],[Planned]])/Table1[[#This Row],[Planned]]))</f>
        <v>0.96245797101449271</v>
      </c>
      <c r="V3081" s="6"/>
      <c r="W3081" s="11"/>
      <c r="X3081" s="27">
        <v>151800</v>
      </c>
      <c r="Y3081" s="206">
        <f>Table1[[#This Row],[Prod]]</f>
        <v>157498.88</v>
      </c>
      <c r="Z3081" s="206">
        <f>ABS(Table1[[#This Row],[Prod2]]-Table1[[#This Row],[Plan Revised]])</f>
        <v>5698.8800000000047</v>
      </c>
      <c r="AA3081" s="209">
        <f>IF(ABS(Table1[[#This Row],[Prod2]]-Table1[[#This Row],[Plan Revised]])&gt;Table1[[#This Row],[Plan Revised]],0,IF(Table1[[#This Row],[Plan Revised]]=0,0,1-ABS(Table1[[#This Row],[Prod2]]-Table1[[#This Row],[Plan Revised]])/Table1[[#This Row],[Plan Revised]]))</f>
        <v>0.96245797101449271</v>
      </c>
      <c r="AB3081" s="11"/>
      <c r="AC3081" s="30"/>
      <c r="AD3081"/>
      <c r="AF3081"/>
    </row>
    <row r="3082" spans="1:32">
      <c r="A3082" s="15" t="str">
        <f>IF(Table1[Week]=WeekSel,"Yes","No")</f>
        <v>No</v>
      </c>
      <c r="B3082" s="15" t="str">
        <f>IF((Table1[StartDate]&gt;=Date.GraphMin)*(Table1[StartDate]&lt;=Date.GraphMax)=1,"Yes","No")</f>
        <v>No</v>
      </c>
      <c r="C3082" s="15" t="str">
        <f>IF(OR(Table1[[#This Row],[Site]]="FOOD MILLING",Table1[[#This Row],[Site]]="GODACO"), "No", "Yes")</f>
        <v>Yes</v>
      </c>
      <c r="D3082" s="40">
        <f>MAX(DATE(Table1[Year],1,1),DATE(Table1[Year],1,1)-WEEKDAY(DATE(Table1[Year],1,1),2)+(Table1[WeekNum]-1)*7+1)</f>
        <v>44585</v>
      </c>
      <c r="E3082" s="40">
        <f>MIN(DATE(Table1[Year]+1,1,0),DATE(Table1[Year],1,1)-WEEKDAY(DATE(Table1[Year],1,1),2)+Table1[WeekNum]*7)</f>
        <v>44591</v>
      </c>
      <c r="F3082" s="15">
        <v>2022</v>
      </c>
      <c r="G3082" s="15">
        <f t="shared" si="96"/>
        <v>1</v>
      </c>
      <c r="H3082" s="16">
        <v>5</v>
      </c>
      <c r="I3082" s="207" t="str">
        <f>"W" &amp;Table1[[#This Row],[WeekNum]]</f>
        <v>W5</v>
      </c>
      <c r="J3082" s="19" t="str">
        <f t="shared" si="97"/>
        <v>22-W05</v>
      </c>
      <c r="K3082" s="3" t="s">
        <v>34</v>
      </c>
      <c r="L3082" s="4"/>
      <c r="M3082" s="3" t="s">
        <v>77</v>
      </c>
      <c r="N3082" s="11" t="s">
        <v>428</v>
      </c>
      <c r="O3082" s="266" t="s">
        <v>372</v>
      </c>
      <c r="P3082" s="11" t="s">
        <v>410</v>
      </c>
      <c r="Q3082" s="11" t="s">
        <v>421</v>
      </c>
      <c r="R3082" s="3">
        <v>0</v>
      </c>
      <c r="S3082" s="3">
        <v>0</v>
      </c>
      <c r="T3082" s="206">
        <f>ABS(Table1[[#This Row],[Prod]]-Table1[[#This Row],[Planned]])</f>
        <v>0</v>
      </c>
      <c r="U3082" s="209">
        <f>IF(ABS(Table1[[#This Row],[Prod]]-Table1[[#This Row],[Planned]])&gt;Table1[[#This Row],[Planned]],0,IF(Table1[[#This Row],[Planned]]=0,0,1-ABS(Table1[[#This Row],[Prod]]-Table1[[#This Row],[Planned]])/Table1[[#This Row],[Planned]]))</f>
        <v>0</v>
      </c>
      <c r="V3082" s="6"/>
      <c r="W3082" s="11"/>
      <c r="X3082" s="27">
        <v>0</v>
      </c>
      <c r="Y3082" s="206">
        <f>Table1[[#This Row],[Prod]]</f>
        <v>0</v>
      </c>
      <c r="Z3082" s="206">
        <f>ABS(Table1[[#This Row],[Prod2]]-Table1[[#This Row],[Plan Revised]])</f>
        <v>0</v>
      </c>
      <c r="AA3082" s="209">
        <f>IF(ABS(Table1[[#This Row],[Prod2]]-Table1[[#This Row],[Plan Revised]])&gt;Table1[[#This Row],[Plan Revised]],0,IF(Table1[[#This Row],[Plan Revised]]=0,0,1-ABS(Table1[[#This Row],[Prod2]]-Table1[[#This Row],[Plan Revised]])/Table1[[#This Row],[Plan Revised]]))</f>
        <v>0</v>
      </c>
      <c r="AB3082" s="11"/>
      <c r="AC3082" s="30"/>
      <c r="AD3082"/>
      <c r="AF3082"/>
    </row>
    <row r="3083" spans="1:32">
      <c r="A3083" s="15" t="str">
        <f>IF(Table1[Week]=WeekSel,"Yes","No")</f>
        <v>No</v>
      </c>
      <c r="B3083" s="15" t="str">
        <f>IF((Table1[StartDate]&gt;=Date.GraphMin)*(Table1[StartDate]&lt;=Date.GraphMax)=1,"Yes","No")</f>
        <v>No</v>
      </c>
      <c r="C3083" s="15" t="str">
        <f>IF(OR(Table1[[#This Row],[Site]]="FOOD MILLING",Table1[[#This Row],[Site]]="GODACO"), "No", "Yes")</f>
        <v>Yes</v>
      </c>
      <c r="D3083" s="40">
        <f>MAX(DATE(Table1[Year],1,1),DATE(Table1[Year],1,1)-WEEKDAY(DATE(Table1[Year],1,1),2)+(Table1[WeekNum]-1)*7+1)</f>
        <v>44585</v>
      </c>
      <c r="E3083" s="40">
        <f>MIN(DATE(Table1[Year]+1,1,0),DATE(Table1[Year],1,1)-WEEKDAY(DATE(Table1[Year],1,1),2)+Table1[WeekNum]*7)</f>
        <v>44591</v>
      </c>
      <c r="F3083" s="15">
        <v>2022</v>
      </c>
      <c r="G3083" s="15">
        <f t="shared" si="96"/>
        <v>1</v>
      </c>
      <c r="H3083" s="16">
        <v>5</v>
      </c>
      <c r="I3083" s="207" t="str">
        <f>"W" &amp;Table1[[#This Row],[WeekNum]]</f>
        <v>W5</v>
      </c>
      <c r="J3083" s="19" t="str">
        <f t="shared" si="97"/>
        <v>22-W05</v>
      </c>
      <c r="K3083" s="3" t="s">
        <v>33</v>
      </c>
      <c r="L3083" s="4"/>
      <c r="M3083" s="3" t="s">
        <v>77</v>
      </c>
      <c r="N3083" s="11" t="s">
        <v>428</v>
      </c>
      <c r="O3083" s="266" t="s">
        <v>372</v>
      </c>
      <c r="P3083" s="11" t="s">
        <v>410</v>
      </c>
      <c r="Q3083" s="11" t="s">
        <v>421</v>
      </c>
      <c r="R3083" s="3">
        <v>0</v>
      </c>
      <c r="S3083" s="3">
        <v>0</v>
      </c>
      <c r="T3083" s="206">
        <f>ABS(Table1[[#This Row],[Prod]]-Table1[[#This Row],[Planned]])</f>
        <v>0</v>
      </c>
      <c r="U3083" s="209">
        <f>IF(ABS(Table1[[#This Row],[Prod]]-Table1[[#This Row],[Planned]])&gt;Table1[[#This Row],[Planned]],0,IF(Table1[[#This Row],[Planned]]=0,0,1-ABS(Table1[[#This Row],[Prod]]-Table1[[#This Row],[Planned]])/Table1[[#This Row],[Planned]]))</f>
        <v>0</v>
      </c>
      <c r="V3083" s="6"/>
      <c r="W3083" s="11"/>
      <c r="X3083" s="27">
        <v>0</v>
      </c>
      <c r="Y3083" s="206">
        <f>Table1[[#This Row],[Prod]]</f>
        <v>0</v>
      </c>
      <c r="Z3083" s="206">
        <f>ABS(Table1[[#This Row],[Prod2]]-Table1[[#This Row],[Plan Revised]])</f>
        <v>0</v>
      </c>
      <c r="AA3083" s="209">
        <f>IF(ABS(Table1[[#This Row],[Prod2]]-Table1[[#This Row],[Plan Revised]])&gt;Table1[[#This Row],[Plan Revised]],0,IF(Table1[[#This Row],[Plan Revised]]=0,0,1-ABS(Table1[[#This Row],[Prod2]]-Table1[[#This Row],[Plan Revised]])/Table1[[#This Row],[Plan Revised]]))</f>
        <v>0</v>
      </c>
      <c r="AB3083" s="11"/>
      <c r="AC3083" s="30"/>
      <c r="AD3083"/>
      <c r="AF3083"/>
    </row>
    <row r="3084" spans="1:32">
      <c r="A3084" s="15" t="str">
        <f>IF(Table1[Week]=WeekSel,"Yes","No")</f>
        <v>No</v>
      </c>
      <c r="B3084" s="15" t="str">
        <f>IF((Table1[StartDate]&gt;=Date.GraphMin)*(Table1[StartDate]&lt;=Date.GraphMax)=1,"Yes","No")</f>
        <v>No</v>
      </c>
      <c r="C3084" s="15" t="str">
        <f>IF(OR(Table1[[#This Row],[Site]]="FOOD MILLING",Table1[[#This Row],[Site]]="GODACO"), "No", "Yes")</f>
        <v>Yes</v>
      </c>
      <c r="D3084" s="40">
        <f>MAX(DATE(Table1[Year],1,1),DATE(Table1[Year],1,1)-WEEKDAY(DATE(Table1[Year],1,1),2)+(Table1[WeekNum]-1)*7+1)</f>
        <v>44585</v>
      </c>
      <c r="E3084" s="40">
        <f>MIN(DATE(Table1[Year]+1,1,0),DATE(Table1[Year],1,1)-WEEKDAY(DATE(Table1[Year],1,1),2)+Table1[WeekNum]*7)</f>
        <v>44591</v>
      </c>
      <c r="F3084" s="15">
        <v>2022</v>
      </c>
      <c r="G3084" s="15">
        <f t="shared" si="96"/>
        <v>1</v>
      </c>
      <c r="H3084" s="16">
        <v>5</v>
      </c>
      <c r="I3084" s="207" t="str">
        <f>"W" &amp;Table1[[#This Row],[WeekNum]]</f>
        <v>W5</v>
      </c>
      <c r="J3084" s="19" t="str">
        <f t="shared" si="97"/>
        <v>22-W05</v>
      </c>
      <c r="K3084" s="3" t="s">
        <v>9</v>
      </c>
      <c r="L3084" s="4"/>
      <c r="M3084" s="3" t="s">
        <v>77</v>
      </c>
      <c r="N3084" s="11" t="s">
        <v>428</v>
      </c>
      <c r="O3084" s="266" t="s">
        <v>372</v>
      </c>
      <c r="P3084" s="11" t="s">
        <v>383</v>
      </c>
      <c r="Q3084" s="11" t="s">
        <v>421</v>
      </c>
      <c r="R3084" s="3">
        <v>0</v>
      </c>
      <c r="S3084" s="3">
        <v>0</v>
      </c>
      <c r="T3084" s="206">
        <f>ABS(Table1[[#This Row],[Prod]]-Table1[[#This Row],[Planned]])</f>
        <v>0</v>
      </c>
      <c r="U3084" s="209">
        <f>IF(ABS(Table1[[#This Row],[Prod]]-Table1[[#This Row],[Planned]])&gt;Table1[[#This Row],[Planned]],0,IF(Table1[[#This Row],[Planned]]=0,0,1-ABS(Table1[[#This Row],[Prod]]-Table1[[#This Row],[Planned]])/Table1[[#This Row],[Planned]]))</f>
        <v>0</v>
      </c>
      <c r="V3084" s="6"/>
      <c r="W3084" s="11"/>
      <c r="X3084" s="27">
        <v>0</v>
      </c>
      <c r="Y3084" s="206">
        <f>Table1[[#This Row],[Prod]]</f>
        <v>0</v>
      </c>
      <c r="Z3084" s="206">
        <f>ABS(Table1[[#This Row],[Prod2]]-Table1[[#This Row],[Plan Revised]])</f>
        <v>0</v>
      </c>
      <c r="AA3084" s="209">
        <f>IF(ABS(Table1[[#This Row],[Prod2]]-Table1[[#This Row],[Plan Revised]])&gt;Table1[[#This Row],[Plan Revised]],0,IF(Table1[[#This Row],[Plan Revised]]=0,0,1-ABS(Table1[[#This Row],[Prod2]]-Table1[[#This Row],[Plan Revised]])/Table1[[#This Row],[Plan Revised]]))</f>
        <v>0</v>
      </c>
      <c r="AB3084" s="11"/>
      <c r="AC3084" s="30"/>
      <c r="AD3084"/>
      <c r="AF3084"/>
    </row>
    <row r="3085" spans="1:32">
      <c r="A3085" s="15" t="str">
        <f>IF(Table1[Week]=WeekSel,"Yes","No")</f>
        <v>No</v>
      </c>
      <c r="B3085" s="15" t="str">
        <f>IF((Table1[StartDate]&gt;=Date.GraphMin)*(Table1[StartDate]&lt;=Date.GraphMax)=1,"Yes","No")</f>
        <v>No</v>
      </c>
      <c r="C3085" s="15" t="str">
        <f>IF(OR(Table1[[#This Row],[Site]]="FOOD MILLING",Table1[[#This Row],[Site]]="GODACO"), "No", "Yes")</f>
        <v>Yes</v>
      </c>
      <c r="D3085" s="40">
        <f>MAX(DATE(Table1[Year],1,1),DATE(Table1[Year],1,1)-WEEKDAY(DATE(Table1[Year],1,1),2)+(Table1[WeekNum]-1)*7+1)</f>
        <v>44585</v>
      </c>
      <c r="E3085" s="40">
        <f>MIN(DATE(Table1[Year]+1,1,0),DATE(Table1[Year],1,1)-WEEKDAY(DATE(Table1[Year],1,1),2)+Table1[WeekNum]*7)</f>
        <v>44591</v>
      </c>
      <c r="F3085" s="15">
        <v>2022</v>
      </c>
      <c r="G3085" s="15">
        <f t="shared" si="96"/>
        <v>1</v>
      </c>
      <c r="H3085" s="16">
        <v>5</v>
      </c>
      <c r="I3085" s="207" t="str">
        <f>"W" &amp;Table1[[#This Row],[WeekNum]]</f>
        <v>W5</v>
      </c>
      <c r="J3085" s="19" t="str">
        <f t="shared" si="97"/>
        <v>22-W05</v>
      </c>
      <c r="K3085" s="3" t="s">
        <v>35</v>
      </c>
      <c r="L3085" s="4"/>
      <c r="M3085" s="3" t="s">
        <v>77</v>
      </c>
      <c r="N3085" s="11" t="s">
        <v>428</v>
      </c>
      <c r="O3085" s="266" t="s">
        <v>372</v>
      </c>
      <c r="P3085" s="11" t="s">
        <v>410</v>
      </c>
      <c r="Q3085" s="11" t="s">
        <v>421</v>
      </c>
      <c r="R3085" s="3">
        <v>0</v>
      </c>
      <c r="S3085" s="3">
        <v>0</v>
      </c>
      <c r="T3085" s="206">
        <f>ABS(Table1[[#This Row],[Prod]]-Table1[[#This Row],[Planned]])</f>
        <v>0</v>
      </c>
      <c r="U3085" s="209">
        <f>IF(ABS(Table1[[#This Row],[Prod]]-Table1[[#This Row],[Planned]])&gt;Table1[[#This Row],[Planned]],0,IF(Table1[[#This Row],[Planned]]=0,0,1-ABS(Table1[[#This Row],[Prod]]-Table1[[#This Row],[Planned]])/Table1[[#This Row],[Planned]]))</f>
        <v>0</v>
      </c>
      <c r="V3085" s="6"/>
      <c r="W3085" s="11"/>
      <c r="X3085" s="27">
        <v>0</v>
      </c>
      <c r="Y3085" s="206">
        <f>Table1[[#This Row],[Prod]]</f>
        <v>0</v>
      </c>
      <c r="Z3085" s="206">
        <f>ABS(Table1[[#This Row],[Prod2]]-Table1[[#This Row],[Plan Revised]])</f>
        <v>0</v>
      </c>
      <c r="AA3085" s="209">
        <f>IF(ABS(Table1[[#This Row],[Prod2]]-Table1[[#This Row],[Plan Revised]])&gt;Table1[[#This Row],[Plan Revised]],0,IF(Table1[[#This Row],[Plan Revised]]=0,0,1-ABS(Table1[[#This Row],[Prod2]]-Table1[[#This Row],[Plan Revised]])/Table1[[#This Row],[Plan Revised]]))</f>
        <v>0</v>
      </c>
      <c r="AB3085" s="11"/>
      <c r="AC3085" s="30"/>
      <c r="AD3085"/>
      <c r="AF3085"/>
    </row>
    <row r="3086" spans="1:32">
      <c r="A3086" s="15" t="str">
        <f>IF(Table1[Week]=WeekSel,"Yes","No")</f>
        <v>No</v>
      </c>
      <c r="B3086" s="15" t="str">
        <f>IF((Table1[StartDate]&gt;=Date.GraphMin)*(Table1[StartDate]&lt;=Date.GraphMax)=1,"Yes","No")</f>
        <v>No</v>
      </c>
      <c r="C3086" s="15" t="str">
        <f>IF(OR(Table1[[#This Row],[Site]]="FOOD MILLING",Table1[[#This Row],[Site]]="GODACO"), "No", "Yes")</f>
        <v>Yes</v>
      </c>
      <c r="D3086" s="40">
        <f>MAX(DATE(Table1[Year],1,1),DATE(Table1[Year],1,1)-WEEKDAY(DATE(Table1[Year],1,1),2)+(Table1[WeekNum]-1)*7+1)</f>
        <v>44585</v>
      </c>
      <c r="E3086" s="40">
        <f>MIN(DATE(Table1[Year]+1,1,0),DATE(Table1[Year],1,1)-WEEKDAY(DATE(Table1[Year],1,1),2)+Table1[WeekNum]*7)</f>
        <v>44591</v>
      </c>
      <c r="F3086" s="15">
        <v>2022</v>
      </c>
      <c r="G3086" s="15">
        <f t="shared" si="96"/>
        <v>1</v>
      </c>
      <c r="H3086" s="16">
        <v>5</v>
      </c>
      <c r="I3086" s="207" t="str">
        <f>"W" &amp;Table1[[#This Row],[WeekNum]]</f>
        <v>W5</v>
      </c>
      <c r="J3086" s="19" t="str">
        <f t="shared" si="97"/>
        <v>22-W05</v>
      </c>
      <c r="K3086" s="3" t="s">
        <v>22</v>
      </c>
      <c r="L3086" s="4"/>
      <c r="M3086" s="3" t="s">
        <v>77</v>
      </c>
      <c r="N3086" s="11" t="s">
        <v>428</v>
      </c>
      <c r="O3086" s="266" t="s">
        <v>374</v>
      </c>
      <c r="P3086" s="11" t="s">
        <v>382</v>
      </c>
      <c r="Q3086" s="11" t="s">
        <v>421</v>
      </c>
      <c r="R3086" s="3">
        <v>0</v>
      </c>
      <c r="S3086" s="3">
        <v>0</v>
      </c>
      <c r="T3086" s="206">
        <f>ABS(Table1[[#This Row],[Prod]]-Table1[[#This Row],[Planned]])</f>
        <v>0</v>
      </c>
      <c r="U3086" s="209">
        <f>IF(ABS(Table1[[#This Row],[Prod]]-Table1[[#This Row],[Planned]])&gt;Table1[[#This Row],[Planned]],0,IF(Table1[[#This Row],[Planned]]=0,0,1-ABS(Table1[[#This Row],[Prod]]-Table1[[#This Row],[Planned]])/Table1[[#This Row],[Planned]]))</f>
        <v>0</v>
      </c>
      <c r="V3086" s="6"/>
      <c r="W3086" s="11"/>
      <c r="X3086" s="27">
        <v>0</v>
      </c>
      <c r="Y3086" s="206">
        <f>Table1[[#This Row],[Prod]]</f>
        <v>0</v>
      </c>
      <c r="Z3086" s="206">
        <f>ABS(Table1[[#This Row],[Prod2]]-Table1[[#This Row],[Plan Revised]])</f>
        <v>0</v>
      </c>
      <c r="AA3086" s="209">
        <f>IF(ABS(Table1[[#This Row],[Prod2]]-Table1[[#This Row],[Plan Revised]])&gt;Table1[[#This Row],[Plan Revised]],0,IF(Table1[[#This Row],[Plan Revised]]=0,0,1-ABS(Table1[[#This Row],[Prod2]]-Table1[[#This Row],[Plan Revised]])/Table1[[#This Row],[Plan Revised]]))</f>
        <v>0</v>
      </c>
      <c r="AB3086" s="11"/>
      <c r="AC3086" s="30"/>
      <c r="AD3086"/>
      <c r="AF3086"/>
    </row>
    <row r="3087" spans="1:32">
      <c r="A3087" s="15" t="str">
        <f>IF(Table1[Week]=WeekSel,"Yes","No")</f>
        <v>No</v>
      </c>
      <c r="B3087" s="15" t="str">
        <f>IF((Table1[StartDate]&gt;=Date.GraphMin)*(Table1[StartDate]&lt;=Date.GraphMax)=1,"Yes","No")</f>
        <v>No</v>
      </c>
      <c r="C3087" s="15" t="str">
        <f>IF(OR(Table1[[#This Row],[Site]]="FOOD MILLING",Table1[[#This Row],[Site]]="GODACO"), "No", "Yes")</f>
        <v>Yes</v>
      </c>
      <c r="D3087" s="40">
        <f>MAX(DATE(Table1[Year],1,1),DATE(Table1[Year],1,1)-WEEKDAY(DATE(Table1[Year],1,1),2)+(Table1[WeekNum]-1)*7+1)</f>
        <v>44585</v>
      </c>
      <c r="E3087" s="40">
        <f>MIN(DATE(Table1[Year]+1,1,0),DATE(Table1[Year],1,1)-WEEKDAY(DATE(Table1[Year],1,1),2)+Table1[WeekNum]*7)</f>
        <v>44591</v>
      </c>
      <c r="F3087" s="15">
        <v>2022</v>
      </c>
      <c r="G3087" s="15">
        <f t="shared" si="96"/>
        <v>1</v>
      </c>
      <c r="H3087" s="16">
        <v>5</v>
      </c>
      <c r="I3087" s="207" t="str">
        <f>"W" &amp;Table1[[#This Row],[WeekNum]]</f>
        <v>W5</v>
      </c>
      <c r="J3087" s="19" t="str">
        <f t="shared" si="97"/>
        <v>22-W05</v>
      </c>
      <c r="K3087" s="3" t="s">
        <v>19</v>
      </c>
      <c r="L3087" s="4"/>
      <c r="M3087" s="3" t="s">
        <v>77</v>
      </c>
      <c r="N3087" s="11" t="s">
        <v>428</v>
      </c>
      <c r="O3087" s="266" t="s">
        <v>372</v>
      </c>
      <c r="P3087" s="11" t="s">
        <v>383</v>
      </c>
      <c r="Q3087" s="11" t="s">
        <v>421</v>
      </c>
      <c r="R3087" s="3">
        <v>0</v>
      </c>
      <c r="S3087" s="3">
        <v>0</v>
      </c>
      <c r="T3087" s="206">
        <f>ABS(Table1[[#This Row],[Prod]]-Table1[[#This Row],[Planned]])</f>
        <v>0</v>
      </c>
      <c r="U3087" s="209">
        <f>IF(ABS(Table1[[#This Row],[Prod]]-Table1[[#This Row],[Planned]])&gt;Table1[[#This Row],[Planned]],0,IF(Table1[[#This Row],[Planned]]=0,0,1-ABS(Table1[[#This Row],[Prod]]-Table1[[#This Row],[Planned]])/Table1[[#This Row],[Planned]]))</f>
        <v>0</v>
      </c>
      <c r="V3087" s="6"/>
      <c r="W3087" s="11"/>
      <c r="X3087" s="27">
        <v>0</v>
      </c>
      <c r="Y3087" s="206">
        <f>Table1[[#This Row],[Prod]]</f>
        <v>0</v>
      </c>
      <c r="Z3087" s="206">
        <f>ABS(Table1[[#This Row],[Prod2]]-Table1[[#This Row],[Plan Revised]])</f>
        <v>0</v>
      </c>
      <c r="AA3087" s="209">
        <f>IF(ABS(Table1[[#This Row],[Prod2]]-Table1[[#This Row],[Plan Revised]])&gt;Table1[[#This Row],[Plan Revised]],0,IF(Table1[[#This Row],[Plan Revised]]=0,0,1-ABS(Table1[[#This Row],[Prod2]]-Table1[[#This Row],[Plan Revised]])/Table1[[#This Row],[Plan Revised]]))</f>
        <v>0</v>
      </c>
      <c r="AB3087" s="11"/>
      <c r="AC3087" s="30"/>
      <c r="AD3087"/>
      <c r="AF3087"/>
    </row>
    <row r="3088" spans="1:32">
      <c r="A3088" s="15" t="str">
        <f>IF(Table1[Week]=WeekSel,"Yes","No")</f>
        <v>No</v>
      </c>
      <c r="B3088" s="15" t="str">
        <f>IF((Table1[StartDate]&gt;=Date.GraphMin)*(Table1[StartDate]&lt;=Date.GraphMax)=1,"Yes","No")</f>
        <v>No</v>
      </c>
      <c r="C3088" s="15" t="str">
        <f>IF(OR(Table1[[#This Row],[Site]]="FOOD MILLING",Table1[[#This Row],[Site]]="GODACO"), "No", "Yes")</f>
        <v>Yes</v>
      </c>
      <c r="D3088" s="40">
        <f>MAX(DATE(Table1[Year],1,1),DATE(Table1[Year],1,1)-WEEKDAY(DATE(Table1[Year],1,1),2)+(Table1[WeekNum]-1)*7+1)</f>
        <v>44585</v>
      </c>
      <c r="E3088" s="40">
        <f>MIN(DATE(Table1[Year]+1,1,0),DATE(Table1[Year],1,1)-WEEKDAY(DATE(Table1[Year],1,1),2)+Table1[WeekNum]*7)</f>
        <v>44591</v>
      </c>
      <c r="F3088" s="15">
        <v>2022</v>
      </c>
      <c r="G3088" s="15">
        <f t="shared" si="96"/>
        <v>1</v>
      </c>
      <c r="H3088" s="16">
        <v>5</v>
      </c>
      <c r="I3088" s="207" t="str">
        <f>"W" &amp;Table1[[#This Row],[WeekNum]]</f>
        <v>W5</v>
      </c>
      <c r="J3088" s="19" t="str">
        <f t="shared" si="97"/>
        <v>22-W05</v>
      </c>
      <c r="K3088" s="3" t="s">
        <v>21</v>
      </c>
      <c r="L3088" s="4"/>
      <c r="M3088" s="3" t="s">
        <v>77</v>
      </c>
      <c r="N3088" s="11" t="s">
        <v>428</v>
      </c>
      <c r="O3088" s="266" t="s">
        <v>372</v>
      </c>
      <c r="P3088" s="11" t="s">
        <v>383</v>
      </c>
      <c r="Q3088" s="11" t="s">
        <v>421</v>
      </c>
      <c r="R3088" s="3">
        <v>0</v>
      </c>
      <c r="S3088" s="3">
        <v>0</v>
      </c>
      <c r="T3088" s="206">
        <f>ABS(Table1[[#This Row],[Prod]]-Table1[[#This Row],[Planned]])</f>
        <v>0</v>
      </c>
      <c r="U3088" s="209">
        <f>IF(ABS(Table1[[#This Row],[Prod]]-Table1[[#This Row],[Planned]])&gt;Table1[[#This Row],[Planned]],0,IF(Table1[[#This Row],[Planned]]=0,0,1-ABS(Table1[[#This Row],[Prod]]-Table1[[#This Row],[Planned]])/Table1[[#This Row],[Planned]]))</f>
        <v>0</v>
      </c>
      <c r="V3088" s="6"/>
      <c r="W3088" s="11"/>
      <c r="X3088" s="27">
        <v>0</v>
      </c>
      <c r="Y3088" s="206">
        <f>Table1[[#This Row],[Prod]]</f>
        <v>0</v>
      </c>
      <c r="Z3088" s="206">
        <f>ABS(Table1[[#This Row],[Prod2]]-Table1[[#This Row],[Plan Revised]])</f>
        <v>0</v>
      </c>
      <c r="AA3088" s="209">
        <f>IF(ABS(Table1[[#This Row],[Prod2]]-Table1[[#This Row],[Plan Revised]])&gt;Table1[[#This Row],[Plan Revised]],0,IF(Table1[[#This Row],[Plan Revised]]=0,0,1-ABS(Table1[[#This Row],[Prod2]]-Table1[[#This Row],[Plan Revised]])/Table1[[#This Row],[Plan Revised]]))</f>
        <v>0</v>
      </c>
      <c r="AB3088" s="11"/>
      <c r="AC3088" s="30"/>
      <c r="AD3088"/>
      <c r="AF3088"/>
    </row>
    <row r="3089" spans="1:32">
      <c r="A3089" s="15" t="str">
        <f>IF(Table1[Week]=WeekSel,"Yes","No")</f>
        <v>No</v>
      </c>
      <c r="B3089" s="15" t="str">
        <f>IF((Table1[StartDate]&gt;=Date.GraphMin)*(Table1[StartDate]&lt;=Date.GraphMax)=1,"Yes","No")</f>
        <v>No</v>
      </c>
      <c r="C3089" s="15" t="str">
        <f>IF(OR(Table1[[#This Row],[Site]]="FOOD MILLING",Table1[[#This Row],[Site]]="GODACO"), "No", "Yes")</f>
        <v>Yes</v>
      </c>
      <c r="D3089" s="40">
        <f>MAX(DATE(Table1[Year],1,1),DATE(Table1[Year],1,1)-WEEKDAY(DATE(Table1[Year],1,1),2)+(Table1[WeekNum]-1)*7+1)</f>
        <v>44585</v>
      </c>
      <c r="E3089" s="40">
        <f>MIN(DATE(Table1[Year]+1,1,0),DATE(Table1[Year],1,1)-WEEKDAY(DATE(Table1[Year],1,1),2)+Table1[WeekNum]*7)</f>
        <v>44591</v>
      </c>
      <c r="F3089" s="15">
        <v>2022</v>
      </c>
      <c r="G3089" s="15">
        <f t="shared" si="96"/>
        <v>1</v>
      </c>
      <c r="H3089" s="16">
        <v>5</v>
      </c>
      <c r="I3089" s="207" t="str">
        <f>"W" &amp;Table1[[#This Row],[WeekNum]]</f>
        <v>W5</v>
      </c>
      <c r="J3089" s="19" t="str">
        <f t="shared" si="97"/>
        <v>22-W05</v>
      </c>
      <c r="K3089" s="3" t="s">
        <v>20</v>
      </c>
      <c r="L3089" s="4"/>
      <c r="M3089" s="3" t="s">
        <v>77</v>
      </c>
      <c r="N3089" s="11" t="s">
        <v>428</v>
      </c>
      <c r="O3089" s="266" t="s">
        <v>372</v>
      </c>
      <c r="P3089" s="11" t="s">
        <v>383</v>
      </c>
      <c r="Q3089" s="11" t="s">
        <v>421</v>
      </c>
      <c r="R3089" s="3">
        <v>0</v>
      </c>
      <c r="S3089" s="3">
        <v>0</v>
      </c>
      <c r="T3089" s="206">
        <f>ABS(Table1[[#This Row],[Prod]]-Table1[[#This Row],[Planned]])</f>
        <v>0</v>
      </c>
      <c r="U3089" s="209">
        <f>IF(ABS(Table1[[#This Row],[Prod]]-Table1[[#This Row],[Planned]])&gt;Table1[[#This Row],[Planned]],0,IF(Table1[[#This Row],[Planned]]=0,0,1-ABS(Table1[[#This Row],[Prod]]-Table1[[#This Row],[Planned]])/Table1[[#This Row],[Planned]]))</f>
        <v>0</v>
      </c>
      <c r="V3089" s="6"/>
      <c r="W3089" s="11"/>
      <c r="X3089" s="27">
        <v>0</v>
      </c>
      <c r="Y3089" s="206">
        <f>Table1[[#This Row],[Prod]]</f>
        <v>0</v>
      </c>
      <c r="Z3089" s="206">
        <f>ABS(Table1[[#This Row],[Prod2]]-Table1[[#This Row],[Plan Revised]])</f>
        <v>0</v>
      </c>
      <c r="AA3089" s="209">
        <f>IF(ABS(Table1[[#This Row],[Prod2]]-Table1[[#This Row],[Plan Revised]])&gt;Table1[[#This Row],[Plan Revised]],0,IF(Table1[[#This Row],[Plan Revised]]=0,0,1-ABS(Table1[[#This Row],[Prod2]]-Table1[[#This Row],[Plan Revised]])/Table1[[#This Row],[Plan Revised]]))</f>
        <v>0</v>
      </c>
      <c r="AB3089" s="11"/>
      <c r="AC3089" s="30"/>
      <c r="AD3089"/>
      <c r="AF3089"/>
    </row>
    <row r="3090" spans="1:32">
      <c r="A3090" s="15" t="str">
        <f>IF(Table1[Week]=WeekSel,"Yes","No")</f>
        <v>No</v>
      </c>
      <c r="B3090" s="15" t="str">
        <f>IF((Table1[StartDate]&gt;=Date.GraphMin)*(Table1[StartDate]&lt;=Date.GraphMax)=1,"Yes","No")</f>
        <v>No</v>
      </c>
      <c r="C3090" s="15" t="str">
        <f>IF(OR(Table1[[#This Row],[Site]]="FOOD MILLING",Table1[[#This Row],[Site]]="GODACO"), "No", "Yes")</f>
        <v>Yes</v>
      </c>
      <c r="D3090" s="40">
        <f>MAX(DATE(Table1[Year],1,1),DATE(Table1[Year],1,1)-WEEKDAY(DATE(Table1[Year],1,1),2)+(Table1[WeekNum]-1)*7+1)</f>
        <v>44585</v>
      </c>
      <c r="E3090" s="40">
        <f>MIN(DATE(Table1[Year]+1,1,0),DATE(Table1[Year],1,1)-WEEKDAY(DATE(Table1[Year],1,1),2)+Table1[WeekNum]*7)</f>
        <v>44591</v>
      </c>
      <c r="F3090" s="15">
        <v>2022</v>
      </c>
      <c r="G3090" s="15">
        <f t="shared" si="96"/>
        <v>1</v>
      </c>
      <c r="H3090" s="16">
        <v>5</v>
      </c>
      <c r="I3090" s="207" t="str">
        <f>"W" &amp;Table1[[#This Row],[WeekNum]]</f>
        <v>W5</v>
      </c>
      <c r="J3090" s="19" t="str">
        <f t="shared" si="97"/>
        <v>22-W05</v>
      </c>
      <c r="K3090" s="3" t="s">
        <v>531</v>
      </c>
      <c r="L3090" s="4"/>
      <c r="M3090" s="3" t="s">
        <v>72</v>
      </c>
      <c r="N3090" s="266" t="s">
        <v>368</v>
      </c>
      <c r="O3090" s="266" t="s">
        <v>384</v>
      </c>
      <c r="P3090" s="11" t="s">
        <v>385</v>
      </c>
      <c r="Q3090" s="11" t="s">
        <v>422</v>
      </c>
      <c r="R3090" s="3">
        <v>0</v>
      </c>
      <c r="S3090" s="3">
        <v>104.3</v>
      </c>
      <c r="T3090" s="206">
        <f>ABS(Table1[[#This Row],[Prod]]-Table1[[#This Row],[Planned]])</f>
        <v>104.3</v>
      </c>
      <c r="U3090" s="209">
        <f>IF(ABS(Table1[[#This Row],[Prod]]-Table1[[#This Row],[Planned]])&gt;Table1[[#This Row],[Planned]],0,IF(Table1[[#This Row],[Planned]]=0,0,1-ABS(Table1[[#This Row],[Prod]]-Table1[[#This Row],[Planned]])/Table1[[#This Row],[Planned]]))</f>
        <v>0</v>
      </c>
      <c r="V3090" s="6"/>
      <c r="W3090" s="11"/>
      <c r="X3090" s="27">
        <v>100</v>
      </c>
      <c r="Y3090" s="206">
        <f>Table1[[#This Row],[Prod]]</f>
        <v>104.3</v>
      </c>
      <c r="Z3090" s="206">
        <f>ABS(Table1[[#This Row],[Prod2]]-Table1[[#This Row],[Plan Revised]])</f>
        <v>4.2999999999999972</v>
      </c>
      <c r="AA3090" s="209">
        <f>IF(ABS(Table1[[#This Row],[Prod2]]-Table1[[#This Row],[Plan Revised]])&gt;Table1[[#This Row],[Plan Revised]],0,IF(Table1[[#This Row],[Plan Revised]]=0,0,1-ABS(Table1[[#This Row],[Prod2]]-Table1[[#This Row],[Plan Revised]])/Table1[[#This Row],[Plan Revised]]))</f>
        <v>0.95700000000000007</v>
      </c>
      <c r="AB3090" s="11"/>
      <c r="AC3090" s="30"/>
      <c r="AD3090"/>
      <c r="AF3090"/>
    </row>
    <row r="3091" spans="1:32">
      <c r="A3091" s="15" t="str">
        <f>IF(Table1[Week]=WeekSel,"Yes","No")</f>
        <v>No</v>
      </c>
      <c r="B3091" s="15" t="str">
        <f>IF((Table1[StartDate]&gt;=Date.GraphMin)*(Table1[StartDate]&lt;=Date.GraphMax)=1,"Yes","No")</f>
        <v>No</v>
      </c>
      <c r="C3091" s="15" t="str">
        <f>IF(OR(Table1[[#This Row],[Site]]="FOOD MILLING",Table1[[#This Row],[Site]]="GODACO"), "No", "Yes")</f>
        <v>Yes</v>
      </c>
      <c r="D3091" s="40">
        <f>MAX(DATE(Table1[Year],1,1),DATE(Table1[Year],1,1)-WEEKDAY(DATE(Table1[Year],1,1),2)+(Table1[WeekNum]-1)*7+1)</f>
        <v>44585</v>
      </c>
      <c r="E3091" s="40">
        <f>MIN(DATE(Table1[Year]+1,1,0),DATE(Table1[Year],1,1)-WEEKDAY(DATE(Table1[Year],1,1),2)+Table1[WeekNum]*7)</f>
        <v>44591</v>
      </c>
      <c r="F3091" s="15">
        <v>2022</v>
      </c>
      <c r="G3091" s="15">
        <f t="shared" si="96"/>
        <v>1</v>
      </c>
      <c r="H3091" s="16">
        <v>5</v>
      </c>
      <c r="I3091" s="207" t="str">
        <f>"W" &amp;Table1[[#This Row],[WeekNum]]</f>
        <v>W5</v>
      </c>
      <c r="J3091" s="19" t="str">
        <f t="shared" si="97"/>
        <v>22-W05</v>
      </c>
      <c r="K3091" s="3" t="s">
        <v>532</v>
      </c>
      <c r="L3091" s="4"/>
      <c r="M3091" s="3" t="s">
        <v>72</v>
      </c>
      <c r="N3091" s="266" t="s">
        <v>368</v>
      </c>
      <c r="O3091" s="266" t="s">
        <v>384</v>
      </c>
      <c r="P3091" s="11" t="s">
        <v>385</v>
      </c>
      <c r="Q3091" s="11" t="s">
        <v>422</v>
      </c>
      <c r="R3091" s="3">
        <v>0</v>
      </c>
      <c r="S3091" s="3">
        <v>105.75</v>
      </c>
      <c r="T3091" s="206">
        <f>ABS(Table1[[#This Row],[Prod]]-Table1[[#This Row],[Planned]])</f>
        <v>105.75</v>
      </c>
      <c r="U3091" s="209">
        <f>IF(ABS(Table1[[#This Row],[Prod]]-Table1[[#This Row],[Planned]])&gt;Table1[[#This Row],[Planned]],0,IF(Table1[[#This Row],[Planned]]=0,0,1-ABS(Table1[[#This Row],[Prod]]-Table1[[#This Row],[Planned]])/Table1[[#This Row],[Planned]]))</f>
        <v>0</v>
      </c>
      <c r="V3091" s="6"/>
      <c r="W3091" s="11"/>
      <c r="X3091" s="27">
        <v>100</v>
      </c>
      <c r="Y3091" s="206">
        <f>Table1[[#This Row],[Prod]]</f>
        <v>105.75</v>
      </c>
      <c r="Z3091" s="206">
        <f>ABS(Table1[[#This Row],[Prod2]]-Table1[[#This Row],[Plan Revised]])</f>
        <v>5.75</v>
      </c>
      <c r="AA3091" s="209">
        <f>IF(ABS(Table1[[#This Row],[Prod2]]-Table1[[#This Row],[Plan Revised]])&gt;Table1[[#This Row],[Plan Revised]],0,IF(Table1[[#This Row],[Plan Revised]]=0,0,1-ABS(Table1[[#This Row],[Prod2]]-Table1[[#This Row],[Plan Revised]])/Table1[[#This Row],[Plan Revised]]))</f>
        <v>0.9425</v>
      </c>
      <c r="AB3091" s="11"/>
      <c r="AC3091" s="30"/>
      <c r="AD3091"/>
      <c r="AF3091"/>
    </row>
    <row r="3092" spans="1:32">
      <c r="A3092" s="15" t="str">
        <f>IF(Table1[Week]=WeekSel,"Yes","No")</f>
        <v>No</v>
      </c>
      <c r="B3092" s="15" t="str">
        <f>IF((Table1[StartDate]&gt;=Date.GraphMin)*(Table1[StartDate]&lt;=Date.GraphMax)=1,"Yes","No")</f>
        <v>No</v>
      </c>
      <c r="C3092" s="15" t="str">
        <f>IF(OR(Table1[[#This Row],[Site]]="FOOD MILLING",Table1[[#This Row],[Site]]="GODACO"), "No", "Yes")</f>
        <v>Yes</v>
      </c>
      <c r="D3092" s="40">
        <f>MAX(DATE(Table1[Year],1,1),DATE(Table1[Year],1,1)-WEEKDAY(DATE(Table1[Year],1,1),2)+(Table1[WeekNum]-1)*7+1)</f>
        <v>44585</v>
      </c>
      <c r="E3092" s="40">
        <f>MIN(DATE(Table1[Year]+1,1,0),DATE(Table1[Year],1,1)-WEEKDAY(DATE(Table1[Year],1,1),2)+Table1[WeekNum]*7)</f>
        <v>44591</v>
      </c>
      <c r="F3092" s="15">
        <v>2022</v>
      </c>
      <c r="G3092" s="15">
        <f t="shared" si="96"/>
        <v>1</v>
      </c>
      <c r="H3092" s="16">
        <v>5</v>
      </c>
      <c r="I3092" s="207" t="str">
        <f>"W" &amp;Table1[[#This Row],[WeekNum]]</f>
        <v>W5</v>
      </c>
      <c r="J3092" s="19" t="str">
        <f t="shared" si="97"/>
        <v>22-W05</v>
      </c>
      <c r="K3092" s="3" t="s">
        <v>533</v>
      </c>
      <c r="L3092" s="4"/>
      <c r="M3092" s="3" t="s">
        <v>72</v>
      </c>
      <c r="N3092" s="266" t="s">
        <v>368</v>
      </c>
      <c r="O3092" s="266" t="s">
        <v>384</v>
      </c>
      <c r="P3092" s="11" t="s">
        <v>385</v>
      </c>
      <c r="Q3092" s="11" t="s">
        <v>422</v>
      </c>
      <c r="R3092" s="3">
        <v>0</v>
      </c>
      <c r="S3092" s="3">
        <v>115.06</v>
      </c>
      <c r="T3092" s="206">
        <f>ABS(Table1[[#This Row],[Prod]]-Table1[[#This Row],[Planned]])</f>
        <v>115.06</v>
      </c>
      <c r="U3092" s="209">
        <f>IF(ABS(Table1[[#This Row],[Prod]]-Table1[[#This Row],[Planned]])&gt;Table1[[#This Row],[Planned]],0,IF(Table1[[#This Row],[Planned]]=0,0,1-ABS(Table1[[#This Row],[Prod]]-Table1[[#This Row],[Planned]])/Table1[[#This Row],[Planned]]))</f>
        <v>0</v>
      </c>
      <c r="V3092" s="6"/>
      <c r="W3092" s="11"/>
      <c r="X3092" s="27">
        <v>100</v>
      </c>
      <c r="Y3092" s="206">
        <f>Table1[[#This Row],[Prod]]</f>
        <v>115.06</v>
      </c>
      <c r="Z3092" s="206">
        <f>ABS(Table1[[#This Row],[Prod2]]-Table1[[#This Row],[Plan Revised]])</f>
        <v>15.060000000000002</v>
      </c>
      <c r="AA3092" s="209">
        <f>IF(ABS(Table1[[#This Row],[Prod2]]-Table1[[#This Row],[Plan Revised]])&gt;Table1[[#This Row],[Plan Revised]],0,IF(Table1[[#This Row],[Plan Revised]]=0,0,1-ABS(Table1[[#This Row],[Prod2]]-Table1[[#This Row],[Plan Revised]])/Table1[[#This Row],[Plan Revised]]))</f>
        <v>0.84939999999999993</v>
      </c>
      <c r="AB3092" s="11"/>
      <c r="AC3092" s="30"/>
      <c r="AD3092"/>
      <c r="AF3092"/>
    </row>
    <row r="3093" spans="1:32">
      <c r="A3093" s="15" t="str">
        <f>IF(Table1[Week]=WeekSel,"Yes","No")</f>
        <v>No</v>
      </c>
      <c r="B3093" s="15" t="str">
        <f>IF((Table1[StartDate]&gt;=Date.GraphMin)*(Table1[StartDate]&lt;=Date.GraphMax)=1,"Yes","No")</f>
        <v>No</v>
      </c>
      <c r="C3093" s="15" t="str">
        <f>IF(OR(Table1[[#This Row],[Site]]="FOOD MILLING",Table1[[#This Row],[Site]]="GODACO"), "No", "Yes")</f>
        <v>Yes</v>
      </c>
      <c r="D3093" s="40">
        <f>MAX(DATE(Table1[Year],1,1),DATE(Table1[Year],1,1)-WEEKDAY(DATE(Table1[Year],1,1),2)+(Table1[WeekNum]-1)*7+1)</f>
        <v>44585</v>
      </c>
      <c r="E3093" s="40">
        <f>MIN(DATE(Table1[Year]+1,1,0),DATE(Table1[Year],1,1)-WEEKDAY(DATE(Table1[Year],1,1),2)+Table1[WeekNum]*7)</f>
        <v>44591</v>
      </c>
      <c r="F3093" s="15">
        <v>2022</v>
      </c>
      <c r="G3093" s="15">
        <f t="shared" si="96"/>
        <v>1</v>
      </c>
      <c r="H3093" s="16">
        <v>5</v>
      </c>
      <c r="I3093" s="207" t="str">
        <f>"W" &amp;Table1[[#This Row],[WeekNum]]</f>
        <v>W5</v>
      </c>
      <c r="J3093" s="19" t="str">
        <f t="shared" si="97"/>
        <v>22-W05</v>
      </c>
      <c r="K3093" s="3" t="s">
        <v>534</v>
      </c>
      <c r="L3093" s="4"/>
      <c r="M3093" s="3" t="s">
        <v>72</v>
      </c>
      <c r="N3093" s="266" t="s">
        <v>368</v>
      </c>
      <c r="O3093" s="266" t="s">
        <v>384</v>
      </c>
      <c r="P3093" s="11" t="s">
        <v>385</v>
      </c>
      <c r="Q3093" s="11" t="s">
        <v>422</v>
      </c>
      <c r="R3093" s="3">
        <v>0</v>
      </c>
      <c r="S3093" s="3">
        <v>79</v>
      </c>
      <c r="T3093" s="206">
        <f>ABS(Table1[[#This Row],[Prod]]-Table1[[#This Row],[Planned]])</f>
        <v>79</v>
      </c>
      <c r="U3093" s="209">
        <f>IF(ABS(Table1[[#This Row],[Prod]]-Table1[[#This Row],[Planned]])&gt;Table1[[#This Row],[Planned]],0,IF(Table1[[#This Row],[Planned]]=0,0,1-ABS(Table1[[#This Row],[Prod]]-Table1[[#This Row],[Planned]])/Table1[[#This Row],[Planned]]))</f>
        <v>0</v>
      </c>
      <c r="V3093" s="6"/>
      <c r="W3093" s="11"/>
      <c r="X3093" s="27">
        <v>62.499999999999993</v>
      </c>
      <c r="Y3093" s="206">
        <f>Table1[[#This Row],[Prod]]</f>
        <v>79</v>
      </c>
      <c r="Z3093" s="206">
        <f>ABS(Table1[[#This Row],[Prod2]]-Table1[[#This Row],[Plan Revised]])</f>
        <v>16.500000000000007</v>
      </c>
      <c r="AA3093" s="209">
        <f>IF(ABS(Table1[[#This Row],[Prod2]]-Table1[[#This Row],[Plan Revised]])&gt;Table1[[#This Row],[Plan Revised]],0,IF(Table1[[#This Row],[Plan Revised]]=0,0,1-ABS(Table1[[#This Row],[Prod2]]-Table1[[#This Row],[Plan Revised]])/Table1[[#This Row],[Plan Revised]]))</f>
        <v>0.73599999999999988</v>
      </c>
      <c r="AB3093" s="11"/>
      <c r="AC3093" s="30"/>
      <c r="AD3093"/>
      <c r="AF3093"/>
    </row>
    <row r="3094" spans="1:32">
      <c r="A3094" s="15" t="str">
        <f>IF(Table1[Week]=WeekSel,"Yes","No")</f>
        <v>No</v>
      </c>
      <c r="B3094" s="15" t="str">
        <f>IF((Table1[StartDate]&gt;=Date.GraphMin)*(Table1[StartDate]&lt;=Date.GraphMax)=1,"Yes","No")</f>
        <v>No</v>
      </c>
      <c r="C3094" s="15" t="str">
        <f>IF(OR(Table1[[#This Row],[Site]]="FOOD MILLING",Table1[[#This Row],[Site]]="GODACO"), "No", "Yes")</f>
        <v>Yes</v>
      </c>
      <c r="D3094" s="40">
        <f>MAX(DATE(Table1[Year],1,1),DATE(Table1[Year],1,1)-WEEKDAY(DATE(Table1[Year],1,1),2)+(Table1[WeekNum]-1)*7+1)</f>
        <v>44585</v>
      </c>
      <c r="E3094" s="40">
        <f>MIN(DATE(Table1[Year]+1,1,0),DATE(Table1[Year],1,1)-WEEKDAY(DATE(Table1[Year],1,1),2)+Table1[WeekNum]*7)</f>
        <v>44591</v>
      </c>
      <c r="F3094" s="15">
        <v>2022</v>
      </c>
      <c r="G3094" s="15">
        <f t="shared" si="96"/>
        <v>1</v>
      </c>
      <c r="H3094" s="16">
        <v>5</v>
      </c>
      <c r="I3094" s="207" t="str">
        <f>"W" &amp;Table1[[#This Row],[WeekNum]]</f>
        <v>W5</v>
      </c>
      <c r="J3094" s="19" t="str">
        <f t="shared" si="97"/>
        <v>22-W05</v>
      </c>
      <c r="K3094" s="3" t="s">
        <v>486</v>
      </c>
      <c r="L3094" s="4"/>
      <c r="M3094" s="3" t="s">
        <v>72</v>
      </c>
      <c r="N3094" s="266" t="s">
        <v>368</v>
      </c>
      <c r="O3094" s="266" t="s">
        <v>386</v>
      </c>
      <c r="P3094" s="11" t="s">
        <v>387</v>
      </c>
      <c r="Q3094" s="11" t="s">
        <v>419</v>
      </c>
      <c r="R3094" s="3">
        <v>1557</v>
      </c>
      <c r="S3094" s="3">
        <v>1557</v>
      </c>
      <c r="T3094" s="206">
        <f>ABS(Table1[[#This Row],[Prod]]-Table1[[#This Row],[Planned]])</f>
        <v>0</v>
      </c>
      <c r="U3094" s="209">
        <f>IF(ABS(Table1[[#This Row],[Prod]]-Table1[[#This Row],[Planned]])&gt;Table1[[#This Row],[Planned]],0,IF(Table1[[#This Row],[Planned]]=0,0,1-ABS(Table1[[#This Row],[Prod]]-Table1[[#This Row],[Planned]])/Table1[[#This Row],[Planned]]))</f>
        <v>1</v>
      </c>
      <c r="V3094" s="6"/>
      <c r="W3094" s="11"/>
      <c r="X3094" s="27">
        <v>1557</v>
      </c>
      <c r="Y3094" s="206">
        <f>Table1[[#This Row],[Prod]]</f>
        <v>1557</v>
      </c>
      <c r="Z3094" s="206">
        <f>ABS(Table1[[#This Row],[Prod2]]-Table1[[#This Row],[Plan Revised]])</f>
        <v>0</v>
      </c>
      <c r="AA3094" s="209">
        <f>IF(ABS(Table1[[#This Row],[Prod2]]-Table1[[#This Row],[Plan Revised]])&gt;Table1[[#This Row],[Plan Revised]],0,IF(Table1[[#This Row],[Plan Revised]]=0,0,1-ABS(Table1[[#This Row],[Prod2]]-Table1[[#This Row],[Plan Revised]])/Table1[[#This Row],[Plan Revised]]))</f>
        <v>1</v>
      </c>
      <c r="AB3094" s="11"/>
      <c r="AC3094" s="30"/>
      <c r="AD3094"/>
      <c r="AF3094"/>
    </row>
    <row r="3095" spans="1:32">
      <c r="A3095" s="15" t="str">
        <f>IF(Table1[Week]=WeekSel,"Yes","No")</f>
        <v>No</v>
      </c>
      <c r="B3095" s="15" t="str">
        <f>IF((Table1[StartDate]&gt;=Date.GraphMin)*(Table1[StartDate]&lt;=Date.GraphMax)=1,"Yes","No")</f>
        <v>No</v>
      </c>
      <c r="C3095" s="15" t="str">
        <f>IF(OR(Table1[[#This Row],[Site]]="FOOD MILLING",Table1[[#This Row],[Site]]="GODACO"), "No", "Yes")</f>
        <v>Yes</v>
      </c>
      <c r="D3095" s="40">
        <f>MAX(DATE(Table1[Year],1,1),DATE(Table1[Year],1,1)-WEEKDAY(DATE(Table1[Year],1,1),2)+(Table1[WeekNum]-1)*7+1)</f>
        <v>44585</v>
      </c>
      <c r="E3095" s="40">
        <f>MIN(DATE(Table1[Year]+1,1,0),DATE(Table1[Year],1,1)-WEEKDAY(DATE(Table1[Year],1,1),2)+Table1[WeekNum]*7)</f>
        <v>44591</v>
      </c>
      <c r="F3095" s="15">
        <v>2022</v>
      </c>
      <c r="G3095" s="15">
        <f t="shared" si="96"/>
        <v>1</v>
      </c>
      <c r="H3095" s="16">
        <v>5</v>
      </c>
      <c r="I3095" s="207" t="str">
        <f>"W" &amp;Table1[[#This Row],[WeekNum]]</f>
        <v>W5</v>
      </c>
      <c r="J3095" s="19" t="str">
        <f t="shared" si="97"/>
        <v>22-W05</v>
      </c>
      <c r="K3095" s="3" t="s">
        <v>475</v>
      </c>
      <c r="L3095" s="4"/>
      <c r="M3095" s="3" t="s">
        <v>72</v>
      </c>
      <c r="N3095" s="266" t="s">
        <v>368</v>
      </c>
      <c r="O3095" s="266" t="s">
        <v>386</v>
      </c>
      <c r="P3095" s="11" t="s">
        <v>387</v>
      </c>
      <c r="Q3095" s="11" t="s">
        <v>419</v>
      </c>
      <c r="R3095" s="3">
        <v>0</v>
      </c>
      <c r="S3095" s="3">
        <v>0</v>
      </c>
      <c r="T3095" s="206">
        <f>ABS(Table1[[#This Row],[Prod]]-Table1[[#This Row],[Planned]])</f>
        <v>0</v>
      </c>
      <c r="U3095" s="209">
        <f>IF(ABS(Table1[[#This Row],[Prod]]-Table1[[#This Row],[Planned]])&gt;Table1[[#This Row],[Planned]],0,IF(Table1[[#This Row],[Planned]]=0,0,1-ABS(Table1[[#This Row],[Prod]]-Table1[[#This Row],[Planned]])/Table1[[#This Row],[Planned]]))</f>
        <v>0</v>
      </c>
      <c r="V3095" s="6"/>
      <c r="W3095" s="11"/>
      <c r="X3095" s="27">
        <v>0</v>
      </c>
      <c r="Y3095" s="206">
        <f>Table1[[#This Row],[Prod]]</f>
        <v>0</v>
      </c>
      <c r="Z3095" s="206">
        <f>ABS(Table1[[#This Row],[Prod2]]-Table1[[#This Row],[Plan Revised]])</f>
        <v>0</v>
      </c>
      <c r="AA3095" s="209">
        <f>IF(ABS(Table1[[#This Row],[Prod2]]-Table1[[#This Row],[Plan Revised]])&gt;Table1[[#This Row],[Plan Revised]],0,IF(Table1[[#This Row],[Plan Revised]]=0,0,1-ABS(Table1[[#This Row],[Prod2]]-Table1[[#This Row],[Plan Revised]])/Table1[[#This Row],[Plan Revised]]))</f>
        <v>0</v>
      </c>
      <c r="AB3095" s="11"/>
      <c r="AC3095" s="30"/>
      <c r="AD3095"/>
      <c r="AF3095"/>
    </row>
    <row r="3096" spans="1:32">
      <c r="A3096" s="15" t="str">
        <f>IF(Table1[Week]=WeekSel,"Yes","No")</f>
        <v>No</v>
      </c>
      <c r="B3096" s="15" t="str">
        <f>IF((Table1[StartDate]&gt;=Date.GraphMin)*(Table1[StartDate]&lt;=Date.GraphMax)=1,"Yes","No")</f>
        <v>No</v>
      </c>
      <c r="C3096" s="15" t="str">
        <f>IF(OR(Table1[[#This Row],[Site]]="FOOD MILLING",Table1[[#This Row],[Site]]="GODACO"), "No", "Yes")</f>
        <v>Yes</v>
      </c>
      <c r="D3096" s="40">
        <f>MAX(DATE(Table1[Year],1,1),DATE(Table1[Year],1,1)-WEEKDAY(DATE(Table1[Year],1,1),2)+(Table1[WeekNum]-1)*7+1)</f>
        <v>44585</v>
      </c>
      <c r="E3096" s="40">
        <f>MIN(DATE(Table1[Year]+1,1,0),DATE(Table1[Year],1,1)-WEEKDAY(DATE(Table1[Year],1,1),2)+Table1[WeekNum]*7)</f>
        <v>44591</v>
      </c>
      <c r="F3096" s="15">
        <v>2022</v>
      </c>
      <c r="G3096" s="15">
        <f t="shared" si="96"/>
        <v>1</v>
      </c>
      <c r="H3096" s="16">
        <v>5</v>
      </c>
      <c r="I3096" s="207" t="str">
        <f>"W" &amp;Table1[[#This Row],[WeekNum]]</f>
        <v>W5</v>
      </c>
      <c r="J3096" s="19" t="str">
        <f t="shared" si="97"/>
        <v>22-W05</v>
      </c>
      <c r="K3096" s="3" t="s">
        <v>497</v>
      </c>
      <c r="L3096" s="4"/>
      <c r="M3096" s="3" t="s">
        <v>77</v>
      </c>
      <c r="N3096" s="266" t="s">
        <v>368</v>
      </c>
      <c r="O3096" s="266" t="s">
        <v>386</v>
      </c>
      <c r="P3096" s="11" t="s">
        <v>387</v>
      </c>
      <c r="Q3096" s="11" t="s">
        <v>419</v>
      </c>
      <c r="R3096" s="3">
        <v>0</v>
      </c>
      <c r="S3096" s="3">
        <v>0</v>
      </c>
      <c r="T3096" s="206">
        <f>ABS(Table1[[#This Row],[Prod]]-Table1[[#This Row],[Planned]])</f>
        <v>0</v>
      </c>
      <c r="U3096" s="209">
        <f>IF(ABS(Table1[[#This Row],[Prod]]-Table1[[#This Row],[Planned]])&gt;Table1[[#This Row],[Planned]],0,IF(Table1[[#This Row],[Planned]]=0,0,1-ABS(Table1[[#This Row],[Prod]]-Table1[[#This Row],[Planned]])/Table1[[#This Row],[Planned]]))</f>
        <v>0</v>
      </c>
      <c r="V3096" s="6"/>
      <c r="W3096" s="11"/>
      <c r="X3096" s="27">
        <v>0</v>
      </c>
      <c r="Y3096" s="206">
        <f>Table1[[#This Row],[Prod]]</f>
        <v>0</v>
      </c>
      <c r="Z3096" s="206">
        <f>ABS(Table1[[#This Row],[Prod2]]-Table1[[#This Row],[Plan Revised]])</f>
        <v>0</v>
      </c>
      <c r="AA3096" s="209">
        <f>IF(ABS(Table1[[#This Row],[Prod2]]-Table1[[#This Row],[Plan Revised]])&gt;Table1[[#This Row],[Plan Revised]],0,IF(Table1[[#This Row],[Plan Revised]]=0,0,1-ABS(Table1[[#This Row],[Prod2]]-Table1[[#This Row],[Plan Revised]])/Table1[[#This Row],[Plan Revised]]))</f>
        <v>0</v>
      </c>
      <c r="AB3096" s="11"/>
      <c r="AC3096" s="30"/>
      <c r="AD3096"/>
      <c r="AF3096"/>
    </row>
    <row r="3097" spans="1:32">
      <c r="A3097" s="15" t="str">
        <f>IF(Table1[Week]=WeekSel,"Yes","No")</f>
        <v>No</v>
      </c>
      <c r="B3097" s="15" t="str">
        <f>IF((Table1[StartDate]&gt;=Date.GraphMin)*(Table1[StartDate]&lt;=Date.GraphMax)=1,"Yes","No")</f>
        <v>No</v>
      </c>
      <c r="C3097" s="15" t="str">
        <f>IF(OR(Table1[[#This Row],[Site]]="FOOD MILLING",Table1[[#This Row],[Site]]="GODACO"), "No", "Yes")</f>
        <v>Yes</v>
      </c>
      <c r="D3097" s="40">
        <f>MAX(DATE(Table1[Year],1,1),DATE(Table1[Year],1,1)-WEEKDAY(DATE(Table1[Year],1,1),2)+(Table1[WeekNum]-1)*7+1)</f>
        <v>44585</v>
      </c>
      <c r="E3097" s="40">
        <f>MIN(DATE(Table1[Year]+1,1,0),DATE(Table1[Year],1,1)-WEEKDAY(DATE(Table1[Year],1,1),2)+Table1[WeekNum]*7)</f>
        <v>44591</v>
      </c>
      <c r="F3097" s="15">
        <v>2022</v>
      </c>
      <c r="G3097" s="15">
        <f t="shared" si="96"/>
        <v>1</v>
      </c>
      <c r="H3097" s="16">
        <v>5</v>
      </c>
      <c r="I3097" s="207" t="str">
        <f>"W" &amp;Table1[[#This Row],[WeekNum]]</f>
        <v>W5</v>
      </c>
      <c r="J3097" s="19" t="str">
        <f t="shared" si="97"/>
        <v>22-W05</v>
      </c>
      <c r="K3097" s="3" t="s">
        <v>491</v>
      </c>
      <c r="L3097" s="4"/>
      <c r="M3097" s="3" t="s">
        <v>72</v>
      </c>
      <c r="N3097" s="266" t="s">
        <v>368</v>
      </c>
      <c r="O3097" s="266" t="s">
        <v>386</v>
      </c>
      <c r="P3097" s="11" t="s">
        <v>387</v>
      </c>
      <c r="Q3097" s="11" t="s">
        <v>419</v>
      </c>
      <c r="R3097" s="3">
        <v>16980</v>
      </c>
      <c r="S3097" s="3">
        <v>13245</v>
      </c>
      <c r="T3097" s="206">
        <f>ABS(Table1[[#This Row],[Prod]]-Table1[[#This Row],[Planned]])</f>
        <v>3735</v>
      </c>
      <c r="U3097" s="209">
        <f>IF(ABS(Table1[[#This Row],[Prod]]-Table1[[#This Row],[Planned]])&gt;Table1[[#This Row],[Planned]],0,IF(Table1[[#This Row],[Planned]]=0,0,1-ABS(Table1[[#This Row],[Prod]]-Table1[[#This Row],[Planned]])/Table1[[#This Row],[Planned]]))</f>
        <v>0.78003533568904593</v>
      </c>
      <c r="V3097" s="6"/>
      <c r="W3097" s="11"/>
      <c r="X3097" s="27">
        <v>16980</v>
      </c>
      <c r="Y3097" s="206">
        <f>Table1[[#This Row],[Prod]]</f>
        <v>13245</v>
      </c>
      <c r="Z3097" s="206">
        <f>ABS(Table1[[#This Row],[Prod2]]-Table1[[#This Row],[Plan Revised]])</f>
        <v>3735</v>
      </c>
      <c r="AA3097" s="209">
        <f>IF(ABS(Table1[[#This Row],[Prod2]]-Table1[[#This Row],[Plan Revised]])&gt;Table1[[#This Row],[Plan Revised]],0,IF(Table1[[#This Row],[Plan Revised]]=0,0,1-ABS(Table1[[#This Row],[Prod2]]-Table1[[#This Row],[Plan Revised]])/Table1[[#This Row],[Plan Revised]]))</f>
        <v>0.78003533568904593</v>
      </c>
      <c r="AB3097" s="11"/>
      <c r="AC3097" s="30"/>
      <c r="AD3097"/>
      <c r="AF3097"/>
    </row>
    <row r="3098" spans="1:32">
      <c r="A3098" s="15" t="str">
        <f>IF(Table1[Week]=WeekSel,"Yes","No")</f>
        <v>No</v>
      </c>
      <c r="B3098" s="15" t="str">
        <f>IF((Table1[StartDate]&gt;=Date.GraphMin)*(Table1[StartDate]&lt;=Date.GraphMax)=1,"Yes","No")</f>
        <v>No</v>
      </c>
      <c r="C3098" s="15" t="str">
        <f>IF(OR(Table1[[#This Row],[Site]]="FOOD MILLING",Table1[[#This Row],[Site]]="GODACO"), "No", "Yes")</f>
        <v>Yes</v>
      </c>
      <c r="D3098" s="40">
        <f>MAX(DATE(Table1[Year],1,1),DATE(Table1[Year],1,1)-WEEKDAY(DATE(Table1[Year],1,1),2)+(Table1[WeekNum]-1)*7+1)</f>
        <v>44585</v>
      </c>
      <c r="E3098" s="40">
        <f>MIN(DATE(Table1[Year]+1,1,0),DATE(Table1[Year],1,1)-WEEKDAY(DATE(Table1[Year],1,1),2)+Table1[WeekNum]*7)</f>
        <v>44591</v>
      </c>
      <c r="F3098" s="15">
        <v>2022</v>
      </c>
      <c r="G3098" s="15">
        <f t="shared" si="96"/>
        <v>1</v>
      </c>
      <c r="H3098" s="16">
        <v>5</v>
      </c>
      <c r="I3098" s="207" t="str">
        <f>"W" &amp;Table1[[#This Row],[WeekNum]]</f>
        <v>W5</v>
      </c>
      <c r="J3098" s="19" t="str">
        <f t="shared" si="97"/>
        <v>22-W05</v>
      </c>
      <c r="K3098" s="3" t="s">
        <v>492</v>
      </c>
      <c r="L3098" s="4"/>
      <c r="M3098" s="3" t="s">
        <v>72</v>
      </c>
      <c r="N3098" s="266" t="s">
        <v>368</v>
      </c>
      <c r="O3098" s="266" t="s">
        <v>386</v>
      </c>
      <c r="P3098" s="11" t="s">
        <v>387</v>
      </c>
      <c r="Q3098" s="11" t="s">
        <v>419</v>
      </c>
      <c r="R3098" s="3">
        <v>900</v>
      </c>
      <c r="S3098" s="3">
        <v>4930</v>
      </c>
      <c r="T3098" s="206">
        <f>ABS(Table1[[#This Row],[Prod]]-Table1[[#This Row],[Planned]])</f>
        <v>4030</v>
      </c>
      <c r="U3098" s="209">
        <f>IF(ABS(Table1[[#This Row],[Prod]]-Table1[[#This Row],[Planned]])&gt;Table1[[#This Row],[Planned]],0,IF(Table1[[#This Row],[Planned]]=0,0,1-ABS(Table1[[#This Row],[Prod]]-Table1[[#This Row],[Planned]])/Table1[[#This Row],[Planned]]))</f>
        <v>0</v>
      </c>
      <c r="V3098" s="6"/>
      <c r="W3098" s="11"/>
      <c r="X3098" s="27">
        <v>900</v>
      </c>
      <c r="Y3098" s="206">
        <f>Table1[[#This Row],[Prod]]</f>
        <v>4930</v>
      </c>
      <c r="Z3098" s="206">
        <f>ABS(Table1[[#This Row],[Prod2]]-Table1[[#This Row],[Plan Revised]])</f>
        <v>4030</v>
      </c>
      <c r="AA3098" s="209">
        <f>IF(ABS(Table1[[#This Row],[Prod2]]-Table1[[#This Row],[Plan Revised]])&gt;Table1[[#This Row],[Plan Revised]],0,IF(Table1[[#This Row],[Plan Revised]]=0,0,1-ABS(Table1[[#This Row],[Prod2]]-Table1[[#This Row],[Plan Revised]])/Table1[[#This Row],[Plan Revised]]))</f>
        <v>0</v>
      </c>
      <c r="AB3098" s="11"/>
      <c r="AC3098" s="30"/>
      <c r="AD3098"/>
      <c r="AF3098"/>
    </row>
    <row r="3099" spans="1:32">
      <c r="A3099" s="15" t="str">
        <f>IF(Table1[Week]=WeekSel,"Yes","No")</f>
        <v>No</v>
      </c>
      <c r="B3099" s="15" t="str">
        <f>IF((Table1[StartDate]&gt;=Date.GraphMin)*(Table1[StartDate]&lt;=Date.GraphMax)=1,"Yes","No")</f>
        <v>No</v>
      </c>
      <c r="C3099" s="15" t="str">
        <f>IF(OR(Table1[[#This Row],[Site]]="FOOD MILLING",Table1[[#This Row],[Site]]="GODACO"), "No", "Yes")</f>
        <v>Yes</v>
      </c>
      <c r="D3099" s="40">
        <f>MAX(DATE(Table1[Year],1,1),DATE(Table1[Year],1,1)-WEEKDAY(DATE(Table1[Year],1,1),2)+(Table1[WeekNum]-1)*7+1)</f>
        <v>44585</v>
      </c>
      <c r="E3099" s="40">
        <f>MIN(DATE(Table1[Year]+1,1,0),DATE(Table1[Year],1,1)-WEEKDAY(DATE(Table1[Year],1,1),2)+Table1[WeekNum]*7)</f>
        <v>44591</v>
      </c>
      <c r="F3099" s="15">
        <v>2022</v>
      </c>
      <c r="G3099" s="15">
        <f t="shared" si="96"/>
        <v>1</v>
      </c>
      <c r="H3099" s="16">
        <v>5</v>
      </c>
      <c r="I3099" s="207" t="str">
        <f>"W" &amp;Table1[[#This Row],[WeekNum]]</f>
        <v>W5</v>
      </c>
      <c r="J3099" s="19" t="str">
        <f t="shared" si="97"/>
        <v>22-W05</v>
      </c>
      <c r="K3099" s="3" t="s">
        <v>480</v>
      </c>
      <c r="L3099" s="4"/>
      <c r="M3099" s="3" t="s">
        <v>72</v>
      </c>
      <c r="N3099" s="266" t="s">
        <v>368</v>
      </c>
      <c r="O3099" s="266" t="s">
        <v>386</v>
      </c>
      <c r="P3099" s="11" t="s">
        <v>387</v>
      </c>
      <c r="Q3099" s="11" t="s">
        <v>419</v>
      </c>
      <c r="R3099" s="3">
        <v>6040</v>
      </c>
      <c r="S3099" s="3">
        <v>6097.5000000000009</v>
      </c>
      <c r="T3099" s="206">
        <f>ABS(Table1[[#This Row],[Prod]]-Table1[[#This Row],[Planned]])</f>
        <v>57.500000000000909</v>
      </c>
      <c r="U3099" s="209">
        <f>IF(ABS(Table1[[#This Row],[Prod]]-Table1[[#This Row],[Planned]])&gt;Table1[[#This Row],[Planned]],0,IF(Table1[[#This Row],[Planned]]=0,0,1-ABS(Table1[[#This Row],[Prod]]-Table1[[#This Row],[Planned]])/Table1[[#This Row],[Planned]]))</f>
        <v>0.99048013245033095</v>
      </c>
      <c r="V3099" s="6"/>
      <c r="W3099" s="11"/>
      <c r="X3099" s="27">
        <v>6040</v>
      </c>
      <c r="Y3099" s="206">
        <f>Table1[[#This Row],[Prod]]</f>
        <v>6097.5000000000009</v>
      </c>
      <c r="Z3099" s="206">
        <f>ABS(Table1[[#This Row],[Prod2]]-Table1[[#This Row],[Plan Revised]])</f>
        <v>57.500000000000909</v>
      </c>
      <c r="AA3099" s="209">
        <f>IF(ABS(Table1[[#This Row],[Prod2]]-Table1[[#This Row],[Plan Revised]])&gt;Table1[[#This Row],[Plan Revised]],0,IF(Table1[[#This Row],[Plan Revised]]=0,0,1-ABS(Table1[[#This Row],[Prod2]]-Table1[[#This Row],[Plan Revised]])/Table1[[#This Row],[Plan Revised]]))</f>
        <v>0.99048013245033095</v>
      </c>
      <c r="AB3099" s="11"/>
      <c r="AC3099" s="30"/>
      <c r="AD3099"/>
      <c r="AF3099"/>
    </row>
    <row r="3100" spans="1:32">
      <c r="A3100" s="15" t="str">
        <f>IF(Table1[Week]=WeekSel,"Yes","No")</f>
        <v>No</v>
      </c>
      <c r="B3100" s="15" t="str">
        <f>IF((Table1[StartDate]&gt;=Date.GraphMin)*(Table1[StartDate]&lt;=Date.GraphMax)=1,"Yes","No")</f>
        <v>No</v>
      </c>
      <c r="C3100" s="15" t="str">
        <f>IF(OR(Table1[[#This Row],[Site]]="FOOD MILLING",Table1[[#This Row],[Site]]="GODACO"), "No", "Yes")</f>
        <v>Yes</v>
      </c>
      <c r="D3100" s="40">
        <f>MAX(DATE(Table1[Year],1,1),DATE(Table1[Year],1,1)-WEEKDAY(DATE(Table1[Year],1,1),2)+(Table1[WeekNum]-1)*7+1)</f>
        <v>44585</v>
      </c>
      <c r="E3100" s="40">
        <f>MIN(DATE(Table1[Year]+1,1,0),DATE(Table1[Year],1,1)-WEEKDAY(DATE(Table1[Year],1,1),2)+Table1[WeekNum]*7)</f>
        <v>44591</v>
      </c>
      <c r="F3100" s="15">
        <v>2022</v>
      </c>
      <c r="G3100" s="15">
        <f t="shared" si="96"/>
        <v>1</v>
      </c>
      <c r="H3100" s="16">
        <v>5</v>
      </c>
      <c r="I3100" s="207" t="str">
        <f>"W" &amp;Table1[[#This Row],[WeekNum]]</f>
        <v>W5</v>
      </c>
      <c r="J3100" s="19" t="str">
        <f t="shared" si="97"/>
        <v>22-W05</v>
      </c>
      <c r="K3100" s="3" t="s">
        <v>483</v>
      </c>
      <c r="L3100" s="4"/>
      <c r="M3100" s="3" t="s">
        <v>72</v>
      </c>
      <c r="N3100" s="266" t="s">
        <v>368</v>
      </c>
      <c r="O3100" s="266" t="s">
        <v>386</v>
      </c>
      <c r="P3100" s="11" t="s">
        <v>387</v>
      </c>
      <c r="Q3100" s="11" t="s">
        <v>419</v>
      </c>
      <c r="R3100" s="3">
        <v>19624</v>
      </c>
      <c r="S3100" s="3">
        <v>29581</v>
      </c>
      <c r="T3100" s="206">
        <f>ABS(Table1[[#This Row],[Prod]]-Table1[[#This Row],[Planned]])</f>
        <v>9957</v>
      </c>
      <c r="U3100" s="209">
        <f>IF(ABS(Table1[[#This Row],[Prod]]-Table1[[#This Row],[Planned]])&gt;Table1[[#This Row],[Planned]],0,IF(Table1[[#This Row],[Planned]]=0,0,1-ABS(Table1[[#This Row],[Prod]]-Table1[[#This Row],[Planned]])/Table1[[#This Row],[Planned]]))</f>
        <v>0.49261108846310642</v>
      </c>
      <c r="V3100" s="6"/>
      <c r="W3100" s="11"/>
      <c r="X3100" s="27">
        <v>19624</v>
      </c>
      <c r="Y3100" s="206">
        <f>Table1[[#This Row],[Prod]]</f>
        <v>29581</v>
      </c>
      <c r="Z3100" s="206">
        <f>ABS(Table1[[#This Row],[Prod2]]-Table1[[#This Row],[Plan Revised]])</f>
        <v>9957</v>
      </c>
      <c r="AA3100" s="209">
        <f>IF(ABS(Table1[[#This Row],[Prod2]]-Table1[[#This Row],[Plan Revised]])&gt;Table1[[#This Row],[Plan Revised]],0,IF(Table1[[#This Row],[Plan Revised]]=0,0,1-ABS(Table1[[#This Row],[Prod2]]-Table1[[#This Row],[Plan Revised]])/Table1[[#This Row],[Plan Revised]]))</f>
        <v>0.49261108846310642</v>
      </c>
      <c r="AB3100" s="11"/>
      <c r="AC3100" s="30"/>
      <c r="AD3100"/>
      <c r="AF3100"/>
    </row>
    <row r="3101" spans="1:32">
      <c r="A3101" s="15" t="str">
        <f>IF(Table1[Week]=WeekSel,"Yes","No")</f>
        <v>No</v>
      </c>
      <c r="B3101" s="15" t="str">
        <f>IF((Table1[StartDate]&gt;=Date.GraphMin)*(Table1[StartDate]&lt;=Date.GraphMax)=1,"Yes","No")</f>
        <v>No</v>
      </c>
      <c r="C3101" s="15" t="str">
        <f>IF(OR(Table1[[#This Row],[Site]]="FOOD MILLING",Table1[[#This Row],[Site]]="GODACO"), "No", "Yes")</f>
        <v>Yes</v>
      </c>
      <c r="D3101" s="40">
        <f>MAX(DATE(Table1[Year],1,1),DATE(Table1[Year],1,1)-WEEKDAY(DATE(Table1[Year],1,1),2)+(Table1[WeekNum]-1)*7+1)</f>
        <v>44585</v>
      </c>
      <c r="E3101" s="40">
        <f>MIN(DATE(Table1[Year]+1,1,0),DATE(Table1[Year],1,1)-WEEKDAY(DATE(Table1[Year],1,1),2)+Table1[WeekNum]*7)</f>
        <v>44591</v>
      </c>
      <c r="F3101" s="15">
        <v>2022</v>
      </c>
      <c r="G3101" s="15">
        <f t="shared" si="96"/>
        <v>1</v>
      </c>
      <c r="H3101" s="16">
        <v>5</v>
      </c>
      <c r="I3101" s="207" t="str">
        <f>"W" &amp;Table1[[#This Row],[WeekNum]]</f>
        <v>W5</v>
      </c>
      <c r="J3101" s="19" t="str">
        <f t="shared" si="97"/>
        <v>22-W05</v>
      </c>
      <c r="K3101" s="3" t="s">
        <v>478</v>
      </c>
      <c r="L3101" s="4"/>
      <c r="M3101" s="3" t="s">
        <v>72</v>
      </c>
      <c r="N3101" s="266" t="s">
        <v>368</v>
      </c>
      <c r="O3101" s="266" t="s">
        <v>386</v>
      </c>
      <c r="P3101" s="11" t="s">
        <v>387</v>
      </c>
      <c r="Q3101" s="11" t="s">
        <v>419</v>
      </c>
      <c r="R3101" s="3">
        <v>0</v>
      </c>
      <c r="S3101" s="3">
        <v>262.79999999999995</v>
      </c>
      <c r="T3101" s="206">
        <f>ABS(Table1[[#This Row],[Prod]]-Table1[[#This Row],[Planned]])</f>
        <v>262.79999999999995</v>
      </c>
      <c r="U3101" s="209">
        <f>IF(ABS(Table1[[#This Row],[Prod]]-Table1[[#This Row],[Planned]])&gt;Table1[[#This Row],[Planned]],0,IF(Table1[[#This Row],[Planned]]=0,0,1-ABS(Table1[[#This Row],[Prod]]-Table1[[#This Row],[Planned]])/Table1[[#This Row],[Planned]]))</f>
        <v>0</v>
      </c>
      <c r="V3101" s="6"/>
      <c r="W3101" s="11"/>
      <c r="X3101" s="27">
        <v>0</v>
      </c>
      <c r="Y3101" s="206">
        <f>Table1[[#This Row],[Prod]]</f>
        <v>262.79999999999995</v>
      </c>
      <c r="Z3101" s="206">
        <f>ABS(Table1[[#This Row],[Prod2]]-Table1[[#This Row],[Plan Revised]])</f>
        <v>262.79999999999995</v>
      </c>
      <c r="AA3101" s="209">
        <f>IF(ABS(Table1[[#This Row],[Prod2]]-Table1[[#This Row],[Plan Revised]])&gt;Table1[[#This Row],[Plan Revised]],0,IF(Table1[[#This Row],[Plan Revised]]=0,0,1-ABS(Table1[[#This Row],[Prod2]]-Table1[[#This Row],[Plan Revised]])/Table1[[#This Row],[Plan Revised]]))</f>
        <v>0</v>
      </c>
      <c r="AB3101" s="11"/>
      <c r="AC3101" s="30"/>
      <c r="AD3101"/>
      <c r="AF3101"/>
    </row>
    <row r="3102" spans="1:32">
      <c r="A3102" s="15" t="str">
        <f>IF(Table1[Week]=WeekSel,"Yes","No")</f>
        <v>No</v>
      </c>
      <c r="B3102" s="15" t="str">
        <f>IF((Table1[StartDate]&gt;=Date.GraphMin)*(Table1[StartDate]&lt;=Date.GraphMax)=1,"Yes","No")</f>
        <v>No</v>
      </c>
      <c r="C3102" s="15" t="str">
        <f>IF(OR(Table1[[#This Row],[Site]]="FOOD MILLING",Table1[[#This Row],[Site]]="GODACO"), "No", "Yes")</f>
        <v>Yes</v>
      </c>
      <c r="D3102" s="40">
        <f>MAX(DATE(Table1[Year],1,1),DATE(Table1[Year],1,1)-WEEKDAY(DATE(Table1[Year],1,1),2)+(Table1[WeekNum]-1)*7+1)</f>
        <v>44585</v>
      </c>
      <c r="E3102" s="40">
        <f>MIN(DATE(Table1[Year]+1,1,0),DATE(Table1[Year],1,1)-WEEKDAY(DATE(Table1[Year],1,1),2)+Table1[WeekNum]*7)</f>
        <v>44591</v>
      </c>
      <c r="F3102" s="15">
        <v>2022</v>
      </c>
      <c r="G3102" s="15">
        <f t="shared" si="96"/>
        <v>1</v>
      </c>
      <c r="H3102" s="16">
        <v>5</v>
      </c>
      <c r="I3102" s="207" t="str">
        <f>"W" &amp;Table1[[#This Row],[WeekNum]]</f>
        <v>W5</v>
      </c>
      <c r="J3102" s="19" t="str">
        <f t="shared" si="97"/>
        <v>22-W05</v>
      </c>
      <c r="K3102" s="3" t="s">
        <v>479</v>
      </c>
      <c r="L3102" s="4"/>
      <c r="M3102" s="3" t="s">
        <v>72</v>
      </c>
      <c r="N3102" s="266" t="s">
        <v>368</v>
      </c>
      <c r="O3102" s="266" t="s">
        <v>386</v>
      </c>
      <c r="P3102" s="11" t="s">
        <v>387</v>
      </c>
      <c r="Q3102" s="11" t="s">
        <v>419</v>
      </c>
      <c r="R3102" s="3">
        <v>6959</v>
      </c>
      <c r="S3102" s="3">
        <v>3720</v>
      </c>
      <c r="T3102" s="206">
        <f>ABS(Table1[[#This Row],[Prod]]-Table1[[#This Row],[Planned]])</f>
        <v>3239</v>
      </c>
      <c r="U3102" s="209">
        <f>IF(ABS(Table1[[#This Row],[Prod]]-Table1[[#This Row],[Planned]])&gt;Table1[[#This Row],[Planned]],0,IF(Table1[[#This Row],[Planned]]=0,0,1-ABS(Table1[[#This Row],[Prod]]-Table1[[#This Row],[Planned]])/Table1[[#This Row],[Planned]]))</f>
        <v>0.53455956315562581</v>
      </c>
      <c r="V3102" s="6"/>
      <c r="W3102" s="11"/>
      <c r="X3102" s="27">
        <v>6959</v>
      </c>
      <c r="Y3102" s="206">
        <f>Table1[[#This Row],[Prod]]</f>
        <v>3720</v>
      </c>
      <c r="Z3102" s="206">
        <f>ABS(Table1[[#This Row],[Prod2]]-Table1[[#This Row],[Plan Revised]])</f>
        <v>3239</v>
      </c>
      <c r="AA3102" s="209">
        <f>IF(ABS(Table1[[#This Row],[Prod2]]-Table1[[#This Row],[Plan Revised]])&gt;Table1[[#This Row],[Plan Revised]],0,IF(Table1[[#This Row],[Plan Revised]]=0,0,1-ABS(Table1[[#This Row],[Prod2]]-Table1[[#This Row],[Plan Revised]])/Table1[[#This Row],[Plan Revised]]))</f>
        <v>0.53455956315562581</v>
      </c>
      <c r="AB3102" s="11"/>
      <c r="AC3102" s="30"/>
      <c r="AD3102"/>
      <c r="AF3102"/>
    </row>
    <row r="3103" spans="1:32">
      <c r="A3103" s="15" t="str">
        <f>IF(Table1[Week]=WeekSel,"Yes","No")</f>
        <v>No</v>
      </c>
      <c r="B3103" s="15" t="str">
        <f>IF((Table1[StartDate]&gt;=Date.GraphMin)*(Table1[StartDate]&lt;=Date.GraphMax)=1,"Yes","No")</f>
        <v>No</v>
      </c>
      <c r="C3103" s="15" t="str">
        <f>IF(OR(Table1[[#This Row],[Site]]="FOOD MILLING",Table1[[#This Row],[Site]]="GODACO"), "No", "Yes")</f>
        <v>Yes</v>
      </c>
      <c r="D3103" s="40">
        <f>MAX(DATE(Table1[Year],1,1),DATE(Table1[Year],1,1)-WEEKDAY(DATE(Table1[Year],1,1),2)+(Table1[WeekNum]-1)*7+1)</f>
        <v>44585</v>
      </c>
      <c r="E3103" s="40">
        <f>MIN(DATE(Table1[Year]+1,1,0),DATE(Table1[Year],1,1)-WEEKDAY(DATE(Table1[Year],1,1),2)+Table1[WeekNum]*7)</f>
        <v>44591</v>
      </c>
      <c r="F3103" s="15">
        <v>2022</v>
      </c>
      <c r="G3103" s="15">
        <f t="shared" si="96"/>
        <v>1</v>
      </c>
      <c r="H3103" s="16">
        <v>5</v>
      </c>
      <c r="I3103" s="207" t="str">
        <f>"W" &amp;Table1[[#This Row],[WeekNum]]</f>
        <v>W5</v>
      </c>
      <c r="J3103" s="19" t="str">
        <f t="shared" si="97"/>
        <v>22-W05</v>
      </c>
      <c r="K3103" s="3" t="s">
        <v>485</v>
      </c>
      <c r="L3103" s="4"/>
      <c r="M3103" s="3" t="s">
        <v>77</v>
      </c>
      <c r="N3103" s="266" t="s">
        <v>368</v>
      </c>
      <c r="O3103" s="266" t="s">
        <v>386</v>
      </c>
      <c r="P3103" s="11" t="s">
        <v>387</v>
      </c>
      <c r="Q3103" s="11" t="s">
        <v>419</v>
      </c>
      <c r="R3103" s="3">
        <v>1200</v>
      </c>
      <c r="S3103" s="3">
        <v>0</v>
      </c>
      <c r="T3103" s="206">
        <f>ABS(Table1[[#This Row],[Prod]]-Table1[[#This Row],[Planned]])</f>
        <v>1200</v>
      </c>
      <c r="U3103" s="209">
        <f>IF(ABS(Table1[[#This Row],[Prod]]-Table1[[#This Row],[Planned]])&gt;Table1[[#This Row],[Planned]],0,IF(Table1[[#This Row],[Planned]]=0,0,1-ABS(Table1[[#This Row],[Prod]]-Table1[[#This Row],[Planned]])/Table1[[#This Row],[Planned]]))</f>
        <v>0</v>
      </c>
      <c r="V3103" s="6"/>
      <c r="W3103" s="11"/>
      <c r="X3103" s="27">
        <v>1200</v>
      </c>
      <c r="Y3103" s="206">
        <f>Table1[[#This Row],[Prod]]</f>
        <v>0</v>
      </c>
      <c r="Z3103" s="206">
        <f>ABS(Table1[[#This Row],[Prod2]]-Table1[[#This Row],[Plan Revised]])</f>
        <v>1200</v>
      </c>
      <c r="AA3103" s="209">
        <f>IF(ABS(Table1[[#This Row],[Prod2]]-Table1[[#This Row],[Plan Revised]])&gt;Table1[[#This Row],[Plan Revised]],0,IF(Table1[[#This Row],[Plan Revised]]=0,0,1-ABS(Table1[[#This Row],[Prod2]]-Table1[[#This Row],[Plan Revised]])/Table1[[#This Row],[Plan Revised]]))</f>
        <v>0</v>
      </c>
      <c r="AB3103" s="11"/>
      <c r="AC3103" s="30"/>
      <c r="AD3103"/>
      <c r="AF3103"/>
    </row>
    <row r="3104" spans="1:32">
      <c r="A3104" s="15" t="str">
        <f>IF(Table1[Week]=WeekSel,"Yes","No")</f>
        <v>No</v>
      </c>
      <c r="B3104" s="15" t="str">
        <f>IF((Table1[StartDate]&gt;=Date.GraphMin)*(Table1[StartDate]&lt;=Date.GraphMax)=1,"Yes","No")</f>
        <v>No</v>
      </c>
      <c r="C3104" s="15" t="str">
        <f>IF(OR(Table1[[#This Row],[Site]]="FOOD MILLING",Table1[[#This Row],[Site]]="GODACO"), "No", "Yes")</f>
        <v>Yes</v>
      </c>
      <c r="D3104" s="40">
        <f>MAX(DATE(Table1[Year],1,1),DATE(Table1[Year],1,1)-WEEKDAY(DATE(Table1[Year],1,1),2)+(Table1[WeekNum]-1)*7+1)</f>
        <v>44585</v>
      </c>
      <c r="E3104" s="40">
        <f>MIN(DATE(Table1[Year]+1,1,0),DATE(Table1[Year],1,1)-WEEKDAY(DATE(Table1[Year],1,1),2)+Table1[WeekNum]*7)</f>
        <v>44591</v>
      </c>
      <c r="F3104" s="15">
        <v>2022</v>
      </c>
      <c r="G3104" s="15">
        <f t="shared" si="96"/>
        <v>1</v>
      </c>
      <c r="H3104" s="16">
        <v>5</v>
      </c>
      <c r="I3104" s="207" t="str">
        <f>"W" &amp;Table1[[#This Row],[WeekNum]]</f>
        <v>W5</v>
      </c>
      <c r="J3104" s="19" t="str">
        <f t="shared" si="97"/>
        <v>22-W05</v>
      </c>
      <c r="K3104" s="3" t="s">
        <v>481</v>
      </c>
      <c r="L3104" s="4"/>
      <c r="M3104" s="3" t="s">
        <v>72</v>
      </c>
      <c r="N3104" s="266" t="s">
        <v>368</v>
      </c>
      <c r="O3104" s="266" t="s">
        <v>386</v>
      </c>
      <c r="P3104" s="11" t="s">
        <v>387</v>
      </c>
      <c r="Q3104" s="11" t="s">
        <v>419</v>
      </c>
      <c r="R3104" s="3">
        <v>240</v>
      </c>
      <c r="S3104" s="3">
        <v>0</v>
      </c>
      <c r="T3104" s="206">
        <f>ABS(Table1[[#This Row],[Prod]]-Table1[[#This Row],[Planned]])</f>
        <v>240</v>
      </c>
      <c r="U3104" s="209">
        <f>IF(ABS(Table1[[#This Row],[Prod]]-Table1[[#This Row],[Planned]])&gt;Table1[[#This Row],[Planned]],0,IF(Table1[[#This Row],[Planned]]=0,0,1-ABS(Table1[[#This Row],[Prod]]-Table1[[#This Row],[Planned]])/Table1[[#This Row],[Planned]]))</f>
        <v>0</v>
      </c>
      <c r="V3104" s="6"/>
      <c r="W3104" s="11"/>
      <c r="X3104" s="27">
        <v>240</v>
      </c>
      <c r="Y3104" s="206">
        <f>Table1[[#This Row],[Prod]]</f>
        <v>0</v>
      </c>
      <c r="Z3104" s="206">
        <f>ABS(Table1[[#This Row],[Prod2]]-Table1[[#This Row],[Plan Revised]])</f>
        <v>240</v>
      </c>
      <c r="AA3104" s="209">
        <f>IF(ABS(Table1[[#This Row],[Prod2]]-Table1[[#This Row],[Plan Revised]])&gt;Table1[[#This Row],[Plan Revised]],0,IF(Table1[[#This Row],[Plan Revised]]=0,0,1-ABS(Table1[[#This Row],[Prod2]]-Table1[[#This Row],[Plan Revised]])/Table1[[#This Row],[Plan Revised]]))</f>
        <v>0</v>
      </c>
      <c r="AB3104" s="11"/>
      <c r="AC3104" s="30"/>
      <c r="AD3104"/>
      <c r="AF3104"/>
    </row>
    <row r="3105" spans="1:32">
      <c r="A3105" s="15" t="str">
        <f>IF(Table1[Week]=WeekSel,"Yes","No")</f>
        <v>No</v>
      </c>
      <c r="B3105" s="15" t="str">
        <f>IF((Table1[StartDate]&gt;=Date.GraphMin)*(Table1[StartDate]&lt;=Date.GraphMax)=1,"Yes","No")</f>
        <v>No</v>
      </c>
      <c r="C3105" s="15" t="str">
        <f>IF(OR(Table1[[#This Row],[Site]]="FOOD MILLING",Table1[[#This Row],[Site]]="GODACO"), "No", "Yes")</f>
        <v>Yes</v>
      </c>
      <c r="D3105" s="40">
        <f>MAX(DATE(Table1[Year],1,1),DATE(Table1[Year],1,1)-WEEKDAY(DATE(Table1[Year],1,1),2)+(Table1[WeekNum]-1)*7+1)</f>
        <v>44585</v>
      </c>
      <c r="E3105" s="40">
        <f>MIN(DATE(Table1[Year]+1,1,0),DATE(Table1[Year],1,1)-WEEKDAY(DATE(Table1[Year],1,1),2)+Table1[WeekNum]*7)</f>
        <v>44591</v>
      </c>
      <c r="F3105" s="15">
        <v>2022</v>
      </c>
      <c r="G3105" s="15">
        <f t="shared" si="96"/>
        <v>1</v>
      </c>
      <c r="H3105" s="16">
        <v>5</v>
      </c>
      <c r="I3105" s="207" t="str">
        <f>"W" &amp;Table1[[#This Row],[WeekNum]]</f>
        <v>W5</v>
      </c>
      <c r="J3105" s="19" t="str">
        <f t="shared" si="97"/>
        <v>22-W05</v>
      </c>
      <c r="K3105" s="3" t="s">
        <v>484</v>
      </c>
      <c r="L3105" s="4"/>
      <c r="M3105" s="3" t="s">
        <v>72</v>
      </c>
      <c r="N3105" s="266" t="s">
        <v>368</v>
      </c>
      <c r="O3105" s="266" t="s">
        <v>386</v>
      </c>
      <c r="P3105" s="11" t="s">
        <v>387</v>
      </c>
      <c r="Q3105" s="11" t="s">
        <v>419</v>
      </c>
      <c r="R3105" s="3">
        <v>600</v>
      </c>
      <c r="S3105" s="3">
        <v>0</v>
      </c>
      <c r="T3105" s="206">
        <f>ABS(Table1[[#This Row],[Prod]]-Table1[[#This Row],[Planned]])</f>
        <v>600</v>
      </c>
      <c r="U3105" s="209">
        <f>IF(ABS(Table1[[#This Row],[Prod]]-Table1[[#This Row],[Planned]])&gt;Table1[[#This Row],[Planned]],0,IF(Table1[[#This Row],[Planned]]=0,0,1-ABS(Table1[[#This Row],[Prod]]-Table1[[#This Row],[Planned]])/Table1[[#This Row],[Planned]]))</f>
        <v>0</v>
      </c>
      <c r="V3105" s="6"/>
      <c r="W3105" s="11"/>
      <c r="X3105" s="27">
        <v>600</v>
      </c>
      <c r="Y3105" s="206">
        <f>Table1[[#This Row],[Prod]]</f>
        <v>0</v>
      </c>
      <c r="Z3105" s="206">
        <f>ABS(Table1[[#This Row],[Prod2]]-Table1[[#This Row],[Plan Revised]])</f>
        <v>600</v>
      </c>
      <c r="AA3105" s="209">
        <f>IF(ABS(Table1[[#This Row],[Prod2]]-Table1[[#This Row],[Plan Revised]])&gt;Table1[[#This Row],[Plan Revised]],0,IF(Table1[[#This Row],[Plan Revised]]=0,0,1-ABS(Table1[[#This Row],[Prod2]]-Table1[[#This Row],[Plan Revised]])/Table1[[#This Row],[Plan Revised]]))</f>
        <v>0</v>
      </c>
      <c r="AB3105" s="11"/>
      <c r="AC3105" s="30"/>
      <c r="AD3105"/>
      <c r="AF3105"/>
    </row>
    <row r="3106" spans="1:32">
      <c r="A3106" s="15" t="str">
        <f>IF(Table1[Week]=WeekSel,"Yes","No")</f>
        <v>No</v>
      </c>
      <c r="B3106" s="15" t="str">
        <f>IF((Table1[StartDate]&gt;=Date.GraphMin)*(Table1[StartDate]&lt;=Date.GraphMax)=1,"Yes","No")</f>
        <v>No</v>
      </c>
      <c r="C3106" s="15" t="str">
        <f>IF(OR(Table1[[#This Row],[Site]]="FOOD MILLING",Table1[[#This Row],[Site]]="GODACO"), "No", "Yes")</f>
        <v>Yes</v>
      </c>
      <c r="D3106" s="40">
        <f>MAX(DATE(Table1[Year],1,1),DATE(Table1[Year],1,1)-WEEKDAY(DATE(Table1[Year],1,1),2)+(Table1[WeekNum]-1)*7+1)</f>
        <v>44585</v>
      </c>
      <c r="E3106" s="40">
        <f>MIN(DATE(Table1[Year]+1,1,0),DATE(Table1[Year],1,1)-WEEKDAY(DATE(Table1[Year],1,1),2)+Table1[WeekNum]*7)</f>
        <v>44591</v>
      </c>
      <c r="F3106" s="15">
        <v>2022</v>
      </c>
      <c r="G3106" s="15">
        <f t="shared" si="96"/>
        <v>1</v>
      </c>
      <c r="H3106" s="16">
        <v>5</v>
      </c>
      <c r="I3106" s="207" t="str">
        <f>"W" &amp;Table1[[#This Row],[WeekNum]]</f>
        <v>W5</v>
      </c>
      <c r="J3106" s="19" t="str">
        <f t="shared" si="97"/>
        <v>22-W05</v>
      </c>
      <c r="K3106" s="3" t="s">
        <v>487</v>
      </c>
      <c r="L3106" s="4"/>
      <c r="M3106" s="3" t="s">
        <v>72</v>
      </c>
      <c r="N3106" s="266" t="s">
        <v>368</v>
      </c>
      <c r="O3106" s="266" t="s">
        <v>386</v>
      </c>
      <c r="P3106" s="11" t="s">
        <v>387</v>
      </c>
      <c r="Q3106" s="11" t="s">
        <v>419</v>
      </c>
      <c r="R3106" s="3">
        <v>0</v>
      </c>
      <c r="S3106" s="3">
        <v>100</v>
      </c>
      <c r="T3106" s="206">
        <f>ABS(Table1[[#This Row],[Prod]]-Table1[[#This Row],[Planned]])</f>
        <v>100</v>
      </c>
      <c r="U3106" s="209">
        <f>IF(ABS(Table1[[#This Row],[Prod]]-Table1[[#This Row],[Planned]])&gt;Table1[[#This Row],[Planned]],0,IF(Table1[[#This Row],[Planned]]=0,0,1-ABS(Table1[[#This Row],[Prod]]-Table1[[#This Row],[Planned]])/Table1[[#This Row],[Planned]]))</f>
        <v>0</v>
      </c>
      <c r="V3106" s="6"/>
      <c r="W3106" s="11"/>
      <c r="X3106" s="27">
        <v>0</v>
      </c>
      <c r="Y3106" s="206">
        <f>Table1[[#This Row],[Prod]]</f>
        <v>100</v>
      </c>
      <c r="Z3106" s="206">
        <f>ABS(Table1[[#This Row],[Prod2]]-Table1[[#This Row],[Plan Revised]])</f>
        <v>100</v>
      </c>
      <c r="AA3106" s="209">
        <f>IF(ABS(Table1[[#This Row],[Prod2]]-Table1[[#This Row],[Plan Revised]])&gt;Table1[[#This Row],[Plan Revised]],0,IF(Table1[[#This Row],[Plan Revised]]=0,0,1-ABS(Table1[[#This Row],[Prod2]]-Table1[[#This Row],[Plan Revised]])/Table1[[#This Row],[Plan Revised]]))</f>
        <v>0</v>
      </c>
      <c r="AB3106" s="11"/>
      <c r="AC3106" s="30"/>
      <c r="AD3106"/>
      <c r="AF3106"/>
    </row>
    <row r="3107" spans="1:32">
      <c r="A3107" s="15" t="str">
        <f>IF(Table1[Week]=WeekSel,"Yes","No")</f>
        <v>No</v>
      </c>
      <c r="B3107" s="15" t="str">
        <f>IF((Table1[StartDate]&gt;=Date.GraphMin)*(Table1[StartDate]&lt;=Date.GraphMax)=1,"Yes","No")</f>
        <v>No</v>
      </c>
      <c r="C3107" s="15" t="str">
        <f>IF(OR(Table1[[#This Row],[Site]]="FOOD MILLING",Table1[[#This Row],[Site]]="GODACO"), "No", "Yes")</f>
        <v>Yes</v>
      </c>
      <c r="D3107" s="40">
        <f>MAX(DATE(Table1[Year],1,1),DATE(Table1[Year],1,1)-WEEKDAY(DATE(Table1[Year],1,1),2)+(Table1[WeekNum]-1)*7+1)</f>
        <v>44585</v>
      </c>
      <c r="E3107" s="40">
        <f>MIN(DATE(Table1[Year]+1,1,0),DATE(Table1[Year],1,1)-WEEKDAY(DATE(Table1[Year],1,1),2)+Table1[WeekNum]*7)</f>
        <v>44591</v>
      </c>
      <c r="F3107" s="15">
        <v>2022</v>
      </c>
      <c r="G3107" s="15">
        <f t="shared" si="96"/>
        <v>1</v>
      </c>
      <c r="H3107" s="16">
        <v>5</v>
      </c>
      <c r="I3107" s="207" t="str">
        <f>"W" &amp;Table1[[#This Row],[WeekNum]]</f>
        <v>W5</v>
      </c>
      <c r="J3107" s="19" t="str">
        <f t="shared" si="97"/>
        <v>22-W05</v>
      </c>
      <c r="K3107" s="3" t="s">
        <v>490</v>
      </c>
      <c r="L3107" s="4"/>
      <c r="M3107" s="3" t="s">
        <v>72</v>
      </c>
      <c r="N3107" s="266" t="s">
        <v>368</v>
      </c>
      <c r="O3107" s="266" t="s">
        <v>386</v>
      </c>
      <c r="P3107" s="11" t="s">
        <v>387</v>
      </c>
      <c r="Q3107" s="11" t="s">
        <v>419</v>
      </c>
      <c r="R3107" s="3">
        <v>0</v>
      </c>
      <c r="S3107" s="3">
        <v>1700</v>
      </c>
      <c r="T3107" s="206">
        <f>ABS(Table1[[#This Row],[Prod]]-Table1[[#This Row],[Planned]])</f>
        <v>1700</v>
      </c>
      <c r="U3107" s="209">
        <f>IF(ABS(Table1[[#This Row],[Prod]]-Table1[[#This Row],[Planned]])&gt;Table1[[#This Row],[Planned]],0,IF(Table1[[#This Row],[Planned]]=0,0,1-ABS(Table1[[#This Row],[Prod]]-Table1[[#This Row],[Planned]])/Table1[[#This Row],[Planned]]))</f>
        <v>0</v>
      </c>
      <c r="V3107" s="6"/>
      <c r="W3107" s="11"/>
      <c r="X3107" s="27">
        <v>0</v>
      </c>
      <c r="Y3107" s="206">
        <f>Table1[[#This Row],[Prod]]</f>
        <v>1700</v>
      </c>
      <c r="Z3107" s="206">
        <f>ABS(Table1[[#This Row],[Prod2]]-Table1[[#This Row],[Plan Revised]])</f>
        <v>1700</v>
      </c>
      <c r="AA3107" s="209">
        <f>IF(ABS(Table1[[#This Row],[Prod2]]-Table1[[#This Row],[Plan Revised]])&gt;Table1[[#This Row],[Plan Revised]],0,IF(Table1[[#This Row],[Plan Revised]]=0,0,1-ABS(Table1[[#This Row],[Prod2]]-Table1[[#This Row],[Plan Revised]])/Table1[[#This Row],[Plan Revised]]))</f>
        <v>0</v>
      </c>
      <c r="AB3107" s="11"/>
      <c r="AC3107" s="30"/>
      <c r="AD3107"/>
      <c r="AF3107"/>
    </row>
    <row r="3108" spans="1:32">
      <c r="A3108" s="15" t="str">
        <f>IF(Table1[Week]=WeekSel,"Yes","No")</f>
        <v>No</v>
      </c>
      <c r="B3108" s="15" t="str">
        <f>IF((Table1[StartDate]&gt;=Date.GraphMin)*(Table1[StartDate]&lt;=Date.GraphMax)=1,"Yes","No")</f>
        <v>No</v>
      </c>
      <c r="C3108" s="15" t="str">
        <f>IF(OR(Table1[[#This Row],[Site]]="FOOD MILLING",Table1[[#This Row],[Site]]="GODACO"), "No", "Yes")</f>
        <v>Yes</v>
      </c>
      <c r="D3108" s="40">
        <f>MAX(DATE(Table1[Year],1,1),DATE(Table1[Year],1,1)-WEEKDAY(DATE(Table1[Year],1,1),2)+(Table1[WeekNum]-1)*7+1)</f>
        <v>44585</v>
      </c>
      <c r="E3108" s="40">
        <f>MIN(DATE(Table1[Year]+1,1,0),DATE(Table1[Year],1,1)-WEEKDAY(DATE(Table1[Year],1,1),2)+Table1[WeekNum]*7)</f>
        <v>44591</v>
      </c>
      <c r="F3108" s="15">
        <v>2022</v>
      </c>
      <c r="G3108" s="15">
        <f t="shared" si="96"/>
        <v>1</v>
      </c>
      <c r="H3108" s="16">
        <v>5</v>
      </c>
      <c r="I3108" s="207" t="str">
        <f>"W" &amp;Table1[[#This Row],[WeekNum]]</f>
        <v>W5</v>
      </c>
      <c r="J3108" s="19" t="str">
        <f t="shared" si="97"/>
        <v>22-W05</v>
      </c>
      <c r="K3108" s="3" t="s">
        <v>493</v>
      </c>
      <c r="L3108" s="4"/>
      <c r="M3108" s="3" t="s">
        <v>72</v>
      </c>
      <c r="N3108" s="266" t="s">
        <v>368</v>
      </c>
      <c r="O3108" s="266" t="s">
        <v>386</v>
      </c>
      <c r="P3108" s="11" t="s">
        <v>387</v>
      </c>
      <c r="Q3108" s="11" t="s">
        <v>419</v>
      </c>
      <c r="R3108" s="3">
        <v>0</v>
      </c>
      <c r="S3108" s="3">
        <v>0</v>
      </c>
      <c r="T3108" s="206">
        <f>ABS(Table1[[#This Row],[Prod]]-Table1[[#This Row],[Planned]])</f>
        <v>0</v>
      </c>
      <c r="U3108" s="209">
        <f>IF(ABS(Table1[[#This Row],[Prod]]-Table1[[#This Row],[Planned]])&gt;Table1[[#This Row],[Planned]],0,IF(Table1[[#This Row],[Planned]]=0,0,1-ABS(Table1[[#This Row],[Prod]]-Table1[[#This Row],[Planned]])/Table1[[#This Row],[Planned]]))</f>
        <v>0</v>
      </c>
      <c r="V3108" s="6"/>
      <c r="W3108" s="11"/>
      <c r="X3108" s="27">
        <v>0</v>
      </c>
      <c r="Y3108" s="206">
        <f>Table1[[#This Row],[Prod]]</f>
        <v>0</v>
      </c>
      <c r="Z3108" s="206">
        <f>ABS(Table1[[#This Row],[Prod2]]-Table1[[#This Row],[Plan Revised]])</f>
        <v>0</v>
      </c>
      <c r="AA3108" s="209">
        <f>IF(ABS(Table1[[#This Row],[Prod2]]-Table1[[#This Row],[Plan Revised]])&gt;Table1[[#This Row],[Plan Revised]],0,IF(Table1[[#This Row],[Plan Revised]]=0,0,1-ABS(Table1[[#This Row],[Prod2]]-Table1[[#This Row],[Plan Revised]])/Table1[[#This Row],[Plan Revised]]))</f>
        <v>0</v>
      </c>
      <c r="AB3108" s="11"/>
      <c r="AC3108" s="30"/>
      <c r="AD3108"/>
      <c r="AF3108"/>
    </row>
    <row r="3109" spans="1:32">
      <c r="A3109" s="15" t="str">
        <f>IF(Table1[Week]=WeekSel,"Yes","No")</f>
        <v>No</v>
      </c>
      <c r="B3109" s="15" t="str">
        <f>IF((Table1[StartDate]&gt;=Date.GraphMin)*(Table1[StartDate]&lt;=Date.GraphMax)=1,"Yes","No")</f>
        <v>No</v>
      </c>
      <c r="C3109" s="15" t="str">
        <f>IF(OR(Table1[[#This Row],[Site]]="FOOD MILLING",Table1[[#This Row],[Site]]="GODACO"), "No", "Yes")</f>
        <v>Yes</v>
      </c>
      <c r="D3109" s="40">
        <f>MAX(DATE(Table1[Year],1,1),DATE(Table1[Year],1,1)-WEEKDAY(DATE(Table1[Year],1,1),2)+(Table1[WeekNum]-1)*7+1)</f>
        <v>44585</v>
      </c>
      <c r="E3109" s="40">
        <f>MIN(DATE(Table1[Year]+1,1,0),DATE(Table1[Year],1,1)-WEEKDAY(DATE(Table1[Year],1,1),2)+Table1[WeekNum]*7)</f>
        <v>44591</v>
      </c>
      <c r="F3109" s="15">
        <v>2022</v>
      </c>
      <c r="G3109" s="15">
        <f t="shared" si="96"/>
        <v>1</v>
      </c>
      <c r="H3109" s="16">
        <v>5</v>
      </c>
      <c r="I3109" s="207" t="str">
        <f>"W" &amp;Table1[[#This Row],[WeekNum]]</f>
        <v>W5</v>
      </c>
      <c r="J3109" s="19" t="str">
        <f t="shared" si="97"/>
        <v>22-W05</v>
      </c>
      <c r="K3109" s="3" t="s">
        <v>488</v>
      </c>
      <c r="L3109" s="4"/>
      <c r="M3109" s="3" t="s">
        <v>72</v>
      </c>
      <c r="N3109" s="266" t="s">
        <v>368</v>
      </c>
      <c r="O3109" s="266" t="s">
        <v>386</v>
      </c>
      <c r="P3109" s="11" t="s">
        <v>387</v>
      </c>
      <c r="Q3109" s="11" t="s">
        <v>419</v>
      </c>
      <c r="R3109" s="3">
        <v>0</v>
      </c>
      <c r="S3109" s="3">
        <v>0</v>
      </c>
      <c r="T3109" s="206">
        <f>ABS(Table1[[#This Row],[Prod]]-Table1[[#This Row],[Planned]])</f>
        <v>0</v>
      </c>
      <c r="U3109" s="209">
        <f>IF(ABS(Table1[[#This Row],[Prod]]-Table1[[#This Row],[Planned]])&gt;Table1[[#This Row],[Planned]],0,IF(Table1[[#This Row],[Planned]]=0,0,1-ABS(Table1[[#This Row],[Prod]]-Table1[[#This Row],[Planned]])/Table1[[#This Row],[Planned]]))</f>
        <v>0</v>
      </c>
      <c r="V3109" s="6"/>
      <c r="W3109" s="11"/>
      <c r="X3109" s="27">
        <v>0</v>
      </c>
      <c r="Y3109" s="206">
        <f>Table1[[#This Row],[Prod]]</f>
        <v>0</v>
      </c>
      <c r="Z3109" s="206">
        <f>ABS(Table1[[#This Row],[Prod2]]-Table1[[#This Row],[Plan Revised]])</f>
        <v>0</v>
      </c>
      <c r="AA3109" s="209">
        <f>IF(ABS(Table1[[#This Row],[Prod2]]-Table1[[#This Row],[Plan Revised]])&gt;Table1[[#This Row],[Plan Revised]],0,IF(Table1[[#This Row],[Plan Revised]]=0,0,1-ABS(Table1[[#This Row],[Prod2]]-Table1[[#This Row],[Plan Revised]])/Table1[[#This Row],[Plan Revised]]))</f>
        <v>0</v>
      </c>
      <c r="AB3109" s="11"/>
      <c r="AC3109" s="30"/>
      <c r="AD3109"/>
      <c r="AF3109"/>
    </row>
    <row r="3110" spans="1:32">
      <c r="A3110" s="15" t="str">
        <f>IF(Table1[Week]=WeekSel,"Yes","No")</f>
        <v>No</v>
      </c>
      <c r="B3110" s="15" t="str">
        <f>IF((Table1[StartDate]&gt;=Date.GraphMin)*(Table1[StartDate]&lt;=Date.GraphMax)=1,"Yes","No")</f>
        <v>No</v>
      </c>
      <c r="C3110" s="15" t="str">
        <f>IF(OR(Table1[[#This Row],[Site]]="FOOD MILLING",Table1[[#This Row],[Site]]="GODACO"), "No", "Yes")</f>
        <v>Yes</v>
      </c>
      <c r="D3110" s="40">
        <f>MAX(DATE(Table1[Year],1,1),DATE(Table1[Year],1,1)-WEEKDAY(DATE(Table1[Year],1,1),2)+(Table1[WeekNum]-1)*7+1)</f>
        <v>44585</v>
      </c>
      <c r="E3110" s="40">
        <f>MIN(DATE(Table1[Year]+1,1,0),DATE(Table1[Year],1,1)-WEEKDAY(DATE(Table1[Year],1,1),2)+Table1[WeekNum]*7)</f>
        <v>44591</v>
      </c>
      <c r="F3110" s="15">
        <v>2022</v>
      </c>
      <c r="G3110" s="15">
        <f t="shared" si="96"/>
        <v>1</v>
      </c>
      <c r="H3110" s="16">
        <v>5</v>
      </c>
      <c r="I3110" s="207" t="str">
        <f>"W" &amp;Table1[[#This Row],[WeekNum]]</f>
        <v>W5</v>
      </c>
      <c r="J3110" s="19" t="str">
        <f t="shared" si="97"/>
        <v>22-W05</v>
      </c>
      <c r="K3110" s="3" t="s">
        <v>489</v>
      </c>
      <c r="L3110" s="4"/>
      <c r="M3110" s="3" t="s">
        <v>72</v>
      </c>
      <c r="N3110" s="266" t="s">
        <v>368</v>
      </c>
      <c r="O3110" s="266" t="s">
        <v>386</v>
      </c>
      <c r="P3110" s="11" t="s">
        <v>387</v>
      </c>
      <c r="Q3110" s="11" t="s">
        <v>419</v>
      </c>
      <c r="R3110" s="3">
        <v>300</v>
      </c>
      <c r="S3110" s="3">
        <v>750</v>
      </c>
      <c r="T3110" s="206">
        <f>ABS(Table1[[#This Row],[Prod]]-Table1[[#This Row],[Planned]])</f>
        <v>450</v>
      </c>
      <c r="U3110" s="209">
        <f>IF(ABS(Table1[[#This Row],[Prod]]-Table1[[#This Row],[Planned]])&gt;Table1[[#This Row],[Planned]],0,IF(Table1[[#This Row],[Planned]]=0,0,1-ABS(Table1[[#This Row],[Prod]]-Table1[[#This Row],[Planned]])/Table1[[#This Row],[Planned]]))</f>
        <v>0</v>
      </c>
      <c r="V3110" s="6"/>
      <c r="W3110" s="11"/>
      <c r="X3110" s="27">
        <v>300</v>
      </c>
      <c r="Y3110" s="206">
        <f>Table1[[#This Row],[Prod]]</f>
        <v>750</v>
      </c>
      <c r="Z3110" s="206">
        <f>ABS(Table1[[#This Row],[Prod2]]-Table1[[#This Row],[Plan Revised]])</f>
        <v>450</v>
      </c>
      <c r="AA3110" s="209">
        <f>IF(ABS(Table1[[#This Row],[Prod2]]-Table1[[#This Row],[Plan Revised]])&gt;Table1[[#This Row],[Plan Revised]],0,IF(Table1[[#This Row],[Plan Revised]]=0,0,1-ABS(Table1[[#This Row],[Prod2]]-Table1[[#This Row],[Plan Revised]])/Table1[[#This Row],[Plan Revised]]))</f>
        <v>0</v>
      </c>
      <c r="AB3110" s="11"/>
      <c r="AC3110" s="30"/>
      <c r="AD3110"/>
      <c r="AF3110"/>
    </row>
    <row r="3111" spans="1:32">
      <c r="A3111" s="15" t="str">
        <f>IF(Table1[Week]=WeekSel,"Yes","No")</f>
        <v>No</v>
      </c>
      <c r="B3111" s="15" t="str">
        <f>IF((Table1[StartDate]&gt;=Date.GraphMin)*(Table1[StartDate]&lt;=Date.GraphMax)=1,"Yes","No")</f>
        <v>No</v>
      </c>
      <c r="C3111" s="15" t="str">
        <f>IF(OR(Table1[[#This Row],[Site]]="FOOD MILLING",Table1[[#This Row],[Site]]="GODACO"), "No", "Yes")</f>
        <v>Yes</v>
      </c>
      <c r="D3111" s="40">
        <f>MAX(DATE(Table1[Year],1,1),DATE(Table1[Year],1,1)-WEEKDAY(DATE(Table1[Year],1,1),2)+(Table1[WeekNum]-1)*7+1)</f>
        <v>44585</v>
      </c>
      <c r="E3111" s="40">
        <f>MIN(DATE(Table1[Year]+1,1,0),DATE(Table1[Year],1,1)-WEEKDAY(DATE(Table1[Year],1,1),2)+Table1[WeekNum]*7)</f>
        <v>44591</v>
      </c>
      <c r="F3111" s="15">
        <v>2022</v>
      </c>
      <c r="G3111" s="15">
        <f t="shared" si="96"/>
        <v>1</v>
      </c>
      <c r="H3111" s="16">
        <v>5</v>
      </c>
      <c r="I3111" s="207" t="str">
        <f>"W" &amp;Table1[[#This Row],[WeekNum]]</f>
        <v>W5</v>
      </c>
      <c r="J3111" s="19" t="str">
        <f t="shared" si="97"/>
        <v>22-W05</v>
      </c>
      <c r="K3111" s="3" t="s">
        <v>482</v>
      </c>
      <c r="L3111" s="4"/>
      <c r="M3111" s="3" t="s">
        <v>72</v>
      </c>
      <c r="N3111" s="266" t="s">
        <v>368</v>
      </c>
      <c r="O3111" s="266" t="s">
        <v>386</v>
      </c>
      <c r="P3111" s="11" t="s">
        <v>387</v>
      </c>
      <c r="Q3111" s="11" t="s">
        <v>419</v>
      </c>
      <c r="R3111" s="3">
        <v>0</v>
      </c>
      <c r="S3111" s="3">
        <v>0</v>
      </c>
      <c r="T3111" s="206">
        <f>ABS(Table1[[#This Row],[Prod]]-Table1[[#This Row],[Planned]])</f>
        <v>0</v>
      </c>
      <c r="U3111" s="209">
        <f>IF(ABS(Table1[[#This Row],[Prod]]-Table1[[#This Row],[Planned]])&gt;Table1[[#This Row],[Planned]],0,IF(Table1[[#This Row],[Planned]]=0,0,1-ABS(Table1[[#This Row],[Prod]]-Table1[[#This Row],[Planned]])/Table1[[#This Row],[Planned]]))</f>
        <v>0</v>
      </c>
      <c r="V3111" s="6"/>
      <c r="W3111" s="11"/>
      <c r="X3111" s="27">
        <v>0</v>
      </c>
      <c r="Y3111" s="206">
        <f>Table1[[#This Row],[Prod]]</f>
        <v>0</v>
      </c>
      <c r="Z3111" s="206">
        <f>ABS(Table1[[#This Row],[Prod2]]-Table1[[#This Row],[Plan Revised]])</f>
        <v>0</v>
      </c>
      <c r="AA3111" s="209">
        <f>IF(ABS(Table1[[#This Row],[Prod2]]-Table1[[#This Row],[Plan Revised]])&gt;Table1[[#This Row],[Plan Revised]],0,IF(Table1[[#This Row],[Plan Revised]]=0,0,1-ABS(Table1[[#This Row],[Prod2]]-Table1[[#This Row],[Plan Revised]])/Table1[[#This Row],[Plan Revised]]))</f>
        <v>0</v>
      </c>
      <c r="AB3111" s="11"/>
      <c r="AC3111" s="30"/>
      <c r="AD3111"/>
      <c r="AF3111"/>
    </row>
    <row r="3112" spans="1:32">
      <c r="A3112" s="15" t="str">
        <f>IF(Table1[Week]=WeekSel,"Yes","No")</f>
        <v>No</v>
      </c>
      <c r="B3112" s="15" t="str">
        <f>IF((Table1[StartDate]&gt;=Date.GraphMin)*(Table1[StartDate]&lt;=Date.GraphMax)=1,"Yes","No")</f>
        <v>No</v>
      </c>
      <c r="C3112" s="15" t="str">
        <f>IF(OR(Table1[[#This Row],[Site]]="FOOD MILLING",Table1[[#This Row],[Site]]="GODACO"), "No", "Yes")</f>
        <v>Yes</v>
      </c>
      <c r="D3112" s="40">
        <f>MAX(DATE(Table1[Year],1,1),DATE(Table1[Year],1,1)-WEEKDAY(DATE(Table1[Year],1,1),2)+(Table1[WeekNum]-1)*7+1)</f>
        <v>44585</v>
      </c>
      <c r="E3112" s="40">
        <f>MIN(DATE(Table1[Year]+1,1,0),DATE(Table1[Year],1,1)-WEEKDAY(DATE(Table1[Year],1,1),2)+Table1[WeekNum]*7)</f>
        <v>44591</v>
      </c>
      <c r="F3112" s="15">
        <v>2022</v>
      </c>
      <c r="G3112" s="15">
        <f t="shared" si="96"/>
        <v>1</v>
      </c>
      <c r="H3112" s="16">
        <v>5</v>
      </c>
      <c r="I3112" s="207" t="str">
        <f>"W" &amp;Table1[[#This Row],[WeekNum]]</f>
        <v>W5</v>
      </c>
      <c r="J3112" s="19" t="str">
        <f t="shared" si="97"/>
        <v>22-W05</v>
      </c>
      <c r="K3112" s="3" t="s">
        <v>29</v>
      </c>
      <c r="L3112" s="4"/>
      <c r="M3112" s="3" t="s">
        <v>77</v>
      </c>
      <c r="N3112" s="266" t="s">
        <v>368</v>
      </c>
      <c r="O3112" s="266" t="s">
        <v>386</v>
      </c>
      <c r="P3112" s="11" t="s">
        <v>387</v>
      </c>
      <c r="Q3112" s="11" t="s">
        <v>419</v>
      </c>
      <c r="R3112" s="3">
        <v>0</v>
      </c>
      <c r="S3112" s="3">
        <v>0</v>
      </c>
      <c r="T3112" s="206">
        <f>ABS(Table1[[#This Row],[Prod]]-Table1[[#This Row],[Planned]])</f>
        <v>0</v>
      </c>
      <c r="U3112" s="209">
        <f>IF(ABS(Table1[[#This Row],[Prod]]-Table1[[#This Row],[Planned]])&gt;Table1[[#This Row],[Planned]],0,IF(Table1[[#This Row],[Planned]]=0,0,1-ABS(Table1[[#This Row],[Prod]]-Table1[[#This Row],[Planned]])/Table1[[#This Row],[Planned]]))</f>
        <v>0</v>
      </c>
      <c r="V3112" s="6"/>
      <c r="W3112" s="11"/>
      <c r="X3112" s="27">
        <v>0</v>
      </c>
      <c r="Y3112" s="206">
        <f>Table1[[#This Row],[Prod]]</f>
        <v>0</v>
      </c>
      <c r="Z3112" s="206">
        <f>ABS(Table1[[#This Row],[Prod2]]-Table1[[#This Row],[Plan Revised]])</f>
        <v>0</v>
      </c>
      <c r="AA3112" s="209">
        <f>IF(ABS(Table1[[#This Row],[Prod2]]-Table1[[#This Row],[Plan Revised]])&gt;Table1[[#This Row],[Plan Revised]],0,IF(Table1[[#This Row],[Plan Revised]]=0,0,1-ABS(Table1[[#This Row],[Prod2]]-Table1[[#This Row],[Plan Revised]])/Table1[[#This Row],[Plan Revised]]))</f>
        <v>0</v>
      </c>
      <c r="AB3112" s="11"/>
      <c r="AC3112" s="30"/>
      <c r="AD3112"/>
      <c r="AF3112"/>
    </row>
    <row r="3113" spans="1:32">
      <c r="A3113" s="15" t="str">
        <f>IF(Table1[Week]=WeekSel,"Yes","No")</f>
        <v>No</v>
      </c>
      <c r="B3113" s="15" t="str">
        <f>IF((Table1[StartDate]&gt;=Date.GraphMin)*(Table1[StartDate]&lt;=Date.GraphMax)=1,"Yes","No")</f>
        <v>No</v>
      </c>
      <c r="C3113" s="15" t="str">
        <f>IF(OR(Table1[[#This Row],[Site]]="FOOD MILLING",Table1[[#This Row],[Site]]="GODACO"), "No", "Yes")</f>
        <v>Yes</v>
      </c>
      <c r="D3113" s="40">
        <f>MAX(DATE(Table1[Year],1,1),DATE(Table1[Year],1,1)-WEEKDAY(DATE(Table1[Year],1,1),2)+(Table1[WeekNum]-1)*7+1)</f>
        <v>44585</v>
      </c>
      <c r="E3113" s="40">
        <f>MIN(DATE(Table1[Year]+1,1,0),DATE(Table1[Year],1,1)-WEEKDAY(DATE(Table1[Year],1,1),2)+Table1[WeekNum]*7)</f>
        <v>44591</v>
      </c>
      <c r="F3113" s="15">
        <v>2022</v>
      </c>
      <c r="G3113" s="15">
        <f t="shared" si="96"/>
        <v>1</v>
      </c>
      <c r="H3113" s="16">
        <v>5</v>
      </c>
      <c r="I3113" s="207" t="str">
        <f>"W" &amp;Table1[[#This Row],[WeekNum]]</f>
        <v>W5</v>
      </c>
      <c r="J3113" s="19" t="str">
        <f t="shared" si="97"/>
        <v>22-W05</v>
      </c>
      <c r="K3113" s="3" t="s">
        <v>30</v>
      </c>
      <c r="L3113" s="4"/>
      <c r="M3113" s="3" t="s">
        <v>77</v>
      </c>
      <c r="N3113" s="266" t="s">
        <v>368</v>
      </c>
      <c r="O3113" s="266" t="s">
        <v>386</v>
      </c>
      <c r="P3113" s="11" t="s">
        <v>387</v>
      </c>
      <c r="Q3113" s="11" t="s">
        <v>419</v>
      </c>
      <c r="R3113" s="3">
        <v>0</v>
      </c>
      <c r="S3113" s="3">
        <v>0</v>
      </c>
      <c r="T3113" s="206">
        <f>ABS(Table1[[#This Row],[Prod]]-Table1[[#This Row],[Planned]])</f>
        <v>0</v>
      </c>
      <c r="U3113" s="209">
        <f>IF(ABS(Table1[[#This Row],[Prod]]-Table1[[#This Row],[Planned]])&gt;Table1[[#This Row],[Planned]],0,IF(Table1[[#This Row],[Planned]]=0,0,1-ABS(Table1[[#This Row],[Prod]]-Table1[[#This Row],[Planned]])/Table1[[#This Row],[Planned]]))</f>
        <v>0</v>
      </c>
      <c r="V3113" s="6"/>
      <c r="W3113" s="11"/>
      <c r="X3113" s="27">
        <v>0</v>
      </c>
      <c r="Y3113" s="206">
        <f>Table1[[#This Row],[Prod]]</f>
        <v>0</v>
      </c>
      <c r="Z3113" s="206">
        <f>ABS(Table1[[#This Row],[Prod2]]-Table1[[#This Row],[Plan Revised]])</f>
        <v>0</v>
      </c>
      <c r="AA3113" s="209">
        <f>IF(ABS(Table1[[#This Row],[Prod2]]-Table1[[#This Row],[Plan Revised]])&gt;Table1[[#This Row],[Plan Revised]],0,IF(Table1[[#This Row],[Plan Revised]]=0,0,1-ABS(Table1[[#This Row],[Prod2]]-Table1[[#This Row],[Plan Revised]])/Table1[[#This Row],[Plan Revised]]))</f>
        <v>0</v>
      </c>
      <c r="AB3113" s="11"/>
      <c r="AC3113" s="30"/>
      <c r="AD3113"/>
      <c r="AF3113"/>
    </row>
    <row r="3114" spans="1:32">
      <c r="A3114" s="15" t="str">
        <f>IF(Table1[Week]=WeekSel,"Yes","No")</f>
        <v>No</v>
      </c>
      <c r="B3114" s="15" t="str">
        <f>IF((Table1[StartDate]&gt;=Date.GraphMin)*(Table1[StartDate]&lt;=Date.GraphMax)=1,"Yes","No")</f>
        <v>No</v>
      </c>
      <c r="C3114" s="15" t="str">
        <f>IF(OR(Table1[[#This Row],[Site]]="FOOD MILLING",Table1[[#This Row],[Site]]="GODACO"), "No", "Yes")</f>
        <v>Yes</v>
      </c>
      <c r="D3114" s="40">
        <f>MAX(DATE(Table1[Year],1,1),DATE(Table1[Year],1,1)-WEEKDAY(DATE(Table1[Year],1,1),2)+(Table1[WeekNum]-1)*7+1)</f>
        <v>44585</v>
      </c>
      <c r="E3114" s="40">
        <f>MIN(DATE(Table1[Year]+1,1,0),DATE(Table1[Year],1,1)-WEEKDAY(DATE(Table1[Year],1,1),2)+Table1[WeekNum]*7)</f>
        <v>44591</v>
      </c>
      <c r="F3114" s="15">
        <v>2022</v>
      </c>
      <c r="G3114" s="15">
        <f t="shared" si="96"/>
        <v>1</v>
      </c>
      <c r="H3114" s="16">
        <v>5</v>
      </c>
      <c r="I3114" s="207" t="str">
        <f>"W" &amp;Table1[[#This Row],[WeekNum]]</f>
        <v>W5</v>
      </c>
      <c r="J3114" s="19" t="str">
        <f t="shared" si="97"/>
        <v>22-W05</v>
      </c>
      <c r="K3114" s="3" t="s">
        <v>429</v>
      </c>
      <c r="L3114" s="4"/>
      <c r="M3114" s="3" t="s">
        <v>77</v>
      </c>
      <c r="N3114" s="266" t="s">
        <v>368</v>
      </c>
      <c r="O3114" s="266" t="s">
        <v>386</v>
      </c>
      <c r="P3114" s="11" t="s">
        <v>387</v>
      </c>
      <c r="Q3114" s="11" t="s">
        <v>419</v>
      </c>
      <c r="R3114" s="3">
        <v>0</v>
      </c>
      <c r="S3114" s="3">
        <v>0</v>
      </c>
      <c r="T3114" s="206">
        <f>ABS(Table1[[#This Row],[Prod]]-Table1[[#This Row],[Planned]])</f>
        <v>0</v>
      </c>
      <c r="U3114" s="209">
        <f>IF(ABS(Table1[[#This Row],[Prod]]-Table1[[#This Row],[Planned]])&gt;Table1[[#This Row],[Planned]],0,IF(Table1[[#This Row],[Planned]]=0,0,1-ABS(Table1[[#This Row],[Prod]]-Table1[[#This Row],[Planned]])/Table1[[#This Row],[Planned]]))</f>
        <v>0</v>
      </c>
      <c r="V3114" s="6"/>
      <c r="W3114" s="11"/>
      <c r="X3114" s="27">
        <v>0</v>
      </c>
      <c r="Y3114" s="206">
        <f>Table1[[#This Row],[Prod]]</f>
        <v>0</v>
      </c>
      <c r="Z3114" s="206">
        <f>ABS(Table1[[#This Row],[Prod2]]-Table1[[#This Row],[Plan Revised]])</f>
        <v>0</v>
      </c>
      <c r="AA3114" s="209">
        <f>IF(ABS(Table1[[#This Row],[Prod2]]-Table1[[#This Row],[Plan Revised]])&gt;Table1[[#This Row],[Plan Revised]],0,IF(Table1[[#This Row],[Plan Revised]]=0,0,1-ABS(Table1[[#This Row],[Prod2]]-Table1[[#This Row],[Plan Revised]])/Table1[[#This Row],[Plan Revised]]))</f>
        <v>0</v>
      </c>
      <c r="AB3114" s="11"/>
      <c r="AC3114" s="30"/>
      <c r="AD3114"/>
      <c r="AF3114"/>
    </row>
    <row r="3115" spans="1:32">
      <c r="A3115" s="15" t="str">
        <f>IF(Table1[Week]=WeekSel,"Yes","No")</f>
        <v>No</v>
      </c>
      <c r="B3115" s="15" t="str">
        <f>IF((Table1[StartDate]&gt;=Date.GraphMin)*(Table1[StartDate]&lt;=Date.GraphMax)=1,"Yes","No")</f>
        <v>No</v>
      </c>
      <c r="C3115" s="15" t="str">
        <f>IF(OR(Table1[[#This Row],[Site]]="FOOD MILLING",Table1[[#This Row],[Site]]="GODACO"), "No", "Yes")</f>
        <v>Yes</v>
      </c>
      <c r="D3115" s="40">
        <f>MAX(DATE(Table1[Year],1,1),DATE(Table1[Year],1,1)-WEEKDAY(DATE(Table1[Year],1,1),2)+(Table1[WeekNum]-1)*7+1)</f>
        <v>44585</v>
      </c>
      <c r="E3115" s="40">
        <f>MIN(DATE(Table1[Year]+1,1,0),DATE(Table1[Year],1,1)-WEEKDAY(DATE(Table1[Year],1,1),2)+Table1[WeekNum]*7)</f>
        <v>44591</v>
      </c>
      <c r="F3115" s="15">
        <v>2022</v>
      </c>
      <c r="G3115" s="15">
        <f t="shared" si="96"/>
        <v>1</v>
      </c>
      <c r="H3115" s="16">
        <v>5</v>
      </c>
      <c r="I3115" s="207" t="str">
        <f>"W" &amp;Table1[[#This Row],[WeekNum]]</f>
        <v>W5</v>
      </c>
      <c r="J3115" s="19" t="str">
        <f t="shared" si="97"/>
        <v>22-W05</v>
      </c>
      <c r="K3115" s="3" t="s">
        <v>494</v>
      </c>
      <c r="L3115" s="4"/>
      <c r="M3115" s="3" t="s">
        <v>77</v>
      </c>
      <c r="N3115" s="266" t="s">
        <v>368</v>
      </c>
      <c r="O3115" s="266" t="s">
        <v>386</v>
      </c>
      <c r="P3115" s="11" t="s">
        <v>387</v>
      </c>
      <c r="Q3115" s="11" t="s">
        <v>419</v>
      </c>
      <c r="R3115" s="3">
        <v>0</v>
      </c>
      <c r="S3115" s="3">
        <v>0</v>
      </c>
      <c r="T3115" s="206">
        <f>ABS(Table1[[#This Row],[Prod]]-Table1[[#This Row],[Planned]])</f>
        <v>0</v>
      </c>
      <c r="U3115" s="209">
        <f>IF(ABS(Table1[[#This Row],[Prod]]-Table1[[#This Row],[Planned]])&gt;Table1[[#This Row],[Planned]],0,IF(Table1[[#This Row],[Planned]]=0,0,1-ABS(Table1[[#This Row],[Prod]]-Table1[[#This Row],[Planned]])/Table1[[#This Row],[Planned]]))</f>
        <v>0</v>
      </c>
      <c r="V3115" s="6"/>
      <c r="W3115" s="11"/>
      <c r="X3115" s="27">
        <v>0</v>
      </c>
      <c r="Y3115" s="206">
        <f>Table1[[#This Row],[Prod]]</f>
        <v>0</v>
      </c>
      <c r="Z3115" s="206">
        <f>ABS(Table1[[#This Row],[Prod2]]-Table1[[#This Row],[Plan Revised]])</f>
        <v>0</v>
      </c>
      <c r="AA3115" s="209">
        <f>IF(ABS(Table1[[#This Row],[Prod2]]-Table1[[#This Row],[Plan Revised]])&gt;Table1[[#This Row],[Plan Revised]],0,IF(Table1[[#This Row],[Plan Revised]]=0,0,1-ABS(Table1[[#This Row],[Prod2]]-Table1[[#This Row],[Plan Revised]])/Table1[[#This Row],[Plan Revised]]))</f>
        <v>0</v>
      </c>
      <c r="AB3115" s="11"/>
      <c r="AC3115" s="30"/>
      <c r="AD3115"/>
      <c r="AF3115"/>
    </row>
    <row r="3116" spans="1:32">
      <c r="A3116" s="15" t="str">
        <f>IF(Table1[Week]=WeekSel,"Yes","No")</f>
        <v>No</v>
      </c>
      <c r="B3116" s="15" t="str">
        <f>IF((Table1[StartDate]&gt;=Date.GraphMin)*(Table1[StartDate]&lt;=Date.GraphMax)=1,"Yes","No")</f>
        <v>No</v>
      </c>
      <c r="C3116" s="15" t="str">
        <f>IF(OR(Table1[[#This Row],[Site]]="FOOD MILLING",Table1[[#This Row],[Site]]="GODACO"), "No", "Yes")</f>
        <v>Yes</v>
      </c>
      <c r="D3116" s="40">
        <f>MAX(DATE(Table1[Year],1,1),DATE(Table1[Year],1,1)-WEEKDAY(DATE(Table1[Year],1,1),2)+(Table1[WeekNum]-1)*7+1)</f>
        <v>44585</v>
      </c>
      <c r="E3116" s="40">
        <f>MIN(DATE(Table1[Year]+1,1,0),DATE(Table1[Year],1,1)-WEEKDAY(DATE(Table1[Year],1,1),2)+Table1[WeekNum]*7)</f>
        <v>44591</v>
      </c>
      <c r="F3116" s="15">
        <v>2022</v>
      </c>
      <c r="G3116" s="15">
        <f t="shared" si="96"/>
        <v>1</v>
      </c>
      <c r="H3116" s="16">
        <v>5</v>
      </c>
      <c r="I3116" s="207" t="str">
        <f>"W" &amp;Table1[[#This Row],[WeekNum]]</f>
        <v>W5</v>
      </c>
      <c r="J3116" s="19" t="str">
        <f t="shared" si="97"/>
        <v>22-W05</v>
      </c>
      <c r="K3116" s="3" t="s">
        <v>495</v>
      </c>
      <c r="L3116" s="4"/>
      <c r="M3116" s="3" t="s">
        <v>77</v>
      </c>
      <c r="N3116" s="266" t="s">
        <v>368</v>
      </c>
      <c r="O3116" s="266" t="s">
        <v>386</v>
      </c>
      <c r="P3116" s="11" t="s">
        <v>387</v>
      </c>
      <c r="Q3116" s="11" t="s">
        <v>419</v>
      </c>
      <c r="R3116" s="3">
        <v>0</v>
      </c>
      <c r="S3116" s="3">
        <v>0</v>
      </c>
      <c r="T3116" s="206">
        <f>ABS(Table1[[#This Row],[Prod]]-Table1[[#This Row],[Planned]])</f>
        <v>0</v>
      </c>
      <c r="U3116" s="209">
        <f>IF(ABS(Table1[[#This Row],[Prod]]-Table1[[#This Row],[Planned]])&gt;Table1[[#This Row],[Planned]],0,IF(Table1[[#This Row],[Planned]]=0,0,1-ABS(Table1[[#This Row],[Prod]]-Table1[[#This Row],[Planned]])/Table1[[#This Row],[Planned]]))</f>
        <v>0</v>
      </c>
      <c r="V3116" s="6"/>
      <c r="W3116" s="11"/>
      <c r="X3116" s="27">
        <v>0</v>
      </c>
      <c r="Y3116" s="206">
        <f>Table1[[#This Row],[Prod]]</f>
        <v>0</v>
      </c>
      <c r="Z3116" s="206">
        <f>ABS(Table1[[#This Row],[Prod2]]-Table1[[#This Row],[Plan Revised]])</f>
        <v>0</v>
      </c>
      <c r="AA3116" s="209">
        <f>IF(ABS(Table1[[#This Row],[Prod2]]-Table1[[#This Row],[Plan Revised]])&gt;Table1[[#This Row],[Plan Revised]],0,IF(Table1[[#This Row],[Plan Revised]]=0,0,1-ABS(Table1[[#This Row],[Prod2]]-Table1[[#This Row],[Plan Revised]])/Table1[[#This Row],[Plan Revised]]))</f>
        <v>0</v>
      </c>
      <c r="AB3116" s="11"/>
      <c r="AC3116" s="30"/>
      <c r="AD3116"/>
      <c r="AF3116"/>
    </row>
    <row r="3117" spans="1:32">
      <c r="A3117" s="15" t="str">
        <f>IF(Table1[Week]=WeekSel,"Yes","No")</f>
        <v>No</v>
      </c>
      <c r="B3117" s="15" t="str">
        <f>IF((Table1[StartDate]&gt;=Date.GraphMin)*(Table1[StartDate]&lt;=Date.GraphMax)=1,"Yes","No")</f>
        <v>No</v>
      </c>
      <c r="C3117" s="15" t="str">
        <f>IF(OR(Table1[[#This Row],[Site]]="FOOD MILLING",Table1[[#This Row],[Site]]="GODACO"), "No", "Yes")</f>
        <v>Yes</v>
      </c>
      <c r="D3117" s="40">
        <f>MAX(DATE(Table1[Year],1,1),DATE(Table1[Year],1,1)-WEEKDAY(DATE(Table1[Year],1,1),2)+(Table1[WeekNum]-1)*7+1)</f>
        <v>44585</v>
      </c>
      <c r="E3117" s="40">
        <f>MIN(DATE(Table1[Year]+1,1,0),DATE(Table1[Year],1,1)-WEEKDAY(DATE(Table1[Year],1,1),2)+Table1[WeekNum]*7)</f>
        <v>44591</v>
      </c>
      <c r="F3117" s="15">
        <v>2022</v>
      </c>
      <c r="G3117" s="15">
        <f t="shared" si="96"/>
        <v>1</v>
      </c>
      <c r="H3117" s="16">
        <v>5</v>
      </c>
      <c r="I3117" s="207" t="str">
        <f>"W" &amp;Table1[[#This Row],[WeekNum]]</f>
        <v>W5</v>
      </c>
      <c r="J3117" s="19" t="str">
        <f t="shared" si="97"/>
        <v>22-W05</v>
      </c>
      <c r="K3117" s="3" t="s">
        <v>473</v>
      </c>
      <c r="L3117" s="4"/>
      <c r="M3117" s="3" t="s">
        <v>77</v>
      </c>
      <c r="N3117" s="266" t="s">
        <v>368</v>
      </c>
      <c r="O3117" s="266" t="s">
        <v>386</v>
      </c>
      <c r="P3117" s="11" t="s">
        <v>410</v>
      </c>
      <c r="Q3117" s="11" t="s">
        <v>419</v>
      </c>
      <c r="R3117" s="3">
        <v>0</v>
      </c>
      <c r="S3117" s="3">
        <v>0</v>
      </c>
      <c r="T3117" s="206">
        <f>ABS(Table1[[#This Row],[Prod]]-Table1[[#This Row],[Planned]])</f>
        <v>0</v>
      </c>
      <c r="U3117" s="209">
        <f>IF(ABS(Table1[[#This Row],[Prod]]-Table1[[#This Row],[Planned]])&gt;Table1[[#This Row],[Planned]],0,IF(Table1[[#This Row],[Planned]]=0,0,1-ABS(Table1[[#This Row],[Prod]]-Table1[[#This Row],[Planned]])/Table1[[#This Row],[Planned]]))</f>
        <v>0</v>
      </c>
      <c r="V3117" s="6"/>
      <c r="W3117" s="11"/>
      <c r="X3117" s="27">
        <v>0</v>
      </c>
      <c r="Y3117" s="206">
        <f>Table1[[#This Row],[Prod]]</f>
        <v>0</v>
      </c>
      <c r="Z3117" s="206">
        <f>ABS(Table1[[#This Row],[Prod2]]-Table1[[#This Row],[Plan Revised]])</f>
        <v>0</v>
      </c>
      <c r="AA3117" s="209">
        <f>IF(ABS(Table1[[#This Row],[Prod2]]-Table1[[#This Row],[Plan Revised]])&gt;Table1[[#This Row],[Plan Revised]],0,IF(Table1[[#This Row],[Plan Revised]]=0,0,1-ABS(Table1[[#This Row],[Prod2]]-Table1[[#This Row],[Plan Revised]])/Table1[[#This Row],[Plan Revised]]))</f>
        <v>0</v>
      </c>
      <c r="AB3117" s="11"/>
      <c r="AC3117" s="30"/>
      <c r="AD3117"/>
      <c r="AF3117"/>
    </row>
    <row r="3118" spans="1:32">
      <c r="A3118" s="15" t="str">
        <f>IF(Table1[Week]=WeekSel,"Yes","No")</f>
        <v>No</v>
      </c>
      <c r="B3118" s="15" t="str">
        <f>IF((Table1[StartDate]&gt;=Date.GraphMin)*(Table1[StartDate]&lt;=Date.GraphMax)=1,"Yes","No")</f>
        <v>No</v>
      </c>
      <c r="C3118" s="15" t="str">
        <f>IF(OR(Table1[[#This Row],[Site]]="FOOD MILLING",Table1[[#This Row],[Site]]="GODACO"), "No", "Yes")</f>
        <v>Yes</v>
      </c>
      <c r="D3118" s="40">
        <f>MAX(DATE(Table1[Year],1,1),DATE(Table1[Year],1,1)-WEEKDAY(DATE(Table1[Year],1,1),2)+(Table1[WeekNum]-1)*7+1)</f>
        <v>44585</v>
      </c>
      <c r="E3118" s="40">
        <f>MIN(DATE(Table1[Year]+1,1,0),DATE(Table1[Year],1,1)-WEEKDAY(DATE(Table1[Year],1,1),2)+Table1[WeekNum]*7)</f>
        <v>44591</v>
      </c>
      <c r="F3118" s="15">
        <v>2022</v>
      </c>
      <c r="G3118" s="15">
        <f t="shared" si="96"/>
        <v>1</v>
      </c>
      <c r="H3118" s="16">
        <v>5</v>
      </c>
      <c r="I3118" s="207" t="str">
        <f>"W" &amp;Table1[[#This Row],[WeekNum]]</f>
        <v>W5</v>
      </c>
      <c r="J3118" s="19" t="str">
        <f t="shared" si="97"/>
        <v>22-W05</v>
      </c>
      <c r="K3118" s="3" t="s">
        <v>474</v>
      </c>
      <c r="L3118" s="4"/>
      <c r="M3118" s="3" t="s">
        <v>77</v>
      </c>
      <c r="N3118" s="266" t="s">
        <v>368</v>
      </c>
      <c r="O3118" s="266" t="s">
        <v>386</v>
      </c>
      <c r="P3118" s="11" t="s">
        <v>410</v>
      </c>
      <c r="Q3118" s="11" t="s">
        <v>419</v>
      </c>
      <c r="R3118" s="3">
        <v>0</v>
      </c>
      <c r="S3118" s="3">
        <v>0</v>
      </c>
      <c r="T3118" s="206">
        <f>ABS(Table1[[#This Row],[Prod]]-Table1[[#This Row],[Planned]])</f>
        <v>0</v>
      </c>
      <c r="U3118" s="209">
        <f>IF(ABS(Table1[[#This Row],[Prod]]-Table1[[#This Row],[Planned]])&gt;Table1[[#This Row],[Planned]],0,IF(Table1[[#This Row],[Planned]]=0,0,1-ABS(Table1[[#This Row],[Prod]]-Table1[[#This Row],[Planned]])/Table1[[#This Row],[Planned]]))</f>
        <v>0</v>
      </c>
      <c r="V3118" s="6"/>
      <c r="W3118" s="11"/>
      <c r="X3118" s="27">
        <v>0</v>
      </c>
      <c r="Y3118" s="206">
        <f>Table1[[#This Row],[Prod]]</f>
        <v>0</v>
      </c>
      <c r="Z3118" s="206">
        <f>ABS(Table1[[#This Row],[Prod2]]-Table1[[#This Row],[Plan Revised]])</f>
        <v>0</v>
      </c>
      <c r="AA3118" s="209">
        <f>IF(ABS(Table1[[#This Row],[Prod2]]-Table1[[#This Row],[Plan Revised]])&gt;Table1[[#This Row],[Plan Revised]],0,IF(Table1[[#This Row],[Plan Revised]]=0,0,1-ABS(Table1[[#This Row],[Prod2]]-Table1[[#This Row],[Plan Revised]])/Table1[[#This Row],[Plan Revised]]))</f>
        <v>0</v>
      </c>
      <c r="AB3118" s="11"/>
      <c r="AC3118" s="30"/>
      <c r="AD3118"/>
      <c r="AF3118"/>
    </row>
    <row r="3119" spans="1:32">
      <c r="A3119" s="15" t="str">
        <f>IF(Table1[Week]=WeekSel,"Yes","No")</f>
        <v>No</v>
      </c>
      <c r="B3119" s="15" t="str">
        <f>IF((Table1[StartDate]&gt;=Date.GraphMin)*(Table1[StartDate]&lt;=Date.GraphMax)=1,"Yes","No")</f>
        <v>No</v>
      </c>
      <c r="C3119" s="15" t="str">
        <f>IF(OR(Table1[[#This Row],[Site]]="FOOD MILLING",Table1[[#This Row],[Site]]="GODACO"), "No", "Yes")</f>
        <v>Yes</v>
      </c>
      <c r="D3119" s="40">
        <f>MAX(DATE(Table1[Year],1,1),DATE(Table1[Year],1,1)-WEEKDAY(DATE(Table1[Year],1,1),2)+(Table1[WeekNum]-1)*7+1)</f>
        <v>44585</v>
      </c>
      <c r="E3119" s="40">
        <f>MIN(DATE(Table1[Year]+1,1,0),DATE(Table1[Year],1,1)-WEEKDAY(DATE(Table1[Year],1,1),2)+Table1[WeekNum]*7)</f>
        <v>44591</v>
      </c>
      <c r="F3119" s="15">
        <v>2022</v>
      </c>
      <c r="G3119" s="15">
        <f t="shared" si="96"/>
        <v>1</v>
      </c>
      <c r="H3119" s="16">
        <v>5</v>
      </c>
      <c r="I3119" s="207" t="str">
        <f>"W" &amp;Table1[[#This Row],[WeekNum]]</f>
        <v>W5</v>
      </c>
      <c r="J3119" s="19" t="str">
        <f t="shared" si="97"/>
        <v>22-W05</v>
      </c>
      <c r="K3119" s="3" t="s">
        <v>430</v>
      </c>
      <c r="L3119" s="4"/>
      <c r="M3119" s="3" t="s">
        <v>77</v>
      </c>
      <c r="N3119" s="266" t="s">
        <v>368</v>
      </c>
      <c r="O3119" s="266" t="s">
        <v>386</v>
      </c>
      <c r="P3119" s="11" t="s">
        <v>387</v>
      </c>
      <c r="Q3119" s="11" t="s">
        <v>419</v>
      </c>
      <c r="R3119" s="3">
        <v>0</v>
      </c>
      <c r="S3119" s="3">
        <v>0</v>
      </c>
      <c r="T3119" s="206">
        <f>ABS(Table1[[#This Row],[Prod]]-Table1[[#This Row],[Planned]])</f>
        <v>0</v>
      </c>
      <c r="U3119" s="209">
        <f>IF(ABS(Table1[[#This Row],[Prod]]-Table1[[#This Row],[Planned]])&gt;Table1[[#This Row],[Planned]],0,IF(Table1[[#This Row],[Planned]]=0,0,1-ABS(Table1[[#This Row],[Prod]]-Table1[[#This Row],[Planned]])/Table1[[#This Row],[Planned]]))</f>
        <v>0</v>
      </c>
      <c r="V3119" s="6"/>
      <c r="W3119" s="11"/>
      <c r="X3119" s="27">
        <v>0</v>
      </c>
      <c r="Y3119" s="206">
        <f>Table1[[#This Row],[Prod]]</f>
        <v>0</v>
      </c>
      <c r="Z3119" s="206">
        <f>ABS(Table1[[#This Row],[Prod2]]-Table1[[#This Row],[Plan Revised]])</f>
        <v>0</v>
      </c>
      <c r="AA3119" s="209">
        <f>IF(ABS(Table1[[#This Row],[Prod2]]-Table1[[#This Row],[Plan Revised]])&gt;Table1[[#This Row],[Plan Revised]],0,IF(Table1[[#This Row],[Plan Revised]]=0,0,1-ABS(Table1[[#This Row],[Prod2]]-Table1[[#This Row],[Plan Revised]])/Table1[[#This Row],[Plan Revised]]))</f>
        <v>0</v>
      </c>
      <c r="AB3119" s="11"/>
      <c r="AC3119" s="30"/>
      <c r="AD3119"/>
      <c r="AF3119"/>
    </row>
    <row r="3120" spans="1:32">
      <c r="A3120" s="15" t="str">
        <f>IF(Table1[Week]=WeekSel,"Yes","No")</f>
        <v>No</v>
      </c>
      <c r="B3120" s="15" t="str">
        <f>IF((Table1[StartDate]&gt;=Date.GraphMin)*(Table1[StartDate]&lt;=Date.GraphMax)=1,"Yes","No")</f>
        <v>No</v>
      </c>
      <c r="C3120" s="15" t="str">
        <f>IF(OR(Table1[[#This Row],[Site]]="FOOD MILLING",Table1[[#This Row],[Site]]="GODACO"), "No", "Yes")</f>
        <v>Yes</v>
      </c>
      <c r="D3120" s="40">
        <f>MAX(DATE(Table1[Year],1,1),DATE(Table1[Year],1,1)-WEEKDAY(DATE(Table1[Year],1,1),2)+(Table1[WeekNum]-1)*7+1)</f>
        <v>44585</v>
      </c>
      <c r="E3120" s="40">
        <f>MIN(DATE(Table1[Year]+1,1,0),DATE(Table1[Year],1,1)-WEEKDAY(DATE(Table1[Year],1,1),2)+Table1[WeekNum]*7)</f>
        <v>44591</v>
      </c>
      <c r="F3120" s="15">
        <v>2022</v>
      </c>
      <c r="G3120" s="15">
        <f t="shared" si="96"/>
        <v>1</v>
      </c>
      <c r="H3120" s="16">
        <v>5</v>
      </c>
      <c r="I3120" s="207" t="str">
        <f>"W" &amp;Table1[[#This Row],[WeekNum]]</f>
        <v>W5</v>
      </c>
      <c r="J3120" s="19" t="str">
        <f t="shared" si="97"/>
        <v>22-W05</v>
      </c>
      <c r="K3120" s="3" t="s">
        <v>431</v>
      </c>
      <c r="L3120" s="4"/>
      <c r="M3120" s="3" t="s">
        <v>77</v>
      </c>
      <c r="N3120" s="266" t="s">
        <v>368</v>
      </c>
      <c r="O3120" s="266" t="s">
        <v>386</v>
      </c>
      <c r="P3120" s="11" t="s">
        <v>387</v>
      </c>
      <c r="Q3120" s="11" t="s">
        <v>419</v>
      </c>
      <c r="R3120" s="3">
        <v>0</v>
      </c>
      <c r="S3120" s="3">
        <v>0</v>
      </c>
      <c r="T3120" s="206">
        <f>ABS(Table1[[#This Row],[Prod]]-Table1[[#This Row],[Planned]])</f>
        <v>0</v>
      </c>
      <c r="U3120" s="209">
        <f>IF(ABS(Table1[[#This Row],[Prod]]-Table1[[#This Row],[Planned]])&gt;Table1[[#This Row],[Planned]],0,IF(Table1[[#This Row],[Planned]]=0,0,1-ABS(Table1[[#This Row],[Prod]]-Table1[[#This Row],[Planned]])/Table1[[#This Row],[Planned]]))</f>
        <v>0</v>
      </c>
      <c r="V3120" s="6"/>
      <c r="W3120" s="11"/>
      <c r="X3120" s="27">
        <v>0</v>
      </c>
      <c r="Y3120" s="206">
        <f>Table1[[#This Row],[Prod]]</f>
        <v>0</v>
      </c>
      <c r="Z3120" s="206">
        <f>ABS(Table1[[#This Row],[Prod2]]-Table1[[#This Row],[Plan Revised]])</f>
        <v>0</v>
      </c>
      <c r="AA3120" s="209">
        <f>IF(ABS(Table1[[#This Row],[Prod2]]-Table1[[#This Row],[Plan Revised]])&gt;Table1[[#This Row],[Plan Revised]],0,IF(Table1[[#This Row],[Plan Revised]]=0,0,1-ABS(Table1[[#This Row],[Prod2]]-Table1[[#This Row],[Plan Revised]])/Table1[[#This Row],[Plan Revised]]))</f>
        <v>0</v>
      </c>
      <c r="AB3120" s="11"/>
      <c r="AC3120" s="30"/>
      <c r="AD3120"/>
      <c r="AF3120"/>
    </row>
    <row r="3121" spans="1:32">
      <c r="A3121" s="15" t="str">
        <f>IF(Table1[Week]=WeekSel,"Yes","No")</f>
        <v>No</v>
      </c>
      <c r="B3121" s="15" t="str">
        <f>IF((Table1[StartDate]&gt;=Date.GraphMin)*(Table1[StartDate]&lt;=Date.GraphMax)=1,"Yes","No")</f>
        <v>No</v>
      </c>
      <c r="C3121" s="15" t="str">
        <f>IF(OR(Table1[[#This Row],[Site]]="FOOD MILLING",Table1[[#This Row],[Site]]="GODACO"), "No", "Yes")</f>
        <v>Yes</v>
      </c>
      <c r="D3121" s="40">
        <f>MAX(DATE(Table1[Year],1,1),DATE(Table1[Year],1,1)-WEEKDAY(DATE(Table1[Year],1,1),2)+(Table1[WeekNum]-1)*7+1)</f>
        <v>44585</v>
      </c>
      <c r="E3121" s="40">
        <f>MIN(DATE(Table1[Year]+1,1,0),DATE(Table1[Year],1,1)-WEEKDAY(DATE(Table1[Year],1,1),2)+Table1[WeekNum]*7)</f>
        <v>44591</v>
      </c>
      <c r="F3121" s="15">
        <v>2022</v>
      </c>
      <c r="G3121" s="15">
        <f t="shared" si="96"/>
        <v>1</v>
      </c>
      <c r="H3121" s="16">
        <v>5</v>
      </c>
      <c r="I3121" s="207" t="str">
        <f>"W" &amp;Table1[[#This Row],[WeekNum]]</f>
        <v>W5</v>
      </c>
      <c r="J3121" s="19" t="str">
        <f t="shared" si="97"/>
        <v>22-W05</v>
      </c>
      <c r="K3121" s="3" t="s">
        <v>432</v>
      </c>
      <c r="L3121" s="4"/>
      <c r="M3121" s="3" t="s">
        <v>77</v>
      </c>
      <c r="N3121" s="266" t="s">
        <v>368</v>
      </c>
      <c r="O3121" s="266" t="s">
        <v>386</v>
      </c>
      <c r="P3121" s="11" t="s">
        <v>387</v>
      </c>
      <c r="Q3121" s="11" t="s">
        <v>419</v>
      </c>
      <c r="R3121" s="3">
        <v>0</v>
      </c>
      <c r="S3121" s="3">
        <v>0</v>
      </c>
      <c r="T3121" s="206">
        <f>ABS(Table1[[#This Row],[Prod]]-Table1[[#This Row],[Planned]])</f>
        <v>0</v>
      </c>
      <c r="U3121" s="209">
        <f>IF(ABS(Table1[[#This Row],[Prod]]-Table1[[#This Row],[Planned]])&gt;Table1[[#This Row],[Planned]],0,IF(Table1[[#This Row],[Planned]]=0,0,1-ABS(Table1[[#This Row],[Prod]]-Table1[[#This Row],[Planned]])/Table1[[#This Row],[Planned]]))</f>
        <v>0</v>
      </c>
      <c r="V3121" s="6"/>
      <c r="W3121" s="11"/>
      <c r="X3121" s="27">
        <v>0</v>
      </c>
      <c r="Y3121" s="206">
        <f>Table1[[#This Row],[Prod]]</f>
        <v>0</v>
      </c>
      <c r="Z3121" s="206">
        <f>ABS(Table1[[#This Row],[Prod2]]-Table1[[#This Row],[Plan Revised]])</f>
        <v>0</v>
      </c>
      <c r="AA3121" s="209">
        <f>IF(ABS(Table1[[#This Row],[Prod2]]-Table1[[#This Row],[Plan Revised]])&gt;Table1[[#This Row],[Plan Revised]],0,IF(Table1[[#This Row],[Plan Revised]]=0,0,1-ABS(Table1[[#This Row],[Prod2]]-Table1[[#This Row],[Plan Revised]])/Table1[[#This Row],[Plan Revised]]))</f>
        <v>0</v>
      </c>
      <c r="AB3121" s="11"/>
      <c r="AC3121" s="30"/>
      <c r="AD3121"/>
      <c r="AF3121"/>
    </row>
    <row r="3122" spans="1:32">
      <c r="A3122" s="15" t="str">
        <f>IF(Table1[Week]=WeekSel,"Yes","No")</f>
        <v>No</v>
      </c>
      <c r="B3122" s="15" t="str">
        <f>IF((Table1[StartDate]&gt;=Date.GraphMin)*(Table1[StartDate]&lt;=Date.GraphMax)=1,"Yes","No")</f>
        <v>No</v>
      </c>
      <c r="C3122" s="15" t="str">
        <f>IF(OR(Table1[[#This Row],[Site]]="FOOD MILLING",Table1[[#This Row],[Site]]="GODACO"), "No", "Yes")</f>
        <v>Yes</v>
      </c>
      <c r="D3122" s="40">
        <f>MAX(DATE(Table1[Year],1,1),DATE(Table1[Year],1,1)-WEEKDAY(DATE(Table1[Year],1,1),2)+(Table1[WeekNum]-1)*7+1)</f>
        <v>44585</v>
      </c>
      <c r="E3122" s="40">
        <f>MIN(DATE(Table1[Year]+1,1,0),DATE(Table1[Year],1,1)-WEEKDAY(DATE(Table1[Year],1,1),2)+Table1[WeekNum]*7)</f>
        <v>44591</v>
      </c>
      <c r="F3122" s="15">
        <v>2022</v>
      </c>
      <c r="G3122" s="15">
        <f t="shared" si="96"/>
        <v>1</v>
      </c>
      <c r="H3122" s="16">
        <v>5</v>
      </c>
      <c r="I3122" s="207" t="str">
        <f>"W" &amp;Table1[[#This Row],[WeekNum]]</f>
        <v>W5</v>
      </c>
      <c r="J3122" s="19" t="str">
        <f t="shared" si="97"/>
        <v>22-W05</v>
      </c>
      <c r="K3122" s="3" t="s">
        <v>434</v>
      </c>
      <c r="L3122" s="4"/>
      <c r="M3122" s="3" t="s">
        <v>77</v>
      </c>
      <c r="N3122" s="266" t="s">
        <v>368</v>
      </c>
      <c r="O3122" s="266" t="s">
        <v>386</v>
      </c>
      <c r="P3122" s="11" t="s">
        <v>387</v>
      </c>
      <c r="Q3122" s="11" t="s">
        <v>419</v>
      </c>
      <c r="R3122" s="3">
        <v>0</v>
      </c>
      <c r="S3122" s="3">
        <v>0</v>
      </c>
      <c r="T3122" s="206">
        <f>ABS(Table1[[#This Row],[Prod]]-Table1[[#This Row],[Planned]])</f>
        <v>0</v>
      </c>
      <c r="U3122" s="209">
        <f>IF(ABS(Table1[[#This Row],[Prod]]-Table1[[#This Row],[Planned]])&gt;Table1[[#This Row],[Planned]],0,IF(Table1[[#This Row],[Planned]]=0,0,1-ABS(Table1[[#This Row],[Prod]]-Table1[[#This Row],[Planned]])/Table1[[#This Row],[Planned]]))</f>
        <v>0</v>
      </c>
      <c r="V3122" s="6"/>
      <c r="W3122" s="11"/>
      <c r="X3122" s="27">
        <v>0</v>
      </c>
      <c r="Y3122" s="206">
        <f>Table1[[#This Row],[Prod]]</f>
        <v>0</v>
      </c>
      <c r="Z3122" s="206">
        <f>ABS(Table1[[#This Row],[Prod2]]-Table1[[#This Row],[Plan Revised]])</f>
        <v>0</v>
      </c>
      <c r="AA3122" s="209">
        <f>IF(ABS(Table1[[#This Row],[Prod2]]-Table1[[#This Row],[Plan Revised]])&gt;Table1[[#This Row],[Plan Revised]],0,IF(Table1[[#This Row],[Plan Revised]]=0,0,1-ABS(Table1[[#This Row],[Prod2]]-Table1[[#This Row],[Plan Revised]])/Table1[[#This Row],[Plan Revised]]))</f>
        <v>0</v>
      </c>
      <c r="AB3122" s="11"/>
      <c r="AC3122" s="30"/>
      <c r="AD3122"/>
      <c r="AF3122"/>
    </row>
    <row r="3123" spans="1:32">
      <c r="A3123" s="15" t="str">
        <f>IF(Table1[Week]=WeekSel,"Yes","No")</f>
        <v>No</v>
      </c>
      <c r="B3123" s="15" t="str">
        <f>IF((Table1[StartDate]&gt;=Date.GraphMin)*(Table1[StartDate]&lt;=Date.GraphMax)=1,"Yes","No")</f>
        <v>No</v>
      </c>
      <c r="C3123" s="15" t="str">
        <f>IF(OR(Table1[[#This Row],[Site]]="FOOD MILLING",Table1[[#This Row],[Site]]="GODACO"), "No", "Yes")</f>
        <v>Yes</v>
      </c>
      <c r="D3123" s="40">
        <f>MAX(DATE(Table1[Year],1,1),DATE(Table1[Year],1,1)-WEEKDAY(DATE(Table1[Year],1,1),2)+(Table1[WeekNum]-1)*7+1)</f>
        <v>44585</v>
      </c>
      <c r="E3123" s="40">
        <f>MIN(DATE(Table1[Year]+1,1,0),DATE(Table1[Year],1,1)-WEEKDAY(DATE(Table1[Year],1,1),2)+Table1[WeekNum]*7)</f>
        <v>44591</v>
      </c>
      <c r="F3123" s="15">
        <v>2022</v>
      </c>
      <c r="G3123" s="15">
        <f t="shared" si="96"/>
        <v>1</v>
      </c>
      <c r="H3123" s="16">
        <v>5</v>
      </c>
      <c r="I3123" s="207" t="str">
        <f>"W" &amp;Table1[[#This Row],[WeekNum]]</f>
        <v>W5</v>
      </c>
      <c r="J3123" s="19" t="str">
        <f t="shared" si="97"/>
        <v>22-W05</v>
      </c>
      <c r="K3123" s="3" t="s">
        <v>433</v>
      </c>
      <c r="L3123" s="4"/>
      <c r="M3123" s="3" t="s">
        <v>77</v>
      </c>
      <c r="N3123" s="266" t="s">
        <v>368</v>
      </c>
      <c r="O3123" s="266" t="s">
        <v>386</v>
      </c>
      <c r="P3123" s="11" t="s">
        <v>387</v>
      </c>
      <c r="Q3123" s="11" t="s">
        <v>419</v>
      </c>
      <c r="R3123" s="3">
        <v>0</v>
      </c>
      <c r="S3123" s="3">
        <v>0</v>
      </c>
      <c r="T3123" s="206">
        <f>ABS(Table1[[#This Row],[Prod]]-Table1[[#This Row],[Planned]])</f>
        <v>0</v>
      </c>
      <c r="U3123" s="209">
        <f>IF(ABS(Table1[[#This Row],[Prod]]-Table1[[#This Row],[Planned]])&gt;Table1[[#This Row],[Planned]],0,IF(Table1[[#This Row],[Planned]]=0,0,1-ABS(Table1[[#This Row],[Prod]]-Table1[[#This Row],[Planned]])/Table1[[#This Row],[Planned]]))</f>
        <v>0</v>
      </c>
      <c r="V3123" s="6"/>
      <c r="W3123" s="11"/>
      <c r="X3123" s="27">
        <v>0</v>
      </c>
      <c r="Y3123" s="206">
        <f>Table1[[#This Row],[Prod]]</f>
        <v>0</v>
      </c>
      <c r="Z3123" s="206">
        <f>ABS(Table1[[#This Row],[Prod2]]-Table1[[#This Row],[Plan Revised]])</f>
        <v>0</v>
      </c>
      <c r="AA3123" s="209">
        <f>IF(ABS(Table1[[#This Row],[Prod2]]-Table1[[#This Row],[Plan Revised]])&gt;Table1[[#This Row],[Plan Revised]],0,IF(Table1[[#This Row],[Plan Revised]]=0,0,1-ABS(Table1[[#This Row],[Prod2]]-Table1[[#This Row],[Plan Revised]])/Table1[[#This Row],[Plan Revised]]))</f>
        <v>0</v>
      </c>
      <c r="AB3123" s="11"/>
      <c r="AC3123" s="30"/>
      <c r="AD3123"/>
      <c r="AF3123"/>
    </row>
    <row r="3124" spans="1:32">
      <c r="A3124" s="15" t="str">
        <f>IF(Table1[Week]=WeekSel,"Yes","No")</f>
        <v>No</v>
      </c>
      <c r="B3124" s="15" t="str">
        <f>IF((Table1[StartDate]&gt;=Date.GraphMin)*(Table1[StartDate]&lt;=Date.GraphMax)=1,"Yes","No")</f>
        <v>No</v>
      </c>
      <c r="C3124" s="15" t="str">
        <f>IF(OR(Table1[[#This Row],[Site]]="FOOD MILLING",Table1[[#This Row],[Site]]="GODACO"), "No", "Yes")</f>
        <v>Yes</v>
      </c>
      <c r="D3124" s="40">
        <f>MAX(DATE(Table1[Year],1,1),DATE(Table1[Year],1,1)-WEEKDAY(DATE(Table1[Year],1,1),2)+(Table1[WeekNum]-1)*7+1)</f>
        <v>44585</v>
      </c>
      <c r="E3124" s="40">
        <f>MIN(DATE(Table1[Year]+1,1,0),DATE(Table1[Year],1,1)-WEEKDAY(DATE(Table1[Year],1,1),2)+Table1[WeekNum]*7)</f>
        <v>44591</v>
      </c>
      <c r="F3124" s="15">
        <v>2022</v>
      </c>
      <c r="G3124" s="15">
        <f t="shared" si="96"/>
        <v>1</v>
      </c>
      <c r="H3124" s="16">
        <v>5</v>
      </c>
      <c r="I3124" s="207" t="str">
        <f>"W" &amp;Table1[[#This Row],[WeekNum]]</f>
        <v>W5</v>
      </c>
      <c r="J3124" s="19" t="str">
        <f t="shared" si="97"/>
        <v>22-W05</v>
      </c>
      <c r="K3124" s="3" t="s">
        <v>498</v>
      </c>
      <c r="L3124" s="4"/>
      <c r="M3124" s="3" t="s">
        <v>72</v>
      </c>
      <c r="N3124" s="4" t="s">
        <v>44</v>
      </c>
      <c r="O3124" s="266" t="s">
        <v>389</v>
      </c>
      <c r="P3124" s="11" t="s">
        <v>390</v>
      </c>
      <c r="Q3124" s="11" t="s">
        <v>421</v>
      </c>
      <c r="R3124" s="3">
        <v>465</v>
      </c>
      <c r="S3124" s="3">
        <v>123.264</v>
      </c>
      <c r="T3124" s="206">
        <f>ABS(Table1[[#This Row],[Prod]]-Table1[[#This Row],[Planned]])</f>
        <v>341.73599999999999</v>
      </c>
      <c r="U3124" s="209">
        <f>IF(ABS(Table1[[#This Row],[Prod]]-Table1[[#This Row],[Planned]])&gt;Table1[[#This Row],[Planned]],0,IF(Table1[[#This Row],[Planned]]=0,0,1-ABS(Table1[[#This Row],[Prod]]-Table1[[#This Row],[Planned]])/Table1[[#This Row],[Planned]]))</f>
        <v>0.265083870967742</v>
      </c>
      <c r="V3124" s="6"/>
      <c r="W3124" s="11"/>
      <c r="X3124" s="27">
        <v>465</v>
      </c>
      <c r="Y3124" s="206">
        <f>Table1[[#This Row],[Prod]]</f>
        <v>123.264</v>
      </c>
      <c r="Z3124" s="206">
        <f>ABS(Table1[[#This Row],[Prod2]]-Table1[[#This Row],[Plan Revised]])</f>
        <v>341.73599999999999</v>
      </c>
      <c r="AA3124" s="209">
        <f>IF(ABS(Table1[[#This Row],[Prod2]]-Table1[[#This Row],[Plan Revised]])&gt;Table1[[#This Row],[Plan Revised]],0,IF(Table1[[#This Row],[Plan Revised]]=0,0,1-ABS(Table1[[#This Row],[Prod2]]-Table1[[#This Row],[Plan Revised]])/Table1[[#This Row],[Plan Revised]]))</f>
        <v>0.265083870967742</v>
      </c>
      <c r="AB3124" s="11"/>
      <c r="AC3124" s="30"/>
      <c r="AD3124"/>
      <c r="AF3124"/>
    </row>
    <row r="3125" spans="1:32">
      <c r="A3125" s="15" t="str">
        <f>IF(Table1[Week]=WeekSel,"Yes","No")</f>
        <v>No</v>
      </c>
      <c r="B3125" s="15" t="str">
        <f>IF((Table1[StartDate]&gt;=Date.GraphMin)*(Table1[StartDate]&lt;=Date.GraphMax)=1,"Yes","No")</f>
        <v>No</v>
      </c>
      <c r="C3125" s="15" t="str">
        <f>IF(OR(Table1[[#This Row],[Site]]="FOOD MILLING",Table1[[#This Row],[Site]]="GODACO"), "No", "Yes")</f>
        <v>Yes</v>
      </c>
      <c r="D3125" s="40">
        <f>MAX(DATE(Table1[Year],1,1),DATE(Table1[Year],1,1)-WEEKDAY(DATE(Table1[Year],1,1),2)+(Table1[WeekNum]-1)*7+1)</f>
        <v>44585</v>
      </c>
      <c r="E3125" s="40">
        <f>MIN(DATE(Table1[Year]+1,1,0),DATE(Table1[Year],1,1)-WEEKDAY(DATE(Table1[Year],1,1),2)+Table1[WeekNum]*7)</f>
        <v>44591</v>
      </c>
      <c r="F3125" s="15">
        <v>2022</v>
      </c>
      <c r="G3125" s="15">
        <f t="shared" si="96"/>
        <v>1</v>
      </c>
      <c r="H3125" s="16">
        <v>5</v>
      </c>
      <c r="I3125" s="207" t="str">
        <f>"W" &amp;Table1[[#This Row],[WeekNum]]</f>
        <v>W5</v>
      </c>
      <c r="J3125" s="19" t="str">
        <f t="shared" si="97"/>
        <v>22-W05</v>
      </c>
      <c r="K3125" s="3" t="s">
        <v>684</v>
      </c>
      <c r="L3125" s="4"/>
      <c r="M3125" s="3" t="s">
        <v>72</v>
      </c>
      <c r="N3125" s="4" t="s">
        <v>44</v>
      </c>
      <c r="O3125" s="266" t="s">
        <v>391</v>
      </c>
      <c r="P3125" s="11" t="s">
        <v>392</v>
      </c>
      <c r="Q3125" s="11" t="s">
        <v>421</v>
      </c>
      <c r="R3125" s="3">
        <v>400</v>
      </c>
      <c r="S3125" s="3">
        <v>401.7</v>
      </c>
      <c r="T3125" s="206">
        <f>ABS(Table1[[#This Row],[Prod]]-Table1[[#This Row],[Planned]])</f>
        <v>1.6999999999999886</v>
      </c>
      <c r="U3125" s="209">
        <f>IF(ABS(Table1[[#This Row],[Prod]]-Table1[[#This Row],[Planned]])&gt;Table1[[#This Row],[Planned]],0,IF(Table1[[#This Row],[Planned]]=0,0,1-ABS(Table1[[#This Row],[Prod]]-Table1[[#This Row],[Planned]])/Table1[[#This Row],[Planned]]))</f>
        <v>0.99575000000000002</v>
      </c>
      <c r="V3125" s="6"/>
      <c r="W3125" s="11"/>
      <c r="X3125" s="27">
        <v>400</v>
      </c>
      <c r="Y3125" s="206">
        <f>Table1[[#This Row],[Prod]]</f>
        <v>401.7</v>
      </c>
      <c r="Z3125" s="206">
        <f>ABS(Table1[[#This Row],[Prod2]]-Table1[[#This Row],[Plan Revised]])</f>
        <v>1.6999999999999886</v>
      </c>
      <c r="AA3125" s="209">
        <f>IF(ABS(Table1[[#This Row],[Prod2]]-Table1[[#This Row],[Plan Revised]])&gt;Table1[[#This Row],[Plan Revised]],0,IF(Table1[[#This Row],[Plan Revised]]=0,0,1-ABS(Table1[[#This Row],[Prod2]]-Table1[[#This Row],[Plan Revised]])/Table1[[#This Row],[Plan Revised]]))</f>
        <v>0.99575000000000002</v>
      </c>
      <c r="AB3125" s="11"/>
      <c r="AC3125" s="30"/>
      <c r="AD3125"/>
      <c r="AF3125"/>
    </row>
    <row r="3126" spans="1:32">
      <c r="A3126" s="15" t="str">
        <f>IF(Table1[Week]=WeekSel,"Yes","No")</f>
        <v>No</v>
      </c>
      <c r="B3126" s="15" t="str">
        <f>IF((Table1[StartDate]&gt;=Date.GraphMin)*(Table1[StartDate]&lt;=Date.GraphMax)=1,"Yes","No")</f>
        <v>No</v>
      </c>
      <c r="C3126" s="15" t="str">
        <f>IF(OR(Table1[[#This Row],[Site]]="FOOD MILLING",Table1[[#This Row],[Site]]="GODACO"), "No", "Yes")</f>
        <v>Yes</v>
      </c>
      <c r="D3126" s="40">
        <f>MAX(DATE(Table1[Year],1,1),DATE(Table1[Year],1,1)-WEEKDAY(DATE(Table1[Year],1,1),2)+(Table1[WeekNum]-1)*7+1)</f>
        <v>44585</v>
      </c>
      <c r="E3126" s="40">
        <f>MIN(DATE(Table1[Year]+1,1,0),DATE(Table1[Year],1,1)-WEEKDAY(DATE(Table1[Year],1,1),2)+Table1[WeekNum]*7)</f>
        <v>44591</v>
      </c>
      <c r="F3126" s="15">
        <v>2022</v>
      </c>
      <c r="G3126" s="15">
        <f t="shared" si="96"/>
        <v>1</v>
      </c>
      <c r="H3126" s="16">
        <v>5</v>
      </c>
      <c r="I3126" s="207" t="str">
        <f>"W" &amp;Table1[[#This Row],[WeekNum]]</f>
        <v>W5</v>
      </c>
      <c r="J3126" s="19" t="str">
        <f t="shared" si="97"/>
        <v>22-W05</v>
      </c>
      <c r="K3126" s="3" t="s">
        <v>647</v>
      </c>
      <c r="L3126" s="4"/>
      <c r="M3126" s="3" t="s">
        <v>72</v>
      </c>
      <c r="N3126" s="4" t="s">
        <v>44</v>
      </c>
      <c r="O3126" s="266" t="s">
        <v>391</v>
      </c>
      <c r="P3126" s="11" t="s">
        <v>378</v>
      </c>
      <c r="Q3126" s="11" t="s">
        <v>421</v>
      </c>
      <c r="R3126" s="3">
        <v>1000</v>
      </c>
      <c r="S3126" s="3">
        <v>1980.98</v>
      </c>
      <c r="T3126" s="206">
        <f>ABS(Table1[[#This Row],[Prod]]-Table1[[#This Row],[Planned]])</f>
        <v>980.98</v>
      </c>
      <c r="U3126" s="209">
        <f>IF(ABS(Table1[[#This Row],[Prod]]-Table1[[#This Row],[Planned]])&gt;Table1[[#This Row],[Planned]],0,IF(Table1[[#This Row],[Planned]]=0,0,1-ABS(Table1[[#This Row],[Prod]]-Table1[[#This Row],[Planned]])/Table1[[#This Row],[Planned]]))</f>
        <v>1.9020000000000037E-2</v>
      </c>
      <c r="V3126" s="6"/>
      <c r="W3126" s="11"/>
      <c r="X3126" s="27">
        <v>1000</v>
      </c>
      <c r="Y3126" s="206">
        <f>Table1[[#This Row],[Prod]]</f>
        <v>1980.98</v>
      </c>
      <c r="Z3126" s="206">
        <f>ABS(Table1[[#This Row],[Prod2]]-Table1[[#This Row],[Plan Revised]])</f>
        <v>980.98</v>
      </c>
      <c r="AA3126" s="209">
        <f>IF(ABS(Table1[[#This Row],[Prod2]]-Table1[[#This Row],[Plan Revised]])&gt;Table1[[#This Row],[Plan Revised]],0,IF(Table1[[#This Row],[Plan Revised]]=0,0,1-ABS(Table1[[#This Row],[Prod2]]-Table1[[#This Row],[Plan Revised]])/Table1[[#This Row],[Plan Revised]]))</f>
        <v>1.9020000000000037E-2</v>
      </c>
      <c r="AB3126" s="11"/>
      <c r="AC3126" s="30"/>
      <c r="AD3126"/>
      <c r="AF3126"/>
    </row>
    <row r="3127" spans="1:32">
      <c r="A3127" s="15" t="str">
        <f>IF(Table1[Week]=WeekSel,"Yes","No")</f>
        <v>No</v>
      </c>
      <c r="B3127" s="15" t="str">
        <f>IF((Table1[StartDate]&gt;=Date.GraphMin)*(Table1[StartDate]&lt;=Date.GraphMax)=1,"Yes","No")</f>
        <v>No</v>
      </c>
      <c r="C3127" s="15" t="str">
        <f>IF(OR(Table1[[#This Row],[Site]]="FOOD MILLING",Table1[[#This Row],[Site]]="GODACO"), "No", "Yes")</f>
        <v>Yes</v>
      </c>
      <c r="D3127" s="40">
        <f>MAX(DATE(Table1[Year],1,1),DATE(Table1[Year],1,1)-WEEKDAY(DATE(Table1[Year],1,1),2)+(Table1[WeekNum]-1)*7+1)</f>
        <v>44585</v>
      </c>
      <c r="E3127" s="40">
        <f>MIN(DATE(Table1[Year]+1,1,0),DATE(Table1[Year],1,1)-WEEKDAY(DATE(Table1[Year],1,1),2)+Table1[WeekNum]*7)</f>
        <v>44591</v>
      </c>
      <c r="F3127" s="15">
        <v>2022</v>
      </c>
      <c r="G3127" s="15">
        <f t="shared" si="96"/>
        <v>1</v>
      </c>
      <c r="H3127" s="16">
        <v>5</v>
      </c>
      <c r="I3127" s="207" t="str">
        <f>"W" &amp;Table1[[#This Row],[WeekNum]]</f>
        <v>W5</v>
      </c>
      <c r="J3127" s="19" t="str">
        <f t="shared" si="97"/>
        <v>22-W05</v>
      </c>
      <c r="K3127" s="3" t="s">
        <v>685</v>
      </c>
      <c r="L3127" s="4"/>
      <c r="M3127" s="3" t="s">
        <v>72</v>
      </c>
      <c r="N3127" s="4" t="s">
        <v>44</v>
      </c>
      <c r="O3127" s="266" t="s">
        <v>391</v>
      </c>
      <c r="P3127" s="11" t="s">
        <v>392</v>
      </c>
      <c r="Q3127" s="11" t="s">
        <v>421</v>
      </c>
      <c r="R3127" s="3">
        <v>0</v>
      </c>
      <c r="S3127" s="3">
        <v>0</v>
      </c>
      <c r="T3127" s="206">
        <f>ABS(Table1[[#This Row],[Prod]]-Table1[[#This Row],[Planned]])</f>
        <v>0</v>
      </c>
      <c r="U3127" s="209">
        <f>IF(ABS(Table1[[#This Row],[Prod]]-Table1[[#This Row],[Planned]])&gt;Table1[[#This Row],[Planned]],0,IF(Table1[[#This Row],[Planned]]=0,0,1-ABS(Table1[[#This Row],[Prod]]-Table1[[#This Row],[Planned]])/Table1[[#This Row],[Planned]]))</f>
        <v>0</v>
      </c>
      <c r="V3127" s="6"/>
      <c r="W3127" s="11"/>
      <c r="X3127" s="27">
        <v>0</v>
      </c>
      <c r="Y3127" s="206">
        <f>Table1[[#This Row],[Prod]]</f>
        <v>0</v>
      </c>
      <c r="Z3127" s="206">
        <f>ABS(Table1[[#This Row],[Prod2]]-Table1[[#This Row],[Plan Revised]])</f>
        <v>0</v>
      </c>
      <c r="AA3127" s="209">
        <f>IF(ABS(Table1[[#This Row],[Prod2]]-Table1[[#This Row],[Plan Revised]])&gt;Table1[[#This Row],[Plan Revised]],0,IF(Table1[[#This Row],[Plan Revised]]=0,0,1-ABS(Table1[[#This Row],[Prod2]]-Table1[[#This Row],[Plan Revised]])/Table1[[#This Row],[Plan Revised]]))</f>
        <v>0</v>
      </c>
      <c r="AB3127" s="11"/>
      <c r="AC3127" s="30"/>
      <c r="AD3127"/>
      <c r="AF3127"/>
    </row>
    <row r="3128" spans="1:32">
      <c r="A3128" s="15" t="str">
        <f>IF(Table1[Week]=WeekSel,"Yes","No")</f>
        <v>No</v>
      </c>
      <c r="B3128" s="15" t="str">
        <f>IF((Table1[StartDate]&gt;=Date.GraphMin)*(Table1[StartDate]&lt;=Date.GraphMax)=1,"Yes","No")</f>
        <v>No</v>
      </c>
      <c r="C3128" s="15" t="str">
        <f>IF(OR(Table1[[#This Row],[Site]]="FOOD MILLING",Table1[[#This Row],[Site]]="GODACO"), "No", "Yes")</f>
        <v>Yes</v>
      </c>
      <c r="D3128" s="40">
        <f>MAX(DATE(Table1[Year],1,1),DATE(Table1[Year],1,1)-WEEKDAY(DATE(Table1[Year],1,1),2)+(Table1[WeekNum]-1)*7+1)</f>
        <v>44585</v>
      </c>
      <c r="E3128" s="40">
        <f>MIN(DATE(Table1[Year]+1,1,0),DATE(Table1[Year],1,1)-WEEKDAY(DATE(Table1[Year],1,1),2)+Table1[WeekNum]*7)</f>
        <v>44591</v>
      </c>
      <c r="F3128" s="15">
        <v>2022</v>
      </c>
      <c r="G3128" s="15">
        <f t="shared" si="96"/>
        <v>1</v>
      </c>
      <c r="H3128" s="16">
        <v>5</v>
      </c>
      <c r="I3128" s="207" t="str">
        <f>"W" &amp;Table1[[#This Row],[WeekNum]]</f>
        <v>W5</v>
      </c>
      <c r="J3128" s="19" t="str">
        <f t="shared" si="97"/>
        <v>22-W05</v>
      </c>
      <c r="K3128" s="3" t="s">
        <v>686</v>
      </c>
      <c r="L3128" s="4"/>
      <c r="M3128" s="3" t="s">
        <v>72</v>
      </c>
      <c r="N3128" s="4" t="s">
        <v>44</v>
      </c>
      <c r="O3128" s="266" t="s">
        <v>389</v>
      </c>
      <c r="P3128" s="11" t="s">
        <v>390</v>
      </c>
      <c r="Q3128" s="11" t="s">
        <v>421</v>
      </c>
      <c r="R3128" s="3">
        <v>0</v>
      </c>
      <c r="S3128" s="3">
        <v>0</v>
      </c>
      <c r="T3128" s="206">
        <f>ABS(Table1[[#This Row],[Prod]]-Table1[[#This Row],[Planned]])</f>
        <v>0</v>
      </c>
      <c r="U3128" s="209">
        <f>IF(ABS(Table1[[#This Row],[Prod]]-Table1[[#This Row],[Planned]])&gt;Table1[[#This Row],[Planned]],0,IF(Table1[[#This Row],[Planned]]=0,0,1-ABS(Table1[[#This Row],[Prod]]-Table1[[#This Row],[Planned]])/Table1[[#This Row],[Planned]]))</f>
        <v>0</v>
      </c>
      <c r="V3128" s="6"/>
      <c r="W3128" s="11"/>
      <c r="X3128" s="27">
        <v>0</v>
      </c>
      <c r="Y3128" s="206">
        <f>Table1[[#This Row],[Prod]]</f>
        <v>0</v>
      </c>
      <c r="Z3128" s="206">
        <f>ABS(Table1[[#This Row],[Prod2]]-Table1[[#This Row],[Plan Revised]])</f>
        <v>0</v>
      </c>
      <c r="AA3128" s="209">
        <f>IF(ABS(Table1[[#This Row],[Prod2]]-Table1[[#This Row],[Plan Revised]])&gt;Table1[[#This Row],[Plan Revised]],0,IF(Table1[[#This Row],[Plan Revised]]=0,0,1-ABS(Table1[[#This Row],[Prod2]]-Table1[[#This Row],[Plan Revised]])/Table1[[#This Row],[Plan Revised]]))</f>
        <v>0</v>
      </c>
      <c r="AB3128" s="11"/>
      <c r="AC3128" s="30"/>
      <c r="AD3128"/>
      <c r="AF3128"/>
    </row>
    <row r="3129" spans="1:32">
      <c r="A3129" s="15" t="str">
        <f>IF(Table1[Week]=WeekSel,"Yes","No")</f>
        <v>No</v>
      </c>
      <c r="B3129" s="15" t="str">
        <f>IF((Table1[StartDate]&gt;=Date.GraphMin)*(Table1[StartDate]&lt;=Date.GraphMax)=1,"Yes","No")</f>
        <v>No</v>
      </c>
      <c r="C3129" s="15" t="str">
        <f>IF(OR(Table1[[#This Row],[Site]]="FOOD MILLING",Table1[[#This Row],[Site]]="GODACO"), "No", "Yes")</f>
        <v>Yes</v>
      </c>
      <c r="D3129" s="40">
        <f>MAX(DATE(Table1[Year],1,1),DATE(Table1[Year],1,1)-WEEKDAY(DATE(Table1[Year],1,1),2)+(Table1[WeekNum]-1)*7+1)</f>
        <v>44585</v>
      </c>
      <c r="E3129" s="40">
        <f>MIN(DATE(Table1[Year]+1,1,0),DATE(Table1[Year],1,1)-WEEKDAY(DATE(Table1[Year],1,1),2)+Table1[WeekNum]*7)</f>
        <v>44591</v>
      </c>
      <c r="F3129" s="15">
        <v>2022</v>
      </c>
      <c r="G3129" s="15">
        <f t="shared" si="96"/>
        <v>1</v>
      </c>
      <c r="H3129" s="16">
        <v>5</v>
      </c>
      <c r="I3129" s="207" t="str">
        <f>"W" &amp;Table1[[#This Row],[WeekNum]]</f>
        <v>W5</v>
      </c>
      <c r="J3129" s="19" t="str">
        <f t="shared" si="97"/>
        <v>22-W05</v>
      </c>
      <c r="K3129" s="3" t="s">
        <v>687</v>
      </c>
      <c r="L3129" s="4"/>
      <c r="M3129" s="3" t="s">
        <v>72</v>
      </c>
      <c r="N3129" s="4" t="s">
        <v>44</v>
      </c>
      <c r="O3129" s="266" t="s">
        <v>389</v>
      </c>
      <c r="P3129" s="11" t="s">
        <v>390</v>
      </c>
      <c r="Q3129" s="11" t="s">
        <v>421</v>
      </c>
      <c r="R3129" s="3">
        <v>0</v>
      </c>
      <c r="S3129" s="3">
        <v>0</v>
      </c>
      <c r="T3129" s="206">
        <f>ABS(Table1[[#This Row],[Prod]]-Table1[[#This Row],[Planned]])</f>
        <v>0</v>
      </c>
      <c r="U3129" s="209">
        <f>IF(ABS(Table1[[#This Row],[Prod]]-Table1[[#This Row],[Planned]])&gt;Table1[[#This Row],[Planned]],0,IF(Table1[[#This Row],[Planned]]=0,0,1-ABS(Table1[[#This Row],[Prod]]-Table1[[#This Row],[Planned]])/Table1[[#This Row],[Planned]]))</f>
        <v>0</v>
      </c>
      <c r="V3129" s="6"/>
      <c r="W3129" s="11"/>
      <c r="X3129" s="27">
        <v>0</v>
      </c>
      <c r="Y3129" s="206">
        <f>Table1[[#This Row],[Prod]]</f>
        <v>0</v>
      </c>
      <c r="Z3129" s="206">
        <f>ABS(Table1[[#This Row],[Prod2]]-Table1[[#This Row],[Plan Revised]])</f>
        <v>0</v>
      </c>
      <c r="AA3129" s="209">
        <f>IF(ABS(Table1[[#This Row],[Prod2]]-Table1[[#This Row],[Plan Revised]])&gt;Table1[[#This Row],[Plan Revised]],0,IF(Table1[[#This Row],[Plan Revised]]=0,0,1-ABS(Table1[[#This Row],[Prod2]]-Table1[[#This Row],[Plan Revised]])/Table1[[#This Row],[Plan Revised]]))</f>
        <v>0</v>
      </c>
      <c r="AB3129" s="11"/>
      <c r="AC3129" s="30"/>
      <c r="AD3129"/>
      <c r="AF3129"/>
    </row>
    <row r="3130" spans="1:32">
      <c r="A3130" s="15" t="str">
        <f>IF(Table1[Week]=WeekSel,"Yes","No")</f>
        <v>No</v>
      </c>
      <c r="B3130" s="15" t="str">
        <f>IF((Table1[StartDate]&gt;=Date.GraphMin)*(Table1[StartDate]&lt;=Date.GraphMax)=1,"Yes","No")</f>
        <v>No</v>
      </c>
      <c r="C3130" s="15" t="str">
        <f>IF(OR(Table1[[#This Row],[Site]]="FOOD MILLING",Table1[[#This Row],[Site]]="GODACO"), "No", "Yes")</f>
        <v>Yes</v>
      </c>
      <c r="D3130" s="40">
        <f>MAX(DATE(Table1[Year],1,1),DATE(Table1[Year],1,1)-WEEKDAY(DATE(Table1[Year],1,1),2)+(Table1[WeekNum]-1)*7+1)</f>
        <v>44585</v>
      </c>
      <c r="E3130" s="40">
        <f>MIN(DATE(Table1[Year]+1,1,0),DATE(Table1[Year],1,1)-WEEKDAY(DATE(Table1[Year],1,1),2)+Table1[WeekNum]*7)</f>
        <v>44591</v>
      </c>
      <c r="F3130" s="15">
        <v>2022</v>
      </c>
      <c r="G3130" s="15">
        <f t="shared" si="96"/>
        <v>1</v>
      </c>
      <c r="H3130" s="16">
        <v>5</v>
      </c>
      <c r="I3130" s="207" t="str">
        <f>"W" &amp;Table1[[#This Row],[WeekNum]]</f>
        <v>W5</v>
      </c>
      <c r="J3130" s="19" t="str">
        <f t="shared" si="97"/>
        <v>22-W05</v>
      </c>
      <c r="K3130" s="3" t="s">
        <v>722</v>
      </c>
      <c r="L3130" s="4"/>
      <c r="M3130" s="3" t="s">
        <v>72</v>
      </c>
      <c r="N3130" s="4" t="s">
        <v>44</v>
      </c>
      <c r="O3130" s="266" t="s">
        <v>389</v>
      </c>
      <c r="P3130" s="11" t="s">
        <v>410</v>
      </c>
      <c r="Q3130" s="11" t="s">
        <v>421</v>
      </c>
      <c r="R3130" s="3">
        <v>0</v>
      </c>
      <c r="S3130" s="3">
        <v>0</v>
      </c>
      <c r="T3130" s="206">
        <f>ABS(Table1[[#This Row],[Prod]]-Table1[[#This Row],[Planned]])</f>
        <v>0</v>
      </c>
      <c r="U3130" s="209">
        <f>IF(ABS(Table1[[#This Row],[Prod]]-Table1[[#This Row],[Planned]])&gt;Table1[[#This Row],[Planned]],0,IF(Table1[[#This Row],[Planned]]=0,0,1-ABS(Table1[[#This Row],[Prod]]-Table1[[#This Row],[Planned]])/Table1[[#This Row],[Planned]]))</f>
        <v>0</v>
      </c>
      <c r="V3130" s="6"/>
      <c r="W3130" s="11"/>
      <c r="X3130" s="27">
        <v>0</v>
      </c>
      <c r="Y3130" s="206">
        <f>Table1[[#This Row],[Prod]]</f>
        <v>0</v>
      </c>
      <c r="Z3130" s="206">
        <f>ABS(Table1[[#This Row],[Prod2]]-Table1[[#This Row],[Plan Revised]])</f>
        <v>0</v>
      </c>
      <c r="AA3130" s="209">
        <f>IF(ABS(Table1[[#This Row],[Prod2]]-Table1[[#This Row],[Plan Revised]])&gt;Table1[[#This Row],[Plan Revised]],0,IF(Table1[[#This Row],[Plan Revised]]=0,0,1-ABS(Table1[[#This Row],[Prod2]]-Table1[[#This Row],[Plan Revised]])/Table1[[#This Row],[Plan Revised]]))</f>
        <v>0</v>
      </c>
      <c r="AB3130" s="11"/>
      <c r="AC3130" s="30"/>
      <c r="AD3130"/>
      <c r="AF3130"/>
    </row>
    <row r="3131" spans="1:32">
      <c r="A3131" s="15" t="str">
        <f>IF(Table1[Week]=WeekSel,"Yes","No")</f>
        <v>No</v>
      </c>
      <c r="B3131" s="15" t="str">
        <f>IF((Table1[StartDate]&gt;=Date.GraphMin)*(Table1[StartDate]&lt;=Date.GraphMax)=1,"Yes","No")</f>
        <v>No</v>
      </c>
      <c r="C3131" s="15" t="str">
        <f>IF(OR(Table1[[#This Row],[Site]]="FOOD MILLING",Table1[[#This Row],[Site]]="GODACO"), "No", "Yes")</f>
        <v>Yes</v>
      </c>
      <c r="D3131" s="40">
        <f>MAX(DATE(Table1[Year],1,1),DATE(Table1[Year],1,1)-WEEKDAY(DATE(Table1[Year],1,1),2)+(Table1[WeekNum]-1)*7+1)</f>
        <v>44585</v>
      </c>
      <c r="E3131" s="40">
        <f>MIN(DATE(Table1[Year]+1,1,0),DATE(Table1[Year],1,1)-WEEKDAY(DATE(Table1[Year],1,1),2)+Table1[WeekNum]*7)</f>
        <v>44591</v>
      </c>
      <c r="F3131" s="15">
        <v>2022</v>
      </c>
      <c r="G3131" s="15">
        <f t="shared" si="96"/>
        <v>1</v>
      </c>
      <c r="H3131" s="16">
        <v>5</v>
      </c>
      <c r="I3131" s="207" t="str">
        <f>"W" &amp;Table1[[#This Row],[WeekNum]]</f>
        <v>W5</v>
      </c>
      <c r="J3131" s="19" t="str">
        <f t="shared" si="97"/>
        <v>22-W05</v>
      </c>
      <c r="K3131" s="3" t="s">
        <v>513</v>
      </c>
      <c r="L3131" s="4"/>
      <c r="M3131" s="3" t="s">
        <v>72</v>
      </c>
      <c r="N3131" s="266" t="s">
        <v>369</v>
      </c>
      <c r="O3131" s="266" t="s">
        <v>391</v>
      </c>
      <c r="P3131" s="11" t="s">
        <v>393</v>
      </c>
      <c r="Q3131" s="11" t="s">
        <v>421</v>
      </c>
      <c r="R3131" s="3">
        <v>0</v>
      </c>
      <c r="S3131" s="3">
        <v>0</v>
      </c>
      <c r="T3131" s="206">
        <f>ABS(Table1[[#This Row],[Prod]]-Table1[[#This Row],[Planned]])</f>
        <v>0</v>
      </c>
      <c r="U3131" s="209">
        <f>IF(ABS(Table1[[#This Row],[Prod]]-Table1[[#This Row],[Planned]])&gt;Table1[[#This Row],[Planned]],0,IF(Table1[[#This Row],[Planned]]=0,0,1-ABS(Table1[[#This Row],[Prod]]-Table1[[#This Row],[Planned]])/Table1[[#This Row],[Planned]]))</f>
        <v>0</v>
      </c>
      <c r="V3131" s="6"/>
      <c r="W3131" s="11"/>
      <c r="X3131" s="27">
        <v>0</v>
      </c>
      <c r="Y3131" s="206">
        <f>Table1[[#This Row],[Prod]]</f>
        <v>0</v>
      </c>
      <c r="Z3131" s="206">
        <f>ABS(Table1[[#This Row],[Prod2]]-Table1[[#This Row],[Plan Revised]])</f>
        <v>0</v>
      </c>
      <c r="AA3131" s="209">
        <f>IF(ABS(Table1[[#This Row],[Prod2]]-Table1[[#This Row],[Plan Revised]])&gt;Table1[[#This Row],[Plan Revised]],0,IF(Table1[[#This Row],[Plan Revised]]=0,0,1-ABS(Table1[[#This Row],[Prod2]]-Table1[[#This Row],[Plan Revised]])/Table1[[#This Row],[Plan Revised]]))</f>
        <v>0</v>
      </c>
      <c r="AB3131" s="11"/>
      <c r="AC3131" s="30"/>
      <c r="AD3131"/>
      <c r="AF3131"/>
    </row>
    <row r="3132" spans="1:32">
      <c r="A3132" s="15" t="str">
        <f>IF(Table1[Week]=WeekSel,"Yes","No")</f>
        <v>No</v>
      </c>
      <c r="B3132" s="15" t="str">
        <f>IF((Table1[StartDate]&gt;=Date.GraphMin)*(Table1[StartDate]&lt;=Date.GraphMax)=1,"Yes","No")</f>
        <v>No</v>
      </c>
      <c r="C3132" s="15" t="str">
        <f>IF(OR(Table1[[#This Row],[Site]]="FOOD MILLING",Table1[[#This Row],[Site]]="GODACO"), "No", "Yes")</f>
        <v>Yes</v>
      </c>
      <c r="D3132" s="40">
        <f>MAX(DATE(Table1[Year],1,1),DATE(Table1[Year],1,1)-WEEKDAY(DATE(Table1[Year],1,1),2)+(Table1[WeekNum]-1)*7+1)</f>
        <v>44585</v>
      </c>
      <c r="E3132" s="40">
        <f>MIN(DATE(Table1[Year]+1,1,0),DATE(Table1[Year],1,1)-WEEKDAY(DATE(Table1[Year],1,1),2)+Table1[WeekNum]*7)</f>
        <v>44591</v>
      </c>
      <c r="F3132" s="15">
        <v>2022</v>
      </c>
      <c r="G3132" s="15">
        <f t="shared" si="96"/>
        <v>1</v>
      </c>
      <c r="H3132" s="16">
        <v>5</v>
      </c>
      <c r="I3132" s="207" t="str">
        <f>"W" &amp;Table1[[#This Row],[WeekNum]]</f>
        <v>W5</v>
      </c>
      <c r="J3132" s="19" t="str">
        <f t="shared" si="97"/>
        <v>22-W05</v>
      </c>
      <c r="K3132" s="3" t="s">
        <v>518</v>
      </c>
      <c r="L3132" s="4"/>
      <c r="M3132" s="3" t="s">
        <v>72</v>
      </c>
      <c r="N3132" s="266" t="s">
        <v>369</v>
      </c>
      <c r="O3132" s="11" t="s">
        <v>371</v>
      </c>
      <c r="P3132" s="11" t="s">
        <v>371</v>
      </c>
      <c r="Q3132" s="11" t="s">
        <v>421</v>
      </c>
      <c r="R3132" s="3">
        <v>350</v>
      </c>
      <c r="S3132" s="3">
        <v>333</v>
      </c>
      <c r="T3132" s="206">
        <f>ABS(Table1[[#This Row],[Prod]]-Table1[[#This Row],[Planned]])</f>
        <v>17</v>
      </c>
      <c r="U3132" s="209">
        <f>IF(ABS(Table1[[#This Row],[Prod]]-Table1[[#This Row],[Planned]])&gt;Table1[[#This Row],[Planned]],0,IF(Table1[[#This Row],[Planned]]=0,0,1-ABS(Table1[[#This Row],[Prod]]-Table1[[#This Row],[Planned]])/Table1[[#This Row],[Planned]]))</f>
        <v>0.9514285714285714</v>
      </c>
      <c r="V3132" s="6"/>
      <c r="W3132" s="11"/>
      <c r="X3132" s="27">
        <v>350</v>
      </c>
      <c r="Y3132" s="206">
        <f>Table1[[#This Row],[Prod]]</f>
        <v>333</v>
      </c>
      <c r="Z3132" s="206">
        <f>ABS(Table1[[#This Row],[Prod2]]-Table1[[#This Row],[Plan Revised]])</f>
        <v>17</v>
      </c>
      <c r="AA3132" s="209">
        <f>IF(ABS(Table1[[#This Row],[Prod2]]-Table1[[#This Row],[Plan Revised]])&gt;Table1[[#This Row],[Plan Revised]],0,IF(Table1[[#This Row],[Plan Revised]]=0,0,1-ABS(Table1[[#This Row],[Prod2]]-Table1[[#This Row],[Plan Revised]])/Table1[[#This Row],[Plan Revised]]))</f>
        <v>0.9514285714285714</v>
      </c>
      <c r="AB3132" s="11"/>
      <c r="AC3132" s="30"/>
      <c r="AD3132"/>
      <c r="AF3132"/>
    </row>
    <row r="3133" spans="1:32">
      <c r="A3133" s="15" t="str">
        <f>IF(Table1[Week]=WeekSel,"Yes","No")</f>
        <v>No</v>
      </c>
      <c r="B3133" s="15" t="str">
        <f>IF((Table1[StartDate]&gt;=Date.GraphMin)*(Table1[StartDate]&lt;=Date.GraphMax)=1,"Yes","No")</f>
        <v>No</v>
      </c>
      <c r="C3133" s="15" t="str">
        <f>IF(OR(Table1[[#This Row],[Site]]="FOOD MILLING",Table1[[#This Row],[Site]]="GODACO"), "No", "Yes")</f>
        <v>Yes</v>
      </c>
      <c r="D3133" s="40">
        <f>MAX(DATE(Table1[Year],1,1),DATE(Table1[Year],1,1)-WEEKDAY(DATE(Table1[Year],1,1),2)+(Table1[WeekNum]-1)*7+1)</f>
        <v>44585</v>
      </c>
      <c r="E3133" s="40">
        <f>MIN(DATE(Table1[Year]+1,1,0),DATE(Table1[Year],1,1)-WEEKDAY(DATE(Table1[Year],1,1),2)+Table1[WeekNum]*7)</f>
        <v>44591</v>
      </c>
      <c r="F3133" s="15">
        <v>2022</v>
      </c>
      <c r="G3133" s="15">
        <f t="shared" si="96"/>
        <v>1</v>
      </c>
      <c r="H3133" s="16">
        <v>5</v>
      </c>
      <c r="I3133" s="207" t="str">
        <f>"W" &amp;Table1[[#This Row],[WeekNum]]</f>
        <v>W5</v>
      </c>
      <c r="J3133" s="19" t="str">
        <f t="shared" si="97"/>
        <v>22-W05</v>
      </c>
      <c r="K3133" s="3" t="s">
        <v>515</v>
      </c>
      <c r="L3133" s="4"/>
      <c r="M3133" s="3" t="s">
        <v>72</v>
      </c>
      <c r="N3133" s="266" t="s">
        <v>369</v>
      </c>
      <c r="O3133" s="11" t="s">
        <v>371</v>
      </c>
      <c r="P3133" s="11" t="s">
        <v>371</v>
      </c>
      <c r="Q3133" s="11" t="s">
        <v>421</v>
      </c>
      <c r="R3133" s="3">
        <v>300</v>
      </c>
      <c r="S3133" s="3">
        <v>311</v>
      </c>
      <c r="T3133" s="206">
        <f>ABS(Table1[[#This Row],[Prod]]-Table1[[#This Row],[Planned]])</f>
        <v>11</v>
      </c>
      <c r="U3133" s="209">
        <f>IF(ABS(Table1[[#This Row],[Prod]]-Table1[[#This Row],[Planned]])&gt;Table1[[#This Row],[Planned]],0,IF(Table1[[#This Row],[Planned]]=0,0,1-ABS(Table1[[#This Row],[Prod]]-Table1[[#This Row],[Planned]])/Table1[[#This Row],[Planned]]))</f>
        <v>0.96333333333333337</v>
      </c>
      <c r="V3133" s="6"/>
      <c r="W3133" s="11"/>
      <c r="X3133" s="27">
        <v>300</v>
      </c>
      <c r="Y3133" s="206">
        <f>Table1[[#This Row],[Prod]]</f>
        <v>311</v>
      </c>
      <c r="Z3133" s="206">
        <f>ABS(Table1[[#This Row],[Prod2]]-Table1[[#This Row],[Plan Revised]])</f>
        <v>11</v>
      </c>
      <c r="AA3133" s="209">
        <f>IF(ABS(Table1[[#This Row],[Prod2]]-Table1[[#This Row],[Plan Revised]])&gt;Table1[[#This Row],[Plan Revised]],0,IF(Table1[[#This Row],[Plan Revised]]=0,0,1-ABS(Table1[[#This Row],[Prod2]]-Table1[[#This Row],[Plan Revised]])/Table1[[#This Row],[Plan Revised]]))</f>
        <v>0.96333333333333337</v>
      </c>
      <c r="AB3133" s="11"/>
      <c r="AC3133" s="30"/>
      <c r="AD3133"/>
      <c r="AF3133"/>
    </row>
    <row r="3134" spans="1:32">
      <c r="A3134" s="15" t="str">
        <f>IF(Table1[Week]=WeekSel,"Yes","No")</f>
        <v>No</v>
      </c>
      <c r="B3134" s="15" t="str">
        <f>IF((Table1[StartDate]&gt;=Date.GraphMin)*(Table1[StartDate]&lt;=Date.GraphMax)=1,"Yes","No")</f>
        <v>No</v>
      </c>
      <c r="C3134" s="15" t="str">
        <f>IF(OR(Table1[[#This Row],[Site]]="FOOD MILLING",Table1[[#This Row],[Site]]="GODACO"), "No", "Yes")</f>
        <v>Yes</v>
      </c>
      <c r="D3134" s="40">
        <f>MAX(DATE(Table1[Year],1,1),DATE(Table1[Year],1,1)-WEEKDAY(DATE(Table1[Year],1,1),2)+(Table1[WeekNum]-1)*7+1)</f>
        <v>44585</v>
      </c>
      <c r="E3134" s="40">
        <f>MIN(DATE(Table1[Year]+1,1,0),DATE(Table1[Year],1,1)-WEEKDAY(DATE(Table1[Year],1,1),2)+Table1[WeekNum]*7)</f>
        <v>44591</v>
      </c>
      <c r="F3134" s="15">
        <v>2022</v>
      </c>
      <c r="G3134" s="15">
        <f t="shared" si="96"/>
        <v>1</v>
      </c>
      <c r="H3134" s="16">
        <v>5</v>
      </c>
      <c r="I3134" s="207" t="str">
        <f>"W" &amp;Table1[[#This Row],[WeekNum]]</f>
        <v>W5</v>
      </c>
      <c r="J3134" s="19" t="str">
        <f t="shared" si="97"/>
        <v>22-W05</v>
      </c>
      <c r="K3134" s="3" t="s">
        <v>516</v>
      </c>
      <c r="L3134" s="4"/>
      <c r="M3134" s="3" t="s">
        <v>72</v>
      </c>
      <c r="N3134" s="266" t="s">
        <v>369</v>
      </c>
      <c r="O3134" s="11" t="s">
        <v>371</v>
      </c>
      <c r="P3134" s="11" t="s">
        <v>371</v>
      </c>
      <c r="Q3134" s="11" t="s">
        <v>421</v>
      </c>
      <c r="R3134" s="3">
        <v>200</v>
      </c>
      <c r="S3134" s="3">
        <v>200</v>
      </c>
      <c r="T3134" s="206">
        <f>ABS(Table1[[#This Row],[Prod]]-Table1[[#This Row],[Planned]])</f>
        <v>0</v>
      </c>
      <c r="U3134" s="209">
        <f>IF(ABS(Table1[[#This Row],[Prod]]-Table1[[#This Row],[Planned]])&gt;Table1[[#This Row],[Planned]],0,IF(Table1[[#This Row],[Planned]]=0,0,1-ABS(Table1[[#This Row],[Prod]]-Table1[[#This Row],[Planned]])/Table1[[#This Row],[Planned]]))</f>
        <v>1</v>
      </c>
      <c r="V3134" s="6"/>
      <c r="W3134" s="11"/>
      <c r="X3134" s="27">
        <v>200</v>
      </c>
      <c r="Y3134" s="206">
        <f>Table1[[#This Row],[Prod]]</f>
        <v>200</v>
      </c>
      <c r="Z3134" s="206">
        <f>ABS(Table1[[#This Row],[Prod2]]-Table1[[#This Row],[Plan Revised]])</f>
        <v>0</v>
      </c>
      <c r="AA3134" s="209">
        <f>IF(ABS(Table1[[#This Row],[Prod2]]-Table1[[#This Row],[Plan Revised]])&gt;Table1[[#This Row],[Plan Revised]],0,IF(Table1[[#This Row],[Plan Revised]]=0,0,1-ABS(Table1[[#This Row],[Prod2]]-Table1[[#This Row],[Plan Revised]])/Table1[[#This Row],[Plan Revised]]))</f>
        <v>1</v>
      </c>
      <c r="AB3134" s="11"/>
      <c r="AC3134" s="30"/>
      <c r="AD3134"/>
      <c r="AF3134"/>
    </row>
    <row r="3135" spans="1:32">
      <c r="A3135" s="15" t="str">
        <f>IF(Table1[Week]=WeekSel,"Yes","No")</f>
        <v>No</v>
      </c>
      <c r="B3135" s="15" t="str">
        <f>IF((Table1[StartDate]&gt;=Date.GraphMin)*(Table1[StartDate]&lt;=Date.GraphMax)=1,"Yes","No")</f>
        <v>No</v>
      </c>
      <c r="C3135" s="15" t="str">
        <f>IF(OR(Table1[[#This Row],[Site]]="FOOD MILLING",Table1[[#This Row],[Site]]="GODACO"), "No", "Yes")</f>
        <v>Yes</v>
      </c>
      <c r="D3135" s="40">
        <f>MAX(DATE(Table1[Year],1,1),DATE(Table1[Year],1,1)-WEEKDAY(DATE(Table1[Year],1,1),2)+(Table1[WeekNum]-1)*7+1)</f>
        <v>44585</v>
      </c>
      <c r="E3135" s="40">
        <f>MIN(DATE(Table1[Year]+1,1,0),DATE(Table1[Year],1,1)-WEEKDAY(DATE(Table1[Year],1,1),2)+Table1[WeekNum]*7)</f>
        <v>44591</v>
      </c>
      <c r="F3135" s="15">
        <v>2022</v>
      </c>
      <c r="G3135" s="15">
        <f t="shared" si="96"/>
        <v>1</v>
      </c>
      <c r="H3135" s="16">
        <v>5</v>
      </c>
      <c r="I3135" s="207" t="str">
        <f>"W" &amp;Table1[[#This Row],[WeekNum]]</f>
        <v>W5</v>
      </c>
      <c r="J3135" s="19" t="str">
        <f t="shared" si="97"/>
        <v>22-W05</v>
      </c>
      <c r="K3135" s="3" t="s">
        <v>517</v>
      </c>
      <c r="L3135" s="4"/>
      <c r="M3135" s="3" t="s">
        <v>72</v>
      </c>
      <c r="N3135" s="266" t="s">
        <v>369</v>
      </c>
      <c r="O3135" s="11" t="s">
        <v>371</v>
      </c>
      <c r="P3135" s="11" t="s">
        <v>371</v>
      </c>
      <c r="Q3135" s="11" t="s">
        <v>421</v>
      </c>
      <c r="R3135" s="3">
        <v>300</v>
      </c>
      <c r="S3135" s="3">
        <v>264</v>
      </c>
      <c r="T3135" s="206">
        <f>ABS(Table1[[#This Row],[Prod]]-Table1[[#This Row],[Planned]])</f>
        <v>36</v>
      </c>
      <c r="U3135" s="209">
        <f>IF(ABS(Table1[[#This Row],[Prod]]-Table1[[#This Row],[Planned]])&gt;Table1[[#This Row],[Planned]],0,IF(Table1[[#This Row],[Planned]]=0,0,1-ABS(Table1[[#This Row],[Prod]]-Table1[[#This Row],[Planned]])/Table1[[#This Row],[Planned]]))</f>
        <v>0.88</v>
      </c>
      <c r="V3135" s="6"/>
      <c r="W3135" s="11"/>
      <c r="X3135" s="27">
        <v>300</v>
      </c>
      <c r="Y3135" s="206">
        <f>Table1[[#This Row],[Prod]]</f>
        <v>264</v>
      </c>
      <c r="Z3135" s="206">
        <f>ABS(Table1[[#This Row],[Prod2]]-Table1[[#This Row],[Plan Revised]])</f>
        <v>36</v>
      </c>
      <c r="AA3135" s="209">
        <f>IF(ABS(Table1[[#This Row],[Prod2]]-Table1[[#This Row],[Plan Revised]])&gt;Table1[[#This Row],[Plan Revised]],0,IF(Table1[[#This Row],[Plan Revised]]=0,0,1-ABS(Table1[[#This Row],[Prod2]]-Table1[[#This Row],[Plan Revised]])/Table1[[#This Row],[Plan Revised]]))</f>
        <v>0.88</v>
      </c>
      <c r="AB3135" s="11"/>
      <c r="AC3135" s="30"/>
      <c r="AD3135"/>
      <c r="AF3135"/>
    </row>
    <row r="3136" spans="1:32">
      <c r="A3136" s="15" t="str">
        <f>IF(Table1[Week]=WeekSel,"Yes","No")</f>
        <v>No</v>
      </c>
      <c r="B3136" s="15" t="str">
        <f>IF((Table1[StartDate]&gt;=Date.GraphMin)*(Table1[StartDate]&lt;=Date.GraphMax)=1,"Yes","No")</f>
        <v>No</v>
      </c>
      <c r="C3136" s="15" t="str">
        <f>IF(OR(Table1[[#This Row],[Site]]="FOOD MILLING",Table1[[#This Row],[Site]]="GODACO"), "No", "Yes")</f>
        <v>Yes</v>
      </c>
      <c r="D3136" s="40">
        <f>MAX(DATE(Table1[Year],1,1),DATE(Table1[Year],1,1)-WEEKDAY(DATE(Table1[Year],1,1),2)+(Table1[WeekNum]-1)*7+1)</f>
        <v>44585</v>
      </c>
      <c r="E3136" s="40">
        <f>MIN(DATE(Table1[Year]+1,1,0),DATE(Table1[Year],1,1)-WEEKDAY(DATE(Table1[Year],1,1),2)+Table1[WeekNum]*7)</f>
        <v>44591</v>
      </c>
      <c r="F3136" s="15">
        <v>2022</v>
      </c>
      <c r="G3136" s="15">
        <f t="shared" si="96"/>
        <v>1</v>
      </c>
      <c r="H3136" s="16">
        <v>5</v>
      </c>
      <c r="I3136" s="207" t="str">
        <f>"W" &amp;Table1[[#This Row],[WeekNum]]</f>
        <v>W5</v>
      </c>
      <c r="J3136" s="19" t="str">
        <f t="shared" si="97"/>
        <v>22-W05</v>
      </c>
      <c r="K3136" s="3" t="s">
        <v>514</v>
      </c>
      <c r="L3136" s="4"/>
      <c r="M3136" s="3" t="s">
        <v>72</v>
      </c>
      <c r="N3136" s="266" t="s">
        <v>369</v>
      </c>
      <c r="O3136" s="266" t="s">
        <v>391</v>
      </c>
      <c r="P3136" s="11" t="s">
        <v>393</v>
      </c>
      <c r="Q3136" s="11" t="s">
        <v>421</v>
      </c>
      <c r="R3136" s="3">
        <v>0</v>
      </c>
      <c r="S3136" s="3">
        <v>0</v>
      </c>
      <c r="T3136" s="206">
        <f>ABS(Table1[[#This Row],[Prod]]-Table1[[#This Row],[Planned]])</f>
        <v>0</v>
      </c>
      <c r="U3136" s="209">
        <f>IF(ABS(Table1[[#This Row],[Prod]]-Table1[[#This Row],[Planned]])&gt;Table1[[#This Row],[Planned]],0,IF(Table1[[#This Row],[Planned]]=0,0,1-ABS(Table1[[#This Row],[Prod]]-Table1[[#This Row],[Planned]])/Table1[[#This Row],[Planned]]))</f>
        <v>0</v>
      </c>
      <c r="V3136" s="6"/>
      <c r="W3136" s="11"/>
      <c r="X3136" s="27">
        <v>0</v>
      </c>
      <c r="Y3136" s="206">
        <f>Table1[[#This Row],[Prod]]</f>
        <v>0</v>
      </c>
      <c r="Z3136" s="206">
        <f>ABS(Table1[[#This Row],[Prod2]]-Table1[[#This Row],[Plan Revised]])</f>
        <v>0</v>
      </c>
      <c r="AA3136" s="209">
        <f>IF(ABS(Table1[[#This Row],[Prod2]]-Table1[[#This Row],[Plan Revised]])&gt;Table1[[#This Row],[Plan Revised]],0,IF(Table1[[#This Row],[Plan Revised]]=0,0,1-ABS(Table1[[#This Row],[Prod2]]-Table1[[#This Row],[Plan Revised]])/Table1[[#This Row],[Plan Revised]]))</f>
        <v>0</v>
      </c>
      <c r="AB3136" s="11"/>
      <c r="AC3136" s="30"/>
      <c r="AD3136"/>
      <c r="AF3136"/>
    </row>
    <row r="3137" spans="1:32">
      <c r="A3137" s="15" t="str">
        <f>IF(Table1[Week]=WeekSel,"Yes","No")</f>
        <v>No</v>
      </c>
      <c r="B3137" s="15" t="str">
        <f>IF((Table1[StartDate]&gt;=Date.GraphMin)*(Table1[StartDate]&lt;=Date.GraphMax)=1,"Yes","No")</f>
        <v>No</v>
      </c>
      <c r="C3137" s="15" t="str">
        <f>IF(OR(Table1[[#This Row],[Site]]="FOOD MILLING",Table1[[#This Row],[Site]]="GODACO"), "No", "Yes")</f>
        <v>Yes</v>
      </c>
      <c r="D3137" s="40">
        <f>MAX(DATE(Table1[Year],1,1),DATE(Table1[Year],1,1)-WEEKDAY(DATE(Table1[Year],1,1),2)+(Table1[WeekNum]-1)*7+1)</f>
        <v>44585</v>
      </c>
      <c r="E3137" s="40">
        <f>MIN(DATE(Table1[Year]+1,1,0),DATE(Table1[Year],1,1)-WEEKDAY(DATE(Table1[Year],1,1),2)+Table1[WeekNum]*7)</f>
        <v>44591</v>
      </c>
      <c r="F3137" s="15">
        <v>2022</v>
      </c>
      <c r="G3137" s="15">
        <f t="shared" si="96"/>
        <v>1</v>
      </c>
      <c r="H3137" s="16">
        <v>5</v>
      </c>
      <c r="I3137" s="207" t="str">
        <f>"W" &amp;Table1[[#This Row],[WeekNum]]</f>
        <v>W5</v>
      </c>
      <c r="J3137" s="19" t="str">
        <f t="shared" si="97"/>
        <v>22-W05</v>
      </c>
      <c r="K3137" s="3" t="s">
        <v>440</v>
      </c>
      <c r="L3137" s="4"/>
      <c r="M3137" s="3" t="s">
        <v>72</v>
      </c>
      <c r="N3137" s="266" t="s">
        <v>369</v>
      </c>
      <c r="O3137" s="266" t="s">
        <v>391</v>
      </c>
      <c r="P3137" s="11" t="s">
        <v>394</v>
      </c>
      <c r="Q3137" s="11" t="s">
        <v>421</v>
      </c>
      <c r="R3137" s="3">
        <v>400</v>
      </c>
      <c r="S3137" s="3">
        <v>434</v>
      </c>
      <c r="T3137" s="206">
        <f>ABS(Table1[[#This Row],[Prod]]-Table1[[#This Row],[Planned]])</f>
        <v>34</v>
      </c>
      <c r="U3137" s="209">
        <f>IF(ABS(Table1[[#This Row],[Prod]]-Table1[[#This Row],[Planned]])&gt;Table1[[#This Row],[Planned]],0,IF(Table1[[#This Row],[Planned]]=0,0,1-ABS(Table1[[#This Row],[Prod]]-Table1[[#This Row],[Planned]])/Table1[[#This Row],[Planned]]))</f>
        <v>0.91500000000000004</v>
      </c>
      <c r="V3137" s="6"/>
      <c r="W3137" s="11"/>
      <c r="X3137" s="27">
        <v>400</v>
      </c>
      <c r="Y3137" s="206">
        <f>Table1[[#This Row],[Prod]]</f>
        <v>434</v>
      </c>
      <c r="Z3137" s="206">
        <f>ABS(Table1[[#This Row],[Prod2]]-Table1[[#This Row],[Plan Revised]])</f>
        <v>34</v>
      </c>
      <c r="AA3137" s="209">
        <f>IF(ABS(Table1[[#This Row],[Prod2]]-Table1[[#This Row],[Plan Revised]])&gt;Table1[[#This Row],[Plan Revised]],0,IF(Table1[[#This Row],[Plan Revised]]=0,0,1-ABS(Table1[[#This Row],[Prod2]]-Table1[[#This Row],[Plan Revised]])/Table1[[#This Row],[Plan Revised]]))</f>
        <v>0.91500000000000004</v>
      </c>
      <c r="AB3137" s="11"/>
      <c r="AC3137" s="30"/>
      <c r="AD3137"/>
      <c r="AF3137"/>
    </row>
    <row r="3138" spans="1:32">
      <c r="A3138" s="15" t="str">
        <f>IF(Table1[Week]=WeekSel,"Yes","No")</f>
        <v>No</v>
      </c>
      <c r="B3138" s="15" t="str">
        <f>IF((Table1[StartDate]&gt;=Date.GraphMin)*(Table1[StartDate]&lt;=Date.GraphMax)=1,"Yes","No")</f>
        <v>No</v>
      </c>
      <c r="C3138" s="15" t="str">
        <f>IF(OR(Table1[[#This Row],[Site]]="FOOD MILLING",Table1[[#This Row],[Site]]="GODACO"), "No", "Yes")</f>
        <v>Yes</v>
      </c>
      <c r="D3138" s="40">
        <f>MAX(DATE(Table1[Year],1,1),DATE(Table1[Year],1,1)-WEEKDAY(DATE(Table1[Year],1,1),2)+(Table1[WeekNum]-1)*7+1)</f>
        <v>44585</v>
      </c>
      <c r="E3138" s="40">
        <f>MIN(DATE(Table1[Year]+1,1,0),DATE(Table1[Year],1,1)-WEEKDAY(DATE(Table1[Year],1,1),2)+Table1[WeekNum]*7)</f>
        <v>44591</v>
      </c>
      <c r="F3138" s="15">
        <v>2022</v>
      </c>
      <c r="G3138" s="15">
        <f t="shared" ref="G3138:G3201" si="98">MONTH(DATE(F3138,1,H3138*7-2)-WEEKDAY(DATE(H3138,1,2)))</f>
        <v>1</v>
      </c>
      <c r="H3138" s="16">
        <v>5</v>
      </c>
      <c r="I3138" s="207" t="str">
        <f>"W" &amp;Table1[[#This Row],[WeekNum]]</f>
        <v>W5</v>
      </c>
      <c r="J3138" s="19" t="str">
        <f t="shared" ref="J3138:J3201" si="99">RIGHT(F3138,2)&amp;"-"&amp;TEXT(H3138,"W00")</f>
        <v>22-W05</v>
      </c>
      <c r="K3138" s="3" t="s">
        <v>519</v>
      </c>
      <c r="L3138" s="4"/>
      <c r="M3138" s="3" t="s">
        <v>72</v>
      </c>
      <c r="N3138" s="266" t="s">
        <v>369</v>
      </c>
      <c r="O3138" s="11" t="s">
        <v>371</v>
      </c>
      <c r="P3138" s="11" t="s">
        <v>371</v>
      </c>
      <c r="Q3138" s="11" t="s">
        <v>421</v>
      </c>
      <c r="R3138" s="3">
        <v>0</v>
      </c>
      <c r="S3138" s="3">
        <v>0</v>
      </c>
      <c r="T3138" s="206">
        <f>ABS(Table1[[#This Row],[Prod]]-Table1[[#This Row],[Planned]])</f>
        <v>0</v>
      </c>
      <c r="U3138" s="209">
        <f>IF(ABS(Table1[[#This Row],[Prod]]-Table1[[#This Row],[Planned]])&gt;Table1[[#This Row],[Planned]],0,IF(Table1[[#This Row],[Planned]]=0,0,1-ABS(Table1[[#This Row],[Prod]]-Table1[[#This Row],[Planned]])/Table1[[#This Row],[Planned]]))</f>
        <v>0</v>
      </c>
      <c r="V3138" s="6"/>
      <c r="W3138" s="11"/>
      <c r="X3138" s="27">
        <v>0</v>
      </c>
      <c r="Y3138" s="206">
        <f>Table1[[#This Row],[Prod]]</f>
        <v>0</v>
      </c>
      <c r="Z3138" s="206">
        <f>ABS(Table1[[#This Row],[Prod2]]-Table1[[#This Row],[Plan Revised]])</f>
        <v>0</v>
      </c>
      <c r="AA3138" s="209">
        <f>IF(ABS(Table1[[#This Row],[Prod2]]-Table1[[#This Row],[Plan Revised]])&gt;Table1[[#This Row],[Plan Revised]],0,IF(Table1[[#This Row],[Plan Revised]]=0,0,1-ABS(Table1[[#This Row],[Prod2]]-Table1[[#This Row],[Plan Revised]])/Table1[[#This Row],[Plan Revised]]))</f>
        <v>0</v>
      </c>
      <c r="AB3138" s="11"/>
      <c r="AC3138" s="30"/>
      <c r="AD3138"/>
      <c r="AF3138"/>
    </row>
    <row r="3139" spans="1:32">
      <c r="A3139" s="15" t="str">
        <f>IF(Table1[Week]=WeekSel,"Yes","No")</f>
        <v>No</v>
      </c>
      <c r="B3139" s="15" t="str">
        <f>IF((Table1[StartDate]&gt;=Date.GraphMin)*(Table1[StartDate]&lt;=Date.GraphMax)=1,"Yes","No")</f>
        <v>No</v>
      </c>
      <c r="C3139" s="15" t="str">
        <f>IF(OR(Table1[[#This Row],[Site]]="FOOD MILLING",Table1[[#This Row],[Site]]="GODACO"), "No", "Yes")</f>
        <v>Yes</v>
      </c>
      <c r="D3139" s="40">
        <f>MAX(DATE(Table1[Year],1,1),DATE(Table1[Year],1,1)-WEEKDAY(DATE(Table1[Year],1,1),2)+(Table1[WeekNum]-1)*7+1)</f>
        <v>44585</v>
      </c>
      <c r="E3139" s="40">
        <f>MIN(DATE(Table1[Year]+1,1,0),DATE(Table1[Year],1,1)-WEEKDAY(DATE(Table1[Year],1,1),2)+Table1[WeekNum]*7)</f>
        <v>44591</v>
      </c>
      <c r="F3139" s="15">
        <v>2022</v>
      </c>
      <c r="G3139" s="15">
        <f t="shared" si="98"/>
        <v>1</v>
      </c>
      <c r="H3139" s="16">
        <v>5</v>
      </c>
      <c r="I3139" s="207" t="str">
        <f>"W" &amp;Table1[[#This Row],[WeekNum]]</f>
        <v>W5</v>
      </c>
      <c r="J3139" s="19" t="str">
        <f t="shared" si="99"/>
        <v>22-W05</v>
      </c>
      <c r="K3139" s="3" t="s">
        <v>688</v>
      </c>
      <c r="L3139" s="4"/>
      <c r="M3139" s="3" t="s">
        <v>72</v>
      </c>
      <c r="N3139" s="266" t="s">
        <v>369</v>
      </c>
      <c r="O3139" s="266" t="s">
        <v>395</v>
      </c>
      <c r="P3139" s="11" t="s">
        <v>396</v>
      </c>
      <c r="Q3139" s="11" t="s">
        <v>421</v>
      </c>
      <c r="R3139" s="3">
        <v>0</v>
      </c>
      <c r="S3139" s="3">
        <v>0</v>
      </c>
      <c r="T3139" s="206">
        <f>ABS(Table1[[#This Row],[Prod]]-Table1[[#This Row],[Planned]])</f>
        <v>0</v>
      </c>
      <c r="U3139" s="209">
        <f>IF(ABS(Table1[[#This Row],[Prod]]-Table1[[#This Row],[Planned]])&gt;Table1[[#This Row],[Planned]],0,IF(Table1[[#This Row],[Planned]]=0,0,1-ABS(Table1[[#This Row],[Prod]]-Table1[[#This Row],[Planned]])/Table1[[#This Row],[Planned]]))</f>
        <v>0</v>
      </c>
      <c r="V3139" s="6"/>
      <c r="W3139" s="11"/>
      <c r="X3139" s="27">
        <v>0</v>
      </c>
      <c r="Y3139" s="206">
        <f>Table1[[#This Row],[Prod]]</f>
        <v>0</v>
      </c>
      <c r="Z3139" s="206">
        <f>ABS(Table1[[#This Row],[Prod2]]-Table1[[#This Row],[Plan Revised]])</f>
        <v>0</v>
      </c>
      <c r="AA3139" s="209">
        <f>IF(ABS(Table1[[#This Row],[Prod2]]-Table1[[#This Row],[Plan Revised]])&gt;Table1[[#This Row],[Plan Revised]],0,IF(Table1[[#This Row],[Plan Revised]]=0,0,1-ABS(Table1[[#This Row],[Prod2]]-Table1[[#This Row],[Plan Revised]])/Table1[[#This Row],[Plan Revised]]))</f>
        <v>0</v>
      </c>
      <c r="AB3139" s="11"/>
      <c r="AC3139" s="30"/>
      <c r="AD3139"/>
      <c r="AF3139"/>
    </row>
    <row r="3140" spans="1:32">
      <c r="A3140" s="15" t="str">
        <f>IF(Table1[Week]=WeekSel,"Yes","No")</f>
        <v>No</v>
      </c>
      <c r="B3140" s="15" t="str">
        <f>IF((Table1[StartDate]&gt;=Date.GraphMin)*(Table1[StartDate]&lt;=Date.GraphMax)=1,"Yes","No")</f>
        <v>No</v>
      </c>
      <c r="C3140" s="15" t="str">
        <f>IF(OR(Table1[[#This Row],[Site]]="FOOD MILLING",Table1[[#This Row],[Site]]="GODACO"), "No", "Yes")</f>
        <v>Yes</v>
      </c>
      <c r="D3140" s="40">
        <f>MAX(DATE(Table1[Year],1,1),DATE(Table1[Year],1,1)-WEEKDAY(DATE(Table1[Year],1,1),2)+(Table1[WeekNum]-1)*7+1)</f>
        <v>44585</v>
      </c>
      <c r="E3140" s="40">
        <f>MIN(DATE(Table1[Year]+1,1,0),DATE(Table1[Year],1,1)-WEEKDAY(DATE(Table1[Year],1,1),2)+Table1[WeekNum]*7)</f>
        <v>44591</v>
      </c>
      <c r="F3140" s="15">
        <v>2022</v>
      </c>
      <c r="G3140" s="15">
        <f t="shared" si="98"/>
        <v>1</v>
      </c>
      <c r="H3140" s="16">
        <v>5</v>
      </c>
      <c r="I3140" s="207" t="str">
        <f>"W" &amp;Table1[[#This Row],[WeekNum]]</f>
        <v>W5</v>
      </c>
      <c r="J3140" s="19" t="str">
        <f t="shared" si="99"/>
        <v>22-W05</v>
      </c>
      <c r="K3140" s="3" t="s">
        <v>689</v>
      </c>
      <c r="L3140" s="4"/>
      <c r="M3140" s="3" t="s">
        <v>72</v>
      </c>
      <c r="N3140" s="266" t="s">
        <v>369</v>
      </c>
      <c r="O3140" s="266" t="s">
        <v>395</v>
      </c>
      <c r="P3140" s="11" t="s">
        <v>396</v>
      </c>
      <c r="Q3140" s="11" t="s">
        <v>421</v>
      </c>
      <c r="R3140" s="3">
        <v>0</v>
      </c>
      <c r="S3140" s="3">
        <v>0</v>
      </c>
      <c r="T3140" s="206">
        <f>ABS(Table1[[#This Row],[Prod]]-Table1[[#This Row],[Planned]])</f>
        <v>0</v>
      </c>
      <c r="U3140" s="209">
        <f>IF(ABS(Table1[[#This Row],[Prod]]-Table1[[#This Row],[Planned]])&gt;Table1[[#This Row],[Planned]],0,IF(Table1[[#This Row],[Planned]]=0,0,1-ABS(Table1[[#This Row],[Prod]]-Table1[[#This Row],[Planned]])/Table1[[#This Row],[Planned]]))</f>
        <v>0</v>
      </c>
      <c r="V3140" s="6"/>
      <c r="W3140" s="11"/>
      <c r="X3140" s="27">
        <v>0</v>
      </c>
      <c r="Y3140" s="206">
        <f>Table1[[#This Row],[Prod]]</f>
        <v>0</v>
      </c>
      <c r="Z3140" s="206">
        <f>ABS(Table1[[#This Row],[Prod2]]-Table1[[#This Row],[Plan Revised]])</f>
        <v>0</v>
      </c>
      <c r="AA3140" s="209">
        <f>IF(ABS(Table1[[#This Row],[Prod2]]-Table1[[#This Row],[Plan Revised]])&gt;Table1[[#This Row],[Plan Revised]],0,IF(Table1[[#This Row],[Plan Revised]]=0,0,1-ABS(Table1[[#This Row],[Prod2]]-Table1[[#This Row],[Plan Revised]])/Table1[[#This Row],[Plan Revised]]))</f>
        <v>0</v>
      </c>
      <c r="AB3140" s="11"/>
      <c r="AC3140" s="30"/>
      <c r="AD3140"/>
      <c r="AF3140"/>
    </row>
    <row r="3141" spans="1:32">
      <c r="A3141" s="15" t="str">
        <f>IF(Table1[Week]=WeekSel,"Yes","No")</f>
        <v>No</v>
      </c>
      <c r="B3141" s="15" t="str">
        <f>IF((Table1[StartDate]&gt;=Date.GraphMin)*(Table1[StartDate]&lt;=Date.GraphMax)=1,"Yes","No")</f>
        <v>No</v>
      </c>
      <c r="C3141" s="15" t="str">
        <f>IF(OR(Table1[[#This Row],[Site]]="FOOD MILLING",Table1[[#This Row],[Site]]="GODACO"), "No", "Yes")</f>
        <v>Yes</v>
      </c>
      <c r="D3141" s="40">
        <f>MAX(DATE(Table1[Year],1,1),DATE(Table1[Year],1,1)-WEEKDAY(DATE(Table1[Year],1,1),2)+(Table1[WeekNum]-1)*7+1)</f>
        <v>44585</v>
      </c>
      <c r="E3141" s="40">
        <f>MIN(DATE(Table1[Year]+1,1,0),DATE(Table1[Year],1,1)-WEEKDAY(DATE(Table1[Year],1,1),2)+Table1[WeekNum]*7)</f>
        <v>44591</v>
      </c>
      <c r="F3141" s="15">
        <v>2022</v>
      </c>
      <c r="G3141" s="15">
        <f t="shared" si="98"/>
        <v>1</v>
      </c>
      <c r="H3141" s="16">
        <v>5</v>
      </c>
      <c r="I3141" s="207" t="str">
        <f>"W" &amp;Table1[[#This Row],[WeekNum]]</f>
        <v>W5</v>
      </c>
      <c r="J3141" s="19" t="str">
        <f t="shared" si="99"/>
        <v>22-W05</v>
      </c>
      <c r="K3141" s="3" t="s">
        <v>691</v>
      </c>
      <c r="L3141" s="4"/>
      <c r="M3141" s="3" t="s">
        <v>72</v>
      </c>
      <c r="N3141" s="266" t="s">
        <v>369</v>
      </c>
      <c r="O3141" s="266" t="s">
        <v>389</v>
      </c>
      <c r="P3141" s="11" t="s">
        <v>397</v>
      </c>
      <c r="Q3141" s="11" t="s">
        <v>417</v>
      </c>
      <c r="R3141" s="3">
        <v>0</v>
      </c>
      <c r="S3141" s="3">
        <v>0</v>
      </c>
      <c r="T3141" s="206">
        <f>ABS(Table1[[#This Row],[Prod]]-Table1[[#This Row],[Planned]])</f>
        <v>0</v>
      </c>
      <c r="U3141" s="209">
        <f>IF(ABS(Table1[[#This Row],[Prod]]-Table1[[#This Row],[Planned]])&gt;Table1[[#This Row],[Planned]],0,IF(Table1[[#This Row],[Planned]]=0,0,1-ABS(Table1[[#This Row],[Prod]]-Table1[[#This Row],[Planned]])/Table1[[#This Row],[Planned]]))</f>
        <v>0</v>
      </c>
      <c r="V3141" s="6"/>
      <c r="W3141" s="11"/>
      <c r="X3141" s="27">
        <v>0</v>
      </c>
      <c r="Y3141" s="206">
        <f>Table1[[#This Row],[Prod]]</f>
        <v>0</v>
      </c>
      <c r="Z3141" s="206">
        <f>ABS(Table1[[#This Row],[Prod2]]-Table1[[#This Row],[Plan Revised]])</f>
        <v>0</v>
      </c>
      <c r="AA3141" s="209">
        <f>IF(ABS(Table1[[#This Row],[Prod2]]-Table1[[#This Row],[Plan Revised]])&gt;Table1[[#This Row],[Plan Revised]],0,IF(Table1[[#This Row],[Plan Revised]]=0,0,1-ABS(Table1[[#This Row],[Prod2]]-Table1[[#This Row],[Plan Revised]])/Table1[[#This Row],[Plan Revised]]))</f>
        <v>0</v>
      </c>
      <c r="AB3141" s="11"/>
      <c r="AC3141" s="30"/>
      <c r="AD3141"/>
      <c r="AF3141"/>
    </row>
    <row r="3142" spans="1:32">
      <c r="A3142" s="15" t="str">
        <f>IF(Table1[Week]=WeekSel,"Yes","No")</f>
        <v>No</v>
      </c>
      <c r="B3142" s="15" t="str">
        <f>IF((Table1[StartDate]&gt;=Date.GraphMin)*(Table1[StartDate]&lt;=Date.GraphMax)=1,"Yes","No")</f>
        <v>No</v>
      </c>
      <c r="C3142" s="15" t="str">
        <f>IF(OR(Table1[[#This Row],[Site]]="FOOD MILLING",Table1[[#This Row],[Site]]="GODACO"), "No", "Yes")</f>
        <v>Yes</v>
      </c>
      <c r="D3142" s="40">
        <f>MAX(DATE(Table1[Year],1,1),DATE(Table1[Year],1,1)-WEEKDAY(DATE(Table1[Year],1,1),2)+(Table1[WeekNum]-1)*7+1)</f>
        <v>44585</v>
      </c>
      <c r="E3142" s="40">
        <f>MIN(DATE(Table1[Year]+1,1,0),DATE(Table1[Year],1,1)-WEEKDAY(DATE(Table1[Year],1,1),2)+Table1[WeekNum]*7)</f>
        <v>44591</v>
      </c>
      <c r="F3142" s="15">
        <v>2022</v>
      </c>
      <c r="G3142" s="15">
        <f t="shared" si="98"/>
        <v>1</v>
      </c>
      <c r="H3142" s="16">
        <v>5</v>
      </c>
      <c r="I3142" s="207" t="str">
        <f>"W" &amp;Table1[[#This Row],[WeekNum]]</f>
        <v>W5</v>
      </c>
      <c r="J3142" s="19" t="str">
        <f t="shared" si="99"/>
        <v>22-W05</v>
      </c>
      <c r="K3142" s="3" t="s">
        <v>692</v>
      </c>
      <c r="L3142" s="4"/>
      <c r="M3142" s="3" t="s">
        <v>72</v>
      </c>
      <c r="N3142" s="266" t="s">
        <v>369</v>
      </c>
      <c r="O3142" s="266" t="s">
        <v>389</v>
      </c>
      <c r="P3142" s="11" t="s">
        <v>397</v>
      </c>
      <c r="Q3142" s="11" t="s">
        <v>417</v>
      </c>
      <c r="R3142" s="3">
        <v>0</v>
      </c>
      <c r="S3142" s="3">
        <v>0</v>
      </c>
      <c r="T3142" s="206">
        <f>ABS(Table1[[#This Row],[Prod]]-Table1[[#This Row],[Planned]])</f>
        <v>0</v>
      </c>
      <c r="U3142" s="209">
        <f>IF(ABS(Table1[[#This Row],[Prod]]-Table1[[#This Row],[Planned]])&gt;Table1[[#This Row],[Planned]],0,IF(Table1[[#This Row],[Planned]]=0,0,1-ABS(Table1[[#This Row],[Prod]]-Table1[[#This Row],[Planned]])/Table1[[#This Row],[Planned]]))</f>
        <v>0</v>
      </c>
      <c r="V3142" s="6"/>
      <c r="W3142" s="11"/>
      <c r="X3142" s="27">
        <v>0</v>
      </c>
      <c r="Y3142" s="206">
        <f>Table1[[#This Row],[Prod]]</f>
        <v>0</v>
      </c>
      <c r="Z3142" s="206">
        <f>ABS(Table1[[#This Row],[Prod2]]-Table1[[#This Row],[Plan Revised]])</f>
        <v>0</v>
      </c>
      <c r="AA3142" s="209">
        <f>IF(ABS(Table1[[#This Row],[Prod2]]-Table1[[#This Row],[Plan Revised]])&gt;Table1[[#This Row],[Plan Revised]],0,IF(Table1[[#This Row],[Plan Revised]]=0,0,1-ABS(Table1[[#This Row],[Prod2]]-Table1[[#This Row],[Plan Revised]])/Table1[[#This Row],[Plan Revised]]))</f>
        <v>0</v>
      </c>
      <c r="AB3142" s="11"/>
      <c r="AC3142" s="30"/>
      <c r="AD3142"/>
      <c r="AF3142"/>
    </row>
    <row r="3143" spans="1:32">
      <c r="A3143" s="15" t="str">
        <f>IF(Table1[Week]=WeekSel,"Yes","No")</f>
        <v>No</v>
      </c>
      <c r="B3143" s="15" t="str">
        <f>IF((Table1[StartDate]&gt;=Date.GraphMin)*(Table1[StartDate]&lt;=Date.GraphMax)=1,"Yes","No")</f>
        <v>No</v>
      </c>
      <c r="C3143" s="15" t="str">
        <f>IF(OR(Table1[[#This Row],[Site]]="FOOD MILLING",Table1[[#This Row],[Site]]="GODACO"), "No", "Yes")</f>
        <v>Yes</v>
      </c>
      <c r="D3143" s="40">
        <f>MAX(DATE(Table1[Year],1,1),DATE(Table1[Year],1,1)-WEEKDAY(DATE(Table1[Year],1,1),2)+(Table1[WeekNum]-1)*7+1)</f>
        <v>44585</v>
      </c>
      <c r="E3143" s="40">
        <f>MIN(DATE(Table1[Year]+1,1,0),DATE(Table1[Year],1,1)-WEEKDAY(DATE(Table1[Year],1,1),2)+Table1[WeekNum]*7)</f>
        <v>44591</v>
      </c>
      <c r="F3143" s="15">
        <v>2022</v>
      </c>
      <c r="G3143" s="15">
        <f t="shared" si="98"/>
        <v>1</v>
      </c>
      <c r="H3143" s="16">
        <v>5</v>
      </c>
      <c r="I3143" s="207" t="str">
        <f>"W" &amp;Table1[[#This Row],[WeekNum]]</f>
        <v>W5</v>
      </c>
      <c r="J3143" s="19" t="str">
        <f t="shared" si="99"/>
        <v>22-W05</v>
      </c>
      <c r="K3143" s="3" t="s">
        <v>693</v>
      </c>
      <c r="L3143" s="4"/>
      <c r="M3143" s="3" t="s">
        <v>72</v>
      </c>
      <c r="N3143" s="266" t="s">
        <v>369</v>
      </c>
      <c r="O3143" s="266" t="s">
        <v>389</v>
      </c>
      <c r="P3143" s="11" t="s">
        <v>397</v>
      </c>
      <c r="Q3143" s="11" t="s">
        <v>417</v>
      </c>
      <c r="R3143" s="3">
        <v>900</v>
      </c>
      <c r="S3143" s="3">
        <v>0</v>
      </c>
      <c r="T3143" s="206">
        <f>ABS(Table1[[#This Row],[Prod]]-Table1[[#This Row],[Planned]])</f>
        <v>900</v>
      </c>
      <c r="U3143" s="209">
        <f>IF(ABS(Table1[[#This Row],[Prod]]-Table1[[#This Row],[Planned]])&gt;Table1[[#This Row],[Planned]],0,IF(Table1[[#This Row],[Planned]]=0,0,1-ABS(Table1[[#This Row],[Prod]]-Table1[[#This Row],[Planned]])/Table1[[#This Row],[Planned]]))</f>
        <v>0</v>
      </c>
      <c r="V3143" s="6"/>
      <c r="W3143" s="11"/>
      <c r="X3143" s="27">
        <v>0</v>
      </c>
      <c r="Y3143" s="206">
        <f>Table1[[#This Row],[Prod]]</f>
        <v>0</v>
      </c>
      <c r="Z3143" s="206">
        <f>ABS(Table1[[#This Row],[Prod2]]-Table1[[#This Row],[Plan Revised]])</f>
        <v>0</v>
      </c>
      <c r="AA3143" s="209">
        <f>IF(ABS(Table1[[#This Row],[Prod2]]-Table1[[#This Row],[Plan Revised]])&gt;Table1[[#This Row],[Plan Revised]],0,IF(Table1[[#This Row],[Plan Revised]]=0,0,1-ABS(Table1[[#This Row],[Prod2]]-Table1[[#This Row],[Plan Revised]])/Table1[[#This Row],[Plan Revised]]))</f>
        <v>0</v>
      </c>
      <c r="AB3143" s="11"/>
      <c r="AC3143" s="30"/>
      <c r="AD3143"/>
      <c r="AF3143"/>
    </row>
    <row r="3144" spans="1:32">
      <c r="A3144" s="15" t="str">
        <f>IF(Table1[Week]=WeekSel,"Yes","No")</f>
        <v>No</v>
      </c>
      <c r="B3144" s="15" t="str">
        <f>IF((Table1[StartDate]&gt;=Date.GraphMin)*(Table1[StartDate]&lt;=Date.GraphMax)=1,"Yes","No")</f>
        <v>No</v>
      </c>
      <c r="C3144" s="15" t="str">
        <f>IF(OR(Table1[[#This Row],[Site]]="FOOD MILLING",Table1[[#This Row],[Site]]="GODACO"), "No", "Yes")</f>
        <v>Yes</v>
      </c>
      <c r="D3144" s="40">
        <f>MAX(DATE(Table1[Year],1,1),DATE(Table1[Year],1,1)-WEEKDAY(DATE(Table1[Year],1,1),2)+(Table1[WeekNum]-1)*7+1)</f>
        <v>44585</v>
      </c>
      <c r="E3144" s="40">
        <f>MIN(DATE(Table1[Year]+1,1,0),DATE(Table1[Year],1,1)-WEEKDAY(DATE(Table1[Year],1,1),2)+Table1[WeekNum]*7)</f>
        <v>44591</v>
      </c>
      <c r="F3144" s="15">
        <v>2022</v>
      </c>
      <c r="G3144" s="15">
        <f t="shared" si="98"/>
        <v>1</v>
      </c>
      <c r="H3144" s="16">
        <v>5</v>
      </c>
      <c r="I3144" s="207" t="str">
        <f>"W" &amp;Table1[[#This Row],[WeekNum]]</f>
        <v>W5</v>
      </c>
      <c r="J3144" s="19" t="str">
        <f t="shared" si="99"/>
        <v>22-W05</v>
      </c>
      <c r="K3144" s="3" t="s">
        <v>694</v>
      </c>
      <c r="L3144" s="4"/>
      <c r="M3144" s="3" t="s">
        <v>72</v>
      </c>
      <c r="N3144" s="266" t="s">
        <v>369</v>
      </c>
      <c r="O3144" s="266" t="s">
        <v>395</v>
      </c>
      <c r="P3144" s="11" t="s">
        <v>396</v>
      </c>
      <c r="Q3144" s="11" t="s">
        <v>421</v>
      </c>
      <c r="R3144" s="3">
        <v>600</v>
      </c>
      <c r="S3144" s="3">
        <v>820</v>
      </c>
      <c r="T3144" s="206">
        <f>ABS(Table1[[#This Row],[Prod]]-Table1[[#This Row],[Planned]])</f>
        <v>220</v>
      </c>
      <c r="U3144" s="209">
        <f>IF(ABS(Table1[[#This Row],[Prod]]-Table1[[#This Row],[Planned]])&gt;Table1[[#This Row],[Planned]],0,IF(Table1[[#This Row],[Planned]]=0,0,1-ABS(Table1[[#This Row],[Prod]]-Table1[[#This Row],[Planned]])/Table1[[#This Row],[Planned]]))</f>
        <v>0.6333333333333333</v>
      </c>
      <c r="V3144" s="6"/>
      <c r="W3144" s="11"/>
      <c r="X3144" s="27">
        <v>800</v>
      </c>
      <c r="Y3144" s="206">
        <f>Table1[[#This Row],[Prod]]</f>
        <v>820</v>
      </c>
      <c r="Z3144" s="206">
        <f>ABS(Table1[[#This Row],[Prod2]]-Table1[[#This Row],[Plan Revised]])</f>
        <v>20</v>
      </c>
      <c r="AA3144" s="209">
        <f>IF(ABS(Table1[[#This Row],[Prod2]]-Table1[[#This Row],[Plan Revised]])&gt;Table1[[#This Row],[Plan Revised]],0,IF(Table1[[#This Row],[Plan Revised]]=0,0,1-ABS(Table1[[#This Row],[Prod2]]-Table1[[#This Row],[Plan Revised]])/Table1[[#This Row],[Plan Revised]]))</f>
        <v>0.97499999999999998</v>
      </c>
      <c r="AB3144" s="11"/>
      <c r="AC3144" s="30"/>
      <c r="AD3144"/>
      <c r="AF3144"/>
    </row>
    <row r="3145" spans="1:32">
      <c r="A3145" s="15" t="str">
        <f>IF(Table1[Week]=WeekSel,"Yes","No")</f>
        <v>No</v>
      </c>
      <c r="B3145" s="15" t="str">
        <f>IF((Table1[StartDate]&gt;=Date.GraphMin)*(Table1[StartDate]&lt;=Date.GraphMax)=1,"Yes","No")</f>
        <v>No</v>
      </c>
      <c r="C3145" s="15" t="str">
        <f>IF(OR(Table1[[#This Row],[Site]]="FOOD MILLING",Table1[[#This Row],[Site]]="GODACO"), "No", "Yes")</f>
        <v>Yes</v>
      </c>
      <c r="D3145" s="40">
        <f>MAX(DATE(Table1[Year],1,1),DATE(Table1[Year],1,1)-WEEKDAY(DATE(Table1[Year],1,1),2)+(Table1[WeekNum]-1)*7+1)</f>
        <v>44585</v>
      </c>
      <c r="E3145" s="40">
        <f>MIN(DATE(Table1[Year]+1,1,0),DATE(Table1[Year],1,1)-WEEKDAY(DATE(Table1[Year],1,1),2)+Table1[WeekNum]*7)</f>
        <v>44591</v>
      </c>
      <c r="F3145" s="15">
        <v>2022</v>
      </c>
      <c r="G3145" s="15">
        <f t="shared" si="98"/>
        <v>1</v>
      </c>
      <c r="H3145" s="16">
        <v>5</v>
      </c>
      <c r="I3145" s="207" t="str">
        <f>"W" &amp;Table1[[#This Row],[WeekNum]]</f>
        <v>W5</v>
      </c>
      <c r="J3145" s="19" t="str">
        <f t="shared" si="99"/>
        <v>22-W05</v>
      </c>
      <c r="K3145" s="3" t="s">
        <v>695</v>
      </c>
      <c r="L3145" s="4"/>
      <c r="M3145" s="3" t="s">
        <v>72</v>
      </c>
      <c r="N3145" s="266" t="s">
        <v>369</v>
      </c>
      <c r="O3145" s="266" t="s">
        <v>395</v>
      </c>
      <c r="P3145" s="11" t="s">
        <v>396</v>
      </c>
      <c r="Q3145" s="11" t="s">
        <v>421</v>
      </c>
      <c r="R3145" s="3">
        <v>2200</v>
      </c>
      <c r="S3145" s="3">
        <v>2295</v>
      </c>
      <c r="T3145" s="206">
        <f>ABS(Table1[[#This Row],[Prod]]-Table1[[#This Row],[Planned]])</f>
        <v>95</v>
      </c>
      <c r="U3145" s="209">
        <f>IF(ABS(Table1[[#This Row],[Prod]]-Table1[[#This Row],[Planned]])&gt;Table1[[#This Row],[Planned]],0,IF(Table1[[#This Row],[Planned]]=0,0,1-ABS(Table1[[#This Row],[Prod]]-Table1[[#This Row],[Planned]])/Table1[[#This Row],[Planned]]))</f>
        <v>0.95681818181818179</v>
      </c>
      <c r="V3145" s="6"/>
      <c r="W3145" s="11"/>
      <c r="X3145" s="27">
        <v>2300</v>
      </c>
      <c r="Y3145" s="206">
        <f>Table1[[#This Row],[Prod]]</f>
        <v>2295</v>
      </c>
      <c r="Z3145" s="206">
        <f>ABS(Table1[[#This Row],[Prod2]]-Table1[[#This Row],[Plan Revised]])</f>
        <v>5</v>
      </c>
      <c r="AA3145" s="209">
        <f>IF(ABS(Table1[[#This Row],[Prod2]]-Table1[[#This Row],[Plan Revised]])&gt;Table1[[#This Row],[Plan Revised]],0,IF(Table1[[#This Row],[Plan Revised]]=0,0,1-ABS(Table1[[#This Row],[Prod2]]-Table1[[#This Row],[Plan Revised]])/Table1[[#This Row],[Plan Revised]]))</f>
        <v>0.99782608695652175</v>
      </c>
      <c r="AB3145" s="11"/>
      <c r="AC3145" s="30"/>
      <c r="AD3145"/>
      <c r="AF3145"/>
    </row>
    <row r="3146" spans="1:32">
      <c r="A3146" s="15" t="str">
        <f>IF(Table1[Week]=WeekSel,"Yes","No")</f>
        <v>No</v>
      </c>
      <c r="B3146" s="15" t="str">
        <f>IF((Table1[StartDate]&gt;=Date.GraphMin)*(Table1[StartDate]&lt;=Date.GraphMax)=1,"Yes","No")</f>
        <v>No</v>
      </c>
      <c r="C3146" s="15" t="str">
        <f>IF(OR(Table1[[#This Row],[Site]]="FOOD MILLING",Table1[[#This Row],[Site]]="GODACO"), "No", "Yes")</f>
        <v>Yes</v>
      </c>
      <c r="D3146" s="40">
        <f>MAX(DATE(Table1[Year],1,1),DATE(Table1[Year],1,1)-WEEKDAY(DATE(Table1[Year],1,1),2)+(Table1[WeekNum]-1)*7+1)</f>
        <v>44585</v>
      </c>
      <c r="E3146" s="40">
        <f>MIN(DATE(Table1[Year]+1,1,0),DATE(Table1[Year],1,1)-WEEKDAY(DATE(Table1[Year],1,1),2)+Table1[WeekNum]*7)</f>
        <v>44591</v>
      </c>
      <c r="F3146" s="15">
        <v>2022</v>
      </c>
      <c r="G3146" s="15">
        <f t="shared" si="98"/>
        <v>1</v>
      </c>
      <c r="H3146" s="16">
        <v>5</v>
      </c>
      <c r="I3146" s="207" t="str">
        <f>"W" &amp;Table1[[#This Row],[WeekNum]]</f>
        <v>W5</v>
      </c>
      <c r="J3146" s="19" t="str">
        <f t="shared" si="99"/>
        <v>22-W05</v>
      </c>
      <c r="K3146" s="3" t="s">
        <v>696</v>
      </c>
      <c r="L3146" s="4"/>
      <c r="M3146" s="3" t="s">
        <v>72</v>
      </c>
      <c r="N3146" s="266" t="s">
        <v>369</v>
      </c>
      <c r="O3146" s="266" t="s">
        <v>398</v>
      </c>
      <c r="P3146" s="11" t="s">
        <v>399</v>
      </c>
      <c r="Q3146" s="11" t="s">
        <v>421</v>
      </c>
      <c r="R3146" s="3">
        <v>0</v>
      </c>
      <c r="S3146" s="3">
        <v>0</v>
      </c>
      <c r="T3146" s="206">
        <f>ABS(Table1[[#This Row],[Prod]]-Table1[[#This Row],[Planned]])</f>
        <v>0</v>
      </c>
      <c r="U3146" s="209">
        <f>IF(ABS(Table1[[#This Row],[Prod]]-Table1[[#This Row],[Planned]])&gt;Table1[[#This Row],[Planned]],0,IF(Table1[[#This Row],[Planned]]=0,0,1-ABS(Table1[[#This Row],[Prod]]-Table1[[#This Row],[Planned]])/Table1[[#This Row],[Planned]]))</f>
        <v>0</v>
      </c>
      <c r="V3146" s="6"/>
      <c r="W3146" s="11"/>
      <c r="X3146" s="27">
        <v>0</v>
      </c>
      <c r="Y3146" s="206">
        <f>Table1[[#This Row],[Prod]]</f>
        <v>0</v>
      </c>
      <c r="Z3146" s="206">
        <f>ABS(Table1[[#This Row],[Prod2]]-Table1[[#This Row],[Plan Revised]])</f>
        <v>0</v>
      </c>
      <c r="AA3146" s="209">
        <f>IF(ABS(Table1[[#This Row],[Prod2]]-Table1[[#This Row],[Plan Revised]])&gt;Table1[[#This Row],[Plan Revised]],0,IF(Table1[[#This Row],[Plan Revised]]=0,0,1-ABS(Table1[[#This Row],[Prod2]]-Table1[[#This Row],[Plan Revised]])/Table1[[#This Row],[Plan Revised]]))</f>
        <v>0</v>
      </c>
      <c r="AB3146" s="11"/>
      <c r="AC3146" s="30"/>
      <c r="AD3146"/>
      <c r="AF3146"/>
    </row>
    <row r="3147" spans="1:32">
      <c r="A3147" s="15" t="str">
        <f>IF(Table1[Week]=WeekSel,"Yes","No")</f>
        <v>No</v>
      </c>
      <c r="B3147" s="15" t="str">
        <f>IF((Table1[StartDate]&gt;=Date.GraphMin)*(Table1[StartDate]&lt;=Date.GraphMax)=1,"Yes","No")</f>
        <v>No</v>
      </c>
      <c r="C3147" s="15" t="str">
        <f>IF(OR(Table1[[#This Row],[Site]]="FOOD MILLING",Table1[[#This Row],[Site]]="GODACO"), "No", "Yes")</f>
        <v>Yes</v>
      </c>
      <c r="D3147" s="40">
        <f>MAX(DATE(Table1[Year],1,1),DATE(Table1[Year],1,1)-WEEKDAY(DATE(Table1[Year],1,1),2)+(Table1[WeekNum]-1)*7+1)</f>
        <v>44585</v>
      </c>
      <c r="E3147" s="40">
        <f>MIN(DATE(Table1[Year]+1,1,0),DATE(Table1[Year],1,1)-WEEKDAY(DATE(Table1[Year],1,1),2)+Table1[WeekNum]*7)</f>
        <v>44591</v>
      </c>
      <c r="F3147" s="15">
        <v>2022</v>
      </c>
      <c r="G3147" s="15">
        <f t="shared" si="98"/>
        <v>1</v>
      </c>
      <c r="H3147" s="16">
        <v>5</v>
      </c>
      <c r="I3147" s="207" t="str">
        <f>"W" &amp;Table1[[#This Row],[WeekNum]]</f>
        <v>W5</v>
      </c>
      <c r="J3147" s="19" t="str">
        <f t="shared" si="99"/>
        <v>22-W05</v>
      </c>
      <c r="K3147" s="3" t="s">
        <v>697</v>
      </c>
      <c r="L3147" s="4"/>
      <c r="M3147" s="3" t="s">
        <v>72</v>
      </c>
      <c r="N3147" s="266" t="s">
        <v>369</v>
      </c>
      <c r="O3147" s="266" t="s">
        <v>391</v>
      </c>
      <c r="P3147" s="11" t="s">
        <v>393</v>
      </c>
      <c r="Q3147" s="11" t="s">
        <v>421</v>
      </c>
      <c r="R3147" s="3">
        <v>0</v>
      </c>
      <c r="S3147" s="3">
        <v>0</v>
      </c>
      <c r="T3147" s="206">
        <f>ABS(Table1[[#This Row],[Prod]]-Table1[[#This Row],[Planned]])</f>
        <v>0</v>
      </c>
      <c r="U3147" s="209">
        <f>IF(ABS(Table1[[#This Row],[Prod]]-Table1[[#This Row],[Planned]])&gt;Table1[[#This Row],[Planned]],0,IF(Table1[[#This Row],[Planned]]=0,0,1-ABS(Table1[[#This Row],[Prod]]-Table1[[#This Row],[Planned]])/Table1[[#This Row],[Planned]]))</f>
        <v>0</v>
      </c>
      <c r="V3147" s="6"/>
      <c r="W3147" s="11"/>
      <c r="X3147" s="27">
        <v>0</v>
      </c>
      <c r="Y3147" s="206">
        <f>Table1[[#This Row],[Prod]]</f>
        <v>0</v>
      </c>
      <c r="Z3147" s="206">
        <f>ABS(Table1[[#This Row],[Prod2]]-Table1[[#This Row],[Plan Revised]])</f>
        <v>0</v>
      </c>
      <c r="AA3147" s="209">
        <f>IF(ABS(Table1[[#This Row],[Prod2]]-Table1[[#This Row],[Plan Revised]])&gt;Table1[[#This Row],[Plan Revised]],0,IF(Table1[[#This Row],[Plan Revised]]=0,0,1-ABS(Table1[[#This Row],[Prod2]]-Table1[[#This Row],[Plan Revised]])/Table1[[#This Row],[Plan Revised]]))</f>
        <v>0</v>
      </c>
      <c r="AB3147" s="11"/>
      <c r="AC3147" s="30"/>
      <c r="AD3147"/>
      <c r="AF3147"/>
    </row>
    <row r="3148" spans="1:32">
      <c r="A3148" s="15" t="str">
        <f>IF(Table1[Week]=WeekSel,"Yes","No")</f>
        <v>No</v>
      </c>
      <c r="B3148" s="15" t="str">
        <f>IF((Table1[StartDate]&gt;=Date.GraphMin)*(Table1[StartDate]&lt;=Date.GraphMax)=1,"Yes","No")</f>
        <v>No</v>
      </c>
      <c r="C3148" s="15" t="str">
        <f>IF(OR(Table1[[#This Row],[Site]]="FOOD MILLING",Table1[[#This Row],[Site]]="GODACO"), "No", "Yes")</f>
        <v>Yes</v>
      </c>
      <c r="D3148" s="40">
        <f>MAX(DATE(Table1[Year],1,1),DATE(Table1[Year],1,1)-WEEKDAY(DATE(Table1[Year],1,1),2)+(Table1[WeekNum]-1)*7+1)</f>
        <v>44585</v>
      </c>
      <c r="E3148" s="40">
        <f>MIN(DATE(Table1[Year]+1,1,0),DATE(Table1[Year],1,1)-WEEKDAY(DATE(Table1[Year],1,1),2)+Table1[WeekNum]*7)</f>
        <v>44591</v>
      </c>
      <c r="F3148" s="15">
        <v>2022</v>
      </c>
      <c r="G3148" s="15">
        <f t="shared" si="98"/>
        <v>1</v>
      </c>
      <c r="H3148" s="16">
        <v>5</v>
      </c>
      <c r="I3148" s="207" t="str">
        <f>"W" &amp;Table1[[#This Row],[WeekNum]]</f>
        <v>W5</v>
      </c>
      <c r="J3148" s="19" t="str">
        <f t="shared" si="99"/>
        <v>22-W05</v>
      </c>
      <c r="K3148" s="3" t="s">
        <v>698</v>
      </c>
      <c r="L3148" s="4"/>
      <c r="M3148" s="3" t="s">
        <v>72</v>
      </c>
      <c r="N3148" s="266" t="s">
        <v>369</v>
      </c>
      <c r="O3148" s="266" t="s">
        <v>398</v>
      </c>
      <c r="P3148" s="11" t="s">
        <v>399</v>
      </c>
      <c r="Q3148" s="11" t="s">
        <v>421</v>
      </c>
      <c r="R3148" s="3">
        <v>0</v>
      </c>
      <c r="S3148" s="3">
        <v>0</v>
      </c>
      <c r="T3148" s="206">
        <f>ABS(Table1[[#This Row],[Prod]]-Table1[[#This Row],[Planned]])</f>
        <v>0</v>
      </c>
      <c r="U3148" s="209">
        <f>IF(ABS(Table1[[#This Row],[Prod]]-Table1[[#This Row],[Planned]])&gt;Table1[[#This Row],[Planned]],0,IF(Table1[[#This Row],[Planned]]=0,0,1-ABS(Table1[[#This Row],[Prod]]-Table1[[#This Row],[Planned]])/Table1[[#This Row],[Planned]]))</f>
        <v>0</v>
      </c>
      <c r="V3148" s="6"/>
      <c r="W3148" s="11"/>
      <c r="X3148" s="27">
        <v>0</v>
      </c>
      <c r="Y3148" s="206">
        <f>Table1[[#This Row],[Prod]]</f>
        <v>0</v>
      </c>
      <c r="Z3148" s="206">
        <f>ABS(Table1[[#This Row],[Prod2]]-Table1[[#This Row],[Plan Revised]])</f>
        <v>0</v>
      </c>
      <c r="AA3148" s="209">
        <f>IF(ABS(Table1[[#This Row],[Prod2]]-Table1[[#This Row],[Plan Revised]])&gt;Table1[[#This Row],[Plan Revised]],0,IF(Table1[[#This Row],[Plan Revised]]=0,0,1-ABS(Table1[[#This Row],[Prod2]]-Table1[[#This Row],[Plan Revised]])/Table1[[#This Row],[Plan Revised]]))</f>
        <v>0</v>
      </c>
      <c r="AB3148" s="11"/>
      <c r="AC3148" s="30"/>
      <c r="AD3148"/>
      <c r="AF3148"/>
    </row>
    <row r="3149" spans="1:32">
      <c r="A3149" s="15" t="str">
        <f>IF(Table1[Week]=WeekSel,"Yes","No")</f>
        <v>No</v>
      </c>
      <c r="B3149" s="15" t="str">
        <f>IF((Table1[StartDate]&gt;=Date.GraphMin)*(Table1[StartDate]&lt;=Date.GraphMax)=1,"Yes","No")</f>
        <v>No</v>
      </c>
      <c r="C3149" s="15" t="str">
        <f>IF(OR(Table1[[#This Row],[Site]]="FOOD MILLING",Table1[[#This Row],[Site]]="GODACO"), "No", "Yes")</f>
        <v>Yes</v>
      </c>
      <c r="D3149" s="40">
        <f>MAX(DATE(Table1[Year],1,1),DATE(Table1[Year],1,1)-WEEKDAY(DATE(Table1[Year],1,1),2)+(Table1[WeekNum]-1)*7+1)</f>
        <v>44585</v>
      </c>
      <c r="E3149" s="40">
        <f>MIN(DATE(Table1[Year]+1,1,0),DATE(Table1[Year],1,1)-WEEKDAY(DATE(Table1[Year],1,1),2)+Table1[WeekNum]*7)</f>
        <v>44591</v>
      </c>
      <c r="F3149" s="15">
        <v>2022</v>
      </c>
      <c r="G3149" s="15">
        <f t="shared" si="98"/>
        <v>1</v>
      </c>
      <c r="H3149" s="16">
        <v>5</v>
      </c>
      <c r="I3149" s="207" t="str">
        <f>"W" &amp;Table1[[#This Row],[WeekNum]]</f>
        <v>W5</v>
      </c>
      <c r="J3149" s="19" t="str">
        <f t="shared" si="99"/>
        <v>22-W05</v>
      </c>
      <c r="K3149" s="3" t="s">
        <v>699</v>
      </c>
      <c r="L3149" s="4"/>
      <c r="M3149" s="3" t="s">
        <v>72</v>
      </c>
      <c r="N3149" s="266" t="s">
        <v>369</v>
      </c>
      <c r="O3149" s="266" t="s">
        <v>398</v>
      </c>
      <c r="P3149" s="11" t="s">
        <v>399</v>
      </c>
      <c r="Q3149" s="11" t="s">
        <v>421</v>
      </c>
      <c r="R3149" s="3">
        <v>200</v>
      </c>
      <c r="S3149" s="3">
        <v>208.8</v>
      </c>
      <c r="T3149" s="206">
        <f>ABS(Table1[[#This Row],[Prod]]-Table1[[#This Row],[Planned]])</f>
        <v>8.8000000000000114</v>
      </c>
      <c r="U3149" s="209">
        <f>IF(ABS(Table1[[#This Row],[Prod]]-Table1[[#This Row],[Planned]])&gt;Table1[[#This Row],[Planned]],0,IF(Table1[[#This Row],[Planned]]=0,0,1-ABS(Table1[[#This Row],[Prod]]-Table1[[#This Row],[Planned]])/Table1[[#This Row],[Planned]]))</f>
        <v>0.95599999999999996</v>
      </c>
      <c r="V3149" s="6"/>
      <c r="W3149" s="11"/>
      <c r="X3149" s="27">
        <v>200</v>
      </c>
      <c r="Y3149" s="206">
        <f>Table1[[#This Row],[Prod]]</f>
        <v>208.8</v>
      </c>
      <c r="Z3149" s="206">
        <f>ABS(Table1[[#This Row],[Prod2]]-Table1[[#This Row],[Plan Revised]])</f>
        <v>8.8000000000000114</v>
      </c>
      <c r="AA3149" s="209">
        <f>IF(ABS(Table1[[#This Row],[Prod2]]-Table1[[#This Row],[Plan Revised]])&gt;Table1[[#This Row],[Plan Revised]],0,IF(Table1[[#This Row],[Plan Revised]]=0,0,1-ABS(Table1[[#This Row],[Prod2]]-Table1[[#This Row],[Plan Revised]])/Table1[[#This Row],[Plan Revised]]))</f>
        <v>0.95599999999999996</v>
      </c>
      <c r="AB3149" s="11"/>
      <c r="AC3149" s="30"/>
      <c r="AD3149"/>
      <c r="AF3149"/>
    </row>
    <row r="3150" spans="1:32">
      <c r="A3150" s="15" t="str">
        <f>IF(Table1[Week]=WeekSel,"Yes","No")</f>
        <v>No</v>
      </c>
      <c r="B3150" s="15" t="str">
        <f>IF((Table1[StartDate]&gt;=Date.GraphMin)*(Table1[StartDate]&lt;=Date.GraphMax)=1,"Yes","No")</f>
        <v>No</v>
      </c>
      <c r="C3150" s="15" t="str">
        <f>IF(OR(Table1[[#This Row],[Site]]="FOOD MILLING",Table1[[#This Row],[Site]]="GODACO"), "No", "Yes")</f>
        <v>Yes</v>
      </c>
      <c r="D3150" s="40">
        <f>MAX(DATE(Table1[Year],1,1),DATE(Table1[Year],1,1)-WEEKDAY(DATE(Table1[Year],1,1),2)+(Table1[WeekNum]-1)*7+1)</f>
        <v>44585</v>
      </c>
      <c r="E3150" s="40">
        <f>MIN(DATE(Table1[Year]+1,1,0),DATE(Table1[Year],1,1)-WEEKDAY(DATE(Table1[Year],1,1),2)+Table1[WeekNum]*7)</f>
        <v>44591</v>
      </c>
      <c r="F3150" s="15">
        <v>2022</v>
      </c>
      <c r="G3150" s="15">
        <f t="shared" si="98"/>
        <v>1</v>
      </c>
      <c r="H3150" s="16">
        <v>5</v>
      </c>
      <c r="I3150" s="207" t="str">
        <f>"W" &amp;Table1[[#This Row],[WeekNum]]</f>
        <v>W5</v>
      </c>
      <c r="J3150" s="19" t="str">
        <f t="shared" si="99"/>
        <v>22-W05</v>
      </c>
      <c r="K3150" s="3" t="s">
        <v>700</v>
      </c>
      <c r="L3150" s="4"/>
      <c r="M3150" s="3" t="s">
        <v>72</v>
      </c>
      <c r="N3150" s="266" t="s">
        <v>369</v>
      </c>
      <c r="O3150" s="266" t="s">
        <v>398</v>
      </c>
      <c r="P3150" s="11" t="s">
        <v>399</v>
      </c>
      <c r="Q3150" s="11" t="s">
        <v>421</v>
      </c>
      <c r="R3150" s="3">
        <v>2450</v>
      </c>
      <c r="S3150" s="3">
        <v>2489.8000000000002</v>
      </c>
      <c r="T3150" s="206">
        <f>ABS(Table1[[#This Row],[Prod]]-Table1[[#This Row],[Planned]])</f>
        <v>39.800000000000182</v>
      </c>
      <c r="U3150" s="209">
        <f>IF(ABS(Table1[[#This Row],[Prod]]-Table1[[#This Row],[Planned]])&gt;Table1[[#This Row],[Planned]],0,IF(Table1[[#This Row],[Planned]]=0,0,1-ABS(Table1[[#This Row],[Prod]]-Table1[[#This Row],[Planned]])/Table1[[#This Row],[Planned]]))</f>
        <v>0.98375510204081629</v>
      </c>
      <c r="V3150" s="6"/>
      <c r="W3150" s="11"/>
      <c r="X3150" s="27">
        <v>2450</v>
      </c>
      <c r="Y3150" s="206">
        <f>Table1[[#This Row],[Prod]]</f>
        <v>2489.8000000000002</v>
      </c>
      <c r="Z3150" s="206">
        <f>ABS(Table1[[#This Row],[Prod2]]-Table1[[#This Row],[Plan Revised]])</f>
        <v>39.800000000000182</v>
      </c>
      <c r="AA3150" s="209">
        <f>IF(ABS(Table1[[#This Row],[Prod2]]-Table1[[#This Row],[Plan Revised]])&gt;Table1[[#This Row],[Plan Revised]],0,IF(Table1[[#This Row],[Plan Revised]]=0,0,1-ABS(Table1[[#This Row],[Prod2]]-Table1[[#This Row],[Plan Revised]])/Table1[[#This Row],[Plan Revised]]))</f>
        <v>0.98375510204081629</v>
      </c>
      <c r="AB3150" s="11"/>
      <c r="AC3150" s="30"/>
      <c r="AD3150"/>
      <c r="AF3150"/>
    </row>
    <row r="3151" spans="1:32">
      <c r="A3151" s="15" t="str">
        <f>IF(Table1[Week]=WeekSel,"Yes","No")</f>
        <v>No</v>
      </c>
      <c r="B3151" s="15" t="str">
        <f>IF((Table1[StartDate]&gt;=Date.GraphMin)*(Table1[StartDate]&lt;=Date.GraphMax)=1,"Yes","No")</f>
        <v>No</v>
      </c>
      <c r="C3151" s="15" t="str">
        <f>IF(OR(Table1[[#This Row],[Site]]="FOOD MILLING",Table1[[#This Row],[Site]]="GODACO"), "No", "Yes")</f>
        <v>Yes</v>
      </c>
      <c r="D3151" s="40">
        <f>MAX(DATE(Table1[Year],1,1),DATE(Table1[Year],1,1)-WEEKDAY(DATE(Table1[Year],1,1),2)+(Table1[WeekNum]-1)*7+1)</f>
        <v>44585</v>
      </c>
      <c r="E3151" s="40">
        <f>MIN(DATE(Table1[Year]+1,1,0),DATE(Table1[Year],1,1)-WEEKDAY(DATE(Table1[Year],1,1),2)+Table1[WeekNum]*7)</f>
        <v>44591</v>
      </c>
      <c r="F3151" s="15">
        <v>2022</v>
      </c>
      <c r="G3151" s="15">
        <f t="shared" si="98"/>
        <v>1</v>
      </c>
      <c r="H3151" s="16">
        <v>5</v>
      </c>
      <c r="I3151" s="207" t="str">
        <f>"W" &amp;Table1[[#This Row],[WeekNum]]</f>
        <v>W5</v>
      </c>
      <c r="J3151" s="19" t="str">
        <f t="shared" si="99"/>
        <v>22-W05</v>
      </c>
      <c r="K3151" s="3" t="s">
        <v>701</v>
      </c>
      <c r="L3151" s="4"/>
      <c r="M3151" s="3" t="s">
        <v>72</v>
      </c>
      <c r="N3151" s="266" t="s">
        <v>369</v>
      </c>
      <c r="O3151" s="266" t="s">
        <v>398</v>
      </c>
      <c r="P3151" s="11" t="s">
        <v>399</v>
      </c>
      <c r="Q3151" s="11" t="s">
        <v>421</v>
      </c>
      <c r="R3151" s="3">
        <v>0</v>
      </c>
      <c r="S3151" s="3">
        <v>0</v>
      </c>
      <c r="T3151" s="206">
        <f>ABS(Table1[[#This Row],[Prod]]-Table1[[#This Row],[Planned]])</f>
        <v>0</v>
      </c>
      <c r="U3151" s="209">
        <f>IF(ABS(Table1[[#This Row],[Prod]]-Table1[[#This Row],[Planned]])&gt;Table1[[#This Row],[Planned]],0,IF(Table1[[#This Row],[Planned]]=0,0,1-ABS(Table1[[#This Row],[Prod]]-Table1[[#This Row],[Planned]])/Table1[[#This Row],[Planned]]))</f>
        <v>0</v>
      </c>
      <c r="V3151" s="6"/>
      <c r="W3151" s="11"/>
      <c r="X3151" s="27">
        <v>0</v>
      </c>
      <c r="Y3151" s="206">
        <f>Table1[[#This Row],[Prod]]</f>
        <v>0</v>
      </c>
      <c r="Z3151" s="206">
        <f>ABS(Table1[[#This Row],[Prod2]]-Table1[[#This Row],[Plan Revised]])</f>
        <v>0</v>
      </c>
      <c r="AA3151" s="209">
        <f>IF(ABS(Table1[[#This Row],[Prod2]]-Table1[[#This Row],[Plan Revised]])&gt;Table1[[#This Row],[Plan Revised]],0,IF(Table1[[#This Row],[Plan Revised]]=0,0,1-ABS(Table1[[#This Row],[Prod2]]-Table1[[#This Row],[Plan Revised]])/Table1[[#This Row],[Plan Revised]]))</f>
        <v>0</v>
      </c>
      <c r="AB3151" s="11"/>
      <c r="AC3151" s="30"/>
      <c r="AD3151"/>
      <c r="AF3151"/>
    </row>
    <row r="3152" spans="1:32">
      <c r="A3152" s="15" t="str">
        <f>IF(Table1[Week]=WeekSel,"Yes","No")</f>
        <v>No</v>
      </c>
      <c r="B3152" s="15" t="str">
        <f>IF((Table1[StartDate]&gt;=Date.GraphMin)*(Table1[StartDate]&lt;=Date.GraphMax)=1,"Yes","No")</f>
        <v>No</v>
      </c>
      <c r="C3152" s="15" t="str">
        <f>IF(OR(Table1[[#This Row],[Site]]="FOOD MILLING",Table1[[#This Row],[Site]]="GODACO"), "No", "Yes")</f>
        <v>Yes</v>
      </c>
      <c r="D3152" s="40">
        <f>MAX(DATE(Table1[Year],1,1),DATE(Table1[Year],1,1)-WEEKDAY(DATE(Table1[Year],1,1),2)+(Table1[WeekNum]-1)*7+1)</f>
        <v>44585</v>
      </c>
      <c r="E3152" s="40">
        <f>MIN(DATE(Table1[Year]+1,1,0),DATE(Table1[Year],1,1)-WEEKDAY(DATE(Table1[Year],1,1),2)+Table1[WeekNum]*7)</f>
        <v>44591</v>
      </c>
      <c r="F3152" s="15">
        <v>2022</v>
      </c>
      <c r="G3152" s="15">
        <f t="shared" si="98"/>
        <v>1</v>
      </c>
      <c r="H3152" s="16">
        <v>5</v>
      </c>
      <c r="I3152" s="207" t="str">
        <f>"W" &amp;Table1[[#This Row],[WeekNum]]</f>
        <v>W5</v>
      </c>
      <c r="J3152" s="19" t="str">
        <f t="shared" si="99"/>
        <v>22-W05</v>
      </c>
      <c r="K3152" s="3" t="s">
        <v>702</v>
      </c>
      <c r="L3152" s="4"/>
      <c r="M3152" s="3" t="s">
        <v>72</v>
      </c>
      <c r="N3152" s="266" t="s">
        <v>369</v>
      </c>
      <c r="O3152" s="266" t="s">
        <v>398</v>
      </c>
      <c r="P3152" s="11" t="s">
        <v>399</v>
      </c>
      <c r="Q3152" s="11" t="s">
        <v>421</v>
      </c>
      <c r="R3152" s="3">
        <v>0</v>
      </c>
      <c r="S3152" s="3">
        <v>0</v>
      </c>
      <c r="T3152" s="206">
        <f>ABS(Table1[[#This Row],[Prod]]-Table1[[#This Row],[Planned]])</f>
        <v>0</v>
      </c>
      <c r="U3152" s="209">
        <f>IF(ABS(Table1[[#This Row],[Prod]]-Table1[[#This Row],[Planned]])&gt;Table1[[#This Row],[Planned]],0,IF(Table1[[#This Row],[Planned]]=0,0,1-ABS(Table1[[#This Row],[Prod]]-Table1[[#This Row],[Planned]])/Table1[[#This Row],[Planned]]))</f>
        <v>0</v>
      </c>
      <c r="V3152" s="6"/>
      <c r="W3152" s="11"/>
      <c r="X3152" s="27">
        <v>0</v>
      </c>
      <c r="Y3152" s="206">
        <f>Table1[[#This Row],[Prod]]</f>
        <v>0</v>
      </c>
      <c r="Z3152" s="206">
        <f>ABS(Table1[[#This Row],[Prod2]]-Table1[[#This Row],[Plan Revised]])</f>
        <v>0</v>
      </c>
      <c r="AA3152" s="209">
        <f>IF(ABS(Table1[[#This Row],[Prod2]]-Table1[[#This Row],[Plan Revised]])&gt;Table1[[#This Row],[Plan Revised]],0,IF(Table1[[#This Row],[Plan Revised]]=0,0,1-ABS(Table1[[#This Row],[Prod2]]-Table1[[#This Row],[Plan Revised]])/Table1[[#This Row],[Plan Revised]]))</f>
        <v>0</v>
      </c>
      <c r="AB3152" s="11"/>
      <c r="AC3152" s="30"/>
      <c r="AD3152"/>
      <c r="AF3152"/>
    </row>
    <row r="3153" spans="1:32">
      <c r="A3153" s="15" t="str">
        <f>IF(Table1[Week]=WeekSel,"Yes","No")</f>
        <v>No</v>
      </c>
      <c r="B3153" s="15" t="str">
        <f>IF((Table1[StartDate]&gt;=Date.GraphMin)*(Table1[StartDate]&lt;=Date.GraphMax)=1,"Yes","No")</f>
        <v>No</v>
      </c>
      <c r="C3153" s="15" t="str">
        <f>IF(OR(Table1[[#This Row],[Site]]="FOOD MILLING",Table1[[#This Row],[Site]]="GODACO"), "No", "Yes")</f>
        <v>Yes</v>
      </c>
      <c r="D3153" s="40">
        <f>MAX(DATE(Table1[Year],1,1),DATE(Table1[Year],1,1)-WEEKDAY(DATE(Table1[Year],1,1),2)+(Table1[WeekNum]-1)*7+1)</f>
        <v>44585</v>
      </c>
      <c r="E3153" s="40">
        <f>MIN(DATE(Table1[Year]+1,1,0),DATE(Table1[Year],1,1)-WEEKDAY(DATE(Table1[Year],1,1),2)+Table1[WeekNum]*7)</f>
        <v>44591</v>
      </c>
      <c r="F3153" s="15">
        <v>2022</v>
      </c>
      <c r="G3153" s="15">
        <f t="shared" si="98"/>
        <v>1</v>
      </c>
      <c r="H3153" s="16">
        <v>5</v>
      </c>
      <c r="I3153" s="207" t="str">
        <f>"W" &amp;Table1[[#This Row],[WeekNum]]</f>
        <v>W5</v>
      </c>
      <c r="J3153" s="19" t="str">
        <f t="shared" si="99"/>
        <v>22-W05</v>
      </c>
      <c r="K3153" s="3" t="s">
        <v>703</v>
      </c>
      <c r="L3153" s="4"/>
      <c r="M3153" s="3" t="s">
        <v>72</v>
      </c>
      <c r="N3153" s="266" t="s">
        <v>369</v>
      </c>
      <c r="O3153" s="266" t="s">
        <v>398</v>
      </c>
      <c r="P3153" s="11" t="s">
        <v>399</v>
      </c>
      <c r="Q3153" s="11" t="s">
        <v>421</v>
      </c>
      <c r="R3153" s="3">
        <v>0</v>
      </c>
      <c r="S3153" s="3">
        <v>0</v>
      </c>
      <c r="T3153" s="206">
        <f>ABS(Table1[[#This Row],[Prod]]-Table1[[#This Row],[Planned]])</f>
        <v>0</v>
      </c>
      <c r="U3153" s="209">
        <f>IF(ABS(Table1[[#This Row],[Prod]]-Table1[[#This Row],[Planned]])&gt;Table1[[#This Row],[Planned]],0,IF(Table1[[#This Row],[Planned]]=0,0,1-ABS(Table1[[#This Row],[Prod]]-Table1[[#This Row],[Planned]])/Table1[[#This Row],[Planned]]))</f>
        <v>0</v>
      </c>
      <c r="V3153" s="6"/>
      <c r="W3153" s="11"/>
      <c r="X3153" s="27">
        <v>0</v>
      </c>
      <c r="Y3153" s="206">
        <f>Table1[[#This Row],[Prod]]</f>
        <v>0</v>
      </c>
      <c r="Z3153" s="206">
        <f>ABS(Table1[[#This Row],[Prod2]]-Table1[[#This Row],[Plan Revised]])</f>
        <v>0</v>
      </c>
      <c r="AA3153" s="209">
        <f>IF(ABS(Table1[[#This Row],[Prod2]]-Table1[[#This Row],[Plan Revised]])&gt;Table1[[#This Row],[Plan Revised]],0,IF(Table1[[#This Row],[Plan Revised]]=0,0,1-ABS(Table1[[#This Row],[Prod2]]-Table1[[#This Row],[Plan Revised]])/Table1[[#This Row],[Plan Revised]]))</f>
        <v>0</v>
      </c>
      <c r="AB3153" s="11"/>
      <c r="AC3153" s="30"/>
      <c r="AD3153"/>
      <c r="AF3153"/>
    </row>
    <row r="3154" spans="1:32">
      <c r="A3154" s="15" t="str">
        <f>IF(Table1[Week]=WeekSel,"Yes","No")</f>
        <v>No</v>
      </c>
      <c r="B3154" s="15" t="str">
        <f>IF((Table1[StartDate]&gt;=Date.GraphMin)*(Table1[StartDate]&lt;=Date.GraphMax)=1,"Yes","No")</f>
        <v>No</v>
      </c>
      <c r="C3154" s="15" t="str">
        <f>IF(OR(Table1[[#This Row],[Site]]="FOOD MILLING",Table1[[#This Row],[Site]]="GODACO"), "No", "Yes")</f>
        <v>Yes</v>
      </c>
      <c r="D3154" s="40">
        <f>MAX(DATE(Table1[Year],1,1),DATE(Table1[Year],1,1)-WEEKDAY(DATE(Table1[Year],1,1),2)+(Table1[WeekNum]-1)*7+1)</f>
        <v>44585</v>
      </c>
      <c r="E3154" s="40">
        <f>MIN(DATE(Table1[Year]+1,1,0),DATE(Table1[Year],1,1)-WEEKDAY(DATE(Table1[Year],1,1),2)+Table1[WeekNum]*7)</f>
        <v>44591</v>
      </c>
      <c r="F3154" s="15">
        <v>2022</v>
      </c>
      <c r="G3154" s="15">
        <f t="shared" si="98"/>
        <v>1</v>
      </c>
      <c r="H3154" s="16">
        <v>5</v>
      </c>
      <c r="I3154" s="207" t="str">
        <f>"W" &amp;Table1[[#This Row],[WeekNum]]</f>
        <v>W5</v>
      </c>
      <c r="J3154" s="19" t="str">
        <f t="shared" si="99"/>
        <v>22-W05</v>
      </c>
      <c r="K3154" s="3" t="s">
        <v>704</v>
      </c>
      <c r="L3154" s="4"/>
      <c r="M3154" s="3" t="s">
        <v>72</v>
      </c>
      <c r="N3154" s="266" t="s">
        <v>369</v>
      </c>
      <c r="O3154" s="266" t="s">
        <v>398</v>
      </c>
      <c r="P3154" s="11" t="s">
        <v>399</v>
      </c>
      <c r="Q3154" s="11" t="s">
        <v>421</v>
      </c>
      <c r="R3154" s="3">
        <v>0</v>
      </c>
      <c r="S3154" s="3">
        <v>0</v>
      </c>
      <c r="T3154" s="206">
        <f>ABS(Table1[[#This Row],[Prod]]-Table1[[#This Row],[Planned]])</f>
        <v>0</v>
      </c>
      <c r="U3154" s="209">
        <f>IF(ABS(Table1[[#This Row],[Prod]]-Table1[[#This Row],[Planned]])&gt;Table1[[#This Row],[Planned]],0,IF(Table1[[#This Row],[Planned]]=0,0,1-ABS(Table1[[#This Row],[Prod]]-Table1[[#This Row],[Planned]])/Table1[[#This Row],[Planned]]))</f>
        <v>0</v>
      </c>
      <c r="V3154" s="6"/>
      <c r="W3154" s="11"/>
      <c r="X3154" s="27">
        <v>0</v>
      </c>
      <c r="Y3154" s="206">
        <f>Table1[[#This Row],[Prod]]</f>
        <v>0</v>
      </c>
      <c r="Z3154" s="206">
        <f>ABS(Table1[[#This Row],[Prod2]]-Table1[[#This Row],[Plan Revised]])</f>
        <v>0</v>
      </c>
      <c r="AA3154" s="209">
        <f>IF(ABS(Table1[[#This Row],[Prod2]]-Table1[[#This Row],[Plan Revised]])&gt;Table1[[#This Row],[Plan Revised]],0,IF(Table1[[#This Row],[Plan Revised]]=0,0,1-ABS(Table1[[#This Row],[Prod2]]-Table1[[#This Row],[Plan Revised]])/Table1[[#This Row],[Plan Revised]]))</f>
        <v>0</v>
      </c>
      <c r="AB3154" s="11"/>
      <c r="AC3154" s="30"/>
      <c r="AD3154"/>
      <c r="AF3154"/>
    </row>
    <row r="3155" spans="1:32">
      <c r="A3155" s="15" t="str">
        <f>IF(Table1[Week]=WeekSel,"Yes","No")</f>
        <v>No</v>
      </c>
      <c r="B3155" s="15" t="str">
        <f>IF((Table1[StartDate]&gt;=Date.GraphMin)*(Table1[StartDate]&lt;=Date.GraphMax)=1,"Yes","No")</f>
        <v>No</v>
      </c>
      <c r="C3155" s="15" t="str">
        <f>IF(OR(Table1[[#This Row],[Site]]="FOOD MILLING",Table1[[#This Row],[Site]]="GODACO"), "No", "Yes")</f>
        <v>Yes</v>
      </c>
      <c r="D3155" s="40">
        <f>MAX(DATE(Table1[Year],1,1),DATE(Table1[Year],1,1)-WEEKDAY(DATE(Table1[Year],1,1),2)+(Table1[WeekNum]-1)*7+1)</f>
        <v>44585</v>
      </c>
      <c r="E3155" s="40">
        <f>MIN(DATE(Table1[Year]+1,1,0),DATE(Table1[Year],1,1)-WEEKDAY(DATE(Table1[Year],1,1),2)+Table1[WeekNum]*7)</f>
        <v>44591</v>
      </c>
      <c r="F3155" s="15">
        <v>2022</v>
      </c>
      <c r="G3155" s="15">
        <f t="shared" si="98"/>
        <v>1</v>
      </c>
      <c r="H3155" s="16">
        <v>5</v>
      </c>
      <c r="I3155" s="207" t="str">
        <f>"W" &amp;Table1[[#This Row],[WeekNum]]</f>
        <v>W5</v>
      </c>
      <c r="J3155" s="19" t="str">
        <f t="shared" si="99"/>
        <v>22-W05</v>
      </c>
      <c r="K3155" s="3" t="s">
        <v>705</v>
      </c>
      <c r="L3155" s="4"/>
      <c r="M3155" s="3" t="s">
        <v>72</v>
      </c>
      <c r="N3155" s="266" t="s">
        <v>369</v>
      </c>
      <c r="O3155" s="266" t="s">
        <v>398</v>
      </c>
      <c r="P3155" s="11" t="s">
        <v>399</v>
      </c>
      <c r="Q3155" s="11" t="s">
        <v>421</v>
      </c>
      <c r="R3155" s="3">
        <v>0</v>
      </c>
      <c r="S3155" s="3">
        <v>0</v>
      </c>
      <c r="T3155" s="206">
        <f>ABS(Table1[[#This Row],[Prod]]-Table1[[#This Row],[Planned]])</f>
        <v>0</v>
      </c>
      <c r="U3155" s="209">
        <f>IF(ABS(Table1[[#This Row],[Prod]]-Table1[[#This Row],[Planned]])&gt;Table1[[#This Row],[Planned]],0,IF(Table1[[#This Row],[Planned]]=0,0,1-ABS(Table1[[#This Row],[Prod]]-Table1[[#This Row],[Planned]])/Table1[[#This Row],[Planned]]))</f>
        <v>0</v>
      </c>
      <c r="V3155" s="6"/>
      <c r="W3155" s="11"/>
      <c r="X3155" s="27">
        <v>0</v>
      </c>
      <c r="Y3155" s="206">
        <f>Table1[[#This Row],[Prod]]</f>
        <v>0</v>
      </c>
      <c r="Z3155" s="206">
        <f>ABS(Table1[[#This Row],[Prod2]]-Table1[[#This Row],[Plan Revised]])</f>
        <v>0</v>
      </c>
      <c r="AA3155" s="209">
        <f>IF(ABS(Table1[[#This Row],[Prod2]]-Table1[[#This Row],[Plan Revised]])&gt;Table1[[#This Row],[Plan Revised]],0,IF(Table1[[#This Row],[Plan Revised]]=0,0,1-ABS(Table1[[#This Row],[Prod2]]-Table1[[#This Row],[Plan Revised]])/Table1[[#This Row],[Plan Revised]]))</f>
        <v>0</v>
      </c>
      <c r="AB3155" s="11"/>
      <c r="AC3155" s="30"/>
      <c r="AD3155"/>
      <c r="AF3155"/>
    </row>
    <row r="3156" spans="1:32">
      <c r="A3156" s="15" t="str">
        <f>IF(Table1[Week]=WeekSel,"Yes","No")</f>
        <v>No</v>
      </c>
      <c r="B3156" s="15" t="str">
        <f>IF((Table1[StartDate]&gt;=Date.GraphMin)*(Table1[StartDate]&lt;=Date.GraphMax)=1,"Yes","No")</f>
        <v>No</v>
      </c>
      <c r="C3156" s="15" t="str">
        <f>IF(OR(Table1[[#This Row],[Site]]="FOOD MILLING",Table1[[#This Row],[Site]]="GODACO"), "No", "Yes")</f>
        <v>Yes</v>
      </c>
      <c r="D3156" s="40">
        <f>MAX(DATE(Table1[Year],1,1),DATE(Table1[Year],1,1)-WEEKDAY(DATE(Table1[Year],1,1),2)+(Table1[WeekNum]-1)*7+1)</f>
        <v>44585</v>
      </c>
      <c r="E3156" s="40">
        <f>MIN(DATE(Table1[Year]+1,1,0),DATE(Table1[Year],1,1)-WEEKDAY(DATE(Table1[Year],1,1),2)+Table1[WeekNum]*7)</f>
        <v>44591</v>
      </c>
      <c r="F3156" s="15">
        <v>2022</v>
      </c>
      <c r="G3156" s="15">
        <f t="shared" si="98"/>
        <v>1</v>
      </c>
      <c r="H3156" s="16">
        <v>5</v>
      </c>
      <c r="I3156" s="207" t="str">
        <f>"W" &amp;Table1[[#This Row],[WeekNum]]</f>
        <v>W5</v>
      </c>
      <c r="J3156" s="19" t="str">
        <f t="shared" si="99"/>
        <v>22-W05</v>
      </c>
      <c r="K3156" s="3" t="s">
        <v>706</v>
      </c>
      <c r="L3156" s="4"/>
      <c r="M3156" s="3" t="s">
        <v>72</v>
      </c>
      <c r="N3156" s="266" t="s">
        <v>369</v>
      </c>
      <c r="O3156" s="266" t="s">
        <v>398</v>
      </c>
      <c r="P3156" s="11" t="s">
        <v>399</v>
      </c>
      <c r="Q3156" s="11" t="s">
        <v>421</v>
      </c>
      <c r="R3156" s="3">
        <v>0</v>
      </c>
      <c r="S3156" s="3">
        <v>0</v>
      </c>
      <c r="T3156" s="206">
        <f>ABS(Table1[[#This Row],[Prod]]-Table1[[#This Row],[Planned]])</f>
        <v>0</v>
      </c>
      <c r="U3156" s="209">
        <f>IF(ABS(Table1[[#This Row],[Prod]]-Table1[[#This Row],[Planned]])&gt;Table1[[#This Row],[Planned]],0,IF(Table1[[#This Row],[Planned]]=0,0,1-ABS(Table1[[#This Row],[Prod]]-Table1[[#This Row],[Planned]])/Table1[[#This Row],[Planned]]))</f>
        <v>0</v>
      </c>
      <c r="V3156" s="6"/>
      <c r="W3156" s="11"/>
      <c r="X3156" s="27">
        <v>0</v>
      </c>
      <c r="Y3156" s="206">
        <f>Table1[[#This Row],[Prod]]</f>
        <v>0</v>
      </c>
      <c r="Z3156" s="206">
        <f>ABS(Table1[[#This Row],[Prod2]]-Table1[[#This Row],[Plan Revised]])</f>
        <v>0</v>
      </c>
      <c r="AA3156" s="209">
        <f>IF(ABS(Table1[[#This Row],[Prod2]]-Table1[[#This Row],[Plan Revised]])&gt;Table1[[#This Row],[Plan Revised]],0,IF(Table1[[#This Row],[Plan Revised]]=0,0,1-ABS(Table1[[#This Row],[Prod2]]-Table1[[#This Row],[Plan Revised]])/Table1[[#This Row],[Plan Revised]]))</f>
        <v>0</v>
      </c>
      <c r="AB3156" s="11"/>
      <c r="AC3156" s="30"/>
      <c r="AD3156"/>
      <c r="AF3156"/>
    </row>
    <row r="3157" spans="1:32">
      <c r="A3157" s="15" t="str">
        <f>IF(Table1[Week]=WeekSel,"Yes","No")</f>
        <v>No</v>
      </c>
      <c r="B3157" s="15" t="str">
        <f>IF((Table1[StartDate]&gt;=Date.GraphMin)*(Table1[StartDate]&lt;=Date.GraphMax)=1,"Yes","No")</f>
        <v>No</v>
      </c>
      <c r="C3157" s="15" t="str">
        <f>IF(OR(Table1[[#This Row],[Site]]="FOOD MILLING",Table1[[#This Row],[Site]]="GODACO"), "No", "Yes")</f>
        <v>Yes</v>
      </c>
      <c r="D3157" s="40">
        <f>MAX(DATE(Table1[Year],1,1),DATE(Table1[Year],1,1)-WEEKDAY(DATE(Table1[Year],1,1),2)+(Table1[WeekNum]-1)*7+1)</f>
        <v>44585</v>
      </c>
      <c r="E3157" s="40">
        <f>MIN(DATE(Table1[Year]+1,1,0),DATE(Table1[Year],1,1)-WEEKDAY(DATE(Table1[Year],1,1),2)+Table1[WeekNum]*7)</f>
        <v>44591</v>
      </c>
      <c r="F3157" s="15">
        <v>2022</v>
      </c>
      <c r="G3157" s="15">
        <f t="shared" si="98"/>
        <v>1</v>
      </c>
      <c r="H3157" s="16">
        <v>5</v>
      </c>
      <c r="I3157" s="207" t="str">
        <f>"W" &amp;Table1[[#This Row],[WeekNum]]</f>
        <v>W5</v>
      </c>
      <c r="J3157" s="19" t="str">
        <f t="shared" si="99"/>
        <v>22-W05</v>
      </c>
      <c r="K3157" s="3" t="s">
        <v>707</v>
      </c>
      <c r="L3157" s="4"/>
      <c r="M3157" s="3" t="s">
        <v>72</v>
      </c>
      <c r="N3157" s="266" t="s">
        <v>369</v>
      </c>
      <c r="O3157" s="266" t="s">
        <v>395</v>
      </c>
      <c r="P3157" s="11" t="s">
        <v>396</v>
      </c>
      <c r="Q3157" s="11" t="s">
        <v>421</v>
      </c>
      <c r="R3157" s="3">
        <v>700</v>
      </c>
      <c r="S3157" s="3">
        <v>0</v>
      </c>
      <c r="T3157" s="206">
        <f>ABS(Table1[[#This Row],[Prod]]-Table1[[#This Row],[Planned]])</f>
        <v>700</v>
      </c>
      <c r="U3157" s="209">
        <f>IF(ABS(Table1[[#This Row],[Prod]]-Table1[[#This Row],[Planned]])&gt;Table1[[#This Row],[Planned]],0,IF(Table1[[#This Row],[Planned]]=0,0,1-ABS(Table1[[#This Row],[Prod]]-Table1[[#This Row],[Planned]])/Table1[[#This Row],[Planned]]))</f>
        <v>0</v>
      </c>
      <c r="V3157" s="6"/>
      <c r="W3157" s="11"/>
      <c r="X3157" s="27">
        <v>800</v>
      </c>
      <c r="Y3157" s="206">
        <f>Table1[[#This Row],[Prod]]</f>
        <v>0</v>
      </c>
      <c r="Z3157" s="206">
        <f>ABS(Table1[[#This Row],[Prod2]]-Table1[[#This Row],[Plan Revised]])</f>
        <v>800</v>
      </c>
      <c r="AA3157" s="209">
        <f>IF(ABS(Table1[[#This Row],[Prod2]]-Table1[[#This Row],[Plan Revised]])&gt;Table1[[#This Row],[Plan Revised]],0,IF(Table1[[#This Row],[Plan Revised]]=0,0,1-ABS(Table1[[#This Row],[Prod2]]-Table1[[#This Row],[Plan Revised]])/Table1[[#This Row],[Plan Revised]]))</f>
        <v>0</v>
      </c>
      <c r="AB3157" s="11"/>
      <c r="AC3157" s="30"/>
      <c r="AD3157"/>
      <c r="AF3157"/>
    </row>
    <row r="3158" spans="1:32">
      <c r="A3158" s="15" t="str">
        <f>IF(Table1[Week]=WeekSel,"Yes","No")</f>
        <v>No</v>
      </c>
      <c r="B3158" s="15" t="str">
        <f>IF((Table1[StartDate]&gt;=Date.GraphMin)*(Table1[StartDate]&lt;=Date.GraphMax)=1,"Yes","No")</f>
        <v>No</v>
      </c>
      <c r="C3158" s="15" t="str">
        <f>IF(OR(Table1[[#This Row],[Site]]="FOOD MILLING",Table1[[#This Row],[Site]]="GODACO"), "No", "Yes")</f>
        <v>Yes</v>
      </c>
      <c r="D3158" s="40">
        <f>MAX(DATE(Table1[Year],1,1),DATE(Table1[Year],1,1)-WEEKDAY(DATE(Table1[Year],1,1),2)+(Table1[WeekNum]-1)*7+1)</f>
        <v>44585</v>
      </c>
      <c r="E3158" s="40">
        <f>MIN(DATE(Table1[Year]+1,1,0),DATE(Table1[Year],1,1)-WEEKDAY(DATE(Table1[Year],1,1),2)+Table1[WeekNum]*7)</f>
        <v>44591</v>
      </c>
      <c r="F3158" s="15">
        <v>2022</v>
      </c>
      <c r="G3158" s="15">
        <f t="shared" si="98"/>
        <v>1</v>
      </c>
      <c r="H3158" s="16">
        <v>5</v>
      </c>
      <c r="I3158" s="207" t="str">
        <f>"W" &amp;Table1[[#This Row],[WeekNum]]</f>
        <v>W5</v>
      </c>
      <c r="J3158" s="19" t="str">
        <f t="shared" si="99"/>
        <v>22-W05</v>
      </c>
      <c r="K3158" s="3" t="s">
        <v>708</v>
      </c>
      <c r="L3158" s="4"/>
      <c r="M3158" s="3" t="s">
        <v>72</v>
      </c>
      <c r="N3158" s="266" t="s">
        <v>369</v>
      </c>
      <c r="O3158" s="266" t="s">
        <v>395</v>
      </c>
      <c r="P3158" s="11" t="s">
        <v>396</v>
      </c>
      <c r="Q3158" s="11" t="s">
        <v>421</v>
      </c>
      <c r="R3158" s="3">
        <v>1000</v>
      </c>
      <c r="S3158" s="3">
        <v>0</v>
      </c>
      <c r="T3158" s="206">
        <f>ABS(Table1[[#This Row],[Prod]]-Table1[[#This Row],[Planned]])</f>
        <v>1000</v>
      </c>
      <c r="U3158" s="209">
        <f>IF(ABS(Table1[[#This Row],[Prod]]-Table1[[#This Row],[Planned]])&gt;Table1[[#This Row],[Planned]],0,IF(Table1[[#This Row],[Planned]]=0,0,1-ABS(Table1[[#This Row],[Prod]]-Table1[[#This Row],[Planned]])/Table1[[#This Row],[Planned]]))</f>
        <v>0</v>
      </c>
      <c r="V3158" s="6"/>
      <c r="W3158" s="11"/>
      <c r="X3158" s="27">
        <v>1000</v>
      </c>
      <c r="Y3158" s="206">
        <f>Table1[[#This Row],[Prod]]</f>
        <v>0</v>
      </c>
      <c r="Z3158" s="206">
        <f>ABS(Table1[[#This Row],[Prod2]]-Table1[[#This Row],[Plan Revised]])</f>
        <v>1000</v>
      </c>
      <c r="AA3158" s="209">
        <f>IF(ABS(Table1[[#This Row],[Prod2]]-Table1[[#This Row],[Plan Revised]])&gt;Table1[[#This Row],[Plan Revised]],0,IF(Table1[[#This Row],[Plan Revised]]=0,0,1-ABS(Table1[[#This Row],[Prod2]]-Table1[[#This Row],[Plan Revised]])/Table1[[#This Row],[Plan Revised]]))</f>
        <v>0</v>
      </c>
      <c r="AB3158" s="11"/>
      <c r="AC3158" s="30"/>
      <c r="AD3158"/>
      <c r="AF3158"/>
    </row>
    <row r="3159" spans="1:32">
      <c r="A3159" s="15" t="str">
        <f>IF(Table1[Week]=WeekSel,"Yes","No")</f>
        <v>No</v>
      </c>
      <c r="B3159" s="15" t="str">
        <f>IF((Table1[StartDate]&gt;=Date.GraphMin)*(Table1[StartDate]&lt;=Date.GraphMax)=1,"Yes","No")</f>
        <v>No</v>
      </c>
      <c r="C3159" s="15" t="str">
        <f>IF(OR(Table1[[#This Row],[Site]]="FOOD MILLING",Table1[[#This Row],[Site]]="GODACO"), "No", "Yes")</f>
        <v>Yes</v>
      </c>
      <c r="D3159" s="40">
        <f>MAX(DATE(Table1[Year],1,1),DATE(Table1[Year],1,1)-WEEKDAY(DATE(Table1[Year],1,1),2)+(Table1[WeekNum]-1)*7+1)</f>
        <v>44585</v>
      </c>
      <c r="E3159" s="40">
        <f>MIN(DATE(Table1[Year]+1,1,0),DATE(Table1[Year],1,1)-WEEKDAY(DATE(Table1[Year],1,1),2)+Table1[WeekNum]*7)</f>
        <v>44591</v>
      </c>
      <c r="F3159" s="15">
        <v>2022</v>
      </c>
      <c r="G3159" s="15">
        <f t="shared" si="98"/>
        <v>1</v>
      </c>
      <c r="H3159" s="16">
        <v>5</v>
      </c>
      <c r="I3159" s="207" t="str">
        <f>"W" &amp;Table1[[#This Row],[WeekNum]]</f>
        <v>W5</v>
      </c>
      <c r="J3159" s="19" t="str">
        <f t="shared" si="99"/>
        <v>22-W05</v>
      </c>
      <c r="K3159" s="3" t="s">
        <v>709</v>
      </c>
      <c r="L3159" s="4"/>
      <c r="M3159" s="3" t="s">
        <v>72</v>
      </c>
      <c r="N3159" s="266" t="s">
        <v>369</v>
      </c>
      <c r="O3159" s="266" t="s">
        <v>395</v>
      </c>
      <c r="P3159" s="11" t="s">
        <v>396</v>
      </c>
      <c r="Q3159" s="11" t="s">
        <v>421</v>
      </c>
      <c r="R3159" s="3">
        <v>9800</v>
      </c>
      <c r="S3159" s="3">
        <v>0</v>
      </c>
      <c r="T3159" s="206">
        <f>ABS(Table1[[#This Row],[Prod]]-Table1[[#This Row],[Planned]])</f>
        <v>9800</v>
      </c>
      <c r="U3159" s="209">
        <f>IF(ABS(Table1[[#This Row],[Prod]]-Table1[[#This Row],[Planned]])&gt;Table1[[#This Row],[Planned]],0,IF(Table1[[#This Row],[Planned]]=0,0,1-ABS(Table1[[#This Row],[Prod]]-Table1[[#This Row],[Planned]])/Table1[[#This Row],[Planned]]))</f>
        <v>0</v>
      </c>
      <c r="V3159" s="6"/>
      <c r="W3159" s="11"/>
      <c r="X3159" s="27">
        <v>9600</v>
      </c>
      <c r="Y3159" s="206">
        <f>Table1[[#This Row],[Prod]]</f>
        <v>0</v>
      </c>
      <c r="Z3159" s="206">
        <f>ABS(Table1[[#This Row],[Prod2]]-Table1[[#This Row],[Plan Revised]])</f>
        <v>9600</v>
      </c>
      <c r="AA3159" s="209">
        <f>IF(ABS(Table1[[#This Row],[Prod2]]-Table1[[#This Row],[Plan Revised]])&gt;Table1[[#This Row],[Plan Revised]],0,IF(Table1[[#This Row],[Plan Revised]]=0,0,1-ABS(Table1[[#This Row],[Prod2]]-Table1[[#This Row],[Plan Revised]])/Table1[[#This Row],[Plan Revised]]))</f>
        <v>0</v>
      </c>
      <c r="AB3159" s="11"/>
      <c r="AC3159" s="30"/>
      <c r="AD3159"/>
      <c r="AF3159"/>
    </row>
    <row r="3160" spans="1:32">
      <c r="A3160" s="15" t="str">
        <f>IF(Table1[Week]=WeekSel,"Yes","No")</f>
        <v>No</v>
      </c>
      <c r="B3160" s="15" t="str">
        <f>IF((Table1[StartDate]&gt;=Date.GraphMin)*(Table1[StartDate]&lt;=Date.GraphMax)=1,"Yes","No")</f>
        <v>No</v>
      </c>
      <c r="C3160" s="15" t="str">
        <f>IF(OR(Table1[[#This Row],[Site]]="FOOD MILLING",Table1[[#This Row],[Site]]="GODACO"), "No", "Yes")</f>
        <v>Yes</v>
      </c>
      <c r="D3160" s="40">
        <f>MAX(DATE(Table1[Year],1,1),DATE(Table1[Year],1,1)-WEEKDAY(DATE(Table1[Year],1,1),2)+(Table1[WeekNum]-1)*7+1)</f>
        <v>44585</v>
      </c>
      <c r="E3160" s="40">
        <f>MIN(DATE(Table1[Year]+1,1,0),DATE(Table1[Year],1,1)-WEEKDAY(DATE(Table1[Year],1,1),2)+Table1[WeekNum]*7)</f>
        <v>44591</v>
      </c>
      <c r="F3160" s="15">
        <v>2022</v>
      </c>
      <c r="G3160" s="15">
        <f t="shared" si="98"/>
        <v>1</v>
      </c>
      <c r="H3160" s="16">
        <v>5</v>
      </c>
      <c r="I3160" s="207" t="str">
        <f>"W" &amp;Table1[[#This Row],[WeekNum]]</f>
        <v>W5</v>
      </c>
      <c r="J3160" s="19" t="str">
        <f t="shared" si="99"/>
        <v>22-W05</v>
      </c>
      <c r="K3160" s="3" t="s">
        <v>710</v>
      </c>
      <c r="L3160" s="4"/>
      <c r="M3160" s="3" t="s">
        <v>72</v>
      </c>
      <c r="N3160" s="266" t="s">
        <v>369</v>
      </c>
      <c r="O3160" s="266" t="s">
        <v>395</v>
      </c>
      <c r="P3160" s="11" t="s">
        <v>396</v>
      </c>
      <c r="Q3160" s="11" t="s">
        <v>421</v>
      </c>
      <c r="R3160" s="3">
        <v>0</v>
      </c>
      <c r="S3160" s="3">
        <v>2321.1</v>
      </c>
      <c r="T3160" s="206">
        <f>ABS(Table1[[#This Row],[Prod]]-Table1[[#This Row],[Planned]])</f>
        <v>2321.1</v>
      </c>
      <c r="U3160" s="209">
        <f>IF(ABS(Table1[[#This Row],[Prod]]-Table1[[#This Row],[Planned]])&gt;Table1[[#This Row],[Planned]],0,IF(Table1[[#This Row],[Planned]]=0,0,1-ABS(Table1[[#This Row],[Prod]]-Table1[[#This Row],[Planned]])/Table1[[#This Row],[Planned]]))</f>
        <v>0</v>
      </c>
      <c r="V3160" s="6"/>
      <c r="W3160" s="11"/>
      <c r="X3160" s="27">
        <v>0</v>
      </c>
      <c r="Y3160" s="206">
        <f>Table1[[#This Row],[Prod]]</f>
        <v>2321.1</v>
      </c>
      <c r="Z3160" s="206">
        <f>ABS(Table1[[#This Row],[Prod2]]-Table1[[#This Row],[Plan Revised]])</f>
        <v>2321.1</v>
      </c>
      <c r="AA3160" s="209">
        <f>IF(ABS(Table1[[#This Row],[Prod2]]-Table1[[#This Row],[Plan Revised]])&gt;Table1[[#This Row],[Plan Revised]],0,IF(Table1[[#This Row],[Plan Revised]]=0,0,1-ABS(Table1[[#This Row],[Prod2]]-Table1[[#This Row],[Plan Revised]])/Table1[[#This Row],[Plan Revised]]))</f>
        <v>0</v>
      </c>
      <c r="AB3160" s="11"/>
      <c r="AC3160" s="30"/>
      <c r="AD3160"/>
      <c r="AF3160"/>
    </row>
    <row r="3161" spans="1:32">
      <c r="A3161" s="15" t="str">
        <f>IF(Table1[Week]=WeekSel,"Yes","No")</f>
        <v>No</v>
      </c>
      <c r="B3161" s="15" t="str">
        <f>IF((Table1[StartDate]&gt;=Date.GraphMin)*(Table1[StartDate]&lt;=Date.GraphMax)=1,"Yes","No")</f>
        <v>No</v>
      </c>
      <c r="C3161" s="15" t="str">
        <f>IF(OR(Table1[[#This Row],[Site]]="FOOD MILLING",Table1[[#This Row],[Site]]="GODACO"), "No", "Yes")</f>
        <v>Yes</v>
      </c>
      <c r="D3161" s="40">
        <f>MAX(DATE(Table1[Year],1,1),DATE(Table1[Year],1,1)-WEEKDAY(DATE(Table1[Year],1,1),2)+(Table1[WeekNum]-1)*7+1)</f>
        <v>44585</v>
      </c>
      <c r="E3161" s="40">
        <f>MIN(DATE(Table1[Year]+1,1,0),DATE(Table1[Year],1,1)-WEEKDAY(DATE(Table1[Year],1,1),2)+Table1[WeekNum]*7)</f>
        <v>44591</v>
      </c>
      <c r="F3161" s="15">
        <v>2022</v>
      </c>
      <c r="G3161" s="15">
        <f t="shared" si="98"/>
        <v>1</v>
      </c>
      <c r="H3161" s="16">
        <v>5</v>
      </c>
      <c r="I3161" s="207" t="str">
        <f>"W" &amp;Table1[[#This Row],[WeekNum]]</f>
        <v>W5</v>
      </c>
      <c r="J3161" s="19" t="str">
        <f t="shared" si="99"/>
        <v>22-W05</v>
      </c>
      <c r="K3161" s="3" t="s">
        <v>711</v>
      </c>
      <c r="L3161" s="4"/>
      <c r="M3161" s="3" t="s">
        <v>72</v>
      </c>
      <c r="N3161" s="266" t="s">
        <v>369</v>
      </c>
      <c r="O3161" s="266" t="s">
        <v>400</v>
      </c>
      <c r="P3161" s="11" t="s">
        <v>401</v>
      </c>
      <c r="Q3161" s="11" t="s">
        <v>421</v>
      </c>
      <c r="R3161" s="3">
        <v>800</v>
      </c>
      <c r="S3161" s="3">
        <v>873.8</v>
      </c>
      <c r="T3161" s="206">
        <f>ABS(Table1[[#This Row],[Prod]]-Table1[[#This Row],[Planned]])</f>
        <v>73.799999999999955</v>
      </c>
      <c r="U3161" s="209">
        <f>IF(ABS(Table1[[#This Row],[Prod]]-Table1[[#This Row],[Planned]])&gt;Table1[[#This Row],[Planned]],0,IF(Table1[[#This Row],[Planned]]=0,0,1-ABS(Table1[[#This Row],[Prod]]-Table1[[#This Row],[Planned]])/Table1[[#This Row],[Planned]]))</f>
        <v>0.90775000000000006</v>
      </c>
      <c r="V3161" s="6"/>
      <c r="W3161" s="11"/>
      <c r="X3161" s="27">
        <v>800</v>
      </c>
      <c r="Y3161" s="206">
        <f>Table1[[#This Row],[Prod]]</f>
        <v>873.8</v>
      </c>
      <c r="Z3161" s="206">
        <f>ABS(Table1[[#This Row],[Prod2]]-Table1[[#This Row],[Plan Revised]])</f>
        <v>73.799999999999955</v>
      </c>
      <c r="AA3161" s="209">
        <f>IF(ABS(Table1[[#This Row],[Prod2]]-Table1[[#This Row],[Plan Revised]])&gt;Table1[[#This Row],[Plan Revised]],0,IF(Table1[[#This Row],[Plan Revised]]=0,0,1-ABS(Table1[[#This Row],[Prod2]]-Table1[[#This Row],[Plan Revised]])/Table1[[#This Row],[Plan Revised]]))</f>
        <v>0.90775000000000006</v>
      </c>
      <c r="AB3161" s="11"/>
      <c r="AC3161" s="30"/>
      <c r="AD3161"/>
      <c r="AF3161"/>
    </row>
    <row r="3162" spans="1:32">
      <c r="A3162" s="15" t="str">
        <f>IF(Table1[Week]=WeekSel,"Yes","No")</f>
        <v>No</v>
      </c>
      <c r="B3162" s="15" t="str">
        <f>IF((Table1[StartDate]&gt;=Date.GraphMin)*(Table1[StartDate]&lt;=Date.GraphMax)=1,"Yes","No")</f>
        <v>No</v>
      </c>
      <c r="C3162" s="15" t="str">
        <f>IF(OR(Table1[[#This Row],[Site]]="FOOD MILLING",Table1[[#This Row],[Site]]="GODACO"), "No", "Yes")</f>
        <v>Yes</v>
      </c>
      <c r="D3162" s="40">
        <f>MAX(DATE(Table1[Year],1,1),DATE(Table1[Year],1,1)-WEEKDAY(DATE(Table1[Year],1,1),2)+(Table1[WeekNum]-1)*7+1)</f>
        <v>44585</v>
      </c>
      <c r="E3162" s="40">
        <f>MIN(DATE(Table1[Year]+1,1,0),DATE(Table1[Year],1,1)-WEEKDAY(DATE(Table1[Year],1,1),2)+Table1[WeekNum]*7)</f>
        <v>44591</v>
      </c>
      <c r="F3162" s="15">
        <v>2022</v>
      </c>
      <c r="G3162" s="15">
        <f t="shared" si="98"/>
        <v>1</v>
      </c>
      <c r="H3162" s="16">
        <v>5</v>
      </c>
      <c r="I3162" s="207" t="str">
        <f>"W" &amp;Table1[[#This Row],[WeekNum]]</f>
        <v>W5</v>
      </c>
      <c r="J3162" s="19" t="str">
        <f t="shared" si="99"/>
        <v>22-W05</v>
      </c>
      <c r="K3162" s="3" t="s">
        <v>712</v>
      </c>
      <c r="L3162" s="4"/>
      <c r="M3162" s="3" t="s">
        <v>72</v>
      </c>
      <c r="N3162" s="266" t="s">
        <v>369</v>
      </c>
      <c r="O3162" s="266" t="s">
        <v>400</v>
      </c>
      <c r="P3162" s="11" t="s">
        <v>401</v>
      </c>
      <c r="Q3162" s="11" t="s">
        <v>421</v>
      </c>
      <c r="R3162" s="3">
        <v>2400</v>
      </c>
      <c r="S3162" s="3">
        <v>2390.8000000000002</v>
      </c>
      <c r="T3162" s="206">
        <f>ABS(Table1[[#This Row],[Prod]]-Table1[[#This Row],[Planned]])</f>
        <v>9.1999999999998181</v>
      </c>
      <c r="U3162" s="209">
        <f>IF(ABS(Table1[[#This Row],[Prod]]-Table1[[#This Row],[Planned]])&gt;Table1[[#This Row],[Planned]],0,IF(Table1[[#This Row],[Planned]]=0,0,1-ABS(Table1[[#This Row],[Prod]]-Table1[[#This Row],[Planned]])/Table1[[#This Row],[Planned]]))</f>
        <v>0.99616666666666676</v>
      </c>
      <c r="V3162" s="6"/>
      <c r="W3162" s="11"/>
      <c r="X3162" s="27">
        <v>2400</v>
      </c>
      <c r="Y3162" s="206">
        <f>Table1[[#This Row],[Prod]]</f>
        <v>2390.8000000000002</v>
      </c>
      <c r="Z3162" s="206">
        <f>ABS(Table1[[#This Row],[Prod2]]-Table1[[#This Row],[Plan Revised]])</f>
        <v>9.1999999999998181</v>
      </c>
      <c r="AA3162" s="209">
        <f>IF(ABS(Table1[[#This Row],[Prod2]]-Table1[[#This Row],[Plan Revised]])&gt;Table1[[#This Row],[Plan Revised]],0,IF(Table1[[#This Row],[Plan Revised]]=0,0,1-ABS(Table1[[#This Row],[Prod2]]-Table1[[#This Row],[Plan Revised]])/Table1[[#This Row],[Plan Revised]]))</f>
        <v>0.99616666666666676</v>
      </c>
      <c r="AB3162" s="11"/>
      <c r="AC3162" s="30"/>
      <c r="AD3162"/>
      <c r="AF3162"/>
    </row>
    <row r="3163" spans="1:32">
      <c r="A3163" s="15" t="str">
        <f>IF(Table1[Week]=WeekSel,"Yes","No")</f>
        <v>No</v>
      </c>
      <c r="B3163" s="15" t="str">
        <f>IF((Table1[StartDate]&gt;=Date.GraphMin)*(Table1[StartDate]&lt;=Date.GraphMax)=1,"Yes","No")</f>
        <v>No</v>
      </c>
      <c r="C3163" s="15" t="str">
        <f>IF(OR(Table1[[#This Row],[Site]]="FOOD MILLING",Table1[[#This Row],[Site]]="GODACO"), "No", "Yes")</f>
        <v>Yes</v>
      </c>
      <c r="D3163" s="40">
        <f>MAX(DATE(Table1[Year],1,1),DATE(Table1[Year],1,1)-WEEKDAY(DATE(Table1[Year],1,1),2)+(Table1[WeekNum]-1)*7+1)</f>
        <v>44585</v>
      </c>
      <c r="E3163" s="40">
        <f>MIN(DATE(Table1[Year]+1,1,0),DATE(Table1[Year],1,1)-WEEKDAY(DATE(Table1[Year],1,1),2)+Table1[WeekNum]*7)</f>
        <v>44591</v>
      </c>
      <c r="F3163" s="15">
        <v>2022</v>
      </c>
      <c r="G3163" s="15">
        <f t="shared" si="98"/>
        <v>1</v>
      </c>
      <c r="H3163" s="16">
        <v>5</v>
      </c>
      <c r="I3163" s="207" t="str">
        <f>"W" &amp;Table1[[#This Row],[WeekNum]]</f>
        <v>W5</v>
      </c>
      <c r="J3163" s="19" t="str">
        <f t="shared" si="99"/>
        <v>22-W05</v>
      </c>
      <c r="K3163" s="3" t="s">
        <v>437</v>
      </c>
      <c r="L3163" s="4"/>
      <c r="M3163" s="3" t="s">
        <v>72</v>
      </c>
      <c r="N3163" s="266" t="s">
        <v>369</v>
      </c>
      <c r="O3163" s="266" t="s">
        <v>374</v>
      </c>
      <c r="P3163" s="11" t="s">
        <v>402</v>
      </c>
      <c r="Q3163" s="11" t="s">
        <v>421</v>
      </c>
      <c r="R3163" s="3">
        <v>0</v>
      </c>
      <c r="S3163" s="3">
        <v>0</v>
      </c>
      <c r="T3163" s="206">
        <f>ABS(Table1[[#This Row],[Prod]]-Table1[[#This Row],[Planned]])</f>
        <v>0</v>
      </c>
      <c r="U3163" s="209">
        <f>IF(ABS(Table1[[#This Row],[Prod]]-Table1[[#This Row],[Planned]])&gt;Table1[[#This Row],[Planned]],0,IF(Table1[[#This Row],[Planned]]=0,0,1-ABS(Table1[[#This Row],[Prod]]-Table1[[#This Row],[Planned]])/Table1[[#This Row],[Planned]]))</f>
        <v>0</v>
      </c>
      <c r="V3163" s="6"/>
      <c r="W3163" s="11"/>
      <c r="X3163" s="27">
        <v>0</v>
      </c>
      <c r="Y3163" s="206">
        <f>Table1[[#This Row],[Prod]]</f>
        <v>0</v>
      </c>
      <c r="Z3163" s="206">
        <f>ABS(Table1[[#This Row],[Prod2]]-Table1[[#This Row],[Plan Revised]])</f>
        <v>0</v>
      </c>
      <c r="AA3163" s="209">
        <f>IF(ABS(Table1[[#This Row],[Prod2]]-Table1[[#This Row],[Plan Revised]])&gt;Table1[[#This Row],[Plan Revised]],0,IF(Table1[[#This Row],[Plan Revised]]=0,0,1-ABS(Table1[[#This Row],[Prod2]]-Table1[[#This Row],[Plan Revised]])/Table1[[#This Row],[Plan Revised]]))</f>
        <v>0</v>
      </c>
      <c r="AB3163" s="11"/>
      <c r="AC3163" s="30"/>
      <c r="AD3163"/>
      <c r="AF3163"/>
    </row>
    <row r="3164" spans="1:32">
      <c r="A3164" s="15" t="str">
        <f>IF(Table1[Week]=WeekSel,"Yes","No")</f>
        <v>No</v>
      </c>
      <c r="B3164" s="15" t="str">
        <f>IF((Table1[StartDate]&gt;=Date.GraphMin)*(Table1[StartDate]&lt;=Date.GraphMax)=1,"Yes","No")</f>
        <v>No</v>
      </c>
      <c r="C3164" s="15" t="str">
        <f>IF(OR(Table1[[#This Row],[Site]]="FOOD MILLING",Table1[[#This Row],[Site]]="GODACO"), "No", "Yes")</f>
        <v>Yes</v>
      </c>
      <c r="D3164" s="40">
        <f>MAX(DATE(Table1[Year],1,1),DATE(Table1[Year],1,1)-WEEKDAY(DATE(Table1[Year],1,1),2)+(Table1[WeekNum]-1)*7+1)</f>
        <v>44585</v>
      </c>
      <c r="E3164" s="40">
        <f>MIN(DATE(Table1[Year]+1,1,0),DATE(Table1[Year],1,1)-WEEKDAY(DATE(Table1[Year],1,1),2)+Table1[WeekNum]*7)</f>
        <v>44591</v>
      </c>
      <c r="F3164" s="15">
        <v>2022</v>
      </c>
      <c r="G3164" s="15">
        <f t="shared" si="98"/>
        <v>1</v>
      </c>
      <c r="H3164" s="16">
        <v>5</v>
      </c>
      <c r="I3164" s="207" t="str">
        <f>"W" &amp;Table1[[#This Row],[WeekNum]]</f>
        <v>W5</v>
      </c>
      <c r="J3164" s="19" t="str">
        <f t="shared" si="99"/>
        <v>22-W05</v>
      </c>
      <c r="K3164" s="3" t="s">
        <v>438</v>
      </c>
      <c r="L3164" s="4"/>
      <c r="M3164" s="3" t="s">
        <v>72</v>
      </c>
      <c r="N3164" s="266" t="s">
        <v>369</v>
      </c>
      <c r="O3164" s="266" t="s">
        <v>374</v>
      </c>
      <c r="P3164" s="11" t="s">
        <v>402</v>
      </c>
      <c r="Q3164" s="11" t="s">
        <v>421</v>
      </c>
      <c r="R3164" s="3">
        <v>0</v>
      </c>
      <c r="S3164" s="3">
        <v>0</v>
      </c>
      <c r="T3164" s="206">
        <f>ABS(Table1[[#This Row],[Prod]]-Table1[[#This Row],[Planned]])</f>
        <v>0</v>
      </c>
      <c r="U3164" s="209">
        <f>IF(ABS(Table1[[#This Row],[Prod]]-Table1[[#This Row],[Planned]])&gt;Table1[[#This Row],[Planned]],0,IF(Table1[[#This Row],[Planned]]=0,0,1-ABS(Table1[[#This Row],[Prod]]-Table1[[#This Row],[Planned]])/Table1[[#This Row],[Planned]]))</f>
        <v>0</v>
      </c>
      <c r="V3164" s="6"/>
      <c r="W3164" s="11"/>
      <c r="X3164" s="27">
        <v>0</v>
      </c>
      <c r="Y3164" s="206">
        <f>Table1[[#This Row],[Prod]]</f>
        <v>0</v>
      </c>
      <c r="Z3164" s="206">
        <f>ABS(Table1[[#This Row],[Prod2]]-Table1[[#This Row],[Plan Revised]])</f>
        <v>0</v>
      </c>
      <c r="AA3164" s="209">
        <f>IF(ABS(Table1[[#This Row],[Prod2]]-Table1[[#This Row],[Plan Revised]])&gt;Table1[[#This Row],[Plan Revised]],0,IF(Table1[[#This Row],[Plan Revised]]=0,0,1-ABS(Table1[[#This Row],[Prod2]]-Table1[[#This Row],[Plan Revised]])/Table1[[#This Row],[Plan Revised]]))</f>
        <v>0</v>
      </c>
      <c r="AB3164" s="11"/>
      <c r="AC3164" s="30"/>
      <c r="AD3164"/>
      <c r="AF3164"/>
    </row>
    <row r="3165" spans="1:32">
      <c r="A3165" s="15" t="str">
        <f>IF(Table1[Week]=WeekSel,"Yes","No")</f>
        <v>No</v>
      </c>
      <c r="B3165" s="15" t="str">
        <f>IF((Table1[StartDate]&gt;=Date.GraphMin)*(Table1[StartDate]&lt;=Date.GraphMax)=1,"Yes","No")</f>
        <v>No</v>
      </c>
      <c r="C3165" s="15" t="str">
        <f>IF(OR(Table1[[#This Row],[Site]]="FOOD MILLING",Table1[[#This Row],[Site]]="GODACO"), "No", "Yes")</f>
        <v>Yes</v>
      </c>
      <c r="D3165" s="40">
        <f>MAX(DATE(Table1[Year],1,1),DATE(Table1[Year],1,1)-WEEKDAY(DATE(Table1[Year],1,1),2)+(Table1[WeekNum]-1)*7+1)</f>
        <v>44585</v>
      </c>
      <c r="E3165" s="40">
        <f>MIN(DATE(Table1[Year]+1,1,0),DATE(Table1[Year],1,1)-WEEKDAY(DATE(Table1[Year],1,1),2)+Table1[WeekNum]*7)</f>
        <v>44591</v>
      </c>
      <c r="F3165" s="15">
        <v>2022</v>
      </c>
      <c r="G3165" s="15">
        <f t="shared" si="98"/>
        <v>1</v>
      </c>
      <c r="H3165" s="16">
        <v>5</v>
      </c>
      <c r="I3165" s="207" t="str">
        <f>"W" &amp;Table1[[#This Row],[WeekNum]]</f>
        <v>W5</v>
      </c>
      <c r="J3165" s="19" t="str">
        <f t="shared" si="99"/>
        <v>22-W05</v>
      </c>
      <c r="K3165" s="3" t="s">
        <v>439</v>
      </c>
      <c r="L3165" s="4"/>
      <c r="M3165" s="3" t="s">
        <v>72</v>
      </c>
      <c r="N3165" s="266" t="s">
        <v>369</v>
      </c>
      <c r="O3165" s="266" t="s">
        <v>374</v>
      </c>
      <c r="P3165" s="11" t="s">
        <v>402</v>
      </c>
      <c r="Q3165" s="11" t="s">
        <v>421</v>
      </c>
      <c r="R3165" s="3">
        <v>0</v>
      </c>
      <c r="S3165" s="3">
        <v>0</v>
      </c>
      <c r="T3165" s="206">
        <f>ABS(Table1[[#This Row],[Prod]]-Table1[[#This Row],[Planned]])</f>
        <v>0</v>
      </c>
      <c r="U3165" s="209">
        <f>IF(ABS(Table1[[#This Row],[Prod]]-Table1[[#This Row],[Planned]])&gt;Table1[[#This Row],[Planned]],0,IF(Table1[[#This Row],[Planned]]=0,0,1-ABS(Table1[[#This Row],[Prod]]-Table1[[#This Row],[Planned]])/Table1[[#This Row],[Planned]]))</f>
        <v>0</v>
      </c>
      <c r="V3165" s="6"/>
      <c r="W3165" s="11"/>
      <c r="X3165" s="27">
        <v>0</v>
      </c>
      <c r="Y3165" s="206">
        <f>Table1[[#This Row],[Prod]]</f>
        <v>0</v>
      </c>
      <c r="Z3165" s="206">
        <f>ABS(Table1[[#This Row],[Prod2]]-Table1[[#This Row],[Plan Revised]])</f>
        <v>0</v>
      </c>
      <c r="AA3165" s="209">
        <f>IF(ABS(Table1[[#This Row],[Prod2]]-Table1[[#This Row],[Plan Revised]])&gt;Table1[[#This Row],[Plan Revised]],0,IF(Table1[[#This Row],[Plan Revised]]=0,0,1-ABS(Table1[[#This Row],[Prod2]]-Table1[[#This Row],[Plan Revised]])/Table1[[#This Row],[Plan Revised]]))</f>
        <v>0</v>
      </c>
      <c r="AB3165" s="11"/>
      <c r="AC3165" s="30"/>
      <c r="AD3165"/>
      <c r="AF3165"/>
    </row>
    <row r="3166" spans="1:32">
      <c r="A3166" s="15" t="str">
        <f>IF(Table1[Week]=WeekSel,"Yes","No")</f>
        <v>No</v>
      </c>
      <c r="B3166" s="15" t="str">
        <f>IF((Table1[StartDate]&gt;=Date.GraphMin)*(Table1[StartDate]&lt;=Date.GraphMax)=1,"Yes","No")</f>
        <v>No</v>
      </c>
      <c r="C3166" s="15" t="str">
        <f>IF(OR(Table1[[#This Row],[Site]]="FOOD MILLING",Table1[[#This Row],[Site]]="GODACO"), "No", "Yes")</f>
        <v>Yes</v>
      </c>
      <c r="D3166" s="40">
        <f>MAX(DATE(Table1[Year],1,1),DATE(Table1[Year],1,1)-WEEKDAY(DATE(Table1[Year],1,1),2)+(Table1[WeekNum]-1)*7+1)</f>
        <v>44585</v>
      </c>
      <c r="E3166" s="40">
        <f>MIN(DATE(Table1[Year]+1,1,0),DATE(Table1[Year],1,1)-WEEKDAY(DATE(Table1[Year],1,1),2)+Table1[WeekNum]*7)</f>
        <v>44591</v>
      </c>
      <c r="F3166" s="15">
        <v>2022</v>
      </c>
      <c r="G3166" s="15">
        <f t="shared" si="98"/>
        <v>1</v>
      </c>
      <c r="H3166" s="16">
        <v>5</v>
      </c>
      <c r="I3166" s="207" t="str">
        <f>"W" &amp;Table1[[#This Row],[WeekNum]]</f>
        <v>W5</v>
      </c>
      <c r="J3166" s="19" t="str">
        <f t="shared" si="99"/>
        <v>22-W05</v>
      </c>
      <c r="K3166" s="3" t="s">
        <v>503</v>
      </c>
      <c r="L3166" s="4"/>
      <c r="M3166" s="3" t="s">
        <v>72</v>
      </c>
      <c r="N3166" s="4" t="s">
        <v>47</v>
      </c>
      <c r="O3166" s="266" t="s">
        <v>403</v>
      </c>
      <c r="P3166" s="11" t="s">
        <v>405</v>
      </c>
      <c r="Q3166" s="11" t="s">
        <v>419</v>
      </c>
      <c r="R3166" s="3">
        <v>0</v>
      </c>
      <c r="S3166" s="3">
        <v>0</v>
      </c>
      <c r="T3166" s="206">
        <f>ABS(Table1[[#This Row],[Prod]]-Table1[[#This Row],[Planned]])</f>
        <v>0</v>
      </c>
      <c r="U3166" s="209">
        <f>IF(ABS(Table1[[#This Row],[Prod]]-Table1[[#This Row],[Planned]])&gt;Table1[[#This Row],[Planned]],0,IF(Table1[[#This Row],[Planned]]=0,0,1-ABS(Table1[[#This Row],[Prod]]-Table1[[#This Row],[Planned]])/Table1[[#This Row],[Planned]]))</f>
        <v>0</v>
      </c>
      <c r="V3166" s="6"/>
      <c r="W3166" s="11"/>
      <c r="X3166" s="27">
        <v>0</v>
      </c>
      <c r="Y3166" s="206">
        <f>Table1[[#This Row],[Prod]]</f>
        <v>0</v>
      </c>
      <c r="Z3166" s="206">
        <f>ABS(Table1[[#This Row],[Prod2]]-Table1[[#This Row],[Plan Revised]])</f>
        <v>0</v>
      </c>
      <c r="AA3166" s="209">
        <f>IF(ABS(Table1[[#This Row],[Prod2]]-Table1[[#This Row],[Plan Revised]])&gt;Table1[[#This Row],[Plan Revised]],0,IF(Table1[[#This Row],[Plan Revised]]=0,0,1-ABS(Table1[[#This Row],[Prod2]]-Table1[[#This Row],[Plan Revised]])/Table1[[#This Row],[Plan Revised]]))</f>
        <v>0</v>
      </c>
      <c r="AB3166" s="11"/>
      <c r="AC3166" s="30"/>
      <c r="AD3166"/>
      <c r="AF3166"/>
    </row>
    <row r="3167" spans="1:32">
      <c r="A3167" s="15" t="str">
        <f>IF(Table1[Week]=WeekSel,"Yes","No")</f>
        <v>No</v>
      </c>
      <c r="B3167" s="15" t="str">
        <f>IF((Table1[StartDate]&gt;=Date.GraphMin)*(Table1[StartDate]&lt;=Date.GraphMax)=1,"Yes","No")</f>
        <v>No</v>
      </c>
      <c r="C3167" s="15" t="str">
        <f>IF(OR(Table1[[#This Row],[Site]]="FOOD MILLING",Table1[[#This Row],[Site]]="GODACO"), "No", "Yes")</f>
        <v>Yes</v>
      </c>
      <c r="D3167" s="40">
        <f>MAX(DATE(Table1[Year],1,1),DATE(Table1[Year],1,1)-WEEKDAY(DATE(Table1[Year],1,1),2)+(Table1[WeekNum]-1)*7+1)</f>
        <v>44585</v>
      </c>
      <c r="E3167" s="40">
        <f>MIN(DATE(Table1[Year]+1,1,0),DATE(Table1[Year],1,1)-WEEKDAY(DATE(Table1[Year],1,1),2)+Table1[WeekNum]*7)</f>
        <v>44591</v>
      </c>
      <c r="F3167" s="15">
        <v>2022</v>
      </c>
      <c r="G3167" s="15">
        <f t="shared" si="98"/>
        <v>1</v>
      </c>
      <c r="H3167" s="16">
        <v>5</v>
      </c>
      <c r="I3167" s="207" t="str">
        <f>"W" &amp;Table1[[#This Row],[WeekNum]]</f>
        <v>W5</v>
      </c>
      <c r="J3167" s="19" t="str">
        <f t="shared" si="99"/>
        <v>22-W05</v>
      </c>
      <c r="K3167" s="3" t="s">
        <v>504</v>
      </c>
      <c r="L3167" s="4"/>
      <c r="M3167" s="3" t="s">
        <v>72</v>
      </c>
      <c r="N3167" s="4" t="s">
        <v>47</v>
      </c>
      <c r="O3167" s="266" t="s">
        <v>403</v>
      </c>
      <c r="P3167" s="11" t="s">
        <v>405</v>
      </c>
      <c r="Q3167" s="11" t="s">
        <v>419</v>
      </c>
      <c r="R3167" s="3">
        <v>0</v>
      </c>
      <c r="S3167" s="3">
        <v>0</v>
      </c>
      <c r="T3167" s="206">
        <f>ABS(Table1[[#This Row],[Prod]]-Table1[[#This Row],[Planned]])</f>
        <v>0</v>
      </c>
      <c r="U3167" s="209">
        <f>IF(ABS(Table1[[#This Row],[Prod]]-Table1[[#This Row],[Planned]])&gt;Table1[[#This Row],[Planned]],0,IF(Table1[[#This Row],[Planned]]=0,0,1-ABS(Table1[[#This Row],[Prod]]-Table1[[#This Row],[Planned]])/Table1[[#This Row],[Planned]]))</f>
        <v>0</v>
      </c>
      <c r="V3167" s="6"/>
      <c r="W3167" s="11"/>
      <c r="X3167" s="27">
        <v>0</v>
      </c>
      <c r="Y3167" s="206">
        <f>Table1[[#This Row],[Prod]]</f>
        <v>0</v>
      </c>
      <c r="Z3167" s="206">
        <f>ABS(Table1[[#This Row],[Prod2]]-Table1[[#This Row],[Plan Revised]])</f>
        <v>0</v>
      </c>
      <c r="AA3167" s="209">
        <f>IF(ABS(Table1[[#This Row],[Prod2]]-Table1[[#This Row],[Plan Revised]])&gt;Table1[[#This Row],[Plan Revised]],0,IF(Table1[[#This Row],[Plan Revised]]=0,0,1-ABS(Table1[[#This Row],[Prod2]]-Table1[[#This Row],[Plan Revised]])/Table1[[#This Row],[Plan Revised]]))</f>
        <v>0</v>
      </c>
      <c r="AB3167" s="11"/>
      <c r="AC3167" s="30"/>
      <c r="AD3167"/>
      <c r="AF3167"/>
    </row>
    <row r="3168" spans="1:32">
      <c r="A3168" s="15" t="str">
        <f>IF(Table1[Week]=WeekSel,"Yes","No")</f>
        <v>No</v>
      </c>
      <c r="B3168" s="15" t="str">
        <f>IF((Table1[StartDate]&gt;=Date.GraphMin)*(Table1[StartDate]&lt;=Date.GraphMax)=1,"Yes","No")</f>
        <v>No</v>
      </c>
      <c r="C3168" s="15" t="str">
        <f>IF(OR(Table1[[#This Row],[Site]]="FOOD MILLING",Table1[[#This Row],[Site]]="GODACO"), "No", "Yes")</f>
        <v>Yes</v>
      </c>
      <c r="D3168" s="40">
        <f>MAX(DATE(Table1[Year],1,1),DATE(Table1[Year],1,1)-WEEKDAY(DATE(Table1[Year],1,1),2)+(Table1[WeekNum]-1)*7+1)</f>
        <v>44585</v>
      </c>
      <c r="E3168" s="40">
        <f>MIN(DATE(Table1[Year]+1,1,0),DATE(Table1[Year],1,1)-WEEKDAY(DATE(Table1[Year],1,1),2)+Table1[WeekNum]*7)</f>
        <v>44591</v>
      </c>
      <c r="F3168" s="15">
        <v>2022</v>
      </c>
      <c r="G3168" s="15">
        <f t="shared" si="98"/>
        <v>1</v>
      </c>
      <c r="H3168" s="16">
        <v>5</v>
      </c>
      <c r="I3168" s="207" t="str">
        <f>"W" &amp;Table1[[#This Row],[WeekNum]]</f>
        <v>W5</v>
      </c>
      <c r="J3168" s="19" t="str">
        <f t="shared" si="99"/>
        <v>22-W05</v>
      </c>
      <c r="K3168" s="3" t="s">
        <v>508</v>
      </c>
      <c r="L3168" s="4"/>
      <c r="M3168" s="3" t="s">
        <v>72</v>
      </c>
      <c r="N3168" s="4" t="s">
        <v>47</v>
      </c>
      <c r="O3168" s="266" t="s">
        <v>403</v>
      </c>
      <c r="P3168" s="11" t="s">
        <v>405</v>
      </c>
      <c r="Q3168" s="11" t="s">
        <v>419</v>
      </c>
      <c r="R3168" s="3">
        <v>0</v>
      </c>
      <c r="S3168" s="3">
        <v>0</v>
      </c>
      <c r="T3168" s="206">
        <f>ABS(Table1[[#This Row],[Prod]]-Table1[[#This Row],[Planned]])</f>
        <v>0</v>
      </c>
      <c r="U3168" s="209">
        <f>IF(ABS(Table1[[#This Row],[Prod]]-Table1[[#This Row],[Planned]])&gt;Table1[[#This Row],[Planned]],0,IF(Table1[[#This Row],[Planned]]=0,0,1-ABS(Table1[[#This Row],[Prod]]-Table1[[#This Row],[Planned]])/Table1[[#This Row],[Planned]]))</f>
        <v>0</v>
      </c>
      <c r="V3168" s="6"/>
      <c r="W3168" s="11"/>
      <c r="X3168" s="27">
        <v>0</v>
      </c>
      <c r="Y3168" s="206">
        <f>Table1[[#This Row],[Prod]]</f>
        <v>0</v>
      </c>
      <c r="Z3168" s="206">
        <f>ABS(Table1[[#This Row],[Prod2]]-Table1[[#This Row],[Plan Revised]])</f>
        <v>0</v>
      </c>
      <c r="AA3168" s="209">
        <f>IF(ABS(Table1[[#This Row],[Prod2]]-Table1[[#This Row],[Plan Revised]])&gt;Table1[[#This Row],[Plan Revised]],0,IF(Table1[[#This Row],[Plan Revised]]=0,0,1-ABS(Table1[[#This Row],[Prod2]]-Table1[[#This Row],[Plan Revised]])/Table1[[#This Row],[Plan Revised]]))</f>
        <v>0</v>
      </c>
      <c r="AB3168" s="11"/>
      <c r="AC3168" s="30"/>
      <c r="AD3168"/>
      <c r="AF3168"/>
    </row>
    <row r="3169" spans="1:32">
      <c r="A3169" s="15" t="str">
        <f>IF(Table1[Week]=WeekSel,"Yes","No")</f>
        <v>No</v>
      </c>
      <c r="B3169" s="15" t="str">
        <f>IF((Table1[StartDate]&gt;=Date.GraphMin)*(Table1[StartDate]&lt;=Date.GraphMax)=1,"Yes","No")</f>
        <v>No</v>
      </c>
      <c r="C3169" s="15" t="str">
        <f>IF(OR(Table1[[#This Row],[Site]]="FOOD MILLING",Table1[[#This Row],[Site]]="GODACO"), "No", "Yes")</f>
        <v>Yes</v>
      </c>
      <c r="D3169" s="40">
        <f>MAX(DATE(Table1[Year],1,1),DATE(Table1[Year],1,1)-WEEKDAY(DATE(Table1[Year],1,1),2)+(Table1[WeekNum]-1)*7+1)</f>
        <v>44585</v>
      </c>
      <c r="E3169" s="40">
        <f>MIN(DATE(Table1[Year]+1,1,0),DATE(Table1[Year],1,1)-WEEKDAY(DATE(Table1[Year],1,1),2)+Table1[WeekNum]*7)</f>
        <v>44591</v>
      </c>
      <c r="F3169" s="15">
        <v>2022</v>
      </c>
      <c r="G3169" s="15">
        <f t="shared" si="98"/>
        <v>1</v>
      </c>
      <c r="H3169" s="16">
        <v>5</v>
      </c>
      <c r="I3169" s="207" t="str">
        <f>"W" &amp;Table1[[#This Row],[WeekNum]]</f>
        <v>W5</v>
      </c>
      <c r="J3169" s="19" t="str">
        <f t="shared" si="99"/>
        <v>22-W05</v>
      </c>
      <c r="K3169" s="3" t="s">
        <v>509</v>
      </c>
      <c r="L3169" s="4"/>
      <c r="M3169" s="3" t="s">
        <v>72</v>
      </c>
      <c r="N3169" s="4" t="s">
        <v>47</v>
      </c>
      <c r="O3169" s="266" t="s">
        <v>403</v>
      </c>
      <c r="P3169" s="11" t="s">
        <v>405</v>
      </c>
      <c r="Q3169" s="11" t="s">
        <v>419</v>
      </c>
      <c r="R3169" s="3">
        <v>0</v>
      </c>
      <c r="S3169" s="3">
        <v>0</v>
      </c>
      <c r="T3169" s="206">
        <f>ABS(Table1[[#This Row],[Prod]]-Table1[[#This Row],[Planned]])</f>
        <v>0</v>
      </c>
      <c r="U3169" s="209">
        <f>IF(ABS(Table1[[#This Row],[Prod]]-Table1[[#This Row],[Planned]])&gt;Table1[[#This Row],[Planned]],0,IF(Table1[[#This Row],[Planned]]=0,0,1-ABS(Table1[[#This Row],[Prod]]-Table1[[#This Row],[Planned]])/Table1[[#This Row],[Planned]]))</f>
        <v>0</v>
      </c>
      <c r="V3169" s="6"/>
      <c r="W3169" s="11"/>
      <c r="X3169" s="27">
        <v>0</v>
      </c>
      <c r="Y3169" s="206">
        <f>Table1[[#This Row],[Prod]]</f>
        <v>0</v>
      </c>
      <c r="Z3169" s="206">
        <f>ABS(Table1[[#This Row],[Prod2]]-Table1[[#This Row],[Plan Revised]])</f>
        <v>0</v>
      </c>
      <c r="AA3169" s="209">
        <f>IF(ABS(Table1[[#This Row],[Prod2]]-Table1[[#This Row],[Plan Revised]])&gt;Table1[[#This Row],[Plan Revised]],0,IF(Table1[[#This Row],[Plan Revised]]=0,0,1-ABS(Table1[[#This Row],[Prod2]]-Table1[[#This Row],[Plan Revised]])/Table1[[#This Row],[Plan Revised]]))</f>
        <v>0</v>
      </c>
      <c r="AB3169" s="11"/>
      <c r="AC3169" s="30"/>
      <c r="AD3169"/>
      <c r="AF3169"/>
    </row>
    <row r="3170" spans="1:32">
      <c r="A3170" s="15" t="str">
        <f>IF(Table1[Week]=WeekSel,"Yes","No")</f>
        <v>No</v>
      </c>
      <c r="B3170" s="15" t="str">
        <f>IF((Table1[StartDate]&gt;=Date.GraphMin)*(Table1[StartDate]&lt;=Date.GraphMax)=1,"Yes","No")</f>
        <v>No</v>
      </c>
      <c r="C3170" s="15" t="str">
        <f>IF(OR(Table1[[#This Row],[Site]]="FOOD MILLING",Table1[[#This Row],[Site]]="GODACO"), "No", "Yes")</f>
        <v>Yes</v>
      </c>
      <c r="D3170" s="40">
        <f>MAX(DATE(Table1[Year],1,1),DATE(Table1[Year],1,1)-WEEKDAY(DATE(Table1[Year],1,1),2)+(Table1[WeekNum]-1)*7+1)</f>
        <v>44585</v>
      </c>
      <c r="E3170" s="40">
        <f>MIN(DATE(Table1[Year]+1,1,0),DATE(Table1[Year],1,1)-WEEKDAY(DATE(Table1[Year],1,1),2)+Table1[WeekNum]*7)</f>
        <v>44591</v>
      </c>
      <c r="F3170" s="15">
        <v>2022</v>
      </c>
      <c r="G3170" s="15">
        <f t="shared" si="98"/>
        <v>1</v>
      </c>
      <c r="H3170" s="16">
        <v>5</v>
      </c>
      <c r="I3170" s="207" t="str">
        <f>"W" &amp;Table1[[#This Row],[WeekNum]]</f>
        <v>W5</v>
      </c>
      <c r="J3170" s="19" t="str">
        <f t="shared" si="99"/>
        <v>22-W05</v>
      </c>
      <c r="K3170" s="3" t="s">
        <v>512</v>
      </c>
      <c r="L3170" s="4"/>
      <c r="M3170" s="3" t="s">
        <v>72</v>
      </c>
      <c r="N3170" s="4" t="s">
        <v>47</v>
      </c>
      <c r="O3170" s="266" t="s">
        <v>403</v>
      </c>
      <c r="P3170" s="11" t="s">
        <v>405</v>
      </c>
      <c r="Q3170" s="11" t="s">
        <v>419</v>
      </c>
      <c r="R3170" s="3">
        <v>0</v>
      </c>
      <c r="S3170" s="3">
        <v>0</v>
      </c>
      <c r="T3170" s="206">
        <f>ABS(Table1[[#This Row],[Prod]]-Table1[[#This Row],[Planned]])</f>
        <v>0</v>
      </c>
      <c r="U3170" s="209">
        <f>IF(ABS(Table1[[#This Row],[Prod]]-Table1[[#This Row],[Planned]])&gt;Table1[[#This Row],[Planned]],0,IF(Table1[[#This Row],[Planned]]=0,0,1-ABS(Table1[[#This Row],[Prod]]-Table1[[#This Row],[Planned]])/Table1[[#This Row],[Planned]]))</f>
        <v>0</v>
      </c>
      <c r="V3170" s="6"/>
      <c r="W3170" s="11"/>
      <c r="X3170" s="27">
        <v>0</v>
      </c>
      <c r="Y3170" s="206">
        <f>Table1[[#This Row],[Prod]]</f>
        <v>0</v>
      </c>
      <c r="Z3170" s="206">
        <f>ABS(Table1[[#This Row],[Prod2]]-Table1[[#This Row],[Plan Revised]])</f>
        <v>0</v>
      </c>
      <c r="AA3170" s="209">
        <f>IF(ABS(Table1[[#This Row],[Prod2]]-Table1[[#This Row],[Plan Revised]])&gt;Table1[[#This Row],[Plan Revised]],0,IF(Table1[[#This Row],[Plan Revised]]=0,0,1-ABS(Table1[[#This Row],[Prod2]]-Table1[[#This Row],[Plan Revised]])/Table1[[#This Row],[Plan Revised]]))</f>
        <v>0</v>
      </c>
      <c r="AB3170" s="11"/>
      <c r="AC3170" s="30"/>
      <c r="AD3170"/>
      <c r="AF3170"/>
    </row>
    <row r="3171" spans="1:32">
      <c r="A3171" s="15" t="str">
        <f>IF(Table1[Week]=WeekSel,"Yes","No")</f>
        <v>No</v>
      </c>
      <c r="B3171" s="15" t="str">
        <f>IF((Table1[StartDate]&gt;=Date.GraphMin)*(Table1[StartDate]&lt;=Date.GraphMax)=1,"Yes","No")</f>
        <v>No</v>
      </c>
      <c r="C3171" s="15" t="str">
        <f>IF(OR(Table1[[#This Row],[Site]]="FOOD MILLING",Table1[[#This Row],[Site]]="GODACO"), "No", "Yes")</f>
        <v>Yes</v>
      </c>
      <c r="D3171" s="40">
        <f>MAX(DATE(Table1[Year],1,1),DATE(Table1[Year],1,1)-WEEKDAY(DATE(Table1[Year],1,1),2)+(Table1[WeekNum]-1)*7+1)</f>
        <v>44585</v>
      </c>
      <c r="E3171" s="40">
        <f>MIN(DATE(Table1[Year]+1,1,0),DATE(Table1[Year],1,1)-WEEKDAY(DATE(Table1[Year],1,1),2)+Table1[WeekNum]*7)</f>
        <v>44591</v>
      </c>
      <c r="F3171" s="15">
        <v>2022</v>
      </c>
      <c r="G3171" s="15">
        <f t="shared" si="98"/>
        <v>1</v>
      </c>
      <c r="H3171" s="16">
        <v>5</v>
      </c>
      <c r="I3171" s="207" t="str">
        <f>"W" &amp;Table1[[#This Row],[WeekNum]]</f>
        <v>W5</v>
      </c>
      <c r="J3171" s="19" t="str">
        <f t="shared" si="99"/>
        <v>22-W05</v>
      </c>
      <c r="K3171" s="3" t="s">
        <v>529</v>
      </c>
      <c r="L3171" s="4"/>
      <c r="M3171" s="3" t="s">
        <v>77</v>
      </c>
      <c r="N3171" s="266" t="s">
        <v>370</v>
      </c>
      <c r="O3171" s="266" t="s">
        <v>374</v>
      </c>
      <c r="P3171" s="11" t="s">
        <v>410</v>
      </c>
      <c r="Q3171" s="11" t="s">
        <v>418</v>
      </c>
      <c r="R3171" s="3">
        <v>0</v>
      </c>
      <c r="S3171" s="3">
        <v>0</v>
      </c>
      <c r="T3171" s="206">
        <f>ABS(Table1[[#This Row],[Prod]]-Table1[[#This Row],[Planned]])</f>
        <v>0</v>
      </c>
      <c r="U3171" s="209">
        <f>IF(ABS(Table1[[#This Row],[Prod]]-Table1[[#This Row],[Planned]])&gt;Table1[[#This Row],[Planned]],0,IF(Table1[[#This Row],[Planned]]=0,0,1-ABS(Table1[[#This Row],[Prod]]-Table1[[#This Row],[Planned]])/Table1[[#This Row],[Planned]]))</f>
        <v>0</v>
      </c>
      <c r="V3171" s="6"/>
      <c r="W3171" s="11"/>
      <c r="X3171" s="27">
        <v>0</v>
      </c>
      <c r="Y3171" s="206">
        <f>Table1[[#This Row],[Prod]]</f>
        <v>0</v>
      </c>
      <c r="Z3171" s="206">
        <f>ABS(Table1[[#This Row],[Prod2]]-Table1[[#This Row],[Plan Revised]])</f>
        <v>0</v>
      </c>
      <c r="AA3171" s="209">
        <f>IF(ABS(Table1[[#This Row],[Prod2]]-Table1[[#This Row],[Plan Revised]])&gt;Table1[[#This Row],[Plan Revised]],0,IF(Table1[[#This Row],[Plan Revised]]=0,0,1-ABS(Table1[[#This Row],[Prod2]]-Table1[[#This Row],[Plan Revised]])/Table1[[#This Row],[Plan Revised]]))</f>
        <v>0</v>
      </c>
      <c r="AB3171" s="11"/>
      <c r="AC3171" s="30"/>
      <c r="AD3171"/>
      <c r="AF3171"/>
    </row>
    <row r="3172" spans="1:32">
      <c r="A3172" s="15" t="str">
        <f>IF(Table1[Week]=WeekSel,"Yes","No")</f>
        <v>No</v>
      </c>
      <c r="B3172" s="15" t="str">
        <f>IF((Table1[StartDate]&gt;=Date.GraphMin)*(Table1[StartDate]&lt;=Date.GraphMax)=1,"Yes","No")</f>
        <v>No</v>
      </c>
      <c r="C3172" s="15" t="str">
        <f>IF(OR(Table1[[#This Row],[Site]]="FOOD MILLING",Table1[[#This Row],[Site]]="GODACO"), "No", "Yes")</f>
        <v>Yes</v>
      </c>
      <c r="D3172" s="40">
        <f>MAX(DATE(Table1[Year],1,1),DATE(Table1[Year],1,1)-WEEKDAY(DATE(Table1[Year],1,1),2)+(Table1[WeekNum]-1)*7+1)</f>
        <v>44585</v>
      </c>
      <c r="E3172" s="40">
        <f>MIN(DATE(Table1[Year]+1,1,0),DATE(Table1[Year],1,1)-WEEKDAY(DATE(Table1[Year],1,1),2)+Table1[WeekNum]*7)</f>
        <v>44591</v>
      </c>
      <c r="F3172" s="15">
        <v>2022</v>
      </c>
      <c r="G3172" s="15">
        <f t="shared" si="98"/>
        <v>1</v>
      </c>
      <c r="H3172" s="16">
        <v>5</v>
      </c>
      <c r="I3172" s="207" t="str">
        <f>"W" &amp;Table1[[#This Row],[WeekNum]]</f>
        <v>W5</v>
      </c>
      <c r="J3172" s="19" t="str">
        <f t="shared" si="99"/>
        <v>22-W05</v>
      </c>
      <c r="K3172" s="3" t="s">
        <v>528</v>
      </c>
      <c r="L3172" s="4"/>
      <c r="M3172" s="3" t="s">
        <v>72</v>
      </c>
      <c r="N3172" s="266" t="s">
        <v>370</v>
      </c>
      <c r="O3172" s="266" t="s">
        <v>374</v>
      </c>
      <c r="P3172" s="11" t="s">
        <v>376</v>
      </c>
      <c r="Q3172" s="11" t="s">
        <v>418</v>
      </c>
      <c r="R3172" s="3">
        <v>0</v>
      </c>
      <c r="S3172" s="3">
        <v>0</v>
      </c>
      <c r="T3172" s="206">
        <f>ABS(Table1[[#This Row],[Prod]]-Table1[[#This Row],[Planned]])</f>
        <v>0</v>
      </c>
      <c r="U3172" s="209">
        <f>IF(ABS(Table1[[#This Row],[Prod]]-Table1[[#This Row],[Planned]])&gt;Table1[[#This Row],[Planned]],0,IF(Table1[[#This Row],[Planned]]=0,0,1-ABS(Table1[[#This Row],[Prod]]-Table1[[#This Row],[Planned]])/Table1[[#This Row],[Planned]]))</f>
        <v>0</v>
      </c>
      <c r="V3172" s="6"/>
      <c r="W3172" s="11"/>
      <c r="X3172" s="27">
        <v>0</v>
      </c>
      <c r="Y3172" s="206">
        <f>Table1[[#This Row],[Prod]]</f>
        <v>0</v>
      </c>
      <c r="Z3172" s="206">
        <f>ABS(Table1[[#This Row],[Prod2]]-Table1[[#This Row],[Plan Revised]])</f>
        <v>0</v>
      </c>
      <c r="AA3172" s="209">
        <f>IF(ABS(Table1[[#This Row],[Prod2]]-Table1[[#This Row],[Plan Revised]])&gt;Table1[[#This Row],[Plan Revised]],0,IF(Table1[[#This Row],[Plan Revised]]=0,0,1-ABS(Table1[[#This Row],[Prod2]]-Table1[[#This Row],[Plan Revised]])/Table1[[#This Row],[Plan Revised]]))</f>
        <v>0</v>
      </c>
      <c r="AB3172" s="11"/>
      <c r="AC3172" s="30"/>
      <c r="AD3172"/>
      <c r="AF3172"/>
    </row>
    <row r="3173" spans="1:32">
      <c r="A3173" s="15" t="str">
        <f>IF(Table1[Week]=WeekSel,"Yes","No")</f>
        <v>No</v>
      </c>
      <c r="B3173" s="15" t="str">
        <f>IF((Table1[StartDate]&gt;=Date.GraphMin)*(Table1[StartDate]&lt;=Date.GraphMax)=1,"Yes","No")</f>
        <v>No</v>
      </c>
      <c r="C3173" s="15" t="str">
        <f>IF(OR(Table1[[#This Row],[Site]]="FOOD MILLING",Table1[[#This Row],[Site]]="GODACO"), "No", "Yes")</f>
        <v>Yes</v>
      </c>
      <c r="D3173" s="40">
        <f>MAX(DATE(Table1[Year],1,1),DATE(Table1[Year],1,1)-WEEKDAY(DATE(Table1[Year],1,1),2)+(Table1[WeekNum]-1)*7+1)</f>
        <v>44585</v>
      </c>
      <c r="E3173" s="40">
        <f>MIN(DATE(Table1[Year]+1,1,0),DATE(Table1[Year],1,1)-WEEKDAY(DATE(Table1[Year],1,1),2)+Table1[WeekNum]*7)</f>
        <v>44591</v>
      </c>
      <c r="F3173" s="15">
        <v>2022</v>
      </c>
      <c r="G3173" s="15">
        <f t="shared" si="98"/>
        <v>1</v>
      </c>
      <c r="H3173" s="16">
        <v>5</v>
      </c>
      <c r="I3173" s="207" t="str">
        <f>"W" &amp;Table1[[#This Row],[WeekNum]]</f>
        <v>W5</v>
      </c>
      <c r="J3173" s="19" t="str">
        <f t="shared" si="99"/>
        <v>22-W05</v>
      </c>
      <c r="K3173" s="3" t="s">
        <v>530</v>
      </c>
      <c r="L3173" s="4"/>
      <c r="M3173" s="3" t="s">
        <v>77</v>
      </c>
      <c r="N3173" s="266" t="s">
        <v>370</v>
      </c>
      <c r="O3173" s="266" t="s">
        <v>374</v>
      </c>
      <c r="P3173" s="11" t="s">
        <v>376</v>
      </c>
      <c r="Q3173" s="11" t="s">
        <v>418</v>
      </c>
      <c r="R3173" s="3">
        <v>0</v>
      </c>
      <c r="S3173" s="3">
        <v>0</v>
      </c>
      <c r="T3173" s="206">
        <f>ABS(Table1[[#This Row],[Prod]]-Table1[[#This Row],[Planned]])</f>
        <v>0</v>
      </c>
      <c r="U3173" s="209">
        <f>IF(ABS(Table1[[#This Row],[Prod]]-Table1[[#This Row],[Planned]])&gt;Table1[[#This Row],[Planned]],0,IF(Table1[[#This Row],[Planned]]=0,0,1-ABS(Table1[[#This Row],[Prod]]-Table1[[#This Row],[Planned]])/Table1[[#This Row],[Planned]]))</f>
        <v>0</v>
      </c>
      <c r="V3173" s="6"/>
      <c r="W3173" s="11"/>
      <c r="X3173" s="27">
        <v>0</v>
      </c>
      <c r="Y3173" s="206">
        <f>Table1[[#This Row],[Prod]]</f>
        <v>0</v>
      </c>
      <c r="Z3173" s="206">
        <f>ABS(Table1[[#This Row],[Prod2]]-Table1[[#This Row],[Plan Revised]])</f>
        <v>0</v>
      </c>
      <c r="AA3173" s="209">
        <f>IF(ABS(Table1[[#This Row],[Prod2]]-Table1[[#This Row],[Plan Revised]])&gt;Table1[[#This Row],[Plan Revised]],0,IF(Table1[[#This Row],[Plan Revised]]=0,0,1-ABS(Table1[[#This Row],[Prod2]]-Table1[[#This Row],[Plan Revised]])/Table1[[#This Row],[Plan Revised]]))</f>
        <v>0</v>
      </c>
      <c r="AB3173" s="11"/>
      <c r="AC3173" s="30"/>
      <c r="AD3173"/>
      <c r="AF3173"/>
    </row>
    <row r="3174" spans="1:32">
      <c r="A3174" s="15" t="str">
        <f>IF(Table1[Week]=WeekSel,"Yes","No")</f>
        <v>No</v>
      </c>
      <c r="B3174" s="15" t="str">
        <f>IF((Table1[StartDate]&gt;=Date.GraphMin)*(Table1[StartDate]&lt;=Date.GraphMax)=1,"Yes","No")</f>
        <v>No</v>
      </c>
      <c r="C3174" s="15" t="str">
        <f>IF(OR(Table1[[#This Row],[Site]]="FOOD MILLING",Table1[[#This Row],[Site]]="GODACO"), "No", "Yes")</f>
        <v>Yes</v>
      </c>
      <c r="D3174" s="40">
        <f>MAX(DATE(Table1[Year],1,1),DATE(Table1[Year],1,1)-WEEKDAY(DATE(Table1[Year],1,1),2)+(Table1[WeekNum]-1)*7+1)</f>
        <v>44585</v>
      </c>
      <c r="E3174" s="40">
        <f>MIN(DATE(Table1[Year]+1,1,0),DATE(Table1[Year],1,1)-WEEKDAY(DATE(Table1[Year],1,1),2)+Table1[WeekNum]*7)</f>
        <v>44591</v>
      </c>
      <c r="F3174" s="15">
        <v>2022</v>
      </c>
      <c r="G3174" s="15">
        <f t="shared" si="98"/>
        <v>1</v>
      </c>
      <c r="H3174" s="16">
        <v>5</v>
      </c>
      <c r="I3174" s="207" t="str">
        <f>"W" &amp;Table1[[#This Row],[WeekNum]]</f>
        <v>W5</v>
      </c>
      <c r="J3174" s="19" t="str">
        <f t="shared" si="99"/>
        <v>22-W05</v>
      </c>
      <c r="K3174" s="3" t="s">
        <v>544</v>
      </c>
      <c r="L3174" s="4"/>
      <c r="M3174" s="3" t="s">
        <v>72</v>
      </c>
      <c r="N3174" s="266" t="s">
        <v>370</v>
      </c>
      <c r="O3174" s="266" t="s">
        <v>374</v>
      </c>
      <c r="P3174" s="11" t="s">
        <v>410</v>
      </c>
      <c r="Q3174" s="11" t="s">
        <v>418</v>
      </c>
      <c r="R3174" s="3">
        <v>0</v>
      </c>
      <c r="S3174" s="3">
        <v>0</v>
      </c>
      <c r="T3174" s="206">
        <f>ABS(Table1[[#This Row],[Prod]]-Table1[[#This Row],[Planned]])</f>
        <v>0</v>
      </c>
      <c r="U3174" s="209">
        <f>IF(ABS(Table1[[#This Row],[Prod]]-Table1[[#This Row],[Planned]])&gt;Table1[[#This Row],[Planned]],0,IF(Table1[[#This Row],[Planned]]=0,0,1-ABS(Table1[[#This Row],[Prod]]-Table1[[#This Row],[Planned]])/Table1[[#This Row],[Planned]]))</f>
        <v>0</v>
      </c>
      <c r="V3174" s="6"/>
      <c r="W3174" s="11"/>
      <c r="X3174" s="27">
        <v>0</v>
      </c>
      <c r="Y3174" s="206">
        <f>Table1[[#This Row],[Prod]]</f>
        <v>0</v>
      </c>
      <c r="Z3174" s="206">
        <f>ABS(Table1[[#This Row],[Prod2]]-Table1[[#This Row],[Plan Revised]])</f>
        <v>0</v>
      </c>
      <c r="AA3174" s="209">
        <f>IF(ABS(Table1[[#This Row],[Prod2]]-Table1[[#This Row],[Plan Revised]])&gt;Table1[[#This Row],[Plan Revised]],0,IF(Table1[[#This Row],[Plan Revised]]=0,0,1-ABS(Table1[[#This Row],[Prod2]]-Table1[[#This Row],[Plan Revised]])/Table1[[#This Row],[Plan Revised]]))</f>
        <v>0</v>
      </c>
      <c r="AB3174" s="11"/>
      <c r="AC3174" s="30"/>
      <c r="AD3174"/>
      <c r="AF3174"/>
    </row>
    <row r="3175" spans="1:32">
      <c r="A3175" s="15" t="str">
        <f>IF(Table1[Week]=WeekSel,"Yes","No")</f>
        <v>No</v>
      </c>
      <c r="B3175" s="15" t="str">
        <f>IF((Table1[StartDate]&gt;=Date.GraphMin)*(Table1[StartDate]&lt;=Date.GraphMax)=1,"Yes","No")</f>
        <v>No</v>
      </c>
      <c r="C3175" s="15" t="str">
        <f>IF(OR(Table1[[#This Row],[Site]]="FOOD MILLING",Table1[[#This Row],[Site]]="GODACO"), "No", "Yes")</f>
        <v>Yes</v>
      </c>
      <c r="D3175" s="40">
        <f>MAX(DATE(Table1[Year],1,1),DATE(Table1[Year],1,1)-WEEKDAY(DATE(Table1[Year],1,1),2)+(Table1[WeekNum]-1)*7+1)</f>
        <v>44585</v>
      </c>
      <c r="E3175" s="40">
        <f>MIN(DATE(Table1[Year]+1,1,0),DATE(Table1[Year],1,1)-WEEKDAY(DATE(Table1[Year],1,1),2)+Table1[WeekNum]*7)</f>
        <v>44591</v>
      </c>
      <c r="F3175" s="15">
        <v>2022</v>
      </c>
      <c r="G3175" s="15">
        <f t="shared" si="98"/>
        <v>1</v>
      </c>
      <c r="H3175" s="16">
        <v>5</v>
      </c>
      <c r="I3175" s="207" t="str">
        <f>"W" &amp;Table1[[#This Row],[WeekNum]]</f>
        <v>W5</v>
      </c>
      <c r="J3175" s="19" t="str">
        <f t="shared" si="99"/>
        <v>22-W05</v>
      </c>
      <c r="K3175" s="3" t="s">
        <v>547</v>
      </c>
      <c r="L3175" s="4"/>
      <c r="M3175" s="3" t="s">
        <v>72</v>
      </c>
      <c r="N3175" s="266" t="s">
        <v>370</v>
      </c>
      <c r="O3175" s="266" t="s">
        <v>403</v>
      </c>
      <c r="P3175" s="11" t="s">
        <v>410</v>
      </c>
      <c r="Q3175" s="11" t="s">
        <v>419</v>
      </c>
      <c r="R3175" s="3">
        <v>0</v>
      </c>
      <c r="S3175" s="3">
        <v>0</v>
      </c>
      <c r="T3175" s="206">
        <f>ABS(Table1[[#This Row],[Prod]]-Table1[[#This Row],[Planned]])</f>
        <v>0</v>
      </c>
      <c r="U3175" s="209">
        <f>IF(ABS(Table1[[#This Row],[Prod]]-Table1[[#This Row],[Planned]])&gt;Table1[[#This Row],[Planned]],0,IF(Table1[[#This Row],[Planned]]=0,0,1-ABS(Table1[[#This Row],[Prod]]-Table1[[#This Row],[Planned]])/Table1[[#This Row],[Planned]]))</f>
        <v>0</v>
      </c>
      <c r="V3175" s="6"/>
      <c r="W3175" s="11"/>
      <c r="X3175" s="27">
        <v>0</v>
      </c>
      <c r="Y3175" s="206">
        <f>Table1[[#This Row],[Prod]]</f>
        <v>0</v>
      </c>
      <c r="Z3175" s="206">
        <f>ABS(Table1[[#This Row],[Prod2]]-Table1[[#This Row],[Plan Revised]])</f>
        <v>0</v>
      </c>
      <c r="AA3175" s="209">
        <f>IF(ABS(Table1[[#This Row],[Prod2]]-Table1[[#This Row],[Plan Revised]])&gt;Table1[[#This Row],[Plan Revised]],0,IF(Table1[[#This Row],[Plan Revised]]=0,0,1-ABS(Table1[[#This Row],[Prod2]]-Table1[[#This Row],[Plan Revised]])/Table1[[#This Row],[Plan Revised]]))</f>
        <v>0</v>
      </c>
      <c r="AB3175" s="11"/>
      <c r="AC3175" s="30"/>
      <c r="AD3175"/>
      <c r="AF3175"/>
    </row>
    <row r="3176" spans="1:32">
      <c r="A3176" s="15" t="str">
        <f>IF(Table1[Week]=WeekSel,"Yes","No")</f>
        <v>No</v>
      </c>
      <c r="B3176" s="15" t="str">
        <f>IF((Table1[StartDate]&gt;=Date.GraphMin)*(Table1[StartDate]&lt;=Date.GraphMax)=1,"Yes","No")</f>
        <v>No</v>
      </c>
      <c r="C3176" s="15" t="str">
        <f>IF(OR(Table1[[#This Row],[Site]]="FOOD MILLING",Table1[[#This Row],[Site]]="GODACO"), "No", "Yes")</f>
        <v>Yes</v>
      </c>
      <c r="D3176" s="40">
        <f>MAX(DATE(Table1[Year],1,1),DATE(Table1[Year],1,1)-WEEKDAY(DATE(Table1[Year],1,1),2)+(Table1[WeekNum]-1)*7+1)</f>
        <v>44585</v>
      </c>
      <c r="E3176" s="40">
        <f>MIN(DATE(Table1[Year]+1,1,0),DATE(Table1[Year],1,1)-WEEKDAY(DATE(Table1[Year],1,1),2)+Table1[WeekNum]*7)</f>
        <v>44591</v>
      </c>
      <c r="F3176" s="15">
        <v>2022</v>
      </c>
      <c r="G3176" s="15">
        <f t="shared" si="98"/>
        <v>1</v>
      </c>
      <c r="H3176" s="16">
        <v>5</v>
      </c>
      <c r="I3176" s="207" t="str">
        <f>"W" &amp;Table1[[#This Row],[WeekNum]]</f>
        <v>W5</v>
      </c>
      <c r="J3176" s="19" t="str">
        <f t="shared" si="99"/>
        <v>22-W05</v>
      </c>
      <c r="K3176" s="3" t="s">
        <v>525</v>
      </c>
      <c r="L3176" s="4"/>
      <c r="M3176" s="3" t="s">
        <v>72</v>
      </c>
      <c r="N3176" s="266" t="s">
        <v>370</v>
      </c>
      <c r="O3176" s="266" t="s">
        <v>403</v>
      </c>
      <c r="P3176" s="11" t="s">
        <v>407</v>
      </c>
      <c r="Q3176" s="11" t="s">
        <v>419</v>
      </c>
      <c r="R3176" s="3">
        <v>0</v>
      </c>
      <c r="S3176" s="3">
        <v>0</v>
      </c>
      <c r="T3176" s="206">
        <f>ABS(Table1[[#This Row],[Prod]]-Table1[[#This Row],[Planned]])</f>
        <v>0</v>
      </c>
      <c r="U3176" s="209">
        <f>IF(ABS(Table1[[#This Row],[Prod]]-Table1[[#This Row],[Planned]])&gt;Table1[[#This Row],[Planned]],0,IF(Table1[[#This Row],[Planned]]=0,0,1-ABS(Table1[[#This Row],[Prod]]-Table1[[#This Row],[Planned]])/Table1[[#This Row],[Planned]]))</f>
        <v>0</v>
      </c>
      <c r="V3176" s="6"/>
      <c r="W3176" s="11"/>
      <c r="X3176" s="27">
        <v>0</v>
      </c>
      <c r="Y3176" s="206">
        <f>Table1[[#This Row],[Prod]]</f>
        <v>0</v>
      </c>
      <c r="Z3176" s="206">
        <f>ABS(Table1[[#This Row],[Prod2]]-Table1[[#This Row],[Plan Revised]])</f>
        <v>0</v>
      </c>
      <c r="AA3176" s="209">
        <f>IF(ABS(Table1[[#This Row],[Prod2]]-Table1[[#This Row],[Plan Revised]])&gt;Table1[[#This Row],[Plan Revised]],0,IF(Table1[[#This Row],[Plan Revised]]=0,0,1-ABS(Table1[[#This Row],[Prod2]]-Table1[[#This Row],[Plan Revised]])/Table1[[#This Row],[Plan Revised]]))</f>
        <v>0</v>
      </c>
      <c r="AB3176" s="11"/>
      <c r="AC3176" s="30"/>
      <c r="AD3176"/>
      <c r="AF3176"/>
    </row>
    <row r="3177" spans="1:32">
      <c r="A3177" s="15" t="str">
        <f>IF(Table1[Week]=WeekSel,"Yes","No")</f>
        <v>No</v>
      </c>
      <c r="B3177" s="15" t="str">
        <f>IF((Table1[StartDate]&gt;=Date.GraphMin)*(Table1[StartDate]&lt;=Date.GraphMax)=1,"Yes","No")</f>
        <v>No</v>
      </c>
      <c r="C3177" s="15" t="str">
        <f>IF(OR(Table1[[#This Row],[Site]]="FOOD MILLING",Table1[[#This Row],[Site]]="GODACO"), "No", "Yes")</f>
        <v>Yes</v>
      </c>
      <c r="D3177" s="40">
        <f>MAX(DATE(Table1[Year],1,1),DATE(Table1[Year],1,1)-WEEKDAY(DATE(Table1[Year],1,1),2)+(Table1[WeekNum]-1)*7+1)</f>
        <v>44585</v>
      </c>
      <c r="E3177" s="40">
        <f>MIN(DATE(Table1[Year]+1,1,0),DATE(Table1[Year],1,1)-WEEKDAY(DATE(Table1[Year],1,1),2)+Table1[WeekNum]*7)</f>
        <v>44591</v>
      </c>
      <c r="F3177" s="15">
        <v>2022</v>
      </c>
      <c r="G3177" s="15">
        <f t="shared" si="98"/>
        <v>1</v>
      </c>
      <c r="H3177" s="19">
        <v>5</v>
      </c>
      <c r="I3177" s="207" t="str">
        <f>"W" &amp;Table1[[#This Row],[WeekNum]]</f>
        <v>W5</v>
      </c>
      <c r="J3177" s="19" t="str">
        <f t="shared" si="99"/>
        <v>22-W05</v>
      </c>
      <c r="K3177" s="3" t="s">
        <v>524</v>
      </c>
      <c r="L3177" s="4"/>
      <c r="M3177" s="3" t="s">
        <v>72</v>
      </c>
      <c r="N3177" s="266" t="s">
        <v>370</v>
      </c>
      <c r="O3177" s="266" t="s">
        <v>403</v>
      </c>
      <c r="P3177" s="11" t="s">
        <v>407</v>
      </c>
      <c r="Q3177" s="11" t="s">
        <v>419</v>
      </c>
      <c r="R3177" s="3">
        <v>0</v>
      </c>
      <c r="S3177" s="3">
        <v>0</v>
      </c>
      <c r="T3177" s="206">
        <f>ABS(Table1[[#This Row],[Prod]]-Table1[[#This Row],[Planned]])</f>
        <v>0</v>
      </c>
      <c r="U3177" s="209">
        <f>IF(ABS(Table1[[#This Row],[Prod]]-Table1[[#This Row],[Planned]])&gt;Table1[[#This Row],[Planned]],0,IF(Table1[[#This Row],[Planned]]=0,0,1-ABS(Table1[[#This Row],[Prod]]-Table1[[#This Row],[Planned]])/Table1[[#This Row],[Planned]]))</f>
        <v>0</v>
      </c>
      <c r="V3177" s="6"/>
      <c r="W3177" s="11"/>
      <c r="X3177" s="27">
        <v>0</v>
      </c>
      <c r="Y3177" s="206">
        <f>Table1[[#This Row],[Prod]]</f>
        <v>0</v>
      </c>
      <c r="Z3177" s="206">
        <f>ABS(Table1[[#This Row],[Prod2]]-Table1[[#This Row],[Plan Revised]])</f>
        <v>0</v>
      </c>
      <c r="AA3177" s="209">
        <f>IF(ABS(Table1[[#This Row],[Prod2]]-Table1[[#This Row],[Plan Revised]])&gt;Table1[[#This Row],[Plan Revised]],0,IF(Table1[[#This Row],[Plan Revised]]=0,0,1-ABS(Table1[[#This Row],[Prod2]]-Table1[[#This Row],[Plan Revised]])/Table1[[#This Row],[Plan Revised]]))</f>
        <v>0</v>
      </c>
      <c r="AB3177" s="11"/>
      <c r="AC3177" s="30"/>
      <c r="AD3177"/>
      <c r="AF3177"/>
    </row>
    <row r="3178" spans="1:32">
      <c r="A3178" s="15" t="str">
        <f>IF(Table1[Week]=WeekSel,"Yes","No")</f>
        <v>No</v>
      </c>
      <c r="B3178" s="15" t="str">
        <f>IF((Table1[StartDate]&gt;=Date.GraphMin)*(Table1[StartDate]&lt;=Date.GraphMax)=1,"Yes","No")</f>
        <v>No</v>
      </c>
      <c r="C3178" s="15" t="str">
        <f>IF(OR(Table1[[#This Row],[Site]]="FOOD MILLING",Table1[[#This Row],[Site]]="GODACO"), "No", "Yes")</f>
        <v>Yes</v>
      </c>
      <c r="D3178" s="40">
        <f>MAX(DATE(Table1[Year],1,1),DATE(Table1[Year],1,1)-WEEKDAY(DATE(Table1[Year],1,1),2)+(Table1[WeekNum]-1)*7+1)</f>
        <v>44585</v>
      </c>
      <c r="E3178" s="40">
        <f>MIN(DATE(Table1[Year]+1,1,0),DATE(Table1[Year],1,1)-WEEKDAY(DATE(Table1[Year],1,1),2)+Table1[WeekNum]*7)</f>
        <v>44591</v>
      </c>
      <c r="F3178" s="15">
        <v>2022</v>
      </c>
      <c r="G3178" s="15">
        <f t="shared" si="98"/>
        <v>1</v>
      </c>
      <c r="H3178" s="16">
        <v>5</v>
      </c>
      <c r="I3178" s="207" t="str">
        <f>"W" &amp;Table1[[#This Row],[WeekNum]]</f>
        <v>W5</v>
      </c>
      <c r="J3178" s="19" t="str">
        <f t="shared" si="99"/>
        <v>22-W05</v>
      </c>
      <c r="K3178" s="3" t="s">
        <v>643</v>
      </c>
      <c r="L3178" s="4"/>
      <c r="M3178" s="3" t="s">
        <v>72</v>
      </c>
      <c r="N3178" s="266" t="s">
        <v>370</v>
      </c>
      <c r="O3178" s="266" t="s">
        <v>403</v>
      </c>
      <c r="P3178" s="11" t="s">
        <v>410</v>
      </c>
      <c r="Q3178" s="11" t="s">
        <v>419</v>
      </c>
      <c r="R3178" s="3">
        <v>0</v>
      </c>
      <c r="S3178" s="3">
        <v>0</v>
      </c>
      <c r="T3178" s="206">
        <f>ABS(Table1[[#This Row],[Prod]]-Table1[[#This Row],[Planned]])</f>
        <v>0</v>
      </c>
      <c r="U3178" s="209">
        <f>IF(ABS(Table1[[#This Row],[Prod]]-Table1[[#This Row],[Planned]])&gt;Table1[[#This Row],[Planned]],0,IF(Table1[[#This Row],[Planned]]=0,0,1-ABS(Table1[[#This Row],[Prod]]-Table1[[#This Row],[Planned]])/Table1[[#This Row],[Planned]]))</f>
        <v>0</v>
      </c>
      <c r="V3178" s="6"/>
      <c r="W3178" s="11"/>
      <c r="X3178" s="27">
        <v>0</v>
      </c>
      <c r="Y3178" s="206">
        <f>Table1[[#This Row],[Prod]]</f>
        <v>0</v>
      </c>
      <c r="Z3178" s="206">
        <f>ABS(Table1[[#This Row],[Prod2]]-Table1[[#This Row],[Plan Revised]])</f>
        <v>0</v>
      </c>
      <c r="AA3178" s="209">
        <f>IF(ABS(Table1[[#This Row],[Prod2]]-Table1[[#This Row],[Plan Revised]])&gt;Table1[[#This Row],[Plan Revised]],0,IF(Table1[[#This Row],[Plan Revised]]=0,0,1-ABS(Table1[[#This Row],[Prod2]]-Table1[[#This Row],[Plan Revised]])/Table1[[#This Row],[Plan Revised]]))</f>
        <v>0</v>
      </c>
      <c r="AB3178" s="11"/>
      <c r="AC3178" s="30"/>
      <c r="AD3178"/>
      <c r="AF3178"/>
    </row>
    <row r="3179" spans="1:32">
      <c r="A3179" s="15" t="str">
        <f>IF(Table1[Week]=WeekSel,"Yes","No")</f>
        <v>No</v>
      </c>
      <c r="B3179" s="15" t="str">
        <f>IF((Table1[StartDate]&gt;=Date.GraphMin)*(Table1[StartDate]&lt;=Date.GraphMax)=1,"Yes","No")</f>
        <v>No</v>
      </c>
      <c r="C3179" s="15" t="str">
        <f>IF(OR(Table1[[#This Row],[Site]]="FOOD MILLING",Table1[[#This Row],[Site]]="GODACO"), "No", "Yes")</f>
        <v>Yes</v>
      </c>
      <c r="D3179" s="40">
        <f>MAX(DATE(Table1[Year],1,1),DATE(Table1[Year],1,1)-WEEKDAY(DATE(Table1[Year],1,1),2)+(Table1[WeekNum]-1)*7+1)</f>
        <v>44585</v>
      </c>
      <c r="E3179" s="40">
        <f>MIN(DATE(Table1[Year]+1,1,0),DATE(Table1[Year],1,1)-WEEKDAY(DATE(Table1[Year],1,1),2)+Table1[WeekNum]*7)</f>
        <v>44591</v>
      </c>
      <c r="F3179" s="15">
        <v>2022</v>
      </c>
      <c r="G3179" s="15">
        <f t="shared" si="98"/>
        <v>1</v>
      </c>
      <c r="H3179" s="16">
        <v>5</v>
      </c>
      <c r="I3179" s="207" t="str">
        <f>"W" &amp;Table1[[#This Row],[WeekNum]]</f>
        <v>W5</v>
      </c>
      <c r="J3179" s="19" t="str">
        <f t="shared" si="99"/>
        <v>22-W05</v>
      </c>
      <c r="K3179" s="3" t="s">
        <v>26</v>
      </c>
      <c r="L3179" s="4"/>
      <c r="M3179" s="3" t="s">
        <v>77</v>
      </c>
      <c r="N3179" s="266" t="s">
        <v>370</v>
      </c>
      <c r="O3179" s="266" t="s">
        <v>403</v>
      </c>
      <c r="P3179" s="11" t="s">
        <v>410</v>
      </c>
      <c r="Q3179" s="11" t="s">
        <v>419</v>
      </c>
      <c r="R3179" s="3">
        <v>0</v>
      </c>
      <c r="S3179" s="3">
        <v>0</v>
      </c>
      <c r="T3179" s="206">
        <f>ABS(Table1[[#This Row],[Prod]]-Table1[[#This Row],[Planned]])</f>
        <v>0</v>
      </c>
      <c r="U3179" s="209">
        <f>IF(ABS(Table1[[#This Row],[Prod]]-Table1[[#This Row],[Planned]])&gt;Table1[[#This Row],[Planned]],0,IF(Table1[[#This Row],[Planned]]=0,0,1-ABS(Table1[[#This Row],[Prod]]-Table1[[#This Row],[Planned]])/Table1[[#This Row],[Planned]]))</f>
        <v>0</v>
      </c>
      <c r="V3179" s="6"/>
      <c r="W3179" s="11"/>
      <c r="X3179" s="27">
        <v>0</v>
      </c>
      <c r="Y3179" s="206">
        <f>Table1[[#This Row],[Prod]]</f>
        <v>0</v>
      </c>
      <c r="Z3179" s="206">
        <f>ABS(Table1[[#This Row],[Prod2]]-Table1[[#This Row],[Plan Revised]])</f>
        <v>0</v>
      </c>
      <c r="AA3179" s="209">
        <f>IF(ABS(Table1[[#This Row],[Prod2]]-Table1[[#This Row],[Plan Revised]])&gt;Table1[[#This Row],[Plan Revised]],0,IF(Table1[[#This Row],[Plan Revised]]=0,0,1-ABS(Table1[[#This Row],[Prod2]]-Table1[[#This Row],[Plan Revised]])/Table1[[#This Row],[Plan Revised]]))</f>
        <v>0</v>
      </c>
      <c r="AB3179" s="11"/>
      <c r="AC3179" s="30"/>
      <c r="AD3179"/>
      <c r="AF3179"/>
    </row>
    <row r="3180" spans="1:32">
      <c r="A3180" s="15" t="str">
        <f>IF(Table1[Week]=WeekSel,"Yes","No")</f>
        <v>No</v>
      </c>
      <c r="B3180" s="15" t="str">
        <f>IF((Table1[StartDate]&gt;=Date.GraphMin)*(Table1[StartDate]&lt;=Date.GraphMax)=1,"Yes","No")</f>
        <v>No</v>
      </c>
      <c r="C3180" s="15" t="str">
        <f>IF(OR(Table1[[#This Row],[Site]]="FOOD MILLING",Table1[[#This Row],[Site]]="GODACO"), "No", "Yes")</f>
        <v>Yes</v>
      </c>
      <c r="D3180" s="40">
        <f>MAX(DATE(Table1[Year],1,1),DATE(Table1[Year],1,1)-WEEKDAY(DATE(Table1[Year],1,1),2)+(Table1[WeekNum]-1)*7+1)</f>
        <v>44585</v>
      </c>
      <c r="E3180" s="40">
        <f>MIN(DATE(Table1[Year]+1,1,0),DATE(Table1[Year],1,1)-WEEKDAY(DATE(Table1[Year],1,1),2)+Table1[WeekNum]*7)</f>
        <v>44591</v>
      </c>
      <c r="F3180" s="15">
        <v>2022</v>
      </c>
      <c r="G3180" s="15">
        <f t="shared" si="98"/>
        <v>1</v>
      </c>
      <c r="H3180" s="16">
        <v>5</v>
      </c>
      <c r="I3180" s="207" t="str">
        <f>"W" &amp;Table1[[#This Row],[WeekNum]]</f>
        <v>W5</v>
      </c>
      <c r="J3180" s="19" t="str">
        <f t="shared" si="99"/>
        <v>22-W05</v>
      </c>
      <c r="K3180" s="3" t="s">
        <v>25</v>
      </c>
      <c r="L3180" s="4"/>
      <c r="M3180" s="3" t="s">
        <v>77</v>
      </c>
      <c r="N3180" s="266" t="s">
        <v>370</v>
      </c>
      <c r="O3180" s="266" t="s">
        <v>403</v>
      </c>
      <c r="P3180" s="11" t="s">
        <v>410</v>
      </c>
      <c r="Q3180" s="11" t="s">
        <v>419</v>
      </c>
      <c r="R3180" s="3">
        <v>0</v>
      </c>
      <c r="S3180" s="3">
        <v>0</v>
      </c>
      <c r="T3180" s="206">
        <f>ABS(Table1[[#This Row],[Prod]]-Table1[[#This Row],[Planned]])</f>
        <v>0</v>
      </c>
      <c r="U3180" s="209">
        <f>IF(ABS(Table1[[#This Row],[Prod]]-Table1[[#This Row],[Planned]])&gt;Table1[[#This Row],[Planned]],0,IF(Table1[[#This Row],[Planned]]=0,0,1-ABS(Table1[[#This Row],[Prod]]-Table1[[#This Row],[Planned]])/Table1[[#This Row],[Planned]]))</f>
        <v>0</v>
      </c>
      <c r="V3180" s="6"/>
      <c r="W3180" s="11"/>
      <c r="X3180" s="27">
        <v>0</v>
      </c>
      <c r="Y3180" s="206">
        <f>Table1[[#This Row],[Prod]]</f>
        <v>0</v>
      </c>
      <c r="Z3180" s="206">
        <f>ABS(Table1[[#This Row],[Prod2]]-Table1[[#This Row],[Plan Revised]])</f>
        <v>0</v>
      </c>
      <c r="AA3180" s="209">
        <f>IF(ABS(Table1[[#This Row],[Prod2]]-Table1[[#This Row],[Plan Revised]])&gt;Table1[[#This Row],[Plan Revised]],0,IF(Table1[[#This Row],[Plan Revised]]=0,0,1-ABS(Table1[[#This Row],[Prod2]]-Table1[[#This Row],[Plan Revised]])/Table1[[#This Row],[Plan Revised]]))</f>
        <v>0</v>
      </c>
      <c r="AB3180" s="11"/>
      <c r="AC3180" s="30"/>
      <c r="AD3180"/>
      <c r="AF3180"/>
    </row>
    <row r="3181" spans="1:32">
      <c r="A3181" s="15" t="str">
        <f>IF(Table1[Week]=WeekSel,"Yes","No")</f>
        <v>No</v>
      </c>
      <c r="B3181" s="15" t="str">
        <f>IF((Table1[StartDate]&gt;=Date.GraphMin)*(Table1[StartDate]&lt;=Date.GraphMax)=1,"Yes","No")</f>
        <v>No</v>
      </c>
      <c r="C3181" s="15" t="str">
        <f>IF(OR(Table1[[#This Row],[Site]]="FOOD MILLING",Table1[[#This Row],[Site]]="GODACO"), "No", "Yes")</f>
        <v>Yes</v>
      </c>
      <c r="D3181" s="40">
        <f>MAX(DATE(Table1[Year],1,1),DATE(Table1[Year],1,1)-WEEKDAY(DATE(Table1[Year],1,1),2)+(Table1[WeekNum]-1)*7+1)</f>
        <v>44585</v>
      </c>
      <c r="E3181" s="40">
        <f>MIN(DATE(Table1[Year]+1,1,0),DATE(Table1[Year],1,1)-WEEKDAY(DATE(Table1[Year],1,1),2)+Table1[WeekNum]*7)</f>
        <v>44591</v>
      </c>
      <c r="F3181" s="15">
        <v>2022</v>
      </c>
      <c r="G3181" s="15">
        <f t="shared" si="98"/>
        <v>1</v>
      </c>
      <c r="H3181" s="16">
        <v>5</v>
      </c>
      <c r="I3181" s="207" t="str">
        <f>"W" &amp;Table1[[#This Row],[WeekNum]]</f>
        <v>W5</v>
      </c>
      <c r="J3181" s="19" t="str">
        <f t="shared" si="99"/>
        <v>22-W05</v>
      </c>
      <c r="K3181" s="3" t="s">
        <v>28</v>
      </c>
      <c r="L3181" s="4"/>
      <c r="M3181" s="3" t="s">
        <v>77</v>
      </c>
      <c r="N3181" s="266" t="s">
        <v>370</v>
      </c>
      <c r="O3181" s="266" t="s">
        <v>403</v>
      </c>
      <c r="P3181" s="11" t="s">
        <v>410</v>
      </c>
      <c r="Q3181" s="11" t="s">
        <v>419</v>
      </c>
      <c r="R3181" s="3">
        <v>0</v>
      </c>
      <c r="S3181" s="3">
        <v>0</v>
      </c>
      <c r="T3181" s="206">
        <f>ABS(Table1[[#This Row],[Prod]]-Table1[[#This Row],[Planned]])</f>
        <v>0</v>
      </c>
      <c r="U3181" s="209">
        <f>IF(ABS(Table1[[#This Row],[Prod]]-Table1[[#This Row],[Planned]])&gt;Table1[[#This Row],[Planned]],0,IF(Table1[[#This Row],[Planned]]=0,0,1-ABS(Table1[[#This Row],[Prod]]-Table1[[#This Row],[Planned]])/Table1[[#This Row],[Planned]]))</f>
        <v>0</v>
      </c>
      <c r="V3181" s="6"/>
      <c r="W3181" s="11"/>
      <c r="X3181" s="27">
        <v>0</v>
      </c>
      <c r="Y3181" s="206">
        <f>Table1[[#This Row],[Prod]]</f>
        <v>0</v>
      </c>
      <c r="Z3181" s="206">
        <f>ABS(Table1[[#This Row],[Prod2]]-Table1[[#This Row],[Plan Revised]])</f>
        <v>0</v>
      </c>
      <c r="AA3181" s="209">
        <f>IF(ABS(Table1[[#This Row],[Prod2]]-Table1[[#This Row],[Plan Revised]])&gt;Table1[[#This Row],[Plan Revised]],0,IF(Table1[[#This Row],[Plan Revised]]=0,0,1-ABS(Table1[[#This Row],[Prod2]]-Table1[[#This Row],[Plan Revised]])/Table1[[#This Row],[Plan Revised]]))</f>
        <v>0</v>
      </c>
      <c r="AB3181" s="11"/>
      <c r="AC3181" s="30"/>
      <c r="AD3181"/>
      <c r="AF3181"/>
    </row>
    <row r="3182" spans="1:32">
      <c r="A3182" s="15" t="str">
        <f>IF(Table1[Week]=WeekSel,"Yes","No")</f>
        <v>No</v>
      </c>
      <c r="B3182" s="15" t="str">
        <f>IF((Table1[StartDate]&gt;=Date.GraphMin)*(Table1[StartDate]&lt;=Date.GraphMax)=1,"Yes","No")</f>
        <v>No</v>
      </c>
      <c r="C3182" s="15" t="str">
        <f>IF(OR(Table1[[#This Row],[Site]]="FOOD MILLING",Table1[[#This Row],[Site]]="GODACO"), "No", "Yes")</f>
        <v>Yes</v>
      </c>
      <c r="D3182" s="40">
        <f>MAX(DATE(Table1[Year],1,1),DATE(Table1[Year],1,1)-WEEKDAY(DATE(Table1[Year],1,1),2)+(Table1[WeekNum]-1)*7+1)</f>
        <v>44585</v>
      </c>
      <c r="E3182" s="40">
        <f>MIN(DATE(Table1[Year]+1,1,0),DATE(Table1[Year],1,1)-WEEKDAY(DATE(Table1[Year],1,1),2)+Table1[WeekNum]*7)</f>
        <v>44591</v>
      </c>
      <c r="F3182" s="15">
        <v>2022</v>
      </c>
      <c r="G3182" s="15">
        <f t="shared" si="98"/>
        <v>1</v>
      </c>
      <c r="H3182" s="16">
        <v>5</v>
      </c>
      <c r="I3182" s="207" t="str">
        <f>"W" &amp;Table1[[#This Row],[WeekNum]]</f>
        <v>W5</v>
      </c>
      <c r="J3182" s="19" t="str">
        <f t="shared" si="99"/>
        <v>22-W05</v>
      </c>
      <c r="K3182" s="3" t="s">
        <v>27</v>
      </c>
      <c r="L3182" s="4"/>
      <c r="M3182" s="3" t="s">
        <v>77</v>
      </c>
      <c r="N3182" s="266" t="s">
        <v>370</v>
      </c>
      <c r="O3182" s="266" t="s">
        <v>403</v>
      </c>
      <c r="P3182" s="11" t="s">
        <v>410</v>
      </c>
      <c r="Q3182" s="11" t="s">
        <v>419</v>
      </c>
      <c r="R3182" s="3">
        <v>0</v>
      </c>
      <c r="S3182" s="3">
        <v>0</v>
      </c>
      <c r="T3182" s="206">
        <f>ABS(Table1[[#This Row],[Prod]]-Table1[[#This Row],[Planned]])</f>
        <v>0</v>
      </c>
      <c r="U3182" s="209">
        <f>IF(ABS(Table1[[#This Row],[Prod]]-Table1[[#This Row],[Planned]])&gt;Table1[[#This Row],[Planned]],0,IF(Table1[[#This Row],[Planned]]=0,0,1-ABS(Table1[[#This Row],[Prod]]-Table1[[#This Row],[Planned]])/Table1[[#This Row],[Planned]]))</f>
        <v>0</v>
      </c>
      <c r="V3182" s="6"/>
      <c r="W3182" s="11"/>
      <c r="X3182" s="27">
        <v>0</v>
      </c>
      <c r="Y3182" s="206">
        <f>Table1[[#This Row],[Prod]]</f>
        <v>0</v>
      </c>
      <c r="Z3182" s="206">
        <f>ABS(Table1[[#This Row],[Prod2]]-Table1[[#This Row],[Plan Revised]])</f>
        <v>0</v>
      </c>
      <c r="AA3182" s="209">
        <f>IF(ABS(Table1[[#This Row],[Prod2]]-Table1[[#This Row],[Plan Revised]])&gt;Table1[[#This Row],[Plan Revised]],0,IF(Table1[[#This Row],[Plan Revised]]=0,0,1-ABS(Table1[[#This Row],[Prod2]]-Table1[[#This Row],[Plan Revised]])/Table1[[#This Row],[Plan Revised]]))</f>
        <v>0</v>
      </c>
      <c r="AB3182" s="11"/>
      <c r="AC3182" s="30"/>
      <c r="AD3182"/>
      <c r="AF3182"/>
    </row>
    <row r="3183" spans="1:32">
      <c r="A3183" s="15" t="str">
        <f>IF(Table1[Week]=WeekSel,"Yes","No")</f>
        <v>No</v>
      </c>
      <c r="B3183" s="15" t="str">
        <f>IF((Table1[StartDate]&gt;=Date.GraphMin)*(Table1[StartDate]&lt;=Date.GraphMax)=1,"Yes","No")</f>
        <v>No</v>
      </c>
      <c r="C3183" s="15" t="str">
        <f>IF(OR(Table1[[#This Row],[Site]]="FOOD MILLING",Table1[[#This Row],[Site]]="GODACO"), "No", "Yes")</f>
        <v>Yes</v>
      </c>
      <c r="D3183" s="40">
        <f>MAX(DATE(Table1[Year],1,1),DATE(Table1[Year],1,1)-WEEKDAY(DATE(Table1[Year],1,1),2)+(Table1[WeekNum]-1)*7+1)</f>
        <v>44585</v>
      </c>
      <c r="E3183" s="40">
        <f>MIN(DATE(Table1[Year]+1,1,0),DATE(Table1[Year],1,1)-WEEKDAY(DATE(Table1[Year],1,1),2)+Table1[WeekNum]*7)</f>
        <v>44591</v>
      </c>
      <c r="F3183" s="15">
        <v>2022</v>
      </c>
      <c r="G3183" s="15">
        <f t="shared" si="98"/>
        <v>1</v>
      </c>
      <c r="H3183" s="16">
        <v>5</v>
      </c>
      <c r="I3183" s="207" t="str">
        <f>"W" &amp;Table1[[#This Row],[WeekNum]]</f>
        <v>W5</v>
      </c>
      <c r="J3183" s="19" t="str">
        <f t="shared" si="99"/>
        <v>22-W05</v>
      </c>
      <c r="K3183" s="3" t="s">
        <v>713</v>
      </c>
      <c r="L3183" s="4"/>
      <c r="M3183" s="3" t="s">
        <v>72</v>
      </c>
      <c r="N3183" s="266" t="s">
        <v>370</v>
      </c>
      <c r="O3183" s="266" t="s">
        <v>403</v>
      </c>
      <c r="P3183" s="11" t="s">
        <v>407</v>
      </c>
      <c r="Q3183" s="11" t="s">
        <v>421</v>
      </c>
      <c r="R3183" s="3">
        <v>0</v>
      </c>
      <c r="S3183" s="3">
        <v>0</v>
      </c>
      <c r="T3183" s="206">
        <f>ABS(Table1[[#This Row],[Prod]]-Table1[[#This Row],[Planned]])</f>
        <v>0</v>
      </c>
      <c r="U3183" s="209">
        <f>IF(ABS(Table1[[#This Row],[Prod]]-Table1[[#This Row],[Planned]])&gt;Table1[[#This Row],[Planned]],0,IF(Table1[[#This Row],[Planned]]=0,0,1-ABS(Table1[[#This Row],[Prod]]-Table1[[#This Row],[Planned]])/Table1[[#This Row],[Planned]]))</f>
        <v>0</v>
      </c>
      <c r="V3183" s="6"/>
      <c r="W3183" s="11"/>
      <c r="X3183" s="27">
        <v>0</v>
      </c>
      <c r="Y3183" s="206">
        <f>Table1[[#This Row],[Prod]]</f>
        <v>0</v>
      </c>
      <c r="Z3183" s="206">
        <f>ABS(Table1[[#This Row],[Prod2]]-Table1[[#This Row],[Plan Revised]])</f>
        <v>0</v>
      </c>
      <c r="AA3183" s="209">
        <f>IF(ABS(Table1[[#This Row],[Prod2]]-Table1[[#This Row],[Plan Revised]])&gt;Table1[[#This Row],[Plan Revised]],0,IF(Table1[[#This Row],[Plan Revised]]=0,0,1-ABS(Table1[[#This Row],[Prod2]]-Table1[[#This Row],[Plan Revised]])/Table1[[#This Row],[Plan Revised]]))</f>
        <v>0</v>
      </c>
      <c r="AB3183" s="11"/>
      <c r="AC3183" s="30"/>
      <c r="AD3183"/>
      <c r="AF3183"/>
    </row>
    <row r="3184" spans="1:32">
      <c r="A3184" s="15" t="str">
        <f>IF(Table1[Week]=WeekSel,"Yes","No")</f>
        <v>No</v>
      </c>
      <c r="B3184" s="15" t="str">
        <f>IF((Table1[StartDate]&gt;=Date.GraphMin)*(Table1[StartDate]&lt;=Date.GraphMax)=1,"Yes","No")</f>
        <v>No</v>
      </c>
      <c r="C3184" s="15" t="str">
        <f>IF(OR(Table1[[#This Row],[Site]]="FOOD MILLING",Table1[[#This Row],[Site]]="GODACO"), "No", "Yes")</f>
        <v>Yes</v>
      </c>
      <c r="D3184" s="40">
        <f>MAX(DATE(Table1[Year],1,1),DATE(Table1[Year],1,1)-WEEKDAY(DATE(Table1[Year],1,1),2)+(Table1[WeekNum]-1)*7+1)</f>
        <v>44585</v>
      </c>
      <c r="E3184" s="40">
        <f>MIN(DATE(Table1[Year]+1,1,0),DATE(Table1[Year],1,1)-WEEKDAY(DATE(Table1[Year],1,1),2)+Table1[WeekNum]*7)</f>
        <v>44591</v>
      </c>
      <c r="F3184" s="15">
        <v>2022</v>
      </c>
      <c r="G3184" s="15">
        <f t="shared" si="98"/>
        <v>1</v>
      </c>
      <c r="H3184" s="16">
        <v>5</v>
      </c>
      <c r="I3184" s="207" t="str">
        <f>"W" &amp;Table1[[#This Row],[WeekNum]]</f>
        <v>W5</v>
      </c>
      <c r="J3184" s="19" t="str">
        <f t="shared" si="99"/>
        <v>22-W05</v>
      </c>
      <c r="K3184" s="3" t="s">
        <v>714</v>
      </c>
      <c r="L3184" s="4"/>
      <c r="M3184" s="3" t="s">
        <v>72</v>
      </c>
      <c r="N3184" s="266" t="s">
        <v>370</v>
      </c>
      <c r="O3184" s="266" t="s">
        <v>403</v>
      </c>
      <c r="P3184" s="11" t="s">
        <v>407</v>
      </c>
      <c r="Q3184" s="11" t="s">
        <v>421</v>
      </c>
      <c r="R3184" s="3">
        <v>0</v>
      </c>
      <c r="S3184" s="3">
        <v>0</v>
      </c>
      <c r="T3184" s="206">
        <f>ABS(Table1[[#This Row],[Prod]]-Table1[[#This Row],[Planned]])</f>
        <v>0</v>
      </c>
      <c r="U3184" s="209">
        <f>IF(ABS(Table1[[#This Row],[Prod]]-Table1[[#This Row],[Planned]])&gt;Table1[[#This Row],[Planned]],0,IF(Table1[[#This Row],[Planned]]=0,0,1-ABS(Table1[[#This Row],[Prod]]-Table1[[#This Row],[Planned]])/Table1[[#This Row],[Planned]]))</f>
        <v>0</v>
      </c>
      <c r="V3184" s="6"/>
      <c r="W3184" s="11"/>
      <c r="X3184" s="27">
        <v>0</v>
      </c>
      <c r="Y3184" s="206">
        <f>Table1[[#This Row],[Prod]]</f>
        <v>0</v>
      </c>
      <c r="Z3184" s="206">
        <f>ABS(Table1[[#This Row],[Prod2]]-Table1[[#This Row],[Plan Revised]])</f>
        <v>0</v>
      </c>
      <c r="AA3184" s="209">
        <f>IF(ABS(Table1[[#This Row],[Prod2]]-Table1[[#This Row],[Plan Revised]])&gt;Table1[[#This Row],[Plan Revised]],0,IF(Table1[[#This Row],[Plan Revised]]=0,0,1-ABS(Table1[[#This Row],[Prod2]]-Table1[[#This Row],[Plan Revised]])/Table1[[#This Row],[Plan Revised]]))</f>
        <v>0</v>
      </c>
      <c r="AB3184" s="11"/>
      <c r="AC3184" s="30"/>
      <c r="AD3184"/>
      <c r="AF3184"/>
    </row>
    <row r="3185" spans="1:32">
      <c r="A3185" s="15" t="str">
        <f>IF(Table1[Week]=WeekSel,"Yes","No")</f>
        <v>No</v>
      </c>
      <c r="B3185" s="15" t="str">
        <f>IF((Table1[StartDate]&gt;=Date.GraphMin)*(Table1[StartDate]&lt;=Date.GraphMax)=1,"Yes","No")</f>
        <v>No</v>
      </c>
      <c r="C3185" s="15" t="str">
        <f>IF(OR(Table1[[#This Row],[Site]]="FOOD MILLING",Table1[[#This Row],[Site]]="GODACO"), "No", "Yes")</f>
        <v>Yes</v>
      </c>
      <c r="D3185" s="40">
        <f>MAX(DATE(Table1[Year],1,1),DATE(Table1[Year],1,1)-WEEKDAY(DATE(Table1[Year],1,1),2)+(Table1[WeekNum]-1)*7+1)</f>
        <v>44585</v>
      </c>
      <c r="E3185" s="40">
        <f>MIN(DATE(Table1[Year]+1,1,0),DATE(Table1[Year],1,1)-WEEKDAY(DATE(Table1[Year],1,1),2)+Table1[WeekNum]*7)</f>
        <v>44591</v>
      </c>
      <c r="F3185" s="15">
        <v>2022</v>
      </c>
      <c r="G3185" s="15">
        <f t="shared" si="98"/>
        <v>1</v>
      </c>
      <c r="H3185" s="16">
        <v>5</v>
      </c>
      <c r="I3185" s="207" t="str">
        <f>"W" &amp;Table1[[#This Row],[WeekNum]]</f>
        <v>W5</v>
      </c>
      <c r="J3185" s="19" t="str">
        <f t="shared" si="99"/>
        <v>22-W05</v>
      </c>
      <c r="K3185" s="3" t="s">
        <v>715</v>
      </c>
      <c r="L3185" s="4"/>
      <c r="M3185" s="3" t="s">
        <v>72</v>
      </c>
      <c r="N3185" s="266" t="s">
        <v>370</v>
      </c>
      <c r="O3185" s="266" t="s">
        <v>403</v>
      </c>
      <c r="P3185" s="11" t="s">
        <v>407</v>
      </c>
      <c r="Q3185" s="11" t="s">
        <v>421</v>
      </c>
      <c r="R3185" s="3">
        <v>0</v>
      </c>
      <c r="S3185" s="3">
        <v>0</v>
      </c>
      <c r="T3185" s="206">
        <f>ABS(Table1[[#This Row],[Prod]]-Table1[[#This Row],[Planned]])</f>
        <v>0</v>
      </c>
      <c r="U3185" s="209">
        <f>IF(ABS(Table1[[#This Row],[Prod]]-Table1[[#This Row],[Planned]])&gt;Table1[[#This Row],[Planned]],0,IF(Table1[[#This Row],[Planned]]=0,0,1-ABS(Table1[[#This Row],[Prod]]-Table1[[#This Row],[Planned]])/Table1[[#This Row],[Planned]]))</f>
        <v>0</v>
      </c>
      <c r="V3185" s="6"/>
      <c r="W3185" s="11"/>
      <c r="X3185" s="27">
        <v>0</v>
      </c>
      <c r="Y3185" s="206">
        <f>Table1[[#This Row],[Prod]]</f>
        <v>0</v>
      </c>
      <c r="Z3185" s="206">
        <f>ABS(Table1[[#This Row],[Prod2]]-Table1[[#This Row],[Plan Revised]])</f>
        <v>0</v>
      </c>
      <c r="AA3185" s="209">
        <f>IF(ABS(Table1[[#This Row],[Prod2]]-Table1[[#This Row],[Plan Revised]])&gt;Table1[[#This Row],[Plan Revised]],0,IF(Table1[[#This Row],[Plan Revised]]=0,0,1-ABS(Table1[[#This Row],[Prod2]]-Table1[[#This Row],[Plan Revised]])/Table1[[#This Row],[Plan Revised]]))</f>
        <v>0</v>
      </c>
      <c r="AB3185" s="11"/>
      <c r="AC3185" s="30"/>
      <c r="AD3185"/>
      <c r="AF3185"/>
    </row>
    <row r="3186" spans="1:32">
      <c r="A3186" s="15" t="str">
        <f>IF(Table1[Week]=WeekSel,"Yes","No")</f>
        <v>No</v>
      </c>
      <c r="B3186" s="15" t="str">
        <f>IF((Table1[StartDate]&gt;=Date.GraphMin)*(Table1[StartDate]&lt;=Date.GraphMax)=1,"Yes","No")</f>
        <v>No</v>
      </c>
      <c r="C3186" s="15" t="str">
        <f>IF(OR(Table1[[#This Row],[Site]]="FOOD MILLING",Table1[[#This Row],[Site]]="GODACO"), "No", "Yes")</f>
        <v>Yes</v>
      </c>
      <c r="D3186" s="40">
        <f>MAX(DATE(Table1[Year],1,1),DATE(Table1[Year],1,1)-WEEKDAY(DATE(Table1[Year],1,1),2)+(Table1[WeekNum]-1)*7+1)</f>
        <v>44585</v>
      </c>
      <c r="E3186" s="40">
        <f>MIN(DATE(Table1[Year]+1,1,0),DATE(Table1[Year],1,1)-WEEKDAY(DATE(Table1[Year],1,1),2)+Table1[WeekNum]*7)</f>
        <v>44591</v>
      </c>
      <c r="F3186" s="15">
        <v>2022</v>
      </c>
      <c r="G3186" s="15">
        <f t="shared" si="98"/>
        <v>1</v>
      </c>
      <c r="H3186" s="16">
        <v>5</v>
      </c>
      <c r="I3186" s="207" t="str">
        <f>"W" &amp;Table1[[#This Row],[WeekNum]]</f>
        <v>W5</v>
      </c>
      <c r="J3186" s="19" t="str">
        <f t="shared" si="99"/>
        <v>22-W05</v>
      </c>
      <c r="K3186" s="3" t="s">
        <v>716</v>
      </c>
      <c r="L3186" s="4"/>
      <c r="M3186" s="3" t="s">
        <v>72</v>
      </c>
      <c r="N3186" s="4" t="s">
        <v>45</v>
      </c>
      <c r="O3186" s="266" t="s">
        <v>384</v>
      </c>
      <c r="P3186" s="11" t="s">
        <v>408</v>
      </c>
      <c r="Q3186" s="11" t="s">
        <v>421</v>
      </c>
      <c r="R3186" s="3">
        <v>300</v>
      </c>
      <c r="S3186" s="3">
        <v>0</v>
      </c>
      <c r="T3186" s="206">
        <f>ABS(Table1[[#This Row],[Prod]]-Table1[[#This Row],[Planned]])</f>
        <v>300</v>
      </c>
      <c r="U3186" s="209">
        <f>IF(ABS(Table1[[#This Row],[Prod]]-Table1[[#This Row],[Planned]])&gt;Table1[[#This Row],[Planned]],0,IF(Table1[[#This Row],[Planned]]=0,0,1-ABS(Table1[[#This Row],[Prod]]-Table1[[#This Row],[Planned]])/Table1[[#This Row],[Planned]]))</f>
        <v>0</v>
      </c>
      <c r="V3186" s="6"/>
      <c r="W3186" s="11"/>
      <c r="X3186" s="27">
        <v>300</v>
      </c>
      <c r="Y3186" s="206">
        <f>Table1[[#This Row],[Prod]]</f>
        <v>0</v>
      </c>
      <c r="Z3186" s="206">
        <f>ABS(Table1[[#This Row],[Prod2]]-Table1[[#This Row],[Plan Revised]])</f>
        <v>300</v>
      </c>
      <c r="AA3186" s="209">
        <f>IF(ABS(Table1[[#This Row],[Prod2]]-Table1[[#This Row],[Plan Revised]])&gt;Table1[[#This Row],[Plan Revised]],0,IF(Table1[[#This Row],[Plan Revised]]=0,0,1-ABS(Table1[[#This Row],[Prod2]]-Table1[[#This Row],[Plan Revised]])/Table1[[#This Row],[Plan Revised]]))</f>
        <v>0</v>
      </c>
      <c r="AB3186" s="11"/>
      <c r="AC3186" s="30"/>
      <c r="AD3186"/>
      <c r="AF3186"/>
    </row>
    <row r="3187" spans="1:32">
      <c r="A3187" s="15" t="str">
        <f>IF(Table1[Week]=WeekSel,"Yes","No")</f>
        <v>No</v>
      </c>
      <c r="B3187" s="15" t="str">
        <f>IF((Table1[StartDate]&gt;=Date.GraphMin)*(Table1[StartDate]&lt;=Date.GraphMax)=1,"Yes","No")</f>
        <v>No</v>
      </c>
      <c r="C3187" s="15" t="str">
        <f>IF(OR(Table1[[#This Row],[Site]]="FOOD MILLING",Table1[[#This Row],[Site]]="GODACO"), "No", "Yes")</f>
        <v>Yes</v>
      </c>
      <c r="D3187" s="40">
        <f>MAX(DATE(Table1[Year],1,1),DATE(Table1[Year],1,1)-WEEKDAY(DATE(Table1[Year],1,1),2)+(Table1[WeekNum]-1)*7+1)</f>
        <v>44585</v>
      </c>
      <c r="E3187" s="40">
        <f>MIN(DATE(Table1[Year]+1,1,0),DATE(Table1[Year],1,1)-WEEKDAY(DATE(Table1[Year],1,1),2)+Table1[WeekNum]*7)</f>
        <v>44591</v>
      </c>
      <c r="F3187" s="15">
        <v>2022</v>
      </c>
      <c r="G3187" s="15">
        <f t="shared" si="98"/>
        <v>1</v>
      </c>
      <c r="H3187" s="16">
        <v>5</v>
      </c>
      <c r="I3187" s="207" t="str">
        <f>"W" &amp;Table1[[#This Row],[WeekNum]]</f>
        <v>W5</v>
      </c>
      <c r="J3187" s="19" t="str">
        <f t="shared" si="99"/>
        <v>22-W05</v>
      </c>
      <c r="K3187" s="3" t="s">
        <v>717</v>
      </c>
      <c r="L3187" s="4"/>
      <c r="M3187" s="3" t="s">
        <v>72</v>
      </c>
      <c r="N3187" s="4" t="s">
        <v>45</v>
      </c>
      <c r="O3187" s="266" t="s">
        <v>384</v>
      </c>
      <c r="P3187" s="11" t="s">
        <v>408</v>
      </c>
      <c r="Q3187" s="11" t="s">
        <v>421</v>
      </c>
      <c r="R3187" s="3">
        <v>1200</v>
      </c>
      <c r="S3187" s="3">
        <v>1257.5999999999999</v>
      </c>
      <c r="T3187" s="206">
        <f>ABS(Table1[[#This Row],[Prod]]-Table1[[#This Row],[Planned]])</f>
        <v>57.599999999999909</v>
      </c>
      <c r="U3187" s="209">
        <f>IF(ABS(Table1[[#This Row],[Prod]]-Table1[[#This Row],[Planned]])&gt;Table1[[#This Row],[Planned]],0,IF(Table1[[#This Row],[Planned]]=0,0,1-ABS(Table1[[#This Row],[Prod]]-Table1[[#This Row],[Planned]])/Table1[[#This Row],[Planned]]))</f>
        <v>0.95200000000000007</v>
      </c>
      <c r="V3187" s="6"/>
      <c r="W3187" s="11"/>
      <c r="X3187" s="27">
        <v>1200</v>
      </c>
      <c r="Y3187" s="206">
        <f>Table1[[#This Row],[Prod]]</f>
        <v>1257.5999999999999</v>
      </c>
      <c r="Z3187" s="206">
        <f>ABS(Table1[[#This Row],[Prod2]]-Table1[[#This Row],[Plan Revised]])</f>
        <v>57.599999999999909</v>
      </c>
      <c r="AA3187" s="209">
        <f>IF(ABS(Table1[[#This Row],[Prod2]]-Table1[[#This Row],[Plan Revised]])&gt;Table1[[#This Row],[Plan Revised]],0,IF(Table1[[#This Row],[Plan Revised]]=0,0,1-ABS(Table1[[#This Row],[Prod2]]-Table1[[#This Row],[Plan Revised]])/Table1[[#This Row],[Plan Revised]]))</f>
        <v>0.95200000000000007</v>
      </c>
      <c r="AB3187" s="11"/>
      <c r="AC3187" s="30"/>
      <c r="AD3187"/>
      <c r="AF3187"/>
    </row>
    <row r="3188" spans="1:32">
      <c r="A3188" s="15" t="str">
        <f>IF(Table1[Week]=WeekSel,"Yes","No")</f>
        <v>No</v>
      </c>
      <c r="B3188" s="15" t="str">
        <f>IF((Table1[StartDate]&gt;=Date.GraphMin)*(Table1[StartDate]&lt;=Date.GraphMax)=1,"Yes","No")</f>
        <v>No</v>
      </c>
      <c r="C3188" s="15" t="str">
        <f>IF(OR(Table1[[#This Row],[Site]]="FOOD MILLING",Table1[[#This Row],[Site]]="GODACO"), "No", "Yes")</f>
        <v>Yes</v>
      </c>
      <c r="D3188" s="40">
        <f>MAX(DATE(Table1[Year],1,1),DATE(Table1[Year],1,1)-WEEKDAY(DATE(Table1[Year],1,1),2)+(Table1[WeekNum]-1)*7+1)</f>
        <v>44585</v>
      </c>
      <c r="E3188" s="40">
        <f>MIN(DATE(Table1[Year]+1,1,0),DATE(Table1[Year],1,1)-WEEKDAY(DATE(Table1[Year],1,1),2)+Table1[WeekNum]*7)</f>
        <v>44591</v>
      </c>
      <c r="F3188" s="15">
        <v>2022</v>
      </c>
      <c r="G3188" s="15">
        <f t="shared" si="98"/>
        <v>1</v>
      </c>
      <c r="H3188" s="16">
        <v>5</v>
      </c>
      <c r="I3188" s="207" t="str">
        <f>"W" &amp;Table1[[#This Row],[WeekNum]]</f>
        <v>W5</v>
      </c>
      <c r="J3188" s="19" t="str">
        <f t="shared" si="99"/>
        <v>22-W05</v>
      </c>
      <c r="K3188" s="3" t="s">
        <v>724</v>
      </c>
      <c r="L3188" s="4"/>
      <c r="M3188" s="3" t="s">
        <v>72</v>
      </c>
      <c r="N3188" s="4" t="s">
        <v>45</v>
      </c>
      <c r="O3188" s="266" t="s">
        <v>384</v>
      </c>
      <c r="P3188" s="11" t="s">
        <v>410</v>
      </c>
      <c r="Q3188" s="11" t="s">
        <v>421</v>
      </c>
      <c r="R3188" s="3">
        <v>0</v>
      </c>
      <c r="S3188" s="3">
        <v>0</v>
      </c>
      <c r="T3188" s="206">
        <f>ABS(Table1[[#This Row],[Prod]]-Table1[[#This Row],[Planned]])</f>
        <v>0</v>
      </c>
      <c r="U3188" s="209">
        <f>IF(ABS(Table1[[#This Row],[Prod]]-Table1[[#This Row],[Planned]])&gt;Table1[[#This Row],[Planned]],0,IF(Table1[[#This Row],[Planned]]=0,0,1-ABS(Table1[[#This Row],[Prod]]-Table1[[#This Row],[Planned]])/Table1[[#This Row],[Planned]]))</f>
        <v>0</v>
      </c>
      <c r="V3188" s="6"/>
      <c r="W3188" s="11"/>
      <c r="X3188" s="27">
        <v>0</v>
      </c>
      <c r="Y3188" s="206">
        <f>Table1[[#This Row],[Prod]]</f>
        <v>0</v>
      </c>
      <c r="Z3188" s="206">
        <f>ABS(Table1[[#This Row],[Prod2]]-Table1[[#This Row],[Plan Revised]])</f>
        <v>0</v>
      </c>
      <c r="AA3188" s="209">
        <f>IF(ABS(Table1[[#This Row],[Prod2]]-Table1[[#This Row],[Plan Revised]])&gt;Table1[[#This Row],[Plan Revised]],0,IF(Table1[[#This Row],[Plan Revised]]=0,0,1-ABS(Table1[[#This Row],[Prod2]]-Table1[[#This Row],[Plan Revised]])/Table1[[#This Row],[Plan Revised]]))</f>
        <v>0</v>
      </c>
      <c r="AB3188" s="11"/>
      <c r="AC3188" s="30"/>
      <c r="AD3188"/>
      <c r="AF3188"/>
    </row>
    <row r="3189" spans="1:32">
      <c r="A3189" s="15" t="str">
        <f>IF(Table1[Week]=WeekSel,"Yes","No")</f>
        <v>No</v>
      </c>
      <c r="B3189" s="15" t="str">
        <f>IF((Table1[StartDate]&gt;=Date.GraphMin)*(Table1[StartDate]&lt;=Date.GraphMax)=1,"Yes","No")</f>
        <v>No</v>
      </c>
      <c r="C3189" s="15" t="str">
        <f>IF(OR(Table1[[#This Row],[Site]]="FOOD MILLING",Table1[[#This Row],[Site]]="GODACO"), "No", "Yes")</f>
        <v>Yes</v>
      </c>
      <c r="D3189" s="40">
        <f>MAX(DATE(Table1[Year],1,1),DATE(Table1[Year],1,1)-WEEKDAY(DATE(Table1[Year],1,1),2)+(Table1[WeekNum]-1)*7+1)</f>
        <v>44585</v>
      </c>
      <c r="E3189" s="40">
        <f>MIN(DATE(Table1[Year]+1,1,0),DATE(Table1[Year],1,1)-WEEKDAY(DATE(Table1[Year],1,1),2)+Table1[WeekNum]*7)</f>
        <v>44591</v>
      </c>
      <c r="F3189" s="15">
        <v>2022</v>
      </c>
      <c r="G3189" s="15">
        <f t="shared" si="98"/>
        <v>1</v>
      </c>
      <c r="H3189" s="16">
        <v>5</v>
      </c>
      <c r="I3189" s="207" t="str">
        <f>"W" &amp;Table1[[#This Row],[WeekNum]]</f>
        <v>W5</v>
      </c>
      <c r="J3189" s="19" t="str">
        <f t="shared" si="99"/>
        <v>22-W05</v>
      </c>
      <c r="K3189" s="3" t="s">
        <v>718</v>
      </c>
      <c r="L3189" s="4"/>
      <c r="M3189" s="3" t="s">
        <v>72</v>
      </c>
      <c r="N3189" s="4" t="s">
        <v>45</v>
      </c>
      <c r="O3189" s="266" t="s">
        <v>384</v>
      </c>
      <c r="P3189" s="11" t="s">
        <v>408</v>
      </c>
      <c r="Q3189" s="11" t="s">
        <v>421</v>
      </c>
      <c r="R3189" s="3">
        <v>0</v>
      </c>
      <c r="S3189" s="3">
        <v>0</v>
      </c>
      <c r="T3189" s="206">
        <f>ABS(Table1[[#This Row],[Prod]]-Table1[[#This Row],[Planned]])</f>
        <v>0</v>
      </c>
      <c r="U3189" s="209">
        <f>IF(ABS(Table1[[#This Row],[Prod]]-Table1[[#This Row],[Planned]])&gt;Table1[[#This Row],[Planned]],0,IF(Table1[[#This Row],[Planned]]=0,0,1-ABS(Table1[[#This Row],[Prod]]-Table1[[#This Row],[Planned]])/Table1[[#This Row],[Planned]]))</f>
        <v>0</v>
      </c>
      <c r="V3189" s="6"/>
      <c r="W3189" s="11"/>
      <c r="X3189" s="27">
        <v>0</v>
      </c>
      <c r="Y3189" s="206">
        <f>Table1[[#This Row],[Prod]]</f>
        <v>0</v>
      </c>
      <c r="Z3189" s="206">
        <f>ABS(Table1[[#This Row],[Prod2]]-Table1[[#This Row],[Plan Revised]])</f>
        <v>0</v>
      </c>
      <c r="AA3189" s="209">
        <f>IF(ABS(Table1[[#This Row],[Prod2]]-Table1[[#This Row],[Plan Revised]])&gt;Table1[[#This Row],[Plan Revised]],0,IF(Table1[[#This Row],[Plan Revised]]=0,0,1-ABS(Table1[[#This Row],[Prod2]]-Table1[[#This Row],[Plan Revised]])/Table1[[#This Row],[Plan Revised]]))</f>
        <v>0</v>
      </c>
      <c r="AB3189" s="11"/>
      <c r="AC3189" s="30"/>
      <c r="AD3189"/>
      <c r="AF3189"/>
    </row>
    <row r="3190" spans="1:32">
      <c r="A3190" s="15" t="str">
        <f>IF(Table1[Week]=WeekSel,"Yes","No")</f>
        <v>No</v>
      </c>
      <c r="B3190" s="15" t="str">
        <f>IF((Table1[StartDate]&gt;=Date.GraphMin)*(Table1[StartDate]&lt;=Date.GraphMax)=1,"Yes","No")</f>
        <v>No</v>
      </c>
      <c r="C3190" s="15" t="str">
        <f>IF(OR(Table1[[#This Row],[Site]]="FOOD MILLING",Table1[[#This Row],[Site]]="GODACO"), "No", "Yes")</f>
        <v>Yes</v>
      </c>
      <c r="D3190" s="40">
        <f>MAX(DATE(Table1[Year],1,1),DATE(Table1[Year],1,1)-WEEKDAY(DATE(Table1[Year],1,1),2)+(Table1[WeekNum]-1)*7+1)</f>
        <v>44585</v>
      </c>
      <c r="E3190" s="40">
        <f>MIN(DATE(Table1[Year]+1,1,0),DATE(Table1[Year],1,1)-WEEKDAY(DATE(Table1[Year],1,1),2)+Table1[WeekNum]*7)</f>
        <v>44591</v>
      </c>
      <c r="F3190" s="15">
        <v>2022</v>
      </c>
      <c r="G3190" s="15">
        <f t="shared" si="98"/>
        <v>1</v>
      </c>
      <c r="H3190" s="16">
        <v>5</v>
      </c>
      <c r="I3190" s="207" t="str">
        <f>"W" &amp;Table1[[#This Row],[WeekNum]]</f>
        <v>W5</v>
      </c>
      <c r="J3190" s="19" t="str">
        <f t="shared" si="99"/>
        <v>22-W05</v>
      </c>
      <c r="K3190" s="3" t="s">
        <v>719</v>
      </c>
      <c r="L3190" s="4"/>
      <c r="M3190" s="3" t="s">
        <v>72</v>
      </c>
      <c r="N3190" s="4" t="s">
        <v>45</v>
      </c>
      <c r="O3190" s="266" t="s">
        <v>384</v>
      </c>
      <c r="P3190" s="11" t="s">
        <v>408</v>
      </c>
      <c r="Q3190" s="11" t="s">
        <v>421</v>
      </c>
      <c r="R3190" s="3">
        <v>0</v>
      </c>
      <c r="S3190" s="3">
        <v>0</v>
      </c>
      <c r="T3190" s="206">
        <f>ABS(Table1[[#This Row],[Prod]]-Table1[[#This Row],[Planned]])</f>
        <v>0</v>
      </c>
      <c r="U3190" s="209">
        <f>IF(ABS(Table1[[#This Row],[Prod]]-Table1[[#This Row],[Planned]])&gt;Table1[[#This Row],[Planned]],0,IF(Table1[[#This Row],[Planned]]=0,0,1-ABS(Table1[[#This Row],[Prod]]-Table1[[#This Row],[Planned]])/Table1[[#This Row],[Planned]]))</f>
        <v>0</v>
      </c>
      <c r="V3190" s="6"/>
      <c r="W3190" s="11"/>
      <c r="X3190" s="27">
        <v>0</v>
      </c>
      <c r="Y3190" s="206">
        <f>Table1[[#This Row],[Prod]]</f>
        <v>0</v>
      </c>
      <c r="Z3190" s="206">
        <f>ABS(Table1[[#This Row],[Prod2]]-Table1[[#This Row],[Plan Revised]])</f>
        <v>0</v>
      </c>
      <c r="AA3190" s="209">
        <f>IF(ABS(Table1[[#This Row],[Prod2]]-Table1[[#This Row],[Plan Revised]])&gt;Table1[[#This Row],[Plan Revised]],0,IF(Table1[[#This Row],[Plan Revised]]=0,0,1-ABS(Table1[[#This Row],[Prod2]]-Table1[[#This Row],[Plan Revised]])/Table1[[#This Row],[Plan Revised]]))</f>
        <v>0</v>
      </c>
      <c r="AB3190" s="11"/>
      <c r="AC3190" s="30"/>
      <c r="AD3190"/>
      <c r="AF3190"/>
    </row>
    <row r="3191" spans="1:32">
      <c r="A3191" s="15" t="str">
        <f>IF(Table1[Week]=WeekSel,"Yes","No")</f>
        <v>No</v>
      </c>
      <c r="B3191" s="15" t="str">
        <f>IF((Table1[StartDate]&gt;=Date.GraphMin)*(Table1[StartDate]&lt;=Date.GraphMax)=1,"Yes","No")</f>
        <v>No</v>
      </c>
      <c r="C3191" s="15" t="str">
        <f>IF(OR(Table1[[#This Row],[Site]]="FOOD MILLING",Table1[[#This Row],[Site]]="GODACO"), "No", "Yes")</f>
        <v>Yes</v>
      </c>
      <c r="D3191" s="40">
        <f>MAX(DATE(Table1[Year],1,1),DATE(Table1[Year],1,1)-WEEKDAY(DATE(Table1[Year],1,1),2)+(Table1[WeekNum]-1)*7+1)</f>
        <v>44585</v>
      </c>
      <c r="E3191" s="40">
        <f>MIN(DATE(Table1[Year]+1,1,0),DATE(Table1[Year],1,1)-WEEKDAY(DATE(Table1[Year],1,1),2)+Table1[WeekNum]*7)</f>
        <v>44591</v>
      </c>
      <c r="F3191" s="15">
        <v>2022</v>
      </c>
      <c r="G3191" s="15">
        <f t="shared" si="98"/>
        <v>1</v>
      </c>
      <c r="H3191" s="16">
        <v>5</v>
      </c>
      <c r="I3191" s="207" t="str">
        <f>"W" &amp;Table1[[#This Row],[WeekNum]]</f>
        <v>W5</v>
      </c>
      <c r="J3191" s="19" t="str">
        <f t="shared" si="99"/>
        <v>22-W05</v>
      </c>
      <c r="K3191" s="3" t="s">
        <v>725</v>
      </c>
      <c r="L3191" s="4"/>
      <c r="M3191" s="3" t="s">
        <v>72</v>
      </c>
      <c r="N3191" s="4" t="s">
        <v>45</v>
      </c>
      <c r="O3191" s="266" t="s">
        <v>384</v>
      </c>
      <c r="P3191" s="11" t="s">
        <v>410</v>
      </c>
      <c r="Q3191" s="11" t="s">
        <v>421</v>
      </c>
      <c r="R3191" s="3">
        <v>0</v>
      </c>
      <c r="S3191" s="3">
        <v>0</v>
      </c>
      <c r="T3191" s="206">
        <f>ABS(Table1[[#This Row],[Prod]]-Table1[[#This Row],[Planned]])</f>
        <v>0</v>
      </c>
      <c r="U3191" s="209">
        <f>IF(ABS(Table1[[#This Row],[Prod]]-Table1[[#This Row],[Planned]])&gt;Table1[[#This Row],[Planned]],0,IF(Table1[[#This Row],[Planned]]=0,0,1-ABS(Table1[[#This Row],[Prod]]-Table1[[#This Row],[Planned]])/Table1[[#This Row],[Planned]]))</f>
        <v>0</v>
      </c>
      <c r="V3191" s="6"/>
      <c r="W3191" s="11"/>
      <c r="X3191" s="27">
        <v>0</v>
      </c>
      <c r="Y3191" s="206">
        <f>Table1[[#This Row],[Prod]]</f>
        <v>0</v>
      </c>
      <c r="Z3191" s="206">
        <f>ABS(Table1[[#This Row],[Prod2]]-Table1[[#This Row],[Plan Revised]])</f>
        <v>0</v>
      </c>
      <c r="AA3191" s="209">
        <f>IF(ABS(Table1[[#This Row],[Prod2]]-Table1[[#This Row],[Plan Revised]])&gt;Table1[[#This Row],[Plan Revised]],0,IF(Table1[[#This Row],[Plan Revised]]=0,0,1-ABS(Table1[[#This Row],[Prod2]]-Table1[[#This Row],[Plan Revised]])/Table1[[#This Row],[Plan Revised]]))</f>
        <v>0</v>
      </c>
      <c r="AB3191" s="11"/>
      <c r="AC3191" s="30"/>
      <c r="AD3191"/>
      <c r="AF3191"/>
    </row>
    <row r="3192" spans="1:32">
      <c r="A3192" s="15" t="str">
        <f>IF(Table1[Week]=WeekSel,"Yes","No")</f>
        <v>No</v>
      </c>
      <c r="B3192" s="15" t="str">
        <f>IF((Table1[StartDate]&gt;=Date.GraphMin)*(Table1[StartDate]&lt;=Date.GraphMax)=1,"Yes","No")</f>
        <v>No</v>
      </c>
      <c r="C3192" s="15" t="str">
        <f>IF(OR(Table1[[#This Row],[Site]]="FOOD MILLING",Table1[[#This Row],[Site]]="GODACO"), "No", "Yes")</f>
        <v>Yes</v>
      </c>
      <c r="D3192" s="40">
        <f>MAX(DATE(Table1[Year],1,1),DATE(Table1[Year],1,1)-WEEKDAY(DATE(Table1[Year],1,1),2)+(Table1[WeekNum]-1)*7+1)</f>
        <v>44585</v>
      </c>
      <c r="E3192" s="40">
        <f>MIN(DATE(Table1[Year]+1,1,0),DATE(Table1[Year],1,1)-WEEKDAY(DATE(Table1[Year],1,1),2)+Table1[WeekNum]*7)</f>
        <v>44591</v>
      </c>
      <c r="F3192" s="15">
        <v>2022</v>
      </c>
      <c r="G3192" s="15">
        <f t="shared" si="98"/>
        <v>1</v>
      </c>
      <c r="H3192" s="16">
        <v>5</v>
      </c>
      <c r="I3192" s="207" t="str">
        <f>"W" &amp;Table1[[#This Row],[WeekNum]]</f>
        <v>W5</v>
      </c>
      <c r="J3192" s="19" t="str">
        <f t="shared" si="99"/>
        <v>22-W05</v>
      </c>
      <c r="K3192" s="3" t="s">
        <v>720</v>
      </c>
      <c r="L3192" s="4"/>
      <c r="M3192" s="3" t="s">
        <v>72</v>
      </c>
      <c r="N3192" s="4" t="s">
        <v>45</v>
      </c>
      <c r="O3192" s="266" t="s">
        <v>384</v>
      </c>
      <c r="P3192" s="11" t="s">
        <v>408</v>
      </c>
      <c r="Q3192" s="11" t="s">
        <v>421</v>
      </c>
      <c r="R3192" s="3">
        <v>150</v>
      </c>
      <c r="S3192" s="3">
        <v>110.4</v>
      </c>
      <c r="T3192" s="206">
        <f>ABS(Table1[[#This Row],[Prod]]-Table1[[#This Row],[Planned]])</f>
        <v>39.599999999999994</v>
      </c>
      <c r="U3192" s="209">
        <f>IF(ABS(Table1[[#This Row],[Prod]]-Table1[[#This Row],[Planned]])&gt;Table1[[#This Row],[Planned]],0,IF(Table1[[#This Row],[Planned]]=0,0,1-ABS(Table1[[#This Row],[Prod]]-Table1[[#This Row],[Planned]])/Table1[[#This Row],[Planned]]))</f>
        <v>0.73599999999999999</v>
      </c>
      <c r="V3192" s="6"/>
      <c r="W3192" s="11"/>
      <c r="X3192" s="27">
        <v>150</v>
      </c>
      <c r="Y3192" s="206">
        <f>Table1[[#This Row],[Prod]]</f>
        <v>110.4</v>
      </c>
      <c r="Z3192" s="206">
        <f>ABS(Table1[[#This Row],[Prod2]]-Table1[[#This Row],[Plan Revised]])</f>
        <v>39.599999999999994</v>
      </c>
      <c r="AA3192" s="209">
        <f>IF(ABS(Table1[[#This Row],[Prod2]]-Table1[[#This Row],[Plan Revised]])&gt;Table1[[#This Row],[Plan Revised]],0,IF(Table1[[#This Row],[Plan Revised]]=0,0,1-ABS(Table1[[#This Row],[Prod2]]-Table1[[#This Row],[Plan Revised]])/Table1[[#This Row],[Plan Revised]]))</f>
        <v>0.73599999999999999</v>
      </c>
      <c r="AB3192" s="11"/>
      <c r="AC3192" s="30"/>
      <c r="AD3192"/>
      <c r="AF3192"/>
    </row>
    <row r="3193" spans="1:32">
      <c r="A3193" s="15" t="str">
        <f>IF(Table1[Week]=WeekSel,"Yes","No")</f>
        <v>No</v>
      </c>
      <c r="B3193" s="15" t="str">
        <f>IF((Table1[StartDate]&gt;=Date.GraphMin)*(Table1[StartDate]&lt;=Date.GraphMax)=1,"Yes","No")</f>
        <v>No</v>
      </c>
      <c r="C3193" s="15" t="str">
        <f>IF(OR(Table1[[#This Row],[Site]]="FOOD MILLING",Table1[[#This Row],[Site]]="GODACO"), "No", "Yes")</f>
        <v>Yes</v>
      </c>
      <c r="D3193" s="40">
        <f>MAX(DATE(Table1[Year],1,1),DATE(Table1[Year],1,1)-WEEKDAY(DATE(Table1[Year],1,1),2)+(Table1[WeekNum]-1)*7+1)</f>
        <v>44585</v>
      </c>
      <c r="E3193" s="40">
        <f>MIN(DATE(Table1[Year]+1,1,0),DATE(Table1[Year],1,1)-WEEKDAY(DATE(Table1[Year],1,1),2)+Table1[WeekNum]*7)</f>
        <v>44591</v>
      </c>
      <c r="F3193" s="15">
        <v>2022</v>
      </c>
      <c r="G3193" s="15">
        <f t="shared" si="98"/>
        <v>1</v>
      </c>
      <c r="H3193" s="16">
        <v>5</v>
      </c>
      <c r="I3193" s="207" t="str">
        <f>"W" &amp;Table1[[#This Row],[WeekNum]]</f>
        <v>W5</v>
      </c>
      <c r="J3193" s="19" t="str">
        <f t="shared" si="99"/>
        <v>22-W05</v>
      </c>
      <c r="K3193" s="3" t="s">
        <v>726</v>
      </c>
      <c r="L3193" s="4"/>
      <c r="M3193" s="3" t="s">
        <v>72</v>
      </c>
      <c r="N3193" s="4" t="s">
        <v>76</v>
      </c>
      <c r="O3193" s="266" t="s">
        <v>389</v>
      </c>
      <c r="P3193" s="11" t="s">
        <v>410</v>
      </c>
      <c r="Q3193" s="11" t="s">
        <v>421</v>
      </c>
      <c r="R3193" s="3">
        <v>0</v>
      </c>
      <c r="S3193" s="3">
        <v>0</v>
      </c>
      <c r="T3193" s="206">
        <f>ABS(Table1[[#This Row],[Prod]]-Table1[[#This Row],[Planned]])</f>
        <v>0</v>
      </c>
      <c r="U3193" s="209">
        <f>IF(ABS(Table1[[#This Row],[Prod]]-Table1[[#This Row],[Planned]])&gt;Table1[[#This Row],[Planned]],0,IF(Table1[[#This Row],[Planned]]=0,0,1-ABS(Table1[[#This Row],[Prod]]-Table1[[#This Row],[Planned]])/Table1[[#This Row],[Planned]]))</f>
        <v>0</v>
      </c>
      <c r="V3193" s="6"/>
      <c r="W3193" s="11"/>
      <c r="X3193" s="27">
        <v>0</v>
      </c>
      <c r="Y3193" s="206">
        <f>Table1[[#This Row],[Prod]]</f>
        <v>0</v>
      </c>
      <c r="Z3193" s="206">
        <f>ABS(Table1[[#This Row],[Prod2]]-Table1[[#This Row],[Plan Revised]])</f>
        <v>0</v>
      </c>
      <c r="AA3193" s="209">
        <f>IF(ABS(Table1[[#This Row],[Prod2]]-Table1[[#This Row],[Plan Revised]])&gt;Table1[[#This Row],[Plan Revised]],0,IF(Table1[[#This Row],[Plan Revised]]=0,0,1-ABS(Table1[[#This Row],[Prod2]]-Table1[[#This Row],[Plan Revised]])/Table1[[#This Row],[Plan Revised]]))</f>
        <v>0</v>
      </c>
      <c r="AB3193" s="11"/>
      <c r="AC3193" s="30"/>
      <c r="AD3193"/>
      <c r="AF3193"/>
    </row>
    <row r="3194" spans="1:32">
      <c r="A3194" s="15" t="str">
        <f>IF(Table1[Week]=WeekSel,"Yes","No")</f>
        <v>No</v>
      </c>
      <c r="B3194" s="15" t="str">
        <f>IF((Table1[StartDate]&gt;=Date.GraphMin)*(Table1[StartDate]&lt;=Date.GraphMax)=1,"Yes","No")</f>
        <v>No</v>
      </c>
      <c r="C3194" s="15" t="str">
        <f>IF(OR(Table1[[#This Row],[Site]]="FOOD MILLING",Table1[[#This Row],[Site]]="GODACO"), "No", "Yes")</f>
        <v>Yes</v>
      </c>
      <c r="D3194" s="40">
        <f>MAX(DATE(Table1[Year],1,1),DATE(Table1[Year],1,1)-WEEKDAY(DATE(Table1[Year],1,1),2)+(Table1[WeekNum]-1)*7+1)</f>
        <v>44585</v>
      </c>
      <c r="E3194" s="40">
        <f>MIN(DATE(Table1[Year]+1,1,0),DATE(Table1[Year],1,1)-WEEKDAY(DATE(Table1[Year],1,1),2)+Table1[WeekNum]*7)</f>
        <v>44591</v>
      </c>
      <c r="F3194" s="15">
        <v>2022</v>
      </c>
      <c r="G3194" s="15">
        <f t="shared" si="98"/>
        <v>1</v>
      </c>
      <c r="H3194" s="16">
        <v>5</v>
      </c>
      <c r="I3194" s="207" t="str">
        <f>"W" &amp;Table1[[#This Row],[WeekNum]]</f>
        <v>W5</v>
      </c>
      <c r="J3194" s="19" t="str">
        <f t="shared" si="99"/>
        <v>22-W05</v>
      </c>
      <c r="K3194" s="3" t="s">
        <v>727</v>
      </c>
      <c r="L3194" s="4"/>
      <c r="M3194" s="3" t="s">
        <v>72</v>
      </c>
      <c r="N3194" s="4" t="s">
        <v>76</v>
      </c>
      <c r="O3194" s="266" t="s">
        <v>389</v>
      </c>
      <c r="P3194" s="11" t="s">
        <v>410</v>
      </c>
      <c r="Q3194" s="11" t="s">
        <v>421</v>
      </c>
      <c r="R3194" s="3">
        <v>0</v>
      </c>
      <c r="S3194" s="3">
        <v>0</v>
      </c>
      <c r="T3194" s="206">
        <f>ABS(Table1[[#This Row],[Prod]]-Table1[[#This Row],[Planned]])</f>
        <v>0</v>
      </c>
      <c r="U3194" s="209">
        <f>IF(ABS(Table1[[#This Row],[Prod]]-Table1[[#This Row],[Planned]])&gt;Table1[[#This Row],[Planned]],0,IF(Table1[[#This Row],[Planned]]=0,0,1-ABS(Table1[[#This Row],[Prod]]-Table1[[#This Row],[Planned]])/Table1[[#This Row],[Planned]]))</f>
        <v>0</v>
      </c>
      <c r="V3194" s="6"/>
      <c r="W3194" s="11"/>
      <c r="X3194" s="27">
        <v>0</v>
      </c>
      <c r="Y3194" s="206">
        <f>Table1[[#This Row],[Prod]]</f>
        <v>0</v>
      </c>
      <c r="Z3194" s="206">
        <f>ABS(Table1[[#This Row],[Prod2]]-Table1[[#This Row],[Plan Revised]])</f>
        <v>0</v>
      </c>
      <c r="AA3194" s="209">
        <f>IF(ABS(Table1[[#This Row],[Prod2]]-Table1[[#This Row],[Plan Revised]])&gt;Table1[[#This Row],[Plan Revised]],0,IF(Table1[[#This Row],[Plan Revised]]=0,0,1-ABS(Table1[[#This Row],[Prod2]]-Table1[[#This Row],[Plan Revised]])/Table1[[#This Row],[Plan Revised]]))</f>
        <v>0</v>
      </c>
      <c r="AB3194" s="11"/>
      <c r="AC3194" s="30"/>
      <c r="AD3194"/>
      <c r="AF3194"/>
    </row>
    <row r="3195" spans="1:32">
      <c r="A3195" s="15" t="str">
        <f>IF(Table1[Week]=WeekSel,"Yes","No")</f>
        <v>No</v>
      </c>
      <c r="B3195" s="15" t="str">
        <f>IF((Table1[StartDate]&gt;=Date.GraphMin)*(Table1[StartDate]&lt;=Date.GraphMax)=1,"Yes","No")</f>
        <v>No</v>
      </c>
      <c r="C3195" s="15" t="str">
        <f>IF(OR(Table1[[#This Row],[Site]]="FOOD MILLING",Table1[[#This Row],[Site]]="GODACO"), "No", "Yes")</f>
        <v>Yes</v>
      </c>
      <c r="D3195" s="40">
        <f>MAX(DATE(Table1[Year],1,1),DATE(Table1[Year],1,1)-WEEKDAY(DATE(Table1[Year],1,1),2)+(Table1[WeekNum]-1)*7+1)</f>
        <v>44578</v>
      </c>
      <c r="E3195" s="40">
        <f>MIN(DATE(Table1[Year]+1,1,0),DATE(Table1[Year],1,1)-WEEKDAY(DATE(Table1[Year],1,1),2)+Table1[WeekNum]*7)</f>
        <v>44584</v>
      </c>
      <c r="F3195" s="15">
        <v>2022</v>
      </c>
      <c r="G3195" s="15">
        <f t="shared" si="98"/>
        <v>1</v>
      </c>
      <c r="H3195" s="17">
        <v>4</v>
      </c>
      <c r="I3195" s="207" t="str">
        <f>"W" &amp;Table1[[#This Row],[WeekNum]]</f>
        <v>W4</v>
      </c>
      <c r="J3195" s="20" t="str">
        <f t="shared" si="99"/>
        <v>22-W04</v>
      </c>
      <c r="K3195" s="8" t="s">
        <v>472</v>
      </c>
      <c r="L3195" s="4"/>
      <c r="M3195" s="8" t="s">
        <v>72</v>
      </c>
      <c r="N3195" s="11" t="s">
        <v>428</v>
      </c>
      <c r="O3195" s="266" t="s">
        <v>374</v>
      </c>
      <c r="P3195" s="11" t="s">
        <v>410</v>
      </c>
      <c r="Q3195" s="11" t="s">
        <v>421</v>
      </c>
      <c r="R3195" s="8">
        <v>0</v>
      </c>
      <c r="S3195" s="8">
        <v>0</v>
      </c>
      <c r="T3195" s="206">
        <f>ABS(Table1[[#This Row],[Prod]]-Table1[[#This Row],[Planned]])</f>
        <v>0</v>
      </c>
      <c r="U3195" s="209">
        <f>IF(ABS(Table1[[#This Row],[Prod]]-Table1[[#This Row],[Planned]])&gt;Table1[[#This Row],[Planned]],0,IF(Table1[[#This Row],[Planned]]=0,0,1-ABS(Table1[[#This Row],[Prod]]-Table1[[#This Row],[Planned]])/Table1[[#This Row],[Planned]]))</f>
        <v>0</v>
      </c>
      <c r="V3195" s="8"/>
      <c r="W3195" s="11"/>
      <c r="X3195" s="27">
        <v>0</v>
      </c>
      <c r="Y3195" s="206">
        <f>Table1[[#This Row],[Prod]]</f>
        <v>0</v>
      </c>
      <c r="Z3195" s="206">
        <f>ABS(Table1[[#This Row],[Prod2]]-Table1[[#This Row],[Plan Revised]])</f>
        <v>0</v>
      </c>
      <c r="AA3195" s="209">
        <f>IF(ABS(Table1[[#This Row],[Prod2]]-Table1[[#This Row],[Plan Revised]])&gt;Table1[[#This Row],[Plan Revised]],0,IF(Table1[[#This Row],[Plan Revised]]=0,0,1-ABS(Table1[[#This Row],[Prod2]]-Table1[[#This Row],[Plan Revised]])/Table1[[#This Row],[Plan Revised]]))</f>
        <v>0</v>
      </c>
      <c r="AB3195" s="11"/>
      <c r="AC3195" s="30"/>
      <c r="AD3195"/>
      <c r="AF3195"/>
    </row>
    <row r="3196" spans="1:32">
      <c r="A3196" s="15" t="str">
        <f>IF(Table1[Week]=WeekSel,"Yes","No")</f>
        <v>No</v>
      </c>
      <c r="B3196" s="15" t="str">
        <f>IF((Table1[StartDate]&gt;=Date.GraphMin)*(Table1[StartDate]&lt;=Date.GraphMax)=1,"Yes","No")</f>
        <v>No</v>
      </c>
      <c r="C3196" s="15" t="str">
        <f>IF(OR(Table1[[#This Row],[Site]]="FOOD MILLING",Table1[[#This Row],[Site]]="GODACO"), "No", "Yes")</f>
        <v>Yes</v>
      </c>
      <c r="D3196" s="40">
        <f>MAX(DATE(Table1[Year],1,1),DATE(Table1[Year],1,1)-WEEKDAY(DATE(Table1[Year],1,1),2)+(Table1[WeekNum]-1)*7+1)</f>
        <v>44578</v>
      </c>
      <c r="E3196" s="40">
        <f>MIN(DATE(Table1[Year]+1,1,0),DATE(Table1[Year],1,1)-WEEKDAY(DATE(Table1[Year],1,1),2)+Table1[WeekNum]*7)</f>
        <v>44584</v>
      </c>
      <c r="F3196" s="15">
        <v>2022</v>
      </c>
      <c r="G3196" s="15">
        <f t="shared" si="98"/>
        <v>1</v>
      </c>
      <c r="H3196" s="17">
        <v>4</v>
      </c>
      <c r="I3196" s="207" t="str">
        <f>"W" &amp;Table1[[#This Row],[WeekNum]]</f>
        <v>W4</v>
      </c>
      <c r="J3196" s="20" t="str">
        <f t="shared" si="99"/>
        <v>22-W04</v>
      </c>
      <c r="K3196" s="8" t="s">
        <v>37</v>
      </c>
      <c r="L3196" s="4"/>
      <c r="M3196" s="8" t="s">
        <v>72</v>
      </c>
      <c r="N3196" s="11" t="s">
        <v>428</v>
      </c>
      <c r="O3196" s="266" t="s">
        <v>372</v>
      </c>
      <c r="P3196" s="11" t="s">
        <v>373</v>
      </c>
      <c r="Q3196" s="11" t="s">
        <v>419</v>
      </c>
      <c r="R3196" s="8">
        <v>3500</v>
      </c>
      <c r="S3196" s="8">
        <v>3500</v>
      </c>
      <c r="T3196" s="206">
        <f>ABS(Table1[[#This Row],[Prod]]-Table1[[#This Row],[Planned]])</f>
        <v>0</v>
      </c>
      <c r="U3196" s="209">
        <f>IF(ABS(Table1[[#This Row],[Prod]]-Table1[[#This Row],[Planned]])&gt;Table1[[#This Row],[Planned]],0,IF(Table1[[#This Row],[Planned]]=0,0,1-ABS(Table1[[#This Row],[Prod]]-Table1[[#This Row],[Planned]])/Table1[[#This Row],[Planned]]))</f>
        <v>1</v>
      </c>
      <c r="V3196" s="8"/>
      <c r="W3196" s="11"/>
      <c r="X3196" s="27">
        <v>3500</v>
      </c>
      <c r="Y3196" s="206">
        <f>Table1[[#This Row],[Prod]]</f>
        <v>3500</v>
      </c>
      <c r="Z3196" s="206">
        <f>ABS(Table1[[#This Row],[Prod2]]-Table1[[#This Row],[Plan Revised]])</f>
        <v>0</v>
      </c>
      <c r="AA3196" s="209">
        <f>IF(ABS(Table1[[#This Row],[Prod2]]-Table1[[#This Row],[Plan Revised]])&gt;Table1[[#This Row],[Plan Revised]],0,IF(Table1[[#This Row],[Plan Revised]]=0,0,1-ABS(Table1[[#This Row],[Prod2]]-Table1[[#This Row],[Plan Revised]])/Table1[[#This Row],[Plan Revised]]))</f>
        <v>1</v>
      </c>
      <c r="AB3196" s="11"/>
      <c r="AC3196" s="30"/>
      <c r="AD3196"/>
      <c r="AF3196"/>
    </row>
    <row r="3197" spans="1:32">
      <c r="A3197" s="15" t="str">
        <f>IF(Table1[Week]=WeekSel,"Yes","No")</f>
        <v>No</v>
      </c>
      <c r="B3197" s="15" t="str">
        <f>IF((Table1[StartDate]&gt;=Date.GraphMin)*(Table1[StartDate]&lt;=Date.GraphMax)=1,"Yes","No")</f>
        <v>No</v>
      </c>
      <c r="C3197" s="15" t="str">
        <f>IF(OR(Table1[[#This Row],[Site]]="FOOD MILLING",Table1[[#This Row],[Site]]="GODACO"), "No", "Yes")</f>
        <v>Yes</v>
      </c>
      <c r="D3197" s="40">
        <f>MAX(DATE(Table1[Year],1,1),DATE(Table1[Year],1,1)-WEEKDAY(DATE(Table1[Year],1,1),2)+(Table1[WeekNum]-1)*7+1)</f>
        <v>44578</v>
      </c>
      <c r="E3197" s="40">
        <f>MIN(DATE(Table1[Year]+1,1,0),DATE(Table1[Year],1,1)-WEEKDAY(DATE(Table1[Year],1,1),2)+Table1[WeekNum]*7)</f>
        <v>44584</v>
      </c>
      <c r="F3197" s="15">
        <v>2022</v>
      </c>
      <c r="G3197" s="15">
        <f t="shared" si="98"/>
        <v>1</v>
      </c>
      <c r="H3197" s="17">
        <v>4</v>
      </c>
      <c r="I3197" s="207" t="str">
        <f>"W" &amp;Table1[[#This Row],[WeekNum]]</f>
        <v>W4</v>
      </c>
      <c r="J3197" s="20" t="str">
        <f t="shared" si="99"/>
        <v>22-W04</v>
      </c>
      <c r="K3197" s="8" t="s">
        <v>645</v>
      </c>
      <c r="L3197" s="4"/>
      <c r="M3197" s="8" t="s">
        <v>72</v>
      </c>
      <c r="N3197" s="11" t="s">
        <v>428</v>
      </c>
      <c r="O3197" s="266" t="s">
        <v>374</v>
      </c>
      <c r="P3197" s="11" t="s">
        <v>377</v>
      </c>
      <c r="Q3197" s="11" t="s">
        <v>421</v>
      </c>
      <c r="R3197" s="8">
        <v>0</v>
      </c>
      <c r="S3197" s="8">
        <v>0</v>
      </c>
      <c r="T3197" s="206">
        <f>ABS(Table1[[#This Row],[Prod]]-Table1[[#This Row],[Planned]])</f>
        <v>0</v>
      </c>
      <c r="U3197" s="209">
        <f>IF(ABS(Table1[[#This Row],[Prod]]-Table1[[#This Row],[Planned]])&gt;Table1[[#This Row],[Planned]],0,IF(Table1[[#This Row],[Planned]]=0,0,1-ABS(Table1[[#This Row],[Prod]]-Table1[[#This Row],[Planned]])/Table1[[#This Row],[Planned]]))</f>
        <v>0</v>
      </c>
      <c r="V3197" s="8"/>
      <c r="W3197" s="11"/>
      <c r="X3197" s="27">
        <v>0</v>
      </c>
      <c r="Y3197" s="206">
        <f>Table1[[#This Row],[Prod]]</f>
        <v>0</v>
      </c>
      <c r="Z3197" s="206">
        <f>ABS(Table1[[#This Row],[Prod2]]-Table1[[#This Row],[Plan Revised]])</f>
        <v>0</v>
      </c>
      <c r="AA3197" s="209">
        <f>IF(ABS(Table1[[#This Row],[Prod2]]-Table1[[#This Row],[Plan Revised]])&gt;Table1[[#This Row],[Plan Revised]],0,IF(Table1[[#This Row],[Plan Revised]]=0,0,1-ABS(Table1[[#This Row],[Prod2]]-Table1[[#This Row],[Plan Revised]])/Table1[[#This Row],[Plan Revised]]))</f>
        <v>0</v>
      </c>
      <c r="AB3197" s="11"/>
      <c r="AC3197" s="30"/>
      <c r="AD3197"/>
      <c r="AF3197"/>
    </row>
    <row r="3198" spans="1:32">
      <c r="A3198" s="15" t="str">
        <f>IF(Table1[Week]=WeekSel,"Yes","No")</f>
        <v>No</v>
      </c>
      <c r="B3198" s="15" t="str">
        <f>IF((Table1[StartDate]&gt;=Date.GraphMin)*(Table1[StartDate]&lt;=Date.GraphMax)=1,"Yes","No")</f>
        <v>No</v>
      </c>
      <c r="C3198" s="15" t="str">
        <f>IF(OR(Table1[[#This Row],[Site]]="FOOD MILLING",Table1[[#This Row],[Site]]="GODACO"), "No", "Yes")</f>
        <v>Yes</v>
      </c>
      <c r="D3198" s="40">
        <f>MAX(DATE(Table1[Year],1,1),DATE(Table1[Year],1,1)-WEEKDAY(DATE(Table1[Year],1,1),2)+(Table1[WeekNum]-1)*7+1)</f>
        <v>44578</v>
      </c>
      <c r="E3198" s="40">
        <f>MIN(DATE(Table1[Year]+1,1,0),DATE(Table1[Year],1,1)-WEEKDAY(DATE(Table1[Year],1,1),2)+Table1[WeekNum]*7)</f>
        <v>44584</v>
      </c>
      <c r="F3198" s="15">
        <v>2022</v>
      </c>
      <c r="G3198" s="15">
        <f t="shared" si="98"/>
        <v>1</v>
      </c>
      <c r="H3198" s="17">
        <v>4</v>
      </c>
      <c r="I3198" s="207" t="str">
        <f>"W" &amp;Table1[[#This Row],[WeekNum]]</f>
        <v>W4</v>
      </c>
      <c r="J3198" s="20" t="str">
        <f t="shared" si="99"/>
        <v>22-W04</v>
      </c>
      <c r="K3198" s="8" t="s">
        <v>646</v>
      </c>
      <c r="L3198" s="4"/>
      <c r="M3198" s="8" t="s">
        <v>72</v>
      </c>
      <c r="N3198" s="11" t="s">
        <v>428</v>
      </c>
      <c r="O3198" s="266" t="s">
        <v>374</v>
      </c>
      <c r="P3198" s="11" t="s">
        <v>377</v>
      </c>
      <c r="Q3198" s="11" t="s">
        <v>421</v>
      </c>
      <c r="R3198" s="8">
        <v>0</v>
      </c>
      <c r="S3198" s="8">
        <v>0</v>
      </c>
      <c r="T3198" s="206">
        <f>ABS(Table1[[#This Row],[Prod]]-Table1[[#This Row],[Planned]])</f>
        <v>0</v>
      </c>
      <c r="U3198" s="209">
        <f>IF(ABS(Table1[[#This Row],[Prod]]-Table1[[#This Row],[Planned]])&gt;Table1[[#This Row],[Planned]],0,IF(Table1[[#This Row],[Planned]]=0,0,1-ABS(Table1[[#This Row],[Prod]]-Table1[[#This Row],[Planned]])/Table1[[#This Row],[Planned]]))</f>
        <v>0</v>
      </c>
      <c r="V3198" s="8"/>
      <c r="W3198" s="11"/>
      <c r="X3198" s="27">
        <v>0</v>
      </c>
      <c r="Y3198" s="206">
        <f>Table1[[#This Row],[Prod]]</f>
        <v>0</v>
      </c>
      <c r="Z3198" s="206">
        <f>ABS(Table1[[#This Row],[Prod2]]-Table1[[#This Row],[Plan Revised]])</f>
        <v>0</v>
      </c>
      <c r="AA3198" s="209">
        <f>IF(ABS(Table1[[#This Row],[Prod2]]-Table1[[#This Row],[Plan Revised]])&gt;Table1[[#This Row],[Plan Revised]],0,IF(Table1[[#This Row],[Plan Revised]]=0,0,1-ABS(Table1[[#This Row],[Prod2]]-Table1[[#This Row],[Plan Revised]])/Table1[[#This Row],[Plan Revised]]))</f>
        <v>0</v>
      </c>
      <c r="AB3198" s="11"/>
      <c r="AC3198" s="30"/>
      <c r="AD3198"/>
      <c r="AF3198"/>
    </row>
    <row r="3199" spans="1:32">
      <c r="A3199" s="15" t="str">
        <f>IF(Table1[Week]=WeekSel,"Yes","No")</f>
        <v>No</v>
      </c>
      <c r="B3199" s="15" t="str">
        <f>IF((Table1[StartDate]&gt;=Date.GraphMin)*(Table1[StartDate]&lt;=Date.GraphMax)=1,"Yes","No")</f>
        <v>No</v>
      </c>
      <c r="C3199" s="15" t="str">
        <f>IF(OR(Table1[[#This Row],[Site]]="FOOD MILLING",Table1[[#This Row],[Site]]="GODACO"), "No", "Yes")</f>
        <v>Yes</v>
      </c>
      <c r="D3199" s="40">
        <f>MAX(DATE(Table1[Year],1,1),DATE(Table1[Year],1,1)-WEEKDAY(DATE(Table1[Year],1,1),2)+(Table1[WeekNum]-1)*7+1)</f>
        <v>44578</v>
      </c>
      <c r="E3199" s="40">
        <f>MIN(DATE(Table1[Year]+1,1,0),DATE(Table1[Year],1,1)-WEEKDAY(DATE(Table1[Year],1,1),2)+Table1[WeekNum]*7)</f>
        <v>44584</v>
      </c>
      <c r="F3199" s="15">
        <v>2022</v>
      </c>
      <c r="G3199" s="15">
        <f t="shared" si="98"/>
        <v>1</v>
      </c>
      <c r="H3199" s="17">
        <v>4</v>
      </c>
      <c r="I3199" s="207" t="str">
        <f>"W" &amp;Table1[[#This Row],[WeekNum]]</f>
        <v>W4</v>
      </c>
      <c r="J3199" s="20" t="str">
        <f t="shared" si="99"/>
        <v>22-W04</v>
      </c>
      <c r="K3199" s="8" t="s">
        <v>648</v>
      </c>
      <c r="L3199" s="4"/>
      <c r="M3199" s="8" t="s">
        <v>72</v>
      </c>
      <c r="N3199" s="11" t="s">
        <v>428</v>
      </c>
      <c r="O3199" s="266" t="s">
        <v>372</v>
      </c>
      <c r="P3199" s="11" t="s">
        <v>373</v>
      </c>
      <c r="Q3199" s="11" t="s">
        <v>419</v>
      </c>
      <c r="R3199" s="8">
        <v>0</v>
      </c>
      <c r="S3199" s="8">
        <v>0</v>
      </c>
      <c r="T3199" s="206">
        <f>ABS(Table1[[#This Row],[Prod]]-Table1[[#This Row],[Planned]])</f>
        <v>0</v>
      </c>
      <c r="U3199" s="209">
        <f>IF(ABS(Table1[[#This Row],[Prod]]-Table1[[#This Row],[Planned]])&gt;Table1[[#This Row],[Planned]],0,IF(Table1[[#This Row],[Planned]]=0,0,1-ABS(Table1[[#This Row],[Prod]]-Table1[[#This Row],[Planned]])/Table1[[#This Row],[Planned]]))</f>
        <v>0</v>
      </c>
      <c r="V3199" s="8"/>
      <c r="W3199" s="11"/>
      <c r="X3199" s="27">
        <v>0</v>
      </c>
      <c r="Y3199" s="206">
        <f>Table1[[#This Row],[Prod]]</f>
        <v>0</v>
      </c>
      <c r="Z3199" s="206">
        <f>ABS(Table1[[#This Row],[Prod2]]-Table1[[#This Row],[Plan Revised]])</f>
        <v>0</v>
      </c>
      <c r="AA3199" s="209">
        <f>IF(ABS(Table1[[#This Row],[Prod2]]-Table1[[#This Row],[Plan Revised]])&gt;Table1[[#This Row],[Plan Revised]],0,IF(Table1[[#This Row],[Plan Revised]]=0,0,1-ABS(Table1[[#This Row],[Prod2]]-Table1[[#This Row],[Plan Revised]])/Table1[[#This Row],[Plan Revised]]))</f>
        <v>0</v>
      </c>
      <c r="AB3199" s="11"/>
      <c r="AC3199" s="30"/>
      <c r="AD3199"/>
      <c r="AF3199"/>
    </row>
    <row r="3200" spans="1:32">
      <c r="A3200" s="15" t="str">
        <f>IF(Table1[Week]=WeekSel,"Yes","No")</f>
        <v>No</v>
      </c>
      <c r="B3200" s="15" t="str">
        <f>IF((Table1[StartDate]&gt;=Date.GraphMin)*(Table1[StartDate]&lt;=Date.GraphMax)=1,"Yes","No")</f>
        <v>No</v>
      </c>
      <c r="C3200" s="15" t="str">
        <f>IF(OR(Table1[[#This Row],[Site]]="FOOD MILLING",Table1[[#This Row],[Site]]="GODACO"), "No", "Yes")</f>
        <v>Yes</v>
      </c>
      <c r="D3200" s="40">
        <f>MAX(DATE(Table1[Year],1,1),DATE(Table1[Year],1,1)-WEEKDAY(DATE(Table1[Year],1,1),2)+(Table1[WeekNum]-1)*7+1)</f>
        <v>44578</v>
      </c>
      <c r="E3200" s="40">
        <f>MIN(DATE(Table1[Year]+1,1,0),DATE(Table1[Year],1,1)-WEEKDAY(DATE(Table1[Year],1,1),2)+Table1[WeekNum]*7)</f>
        <v>44584</v>
      </c>
      <c r="F3200" s="15">
        <v>2022</v>
      </c>
      <c r="G3200" s="15">
        <f t="shared" si="98"/>
        <v>1</v>
      </c>
      <c r="H3200" s="17">
        <v>4</v>
      </c>
      <c r="I3200" s="207" t="str">
        <f>"W" &amp;Table1[[#This Row],[WeekNum]]</f>
        <v>W4</v>
      </c>
      <c r="J3200" s="20" t="str">
        <f t="shared" si="99"/>
        <v>22-W04</v>
      </c>
      <c r="K3200" s="8" t="s">
        <v>649</v>
      </c>
      <c r="L3200" s="4"/>
      <c r="M3200" s="8" t="s">
        <v>72</v>
      </c>
      <c r="N3200" s="11" t="s">
        <v>428</v>
      </c>
      <c r="O3200" s="266" t="s">
        <v>372</v>
      </c>
      <c r="P3200" s="11" t="s">
        <v>373</v>
      </c>
      <c r="Q3200" s="11" t="s">
        <v>421</v>
      </c>
      <c r="R3200" s="8">
        <v>0</v>
      </c>
      <c r="S3200" s="8">
        <v>0</v>
      </c>
      <c r="T3200" s="206">
        <f>ABS(Table1[[#This Row],[Prod]]-Table1[[#This Row],[Planned]])</f>
        <v>0</v>
      </c>
      <c r="U3200" s="209">
        <f>IF(ABS(Table1[[#This Row],[Prod]]-Table1[[#This Row],[Planned]])&gt;Table1[[#This Row],[Planned]],0,IF(Table1[[#This Row],[Planned]]=0,0,1-ABS(Table1[[#This Row],[Prod]]-Table1[[#This Row],[Planned]])/Table1[[#This Row],[Planned]]))</f>
        <v>0</v>
      </c>
      <c r="V3200" s="8"/>
      <c r="W3200" s="11"/>
      <c r="X3200" s="27">
        <v>0</v>
      </c>
      <c r="Y3200" s="206">
        <f>Table1[[#This Row],[Prod]]</f>
        <v>0</v>
      </c>
      <c r="Z3200" s="206">
        <f>ABS(Table1[[#This Row],[Prod2]]-Table1[[#This Row],[Plan Revised]])</f>
        <v>0</v>
      </c>
      <c r="AA3200" s="209">
        <f>IF(ABS(Table1[[#This Row],[Prod2]]-Table1[[#This Row],[Plan Revised]])&gt;Table1[[#This Row],[Plan Revised]],0,IF(Table1[[#This Row],[Plan Revised]]=0,0,1-ABS(Table1[[#This Row],[Prod2]]-Table1[[#This Row],[Plan Revised]])/Table1[[#This Row],[Plan Revised]]))</f>
        <v>0</v>
      </c>
      <c r="AB3200" s="11"/>
      <c r="AC3200" s="30"/>
      <c r="AD3200"/>
      <c r="AF3200"/>
    </row>
    <row r="3201" spans="1:32">
      <c r="A3201" s="15" t="str">
        <f>IF(Table1[Week]=WeekSel,"Yes","No")</f>
        <v>No</v>
      </c>
      <c r="B3201" s="15" t="str">
        <f>IF((Table1[StartDate]&gt;=Date.GraphMin)*(Table1[StartDate]&lt;=Date.GraphMax)=1,"Yes","No")</f>
        <v>No</v>
      </c>
      <c r="C3201" s="15" t="str">
        <f>IF(OR(Table1[[#This Row],[Site]]="FOOD MILLING",Table1[[#This Row],[Site]]="GODACO"), "No", "Yes")</f>
        <v>Yes</v>
      </c>
      <c r="D3201" s="40">
        <f>MAX(DATE(Table1[Year],1,1),DATE(Table1[Year],1,1)-WEEKDAY(DATE(Table1[Year],1,1),2)+(Table1[WeekNum]-1)*7+1)</f>
        <v>44578</v>
      </c>
      <c r="E3201" s="40">
        <f>MIN(DATE(Table1[Year]+1,1,0),DATE(Table1[Year],1,1)-WEEKDAY(DATE(Table1[Year],1,1),2)+Table1[WeekNum]*7)</f>
        <v>44584</v>
      </c>
      <c r="F3201" s="15">
        <v>2022</v>
      </c>
      <c r="G3201" s="15">
        <f t="shared" si="98"/>
        <v>1</v>
      </c>
      <c r="H3201" s="17">
        <v>4</v>
      </c>
      <c r="I3201" s="207" t="str">
        <f>"W" &amp;Table1[[#This Row],[WeekNum]]</f>
        <v>W4</v>
      </c>
      <c r="J3201" s="20" t="str">
        <f t="shared" si="99"/>
        <v>22-W04</v>
      </c>
      <c r="K3201" s="8" t="s">
        <v>651</v>
      </c>
      <c r="L3201" s="4"/>
      <c r="M3201" s="8" t="s">
        <v>72</v>
      </c>
      <c r="N3201" s="11" t="s">
        <v>428</v>
      </c>
      <c r="O3201" s="266" t="s">
        <v>372</v>
      </c>
      <c r="P3201" s="11" t="s">
        <v>373</v>
      </c>
      <c r="Q3201" s="11" t="s">
        <v>421</v>
      </c>
      <c r="R3201" s="8">
        <v>0</v>
      </c>
      <c r="S3201" s="8">
        <v>0</v>
      </c>
      <c r="T3201" s="206">
        <f>ABS(Table1[[#This Row],[Prod]]-Table1[[#This Row],[Planned]])</f>
        <v>0</v>
      </c>
      <c r="U3201" s="209">
        <f>IF(ABS(Table1[[#This Row],[Prod]]-Table1[[#This Row],[Planned]])&gt;Table1[[#This Row],[Planned]],0,IF(Table1[[#This Row],[Planned]]=0,0,1-ABS(Table1[[#This Row],[Prod]]-Table1[[#This Row],[Planned]])/Table1[[#This Row],[Planned]]))</f>
        <v>0</v>
      </c>
      <c r="V3201" s="8"/>
      <c r="W3201" s="11"/>
      <c r="X3201" s="27">
        <v>0</v>
      </c>
      <c r="Y3201" s="206">
        <f>Table1[[#This Row],[Prod]]</f>
        <v>0</v>
      </c>
      <c r="Z3201" s="206">
        <f>ABS(Table1[[#This Row],[Prod2]]-Table1[[#This Row],[Plan Revised]])</f>
        <v>0</v>
      </c>
      <c r="AA3201" s="209">
        <f>IF(ABS(Table1[[#This Row],[Prod2]]-Table1[[#This Row],[Plan Revised]])&gt;Table1[[#This Row],[Plan Revised]],0,IF(Table1[[#This Row],[Plan Revised]]=0,0,1-ABS(Table1[[#This Row],[Prod2]]-Table1[[#This Row],[Plan Revised]])/Table1[[#This Row],[Plan Revised]]))</f>
        <v>0</v>
      </c>
      <c r="AB3201" s="11"/>
      <c r="AC3201" s="30"/>
      <c r="AD3201"/>
      <c r="AF3201"/>
    </row>
    <row r="3202" spans="1:32">
      <c r="A3202" s="15" t="str">
        <f>IF(Table1[Week]=WeekSel,"Yes","No")</f>
        <v>No</v>
      </c>
      <c r="B3202" s="15" t="str">
        <f>IF((Table1[StartDate]&gt;=Date.GraphMin)*(Table1[StartDate]&lt;=Date.GraphMax)=1,"Yes","No")</f>
        <v>No</v>
      </c>
      <c r="C3202" s="15" t="str">
        <f>IF(OR(Table1[[#This Row],[Site]]="FOOD MILLING",Table1[[#This Row],[Site]]="GODACO"), "No", "Yes")</f>
        <v>Yes</v>
      </c>
      <c r="D3202" s="40">
        <f>MAX(DATE(Table1[Year],1,1),DATE(Table1[Year],1,1)-WEEKDAY(DATE(Table1[Year],1,1),2)+(Table1[WeekNum]-1)*7+1)</f>
        <v>44578</v>
      </c>
      <c r="E3202" s="40">
        <f>MIN(DATE(Table1[Year]+1,1,0),DATE(Table1[Year],1,1)-WEEKDAY(DATE(Table1[Year],1,1),2)+Table1[WeekNum]*7)</f>
        <v>44584</v>
      </c>
      <c r="F3202" s="15">
        <v>2022</v>
      </c>
      <c r="G3202" s="15">
        <f t="shared" ref="G3202:G3265" si="100">MONTH(DATE(F3202,1,H3202*7-2)-WEEKDAY(DATE(H3202,1,2)))</f>
        <v>1</v>
      </c>
      <c r="H3202" s="17">
        <v>4</v>
      </c>
      <c r="I3202" s="207" t="str">
        <f>"W" &amp;Table1[[#This Row],[WeekNum]]</f>
        <v>W4</v>
      </c>
      <c r="J3202" s="20" t="str">
        <f t="shared" ref="J3202:J3265" si="101">RIGHT(F3202,2)&amp;"-"&amp;TEXT(H3202,"W00")</f>
        <v>22-W04</v>
      </c>
      <c r="K3202" s="8" t="s">
        <v>653</v>
      </c>
      <c r="L3202" s="4"/>
      <c r="M3202" s="8" t="s">
        <v>72</v>
      </c>
      <c r="N3202" s="11" t="s">
        <v>428</v>
      </c>
      <c r="O3202" s="266" t="s">
        <v>372</v>
      </c>
      <c r="P3202" s="11" t="s">
        <v>373</v>
      </c>
      <c r="Q3202" s="11" t="s">
        <v>421</v>
      </c>
      <c r="R3202" s="8">
        <v>0</v>
      </c>
      <c r="S3202" s="8">
        <v>0</v>
      </c>
      <c r="T3202" s="206">
        <f>ABS(Table1[[#This Row],[Prod]]-Table1[[#This Row],[Planned]])</f>
        <v>0</v>
      </c>
      <c r="U3202" s="209">
        <f>IF(ABS(Table1[[#This Row],[Prod]]-Table1[[#This Row],[Planned]])&gt;Table1[[#This Row],[Planned]],0,IF(Table1[[#This Row],[Planned]]=0,0,1-ABS(Table1[[#This Row],[Prod]]-Table1[[#This Row],[Planned]])/Table1[[#This Row],[Planned]]))</f>
        <v>0</v>
      </c>
      <c r="V3202" s="8"/>
      <c r="W3202" s="11"/>
      <c r="X3202" s="27">
        <v>0</v>
      </c>
      <c r="Y3202" s="206">
        <f>Table1[[#This Row],[Prod]]</f>
        <v>0</v>
      </c>
      <c r="Z3202" s="206">
        <f>ABS(Table1[[#This Row],[Prod2]]-Table1[[#This Row],[Plan Revised]])</f>
        <v>0</v>
      </c>
      <c r="AA3202" s="209">
        <f>IF(ABS(Table1[[#This Row],[Prod2]]-Table1[[#This Row],[Plan Revised]])&gt;Table1[[#This Row],[Plan Revised]],0,IF(Table1[[#This Row],[Plan Revised]]=0,0,1-ABS(Table1[[#This Row],[Prod2]]-Table1[[#This Row],[Plan Revised]])/Table1[[#This Row],[Plan Revised]]))</f>
        <v>0</v>
      </c>
      <c r="AB3202" s="11"/>
      <c r="AC3202" s="30"/>
      <c r="AD3202"/>
      <c r="AF3202"/>
    </row>
    <row r="3203" spans="1:32">
      <c r="A3203" s="15" t="str">
        <f>IF(Table1[Week]=WeekSel,"Yes","No")</f>
        <v>No</v>
      </c>
      <c r="B3203" s="15" t="str">
        <f>IF((Table1[StartDate]&gt;=Date.GraphMin)*(Table1[StartDate]&lt;=Date.GraphMax)=1,"Yes","No")</f>
        <v>No</v>
      </c>
      <c r="C3203" s="15" t="str">
        <f>IF(OR(Table1[[#This Row],[Site]]="FOOD MILLING",Table1[[#This Row],[Site]]="GODACO"), "No", "Yes")</f>
        <v>Yes</v>
      </c>
      <c r="D3203" s="40">
        <f>MAX(DATE(Table1[Year],1,1),DATE(Table1[Year],1,1)-WEEKDAY(DATE(Table1[Year],1,1),2)+(Table1[WeekNum]-1)*7+1)</f>
        <v>44578</v>
      </c>
      <c r="E3203" s="40">
        <f>MIN(DATE(Table1[Year]+1,1,0),DATE(Table1[Year],1,1)-WEEKDAY(DATE(Table1[Year],1,1),2)+Table1[WeekNum]*7)</f>
        <v>44584</v>
      </c>
      <c r="F3203" s="15">
        <v>2022</v>
      </c>
      <c r="G3203" s="15">
        <f t="shared" si="100"/>
        <v>1</v>
      </c>
      <c r="H3203" s="17">
        <v>4</v>
      </c>
      <c r="I3203" s="207" t="str">
        <f>"W" &amp;Table1[[#This Row],[WeekNum]]</f>
        <v>W4</v>
      </c>
      <c r="J3203" s="20" t="str">
        <f t="shared" si="101"/>
        <v>22-W04</v>
      </c>
      <c r="K3203" s="8" t="s">
        <v>655</v>
      </c>
      <c r="L3203" s="4"/>
      <c r="M3203" s="8" t="s">
        <v>72</v>
      </c>
      <c r="N3203" s="11" t="s">
        <v>428</v>
      </c>
      <c r="O3203" s="266" t="s">
        <v>372</v>
      </c>
      <c r="P3203" s="11" t="s">
        <v>373</v>
      </c>
      <c r="Q3203" s="11" t="s">
        <v>421</v>
      </c>
      <c r="R3203" s="8">
        <v>0</v>
      </c>
      <c r="S3203" s="8">
        <v>0</v>
      </c>
      <c r="T3203" s="206">
        <f>ABS(Table1[[#This Row],[Prod]]-Table1[[#This Row],[Planned]])</f>
        <v>0</v>
      </c>
      <c r="U3203" s="209">
        <f>IF(ABS(Table1[[#This Row],[Prod]]-Table1[[#This Row],[Planned]])&gt;Table1[[#This Row],[Planned]],0,IF(Table1[[#This Row],[Planned]]=0,0,1-ABS(Table1[[#This Row],[Prod]]-Table1[[#This Row],[Planned]])/Table1[[#This Row],[Planned]]))</f>
        <v>0</v>
      </c>
      <c r="V3203" s="8"/>
      <c r="W3203" s="11"/>
      <c r="X3203" s="27">
        <v>0</v>
      </c>
      <c r="Y3203" s="206">
        <f>Table1[[#This Row],[Prod]]</f>
        <v>0</v>
      </c>
      <c r="Z3203" s="206">
        <f>ABS(Table1[[#This Row],[Prod2]]-Table1[[#This Row],[Plan Revised]])</f>
        <v>0</v>
      </c>
      <c r="AA3203" s="209">
        <f>IF(ABS(Table1[[#This Row],[Prod2]]-Table1[[#This Row],[Plan Revised]])&gt;Table1[[#This Row],[Plan Revised]],0,IF(Table1[[#This Row],[Plan Revised]]=0,0,1-ABS(Table1[[#This Row],[Prod2]]-Table1[[#This Row],[Plan Revised]])/Table1[[#This Row],[Plan Revised]]))</f>
        <v>0</v>
      </c>
      <c r="AB3203" s="11"/>
      <c r="AC3203" s="30"/>
      <c r="AD3203"/>
      <c r="AF3203"/>
    </row>
    <row r="3204" spans="1:32">
      <c r="A3204" s="15" t="str">
        <f>IF(Table1[Week]=WeekSel,"Yes","No")</f>
        <v>No</v>
      </c>
      <c r="B3204" s="15" t="str">
        <f>IF((Table1[StartDate]&gt;=Date.GraphMin)*(Table1[StartDate]&lt;=Date.GraphMax)=1,"Yes","No")</f>
        <v>No</v>
      </c>
      <c r="C3204" s="15" t="str">
        <f>IF(OR(Table1[[#This Row],[Site]]="FOOD MILLING",Table1[[#This Row],[Site]]="GODACO"), "No", "Yes")</f>
        <v>Yes</v>
      </c>
      <c r="D3204" s="40">
        <f>MAX(DATE(Table1[Year],1,1),DATE(Table1[Year],1,1)-WEEKDAY(DATE(Table1[Year],1,1),2)+(Table1[WeekNum]-1)*7+1)</f>
        <v>44578</v>
      </c>
      <c r="E3204" s="40">
        <f>MIN(DATE(Table1[Year]+1,1,0),DATE(Table1[Year],1,1)-WEEKDAY(DATE(Table1[Year],1,1),2)+Table1[WeekNum]*7)</f>
        <v>44584</v>
      </c>
      <c r="F3204" s="15">
        <v>2022</v>
      </c>
      <c r="G3204" s="15">
        <f t="shared" si="100"/>
        <v>1</v>
      </c>
      <c r="H3204" s="17">
        <v>4</v>
      </c>
      <c r="I3204" s="207" t="str">
        <f>"W" &amp;Table1[[#This Row],[WeekNum]]</f>
        <v>W4</v>
      </c>
      <c r="J3204" s="20" t="str">
        <f t="shared" si="101"/>
        <v>22-W04</v>
      </c>
      <c r="K3204" s="8" t="s">
        <v>656</v>
      </c>
      <c r="L3204" s="4"/>
      <c r="M3204" s="8" t="s">
        <v>72</v>
      </c>
      <c r="N3204" s="11" t="s">
        <v>428</v>
      </c>
      <c r="O3204" s="266" t="s">
        <v>372</v>
      </c>
      <c r="P3204" s="11" t="s">
        <v>373</v>
      </c>
      <c r="Q3204" s="11" t="s">
        <v>421</v>
      </c>
      <c r="R3204" s="8">
        <v>0</v>
      </c>
      <c r="S3204" s="8">
        <v>0</v>
      </c>
      <c r="T3204" s="206">
        <f>ABS(Table1[[#This Row],[Prod]]-Table1[[#This Row],[Planned]])</f>
        <v>0</v>
      </c>
      <c r="U3204" s="209">
        <f>IF(ABS(Table1[[#This Row],[Prod]]-Table1[[#This Row],[Planned]])&gt;Table1[[#This Row],[Planned]],0,IF(Table1[[#This Row],[Planned]]=0,0,1-ABS(Table1[[#This Row],[Prod]]-Table1[[#This Row],[Planned]])/Table1[[#This Row],[Planned]]))</f>
        <v>0</v>
      </c>
      <c r="V3204" s="8"/>
      <c r="W3204" s="11"/>
      <c r="X3204" s="27">
        <v>0</v>
      </c>
      <c r="Y3204" s="206">
        <f>Table1[[#This Row],[Prod]]</f>
        <v>0</v>
      </c>
      <c r="Z3204" s="206">
        <f>ABS(Table1[[#This Row],[Prod2]]-Table1[[#This Row],[Plan Revised]])</f>
        <v>0</v>
      </c>
      <c r="AA3204" s="209">
        <f>IF(ABS(Table1[[#This Row],[Prod2]]-Table1[[#This Row],[Plan Revised]])&gt;Table1[[#This Row],[Plan Revised]],0,IF(Table1[[#This Row],[Plan Revised]]=0,0,1-ABS(Table1[[#This Row],[Prod2]]-Table1[[#This Row],[Plan Revised]])/Table1[[#This Row],[Plan Revised]]))</f>
        <v>0</v>
      </c>
      <c r="AB3204" s="11"/>
      <c r="AC3204" s="30"/>
      <c r="AD3204"/>
      <c r="AF3204"/>
    </row>
    <row r="3205" spans="1:32">
      <c r="A3205" s="15" t="str">
        <f>IF(Table1[Week]=WeekSel,"Yes","No")</f>
        <v>No</v>
      </c>
      <c r="B3205" s="15" t="str">
        <f>IF((Table1[StartDate]&gt;=Date.GraphMin)*(Table1[StartDate]&lt;=Date.GraphMax)=1,"Yes","No")</f>
        <v>No</v>
      </c>
      <c r="C3205" s="15" t="str">
        <f>IF(OR(Table1[[#This Row],[Site]]="FOOD MILLING",Table1[[#This Row],[Site]]="GODACO"), "No", "Yes")</f>
        <v>Yes</v>
      </c>
      <c r="D3205" s="40">
        <f>MAX(DATE(Table1[Year],1,1),DATE(Table1[Year],1,1)-WEEKDAY(DATE(Table1[Year],1,1),2)+(Table1[WeekNum]-1)*7+1)</f>
        <v>44578</v>
      </c>
      <c r="E3205" s="40">
        <f>MIN(DATE(Table1[Year]+1,1,0),DATE(Table1[Year],1,1)-WEEKDAY(DATE(Table1[Year],1,1),2)+Table1[WeekNum]*7)</f>
        <v>44584</v>
      </c>
      <c r="F3205" s="15">
        <v>2022</v>
      </c>
      <c r="G3205" s="15">
        <f t="shared" si="100"/>
        <v>1</v>
      </c>
      <c r="H3205" s="17">
        <v>4</v>
      </c>
      <c r="I3205" s="207" t="str">
        <f>"W" &amp;Table1[[#This Row],[WeekNum]]</f>
        <v>W4</v>
      </c>
      <c r="J3205" s="20" t="str">
        <f t="shared" si="101"/>
        <v>22-W04</v>
      </c>
      <c r="K3205" s="8" t="s">
        <v>657</v>
      </c>
      <c r="L3205" s="4"/>
      <c r="M3205" s="8" t="s">
        <v>72</v>
      </c>
      <c r="N3205" s="11" t="s">
        <v>428</v>
      </c>
      <c r="O3205" s="266" t="s">
        <v>372</v>
      </c>
      <c r="P3205" s="11" t="s">
        <v>373</v>
      </c>
      <c r="Q3205" s="11" t="s">
        <v>421</v>
      </c>
      <c r="R3205" s="8">
        <v>0</v>
      </c>
      <c r="S3205" s="8">
        <v>0</v>
      </c>
      <c r="T3205" s="206">
        <f>ABS(Table1[[#This Row],[Prod]]-Table1[[#This Row],[Planned]])</f>
        <v>0</v>
      </c>
      <c r="U3205" s="209">
        <f>IF(ABS(Table1[[#This Row],[Prod]]-Table1[[#This Row],[Planned]])&gt;Table1[[#This Row],[Planned]],0,IF(Table1[[#This Row],[Planned]]=0,0,1-ABS(Table1[[#This Row],[Prod]]-Table1[[#This Row],[Planned]])/Table1[[#This Row],[Planned]]))</f>
        <v>0</v>
      </c>
      <c r="V3205" s="8"/>
      <c r="W3205" s="11"/>
      <c r="X3205" s="27">
        <v>0</v>
      </c>
      <c r="Y3205" s="206">
        <f>Table1[[#This Row],[Prod]]</f>
        <v>0</v>
      </c>
      <c r="Z3205" s="206">
        <f>ABS(Table1[[#This Row],[Prod2]]-Table1[[#This Row],[Plan Revised]])</f>
        <v>0</v>
      </c>
      <c r="AA3205" s="209">
        <f>IF(ABS(Table1[[#This Row],[Prod2]]-Table1[[#This Row],[Plan Revised]])&gt;Table1[[#This Row],[Plan Revised]],0,IF(Table1[[#This Row],[Plan Revised]]=0,0,1-ABS(Table1[[#This Row],[Prod2]]-Table1[[#This Row],[Plan Revised]])/Table1[[#This Row],[Plan Revised]]))</f>
        <v>0</v>
      </c>
      <c r="AB3205" s="11"/>
      <c r="AC3205" s="30"/>
      <c r="AD3205"/>
      <c r="AF3205"/>
    </row>
    <row r="3206" spans="1:32">
      <c r="A3206" s="15" t="str">
        <f>IF(Table1[Week]=WeekSel,"Yes","No")</f>
        <v>No</v>
      </c>
      <c r="B3206" s="15" t="str">
        <f>IF((Table1[StartDate]&gt;=Date.GraphMin)*(Table1[StartDate]&lt;=Date.GraphMax)=1,"Yes","No")</f>
        <v>No</v>
      </c>
      <c r="C3206" s="15" t="str">
        <f>IF(OR(Table1[[#This Row],[Site]]="FOOD MILLING",Table1[[#This Row],[Site]]="GODACO"), "No", "Yes")</f>
        <v>Yes</v>
      </c>
      <c r="D3206" s="40">
        <f>MAX(DATE(Table1[Year],1,1),DATE(Table1[Year],1,1)-WEEKDAY(DATE(Table1[Year],1,1),2)+(Table1[WeekNum]-1)*7+1)</f>
        <v>44578</v>
      </c>
      <c r="E3206" s="40">
        <f>MIN(DATE(Table1[Year]+1,1,0),DATE(Table1[Year],1,1)-WEEKDAY(DATE(Table1[Year],1,1),2)+Table1[WeekNum]*7)</f>
        <v>44584</v>
      </c>
      <c r="F3206" s="15">
        <v>2022</v>
      </c>
      <c r="G3206" s="15">
        <f t="shared" si="100"/>
        <v>1</v>
      </c>
      <c r="H3206" s="17">
        <v>4</v>
      </c>
      <c r="I3206" s="207" t="str">
        <f>"W" &amp;Table1[[#This Row],[WeekNum]]</f>
        <v>W4</v>
      </c>
      <c r="J3206" s="20" t="str">
        <f t="shared" si="101"/>
        <v>22-W04</v>
      </c>
      <c r="K3206" s="8" t="s">
        <v>658</v>
      </c>
      <c r="L3206" s="4"/>
      <c r="M3206" s="8" t="s">
        <v>72</v>
      </c>
      <c r="N3206" s="11" t="s">
        <v>428</v>
      </c>
      <c r="O3206" s="266" t="s">
        <v>374</v>
      </c>
      <c r="P3206" s="11" t="s">
        <v>376</v>
      </c>
      <c r="Q3206" s="11" t="s">
        <v>421</v>
      </c>
      <c r="R3206" s="8">
        <v>3600</v>
      </c>
      <c r="S3206" s="8">
        <v>3600</v>
      </c>
      <c r="T3206" s="206">
        <f>ABS(Table1[[#This Row],[Prod]]-Table1[[#This Row],[Planned]])</f>
        <v>0</v>
      </c>
      <c r="U3206" s="209">
        <f>IF(ABS(Table1[[#This Row],[Prod]]-Table1[[#This Row],[Planned]])&gt;Table1[[#This Row],[Planned]],0,IF(Table1[[#This Row],[Planned]]=0,0,1-ABS(Table1[[#This Row],[Prod]]-Table1[[#This Row],[Planned]])/Table1[[#This Row],[Planned]]))</f>
        <v>1</v>
      </c>
      <c r="V3206" s="8"/>
      <c r="W3206" s="11"/>
      <c r="X3206" s="27">
        <v>3600</v>
      </c>
      <c r="Y3206" s="206">
        <f>Table1[[#This Row],[Prod]]</f>
        <v>3600</v>
      </c>
      <c r="Z3206" s="206">
        <f>ABS(Table1[[#This Row],[Prod2]]-Table1[[#This Row],[Plan Revised]])</f>
        <v>0</v>
      </c>
      <c r="AA3206" s="209">
        <f>IF(ABS(Table1[[#This Row],[Prod2]]-Table1[[#This Row],[Plan Revised]])&gt;Table1[[#This Row],[Plan Revised]],0,IF(Table1[[#This Row],[Plan Revised]]=0,0,1-ABS(Table1[[#This Row],[Prod2]]-Table1[[#This Row],[Plan Revised]])/Table1[[#This Row],[Plan Revised]]))</f>
        <v>1</v>
      </c>
      <c r="AB3206" s="11"/>
      <c r="AC3206" s="30"/>
      <c r="AD3206"/>
      <c r="AF3206"/>
    </row>
    <row r="3207" spans="1:32">
      <c r="A3207" s="15" t="str">
        <f>IF(Table1[Week]=WeekSel,"Yes","No")</f>
        <v>No</v>
      </c>
      <c r="B3207" s="15" t="str">
        <f>IF((Table1[StartDate]&gt;=Date.GraphMin)*(Table1[StartDate]&lt;=Date.GraphMax)=1,"Yes","No")</f>
        <v>No</v>
      </c>
      <c r="C3207" s="15" t="str">
        <f>IF(OR(Table1[[#This Row],[Site]]="FOOD MILLING",Table1[[#This Row],[Site]]="GODACO"), "No", "Yes")</f>
        <v>Yes</v>
      </c>
      <c r="D3207" s="40">
        <f>MAX(DATE(Table1[Year],1,1),DATE(Table1[Year],1,1)-WEEKDAY(DATE(Table1[Year],1,1),2)+(Table1[WeekNum]-1)*7+1)</f>
        <v>44578</v>
      </c>
      <c r="E3207" s="40">
        <f>MIN(DATE(Table1[Year]+1,1,0),DATE(Table1[Year],1,1)-WEEKDAY(DATE(Table1[Year],1,1),2)+Table1[WeekNum]*7)</f>
        <v>44584</v>
      </c>
      <c r="F3207" s="15">
        <v>2022</v>
      </c>
      <c r="G3207" s="15">
        <f t="shared" si="100"/>
        <v>1</v>
      </c>
      <c r="H3207" s="17">
        <v>4</v>
      </c>
      <c r="I3207" s="207" t="str">
        <f>"W" &amp;Table1[[#This Row],[WeekNum]]</f>
        <v>W4</v>
      </c>
      <c r="J3207" s="20" t="str">
        <f t="shared" si="101"/>
        <v>22-W04</v>
      </c>
      <c r="K3207" s="8" t="s">
        <v>659</v>
      </c>
      <c r="L3207" s="4"/>
      <c r="M3207" s="8" t="s">
        <v>72</v>
      </c>
      <c r="N3207" s="11" t="s">
        <v>428</v>
      </c>
      <c r="O3207" s="266" t="s">
        <v>374</v>
      </c>
      <c r="P3207" s="11" t="s">
        <v>376</v>
      </c>
      <c r="Q3207" s="11" t="s">
        <v>421</v>
      </c>
      <c r="R3207" s="8">
        <v>9000</v>
      </c>
      <c r="S3207" s="8">
        <v>9000</v>
      </c>
      <c r="T3207" s="206">
        <f>ABS(Table1[[#This Row],[Prod]]-Table1[[#This Row],[Planned]])</f>
        <v>0</v>
      </c>
      <c r="U3207" s="209">
        <f>IF(ABS(Table1[[#This Row],[Prod]]-Table1[[#This Row],[Planned]])&gt;Table1[[#This Row],[Planned]],0,IF(Table1[[#This Row],[Planned]]=0,0,1-ABS(Table1[[#This Row],[Prod]]-Table1[[#This Row],[Planned]])/Table1[[#This Row],[Planned]]))</f>
        <v>1</v>
      </c>
      <c r="V3207" s="8"/>
      <c r="W3207" s="11"/>
      <c r="X3207" s="27">
        <v>9000</v>
      </c>
      <c r="Y3207" s="206">
        <f>Table1[[#This Row],[Prod]]</f>
        <v>9000</v>
      </c>
      <c r="Z3207" s="206">
        <f>ABS(Table1[[#This Row],[Prod2]]-Table1[[#This Row],[Plan Revised]])</f>
        <v>0</v>
      </c>
      <c r="AA3207" s="209">
        <f>IF(ABS(Table1[[#This Row],[Prod2]]-Table1[[#This Row],[Plan Revised]])&gt;Table1[[#This Row],[Plan Revised]],0,IF(Table1[[#This Row],[Plan Revised]]=0,0,1-ABS(Table1[[#This Row],[Prod2]]-Table1[[#This Row],[Plan Revised]])/Table1[[#This Row],[Plan Revised]]))</f>
        <v>1</v>
      </c>
      <c r="AB3207" s="11"/>
      <c r="AC3207" s="30"/>
      <c r="AD3207"/>
      <c r="AF3207"/>
    </row>
    <row r="3208" spans="1:32">
      <c r="A3208" s="15" t="str">
        <f>IF(Table1[Week]=WeekSel,"Yes","No")</f>
        <v>No</v>
      </c>
      <c r="B3208" s="15" t="str">
        <f>IF((Table1[StartDate]&gt;=Date.GraphMin)*(Table1[StartDate]&lt;=Date.GraphMax)=1,"Yes","No")</f>
        <v>No</v>
      </c>
      <c r="C3208" s="15" t="str">
        <f>IF(OR(Table1[[#This Row],[Site]]="FOOD MILLING",Table1[[#This Row],[Site]]="GODACO"), "No", "Yes")</f>
        <v>Yes</v>
      </c>
      <c r="D3208" s="40">
        <f>MAX(DATE(Table1[Year],1,1),DATE(Table1[Year],1,1)-WEEKDAY(DATE(Table1[Year],1,1),2)+(Table1[WeekNum]-1)*7+1)</f>
        <v>44578</v>
      </c>
      <c r="E3208" s="40">
        <f>MIN(DATE(Table1[Year]+1,1,0),DATE(Table1[Year],1,1)-WEEKDAY(DATE(Table1[Year],1,1),2)+Table1[WeekNum]*7)</f>
        <v>44584</v>
      </c>
      <c r="F3208" s="15">
        <v>2022</v>
      </c>
      <c r="G3208" s="15">
        <f t="shared" si="100"/>
        <v>1</v>
      </c>
      <c r="H3208" s="17">
        <v>4</v>
      </c>
      <c r="I3208" s="207" t="str">
        <f>"W" &amp;Table1[[#This Row],[WeekNum]]</f>
        <v>W4</v>
      </c>
      <c r="J3208" s="20" t="str">
        <f t="shared" si="101"/>
        <v>22-W04</v>
      </c>
      <c r="K3208" s="8" t="s">
        <v>660</v>
      </c>
      <c r="L3208" s="4"/>
      <c r="M3208" s="8" t="s">
        <v>72</v>
      </c>
      <c r="N3208" s="11" t="s">
        <v>428</v>
      </c>
      <c r="O3208" s="266" t="s">
        <v>374</v>
      </c>
      <c r="P3208" s="11" t="s">
        <v>376</v>
      </c>
      <c r="Q3208" s="11" t="s">
        <v>421</v>
      </c>
      <c r="R3208" s="8">
        <v>0</v>
      </c>
      <c r="S3208" s="8">
        <v>0</v>
      </c>
      <c r="T3208" s="206">
        <f>ABS(Table1[[#This Row],[Prod]]-Table1[[#This Row],[Planned]])</f>
        <v>0</v>
      </c>
      <c r="U3208" s="209">
        <f>IF(ABS(Table1[[#This Row],[Prod]]-Table1[[#This Row],[Planned]])&gt;Table1[[#This Row],[Planned]],0,IF(Table1[[#This Row],[Planned]]=0,0,1-ABS(Table1[[#This Row],[Prod]]-Table1[[#This Row],[Planned]])/Table1[[#This Row],[Planned]]))</f>
        <v>0</v>
      </c>
      <c r="V3208" s="8"/>
      <c r="W3208" s="11"/>
      <c r="X3208" s="27">
        <v>0</v>
      </c>
      <c r="Y3208" s="206">
        <f>Table1[[#This Row],[Prod]]</f>
        <v>0</v>
      </c>
      <c r="Z3208" s="206">
        <f>ABS(Table1[[#This Row],[Prod2]]-Table1[[#This Row],[Plan Revised]])</f>
        <v>0</v>
      </c>
      <c r="AA3208" s="209">
        <f>IF(ABS(Table1[[#This Row],[Prod2]]-Table1[[#This Row],[Plan Revised]])&gt;Table1[[#This Row],[Plan Revised]],0,IF(Table1[[#This Row],[Plan Revised]]=0,0,1-ABS(Table1[[#This Row],[Prod2]]-Table1[[#This Row],[Plan Revised]])/Table1[[#This Row],[Plan Revised]]))</f>
        <v>0</v>
      </c>
      <c r="AB3208" s="11"/>
      <c r="AC3208" s="30"/>
      <c r="AD3208"/>
      <c r="AF3208"/>
    </row>
    <row r="3209" spans="1:32">
      <c r="A3209" s="15" t="str">
        <f>IF(Table1[Week]=WeekSel,"Yes","No")</f>
        <v>No</v>
      </c>
      <c r="B3209" s="15" t="str">
        <f>IF((Table1[StartDate]&gt;=Date.GraphMin)*(Table1[StartDate]&lt;=Date.GraphMax)=1,"Yes","No")</f>
        <v>No</v>
      </c>
      <c r="C3209" s="15" t="str">
        <f>IF(OR(Table1[[#This Row],[Site]]="FOOD MILLING",Table1[[#This Row],[Site]]="GODACO"), "No", "Yes")</f>
        <v>Yes</v>
      </c>
      <c r="D3209" s="40">
        <f>MAX(DATE(Table1[Year],1,1),DATE(Table1[Year],1,1)-WEEKDAY(DATE(Table1[Year],1,1),2)+(Table1[WeekNum]-1)*7+1)</f>
        <v>44578</v>
      </c>
      <c r="E3209" s="40">
        <f>MIN(DATE(Table1[Year]+1,1,0),DATE(Table1[Year],1,1)-WEEKDAY(DATE(Table1[Year],1,1),2)+Table1[WeekNum]*7)</f>
        <v>44584</v>
      </c>
      <c r="F3209" s="15">
        <v>2022</v>
      </c>
      <c r="G3209" s="15">
        <f t="shared" si="100"/>
        <v>1</v>
      </c>
      <c r="H3209" s="17">
        <v>4</v>
      </c>
      <c r="I3209" s="207" t="str">
        <f>"W" &amp;Table1[[#This Row],[WeekNum]]</f>
        <v>W4</v>
      </c>
      <c r="J3209" s="20" t="str">
        <f t="shared" si="101"/>
        <v>22-W04</v>
      </c>
      <c r="K3209" s="8" t="s">
        <v>660</v>
      </c>
      <c r="L3209" s="4"/>
      <c r="M3209" s="8" t="s">
        <v>72</v>
      </c>
      <c r="N3209" s="11" t="s">
        <v>428</v>
      </c>
      <c r="O3209" s="266" t="s">
        <v>374</v>
      </c>
      <c r="P3209" s="11" t="s">
        <v>376</v>
      </c>
      <c r="Q3209" s="11" t="s">
        <v>419</v>
      </c>
      <c r="R3209" s="8">
        <v>7920</v>
      </c>
      <c r="S3209" s="8">
        <v>7920</v>
      </c>
      <c r="T3209" s="206">
        <f>ABS(Table1[[#This Row],[Prod]]-Table1[[#This Row],[Planned]])</f>
        <v>0</v>
      </c>
      <c r="U3209" s="209">
        <f>IF(ABS(Table1[[#This Row],[Prod]]-Table1[[#This Row],[Planned]])&gt;Table1[[#This Row],[Planned]],0,IF(Table1[[#This Row],[Planned]]=0,0,1-ABS(Table1[[#This Row],[Prod]]-Table1[[#This Row],[Planned]])/Table1[[#This Row],[Planned]]))</f>
        <v>1</v>
      </c>
      <c r="V3209" s="8"/>
      <c r="W3209" s="11"/>
      <c r="X3209" s="27">
        <v>0</v>
      </c>
      <c r="Y3209" s="206">
        <f>Table1[[#This Row],[Prod]]</f>
        <v>7920</v>
      </c>
      <c r="Z3209" s="206">
        <f>ABS(Table1[[#This Row],[Prod2]]-Table1[[#This Row],[Plan Revised]])</f>
        <v>7920</v>
      </c>
      <c r="AA3209" s="209">
        <f>IF(ABS(Table1[[#This Row],[Prod2]]-Table1[[#This Row],[Plan Revised]])&gt;Table1[[#This Row],[Plan Revised]],0,IF(Table1[[#This Row],[Plan Revised]]=0,0,1-ABS(Table1[[#This Row],[Prod2]]-Table1[[#This Row],[Plan Revised]])/Table1[[#This Row],[Plan Revised]]))</f>
        <v>0</v>
      </c>
      <c r="AB3209" s="11"/>
      <c r="AC3209" s="30"/>
      <c r="AD3209"/>
      <c r="AF3209"/>
    </row>
    <row r="3210" spans="1:32">
      <c r="A3210" s="15" t="str">
        <f>IF(Table1[Week]=WeekSel,"Yes","No")</f>
        <v>No</v>
      </c>
      <c r="B3210" s="15" t="str">
        <f>IF((Table1[StartDate]&gt;=Date.GraphMin)*(Table1[StartDate]&lt;=Date.GraphMax)=1,"Yes","No")</f>
        <v>No</v>
      </c>
      <c r="C3210" s="15" t="str">
        <f>IF(OR(Table1[[#This Row],[Site]]="FOOD MILLING",Table1[[#This Row],[Site]]="GODACO"), "No", "Yes")</f>
        <v>Yes</v>
      </c>
      <c r="D3210" s="40">
        <f>MAX(DATE(Table1[Year],1,1),DATE(Table1[Year],1,1)-WEEKDAY(DATE(Table1[Year],1,1),2)+(Table1[WeekNum]-1)*7+1)</f>
        <v>44578</v>
      </c>
      <c r="E3210" s="40">
        <f>MIN(DATE(Table1[Year]+1,1,0),DATE(Table1[Year],1,1)-WEEKDAY(DATE(Table1[Year],1,1),2)+Table1[WeekNum]*7)</f>
        <v>44584</v>
      </c>
      <c r="F3210" s="15">
        <v>2022</v>
      </c>
      <c r="G3210" s="15">
        <f t="shared" si="100"/>
        <v>1</v>
      </c>
      <c r="H3210" s="17">
        <v>4</v>
      </c>
      <c r="I3210" s="207" t="str">
        <f>"W" &amp;Table1[[#This Row],[WeekNum]]</f>
        <v>W4</v>
      </c>
      <c r="J3210" s="20" t="str">
        <f t="shared" si="101"/>
        <v>22-W04</v>
      </c>
      <c r="K3210" s="8" t="s">
        <v>661</v>
      </c>
      <c r="L3210" s="4"/>
      <c r="M3210" s="8" t="s">
        <v>72</v>
      </c>
      <c r="N3210" s="11" t="s">
        <v>428</v>
      </c>
      <c r="O3210" s="266" t="s">
        <v>374</v>
      </c>
      <c r="P3210" s="11" t="s">
        <v>376</v>
      </c>
      <c r="Q3210" s="11" t="s">
        <v>421</v>
      </c>
      <c r="R3210" s="8">
        <v>10800</v>
      </c>
      <c r="S3210" s="8">
        <v>10800</v>
      </c>
      <c r="T3210" s="206">
        <f>ABS(Table1[[#This Row],[Prod]]-Table1[[#This Row],[Planned]])</f>
        <v>0</v>
      </c>
      <c r="U3210" s="209">
        <f>IF(ABS(Table1[[#This Row],[Prod]]-Table1[[#This Row],[Planned]])&gt;Table1[[#This Row],[Planned]],0,IF(Table1[[#This Row],[Planned]]=0,0,1-ABS(Table1[[#This Row],[Prod]]-Table1[[#This Row],[Planned]])/Table1[[#This Row],[Planned]]))</f>
        <v>1</v>
      </c>
      <c r="V3210" s="8"/>
      <c r="W3210" s="11"/>
      <c r="X3210" s="27">
        <v>10800</v>
      </c>
      <c r="Y3210" s="206">
        <f>Table1[[#This Row],[Prod]]</f>
        <v>10800</v>
      </c>
      <c r="Z3210" s="206">
        <f>ABS(Table1[[#This Row],[Prod2]]-Table1[[#This Row],[Plan Revised]])</f>
        <v>0</v>
      </c>
      <c r="AA3210" s="209">
        <f>IF(ABS(Table1[[#This Row],[Prod2]]-Table1[[#This Row],[Plan Revised]])&gt;Table1[[#This Row],[Plan Revised]],0,IF(Table1[[#This Row],[Plan Revised]]=0,0,1-ABS(Table1[[#This Row],[Prod2]]-Table1[[#This Row],[Plan Revised]])/Table1[[#This Row],[Plan Revised]]))</f>
        <v>1</v>
      </c>
      <c r="AB3210" s="11"/>
      <c r="AC3210" s="30"/>
      <c r="AD3210"/>
      <c r="AF3210"/>
    </row>
    <row r="3211" spans="1:32">
      <c r="A3211" s="15" t="str">
        <f>IF(Table1[Week]=WeekSel,"Yes","No")</f>
        <v>No</v>
      </c>
      <c r="B3211" s="15" t="str">
        <f>IF((Table1[StartDate]&gt;=Date.GraphMin)*(Table1[StartDate]&lt;=Date.GraphMax)=1,"Yes","No")</f>
        <v>No</v>
      </c>
      <c r="C3211" s="15" t="str">
        <f>IF(OR(Table1[[#This Row],[Site]]="FOOD MILLING",Table1[[#This Row],[Site]]="GODACO"), "No", "Yes")</f>
        <v>Yes</v>
      </c>
      <c r="D3211" s="40">
        <f>MAX(DATE(Table1[Year],1,1),DATE(Table1[Year],1,1)-WEEKDAY(DATE(Table1[Year],1,1),2)+(Table1[WeekNum]-1)*7+1)</f>
        <v>44578</v>
      </c>
      <c r="E3211" s="40">
        <f>MIN(DATE(Table1[Year]+1,1,0),DATE(Table1[Year],1,1)-WEEKDAY(DATE(Table1[Year],1,1),2)+Table1[WeekNum]*7)</f>
        <v>44584</v>
      </c>
      <c r="F3211" s="15">
        <v>2022</v>
      </c>
      <c r="G3211" s="15">
        <f t="shared" si="100"/>
        <v>1</v>
      </c>
      <c r="H3211" s="17">
        <v>4</v>
      </c>
      <c r="I3211" s="207" t="str">
        <f>"W" &amp;Table1[[#This Row],[WeekNum]]</f>
        <v>W4</v>
      </c>
      <c r="J3211" s="20" t="str">
        <f t="shared" si="101"/>
        <v>22-W04</v>
      </c>
      <c r="K3211" s="8" t="s">
        <v>662</v>
      </c>
      <c r="L3211" s="4"/>
      <c r="M3211" s="8" t="s">
        <v>72</v>
      </c>
      <c r="N3211" s="11" t="s">
        <v>428</v>
      </c>
      <c r="O3211" s="266" t="s">
        <v>374</v>
      </c>
      <c r="P3211" s="11" t="s">
        <v>376</v>
      </c>
      <c r="Q3211" s="11" t="s">
        <v>421</v>
      </c>
      <c r="R3211" s="8">
        <v>0</v>
      </c>
      <c r="S3211" s="8">
        <v>0</v>
      </c>
      <c r="T3211" s="206">
        <f>ABS(Table1[[#This Row],[Prod]]-Table1[[#This Row],[Planned]])</f>
        <v>0</v>
      </c>
      <c r="U3211" s="209">
        <f>IF(ABS(Table1[[#This Row],[Prod]]-Table1[[#This Row],[Planned]])&gt;Table1[[#This Row],[Planned]],0,IF(Table1[[#This Row],[Planned]]=0,0,1-ABS(Table1[[#This Row],[Prod]]-Table1[[#This Row],[Planned]])/Table1[[#This Row],[Planned]]))</f>
        <v>0</v>
      </c>
      <c r="V3211" s="8"/>
      <c r="W3211" s="11"/>
      <c r="X3211" s="27">
        <v>0</v>
      </c>
      <c r="Y3211" s="206">
        <f>Table1[[#This Row],[Prod]]</f>
        <v>0</v>
      </c>
      <c r="Z3211" s="206">
        <f>ABS(Table1[[#This Row],[Prod2]]-Table1[[#This Row],[Plan Revised]])</f>
        <v>0</v>
      </c>
      <c r="AA3211" s="209">
        <f>IF(ABS(Table1[[#This Row],[Prod2]]-Table1[[#This Row],[Plan Revised]])&gt;Table1[[#This Row],[Plan Revised]],0,IF(Table1[[#This Row],[Plan Revised]]=0,0,1-ABS(Table1[[#This Row],[Prod2]]-Table1[[#This Row],[Plan Revised]])/Table1[[#This Row],[Plan Revised]]))</f>
        <v>0</v>
      </c>
      <c r="AB3211" s="11"/>
      <c r="AC3211" s="30"/>
      <c r="AD3211"/>
      <c r="AF3211"/>
    </row>
    <row r="3212" spans="1:32">
      <c r="A3212" s="15" t="str">
        <f>IF(Table1[Week]=WeekSel,"Yes","No")</f>
        <v>No</v>
      </c>
      <c r="B3212" s="15" t="str">
        <f>IF((Table1[StartDate]&gt;=Date.GraphMin)*(Table1[StartDate]&lt;=Date.GraphMax)=1,"Yes","No")</f>
        <v>No</v>
      </c>
      <c r="C3212" s="15" t="str">
        <f>IF(OR(Table1[[#This Row],[Site]]="FOOD MILLING",Table1[[#This Row],[Site]]="GODACO"), "No", "Yes")</f>
        <v>Yes</v>
      </c>
      <c r="D3212" s="40">
        <f>MAX(DATE(Table1[Year],1,1),DATE(Table1[Year],1,1)-WEEKDAY(DATE(Table1[Year],1,1),2)+(Table1[WeekNum]-1)*7+1)</f>
        <v>44578</v>
      </c>
      <c r="E3212" s="40">
        <f>MIN(DATE(Table1[Year]+1,1,0),DATE(Table1[Year],1,1)-WEEKDAY(DATE(Table1[Year],1,1),2)+Table1[WeekNum]*7)</f>
        <v>44584</v>
      </c>
      <c r="F3212" s="15">
        <v>2022</v>
      </c>
      <c r="G3212" s="15">
        <f t="shared" si="100"/>
        <v>1</v>
      </c>
      <c r="H3212" s="17">
        <v>4</v>
      </c>
      <c r="I3212" s="207" t="str">
        <f>"W" &amp;Table1[[#This Row],[WeekNum]]</f>
        <v>W4</v>
      </c>
      <c r="J3212" s="20" t="str">
        <f t="shared" si="101"/>
        <v>22-W04</v>
      </c>
      <c r="K3212" s="8" t="s">
        <v>662</v>
      </c>
      <c r="L3212" s="4"/>
      <c r="M3212" s="8" t="s">
        <v>72</v>
      </c>
      <c r="N3212" s="11" t="s">
        <v>428</v>
      </c>
      <c r="O3212" s="266" t="s">
        <v>374</v>
      </c>
      <c r="P3212" s="11" t="s">
        <v>376</v>
      </c>
      <c r="Q3212" s="11" t="s">
        <v>419</v>
      </c>
      <c r="R3212" s="8">
        <v>15840</v>
      </c>
      <c r="S3212" s="8">
        <v>15840</v>
      </c>
      <c r="T3212" s="206">
        <f>ABS(Table1[[#This Row],[Prod]]-Table1[[#This Row],[Planned]])</f>
        <v>0</v>
      </c>
      <c r="U3212" s="209">
        <f>IF(ABS(Table1[[#This Row],[Prod]]-Table1[[#This Row],[Planned]])&gt;Table1[[#This Row],[Planned]],0,IF(Table1[[#This Row],[Planned]]=0,0,1-ABS(Table1[[#This Row],[Prod]]-Table1[[#This Row],[Planned]])/Table1[[#This Row],[Planned]]))</f>
        <v>1</v>
      </c>
      <c r="V3212" s="8"/>
      <c r="W3212" s="11"/>
      <c r="X3212" s="27">
        <v>0</v>
      </c>
      <c r="Y3212" s="206">
        <f>Table1[[#This Row],[Prod]]</f>
        <v>15840</v>
      </c>
      <c r="Z3212" s="206">
        <f>ABS(Table1[[#This Row],[Prod2]]-Table1[[#This Row],[Plan Revised]])</f>
        <v>15840</v>
      </c>
      <c r="AA3212" s="209">
        <f>IF(ABS(Table1[[#This Row],[Prod2]]-Table1[[#This Row],[Plan Revised]])&gt;Table1[[#This Row],[Plan Revised]],0,IF(Table1[[#This Row],[Plan Revised]]=0,0,1-ABS(Table1[[#This Row],[Prod2]]-Table1[[#This Row],[Plan Revised]])/Table1[[#This Row],[Plan Revised]]))</f>
        <v>0</v>
      </c>
      <c r="AB3212" s="11"/>
      <c r="AC3212" s="30"/>
      <c r="AD3212"/>
      <c r="AF3212"/>
    </row>
    <row r="3213" spans="1:32">
      <c r="A3213" s="15" t="str">
        <f>IF(Table1[Week]=WeekSel,"Yes","No")</f>
        <v>No</v>
      </c>
      <c r="B3213" s="15" t="str">
        <f>IF((Table1[StartDate]&gt;=Date.GraphMin)*(Table1[StartDate]&lt;=Date.GraphMax)=1,"Yes","No")</f>
        <v>No</v>
      </c>
      <c r="C3213" s="15" t="str">
        <f>IF(OR(Table1[[#This Row],[Site]]="FOOD MILLING",Table1[[#This Row],[Site]]="GODACO"), "No", "Yes")</f>
        <v>Yes</v>
      </c>
      <c r="D3213" s="40">
        <f>MAX(DATE(Table1[Year],1,1),DATE(Table1[Year],1,1)-WEEKDAY(DATE(Table1[Year],1,1),2)+(Table1[WeekNum]-1)*7+1)</f>
        <v>44578</v>
      </c>
      <c r="E3213" s="40">
        <f>MIN(DATE(Table1[Year]+1,1,0),DATE(Table1[Year],1,1)-WEEKDAY(DATE(Table1[Year],1,1),2)+Table1[WeekNum]*7)</f>
        <v>44584</v>
      </c>
      <c r="F3213" s="15">
        <v>2022</v>
      </c>
      <c r="G3213" s="15">
        <f t="shared" si="100"/>
        <v>1</v>
      </c>
      <c r="H3213" s="17">
        <v>4</v>
      </c>
      <c r="I3213" s="207" t="str">
        <f>"W" &amp;Table1[[#This Row],[WeekNum]]</f>
        <v>W4</v>
      </c>
      <c r="J3213" s="20" t="str">
        <f t="shared" si="101"/>
        <v>22-W04</v>
      </c>
      <c r="K3213" s="8" t="s">
        <v>663</v>
      </c>
      <c r="L3213" s="4"/>
      <c r="M3213" s="8" t="s">
        <v>72</v>
      </c>
      <c r="N3213" s="11" t="s">
        <v>428</v>
      </c>
      <c r="O3213" s="266" t="s">
        <v>374</v>
      </c>
      <c r="P3213" s="11" t="s">
        <v>376</v>
      </c>
      <c r="Q3213" s="11" t="s">
        <v>421</v>
      </c>
      <c r="R3213" s="8">
        <v>5400</v>
      </c>
      <c r="S3213" s="8">
        <v>5400</v>
      </c>
      <c r="T3213" s="206">
        <f>ABS(Table1[[#This Row],[Prod]]-Table1[[#This Row],[Planned]])</f>
        <v>0</v>
      </c>
      <c r="U3213" s="209">
        <f>IF(ABS(Table1[[#This Row],[Prod]]-Table1[[#This Row],[Planned]])&gt;Table1[[#This Row],[Planned]],0,IF(Table1[[#This Row],[Planned]]=0,0,1-ABS(Table1[[#This Row],[Prod]]-Table1[[#This Row],[Planned]])/Table1[[#This Row],[Planned]]))</f>
        <v>1</v>
      </c>
      <c r="V3213" s="8"/>
      <c r="W3213" s="11"/>
      <c r="X3213" s="27">
        <v>5400</v>
      </c>
      <c r="Y3213" s="206">
        <f>Table1[[#This Row],[Prod]]</f>
        <v>5400</v>
      </c>
      <c r="Z3213" s="206">
        <f>ABS(Table1[[#This Row],[Prod2]]-Table1[[#This Row],[Plan Revised]])</f>
        <v>0</v>
      </c>
      <c r="AA3213" s="209">
        <f>IF(ABS(Table1[[#This Row],[Prod2]]-Table1[[#This Row],[Plan Revised]])&gt;Table1[[#This Row],[Plan Revised]],0,IF(Table1[[#This Row],[Plan Revised]]=0,0,1-ABS(Table1[[#This Row],[Prod2]]-Table1[[#This Row],[Plan Revised]])/Table1[[#This Row],[Plan Revised]]))</f>
        <v>1</v>
      </c>
      <c r="AB3213" s="11"/>
      <c r="AC3213" s="30"/>
      <c r="AD3213"/>
      <c r="AF3213"/>
    </row>
    <row r="3214" spans="1:32">
      <c r="A3214" s="15" t="str">
        <f>IF(Table1[Week]=WeekSel,"Yes","No")</f>
        <v>No</v>
      </c>
      <c r="B3214" s="15" t="str">
        <f>IF((Table1[StartDate]&gt;=Date.GraphMin)*(Table1[StartDate]&lt;=Date.GraphMax)=1,"Yes","No")</f>
        <v>No</v>
      </c>
      <c r="C3214" s="15" t="str">
        <f>IF(OR(Table1[[#This Row],[Site]]="FOOD MILLING",Table1[[#This Row],[Site]]="GODACO"), "No", "Yes")</f>
        <v>Yes</v>
      </c>
      <c r="D3214" s="40">
        <f>MAX(DATE(Table1[Year],1,1),DATE(Table1[Year],1,1)-WEEKDAY(DATE(Table1[Year],1,1),2)+(Table1[WeekNum]-1)*7+1)</f>
        <v>44578</v>
      </c>
      <c r="E3214" s="40">
        <f>MIN(DATE(Table1[Year]+1,1,0),DATE(Table1[Year],1,1)-WEEKDAY(DATE(Table1[Year],1,1),2)+Table1[WeekNum]*7)</f>
        <v>44584</v>
      </c>
      <c r="F3214" s="15">
        <v>2022</v>
      </c>
      <c r="G3214" s="15">
        <f t="shared" si="100"/>
        <v>1</v>
      </c>
      <c r="H3214" s="17">
        <v>4</v>
      </c>
      <c r="I3214" s="207" t="str">
        <f>"W" &amp;Table1[[#This Row],[WeekNum]]</f>
        <v>W4</v>
      </c>
      <c r="J3214" s="20" t="str">
        <f t="shared" si="101"/>
        <v>22-W04</v>
      </c>
      <c r="K3214" s="8" t="s">
        <v>664</v>
      </c>
      <c r="L3214" s="4"/>
      <c r="M3214" s="8" t="s">
        <v>72</v>
      </c>
      <c r="N3214" s="11" t="s">
        <v>428</v>
      </c>
      <c r="O3214" s="266" t="s">
        <v>374</v>
      </c>
      <c r="P3214" s="11" t="s">
        <v>379</v>
      </c>
      <c r="Q3214" s="11" t="s">
        <v>421</v>
      </c>
      <c r="R3214" s="8">
        <v>3000</v>
      </c>
      <c r="S3214" s="8">
        <v>3000</v>
      </c>
      <c r="T3214" s="206">
        <f>ABS(Table1[[#This Row],[Prod]]-Table1[[#This Row],[Planned]])</f>
        <v>0</v>
      </c>
      <c r="U3214" s="209">
        <f>IF(ABS(Table1[[#This Row],[Prod]]-Table1[[#This Row],[Planned]])&gt;Table1[[#This Row],[Planned]],0,IF(Table1[[#This Row],[Planned]]=0,0,1-ABS(Table1[[#This Row],[Prod]]-Table1[[#This Row],[Planned]])/Table1[[#This Row],[Planned]]))</f>
        <v>1</v>
      </c>
      <c r="V3214" s="8"/>
      <c r="W3214" s="11"/>
      <c r="X3214" s="27">
        <v>3000</v>
      </c>
      <c r="Y3214" s="206">
        <f>Table1[[#This Row],[Prod]]</f>
        <v>3000</v>
      </c>
      <c r="Z3214" s="206">
        <f>ABS(Table1[[#This Row],[Prod2]]-Table1[[#This Row],[Plan Revised]])</f>
        <v>0</v>
      </c>
      <c r="AA3214" s="209">
        <f>IF(ABS(Table1[[#This Row],[Prod2]]-Table1[[#This Row],[Plan Revised]])&gt;Table1[[#This Row],[Plan Revised]],0,IF(Table1[[#This Row],[Plan Revised]]=0,0,1-ABS(Table1[[#This Row],[Prod2]]-Table1[[#This Row],[Plan Revised]])/Table1[[#This Row],[Plan Revised]]))</f>
        <v>1</v>
      </c>
      <c r="AB3214" s="11"/>
      <c r="AC3214" s="30"/>
      <c r="AD3214"/>
      <c r="AF3214"/>
    </row>
    <row r="3215" spans="1:32">
      <c r="A3215" s="15" t="str">
        <f>IF(Table1[Week]=WeekSel,"Yes","No")</f>
        <v>No</v>
      </c>
      <c r="B3215" s="15" t="str">
        <f>IF((Table1[StartDate]&gt;=Date.GraphMin)*(Table1[StartDate]&lt;=Date.GraphMax)=1,"Yes","No")</f>
        <v>No</v>
      </c>
      <c r="C3215" s="15" t="str">
        <f>IF(OR(Table1[[#This Row],[Site]]="FOOD MILLING",Table1[[#This Row],[Site]]="GODACO"), "No", "Yes")</f>
        <v>Yes</v>
      </c>
      <c r="D3215" s="40">
        <f>MAX(DATE(Table1[Year],1,1),DATE(Table1[Year],1,1)-WEEKDAY(DATE(Table1[Year],1,1),2)+(Table1[WeekNum]-1)*7+1)</f>
        <v>44578</v>
      </c>
      <c r="E3215" s="40">
        <f>MIN(DATE(Table1[Year]+1,1,0),DATE(Table1[Year],1,1)-WEEKDAY(DATE(Table1[Year],1,1),2)+Table1[WeekNum]*7)</f>
        <v>44584</v>
      </c>
      <c r="F3215" s="15">
        <v>2022</v>
      </c>
      <c r="G3215" s="15">
        <f t="shared" si="100"/>
        <v>1</v>
      </c>
      <c r="H3215" s="17">
        <v>4</v>
      </c>
      <c r="I3215" s="207" t="str">
        <f>"W" &amp;Table1[[#This Row],[WeekNum]]</f>
        <v>W4</v>
      </c>
      <c r="J3215" s="20" t="str">
        <f t="shared" si="101"/>
        <v>22-W04</v>
      </c>
      <c r="K3215" s="8" t="s">
        <v>665</v>
      </c>
      <c r="L3215" s="4"/>
      <c r="M3215" s="8" t="s">
        <v>72</v>
      </c>
      <c r="N3215" s="11" t="s">
        <v>428</v>
      </c>
      <c r="O3215" s="266" t="s">
        <v>374</v>
      </c>
      <c r="P3215" s="11" t="s">
        <v>379</v>
      </c>
      <c r="Q3215" s="11" t="s">
        <v>421</v>
      </c>
      <c r="R3215" s="8">
        <v>6000</v>
      </c>
      <c r="S3215" s="8">
        <v>6000</v>
      </c>
      <c r="T3215" s="206">
        <f>ABS(Table1[[#This Row],[Prod]]-Table1[[#This Row],[Planned]])</f>
        <v>0</v>
      </c>
      <c r="U3215" s="209">
        <f>IF(ABS(Table1[[#This Row],[Prod]]-Table1[[#This Row],[Planned]])&gt;Table1[[#This Row],[Planned]],0,IF(Table1[[#This Row],[Planned]]=0,0,1-ABS(Table1[[#This Row],[Prod]]-Table1[[#This Row],[Planned]])/Table1[[#This Row],[Planned]]))</f>
        <v>1</v>
      </c>
      <c r="V3215" s="8"/>
      <c r="W3215" s="11"/>
      <c r="X3215" s="27">
        <v>6000</v>
      </c>
      <c r="Y3215" s="206">
        <f>Table1[[#This Row],[Prod]]</f>
        <v>6000</v>
      </c>
      <c r="Z3215" s="206">
        <f>ABS(Table1[[#This Row],[Prod2]]-Table1[[#This Row],[Plan Revised]])</f>
        <v>0</v>
      </c>
      <c r="AA3215" s="209">
        <f>IF(ABS(Table1[[#This Row],[Prod2]]-Table1[[#This Row],[Plan Revised]])&gt;Table1[[#This Row],[Plan Revised]],0,IF(Table1[[#This Row],[Plan Revised]]=0,0,1-ABS(Table1[[#This Row],[Prod2]]-Table1[[#This Row],[Plan Revised]])/Table1[[#This Row],[Plan Revised]]))</f>
        <v>1</v>
      </c>
      <c r="AB3215" s="11"/>
      <c r="AC3215" s="30"/>
      <c r="AD3215"/>
      <c r="AF3215"/>
    </row>
    <row r="3216" spans="1:32">
      <c r="A3216" s="15" t="str">
        <f>IF(Table1[Week]=WeekSel,"Yes","No")</f>
        <v>No</v>
      </c>
      <c r="B3216" s="15" t="str">
        <f>IF((Table1[StartDate]&gt;=Date.GraphMin)*(Table1[StartDate]&lt;=Date.GraphMax)=1,"Yes","No")</f>
        <v>No</v>
      </c>
      <c r="C3216" s="15" t="str">
        <f>IF(OR(Table1[[#This Row],[Site]]="FOOD MILLING",Table1[[#This Row],[Site]]="GODACO"), "No", "Yes")</f>
        <v>Yes</v>
      </c>
      <c r="D3216" s="40">
        <f>MAX(DATE(Table1[Year],1,1),DATE(Table1[Year],1,1)-WEEKDAY(DATE(Table1[Year],1,1),2)+(Table1[WeekNum]-1)*7+1)</f>
        <v>44578</v>
      </c>
      <c r="E3216" s="40">
        <f>MIN(DATE(Table1[Year]+1,1,0),DATE(Table1[Year],1,1)-WEEKDAY(DATE(Table1[Year],1,1),2)+Table1[WeekNum]*7)</f>
        <v>44584</v>
      </c>
      <c r="F3216" s="15">
        <v>2022</v>
      </c>
      <c r="G3216" s="15">
        <f t="shared" si="100"/>
        <v>1</v>
      </c>
      <c r="H3216" s="17">
        <v>4</v>
      </c>
      <c r="I3216" s="207" t="str">
        <f>"W" &amp;Table1[[#This Row],[WeekNum]]</f>
        <v>W4</v>
      </c>
      <c r="J3216" s="20" t="str">
        <f t="shared" si="101"/>
        <v>22-W04</v>
      </c>
      <c r="K3216" s="8" t="s">
        <v>666</v>
      </c>
      <c r="L3216" s="4"/>
      <c r="M3216" s="8" t="s">
        <v>72</v>
      </c>
      <c r="N3216" s="11" t="s">
        <v>428</v>
      </c>
      <c r="O3216" s="266" t="s">
        <v>374</v>
      </c>
      <c r="P3216" s="11" t="s">
        <v>379</v>
      </c>
      <c r="Q3216" s="11" t="s">
        <v>421</v>
      </c>
      <c r="R3216" s="8">
        <v>9000</v>
      </c>
      <c r="S3216" s="8">
        <v>9000</v>
      </c>
      <c r="T3216" s="206">
        <f>ABS(Table1[[#This Row],[Prod]]-Table1[[#This Row],[Planned]])</f>
        <v>0</v>
      </c>
      <c r="U3216" s="209">
        <f>IF(ABS(Table1[[#This Row],[Prod]]-Table1[[#This Row],[Planned]])&gt;Table1[[#This Row],[Planned]],0,IF(Table1[[#This Row],[Planned]]=0,0,1-ABS(Table1[[#This Row],[Prod]]-Table1[[#This Row],[Planned]])/Table1[[#This Row],[Planned]]))</f>
        <v>1</v>
      </c>
      <c r="V3216" s="8"/>
      <c r="W3216" s="11"/>
      <c r="X3216" s="27">
        <v>9000</v>
      </c>
      <c r="Y3216" s="206">
        <f>Table1[[#This Row],[Prod]]</f>
        <v>9000</v>
      </c>
      <c r="Z3216" s="206">
        <f>ABS(Table1[[#This Row],[Prod2]]-Table1[[#This Row],[Plan Revised]])</f>
        <v>0</v>
      </c>
      <c r="AA3216" s="209">
        <f>IF(ABS(Table1[[#This Row],[Prod2]]-Table1[[#This Row],[Plan Revised]])&gt;Table1[[#This Row],[Plan Revised]],0,IF(Table1[[#This Row],[Plan Revised]]=0,0,1-ABS(Table1[[#This Row],[Prod2]]-Table1[[#This Row],[Plan Revised]])/Table1[[#This Row],[Plan Revised]]))</f>
        <v>1</v>
      </c>
      <c r="AB3216" s="11"/>
      <c r="AC3216" s="30"/>
      <c r="AD3216"/>
      <c r="AF3216"/>
    </row>
    <row r="3217" spans="1:32">
      <c r="A3217" s="15" t="str">
        <f>IF(Table1[Week]=WeekSel,"Yes","No")</f>
        <v>No</v>
      </c>
      <c r="B3217" s="15" t="str">
        <f>IF((Table1[StartDate]&gt;=Date.GraphMin)*(Table1[StartDate]&lt;=Date.GraphMax)=1,"Yes","No")</f>
        <v>No</v>
      </c>
      <c r="C3217" s="15" t="str">
        <f>IF(OR(Table1[[#This Row],[Site]]="FOOD MILLING",Table1[[#This Row],[Site]]="GODACO"), "No", "Yes")</f>
        <v>Yes</v>
      </c>
      <c r="D3217" s="40">
        <f>MAX(DATE(Table1[Year],1,1),DATE(Table1[Year],1,1)-WEEKDAY(DATE(Table1[Year],1,1),2)+(Table1[WeekNum]-1)*7+1)</f>
        <v>44578</v>
      </c>
      <c r="E3217" s="40">
        <f>MIN(DATE(Table1[Year]+1,1,0),DATE(Table1[Year],1,1)-WEEKDAY(DATE(Table1[Year],1,1),2)+Table1[WeekNum]*7)</f>
        <v>44584</v>
      </c>
      <c r="F3217" s="15">
        <v>2022</v>
      </c>
      <c r="G3217" s="15">
        <f t="shared" si="100"/>
        <v>1</v>
      </c>
      <c r="H3217" s="17">
        <v>4</v>
      </c>
      <c r="I3217" s="207" t="str">
        <f>"W" &amp;Table1[[#This Row],[WeekNum]]</f>
        <v>W4</v>
      </c>
      <c r="J3217" s="20" t="str">
        <f t="shared" si="101"/>
        <v>22-W04</v>
      </c>
      <c r="K3217" s="8" t="s">
        <v>667</v>
      </c>
      <c r="L3217" s="4"/>
      <c r="M3217" s="8" t="s">
        <v>72</v>
      </c>
      <c r="N3217" s="11" t="s">
        <v>428</v>
      </c>
      <c r="O3217" s="266" t="s">
        <v>374</v>
      </c>
      <c r="P3217" s="11" t="s">
        <v>375</v>
      </c>
      <c r="Q3217" s="11" t="s">
        <v>421</v>
      </c>
      <c r="R3217" s="8">
        <v>0</v>
      </c>
      <c r="S3217" s="8">
        <v>0</v>
      </c>
      <c r="T3217" s="206">
        <f>ABS(Table1[[#This Row],[Prod]]-Table1[[#This Row],[Planned]])</f>
        <v>0</v>
      </c>
      <c r="U3217" s="209">
        <f>IF(ABS(Table1[[#This Row],[Prod]]-Table1[[#This Row],[Planned]])&gt;Table1[[#This Row],[Planned]],0,IF(Table1[[#This Row],[Planned]]=0,0,1-ABS(Table1[[#This Row],[Prod]]-Table1[[#This Row],[Planned]])/Table1[[#This Row],[Planned]]))</f>
        <v>0</v>
      </c>
      <c r="V3217" s="8"/>
      <c r="W3217" s="11"/>
      <c r="X3217" s="27">
        <v>0</v>
      </c>
      <c r="Y3217" s="206">
        <f>Table1[[#This Row],[Prod]]</f>
        <v>0</v>
      </c>
      <c r="Z3217" s="206">
        <f>ABS(Table1[[#This Row],[Prod2]]-Table1[[#This Row],[Plan Revised]])</f>
        <v>0</v>
      </c>
      <c r="AA3217" s="209">
        <f>IF(ABS(Table1[[#This Row],[Prod2]]-Table1[[#This Row],[Plan Revised]])&gt;Table1[[#This Row],[Plan Revised]],0,IF(Table1[[#This Row],[Plan Revised]]=0,0,1-ABS(Table1[[#This Row],[Prod2]]-Table1[[#This Row],[Plan Revised]])/Table1[[#This Row],[Plan Revised]]))</f>
        <v>0</v>
      </c>
      <c r="AB3217" s="11"/>
      <c r="AC3217" s="30"/>
      <c r="AD3217"/>
      <c r="AF3217"/>
    </row>
    <row r="3218" spans="1:32">
      <c r="A3218" s="15" t="str">
        <f>IF(Table1[Week]=WeekSel,"Yes","No")</f>
        <v>No</v>
      </c>
      <c r="B3218" s="15" t="str">
        <f>IF((Table1[StartDate]&gt;=Date.GraphMin)*(Table1[StartDate]&lt;=Date.GraphMax)=1,"Yes","No")</f>
        <v>No</v>
      </c>
      <c r="C3218" s="15" t="str">
        <f>IF(OR(Table1[[#This Row],[Site]]="FOOD MILLING",Table1[[#This Row],[Site]]="GODACO"), "No", "Yes")</f>
        <v>Yes</v>
      </c>
      <c r="D3218" s="40">
        <f>MAX(DATE(Table1[Year],1,1),DATE(Table1[Year],1,1)-WEEKDAY(DATE(Table1[Year],1,1),2)+(Table1[WeekNum]-1)*7+1)</f>
        <v>44578</v>
      </c>
      <c r="E3218" s="40">
        <f>MIN(DATE(Table1[Year]+1,1,0),DATE(Table1[Year],1,1)-WEEKDAY(DATE(Table1[Year],1,1),2)+Table1[WeekNum]*7)</f>
        <v>44584</v>
      </c>
      <c r="F3218" s="15">
        <v>2022</v>
      </c>
      <c r="G3218" s="15">
        <f t="shared" si="100"/>
        <v>1</v>
      </c>
      <c r="H3218" s="17">
        <v>4</v>
      </c>
      <c r="I3218" s="207" t="str">
        <f>"W" &amp;Table1[[#This Row],[WeekNum]]</f>
        <v>W4</v>
      </c>
      <c r="J3218" s="20" t="str">
        <f t="shared" si="101"/>
        <v>22-W04</v>
      </c>
      <c r="K3218" s="8" t="s">
        <v>668</v>
      </c>
      <c r="L3218" s="4"/>
      <c r="M3218" s="8" t="s">
        <v>72</v>
      </c>
      <c r="N3218" s="11" t="s">
        <v>428</v>
      </c>
      <c r="O3218" s="266" t="s">
        <v>374</v>
      </c>
      <c r="P3218" s="11" t="s">
        <v>375</v>
      </c>
      <c r="Q3218" s="11" t="s">
        <v>421</v>
      </c>
      <c r="R3218" s="8">
        <v>0</v>
      </c>
      <c r="S3218" s="8">
        <v>0</v>
      </c>
      <c r="T3218" s="206">
        <f>ABS(Table1[[#This Row],[Prod]]-Table1[[#This Row],[Planned]])</f>
        <v>0</v>
      </c>
      <c r="U3218" s="209">
        <f>IF(ABS(Table1[[#This Row],[Prod]]-Table1[[#This Row],[Planned]])&gt;Table1[[#This Row],[Planned]],0,IF(Table1[[#This Row],[Planned]]=0,0,1-ABS(Table1[[#This Row],[Prod]]-Table1[[#This Row],[Planned]])/Table1[[#This Row],[Planned]]))</f>
        <v>0</v>
      </c>
      <c r="V3218" s="8"/>
      <c r="W3218" s="11"/>
      <c r="X3218" s="27">
        <v>0</v>
      </c>
      <c r="Y3218" s="206">
        <f>Table1[[#This Row],[Prod]]</f>
        <v>0</v>
      </c>
      <c r="Z3218" s="206">
        <f>ABS(Table1[[#This Row],[Prod2]]-Table1[[#This Row],[Plan Revised]])</f>
        <v>0</v>
      </c>
      <c r="AA3218" s="209">
        <f>IF(ABS(Table1[[#This Row],[Prod2]]-Table1[[#This Row],[Plan Revised]])&gt;Table1[[#This Row],[Plan Revised]],0,IF(Table1[[#This Row],[Plan Revised]]=0,0,1-ABS(Table1[[#This Row],[Prod2]]-Table1[[#This Row],[Plan Revised]])/Table1[[#This Row],[Plan Revised]]))</f>
        <v>0</v>
      </c>
      <c r="AB3218" s="11"/>
      <c r="AC3218" s="30"/>
      <c r="AD3218"/>
      <c r="AF3218"/>
    </row>
    <row r="3219" spans="1:32">
      <c r="A3219" s="15" t="str">
        <f>IF(Table1[Week]=WeekSel,"Yes","No")</f>
        <v>No</v>
      </c>
      <c r="B3219" s="15" t="str">
        <f>IF((Table1[StartDate]&gt;=Date.GraphMin)*(Table1[StartDate]&lt;=Date.GraphMax)=1,"Yes","No")</f>
        <v>No</v>
      </c>
      <c r="C3219" s="15" t="str">
        <f>IF(OR(Table1[[#This Row],[Site]]="FOOD MILLING",Table1[[#This Row],[Site]]="GODACO"), "No", "Yes")</f>
        <v>Yes</v>
      </c>
      <c r="D3219" s="40">
        <f>MAX(DATE(Table1[Year],1,1),DATE(Table1[Year],1,1)-WEEKDAY(DATE(Table1[Year],1,1),2)+(Table1[WeekNum]-1)*7+1)</f>
        <v>44578</v>
      </c>
      <c r="E3219" s="40">
        <f>MIN(DATE(Table1[Year]+1,1,0),DATE(Table1[Year],1,1)-WEEKDAY(DATE(Table1[Year],1,1),2)+Table1[WeekNum]*7)</f>
        <v>44584</v>
      </c>
      <c r="F3219" s="15">
        <v>2022</v>
      </c>
      <c r="G3219" s="15">
        <f t="shared" si="100"/>
        <v>1</v>
      </c>
      <c r="H3219" s="17">
        <v>4</v>
      </c>
      <c r="I3219" s="207" t="str">
        <f>"W" &amp;Table1[[#This Row],[WeekNum]]</f>
        <v>W4</v>
      </c>
      <c r="J3219" s="20" t="str">
        <f t="shared" si="101"/>
        <v>22-W04</v>
      </c>
      <c r="K3219" s="8" t="s">
        <v>669</v>
      </c>
      <c r="L3219" s="4"/>
      <c r="M3219" s="8" t="s">
        <v>72</v>
      </c>
      <c r="N3219" s="11" t="s">
        <v>428</v>
      </c>
      <c r="O3219" s="266" t="s">
        <v>374</v>
      </c>
      <c r="P3219" s="11" t="s">
        <v>375</v>
      </c>
      <c r="Q3219" s="11" t="s">
        <v>421</v>
      </c>
      <c r="R3219" s="8">
        <v>0</v>
      </c>
      <c r="S3219" s="8">
        <v>0</v>
      </c>
      <c r="T3219" s="206">
        <f>ABS(Table1[[#This Row],[Prod]]-Table1[[#This Row],[Planned]])</f>
        <v>0</v>
      </c>
      <c r="U3219" s="209">
        <f>IF(ABS(Table1[[#This Row],[Prod]]-Table1[[#This Row],[Planned]])&gt;Table1[[#This Row],[Planned]],0,IF(Table1[[#This Row],[Planned]]=0,0,1-ABS(Table1[[#This Row],[Prod]]-Table1[[#This Row],[Planned]])/Table1[[#This Row],[Planned]]))</f>
        <v>0</v>
      </c>
      <c r="V3219" s="8"/>
      <c r="W3219" s="11"/>
      <c r="X3219" s="27">
        <v>0</v>
      </c>
      <c r="Y3219" s="206">
        <f>Table1[[#This Row],[Prod]]</f>
        <v>0</v>
      </c>
      <c r="Z3219" s="206">
        <f>ABS(Table1[[#This Row],[Prod2]]-Table1[[#This Row],[Plan Revised]])</f>
        <v>0</v>
      </c>
      <c r="AA3219" s="209">
        <f>IF(ABS(Table1[[#This Row],[Prod2]]-Table1[[#This Row],[Plan Revised]])&gt;Table1[[#This Row],[Plan Revised]],0,IF(Table1[[#This Row],[Plan Revised]]=0,0,1-ABS(Table1[[#This Row],[Prod2]]-Table1[[#This Row],[Plan Revised]])/Table1[[#This Row],[Plan Revised]]))</f>
        <v>0</v>
      </c>
      <c r="AB3219" s="11"/>
      <c r="AC3219" s="30"/>
      <c r="AD3219"/>
      <c r="AF3219"/>
    </row>
    <row r="3220" spans="1:32">
      <c r="A3220" s="15" t="str">
        <f>IF(Table1[Week]=WeekSel,"Yes","No")</f>
        <v>No</v>
      </c>
      <c r="B3220" s="15" t="str">
        <f>IF((Table1[StartDate]&gt;=Date.GraphMin)*(Table1[StartDate]&lt;=Date.GraphMax)=1,"Yes","No")</f>
        <v>No</v>
      </c>
      <c r="C3220" s="15" t="str">
        <f>IF(OR(Table1[[#This Row],[Site]]="FOOD MILLING",Table1[[#This Row],[Site]]="GODACO"), "No", "Yes")</f>
        <v>Yes</v>
      </c>
      <c r="D3220" s="40">
        <f>MAX(DATE(Table1[Year],1,1),DATE(Table1[Year],1,1)-WEEKDAY(DATE(Table1[Year],1,1),2)+(Table1[WeekNum]-1)*7+1)</f>
        <v>44578</v>
      </c>
      <c r="E3220" s="40">
        <f>MIN(DATE(Table1[Year]+1,1,0),DATE(Table1[Year],1,1)-WEEKDAY(DATE(Table1[Year],1,1),2)+Table1[WeekNum]*7)</f>
        <v>44584</v>
      </c>
      <c r="F3220" s="15">
        <v>2022</v>
      </c>
      <c r="G3220" s="15">
        <f t="shared" si="100"/>
        <v>1</v>
      </c>
      <c r="H3220" s="17">
        <v>4</v>
      </c>
      <c r="I3220" s="207" t="str">
        <f>"W" &amp;Table1[[#This Row],[WeekNum]]</f>
        <v>W4</v>
      </c>
      <c r="J3220" s="20" t="str">
        <f t="shared" si="101"/>
        <v>22-W04</v>
      </c>
      <c r="K3220" s="8" t="s">
        <v>670</v>
      </c>
      <c r="L3220" s="4"/>
      <c r="M3220" s="8" t="s">
        <v>72</v>
      </c>
      <c r="N3220" s="11" t="s">
        <v>428</v>
      </c>
      <c r="O3220" s="266" t="s">
        <v>374</v>
      </c>
      <c r="P3220" s="11" t="s">
        <v>375</v>
      </c>
      <c r="Q3220" s="11" t="s">
        <v>421</v>
      </c>
      <c r="R3220" s="8">
        <v>0</v>
      </c>
      <c r="S3220" s="8">
        <v>0</v>
      </c>
      <c r="T3220" s="206">
        <f>ABS(Table1[[#This Row],[Prod]]-Table1[[#This Row],[Planned]])</f>
        <v>0</v>
      </c>
      <c r="U3220" s="209">
        <f>IF(ABS(Table1[[#This Row],[Prod]]-Table1[[#This Row],[Planned]])&gt;Table1[[#This Row],[Planned]],0,IF(Table1[[#This Row],[Planned]]=0,0,1-ABS(Table1[[#This Row],[Prod]]-Table1[[#This Row],[Planned]])/Table1[[#This Row],[Planned]]))</f>
        <v>0</v>
      </c>
      <c r="V3220" s="8"/>
      <c r="W3220" s="11"/>
      <c r="X3220" s="27">
        <v>0</v>
      </c>
      <c r="Y3220" s="206">
        <f>Table1[[#This Row],[Prod]]</f>
        <v>0</v>
      </c>
      <c r="Z3220" s="206">
        <f>ABS(Table1[[#This Row],[Prod2]]-Table1[[#This Row],[Plan Revised]])</f>
        <v>0</v>
      </c>
      <c r="AA3220" s="209">
        <f>IF(ABS(Table1[[#This Row],[Prod2]]-Table1[[#This Row],[Plan Revised]])&gt;Table1[[#This Row],[Plan Revised]],0,IF(Table1[[#This Row],[Plan Revised]]=0,0,1-ABS(Table1[[#This Row],[Prod2]]-Table1[[#This Row],[Plan Revised]])/Table1[[#This Row],[Plan Revised]]))</f>
        <v>0</v>
      </c>
      <c r="AB3220" s="11"/>
      <c r="AC3220" s="30"/>
      <c r="AD3220"/>
      <c r="AF3220"/>
    </row>
    <row r="3221" spans="1:32">
      <c r="A3221" s="15" t="str">
        <f>IF(Table1[Week]=WeekSel,"Yes","No")</f>
        <v>No</v>
      </c>
      <c r="B3221" s="15" t="str">
        <f>IF((Table1[StartDate]&gt;=Date.GraphMin)*(Table1[StartDate]&lt;=Date.GraphMax)=1,"Yes","No")</f>
        <v>No</v>
      </c>
      <c r="C3221" s="15" t="str">
        <f>IF(OR(Table1[[#This Row],[Site]]="FOOD MILLING",Table1[[#This Row],[Site]]="GODACO"), "No", "Yes")</f>
        <v>Yes</v>
      </c>
      <c r="D3221" s="40">
        <f>MAX(DATE(Table1[Year],1,1),DATE(Table1[Year],1,1)-WEEKDAY(DATE(Table1[Year],1,1),2)+(Table1[WeekNum]-1)*7+1)</f>
        <v>44578</v>
      </c>
      <c r="E3221" s="40">
        <f>MIN(DATE(Table1[Year]+1,1,0),DATE(Table1[Year],1,1)-WEEKDAY(DATE(Table1[Year],1,1),2)+Table1[WeekNum]*7)</f>
        <v>44584</v>
      </c>
      <c r="F3221" s="15">
        <v>2022</v>
      </c>
      <c r="G3221" s="15">
        <f t="shared" si="100"/>
        <v>1</v>
      </c>
      <c r="H3221" s="17">
        <v>4</v>
      </c>
      <c r="I3221" s="207" t="str">
        <f>"W" &amp;Table1[[#This Row],[WeekNum]]</f>
        <v>W4</v>
      </c>
      <c r="J3221" s="20" t="str">
        <f t="shared" si="101"/>
        <v>22-W04</v>
      </c>
      <c r="K3221" s="8" t="s">
        <v>671</v>
      </c>
      <c r="L3221" s="4"/>
      <c r="M3221" s="8" t="s">
        <v>72</v>
      </c>
      <c r="N3221" s="11" t="s">
        <v>428</v>
      </c>
      <c r="O3221" s="266" t="s">
        <v>374</v>
      </c>
      <c r="P3221" s="11" t="s">
        <v>375</v>
      </c>
      <c r="Q3221" s="11" t="s">
        <v>421</v>
      </c>
      <c r="R3221" s="8">
        <v>1300</v>
      </c>
      <c r="S3221" s="8">
        <v>1300</v>
      </c>
      <c r="T3221" s="206">
        <f>ABS(Table1[[#This Row],[Prod]]-Table1[[#This Row],[Planned]])</f>
        <v>0</v>
      </c>
      <c r="U3221" s="209">
        <f>IF(ABS(Table1[[#This Row],[Prod]]-Table1[[#This Row],[Planned]])&gt;Table1[[#This Row],[Planned]],0,IF(Table1[[#This Row],[Planned]]=0,0,1-ABS(Table1[[#This Row],[Prod]]-Table1[[#This Row],[Planned]])/Table1[[#This Row],[Planned]]))</f>
        <v>1</v>
      </c>
      <c r="V3221" s="8"/>
      <c r="W3221" s="11"/>
      <c r="X3221" s="27">
        <v>1300</v>
      </c>
      <c r="Y3221" s="206">
        <f>Table1[[#This Row],[Prod]]</f>
        <v>1300</v>
      </c>
      <c r="Z3221" s="206">
        <f>ABS(Table1[[#This Row],[Prod2]]-Table1[[#This Row],[Plan Revised]])</f>
        <v>0</v>
      </c>
      <c r="AA3221" s="209">
        <f>IF(ABS(Table1[[#This Row],[Prod2]]-Table1[[#This Row],[Plan Revised]])&gt;Table1[[#This Row],[Plan Revised]],0,IF(Table1[[#This Row],[Plan Revised]]=0,0,1-ABS(Table1[[#This Row],[Prod2]]-Table1[[#This Row],[Plan Revised]])/Table1[[#This Row],[Plan Revised]]))</f>
        <v>1</v>
      </c>
      <c r="AB3221" s="11"/>
      <c r="AC3221" s="30"/>
      <c r="AD3221"/>
      <c r="AF3221"/>
    </row>
    <row r="3222" spans="1:32">
      <c r="A3222" s="15" t="str">
        <f>IF(Table1[Week]=WeekSel,"Yes","No")</f>
        <v>No</v>
      </c>
      <c r="B3222" s="15" t="str">
        <f>IF((Table1[StartDate]&gt;=Date.GraphMin)*(Table1[StartDate]&lt;=Date.GraphMax)=1,"Yes","No")</f>
        <v>No</v>
      </c>
      <c r="C3222" s="15" t="str">
        <f>IF(OR(Table1[[#This Row],[Site]]="FOOD MILLING",Table1[[#This Row],[Site]]="GODACO"), "No", "Yes")</f>
        <v>Yes</v>
      </c>
      <c r="D3222" s="40">
        <f>MAX(DATE(Table1[Year],1,1),DATE(Table1[Year],1,1)-WEEKDAY(DATE(Table1[Year],1,1),2)+(Table1[WeekNum]-1)*7+1)</f>
        <v>44578</v>
      </c>
      <c r="E3222" s="40">
        <f>MIN(DATE(Table1[Year]+1,1,0),DATE(Table1[Year],1,1)-WEEKDAY(DATE(Table1[Year],1,1),2)+Table1[WeekNum]*7)</f>
        <v>44584</v>
      </c>
      <c r="F3222" s="15">
        <v>2022</v>
      </c>
      <c r="G3222" s="15">
        <f t="shared" si="100"/>
        <v>1</v>
      </c>
      <c r="H3222" s="17">
        <v>4</v>
      </c>
      <c r="I3222" s="207" t="str">
        <f>"W" &amp;Table1[[#This Row],[WeekNum]]</f>
        <v>W4</v>
      </c>
      <c r="J3222" s="20" t="str">
        <f t="shared" si="101"/>
        <v>22-W04</v>
      </c>
      <c r="K3222" s="8" t="s">
        <v>672</v>
      </c>
      <c r="L3222" s="4"/>
      <c r="M3222" s="8" t="s">
        <v>72</v>
      </c>
      <c r="N3222" s="11" t="s">
        <v>428</v>
      </c>
      <c r="O3222" s="266" t="s">
        <v>372</v>
      </c>
      <c r="P3222" s="11" t="s">
        <v>378</v>
      </c>
      <c r="Q3222" s="11" t="s">
        <v>421</v>
      </c>
      <c r="R3222" s="8">
        <v>3600</v>
      </c>
      <c r="S3222" s="8">
        <v>3600</v>
      </c>
      <c r="T3222" s="206">
        <f>ABS(Table1[[#This Row],[Prod]]-Table1[[#This Row],[Planned]])</f>
        <v>0</v>
      </c>
      <c r="U3222" s="209">
        <f>IF(ABS(Table1[[#This Row],[Prod]]-Table1[[#This Row],[Planned]])&gt;Table1[[#This Row],[Planned]],0,IF(Table1[[#This Row],[Planned]]=0,0,1-ABS(Table1[[#This Row],[Prod]]-Table1[[#This Row],[Planned]])/Table1[[#This Row],[Planned]]))</f>
        <v>1</v>
      </c>
      <c r="V3222" s="8"/>
      <c r="W3222" s="11"/>
      <c r="X3222" s="27">
        <v>3600</v>
      </c>
      <c r="Y3222" s="206">
        <f>Table1[[#This Row],[Prod]]</f>
        <v>3600</v>
      </c>
      <c r="Z3222" s="206">
        <f>ABS(Table1[[#This Row],[Prod2]]-Table1[[#This Row],[Plan Revised]])</f>
        <v>0</v>
      </c>
      <c r="AA3222" s="209">
        <f>IF(ABS(Table1[[#This Row],[Prod2]]-Table1[[#This Row],[Plan Revised]])&gt;Table1[[#This Row],[Plan Revised]],0,IF(Table1[[#This Row],[Plan Revised]]=0,0,1-ABS(Table1[[#This Row],[Prod2]]-Table1[[#This Row],[Plan Revised]])/Table1[[#This Row],[Plan Revised]]))</f>
        <v>1</v>
      </c>
      <c r="AB3222" s="11"/>
      <c r="AC3222" s="30"/>
      <c r="AD3222"/>
      <c r="AF3222"/>
    </row>
    <row r="3223" spans="1:32">
      <c r="A3223" s="15" t="str">
        <f>IF(Table1[Week]=WeekSel,"Yes","No")</f>
        <v>No</v>
      </c>
      <c r="B3223" s="15" t="str">
        <f>IF((Table1[StartDate]&gt;=Date.GraphMin)*(Table1[StartDate]&lt;=Date.GraphMax)=1,"Yes","No")</f>
        <v>No</v>
      </c>
      <c r="C3223" s="15" t="str">
        <f>IF(OR(Table1[[#This Row],[Site]]="FOOD MILLING",Table1[[#This Row],[Site]]="GODACO"), "No", "Yes")</f>
        <v>Yes</v>
      </c>
      <c r="D3223" s="40">
        <f>MAX(DATE(Table1[Year],1,1),DATE(Table1[Year],1,1)-WEEKDAY(DATE(Table1[Year],1,1),2)+(Table1[WeekNum]-1)*7+1)</f>
        <v>44578</v>
      </c>
      <c r="E3223" s="40">
        <f>MIN(DATE(Table1[Year]+1,1,0),DATE(Table1[Year],1,1)-WEEKDAY(DATE(Table1[Year],1,1),2)+Table1[WeekNum]*7)</f>
        <v>44584</v>
      </c>
      <c r="F3223" s="15">
        <v>2022</v>
      </c>
      <c r="G3223" s="15">
        <f t="shared" si="100"/>
        <v>1</v>
      </c>
      <c r="H3223" s="17">
        <v>4</v>
      </c>
      <c r="I3223" s="207" t="str">
        <f>"W" &amp;Table1[[#This Row],[WeekNum]]</f>
        <v>W4</v>
      </c>
      <c r="J3223" s="20" t="str">
        <f t="shared" si="101"/>
        <v>22-W04</v>
      </c>
      <c r="K3223" s="8" t="s">
        <v>673</v>
      </c>
      <c r="L3223" s="4"/>
      <c r="M3223" s="8" t="s">
        <v>72</v>
      </c>
      <c r="N3223" s="11" t="s">
        <v>428</v>
      </c>
      <c r="O3223" s="266" t="s">
        <v>372</v>
      </c>
      <c r="P3223" s="11" t="s">
        <v>378</v>
      </c>
      <c r="Q3223" s="11" t="s">
        <v>421</v>
      </c>
      <c r="R3223" s="8">
        <v>4500</v>
      </c>
      <c r="S3223" s="8">
        <v>3000</v>
      </c>
      <c r="T3223" s="206">
        <f>ABS(Table1[[#This Row],[Prod]]-Table1[[#This Row],[Planned]])</f>
        <v>1500</v>
      </c>
      <c r="U3223" s="209">
        <f>IF(ABS(Table1[[#This Row],[Prod]]-Table1[[#This Row],[Planned]])&gt;Table1[[#This Row],[Planned]],0,IF(Table1[[#This Row],[Planned]]=0,0,1-ABS(Table1[[#This Row],[Prod]]-Table1[[#This Row],[Planned]])/Table1[[#This Row],[Planned]]))</f>
        <v>0.66666666666666674</v>
      </c>
      <c r="V3223" s="8"/>
      <c r="W3223" s="11"/>
      <c r="X3223" s="27">
        <v>3000</v>
      </c>
      <c r="Y3223" s="206">
        <f>Table1[[#This Row],[Prod]]</f>
        <v>3000</v>
      </c>
      <c r="Z3223" s="206">
        <f>ABS(Table1[[#This Row],[Prod2]]-Table1[[#This Row],[Plan Revised]])</f>
        <v>0</v>
      </c>
      <c r="AA3223" s="209">
        <f>IF(ABS(Table1[[#This Row],[Prod2]]-Table1[[#This Row],[Plan Revised]])&gt;Table1[[#This Row],[Plan Revised]],0,IF(Table1[[#This Row],[Plan Revised]]=0,0,1-ABS(Table1[[#This Row],[Prod2]]-Table1[[#This Row],[Plan Revised]])/Table1[[#This Row],[Plan Revised]]))</f>
        <v>1</v>
      </c>
      <c r="AB3223" s="11"/>
      <c r="AC3223" s="30"/>
      <c r="AD3223"/>
      <c r="AF3223"/>
    </row>
    <row r="3224" spans="1:32">
      <c r="A3224" s="15" t="str">
        <f>IF(Table1[Week]=WeekSel,"Yes","No")</f>
        <v>No</v>
      </c>
      <c r="B3224" s="15" t="str">
        <f>IF((Table1[StartDate]&gt;=Date.GraphMin)*(Table1[StartDate]&lt;=Date.GraphMax)=1,"Yes","No")</f>
        <v>No</v>
      </c>
      <c r="C3224" s="15" t="str">
        <f>IF(OR(Table1[[#This Row],[Site]]="FOOD MILLING",Table1[[#This Row],[Site]]="GODACO"), "No", "Yes")</f>
        <v>Yes</v>
      </c>
      <c r="D3224" s="40">
        <f>MAX(DATE(Table1[Year],1,1),DATE(Table1[Year],1,1)-WEEKDAY(DATE(Table1[Year],1,1),2)+(Table1[WeekNum]-1)*7+1)</f>
        <v>44578</v>
      </c>
      <c r="E3224" s="40">
        <f>MIN(DATE(Table1[Year]+1,1,0),DATE(Table1[Year],1,1)-WEEKDAY(DATE(Table1[Year],1,1),2)+Table1[WeekNum]*7)</f>
        <v>44584</v>
      </c>
      <c r="F3224" s="15">
        <v>2022</v>
      </c>
      <c r="G3224" s="15">
        <f t="shared" si="100"/>
        <v>1</v>
      </c>
      <c r="H3224" s="17">
        <v>4</v>
      </c>
      <c r="I3224" s="207" t="str">
        <f>"W" &amp;Table1[[#This Row],[WeekNum]]</f>
        <v>W4</v>
      </c>
      <c r="J3224" s="20" t="str">
        <f t="shared" si="101"/>
        <v>22-W04</v>
      </c>
      <c r="K3224" s="8" t="s">
        <v>674</v>
      </c>
      <c r="L3224" s="4"/>
      <c r="M3224" s="8" t="s">
        <v>72</v>
      </c>
      <c r="N3224" s="11" t="s">
        <v>428</v>
      </c>
      <c r="O3224" s="266" t="s">
        <v>372</v>
      </c>
      <c r="P3224" s="11" t="s">
        <v>378</v>
      </c>
      <c r="Q3224" s="11" t="s">
        <v>421</v>
      </c>
      <c r="R3224" s="8">
        <v>1500</v>
      </c>
      <c r="S3224" s="8">
        <v>3000</v>
      </c>
      <c r="T3224" s="206">
        <f>ABS(Table1[[#This Row],[Prod]]-Table1[[#This Row],[Planned]])</f>
        <v>1500</v>
      </c>
      <c r="U3224" s="209">
        <f>IF(ABS(Table1[[#This Row],[Prod]]-Table1[[#This Row],[Planned]])&gt;Table1[[#This Row],[Planned]],0,IF(Table1[[#This Row],[Planned]]=0,0,1-ABS(Table1[[#This Row],[Prod]]-Table1[[#This Row],[Planned]])/Table1[[#This Row],[Planned]]))</f>
        <v>0</v>
      </c>
      <c r="V3224" s="8"/>
      <c r="W3224" s="11"/>
      <c r="X3224" s="27">
        <v>3000</v>
      </c>
      <c r="Y3224" s="206">
        <f>Table1[[#This Row],[Prod]]</f>
        <v>3000</v>
      </c>
      <c r="Z3224" s="206">
        <f>ABS(Table1[[#This Row],[Prod2]]-Table1[[#This Row],[Plan Revised]])</f>
        <v>0</v>
      </c>
      <c r="AA3224" s="209">
        <f>IF(ABS(Table1[[#This Row],[Prod2]]-Table1[[#This Row],[Plan Revised]])&gt;Table1[[#This Row],[Plan Revised]],0,IF(Table1[[#This Row],[Plan Revised]]=0,0,1-ABS(Table1[[#This Row],[Prod2]]-Table1[[#This Row],[Plan Revised]])/Table1[[#This Row],[Plan Revised]]))</f>
        <v>1</v>
      </c>
      <c r="AB3224" s="11"/>
      <c r="AC3224" s="30"/>
      <c r="AD3224"/>
      <c r="AF3224"/>
    </row>
    <row r="3225" spans="1:32">
      <c r="A3225" s="15" t="str">
        <f>IF(Table1[Week]=WeekSel,"Yes","No")</f>
        <v>No</v>
      </c>
      <c r="B3225" s="15" t="str">
        <f>IF((Table1[StartDate]&gt;=Date.GraphMin)*(Table1[StartDate]&lt;=Date.GraphMax)=1,"Yes","No")</f>
        <v>No</v>
      </c>
      <c r="C3225" s="15" t="str">
        <f>IF(OR(Table1[[#This Row],[Site]]="FOOD MILLING",Table1[[#This Row],[Site]]="GODACO"), "No", "Yes")</f>
        <v>Yes</v>
      </c>
      <c r="D3225" s="40">
        <f>MAX(DATE(Table1[Year],1,1),DATE(Table1[Year],1,1)-WEEKDAY(DATE(Table1[Year],1,1),2)+(Table1[WeekNum]-1)*7+1)</f>
        <v>44578</v>
      </c>
      <c r="E3225" s="40">
        <f>MIN(DATE(Table1[Year]+1,1,0),DATE(Table1[Year],1,1)-WEEKDAY(DATE(Table1[Year],1,1),2)+Table1[WeekNum]*7)</f>
        <v>44584</v>
      </c>
      <c r="F3225" s="15">
        <v>2022</v>
      </c>
      <c r="G3225" s="15">
        <f t="shared" si="100"/>
        <v>1</v>
      </c>
      <c r="H3225" s="17">
        <v>4</v>
      </c>
      <c r="I3225" s="207" t="str">
        <f>"W" &amp;Table1[[#This Row],[WeekNum]]</f>
        <v>W4</v>
      </c>
      <c r="J3225" s="20" t="str">
        <f t="shared" si="101"/>
        <v>22-W04</v>
      </c>
      <c r="K3225" s="8" t="s">
        <v>675</v>
      </c>
      <c r="L3225" s="4"/>
      <c r="M3225" s="8" t="s">
        <v>72</v>
      </c>
      <c r="N3225" s="11" t="s">
        <v>428</v>
      </c>
      <c r="O3225" s="266" t="s">
        <v>372</v>
      </c>
      <c r="P3225" s="11" t="s">
        <v>378</v>
      </c>
      <c r="Q3225" s="11" t="s">
        <v>421</v>
      </c>
      <c r="R3225" s="8">
        <v>1500</v>
      </c>
      <c r="S3225" s="8">
        <v>1500</v>
      </c>
      <c r="T3225" s="206">
        <f>ABS(Table1[[#This Row],[Prod]]-Table1[[#This Row],[Planned]])</f>
        <v>0</v>
      </c>
      <c r="U3225" s="209">
        <f>IF(ABS(Table1[[#This Row],[Prod]]-Table1[[#This Row],[Planned]])&gt;Table1[[#This Row],[Planned]],0,IF(Table1[[#This Row],[Planned]]=0,0,1-ABS(Table1[[#This Row],[Prod]]-Table1[[#This Row],[Planned]])/Table1[[#This Row],[Planned]]))</f>
        <v>1</v>
      </c>
      <c r="V3225" s="8"/>
      <c r="W3225" s="11"/>
      <c r="X3225" s="27">
        <v>1500</v>
      </c>
      <c r="Y3225" s="206">
        <f>Table1[[#This Row],[Prod]]</f>
        <v>1500</v>
      </c>
      <c r="Z3225" s="206">
        <f>ABS(Table1[[#This Row],[Prod2]]-Table1[[#This Row],[Plan Revised]])</f>
        <v>0</v>
      </c>
      <c r="AA3225" s="209">
        <f>IF(ABS(Table1[[#This Row],[Prod2]]-Table1[[#This Row],[Plan Revised]])&gt;Table1[[#This Row],[Plan Revised]],0,IF(Table1[[#This Row],[Plan Revised]]=0,0,1-ABS(Table1[[#This Row],[Prod2]]-Table1[[#This Row],[Plan Revised]])/Table1[[#This Row],[Plan Revised]]))</f>
        <v>1</v>
      </c>
      <c r="AB3225" s="11"/>
      <c r="AC3225" s="30"/>
      <c r="AD3225"/>
      <c r="AF3225"/>
    </row>
    <row r="3226" spans="1:32">
      <c r="A3226" s="15" t="str">
        <f>IF(Table1[Week]=WeekSel,"Yes","No")</f>
        <v>No</v>
      </c>
      <c r="B3226" s="15" t="str">
        <f>IF((Table1[StartDate]&gt;=Date.GraphMin)*(Table1[StartDate]&lt;=Date.GraphMax)=1,"Yes","No")</f>
        <v>No</v>
      </c>
      <c r="C3226" s="15" t="str">
        <f>IF(OR(Table1[[#This Row],[Site]]="FOOD MILLING",Table1[[#This Row],[Site]]="GODACO"), "No", "Yes")</f>
        <v>Yes</v>
      </c>
      <c r="D3226" s="40">
        <f>MAX(DATE(Table1[Year],1,1),DATE(Table1[Year],1,1)-WEEKDAY(DATE(Table1[Year],1,1),2)+(Table1[WeekNum]-1)*7+1)</f>
        <v>44578</v>
      </c>
      <c r="E3226" s="40">
        <f>MIN(DATE(Table1[Year]+1,1,0),DATE(Table1[Year],1,1)-WEEKDAY(DATE(Table1[Year],1,1),2)+Table1[WeekNum]*7)</f>
        <v>44584</v>
      </c>
      <c r="F3226" s="15">
        <v>2022</v>
      </c>
      <c r="G3226" s="15">
        <f t="shared" si="100"/>
        <v>1</v>
      </c>
      <c r="H3226" s="17">
        <v>4</v>
      </c>
      <c r="I3226" s="207" t="str">
        <f>"W" &amp;Table1[[#This Row],[WeekNum]]</f>
        <v>W4</v>
      </c>
      <c r="J3226" s="20" t="str">
        <f t="shared" si="101"/>
        <v>22-W04</v>
      </c>
      <c r="K3226" s="8" t="s">
        <v>676</v>
      </c>
      <c r="L3226" s="4"/>
      <c r="M3226" s="8" t="s">
        <v>72</v>
      </c>
      <c r="N3226" s="11" t="s">
        <v>428</v>
      </c>
      <c r="O3226" s="266" t="s">
        <v>372</v>
      </c>
      <c r="P3226" s="11" t="s">
        <v>378</v>
      </c>
      <c r="Q3226" s="11" t="s">
        <v>421</v>
      </c>
      <c r="R3226" s="8">
        <v>7200</v>
      </c>
      <c r="S3226" s="8">
        <v>6000</v>
      </c>
      <c r="T3226" s="206">
        <f>ABS(Table1[[#This Row],[Prod]]-Table1[[#This Row],[Planned]])</f>
        <v>1200</v>
      </c>
      <c r="U3226" s="209">
        <f>IF(ABS(Table1[[#This Row],[Prod]]-Table1[[#This Row],[Planned]])&gt;Table1[[#This Row],[Planned]],0,IF(Table1[[#This Row],[Planned]]=0,0,1-ABS(Table1[[#This Row],[Prod]]-Table1[[#This Row],[Planned]])/Table1[[#This Row],[Planned]]))</f>
        <v>0.83333333333333337</v>
      </c>
      <c r="V3226" s="8"/>
      <c r="W3226" s="11"/>
      <c r="X3226" s="27">
        <v>6000</v>
      </c>
      <c r="Y3226" s="206">
        <f>Table1[[#This Row],[Prod]]</f>
        <v>6000</v>
      </c>
      <c r="Z3226" s="206">
        <f>ABS(Table1[[#This Row],[Prod2]]-Table1[[#This Row],[Plan Revised]])</f>
        <v>0</v>
      </c>
      <c r="AA3226" s="209">
        <f>IF(ABS(Table1[[#This Row],[Prod2]]-Table1[[#This Row],[Plan Revised]])&gt;Table1[[#This Row],[Plan Revised]],0,IF(Table1[[#This Row],[Plan Revised]]=0,0,1-ABS(Table1[[#This Row],[Prod2]]-Table1[[#This Row],[Plan Revised]])/Table1[[#This Row],[Plan Revised]]))</f>
        <v>1</v>
      </c>
      <c r="AB3226" s="11"/>
      <c r="AC3226" s="30"/>
      <c r="AD3226"/>
      <c r="AF3226"/>
    </row>
    <row r="3227" spans="1:32">
      <c r="A3227" s="15" t="str">
        <f>IF(Table1[Week]=WeekSel,"Yes","No")</f>
        <v>No</v>
      </c>
      <c r="B3227" s="15" t="str">
        <f>IF((Table1[StartDate]&gt;=Date.GraphMin)*(Table1[StartDate]&lt;=Date.GraphMax)=1,"Yes","No")</f>
        <v>No</v>
      </c>
      <c r="C3227" s="15" t="str">
        <f>IF(OR(Table1[[#This Row],[Site]]="FOOD MILLING",Table1[[#This Row],[Site]]="GODACO"), "No", "Yes")</f>
        <v>Yes</v>
      </c>
      <c r="D3227" s="40">
        <f>MAX(DATE(Table1[Year],1,1),DATE(Table1[Year],1,1)-WEEKDAY(DATE(Table1[Year],1,1),2)+(Table1[WeekNum]-1)*7+1)</f>
        <v>44578</v>
      </c>
      <c r="E3227" s="40">
        <f>MIN(DATE(Table1[Year]+1,1,0),DATE(Table1[Year],1,1)-WEEKDAY(DATE(Table1[Year],1,1),2)+Table1[WeekNum]*7)</f>
        <v>44584</v>
      </c>
      <c r="F3227" s="15">
        <v>2022</v>
      </c>
      <c r="G3227" s="15">
        <f t="shared" si="100"/>
        <v>1</v>
      </c>
      <c r="H3227" s="17">
        <v>4</v>
      </c>
      <c r="I3227" s="207" t="str">
        <f>"W" &amp;Table1[[#This Row],[WeekNum]]</f>
        <v>W4</v>
      </c>
      <c r="J3227" s="20" t="str">
        <f t="shared" si="101"/>
        <v>22-W04</v>
      </c>
      <c r="K3227" s="8" t="s">
        <v>677</v>
      </c>
      <c r="L3227" s="4"/>
      <c r="M3227" s="8" t="s">
        <v>72</v>
      </c>
      <c r="N3227" s="11" t="s">
        <v>428</v>
      </c>
      <c r="O3227" s="266" t="s">
        <v>372</v>
      </c>
      <c r="P3227" s="11" t="s">
        <v>378</v>
      </c>
      <c r="Q3227" s="11" t="s">
        <v>421</v>
      </c>
      <c r="R3227" s="8">
        <v>0</v>
      </c>
      <c r="S3227" s="8">
        <v>0</v>
      </c>
      <c r="T3227" s="206">
        <f>ABS(Table1[[#This Row],[Prod]]-Table1[[#This Row],[Planned]])</f>
        <v>0</v>
      </c>
      <c r="U3227" s="209">
        <f>IF(ABS(Table1[[#This Row],[Prod]]-Table1[[#This Row],[Planned]])&gt;Table1[[#This Row],[Planned]],0,IF(Table1[[#This Row],[Planned]]=0,0,1-ABS(Table1[[#This Row],[Prod]]-Table1[[#This Row],[Planned]])/Table1[[#This Row],[Planned]]))</f>
        <v>0</v>
      </c>
      <c r="V3227" s="8"/>
      <c r="W3227" s="11"/>
      <c r="X3227" s="27">
        <v>0</v>
      </c>
      <c r="Y3227" s="206">
        <f>Table1[[#This Row],[Prod]]</f>
        <v>0</v>
      </c>
      <c r="Z3227" s="206">
        <f>ABS(Table1[[#This Row],[Prod2]]-Table1[[#This Row],[Plan Revised]])</f>
        <v>0</v>
      </c>
      <c r="AA3227" s="209">
        <f>IF(ABS(Table1[[#This Row],[Prod2]]-Table1[[#This Row],[Plan Revised]])&gt;Table1[[#This Row],[Plan Revised]],0,IF(Table1[[#This Row],[Plan Revised]]=0,0,1-ABS(Table1[[#This Row],[Prod2]]-Table1[[#This Row],[Plan Revised]])/Table1[[#This Row],[Plan Revised]]))</f>
        <v>0</v>
      </c>
      <c r="AB3227" s="11"/>
      <c r="AC3227" s="30"/>
      <c r="AD3227"/>
      <c r="AF3227"/>
    </row>
    <row r="3228" spans="1:32">
      <c r="A3228" s="15" t="str">
        <f>IF(Table1[Week]=WeekSel,"Yes","No")</f>
        <v>No</v>
      </c>
      <c r="B3228" s="15" t="str">
        <f>IF((Table1[StartDate]&gt;=Date.GraphMin)*(Table1[StartDate]&lt;=Date.GraphMax)=1,"Yes","No")</f>
        <v>No</v>
      </c>
      <c r="C3228" s="15" t="str">
        <f>IF(OR(Table1[[#This Row],[Site]]="FOOD MILLING",Table1[[#This Row],[Site]]="GODACO"), "No", "Yes")</f>
        <v>Yes</v>
      </c>
      <c r="D3228" s="40">
        <f>MAX(DATE(Table1[Year],1,1),DATE(Table1[Year],1,1)-WEEKDAY(DATE(Table1[Year],1,1),2)+(Table1[WeekNum]-1)*7+1)</f>
        <v>44578</v>
      </c>
      <c r="E3228" s="40">
        <f>MIN(DATE(Table1[Year]+1,1,0),DATE(Table1[Year],1,1)-WEEKDAY(DATE(Table1[Year],1,1),2)+Table1[WeekNum]*7)</f>
        <v>44584</v>
      </c>
      <c r="F3228" s="15">
        <v>2022</v>
      </c>
      <c r="G3228" s="15">
        <f t="shared" si="100"/>
        <v>1</v>
      </c>
      <c r="H3228" s="17">
        <v>4</v>
      </c>
      <c r="I3228" s="207" t="str">
        <f>"W" &amp;Table1[[#This Row],[WeekNum]]</f>
        <v>W4</v>
      </c>
      <c r="J3228" s="20" t="str">
        <f t="shared" si="101"/>
        <v>22-W04</v>
      </c>
      <c r="K3228" s="8" t="s">
        <v>678</v>
      </c>
      <c r="L3228" s="4"/>
      <c r="M3228" s="8" t="s">
        <v>72</v>
      </c>
      <c r="N3228" s="11" t="s">
        <v>428</v>
      </c>
      <c r="O3228" s="266" t="s">
        <v>372</v>
      </c>
      <c r="P3228" s="11" t="s">
        <v>378</v>
      </c>
      <c r="Q3228" s="11" t="s">
        <v>421</v>
      </c>
      <c r="R3228" s="8">
        <v>0</v>
      </c>
      <c r="S3228" s="8">
        <v>0</v>
      </c>
      <c r="T3228" s="206">
        <f>ABS(Table1[[#This Row],[Prod]]-Table1[[#This Row],[Planned]])</f>
        <v>0</v>
      </c>
      <c r="U3228" s="209">
        <f>IF(ABS(Table1[[#This Row],[Prod]]-Table1[[#This Row],[Planned]])&gt;Table1[[#This Row],[Planned]],0,IF(Table1[[#This Row],[Planned]]=0,0,1-ABS(Table1[[#This Row],[Prod]]-Table1[[#This Row],[Planned]])/Table1[[#This Row],[Planned]]))</f>
        <v>0</v>
      </c>
      <c r="V3228" s="8"/>
      <c r="W3228" s="11"/>
      <c r="X3228" s="27">
        <v>0</v>
      </c>
      <c r="Y3228" s="206">
        <f>Table1[[#This Row],[Prod]]</f>
        <v>0</v>
      </c>
      <c r="Z3228" s="206">
        <f>ABS(Table1[[#This Row],[Prod2]]-Table1[[#This Row],[Plan Revised]])</f>
        <v>0</v>
      </c>
      <c r="AA3228" s="209">
        <f>IF(ABS(Table1[[#This Row],[Prod2]]-Table1[[#This Row],[Plan Revised]])&gt;Table1[[#This Row],[Plan Revised]],0,IF(Table1[[#This Row],[Plan Revised]]=0,0,1-ABS(Table1[[#This Row],[Prod2]]-Table1[[#This Row],[Plan Revised]])/Table1[[#This Row],[Plan Revised]]))</f>
        <v>0</v>
      </c>
      <c r="AB3228" s="11"/>
      <c r="AC3228" s="30"/>
      <c r="AD3228"/>
      <c r="AF3228"/>
    </row>
    <row r="3229" spans="1:32">
      <c r="A3229" s="15" t="str">
        <f>IF(Table1[Week]=WeekSel,"Yes","No")</f>
        <v>No</v>
      </c>
      <c r="B3229" s="15" t="str">
        <f>IF((Table1[StartDate]&gt;=Date.GraphMin)*(Table1[StartDate]&lt;=Date.GraphMax)=1,"Yes","No")</f>
        <v>No</v>
      </c>
      <c r="C3229" s="15" t="str">
        <f>IF(OR(Table1[[#This Row],[Site]]="FOOD MILLING",Table1[[#This Row],[Site]]="GODACO"), "No", "Yes")</f>
        <v>Yes</v>
      </c>
      <c r="D3229" s="40">
        <f>MAX(DATE(Table1[Year],1,1),DATE(Table1[Year],1,1)-WEEKDAY(DATE(Table1[Year],1,1),2)+(Table1[WeekNum]-1)*7+1)</f>
        <v>44578</v>
      </c>
      <c r="E3229" s="40">
        <f>MIN(DATE(Table1[Year]+1,1,0),DATE(Table1[Year],1,1)-WEEKDAY(DATE(Table1[Year],1,1),2)+Table1[WeekNum]*7)</f>
        <v>44584</v>
      </c>
      <c r="F3229" s="15">
        <v>2022</v>
      </c>
      <c r="G3229" s="15">
        <f t="shared" si="100"/>
        <v>1</v>
      </c>
      <c r="H3229" s="17">
        <v>4</v>
      </c>
      <c r="I3229" s="207" t="str">
        <f>"W" &amp;Table1[[#This Row],[WeekNum]]</f>
        <v>W4</v>
      </c>
      <c r="J3229" s="20" t="str">
        <f t="shared" si="101"/>
        <v>22-W04</v>
      </c>
      <c r="K3229" s="8" t="s">
        <v>680</v>
      </c>
      <c r="L3229" s="4"/>
      <c r="M3229" s="8" t="s">
        <v>72</v>
      </c>
      <c r="N3229" s="11" t="s">
        <v>428</v>
      </c>
      <c r="O3229" s="266" t="s">
        <v>374</v>
      </c>
      <c r="P3229" s="11" t="s">
        <v>376</v>
      </c>
      <c r="Q3229" s="11" t="s">
        <v>421</v>
      </c>
      <c r="R3229" s="8">
        <v>6600</v>
      </c>
      <c r="S3229" s="8">
        <v>6600</v>
      </c>
      <c r="T3229" s="206">
        <f>ABS(Table1[[#This Row],[Prod]]-Table1[[#This Row],[Planned]])</f>
        <v>0</v>
      </c>
      <c r="U3229" s="209">
        <f>IF(ABS(Table1[[#This Row],[Prod]]-Table1[[#This Row],[Planned]])&gt;Table1[[#This Row],[Planned]],0,IF(Table1[[#This Row],[Planned]]=0,0,1-ABS(Table1[[#This Row],[Prod]]-Table1[[#This Row],[Planned]])/Table1[[#This Row],[Planned]]))</f>
        <v>1</v>
      </c>
      <c r="V3229" s="8"/>
      <c r="W3229" s="11"/>
      <c r="X3229" s="27">
        <v>6600</v>
      </c>
      <c r="Y3229" s="206">
        <f>Table1[[#This Row],[Prod]]</f>
        <v>6600</v>
      </c>
      <c r="Z3229" s="206">
        <f>ABS(Table1[[#This Row],[Prod2]]-Table1[[#This Row],[Plan Revised]])</f>
        <v>0</v>
      </c>
      <c r="AA3229" s="209">
        <f>IF(ABS(Table1[[#This Row],[Prod2]]-Table1[[#This Row],[Plan Revised]])&gt;Table1[[#This Row],[Plan Revised]],0,IF(Table1[[#This Row],[Plan Revised]]=0,0,1-ABS(Table1[[#This Row],[Prod2]]-Table1[[#This Row],[Plan Revised]])/Table1[[#This Row],[Plan Revised]]))</f>
        <v>1</v>
      </c>
      <c r="AB3229" s="11"/>
      <c r="AC3229" s="30"/>
      <c r="AD3229"/>
      <c r="AF3229"/>
    </row>
    <row r="3230" spans="1:32">
      <c r="A3230" s="15" t="str">
        <f>IF(Table1[Week]=WeekSel,"Yes","No")</f>
        <v>No</v>
      </c>
      <c r="B3230" s="15" t="str">
        <f>IF((Table1[StartDate]&gt;=Date.GraphMin)*(Table1[StartDate]&lt;=Date.GraphMax)=1,"Yes","No")</f>
        <v>No</v>
      </c>
      <c r="C3230" s="15" t="str">
        <f>IF(OR(Table1[[#This Row],[Site]]="FOOD MILLING",Table1[[#This Row],[Site]]="GODACO"), "No", "Yes")</f>
        <v>Yes</v>
      </c>
      <c r="D3230" s="40">
        <f>MAX(DATE(Table1[Year],1,1),DATE(Table1[Year],1,1)-WEEKDAY(DATE(Table1[Year],1,1),2)+(Table1[WeekNum]-1)*7+1)</f>
        <v>44578</v>
      </c>
      <c r="E3230" s="40">
        <f>MIN(DATE(Table1[Year]+1,1,0),DATE(Table1[Year],1,1)-WEEKDAY(DATE(Table1[Year],1,1),2)+Table1[WeekNum]*7)</f>
        <v>44584</v>
      </c>
      <c r="F3230" s="15">
        <v>2022</v>
      </c>
      <c r="G3230" s="15">
        <f t="shared" si="100"/>
        <v>1</v>
      </c>
      <c r="H3230" s="17">
        <v>4</v>
      </c>
      <c r="I3230" s="207" t="str">
        <f>"W" &amp;Table1[[#This Row],[WeekNum]]</f>
        <v>W4</v>
      </c>
      <c r="J3230" s="20" t="str">
        <f t="shared" si="101"/>
        <v>22-W04</v>
      </c>
      <c r="K3230" s="8" t="s">
        <v>721</v>
      </c>
      <c r="L3230" s="4"/>
      <c r="M3230" s="8" t="s">
        <v>72</v>
      </c>
      <c r="N3230" s="11" t="s">
        <v>428</v>
      </c>
      <c r="O3230" s="266" t="s">
        <v>374</v>
      </c>
      <c r="P3230" s="11" t="s">
        <v>410</v>
      </c>
      <c r="Q3230" s="11" t="s">
        <v>421</v>
      </c>
      <c r="R3230" s="8">
        <v>4400</v>
      </c>
      <c r="S3230" s="8">
        <v>4400</v>
      </c>
      <c r="T3230" s="206">
        <f>ABS(Table1[[#This Row],[Prod]]-Table1[[#This Row],[Planned]])</f>
        <v>0</v>
      </c>
      <c r="U3230" s="209">
        <f>IF(ABS(Table1[[#This Row],[Prod]]-Table1[[#This Row],[Planned]])&gt;Table1[[#This Row],[Planned]],0,IF(Table1[[#This Row],[Planned]]=0,0,1-ABS(Table1[[#This Row],[Prod]]-Table1[[#This Row],[Planned]])/Table1[[#This Row],[Planned]]))</f>
        <v>1</v>
      </c>
      <c r="V3230" s="8"/>
      <c r="W3230" s="11"/>
      <c r="X3230" s="27">
        <v>4400</v>
      </c>
      <c r="Y3230" s="206">
        <f>Table1[[#This Row],[Prod]]</f>
        <v>4400</v>
      </c>
      <c r="Z3230" s="206">
        <f>ABS(Table1[[#This Row],[Prod2]]-Table1[[#This Row],[Plan Revised]])</f>
        <v>0</v>
      </c>
      <c r="AA3230" s="209">
        <f>IF(ABS(Table1[[#This Row],[Prod2]]-Table1[[#This Row],[Plan Revised]])&gt;Table1[[#This Row],[Plan Revised]],0,IF(Table1[[#This Row],[Plan Revised]]=0,0,1-ABS(Table1[[#This Row],[Prod2]]-Table1[[#This Row],[Plan Revised]])/Table1[[#This Row],[Plan Revised]]))</f>
        <v>1</v>
      </c>
      <c r="AB3230" s="11"/>
      <c r="AC3230" s="30"/>
      <c r="AD3230"/>
      <c r="AF3230"/>
    </row>
    <row r="3231" spans="1:32">
      <c r="A3231" s="15" t="str">
        <f>IF(Table1[Week]=WeekSel,"Yes","No")</f>
        <v>No</v>
      </c>
      <c r="B3231" s="15" t="str">
        <f>IF((Table1[StartDate]&gt;=Date.GraphMin)*(Table1[StartDate]&lt;=Date.GraphMax)=1,"Yes","No")</f>
        <v>No</v>
      </c>
      <c r="C3231" s="15" t="str">
        <f>IF(OR(Table1[[#This Row],[Site]]="FOOD MILLING",Table1[[#This Row],[Site]]="GODACO"), "No", "Yes")</f>
        <v>Yes</v>
      </c>
      <c r="D3231" s="40">
        <f>MAX(DATE(Table1[Year],1,1),DATE(Table1[Year],1,1)-WEEKDAY(DATE(Table1[Year],1,1),2)+(Table1[WeekNum]-1)*7+1)</f>
        <v>44578</v>
      </c>
      <c r="E3231" s="40">
        <f>MIN(DATE(Table1[Year]+1,1,0),DATE(Table1[Year],1,1)-WEEKDAY(DATE(Table1[Year],1,1),2)+Table1[WeekNum]*7)</f>
        <v>44584</v>
      </c>
      <c r="F3231" s="15">
        <v>2022</v>
      </c>
      <c r="G3231" s="15">
        <f t="shared" si="100"/>
        <v>1</v>
      </c>
      <c r="H3231" s="17">
        <v>4</v>
      </c>
      <c r="I3231" s="207" t="str">
        <f>"W" &amp;Table1[[#This Row],[WeekNum]]</f>
        <v>W4</v>
      </c>
      <c r="J3231" s="20" t="str">
        <f t="shared" si="101"/>
        <v>22-W04</v>
      </c>
      <c r="K3231" s="8" t="s">
        <v>681</v>
      </c>
      <c r="L3231" s="4"/>
      <c r="M3231" s="8" t="s">
        <v>72</v>
      </c>
      <c r="N3231" s="11" t="s">
        <v>428</v>
      </c>
      <c r="O3231" s="266" t="s">
        <v>372</v>
      </c>
      <c r="P3231" s="11" t="s">
        <v>381</v>
      </c>
      <c r="Q3231" s="11" t="s">
        <v>421</v>
      </c>
      <c r="R3231" s="8">
        <v>1500</v>
      </c>
      <c r="S3231" s="8">
        <v>1500</v>
      </c>
      <c r="T3231" s="206">
        <f>ABS(Table1[[#This Row],[Prod]]-Table1[[#This Row],[Planned]])</f>
        <v>0</v>
      </c>
      <c r="U3231" s="209">
        <f>IF(ABS(Table1[[#This Row],[Prod]]-Table1[[#This Row],[Planned]])&gt;Table1[[#This Row],[Planned]],0,IF(Table1[[#This Row],[Planned]]=0,0,1-ABS(Table1[[#This Row],[Prod]]-Table1[[#This Row],[Planned]])/Table1[[#This Row],[Planned]]))</f>
        <v>1</v>
      </c>
      <c r="V3231" s="8"/>
      <c r="W3231" s="11"/>
      <c r="X3231" s="27">
        <v>1500</v>
      </c>
      <c r="Y3231" s="206">
        <f>Table1[[#This Row],[Prod]]</f>
        <v>1500</v>
      </c>
      <c r="Z3231" s="206">
        <f>ABS(Table1[[#This Row],[Prod2]]-Table1[[#This Row],[Plan Revised]])</f>
        <v>0</v>
      </c>
      <c r="AA3231" s="209">
        <f>IF(ABS(Table1[[#This Row],[Prod2]]-Table1[[#This Row],[Plan Revised]])&gt;Table1[[#This Row],[Plan Revised]],0,IF(Table1[[#This Row],[Plan Revised]]=0,0,1-ABS(Table1[[#This Row],[Prod2]]-Table1[[#This Row],[Plan Revised]])/Table1[[#This Row],[Plan Revised]]))</f>
        <v>1</v>
      </c>
      <c r="AB3231" s="11"/>
      <c r="AC3231" s="30"/>
      <c r="AD3231"/>
      <c r="AF3231"/>
    </row>
    <row r="3232" spans="1:32">
      <c r="A3232" s="15" t="str">
        <f>IF(Table1[Week]=WeekSel,"Yes","No")</f>
        <v>No</v>
      </c>
      <c r="B3232" s="15" t="str">
        <f>IF((Table1[StartDate]&gt;=Date.GraphMin)*(Table1[StartDate]&lt;=Date.GraphMax)=1,"Yes","No")</f>
        <v>No</v>
      </c>
      <c r="C3232" s="15" t="str">
        <f>IF(OR(Table1[[#This Row],[Site]]="FOOD MILLING",Table1[[#This Row],[Site]]="GODACO"), "No", "Yes")</f>
        <v>Yes</v>
      </c>
      <c r="D3232" s="40">
        <f>MAX(DATE(Table1[Year],1,1),DATE(Table1[Year],1,1)-WEEKDAY(DATE(Table1[Year],1,1),2)+(Table1[WeekNum]-1)*7+1)</f>
        <v>44578</v>
      </c>
      <c r="E3232" s="40">
        <f>MIN(DATE(Table1[Year]+1,1,0),DATE(Table1[Year],1,1)-WEEKDAY(DATE(Table1[Year],1,1),2)+Table1[WeekNum]*7)</f>
        <v>44584</v>
      </c>
      <c r="F3232" s="15">
        <v>2022</v>
      </c>
      <c r="G3232" s="15">
        <f t="shared" si="100"/>
        <v>1</v>
      </c>
      <c r="H3232" s="17">
        <v>4</v>
      </c>
      <c r="I3232" s="207" t="str">
        <f>"W" &amp;Table1[[#This Row],[WeekNum]]</f>
        <v>W4</v>
      </c>
      <c r="J3232" s="20" t="str">
        <f t="shared" si="101"/>
        <v>22-W04</v>
      </c>
      <c r="K3232" s="8" t="s">
        <v>682</v>
      </c>
      <c r="L3232" s="4"/>
      <c r="M3232" s="8" t="s">
        <v>72</v>
      </c>
      <c r="N3232" s="11" t="s">
        <v>428</v>
      </c>
      <c r="O3232" s="266" t="s">
        <v>372</v>
      </c>
      <c r="P3232" s="11" t="s">
        <v>381</v>
      </c>
      <c r="Q3232" s="11" t="s">
        <v>421</v>
      </c>
      <c r="R3232" s="8">
        <v>6600</v>
      </c>
      <c r="S3232" s="8">
        <v>6600</v>
      </c>
      <c r="T3232" s="206">
        <f>ABS(Table1[[#This Row],[Prod]]-Table1[[#This Row],[Planned]])</f>
        <v>0</v>
      </c>
      <c r="U3232" s="209">
        <f>IF(ABS(Table1[[#This Row],[Prod]]-Table1[[#This Row],[Planned]])&gt;Table1[[#This Row],[Planned]],0,IF(Table1[[#This Row],[Planned]]=0,0,1-ABS(Table1[[#This Row],[Prod]]-Table1[[#This Row],[Planned]])/Table1[[#This Row],[Planned]]))</f>
        <v>1</v>
      </c>
      <c r="V3232" s="8"/>
      <c r="W3232" s="11"/>
      <c r="X3232" s="27">
        <v>6600</v>
      </c>
      <c r="Y3232" s="206">
        <f>Table1[[#This Row],[Prod]]</f>
        <v>6600</v>
      </c>
      <c r="Z3232" s="206">
        <f>ABS(Table1[[#This Row],[Prod2]]-Table1[[#This Row],[Plan Revised]])</f>
        <v>0</v>
      </c>
      <c r="AA3232" s="209">
        <f>IF(ABS(Table1[[#This Row],[Prod2]]-Table1[[#This Row],[Plan Revised]])&gt;Table1[[#This Row],[Plan Revised]],0,IF(Table1[[#This Row],[Plan Revised]]=0,0,1-ABS(Table1[[#This Row],[Prod2]]-Table1[[#This Row],[Plan Revised]])/Table1[[#This Row],[Plan Revised]]))</f>
        <v>1</v>
      </c>
      <c r="AB3232" s="11"/>
      <c r="AC3232" s="30"/>
      <c r="AD3232"/>
      <c r="AF3232"/>
    </row>
    <row r="3233" spans="1:32">
      <c r="A3233" s="15" t="str">
        <f>IF(Table1[Week]=WeekSel,"Yes","No")</f>
        <v>No</v>
      </c>
      <c r="B3233" s="15" t="str">
        <f>IF((Table1[StartDate]&gt;=Date.GraphMin)*(Table1[StartDate]&lt;=Date.GraphMax)=1,"Yes","No")</f>
        <v>No</v>
      </c>
      <c r="C3233" s="15" t="str">
        <f>IF(OR(Table1[[#This Row],[Site]]="FOOD MILLING",Table1[[#This Row],[Site]]="GODACO"), "No", "Yes")</f>
        <v>Yes</v>
      </c>
      <c r="D3233" s="40">
        <f>MAX(DATE(Table1[Year],1,1),DATE(Table1[Year],1,1)-WEEKDAY(DATE(Table1[Year],1,1),2)+(Table1[WeekNum]-1)*7+1)</f>
        <v>44578</v>
      </c>
      <c r="E3233" s="40">
        <f>MIN(DATE(Table1[Year]+1,1,0),DATE(Table1[Year],1,1)-WEEKDAY(DATE(Table1[Year],1,1),2)+Table1[WeekNum]*7)</f>
        <v>44584</v>
      </c>
      <c r="F3233" s="15">
        <v>2022</v>
      </c>
      <c r="G3233" s="15">
        <f t="shared" si="100"/>
        <v>1</v>
      </c>
      <c r="H3233" s="17">
        <v>4</v>
      </c>
      <c r="I3233" s="207" t="str">
        <f>"W" &amp;Table1[[#This Row],[WeekNum]]</f>
        <v>W4</v>
      </c>
      <c r="J3233" s="20" t="str">
        <f t="shared" si="101"/>
        <v>22-W04</v>
      </c>
      <c r="K3233" s="8" t="s">
        <v>683</v>
      </c>
      <c r="L3233" s="4"/>
      <c r="M3233" s="8" t="s">
        <v>72</v>
      </c>
      <c r="N3233" s="11" t="s">
        <v>428</v>
      </c>
      <c r="O3233" s="266" t="s">
        <v>372</v>
      </c>
      <c r="P3233" s="11" t="s">
        <v>381</v>
      </c>
      <c r="Q3233" s="11" t="s">
        <v>421</v>
      </c>
      <c r="R3233" s="8">
        <v>0</v>
      </c>
      <c r="S3233" s="8">
        <v>0</v>
      </c>
      <c r="T3233" s="206">
        <f>ABS(Table1[[#This Row],[Prod]]-Table1[[#This Row],[Planned]])</f>
        <v>0</v>
      </c>
      <c r="U3233" s="209">
        <f>IF(ABS(Table1[[#This Row],[Prod]]-Table1[[#This Row],[Planned]])&gt;Table1[[#This Row],[Planned]],0,IF(Table1[[#This Row],[Planned]]=0,0,1-ABS(Table1[[#This Row],[Prod]]-Table1[[#This Row],[Planned]])/Table1[[#This Row],[Planned]]))</f>
        <v>0</v>
      </c>
      <c r="V3233" s="8"/>
      <c r="W3233" s="11"/>
      <c r="X3233" s="27">
        <v>0</v>
      </c>
      <c r="Y3233" s="206">
        <f>Table1[[#This Row],[Prod]]</f>
        <v>0</v>
      </c>
      <c r="Z3233" s="206">
        <f>ABS(Table1[[#This Row],[Prod2]]-Table1[[#This Row],[Plan Revised]])</f>
        <v>0</v>
      </c>
      <c r="AA3233" s="209">
        <f>IF(ABS(Table1[[#This Row],[Prod2]]-Table1[[#This Row],[Plan Revised]])&gt;Table1[[#This Row],[Plan Revised]],0,IF(Table1[[#This Row],[Plan Revised]]=0,0,1-ABS(Table1[[#This Row],[Prod2]]-Table1[[#This Row],[Plan Revised]])/Table1[[#This Row],[Plan Revised]]))</f>
        <v>0</v>
      </c>
      <c r="AB3233" s="11"/>
      <c r="AC3233" s="30"/>
      <c r="AD3233"/>
      <c r="AF3233"/>
    </row>
    <row r="3234" spans="1:32">
      <c r="A3234" s="15" t="str">
        <f>IF(Table1[Week]=WeekSel,"Yes","No")</f>
        <v>No</v>
      </c>
      <c r="B3234" s="15" t="str">
        <f>IF((Table1[StartDate]&gt;=Date.GraphMin)*(Table1[StartDate]&lt;=Date.GraphMax)=1,"Yes","No")</f>
        <v>No</v>
      </c>
      <c r="C3234" s="15" t="str">
        <f>IF(OR(Table1[[#This Row],[Site]]="FOOD MILLING",Table1[[#This Row],[Site]]="GODACO"), "No", "Yes")</f>
        <v>Yes</v>
      </c>
      <c r="D3234" s="40">
        <f>MAX(DATE(Table1[Year],1,1),DATE(Table1[Year],1,1)-WEEKDAY(DATE(Table1[Year],1,1),2)+(Table1[WeekNum]-1)*7+1)</f>
        <v>44578</v>
      </c>
      <c r="E3234" s="40">
        <f>MIN(DATE(Table1[Year]+1,1,0),DATE(Table1[Year],1,1)-WEEKDAY(DATE(Table1[Year],1,1),2)+Table1[WeekNum]*7)</f>
        <v>44584</v>
      </c>
      <c r="F3234" s="15">
        <v>2022</v>
      </c>
      <c r="G3234" s="15">
        <f t="shared" si="100"/>
        <v>1</v>
      </c>
      <c r="H3234" s="17">
        <v>4</v>
      </c>
      <c r="I3234" s="207" t="str">
        <f>"W" &amp;Table1[[#This Row],[WeekNum]]</f>
        <v>W4</v>
      </c>
      <c r="J3234" s="20" t="str">
        <f t="shared" si="101"/>
        <v>22-W04</v>
      </c>
      <c r="K3234" s="8" t="s">
        <v>445</v>
      </c>
      <c r="L3234" s="4"/>
      <c r="M3234" s="8" t="s">
        <v>77</v>
      </c>
      <c r="N3234" s="11" t="s">
        <v>428</v>
      </c>
      <c r="O3234" s="266" t="s">
        <v>374</v>
      </c>
      <c r="P3234" s="11" t="s">
        <v>382</v>
      </c>
      <c r="Q3234" s="11" t="s">
        <v>421</v>
      </c>
      <c r="R3234" s="8">
        <v>0</v>
      </c>
      <c r="S3234" s="8">
        <v>0</v>
      </c>
      <c r="T3234" s="206">
        <f>ABS(Table1[[#This Row],[Prod]]-Table1[[#This Row],[Planned]])</f>
        <v>0</v>
      </c>
      <c r="U3234" s="209">
        <f>IF(ABS(Table1[[#This Row],[Prod]]-Table1[[#This Row],[Planned]])&gt;Table1[[#This Row],[Planned]],0,IF(Table1[[#This Row],[Planned]]=0,0,1-ABS(Table1[[#This Row],[Prod]]-Table1[[#This Row],[Planned]])/Table1[[#This Row],[Planned]]))</f>
        <v>0</v>
      </c>
      <c r="V3234" s="8"/>
      <c r="W3234" s="11"/>
      <c r="X3234" s="27">
        <v>0</v>
      </c>
      <c r="Y3234" s="206">
        <f>Table1[[#This Row],[Prod]]</f>
        <v>0</v>
      </c>
      <c r="Z3234" s="206">
        <f>ABS(Table1[[#This Row],[Prod2]]-Table1[[#This Row],[Plan Revised]])</f>
        <v>0</v>
      </c>
      <c r="AA3234" s="209">
        <f>IF(ABS(Table1[[#This Row],[Prod2]]-Table1[[#This Row],[Plan Revised]])&gt;Table1[[#This Row],[Plan Revised]],0,IF(Table1[[#This Row],[Plan Revised]]=0,0,1-ABS(Table1[[#This Row],[Prod2]]-Table1[[#This Row],[Plan Revised]])/Table1[[#This Row],[Plan Revised]]))</f>
        <v>0</v>
      </c>
      <c r="AB3234" s="11"/>
      <c r="AC3234" s="30"/>
      <c r="AD3234"/>
      <c r="AF3234"/>
    </row>
    <row r="3235" spans="1:32">
      <c r="A3235" s="15" t="str">
        <f>IF(Table1[Week]=WeekSel,"Yes","No")</f>
        <v>No</v>
      </c>
      <c r="B3235" s="15" t="str">
        <f>IF((Table1[StartDate]&gt;=Date.GraphMin)*(Table1[StartDate]&lt;=Date.GraphMax)=1,"Yes","No")</f>
        <v>No</v>
      </c>
      <c r="C3235" s="15" t="str">
        <f>IF(OR(Table1[[#This Row],[Site]]="FOOD MILLING",Table1[[#This Row],[Site]]="GODACO"), "No", "Yes")</f>
        <v>Yes</v>
      </c>
      <c r="D3235" s="40">
        <f>MAX(DATE(Table1[Year],1,1),DATE(Table1[Year],1,1)-WEEKDAY(DATE(Table1[Year],1,1),2)+(Table1[WeekNum]-1)*7+1)</f>
        <v>44578</v>
      </c>
      <c r="E3235" s="40">
        <f>MIN(DATE(Table1[Year]+1,1,0),DATE(Table1[Year],1,1)-WEEKDAY(DATE(Table1[Year],1,1),2)+Table1[WeekNum]*7)</f>
        <v>44584</v>
      </c>
      <c r="F3235" s="15">
        <v>2022</v>
      </c>
      <c r="G3235" s="15">
        <f t="shared" si="100"/>
        <v>1</v>
      </c>
      <c r="H3235" s="17">
        <v>4</v>
      </c>
      <c r="I3235" s="207" t="str">
        <f>"W" &amp;Table1[[#This Row],[WeekNum]]</f>
        <v>W4</v>
      </c>
      <c r="J3235" s="20" t="str">
        <f t="shared" si="101"/>
        <v>22-W04</v>
      </c>
      <c r="K3235" s="8" t="s">
        <v>586</v>
      </c>
      <c r="L3235" s="4"/>
      <c r="M3235" s="8" t="s">
        <v>77</v>
      </c>
      <c r="N3235" s="11" t="s">
        <v>428</v>
      </c>
      <c r="O3235" s="266" t="s">
        <v>374</v>
      </c>
      <c r="P3235" s="11" t="s">
        <v>410</v>
      </c>
      <c r="Q3235" s="11" t="s">
        <v>421</v>
      </c>
      <c r="R3235" s="8">
        <v>0</v>
      </c>
      <c r="S3235" s="8">
        <v>0</v>
      </c>
      <c r="T3235" s="206">
        <f>ABS(Table1[[#This Row],[Prod]]-Table1[[#This Row],[Planned]])</f>
        <v>0</v>
      </c>
      <c r="U3235" s="209">
        <f>IF(ABS(Table1[[#This Row],[Prod]]-Table1[[#This Row],[Planned]])&gt;Table1[[#This Row],[Planned]],0,IF(Table1[[#This Row],[Planned]]=0,0,1-ABS(Table1[[#This Row],[Prod]]-Table1[[#This Row],[Planned]])/Table1[[#This Row],[Planned]]))</f>
        <v>0</v>
      </c>
      <c r="V3235" s="8"/>
      <c r="W3235" s="11"/>
      <c r="X3235" s="27">
        <v>0</v>
      </c>
      <c r="Y3235" s="206">
        <f>Table1[[#This Row],[Prod]]</f>
        <v>0</v>
      </c>
      <c r="Z3235" s="206">
        <f>ABS(Table1[[#This Row],[Prod2]]-Table1[[#This Row],[Plan Revised]])</f>
        <v>0</v>
      </c>
      <c r="AA3235" s="209">
        <f>IF(ABS(Table1[[#This Row],[Prod2]]-Table1[[#This Row],[Plan Revised]])&gt;Table1[[#This Row],[Plan Revised]],0,IF(Table1[[#This Row],[Plan Revised]]=0,0,1-ABS(Table1[[#This Row],[Prod2]]-Table1[[#This Row],[Plan Revised]])/Table1[[#This Row],[Plan Revised]]))</f>
        <v>0</v>
      </c>
      <c r="AB3235" s="11"/>
      <c r="AC3235" s="30"/>
      <c r="AD3235"/>
      <c r="AF3235"/>
    </row>
    <row r="3236" spans="1:32">
      <c r="A3236" s="15" t="str">
        <f>IF(Table1[Week]=WeekSel,"Yes","No")</f>
        <v>No</v>
      </c>
      <c r="B3236" s="15" t="str">
        <f>IF((Table1[StartDate]&gt;=Date.GraphMin)*(Table1[StartDate]&lt;=Date.GraphMax)=1,"Yes","No")</f>
        <v>No</v>
      </c>
      <c r="C3236" s="15" t="str">
        <f>IF(OR(Table1[[#This Row],[Site]]="FOOD MILLING",Table1[[#This Row],[Site]]="GODACO"), "No", "Yes")</f>
        <v>Yes</v>
      </c>
      <c r="D3236" s="40">
        <f>MAX(DATE(Table1[Year],1,1),DATE(Table1[Year],1,1)-WEEKDAY(DATE(Table1[Year],1,1),2)+(Table1[WeekNum]-1)*7+1)</f>
        <v>44578</v>
      </c>
      <c r="E3236" s="40">
        <f>MIN(DATE(Table1[Year]+1,1,0),DATE(Table1[Year],1,1)-WEEKDAY(DATE(Table1[Year],1,1),2)+Table1[WeekNum]*7)</f>
        <v>44584</v>
      </c>
      <c r="F3236" s="15">
        <v>2022</v>
      </c>
      <c r="G3236" s="15">
        <f t="shared" si="100"/>
        <v>1</v>
      </c>
      <c r="H3236" s="17">
        <v>4</v>
      </c>
      <c r="I3236" s="207" t="str">
        <f>"W" &amp;Table1[[#This Row],[WeekNum]]</f>
        <v>W4</v>
      </c>
      <c r="J3236" s="20" t="str">
        <f t="shared" si="101"/>
        <v>22-W04</v>
      </c>
      <c r="K3236" s="8" t="s">
        <v>587</v>
      </c>
      <c r="L3236" s="4"/>
      <c r="M3236" s="8" t="s">
        <v>77</v>
      </c>
      <c r="N3236" s="11" t="s">
        <v>428</v>
      </c>
      <c r="O3236" s="266" t="s">
        <v>374</v>
      </c>
      <c r="P3236" s="11" t="s">
        <v>410</v>
      </c>
      <c r="Q3236" s="11" t="s">
        <v>421</v>
      </c>
      <c r="R3236" s="8">
        <v>0</v>
      </c>
      <c r="S3236" s="8">
        <v>0</v>
      </c>
      <c r="T3236" s="206">
        <f>ABS(Table1[[#This Row],[Prod]]-Table1[[#This Row],[Planned]])</f>
        <v>0</v>
      </c>
      <c r="U3236" s="209">
        <f>IF(ABS(Table1[[#This Row],[Prod]]-Table1[[#This Row],[Planned]])&gt;Table1[[#This Row],[Planned]],0,IF(Table1[[#This Row],[Planned]]=0,0,1-ABS(Table1[[#This Row],[Prod]]-Table1[[#This Row],[Planned]])/Table1[[#This Row],[Planned]]))</f>
        <v>0</v>
      </c>
      <c r="V3236" s="8"/>
      <c r="W3236" s="11"/>
      <c r="X3236" s="27">
        <v>0</v>
      </c>
      <c r="Y3236" s="206">
        <f>Table1[[#This Row],[Prod]]</f>
        <v>0</v>
      </c>
      <c r="Z3236" s="206">
        <f>ABS(Table1[[#This Row],[Prod2]]-Table1[[#This Row],[Plan Revised]])</f>
        <v>0</v>
      </c>
      <c r="AA3236" s="209">
        <f>IF(ABS(Table1[[#This Row],[Prod2]]-Table1[[#This Row],[Plan Revised]])&gt;Table1[[#This Row],[Plan Revised]],0,IF(Table1[[#This Row],[Plan Revised]]=0,0,1-ABS(Table1[[#This Row],[Prod2]]-Table1[[#This Row],[Plan Revised]])/Table1[[#This Row],[Plan Revised]]))</f>
        <v>0</v>
      </c>
      <c r="AB3236" s="11"/>
      <c r="AC3236" s="30"/>
      <c r="AD3236"/>
      <c r="AF3236"/>
    </row>
    <row r="3237" spans="1:32">
      <c r="A3237" s="15" t="str">
        <f>IF(Table1[Week]=WeekSel,"Yes","No")</f>
        <v>No</v>
      </c>
      <c r="B3237" s="15" t="str">
        <f>IF((Table1[StartDate]&gt;=Date.GraphMin)*(Table1[StartDate]&lt;=Date.GraphMax)=1,"Yes","No")</f>
        <v>No</v>
      </c>
      <c r="C3237" s="15" t="str">
        <f>IF(OR(Table1[[#This Row],[Site]]="FOOD MILLING",Table1[[#This Row],[Site]]="GODACO"), "No", "Yes")</f>
        <v>Yes</v>
      </c>
      <c r="D3237" s="40">
        <f>MAX(DATE(Table1[Year],1,1),DATE(Table1[Year],1,1)-WEEKDAY(DATE(Table1[Year],1,1),2)+(Table1[WeekNum]-1)*7+1)</f>
        <v>44578</v>
      </c>
      <c r="E3237" s="40">
        <f>MIN(DATE(Table1[Year]+1,1,0),DATE(Table1[Year],1,1)-WEEKDAY(DATE(Table1[Year],1,1),2)+Table1[WeekNum]*7)</f>
        <v>44584</v>
      </c>
      <c r="F3237" s="15">
        <v>2022</v>
      </c>
      <c r="G3237" s="15">
        <f t="shared" si="100"/>
        <v>1</v>
      </c>
      <c r="H3237" s="17">
        <v>4</v>
      </c>
      <c r="I3237" s="207" t="str">
        <f>"W" &amp;Table1[[#This Row],[WeekNum]]</f>
        <v>W4</v>
      </c>
      <c r="J3237" s="20" t="str">
        <f t="shared" si="101"/>
        <v>22-W04</v>
      </c>
      <c r="K3237" s="8" t="s">
        <v>467</v>
      </c>
      <c r="L3237" s="4"/>
      <c r="M3237" s="8" t="s">
        <v>77</v>
      </c>
      <c r="N3237" s="11" t="s">
        <v>428</v>
      </c>
      <c r="O3237" s="266" t="s">
        <v>372</v>
      </c>
      <c r="P3237" s="11" t="s">
        <v>410</v>
      </c>
      <c r="Q3237" s="11" t="s">
        <v>421</v>
      </c>
      <c r="R3237" s="8">
        <v>0</v>
      </c>
      <c r="S3237" s="8">
        <v>0</v>
      </c>
      <c r="T3237" s="206">
        <f>ABS(Table1[[#This Row],[Prod]]-Table1[[#This Row],[Planned]])</f>
        <v>0</v>
      </c>
      <c r="U3237" s="209">
        <f>IF(ABS(Table1[[#This Row],[Prod]]-Table1[[#This Row],[Planned]])&gt;Table1[[#This Row],[Planned]],0,IF(Table1[[#This Row],[Planned]]=0,0,1-ABS(Table1[[#This Row],[Prod]]-Table1[[#This Row],[Planned]])/Table1[[#This Row],[Planned]]))</f>
        <v>0</v>
      </c>
      <c r="V3237" s="8"/>
      <c r="W3237" s="11"/>
      <c r="X3237" s="27">
        <v>0</v>
      </c>
      <c r="Y3237" s="206">
        <f>Table1[[#This Row],[Prod]]</f>
        <v>0</v>
      </c>
      <c r="Z3237" s="206">
        <f>ABS(Table1[[#This Row],[Prod2]]-Table1[[#This Row],[Plan Revised]])</f>
        <v>0</v>
      </c>
      <c r="AA3237" s="209">
        <f>IF(ABS(Table1[[#This Row],[Prod2]]-Table1[[#This Row],[Plan Revised]])&gt;Table1[[#This Row],[Plan Revised]],0,IF(Table1[[#This Row],[Plan Revised]]=0,0,1-ABS(Table1[[#This Row],[Prod2]]-Table1[[#This Row],[Plan Revised]])/Table1[[#This Row],[Plan Revised]]))</f>
        <v>0</v>
      </c>
      <c r="AB3237" s="11"/>
      <c r="AC3237" s="30"/>
      <c r="AD3237"/>
      <c r="AF3237"/>
    </row>
    <row r="3238" spans="1:32">
      <c r="A3238" s="15" t="str">
        <f>IF(Table1[Week]=WeekSel,"Yes","No")</f>
        <v>No</v>
      </c>
      <c r="B3238" s="15" t="str">
        <f>IF((Table1[StartDate]&gt;=Date.GraphMin)*(Table1[StartDate]&lt;=Date.GraphMax)=1,"Yes","No")</f>
        <v>No</v>
      </c>
      <c r="C3238" s="15" t="str">
        <f>IF(OR(Table1[[#This Row],[Site]]="FOOD MILLING",Table1[[#This Row],[Site]]="GODACO"), "No", "Yes")</f>
        <v>Yes</v>
      </c>
      <c r="D3238" s="40">
        <f>MAX(DATE(Table1[Year],1,1),DATE(Table1[Year],1,1)-WEEKDAY(DATE(Table1[Year],1,1),2)+(Table1[WeekNum]-1)*7+1)</f>
        <v>44578</v>
      </c>
      <c r="E3238" s="40">
        <f>MIN(DATE(Table1[Year]+1,1,0),DATE(Table1[Year],1,1)-WEEKDAY(DATE(Table1[Year],1,1),2)+Table1[WeekNum]*7)</f>
        <v>44584</v>
      </c>
      <c r="F3238" s="15">
        <v>2022</v>
      </c>
      <c r="G3238" s="15">
        <f t="shared" si="100"/>
        <v>1</v>
      </c>
      <c r="H3238" s="17">
        <v>4</v>
      </c>
      <c r="I3238" s="207" t="str">
        <f>"W" &amp;Table1[[#This Row],[WeekNum]]</f>
        <v>W4</v>
      </c>
      <c r="J3238" s="20" t="str">
        <f t="shared" si="101"/>
        <v>22-W04</v>
      </c>
      <c r="K3238" s="8" t="s">
        <v>5</v>
      </c>
      <c r="L3238" s="4"/>
      <c r="M3238" s="8" t="s">
        <v>77</v>
      </c>
      <c r="N3238" s="11" t="s">
        <v>428</v>
      </c>
      <c r="O3238" s="266" t="s">
        <v>372</v>
      </c>
      <c r="P3238" s="11" t="s">
        <v>410</v>
      </c>
      <c r="Q3238" s="11" t="s">
        <v>421</v>
      </c>
      <c r="R3238" s="8">
        <v>0</v>
      </c>
      <c r="S3238" s="8">
        <v>0</v>
      </c>
      <c r="T3238" s="206">
        <f>ABS(Table1[[#This Row],[Prod]]-Table1[[#This Row],[Planned]])</f>
        <v>0</v>
      </c>
      <c r="U3238" s="209">
        <f>IF(ABS(Table1[[#This Row],[Prod]]-Table1[[#This Row],[Planned]])&gt;Table1[[#This Row],[Planned]],0,IF(Table1[[#This Row],[Planned]]=0,0,1-ABS(Table1[[#This Row],[Prod]]-Table1[[#This Row],[Planned]])/Table1[[#This Row],[Planned]]))</f>
        <v>0</v>
      </c>
      <c r="V3238" s="8"/>
      <c r="W3238" s="11"/>
      <c r="X3238" s="27">
        <v>0</v>
      </c>
      <c r="Y3238" s="206">
        <f>Table1[[#This Row],[Prod]]</f>
        <v>0</v>
      </c>
      <c r="Z3238" s="206">
        <f>ABS(Table1[[#This Row],[Prod2]]-Table1[[#This Row],[Plan Revised]])</f>
        <v>0</v>
      </c>
      <c r="AA3238" s="209">
        <f>IF(ABS(Table1[[#This Row],[Prod2]]-Table1[[#This Row],[Plan Revised]])&gt;Table1[[#This Row],[Plan Revised]],0,IF(Table1[[#This Row],[Plan Revised]]=0,0,1-ABS(Table1[[#This Row],[Prod2]]-Table1[[#This Row],[Plan Revised]])/Table1[[#This Row],[Plan Revised]]))</f>
        <v>0</v>
      </c>
      <c r="AB3238" s="11"/>
      <c r="AC3238" s="30"/>
      <c r="AD3238"/>
      <c r="AF3238"/>
    </row>
    <row r="3239" spans="1:32">
      <c r="A3239" s="15" t="str">
        <f>IF(Table1[Week]=WeekSel,"Yes","No")</f>
        <v>No</v>
      </c>
      <c r="B3239" s="15" t="str">
        <f>IF((Table1[StartDate]&gt;=Date.GraphMin)*(Table1[StartDate]&lt;=Date.GraphMax)=1,"Yes","No")</f>
        <v>No</v>
      </c>
      <c r="C3239" s="15" t="str">
        <f>IF(OR(Table1[[#This Row],[Site]]="FOOD MILLING",Table1[[#This Row],[Site]]="GODACO"), "No", "Yes")</f>
        <v>Yes</v>
      </c>
      <c r="D3239" s="40">
        <f>MAX(DATE(Table1[Year],1,1),DATE(Table1[Year],1,1)-WEEKDAY(DATE(Table1[Year],1,1),2)+(Table1[WeekNum]-1)*7+1)</f>
        <v>44578</v>
      </c>
      <c r="E3239" s="40">
        <f>MIN(DATE(Table1[Year]+1,1,0),DATE(Table1[Year],1,1)-WEEKDAY(DATE(Table1[Year],1,1),2)+Table1[WeekNum]*7)</f>
        <v>44584</v>
      </c>
      <c r="F3239" s="15">
        <v>2022</v>
      </c>
      <c r="G3239" s="15">
        <f t="shared" si="100"/>
        <v>1</v>
      </c>
      <c r="H3239" s="17">
        <v>4</v>
      </c>
      <c r="I3239" s="207" t="str">
        <f>"W" &amp;Table1[[#This Row],[WeekNum]]</f>
        <v>W4</v>
      </c>
      <c r="J3239" s="20" t="str">
        <f t="shared" si="101"/>
        <v>22-W04</v>
      </c>
      <c r="K3239" s="8" t="s">
        <v>6</v>
      </c>
      <c r="L3239" s="4"/>
      <c r="M3239" s="8" t="s">
        <v>77</v>
      </c>
      <c r="N3239" s="11" t="s">
        <v>428</v>
      </c>
      <c r="O3239" s="266" t="s">
        <v>372</v>
      </c>
      <c r="P3239" s="11" t="s">
        <v>410</v>
      </c>
      <c r="Q3239" s="11" t="s">
        <v>421</v>
      </c>
      <c r="R3239" s="8">
        <v>0</v>
      </c>
      <c r="S3239" s="8">
        <v>0</v>
      </c>
      <c r="T3239" s="206">
        <f>ABS(Table1[[#This Row],[Prod]]-Table1[[#This Row],[Planned]])</f>
        <v>0</v>
      </c>
      <c r="U3239" s="209">
        <f>IF(ABS(Table1[[#This Row],[Prod]]-Table1[[#This Row],[Planned]])&gt;Table1[[#This Row],[Planned]],0,IF(Table1[[#This Row],[Planned]]=0,0,1-ABS(Table1[[#This Row],[Prod]]-Table1[[#This Row],[Planned]])/Table1[[#This Row],[Planned]]))</f>
        <v>0</v>
      </c>
      <c r="V3239" s="8"/>
      <c r="W3239" s="11"/>
      <c r="X3239" s="27">
        <v>0</v>
      </c>
      <c r="Y3239" s="206">
        <f>Table1[[#This Row],[Prod]]</f>
        <v>0</v>
      </c>
      <c r="Z3239" s="206">
        <f>ABS(Table1[[#This Row],[Prod2]]-Table1[[#This Row],[Plan Revised]])</f>
        <v>0</v>
      </c>
      <c r="AA3239" s="209">
        <f>IF(ABS(Table1[[#This Row],[Prod2]]-Table1[[#This Row],[Plan Revised]])&gt;Table1[[#This Row],[Plan Revised]],0,IF(Table1[[#This Row],[Plan Revised]]=0,0,1-ABS(Table1[[#This Row],[Prod2]]-Table1[[#This Row],[Plan Revised]])/Table1[[#This Row],[Plan Revised]]))</f>
        <v>0</v>
      </c>
      <c r="AB3239" s="11"/>
      <c r="AC3239" s="30"/>
      <c r="AD3239"/>
      <c r="AF3239"/>
    </row>
    <row r="3240" spans="1:32">
      <c r="A3240" s="15" t="str">
        <f>IF(Table1[Week]=WeekSel,"Yes","No")</f>
        <v>No</v>
      </c>
      <c r="B3240" s="15" t="str">
        <f>IF((Table1[StartDate]&gt;=Date.GraphMin)*(Table1[StartDate]&lt;=Date.GraphMax)=1,"Yes","No")</f>
        <v>No</v>
      </c>
      <c r="C3240" s="15" t="str">
        <f>IF(OR(Table1[[#This Row],[Site]]="FOOD MILLING",Table1[[#This Row],[Site]]="GODACO"), "No", "Yes")</f>
        <v>Yes</v>
      </c>
      <c r="D3240" s="40">
        <f>MAX(DATE(Table1[Year],1,1),DATE(Table1[Year],1,1)-WEEKDAY(DATE(Table1[Year],1,1),2)+(Table1[WeekNum]-1)*7+1)</f>
        <v>44578</v>
      </c>
      <c r="E3240" s="40">
        <f>MIN(DATE(Table1[Year]+1,1,0),DATE(Table1[Year],1,1)-WEEKDAY(DATE(Table1[Year],1,1),2)+Table1[WeekNum]*7)</f>
        <v>44584</v>
      </c>
      <c r="F3240" s="15">
        <v>2022</v>
      </c>
      <c r="G3240" s="15">
        <f t="shared" si="100"/>
        <v>1</v>
      </c>
      <c r="H3240" s="17">
        <v>4</v>
      </c>
      <c r="I3240" s="207" t="str">
        <f>"W" &amp;Table1[[#This Row],[WeekNum]]</f>
        <v>W4</v>
      </c>
      <c r="J3240" s="20" t="str">
        <f t="shared" si="101"/>
        <v>22-W04</v>
      </c>
      <c r="K3240" s="8" t="s">
        <v>36</v>
      </c>
      <c r="L3240" s="4"/>
      <c r="M3240" s="8" t="s">
        <v>77</v>
      </c>
      <c r="N3240" s="11" t="s">
        <v>428</v>
      </c>
      <c r="O3240" s="266" t="s">
        <v>372</v>
      </c>
      <c r="P3240" s="11" t="s">
        <v>410</v>
      </c>
      <c r="Q3240" s="11" t="s">
        <v>421</v>
      </c>
      <c r="R3240" s="8">
        <v>0</v>
      </c>
      <c r="S3240" s="8">
        <v>0</v>
      </c>
      <c r="T3240" s="206">
        <f>ABS(Table1[[#This Row],[Prod]]-Table1[[#This Row],[Planned]])</f>
        <v>0</v>
      </c>
      <c r="U3240" s="209">
        <f>IF(ABS(Table1[[#This Row],[Prod]]-Table1[[#This Row],[Planned]])&gt;Table1[[#This Row],[Planned]],0,IF(Table1[[#This Row],[Planned]]=0,0,1-ABS(Table1[[#This Row],[Prod]]-Table1[[#This Row],[Planned]])/Table1[[#This Row],[Planned]]))</f>
        <v>0</v>
      </c>
      <c r="V3240" s="8"/>
      <c r="W3240" s="11"/>
      <c r="X3240" s="27">
        <v>0</v>
      </c>
      <c r="Y3240" s="206">
        <f>Table1[[#This Row],[Prod]]</f>
        <v>0</v>
      </c>
      <c r="Z3240" s="206">
        <f>ABS(Table1[[#This Row],[Prod2]]-Table1[[#This Row],[Plan Revised]])</f>
        <v>0</v>
      </c>
      <c r="AA3240" s="209">
        <f>IF(ABS(Table1[[#This Row],[Prod2]]-Table1[[#This Row],[Plan Revised]])&gt;Table1[[#This Row],[Plan Revised]],0,IF(Table1[[#This Row],[Plan Revised]]=0,0,1-ABS(Table1[[#This Row],[Prod2]]-Table1[[#This Row],[Plan Revised]])/Table1[[#This Row],[Plan Revised]]))</f>
        <v>0</v>
      </c>
      <c r="AB3240" s="11"/>
      <c r="AC3240" s="30"/>
      <c r="AD3240"/>
      <c r="AF3240"/>
    </row>
    <row r="3241" spans="1:32">
      <c r="A3241" s="15" t="str">
        <f>IF(Table1[Week]=WeekSel,"Yes","No")</f>
        <v>No</v>
      </c>
      <c r="B3241" s="15" t="str">
        <f>IF((Table1[StartDate]&gt;=Date.GraphMin)*(Table1[StartDate]&lt;=Date.GraphMax)=1,"Yes","No")</f>
        <v>No</v>
      </c>
      <c r="C3241" s="15" t="str">
        <f>IF(OR(Table1[[#This Row],[Site]]="FOOD MILLING",Table1[[#This Row],[Site]]="GODACO"), "No", "Yes")</f>
        <v>Yes</v>
      </c>
      <c r="D3241" s="40">
        <f>MAX(DATE(Table1[Year],1,1),DATE(Table1[Year],1,1)-WEEKDAY(DATE(Table1[Year],1,1),2)+(Table1[WeekNum]-1)*7+1)</f>
        <v>44578</v>
      </c>
      <c r="E3241" s="40">
        <f>MIN(DATE(Table1[Year]+1,1,0),DATE(Table1[Year],1,1)-WEEKDAY(DATE(Table1[Year],1,1),2)+Table1[WeekNum]*7)</f>
        <v>44584</v>
      </c>
      <c r="F3241" s="15">
        <v>2022</v>
      </c>
      <c r="G3241" s="15">
        <f t="shared" si="100"/>
        <v>1</v>
      </c>
      <c r="H3241" s="17">
        <v>4</v>
      </c>
      <c r="I3241" s="207" t="str">
        <f>"W" &amp;Table1[[#This Row],[WeekNum]]</f>
        <v>W4</v>
      </c>
      <c r="J3241" s="20" t="str">
        <f t="shared" si="101"/>
        <v>22-W04</v>
      </c>
      <c r="K3241" s="8" t="s">
        <v>32</v>
      </c>
      <c r="L3241" s="4"/>
      <c r="M3241" s="8" t="s">
        <v>77</v>
      </c>
      <c r="N3241" s="11" t="s">
        <v>428</v>
      </c>
      <c r="O3241" s="266" t="s">
        <v>374</v>
      </c>
      <c r="P3241" s="11" t="s">
        <v>410</v>
      </c>
      <c r="Q3241" s="11" t="s">
        <v>421</v>
      </c>
      <c r="R3241" s="8">
        <v>0</v>
      </c>
      <c r="S3241" s="8">
        <v>0</v>
      </c>
      <c r="T3241" s="206">
        <f>ABS(Table1[[#This Row],[Prod]]-Table1[[#This Row],[Planned]])</f>
        <v>0</v>
      </c>
      <c r="U3241" s="209">
        <f>IF(ABS(Table1[[#This Row],[Prod]]-Table1[[#This Row],[Planned]])&gt;Table1[[#This Row],[Planned]],0,IF(Table1[[#This Row],[Planned]]=0,0,1-ABS(Table1[[#This Row],[Prod]]-Table1[[#This Row],[Planned]])/Table1[[#This Row],[Planned]]))</f>
        <v>0</v>
      </c>
      <c r="V3241" s="8"/>
      <c r="W3241" s="11"/>
      <c r="X3241" s="27">
        <v>0</v>
      </c>
      <c r="Y3241" s="206">
        <f>Table1[[#This Row],[Prod]]</f>
        <v>0</v>
      </c>
      <c r="Z3241" s="206">
        <f>ABS(Table1[[#This Row],[Prod2]]-Table1[[#This Row],[Plan Revised]])</f>
        <v>0</v>
      </c>
      <c r="AA3241" s="209">
        <f>IF(ABS(Table1[[#This Row],[Prod2]]-Table1[[#This Row],[Plan Revised]])&gt;Table1[[#This Row],[Plan Revised]],0,IF(Table1[[#This Row],[Plan Revised]]=0,0,1-ABS(Table1[[#This Row],[Prod2]]-Table1[[#This Row],[Plan Revised]])/Table1[[#This Row],[Plan Revised]]))</f>
        <v>0</v>
      </c>
      <c r="AB3241" s="11"/>
      <c r="AC3241" s="30"/>
      <c r="AD3241"/>
      <c r="AF3241"/>
    </row>
    <row r="3242" spans="1:32">
      <c r="A3242" s="15" t="str">
        <f>IF(Table1[Week]=WeekSel,"Yes","No")</f>
        <v>No</v>
      </c>
      <c r="B3242" s="15" t="str">
        <f>IF((Table1[StartDate]&gt;=Date.GraphMin)*(Table1[StartDate]&lt;=Date.GraphMax)=1,"Yes","No")</f>
        <v>No</v>
      </c>
      <c r="C3242" s="15" t="str">
        <f>IF(OR(Table1[[#This Row],[Site]]="FOOD MILLING",Table1[[#This Row],[Site]]="GODACO"), "No", "Yes")</f>
        <v>Yes</v>
      </c>
      <c r="D3242" s="40">
        <f>MAX(DATE(Table1[Year],1,1),DATE(Table1[Year],1,1)-WEEKDAY(DATE(Table1[Year],1,1),2)+(Table1[WeekNum]-1)*7+1)</f>
        <v>44578</v>
      </c>
      <c r="E3242" s="40">
        <f>MIN(DATE(Table1[Year]+1,1,0),DATE(Table1[Year],1,1)-WEEKDAY(DATE(Table1[Year],1,1),2)+Table1[WeekNum]*7)</f>
        <v>44584</v>
      </c>
      <c r="F3242" s="15">
        <v>2022</v>
      </c>
      <c r="G3242" s="15">
        <f t="shared" si="100"/>
        <v>1</v>
      </c>
      <c r="H3242" s="17">
        <v>4</v>
      </c>
      <c r="I3242" s="207" t="str">
        <f>"W" &amp;Table1[[#This Row],[WeekNum]]</f>
        <v>W4</v>
      </c>
      <c r="J3242" s="20" t="str">
        <f t="shared" si="101"/>
        <v>22-W04</v>
      </c>
      <c r="K3242" s="8" t="s">
        <v>7</v>
      </c>
      <c r="L3242" s="4"/>
      <c r="M3242" s="8" t="s">
        <v>77</v>
      </c>
      <c r="N3242" s="11" t="s">
        <v>428</v>
      </c>
      <c r="O3242" s="266" t="s">
        <v>372</v>
      </c>
      <c r="P3242" s="11" t="s">
        <v>383</v>
      </c>
      <c r="Q3242" s="11" t="s">
        <v>421</v>
      </c>
      <c r="R3242" s="8">
        <v>0</v>
      </c>
      <c r="S3242" s="8">
        <v>0</v>
      </c>
      <c r="T3242" s="206">
        <f>ABS(Table1[[#This Row],[Prod]]-Table1[[#This Row],[Planned]])</f>
        <v>0</v>
      </c>
      <c r="U3242" s="209">
        <f>IF(ABS(Table1[[#This Row],[Prod]]-Table1[[#This Row],[Planned]])&gt;Table1[[#This Row],[Planned]],0,IF(Table1[[#This Row],[Planned]]=0,0,1-ABS(Table1[[#This Row],[Prod]]-Table1[[#This Row],[Planned]])/Table1[[#This Row],[Planned]]))</f>
        <v>0</v>
      </c>
      <c r="V3242" s="8"/>
      <c r="W3242" s="11"/>
      <c r="X3242" s="27">
        <v>0</v>
      </c>
      <c r="Y3242" s="206">
        <f>Table1[[#This Row],[Prod]]</f>
        <v>0</v>
      </c>
      <c r="Z3242" s="206">
        <f>ABS(Table1[[#This Row],[Prod2]]-Table1[[#This Row],[Plan Revised]])</f>
        <v>0</v>
      </c>
      <c r="AA3242" s="209">
        <f>IF(ABS(Table1[[#This Row],[Prod2]]-Table1[[#This Row],[Plan Revised]])&gt;Table1[[#This Row],[Plan Revised]],0,IF(Table1[[#This Row],[Plan Revised]]=0,0,1-ABS(Table1[[#This Row],[Prod2]]-Table1[[#This Row],[Plan Revised]])/Table1[[#This Row],[Plan Revised]]))</f>
        <v>0</v>
      </c>
      <c r="AB3242" s="11"/>
      <c r="AC3242" s="30"/>
      <c r="AD3242"/>
      <c r="AF3242"/>
    </row>
    <row r="3243" spans="1:32">
      <c r="A3243" s="15" t="str">
        <f>IF(Table1[Week]=WeekSel,"Yes","No")</f>
        <v>No</v>
      </c>
      <c r="B3243" s="15" t="str">
        <f>IF((Table1[StartDate]&gt;=Date.GraphMin)*(Table1[StartDate]&lt;=Date.GraphMax)=1,"Yes","No")</f>
        <v>No</v>
      </c>
      <c r="C3243" s="15" t="str">
        <f>IF(OR(Table1[[#This Row],[Site]]="FOOD MILLING",Table1[[#This Row],[Site]]="GODACO"), "No", "Yes")</f>
        <v>Yes</v>
      </c>
      <c r="D3243" s="40">
        <f>MAX(DATE(Table1[Year],1,1),DATE(Table1[Year],1,1)-WEEKDAY(DATE(Table1[Year],1,1),2)+(Table1[WeekNum]-1)*7+1)</f>
        <v>44578</v>
      </c>
      <c r="E3243" s="40">
        <f>MIN(DATE(Table1[Year]+1,1,0),DATE(Table1[Year],1,1)-WEEKDAY(DATE(Table1[Year],1,1),2)+Table1[WeekNum]*7)</f>
        <v>44584</v>
      </c>
      <c r="F3243" s="15">
        <v>2022</v>
      </c>
      <c r="G3243" s="15">
        <f t="shared" si="100"/>
        <v>1</v>
      </c>
      <c r="H3243" s="17">
        <v>4</v>
      </c>
      <c r="I3243" s="207" t="str">
        <f>"W" &amp;Table1[[#This Row],[WeekNum]]</f>
        <v>W4</v>
      </c>
      <c r="J3243" s="20" t="str">
        <f t="shared" si="101"/>
        <v>22-W04</v>
      </c>
      <c r="K3243" s="8" t="s">
        <v>8</v>
      </c>
      <c r="L3243" s="4"/>
      <c r="M3243" s="8" t="s">
        <v>77</v>
      </c>
      <c r="N3243" s="11" t="s">
        <v>428</v>
      </c>
      <c r="O3243" s="266" t="s">
        <v>372</v>
      </c>
      <c r="P3243" s="11" t="s">
        <v>410</v>
      </c>
      <c r="Q3243" s="11" t="s">
        <v>421</v>
      </c>
      <c r="R3243" s="8">
        <v>0</v>
      </c>
      <c r="S3243" s="8">
        <v>0</v>
      </c>
      <c r="T3243" s="206">
        <f>ABS(Table1[[#This Row],[Prod]]-Table1[[#This Row],[Planned]])</f>
        <v>0</v>
      </c>
      <c r="U3243" s="209">
        <f>IF(ABS(Table1[[#This Row],[Prod]]-Table1[[#This Row],[Planned]])&gt;Table1[[#This Row],[Planned]],0,IF(Table1[[#This Row],[Planned]]=0,0,1-ABS(Table1[[#This Row],[Prod]]-Table1[[#This Row],[Planned]])/Table1[[#This Row],[Planned]]))</f>
        <v>0</v>
      </c>
      <c r="V3243" s="8"/>
      <c r="W3243" s="11"/>
      <c r="X3243" s="27">
        <v>0</v>
      </c>
      <c r="Y3243" s="206">
        <f>Table1[[#This Row],[Prod]]</f>
        <v>0</v>
      </c>
      <c r="Z3243" s="206">
        <f>ABS(Table1[[#This Row],[Prod2]]-Table1[[#This Row],[Plan Revised]])</f>
        <v>0</v>
      </c>
      <c r="AA3243" s="209">
        <f>IF(ABS(Table1[[#This Row],[Prod2]]-Table1[[#This Row],[Plan Revised]])&gt;Table1[[#This Row],[Plan Revised]],0,IF(Table1[[#This Row],[Plan Revised]]=0,0,1-ABS(Table1[[#This Row],[Prod2]]-Table1[[#This Row],[Plan Revised]])/Table1[[#This Row],[Plan Revised]]))</f>
        <v>0</v>
      </c>
      <c r="AB3243" s="11"/>
      <c r="AC3243" s="30"/>
      <c r="AD3243"/>
      <c r="AF3243"/>
    </row>
    <row r="3244" spans="1:32">
      <c r="A3244" s="15" t="str">
        <f>IF(Table1[Week]=WeekSel,"Yes","No")</f>
        <v>No</v>
      </c>
      <c r="B3244" s="15" t="str">
        <f>IF((Table1[StartDate]&gt;=Date.GraphMin)*(Table1[StartDate]&lt;=Date.GraphMax)=1,"Yes","No")</f>
        <v>No</v>
      </c>
      <c r="C3244" s="15" t="str">
        <f>IF(OR(Table1[[#This Row],[Site]]="FOOD MILLING",Table1[[#This Row],[Site]]="GODACO"), "No", "Yes")</f>
        <v>Yes</v>
      </c>
      <c r="D3244" s="40">
        <f>MAX(DATE(Table1[Year],1,1),DATE(Table1[Year],1,1)-WEEKDAY(DATE(Table1[Year],1,1),2)+(Table1[WeekNum]-1)*7+1)</f>
        <v>44578</v>
      </c>
      <c r="E3244" s="40">
        <f>MIN(DATE(Table1[Year]+1,1,0),DATE(Table1[Year],1,1)-WEEKDAY(DATE(Table1[Year],1,1),2)+Table1[WeekNum]*7)</f>
        <v>44584</v>
      </c>
      <c r="F3244" s="15">
        <v>2022</v>
      </c>
      <c r="G3244" s="15">
        <f t="shared" si="100"/>
        <v>1</v>
      </c>
      <c r="H3244" s="17">
        <v>4</v>
      </c>
      <c r="I3244" s="207" t="str">
        <f>"W" &amp;Table1[[#This Row],[WeekNum]]</f>
        <v>W4</v>
      </c>
      <c r="J3244" s="20" t="str">
        <f t="shared" si="101"/>
        <v>22-W04</v>
      </c>
      <c r="K3244" s="8" t="s">
        <v>4</v>
      </c>
      <c r="L3244" s="4"/>
      <c r="M3244" s="8" t="s">
        <v>77</v>
      </c>
      <c r="N3244" s="11" t="s">
        <v>428</v>
      </c>
      <c r="O3244" s="266" t="s">
        <v>374</v>
      </c>
      <c r="P3244" s="11" t="s">
        <v>410</v>
      </c>
      <c r="Q3244" s="11" t="s">
        <v>421</v>
      </c>
      <c r="R3244" s="8">
        <v>0</v>
      </c>
      <c r="S3244" s="8">
        <v>0</v>
      </c>
      <c r="T3244" s="206">
        <f>ABS(Table1[[#This Row],[Prod]]-Table1[[#This Row],[Planned]])</f>
        <v>0</v>
      </c>
      <c r="U3244" s="209">
        <f>IF(ABS(Table1[[#This Row],[Prod]]-Table1[[#This Row],[Planned]])&gt;Table1[[#This Row],[Planned]],0,IF(Table1[[#This Row],[Planned]]=0,0,1-ABS(Table1[[#This Row],[Prod]]-Table1[[#This Row],[Planned]])/Table1[[#This Row],[Planned]]))</f>
        <v>0</v>
      </c>
      <c r="V3244" s="8"/>
      <c r="W3244" s="11"/>
      <c r="X3244" s="27">
        <v>0</v>
      </c>
      <c r="Y3244" s="206">
        <f>Table1[[#This Row],[Prod]]</f>
        <v>0</v>
      </c>
      <c r="Z3244" s="206">
        <f>ABS(Table1[[#This Row],[Prod2]]-Table1[[#This Row],[Plan Revised]])</f>
        <v>0</v>
      </c>
      <c r="AA3244" s="209">
        <f>IF(ABS(Table1[[#This Row],[Prod2]]-Table1[[#This Row],[Plan Revised]])&gt;Table1[[#This Row],[Plan Revised]],0,IF(Table1[[#This Row],[Plan Revised]]=0,0,1-ABS(Table1[[#This Row],[Prod2]]-Table1[[#This Row],[Plan Revised]])/Table1[[#This Row],[Plan Revised]]))</f>
        <v>0</v>
      </c>
      <c r="AB3244" s="11"/>
      <c r="AC3244" s="30"/>
      <c r="AD3244"/>
      <c r="AF3244"/>
    </row>
    <row r="3245" spans="1:32">
      <c r="A3245" s="15" t="str">
        <f>IF(Table1[Week]=WeekSel,"Yes","No")</f>
        <v>No</v>
      </c>
      <c r="B3245" s="15" t="str">
        <f>IF((Table1[StartDate]&gt;=Date.GraphMin)*(Table1[StartDate]&lt;=Date.GraphMax)=1,"Yes","No")</f>
        <v>No</v>
      </c>
      <c r="C3245" s="15" t="str">
        <f>IF(OR(Table1[[#This Row],[Site]]="FOOD MILLING",Table1[[#This Row],[Site]]="GODACO"), "No", "Yes")</f>
        <v>Yes</v>
      </c>
      <c r="D3245" s="40">
        <f>MAX(DATE(Table1[Year],1,1),DATE(Table1[Year],1,1)-WEEKDAY(DATE(Table1[Year],1,1),2)+(Table1[WeekNum]-1)*7+1)</f>
        <v>44578</v>
      </c>
      <c r="E3245" s="40">
        <f>MIN(DATE(Table1[Year]+1,1,0),DATE(Table1[Year],1,1)-WEEKDAY(DATE(Table1[Year],1,1),2)+Table1[WeekNum]*7)</f>
        <v>44584</v>
      </c>
      <c r="F3245" s="15">
        <v>2022</v>
      </c>
      <c r="G3245" s="15">
        <f t="shared" si="100"/>
        <v>1</v>
      </c>
      <c r="H3245" s="17">
        <v>4</v>
      </c>
      <c r="I3245" s="207" t="str">
        <f>"W" &amp;Table1[[#This Row],[WeekNum]]</f>
        <v>W4</v>
      </c>
      <c r="J3245" s="20" t="str">
        <f t="shared" si="101"/>
        <v>22-W04</v>
      </c>
      <c r="K3245" s="8" t="s">
        <v>23</v>
      </c>
      <c r="L3245" s="4"/>
      <c r="M3245" s="8" t="s">
        <v>77</v>
      </c>
      <c r="N3245" s="11" t="s">
        <v>428</v>
      </c>
      <c r="O3245" s="266" t="s">
        <v>372</v>
      </c>
      <c r="P3245" s="11" t="s">
        <v>410</v>
      </c>
      <c r="Q3245" s="11" t="s">
        <v>421</v>
      </c>
      <c r="R3245" s="8">
        <v>0</v>
      </c>
      <c r="S3245" s="8">
        <v>0</v>
      </c>
      <c r="T3245" s="206">
        <f>ABS(Table1[[#This Row],[Prod]]-Table1[[#This Row],[Planned]])</f>
        <v>0</v>
      </c>
      <c r="U3245" s="209">
        <f>IF(ABS(Table1[[#This Row],[Prod]]-Table1[[#This Row],[Planned]])&gt;Table1[[#This Row],[Planned]],0,IF(Table1[[#This Row],[Planned]]=0,0,1-ABS(Table1[[#This Row],[Prod]]-Table1[[#This Row],[Planned]])/Table1[[#This Row],[Planned]]))</f>
        <v>0</v>
      </c>
      <c r="V3245" s="8"/>
      <c r="W3245" s="11"/>
      <c r="X3245" s="27">
        <v>0</v>
      </c>
      <c r="Y3245" s="206">
        <f>Table1[[#This Row],[Prod]]</f>
        <v>0</v>
      </c>
      <c r="Z3245" s="206">
        <f>ABS(Table1[[#This Row],[Prod2]]-Table1[[#This Row],[Plan Revised]])</f>
        <v>0</v>
      </c>
      <c r="AA3245" s="209">
        <f>IF(ABS(Table1[[#This Row],[Prod2]]-Table1[[#This Row],[Plan Revised]])&gt;Table1[[#This Row],[Plan Revised]],0,IF(Table1[[#This Row],[Plan Revised]]=0,0,1-ABS(Table1[[#This Row],[Prod2]]-Table1[[#This Row],[Plan Revised]])/Table1[[#This Row],[Plan Revised]]))</f>
        <v>0</v>
      </c>
      <c r="AB3245" s="11"/>
      <c r="AC3245" s="30"/>
      <c r="AD3245"/>
      <c r="AF3245"/>
    </row>
    <row r="3246" spans="1:32">
      <c r="A3246" s="15" t="str">
        <f>IF(Table1[Week]=WeekSel,"Yes","No")</f>
        <v>No</v>
      </c>
      <c r="B3246" s="15" t="str">
        <f>IF((Table1[StartDate]&gt;=Date.GraphMin)*(Table1[StartDate]&lt;=Date.GraphMax)=1,"Yes","No")</f>
        <v>No</v>
      </c>
      <c r="C3246" s="15" t="str">
        <f>IF(OR(Table1[[#This Row],[Site]]="FOOD MILLING",Table1[[#This Row],[Site]]="GODACO"), "No", "Yes")</f>
        <v>Yes</v>
      </c>
      <c r="D3246" s="40">
        <f>MAX(DATE(Table1[Year],1,1),DATE(Table1[Year],1,1)-WEEKDAY(DATE(Table1[Year],1,1),2)+(Table1[WeekNum]-1)*7+1)</f>
        <v>44578</v>
      </c>
      <c r="E3246" s="40">
        <f>MIN(DATE(Table1[Year]+1,1,0),DATE(Table1[Year],1,1)-WEEKDAY(DATE(Table1[Year],1,1),2)+Table1[WeekNum]*7)</f>
        <v>44584</v>
      </c>
      <c r="F3246" s="15">
        <v>2022</v>
      </c>
      <c r="G3246" s="15">
        <f t="shared" si="100"/>
        <v>1</v>
      </c>
      <c r="H3246" s="17">
        <v>4</v>
      </c>
      <c r="I3246" s="207" t="str">
        <f>"W" &amp;Table1[[#This Row],[WeekNum]]</f>
        <v>W4</v>
      </c>
      <c r="J3246" s="20" t="str">
        <f t="shared" si="101"/>
        <v>22-W04</v>
      </c>
      <c r="K3246" s="8" t="s">
        <v>31</v>
      </c>
      <c r="L3246" s="4"/>
      <c r="M3246" s="8" t="s">
        <v>77</v>
      </c>
      <c r="N3246" s="11" t="s">
        <v>428</v>
      </c>
      <c r="O3246" s="266" t="s">
        <v>374</v>
      </c>
      <c r="P3246" s="11" t="s">
        <v>382</v>
      </c>
      <c r="Q3246" s="11" t="s">
        <v>421</v>
      </c>
      <c r="R3246" s="8">
        <v>213000</v>
      </c>
      <c r="S3246" s="8">
        <v>213000</v>
      </c>
      <c r="T3246" s="206">
        <f>ABS(Table1[[#This Row],[Prod]]-Table1[[#This Row],[Planned]])</f>
        <v>0</v>
      </c>
      <c r="U3246" s="209">
        <f>IF(ABS(Table1[[#This Row],[Prod]]-Table1[[#This Row],[Planned]])&gt;Table1[[#This Row],[Planned]],0,IF(Table1[[#This Row],[Planned]]=0,0,1-ABS(Table1[[#This Row],[Prod]]-Table1[[#This Row],[Planned]])/Table1[[#This Row],[Planned]]))</f>
        <v>1</v>
      </c>
      <c r="V3246" s="8"/>
      <c r="W3246" s="11"/>
      <c r="X3246" s="27">
        <v>213000</v>
      </c>
      <c r="Y3246" s="206">
        <f>Table1[[#This Row],[Prod]]</f>
        <v>213000</v>
      </c>
      <c r="Z3246" s="206">
        <f>ABS(Table1[[#This Row],[Prod2]]-Table1[[#This Row],[Plan Revised]])</f>
        <v>0</v>
      </c>
      <c r="AA3246" s="209">
        <f>IF(ABS(Table1[[#This Row],[Prod2]]-Table1[[#This Row],[Plan Revised]])&gt;Table1[[#This Row],[Plan Revised]],0,IF(Table1[[#This Row],[Plan Revised]]=0,0,1-ABS(Table1[[#This Row],[Prod2]]-Table1[[#This Row],[Plan Revised]])/Table1[[#This Row],[Plan Revised]]))</f>
        <v>1</v>
      </c>
      <c r="AB3246" s="11"/>
      <c r="AC3246" s="30"/>
      <c r="AD3246"/>
      <c r="AF3246"/>
    </row>
    <row r="3247" spans="1:32">
      <c r="A3247" s="15" t="str">
        <f>IF(Table1[Week]=WeekSel,"Yes","No")</f>
        <v>No</v>
      </c>
      <c r="B3247" s="15" t="str">
        <f>IF((Table1[StartDate]&gt;=Date.GraphMin)*(Table1[StartDate]&lt;=Date.GraphMax)=1,"Yes","No")</f>
        <v>No</v>
      </c>
      <c r="C3247" s="15" t="str">
        <f>IF(OR(Table1[[#This Row],[Site]]="FOOD MILLING",Table1[[#This Row],[Site]]="GODACO"), "No", "Yes")</f>
        <v>Yes</v>
      </c>
      <c r="D3247" s="40">
        <f>MAX(DATE(Table1[Year],1,1),DATE(Table1[Year],1,1)-WEEKDAY(DATE(Table1[Year],1,1),2)+(Table1[WeekNum]-1)*7+1)</f>
        <v>44578</v>
      </c>
      <c r="E3247" s="40">
        <f>MIN(DATE(Table1[Year]+1,1,0),DATE(Table1[Year],1,1)-WEEKDAY(DATE(Table1[Year],1,1),2)+Table1[WeekNum]*7)</f>
        <v>44584</v>
      </c>
      <c r="F3247" s="15">
        <v>2022</v>
      </c>
      <c r="G3247" s="15">
        <f t="shared" si="100"/>
        <v>1</v>
      </c>
      <c r="H3247" s="17">
        <v>4</v>
      </c>
      <c r="I3247" s="207" t="str">
        <f>"W" &amp;Table1[[#This Row],[WeekNum]]</f>
        <v>W4</v>
      </c>
      <c r="J3247" s="20" t="str">
        <f t="shared" si="101"/>
        <v>22-W04</v>
      </c>
      <c r="K3247" s="8" t="s">
        <v>34</v>
      </c>
      <c r="L3247" s="4"/>
      <c r="M3247" s="8" t="s">
        <v>77</v>
      </c>
      <c r="N3247" s="11" t="s">
        <v>428</v>
      </c>
      <c r="O3247" s="266" t="s">
        <v>372</v>
      </c>
      <c r="P3247" s="11" t="s">
        <v>410</v>
      </c>
      <c r="Q3247" s="11" t="s">
        <v>421</v>
      </c>
      <c r="R3247" s="8">
        <v>0</v>
      </c>
      <c r="S3247" s="8">
        <v>0</v>
      </c>
      <c r="T3247" s="206">
        <f>ABS(Table1[[#This Row],[Prod]]-Table1[[#This Row],[Planned]])</f>
        <v>0</v>
      </c>
      <c r="U3247" s="209">
        <f>IF(ABS(Table1[[#This Row],[Prod]]-Table1[[#This Row],[Planned]])&gt;Table1[[#This Row],[Planned]],0,IF(Table1[[#This Row],[Planned]]=0,0,1-ABS(Table1[[#This Row],[Prod]]-Table1[[#This Row],[Planned]])/Table1[[#This Row],[Planned]]))</f>
        <v>0</v>
      </c>
      <c r="V3247" s="8"/>
      <c r="W3247" s="11"/>
      <c r="X3247" s="27">
        <v>0</v>
      </c>
      <c r="Y3247" s="206">
        <f>Table1[[#This Row],[Prod]]</f>
        <v>0</v>
      </c>
      <c r="Z3247" s="206">
        <f>ABS(Table1[[#This Row],[Prod2]]-Table1[[#This Row],[Plan Revised]])</f>
        <v>0</v>
      </c>
      <c r="AA3247" s="209">
        <f>IF(ABS(Table1[[#This Row],[Prod2]]-Table1[[#This Row],[Plan Revised]])&gt;Table1[[#This Row],[Plan Revised]],0,IF(Table1[[#This Row],[Plan Revised]]=0,0,1-ABS(Table1[[#This Row],[Prod2]]-Table1[[#This Row],[Plan Revised]])/Table1[[#This Row],[Plan Revised]]))</f>
        <v>0</v>
      </c>
      <c r="AB3247" s="11"/>
      <c r="AC3247" s="30"/>
      <c r="AD3247"/>
      <c r="AF3247"/>
    </row>
    <row r="3248" spans="1:32">
      <c r="A3248" s="15" t="str">
        <f>IF(Table1[Week]=WeekSel,"Yes","No")</f>
        <v>No</v>
      </c>
      <c r="B3248" s="15" t="str">
        <f>IF((Table1[StartDate]&gt;=Date.GraphMin)*(Table1[StartDate]&lt;=Date.GraphMax)=1,"Yes","No")</f>
        <v>No</v>
      </c>
      <c r="C3248" s="15" t="str">
        <f>IF(OR(Table1[[#This Row],[Site]]="FOOD MILLING",Table1[[#This Row],[Site]]="GODACO"), "No", "Yes")</f>
        <v>Yes</v>
      </c>
      <c r="D3248" s="40">
        <f>MAX(DATE(Table1[Year],1,1),DATE(Table1[Year],1,1)-WEEKDAY(DATE(Table1[Year],1,1),2)+(Table1[WeekNum]-1)*7+1)</f>
        <v>44578</v>
      </c>
      <c r="E3248" s="40">
        <f>MIN(DATE(Table1[Year]+1,1,0),DATE(Table1[Year],1,1)-WEEKDAY(DATE(Table1[Year],1,1),2)+Table1[WeekNum]*7)</f>
        <v>44584</v>
      </c>
      <c r="F3248" s="15">
        <v>2022</v>
      </c>
      <c r="G3248" s="15">
        <f t="shared" si="100"/>
        <v>1</v>
      </c>
      <c r="H3248" s="17">
        <v>4</v>
      </c>
      <c r="I3248" s="207" t="str">
        <f>"W" &amp;Table1[[#This Row],[WeekNum]]</f>
        <v>W4</v>
      </c>
      <c r="J3248" s="20" t="str">
        <f t="shared" si="101"/>
        <v>22-W04</v>
      </c>
      <c r="K3248" s="8" t="s">
        <v>33</v>
      </c>
      <c r="L3248" s="4"/>
      <c r="M3248" s="8" t="s">
        <v>77</v>
      </c>
      <c r="N3248" s="11" t="s">
        <v>428</v>
      </c>
      <c r="O3248" s="266" t="s">
        <v>372</v>
      </c>
      <c r="P3248" s="11" t="s">
        <v>410</v>
      </c>
      <c r="Q3248" s="11" t="s">
        <v>421</v>
      </c>
      <c r="R3248" s="8">
        <v>0</v>
      </c>
      <c r="S3248" s="8">
        <v>0</v>
      </c>
      <c r="T3248" s="206">
        <f>ABS(Table1[[#This Row],[Prod]]-Table1[[#This Row],[Planned]])</f>
        <v>0</v>
      </c>
      <c r="U3248" s="209">
        <f>IF(ABS(Table1[[#This Row],[Prod]]-Table1[[#This Row],[Planned]])&gt;Table1[[#This Row],[Planned]],0,IF(Table1[[#This Row],[Planned]]=0,0,1-ABS(Table1[[#This Row],[Prod]]-Table1[[#This Row],[Planned]])/Table1[[#This Row],[Planned]]))</f>
        <v>0</v>
      </c>
      <c r="V3248" s="8"/>
      <c r="W3248" s="11"/>
      <c r="X3248" s="27">
        <v>0</v>
      </c>
      <c r="Y3248" s="206">
        <f>Table1[[#This Row],[Prod]]</f>
        <v>0</v>
      </c>
      <c r="Z3248" s="206">
        <f>ABS(Table1[[#This Row],[Prod2]]-Table1[[#This Row],[Plan Revised]])</f>
        <v>0</v>
      </c>
      <c r="AA3248" s="209">
        <f>IF(ABS(Table1[[#This Row],[Prod2]]-Table1[[#This Row],[Plan Revised]])&gt;Table1[[#This Row],[Plan Revised]],0,IF(Table1[[#This Row],[Plan Revised]]=0,0,1-ABS(Table1[[#This Row],[Prod2]]-Table1[[#This Row],[Plan Revised]])/Table1[[#This Row],[Plan Revised]]))</f>
        <v>0</v>
      </c>
      <c r="AB3248" s="11"/>
      <c r="AC3248" s="30"/>
      <c r="AD3248"/>
      <c r="AF3248"/>
    </row>
    <row r="3249" spans="1:32">
      <c r="A3249" s="15" t="str">
        <f>IF(Table1[Week]=WeekSel,"Yes","No")</f>
        <v>No</v>
      </c>
      <c r="B3249" s="15" t="str">
        <f>IF((Table1[StartDate]&gt;=Date.GraphMin)*(Table1[StartDate]&lt;=Date.GraphMax)=1,"Yes","No")</f>
        <v>No</v>
      </c>
      <c r="C3249" s="15" t="str">
        <f>IF(OR(Table1[[#This Row],[Site]]="FOOD MILLING",Table1[[#This Row],[Site]]="GODACO"), "No", "Yes")</f>
        <v>Yes</v>
      </c>
      <c r="D3249" s="40">
        <f>MAX(DATE(Table1[Year],1,1),DATE(Table1[Year],1,1)-WEEKDAY(DATE(Table1[Year],1,1),2)+(Table1[WeekNum]-1)*7+1)</f>
        <v>44578</v>
      </c>
      <c r="E3249" s="40">
        <f>MIN(DATE(Table1[Year]+1,1,0),DATE(Table1[Year],1,1)-WEEKDAY(DATE(Table1[Year],1,1),2)+Table1[WeekNum]*7)</f>
        <v>44584</v>
      </c>
      <c r="F3249" s="15">
        <v>2022</v>
      </c>
      <c r="G3249" s="15">
        <f t="shared" si="100"/>
        <v>1</v>
      </c>
      <c r="H3249" s="17">
        <v>4</v>
      </c>
      <c r="I3249" s="207" t="str">
        <f>"W" &amp;Table1[[#This Row],[WeekNum]]</f>
        <v>W4</v>
      </c>
      <c r="J3249" s="20" t="str">
        <f t="shared" si="101"/>
        <v>22-W04</v>
      </c>
      <c r="K3249" s="8" t="s">
        <v>9</v>
      </c>
      <c r="L3249" s="4"/>
      <c r="M3249" s="8" t="s">
        <v>77</v>
      </c>
      <c r="N3249" s="11" t="s">
        <v>428</v>
      </c>
      <c r="O3249" s="266" t="s">
        <v>372</v>
      </c>
      <c r="P3249" s="11" t="s">
        <v>383</v>
      </c>
      <c r="Q3249" s="11" t="s">
        <v>421</v>
      </c>
      <c r="R3249" s="8">
        <v>0</v>
      </c>
      <c r="S3249" s="8">
        <v>0</v>
      </c>
      <c r="T3249" s="206">
        <f>ABS(Table1[[#This Row],[Prod]]-Table1[[#This Row],[Planned]])</f>
        <v>0</v>
      </c>
      <c r="U3249" s="209">
        <f>IF(ABS(Table1[[#This Row],[Prod]]-Table1[[#This Row],[Planned]])&gt;Table1[[#This Row],[Planned]],0,IF(Table1[[#This Row],[Planned]]=0,0,1-ABS(Table1[[#This Row],[Prod]]-Table1[[#This Row],[Planned]])/Table1[[#This Row],[Planned]]))</f>
        <v>0</v>
      </c>
      <c r="V3249" s="8"/>
      <c r="W3249" s="11"/>
      <c r="X3249" s="27">
        <v>0</v>
      </c>
      <c r="Y3249" s="206">
        <f>Table1[[#This Row],[Prod]]</f>
        <v>0</v>
      </c>
      <c r="Z3249" s="206">
        <f>ABS(Table1[[#This Row],[Prod2]]-Table1[[#This Row],[Plan Revised]])</f>
        <v>0</v>
      </c>
      <c r="AA3249" s="209">
        <f>IF(ABS(Table1[[#This Row],[Prod2]]-Table1[[#This Row],[Plan Revised]])&gt;Table1[[#This Row],[Plan Revised]],0,IF(Table1[[#This Row],[Plan Revised]]=0,0,1-ABS(Table1[[#This Row],[Prod2]]-Table1[[#This Row],[Plan Revised]])/Table1[[#This Row],[Plan Revised]]))</f>
        <v>0</v>
      </c>
      <c r="AB3249" s="11"/>
      <c r="AC3249" s="30"/>
      <c r="AD3249"/>
      <c r="AF3249"/>
    </row>
    <row r="3250" spans="1:32">
      <c r="A3250" s="15" t="str">
        <f>IF(Table1[Week]=WeekSel,"Yes","No")</f>
        <v>No</v>
      </c>
      <c r="B3250" s="15" t="str">
        <f>IF((Table1[StartDate]&gt;=Date.GraphMin)*(Table1[StartDate]&lt;=Date.GraphMax)=1,"Yes","No")</f>
        <v>No</v>
      </c>
      <c r="C3250" s="15" t="str">
        <f>IF(OR(Table1[[#This Row],[Site]]="FOOD MILLING",Table1[[#This Row],[Site]]="GODACO"), "No", "Yes")</f>
        <v>Yes</v>
      </c>
      <c r="D3250" s="40">
        <f>MAX(DATE(Table1[Year],1,1),DATE(Table1[Year],1,1)-WEEKDAY(DATE(Table1[Year],1,1),2)+(Table1[WeekNum]-1)*7+1)</f>
        <v>44578</v>
      </c>
      <c r="E3250" s="40">
        <f>MIN(DATE(Table1[Year]+1,1,0),DATE(Table1[Year],1,1)-WEEKDAY(DATE(Table1[Year],1,1),2)+Table1[WeekNum]*7)</f>
        <v>44584</v>
      </c>
      <c r="F3250" s="15">
        <v>2022</v>
      </c>
      <c r="G3250" s="15">
        <f t="shared" si="100"/>
        <v>1</v>
      </c>
      <c r="H3250" s="17">
        <v>4</v>
      </c>
      <c r="I3250" s="207" t="str">
        <f>"W" &amp;Table1[[#This Row],[WeekNum]]</f>
        <v>W4</v>
      </c>
      <c r="J3250" s="20" t="str">
        <f t="shared" si="101"/>
        <v>22-W04</v>
      </c>
      <c r="K3250" s="8" t="s">
        <v>35</v>
      </c>
      <c r="L3250" s="4"/>
      <c r="M3250" s="8" t="s">
        <v>77</v>
      </c>
      <c r="N3250" s="11" t="s">
        <v>428</v>
      </c>
      <c r="O3250" s="266" t="s">
        <v>372</v>
      </c>
      <c r="P3250" s="11" t="s">
        <v>410</v>
      </c>
      <c r="Q3250" s="11" t="s">
        <v>421</v>
      </c>
      <c r="R3250" s="8">
        <v>0</v>
      </c>
      <c r="S3250" s="8">
        <v>0</v>
      </c>
      <c r="T3250" s="206">
        <f>ABS(Table1[[#This Row],[Prod]]-Table1[[#This Row],[Planned]])</f>
        <v>0</v>
      </c>
      <c r="U3250" s="209">
        <f>IF(ABS(Table1[[#This Row],[Prod]]-Table1[[#This Row],[Planned]])&gt;Table1[[#This Row],[Planned]],0,IF(Table1[[#This Row],[Planned]]=0,0,1-ABS(Table1[[#This Row],[Prod]]-Table1[[#This Row],[Planned]])/Table1[[#This Row],[Planned]]))</f>
        <v>0</v>
      </c>
      <c r="V3250" s="8"/>
      <c r="W3250" s="11"/>
      <c r="X3250" s="27">
        <v>0</v>
      </c>
      <c r="Y3250" s="206">
        <f>Table1[[#This Row],[Prod]]</f>
        <v>0</v>
      </c>
      <c r="Z3250" s="206">
        <f>ABS(Table1[[#This Row],[Prod2]]-Table1[[#This Row],[Plan Revised]])</f>
        <v>0</v>
      </c>
      <c r="AA3250" s="209">
        <f>IF(ABS(Table1[[#This Row],[Prod2]]-Table1[[#This Row],[Plan Revised]])&gt;Table1[[#This Row],[Plan Revised]],0,IF(Table1[[#This Row],[Plan Revised]]=0,0,1-ABS(Table1[[#This Row],[Prod2]]-Table1[[#This Row],[Plan Revised]])/Table1[[#This Row],[Plan Revised]]))</f>
        <v>0</v>
      </c>
      <c r="AB3250" s="11"/>
      <c r="AC3250" s="30"/>
      <c r="AD3250"/>
      <c r="AF3250"/>
    </row>
    <row r="3251" spans="1:32">
      <c r="A3251" s="15" t="str">
        <f>IF(Table1[Week]=WeekSel,"Yes","No")</f>
        <v>No</v>
      </c>
      <c r="B3251" s="15" t="str">
        <f>IF((Table1[StartDate]&gt;=Date.GraphMin)*(Table1[StartDate]&lt;=Date.GraphMax)=1,"Yes","No")</f>
        <v>No</v>
      </c>
      <c r="C3251" s="15" t="str">
        <f>IF(OR(Table1[[#This Row],[Site]]="FOOD MILLING",Table1[[#This Row],[Site]]="GODACO"), "No", "Yes")</f>
        <v>Yes</v>
      </c>
      <c r="D3251" s="40">
        <f>MAX(DATE(Table1[Year],1,1),DATE(Table1[Year],1,1)-WEEKDAY(DATE(Table1[Year],1,1),2)+(Table1[WeekNum]-1)*7+1)</f>
        <v>44578</v>
      </c>
      <c r="E3251" s="40">
        <f>MIN(DATE(Table1[Year]+1,1,0),DATE(Table1[Year],1,1)-WEEKDAY(DATE(Table1[Year],1,1),2)+Table1[WeekNum]*7)</f>
        <v>44584</v>
      </c>
      <c r="F3251" s="15">
        <v>2022</v>
      </c>
      <c r="G3251" s="15">
        <f t="shared" si="100"/>
        <v>1</v>
      </c>
      <c r="H3251" s="17">
        <v>4</v>
      </c>
      <c r="I3251" s="207" t="str">
        <f>"W" &amp;Table1[[#This Row],[WeekNum]]</f>
        <v>W4</v>
      </c>
      <c r="J3251" s="20" t="str">
        <f t="shared" si="101"/>
        <v>22-W04</v>
      </c>
      <c r="K3251" s="8" t="s">
        <v>22</v>
      </c>
      <c r="L3251" s="4"/>
      <c r="M3251" s="8" t="s">
        <v>77</v>
      </c>
      <c r="N3251" s="11" t="s">
        <v>428</v>
      </c>
      <c r="O3251" s="266" t="s">
        <v>374</v>
      </c>
      <c r="P3251" s="11" t="s">
        <v>382</v>
      </c>
      <c r="Q3251" s="11" t="s">
        <v>421</v>
      </c>
      <c r="R3251" s="8">
        <v>0</v>
      </c>
      <c r="S3251" s="8">
        <v>0</v>
      </c>
      <c r="T3251" s="206">
        <f>ABS(Table1[[#This Row],[Prod]]-Table1[[#This Row],[Planned]])</f>
        <v>0</v>
      </c>
      <c r="U3251" s="209">
        <f>IF(ABS(Table1[[#This Row],[Prod]]-Table1[[#This Row],[Planned]])&gt;Table1[[#This Row],[Planned]],0,IF(Table1[[#This Row],[Planned]]=0,0,1-ABS(Table1[[#This Row],[Prod]]-Table1[[#This Row],[Planned]])/Table1[[#This Row],[Planned]]))</f>
        <v>0</v>
      </c>
      <c r="V3251" s="8"/>
      <c r="W3251" s="11"/>
      <c r="X3251" s="27">
        <v>0</v>
      </c>
      <c r="Y3251" s="206">
        <f>Table1[[#This Row],[Prod]]</f>
        <v>0</v>
      </c>
      <c r="Z3251" s="206">
        <f>ABS(Table1[[#This Row],[Prod2]]-Table1[[#This Row],[Plan Revised]])</f>
        <v>0</v>
      </c>
      <c r="AA3251" s="209">
        <f>IF(ABS(Table1[[#This Row],[Prod2]]-Table1[[#This Row],[Plan Revised]])&gt;Table1[[#This Row],[Plan Revised]],0,IF(Table1[[#This Row],[Plan Revised]]=0,0,1-ABS(Table1[[#This Row],[Prod2]]-Table1[[#This Row],[Plan Revised]])/Table1[[#This Row],[Plan Revised]]))</f>
        <v>0</v>
      </c>
      <c r="AB3251" s="11"/>
      <c r="AC3251" s="30"/>
      <c r="AD3251"/>
      <c r="AF3251"/>
    </row>
    <row r="3252" spans="1:32">
      <c r="A3252" s="15" t="str">
        <f>IF(Table1[Week]=WeekSel,"Yes","No")</f>
        <v>No</v>
      </c>
      <c r="B3252" s="15" t="str">
        <f>IF((Table1[StartDate]&gt;=Date.GraphMin)*(Table1[StartDate]&lt;=Date.GraphMax)=1,"Yes","No")</f>
        <v>No</v>
      </c>
      <c r="C3252" s="15" t="str">
        <f>IF(OR(Table1[[#This Row],[Site]]="FOOD MILLING",Table1[[#This Row],[Site]]="GODACO"), "No", "Yes")</f>
        <v>Yes</v>
      </c>
      <c r="D3252" s="40">
        <f>MAX(DATE(Table1[Year],1,1),DATE(Table1[Year],1,1)-WEEKDAY(DATE(Table1[Year],1,1),2)+(Table1[WeekNum]-1)*7+1)</f>
        <v>44578</v>
      </c>
      <c r="E3252" s="40">
        <f>MIN(DATE(Table1[Year]+1,1,0),DATE(Table1[Year],1,1)-WEEKDAY(DATE(Table1[Year],1,1),2)+Table1[WeekNum]*7)</f>
        <v>44584</v>
      </c>
      <c r="F3252" s="15">
        <v>2022</v>
      </c>
      <c r="G3252" s="15">
        <f t="shared" si="100"/>
        <v>1</v>
      </c>
      <c r="H3252" s="17">
        <v>4</v>
      </c>
      <c r="I3252" s="207" t="str">
        <f>"W" &amp;Table1[[#This Row],[WeekNum]]</f>
        <v>W4</v>
      </c>
      <c r="J3252" s="20" t="str">
        <f t="shared" si="101"/>
        <v>22-W04</v>
      </c>
      <c r="K3252" s="8" t="s">
        <v>19</v>
      </c>
      <c r="L3252" s="4"/>
      <c r="M3252" s="8" t="s">
        <v>77</v>
      </c>
      <c r="N3252" s="11" t="s">
        <v>428</v>
      </c>
      <c r="O3252" s="266" t="s">
        <v>372</v>
      </c>
      <c r="P3252" s="11" t="s">
        <v>383</v>
      </c>
      <c r="Q3252" s="11" t="s">
        <v>421</v>
      </c>
      <c r="R3252" s="8">
        <v>0</v>
      </c>
      <c r="S3252" s="8">
        <v>0</v>
      </c>
      <c r="T3252" s="206">
        <f>ABS(Table1[[#This Row],[Prod]]-Table1[[#This Row],[Planned]])</f>
        <v>0</v>
      </c>
      <c r="U3252" s="209">
        <f>IF(ABS(Table1[[#This Row],[Prod]]-Table1[[#This Row],[Planned]])&gt;Table1[[#This Row],[Planned]],0,IF(Table1[[#This Row],[Planned]]=0,0,1-ABS(Table1[[#This Row],[Prod]]-Table1[[#This Row],[Planned]])/Table1[[#This Row],[Planned]]))</f>
        <v>0</v>
      </c>
      <c r="V3252" s="8"/>
      <c r="W3252" s="11"/>
      <c r="X3252" s="27">
        <v>0</v>
      </c>
      <c r="Y3252" s="206">
        <f>Table1[[#This Row],[Prod]]</f>
        <v>0</v>
      </c>
      <c r="Z3252" s="206">
        <f>ABS(Table1[[#This Row],[Prod2]]-Table1[[#This Row],[Plan Revised]])</f>
        <v>0</v>
      </c>
      <c r="AA3252" s="209">
        <f>IF(ABS(Table1[[#This Row],[Prod2]]-Table1[[#This Row],[Plan Revised]])&gt;Table1[[#This Row],[Plan Revised]],0,IF(Table1[[#This Row],[Plan Revised]]=0,0,1-ABS(Table1[[#This Row],[Prod2]]-Table1[[#This Row],[Plan Revised]])/Table1[[#This Row],[Plan Revised]]))</f>
        <v>0</v>
      </c>
      <c r="AB3252" s="11"/>
      <c r="AC3252" s="30"/>
      <c r="AD3252"/>
      <c r="AF3252"/>
    </row>
    <row r="3253" spans="1:32">
      <c r="A3253" s="15" t="str">
        <f>IF(Table1[Week]=WeekSel,"Yes","No")</f>
        <v>No</v>
      </c>
      <c r="B3253" s="15" t="str">
        <f>IF((Table1[StartDate]&gt;=Date.GraphMin)*(Table1[StartDate]&lt;=Date.GraphMax)=1,"Yes","No")</f>
        <v>No</v>
      </c>
      <c r="C3253" s="15" t="str">
        <f>IF(OR(Table1[[#This Row],[Site]]="FOOD MILLING",Table1[[#This Row],[Site]]="GODACO"), "No", "Yes")</f>
        <v>Yes</v>
      </c>
      <c r="D3253" s="40">
        <f>MAX(DATE(Table1[Year],1,1),DATE(Table1[Year],1,1)-WEEKDAY(DATE(Table1[Year],1,1),2)+(Table1[WeekNum]-1)*7+1)</f>
        <v>44578</v>
      </c>
      <c r="E3253" s="40">
        <f>MIN(DATE(Table1[Year]+1,1,0),DATE(Table1[Year],1,1)-WEEKDAY(DATE(Table1[Year],1,1),2)+Table1[WeekNum]*7)</f>
        <v>44584</v>
      </c>
      <c r="F3253" s="15">
        <v>2022</v>
      </c>
      <c r="G3253" s="15">
        <f t="shared" si="100"/>
        <v>1</v>
      </c>
      <c r="H3253" s="17">
        <v>4</v>
      </c>
      <c r="I3253" s="207" t="str">
        <f>"W" &amp;Table1[[#This Row],[WeekNum]]</f>
        <v>W4</v>
      </c>
      <c r="J3253" s="20" t="str">
        <f t="shared" si="101"/>
        <v>22-W04</v>
      </c>
      <c r="K3253" s="8" t="s">
        <v>21</v>
      </c>
      <c r="L3253" s="4"/>
      <c r="M3253" s="8" t="s">
        <v>77</v>
      </c>
      <c r="N3253" s="11" t="s">
        <v>428</v>
      </c>
      <c r="O3253" s="266" t="s">
        <v>372</v>
      </c>
      <c r="P3253" s="11" t="s">
        <v>383</v>
      </c>
      <c r="Q3253" s="11" t="s">
        <v>421</v>
      </c>
      <c r="R3253" s="8">
        <v>0</v>
      </c>
      <c r="S3253" s="8">
        <v>0</v>
      </c>
      <c r="T3253" s="206">
        <f>ABS(Table1[[#This Row],[Prod]]-Table1[[#This Row],[Planned]])</f>
        <v>0</v>
      </c>
      <c r="U3253" s="209">
        <f>IF(ABS(Table1[[#This Row],[Prod]]-Table1[[#This Row],[Planned]])&gt;Table1[[#This Row],[Planned]],0,IF(Table1[[#This Row],[Planned]]=0,0,1-ABS(Table1[[#This Row],[Prod]]-Table1[[#This Row],[Planned]])/Table1[[#This Row],[Planned]]))</f>
        <v>0</v>
      </c>
      <c r="V3253" s="8"/>
      <c r="W3253" s="11"/>
      <c r="X3253" s="27">
        <v>0</v>
      </c>
      <c r="Y3253" s="206">
        <f>Table1[[#This Row],[Prod]]</f>
        <v>0</v>
      </c>
      <c r="Z3253" s="206">
        <f>ABS(Table1[[#This Row],[Prod2]]-Table1[[#This Row],[Plan Revised]])</f>
        <v>0</v>
      </c>
      <c r="AA3253" s="209">
        <f>IF(ABS(Table1[[#This Row],[Prod2]]-Table1[[#This Row],[Plan Revised]])&gt;Table1[[#This Row],[Plan Revised]],0,IF(Table1[[#This Row],[Plan Revised]]=0,0,1-ABS(Table1[[#This Row],[Prod2]]-Table1[[#This Row],[Plan Revised]])/Table1[[#This Row],[Plan Revised]]))</f>
        <v>0</v>
      </c>
      <c r="AB3253" s="11"/>
      <c r="AC3253" s="30"/>
      <c r="AD3253"/>
      <c r="AF3253"/>
    </row>
    <row r="3254" spans="1:32">
      <c r="A3254" s="15" t="str">
        <f>IF(Table1[Week]=WeekSel,"Yes","No")</f>
        <v>No</v>
      </c>
      <c r="B3254" s="15" t="str">
        <f>IF((Table1[StartDate]&gt;=Date.GraphMin)*(Table1[StartDate]&lt;=Date.GraphMax)=1,"Yes","No")</f>
        <v>No</v>
      </c>
      <c r="C3254" s="15" t="str">
        <f>IF(OR(Table1[[#This Row],[Site]]="FOOD MILLING",Table1[[#This Row],[Site]]="GODACO"), "No", "Yes")</f>
        <v>Yes</v>
      </c>
      <c r="D3254" s="40">
        <f>MAX(DATE(Table1[Year],1,1),DATE(Table1[Year],1,1)-WEEKDAY(DATE(Table1[Year],1,1),2)+(Table1[WeekNum]-1)*7+1)</f>
        <v>44578</v>
      </c>
      <c r="E3254" s="40">
        <f>MIN(DATE(Table1[Year]+1,1,0),DATE(Table1[Year],1,1)-WEEKDAY(DATE(Table1[Year],1,1),2)+Table1[WeekNum]*7)</f>
        <v>44584</v>
      </c>
      <c r="F3254" s="15">
        <v>2022</v>
      </c>
      <c r="G3254" s="15">
        <f t="shared" si="100"/>
        <v>1</v>
      </c>
      <c r="H3254" s="17">
        <v>4</v>
      </c>
      <c r="I3254" s="207" t="str">
        <f>"W" &amp;Table1[[#This Row],[WeekNum]]</f>
        <v>W4</v>
      </c>
      <c r="J3254" s="20" t="str">
        <f t="shared" si="101"/>
        <v>22-W04</v>
      </c>
      <c r="K3254" s="8" t="s">
        <v>20</v>
      </c>
      <c r="L3254" s="4"/>
      <c r="M3254" s="8" t="s">
        <v>77</v>
      </c>
      <c r="N3254" s="11" t="s">
        <v>428</v>
      </c>
      <c r="O3254" s="266" t="s">
        <v>372</v>
      </c>
      <c r="P3254" s="11" t="s">
        <v>383</v>
      </c>
      <c r="Q3254" s="11" t="s">
        <v>421</v>
      </c>
      <c r="R3254" s="8">
        <v>0</v>
      </c>
      <c r="S3254" s="8">
        <v>0</v>
      </c>
      <c r="T3254" s="206">
        <f>ABS(Table1[[#This Row],[Prod]]-Table1[[#This Row],[Planned]])</f>
        <v>0</v>
      </c>
      <c r="U3254" s="209">
        <f>IF(ABS(Table1[[#This Row],[Prod]]-Table1[[#This Row],[Planned]])&gt;Table1[[#This Row],[Planned]],0,IF(Table1[[#This Row],[Planned]]=0,0,1-ABS(Table1[[#This Row],[Prod]]-Table1[[#This Row],[Planned]])/Table1[[#This Row],[Planned]]))</f>
        <v>0</v>
      </c>
      <c r="V3254" s="8"/>
      <c r="W3254" s="11"/>
      <c r="X3254" s="27">
        <v>0</v>
      </c>
      <c r="Y3254" s="206">
        <f>Table1[[#This Row],[Prod]]</f>
        <v>0</v>
      </c>
      <c r="Z3254" s="206">
        <f>ABS(Table1[[#This Row],[Prod2]]-Table1[[#This Row],[Plan Revised]])</f>
        <v>0</v>
      </c>
      <c r="AA3254" s="209">
        <f>IF(ABS(Table1[[#This Row],[Prod2]]-Table1[[#This Row],[Plan Revised]])&gt;Table1[[#This Row],[Plan Revised]],0,IF(Table1[[#This Row],[Plan Revised]]=0,0,1-ABS(Table1[[#This Row],[Prod2]]-Table1[[#This Row],[Plan Revised]])/Table1[[#This Row],[Plan Revised]]))</f>
        <v>0</v>
      </c>
      <c r="AB3254" s="11"/>
      <c r="AC3254" s="30"/>
      <c r="AD3254"/>
      <c r="AF3254"/>
    </row>
    <row r="3255" spans="1:32">
      <c r="A3255" s="15" t="str">
        <f>IF(Table1[Week]=WeekSel,"Yes","No")</f>
        <v>No</v>
      </c>
      <c r="B3255" s="15" t="str">
        <f>IF((Table1[StartDate]&gt;=Date.GraphMin)*(Table1[StartDate]&lt;=Date.GraphMax)=1,"Yes","No")</f>
        <v>No</v>
      </c>
      <c r="C3255" s="15" t="str">
        <f>IF(OR(Table1[[#This Row],[Site]]="FOOD MILLING",Table1[[#This Row],[Site]]="GODACO"), "No", "Yes")</f>
        <v>Yes</v>
      </c>
      <c r="D3255" s="40">
        <f>MAX(DATE(Table1[Year],1,1),DATE(Table1[Year],1,1)-WEEKDAY(DATE(Table1[Year],1,1),2)+(Table1[WeekNum]-1)*7+1)</f>
        <v>44578</v>
      </c>
      <c r="E3255" s="40">
        <f>MIN(DATE(Table1[Year]+1,1,0),DATE(Table1[Year],1,1)-WEEKDAY(DATE(Table1[Year],1,1),2)+Table1[WeekNum]*7)</f>
        <v>44584</v>
      </c>
      <c r="F3255" s="15">
        <v>2022</v>
      </c>
      <c r="G3255" s="15">
        <f t="shared" si="100"/>
        <v>1</v>
      </c>
      <c r="H3255" s="17">
        <v>4</v>
      </c>
      <c r="I3255" s="207" t="str">
        <f>"W" &amp;Table1[[#This Row],[WeekNum]]</f>
        <v>W4</v>
      </c>
      <c r="J3255" s="20" t="str">
        <f t="shared" si="101"/>
        <v>22-W04</v>
      </c>
      <c r="K3255" s="8" t="s">
        <v>531</v>
      </c>
      <c r="L3255" s="4"/>
      <c r="M3255" s="8" t="s">
        <v>72</v>
      </c>
      <c r="N3255" s="266" t="s">
        <v>368</v>
      </c>
      <c r="O3255" s="266" t="s">
        <v>384</v>
      </c>
      <c r="P3255" s="11" t="s">
        <v>385</v>
      </c>
      <c r="Q3255" s="11" t="s">
        <v>422</v>
      </c>
      <c r="R3255" s="8">
        <v>194</v>
      </c>
      <c r="S3255" s="8">
        <v>193.2</v>
      </c>
      <c r="T3255" s="206">
        <f>ABS(Table1[[#This Row],[Prod]]-Table1[[#This Row],[Planned]])</f>
        <v>0.80000000000001137</v>
      </c>
      <c r="U3255" s="209">
        <f>IF(ABS(Table1[[#This Row],[Prod]]-Table1[[#This Row],[Planned]])&gt;Table1[[#This Row],[Planned]],0,IF(Table1[[#This Row],[Planned]]=0,0,1-ABS(Table1[[#This Row],[Prod]]-Table1[[#This Row],[Planned]])/Table1[[#This Row],[Planned]]))</f>
        <v>0.99587628865979372</v>
      </c>
      <c r="V3255" s="8"/>
      <c r="W3255" s="11"/>
      <c r="X3255" s="27">
        <v>194</v>
      </c>
      <c r="Y3255" s="206">
        <f>Table1[[#This Row],[Prod]]</f>
        <v>193.2</v>
      </c>
      <c r="Z3255" s="206">
        <f>ABS(Table1[[#This Row],[Prod2]]-Table1[[#This Row],[Plan Revised]])</f>
        <v>0.80000000000001137</v>
      </c>
      <c r="AA3255" s="209">
        <f>IF(ABS(Table1[[#This Row],[Prod2]]-Table1[[#This Row],[Plan Revised]])&gt;Table1[[#This Row],[Plan Revised]],0,IF(Table1[[#This Row],[Plan Revised]]=0,0,1-ABS(Table1[[#This Row],[Prod2]]-Table1[[#This Row],[Plan Revised]])/Table1[[#This Row],[Plan Revised]]))</f>
        <v>0.99587628865979372</v>
      </c>
      <c r="AB3255" s="11"/>
      <c r="AC3255" s="30"/>
      <c r="AD3255"/>
      <c r="AF3255"/>
    </row>
    <row r="3256" spans="1:32">
      <c r="A3256" s="15" t="str">
        <f>IF(Table1[Week]=WeekSel,"Yes","No")</f>
        <v>No</v>
      </c>
      <c r="B3256" s="15" t="str">
        <f>IF((Table1[StartDate]&gt;=Date.GraphMin)*(Table1[StartDate]&lt;=Date.GraphMax)=1,"Yes","No")</f>
        <v>No</v>
      </c>
      <c r="C3256" s="15" t="str">
        <f>IF(OR(Table1[[#This Row],[Site]]="FOOD MILLING",Table1[[#This Row],[Site]]="GODACO"), "No", "Yes")</f>
        <v>Yes</v>
      </c>
      <c r="D3256" s="40">
        <f>MAX(DATE(Table1[Year],1,1),DATE(Table1[Year],1,1)-WEEKDAY(DATE(Table1[Year],1,1),2)+(Table1[WeekNum]-1)*7+1)</f>
        <v>44578</v>
      </c>
      <c r="E3256" s="40">
        <f>MIN(DATE(Table1[Year]+1,1,0),DATE(Table1[Year],1,1)-WEEKDAY(DATE(Table1[Year],1,1),2)+Table1[WeekNum]*7)</f>
        <v>44584</v>
      </c>
      <c r="F3256" s="15">
        <v>2022</v>
      </c>
      <c r="G3256" s="15">
        <f t="shared" si="100"/>
        <v>1</v>
      </c>
      <c r="H3256" s="17">
        <v>4</v>
      </c>
      <c r="I3256" s="207" t="str">
        <f>"W" &amp;Table1[[#This Row],[WeekNum]]</f>
        <v>W4</v>
      </c>
      <c r="J3256" s="20" t="str">
        <f t="shared" si="101"/>
        <v>22-W04</v>
      </c>
      <c r="K3256" s="8" t="s">
        <v>532</v>
      </c>
      <c r="L3256" s="4"/>
      <c r="M3256" s="8" t="s">
        <v>72</v>
      </c>
      <c r="N3256" s="266" t="s">
        <v>368</v>
      </c>
      <c r="O3256" s="266" t="s">
        <v>384</v>
      </c>
      <c r="P3256" s="11" t="s">
        <v>385</v>
      </c>
      <c r="Q3256" s="11" t="s">
        <v>422</v>
      </c>
      <c r="R3256" s="8">
        <v>155</v>
      </c>
      <c r="S3256" s="8">
        <v>159.25</v>
      </c>
      <c r="T3256" s="206">
        <f>ABS(Table1[[#This Row],[Prod]]-Table1[[#This Row],[Planned]])</f>
        <v>4.25</v>
      </c>
      <c r="U3256" s="209">
        <f>IF(ABS(Table1[[#This Row],[Prod]]-Table1[[#This Row],[Planned]])&gt;Table1[[#This Row],[Planned]],0,IF(Table1[[#This Row],[Planned]]=0,0,1-ABS(Table1[[#This Row],[Prod]]-Table1[[#This Row],[Planned]])/Table1[[#This Row],[Planned]]))</f>
        <v>0.97258064516129028</v>
      </c>
      <c r="V3256" s="8"/>
      <c r="W3256" s="11"/>
      <c r="X3256" s="27">
        <v>155</v>
      </c>
      <c r="Y3256" s="206">
        <f>Table1[[#This Row],[Prod]]</f>
        <v>159.25</v>
      </c>
      <c r="Z3256" s="206">
        <f>ABS(Table1[[#This Row],[Prod2]]-Table1[[#This Row],[Plan Revised]])</f>
        <v>4.25</v>
      </c>
      <c r="AA3256" s="209">
        <f>IF(ABS(Table1[[#This Row],[Prod2]]-Table1[[#This Row],[Plan Revised]])&gt;Table1[[#This Row],[Plan Revised]],0,IF(Table1[[#This Row],[Plan Revised]]=0,0,1-ABS(Table1[[#This Row],[Prod2]]-Table1[[#This Row],[Plan Revised]])/Table1[[#This Row],[Plan Revised]]))</f>
        <v>0.97258064516129028</v>
      </c>
      <c r="AB3256" s="11"/>
      <c r="AC3256" s="30"/>
      <c r="AD3256"/>
      <c r="AF3256"/>
    </row>
    <row r="3257" spans="1:32">
      <c r="A3257" s="15" t="str">
        <f>IF(Table1[Week]=WeekSel,"Yes","No")</f>
        <v>No</v>
      </c>
      <c r="B3257" s="15" t="str">
        <f>IF((Table1[StartDate]&gt;=Date.GraphMin)*(Table1[StartDate]&lt;=Date.GraphMax)=1,"Yes","No")</f>
        <v>No</v>
      </c>
      <c r="C3257" s="15" t="str">
        <f>IF(OR(Table1[[#This Row],[Site]]="FOOD MILLING",Table1[[#This Row],[Site]]="GODACO"), "No", "Yes")</f>
        <v>Yes</v>
      </c>
      <c r="D3257" s="40">
        <f>MAX(DATE(Table1[Year],1,1),DATE(Table1[Year],1,1)-WEEKDAY(DATE(Table1[Year],1,1),2)+(Table1[WeekNum]-1)*7+1)</f>
        <v>44578</v>
      </c>
      <c r="E3257" s="40">
        <f>MIN(DATE(Table1[Year]+1,1,0),DATE(Table1[Year],1,1)-WEEKDAY(DATE(Table1[Year],1,1),2)+Table1[WeekNum]*7)</f>
        <v>44584</v>
      </c>
      <c r="F3257" s="15">
        <v>2022</v>
      </c>
      <c r="G3257" s="15">
        <f t="shared" si="100"/>
        <v>1</v>
      </c>
      <c r="H3257" s="17">
        <v>4</v>
      </c>
      <c r="I3257" s="207" t="str">
        <f>"W" &amp;Table1[[#This Row],[WeekNum]]</f>
        <v>W4</v>
      </c>
      <c r="J3257" s="20" t="str">
        <f t="shared" si="101"/>
        <v>22-W04</v>
      </c>
      <c r="K3257" s="8" t="s">
        <v>533</v>
      </c>
      <c r="L3257" s="4"/>
      <c r="M3257" s="8" t="s">
        <v>72</v>
      </c>
      <c r="N3257" s="266" t="s">
        <v>368</v>
      </c>
      <c r="O3257" s="266" t="s">
        <v>384</v>
      </c>
      <c r="P3257" s="11" t="s">
        <v>385</v>
      </c>
      <c r="Q3257" s="11" t="s">
        <v>422</v>
      </c>
      <c r="R3257" s="8">
        <v>174</v>
      </c>
      <c r="S3257" s="8">
        <v>182.6</v>
      </c>
      <c r="T3257" s="206">
        <f>ABS(Table1[[#This Row],[Prod]]-Table1[[#This Row],[Planned]])</f>
        <v>8.5999999999999943</v>
      </c>
      <c r="U3257" s="209">
        <f>IF(ABS(Table1[[#This Row],[Prod]]-Table1[[#This Row],[Planned]])&gt;Table1[[#This Row],[Planned]],0,IF(Table1[[#This Row],[Planned]]=0,0,1-ABS(Table1[[#This Row],[Prod]]-Table1[[#This Row],[Planned]])/Table1[[#This Row],[Planned]]))</f>
        <v>0.95057471264367821</v>
      </c>
      <c r="V3257" s="8"/>
      <c r="W3257" s="11"/>
      <c r="X3257" s="27">
        <v>174</v>
      </c>
      <c r="Y3257" s="206">
        <f>Table1[[#This Row],[Prod]]</f>
        <v>182.6</v>
      </c>
      <c r="Z3257" s="206">
        <f>ABS(Table1[[#This Row],[Prod2]]-Table1[[#This Row],[Plan Revised]])</f>
        <v>8.5999999999999943</v>
      </c>
      <c r="AA3257" s="209">
        <f>IF(ABS(Table1[[#This Row],[Prod2]]-Table1[[#This Row],[Plan Revised]])&gt;Table1[[#This Row],[Plan Revised]],0,IF(Table1[[#This Row],[Plan Revised]]=0,0,1-ABS(Table1[[#This Row],[Prod2]]-Table1[[#This Row],[Plan Revised]])/Table1[[#This Row],[Plan Revised]]))</f>
        <v>0.95057471264367821</v>
      </c>
      <c r="AB3257" s="11"/>
      <c r="AC3257" s="30"/>
      <c r="AD3257"/>
      <c r="AF3257"/>
    </row>
    <row r="3258" spans="1:32">
      <c r="A3258" s="15" t="str">
        <f>IF(Table1[Week]=WeekSel,"Yes","No")</f>
        <v>No</v>
      </c>
      <c r="B3258" s="15" t="str">
        <f>IF((Table1[StartDate]&gt;=Date.GraphMin)*(Table1[StartDate]&lt;=Date.GraphMax)=1,"Yes","No")</f>
        <v>No</v>
      </c>
      <c r="C3258" s="15" t="str">
        <f>IF(OR(Table1[[#This Row],[Site]]="FOOD MILLING",Table1[[#This Row],[Site]]="GODACO"), "No", "Yes")</f>
        <v>Yes</v>
      </c>
      <c r="D3258" s="40">
        <f>MAX(DATE(Table1[Year],1,1),DATE(Table1[Year],1,1)-WEEKDAY(DATE(Table1[Year],1,1),2)+(Table1[WeekNum]-1)*7+1)</f>
        <v>44578</v>
      </c>
      <c r="E3258" s="40">
        <f>MIN(DATE(Table1[Year]+1,1,0),DATE(Table1[Year],1,1)-WEEKDAY(DATE(Table1[Year],1,1),2)+Table1[WeekNum]*7)</f>
        <v>44584</v>
      </c>
      <c r="F3258" s="15">
        <v>2022</v>
      </c>
      <c r="G3258" s="15">
        <f t="shared" si="100"/>
        <v>1</v>
      </c>
      <c r="H3258" s="17">
        <v>4</v>
      </c>
      <c r="I3258" s="207" t="str">
        <f>"W" &amp;Table1[[#This Row],[WeekNum]]</f>
        <v>W4</v>
      </c>
      <c r="J3258" s="20" t="str">
        <f t="shared" si="101"/>
        <v>22-W04</v>
      </c>
      <c r="K3258" s="8" t="s">
        <v>534</v>
      </c>
      <c r="L3258" s="4"/>
      <c r="M3258" s="8" t="s">
        <v>72</v>
      </c>
      <c r="N3258" s="266" t="s">
        <v>368</v>
      </c>
      <c r="O3258" s="266" t="s">
        <v>384</v>
      </c>
      <c r="P3258" s="11" t="s">
        <v>385</v>
      </c>
      <c r="Q3258" s="11" t="s">
        <v>422</v>
      </c>
      <c r="R3258" s="8">
        <v>63</v>
      </c>
      <c r="S3258" s="8">
        <v>79.5</v>
      </c>
      <c r="T3258" s="206">
        <f>ABS(Table1[[#This Row],[Prod]]-Table1[[#This Row],[Planned]])</f>
        <v>16.5</v>
      </c>
      <c r="U3258" s="209">
        <f>IF(ABS(Table1[[#This Row],[Prod]]-Table1[[#This Row],[Planned]])&gt;Table1[[#This Row],[Planned]],0,IF(Table1[[#This Row],[Planned]]=0,0,1-ABS(Table1[[#This Row],[Prod]]-Table1[[#This Row],[Planned]])/Table1[[#This Row],[Planned]]))</f>
        <v>0.73809523809523814</v>
      </c>
      <c r="V3258" s="8"/>
      <c r="W3258" s="11"/>
      <c r="X3258" s="27">
        <v>63</v>
      </c>
      <c r="Y3258" s="206">
        <f>Table1[[#This Row],[Prod]]</f>
        <v>79.5</v>
      </c>
      <c r="Z3258" s="206">
        <f>ABS(Table1[[#This Row],[Prod2]]-Table1[[#This Row],[Plan Revised]])</f>
        <v>16.5</v>
      </c>
      <c r="AA3258" s="209">
        <f>IF(ABS(Table1[[#This Row],[Prod2]]-Table1[[#This Row],[Plan Revised]])&gt;Table1[[#This Row],[Plan Revised]],0,IF(Table1[[#This Row],[Plan Revised]]=0,0,1-ABS(Table1[[#This Row],[Prod2]]-Table1[[#This Row],[Plan Revised]])/Table1[[#This Row],[Plan Revised]]))</f>
        <v>0.73809523809523814</v>
      </c>
      <c r="AB3258" s="11"/>
      <c r="AC3258" s="30"/>
      <c r="AD3258"/>
      <c r="AF3258"/>
    </row>
    <row r="3259" spans="1:32">
      <c r="A3259" s="15" t="str">
        <f>IF(Table1[Week]=WeekSel,"Yes","No")</f>
        <v>No</v>
      </c>
      <c r="B3259" s="15" t="str">
        <f>IF((Table1[StartDate]&gt;=Date.GraphMin)*(Table1[StartDate]&lt;=Date.GraphMax)=1,"Yes","No")</f>
        <v>No</v>
      </c>
      <c r="C3259" s="15" t="str">
        <f>IF(OR(Table1[[#This Row],[Site]]="FOOD MILLING",Table1[[#This Row],[Site]]="GODACO"), "No", "Yes")</f>
        <v>Yes</v>
      </c>
      <c r="D3259" s="40">
        <f>MAX(DATE(Table1[Year],1,1),DATE(Table1[Year],1,1)-WEEKDAY(DATE(Table1[Year],1,1),2)+(Table1[WeekNum]-1)*7+1)</f>
        <v>44578</v>
      </c>
      <c r="E3259" s="40">
        <f>MIN(DATE(Table1[Year]+1,1,0),DATE(Table1[Year],1,1)-WEEKDAY(DATE(Table1[Year],1,1),2)+Table1[WeekNum]*7)</f>
        <v>44584</v>
      </c>
      <c r="F3259" s="15">
        <v>2022</v>
      </c>
      <c r="G3259" s="15">
        <f t="shared" si="100"/>
        <v>1</v>
      </c>
      <c r="H3259" s="17">
        <v>4</v>
      </c>
      <c r="I3259" s="207" t="str">
        <f>"W" &amp;Table1[[#This Row],[WeekNum]]</f>
        <v>W4</v>
      </c>
      <c r="J3259" s="20" t="str">
        <f t="shared" si="101"/>
        <v>22-W04</v>
      </c>
      <c r="K3259" s="8" t="s">
        <v>486</v>
      </c>
      <c r="L3259" s="4"/>
      <c r="M3259" s="8" t="s">
        <v>72</v>
      </c>
      <c r="N3259" s="266" t="s">
        <v>368</v>
      </c>
      <c r="O3259" s="266" t="s">
        <v>386</v>
      </c>
      <c r="P3259" s="11" t="s">
        <v>387</v>
      </c>
      <c r="Q3259" s="11" t="s">
        <v>419</v>
      </c>
      <c r="R3259" s="8">
        <v>0</v>
      </c>
      <c r="S3259" s="8">
        <v>0</v>
      </c>
      <c r="T3259" s="206">
        <f>ABS(Table1[[#This Row],[Prod]]-Table1[[#This Row],[Planned]])</f>
        <v>0</v>
      </c>
      <c r="U3259" s="209">
        <f>IF(ABS(Table1[[#This Row],[Prod]]-Table1[[#This Row],[Planned]])&gt;Table1[[#This Row],[Planned]],0,IF(Table1[[#This Row],[Planned]]=0,0,1-ABS(Table1[[#This Row],[Prod]]-Table1[[#This Row],[Planned]])/Table1[[#This Row],[Planned]]))</f>
        <v>0</v>
      </c>
      <c r="V3259" s="8"/>
      <c r="W3259" s="11"/>
      <c r="X3259" s="27">
        <v>0</v>
      </c>
      <c r="Y3259" s="206">
        <f>Table1[[#This Row],[Prod]]</f>
        <v>0</v>
      </c>
      <c r="Z3259" s="206">
        <f>ABS(Table1[[#This Row],[Prod2]]-Table1[[#This Row],[Plan Revised]])</f>
        <v>0</v>
      </c>
      <c r="AA3259" s="209">
        <f>IF(ABS(Table1[[#This Row],[Prod2]]-Table1[[#This Row],[Plan Revised]])&gt;Table1[[#This Row],[Plan Revised]],0,IF(Table1[[#This Row],[Plan Revised]]=0,0,1-ABS(Table1[[#This Row],[Prod2]]-Table1[[#This Row],[Plan Revised]])/Table1[[#This Row],[Plan Revised]]))</f>
        <v>0</v>
      </c>
      <c r="AB3259" s="11"/>
      <c r="AC3259" s="30"/>
      <c r="AD3259"/>
      <c r="AF3259"/>
    </row>
    <row r="3260" spans="1:32">
      <c r="A3260" s="15" t="str">
        <f>IF(Table1[Week]=WeekSel,"Yes","No")</f>
        <v>No</v>
      </c>
      <c r="B3260" s="15" t="str">
        <f>IF((Table1[StartDate]&gt;=Date.GraphMin)*(Table1[StartDate]&lt;=Date.GraphMax)=1,"Yes","No")</f>
        <v>No</v>
      </c>
      <c r="C3260" s="15" t="str">
        <f>IF(OR(Table1[[#This Row],[Site]]="FOOD MILLING",Table1[[#This Row],[Site]]="GODACO"), "No", "Yes")</f>
        <v>Yes</v>
      </c>
      <c r="D3260" s="40">
        <f>MAX(DATE(Table1[Year],1,1),DATE(Table1[Year],1,1)-WEEKDAY(DATE(Table1[Year],1,1),2)+(Table1[WeekNum]-1)*7+1)</f>
        <v>44578</v>
      </c>
      <c r="E3260" s="40">
        <f>MIN(DATE(Table1[Year]+1,1,0),DATE(Table1[Year],1,1)-WEEKDAY(DATE(Table1[Year],1,1),2)+Table1[WeekNum]*7)</f>
        <v>44584</v>
      </c>
      <c r="F3260" s="15">
        <v>2022</v>
      </c>
      <c r="G3260" s="15">
        <f t="shared" si="100"/>
        <v>1</v>
      </c>
      <c r="H3260" s="17">
        <v>4</v>
      </c>
      <c r="I3260" s="207" t="str">
        <f>"W" &amp;Table1[[#This Row],[WeekNum]]</f>
        <v>W4</v>
      </c>
      <c r="J3260" s="20" t="str">
        <f t="shared" si="101"/>
        <v>22-W04</v>
      </c>
      <c r="K3260" s="8" t="s">
        <v>475</v>
      </c>
      <c r="L3260" s="4"/>
      <c r="M3260" s="8" t="s">
        <v>72</v>
      </c>
      <c r="N3260" s="266" t="s">
        <v>368</v>
      </c>
      <c r="O3260" s="266" t="s">
        <v>386</v>
      </c>
      <c r="P3260" s="11" t="s">
        <v>387</v>
      </c>
      <c r="Q3260" s="11" t="s">
        <v>419</v>
      </c>
      <c r="R3260" s="8">
        <v>1700</v>
      </c>
      <c r="S3260" s="8">
        <v>2400</v>
      </c>
      <c r="T3260" s="206">
        <f>ABS(Table1[[#This Row],[Prod]]-Table1[[#This Row],[Planned]])</f>
        <v>700</v>
      </c>
      <c r="U3260" s="209">
        <f>IF(ABS(Table1[[#This Row],[Prod]]-Table1[[#This Row],[Planned]])&gt;Table1[[#This Row],[Planned]],0,IF(Table1[[#This Row],[Planned]]=0,0,1-ABS(Table1[[#This Row],[Prod]]-Table1[[#This Row],[Planned]])/Table1[[#This Row],[Planned]]))</f>
        <v>0.58823529411764708</v>
      </c>
      <c r="V3260" s="8"/>
      <c r="W3260" s="11"/>
      <c r="X3260" s="27">
        <v>2400</v>
      </c>
      <c r="Y3260" s="206">
        <f>Table1[[#This Row],[Prod]]</f>
        <v>2400</v>
      </c>
      <c r="Z3260" s="206">
        <f>ABS(Table1[[#This Row],[Prod2]]-Table1[[#This Row],[Plan Revised]])</f>
        <v>0</v>
      </c>
      <c r="AA3260" s="209">
        <f>IF(ABS(Table1[[#This Row],[Prod2]]-Table1[[#This Row],[Plan Revised]])&gt;Table1[[#This Row],[Plan Revised]],0,IF(Table1[[#This Row],[Plan Revised]]=0,0,1-ABS(Table1[[#This Row],[Prod2]]-Table1[[#This Row],[Plan Revised]])/Table1[[#This Row],[Plan Revised]]))</f>
        <v>1</v>
      </c>
      <c r="AB3260" s="11"/>
      <c r="AC3260" s="30"/>
      <c r="AD3260"/>
      <c r="AF3260"/>
    </row>
    <row r="3261" spans="1:32">
      <c r="A3261" s="15" t="str">
        <f>IF(Table1[Week]=WeekSel,"Yes","No")</f>
        <v>No</v>
      </c>
      <c r="B3261" s="15" t="str">
        <f>IF((Table1[StartDate]&gt;=Date.GraphMin)*(Table1[StartDate]&lt;=Date.GraphMax)=1,"Yes","No")</f>
        <v>No</v>
      </c>
      <c r="C3261" s="15" t="str">
        <f>IF(OR(Table1[[#This Row],[Site]]="FOOD MILLING",Table1[[#This Row],[Site]]="GODACO"), "No", "Yes")</f>
        <v>Yes</v>
      </c>
      <c r="D3261" s="40">
        <f>MAX(DATE(Table1[Year],1,1),DATE(Table1[Year],1,1)-WEEKDAY(DATE(Table1[Year],1,1),2)+(Table1[WeekNum]-1)*7+1)</f>
        <v>44578</v>
      </c>
      <c r="E3261" s="40">
        <f>MIN(DATE(Table1[Year]+1,1,0),DATE(Table1[Year],1,1)-WEEKDAY(DATE(Table1[Year],1,1),2)+Table1[WeekNum]*7)</f>
        <v>44584</v>
      </c>
      <c r="F3261" s="15">
        <v>2022</v>
      </c>
      <c r="G3261" s="15">
        <f t="shared" si="100"/>
        <v>1</v>
      </c>
      <c r="H3261" s="17">
        <v>4</v>
      </c>
      <c r="I3261" s="207" t="str">
        <f>"W" &amp;Table1[[#This Row],[WeekNum]]</f>
        <v>W4</v>
      </c>
      <c r="J3261" s="20" t="str">
        <f t="shared" si="101"/>
        <v>22-W04</v>
      </c>
      <c r="K3261" s="8" t="s">
        <v>497</v>
      </c>
      <c r="L3261" s="4"/>
      <c r="M3261" s="8" t="s">
        <v>77</v>
      </c>
      <c r="N3261" s="266" t="s">
        <v>368</v>
      </c>
      <c r="O3261" s="266" t="s">
        <v>386</v>
      </c>
      <c r="P3261" s="11" t="s">
        <v>387</v>
      </c>
      <c r="Q3261" s="11" t="s">
        <v>419</v>
      </c>
      <c r="R3261" s="8">
        <v>0</v>
      </c>
      <c r="S3261" s="8">
        <v>0</v>
      </c>
      <c r="T3261" s="206">
        <f>ABS(Table1[[#This Row],[Prod]]-Table1[[#This Row],[Planned]])</f>
        <v>0</v>
      </c>
      <c r="U3261" s="209">
        <f>IF(ABS(Table1[[#This Row],[Prod]]-Table1[[#This Row],[Planned]])&gt;Table1[[#This Row],[Planned]],0,IF(Table1[[#This Row],[Planned]]=0,0,1-ABS(Table1[[#This Row],[Prod]]-Table1[[#This Row],[Planned]])/Table1[[#This Row],[Planned]]))</f>
        <v>0</v>
      </c>
      <c r="V3261" s="8"/>
      <c r="W3261" s="11"/>
      <c r="X3261" s="27">
        <v>0</v>
      </c>
      <c r="Y3261" s="206">
        <f>Table1[[#This Row],[Prod]]</f>
        <v>0</v>
      </c>
      <c r="Z3261" s="206">
        <f>ABS(Table1[[#This Row],[Prod2]]-Table1[[#This Row],[Plan Revised]])</f>
        <v>0</v>
      </c>
      <c r="AA3261" s="209">
        <f>IF(ABS(Table1[[#This Row],[Prod2]]-Table1[[#This Row],[Plan Revised]])&gt;Table1[[#This Row],[Plan Revised]],0,IF(Table1[[#This Row],[Plan Revised]]=0,0,1-ABS(Table1[[#This Row],[Prod2]]-Table1[[#This Row],[Plan Revised]])/Table1[[#This Row],[Plan Revised]]))</f>
        <v>0</v>
      </c>
      <c r="AB3261" s="11"/>
      <c r="AC3261" s="30"/>
      <c r="AD3261"/>
      <c r="AF3261"/>
    </row>
    <row r="3262" spans="1:32">
      <c r="A3262" s="15" t="str">
        <f>IF(Table1[Week]=WeekSel,"Yes","No")</f>
        <v>No</v>
      </c>
      <c r="B3262" s="15" t="str">
        <f>IF((Table1[StartDate]&gt;=Date.GraphMin)*(Table1[StartDate]&lt;=Date.GraphMax)=1,"Yes","No")</f>
        <v>No</v>
      </c>
      <c r="C3262" s="15" t="str">
        <f>IF(OR(Table1[[#This Row],[Site]]="FOOD MILLING",Table1[[#This Row],[Site]]="GODACO"), "No", "Yes")</f>
        <v>Yes</v>
      </c>
      <c r="D3262" s="40">
        <f>MAX(DATE(Table1[Year],1,1),DATE(Table1[Year],1,1)-WEEKDAY(DATE(Table1[Year],1,1),2)+(Table1[WeekNum]-1)*7+1)</f>
        <v>44578</v>
      </c>
      <c r="E3262" s="40">
        <f>MIN(DATE(Table1[Year]+1,1,0),DATE(Table1[Year],1,1)-WEEKDAY(DATE(Table1[Year],1,1),2)+Table1[WeekNum]*7)</f>
        <v>44584</v>
      </c>
      <c r="F3262" s="15">
        <v>2022</v>
      </c>
      <c r="G3262" s="15">
        <f t="shared" si="100"/>
        <v>1</v>
      </c>
      <c r="H3262" s="17">
        <v>4</v>
      </c>
      <c r="I3262" s="207" t="str">
        <f>"W" &amp;Table1[[#This Row],[WeekNum]]</f>
        <v>W4</v>
      </c>
      <c r="J3262" s="20" t="str">
        <f t="shared" si="101"/>
        <v>22-W04</v>
      </c>
      <c r="K3262" s="8" t="s">
        <v>491</v>
      </c>
      <c r="L3262" s="4"/>
      <c r="M3262" s="8" t="s">
        <v>72</v>
      </c>
      <c r="N3262" s="266" t="s">
        <v>368</v>
      </c>
      <c r="O3262" s="266" t="s">
        <v>386</v>
      </c>
      <c r="P3262" s="11" t="s">
        <v>387</v>
      </c>
      <c r="Q3262" s="11" t="s">
        <v>419</v>
      </c>
      <c r="R3262" s="8">
        <v>18500</v>
      </c>
      <c r="S3262" s="8">
        <v>16400</v>
      </c>
      <c r="T3262" s="206">
        <f>ABS(Table1[[#This Row],[Prod]]-Table1[[#This Row],[Planned]])</f>
        <v>2100</v>
      </c>
      <c r="U3262" s="209">
        <f>IF(ABS(Table1[[#This Row],[Prod]]-Table1[[#This Row],[Planned]])&gt;Table1[[#This Row],[Planned]],0,IF(Table1[[#This Row],[Planned]]=0,0,1-ABS(Table1[[#This Row],[Prod]]-Table1[[#This Row],[Planned]])/Table1[[#This Row],[Planned]]))</f>
        <v>0.88648648648648654</v>
      </c>
      <c r="V3262" s="8"/>
      <c r="W3262" s="11"/>
      <c r="X3262" s="27">
        <v>16400</v>
      </c>
      <c r="Y3262" s="206">
        <f>Table1[[#This Row],[Prod]]</f>
        <v>16400</v>
      </c>
      <c r="Z3262" s="206">
        <f>ABS(Table1[[#This Row],[Prod2]]-Table1[[#This Row],[Plan Revised]])</f>
        <v>0</v>
      </c>
      <c r="AA3262" s="209">
        <f>IF(ABS(Table1[[#This Row],[Prod2]]-Table1[[#This Row],[Plan Revised]])&gt;Table1[[#This Row],[Plan Revised]],0,IF(Table1[[#This Row],[Plan Revised]]=0,0,1-ABS(Table1[[#This Row],[Prod2]]-Table1[[#This Row],[Plan Revised]])/Table1[[#This Row],[Plan Revised]]))</f>
        <v>1</v>
      </c>
      <c r="AB3262" s="11"/>
      <c r="AC3262" s="30"/>
      <c r="AD3262"/>
      <c r="AF3262"/>
    </row>
    <row r="3263" spans="1:32">
      <c r="A3263" s="15" t="str">
        <f>IF(Table1[Week]=WeekSel,"Yes","No")</f>
        <v>No</v>
      </c>
      <c r="B3263" s="15" t="str">
        <f>IF((Table1[StartDate]&gt;=Date.GraphMin)*(Table1[StartDate]&lt;=Date.GraphMax)=1,"Yes","No")</f>
        <v>No</v>
      </c>
      <c r="C3263" s="15" t="str">
        <f>IF(OR(Table1[[#This Row],[Site]]="FOOD MILLING",Table1[[#This Row],[Site]]="GODACO"), "No", "Yes")</f>
        <v>Yes</v>
      </c>
      <c r="D3263" s="40">
        <f>MAX(DATE(Table1[Year],1,1),DATE(Table1[Year],1,1)-WEEKDAY(DATE(Table1[Year],1,1),2)+(Table1[WeekNum]-1)*7+1)</f>
        <v>44578</v>
      </c>
      <c r="E3263" s="40">
        <f>MIN(DATE(Table1[Year]+1,1,0),DATE(Table1[Year],1,1)-WEEKDAY(DATE(Table1[Year],1,1),2)+Table1[WeekNum]*7)</f>
        <v>44584</v>
      </c>
      <c r="F3263" s="15">
        <v>2022</v>
      </c>
      <c r="G3263" s="15">
        <f t="shared" si="100"/>
        <v>1</v>
      </c>
      <c r="H3263" s="17">
        <v>4</v>
      </c>
      <c r="I3263" s="207" t="str">
        <f>"W" &amp;Table1[[#This Row],[WeekNum]]</f>
        <v>W4</v>
      </c>
      <c r="J3263" s="20" t="str">
        <f t="shared" si="101"/>
        <v>22-W04</v>
      </c>
      <c r="K3263" s="8" t="s">
        <v>492</v>
      </c>
      <c r="L3263" s="4"/>
      <c r="M3263" s="8" t="s">
        <v>72</v>
      </c>
      <c r="N3263" s="266" t="s">
        <v>368</v>
      </c>
      <c r="O3263" s="266" t="s">
        <v>386</v>
      </c>
      <c r="P3263" s="11" t="s">
        <v>387</v>
      </c>
      <c r="Q3263" s="11" t="s">
        <v>419</v>
      </c>
      <c r="R3263" s="8">
        <v>0</v>
      </c>
      <c r="S3263" s="8">
        <v>2015</v>
      </c>
      <c r="T3263" s="206">
        <f>ABS(Table1[[#This Row],[Prod]]-Table1[[#This Row],[Planned]])</f>
        <v>2015</v>
      </c>
      <c r="U3263" s="209">
        <f>IF(ABS(Table1[[#This Row],[Prod]]-Table1[[#This Row],[Planned]])&gt;Table1[[#This Row],[Planned]],0,IF(Table1[[#This Row],[Planned]]=0,0,1-ABS(Table1[[#This Row],[Prod]]-Table1[[#This Row],[Planned]])/Table1[[#This Row],[Planned]]))</f>
        <v>0</v>
      </c>
      <c r="V3263" s="8"/>
      <c r="W3263" s="11"/>
      <c r="X3263" s="27">
        <v>2015</v>
      </c>
      <c r="Y3263" s="206">
        <f>Table1[[#This Row],[Prod]]</f>
        <v>2015</v>
      </c>
      <c r="Z3263" s="206">
        <f>ABS(Table1[[#This Row],[Prod2]]-Table1[[#This Row],[Plan Revised]])</f>
        <v>0</v>
      </c>
      <c r="AA3263" s="209">
        <f>IF(ABS(Table1[[#This Row],[Prod2]]-Table1[[#This Row],[Plan Revised]])&gt;Table1[[#This Row],[Plan Revised]],0,IF(Table1[[#This Row],[Plan Revised]]=0,0,1-ABS(Table1[[#This Row],[Prod2]]-Table1[[#This Row],[Plan Revised]])/Table1[[#This Row],[Plan Revised]]))</f>
        <v>1</v>
      </c>
      <c r="AB3263" s="11"/>
      <c r="AC3263" s="30"/>
      <c r="AD3263"/>
      <c r="AF3263"/>
    </row>
    <row r="3264" spans="1:32">
      <c r="A3264" s="15" t="str">
        <f>IF(Table1[Week]=WeekSel,"Yes","No")</f>
        <v>No</v>
      </c>
      <c r="B3264" s="15" t="str">
        <f>IF((Table1[StartDate]&gt;=Date.GraphMin)*(Table1[StartDate]&lt;=Date.GraphMax)=1,"Yes","No")</f>
        <v>No</v>
      </c>
      <c r="C3264" s="15" t="str">
        <f>IF(OR(Table1[[#This Row],[Site]]="FOOD MILLING",Table1[[#This Row],[Site]]="GODACO"), "No", "Yes")</f>
        <v>Yes</v>
      </c>
      <c r="D3264" s="40">
        <f>MAX(DATE(Table1[Year],1,1),DATE(Table1[Year],1,1)-WEEKDAY(DATE(Table1[Year],1,1),2)+(Table1[WeekNum]-1)*7+1)</f>
        <v>44578</v>
      </c>
      <c r="E3264" s="40">
        <f>MIN(DATE(Table1[Year]+1,1,0),DATE(Table1[Year],1,1)-WEEKDAY(DATE(Table1[Year],1,1),2)+Table1[WeekNum]*7)</f>
        <v>44584</v>
      </c>
      <c r="F3264" s="15">
        <v>2022</v>
      </c>
      <c r="G3264" s="15">
        <f t="shared" si="100"/>
        <v>1</v>
      </c>
      <c r="H3264" s="17">
        <v>4</v>
      </c>
      <c r="I3264" s="207" t="str">
        <f>"W" &amp;Table1[[#This Row],[WeekNum]]</f>
        <v>W4</v>
      </c>
      <c r="J3264" s="20" t="str">
        <f t="shared" si="101"/>
        <v>22-W04</v>
      </c>
      <c r="K3264" s="8" t="s">
        <v>480</v>
      </c>
      <c r="L3264" s="4"/>
      <c r="M3264" s="8" t="s">
        <v>72</v>
      </c>
      <c r="N3264" s="266" t="s">
        <v>368</v>
      </c>
      <c r="O3264" s="266" t="s">
        <v>386</v>
      </c>
      <c r="P3264" s="11" t="s">
        <v>387</v>
      </c>
      <c r="Q3264" s="11" t="s">
        <v>419</v>
      </c>
      <c r="R3264" s="8">
        <v>9550</v>
      </c>
      <c r="S3264" s="8">
        <v>6440</v>
      </c>
      <c r="T3264" s="206">
        <f>ABS(Table1[[#This Row],[Prod]]-Table1[[#This Row],[Planned]])</f>
        <v>3110</v>
      </c>
      <c r="U3264" s="209">
        <f>IF(ABS(Table1[[#This Row],[Prod]]-Table1[[#This Row],[Planned]])&gt;Table1[[#This Row],[Planned]],0,IF(Table1[[#This Row],[Planned]]=0,0,1-ABS(Table1[[#This Row],[Prod]]-Table1[[#This Row],[Planned]])/Table1[[#This Row],[Planned]]))</f>
        <v>0.67434554973821992</v>
      </c>
      <c r="V3264" s="8"/>
      <c r="W3264" s="11"/>
      <c r="X3264" s="27">
        <v>6440</v>
      </c>
      <c r="Y3264" s="206">
        <f>Table1[[#This Row],[Prod]]</f>
        <v>6440</v>
      </c>
      <c r="Z3264" s="206">
        <f>ABS(Table1[[#This Row],[Prod2]]-Table1[[#This Row],[Plan Revised]])</f>
        <v>0</v>
      </c>
      <c r="AA3264" s="209">
        <f>IF(ABS(Table1[[#This Row],[Prod2]]-Table1[[#This Row],[Plan Revised]])&gt;Table1[[#This Row],[Plan Revised]],0,IF(Table1[[#This Row],[Plan Revised]]=0,0,1-ABS(Table1[[#This Row],[Prod2]]-Table1[[#This Row],[Plan Revised]])/Table1[[#This Row],[Plan Revised]]))</f>
        <v>1</v>
      </c>
      <c r="AB3264" s="11"/>
      <c r="AC3264" s="30"/>
      <c r="AD3264"/>
      <c r="AF3264"/>
    </row>
    <row r="3265" spans="1:32">
      <c r="A3265" s="15" t="str">
        <f>IF(Table1[Week]=WeekSel,"Yes","No")</f>
        <v>No</v>
      </c>
      <c r="B3265" s="15" t="str">
        <f>IF((Table1[StartDate]&gt;=Date.GraphMin)*(Table1[StartDate]&lt;=Date.GraphMax)=1,"Yes","No")</f>
        <v>No</v>
      </c>
      <c r="C3265" s="15" t="str">
        <f>IF(OR(Table1[[#This Row],[Site]]="FOOD MILLING",Table1[[#This Row],[Site]]="GODACO"), "No", "Yes")</f>
        <v>Yes</v>
      </c>
      <c r="D3265" s="40">
        <f>MAX(DATE(Table1[Year],1,1),DATE(Table1[Year],1,1)-WEEKDAY(DATE(Table1[Year],1,1),2)+(Table1[WeekNum]-1)*7+1)</f>
        <v>44578</v>
      </c>
      <c r="E3265" s="40">
        <f>MIN(DATE(Table1[Year]+1,1,0),DATE(Table1[Year],1,1)-WEEKDAY(DATE(Table1[Year],1,1),2)+Table1[WeekNum]*7)</f>
        <v>44584</v>
      </c>
      <c r="F3265" s="15">
        <v>2022</v>
      </c>
      <c r="G3265" s="15">
        <f t="shared" si="100"/>
        <v>1</v>
      </c>
      <c r="H3265" s="17">
        <v>4</v>
      </c>
      <c r="I3265" s="207" t="str">
        <f>"W" &amp;Table1[[#This Row],[WeekNum]]</f>
        <v>W4</v>
      </c>
      <c r="J3265" s="20" t="str">
        <f t="shared" si="101"/>
        <v>22-W04</v>
      </c>
      <c r="K3265" s="8" t="s">
        <v>483</v>
      </c>
      <c r="L3265" s="4"/>
      <c r="M3265" s="8" t="s">
        <v>72</v>
      </c>
      <c r="N3265" s="266" t="s">
        <v>368</v>
      </c>
      <c r="O3265" s="266" t="s">
        <v>386</v>
      </c>
      <c r="P3265" s="11" t="s">
        <v>387</v>
      </c>
      <c r="Q3265" s="11" t="s">
        <v>419</v>
      </c>
      <c r="R3265" s="8">
        <v>17870.8</v>
      </c>
      <c r="S3265" s="8">
        <v>5116.2000000000007</v>
      </c>
      <c r="T3265" s="206">
        <f>ABS(Table1[[#This Row],[Prod]]-Table1[[#This Row],[Planned]])</f>
        <v>12754.599999999999</v>
      </c>
      <c r="U3265" s="209">
        <f>IF(ABS(Table1[[#This Row],[Prod]]-Table1[[#This Row],[Planned]])&gt;Table1[[#This Row],[Planned]],0,IF(Table1[[#This Row],[Planned]]=0,0,1-ABS(Table1[[#This Row],[Prod]]-Table1[[#This Row],[Planned]])/Table1[[#This Row],[Planned]]))</f>
        <v>0.28628824674888653</v>
      </c>
      <c r="V3265" s="8"/>
      <c r="W3265" s="11"/>
      <c r="X3265" s="27">
        <v>5116.2000000000007</v>
      </c>
      <c r="Y3265" s="206">
        <f>Table1[[#This Row],[Prod]]</f>
        <v>5116.2000000000007</v>
      </c>
      <c r="Z3265" s="206">
        <f>ABS(Table1[[#This Row],[Prod2]]-Table1[[#This Row],[Plan Revised]])</f>
        <v>0</v>
      </c>
      <c r="AA3265" s="209">
        <f>IF(ABS(Table1[[#This Row],[Prod2]]-Table1[[#This Row],[Plan Revised]])&gt;Table1[[#This Row],[Plan Revised]],0,IF(Table1[[#This Row],[Plan Revised]]=0,0,1-ABS(Table1[[#This Row],[Prod2]]-Table1[[#This Row],[Plan Revised]])/Table1[[#This Row],[Plan Revised]]))</f>
        <v>1</v>
      </c>
      <c r="AB3265" s="11"/>
      <c r="AC3265" s="30"/>
      <c r="AD3265"/>
      <c r="AF3265"/>
    </row>
    <row r="3266" spans="1:32">
      <c r="A3266" s="15" t="str">
        <f>IF(Table1[Week]=WeekSel,"Yes","No")</f>
        <v>No</v>
      </c>
      <c r="B3266" s="15" t="str">
        <f>IF((Table1[StartDate]&gt;=Date.GraphMin)*(Table1[StartDate]&lt;=Date.GraphMax)=1,"Yes","No")</f>
        <v>No</v>
      </c>
      <c r="C3266" s="15" t="str">
        <f>IF(OR(Table1[[#This Row],[Site]]="FOOD MILLING",Table1[[#This Row],[Site]]="GODACO"), "No", "Yes")</f>
        <v>Yes</v>
      </c>
      <c r="D3266" s="40">
        <f>MAX(DATE(Table1[Year],1,1),DATE(Table1[Year],1,1)-WEEKDAY(DATE(Table1[Year],1,1),2)+(Table1[WeekNum]-1)*7+1)</f>
        <v>44578</v>
      </c>
      <c r="E3266" s="40">
        <f>MIN(DATE(Table1[Year]+1,1,0),DATE(Table1[Year],1,1)-WEEKDAY(DATE(Table1[Year],1,1),2)+Table1[WeekNum]*7)</f>
        <v>44584</v>
      </c>
      <c r="F3266" s="15">
        <v>2022</v>
      </c>
      <c r="G3266" s="15">
        <f t="shared" ref="G3266:G3329" si="102">MONTH(DATE(F3266,1,H3266*7-2)-WEEKDAY(DATE(H3266,1,2)))</f>
        <v>1</v>
      </c>
      <c r="H3266" s="17">
        <v>4</v>
      </c>
      <c r="I3266" s="207" t="str">
        <f>"W" &amp;Table1[[#This Row],[WeekNum]]</f>
        <v>W4</v>
      </c>
      <c r="J3266" s="20" t="str">
        <f t="shared" ref="J3266:J3329" si="103">RIGHT(F3266,2)&amp;"-"&amp;TEXT(H3266,"W00")</f>
        <v>22-W04</v>
      </c>
      <c r="K3266" s="8" t="s">
        <v>478</v>
      </c>
      <c r="L3266" s="4"/>
      <c r="M3266" s="8" t="s">
        <v>72</v>
      </c>
      <c r="N3266" s="266" t="s">
        <v>368</v>
      </c>
      <c r="O3266" s="266" t="s">
        <v>386</v>
      </c>
      <c r="P3266" s="11" t="s">
        <v>387</v>
      </c>
      <c r="Q3266" s="11" t="s">
        <v>419</v>
      </c>
      <c r="R3266" s="8">
        <v>679.2</v>
      </c>
      <c r="S3266" s="8">
        <v>1084.8</v>
      </c>
      <c r="T3266" s="206">
        <f>ABS(Table1[[#This Row],[Prod]]-Table1[[#This Row],[Planned]])</f>
        <v>405.59999999999991</v>
      </c>
      <c r="U3266" s="209">
        <f>IF(ABS(Table1[[#This Row],[Prod]]-Table1[[#This Row],[Planned]])&gt;Table1[[#This Row],[Planned]],0,IF(Table1[[#This Row],[Planned]]=0,0,1-ABS(Table1[[#This Row],[Prod]]-Table1[[#This Row],[Planned]])/Table1[[#This Row],[Planned]]))</f>
        <v>0.40282685512367511</v>
      </c>
      <c r="V3266" s="8"/>
      <c r="W3266" s="11"/>
      <c r="X3266" s="27">
        <v>1084.8</v>
      </c>
      <c r="Y3266" s="206">
        <f>Table1[[#This Row],[Prod]]</f>
        <v>1084.8</v>
      </c>
      <c r="Z3266" s="206">
        <f>ABS(Table1[[#This Row],[Prod2]]-Table1[[#This Row],[Plan Revised]])</f>
        <v>0</v>
      </c>
      <c r="AA3266" s="209">
        <f>IF(ABS(Table1[[#This Row],[Prod2]]-Table1[[#This Row],[Plan Revised]])&gt;Table1[[#This Row],[Plan Revised]],0,IF(Table1[[#This Row],[Plan Revised]]=0,0,1-ABS(Table1[[#This Row],[Prod2]]-Table1[[#This Row],[Plan Revised]])/Table1[[#This Row],[Plan Revised]]))</f>
        <v>1</v>
      </c>
      <c r="AB3266" s="11"/>
      <c r="AC3266" s="30"/>
      <c r="AD3266"/>
      <c r="AF3266"/>
    </row>
    <row r="3267" spans="1:32">
      <c r="A3267" s="15" t="str">
        <f>IF(Table1[Week]=WeekSel,"Yes","No")</f>
        <v>No</v>
      </c>
      <c r="B3267" s="15" t="str">
        <f>IF((Table1[StartDate]&gt;=Date.GraphMin)*(Table1[StartDate]&lt;=Date.GraphMax)=1,"Yes","No")</f>
        <v>No</v>
      </c>
      <c r="C3267" s="15" t="str">
        <f>IF(OR(Table1[[#This Row],[Site]]="FOOD MILLING",Table1[[#This Row],[Site]]="GODACO"), "No", "Yes")</f>
        <v>Yes</v>
      </c>
      <c r="D3267" s="40">
        <f>MAX(DATE(Table1[Year],1,1),DATE(Table1[Year],1,1)-WEEKDAY(DATE(Table1[Year],1,1),2)+(Table1[WeekNum]-1)*7+1)</f>
        <v>44578</v>
      </c>
      <c r="E3267" s="40">
        <f>MIN(DATE(Table1[Year]+1,1,0),DATE(Table1[Year],1,1)-WEEKDAY(DATE(Table1[Year],1,1),2)+Table1[WeekNum]*7)</f>
        <v>44584</v>
      </c>
      <c r="F3267" s="15">
        <v>2022</v>
      </c>
      <c r="G3267" s="15">
        <f t="shared" si="102"/>
        <v>1</v>
      </c>
      <c r="H3267" s="17">
        <v>4</v>
      </c>
      <c r="I3267" s="207" t="str">
        <f>"W" &amp;Table1[[#This Row],[WeekNum]]</f>
        <v>W4</v>
      </c>
      <c r="J3267" s="20" t="str">
        <f t="shared" si="103"/>
        <v>22-W04</v>
      </c>
      <c r="K3267" s="8" t="s">
        <v>479</v>
      </c>
      <c r="L3267" s="4"/>
      <c r="M3267" s="8" t="s">
        <v>72</v>
      </c>
      <c r="N3267" s="266" t="s">
        <v>368</v>
      </c>
      <c r="O3267" s="266" t="s">
        <v>386</v>
      </c>
      <c r="P3267" s="11" t="s">
        <v>387</v>
      </c>
      <c r="Q3267" s="11" t="s">
        <v>419</v>
      </c>
      <c r="R3267" s="8">
        <v>7500</v>
      </c>
      <c r="S3267" s="8">
        <v>3652</v>
      </c>
      <c r="T3267" s="206">
        <f>ABS(Table1[[#This Row],[Prod]]-Table1[[#This Row],[Planned]])</f>
        <v>3848</v>
      </c>
      <c r="U3267" s="209">
        <f>IF(ABS(Table1[[#This Row],[Prod]]-Table1[[#This Row],[Planned]])&gt;Table1[[#This Row],[Planned]],0,IF(Table1[[#This Row],[Planned]]=0,0,1-ABS(Table1[[#This Row],[Prod]]-Table1[[#This Row],[Planned]])/Table1[[#This Row],[Planned]]))</f>
        <v>0.48693333333333333</v>
      </c>
      <c r="V3267" s="8"/>
      <c r="W3267" s="11"/>
      <c r="X3267" s="27">
        <v>3652</v>
      </c>
      <c r="Y3267" s="206">
        <f>Table1[[#This Row],[Prod]]</f>
        <v>3652</v>
      </c>
      <c r="Z3267" s="206">
        <f>ABS(Table1[[#This Row],[Prod2]]-Table1[[#This Row],[Plan Revised]])</f>
        <v>0</v>
      </c>
      <c r="AA3267" s="209">
        <f>IF(ABS(Table1[[#This Row],[Prod2]]-Table1[[#This Row],[Plan Revised]])&gt;Table1[[#This Row],[Plan Revised]],0,IF(Table1[[#This Row],[Plan Revised]]=0,0,1-ABS(Table1[[#This Row],[Prod2]]-Table1[[#This Row],[Plan Revised]])/Table1[[#This Row],[Plan Revised]]))</f>
        <v>1</v>
      </c>
      <c r="AB3267" s="11"/>
      <c r="AC3267" s="30"/>
      <c r="AD3267"/>
      <c r="AF3267"/>
    </row>
    <row r="3268" spans="1:32">
      <c r="A3268" s="15" t="str">
        <f>IF(Table1[Week]=WeekSel,"Yes","No")</f>
        <v>No</v>
      </c>
      <c r="B3268" s="15" t="str">
        <f>IF((Table1[StartDate]&gt;=Date.GraphMin)*(Table1[StartDate]&lt;=Date.GraphMax)=1,"Yes","No")</f>
        <v>No</v>
      </c>
      <c r="C3268" s="15" t="str">
        <f>IF(OR(Table1[[#This Row],[Site]]="FOOD MILLING",Table1[[#This Row],[Site]]="GODACO"), "No", "Yes")</f>
        <v>Yes</v>
      </c>
      <c r="D3268" s="40">
        <f>MAX(DATE(Table1[Year],1,1),DATE(Table1[Year],1,1)-WEEKDAY(DATE(Table1[Year],1,1),2)+(Table1[WeekNum]-1)*7+1)</f>
        <v>44578</v>
      </c>
      <c r="E3268" s="40">
        <f>MIN(DATE(Table1[Year]+1,1,0),DATE(Table1[Year],1,1)-WEEKDAY(DATE(Table1[Year],1,1),2)+Table1[WeekNum]*7)</f>
        <v>44584</v>
      </c>
      <c r="F3268" s="15">
        <v>2022</v>
      </c>
      <c r="G3268" s="15">
        <f t="shared" si="102"/>
        <v>1</v>
      </c>
      <c r="H3268" s="17">
        <v>4</v>
      </c>
      <c r="I3268" s="207" t="str">
        <f>"W" &amp;Table1[[#This Row],[WeekNum]]</f>
        <v>W4</v>
      </c>
      <c r="J3268" s="20" t="str">
        <f t="shared" si="103"/>
        <v>22-W04</v>
      </c>
      <c r="K3268" s="8" t="s">
        <v>485</v>
      </c>
      <c r="L3268" s="4"/>
      <c r="M3268" s="8" t="s">
        <v>77</v>
      </c>
      <c r="N3268" s="266" t="s">
        <v>368</v>
      </c>
      <c r="O3268" s="266" t="s">
        <v>386</v>
      </c>
      <c r="P3268" s="11" t="s">
        <v>387</v>
      </c>
      <c r="Q3268" s="11" t="s">
        <v>419</v>
      </c>
      <c r="R3268" s="8">
        <v>3500</v>
      </c>
      <c r="S3268" s="8">
        <v>7650</v>
      </c>
      <c r="T3268" s="206">
        <f>ABS(Table1[[#This Row],[Prod]]-Table1[[#This Row],[Planned]])</f>
        <v>4150</v>
      </c>
      <c r="U3268" s="209">
        <f>IF(ABS(Table1[[#This Row],[Prod]]-Table1[[#This Row],[Planned]])&gt;Table1[[#This Row],[Planned]],0,IF(Table1[[#This Row],[Planned]]=0,0,1-ABS(Table1[[#This Row],[Prod]]-Table1[[#This Row],[Planned]])/Table1[[#This Row],[Planned]]))</f>
        <v>0</v>
      </c>
      <c r="V3268" s="8"/>
      <c r="W3268" s="11"/>
      <c r="X3268" s="27">
        <v>7650</v>
      </c>
      <c r="Y3268" s="206">
        <f>Table1[[#This Row],[Prod]]</f>
        <v>7650</v>
      </c>
      <c r="Z3268" s="206">
        <f>ABS(Table1[[#This Row],[Prod2]]-Table1[[#This Row],[Plan Revised]])</f>
        <v>0</v>
      </c>
      <c r="AA3268" s="209">
        <f>IF(ABS(Table1[[#This Row],[Prod2]]-Table1[[#This Row],[Plan Revised]])&gt;Table1[[#This Row],[Plan Revised]],0,IF(Table1[[#This Row],[Plan Revised]]=0,0,1-ABS(Table1[[#This Row],[Prod2]]-Table1[[#This Row],[Plan Revised]])/Table1[[#This Row],[Plan Revised]]))</f>
        <v>1</v>
      </c>
      <c r="AB3268" s="11"/>
      <c r="AC3268" s="30"/>
      <c r="AD3268"/>
      <c r="AF3268"/>
    </row>
    <row r="3269" spans="1:32">
      <c r="A3269" s="15" t="str">
        <f>IF(Table1[Week]=WeekSel,"Yes","No")</f>
        <v>No</v>
      </c>
      <c r="B3269" s="15" t="str">
        <f>IF((Table1[StartDate]&gt;=Date.GraphMin)*(Table1[StartDate]&lt;=Date.GraphMax)=1,"Yes","No")</f>
        <v>No</v>
      </c>
      <c r="C3269" s="15" t="str">
        <f>IF(OR(Table1[[#This Row],[Site]]="FOOD MILLING",Table1[[#This Row],[Site]]="GODACO"), "No", "Yes")</f>
        <v>Yes</v>
      </c>
      <c r="D3269" s="40">
        <f>MAX(DATE(Table1[Year],1,1),DATE(Table1[Year],1,1)-WEEKDAY(DATE(Table1[Year],1,1),2)+(Table1[WeekNum]-1)*7+1)</f>
        <v>44578</v>
      </c>
      <c r="E3269" s="40">
        <f>MIN(DATE(Table1[Year]+1,1,0),DATE(Table1[Year],1,1)-WEEKDAY(DATE(Table1[Year],1,1),2)+Table1[WeekNum]*7)</f>
        <v>44584</v>
      </c>
      <c r="F3269" s="15">
        <v>2022</v>
      </c>
      <c r="G3269" s="15">
        <f t="shared" si="102"/>
        <v>1</v>
      </c>
      <c r="H3269" s="17">
        <v>4</v>
      </c>
      <c r="I3269" s="207" t="str">
        <f>"W" &amp;Table1[[#This Row],[WeekNum]]</f>
        <v>W4</v>
      </c>
      <c r="J3269" s="20" t="str">
        <f t="shared" si="103"/>
        <v>22-W04</v>
      </c>
      <c r="K3269" s="8" t="s">
        <v>481</v>
      </c>
      <c r="L3269" s="4"/>
      <c r="M3269" s="8" t="s">
        <v>72</v>
      </c>
      <c r="N3269" s="266" t="s">
        <v>368</v>
      </c>
      <c r="O3269" s="266" t="s">
        <v>386</v>
      </c>
      <c r="P3269" s="11" t="s">
        <v>387</v>
      </c>
      <c r="Q3269" s="11" t="s">
        <v>419</v>
      </c>
      <c r="R3269" s="8">
        <v>400</v>
      </c>
      <c r="S3269" s="8">
        <v>570</v>
      </c>
      <c r="T3269" s="206">
        <f>ABS(Table1[[#This Row],[Prod]]-Table1[[#This Row],[Planned]])</f>
        <v>170</v>
      </c>
      <c r="U3269" s="209">
        <f>IF(ABS(Table1[[#This Row],[Prod]]-Table1[[#This Row],[Planned]])&gt;Table1[[#This Row],[Planned]],0,IF(Table1[[#This Row],[Planned]]=0,0,1-ABS(Table1[[#This Row],[Prod]]-Table1[[#This Row],[Planned]])/Table1[[#This Row],[Planned]]))</f>
        <v>0.57499999999999996</v>
      </c>
      <c r="V3269" s="8"/>
      <c r="W3269" s="11"/>
      <c r="X3269" s="27">
        <v>570</v>
      </c>
      <c r="Y3269" s="206">
        <f>Table1[[#This Row],[Prod]]</f>
        <v>570</v>
      </c>
      <c r="Z3269" s="206">
        <f>ABS(Table1[[#This Row],[Prod2]]-Table1[[#This Row],[Plan Revised]])</f>
        <v>0</v>
      </c>
      <c r="AA3269" s="209">
        <f>IF(ABS(Table1[[#This Row],[Prod2]]-Table1[[#This Row],[Plan Revised]])&gt;Table1[[#This Row],[Plan Revised]],0,IF(Table1[[#This Row],[Plan Revised]]=0,0,1-ABS(Table1[[#This Row],[Prod2]]-Table1[[#This Row],[Plan Revised]])/Table1[[#This Row],[Plan Revised]]))</f>
        <v>1</v>
      </c>
      <c r="AB3269" s="11"/>
      <c r="AC3269" s="30"/>
      <c r="AD3269"/>
      <c r="AF3269"/>
    </row>
    <row r="3270" spans="1:32">
      <c r="A3270" s="15" t="str">
        <f>IF(Table1[Week]=WeekSel,"Yes","No")</f>
        <v>No</v>
      </c>
      <c r="B3270" s="15" t="str">
        <f>IF((Table1[StartDate]&gt;=Date.GraphMin)*(Table1[StartDate]&lt;=Date.GraphMax)=1,"Yes","No")</f>
        <v>No</v>
      </c>
      <c r="C3270" s="15" t="str">
        <f>IF(OR(Table1[[#This Row],[Site]]="FOOD MILLING",Table1[[#This Row],[Site]]="GODACO"), "No", "Yes")</f>
        <v>Yes</v>
      </c>
      <c r="D3270" s="40">
        <f>MAX(DATE(Table1[Year],1,1),DATE(Table1[Year],1,1)-WEEKDAY(DATE(Table1[Year],1,1),2)+(Table1[WeekNum]-1)*7+1)</f>
        <v>44578</v>
      </c>
      <c r="E3270" s="40">
        <f>MIN(DATE(Table1[Year]+1,1,0),DATE(Table1[Year],1,1)-WEEKDAY(DATE(Table1[Year],1,1),2)+Table1[WeekNum]*7)</f>
        <v>44584</v>
      </c>
      <c r="F3270" s="15">
        <v>2022</v>
      </c>
      <c r="G3270" s="15">
        <f t="shared" si="102"/>
        <v>1</v>
      </c>
      <c r="H3270" s="17">
        <v>4</v>
      </c>
      <c r="I3270" s="207" t="str">
        <f>"W" &amp;Table1[[#This Row],[WeekNum]]</f>
        <v>W4</v>
      </c>
      <c r="J3270" s="20" t="str">
        <f t="shared" si="103"/>
        <v>22-W04</v>
      </c>
      <c r="K3270" s="8" t="s">
        <v>484</v>
      </c>
      <c r="L3270" s="4"/>
      <c r="M3270" s="8" t="s">
        <v>72</v>
      </c>
      <c r="N3270" s="266" t="s">
        <v>368</v>
      </c>
      <c r="O3270" s="266" t="s">
        <v>386</v>
      </c>
      <c r="P3270" s="11" t="s">
        <v>387</v>
      </c>
      <c r="Q3270" s="11" t="s">
        <v>419</v>
      </c>
      <c r="R3270" s="8">
        <v>1500</v>
      </c>
      <c r="S3270" s="8">
        <v>2950</v>
      </c>
      <c r="T3270" s="206">
        <f>ABS(Table1[[#This Row],[Prod]]-Table1[[#This Row],[Planned]])</f>
        <v>1450</v>
      </c>
      <c r="U3270" s="209">
        <f>IF(ABS(Table1[[#This Row],[Prod]]-Table1[[#This Row],[Planned]])&gt;Table1[[#This Row],[Planned]],0,IF(Table1[[#This Row],[Planned]]=0,0,1-ABS(Table1[[#This Row],[Prod]]-Table1[[#This Row],[Planned]])/Table1[[#This Row],[Planned]]))</f>
        <v>3.3333333333333326E-2</v>
      </c>
      <c r="V3270" s="8"/>
      <c r="W3270" s="11"/>
      <c r="X3270" s="27">
        <v>2950</v>
      </c>
      <c r="Y3270" s="206">
        <f>Table1[[#This Row],[Prod]]</f>
        <v>2950</v>
      </c>
      <c r="Z3270" s="206">
        <f>ABS(Table1[[#This Row],[Prod2]]-Table1[[#This Row],[Plan Revised]])</f>
        <v>0</v>
      </c>
      <c r="AA3270" s="209">
        <f>IF(ABS(Table1[[#This Row],[Prod2]]-Table1[[#This Row],[Plan Revised]])&gt;Table1[[#This Row],[Plan Revised]],0,IF(Table1[[#This Row],[Plan Revised]]=0,0,1-ABS(Table1[[#This Row],[Prod2]]-Table1[[#This Row],[Plan Revised]])/Table1[[#This Row],[Plan Revised]]))</f>
        <v>1</v>
      </c>
      <c r="AB3270" s="11"/>
      <c r="AC3270" s="30"/>
      <c r="AD3270"/>
      <c r="AF3270"/>
    </row>
    <row r="3271" spans="1:32">
      <c r="A3271" s="15" t="str">
        <f>IF(Table1[Week]=WeekSel,"Yes","No")</f>
        <v>No</v>
      </c>
      <c r="B3271" s="15" t="str">
        <f>IF((Table1[StartDate]&gt;=Date.GraphMin)*(Table1[StartDate]&lt;=Date.GraphMax)=1,"Yes","No")</f>
        <v>No</v>
      </c>
      <c r="C3271" s="15" t="str">
        <f>IF(OR(Table1[[#This Row],[Site]]="FOOD MILLING",Table1[[#This Row],[Site]]="GODACO"), "No", "Yes")</f>
        <v>Yes</v>
      </c>
      <c r="D3271" s="40">
        <f>MAX(DATE(Table1[Year],1,1),DATE(Table1[Year],1,1)-WEEKDAY(DATE(Table1[Year],1,1),2)+(Table1[WeekNum]-1)*7+1)</f>
        <v>44578</v>
      </c>
      <c r="E3271" s="40">
        <f>MIN(DATE(Table1[Year]+1,1,0),DATE(Table1[Year],1,1)-WEEKDAY(DATE(Table1[Year],1,1),2)+Table1[WeekNum]*7)</f>
        <v>44584</v>
      </c>
      <c r="F3271" s="15">
        <v>2022</v>
      </c>
      <c r="G3271" s="15">
        <f t="shared" si="102"/>
        <v>1</v>
      </c>
      <c r="H3271" s="17">
        <v>4</v>
      </c>
      <c r="I3271" s="207" t="str">
        <f>"W" &amp;Table1[[#This Row],[WeekNum]]</f>
        <v>W4</v>
      </c>
      <c r="J3271" s="20" t="str">
        <f t="shared" si="103"/>
        <v>22-W04</v>
      </c>
      <c r="K3271" s="8" t="s">
        <v>487</v>
      </c>
      <c r="L3271" s="4"/>
      <c r="M3271" s="8" t="s">
        <v>72</v>
      </c>
      <c r="N3271" s="266" t="s">
        <v>368</v>
      </c>
      <c r="O3271" s="266" t="s">
        <v>386</v>
      </c>
      <c r="P3271" s="11" t="s">
        <v>387</v>
      </c>
      <c r="Q3271" s="11" t="s">
        <v>419</v>
      </c>
      <c r="R3271" s="8">
        <v>0</v>
      </c>
      <c r="S3271" s="8">
        <v>680</v>
      </c>
      <c r="T3271" s="206">
        <f>ABS(Table1[[#This Row],[Prod]]-Table1[[#This Row],[Planned]])</f>
        <v>680</v>
      </c>
      <c r="U3271" s="209">
        <f>IF(ABS(Table1[[#This Row],[Prod]]-Table1[[#This Row],[Planned]])&gt;Table1[[#This Row],[Planned]],0,IF(Table1[[#This Row],[Planned]]=0,0,1-ABS(Table1[[#This Row],[Prod]]-Table1[[#This Row],[Planned]])/Table1[[#This Row],[Planned]]))</f>
        <v>0</v>
      </c>
      <c r="V3271" s="8"/>
      <c r="W3271" s="11"/>
      <c r="X3271" s="27">
        <v>680</v>
      </c>
      <c r="Y3271" s="206">
        <f>Table1[[#This Row],[Prod]]</f>
        <v>680</v>
      </c>
      <c r="Z3271" s="206">
        <f>ABS(Table1[[#This Row],[Prod2]]-Table1[[#This Row],[Plan Revised]])</f>
        <v>0</v>
      </c>
      <c r="AA3271" s="209">
        <f>IF(ABS(Table1[[#This Row],[Prod2]]-Table1[[#This Row],[Plan Revised]])&gt;Table1[[#This Row],[Plan Revised]],0,IF(Table1[[#This Row],[Plan Revised]]=0,0,1-ABS(Table1[[#This Row],[Prod2]]-Table1[[#This Row],[Plan Revised]])/Table1[[#This Row],[Plan Revised]]))</f>
        <v>1</v>
      </c>
      <c r="AB3271" s="11"/>
      <c r="AC3271" s="30"/>
      <c r="AD3271"/>
      <c r="AF3271"/>
    </row>
    <row r="3272" spans="1:32">
      <c r="A3272" s="15" t="str">
        <f>IF(Table1[Week]=WeekSel,"Yes","No")</f>
        <v>No</v>
      </c>
      <c r="B3272" s="15" t="str">
        <f>IF((Table1[StartDate]&gt;=Date.GraphMin)*(Table1[StartDate]&lt;=Date.GraphMax)=1,"Yes","No")</f>
        <v>No</v>
      </c>
      <c r="C3272" s="15" t="str">
        <f>IF(OR(Table1[[#This Row],[Site]]="FOOD MILLING",Table1[[#This Row],[Site]]="GODACO"), "No", "Yes")</f>
        <v>Yes</v>
      </c>
      <c r="D3272" s="40">
        <f>MAX(DATE(Table1[Year],1,1),DATE(Table1[Year],1,1)-WEEKDAY(DATE(Table1[Year],1,1),2)+(Table1[WeekNum]-1)*7+1)</f>
        <v>44578</v>
      </c>
      <c r="E3272" s="40">
        <f>MIN(DATE(Table1[Year]+1,1,0),DATE(Table1[Year],1,1)-WEEKDAY(DATE(Table1[Year],1,1),2)+Table1[WeekNum]*7)</f>
        <v>44584</v>
      </c>
      <c r="F3272" s="15">
        <v>2022</v>
      </c>
      <c r="G3272" s="15">
        <f t="shared" si="102"/>
        <v>1</v>
      </c>
      <c r="H3272" s="17">
        <v>4</v>
      </c>
      <c r="I3272" s="207" t="str">
        <f>"W" &amp;Table1[[#This Row],[WeekNum]]</f>
        <v>W4</v>
      </c>
      <c r="J3272" s="20" t="str">
        <f t="shared" si="103"/>
        <v>22-W04</v>
      </c>
      <c r="K3272" s="8" t="s">
        <v>490</v>
      </c>
      <c r="L3272" s="4"/>
      <c r="M3272" s="8" t="s">
        <v>72</v>
      </c>
      <c r="N3272" s="266" t="s">
        <v>368</v>
      </c>
      <c r="O3272" s="266" t="s">
        <v>386</v>
      </c>
      <c r="P3272" s="11" t="s">
        <v>387</v>
      </c>
      <c r="Q3272" s="11" t="s">
        <v>419</v>
      </c>
      <c r="R3272" s="8">
        <v>0</v>
      </c>
      <c r="S3272" s="8">
        <v>2100</v>
      </c>
      <c r="T3272" s="206">
        <f>ABS(Table1[[#This Row],[Prod]]-Table1[[#This Row],[Planned]])</f>
        <v>2100</v>
      </c>
      <c r="U3272" s="209">
        <f>IF(ABS(Table1[[#This Row],[Prod]]-Table1[[#This Row],[Planned]])&gt;Table1[[#This Row],[Planned]],0,IF(Table1[[#This Row],[Planned]]=0,0,1-ABS(Table1[[#This Row],[Prod]]-Table1[[#This Row],[Planned]])/Table1[[#This Row],[Planned]]))</f>
        <v>0</v>
      </c>
      <c r="V3272" s="8"/>
      <c r="W3272" s="11"/>
      <c r="X3272" s="27">
        <v>2100</v>
      </c>
      <c r="Y3272" s="206">
        <f>Table1[[#This Row],[Prod]]</f>
        <v>2100</v>
      </c>
      <c r="Z3272" s="206">
        <f>ABS(Table1[[#This Row],[Prod2]]-Table1[[#This Row],[Plan Revised]])</f>
        <v>0</v>
      </c>
      <c r="AA3272" s="209">
        <f>IF(ABS(Table1[[#This Row],[Prod2]]-Table1[[#This Row],[Plan Revised]])&gt;Table1[[#This Row],[Plan Revised]],0,IF(Table1[[#This Row],[Plan Revised]]=0,0,1-ABS(Table1[[#This Row],[Prod2]]-Table1[[#This Row],[Plan Revised]])/Table1[[#This Row],[Plan Revised]]))</f>
        <v>1</v>
      </c>
      <c r="AB3272" s="11"/>
      <c r="AC3272" s="30"/>
      <c r="AD3272"/>
      <c r="AF3272"/>
    </row>
    <row r="3273" spans="1:32">
      <c r="A3273" s="15" t="str">
        <f>IF(Table1[Week]=WeekSel,"Yes","No")</f>
        <v>No</v>
      </c>
      <c r="B3273" s="15" t="str">
        <f>IF((Table1[StartDate]&gt;=Date.GraphMin)*(Table1[StartDate]&lt;=Date.GraphMax)=1,"Yes","No")</f>
        <v>No</v>
      </c>
      <c r="C3273" s="15" t="str">
        <f>IF(OR(Table1[[#This Row],[Site]]="FOOD MILLING",Table1[[#This Row],[Site]]="GODACO"), "No", "Yes")</f>
        <v>Yes</v>
      </c>
      <c r="D3273" s="40">
        <f>MAX(DATE(Table1[Year],1,1),DATE(Table1[Year],1,1)-WEEKDAY(DATE(Table1[Year],1,1),2)+(Table1[WeekNum]-1)*7+1)</f>
        <v>44578</v>
      </c>
      <c r="E3273" s="40">
        <f>MIN(DATE(Table1[Year]+1,1,0),DATE(Table1[Year],1,1)-WEEKDAY(DATE(Table1[Year],1,1),2)+Table1[WeekNum]*7)</f>
        <v>44584</v>
      </c>
      <c r="F3273" s="15">
        <v>2022</v>
      </c>
      <c r="G3273" s="15">
        <f t="shared" si="102"/>
        <v>1</v>
      </c>
      <c r="H3273" s="17">
        <v>4</v>
      </c>
      <c r="I3273" s="207" t="str">
        <f>"W" &amp;Table1[[#This Row],[WeekNum]]</f>
        <v>W4</v>
      </c>
      <c r="J3273" s="20" t="str">
        <f t="shared" si="103"/>
        <v>22-W04</v>
      </c>
      <c r="K3273" s="8" t="s">
        <v>493</v>
      </c>
      <c r="L3273" s="4"/>
      <c r="M3273" s="8" t="s">
        <v>72</v>
      </c>
      <c r="N3273" s="266" t="s">
        <v>368</v>
      </c>
      <c r="O3273" s="266" t="s">
        <v>386</v>
      </c>
      <c r="P3273" s="11" t="s">
        <v>387</v>
      </c>
      <c r="Q3273" s="11" t="s">
        <v>419</v>
      </c>
      <c r="R3273" s="8">
        <v>0</v>
      </c>
      <c r="S3273" s="8">
        <v>450</v>
      </c>
      <c r="T3273" s="206">
        <f>ABS(Table1[[#This Row],[Prod]]-Table1[[#This Row],[Planned]])</f>
        <v>450</v>
      </c>
      <c r="U3273" s="209">
        <f>IF(ABS(Table1[[#This Row],[Prod]]-Table1[[#This Row],[Planned]])&gt;Table1[[#This Row],[Planned]],0,IF(Table1[[#This Row],[Planned]]=0,0,1-ABS(Table1[[#This Row],[Prod]]-Table1[[#This Row],[Planned]])/Table1[[#This Row],[Planned]]))</f>
        <v>0</v>
      </c>
      <c r="V3273" s="8"/>
      <c r="W3273" s="11"/>
      <c r="X3273" s="27">
        <v>450</v>
      </c>
      <c r="Y3273" s="206">
        <f>Table1[[#This Row],[Prod]]</f>
        <v>450</v>
      </c>
      <c r="Z3273" s="206">
        <f>ABS(Table1[[#This Row],[Prod2]]-Table1[[#This Row],[Plan Revised]])</f>
        <v>0</v>
      </c>
      <c r="AA3273" s="209">
        <f>IF(ABS(Table1[[#This Row],[Prod2]]-Table1[[#This Row],[Plan Revised]])&gt;Table1[[#This Row],[Plan Revised]],0,IF(Table1[[#This Row],[Plan Revised]]=0,0,1-ABS(Table1[[#This Row],[Prod2]]-Table1[[#This Row],[Plan Revised]])/Table1[[#This Row],[Plan Revised]]))</f>
        <v>1</v>
      </c>
      <c r="AB3273" s="11"/>
      <c r="AC3273" s="30"/>
      <c r="AD3273"/>
      <c r="AF3273"/>
    </row>
    <row r="3274" spans="1:32">
      <c r="A3274" s="15" t="str">
        <f>IF(Table1[Week]=WeekSel,"Yes","No")</f>
        <v>No</v>
      </c>
      <c r="B3274" s="15" t="str">
        <f>IF((Table1[StartDate]&gt;=Date.GraphMin)*(Table1[StartDate]&lt;=Date.GraphMax)=1,"Yes","No")</f>
        <v>No</v>
      </c>
      <c r="C3274" s="15" t="str">
        <f>IF(OR(Table1[[#This Row],[Site]]="FOOD MILLING",Table1[[#This Row],[Site]]="GODACO"), "No", "Yes")</f>
        <v>Yes</v>
      </c>
      <c r="D3274" s="40">
        <f>MAX(DATE(Table1[Year],1,1),DATE(Table1[Year],1,1)-WEEKDAY(DATE(Table1[Year],1,1),2)+(Table1[WeekNum]-1)*7+1)</f>
        <v>44578</v>
      </c>
      <c r="E3274" s="40">
        <f>MIN(DATE(Table1[Year]+1,1,0),DATE(Table1[Year],1,1)-WEEKDAY(DATE(Table1[Year],1,1),2)+Table1[WeekNum]*7)</f>
        <v>44584</v>
      </c>
      <c r="F3274" s="15">
        <v>2022</v>
      </c>
      <c r="G3274" s="15">
        <f t="shared" si="102"/>
        <v>1</v>
      </c>
      <c r="H3274" s="17">
        <v>4</v>
      </c>
      <c r="I3274" s="207" t="str">
        <f>"W" &amp;Table1[[#This Row],[WeekNum]]</f>
        <v>W4</v>
      </c>
      <c r="J3274" s="20" t="str">
        <f t="shared" si="103"/>
        <v>22-W04</v>
      </c>
      <c r="K3274" s="8" t="s">
        <v>488</v>
      </c>
      <c r="L3274" s="4"/>
      <c r="M3274" s="8" t="s">
        <v>72</v>
      </c>
      <c r="N3274" s="266" t="s">
        <v>368</v>
      </c>
      <c r="O3274" s="266" t="s">
        <v>386</v>
      </c>
      <c r="P3274" s="11" t="s">
        <v>387</v>
      </c>
      <c r="Q3274" s="11" t="s">
        <v>419</v>
      </c>
      <c r="R3274" s="8">
        <v>0</v>
      </c>
      <c r="S3274" s="8">
        <v>0</v>
      </c>
      <c r="T3274" s="206">
        <f>ABS(Table1[[#This Row],[Prod]]-Table1[[#This Row],[Planned]])</f>
        <v>0</v>
      </c>
      <c r="U3274" s="209">
        <f>IF(ABS(Table1[[#This Row],[Prod]]-Table1[[#This Row],[Planned]])&gt;Table1[[#This Row],[Planned]],0,IF(Table1[[#This Row],[Planned]]=0,0,1-ABS(Table1[[#This Row],[Prod]]-Table1[[#This Row],[Planned]])/Table1[[#This Row],[Planned]]))</f>
        <v>0</v>
      </c>
      <c r="V3274" s="8"/>
      <c r="W3274" s="11"/>
      <c r="X3274" s="27">
        <v>0</v>
      </c>
      <c r="Y3274" s="206">
        <f>Table1[[#This Row],[Prod]]</f>
        <v>0</v>
      </c>
      <c r="Z3274" s="206">
        <f>ABS(Table1[[#This Row],[Prod2]]-Table1[[#This Row],[Plan Revised]])</f>
        <v>0</v>
      </c>
      <c r="AA3274" s="209">
        <f>IF(ABS(Table1[[#This Row],[Prod2]]-Table1[[#This Row],[Plan Revised]])&gt;Table1[[#This Row],[Plan Revised]],0,IF(Table1[[#This Row],[Plan Revised]]=0,0,1-ABS(Table1[[#This Row],[Prod2]]-Table1[[#This Row],[Plan Revised]])/Table1[[#This Row],[Plan Revised]]))</f>
        <v>0</v>
      </c>
      <c r="AB3274" s="11"/>
      <c r="AC3274" s="30"/>
      <c r="AD3274"/>
      <c r="AF3274"/>
    </row>
    <row r="3275" spans="1:32">
      <c r="A3275" s="15" t="str">
        <f>IF(Table1[Week]=WeekSel,"Yes","No")</f>
        <v>No</v>
      </c>
      <c r="B3275" s="15" t="str">
        <f>IF((Table1[StartDate]&gt;=Date.GraphMin)*(Table1[StartDate]&lt;=Date.GraphMax)=1,"Yes","No")</f>
        <v>No</v>
      </c>
      <c r="C3275" s="15" t="str">
        <f>IF(OR(Table1[[#This Row],[Site]]="FOOD MILLING",Table1[[#This Row],[Site]]="GODACO"), "No", "Yes")</f>
        <v>Yes</v>
      </c>
      <c r="D3275" s="40">
        <f>MAX(DATE(Table1[Year],1,1),DATE(Table1[Year],1,1)-WEEKDAY(DATE(Table1[Year],1,1),2)+(Table1[WeekNum]-1)*7+1)</f>
        <v>44578</v>
      </c>
      <c r="E3275" s="40">
        <f>MIN(DATE(Table1[Year]+1,1,0),DATE(Table1[Year],1,1)-WEEKDAY(DATE(Table1[Year],1,1),2)+Table1[WeekNum]*7)</f>
        <v>44584</v>
      </c>
      <c r="F3275" s="15">
        <v>2022</v>
      </c>
      <c r="G3275" s="15">
        <f t="shared" si="102"/>
        <v>1</v>
      </c>
      <c r="H3275" s="17">
        <v>4</v>
      </c>
      <c r="I3275" s="207" t="str">
        <f>"W" &amp;Table1[[#This Row],[WeekNum]]</f>
        <v>W4</v>
      </c>
      <c r="J3275" s="20" t="str">
        <f t="shared" si="103"/>
        <v>22-W04</v>
      </c>
      <c r="K3275" s="8" t="s">
        <v>489</v>
      </c>
      <c r="L3275" s="4"/>
      <c r="M3275" s="8" t="s">
        <v>72</v>
      </c>
      <c r="N3275" s="266" t="s">
        <v>368</v>
      </c>
      <c r="O3275" s="266" t="s">
        <v>386</v>
      </c>
      <c r="P3275" s="11" t="s">
        <v>387</v>
      </c>
      <c r="Q3275" s="11" t="s">
        <v>419</v>
      </c>
      <c r="R3275" s="8">
        <v>1500</v>
      </c>
      <c r="S3275" s="8">
        <v>1080</v>
      </c>
      <c r="T3275" s="206">
        <f>ABS(Table1[[#This Row],[Prod]]-Table1[[#This Row],[Planned]])</f>
        <v>420</v>
      </c>
      <c r="U3275" s="209">
        <f>IF(ABS(Table1[[#This Row],[Prod]]-Table1[[#This Row],[Planned]])&gt;Table1[[#This Row],[Planned]],0,IF(Table1[[#This Row],[Planned]]=0,0,1-ABS(Table1[[#This Row],[Prod]]-Table1[[#This Row],[Planned]])/Table1[[#This Row],[Planned]]))</f>
        <v>0.72</v>
      </c>
      <c r="V3275" s="8"/>
      <c r="W3275" s="11"/>
      <c r="X3275" s="27">
        <v>1080</v>
      </c>
      <c r="Y3275" s="206">
        <f>Table1[[#This Row],[Prod]]</f>
        <v>1080</v>
      </c>
      <c r="Z3275" s="206">
        <f>ABS(Table1[[#This Row],[Prod2]]-Table1[[#This Row],[Plan Revised]])</f>
        <v>0</v>
      </c>
      <c r="AA3275" s="209">
        <f>IF(ABS(Table1[[#This Row],[Prod2]]-Table1[[#This Row],[Plan Revised]])&gt;Table1[[#This Row],[Plan Revised]],0,IF(Table1[[#This Row],[Plan Revised]]=0,0,1-ABS(Table1[[#This Row],[Prod2]]-Table1[[#This Row],[Plan Revised]])/Table1[[#This Row],[Plan Revised]]))</f>
        <v>1</v>
      </c>
      <c r="AB3275" s="11"/>
      <c r="AC3275" s="30"/>
      <c r="AD3275"/>
      <c r="AF3275"/>
    </row>
    <row r="3276" spans="1:32">
      <c r="A3276" s="15" t="str">
        <f>IF(Table1[Week]=WeekSel,"Yes","No")</f>
        <v>No</v>
      </c>
      <c r="B3276" s="15" t="str">
        <f>IF((Table1[StartDate]&gt;=Date.GraphMin)*(Table1[StartDate]&lt;=Date.GraphMax)=1,"Yes","No")</f>
        <v>No</v>
      </c>
      <c r="C3276" s="15" t="str">
        <f>IF(OR(Table1[[#This Row],[Site]]="FOOD MILLING",Table1[[#This Row],[Site]]="GODACO"), "No", "Yes")</f>
        <v>Yes</v>
      </c>
      <c r="D3276" s="40">
        <f>MAX(DATE(Table1[Year],1,1),DATE(Table1[Year],1,1)-WEEKDAY(DATE(Table1[Year],1,1),2)+(Table1[WeekNum]-1)*7+1)</f>
        <v>44578</v>
      </c>
      <c r="E3276" s="40">
        <f>MIN(DATE(Table1[Year]+1,1,0),DATE(Table1[Year],1,1)-WEEKDAY(DATE(Table1[Year],1,1),2)+Table1[WeekNum]*7)</f>
        <v>44584</v>
      </c>
      <c r="F3276" s="15">
        <v>2022</v>
      </c>
      <c r="G3276" s="15">
        <f t="shared" si="102"/>
        <v>1</v>
      </c>
      <c r="H3276" s="17">
        <v>4</v>
      </c>
      <c r="I3276" s="207" t="str">
        <f>"W" &amp;Table1[[#This Row],[WeekNum]]</f>
        <v>W4</v>
      </c>
      <c r="J3276" s="20" t="str">
        <f t="shared" si="103"/>
        <v>22-W04</v>
      </c>
      <c r="K3276" s="8" t="s">
        <v>482</v>
      </c>
      <c r="L3276" s="4"/>
      <c r="M3276" s="8" t="s">
        <v>72</v>
      </c>
      <c r="N3276" s="266" t="s">
        <v>368</v>
      </c>
      <c r="O3276" s="266" t="s">
        <v>386</v>
      </c>
      <c r="P3276" s="11" t="s">
        <v>387</v>
      </c>
      <c r="Q3276" s="11" t="s">
        <v>419</v>
      </c>
      <c r="R3276" s="8">
        <v>1800</v>
      </c>
      <c r="S3276" s="8">
        <v>2112</v>
      </c>
      <c r="T3276" s="206">
        <f>ABS(Table1[[#This Row],[Prod]]-Table1[[#This Row],[Planned]])</f>
        <v>312</v>
      </c>
      <c r="U3276" s="209">
        <f>IF(ABS(Table1[[#This Row],[Prod]]-Table1[[#This Row],[Planned]])&gt;Table1[[#This Row],[Planned]],0,IF(Table1[[#This Row],[Planned]]=0,0,1-ABS(Table1[[#This Row],[Prod]]-Table1[[#This Row],[Planned]])/Table1[[#This Row],[Planned]]))</f>
        <v>0.82666666666666666</v>
      </c>
      <c r="V3276" s="8"/>
      <c r="W3276" s="11"/>
      <c r="X3276" s="27">
        <v>2112</v>
      </c>
      <c r="Y3276" s="206">
        <f>Table1[[#This Row],[Prod]]</f>
        <v>2112</v>
      </c>
      <c r="Z3276" s="206">
        <f>ABS(Table1[[#This Row],[Prod2]]-Table1[[#This Row],[Plan Revised]])</f>
        <v>0</v>
      </c>
      <c r="AA3276" s="209">
        <f>IF(ABS(Table1[[#This Row],[Prod2]]-Table1[[#This Row],[Plan Revised]])&gt;Table1[[#This Row],[Plan Revised]],0,IF(Table1[[#This Row],[Plan Revised]]=0,0,1-ABS(Table1[[#This Row],[Prod2]]-Table1[[#This Row],[Plan Revised]])/Table1[[#This Row],[Plan Revised]]))</f>
        <v>1</v>
      </c>
      <c r="AB3276" s="11"/>
      <c r="AC3276" s="30"/>
      <c r="AD3276"/>
      <c r="AF3276"/>
    </row>
    <row r="3277" spans="1:32">
      <c r="A3277" s="15" t="str">
        <f>IF(Table1[Week]=WeekSel,"Yes","No")</f>
        <v>No</v>
      </c>
      <c r="B3277" s="15" t="str">
        <f>IF((Table1[StartDate]&gt;=Date.GraphMin)*(Table1[StartDate]&lt;=Date.GraphMax)=1,"Yes","No")</f>
        <v>No</v>
      </c>
      <c r="C3277" s="15" t="str">
        <f>IF(OR(Table1[[#This Row],[Site]]="FOOD MILLING",Table1[[#This Row],[Site]]="GODACO"), "No", "Yes")</f>
        <v>Yes</v>
      </c>
      <c r="D3277" s="40">
        <f>MAX(DATE(Table1[Year],1,1),DATE(Table1[Year],1,1)-WEEKDAY(DATE(Table1[Year],1,1),2)+(Table1[WeekNum]-1)*7+1)</f>
        <v>44578</v>
      </c>
      <c r="E3277" s="40">
        <f>MIN(DATE(Table1[Year]+1,1,0),DATE(Table1[Year],1,1)-WEEKDAY(DATE(Table1[Year],1,1),2)+Table1[WeekNum]*7)</f>
        <v>44584</v>
      </c>
      <c r="F3277" s="15">
        <v>2022</v>
      </c>
      <c r="G3277" s="15">
        <f t="shared" si="102"/>
        <v>1</v>
      </c>
      <c r="H3277" s="17">
        <v>4</v>
      </c>
      <c r="I3277" s="207" t="str">
        <f>"W" &amp;Table1[[#This Row],[WeekNum]]</f>
        <v>W4</v>
      </c>
      <c r="J3277" s="20" t="str">
        <f t="shared" si="103"/>
        <v>22-W04</v>
      </c>
      <c r="K3277" s="8" t="s">
        <v>29</v>
      </c>
      <c r="L3277" s="4"/>
      <c r="M3277" s="8" t="s">
        <v>77</v>
      </c>
      <c r="N3277" s="266" t="s">
        <v>368</v>
      </c>
      <c r="O3277" s="266" t="s">
        <v>386</v>
      </c>
      <c r="P3277" s="11" t="s">
        <v>387</v>
      </c>
      <c r="Q3277" s="11" t="s">
        <v>419</v>
      </c>
      <c r="R3277" s="8">
        <v>0</v>
      </c>
      <c r="S3277" s="8">
        <v>0</v>
      </c>
      <c r="T3277" s="206">
        <f>ABS(Table1[[#This Row],[Prod]]-Table1[[#This Row],[Planned]])</f>
        <v>0</v>
      </c>
      <c r="U3277" s="209">
        <f>IF(ABS(Table1[[#This Row],[Prod]]-Table1[[#This Row],[Planned]])&gt;Table1[[#This Row],[Planned]],0,IF(Table1[[#This Row],[Planned]]=0,0,1-ABS(Table1[[#This Row],[Prod]]-Table1[[#This Row],[Planned]])/Table1[[#This Row],[Planned]]))</f>
        <v>0</v>
      </c>
      <c r="V3277" s="8"/>
      <c r="W3277" s="11"/>
      <c r="X3277" s="27">
        <v>0</v>
      </c>
      <c r="Y3277" s="206">
        <f>Table1[[#This Row],[Prod]]</f>
        <v>0</v>
      </c>
      <c r="Z3277" s="206">
        <f>ABS(Table1[[#This Row],[Prod2]]-Table1[[#This Row],[Plan Revised]])</f>
        <v>0</v>
      </c>
      <c r="AA3277" s="209">
        <f>IF(ABS(Table1[[#This Row],[Prod2]]-Table1[[#This Row],[Plan Revised]])&gt;Table1[[#This Row],[Plan Revised]],0,IF(Table1[[#This Row],[Plan Revised]]=0,0,1-ABS(Table1[[#This Row],[Prod2]]-Table1[[#This Row],[Plan Revised]])/Table1[[#This Row],[Plan Revised]]))</f>
        <v>0</v>
      </c>
      <c r="AB3277" s="11"/>
      <c r="AC3277" s="30"/>
      <c r="AD3277"/>
      <c r="AF3277"/>
    </row>
    <row r="3278" spans="1:32">
      <c r="A3278" s="15" t="str">
        <f>IF(Table1[Week]=WeekSel,"Yes","No")</f>
        <v>No</v>
      </c>
      <c r="B3278" s="15" t="str">
        <f>IF((Table1[StartDate]&gt;=Date.GraphMin)*(Table1[StartDate]&lt;=Date.GraphMax)=1,"Yes","No")</f>
        <v>No</v>
      </c>
      <c r="C3278" s="15" t="str">
        <f>IF(OR(Table1[[#This Row],[Site]]="FOOD MILLING",Table1[[#This Row],[Site]]="GODACO"), "No", "Yes")</f>
        <v>Yes</v>
      </c>
      <c r="D3278" s="40">
        <f>MAX(DATE(Table1[Year],1,1),DATE(Table1[Year],1,1)-WEEKDAY(DATE(Table1[Year],1,1),2)+(Table1[WeekNum]-1)*7+1)</f>
        <v>44578</v>
      </c>
      <c r="E3278" s="40">
        <f>MIN(DATE(Table1[Year]+1,1,0),DATE(Table1[Year],1,1)-WEEKDAY(DATE(Table1[Year],1,1),2)+Table1[WeekNum]*7)</f>
        <v>44584</v>
      </c>
      <c r="F3278" s="15">
        <v>2022</v>
      </c>
      <c r="G3278" s="15">
        <f t="shared" si="102"/>
        <v>1</v>
      </c>
      <c r="H3278" s="17">
        <v>4</v>
      </c>
      <c r="I3278" s="207" t="str">
        <f>"W" &amp;Table1[[#This Row],[WeekNum]]</f>
        <v>W4</v>
      </c>
      <c r="J3278" s="20" t="str">
        <f t="shared" si="103"/>
        <v>22-W04</v>
      </c>
      <c r="K3278" s="8" t="s">
        <v>30</v>
      </c>
      <c r="L3278" s="4"/>
      <c r="M3278" s="8" t="s">
        <v>77</v>
      </c>
      <c r="N3278" s="266" t="s">
        <v>368</v>
      </c>
      <c r="O3278" s="266" t="s">
        <v>386</v>
      </c>
      <c r="P3278" s="11" t="s">
        <v>387</v>
      </c>
      <c r="Q3278" s="11" t="s">
        <v>419</v>
      </c>
      <c r="R3278" s="8">
        <v>0</v>
      </c>
      <c r="S3278" s="8">
        <v>0</v>
      </c>
      <c r="T3278" s="206">
        <f>ABS(Table1[[#This Row],[Prod]]-Table1[[#This Row],[Planned]])</f>
        <v>0</v>
      </c>
      <c r="U3278" s="209">
        <f>IF(ABS(Table1[[#This Row],[Prod]]-Table1[[#This Row],[Planned]])&gt;Table1[[#This Row],[Planned]],0,IF(Table1[[#This Row],[Planned]]=0,0,1-ABS(Table1[[#This Row],[Prod]]-Table1[[#This Row],[Planned]])/Table1[[#This Row],[Planned]]))</f>
        <v>0</v>
      </c>
      <c r="V3278" s="8"/>
      <c r="W3278" s="11"/>
      <c r="X3278" s="27">
        <v>0</v>
      </c>
      <c r="Y3278" s="206">
        <f>Table1[[#This Row],[Prod]]</f>
        <v>0</v>
      </c>
      <c r="Z3278" s="206">
        <f>ABS(Table1[[#This Row],[Prod2]]-Table1[[#This Row],[Plan Revised]])</f>
        <v>0</v>
      </c>
      <c r="AA3278" s="209">
        <f>IF(ABS(Table1[[#This Row],[Prod2]]-Table1[[#This Row],[Plan Revised]])&gt;Table1[[#This Row],[Plan Revised]],0,IF(Table1[[#This Row],[Plan Revised]]=0,0,1-ABS(Table1[[#This Row],[Prod2]]-Table1[[#This Row],[Plan Revised]])/Table1[[#This Row],[Plan Revised]]))</f>
        <v>0</v>
      </c>
      <c r="AB3278" s="11"/>
      <c r="AC3278" s="30"/>
      <c r="AD3278"/>
      <c r="AF3278"/>
    </row>
    <row r="3279" spans="1:32">
      <c r="A3279" s="15" t="str">
        <f>IF(Table1[Week]=WeekSel,"Yes","No")</f>
        <v>No</v>
      </c>
      <c r="B3279" s="15" t="str">
        <f>IF((Table1[StartDate]&gt;=Date.GraphMin)*(Table1[StartDate]&lt;=Date.GraphMax)=1,"Yes","No")</f>
        <v>No</v>
      </c>
      <c r="C3279" s="15" t="str">
        <f>IF(OR(Table1[[#This Row],[Site]]="FOOD MILLING",Table1[[#This Row],[Site]]="GODACO"), "No", "Yes")</f>
        <v>Yes</v>
      </c>
      <c r="D3279" s="40">
        <f>MAX(DATE(Table1[Year],1,1),DATE(Table1[Year],1,1)-WEEKDAY(DATE(Table1[Year],1,1),2)+(Table1[WeekNum]-1)*7+1)</f>
        <v>44578</v>
      </c>
      <c r="E3279" s="40">
        <f>MIN(DATE(Table1[Year]+1,1,0),DATE(Table1[Year],1,1)-WEEKDAY(DATE(Table1[Year],1,1),2)+Table1[WeekNum]*7)</f>
        <v>44584</v>
      </c>
      <c r="F3279" s="15">
        <v>2022</v>
      </c>
      <c r="G3279" s="15">
        <f t="shared" si="102"/>
        <v>1</v>
      </c>
      <c r="H3279" s="17">
        <v>4</v>
      </c>
      <c r="I3279" s="207" t="str">
        <f>"W" &amp;Table1[[#This Row],[WeekNum]]</f>
        <v>W4</v>
      </c>
      <c r="J3279" s="20" t="str">
        <f t="shared" si="103"/>
        <v>22-W04</v>
      </c>
      <c r="K3279" s="8" t="s">
        <v>429</v>
      </c>
      <c r="L3279" s="4"/>
      <c r="M3279" s="8" t="s">
        <v>77</v>
      </c>
      <c r="N3279" s="266" t="s">
        <v>368</v>
      </c>
      <c r="O3279" s="266" t="s">
        <v>386</v>
      </c>
      <c r="P3279" s="11" t="s">
        <v>387</v>
      </c>
      <c r="Q3279" s="11" t="s">
        <v>419</v>
      </c>
      <c r="R3279" s="8">
        <v>0</v>
      </c>
      <c r="S3279" s="8">
        <v>0</v>
      </c>
      <c r="T3279" s="206">
        <f>ABS(Table1[[#This Row],[Prod]]-Table1[[#This Row],[Planned]])</f>
        <v>0</v>
      </c>
      <c r="U3279" s="209">
        <f>IF(ABS(Table1[[#This Row],[Prod]]-Table1[[#This Row],[Planned]])&gt;Table1[[#This Row],[Planned]],0,IF(Table1[[#This Row],[Planned]]=0,0,1-ABS(Table1[[#This Row],[Prod]]-Table1[[#This Row],[Planned]])/Table1[[#This Row],[Planned]]))</f>
        <v>0</v>
      </c>
      <c r="V3279" s="8"/>
      <c r="W3279" s="11"/>
      <c r="X3279" s="27">
        <v>0</v>
      </c>
      <c r="Y3279" s="206">
        <f>Table1[[#This Row],[Prod]]</f>
        <v>0</v>
      </c>
      <c r="Z3279" s="206">
        <f>ABS(Table1[[#This Row],[Prod2]]-Table1[[#This Row],[Plan Revised]])</f>
        <v>0</v>
      </c>
      <c r="AA3279" s="209">
        <f>IF(ABS(Table1[[#This Row],[Prod2]]-Table1[[#This Row],[Plan Revised]])&gt;Table1[[#This Row],[Plan Revised]],0,IF(Table1[[#This Row],[Plan Revised]]=0,0,1-ABS(Table1[[#This Row],[Prod2]]-Table1[[#This Row],[Plan Revised]])/Table1[[#This Row],[Plan Revised]]))</f>
        <v>0</v>
      </c>
      <c r="AB3279" s="11"/>
      <c r="AC3279" s="30"/>
      <c r="AD3279"/>
      <c r="AF3279"/>
    </row>
    <row r="3280" spans="1:32">
      <c r="A3280" s="15" t="str">
        <f>IF(Table1[Week]=WeekSel,"Yes","No")</f>
        <v>No</v>
      </c>
      <c r="B3280" s="15" t="str">
        <f>IF((Table1[StartDate]&gt;=Date.GraphMin)*(Table1[StartDate]&lt;=Date.GraphMax)=1,"Yes","No")</f>
        <v>No</v>
      </c>
      <c r="C3280" s="15" t="str">
        <f>IF(OR(Table1[[#This Row],[Site]]="FOOD MILLING",Table1[[#This Row],[Site]]="GODACO"), "No", "Yes")</f>
        <v>Yes</v>
      </c>
      <c r="D3280" s="40">
        <f>MAX(DATE(Table1[Year],1,1),DATE(Table1[Year],1,1)-WEEKDAY(DATE(Table1[Year],1,1),2)+(Table1[WeekNum]-1)*7+1)</f>
        <v>44578</v>
      </c>
      <c r="E3280" s="40">
        <f>MIN(DATE(Table1[Year]+1,1,0),DATE(Table1[Year],1,1)-WEEKDAY(DATE(Table1[Year],1,1),2)+Table1[WeekNum]*7)</f>
        <v>44584</v>
      </c>
      <c r="F3280" s="15">
        <v>2022</v>
      </c>
      <c r="G3280" s="15">
        <f t="shared" si="102"/>
        <v>1</v>
      </c>
      <c r="H3280" s="17">
        <v>4</v>
      </c>
      <c r="I3280" s="207" t="str">
        <f>"W" &amp;Table1[[#This Row],[WeekNum]]</f>
        <v>W4</v>
      </c>
      <c r="J3280" s="20" t="str">
        <f t="shared" si="103"/>
        <v>22-W04</v>
      </c>
      <c r="K3280" s="8" t="s">
        <v>494</v>
      </c>
      <c r="L3280" s="4"/>
      <c r="M3280" s="8" t="s">
        <v>77</v>
      </c>
      <c r="N3280" s="266" t="s">
        <v>368</v>
      </c>
      <c r="O3280" s="266" t="s">
        <v>386</v>
      </c>
      <c r="P3280" s="11" t="s">
        <v>387</v>
      </c>
      <c r="Q3280" s="11" t="s">
        <v>419</v>
      </c>
      <c r="R3280" s="8">
        <v>0</v>
      </c>
      <c r="S3280" s="8">
        <v>0</v>
      </c>
      <c r="T3280" s="206">
        <f>ABS(Table1[[#This Row],[Prod]]-Table1[[#This Row],[Planned]])</f>
        <v>0</v>
      </c>
      <c r="U3280" s="209">
        <f>IF(ABS(Table1[[#This Row],[Prod]]-Table1[[#This Row],[Planned]])&gt;Table1[[#This Row],[Planned]],0,IF(Table1[[#This Row],[Planned]]=0,0,1-ABS(Table1[[#This Row],[Prod]]-Table1[[#This Row],[Planned]])/Table1[[#This Row],[Planned]]))</f>
        <v>0</v>
      </c>
      <c r="V3280" s="8"/>
      <c r="W3280" s="11"/>
      <c r="X3280" s="27">
        <v>0</v>
      </c>
      <c r="Y3280" s="206">
        <f>Table1[[#This Row],[Prod]]</f>
        <v>0</v>
      </c>
      <c r="Z3280" s="206">
        <f>ABS(Table1[[#This Row],[Prod2]]-Table1[[#This Row],[Plan Revised]])</f>
        <v>0</v>
      </c>
      <c r="AA3280" s="209">
        <f>IF(ABS(Table1[[#This Row],[Prod2]]-Table1[[#This Row],[Plan Revised]])&gt;Table1[[#This Row],[Plan Revised]],0,IF(Table1[[#This Row],[Plan Revised]]=0,0,1-ABS(Table1[[#This Row],[Prod2]]-Table1[[#This Row],[Plan Revised]])/Table1[[#This Row],[Plan Revised]]))</f>
        <v>0</v>
      </c>
      <c r="AB3280" s="11"/>
      <c r="AC3280" s="30"/>
      <c r="AD3280"/>
      <c r="AF3280"/>
    </row>
    <row r="3281" spans="1:32">
      <c r="A3281" s="15" t="str">
        <f>IF(Table1[Week]=WeekSel,"Yes","No")</f>
        <v>No</v>
      </c>
      <c r="B3281" s="15" t="str">
        <f>IF((Table1[StartDate]&gt;=Date.GraphMin)*(Table1[StartDate]&lt;=Date.GraphMax)=1,"Yes","No")</f>
        <v>No</v>
      </c>
      <c r="C3281" s="15" t="str">
        <f>IF(OR(Table1[[#This Row],[Site]]="FOOD MILLING",Table1[[#This Row],[Site]]="GODACO"), "No", "Yes")</f>
        <v>Yes</v>
      </c>
      <c r="D3281" s="40">
        <f>MAX(DATE(Table1[Year],1,1),DATE(Table1[Year],1,1)-WEEKDAY(DATE(Table1[Year],1,1),2)+(Table1[WeekNum]-1)*7+1)</f>
        <v>44578</v>
      </c>
      <c r="E3281" s="40">
        <f>MIN(DATE(Table1[Year]+1,1,0),DATE(Table1[Year],1,1)-WEEKDAY(DATE(Table1[Year],1,1),2)+Table1[WeekNum]*7)</f>
        <v>44584</v>
      </c>
      <c r="F3281" s="15">
        <v>2022</v>
      </c>
      <c r="G3281" s="15">
        <f t="shared" si="102"/>
        <v>1</v>
      </c>
      <c r="H3281" s="17">
        <v>4</v>
      </c>
      <c r="I3281" s="207" t="str">
        <f>"W" &amp;Table1[[#This Row],[WeekNum]]</f>
        <v>W4</v>
      </c>
      <c r="J3281" s="20" t="str">
        <f t="shared" si="103"/>
        <v>22-W04</v>
      </c>
      <c r="K3281" s="8" t="s">
        <v>495</v>
      </c>
      <c r="L3281" s="4"/>
      <c r="M3281" s="8" t="s">
        <v>77</v>
      </c>
      <c r="N3281" s="266" t="s">
        <v>368</v>
      </c>
      <c r="O3281" s="266" t="s">
        <v>386</v>
      </c>
      <c r="P3281" s="11" t="s">
        <v>387</v>
      </c>
      <c r="Q3281" s="11" t="s">
        <v>419</v>
      </c>
      <c r="R3281" s="8">
        <v>0</v>
      </c>
      <c r="S3281" s="8">
        <v>0</v>
      </c>
      <c r="T3281" s="206">
        <f>ABS(Table1[[#This Row],[Prod]]-Table1[[#This Row],[Planned]])</f>
        <v>0</v>
      </c>
      <c r="U3281" s="209">
        <f>IF(ABS(Table1[[#This Row],[Prod]]-Table1[[#This Row],[Planned]])&gt;Table1[[#This Row],[Planned]],0,IF(Table1[[#This Row],[Planned]]=0,0,1-ABS(Table1[[#This Row],[Prod]]-Table1[[#This Row],[Planned]])/Table1[[#This Row],[Planned]]))</f>
        <v>0</v>
      </c>
      <c r="V3281" s="8"/>
      <c r="W3281" s="11"/>
      <c r="X3281" s="27">
        <v>0</v>
      </c>
      <c r="Y3281" s="206">
        <f>Table1[[#This Row],[Prod]]</f>
        <v>0</v>
      </c>
      <c r="Z3281" s="206">
        <f>ABS(Table1[[#This Row],[Prod2]]-Table1[[#This Row],[Plan Revised]])</f>
        <v>0</v>
      </c>
      <c r="AA3281" s="209">
        <f>IF(ABS(Table1[[#This Row],[Prod2]]-Table1[[#This Row],[Plan Revised]])&gt;Table1[[#This Row],[Plan Revised]],0,IF(Table1[[#This Row],[Plan Revised]]=0,0,1-ABS(Table1[[#This Row],[Prod2]]-Table1[[#This Row],[Plan Revised]])/Table1[[#This Row],[Plan Revised]]))</f>
        <v>0</v>
      </c>
      <c r="AB3281" s="11"/>
      <c r="AC3281" s="30"/>
      <c r="AD3281"/>
      <c r="AF3281"/>
    </row>
    <row r="3282" spans="1:32">
      <c r="A3282" s="15" t="str">
        <f>IF(Table1[Week]=WeekSel,"Yes","No")</f>
        <v>No</v>
      </c>
      <c r="B3282" s="15" t="str">
        <f>IF((Table1[StartDate]&gt;=Date.GraphMin)*(Table1[StartDate]&lt;=Date.GraphMax)=1,"Yes","No")</f>
        <v>No</v>
      </c>
      <c r="C3282" s="15" t="str">
        <f>IF(OR(Table1[[#This Row],[Site]]="FOOD MILLING",Table1[[#This Row],[Site]]="GODACO"), "No", "Yes")</f>
        <v>Yes</v>
      </c>
      <c r="D3282" s="40">
        <f>MAX(DATE(Table1[Year],1,1),DATE(Table1[Year],1,1)-WEEKDAY(DATE(Table1[Year],1,1),2)+(Table1[WeekNum]-1)*7+1)</f>
        <v>44578</v>
      </c>
      <c r="E3282" s="40">
        <f>MIN(DATE(Table1[Year]+1,1,0),DATE(Table1[Year],1,1)-WEEKDAY(DATE(Table1[Year],1,1),2)+Table1[WeekNum]*7)</f>
        <v>44584</v>
      </c>
      <c r="F3282" s="15">
        <v>2022</v>
      </c>
      <c r="G3282" s="15">
        <f t="shared" si="102"/>
        <v>1</v>
      </c>
      <c r="H3282" s="17">
        <v>4</v>
      </c>
      <c r="I3282" s="207" t="str">
        <f>"W" &amp;Table1[[#This Row],[WeekNum]]</f>
        <v>W4</v>
      </c>
      <c r="J3282" s="20" t="str">
        <f t="shared" si="103"/>
        <v>22-W04</v>
      </c>
      <c r="K3282" s="8" t="s">
        <v>473</v>
      </c>
      <c r="L3282" s="4"/>
      <c r="M3282" s="8" t="s">
        <v>77</v>
      </c>
      <c r="N3282" s="266" t="s">
        <v>368</v>
      </c>
      <c r="O3282" s="266" t="s">
        <v>386</v>
      </c>
      <c r="P3282" s="11" t="s">
        <v>410</v>
      </c>
      <c r="Q3282" s="11" t="s">
        <v>419</v>
      </c>
      <c r="R3282" s="8">
        <v>0</v>
      </c>
      <c r="S3282" s="8">
        <v>0</v>
      </c>
      <c r="T3282" s="206">
        <f>ABS(Table1[[#This Row],[Prod]]-Table1[[#This Row],[Planned]])</f>
        <v>0</v>
      </c>
      <c r="U3282" s="209">
        <f>IF(ABS(Table1[[#This Row],[Prod]]-Table1[[#This Row],[Planned]])&gt;Table1[[#This Row],[Planned]],0,IF(Table1[[#This Row],[Planned]]=0,0,1-ABS(Table1[[#This Row],[Prod]]-Table1[[#This Row],[Planned]])/Table1[[#This Row],[Planned]]))</f>
        <v>0</v>
      </c>
      <c r="V3282" s="8"/>
      <c r="W3282" s="11"/>
      <c r="X3282" s="27">
        <v>0</v>
      </c>
      <c r="Y3282" s="206">
        <f>Table1[[#This Row],[Prod]]</f>
        <v>0</v>
      </c>
      <c r="Z3282" s="206">
        <f>ABS(Table1[[#This Row],[Prod2]]-Table1[[#This Row],[Plan Revised]])</f>
        <v>0</v>
      </c>
      <c r="AA3282" s="209">
        <f>IF(ABS(Table1[[#This Row],[Prod2]]-Table1[[#This Row],[Plan Revised]])&gt;Table1[[#This Row],[Plan Revised]],0,IF(Table1[[#This Row],[Plan Revised]]=0,0,1-ABS(Table1[[#This Row],[Prod2]]-Table1[[#This Row],[Plan Revised]])/Table1[[#This Row],[Plan Revised]]))</f>
        <v>0</v>
      </c>
      <c r="AB3282" s="11"/>
      <c r="AC3282" s="30"/>
      <c r="AD3282"/>
      <c r="AF3282"/>
    </row>
    <row r="3283" spans="1:32">
      <c r="A3283" s="15" t="str">
        <f>IF(Table1[Week]=WeekSel,"Yes","No")</f>
        <v>No</v>
      </c>
      <c r="B3283" s="15" t="str">
        <f>IF((Table1[StartDate]&gt;=Date.GraphMin)*(Table1[StartDate]&lt;=Date.GraphMax)=1,"Yes","No")</f>
        <v>No</v>
      </c>
      <c r="C3283" s="15" t="str">
        <f>IF(OR(Table1[[#This Row],[Site]]="FOOD MILLING",Table1[[#This Row],[Site]]="GODACO"), "No", "Yes")</f>
        <v>Yes</v>
      </c>
      <c r="D3283" s="40">
        <f>MAX(DATE(Table1[Year],1,1),DATE(Table1[Year],1,1)-WEEKDAY(DATE(Table1[Year],1,1),2)+(Table1[WeekNum]-1)*7+1)</f>
        <v>44578</v>
      </c>
      <c r="E3283" s="40">
        <f>MIN(DATE(Table1[Year]+1,1,0),DATE(Table1[Year],1,1)-WEEKDAY(DATE(Table1[Year],1,1),2)+Table1[WeekNum]*7)</f>
        <v>44584</v>
      </c>
      <c r="F3283" s="15">
        <v>2022</v>
      </c>
      <c r="G3283" s="15">
        <f t="shared" si="102"/>
        <v>1</v>
      </c>
      <c r="H3283" s="17">
        <v>4</v>
      </c>
      <c r="I3283" s="207" t="str">
        <f>"W" &amp;Table1[[#This Row],[WeekNum]]</f>
        <v>W4</v>
      </c>
      <c r="J3283" s="20" t="str">
        <f t="shared" si="103"/>
        <v>22-W04</v>
      </c>
      <c r="K3283" s="8" t="s">
        <v>474</v>
      </c>
      <c r="L3283" s="4"/>
      <c r="M3283" s="8" t="s">
        <v>77</v>
      </c>
      <c r="N3283" s="266" t="s">
        <v>368</v>
      </c>
      <c r="O3283" s="266" t="s">
        <v>386</v>
      </c>
      <c r="P3283" s="11" t="s">
        <v>410</v>
      </c>
      <c r="Q3283" s="11" t="s">
        <v>419</v>
      </c>
      <c r="R3283" s="8">
        <v>0</v>
      </c>
      <c r="S3283" s="8">
        <v>0</v>
      </c>
      <c r="T3283" s="206">
        <f>ABS(Table1[[#This Row],[Prod]]-Table1[[#This Row],[Planned]])</f>
        <v>0</v>
      </c>
      <c r="U3283" s="209">
        <f>IF(ABS(Table1[[#This Row],[Prod]]-Table1[[#This Row],[Planned]])&gt;Table1[[#This Row],[Planned]],0,IF(Table1[[#This Row],[Planned]]=0,0,1-ABS(Table1[[#This Row],[Prod]]-Table1[[#This Row],[Planned]])/Table1[[#This Row],[Planned]]))</f>
        <v>0</v>
      </c>
      <c r="V3283" s="8"/>
      <c r="W3283" s="11"/>
      <c r="X3283" s="27">
        <v>0</v>
      </c>
      <c r="Y3283" s="206">
        <f>Table1[[#This Row],[Prod]]</f>
        <v>0</v>
      </c>
      <c r="Z3283" s="206">
        <f>ABS(Table1[[#This Row],[Prod2]]-Table1[[#This Row],[Plan Revised]])</f>
        <v>0</v>
      </c>
      <c r="AA3283" s="209">
        <f>IF(ABS(Table1[[#This Row],[Prod2]]-Table1[[#This Row],[Plan Revised]])&gt;Table1[[#This Row],[Plan Revised]],0,IF(Table1[[#This Row],[Plan Revised]]=0,0,1-ABS(Table1[[#This Row],[Prod2]]-Table1[[#This Row],[Plan Revised]])/Table1[[#This Row],[Plan Revised]]))</f>
        <v>0</v>
      </c>
      <c r="AB3283" s="11"/>
      <c r="AC3283" s="30"/>
      <c r="AD3283"/>
      <c r="AF3283"/>
    </row>
    <row r="3284" spans="1:32">
      <c r="A3284" s="15" t="str">
        <f>IF(Table1[Week]=WeekSel,"Yes","No")</f>
        <v>No</v>
      </c>
      <c r="B3284" s="15" t="str">
        <f>IF((Table1[StartDate]&gt;=Date.GraphMin)*(Table1[StartDate]&lt;=Date.GraphMax)=1,"Yes","No")</f>
        <v>No</v>
      </c>
      <c r="C3284" s="15" t="str">
        <f>IF(OR(Table1[[#This Row],[Site]]="FOOD MILLING",Table1[[#This Row],[Site]]="GODACO"), "No", "Yes")</f>
        <v>Yes</v>
      </c>
      <c r="D3284" s="40">
        <f>MAX(DATE(Table1[Year],1,1),DATE(Table1[Year],1,1)-WEEKDAY(DATE(Table1[Year],1,1),2)+(Table1[WeekNum]-1)*7+1)</f>
        <v>44578</v>
      </c>
      <c r="E3284" s="40">
        <f>MIN(DATE(Table1[Year]+1,1,0),DATE(Table1[Year],1,1)-WEEKDAY(DATE(Table1[Year],1,1),2)+Table1[WeekNum]*7)</f>
        <v>44584</v>
      </c>
      <c r="F3284" s="15">
        <v>2022</v>
      </c>
      <c r="G3284" s="15">
        <f t="shared" si="102"/>
        <v>1</v>
      </c>
      <c r="H3284" s="17">
        <v>4</v>
      </c>
      <c r="I3284" s="207" t="str">
        <f>"W" &amp;Table1[[#This Row],[WeekNum]]</f>
        <v>W4</v>
      </c>
      <c r="J3284" s="20" t="str">
        <f t="shared" si="103"/>
        <v>22-W04</v>
      </c>
      <c r="K3284" s="8" t="s">
        <v>430</v>
      </c>
      <c r="L3284" s="4"/>
      <c r="M3284" s="8" t="s">
        <v>77</v>
      </c>
      <c r="N3284" s="266" t="s">
        <v>368</v>
      </c>
      <c r="O3284" s="266" t="s">
        <v>386</v>
      </c>
      <c r="P3284" s="11" t="s">
        <v>387</v>
      </c>
      <c r="Q3284" s="11" t="s">
        <v>419</v>
      </c>
      <c r="R3284" s="8">
        <v>0</v>
      </c>
      <c r="S3284" s="8">
        <v>0</v>
      </c>
      <c r="T3284" s="206">
        <f>ABS(Table1[[#This Row],[Prod]]-Table1[[#This Row],[Planned]])</f>
        <v>0</v>
      </c>
      <c r="U3284" s="209">
        <f>IF(ABS(Table1[[#This Row],[Prod]]-Table1[[#This Row],[Planned]])&gt;Table1[[#This Row],[Planned]],0,IF(Table1[[#This Row],[Planned]]=0,0,1-ABS(Table1[[#This Row],[Prod]]-Table1[[#This Row],[Planned]])/Table1[[#This Row],[Planned]]))</f>
        <v>0</v>
      </c>
      <c r="V3284" s="8"/>
      <c r="W3284" s="11"/>
      <c r="X3284" s="27">
        <v>0</v>
      </c>
      <c r="Y3284" s="206">
        <f>Table1[[#This Row],[Prod]]</f>
        <v>0</v>
      </c>
      <c r="Z3284" s="206">
        <f>ABS(Table1[[#This Row],[Prod2]]-Table1[[#This Row],[Plan Revised]])</f>
        <v>0</v>
      </c>
      <c r="AA3284" s="209">
        <f>IF(ABS(Table1[[#This Row],[Prod2]]-Table1[[#This Row],[Plan Revised]])&gt;Table1[[#This Row],[Plan Revised]],0,IF(Table1[[#This Row],[Plan Revised]]=0,0,1-ABS(Table1[[#This Row],[Prod2]]-Table1[[#This Row],[Plan Revised]])/Table1[[#This Row],[Plan Revised]]))</f>
        <v>0</v>
      </c>
      <c r="AB3284" s="11"/>
      <c r="AC3284" s="30"/>
      <c r="AD3284"/>
      <c r="AF3284"/>
    </row>
    <row r="3285" spans="1:32">
      <c r="A3285" s="15" t="str">
        <f>IF(Table1[Week]=WeekSel,"Yes","No")</f>
        <v>No</v>
      </c>
      <c r="B3285" s="15" t="str">
        <f>IF((Table1[StartDate]&gt;=Date.GraphMin)*(Table1[StartDate]&lt;=Date.GraphMax)=1,"Yes","No")</f>
        <v>No</v>
      </c>
      <c r="C3285" s="15" t="str">
        <f>IF(OR(Table1[[#This Row],[Site]]="FOOD MILLING",Table1[[#This Row],[Site]]="GODACO"), "No", "Yes")</f>
        <v>Yes</v>
      </c>
      <c r="D3285" s="40">
        <f>MAX(DATE(Table1[Year],1,1),DATE(Table1[Year],1,1)-WEEKDAY(DATE(Table1[Year],1,1),2)+(Table1[WeekNum]-1)*7+1)</f>
        <v>44578</v>
      </c>
      <c r="E3285" s="40">
        <f>MIN(DATE(Table1[Year]+1,1,0),DATE(Table1[Year],1,1)-WEEKDAY(DATE(Table1[Year],1,1),2)+Table1[WeekNum]*7)</f>
        <v>44584</v>
      </c>
      <c r="F3285" s="15">
        <v>2022</v>
      </c>
      <c r="G3285" s="15">
        <f t="shared" si="102"/>
        <v>1</v>
      </c>
      <c r="H3285" s="17">
        <v>4</v>
      </c>
      <c r="I3285" s="207" t="str">
        <f>"W" &amp;Table1[[#This Row],[WeekNum]]</f>
        <v>W4</v>
      </c>
      <c r="J3285" s="20" t="str">
        <f t="shared" si="103"/>
        <v>22-W04</v>
      </c>
      <c r="K3285" s="8" t="s">
        <v>431</v>
      </c>
      <c r="L3285" s="4"/>
      <c r="M3285" s="8" t="s">
        <v>77</v>
      </c>
      <c r="N3285" s="266" t="s">
        <v>368</v>
      </c>
      <c r="O3285" s="266" t="s">
        <v>386</v>
      </c>
      <c r="P3285" s="11" t="s">
        <v>387</v>
      </c>
      <c r="Q3285" s="11" t="s">
        <v>419</v>
      </c>
      <c r="R3285" s="8">
        <v>1200</v>
      </c>
      <c r="S3285" s="8">
        <v>1200</v>
      </c>
      <c r="T3285" s="206">
        <f>ABS(Table1[[#This Row],[Prod]]-Table1[[#This Row],[Planned]])</f>
        <v>0</v>
      </c>
      <c r="U3285" s="209">
        <f>IF(ABS(Table1[[#This Row],[Prod]]-Table1[[#This Row],[Planned]])&gt;Table1[[#This Row],[Planned]],0,IF(Table1[[#This Row],[Planned]]=0,0,1-ABS(Table1[[#This Row],[Prod]]-Table1[[#This Row],[Planned]])/Table1[[#This Row],[Planned]]))</f>
        <v>1</v>
      </c>
      <c r="V3285" s="8"/>
      <c r="W3285" s="11"/>
      <c r="X3285" s="27">
        <v>1200</v>
      </c>
      <c r="Y3285" s="206">
        <f>Table1[[#This Row],[Prod]]</f>
        <v>1200</v>
      </c>
      <c r="Z3285" s="206">
        <f>ABS(Table1[[#This Row],[Prod2]]-Table1[[#This Row],[Plan Revised]])</f>
        <v>0</v>
      </c>
      <c r="AA3285" s="209">
        <f>IF(ABS(Table1[[#This Row],[Prod2]]-Table1[[#This Row],[Plan Revised]])&gt;Table1[[#This Row],[Plan Revised]],0,IF(Table1[[#This Row],[Plan Revised]]=0,0,1-ABS(Table1[[#This Row],[Prod2]]-Table1[[#This Row],[Plan Revised]])/Table1[[#This Row],[Plan Revised]]))</f>
        <v>1</v>
      </c>
      <c r="AB3285" s="11"/>
      <c r="AC3285" s="30"/>
      <c r="AD3285"/>
      <c r="AF3285"/>
    </row>
    <row r="3286" spans="1:32">
      <c r="A3286" s="15" t="str">
        <f>IF(Table1[Week]=WeekSel,"Yes","No")</f>
        <v>No</v>
      </c>
      <c r="B3286" s="15" t="str">
        <f>IF((Table1[StartDate]&gt;=Date.GraphMin)*(Table1[StartDate]&lt;=Date.GraphMax)=1,"Yes","No")</f>
        <v>No</v>
      </c>
      <c r="C3286" s="15" t="str">
        <f>IF(OR(Table1[[#This Row],[Site]]="FOOD MILLING",Table1[[#This Row],[Site]]="GODACO"), "No", "Yes")</f>
        <v>Yes</v>
      </c>
      <c r="D3286" s="40">
        <f>MAX(DATE(Table1[Year],1,1),DATE(Table1[Year],1,1)-WEEKDAY(DATE(Table1[Year],1,1),2)+(Table1[WeekNum]-1)*7+1)</f>
        <v>44578</v>
      </c>
      <c r="E3286" s="40">
        <f>MIN(DATE(Table1[Year]+1,1,0),DATE(Table1[Year],1,1)-WEEKDAY(DATE(Table1[Year],1,1),2)+Table1[WeekNum]*7)</f>
        <v>44584</v>
      </c>
      <c r="F3286" s="15">
        <v>2022</v>
      </c>
      <c r="G3286" s="15">
        <f t="shared" si="102"/>
        <v>1</v>
      </c>
      <c r="H3286" s="17">
        <v>4</v>
      </c>
      <c r="I3286" s="207" t="str">
        <f>"W" &amp;Table1[[#This Row],[WeekNum]]</f>
        <v>W4</v>
      </c>
      <c r="J3286" s="20" t="str">
        <f t="shared" si="103"/>
        <v>22-W04</v>
      </c>
      <c r="K3286" s="8" t="s">
        <v>432</v>
      </c>
      <c r="L3286" s="4"/>
      <c r="M3286" s="8" t="s">
        <v>77</v>
      </c>
      <c r="N3286" s="266" t="s">
        <v>368</v>
      </c>
      <c r="O3286" s="266" t="s">
        <v>386</v>
      </c>
      <c r="P3286" s="11" t="s">
        <v>387</v>
      </c>
      <c r="Q3286" s="11" t="s">
        <v>419</v>
      </c>
      <c r="R3286" s="8">
        <v>0</v>
      </c>
      <c r="S3286" s="8">
        <v>0</v>
      </c>
      <c r="T3286" s="206">
        <f>ABS(Table1[[#This Row],[Prod]]-Table1[[#This Row],[Planned]])</f>
        <v>0</v>
      </c>
      <c r="U3286" s="209">
        <f>IF(ABS(Table1[[#This Row],[Prod]]-Table1[[#This Row],[Planned]])&gt;Table1[[#This Row],[Planned]],0,IF(Table1[[#This Row],[Planned]]=0,0,1-ABS(Table1[[#This Row],[Prod]]-Table1[[#This Row],[Planned]])/Table1[[#This Row],[Planned]]))</f>
        <v>0</v>
      </c>
      <c r="V3286" s="8"/>
      <c r="W3286" s="11"/>
      <c r="X3286" s="27">
        <v>0</v>
      </c>
      <c r="Y3286" s="206">
        <f>Table1[[#This Row],[Prod]]</f>
        <v>0</v>
      </c>
      <c r="Z3286" s="206">
        <f>ABS(Table1[[#This Row],[Prod2]]-Table1[[#This Row],[Plan Revised]])</f>
        <v>0</v>
      </c>
      <c r="AA3286" s="209">
        <f>IF(ABS(Table1[[#This Row],[Prod2]]-Table1[[#This Row],[Plan Revised]])&gt;Table1[[#This Row],[Plan Revised]],0,IF(Table1[[#This Row],[Plan Revised]]=0,0,1-ABS(Table1[[#This Row],[Prod2]]-Table1[[#This Row],[Plan Revised]])/Table1[[#This Row],[Plan Revised]]))</f>
        <v>0</v>
      </c>
      <c r="AB3286" s="11"/>
      <c r="AC3286" s="30"/>
      <c r="AD3286"/>
      <c r="AF3286"/>
    </row>
    <row r="3287" spans="1:32">
      <c r="A3287" s="15" t="str">
        <f>IF(Table1[Week]=WeekSel,"Yes","No")</f>
        <v>No</v>
      </c>
      <c r="B3287" s="15" t="str">
        <f>IF((Table1[StartDate]&gt;=Date.GraphMin)*(Table1[StartDate]&lt;=Date.GraphMax)=1,"Yes","No")</f>
        <v>No</v>
      </c>
      <c r="C3287" s="15" t="str">
        <f>IF(OR(Table1[[#This Row],[Site]]="FOOD MILLING",Table1[[#This Row],[Site]]="GODACO"), "No", "Yes")</f>
        <v>Yes</v>
      </c>
      <c r="D3287" s="40">
        <f>MAX(DATE(Table1[Year],1,1),DATE(Table1[Year],1,1)-WEEKDAY(DATE(Table1[Year],1,1),2)+(Table1[WeekNum]-1)*7+1)</f>
        <v>44578</v>
      </c>
      <c r="E3287" s="40">
        <f>MIN(DATE(Table1[Year]+1,1,0),DATE(Table1[Year],1,1)-WEEKDAY(DATE(Table1[Year],1,1),2)+Table1[WeekNum]*7)</f>
        <v>44584</v>
      </c>
      <c r="F3287" s="15">
        <v>2022</v>
      </c>
      <c r="G3287" s="15">
        <f t="shared" si="102"/>
        <v>1</v>
      </c>
      <c r="H3287" s="17">
        <v>4</v>
      </c>
      <c r="I3287" s="207" t="str">
        <f>"W" &amp;Table1[[#This Row],[WeekNum]]</f>
        <v>W4</v>
      </c>
      <c r="J3287" s="20" t="str">
        <f t="shared" si="103"/>
        <v>22-W04</v>
      </c>
      <c r="K3287" s="8" t="s">
        <v>434</v>
      </c>
      <c r="L3287" s="4"/>
      <c r="M3287" s="8" t="s">
        <v>77</v>
      </c>
      <c r="N3287" s="266" t="s">
        <v>368</v>
      </c>
      <c r="O3287" s="266" t="s">
        <v>386</v>
      </c>
      <c r="P3287" s="11" t="s">
        <v>387</v>
      </c>
      <c r="Q3287" s="11" t="s">
        <v>419</v>
      </c>
      <c r="R3287" s="8">
        <v>0</v>
      </c>
      <c r="S3287" s="8">
        <v>0</v>
      </c>
      <c r="T3287" s="206">
        <f>ABS(Table1[[#This Row],[Prod]]-Table1[[#This Row],[Planned]])</f>
        <v>0</v>
      </c>
      <c r="U3287" s="209">
        <f>IF(ABS(Table1[[#This Row],[Prod]]-Table1[[#This Row],[Planned]])&gt;Table1[[#This Row],[Planned]],0,IF(Table1[[#This Row],[Planned]]=0,0,1-ABS(Table1[[#This Row],[Prod]]-Table1[[#This Row],[Planned]])/Table1[[#This Row],[Planned]]))</f>
        <v>0</v>
      </c>
      <c r="V3287" s="8"/>
      <c r="W3287" s="11"/>
      <c r="X3287" s="27">
        <v>0</v>
      </c>
      <c r="Y3287" s="206">
        <f>Table1[[#This Row],[Prod]]</f>
        <v>0</v>
      </c>
      <c r="Z3287" s="206">
        <f>ABS(Table1[[#This Row],[Prod2]]-Table1[[#This Row],[Plan Revised]])</f>
        <v>0</v>
      </c>
      <c r="AA3287" s="209">
        <f>IF(ABS(Table1[[#This Row],[Prod2]]-Table1[[#This Row],[Plan Revised]])&gt;Table1[[#This Row],[Plan Revised]],0,IF(Table1[[#This Row],[Plan Revised]]=0,0,1-ABS(Table1[[#This Row],[Prod2]]-Table1[[#This Row],[Plan Revised]])/Table1[[#This Row],[Plan Revised]]))</f>
        <v>0</v>
      </c>
      <c r="AB3287" s="11"/>
      <c r="AC3287" s="30"/>
      <c r="AD3287"/>
      <c r="AF3287"/>
    </row>
    <row r="3288" spans="1:32">
      <c r="A3288" s="15" t="str">
        <f>IF(Table1[Week]=WeekSel,"Yes","No")</f>
        <v>No</v>
      </c>
      <c r="B3288" s="15" t="str">
        <f>IF((Table1[StartDate]&gt;=Date.GraphMin)*(Table1[StartDate]&lt;=Date.GraphMax)=1,"Yes","No")</f>
        <v>No</v>
      </c>
      <c r="C3288" s="15" t="str">
        <f>IF(OR(Table1[[#This Row],[Site]]="FOOD MILLING",Table1[[#This Row],[Site]]="GODACO"), "No", "Yes")</f>
        <v>Yes</v>
      </c>
      <c r="D3288" s="40">
        <f>MAX(DATE(Table1[Year],1,1),DATE(Table1[Year],1,1)-WEEKDAY(DATE(Table1[Year],1,1),2)+(Table1[WeekNum]-1)*7+1)</f>
        <v>44578</v>
      </c>
      <c r="E3288" s="40">
        <f>MIN(DATE(Table1[Year]+1,1,0),DATE(Table1[Year],1,1)-WEEKDAY(DATE(Table1[Year],1,1),2)+Table1[WeekNum]*7)</f>
        <v>44584</v>
      </c>
      <c r="F3288" s="15">
        <v>2022</v>
      </c>
      <c r="G3288" s="15">
        <f t="shared" si="102"/>
        <v>1</v>
      </c>
      <c r="H3288" s="17">
        <v>4</v>
      </c>
      <c r="I3288" s="207" t="str">
        <f>"W" &amp;Table1[[#This Row],[WeekNum]]</f>
        <v>W4</v>
      </c>
      <c r="J3288" s="20" t="str">
        <f t="shared" si="103"/>
        <v>22-W04</v>
      </c>
      <c r="K3288" s="8" t="s">
        <v>433</v>
      </c>
      <c r="L3288" s="4"/>
      <c r="M3288" s="8" t="s">
        <v>77</v>
      </c>
      <c r="N3288" s="266" t="s">
        <v>368</v>
      </c>
      <c r="O3288" s="266" t="s">
        <v>386</v>
      </c>
      <c r="P3288" s="11" t="s">
        <v>387</v>
      </c>
      <c r="Q3288" s="11" t="s">
        <v>419</v>
      </c>
      <c r="R3288" s="8">
        <v>0</v>
      </c>
      <c r="S3288" s="8">
        <v>0</v>
      </c>
      <c r="T3288" s="206">
        <f>ABS(Table1[[#This Row],[Prod]]-Table1[[#This Row],[Planned]])</f>
        <v>0</v>
      </c>
      <c r="U3288" s="209">
        <f>IF(ABS(Table1[[#This Row],[Prod]]-Table1[[#This Row],[Planned]])&gt;Table1[[#This Row],[Planned]],0,IF(Table1[[#This Row],[Planned]]=0,0,1-ABS(Table1[[#This Row],[Prod]]-Table1[[#This Row],[Planned]])/Table1[[#This Row],[Planned]]))</f>
        <v>0</v>
      </c>
      <c r="V3288" s="8"/>
      <c r="W3288" s="11"/>
      <c r="X3288" s="27">
        <v>0</v>
      </c>
      <c r="Y3288" s="206">
        <f>Table1[[#This Row],[Prod]]</f>
        <v>0</v>
      </c>
      <c r="Z3288" s="206">
        <f>ABS(Table1[[#This Row],[Prod2]]-Table1[[#This Row],[Plan Revised]])</f>
        <v>0</v>
      </c>
      <c r="AA3288" s="209">
        <f>IF(ABS(Table1[[#This Row],[Prod2]]-Table1[[#This Row],[Plan Revised]])&gt;Table1[[#This Row],[Plan Revised]],0,IF(Table1[[#This Row],[Plan Revised]]=0,0,1-ABS(Table1[[#This Row],[Prod2]]-Table1[[#This Row],[Plan Revised]])/Table1[[#This Row],[Plan Revised]]))</f>
        <v>0</v>
      </c>
      <c r="AB3288" s="11"/>
      <c r="AC3288" s="30"/>
      <c r="AD3288"/>
      <c r="AF3288"/>
    </row>
    <row r="3289" spans="1:32">
      <c r="A3289" s="15" t="str">
        <f>IF(Table1[Week]=WeekSel,"Yes","No")</f>
        <v>No</v>
      </c>
      <c r="B3289" s="15" t="str">
        <f>IF((Table1[StartDate]&gt;=Date.GraphMin)*(Table1[StartDate]&lt;=Date.GraphMax)=1,"Yes","No")</f>
        <v>No</v>
      </c>
      <c r="C3289" s="15" t="str">
        <f>IF(OR(Table1[[#This Row],[Site]]="FOOD MILLING",Table1[[#This Row],[Site]]="GODACO"), "No", "Yes")</f>
        <v>Yes</v>
      </c>
      <c r="D3289" s="40">
        <f>MAX(DATE(Table1[Year],1,1),DATE(Table1[Year],1,1)-WEEKDAY(DATE(Table1[Year],1,1),2)+(Table1[WeekNum]-1)*7+1)</f>
        <v>44578</v>
      </c>
      <c r="E3289" s="40">
        <f>MIN(DATE(Table1[Year]+1,1,0),DATE(Table1[Year],1,1)-WEEKDAY(DATE(Table1[Year],1,1),2)+Table1[WeekNum]*7)</f>
        <v>44584</v>
      </c>
      <c r="F3289" s="15">
        <v>2022</v>
      </c>
      <c r="G3289" s="15">
        <f t="shared" si="102"/>
        <v>1</v>
      </c>
      <c r="H3289" s="17">
        <v>4</v>
      </c>
      <c r="I3289" s="207" t="str">
        <f>"W" &amp;Table1[[#This Row],[WeekNum]]</f>
        <v>W4</v>
      </c>
      <c r="J3289" s="20" t="str">
        <f t="shared" si="103"/>
        <v>22-W04</v>
      </c>
      <c r="K3289" s="8" t="s">
        <v>498</v>
      </c>
      <c r="L3289" s="4"/>
      <c r="M3289" s="8" t="s">
        <v>72</v>
      </c>
      <c r="N3289" s="4" t="s">
        <v>44</v>
      </c>
      <c r="O3289" s="266" t="s">
        <v>389</v>
      </c>
      <c r="P3289" s="11" t="s">
        <v>390</v>
      </c>
      <c r="Q3289" s="11" t="s">
        <v>421</v>
      </c>
      <c r="R3289" s="8">
        <v>465</v>
      </c>
      <c r="S3289" s="8">
        <v>465</v>
      </c>
      <c r="T3289" s="206">
        <f>ABS(Table1[[#This Row],[Prod]]-Table1[[#This Row],[Planned]])</f>
        <v>0</v>
      </c>
      <c r="U3289" s="209">
        <f>IF(ABS(Table1[[#This Row],[Prod]]-Table1[[#This Row],[Planned]])&gt;Table1[[#This Row],[Planned]],0,IF(Table1[[#This Row],[Planned]]=0,0,1-ABS(Table1[[#This Row],[Prod]]-Table1[[#This Row],[Planned]])/Table1[[#This Row],[Planned]]))</f>
        <v>1</v>
      </c>
      <c r="V3289" s="8"/>
      <c r="W3289" s="11"/>
      <c r="X3289" s="27">
        <v>465</v>
      </c>
      <c r="Y3289" s="206">
        <f>Table1[[#This Row],[Prod]]</f>
        <v>465</v>
      </c>
      <c r="Z3289" s="206">
        <f>ABS(Table1[[#This Row],[Prod2]]-Table1[[#This Row],[Plan Revised]])</f>
        <v>0</v>
      </c>
      <c r="AA3289" s="209">
        <f>IF(ABS(Table1[[#This Row],[Prod2]]-Table1[[#This Row],[Plan Revised]])&gt;Table1[[#This Row],[Plan Revised]],0,IF(Table1[[#This Row],[Plan Revised]]=0,0,1-ABS(Table1[[#This Row],[Prod2]]-Table1[[#This Row],[Plan Revised]])/Table1[[#This Row],[Plan Revised]]))</f>
        <v>1</v>
      </c>
      <c r="AB3289" s="11"/>
      <c r="AC3289" s="30"/>
      <c r="AD3289"/>
      <c r="AF3289"/>
    </row>
    <row r="3290" spans="1:32">
      <c r="A3290" s="15" t="str">
        <f>IF(Table1[Week]=WeekSel,"Yes","No")</f>
        <v>No</v>
      </c>
      <c r="B3290" s="15" t="str">
        <f>IF((Table1[StartDate]&gt;=Date.GraphMin)*(Table1[StartDate]&lt;=Date.GraphMax)=1,"Yes","No")</f>
        <v>No</v>
      </c>
      <c r="C3290" s="15" t="str">
        <f>IF(OR(Table1[[#This Row],[Site]]="FOOD MILLING",Table1[[#This Row],[Site]]="GODACO"), "No", "Yes")</f>
        <v>Yes</v>
      </c>
      <c r="D3290" s="40">
        <f>MAX(DATE(Table1[Year],1,1),DATE(Table1[Year],1,1)-WEEKDAY(DATE(Table1[Year],1,1),2)+(Table1[WeekNum]-1)*7+1)</f>
        <v>44578</v>
      </c>
      <c r="E3290" s="40">
        <f>MIN(DATE(Table1[Year]+1,1,0),DATE(Table1[Year],1,1)-WEEKDAY(DATE(Table1[Year],1,1),2)+Table1[WeekNum]*7)</f>
        <v>44584</v>
      </c>
      <c r="F3290" s="15">
        <v>2022</v>
      </c>
      <c r="G3290" s="15">
        <f t="shared" si="102"/>
        <v>1</v>
      </c>
      <c r="H3290" s="17">
        <v>4</v>
      </c>
      <c r="I3290" s="207" t="str">
        <f>"W" &amp;Table1[[#This Row],[WeekNum]]</f>
        <v>W4</v>
      </c>
      <c r="J3290" s="20" t="str">
        <f t="shared" si="103"/>
        <v>22-W04</v>
      </c>
      <c r="K3290" s="8" t="s">
        <v>684</v>
      </c>
      <c r="L3290" s="4"/>
      <c r="M3290" s="8" t="s">
        <v>72</v>
      </c>
      <c r="N3290" s="4" t="s">
        <v>44</v>
      </c>
      <c r="O3290" s="266" t="s">
        <v>391</v>
      </c>
      <c r="P3290" s="11" t="s">
        <v>392</v>
      </c>
      <c r="Q3290" s="11" t="s">
        <v>421</v>
      </c>
      <c r="R3290" s="8">
        <v>1500</v>
      </c>
      <c r="S3290" s="8">
        <v>0</v>
      </c>
      <c r="T3290" s="206">
        <f>ABS(Table1[[#This Row],[Prod]]-Table1[[#This Row],[Planned]])</f>
        <v>1500</v>
      </c>
      <c r="U3290" s="209">
        <f>IF(ABS(Table1[[#This Row],[Prod]]-Table1[[#This Row],[Planned]])&gt;Table1[[#This Row],[Planned]],0,IF(Table1[[#This Row],[Planned]]=0,0,1-ABS(Table1[[#This Row],[Prod]]-Table1[[#This Row],[Planned]])/Table1[[#This Row],[Planned]]))</f>
        <v>0</v>
      </c>
      <c r="V3290" s="8"/>
      <c r="W3290" s="11"/>
      <c r="X3290" s="27">
        <v>0</v>
      </c>
      <c r="Y3290" s="206">
        <f>Table1[[#This Row],[Prod]]</f>
        <v>0</v>
      </c>
      <c r="Z3290" s="206">
        <f>ABS(Table1[[#This Row],[Prod2]]-Table1[[#This Row],[Plan Revised]])</f>
        <v>0</v>
      </c>
      <c r="AA3290" s="209">
        <f>IF(ABS(Table1[[#This Row],[Prod2]]-Table1[[#This Row],[Plan Revised]])&gt;Table1[[#This Row],[Plan Revised]],0,IF(Table1[[#This Row],[Plan Revised]]=0,0,1-ABS(Table1[[#This Row],[Prod2]]-Table1[[#This Row],[Plan Revised]])/Table1[[#This Row],[Plan Revised]]))</f>
        <v>0</v>
      </c>
      <c r="AB3290" s="11"/>
      <c r="AC3290" s="30"/>
      <c r="AD3290"/>
      <c r="AF3290"/>
    </row>
    <row r="3291" spans="1:32">
      <c r="A3291" s="15" t="str">
        <f>IF(Table1[Week]=WeekSel,"Yes","No")</f>
        <v>No</v>
      </c>
      <c r="B3291" s="15" t="str">
        <f>IF((Table1[StartDate]&gt;=Date.GraphMin)*(Table1[StartDate]&lt;=Date.GraphMax)=1,"Yes","No")</f>
        <v>No</v>
      </c>
      <c r="C3291" s="15" t="str">
        <f>IF(OR(Table1[[#This Row],[Site]]="FOOD MILLING",Table1[[#This Row],[Site]]="GODACO"), "No", "Yes")</f>
        <v>Yes</v>
      </c>
      <c r="D3291" s="40">
        <f>MAX(DATE(Table1[Year],1,1),DATE(Table1[Year],1,1)-WEEKDAY(DATE(Table1[Year],1,1),2)+(Table1[WeekNum]-1)*7+1)</f>
        <v>44578</v>
      </c>
      <c r="E3291" s="40">
        <f>MIN(DATE(Table1[Year]+1,1,0),DATE(Table1[Year],1,1)-WEEKDAY(DATE(Table1[Year],1,1),2)+Table1[WeekNum]*7)</f>
        <v>44584</v>
      </c>
      <c r="F3291" s="15">
        <v>2022</v>
      </c>
      <c r="G3291" s="15">
        <f t="shared" si="102"/>
        <v>1</v>
      </c>
      <c r="H3291" s="17">
        <v>4</v>
      </c>
      <c r="I3291" s="207" t="str">
        <f>"W" &amp;Table1[[#This Row],[WeekNum]]</f>
        <v>W4</v>
      </c>
      <c r="J3291" s="20" t="str">
        <f t="shared" si="103"/>
        <v>22-W04</v>
      </c>
      <c r="K3291" s="8" t="s">
        <v>647</v>
      </c>
      <c r="L3291" s="4"/>
      <c r="M3291" s="3" t="s">
        <v>72</v>
      </c>
      <c r="N3291" s="4" t="s">
        <v>44</v>
      </c>
      <c r="O3291" s="266" t="s">
        <v>391</v>
      </c>
      <c r="P3291" s="11" t="s">
        <v>378</v>
      </c>
      <c r="Q3291" s="11" t="s">
        <v>421</v>
      </c>
      <c r="R3291" s="8">
        <v>3000</v>
      </c>
      <c r="S3291" s="8">
        <v>2000</v>
      </c>
      <c r="T3291" s="206">
        <f>ABS(Table1[[#This Row],[Prod]]-Table1[[#This Row],[Planned]])</f>
        <v>1000</v>
      </c>
      <c r="U3291" s="209">
        <f>IF(ABS(Table1[[#This Row],[Prod]]-Table1[[#This Row],[Planned]])&gt;Table1[[#This Row],[Planned]],0,IF(Table1[[#This Row],[Planned]]=0,0,1-ABS(Table1[[#This Row],[Prod]]-Table1[[#This Row],[Planned]])/Table1[[#This Row],[Planned]]))</f>
        <v>0.66666666666666674</v>
      </c>
      <c r="V3291" s="8"/>
      <c r="W3291" s="11"/>
      <c r="X3291" s="27">
        <v>2000</v>
      </c>
      <c r="Y3291" s="206">
        <f>Table1[[#This Row],[Prod]]</f>
        <v>2000</v>
      </c>
      <c r="Z3291" s="206">
        <f>ABS(Table1[[#This Row],[Prod2]]-Table1[[#This Row],[Plan Revised]])</f>
        <v>0</v>
      </c>
      <c r="AA3291" s="209">
        <f>IF(ABS(Table1[[#This Row],[Prod2]]-Table1[[#This Row],[Plan Revised]])&gt;Table1[[#This Row],[Plan Revised]],0,IF(Table1[[#This Row],[Plan Revised]]=0,0,1-ABS(Table1[[#This Row],[Prod2]]-Table1[[#This Row],[Plan Revised]])/Table1[[#This Row],[Plan Revised]]))</f>
        <v>1</v>
      </c>
      <c r="AB3291" s="11"/>
      <c r="AC3291" s="30"/>
      <c r="AD3291"/>
      <c r="AF3291"/>
    </row>
    <row r="3292" spans="1:32">
      <c r="A3292" s="15" t="str">
        <f>IF(Table1[Week]=WeekSel,"Yes","No")</f>
        <v>No</v>
      </c>
      <c r="B3292" s="15" t="str">
        <f>IF((Table1[StartDate]&gt;=Date.GraphMin)*(Table1[StartDate]&lt;=Date.GraphMax)=1,"Yes","No")</f>
        <v>No</v>
      </c>
      <c r="C3292" s="15" t="str">
        <f>IF(OR(Table1[[#This Row],[Site]]="FOOD MILLING",Table1[[#This Row],[Site]]="GODACO"), "No", "Yes")</f>
        <v>Yes</v>
      </c>
      <c r="D3292" s="40">
        <f>MAX(DATE(Table1[Year],1,1),DATE(Table1[Year],1,1)-WEEKDAY(DATE(Table1[Year],1,1),2)+(Table1[WeekNum]-1)*7+1)</f>
        <v>44578</v>
      </c>
      <c r="E3292" s="40">
        <f>MIN(DATE(Table1[Year]+1,1,0),DATE(Table1[Year],1,1)-WEEKDAY(DATE(Table1[Year],1,1),2)+Table1[WeekNum]*7)</f>
        <v>44584</v>
      </c>
      <c r="F3292" s="15">
        <v>2022</v>
      </c>
      <c r="G3292" s="15">
        <f t="shared" si="102"/>
        <v>1</v>
      </c>
      <c r="H3292" s="17">
        <v>4</v>
      </c>
      <c r="I3292" s="207" t="str">
        <f>"W" &amp;Table1[[#This Row],[WeekNum]]</f>
        <v>W4</v>
      </c>
      <c r="J3292" s="20" t="str">
        <f t="shared" si="103"/>
        <v>22-W04</v>
      </c>
      <c r="K3292" s="8" t="s">
        <v>685</v>
      </c>
      <c r="L3292" s="4"/>
      <c r="M3292" s="8" t="s">
        <v>72</v>
      </c>
      <c r="N3292" s="4" t="s">
        <v>44</v>
      </c>
      <c r="O3292" s="266" t="s">
        <v>391</v>
      </c>
      <c r="P3292" s="11" t="s">
        <v>392</v>
      </c>
      <c r="Q3292" s="11" t="s">
        <v>421</v>
      </c>
      <c r="R3292" s="8">
        <v>0</v>
      </c>
      <c r="S3292" s="8">
        <v>0</v>
      </c>
      <c r="T3292" s="206">
        <f>ABS(Table1[[#This Row],[Prod]]-Table1[[#This Row],[Planned]])</f>
        <v>0</v>
      </c>
      <c r="U3292" s="209">
        <f>IF(ABS(Table1[[#This Row],[Prod]]-Table1[[#This Row],[Planned]])&gt;Table1[[#This Row],[Planned]],0,IF(Table1[[#This Row],[Planned]]=0,0,1-ABS(Table1[[#This Row],[Prod]]-Table1[[#This Row],[Planned]])/Table1[[#This Row],[Planned]]))</f>
        <v>0</v>
      </c>
      <c r="V3292" s="8"/>
      <c r="W3292" s="11"/>
      <c r="X3292" s="27">
        <v>0</v>
      </c>
      <c r="Y3292" s="206">
        <f>Table1[[#This Row],[Prod]]</f>
        <v>0</v>
      </c>
      <c r="Z3292" s="206">
        <f>ABS(Table1[[#This Row],[Prod2]]-Table1[[#This Row],[Plan Revised]])</f>
        <v>0</v>
      </c>
      <c r="AA3292" s="209">
        <f>IF(ABS(Table1[[#This Row],[Prod2]]-Table1[[#This Row],[Plan Revised]])&gt;Table1[[#This Row],[Plan Revised]],0,IF(Table1[[#This Row],[Plan Revised]]=0,0,1-ABS(Table1[[#This Row],[Prod2]]-Table1[[#This Row],[Plan Revised]])/Table1[[#This Row],[Plan Revised]]))</f>
        <v>0</v>
      </c>
      <c r="AB3292" s="11"/>
      <c r="AC3292" s="30"/>
      <c r="AD3292"/>
      <c r="AF3292"/>
    </row>
    <row r="3293" spans="1:32">
      <c r="A3293" s="15" t="str">
        <f>IF(Table1[Week]=WeekSel,"Yes","No")</f>
        <v>No</v>
      </c>
      <c r="B3293" s="15" t="str">
        <f>IF((Table1[StartDate]&gt;=Date.GraphMin)*(Table1[StartDate]&lt;=Date.GraphMax)=1,"Yes","No")</f>
        <v>No</v>
      </c>
      <c r="C3293" s="15" t="str">
        <f>IF(OR(Table1[[#This Row],[Site]]="FOOD MILLING",Table1[[#This Row],[Site]]="GODACO"), "No", "Yes")</f>
        <v>Yes</v>
      </c>
      <c r="D3293" s="40">
        <f>MAX(DATE(Table1[Year],1,1),DATE(Table1[Year],1,1)-WEEKDAY(DATE(Table1[Year],1,1),2)+(Table1[WeekNum]-1)*7+1)</f>
        <v>44578</v>
      </c>
      <c r="E3293" s="40">
        <f>MIN(DATE(Table1[Year]+1,1,0),DATE(Table1[Year],1,1)-WEEKDAY(DATE(Table1[Year],1,1),2)+Table1[WeekNum]*7)</f>
        <v>44584</v>
      </c>
      <c r="F3293" s="15">
        <v>2022</v>
      </c>
      <c r="G3293" s="15">
        <f t="shared" si="102"/>
        <v>1</v>
      </c>
      <c r="H3293" s="17">
        <v>4</v>
      </c>
      <c r="I3293" s="207" t="str">
        <f>"W" &amp;Table1[[#This Row],[WeekNum]]</f>
        <v>W4</v>
      </c>
      <c r="J3293" s="20" t="str">
        <f t="shared" si="103"/>
        <v>22-W04</v>
      </c>
      <c r="K3293" s="8" t="s">
        <v>686</v>
      </c>
      <c r="L3293" s="4"/>
      <c r="M3293" s="8" t="s">
        <v>72</v>
      </c>
      <c r="N3293" s="4" t="s">
        <v>44</v>
      </c>
      <c r="O3293" s="266" t="s">
        <v>389</v>
      </c>
      <c r="P3293" s="11" t="s">
        <v>390</v>
      </c>
      <c r="Q3293" s="11" t="s">
        <v>421</v>
      </c>
      <c r="R3293" s="8">
        <v>320</v>
      </c>
      <c r="S3293" s="8">
        <v>320</v>
      </c>
      <c r="T3293" s="206">
        <f>ABS(Table1[[#This Row],[Prod]]-Table1[[#This Row],[Planned]])</f>
        <v>0</v>
      </c>
      <c r="U3293" s="209">
        <f>IF(ABS(Table1[[#This Row],[Prod]]-Table1[[#This Row],[Planned]])&gt;Table1[[#This Row],[Planned]],0,IF(Table1[[#This Row],[Planned]]=0,0,1-ABS(Table1[[#This Row],[Prod]]-Table1[[#This Row],[Planned]])/Table1[[#This Row],[Planned]]))</f>
        <v>1</v>
      </c>
      <c r="V3293" s="8"/>
      <c r="W3293" s="11"/>
      <c r="X3293" s="27">
        <v>320</v>
      </c>
      <c r="Y3293" s="206">
        <f>Table1[[#This Row],[Prod]]</f>
        <v>320</v>
      </c>
      <c r="Z3293" s="206">
        <f>ABS(Table1[[#This Row],[Prod2]]-Table1[[#This Row],[Plan Revised]])</f>
        <v>0</v>
      </c>
      <c r="AA3293" s="209">
        <f>IF(ABS(Table1[[#This Row],[Prod2]]-Table1[[#This Row],[Plan Revised]])&gt;Table1[[#This Row],[Plan Revised]],0,IF(Table1[[#This Row],[Plan Revised]]=0,0,1-ABS(Table1[[#This Row],[Prod2]]-Table1[[#This Row],[Plan Revised]])/Table1[[#This Row],[Plan Revised]]))</f>
        <v>1</v>
      </c>
      <c r="AB3293" s="11"/>
      <c r="AC3293" s="30"/>
      <c r="AD3293"/>
      <c r="AF3293"/>
    </row>
    <row r="3294" spans="1:32">
      <c r="A3294" s="15" t="str">
        <f>IF(Table1[Week]=WeekSel,"Yes","No")</f>
        <v>No</v>
      </c>
      <c r="B3294" s="15" t="str">
        <f>IF((Table1[StartDate]&gt;=Date.GraphMin)*(Table1[StartDate]&lt;=Date.GraphMax)=1,"Yes","No")</f>
        <v>No</v>
      </c>
      <c r="C3294" s="15" t="str">
        <f>IF(OR(Table1[[#This Row],[Site]]="FOOD MILLING",Table1[[#This Row],[Site]]="GODACO"), "No", "Yes")</f>
        <v>Yes</v>
      </c>
      <c r="D3294" s="40">
        <f>MAX(DATE(Table1[Year],1,1),DATE(Table1[Year],1,1)-WEEKDAY(DATE(Table1[Year],1,1),2)+(Table1[WeekNum]-1)*7+1)</f>
        <v>44578</v>
      </c>
      <c r="E3294" s="40">
        <f>MIN(DATE(Table1[Year]+1,1,0),DATE(Table1[Year],1,1)-WEEKDAY(DATE(Table1[Year],1,1),2)+Table1[WeekNum]*7)</f>
        <v>44584</v>
      </c>
      <c r="F3294" s="15">
        <v>2022</v>
      </c>
      <c r="G3294" s="15">
        <f t="shared" si="102"/>
        <v>1</v>
      </c>
      <c r="H3294" s="17">
        <v>4</v>
      </c>
      <c r="I3294" s="207" t="str">
        <f>"W" &amp;Table1[[#This Row],[WeekNum]]</f>
        <v>W4</v>
      </c>
      <c r="J3294" s="20" t="str">
        <f t="shared" si="103"/>
        <v>22-W04</v>
      </c>
      <c r="K3294" s="8" t="s">
        <v>687</v>
      </c>
      <c r="L3294" s="4"/>
      <c r="M3294" s="8" t="s">
        <v>72</v>
      </c>
      <c r="N3294" s="4" t="s">
        <v>44</v>
      </c>
      <c r="O3294" s="266" t="s">
        <v>389</v>
      </c>
      <c r="P3294" s="11" t="s">
        <v>390</v>
      </c>
      <c r="Q3294" s="11" t="s">
        <v>421</v>
      </c>
      <c r="R3294" s="8">
        <v>320</v>
      </c>
      <c r="S3294" s="8">
        <v>320</v>
      </c>
      <c r="T3294" s="206">
        <f>ABS(Table1[[#This Row],[Prod]]-Table1[[#This Row],[Planned]])</f>
        <v>0</v>
      </c>
      <c r="U3294" s="209">
        <f>IF(ABS(Table1[[#This Row],[Prod]]-Table1[[#This Row],[Planned]])&gt;Table1[[#This Row],[Planned]],0,IF(Table1[[#This Row],[Planned]]=0,0,1-ABS(Table1[[#This Row],[Prod]]-Table1[[#This Row],[Planned]])/Table1[[#This Row],[Planned]]))</f>
        <v>1</v>
      </c>
      <c r="V3294" s="8"/>
      <c r="W3294" s="11"/>
      <c r="X3294" s="27">
        <v>320</v>
      </c>
      <c r="Y3294" s="206">
        <f>Table1[[#This Row],[Prod]]</f>
        <v>320</v>
      </c>
      <c r="Z3294" s="206">
        <f>ABS(Table1[[#This Row],[Prod2]]-Table1[[#This Row],[Plan Revised]])</f>
        <v>0</v>
      </c>
      <c r="AA3294" s="209">
        <f>IF(ABS(Table1[[#This Row],[Prod2]]-Table1[[#This Row],[Plan Revised]])&gt;Table1[[#This Row],[Plan Revised]],0,IF(Table1[[#This Row],[Plan Revised]]=0,0,1-ABS(Table1[[#This Row],[Prod2]]-Table1[[#This Row],[Plan Revised]])/Table1[[#This Row],[Plan Revised]]))</f>
        <v>1</v>
      </c>
      <c r="AB3294" s="11"/>
      <c r="AC3294" s="30"/>
      <c r="AD3294"/>
      <c r="AF3294"/>
    </row>
    <row r="3295" spans="1:32">
      <c r="A3295" s="15" t="str">
        <f>IF(Table1[Week]=WeekSel,"Yes","No")</f>
        <v>No</v>
      </c>
      <c r="B3295" s="15" t="str">
        <f>IF((Table1[StartDate]&gt;=Date.GraphMin)*(Table1[StartDate]&lt;=Date.GraphMax)=1,"Yes","No")</f>
        <v>No</v>
      </c>
      <c r="C3295" s="15" t="str">
        <f>IF(OR(Table1[[#This Row],[Site]]="FOOD MILLING",Table1[[#This Row],[Site]]="GODACO"), "No", "Yes")</f>
        <v>Yes</v>
      </c>
      <c r="D3295" s="40">
        <f>MAX(DATE(Table1[Year],1,1),DATE(Table1[Year],1,1)-WEEKDAY(DATE(Table1[Year],1,1),2)+(Table1[WeekNum]-1)*7+1)</f>
        <v>44578</v>
      </c>
      <c r="E3295" s="40">
        <f>MIN(DATE(Table1[Year]+1,1,0),DATE(Table1[Year],1,1)-WEEKDAY(DATE(Table1[Year],1,1),2)+Table1[WeekNum]*7)</f>
        <v>44584</v>
      </c>
      <c r="F3295" s="15">
        <v>2022</v>
      </c>
      <c r="G3295" s="15">
        <f t="shared" si="102"/>
        <v>1</v>
      </c>
      <c r="H3295" s="17">
        <v>4</v>
      </c>
      <c r="I3295" s="207" t="str">
        <f>"W" &amp;Table1[[#This Row],[WeekNum]]</f>
        <v>W4</v>
      </c>
      <c r="J3295" s="20" t="str">
        <f t="shared" si="103"/>
        <v>22-W04</v>
      </c>
      <c r="K3295" s="8" t="s">
        <v>722</v>
      </c>
      <c r="L3295" s="4"/>
      <c r="M3295" s="8" t="s">
        <v>72</v>
      </c>
      <c r="N3295" s="4" t="s">
        <v>44</v>
      </c>
      <c r="O3295" s="266" t="s">
        <v>389</v>
      </c>
      <c r="P3295" s="11" t="s">
        <v>410</v>
      </c>
      <c r="Q3295" s="11" t="s">
        <v>421</v>
      </c>
      <c r="R3295" s="8">
        <v>0</v>
      </c>
      <c r="S3295" s="8">
        <v>0</v>
      </c>
      <c r="T3295" s="206">
        <f>ABS(Table1[[#This Row],[Prod]]-Table1[[#This Row],[Planned]])</f>
        <v>0</v>
      </c>
      <c r="U3295" s="209">
        <f>IF(ABS(Table1[[#This Row],[Prod]]-Table1[[#This Row],[Planned]])&gt;Table1[[#This Row],[Planned]],0,IF(Table1[[#This Row],[Planned]]=0,0,1-ABS(Table1[[#This Row],[Prod]]-Table1[[#This Row],[Planned]])/Table1[[#This Row],[Planned]]))</f>
        <v>0</v>
      </c>
      <c r="V3295" s="8"/>
      <c r="W3295" s="11"/>
      <c r="X3295" s="27">
        <v>0</v>
      </c>
      <c r="Y3295" s="206">
        <f>Table1[[#This Row],[Prod]]</f>
        <v>0</v>
      </c>
      <c r="Z3295" s="206">
        <f>ABS(Table1[[#This Row],[Prod2]]-Table1[[#This Row],[Plan Revised]])</f>
        <v>0</v>
      </c>
      <c r="AA3295" s="209">
        <f>IF(ABS(Table1[[#This Row],[Prod2]]-Table1[[#This Row],[Plan Revised]])&gt;Table1[[#This Row],[Plan Revised]],0,IF(Table1[[#This Row],[Plan Revised]]=0,0,1-ABS(Table1[[#This Row],[Prod2]]-Table1[[#This Row],[Plan Revised]])/Table1[[#This Row],[Plan Revised]]))</f>
        <v>0</v>
      </c>
      <c r="AB3295" s="11"/>
      <c r="AC3295" s="30"/>
      <c r="AD3295"/>
      <c r="AF3295"/>
    </row>
    <row r="3296" spans="1:32">
      <c r="A3296" s="15" t="str">
        <f>IF(Table1[Week]=WeekSel,"Yes","No")</f>
        <v>No</v>
      </c>
      <c r="B3296" s="15" t="str">
        <f>IF((Table1[StartDate]&gt;=Date.GraphMin)*(Table1[StartDate]&lt;=Date.GraphMax)=1,"Yes","No")</f>
        <v>No</v>
      </c>
      <c r="C3296" s="15" t="str">
        <f>IF(OR(Table1[[#This Row],[Site]]="FOOD MILLING",Table1[[#This Row],[Site]]="GODACO"), "No", "Yes")</f>
        <v>Yes</v>
      </c>
      <c r="D3296" s="40">
        <f>MAX(DATE(Table1[Year],1,1),DATE(Table1[Year],1,1)-WEEKDAY(DATE(Table1[Year],1,1),2)+(Table1[WeekNum]-1)*7+1)</f>
        <v>44578</v>
      </c>
      <c r="E3296" s="40">
        <f>MIN(DATE(Table1[Year]+1,1,0),DATE(Table1[Year],1,1)-WEEKDAY(DATE(Table1[Year],1,1),2)+Table1[WeekNum]*7)</f>
        <v>44584</v>
      </c>
      <c r="F3296" s="15">
        <v>2022</v>
      </c>
      <c r="G3296" s="15">
        <f t="shared" si="102"/>
        <v>1</v>
      </c>
      <c r="H3296" s="17">
        <v>4</v>
      </c>
      <c r="I3296" s="207" t="str">
        <f>"W" &amp;Table1[[#This Row],[WeekNum]]</f>
        <v>W4</v>
      </c>
      <c r="J3296" s="20" t="str">
        <f t="shared" si="103"/>
        <v>22-W04</v>
      </c>
      <c r="K3296" s="8" t="s">
        <v>513</v>
      </c>
      <c r="L3296" s="4"/>
      <c r="M3296" s="8" t="s">
        <v>72</v>
      </c>
      <c r="N3296" s="266" t="s">
        <v>369</v>
      </c>
      <c r="O3296" s="266" t="s">
        <v>391</v>
      </c>
      <c r="P3296" s="11" t="s">
        <v>393</v>
      </c>
      <c r="Q3296" s="11" t="s">
        <v>421</v>
      </c>
      <c r="R3296" s="8">
        <v>0</v>
      </c>
      <c r="S3296" s="8">
        <v>300</v>
      </c>
      <c r="T3296" s="206">
        <f>ABS(Table1[[#This Row],[Prod]]-Table1[[#This Row],[Planned]])</f>
        <v>300</v>
      </c>
      <c r="U3296" s="209">
        <f>IF(ABS(Table1[[#This Row],[Prod]]-Table1[[#This Row],[Planned]])&gt;Table1[[#This Row],[Planned]],0,IF(Table1[[#This Row],[Planned]]=0,0,1-ABS(Table1[[#This Row],[Prod]]-Table1[[#This Row],[Planned]])/Table1[[#This Row],[Planned]]))</f>
        <v>0</v>
      </c>
      <c r="V3296" s="8"/>
      <c r="W3296" s="11"/>
      <c r="X3296" s="27">
        <v>300</v>
      </c>
      <c r="Y3296" s="206">
        <f>Table1[[#This Row],[Prod]]</f>
        <v>300</v>
      </c>
      <c r="Z3296" s="206">
        <f>ABS(Table1[[#This Row],[Prod2]]-Table1[[#This Row],[Plan Revised]])</f>
        <v>0</v>
      </c>
      <c r="AA3296" s="209">
        <f>IF(ABS(Table1[[#This Row],[Prod2]]-Table1[[#This Row],[Plan Revised]])&gt;Table1[[#This Row],[Plan Revised]],0,IF(Table1[[#This Row],[Plan Revised]]=0,0,1-ABS(Table1[[#This Row],[Prod2]]-Table1[[#This Row],[Plan Revised]])/Table1[[#This Row],[Plan Revised]]))</f>
        <v>1</v>
      </c>
      <c r="AB3296" s="11"/>
      <c r="AC3296" s="30"/>
      <c r="AD3296"/>
      <c r="AF3296"/>
    </row>
    <row r="3297" spans="1:32">
      <c r="A3297" s="15" t="str">
        <f>IF(Table1[Week]=WeekSel,"Yes","No")</f>
        <v>No</v>
      </c>
      <c r="B3297" s="15" t="str">
        <f>IF((Table1[StartDate]&gt;=Date.GraphMin)*(Table1[StartDate]&lt;=Date.GraphMax)=1,"Yes","No")</f>
        <v>No</v>
      </c>
      <c r="C3297" s="15" t="str">
        <f>IF(OR(Table1[[#This Row],[Site]]="FOOD MILLING",Table1[[#This Row],[Site]]="GODACO"), "No", "Yes")</f>
        <v>Yes</v>
      </c>
      <c r="D3297" s="40">
        <f>MAX(DATE(Table1[Year],1,1),DATE(Table1[Year],1,1)-WEEKDAY(DATE(Table1[Year],1,1),2)+(Table1[WeekNum]-1)*7+1)</f>
        <v>44578</v>
      </c>
      <c r="E3297" s="40">
        <f>MIN(DATE(Table1[Year]+1,1,0),DATE(Table1[Year],1,1)-WEEKDAY(DATE(Table1[Year],1,1),2)+Table1[WeekNum]*7)</f>
        <v>44584</v>
      </c>
      <c r="F3297" s="15">
        <v>2022</v>
      </c>
      <c r="G3297" s="15">
        <f t="shared" si="102"/>
        <v>1</v>
      </c>
      <c r="H3297" s="17">
        <v>4</v>
      </c>
      <c r="I3297" s="207" t="str">
        <f>"W" &amp;Table1[[#This Row],[WeekNum]]</f>
        <v>W4</v>
      </c>
      <c r="J3297" s="20" t="str">
        <f t="shared" si="103"/>
        <v>22-W04</v>
      </c>
      <c r="K3297" s="8" t="s">
        <v>518</v>
      </c>
      <c r="L3297" s="4"/>
      <c r="M3297" s="8" t="s">
        <v>72</v>
      </c>
      <c r="N3297" s="266" t="s">
        <v>369</v>
      </c>
      <c r="O3297" s="11" t="s">
        <v>371</v>
      </c>
      <c r="P3297" s="11" t="s">
        <v>371</v>
      </c>
      <c r="Q3297" s="11" t="s">
        <v>421</v>
      </c>
      <c r="R3297" s="8">
        <v>700</v>
      </c>
      <c r="S3297" s="8">
        <v>700</v>
      </c>
      <c r="T3297" s="206">
        <f>ABS(Table1[[#This Row],[Prod]]-Table1[[#This Row],[Planned]])</f>
        <v>0</v>
      </c>
      <c r="U3297" s="209">
        <f>IF(ABS(Table1[[#This Row],[Prod]]-Table1[[#This Row],[Planned]])&gt;Table1[[#This Row],[Planned]],0,IF(Table1[[#This Row],[Planned]]=0,0,1-ABS(Table1[[#This Row],[Prod]]-Table1[[#This Row],[Planned]])/Table1[[#This Row],[Planned]]))</f>
        <v>1</v>
      </c>
      <c r="V3297" s="8"/>
      <c r="W3297" s="11"/>
      <c r="X3297" s="27">
        <v>700</v>
      </c>
      <c r="Y3297" s="206">
        <f>Table1[[#This Row],[Prod]]</f>
        <v>700</v>
      </c>
      <c r="Z3297" s="206">
        <f>ABS(Table1[[#This Row],[Prod2]]-Table1[[#This Row],[Plan Revised]])</f>
        <v>0</v>
      </c>
      <c r="AA3297" s="209">
        <f>IF(ABS(Table1[[#This Row],[Prod2]]-Table1[[#This Row],[Plan Revised]])&gt;Table1[[#This Row],[Plan Revised]],0,IF(Table1[[#This Row],[Plan Revised]]=0,0,1-ABS(Table1[[#This Row],[Prod2]]-Table1[[#This Row],[Plan Revised]])/Table1[[#This Row],[Plan Revised]]))</f>
        <v>1</v>
      </c>
      <c r="AB3297" s="11"/>
      <c r="AC3297" s="30"/>
      <c r="AD3297"/>
      <c r="AF3297"/>
    </row>
    <row r="3298" spans="1:32">
      <c r="A3298" s="15" t="str">
        <f>IF(Table1[Week]=WeekSel,"Yes","No")</f>
        <v>No</v>
      </c>
      <c r="B3298" s="15" t="str">
        <f>IF((Table1[StartDate]&gt;=Date.GraphMin)*(Table1[StartDate]&lt;=Date.GraphMax)=1,"Yes","No")</f>
        <v>No</v>
      </c>
      <c r="C3298" s="15" t="str">
        <f>IF(OR(Table1[[#This Row],[Site]]="FOOD MILLING",Table1[[#This Row],[Site]]="GODACO"), "No", "Yes")</f>
        <v>Yes</v>
      </c>
      <c r="D3298" s="40">
        <f>MAX(DATE(Table1[Year],1,1),DATE(Table1[Year],1,1)-WEEKDAY(DATE(Table1[Year],1,1),2)+(Table1[WeekNum]-1)*7+1)</f>
        <v>44578</v>
      </c>
      <c r="E3298" s="40">
        <f>MIN(DATE(Table1[Year]+1,1,0),DATE(Table1[Year],1,1)-WEEKDAY(DATE(Table1[Year],1,1),2)+Table1[WeekNum]*7)</f>
        <v>44584</v>
      </c>
      <c r="F3298" s="15">
        <v>2022</v>
      </c>
      <c r="G3298" s="15">
        <f t="shared" si="102"/>
        <v>1</v>
      </c>
      <c r="H3298" s="17">
        <v>4</v>
      </c>
      <c r="I3298" s="207" t="str">
        <f>"W" &amp;Table1[[#This Row],[WeekNum]]</f>
        <v>W4</v>
      </c>
      <c r="J3298" s="20" t="str">
        <f t="shared" si="103"/>
        <v>22-W04</v>
      </c>
      <c r="K3298" s="8" t="s">
        <v>515</v>
      </c>
      <c r="L3298" s="4"/>
      <c r="M3298" s="8" t="s">
        <v>72</v>
      </c>
      <c r="N3298" s="266" t="s">
        <v>369</v>
      </c>
      <c r="O3298" s="11" t="s">
        <v>371</v>
      </c>
      <c r="P3298" s="11" t="s">
        <v>371</v>
      </c>
      <c r="Q3298" s="11" t="s">
        <v>421</v>
      </c>
      <c r="R3298" s="8">
        <v>800</v>
      </c>
      <c r="S3298" s="8">
        <v>400</v>
      </c>
      <c r="T3298" s="206">
        <f>ABS(Table1[[#This Row],[Prod]]-Table1[[#This Row],[Planned]])</f>
        <v>400</v>
      </c>
      <c r="U3298" s="209">
        <f>IF(ABS(Table1[[#This Row],[Prod]]-Table1[[#This Row],[Planned]])&gt;Table1[[#This Row],[Planned]],0,IF(Table1[[#This Row],[Planned]]=0,0,1-ABS(Table1[[#This Row],[Prod]]-Table1[[#This Row],[Planned]])/Table1[[#This Row],[Planned]]))</f>
        <v>0.5</v>
      </c>
      <c r="V3298" s="8"/>
      <c r="W3298" s="11"/>
      <c r="X3298" s="27">
        <v>400</v>
      </c>
      <c r="Y3298" s="206">
        <f>Table1[[#This Row],[Prod]]</f>
        <v>400</v>
      </c>
      <c r="Z3298" s="206">
        <f>ABS(Table1[[#This Row],[Prod2]]-Table1[[#This Row],[Plan Revised]])</f>
        <v>0</v>
      </c>
      <c r="AA3298" s="209">
        <f>IF(ABS(Table1[[#This Row],[Prod2]]-Table1[[#This Row],[Plan Revised]])&gt;Table1[[#This Row],[Plan Revised]],0,IF(Table1[[#This Row],[Plan Revised]]=0,0,1-ABS(Table1[[#This Row],[Prod2]]-Table1[[#This Row],[Plan Revised]])/Table1[[#This Row],[Plan Revised]]))</f>
        <v>1</v>
      </c>
      <c r="AB3298" s="11"/>
      <c r="AC3298" s="30"/>
      <c r="AD3298"/>
      <c r="AF3298"/>
    </row>
    <row r="3299" spans="1:32">
      <c r="A3299" s="15" t="str">
        <f>IF(Table1[Week]=WeekSel,"Yes","No")</f>
        <v>No</v>
      </c>
      <c r="B3299" s="15" t="str">
        <f>IF((Table1[StartDate]&gt;=Date.GraphMin)*(Table1[StartDate]&lt;=Date.GraphMax)=1,"Yes","No")</f>
        <v>No</v>
      </c>
      <c r="C3299" s="15" t="str">
        <f>IF(OR(Table1[[#This Row],[Site]]="FOOD MILLING",Table1[[#This Row],[Site]]="GODACO"), "No", "Yes")</f>
        <v>Yes</v>
      </c>
      <c r="D3299" s="40">
        <f>MAX(DATE(Table1[Year],1,1),DATE(Table1[Year],1,1)-WEEKDAY(DATE(Table1[Year],1,1),2)+(Table1[WeekNum]-1)*7+1)</f>
        <v>44578</v>
      </c>
      <c r="E3299" s="40">
        <f>MIN(DATE(Table1[Year]+1,1,0),DATE(Table1[Year],1,1)-WEEKDAY(DATE(Table1[Year],1,1),2)+Table1[WeekNum]*7)</f>
        <v>44584</v>
      </c>
      <c r="F3299" s="15">
        <v>2022</v>
      </c>
      <c r="G3299" s="15">
        <f t="shared" si="102"/>
        <v>1</v>
      </c>
      <c r="H3299" s="17">
        <v>4</v>
      </c>
      <c r="I3299" s="207" t="str">
        <f>"W" &amp;Table1[[#This Row],[WeekNum]]</f>
        <v>W4</v>
      </c>
      <c r="J3299" s="20" t="str">
        <f t="shared" si="103"/>
        <v>22-W04</v>
      </c>
      <c r="K3299" s="8" t="s">
        <v>516</v>
      </c>
      <c r="L3299" s="4"/>
      <c r="M3299" s="8" t="s">
        <v>72</v>
      </c>
      <c r="N3299" s="266" t="s">
        <v>369</v>
      </c>
      <c r="O3299" s="11" t="s">
        <v>371</v>
      </c>
      <c r="P3299" s="11" t="s">
        <v>371</v>
      </c>
      <c r="Q3299" s="11" t="s">
        <v>421</v>
      </c>
      <c r="R3299" s="8">
        <v>800</v>
      </c>
      <c r="S3299" s="8">
        <v>600</v>
      </c>
      <c r="T3299" s="206">
        <f>ABS(Table1[[#This Row],[Prod]]-Table1[[#This Row],[Planned]])</f>
        <v>200</v>
      </c>
      <c r="U3299" s="209">
        <f>IF(ABS(Table1[[#This Row],[Prod]]-Table1[[#This Row],[Planned]])&gt;Table1[[#This Row],[Planned]],0,IF(Table1[[#This Row],[Planned]]=0,0,1-ABS(Table1[[#This Row],[Prod]]-Table1[[#This Row],[Planned]])/Table1[[#This Row],[Planned]]))</f>
        <v>0.75</v>
      </c>
      <c r="V3299" s="8"/>
      <c r="W3299" s="11"/>
      <c r="X3299" s="27">
        <v>600</v>
      </c>
      <c r="Y3299" s="206">
        <f>Table1[[#This Row],[Prod]]</f>
        <v>600</v>
      </c>
      <c r="Z3299" s="206">
        <f>ABS(Table1[[#This Row],[Prod2]]-Table1[[#This Row],[Plan Revised]])</f>
        <v>0</v>
      </c>
      <c r="AA3299" s="209">
        <f>IF(ABS(Table1[[#This Row],[Prod2]]-Table1[[#This Row],[Plan Revised]])&gt;Table1[[#This Row],[Plan Revised]],0,IF(Table1[[#This Row],[Plan Revised]]=0,0,1-ABS(Table1[[#This Row],[Prod2]]-Table1[[#This Row],[Plan Revised]])/Table1[[#This Row],[Plan Revised]]))</f>
        <v>1</v>
      </c>
      <c r="AB3299" s="11"/>
      <c r="AC3299" s="30"/>
      <c r="AD3299"/>
      <c r="AF3299"/>
    </row>
    <row r="3300" spans="1:32">
      <c r="A3300" s="15" t="str">
        <f>IF(Table1[Week]=WeekSel,"Yes","No")</f>
        <v>No</v>
      </c>
      <c r="B3300" s="15" t="str">
        <f>IF((Table1[StartDate]&gt;=Date.GraphMin)*(Table1[StartDate]&lt;=Date.GraphMax)=1,"Yes","No")</f>
        <v>No</v>
      </c>
      <c r="C3300" s="15" t="str">
        <f>IF(OR(Table1[[#This Row],[Site]]="FOOD MILLING",Table1[[#This Row],[Site]]="GODACO"), "No", "Yes")</f>
        <v>Yes</v>
      </c>
      <c r="D3300" s="40">
        <f>MAX(DATE(Table1[Year],1,1),DATE(Table1[Year],1,1)-WEEKDAY(DATE(Table1[Year],1,1),2)+(Table1[WeekNum]-1)*7+1)</f>
        <v>44578</v>
      </c>
      <c r="E3300" s="40">
        <f>MIN(DATE(Table1[Year]+1,1,0),DATE(Table1[Year],1,1)-WEEKDAY(DATE(Table1[Year],1,1),2)+Table1[WeekNum]*7)</f>
        <v>44584</v>
      </c>
      <c r="F3300" s="15">
        <v>2022</v>
      </c>
      <c r="G3300" s="15">
        <f t="shared" si="102"/>
        <v>1</v>
      </c>
      <c r="H3300" s="17">
        <v>4</v>
      </c>
      <c r="I3300" s="207" t="str">
        <f>"W" &amp;Table1[[#This Row],[WeekNum]]</f>
        <v>W4</v>
      </c>
      <c r="J3300" s="20" t="str">
        <f t="shared" si="103"/>
        <v>22-W04</v>
      </c>
      <c r="K3300" s="8" t="s">
        <v>517</v>
      </c>
      <c r="L3300" s="4"/>
      <c r="M3300" s="8" t="s">
        <v>72</v>
      </c>
      <c r="N3300" s="266" t="s">
        <v>369</v>
      </c>
      <c r="O3300" s="11" t="s">
        <v>371</v>
      </c>
      <c r="P3300" s="11" t="s">
        <v>371</v>
      </c>
      <c r="Q3300" s="11" t="s">
        <v>421</v>
      </c>
      <c r="R3300" s="8">
        <v>800</v>
      </c>
      <c r="S3300" s="8">
        <v>600</v>
      </c>
      <c r="T3300" s="206">
        <f>ABS(Table1[[#This Row],[Prod]]-Table1[[#This Row],[Planned]])</f>
        <v>200</v>
      </c>
      <c r="U3300" s="209">
        <f>IF(ABS(Table1[[#This Row],[Prod]]-Table1[[#This Row],[Planned]])&gt;Table1[[#This Row],[Planned]],0,IF(Table1[[#This Row],[Planned]]=0,0,1-ABS(Table1[[#This Row],[Prod]]-Table1[[#This Row],[Planned]])/Table1[[#This Row],[Planned]]))</f>
        <v>0.75</v>
      </c>
      <c r="V3300" s="8"/>
      <c r="W3300" s="11"/>
      <c r="X3300" s="27">
        <v>600</v>
      </c>
      <c r="Y3300" s="206">
        <f>Table1[[#This Row],[Prod]]</f>
        <v>600</v>
      </c>
      <c r="Z3300" s="206">
        <f>ABS(Table1[[#This Row],[Prod2]]-Table1[[#This Row],[Plan Revised]])</f>
        <v>0</v>
      </c>
      <c r="AA3300" s="209">
        <f>IF(ABS(Table1[[#This Row],[Prod2]]-Table1[[#This Row],[Plan Revised]])&gt;Table1[[#This Row],[Plan Revised]],0,IF(Table1[[#This Row],[Plan Revised]]=0,0,1-ABS(Table1[[#This Row],[Prod2]]-Table1[[#This Row],[Plan Revised]])/Table1[[#This Row],[Plan Revised]]))</f>
        <v>1</v>
      </c>
      <c r="AB3300" s="11"/>
      <c r="AC3300" s="30"/>
      <c r="AD3300"/>
      <c r="AF3300"/>
    </row>
    <row r="3301" spans="1:32">
      <c r="A3301" s="15" t="str">
        <f>IF(Table1[Week]=WeekSel,"Yes","No")</f>
        <v>No</v>
      </c>
      <c r="B3301" s="15" t="str">
        <f>IF((Table1[StartDate]&gt;=Date.GraphMin)*(Table1[StartDate]&lt;=Date.GraphMax)=1,"Yes","No")</f>
        <v>No</v>
      </c>
      <c r="C3301" s="15" t="str">
        <f>IF(OR(Table1[[#This Row],[Site]]="FOOD MILLING",Table1[[#This Row],[Site]]="GODACO"), "No", "Yes")</f>
        <v>Yes</v>
      </c>
      <c r="D3301" s="40">
        <f>MAX(DATE(Table1[Year],1,1),DATE(Table1[Year],1,1)-WEEKDAY(DATE(Table1[Year],1,1),2)+(Table1[WeekNum]-1)*7+1)</f>
        <v>44578</v>
      </c>
      <c r="E3301" s="40">
        <f>MIN(DATE(Table1[Year]+1,1,0),DATE(Table1[Year],1,1)-WEEKDAY(DATE(Table1[Year],1,1),2)+Table1[WeekNum]*7)</f>
        <v>44584</v>
      </c>
      <c r="F3301" s="15">
        <v>2022</v>
      </c>
      <c r="G3301" s="15">
        <f t="shared" si="102"/>
        <v>1</v>
      </c>
      <c r="H3301" s="17">
        <v>4</v>
      </c>
      <c r="I3301" s="207" t="str">
        <f>"W" &amp;Table1[[#This Row],[WeekNum]]</f>
        <v>W4</v>
      </c>
      <c r="J3301" s="20" t="str">
        <f t="shared" si="103"/>
        <v>22-W04</v>
      </c>
      <c r="K3301" s="8" t="s">
        <v>514</v>
      </c>
      <c r="L3301" s="4"/>
      <c r="M3301" s="8" t="s">
        <v>72</v>
      </c>
      <c r="N3301" s="266" t="s">
        <v>369</v>
      </c>
      <c r="O3301" s="266" t="s">
        <v>391</v>
      </c>
      <c r="P3301" s="11" t="s">
        <v>393</v>
      </c>
      <c r="Q3301" s="11" t="s">
        <v>421</v>
      </c>
      <c r="R3301" s="8">
        <v>350</v>
      </c>
      <c r="S3301" s="8">
        <v>350</v>
      </c>
      <c r="T3301" s="206">
        <f>ABS(Table1[[#This Row],[Prod]]-Table1[[#This Row],[Planned]])</f>
        <v>0</v>
      </c>
      <c r="U3301" s="209">
        <f>IF(ABS(Table1[[#This Row],[Prod]]-Table1[[#This Row],[Planned]])&gt;Table1[[#This Row],[Planned]],0,IF(Table1[[#This Row],[Planned]]=0,0,1-ABS(Table1[[#This Row],[Prod]]-Table1[[#This Row],[Planned]])/Table1[[#This Row],[Planned]]))</f>
        <v>1</v>
      </c>
      <c r="V3301" s="8"/>
      <c r="W3301" s="11"/>
      <c r="X3301" s="27">
        <v>350</v>
      </c>
      <c r="Y3301" s="206">
        <f>Table1[[#This Row],[Prod]]</f>
        <v>350</v>
      </c>
      <c r="Z3301" s="206">
        <f>ABS(Table1[[#This Row],[Prod2]]-Table1[[#This Row],[Plan Revised]])</f>
        <v>0</v>
      </c>
      <c r="AA3301" s="209">
        <f>IF(ABS(Table1[[#This Row],[Prod2]]-Table1[[#This Row],[Plan Revised]])&gt;Table1[[#This Row],[Plan Revised]],0,IF(Table1[[#This Row],[Plan Revised]]=0,0,1-ABS(Table1[[#This Row],[Prod2]]-Table1[[#This Row],[Plan Revised]])/Table1[[#This Row],[Plan Revised]]))</f>
        <v>1</v>
      </c>
      <c r="AB3301" s="11"/>
      <c r="AC3301" s="30"/>
      <c r="AD3301"/>
      <c r="AF3301"/>
    </row>
    <row r="3302" spans="1:32">
      <c r="A3302" s="15" t="str">
        <f>IF(Table1[Week]=WeekSel,"Yes","No")</f>
        <v>No</v>
      </c>
      <c r="B3302" s="15" t="str">
        <f>IF((Table1[StartDate]&gt;=Date.GraphMin)*(Table1[StartDate]&lt;=Date.GraphMax)=1,"Yes","No")</f>
        <v>No</v>
      </c>
      <c r="C3302" s="15" t="str">
        <f>IF(OR(Table1[[#This Row],[Site]]="FOOD MILLING",Table1[[#This Row],[Site]]="GODACO"), "No", "Yes")</f>
        <v>Yes</v>
      </c>
      <c r="D3302" s="40">
        <f>MAX(DATE(Table1[Year],1,1),DATE(Table1[Year],1,1)-WEEKDAY(DATE(Table1[Year],1,1),2)+(Table1[WeekNum]-1)*7+1)</f>
        <v>44578</v>
      </c>
      <c r="E3302" s="40">
        <f>MIN(DATE(Table1[Year]+1,1,0),DATE(Table1[Year],1,1)-WEEKDAY(DATE(Table1[Year],1,1),2)+Table1[WeekNum]*7)</f>
        <v>44584</v>
      </c>
      <c r="F3302" s="15">
        <v>2022</v>
      </c>
      <c r="G3302" s="15">
        <f t="shared" si="102"/>
        <v>1</v>
      </c>
      <c r="H3302" s="17">
        <v>4</v>
      </c>
      <c r="I3302" s="207" t="str">
        <f>"W" &amp;Table1[[#This Row],[WeekNum]]</f>
        <v>W4</v>
      </c>
      <c r="J3302" s="20" t="str">
        <f t="shared" si="103"/>
        <v>22-W04</v>
      </c>
      <c r="K3302" s="8" t="s">
        <v>440</v>
      </c>
      <c r="L3302" s="4"/>
      <c r="M3302" s="8" t="s">
        <v>72</v>
      </c>
      <c r="N3302" s="266" t="s">
        <v>369</v>
      </c>
      <c r="O3302" s="266" t="s">
        <v>391</v>
      </c>
      <c r="P3302" s="11" t="s">
        <v>394</v>
      </c>
      <c r="Q3302" s="11" t="s">
        <v>421</v>
      </c>
      <c r="R3302" s="8">
        <v>300</v>
      </c>
      <c r="S3302" s="8">
        <v>0</v>
      </c>
      <c r="T3302" s="206">
        <f>ABS(Table1[[#This Row],[Prod]]-Table1[[#This Row],[Planned]])</f>
        <v>300</v>
      </c>
      <c r="U3302" s="209">
        <f>IF(ABS(Table1[[#This Row],[Prod]]-Table1[[#This Row],[Planned]])&gt;Table1[[#This Row],[Planned]],0,IF(Table1[[#This Row],[Planned]]=0,0,1-ABS(Table1[[#This Row],[Prod]]-Table1[[#This Row],[Planned]])/Table1[[#This Row],[Planned]]))</f>
        <v>0</v>
      </c>
      <c r="V3302" s="8"/>
      <c r="W3302" s="11"/>
      <c r="X3302" s="27">
        <v>0</v>
      </c>
      <c r="Y3302" s="206">
        <f>Table1[[#This Row],[Prod]]</f>
        <v>0</v>
      </c>
      <c r="Z3302" s="206">
        <f>ABS(Table1[[#This Row],[Prod2]]-Table1[[#This Row],[Plan Revised]])</f>
        <v>0</v>
      </c>
      <c r="AA3302" s="209">
        <f>IF(ABS(Table1[[#This Row],[Prod2]]-Table1[[#This Row],[Plan Revised]])&gt;Table1[[#This Row],[Plan Revised]],0,IF(Table1[[#This Row],[Plan Revised]]=0,0,1-ABS(Table1[[#This Row],[Prod2]]-Table1[[#This Row],[Plan Revised]])/Table1[[#This Row],[Plan Revised]]))</f>
        <v>0</v>
      </c>
      <c r="AB3302" s="11"/>
      <c r="AC3302" s="30"/>
      <c r="AD3302"/>
      <c r="AF3302"/>
    </row>
    <row r="3303" spans="1:32">
      <c r="A3303" s="15" t="str">
        <f>IF(Table1[Week]=WeekSel,"Yes","No")</f>
        <v>No</v>
      </c>
      <c r="B3303" s="15" t="str">
        <f>IF((Table1[StartDate]&gt;=Date.GraphMin)*(Table1[StartDate]&lt;=Date.GraphMax)=1,"Yes","No")</f>
        <v>No</v>
      </c>
      <c r="C3303" s="15" t="str">
        <f>IF(OR(Table1[[#This Row],[Site]]="FOOD MILLING",Table1[[#This Row],[Site]]="GODACO"), "No", "Yes")</f>
        <v>Yes</v>
      </c>
      <c r="D3303" s="40">
        <f>MAX(DATE(Table1[Year],1,1),DATE(Table1[Year],1,1)-WEEKDAY(DATE(Table1[Year],1,1),2)+(Table1[WeekNum]-1)*7+1)</f>
        <v>44578</v>
      </c>
      <c r="E3303" s="40">
        <f>MIN(DATE(Table1[Year]+1,1,0),DATE(Table1[Year],1,1)-WEEKDAY(DATE(Table1[Year],1,1),2)+Table1[WeekNum]*7)</f>
        <v>44584</v>
      </c>
      <c r="F3303" s="15">
        <v>2022</v>
      </c>
      <c r="G3303" s="15">
        <f t="shared" si="102"/>
        <v>1</v>
      </c>
      <c r="H3303" s="17">
        <v>4</v>
      </c>
      <c r="I3303" s="207" t="str">
        <f>"W" &amp;Table1[[#This Row],[WeekNum]]</f>
        <v>W4</v>
      </c>
      <c r="J3303" s="20" t="str">
        <f t="shared" si="103"/>
        <v>22-W04</v>
      </c>
      <c r="K3303" s="8" t="s">
        <v>519</v>
      </c>
      <c r="L3303" s="4"/>
      <c r="M3303" s="8" t="s">
        <v>72</v>
      </c>
      <c r="N3303" s="266" t="s">
        <v>369</v>
      </c>
      <c r="O3303" s="11" t="s">
        <v>371</v>
      </c>
      <c r="P3303" s="11" t="s">
        <v>371</v>
      </c>
      <c r="Q3303" s="11" t="s">
        <v>421</v>
      </c>
      <c r="R3303" s="8">
        <v>0</v>
      </c>
      <c r="S3303" s="8">
        <v>0</v>
      </c>
      <c r="T3303" s="206">
        <f>ABS(Table1[[#This Row],[Prod]]-Table1[[#This Row],[Planned]])</f>
        <v>0</v>
      </c>
      <c r="U3303" s="209">
        <f>IF(ABS(Table1[[#This Row],[Prod]]-Table1[[#This Row],[Planned]])&gt;Table1[[#This Row],[Planned]],0,IF(Table1[[#This Row],[Planned]]=0,0,1-ABS(Table1[[#This Row],[Prod]]-Table1[[#This Row],[Planned]])/Table1[[#This Row],[Planned]]))</f>
        <v>0</v>
      </c>
      <c r="V3303" s="8"/>
      <c r="W3303" s="11"/>
      <c r="X3303" s="27">
        <v>0</v>
      </c>
      <c r="Y3303" s="206">
        <f>Table1[[#This Row],[Prod]]</f>
        <v>0</v>
      </c>
      <c r="Z3303" s="206">
        <f>ABS(Table1[[#This Row],[Prod2]]-Table1[[#This Row],[Plan Revised]])</f>
        <v>0</v>
      </c>
      <c r="AA3303" s="209">
        <f>IF(ABS(Table1[[#This Row],[Prod2]]-Table1[[#This Row],[Plan Revised]])&gt;Table1[[#This Row],[Plan Revised]],0,IF(Table1[[#This Row],[Plan Revised]]=0,0,1-ABS(Table1[[#This Row],[Prod2]]-Table1[[#This Row],[Plan Revised]])/Table1[[#This Row],[Plan Revised]]))</f>
        <v>0</v>
      </c>
      <c r="AB3303" s="11"/>
      <c r="AC3303" s="30"/>
      <c r="AD3303"/>
      <c r="AF3303"/>
    </row>
    <row r="3304" spans="1:32">
      <c r="A3304" s="15" t="str">
        <f>IF(Table1[Week]=WeekSel,"Yes","No")</f>
        <v>No</v>
      </c>
      <c r="B3304" s="15" t="str">
        <f>IF((Table1[StartDate]&gt;=Date.GraphMin)*(Table1[StartDate]&lt;=Date.GraphMax)=1,"Yes","No")</f>
        <v>No</v>
      </c>
      <c r="C3304" s="15" t="str">
        <f>IF(OR(Table1[[#This Row],[Site]]="FOOD MILLING",Table1[[#This Row],[Site]]="GODACO"), "No", "Yes")</f>
        <v>Yes</v>
      </c>
      <c r="D3304" s="40">
        <f>MAX(DATE(Table1[Year],1,1),DATE(Table1[Year],1,1)-WEEKDAY(DATE(Table1[Year],1,1),2)+(Table1[WeekNum]-1)*7+1)</f>
        <v>44578</v>
      </c>
      <c r="E3304" s="40">
        <f>MIN(DATE(Table1[Year]+1,1,0),DATE(Table1[Year],1,1)-WEEKDAY(DATE(Table1[Year],1,1),2)+Table1[WeekNum]*7)</f>
        <v>44584</v>
      </c>
      <c r="F3304" s="15">
        <v>2022</v>
      </c>
      <c r="G3304" s="15">
        <f t="shared" si="102"/>
        <v>1</v>
      </c>
      <c r="H3304" s="17">
        <v>4</v>
      </c>
      <c r="I3304" s="207" t="str">
        <f>"W" &amp;Table1[[#This Row],[WeekNum]]</f>
        <v>W4</v>
      </c>
      <c r="J3304" s="20" t="str">
        <f t="shared" si="103"/>
        <v>22-W04</v>
      </c>
      <c r="K3304" s="8" t="s">
        <v>688</v>
      </c>
      <c r="L3304" s="4"/>
      <c r="M3304" s="8" t="s">
        <v>72</v>
      </c>
      <c r="N3304" s="266" t="s">
        <v>369</v>
      </c>
      <c r="O3304" s="266" t="s">
        <v>395</v>
      </c>
      <c r="P3304" s="11" t="s">
        <v>396</v>
      </c>
      <c r="Q3304" s="11" t="s">
        <v>421</v>
      </c>
      <c r="R3304" s="8">
        <v>400</v>
      </c>
      <c r="S3304" s="8">
        <v>500</v>
      </c>
      <c r="T3304" s="206">
        <f>ABS(Table1[[#This Row],[Prod]]-Table1[[#This Row],[Planned]])</f>
        <v>100</v>
      </c>
      <c r="U3304" s="209">
        <f>IF(ABS(Table1[[#This Row],[Prod]]-Table1[[#This Row],[Planned]])&gt;Table1[[#This Row],[Planned]],0,IF(Table1[[#This Row],[Planned]]=0,0,1-ABS(Table1[[#This Row],[Prod]]-Table1[[#This Row],[Planned]])/Table1[[#This Row],[Planned]]))</f>
        <v>0.75</v>
      </c>
      <c r="V3304" s="8"/>
      <c r="W3304" s="11"/>
      <c r="X3304" s="27">
        <v>500</v>
      </c>
      <c r="Y3304" s="206">
        <f>Table1[[#This Row],[Prod]]</f>
        <v>500</v>
      </c>
      <c r="Z3304" s="206">
        <f>ABS(Table1[[#This Row],[Prod2]]-Table1[[#This Row],[Plan Revised]])</f>
        <v>0</v>
      </c>
      <c r="AA3304" s="209">
        <f>IF(ABS(Table1[[#This Row],[Prod2]]-Table1[[#This Row],[Plan Revised]])&gt;Table1[[#This Row],[Plan Revised]],0,IF(Table1[[#This Row],[Plan Revised]]=0,0,1-ABS(Table1[[#This Row],[Prod2]]-Table1[[#This Row],[Plan Revised]])/Table1[[#This Row],[Plan Revised]]))</f>
        <v>1</v>
      </c>
      <c r="AB3304" s="11"/>
      <c r="AC3304" s="30"/>
      <c r="AD3304"/>
      <c r="AF3304"/>
    </row>
    <row r="3305" spans="1:32">
      <c r="A3305" s="15" t="str">
        <f>IF(Table1[Week]=WeekSel,"Yes","No")</f>
        <v>No</v>
      </c>
      <c r="B3305" s="15" t="str">
        <f>IF((Table1[StartDate]&gt;=Date.GraphMin)*(Table1[StartDate]&lt;=Date.GraphMax)=1,"Yes","No")</f>
        <v>No</v>
      </c>
      <c r="C3305" s="15" t="str">
        <f>IF(OR(Table1[[#This Row],[Site]]="FOOD MILLING",Table1[[#This Row],[Site]]="GODACO"), "No", "Yes")</f>
        <v>Yes</v>
      </c>
      <c r="D3305" s="40">
        <f>MAX(DATE(Table1[Year],1,1),DATE(Table1[Year],1,1)-WEEKDAY(DATE(Table1[Year],1,1),2)+(Table1[WeekNum]-1)*7+1)</f>
        <v>44578</v>
      </c>
      <c r="E3305" s="40">
        <f>MIN(DATE(Table1[Year]+1,1,0),DATE(Table1[Year],1,1)-WEEKDAY(DATE(Table1[Year],1,1),2)+Table1[WeekNum]*7)</f>
        <v>44584</v>
      </c>
      <c r="F3305" s="15">
        <v>2022</v>
      </c>
      <c r="G3305" s="15">
        <f t="shared" si="102"/>
        <v>1</v>
      </c>
      <c r="H3305" s="17">
        <v>4</v>
      </c>
      <c r="I3305" s="207" t="str">
        <f>"W" &amp;Table1[[#This Row],[WeekNum]]</f>
        <v>W4</v>
      </c>
      <c r="J3305" s="20" t="str">
        <f t="shared" si="103"/>
        <v>22-W04</v>
      </c>
      <c r="K3305" s="8" t="s">
        <v>689</v>
      </c>
      <c r="L3305" s="4"/>
      <c r="M3305" s="8" t="s">
        <v>72</v>
      </c>
      <c r="N3305" s="266" t="s">
        <v>369</v>
      </c>
      <c r="O3305" s="266" t="s">
        <v>395</v>
      </c>
      <c r="P3305" s="11" t="s">
        <v>396</v>
      </c>
      <c r="Q3305" s="11" t="s">
        <v>421</v>
      </c>
      <c r="R3305" s="8">
        <v>0</v>
      </c>
      <c r="S3305" s="8">
        <v>0</v>
      </c>
      <c r="T3305" s="206">
        <f>ABS(Table1[[#This Row],[Prod]]-Table1[[#This Row],[Planned]])</f>
        <v>0</v>
      </c>
      <c r="U3305" s="209">
        <f>IF(ABS(Table1[[#This Row],[Prod]]-Table1[[#This Row],[Planned]])&gt;Table1[[#This Row],[Planned]],0,IF(Table1[[#This Row],[Planned]]=0,0,1-ABS(Table1[[#This Row],[Prod]]-Table1[[#This Row],[Planned]])/Table1[[#This Row],[Planned]]))</f>
        <v>0</v>
      </c>
      <c r="V3305" s="8"/>
      <c r="W3305" s="11"/>
      <c r="X3305" s="27">
        <v>0</v>
      </c>
      <c r="Y3305" s="206">
        <f>Table1[[#This Row],[Prod]]</f>
        <v>0</v>
      </c>
      <c r="Z3305" s="206">
        <f>ABS(Table1[[#This Row],[Prod2]]-Table1[[#This Row],[Plan Revised]])</f>
        <v>0</v>
      </c>
      <c r="AA3305" s="209">
        <f>IF(ABS(Table1[[#This Row],[Prod2]]-Table1[[#This Row],[Plan Revised]])&gt;Table1[[#This Row],[Plan Revised]],0,IF(Table1[[#This Row],[Plan Revised]]=0,0,1-ABS(Table1[[#This Row],[Prod2]]-Table1[[#This Row],[Plan Revised]])/Table1[[#This Row],[Plan Revised]]))</f>
        <v>0</v>
      </c>
      <c r="AB3305" s="11"/>
      <c r="AC3305" s="30"/>
      <c r="AD3305"/>
      <c r="AF3305"/>
    </row>
    <row r="3306" spans="1:32">
      <c r="A3306" s="15" t="str">
        <f>IF(Table1[Week]=WeekSel,"Yes","No")</f>
        <v>No</v>
      </c>
      <c r="B3306" s="15" t="str">
        <f>IF((Table1[StartDate]&gt;=Date.GraphMin)*(Table1[StartDate]&lt;=Date.GraphMax)=1,"Yes","No")</f>
        <v>No</v>
      </c>
      <c r="C3306" s="15" t="str">
        <f>IF(OR(Table1[[#This Row],[Site]]="FOOD MILLING",Table1[[#This Row],[Site]]="GODACO"), "No", "Yes")</f>
        <v>Yes</v>
      </c>
      <c r="D3306" s="40">
        <f>MAX(DATE(Table1[Year],1,1),DATE(Table1[Year],1,1)-WEEKDAY(DATE(Table1[Year],1,1),2)+(Table1[WeekNum]-1)*7+1)</f>
        <v>44578</v>
      </c>
      <c r="E3306" s="40">
        <f>MIN(DATE(Table1[Year]+1,1,0),DATE(Table1[Year],1,1)-WEEKDAY(DATE(Table1[Year],1,1),2)+Table1[WeekNum]*7)</f>
        <v>44584</v>
      </c>
      <c r="F3306" s="15">
        <v>2022</v>
      </c>
      <c r="G3306" s="15">
        <f t="shared" si="102"/>
        <v>1</v>
      </c>
      <c r="H3306" s="17">
        <v>4</v>
      </c>
      <c r="I3306" s="207" t="str">
        <f>"W" &amp;Table1[[#This Row],[WeekNum]]</f>
        <v>W4</v>
      </c>
      <c r="J3306" s="20" t="str">
        <f t="shared" si="103"/>
        <v>22-W04</v>
      </c>
      <c r="K3306" s="8" t="s">
        <v>691</v>
      </c>
      <c r="L3306" s="4"/>
      <c r="M3306" s="8" t="s">
        <v>72</v>
      </c>
      <c r="N3306" s="266" t="s">
        <v>369</v>
      </c>
      <c r="O3306" s="266" t="s">
        <v>389</v>
      </c>
      <c r="P3306" s="11" t="s">
        <v>397</v>
      </c>
      <c r="Q3306" s="11" t="s">
        <v>417</v>
      </c>
      <c r="R3306" s="8">
        <v>0</v>
      </c>
      <c r="S3306" s="8">
        <v>0</v>
      </c>
      <c r="T3306" s="206">
        <f>ABS(Table1[[#This Row],[Prod]]-Table1[[#This Row],[Planned]])</f>
        <v>0</v>
      </c>
      <c r="U3306" s="209">
        <f>IF(ABS(Table1[[#This Row],[Prod]]-Table1[[#This Row],[Planned]])&gt;Table1[[#This Row],[Planned]],0,IF(Table1[[#This Row],[Planned]]=0,0,1-ABS(Table1[[#This Row],[Prod]]-Table1[[#This Row],[Planned]])/Table1[[#This Row],[Planned]]))</f>
        <v>0</v>
      </c>
      <c r="V3306" s="8"/>
      <c r="W3306" s="11"/>
      <c r="X3306" s="27">
        <v>0</v>
      </c>
      <c r="Y3306" s="206">
        <f>Table1[[#This Row],[Prod]]</f>
        <v>0</v>
      </c>
      <c r="Z3306" s="206">
        <f>ABS(Table1[[#This Row],[Prod2]]-Table1[[#This Row],[Plan Revised]])</f>
        <v>0</v>
      </c>
      <c r="AA3306" s="209">
        <f>IF(ABS(Table1[[#This Row],[Prod2]]-Table1[[#This Row],[Plan Revised]])&gt;Table1[[#This Row],[Plan Revised]],0,IF(Table1[[#This Row],[Plan Revised]]=0,0,1-ABS(Table1[[#This Row],[Prod2]]-Table1[[#This Row],[Plan Revised]])/Table1[[#This Row],[Plan Revised]]))</f>
        <v>0</v>
      </c>
      <c r="AB3306" s="11"/>
      <c r="AC3306" s="30"/>
      <c r="AD3306"/>
      <c r="AF3306"/>
    </row>
    <row r="3307" spans="1:32">
      <c r="A3307" s="15" t="str">
        <f>IF(Table1[Week]=WeekSel,"Yes","No")</f>
        <v>No</v>
      </c>
      <c r="B3307" s="15" t="str">
        <f>IF((Table1[StartDate]&gt;=Date.GraphMin)*(Table1[StartDate]&lt;=Date.GraphMax)=1,"Yes","No")</f>
        <v>No</v>
      </c>
      <c r="C3307" s="15" t="str">
        <f>IF(OR(Table1[[#This Row],[Site]]="FOOD MILLING",Table1[[#This Row],[Site]]="GODACO"), "No", "Yes")</f>
        <v>Yes</v>
      </c>
      <c r="D3307" s="40">
        <f>MAX(DATE(Table1[Year],1,1),DATE(Table1[Year],1,1)-WEEKDAY(DATE(Table1[Year],1,1),2)+(Table1[WeekNum]-1)*7+1)</f>
        <v>44578</v>
      </c>
      <c r="E3307" s="40">
        <f>MIN(DATE(Table1[Year]+1,1,0),DATE(Table1[Year],1,1)-WEEKDAY(DATE(Table1[Year],1,1),2)+Table1[WeekNum]*7)</f>
        <v>44584</v>
      </c>
      <c r="F3307" s="15">
        <v>2022</v>
      </c>
      <c r="G3307" s="15">
        <f t="shared" si="102"/>
        <v>1</v>
      </c>
      <c r="H3307" s="17">
        <v>4</v>
      </c>
      <c r="I3307" s="207" t="str">
        <f>"W" &amp;Table1[[#This Row],[WeekNum]]</f>
        <v>W4</v>
      </c>
      <c r="J3307" s="20" t="str">
        <f t="shared" si="103"/>
        <v>22-W04</v>
      </c>
      <c r="K3307" s="8" t="s">
        <v>692</v>
      </c>
      <c r="L3307" s="4"/>
      <c r="M3307" s="8" t="s">
        <v>72</v>
      </c>
      <c r="N3307" s="266" t="s">
        <v>369</v>
      </c>
      <c r="O3307" s="266" t="s">
        <v>389</v>
      </c>
      <c r="P3307" s="11" t="s">
        <v>397</v>
      </c>
      <c r="Q3307" s="11" t="s">
        <v>417</v>
      </c>
      <c r="R3307" s="8">
        <v>0</v>
      </c>
      <c r="S3307" s="8">
        <v>0</v>
      </c>
      <c r="T3307" s="206">
        <f>ABS(Table1[[#This Row],[Prod]]-Table1[[#This Row],[Planned]])</f>
        <v>0</v>
      </c>
      <c r="U3307" s="209">
        <f>IF(ABS(Table1[[#This Row],[Prod]]-Table1[[#This Row],[Planned]])&gt;Table1[[#This Row],[Planned]],0,IF(Table1[[#This Row],[Planned]]=0,0,1-ABS(Table1[[#This Row],[Prod]]-Table1[[#This Row],[Planned]])/Table1[[#This Row],[Planned]]))</f>
        <v>0</v>
      </c>
      <c r="V3307" s="8"/>
      <c r="W3307" s="11"/>
      <c r="X3307" s="27">
        <v>0</v>
      </c>
      <c r="Y3307" s="206">
        <f>Table1[[#This Row],[Prod]]</f>
        <v>0</v>
      </c>
      <c r="Z3307" s="206">
        <f>ABS(Table1[[#This Row],[Prod2]]-Table1[[#This Row],[Plan Revised]])</f>
        <v>0</v>
      </c>
      <c r="AA3307" s="209">
        <f>IF(ABS(Table1[[#This Row],[Prod2]]-Table1[[#This Row],[Plan Revised]])&gt;Table1[[#This Row],[Plan Revised]],0,IF(Table1[[#This Row],[Plan Revised]]=0,0,1-ABS(Table1[[#This Row],[Prod2]]-Table1[[#This Row],[Plan Revised]])/Table1[[#This Row],[Plan Revised]]))</f>
        <v>0</v>
      </c>
      <c r="AB3307" s="11"/>
      <c r="AC3307" s="30"/>
      <c r="AD3307"/>
      <c r="AF3307"/>
    </row>
    <row r="3308" spans="1:32">
      <c r="A3308" s="15" t="str">
        <f>IF(Table1[Week]=WeekSel,"Yes","No")</f>
        <v>No</v>
      </c>
      <c r="B3308" s="15" t="str">
        <f>IF((Table1[StartDate]&gt;=Date.GraphMin)*(Table1[StartDate]&lt;=Date.GraphMax)=1,"Yes","No")</f>
        <v>No</v>
      </c>
      <c r="C3308" s="15" t="str">
        <f>IF(OR(Table1[[#This Row],[Site]]="FOOD MILLING",Table1[[#This Row],[Site]]="GODACO"), "No", "Yes")</f>
        <v>Yes</v>
      </c>
      <c r="D3308" s="40">
        <f>MAX(DATE(Table1[Year],1,1),DATE(Table1[Year],1,1)-WEEKDAY(DATE(Table1[Year],1,1),2)+(Table1[WeekNum]-1)*7+1)</f>
        <v>44578</v>
      </c>
      <c r="E3308" s="40">
        <f>MIN(DATE(Table1[Year]+1,1,0),DATE(Table1[Year],1,1)-WEEKDAY(DATE(Table1[Year],1,1),2)+Table1[WeekNum]*7)</f>
        <v>44584</v>
      </c>
      <c r="F3308" s="15">
        <v>2022</v>
      </c>
      <c r="G3308" s="15">
        <f t="shared" si="102"/>
        <v>1</v>
      </c>
      <c r="H3308" s="17">
        <v>4</v>
      </c>
      <c r="I3308" s="207" t="str">
        <f>"W" &amp;Table1[[#This Row],[WeekNum]]</f>
        <v>W4</v>
      </c>
      <c r="J3308" s="20" t="str">
        <f t="shared" si="103"/>
        <v>22-W04</v>
      </c>
      <c r="K3308" s="8" t="s">
        <v>693</v>
      </c>
      <c r="L3308" s="4"/>
      <c r="M3308" s="8" t="s">
        <v>72</v>
      </c>
      <c r="N3308" s="266" t="s">
        <v>369</v>
      </c>
      <c r="O3308" s="266" t="s">
        <v>389</v>
      </c>
      <c r="P3308" s="11" t="s">
        <v>397</v>
      </c>
      <c r="Q3308" s="11" t="s">
        <v>417</v>
      </c>
      <c r="R3308" s="8">
        <v>3600</v>
      </c>
      <c r="S3308" s="8">
        <v>3600</v>
      </c>
      <c r="T3308" s="206">
        <f>ABS(Table1[[#This Row],[Prod]]-Table1[[#This Row],[Planned]])</f>
        <v>0</v>
      </c>
      <c r="U3308" s="209">
        <f>IF(ABS(Table1[[#This Row],[Prod]]-Table1[[#This Row],[Planned]])&gt;Table1[[#This Row],[Planned]],0,IF(Table1[[#This Row],[Planned]]=0,0,1-ABS(Table1[[#This Row],[Prod]]-Table1[[#This Row],[Planned]])/Table1[[#This Row],[Planned]]))</f>
        <v>1</v>
      </c>
      <c r="V3308" s="8"/>
      <c r="W3308" s="11"/>
      <c r="X3308" s="27">
        <v>3600</v>
      </c>
      <c r="Y3308" s="206">
        <f>Table1[[#This Row],[Prod]]</f>
        <v>3600</v>
      </c>
      <c r="Z3308" s="206">
        <f>ABS(Table1[[#This Row],[Prod2]]-Table1[[#This Row],[Plan Revised]])</f>
        <v>0</v>
      </c>
      <c r="AA3308" s="209">
        <f>IF(ABS(Table1[[#This Row],[Prod2]]-Table1[[#This Row],[Plan Revised]])&gt;Table1[[#This Row],[Plan Revised]],0,IF(Table1[[#This Row],[Plan Revised]]=0,0,1-ABS(Table1[[#This Row],[Prod2]]-Table1[[#This Row],[Plan Revised]])/Table1[[#This Row],[Plan Revised]]))</f>
        <v>1</v>
      </c>
      <c r="AB3308" s="11"/>
      <c r="AC3308" s="30"/>
      <c r="AD3308"/>
      <c r="AF3308"/>
    </row>
    <row r="3309" spans="1:32">
      <c r="A3309" s="15" t="str">
        <f>IF(Table1[Week]=WeekSel,"Yes","No")</f>
        <v>No</v>
      </c>
      <c r="B3309" s="15" t="str">
        <f>IF((Table1[StartDate]&gt;=Date.GraphMin)*(Table1[StartDate]&lt;=Date.GraphMax)=1,"Yes","No")</f>
        <v>No</v>
      </c>
      <c r="C3309" s="15" t="str">
        <f>IF(OR(Table1[[#This Row],[Site]]="FOOD MILLING",Table1[[#This Row],[Site]]="GODACO"), "No", "Yes")</f>
        <v>Yes</v>
      </c>
      <c r="D3309" s="40">
        <f>MAX(DATE(Table1[Year],1,1),DATE(Table1[Year],1,1)-WEEKDAY(DATE(Table1[Year],1,1),2)+(Table1[WeekNum]-1)*7+1)</f>
        <v>44578</v>
      </c>
      <c r="E3309" s="40">
        <f>MIN(DATE(Table1[Year]+1,1,0),DATE(Table1[Year],1,1)-WEEKDAY(DATE(Table1[Year],1,1),2)+Table1[WeekNum]*7)</f>
        <v>44584</v>
      </c>
      <c r="F3309" s="15">
        <v>2022</v>
      </c>
      <c r="G3309" s="15">
        <f t="shared" si="102"/>
        <v>1</v>
      </c>
      <c r="H3309" s="17">
        <v>4</v>
      </c>
      <c r="I3309" s="207" t="str">
        <f>"W" &amp;Table1[[#This Row],[WeekNum]]</f>
        <v>W4</v>
      </c>
      <c r="J3309" s="20" t="str">
        <f t="shared" si="103"/>
        <v>22-W04</v>
      </c>
      <c r="K3309" s="8" t="s">
        <v>694</v>
      </c>
      <c r="L3309" s="4"/>
      <c r="M3309" s="8" t="s">
        <v>72</v>
      </c>
      <c r="N3309" s="266" t="s">
        <v>369</v>
      </c>
      <c r="O3309" s="266" t="s">
        <v>395</v>
      </c>
      <c r="P3309" s="11" t="s">
        <v>396</v>
      </c>
      <c r="Q3309" s="11" t="s">
        <v>421</v>
      </c>
      <c r="R3309" s="8">
        <v>700</v>
      </c>
      <c r="S3309" s="8">
        <v>700</v>
      </c>
      <c r="T3309" s="206">
        <f>ABS(Table1[[#This Row],[Prod]]-Table1[[#This Row],[Planned]])</f>
        <v>0</v>
      </c>
      <c r="U3309" s="209">
        <f>IF(ABS(Table1[[#This Row],[Prod]]-Table1[[#This Row],[Planned]])&gt;Table1[[#This Row],[Planned]],0,IF(Table1[[#This Row],[Planned]]=0,0,1-ABS(Table1[[#This Row],[Prod]]-Table1[[#This Row],[Planned]])/Table1[[#This Row],[Planned]]))</f>
        <v>1</v>
      </c>
      <c r="V3309" s="8"/>
      <c r="W3309" s="11"/>
      <c r="X3309" s="27">
        <v>700</v>
      </c>
      <c r="Y3309" s="206">
        <f>Table1[[#This Row],[Prod]]</f>
        <v>700</v>
      </c>
      <c r="Z3309" s="206">
        <f>ABS(Table1[[#This Row],[Prod2]]-Table1[[#This Row],[Plan Revised]])</f>
        <v>0</v>
      </c>
      <c r="AA3309" s="209">
        <f>IF(ABS(Table1[[#This Row],[Prod2]]-Table1[[#This Row],[Plan Revised]])&gt;Table1[[#This Row],[Plan Revised]],0,IF(Table1[[#This Row],[Plan Revised]]=0,0,1-ABS(Table1[[#This Row],[Prod2]]-Table1[[#This Row],[Plan Revised]])/Table1[[#This Row],[Plan Revised]]))</f>
        <v>1</v>
      </c>
      <c r="AB3309" s="11"/>
      <c r="AC3309" s="30"/>
      <c r="AD3309"/>
      <c r="AF3309"/>
    </row>
    <row r="3310" spans="1:32">
      <c r="A3310" s="15" t="str">
        <f>IF(Table1[Week]=WeekSel,"Yes","No")</f>
        <v>No</v>
      </c>
      <c r="B3310" s="15" t="str">
        <f>IF((Table1[StartDate]&gt;=Date.GraphMin)*(Table1[StartDate]&lt;=Date.GraphMax)=1,"Yes","No")</f>
        <v>No</v>
      </c>
      <c r="C3310" s="15" t="str">
        <f>IF(OR(Table1[[#This Row],[Site]]="FOOD MILLING",Table1[[#This Row],[Site]]="GODACO"), "No", "Yes")</f>
        <v>Yes</v>
      </c>
      <c r="D3310" s="40">
        <f>MAX(DATE(Table1[Year],1,1),DATE(Table1[Year],1,1)-WEEKDAY(DATE(Table1[Year],1,1),2)+(Table1[WeekNum]-1)*7+1)</f>
        <v>44578</v>
      </c>
      <c r="E3310" s="40">
        <f>MIN(DATE(Table1[Year]+1,1,0),DATE(Table1[Year],1,1)-WEEKDAY(DATE(Table1[Year],1,1),2)+Table1[WeekNum]*7)</f>
        <v>44584</v>
      </c>
      <c r="F3310" s="15">
        <v>2022</v>
      </c>
      <c r="G3310" s="15">
        <f t="shared" si="102"/>
        <v>1</v>
      </c>
      <c r="H3310" s="17">
        <v>4</v>
      </c>
      <c r="I3310" s="207" t="str">
        <f>"W" &amp;Table1[[#This Row],[WeekNum]]</f>
        <v>W4</v>
      </c>
      <c r="J3310" s="20" t="str">
        <f t="shared" si="103"/>
        <v>22-W04</v>
      </c>
      <c r="K3310" s="8" t="s">
        <v>695</v>
      </c>
      <c r="L3310" s="4"/>
      <c r="M3310" s="8" t="s">
        <v>72</v>
      </c>
      <c r="N3310" s="266" t="s">
        <v>369</v>
      </c>
      <c r="O3310" s="266" t="s">
        <v>395</v>
      </c>
      <c r="P3310" s="11" t="s">
        <v>396</v>
      </c>
      <c r="Q3310" s="11" t="s">
        <v>421</v>
      </c>
      <c r="R3310" s="8">
        <v>3400</v>
      </c>
      <c r="S3310" s="8">
        <v>3300</v>
      </c>
      <c r="T3310" s="206">
        <f>ABS(Table1[[#This Row],[Prod]]-Table1[[#This Row],[Planned]])</f>
        <v>100</v>
      </c>
      <c r="U3310" s="209">
        <f>IF(ABS(Table1[[#This Row],[Prod]]-Table1[[#This Row],[Planned]])&gt;Table1[[#This Row],[Planned]],0,IF(Table1[[#This Row],[Planned]]=0,0,1-ABS(Table1[[#This Row],[Prod]]-Table1[[#This Row],[Planned]])/Table1[[#This Row],[Planned]]))</f>
        <v>0.97058823529411764</v>
      </c>
      <c r="V3310" s="8"/>
      <c r="W3310" s="11"/>
      <c r="X3310" s="27">
        <v>3300</v>
      </c>
      <c r="Y3310" s="206">
        <f>Table1[[#This Row],[Prod]]</f>
        <v>3300</v>
      </c>
      <c r="Z3310" s="206">
        <f>ABS(Table1[[#This Row],[Prod2]]-Table1[[#This Row],[Plan Revised]])</f>
        <v>0</v>
      </c>
      <c r="AA3310" s="209">
        <f>IF(ABS(Table1[[#This Row],[Prod2]]-Table1[[#This Row],[Plan Revised]])&gt;Table1[[#This Row],[Plan Revised]],0,IF(Table1[[#This Row],[Plan Revised]]=0,0,1-ABS(Table1[[#This Row],[Prod2]]-Table1[[#This Row],[Plan Revised]])/Table1[[#This Row],[Plan Revised]]))</f>
        <v>1</v>
      </c>
      <c r="AB3310" s="11"/>
      <c r="AC3310" s="30"/>
      <c r="AD3310"/>
      <c r="AF3310"/>
    </row>
    <row r="3311" spans="1:32">
      <c r="A3311" s="15" t="str">
        <f>IF(Table1[Week]=WeekSel,"Yes","No")</f>
        <v>No</v>
      </c>
      <c r="B3311" s="15" t="str">
        <f>IF((Table1[StartDate]&gt;=Date.GraphMin)*(Table1[StartDate]&lt;=Date.GraphMax)=1,"Yes","No")</f>
        <v>No</v>
      </c>
      <c r="C3311" s="15" t="str">
        <f>IF(OR(Table1[[#This Row],[Site]]="FOOD MILLING",Table1[[#This Row],[Site]]="GODACO"), "No", "Yes")</f>
        <v>Yes</v>
      </c>
      <c r="D3311" s="40">
        <f>MAX(DATE(Table1[Year],1,1),DATE(Table1[Year],1,1)-WEEKDAY(DATE(Table1[Year],1,1),2)+(Table1[WeekNum]-1)*7+1)</f>
        <v>44578</v>
      </c>
      <c r="E3311" s="40">
        <f>MIN(DATE(Table1[Year]+1,1,0),DATE(Table1[Year],1,1)-WEEKDAY(DATE(Table1[Year],1,1),2)+Table1[WeekNum]*7)</f>
        <v>44584</v>
      </c>
      <c r="F3311" s="15">
        <v>2022</v>
      </c>
      <c r="G3311" s="15">
        <f t="shared" si="102"/>
        <v>1</v>
      </c>
      <c r="H3311" s="17">
        <v>4</v>
      </c>
      <c r="I3311" s="207" t="str">
        <f>"W" &amp;Table1[[#This Row],[WeekNum]]</f>
        <v>W4</v>
      </c>
      <c r="J3311" s="20" t="str">
        <f t="shared" si="103"/>
        <v>22-W04</v>
      </c>
      <c r="K3311" s="8" t="s">
        <v>696</v>
      </c>
      <c r="L3311" s="4"/>
      <c r="M3311" s="8" t="s">
        <v>72</v>
      </c>
      <c r="N3311" s="266" t="s">
        <v>369</v>
      </c>
      <c r="O3311" s="266" t="s">
        <v>398</v>
      </c>
      <c r="P3311" s="11" t="s">
        <v>399</v>
      </c>
      <c r="Q3311" s="11" t="s">
        <v>421</v>
      </c>
      <c r="R3311" s="8">
        <v>600</v>
      </c>
      <c r="S3311" s="8">
        <v>750</v>
      </c>
      <c r="T3311" s="206">
        <f>ABS(Table1[[#This Row],[Prod]]-Table1[[#This Row],[Planned]])</f>
        <v>150</v>
      </c>
      <c r="U3311" s="209">
        <f>IF(ABS(Table1[[#This Row],[Prod]]-Table1[[#This Row],[Planned]])&gt;Table1[[#This Row],[Planned]],0,IF(Table1[[#This Row],[Planned]]=0,0,1-ABS(Table1[[#This Row],[Prod]]-Table1[[#This Row],[Planned]])/Table1[[#This Row],[Planned]]))</f>
        <v>0.75</v>
      </c>
      <c r="V3311" s="8"/>
      <c r="W3311" s="11"/>
      <c r="X3311" s="27">
        <v>750</v>
      </c>
      <c r="Y3311" s="206">
        <f>Table1[[#This Row],[Prod]]</f>
        <v>750</v>
      </c>
      <c r="Z3311" s="206">
        <f>ABS(Table1[[#This Row],[Prod2]]-Table1[[#This Row],[Plan Revised]])</f>
        <v>0</v>
      </c>
      <c r="AA3311" s="209">
        <f>IF(ABS(Table1[[#This Row],[Prod2]]-Table1[[#This Row],[Plan Revised]])&gt;Table1[[#This Row],[Plan Revised]],0,IF(Table1[[#This Row],[Plan Revised]]=0,0,1-ABS(Table1[[#This Row],[Prod2]]-Table1[[#This Row],[Plan Revised]])/Table1[[#This Row],[Plan Revised]]))</f>
        <v>1</v>
      </c>
      <c r="AB3311" s="11"/>
      <c r="AC3311" s="30"/>
      <c r="AD3311"/>
      <c r="AF3311"/>
    </row>
    <row r="3312" spans="1:32">
      <c r="A3312" s="15" t="str">
        <f>IF(Table1[Week]=WeekSel,"Yes","No")</f>
        <v>No</v>
      </c>
      <c r="B3312" s="15" t="str">
        <f>IF((Table1[StartDate]&gt;=Date.GraphMin)*(Table1[StartDate]&lt;=Date.GraphMax)=1,"Yes","No")</f>
        <v>No</v>
      </c>
      <c r="C3312" s="15" t="str">
        <f>IF(OR(Table1[[#This Row],[Site]]="FOOD MILLING",Table1[[#This Row],[Site]]="GODACO"), "No", "Yes")</f>
        <v>Yes</v>
      </c>
      <c r="D3312" s="40">
        <f>MAX(DATE(Table1[Year],1,1),DATE(Table1[Year],1,1)-WEEKDAY(DATE(Table1[Year],1,1),2)+(Table1[WeekNum]-1)*7+1)</f>
        <v>44578</v>
      </c>
      <c r="E3312" s="40">
        <f>MIN(DATE(Table1[Year]+1,1,0),DATE(Table1[Year],1,1)-WEEKDAY(DATE(Table1[Year],1,1),2)+Table1[WeekNum]*7)</f>
        <v>44584</v>
      </c>
      <c r="F3312" s="15">
        <v>2022</v>
      </c>
      <c r="G3312" s="15">
        <f t="shared" si="102"/>
        <v>1</v>
      </c>
      <c r="H3312" s="17">
        <v>4</v>
      </c>
      <c r="I3312" s="207" t="str">
        <f>"W" &amp;Table1[[#This Row],[WeekNum]]</f>
        <v>W4</v>
      </c>
      <c r="J3312" s="20" t="str">
        <f t="shared" si="103"/>
        <v>22-W04</v>
      </c>
      <c r="K3312" s="8" t="s">
        <v>697</v>
      </c>
      <c r="L3312" s="4"/>
      <c r="M3312" s="8" t="s">
        <v>72</v>
      </c>
      <c r="N3312" s="266" t="s">
        <v>369</v>
      </c>
      <c r="O3312" s="266" t="s">
        <v>391</v>
      </c>
      <c r="P3312" s="11" t="s">
        <v>393</v>
      </c>
      <c r="Q3312" s="11" t="s">
        <v>421</v>
      </c>
      <c r="R3312" s="8">
        <v>300</v>
      </c>
      <c r="S3312" s="8">
        <v>300</v>
      </c>
      <c r="T3312" s="206">
        <f>ABS(Table1[[#This Row],[Prod]]-Table1[[#This Row],[Planned]])</f>
        <v>0</v>
      </c>
      <c r="U3312" s="209">
        <f>IF(ABS(Table1[[#This Row],[Prod]]-Table1[[#This Row],[Planned]])&gt;Table1[[#This Row],[Planned]],0,IF(Table1[[#This Row],[Planned]]=0,0,1-ABS(Table1[[#This Row],[Prod]]-Table1[[#This Row],[Planned]])/Table1[[#This Row],[Planned]]))</f>
        <v>1</v>
      </c>
      <c r="V3312" s="8"/>
      <c r="W3312" s="11"/>
      <c r="X3312" s="27">
        <v>300</v>
      </c>
      <c r="Y3312" s="206">
        <f>Table1[[#This Row],[Prod]]</f>
        <v>300</v>
      </c>
      <c r="Z3312" s="206">
        <f>ABS(Table1[[#This Row],[Prod2]]-Table1[[#This Row],[Plan Revised]])</f>
        <v>0</v>
      </c>
      <c r="AA3312" s="209">
        <f>IF(ABS(Table1[[#This Row],[Prod2]]-Table1[[#This Row],[Plan Revised]])&gt;Table1[[#This Row],[Plan Revised]],0,IF(Table1[[#This Row],[Plan Revised]]=0,0,1-ABS(Table1[[#This Row],[Prod2]]-Table1[[#This Row],[Plan Revised]])/Table1[[#This Row],[Plan Revised]]))</f>
        <v>1</v>
      </c>
      <c r="AB3312" s="11"/>
      <c r="AC3312" s="30"/>
      <c r="AD3312"/>
      <c r="AF3312"/>
    </row>
    <row r="3313" spans="1:32">
      <c r="A3313" s="15" t="str">
        <f>IF(Table1[Week]=WeekSel,"Yes","No")</f>
        <v>No</v>
      </c>
      <c r="B3313" s="15" t="str">
        <f>IF((Table1[StartDate]&gt;=Date.GraphMin)*(Table1[StartDate]&lt;=Date.GraphMax)=1,"Yes","No")</f>
        <v>No</v>
      </c>
      <c r="C3313" s="15" t="str">
        <f>IF(OR(Table1[[#This Row],[Site]]="FOOD MILLING",Table1[[#This Row],[Site]]="GODACO"), "No", "Yes")</f>
        <v>Yes</v>
      </c>
      <c r="D3313" s="40">
        <f>MAX(DATE(Table1[Year],1,1),DATE(Table1[Year],1,1)-WEEKDAY(DATE(Table1[Year],1,1),2)+(Table1[WeekNum]-1)*7+1)</f>
        <v>44578</v>
      </c>
      <c r="E3313" s="40">
        <f>MIN(DATE(Table1[Year]+1,1,0),DATE(Table1[Year],1,1)-WEEKDAY(DATE(Table1[Year],1,1),2)+Table1[WeekNum]*7)</f>
        <v>44584</v>
      </c>
      <c r="F3313" s="15">
        <v>2022</v>
      </c>
      <c r="G3313" s="15">
        <f t="shared" si="102"/>
        <v>1</v>
      </c>
      <c r="H3313" s="17">
        <v>4</v>
      </c>
      <c r="I3313" s="207" t="str">
        <f>"W" &amp;Table1[[#This Row],[WeekNum]]</f>
        <v>W4</v>
      </c>
      <c r="J3313" s="20" t="str">
        <f t="shared" si="103"/>
        <v>22-W04</v>
      </c>
      <c r="K3313" s="8" t="s">
        <v>698</v>
      </c>
      <c r="L3313" s="4"/>
      <c r="M3313" s="8" t="s">
        <v>72</v>
      </c>
      <c r="N3313" s="266" t="s">
        <v>369</v>
      </c>
      <c r="O3313" s="266" t="s">
        <v>398</v>
      </c>
      <c r="P3313" s="11" t="s">
        <v>399</v>
      </c>
      <c r="Q3313" s="11" t="s">
        <v>421</v>
      </c>
      <c r="R3313" s="8">
        <v>200</v>
      </c>
      <c r="S3313" s="8">
        <v>0</v>
      </c>
      <c r="T3313" s="206">
        <f>ABS(Table1[[#This Row],[Prod]]-Table1[[#This Row],[Planned]])</f>
        <v>200</v>
      </c>
      <c r="U3313" s="209">
        <f>IF(ABS(Table1[[#This Row],[Prod]]-Table1[[#This Row],[Planned]])&gt;Table1[[#This Row],[Planned]],0,IF(Table1[[#This Row],[Planned]]=0,0,1-ABS(Table1[[#This Row],[Prod]]-Table1[[#This Row],[Planned]])/Table1[[#This Row],[Planned]]))</f>
        <v>0</v>
      </c>
      <c r="V3313" s="8"/>
      <c r="W3313" s="11"/>
      <c r="X3313" s="27">
        <v>0</v>
      </c>
      <c r="Y3313" s="206">
        <f>Table1[[#This Row],[Prod]]</f>
        <v>0</v>
      </c>
      <c r="Z3313" s="206">
        <f>ABS(Table1[[#This Row],[Prod2]]-Table1[[#This Row],[Plan Revised]])</f>
        <v>0</v>
      </c>
      <c r="AA3313" s="209">
        <f>IF(ABS(Table1[[#This Row],[Prod2]]-Table1[[#This Row],[Plan Revised]])&gt;Table1[[#This Row],[Plan Revised]],0,IF(Table1[[#This Row],[Plan Revised]]=0,0,1-ABS(Table1[[#This Row],[Prod2]]-Table1[[#This Row],[Plan Revised]])/Table1[[#This Row],[Plan Revised]]))</f>
        <v>0</v>
      </c>
      <c r="AB3313" s="11"/>
      <c r="AC3313" s="30"/>
      <c r="AD3313"/>
      <c r="AF3313"/>
    </row>
    <row r="3314" spans="1:32">
      <c r="A3314" s="15" t="str">
        <f>IF(Table1[Week]=WeekSel,"Yes","No")</f>
        <v>No</v>
      </c>
      <c r="B3314" s="15" t="str">
        <f>IF((Table1[StartDate]&gt;=Date.GraphMin)*(Table1[StartDate]&lt;=Date.GraphMax)=1,"Yes","No")</f>
        <v>No</v>
      </c>
      <c r="C3314" s="15" t="str">
        <f>IF(OR(Table1[[#This Row],[Site]]="FOOD MILLING",Table1[[#This Row],[Site]]="GODACO"), "No", "Yes")</f>
        <v>Yes</v>
      </c>
      <c r="D3314" s="40">
        <f>MAX(DATE(Table1[Year],1,1),DATE(Table1[Year],1,1)-WEEKDAY(DATE(Table1[Year],1,1),2)+(Table1[WeekNum]-1)*7+1)</f>
        <v>44578</v>
      </c>
      <c r="E3314" s="40">
        <f>MIN(DATE(Table1[Year]+1,1,0),DATE(Table1[Year],1,1)-WEEKDAY(DATE(Table1[Year],1,1),2)+Table1[WeekNum]*7)</f>
        <v>44584</v>
      </c>
      <c r="F3314" s="15">
        <v>2022</v>
      </c>
      <c r="G3314" s="15">
        <f t="shared" si="102"/>
        <v>1</v>
      </c>
      <c r="H3314" s="17">
        <v>4</v>
      </c>
      <c r="I3314" s="207" t="str">
        <f>"W" &amp;Table1[[#This Row],[WeekNum]]</f>
        <v>W4</v>
      </c>
      <c r="J3314" s="20" t="str">
        <f t="shared" si="103"/>
        <v>22-W04</v>
      </c>
      <c r="K3314" s="8" t="s">
        <v>699</v>
      </c>
      <c r="L3314" s="4"/>
      <c r="M3314" s="8" t="s">
        <v>72</v>
      </c>
      <c r="N3314" s="266" t="s">
        <v>369</v>
      </c>
      <c r="O3314" s="266" t="s">
        <v>398</v>
      </c>
      <c r="P3314" s="11" t="s">
        <v>399</v>
      </c>
      <c r="Q3314" s="11" t="s">
        <v>421</v>
      </c>
      <c r="R3314" s="8">
        <v>700</v>
      </c>
      <c r="S3314" s="8">
        <v>700</v>
      </c>
      <c r="T3314" s="206">
        <f>ABS(Table1[[#This Row],[Prod]]-Table1[[#This Row],[Planned]])</f>
        <v>0</v>
      </c>
      <c r="U3314" s="209">
        <f>IF(ABS(Table1[[#This Row],[Prod]]-Table1[[#This Row],[Planned]])&gt;Table1[[#This Row],[Planned]],0,IF(Table1[[#This Row],[Planned]]=0,0,1-ABS(Table1[[#This Row],[Prod]]-Table1[[#This Row],[Planned]])/Table1[[#This Row],[Planned]]))</f>
        <v>1</v>
      </c>
      <c r="V3314" s="8"/>
      <c r="W3314" s="11"/>
      <c r="X3314" s="27">
        <v>700</v>
      </c>
      <c r="Y3314" s="206">
        <f>Table1[[#This Row],[Prod]]</f>
        <v>700</v>
      </c>
      <c r="Z3314" s="206">
        <f>ABS(Table1[[#This Row],[Prod2]]-Table1[[#This Row],[Plan Revised]])</f>
        <v>0</v>
      </c>
      <c r="AA3314" s="209">
        <f>IF(ABS(Table1[[#This Row],[Prod2]]-Table1[[#This Row],[Plan Revised]])&gt;Table1[[#This Row],[Plan Revised]],0,IF(Table1[[#This Row],[Plan Revised]]=0,0,1-ABS(Table1[[#This Row],[Prod2]]-Table1[[#This Row],[Plan Revised]])/Table1[[#This Row],[Plan Revised]]))</f>
        <v>1</v>
      </c>
      <c r="AB3314" s="11"/>
      <c r="AC3314" s="30"/>
      <c r="AD3314"/>
      <c r="AF3314"/>
    </row>
    <row r="3315" spans="1:32">
      <c r="A3315" s="15" t="str">
        <f>IF(Table1[Week]=WeekSel,"Yes","No")</f>
        <v>No</v>
      </c>
      <c r="B3315" s="15" t="str">
        <f>IF((Table1[StartDate]&gt;=Date.GraphMin)*(Table1[StartDate]&lt;=Date.GraphMax)=1,"Yes","No")</f>
        <v>No</v>
      </c>
      <c r="C3315" s="15" t="str">
        <f>IF(OR(Table1[[#This Row],[Site]]="FOOD MILLING",Table1[[#This Row],[Site]]="GODACO"), "No", "Yes")</f>
        <v>Yes</v>
      </c>
      <c r="D3315" s="40">
        <f>MAX(DATE(Table1[Year],1,1),DATE(Table1[Year],1,1)-WEEKDAY(DATE(Table1[Year],1,1),2)+(Table1[WeekNum]-1)*7+1)</f>
        <v>44578</v>
      </c>
      <c r="E3315" s="40">
        <f>MIN(DATE(Table1[Year]+1,1,0),DATE(Table1[Year],1,1)-WEEKDAY(DATE(Table1[Year],1,1),2)+Table1[WeekNum]*7)</f>
        <v>44584</v>
      </c>
      <c r="F3315" s="15">
        <v>2022</v>
      </c>
      <c r="G3315" s="15">
        <f t="shared" si="102"/>
        <v>1</v>
      </c>
      <c r="H3315" s="17">
        <v>4</v>
      </c>
      <c r="I3315" s="207" t="str">
        <f>"W" &amp;Table1[[#This Row],[WeekNum]]</f>
        <v>W4</v>
      </c>
      <c r="J3315" s="20" t="str">
        <f t="shared" si="103"/>
        <v>22-W04</v>
      </c>
      <c r="K3315" s="8" t="s">
        <v>700</v>
      </c>
      <c r="L3315" s="4"/>
      <c r="M3315" s="8" t="s">
        <v>72</v>
      </c>
      <c r="N3315" s="266" t="s">
        <v>369</v>
      </c>
      <c r="O3315" s="266" t="s">
        <v>398</v>
      </c>
      <c r="P3315" s="11" t="s">
        <v>399</v>
      </c>
      <c r="Q3315" s="11" t="s">
        <v>421</v>
      </c>
      <c r="R3315" s="8">
        <v>6840</v>
      </c>
      <c r="S3315" s="8">
        <v>3770</v>
      </c>
      <c r="T3315" s="206">
        <f>ABS(Table1[[#This Row],[Prod]]-Table1[[#This Row],[Planned]])</f>
        <v>3070</v>
      </c>
      <c r="U3315" s="209">
        <f>IF(ABS(Table1[[#This Row],[Prod]]-Table1[[#This Row],[Planned]])&gt;Table1[[#This Row],[Planned]],0,IF(Table1[[#This Row],[Planned]]=0,0,1-ABS(Table1[[#This Row],[Prod]]-Table1[[#This Row],[Planned]])/Table1[[#This Row],[Planned]]))</f>
        <v>0.55116959064327486</v>
      </c>
      <c r="V3315" s="8"/>
      <c r="W3315" s="11"/>
      <c r="X3315" s="27">
        <v>3770</v>
      </c>
      <c r="Y3315" s="206">
        <f>Table1[[#This Row],[Prod]]</f>
        <v>3770</v>
      </c>
      <c r="Z3315" s="206">
        <f>ABS(Table1[[#This Row],[Prod2]]-Table1[[#This Row],[Plan Revised]])</f>
        <v>0</v>
      </c>
      <c r="AA3315" s="209">
        <f>IF(ABS(Table1[[#This Row],[Prod2]]-Table1[[#This Row],[Plan Revised]])&gt;Table1[[#This Row],[Plan Revised]],0,IF(Table1[[#This Row],[Plan Revised]]=0,0,1-ABS(Table1[[#This Row],[Prod2]]-Table1[[#This Row],[Plan Revised]])/Table1[[#This Row],[Plan Revised]]))</f>
        <v>1</v>
      </c>
      <c r="AB3315" s="11"/>
      <c r="AC3315" s="30"/>
      <c r="AD3315"/>
      <c r="AF3315"/>
    </row>
    <row r="3316" spans="1:32">
      <c r="A3316" s="15" t="str">
        <f>IF(Table1[Week]=WeekSel,"Yes","No")</f>
        <v>No</v>
      </c>
      <c r="B3316" s="15" t="str">
        <f>IF((Table1[StartDate]&gt;=Date.GraphMin)*(Table1[StartDate]&lt;=Date.GraphMax)=1,"Yes","No")</f>
        <v>No</v>
      </c>
      <c r="C3316" s="15" t="str">
        <f>IF(OR(Table1[[#This Row],[Site]]="FOOD MILLING",Table1[[#This Row],[Site]]="GODACO"), "No", "Yes")</f>
        <v>Yes</v>
      </c>
      <c r="D3316" s="40">
        <f>MAX(DATE(Table1[Year],1,1),DATE(Table1[Year],1,1)-WEEKDAY(DATE(Table1[Year],1,1),2)+(Table1[WeekNum]-1)*7+1)</f>
        <v>44578</v>
      </c>
      <c r="E3316" s="40">
        <f>MIN(DATE(Table1[Year]+1,1,0),DATE(Table1[Year],1,1)-WEEKDAY(DATE(Table1[Year],1,1),2)+Table1[WeekNum]*7)</f>
        <v>44584</v>
      </c>
      <c r="F3316" s="15">
        <v>2022</v>
      </c>
      <c r="G3316" s="15">
        <f t="shared" si="102"/>
        <v>1</v>
      </c>
      <c r="H3316" s="17">
        <v>4</v>
      </c>
      <c r="I3316" s="207" t="str">
        <f>"W" &amp;Table1[[#This Row],[WeekNum]]</f>
        <v>W4</v>
      </c>
      <c r="J3316" s="20" t="str">
        <f t="shared" si="103"/>
        <v>22-W04</v>
      </c>
      <c r="K3316" s="8" t="s">
        <v>701</v>
      </c>
      <c r="L3316" s="4"/>
      <c r="M3316" s="8" t="s">
        <v>72</v>
      </c>
      <c r="N3316" s="266" t="s">
        <v>369</v>
      </c>
      <c r="O3316" s="266" t="s">
        <v>398</v>
      </c>
      <c r="P3316" s="11" t="s">
        <v>399</v>
      </c>
      <c r="Q3316" s="11" t="s">
        <v>421</v>
      </c>
      <c r="R3316" s="8">
        <v>700</v>
      </c>
      <c r="S3316" s="8">
        <v>1300</v>
      </c>
      <c r="T3316" s="206">
        <f>ABS(Table1[[#This Row],[Prod]]-Table1[[#This Row],[Planned]])</f>
        <v>600</v>
      </c>
      <c r="U3316" s="209">
        <f>IF(ABS(Table1[[#This Row],[Prod]]-Table1[[#This Row],[Planned]])&gt;Table1[[#This Row],[Planned]],0,IF(Table1[[#This Row],[Planned]]=0,0,1-ABS(Table1[[#This Row],[Prod]]-Table1[[#This Row],[Planned]])/Table1[[#This Row],[Planned]]))</f>
        <v>0.1428571428571429</v>
      </c>
      <c r="V3316" s="8"/>
      <c r="W3316" s="11"/>
      <c r="X3316" s="27">
        <v>1300</v>
      </c>
      <c r="Y3316" s="206">
        <f>Table1[[#This Row],[Prod]]</f>
        <v>1300</v>
      </c>
      <c r="Z3316" s="206">
        <f>ABS(Table1[[#This Row],[Prod2]]-Table1[[#This Row],[Plan Revised]])</f>
        <v>0</v>
      </c>
      <c r="AA3316" s="209">
        <f>IF(ABS(Table1[[#This Row],[Prod2]]-Table1[[#This Row],[Plan Revised]])&gt;Table1[[#This Row],[Plan Revised]],0,IF(Table1[[#This Row],[Plan Revised]]=0,0,1-ABS(Table1[[#This Row],[Prod2]]-Table1[[#This Row],[Plan Revised]])/Table1[[#This Row],[Plan Revised]]))</f>
        <v>1</v>
      </c>
      <c r="AB3316" s="11"/>
      <c r="AC3316" s="30"/>
      <c r="AD3316"/>
      <c r="AF3316"/>
    </row>
    <row r="3317" spans="1:32">
      <c r="A3317" s="15" t="str">
        <f>IF(Table1[Week]=WeekSel,"Yes","No")</f>
        <v>No</v>
      </c>
      <c r="B3317" s="15" t="str">
        <f>IF((Table1[StartDate]&gt;=Date.GraphMin)*(Table1[StartDate]&lt;=Date.GraphMax)=1,"Yes","No")</f>
        <v>No</v>
      </c>
      <c r="C3317" s="15" t="str">
        <f>IF(OR(Table1[[#This Row],[Site]]="FOOD MILLING",Table1[[#This Row],[Site]]="GODACO"), "No", "Yes")</f>
        <v>Yes</v>
      </c>
      <c r="D3317" s="40">
        <f>MAX(DATE(Table1[Year],1,1),DATE(Table1[Year],1,1)-WEEKDAY(DATE(Table1[Year],1,1),2)+(Table1[WeekNum]-1)*7+1)</f>
        <v>44578</v>
      </c>
      <c r="E3317" s="40">
        <f>MIN(DATE(Table1[Year]+1,1,0),DATE(Table1[Year],1,1)-WEEKDAY(DATE(Table1[Year],1,1),2)+Table1[WeekNum]*7)</f>
        <v>44584</v>
      </c>
      <c r="F3317" s="15">
        <v>2022</v>
      </c>
      <c r="G3317" s="15">
        <f t="shared" si="102"/>
        <v>1</v>
      </c>
      <c r="H3317" s="17">
        <v>4</v>
      </c>
      <c r="I3317" s="207" t="str">
        <f>"W" &amp;Table1[[#This Row],[WeekNum]]</f>
        <v>W4</v>
      </c>
      <c r="J3317" s="20" t="str">
        <f t="shared" si="103"/>
        <v>22-W04</v>
      </c>
      <c r="K3317" s="8" t="s">
        <v>702</v>
      </c>
      <c r="L3317" s="4"/>
      <c r="M3317" s="8" t="s">
        <v>72</v>
      </c>
      <c r="N3317" s="266" t="s">
        <v>369</v>
      </c>
      <c r="O3317" s="266" t="s">
        <v>398</v>
      </c>
      <c r="P3317" s="11" t="s">
        <v>399</v>
      </c>
      <c r="Q3317" s="11" t="s">
        <v>421</v>
      </c>
      <c r="R3317" s="8">
        <v>120</v>
      </c>
      <c r="S3317" s="8">
        <v>60</v>
      </c>
      <c r="T3317" s="206">
        <f>ABS(Table1[[#This Row],[Prod]]-Table1[[#This Row],[Planned]])</f>
        <v>60</v>
      </c>
      <c r="U3317" s="209">
        <f>IF(ABS(Table1[[#This Row],[Prod]]-Table1[[#This Row],[Planned]])&gt;Table1[[#This Row],[Planned]],0,IF(Table1[[#This Row],[Planned]]=0,0,1-ABS(Table1[[#This Row],[Prod]]-Table1[[#This Row],[Planned]])/Table1[[#This Row],[Planned]]))</f>
        <v>0.5</v>
      </c>
      <c r="V3317" s="8"/>
      <c r="W3317" s="11"/>
      <c r="X3317" s="27">
        <v>60</v>
      </c>
      <c r="Y3317" s="206">
        <f>Table1[[#This Row],[Prod]]</f>
        <v>60</v>
      </c>
      <c r="Z3317" s="206">
        <f>ABS(Table1[[#This Row],[Prod2]]-Table1[[#This Row],[Plan Revised]])</f>
        <v>0</v>
      </c>
      <c r="AA3317" s="209">
        <f>IF(ABS(Table1[[#This Row],[Prod2]]-Table1[[#This Row],[Plan Revised]])&gt;Table1[[#This Row],[Plan Revised]],0,IF(Table1[[#This Row],[Plan Revised]]=0,0,1-ABS(Table1[[#This Row],[Prod2]]-Table1[[#This Row],[Plan Revised]])/Table1[[#This Row],[Plan Revised]]))</f>
        <v>1</v>
      </c>
      <c r="AB3317" s="11"/>
      <c r="AC3317" s="30"/>
      <c r="AD3317"/>
      <c r="AF3317"/>
    </row>
    <row r="3318" spans="1:32">
      <c r="A3318" s="15" t="str">
        <f>IF(Table1[Week]=WeekSel,"Yes","No")</f>
        <v>No</v>
      </c>
      <c r="B3318" s="15" t="str">
        <f>IF((Table1[StartDate]&gt;=Date.GraphMin)*(Table1[StartDate]&lt;=Date.GraphMax)=1,"Yes","No")</f>
        <v>No</v>
      </c>
      <c r="C3318" s="15" t="str">
        <f>IF(OR(Table1[[#This Row],[Site]]="FOOD MILLING",Table1[[#This Row],[Site]]="GODACO"), "No", "Yes")</f>
        <v>Yes</v>
      </c>
      <c r="D3318" s="40">
        <f>MAX(DATE(Table1[Year],1,1),DATE(Table1[Year],1,1)-WEEKDAY(DATE(Table1[Year],1,1),2)+(Table1[WeekNum]-1)*7+1)</f>
        <v>44578</v>
      </c>
      <c r="E3318" s="40">
        <f>MIN(DATE(Table1[Year]+1,1,0),DATE(Table1[Year],1,1)-WEEKDAY(DATE(Table1[Year],1,1),2)+Table1[WeekNum]*7)</f>
        <v>44584</v>
      </c>
      <c r="F3318" s="15">
        <v>2022</v>
      </c>
      <c r="G3318" s="15">
        <f t="shared" si="102"/>
        <v>1</v>
      </c>
      <c r="H3318" s="17">
        <v>4</v>
      </c>
      <c r="I3318" s="207" t="str">
        <f>"W" &amp;Table1[[#This Row],[WeekNum]]</f>
        <v>W4</v>
      </c>
      <c r="J3318" s="20" t="str">
        <f t="shared" si="103"/>
        <v>22-W04</v>
      </c>
      <c r="K3318" s="8" t="s">
        <v>703</v>
      </c>
      <c r="L3318" s="4"/>
      <c r="M3318" s="8" t="s">
        <v>72</v>
      </c>
      <c r="N3318" s="266" t="s">
        <v>369</v>
      </c>
      <c r="O3318" s="266" t="s">
        <v>398</v>
      </c>
      <c r="P3318" s="11" t="s">
        <v>399</v>
      </c>
      <c r="Q3318" s="11" t="s">
        <v>421</v>
      </c>
      <c r="R3318" s="8">
        <v>270</v>
      </c>
      <c r="S3318" s="8">
        <v>250</v>
      </c>
      <c r="T3318" s="206">
        <f>ABS(Table1[[#This Row],[Prod]]-Table1[[#This Row],[Planned]])</f>
        <v>20</v>
      </c>
      <c r="U3318" s="209">
        <f>IF(ABS(Table1[[#This Row],[Prod]]-Table1[[#This Row],[Planned]])&gt;Table1[[#This Row],[Planned]],0,IF(Table1[[#This Row],[Planned]]=0,0,1-ABS(Table1[[#This Row],[Prod]]-Table1[[#This Row],[Planned]])/Table1[[#This Row],[Planned]]))</f>
        <v>0.92592592592592593</v>
      </c>
      <c r="V3318" s="8"/>
      <c r="W3318" s="11"/>
      <c r="X3318" s="27">
        <v>250</v>
      </c>
      <c r="Y3318" s="206">
        <f>Table1[[#This Row],[Prod]]</f>
        <v>250</v>
      </c>
      <c r="Z3318" s="206">
        <f>ABS(Table1[[#This Row],[Prod2]]-Table1[[#This Row],[Plan Revised]])</f>
        <v>0</v>
      </c>
      <c r="AA3318" s="209">
        <f>IF(ABS(Table1[[#This Row],[Prod2]]-Table1[[#This Row],[Plan Revised]])&gt;Table1[[#This Row],[Plan Revised]],0,IF(Table1[[#This Row],[Plan Revised]]=0,0,1-ABS(Table1[[#This Row],[Prod2]]-Table1[[#This Row],[Plan Revised]])/Table1[[#This Row],[Plan Revised]]))</f>
        <v>1</v>
      </c>
      <c r="AB3318" s="11"/>
      <c r="AC3318" s="30"/>
      <c r="AD3318"/>
      <c r="AF3318"/>
    </row>
    <row r="3319" spans="1:32">
      <c r="A3319" s="15" t="str">
        <f>IF(Table1[Week]=WeekSel,"Yes","No")</f>
        <v>No</v>
      </c>
      <c r="B3319" s="15" t="str">
        <f>IF((Table1[StartDate]&gt;=Date.GraphMin)*(Table1[StartDate]&lt;=Date.GraphMax)=1,"Yes","No")</f>
        <v>No</v>
      </c>
      <c r="C3319" s="15" t="str">
        <f>IF(OR(Table1[[#This Row],[Site]]="FOOD MILLING",Table1[[#This Row],[Site]]="GODACO"), "No", "Yes")</f>
        <v>Yes</v>
      </c>
      <c r="D3319" s="40">
        <f>MAX(DATE(Table1[Year],1,1),DATE(Table1[Year],1,1)-WEEKDAY(DATE(Table1[Year],1,1),2)+(Table1[WeekNum]-1)*7+1)</f>
        <v>44578</v>
      </c>
      <c r="E3319" s="40">
        <f>MIN(DATE(Table1[Year]+1,1,0),DATE(Table1[Year],1,1)-WEEKDAY(DATE(Table1[Year],1,1),2)+Table1[WeekNum]*7)</f>
        <v>44584</v>
      </c>
      <c r="F3319" s="15">
        <v>2022</v>
      </c>
      <c r="G3319" s="15">
        <f t="shared" si="102"/>
        <v>1</v>
      </c>
      <c r="H3319" s="17">
        <v>4</v>
      </c>
      <c r="I3319" s="207" t="str">
        <f>"W" &amp;Table1[[#This Row],[WeekNum]]</f>
        <v>W4</v>
      </c>
      <c r="J3319" s="20" t="str">
        <f t="shared" si="103"/>
        <v>22-W04</v>
      </c>
      <c r="K3319" s="8" t="s">
        <v>704</v>
      </c>
      <c r="L3319" s="4"/>
      <c r="M3319" s="8" t="s">
        <v>72</v>
      </c>
      <c r="N3319" s="266" t="s">
        <v>369</v>
      </c>
      <c r="O3319" s="266" t="s">
        <v>398</v>
      </c>
      <c r="P3319" s="11" t="s">
        <v>399</v>
      </c>
      <c r="Q3319" s="11" t="s">
        <v>421</v>
      </c>
      <c r="R3319" s="8">
        <v>1150</v>
      </c>
      <c r="S3319" s="8">
        <v>1050</v>
      </c>
      <c r="T3319" s="206">
        <f>ABS(Table1[[#This Row],[Prod]]-Table1[[#This Row],[Planned]])</f>
        <v>100</v>
      </c>
      <c r="U3319" s="209">
        <f>IF(ABS(Table1[[#This Row],[Prod]]-Table1[[#This Row],[Planned]])&gt;Table1[[#This Row],[Planned]],0,IF(Table1[[#This Row],[Planned]]=0,0,1-ABS(Table1[[#This Row],[Prod]]-Table1[[#This Row],[Planned]])/Table1[[#This Row],[Planned]]))</f>
        <v>0.91304347826086962</v>
      </c>
      <c r="V3319" s="8"/>
      <c r="W3319" s="11"/>
      <c r="X3319" s="27">
        <v>1050</v>
      </c>
      <c r="Y3319" s="206">
        <f>Table1[[#This Row],[Prod]]</f>
        <v>1050</v>
      </c>
      <c r="Z3319" s="206">
        <f>ABS(Table1[[#This Row],[Prod2]]-Table1[[#This Row],[Plan Revised]])</f>
        <v>0</v>
      </c>
      <c r="AA3319" s="209">
        <f>IF(ABS(Table1[[#This Row],[Prod2]]-Table1[[#This Row],[Plan Revised]])&gt;Table1[[#This Row],[Plan Revised]],0,IF(Table1[[#This Row],[Plan Revised]]=0,0,1-ABS(Table1[[#This Row],[Prod2]]-Table1[[#This Row],[Plan Revised]])/Table1[[#This Row],[Plan Revised]]))</f>
        <v>1</v>
      </c>
      <c r="AB3319" s="11"/>
      <c r="AC3319" s="30"/>
      <c r="AD3319"/>
      <c r="AF3319"/>
    </row>
    <row r="3320" spans="1:32">
      <c r="A3320" s="15" t="str">
        <f>IF(Table1[Week]=WeekSel,"Yes","No")</f>
        <v>No</v>
      </c>
      <c r="B3320" s="15" t="str">
        <f>IF((Table1[StartDate]&gt;=Date.GraphMin)*(Table1[StartDate]&lt;=Date.GraphMax)=1,"Yes","No")</f>
        <v>No</v>
      </c>
      <c r="C3320" s="15" t="str">
        <f>IF(OR(Table1[[#This Row],[Site]]="FOOD MILLING",Table1[[#This Row],[Site]]="GODACO"), "No", "Yes")</f>
        <v>Yes</v>
      </c>
      <c r="D3320" s="40">
        <f>MAX(DATE(Table1[Year],1,1),DATE(Table1[Year],1,1)-WEEKDAY(DATE(Table1[Year],1,1),2)+(Table1[WeekNum]-1)*7+1)</f>
        <v>44578</v>
      </c>
      <c r="E3320" s="40">
        <f>MIN(DATE(Table1[Year]+1,1,0),DATE(Table1[Year],1,1)-WEEKDAY(DATE(Table1[Year],1,1),2)+Table1[WeekNum]*7)</f>
        <v>44584</v>
      </c>
      <c r="F3320" s="15">
        <v>2022</v>
      </c>
      <c r="G3320" s="15">
        <f t="shared" si="102"/>
        <v>1</v>
      </c>
      <c r="H3320" s="17">
        <v>4</v>
      </c>
      <c r="I3320" s="207" t="str">
        <f>"W" &amp;Table1[[#This Row],[WeekNum]]</f>
        <v>W4</v>
      </c>
      <c r="J3320" s="20" t="str">
        <f t="shared" si="103"/>
        <v>22-W04</v>
      </c>
      <c r="K3320" s="8" t="s">
        <v>705</v>
      </c>
      <c r="L3320" s="4"/>
      <c r="M3320" s="8" t="s">
        <v>72</v>
      </c>
      <c r="N3320" s="266" t="s">
        <v>369</v>
      </c>
      <c r="O3320" s="266" t="s">
        <v>398</v>
      </c>
      <c r="P3320" s="11" t="s">
        <v>399</v>
      </c>
      <c r="Q3320" s="11" t="s">
        <v>421</v>
      </c>
      <c r="R3320" s="8">
        <v>1900</v>
      </c>
      <c r="S3320" s="8">
        <v>2620</v>
      </c>
      <c r="T3320" s="206">
        <f>ABS(Table1[[#This Row],[Prod]]-Table1[[#This Row],[Planned]])</f>
        <v>720</v>
      </c>
      <c r="U3320" s="209">
        <f>IF(ABS(Table1[[#This Row],[Prod]]-Table1[[#This Row],[Planned]])&gt;Table1[[#This Row],[Planned]],0,IF(Table1[[#This Row],[Planned]]=0,0,1-ABS(Table1[[#This Row],[Prod]]-Table1[[#This Row],[Planned]])/Table1[[#This Row],[Planned]]))</f>
        <v>0.6210526315789473</v>
      </c>
      <c r="V3320" s="8"/>
      <c r="W3320" s="11"/>
      <c r="X3320" s="27">
        <v>2620</v>
      </c>
      <c r="Y3320" s="206">
        <f>Table1[[#This Row],[Prod]]</f>
        <v>2620</v>
      </c>
      <c r="Z3320" s="206">
        <f>ABS(Table1[[#This Row],[Prod2]]-Table1[[#This Row],[Plan Revised]])</f>
        <v>0</v>
      </c>
      <c r="AA3320" s="209">
        <f>IF(ABS(Table1[[#This Row],[Prod2]]-Table1[[#This Row],[Plan Revised]])&gt;Table1[[#This Row],[Plan Revised]],0,IF(Table1[[#This Row],[Plan Revised]]=0,0,1-ABS(Table1[[#This Row],[Prod2]]-Table1[[#This Row],[Plan Revised]])/Table1[[#This Row],[Plan Revised]]))</f>
        <v>1</v>
      </c>
      <c r="AB3320" s="11"/>
      <c r="AC3320" s="30"/>
      <c r="AD3320"/>
      <c r="AF3320"/>
    </row>
    <row r="3321" spans="1:32">
      <c r="A3321" s="15" t="str">
        <f>IF(Table1[Week]=WeekSel,"Yes","No")</f>
        <v>No</v>
      </c>
      <c r="B3321" s="15" t="str">
        <f>IF((Table1[StartDate]&gt;=Date.GraphMin)*(Table1[StartDate]&lt;=Date.GraphMax)=1,"Yes","No")</f>
        <v>No</v>
      </c>
      <c r="C3321" s="15" t="str">
        <f>IF(OR(Table1[[#This Row],[Site]]="FOOD MILLING",Table1[[#This Row],[Site]]="GODACO"), "No", "Yes")</f>
        <v>Yes</v>
      </c>
      <c r="D3321" s="40">
        <f>MAX(DATE(Table1[Year],1,1),DATE(Table1[Year],1,1)-WEEKDAY(DATE(Table1[Year],1,1),2)+(Table1[WeekNum]-1)*7+1)</f>
        <v>44578</v>
      </c>
      <c r="E3321" s="40">
        <f>MIN(DATE(Table1[Year]+1,1,0),DATE(Table1[Year],1,1)-WEEKDAY(DATE(Table1[Year],1,1),2)+Table1[WeekNum]*7)</f>
        <v>44584</v>
      </c>
      <c r="F3321" s="15">
        <v>2022</v>
      </c>
      <c r="G3321" s="15">
        <f t="shared" si="102"/>
        <v>1</v>
      </c>
      <c r="H3321" s="17">
        <v>4</v>
      </c>
      <c r="I3321" s="207" t="str">
        <f>"W" &amp;Table1[[#This Row],[WeekNum]]</f>
        <v>W4</v>
      </c>
      <c r="J3321" s="20" t="str">
        <f t="shared" si="103"/>
        <v>22-W04</v>
      </c>
      <c r="K3321" s="8" t="s">
        <v>706</v>
      </c>
      <c r="L3321" s="4"/>
      <c r="M3321" s="8" t="s">
        <v>72</v>
      </c>
      <c r="N3321" s="266" t="s">
        <v>369</v>
      </c>
      <c r="O3321" s="266" t="s">
        <v>398</v>
      </c>
      <c r="P3321" s="11" t="s">
        <v>399</v>
      </c>
      <c r="Q3321" s="11" t="s">
        <v>421</v>
      </c>
      <c r="R3321" s="8">
        <v>700</v>
      </c>
      <c r="S3321" s="8">
        <v>700</v>
      </c>
      <c r="T3321" s="206">
        <f>ABS(Table1[[#This Row],[Prod]]-Table1[[#This Row],[Planned]])</f>
        <v>0</v>
      </c>
      <c r="U3321" s="209">
        <f>IF(ABS(Table1[[#This Row],[Prod]]-Table1[[#This Row],[Planned]])&gt;Table1[[#This Row],[Planned]],0,IF(Table1[[#This Row],[Planned]]=0,0,1-ABS(Table1[[#This Row],[Prod]]-Table1[[#This Row],[Planned]])/Table1[[#This Row],[Planned]]))</f>
        <v>1</v>
      </c>
      <c r="V3321" s="8"/>
      <c r="W3321" s="11"/>
      <c r="X3321" s="27">
        <v>700</v>
      </c>
      <c r="Y3321" s="206">
        <f>Table1[[#This Row],[Prod]]</f>
        <v>700</v>
      </c>
      <c r="Z3321" s="206">
        <f>ABS(Table1[[#This Row],[Prod2]]-Table1[[#This Row],[Plan Revised]])</f>
        <v>0</v>
      </c>
      <c r="AA3321" s="209">
        <f>IF(ABS(Table1[[#This Row],[Prod2]]-Table1[[#This Row],[Plan Revised]])&gt;Table1[[#This Row],[Plan Revised]],0,IF(Table1[[#This Row],[Plan Revised]]=0,0,1-ABS(Table1[[#This Row],[Prod2]]-Table1[[#This Row],[Plan Revised]])/Table1[[#This Row],[Plan Revised]]))</f>
        <v>1</v>
      </c>
      <c r="AB3321" s="11"/>
      <c r="AC3321" s="30"/>
      <c r="AD3321"/>
      <c r="AF3321"/>
    </row>
    <row r="3322" spans="1:32">
      <c r="A3322" s="15" t="str">
        <f>IF(Table1[Week]=WeekSel,"Yes","No")</f>
        <v>No</v>
      </c>
      <c r="B3322" s="15" t="str">
        <f>IF((Table1[StartDate]&gt;=Date.GraphMin)*(Table1[StartDate]&lt;=Date.GraphMax)=1,"Yes","No")</f>
        <v>No</v>
      </c>
      <c r="C3322" s="15" t="str">
        <f>IF(OR(Table1[[#This Row],[Site]]="FOOD MILLING",Table1[[#This Row],[Site]]="GODACO"), "No", "Yes")</f>
        <v>Yes</v>
      </c>
      <c r="D3322" s="40">
        <f>MAX(DATE(Table1[Year],1,1),DATE(Table1[Year],1,1)-WEEKDAY(DATE(Table1[Year],1,1),2)+(Table1[WeekNum]-1)*7+1)</f>
        <v>44578</v>
      </c>
      <c r="E3322" s="40">
        <f>MIN(DATE(Table1[Year]+1,1,0),DATE(Table1[Year],1,1)-WEEKDAY(DATE(Table1[Year],1,1),2)+Table1[WeekNum]*7)</f>
        <v>44584</v>
      </c>
      <c r="F3322" s="15">
        <v>2022</v>
      </c>
      <c r="G3322" s="15">
        <f t="shared" si="102"/>
        <v>1</v>
      </c>
      <c r="H3322" s="17">
        <v>4</v>
      </c>
      <c r="I3322" s="207" t="str">
        <f>"W" &amp;Table1[[#This Row],[WeekNum]]</f>
        <v>W4</v>
      </c>
      <c r="J3322" s="20" t="str">
        <f t="shared" si="103"/>
        <v>22-W04</v>
      </c>
      <c r="K3322" s="8" t="s">
        <v>707</v>
      </c>
      <c r="L3322" s="4"/>
      <c r="M3322" s="8" t="s">
        <v>72</v>
      </c>
      <c r="N3322" s="266" t="s">
        <v>369</v>
      </c>
      <c r="O3322" s="266" t="s">
        <v>395</v>
      </c>
      <c r="P3322" s="11" t="s">
        <v>396</v>
      </c>
      <c r="Q3322" s="11" t="s">
        <v>423</v>
      </c>
      <c r="R3322" s="8">
        <v>1400</v>
      </c>
      <c r="S3322" s="8">
        <v>0</v>
      </c>
      <c r="T3322" s="206">
        <f>ABS(Table1[[#This Row],[Prod]]-Table1[[#This Row],[Planned]])</f>
        <v>1400</v>
      </c>
      <c r="U3322" s="209">
        <f>IF(ABS(Table1[[#This Row],[Prod]]-Table1[[#This Row],[Planned]])&gt;Table1[[#This Row],[Planned]],0,IF(Table1[[#This Row],[Planned]]=0,0,1-ABS(Table1[[#This Row],[Prod]]-Table1[[#This Row],[Planned]])/Table1[[#This Row],[Planned]]))</f>
        <v>0</v>
      </c>
      <c r="V3322" s="8"/>
      <c r="W3322" s="11"/>
      <c r="X3322" s="27">
        <v>1400</v>
      </c>
      <c r="Y3322" s="206">
        <f>Table1[[#This Row],[Prod]]</f>
        <v>0</v>
      </c>
      <c r="Z3322" s="206">
        <f>ABS(Table1[[#This Row],[Prod2]]-Table1[[#This Row],[Plan Revised]])</f>
        <v>1400</v>
      </c>
      <c r="AA3322" s="209">
        <f>IF(ABS(Table1[[#This Row],[Prod2]]-Table1[[#This Row],[Plan Revised]])&gt;Table1[[#This Row],[Plan Revised]],0,IF(Table1[[#This Row],[Plan Revised]]=0,0,1-ABS(Table1[[#This Row],[Prod2]]-Table1[[#This Row],[Plan Revised]])/Table1[[#This Row],[Plan Revised]]))</f>
        <v>0</v>
      </c>
      <c r="AB3322" s="11"/>
      <c r="AC3322" s="30"/>
      <c r="AD3322"/>
      <c r="AF3322"/>
    </row>
    <row r="3323" spans="1:32">
      <c r="A3323" s="15" t="str">
        <f>IF(Table1[Week]=WeekSel,"Yes","No")</f>
        <v>No</v>
      </c>
      <c r="B3323" s="15" t="str">
        <f>IF((Table1[StartDate]&gt;=Date.GraphMin)*(Table1[StartDate]&lt;=Date.GraphMax)=1,"Yes","No")</f>
        <v>No</v>
      </c>
      <c r="C3323" s="15" t="str">
        <f>IF(OR(Table1[[#This Row],[Site]]="FOOD MILLING",Table1[[#This Row],[Site]]="GODACO"), "No", "Yes")</f>
        <v>Yes</v>
      </c>
      <c r="D3323" s="40">
        <f>MAX(DATE(Table1[Year],1,1),DATE(Table1[Year],1,1)-WEEKDAY(DATE(Table1[Year],1,1),2)+(Table1[WeekNum]-1)*7+1)</f>
        <v>44578</v>
      </c>
      <c r="E3323" s="40">
        <f>MIN(DATE(Table1[Year]+1,1,0),DATE(Table1[Year],1,1)-WEEKDAY(DATE(Table1[Year],1,1),2)+Table1[WeekNum]*7)</f>
        <v>44584</v>
      </c>
      <c r="F3323" s="15">
        <v>2022</v>
      </c>
      <c r="G3323" s="15">
        <f t="shared" si="102"/>
        <v>1</v>
      </c>
      <c r="H3323" s="17">
        <v>4</v>
      </c>
      <c r="I3323" s="207" t="str">
        <f>"W" &amp;Table1[[#This Row],[WeekNum]]</f>
        <v>W4</v>
      </c>
      <c r="J3323" s="20" t="str">
        <f t="shared" si="103"/>
        <v>22-W04</v>
      </c>
      <c r="K3323" s="8" t="s">
        <v>708</v>
      </c>
      <c r="L3323" s="4"/>
      <c r="M3323" s="8" t="s">
        <v>72</v>
      </c>
      <c r="N3323" s="266" t="s">
        <v>369</v>
      </c>
      <c r="O3323" s="266" t="s">
        <v>395</v>
      </c>
      <c r="P3323" s="11" t="s">
        <v>396</v>
      </c>
      <c r="Q3323" s="11" t="s">
        <v>423</v>
      </c>
      <c r="R3323" s="8">
        <v>800</v>
      </c>
      <c r="S3323" s="8">
        <v>0</v>
      </c>
      <c r="T3323" s="206">
        <f>ABS(Table1[[#This Row],[Prod]]-Table1[[#This Row],[Planned]])</f>
        <v>800</v>
      </c>
      <c r="U3323" s="209">
        <f>IF(ABS(Table1[[#This Row],[Prod]]-Table1[[#This Row],[Planned]])&gt;Table1[[#This Row],[Planned]],0,IF(Table1[[#This Row],[Planned]]=0,0,1-ABS(Table1[[#This Row],[Prod]]-Table1[[#This Row],[Planned]])/Table1[[#This Row],[Planned]]))</f>
        <v>0</v>
      </c>
      <c r="V3323" s="8"/>
      <c r="W3323" s="11"/>
      <c r="X3323" s="27">
        <v>1000</v>
      </c>
      <c r="Y3323" s="206">
        <f>Table1[[#This Row],[Prod]]</f>
        <v>0</v>
      </c>
      <c r="Z3323" s="206">
        <f>ABS(Table1[[#This Row],[Prod2]]-Table1[[#This Row],[Plan Revised]])</f>
        <v>1000</v>
      </c>
      <c r="AA3323" s="209">
        <f>IF(ABS(Table1[[#This Row],[Prod2]]-Table1[[#This Row],[Plan Revised]])&gt;Table1[[#This Row],[Plan Revised]],0,IF(Table1[[#This Row],[Plan Revised]]=0,0,1-ABS(Table1[[#This Row],[Prod2]]-Table1[[#This Row],[Plan Revised]])/Table1[[#This Row],[Plan Revised]]))</f>
        <v>0</v>
      </c>
      <c r="AB3323" s="11"/>
      <c r="AC3323" s="30"/>
      <c r="AD3323"/>
      <c r="AF3323"/>
    </row>
    <row r="3324" spans="1:32">
      <c r="A3324" s="15" t="str">
        <f>IF(Table1[Week]=WeekSel,"Yes","No")</f>
        <v>No</v>
      </c>
      <c r="B3324" s="15" t="str">
        <f>IF((Table1[StartDate]&gt;=Date.GraphMin)*(Table1[StartDate]&lt;=Date.GraphMax)=1,"Yes","No")</f>
        <v>No</v>
      </c>
      <c r="C3324" s="15" t="str">
        <f>IF(OR(Table1[[#This Row],[Site]]="FOOD MILLING",Table1[[#This Row],[Site]]="GODACO"), "No", "Yes")</f>
        <v>Yes</v>
      </c>
      <c r="D3324" s="40">
        <f>MAX(DATE(Table1[Year],1,1),DATE(Table1[Year],1,1)-WEEKDAY(DATE(Table1[Year],1,1),2)+(Table1[WeekNum]-1)*7+1)</f>
        <v>44578</v>
      </c>
      <c r="E3324" s="40">
        <f>MIN(DATE(Table1[Year]+1,1,0),DATE(Table1[Year],1,1)-WEEKDAY(DATE(Table1[Year],1,1),2)+Table1[WeekNum]*7)</f>
        <v>44584</v>
      </c>
      <c r="F3324" s="15">
        <v>2022</v>
      </c>
      <c r="G3324" s="15">
        <f t="shared" si="102"/>
        <v>1</v>
      </c>
      <c r="H3324" s="17">
        <v>4</v>
      </c>
      <c r="I3324" s="207" t="str">
        <f>"W" &amp;Table1[[#This Row],[WeekNum]]</f>
        <v>W4</v>
      </c>
      <c r="J3324" s="20" t="str">
        <f t="shared" si="103"/>
        <v>22-W04</v>
      </c>
      <c r="K3324" s="8" t="s">
        <v>709</v>
      </c>
      <c r="L3324" s="4"/>
      <c r="M3324" s="8" t="s">
        <v>72</v>
      </c>
      <c r="N3324" s="266" t="s">
        <v>369</v>
      </c>
      <c r="O3324" s="266" t="s">
        <v>395</v>
      </c>
      <c r="P3324" s="11" t="s">
        <v>396</v>
      </c>
      <c r="Q3324" s="11" t="s">
        <v>423</v>
      </c>
      <c r="R3324" s="8">
        <v>10500</v>
      </c>
      <c r="S3324" s="8">
        <v>0</v>
      </c>
      <c r="T3324" s="206">
        <f>ABS(Table1[[#This Row],[Prod]]-Table1[[#This Row],[Planned]])</f>
        <v>10500</v>
      </c>
      <c r="U3324" s="209">
        <f>IF(ABS(Table1[[#This Row],[Prod]]-Table1[[#This Row],[Planned]])&gt;Table1[[#This Row],[Planned]],0,IF(Table1[[#This Row],[Planned]]=0,0,1-ABS(Table1[[#This Row],[Prod]]-Table1[[#This Row],[Planned]])/Table1[[#This Row],[Planned]]))</f>
        <v>0</v>
      </c>
      <c r="V3324" s="8"/>
      <c r="W3324" s="11"/>
      <c r="X3324" s="27">
        <v>9300</v>
      </c>
      <c r="Y3324" s="206">
        <f>Table1[[#This Row],[Prod]]</f>
        <v>0</v>
      </c>
      <c r="Z3324" s="206">
        <f>ABS(Table1[[#This Row],[Prod2]]-Table1[[#This Row],[Plan Revised]])</f>
        <v>9300</v>
      </c>
      <c r="AA3324" s="209">
        <f>IF(ABS(Table1[[#This Row],[Prod2]]-Table1[[#This Row],[Plan Revised]])&gt;Table1[[#This Row],[Plan Revised]],0,IF(Table1[[#This Row],[Plan Revised]]=0,0,1-ABS(Table1[[#This Row],[Prod2]]-Table1[[#This Row],[Plan Revised]])/Table1[[#This Row],[Plan Revised]]))</f>
        <v>0</v>
      </c>
      <c r="AB3324" s="11"/>
      <c r="AC3324" s="30"/>
      <c r="AD3324"/>
      <c r="AF3324"/>
    </row>
    <row r="3325" spans="1:32">
      <c r="A3325" s="15" t="str">
        <f>IF(Table1[Week]=WeekSel,"Yes","No")</f>
        <v>No</v>
      </c>
      <c r="B3325" s="15" t="str">
        <f>IF((Table1[StartDate]&gt;=Date.GraphMin)*(Table1[StartDate]&lt;=Date.GraphMax)=1,"Yes","No")</f>
        <v>No</v>
      </c>
      <c r="C3325" s="15" t="str">
        <f>IF(OR(Table1[[#This Row],[Site]]="FOOD MILLING",Table1[[#This Row],[Site]]="GODACO"), "No", "Yes")</f>
        <v>Yes</v>
      </c>
      <c r="D3325" s="40">
        <f>MAX(DATE(Table1[Year],1,1),DATE(Table1[Year],1,1)-WEEKDAY(DATE(Table1[Year],1,1),2)+(Table1[WeekNum]-1)*7+1)</f>
        <v>44578</v>
      </c>
      <c r="E3325" s="40">
        <f>MIN(DATE(Table1[Year]+1,1,0),DATE(Table1[Year],1,1)-WEEKDAY(DATE(Table1[Year],1,1),2)+Table1[WeekNum]*7)</f>
        <v>44584</v>
      </c>
      <c r="F3325" s="15">
        <v>2022</v>
      </c>
      <c r="G3325" s="15">
        <f t="shared" si="102"/>
        <v>1</v>
      </c>
      <c r="H3325" s="17">
        <v>4</v>
      </c>
      <c r="I3325" s="207" t="str">
        <f>"W" &amp;Table1[[#This Row],[WeekNum]]</f>
        <v>W4</v>
      </c>
      <c r="J3325" s="20" t="str">
        <f t="shared" si="103"/>
        <v>22-W04</v>
      </c>
      <c r="K3325" s="8" t="s">
        <v>710</v>
      </c>
      <c r="L3325" s="4"/>
      <c r="M3325" s="8" t="s">
        <v>72</v>
      </c>
      <c r="N3325" s="266" t="s">
        <v>369</v>
      </c>
      <c r="O3325" s="266" t="s">
        <v>395</v>
      </c>
      <c r="P3325" s="11" t="s">
        <v>396</v>
      </c>
      <c r="Q3325" s="11" t="s">
        <v>421</v>
      </c>
      <c r="R3325" s="8">
        <v>3000</v>
      </c>
      <c r="S3325" s="8">
        <v>3000</v>
      </c>
      <c r="T3325" s="206">
        <f>ABS(Table1[[#This Row],[Prod]]-Table1[[#This Row],[Planned]])</f>
        <v>0</v>
      </c>
      <c r="U3325" s="209">
        <f>IF(ABS(Table1[[#This Row],[Prod]]-Table1[[#This Row],[Planned]])&gt;Table1[[#This Row],[Planned]],0,IF(Table1[[#This Row],[Planned]]=0,0,1-ABS(Table1[[#This Row],[Prod]]-Table1[[#This Row],[Planned]])/Table1[[#This Row],[Planned]]))</f>
        <v>1</v>
      </c>
      <c r="V3325" s="8"/>
      <c r="W3325" s="11"/>
      <c r="X3325" s="27">
        <v>3000</v>
      </c>
      <c r="Y3325" s="206">
        <f>Table1[[#This Row],[Prod]]</f>
        <v>3000</v>
      </c>
      <c r="Z3325" s="206">
        <f>ABS(Table1[[#This Row],[Prod2]]-Table1[[#This Row],[Plan Revised]])</f>
        <v>0</v>
      </c>
      <c r="AA3325" s="209">
        <f>IF(ABS(Table1[[#This Row],[Prod2]]-Table1[[#This Row],[Plan Revised]])&gt;Table1[[#This Row],[Plan Revised]],0,IF(Table1[[#This Row],[Plan Revised]]=0,0,1-ABS(Table1[[#This Row],[Prod2]]-Table1[[#This Row],[Plan Revised]])/Table1[[#This Row],[Plan Revised]]))</f>
        <v>1</v>
      </c>
      <c r="AB3325" s="11"/>
      <c r="AC3325" s="30"/>
      <c r="AD3325"/>
      <c r="AF3325"/>
    </row>
    <row r="3326" spans="1:32">
      <c r="A3326" s="15" t="str">
        <f>IF(Table1[Week]=WeekSel,"Yes","No")</f>
        <v>No</v>
      </c>
      <c r="B3326" s="15" t="str">
        <f>IF((Table1[StartDate]&gt;=Date.GraphMin)*(Table1[StartDate]&lt;=Date.GraphMax)=1,"Yes","No")</f>
        <v>No</v>
      </c>
      <c r="C3326" s="15" t="str">
        <f>IF(OR(Table1[[#This Row],[Site]]="FOOD MILLING",Table1[[#This Row],[Site]]="GODACO"), "No", "Yes")</f>
        <v>Yes</v>
      </c>
      <c r="D3326" s="40">
        <f>MAX(DATE(Table1[Year],1,1),DATE(Table1[Year],1,1)-WEEKDAY(DATE(Table1[Year],1,1),2)+(Table1[WeekNum]-1)*7+1)</f>
        <v>44578</v>
      </c>
      <c r="E3326" s="40">
        <f>MIN(DATE(Table1[Year]+1,1,0),DATE(Table1[Year],1,1)-WEEKDAY(DATE(Table1[Year],1,1),2)+Table1[WeekNum]*7)</f>
        <v>44584</v>
      </c>
      <c r="F3326" s="15">
        <v>2022</v>
      </c>
      <c r="G3326" s="15">
        <f t="shared" si="102"/>
        <v>1</v>
      </c>
      <c r="H3326" s="17">
        <v>4</v>
      </c>
      <c r="I3326" s="207" t="str">
        <f>"W" &amp;Table1[[#This Row],[WeekNum]]</f>
        <v>W4</v>
      </c>
      <c r="J3326" s="20" t="str">
        <f t="shared" si="103"/>
        <v>22-W04</v>
      </c>
      <c r="K3326" s="8" t="s">
        <v>711</v>
      </c>
      <c r="L3326" s="4"/>
      <c r="M3326" s="8" t="s">
        <v>72</v>
      </c>
      <c r="N3326" s="266" t="s">
        <v>369</v>
      </c>
      <c r="O3326" s="266" t="s">
        <v>400</v>
      </c>
      <c r="P3326" s="11" t="s">
        <v>401</v>
      </c>
      <c r="Q3326" s="11" t="s">
        <v>421</v>
      </c>
      <c r="R3326" s="8">
        <v>0</v>
      </c>
      <c r="S3326" s="8">
        <v>0</v>
      </c>
      <c r="T3326" s="206">
        <f>ABS(Table1[[#This Row],[Prod]]-Table1[[#This Row],[Planned]])</f>
        <v>0</v>
      </c>
      <c r="U3326" s="209">
        <f>IF(ABS(Table1[[#This Row],[Prod]]-Table1[[#This Row],[Planned]])&gt;Table1[[#This Row],[Planned]],0,IF(Table1[[#This Row],[Planned]]=0,0,1-ABS(Table1[[#This Row],[Prod]]-Table1[[#This Row],[Planned]])/Table1[[#This Row],[Planned]]))</f>
        <v>0</v>
      </c>
      <c r="V3326" s="8"/>
      <c r="W3326" s="11"/>
      <c r="X3326" s="27">
        <v>0</v>
      </c>
      <c r="Y3326" s="206">
        <f>Table1[[#This Row],[Prod]]</f>
        <v>0</v>
      </c>
      <c r="Z3326" s="206">
        <f>ABS(Table1[[#This Row],[Prod2]]-Table1[[#This Row],[Plan Revised]])</f>
        <v>0</v>
      </c>
      <c r="AA3326" s="209">
        <f>IF(ABS(Table1[[#This Row],[Prod2]]-Table1[[#This Row],[Plan Revised]])&gt;Table1[[#This Row],[Plan Revised]],0,IF(Table1[[#This Row],[Plan Revised]]=0,0,1-ABS(Table1[[#This Row],[Prod2]]-Table1[[#This Row],[Plan Revised]])/Table1[[#This Row],[Plan Revised]]))</f>
        <v>0</v>
      </c>
      <c r="AB3326" s="11"/>
      <c r="AC3326" s="30"/>
      <c r="AD3326"/>
      <c r="AF3326"/>
    </row>
    <row r="3327" spans="1:32">
      <c r="A3327" s="15" t="str">
        <f>IF(Table1[Week]=WeekSel,"Yes","No")</f>
        <v>No</v>
      </c>
      <c r="B3327" s="15" t="str">
        <f>IF((Table1[StartDate]&gt;=Date.GraphMin)*(Table1[StartDate]&lt;=Date.GraphMax)=1,"Yes","No")</f>
        <v>No</v>
      </c>
      <c r="C3327" s="15" t="str">
        <f>IF(OR(Table1[[#This Row],[Site]]="FOOD MILLING",Table1[[#This Row],[Site]]="GODACO"), "No", "Yes")</f>
        <v>Yes</v>
      </c>
      <c r="D3327" s="40">
        <f>MAX(DATE(Table1[Year],1,1),DATE(Table1[Year],1,1)-WEEKDAY(DATE(Table1[Year],1,1),2)+(Table1[WeekNum]-1)*7+1)</f>
        <v>44578</v>
      </c>
      <c r="E3327" s="40">
        <f>MIN(DATE(Table1[Year]+1,1,0),DATE(Table1[Year],1,1)-WEEKDAY(DATE(Table1[Year],1,1),2)+Table1[WeekNum]*7)</f>
        <v>44584</v>
      </c>
      <c r="F3327" s="15">
        <v>2022</v>
      </c>
      <c r="G3327" s="15">
        <f t="shared" si="102"/>
        <v>1</v>
      </c>
      <c r="H3327" s="17">
        <v>4</v>
      </c>
      <c r="I3327" s="207" t="str">
        <f>"W" &amp;Table1[[#This Row],[WeekNum]]</f>
        <v>W4</v>
      </c>
      <c r="J3327" s="20" t="str">
        <f t="shared" si="103"/>
        <v>22-W04</v>
      </c>
      <c r="K3327" s="8" t="s">
        <v>712</v>
      </c>
      <c r="L3327" s="4"/>
      <c r="M3327" s="8" t="s">
        <v>72</v>
      </c>
      <c r="N3327" s="266" t="s">
        <v>369</v>
      </c>
      <c r="O3327" s="266" t="s">
        <v>400</v>
      </c>
      <c r="P3327" s="11" t="s">
        <v>401</v>
      </c>
      <c r="Q3327" s="11" t="s">
        <v>421</v>
      </c>
      <c r="R3327" s="8">
        <v>3800</v>
      </c>
      <c r="S3327" s="8">
        <v>3000</v>
      </c>
      <c r="T3327" s="206">
        <f>ABS(Table1[[#This Row],[Prod]]-Table1[[#This Row],[Planned]])</f>
        <v>800</v>
      </c>
      <c r="U3327" s="209">
        <f>IF(ABS(Table1[[#This Row],[Prod]]-Table1[[#This Row],[Planned]])&gt;Table1[[#This Row],[Planned]],0,IF(Table1[[#This Row],[Planned]]=0,0,1-ABS(Table1[[#This Row],[Prod]]-Table1[[#This Row],[Planned]])/Table1[[#This Row],[Planned]]))</f>
        <v>0.78947368421052633</v>
      </c>
      <c r="V3327" s="8"/>
      <c r="W3327" s="11"/>
      <c r="X3327" s="27">
        <v>3000</v>
      </c>
      <c r="Y3327" s="206">
        <f>Table1[[#This Row],[Prod]]</f>
        <v>3000</v>
      </c>
      <c r="Z3327" s="206">
        <f>ABS(Table1[[#This Row],[Prod2]]-Table1[[#This Row],[Plan Revised]])</f>
        <v>0</v>
      </c>
      <c r="AA3327" s="209">
        <f>IF(ABS(Table1[[#This Row],[Prod2]]-Table1[[#This Row],[Plan Revised]])&gt;Table1[[#This Row],[Plan Revised]],0,IF(Table1[[#This Row],[Plan Revised]]=0,0,1-ABS(Table1[[#This Row],[Prod2]]-Table1[[#This Row],[Plan Revised]])/Table1[[#This Row],[Plan Revised]]))</f>
        <v>1</v>
      </c>
      <c r="AB3327" s="11"/>
      <c r="AC3327" s="30"/>
      <c r="AD3327"/>
      <c r="AF3327"/>
    </row>
    <row r="3328" spans="1:32">
      <c r="A3328" s="15" t="str">
        <f>IF(Table1[Week]=WeekSel,"Yes","No")</f>
        <v>No</v>
      </c>
      <c r="B3328" s="15" t="str">
        <f>IF((Table1[StartDate]&gt;=Date.GraphMin)*(Table1[StartDate]&lt;=Date.GraphMax)=1,"Yes","No")</f>
        <v>No</v>
      </c>
      <c r="C3328" s="15" t="str">
        <f>IF(OR(Table1[[#This Row],[Site]]="FOOD MILLING",Table1[[#This Row],[Site]]="GODACO"), "No", "Yes")</f>
        <v>Yes</v>
      </c>
      <c r="D3328" s="40">
        <f>MAX(DATE(Table1[Year],1,1),DATE(Table1[Year],1,1)-WEEKDAY(DATE(Table1[Year],1,1),2)+(Table1[WeekNum]-1)*7+1)</f>
        <v>44578</v>
      </c>
      <c r="E3328" s="40">
        <f>MIN(DATE(Table1[Year]+1,1,0),DATE(Table1[Year],1,1)-WEEKDAY(DATE(Table1[Year],1,1),2)+Table1[WeekNum]*7)</f>
        <v>44584</v>
      </c>
      <c r="F3328" s="15">
        <v>2022</v>
      </c>
      <c r="G3328" s="15">
        <f t="shared" si="102"/>
        <v>1</v>
      </c>
      <c r="H3328" s="17">
        <v>4</v>
      </c>
      <c r="I3328" s="207" t="str">
        <f>"W" &amp;Table1[[#This Row],[WeekNum]]</f>
        <v>W4</v>
      </c>
      <c r="J3328" s="20" t="str">
        <f t="shared" si="103"/>
        <v>22-W04</v>
      </c>
      <c r="K3328" s="8" t="s">
        <v>437</v>
      </c>
      <c r="L3328" s="4"/>
      <c r="M3328" s="8" t="s">
        <v>72</v>
      </c>
      <c r="N3328" s="266" t="s">
        <v>369</v>
      </c>
      <c r="O3328" s="266" t="s">
        <v>374</v>
      </c>
      <c r="P3328" s="11" t="s">
        <v>402</v>
      </c>
      <c r="Q3328" s="11" t="s">
        <v>421</v>
      </c>
      <c r="R3328" s="8">
        <v>0</v>
      </c>
      <c r="S3328" s="8">
        <v>0</v>
      </c>
      <c r="T3328" s="206">
        <f>ABS(Table1[[#This Row],[Prod]]-Table1[[#This Row],[Planned]])</f>
        <v>0</v>
      </c>
      <c r="U3328" s="209">
        <f>IF(ABS(Table1[[#This Row],[Prod]]-Table1[[#This Row],[Planned]])&gt;Table1[[#This Row],[Planned]],0,IF(Table1[[#This Row],[Planned]]=0,0,1-ABS(Table1[[#This Row],[Prod]]-Table1[[#This Row],[Planned]])/Table1[[#This Row],[Planned]]))</f>
        <v>0</v>
      </c>
      <c r="V3328" s="8"/>
      <c r="W3328" s="11"/>
      <c r="X3328" s="27">
        <v>0</v>
      </c>
      <c r="Y3328" s="206">
        <f>Table1[[#This Row],[Prod]]</f>
        <v>0</v>
      </c>
      <c r="Z3328" s="206">
        <f>ABS(Table1[[#This Row],[Prod2]]-Table1[[#This Row],[Plan Revised]])</f>
        <v>0</v>
      </c>
      <c r="AA3328" s="209">
        <f>IF(ABS(Table1[[#This Row],[Prod2]]-Table1[[#This Row],[Plan Revised]])&gt;Table1[[#This Row],[Plan Revised]],0,IF(Table1[[#This Row],[Plan Revised]]=0,0,1-ABS(Table1[[#This Row],[Prod2]]-Table1[[#This Row],[Plan Revised]])/Table1[[#This Row],[Plan Revised]]))</f>
        <v>0</v>
      </c>
      <c r="AB3328" s="11"/>
      <c r="AC3328" s="30"/>
      <c r="AD3328"/>
      <c r="AF3328"/>
    </row>
    <row r="3329" spans="1:32">
      <c r="A3329" s="15" t="str">
        <f>IF(Table1[Week]=WeekSel,"Yes","No")</f>
        <v>No</v>
      </c>
      <c r="B3329" s="15" t="str">
        <f>IF((Table1[StartDate]&gt;=Date.GraphMin)*(Table1[StartDate]&lt;=Date.GraphMax)=1,"Yes","No")</f>
        <v>No</v>
      </c>
      <c r="C3329" s="15" t="str">
        <f>IF(OR(Table1[[#This Row],[Site]]="FOOD MILLING",Table1[[#This Row],[Site]]="GODACO"), "No", "Yes")</f>
        <v>Yes</v>
      </c>
      <c r="D3329" s="40">
        <f>MAX(DATE(Table1[Year],1,1),DATE(Table1[Year],1,1)-WEEKDAY(DATE(Table1[Year],1,1),2)+(Table1[WeekNum]-1)*7+1)</f>
        <v>44578</v>
      </c>
      <c r="E3329" s="40">
        <f>MIN(DATE(Table1[Year]+1,1,0),DATE(Table1[Year],1,1)-WEEKDAY(DATE(Table1[Year],1,1),2)+Table1[WeekNum]*7)</f>
        <v>44584</v>
      </c>
      <c r="F3329" s="15">
        <v>2022</v>
      </c>
      <c r="G3329" s="15">
        <f t="shared" si="102"/>
        <v>1</v>
      </c>
      <c r="H3329" s="17">
        <v>4</v>
      </c>
      <c r="I3329" s="207" t="str">
        <f>"W" &amp;Table1[[#This Row],[WeekNum]]</f>
        <v>W4</v>
      </c>
      <c r="J3329" s="20" t="str">
        <f t="shared" si="103"/>
        <v>22-W04</v>
      </c>
      <c r="K3329" s="8" t="s">
        <v>438</v>
      </c>
      <c r="L3329" s="4"/>
      <c r="M3329" s="8" t="s">
        <v>72</v>
      </c>
      <c r="N3329" s="266" t="s">
        <v>369</v>
      </c>
      <c r="O3329" s="266" t="s">
        <v>374</v>
      </c>
      <c r="P3329" s="11" t="s">
        <v>402</v>
      </c>
      <c r="Q3329" s="11" t="s">
        <v>421</v>
      </c>
      <c r="R3329" s="8">
        <v>0</v>
      </c>
      <c r="S3329" s="8">
        <v>0</v>
      </c>
      <c r="T3329" s="206">
        <f>ABS(Table1[[#This Row],[Prod]]-Table1[[#This Row],[Planned]])</f>
        <v>0</v>
      </c>
      <c r="U3329" s="209">
        <f>IF(ABS(Table1[[#This Row],[Prod]]-Table1[[#This Row],[Planned]])&gt;Table1[[#This Row],[Planned]],0,IF(Table1[[#This Row],[Planned]]=0,0,1-ABS(Table1[[#This Row],[Prod]]-Table1[[#This Row],[Planned]])/Table1[[#This Row],[Planned]]))</f>
        <v>0</v>
      </c>
      <c r="V3329" s="8"/>
      <c r="W3329" s="11"/>
      <c r="X3329" s="27">
        <v>0</v>
      </c>
      <c r="Y3329" s="206">
        <f>Table1[[#This Row],[Prod]]</f>
        <v>0</v>
      </c>
      <c r="Z3329" s="206">
        <f>ABS(Table1[[#This Row],[Prod2]]-Table1[[#This Row],[Plan Revised]])</f>
        <v>0</v>
      </c>
      <c r="AA3329" s="209">
        <f>IF(ABS(Table1[[#This Row],[Prod2]]-Table1[[#This Row],[Plan Revised]])&gt;Table1[[#This Row],[Plan Revised]],0,IF(Table1[[#This Row],[Plan Revised]]=0,0,1-ABS(Table1[[#This Row],[Prod2]]-Table1[[#This Row],[Plan Revised]])/Table1[[#This Row],[Plan Revised]]))</f>
        <v>0</v>
      </c>
      <c r="AB3329" s="11"/>
      <c r="AC3329" s="30"/>
      <c r="AD3329"/>
      <c r="AF3329"/>
    </row>
    <row r="3330" spans="1:32">
      <c r="A3330" s="15" t="str">
        <f>IF(Table1[Week]=WeekSel,"Yes","No")</f>
        <v>No</v>
      </c>
      <c r="B3330" s="15" t="str">
        <f>IF((Table1[StartDate]&gt;=Date.GraphMin)*(Table1[StartDate]&lt;=Date.GraphMax)=1,"Yes","No")</f>
        <v>No</v>
      </c>
      <c r="C3330" s="15" t="str">
        <f>IF(OR(Table1[[#This Row],[Site]]="FOOD MILLING",Table1[[#This Row],[Site]]="GODACO"), "No", "Yes")</f>
        <v>Yes</v>
      </c>
      <c r="D3330" s="40">
        <f>MAX(DATE(Table1[Year],1,1),DATE(Table1[Year],1,1)-WEEKDAY(DATE(Table1[Year],1,1),2)+(Table1[WeekNum]-1)*7+1)</f>
        <v>44578</v>
      </c>
      <c r="E3330" s="40">
        <f>MIN(DATE(Table1[Year]+1,1,0),DATE(Table1[Year],1,1)-WEEKDAY(DATE(Table1[Year],1,1),2)+Table1[WeekNum]*7)</f>
        <v>44584</v>
      </c>
      <c r="F3330" s="15">
        <v>2022</v>
      </c>
      <c r="G3330" s="15">
        <f t="shared" ref="G3330:G3393" si="104">MONTH(DATE(F3330,1,H3330*7-2)-WEEKDAY(DATE(H3330,1,2)))</f>
        <v>1</v>
      </c>
      <c r="H3330" s="17">
        <v>4</v>
      </c>
      <c r="I3330" s="207" t="str">
        <f>"W" &amp;Table1[[#This Row],[WeekNum]]</f>
        <v>W4</v>
      </c>
      <c r="J3330" s="20" t="str">
        <f t="shared" ref="J3330:J3393" si="105">RIGHT(F3330,2)&amp;"-"&amp;TEXT(H3330,"W00")</f>
        <v>22-W04</v>
      </c>
      <c r="K3330" s="8" t="s">
        <v>439</v>
      </c>
      <c r="L3330" s="4"/>
      <c r="M3330" s="8" t="s">
        <v>72</v>
      </c>
      <c r="N3330" s="266" t="s">
        <v>369</v>
      </c>
      <c r="O3330" s="266" t="s">
        <v>374</v>
      </c>
      <c r="P3330" s="11" t="s">
        <v>402</v>
      </c>
      <c r="Q3330" s="11" t="s">
        <v>421</v>
      </c>
      <c r="R3330" s="8">
        <v>0</v>
      </c>
      <c r="S3330" s="8">
        <v>0</v>
      </c>
      <c r="T3330" s="206">
        <f>ABS(Table1[[#This Row],[Prod]]-Table1[[#This Row],[Planned]])</f>
        <v>0</v>
      </c>
      <c r="U3330" s="209">
        <f>IF(ABS(Table1[[#This Row],[Prod]]-Table1[[#This Row],[Planned]])&gt;Table1[[#This Row],[Planned]],0,IF(Table1[[#This Row],[Planned]]=0,0,1-ABS(Table1[[#This Row],[Prod]]-Table1[[#This Row],[Planned]])/Table1[[#This Row],[Planned]]))</f>
        <v>0</v>
      </c>
      <c r="V3330" s="8"/>
      <c r="W3330" s="11"/>
      <c r="X3330" s="27">
        <v>0</v>
      </c>
      <c r="Y3330" s="206">
        <f>Table1[[#This Row],[Prod]]</f>
        <v>0</v>
      </c>
      <c r="Z3330" s="206">
        <f>ABS(Table1[[#This Row],[Prod2]]-Table1[[#This Row],[Plan Revised]])</f>
        <v>0</v>
      </c>
      <c r="AA3330" s="209">
        <f>IF(ABS(Table1[[#This Row],[Prod2]]-Table1[[#This Row],[Plan Revised]])&gt;Table1[[#This Row],[Plan Revised]],0,IF(Table1[[#This Row],[Plan Revised]]=0,0,1-ABS(Table1[[#This Row],[Prod2]]-Table1[[#This Row],[Plan Revised]])/Table1[[#This Row],[Plan Revised]]))</f>
        <v>0</v>
      </c>
      <c r="AB3330" s="11"/>
      <c r="AC3330" s="30"/>
      <c r="AD3330"/>
      <c r="AF3330"/>
    </row>
    <row r="3331" spans="1:32">
      <c r="A3331" s="15" t="str">
        <f>IF(Table1[Week]=WeekSel,"Yes","No")</f>
        <v>No</v>
      </c>
      <c r="B3331" s="15" t="str">
        <f>IF((Table1[StartDate]&gt;=Date.GraphMin)*(Table1[StartDate]&lt;=Date.GraphMax)=1,"Yes","No")</f>
        <v>No</v>
      </c>
      <c r="C3331" s="15" t="str">
        <f>IF(OR(Table1[[#This Row],[Site]]="FOOD MILLING",Table1[[#This Row],[Site]]="GODACO"), "No", "Yes")</f>
        <v>Yes</v>
      </c>
      <c r="D3331" s="40">
        <f>MAX(DATE(Table1[Year],1,1),DATE(Table1[Year],1,1)-WEEKDAY(DATE(Table1[Year],1,1),2)+(Table1[WeekNum]-1)*7+1)</f>
        <v>44578</v>
      </c>
      <c r="E3331" s="40">
        <f>MIN(DATE(Table1[Year]+1,1,0),DATE(Table1[Year],1,1)-WEEKDAY(DATE(Table1[Year],1,1),2)+Table1[WeekNum]*7)</f>
        <v>44584</v>
      </c>
      <c r="F3331" s="15">
        <v>2022</v>
      </c>
      <c r="G3331" s="15">
        <f t="shared" si="104"/>
        <v>1</v>
      </c>
      <c r="H3331" s="17">
        <v>4</v>
      </c>
      <c r="I3331" s="207" t="str">
        <f>"W" &amp;Table1[[#This Row],[WeekNum]]</f>
        <v>W4</v>
      </c>
      <c r="J3331" s="20" t="str">
        <f t="shared" si="105"/>
        <v>22-W04</v>
      </c>
      <c r="K3331" s="8" t="s">
        <v>503</v>
      </c>
      <c r="L3331" s="4"/>
      <c r="M3331" s="8" t="s">
        <v>72</v>
      </c>
      <c r="N3331" s="4" t="s">
        <v>47</v>
      </c>
      <c r="O3331" s="266" t="s">
        <v>403</v>
      </c>
      <c r="P3331" s="11" t="s">
        <v>405</v>
      </c>
      <c r="Q3331" s="11" t="s">
        <v>419</v>
      </c>
      <c r="R3331" s="8">
        <v>0</v>
      </c>
      <c r="S3331" s="8">
        <v>0</v>
      </c>
      <c r="T3331" s="206">
        <f>ABS(Table1[[#This Row],[Prod]]-Table1[[#This Row],[Planned]])</f>
        <v>0</v>
      </c>
      <c r="U3331" s="209">
        <f>IF(ABS(Table1[[#This Row],[Prod]]-Table1[[#This Row],[Planned]])&gt;Table1[[#This Row],[Planned]],0,IF(Table1[[#This Row],[Planned]]=0,0,1-ABS(Table1[[#This Row],[Prod]]-Table1[[#This Row],[Planned]])/Table1[[#This Row],[Planned]]))</f>
        <v>0</v>
      </c>
      <c r="V3331" s="8"/>
      <c r="W3331" s="11"/>
      <c r="X3331" s="27">
        <v>0</v>
      </c>
      <c r="Y3331" s="206">
        <f>Table1[[#This Row],[Prod]]</f>
        <v>0</v>
      </c>
      <c r="Z3331" s="206">
        <f>ABS(Table1[[#This Row],[Prod2]]-Table1[[#This Row],[Plan Revised]])</f>
        <v>0</v>
      </c>
      <c r="AA3331" s="209">
        <f>IF(ABS(Table1[[#This Row],[Prod2]]-Table1[[#This Row],[Plan Revised]])&gt;Table1[[#This Row],[Plan Revised]],0,IF(Table1[[#This Row],[Plan Revised]]=0,0,1-ABS(Table1[[#This Row],[Prod2]]-Table1[[#This Row],[Plan Revised]])/Table1[[#This Row],[Plan Revised]]))</f>
        <v>0</v>
      </c>
      <c r="AB3331" s="11"/>
      <c r="AC3331" s="30"/>
      <c r="AD3331"/>
      <c r="AF3331"/>
    </row>
    <row r="3332" spans="1:32">
      <c r="A3332" s="15" t="str">
        <f>IF(Table1[Week]=WeekSel,"Yes","No")</f>
        <v>No</v>
      </c>
      <c r="B3332" s="15" t="str">
        <f>IF((Table1[StartDate]&gt;=Date.GraphMin)*(Table1[StartDate]&lt;=Date.GraphMax)=1,"Yes","No")</f>
        <v>No</v>
      </c>
      <c r="C3332" s="15" t="str">
        <f>IF(OR(Table1[[#This Row],[Site]]="FOOD MILLING",Table1[[#This Row],[Site]]="GODACO"), "No", "Yes")</f>
        <v>Yes</v>
      </c>
      <c r="D3332" s="40">
        <f>MAX(DATE(Table1[Year],1,1),DATE(Table1[Year],1,1)-WEEKDAY(DATE(Table1[Year],1,1),2)+(Table1[WeekNum]-1)*7+1)</f>
        <v>44578</v>
      </c>
      <c r="E3332" s="40">
        <f>MIN(DATE(Table1[Year]+1,1,0),DATE(Table1[Year],1,1)-WEEKDAY(DATE(Table1[Year],1,1),2)+Table1[WeekNum]*7)</f>
        <v>44584</v>
      </c>
      <c r="F3332" s="15">
        <v>2022</v>
      </c>
      <c r="G3332" s="15">
        <f t="shared" si="104"/>
        <v>1</v>
      </c>
      <c r="H3332" s="17">
        <v>4</v>
      </c>
      <c r="I3332" s="207" t="str">
        <f>"W" &amp;Table1[[#This Row],[WeekNum]]</f>
        <v>W4</v>
      </c>
      <c r="J3332" s="20" t="str">
        <f t="shared" si="105"/>
        <v>22-W04</v>
      </c>
      <c r="K3332" s="8" t="s">
        <v>504</v>
      </c>
      <c r="L3332" s="4"/>
      <c r="M3332" s="8" t="s">
        <v>72</v>
      </c>
      <c r="N3332" s="4" t="s">
        <v>47</v>
      </c>
      <c r="O3332" s="266" t="s">
        <v>403</v>
      </c>
      <c r="P3332" s="11" t="s">
        <v>405</v>
      </c>
      <c r="Q3332" s="11" t="s">
        <v>419</v>
      </c>
      <c r="R3332" s="8">
        <v>0</v>
      </c>
      <c r="S3332" s="8">
        <v>0</v>
      </c>
      <c r="T3332" s="206">
        <f>ABS(Table1[[#This Row],[Prod]]-Table1[[#This Row],[Planned]])</f>
        <v>0</v>
      </c>
      <c r="U3332" s="209">
        <f>IF(ABS(Table1[[#This Row],[Prod]]-Table1[[#This Row],[Planned]])&gt;Table1[[#This Row],[Planned]],0,IF(Table1[[#This Row],[Planned]]=0,0,1-ABS(Table1[[#This Row],[Prod]]-Table1[[#This Row],[Planned]])/Table1[[#This Row],[Planned]]))</f>
        <v>0</v>
      </c>
      <c r="V3332" s="8"/>
      <c r="W3332" s="11"/>
      <c r="X3332" s="27">
        <v>0</v>
      </c>
      <c r="Y3332" s="206">
        <f>Table1[[#This Row],[Prod]]</f>
        <v>0</v>
      </c>
      <c r="Z3332" s="206">
        <f>ABS(Table1[[#This Row],[Prod2]]-Table1[[#This Row],[Plan Revised]])</f>
        <v>0</v>
      </c>
      <c r="AA3332" s="209">
        <f>IF(ABS(Table1[[#This Row],[Prod2]]-Table1[[#This Row],[Plan Revised]])&gt;Table1[[#This Row],[Plan Revised]],0,IF(Table1[[#This Row],[Plan Revised]]=0,0,1-ABS(Table1[[#This Row],[Prod2]]-Table1[[#This Row],[Plan Revised]])/Table1[[#This Row],[Plan Revised]]))</f>
        <v>0</v>
      </c>
      <c r="AB3332" s="11"/>
      <c r="AC3332" s="30"/>
      <c r="AD3332"/>
      <c r="AF3332"/>
    </row>
    <row r="3333" spans="1:32">
      <c r="A3333" s="15" t="str">
        <f>IF(Table1[Week]=WeekSel,"Yes","No")</f>
        <v>No</v>
      </c>
      <c r="B3333" s="15" t="str">
        <f>IF((Table1[StartDate]&gt;=Date.GraphMin)*(Table1[StartDate]&lt;=Date.GraphMax)=1,"Yes","No")</f>
        <v>No</v>
      </c>
      <c r="C3333" s="15" t="str">
        <f>IF(OR(Table1[[#This Row],[Site]]="FOOD MILLING",Table1[[#This Row],[Site]]="GODACO"), "No", "Yes")</f>
        <v>Yes</v>
      </c>
      <c r="D3333" s="40">
        <f>MAX(DATE(Table1[Year],1,1),DATE(Table1[Year],1,1)-WEEKDAY(DATE(Table1[Year],1,1),2)+(Table1[WeekNum]-1)*7+1)</f>
        <v>44578</v>
      </c>
      <c r="E3333" s="40">
        <f>MIN(DATE(Table1[Year]+1,1,0),DATE(Table1[Year],1,1)-WEEKDAY(DATE(Table1[Year],1,1),2)+Table1[WeekNum]*7)</f>
        <v>44584</v>
      </c>
      <c r="F3333" s="15">
        <v>2022</v>
      </c>
      <c r="G3333" s="15">
        <f t="shared" si="104"/>
        <v>1</v>
      </c>
      <c r="H3333" s="17">
        <v>4</v>
      </c>
      <c r="I3333" s="207" t="str">
        <f>"W" &amp;Table1[[#This Row],[WeekNum]]</f>
        <v>W4</v>
      </c>
      <c r="J3333" s="20" t="str">
        <f t="shared" si="105"/>
        <v>22-W04</v>
      </c>
      <c r="K3333" s="8" t="s">
        <v>508</v>
      </c>
      <c r="L3333" s="4"/>
      <c r="M3333" s="8" t="s">
        <v>72</v>
      </c>
      <c r="N3333" s="4" t="s">
        <v>47</v>
      </c>
      <c r="O3333" s="266" t="s">
        <v>403</v>
      </c>
      <c r="P3333" s="11" t="s">
        <v>405</v>
      </c>
      <c r="Q3333" s="11" t="s">
        <v>419</v>
      </c>
      <c r="R3333" s="8">
        <v>0</v>
      </c>
      <c r="S3333" s="8">
        <v>0</v>
      </c>
      <c r="T3333" s="206">
        <f>ABS(Table1[[#This Row],[Prod]]-Table1[[#This Row],[Planned]])</f>
        <v>0</v>
      </c>
      <c r="U3333" s="209">
        <f>IF(ABS(Table1[[#This Row],[Prod]]-Table1[[#This Row],[Planned]])&gt;Table1[[#This Row],[Planned]],0,IF(Table1[[#This Row],[Planned]]=0,0,1-ABS(Table1[[#This Row],[Prod]]-Table1[[#This Row],[Planned]])/Table1[[#This Row],[Planned]]))</f>
        <v>0</v>
      </c>
      <c r="V3333" s="8"/>
      <c r="W3333" s="11"/>
      <c r="X3333" s="27">
        <v>0</v>
      </c>
      <c r="Y3333" s="206">
        <f>Table1[[#This Row],[Prod]]</f>
        <v>0</v>
      </c>
      <c r="Z3333" s="206">
        <f>ABS(Table1[[#This Row],[Prod2]]-Table1[[#This Row],[Plan Revised]])</f>
        <v>0</v>
      </c>
      <c r="AA3333" s="209">
        <f>IF(ABS(Table1[[#This Row],[Prod2]]-Table1[[#This Row],[Plan Revised]])&gt;Table1[[#This Row],[Plan Revised]],0,IF(Table1[[#This Row],[Plan Revised]]=0,0,1-ABS(Table1[[#This Row],[Prod2]]-Table1[[#This Row],[Plan Revised]])/Table1[[#This Row],[Plan Revised]]))</f>
        <v>0</v>
      </c>
      <c r="AB3333" s="11"/>
      <c r="AC3333" s="30"/>
      <c r="AD3333"/>
      <c r="AF3333"/>
    </row>
    <row r="3334" spans="1:32">
      <c r="A3334" s="15" t="str">
        <f>IF(Table1[Week]=WeekSel,"Yes","No")</f>
        <v>No</v>
      </c>
      <c r="B3334" s="15" t="str">
        <f>IF((Table1[StartDate]&gt;=Date.GraphMin)*(Table1[StartDate]&lt;=Date.GraphMax)=1,"Yes","No")</f>
        <v>No</v>
      </c>
      <c r="C3334" s="15" t="str">
        <f>IF(OR(Table1[[#This Row],[Site]]="FOOD MILLING",Table1[[#This Row],[Site]]="GODACO"), "No", "Yes")</f>
        <v>Yes</v>
      </c>
      <c r="D3334" s="40">
        <f>MAX(DATE(Table1[Year],1,1),DATE(Table1[Year],1,1)-WEEKDAY(DATE(Table1[Year],1,1),2)+(Table1[WeekNum]-1)*7+1)</f>
        <v>44578</v>
      </c>
      <c r="E3334" s="40">
        <f>MIN(DATE(Table1[Year]+1,1,0),DATE(Table1[Year],1,1)-WEEKDAY(DATE(Table1[Year],1,1),2)+Table1[WeekNum]*7)</f>
        <v>44584</v>
      </c>
      <c r="F3334" s="15">
        <v>2022</v>
      </c>
      <c r="G3334" s="15">
        <f t="shared" si="104"/>
        <v>1</v>
      </c>
      <c r="H3334" s="17">
        <v>4</v>
      </c>
      <c r="I3334" s="207" t="str">
        <f>"W" &amp;Table1[[#This Row],[WeekNum]]</f>
        <v>W4</v>
      </c>
      <c r="J3334" s="20" t="str">
        <f t="shared" si="105"/>
        <v>22-W04</v>
      </c>
      <c r="K3334" s="8" t="s">
        <v>509</v>
      </c>
      <c r="L3334" s="4"/>
      <c r="M3334" s="8" t="s">
        <v>72</v>
      </c>
      <c r="N3334" s="4" t="s">
        <v>47</v>
      </c>
      <c r="O3334" s="266" t="s">
        <v>403</v>
      </c>
      <c r="P3334" s="11" t="s">
        <v>405</v>
      </c>
      <c r="Q3334" s="11" t="s">
        <v>419</v>
      </c>
      <c r="R3334" s="8">
        <v>0</v>
      </c>
      <c r="S3334" s="8">
        <v>0</v>
      </c>
      <c r="T3334" s="206">
        <f>ABS(Table1[[#This Row],[Prod]]-Table1[[#This Row],[Planned]])</f>
        <v>0</v>
      </c>
      <c r="U3334" s="209">
        <f>IF(ABS(Table1[[#This Row],[Prod]]-Table1[[#This Row],[Planned]])&gt;Table1[[#This Row],[Planned]],0,IF(Table1[[#This Row],[Planned]]=0,0,1-ABS(Table1[[#This Row],[Prod]]-Table1[[#This Row],[Planned]])/Table1[[#This Row],[Planned]]))</f>
        <v>0</v>
      </c>
      <c r="V3334" s="8"/>
      <c r="W3334" s="11"/>
      <c r="X3334" s="27">
        <v>0</v>
      </c>
      <c r="Y3334" s="206">
        <f>Table1[[#This Row],[Prod]]</f>
        <v>0</v>
      </c>
      <c r="Z3334" s="206">
        <f>ABS(Table1[[#This Row],[Prod2]]-Table1[[#This Row],[Plan Revised]])</f>
        <v>0</v>
      </c>
      <c r="AA3334" s="209">
        <f>IF(ABS(Table1[[#This Row],[Prod2]]-Table1[[#This Row],[Plan Revised]])&gt;Table1[[#This Row],[Plan Revised]],0,IF(Table1[[#This Row],[Plan Revised]]=0,0,1-ABS(Table1[[#This Row],[Prod2]]-Table1[[#This Row],[Plan Revised]])/Table1[[#This Row],[Plan Revised]]))</f>
        <v>0</v>
      </c>
      <c r="AB3334" s="11"/>
      <c r="AC3334" s="30"/>
      <c r="AD3334"/>
      <c r="AF3334"/>
    </row>
    <row r="3335" spans="1:32">
      <c r="A3335" s="15" t="str">
        <f>IF(Table1[Week]=WeekSel,"Yes","No")</f>
        <v>No</v>
      </c>
      <c r="B3335" s="15" t="str">
        <f>IF((Table1[StartDate]&gt;=Date.GraphMin)*(Table1[StartDate]&lt;=Date.GraphMax)=1,"Yes","No")</f>
        <v>No</v>
      </c>
      <c r="C3335" s="15" t="str">
        <f>IF(OR(Table1[[#This Row],[Site]]="FOOD MILLING",Table1[[#This Row],[Site]]="GODACO"), "No", "Yes")</f>
        <v>Yes</v>
      </c>
      <c r="D3335" s="40">
        <f>MAX(DATE(Table1[Year],1,1),DATE(Table1[Year],1,1)-WEEKDAY(DATE(Table1[Year],1,1),2)+(Table1[WeekNum]-1)*7+1)</f>
        <v>44578</v>
      </c>
      <c r="E3335" s="40">
        <f>MIN(DATE(Table1[Year]+1,1,0),DATE(Table1[Year],1,1)-WEEKDAY(DATE(Table1[Year],1,1),2)+Table1[WeekNum]*7)</f>
        <v>44584</v>
      </c>
      <c r="F3335" s="15">
        <v>2022</v>
      </c>
      <c r="G3335" s="15">
        <f t="shared" si="104"/>
        <v>1</v>
      </c>
      <c r="H3335" s="17">
        <v>4</v>
      </c>
      <c r="I3335" s="207" t="str">
        <f>"W" &amp;Table1[[#This Row],[WeekNum]]</f>
        <v>W4</v>
      </c>
      <c r="J3335" s="20" t="str">
        <f t="shared" si="105"/>
        <v>22-W04</v>
      </c>
      <c r="K3335" s="8" t="s">
        <v>512</v>
      </c>
      <c r="L3335" s="4"/>
      <c r="M3335" s="8" t="s">
        <v>72</v>
      </c>
      <c r="N3335" s="4" t="s">
        <v>47</v>
      </c>
      <c r="O3335" s="266" t="s">
        <v>403</v>
      </c>
      <c r="P3335" s="11" t="s">
        <v>405</v>
      </c>
      <c r="Q3335" s="11" t="s">
        <v>419</v>
      </c>
      <c r="R3335" s="8">
        <v>0</v>
      </c>
      <c r="S3335" s="8">
        <v>0</v>
      </c>
      <c r="T3335" s="206">
        <f>ABS(Table1[[#This Row],[Prod]]-Table1[[#This Row],[Planned]])</f>
        <v>0</v>
      </c>
      <c r="U3335" s="209">
        <f>IF(ABS(Table1[[#This Row],[Prod]]-Table1[[#This Row],[Planned]])&gt;Table1[[#This Row],[Planned]],0,IF(Table1[[#This Row],[Planned]]=0,0,1-ABS(Table1[[#This Row],[Prod]]-Table1[[#This Row],[Planned]])/Table1[[#This Row],[Planned]]))</f>
        <v>0</v>
      </c>
      <c r="V3335" s="8"/>
      <c r="W3335" s="11"/>
      <c r="X3335" s="27">
        <v>0</v>
      </c>
      <c r="Y3335" s="206">
        <f>Table1[[#This Row],[Prod]]</f>
        <v>0</v>
      </c>
      <c r="Z3335" s="206">
        <f>ABS(Table1[[#This Row],[Prod2]]-Table1[[#This Row],[Plan Revised]])</f>
        <v>0</v>
      </c>
      <c r="AA3335" s="209">
        <f>IF(ABS(Table1[[#This Row],[Prod2]]-Table1[[#This Row],[Plan Revised]])&gt;Table1[[#This Row],[Plan Revised]],0,IF(Table1[[#This Row],[Plan Revised]]=0,0,1-ABS(Table1[[#This Row],[Prod2]]-Table1[[#This Row],[Plan Revised]])/Table1[[#This Row],[Plan Revised]]))</f>
        <v>0</v>
      </c>
      <c r="AB3335" s="11"/>
      <c r="AC3335" s="30"/>
      <c r="AD3335"/>
      <c r="AF3335"/>
    </row>
    <row r="3336" spans="1:32">
      <c r="A3336" s="15" t="str">
        <f>IF(Table1[Week]=WeekSel,"Yes","No")</f>
        <v>No</v>
      </c>
      <c r="B3336" s="15" t="str">
        <f>IF((Table1[StartDate]&gt;=Date.GraphMin)*(Table1[StartDate]&lt;=Date.GraphMax)=1,"Yes","No")</f>
        <v>No</v>
      </c>
      <c r="C3336" s="15" t="str">
        <f>IF(OR(Table1[[#This Row],[Site]]="FOOD MILLING",Table1[[#This Row],[Site]]="GODACO"), "No", "Yes")</f>
        <v>Yes</v>
      </c>
      <c r="D3336" s="40">
        <f>MAX(DATE(Table1[Year],1,1),DATE(Table1[Year],1,1)-WEEKDAY(DATE(Table1[Year],1,1),2)+(Table1[WeekNum]-1)*7+1)</f>
        <v>44578</v>
      </c>
      <c r="E3336" s="40">
        <f>MIN(DATE(Table1[Year]+1,1,0),DATE(Table1[Year],1,1)-WEEKDAY(DATE(Table1[Year],1,1),2)+Table1[WeekNum]*7)</f>
        <v>44584</v>
      </c>
      <c r="F3336" s="15">
        <v>2022</v>
      </c>
      <c r="G3336" s="15">
        <f t="shared" si="104"/>
        <v>1</v>
      </c>
      <c r="H3336" s="17">
        <v>4</v>
      </c>
      <c r="I3336" s="207" t="str">
        <f>"W" &amp;Table1[[#This Row],[WeekNum]]</f>
        <v>W4</v>
      </c>
      <c r="J3336" s="20" t="str">
        <f t="shared" si="105"/>
        <v>22-W04</v>
      </c>
      <c r="K3336" s="8" t="s">
        <v>529</v>
      </c>
      <c r="L3336" s="4"/>
      <c r="M3336" s="8" t="s">
        <v>77</v>
      </c>
      <c r="N3336" s="266" t="s">
        <v>370</v>
      </c>
      <c r="O3336" s="266" t="s">
        <v>374</v>
      </c>
      <c r="P3336" s="11" t="s">
        <v>410</v>
      </c>
      <c r="Q3336" s="11" t="s">
        <v>418</v>
      </c>
      <c r="R3336" s="8">
        <v>2000</v>
      </c>
      <c r="S3336" s="8">
        <v>1988.56</v>
      </c>
      <c r="T3336" s="206">
        <f>ABS(Table1[[#This Row],[Prod]]-Table1[[#This Row],[Planned]])</f>
        <v>11.440000000000055</v>
      </c>
      <c r="U3336" s="209">
        <f>IF(ABS(Table1[[#This Row],[Prod]]-Table1[[#This Row],[Planned]])&gt;Table1[[#This Row],[Planned]],0,IF(Table1[[#This Row],[Planned]]=0,0,1-ABS(Table1[[#This Row],[Prod]]-Table1[[#This Row],[Planned]])/Table1[[#This Row],[Planned]]))</f>
        <v>0.99427999999999994</v>
      </c>
      <c r="V3336" s="8"/>
      <c r="W3336" s="11"/>
      <c r="X3336" s="27">
        <v>2000</v>
      </c>
      <c r="Y3336" s="206">
        <f>Table1[[#This Row],[Prod]]</f>
        <v>1988.56</v>
      </c>
      <c r="Z3336" s="206">
        <f>ABS(Table1[[#This Row],[Prod2]]-Table1[[#This Row],[Plan Revised]])</f>
        <v>11.440000000000055</v>
      </c>
      <c r="AA3336" s="209">
        <f>IF(ABS(Table1[[#This Row],[Prod2]]-Table1[[#This Row],[Plan Revised]])&gt;Table1[[#This Row],[Plan Revised]],0,IF(Table1[[#This Row],[Plan Revised]]=0,0,1-ABS(Table1[[#This Row],[Prod2]]-Table1[[#This Row],[Plan Revised]])/Table1[[#This Row],[Plan Revised]]))</f>
        <v>0.99427999999999994</v>
      </c>
      <c r="AB3336" s="11"/>
      <c r="AC3336" s="30"/>
      <c r="AD3336"/>
      <c r="AF3336"/>
    </row>
    <row r="3337" spans="1:32">
      <c r="A3337" s="15" t="str">
        <f>IF(Table1[Week]=WeekSel,"Yes","No")</f>
        <v>No</v>
      </c>
      <c r="B3337" s="15" t="str">
        <f>IF((Table1[StartDate]&gt;=Date.GraphMin)*(Table1[StartDate]&lt;=Date.GraphMax)=1,"Yes","No")</f>
        <v>No</v>
      </c>
      <c r="C3337" s="15" t="str">
        <f>IF(OR(Table1[[#This Row],[Site]]="FOOD MILLING",Table1[[#This Row],[Site]]="GODACO"), "No", "Yes")</f>
        <v>Yes</v>
      </c>
      <c r="D3337" s="40">
        <f>MAX(DATE(Table1[Year],1,1),DATE(Table1[Year],1,1)-WEEKDAY(DATE(Table1[Year],1,1),2)+(Table1[WeekNum]-1)*7+1)</f>
        <v>44578</v>
      </c>
      <c r="E3337" s="40">
        <f>MIN(DATE(Table1[Year]+1,1,0),DATE(Table1[Year],1,1)-WEEKDAY(DATE(Table1[Year],1,1),2)+Table1[WeekNum]*7)</f>
        <v>44584</v>
      </c>
      <c r="F3337" s="15">
        <v>2022</v>
      </c>
      <c r="G3337" s="15">
        <f t="shared" si="104"/>
        <v>1</v>
      </c>
      <c r="H3337" s="17">
        <v>4</v>
      </c>
      <c r="I3337" s="207" t="str">
        <f>"W" &amp;Table1[[#This Row],[WeekNum]]</f>
        <v>W4</v>
      </c>
      <c r="J3337" s="20" t="str">
        <f t="shared" si="105"/>
        <v>22-W04</v>
      </c>
      <c r="K3337" s="8" t="s">
        <v>528</v>
      </c>
      <c r="L3337" s="4"/>
      <c r="M3337" s="8" t="s">
        <v>72</v>
      </c>
      <c r="N3337" s="266" t="s">
        <v>370</v>
      </c>
      <c r="O3337" s="266" t="s">
        <v>374</v>
      </c>
      <c r="P3337" s="11" t="s">
        <v>376</v>
      </c>
      <c r="Q3337" s="11" t="s">
        <v>418</v>
      </c>
      <c r="R3337" s="8">
        <v>0</v>
      </c>
      <c r="S3337" s="8">
        <v>0</v>
      </c>
      <c r="T3337" s="206">
        <f>ABS(Table1[[#This Row],[Prod]]-Table1[[#This Row],[Planned]])</f>
        <v>0</v>
      </c>
      <c r="U3337" s="209">
        <f>IF(ABS(Table1[[#This Row],[Prod]]-Table1[[#This Row],[Planned]])&gt;Table1[[#This Row],[Planned]],0,IF(Table1[[#This Row],[Planned]]=0,0,1-ABS(Table1[[#This Row],[Prod]]-Table1[[#This Row],[Planned]])/Table1[[#This Row],[Planned]]))</f>
        <v>0</v>
      </c>
      <c r="V3337" s="8"/>
      <c r="W3337" s="11"/>
      <c r="X3337" s="27">
        <v>330</v>
      </c>
      <c r="Y3337" s="206">
        <f>Table1[[#This Row],[Prod]]</f>
        <v>0</v>
      </c>
      <c r="Z3337" s="206">
        <f>ABS(Table1[[#This Row],[Prod2]]-Table1[[#This Row],[Plan Revised]])</f>
        <v>330</v>
      </c>
      <c r="AA3337" s="209">
        <f>IF(ABS(Table1[[#This Row],[Prod2]]-Table1[[#This Row],[Plan Revised]])&gt;Table1[[#This Row],[Plan Revised]],0,IF(Table1[[#This Row],[Plan Revised]]=0,0,1-ABS(Table1[[#This Row],[Prod2]]-Table1[[#This Row],[Plan Revised]])/Table1[[#This Row],[Plan Revised]]))</f>
        <v>0</v>
      </c>
      <c r="AB3337" s="11"/>
      <c r="AC3337" s="30"/>
      <c r="AD3337"/>
      <c r="AF3337"/>
    </row>
    <row r="3338" spans="1:32">
      <c r="A3338" s="15" t="str">
        <f>IF(Table1[Week]=WeekSel,"Yes","No")</f>
        <v>No</v>
      </c>
      <c r="B3338" s="15" t="str">
        <f>IF((Table1[StartDate]&gt;=Date.GraphMin)*(Table1[StartDate]&lt;=Date.GraphMax)=1,"Yes","No")</f>
        <v>No</v>
      </c>
      <c r="C3338" s="15" t="str">
        <f>IF(OR(Table1[[#This Row],[Site]]="FOOD MILLING",Table1[[#This Row],[Site]]="GODACO"), "No", "Yes")</f>
        <v>Yes</v>
      </c>
      <c r="D3338" s="40">
        <f>MAX(DATE(Table1[Year],1,1),DATE(Table1[Year],1,1)-WEEKDAY(DATE(Table1[Year],1,1),2)+(Table1[WeekNum]-1)*7+1)</f>
        <v>44578</v>
      </c>
      <c r="E3338" s="40">
        <f>MIN(DATE(Table1[Year]+1,1,0),DATE(Table1[Year],1,1)-WEEKDAY(DATE(Table1[Year],1,1),2)+Table1[WeekNum]*7)</f>
        <v>44584</v>
      </c>
      <c r="F3338" s="15">
        <v>2022</v>
      </c>
      <c r="G3338" s="15">
        <f t="shared" si="104"/>
        <v>1</v>
      </c>
      <c r="H3338" s="17">
        <v>4</v>
      </c>
      <c r="I3338" s="207" t="str">
        <f>"W" &amp;Table1[[#This Row],[WeekNum]]</f>
        <v>W4</v>
      </c>
      <c r="J3338" s="20" t="str">
        <f t="shared" si="105"/>
        <v>22-W04</v>
      </c>
      <c r="K3338" s="8" t="s">
        <v>530</v>
      </c>
      <c r="L3338" s="4"/>
      <c r="M3338" s="8" t="s">
        <v>77</v>
      </c>
      <c r="N3338" s="266" t="s">
        <v>370</v>
      </c>
      <c r="O3338" s="266" t="s">
        <v>374</v>
      </c>
      <c r="P3338" s="11" t="s">
        <v>376</v>
      </c>
      <c r="Q3338" s="11" t="s">
        <v>418</v>
      </c>
      <c r="R3338" s="8">
        <v>0</v>
      </c>
      <c r="S3338" s="8">
        <v>0</v>
      </c>
      <c r="T3338" s="206">
        <f>ABS(Table1[[#This Row],[Prod]]-Table1[[#This Row],[Planned]])</f>
        <v>0</v>
      </c>
      <c r="U3338" s="209">
        <f>IF(ABS(Table1[[#This Row],[Prod]]-Table1[[#This Row],[Planned]])&gt;Table1[[#This Row],[Planned]],0,IF(Table1[[#This Row],[Planned]]=0,0,1-ABS(Table1[[#This Row],[Prod]]-Table1[[#This Row],[Planned]])/Table1[[#This Row],[Planned]]))</f>
        <v>0</v>
      </c>
      <c r="V3338" s="8"/>
      <c r="W3338" s="11"/>
      <c r="X3338" s="27">
        <v>0</v>
      </c>
      <c r="Y3338" s="206">
        <f>Table1[[#This Row],[Prod]]</f>
        <v>0</v>
      </c>
      <c r="Z3338" s="206">
        <f>ABS(Table1[[#This Row],[Prod2]]-Table1[[#This Row],[Plan Revised]])</f>
        <v>0</v>
      </c>
      <c r="AA3338" s="209">
        <f>IF(ABS(Table1[[#This Row],[Prod2]]-Table1[[#This Row],[Plan Revised]])&gt;Table1[[#This Row],[Plan Revised]],0,IF(Table1[[#This Row],[Plan Revised]]=0,0,1-ABS(Table1[[#This Row],[Prod2]]-Table1[[#This Row],[Plan Revised]])/Table1[[#This Row],[Plan Revised]]))</f>
        <v>0</v>
      </c>
      <c r="AB3338" s="11"/>
      <c r="AC3338" s="30"/>
      <c r="AD3338"/>
      <c r="AF3338"/>
    </row>
    <row r="3339" spans="1:32">
      <c r="A3339" s="15" t="str">
        <f>IF(Table1[Week]=WeekSel,"Yes","No")</f>
        <v>No</v>
      </c>
      <c r="B3339" s="15" t="str">
        <f>IF((Table1[StartDate]&gt;=Date.GraphMin)*(Table1[StartDate]&lt;=Date.GraphMax)=1,"Yes","No")</f>
        <v>No</v>
      </c>
      <c r="C3339" s="15" t="str">
        <f>IF(OR(Table1[[#This Row],[Site]]="FOOD MILLING",Table1[[#This Row],[Site]]="GODACO"), "No", "Yes")</f>
        <v>Yes</v>
      </c>
      <c r="D3339" s="40">
        <f>MAX(DATE(Table1[Year],1,1),DATE(Table1[Year],1,1)-WEEKDAY(DATE(Table1[Year],1,1),2)+(Table1[WeekNum]-1)*7+1)</f>
        <v>44578</v>
      </c>
      <c r="E3339" s="40">
        <f>MIN(DATE(Table1[Year]+1,1,0),DATE(Table1[Year],1,1)-WEEKDAY(DATE(Table1[Year],1,1),2)+Table1[WeekNum]*7)</f>
        <v>44584</v>
      </c>
      <c r="F3339" s="15">
        <v>2022</v>
      </c>
      <c r="G3339" s="15">
        <f t="shared" si="104"/>
        <v>1</v>
      </c>
      <c r="H3339" s="17">
        <v>4</v>
      </c>
      <c r="I3339" s="207" t="str">
        <f>"W" &amp;Table1[[#This Row],[WeekNum]]</f>
        <v>W4</v>
      </c>
      <c r="J3339" s="20" t="str">
        <f t="shared" si="105"/>
        <v>22-W04</v>
      </c>
      <c r="K3339" s="8" t="s">
        <v>544</v>
      </c>
      <c r="L3339" s="4"/>
      <c r="M3339" s="8" t="s">
        <v>72</v>
      </c>
      <c r="N3339" s="266" t="s">
        <v>370</v>
      </c>
      <c r="O3339" s="266" t="s">
        <v>374</v>
      </c>
      <c r="P3339" s="11" t="s">
        <v>410</v>
      </c>
      <c r="Q3339" s="11" t="s">
        <v>418</v>
      </c>
      <c r="R3339" s="8">
        <v>0</v>
      </c>
      <c r="S3339" s="8">
        <v>0</v>
      </c>
      <c r="T3339" s="206">
        <f>ABS(Table1[[#This Row],[Prod]]-Table1[[#This Row],[Planned]])</f>
        <v>0</v>
      </c>
      <c r="U3339" s="209">
        <f>IF(ABS(Table1[[#This Row],[Prod]]-Table1[[#This Row],[Planned]])&gt;Table1[[#This Row],[Planned]],0,IF(Table1[[#This Row],[Planned]]=0,0,1-ABS(Table1[[#This Row],[Prod]]-Table1[[#This Row],[Planned]])/Table1[[#This Row],[Planned]]))</f>
        <v>0</v>
      </c>
      <c r="V3339" s="8"/>
      <c r="W3339" s="11"/>
      <c r="X3339" s="27">
        <v>0</v>
      </c>
      <c r="Y3339" s="206">
        <f>Table1[[#This Row],[Prod]]</f>
        <v>0</v>
      </c>
      <c r="Z3339" s="206">
        <f>ABS(Table1[[#This Row],[Prod2]]-Table1[[#This Row],[Plan Revised]])</f>
        <v>0</v>
      </c>
      <c r="AA3339" s="209">
        <f>IF(ABS(Table1[[#This Row],[Prod2]]-Table1[[#This Row],[Plan Revised]])&gt;Table1[[#This Row],[Plan Revised]],0,IF(Table1[[#This Row],[Plan Revised]]=0,0,1-ABS(Table1[[#This Row],[Prod2]]-Table1[[#This Row],[Plan Revised]])/Table1[[#This Row],[Plan Revised]]))</f>
        <v>0</v>
      </c>
      <c r="AB3339" s="11"/>
      <c r="AC3339" s="30"/>
      <c r="AD3339"/>
      <c r="AF3339"/>
    </row>
    <row r="3340" spans="1:32">
      <c r="A3340" s="15" t="str">
        <f>IF(Table1[Week]=WeekSel,"Yes","No")</f>
        <v>No</v>
      </c>
      <c r="B3340" s="15" t="str">
        <f>IF((Table1[StartDate]&gt;=Date.GraphMin)*(Table1[StartDate]&lt;=Date.GraphMax)=1,"Yes","No")</f>
        <v>No</v>
      </c>
      <c r="C3340" s="15" t="str">
        <f>IF(OR(Table1[[#This Row],[Site]]="FOOD MILLING",Table1[[#This Row],[Site]]="GODACO"), "No", "Yes")</f>
        <v>Yes</v>
      </c>
      <c r="D3340" s="40">
        <f>MAX(DATE(Table1[Year],1,1),DATE(Table1[Year],1,1)-WEEKDAY(DATE(Table1[Year],1,1),2)+(Table1[WeekNum]-1)*7+1)</f>
        <v>44578</v>
      </c>
      <c r="E3340" s="40">
        <f>MIN(DATE(Table1[Year]+1,1,0),DATE(Table1[Year],1,1)-WEEKDAY(DATE(Table1[Year],1,1),2)+Table1[WeekNum]*7)</f>
        <v>44584</v>
      </c>
      <c r="F3340" s="15">
        <v>2022</v>
      </c>
      <c r="G3340" s="15">
        <f t="shared" si="104"/>
        <v>1</v>
      </c>
      <c r="H3340" s="17">
        <v>4</v>
      </c>
      <c r="I3340" s="207" t="str">
        <f>"W" &amp;Table1[[#This Row],[WeekNum]]</f>
        <v>W4</v>
      </c>
      <c r="J3340" s="20" t="str">
        <f t="shared" si="105"/>
        <v>22-W04</v>
      </c>
      <c r="K3340" s="8" t="s">
        <v>547</v>
      </c>
      <c r="L3340" s="4"/>
      <c r="M3340" s="8" t="s">
        <v>72</v>
      </c>
      <c r="N3340" s="266" t="s">
        <v>370</v>
      </c>
      <c r="O3340" s="266" t="s">
        <v>403</v>
      </c>
      <c r="P3340" s="11" t="s">
        <v>410</v>
      </c>
      <c r="Q3340" s="11" t="s">
        <v>419</v>
      </c>
      <c r="R3340" s="8">
        <v>0</v>
      </c>
      <c r="S3340" s="8">
        <v>0</v>
      </c>
      <c r="T3340" s="206">
        <f>ABS(Table1[[#This Row],[Prod]]-Table1[[#This Row],[Planned]])</f>
        <v>0</v>
      </c>
      <c r="U3340" s="209">
        <f>IF(ABS(Table1[[#This Row],[Prod]]-Table1[[#This Row],[Planned]])&gt;Table1[[#This Row],[Planned]],0,IF(Table1[[#This Row],[Planned]]=0,0,1-ABS(Table1[[#This Row],[Prod]]-Table1[[#This Row],[Planned]])/Table1[[#This Row],[Planned]]))</f>
        <v>0</v>
      </c>
      <c r="V3340" s="8"/>
      <c r="W3340" s="11"/>
      <c r="X3340" s="27">
        <v>0</v>
      </c>
      <c r="Y3340" s="206">
        <f>Table1[[#This Row],[Prod]]</f>
        <v>0</v>
      </c>
      <c r="Z3340" s="206">
        <f>ABS(Table1[[#This Row],[Prod2]]-Table1[[#This Row],[Plan Revised]])</f>
        <v>0</v>
      </c>
      <c r="AA3340" s="209">
        <f>IF(ABS(Table1[[#This Row],[Prod2]]-Table1[[#This Row],[Plan Revised]])&gt;Table1[[#This Row],[Plan Revised]],0,IF(Table1[[#This Row],[Plan Revised]]=0,0,1-ABS(Table1[[#This Row],[Prod2]]-Table1[[#This Row],[Plan Revised]])/Table1[[#This Row],[Plan Revised]]))</f>
        <v>0</v>
      </c>
      <c r="AB3340" s="11"/>
      <c r="AC3340" s="30"/>
      <c r="AD3340"/>
      <c r="AF3340"/>
    </row>
    <row r="3341" spans="1:32">
      <c r="A3341" s="15" t="str">
        <f>IF(Table1[Week]=WeekSel,"Yes","No")</f>
        <v>No</v>
      </c>
      <c r="B3341" s="15" t="str">
        <f>IF((Table1[StartDate]&gt;=Date.GraphMin)*(Table1[StartDate]&lt;=Date.GraphMax)=1,"Yes","No")</f>
        <v>No</v>
      </c>
      <c r="C3341" s="15" t="str">
        <f>IF(OR(Table1[[#This Row],[Site]]="FOOD MILLING",Table1[[#This Row],[Site]]="GODACO"), "No", "Yes")</f>
        <v>Yes</v>
      </c>
      <c r="D3341" s="40">
        <f>MAX(DATE(Table1[Year],1,1),DATE(Table1[Year],1,1)-WEEKDAY(DATE(Table1[Year],1,1),2)+(Table1[WeekNum]-1)*7+1)</f>
        <v>44578</v>
      </c>
      <c r="E3341" s="40">
        <f>MIN(DATE(Table1[Year]+1,1,0),DATE(Table1[Year],1,1)-WEEKDAY(DATE(Table1[Year],1,1),2)+Table1[WeekNum]*7)</f>
        <v>44584</v>
      </c>
      <c r="F3341" s="15">
        <v>2022</v>
      </c>
      <c r="G3341" s="15">
        <f t="shared" si="104"/>
        <v>1</v>
      </c>
      <c r="H3341" s="17">
        <v>4</v>
      </c>
      <c r="I3341" s="207" t="str">
        <f>"W" &amp;Table1[[#This Row],[WeekNum]]</f>
        <v>W4</v>
      </c>
      <c r="J3341" s="20" t="str">
        <f t="shared" si="105"/>
        <v>22-W04</v>
      </c>
      <c r="K3341" s="8" t="s">
        <v>525</v>
      </c>
      <c r="L3341" s="4"/>
      <c r="M3341" s="8" t="s">
        <v>72</v>
      </c>
      <c r="N3341" s="266" t="s">
        <v>370</v>
      </c>
      <c r="O3341" s="266" t="s">
        <v>403</v>
      </c>
      <c r="P3341" s="11" t="s">
        <v>407</v>
      </c>
      <c r="Q3341" s="11" t="s">
        <v>419</v>
      </c>
      <c r="R3341" s="8">
        <v>0</v>
      </c>
      <c r="S3341" s="8">
        <v>0</v>
      </c>
      <c r="T3341" s="206">
        <f>ABS(Table1[[#This Row],[Prod]]-Table1[[#This Row],[Planned]])</f>
        <v>0</v>
      </c>
      <c r="U3341" s="209">
        <f>IF(ABS(Table1[[#This Row],[Prod]]-Table1[[#This Row],[Planned]])&gt;Table1[[#This Row],[Planned]],0,IF(Table1[[#This Row],[Planned]]=0,0,1-ABS(Table1[[#This Row],[Prod]]-Table1[[#This Row],[Planned]])/Table1[[#This Row],[Planned]]))</f>
        <v>0</v>
      </c>
      <c r="V3341" s="8"/>
      <c r="W3341" s="11"/>
      <c r="X3341" s="27">
        <v>0</v>
      </c>
      <c r="Y3341" s="206">
        <f>Table1[[#This Row],[Prod]]</f>
        <v>0</v>
      </c>
      <c r="Z3341" s="206">
        <f>ABS(Table1[[#This Row],[Prod2]]-Table1[[#This Row],[Plan Revised]])</f>
        <v>0</v>
      </c>
      <c r="AA3341" s="209">
        <f>IF(ABS(Table1[[#This Row],[Prod2]]-Table1[[#This Row],[Plan Revised]])&gt;Table1[[#This Row],[Plan Revised]],0,IF(Table1[[#This Row],[Plan Revised]]=0,0,1-ABS(Table1[[#This Row],[Prod2]]-Table1[[#This Row],[Plan Revised]])/Table1[[#This Row],[Plan Revised]]))</f>
        <v>0</v>
      </c>
      <c r="AB3341" s="11"/>
      <c r="AC3341" s="30"/>
      <c r="AD3341"/>
      <c r="AF3341"/>
    </row>
    <row r="3342" spans="1:32">
      <c r="A3342" s="15" t="str">
        <f>IF(Table1[Week]=WeekSel,"Yes","No")</f>
        <v>No</v>
      </c>
      <c r="B3342" s="15" t="str">
        <f>IF((Table1[StartDate]&gt;=Date.GraphMin)*(Table1[StartDate]&lt;=Date.GraphMax)=1,"Yes","No")</f>
        <v>No</v>
      </c>
      <c r="C3342" s="15" t="str">
        <f>IF(OR(Table1[[#This Row],[Site]]="FOOD MILLING",Table1[[#This Row],[Site]]="GODACO"), "No", "Yes")</f>
        <v>Yes</v>
      </c>
      <c r="D3342" s="40">
        <f>MAX(DATE(Table1[Year],1,1),DATE(Table1[Year],1,1)-WEEKDAY(DATE(Table1[Year],1,1),2)+(Table1[WeekNum]-1)*7+1)</f>
        <v>44578</v>
      </c>
      <c r="E3342" s="40">
        <f>MIN(DATE(Table1[Year]+1,1,0),DATE(Table1[Year],1,1)-WEEKDAY(DATE(Table1[Year],1,1),2)+Table1[WeekNum]*7)</f>
        <v>44584</v>
      </c>
      <c r="F3342" s="15">
        <v>2022</v>
      </c>
      <c r="G3342" s="15">
        <f t="shared" si="104"/>
        <v>1</v>
      </c>
      <c r="H3342" s="17">
        <v>4</v>
      </c>
      <c r="I3342" s="207" t="str">
        <f>"W" &amp;Table1[[#This Row],[WeekNum]]</f>
        <v>W4</v>
      </c>
      <c r="J3342" s="20" t="str">
        <f t="shared" si="105"/>
        <v>22-W04</v>
      </c>
      <c r="K3342" s="8" t="s">
        <v>524</v>
      </c>
      <c r="L3342" s="4"/>
      <c r="M3342" s="8" t="s">
        <v>72</v>
      </c>
      <c r="N3342" s="266" t="s">
        <v>370</v>
      </c>
      <c r="O3342" s="266" t="s">
        <v>403</v>
      </c>
      <c r="P3342" s="11" t="s">
        <v>407</v>
      </c>
      <c r="Q3342" s="11" t="s">
        <v>419</v>
      </c>
      <c r="R3342" s="8">
        <v>0</v>
      </c>
      <c r="S3342" s="8">
        <v>0</v>
      </c>
      <c r="T3342" s="206">
        <f>ABS(Table1[[#This Row],[Prod]]-Table1[[#This Row],[Planned]])</f>
        <v>0</v>
      </c>
      <c r="U3342" s="209">
        <f>IF(ABS(Table1[[#This Row],[Prod]]-Table1[[#This Row],[Planned]])&gt;Table1[[#This Row],[Planned]],0,IF(Table1[[#This Row],[Planned]]=0,0,1-ABS(Table1[[#This Row],[Prod]]-Table1[[#This Row],[Planned]])/Table1[[#This Row],[Planned]]))</f>
        <v>0</v>
      </c>
      <c r="V3342" s="8"/>
      <c r="W3342" s="11"/>
      <c r="X3342" s="27">
        <v>0</v>
      </c>
      <c r="Y3342" s="206">
        <f>Table1[[#This Row],[Prod]]</f>
        <v>0</v>
      </c>
      <c r="Z3342" s="206">
        <f>ABS(Table1[[#This Row],[Prod2]]-Table1[[#This Row],[Plan Revised]])</f>
        <v>0</v>
      </c>
      <c r="AA3342" s="209">
        <f>IF(ABS(Table1[[#This Row],[Prod2]]-Table1[[#This Row],[Plan Revised]])&gt;Table1[[#This Row],[Plan Revised]],0,IF(Table1[[#This Row],[Plan Revised]]=0,0,1-ABS(Table1[[#This Row],[Prod2]]-Table1[[#This Row],[Plan Revised]])/Table1[[#This Row],[Plan Revised]]))</f>
        <v>0</v>
      </c>
      <c r="AB3342" s="11"/>
      <c r="AC3342" s="30"/>
      <c r="AD3342"/>
      <c r="AF3342"/>
    </row>
    <row r="3343" spans="1:32">
      <c r="A3343" s="15" t="str">
        <f>IF(Table1[Week]=WeekSel,"Yes","No")</f>
        <v>No</v>
      </c>
      <c r="B3343" s="15" t="str">
        <f>IF((Table1[StartDate]&gt;=Date.GraphMin)*(Table1[StartDate]&lt;=Date.GraphMax)=1,"Yes","No")</f>
        <v>No</v>
      </c>
      <c r="C3343" s="15" t="str">
        <f>IF(OR(Table1[[#This Row],[Site]]="FOOD MILLING",Table1[[#This Row],[Site]]="GODACO"), "No", "Yes")</f>
        <v>Yes</v>
      </c>
      <c r="D3343" s="40">
        <f>MAX(DATE(Table1[Year],1,1),DATE(Table1[Year],1,1)-WEEKDAY(DATE(Table1[Year],1,1),2)+(Table1[WeekNum]-1)*7+1)</f>
        <v>44578</v>
      </c>
      <c r="E3343" s="40">
        <f>MIN(DATE(Table1[Year]+1,1,0),DATE(Table1[Year],1,1)-WEEKDAY(DATE(Table1[Year],1,1),2)+Table1[WeekNum]*7)</f>
        <v>44584</v>
      </c>
      <c r="F3343" s="15">
        <v>2022</v>
      </c>
      <c r="G3343" s="15">
        <f t="shared" si="104"/>
        <v>1</v>
      </c>
      <c r="H3343" s="17">
        <v>4</v>
      </c>
      <c r="I3343" s="207" t="str">
        <f>"W" &amp;Table1[[#This Row],[WeekNum]]</f>
        <v>W4</v>
      </c>
      <c r="J3343" s="20" t="str">
        <f t="shared" si="105"/>
        <v>22-W04</v>
      </c>
      <c r="K3343" s="8" t="s">
        <v>643</v>
      </c>
      <c r="L3343" s="4"/>
      <c r="M3343" s="8" t="s">
        <v>72</v>
      </c>
      <c r="N3343" s="266" t="s">
        <v>370</v>
      </c>
      <c r="O3343" s="266" t="s">
        <v>403</v>
      </c>
      <c r="P3343" s="11" t="s">
        <v>410</v>
      </c>
      <c r="Q3343" s="11" t="s">
        <v>419</v>
      </c>
      <c r="R3343" s="8">
        <v>0</v>
      </c>
      <c r="S3343" s="8">
        <v>0</v>
      </c>
      <c r="T3343" s="206">
        <f>ABS(Table1[[#This Row],[Prod]]-Table1[[#This Row],[Planned]])</f>
        <v>0</v>
      </c>
      <c r="U3343" s="209">
        <f>IF(ABS(Table1[[#This Row],[Prod]]-Table1[[#This Row],[Planned]])&gt;Table1[[#This Row],[Planned]],0,IF(Table1[[#This Row],[Planned]]=0,0,1-ABS(Table1[[#This Row],[Prod]]-Table1[[#This Row],[Planned]])/Table1[[#This Row],[Planned]]))</f>
        <v>0</v>
      </c>
      <c r="V3343" s="8"/>
      <c r="W3343" s="11"/>
      <c r="X3343" s="27">
        <v>0</v>
      </c>
      <c r="Y3343" s="206">
        <f>Table1[[#This Row],[Prod]]</f>
        <v>0</v>
      </c>
      <c r="Z3343" s="206">
        <f>ABS(Table1[[#This Row],[Prod2]]-Table1[[#This Row],[Plan Revised]])</f>
        <v>0</v>
      </c>
      <c r="AA3343" s="209">
        <f>IF(ABS(Table1[[#This Row],[Prod2]]-Table1[[#This Row],[Plan Revised]])&gt;Table1[[#This Row],[Plan Revised]],0,IF(Table1[[#This Row],[Plan Revised]]=0,0,1-ABS(Table1[[#This Row],[Prod2]]-Table1[[#This Row],[Plan Revised]])/Table1[[#This Row],[Plan Revised]]))</f>
        <v>0</v>
      </c>
      <c r="AB3343" s="11"/>
      <c r="AC3343" s="30"/>
      <c r="AD3343"/>
      <c r="AF3343"/>
    </row>
    <row r="3344" spans="1:32">
      <c r="A3344" s="15" t="str">
        <f>IF(Table1[Week]=WeekSel,"Yes","No")</f>
        <v>No</v>
      </c>
      <c r="B3344" s="15" t="str">
        <f>IF((Table1[StartDate]&gt;=Date.GraphMin)*(Table1[StartDate]&lt;=Date.GraphMax)=1,"Yes","No")</f>
        <v>No</v>
      </c>
      <c r="C3344" s="15" t="str">
        <f>IF(OR(Table1[[#This Row],[Site]]="FOOD MILLING",Table1[[#This Row],[Site]]="GODACO"), "No", "Yes")</f>
        <v>Yes</v>
      </c>
      <c r="D3344" s="40">
        <f>MAX(DATE(Table1[Year],1,1),DATE(Table1[Year],1,1)-WEEKDAY(DATE(Table1[Year],1,1),2)+(Table1[WeekNum]-1)*7+1)</f>
        <v>44578</v>
      </c>
      <c r="E3344" s="40">
        <f>MIN(DATE(Table1[Year]+1,1,0),DATE(Table1[Year],1,1)-WEEKDAY(DATE(Table1[Year],1,1),2)+Table1[WeekNum]*7)</f>
        <v>44584</v>
      </c>
      <c r="F3344" s="15">
        <v>2022</v>
      </c>
      <c r="G3344" s="15">
        <f t="shared" si="104"/>
        <v>1</v>
      </c>
      <c r="H3344" s="17">
        <v>4</v>
      </c>
      <c r="I3344" s="207" t="str">
        <f>"W" &amp;Table1[[#This Row],[WeekNum]]</f>
        <v>W4</v>
      </c>
      <c r="J3344" s="20" t="str">
        <f t="shared" si="105"/>
        <v>22-W04</v>
      </c>
      <c r="K3344" s="8" t="s">
        <v>26</v>
      </c>
      <c r="L3344" s="4"/>
      <c r="M3344" s="8" t="s">
        <v>77</v>
      </c>
      <c r="N3344" s="266" t="s">
        <v>370</v>
      </c>
      <c r="O3344" s="266" t="s">
        <v>403</v>
      </c>
      <c r="P3344" s="11" t="s">
        <v>410</v>
      </c>
      <c r="Q3344" s="11" t="s">
        <v>419</v>
      </c>
      <c r="R3344" s="8">
        <v>0</v>
      </c>
      <c r="S3344" s="8">
        <v>0</v>
      </c>
      <c r="T3344" s="206">
        <f>ABS(Table1[[#This Row],[Prod]]-Table1[[#This Row],[Planned]])</f>
        <v>0</v>
      </c>
      <c r="U3344" s="209">
        <f>IF(ABS(Table1[[#This Row],[Prod]]-Table1[[#This Row],[Planned]])&gt;Table1[[#This Row],[Planned]],0,IF(Table1[[#This Row],[Planned]]=0,0,1-ABS(Table1[[#This Row],[Prod]]-Table1[[#This Row],[Planned]])/Table1[[#This Row],[Planned]]))</f>
        <v>0</v>
      </c>
      <c r="V3344" s="8"/>
      <c r="W3344" s="11"/>
      <c r="X3344" s="27">
        <v>0</v>
      </c>
      <c r="Y3344" s="206">
        <f>Table1[[#This Row],[Prod]]</f>
        <v>0</v>
      </c>
      <c r="Z3344" s="206">
        <f>ABS(Table1[[#This Row],[Prod2]]-Table1[[#This Row],[Plan Revised]])</f>
        <v>0</v>
      </c>
      <c r="AA3344" s="209">
        <f>IF(ABS(Table1[[#This Row],[Prod2]]-Table1[[#This Row],[Plan Revised]])&gt;Table1[[#This Row],[Plan Revised]],0,IF(Table1[[#This Row],[Plan Revised]]=0,0,1-ABS(Table1[[#This Row],[Prod2]]-Table1[[#This Row],[Plan Revised]])/Table1[[#This Row],[Plan Revised]]))</f>
        <v>0</v>
      </c>
      <c r="AB3344" s="11"/>
      <c r="AC3344" s="30"/>
      <c r="AD3344"/>
      <c r="AF3344"/>
    </row>
    <row r="3345" spans="1:32">
      <c r="A3345" s="15" t="str">
        <f>IF(Table1[Week]=WeekSel,"Yes","No")</f>
        <v>No</v>
      </c>
      <c r="B3345" s="15" t="str">
        <f>IF((Table1[StartDate]&gt;=Date.GraphMin)*(Table1[StartDate]&lt;=Date.GraphMax)=1,"Yes","No")</f>
        <v>No</v>
      </c>
      <c r="C3345" s="15" t="str">
        <f>IF(OR(Table1[[#This Row],[Site]]="FOOD MILLING",Table1[[#This Row],[Site]]="GODACO"), "No", "Yes")</f>
        <v>Yes</v>
      </c>
      <c r="D3345" s="40">
        <f>MAX(DATE(Table1[Year],1,1),DATE(Table1[Year],1,1)-WEEKDAY(DATE(Table1[Year],1,1),2)+(Table1[WeekNum]-1)*7+1)</f>
        <v>44578</v>
      </c>
      <c r="E3345" s="40">
        <f>MIN(DATE(Table1[Year]+1,1,0),DATE(Table1[Year],1,1)-WEEKDAY(DATE(Table1[Year],1,1),2)+Table1[WeekNum]*7)</f>
        <v>44584</v>
      </c>
      <c r="F3345" s="15">
        <v>2022</v>
      </c>
      <c r="G3345" s="15">
        <f t="shared" si="104"/>
        <v>1</v>
      </c>
      <c r="H3345" s="17">
        <v>4</v>
      </c>
      <c r="I3345" s="207" t="str">
        <f>"W" &amp;Table1[[#This Row],[WeekNum]]</f>
        <v>W4</v>
      </c>
      <c r="J3345" s="20" t="str">
        <f t="shared" si="105"/>
        <v>22-W04</v>
      </c>
      <c r="K3345" s="8" t="s">
        <v>25</v>
      </c>
      <c r="L3345" s="4"/>
      <c r="M3345" s="8" t="s">
        <v>77</v>
      </c>
      <c r="N3345" s="266" t="s">
        <v>370</v>
      </c>
      <c r="O3345" s="266" t="s">
        <v>403</v>
      </c>
      <c r="P3345" s="11" t="s">
        <v>410</v>
      </c>
      <c r="Q3345" s="11" t="s">
        <v>419</v>
      </c>
      <c r="R3345" s="8">
        <v>0</v>
      </c>
      <c r="S3345" s="8">
        <v>0</v>
      </c>
      <c r="T3345" s="206">
        <f>ABS(Table1[[#This Row],[Prod]]-Table1[[#This Row],[Planned]])</f>
        <v>0</v>
      </c>
      <c r="U3345" s="209">
        <f>IF(ABS(Table1[[#This Row],[Prod]]-Table1[[#This Row],[Planned]])&gt;Table1[[#This Row],[Planned]],0,IF(Table1[[#This Row],[Planned]]=0,0,1-ABS(Table1[[#This Row],[Prod]]-Table1[[#This Row],[Planned]])/Table1[[#This Row],[Planned]]))</f>
        <v>0</v>
      </c>
      <c r="V3345" s="8"/>
      <c r="W3345" s="11"/>
      <c r="X3345" s="27">
        <v>0</v>
      </c>
      <c r="Y3345" s="206">
        <f>Table1[[#This Row],[Prod]]</f>
        <v>0</v>
      </c>
      <c r="Z3345" s="206">
        <f>ABS(Table1[[#This Row],[Prod2]]-Table1[[#This Row],[Plan Revised]])</f>
        <v>0</v>
      </c>
      <c r="AA3345" s="209">
        <f>IF(ABS(Table1[[#This Row],[Prod2]]-Table1[[#This Row],[Plan Revised]])&gt;Table1[[#This Row],[Plan Revised]],0,IF(Table1[[#This Row],[Plan Revised]]=0,0,1-ABS(Table1[[#This Row],[Prod2]]-Table1[[#This Row],[Plan Revised]])/Table1[[#This Row],[Plan Revised]]))</f>
        <v>0</v>
      </c>
      <c r="AB3345" s="11"/>
      <c r="AC3345" s="30"/>
      <c r="AD3345"/>
      <c r="AF3345"/>
    </row>
    <row r="3346" spans="1:32">
      <c r="A3346" s="15" t="str">
        <f>IF(Table1[Week]=WeekSel,"Yes","No")</f>
        <v>No</v>
      </c>
      <c r="B3346" s="15" t="str">
        <f>IF((Table1[StartDate]&gt;=Date.GraphMin)*(Table1[StartDate]&lt;=Date.GraphMax)=1,"Yes","No")</f>
        <v>No</v>
      </c>
      <c r="C3346" s="15" t="str">
        <f>IF(OR(Table1[[#This Row],[Site]]="FOOD MILLING",Table1[[#This Row],[Site]]="GODACO"), "No", "Yes")</f>
        <v>Yes</v>
      </c>
      <c r="D3346" s="40">
        <f>MAX(DATE(Table1[Year],1,1),DATE(Table1[Year],1,1)-WEEKDAY(DATE(Table1[Year],1,1),2)+(Table1[WeekNum]-1)*7+1)</f>
        <v>44578</v>
      </c>
      <c r="E3346" s="40">
        <f>MIN(DATE(Table1[Year]+1,1,0),DATE(Table1[Year],1,1)-WEEKDAY(DATE(Table1[Year],1,1),2)+Table1[WeekNum]*7)</f>
        <v>44584</v>
      </c>
      <c r="F3346" s="15">
        <v>2022</v>
      </c>
      <c r="G3346" s="15">
        <f t="shared" si="104"/>
        <v>1</v>
      </c>
      <c r="H3346" s="17">
        <v>4</v>
      </c>
      <c r="I3346" s="207" t="str">
        <f>"W" &amp;Table1[[#This Row],[WeekNum]]</f>
        <v>W4</v>
      </c>
      <c r="J3346" s="20" t="str">
        <f t="shared" si="105"/>
        <v>22-W04</v>
      </c>
      <c r="K3346" s="8" t="s">
        <v>28</v>
      </c>
      <c r="L3346" s="4"/>
      <c r="M3346" s="8" t="s">
        <v>77</v>
      </c>
      <c r="N3346" s="266" t="s">
        <v>370</v>
      </c>
      <c r="O3346" s="266" t="s">
        <v>403</v>
      </c>
      <c r="P3346" s="11" t="s">
        <v>410</v>
      </c>
      <c r="Q3346" s="11" t="s">
        <v>419</v>
      </c>
      <c r="R3346" s="8">
        <v>0</v>
      </c>
      <c r="S3346" s="8">
        <v>0</v>
      </c>
      <c r="T3346" s="206">
        <f>ABS(Table1[[#This Row],[Prod]]-Table1[[#This Row],[Planned]])</f>
        <v>0</v>
      </c>
      <c r="U3346" s="209">
        <f>IF(ABS(Table1[[#This Row],[Prod]]-Table1[[#This Row],[Planned]])&gt;Table1[[#This Row],[Planned]],0,IF(Table1[[#This Row],[Planned]]=0,0,1-ABS(Table1[[#This Row],[Prod]]-Table1[[#This Row],[Planned]])/Table1[[#This Row],[Planned]]))</f>
        <v>0</v>
      </c>
      <c r="V3346" s="8"/>
      <c r="W3346" s="11"/>
      <c r="X3346" s="27">
        <v>0</v>
      </c>
      <c r="Y3346" s="206">
        <f>Table1[[#This Row],[Prod]]</f>
        <v>0</v>
      </c>
      <c r="Z3346" s="206">
        <f>ABS(Table1[[#This Row],[Prod2]]-Table1[[#This Row],[Plan Revised]])</f>
        <v>0</v>
      </c>
      <c r="AA3346" s="209">
        <f>IF(ABS(Table1[[#This Row],[Prod2]]-Table1[[#This Row],[Plan Revised]])&gt;Table1[[#This Row],[Plan Revised]],0,IF(Table1[[#This Row],[Plan Revised]]=0,0,1-ABS(Table1[[#This Row],[Prod2]]-Table1[[#This Row],[Plan Revised]])/Table1[[#This Row],[Plan Revised]]))</f>
        <v>0</v>
      </c>
      <c r="AB3346" s="11"/>
      <c r="AC3346" s="30"/>
      <c r="AD3346"/>
      <c r="AF3346"/>
    </row>
    <row r="3347" spans="1:32">
      <c r="A3347" s="15" t="str">
        <f>IF(Table1[Week]=WeekSel,"Yes","No")</f>
        <v>No</v>
      </c>
      <c r="B3347" s="15" t="str">
        <f>IF((Table1[StartDate]&gt;=Date.GraphMin)*(Table1[StartDate]&lt;=Date.GraphMax)=1,"Yes","No")</f>
        <v>No</v>
      </c>
      <c r="C3347" s="15" t="str">
        <f>IF(OR(Table1[[#This Row],[Site]]="FOOD MILLING",Table1[[#This Row],[Site]]="GODACO"), "No", "Yes")</f>
        <v>Yes</v>
      </c>
      <c r="D3347" s="40">
        <f>MAX(DATE(Table1[Year],1,1),DATE(Table1[Year],1,1)-WEEKDAY(DATE(Table1[Year],1,1),2)+(Table1[WeekNum]-1)*7+1)</f>
        <v>44578</v>
      </c>
      <c r="E3347" s="40">
        <f>MIN(DATE(Table1[Year]+1,1,0),DATE(Table1[Year],1,1)-WEEKDAY(DATE(Table1[Year],1,1),2)+Table1[WeekNum]*7)</f>
        <v>44584</v>
      </c>
      <c r="F3347" s="15">
        <v>2022</v>
      </c>
      <c r="G3347" s="15">
        <f t="shared" si="104"/>
        <v>1</v>
      </c>
      <c r="H3347" s="17">
        <v>4</v>
      </c>
      <c r="I3347" s="207" t="str">
        <f>"W" &amp;Table1[[#This Row],[WeekNum]]</f>
        <v>W4</v>
      </c>
      <c r="J3347" s="20" t="str">
        <f t="shared" si="105"/>
        <v>22-W04</v>
      </c>
      <c r="K3347" s="8" t="s">
        <v>27</v>
      </c>
      <c r="L3347" s="4"/>
      <c r="M3347" s="8" t="s">
        <v>77</v>
      </c>
      <c r="N3347" s="266" t="s">
        <v>370</v>
      </c>
      <c r="O3347" s="266" t="s">
        <v>403</v>
      </c>
      <c r="P3347" s="11" t="s">
        <v>410</v>
      </c>
      <c r="Q3347" s="11" t="s">
        <v>419</v>
      </c>
      <c r="R3347" s="8">
        <v>0</v>
      </c>
      <c r="S3347" s="8">
        <v>0</v>
      </c>
      <c r="T3347" s="206">
        <f>ABS(Table1[[#This Row],[Prod]]-Table1[[#This Row],[Planned]])</f>
        <v>0</v>
      </c>
      <c r="U3347" s="209">
        <f>IF(ABS(Table1[[#This Row],[Prod]]-Table1[[#This Row],[Planned]])&gt;Table1[[#This Row],[Planned]],0,IF(Table1[[#This Row],[Planned]]=0,0,1-ABS(Table1[[#This Row],[Prod]]-Table1[[#This Row],[Planned]])/Table1[[#This Row],[Planned]]))</f>
        <v>0</v>
      </c>
      <c r="V3347" s="8"/>
      <c r="W3347" s="11"/>
      <c r="X3347" s="27">
        <v>0</v>
      </c>
      <c r="Y3347" s="206">
        <f>Table1[[#This Row],[Prod]]</f>
        <v>0</v>
      </c>
      <c r="Z3347" s="206">
        <f>ABS(Table1[[#This Row],[Prod2]]-Table1[[#This Row],[Plan Revised]])</f>
        <v>0</v>
      </c>
      <c r="AA3347" s="209">
        <f>IF(ABS(Table1[[#This Row],[Prod2]]-Table1[[#This Row],[Plan Revised]])&gt;Table1[[#This Row],[Plan Revised]],0,IF(Table1[[#This Row],[Plan Revised]]=0,0,1-ABS(Table1[[#This Row],[Prod2]]-Table1[[#This Row],[Plan Revised]])/Table1[[#This Row],[Plan Revised]]))</f>
        <v>0</v>
      </c>
      <c r="AB3347" s="11"/>
      <c r="AC3347" s="30"/>
      <c r="AD3347"/>
      <c r="AF3347"/>
    </row>
    <row r="3348" spans="1:32">
      <c r="A3348" s="15" t="str">
        <f>IF(Table1[Week]=WeekSel,"Yes","No")</f>
        <v>No</v>
      </c>
      <c r="B3348" s="15" t="str">
        <f>IF((Table1[StartDate]&gt;=Date.GraphMin)*(Table1[StartDate]&lt;=Date.GraphMax)=1,"Yes","No")</f>
        <v>No</v>
      </c>
      <c r="C3348" s="15" t="str">
        <f>IF(OR(Table1[[#This Row],[Site]]="FOOD MILLING",Table1[[#This Row],[Site]]="GODACO"), "No", "Yes")</f>
        <v>Yes</v>
      </c>
      <c r="D3348" s="40">
        <f>MAX(DATE(Table1[Year],1,1),DATE(Table1[Year],1,1)-WEEKDAY(DATE(Table1[Year],1,1),2)+(Table1[WeekNum]-1)*7+1)</f>
        <v>44578</v>
      </c>
      <c r="E3348" s="40">
        <f>MIN(DATE(Table1[Year]+1,1,0),DATE(Table1[Year],1,1)-WEEKDAY(DATE(Table1[Year],1,1),2)+Table1[WeekNum]*7)</f>
        <v>44584</v>
      </c>
      <c r="F3348" s="15">
        <v>2022</v>
      </c>
      <c r="G3348" s="15">
        <f t="shared" si="104"/>
        <v>1</v>
      </c>
      <c r="H3348" s="17">
        <v>4</v>
      </c>
      <c r="I3348" s="207" t="str">
        <f>"W" &amp;Table1[[#This Row],[WeekNum]]</f>
        <v>W4</v>
      </c>
      <c r="J3348" s="20" t="str">
        <f t="shared" si="105"/>
        <v>22-W04</v>
      </c>
      <c r="K3348" s="8" t="s">
        <v>713</v>
      </c>
      <c r="L3348" s="4"/>
      <c r="M3348" s="8" t="s">
        <v>72</v>
      </c>
      <c r="N3348" s="266" t="s">
        <v>370</v>
      </c>
      <c r="O3348" s="266" t="s">
        <v>403</v>
      </c>
      <c r="P3348" s="11" t="s">
        <v>407</v>
      </c>
      <c r="Q3348" s="11" t="s">
        <v>421</v>
      </c>
      <c r="R3348" s="8">
        <v>0</v>
      </c>
      <c r="S3348" s="8">
        <v>600</v>
      </c>
      <c r="T3348" s="206">
        <f>ABS(Table1[[#This Row],[Prod]]-Table1[[#This Row],[Planned]])</f>
        <v>600</v>
      </c>
      <c r="U3348" s="209">
        <f>IF(ABS(Table1[[#This Row],[Prod]]-Table1[[#This Row],[Planned]])&gt;Table1[[#This Row],[Planned]],0,IF(Table1[[#This Row],[Planned]]=0,0,1-ABS(Table1[[#This Row],[Prod]]-Table1[[#This Row],[Planned]])/Table1[[#This Row],[Planned]]))</f>
        <v>0</v>
      </c>
      <c r="V3348" s="8"/>
      <c r="W3348" s="11"/>
      <c r="X3348" s="27">
        <v>600</v>
      </c>
      <c r="Y3348" s="206">
        <f>Table1[[#This Row],[Prod]]</f>
        <v>600</v>
      </c>
      <c r="Z3348" s="206">
        <f>ABS(Table1[[#This Row],[Prod2]]-Table1[[#This Row],[Plan Revised]])</f>
        <v>0</v>
      </c>
      <c r="AA3348" s="209">
        <f>IF(ABS(Table1[[#This Row],[Prod2]]-Table1[[#This Row],[Plan Revised]])&gt;Table1[[#This Row],[Plan Revised]],0,IF(Table1[[#This Row],[Plan Revised]]=0,0,1-ABS(Table1[[#This Row],[Prod2]]-Table1[[#This Row],[Plan Revised]])/Table1[[#This Row],[Plan Revised]]))</f>
        <v>1</v>
      </c>
      <c r="AB3348" s="11"/>
      <c r="AC3348" s="30"/>
      <c r="AD3348"/>
      <c r="AF3348"/>
    </row>
    <row r="3349" spans="1:32">
      <c r="A3349" s="15" t="str">
        <f>IF(Table1[Week]=WeekSel,"Yes","No")</f>
        <v>No</v>
      </c>
      <c r="B3349" s="15" t="str">
        <f>IF((Table1[StartDate]&gt;=Date.GraphMin)*(Table1[StartDate]&lt;=Date.GraphMax)=1,"Yes","No")</f>
        <v>No</v>
      </c>
      <c r="C3349" s="15" t="str">
        <f>IF(OR(Table1[[#This Row],[Site]]="FOOD MILLING",Table1[[#This Row],[Site]]="GODACO"), "No", "Yes")</f>
        <v>Yes</v>
      </c>
      <c r="D3349" s="40">
        <f>MAX(DATE(Table1[Year],1,1),DATE(Table1[Year],1,1)-WEEKDAY(DATE(Table1[Year],1,1),2)+(Table1[WeekNum]-1)*7+1)</f>
        <v>44578</v>
      </c>
      <c r="E3349" s="40">
        <f>MIN(DATE(Table1[Year]+1,1,0),DATE(Table1[Year],1,1)-WEEKDAY(DATE(Table1[Year],1,1),2)+Table1[WeekNum]*7)</f>
        <v>44584</v>
      </c>
      <c r="F3349" s="15">
        <v>2022</v>
      </c>
      <c r="G3349" s="15">
        <f t="shared" si="104"/>
        <v>1</v>
      </c>
      <c r="H3349" s="17">
        <v>4</v>
      </c>
      <c r="I3349" s="207" t="str">
        <f>"W" &amp;Table1[[#This Row],[WeekNum]]</f>
        <v>W4</v>
      </c>
      <c r="J3349" s="20" t="str">
        <f t="shared" si="105"/>
        <v>22-W04</v>
      </c>
      <c r="K3349" s="8" t="s">
        <v>714</v>
      </c>
      <c r="L3349" s="4"/>
      <c r="M3349" s="8" t="s">
        <v>72</v>
      </c>
      <c r="N3349" s="266" t="s">
        <v>370</v>
      </c>
      <c r="O3349" s="266" t="s">
        <v>403</v>
      </c>
      <c r="P3349" s="11" t="s">
        <v>407</v>
      </c>
      <c r="Q3349" s="11" t="s">
        <v>421</v>
      </c>
      <c r="R3349" s="8">
        <v>1200</v>
      </c>
      <c r="S3349" s="8">
        <v>1200</v>
      </c>
      <c r="T3349" s="206">
        <f>ABS(Table1[[#This Row],[Prod]]-Table1[[#This Row],[Planned]])</f>
        <v>0</v>
      </c>
      <c r="U3349" s="209">
        <f>IF(ABS(Table1[[#This Row],[Prod]]-Table1[[#This Row],[Planned]])&gt;Table1[[#This Row],[Planned]],0,IF(Table1[[#This Row],[Planned]]=0,0,1-ABS(Table1[[#This Row],[Prod]]-Table1[[#This Row],[Planned]])/Table1[[#This Row],[Planned]]))</f>
        <v>1</v>
      </c>
      <c r="V3349" s="8"/>
      <c r="W3349" s="11"/>
      <c r="X3349" s="27">
        <v>1200</v>
      </c>
      <c r="Y3349" s="206">
        <f>Table1[[#This Row],[Prod]]</f>
        <v>1200</v>
      </c>
      <c r="Z3349" s="206">
        <f>ABS(Table1[[#This Row],[Prod2]]-Table1[[#This Row],[Plan Revised]])</f>
        <v>0</v>
      </c>
      <c r="AA3349" s="209">
        <f>IF(ABS(Table1[[#This Row],[Prod2]]-Table1[[#This Row],[Plan Revised]])&gt;Table1[[#This Row],[Plan Revised]],0,IF(Table1[[#This Row],[Plan Revised]]=0,0,1-ABS(Table1[[#This Row],[Prod2]]-Table1[[#This Row],[Plan Revised]])/Table1[[#This Row],[Plan Revised]]))</f>
        <v>1</v>
      </c>
      <c r="AB3349" s="11"/>
      <c r="AC3349" s="30"/>
      <c r="AD3349"/>
      <c r="AF3349"/>
    </row>
    <row r="3350" spans="1:32">
      <c r="A3350" s="15" t="str">
        <f>IF(Table1[Week]=WeekSel,"Yes","No")</f>
        <v>No</v>
      </c>
      <c r="B3350" s="15" t="str">
        <f>IF((Table1[StartDate]&gt;=Date.GraphMin)*(Table1[StartDate]&lt;=Date.GraphMax)=1,"Yes","No")</f>
        <v>No</v>
      </c>
      <c r="C3350" s="15" t="str">
        <f>IF(OR(Table1[[#This Row],[Site]]="FOOD MILLING",Table1[[#This Row],[Site]]="GODACO"), "No", "Yes")</f>
        <v>Yes</v>
      </c>
      <c r="D3350" s="40">
        <f>MAX(DATE(Table1[Year],1,1),DATE(Table1[Year],1,1)-WEEKDAY(DATE(Table1[Year],1,1),2)+(Table1[WeekNum]-1)*7+1)</f>
        <v>44578</v>
      </c>
      <c r="E3350" s="40">
        <f>MIN(DATE(Table1[Year]+1,1,0),DATE(Table1[Year],1,1)-WEEKDAY(DATE(Table1[Year],1,1),2)+Table1[WeekNum]*7)</f>
        <v>44584</v>
      </c>
      <c r="F3350" s="15">
        <v>2022</v>
      </c>
      <c r="G3350" s="15">
        <f t="shared" si="104"/>
        <v>1</v>
      </c>
      <c r="H3350" s="17">
        <v>4</v>
      </c>
      <c r="I3350" s="207" t="str">
        <f>"W" &amp;Table1[[#This Row],[WeekNum]]</f>
        <v>W4</v>
      </c>
      <c r="J3350" s="20" t="str">
        <f t="shared" si="105"/>
        <v>22-W04</v>
      </c>
      <c r="K3350" s="8" t="s">
        <v>715</v>
      </c>
      <c r="L3350" s="4"/>
      <c r="M3350" s="8" t="s">
        <v>72</v>
      </c>
      <c r="N3350" s="266" t="s">
        <v>370</v>
      </c>
      <c r="O3350" s="266" t="s">
        <v>403</v>
      </c>
      <c r="P3350" s="11" t="s">
        <v>407</v>
      </c>
      <c r="Q3350" s="11" t="s">
        <v>421</v>
      </c>
      <c r="R3350" s="8">
        <v>0</v>
      </c>
      <c r="S3350" s="8">
        <v>0</v>
      </c>
      <c r="T3350" s="206">
        <f>ABS(Table1[[#This Row],[Prod]]-Table1[[#This Row],[Planned]])</f>
        <v>0</v>
      </c>
      <c r="U3350" s="209">
        <f>IF(ABS(Table1[[#This Row],[Prod]]-Table1[[#This Row],[Planned]])&gt;Table1[[#This Row],[Planned]],0,IF(Table1[[#This Row],[Planned]]=0,0,1-ABS(Table1[[#This Row],[Prod]]-Table1[[#This Row],[Planned]])/Table1[[#This Row],[Planned]]))</f>
        <v>0</v>
      </c>
      <c r="V3350" s="8"/>
      <c r="W3350" s="11"/>
      <c r="X3350" s="27">
        <v>0</v>
      </c>
      <c r="Y3350" s="206">
        <f>Table1[[#This Row],[Prod]]</f>
        <v>0</v>
      </c>
      <c r="Z3350" s="206">
        <f>ABS(Table1[[#This Row],[Prod2]]-Table1[[#This Row],[Plan Revised]])</f>
        <v>0</v>
      </c>
      <c r="AA3350" s="209">
        <f>IF(ABS(Table1[[#This Row],[Prod2]]-Table1[[#This Row],[Plan Revised]])&gt;Table1[[#This Row],[Plan Revised]],0,IF(Table1[[#This Row],[Plan Revised]]=0,0,1-ABS(Table1[[#This Row],[Prod2]]-Table1[[#This Row],[Plan Revised]])/Table1[[#This Row],[Plan Revised]]))</f>
        <v>0</v>
      </c>
      <c r="AB3350" s="11"/>
      <c r="AC3350" s="30"/>
      <c r="AD3350"/>
      <c r="AF3350"/>
    </row>
    <row r="3351" spans="1:32">
      <c r="A3351" s="15" t="str">
        <f>IF(Table1[Week]=WeekSel,"Yes","No")</f>
        <v>No</v>
      </c>
      <c r="B3351" s="15" t="str">
        <f>IF((Table1[StartDate]&gt;=Date.GraphMin)*(Table1[StartDate]&lt;=Date.GraphMax)=1,"Yes","No")</f>
        <v>No</v>
      </c>
      <c r="C3351" s="15" t="str">
        <f>IF(OR(Table1[[#This Row],[Site]]="FOOD MILLING",Table1[[#This Row],[Site]]="GODACO"), "No", "Yes")</f>
        <v>Yes</v>
      </c>
      <c r="D3351" s="40">
        <f>MAX(DATE(Table1[Year],1,1),DATE(Table1[Year],1,1)-WEEKDAY(DATE(Table1[Year],1,1),2)+(Table1[WeekNum]-1)*7+1)</f>
        <v>44578</v>
      </c>
      <c r="E3351" s="40">
        <f>MIN(DATE(Table1[Year]+1,1,0),DATE(Table1[Year],1,1)-WEEKDAY(DATE(Table1[Year],1,1),2)+Table1[WeekNum]*7)</f>
        <v>44584</v>
      </c>
      <c r="F3351" s="15">
        <v>2022</v>
      </c>
      <c r="G3351" s="15">
        <f t="shared" si="104"/>
        <v>1</v>
      </c>
      <c r="H3351" s="17">
        <v>4</v>
      </c>
      <c r="I3351" s="207" t="str">
        <f>"W" &amp;Table1[[#This Row],[WeekNum]]</f>
        <v>W4</v>
      </c>
      <c r="J3351" s="20" t="str">
        <f t="shared" si="105"/>
        <v>22-W04</v>
      </c>
      <c r="K3351" s="8" t="s">
        <v>716</v>
      </c>
      <c r="L3351" s="4"/>
      <c r="M3351" s="8" t="s">
        <v>72</v>
      </c>
      <c r="N3351" s="4" t="s">
        <v>45</v>
      </c>
      <c r="O3351" s="266" t="s">
        <v>384</v>
      </c>
      <c r="P3351" s="11" t="s">
        <v>408</v>
      </c>
      <c r="Q3351" s="11" t="s">
        <v>421</v>
      </c>
      <c r="R3351" s="8">
        <v>0</v>
      </c>
      <c r="S3351" s="8">
        <v>0</v>
      </c>
      <c r="T3351" s="206">
        <f>ABS(Table1[[#This Row],[Prod]]-Table1[[#This Row],[Planned]])</f>
        <v>0</v>
      </c>
      <c r="U3351" s="209">
        <f>IF(ABS(Table1[[#This Row],[Prod]]-Table1[[#This Row],[Planned]])&gt;Table1[[#This Row],[Planned]],0,IF(Table1[[#This Row],[Planned]]=0,0,1-ABS(Table1[[#This Row],[Prod]]-Table1[[#This Row],[Planned]])/Table1[[#This Row],[Planned]]))</f>
        <v>0</v>
      </c>
      <c r="V3351" s="8"/>
      <c r="W3351" s="11"/>
      <c r="X3351" s="27">
        <v>0</v>
      </c>
      <c r="Y3351" s="206">
        <f>Table1[[#This Row],[Prod]]</f>
        <v>0</v>
      </c>
      <c r="Z3351" s="206">
        <f>ABS(Table1[[#This Row],[Prod2]]-Table1[[#This Row],[Plan Revised]])</f>
        <v>0</v>
      </c>
      <c r="AA3351" s="209">
        <f>IF(ABS(Table1[[#This Row],[Prod2]]-Table1[[#This Row],[Plan Revised]])&gt;Table1[[#This Row],[Plan Revised]],0,IF(Table1[[#This Row],[Plan Revised]]=0,0,1-ABS(Table1[[#This Row],[Prod2]]-Table1[[#This Row],[Plan Revised]])/Table1[[#This Row],[Plan Revised]]))</f>
        <v>0</v>
      </c>
      <c r="AB3351" s="11"/>
      <c r="AC3351" s="30"/>
      <c r="AD3351"/>
      <c r="AF3351"/>
    </row>
    <row r="3352" spans="1:32">
      <c r="A3352" s="15" t="str">
        <f>IF(Table1[Week]=WeekSel,"Yes","No")</f>
        <v>No</v>
      </c>
      <c r="B3352" s="15" t="str">
        <f>IF((Table1[StartDate]&gt;=Date.GraphMin)*(Table1[StartDate]&lt;=Date.GraphMax)=1,"Yes","No")</f>
        <v>No</v>
      </c>
      <c r="C3352" s="15" t="str">
        <f>IF(OR(Table1[[#This Row],[Site]]="FOOD MILLING",Table1[[#This Row],[Site]]="GODACO"), "No", "Yes")</f>
        <v>Yes</v>
      </c>
      <c r="D3352" s="40">
        <f>MAX(DATE(Table1[Year],1,1),DATE(Table1[Year],1,1)-WEEKDAY(DATE(Table1[Year],1,1),2)+(Table1[WeekNum]-1)*7+1)</f>
        <v>44578</v>
      </c>
      <c r="E3352" s="40">
        <f>MIN(DATE(Table1[Year]+1,1,0),DATE(Table1[Year],1,1)-WEEKDAY(DATE(Table1[Year],1,1),2)+Table1[WeekNum]*7)</f>
        <v>44584</v>
      </c>
      <c r="F3352" s="15">
        <v>2022</v>
      </c>
      <c r="G3352" s="15">
        <f t="shared" si="104"/>
        <v>1</v>
      </c>
      <c r="H3352" s="17">
        <v>4</v>
      </c>
      <c r="I3352" s="207" t="str">
        <f>"W" &amp;Table1[[#This Row],[WeekNum]]</f>
        <v>W4</v>
      </c>
      <c r="J3352" s="20" t="str">
        <f t="shared" si="105"/>
        <v>22-W04</v>
      </c>
      <c r="K3352" s="8" t="s">
        <v>717</v>
      </c>
      <c r="L3352" s="4"/>
      <c r="M3352" s="8" t="s">
        <v>72</v>
      </c>
      <c r="N3352" s="4" t="s">
        <v>45</v>
      </c>
      <c r="O3352" s="266" t="s">
        <v>384</v>
      </c>
      <c r="P3352" s="11" t="s">
        <v>408</v>
      </c>
      <c r="Q3352" s="11" t="s">
        <v>421</v>
      </c>
      <c r="R3352" s="8">
        <v>1200</v>
      </c>
      <c r="S3352" s="8">
        <v>1200</v>
      </c>
      <c r="T3352" s="206">
        <f>ABS(Table1[[#This Row],[Prod]]-Table1[[#This Row],[Planned]])</f>
        <v>0</v>
      </c>
      <c r="U3352" s="209">
        <f>IF(ABS(Table1[[#This Row],[Prod]]-Table1[[#This Row],[Planned]])&gt;Table1[[#This Row],[Planned]],0,IF(Table1[[#This Row],[Planned]]=0,0,1-ABS(Table1[[#This Row],[Prod]]-Table1[[#This Row],[Planned]])/Table1[[#This Row],[Planned]]))</f>
        <v>1</v>
      </c>
      <c r="V3352" s="8"/>
      <c r="W3352" s="11"/>
      <c r="X3352" s="27">
        <v>1200</v>
      </c>
      <c r="Y3352" s="206">
        <f>Table1[[#This Row],[Prod]]</f>
        <v>1200</v>
      </c>
      <c r="Z3352" s="206">
        <f>ABS(Table1[[#This Row],[Prod2]]-Table1[[#This Row],[Plan Revised]])</f>
        <v>0</v>
      </c>
      <c r="AA3352" s="209">
        <f>IF(ABS(Table1[[#This Row],[Prod2]]-Table1[[#This Row],[Plan Revised]])&gt;Table1[[#This Row],[Plan Revised]],0,IF(Table1[[#This Row],[Plan Revised]]=0,0,1-ABS(Table1[[#This Row],[Prod2]]-Table1[[#This Row],[Plan Revised]])/Table1[[#This Row],[Plan Revised]]))</f>
        <v>1</v>
      </c>
      <c r="AB3352" s="11"/>
      <c r="AC3352" s="30"/>
      <c r="AD3352"/>
      <c r="AF3352"/>
    </row>
    <row r="3353" spans="1:32">
      <c r="A3353" s="15" t="str">
        <f>IF(Table1[Week]=WeekSel,"Yes","No")</f>
        <v>No</v>
      </c>
      <c r="B3353" s="15" t="str">
        <f>IF((Table1[StartDate]&gt;=Date.GraphMin)*(Table1[StartDate]&lt;=Date.GraphMax)=1,"Yes","No")</f>
        <v>No</v>
      </c>
      <c r="C3353" s="15" t="str">
        <f>IF(OR(Table1[[#This Row],[Site]]="FOOD MILLING",Table1[[#This Row],[Site]]="GODACO"), "No", "Yes")</f>
        <v>Yes</v>
      </c>
      <c r="D3353" s="40">
        <f>MAX(DATE(Table1[Year],1,1),DATE(Table1[Year],1,1)-WEEKDAY(DATE(Table1[Year],1,1),2)+(Table1[WeekNum]-1)*7+1)</f>
        <v>44578</v>
      </c>
      <c r="E3353" s="40">
        <f>MIN(DATE(Table1[Year]+1,1,0),DATE(Table1[Year],1,1)-WEEKDAY(DATE(Table1[Year],1,1),2)+Table1[WeekNum]*7)</f>
        <v>44584</v>
      </c>
      <c r="F3353" s="15">
        <v>2022</v>
      </c>
      <c r="G3353" s="15">
        <f t="shared" si="104"/>
        <v>1</v>
      </c>
      <c r="H3353" s="17">
        <v>4</v>
      </c>
      <c r="I3353" s="207" t="str">
        <f>"W" &amp;Table1[[#This Row],[WeekNum]]</f>
        <v>W4</v>
      </c>
      <c r="J3353" s="20" t="str">
        <f t="shared" si="105"/>
        <v>22-W04</v>
      </c>
      <c r="K3353" s="8" t="s">
        <v>724</v>
      </c>
      <c r="L3353" s="4"/>
      <c r="M3353" s="8" t="s">
        <v>72</v>
      </c>
      <c r="N3353" s="4" t="s">
        <v>45</v>
      </c>
      <c r="O3353" s="266" t="s">
        <v>384</v>
      </c>
      <c r="P3353" s="11" t="s">
        <v>410</v>
      </c>
      <c r="Q3353" s="11" t="s">
        <v>421</v>
      </c>
      <c r="R3353" s="8">
        <v>0</v>
      </c>
      <c r="S3353" s="8">
        <v>0</v>
      </c>
      <c r="T3353" s="206">
        <f>ABS(Table1[[#This Row],[Prod]]-Table1[[#This Row],[Planned]])</f>
        <v>0</v>
      </c>
      <c r="U3353" s="209">
        <f>IF(ABS(Table1[[#This Row],[Prod]]-Table1[[#This Row],[Planned]])&gt;Table1[[#This Row],[Planned]],0,IF(Table1[[#This Row],[Planned]]=0,0,1-ABS(Table1[[#This Row],[Prod]]-Table1[[#This Row],[Planned]])/Table1[[#This Row],[Planned]]))</f>
        <v>0</v>
      </c>
      <c r="V3353" s="8"/>
      <c r="W3353" s="11"/>
      <c r="X3353" s="27">
        <v>0</v>
      </c>
      <c r="Y3353" s="206">
        <f>Table1[[#This Row],[Prod]]</f>
        <v>0</v>
      </c>
      <c r="Z3353" s="206">
        <f>ABS(Table1[[#This Row],[Prod2]]-Table1[[#This Row],[Plan Revised]])</f>
        <v>0</v>
      </c>
      <c r="AA3353" s="209">
        <f>IF(ABS(Table1[[#This Row],[Prod2]]-Table1[[#This Row],[Plan Revised]])&gt;Table1[[#This Row],[Plan Revised]],0,IF(Table1[[#This Row],[Plan Revised]]=0,0,1-ABS(Table1[[#This Row],[Prod2]]-Table1[[#This Row],[Plan Revised]])/Table1[[#This Row],[Plan Revised]]))</f>
        <v>0</v>
      </c>
      <c r="AB3353" s="11"/>
      <c r="AC3353" s="30"/>
      <c r="AD3353"/>
      <c r="AF3353"/>
    </row>
    <row r="3354" spans="1:32">
      <c r="A3354" s="15" t="str">
        <f>IF(Table1[Week]=WeekSel,"Yes","No")</f>
        <v>No</v>
      </c>
      <c r="B3354" s="15" t="str">
        <f>IF((Table1[StartDate]&gt;=Date.GraphMin)*(Table1[StartDate]&lt;=Date.GraphMax)=1,"Yes","No")</f>
        <v>No</v>
      </c>
      <c r="C3354" s="15" t="str">
        <f>IF(OR(Table1[[#This Row],[Site]]="FOOD MILLING",Table1[[#This Row],[Site]]="GODACO"), "No", "Yes")</f>
        <v>Yes</v>
      </c>
      <c r="D3354" s="40">
        <f>MAX(DATE(Table1[Year],1,1),DATE(Table1[Year],1,1)-WEEKDAY(DATE(Table1[Year],1,1),2)+(Table1[WeekNum]-1)*7+1)</f>
        <v>44578</v>
      </c>
      <c r="E3354" s="40">
        <f>MIN(DATE(Table1[Year]+1,1,0),DATE(Table1[Year],1,1)-WEEKDAY(DATE(Table1[Year],1,1),2)+Table1[WeekNum]*7)</f>
        <v>44584</v>
      </c>
      <c r="F3354" s="15">
        <v>2022</v>
      </c>
      <c r="G3354" s="15">
        <f t="shared" si="104"/>
        <v>1</v>
      </c>
      <c r="H3354" s="17">
        <v>4</v>
      </c>
      <c r="I3354" s="207" t="str">
        <f>"W" &amp;Table1[[#This Row],[WeekNum]]</f>
        <v>W4</v>
      </c>
      <c r="J3354" s="20" t="str">
        <f t="shared" si="105"/>
        <v>22-W04</v>
      </c>
      <c r="K3354" s="8" t="s">
        <v>718</v>
      </c>
      <c r="L3354" s="4"/>
      <c r="M3354" s="8" t="s">
        <v>72</v>
      </c>
      <c r="N3354" s="4" t="s">
        <v>45</v>
      </c>
      <c r="O3354" s="266" t="s">
        <v>384</v>
      </c>
      <c r="P3354" s="11" t="s">
        <v>408</v>
      </c>
      <c r="Q3354" s="11" t="s">
        <v>421</v>
      </c>
      <c r="R3354" s="8">
        <v>0</v>
      </c>
      <c r="S3354" s="8">
        <v>0</v>
      </c>
      <c r="T3354" s="206">
        <f>ABS(Table1[[#This Row],[Prod]]-Table1[[#This Row],[Planned]])</f>
        <v>0</v>
      </c>
      <c r="U3354" s="209">
        <f>IF(ABS(Table1[[#This Row],[Prod]]-Table1[[#This Row],[Planned]])&gt;Table1[[#This Row],[Planned]],0,IF(Table1[[#This Row],[Planned]]=0,0,1-ABS(Table1[[#This Row],[Prod]]-Table1[[#This Row],[Planned]])/Table1[[#This Row],[Planned]]))</f>
        <v>0</v>
      </c>
      <c r="V3354" s="8"/>
      <c r="W3354" s="11"/>
      <c r="X3354" s="27">
        <v>0</v>
      </c>
      <c r="Y3354" s="206">
        <f>Table1[[#This Row],[Prod]]</f>
        <v>0</v>
      </c>
      <c r="Z3354" s="206">
        <f>ABS(Table1[[#This Row],[Prod2]]-Table1[[#This Row],[Plan Revised]])</f>
        <v>0</v>
      </c>
      <c r="AA3354" s="209">
        <f>IF(ABS(Table1[[#This Row],[Prod2]]-Table1[[#This Row],[Plan Revised]])&gt;Table1[[#This Row],[Plan Revised]],0,IF(Table1[[#This Row],[Plan Revised]]=0,0,1-ABS(Table1[[#This Row],[Prod2]]-Table1[[#This Row],[Plan Revised]])/Table1[[#This Row],[Plan Revised]]))</f>
        <v>0</v>
      </c>
      <c r="AB3354" s="11"/>
      <c r="AC3354" s="30"/>
      <c r="AD3354"/>
      <c r="AF3354"/>
    </row>
    <row r="3355" spans="1:32">
      <c r="A3355" s="15" t="str">
        <f>IF(Table1[Week]=WeekSel,"Yes","No")</f>
        <v>No</v>
      </c>
      <c r="B3355" s="15" t="str">
        <f>IF((Table1[StartDate]&gt;=Date.GraphMin)*(Table1[StartDate]&lt;=Date.GraphMax)=1,"Yes","No")</f>
        <v>No</v>
      </c>
      <c r="C3355" s="15" t="str">
        <f>IF(OR(Table1[[#This Row],[Site]]="FOOD MILLING",Table1[[#This Row],[Site]]="GODACO"), "No", "Yes")</f>
        <v>Yes</v>
      </c>
      <c r="D3355" s="40">
        <f>MAX(DATE(Table1[Year],1,1),DATE(Table1[Year],1,1)-WEEKDAY(DATE(Table1[Year],1,1),2)+(Table1[WeekNum]-1)*7+1)</f>
        <v>44578</v>
      </c>
      <c r="E3355" s="40">
        <f>MIN(DATE(Table1[Year]+1,1,0),DATE(Table1[Year],1,1)-WEEKDAY(DATE(Table1[Year],1,1),2)+Table1[WeekNum]*7)</f>
        <v>44584</v>
      </c>
      <c r="F3355" s="15">
        <v>2022</v>
      </c>
      <c r="G3355" s="15">
        <f t="shared" si="104"/>
        <v>1</v>
      </c>
      <c r="H3355" s="17">
        <v>4</v>
      </c>
      <c r="I3355" s="207" t="str">
        <f>"W" &amp;Table1[[#This Row],[WeekNum]]</f>
        <v>W4</v>
      </c>
      <c r="J3355" s="20" t="str">
        <f t="shared" si="105"/>
        <v>22-W04</v>
      </c>
      <c r="K3355" s="8" t="s">
        <v>719</v>
      </c>
      <c r="L3355" s="4"/>
      <c r="M3355" s="8" t="s">
        <v>72</v>
      </c>
      <c r="N3355" s="4" t="s">
        <v>45</v>
      </c>
      <c r="O3355" s="266" t="s">
        <v>384</v>
      </c>
      <c r="P3355" s="11" t="s">
        <v>408</v>
      </c>
      <c r="Q3355" s="11" t="s">
        <v>421</v>
      </c>
      <c r="R3355" s="8">
        <v>0</v>
      </c>
      <c r="S3355" s="8">
        <v>0</v>
      </c>
      <c r="T3355" s="206">
        <f>ABS(Table1[[#This Row],[Prod]]-Table1[[#This Row],[Planned]])</f>
        <v>0</v>
      </c>
      <c r="U3355" s="209">
        <f>IF(ABS(Table1[[#This Row],[Prod]]-Table1[[#This Row],[Planned]])&gt;Table1[[#This Row],[Planned]],0,IF(Table1[[#This Row],[Planned]]=0,0,1-ABS(Table1[[#This Row],[Prod]]-Table1[[#This Row],[Planned]])/Table1[[#This Row],[Planned]]))</f>
        <v>0</v>
      </c>
      <c r="V3355" s="8"/>
      <c r="W3355" s="11"/>
      <c r="X3355" s="27">
        <v>0</v>
      </c>
      <c r="Y3355" s="206">
        <f>Table1[[#This Row],[Prod]]</f>
        <v>0</v>
      </c>
      <c r="Z3355" s="206">
        <f>ABS(Table1[[#This Row],[Prod2]]-Table1[[#This Row],[Plan Revised]])</f>
        <v>0</v>
      </c>
      <c r="AA3355" s="209">
        <f>IF(ABS(Table1[[#This Row],[Prod2]]-Table1[[#This Row],[Plan Revised]])&gt;Table1[[#This Row],[Plan Revised]],0,IF(Table1[[#This Row],[Plan Revised]]=0,0,1-ABS(Table1[[#This Row],[Prod2]]-Table1[[#This Row],[Plan Revised]])/Table1[[#This Row],[Plan Revised]]))</f>
        <v>0</v>
      </c>
      <c r="AB3355" s="11"/>
      <c r="AC3355" s="30"/>
      <c r="AD3355"/>
      <c r="AF3355"/>
    </row>
    <row r="3356" spans="1:32">
      <c r="A3356" s="15" t="str">
        <f>IF(Table1[Week]=WeekSel,"Yes","No")</f>
        <v>No</v>
      </c>
      <c r="B3356" s="15" t="str">
        <f>IF((Table1[StartDate]&gt;=Date.GraphMin)*(Table1[StartDate]&lt;=Date.GraphMax)=1,"Yes","No")</f>
        <v>No</v>
      </c>
      <c r="C3356" s="15" t="str">
        <f>IF(OR(Table1[[#This Row],[Site]]="FOOD MILLING",Table1[[#This Row],[Site]]="GODACO"), "No", "Yes")</f>
        <v>Yes</v>
      </c>
      <c r="D3356" s="40">
        <f>MAX(DATE(Table1[Year],1,1),DATE(Table1[Year],1,1)-WEEKDAY(DATE(Table1[Year],1,1),2)+(Table1[WeekNum]-1)*7+1)</f>
        <v>44578</v>
      </c>
      <c r="E3356" s="40">
        <f>MIN(DATE(Table1[Year]+1,1,0),DATE(Table1[Year],1,1)-WEEKDAY(DATE(Table1[Year],1,1),2)+Table1[WeekNum]*7)</f>
        <v>44584</v>
      </c>
      <c r="F3356" s="15">
        <v>2022</v>
      </c>
      <c r="G3356" s="15">
        <f t="shared" si="104"/>
        <v>1</v>
      </c>
      <c r="H3356" s="17">
        <v>4</v>
      </c>
      <c r="I3356" s="207" t="str">
        <f>"W" &amp;Table1[[#This Row],[WeekNum]]</f>
        <v>W4</v>
      </c>
      <c r="J3356" s="20" t="str">
        <f t="shared" si="105"/>
        <v>22-W04</v>
      </c>
      <c r="K3356" s="8" t="s">
        <v>725</v>
      </c>
      <c r="L3356" s="4"/>
      <c r="M3356" s="8" t="s">
        <v>72</v>
      </c>
      <c r="N3356" s="4" t="s">
        <v>45</v>
      </c>
      <c r="O3356" s="266" t="s">
        <v>384</v>
      </c>
      <c r="P3356" s="11" t="s">
        <v>410</v>
      </c>
      <c r="Q3356" s="11" t="s">
        <v>421</v>
      </c>
      <c r="R3356" s="8">
        <v>0</v>
      </c>
      <c r="S3356" s="8">
        <v>0</v>
      </c>
      <c r="T3356" s="206">
        <f>ABS(Table1[[#This Row],[Prod]]-Table1[[#This Row],[Planned]])</f>
        <v>0</v>
      </c>
      <c r="U3356" s="209">
        <f>IF(ABS(Table1[[#This Row],[Prod]]-Table1[[#This Row],[Planned]])&gt;Table1[[#This Row],[Planned]],0,IF(Table1[[#This Row],[Planned]]=0,0,1-ABS(Table1[[#This Row],[Prod]]-Table1[[#This Row],[Planned]])/Table1[[#This Row],[Planned]]))</f>
        <v>0</v>
      </c>
      <c r="V3356" s="8"/>
      <c r="W3356" s="11"/>
      <c r="X3356" s="27">
        <v>0</v>
      </c>
      <c r="Y3356" s="206">
        <f>Table1[[#This Row],[Prod]]</f>
        <v>0</v>
      </c>
      <c r="Z3356" s="206">
        <f>ABS(Table1[[#This Row],[Prod2]]-Table1[[#This Row],[Plan Revised]])</f>
        <v>0</v>
      </c>
      <c r="AA3356" s="209">
        <f>IF(ABS(Table1[[#This Row],[Prod2]]-Table1[[#This Row],[Plan Revised]])&gt;Table1[[#This Row],[Plan Revised]],0,IF(Table1[[#This Row],[Plan Revised]]=0,0,1-ABS(Table1[[#This Row],[Prod2]]-Table1[[#This Row],[Plan Revised]])/Table1[[#This Row],[Plan Revised]]))</f>
        <v>0</v>
      </c>
      <c r="AB3356" s="11"/>
      <c r="AC3356" s="30"/>
      <c r="AD3356"/>
      <c r="AF3356"/>
    </row>
    <row r="3357" spans="1:32">
      <c r="A3357" s="15" t="str">
        <f>IF(Table1[Week]=WeekSel,"Yes","No")</f>
        <v>No</v>
      </c>
      <c r="B3357" s="15" t="str">
        <f>IF((Table1[StartDate]&gt;=Date.GraphMin)*(Table1[StartDate]&lt;=Date.GraphMax)=1,"Yes","No")</f>
        <v>No</v>
      </c>
      <c r="C3357" s="15" t="str">
        <f>IF(OR(Table1[[#This Row],[Site]]="FOOD MILLING",Table1[[#This Row],[Site]]="GODACO"), "No", "Yes")</f>
        <v>Yes</v>
      </c>
      <c r="D3357" s="40">
        <f>MAX(DATE(Table1[Year],1,1),DATE(Table1[Year],1,1)-WEEKDAY(DATE(Table1[Year],1,1),2)+(Table1[WeekNum]-1)*7+1)</f>
        <v>44578</v>
      </c>
      <c r="E3357" s="40">
        <f>MIN(DATE(Table1[Year]+1,1,0),DATE(Table1[Year],1,1)-WEEKDAY(DATE(Table1[Year],1,1),2)+Table1[WeekNum]*7)</f>
        <v>44584</v>
      </c>
      <c r="F3357" s="15">
        <v>2022</v>
      </c>
      <c r="G3357" s="15">
        <f t="shared" si="104"/>
        <v>1</v>
      </c>
      <c r="H3357" s="17">
        <v>4</v>
      </c>
      <c r="I3357" s="207" t="str">
        <f>"W" &amp;Table1[[#This Row],[WeekNum]]</f>
        <v>W4</v>
      </c>
      <c r="J3357" s="20" t="str">
        <f t="shared" si="105"/>
        <v>22-W04</v>
      </c>
      <c r="K3357" s="8" t="s">
        <v>720</v>
      </c>
      <c r="L3357" s="4"/>
      <c r="M3357" s="8" t="s">
        <v>72</v>
      </c>
      <c r="N3357" s="4" t="s">
        <v>45</v>
      </c>
      <c r="O3357" s="266" t="s">
        <v>384</v>
      </c>
      <c r="P3357" s="11" t="s">
        <v>408</v>
      </c>
      <c r="Q3357" s="11" t="s">
        <v>421</v>
      </c>
      <c r="R3357" s="8">
        <v>150</v>
      </c>
      <c r="S3357" s="8">
        <v>150</v>
      </c>
      <c r="T3357" s="206">
        <f>ABS(Table1[[#This Row],[Prod]]-Table1[[#This Row],[Planned]])</f>
        <v>0</v>
      </c>
      <c r="U3357" s="209">
        <f>IF(ABS(Table1[[#This Row],[Prod]]-Table1[[#This Row],[Planned]])&gt;Table1[[#This Row],[Planned]],0,IF(Table1[[#This Row],[Planned]]=0,0,1-ABS(Table1[[#This Row],[Prod]]-Table1[[#This Row],[Planned]])/Table1[[#This Row],[Planned]]))</f>
        <v>1</v>
      </c>
      <c r="V3357" s="8"/>
      <c r="W3357" s="11"/>
      <c r="X3357" s="27">
        <v>150</v>
      </c>
      <c r="Y3357" s="206">
        <f>Table1[[#This Row],[Prod]]</f>
        <v>150</v>
      </c>
      <c r="Z3357" s="206">
        <f>ABS(Table1[[#This Row],[Prod2]]-Table1[[#This Row],[Plan Revised]])</f>
        <v>0</v>
      </c>
      <c r="AA3357" s="209">
        <f>IF(ABS(Table1[[#This Row],[Prod2]]-Table1[[#This Row],[Plan Revised]])&gt;Table1[[#This Row],[Plan Revised]],0,IF(Table1[[#This Row],[Plan Revised]]=0,0,1-ABS(Table1[[#This Row],[Prod2]]-Table1[[#This Row],[Plan Revised]])/Table1[[#This Row],[Plan Revised]]))</f>
        <v>1</v>
      </c>
      <c r="AB3357" s="11"/>
      <c r="AC3357" s="30"/>
      <c r="AD3357"/>
      <c r="AF3357"/>
    </row>
    <row r="3358" spans="1:32">
      <c r="A3358" s="15" t="str">
        <f>IF(Table1[Week]=WeekSel,"Yes","No")</f>
        <v>No</v>
      </c>
      <c r="B3358" s="15" t="str">
        <f>IF((Table1[StartDate]&gt;=Date.GraphMin)*(Table1[StartDate]&lt;=Date.GraphMax)=1,"Yes","No")</f>
        <v>No</v>
      </c>
      <c r="C3358" s="15" t="str">
        <f>IF(OR(Table1[[#This Row],[Site]]="FOOD MILLING",Table1[[#This Row],[Site]]="GODACO"), "No", "Yes")</f>
        <v>Yes</v>
      </c>
      <c r="D3358" s="40">
        <f>MAX(DATE(Table1[Year],1,1),DATE(Table1[Year],1,1)-WEEKDAY(DATE(Table1[Year],1,1),2)+(Table1[WeekNum]-1)*7+1)</f>
        <v>44578</v>
      </c>
      <c r="E3358" s="40">
        <f>MIN(DATE(Table1[Year]+1,1,0),DATE(Table1[Year],1,1)-WEEKDAY(DATE(Table1[Year],1,1),2)+Table1[WeekNum]*7)</f>
        <v>44584</v>
      </c>
      <c r="F3358" s="15">
        <v>2022</v>
      </c>
      <c r="G3358" s="15">
        <f t="shared" si="104"/>
        <v>1</v>
      </c>
      <c r="H3358" s="17">
        <v>4</v>
      </c>
      <c r="I3358" s="207" t="str">
        <f>"W" &amp;Table1[[#This Row],[WeekNum]]</f>
        <v>W4</v>
      </c>
      <c r="J3358" s="20" t="str">
        <f t="shared" si="105"/>
        <v>22-W04</v>
      </c>
      <c r="K3358" s="8" t="s">
        <v>726</v>
      </c>
      <c r="L3358" s="4"/>
      <c r="M3358" s="8" t="s">
        <v>72</v>
      </c>
      <c r="N3358" s="4" t="s">
        <v>76</v>
      </c>
      <c r="O3358" s="266" t="s">
        <v>389</v>
      </c>
      <c r="P3358" s="11" t="s">
        <v>410</v>
      </c>
      <c r="Q3358" s="11" t="s">
        <v>421</v>
      </c>
      <c r="R3358" s="8">
        <v>0</v>
      </c>
      <c r="S3358" s="8">
        <v>0</v>
      </c>
      <c r="T3358" s="206">
        <f>ABS(Table1[[#This Row],[Prod]]-Table1[[#This Row],[Planned]])</f>
        <v>0</v>
      </c>
      <c r="U3358" s="209">
        <f>IF(ABS(Table1[[#This Row],[Prod]]-Table1[[#This Row],[Planned]])&gt;Table1[[#This Row],[Planned]],0,IF(Table1[[#This Row],[Planned]]=0,0,1-ABS(Table1[[#This Row],[Prod]]-Table1[[#This Row],[Planned]])/Table1[[#This Row],[Planned]]))</f>
        <v>0</v>
      </c>
      <c r="V3358" s="8"/>
      <c r="W3358" s="11"/>
      <c r="X3358" s="27">
        <v>0</v>
      </c>
      <c r="Y3358" s="206">
        <f>Table1[[#This Row],[Prod]]</f>
        <v>0</v>
      </c>
      <c r="Z3358" s="206">
        <f>ABS(Table1[[#This Row],[Prod2]]-Table1[[#This Row],[Plan Revised]])</f>
        <v>0</v>
      </c>
      <c r="AA3358" s="209">
        <f>IF(ABS(Table1[[#This Row],[Prod2]]-Table1[[#This Row],[Plan Revised]])&gt;Table1[[#This Row],[Plan Revised]],0,IF(Table1[[#This Row],[Plan Revised]]=0,0,1-ABS(Table1[[#This Row],[Prod2]]-Table1[[#This Row],[Plan Revised]])/Table1[[#This Row],[Plan Revised]]))</f>
        <v>0</v>
      </c>
      <c r="AB3358" s="11"/>
      <c r="AC3358" s="30"/>
      <c r="AD3358"/>
      <c r="AF3358"/>
    </row>
    <row r="3359" spans="1:32">
      <c r="A3359" s="15" t="str">
        <f>IF(Table1[Week]=WeekSel,"Yes","No")</f>
        <v>No</v>
      </c>
      <c r="B3359" s="15" t="str">
        <f>IF((Table1[StartDate]&gt;=Date.GraphMin)*(Table1[StartDate]&lt;=Date.GraphMax)=1,"Yes","No")</f>
        <v>No</v>
      </c>
      <c r="C3359" s="15" t="str">
        <f>IF(OR(Table1[[#This Row],[Site]]="FOOD MILLING",Table1[[#This Row],[Site]]="GODACO"), "No", "Yes")</f>
        <v>Yes</v>
      </c>
      <c r="D3359" s="40">
        <f>MAX(DATE(Table1[Year],1,1),DATE(Table1[Year],1,1)-WEEKDAY(DATE(Table1[Year],1,1),2)+(Table1[WeekNum]-1)*7+1)</f>
        <v>44578</v>
      </c>
      <c r="E3359" s="40">
        <f>MIN(DATE(Table1[Year]+1,1,0),DATE(Table1[Year],1,1)-WEEKDAY(DATE(Table1[Year],1,1),2)+Table1[WeekNum]*7)</f>
        <v>44584</v>
      </c>
      <c r="F3359" s="15">
        <v>2022</v>
      </c>
      <c r="G3359" s="15">
        <f t="shared" si="104"/>
        <v>1</v>
      </c>
      <c r="H3359" s="17">
        <v>4</v>
      </c>
      <c r="I3359" s="207" t="str">
        <f>"W" &amp;Table1[[#This Row],[WeekNum]]</f>
        <v>W4</v>
      </c>
      <c r="J3359" s="20" t="str">
        <f t="shared" si="105"/>
        <v>22-W04</v>
      </c>
      <c r="K3359" s="8" t="s">
        <v>727</v>
      </c>
      <c r="L3359" s="4"/>
      <c r="M3359" s="8" t="s">
        <v>72</v>
      </c>
      <c r="N3359" s="4" t="s">
        <v>76</v>
      </c>
      <c r="O3359" s="266" t="s">
        <v>389</v>
      </c>
      <c r="P3359" s="11" t="s">
        <v>410</v>
      </c>
      <c r="Q3359" s="11" t="s">
        <v>421</v>
      </c>
      <c r="R3359" s="8">
        <v>0</v>
      </c>
      <c r="S3359" s="8">
        <v>0</v>
      </c>
      <c r="T3359" s="206">
        <f>ABS(Table1[[#This Row],[Prod]]-Table1[[#This Row],[Planned]])</f>
        <v>0</v>
      </c>
      <c r="U3359" s="209">
        <f>IF(ABS(Table1[[#This Row],[Prod]]-Table1[[#This Row],[Planned]])&gt;Table1[[#This Row],[Planned]],0,IF(Table1[[#This Row],[Planned]]=0,0,1-ABS(Table1[[#This Row],[Prod]]-Table1[[#This Row],[Planned]])/Table1[[#This Row],[Planned]]))</f>
        <v>0</v>
      </c>
      <c r="V3359" s="8"/>
      <c r="W3359" s="11"/>
      <c r="X3359" s="27">
        <v>0</v>
      </c>
      <c r="Y3359" s="206">
        <f>Table1[[#This Row],[Prod]]</f>
        <v>0</v>
      </c>
      <c r="Z3359" s="206">
        <f>ABS(Table1[[#This Row],[Prod2]]-Table1[[#This Row],[Plan Revised]])</f>
        <v>0</v>
      </c>
      <c r="AA3359" s="209">
        <f>IF(ABS(Table1[[#This Row],[Prod2]]-Table1[[#This Row],[Plan Revised]])&gt;Table1[[#This Row],[Plan Revised]],0,IF(Table1[[#This Row],[Plan Revised]]=0,0,1-ABS(Table1[[#This Row],[Prod2]]-Table1[[#This Row],[Plan Revised]])/Table1[[#This Row],[Plan Revised]]))</f>
        <v>0</v>
      </c>
      <c r="AB3359" s="11"/>
      <c r="AC3359" s="30"/>
      <c r="AD3359"/>
      <c r="AF3359"/>
    </row>
    <row r="3360" spans="1:32">
      <c r="A3360" s="15" t="str">
        <f>IF(Table1[Week]=WeekSel,"Yes","No")</f>
        <v>No</v>
      </c>
      <c r="B3360" s="15" t="str">
        <f>IF((Table1[StartDate]&gt;=Date.GraphMin)*(Table1[StartDate]&lt;=Date.GraphMax)=1,"Yes","No")</f>
        <v>No</v>
      </c>
      <c r="C3360" s="15" t="str">
        <f>IF(OR(Table1[[#This Row],[Site]]="FOOD MILLING",Table1[[#This Row],[Site]]="GODACO"), "No", "Yes")</f>
        <v>Yes</v>
      </c>
      <c r="D3360" s="40">
        <f>MAX(DATE(Table1[Year],1,1),DATE(Table1[Year],1,1)-WEEKDAY(DATE(Table1[Year],1,1),2)+(Table1[WeekNum]-1)*7+1)</f>
        <v>44571</v>
      </c>
      <c r="E3360" s="40">
        <f>MIN(DATE(Table1[Year]+1,1,0),DATE(Table1[Year],1,1)-WEEKDAY(DATE(Table1[Year],1,1),2)+Table1[WeekNum]*7)</f>
        <v>44577</v>
      </c>
      <c r="F3360" s="15">
        <v>2022</v>
      </c>
      <c r="G3360" s="15">
        <f t="shared" si="104"/>
        <v>1</v>
      </c>
      <c r="H3360" s="17">
        <v>3</v>
      </c>
      <c r="I3360" s="207" t="str">
        <f>"W" &amp;Table1[[#This Row],[WeekNum]]</f>
        <v>W3</v>
      </c>
      <c r="J3360" s="20" t="str">
        <f t="shared" si="105"/>
        <v>22-W03</v>
      </c>
      <c r="K3360" s="8" t="s">
        <v>472</v>
      </c>
      <c r="L3360" s="4"/>
      <c r="M3360" s="8" t="s">
        <v>72</v>
      </c>
      <c r="N3360" s="11" t="s">
        <v>428</v>
      </c>
      <c r="O3360" s="266" t="s">
        <v>374</v>
      </c>
      <c r="P3360" s="11" t="s">
        <v>410</v>
      </c>
      <c r="Q3360" s="11" t="s">
        <v>421</v>
      </c>
      <c r="R3360" s="8">
        <v>0</v>
      </c>
      <c r="S3360" s="8">
        <v>0</v>
      </c>
      <c r="T3360" s="206">
        <f>ABS(Table1[[#This Row],[Prod]]-Table1[[#This Row],[Planned]])</f>
        <v>0</v>
      </c>
      <c r="U3360" s="209">
        <f>IF(ABS(Table1[[#This Row],[Prod]]-Table1[[#This Row],[Planned]])&gt;Table1[[#This Row],[Planned]],0,IF(Table1[[#This Row],[Planned]]=0,0,1-ABS(Table1[[#This Row],[Prod]]-Table1[[#This Row],[Planned]])/Table1[[#This Row],[Planned]]))</f>
        <v>0</v>
      </c>
      <c r="V3360" s="8"/>
      <c r="W3360" s="11"/>
      <c r="X3360" s="27">
        <v>0</v>
      </c>
      <c r="Y3360" s="206">
        <f>Table1[[#This Row],[Prod]]</f>
        <v>0</v>
      </c>
      <c r="Z3360" s="206">
        <f>ABS(Table1[[#This Row],[Prod2]]-Table1[[#This Row],[Plan Revised]])</f>
        <v>0</v>
      </c>
      <c r="AA3360" s="209">
        <f>IF(ABS(Table1[[#This Row],[Prod2]]-Table1[[#This Row],[Plan Revised]])&gt;Table1[[#This Row],[Plan Revised]],0,IF(Table1[[#This Row],[Plan Revised]]=0,0,1-ABS(Table1[[#This Row],[Prod2]]-Table1[[#This Row],[Plan Revised]])/Table1[[#This Row],[Plan Revised]]))</f>
        <v>0</v>
      </c>
      <c r="AB3360" s="11"/>
      <c r="AC3360" s="30"/>
      <c r="AD3360"/>
      <c r="AF3360"/>
    </row>
    <row r="3361" spans="1:32">
      <c r="A3361" s="15" t="str">
        <f>IF(Table1[Week]=WeekSel,"Yes","No")</f>
        <v>No</v>
      </c>
      <c r="B3361" s="15" t="str">
        <f>IF((Table1[StartDate]&gt;=Date.GraphMin)*(Table1[StartDate]&lt;=Date.GraphMax)=1,"Yes","No")</f>
        <v>No</v>
      </c>
      <c r="C3361" s="15" t="str">
        <f>IF(OR(Table1[[#This Row],[Site]]="FOOD MILLING",Table1[[#This Row],[Site]]="GODACO"), "No", "Yes")</f>
        <v>Yes</v>
      </c>
      <c r="D3361" s="40">
        <f>MAX(DATE(Table1[Year],1,1),DATE(Table1[Year],1,1)-WEEKDAY(DATE(Table1[Year],1,1),2)+(Table1[WeekNum]-1)*7+1)</f>
        <v>44571</v>
      </c>
      <c r="E3361" s="40">
        <f>MIN(DATE(Table1[Year]+1,1,0),DATE(Table1[Year],1,1)-WEEKDAY(DATE(Table1[Year],1,1),2)+Table1[WeekNum]*7)</f>
        <v>44577</v>
      </c>
      <c r="F3361" s="15">
        <v>2022</v>
      </c>
      <c r="G3361" s="15">
        <f t="shared" si="104"/>
        <v>1</v>
      </c>
      <c r="H3361" s="17">
        <v>3</v>
      </c>
      <c r="I3361" s="207" t="str">
        <f>"W" &amp;Table1[[#This Row],[WeekNum]]</f>
        <v>W3</v>
      </c>
      <c r="J3361" s="20" t="str">
        <f t="shared" si="105"/>
        <v>22-W03</v>
      </c>
      <c r="K3361" s="8" t="s">
        <v>645</v>
      </c>
      <c r="L3361" s="4"/>
      <c r="M3361" s="8" t="s">
        <v>72</v>
      </c>
      <c r="N3361" s="11" t="s">
        <v>428</v>
      </c>
      <c r="O3361" s="266" t="s">
        <v>374</v>
      </c>
      <c r="P3361" s="11" t="s">
        <v>377</v>
      </c>
      <c r="Q3361" s="11" t="s">
        <v>421</v>
      </c>
      <c r="R3361" s="8">
        <v>600</v>
      </c>
      <c r="S3361" s="8">
        <v>586.19999999999993</v>
      </c>
      <c r="T3361" s="206">
        <f>ABS(Table1[[#This Row],[Prod]]-Table1[[#This Row],[Planned]])</f>
        <v>13.800000000000068</v>
      </c>
      <c r="U3361" s="209">
        <f>IF(ABS(Table1[[#This Row],[Prod]]-Table1[[#This Row],[Planned]])&gt;Table1[[#This Row],[Planned]],0,IF(Table1[[#This Row],[Planned]]=0,0,1-ABS(Table1[[#This Row],[Prod]]-Table1[[#This Row],[Planned]])/Table1[[#This Row],[Planned]]))</f>
        <v>0.97699999999999987</v>
      </c>
      <c r="V3361" s="8"/>
      <c r="W3361" s="11"/>
      <c r="X3361" s="27">
        <v>600</v>
      </c>
      <c r="Y3361" s="206">
        <f>Table1[[#This Row],[Prod]]</f>
        <v>586.19999999999993</v>
      </c>
      <c r="Z3361" s="206">
        <f>ABS(Table1[[#This Row],[Prod2]]-Table1[[#This Row],[Plan Revised]])</f>
        <v>13.800000000000068</v>
      </c>
      <c r="AA3361" s="209">
        <f>IF(ABS(Table1[[#This Row],[Prod2]]-Table1[[#This Row],[Plan Revised]])&gt;Table1[[#This Row],[Plan Revised]],0,IF(Table1[[#This Row],[Plan Revised]]=0,0,1-ABS(Table1[[#This Row],[Prod2]]-Table1[[#This Row],[Plan Revised]])/Table1[[#This Row],[Plan Revised]]))</f>
        <v>0.97699999999999987</v>
      </c>
      <c r="AB3361" s="11"/>
      <c r="AC3361" s="30"/>
      <c r="AD3361"/>
      <c r="AF3361"/>
    </row>
    <row r="3362" spans="1:32">
      <c r="A3362" s="15" t="str">
        <f>IF(Table1[Week]=WeekSel,"Yes","No")</f>
        <v>No</v>
      </c>
      <c r="B3362" s="15" t="str">
        <f>IF((Table1[StartDate]&gt;=Date.GraphMin)*(Table1[StartDate]&lt;=Date.GraphMax)=1,"Yes","No")</f>
        <v>No</v>
      </c>
      <c r="C3362" s="15" t="str">
        <f>IF(OR(Table1[[#This Row],[Site]]="FOOD MILLING",Table1[[#This Row],[Site]]="GODACO"), "No", "Yes")</f>
        <v>Yes</v>
      </c>
      <c r="D3362" s="40">
        <f>MAX(DATE(Table1[Year],1,1),DATE(Table1[Year],1,1)-WEEKDAY(DATE(Table1[Year],1,1),2)+(Table1[WeekNum]-1)*7+1)</f>
        <v>44571</v>
      </c>
      <c r="E3362" s="40">
        <f>MIN(DATE(Table1[Year]+1,1,0),DATE(Table1[Year],1,1)-WEEKDAY(DATE(Table1[Year],1,1),2)+Table1[WeekNum]*7)</f>
        <v>44577</v>
      </c>
      <c r="F3362" s="15">
        <v>2022</v>
      </c>
      <c r="G3362" s="15">
        <f t="shared" si="104"/>
        <v>1</v>
      </c>
      <c r="H3362" s="17">
        <v>3</v>
      </c>
      <c r="I3362" s="207" t="str">
        <f>"W" &amp;Table1[[#This Row],[WeekNum]]</f>
        <v>W3</v>
      </c>
      <c r="J3362" s="20" t="str">
        <f t="shared" si="105"/>
        <v>22-W03</v>
      </c>
      <c r="K3362" s="8" t="s">
        <v>646</v>
      </c>
      <c r="L3362" s="4"/>
      <c r="M3362" s="8" t="s">
        <v>72</v>
      </c>
      <c r="N3362" s="11" t="s">
        <v>428</v>
      </c>
      <c r="O3362" s="266" t="s">
        <v>374</v>
      </c>
      <c r="P3362" s="11" t="s">
        <v>377</v>
      </c>
      <c r="Q3362" s="11" t="s">
        <v>421</v>
      </c>
      <c r="R3362" s="8">
        <v>1200</v>
      </c>
      <c r="S3362" s="8">
        <v>1189.8</v>
      </c>
      <c r="T3362" s="206">
        <f>ABS(Table1[[#This Row],[Prod]]-Table1[[#This Row],[Planned]])</f>
        <v>10.200000000000045</v>
      </c>
      <c r="U3362" s="209">
        <f>IF(ABS(Table1[[#This Row],[Prod]]-Table1[[#This Row],[Planned]])&gt;Table1[[#This Row],[Planned]],0,IF(Table1[[#This Row],[Planned]]=0,0,1-ABS(Table1[[#This Row],[Prod]]-Table1[[#This Row],[Planned]])/Table1[[#This Row],[Planned]]))</f>
        <v>0.99149999999999994</v>
      </c>
      <c r="V3362" s="8"/>
      <c r="W3362" s="11"/>
      <c r="X3362" s="27">
        <v>1200</v>
      </c>
      <c r="Y3362" s="206">
        <f>Table1[[#This Row],[Prod]]</f>
        <v>1189.8</v>
      </c>
      <c r="Z3362" s="206">
        <f>ABS(Table1[[#This Row],[Prod2]]-Table1[[#This Row],[Plan Revised]])</f>
        <v>10.200000000000045</v>
      </c>
      <c r="AA3362" s="209">
        <f>IF(ABS(Table1[[#This Row],[Prod2]]-Table1[[#This Row],[Plan Revised]])&gt;Table1[[#This Row],[Plan Revised]],0,IF(Table1[[#This Row],[Plan Revised]]=0,0,1-ABS(Table1[[#This Row],[Prod2]]-Table1[[#This Row],[Plan Revised]])/Table1[[#This Row],[Plan Revised]]))</f>
        <v>0.99149999999999994</v>
      </c>
      <c r="AB3362" s="11"/>
      <c r="AC3362" s="30"/>
      <c r="AD3362"/>
      <c r="AF3362"/>
    </row>
    <row r="3363" spans="1:32">
      <c r="A3363" s="15" t="str">
        <f>IF(Table1[Week]=WeekSel,"Yes","No")</f>
        <v>No</v>
      </c>
      <c r="B3363" s="15" t="str">
        <f>IF((Table1[StartDate]&gt;=Date.GraphMin)*(Table1[StartDate]&lt;=Date.GraphMax)=1,"Yes","No")</f>
        <v>No</v>
      </c>
      <c r="C3363" s="15" t="str">
        <f>IF(OR(Table1[[#This Row],[Site]]="FOOD MILLING",Table1[[#This Row],[Site]]="GODACO"), "No", "Yes")</f>
        <v>Yes</v>
      </c>
      <c r="D3363" s="40">
        <f>MAX(DATE(Table1[Year],1,1),DATE(Table1[Year],1,1)-WEEKDAY(DATE(Table1[Year],1,1),2)+(Table1[WeekNum]-1)*7+1)</f>
        <v>44571</v>
      </c>
      <c r="E3363" s="40">
        <f>MIN(DATE(Table1[Year]+1,1,0),DATE(Table1[Year],1,1)-WEEKDAY(DATE(Table1[Year],1,1),2)+Table1[WeekNum]*7)</f>
        <v>44577</v>
      </c>
      <c r="F3363" s="15">
        <v>2022</v>
      </c>
      <c r="G3363" s="15">
        <f t="shared" si="104"/>
        <v>1</v>
      </c>
      <c r="H3363" s="17">
        <v>3</v>
      </c>
      <c r="I3363" s="207" t="str">
        <f>"W" &amp;Table1[[#This Row],[WeekNum]]</f>
        <v>W3</v>
      </c>
      <c r="J3363" s="20" t="str">
        <f t="shared" si="105"/>
        <v>22-W03</v>
      </c>
      <c r="K3363" s="8" t="s">
        <v>649</v>
      </c>
      <c r="L3363" s="4"/>
      <c r="M3363" s="8" t="s">
        <v>72</v>
      </c>
      <c r="N3363" s="11" t="s">
        <v>428</v>
      </c>
      <c r="O3363" s="266" t="s">
        <v>372</v>
      </c>
      <c r="P3363" s="11" t="s">
        <v>373</v>
      </c>
      <c r="Q3363" s="11" t="s">
        <v>421</v>
      </c>
      <c r="R3363" s="8">
        <v>0</v>
      </c>
      <c r="S3363" s="8">
        <v>0</v>
      </c>
      <c r="T3363" s="206">
        <f>ABS(Table1[[#This Row],[Prod]]-Table1[[#This Row],[Planned]])</f>
        <v>0</v>
      </c>
      <c r="U3363" s="209">
        <f>IF(ABS(Table1[[#This Row],[Prod]]-Table1[[#This Row],[Planned]])&gt;Table1[[#This Row],[Planned]],0,IF(Table1[[#This Row],[Planned]]=0,0,1-ABS(Table1[[#This Row],[Prod]]-Table1[[#This Row],[Planned]])/Table1[[#This Row],[Planned]]))</f>
        <v>0</v>
      </c>
      <c r="V3363" s="8"/>
      <c r="W3363" s="11"/>
      <c r="X3363" s="27">
        <v>0</v>
      </c>
      <c r="Y3363" s="206">
        <f>Table1[[#This Row],[Prod]]</f>
        <v>0</v>
      </c>
      <c r="Z3363" s="206">
        <f>ABS(Table1[[#This Row],[Prod2]]-Table1[[#This Row],[Plan Revised]])</f>
        <v>0</v>
      </c>
      <c r="AA3363" s="209">
        <f>IF(ABS(Table1[[#This Row],[Prod2]]-Table1[[#This Row],[Plan Revised]])&gt;Table1[[#This Row],[Plan Revised]],0,IF(Table1[[#This Row],[Plan Revised]]=0,0,1-ABS(Table1[[#This Row],[Prod2]]-Table1[[#This Row],[Plan Revised]])/Table1[[#This Row],[Plan Revised]]))</f>
        <v>0</v>
      </c>
      <c r="AB3363" s="11"/>
      <c r="AC3363" s="30"/>
      <c r="AD3363"/>
      <c r="AF3363"/>
    </row>
    <row r="3364" spans="1:32">
      <c r="A3364" s="15" t="str">
        <f>IF(Table1[Week]=WeekSel,"Yes","No")</f>
        <v>No</v>
      </c>
      <c r="B3364" s="15" t="str">
        <f>IF((Table1[StartDate]&gt;=Date.GraphMin)*(Table1[StartDate]&lt;=Date.GraphMax)=1,"Yes","No")</f>
        <v>No</v>
      </c>
      <c r="C3364" s="15" t="str">
        <f>IF(OR(Table1[[#This Row],[Site]]="FOOD MILLING",Table1[[#This Row],[Site]]="GODACO"), "No", "Yes")</f>
        <v>Yes</v>
      </c>
      <c r="D3364" s="40">
        <f>MAX(DATE(Table1[Year],1,1),DATE(Table1[Year],1,1)-WEEKDAY(DATE(Table1[Year],1,1),2)+(Table1[WeekNum]-1)*7+1)</f>
        <v>44571</v>
      </c>
      <c r="E3364" s="40">
        <f>MIN(DATE(Table1[Year]+1,1,0),DATE(Table1[Year],1,1)-WEEKDAY(DATE(Table1[Year],1,1),2)+Table1[WeekNum]*7)</f>
        <v>44577</v>
      </c>
      <c r="F3364" s="15">
        <v>2022</v>
      </c>
      <c r="G3364" s="15">
        <f t="shared" si="104"/>
        <v>1</v>
      </c>
      <c r="H3364" s="17">
        <v>3</v>
      </c>
      <c r="I3364" s="207" t="str">
        <f>"W" &amp;Table1[[#This Row],[WeekNum]]</f>
        <v>W3</v>
      </c>
      <c r="J3364" s="20" t="str">
        <f t="shared" si="105"/>
        <v>22-W03</v>
      </c>
      <c r="K3364" s="8" t="s">
        <v>651</v>
      </c>
      <c r="L3364" s="4"/>
      <c r="M3364" s="8" t="s">
        <v>72</v>
      </c>
      <c r="N3364" s="11" t="s">
        <v>428</v>
      </c>
      <c r="O3364" s="266" t="s">
        <v>372</v>
      </c>
      <c r="P3364" s="11" t="s">
        <v>373</v>
      </c>
      <c r="Q3364" s="11" t="s">
        <v>421</v>
      </c>
      <c r="R3364" s="8">
        <v>0</v>
      </c>
      <c r="S3364" s="8">
        <v>0</v>
      </c>
      <c r="T3364" s="206">
        <f>ABS(Table1[[#This Row],[Prod]]-Table1[[#This Row],[Planned]])</f>
        <v>0</v>
      </c>
      <c r="U3364" s="209">
        <f>IF(ABS(Table1[[#This Row],[Prod]]-Table1[[#This Row],[Planned]])&gt;Table1[[#This Row],[Planned]],0,IF(Table1[[#This Row],[Planned]]=0,0,1-ABS(Table1[[#This Row],[Prod]]-Table1[[#This Row],[Planned]])/Table1[[#This Row],[Planned]]))</f>
        <v>0</v>
      </c>
      <c r="V3364" s="8"/>
      <c r="W3364" s="11"/>
      <c r="X3364" s="27">
        <v>3000</v>
      </c>
      <c r="Y3364" s="206">
        <f>Table1[[#This Row],[Prod]]</f>
        <v>0</v>
      </c>
      <c r="Z3364" s="206">
        <f>ABS(Table1[[#This Row],[Prod2]]-Table1[[#This Row],[Plan Revised]])</f>
        <v>3000</v>
      </c>
      <c r="AA3364" s="209">
        <f>IF(ABS(Table1[[#This Row],[Prod2]]-Table1[[#This Row],[Plan Revised]])&gt;Table1[[#This Row],[Plan Revised]],0,IF(Table1[[#This Row],[Plan Revised]]=0,0,1-ABS(Table1[[#This Row],[Prod2]]-Table1[[#This Row],[Plan Revised]])/Table1[[#This Row],[Plan Revised]]))</f>
        <v>0</v>
      </c>
      <c r="AB3364" s="11"/>
      <c r="AC3364" s="30"/>
      <c r="AD3364"/>
      <c r="AF3364"/>
    </row>
    <row r="3365" spans="1:32">
      <c r="A3365" s="15" t="str">
        <f>IF(Table1[Week]=WeekSel,"Yes","No")</f>
        <v>No</v>
      </c>
      <c r="B3365" s="15" t="str">
        <f>IF((Table1[StartDate]&gt;=Date.GraphMin)*(Table1[StartDate]&lt;=Date.GraphMax)=1,"Yes","No")</f>
        <v>No</v>
      </c>
      <c r="C3365" s="15" t="str">
        <f>IF(OR(Table1[[#This Row],[Site]]="FOOD MILLING",Table1[[#This Row],[Site]]="GODACO"), "No", "Yes")</f>
        <v>Yes</v>
      </c>
      <c r="D3365" s="40">
        <f>MAX(DATE(Table1[Year],1,1),DATE(Table1[Year],1,1)-WEEKDAY(DATE(Table1[Year],1,1),2)+(Table1[WeekNum]-1)*7+1)</f>
        <v>44571</v>
      </c>
      <c r="E3365" s="40">
        <f>MIN(DATE(Table1[Year]+1,1,0),DATE(Table1[Year],1,1)-WEEKDAY(DATE(Table1[Year],1,1),2)+Table1[WeekNum]*7)</f>
        <v>44577</v>
      </c>
      <c r="F3365" s="15">
        <v>2022</v>
      </c>
      <c r="G3365" s="15">
        <f t="shared" si="104"/>
        <v>1</v>
      </c>
      <c r="H3365" s="17">
        <v>3</v>
      </c>
      <c r="I3365" s="207" t="str">
        <f>"W" &amp;Table1[[#This Row],[WeekNum]]</f>
        <v>W3</v>
      </c>
      <c r="J3365" s="20" t="str">
        <f t="shared" si="105"/>
        <v>22-W03</v>
      </c>
      <c r="K3365" s="8" t="s">
        <v>653</v>
      </c>
      <c r="L3365" s="4"/>
      <c r="M3365" s="8" t="s">
        <v>72</v>
      </c>
      <c r="N3365" s="11" t="s">
        <v>428</v>
      </c>
      <c r="O3365" s="266" t="s">
        <v>372</v>
      </c>
      <c r="P3365" s="11" t="s">
        <v>373</v>
      </c>
      <c r="Q3365" s="11" t="s">
        <v>421</v>
      </c>
      <c r="R3365" s="8">
        <v>0</v>
      </c>
      <c r="S3365" s="8">
        <v>0</v>
      </c>
      <c r="T3365" s="206">
        <f>ABS(Table1[[#This Row],[Prod]]-Table1[[#This Row],[Planned]])</f>
        <v>0</v>
      </c>
      <c r="U3365" s="209">
        <f>IF(ABS(Table1[[#This Row],[Prod]]-Table1[[#This Row],[Planned]])&gt;Table1[[#This Row],[Planned]],0,IF(Table1[[#This Row],[Planned]]=0,0,1-ABS(Table1[[#This Row],[Prod]]-Table1[[#This Row],[Planned]])/Table1[[#This Row],[Planned]]))</f>
        <v>0</v>
      </c>
      <c r="V3365" s="8"/>
      <c r="W3365" s="11"/>
      <c r="X3365" s="27">
        <v>0</v>
      </c>
      <c r="Y3365" s="206">
        <f>Table1[[#This Row],[Prod]]</f>
        <v>0</v>
      </c>
      <c r="Z3365" s="206">
        <f>ABS(Table1[[#This Row],[Prod2]]-Table1[[#This Row],[Plan Revised]])</f>
        <v>0</v>
      </c>
      <c r="AA3365" s="209">
        <f>IF(ABS(Table1[[#This Row],[Prod2]]-Table1[[#This Row],[Plan Revised]])&gt;Table1[[#This Row],[Plan Revised]],0,IF(Table1[[#This Row],[Plan Revised]]=0,0,1-ABS(Table1[[#This Row],[Prod2]]-Table1[[#This Row],[Plan Revised]])/Table1[[#This Row],[Plan Revised]]))</f>
        <v>0</v>
      </c>
      <c r="AB3365" s="11"/>
      <c r="AC3365" s="30"/>
      <c r="AD3365"/>
      <c r="AF3365"/>
    </row>
    <row r="3366" spans="1:32">
      <c r="A3366" s="15" t="str">
        <f>IF(Table1[Week]=WeekSel,"Yes","No")</f>
        <v>No</v>
      </c>
      <c r="B3366" s="15" t="str">
        <f>IF((Table1[StartDate]&gt;=Date.GraphMin)*(Table1[StartDate]&lt;=Date.GraphMax)=1,"Yes","No")</f>
        <v>No</v>
      </c>
      <c r="C3366" s="15" t="str">
        <f>IF(OR(Table1[[#This Row],[Site]]="FOOD MILLING",Table1[[#This Row],[Site]]="GODACO"), "No", "Yes")</f>
        <v>Yes</v>
      </c>
      <c r="D3366" s="40">
        <f>MAX(DATE(Table1[Year],1,1),DATE(Table1[Year],1,1)-WEEKDAY(DATE(Table1[Year],1,1),2)+(Table1[WeekNum]-1)*7+1)</f>
        <v>44571</v>
      </c>
      <c r="E3366" s="40">
        <f>MIN(DATE(Table1[Year]+1,1,0),DATE(Table1[Year],1,1)-WEEKDAY(DATE(Table1[Year],1,1),2)+Table1[WeekNum]*7)</f>
        <v>44577</v>
      </c>
      <c r="F3366" s="15">
        <v>2022</v>
      </c>
      <c r="G3366" s="15">
        <f t="shared" si="104"/>
        <v>1</v>
      </c>
      <c r="H3366" s="17">
        <v>3</v>
      </c>
      <c r="I3366" s="207" t="str">
        <f>"W" &amp;Table1[[#This Row],[WeekNum]]</f>
        <v>W3</v>
      </c>
      <c r="J3366" s="20" t="str">
        <f t="shared" si="105"/>
        <v>22-W03</v>
      </c>
      <c r="K3366" s="8" t="s">
        <v>655</v>
      </c>
      <c r="L3366" s="4"/>
      <c r="M3366" s="8" t="s">
        <v>72</v>
      </c>
      <c r="N3366" s="11" t="s">
        <v>428</v>
      </c>
      <c r="O3366" s="266" t="s">
        <v>372</v>
      </c>
      <c r="P3366" s="11" t="s">
        <v>373</v>
      </c>
      <c r="Q3366" s="11" t="s">
        <v>421</v>
      </c>
      <c r="R3366" s="8">
        <v>3000</v>
      </c>
      <c r="S3366" s="8">
        <v>0</v>
      </c>
      <c r="T3366" s="206">
        <f>ABS(Table1[[#This Row],[Prod]]-Table1[[#This Row],[Planned]])</f>
        <v>3000</v>
      </c>
      <c r="U3366" s="209">
        <f>IF(ABS(Table1[[#This Row],[Prod]]-Table1[[#This Row],[Planned]])&gt;Table1[[#This Row],[Planned]],0,IF(Table1[[#This Row],[Planned]]=0,0,1-ABS(Table1[[#This Row],[Prod]]-Table1[[#This Row],[Planned]])/Table1[[#This Row],[Planned]]))</f>
        <v>0</v>
      </c>
      <c r="V3366" s="8"/>
      <c r="W3366" s="11"/>
      <c r="X3366" s="27">
        <v>4494</v>
      </c>
      <c r="Y3366" s="206">
        <f>Table1[[#This Row],[Prod]]</f>
        <v>0</v>
      </c>
      <c r="Z3366" s="206">
        <f>ABS(Table1[[#This Row],[Prod2]]-Table1[[#This Row],[Plan Revised]])</f>
        <v>4494</v>
      </c>
      <c r="AA3366" s="209">
        <f>IF(ABS(Table1[[#This Row],[Prod2]]-Table1[[#This Row],[Plan Revised]])&gt;Table1[[#This Row],[Plan Revised]],0,IF(Table1[[#This Row],[Plan Revised]]=0,0,1-ABS(Table1[[#This Row],[Prod2]]-Table1[[#This Row],[Plan Revised]])/Table1[[#This Row],[Plan Revised]]))</f>
        <v>0</v>
      </c>
      <c r="AB3366" s="11"/>
      <c r="AC3366" s="30"/>
      <c r="AD3366"/>
      <c r="AF3366"/>
    </row>
    <row r="3367" spans="1:32">
      <c r="A3367" s="15" t="str">
        <f>IF(Table1[Week]=WeekSel,"Yes","No")</f>
        <v>No</v>
      </c>
      <c r="B3367" s="15" t="str">
        <f>IF((Table1[StartDate]&gt;=Date.GraphMin)*(Table1[StartDate]&lt;=Date.GraphMax)=1,"Yes","No")</f>
        <v>No</v>
      </c>
      <c r="C3367" s="15" t="str">
        <f>IF(OR(Table1[[#This Row],[Site]]="FOOD MILLING",Table1[[#This Row],[Site]]="GODACO"), "No", "Yes")</f>
        <v>Yes</v>
      </c>
      <c r="D3367" s="40">
        <f>MAX(DATE(Table1[Year],1,1),DATE(Table1[Year],1,1)-WEEKDAY(DATE(Table1[Year],1,1),2)+(Table1[WeekNum]-1)*7+1)</f>
        <v>44571</v>
      </c>
      <c r="E3367" s="40">
        <f>MIN(DATE(Table1[Year]+1,1,0),DATE(Table1[Year],1,1)-WEEKDAY(DATE(Table1[Year],1,1),2)+Table1[WeekNum]*7)</f>
        <v>44577</v>
      </c>
      <c r="F3367" s="15">
        <v>2022</v>
      </c>
      <c r="G3367" s="15">
        <f t="shared" si="104"/>
        <v>1</v>
      </c>
      <c r="H3367" s="17">
        <v>3</v>
      </c>
      <c r="I3367" s="207" t="str">
        <f>"W" &amp;Table1[[#This Row],[WeekNum]]</f>
        <v>W3</v>
      </c>
      <c r="J3367" s="20" t="str">
        <f t="shared" si="105"/>
        <v>22-W03</v>
      </c>
      <c r="K3367" s="8" t="s">
        <v>656</v>
      </c>
      <c r="L3367" s="4"/>
      <c r="M3367" s="8" t="s">
        <v>72</v>
      </c>
      <c r="N3367" s="11" t="s">
        <v>428</v>
      </c>
      <c r="O3367" s="266" t="s">
        <v>372</v>
      </c>
      <c r="P3367" s="11" t="s">
        <v>373</v>
      </c>
      <c r="Q3367" s="11" t="s">
        <v>421</v>
      </c>
      <c r="R3367" s="8">
        <v>0</v>
      </c>
      <c r="S3367" s="8">
        <v>0</v>
      </c>
      <c r="T3367" s="206">
        <f>ABS(Table1[[#This Row],[Prod]]-Table1[[#This Row],[Planned]])</f>
        <v>0</v>
      </c>
      <c r="U3367" s="209">
        <f>IF(ABS(Table1[[#This Row],[Prod]]-Table1[[#This Row],[Planned]])&gt;Table1[[#This Row],[Planned]],0,IF(Table1[[#This Row],[Planned]]=0,0,1-ABS(Table1[[#This Row],[Prod]]-Table1[[#This Row],[Planned]])/Table1[[#This Row],[Planned]]))</f>
        <v>0</v>
      </c>
      <c r="V3367" s="8"/>
      <c r="W3367" s="11"/>
      <c r="X3367" s="27">
        <v>0</v>
      </c>
      <c r="Y3367" s="206">
        <f>Table1[[#This Row],[Prod]]</f>
        <v>0</v>
      </c>
      <c r="Z3367" s="206">
        <f>ABS(Table1[[#This Row],[Prod2]]-Table1[[#This Row],[Plan Revised]])</f>
        <v>0</v>
      </c>
      <c r="AA3367" s="209">
        <f>IF(ABS(Table1[[#This Row],[Prod2]]-Table1[[#This Row],[Plan Revised]])&gt;Table1[[#This Row],[Plan Revised]],0,IF(Table1[[#This Row],[Plan Revised]]=0,0,1-ABS(Table1[[#This Row],[Prod2]]-Table1[[#This Row],[Plan Revised]])/Table1[[#This Row],[Plan Revised]]))</f>
        <v>0</v>
      </c>
      <c r="AB3367" s="11"/>
      <c r="AC3367" s="30"/>
      <c r="AD3367"/>
      <c r="AF3367"/>
    </row>
    <row r="3368" spans="1:32">
      <c r="A3368" s="15" t="str">
        <f>IF(Table1[Week]=WeekSel,"Yes","No")</f>
        <v>No</v>
      </c>
      <c r="B3368" s="15" t="str">
        <f>IF((Table1[StartDate]&gt;=Date.GraphMin)*(Table1[StartDate]&lt;=Date.GraphMax)=1,"Yes","No")</f>
        <v>No</v>
      </c>
      <c r="C3368" s="15" t="str">
        <f>IF(OR(Table1[[#This Row],[Site]]="FOOD MILLING",Table1[[#This Row],[Site]]="GODACO"), "No", "Yes")</f>
        <v>Yes</v>
      </c>
      <c r="D3368" s="40">
        <f>MAX(DATE(Table1[Year],1,1),DATE(Table1[Year],1,1)-WEEKDAY(DATE(Table1[Year],1,1),2)+(Table1[WeekNum]-1)*7+1)</f>
        <v>44571</v>
      </c>
      <c r="E3368" s="40">
        <f>MIN(DATE(Table1[Year]+1,1,0),DATE(Table1[Year],1,1)-WEEKDAY(DATE(Table1[Year],1,1),2)+Table1[WeekNum]*7)</f>
        <v>44577</v>
      </c>
      <c r="F3368" s="15">
        <v>2022</v>
      </c>
      <c r="G3368" s="15">
        <f t="shared" si="104"/>
        <v>1</v>
      </c>
      <c r="H3368" s="17">
        <v>3</v>
      </c>
      <c r="I3368" s="207" t="str">
        <f>"W" &amp;Table1[[#This Row],[WeekNum]]</f>
        <v>W3</v>
      </c>
      <c r="J3368" s="20" t="str">
        <f t="shared" si="105"/>
        <v>22-W03</v>
      </c>
      <c r="K3368" s="8" t="s">
        <v>657</v>
      </c>
      <c r="L3368" s="4"/>
      <c r="M3368" s="8" t="s">
        <v>72</v>
      </c>
      <c r="N3368" s="11" t="s">
        <v>428</v>
      </c>
      <c r="O3368" s="266" t="s">
        <v>372</v>
      </c>
      <c r="P3368" s="11" t="s">
        <v>373</v>
      </c>
      <c r="Q3368" s="11" t="s">
        <v>421</v>
      </c>
      <c r="R3368" s="8">
        <v>0</v>
      </c>
      <c r="S3368" s="8">
        <v>0</v>
      </c>
      <c r="T3368" s="206">
        <f>ABS(Table1[[#This Row],[Prod]]-Table1[[#This Row],[Planned]])</f>
        <v>0</v>
      </c>
      <c r="U3368" s="209">
        <f>IF(ABS(Table1[[#This Row],[Prod]]-Table1[[#This Row],[Planned]])&gt;Table1[[#This Row],[Planned]],0,IF(Table1[[#This Row],[Planned]]=0,0,1-ABS(Table1[[#This Row],[Prod]]-Table1[[#This Row],[Planned]])/Table1[[#This Row],[Planned]]))</f>
        <v>0</v>
      </c>
      <c r="V3368" s="8"/>
      <c r="W3368" s="11"/>
      <c r="X3368" s="27">
        <v>1500</v>
      </c>
      <c r="Y3368" s="206">
        <f>Table1[[#This Row],[Prod]]</f>
        <v>0</v>
      </c>
      <c r="Z3368" s="206">
        <f>ABS(Table1[[#This Row],[Prod2]]-Table1[[#This Row],[Plan Revised]])</f>
        <v>1500</v>
      </c>
      <c r="AA3368" s="209">
        <f>IF(ABS(Table1[[#This Row],[Prod2]]-Table1[[#This Row],[Plan Revised]])&gt;Table1[[#This Row],[Plan Revised]],0,IF(Table1[[#This Row],[Plan Revised]]=0,0,1-ABS(Table1[[#This Row],[Prod2]]-Table1[[#This Row],[Plan Revised]])/Table1[[#This Row],[Plan Revised]]))</f>
        <v>0</v>
      </c>
      <c r="AB3368" s="11"/>
      <c r="AC3368" s="30"/>
      <c r="AD3368"/>
      <c r="AF3368"/>
    </row>
    <row r="3369" spans="1:32">
      <c r="A3369" s="15" t="str">
        <f>IF(Table1[Week]=WeekSel,"Yes","No")</f>
        <v>No</v>
      </c>
      <c r="B3369" s="15" t="str">
        <f>IF((Table1[StartDate]&gt;=Date.GraphMin)*(Table1[StartDate]&lt;=Date.GraphMax)=1,"Yes","No")</f>
        <v>No</v>
      </c>
      <c r="C3369" s="15" t="str">
        <f>IF(OR(Table1[[#This Row],[Site]]="FOOD MILLING",Table1[[#This Row],[Site]]="GODACO"), "No", "Yes")</f>
        <v>Yes</v>
      </c>
      <c r="D3369" s="40">
        <f>MAX(DATE(Table1[Year],1,1),DATE(Table1[Year],1,1)-WEEKDAY(DATE(Table1[Year],1,1),2)+(Table1[WeekNum]-1)*7+1)</f>
        <v>44571</v>
      </c>
      <c r="E3369" s="40">
        <f>MIN(DATE(Table1[Year]+1,1,0),DATE(Table1[Year],1,1)-WEEKDAY(DATE(Table1[Year],1,1),2)+Table1[WeekNum]*7)</f>
        <v>44577</v>
      </c>
      <c r="F3369" s="15">
        <v>2022</v>
      </c>
      <c r="G3369" s="15">
        <f t="shared" si="104"/>
        <v>1</v>
      </c>
      <c r="H3369" s="17">
        <v>3</v>
      </c>
      <c r="I3369" s="207" t="str">
        <f>"W" &amp;Table1[[#This Row],[WeekNum]]</f>
        <v>W3</v>
      </c>
      <c r="J3369" s="20" t="str">
        <f t="shared" si="105"/>
        <v>22-W03</v>
      </c>
      <c r="K3369" s="8" t="s">
        <v>658</v>
      </c>
      <c r="L3369" s="4"/>
      <c r="M3369" s="8" t="s">
        <v>72</v>
      </c>
      <c r="N3369" s="11" t="s">
        <v>428</v>
      </c>
      <c r="O3369" s="266" t="s">
        <v>374</v>
      </c>
      <c r="P3369" s="11" t="s">
        <v>376</v>
      </c>
      <c r="Q3369" s="11" t="s">
        <v>421</v>
      </c>
      <c r="R3369" s="8">
        <v>10800</v>
      </c>
      <c r="S3369" s="8">
        <v>10653.2</v>
      </c>
      <c r="T3369" s="206">
        <f>ABS(Table1[[#This Row],[Prod]]-Table1[[#This Row],[Planned]])</f>
        <v>146.79999999999927</v>
      </c>
      <c r="U3369" s="209">
        <f>IF(ABS(Table1[[#This Row],[Prod]]-Table1[[#This Row],[Planned]])&gt;Table1[[#This Row],[Planned]],0,IF(Table1[[#This Row],[Planned]]=0,0,1-ABS(Table1[[#This Row],[Prod]]-Table1[[#This Row],[Planned]])/Table1[[#This Row],[Planned]]))</f>
        <v>0.98640740740740751</v>
      </c>
      <c r="V3369" s="8"/>
      <c r="W3369" s="11"/>
      <c r="X3369" s="27">
        <v>10800</v>
      </c>
      <c r="Y3369" s="206">
        <f>Table1[[#This Row],[Prod]]</f>
        <v>10653.2</v>
      </c>
      <c r="Z3369" s="206">
        <f>ABS(Table1[[#This Row],[Prod2]]-Table1[[#This Row],[Plan Revised]])</f>
        <v>146.79999999999927</v>
      </c>
      <c r="AA3369" s="209">
        <f>IF(ABS(Table1[[#This Row],[Prod2]]-Table1[[#This Row],[Plan Revised]])&gt;Table1[[#This Row],[Plan Revised]],0,IF(Table1[[#This Row],[Plan Revised]]=0,0,1-ABS(Table1[[#This Row],[Prod2]]-Table1[[#This Row],[Plan Revised]])/Table1[[#This Row],[Plan Revised]]))</f>
        <v>0.98640740740740751</v>
      </c>
      <c r="AB3369" s="11"/>
      <c r="AC3369" s="30"/>
      <c r="AD3369"/>
      <c r="AF3369"/>
    </row>
    <row r="3370" spans="1:32">
      <c r="A3370" s="15" t="str">
        <f>IF(Table1[Week]=WeekSel,"Yes","No")</f>
        <v>No</v>
      </c>
      <c r="B3370" s="15" t="str">
        <f>IF((Table1[StartDate]&gt;=Date.GraphMin)*(Table1[StartDate]&lt;=Date.GraphMax)=1,"Yes","No")</f>
        <v>No</v>
      </c>
      <c r="C3370" s="15" t="str">
        <f>IF(OR(Table1[[#This Row],[Site]]="FOOD MILLING",Table1[[#This Row],[Site]]="GODACO"), "No", "Yes")</f>
        <v>Yes</v>
      </c>
      <c r="D3370" s="40">
        <f>MAX(DATE(Table1[Year],1,1),DATE(Table1[Year],1,1)-WEEKDAY(DATE(Table1[Year],1,1),2)+(Table1[WeekNum]-1)*7+1)</f>
        <v>44571</v>
      </c>
      <c r="E3370" s="40">
        <f>MIN(DATE(Table1[Year]+1,1,0),DATE(Table1[Year],1,1)-WEEKDAY(DATE(Table1[Year],1,1),2)+Table1[WeekNum]*7)</f>
        <v>44577</v>
      </c>
      <c r="F3370" s="15">
        <v>2022</v>
      </c>
      <c r="G3370" s="15">
        <f t="shared" si="104"/>
        <v>1</v>
      </c>
      <c r="H3370" s="17">
        <v>3</v>
      </c>
      <c r="I3370" s="207" t="str">
        <f>"W" &amp;Table1[[#This Row],[WeekNum]]</f>
        <v>W3</v>
      </c>
      <c r="J3370" s="20" t="str">
        <f t="shared" si="105"/>
        <v>22-W03</v>
      </c>
      <c r="K3370" s="8" t="s">
        <v>659</v>
      </c>
      <c r="L3370" s="4"/>
      <c r="M3370" s="8" t="s">
        <v>72</v>
      </c>
      <c r="N3370" s="11" t="s">
        <v>428</v>
      </c>
      <c r="O3370" s="266" t="s">
        <v>374</v>
      </c>
      <c r="P3370" s="11" t="s">
        <v>376</v>
      </c>
      <c r="Q3370" s="11" t="s">
        <v>421</v>
      </c>
      <c r="R3370" s="8">
        <v>1800</v>
      </c>
      <c r="S3370" s="8">
        <v>1684.4</v>
      </c>
      <c r="T3370" s="206">
        <f>ABS(Table1[[#This Row],[Prod]]-Table1[[#This Row],[Planned]])</f>
        <v>115.59999999999991</v>
      </c>
      <c r="U3370" s="209">
        <f>IF(ABS(Table1[[#This Row],[Prod]]-Table1[[#This Row],[Planned]])&gt;Table1[[#This Row],[Planned]],0,IF(Table1[[#This Row],[Planned]]=0,0,1-ABS(Table1[[#This Row],[Prod]]-Table1[[#This Row],[Planned]])/Table1[[#This Row],[Planned]]))</f>
        <v>0.93577777777777782</v>
      </c>
      <c r="V3370" s="8"/>
      <c r="W3370" s="11"/>
      <c r="X3370" s="27">
        <v>1800</v>
      </c>
      <c r="Y3370" s="206">
        <f>Table1[[#This Row],[Prod]]</f>
        <v>1684.4</v>
      </c>
      <c r="Z3370" s="206">
        <f>ABS(Table1[[#This Row],[Prod2]]-Table1[[#This Row],[Plan Revised]])</f>
        <v>115.59999999999991</v>
      </c>
      <c r="AA3370" s="209">
        <f>IF(ABS(Table1[[#This Row],[Prod2]]-Table1[[#This Row],[Plan Revised]])&gt;Table1[[#This Row],[Plan Revised]],0,IF(Table1[[#This Row],[Plan Revised]]=0,0,1-ABS(Table1[[#This Row],[Prod2]]-Table1[[#This Row],[Plan Revised]])/Table1[[#This Row],[Plan Revised]]))</f>
        <v>0.93577777777777782</v>
      </c>
      <c r="AB3370" s="11"/>
      <c r="AC3370" s="30"/>
      <c r="AD3370"/>
      <c r="AF3370"/>
    </row>
    <row r="3371" spans="1:32">
      <c r="A3371" s="15" t="str">
        <f>IF(Table1[Week]=WeekSel,"Yes","No")</f>
        <v>No</v>
      </c>
      <c r="B3371" s="15" t="str">
        <f>IF((Table1[StartDate]&gt;=Date.GraphMin)*(Table1[StartDate]&lt;=Date.GraphMax)=1,"Yes","No")</f>
        <v>No</v>
      </c>
      <c r="C3371" s="15" t="str">
        <f>IF(OR(Table1[[#This Row],[Site]]="FOOD MILLING",Table1[[#This Row],[Site]]="GODACO"), "No", "Yes")</f>
        <v>Yes</v>
      </c>
      <c r="D3371" s="40">
        <f>MAX(DATE(Table1[Year],1,1),DATE(Table1[Year],1,1)-WEEKDAY(DATE(Table1[Year],1,1),2)+(Table1[WeekNum]-1)*7+1)</f>
        <v>44571</v>
      </c>
      <c r="E3371" s="40">
        <f>MIN(DATE(Table1[Year]+1,1,0),DATE(Table1[Year],1,1)-WEEKDAY(DATE(Table1[Year],1,1),2)+Table1[WeekNum]*7)</f>
        <v>44577</v>
      </c>
      <c r="F3371" s="15">
        <v>2022</v>
      </c>
      <c r="G3371" s="15">
        <f t="shared" si="104"/>
        <v>1</v>
      </c>
      <c r="H3371" s="17">
        <v>3</v>
      </c>
      <c r="I3371" s="207" t="str">
        <f>"W" &amp;Table1[[#This Row],[WeekNum]]</f>
        <v>W3</v>
      </c>
      <c r="J3371" s="20" t="str">
        <f t="shared" si="105"/>
        <v>22-W03</v>
      </c>
      <c r="K3371" s="8" t="s">
        <v>660</v>
      </c>
      <c r="L3371" s="4"/>
      <c r="M3371" s="8" t="s">
        <v>72</v>
      </c>
      <c r="N3371" s="11" t="s">
        <v>428</v>
      </c>
      <c r="O3371" s="266" t="s">
        <v>374</v>
      </c>
      <c r="P3371" s="11" t="s">
        <v>376</v>
      </c>
      <c r="Q3371" s="11" t="s">
        <v>421</v>
      </c>
      <c r="R3371" s="8">
        <v>0</v>
      </c>
      <c r="S3371" s="8">
        <v>0</v>
      </c>
      <c r="T3371" s="206">
        <f>ABS(Table1[[#This Row],[Prod]]-Table1[[#This Row],[Planned]])</f>
        <v>0</v>
      </c>
      <c r="U3371" s="209">
        <f>IF(ABS(Table1[[#This Row],[Prod]]-Table1[[#This Row],[Planned]])&gt;Table1[[#This Row],[Planned]],0,IF(Table1[[#This Row],[Planned]]=0,0,1-ABS(Table1[[#This Row],[Prod]]-Table1[[#This Row],[Planned]])/Table1[[#This Row],[Planned]]))</f>
        <v>0</v>
      </c>
      <c r="V3371" s="8"/>
      <c r="W3371" s="11"/>
      <c r="X3371" s="27">
        <v>0</v>
      </c>
      <c r="Y3371" s="206">
        <f>Table1[[#This Row],[Prod]]</f>
        <v>0</v>
      </c>
      <c r="Z3371" s="206">
        <f>ABS(Table1[[#This Row],[Prod2]]-Table1[[#This Row],[Plan Revised]])</f>
        <v>0</v>
      </c>
      <c r="AA3371" s="209">
        <f>IF(ABS(Table1[[#This Row],[Prod2]]-Table1[[#This Row],[Plan Revised]])&gt;Table1[[#This Row],[Plan Revised]],0,IF(Table1[[#This Row],[Plan Revised]]=0,0,1-ABS(Table1[[#This Row],[Prod2]]-Table1[[#This Row],[Plan Revised]])/Table1[[#This Row],[Plan Revised]]))</f>
        <v>0</v>
      </c>
      <c r="AB3371" s="11"/>
      <c r="AC3371" s="30"/>
      <c r="AD3371"/>
      <c r="AF3371"/>
    </row>
    <row r="3372" spans="1:32">
      <c r="A3372" s="15" t="str">
        <f>IF(Table1[Week]=WeekSel,"Yes","No")</f>
        <v>No</v>
      </c>
      <c r="B3372" s="15" t="str">
        <f>IF((Table1[StartDate]&gt;=Date.GraphMin)*(Table1[StartDate]&lt;=Date.GraphMax)=1,"Yes","No")</f>
        <v>No</v>
      </c>
      <c r="C3372" s="15" t="str">
        <f>IF(OR(Table1[[#This Row],[Site]]="FOOD MILLING",Table1[[#This Row],[Site]]="GODACO"), "No", "Yes")</f>
        <v>Yes</v>
      </c>
      <c r="D3372" s="40">
        <f>MAX(DATE(Table1[Year],1,1),DATE(Table1[Year],1,1)-WEEKDAY(DATE(Table1[Year],1,1),2)+(Table1[WeekNum]-1)*7+1)</f>
        <v>44571</v>
      </c>
      <c r="E3372" s="40">
        <f>MIN(DATE(Table1[Year]+1,1,0),DATE(Table1[Year],1,1)-WEEKDAY(DATE(Table1[Year],1,1),2)+Table1[WeekNum]*7)</f>
        <v>44577</v>
      </c>
      <c r="F3372" s="15">
        <v>2022</v>
      </c>
      <c r="G3372" s="15">
        <f t="shared" si="104"/>
        <v>1</v>
      </c>
      <c r="H3372" s="17">
        <v>3</v>
      </c>
      <c r="I3372" s="207" t="str">
        <f>"W" &amp;Table1[[#This Row],[WeekNum]]</f>
        <v>W3</v>
      </c>
      <c r="J3372" s="20" t="str">
        <f t="shared" si="105"/>
        <v>22-W03</v>
      </c>
      <c r="K3372" s="8" t="s">
        <v>660</v>
      </c>
      <c r="L3372" s="4"/>
      <c r="M3372" s="8" t="s">
        <v>72</v>
      </c>
      <c r="N3372" s="11" t="s">
        <v>428</v>
      </c>
      <c r="O3372" s="266" t="s">
        <v>374</v>
      </c>
      <c r="P3372" s="11" t="s">
        <v>376</v>
      </c>
      <c r="Q3372" s="11" t="s">
        <v>419</v>
      </c>
      <c r="R3372" s="8">
        <v>7920</v>
      </c>
      <c r="S3372" s="8">
        <v>6613.5</v>
      </c>
      <c r="T3372" s="206">
        <f>ABS(Table1[[#This Row],[Prod]]-Table1[[#This Row],[Planned]])</f>
        <v>1306.5</v>
      </c>
      <c r="U3372" s="209">
        <f>IF(ABS(Table1[[#This Row],[Prod]]-Table1[[#This Row],[Planned]])&gt;Table1[[#This Row],[Planned]],0,IF(Table1[[#This Row],[Planned]]=0,0,1-ABS(Table1[[#This Row],[Prod]]-Table1[[#This Row],[Planned]])/Table1[[#This Row],[Planned]]))</f>
        <v>0.83503787878787883</v>
      </c>
      <c r="V3372" s="8"/>
      <c r="W3372" s="11"/>
      <c r="X3372" s="27">
        <v>0</v>
      </c>
      <c r="Y3372" s="206">
        <f>Table1[[#This Row],[Prod]]</f>
        <v>6613.5</v>
      </c>
      <c r="Z3372" s="206">
        <f>ABS(Table1[[#This Row],[Prod2]]-Table1[[#This Row],[Plan Revised]])</f>
        <v>6613.5</v>
      </c>
      <c r="AA3372" s="209">
        <f>IF(ABS(Table1[[#This Row],[Prod2]]-Table1[[#This Row],[Plan Revised]])&gt;Table1[[#This Row],[Plan Revised]],0,IF(Table1[[#This Row],[Plan Revised]]=0,0,1-ABS(Table1[[#This Row],[Prod2]]-Table1[[#This Row],[Plan Revised]])/Table1[[#This Row],[Plan Revised]]))</f>
        <v>0</v>
      </c>
      <c r="AB3372" s="11"/>
      <c r="AC3372" s="30"/>
      <c r="AD3372"/>
      <c r="AF3372"/>
    </row>
    <row r="3373" spans="1:32">
      <c r="A3373" s="15" t="str">
        <f>IF(Table1[Week]=WeekSel,"Yes","No")</f>
        <v>No</v>
      </c>
      <c r="B3373" s="15" t="str">
        <f>IF((Table1[StartDate]&gt;=Date.GraphMin)*(Table1[StartDate]&lt;=Date.GraphMax)=1,"Yes","No")</f>
        <v>No</v>
      </c>
      <c r="C3373" s="15" t="str">
        <f>IF(OR(Table1[[#This Row],[Site]]="FOOD MILLING",Table1[[#This Row],[Site]]="GODACO"), "No", "Yes")</f>
        <v>Yes</v>
      </c>
      <c r="D3373" s="40">
        <f>MAX(DATE(Table1[Year],1,1),DATE(Table1[Year],1,1)-WEEKDAY(DATE(Table1[Year],1,1),2)+(Table1[WeekNum]-1)*7+1)</f>
        <v>44571</v>
      </c>
      <c r="E3373" s="40">
        <f>MIN(DATE(Table1[Year]+1,1,0),DATE(Table1[Year],1,1)-WEEKDAY(DATE(Table1[Year],1,1),2)+Table1[WeekNum]*7)</f>
        <v>44577</v>
      </c>
      <c r="F3373" s="15">
        <v>2022</v>
      </c>
      <c r="G3373" s="15">
        <f t="shared" si="104"/>
        <v>1</v>
      </c>
      <c r="H3373" s="17">
        <v>3</v>
      </c>
      <c r="I3373" s="207" t="str">
        <f>"W" &amp;Table1[[#This Row],[WeekNum]]</f>
        <v>W3</v>
      </c>
      <c r="J3373" s="20" t="str">
        <f t="shared" si="105"/>
        <v>22-W03</v>
      </c>
      <c r="K3373" s="8" t="s">
        <v>661</v>
      </c>
      <c r="L3373" s="4"/>
      <c r="M3373" s="8" t="s">
        <v>72</v>
      </c>
      <c r="N3373" s="11" t="s">
        <v>428</v>
      </c>
      <c r="O3373" s="266" t="s">
        <v>374</v>
      </c>
      <c r="P3373" s="11" t="s">
        <v>376</v>
      </c>
      <c r="Q3373" s="11" t="s">
        <v>421</v>
      </c>
      <c r="R3373" s="8">
        <v>13100</v>
      </c>
      <c r="S3373" s="8">
        <v>12284.5</v>
      </c>
      <c r="T3373" s="206">
        <f>ABS(Table1[[#This Row],[Prod]]-Table1[[#This Row],[Planned]])</f>
        <v>815.5</v>
      </c>
      <c r="U3373" s="209">
        <f>IF(ABS(Table1[[#This Row],[Prod]]-Table1[[#This Row],[Planned]])&gt;Table1[[#This Row],[Planned]],0,IF(Table1[[#This Row],[Planned]]=0,0,1-ABS(Table1[[#This Row],[Prod]]-Table1[[#This Row],[Planned]])/Table1[[#This Row],[Planned]]))</f>
        <v>0.93774809160305339</v>
      </c>
      <c r="V3373" s="8"/>
      <c r="W3373" s="11"/>
      <c r="X3373" s="27">
        <v>10600</v>
      </c>
      <c r="Y3373" s="206">
        <f>Table1[[#This Row],[Prod]]</f>
        <v>12284.5</v>
      </c>
      <c r="Z3373" s="206">
        <f>ABS(Table1[[#This Row],[Prod2]]-Table1[[#This Row],[Plan Revised]])</f>
        <v>1684.5</v>
      </c>
      <c r="AA3373" s="209">
        <f>IF(ABS(Table1[[#This Row],[Prod2]]-Table1[[#This Row],[Plan Revised]])&gt;Table1[[#This Row],[Plan Revised]],0,IF(Table1[[#This Row],[Plan Revised]]=0,0,1-ABS(Table1[[#This Row],[Prod2]]-Table1[[#This Row],[Plan Revised]])/Table1[[#This Row],[Plan Revised]]))</f>
        <v>0.8410849056603773</v>
      </c>
      <c r="AB3373" s="11"/>
      <c r="AC3373" s="30"/>
      <c r="AD3373"/>
      <c r="AF3373"/>
    </row>
    <row r="3374" spans="1:32">
      <c r="A3374" s="15" t="str">
        <f>IF(Table1[Week]=WeekSel,"Yes","No")</f>
        <v>No</v>
      </c>
      <c r="B3374" s="15" t="str">
        <f>IF((Table1[StartDate]&gt;=Date.GraphMin)*(Table1[StartDate]&lt;=Date.GraphMax)=1,"Yes","No")</f>
        <v>No</v>
      </c>
      <c r="C3374" s="15" t="str">
        <f>IF(OR(Table1[[#This Row],[Site]]="FOOD MILLING",Table1[[#This Row],[Site]]="GODACO"), "No", "Yes")</f>
        <v>Yes</v>
      </c>
      <c r="D3374" s="40">
        <f>MAX(DATE(Table1[Year],1,1),DATE(Table1[Year],1,1)-WEEKDAY(DATE(Table1[Year],1,1),2)+(Table1[WeekNum]-1)*7+1)</f>
        <v>44571</v>
      </c>
      <c r="E3374" s="40">
        <f>MIN(DATE(Table1[Year]+1,1,0),DATE(Table1[Year],1,1)-WEEKDAY(DATE(Table1[Year],1,1),2)+Table1[WeekNum]*7)</f>
        <v>44577</v>
      </c>
      <c r="F3374" s="15">
        <v>2022</v>
      </c>
      <c r="G3374" s="15">
        <f t="shared" si="104"/>
        <v>1</v>
      </c>
      <c r="H3374" s="17">
        <v>3</v>
      </c>
      <c r="I3374" s="207" t="str">
        <f>"W" &amp;Table1[[#This Row],[WeekNum]]</f>
        <v>W3</v>
      </c>
      <c r="J3374" s="20" t="str">
        <f t="shared" si="105"/>
        <v>22-W03</v>
      </c>
      <c r="K3374" s="8" t="s">
        <v>662</v>
      </c>
      <c r="L3374" s="4"/>
      <c r="M3374" s="8" t="s">
        <v>72</v>
      </c>
      <c r="N3374" s="11" t="s">
        <v>428</v>
      </c>
      <c r="O3374" s="266" t="s">
        <v>374</v>
      </c>
      <c r="P3374" s="11" t="s">
        <v>376</v>
      </c>
      <c r="Q3374" s="11" t="s">
        <v>421</v>
      </c>
      <c r="R3374" s="8">
        <v>10400</v>
      </c>
      <c r="S3374" s="8">
        <v>10849</v>
      </c>
      <c r="T3374" s="206">
        <f>ABS(Table1[[#This Row],[Prod]]-Table1[[#This Row],[Planned]])</f>
        <v>449</v>
      </c>
      <c r="U3374" s="209">
        <f>IF(ABS(Table1[[#This Row],[Prod]]-Table1[[#This Row],[Planned]])&gt;Table1[[#This Row],[Planned]],0,IF(Table1[[#This Row],[Planned]]=0,0,1-ABS(Table1[[#This Row],[Prod]]-Table1[[#This Row],[Planned]])/Table1[[#This Row],[Planned]]))</f>
        <v>0.95682692307692307</v>
      </c>
      <c r="V3374" s="8"/>
      <c r="W3374" s="11"/>
      <c r="X3374" s="27">
        <v>10400</v>
      </c>
      <c r="Y3374" s="206">
        <f>Table1[[#This Row],[Prod]]</f>
        <v>10849</v>
      </c>
      <c r="Z3374" s="206">
        <f>ABS(Table1[[#This Row],[Prod2]]-Table1[[#This Row],[Plan Revised]])</f>
        <v>449</v>
      </c>
      <c r="AA3374" s="209">
        <f>IF(ABS(Table1[[#This Row],[Prod2]]-Table1[[#This Row],[Plan Revised]])&gt;Table1[[#This Row],[Plan Revised]],0,IF(Table1[[#This Row],[Plan Revised]]=0,0,1-ABS(Table1[[#This Row],[Prod2]]-Table1[[#This Row],[Plan Revised]])/Table1[[#This Row],[Plan Revised]]))</f>
        <v>0.95682692307692307</v>
      </c>
      <c r="AB3374" s="11"/>
      <c r="AC3374" s="30"/>
      <c r="AD3374"/>
      <c r="AF3374"/>
    </row>
    <row r="3375" spans="1:32">
      <c r="A3375" s="15" t="str">
        <f>IF(Table1[Week]=WeekSel,"Yes","No")</f>
        <v>No</v>
      </c>
      <c r="B3375" s="15" t="str">
        <f>IF((Table1[StartDate]&gt;=Date.GraphMin)*(Table1[StartDate]&lt;=Date.GraphMax)=1,"Yes","No")</f>
        <v>No</v>
      </c>
      <c r="C3375" s="15" t="str">
        <f>IF(OR(Table1[[#This Row],[Site]]="FOOD MILLING",Table1[[#This Row],[Site]]="GODACO"), "No", "Yes")</f>
        <v>Yes</v>
      </c>
      <c r="D3375" s="40">
        <f>MAX(DATE(Table1[Year],1,1),DATE(Table1[Year],1,1)-WEEKDAY(DATE(Table1[Year],1,1),2)+(Table1[WeekNum]-1)*7+1)</f>
        <v>44571</v>
      </c>
      <c r="E3375" s="40">
        <f>MIN(DATE(Table1[Year]+1,1,0),DATE(Table1[Year],1,1)-WEEKDAY(DATE(Table1[Year],1,1),2)+Table1[WeekNum]*7)</f>
        <v>44577</v>
      </c>
      <c r="F3375" s="15">
        <v>2022</v>
      </c>
      <c r="G3375" s="15">
        <f t="shared" si="104"/>
        <v>1</v>
      </c>
      <c r="H3375" s="17">
        <v>3</v>
      </c>
      <c r="I3375" s="207" t="str">
        <f>"W" &amp;Table1[[#This Row],[WeekNum]]</f>
        <v>W3</v>
      </c>
      <c r="J3375" s="20" t="str">
        <f t="shared" si="105"/>
        <v>22-W03</v>
      </c>
      <c r="K3375" s="8" t="s">
        <v>662</v>
      </c>
      <c r="L3375" s="4"/>
      <c r="M3375" s="8" t="s">
        <v>72</v>
      </c>
      <c r="N3375" s="11" t="s">
        <v>428</v>
      </c>
      <c r="O3375" s="266" t="s">
        <v>374</v>
      </c>
      <c r="P3375" s="11" t="s">
        <v>376</v>
      </c>
      <c r="Q3375" s="11" t="s">
        <v>419</v>
      </c>
      <c r="R3375" s="8">
        <v>15840</v>
      </c>
      <c r="S3375" s="8">
        <v>15780</v>
      </c>
      <c r="T3375" s="206">
        <f>ABS(Table1[[#This Row],[Prod]]-Table1[[#This Row],[Planned]])</f>
        <v>60</v>
      </c>
      <c r="U3375" s="209">
        <f>IF(ABS(Table1[[#This Row],[Prod]]-Table1[[#This Row],[Planned]])&gt;Table1[[#This Row],[Planned]],0,IF(Table1[[#This Row],[Planned]]=0,0,1-ABS(Table1[[#This Row],[Prod]]-Table1[[#This Row],[Planned]])/Table1[[#This Row],[Planned]]))</f>
        <v>0.99621212121212122</v>
      </c>
      <c r="V3375" s="8"/>
      <c r="W3375" s="11"/>
      <c r="X3375" s="27">
        <v>10400</v>
      </c>
      <c r="Y3375" s="206">
        <f>Table1[[#This Row],[Prod]]</f>
        <v>15780</v>
      </c>
      <c r="Z3375" s="206">
        <f>ABS(Table1[[#This Row],[Prod2]]-Table1[[#This Row],[Plan Revised]])</f>
        <v>5380</v>
      </c>
      <c r="AA3375" s="209">
        <f>IF(ABS(Table1[[#This Row],[Prod2]]-Table1[[#This Row],[Plan Revised]])&gt;Table1[[#This Row],[Plan Revised]],0,IF(Table1[[#This Row],[Plan Revised]]=0,0,1-ABS(Table1[[#This Row],[Prod2]]-Table1[[#This Row],[Plan Revised]])/Table1[[#This Row],[Plan Revised]]))</f>
        <v>0.48269230769230764</v>
      </c>
      <c r="AB3375" s="11"/>
      <c r="AC3375" s="30"/>
      <c r="AD3375"/>
      <c r="AF3375"/>
    </row>
    <row r="3376" spans="1:32">
      <c r="A3376" s="15" t="str">
        <f>IF(Table1[Week]=WeekSel,"Yes","No")</f>
        <v>No</v>
      </c>
      <c r="B3376" s="15" t="str">
        <f>IF((Table1[StartDate]&gt;=Date.GraphMin)*(Table1[StartDate]&lt;=Date.GraphMax)=1,"Yes","No")</f>
        <v>No</v>
      </c>
      <c r="C3376" s="15" t="str">
        <f>IF(OR(Table1[[#This Row],[Site]]="FOOD MILLING",Table1[[#This Row],[Site]]="GODACO"), "No", "Yes")</f>
        <v>Yes</v>
      </c>
      <c r="D3376" s="40">
        <f>MAX(DATE(Table1[Year],1,1),DATE(Table1[Year],1,1)-WEEKDAY(DATE(Table1[Year],1,1),2)+(Table1[WeekNum]-1)*7+1)</f>
        <v>44571</v>
      </c>
      <c r="E3376" s="40">
        <f>MIN(DATE(Table1[Year]+1,1,0),DATE(Table1[Year],1,1)-WEEKDAY(DATE(Table1[Year],1,1),2)+Table1[WeekNum]*7)</f>
        <v>44577</v>
      </c>
      <c r="F3376" s="15">
        <v>2022</v>
      </c>
      <c r="G3376" s="15">
        <f t="shared" si="104"/>
        <v>1</v>
      </c>
      <c r="H3376" s="17">
        <v>3</v>
      </c>
      <c r="I3376" s="207" t="str">
        <f>"W" &amp;Table1[[#This Row],[WeekNum]]</f>
        <v>W3</v>
      </c>
      <c r="J3376" s="20" t="str">
        <f t="shared" si="105"/>
        <v>22-W03</v>
      </c>
      <c r="K3376" s="8" t="s">
        <v>663</v>
      </c>
      <c r="L3376" s="4"/>
      <c r="M3376" s="8" t="s">
        <v>72</v>
      </c>
      <c r="N3376" s="11" t="s">
        <v>428</v>
      </c>
      <c r="O3376" s="266" t="s">
        <v>374</v>
      </c>
      <c r="P3376" s="11" t="s">
        <v>376</v>
      </c>
      <c r="Q3376" s="11" t="s">
        <v>421</v>
      </c>
      <c r="R3376" s="8">
        <v>5200</v>
      </c>
      <c r="S3376" s="8">
        <v>2756.5</v>
      </c>
      <c r="T3376" s="206">
        <f>ABS(Table1[[#This Row],[Prod]]-Table1[[#This Row],[Planned]])</f>
        <v>2443.5</v>
      </c>
      <c r="U3376" s="209">
        <f>IF(ABS(Table1[[#This Row],[Prod]]-Table1[[#This Row],[Planned]])&gt;Table1[[#This Row],[Planned]],0,IF(Table1[[#This Row],[Planned]]=0,0,1-ABS(Table1[[#This Row],[Prod]]-Table1[[#This Row],[Planned]])/Table1[[#This Row],[Planned]]))</f>
        <v>0.53009615384615383</v>
      </c>
      <c r="V3376" s="8"/>
      <c r="W3376" s="11"/>
      <c r="X3376" s="27">
        <v>2700</v>
      </c>
      <c r="Y3376" s="206">
        <f>Table1[[#This Row],[Prod]]</f>
        <v>2756.5</v>
      </c>
      <c r="Z3376" s="206">
        <f>ABS(Table1[[#This Row],[Prod2]]-Table1[[#This Row],[Plan Revised]])</f>
        <v>56.5</v>
      </c>
      <c r="AA3376" s="209">
        <f>IF(ABS(Table1[[#This Row],[Prod2]]-Table1[[#This Row],[Plan Revised]])&gt;Table1[[#This Row],[Plan Revised]],0,IF(Table1[[#This Row],[Plan Revised]]=0,0,1-ABS(Table1[[#This Row],[Prod2]]-Table1[[#This Row],[Plan Revised]])/Table1[[#This Row],[Plan Revised]]))</f>
        <v>0.9790740740740741</v>
      </c>
      <c r="AB3376" s="11"/>
      <c r="AC3376" s="30"/>
      <c r="AD3376"/>
      <c r="AF3376"/>
    </row>
    <row r="3377" spans="1:32">
      <c r="A3377" s="15" t="str">
        <f>IF(Table1[Week]=WeekSel,"Yes","No")</f>
        <v>No</v>
      </c>
      <c r="B3377" s="15" t="str">
        <f>IF((Table1[StartDate]&gt;=Date.GraphMin)*(Table1[StartDate]&lt;=Date.GraphMax)=1,"Yes","No")</f>
        <v>No</v>
      </c>
      <c r="C3377" s="15" t="str">
        <f>IF(OR(Table1[[#This Row],[Site]]="FOOD MILLING",Table1[[#This Row],[Site]]="GODACO"), "No", "Yes")</f>
        <v>Yes</v>
      </c>
      <c r="D3377" s="40">
        <f>MAX(DATE(Table1[Year],1,1),DATE(Table1[Year],1,1)-WEEKDAY(DATE(Table1[Year],1,1),2)+(Table1[WeekNum]-1)*7+1)</f>
        <v>44571</v>
      </c>
      <c r="E3377" s="40">
        <f>MIN(DATE(Table1[Year]+1,1,0),DATE(Table1[Year],1,1)-WEEKDAY(DATE(Table1[Year],1,1),2)+Table1[WeekNum]*7)</f>
        <v>44577</v>
      </c>
      <c r="F3377" s="15">
        <v>2022</v>
      </c>
      <c r="G3377" s="15">
        <f t="shared" si="104"/>
        <v>1</v>
      </c>
      <c r="H3377" s="17">
        <v>3</v>
      </c>
      <c r="I3377" s="207" t="str">
        <f>"W" &amp;Table1[[#This Row],[WeekNum]]</f>
        <v>W3</v>
      </c>
      <c r="J3377" s="20" t="str">
        <f t="shared" si="105"/>
        <v>22-W03</v>
      </c>
      <c r="K3377" s="8" t="s">
        <v>664</v>
      </c>
      <c r="L3377" s="4"/>
      <c r="M3377" s="8" t="s">
        <v>72</v>
      </c>
      <c r="N3377" s="11" t="s">
        <v>428</v>
      </c>
      <c r="O3377" s="266" t="s">
        <v>374</v>
      </c>
      <c r="P3377" s="11" t="s">
        <v>379</v>
      </c>
      <c r="Q3377" s="11" t="s">
        <v>421</v>
      </c>
      <c r="R3377" s="8">
        <v>3000</v>
      </c>
      <c r="S3377" s="8">
        <v>2115.6</v>
      </c>
      <c r="T3377" s="206">
        <f>ABS(Table1[[#This Row],[Prod]]-Table1[[#This Row],[Planned]])</f>
        <v>884.40000000000009</v>
      </c>
      <c r="U3377" s="209">
        <f>IF(ABS(Table1[[#This Row],[Prod]]-Table1[[#This Row],[Planned]])&gt;Table1[[#This Row],[Planned]],0,IF(Table1[[#This Row],[Planned]]=0,0,1-ABS(Table1[[#This Row],[Prod]]-Table1[[#This Row],[Planned]])/Table1[[#This Row],[Planned]]))</f>
        <v>0.70520000000000005</v>
      </c>
      <c r="V3377" s="8"/>
      <c r="W3377" s="11"/>
      <c r="X3377" s="27">
        <v>3000</v>
      </c>
      <c r="Y3377" s="206">
        <f>Table1[[#This Row],[Prod]]</f>
        <v>2115.6</v>
      </c>
      <c r="Z3377" s="206">
        <f>ABS(Table1[[#This Row],[Prod2]]-Table1[[#This Row],[Plan Revised]])</f>
        <v>884.40000000000009</v>
      </c>
      <c r="AA3377" s="209">
        <f>IF(ABS(Table1[[#This Row],[Prod2]]-Table1[[#This Row],[Plan Revised]])&gt;Table1[[#This Row],[Plan Revised]],0,IF(Table1[[#This Row],[Plan Revised]]=0,0,1-ABS(Table1[[#This Row],[Prod2]]-Table1[[#This Row],[Plan Revised]])/Table1[[#This Row],[Plan Revised]]))</f>
        <v>0.70520000000000005</v>
      </c>
      <c r="AB3377" s="11"/>
      <c r="AC3377" s="30"/>
      <c r="AD3377"/>
      <c r="AF3377"/>
    </row>
    <row r="3378" spans="1:32">
      <c r="A3378" s="15" t="str">
        <f>IF(Table1[Week]=WeekSel,"Yes","No")</f>
        <v>No</v>
      </c>
      <c r="B3378" s="15" t="str">
        <f>IF((Table1[StartDate]&gt;=Date.GraphMin)*(Table1[StartDate]&lt;=Date.GraphMax)=1,"Yes","No")</f>
        <v>No</v>
      </c>
      <c r="C3378" s="15" t="str">
        <f>IF(OR(Table1[[#This Row],[Site]]="FOOD MILLING",Table1[[#This Row],[Site]]="GODACO"), "No", "Yes")</f>
        <v>Yes</v>
      </c>
      <c r="D3378" s="40">
        <f>MAX(DATE(Table1[Year],1,1),DATE(Table1[Year],1,1)-WEEKDAY(DATE(Table1[Year],1,1),2)+(Table1[WeekNum]-1)*7+1)</f>
        <v>44571</v>
      </c>
      <c r="E3378" s="40">
        <f>MIN(DATE(Table1[Year]+1,1,0),DATE(Table1[Year],1,1)-WEEKDAY(DATE(Table1[Year],1,1),2)+Table1[WeekNum]*7)</f>
        <v>44577</v>
      </c>
      <c r="F3378" s="15">
        <v>2022</v>
      </c>
      <c r="G3378" s="15">
        <f t="shared" si="104"/>
        <v>1</v>
      </c>
      <c r="H3378" s="17">
        <v>3</v>
      </c>
      <c r="I3378" s="207" t="str">
        <f>"W" &amp;Table1[[#This Row],[WeekNum]]</f>
        <v>W3</v>
      </c>
      <c r="J3378" s="20" t="str">
        <f t="shared" si="105"/>
        <v>22-W03</v>
      </c>
      <c r="K3378" s="8" t="s">
        <v>665</v>
      </c>
      <c r="L3378" s="4"/>
      <c r="M3378" s="8" t="s">
        <v>72</v>
      </c>
      <c r="N3378" s="11" t="s">
        <v>428</v>
      </c>
      <c r="O3378" s="266" t="s">
        <v>374</v>
      </c>
      <c r="P3378" s="11" t="s">
        <v>379</v>
      </c>
      <c r="Q3378" s="11" t="s">
        <v>421</v>
      </c>
      <c r="R3378" s="8">
        <v>10240</v>
      </c>
      <c r="S3378" s="8">
        <v>7911</v>
      </c>
      <c r="T3378" s="206">
        <f>ABS(Table1[[#This Row],[Prod]]-Table1[[#This Row],[Planned]])</f>
        <v>2329</v>
      </c>
      <c r="U3378" s="209">
        <f>IF(ABS(Table1[[#This Row],[Prod]]-Table1[[#This Row],[Planned]])&gt;Table1[[#This Row],[Planned]],0,IF(Table1[[#This Row],[Planned]]=0,0,1-ABS(Table1[[#This Row],[Prod]]-Table1[[#This Row],[Planned]])/Table1[[#This Row],[Planned]]))</f>
        <v>0.77255859375000002</v>
      </c>
      <c r="V3378" s="8"/>
      <c r="W3378" s="11"/>
      <c r="X3378" s="27">
        <v>8120</v>
      </c>
      <c r="Y3378" s="206">
        <f>Table1[[#This Row],[Prod]]</f>
        <v>7911</v>
      </c>
      <c r="Z3378" s="206">
        <f>ABS(Table1[[#This Row],[Prod2]]-Table1[[#This Row],[Plan Revised]])</f>
        <v>209</v>
      </c>
      <c r="AA3378" s="209">
        <f>IF(ABS(Table1[[#This Row],[Prod2]]-Table1[[#This Row],[Plan Revised]])&gt;Table1[[#This Row],[Plan Revised]],0,IF(Table1[[#This Row],[Plan Revised]]=0,0,1-ABS(Table1[[#This Row],[Prod2]]-Table1[[#This Row],[Plan Revised]])/Table1[[#This Row],[Plan Revised]]))</f>
        <v>0.97426108374384235</v>
      </c>
      <c r="AB3378" s="11"/>
      <c r="AC3378" s="30"/>
      <c r="AD3378"/>
      <c r="AF3378"/>
    </row>
    <row r="3379" spans="1:32">
      <c r="A3379" s="15" t="str">
        <f>IF(Table1[Week]=WeekSel,"Yes","No")</f>
        <v>No</v>
      </c>
      <c r="B3379" s="15" t="str">
        <f>IF((Table1[StartDate]&gt;=Date.GraphMin)*(Table1[StartDate]&lt;=Date.GraphMax)=1,"Yes","No")</f>
        <v>No</v>
      </c>
      <c r="C3379" s="15" t="str">
        <f>IF(OR(Table1[[#This Row],[Site]]="FOOD MILLING",Table1[[#This Row],[Site]]="GODACO"), "No", "Yes")</f>
        <v>Yes</v>
      </c>
      <c r="D3379" s="40">
        <f>MAX(DATE(Table1[Year],1,1),DATE(Table1[Year],1,1)-WEEKDAY(DATE(Table1[Year],1,1),2)+(Table1[WeekNum]-1)*7+1)</f>
        <v>44571</v>
      </c>
      <c r="E3379" s="40">
        <f>MIN(DATE(Table1[Year]+1,1,0),DATE(Table1[Year],1,1)-WEEKDAY(DATE(Table1[Year],1,1),2)+Table1[WeekNum]*7)</f>
        <v>44577</v>
      </c>
      <c r="F3379" s="15">
        <v>2022</v>
      </c>
      <c r="G3379" s="15">
        <f t="shared" si="104"/>
        <v>1</v>
      </c>
      <c r="H3379" s="17">
        <v>3</v>
      </c>
      <c r="I3379" s="207" t="str">
        <f>"W" &amp;Table1[[#This Row],[WeekNum]]</f>
        <v>W3</v>
      </c>
      <c r="J3379" s="20" t="str">
        <f t="shared" si="105"/>
        <v>22-W03</v>
      </c>
      <c r="K3379" s="8" t="s">
        <v>666</v>
      </c>
      <c r="L3379" s="4"/>
      <c r="M3379" s="8" t="s">
        <v>72</v>
      </c>
      <c r="N3379" s="11" t="s">
        <v>428</v>
      </c>
      <c r="O3379" s="266" t="s">
        <v>374</v>
      </c>
      <c r="P3379" s="11" t="s">
        <v>379</v>
      </c>
      <c r="Q3379" s="11" t="s">
        <v>421</v>
      </c>
      <c r="R3379" s="8">
        <v>15360</v>
      </c>
      <c r="S3379" s="8">
        <v>10272.5</v>
      </c>
      <c r="T3379" s="206">
        <f>ABS(Table1[[#This Row],[Prod]]-Table1[[#This Row],[Planned]])</f>
        <v>5087.5</v>
      </c>
      <c r="U3379" s="209">
        <f>IF(ABS(Table1[[#This Row],[Prod]]-Table1[[#This Row],[Planned]])&gt;Table1[[#This Row],[Planned]],0,IF(Table1[[#This Row],[Planned]]=0,0,1-ABS(Table1[[#This Row],[Prod]]-Table1[[#This Row],[Planned]])/Table1[[#This Row],[Planned]]))</f>
        <v>0.66878255208333326</v>
      </c>
      <c r="V3379" s="8"/>
      <c r="W3379" s="11"/>
      <c r="X3379" s="27">
        <v>13240</v>
      </c>
      <c r="Y3379" s="206">
        <f>Table1[[#This Row],[Prod]]</f>
        <v>10272.5</v>
      </c>
      <c r="Z3379" s="206">
        <f>ABS(Table1[[#This Row],[Prod2]]-Table1[[#This Row],[Plan Revised]])</f>
        <v>2967.5</v>
      </c>
      <c r="AA3379" s="209">
        <f>IF(ABS(Table1[[#This Row],[Prod2]]-Table1[[#This Row],[Plan Revised]])&gt;Table1[[#This Row],[Plan Revised]],0,IF(Table1[[#This Row],[Plan Revised]]=0,0,1-ABS(Table1[[#This Row],[Prod2]]-Table1[[#This Row],[Plan Revised]])/Table1[[#This Row],[Plan Revised]]))</f>
        <v>0.77586858006042303</v>
      </c>
      <c r="AB3379" s="11"/>
      <c r="AC3379" s="30"/>
      <c r="AD3379"/>
      <c r="AF3379"/>
    </row>
    <row r="3380" spans="1:32">
      <c r="A3380" s="15" t="str">
        <f>IF(Table1[Week]=WeekSel,"Yes","No")</f>
        <v>No</v>
      </c>
      <c r="B3380" s="15" t="str">
        <f>IF((Table1[StartDate]&gt;=Date.GraphMin)*(Table1[StartDate]&lt;=Date.GraphMax)=1,"Yes","No")</f>
        <v>No</v>
      </c>
      <c r="C3380" s="15" t="str">
        <f>IF(OR(Table1[[#This Row],[Site]]="FOOD MILLING",Table1[[#This Row],[Site]]="GODACO"), "No", "Yes")</f>
        <v>Yes</v>
      </c>
      <c r="D3380" s="40">
        <f>MAX(DATE(Table1[Year],1,1),DATE(Table1[Year],1,1)-WEEKDAY(DATE(Table1[Year],1,1),2)+(Table1[WeekNum]-1)*7+1)</f>
        <v>44571</v>
      </c>
      <c r="E3380" s="40">
        <f>MIN(DATE(Table1[Year]+1,1,0),DATE(Table1[Year],1,1)-WEEKDAY(DATE(Table1[Year],1,1),2)+Table1[WeekNum]*7)</f>
        <v>44577</v>
      </c>
      <c r="F3380" s="15">
        <v>2022</v>
      </c>
      <c r="G3380" s="15">
        <f t="shared" si="104"/>
        <v>1</v>
      </c>
      <c r="H3380" s="17">
        <v>3</v>
      </c>
      <c r="I3380" s="207" t="str">
        <f>"W" &amp;Table1[[#This Row],[WeekNum]]</f>
        <v>W3</v>
      </c>
      <c r="J3380" s="20" t="str">
        <f t="shared" si="105"/>
        <v>22-W03</v>
      </c>
      <c r="K3380" s="8" t="s">
        <v>667</v>
      </c>
      <c r="L3380" s="4"/>
      <c r="M3380" s="8" t="s">
        <v>72</v>
      </c>
      <c r="N3380" s="11" t="s">
        <v>428</v>
      </c>
      <c r="O3380" s="266" t="s">
        <v>374</v>
      </c>
      <c r="P3380" s="11" t="s">
        <v>375</v>
      </c>
      <c r="Q3380" s="11" t="s">
        <v>421</v>
      </c>
      <c r="R3380" s="8">
        <v>11000</v>
      </c>
      <c r="S3380" s="8">
        <v>7549.5</v>
      </c>
      <c r="T3380" s="206">
        <f>ABS(Table1[[#This Row],[Prod]]-Table1[[#This Row],[Planned]])</f>
        <v>3450.5</v>
      </c>
      <c r="U3380" s="209">
        <f>IF(ABS(Table1[[#This Row],[Prod]]-Table1[[#This Row],[Planned]])&gt;Table1[[#This Row],[Planned]],0,IF(Table1[[#This Row],[Planned]]=0,0,1-ABS(Table1[[#This Row],[Prod]]-Table1[[#This Row],[Planned]])/Table1[[#This Row],[Planned]]))</f>
        <v>0.68631818181818183</v>
      </c>
      <c r="V3380" s="8"/>
      <c r="W3380" s="11"/>
      <c r="X3380" s="27">
        <v>11000</v>
      </c>
      <c r="Y3380" s="206">
        <f>Table1[[#This Row],[Prod]]</f>
        <v>7549.5</v>
      </c>
      <c r="Z3380" s="206">
        <f>ABS(Table1[[#This Row],[Prod2]]-Table1[[#This Row],[Plan Revised]])</f>
        <v>3450.5</v>
      </c>
      <c r="AA3380" s="209">
        <f>IF(ABS(Table1[[#This Row],[Prod2]]-Table1[[#This Row],[Plan Revised]])&gt;Table1[[#This Row],[Plan Revised]],0,IF(Table1[[#This Row],[Plan Revised]]=0,0,1-ABS(Table1[[#This Row],[Prod2]]-Table1[[#This Row],[Plan Revised]])/Table1[[#This Row],[Plan Revised]]))</f>
        <v>0.68631818181818183</v>
      </c>
      <c r="AB3380" s="11"/>
      <c r="AC3380" s="30"/>
      <c r="AD3380"/>
      <c r="AF3380"/>
    </row>
    <row r="3381" spans="1:32">
      <c r="A3381" s="15" t="str">
        <f>IF(Table1[Week]=WeekSel,"Yes","No")</f>
        <v>No</v>
      </c>
      <c r="B3381" s="15" t="str">
        <f>IF((Table1[StartDate]&gt;=Date.GraphMin)*(Table1[StartDate]&lt;=Date.GraphMax)=1,"Yes","No")</f>
        <v>No</v>
      </c>
      <c r="C3381" s="15" t="str">
        <f>IF(OR(Table1[[#This Row],[Site]]="FOOD MILLING",Table1[[#This Row],[Site]]="GODACO"), "No", "Yes")</f>
        <v>Yes</v>
      </c>
      <c r="D3381" s="40">
        <f>MAX(DATE(Table1[Year],1,1),DATE(Table1[Year],1,1)-WEEKDAY(DATE(Table1[Year],1,1),2)+(Table1[WeekNum]-1)*7+1)</f>
        <v>44571</v>
      </c>
      <c r="E3381" s="40">
        <f>MIN(DATE(Table1[Year]+1,1,0),DATE(Table1[Year],1,1)-WEEKDAY(DATE(Table1[Year],1,1),2)+Table1[WeekNum]*7)</f>
        <v>44577</v>
      </c>
      <c r="F3381" s="15">
        <v>2022</v>
      </c>
      <c r="G3381" s="15">
        <f t="shared" si="104"/>
        <v>1</v>
      </c>
      <c r="H3381" s="17">
        <v>3</v>
      </c>
      <c r="I3381" s="207" t="str">
        <f>"W" &amp;Table1[[#This Row],[WeekNum]]</f>
        <v>W3</v>
      </c>
      <c r="J3381" s="20" t="str">
        <f t="shared" si="105"/>
        <v>22-W03</v>
      </c>
      <c r="K3381" s="8" t="s">
        <v>668</v>
      </c>
      <c r="L3381" s="4"/>
      <c r="M3381" s="8" t="s">
        <v>72</v>
      </c>
      <c r="N3381" s="11" t="s">
        <v>428</v>
      </c>
      <c r="O3381" s="266" t="s">
        <v>374</v>
      </c>
      <c r="P3381" s="11" t="s">
        <v>375</v>
      </c>
      <c r="Q3381" s="11" t="s">
        <v>421</v>
      </c>
      <c r="R3381" s="8">
        <v>2100</v>
      </c>
      <c r="S3381" s="8">
        <v>2396.7999999999997</v>
      </c>
      <c r="T3381" s="206">
        <f>ABS(Table1[[#This Row],[Prod]]-Table1[[#This Row],[Planned]])</f>
        <v>296.79999999999973</v>
      </c>
      <c r="U3381" s="209">
        <f>IF(ABS(Table1[[#This Row],[Prod]]-Table1[[#This Row],[Planned]])&gt;Table1[[#This Row],[Planned]],0,IF(Table1[[#This Row],[Planned]]=0,0,1-ABS(Table1[[#This Row],[Prod]]-Table1[[#This Row],[Planned]])/Table1[[#This Row],[Planned]]))</f>
        <v>0.8586666666666668</v>
      </c>
      <c r="V3381" s="8"/>
      <c r="W3381" s="11"/>
      <c r="X3381" s="27">
        <v>2100</v>
      </c>
      <c r="Y3381" s="206">
        <f>Table1[[#This Row],[Prod]]</f>
        <v>2396.7999999999997</v>
      </c>
      <c r="Z3381" s="206">
        <f>ABS(Table1[[#This Row],[Prod2]]-Table1[[#This Row],[Plan Revised]])</f>
        <v>296.79999999999973</v>
      </c>
      <c r="AA3381" s="209">
        <f>IF(ABS(Table1[[#This Row],[Prod2]]-Table1[[#This Row],[Plan Revised]])&gt;Table1[[#This Row],[Plan Revised]],0,IF(Table1[[#This Row],[Plan Revised]]=0,0,1-ABS(Table1[[#This Row],[Prod2]]-Table1[[#This Row],[Plan Revised]])/Table1[[#This Row],[Plan Revised]]))</f>
        <v>0.8586666666666668</v>
      </c>
      <c r="AB3381" s="11"/>
      <c r="AC3381" s="30"/>
      <c r="AD3381"/>
      <c r="AF3381"/>
    </row>
    <row r="3382" spans="1:32">
      <c r="A3382" s="15" t="str">
        <f>IF(Table1[Week]=WeekSel,"Yes","No")</f>
        <v>No</v>
      </c>
      <c r="B3382" s="15" t="str">
        <f>IF((Table1[StartDate]&gt;=Date.GraphMin)*(Table1[StartDate]&lt;=Date.GraphMax)=1,"Yes","No")</f>
        <v>No</v>
      </c>
      <c r="C3382" s="15" t="str">
        <f>IF(OR(Table1[[#This Row],[Site]]="FOOD MILLING",Table1[[#This Row],[Site]]="GODACO"), "No", "Yes")</f>
        <v>Yes</v>
      </c>
      <c r="D3382" s="40">
        <f>MAX(DATE(Table1[Year],1,1),DATE(Table1[Year],1,1)-WEEKDAY(DATE(Table1[Year],1,1),2)+(Table1[WeekNum]-1)*7+1)</f>
        <v>44571</v>
      </c>
      <c r="E3382" s="40">
        <f>MIN(DATE(Table1[Year]+1,1,0),DATE(Table1[Year],1,1)-WEEKDAY(DATE(Table1[Year],1,1),2)+Table1[WeekNum]*7)</f>
        <v>44577</v>
      </c>
      <c r="F3382" s="15">
        <v>2022</v>
      </c>
      <c r="G3382" s="15">
        <f t="shared" si="104"/>
        <v>1</v>
      </c>
      <c r="H3382" s="17">
        <v>3</v>
      </c>
      <c r="I3382" s="207" t="str">
        <f>"W" &amp;Table1[[#This Row],[WeekNum]]</f>
        <v>W3</v>
      </c>
      <c r="J3382" s="20" t="str">
        <f t="shared" si="105"/>
        <v>22-W03</v>
      </c>
      <c r="K3382" s="8" t="s">
        <v>669</v>
      </c>
      <c r="L3382" s="4"/>
      <c r="M3382" s="8" t="s">
        <v>72</v>
      </c>
      <c r="N3382" s="11" t="s">
        <v>428</v>
      </c>
      <c r="O3382" s="266" t="s">
        <v>374</v>
      </c>
      <c r="P3382" s="11" t="s">
        <v>375</v>
      </c>
      <c r="Q3382" s="11" t="s">
        <v>421</v>
      </c>
      <c r="R3382" s="8">
        <v>12800</v>
      </c>
      <c r="S3382" s="8">
        <v>7118.4000000000005</v>
      </c>
      <c r="T3382" s="206">
        <f>ABS(Table1[[#This Row],[Prod]]-Table1[[#This Row],[Planned]])</f>
        <v>5681.5999999999995</v>
      </c>
      <c r="U3382" s="209">
        <f>IF(ABS(Table1[[#This Row],[Prod]]-Table1[[#This Row],[Planned]])&gt;Table1[[#This Row],[Planned]],0,IF(Table1[[#This Row],[Planned]]=0,0,1-ABS(Table1[[#This Row],[Prod]]-Table1[[#This Row],[Planned]])/Table1[[#This Row],[Planned]]))</f>
        <v>0.55612499999999998</v>
      </c>
      <c r="V3382" s="8"/>
      <c r="W3382" s="11"/>
      <c r="X3382" s="27">
        <v>12800</v>
      </c>
      <c r="Y3382" s="206">
        <f>Table1[[#This Row],[Prod]]</f>
        <v>7118.4000000000005</v>
      </c>
      <c r="Z3382" s="206">
        <f>ABS(Table1[[#This Row],[Prod2]]-Table1[[#This Row],[Plan Revised]])</f>
        <v>5681.5999999999995</v>
      </c>
      <c r="AA3382" s="209">
        <f>IF(ABS(Table1[[#This Row],[Prod2]]-Table1[[#This Row],[Plan Revised]])&gt;Table1[[#This Row],[Plan Revised]],0,IF(Table1[[#This Row],[Plan Revised]]=0,0,1-ABS(Table1[[#This Row],[Prod2]]-Table1[[#This Row],[Plan Revised]])/Table1[[#This Row],[Plan Revised]]))</f>
        <v>0.55612499999999998</v>
      </c>
      <c r="AB3382" s="11"/>
      <c r="AC3382" s="30"/>
      <c r="AD3382"/>
      <c r="AF3382"/>
    </row>
    <row r="3383" spans="1:32">
      <c r="A3383" s="15" t="str">
        <f>IF(Table1[Week]=WeekSel,"Yes","No")</f>
        <v>No</v>
      </c>
      <c r="B3383" s="15" t="str">
        <f>IF((Table1[StartDate]&gt;=Date.GraphMin)*(Table1[StartDate]&lt;=Date.GraphMax)=1,"Yes","No")</f>
        <v>No</v>
      </c>
      <c r="C3383" s="15" t="str">
        <f>IF(OR(Table1[[#This Row],[Site]]="FOOD MILLING",Table1[[#This Row],[Site]]="GODACO"), "No", "Yes")</f>
        <v>Yes</v>
      </c>
      <c r="D3383" s="40">
        <f>MAX(DATE(Table1[Year],1,1),DATE(Table1[Year],1,1)-WEEKDAY(DATE(Table1[Year],1,1),2)+(Table1[WeekNum]-1)*7+1)</f>
        <v>44571</v>
      </c>
      <c r="E3383" s="40">
        <f>MIN(DATE(Table1[Year]+1,1,0),DATE(Table1[Year],1,1)-WEEKDAY(DATE(Table1[Year],1,1),2)+Table1[WeekNum]*7)</f>
        <v>44577</v>
      </c>
      <c r="F3383" s="15">
        <v>2022</v>
      </c>
      <c r="G3383" s="15">
        <f t="shared" si="104"/>
        <v>1</v>
      </c>
      <c r="H3383" s="17">
        <v>3</v>
      </c>
      <c r="I3383" s="207" t="str">
        <f>"W" &amp;Table1[[#This Row],[WeekNum]]</f>
        <v>W3</v>
      </c>
      <c r="J3383" s="20" t="str">
        <f t="shared" si="105"/>
        <v>22-W03</v>
      </c>
      <c r="K3383" s="8" t="s">
        <v>670</v>
      </c>
      <c r="L3383" s="4"/>
      <c r="M3383" s="8" t="s">
        <v>72</v>
      </c>
      <c r="N3383" s="11" t="s">
        <v>428</v>
      </c>
      <c r="O3383" s="266" t="s">
        <v>374</v>
      </c>
      <c r="P3383" s="11" t="s">
        <v>375</v>
      </c>
      <c r="Q3383" s="11" t="s">
        <v>421</v>
      </c>
      <c r="R3383" s="8">
        <v>0</v>
      </c>
      <c r="S3383" s="8">
        <v>0</v>
      </c>
      <c r="T3383" s="206">
        <f>ABS(Table1[[#This Row],[Prod]]-Table1[[#This Row],[Planned]])</f>
        <v>0</v>
      </c>
      <c r="U3383" s="209">
        <f>IF(ABS(Table1[[#This Row],[Prod]]-Table1[[#This Row],[Planned]])&gt;Table1[[#This Row],[Planned]],0,IF(Table1[[#This Row],[Planned]]=0,0,1-ABS(Table1[[#This Row],[Prod]]-Table1[[#This Row],[Planned]])/Table1[[#This Row],[Planned]]))</f>
        <v>0</v>
      </c>
      <c r="V3383" s="8"/>
      <c r="W3383" s="11"/>
      <c r="X3383" s="27">
        <v>0</v>
      </c>
      <c r="Y3383" s="206">
        <f>Table1[[#This Row],[Prod]]</f>
        <v>0</v>
      </c>
      <c r="Z3383" s="206">
        <f>ABS(Table1[[#This Row],[Prod2]]-Table1[[#This Row],[Plan Revised]])</f>
        <v>0</v>
      </c>
      <c r="AA3383" s="209">
        <f>IF(ABS(Table1[[#This Row],[Prod2]]-Table1[[#This Row],[Plan Revised]])&gt;Table1[[#This Row],[Plan Revised]],0,IF(Table1[[#This Row],[Plan Revised]]=0,0,1-ABS(Table1[[#This Row],[Prod2]]-Table1[[#This Row],[Plan Revised]])/Table1[[#This Row],[Plan Revised]]))</f>
        <v>0</v>
      </c>
      <c r="AB3383" s="11"/>
      <c r="AC3383" s="30"/>
      <c r="AD3383"/>
      <c r="AF3383"/>
    </row>
    <row r="3384" spans="1:32">
      <c r="A3384" s="15" t="str">
        <f>IF(Table1[Week]=WeekSel,"Yes","No")</f>
        <v>No</v>
      </c>
      <c r="B3384" s="15" t="str">
        <f>IF((Table1[StartDate]&gt;=Date.GraphMin)*(Table1[StartDate]&lt;=Date.GraphMax)=1,"Yes","No")</f>
        <v>No</v>
      </c>
      <c r="C3384" s="15" t="str">
        <f>IF(OR(Table1[[#This Row],[Site]]="FOOD MILLING",Table1[[#This Row],[Site]]="GODACO"), "No", "Yes")</f>
        <v>Yes</v>
      </c>
      <c r="D3384" s="40">
        <f>MAX(DATE(Table1[Year],1,1),DATE(Table1[Year],1,1)-WEEKDAY(DATE(Table1[Year],1,1),2)+(Table1[WeekNum]-1)*7+1)</f>
        <v>44571</v>
      </c>
      <c r="E3384" s="40">
        <f>MIN(DATE(Table1[Year]+1,1,0),DATE(Table1[Year],1,1)-WEEKDAY(DATE(Table1[Year],1,1),2)+Table1[WeekNum]*7)</f>
        <v>44577</v>
      </c>
      <c r="F3384" s="15">
        <v>2022</v>
      </c>
      <c r="G3384" s="15">
        <f t="shared" si="104"/>
        <v>1</v>
      </c>
      <c r="H3384" s="17">
        <v>3</v>
      </c>
      <c r="I3384" s="207" t="str">
        <f>"W" &amp;Table1[[#This Row],[WeekNum]]</f>
        <v>W3</v>
      </c>
      <c r="J3384" s="20" t="str">
        <f t="shared" si="105"/>
        <v>22-W03</v>
      </c>
      <c r="K3384" s="8" t="s">
        <v>671</v>
      </c>
      <c r="L3384" s="4"/>
      <c r="M3384" s="8" t="s">
        <v>72</v>
      </c>
      <c r="N3384" s="11" t="s">
        <v>428</v>
      </c>
      <c r="O3384" s="266" t="s">
        <v>374</v>
      </c>
      <c r="P3384" s="11" t="s">
        <v>375</v>
      </c>
      <c r="Q3384" s="11" t="s">
        <v>421</v>
      </c>
      <c r="R3384" s="8">
        <v>0</v>
      </c>
      <c r="S3384" s="8">
        <v>0</v>
      </c>
      <c r="T3384" s="206">
        <f>ABS(Table1[[#This Row],[Prod]]-Table1[[#This Row],[Planned]])</f>
        <v>0</v>
      </c>
      <c r="U3384" s="209">
        <f>IF(ABS(Table1[[#This Row],[Prod]]-Table1[[#This Row],[Planned]])&gt;Table1[[#This Row],[Planned]],0,IF(Table1[[#This Row],[Planned]]=0,0,1-ABS(Table1[[#This Row],[Prod]]-Table1[[#This Row],[Planned]])/Table1[[#This Row],[Planned]]))</f>
        <v>0</v>
      </c>
      <c r="V3384" s="8"/>
      <c r="W3384" s="11"/>
      <c r="X3384" s="27">
        <v>0</v>
      </c>
      <c r="Y3384" s="206">
        <f>Table1[[#This Row],[Prod]]</f>
        <v>0</v>
      </c>
      <c r="Z3384" s="206">
        <f>ABS(Table1[[#This Row],[Prod2]]-Table1[[#This Row],[Plan Revised]])</f>
        <v>0</v>
      </c>
      <c r="AA3384" s="209">
        <f>IF(ABS(Table1[[#This Row],[Prod2]]-Table1[[#This Row],[Plan Revised]])&gt;Table1[[#This Row],[Plan Revised]],0,IF(Table1[[#This Row],[Plan Revised]]=0,0,1-ABS(Table1[[#This Row],[Prod2]]-Table1[[#This Row],[Plan Revised]])/Table1[[#This Row],[Plan Revised]]))</f>
        <v>0</v>
      </c>
      <c r="AB3384" s="11"/>
      <c r="AC3384" s="30"/>
      <c r="AD3384"/>
      <c r="AF3384"/>
    </row>
    <row r="3385" spans="1:32">
      <c r="A3385" s="15" t="str">
        <f>IF(Table1[Week]=WeekSel,"Yes","No")</f>
        <v>No</v>
      </c>
      <c r="B3385" s="15" t="str">
        <f>IF((Table1[StartDate]&gt;=Date.GraphMin)*(Table1[StartDate]&lt;=Date.GraphMax)=1,"Yes","No")</f>
        <v>No</v>
      </c>
      <c r="C3385" s="15" t="str">
        <f>IF(OR(Table1[[#This Row],[Site]]="FOOD MILLING",Table1[[#This Row],[Site]]="GODACO"), "No", "Yes")</f>
        <v>Yes</v>
      </c>
      <c r="D3385" s="40">
        <f>MAX(DATE(Table1[Year],1,1),DATE(Table1[Year],1,1)-WEEKDAY(DATE(Table1[Year],1,1),2)+(Table1[WeekNum]-1)*7+1)</f>
        <v>44571</v>
      </c>
      <c r="E3385" s="40">
        <f>MIN(DATE(Table1[Year]+1,1,0),DATE(Table1[Year],1,1)-WEEKDAY(DATE(Table1[Year],1,1),2)+Table1[WeekNum]*7)</f>
        <v>44577</v>
      </c>
      <c r="F3385" s="15">
        <v>2022</v>
      </c>
      <c r="G3385" s="15">
        <f t="shared" si="104"/>
        <v>1</v>
      </c>
      <c r="H3385" s="17">
        <v>3</v>
      </c>
      <c r="I3385" s="207" t="str">
        <f>"W" &amp;Table1[[#This Row],[WeekNum]]</f>
        <v>W3</v>
      </c>
      <c r="J3385" s="20" t="str">
        <f t="shared" si="105"/>
        <v>22-W03</v>
      </c>
      <c r="K3385" s="8" t="s">
        <v>672</v>
      </c>
      <c r="L3385" s="4"/>
      <c r="M3385" s="8" t="s">
        <v>72</v>
      </c>
      <c r="N3385" s="11" t="s">
        <v>428</v>
      </c>
      <c r="O3385" s="266" t="s">
        <v>372</v>
      </c>
      <c r="P3385" s="11" t="s">
        <v>378</v>
      </c>
      <c r="Q3385" s="11" t="s">
        <v>421</v>
      </c>
      <c r="R3385" s="8">
        <v>2400</v>
      </c>
      <c r="S3385" s="8">
        <v>2339.6999999999998</v>
      </c>
      <c r="T3385" s="206">
        <f>ABS(Table1[[#This Row],[Prod]]-Table1[[#This Row],[Planned]])</f>
        <v>60.300000000000182</v>
      </c>
      <c r="U3385" s="209">
        <f>IF(ABS(Table1[[#This Row],[Prod]]-Table1[[#This Row],[Planned]])&gt;Table1[[#This Row],[Planned]],0,IF(Table1[[#This Row],[Planned]]=0,0,1-ABS(Table1[[#This Row],[Prod]]-Table1[[#This Row],[Planned]])/Table1[[#This Row],[Planned]]))</f>
        <v>0.97487499999999994</v>
      </c>
      <c r="V3385" s="8"/>
      <c r="W3385" s="11"/>
      <c r="X3385" s="27">
        <v>2400</v>
      </c>
      <c r="Y3385" s="206">
        <f>Table1[[#This Row],[Prod]]</f>
        <v>2339.6999999999998</v>
      </c>
      <c r="Z3385" s="206">
        <f>ABS(Table1[[#This Row],[Prod2]]-Table1[[#This Row],[Plan Revised]])</f>
        <v>60.300000000000182</v>
      </c>
      <c r="AA3385" s="209">
        <f>IF(ABS(Table1[[#This Row],[Prod2]]-Table1[[#This Row],[Plan Revised]])&gt;Table1[[#This Row],[Plan Revised]],0,IF(Table1[[#This Row],[Plan Revised]]=0,0,1-ABS(Table1[[#This Row],[Prod2]]-Table1[[#This Row],[Plan Revised]])/Table1[[#This Row],[Plan Revised]]))</f>
        <v>0.97487499999999994</v>
      </c>
      <c r="AB3385" s="11"/>
      <c r="AC3385" s="30"/>
      <c r="AD3385"/>
      <c r="AF3385"/>
    </row>
    <row r="3386" spans="1:32">
      <c r="A3386" s="15" t="str">
        <f>IF(Table1[Week]=WeekSel,"Yes","No")</f>
        <v>No</v>
      </c>
      <c r="B3386" s="15" t="str">
        <f>IF((Table1[StartDate]&gt;=Date.GraphMin)*(Table1[StartDate]&lt;=Date.GraphMax)=1,"Yes","No")</f>
        <v>No</v>
      </c>
      <c r="C3386" s="15" t="str">
        <f>IF(OR(Table1[[#This Row],[Site]]="FOOD MILLING",Table1[[#This Row],[Site]]="GODACO"), "No", "Yes")</f>
        <v>Yes</v>
      </c>
      <c r="D3386" s="40">
        <f>MAX(DATE(Table1[Year],1,1),DATE(Table1[Year],1,1)-WEEKDAY(DATE(Table1[Year],1,1),2)+(Table1[WeekNum]-1)*7+1)</f>
        <v>44571</v>
      </c>
      <c r="E3386" s="40">
        <f>MIN(DATE(Table1[Year]+1,1,0),DATE(Table1[Year],1,1)-WEEKDAY(DATE(Table1[Year],1,1),2)+Table1[WeekNum]*7)</f>
        <v>44577</v>
      </c>
      <c r="F3386" s="15">
        <v>2022</v>
      </c>
      <c r="G3386" s="15">
        <f t="shared" si="104"/>
        <v>1</v>
      </c>
      <c r="H3386" s="17">
        <v>3</v>
      </c>
      <c r="I3386" s="207" t="str">
        <f>"W" &amp;Table1[[#This Row],[WeekNum]]</f>
        <v>W3</v>
      </c>
      <c r="J3386" s="20" t="str">
        <f t="shared" si="105"/>
        <v>22-W03</v>
      </c>
      <c r="K3386" s="8" t="s">
        <v>673</v>
      </c>
      <c r="L3386" s="4"/>
      <c r="M3386" s="8" t="s">
        <v>72</v>
      </c>
      <c r="N3386" s="11" t="s">
        <v>428</v>
      </c>
      <c r="O3386" s="266" t="s">
        <v>374</v>
      </c>
      <c r="P3386" s="11" t="s">
        <v>378</v>
      </c>
      <c r="Q3386" s="11" t="s">
        <v>421</v>
      </c>
      <c r="R3386" s="8">
        <v>10500</v>
      </c>
      <c r="S3386" s="8">
        <v>10980</v>
      </c>
      <c r="T3386" s="206">
        <f>ABS(Table1[[#This Row],[Prod]]-Table1[[#This Row],[Planned]])</f>
        <v>480</v>
      </c>
      <c r="U3386" s="209">
        <f>IF(ABS(Table1[[#This Row],[Prod]]-Table1[[#This Row],[Planned]])&gt;Table1[[#This Row],[Planned]],0,IF(Table1[[#This Row],[Planned]]=0,0,1-ABS(Table1[[#This Row],[Prod]]-Table1[[#This Row],[Planned]])/Table1[[#This Row],[Planned]]))</f>
        <v>0.95428571428571429</v>
      </c>
      <c r="V3386" s="8"/>
      <c r="W3386" s="11"/>
      <c r="X3386" s="27">
        <v>10500</v>
      </c>
      <c r="Y3386" s="206">
        <f>Table1[[#This Row],[Prod]]</f>
        <v>10980</v>
      </c>
      <c r="Z3386" s="206">
        <f>ABS(Table1[[#This Row],[Prod2]]-Table1[[#This Row],[Plan Revised]])</f>
        <v>480</v>
      </c>
      <c r="AA3386" s="209">
        <f>IF(ABS(Table1[[#This Row],[Prod2]]-Table1[[#This Row],[Plan Revised]])&gt;Table1[[#This Row],[Plan Revised]],0,IF(Table1[[#This Row],[Plan Revised]]=0,0,1-ABS(Table1[[#This Row],[Prod2]]-Table1[[#This Row],[Plan Revised]])/Table1[[#This Row],[Plan Revised]]))</f>
        <v>0.95428571428571429</v>
      </c>
      <c r="AB3386" s="11"/>
      <c r="AC3386" s="30"/>
      <c r="AD3386"/>
      <c r="AF3386"/>
    </row>
    <row r="3387" spans="1:32">
      <c r="A3387" s="15" t="str">
        <f>IF(Table1[Week]=WeekSel,"Yes","No")</f>
        <v>No</v>
      </c>
      <c r="B3387" s="15" t="str">
        <f>IF((Table1[StartDate]&gt;=Date.GraphMin)*(Table1[StartDate]&lt;=Date.GraphMax)=1,"Yes","No")</f>
        <v>No</v>
      </c>
      <c r="C3387" s="15" t="str">
        <f>IF(OR(Table1[[#This Row],[Site]]="FOOD MILLING",Table1[[#This Row],[Site]]="GODACO"), "No", "Yes")</f>
        <v>Yes</v>
      </c>
      <c r="D3387" s="40">
        <f>MAX(DATE(Table1[Year],1,1),DATE(Table1[Year],1,1)-WEEKDAY(DATE(Table1[Year],1,1),2)+(Table1[WeekNum]-1)*7+1)</f>
        <v>44571</v>
      </c>
      <c r="E3387" s="40">
        <f>MIN(DATE(Table1[Year]+1,1,0),DATE(Table1[Year],1,1)-WEEKDAY(DATE(Table1[Year],1,1),2)+Table1[WeekNum]*7)</f>
        <v>44577</v>
      </c>
      <c r="F3387" s="15">
        <v>2022</v>
      </c>
      <c r="G3387" s="15">
        <f t="shared" si="104"/>
        <v>1</v>
      </c>
      <c r="H3387" s="17">
        <v>3</v>
      </c>
      <c r="I3387" s="207" t="str">
        <f>"W" &amp;Table1[[#This Row],[WeekNum]]</f>
        <v>W3</v>
      </c>
      <c r="J3387" s="20" t="str">
        <f t="shared" si="105"/>
        <v>22-W03</v>
      </c>
      <c r="K3387" s="8" t="s">
        <v>674</v>
      </c>
      <c r="L3387" s="4"/>
      <c r="M3387" s="8" t="s">
        <v>72</v>
      </c>
      <c r="N3387" s="11" t="s">
        <v>428</v>
      </c>
      <c r="O3387" s="266" t="s">
        <v>374</v>
      </c>
      <c r="P3387" s="11" t="s">
        <v>378</v>
      </c>
      <c r="Q3387" s="11" t="s">
        <v>421</v>
      </c>
      <c r="R3387" s="8">
        <v>4500</v>
      </c>
      <c r="S3387" s="8">
        <v>4792.5</v>
      </c>
      <c r="T3387" s="206">
        <f>ABS(Table1[[#This Row],[Prod]]-Table1[[#This Row],[Planned]])</f>
        <v>292.5</v>
      </c>
      <c r="U3387" s="209">
        <f>IF(ABS(Table1[[#This Row],[Prod]]-Table1[[#This Row],[Planned]])&gt;Table1[[#This Row],[Planned]],0,IF(Table1[[#This Row],[Planned]]=0,0,1-ABS(Table1[[#This Row],[Prod]]-Table1[[#This Row],[Planned]])/Table1[[#This Row],[Planned]]))</f>
        <v>0.93500000000000005</v>
      </c>
      <c r="V3387" s="8"/>
      <c r="W3387" s="11"/>
      <c r="X3387" s="27">
        <v>4500</v>
      </c>
      <c r="Y3387" s="206">
        <f>Table1[[#This Row],[Prod]]</f>
        <v>4792.5</v>
      </c>
      <c r="Z3387" s="206">
        <f>ABS(Table1[[#This Row],[Prod2]]-Table1[[#This Row],[Plan Revised]])</f>
        <v>292.5</v>
      </c>
      <c r="AA3387" s="209">
        <f>IF(ABS(Table1[[#This Row],[Prod2]]-Table1[[#This Row],[Plan Revised]])&gt;Table1[[#This Row],[Plan Revised]],0,IF(Table1[[#This Row],[Plan Revised]]=0,0,1-ABS(Table1[[#This Row],[Prod2]]-Table1[[#This Row],[Plan Revised]])/Table1[[#This Row],[Plan Revised]]))</f>
        <v>0.93500000000000005</v>
      </c>
      <c r="AB3387" s="11"/>
      <c r="AC3387" s="30"/>
      <c r="AD3387"/>
      <c r="AF3387"/>
    </row>
    <row r="3388" spans="1:32">
      <c r="A3388" s="15" t="str">
        <f>IF(Table1[Week]=WeekSel,"Yes","No")</f>
        <v>No</v>
      </c>
      <c r="B3388" s="15" t="str">
        <f>IF((Table1[StartDate]&gt;=Date.GraphMin)*(Table1[StartDate]&lt;=Date.GraphMax)=1,"Yes","No")</f>
        <v>No</v>
      </c>
      <c r="C3388" s="15" t="str">
        <f>IF(OR(Table1[[#This Row],[Site]]="FOOD MILLING",Table1[[#This Row],[Site]]="GODACO"), "No", "Yes")</f>
        <v>Yes</v>
      </c>
      <c r="D3388" s="40">
        <f>MAX(DATE(Table1[Year],1,1),DATE(Table1[Year],1,1)-WEEKDAY(DATE(Table1[Year],1,1),2)+(Table1[WeekNum]-1)*7+1)</f>
        <v>44571</v>
      </c>
      <c r="E3388" s="40">
        <f>MIN(DATE(Table1[Year]+1,1,0),DATE(Table1[Year],1,1)-WEEKDAY(DATE(Table1[Year],1,1),2)+Table1[WeekNum]*7)</f>
        <v>44577</v>
      </c>
      <c r="F3388" s="15">
        <v>2022</v>
      </c>
      <c r="G3388" s="15">
        <f t="shared" si="104"/>
        <v>1</v>
      </c>
      <c r="H3388" s="17">
        <v>3</v>
      </c>
      <c r="I3388" s="207" t="str">
        <f>"W" &amp;Table1[[#This Row],[WeekNum]]</f>
        <v>W3</v>
      </c>
      <c r="J3388" s="20" t="str">
        <f t="shared" si="105"/>
        <v>22-W03</v>
      </c>
      <c r="K3388" s="8" t="s">
        <v>675</v>
      </c>
      <c r="L3388" s="4"/>
      <c r="M3388" s="8" t="s">
        <v>72</v>
      </c>
      <c r="N3388" s="11" t="s">
        <v>428</v>
      </c>
      <c r="O3388" s="266" t="s">
        <v>374</v>
      </c>
      <c r="P3388" s="11" t="s">
        <v>378</v>
      </c>
      <c r="Q3388" s="11" t="s">
        <v>421</v>
      </c>
      <c r="R3388" s="8">
        <v>3000</v>
      </c>
      <c r="S3388" s="8">
        <v>4775.5</v>
      </c>
      <c r="T3388" s="206">
        <f>ABS(Table1[[#This Row],[Prod]]-Table1[[#This Row],[Planned]])</f>
        <v>1775.5</v>
      </c>
      <c r="U3388" s="209">
        <f>IF(ABS(Table1[[#This Row],[Prod]]-Table1[[#This Row],[Planned]])&gt;Table1[[#This Row],[Planned]],0,IF(Table1[[#This Row],[Planned]]=0,0,1-ABS(Table1[[#This Row],[Prod]]-Table1[[#This Row],[Planned]])/Table1[[#This Row],[Planned]]))</f>
        <v>0.40816666666666668</v>
      </c>
      <c r="V3388" s="8"/>
      <c r="W3388" s="11"/>
      <c r="X3388" s="27">
        <v>3000</v>
      </c>
      <c r="Y3388" s="206">
        <f>Table1[[#This Row],[Prod]]</f>
        <v>4775.5</v>
      </c>
      <c r="Z3388" s="206">
        <f>ABS(Table1[[#This Row],[Prod2]]-Table1[[#This Row],[Plan Revised]])</f>
        <v>1775.5</v>
      </c>
      <c r="AA3388" s="209">
        <f>IF(ABS(Table1[[#This Row],[Prod2]]-Table1[[#This Row],[Plan Revised]])&gt;Table1[[#This Row],[Plan Revised]],0,IF(Table1[[#This Row],[Plan Revised]]=0,0,1-ABS(Table1[[#This Row],[Prod2]]-Table1[[#This Row],[Plan Revised]])/Table1[[#This Row],[Plan Revised]]))</f>
        <v>0.40816666666666668</v>
      </c>
      <c r="AB3388" s="11"/>
      <c r="AC3388" s="30"/>
      <c r="AD3388"/>
      <c r="AF3388"/>
    </row>
    <row r="3389" spans="1:32">
      <c r="A3389" s="15" t="str">
        <f>IF(Table1[Week]=WeekSel,"Yes","No")</f>
        <v>No</v>
      </c>
      <c r="B3389" s="15" t="str">
        <f>IF((Table1[StartDate]&gt;=Date.GraphMin)*(Table1[StartDate]&lt;=Date.GraphMax)=1,"Yes","No")</f>
        <v>No</v>
      </c>
      <c r="C3389" s="15" t="str">
        <f>IF(OR(Table1[[#This Row],[Site]]="FOOD MILLING",Table1[[#This Row],[Site]]="GODACO"), "No", "Yes")</f>
        <v>Yes</v>
      </c>
      <c r="D3389" s="40">
        <f>MAX(DATE(Table1[Year],1,1),DATE(Table1[Year],1,1)-WEEKDAY(DATE(Table1[Year],1,1),2)+(Table1[WeekNum]-1)*7+1)</f>
        <v>44571</v>
      </c>
      <c r="E3389" s="40">
        <f>MIN(DATE(Table1[Year]+1,1,0),DATE(Table1[Year],1,1)-WEEKDAY(DATE(Table1[Year],1,1),2)+Table1[WeekNum]*7)</f>
        <v>44577</v>
      </c>
      <c r="F3389" s="15">
        <v>2022</v>
      </c>
      <c r="G3389" s="15">
        <f t="shared" si="104"/>
        <v>1</v>
      </c>
      <c r="H3389" s="17">
        <v>3</v>
      </c>
      <c r="I3389" s="207" t="str">
        <f>"W" &amp;Table1[[#This Row],[WeekNum]]</f>
        <v>W3</v>
      </c>
      <c r="J3389" s="20" t="str">
        <f t="shared" si="105"/>
        <v>22-W03</v>
      </c>
      <c r="K3389" s="8" t="s">
        <v>676</v>
      </c>
      <c r="L3389" s="4"/>
      <c r="M3389" s="8" t="s">
        <v>72</v>
      </c>
      <c r="N3389" s="11" t="s">
        <v>428</v>
      </c>
      <c r="O3389" s="266" t="s">
        <v>374</v>
      </c>
      <c r="P3389" s="11" t="s">
        <v>378</v>
      </c>
      <c r="Q3389" s="11" t="s">
        <v>421</v>
      </c>
      <c r="R3389" s="8">
        <v>10800</v>
      </c>
      <c r="S3389" s="8">
        <v>10249.5</v>
      </c>
      <c r="T3389" s="206">
        <f>ABS(Table1[[#This Row],[Prod]]-Table1[[#This Row],[Planned]])</f>
        <v>550.5</v>
      </c>
      <c r="U3389" s="209">
        <f>IF(ABS(Table1[[#This Row],[Prod]]-Table1[[#This Row],[Planned]])&gt;Table1[[#This Row],[Planned]],0,IF(Table1[[#This Row],[Planned]]=0,0,1-ABS(Table1[[#This Row],[Prod]]-Table1[[#This Row],[Planned]])/Table1[[#This Row],[Planned]]))</f>
        <v>0.9490277777777778</v>
      </c>
      <c r="V3389" s="8"/>
      <c r="W3389" s="11"/>
      <c r="X3389" s="27">
        <v>9600</v>
      </c>
      <c r="Y3389" s="206">
        <f>Table1[[#This Row],[Prod]]</f>
        <v>10249.5</v>
      </c>
      <c r="Z3389" s="206">
        <f>ABS(Table1[[#This Row],[Prod2]]-Table1[[#This Row],[Plan Revised]])</f>
        <v>649.5</v>
      </c>
      <c r="AA3389" s="209">
        <f>IF(ABS(Table1[[#This Row],[Prod2]]-Table1[[#This Row],[Plan Revised]])&gt;Table1[[#This Row],[Plan Revised]],0,IF(Table1[[#This Row],[Plan Revised]]=0,0,1-ABS(Table1[[#This Row],[Prod2]]-Table1[[#This Row],[Plan Revised]])/Table1[[#This Row],[Plan Revised]]))</f>
        <v>0.93234375000000003</v>
      </c>
      <c r="AB3389" s="11"/>
      <c r="AC3389" s="30"/>
      <c r="AD3389"/>
      <c r="AF3389"/>
    </row>
    <row r="3390" spans="1:32">
      <c r="A3390" s="15" t="str">
        <f>IF(Table1[Week]=WeekSel,"Yes","No")</f>
        <v>No</v>
      </c>
      <c r="B3390" s="15" t="str">
        <f>IF((Table1[StartDate]&gt;=Date.GraphMin)*(Table1[StartDate]&lt;=Date.GraphMax)=1,"Yes","No")</f>
        <v>No</v>
      </c>
      <c r="C3390" s="15" t="str">
        <f>IF(OR(Table1[[#This Row],[Site]]="FOOD MILLING",Table1[[#This Row],[Site]]="GODACO"), "No", "Yes")</f>
        <v>Yes</v>
      </c>
      <c r="D3390" s="40">
        <f>MAX(DATE(Table1[Year],1,1),DATE(Table1[Year],1,1)-WEEKDAY(DATE(Table1[Year],1,1),2)+(Table1[WeekNum]-1)*7+1)</f>
        <v>44571</v>
      </c>
      <c r="E3390" s="40">
        <f>MIN(DATE(Table1[Year]+1,1,0),DATE(Table1[Year],1,1)-WEEKDAY(DATE(Table1[Year],1,1),2)+Table1[WeekNum]*7)</f>
        <v>44577</v>
      </c>
      <c r="F3390" s="15">
        <v>2022</v>
      </c>
      <c r="G3390" s="15">
        <f t="shared" si="104"/>
        <v>1</v>
      </c>
      <c r="H3390" s="17">
        <v>3</v>
      </c>
      <c r="I3390" s="207" t="str">
        <f>"W" &amp;Table1[[#This Row],[WeekNum]]</f>
        <v>W3</v>
      </c>
      <c r="J3390" s="20" t="str">
        <f t="shared" si="105"/>
        <v>22-W03</v>
      </c>
      <c r="K3390" s="8" t="s">
        <v>677</v>
      </c>
      <c r="L3390" s="4"/>
      <c r="M3390" s="8" t="s">
        <v>72</v>
      </c>
      <c r="N3390" s="11" t="s">
        <v>428</v>
      </c>
      <c r="O3390" s="266" t="s">
        <v>372</v>
      </c>
      <c r="P3390" s="11" t="s">
        <v>378</v>
      </c>
      <c r="Q3390" s="11" t="s">
        <v>421</v>
      </c>
      <c r="R3390" s="8">
        <v>0</v>
      </c>
      <c r="S3390" s="8">
        <v>0</v>
      </c>
      <c r="T3390" s="206">
        <f>ABS(Table1[[#This Row],[Prod]]-Table1[[#This Row],[Planned]])</f>
        <v>0</v>
      </c>
      <c r="U3390" s="209">
        <f>IF(ABS(Table1[[#This Row],[Prod]]-Table1[[#This Row],[Planned]])&gt;Table1[[#This Row],[Planned]],0,IF(Table1[[#This Row],[Planned]]=0,0,1-ABS(Table1[[#This Row],[Prod]]-Table1[[#This Row],[Planned]])/Table1[[#This Row],[Planned]]))</f>
        <v>0</v>
      </c>
      <c r="V3390" s="8"/>
      <c r="W3390" s="11"/>
      <c r="X3390" s="27">
        <v>0</v>
      </c>
      <c r="Y3390" s="206">
        <f>Table1[[#This Row],[Prod]]</f>
        <v>0</v>
      </c>
      <c r="Z3390" s="206">
        <f>ABS(Table1[[#This Row],[Prod2]]-Table1[[#This Row],[Plan Revised]])</f>
        <v>0</v>
      </c>
      <c r="AA3390" s="209">
        <f>IF(ABS(Table1[[#This Row],[Prod2]]-Table1[[#This Row],[Plan Revised]])&gt;Table1[[#This Row],[Plan Revised]],0,IF(Table1[[#This Row],[Plan Revised]]=0,0,1-ABS(Table1[[#This Row],[Prod2]]-Table1[[#This Row],[Plan Revised]])/Table1[[#This Row],[Plan Revised]]))</f>
        <v>0</v>
      </c>
      <c r="AB3390" s="11"/>
      <c r="AC3390" s="30"/>
      <c r="AD3390"/>
      <c r="AF3390"/>
    </row>
    <row r="3391" spans="1:32">
      <c r="A3391" s="15" t="str">
        <f>IF(Table1[Week]=WeekSel,"Yes","No")</f>
        <v>No</v>
      </c>
      <c r="B3391" s="15" t="str">
        <f>IF((Table1[StartDate]&gt;=Date.GraphMin)*(Table1[StartDate]&lt;=Date.GraphMax)=1,"Yes","No")</f>
        <v>No</v>
      </c>
      <c r="C3391" s="15" t="str">
        <f>IF(OR(Table1[[#This Row],[Site]]="FOOD MILLING",Table1[[#This Row],[Site]]="GODACO"), "No", "Yes")</f>
        <v>Yes</v>
      </c>
      <c r="D3391" s="40">
        <f>MAX(DATE(Table1[Year],1,1),DATE(Table1[Year],1,1)-WEEKDAY(DATE(Table1[Year],1,1),2)+(Table1[WeekNum]-1)*7+1)</f>
        <v>44571</v>
      </c>
      <c r="E3391" s="40">
        <f>MIN(DATE(Table1[Year]+1,1,0),DATE(Table1[Year],1,1)-WEEKDAY(DATE(Table1[Year],1,1),2)+Table1[WeekNum]*7)</f>
        <v>44577</v>
      </c>
      <c r="F3391" s="15">
        <v>2022</v>
      </c>
      <c r="G3391" s="15">
        <f t="shared" si="104"/>
        <v>1</v>
      </c>
      <c r="H3391" s="17">
        <v>3</v>
      </c>
      <c r="I3391" s="207" t="str">
        <f>"W" &amp;Table1[[#This Row],[WeekNum]]</f>
        <v>W3</v>
      </c>
      <c r="J3391" s="20" t="str">
        <f t="shared" si="105"/>
        <v>22-W03</v>
      </c>
      <c r="K3391" s="8" t="s">
        <v>678</v>
      </c>
      <c r="L3391" s="4"/>
      <c r="M3391" s="8" t="s">
        <v>72</v>
      </c>
      <c r="N3391" s="11" t="s">
        <v>428</v>
      </c>
      <c r="O3391" s="266" t="s">
        <v>372</v>
      </c>
      <c r="P3391" s="11" t="s">
        <v>378</v>
      </c>
      <c r="Q3391" s="11" t="s">
        <v>421</v>
      </c>
      <c r="R3391" s="8">
        <v>1500</v>
      </c>
      <c r="S3391" s="8">
        <v>1399.2</v>
      </c>
      <c r="T3391" s="206">
        <f>ABS(Table1[[#This Row],[Prod]]-Table1[[#This Row],[Planned]])</f>
        <v>100.79999999999995</v>
      </c>
      <c r="U3391" s="209">
        <f>IF(ABS(Table1[[#This Row],[Prod]]-Table1[[#This Row],[Planned]])&gt;Table1[[#This Row],[Planned]],0,IF(Table1[[#This Row],[Planned]]=0,0,1-ABS(Table1[[#This Row],[Prod]]-Table1[[#This Row],[Planned]])/Table1[[#This Row],[Planned]]))</f>
        <v>0.93280000000000007</v>
      </c>
      <c r="V3391" s="8"/>
      <c r="W3391" s="11"/>
      <c r="X3391" s="27">
        <v>1500</v>
      </c>
      <c r="Y3391" s="206">
        <f>Table1[[#This Row],[Prod]]</f>
        <v>1399.2</v>
      </c>
      <c r="Z3391" s="206">
        <f>ABS(Table1[[#This Row],[Prod2]]-Table1[[#This Row],[Plan Revised]])</f>
        <v>100.79999999999995</v>
      </c>
      <c r="AA3391" s="209">
        <f>IF(ABS(Table1[[#This Row],[Prod2]]-Table1[[#This Row],[Plan Revised]])&gt;Table1[[#This Row],[Plan Revised]],0,IF(Table1[[#This Row],[Plan Revised]]=0,0,1-ABS(Table1[[#This Row],[Prod2]]-Table1[[#This Row],[Plan Revised]])/Table1[[#This Row],[Plan Revised]]))</f>
        <v>0.93280000000000007</v>
      </c>
      <c r="AB3391" s="11"/>
      <c r="AC3391" s="30"/>
      <c r="AD3391"/>
      <c r="AF3391"/>
    </row>
    <row r="3392" spans="1:32">
      <c r="A3392" s="15" t="str">
        <f>IF(Table1[Week]=WeekSel,"Yes","No")</f>
        <v>No</v>
      </c>
      <c r="B3392" s="15" t="str">
        <f>IF((Table1[StartDate]&gt;=Date.GraphMin)*(Table1[StartDate]&lt;=Date.GraphMax)=1,"Yes","No")</f>
        <v>No</v>
      </c>
      <c r="C3392" s="15" t="str">
        <f>IF(OR(Table1[[#This Row],[Site]]="FOOD MILLING",Table1[[#This Row],[Site]]="GODACO"), "No", "Yes")</f>
        <v>Yes</v>
      </c>
      <c r="D3392" s="40">
        <f>MAX(DATE(Table1[Year],1,1),DATE(Table1[Year],1,1)-WEEKDAY(DATE(Table1[Year],1,1),2)+(Table1[WeekNum]-1)*7+1)</f>
        <v>44571</v>
      </c>
      <c r="E3392" s="40">
        <f>MIN(DATE(Table1[Year]+1,1,0),DATE(Table1[Year],1,1)-WEEKDAY(DATE(Table1[Year],1,1),2)+Table1[WeekNum]*7)</f>
        <v>44577</v>
      </c>
      <c r="F3392" s="15">
        <v>2022</v>
      </c>
      <c r="G3392" s="15">
        <f t="shared" si="104"/>
        <v>1</v>
      </c>
      <c r="H3392" s="17">
        <v>3</v>
      </c>
      <c r="I3392" s="207" t="str">
        <f>"W" &amp;Table1[[#This Row],[WeekNum]]</f>
        <v>W3</v>
      </c>
      <c r="J3392" s="20" t="str">
        <f t="shared" si="105"/>
        <v>22-W03</v>
      </c>
      <c r="K3392" s="8" t="s">
        <v>680</v>
      </c>
      <c r="L3392" s="4"/>
      <c r="M3392" s="8" t="s">
        <v>72</v>
      </c>
      <c r="N3392" s="11" t="s">
        <v>428</v>
      </c>
      <c r="O3392" s="266" t="s">
        <v>374</v>
      </c>
      <c r="P3392" s="11" t="s">
        <v>376</v>
      </c>
      <c r="Q3392" s="11" t="s">
        <v>421</v>
      </c>
      <c r="R3392" s="8">
        <v>6600</v>
      </c>
      <c r="S3392" s="8">
        <v>6873.12</v>
      </c>
      <c r="T3392" s="206">
        <f>ABS(Table1[[#This Row],[Prod]]-Table1[[#This Row],[Planned]])</f>
        <v>273.11999999999989</v>
      </c>
      <c r="U3392" s="209">
        <f>IF(ABS(Table1[[#This Row],[Prod]]-Table1[[#This Row],[Planned]])&gt;Table1[[#This Row],[Planned]],0,IF(Table1[[#This Row],[Planned]]=0,0,1-ABS(Table1[[#This Row],[Prod]]-Table1[[#This Row],[Planned]])/Table1[[#This Row],[Planned]]))</f>
        <v>0.95861818181818181</v>
      </c>
      <c r="V3392" s="8"/>
      <c r="W3392" s="11"/>
      <c r="X3392" s="27">
        <v>6600</v>
      </c>
      <c r="Y3392" s="206">
        <f>Table1[[#This Row],[Prod]]</f>
        <v>6873.12</v>
      </c>
      <c r="Z3392" s="206">
        <f>ABS(Table1[[#This Row],[Prod2]]-Table1[[#This Row],[Plan Revised]])</f>
        <v>273.11999999999989</v>
      </c>
      <c r="AA3392" s="209">
        <f>IF(ABS(Table1[[#This Row],[Prod2]]-Table1[[#This Row],[Plan Revised]])&gt;Table1[[#This Row],[Plan Revised]],0,IF(Table1[[#This Row],[Plan Revised]]=0,0,1-ABS(Table1[[#This Row],[Prod2]]-Table1[[#This Row],[Plan Revised]])/Table1[[#This Row],[Plan Revised]]))</f>
        <v>0.95861818181818181</v>
      </c>
      <c r="AB3392" s="11"/>
      <c r="AC3392" s="30"/>
      <c r="AD3392"/>
      <c r="AF3392"/>
    </row>
    <row r="3393" spans="1:32">
      <c r="A3393" s="15" t="str">
        <f>IF(Table1[Week]=WeekSel,"Yes","No")</f>
        <v>No</v>
      </c>
      <c r="B3393" s="15" t="str">
        <f>IF((Table1[StartDate]&gt;=Date.GraphMin)*(Table1[StartDate]&lt;=Date.GraphMax)=1,"Yes","No")</f>
        <v>No</v>
      </c>
      <c r="C3393" s="15" t="str">
        <f>IF(OR(Table1[[#This Row],[Site]]="FOOD MILLING",Table1[[#This Row],[Site]]="GODACO"), "No", "Yes")</f>
        <v>Yes</v>
      </c>
      <c r="D3393" s="40">
        <f>MAX(DATE(Table1[Year],1,1),DATE(Table1[Year],1,1)-WEEKDAY(DATE(Table1[Year],1,1),2)+(Table1[WeekNum]-1)*7+1)</f>
        <v>44571</v>
      </c>
      <c r="E3393" s="40">
        <f>MIN(DATE(Table1[Year]+1,1,0),DATE(Table1[Year],1,1)-WEEKDAY(DATE(Table1[Year],1,1),2)+Table1[WeekNum]*7)</f>
        <v>44577</v>
      </c>
      <c r="F3393" s="15">
        <v>2022</v>
      </c>
      <c r="G3393" s="15">
        <f t="shared" si="104"/>
        <v>1</v>
      </c>
      <c r="H3393" s="17">
        <v>3</v>
      </c>
      <c r="I3393" s="207" t="str">
        <f>"W" &amp;Table1[[#This Row],[WeekNum]]</f>
        <v>W3</v>
      </c>
      <c r="J3393" s="20" t="str">
        <f t="shared" si="105"/>
        <v>22-W03</v>
      </c>
      <c r="K3393" s="8" t="s">
        <v>721</v>
      </c>
      <c r="L3393" s="4"/>
      <c r="M3393" s="8" t="s">
        <v>72</v>
      </c>
      <c r="N3393" s="11" t="s">
        <v>428</v>
      </c>
      <c r="O3393" s="266" t="s">
        <v>374</v>
      </c>
      <c r="P3393" s="11" t="s">
        <v>410</v>
      </c>
      <c r="Q3393" s="11" t="s">
        <v>421</v>
      </c>
      <c r="R3393" s="8">
        <v>4400</v>
      </c>
      <c r="S3393" s="8">
        <v>4154.76</v>
      </c>
      <c r="T3393" s="206">
        <f>ABS(Table1[[#This Row],[Prod]]-Table1[[#This Row],[Planned]])</f>
        <v>245.23999999999978</v>
      </c>
      <c r="U3393" s="209">
        <f>IF(ABS(Table1[[#This Row],[Prod]]-Table1[[#This Row],[Planned]])&gt;Table1[[#This Row],[Planned]],0,IF(Table1[[#This Row],[Planned]]=0,0,1-ABS(Table1[[#This Row],[Prod]]-Table1[[#This Row],[Planned]])/Table1[[#This Row],[Planned]]))</f>
        <v>0.94426363636363642</v>
      </c>
      <c r="V3393" s="8"/>
      <c r="W3393" s="11"/>
      <c r="X3393" s="27">
        <v>4400</v>
      </c>
      <c r="Y3393" s="206">
        <f>Table1[[#This Row],[Prod]]</f>
        <v>4154.76</v>
      </c>
      <c r="Z3393" s="206">
        <f>ABS(Table1[[#This Row],[Prod2]]-Table1[[#This Row],[Plan Revised]])</f>
        <v>245.23999999999978</v>
      </c>
      <c r="AA3393" s="209">
        <f>IF(ABS(Table1[[#This Row],[Prod2]]-Table1[[#This Row],[Plan Revised]])&gt;Table1[[#This Row],[Plan Revised]],0,IF(Table1[[#This Row],[Plan Revised]]=0,0,1-ABS(Table1[[#This Row],[Prod2]]-Table1[[#This Row],[Plan Revised]])/Table1[[#This Row],[Plan Revised]]))</f>
        <v>0.94426363636363642</v>
      </c>
      <c r="AB3393" s="11"/>
      <c r="AC3393" s="30"/>
      <c r="AD3393"/>
      <c r="AF3393"/>
    </row>
    <row r="3394" spans="1:32">
      <c r="A3394" s="15" t="str">
        <f>IF(Table1[Week]=WeekSel,"Yes","No")</f>
        <v>No</v>
      </c>
      <c r="B3394" s="15" t="str">
        <f>IF((Table1[StartDate]&gt;=Date.GraphMin)*(Table1[StartDate]&lt;=Date.GraphMax)=1,"Yes","No")</f>
        <v>No</v>
      </c>
      <c r="C3394" s="15" t="str">
        <f>IF(OR(Table1[[#This Row],[Site]]="FOOD MILLING",Table1[[#This Row],[Site]]="GODACO"), "No", "Yes")</f>
        <v>Yes</v>
      </c>
      <c r="D3394" s="40">
        <f>MAX(DATE(Table1[Year],1,1),DATE(Table1[Year],1,1)-WEEKDAY(DATE(Table1[Year],1,1),2)+(Table1[WeekNum]-1)*7+1)</f>
        <v>44571</v>
      </c>
      <c r="E3394" s="40">
        <f>MIN(DATE(Table1[Year]+1,1,0),DATE(Table1[Year],1,1)-WEEKDAY(DATE(Table1[Year],1,1),2)+Table1[WeekNum]*7)</f>
        <v>44577</v>
      </c>
      <c r="F3394" s="15">
        <v>2022</v>
      </c>
      <c r="G3394" s="15">
        <f t="shared" ref="G3394:G3457" si="106">MONTH(DATE(F3394,1,H3394*7-2)-WEEKDAY(DATE(H3394,1,2)))</f>
        <v>1</v>
      </c>
      <c r="H3394" s="17">
        <v>3</v>
      </c>
      <c r="I3394" s="207" t="str">
        <f>"W" &amp;Table1[[#This Row],[WeekNum]]</f>
        <v>W3</v>
      </c>
      <c r="J3394" s="20" t="str">
        <f t="shared" ref="J3394:J3457" si="107">RIGHT(F3394,2)&amp;"-"&amp;TEXT(H3394,"W00")</f>
        <v>22-W03</v>
      </c>
      <c r="K3394" s="8" t="s">
        <v>681</v>
      </c>
      <c r="L3394" s="4"/>
      <c r="M3394" s="8" t="s">
        <v>72</v>
      </c>
      <c r="N3394" s="11" t="s">
        <v>428</v>
      </c>
      <c r="O3394" s="266" t="s">
        <v>372</v>
      </c>
      <c r="P3394" s="11" t="s">
        <v>381</v>
      </c>
      <c r="Q3394" s="11" t="s">
        <v>421</v>
      </c>
      <c r="R3394" s="8">
        <v>1860</v>
      </c>
      <c r="S3394" s="8">
        <v>1137.8000000000002</v>
      </c>
      <c r="T3394" s="206">
        <f>ABS(Table1[[#This Row],[Prod]]-Table1[[#This Row],[Planned]])</f>
        <v>722.19999999999982</v>
      </c>
      <c r="U3394" s="209">
        <f>IF(ABS(Table1[[#This Row],[Prod]]-Table1[[#This Row],[Planned]])&gt;Table1[[#This Row],[Planned]],0,IF(Table1[[#This Row],[Planned]]=0,0,1-ABS(Table1[[#This Row],[Prod]]-Table1[[#This Row],[Planned]])/Table1[[#This Row],[Planned]]))</f>
        <v>0.61172043010752697</v>
      </c>
      <c r="V3394" s="8"/>
      <c r="W3394" s="11"/>
      <c r="X3394" s="27">
        <v>1860</v>
      </c>
      <c r="Y3394" s="206">
        <f>Table1[[#This Row],[Prod]]</f>
        <v>1137.8000000000002</v>
      </c>
      <c r="Z3394" s="206">
        <f>ABS(Table1[[#This Row],[Prod2]]-Table1[[#This Row],[Plan Revised]])</f>
        <v>722.19999999999982</v>
      </c>
      <c r="AA3394" s="209">
        <f>IF(ABS(Table1[[#This Row],[Prod2]]-Table1[[#This Row],[Plan Revised]])&gt;Table1[[#This Row],[Plan Revised]],0,IF(Table1[[#This Row],[Plan Revised]]=0,0,1-ABS(Table1[[#This Row],[Prod2]]-Table1[[#This Row],[Plan Revised]])/Table1[[#This Row],[Plan Revised]]))</f>
        <v>0.61172043010752697</v>
      </c>
      <c r="AB3394" s="11"/>
      <c r="AC3394" s="30"/>
      <c r="AD3394"/>
      <c r="AF3394"/>
    </row>
    <row r="3395" spans="1:32">
      <c r="A3395" s="15" t="str">
        <f>IF(Table1[Week]=WeekSel,"Yes","No")</f>
        <v>No</v>
      </c>
      <c r="B3395" s="15" t="str">
        <f>IF((Table1[StartDate]&gt;=Date.GraphMin)*(Table1[StartDate]&lt;=Date.GraphMax)=1,"Yes","No")</f>
        <v>No</v>
      </c>
      <c r="C3395" s="15" t="str">
        <f>IF(OR(Table1[[#This Row],[Site]]="FOOD MILLING",Table1[[#This Row],[Site]]="GODACO"), "No", "Yes")</f>
        <v>Yes</v>
      </c>
      <c r="D3395" s="40">
        <f>MAX(DATE(Table1[Year],1,1),DATE(Table1[Year],1,1)-WEEKDAY(DATE(Table1[Year],1,1),2)+(Table1[WeekNum]-1)*7+1)</f>
        <v>44571</v>
      </c>
      <c r="E3395" s="40">
        <f>MIN(DATE(Table1[Year]+1,1,0),DATE(Table1[Year],1,1)-WEEKDAY(DATE(Table1[Year],1,1),2)+Table1[WeekNum]*7)</f>
        <v>44577</v>
      </c>
      <c r="F3395" s="15">
        <v>2022</v>
      </c>
      <c r="G3395" s="15">
        <f t="shared" si="106"/>
        <v>1</v>
      </c>
      <c r="H3395" s="17">
        <v>3</v>
      </c>
      <c r="I3395" s="207" t="str">
        <f>"W" &amp;Table1[[#This Row],[WeekNum]]</f>
        <v>W3</v>
      </c>
      <c r="J3395" s="20" t="str">
        <f t="shared" si="107"/>
        <v>22-W03</v>
      </c>
      <c r="K3395" s="8" t="s">
        <v>682</v>
      </c>
      <c r="L3395" s="4"/>
      <c r="M3395" s="8" t="s">
        <v>72</v>
      </c>
      <c r="N3395" s="11" t="s">
        <v>428</v>
      </c>
      <c r="O3395" s="266" t="s">
        <v>372</v>
      </c>
      <c r="P3395" s="11" t="s">
        <v>381</v>
      </c>
      <c r="Q3395" s="11" t="s">
        <v>421</v>
      </c>
      <c r="R3395" s="8">
        <v>6600</v>
      </c>
      <c r="S3395" s="8">
        <v>6151</v>
      </c>
      <c r="T3395" s="206">
        <f>ABS(Table1[[#This Row],[Prod]]-Table1[[#This Row],[Planned]])</f>
        <v>449</v>
      </c>
      <c r="U3395" s="209">
        <f>IF(ABS(Table1[[#This Row],[Prod]]-Table1[[#This Row],[Planned]])&gt;Table1[[#This Row],[Planned]],0,IF(Table1[[#This Row],[Planned]]=0,0,1-ABS(Table1[[#This Row],[Prod]]-Table1[[#This Row],[Planned]])/Table1[[#This Row],[Planned]]))</f>
        <v>0.931969696969697</v>
      </c>
      <c r="V3395" s="8"/>
      <c r="W3395" s="11"/>
      <c r="X3395" s="27">
        <v>6600</v>
      </c>
      <c r="Y3395" s="206">
        <f>Table1[[#This Row],[Prod]]</f>
        <v>6151</v>
      </c>
      <c r="Z3395" s="206">
        <f>ABS(Table1[[#This Row],[Prod2]]-Table1[[#This Row],[Plan Revised]])</f>
        <v>449</v>
      </c>
      <c r="AA3395" s="209">
        <f>IF(ABS(Table1[[#This Row],[Prod2]]-Table1[[#This Row],[Plan Revised]])&gt;Table1[[#This Row],[Plan Revised]],0,IF(Table1[[#This Row],[Plan Revised]]=0,0,1-ABS(Table1[[#This Row],[Prod2]]-Table1[[#This Row],[Plan Revised]])/Table1[[#This Row],[Plan Revised]]))</f>
        <v>0.931969696969697</v>
      </c>
      <c r="AB3395" s="11"/>
      <c r="AC3395" s="30"/>
      <c r="AD3395"/>
      <c r="AF3395"/>
    </row>
    <row r="3396" spans="1:32">
      <c r="A3396" s="15" t="str">
        <f>IF(Table1[Week]=WeekSel,"Yes","No")</f>
        <v>No</v>
      </c>
      <c r="B3396" s="15" t="str">
        <f>IF((Table1[StartDate]&gt;=Date.GraphMin)*(Table1[StartDate]&lt;=Date.GraphMax)=1,"Yes","No")</f>
        <v>No</v>
      </c>
      <c r="C3396" s="15" t="str">
        <f>IF(OR(Table1[[#This Row],[Site]]="FOOD MILLING",Table1[[#This Row],[Site]]="GODACO"), "No", "Yes")</f>
        <v>Yes</v>
      </c>
      <c r="D3396" s="40">
        <f>MAX(DATE(Table1[Year],1,1),DATE(Table1[Year],1,1)-WEEKDAY(DATE(Table1[Year],1,1),2)+(Table1[WeekNum]-1)*7+1)</f>
        <v>44571</v>
      </c>
      <c r="E3396" s="40">
        <f>MIN(DATE(Table1[Year]+1,1,0),DATE(Table1[Year],1,1)-WEEKDAY(DATE(Table1[Year],1,1),2)+Table1[WeekNum]*7)</f>
        <v>44577</v>
      </c>
      <c r="F3396" s="15">
        <v>2022</v>
      </c>
      <c r="G3396" s="15">
        <f t="shared" si="106"/>
        <v>1</v>
      </c>
      <c r="H3396" s="17">
        <v>3</v>
      </c>
      <c r="I3396" s="207" t="str">
        <f>"W" &amp;Table1[[#This Row],[WeekNum]]</f>
        <v>W3</v>
      </c>
      <c r="J3396" s="20" t="str">
        <f t="shared" si="107"/>
        <v>22-W03</v>
      </c>
      <c r="K3396" s="8" t="s">
        <v>683</v>
      </c>
      <c r="L3396" s="4"/>
      <c r="M3396" s="8" t="s">
        <v>72</v>
      </c>
      <c r="N3396" s="11" t="s">
        <v>428</v>
      </c>
      <c r="O3396" s="266" t="s">
        <v>372</v>
      </c>
      <c r="P3396" s="11" t="s">
        <v>381</v>
      </c>
      <c r="Q3396" s="11" t="s">
        <v>421</v>
      </c>
      <c r="R3396" s="8">
        <v>0</v>
      </c>
      <c r="S3396" s="8">
        <v>0</v>
      </c>
      <c r="T3396" s="206">
        <f>ABS(Table1[[#This Row],[Prod]]-Table1[[#This Row],[Planned]])</f>
        <v>0</v>
      </c>
      <c r="U3396" s="209">
        <f>IF(ABS(Table1[[#This Row],[Prod]]-Table1[[#This Row],[Planned]])&gt;Table1[[#This Row],[Planned]],0,IF(Table1[[#This Row],[Planned]]=0,0,1-ABS(Table1[[#This Row],[Prod]]-Table1[[#This Row],[Planned]])/Table1[[#This Row],[Planned]]))</f>
        <v>0</v>
      </c>
      <c r="V3396" s="8"/>
      <c r="W3396" s="11"/>
      <c r="X3396" s="27">
        <v>0</v>
      </c>
      <c r="Y3396" s="206">
        <f>Table1[[#This Row],[Prod]]</f>
        <v>0</v>
      </c>
      <c r="Z3396" s="206">
        <f>ABS(Table1[[#This Row],[Prod2]]-Table1[[#This Row],[Plan Revised]])</f>
        <v>0</v>
      </c>
      <c r="AA3396" s="209">
        <f>IF(ABS(Table1[[#This Row],[Prod2]]-Table1[[#This Row],[Plan Revised]])&gt;Table1[[#This Row],[Plan Revised]],0,IF(Table1[[#This Row],[Plan Revised]]=0,0,1-ABS(Table1[[#This Row],[Prod2]]-Table1[[#This Row],[Plan Revised]])/Table1[[#This Row],[Plan Revised]]))</f>
        <v>0</v>
      </c>
      <c r="AB3396" s="11"/>
      <c r="AC3396" s="30"/>
      <c r="AD3396"/>
      <c r="AF3396"/>
    </row>
    <row r="3397" spans="1:32">
      <c r="A3397" s="15" t="str">
        <f>IF(Table1[Week]=WeekSel,"Yes","No")</f>
        <v>No</v>
      </c>
      <c r="B3397" s="15" t="str">
        <f>IF((Table1[StartDate]&gt;=Date.GraphMin)*(Table1[StartDate]&lt;=Date.GraphMax)=1,"Yes","No")</f>
        <v>No</v>
      </c>
      <c r="C3397" s="15" t="str">
        <f>IF(OR(Table1[[#This Row],[Site]]="FOOD MILLING",Table1[[#This Row],[Site]]="GODACO"), "No", "Yes")</f>
        <v>Yes</v>
      </c>
      <c r="D3397" s="40">
        <f>MAX(DATE(Table1[Year],1,1),DATE(Table1[Year],1,1)-WEEKDAY(DATE(Table1[Year],1,1),2)+(Table1[WeekNum]-1)*7+1)</f>
        <v>44571</v>
      </c>
      <c r="E3397" s="40">
        <f>MIN(DATE(Table1[Year]+1,1,0),DATE(Table1[Year],1,1)-WEEKDAY(DATE(Table1[Year],1,1),2)+Table1[WeekNum]*7)</f>
        <v>44577</v>
      </c>
      <c r="F3397" s="15">
        <v>2022</v>
      </c>
      <c r="G3397" s="15">
        <f t="shared" si="106"/>
        <v>1</v>
      </c>
      <c r="H3397" s="17">
        <v>3</v>
      </c>
      <c r="I3397" s="207" t="str">
        <f>"W" &amp;Table1[[#This Row],[WeekNum]]</f>
        <v>W3</v>
      </c>
      <c r="J3397" s="20" t="str">
        <f t="shared" si="107"/>
        <v>22-W03</v>
      </c>
      <c r="K3397" s="8" t="s">
        <v>445</v>
      </c>
      <c r="L3397" s="4"/>
      <c r="M3397" s="8" t="s">
        <v>77</v>
      </c>
      <c r="N3397" s="11" t="s">
        <v>428</v>
      </c>
      <c r="O3397" s="266" t="s">
        <v>374</v>
      </c>
      <c r="P3397" s="11" t="s">
        <v>382</v>
      </c>
      <c r="Q3397" s="11" t="s">
        <v>421</v>
      </c>
      <c r="R3397" s="8">
        <v>0</v>
      </c>
      <c r="S3397" s="8">
        <v>0</v>
      </c>
      <c r="T3397" s="206">
        <f>ABS(Table1[[#This Row],[Prod]]-Table1[[#This Row],[Planned]])</f>
        <v>0</v>
      </c>
      <c r="U3397" s="209">
        <f>IF(ABS(Table1[[#This Row],[Prod]]-Table1[[#This Row],[Planned]])&gt;Table1[[#This Row],[Planned]],0,IF(Table1[[#This Row],[Planned]]=0,0,1-ABS(Table1[[#This Row],[Prod]]-Table1[[#This Row],[Planned]])/Table1[[#This Row],[Planned]]))</f>
        <v>0</v>
      </c>
      <c r="V3397" s="8"/>
      <c r="W3397" s="11"/>
      <c r="X3397" s="27">
        <v>0</v>
      </c>
      <c r="Y3397" s="206">
        <f>Table1[[#This Row],[Prod]]</f>
        <v>0</v>
      </c>
      <c r="Z3397" s="206">
        <f>ABS(Table1[[#This Row],[Prod2]]-Table1[[#This Row],[Plan Revised]])</f>
        <v>0</v>
      </c>
      <c r="AA3397" s="209">
        <f>IF(ABS(Table1[[#This Row],[Prod2]]-Table1[[#This Row],[Plan Revised]])&gt;Table1[[#This Row],[Plan Revised]],0,IF(Table1[[#This Row],[Plan Revised]]=0,0,1-ABS(Table1[[#This Row],[Prod2]]-Table1[[#This Row],[Plan Revised]])/Table1[[#This Row],[Plan Revised]]))</f>
        <v>0</v>
      </c>
      <c r="AB3397" s="11"/>
      <c r="AC3397" s="30"/>
      <c r="AD3397"/>
      <c r="AF3397"/>
    </row>
    <row r="3398" spans="1:32">
      <c r="A3398" s="15" t="str">
        <f>IF(Table1[Week]=WeekSel,"Yes","No")</f>
        <v>No</v>
      </c>
      <c r="B3398" s="15" t="str">
        <f>IF((Table1[StartDate]&gt;=Date.GraphMin)*(Table1[StartDate]&lt;=Date.GraphMax)=1,"Yes","No")</f>
        <v>No</v>
      </c>
      <c r="C3398" s="15" t="str">
        <f>IF(OR(Table1[[#This Row],[Site]]="FOOD MILLING",Table1[[#This Row],[Site]]="GODACO"), "No", "Yes")</f>
        <v>Yes</v>
      </c>
      <c r="D3398" s="40">
        <f>MAX(DATE(Table1[Year],1,1),DATE(Table1[Year],1,1)-WEEKDAY(DATE(Table1[Year],1,1),2)+(Table1[WeekNum]-1)*7+1)</f>
        <v>44571</v>
      </c>
      <c r="E3398" s="40">
        <f>MIN(DATE(Table1[Year]+1,1,0),DATE(Table1[Year],1,1)-WEEKDAY(DATE(Table1[Year],1,1),2)+Table1[WeekNum]*7)</f>
        <v>44577</v>
      </c>
      <c r="F3398" s="15">
        <v>2022</v>
      </c>
      <c r="G3398" s="15">
        <f t="shared" si="106"/>
        <v>1</v>
      </c>
      <c r="H3398" s="17">
        <v>3</v>
      </c>
      <c r="I3398" s="207" t="str">
        <f>"W" &amp;Table1[[#This Row],[WeekNum]]</f>
        <v>W3</v>
      </c>
      <c r="J3398" s="20" t="str">
        <f t="shared" si="107"/>
        <v>22-W03</v>
      </c>
      <c r="K3398" s="8" t="s">
        <v>586</v>
      </c>
      <c r="L3398" s="4"/>
      <c r="M3398" s="8" t="s">
        <v>77</v>
      </c>
      <c r="N3398" s="11" t="s">
        <v>428</v>
      </c>
      <c r="O3398" s="266" t="s">
        <v>372</v>
      </c>
      <c r="P3398" s="11" t="s">
        <v>410</v>
      </c>
      <c r="Q3398" s="11" t="s">
        <v>421</v>
      </c>
      <c r="R3398" s="8">
        <v>0</v>
      </c>
      <c r="S3398" s="8">
        <v>0</v>
      </c>
      <c r="T3398" s="206">
        <f>ABS(Table1[[#This Row],[Prod]]-Table1[[#This Row],[Planned]])</f>
        <v>0</v>
      </c>
      <c r="U3398" s="209">
        <f>IF(ABS(Table1[[#This Row],[Prod]]-Table1[[#This Row],[Planned]])&gt;Table1[[#This Row],[Planned]],0,IF(Table1[[#This Row],[Planned]]=0,0,1-ABS(Table1[[#This Row],[Prod]]-Table1[[#This Row],[Planned]])/Table1[[#This Row],[Planned]]))</f>
        <v>0</v>
      </c>
      <c r="V3398" s="8"/>
      <c r="W3398" s="11"/>
      <c r="X3398" s="27">
        <v>0</v>
      </c>
      <c r="Y3398" s="206">
        <f>Table1[[#This Row],[Prod]]</f>
        <v>0</v>
      </c>
      <c r="Z3398" s="206">
        <f>ABS(Table1[[#This Row],[Prod2]]-Table1[[#This Row],[Plan Revised]])</f>
        <v>0</v>
      </c>
      <c r="AA3398" s="209">
        <f>IF(ABS(Table1[[#This Row],[Prod2]]-Table1[[#This Row],[Plan Revised]])&gt;Table1[[#This Row],[Plan Revised]],0,IF(Table1[[#This Row],[Plan Revised]]=0,0,1-ABS(Table1[[#This Row],[Prod2]]-Table1[[#This Row],[Plan Revised]])/Table1[[#This Row],[Plan Revised]]))</f>
        <v>0</v>
      </c>
      <c r="AB3398" s="11"/>
      <c r="AC3398" s="30"/>
      <c r="AD3398"/>
      <c r="AF3398"/>
    </row>
    <row r="3399" spans="1:32">
      <c r="A3399" s="15" t="str">
        <f>IF(Table1[Week]=WeekSel,"Yes","No")</f>
        <v>No</v>
      </c>
      <c r="B3399" s="15" t="str">
        <f>IF((Table1[StartDate]&gt;=Date.GraphMin)*(Table1[StartDate]&lt;=Date.GraphMax)=1,"Yes","No")</f>
        <v>No</v>
      </c>
      <c r="C3399" s="15" t="str">
        <f>IF(OR(Table1[[#This Row],[Site]]="FOOD MILLING",Table1[[#This Row],[Site]]="GODACO"), "No", "Yes")</f>
        <v>Yes</v>
      </c>
      <c r="D3399" s="40">
        <f>MAX(DATE(Table1[Year],1,1),DATE(Table1[Year],1,1)-WEEKDAY(DATE(Table1[Year],1,1),2)+(Table1[WeekNum]-1)*7+1)</f>
        <v>44571</v>
      </c>
      <c r="E3399" s="40">
        <f>MIN(DATE(Table1[Year]+1,1,0),DATE(Table1[Year],1,1)-WEEKDAY(DATE(Table1[Year],1,1),2)+Table1[WeekNum]*7)</f>
        <v>44577</v>
      </c>
      <c r="F3399" s="15">
        <v>2022</v>
      </c>
      <c r="G3399" s="15">
        <f t="shared" si="106"/>
        <v>1</v>
      </c>
      <c r="H3399" s="17">
        <v>3</v>
      </c>
      <c r="I3399" s="207" t="str">
        <f>"W" &amp;Table1[[#This Row],[WeekNum]]</f>
        <v>W3</v>
      </c>
      <c r="J3399" s="20" t="str">
        <f t="shared" si="107"/>
        <v>22-W03</v>
      </c>
      <c r="K3399" s="8" t="s">
        <v>587</v>
      </c>
      <c r="L3399" s="4"/>
      <c r="M3399" s="8" t="s">
        <v>77</v>
      </c>
      <c r="N3399" s="11" t="s">
        <v>428</v>
      </c>
      <c r="O3399" s="266" t="s">
        <v>372</v>
      </c>
      <c r="P3399" s="11" t="s">
        <v>410</v>
      </c>
      <c r="Q3399" s="11" t="s">
        <v>421</v>
      </c>
      <c r="R3399" s="8">
        <v>0</v>
      </c>
      <c r="S3399" s="8">
        <v>0</v>
      </c>
      <c r="T3399" s="206">
        <f>ABS(Table1[[#This Row],[Prod]]-Table1[[#This Row],[Planned]])</f>
        <v>0</v>
      </c>
      <c r="U3399" s="209">
        <f>IF(ABS(Table1[[#This Row],[Prod]]-Table1[[#This Row],[Planned]])&gt;Table1[[#This Row],[Planned]],0,IF(Table1[[#This Row],[Planned]]=0,0,1-ABS(Table1[[#This Row],[Prod]]-Table1[[#This Row],[Planned]])/Table1[[#This Row],[Planned]]))</f>
        <v>0</v>
      </c>
      <c r="V3399" s="8"/>
      <c r="W3399" s="11"/>
      <c r="X3399" s="27">
        <v>0</v>
      </c>
      <c r="Y3399" s="206">
        <f>Table1[[#This Row],[Prod]]</f>
        <v>0</v>
      </c>
      <c r="Z3399" s="206">
        <f>ABS(Table1[[#This Row],[Prod2]]-Table1[[#This Row],[Plan Revised]])</f>
        <v>0</v>
      </c>
      <c r="AA3399" s="209">
        <f>IF(ABS(Table1[[#This Row],[Prod2]]-Table1[[#This Row],[Plan Revised]])&gt;Table1[[#This Row],[Plan Revised]],0,IF(Table1[[#This Row],[Plan Revised]]=0,0,1-ABS(Table1[[#This Row],[Prod2]]-Table1[[#This Row],[Plan Revised]])/Table1[[#This Row],[Plan Revised]]))</f>
        <v>0</v>
      </c>
      <c r="AB3399" s="11"/>
      <c r="AC3399" s="30"/>
      <c r="AD3399"/>
      <c r="AF3399"/>
    </row>
    <row r="3400" spans="1:32">
      <c r="A3400" s="15" t="str">
        <f>IF(Table1[Week]=WeekSel,"Yes","No")</f>
        <v>No</v>
      </c>
      <c r="B3400" s="15" t="str">
        <f>IF((Table1[StartDate]&gt;=Date.GraphMin)*(Table1[StartDate]&lt;=Date.GraphMax)=1,"Yes","No")</f>
        <v>No</v>
      </c>
      <c r="C3400" s="15" t="str">
        <f>IF(OR(Table1[[#This Row],[Site]]="FOOD MILLING",Table1[[#This Row],[Site]]="GODACO"), "No", "Yes")</f>
        <v>Yes</v>
      </c>
      <c r="D3400" s="40">
        <f>MAX(DATE(Table1[Year],1,1),DATE(Table1[Year],1,1)-WEEKDAY(DATE(Table1[Year],1,1),2)+(Table1[WeekNum]-1)*7+1)</f>
        <v>44571</v>
      </c>
      <c r="E3400" s="40">
        <f>MIN(DATE(Table1[Year]+1,1,0),DATE(Table1[Year],1,1)-WEEKDAY(DATE(Table1[Year],1,1),2)+Table1[WeekNum]*7)</f>
        <v>44577</v>
      </c>
      <c r="F3400" s="15">
        <v>2022</v>
      </c>
      <c r="G3400" s="15">
        <f t="shared" si="106"/>
        <v>1</v>
      </c>
      <c r="H3400" s="17">
        <v>3</v>
      </c>
      <c r="I3400" s="207" t="str">
        <f>"W" &amp;Table1[[#This Row],[WeekNum]]</f>
        <v>W3</v>
      </c>
      <c r="J3400" s="20" t="str">
        <f t="shared" si="107"/>
        <v>22-W03</v>
      </c>
      <c r="K3400" s="8" t="s">
        <v>467</v>
      </c>
      <c r="L3400" s="4"/>
      <c r="M3400" s="8" t="s">
        <v>77</v>
      </c>
      <c r="N3400" s="11" t="s">
        <v>428</v>
      </c>
      <c r="O3400" s="266" t="s">
        <v>372</v>
      </c>
      <c r="P3400" s="11" t="s">
        <v>410</v>
      </c>
      <c r="Q3400" s="11" t="s">
        <v>421</v>
      </c>
      <c r="R3400" s="8">
        <v>0</v>
      </c>
      <c r="S3400" s="8">
        <v>0</v>
      </c>
      <c r="T3400" s="206">
        <f>ABS(Table1[[#This Row],[Prod]]-Table1[[#This Row],[Planned]])</f>
        <v>0</v>
      </c>
      <c r="U3400" s="209">
        <f>IF(ABS(Table1[[#This Row],[Prod]]-Table1[[#This Row],[Planned]])&gt;Table1[[#This Row],[Planned]],0,IF(Table1[[#This Row],[Planned]]=0,0,1-ABS(Table1[[#This Row],[Prod]]-Table1[[#This Row],[Planned]])/Table1[[#This Row],[Planned]]))</f>
        <v>0</v>
      </c>
      <c r="V3400" s="8"/>
      <c r="W3400" s="11"/>
      <c r="X3400" s="27">
        <v>0</v>
      </c>
      <c r="Y3400" s="206">
        <f>Table1[[#This Row],[Prod]]</f>
        <v>0</v>
      </c>
      <c r="Z3400" s="206">
        <f>ABS(Table1[[#This Row],[Prod2]]-Table1[[#This Row],[Plan Revised]])</f>
        <v>0</v>
      </c>
      <c r="AA3400" s="209">
        <f>IF(ABS(Table1[[#This Row],[Prod2]]-Table1[[#This Row],[Plan Revised]])&gt;Table1[[#This Row],[Plan Revised]],0,IF(Table1[[#This Row],[Plan Revised]]=0,0,1-ABS(Table1[[#This Row],[Prod2]]-Table1[[#This Row],[Plan Revised]])/Table1[[#This Row],[Plan Revised]]))</f>
        <v>0</v>
      </c>
      <c r="AB3400" s="11"/>
      <c r="AC3400" s="30"/>
      <c r="AD3400"/>
      <c r="AF3400"/>
    </row>
    <row r="3401" spans="1:32">
      <c r="A3401" s="15" t="str">
        <f>IF(Table1[Week]=WeekSel,"Yes","No")</f>
        <v>No</v>
      </c>
      <c r="B3401" s="15" t="str">
        <f>IF((Table1[StartDate]&gt;=Date.GraphMin)*(Table1[StartDate]&lt;=Date.GraphMax)=1,"Yes","No")</f>
        <v>No</v>
      </c>
      <c r="C3401" s="15" t="str">
        <f>IF(OR(Table1[[#This Row],[Site]]="FOOD MILLING",Table1[[#This Row],[Site]]="GODACO"), "No", "Yes")</f>
        <v>Yes</v>
      </c>
      <c r="D3401" s="40">
        <f>MAX(DATE(Table1[Year],1,1),DATE(Table1[Year],1,1)-WEEKDAY(DATE(Table1[Year],1,1),2)+(Table1[WeekNum]-1)*7+1)</f>
        <v>44571</v>
      </c>
      <c r="E3401" s="40">
        <f>MIN(DATE(Table1[Year]+1,1,0),DATE(Table1[Year],1,1)-WEEKDAY(DATE(Table1[Year],1,1),2)+Table1[WeekNum]*7)</f>
        <v>44577</v>
      </c>
      <c r="F3401" s="15">
        <v>2022</v>
      </c>
      <c r="G3401" s="15">
        <f t="shared" si="106"/>
        <v>1</v>
      </c>
      <c r="H3401" s="17">
        <v>3</v>
      </c>
      <c r="I3401" s="207" t="str">
        <f>"W" &amp;Table1[[#This Row],[WeekNum]]</f>
        <v>W3</v>
      </c>
      <c r="J3401" s="20" t="str">
        <f t="shared" si="107"/>
        <v>22-W03</v>
      </c>
      <c r="K3401" s="8" t="s">
        <v>5</v>
      </c>
      <c r="L3401" s="4"/>
      <c r="M3401" s="8" t="s">
        <v>77</v>
      </c>
      <c r="N3401" s="11" t="s">
        <v>428</v>
      </c>
      <c r="O3401" s="266" t="s">
        <v>372</v>
      </c>
      <c r="P3401" s="11" t="s">
        <v>410</v>
      </c>
      <c r="Q3401" s="11" t="s">
        <v>421</v>
      </c>
      <c r="R3401" s="8">
        <v>0</v>
      </c>
      <c r="S3401" s="8">
        <v>0</v>
      </c>
      <c r="T3401" s="206">
        <f>ABS(Table1[[#This Row],[Prod]]-Table1[[#This Row],[Planned]])</f>
        <v>0</v>
      </c>
      <c r="U3401" s="209">
        <f>IF(ABS(Table1[[#This Row],[Prod]]-Table1[[#This Row],[Planned]])&gt;Table1[[#This Row],[Planned]],0,IF(Table1[[#This Row],[Planned]]=0,0,1-ABS(Table1[[#This Row],[Prod]]-Table1[[#This Row],[Planned]])/Table1[[#This Row],[Planned]]))</f>
        <v>0</v>
      </c>
      <c r="V3401" s="8"/>
      <c r="W3401" s="11"/>
      <c r="X3401" s="27">
        <v>0</v>
      </c>
      <c r="Y3401" s="206">
        <f>Table1[[#This Row],[Prod]]</f>
        <v>0</v>
      </c>
      <c r="Z3401" s="206">
        <f>ABS(Table1[[#This Row],[Prod2]]-Table1[[#This Row],[Plan Revised]])</f>
        <v>0</v>
      </c>
      <c r="AA3401" s="209">
        <f>IF(ABS(Table1[[#This Row],[Prod2]]-Table1[[#This Row],[Plan Revised]])&gt;Table1[[#This Row],[Plan Revised]],0,IF(Table1[[#This Row],[Plan Revised]]=0,0,1-ABS(Table1[[#This Row],[Prod2]]-Table1[[#This Row],[Plan Revised]])/Table1[[#This Row],[Plan Revised]]))</f>
        <v>0</v>
      </c>
      <c r="AB3401" s="11"/>
      <c r="AC3401" s="30"/>
      <c r="AD3401"/>
      <c r="AF3401"/>
    </row>
    <row r="3402" spans="1:32">
      <c r="A3402" s="15" t="str">
        <f>IF(Table1[Week]=WeekSel,"Yes","No")</f>
        <v>No</v>
      </c>
      <c r="B3402" s="15" t="str">
        <f>IF((Table1[StartDate]&gt;=Date.GraphMin)*(Table1[StartDate]&lt;=Date.GraphMax)=1,"Yes","No")</f>
        <v>No</v>
      </c>
      <c r="C3402" s="15" t="str">
        <f>IF(OR(Table1[[#This Row],[Site]]="FOOD MILLING",Table1[[#This Row],[Site]]="GODACO"), "No", "Yes")</f>
        <v>Yes</v>
      </c>
      <c r="D3402" s="40">
        <f>MAX(DATE(Table1[Year],1,1),DATE(Table1[Year],1,1)-WEEKDAY(DATE(Table1[Year],1,1),2)+(Table1[WeekNum]-1)*7+1)</f>
        <v>44571</v>
      </c>
      <c r="E3402" s="40">
        <f>MIN(DATE(Table1[Year]+1,1,0),DATE(Table1[Year],1,1)-WEEKDAY(DATE(Table1[Year],1,1),2)+Table1[WeekNum]*7)</f>
        <v>44577</v>
      </c>
      <c r="F3402" s="15">
        <v>2022</v>
      </c>
      <c r="G3402" s="15">
        <f t="shared" si="106"/>
        <v>1</v>
      </c>
      <c r="H3402" s="17">
        <v>3</v>
      </c>
      <c r="I3402" s="207" t="str">
        <f>"W" &amp;Table1[[#This Row],[WeekNum]]</f>
        <v>W3</v>
      </c>
      <c r="J3402" s="20" t="str">
        <f t="shared" si="107"/>
        <v>22-W03</v>
      </c>
      <c r="K3402" s="8" t="s">
        <v>6</v>
      </c>
      <c r="L3402" s="4"/>
      <c r="M3402" s="8" t="s">
        <v>77</v>
      </c>
      <c r="N3402" s="11" t="s">
        <v>428</v>
      </c>
      <c r="O3402" s="266" t="s">
        <v>374</v>
      </c>
      <c r="P3402" s="11" t="s">
        <v>410</v>
      </c>
      <c r="Q3402" s="11" t="s">
        <v>421</v>
      </c>
      <c r="R3402" s="8">
        <v>0</v>
      </c>
      <c r="S3402" s="8">
        <v>0</v>
      </c>
      <c r="T3402" s="206">
        <f>ABS(Table1[[#This Row],[Prod]]-Table1[[#This Row],[Planned]])</f>
        <v>0</v>
      </c>
      <c r="U3402" s="209">
        <f>IF(ABS(Table1[[#This Row],[Prod]]-Table1[[#This Row],[Planned]])&gt;Table1[[#This Row],[Planned]],0,IF(Table1[[#This Row],[Planned]]=0,0,1-ABS(Table1[[#This Row],[Prod]]-Table1[[#This Row],[Planned]])/Table1[[#This Row],[Planned]]))</f>
        <v>0</v>
      </c>
      <c r="V3402" s="8"/>
      <c r="W3402" s="11"/>
      <c r="X3402" s="27">
        <v>0</v>
      </c>
      <c r="Y3402" s="206">
        <f>Table1[[#This Row],[Prod]]</f>
        <v>0</v>
      </c>
      <c r="Z3402" s="206">
        <f>ABS(Table1[[#This Row],[Prod2]]-Table1[[#This Row],[Plan Revised]])</f>
        <v>0</v>
      </c>
      <c r="AA3402" s="209">
        <f>IF(ABS(Table1[[#This Row],[Prod2]]-Table1[[#This Row],[Plan Revised]])&gt;Table1[[#This Row],[Plan Revised]],0,IF(Table1[[#This Row],[Plan Revised]]=0,0,1-ABS(Table1[[#This Row],[Prod2]]-Table1[[#This Row],[Plan Revised]])/Table1[[#This Row],[Plan Revised]]))</f>
        <v>0</v>
      </c>
      <c r="AB3402" s="11"/>
      <c r="AC3402" s="30"/>
      <c r="AD3402"/>
      <c r="AF3402"/>
    </row>
    <row r="3403" spans="1:32">
      <c r="A3403" s="15" t="str">
        <f>IF(Table1[Week]=WeekSel,"Yes","No")</f>
        <v>No</v>
      </c>
      <c r="B3403" s="15" t="str">
        <f>IF((Table1[StartDate]&gt;=Date.GraphMin)*(Table1[StartDate]&lt;=Date.GraphMax)=1,"Yes","No")</f>
        <v>No</v>
      </c>
      <c r="C3403" s="15" t="str">
        <f>IF(OR(Table1[[#This Row],[Site]]="FOOD MILLING",Table1[[#This Row],[Site]]="GODACO"), "No", "Yes")</f>
        <v>Yes</v>
      </c>
      <c r="D3403" s="40">
        <f>MAX(DATE(Table1[Year],1,1),DATE(Table1[Year],1,1)-WEEKDAY(DATE(Table1[Year],1,1),2)+(Table1[WeekNum]-1)*7+1)</f>
        <v>44571</v>
      </c>
      <c r="E3403" s="40">
        <f>MIN(DATE(Table1[Year]+1,1,0),DATE(Table1[Year],1,1)-WEEKDAY(DATE(Table1[Year],1,1),2)+Table1[WeekNum]*7)</f>
        <v>44577</v>
      </c>
      <c r="F3403" s="15">
        <v>2022</v>
      </c>
      <c r="G3403" s="15">
        <f t="shared" si="106"/>
        <v>1</v>
      </c>
      <c r="H3403" s="17">
        <v>3</v>
      </c>
      <c r="I3403" s="207" t="str">
        <f>"W" &amp;Table1[[#This Row],[WeekNum]]</f>
        <v>W3</v>
      </c>
      <c r="J3403" s="20" t="str">
        <f t="shared" si="107"/>
        <v>22-W03</v>
      </c>
      <c r="K3403" s="8" t="s">
        <v>36</v>
      </c>
      <c r="L3403" s="4"/>
      <c r="M3403" s="8" t="s">
        <v>77</v>
      </c>
      <c r="N3403" s="11" t="s">
        <v>428</v>
      </c>
      <c r="O3403" s="266" t="s">
        <v>372</v>
      </c>
      <c r="P3403" s="11" t="s">
        <v>410</v>
      </c>
      <c r="Q3403" s="11" t="s">
        <v>421</v>
      </c>
      <c r="R3403" s="8">
        <v>0</v>
      </c>
      <c r="S3403" s="8">
        <v>0</v>
      </c>
      <c r="T3403" s="206">
        <f>ABS(Table1[[#This Row],[Prod]]-Table1[[#This Row],[Planned]])</f>
        <v>0</v>
      </c>
      <c r="U3403" s="209">
        <f>IF(ABS(Table1[[#This Row],[Prod]]-Table1[[#This Row],[Planned]])&gt;Table1[[#This Row],[Planned]],0,IF(Table1[[#This Row],[Planned]]=0,0,1-ABS(Table1[[#This Row],[Prod]]-Table1[[#This Row],[Planned]])/Table1[[#This Row],[Planned]]))</f>
        <v>0</v>
      </c>
      <c r="V3403" s="8"/>
      <c r="W3403" s="11"/>
      <c r="X3403" s="27">
        <v>0</v>
      </c>
      <c r="Y3403" s="206">
        <f>Table1[[#This Row],[Prod]]</f>
        <v>0</v>
      </c>
      <c r="Z3403" s="206">
        <f>ABS(Table1[[#This Row],[Prod2]]-Table1[[#This Row],[Plan Revised]])</f>
        <v>0</v>
      </c>
      <c r="AA3403" s="209">
        <f>IF(ABS(Table1[[#This Row],[Prod2]]-Table1[[#This Row],[Plan Revised]])&gt;Table1[[#This Row],[Plan Revised]],0,IF(Table1[[#This Row],[Plan Revised]]=0,0,1-ABS(Table1[[#This Row],[Prod2]]-Table1[[#This Row],[Plan Revised]])/Table1[[#This Row],[Plan Revised]]))</f>
        <v>0</v>
      </c>
      <c r="AB3403" s="11"/>
      <c r="AC3403" s="30"/>
      <c r="AD3403"/>
      <c r="AF3403"/>
    </row>
    <row r="3404" spans="1:32">
      <c r="A3404" s="15" t="str">
        <f>IF(Table1[Week]=WeekSel,"Yes","No")</f>
        <v>No</v>
      </c>
      <c r="B3404" s="15" t="str">
        <f>IF((Table1[StartDate]&gt;=Date.GraphMin)*(Table1[StartDate]&lt;=Date.GraphMax)=1,"Yes","No")</f>
        <v>No</v>
      </c>
      <c r="C3404" s="15" t="str">
        <f>IF(OR(Table1[[#This Row],[Site]]="FOOD MILLING",Table1[[#This Row],[Site]]="GODACO"), "No", "Yes")</f>
        <v>Yes</v>
      </c>
      <c r="D3404" s="40">
        <f>MAX(DATE(Table1[Year],1,1),DATE(Table1[Year],1,1)-WEEKDAY(DATE(Table1[Year],1,1),2)+(Table1[WeekNum]-1)*7+1)</f>
        <v>44571</v>
      </c>
      <c r="E3404" s="40">
        <f>MIN(DATE(Table1[Year]+1,1,0),DATE(Table1[Year],1,1)-WEEKDAY(DATE(Table1[Year],1,1),2)+Table1[WeekNum]*7)</f>
        <v>44577</v>
      </c>
      <c r="F3404" s="15">
        <v>2022</v>
      </c>
      <c r="G3404" s="15">
        <f t="shared" si="106"/>
        <v>1</v>
      </c>
      <c r="H3404" s="17">
        <v>3</v>
      </c>
      <c r="I3404" s="207" t="str">
        <f>"W" &amp;Table1[[#This Row],[WeekNum]]</f>
        <v>W3</v>
      </c>
      <c r="J3404" s="20" t="str">
        <f t="shared" si="107"/>
        <v>22-W03</v>
      </c>
      <c r="K3404" s="8" t="s">
        <v>32</v>
      </c>
      <c r="L3404" s="4"/>
      <c r="M3404" s="8" t="s">
        <v>77</v>
      </c>
      <c r="N3404" s="11" t="s">
        <v>428</v>
      </c>
      <c r="O3404" s="266" t="s">
        <v>374</v>
      </c>
      <c r="P3404" s="11" t="s">
        <v>410</v>
      </c>
      <c r="Q3404" s="11" t="s">
        <v>421</v>
      </c>
      <c r="R3404" s="8">
        <v>0</v>
      </c>
      <c r="S3404" s="8">
        <v>0</v>
      </c>
      <c r="T3404" s="206">
        <f>ABS(Table1[[#This Row],[Prod]]-Table1[[#This Row],[Planned]])</f>
        <v>0</v>
      </c>
      <c r="U3404" s="209">
        <f>IF(ABS(Table1[[#This Row],[Prod]]-Table1[[#This Row],[Planned]])&gt;Table1[[#This Row],[Planned]],0,IF(Table1[[#This Row],[Planned]]=0,0,1-ABS(Table1[[#This Row],[Prod]]-Table1[[#This Row],[Planned]])/Table1[[#This Row],[Planned]]))</f>
        <v>0</v>
      </c>
      <c r="V3404" s="8"/>
      <c r="W3404" s="11"/>
      <c r="X3404" s="27">
        <v>0</v>
      </c>
      <c r="Y3404" s="206">
        <f>Table1[[#This Row],[Prod]]</f>
        <v>0</v>
      </c>
      <c r="Z3404" s="206">
        <f>ABS(Table1[[#This Row],[Prod2]]-Table1[[#This Row],[Plan Revised]])</f>
        <v>0</v>
      </c>
      <c r="AA3404" s="209">
        <f>IF(ABS(Table1[[#This Row],[Prod2]]-Table1[[#This Row],[Plan Revised]])&gt;Table1[[#This Row],[Plan Revised]],0,IF(Table1[[#This Row],[Plan Revised]]=0,0,1-ABS(Table1[[#This Row],[Prod2]]-Table1[[#This Row],[Plan Revised]])/Table1[[#This Row],[Plan Revised]]))</f>
        <v>0</v>
      </c>
      <c r="AB3404" s="11"/>
      <c r="AC3404" s="30"/>
      <c r="AD3404"/>
      <c r="AF3404"/>
    </row>
    <row r="3405" spans="1:32">
      <c r="A3405" s="15" t="str">
        <f>IF(Table1[Week]=WeekSel,"Yes","No")</f>
        <v>No</v>
      </c>
      <c r="B3405" s="15" t="str">
        <f>IF((Table1[StartDate]&gt;=Date.GraphMin)*(Table1[StartDate]&lt;=Date.GraphMax)=1,"Yes","No")</f>
        <v>No</v>
      </c>
      <c r="C3405" s="15" t="str">
        <f>IF(OR(Table1[[#This Row],[Site]]="FOOD MILLING",Table1[[#This Row],[Site]]="GODACO"), "No", "Yes")</f>
        <v>Yes</v>
      </c>
      <c r="D3405" s="40">
        <f>MAX(DATE(Table1[Year],1,1),DATE(Table1[Year],1,1)-WEEKDAY(DATE(Table1[Year],1,1),2)+(Table1[WeekNum]-1)*7+1)</f>
        <v>44571</v>
      </c>
      <c r="E3405" s="40">
        <f>MIN(DATE(Table1[Year]+1,1,0),DATE(Table1[Year],1,1)-WEEKDAY(DATE(Table1[Year],1,1),2)+Table1[WeekNum]*7)</f>
        <v>44577</v>
      </c>
      <c r="F3405" s="15">
        <v>2022</v>
      </c>
      <c r="G3405" s="15">
        <f t="shared" si="106"/>
        <v>1</v>
      </c>
      <c r="H3405" s="17">
        <v>3</v>
      </c>
      <c r="I3405" s="207" t="str">
        <f>"W" &amp;Table1[[#This Row],[WeekNum]]</f>
        <v>W3</v>
      </c>
      <c r="J3405" s="20" t="str">
        <f t="shared" si="107"/>
        <v>22-W03</v>
      </c>
      <c r="K3405" s="8" t="s">
        <v>7</v>
      </c>
      <c r="L3405" s="4"/>
      <c r="M3405" s="8" t="s">
        <v>77</v>
      </c>
      <c r="N3405" s="11" t="s">
        <v>428</v>
      </c>
      <c r="O3405" s="266" t="s">
        <v>374</v>
      </c>
      <c r="P3405" s="11" t="s">
        <v>383</v>
      </c>
      <c r="Q3405" s="11" t="s">
        <v>421</v>
      </c>
      <c r="R3405" s="8">
        <v>0</v>
      </c>
      <c r="S3405" s="8">
        <v>0</v>
      </c>
      <c r="T3405" s="206">
        <f>ABS(Table1[[#This Row],[Prod]]-Table1[[#This Row],[Planned]])</f>
        <v>0</v>
      </c>
      <c r="U3405" s="209">
        <f>IF(ABS(Table1[[#This Row],[Prod]]-Table1[[#This Row],[Planned]])&gt;Table1[[#This Row],[Planned]],0,IF(Table1[[#This Row],[Planned]]=0,0,1-ABS(Table1[[#This Row],[Prod]]-Table1[[#This Row],[Planned]])/Table1[[#This Row],[Planned]]))</f>
        <v>0</v>
      </c>
      <c r="V3405" s="8"/>
      <c r="W3405" s="11"/>
      <c r="X3405" s="27">
        <v>0</v>
      </c>
      <c r="Y3405" s="206">
        <f>Table1[[#This Row],[Prod]]</f>
        <v>0</v>
      </c>
      <c r="Z3405" s="206">
        <f>ABS(Table1[[#This Row],[Prod2]]-Table1[[#This Row],[Plan Revised]])</f>
        <v>0</v>
      </c>
      <c r="AA3405" s="209">
        <f>IF(ABS(Table1[[#This Row],[Prod2]]-Table1[[#This Row],[Plan Revised]])&gt;Table1[[#This Row],[Plan Revised]],0,IF(Table1[[#This Row],[Plan Revised]]=0,0,1-ABS(Table1[[#This Row],[Prod2]]-Table1[[#This Row],[Plan Revised]])/Table1[[#This Row],[Plan Revised]]))</f>
        <v>0</v>
      </c>
      <c r="AB3405" s="11"/>
      <c r="AC3405" s="30"/>
      <c r="AD3405"/>
      <c r="AF3405"/>
    </row>
    <row r="3406" spans="1:32">
      <c r="A3406" s="15" t="str">
        <f>IF(Table1[Week]=WeekSel,"Yes","No")</f>
        <v>No</v>
      </c>
      <c r="B3406" s="15" t="str">
        <f>IF((Table1[StartDate]&gt;=Date.GraphMin)*(Table1[StartDate]&lt;=Date.GraphMax)=1,"Yes","No")</f>
        <v>No</v>
      </c>
      <c r="C3406" s="15" t="str">
        <f>IF(OR(Table1[[#This Row],[Site]]="FOOD MILLING",Table1[[#This Row],[Site]]="GODACO"), "No", "Yes")</f>
        <v>Yes</v>
      </c>
      <c r="D3406" s="40">
        <f>MAX(DATE(Table1[Year],1,1),DATE(Table1[Year],1,1)-WEEKDAY(DATE(Table1[Year],1,1),2)+(Table1[WeekNum]-1)*7+1)</f>
        <v>44571</v>
      </c>
      <c r="E3406" s="40">
        <f>MIN(DATE(Table1[Year]+1,1,0),DATE(Table1[Year],1,1)-WEEKDAY(DATE(Table1[Year],1,1),2)+Table1[WeekNum]*7)</f>
        <v>44577</v>
      </c>
      <c r="F3406" s="15">
        <v>2022</v>
      </c>
      <c r="G3406" s="15">
        <f t="shared" si="106"/>
        <v>1</v>
      </c>
      <c r="H3406" s="17">
        <v>3</v>
      </c>
      <c r="I3406" s="207" t="str">
        <f>"W" &amp;Table1[[#This Row],[WeekNum]]</f>
        <v>W3</v>
      </c>
      <c r="J3406" s="20" t="str">
        <f t="shared" si="107"/>
        <v>22-W03</v>
      </c>
      <c r="K3406" s="8" t="s">
        <v>8</v>
      </c>
      <c r="L3406" s="4"/>
      <c r="M3406" s="8" t="s">
        <v>77</v>
      </c>
      <c r="N3406" s="11" t="s">
        <v>428</v>
      </c>
      <c r="O3406" s="266" t="s">
        <v>374</v>
      </c>
      <c r="P3406" s="11" t="s">
        <v>410</v>
      </c>
      <c r="Q3406" s="11" t="s">
        <v>421</v>
      </c>
      <c r="R3406" s="8">
        <v>0</v>
      </c>
      <c r="S3406" s="8">
        <v>0</v>
      </c>
      <c r="T3406" s="206">
        <f>ABS(Table1[[#This Row],[Prod]]-Table1[[#This Row],[Planned]])</f>
        <v>0</v>
      </c>
      <c r="U3406" s="209">
        <f>IF(ABS(Table1[[#This Row],[Prod]]-Table1[[#This Row],[Planned]])&gt;Table1[[#This Row],[Planned]],0,IF(Table1[[#This Row],[Planned]]=0,0,1-ABS(Table1[[#This Row],[Prod]]-Table1[[#This Row],[Planned]])/Table1[[#This Row],[Planned]]))</f>
        <v>0</v>
      </c>
      <c r="V3406" s="8"/>
      <c r="W3406" s="11"/>
      <c r="X3406" s="27">
        <v>0</v>
      </c>
      <c r="Y3406" s="206">
        <f>Table1[[#This Row],[Prod]]</f>
        <v>0</v>
      </c>
      <c r="Z3406" s="206">
        <f>ABS(Table1[[#This Row],[Prod2]]-Table1[[#This Row],[Plan Revised]])</f>
        <v>0</v>
      </c>
      <c r="AA3406" s="209">
        <f>IF(ABS(Table1[[#This Row],[Prod2]]-Table1[[#This Row],[Plan Revised]])&gt;Table1[[#This Row],[Plan Revised]],0,IF(Table1[[#This Row],[Plan Revised]]=0,0,1-ABS(Table1[[#This Row],[Prod2]]-Table1[[#This Row],[Plan Revised]])/Table1[[#This Row],[Plan Revised]]))</f>
        <v>0</v>
      </c>
      <c r="AB3406" s="11"/>
      <c r="AC3406" s="30"/>
      <c r="AD3406"/>
      <c r="AF3406"/>
    </row>
    <row r="3407" spans="1:32">
      <c r="A3407" s="15" t="str">
        <f>IF(Table1[Week]=WeekSel,"Yes","No")</f>
        <v>No</v>
      </c>
      <c r="B3407" s="15" t="str">
        <f>IF((Table1[StartDate]&gt;=Date.GraphMin)*(Table1[StartDate]&lt;=Date.GraphMax)=1,"Yes","No")</f>
        <v>No</v>
      </c>
      <c r="C3407" s="15" t="str">
        <f>IF(OR(Table1[[#This Row],[Site]]="FOOD MILLING",Table1[[#This Row],[Site]]="GODACO"), "No", "Yes")</f>
        <v>Yes</v>
      </c>
      <c r="D3407" s="40">
        <f>MAX(DATE(Table1[Year],1,1),DATE(Table1[Year],1,1)-WEEKDAY(DATE(Table1[Year],1,1),2)+(Table1[WeekNum]-1)*7+1)</f>
        <v>44571</v>
      </c>
      <c r="E3407" s="40">
        <f>MIN(DATE(Table1[Year]+1,1,0),DATE(Table1[Year],1,1)-WEEKDAY(DATE(Table1[Year],1,1),2)+Table1[WeekNum]*7)</f>
        <v>44577</v>
      </c>
      <c r="F3407" s="15">
        <v>2022</v>
      </c>
      <c r="G3407" s="15">
        <f t="shared" si="106"/>
        <v>1</v>
      </c>
      <c r="H3407" s="17">
        <v>3</v>
      </c>
      <c r="I3407" s="207" t="str">
        <f>"W" &amp;Table1[[#This Row],[WeekNum]]</f>
        <v>W3</v>
      </c>
      <c r="J3407" s="20" t="str">
        <f t="shared" si="107"/>
        <v>22-W03</v>
      </c>
      <c r="K3407" s="8" t="s">
        <v>4</v>
      </c>
      <c r="L3407" s="4"/>
      <c r="M3407" s="8" t="s">
        <v>77</v>
      </c>
      <c r="N3407" s="11" t="s">
        <v>428</v>
      </c>
      <c r="O3407" s="266" t="s">
        <v>372</v>
      </c>
      <c r="P3407" s="11" t="s">
        <v>410</v>
      </c>
      <c r="Q3407" s="11" t="s">
        <v>421</v>
      </c>
      <c r="R3407" s="8">
        <v>0</v>
      </c>
      <c r="S3407" s="8">
        <v>0</v>
      </c>
      <c r="T3407" s="206">
        <f>ABS(Table1[[#This Row],[Prod]]-Table1[[#This Row],[Planned]])</f>
        <v>0</v>
      </c>
      <c r="U3407" s="209">
        <f>IF(ABS(Table1[[#This Row],[Prod]]-Table1[[#This Row],[Planned]])&gt;Table1[[#This Row],[Planned]],0,IF(Table1[[#This Row],[Planned]]=0,0,1-ABS(Table1[[#This Row],[Prod]]-Table1[[#This Row],[Planned]])/Table1[[#This Row],[Planned]]))</f>
        <v>0</v>
      </c>
      <c r="V3407" s="8"/>
      <c r="W3407" s="11"/>
      <c r="X3407" s="27">
        <v>0</v>
      </c>
      <c r="Y3407" s="206">
        <f>Table1[[#This Row],[Prod]]</f>
        <v>0</v>
      </c>
      <c r="Z3407" s="206">
        <f>ABS(Table1[[#This Row],[Prod2]]-Table1[[#This Row],[Plan Revised]])</f>
        <v>0</v>
      </c>
      <c r="AA3407" s="209">
        <f>IF(ABS(Table1[[#This Row],[Prod2]]-Table1[[#This Row],[Plan Revised]])&gt;Table1[[#This Row],[Plan Revised]],0,IF(Table1[[#This Row],[Plan Revised]]=0,0,1-ABS(Table1[[#This Row],[Prod2]]-Table1[[#This Row],[Plan Revised]])/Table1[[#This Row],[Plan Revised]]))</f>
        <v>0</v>
      </c>
      <c r="AB3407" s="11"/>
      <c r="AC3407" s="30"/>
      <c r="AD3407"/>
      <c r="AF3407"/>
    </row>
    <row r="3408" spans="1:32">
      <c r="A3408" s="15" t="str">
        <f>IF(Table1[Week]=WeekSel,"Yes","No")</f>
        <v>No</v>
      </c>
      <c r="B3408" s="15" t="str">
        <f>IF((Table1[StartDate]&gt;=Date.GraphMin)*(Table1[StartDate]&lt;=Date.GraphMax)=1,"Yes","No")</f>
        <v>No</v>
      </c>
      <c r="C3408" s="15" t="str">
        <f>IF(OR(Table1[[#This Row],[Site]]="FOOD MILLING",Table1[[#This Row],[Site]]="GODACO"), "No", "Yes")</f>
        <v>Yes</v>
      </c>
      <c r="D3408" s="40">
        <f>MAX(DATE(Table1[Year],1,1),DATE(Table1[Year],1,1)-WEEKDAY(DATE(Table1[Year],1,1),2)+(Table1[WeekNum]-1)*7+1)</f>
        <v>44571</v>
      </c>
      <c r="E3408" s="40">
        <f>MIN(DATE(Table1[Year]+1,1,0),DATE(Table1[Year],1,1)-WEEKDAY(DATE(Table1[Year],1,1),2)+Table1[WeekNum]*7)</f>
        <v>44577</v>
      </c>
      <c r="F3408" s="15">
        <v>2022</v>
      </c>
      <c r="G3408" s="15">
        <f t="shared" si="106"/>
        <v>1</v>
      </c>
      <c r="H3408" s="17">
        <v>3</v>
      </c>
      <c r="I3408" s="207" t="str">
        <f>"W" &amp;Table1[[#This Row],[WeekNum]]</f>
        <v>W3</v>
      </c>
      <c r="J3408" s="20" t="str">
        <f t="shared" si="107"/>
        <v>22-W03</v>
      </c>
      <c r="K3408" s="8" t="s">
        <v>23</v>
      </c>
      <c r="L3408" s="4"/>
      <c r="M3408" s="8" t="s">
        <v>77</v>
      </c>
      <c r="N3408" s="11" t="s">
        <v>428</v>
      </c>
      <c r="O3408" s="266" t="s">
        <v>374</v>
      </c>
      <c r="P3408" s="11" t="s">
        <v>410</v>
      </c>
      <c r="Q3408" s="11" t="s">
        <v>421</v>
      </c>
      <c r="R3408" s="8">
        <v>0</v>
      </c>
      <c r="S3408" s="8">
        <v>0</v>
      </c>
      <c r="T3408" s="206">
        <f>ABS(Table1[[#This Row],[Prod]]-Table1[[#This Row],[Planned]])</f>
        <v>0</v>
      </c>
      <c r="U3408" s="209">
        <f>IF(ABS(Table1[[#This Row],[Prod]]-Table1[[#This Row],[Planned]])&gt;Table1[[#This Row],[Planned]],0,IF(Table1[[#This Row],[Planned]]=0,0,1-ABS(Table1[[#This Row],[Prod]]-Table1[[#This Row],[Planned]])/Table1[[#This Row],[Planned]]))</f>
        <v>0</v>
      </c>
      <c r="V3408" s="8"/>
      <c r="W3408" s="11"/>
      <c r="X3408" s="27">
        <v>0</v>
      </c>
      <c r="Y3408" s="206">
        <f>Table1[[#This Row],[Prod]]</f>
        <v>0</v>
      </c>
      <c r="Z3408" s="206">
        <f>ABS(Table1[[#This Row],[Prod2]]-Table1[[#This Row],[Plan Revised]])</f>
        <v>0</v>
      </c>
      <c r="AA3408" s="209">
        <f>IF(ABS(Table1[[#This Row],[Prod2]]-Table1[[#This Row],[Plan Revised]])&gt;Table1[[#This Row],[Plan Revised]],0,IF(Table1[[#This Row],[Plan Revised]]=0,0,1-ABS(Table1[[#This Row],[Prod2]]-Table1[[#This Row],[Plan Revised]])/Table1[[#This Row],[Plan Revised]]))</f>
        <v>0</v>
      </c>
      <c r="AB3408" s="11"/>
      <c r="AC3408" s="30"/>
      <c r="AD3408"/>
      <c r="AF3408"/>
    </row>
    <row r="3409" spans="1:32">
      <c r="A3409" s="15" t="str">
        <f>IF(Table1[Week]=WeekSel,"Yes","No")</f>
        <v>No</v>
      </c>
      <c r="B3409" s="15" t="str">
        <f>IF((Table1[StartDate]&gt;=Date.GraphMin)*(Table1[StartDate]&lt;=Date.GraphMax)=1,"Yes","No")</f>
        <v>No</v>
      </c>
      <c r="C3409" s="15" t="str">
        <f>IF(OR(Table1[[#This Row],[Site]]="FOOD MILLING",Table1[[#This Row],[Site]]="GODACO"), "No", "Yes")</f>
        <v>Yes</v>
      </c>
      <c r="D3409" s="40">
        <f>MAX(DATE(Table1[Year],1,1),DATE(Table1[Year],1,1)-WEEKDAY(DATE(Table1[Year],1,1),2)+(Table1[WeekNum]-1)*7+1)</f>
        <v>44571</v>
      </c>
      <c r="E3409" s="40">
        <f>MIN(DATE(Table1[Year]+1,1,0),DATE(Table1[Year],1,1)-WEEKDAY(DATE(Table1[Year],1,1),2)+Table1[WeekNum]*7)</f>
        <v>44577</v>
      </c>
      <c r="F3409" s="15">
        <v>2022</v>
      </c>
      <c r="G3409" s="15">
        <f t="shared" si="106"/>
        <v>1</v>
      </c>
      <c r="H3409" s="17">
        <v>3</v>
      </c>
      <c r="I3409" s="207" t="str">
        <f>"W" &amp;Table1[[#This Row],[WeekNum]]</f>
        <v>W3</v>
      </c>
      <c r="J3409" s="20" t="str">
        <f t="shared" si="107"/>
        <v>22-W03</v>
      </c>
      <c r="K3409" s="8" t="s">
        <v>31</v>
      </c>
      <c r="L3409" s="4"/>
      <c r="M3409" s="8" t="s">
        <v>77</v>
      </c>
      <c r="N3409" s="11" t="s">
        <v>428</v>
      </c>
      <c r="O3409" s="266" t="s">
        <v>372</v>
      </c>
      <c r="P3409" s="11" t="s">
        <v>382</v>
      </c>
      <c r="Q3409" s="11" t="s">
        <v>421</v>
      </c>
      <c r="R3409" s="8">
        <v>165500</v>
      </c>
      <c r="S3409" s="8">
        <v>177561.60000000003</v>
      </c>
      <c r="T3409" s="206">
        <f>ABS(Table1[[#This Row],[Prod]]-Table1[[#This Row],[Planned]])</f>
        <v>12061.600000000035</v>
      </c>
      <c r="U3409" s="209">
        <f>IF(ABS(Table1[[#This Row],[Prod]]-Table1[[#This Row],[Planned]])&gt;Table1[[#This Row],[Planned]],0,IF(Table1[[#This Row],[Planned]]=0,0,1-ABS(Table1[[#This Row],[Prod]]-Table1[[#This Row],[Planned]])/Table1[[#This Row],[Planned]]))</f>
        <v>0.92712024169184271</v>
      </c>
      <c r="V3409" s="8"/>
      <c r="W3409" s="11"/>
      <c r="X3409" s="27">
        <v>184500</v>
      </c>
      <c r="Y3409" s="206">
        <f>Table1[[#This Row],[Prod]]</f>
        <v>177561.60000000003</v>
      </c>
      <c r="Z3409" s="206">
        <f>ABS(Table1[[#This Row],[Prod2]]-Table1[[#This Row],[Plan Revised]])</f>
        <v>6938.3999999999651</v>
      </c>
      <c r="AA3409" s="209">
        <f>IF(ABS(Table1[[#This Row],[Prod2]]-Table1[[#This Row],[Plan Revised]])&gt;Table1[[#This Row],[Plan Revised]],0,IF(Table1[[#This Row],[Plan Revised]]=0,0,1-ABS(Table1[[#This Row],[Prod2]]-Table1[[#This Row],[Plan Revised]])/Table1[[#This Row],[Plan Revised]]))</f>
        <v>0.9623934959349596</v>
      </c>
      <c r="AB3409" s="11"/>
      <c r="AC3409" s="30"/>
      <c r="AD3409"/>
      <c r="AF3409"/>
    </row>
    <row r="3410" spans="1:32">
      <c r="A3410" s="15" t="str">
        <f>IF(Table1[Week]=WeekSel,"Yes","No")</f>
        <v>No</v>
      </c>
      <c r="B3410" s="15" t="str">
        <f>IF((Table1[StartDate]&gt;=Date.GraphMin)*(Table1[StartDate]&lt;=Date.GraphMax)=1,"Yes","No")</f>
        <v>No</v>
      </c>
      <c r="C3410" s="15" t="str">
        <f>IF(OR(Table1[[#This Row],[Site]]="FOOD MILLING",Table1[[#This Row],[Site]]="GODACO"), "No", "Yes")</f>
        <v>Yes</v>
      </c>
      <c r="D3410" s="40">
        <f>MAX(DATE(Table1[Year],1,1),DATE(Table1[Year],1,1)-WEEKDAY(DATE(Table1[Year],1,1),2)+(Table1[WeekNum]-1)*7+1)</f>
        <v>44571</v>
      </c>
      <c r="E3410" s="40">
        <f>MIN(DATE(Table1[Year]+1,1,0),DATE(Table1[Year],1,1)-WEEKDAY(DATE(Table1[Year],1,1),2)+Table1[WeekNum]*7)</f>
        <v>44577</v>
      </c>
      <c r="F3410" s="15">
        <v>2022</v>
      </c>
      <c r="G3410" s="15">
        <f t="shared" si="106"/>
        <v>1</v>
      </c>
      <c r="H3410" s="17">
        <v>3</v>
      </c>
      <c r="I3410" s="207" t="str">
        <f>"W" &amp;Table1[[#This Row],[WeekNum]]</f>
        <v>W3</v>
      </c>
      <c r="J3410" s="20" t="str">
        <f t="shared" si="107"/>
        <v>22-W03</v>
      </c>
      <c r="K3410" s="8" t="s">
        <v>34</v>
      </c>
      <c r="L3410" s="4"/>
      <c r="M3410" s="8" t="s">
        <v>77</v>
      </c>
      <c r="N3410" s="11" t="s">
        <v>428</v>
      </c>
      <c r="O3410" s="266" t="s">
        <v>372</v>
      </c>
      <c r="P3410" s="11" t="s">
        <v>410</v>
      </c>
      <c r="Q3410" s="11" t="s">
        <v>421</v>
      </c>
      <c r="R3410" s="8">
        <v>0</v>
      </c>
      <c r="S3410" s="8">
        <v>0</v>
      </c>
      <c r="T3410" s="206">
        <f>ABS(Table1[[#This Row],[Prod]]-Table1[[#This Row],[Planned]])</f>
        <v>0</v>
      </c>
      <c r="U3410" s="209">
        <f>IF(ABS(Table1[[#This Row],[Prod]]-Table1[[#This Row],[Planned]])&gt;Table1[[#This Row],[Planned]],0,IF(Table1[[#This Row],[Planned]]=0,0,1-ABS(Table1[[#This Row],[Prod]]-Table1[[#This Row],[Planned]])/Table1[[#This Row],[Planned]]))</f>
        <v>0</v>
      </c>
      <c r="V3410" s="8"/>
      <c r="W3410" s="11"/>
      <c r="X3410" s="27">
        <v>0</v>
      </c>
      <c r="Y3410" s="206">
        <f>Table1[[#This Row],[Prod]]</f>
        <v>0</v>
      </c>
      <c r="Z3410" s="206">
        <f>ABS(Table1[[#This Row],[Prod2]]-Table1[[#This Row],[Plan Revised]])</f>
        <v>0</v>
      </c>
      <c r="AA3410" s="209">
        <f>IF(ABS(Table1[[#This Row],[Prod2]]-Table1[[#This Row],[Plan Revised]])&gt;Table1[[#This Row],[Plan Revised]],0,IF(Table1[[#This Row],[Plan Revised]]=0,0,1-ABS(Table1[[#This Row],[Prod2]]-Table1[[#This Row],[Plan Revised]])/Table1[[#This Row],[Plan Revised]]))</f>
        <v>0</v>
      </c>
      <c r="AB3410" s="11"/>
      <c r="AC3410" s="30"/>
      <c r="AD3410"/>
      <c r="AF3410"/>
    </row>
    <row r="3411" spans="1:32">
      <c r="A3411" s="15" t="str">
        <f>IF(Table1[Week]=WeekSel,"Yes","No")</f>
        <v>No</v>
      </c>
      <c r="B3411" s="15" t="str">
        <f>IF((Table1[StartDate]&gt;=Date.GraphMin)*(Table1[StartDate]&lt;=Date.GraphMax)=1,"Yes","No")</f>
        <v>No</v>
      </c>
      <c r="C3411" s="15" t="str">
        <f>IF(OR(Table1[[#This Row],[Site]]="FOOD MILLING",Table1[[#This Row],[Site]]="GODACO"), "No", "Yes")</f>
        <v>Yes</v>
      </c>
      <c r="D3411" s="40">
        <f>MAX(DATE(Table1[Year],1,1),DATE(Table1[Year],1,1)-WEEKDAY(DATE(Table1[Year],1,1),2)+(Table1[WeekNum]-1)*7+1)</f>
        <v>44571</v>
      </c>
      <c r="E3411" s="40">
        <f>MIN(DATE(Table1[Year]+1,1,0),DATE(Table1[Year],1,1)-WEEKDAY(DATE(Table1[Year],1,1),2)+Table1[WeekNum]*7)</f>
        <v>44577</v>
      </c>
      <c r="F3411" s="15">
        <v>2022</v>
      </c>
      <c r="G3411" s="15">
        <f t="shared" si="106"/>
        <v>1</v>
      </c>
      <c r="H3411" s="17">
        <v>3</v>
      </c>
      <c r="I3411" s="207" t="str">
        <f>"W" &amp;Table1[[#This Row],[WeekNum]]</f>
        <v>W3</v>
      </c>
      <c r="J3411" s="20" t="str">
        <f t="shared" si="107"/>
        <v>22-W03</v>
      </c>
      <c r="K3411" s="8" t="s">
        <v>33</v>
      </c>
      <c r="L3411" s="4"/>
      <c r="M3411" s="8" t="s">
        <v>77</v>
      </c>
      <c r="N3411" s="11" t="s">
        <v>428</v>
      </c>
      <c r="O3411" s="266" t="s">
        <v>372</v>
      </c>
      <c r="P3411" s="11" t="s">
        <v>410</v>
      </c>
      <c r="Q3411" s="11" t="s">
        <v>421</v>
      </c>
      <c r="R3411" s="8">
        <v>0</v>
      </c>
      <c r="S3411" s="8">
        <v>0</v>
      </c>
      <c r="T3411" s="206">
        <f>ABS(Table1[[#This Row],[Prod]]-Table1[[#This Row],[Planned]])</f>
        <v>0</v>
      </c>
      <c r="U3411" s="209">
        <f>IF(ABS(Table1[[#This Row],[Prod]]-Table1[[#This Row],[Planned]])&gt;Table1[[#This Row],[Planned]],0,IF(Table1[[#This Row],[Planned]]=0,0,1-ABS(Table1[[#This Row],[Prod]]-Table1[[#This Row],[Planned]])/Table1[[#This Row],[Planned]]))</f>
        <v>0</v>
      </c>
      <c r="V3411" s="8"/>
      <c r="W3411" s="11"/>
      <c r="X3411" s="27">
        <v>0</v>
      </c>
      <c r="Y3411" s="206">
        <f>Table1[[#This Row],[Prod]]</f>
        <v>0</v>
      </c>
      <c r="Z3411" s="206">
        <f>ABS(Table1[[#This Row],[Prod2]]-Table1[[#This Row],[Plan Revised]])</f>
        <v>0</v>
      </c>
      <c r="AA3411" s="209">
        <f>IF(ABS(Table1[[#This Row],[Prod2]]-Table1[[#This Row],[Plan Revised]])&gt;Table1[[#This Row],[Plan Revised]],0,IF(Table1[[#This Row],[Plan Revised]]=0,0,1-ABS(Table1[[#This Row],[Prod2]]-Table1[[#This Row],[Plan Revised]])/Table1[[#This Row],[Plan Revised]]))</f>
        <v>0</v>
      </c>
      <c r="AB3411" s="11"/>
      <c r="AC3411" s="30"/>
      <c r="AD3411"/>
      <c r="AF3411"/>
    </row>
    <row r="3412" spans="1:32">
      <c r="A3412" s="15" t="str">
        <f>IF(Table1[Week]=WeekSel,"Yes","No")</f>
        <v>No</v>
      </c>
      <c r="B3412" s="15" t="str">
        <f>IF((Table1[StartDate]&gt;=Date.GraphMin)*(Table1[StartDate]&lt;=Date.GraphMax)=1,"Yes","No")</f>
        <v>No</v>
      </c>
      <c r="C3412" s="15" t="str">
        <f>IF(OR(Table1[[#This Row],[Site]]="FOOD MILLING",Table1[[#This Row],[Site]]="GODACO"), "No", "Yes")</f>
        <v>Yes</v>
      </c>
      <c r="D3412" s="40">
        <f>MAX(DATE(Table1[Year],1,1),DATE(Table1[Year],1,1)-WEEKDAY(DATE(Table1[Year],1,1),2)+(Table1[WeekNum]-1)*7+1)</f>
        <v>44571</v>
      </c>
      <c r="E3412" s="40">
        <f>MIN(DATE(Table1[Year]+1,1,0),DATE(Table1[Year],1,1)-WEEKDAY(DATE(Table1[Year],1,1),2)+Table1[WeekNum]*7)</f>
        <v>44577</v>
      </c>
      <c r="F3412" s="15">
        <v>2022</v>
      </c>
      <c r="G3412" s="15">
        <f t="shared" si="106"/>
        <v>1</v>
      </c>
      <c r="H3412" s="17">
        <v>3</v>
      </c>
      <c r="I3412" s="207" t="str">
        <f>"W" &amp;Table1[[#This Row],[WeekNum]]</f>
        <v>W3</v>
      </c>
      <c r="J3412" s="20" t="str">
        <f t="shared" si="107"/>
        <v>22-W03</v>
      </c>
      <c r="K3412" s="8" t="s">
        <v>9</v>
      </c>
      <c r="L3412" s="4"/>
      <c r="M3412" s="8" t="s">
        <v>77</v>
      </c>
      <c r="N3412" s="11" t="s">
        <v>428</v>
      </c>
      <c r="O3412" s="266" t="s">
        <v>372</v>
      </c>
      <c r="P3412" s="11" t="s">
        <v>383</v>
      </c>
      <c r="Q3412" s="11" t="s">
        <v>421</v>
      </c>
      <c r="R3412" s="8">
        <v>0</v>
      </c>
      <c r="S3412" s="8">
        <v>0</v>
      </c>
      <c r="T3412" s="206">
        <f>ABS(Table1[[#This Row],[Prod]]-Table1[[#This Row],[Planned]])</f>
        <v>0</v>
      </c>
      <c r="U3412" s="209">
        <f>IF(ABS(Table1[[#This Row],[Prod]]-Table1[[#This Row],[Planned]])&gt;Table1[[#This Row],[Planned]],0,IF(Table1[[#This Row],[Planned]]=0,0,1-ABS(Table1[[#This Row],[Prod]]-Table1[[#This Row],[Planned]])/Table1[[#This Row],[Planned]]))</f>
        <v>0</v>
      </c>
      <c r="V3412" s="8"/>
      <c r="W3412" s="11"/>
      <c r="X3412" s="27">
        <v>0</v>
      </c>
      <c r="Y3412" s="206">
        <f>Table1[[#This Row],[Prod]]</f>
        <v>0</v>
      </c>
      <c r="Z3412" s="206">
        <f>ABS(Table1[[#This Row],[Prod2]]-Table1[[#This Row],[Plan Revised]])</f>
        <v>0</v>
      </c>
      <c r="AA3412" s="209">
        <f>IF(ABS(Table1[[#This Row],[Prod2]]-Table1[[#This Row],[Plan Revised]])&gt;Table1[[#This Row],[Plan Revised]],0,IF(Table1[[#This Row],[Plan Revised]]=0,0,1-ABS(Table1[[#This Row],[Prod2]]-Table1[[#This Row],[Plan Revised]])/Table1[[#This Row],[Plan Revised]]))</f>
        <v>0</v>
      </c>
      <c r="AB3412" s="11"/>
      <c r="AC3412" s="30"/>
      <c r="AD3412"/>
      <c r="AF3412"/>
    </row>
    <row r="3413" spans="1:32">
      <c r="A3413" s="15" t="str">
        <f>IF(Table1[Week]=WeekSel,"Yes","No")</f>
        <v>No</v>
      </c>
      <c r="B3413" s="15" t="str">
        <f>IF((Table1[StartDate]&gt;=Date.GraphMin)*(Table1[StartDate]&lt;=Date.GraphMax)=1,"Yes","No")</f>
        <v>No</v>
      </c>
      <c r="C3413" s="15" t="str">
        <f>IF(OR(Table1[[#This Row],[Site]]="FOOD MILLING",Table1[[#This Row],[Site]]="GODACO"), "No", "Yes")</f>
        <v>Yes</v>
      </c>
      <c r="D3413" s="40">
        <f>MAX(DATE(Table1[Year],1,1),DATE(Table1[Year],1,1)-WEEKDAY(DATE(Table1[Year],1,1),2)+(Table1[WeekNum]-1)*7+1)</f>
        <v>44571</v>
      </c>
      <c r="E3413" s="40">
        <f>MIN(DATE(Table1[Year]+1,1,0),DATE(Table1[Year],1,1)-WEEKDAY(DATE(Table1[Year],1,1),2)+Table1[WeekNum]*7)</f>
        <v>44577</v>
      </c>
      <c r="F3413" s="15">
        <v>2022</v>
      </c>
      <c r="G3413" s="15">
        <f t="shared" si="106"/>
        <v>1</v>
      </c>
      <c r="H3413" s="17">
        <v>3</v>
      </c>
      <c r="I3413" s="207" t="str">
        <f>"W" &amp;Table1[[#This Row],[WeekNum]]</f>
        <v>W3</v>
      </c>
      <c r="J3413" s="20" t="str">
        <f t="shared" si="107"/>
        <v>22-W03</v>
      </c>
      <c r="K3413" s="8" t="s">
        <v>35</v>
      </c>
      <c r="L3413" s="4"/>
      <c r="M3413" s="8" t="s">
        <v>77</v>
      </c>
      <c r="N3413" s="11" t="s">
        <v>428</v>
      </c>
      <c r="O3413" s="266" t="s">
        <v>372</v>
      </c>
      <c r="P3413" s="11" t="s">
        <v>410</v>
      </c>
      <c r="Q3413" s="11" t="s">
        <v>421</v>
      </c>
      <c r="R3413" s="8">
        <v>0</v>
      </c>
      <c r="S3413" s="8">
        <v>5099.3280000000004</v>
      </c>
      <c r="T3413" s="206">
        <f>ABS(Table1[[#This Row],[Prod]]-Table1[[#This Row],[Planned]])</f>
        <v>5099.3280000000004</v>
      </c>
      <c r="U3413" s="209">
        <f>IF(ABS(Table1[[#This Row],[Prod]]-Table1[[#This Row],[Planned]])&gt;Table1[[#This Row],[Planned]],0,IF(Table1[[#This Row],[Planned]]=0,0,1-ABS(Table1[[#This Row],[Prod]]-Table1[[#This Row],[Planned]])/Table1[[#This Row],[Planned]]))</f>
        <v>0</v>
      </c>
      <c r="V3413" s="8"/>
      <c r="W3413" s="11"/>
      <c r="X3413" s="27">
        <v>3448.0319999999992</v>
      </c>
      <c r="Y3413" s="206">
        <f>Table1[[#This Row],[Prod]]</f>
        <v>5099.3280000000004</v>
      </c>
      <c r="Z3413" s="206">
        <f>ABS(Table1[[#This Row],[Prod2]]-Table1[[#This Row],[Plan Revised]])</f>
        <v>1651.2960000000012</v>
      </c>
      <c r="AA3413" s="209">
        <f>IF(ABS(Table1[[#This Row],[Prod2]]-Table1[[#This Row],[Plan Revised]])&gt;Table1[[#This Row],[Plan Revised]],0,IF(Table1[[#This Row],[Plan Revised]]=0,0,1-ABS(Table1[[#This Row],[Prod2]]-Table1[[#This Row],[Plan Revised]])/Table1[[#This Row],[Plan Revised]]))</f>
        <v>0.52109029150541475</v>
      </c>
      <c r="AB3413" s="11"/>
      <c r="AC3413" s="30"/>
      <c r="AD3413"/>
      <c r="AF3413"/>
    </row>
    <row r="3414" spans="1:32">
      <c r="A3414" s="15" t="str">
        <f>IF(Table1[Week]=WeekSel,"Yes","No")</f>
        <v>No</v>
      </c>
      <c r="B3414" s="15" t="str">
        <f>IF((Table1[StartDate]&gt;=Date.GraphMin)*(Table1[StartDate]&lt;=Date.GraphMax)=1,"Yes","No")</f>
        <v>No</v>
      </c>
      <c r="C3414" s="15" t="str">
        <f>IF(OR(Table1[[#This Row],[Site]]="FOOD MILLING",Table1[[#This Row],[Site]]="GODACO"), "No", "Yes")</f>
        <v>Yes</v>
      </c>
      <c r="D3414" s="40">
        <f>MAX(DATE(Table1[Year],1,1),DATE(Table1[Year],1,1)-WEEKDAY(DATE(Table1[Year],1,1),2)+(Table1[WeekNum]-1)*7+1)</f>
        <v>44571</v>
      </c>
      <c r="E3414" s="40">
        <f>MIN(DATE(Table1[Year]+1,1,0),DATE(Table1[Year],1,1)-WEEKDAY(DATE(Table1[Year],1,1),2)+Table1[WeekNum]*7)</f>
        <v>44577</v>
      </c>
      <c r="F3414" s="15">
        <v>2022</v>
      </c>
      <c r="G3414" s="15">
        <f t="shared" si="106"/>
        <v>1</v>
      </c>
      <c r="H3414" s="17">
        <v>3</v>
      </c>
      <c r="I3414" s="207" t="str">
        <f>"W" &amp;Table1[[#This Row],[WeekNum]]</f>
        <v>W3</v>
      </c>
      <c r="J3414" s="20" t="str">
        <f t="shared" si="107"/>
        <v>22-W03</v>
      </c>
      <c r="K3414" s="8" t="s">
        <v>22</v>
      </c>
      <c r="L3414" s="4"/>
      <c r="M3414" s="8" t="s">
        <v>77</v>
      </c>
      <c r="N3414" s="11" t="s">
        <v>428</v>
      </c>
      <c r="O3414" s="266" t="s">
        <v>374</v>
      </c>
      <c r="P3414" s="11" t="s">
        <v>382</v>
      </c>
      <c r="Q3414" s="11" t="s">
        <v>421</v>
      </c>
      <c r="R3414" s="8">
        <v>0</v>
      </c>
      <c r="S3414" s="8">
        <v>0</v>
      </c>
      <c r="T3414" s="206">
        <f>ABS(Table1[[#This Row],[Prod]]-Table1[[#This Row],[Planned]])</f>
        <v>0</v>
      </c>
      <c r="U3414" s="209">
        <f>IF(ABS(Table1[[#This Row],[Prod]]-Table1[[#This Row],[Planned]])&gt;Table1[[#This Row],[Planned]],0,IF(Table1[[#This Row],[Planned]]=0,0,1-ABS(Table1[[#This Row],[Prod]]-Table1[[#This Row],[Planned]])/Table1[[#This Row],[Planned]]))</f>
        <v>0</v>
      </c>
      <c r="V3414" s="8"/>
      <c r="W3414" s="11"/>
      <c r="X3414" s="27">
        <v>0</v>
      </c>
      <c r="Y3414" s="206">
        <f>Table1[[#This Row],[Prod]]</f>
        <v>0</v>
      </c>
      <c r="Z3414" s="206">
        <f>ABS(Table1[[#This Row],[Prod2]]-Table1[[#This Row],[Plan Revised]])</f>
        <v>0</v>
      </c>
      <c r="AA3414" s="209">
        <f>IF(ABS(Table1[[#This Row],[Prod2]]-Table1[[#This Row],[Plan Revised]])&gt;Table1[[#This Row],[Plan Revised]],0,IF(Table1[[#This Row],[Plan Revised]]=0,0,1-ABS(Table1[[#This Row],[Prod2]]-Table1[[#This Row],[Plan Revised]])/Table1[[#This Row],[Plan Revised]]))</f>
        <v>0</v>
      </c>
      <c r="AB3414" s="11"/>
      <c r="AC3414" s="30"/>
      <c r="AD3414"/>
      <c r="AF3414"/>
    </row>
    <row r="3415" spans="1:32">
      <c r="A3415" s="15" t="str">
        <f>IF(Table1[Week]=WeekSel,"Yes","No")</f>
        <v>No</v>
      </c>
      <c r="B3415" s="15" t="str">
        <f>IF((Table1[StartDate]&gt;=Date.GraphMin)*(Table1[StartDate]&lt;=Date.GraphMax)=1,"Yes","No")</f>
        <v>No</v>
      </c>
      <c r="C3415" s="15" t="str">
        <f>IF(OR(Table1[[#This Row],[Site]]="FOOD MILLING",Table1[[#This Row],[Site]]="GODACO"), "No", "Yes")</f>
        <v>Yes</v>
      </c>
      <c r="D3415" s="40">
        <f>MAX(DATE(Table1[Year],1,1),DATE(Table1[Year],1,1)-WEEKDAY(DATE(Table1[Year],1,1),2)+(Table1[WeekNum]-1)*7+1)</f>
        <v>44571</v>
      </c>
      <c r="E3415" s="40">
        <f>MIN(DATE(Table1[Year]+1,1,0),DATE(Table1[Year],1,1)-WEEKDAY(DATE(Table1[Year],1,1),2)+Table1[WeekNum]*7)</f>
        <v>44577</v>
      </c>
      <c r="F3415" s="15">
        <v>2022</v>
      </c>
      <c r="G3415" s="15">
        <f t="shared" si="106"/>
        <v>1</v>
      </c>
      <c r="H3415" s="17">
        <v>3</v>
      </c>
      <c r="I3415" s="207" t="str">
        <f>"W" &amp;Table1[[#This Row],[WeekNum]]</f>
        <v>W3</v>
      </c>
      <c r="J3415" s="20" t="str">
        <f t="shared" si="107"/>
        <v>22-W03</v>
      </c>
      <c r="K3415" s="8" t="s">
        <v>19</v>
      </c>
      <c r="L3415" s="4"/>
      <c r="M3415" s="8" t="s">
        <v>77</v>
      </c>
      <c r="N3415" s="11" t="s">
        <v>428</v>
      </c>
      <c r="O3415" s="266" t="s">
        <v>372</v>
      </c>
      <c r="P3415" s="11" t="s">
        <v>383</v>
      </c>
      <c r="Q3415" s="11" t="s">
        <v>421</v>
      </c>
      <c r="R3415" s="8">
        <v>0</v>
      </c>
      <c r="S3415" s="8">
        <v>0</v>
      </c>
      <c r="T3415" s="206">
        <f>ABS(Table1[[#This Row],[Prod]]-Table1[[#This Row],[Planned]])</f>
        <v>0</v>
      </c>
      <c r="U3415" s="209">
        <f>IF(ABS(Table1[[#This Row],[Prod]]-Table1[[#This Row],[Planned]])&gt;Table1[[#This Row],[Planned]],0,IF(Table1[[#This Row],[Planned]]=0,0,1-ABS(Table1[[#This Row],[Prod]]-Table1[[#This Row],[Planned]])/Table1[[#This Row],[Planned]]))</f>
        <v>0</v>
      </c>
      <c r="V3415" s="8"/>
      <c r="W3415" s="11"/>
      <c r="X3415" s="27">
        <v>0</v>
      </c>
      <c r="Y3415" s="206">
        <f>Table1[[#This Row],[Prod]]</f>
        <v>0</v>
      </c>
      <c r="Z3415" s="206">
        <f>ABS(Table1[[#This Row],[Prod2]]-Table1[[#This Row],[Plan Revised]])</f>
        <v>0</v>
      </c>
      <c r="AA3415" s="209">
        <f>IF(ABS(Table1[[#This Row],[Prod2]]-Table1[[#This Row],[Plan Revised]])&gt;Table1[[#This Row],[Plan Revised]],0,IF(Table1[[#This Row],[Plan Revised]]=0,0,1-ABS(Table1[[#This Row],[Prod2]]-Table1[[#This Row],[Plan Revised]])/Table1[[#This Row],[Plan Revised]]))</f>
        <v>0</v>
      </c>
      <c r="AB3415" s="11"/>
      <c r="AC3415" s="30"/>
      <c r="AD3415"/>
      <c r="AF3415"/>
    </row>
    <row r="3416" spans="1:32">
      <c r="A3416" s="15" t="str">
        <f>IF(Table1[Week]=WeekSel,"Yes","No")</f>
        <v>No</v>
      </c>
      <c r="B3416" s="15" t="str">
        <f>IF((Table1[StartDate]&gt;=Date.GraphMin)*(Table1[StartDate]&lt;=Date.GraphMax)=1,"Yes","No")</f>
        <v>No</v>
      </c>
      <c r="C3416" s="15" t="str">
        <f>IF(OR(Table1[[#This Row],[Site]]="FOOD MILLING",Table1[[#This Row],[Site]]="GODACO"), "No", "Yes")</f>
        <v>Yes</v>
      </c>
      <c r="D3416" s="40">
        <f>MAX(DATE(Table1[Year],1,1),DATE(Table1[Year],1,1)-WEEKDAY(DATE(Table1[Year],1,1),2)+(Table1[WeekNum]-1)*7+1)</f>
        <v>44571</v>
      </c>
      <c r="E3416" s="40">
        <f>MIN(DATE(Table1[Year]+1,1,0),DATE(Table1[Year],1,1)-WEEKDAY(DATE(Table1[Year],1,1),2)+Table1[WeekNum]*7)</f>
        <v>44577</v>
      </c>
      <c r="F3416" s="15">
        <v>2022</v>
      </c>
      <c r="G3416" s="15">
        <f t="shared" si="106"/>
        <v>1</v>
      </c>
      <c r="H3416" s="17">
        <v>3</v>
      </c>
      <c r="I3416" s="207" t="str">
        <f>"W" &amp;Table1[[#This Row],[WeekNum]]</f>
        <v>W3</v>
      </c>
      <c r="J3416" s="20" t="str">
        <f t="shared" si="107"/>
        <v>22-W03</v>
      </c>
      <c r="K3416" s="8" t="s">
        <v>21</v>
      </c>
      <c r="L3416" s="4"/>
      <c r="M3416" s="8" t="s">
        <v>77</v>
      </c>
      <c r="N3416" s="11" t="s">
        <v>428</v>
      </c>
      <c r="O3416" s="266" t="s">
        <v>372</v>
      </c>
      <c r="P3416" s="11" t="s">
        <v>383</v>
      </c>
      <c r="Q3416" s="11" t="s">
        <v>421</v>
      </c>
      <c r="R3416" s="8">
        <v>0</v>
      </c>
      <c r="S3416" s="8">
        <v>0</v>
      </c>
      <c r="T3416" s="206">
        <f>ABS(Table1[[#This Row],[Prod]]-Table1[[#This Row],[Planned]])</f>
        <v>0</v>
      </c>
      <c r="U3416" s="209">
        <f>IF(ABS(Table1[[#This Row],[Prod]]-Table1[[#This Row],[Planned]])&gt;Table1[[#This Row],[Planned]],0,IF(Table1[[#This Row],[Planned]]=0,0,1-ABS(Table1[[#This Row],[Prod]]-Table1[[#This Row],[Planned]])/Table1[[#This Row],[Planned]]))</f>
        <v>0</v>
      </c>
      <c r="V3416" s="8"/>
      <c r="W3416" s="11"/>
      <c r="X3416" s="27">
        <v>0</v>
      </c>
      <c r="Y3416" s="206">
        <f>Table1[[#This Row],[Prod]]</f>
        <v>0</v>
      </c>
      <c r="Z3416" s="206">
        <f>ABS(Table1[[#This Row],[Prod2]]-Table1[[#This Row],[Plan Revised]])</f>
        <v>0</v>
      </c>
      <c r="AA3416" s="209">
        <f>IF(ABS(Table1[[#This Row],[Prod2]]-Table1[[#This Row],[Plan Revised]])&gt;Table1[[#This Row],[Plan Revised]],0,IF(Table1[[#This Row],[Plan Revised]]=0,0,1-ABS(Table1[[#This Row],[Prod2]]-Table1[[#This Row],[Plan Revised]])/Table1[[#This Row],[Plan Revised]]))</f>
        <v>0</v>
      </c>
      <c r="AB3416" s="11"/>
      <c r="AC3416" s="30"/>
      <c r="AD3416"/>
      <c r="AF3416"/>
    </row>
    <row r="3417" spans="1:32">
      <c r="A3417" s="15" t="str">
        <f>IF(Table1[Week]=WeekSel,"Yes","No")</f>
        <v>No</v>
      </c>
      <c r="B3417" s="15" t="str">
        <f>IF((Table1[StartDate]&gt;=Date.GraphMin)*(Table1[StartDate]&lt;=Date.GraphMax)=1,"Yes","No")</f>
        <v>No</v>
      </c>
      <c r="C3417" s="15" t="str">
        <f>IF(OR(Table1[[#This Row],[Site]]="FOOD MILLING",Table1[[#This Row],[Site]]="GODACO"), "No", "Yes")</f>
        <v>Yes</v>
      </c>
      <c r="D3417" s="40">
        <f>MAX(DATE(Table1[Year],1,1),DATE(Table1[Year],1,1)-WEEKDAY(DATE(Table1[Year],1,1),2)+(Table1[WeekNum]-1)*7+1)</f>
        <v>44571</v>
      </c>
      <c r="E3417" s="40">
        <f>MIN(DATE(Table1[Year]+1,1,0),DATE(Table1[Year],1,1)-WEEKDAY(DATE(Table1[Year],1,1),2)+Table1[WeekNum]*7)</f>
        <v>44577</v>
      </c>
      <c r="F3417" s="15">
        <v>2022</v>
      </c>
      <c r="G3417" s="15">
        <f t="shared" si="106"/>
        <v>1</v>
      </c>
      <c r="H3417" s="17">
        <v>3</v>
      </c>
      <c r="I3417" s="207" t="str">
        <f>"W" &amp;Table1[[#This Row],[WeekNum]]</f>
        <v>W3</v>
      </c>
      <c r="J3417" s="20" t="str">
        <f t="shared" si="107"/>
        <v>22-W03</v>
      </c>
      <c r="K3417" s="8" t="s">
        <v>20</v>
      </c>
      <c r="L3417" s="4"/>
      <c r="M3417" s="8" t="s">
        <v>77</v>
      </c>
      <c r="N3417" s="11" t="s">
        <v>428</v>
      </c>
      <c r="O3417" s="266" t="s">
        <v>372</v>
      </c>
      <c r="P3417" s="11" t="s">
        <v>383</v>
      </c>
      <c r="Q3417" s="11" t="s">
        <v>421</v>
      </c>
      <c r="R3417" s="8">
        <v>0</v>
      </c>
      <c r="S3417" s="8">
        <v>0</v>
      </c>
      <c r="T3417" s="206">
        <f>ABS(Table1[[#This Row],[Prod]]-Table1[[#This Row],[Planned]])</f>
        <v>0</v>
      </c>
      <c r="U3417" s="209">
        <f>IF(ABS(Table1[[#This Row],[Prod]]-Table1[[#This Row],[Planned]])&gt;Table1[[#This Row],[Planned]],0,IF(Table1[[#This Row],[Planned]]=0,0,1-ABS(Table1[[#This Row],[Prod]]-Table1[[#This Row],[Planned]])/Table1[[#This Row],[Planned]]))</f>
        <v>0</v>
      </c>
      <c r="V3417" s="8"/>
      <c r="W3417" s="11"/>
      <c r="X3417" s="27">
        <v>0</v>
      </c>
      <c r="Y3417" s="206">
        <f>Table1[[#This Row],[Prod]]</f>
        <v>0</v>
      </c>
      <c r="Z3417" s="206">
        <f>ABS(Table1[[#This Row],[Prod2]]-Table1[[#This Row],[Plan Revised]])</f>
        <v>0</v>
      </c>
      <c r="AA3417" s="209">
        <f>IF(ABS(Table1[[#This Row],[Prod2]]-Table1[[#This Row],[Plan Revised]])&gt;Table1[[#This Row],[Plan Revised]],0,IF(Table1[[#This Row],[Plan Revised]]=0,0,1-ABS(Table1[[#This Row],[Prod2]]-Table1[[#This Row],[Plan Revised]])/Table1[[#This Row],[Plan Revised]]))</f>
        <v>0</v>
      </c>
      <c r="AB3417" s="11"/>
      <c r="AC3417" s="30"/>
      <c r="AD3417"/>
      <c r="AF3417"/>
    </row>
    <row r="3418" spans="1:32">
      <c r="A3418" s="15" t="str">
        <f>IF(Table1[Week]=WeekSel,"Yes","No")</f>
        <v>No</v>
      </c>
      <c r="B3418" s="15" t="str">
        <f>IF((Table1[StartDate]&gt;=Date.GraphMin)*(Table1[StartDate]&lt;=Date.GraphMax)=1,"Yes","No")</f>
        <v>No</v>
      </c>
      <c r="C3418" s="15" t="str">
        <f>IF(OR(Table1[[#This Row],[Site]]="FOOD MILLING",Table1[[#This Row],[Site]]="GODACO"), "No", "Yes")</f>
        <v>Yes</v>
      </c>
      <c r="D3418" s="40">
        <f>MAX(DATE(Table1[Year],1,1),DATE(Table1[Year],1,1)-WEEKDAY(DATE(Table1[Year],1,1),2)+(Table1[WeekNum]-1)*7+1)</f>
        <v>44571</v>
      </c>
      <c r="E3418" s="40">
        <f>MIN(DATE(Table1[Year]+1,1,0),DATE(Table1[Year],1,1)-WEEKDAY(DATE(Table1[Year],1,1),2)+Table1[WeekNum]*7)</f>
        <v>44577</v>
      </c>
      <c r="F3418" s="15">
        <v>2022</v>
      </c>
      <c r="G3418" s="15">
        <f t="shared" si="106"/>
        <v>1</v>
      </c>
      <c r="H3418" s="17">
        <v>3</v>
      </c>
      <c r="I3418" s="207" t="str">
        <f>"W" &amp;Table1[[#This Row],[WeekNum]]</f>
        <v>W3</v>
      </c>
      <c r="J3418" s="20" t="str">
        <f t="shared" si="107"/>
        <v>22-W03</v>
      </c>
      <c r="K3418" s="8" t="s">
        <v>531</v>
      </c>
      <c r="L3418" s="4"/>
      <c r="M3418" s="8" t="s">
        <v>72</v>
      </c>
      <c r="N3418" s="266" t="s">
        <v>368</v>
      </c>
      <c r="O3418" s="266" t="s">
        <v>384</v>
      </c>
      <c r="P3418" s="11" t="s">
        <v>385</v>
      </c>
      <c r="Q3418" s="11" t="s">
        <v>422</v>
      </c>
      <c r="R3418" s="8">
        <v>388</v>
      </c>
      <c r="S3418" s="8">
        <v>401.45</v>
      </c>
      <c r="T3418" s="206">
        <f>ABS(Table1[[#This Row],[Prod]]-Table1[[#This Row],[Planned]])</f>
        <v>13.449999999999989</v>
      </c>
      <c r="U3418" s="209">
        <f>IF(ABS(Table1[[#This Row],[Prod]]-Table1[[#This Row],[Planned]])&gt;Table1[[#This Row],[Planned]],0,IF(Table1[[#This Row],[Planned]]=0,0,1-ABS(Table1[[#This Row],[Prod]]-Table1[[#This Row],[Planned]])/Table1[[#This Row],[Planned]]))</f>
        <v>0.96533505154639176</v>
      </c>
      <c r="V3418" s="8"/>
      <c r="W3418" s="11"/>
      <c r="X3418" s="27">
        <v>388</v>
      </c>
      <c r="Y3418" s="206">
        <f>Table1[[#This Row],[Prod]]</f>
        <v>401.45</v>
      </c>
      <c r="Z3418" s="206">
        <f>ABS(Table1[[#This Row],[Prod2]]-Table1[[#This Row],[Plan Revised]])</f>
        <v>13.449999999999989</v>
      </c>
      <c r="AA3418" s="209">
        <f>IF(ABS(Table1[[#This Row],[Prod2]]-Table1[[#This Row],[Plan Revised]])&gt;Table1[[#This Row],[Plan Revised]],0,IF(Table1[[#This Row],[Plan Revised]]=0,0,1-ABS(Table1[[#This Row],[Prod2]]-Table1[[#This Row],[Plan Revised]])/Table1[[#This Row],[Plan Revised]]))</f>
        <v>0.96533505154639176</v>
      </c>
      <c r="AB3418" s="11"/>
      <c r="AC3418" s="30"/>
      <c r="AD3418"/>
      <c r="AF3418"/>
    </row>
    <row r="3419" spans="1:32">
      <c r="A3419" s="15" t="str">
        <f>IF(Table1[Week]=WeekSel,"Yes","No")</f>
        <v>No</v>
      </c>
      <c r="B3419" s="15" t="str">
        <f>IF((Table1[StartDate]&gt;=Date.GraphMin)*(Table1[StartDate]&lt;=Date.GraphMax)=1,"Yes","No")</f>
        <v>No</v>
      </c>
      <c r="C3419" s="15" t="str">
        <f>IF(OR(Table1[[#This Row],[Site]]="FOOD MILLING",Table1[[#This Row],[Site]]="GODACO"), "No", "Yes")</f>
        <v>Yes</v>
      </c>
      <c r="D3419" s="40">
        <f>MAX(DATE(Table1[Year],1,1),DATE(Table1[Year],1,1)-WEEKDAY(DATE(Table1[Year],1,1),2)+(Table1[WeekNum]-1)*7+1)</f>
        <v>44571</v>
      </c>
      <c r="E3419" s="40">
        <f>MIN(DATE(Table1[Year]+1,1,0),DATE(Table1[Year],1,1)-WEEKDAY(DATE(Table1[Year],1,1),2)+Table1[WeekNum]*7)</f>
        <v>44577</v>
      </c>
      <c r="F3419" s="15">
        <v>2022</v>
      </c>
      <c r="G3419" s="15">
        <f t="shared" si="106"/>
        <v>1</v>
      </c>
      <c r="H3419" s="17">
        <v>3</v>
      </c>
      <c r="I3419" s="207" t="str">
        <f>"W" &amp;Table1[[#This Row],[WeekNum]]</f>
        <v>W3</v>
      </c>
      <c r="J3419" s="20" t="str">
        <f t="shared" si="107"/>
        <v>22-W03</v>
      </c>
      <c r="K3419" s="8" t="s">
        <v>532</v>
      </c>
      <c r="L3419" s="4"/>
      <c r="M3419" s="8" t="s">
        <v>72</v>
      </c>
      <c r="N3419" s="266" t="s">
        <v>368</v>
      </c>
      <c r="O3419" s="266" t="s">
        <v>384</v>
      </c>
      <c r="P3419" s="11" t="s">
        <v>385</v>
      </c>
      <c r="Q3419" s="11" t="s">
        <v>422</v>
      </c>
      <c r="R3419" s="8">
        <v>309</v>
      </c>
      <c r="S3419" s="8">
        <v>306.75</v>
      </c>
      <c r="T3419" s="206">
        <f>ABS(Table1[[#This Row],[Prod]]-Table1[[#This Row],[Planned]])</f>
        <v>2.25</v>
      </c>
      <c r="U3419" s="209">
        <f>IF(ABS(Table1[[#This Row],[Prod]]-Table1[[#This Row],[Planned]])&gt;Table1[[#This Row],[Planned]],0,IF(Table1[[#This Row],[Planned]]=0,0,1-ABS(Table1[[#This Row],[Prod]]-Table1[[#This Row],[Planned]])/Table1[[#This Row],[Planned]]))</f>
        <v>0.99271844660194175</v>
      </c>
      <c r="V3419" s="8"/>
      <c r="W3419" s="11"/>
      <c r="X3419" s="27">
        <v>309</v>
      </c>
      <c r="Y3419" s="206">
        <f>Table1[[#This Row],[Prod]]</f>
        <v>306.75</v>
      </c>
      <c r="Z3419" s="206">
        <f>ABS(Table1[[#This Row],[Prod2]]-Table1[[#This Row],[Plan Revised]])</f>
        <v>2.25</v>
      </c>
      <c r="AA3419" s="209">
        <f>IF(ABS(Table1[[#This Row],[Prod2]]-Table1[[#This Row],[Plan Revised]])&gt;Table1[[#This Row],[Plan Revised]],0,IF(Table1[[#This Row],[Plan Revised]]=0,0,1-ABS(Table1[[#This Row],[Prod2]]-Table1[[#This Row],[Plan Revised]])/Table1[[#This Row],[Plan Revised]]))</f>
        <v>0.99271844660194175</v>
      </c>
      <c r="AB3419" s="11"/>
      <c r="AC3419" s="30"/>
      <c r="AD3419"/>
      <c r="AF3419"/>
    </row>
    <row r="3420" spans="1:32">
      <c r="A3420" s="15" t="str">
        <f>IF(Table1[Week]=WeekSel,"Yes","No")</f>
        <v>No</v>
      </c>
      <c r="B3420" s="15" t="str">
        <f>IF((Table1[StartDate]&gt;=Date.GraphMin)*(Table1[StartDate]&lt;=Date.GraphMax)=1,"Yes","No")</f>
        <v>No</v>
      </c>
      <c r="C3420" s="15" t="str">
        <f>IF(OR(Table1[[#This Row],[Site]]="FOOD MILLING",Table1[[#This Row],[Site]]="GODACO"), "No", "Yes")</f>
        <v>Yes</v>
      </c>
      <c r="D3420" s="40">
        <f>MAX(DATE(Table1[Year],1,1),DATE(Table1[Year],1,1)-WEEKDAY(DATE(Table1[Year],1,1),2)+(Table1[WeekNum]-1)*7+1)</f>
        <v>44571</v>
      </c>
      <c r="E3420" s="40">
        <f>MIN(DATE(Table1[Year]+1,1,0),DATE(Table1[Year],1,1)-WEEKDAY(DATE(Table1[Year],1,1),2)+Table1[WeekNum]*7)</f>
        <v>44577</v>
      </c>
      <c r="F3420" s="15">
        <v>2022</v>
      </c>
      <c r="G3420" s="15">
        <f t="shared" si="106"/>
        <v>1</v>
      </c>
      <c r="H3420" s="17">
        <v>3</v>
      </c>
      <c r="I3420" s="207" t="str">
        <f>"W" &amp;Table1[[#This Row],[WeekNum]]</f>
        <v>W3</v>
      </c>
      <c r="J3420" s="20" t="str">
        <f t="shared" si="107"/>
        <v>22-W03</v>
      </c>
      <c r="K3420" s="8" t="s">
        <v>533</v>
      </c>
      <c r="L3420" s="4"/>
      <c r="M3420" s="8" t="s">
        <v>72</v>
      </c>
      <c r="N3420" s="266" t="s">
        <v>368</v>
      </c>
      <c r="O3420" s="266" t="s">
        <v>384</v>
      </c>
      <c r="P3420" s="11" t="s">
        <v>385</v>
      </c>
      <c r="Q3420" s="11" t="s">
        <v>422</v>
      </c>
      <c r="R3420" s="8">
        <v>348</v>
      </c>
      <c r="S3420" s="8">
        <v>353.32</v>
      </c>
      <c r="T3420" s="206">
        <f>ABS(Table1[[#This Row],[Prod]]-Table1[[#This Row],[Planned]])</f>
        <v>5.3199999999999932</v>
      </c>
      <c r="U3420" s="209">
        <f>IF(ABS(Table1[[#This Row],[Prod]]-Table1[[#This Row],[Planned]])&gt;Table1[[#This Row],[Planned]],0,IF(Table1[[#This Row],[Planned]]=0,0,1-ABS(Table1[[#This Row],[Prod]]-Table1[[#This Row],[Planned]])/Table1[[#This Row],[Planned]]))</f>
        <v>0.98471264367816091</v>
      </c>
      <c r="V3420" s="8"/>
      <c r="W3420" s="11"/>
      <c r="X3420" s="27">
        <v>348</v>
      </c>
      <c r="Y3420" s="206">
        <f>Table1[[#This Row],[Prod]]</f>
        <v>353.32</v>
      </c>
      <c r="Z3420" s="206">
        <f>ABS(Table1[[#This Row],[Prod2]]-Table1[[#This Row],[Plan Revised]])</f>
        <v>5.3199999999999932</v>
      </c>
      <c r="AA3420" s="209">
        <f>IF(ABS(Table1[[#This Row],[Prod2]]-Table1[[#This Row],[Plan Revised]])&gt;Table1[[#This Row],[Plan Revised]],0,IF(Table1[[#This Row],[Plan Revised]]=0,0,1-ABS(Table1[[#This Row],[Prod2]]-Table1[[#This Row],[Plan Revised]])/Table1[[#This Row],[Plan Revised]]))</f>
        <v>0.98471264367816091</v>
      </c>
      <c r="AB3420" s="11"/>
      <c r="AC3420" s="30"/>
      <c r="AD3420"/>
      <c r="AF3420"/>
    </row>
    <row r="3421" spans="1:32">
      <c r="A3421" s="15" t="str">
        <f>IF(Table1[Week]=WeekSel,"Yes","No")</f>
        <v>No</v>
      </c>
      <c r="B3421" s="15" t="str">
        <f>IF((Table1[StartDate]&gt;=Date.GraphMin)*(Table1[StartDate]&lt;=Date.GraphMax)=1,"Yes","No")</f>
        <v>No</v>
      </c>
      <c r="C3421" s="15" t="str">
        <f>IF(OR(Table1[[#This Row],[Site]]="FOOD MILLING",Table1[[#This Row],[Site]]="GODACO"), "No", "Yes")</f>
        <v>Yes</v>
      </c>
      <c r="D3421" s="40">
        <f>MAX(DATE(Table1[Year],1,1),DATE(Table1[Year],1,1)-WEEKDAY(DATE(Table1[Year],1,1),2)+(Table1[WeekNum]-1)*7+1)</f>
        <v>44571</v>
      </c>
      <c r="E3421" s="40">
        <f>MIN(DATE(Table1[Year]+1,1,0),DATE(Table1[Year],1,1)-WEEKDAY(DATE(Table1[Year],1,1),2)+Table1[WeekNum]*7)</f>
        <v>44577</v>
      </c>
      <c r="F3421" s="15">
        <v>2022</v>
      </c>
      <c r="G3421" s="15">
        <f t="shared" si="106"/>
        <v>1</v>
      </c>
      <c r="H3421" s="17">
        <v>3</v>
      </c>
      <c r="I3421" s="207" t="str">
        <f>"W" &amp;Table1[[#This Row],[WeekNum]]</f>
        <v>W3</v>
      </c>
      <c r="J3421" s="20" t="str">
        <f t="shared" si="107"/>
        <v>22-W03</v>
      </c>
      <c r="K3421" s="8" t="s">
        <v>534</v>
      </c>
      <c r="L3421" s="4"/>
      <c r="M3421" s="8" t="s">
        <v>72</v>
      </c>
      <c r="N3421" s="266" t="s">
        <v>368</v>
      </c>
      <c r="O3421" s="266" t="s">
        <v>384</v>
      </c>
      <c r="P3421" s="11" t="s">
        <v>385</v>
      </c>
      <c r="Q3421" s="11" t="s">
        <v>422</v>
      </c>
      <c r="R3421" s="8">
        <v>124.99999999999999</v>
      </c>
      <c r="S3421" s="8">
        <v>133.75</v>
      </c>
      <c r="T3421" s="206">
        <f>ABS(Table1[[#This Row],[Prod]]-Table1[[#This Row],[Planned]])</f>
        <v>8.7500000000000142</v>
      </c>
      <c r="U3421" s="209">
        <f>IF(ABS(Table1[[#This Row],[Prod]]-Table1[[#This Row],[Planned]])&gt;Table1[[#This Row],[Planned]],0,IF(Table1[[#This Row],[Planned]]=0,0,1-ABS(Table1[[#This Row],[Prod]]-Table1[[#This Row],[Planned]])/Table1[[#This Row],[Planned]]))</f>
        <v>0.92999999999999994</v>
      </c>
      <c r="V3421" s="8"/>
      <c r="W3421" s="11"/>
      <c r="X3421" s="27">
        <v>124.99999999999999</v>
      </c>
      <c r="Y3421" s="206">
        <f>Table1[[#This Row],[Prod]]</f>
        <v>133.75</v>
      </c>
      <c r="Z3421" s="206">
        <f>ABS(Table1[[#This Row],[Prod2]]-Table1[[#This Row],[Plan Revised]])</f>
        <v>8.7500000000000142</v>
      </c>
      <c r="AA3421" s="209">
        <f>IF(ABS(Table1[[#This Row],[Prod2]]-Table1[[#This Row],[Plan Revised]])&gt;Table1[[#This Row],[Plan Revised]],0,IF(Table1[[#This Row],[Plan Revised]]=0,0,1-ABS(Table1[[#This Row],[Prod2]]-Table1[[#This Row],[Plan Revised]])/Table1[[#This Row],[Plan Revised]]))</f>
        <v>0.92999999999999994</v>
      </c>
      <c r="AB3421" s="11"/>
      <c r="AC3421" s="30"/>
      <c r="AD3421"/>
      <c r="AF3421"/>
    </row>
    <row r="3422" spans="1:32">
      <c r="A3422" s="15" t="str">
        <f>IF(Table1[Week]=WeekSel,"Yes","No")</f>
        <v>No</v>
      </c>
      <c r="B3422" s="15" t="str">
        <f>IF((Table1[StartDate]&gt;=Date.GraphMin)*(Table1[StartDate]&lt;=Date.GraphMax)=1,"Yes","No")</f>
        <v>No</v>
      </c>
      <c r="C3422" s="15" t="str">
        <f>IF(OR(Table1[[#This Row],[Site]]="FOOD MILLING",Table1[[#This Row],[Site]]="GODACO"), "No", "Yes")</f>
        <v>Yes</v>
      </c>
      <c r="D3422" s="40">
        <f>MAX(DATE(Table1[Year],1,1),DATE(Table1[Year],1,1)-WEEKDAY(DATE(Table1[Year],1,1),2)+(Table1[WeekNum]-1)*7+1)</f>
        <v>44571</v>
      </c>
      <c r="E3422" s="40">
        <f>MIN(DATE(Table1[Year]+1,1,0),DATE(Table1[Year],1,1)-WEEKDAY(DATE(Table1[Year],1,1),2)+Table1[WeekNum]*7)</f>
        <v>44577</v>
      </c>
      <c r="F3422" s="15">
        <v>2022</v>
      </c>
      <c r="G3422" s="15">
        <f t="shared" si="106"/>
        <v>1</v>
      </c>
      <c r="H3422" s="17">
        <v>3</v>
      </c>
      <c r="I3422" s="207" t="str">
        <f>"W" &amp;Table1[[#This Row],[WeekNum]]</f>
        <v>W3</v>
      </c>
      <c r="J3422" s="20" t="str">
        <f t="shared" si="107"/>
        <v>22-W03</v>
      </c>
      <c r="K3422" s="8" t="s">
        <v>486</v>
      </c>
      <c r="L3422" s="4"/>
      <c r="M3422" s="8" t="s">
        <v>72</v>
      </c>
      <c r="N3422" s="266" t="s">
        <v>368</v>
      </c>
      <c r="O3422" s="266" t="s">
        <v>386</v>
      </c>
      <c r="P3422" s="11" t="s">
        <v>387</v>
      </c>
      <c r="Q3422" s="11" t="s">
        <v>419</v>
      </c>
      <c r="R3422" s="8">
        <v>0</v>
      </c>
      <c r="S3422" s="8">
        <v>870</v>
      </c>
      <c r="T3422" s="206">
        <f>ABS(Table1[[#This Row],[Prod]]-Table1[[#This Row],[Planned]])</f>
        <v>870</v>
      </c>
      <c r="U3422" s="209">
        <f>IF(ABS(Table1[[#This Row],[Prod]]-Table1[[#This Row],[Planned]])&gt;Table1[[#This Row],[Planned]],0,IF(Table1[[#This Row],[Planned]]=0,0,1-ABS(Table1[[#This Row],[Prod]]-Table1[[#This Row],[Planned]])/Table1[[#This Row],[Planned]]))</f>
        <v>0</v>
      </c>
      <c r="V3422" s="8"/>
      <c r="W3422" s="11"/>
      <c r="X3422" s="27">
        <v>888</v>
      </c>
      <c r="Y3422" s="206">
        <f>Table1[[#This Row],[Prod]]</f>
        <v>870</v>
      </c>
      <c r="Z3422" s="206">
        <f>ABS(Table1[[#This Row],[Prod2]]-Table1[[#This Row],[Plan Revised]])</f>
        <v>18</v>
      </c>
      <c r="AA3422" s="209">
        <f>IF(ABS(Table1[[#This Row],[Prod2]]-Table1[[#This Row],[Plan Revised]])&gt;Table1[[#This Row],[Plan Revised]],0,IF(Table1[[#This Row],[Plan Revised]]=0,0,1-ABS(Table1[[#This Row],[Prod2]]-Table1[[#This Row],[Plan Revised]])/Table1[[#This Row],[Plan Revised]]))</f>
        <v>0.97972972972972971</v>
      </c>
      <c r="AB3422" s="11"/>
      <c r="AC3422" s="30"/>
      <c r="AD3422"/>
      <c r="AF3422"/>
    </row>
    <row r="3423" spans="1:32">
      <c r="A3423" s="15" t="str">
        <f>IF(Table1[Week]=WeekSel,"Yes","No")</f>
        <v>No</v>
      </c>
      <c r="B3423" s="15" t="str">
        <f>IF((Table1[StartDate]&gt;=Date.GraphMin)*(Table1[StartDate]&lt;=Date.GraphMax)=1,"Yes","No")</f>
        <v>No</v>
      </c>
      <c r="C3423" s="15" t="str">
        <f>IF(OR(Table1[[#This Row],[Site]]="FOOD MILLING",Table1[[#This Row],[Site]]="GODACO"), "No", "Yes")</f>
        <v>Yes</v>
      </c>
      <c r="D3423" s="40">
        <f>MAX(DATE(Table1[Year],1,1),DATE(Table1[Year],1,1)-WEEKDAY(DATE(Table1[Year],1,1),2)+(Table1[WeekNum]-1)*7+1)</f>
        <v>44571</v>
      </c>
      <c r="E3423" s="40">
        <f>MIN(DATE(Table1[Year]+1,1,0),DATE(Table1[Year],1,1)-WEEKDAY(DATE(Table1[Year],1,1),2)+Table1[WeekNum]*7)</f>
        <v>44577</v>
      </c>
      <c r="F3423" s="15">
        <v>2022</v>
      </c>
      <c r="G3423" s="15">
        <f t="shared" si="106"/>
        <v>1</v>
      </c>
      <c r="H3423" s="17">
        <v>3</v>
      </c>
      <c r="I3423" s="207" t="str">
        <f>"W" &amp;Table1[[#This Row],[WeekNum]]</f>
        <v>W3</v>
      </c>
      <c r="J3423" s="20" t="str">
        <f t="shared" si="107"/>
        <v>22-W03</v>
      </c>
      <c r="K3423" s="8" t="s">
        <v>475</v>
      </c>
      <c r="L3423" s="4"/>
      <c r="M3423" s="8" t="s">
        <v>72</v>
      </c>
      <c r="N3423" s="266" t="s">
        <v>368</v>
      </c>
      <c r="O3423" s="266" t="s">
        <v>386</v>
      </c>
      <c r="P3423" s="11" t="s">
        <v>387</v>
      </c>
      <c r="Q3423" s="11" t="s">
        <v>419</v>
      </c>
      <c r="R3423" s="8">
        <v>3000</v>
      </c>
      <c r="S3423" s="8">
        <v>1642</v>
      </c>
      <c r="T3423" s="206">
        <f>ABS(Table1[[#This Row],[Prod]]-Table1[[#This Row],[Planned]])</f>
        <v>1358</v>
      </c>
      <c r="U3423" s="209">
        <f>IF(ABS(Table1[[#This Row],[Prod]]-Table1[[#This Row],[Planned]])&gt;Table1[[#This Row],[Planned]],0,IF(Table1[[#This Row],[Planned]]=0,0,1-ABS(Table1[[#This Row],[Prod]]-Table1[[#This Row],[Planned]])/Table1[[#This Row],[Planned]]))</f>
        <v>0.54733333333333334</v>
      </c>
      <c r="V3423" s="8"/>
      <c r="W3423" s="11"/>
      <c r="X3423" s="27">
        <v>3000</v>
      </c>
      <c r="Y3423" s="206">
        <f>Table1[[#This Row],[Prod]]</f>
        <v>1642</v>
      </c>
      <c r="Z3423" s="206">
        <f>ABS(Table1[[#This Row],[Prod2]]-Table1[[#This Row],[Plan Revised]])</f>
        <v>1358</v>
      </c>
      <c r="AA3423" s="209">
        <f>IF(ABS(Table1[[#This Row],[Prod2]]-Table1[[#This Row],[Plan Revised]])&gt;Table1[[#This Row],[Plan Revised]],0,IF(Table1[[#This Row],[Plan Revised]]=0,0,1-ABS(Table1[[#This Row],[Prod2]]-Table1[[#This Row],[Plan Revised]])/Table1[[#This Row],[Plan Revised]]))</f>
        <v>0.54733333333333334</v>
      </c>
      <c r="AB3423" s="11"/>
      <c r="AC3423" s="30"/>
      <c r="AD3423"/>
      <c r="AF3423"/>
    </row>
    <row r="3424" spans="1:32">
      <c r="A3424" s="15" t="str">
        <f>IF(Table1[Week]=WeekSel,"Yes","No")</f>
        <v>No</v>
      </c>
      <c r="B3424" s="15" t="str">
        <f>IF((Table1[StartDate]&gt;=Date.GraphMin)*(Table1[StartDate]&lt;=Date.GraphMax)=1,"Yes","No")</f>
        <v>No</v>
      </c>
      <c r="C3424" s="15" t="str">
        <f>IF(OR(Table1[[#This Row],[Site]]="FOOD MILLING",Table1[[#This Row],[Site]]="GODACO"), "No", "Yes")</f>
        <v>Yes</v>
      </c>
      <c r="D3424" s="40">
        <f>MAX(DATE(Table1[Year],1,1),DATE(Table1[Year],1,1)-WEEKDAY(DATE(Table1[Year],1,1),2)+(Table1[WeekNum]-1)*7+1)</f>
        <v>44571</v>
      </c>
      <c r="E3424" s="40">
        <f>MIN(DATE(Table1[Year]+1,1,0),DATE(Table1[Year],1,1)-WEEKDAY(DATE(Table1[Year],1,1),2)+Table1[WeekNum]*7)</f>
        <v>44577</v>
      </c>
      <c r="F3424" s="15">
        <v>2022</v>
      </c>
      <c r="G3424" s="15">
        <f t="shared" si="106"/>
        <v>1</v>
      </c>
      <c r="H3424" s="17">
        <v>3</v>
      </c>
      <c r="I3424" s="207" t="str">
        <f>"W" &amp;Table1[[#This Row],[WeekNum]]</f>
        <v>W3</v>
      </c>
      <c r="J3424" s="20" t="str">
        <f t="shared" si="107"/>
        <v>22-W03</v>
      </c>
      <c r="K3424" s="8" t="s">
        <v>497</v>
      </c>
      <c r="L3424" s="4"/>
      <c r="M3424" s="8" t="s">
        <v>77</v>
      </c>
      <c r="N3424" s="266" t="s">
        <v>368</v>
      </c>
      <c r="O3424" s="266" t="s">
        <v>386</v>
      </c>
      <c r="P3424" s="11" t="s">
        <v>387</v>
      </c>
      <c r="Q3424" s="11" t="s">
        <v>419</v>
      </c>
      <c r="R3424" s="8">
        <v>500</v>
      </c>
      <c r="S3424" s="8">
        <v>0</v>
      </c>
      <c r="T3424" s="206">
        <f>ABS(Table1[[#This Row],[Prod]]-Table1[[#This Row],[Planned]])</f>
        <v>500</v>
      </c>
      <c r="U3424" s="209">
        <f>IF(ABS(Table1[[#This Row],[Prod]]-Table1[[#This Row],[Planned]])&gt;Table1[[#This Row],[Planned]],0,IF(Table1[[#This Row],[Planned]]=0,0,1-ABS(Table1[[#This Row],[Prod]]-Table1[[#This Row],[Planned]])/Table1[[#This Row],[Planned]]))</f>
        <v>0</v>
      </c>
      <c r="V3424" s="8"/>
      <c r="W3424" s="11"/>
      <c r="X3424" s="27">
        <v>500</v>
      </c>
      <c r="Y3424" s="206">
        <f>Table1[[#This Row],[Prod]]</f>
        <v>0</v>
      </c>
      <c r="Z3424" s="206">
        <f>ABS(Table1[[#This Row],[Prod2]]-Table1[[#This Row],[Plan Revised]])</f>
        <v>500</v>
      </c>
      <c r="AA3424" s="209">
        <f>IF(ABS(Table1[[#This Row],[Prod2]]-Table1[[#This Row],[Plan Revised]])&gt;Table1[[#This Row],[Plan Revised]],0,IF(Table1[[#This Row],[Plan Revised]]=0,0,1-ABS(Table1[[#This Row],[Prod2]]-Table1[[#This Row],[Plan Revised]])/Table1[[#This Row],[Plan Revised]]))</f>
        <v>0</v>
      </c>
      <c r="AB3424" s="11"/>
      <c r="AC3424" s="30"/>
      <c r="AD3424"/>
      <c r="AF3424"/>
    </row>
    <row r="3425" spans="1:32">
      <c r="A3425" s="15" t="str">
        <f>IF(Table1[Week]=WeekSel,"Yes","No")</f>
        <v>No</v>
      </c>
      <c r="B3425" s="15" t="str">
        <f>IF((Table1[StartDate]&gt;=Date.GraphMin)*(Table1[StartDate]&lt;=Date.GraphMax)=1,"Yes","No")</f>
        <v>No</v>
      </c>
      <c r="C3425" s="15" t="str">
        <f>IF(OR(Table1[[#This Row],[Site]]="FOOD MILLING",Table1[[#This Row],[Site]]="GODACO"), "No", "Yes")</f>
        <v>Yes</v>
      </c>
      <c r="D3425" s="40">
        <f>MAX(DATE(Table1[Year],1,1),DATE(Table1[Year],1,1)-WEEKDAY(DATE(Table1[Year],1,1),2)+(Table1[WeekNum]-1)*7+1)</f>
        <v>44571</v>
      </c>
      <c r="E3425" s="40">
        <f>MIN(DATE(Table1[Year]+1,1,0),DATE(Table1[Year],1,1)-WEEKDAY(DATE(Table1[Year],1,1),2)+Table1[WeekNum]*7)</f>
        <v>44577</v>
      </c>
      <c r="F3425" s="15">
        <v>2022</v>
      </c>
      <c r="G3425" s="15">
        <f t="shared" si="106"/>
        <v>1</v>
      </c>
      <c r="H3425" s="17">
        <v>3</v>
      </c>
      <c r="I3425" s="207" t="str">
        <f>"W" &amp;Table1[[#This Row],[WeekNum]]</f>
        <v>W3</v>
      </c>
      <c r="J3425" s="20" t="str">
        <f t="shared" si="107"/>
        <v>22-W03</v>
      </c>
      <c r="K3425" s="8" t="s">
        <v>491</v>
      </c>
      <c r="L3425" s="4"/>
      <c r="M3425" s="8" t="s">
        <v>72</v>
      </c>
      <c r="N3425" s="266" t="s">
        <v>368</v>
      </c>
      <c r="O3425" s="266" t="s">
        <v>386</v>
      </c>
      <c r="P3425" s="11" t="s">
        <v>387</v>
      </c>
      <c r="Q3425" s="11" t="s">
        <v>419</v>
      </c>
      <c r="R3425" s="8">
        <v>9550</v>
      </c>
      <c r="S3425" s="8">
        <v>10800</v>
      </c>
      <c r="T3425" s="206">
        <f>ABS(Table1[[#This Row],[Prod]]-Table1[[#This Row],[Planned]])</f>
        <v>1250</v>
      </c>
      <c r="U3425" s="209">
        <f>IF(ABS(Table1[[#This Row],[Prod]]-Table1[[#This Row],[Planned]])&gt;Table1[[#This Row],[Planned]],0,IF(Table1[[#This Row],[Planned]]=0,0,1-ABS(Table1[[#This Row],[Prod]]-Table1[[#This Row],[Planned]])/Table1[[#This Row],[Planned]]))</f>
        <v>0.86910994764397909</v>
      </c>
      <c r="V3425" s="8"/>
      <c r="W3425" s="11"/>
      <c r="X3425" s="27">
        <v>11350</v>
      </c>
      <c r="Y3425" s="206">
        <f>Table1[[#This Row],[Prod]]</f>
        <v>10800</v>
      </c>
      <c r="Z3425" s="206">
        <f>ABS(Table1[[#This Row],[Prod2]]-Table1[[#This Row],[Plan Revised]])</f>
        <v>550</v>
      </c>
      <c r="AA3425" s="209">
        <f>IF(ABS(Table1[[#This Row],[Prod2]]-Table1[[#This Row],[Plan Revised]])&gt;Table1[[#This Row],[Plan Revised]],0,IF(Table1[[#This Row],[Plan Revised]]=0,0,1-ABS(Table1[[#This Row],[Prod2]]-Table1[[#This Row],[Plan Revised]])/Table1[[#This Row],[Plan Revised]]))</f>
        <v>0.95154185022026427</v>
      </c>
      <c r="AB3425" s="11"/>
      <c r="AC3425" s="30"/>
      <c r="AD3425"/>
      <c r="AF3425"/>
    </row>
    <row r="3426" spans="1:32">
      <c r="A3426" s="15" t="str">
        <f>IF(Table1[Week]=WeekSel,"Yes","No")</f>
        <v>No</v>
      </c>
      <c r="B3426" s="15" t="str">
        <f>IF((Table1[StartDate]&gt;=Date.GraphMin)*(Table1[StartDate]&lt;=Date.GraphMax)=1,"Yes","No")</f>
        <v>No</v>
      </c>
      <c r="C3426" s="15" t="str">
        <f>IF(OR(Table1[[#This Row],[Site]]="FOOD MILLING",Table1[[#This Row],[Site]]="GODACO"), "No", "Yes")</f>
        <v>Yes</v>
      </c>
      <c r="D3426" s="40">
        <f>MAX(DATE(Table1[Year],1,1),DATE(Table1[Year],1,1)-WEEKDAY(DATE(Table1[Year],1,1),2)+(Table1[WeekNum]-1)*7+1)</f>
        <v>44571</v>
      </c>
      <c r="E3426" s="40">
        <f>MIN(DATE(Table1[Year]+1,1,0),DATE(Table1[Year],1,1)-WEEKDAY(DATE(Table1[Year],1,1),2)+Table1[WeekNum]*7)</f>
        <v>44577</v>
      </c>
      <c r="F3426" s="15">
        <v>2022</v>
      </c>
      <c r="G3426" s="15">
        <f t="shared" si="106"/>
        <v>1</v>
      </c>
      <c r="H3426" s="17">
        <v>3</v>
      </c>
      <c r="I3426" s="207" t="str">
        <f>"W" &amp;Table1[[#This Row],[WeekNum]]</f>
        <v>W3</v>
      </c>
      <c r="J3426" s="20" t="str">
        <f t="shared" si="107"/>
        <v>22-W03</v>
      </c>
      <c r="K3426" s="8" t="s">
        <v>492</v>
      </c>
      <c r="L3426" s="4"/>
      <c r="M3426" s="8" t="s">
        <v>72</v>
      </c>
      <c r="N3426" s="266" t="s">
        <v>368</v>
      </c>
      <c r="O3426" s="266" t="s">
        <v>386</v>
      </c>
      <c r="P3426" s="11" t="s">
        <v>387</v>
      </c>
      <c r="Q3426" s="11" t="s">
        <v>419</v>
      </c>
      <c r="R3426" s="8">
        <v>700</v>
      </c>
      <c r="S3426" s="8">
        <v>1250</v>
      </c>
      <c r="T3426" s="206">
        <f>ABS(Table1[[#This Row],[Prod]]-Table1[[#This Row],[Planned]])</f>
        <v>550</v>
      </c>
      <c r="U3426" s="209">
        <f>IF(ABS(Table1[[#This Row],[Prod]]-Table1[[#This Row],[Planned]])&gt;Table1[[#This Row],[Planned]],0,IF(Table1[[#This Row],[Planned]]=0,0,1-ABS(Table1[[#This Row],[Prod]]-Table1[[#This Row],[Planned]])/Table1[[#This Row],[Planned]]))</f>
        <v>0.2142857142857143</v>
      </c>
      <c r="V3426" s="8"/>
      <c r="W3426" s="11"/>
      <c r="X3426" s="27">
        <v>700</v>
      </c>
      <c r="Y3426" s="206">
        <f>Table1[[#This Row],[Prod]]</f>
        <v>1250</v>
      </c>
      <c r="Z3426" s="206">
        <f>ABS(Table1[[#This Row],[Prod2]]-Table1[[#This Row],[Plan Revised]])</f>
        <v>550</v>
      </c>
      <c r="AA3426" s="209">
        <f>IF(ABS(Table1[[#This Row],[Prod2]]-Table1[[#This Row],[Plan Revised]])&gt;Table1[[#This Row],[Plan Revised]],0,IF(Table1[[#This Row],[Plan Revised]]=0,0,1-ABS(Table1[[#This Row],[Prod2]]-Table1[[#This Row],[Plan Revised]])/Table1[[#This Row],[Plan Revised]]))</f>
        <v>0.2142857142857143</v>
      </c>
      <c r="AB3426" s="11"/>
      <c r="AC3426" s="30"/>
      <c r="AD3426"/>
      <c r="AF3426"/>
    </row>
    <row r="3427" spans="1:32">
      <c r="A3427" s="15" t="str">
        <f>IF(Table1[Week]=WeekSel,"Yes","No")</f>
        <v>No</v>
      </c>
      <c r="B3427" s="15" t="str">
        <f>IF((Table1[StartDate]&gt;=Date.GraphMin)*(Table1[StartDate]&lt;=Date.GraphMax)=1,"Yes","No")</f>
        <v>No</v>
      </c>
      <c r="C3427" s="15" t="str">
        <f>IF(OR(Table1[[#This Row],[Site]]="FOOD MILLING",Table1[[#This Row],[Site]]="GODACO"), "No", "Yes")</f>
        <v>Yes</v>
      </c>
      <c r="D3427" s="40">
        <f>MAX(DATE(Table1[Year],1,1),DATE(Table1[Year],1,1)-WEEKDAY(DATE(Table1[Year],1,1),2)+(Table1[WeekNum]-1)*7+1)</f>
        <v>44571</v>
      </c>
      <c r="E3427" s="40">
        <f>MIN(DATE(Table1[Year]+1,1,0),DATE(Table1[Year],1,1)-WEEKDAY(DATE(Table1[Year],1,1),2)+Table1[WeekNum]*7)</f>
        <v>44577</v>
      </c>
      <c r="F3427" s="15">
        <v>2022</v>
      </c>
      <c r="G3427" s="15">
        <f t="shared" si="106"/>
        <v>1</v>
      </c>
      <c r="H3427" s="17">
        <v>3</v>
      </c>
      <c r="I3427" s="207" t="str">
        <f>"W" &amp;Table1[[#This Row],[WeekNum]]</f>
        <v>W3</v>
      </c>
      <c r="J3427" s="20" t="str">
        <f t="shared" si="107"/>
        <v>22-W03</v>
      </c>
      <c r="K3427" s="8" t="s">
        <v>480</v>
      </c>
      <c r="L3427" s="4"/>
      <c r="M3427" s="8" t="s">
        <v>72</v>
      </c>
      <c r="N3427" s="266" t="s">
        <v>368</v>
      </c>
      <c r="O3427" s="266" t="s">
        <v>386</v>
      </c>
      <c r="P3427" s="11" t="s">
        <v>387</v>
      </c>
      <c r="Q3427" s="11" t="s">
        <v>419</v>
      </c>
      <c r="R3427" s="8">
        <v>11300</v>
      </c>
      <c r="S3427" s="8">
        <v>7706.5</v>
      </c>
      <c r="T3427" s="206">
        <f>ABS(Table1[[#This Row],[Prod]]-Table1[[#This Row],[Planned]])</f>
        <v>3593.5</v>
      </c>
      <c r="U3427" s="209">
        <f>IF(ABS(Table1[[#This Row],[Prod]]-Table1[[#This Row],[Planned]])&gt;Table1[[#This Row],[Planned]],0,IF(Table1[[#This Row],[Planned]]=0,0,1-ABS(Table1[[#This Row],[Prod]]-Table1[[#This Row],[Planned]])/Table1[[#This Row],[Planned]]))</f>
        <v>0.68199115044247782</v>
      </c>
      <c r="V3427" s="8"/>
      <c r="W3427" s="11"/>
      <c r="X3427" s="27">
        <v>10900</v>
      </c>
      <c r="Y3427" s="206">
        <f>Table1[[#This Row],[Prod]]</f>
        <v>7706.5</v>
      </c>
      <c r="Z3427" s="206">
        <f>ABS(Table1[[#This Row],[Prod2]]-Table1[[#This Row],[Plan Revised]])</f>
        <v>3193.5</v>
      </c>
      <c r="AA3427" s="209">
        <f>IF(ABS(Table1[[#This Row],[Prod2]]-Table1[[#This Row],[Plan Revised]])&gt;Table1[[#This Row],[Plan Revised]],0,IF(Table1[[#This Row],[Plan Revised]]=0,0,1-ABS(Table1[[#This Row],[Prod2]]-Table1[[#This Row],[Plan Revised]])/Table1[[#This Row],[Plan Revised]]))</f>
        <v>0.70701834862385327</v>
      </c>
      <c r="AB3427" s="11"/>
      <c r="AC3427" s="30"/>
      <c r="AD3427"/>
      <c r="AF3427"/>
    </row>
    <row r="3428" spans="1:32">
      <c r="A3428" s="15" t="str">
        <f>IF(Table1[Week]=WeekSel,"Yes","No")</f>
        <v>No</v>
      </c>
      <c r="B3428" s="15" t="str">
        <f>IF((Table1[StartDate]&gt;=Date.GraphMin)*(Table1[StartDate]&lt;=Date.GraphMax)=1,"Yes","No")</f>
        <v>No</v>
      </c>
      <c r="C3428" s="15" t="str">
        <f>IF(OR(Table1[[#This Row],[Site]]="FOOD MILLING",Table1[[#This Row],[Site]]="GODACO"), "No", "Yes")</f>
        <v>Yes</v>
      </c>
      <c r="D3428" s="40">
        <f>MAX(DATE(Table1[Year],1,1),DATE(Table1[Year],1,1)-WEEKDAY(DATE(Table1[Year],1,1),2)+(Table1[WeekNum]-1)*7+1)</f>
        <v>44571</v>
      </c>
      <c r="E3428" s="40">
        <f>MIN(DATE(Table1[Year]+1,1,0),DATE(Table1[Year],1,1)-WEEKDAY(DATE(Table1[Year],1,1),2)+Table1[WeekNum]*7)</f>
        <v>44577</v>
      </c>
      <c r="F3428" s="15">
        <v>2022</v>
      </c>
      <c r="G3428" s="15">
        <f t="shared" si="106"/>
        <v>1</v>
      </c>
      <c r="H3428" s="17">
        <v>3</v>
      </c>
      <c r="I3428" s="207" t="str">
        <f>"W" &amp;Table1[[#This Row],[WeekNum]]</f>
        <v>W3</v>
      </c>
      <c r="J3428" s="20" t="str">
        <f t="shared" si="107"/>
        <v>22-W03</v>
      </c>
      <c r="K3428" s="8" t="s">
        <v>483</v>
      </c>
      <c r="L3428" s="4"/>
      <c r="M3428" s="8" t="s">
        <v>72</v>
      </c>
      <c r="N3428" s="266" t="s">
        <v>368</v>
      </c>
      <c r="O3428" s="266" t="s">
        <v>386</v>
      </c>
      <c r="P3428" s="11" t="s">
        <v>387</v>
      </c>
      <c r="Q3428" s="11" t="s">
        <v>419</v>
      </c>
      <c r="R3428" s="8">
        <v>32090</v>
      </c>
      <c r="S3428" s="8">
        <v>24042.5</v>
      </c>
      <c r="T3428" s="206">
        <f>ABS(Table1[[#This Row],[Prod]]-Table1[[#This Row],[Planned]])</f>
        <v>8047.5</v>
      </c>
      <c r="U3428" s="209">
        <f>IF(ABS(Table1[[#This Row],[Prod]]-Table1[[#This Row],[Planned]])&gt;Table1[[#This Row],[Planned]],0,IF(Table1[[#This Row],[Planned]]=0,0,1-ABS(Table1[[#This Row],[Prod]]-Table1[[#This Row],[Planned]])/Table1[[#This Row],[Planned]]))</f>
        <v>0.74922094110314741</v>
      </c>
      <c r="V3428" s="8"/>
      <c r="W3428" s="11"/>
      <c r="X3428" s="27">
        <v>31462</v>
      </c>
      <c r="Y3428" s="206">
        <f>Table1[[#This Row],[Prod]]</f>
        <v>24042.5</v>
      </c>
      <c r="Z3428" s="206">
        <f>ABS(Table1[[#This Row],[Prod2]]-Table1[[#This Row],[Plan Revised]])</f>
        <v>7419.5</v>
      </c>
      <c r="AA3428" s="209">
        <f>IF(ABS(Table1[[#This Row],[Prod2]]-Table1[[#This Row],[Plan Revised]])&gt;Table1[[#This Row],[Plan Revised]],0,IF(Table1[[#This Row],[Plan Revised]]=0,0,1-ABS(Table1[[#This Row],[Prod2]]-Table1[[#This Row],[Plan Revised]])/Table1[[#This Row],[Plan Revised]]))</f>
        <v>0.76417583116140109</v>
      </c>
      <c r="AB3428" s="11"/>
      <c r="AC3428" s="30"/>
      <c r="AD3428"/>
      <c r="AF3428"/>
    </row>
    <row r="3429" spans="1:32">
      <c r="A3429" s="15" t="str">
        <f>IF(Table1[Week]=WeekSel,"Yes","No")</f>
        <v>No</v>
      </c>
      <c r="B3429" s="15" t="str">
        <f>IF((Table1[StartDate]&gt;=Date.GraphMin)*(Table1[StartDate]&lt;=Date.GraphMax)=1,"Yes","No")</f>
        <v>No</v>
      </c>
      <c r="C3429" s="15" t="str">
        <f>IF(OR(Table1[[#This Row],[Site]]="FOOD MILLING",Table1[[#This Row],[Site]]="GODACO"), "No", "Yes")</f>
        <v>Yes</v>
      </c>
      <c r="D3429" s="40">
        <f>MAX(DATE(Table1[Year],1,1),DATE(Table1[Year],1,1)-WEEKDAY(DATE(Table1[Year],1,1),2)+(Table1[WeekNum]-1)*7+1)</f>
        <v>44571</v>
      </c>
      <c r="E3429" s="40">
        <f>MIN(DATE(Table1[Year]+1,1,0),DATE(Table1[Year],1,1)-WEEKDAY(DATE(Table1[Year],1,1),2)+Table1[WeekNum]*7)</f>
        <v>44577</v>
      </c>
      <c r="F3429" s="15">
        <v>2022</v>
      </c>
      <c r="G3429" s="15">
        <f t="shared" si="106"/>
        <v>1</v>
      </c>
      <c r="H3429" s="17">
        <v>3</v>
      </c>
      <c r="I3429" s="207" t="str">
        <f>"W" &amp;Table1[[#This Row],[WeekNum]]</f>
        <v>W3</v>
      </c>
      <c r="J3429" s="20" t="str">
        <f t="shared" si="107"/>
        <v>22-W03</v>
      </c>
      <c r="K3429" s="8" t="s">
        <v>478</v>
      </c>
      <c r="L3429" s="4"/>
      <c r="M3429" s="8" t="s">
        <v>72</v>
      </c>
      <c r="N3429" s="266" t="s">
        <v>368</v>
      </c>
      <c r="O3429" s="266" t="s">
        <v>386</v>
      </c>
      <c r="P3429" s="11" t="s">
        <v>387</v>
      </c>
      <c r="Q3429" s="11" t="s">
        <v>419</v>
      </c>
      <c r="R3429" s="8">
        <v>1800</v>
      </c>
      <c r="S3429" s="8">
        <v>1980</v>
      </c>
      <c r="T3429" s="206">
        <f>ABS(Table1[[#This Row],[Prod]]-Table1[[#This Row],[Planned]])</f>
        <v>180</v>
      </c>
      <c r="U3429" s="209">
        <f>IF(ABS(Table1[[#This Row],[Prod]]-Table1[[#This Row],[Planned]])&gt;Table1[[#This Row],[Planned]],0,IF(Table1[[#This Row],[Planned]]=0,0,1-ABS(Table1[[#This Row],[Prod]]-Table1[[#This Row],[Planned]])/Table1[[#This Row],[Planned]]))</f>
        <v>0.9</v>
      </c>
      <c r="V3429" s="8"/>
      <c r="W3429" s="11"/>
      <c r="X3429" s="27">
        <v>1980</v>
      </c>
      <c r="Y3429" s="206">
        <f>Table1[[#This Row],[Prod]]</f>
        <v>1980</v>
      </c>
      <c r="Z3429" s="206">
        <f>ABS(Table1[[#This Row],[Prod2]]-Table1[[#This Row],[Plan Revised]])</f>
        <v>0</v>
      </c>
      <c r="AA3429" s="209">
        <f>IF(ABS(Table1[[#This Row],[Prod2]]-Table1[[#This Row],[Plan Revised]])&gt;Table1[[#This Row],[Plan Revised]],0,IF(Table1[[#This Row],[Plan Revised]]=0,0,1-ABS(Table1[[#This Row],[Prod2]]-Table1[[#This Row],[Plan Revised]])/Table1[[#This Row],[Plan Revised]]))</f>
        <v>1</v>
      </c>
      <c r="AB3429" s="11"/>
      <c r="AC3429" s="30"/>
      <c r="AD3429"/>
      <c r="AF3429"/>
    </row>
    <row r="3430" spans="1:32">
      <c r="A3430" s="15" t="str">
        <f>IF(Table1[Week]=WeekSel,"Yes","No")</f>
        <v>No</v>
      </c>
      <c r="B3430" s="15" t="str">
        <f>IF((Table1[StartDate]&gt;=Date.GraphMin)*(Table1[StartDate]&lt;=Date.GraphMax)=1,"Yes","No")</f>
        <v>No</v>
      </c>
      <c r="C3430" s="15" t="str">
        <f>IF(OR(Table1[[#This Row],[Site]]="FOOD MILLING",Table1[[#This Row],[Site]]="GODACO"), "No", "Yes")</f>
        <v>Yes</v>
      </c>
      <c r="D3430" s="40">
        <f>MAX(DATE(Table1[Year],1,1),DATE(Table1[Year],1,1)-WEEKDAY(DATE(Table1[Year],1,1),2)+(Table1[WeekNum]-1)*7+1)</f>
        <v>44571</v>
      </c>
      <c r="E3430" s="40">
        <f>MIN(DATE(Table1[Year]+1,1,0),DATE(Table1[Year],1,1)-WEEKDAY(DATE(Table1[Year],1,1),2)+Table1[WeekNum]*7)</f>
        <v>44577</v>
      </c>
      <c r="F3430" s="15">
        <v>2022</v>
      </c>
      <c r="G3430" s="15">
        <f t="shared" si="106"/>
        <v>1</v>
      </c>
      <c r="H3430" s="17">
        <v>3</v>
      </c>
      <c r="I3430" s="207" t="str">
        <f>"W" &amp;Table1[[#This Row],[WeekNum]]</f>
        <v>W3</v>
      </c>
      <c r="J3430" s="20" t="str">
        <f t="shared" si="107"/>
        <v>22-W03</v>
      </c>
      <c r="K3430" s="8" t="s">
        <v>479</v>
      </c>
      <c r="L3430" s="4"/>
      <c r="M3430" s="8" t="s">
        <v>72</v>
      </c>
      <c r="N3430" s="266" t="s">
        <v>368</v>
      </c>
      <c r="O3430" s="266" t="s">
        <v>386</v>
      </c>
      <c r="P3430" s="11" t="s">
        <v>387</v>
      </c>
      <c r="Q3430" s="11" t="s">
        <v>419</v>
      </c>
      <c r="R3430" s="8">
        <v>9500</v>
      </c>
      <c r="S3430" s="8">
        <v>9220</v>
      </c>
      <c r="T3430" s="206">
        <f>ABS(Table1[[#This Row],[Prod]]-Table1[[#This Row],[Planned]])</f>
        <v>280</v>
      </c>
      <c r="U3430" s="209">
        <f>IF(ABS(Table1[[#This Row],[Prod]]-Table1[[#This Row],[Planned]])&gt;Table1[[#This Row],[Planned]],0,IF(Table1[[#This Row],[Planned]]=0,0,1-ABS(Table1[[#This Row],[Prod]]-Table1[[#This Row],[Planned]])/Table1[[#This Row],[Planned]]))</f>
        <v>0.97052631578947368</v>
      </c>
      <c r="V3430" s="8"/>
      <c r="W3430" s="11"/>
      <c r="X3430" s="27">
        <v>9000</v>
      </c>
      <c r="Y3430" s="206">
        <f>Table1[[#This Row],[Prod]]</f>
        <v>9220</v>
      </c>
      <c r="Z3430" s="206">
        <f>ABS(Table1[[#This Row],[Prod2]]-Table1[[#This Row],[Plan Revised]])</f>
        <v>220</v>
      </c>
      <c r="AA3430" s="209">
        <f>IF(ABS(Table1[[#This Row],[Prod2]]-Table1[[#This Row],[Plan Revised]])&gt;Table1[[#This Row],[Plan Revised]],0,IF(Table1[[#This Row],[Plan Revised]]=0,0,1-ABS(Table1[[#This Row],[Prod2]]-Table1[[#This Row],[Plan Revised]])/Table1[[#This Row],[Plan Revised]]))</f>
        <v>0.97555555555555551</v>
      </c>
      <c r="AB3430" s="11"/>
      <c r="AC3430" s="30"/>
      <c r="AD3430"/>
      <c r="AF3430"/>
    </row>
    <row r="3431" spans="1:32">
      <c r="A3431" s="15" t="str">
        <f>IF(Table1[Week]=WeekSel,"Yes","No")</f>
        <v>No</v>
      </c>
      <c r="B3431" s="15" t="str">
        <f>IF((Table1[StartDate]&gt;=Date.GraphMin)*(Table1[StartDate]&lt;=Date.GraphMax)=1,"Yes","No")</f>
        <v>No</v>
      </c>
      <c r="C3431" s="15" t="str">
        <f>IF(OR(Table1[[#This Row],[Site]]="FOOD MILLING",Table1[[#This Row],[Site]]="GODACO"), "No", "Yes")</f>
        <v>Yes</v>
      </c>
      <c r="D3431" s="40">
        <f>MAX(DATE(Table1[Year],1,1),DATE(Table1[Year],1,1)-WEEKDAY(DATE(Table1[Year],1,1),2)+(Table1[WeekNum]-1)*7+1)</f>
        <v>44571</v>
      </c>
      <c r="E3431" s="40">
        <f>MIN(DATE(Table1[Year]+1,1,0),DATE(Table1[Year],1,1)-WEEKDAY(DATE(Table1[Year],1,1),2)+Table1[WeekNum]*7)</f>
        <v>44577</v>
      </c>
      <c r="F3431" s="15">
        <v>2022</v>
      </c>
      <c r="G3431" s="15">
        <f t="shared" si="106"/>
        <v>1</v>
      </c>
      <c r="H3431" s="17">
        <v>3</v>
      </c>
      <c r="I3431" s="207" t="str">
        <f>"W" &amp;Table1[[#This Row],[WeekNum]]</f>
        <v>W3</v>
      </c>
      <c r="J3431" s="20" t="str">
        <f t="shared" si="107"/>
        <v>22-W03</v>
      </c>
      <c r="K3431" s="8" t="s">
        <v>485</v>
      </c>
      <c r="L3431" s="4"/>
      <c r="M3431" s="8" t="s">
        <v>77</v>
      </c>
      <c r="N3431" s="266" t="s">
        <v>368</v>
      </c>
      <c r="O3431" s="266" t="s">
        <v>386</v>
      </c>
      <c r="P3431" s="11" t="s">
        <v>387</v>
      </c>
      <c r="Q3431" s="11" t="s">
        <v>419</v>
      </c>
      <c r="R3431" s="8">
        <v>13000</v>
      </c>
      <c r="S3431" s="8">
        <v>9913</v>
      </c>
      <c r="T3431" s="206">
        <f>ABS(Table1[[#This Row],[Prod]]-Table1[[#This Row],[Planned]])</f>
        <v>3087</v>
      </c>
      <c r="U3431" s="209">
        <f>IF(ABS(Table1[[#This Row],[Prod]]-Table1[[#This Row],[Planned]])&gt;Table1[[#This Row],[Planned]],0,IF(Table1[[#This Row],[Planned]]=0,0,1-ABS(Table1[[#This Row],[Prod]]-Table1[[#This Row],[Planned]])/Table1[[#This Row],[Planned]]))</f>
        <v>0.7625384615384615</v>
      </c>
      <c r="V3431" s="8"/>
      <c r="W3431" s="11"/>
      <c r="X3431" s="27">
        <v>8500</v>
      </c>
      <c r="Y3431" s="206">
        <f>Table1[[#This Row],[Prod]]</f>
        <v>9913</v>
      </c>
      <c r="Z3431" s="206">
        <f>ABS(Table1[[#This Row],[Prod2]]-Table1[[#This Row],[Plan Revised]])</f>
        <v>1413</v>
      </c>
      <c r="AA3431" s="209">
        <f>IF(ABS(Table1[[#This Row],[Prod2]]-Table1[[#This Row],[Plan Revised]])&gt;Table1[[#This Row],[Plan Revised]],0,IF(Table1[[#This Row],[Plan Revised]]=0,0,1-ABS(Table1[[#This Row],[Prod2]]-Table1[[#This Row],[Plan Revised]])/Table1[[#This Row],[Plan Revised]]))</f>
        <v>0.83376470588235296</v>
      </c>
      <c r="AB3431" s="11"/>
      <c r="AC3431" s="30"/>
      <c r="AD3431"/>
      <c r="AF3431"/>
    </row>
    <row r="3432" spans="1:32">
      <c r="A3432" s="15" t="str">
        <f>IF(Table1[Week]=WeekSel,"Yes","No")</f>
        <v>No</v>
      </c>
      <c r="B3432" s="15" t="str">
        <f>IF((Table1[StartDate]&gt;=Date.GraphMin)*(Table1[StartDate]&lt;=Date.GraphMax)=1,"Yes","No")</f>
        <v>No</v>
      </c>
      <c r="C3432" s="15" t="str">
        <f>IF(OR(Table1[[#This Row],[Site]]="FOOD MILLING",Table1[[#This Row],[Site]]="GODACO"), "No", "Yes")</f>
        <v>Yes</v>
      </c>
      <c r="D3432" s="40">
        <f>MAX(DATE(Table1[Year],1,1),DATE(Table1[Year],1,1)-WEEKDAY(DATE(Table1[Year],1,1),2)+(Table1[WeekNum]-1)*7+1)</f>
        <v>44571</v>
      </c>
      <c r="E3432" s="40">
        <f>MIN(DATE(Table1[Year]+1,1,0),DATE(Table1[Year],1,1)-WEEKDAY(DATE(Table1[Year],1,1),2)+Table1[WeekNum]*7)</f>
        <v>44577</v>
      </c>
      <c r="F3432" s="15">
        <v>2022</v>
      </c>
      <c r="G3432" s="15">
        <f t="shared" si="106"/>
        <v>1</v>
      </c>
      <c r="H3432" s="17">
        <v>3</v>
      </c>
      <c r="I3432" s="207" t="str">
        <f>"W" &amp;Table1[[#This Row],[WeekNum]]</f>
        <v>W3</v>
      </c>
      <c r="J3432" s="20" t="str">
        <f t="shared" si="107"/>
        <v>22-W03</v>
      </c>
      <c r="K3432" s="8" t="s">
        <v>481</v>
      </c>
      <c r="L3432" s="4"/>
      <c r="M3432" s="8" t="s">
        <v>72</v>
      </c>
      <c r="N3432" s="266" t="s">
        <v>368</v>
      </c>
      <c r="O3432" s="266" t="s">
        <v>386</v>
      </c>
      <c r="P3432" s="11" t="s">
        <v>387</v>
      </c>
      <c r="Q3432" s="11" t="s">
        <v>419</v>
      </c>
      <c r="R3432" s="8">
        <v>1400</v>
      </c>
      <c r="S3432" s="8">
        <v>983</v>
      </c>
      <c r="T3432" s="206">
        <f>ABS(Table1[[#This Row],[Prod]]-Table1[[#This Row],[Planned]])</f>
        <v>417</v>
      </c>
      <c r="U3432" s="209">
        <f>IF(ABS(Table1[[#This Row],[Prod]]-Table1[[#This Row],[Planned]])&gt;Table1[[#This Row],[Planned]],0,IF(Table1[[#This Row],[Planned]]=0,0,1-ABS(Table1[[#This Row],[Prod]]-Table1[[#This Row],[Planned]])/Table1[[#This Row],[Planned]]))</f>
        <v>0.70214285714285718</v>
      </c>
      <c r="V3432" s="8"/>
      <c r="W3432" s="11"/>
      <c r="X3432" s="27">
        <v>1100</v>
      </c>
      <c r="Y3432" s="206">
        <f>Table1[[#This Row],[Prod]]</f>
        <v>983</v>
      </c>
      <c r="Z3432" s="206">
        <f>ABS(Table1[[#This Row],[Prod2]]-Table1[[#This Row],[Plan Revised]])</f>
        <v>117</v>
      </c>
      <c r="AA3432" s="209">
        <f>IF(ABS(Table1[[#This Row],[Prod2]]-Table1[[#This Row],[Plan Revised]])&gt;Table1[[#This Row],[Plan Revised]],0,IF(Table1[[#This Row],[Plan Revised]]=0,0,1-ABS(Table1[[#This Row],[Prod2]]-Table1[[#This Row],[Plan Revised]])/Table1[[#This Row],[Plan Revised]]))</f>
        <v>0.89363636363636367</v>
      </c>
      <c r="AB3432" s="11"/>
      <c r="AC3432" s="30"/>
      <c r="AD3432"/>
      <c r="AF3432"/>
    </row>
    <row r="3433" spans="1:32">
      <c r="A3433" s="15" t="str">
        <f>IF(Table1[Week]=WeekSel,"Yes","No")</f>
        <v>No</v>
      </c>
      <c r="B3433" s="15" t="str">
        <f>IF((Table1[StartDate]&gt;=Date.GraphMin)*(Table1[StartDate]&lt;=Date.GraphMax)=1,"Yes","No")</f>
        <v>No</v>
      </c>
      <c r="C3433" s="15" t="str">
        <f>IF(OR(Table1[[#This Row],[Site]]="FOOD MILLING",Table1[[#This Row],[Site]]="GODACO"), "No", "Yes")</f>
        <v>Yes</v>
      </c>
      <c r="D3433" s="40">
        <f>MAX(DATE(Table1[Year],1,1),DATE(Table1[Year],1,1)-WEEKDAY(DATE(Table1[Year],1,1),2)+(Table1[WeekNum]-1)*7+1)</f>
        <v>44571</v>
      </c>
      <c r="E3433" s="40">
        <f>MIN(DATE(Table1[Year]+1,1,0),DATE(Table1[Year],1,1)-WEEKDAY(DATE(Table1[Year],1,1),2)+Table1[WeekNum]*7)</f>
        <v>44577</v>
      </c>
      <c r="F3433" s="15">
        <v>2022</v>
      </c>
      <c r="G3433" s="15">
        <f t="shared" si="106"/>
        <v>1</v>
      </c>
      <c r="H3433" s="17">
        <v>3</v>
      </c>
      <c r="I3433" s="207" t="str">
        <f>"W" &amp;Table1[[#This Row],[WeekNum]]</f>
        <v>W3</v>
      </c>
      <c r="J3433" s="20" t="str">
        <f t="shared" si="107"/>
        <v>22-W03</v>
      </c>
      <c r="K3433" s="8" t="s">
        <v>484</v>
      </c>
      <c r="L3433" s="4"/>
      <c r="M3433" s="8" t="s">
        <v>72</v>
      </c>
      <c r="N3433" s="266" t="s">
        <v>368</v>
      </c>
      <c r="O3433" s="266" t="s">
        <v>386</v>
      </c>
      <c r="P3433" s="11" t="s">
        <v>387</v>
      </c>
      <c r="Q3433" s="11" t="s">
        <v>419</v>
      </c>
      <c r="R3433" s="8">
        <v>6500</v>
      </c>
      <c r="S3433" s="8">
        <v>6561</v>
      </c>
      <c r="T3433" s="206">
        <f>ABS(Table1[[#This Row],[Prod]]-Table1[[#This Row],[Planned]])</f>
        <v>61</v>
      </c>
      <c r="U3433" s="209">
        <f>IF(ABS(Table1[[#This Row],[Prod]]-Table1[[#This Row],[Planned]])&gt;Table1[[#This Row],[Planned]],0,IF(Table1[[#This Row],[Planned]]=0,0,1-ABS(Table1[[#This Row],[Prod]]-Table1[[#This Row],[Planned]])/Table1[[#This Row],[Planned]]))</f>
        <v>0.99061538461538456</v>
      </c>
      <c r="V3433" s="8"/>
      <c r="W3433" s="11"/>
      <c r="X3433" s="27">
        <v>6500</v>
      </c>
      <c r="Y3433" s="206">
        <f>Table1[[#This Row],[Prod]]</f>
        <v>6561</v>
      </c>
      <c r="Z3433" s="206">
        <f>ABS(Table1[[#This Row],[Prod2]]-Table1[[#This Row],[Plan Revised]])</f>
        <v>61</v>
      </c>
      <c r="AA3433" s="209">
        <f>IF(ABS(Table1[[#This Row],[Prod2]]-Table1[[#This Row],[Plan Revised]])&gt;Table1[[#This Row],[Plan Revised]],0,IF(Table1[[#This Row],[Plan Revised]]=0,0,1-ABS(Table1[[#This Row],[Prod2]]-Table1[[#This Row],[Plan Revised]])/Table1[[#This Row],[Plan Revised]]))</f>
        <v>0.99061538461538456</v>
      </c>
      <c r="AB3433" s="11"/>
      <c r="AC3433" s="30"/>
      <c r="AD3433"/>
      <c r="AF3433"/>
    </row>
    <row r="3434" spans="1:32">
      <c r="A3434" s="15" t="str">
        <f>IF(Table1[Week]=WeekSel,"Yes","No")</f>
        <v>No</v>
      </c>
      <c r="B3434" s="15" t="str">
        <f>IF((Table1[StartDate]&gt;=Date.GraphMin)*(Table1[StartDate]&lt;=Date.GraphMax)=1,"Yes","No")</f>
        <v>No</v>
      </c>
      <c r="C3434" s="15" t="str">
        <f>IF(OR(Table1[[#This Row],[Site]]="FOOD MILLING",Table1[[#This Row],[Site]]="GODACO"), "No", "Yes")</f>
        <v>Yes</v>
      </c>
      <c r="D3434" s="40">
        <f>MAX(DATE(Table1[Year],1,1),DATE(Table1[Year],1,1)-WEEKDAY(DATE(Table1[Year],1,1),2)+(Table1[WeekNum]-1)*7+1)</f>
        <v>44571</v>
      </c>
      <c r="E3434" s="40">
        <f>MIN(DATE(Table1[Year]+1,1,0),DATE(Table1[Year],1,1)-WEEKDAY(DATE(Table1[Year],1,1),2)+Table1[WeekNum]*7)</f>
        <v>44577</v>
      </c>
      <c r="F3434" s="15">
        <v>2022</v>
      </c>
      <c r="G3434" s="15">
        <f t="shared" si="106"/>
        <v>1</v>
      </c>
      <c r="H3434" s="17">
        <v>3</v>
      </c>
      <c r="I3434" s="207" t="str">
        <f>"W" &amp;Table1[[#This Row],[WeekNum]]</f>
        <v>W3</v>
      </c>
      <c r="J3434" s="20" t="str">
        <f t="shared" si="107"/>
        <v>22-W03</v>
      </c>
      <c r="K3434" s="8" t="s">
        <v>487</v>
      </c>
      <c r="L3434" s="4"/>
      <c r="M3434" s="8" t="s">
        <v>72</v>
      </c>
      <c r="N3434" s="266" t="s">
        <v>368</v>
      </c>
      <c r="O3434" s="266" t="s">
        <v>386</v>
      </c>
      <c r="P3434" s="11" t="s">
        <v>387</v>
      </c>
      <c r="Q3434" s="11" t="s">
        <v>419</v>
      </c>
      <c r="R3434" s="8">
        <v>60</v>
      </c>
      <c r="S3434" s="8">
        <v>220</v>
      </c>
      <c r="T3434" s="206">
        <f>ABS(Table1[[#This Row],[Prod]]-Table1[[#This Row],[Planned]])</f>
        <v>160</v>
      </c>
      <c r="U3434" s="209">
        <f>IF(ABS(Table1[[#This Row],[Prod]]-Table1[[#This Row],[Planned]])&gt;Table1[[#This Row],[Planned]],0,IF(Table1[[#This Row],[Planned]]=0,0,1-ABS(Table1[[#This Row],[Prod]]-Table1[[#This Row],[Planned]])/Table1[[#This Row],[Planned]]))</f>
        <v>0</v>
      </c>
      <c r="V3434" s="8"/>
      <c r="W3434" s="11"/>
      <c r="X3434" s="27">
        <v>60</v>
      </c>
      <c r="Y3434" s="206">
        <f>Table1[[#This Row],[Prod]]</f>
        <v>220</v>
      </c>
      <c r="Z3434" s="206">
        <f>ABS(Table1[[#This Row],[Prod2]]-Table1[[#This Row],[Plan Revised]])</f>
        <v>160</v>
      </c>
      <c r="AA3434" s="209">
        <f>IF(ABS(Table1[[#This Row],[Prod2]]-Table1[[#This Row],[Plan Revised]])&gt;Table1[[#This Row],[Plan Revised]],0,IF(Table1[[#This Row],[Plan Revised]]=0,0,1-ABS(Table1[[#This Row],[Prod2]]-Table1[[#This Row],[Plan Revised]])/Table1[[#This Row],[Plan Revised]]))</f>
        <v>0</v>
      </c>
      <c r="AB3434" s="11"/>
      <c r="AC3434" s="30"/>
      <c r="AD3434"/>
      <c r="AF3434"/>
    </row>
    <row r="3435" spans="1:32">
      <c r="A3435" s="15" t="str">
        <f>IF(Table1[Week]=WeekSel,"Yes","No")</f>
        <v>No</v>
      </c>
      <c r="B3435" s="15" t="str">
        <f>IF((Table1[StartDate]&gt;=Date.GraphMin)*(Table1[StartDate]&lt;=Date.GraphMax)=1,"Yes","No")</f>
        <v>No</v>
      </c>
      <c r="C3435" s="15" t="str">
        <f>IF(OR(Table1[[#This Row],[Site]]="FOOD MILLING",Table1[[#This Row],[Site]]="GODACO"), "No", "Yes")</f>
        <v>Yes</v>
      </c>
      <c r="D3435" s="40">
        <f>MAX(DATE(Table1[Year],1,1),DATE(Table1[Year],1,1)-WEEKDAY(DATE(Table1[Year],1,1),2)+(Table1[WeekNum]-1)*7+1)</f>
        <v>44571</v>
      </c>
      <c r="E3435" s="40">
        <f>MIN(DATE(Table1[Year]+1,1,0),DATE(Table1[Year],1,1)-WEEKDAY(DATE(Table1[Year],1,1),2)+Table1[WeekNum]*7)</f>
        <v>44577</v>
      </c>
      <c r="F3435" s="15">
        <v>2022</v>
      </c>
      <c r="G3435" s="15">
        <f t="shared" si="106"/>
        <v>1</v>
      </c>
      <c r="H3435" s="17">
        <v>3</v>
      </c>
      <c r="I3435" s="207" t="str">
        <f>"W" &amp;Table1[[#This Row],[WeekNum]]</f>
        <v>W3</v>
      </c>
      <c r="J3435" s="20" t="str">
        <f t="shared" si="107"/>
        <v>22-W03</v>
      </c>
      <c r="K3435" s="8" t="s">
        <v>490</v>
      </c>
      <c r="L3435" s="4"/>
      <c r="M3435" s="8" t="s">
        <v>72</v>
      </c>
      <c r="N3435" s="266" t="s">
        <v>368</v>
      </c>
      <c r="O3435" s="266" t="s">
        <v>386</v>
      </c>
      <c r="P3435" s="11" t="s">
        <v>387</v>
      </c>
      <c r="Q3435" s="11" t="s">
        <v>419</v>
      </c>
      <c r="R3435" s="8">
        <v>2250</v>
      </c>
      <c r="S3435" s="8">
        <v>1800</v>
      </c>
      <c r="T3435" s="206">
        <f>ABS(Table1[[#This Row],[Prod]]-Table1[[#This Row],[Planned]])</f>
        <v>450</v>
      </c>
      <c r="U3435" s="209">
        <f>IF(ABS(Table1[[#This Row],[Prod]]-Table1[[#This Row],[Planned]])&gt;Table1[[#This Row],[Planned]],0,IF(Table1[[#This Row],[Planned]]=0,0,1-ABS(Table1[[#This Row],[Prod]]-Table1[[#This Row],[Planned]])/Table1[[#This Row],[Planned]]))</f>
        <v>0.8</v>
      </c>
      <c r="V3435" s="8"/>
      <c r="W3435" s="11"/>
      <c r="X3435" s="27">
        <v>2250</v>
      </c>
      <c r="Y3435" s="206">
        <f>Table1[[#This Row],[Prod]]</f>
        <v>1800</v>
      </c>
      <c r="Z3435" s="206">
        <f>ABS(Table1[[#This Row],[Prod2]]-Table1[[#This Row],[Plan Revised]])</f>
        <v>450</v>
      </c>
      <c r="AA3435" s="209">
        <f>IF(ABS(Table1[[#This Row],[Prod2]]-Table1[[#This Row],[Plan Revised]])&gt;Table1[[#This Row],[Plan Revised]],0,IF(Table1[[#This Row],[Plan Revised]]=0,0,1-ABS(Table1[[#This Row],[Prod2]]-Table1[[#This Row],[Plan Revised]])/Table1[[#This Row],[Plan Revised]]))</f>
        <v>0.8</v>
      </c>
      <c r="AB3435" s="11"/>
      <c r="AC3435" s="30"/>
      <c r="AD3435"/>
      <c r="AF3435"/>
    </row>
    <row r="3436" spans="1:32">
      <c r="A3436" s="15" t="str">
        <f>IF(Table1[Week]=WeekSel,"Yes","No")</f>
        <v>No</v>
      </c>
      <c r="B3436" s="15" t="str">
        <f>IF((Table1[StartDate]&gt;=Date.GraphMin)*(Table1[StartDate]&lt;=Date.GraphMax)=1,"Yes","No")</f>
        <v>No</v>
      </c>
      <c r="C3436" s="15" t="str">
        <f>IF(OR(Table1[[#This Row],[Site]]="FOOD MILLING",Table1[[#This Row],[Site]]="GODACO"), "No", "Yes")</f>
        <v>Yes</v>
      </c>
      <c r="D3436" s="40">
        <f>MAX(DATE(Table1[Year],1,1),DATE(Table1[Year],1,1)-WEEKDAY(DATE(Table1[Year],1,1),2)+(Table1[WeekNum]-1)*7+1)</f>
        <v>44571</v>
      </c>
      <c r="E3436" s="40">
        <f>MIN(DATE(Table1[Year]+1,1,0),DATE(Table1[Year],1,1)-WEEKDAY(DATE(Table1[Year],1,1),2)+Table1[WeekNum]*7)</f>
        <v>44577</v>
      </c>
      <c r="F3436" s="15">
        <v>2022</v>
      </c>
      <c r="G3436" s="15">
        <f t="shared" si="106"/>
        <v>1</v>
      </c>
      <c r="H3436" s="17">
        <v>3</v>
      </c>
      <c r="I3436" s="207" t="str">
        <f>"W" &amp;Table1[[#This Row],[WeekNum]]</f>
        <v>W3</v>
      </c>
      <c r="J3436" s="20" t="str">
        <f t="shared" si="107"/>
        <v>22-W03</v>
      </c>
      <c r="K3436" s="8" t="s">
        <v>493</v>
      </c>
      <c r="L3436" s="4"/>
      <c r="M3436" s="8" t="s">
        <v>72</v>
      </c>
      <c r="N3436" s="266" t="s">
        <v>368</v>
      </c>
      <c r="O3436" s="266" t="s">
        <v>386</v>
      </c>
      <c r="P3436" s="11" t="s">
        <v>387</v>
      </c>
      <c r="Q3436" s="11" t="s">
        <v>419</v>
      </c>
      <c r="R3436" s="8">
        <v>100</v>
      </c>
      <c r="S3436" s="8">
        <v>350</v>
      </c>
      <c r="T3436" s="206">
        <f>ABS(Table1[[#This Row],[Prod]]-Table1[[#This Row],[Planned]])</f>
        <v>250</v>
      </c>
      <c r="U3436" s="209">
        <f>IF(ABS(Table1[[#This Row],[Prod]]-Table1[[#This Row],[Planned]])&gt;Table1[[#This Row],[Planned]],0,IF(Table1[[#This Row],[Planned]]=0,0,1-ABS(Table1[[#This Row],[Prod]]-Table1[[#This Row],[Planned]])/Table1[[#This Row],[Planned]]))</f>
        <v>0</v>
      </c>
      <c r="V3436" s="8"/>
      <c r="W3436" s="11"/>
      <c r="X3436" s="27">
        <v>350</v>
      </c>
      <c r="Y3436" s="206">
        <f>Table1[[#This Row],[Prod]]</f>
        <v>350</v>
      </c>
      <c r="Z3436" s="206">
        <f>ABS(Table1[[#This Row],[Prod2]]-Table1[[#This Row],[Plan Revised]])</f>
        <v>0</v>
      </c>
      <c r="AA3436" s="209">
        <f>IF(ABS(Table1[[#This Row],[Prod2]]-Table1[[#This Row],[Plan Revised]])&gt;Table1[[#This Row],[Plan Revised]],0,IF(Table1[[#This Row],[Plan Revised]]=0,0,1-ABS(Table1[[#This Row],[Prod2]]-Table1[[#This Row],[Plan Revised]])/Table1[[#This Row],[Plan Revised]]))</f>
        <v>1</v>
      </c>
      <c r="AB3436" s="11"/>
      <c r="AC3436" s="30"/>
      <c r="AD3436"/>
      <c r="AF3436"/>
    </row>
    <row r="3437" spans="1:32">
      <c r="A3437" s="15" t="str">
        <f>IF(Table1[Week]=WeekSel,"Yes","No")</f>
        <v>No</v>
      </c>
      <c r="B3437" s="15" t="str">
        <f>IF((Table1[StartDate]&gt;=Date.GraphMin)*(Table1[StartDate]&lt;=Date.GraphMax)=1,"Yes","No")</f>
        <v>No</v>
      </c>
      <c r="C3437" s="15" t="str">
        <f>IF(OR(Table1[[#This Row],[Site]]="FOOD MILLING",Table1[[#This Row],[Site]]="GODACO"), "No", "Yes")</f>
        <v>Yes</v>
      </c>
      <c r="D3437" s="40">
        <f>MAX(DATE(Table1[Year],1,1),DATE(Table1[Year],1,1)-WEEKDAY(DATE(Table1[Year],1,1),2)+(Table1[WeekNum]-1)*7+1)</f>
        <v>44571</v>
      </c>
      <c r="E3437" s="40">
        <f>MIN(DATE(Table1[Year]+1,1,0),DATE(Table1[Year],1,1)-WEEKDAY(DATE(Table1[Year],1,1),2)+Table1[WeekNum]*7)</f>
        <v>44577</v>
      </c>
      <c r="F3437" s="15">
        <v>2022</v>
      </c>
      <c r="G3437" s="15">
        <f t="shared" si="106"/>
        <v>1</v>
      </c>
      <c r="H3437" s="17">
        <v>3</v>
      </c>
      <c r="I3437" s="207" t="str">
        <f>"W" &amp;Table1[[#This Row],[WeekNum]]</f>
        <v>W3</v>
      </c>
      <c r="J3437" s="20" t="str">
        <f t="shared" si="107"/>
        <v>22-W03</v>
      </c>
      <c r="K3437" s="8" t="s">
        <v>488</v>
      </c>
      <c r="L3437" s="4"/>
      <c r="M3437" s="8" t="s">
        <v>72</v>
      </c>
      <c r="N3437" s="266" t="s">
        <v>368</v>
      </c>
      <c r="O3437" s="266" t="s">
        <v>386</v>
      </c>
      <c r="P3437" s="11" t="s">
        <v>387</v>
      </c>
      <c r="Q3437" s="11" t="s">
        <v>419</v>
      </c>
      <c r="R3437" s="8">
        <v>0</v>
      </c>
      <c r="S3437" s="8">
        <v>0</v>
      </c>
      <c r="T3437" s="206">
        <f>ABS(Table1[[#This Row],[Prod]]-Table1[[#This Row],[Planned]])</f>
        <v>0</v>
      </c>
      <c r="U3437" s="209">
        <f>IF(ABS(Table1[[#This Row],[Prod]]-Table1[[#This Row],[Planned]])&gt;Table1[[#This Row],[Planned]],0,IF(Table1[[#This Row],[Planned]]=0,0,1-ABS(Table1[[#This Row],[Prod]]-Table1[[#This Row],[Planned]])/Table1[[#This Row],[Planned]]))</f>
        <v>0</v>
      </c>
      <c r="V3437" s="8"/>
      <c r="W3437" s="11"/>
      <c r="X3437" s="27">
        <v>0</v>
      </c>
      <c r="Y3437" s="206">
        <f>Table1[[#This Row],[Prod]]</f>
        <v>0</v>
      </c>
      <c r="Z3437" s="206">
        <f>ABS(Table1[[#This Row],[Prod2]]-Table1[[#This Row],[Plan Revised]])</f>
        <v>0</v>
      </c>
      <c r="AA3437" s="209">
        <f>IF(ABS(Table1[[#This Row],[Prod2]]-Table1[[#This Row],[Plan Revised]])&gt;Table1[[#This Row],[Plan Revised]],0,IF(Table1[[#This Row],[Plan Revised]]=0,0,1-ABS(Table1[[#This Row],[Prod2]]-Table1[[#This Row],[Plan Revised]])/Table1[[#This Row],[Plan Revised]]))</f>
        <v>0</v>
      </c>
      <c r="AB3437" s="11"/>
      <c r="AC3437" s="30"/>
      <c r="AD3437"/>
      <c r="AF3437"/>
    </row>
    <row r="3438" spans="1:32">
      <c r="A3438" s="15" t="str">
        <f>IF(Table1[Week]=WeekSel,"Yes","No")</f>
        <v>No</v>
      </c>
      <c r="B3438" s="15" t="str">
        <f>IF((Table1[StartDate]&gt;=Date.GraphMin)*(Table1[StartDate]&lt;=Date.GraphMax)=1,"Yes","No")</f>
        <v>No</v>
      </c>
      <c r="C3438" s="15" t="str">
        <f>IF(OR(Table1[[#This Row],[Site]]="FOOD MILLING",Table1[[#This Row],[Site]]="GODACO"), "No", "Yes")</f>
        <v>Yes</v>
      </c>
      <c r="D3438" s="40">
        <f>MAX(DATE(Table1[Year],1,1),DATE(Table1[Year],1,1)-WEEKDAY(DATE(Table1[Year],1,1),2)+(Table1[WeekNum]-1)*7+1)</f>
        <v>44571</v>
      </c>
      <c r="E3438" s="40">
        <f>MIN(DATE(Table1[Year]+1,1,0),DATE(Table1[Year],1,1)-WEEKDAY(DATE(Table1[Year],1,1),2)+Table1[WeekNum]*7)</f>
        <v>44577</v>
      </c>
      <c r="F3438" s="15">
        <v>2022</v>
      </c>
      <c r="G3438" s="15">
        <f t="shared" si="106"/>
        <v>1</v>
      </c>
      <c r="H3438" s="17">
        <v>3</v>
      </c>
      <c r="I3438" s="207" t="str">
        <f>"W" &amp;Table1[[#This Row],[WeekNum]]</f>
        <v>W3</v>
      </c>
      <c r="J3438" s="20" t="str">
        <f t="shared" si="107"/>
        <v>22-W03</v>
      </c>
      <c r="K3438" s="8" t="s">
        <v>489</v>
      </c>
      <c r="L3438" s="4"/>
      <c r="M3438" s="8" t="s">
        <v>72</v>
      </c>
      <c r="N3438" s="266" t="s">
        <v>368</v>
      </c>
      <c r="O3438" s="266" t="s">
        <v>386</v>
      </c>
      <c r="P3438" s="11" t="s">
        <v>387</v>
      </c>
      <c r="Q3438" s="11" t="s">
        <v>419</v>
      </c>
      <c r="R3438" s="8">
        <v>2250</v>
      </c>
      <c r="S3438" s="8">
        <v>2220</v>
      </c>
      <c r="T3438" s="206">
        <f>ABS(Table1[[#This Row],[Prod]]-Table1[[#This Row],[Planned]])</f>
        <v>30</v>
      </c>
      <c r="U3438" s="209">
        <f>IF(ABS(Table1[[#This Row],[Prod]]-Table1[[#This Row],[Planned]])&gt;Table1[[#This Row],[Planned]],0,IF(Table1[[#This Row],[Planned]]=0,0,1-ABS(Table1[[#This Row],[Prod]]-Table1[[#This Row],[Planned]])/Table1[[#This Row],[Planned]]))</f>
        <v>0.98666666666666669</v>
      </c>
      <c r="V3438" s="8"/>
      <c r="W3438" s="11"/>
      <c r="X3438" s="27">
        <v>1260</v>
      </c>
      <c r="Y3438" s="206">
        <f>Table1[[#This Row],[Prod]]</f>
        <v>2220</v>
      </c>
      <c r="Z3438" s="206">
        <f>ABS(Table1[[#This Row],[Prod2]]-Table1[[#This Row],[Plan Revised]])</f>
        <v>960</v>
      </c>
      <c r="AA3438" s="209">
        <f>IF(ABS(Table1[[#This Row],[Prod2]]-Table1[[#This Row],[Plan Revised]])&gt;Table1[[#This Row],[Plan Revised]],0,IF(Table1[[#This Row],[Plan Revised]]=0,0,1-ABS(Table1[[#This Row],[Prod2]]-Table1[[#This Row],[Plan Revised]])/Table1[[#This Row],[Plan Revised]]))</f>
        <v>0.23809523809523814</v>
      </c>
      <c r="AB3438" s="11"/>
      <c r="AC3438" s="30"/>
      <c r="AD3438"/>
      <c r="AF3438"/>
    </row>
    <row r="3439" spans="1:32">
      <c r="A3439" s="15" t="str">
        <f>IF(Table1[Week]=WeekSel,"Yes","No")</f>
        <v>No</v>
      </c>
      <c r="B3439" s="15" t="str">
        <f>IF((Table1[StartDate]&gt;=Date.GraphMin)*(Table1[StartDate]&lt;=Date.GraphMax)=1,"Yes","No")</f>
        <v>No</v>
      </c>
      <c r="C3439" s="15" t="str">
        <f>IF(OR(Table1[[#This Row],[Site]]="FOOD MILLING",Table1[[#This Row],[Site]]="GODACO"), "No", "Yes")</f>
        <v>Yes</v>
      </c>
      <c r="D3439" s="40">
        <f>MAX(DATE(Table1[Year],1,1),DATE(Table1[Year],1,1)-WEEKDAY(DATE(Table1[Year],1,1),2)+(Table1[WeekNum]-1)*7+1)</f>
        <v>44571</v>
      </c>
      <c r="E3439" s="40">
        <f>MIN(DATE(Table1[Year]+1,1,0),DATE(Table1[Year],1,1)-WEEKDAY(DATE(Table1[Year],1,1),2)+Table1[WeekNum]*7)</f>
        <v>44577</v>
      </c>
      <c r="F3439" s="15">
        <v>2022</v>
      </c>
      <c r="G3439" s="15">
        <f t="shared" si="106"/>
        <v>1</v>
      </c>
      <c r="H3439" s="17">
        <v>3</v>
      </c>
      <c r="I3439" s="207" t="str">
        <f>"W" &amp;Table1[[#This Row],[WeekNum]]</f>
        <v>W3</v>
      </c>
      <c r="J3439" s="20" t="str">
        <f t="shared" si="107"/>
        <v>22-W03</v>
      </c>
      <c r="K3439" s="8" t="s">
        <v>482</v>
      </c>
      <c r="L3439" s="4"/>
      <c r="M3439" s="8" t="s">
        <v>72</v>
      </c>
      <c r="N3439" s="266" t="s">
        <v>368</v>
      </c>
      <c r="O3439" s="266" t="s">
        <v>386</v>
      </c>
      <c r="P3439" s="11" t="s">
        <v>387</v>
      </c>
      <c r="Q3439" s="11" t="s">
        <v>419</v>
      </c>
      <c r="R3439" s="8">
        <v>3000</v>
      </c>
      <c r="S3439" s="8">
        <v>3111</v>
      </c>
      <c r="T3439" s="206">
        <f>ABS(Table1[[#This Row],[Prod]]-Table1[[#This Row],[Planned]])</f>
        <v>111</v>
      </c>
      <c r="U3439" s="209">
        <f>IF(ABS(Table1[[#This Row],[Prod]]-Table1[[#This Row],[Planned]])&gt;Table1[[#This Row],[Planned]],0,IF(Table1[[#This Row],[Planned]]=0,0,1-ABS(Table1[[#This Row],[Prod]]-Table1[[#This Row],[Planned]])/Table1[[#This Row],[Planned]]))</f>
        <v>0.96299999999999997</v>
      </c>
      <c r="V3439" s="8"/>
      <c r="W3439" s="11"/>
      <c r="X3439" s="27">
        <v>3000</v>
      </c>
      <c r="Y3439" s="206">
        <f>Table1[[#This Row],[Prod]]</f>
        <v>3111</v>
      </c>
      <c r="Z3439" s="206">
        <f>ABS(Table1[[#This Row],[Prod2]]-Table1[[#This Row],[Plan Revised]])</f>
        <v>111</v>
      </c>
      <c r="AA3439" s="209">
        <f>IF(ABS(Table1[[#This Row],[Prod2]]-Table1[[#This Row],[Plan Revised]])&gt;Table1[[#This Row],[Plan Revised]],0,IF(Table1[[#This Row],[Plan Revised]]=0,0,1-ABS(Table1[[#This Row],[Prod2]]-Table1[[#This Row],[Plan Revised]])/Table1[[#This Row],[Plan Revised]]))</f>
        <v>0.96299999999999997</v>
      </c>
      <c r="AB3439" s="11"/>
      <c r="AC3439" s="30"/>
      <c r="AD3439"/>
      <c r="AF3439"/>
    </row>
    <row r="3440" spans="1:32">
      <c r="A3440" s="15" t="str">
        <f>IF(Table1[Week]=WeekSel,"Yes","No")</f>
        <v>No</v>
      </c>
      <c r="B3440" s="15" t="str">
        <f>IF((Table1[StartDate]&gt;=Date.GraphMin)*(Table1[StartDate]&lt;=Date.GraphMax)=1,"Yes","No")</f>
        <v>No</v>
      </c>
      <c r="C3440" s="15" t="str">
        <f>IF(OR(Table1[[#This Row],[Site]]="FOOD MILLING",Table1[[#This Row],[Site]]="GODACO"), "No", "Yes")</f>
        <v>Yes</v>
      </c>
      <c r="D3440" s="40">
        <f>MAX(DATE(Table1[Year],1,1),DATE(Table1[Year],1,1)-WEEKDAY(DATE(Table1[Year],1,1),2)+(Table1[WeekNum]-1)*7+1)</f>
        <v>44571</v>
      </c>
      <c r="E3440" s="40">
        <f>MIN(DATE(Table1[Year]+1,1,0),DATE(Table1[Year],1,1)-WEEKDAY(DATE(Table1[Year],1,1),2)+Table1[WeekNum]*7)</f>
        <v>44577</v>
      </c>
      <c r="F3440" s="15">
        <v>2022</v>
      </c>
      <c r="G3440" s="15">
        <f t="shared" si="106"/>
        <v>1</v>
      </c>
      <c r="H3440" s="17">
        <v>3</v>
      </c>
      <c r="I3440" s="207" t="str">
        <f>"W" &amp;Table1[[#This Row],[WeekNum]]</f>
        <v>W3</v>
      </c>
      <c r="J3440" s="20" t="str">
        <f t="shared" si="107"/>
        <v>22-W03</v>
      </c>
      <c r="K3440" s="8" t="s">
        <v>29</v>
      </c>
      <c r="L3440" s="4"/>
      <c r="M3440" s="8" t="s">
        <v>77</v>
      </c>
      <c r="N3440" s="266" t="s">
        <v>368</v>
      </c>
      <c r="O3440" s="266" t="s">
        <v>386</v>
      </c>
      <c r="P3440" s="11" t="s">
        <v>387</v>
      </c>
      <c r="Q3440" s="11" t="s">
        <v>419</v>
      </c>
      <c r="R3440" s="8">
        <v>0</v>
      </c>
      <c r="S3440" s="8">
        <v>0</v>
      </c>
      <c r="T3440" s="206">
        <f>ABS(Table1[[#This Row],[Prod]]-Table1[[#This Row],[Planned]])</f>
        <v>0</v>
      </c>
      <c r="U3440" s="209">
        <f>IF(ABS(Table1[[#This Row],[Prod]]-Table1[[#This Row],[Planned]])&gt;Table1[[#This Row],[Planned]],0,IF(Table1[[#This Row],[Planned]]=0,0,1-ABS(Table1[[#This Row],[Prod]]-Table1[[#This Row],[Planned]])/Table1[[#This Row],[Planned]]))</f>
        <v>0</v>
      </c>
      <c r="V3440" s="8"/>
      <c r="W3440" s="11"/>
      <c r="X3440" s="27">
        <v>0</v>
      </c>
      <c r="Y3440" s="206">
        <f>Table1[[#This Row],[Prod]]</f>
        <v>0</v>
      </c>
      <c r="Z3440" s="206">
        <f>ABS(Table1[[#This Row],[Prod2]]-Table1[[#This Row],[Plan Revised]])</f>
        <v>0</v>
      </c>
      <c r="AA3440" s="209">
        <f>IF(ABS(Table1[[#This Row],[Prod2]]-Table1[[#This Row],[Plan Revised]])&gt;Table1[[#This Row],[Plan Revised]],0,IF(Table1[[#This Row],[Plan Revised]]=0,0,1-ABS(Table1[[#This Row],[Prod2]]-Table1[[#This Row],[Plan Revised]])/Table1[[#This Row],[Plan Revised]]))</f>
        <v>0</v>
      </c>
      <c r="AB3440" s="11"/>
      <c r="AC3440" s="30"/>
      <c r="AD3440"/>
      <c r="AF3440"/>
    </row>
    <row r="3441" spans="1:32">
      <c r="A3441" s="15" t="str">
        <f>IF(Table1[Week]=WeekSel,"Yes","No")</f>
        <v>No</v>
      </c>
      <c r="B3441" s="15" t="str">
        <f>IF((Table1[StartDate]&gt;=Date.GraphMin)*(Table1[StartDate]&lt;=Date.GraphMax)=1,"Yes","No")</f>
        <v>No</v>
      </c>
      <c r="C3441" s="15" t="str">
        <f>IF(OR(Table1[[#This Row],[Site]]="FOOD MILLING",Table1[[#This Row],[Site]]="GODACO"), "No", "Yes")</f>
        <v>Yes</v>
      </c>
      <c r="D3441" s="40">
        <f>MAX(DATE(Table1[Year],1,1),DATE(Table1[Year],1,1)-WEEKDAY(DATE(Table1[Year],1,1),2)+(Table1[WeekNum]-1)*7+1)</f>
        <v>44571</v>
      </c>
      <c r="E3441" s="40">
        <f>MIN(DATE(Table1[Year]+1,1,0),DATE(Table1[Year],1,1)-WEEKDAY(DATE(Table1[Year],1,1),2)+Table1[WeekNum]*7)</f>
        <v>44577</v>
      </c>
      <c r="F3441" s="15">
        <v>2022</v>
      </c>
      <c r="G3441" s="15">
        <f t="shared" si="106"/>
        <v>1</v>
      </c>
      <c r="H3441" s="17">
        <v>3</v>
      </c>
      <c r="I3441" s="207" t="str">
        <f>"W" &amp;Table1[[#This Row],[WeekNum]]</f>
        <v>W3</v>
      </c>
      <c r="J3441" s="20" t="str">
        <f t="shared" si="107"/>
        <v>22-W03</v>
      </c>
      <c r="K3441" s="8" t="s">
        <v>30</v>
      </c>
      <c r="L3441" s="4"/>
      <c r="M3441" s="8" t="s">
        <v>77</v>
      </c>
      <c r="N3441" s="266" t="s">
        <v>368</v>
      </c>
      <c r="O3441" s="266" t="s">
        <v>386</v>
      </c>
      <c r="P3441" s="11" t="s">
        <v>387</v>
      </c>
      <c r="Q3441" s="11" t="s">
        <v>419</v>
      </c>
      <c r="R3441" s="8">
        <v>0</v>
      </c>
      <c r="S3441" s="8">
        <v>0</v>
      </c>
      <c r="T3441" s="206">
        <f>ABS(Table1[[#This Row],[Prod]]-Table1[[#This Row],[Planned]])</f>
        <v>0</v>
      </c>
      <c r="U3441" s="209">
        <f>IF(ABS(Table1[[#This Row],[Prod]]-Table1[[#This Row],[Planned]])&gt;Table1[[#This Row],[Planned]],0,IF(Table1[[#This Row],[Planned]]=0,0,1-ABS(Table1[[#This Row],[Prod]]-Table1[[#This Row],[Planned]])/Table1[[#This Row],[Planned]]))</f>
        <v>0</v>
      </c>
      <c r="V3441" s="8"/>
      <c r="W3441" s="11"/>
      <c r="X3441" s="27">
        <v>0</v>
      </c>
      <c r="Y3441" s="206">
        <f>Table1[[#This Row],[Prod]]</f>
        <v>0</v>
      </c>
      <c r="Z3441" s="206">
        <f>ABS(Table1[[#This Row],[Prod2]]-Table1[[#This Row],[Plan Revised]])</f>
        <v>0</v>
      </c>
      <c r="AA3441" s="209">
        <f>IF(ABS(Table1[[#This Row],[Prod2]]-Table1[[#This Row],[Plan Revised]])&gt;Table1[[#This Row],[Plan Revised]],0,IF(Table1[[#This Row],[Plan Revised]]=0,0,1-ABS(Table1[[#This Row],[Prod2]]-Table1[[#This Row],[Plan Revised]])/Table1[[#This Row],[Plan Revised]]))</f>
        <v>0</v>
      </c>
      <c r="AB3441" s="11"/>
      <c r="AC3441" s="30"/>
      <c r="AD3441"/>
      <c r="AF3441"/>
    </row>
    <row r="3442" spans="1:32">
      <c r="A3442" s="15" t="str">
        <f>IF(Table1[Week]=WeekSel,"Yes","No")</f>
        <v>No</v>
      </c>
      <c r="B3442" s="15" t="str">
        <f>IF((Table1[StartDate]&gt;=Date.GraphMin)*(Table1[StartDate]&lt;=Date.GraphMax)=1,"Yes","No")</f>
        <v>No</v>
      </c>
      <c r="C3442" s="15" t="str">
        <f>IF(OR(Table1[[#This Row],[Site]]="FOOD MILLING",Table1[[#This Row],[Site]]="GODACO"), "No", "Yes")</f>
        <v>Yes</v>
      </c>
      <c r="D3442" s="40">
        <f>MAX(DATE(Table1[Year],1,1),DATE(Table1[Year],1,1)-WEEKDAY(DATE(Table1[Year],1,1),2)+(Table1[WeekNum]-1)*7+1)</f>
        <v>44571</v>
      </c>
      <c r="E3442" s="40">
        <f>MIN(DATE(Table1[Year]+1,1,0),DATE(Table1[Year],1,1)-WEEKDAY(DATE(Table1[Year],1,1),2)+Table1[WeekNum]*7)</f>
        <v>44577</v>
      </c>
      <c r="F3442" s="15">
        <v>2022</v>
      </c>
      <c r="G3442" s="15">
        <f t="shared" si="106"/>
        <v>1</v>
      </c>
      <c r="H3442" s="17">
        <v>3</v>
      </c>
      <c r="I3442" s="207" t="str">
        <f>"W" &amp;Table1[[#This Row],[WeekNum]]</f>
        <v>W3</v>
      </c>
      <c r="J3442" s="20" t="str">
        <f t="shared" si="107"/>
        <v>22-W03</v>
      </c>
      <c r="K3442" s="8" t="s">
        <v>429</v>
      </c>
      <c r="L3442" s="4"/>
      <c r="M3442" s="8" t="s">
        <v>77</v>
      </c>
      <c r="N3442" s="266" t="s">
        <v>368</v>
      </c>
      <c r="O3442" s="266" t="s">
        <v>386</v>
      </c>
      <c r="P3442" s="11" t="s">
        <v>387</v>
      </c>
      <c r="Q3442" s="11" t="s">
        <v>419</v>
      </c>
      <c r="R3442" s="8">
        <v>0</v>
      </c>
      <c r="S3442" s="8">
        <v>0</v>
      </c>
      <c r="T3442" s="206">
        <f>ABS(Table1[[#This Row],[Prod]]-Table1[[#This Row],[Planned]])</f>
        <v>0</v>
      </c>
      <c r="U3442" s="209">
        <f>IF(ABS(Table1[[#This Row],[Prod]]-Table1[[#This Row],[Planned]])&gt;Table1[[#This Row],[Planned]],0,IF(Table1[[#This Row],[Planned]]=0,0,1-ABS(Table1[[#This Row],[Prod]]-Table1[[#This Row],[Planned]])/Table1[[#This Row],[Planned]]))</f>
        <v>0</v>
      </c>
      <c r="V3442" s="8"/>
      <c r="W3442" s="11"/>
      <c r="X3442" s="27">
        <v>0</v>
      </c>
      <c r="Y3442" s="206">
        <f>Table1[[#This Row],[Prod]]</f>
        <v>0</v>
      </c>
      <c r="Z3442" s="206">
        <f>ABS(Table1[[#This Row],[Prod2]]-Table1[[#This Row],[Plan Revised]])</f>
        <v>0</v>
      </c>
      <c r="AA3442" s="209">
        <f>IF(ABS(Table1[[#This Row],[Prod2]]-Table1[[#This Row],[Plan Revised]])&gt;Table1[[#This Row],[Plan Revised]],0,IF(Table1[[#This Row],[Plan Revised]]=0,0,1-ABS(Table1[[#This Row],[Prod2]]-Table1[[#This Row],[Plan Revised]])/Table1[[#This Row],[Plan Revised]]))</f>
        <v>0</v>
      </c>
      <c r="AB3442" s="11"/>
      <c r="AC3442" s="30"/>
      <c r="AD3442"/>
      <c r="AF3442"/>
    </row>
    <row r="3443" spans="1:32">
      <c r="A3443" s="15" t="str">
        <f>IF(Table1[Week]=WeekSel,"Yes","No")</f>
        <v>No</v>
      </c>
      <c r="B3443" s="15" t="str">
        <f>IF((Table1[StartDate]&gt;=Date.GraphMin)*(Table1[StartDate]&lt;=Date.GraphMax)=1,"Yes","No")</f>
        <v>No</v>
      </c>
      <c r="C3443" s="15" t="str">
        <f>IF(OR(Table1[[#This Row],[Site]]="FOOD MILLING",Table1[[#This Row],[Site]]="GODACO"), "No", "Yes")</f>
        <v>Yes</v>
      </c>
      <c r="D3443" s="40">
        <f>MAX(DATE(Table1[Year],1,1),DATE(Table1[Year],1,1)-WEEKDAY(DATE(Table1[Year],1,1),2)+(Table1[WeekNum]-1)*7+1)</f>
        <v>44571</v>
      </c>
      <c r="E3443" s="40">
        <f>MIN(DATE(Table1[Year]+1,1,0),DATE(Table1[Year],1,1)-WEEKDAY(DATE(Table1[Year],1,1),2)+Table1[WeekNum]*7)</f>
        <v>44577</v>
      </c>
      <c r="F3443" s="15">
        <v>2022</v>
      </c>
      <c r="G3443" s="15">
        <f t="shared" si="106"/>
        <v>1</v>
      </c>
      <c r="H3443" s="17">
        <v>3</v>
      </c>
      <c r="I3443" s="207" t="str">
        <f>"W" &amp;Table1[[#This Row],[WeekNum]]</f>
        <v>W3</v>
      </c>
      <c r="J3443" s="20" t="str">
        <f t="shared" si="107"/>
        <v>22-W03</v>
      </c>
      <c r="K3443" s="8" t="s">
        <v>494</v>
      </c>
      <c r="L3443" s="4"/>
      <c r="M3443" s="8" t="s">
        <v>77</v>
      </c>
      <c r="N3443" s="266" t="s">
        <v>368</v>
      </c>
      <c r="O3443" s="266" t="s">
        <v>386</v>
      </c>
      <c r="P3443" s="11" t="s">
        <v>387</v>
      </c>
      <c r="Q3443" s="11" t="s">
        <v>419</v>
      </c>
      <c r="R3443" s="8">
        <v>0</v>
      </c>
      <c r="S3443" s="8">
        <v>0</v>
      </c>
      <c r="T3443" s="206">
        <f>ABS(Table1[[#This Row],[Prod]]-Table1[[#This Row],[Planned]])</f>
        <v>0</v>
      </c>
      <c r="U3443" s="209">
        <f>IF(ABS(Table1[[#This Row],[Prod]]-Table1[[#This Row],[Planned]])&gt;Table1[[#This Row],[Planned]],0,IF(Table1[[#This Row],[Planned]]=0,0,1-ABS(Table1[[#This Row],[Prod]]-Table1[[#This Row],[Planned]])/Table1[[#This Row],[Planned]]))</f>
        <v>0</v>
      </c>
      <c r="V3443" s="8"/>
      <c r="W3443" s="11"/>
      <c r="X3443" s="27">
        <v>0</v>
      </c>
      <c r="Y3443" s="206">
        <f>Table1[[#This Row],[Prod]]</f>
        <v>0</v>
      </c>
      <c r="Z3443" s="206">
        <f>ABS(Table1[[#This Row],[Prod2]]-Table1[[#This Row],[Plan Revised]])</f>
        <v>0</v>
      </c>
      <c r="AA3443" s="209">
        <f>IF(ABS(Table1[[#This Row],[Prod2]]-Table1[[#This Row],[Plan Revised]])&gt;Table1[[#This Row],[Plan Revised]],0,IF(Table1[[#This Row],[Plan Revised]]=0,0,1-ABS(Table1[[#This Row],[Prod2]]-Table1[[#This Row],[Plan Revised]])/Table1[[#This Row],[Plan Revised]]))</f>
        <v>0</v>
      </c>
      <c r="AB3443" s="11"/>
      <c r="AC3443" s="30"/>
      <c r="AD3443"/>
      <c r="AF3443"/>
    </row>
    <row r="3444" spans="1:32">
      <c r="A3444" s="15" t="str">
        <f>IF(Table1[Week]=WeekSel,"Yes","No")</f>
        <v>No</v>
      </c>
      <c r="B3444" s="15" t="str">
        <f>IF((Table1[StartDate]&gt;=Date.GraphMin)*(Table1[StartDate]&lt;=Date.GraphMax)=1,"Yes","No")</f>
        <v>No</v>
      </c>
      <c r="C3444" s="15" t="str">
        <f>IF(OR(Table1[[#This Row],[Site]]="FOOD MILLING",Table1[[#This Row],[Site]]="GODACO"), "No", "Yes")</f>
        <v>Yes</v>
      </c>
      <c r="D3444" s="40">
        <f>MAX(DATE(Table1[Year],1,1),DATE(Table1[Year],1,1)-WEEKDAY(DATE(Table1[Year],1,1),2)+(Table1[WeekNum]-1)*7+1)</f>
        <v>44571</v>
      </c>
      <c r="E3444" s="40">
        <f>MIN(DATE(Table1[Year]+1,1,0),DATE(Table1[Year],1,1)-WEEKDAY(DATE(Table1[Year],1,1),2)+Table1[WeekNum]*7)</f>
        <v>44577</v>
      </c>
      <c r="F3444" s="15">
        <v>2022</v>
      </c>
      <c r="G3444" s="15">
        <f t="shared" si="106"/>
        <v>1</v>
      </c>
      <c r="H3444" s="17">
        <v>3</v>
      </c>
      <c r="I3444" s="207" t="str">
        <f>"W" &amp;Table1[[#This Row],[WeekNum]]</f>
        <v>W3</v>
      </c>
      <c r="J3444" s="20" t="str">
        <f t="shared" si="107"/>
        <v>22-W03</v>
      </c>
      <c r="K3444" s="8" t="s">
        <v>495</v>
      </c>
      <c r="L3444" s="4"/>
      <c r="M3444" s="8" t="s">
        <v>77</v>
      </c>
      <c r="N3444" s="266" t="s">
        <v>368</v>
      </c>
      <c r="O3444" s="266" t="s">
        <v>386</v>
      </c>
      <c r="P3444" s="11" t="s">
        <v>387</v>
      </c>
      <c r="Q3444" s="11" t="s">
        <v>419</v>
      </c>
      <c r="R3444" s="8">
        <v>0</v>
      </c>
      <c r="S3444" s="8">
        <v>0</v>
      </c>
      <c r="T3444" s="206">
        <f>ABS(Table1[[#This Row],[Prod]]-Table1[[#This Row],[Planned]])</f>
        <v>0</v>
      </c>
      <c r="U3444" s="209">
        <f>IF(ABS(Table1[[#This Row],[Prod]]-Table1[[#This Row],[Planned]])&gt;Table1[[#This Row],[Planned]],0,IF(Table1[[#This Row],[Planned]]=0,0,1-ABS(Table1[[#This Row],[Prod]]-Table1[[#This Row],[Planned]])/Table1[[#This Row],[Planned]]))</f>
        <v>0</v>
      </c>
      <c r="V3444" s="8"/>
      <c r="W3444" s="11"/>
      <c r="X3444" s="27">
        <v>0</v>
      </c>
      <c r="Y3444" s="206">
        <f>Table1[[#This Row],[Prod]]</f>
        <v>0</v>
      </c>
      <c r="Z3444" s="206">
        <f>ABS(Table1[[#This Row],[Prod2]]-Table1[[#This Row],[Plan Revised]])</f>
        <v>0</v>
      </c>
      <c r="AA3444" s="209">
        <f>IF(ABS(Table1[[#This Row],[Prod2]]-Table1[[#This Row],[Plan Revised]])&gt;Table1[[#This Row],[Plan Revised]],0,IF(Table1[[#This Row],[Plan Revised]]=0,0,1-ABS(Table1[[#This Row],[Prod2]]-Table1[[#This Row],[Plan Revised]])/Table1[[#This Row],[Plan Revised]]))</f>
        <v>0</v>
      </c>
      <c r="AB3444" s="11"/>
      <c r="AC3444" s="30"/>
      <c r="AD3444"/>
      <c r="AF3444"/>
    </row>
    <row r="3445" spans="1:32">
      <c r="A3445" s="15" t="str">
        <f>IF(Table1[Week]=WeekSel,"Yes","No")</f>
        <v>No</v>
      </c>
      <c r="B3445" s="15" t="str">
        <f>IF((Table1[StartDate]&gt;=Date.GraphMin)*(Table1[StartDate]&lt;=Date.GraphMax)=1,"Yes","No")</f>
        <v>No</v>
      </c>
      <c r="C3445" s="15" t="str">
        <f>IF(OR(Table1[[#This Row],[Site]]="FOOD MILLING",Table1[[#This Row],[Site]]="GODACO"), "No", "Yes")</f>
        <v>Yes</v>
      </c>
      <c r="D3445" s="40">
        <f>MAX(DATE(Table1[Year],1,1),DATE(Table1[Year],1,1)-WEEKDAY(DATE(Table1[Year],1,1),2)+(Table1[WeekNum]-1)*7+1)</f>
        <v>44571</v>
      </c>
      <c r="E3445" s="40">
        <f>MIN(DATE(Table1[Year]+1,1,0),DATE(Table1[Year],1,1)-WEEKDAY(DATE(Table1[Year],1,1),2)+Table1[WeekNum]*7)</f>
        <v>44577</v>
      </c>
      <c r="F3445" s="15">
        <v>2022</v>
      </c>
      <c r="G3445" s="15">
        <f t="shared" si="106"/>
        <v>1</v>
      </c>
      <c r="H3445" s="17">
        <v>3</v>
      </c>
      <c r="I3445" s="207" t="str">
        <f>"W" &amp;Table1[[#This Row],[WeekNum]]</f>
        <v>W3</v>
      </c>
      <c r="J3445" s="20" t="str">
        <f t="shared" si="107"/>
        <v>22-W03</v>
      </c>
      <c r="K3445" s="8" t="s">
        <v>473</v>
      </c>
      <c r="L3445" s="4"/>
      <c r="M3445" s="8" t="s">
        <v>77</v>
      </c>
      <c r="N3445" s="266" t="s">
        <v>368</v>
      </c>
      <c r="O3445" s="266" t="s">
        <v>386</v>
      </c>
      <c r="P3445" s="11" t="s">
        <v>410</v>
      </c>
      <c r="Q3445" s="11" t="s">
        <v>419</v>
      </c>
      <c r="R3445" s="8">
        <v>0</v>
      </c>
      <c r="S3445" s="8">
        <v>0</v>
      </c>
      <c r="T3445" s="206">
        <f>ABS(Table1[[#This Row],[Prod]]-Table1[[#This Row],[Planned]])</f>
        <v>0</v>
      </c>
      <c r="U3445" s="209">
        <f>IF(ABS(Table1[[#This Row],[Prod]]-Table1[[#This Row],[Planned]])&gt;Table1[[#This Row],[Planned]],0,IF(Table1[[#This Row],[Planned]]=0,0,1-ABS(Table1[[#This Row],[Prod]]-Table1[[#This Row],[Planned]])/Table1[[#This Row],[Planned]]))</f>
        <v>0</v>
      </c>
      <c r="V3445" s="8"/>
      <c r="W3445" s="11"/>
      <c r="X3445" s="27">
        <v>0</v>
      </c>
      <c r="Y3445" s="206">
        <f>Table1[[#This Row],[Prod]]</f>
        <v>0</v>
      </c>
      <c r="Z3445" s="206">
        <f>ABS(Table1[[#This Row],[Prod2]]-Table1[[#This Row],[Plan Revised]])</f>
        <v>0</v>
      </c>
      <c r="AA3445" s="209">
        <f>IF(ABS(Table1[[#This Row],[Prod2]]-Table1[[#This Row],[Plan Revised]])&gt;Table1[[#This Row],[Plan Revised]],0,IF(Table1[[#This Row],[Plan Revised]]=0,0,1-ABS(Table1[[#This Row],[Prod2]]-Table1[[#This Row],[Plan Revised]])/Table1[[#This Row],[Plan Revised]]))</f>
        <v>0</v>
      </c>
      <c r="AB3445" s="11"/>
      <c r="AC3445" s="30"/>
      <c r="AD3445"/>
      <c r="AF3445"/>
    </row>
    <row r="3446" spans="1:32">
      <c r="A3446" s="15" t="str">
        <f>IF(Table1[Week]=WeekSel,"Yes","No")</f>
        <v>No</v>
      </c>
      <c r="B3446" s="15" t="str">
        <f>IF((Table1[StartDate]&gt;=Date.GraphMin)*(Table1[StartDate]&lt;=Date.GraphMax)=1,"Yes","No")</f>
        <v>No</v>
      </c>
      <c r="C3446" s="15" t="str">
        <f>IF(OR(Table1[[#This Row],[Site]]="FOOD MILLING",Table1[[#This Row],[Site]]="GODACO"), "No", "Yes")</f>
        <v>Yes</v>
      </c>
      <c r="D3446" s="40">
        <f>MAX(DATE(Table1[Year],1,1),DATE(Table1[Year],1,1)-WEEKDAY(DATE(Table1[Year],1,1),2)+(Table1[WeekNum]-1)*7+1)</f>
        <v>44571</v>
      </c>
      <c r="E3446" s="40">
        <f>MIN(DATE(Table1[Year]+1,1,0),DATE(Table1[Year],1,1)-WEEKDAY(DATE(Table1[Year],1,1),2)+Table1[WeekNum]*7)</f>
        <v>44577</v>
      </c>
      <c r="F3446" s="15">
        <v>2022</v>
      </c>
      <c r="G3446" s="15">
        <f t="shared" si="106"/>
        <v>1</v>
      </c>
      <c r="H3446" s="17">
        <v>3</v>
      </c>
      <c r="I3446" s="207" t="str">
        <f>"W" &amp;Table1[[#This Row],[WeekNum]]</f>
        <v>W3</v>
      </c>
      <c r="J3446" s="20" t="str">
        <f t="shared" si="107"/>
        <v>22-W03</v>
      </c>
      <c r="K3446" s="8" t="s">
        <v>474</v>
      </c>
      <c r="L3446" s="4"/>
      <c r="M3446" s="8" t="s">
        <v>77</v>
      </c>
      <c r="N3446" s="266" t="s">
        <v>368</v>
      </c>
      <c r="O3446" s="266" t="s">
        <v>386</v>
      </c>
      <c r="P3446" s="11" t="s">
        <v>410</v>
      </c>
      <c r="Q3446" s="11" t="s">
        <v>419</v>
      </c>
      <c r="R3446" s="8">
        <v>0</v>
      </c>
      <c r="S3446" s="8">
        <v>0</v>
      </c>
      <c r="T3446" s="206">
        <f>ABS(Table1[[#This Row],[Prod]]-Table1[[#This Row],[Planned]])</f>
        <v>0</v>
      </c>
      <c r="U3446" s="209">
        <f>IF(ABS(Table1[[#This Row],[Prod]]-Table1[[#This Row],[Planned]])&gt;Table1[[#This Row],[Planned]],0,IF(Table1[[#This Row],[Planned]]=0,0,1-ABS(Table1[[#This Row],[Prod]]-Table1[[#This Row],[Planned]])/Table1[[#This Row],[Planned]]))</f>
        <v>0</v>
      </c>
      <c r="V3446" s="8"/>
      <c r="W3446" s="11"/>
      <c r="X3446" s="27">
        <v>0</v>
      </c>
      <c r="Y3446" s="206">
        <f>Table1[[#This Row],[Prod]]</f>
        <v>0</v>
      </c>
      <c r="Z3446" s="206">
        <f>ABS(Table1[[#This Row],[Prod2]]-Table1[[#This Row],[Plan Revised]])</f>
        <v>0</v>
      </c>
      <c r="AA3446" s="209">
        <f>IF(ABS(Table1[[#This Row],[Prod2]]-Table1[[#This Row],[Plan Revised]])&gt;Table1[[#This Row],[Plan Revised]],0,IF(Table1[[#This Row],[Plan Revised]]=0,0,1-ABS(Table1[[#This Row],[Prod2]]-Table1[[#This Row],[Plan Revised]])/Table1[[#This Row],[Plan Revised]]))</f>
        <v>0</v>
      </c>
      <c r="AB3446" s="11"/>
      <c r="AC3446" s="30"/>
      <c r="AD3446"/>
      <c r="AF3446"/>
    </row>
    <row r="3447" spans="1:32">
      <c r="A3447" s="15" t="str">
        <f>IF(Table1[Week]=WeekSel,"Yes","No")</f>
        <v>No</v>
      </c>
      <c r="B3447" s="15" t="str">
        <f>IF((Table1[StartDate]&gt;=Date.GraphMin)*(Table1[StartDate]&lt;=Date.GraphMax)=1,"Yes","No")</f>
        <v>No</v>
      </c>
      <c r="C3447" s="15" t="str">
        <f>IF(OR(Table1[[#This Row],[Site]]="FOOD MILLING",Table1[[#This Row],[Site]]="GODACO"), "No", "Yes")</f>
        <v>Yes</v>
      </c>
      <c r="D3447" s="40">
        <f>MAX(DATE(Table1[Year],1,1),DATE(Table1[Year],1,1)-WEEKDAY(DATE(Table1[Year],1,1),2)+(Table1[WeekNum]-1)*7+1)</f>
        <v>44571</v>
      </c>
      <c r="E3447" s="40">
        <f>MIN(DATE(Table1[Year]+1,1,0),DATE(Table1[Year],1,1)-WEEKDAY(DATE(Table1[Year],1,1),2)+Table1[WeekNum]*7)</f>
        <v>44577</v>
      </c>
      <c r="F3447" s="15">
        <v>2022</v>
      </c>
      <c r="G3447" s="15">
        <f t="shared" si="106"/>
        <v>1</v>
      </c>
      <c r="H3447" s="17">
        <v>3</v>
      </c>
      <c r="I3447" s="207" t="str">
        <f>"W" &amp;Table1[[#This Row],[WeekNum]]</f>
        <v>W3</v>
      </c>
      <c r="J3447" s="20" t="str">
        <f t="shared" si="107"/>
        <v>22-W03</v>
      </c>
      <c r="K3447" s="8" t="s">
        <v>430</v>
      </c>
      <c r="L3447" s="4"/>
      <c r="M3447" s="8" t="s">
        <v>77</v>
      </c>
      <c r="N3447" s="266" t="s">
        <v>368</v>
      </c>
      <c r="O3447" s="266" t="s">
        <v>386</v>
      </c>
      <c r="P3447" s="11" t="s">
        <v>387</v>
      </c>
      <c r="Q3447" s="11" t="s">
        <v>419</v>
      </c>
      <c r="R3447" s="8">
        <v>2000</v>
      </c>
      <c r="S3447" s="8">
        <v>4398.6000000000004</v>
      </c>
      <c r="T3447" s="206">
        <f>ABS(Table1[[#This Row],[Prod]]-Table1[[#This Row],[Planned]])</f>
        <v>2398.6000000000004</v>
      </c>
      <c r="U3447" s="209">
        <f>IF(ABS(Table1[[#This Row],[Prod]]-Table1[[#This Row],[Planned]])&gt;Table1[[#This Row],[Planned]],0,IF(Table1[[#This Row],[Planned]]=0,0,1-ABS(Table1[[#This Row],[Prod]]-Table1[[#This Row],[Planned]])/Table1[[#This Row],[Planned]]))</f>
        <v>0</v>
      </c>
      <c r="V3447" s="8"/>
      <c r="W3447" s="11"/>
      <c r="X3447" s="27">
        <v>3200</v>
      </c>
      <c r="Y3447" s="206">
        <f>Table1[[#This Row],[Prod]]</f>
        <v>4398.6000000000004</v>
      </c>
      <c r="Z3447" s="206">
        <f>ABS(Table1[[#This Row],[Prod2]]-Table1[[#This Row],[Plan Revised]])</f>
        <v>1198.6000000000004</v>
      </c>
      <c r="AA3447" s="209">
        <f>IF(ABS(Table1[[#This Row],[Prod2]]-Table1[[#This Row],[Plan Revised]])&gt;Table1[[#This Row],[Plan Revised]],0,IF(Table1[[#This Row],[Plan Revised]]=0,0,1-ABS(Table1[[#This Row],[Prod2]]-Table1[[#This Row],[Plan Revised]])/Table1[[#This Row],[Plan Revised]]))</f>
        <v>0.62543749999999987</v>
      </c>
      <c r="AB3447" s="11"/>
      <c r="AC3447" s="30"/>
      <c r="AD3447"/>
      <c r="AF3447"/>
    </row>
    <row r="3448" spans="1:32">
      <c r="A3448" s="15" t="str">
        <f>IF(Table1[Week]=WeekSel,"Yes","No")</f>
        <v>No</v>
      </c>
      <c r="B3448" s="15" t="str">
        <f>IF((Table1[StartDate]&gt;=Date.GraphMin)*(Table1[StartDate]&lt;=Date.GraphMax)=1,"Yes","No")</f>
        <v>No</v>
      </c>
      <c r="C3448" s="15" t="str">
        <f>IF(OR(Table1[[#This Row],[Site]]="FOOD MILLING",Table1[[#This Row],[Site]]="GODACO"), "No", "Yes")</f>
        <v>Yes</v>
      </c>
      <c r="D3448" s="40">
        <f>MAX(DATE(Table1[Year],1,1),DATE(Table1[Year],1,1)-WEEKDAY(DATE(Table1[Year],1,1),2)+(Table1[WeekNum]-1)*7+1)</f>
        <v>44571</v>
      </c>
      <c r="E3448" s="40">
        <f>MIN(DATE(Table1[Year]+1,1,0),DATE(Table1[Year],1,1)-WEEKDAY(DATE(Table1[Year],1,1),2)+Table1[WeekNum]*7)</f>
        <v>44577</v>
      </c>
      <c r="F3448" s="15">
        <v>2022</v>
      </c>
      <c r="G3448" s="15">
        <f t="shared" si="106"/>
        <v>1</v>
      </c>
      <c r="H3448" s="17">
        <v>3</v>
      </c>
      <c r="I3448" s="207" t="str">
        <f>"W" &amp;Table1[[#This Row],[WeekNum]]</f>
        <v>W3</v>
      </c>
      <c r="J3448" s="20" t="str">
        <f t="shared" si="107"/>
        <v>22-W03</v>
      </c>
      <c r="K3448" s="8" t="s">
        <v>431</v>
      </c>
      <c r="L3448" s="4"/>
      <c r="M3448" s="8" t="s">
        <v>77</v>
      </c>
      <c r="N3448" s="266" t="s">
        <v>368</v>
      </c>
      <c r="O3448" s="266" t="s">
        <v>386</v>
      </c>
      <c r="P3448" s="11" t="s">
        <v>387</v>
      </c>
      <c r="Q3448" s="11" t="s">
        <v>419</v>
      </c>
      <c r="R3448" s="8">
        <v>0</v>
      </c>
      <c r="S3448" s="8">
        <v>0</v>
      </c>
      <c r="T3448" s="206">
        <f>ABS(Table1[[#This Row],[Prod]]-Table1[[#This Row],[Planned]])</f>
        <v>0</v>
      </c>
      <c r="U3448" s="209">
        <f>IF(ABS(Table1[[#This Row],[Prod]]-Table1[[#This Row],[Planned]])&gt;Table1[[#This Row],[Planned]],0,IF(Table1[[#This Row],[Planned]]=0,0,1-ABS(Table1[[#This Row],[Prod]]-Table1[[#This Row],[Planned]])/Table1[[#This Row],[Planned]]))</f>
        <v>0</v>
      </c>
      <c r="V3448" s="8"/>
      <c r="W3448" s="11"/>
      <c r="X3448" s="27">
        <v>0</v>
      </c>
      <c r="Y3448" s="206">
        <f>Table1[[#This Row],[Prod]]</f>
        <v>0</v>
      </c>
      <c r="Z3448" s="206">
        <f>ABS(Table1[[#This Row],[Prod2]]-Table1[[#This Row],[Plan Revised]])</f>
        <v>0</v>
      </c>
      <c r="AA3448" s="209">
        <f>IF(ABS(Table1[[#This Row],[Prod2]]-Table1[[#This Row],[Plan Revised]])&gt;Table1[[#This Row],[Plan Revised]],0,IF(Table1[[#This Row],[Plan Revised]]=0,0,1-ABS(Table1[[#This Row],[Prod2]]-Table1[[#This Row],[Plan Revised]])/Table1[[#This Row],[Plan Revised]]))</f>
        <v>0</v>
      </c>
      <c r="AB3448" s="11"/>
      <c r="AC3448" s="30"/>
      <c r="AD3448"/>
      <c r="AF3448"/>
    </row>
    <row r="3449" spans="1:32">
      <c r="A3449" s="15" t="str">
        <f>IF(Table1[Week]=WeekSel,"Yes","No")</f>
        <v>No</v>
      </c>
      <c r="B3449" s="15" t="str">
        <f>IF((Table1[StartDate]&gt;=Date.GraphMin)*(Table1[StartDate]&lt;=Date.GraphMax)=1,"Yes","No")</f>
        <v>No</v>
      </c>
      <c r="C3449" s="15" t="str">
        <f>IF(OR(Table1[[#This Row],[Site]]="FOOD MILLING",Table1[[#This Row],[Site]]="GODACO"), "No", "Yes")</f>
        <v>Yes</v>
      </c>
      <c r="D3449" s="40">
        <f>MAX(DATE(Table1[Year],1,1),DATE(Table1[Year],1,1)-WEEKDAY(DATE(Table1[Year],1,1),2)+(Table1[WeekNum]-1)*7+1)</f>
        <v>44571</v>
      </c>
      <c r="E3449" s="40">
        <f>MIN(DATE(Table1[Year]+1,1,0),DATE(Table1[Year],1,1)-WEEKDAY(DATE(Table1[Year],1,1),2)+Table1[WeekNum]*7)</f>
        <v>44577</v>
      </c>
      <c r="F3449" s="15">
        <v>2022</v>
      </c>
      <c r="G3449" s="15">
        <f t="shared" si="106"/>
        <v>1</v>
      </c>
      <c r="H3449" s="17">
        <v>3</v>
      </c>
      <c r="I3449" s="207" t="str">
        <f>"W" &amp;Table1[[#This Row],[WeekNum]]</f>
        <v>W3</v>
      </c>
      <c r="J3449" s="20" t="str">
        <f t="shared" si="107"/>
        <v>22-W03</v>
      </c>
      <c r="K3449" s="8" t="s">
        <v>432</v>
      </c>
      <c r="L3449" s="4"/>
      <c r="M3449" s="8" t="s">
        <v>77</v>
      </c>
      <c r="N3449" s="266" t="s">
        <v>368</v>
      </c>
      <c r="O3449" s="266" t="s">
        <v>386</v>
      </c>
      <c r="P3449" s="11" t="s">
        <v>387</v>
      </c>
      <c r="Q3449" s="11" t="s">
        <v>419</v>
      </c>
      <c r="R3449" s="8">
        <v>0</v>
      </c>
      <c r="S3449" s="8">
        <v>0</v>
      </c>
      <c r="T3449" s="206">
        <f>ABS(Table1[[#This Row],[Prod]]-Table1[[#This Row],[Planned]])</f>
        <v>0</v>
      </c>
      <c r="U3449" s="209">
        <f>IF(ABS(Table1[[#This Row],[Prod]]-Table1[[#This Row],[Planned]])&gt;Table1[[#This Row],[Planned]],0,IF(Table1[[#This Row],[Planned]]=0,0,1-ABS(Table1[[#This Row],[Prod]]-Table1[[#This Row],[Planned]])/Table1[[#This Row],[Planned]]))</f>
        <v>0</v>
      </c>
      <c r="V3449" s="8"/>
      <c r="W3449" s="11"/>
      <c r="X3449" s="27">
        <v>0</v>
      </c>
      <c r="Y3449" s="206">
        <f>Table1[[#This Row],[Prod]]</f>
        <v>0</v>
      </c>
      <c r="Z3449" s="206">
        <f>ABS(Table1[[#This Row],[Prod2]]-Table1[[#This Row],[Plan Revised]])</f>
        <v>0</v>
      </c>
      <c r="AA3449" s="209">
        <f>IF(ABS(Table1[[#This Row],[Prod2]]-Table1[[#This Row],[Plan Revised]])&gt;Table1[[#This Row],[Plan Revised]],0,IF(Table1[[#This Row],[Plan Revised]]=0,0,1-ABS(Table1[[#This Row],[Prod2]]-Table1[[#This Row],[Plan Revised]])/Table1[[#This Row],[Plan Revised]]))</f>
        <v>0</v>
      </c>
      <c r="AB3449" s="11"/>
      <c r="AC3449" s="30"/>
      <c r="AD3449"/>
      <c r="AF3449"/>
    </row>
    <row r="3450" spans="1:32">
      <c r="A3450" s="15" t="str">
        <f>IF(Table1[Week]=WeekSel,"Yes","No")</f>
        <v>No</v>
      </c>
      <c r="B3450" s="15" t="str">
        <f>IF((Table1[StartDate]&gt;=Date.GraphMin)*(Table1[StartDate]&lt;=Date.GraphMax)=1,"Yes","No")</f>
        <v>No</v>
      </c>
      <c r="C3450" s="15" t="str">
        <f>IF(OR(Table1[[#This Row],[Site]]="FOOD MILLING",Table1[[#This Row],[Site]]="GODACO"), "No", "Yes")</f>
        <v>Yes</v>
      </c>
      <c r="D3450" s="40">
        <f>MAX(DATE(Table1[Year],1,1),DATE(Table1[Year],1,1)-WEEKDAY(DATE(Table1[Year],1,1),2)+(Table1[WeekNum]-1)*7+1)</f>
        <v>44571</v>
      </c>
      <c r="E3450" s="40">
        <f>MIN(DATE(Table1[Year]+1,1,0),DATE(Table1[Year],1,1)-WEEKDAY(DATE(Table1[Year],1,1),2)+Table1[WeekNum]*7)</f>
        <v>44577</v>
      </c>
      <c r="F3450" s="15">
        <v>2022</v>
      </c>
      <c r="G3450" s="15">
        <f t="shared" si="106"/>
        <v>1</v>
      </c>
      <c r="H3450" s="17">
        <v>3</v>
      </c>
      <c r="I3450" s="207" t="str">
        <f>"W" &amp;Table1[[#This Row],[WeekNum]]</f>
        <v>W3</v>
      </c>
      <c r="J3450" s="20" t="str">
        <f t="shared" si="107"/>
        <v>22-W03</v>
      </c>
      <c r="K3450" s="8" t="s">
        <v>434</v>
      </c>
      <c r="L3450" s="4"/>
      <c r="M3450" s="8" t="s">
        <v>77</v>
      </c>
      <c r="N3450" s="266" t="s">
        <v>368</v>
      </c>
      <c r="O3450" s="266" t="s">
        <v>386</v>
      </c>
      <c r="P3450" s="11" t="s">
        <v>387</v>
      </c>
      <c r="Q3450" s="11" t="s">
        <v>419</v>
      </c>
      <c r="R3450" s="8">
        <v>0</v>
      </c>
      <c r="S3450" s="8">
        <v>242.5</v>
      </c>
      <c r="T3450" s="206">
        <f>ABS(Table1[[#This Row],[Prod]]-Table1[[#This Row],[Planned]])</f>
        <v>242.5</v>
      </c>
      <c r="U3450" s="209">
        <f>IF(ABS(Table1[[#This Row],[Prod]]-Table1[[#This Row],[Planned]])&gt;Table1[[#This Row],[Planned]],0,IF(Table1[[#This Row],[Planned]]=0,0,1-ABS(Table1[[#This Row],[Prod]]-Table1[[#This Row],[Planned]])/Table1[[#This Row],[Planned]]))</f>
        <v>0</v>
      </c>
      <c r="V3450" s="8"/>
      <c r="W3450" s="11"/>
      <c r="X3450" s="27">
        <v>0</v>
      </c>
      <c r="Y3450" s="206">
        <f>Table1[[#This Row],[Prod]]</f>
        <v>242.5</v>
      </c>
      <c r="Z3450" s="206">
        <f>ABS(Table1[[#This Row],[Prod2]]-Table1[[#This Row],[Plan Revised]])</f>
        <v>242.5</v>
      </c>
      <c r="AA3450" s="209">
        <f>IF(ABS(Table1[[#This Row],[Prod2]]-Table1[[#This Row],[Plan Revised]])&gt;Table1[[#This Row],[Plan Revised]],0,IF(Table1[[#This Row],[Plan Revised]]=0,0,1-ABS(Table1[[#This Row],[Prod2]]-Table1[[#This Row],[Plan Revised]])/Table1[[#This Row],[Plan Revised]]))</f>
        <v>0</v>
      </c>
      <c r="AB3450" s="11"/>
      <c r="AC3450" s="30"/>
      <c r="AD3450"/>
      <c r="AF3450"/>
    </row>
    <row r="3451" spans="1:32">
      <c r="A3451" s="15" t="str">
        <f>IF(Table1[Week]=WeekSel,"Yes","No")</f>
        <v>No</v>
      </c>
      <c r="B3451" s="15" t="str">
        <f>IF((Table1[StartDate]&gt;=Date.GraphMin)*(Table1[StartDate]&lt;=Date.GraphMax)=1,"Yes","No")</f>
        <v>No</v>
      </c>
      <c r="C3451" s="15" t="str">
        <f>IF(OR(Table1[[#This Row],[Site]]="FOOD MILLING",Table1[[#This Row],[Site]]="GODACO"), "No", "Yes")</f>
        <v>Yes</v>
      </c>
      <c r="D3451" s="40">
        <f>MAX(DATE(Table1[Year],1,1),DATE(Table1[Year],1,1)-WEEKDAY(DATE(Table1[Year],1,1),2)+(Table1[WeekNum]-1)*7+1)</f>
        <v>44571</v>
      </c>
      <c r="E3451" s="40">
        <f>MIN(DATE(Table1[Year]+1,1,0),DATE(Table1[Year],1,1)-WEEKDAY(DATE(Table1[Year],1,1),2)+Table1[WeekNum]*7)</f>
        <v>44577</v>
      </c>
      <c r="F3451" s="15">
        <v>2022</v>
      </c>
      <c r="G3451" s="15">
        <f t="shared" si="106"/>
        <v>1</v>
      </c>
      <c r="H3451" s="17">
        <v>3</v>
      </c>
      <c r="I3451" s="207" t="str">
        <f>"W" &amp;Table1[[#This Row],[WeekNum]]</f>
        <v>W3</v>
      </c>
      <c r="J3451" s="20" t="str">
        <f t="shared" si="107"/>
        <v>22-W03</v>
      </c>
      <c r="K3451" s="8" t="s">
        <v>433</v>
      </c>
      <c r="L3451" s="4"/>
      <c r="M3451" s="8" t="s">
        <v>77</v>
      </c>
      <c r="N3451" s="266" t="s">
        <v>368</v>
      </c>
      <c r="O3451" s="266" t="s">
        <v>386</v>
      </c>
      <c r="P3451" s="11" t="s">
        <v>387</v>
      </c>
      <c r="Q3451" s="11" t="s">
        <v>419</v>
      </c>
      <c r="R3451" s="8">
        <v>0</v>
      </c>
      <c r="S3451" s="8">
        <v>0</v>
      </c>
      <c r="T3451" s="206">
        <f>ABS(Table1[[#This Row],[Prod]]-Table1[[#This Row],[Planned]])</f>
        <v>0</v>
      </c>
      <c r="U3451" s="209">
        <f>IF(ABS(Table1[[#This Row],[Prod]]-Table1[[#This Row],[Planned]])&gt;Table1[[#This Row],[Planned]],0,IF(Table1[[#This Row],[Planned]]=0,0,1-ABS(Table1[[#This Row],[Prod]]-Table1[[#This Row],[Planned]])/Table1[[#This Row],[Planned]]))</f>
        <v>0</v>
      </c>
      <c r="V3451" s="8"/>
      <c r="W3451" s="11"/>
      <c r="X3451" s="27">
        <v>0</v>
      </c>
      <c r="Y3451" s="206">
        <f>Table1[[#This Row],[Prod]]</f>
        <v>0</v>
      </c>
      <c r="Z3451" s="206">
        <f>ABS(Table1[[#This Row],[Prod2]]-Table1[[#This Row],[Plan Revised]])</f>
        <v>0</v>
      </c>
      <c r="AA3451" s="209">
        <f>IF(ABS(Table1[[#This Row],[Prod2]]-Table1[[#This Row],[Plan Revised]])&gt;Table1[[#This Row],[Plan Revised]],0,IF(Table1[[#This Row],[Plan Revised]]=0,0,1-ABS(Table1[[#This Row],[Prod2]]-Table1[[#This Row],[Plan Revised]])/Table1[[#This Row],[Plan Revised]]))</f>
        <v>0</v>
      </c>
      <c r="AB3451" s="11"/>
      <c r="AC3451" s="30"/>
      <c r="AD3451"/>
      <c r="AF3451"/>
    </row>
    <row r="3452" spans="1:32">
      <c r="A3452" s="15" t="str">
        <f>IF(Table1[Week]=WeekSel,"Yes","No")</f>
        <v>No</v>
      </c>
      <c r="B3452" s="15" t="str">
        <f>IF((Table1[StartDate]&gt;=Date.GraphMin)*(Table1[StartDate]&lt;=Date.GraphMax)=1,"Yes","No")</f>
        <v>No</v>
      </c>
      <c r="C3452" s="15" t="str">
        <f>IF(OR(Table1[[#This Row],[Site]]="FOOD MILLING",Table1[[#This Row],[Site]]="GODACO"), "No", "Yes")</f>
        <v>Yes</v>
      </c>
      <c r="D3452" s="40">
        <f>MAX(DATE(Table1[Year],1,1),DATE(Table1[Year],1,1)-WEEKDAY(DATE(Table1[Year],1,1),2)+(Table1[WeekNum]-1)*7+1)</f>
        <v>44571</v>
      </c>
      <c r="E3452" s="40">
        <f>MIN(DATE(Table1[Year]+1,1,0),DATE(Table1[Year],1,1)-WEEKDAY(DATE(Table1[Year],1,1),2)+Table1[WeekNum]*7)</f>
        <v>44577</v>
      </c>
      <c r="F3452" s="15">
        <v>2022</v>
      </c>
      <c r="G3452" s="15">
        <f t="shared" si="106"/>
        <v>1</v>
      </c>
      <c r="H3452" s="17">
        <v>3</v>
      </c>
      <c r="I3452" s="207" t="str">
        <f>"W" &amp;Table1[[#This Row],[WeekNum]]</f>
        <v>W3</v>
      </c>
      <c r="J3452" s="20" t="str">
        <f t="shared" si="107"/>
        <v>22-W03</v>
      </c>
      <c r="K3452" s="8" t="s">
        <v>498</v>
      </c>
      <c r="L3452" s="4"/>
      <c r="M3452" s="8" t="s">
        <v>72</v>
      </c>
      <c r="N3452" s="4" t="s">
        <v>44</v>
      </c>
      <c r="O3452" s="266" t="s">
        <v>389</v>
      </c>
      <c r="P3452" s="11" t="s">
        <v>390</v>
      </c>
      <c r="Q3452" s="11" t="s">
        <v>421</v>
      </c>
      <c r="R3452" s="8">
        <v>465</v>
      </c>
      <c r="S3452" s="8">
        <v>292.89599999999996</v>
      </c>
      <c r="T3452" s="206">
        <f>ABS(Table1[[#This Row],[Prod]]-Table1[[#This Row],[Planned]])</f>
        <v>172.10400000000004</v>
      </c>
      <c r="U3452" s="209">
        <f>IF(ABS(Table1[[#This Row],[Prod]]-Table1[[#This Row],[Planned]])&gt;Table1[[#This Row],[Planned]],0,IF(Table1[[#This Row],[Planned]]=0,0,1-ABS(Table1[[#This Row],[Prod]]-Table1[[#This Row],[Planned]])/Table1[[#This Row],[Planned]]))</f>
        <v>0.6298838709677419</v>
      </c>
      <c r="V3452" s="8"/>
      <c r="W3452" s="11"/>
      <c r="X3452" s="27">
        <v>465</v>
      </c>
      <c r="Y3452" s="206">
        <f>Table1[[#This Row],[Prod]]</f>
        <v>292.89599999999996</v>
      </c>
      <c r="Z3452" s="206">
        <f>ABS(Table1[[#This Row],[Prod2]]-Table1[[#This Row],[Plan Revised]])</f>
        <v>172.10400000000004</v>
      </c>
      <c r="AA3452" s="209">
        <f>IF(ABS(Table1[[#This Row],[Prod2]]-Table1[[#This Row],[Plan Revised]])&gt;Table1[[#This Row],[Plan Revised]],0,IF(Table1[[#This Row],[Plan Revised]]=0,0,1-ABS(Table1[[#This Row],[Prod2]]-Table1[[#This Row],[Plan Revised]])/Table1[[#This Row],[Plan Revised]]))</f>
        <v>0.6298838709677419</v>
      </c>
      <c r="AB3452" s="11"/>
      <c r="AC3452" s="30"/>
      <c r="AD3452"/>
      <c r="AF3452"/>
    </row>
    <row r="3453" spans="1:32">
      <c r="A3453" s="15" t="str">
        <f>IF(Table1[Week]=WeekSel,"Yes","No")</f>
        <v>No</v>
      </c>
      <c r="B3453" s="15" t="str">
        <f>IF((Table1[StartDate]&gt;=Date.GraphMin)*(Table1[StartDate]&lt;=Date.GraphMax)=1,"Yes","No")</f>
        <v>No</v>
      </c>
      <c r="C3453" s="15" t="str">
        <f>IF(OR(Table1[[#This Row],[Site]]="FOOD MILLING",Table1[[#This Row],[Site]]="GODACO"), "No", "Yes")</f>
        <v>Yes</v>
      </c>
      <c r="D3453" s="40">
        <f>MAX(DATE(Table1[Year],1,1),DATE(Table1[Year],1,1)-WEEKDAY(DATE(Table1[Year],1,1),2)+(Table1[WeekNum]-1)*7+1)</f>
        <v>44571</v>
      </c>
      <c r="E3453" s="40">
        <f>MIN(DATE(Table1[Year]+1,1,0),DATE(Table1[Year],1,1)-WEEKDAY(DATE(Table1[Year],1,1),2)+Table1[WeekNum]*7)</f>
        <v>44577</v>
      </c>
      <c r="F3453" s="15">
        <v>2022</v>
      </c>
      <c r="G3453" s="15">
        <f t="shared" si="106"/>
        <v>1</v>
      </c>
      <c r="H3453" s="17">
        <v>3</v>
      </c>
      <c r="I3453" s="207" t="str">
        <f>"W" &amp;Table1[[#This Row],[WeekNum]]</f>
        <v>W3</v>
      </c>
      <c r="J3453" s="20" t="str">
        <f t="shared" si="107"/>
        <v>22-W03</v>
      </c>
      <c r="K3453" s="8" t="s">
        <v>684</v>
      </c>
      <c r="L3453" s="4"/>
      <c r="M3453" s="8" t="s">
        <v>72</v>
      </c>
      <c r="N3453" s="4" t="s">
        <v>44</v>
      </c>
      <c r="O3453" s="266" t="s">
        <v>391</v>
      </c>
      <c r="P3453" s="11" t="s">
        <v>392</v>
      </c>
      <c r="Q3453" s="11" t="s">
        <v>421</v>
      </c>
      <c r="R3453" s="8">
        <v>0</v>
      </c>
      <c r="S3453" s="8">
        <v>0</v>
      </c>
      <c r="T3453" s="206">
        <f>ABS(Table1[[#This Row],[Prod]]-Table1[[#This Row],[Planned]])</f>
        <v>0</v>
      </c>
      <c r="U3453" s="209">
        <f>IF(ABS(Table1[[#This Row],[Prod]]-Table1[[#This Row],[Planned]])&gt;Table1[[#This Row],[Planned]],0,IF(Table1[[#This Row],[Planned]]=0,0,1-ABS(Table1[[#This Row],[Prod]]-Table1[[#This Row],[Planned]])/Table1[[#This Row],[Planned]]))</f>
        <v>0</v>
      </c>
      <c r="V3453" s="8"/>
      <c r="W3453" s="11"/>
      <c r="X3453" s="27">
        <v>0</v>
      </c>
      <c r="Y3453" s="206">
        <f>Table1[[#This Row],[Prod]]</f>
        <v>0</v>
      </c>
      <c r="Z3453" s="206">
        <f>ABS(Table1[[#This Row],[Prod2]]-Table1[[#This Row],[Plan Revised]])</f>
        <v>0</v>
      </c>
      <c r="AA3453" s="209">
        <f>IF(ABS(Table1[[#This Row],[Prod2]]-Table1[[#This Row],[Plan Revised]])&gt;Table1[[#This Row],[Plan Revised]],0,IF(Table1[[#This Row],[Plan Revised]]=0,0,1-ABS(Table1[[#This Row],[Prod2]]-Table1[[#This Row],[Plan Revised]])/Table1[[#This Row],[Plan Revised]]))</f>
        <v>0</v>
      </c>
      <c r="AB3453" s="11"/>
      <c r="AC3453" s="30"/>
      <c r="AD3453"/>
      <c r="AF3453"/>
    </row>
    <row r="3454" spans="1:32">
      <c r="A3454" s="15" t="str">
        <f>IF(Table1[Week]=WeekSel,"Yes","No")</f>
        <v>No</v>
      </c>
      <c r="B3454" s="15" t="str">
        <f>IF((Table1[StartDate]&gt;=Date.GraphMin)*(Table1[StartDate]&lt;=Date.GraphMax)=1,"Yes","No")</f>
        <v>No</v>
      </c>
      <c r="C3454" s="15" t="str">
        <f>IF(OR(Table1[[#This Row],[Site]]="FOOD MILLING",Table1[[#This Row],[Site]]="GODACO"), "No", "Yes")</f>
        <v>Yes</v>
      </c>
      <c r="D3454" s="40">
        <f>MAX(DATE(Table1[Year],1,1),DATE(Table1[Year],1,1)-WEEKDAY(DATE(Table1[Year],1,1),2)+(Table1[WeekNum]-1)*7+1)</f>
        <v>44571</v>
      </c>
      <c r="E3454" s="40">
        <f>MIN(DATE(Table1[Year]+1,1,0),DATE(Table1[Year],1,1)-WEEKDAY(DATE(Table1[Year],1,1),2)+Table1[WeekNum]*7)</f>
        <v>44577</v>
      </c>
      <c r="F3454" s="15">
        <v>2022</v>
      </c>
      <c r="G3454" s="15">
        <f t="shared" si="106"/>
        <v>1</v>
      </c>
      <c r="H3454" s="17">
        <v>3</v>
      </c>
      <c r="I3454" s="207" t="str">
        <f>"W" &amp;Table1[[#This Row],[WeekNum]]</f>
        <v>W3</v>
      </c>
      <c r="J3454" s="20" t="str">
        <f t="shared" si="107"/>
        <v>22-W03</v>
      </c>
      <c r="K3454" s="8" t="s">
        <v>647</v>
      </c>
      <c r="L3454" s="4"/>
      <c r="M3454" s="3" t="s">
        <v>72</v>
      </c>
      <c r="N3454" s="4" t="s">
        <v>44</v>
      </c>
      <c r="O3454" s="266" t="s">
        <v>391</v>
      </c>
      <c r="P3454" s="11" t="s">
        <v>378</v>
      </c>
      <c r="Q3454" s="11" t="s">
        <v>421</v>
      </c>
      <c r="R3454" s="8">
        <v>1000</v>
      </c>
      <c r="S3454" s="8">
        <v>1640.1200000000001</v>
      </c>
      <c r="T3454" s="206">
        <f>ABS(Table1[[#This Row],[Prod]]-Table1[[#This Row],[Planned]])</f>
        <v>640.12000000000012</v>
      </c>
      <c r="U3454" s="209">
        <f>IF(ABS(Table1[[#This Row],[Prod]]-Table1[[#This Row],[Planned]])&gt;Table1[[#This Row],[Planned]],0,IF(Table1[[#This Row],[Planned]]=0,0,1-ABS(Table1[[#This Row],[Prod]]-Table1[[#This Row],[Planned]])/Table1[[#This Row],[Planned]]))</f>
        <v>0.35987999999999987</v>
      </c>
      <c r="V3454" s="8"/>
      <c r="W3454" s="11"/>
      <c r="X3454" s="27">
        <v>1000</v>
      </c>
      <c r="Y3454" s="206">
        <f>Table1[[#This Row],[Prod]]</f>
        <v>1640.1200000000001</v>
      </c>
      <c r="Z3454" s="206">
        <f>ABS(Table1[[#This Row],[Prod2]]-Table1[[#This Row],[Plan Revised]])</f>
        <v>640.12000000000012</v>
      </c>
      <c r="AA3454" s="209">
        <f>IF(ABS(Table1[[#This Row],[Prod2]]-Table1[[#This Row],[Plan Revised]])&gt;Table1[[#This Row],[Plan Revised]],0,IF(Table1[[#This Row],[Plan Revised]]=0,0,1-ABS(Table1[[#This Row],[Prod2]]-Table1[[#This Row],[Plan Revised]])/Table1[[#This Row],[Plan Revised]]))</f>
        <v>0.35987999999999987</v>
      </c>
      <c r="AB3454" s="11"/>
      <c r="AC3454" s="30"/>
      <c r="AD3454"/>
      <c r="AF3454"/>
    </row>
    <row r="3455" spans="1:32">
      <c r="A3455" s="15" t="str">
        <f>IF(Table1[Week]=WeekSel,"Yes","No")</f>
        <v>No</v>
      </c>
      <c r="B3455" s="15" t="str">
        <f>IF((Table1[StartDate]&gt;=Date.GraphMin)*(Table1[StartDate]&lt;=Date.GraphMax)=1,"Yes","No")</f>
        <v>No</v>
      </c>
      <c r="C3455" s="15" t="str">
        <f>IF(OR(Table1[[#This Row],[Site]]="FOOD MILLING",Table1[[#This Row],[Site]]="GODACO"), "No", "Yes")</f>
        <v>Yes</v>
      </c>
      <c r="D3455" s="40">
        <f>MAX(DATE(Table1[Year],1,1),DATE(Table1[Year],1,1)-WEEKDAY(DATE(Table1[Year],1,1),2)+(Table1[WeekNum]-1)*7+1)</f>
        <v>44571</v>
      </c>
      <c r="E3455" s="40">
        <f>MIN(DATE(Table1[Year]+1,1,0),DATE(Table1[Year],1,1)-WEEKDAY(DATE(Table1[Year],1,1),2)+Table1[WeekNum]*7)</f>
        <v>44577</v>
      </c>
      <c r="F3455" s="15">
        <v>2022</v>
      </c>
      <c r="G3455" s="15">
        <f t="shared" si="106"/>
        <v>1</v>
      </c>
      <c r="H3455" s="17">
        <v>3</v>
      </c>
      <c r="I3455" s="207" t="str">
        <f>"W" &amp;Table1[[#This Row],[WeekNum]]</f>
        <v>W3</v>
      </c>
      <c r="J3455" s="20" t="str">
        <f t="shared" si="107"/>
        <v>22-W03</v>
      </c>
      <c r="K3455" s="8" t="s">
        <v>685</v>
      </c>
      <c r="L3455" s="4"/>
      <c r="M3455" s="8" t="s">
        <v>72</v>
      </c>
      <c r="N3455" s="4" t="s">
        <v>44</v>
      </c>
      <c r="O3455" s="266" t="s">
        <v>391</v>
      </c>
      <c r="P3455" s="11" t="s">
        <v>392</v>
      </c>
      <c r="Q3455" s="11" t="s">
        <v>421</v>
      </c>
      <c r="R3455" s="8">
        <v>0</v>
      </c>
      <c r="S3455" s="8">
        <v>0</v>
      </c>
      <c r="T3455" s="206">
        <f>ABS(Table1[[#This Row],[Prod]]-Table1[[#This Row],[Planned]])</f>
        <v>0</v>
      </c>
      <c r="U3455" s="209">
        <f>IF(ABS(Table1[[#This Row],[Prod]]-Table1[[#This Row],[Planned]])&gt;Table1[[#This Row],[Planned]],0,IF(Table1[[#This Row],[Planned]]=0,0,1-ABS(Table1[[#This Row],[Prod]]-Table1[[#This Row],[Planned]])/Table1[[#This Row],[Planned]]))</f>
        <v>0</v>
      </c>
      <c r="V3455" s="8"/>
      <c r="W3455" s="11"/>
      <c r="X3455" s="27">
        <v>0</v>
      </c>
      <c r="Y3455" s="206">
        <f>Table1[[#This Row],[Prod]]</f>
        <v>0</v>
      </c>
      <c r="Z3455" s="206">
        <f>ABS(Table1[[#This Row],[Prod2]]-Table1[[#This Row],[Plan Revised]])</f>
        <v>0</v>
      </c>
      <c r="AA3455" s="209">
        <f>IF(ABS(Table1[[#This Row],[Prod2]]-Table1[[#This Row],[Plan Revised]])&gt;Table1[[#This Row],[Plan Revised]],0,IF(Table1[[#This Row],[Plan Revised]]=0,0,1-ABS(Table1[[#This Row],[Prod2]]-Table1[[#This Row],[Plan Revised]])/Table1[[#This Row],[Plan Revised]]))</f>
        <v>0</v>
      </c>
      <c r="AB3455" s="11"/>
      <c r="AC3455" s="30"/>
      <c r="AD3455"/>
      <c r="AF3455"/>
    </row>
    <row r="3456" spans="1:32">
      <c r="A3456" s="15" t="str">
        <f>IF(Table1[Week]=WeekSel,"Yes","No")</f>
        <v>No</v>
      </c>
      <c r="B3456" s="15" t="str">
        <f>IF((Table1[StartDate]&gt;=Date.GraphMin)*(Table1[StartDate]&lt;=Date.GraphMax)=1,"Yes","No")</f>
        <v>No</v>
      </c>
      <c r="C3456" s="15" t="str">
        <f>IF(OR(Table1[[#This Row],[Site]]="FOOD MILLING",Table1[[#This Row],[Site]]="GODACO"), "No", "Yes")</f>
        <v>Yes</v>
      </c>
      <c r="D3456" s="40">
        <f>MAX(DATE(Table1[Year],1,1),DATE(Table1[Year],1,1)-WEEKDAY(DATE(Table1[Year],1,1),2)+(Table1[WeekNum]-1)*7+1)</f>
        <v>44571</v>
      </c>
      <c r="E3456" s="40">
        <f>MIN(DATE(Table1[Year]+1,1,0),DATE(Table1[Year],1,1)-WEEKDAY(DATE(Table1[Year],1,1),2)+Table1[WeekNum]*7)</f>
        <v>44577</v>
      </c>
      <c r="F3456" s="15">
        <v>2022</v>
      </c>
      <c r="G3456" s="15">
        <f t="shared" si="106"/>
        <v>1</v>
      </c>
      <c r="H3456" s="17">
        <v>3</v>
      </c>
      <c r="I3456" s="207" t="str">
        <f>"W" &amp;Table1[[#This Row],[WeekNum]]</f>
        <v>W3</v>
      </c>
      <c r="J3456" s="20" t="str">
        <f t="shared" si="107"/>
        <v>22-W03</v>
      </c>
      <c r="K3456" s="8" t="s">
        <v>686</v>
      </c>
      <c r="L3456" s="4"/>
      <c r="M3456" s="8" t="s">
        <v>72</v>
      </c>
      <c r="N3456" s="4" t="s">
        <v>44</v>
      </c>
      <c r="O3456" s="266" t="s">
        <v>389</v>
      </c>
      <c r="P3456" s="11" t="s">
        <v>390</v>
      </c>
      <c r="Q3456" s="11" t="s">
        <v>421</v>
      </c>
      <c r="R3456" s="8">
        <v>0</v>
      </c>
      <c r="S3456" s="8">
        <v>321.5</v>
      </c>
      <c r="T3456" s="206">
        <f>ABS(Table1[[#This Row],[Prod]]-Table1[[#This Row],[Planned]])</f>
        <v>321.5</v>
      </c>
      <c r="U3456" s="209">
        <f>IF(ABS(Table1[[#This Row],[Prod]]-Table1[[#This Row],[Planned]])&gt;Table1[[#This Row],[Planned]],0,IF(Table1[[#This Row],[Planned]]=0,0,1-ABS(Table1[[#This Row],[Prod]]-Table1[[#This Row],[Planned]])/Table1[[#This Row],[Planned]]))</f>
        <v>0</v>
      </c>
      <c r="V3456" s="8"/>
      <c r="W3456" s="11"/>
      <c r="X3456" s="27">
        <v>0</v>
      </c>
      <c r="Y3456" s="206">
        <f>Table1[[#This Row],[Prod]]</f>
        <v>321.5</v>
      </c>
      <c r="Z3456" s="206">
        <f>ABS(Table1[[#This Row],[Prod2]]-Table1[[#This Row],[Plan Revised]])</f>
        <v>321.5</v>
      </c>
      <c r="AA3456" s="209">
        <f>IF(ABS(Table1[[#This Row],[Prod2]]-Table1[[#This Row],[Plan Revised]])&gt;Table1[[#This Row],[Plan Revised]],0,IF(Table1[[#This Row],[Plan Revised]]=0,0,1-ABS(Table1[[#This Row],[Prod2]]-Table1[[#This Row],[Plan Revised]])/Table1[[#This Row],[Plan Revised]]))</f>
        <v>0</v>
      </c>
      <c r="AB3456" s="11"/>
      <c r="AC3456" s="30"/>
      <c r="AD3456"/>
      <c r="AF3456"/>
    </row>
    <row r="3457" spans="1:32">
      <c r="A3457" s="15" t="str">
        <f>IF(Table1[Week]=WeekSel,"Yes","No")</f>
        <v>No</v>
      </c>
      <c r="B3457" s="15" t="str">
        <f>IF((Table1[StartDate]&gt;=Date.GraphMin)*(Table1[StartDate]&lt;=Date.GraphMax)=1,"Yes","No")</f>
        <v>No</v>
      </c>
      <c r="C3457" s="15" t="str">
        <f>IF(OR(Table1[[#This Row],[Site]]="FOOD MILLING",Table1[[#This Row],[Site]]="GODACO"), "No", "Yes")</f>
        <v>Yes</v>
      </c>
      <c r="D3457" s="40">
        <f>MAX(DATE(Table1[Year],1,1),DATE(Table1[Year],1,1)-WEEKDAY(DATE(Table1[Year],1,1),2)+(Table1[WeekNum]-1)*7+1)</f>
        <v>44571</v>
      </c>
      <c r="E3457" s="40">
        <f>MIN(DATE(Table1[Year]+1,1,0),DATE(Table1[Year],1,1)-WEEKDAY(DATE(Table1[Year],1,1),2)+Table1[WeekNum]*7)</f>
        <v>44577</v>
      </c>
      <c r="F3457" s="15">
        <v>2022</v>
      </c>
      <c r="G3457" s="15">
        <f t="shared" si="106"/>
        <v>1</v>
      </c>
      <c r="H3457" s="17">
        <v>3</v>
      </c>
      <c r="I3457" s="207" t="str">
        <f>"W" &amp;Table1[[#This Row],[WeekNum]]</f>
        <v>W3</v>
      </c>
      <c r="J3457" s="20" t="str">
        <f t="shared" si="107"/>
        <v>22-W03</v>
      </c>
      <c r="K3457" s="8" t="s">
        <v>687</v>
      </c>
      <c r="L3457" s="4"/>
      <c r="M3457" s="8" t="s">
        <v>72</v>
      </c>
      <c r="N3457" s="4" t="s">
        <v>44</v>
      </c>
      <c r="O3457" s="266" t="s">
        <v>389</v>
      </c>
      <c r="P3457" s="11" t="s">
        <v>390</v>
      </c>
      <c r="Q3457" s="11" t="s">
        <v>421</v>
      </c>
      <c r="R3457" s="8">
        <v>0</v>
      </c>
      <c r="S3457" s="8">
        <v>321.5</v>
      </c>
      <c r="T3457" s="206">
        <f>ABS(Table1[[#This Row],[Prod]]-Table1[[#This Row],[Planned]])</f>
        <v>321.5</v>
      </c>
      <c r="U3457" s="209">
        <f>IF(ABS(Table1[[#This Row],[Prod]]-Table1[[#This Row],[Planned]])&gt;Table1[[#This Row],[Planned]],0,IF(Table1[[#This Row],[Planned]]=0,0,1-ABS(Table1[[#This Row],[Prod]]-Table1[[#This Row],[Planned]])/Table1[[#This Row],[Planned]]))</f>
        <v>0</v>
      </c>
      <c r="V3457" s="8"/>
      <c r="W3457" s="11"/>
      <c r="X3457" s="27">
        <v>0</v>
      </c>
      <c r="Y3457" s="206">
        <f>Table1[[#This Row],[Prod]]</f>
        <v>321.5</v>
      </c>
      <c r="Z3457" s="206">
        <f>ABS(Table1[[#This Row],[Prod2]]-Table1[[#This Row],[Plan Revised]])</f>
        <v>321.5</v>
      </c>
      <c r="AA3457" s="209">
        <f>IF(ABS(Table1[[#This Row],[Prod2]]-Table1[[#This Row],[Plan Revised]])&gt;Table1[[#This Row],[Plan Revised]],0,IF(Table1[[#This Row],[Plan Revised]]=0,0,1-ABS(Table1[[#This Row],[Prod2]]-Table1[[#This Row],[Plan Revised]])/Table1[[#This Row],[Plan Revised]]))</f>
        <v>0</v>
      </c>
      <c r="AB3457" s="11"/>
      <c r="AC3457" s="30"/>
      <c r="AD3457"/>
      <c r="AF3457"/>
    </row>
    <row r="3458" spans="1:32">
      <c r="A3458" s="15" t="str">
        <f>IF(Table1[Week]=WeekSel,"Yes","No")</f>
        <v>No</v>
      </c>
      <c r="B3458" s="15" t="str">
        <f>IF((Table1[StartDate]&gt;=Date.GraphMin)*(Table1[StartDate]&lt;=Date.GraphMax)=1,"Yes","No")</f>
        <v>No</v>
      </c>
      <c r="C3458" s="15" t="str">
        <f>IF(OR(Table1[[#This Row],[Site]]="FOOD MILLING",Table1[[#This Row],[Site]]="GODACO"), "No", "Yes")</f>
        <v>Yes</v>
      </c>
      <c r="D3458" s="40">
        <f>MAX(DATE(Table1[Year],1,1),DATE(Table1[Year],1,1)-WEEKDAY(DATE(Table1[Year],1,1),2)+(Table1[WeekNum]-1)*7+1)</f>
        <v>44571</v>
      </c>
      <c r="E3458" s="40">
        <f>MIN(DATE(Table1[Year]+1,1,0),DATE(Table1[Year],1,1)-WEEKDAY(DATE(Table1[Year],1,1),2)+Table1[WeekNum]*7)</f>
        <v>44577</v>
      </c>
      <c r="F3458" s="15">
        <v>2022</v>
      </c>
      <c r="G3458" s="15">
        <f t="shared" ref="G3458:G3521" si="108">MONTH(DATE(F3458,1,H3458*7-2)-WEEKDAY(DATE(H3458,1,2)))</f>
        <v>1</v>
      </c>
      <c r="H3458" s="17">
        <v>3</v>
      </c>
      <c r="I3458" s="207" t="str">
        <f>"W" &amp;Table1[[#This Row],[WeekNum]]</f>
        <v>W3</v>
      </c>
      <c r="J3458" s="20" t="str">
        <f t="shared" ref="J3458:J3521" si="109">RIGHT(F3458,2)&amp;"-"&amp;TEXT(H3458,"W00")</f>
        <v>22-W03</v>
      </c>
      <c r="K3458" s="8" t="s">
        <v>722</v>
      </c>
      <c r="L3458" s="4"/>
      <c r="M3458" s="8" t="s">
        <v>72</v>
      </c>
      <c r="N3458" s="4" t="s">
        <v>44</v>
      </c>
      <c r="O3458" s="266" t="s">
        <v>389</v>
      </c>
      <c r="P3458" s="11" t="s">
        <v>410</v>
      </c>
      <c r="Q3458" s="11" t="s">
        <v>421</v>
      </c>
      <c r="R3458" s="8">
        <v>0</v>
      </c>
      <c r="S3458" s="8">
        <v>0</v>
      </c>
      <c r="T3458" s="206">
        <f>ABS(Table1[[#This Row],[Prod]]-Table1[[#This Row],[Planned]])</f>
        <v>0</v>
      </c>
      <c r="U3458" s="209">
        <f>IF(ABS(Table1[[#This Row],[Prod]]-Table1[[#This Row],[Planned]])&gt;Table1[[#This Row],[Planned]],0,IF(Table1[[#This Row],[Planned]]=0,0,1-ABS(Table1[[#This Row],[Prod]]-Table1[[#This Row],[Planned]])/Table1[[#This Row],[Planned]]))</f>
        <v>0</v>
      </c>
      <c r="V3458" s="8"/>
      <c r="W3458" s="11"/>
      <c r="X3458" s="27">
        <v>0</v>
      </c>
      <c r="Y3458" s="206">
        <f>Table1[[#This Row],[Prod]]</f>
        <v>0</v>
      </c>
      <c r="Z3458" s="206">
        <f>ABS(Table1[[#This Row],[Prod2]]-Table1[[#This Row],[Plan Revised]])</f>
        <v>0</v>
      </c>
      <c r="AA3458" s="209">
        <f>IF(ABS(Table1[[#This Row],[Prod2]]-Table1[[#This Row],[Plan Revised]])&gt;Table1[[#This Row],[Plan Revised]],0,IF(Table1[[#This Row],[Plan Revised]]=0,0,1-ABS(Table1[[#This Row],[Prod2]]-Table1[[#This Row],[Plan Revised]])/Table1[[#This Row],[Plan Revised]]))</f>
        <v>0</v>
      </c>
      <c r="AB3458" s="11"/>
      <c r="AC3458" s="30"/>
      <c r="AD3458"/>
      <c r="AF3458"/>
    </row>
    <row r="3459" spans="1:32">
      <c r="A3459" s="15" t="str">
        <f>IF(Table1[Week]=WeekSel,"Yes","No")</f>
        <v>No</v>
      </c>
      <c r="B3459" s="15" t="str">
        <f>IF((Table1[StartDate]&gt;=Date.GraphMin)*(Table1[StartDate]&lt;=Date.GraphMax)=1,"Yes","No")</f>
        <v>No</v>
      </c>
      <c r="C3459" s="15" t="str">
        <f>IF(OR(Table1[[#This Row],[Site]]="FOOD MILLING",Table1[[#This Row],[Site]]="GODACO"), "No", "Yes")</f>
        <v>Yes</v>
      </c>
      <c r="D3459" s="40">
        <f>MAX(DATE(Table1[Year],1,1),DATE(Table1[Year],1,1)-WEEKDAY(DATE(Table1[Year],1,1),2)+(Table1[WeekNum]-1)*7+1)</f>
        <v>44571</v>
      </c>
      <c r="E3459" s="40">
        <f>MIN(DATE(Table1[Year]+1,1,0),DATE(Table1[Year],1,1)-WEEKDAY(DATE(Table1[Year],1,1),2)+Table1[WeekNum]*7)</f>
        <v>44577</v>
      </c>
      <c r="F3459" s="15">
        <v>2022</v>
      </c>
      <c r="G3459" s="15">
        <f t="shared" si="108"/>
        <v>1</v>
      </c>
      <c r="H3459" s="17">
        <v>3</v>
      </c>
      <c r="I3459" s="207" t="str">
        <f>"W" &amp;Table1[[#This Row],[WeekNum]]</f>
        <v>W3</v>
      </c>
      <c r="J3459" s="20" t="str">
        <f t="shared" si="109"/>
        <v>22-W03</v>
      </c>
      <c r="K3459" s="8" t="s">
        <v>513</v>
      </c>
      <c r="L3459" s="4"/>
      <c r="M3459" s="8" t="s">
        <v>72</v>
      </c>
      <c r="N3459" s="266" t="s">
        <v>369</v>
      </c>
      <c r="O3459" s="266" t="s">
        <v>389</v>
      </c>
      <c r="P3459" s="11" t="s">
        <v>393</v>
      </c>
      <c r="Q3459" s="11" t="s">
        <v>421</v>
      </c>
      <c r="R3459" s="8">
        <v>100</v>
      </c>
      <c r="S3459" s="8">
        <v>0</v>
      </c>
      <c r="T3459" s="206">
        <f>ABS(Table1[[#This Row],[Prod]]-Table1[[#This Row],[Planned]])</f>
        <v>100</v>
      </c>
      <c r="U3459" s="209">
        <f>IF(ABS(Table1[[#This Row],[Prod]]-Table1[[#This Row],[Planned]])&gt;Table1[[#This Row],[Planned]],0,IF(Table1[[#This Row],[Planned]]=0,0,1-ABS(Table1[[#This Row],[Prod]]-Table1[[#This Row],[Planned]])/Table1[[#This Row],[Planned]]))</f>
        <v>0</v>
      </c>
      <c r="V3459" s="8"/>
      <c r="W3459" s="11"/>
      <c r="X3459" s="27">
        <v>100</v>
      </c>
      <c r="Y3459" s="206">
        <f>Table1[[#This Row],[Prod]]</f>
        <v>0</v>
      </c>
      <c r="Z3459" s="206">
        <f>ABS(Table1[[#This Row],[Prod2]]-Table1[[#This Row],[Plan Revised]])</f>
        <v>100</v>
      </c>
      <c r="AA3459" s="209">
        <f>IF(ABS(Table1[[#This Row],[Prod2]]-Table1[[#This Row],[Plan Revised]])&gt;Table1[[#This Row],[Plan Revised]],0,IF(Table1[[#This Row],[Plan Revised]]=0,0,1-ABS(Table1[[#This Row],[Prod2]]-Table1[[#This Row],[Plan Revised]])/Table1[[#This Row],[Plan Revised]]))</f>
        <v>0</v>
      </c>
      <c r="AB3459" s="11"/>
      <c r="AC3459" s="30"/>
      <c r="AD3459"/>
      <c r="AF3459"/>
    </row>
    <row r="3460" spans="1:32">
      <c r="A3460" s="15" t="str">
        <f>IF(Table1[Week]=WeekSel,"Yes","No")</f>
        <v>No</v>
      </c>
      <c r="B3460" s="15" t="str">
        <f>IF((Table1[StartDate]&gt;=Date.GraphMin)*(Table1[StartDate]&lt;=Date.GraphMax)=1,"Yes","No")</f>
        <v>No</v>
      </c>
      <c r="C3460" s="15" t="str">
        <f>IF(OR(Table1[[#This Row],[Site]]="FOOD MILLING",Table1[[#This Row],[Site]]="GODACO"), "No", "Yes")</f>
        <v>Yes</v>
      </c>
      <c r="D3460" s="40">
        <f>MAX(DATE(Table1[Year],1,1),DATE(Table1[Year],1,1)-WEEKDAY(DATE(Table1[Year],1,1),2)+(Table1[WeekNum]-1)*7+1)</f>
        <v>44571</v>
      </c>
      <c r="E3460" s="40">
        <f>MIN(DATE(Table1[Year]+1,1,0),DATE(Table1[Year],1,1)-WEEKDAY(DATE(Table1[Year],1,1),2)+Table1[WeekNum]*7)</f>
        <v>44577</v>
      </c>
      <c r="F3460" s="15">
        <v>2022</v>
      </c>
      <c r="G3460" s="15">
        <f t="shared" si="108"/>
        <v>1</v>
      </c>
      <c r="H3460" s="17">
        <v>3</v>
      </c>
      <c r="I3460" s="207" t="str">
        <f>"W" &amp;Table1[[#This Row],[WeekNum]]</f>
        <v>W3</v>
      </c>
      <c r="J3460" s="20" t="str">
        <f t="shared" si="109"/>
        <v>22-W03</v>
      </c>
      <c r="K3460" s="8" t="s">
        <v>518</v>
      </c>
      <c r="L3460" s="4"/>
      <c r="M3460" s="8" t="s">
        <v>72</v>
      </c>
      <c r="N3460" s="266" t="s">
        <v>369</v>
      </c>
      <c r="O3460" s="266" t="s">
        <v>391</v>
      </c>
      <c r="P3460" s="11" t="s">
        <v>394</v>
      </c>
      <c r="Q3460" s="11" t="s">
        <v>421</v>
      </c>
      <c r="R3460" s="8">
        <v>700</v>
      </c>
      <c r="S3460" s="8">
        <v>323</v>
      </c>
      <c r="T3460" s="206">
        <f>ABS(Table1[[#This Row],[Prod]]-Table1[[#This Row],[Planned]])</f>
        <v>377</v>
      </c>
      <c r="U3460" s="209">
        <f>IF(ABS(Table1[[#This Row],[Prod]]-Table1[[#This Row],[Planned]])&gt;Table1[[#This Row],[Planned]],0,IF(Table1[[#This Row],[Planned]]=0,0,1-ABS(Table1[[#This Row],[Prod]]-Table1[[#This Row],[Planned]])/Table1[[#This Row],[Planned]]))</f>
        <v>0.46142857142857141</v>
      </c>
      <c r="V3460" s="8"/>
      <c r="W3460" s="11"/>
      <c r="X3460" s="27">
        <v>350</v>
      </c>
      <c r="Y3460" s="206">
        <f>Table1[[#This Row],[Prod]]</f>
        <v>323</v>
      </c>
      <c r="Z3460" s="206">
        <f>ABS(Table1[[#This Row],[Prod2]]-Table1[[#This Row],[Plan Revised]])</f>
        <v>27</v>
      </c>
      <c r="AA3460" s="209">
        <f>IF(ABS(Table1[[#This Row],[Prod2]]-Table1[[#This Row],[Plan Revised]])&gt;Table1[[#This Row],[Plan Revised]],0,IF(Table1[[#This Row],[Plan Revised]]=0,0,1-ABS(Table1[[#This Row],[Prod2]]-Table1[[#This Row],[Plan Revised]])/Table1[[#This Row],[Plan Revised]]))</f>
        <v>0.92285714285714282</v>
      </c>
      <c r="AB3460" s="11"/>
      <c r="AC3460" s="30"/>
      <c r="AD3460"/>
      <c r="AF3460"/>
    </row>
    <row r="3461" spans="1:32">
      <c r="A3461" s="15" t="str">
        <f>IF(Table1[Week]=WeekSel,"Yes","No")</f>
        <v>No</v>
      </c>
      <c r="B3461" s="15" t="str">
        <f>IF((Table1[StartDate]&gt;=Date.GraphMin)*(Table1[StartDate]&lt;=Date.GraphMax)=1,"Yes","No")</f>
        <v>No</v>
      </c>
      <c r="C3461" s="15" t="str">
        <f>IF(OR(Table1[[#This Row],[Site]]="FOOD MILLING",Table1[[#This Row],[Site]]="GODACO"), "No", "Yes")</f>
        <v>Yes</v>
      </c>
      <c r="D3461" s="40">
        <f>MAX(DATE(Table1[Year],1,1),DATE(Table1[Year],1,1)-WEEKDAY(DATE(Table1[Year],1,1),2)+(Table1[WeekNum]-1)*7+1)</f>
        <v>44571</v>
      </c>
      <c r="E3461" s="40">
        <f>MIN(DATE(Table1[Year]+1,1,0),DATE(Table1[Year],1,1)-WEEKDAY(DATE(Table1[Year],1,1),2)+Table1[WeekNum]*7)</f>
        <v>44577</v>
      </c>
      <c r="F3461" s="15">
        <v>2022</v>
      </c>
      <c r="G3461" s="15">
        <f t="shared" si="108"/>
        <v>1</v>
      </c>
      <c r="H3461" s="17">
        <v>3</v>
      </c>
      <c r="I3461" s="207" t="str">
        <f>"W" &amp;Table1[[#This Row],[WeekNum]]</f>
        <v>W3</v>
      </c>
      <c r="J3461" s="20" t="str">
        <f t="shared" si="109"/>
        <v>22-W03</v>
      </c>
      <c r="K3461" s="8" t="s">
        <v>515</v>
      </c>
      <c r="L3461" s="4"/>
      <c r="M3461" s="8" t="s">
        <v>72</v>
      </c>
      <c r="N3461" s="266" t="s">
        <v>369</v>
      </c>
      <c r="O3461" s="266" t="s">
        <v>400</v>
      </c>
      <c r="P3461" s="11" t="s">
        <v>394</v>
      </c>
      <c r="Q3461" s="11" t="s">
        <v>421</v>
      </c>
      <c r="R3461" s="8">
        <v>800</v>
      </c>
      <c r="S3461" s="8">
        <v>828</v>
      </c>
      <c r="T3461" s="206">
        <f>ABS(Table1[[#This Row],[Prod]]-Table1[[#This Row],[Planned]])</f>
        <v>28</v>
      </c>
      <c r="U3461" s="209">
        <f>IF(ABS(Table1[[#This Row],[Prod]]-Table1[[#This Row],[Planned]])&gt;Table1[[#This Row],[Planned]],0,IF(Table1[[#This Row],[Planned]]=0,0,1-ABS(Table1[[#This Row],[Prod]]-Table1[[#This Row],[Planned]])/Table1[[#This Row],[Planned]]))</f>
        <v>0.96499999999999997</v>
      </c>
      <c r="V3461" s="8"/>
      <c r="W3461" s="11"/>
      <c r="X3461" s="27">
        <v>800</v>
      </c>
      <c r="Y3461" s="206">
        <f>Table1[[#This Row],[Prod]]</f>
        <v>828</v>
      </c>
      <c r="Z3461" s="206">
        <f>ABS(Table1[[#This Row],[Prod2]]-Table1[[#This Row],[Plan Revised]])</f>
        <v>28</v>
      </c>
      <c r="AA3461" s="209">
        <f>IF(ABS(Table1[[#This Row],[Prod2]]-Table1[[#This Row],[Plan Revised]])&gt;Table1[[#This Row],[Plan Revised]],0,IF(Table1[[#This Row],[Plan Revised]]=0,0,1-ABS(Table1[[#This Row],[Prod2]]-Table1[[#This Row],[Plan Revised]])/Table1[[#This Row],[Plan Revised]]))</f>
        <v>0.96499999999999997</v>
      </c>
      <c r="AB3461" s="11"/>
      <c r="AC3461" s="30"/>
      <c r="AD3461"/>
      <c r="AF3461"/>
    </row>
    <row r="3462" spans="1:32">
      <c r="A3462" s="15" t="str">
        <f>IF(Table1[Week]=WeekSel,"Yes","No")</f>
        <v>No</v>
      </c>
      <c r="B3462" s="15" t="str">
        <f>IF((Table1[StartDate]&gt;=Date.GraphMin)*(Table1[StartDate]&lt;=Date.GraphMax)=1,"Yes","No")</f>
        <v>No</v>
      </c>
      <c r="C3462" s="15" t="str">
        <f>IF(OR(Table1[[#This Row],[Site]]="FOOD MILLING",Table1[[#This Row],[Site]]="GODACO"), "No", "Yes")</f>
        <v>Yes</v>
      </c>
      <c r="D3462" s="40">
        <f>MAX(DATE(Table1[Year],1,1),DATE(Table1[Year],1,1)-WEEKDAY(DATE(Table1[Year],1,1),2)+(Table1[WeekNum]-1)*7+1)</f>
        <v>44571</v>
      </c>
      <c r="E3462" s="40">
        <f>MIN(DATE(Table1[Year]+1,1,0),DATE(Table1[Year],1,1)-WEEKDAY(DATE(Table1[Year],1,1),2)+Table1[WeekNum]*7)</f>
        <v>44577</v>
      </c>
      <c r="F3462" s="15">
        <v>2022</v>
      </c>
      <c r="G3462" s="15">
        <f t="shared" si="108"/>
        <v>1</v>
      </c>
      <c r="H3462" s="17">
        <v>3</v>
      </c>
      <c r="I3462" s="207" t="str">
        <f>"W" &amp;Table1[[#This Row],[WeekNum]]</f>
        <v>W3</v>
      </c>
      <c r="J3462" s="20" t="str">
        <f t="shared" si="109"/>
        <v>22-W03</v>
      </c>
      <c r="K3462" s="8" t="s">
        <v>516</v>
      </c>
      <c r="L3462" s="4"/>
      <c r="M3462" s="8" t="s">
        <v>72</v>
      </c>
      <c r="N3462" s="266" t="s">
        <v>369</v>
      </c>
      <c r="O3462" s="266" t="s">
        <v>400</v>
      </c>
      <c r="P3462" s="11" t="s">
        <v>394</v>
      </c>
      <c r="Q3462" s="11" t="s">
        <v>421</v>
      </c>
      <c r="R3462" s="8">
        <v>400</v>
      </c>
      <c r="S3462" s="8">
        <v>800</v>
      </c>
      <c r="T3462" s="206">
        <f>ABS(Table1[[#This Row],[Prod]]-Table1[[#This Row],[Planned]])</f>
        <v>400</v>
      </c>
      <c r="U3462" s="209">
        <f>IF(ABS(Table1[[#This Row],[Prod]]-Table1[[#This Row],[Planned]])&gt;Table1[[#This Row],[Planned]],0,IF(Table1[[#This Row],[Planned]]=0,0,1-ABS(Table1[[#This Row],[Prod]]-Table1[[#This Row],[Planned]])/Table1[[#This Row],[Planned]]))</f>
        <v>0</v>
      </c>
      <c r="V3462" s="8"/>
      <c r="W3462" s="11"/>
      <c r="X3462" s="27">
        <v>800</v>
      </c>
      <c r="Y3462" s="206">
        <f>Table1[[#This Row],[Prod]]</f>
        <v>800</v>
      </c>
      <c r="Z3462" s="206">
        <f>ABS(Table1[[#This Row],[Prod2]]-Table1[[#This Row],[Plan Revised]])</f>
        <v>0</v>
      </c>
      <c r="AA3462" s="209">
        <f>IF(ABS(Table1[[#This Row],[Prod2]]-Table1[[#This Row],[Plan Revised]])&gt;Table1[[#This Row],[Plan Revised]],0,IF(Table1[[#This Row],[Plan Revised]]=0,0,1-ABS(Table1[[#This Row],[Prod2]]-Table1[[#This Row],[Plan Revised]])/Table1[[#This Row],[Plan Revised]]))</f>
        <v>1</v>
      </c>
      <c r="AB3462" s="11"/>
      <c r="AC3462" s="30"/>
      <c r="AD3462"/>
      <c r="AF3462"/>
    </row>
    <row r="3463" spans="1:32">
      <c r="A3463" s="15" t="str">
        <f>IF(Table1[Week]=WeekSel,"Yes","No")</f>
        <v>No</v>
      </c>
      <c r="B3463" s="15" t="str">
        <f>IF((Table1[StartDate]&gt;=Date.GraphMin)*(Table1[StartDate]&lt;=Date.GraphMax)=1,"Yes","No")</f>
        <v>No</v>
      </c>
      <c r="C3463" s="15" t="str">
        <f>IF(OR(Table1[[#This Row],[Site]]="FOOD MILLING",Table1[[#This Row],[Site]]="GODACO"), "No", "Yes")</f>
        <v>Yes</v>
      </c>
      <c r="D3463" s="40">
        <f>MAX(DATE(Table1[Year],1,1),DATE(Table1[Year],1,1)-WEEKDAY(DATE(Table1[Year],1,1),2)+(Table1[WeekNum]-1)*7+1)</f>
        <v>44571</v>
      </c>
      <c r="E3463" s="40">
        <f>MIN(DATE(Table1[Year]+1,1,0),DATE(Table1[Year],1,1)-WEEKDAY(DATE(Table1[Year],1,1),2)+Table1[WeekNum]*7)</f>
        <v>44577</v>
      </c>
      <c r="F3463" s="15">
        <v>2022</v>
      </c>
      <c r="G3463" s="15">
        <f t="shared" si="108"/>
        <v>1</v>
      </c>
      <c r="H3463" s="17">
        <v>3</v>
      </c>
      <c r="I3463" s="207" t="str">
        <f>"W" &amp;Table1[[#This Row],[WeekNum]]</f>
        <v>W3</v>
      </c>
      <c r="J3463" s="20" t="str">
        <f t="shared" si="109"/>
        <v>22-W03</v>
      </c>
      <c r="K3463" s="8" t="s">
        <v>517</v>
      </c>
      <c r="L3463" s="4"/>
      <c r="M3463" s="8" t="s">
        <v>72</v>
      </c>
      <c r="N3463" s="266" t="s">
        <v>369</v>
      </c>
      <c r="O3463" s="266" t="s">
        <v>391</v>
      </c>
      <c r="P3463" s="11" t="s">
        <v>394</v>
      </c>
      <c r="Q3463" s="11" t="s">
        <v>421</v>
      </c>
      <c r="R3463" s="8">
        <v>800</v>
      </c>
      <c r="S3463" s="8">
        <v>542</v>
      </c>
      <c r="T3463" s="206">
        <f>ABS(Table1[[#This Row],[Prod]]-Table1[[#This Row],[Planned]])</f>
        <v>258</v>
      </c>
      <c r="U3463" s="209">
        <f>IF(ABS(Table1[[#This Row],[Prod]]-Table1[[#This Row],[Planned]])&gt;Table1[[#This Row],[Planned]],0,IF(Table1[[#This Row],[Planned]]=0,0,1-ABS(Table1[[#This Row],[Prod]]-Table1[[#This Row],[Planned]])/Table1[[#This Row],[Planned]]))</f>
        <v>0.67749999999999999</v>
      </c>
      <c r="V3463" s="8"/>
      <c r="W3463" s="11"/>
      <c r="X3463" s="27">
        <v>800</v>
      </c>
      <c r="Y3463" s="206">
        <f>Table1[[#This Row],[Prod]]</f>
        <v>542</v>
      </c>
      <c r="Z3463" s="206">
        <f>ABS(Table1[[#This Row],[Prod2]]-Table1[[#This Row],[Plan Revised]])</f>
        <v>258</v>
      </c>
      <c r="AA3463" s="209">
        <f>IF(ABS(Table1[[#This Row],[Prod2]]-Table1[[#This Row],[Plan Revised]])&gt;Table1[[#This Row],[Plan Revised]],0,IF(Table1[[#This Row],[Plan Revised]]=0,0,1-ABS(Table1[[#This Row],[Prod2]]-Table1[[#This Row],[Plan Revised]])/Table1[[#This Row],[Plan Revised]]))</f>
        <v>0.67749999999999999</v>
      </c>
      <c r="AB3463" s="11"/>
      <c r="AC3463" s="30"/>
      <c r="AD3463"/>
      <c r="AF3463"/>
    </row>
    <row r="3464" spans="1:32">
      <c r="A3464" s="15" t="str">
        <f>IF(Table1[Week]=WeekSel,"Yes","No")</f>
        <v>No</v>
      </c>
      <c r="B3464" s="15" t="str">
        <f>IF((Table1[StartDate]&gt;=Date.GraphMin)*(Table1[StartDate]&lt;=Date.GraphMax)=1,"Yes","No")</f>
        <v>No</v>
      </c>
      <c r="C3464" s="15" t="str">
        <f>IF(OR(Table1[[#This Row],[Site]]="FOOD MILLING",Table1[[#This Row],[Site]]="GODACO"), "No", "Yes")</f>
        <v>Yes</v>
      </c>
      <c r="D3464" s="40">
        <f>MAX(DATE(Table1[Year],1,1),DATE(Table1[Year],1,1)-WEEKDAY(DATE(Table1[Year],1,1),2)+(Table1[WeekNum]-1)*7+1)</f>
        <v>44571</v>
      </c>
      <c r="E3464" s="40">
        <f>MIN(DATE(Table1[Year]+1,1,0),DATE(Table1[Year],1,1)-WEEKDAY(DATE(Table1[Year],1,1),2)+Table1[WeekNum]*7)</f>
        <v>44577</v>
      </c>
      <c r="F3464" s="15">
        <v>2022</v>
      </c>
      <c r="G3464" s="15">
        <f t="shared" si="108"/>
        <v>1</v>
      </c>
      <c r="H3464" s="17">
        <v>3</v>
      </c>
      <c r="I3464" s="207" t="str">
        <f>"W" &amp;Table1[[#This Row],[WeekNum]]</f>
        <v>W3</v>
      </c>
      <c r="J3464" s="20" t="str">
        <f t="shared" si="109"/>
        <v>22-W03</v>
      </c>
      <c r="K3464" s="8" t="s">
        <v>514</v>
      </c>
      <c r="L3464" s="4"/>
      <c r="M3464" s="8" t="s">
        <v>72</v>
      </c>
      <c r="N3464" s="266" t="s">
        <v>369</v>
      </c>
      <c r="O3464" s="266" t="s">
        <v>389</v>
      </c>
      <c r="P3464" s="11" t="s">
        <v>393</v>
      </c>
      <c r="Q3464" s="11" t="s">
        <v>421</v>
      </c>
      <c r="R3464" s="8">
        <v>350</v>
      </c>
      <c r="S3464" s="8">
        <v>305</v>
      </c>
      <c r="T3464" s="206">
        <f>ABS(Table1[[#This Row],[Prod]]-Table1[[#This Row],[Planned]])</f>
        <v>45</v>
      </c>
      <c r="U3464" s="209">
        <f>IF(ABS(Table1[[#This Row],[Prod]]-Table1[[#This Row],[Planned]])&gt;Table1[[#This Row],[Planned]],0,IF(Table1[[#This Row],[Planned]]=0,0,1-ABS(Table1[[#This Row],[Prod]]-Table1[[#This Row],[Planned]])/Table1[[#This Row],[Planned]]))</f>
        <v>0.87142857142857144</v>
      </c>
      <c r="V3464" s="8"/>
      <c r="W3464" s="11"/>
      <c r="X3464" s="27">
        <v>350</v>
      </c>
      <c r="Y3464" s="206">
        <f>Table1[[#This Row],[Prod]]</f>
        <v>305</v>
      </c>
      <c r="Z3464" s="206">
        <f>ABS(Table1[[#This Row],[Prod2]]-Table1[[#This Row],[Plan Revised]])</f>
        <v>45</v>
      </c>
      <c r="AA3464" s="209">
        <f>IF(ABS(Table1[[#This Row],[Prod2]]-Table1[[#This Row],[Plan Revised]])&gt;Table1[[#This Row],[Plan Revised]],0,IF(Table1[[#This Row],[Plan Revised]]=0,0,1-ABS(Table1[[#This Row],[Prod2]]-Table1[[#This Row],[Plan Revised]])/Table1[[#This Row],[Plan Revised]]))</f>
        <v>0.87142857142857144</v>
      </c>
      <c r="AB3464" s="11"/>
      <c r="AC3464" s="30"/>
      <c r="AD3464"/>
      <c r="AF3464"/>
    </row>
    <row r="3465" spans="1:32">
      <c r="A3465" s="15" t="str">
        <f>IF(Table1[Week]=WeekSel,"Yes","No")</f>
        <v>No</v>
      </c>
      <c r="B3465" s="15" t="str">
        <f>IF((Table1[StartDate]&gt;=Date.GraphMin)*(Table1[StartDate]&lt;=Date.GraphMax)=1,"Yes","No")</f>
        <v>No</v>
      </c>
      <c r="C3465" s="15" t="str">
        <f>IF(OR(Table1[[#This Row],[Site]]="FOOD MILLING",Table1[[#This Row],[Site]]="GODACO"), "No", "Yes")</f>
        <v>Yes</v>
      </c>
      <c r="D3465" s="40">
        <f>MAX(DATE(Table1[Year],1,1),DATE(Table1[Year],1,1)-WEEKDAY(DATE(Table1[Year],1,1),2)+(Table1[WeekNum]-1)*7+1)</f>
        <v>44571</v>
      </c>
      <c r="E3465" s="40">
        <f>MIN(DATE(Table1[Year]+1,1,0),DATE(Table1[Year],1,1)-WEEKDAY(DATE(Table1[Year],1,1),2)+Table1[WeekNum]*7)</f>
        <v>44577</v>
      </c>
      <c r="F3465" s="15">
        <v>2022</v>
      </c>
      <c r="G3465" s="15">
        <f t="shared" si="108"/>
        <v>1</v>
      </c>
      <c r="H3465" s="17">
        <v>3</v>
      </c>
      <c r="I3465" s="207" t="str">
        <f>"W" &amp;Table1[[#This Row],[WeekNum]]</f>
        <v>W3</v>
      </c>
      <c r="J3465" s="20" t="str">
        <f t="shared" si="109"/>
        <v>22-W03</v>
      </c>
      <c r="K3465" s="8" t="s">
        <v>440</v>
      </c>
      <c r="L3465" s="4"/>
      <c r="M3465" s="8" t="s">
        <v>72</v>
      </c>
      <c r="N3465" s="266" t="s">
        <v>369</v>
      </c>
      <c r="O3465" s="266" t="s">
        <v>398</v>
      </c>
      <c r="P3465" s="11" t="s">
        <v>394</v>
      </c>
      <c r="Q3465" s="11" t="s">
        <v>421</v>
      </c>
      <c r="R3465" s="8">
        <v>600</v>
      </c>
      <c r="S3465" s="8">
        <v>550</v>
      </c>
      <c r="T3465" s="206">
        <f>ABS(Table1[[#This Row],[Prod]]-Table1[[#This Row],[Planned]])</f>
        <v>50</v>
      </c>
      <c r="U3465" s="209">
        <f>IF(ABS(Table1[[#This Row],[Prod]]-Table1[[#This Row],[Planned]])&gt;Table1[[#This Row],[Planned]],0,IF(Table1[[#This Row],[Planned]]=0,0,1-ABS(Table1[[#This Row],[Prod]]-Table1[[#This Row],[Planned]])/Table1[[#This Row],[Planned]]))</f>
        <v>0.91666666666666663</v>
      </c>
      <c r="V3465" s="8"/>
      <c r="W3465" s="11"/>
      <c r="X3465" s="27">
        <v>600</v>
      </c>
      <c r="Y3465" s="206">
        <f>Table1[[#This Row],[Prod]]</f>
        <v>550</v>
      </c>
      <c r="Z3465" s="206">
        <f>ABS(Table1[[#This Row],[Prod2]]-Table1[[#This Row],[Plan Revised]])</f>
        <v>50</v>
      </c>
      <c r="AA3465" s="209">
        <f>IF(ABS(Table1[[#This Row],[Prod2]]-Table1[[#This Row],[Plan Revised]])&gt;Table1[[#This Row],[Plan Revised]],0,IF(Table1[[#This Row],[Plan Revised]]=0,0,1-ABS(Table1[[#This Row],[Prod2]]-Table1[[#This Row],[Plan Revised]])/Table1[[#This Row],[Plan Revised]]))</f>
        <v>0.91666666666666663</v>
      </c>
      <c r="AB3465" s="11"/>
      <c r="AC3465" s="30"/>
      <c r="AD3465"/>
      <c r="AF3465"/>
    </row>
    <row r="3466" spans="1:32">
      <c r="A3466" s="15" t="str">
        <f>IF(Table1[Week]=WeekSel,"Yes","No")</f>
        <v>No</v>
      </c>
      <c r="B3466" s="15" t="str">
        <f>IF((Table1[StartDate]&gt;=Date.GraphMin)*(Table1[StartDate]&lt;=Date.GraphMax)=1,"Yes","No")</f>
        <v>No</v>
      </c>
      <c r="C3466" s="15" t="str">
        <f>IF(OR(Table1[[#This Row],[Site]]="FOOD MILLING",Table1[[#This Row],[Site]]="GODACO"), "No", "Yes")</f>
        <v>Yes</v>
      </c>
      <c r="D3466" s="40">
        <f>MAX(DATE(Table1[Year],1,1),DATE(Table1[Year],1,1)-WEEKDAY(DATE(Table1[Year],1,1),2)+(Table1[WeekNum]-1)*7+1)</f>
        <v>44571</v>
      </c>
      <c r="E3466" s="40">
        <f>MIN(DATE(Table1[Year]+1,1,0),DATE(Table1[Year],1,1)-WEEKDAY(DATE(Table1[Year],1,1),2)+Table1[WeekNum]*7)</f>
        <v>44577</v>
      </c>
      <c r="F3466" s="15">
        <v>2022</v>
      </c>
      <c r="G3466" s="15">
        <f t="shared" si="108"/>
        <v>1</v>
      </c>
      <c r="H3466" s="17">
        <v>3</v>
      </c>
      <c r="I3466" s="207" t="str">
        <f>"W" &amp;Table1[[#This Row],[WeekNum]]</f>
        <v>W3</v>
      </c>
      <c r="J3466" s="20" t="str">
        <f t="shared" si="109"/>
        <v>22-W03</v>
      </c>
      <c r="K3466" s="8" t="s">
        <v>519</v>
      </c>
      <c r="L3466" s="4"/>
      <c r="M3466" s="8" t="s">
        <v>72</v>
      </c>
      <c r="N3466" s="266" t="s">
        <v>369</v>
      </c>
      <c r="O3466" s="266" t="s">
        <v>398</v>
      </c>
      <c r="P3466" s="11" t="s">
        <v>394</v>
      </c>
      <c r="Q3466" s="11" t="s">
        <v>421</v>
      </c>
      <c r="R3466" s="8">
        <v>0</v>
      </c>
      <c r="S3466" s="8">
        <v>0</v>
      </c>
      <c r="T3466" s="206">
        <f>ABS(Table1[[#This Row],[Prod]]-Table1[[#This Row],[Planned]])</f>
        <v>0</v>
      </c>
      <c r="U3466" s="209">
        <f>IF(ABS(Table1[[#This Row],[Prod]]-Table1[[#This Row],[Planned]])&gt;Table1[[#This Row],[Planned]],0,IF(Table1[[#This Row],[Planned]]=0,0,1-ABS(Table1[[#This Row],[Prod]]-Table1[[#This Row],[Planned]])/Table1[[#This Row],[Planned]]))</f>
        <v>0</v>
      </c>
      <c r="V3466" s="8"/>
      <c r="W3466" s="11"/>
      <c r="X3466" s="27">
        <v>0</v>
      </c>
      <c r="Y3466" s="206">
        <f>Table1[[#This Row],[Prod]]</f>
        <v>0</v>
      </c>
      <c r="Z3466" s="206">
        <f>ABS(Table1[[#This Row],[Prod2]]-Table1[[#This Row],[Plan Revised]])</f>
        <v>0</v>
      </c>
      <c r="AA3466" s="209">
        <f>IF(ABS(Table1[[#This Row],[Prod2]]-Table1[[#This Row],[Plan Revised]])&gt;Table1[[#This Row],[Plan Revised]],0,IF(Table1[[#This Row],[Plan Revised]]=0,0,1-ABS(Table1[[#This Row],[Prod2]]-Table1[[#This Row],[Plan Revised]])/Table1[[#This Row],[Plan Revised]]))</f>
        <v>0</v>
      </c>
      <c r="AB3466" s="11"/>
      <c r="AC3466" s="30"/>
      <c r="AD3466"/>
      <c r="AF3466"/>
    </row>
    <row r="3467" spans="1:32">
      <c r="A3467" s="15" t="str">
        <f>IF(Table1[Week]=WeekSel,"Yes","No")</f>
        <v>No</v>
      </c>
      <c r="B3467" s="15" t="str">
        <f>IF((Table1[StartDate]&gt;=Date.GraphMin)*(Table1[StartDate]&lt;=Date.GraphMax)=1,"Yes","No")</f>
        <v>No</v>
      </c>
      <c r="C3467" s="15" t="str">
        <f>IF(OR(Table1[[#This Row],[Site]]="FOOD MILLING",Table1[[#This Row],[Site]]="GODACO"), "No", "Yes")</f>
        <v>Yes</v>
      </c>
      <c r="D3467" s="40">
        <f>MAX(DATE(Table1[Year],1,1),DATE(Table1[Year],1,1)-WEEKDAY(DATE(Table1[Year],1,1),2)+(Table1[WeekNum]-1)*7+1)</f>
        <v>44571</v>
      </c>
      <c r="E3467" s="40">
        <f>MIN(DATE(Table1[Year]+1,1,0),DATE(Table1[Year],1,1)-WEEKDAY(DATE(Table1[Year],1,1),2)+Table1[WeekNum]*7)</f>
        <v>44577</v>
      </c>
      <c r="F3467" s="15">
        <v>2022</v>
      </c>
      <c r="G3467" s="15">
        <f t="shared" si="108"/>
        <v>1</v>
      </c>
      <c r="H3467" s="17">
        <v>3</v>
      </c>
      <c r="I3467" s="207" t="str">
        <f>"W" &amp;Table1[[#This Row],[WeekNum]]</f>
        <v>W3</v>
      </c>
      <c r="J3467" s="20" t="str">
        <f t="shared" si="109"/>
        <v>22-W03</v>
      </c>
      <c r="K3467" s="8" t="s">
        <v>688</v>
      </c>
      <c r="L3467" s="4"/>
      <c r="M3467" s="8" t="s">
        <v>72</v>
      </c>
      <c r="N3467" s="266" t="s">
        <v>369</v>
      </c>
      <c r="O3467" s="266" t="s">
        <v>395</v>
      </c>
      <c r="P3467" s="11" t="s">
        <v>396</v>
      </c>
      <c r="Q3467" s="11" t="s">
        <v>421</v>
      </c>
      <c r="R3467" s="8">
        <v>400</v>
      </c>
      <c r="S3467" s="8">
        <v>502</v>
      </c>
      <c r="T3467" s="206">
        <f>ABS(Table1[[#This Row],[Prod]]-Table1[[#This Row],[Planned]])</f>
        <v>102</v>
      </c>
      <c r="U3467" s="209">
        <f>IF(ABS(Table1[[#This Row],[Prod]]-Table1[[#This Row],[Planned]])&gt;Table1[[#This Row],[Planned]],0,IF(Table1[[#This Row],[Planned]]=0,0,1-ABS(Table1[[#This Row],[Prod]]-Table1[[#This Row],[Planned]])/Table1[[#This Row],[Planned]]))</f>
        <v>0.745</v>
      </c>
      <c r="V3467" s="8"/>
      <c r="W3467" s="11"/>
      <c r="X3467" s="27">
        <v>400</v>
      </c>
      <c r="Y3467" s="206">
        <f>Table1[[#This Row],[Prod]]</f>
        <v>502</v>
      </c>
      <c r="Z3467" s="206">
        <f>ABS(Table1[[#This Row],[Prod2]]-Table1[[#This Row],[Plan Revised]])</f>
        <v>102</v>
      </c>
      <c r="AA3467" s="209">
        <f>IF(ABS(Table1[[#This Row],[Prod2]]-Table1[[#This Row],[Plan Revised]])&gt;Table1[[#This Row],[Plan Revised]],0,IF(Table1[[#This Row],[Plan Revised]]=0,0,1-ABS(Table1[[#This Row],[Prod2]]-Table1[[#This Row],[Plan Revised]])/Table1[[#This Row],[Plan Revised]]))</f>
        <v>0.745</v>
      </c>
      <c r="AB3467" s="11"/>
      <c r="AC3467" s="30"/>
      <c r="AD3467"/>
      <c r="AF3467"/>
    </row>
    <row r="3468" spans="1:32">
      <c r="A3468" s="15" t="str">
        <f>IF(Table1[Week]=WeekSel,"Yes","No")</f>
        <v>No</v>
      </c>
      <c r="B3468" s="15" t="str">
        <f>IF((Table1[StartDate]&gt;=Date.GraphMin)*(Table1[StartDate]&lt;=Date.GraphMax)=1,"Yes","No")</f>
        <v>No</v>
      </c>
      <c r="C3468" s="15" t="str">
        <f>IF(OR(Table1[[#This Row],[Site]]="FOOD MILLING",Table1[[#This Row],[Site]]="GODACO"), "No", "Yes")</f>
        <v>Yes</v>
      </c>
      <c r="D3468" s="40">
        <f>MAX(DATE(Table1[Year],1,1),DATE(Table1[Year],1,1)-WEEKDAY(DATE(Table1[Year],1,1),2)+(Table1[WeekNum]-1)*7+1)</f>
        <v>44571</v>
      </c>
      <c r="E3468" s="40">
        <f>MIN(DATE(Table1[Year]+1,1,0),DATE(Table1[Year],1,1)-WEEKDAY(DATE(Table1[Year],1,1),2)+Table1[WeekNum]*7)</f>
        <v>44577</v>
      </c>
      <c r="F3468" s="15">
        <v>2022</v>
      </c>
      <c r="G3468" s="15">
        <f t="shared" si="108"/>
        <v>1</v>
      </c>
      <c r="H3468" s="17">
        <v>3</v>
      </c>
      <c r="I3468" s="207" t="str">
        <f>"W" &amp;Table1[[#This Row],[WeekNum]]</f>
        <v>W3</v>
      </c>
      <c r="J3468" s="20" t="str">
        <f t="shared" si="109"/>
        <v>22-W03</v>
      </c>
      <c r="K3468" s="8" t="s">
        <v>689</v>
      </c>
      <c r="L3468" s="4"/>
      <c r="M3468" s="8" t="s">
        <v>72</v>
      </c>
      <c r="N3468" s="266" t="s">
        <v>369</v>
      </c>
      <c r="O3468" s="266" t="s">
        <v>395</v>
      </c>
      <c r="P3468" s="11" t="s">
        <v>396</v>
      </c>
      <c r="Q3468" s="11" t="s">
        <v>421</v>
      </c>
      <c r="R3468" s="8">
        <v>2500</v>
      </c>
      <c r="S3468" s="8">
        <v>1125</v>
      </c>
      <c r="T3468" s="206">
        <f>ABS(Table1[[#This Row],[Prod]]-Table1[[#This Row],[Planned]])</f>
        <v>1375</v>
      </c>
      <c r="U3468" s="209">
        <f>IF(ABS(Table1[[#This Row],[Prod]]-Table1[[#This Row],[Planned]])&gt;Table1[[#This Row],[Planned]],0,IF(Table1[[#This Row],[Planned]]=0,0,1-ABS(Table1[[#This Row],[Prod]]-Table1[[#This Row],[Planned]])/Table1[[#This Row],[Planned]]))</f>
        <v>0.44999999999999996</v>
      </c>
      <c r="V3468" s="8"/>
      <c r="W3468" s="11"/>
      <c r="X3468" s="27">
        <v>1250</v>
      </c>
      <c r="Y3468" s="206">
        <f>Table1[[#This Row],[Prod]]</f>
        <v>1125</v>
      </c>
      <c r="Z3468" s="206">
        <f>ABS(Table1[[#This Row],[Prod2]]-Table1[[#This Row],[Plan Revised]])</f>
        <v>125</v>
      </c>
      <c r="AA3468" s="209">
        <f>IF(ABS(Table1[[#This Row],[Prod2]]-Table1[[#This Row],[Plan Revised]])&gt;Table1[[#This Row],[Plan Revised]],0,IF(Table1[[#This Row],[Plan Revised]]=0,0,1-ABS(Table1[[#This Row],[Prod2]]-Table1[[#This Row],[Plan Revised]])/Table1[[#This Row],[Plan Revised]]))</f>
        <v>0.9</v>
      </c>
      <c r="AB3468" s="11"/>
      <c r="AC3468" s="30"/>
      <c r="AD3468"/>
      <c r="AF3468"/>
    </row>
    <row r="3469" spans="1:32">
      <c r="A3469" s="15" t="str">
        <f>IF(Table1[Week]=WeekSel,"Yes","No")</f>
        <v>No</v>
      </c>
      <c r="B3469" s="15" t="str">
        <f>IF((Table1[StartDate]&gt;=Date.GraphMin)*(Table1[StartDate]&lt;=Date.GraphMax)=1,"Yes","No")</f>
        <v>No</v>
      </c>
      <c r="C3469" s="15" t="str">
        <f>IF(OR(Table1[[#This Row],[Site]]="FOOD MILLING",Table1[[#This Row],[Site]]="GODACO"), "No", "Yes")</f>
        <v>Yes</v>
      </c>
      <c r="D3469" s="40">
        <f>MAX(DATE(Table1[Year],1,1),DATE(Table1[Year],1,1)-WEEKDAY(DATE(Table1[Year],1,1),2)+(Table1[WeekNum]-1)*7+1)</f>
        <v>44571</v>
      </c>
      <c r="E3469" s="40">
        <f>MIN(DATE(Table1[Year]+1,1,0),DATE(Table1[Year],1,1)-WEEKDAY(DATE(Table1[Year],1,1),2)+Table1[WeekNum]*7)</f>
        <v>44577</v>
      </c>
      <c r="F3469" s="15">
        <v>2022</v>
      </c>
      <c r="G3469" s="15">
        <f t="shared" si="108"/>
        <v>1</v>
      </c>
      <c r="H3469" s="17">
        <v>3</v>
      </c>
      <c r="I3469" s="207" t="str">
        <f>"W" &amp;Table1[[#This Row],[WeekNum]]</f>
        <v>W3</v>
      </c>
      <c r="J3469" s="20" t="str">
        <f t="shared" si="109"/>
        <v>22-W03</v>
      </c>
      <c r="K3469" s="8" t="s">
        <v>691</v>
      </c>
      <c r="L3469" s="4"/>
      <c r="M3469" s="8" t="s">
        <v>72</v>
      </c>
      <c r="N3469" s="266" t="s">
        <v>369</v>
      </c>
      <c r="O3469" s="266" t="s">
        <v>395</v>
      </c>
      <c r="P3469" s="11" t="s">
        <v>397</v>
      </c>
      <c r="Q3469" s="11" t="s">
        <v>417</v>
      </c>
      <c r="R3469" s="8">
        <v>0</v>
      </c>
      <c r="S3469" s="8">
        <v>0</v>
      </c>
      <c r="T3469" s="206">
        <f>ABS(Table1[[#This Row],[Prod]]-Table1[[#This Row],[Planned]])</f>
        <v>0</v>
      </c>
      <c r="U3469" s="209">
        <f>IF(ABS(Table1[[#This Row],[Prod]]-Table1[[#This Row],[Planned]])&gt;Table1[[#This Row],[Planned]],0,IF(Table1[[#This Row],[Planned]]=0,0,1-ABS(Table1[[#This Row],[Prod]]-Table1[[#This Row],[Planned]])/Table1[[#This Row],[Planned]]))</f>
        <v>0</v>
      </c>
      <c r="V3469" s="8"/>
      <c r="W3469" s="11"/>
      <c r="X3469" s="27">
        <v>0</v>
      </c>
      <c r="Y3469" s="206">
        <f>Table1[[#This Row],[Prod]]</f>
        <v>0</v>
      </c>
      <c r="Z3469" s="206">
        <f>ABS(Table1[[#This Row],[Prod2]]-Table1[[#This Row],[Plan Revised]])</f>
        <v>0</v>
      </c>
      <c r="AA3469" s="209">
        <f>IF(ABS(Table1[[#This Row],[Prod2]]-Table1[[#This Row],[Plan Revised]])&gt;Table1[[#This Row],[Plan Revised]],0,IF(Table1[[#This Row],[Plan Revised]]=0,0,1-ABS(Table1[[#This Row],[Prod2]]-Table1[[#This Row],[Plan Revised]])/Table1[[#This Row],[Plan Revised]]))</f>
        <v>0</v>
      </c>
      <c r="AB3469" s="11"/>
      <c r="AC3469" s="30"/>
      <c r="AD3469"/>
      <c r="AF3469"/>
    </row>
    <row r="3470" spans="1:32">
      <c r="A3470" s="15" t="str">
        <f>IF(Table1[Week]=WeekSel,"Yes","No")</f>
        <v>No</v>
      </c>
      <c r="B3470" s="15" t="str">
        <f>IF((Table1[StartDate]&gt;=Date.GraphMin)*(Table1[StartDate]&lt;=Date.GraphMax)=1,"Yes","No")</f>
        <v>No</v>
      </c>
      <c r="C3470" s="15" t="str">
        <f>IF(OR(Table1[[#This Row],[Site]]="FOOD MILLING",Table1[[#This Row],[Site]]="GODACO"), "No", "Yes")</f>
        <v>Yes</v>
      </c>
      <c r="D3470" s="40">
        <f>MAX(DATE(Table1[Year],1,1),DATE(Table1[Year],1,1)-WEEKDAY(DATE(Table1[Year],1,1),2)+(Table1[WeekNum]-1)*7+1)</f>
        <v>44571</v>
      </c>
      <c r="E3470" s="40">
        <f>MIN(DATE(Table1[Year]+1,1,0),DATE(Table1[Year],1,1)-WEEKDAY(DATE(Table1[Year],1,1),2)+Table1[WeekNum]*7)</f>
        <v>44577</v>
      </c>
      <c r="F3470" s="15">
        <v>2022</v>
      </c>
      <c r="G3470" s="15">
        <f t="shared" si="108"/>
        <v>1</v>
      </c>
      <c r="H3470" s="17">
        <v>3</v>
      </c>
      <c r="I3470" s="207" t="str">
        <f>"W" &amp;Table1[[#This Row],[WeekNum]]</f>
        <v>W3</v>
      </c>
      <c r="J3470" s="20" t="str">
        <f t="shared" si="109"/>
        <v>22-W03</v>
      </c>
      <c r="K3470" s="8" t="s">
        <v>692</v>
      </c>
      <c r="L3470" s="4"/>
      <c r="M3470" s="8" t="s">
        <v>72</v>
      </c>
      <c r="N3470" s="266" t="s">
        <v>369</v>
      </c>
      <c r="O3470" s="266" t="s">
        <v>395</v>
      </c>
      <c r="P3470" s="11" t="s">
        <v>397</v>
      </c>
      <c r="Q3470" s="11" t="s">
        <v>417</v>
      </c>
      <c r="R3470" s="8">
        <v>0</v>
      </c>
      <c r="S3470" s="8">
        <v>0</v>
      </c>
      <c r="T3470" s="206">
        <f>ABS(Table1[[#This Row],[Prod]]-Table1[[#This Row],[Planned]])</f>
        <v>0</v>
      </c>
      <c r="U3470" s="209">
        <f>IF(ABS(Table1[[#This Row],[Prod]]-Table1[[#This Row],[Planned]])&gt;Table1[[#This Row],[Planned]],0,IF(Table1[[#This Row],[Planned]]=0,0,1-ABS(Table1[[#This Row],[Prod]]-Table1[[#This Row],[Planned]])/Table1[[#This Row],[Planned]]))</f>
        <v>0</v>
      </c>
      <c r="V3470" s="8"/>
      <c r="W3470" s="11"/>
      <c r="X3470" s="27">
        <v>0</v>
      </c>
      <c r="Y3470" s="206">
        <f>Table1[[#This Row],[Prod]]</f>
        <v>0</v>
      </c>
      <c r="Z3470" s="206">
        <f>ABS(Table1[[#This Row],[Prod2]]-Table1[[#This Row],[Plan Revised]])</f>
        <v>0</v>
      </c>
      <c r="AA3470" s="209">
        <f>IF(ABS(Table1[[#This Row],[Prod2]]-Table1[[#This Row],[Plan Revised]])&gt;Table1[[#This Row],[Plan Revised]],0,IF(Table1[[#This Row],[Plan Revised]]=0,0,1-ABS(Table1[[#This Row],[Prod2]]-Table1[[#This Row],[Plan Revised]])/Table1[[#This Row],[Plan Revised]]))</f>
        <v>0</v>
      </c>
      <c r="AB3470" s="11"/>
      <c r="AC3470" s="30"/>
      <c r="AD3470"/>
      <c r="AF3470"/>
    </row>
    <row r="3471" spans="1:32">
      <c r="A3471" s="15" t="str">
        <f>IF(Table1[Week]=WeekSel,"Yes","No")</f>
        <v>No</v>
      </c>
      <c r="B3471" s="15" t="str">
        <f>IF((Table1[StartDate]&gt;=Date.GraphMin)*(Table1[StartDate]&lt;=Date.GraphMax)=1,"Yes","No")</f>
        <v>No</v>
      </c>
      <c r="C3471" s="15" t="str">
        <f>IF(OR(Table1[[#This Row],[Site]]="FOOD MILLING",Table1[[#This Row],[Site]]="GODACO"), "No", "Yes")</f>
        <v>Yes</v>
      </c>
      <c r="D3471" s="40">
        <f>MAX(DATE(Table1[Year],1,1),DATE(Table1[Year],1,1)-WEEKDAY(DATE(Table1[Year],1,1),2)+(Table1[WeekNum]-1)*7+1)</f>
        <v>44571</v>
      </c>
      <c r="E3471" s="40">
        <f>MIN(DATE(Table1[Year]+1,1,0),DATE(Table1[Year],1,1)-WEEKDAY(DATE(Table1[Year],1,1),2)+Table1[WeekNum]*7)</f>
        <v>44577</v>
      </c>
      <c r="F3471" s="15">
        <v>2022</v>
      </c>
      <c r="G3471" s="15">
        <f t="shared" si="108"/>
        <v>1</v>
      </c>
      <c r="H3471" s="17">
        <v>3</v>
      </c>
      <c r="I3471" s="207" t="str">
        <f>"W" &amp;Table1[[#This Row],[WeekNum]]</f>
        <v>W3</v>
      </c>
      <c r="J3471" s="20" t="str">
        <f t="shared" si="109"/>
        <v>22-W03</v>
      </c>
      <c r="K3471" s="8" t="s">
        <v>693</v>
      </c>
      <c r="L3471" s="4"/>
      <c r="M3471" s="8" t="s">
        <v>72</v>
      </c>
      <c r="N3471" s="266" t="s">
        <v>369</v>
      </c>
      <c r="O3471" s="266" t="s">
        <v>395</v>
      </c>
      <c r="P3471" s="11" t="s">
        <v>397</v>
      </c>
      <c r="Q3471" s="11" t="s">
        <v>417</v>
      </c>
      <c r="R3471" s="8">
        <v>4500</v>
      </c>
      <c r="S3471" s="8">
        <v>4535</v>
      </c>
      <c r="T3471" s="206">
        <f>ABS(Table1[[#This Row],[Prod]]-Table1[[#This Row],[Planned]])</f>
        <v>35</v>
      </c>
      <c r="U3471" s="209">
        <f>IF(ABS(Table1[[#This Row],[Prod]]-Table1[[#This Row],[Planned]])&gt;Table1[[#This Row],[Planned]],0,IF(Table1[[#This Row],[Planned]]=0,0,1-ABS(Table1[[#This Row],[Prod]]-Table1[[#This Row],[Planned]])/Table1[[#This Row],[Planned]]))</f>
        <v>0.99222222222222223</v>
      </c>
      <c r="V3471" s="8"/>
      <c r="W3471" s="11"/>
      <c r="X3471" s="27">
        <v>4500</v>
      </c>
      <c r="Y3471" s="206">
        <f>Table1[[#This Row],[Prod]]</f>
        <v>4535</v>
      </c>
      <c r="Z3471" s="206">
        <f>ABS(Table1[[#This Row],[Prod2]]-Table1[[#This Row],[Plan Revised]])</f>
        <v>35</v>
      </c>
      <c r="AA3471" s="209">
        <f>IF(ABS(Table1[[#This Row],[Prod2]]-Table1[[#This Row],[Plan Revised]])&gt;Table1[[#This Row],[Plan Revised]],0,IF(Table1[[#This Row],[Plan Revised]]=0,0,1-ABS(Table1[[#This Row],[Prod2]]-Table1[[#This Row],[Plan Revised]])/Table1[[#This Row],[Plan Revised]]))</f>
        <v>0.99222222222222223</v>
      </c>
      <c r="AB3471" s="11"/>
      <c r="AC3471" s="30"/>
      <c r="AD3471"/>
      <c r="AF3471"/>
    </row>
    <row r="3472" spans="1:32">
      <c r="A3472" s="15" t="str">
        <f>IF(Table1[Week]=WeekSel,"Yes","No")</f>
        <v>No</v>
      </c>
      <c r="B3472" s="15" t="str">
        <f>IF((Table1[StartDate]&gt;=Date.GraphMin)*(Table1[StartDate]&lt;=Date.GraphMax)=1,"Yes","No")</f>
        <v>No</v>
      </c>
      <c r="C3472" s="15" t="str">
        <f>IF(OR(Table1[[#This Row],[Site]]="FOOD MILLING",Table1[[#This Row],[Site]]="GODACO"), "No", "Yes")</f>
        <v>Yes</v>
      </c>
      <c r="D3472" s="40">
        <f>MAX(DATE(Table1[Year],1,1),DATE(Table1[Year],1,1)-WEEKDAY(DATE(Table1[Year],1,1),2)+(Table1[WeekNum]-1)*7+1)</f>
        <v>44571</v>
      </c>
      <c r="E3472" s="40">
        <f>MIN(DATE(Table1[Year]+1,1,0),DATE(Table1[Year],1,1)-WEEKDAY(DATE(Table1[Year],1,1),2)+Table1[WeekNum]*7)</f>
        <v>44577</v>
      </c>
      <c r="F3472" s="15">
        <v>2022</v>
      </c>
      <c r="G3472" s="15">
        <f t="shared" si="108"/>
        <v>1</v>
      </c>
      <c r="H3472" s="17">
        <v>3</v>
      </c>
      <c r="I3472" s="207" t="str">
        <f>"W" &amp;Table1[[#This Row],[WeekNum]]</f>
        <v>W3</v>
      </c>
      <c r="J3472" s="20" t="str">
        <f t="shared" si="109"/>
        <v>22-W03</v>
      </c>
      <c r="K3472" s="8" t="s">
        <v>694</v>
      </c>
      <c r="L3472" s="4"/>
      <c r="M3472" s="8" t="s">
        <v>72</v>
      </c>
      <c r="N3472" s="266" t="s">
        <v>369</v>
      </c>
      <c r="O3472" s="266" t="s">
        <v>395</v>
      </c>
      <c r="P3472" s="11" t="s">
        <v>396</v>
      </c>
      <c r="Q3472" s="11" t="s">
        <v>421</v>
      </c>
      <c r="R3472" s="8">
        <v>700</v>
      </c>
      <c r="S3472" s="8">
        <v>714</v>
      </c>
      <c r="T3472" s="206">
        <f>ABS(Table1[[#This Row],[Prod]]-Table1[[#This Row],[Planned]])</f>
        <v>14</v>
      </c>
      <c r="U3472" s="209">
        <f>IF(ABS(Table1[[#This Row],[Prod]]-Table1[[#This Row],[Planned]])&gt;Table1[[#This Row],[Planned]],0,IF(Table1[[#This Row],[Planned]]=0,0,1-ABS(Table1[[#This Row],[Prod]]-Table1[[#This Row],[Planned]])/Table1[[#This Row],[Planned]]))</f>
        <v>0.98</v>
      </c>
      <c r="V3472" s="8"/>
      <c r="W3472" s="11"/>
      <c r="X3472" s="27">
        <v>700</v>
      </c>
      <c r="Y3472" s="206">
        <f>Table1[[#This Row],[Prod]]</f>
        <v>714</v>
      </c>
      <c r="Z3472" s="206">
        <f>ABS(Table1[[#This Row],[Prod2]]-Table1[[#This Row],[Plan Revised]])</f>
        <v>14</v>
      </c>
      <c r="AA3472" s="209">
        <f>IF(ABS(Table1[[#This Row],[Prod2]]-Table1[[#This Row],[Plan Revised]])&gt;Table1[[#This Row],[Plan Revised]],0,IF(Table1[[#This Row],[Plan Revised]]=0,0,1-ABS(Table1[[#This Row],[Prod2]]-Table1[[#This Row],[Plan Revised]])/Table1[[#This Row],[Plan Revised]]))</f>
        <v>0.98</v>
      </c>
      <c r="AB3472" s="11"/>
      <c r="AC3472" s="30"/>
      <c r="AD3472"/>
      <c r="AF3472"/>
    </row>
    <row r="3473" spans="1:32">
      <c r="A3473" s="15" t="str">
        <f>IF(Table1[Week]=WeekSel,"Yes","No")</f>
        <v>No</v>
      </c>
      <c r="B3473" s="15" t="str">
        <f>IF((Table1[StartDate]&gt;=Date.GraphMin)*(Table1[StartDate]&lt;=Date.GraphMax)=1,"Yes","No")</f>
        <v>No</v>
      </c>
      <c r="C3473" s="15" t="str">
        <f>IF(OR(Table1[[#This Row],[Site]]="FOOD MILLING",Table1[[#This Row],[Site]]="GODACO"), "No", "Yes")</f>
        <v>Yes</v>
      </c>
      <c r="D3473" s="40">
        <f>MAX(DATE(Table1[Year],1,1),DATE(Table1[Year],1,1)-WEEKDAY(DATE(Table1[Year],1,1),2)+(Table1[WeekNum]-1)*7+1)</f>
        <v>44571</v>
      </c>
      <c r="E3473" s="40">
        <f>MIN(DATE(Table1[Year]+1,1,0),DATE(Table1[Year],1,1)-WEEKDAY(DATE(Table1[Year],1,1),2)+Table1[WeekNum]*7)</f>
        <v>44577</v>
      </c>
      <c r="F3473" s="15">
        <v>2022</v>
      </c>
      <c r="G3473" s="15">
        <f t="shared" si="108"/>
        <v>1</v>
      </c>
      <c r="H3473" s="17">
        <v>3</v>
      </c>
      <c r="I3473" s="207" t="str">
        <f>"W" &amp;Table1[[#This Row],[WeekNum]]</f>
        <v>W3</v>
      </c>
      <c r="J3473" s="20" t="str">
        <f t="shared" si="109"/>
        <v>22-W03</v>
      </c>
      <c r="K3473" s="8" t="s">
        <v>695</v>
      </c>
      <c r="L3473" s="4"/>
      <c r="M3473" s="8" t="s">
        <v>72</v>
      </c>
      <c r="N3473" s="266" t="s">
        <v>369</v>
      </c>
      <c r="O3473" s="266" t="s">
        <v>395</v>
      </c>
      <c r="P3473" s="11" t="s">
        <v>396</v>
      </c>
      <c r="Q3473" s="11" t="s">
        <v>421</v>
      </c>
      <c r="R3473" s="8">
        <v>1400</v>
      </c>
      <c r="S3473" s="8">
        <v>1365</v>
      </c>
      <c r="T3473" s="206">
        <f>ABS(Table1[[#This Row],[Prod]]-Table1[[#This Row],[Planned]])</f>
        <v>35</v>
      </c>
      <c r="U3473" s="209">
        <f>IF(ABS(Table1[[#This Row],[Prod]]-Table1[[#This Row],[Planned]])&gt;Table1[[#This Row],[Planned]],0,IF(Table1[[#This Row],[Planned]]=0,0,1-ABS(Table1[[#This Row],[Prod]]-Table1[[#This Row],[Planned]])/Table1[[#This Row],[Planned]]))</f>
        <v>0.97499999999999998</v>
      </c>
      <c r="V3473" s="8"/>
      <c r="W3473" s="11"/>
      <c r="X3473" s="27">
        <v>1400</v>
      </c>
      <c r="Y3473" s="206">
        <f>Table1[[#This Row],[Prod]]</f>
        <v>1365</v>
      </c>
      <c r="Z3473" s="206">
        <f>ABS(Table1[[#This Row],[Prod2]]-Table1[[#This Row],[Plan Revised]])</f>
        <v>35</v>
      </c>
      <c r="AA3473" s="209">
        <f>IF(ABS(Table1[[#This Row],[Prod2]]-Table1[[#This Row],[Plan Revised]])&gt;Table1[[#This Row],[Plan Revised]],0,IF(Table1[[#This Row],[Plan Revised]]=0,0,1-ABS(Table1[[#This Row],[Prod2]]-Table1[[#This Row],[Plan Revised]])/Table1[[#This Row],[Plan Revised]]))</f>
        <v>0.97499999999999998</v>
      </c>
      <c r="AB3473" s="11"/>
      <c r="AC3473" s="30"/>
      <c r="AD3473"/>
      <c r="AF3473"/>
    </row>
    <row r="3474" spans="1:32">
      <c r="A3474" s="15" t="str">
        <f>IF(Table1[Week]=WeekSel,"Yes","No")</f>
        <v>No</v>
      </c>
      <c r="B3474" s="15" t="str">
        <f>IF((Table1[StartDate]&gt;=Date.GraphMin)*(Table1[StartDate]&lt;=Date.GraphMax)=1,"Yes","No")</f>
        <v>No</v>
      </c>
      <c r="C3474" s="15" t="str">
        <f>IF(OR(Table1[[#This Row],[Site]]="FOOD MILLING",Table1[[#This Row],[Site]]="GODACO"), "No", "Yes")</f>
        <v>Yes</v>
      </c>
      <c r="D3474" s="40">
        <f>MAX(DATE(Table1[Year],1,1),DATE(Table1[Year],1,1)-WEEKDAY(DATE(Table1[Year],1,1),2)+(Table1[WeekNum]-1)*7+1)</f>
        <v>44571</v>
      </c>
      <c r="E3474" s="40">
        <f>MIN(DATE(Table1[Year]+1,1,0),DATE(Table1[Year],1,1)-WEEKDAY(DATE(Table1[Year],1,1),2)+Table1[WeekNum]*7)</f>
        <v>44577</v>
      </c>
      <c r="F3474" s="15">
        <v>2022</v>
      </c>
      <c r="G3474" s="15">
        <f t="shared" si="108"/>
        <v>1</v>
      </c>
      <c r="H3474" s="17">
        <v>3</v>
      </c>
      <c r="I3474" s="207" t="str">
        <f>"W" &amp;Table1[[#This Row],[WeekNum]]</f>
        <v>W3</v>
      </c>
      <c r="J3474" s="20" t="str">
        <f t="shared" si="109"/>
        <v>22-W03</v>
      </c>
      <c r="K3474" s="8" t="s">
        <v>696</v>
      </c>
      <c r="L3474" s="4"/>
      <c r="M3474" s="8" t="s">
        <v>72</v>
      </c>
      <c r="N3474" s="266" t="s">
        <v>369</v>
      </c>
      <c r="O3474" s="266" t="s">
        <v>374</v>
      </c>
      <c r="P3474" s="11" t="s">
        <v>399</v>
      </c>
      <c r="Q3474" s="11" t="s">
        <v>421</v>
      </c>
      <c r="R3474" s="8">
        <v>500</v>
      </c>
      <c r="S3474" s="8">
        <v>515.5</v>
      </c>
      <c r="T3474" s="206">
        <f>ABS(Table1[[#This Row],[Prod]]-Table1[[#This Row],[Planned]])</f>
        <v>15.5</v>
      </c>
      <c r="U3474" s="209">
        <f>IF(ABS(Table1[[#This Row],[Prod]]-Table1[[#This Row],[Planned]])&gt;Table1[[#This Row],[Planned]],0,IF(Table1[[#This Row],[Planned]]=0,0,1-ABS(Table1[[#This Row],[Prod]]-Table1[[#This Row],[Planned]])/Table1[[#This Row],[Planned]]))</f>
        <v>0.96899999999999997</v>
      </c>
      <c r="V3474" s="8"/>
      <c r="W3474" s="11"/>
      <c r="X3474" s="27">
        <v>500</v>
      </c>
      <c r="Y3474" s="206">
        <f>Table1[[#This Row],[Prod]]</f>
        <v>515.5</v>
      </c>
      <c r="Z3474" s="206">
        <f>ABS(Table1[[#This Row],[Prod2]]-Table1[[#This Row],[Plan Revised]])</f>
        <v>15.5</v>
      </c>
      <c r="AA3474" s="209">
        <f>IF(ABS(Table1[[#This Row],[Prod2]]-Table1[[#This Row],[Plan Revised]])&gt;Table1[[#This Row],[Plan Revised]],0,IF(Table1[[#This Row],[Plan Revised]]=0,0,1-ABS(Table1[[#This Row],[Prod2]]-Table1[[#This Row],[Plan Revised]])/Table1[[#This Row],[Plan Revised]]))</f>
        <v>0.96899999999999997</v>
      </c>
      <c r="AB3474" s="11"/>
      <c r="AC3474" s="30"/>
      <c r="AD3474"/>
      <c r="AF3474"/>
    </row>
    <row r="3475" spans="1:32">
      <c r="A3475" s="15" t="str">
        <f>IF(Table1[Week]=WeekSel,"Yes","No")</f>
        <v>No</v>
      </c>
      <c r="B3475" s="15" t="str">
        <f>IF((Table1[StartDate]&gt;=Date.GraphMin)*(Table1[StartDate]&lt;=Date.GraphMax)=1,"Yes","No")</f>
        <v>No</v>
      </c>
      <c r="C3475" s="15" t="str">
        <f>IF(OR(Table1[[#This Row],[Site]]="FOOD MILLING",Table1[[#This Row],[Site]]="GODACO"), "No", "Yes")</f>
        <v>Yes</v>
      </c>
      <c r="D3475" s="40">
        <f>MAX(DATE(Table1[Year],1,1),DATE(Table1[Year],1,1)-WEEKDAY(DATE(Table1[Year],1,1),2)+(Table1[WeekNum]-1)*7+1)</f>
        <v>44571</v>
      </c>
      <c r="E3475" s="40">
        <f>MIN(DATE(Table1[Year]+1,1,0),DATE(Table1[Year],1,1)-WEEKDAY(DATE(Table1[Year],1,1),2)+Table1[WeekNum]*7)</f>
        <v>44577</v>
      </c>
      <c r="F3475" s="15">
        <v>2022</v>
      </c>
      <c r="G3475" s="15">
        <f t="shared" si="108"/>
        <v>1</v>
      </c>
      <c r="H3475" s="17">
        <v>3</v>
      </c>
      <c r="I3475" s="207" t="str">
        <f>"W" &amp;Table1[[#This Row],[WeekNum]]</f>
        <v>W3</v>
      </c>
      <c r="J3475" s="20" t="str">
        <f t="shared" si="109"/>
        <v>22-W03</v>
      </c>
      <c r="K3475" s="8" t="s">
        <v>697</v>
      </c>
      <c r="L3475" s="4"/>
      <c r="M3475" s="8" t="s">
        <v>72</v>
      </c>
      <c r="N3475" s="266" t="s">
        <v>369</v>
      </c>
      <c r="O3475" s="266" t="s">
        <v>398</v>
      </c>
      <c r="P3475" s="11" t="s">
        <v>393</v>
      </c>
      <c r="Q3475" s="11" t="s">
        <v>421</v>
      </c>
      <c r="R3475" s="8">
        <v>500</v>
      </c>
      <c r="S3475" s="8">
        <v>740</v>
      </c>
      <c r="T3475" s="206">
        <f>ABS(Table1[[#This Row],[Prod]]-Table1[[#This Row],[Planned]])</f>
        <v>240</v>
      </c>
      <c r="U3475" s="209">
        <f>IF(ABS(Table1[[#This Row],[Prod]]-Table1[[#This Row],[Planned]])&gt;Table1[[#This Row],[Planned]],0,IF(Table1[[#This Row],[Planned]]=0,0,1-ABS(Table1[[#This Row],[Prod]]-Table1[[#This Row],[Planned]])/Table1[[#This Row],[Planned]]))</f>
        <v>0.52</v>
      </c>
      <c r="V3475" s="8"/>
      <c r="W3475" s="11"/>
      <c r="X3475" s="27">
        <v>500</v>
      </c>
      <c r="Y3475" s="206">
        <f>Table1[[#This Row],[Prod]]</f>
        <v>740</v>
      </c>
      <c r="Z3475" s="206">
        <f>ABS(Table1[[#This Row],[Prod2]]-Table1[[#This Row],[Plan Revised]])</f>
        <v>240</v>
      </c>
      <c r="AA3475" s="209">
        <f>IF(ABS(Table1[[#This Row],[Prod2]]-Table1[[#This Row],[Plan Revised]])&gt;Table1[[#This Row],[Plan Revised]],0,IF(Table1[[#This Row],[Plan Revised]]=0,0,1-ABS(Table1[[#This Row],[Prod2]]-Table1[[#This Row],[Plan Revised]])/Table1[[#This Row],[Plan Revised]]))</f>
        <v>0.52</v>
      </c>
      <c r="AB3475" s="11"/>
      <c r="AC3475" s="30"/>
      <c r="AD3475"/>
      <c r="AF3475"/>
    </row>
    <row r="3476" spans="1:32">
      <c r="A3476" s="15" t="str">
        <f>IF(Table1[Week]=WeekSel,"Yes","No")</f>
        <v>No</v>
      </c>
      <c r="B3476" s="15" t="str">
        <f>IF((Table1[StartDate]&gt;=Date.GraphMin)*(Table1[StartDate]&lt;=Date.GraphMax)=1,"Yes","No")</f>
        <v>No</v>
      </c>
      <c r="C3476" s="15" t="str">
        <f>IF(OR(Table1[[#This Row],[Site]]="FOOD MILLING",Table1[[#This Row],[Site]]="GODACO"), "No", "Yes")</f>
        <v>Yes</v>
      </c>
      <c r="D3476" s="40">
        <f>MAX(DATE(Table1[Year],1,1),DATE(Table1[Year],1,1)-WEEKDAY(DATE(Table1[Year],1,1),2)+(Table1[WeekNum]-1)*7+1)</f>
        <v>44571</v>
      </c>
      <c r="E3476" s="40">
        <f>MIN(DATE(Table1[Year]+1,1,0),DATE(Table1[Year],1,1)-WEEKDAY(DATE(Table1[Year],1,1),2)+Table1[WeekNum]*7)</f>
        <v>44577</v>
      </c>
      <c r="F3476" s="15">
        <v>2022</v>
      </c>
      <c r="G3476" s="15">
        <f t="shared" si="108"/>
        <v>1</v>
      </c>
      <c r="H3476" s="17">
        <v>3</v>
      </c>
      <c r="I3476" s="207" t="str">
        <f>"W" &amp;Table1[[#This Row],[WeekNum]]</f>
        <v>W3</v>
      </c>
      <c r="J3476" s="20" t="str">
        <f t="shared" si="109"/>
        <v>22-W03</v>
      </c>
      <c r="K3476" s="8" t="s">
        <v>698</v>
      </c>
      <c r="L3476" s="4"/>
      <c r="M3476" s="8" t="s">
        <v>72</v>
      </c>
      <c r="N3476" s="266" t="s">
        <v>369</v>
      </c>
      <c r="O3476" s="11" t="s">
        <v>371</v>
      </c>
      <c r="P3476" s="11" t="s">
        <v>371</v>
      </c>
      <c r="Q3476" s="11" t="s">
        <v>421</v>
      </c>
      <c r="R3476" s="8">
        <v>660</v>
      </c>
      <c r="S3476" s="8">
        <v>643.5</v>
      </c>
      <c r="T3476" s="206">
        <f>ABS(Table1[[#This Row],[Prod]]-Table1[[#This Row],[Planned]])</f>
        <v>16.5</v>
      </c>
      <c r="U3476" s="209">
        <f>IF(ABS(Table1[[#This Row],[Prod]]-Table1[[#This Row],[Planned]])&gt;Table1[[#This Row],[Planned]],0,IF(Table1[[#This Row],[Planned]]=0,0,1-ABS(Table1[[#This Row],[Prod]]-Table1[[#This Row],[Planned]])/Table1[[#This Row],[Planned]]))</f>
        <v>0.97499999999999998</v>
      </c>
      <c r="V3476" s="8"/>
      <c r="W3476" s="11"/>
      <c r="X3476" s="27">
        <v>660</v>
      </c>
      <c r="Y3476" s="206">
        <f>Table1[[#This Row],[Prod]]</f>
        <v>643.5</v>
      </c>
      <c r="Z3476" s="206">
        <f>ABS(Table1[[#This Row],[Prod2]]-Table1[[#This Row],[Plan Revised]])</f>
        <v>16.5</v>
      </c>
      <c r="AA3476" s="209">
        <f>IF(ABS(Table1[[#This Row],[Prod2]]-Table1[[#This Row],[Plan Revised]])&gt;Table1[[#This Row],[Plan Revised]],0,IF(Table1[[#This Row],[Plan Revised]]=0,0,1-ABS(Table1[[#This Row],[Prod2]]-Table1[[#This Row],[Plan Revised]])/Table1[[#This Row],[Plan Revised]]))</f>
        <v>0.97499999999999998</v>
      </c>
      <c r="AB3476" s="11"/>
      <c r="AC3476" s="30"/>
      <c r="AD3476"/>
      <c r="AF3476"/>
    </row>
    <row r="3477" spans="1:32">
      <c r="A3477" s="15" t="str">
        <f>IF(Table1[Week]=WeekSel,"Yes","No")</f>
        <v>No</v>
      </c>
      <c r="B3477" s="15" t="str">
        <f>IF((Table1[StartDate]&gt;=Date.GraphMin)*(Table1[StartDate]&lt;=Date.GraphMax)=1,"Yes","No")</f>
        <v>No</v>
      </c>
      <c r="C3477" s="15" t="str">
        <f>IF(OR(Table1[[#This Row],[Site]]="FOOD MILLING",Table1[[#This Row],[Site]]="GODACO"), "No", "Yes")</f>
        <v>Yes</v>
      </c>
      <c r="D3477" s="40">
        <f>MAX(DATE(Table1[Year],1,1),DATE(Table1[Year],1,1)-WEEKDAY(DATE(Table1[Year],1,1),2)+(Table1[WeekNum]-1)*7+1)</f>
        <v>44571</v>
      </c>
      <c r="E3477" s="40">
        <f>MIN(DATE(Table1[Year]+1,1,0),DATE(Table1[Year],1,1)-WEEKDAY(DATE(Table1[Year],1,1),2)+Table1[WeekNum]*7)</f>
        <v>44577</v>
      </c>
      <c r="F3477" s="15">
        <v>2022</v>
      </c>
      <c r="G3477" s="15">
        <f t="shared" si="108"/>
        <v>1</v>
      </c>
      <c r="H3477" s="17">
        <v>3</v>
      </c>
      <c r="I3477" s="207" t="str">
        <f>"W" &amp;Table1[[#This Row],[WeekNum]]</f>
        <v>W3</v>
      </c>
      <c r="J3477" s="20" t="str">
        <f t="shared" si="109"/>
        <v>22-W03</v>
      </c>
      <c r="K3477" s="8" t="s">
        <v>699</v>
      </c>
      <c r="L3477" s="4"/>
      <c r="M3477" s="8" t="s">
        <v>72</v>
      </c>
      <c r="N3477" s="266" t="s">
        <v>369</v>
      </c>
      <c r="O3477" s="266" t="s">
        <v>374</v>
      </c>
      <c r="P3477" s="11" t="s">
        <v>399</v>
      </c>
      <c r="Q3477" s="11" t="s">
        <v>421</v>
      </c>
      <c r="R3477" s="8">
        <v>700</v>
      </c>
      <c r="S3477" s="8">
        <v>718.3</v>
      </c>
      <c r="T3477" s="206">
        <f>ABS(Table1[[#This Row],[Prod]]-Table1[[#This Row],[Planned]])</f>
        <v>18.299999999999955</v>
      </c>
      <c r="U3477" s="209">
        <f>IF(ABS(Table1[[#This Row],[Prod]]-Table1[[#This Row],[Planned]])&gt;Table1[[#This Row],[Planned]],0,IF(Table1[[#This Row],[Planned]]=0,0,1-ABS(Table1[[#This Row],[Prod]]-Table1[[#This Row],[Planned]])/Table1[[#This Row],[Planned]]))</f>
        <v>0.97385714285714298</v>
      </c>
      <c r="V3477" s="8"/>
      <c r="W3477" s="11"/>
      <c r="X3477" s="27">
        <v>700</v>
      </c>
      <c r="Y3477" s="206">
        <f>Table1[[#This Row],[Prod]]</f>
        <v>718.3</v>
      </c>
      <c r="Z3477" s="206">
        <f>ABS(Table1[[#This Row],[Prod2]]-Table1[[#This Row],[Plan Revised]])</f>
        <v>18.299999999999955</v>
      </c>
      <c r="AA3477" s="209">
        <f>IF(ABS(Table1[[#This Row],[Prod2]]-Table1[[#This Row],[Plan Revised]])&gt;Table1[[#This Row],[Plan Revised]],0,IF(Table1[[#This Row],[Plan Revised]]=0,0,1-ABS(Table1[[#This Row],[Prod2]]-Table1[[#This Row],[Plan Revised]])/Table1[[#This Row],[Plan Revised]]))</f>
        <v>0.97385714285714298</v>
      </c>
      <c r="AB3477" s="11"/>
      <c r="AC3477" s="30"/>
      <c r="AD3477"/>
      <c r="AF3477"/>
    </row>
    <row r="3478" spans="1:32">
      <c r="A3478" s="15" t="str">
        <f>IF(Table1[Week]=WeekSel,"Yes","No")</f>
        <v>No</v>
      </c>
      <c r="B3478" s="15" t="str">
        <f>IF((Table1[StartDate]&gt;=Date.GraphMin)*(Table1[StartDate]&lt;=Date.GraphMax)=1,"Yes","No")</f>
        <v>No</v>
      </c>
      <c r="C3478" s="15" t="str">
        <f>IF(OR(Table1[[#This Row],[Site]]="FOOD MILLING",Table1[[#This Row],[Site]]="GODACO"), "No", "Yes")</f>
        <v>Yes</v>
      </c>
      <c r="D3478" s="40">
        <f>MAX(DATE(Table1[Year],1,1),DATE(Table1[Year],1,1)-WEEKDAY(DATE(Table1[Year],1,1),2)+(Table1[WeekNum]-1)*7+1)</f>
        <v>44571</v>
      </c>
      <c r="E3478" s="40">
        <f>MIN(DATE(Table1[Year]+1,1,0),DATE(Table1[Year],1,1)-WEEKDAY(DATE(Table1[Year],1,1),2)+Table1[WeekNum]*7)</f>
        <v>44577</v>
      </c>
      <c r="F3478" s="15">
        <v>2022</v>
      </c>
      <c r="G3478" s="15">
        <f t="shared" si="108"/>
        <v>1</v>
      </c>
      <c r="H3478" s="17">
        <v>3</v>
      </c>
      <c r="I3478" s="207" t="str">
        <f>"W" &amp;Table1[[#This Row],[WeekNum]]</f>
        <v>W3</v>
      </c>
      <c r="J3478" s="20" t="str">
        <f t="shared" si="109"/>
        <v>22-W03</v>
      </c>
      <c r="K3478" s="8" t="s">
        <v>700</v>
      </c>
      <c r="L3478" s="4"/>
      <c r="M3478" s="8" t="s">
        <v>72</v>
      </c>
      <c r="N3478" s="266" t="s">
        <v>369</v>
      </c>
      <c r="O3478" s="266" t="s">
        <v>374</v>
      </c>
      <c r="P3478" s="11" t="s">
        <v>399</v>
      </c>
      <c r="Q3478" s="11" t="s">
        <v>421</v>
      </c>
      <c r="R3478" s="8">
        <v>5750</v>
      </c>
      <c r="S3478" s="8">
        <v>6993</v>
      </c>
      <c r="T3478" s="206">
        <f>ABS(Table1[[#This Row],[Prod]]-Table1[[#This Row],[Planned]])</f>
        <v>1243</v>
      </c>
      <c r="U3478" s="209">
        <f>IF(ABS(Table1[[#This Row],[Prod]]-Table1[[#This Row],[Planned]])&gt;Table1[[#This Row],[Planned]],0,IF(Table1[[#This Row],[Planned]]=0,0,1-ABS(Table1[[#This Row],[Prod]]-Table1[[#This Row],[Planned]])/Table1[[#This Row],[Planned]]))</f>
        <v>0.78382608695652167</v>
      </c>
      <c r="V3478" s="8"/>
      <c r="W3478" s="11"/>
      <c r="X3478" s="27">
        <v>6750</v>
      </c>
      <c r="Y3478" s="206">
        <f>Table1[[#This Row],[Prod]]</f>
        <v>6993</v>
      </c>
      <c r="Z3478" s="206">
        <f>ABS(Table1[[#This Row],[Prod2]]-Table1[[#This Row],[Plan Revised]])</f>
        <v>243</v>
      </c>
      <c r="AA3478" s="209">
        <f>IF(ABS(Table1[[#This Row],[Prod2]]-Table1[[#This Row],[Plan Revised]])&gt;Table1[[#This Row],[Plan Revised]],0,IF(Table1[[#This Row],[Plan Revised]]=0,0,1-ABS(Table1[[#This Row],[Prod2]]-Table1[[#This Row],[Plan Revised]])/Table1[[#This Row],[Plan Revised]]))</f>
        <v>0.96399999999999997</v>
      </c>
      <c r="AB3478" s="11"/>
      <c r="AC3478" s="30"/>
      <c r="AD3478"/>
      <c r="AF3478"/>
    </row>
    <row r="3479" spans="1:32">
      <c r="A3479" s="15" t="str">
        <f>IF(Table1[Week]=WeekSel,"Yes","No")</f>
        <v>No</v>
      </c>
      <c r="B3479" s="15" t="str">
        <f>IF((Table1[StartDate]&gt;=Date.GraphMin)*(Table1[StartDate]&lt;=Date.GraphMax)=1,"Yes","No")</f>
        <v>No</v>
      </c>
      <c r="C3479" s="15" t="str">
        <f>IF(OR(Table1[[#This Row],[Site]]="FOOD MILLING",Table1[[#This Row],[Site]]="GODACO"), "No", "Yes")</f>
        <v>Yes</v>
      </c>
      <c r="D3479" s="40">
        <f>MAX(DATE(Table1[Year],1,1),DATE(Table1[Year],1,1)-WEEKDAY(DATE(Table1[Year],1,1),2)+(Table1[WeekNum]-1)*7+1)</f>
        <v>44571</v>
      </c>
      <c r="E3479" s="40">
        <f>MIN(DATE(Table1[Year]+1,1,0),DATE(Table1[Year],1,1)-WEEKDAY(DATE(Table1[Year],1,1),2)+Table1[WeekNum]*7)</f>
        <v>44577</v>
      </c>
      <c r="F3479" s="15">
        <v>2022</v>
      </c>
      <c r="G3479" s="15">
        <f t="shared" si="108"/>
        <v>1</v>
      </c>
      <c r="H3479" s="17">
        <v>3</v>
      </c>
      <c r="I3479" s="207" t="str">
        <f>"W" &amp;Table1[[#This Row],[WeekNum]]</f>
        <v>W3</v>
      </c>
      <c r="J3479" s="20" t="str">
        <f t="shared" si="109"/>
        <v>22-W03</v>
      </c>
      <c r="K3479" s="8" t="s">
        <v>701</v>
      </c>
      <c r="L3479" s="4"/>
      <c r="M3479" s="8" t="s">
        <v>72</v>
      </c>
      <c r="N3479" s="266" t="s">
        <v>369</v>
      </c>
      <c r="O3479" s="266" t="s">
        <v>398</v>
      </c>
      <c r="P3479" s="11" t="s">
        <v>399</v>
      </c>
      <c r="Q3479" s="11" t="s">
        <v>421</v>
      </c>
      <c r="R3479" s="8">
        <v>200</v>
      </c>
      <c r="S3479" s="8">
        <v>216.3</v>
      </c>
      <c r="T3479" s="206">
        <f>ABS(Table1[[#This Row],[Prod]]-Table1[[#This Row],[Planned]])</f>
        <v>16.300000000000011</v>
      </c>
      <c r="U3479" s="209">
        <f>IF(ABS(Table1[[#This Row],[Prod]]-Table1[[#This Row],[Planned]])&gt;Table1[[#This Row],[Planned]],0,IF(Table1[[#This Row],[Planned]]=0,0,1-ABS(Table1[[#This Row],[Prod]]-Table1[[#This Row],[Planned]])/Table1[[#This Row],[Planned]]))</f>
        <v>0.91849999999999998</v>
      </c>
      <c r="V3479" s="8"/>
      <c r="W3479" s="11"/>
      <c r="X3479" s="27">
        <v>200</v>
      </c>
      <c r="Y3479" s="206">
        <f>Table1[[#This Row],[Prod]]</f>
        <v>216.3</v>
      </c>
      <c r="Z3479" s="206">
        <f>ABS(Table1[[#This Row],[Prod2]]-Table1[[#This Row],[Plan Revised]])</f>
        <v>16.300000000000011</v>
      </c>
      <c r="AA3479" s="209">
        <f>IF(ABS(Table1[[#This Row],[Prod2]]-Table1[[#This Row],[Plan Revised]])&gt;Table1[[#This Row],[Plan Revised]],0,IF(Table1[[#This Row],[Plan Revised]]=0,0,1-ABS(Table1[[#This Row],[Prod2]]-Table1[[#This Row],[Plan Revised]])/Table1[[#This Row],[Plan Revised]]))</f>
        <v>0.91849999999999998</v>
      </c>
      <c r="AB3479" s="11"/>
      <c r="AC3479" s="30"/>
      <c r="AD3479"/>
      <c r="AF3479"/>
    </row>
    <row r="3480" spans="1:32">
      <c r="A3480" s="15" t="str">
        <f>IF(Table1[Week]=WeekSel,"Yes","No")</f>
        <v>No</v>
      </c>
      <c r="B3480" s="15" t="str">
        <f>IF((Table1[StartDate]&gt;=Date.GraphMin)*(Table1[StartDate]&lt;=Date.GraphMax)=1,"Yes","No")</f>
        <v>No</v>
      </c>
      <c r="C3480" s="15" t="str">
        <f>IF(OR(Table1[[#This Row],[Site]]="FOOD MILLING",Table1[[#This Row],[Site]]="GODACO"), "No", "Yes")</f>
        <v>Yes</v>
      </c>
      <c r="D3480" s="40">
        <f>MAX(DATE(Table1[Year],1,1),DATE(Table1[Year],1,1)-WEEKDAY(DATE(Table1[Year],1,1),2)+(Table1[WeekNum]-1)*7+1)</f>
        <v>44571</v>
      </c>
      <c r="E3480" s="40">
        <f>MIN(DATE(Table1[Year]+1,1,0),DATE(Table1[Year],1,1)-WEEKDAY(DATE(Table1[Year],1,1),2)+Table1[WeekNum]*7)</f>
        <v>44577</v>
      </c>
      <c r="F3480" s="15">
        <v>2022</v>
      </c>
      <c r="G3480" s="15">
        <f t="shared" si="108"/>
        <v>1</v>
      </c>
      <c r="H3480" s="17">
        <v>3</v>
      </c>
      <c r="I3480" s="207" t="str">
        <f>"W" &amp;Table1[[#This Row],[WeekNum]]</f>
        <v>W3</v>
      </c>
      <c r="J3480" s="20" t="str">
        <f t="shared" si="109"/>
        <v>22-W03</v>
      </c>
      <c r="K3480" s="8" t="s">
        <v>702</v>
      </c>
      <c r="L3480" s="4"/>
      <c r="M3480" s="8" t="s">
        <v>72</v>
      </c>
      <c r="N3480" s="266" t="s">
        <v>369</v>
      </c>
      <c r="O3480" s="266" t="s">
        <v>398</v>
      </c>
      <c r="P3480" s="11" t="s">
        <v>399</v>
      </c>
      <c r="Q3480" s="11" t="s">
        <v>421</v>
      </c>
      <c r="R3480" s="8">
        <v>330</v>
      </c>
      <c r="S3480" s="8">
        <v>336</v>
      </c>
      <c r="T3480" s="206">
        <f>ABS(Table1[[#This Row],[Prod]]-Table1[[#This Row],[Planned]])</f>
        <v>6</v>
      </c>
      <c r="U3480" s="209">
        <f>IF(ABS(Table1[[#This Row],[Prod]]-Table1[[#This Row],[Planned]])&gt;Table1[[#This Row],[Planned]],0,IF(Table1[[#This Row],[Planned]]=0,0,1-ABS(Table1[[#This Row],[Prod]]-Table1[[#This Row],[Planned]])/Table1[[#This Row],[Planned]]))</f>
        <v>0.98181818181818181</v>
      </c>
      <c r="V3480" s="8"/>
      <c r="W3480" s="11"/>
      <c r="X3480" s="27">
        <v>330</v>
      </c>
      <c r="Y3480" s="206">
        <f>Table1[[#This Row],[Prod]]</f>
        <v>336</v>
      </c>
      <c r="Z3480" s="206">
        <f>ABS(Table1[[#This Row],[Prod2]]-Table1[[#This Row],[Plan Revised]])</f>
        <v>6</v>
      </c>
      <c r="AA3480" s="209">
        <f>IF(ABS(Table1[[#This Row],[Prod2]]-Table1[[#This Row],[Plan Revised]])&gt;Table1[[#This Row],[Plan Revised]],0,IF(Table1[[#This Row],[Plan Revised]]=0,0,1-ABS(Table1[[#This Row],[Prod2]]-Table1[[#This Row],[Plan Revised]])/Table1[[#This Row],[Plan Revised]]))</f>
        <v>0.98181818181818181</v>
      </c>
      <c r="AB3480" s="11"/>
      <c r="AC3480" s="30"/>
      <c r="AD3480"/>
      <c r="AF3480"/>
    </row>
    <row r="3481" spans="1:32">
      <c r="A3481" s="15" t="str">
        <f>IF(Table1[Week]=WeekSel,"Yes","No")</f>
        <v>No</v>
      </c>
      <c r="B3481" s="15" t="str">
        <f>IF((Table1[StartDate]&gt;=Date.GraphMin)*(Table1[StartDate]&lt;=Date.GraphMax)=1,"Yes","No")</f>
        <v>No</v>
      </c>
      <c r="C3481" s="15" t="str">
        <f>IF(OR(Table1[[#This Row],[Site]]="FOOD MILLING",Table1[[#This Row],[Site]]="GODACO"), "No", "Yes")</f>
        <v>Yes</v>
      </c>
      <c r="D3481" s="40">
        <f>MAX(DATE(Table1[Year],1,1),DATE(Table1[Year],1,1)-WEEKDAY(DATE(Table1[Year],1,1),2)+(Table1[WeekNum]-1)*7+1)</f>
        <v>44571</v>
      </c>
      <c r="E3481" s="40">
        <f>MIN(DATE(Table1[Year]+1,1,0),DATE(Table1[Year],1,1)-WEEKDAY(DATE(Table1[Year],1,1),2)+Table1[WeekNum]*7)</f>
        <v>44577</v>
      </c>
      <c r="F3481" s="15">
        <v>2022</v>
      </c>
      <c r="G3481" s="15">
        <f t="shared" si="108"/>
        <v>1</v>
      </c>
      <c r="H3481" s="17">
        <v>3</v>
      </c>
      <c r="I3481" s="207" t="str">
        <f>"W" &amp;Table1[[#This Row],[WeekNum]]</f>
        <v>W3</v>
      </c>
      <c r="J3481" s="20" t="str">
        <f t="shared" si="109"/>
        <v>22-W03</v>
      </c>
      <c r="K3481" s="8" t="s">
        <v>703</v>
      </c>
      <c r="L3481" s="4"/>
      <c r="M3481" s="8" t="s">
        <v>72</v>
      </c>
      <c r="N3481" s="266" t="s">
        <v>369</v>
      </c>
      <c r="O3481" s="266" t="s">
        <v>398</v>
      </c>
      <c r="P3481" s="11" t="s">
        <v>399</v>
      </c>
      <c r="Q3481" s="11" t="s">
        <v>421</v>
      </c>
      <c r="R3481" s="8">
        <v>420</v>
      </c>
      <c r="S3481" s="8">
        <v>434</v>
      </c>
      <c r="T3481" s="206">
        <f>ABS(Table1[[#This Row],[Prod]]-Table1[[#This Row],[Planned]])</f>
        <v>14</v>
      </c>
      <c r="U3481" s="209">
        <f>IF(ABS(Table1[[#This Row],[Prod]]-Table1[[#This Row],[Planned]])&gt;Table1[[#This Row],[Planned]],0,IF(Table1[[#This Row],[Planned]]=0,0,1-ABS(Table1[[#This Row],[Prod]]-Table1[[#This Row],[Planned]])/Table1[[#This Row],[Planned]]))</f>
        <v>0.96666666666666667</v>
      </c>
      <c r="V3481" s="8"/>
      <c r="W3481" s="11"/>
      <c r="X3481" s="27">
        <v>420</v>
      </c>
      <c r="Y3481" s="206">
        <f>Table1[[#This Row],[Prod]]</f>
        <v>434</v>
      </c>
      <c r="Z3481" s="206">
        <f>ABS(Table1[[#This Row],[Prod2]]-Table1[[#This Row],[Plan Revised]])</f>
        <v>14</v>
      </c>
      <c r="AA3481" s="209">
        <f>IF(ABS(Table1[[#This Row],[Prod2]]-Table1[[#This Row],[Plan Revised]])&gt;Table1[[#This Row],[Plan Revised]],0,IF(Table1[[#This Row],[Plan Revised]]=0,0,1-ABS(Table1[[#This Row],[Prod2]]-Table1[[#This Row],[Plan Revised]])/Table1[[#This Row],[Plan Revised]]))</f>
        <v>0.96666666666666667</v>
      </c>
      <c r="AB3481" s="11"/>
      <c r="AC3481" s="30"/>
      <c r="AD3481"/>
      <c r="AF3481"/>
    </row>
    <row r="3482" spans="1:32">
      <c r="A3482" s="15" t="str">
        <f>IF(Table1[Week]=WeekSel,"Yes","No")</f>
        <v>No</v>
      </c>
      <c r="B3482" s="15" t="str">
        <f>IF((Table1[StartDate]&gt;=Date.GraphMin)*(Table1[StartDate]&lt;=Date.GraphMax)=1,"Yes","No")</f>
        <v>No</v>
      </c>
      <c r="C3482" s="15" t="str">
        <f>IF(OR(Table1[[#This Row],[Site]]="FOOD MILLING",Table1[[#This Row],[Site]]="GODACO"), "No", "Yes")</f>
        <v>Yes</v>
      </c>
      <c r="D3482" s="40">
        <f>MAX(DATE(Table1[Year],1,1),DATE(Table1[Year],1,1)-WEEKDAY(DATE(Table1[Year],1,1),2)+(Table1[WeekNum]-1)*7+1)</f>
        <v>44571</v>
      </c>
      <c r="E3482" s="40">
        <f>MIN(DATE(Table1[Year]+1,1,0),DATE(Table1[Year],1,1)-WEEKDAY(DATE(Table1[Year],1,1),2)+Table1[WeekNum]*7)</f>
        <v>44577</v>
      </c>
      <c r="F3482" s="15">
        <v>2022</v>
      </c>
      <c r="G3482" s="15">
        <f t="shared" si="108"/>
        <v>1</v>
      </c>
      <c r="H3482" s="17">
        <v>3</v>
      </c>
      <c r="I3482" s="207" t="str">
        <f>"W" &amp;Table1[[#This Row],[WeekNum]]</f>
        <v>W3</v>
      </c>
      <c r="J3482" s="20" t="str">
        <f t="shared" si="109"/>
        <v>22-W03</v>
      </c>
      <c r="K3482" s="8" t="s">
        <v>704</v>
      </c>
      <c r="L3482" s="4"/>
      <c r="M3482" s="8" t="s">
        <v>72</v>
      </c>
      <c r="N3482" s="266" t="s">
        <v>369</v>
      </c>
      <c r="O3482" s="266" t="s">
        <v>398</v>
      </c>
      <c r="P3482" s="11" t="s">
        <v>399</v>
      </c>
      <c r="Q3482" s="11" t="s">
        <v>421</v>
      </c>
      <c r="R3482" s="8">
        <v>1100</v>
      </c>
      <c r="S3482" s="8">
        <v>1093.7</v>
      </c>
      <c r="T3482" s="206">
        <f>ABS(Table1[[#This Row],[Prod]]-Table1[[#This Row],[Planned]])</f>
        <v>6.2999999999999545</v>
      </c>
      <c r="U3482" s="209">
        <f>IF(ABS(Table1[[#This Row],[Prod]]-Table1[[#This Row],[Planned]])&gt;Table1[[#This Row],[Planned]],0,IF(Table1[[#This Row],[Planned]]=0,0,1-ABS(Table1[[#This Row],[Prod]]-Table1[[#This Row],[Planned]])/Table1[[#This Row],[Planned]]))</f>
        <v>0.99427272727272731</v>
      </c>
      <c r="V3482" s="8"/>
      <c r="W3482" s="11"/>
      <c r="X3482" s="27">
        <v>1100</v>
      </c>
      <c r="Y3482" s="206">
        <f>Table1[[#This Row],[Prod]]</f>
        <v>1093.7</v>
      </c>
      <c r="Z3482" s="206">
        <f>ABS(Table1[[#This Row],[Prod2]]-Table1[[#This Row],[Plan Revised]])</f>
        <v>6.2999999999999545</v>
      </c>
      <c r="AA3482" s="209">
        <f>IF(ABS(Table1[[#This Row],[Prod2]]-Table1[[#This Row],[Plan Revised]])&gt;Table1[[#This Row],[Plan Revised]],0,IF(Table1[[#This Row],[Plan Revised]]=0,0,1-ABS(Table1[[#This Row],[Prod2]]-Table1[[#This Row],[Plan Revised]])/Table1[[#This Row],[Plan Revised]]))</f>
        <v>0.99427272727272731</v>
      </c>
      <c r="AB3482" s="11"/>
      <c r="AC3482" s="30"/>
      <c r="AD3482"/>
      <c r="AF3482"/>
    </row>
    <row r="3483" spans="1:32">
      <c r="A3483" s="15" t="str">
        <f>IF(Table1[Week]=WeekSel,"Yes","No")</f>
        <v>No</v>
      </c>
      <c r="B3483" s="15" t="str">
        <f>IF((Table1[StartDate]&gt;=Date.GraphMin)*(Table1[StartDate]&lt;=Date.GraphMax)=1,"Yes","No")</f>
        <v>No</v>
      </c>
      <c r="C3483" s="15" t="str">
        <f>IF(OR(Table1[[#This Row],[Site]]="FOOD MILLING",Table1[[#This Row],[Site]]="GODACO"), "No", "Yes")</f>
        <v>Yes</v>
      </c>
      <c r="D3483" s="40">
        <f>MAX(DATE(Table1[Year],1,1),DATE(Table1[Year],1,1)-WEEKDAY(DATE(Table1[Year],1,1),2)+(Table1[WeekNum]-1)*7+1)</f>
        <v>44571</v>
      </c>
      <c r="E3483" s="40">
        <f>MIN(DATE(Table1[Year]+1,1,0),DATE(Table1[Year],1,1)-WEEKDAY(DATE(Table1[Year],1,1),2)+Table1[WeekNum]*7)</f>
        <v>44577</v>
      </c>
      <c r="F3483" s="15">
        <v>2022</v>
      </c>
      <c r="G3483" s="15">
        <f t="shared" si="108"/>
        <v>1</v>
      </c>
      <c r="H3483" s="17">
        <v>3</v>
      </c>
      <c r="I3483" s="207" t="str">
        <f>"W" &amp;Table1[[#This Row],[WeekNum]]</f>
        <v>W3</v>
      </c>
      <c r="J3483" s="20" t="str">
        <f t="shared" si="109"/>
        <v>22-W03</v>
      </c>
      <c r="K3483" s="8" t="s">
        <v>705</v>
      </c>
      <c r="L3483" s="4"/>
      <c r="M3483" s="8" t="s">
        <v>72</v>
      </c>
      <c r="N3483" s="266" t="s">
        <v>369</v>
      </c>
      <c r="O3483" s="266" t="s">
        <v>391</v>
      </c>
      <c r="P3483" s="11" t="s">
        <v>399</v>
      </c>
      <c r="Q3483" s="11" t="s">
        <v>421</v>
      </c>
      <c r="R3483" s="8">
        <v>2900</v>
      </c>
      <c r="S3483" s="8">
        <v>779</v>
      </c>
      <c r="T3483" s="206">
        <f>ABS(Table1[[#This Row],[Prod]]-Table1[[#This Row],[Planned]])</f>
        <v>2121</v>
      </c>
      <c r="U3483" s="209">
        <f>IF(ABS(Table1[[#This Row],[Prod]]-Table1[[#This Row],[Planned]])&gt;Table1[[#This Row],[Planned]],0,IF(Table1[[#This Row],[Planned]]=0,0,1-ABS(Table1[[#This Row],[Prod]]-Table1[[#This Row],[Planned]])/Table1[[#This Row],[Planned]]))</f>
        <v>0.26862068965517238</v>
      </c>
      <c r="V3483" s="8"/>
      <c r="W3483" s="11"/>
      <c r="X3483" s="27">
        <v>800</v>
      </c>
      <c r="Y3483" s="206">
        <f>Table1[[#This Row],[Prod]]</f>
        <v>779</v>
      </c>
      <c r="Z3483" s="206">
        <f>ABS(Table1[[#This Row],[Prod2]]-Table1[[#This Row],[Plan Revised]])</f>
        <v>21</v>
      </c>
      <c r="AA3483" s="209">
        <f>IF(ABS(Table1[[#This Row],[Prod2]]-Table1[[#This Row],[Plan Revised]])&gt;Table1[[#This Row],[Plan Revised]],0,IF(Table1[[#This Row],[Plan Revised]]=0,0,1-ABS(Table1[[#This Row],[Prod2]]-Table1[[#This Row],[Plan Revised]])/Table1[[#This Row],[Plan Revised]]))</f>
        <v>0.97375</v>
      </c>
      <c r="AB3483" s="11"/>
      <c r="AC3483" s="30"/>
      <c r="AD3483"/>
      <c r="AF3483"/>
    </row>
    <row r="3484" spans="1:32">
      <c r="A3484" s="15" t="str">
        <f>IF(Table1[Week]=WeekSel,"Yes","No")</f>
        <v>No</v>
      </c>
      <c r="B3484" s="15" t="str">
        <f>IF((Table1[StartDate]&gt;=Date.GraphMin)*(Table1[StartDate]&lt;=Date.GraphMax)=1,"Yes","No")</f>
        <v>No</v>
      </c>
      <c r="C3484" s="15" t="str">
        <f>IF(OR(Table1[[#This Row],[Site]]="FOOD MILLING",Table1[[#This Row],[Site]]="GODACO"), "No", "Yes")</f>
        <v>Yes</v>
      </c>
      <c r="D3484" s="40">
        <f>MAX(DATE(Table1[Year],1,1),DATE(Table1[Year],1,1)-WEEKDAY(DATE(Table1[Year],1,1),2)+(Table1[WeekNum]-1)*7+1)</f>
        <v>44571</v>
      </c>
      <c r="E3484" s="40">
        <f>MIN(DATE(Table1[Year]+1,1,0),DATE(Table1[Year],1,1)-WEEKDAY(DATE(Table1[Year],1,1),2)+Table1[WeekNum]*7)</f>
        <v>44577</v>
      </c>
      <c r="F3484" s="15">
        <v>2022</v>
      </c>
      <c r="G3484" s="15">
        <f t="shared" si="108"/>
        <v>1</v>
      </c>
      <c r="H3484" s="17">
        <v>3</v>
      </c>
      <c r="I3484" s="207" t="str">
        <f>"W" &amp;Table1[[#This Row],[WeekNum]]</f>
        <v>W3</v>
      </c>
      <c r="J3484" s="20" t="str">
        <f t="shared" si="109"/>
        <v>22-W03</v>
      </c>
      <c r="K3484" s="8" t="s">
        <v>706</v>
      </c>
      <c r="L3484" s="4"/>
      <c r="M3484" s="8" t="s">
        <v>72</v>
      </c>
      <c r="N3484" s="266" t="s">
        <v>369</v>
      </c>
      <c r="O3484" s="266" t="s">
        <v>398</v>
      </c>
      <c r="P3484" s="11" t="s">
        <v>399</v>
      </c>
      <c r="Q3484" s="11" t="s">
        <v>421</v>
      </c>
      <c r="R3484" s="8">
        <v>1500</v>
      </c>
      <c r="S3484" s="8">
        <v>1500</v>
      </c>
      <c r="T3484" s="206">
        <f>ABS(Table1[[#This Row],[Prod]]-Table1[[#This Row],[Planned]])</f>
        <v>0</v>
      </c>
      <c r="U3484" s="209">
        <f>IF(ABS(Table1[[#This Row],[Prod]]-Table1[[#This Row],[Planned]])&gt;Table1[[#This Row],[Planned]],0,IF(Table1[[#This Row],[Planned]]=0,0,1-ABS(Table1[[#This Row],[Prod]]-Table1[[#This Row],[Planned]])/Table1[[#This Row],[Planned]]))</f>
        <v>1</v>
      </c>
      <c r="V3484" s="8"/>
      <c r="W3484" s="11"/>
      <c r="X3484" s="27">
        <v>1500</v>
      </c>
      <c r="Y3484" s="206">
        <f>Table1[[#This Row],[Prod]]</f>
        <v>1500</v>
      </c>
      <c r="Z3484" s="206">
        <f>ABS(Table1[[#This Row],[Prod2]]-Table1[[#This Row],[Plan Revised]])</f>
        <v>0</v>
      </c>
      <c r="AA3484" s="209">
        <f>IF(ABS(Table1[[#This Row],[Prod2]]-Table1[[#This Row],[Plan Revised]])&gt;Table1[[#This Row],[Plan Revised]],0,IF(Table1[[#This Row],[Plan Revised]]=0,0,1-ABS(Table1[[#This Row],[Prod2]]-Table1[[#This Row],[Plan Revised]])/Table1[[#This Row],[Plan Revised]]))</f>
        <v>1</v>
      </c>
      <c r="AB3484" s="11"/>
      <c r="AC3484" s="30"/>
      <c r="AD3484"/>
      <c r="AF3484"/>
    </row>
    <row r="3485" spans="1:32">
      <c r="A3485" s="15" t="str">
        <f>IF(Table1[Week]=WeekSel,"Yes","No")</f>
        <v>No</v>
      </c>
      <c r="B3485" s="15" t="str">
        <f>IF((Table1[StartDate]&gt;=Date.GraphMin)*(Table1[StartDate]&lt;=Date.GraphMax)=1,"Yes","No")</f>
        <v>No</v>
      </c>
      <c r="C3485" s="15" t="str">
        <f>IF(OR(Table1[[#This Row],[Site]]="FOOD MILLING",Table1[[#This Row],[Site]]="GODACO"), "No", "Yes")</f>
        <v>Yes</v>
      </c>
      <c r="D3485" s="40">
        <f>MAX(DATE(Table1[Year],1,1),DATE(Table1[Year],1,1)-WEEKDAY(DATE(Table1[Year],1,1),2)+(Table1[WeekNum]-1)*7+1)</f>
        <v>44571</v>
      </c>
      <c r="E3485" s="40">
        <f>MIN(DATE(Table1[Year]+1,1,0),DATE(Table1[Year],1,1)-WEEKDAY(DATE(Table1[Year],1,1),2)+Table1[WeekNum]*7)</f>
        <v>44577</v>
      </c>
      <c r="F3485" s="15">
        <v>2022</v>
      </c>
      <c r="G3485" s="15">
        <f t="shared" si="108"/>
        <v>1</v>
      </c>
      <c r="H3485" s="17">
        <v>3</v>
      </c>
      <c r="I3485" s="207" t="str">
        <f>"W" &amp;Table1[[#This Row],[WeekNum]]</f>
        <v>W3</v>
      </c>
      <c r="J3485" s="20" t="str">
        <f t="shared" si="109"/>
        <v>22-W03</v>
      </c>
      <c r="K3485" s="8" t="s">
        <v>707</v>
      </c>
      <c r="L3485" s="4"/>
      <c r="M3485" s="8" t="s">
        <v>72</v>
      </c>
      <c r="N3485" s="266" t="s">
        <v>369</v>
      </c>
      <c r="O3485" s="266" t="s">
        <v>395</v>
      </c>
      <c r="P3485" s="11" t="s">
        <v>396</v>
      </c>
      <c r="Q3485" s="11" t="s">
        <v>421</v>
      </c>
      <c r="R3485" s="8">
        <v>600</v>
      </c>
      <c r="S3485" s="8">
        <v>0</v>
      </c>
      <c r="T3485" s="206">
        <f>ABS(Table1[[#This Row],[Prod]]-Table1[[#This Row],[Planned]])</f>
        <v>600</v>
      </c>
      <c r="U3485" s="209">
        <f>IF(ABS(Table1[[#This Row],[Prod]]-Table1[[#This Row],[Planned]])&gt;Table1[[#This Row],[Planned]],0,IF(Table1[[#This Row],[Planned]]=0,0,1-ABS(Table1[[#This Row],[Prod]]-Table1[[#This Row],[Planned]])/Table1[[#This Row],[Planned]]))</f>
        <v>0</v>
      </c>
      <c r="V3485" s="8"/>
      <c r="W3485" s="11"/>
      <c r="X3485" s="27">
        <v>600</v>
      </c>
      <c r="Y3485" s="206">
        <f>Table1[[#This Row],[Prod]]</f>
        <v>0</v>
      </c>
      <c r="Z3485" s="206">
        <f>ABS(Table1[[#This Row],[Prod2]]-Table1[[#This Row],[Plan Revised]])</f>
        <v>600</v>
      </c>
      <c r="AA3485" s="209">
        <f>IF(ABS(Table1[[#This Row],[Prod2]]-Table1[[#This Row],[Plan Revised]])&gt;Table1[[#This Row],[Plan Revised]],0,IF(Table1[[#This Row],[Plan Revised]]=0,0,1-ABS(Table1[[#This Row],[Prod2]]-Table1[[#This Row],[Plan Revised]])/Table1[[#This Row],[Plan Revised]]))</f>
        <v>0</v>
      </c>
      <c r="AB3485" s="11"/>
      <c r="AC3485" s="30"/>
      <c r="AD3485"/>
      <c r="AF3485"/>
    </row>
    <row r="3486" spans="1:32">
      <c r="A3486" s="15" t="str">
        <f>IF(Table1[Week]=WeekSel,"Yes","No")</f>
        <v>No</v>
      </c>
      <c r="B3486" s="15" t="str">
        <f>IF((Table1[StartDate]&gt;=Date.GraphMin)*(Table1[StartDate]&lt;=Date.GraphMax)=1,"Yes","No")</f>
        <v>No</v>
      </c>
      <c r="C3486" s="15" t="str">
        <f>IF(OR(Table1[[#This Row],[Site]]="FOOD MILLING",Table1[[#This Row],[Site]]="GODACO"), "No", "Yes")</f>
        <v>Yes</v>
      </c>
      <c r="D3486" s="40">
        <f>MAX(DATE(Table1[Year],1,1),DATE(Table1[Year],1,1)-WEEKDAY(DATE(Table1[Year],1,1),2)+(Table1[WeekNum]-1)*7+1)</f>
        <v>44571</v>
      </c>
      <c r="E3486" s="40">
        <f>MIN(DATE(Table1[Year]+1,1,0),DATE(Table1[Year],1,1)-WEEKDAY(DATE(Table1[Year],1,1),2)+Table1[WeekNum]*7)</f>
        <v>44577</v>
      </c>
      <c r="F3486" s="15">
        <v>2022</v>
      </c>
      <c r="G3486" s="15">
        <f t="shared" si="108"/>
        <v>1</v>
      </c>
      <c r="H3486" s="17">
        <v>3</v>
      </c>
      <c r="I3486" s="207" t="str">
        <f>"W" &amp;Table1[[#This Row],[WeekNum]]</f>
        <v>W3</v>
      </c>
      <c r="J3486" s="20" t="str">
        <f t="shared" si="109"/>
        <v>22-W03</v>
      </c>
      <c r="K3486" s="8" t="s">
        <v>708</v>
      </c>
      <c r="L3486" s="4"/>
      <c r="M3486" s="8" t="s">
        <v>72</v>
      </c>
      <c r="N3486" s="266" t="s">
        <v>369</v>
      </c>
      <c r="O3486" s="266" t="s">
        <v>395</v>
      </c>
      <c r="P3486" s="11" t="s">
        <v>396</v>
      </c>
      <c r="Q3486" s="11" t="s">
        <v>421</v>
      </c>
      <c r="R3486" s="8">
        <v>800</v>
      </c>
      <c r="S3486" s="8">
        <v>0</v>
      </c>
      <c r="T3486" s="206">
        <f>ABS(Table1[[#This Row],[Prod]]-Table1[[#This Row],[Planned]])</f>
        <v>800</v>
      </c>
      <c r="U3486" s="209">
        <f>IF(ABS(Table1[[#This Row],[Prod]]-Table1[[#This Row],[Planned]])&gt;Table1[[#This Row],[Planned]],0,IF(Table1[[#This Row],[Planned]]=0,0,1-ABS(Table1[[#This Row],[Prod]]-Table1[[#This Row],[Planned]])/Table1[[#This Row],[Planned]]))</f>
        <v>0</v>
      </c>
      <c r="V3486" s="8"/>
      <c r="W3486" s="11"/>
      <c r="X3486" s="27">
        <v>800</v>
      </c>
      <c r="Y3486" s="206">
        <f>Table1[[#This Row],[Prod]]</f>
        <v>0</v>
      </c>
      <c r="Z3486" s="206">
        <f>ABS(Table1[[#This Row],[Prod2]]-Table1[[#This Row],[Plan Revised]])</f>
        <v>800</v>
      </c>
      <c r="AA3486" s="209">
        <f>IF(ABS(Table1[[#This Row],[Prod2]]-Table1[[#This Row],[Plan Revised]])&gt;Table1[[#This Row],[Plan Revised]],0,IF(Table1[[#This Row],[Plan Revised]]=0,0,1-ABS(Table1[[#This Row],[Prod2]]-Table1[[#This Row],[Plan Revised]])/Table1[[#This Row],[Plan Revised]]))</f>
        <v>0</v>
      </c>
      <c r="AB3486" s="11"/>
      <c r="AC3486" s="30"/>
      <c r="AD3486"/>
      <c r="AF3486"/>
    </row>
    <row r="3487" spans="1:32">
      <c r="A3487" s="15" t="str">
        <f>IF(Table1[Week]=WeekSel,"Yes","No")</f>
        <v>No</v>
      </c>
      <c r="B3487" s="15" t="str">
        <f>IF((Table1[StartDate]&gt;=Date.GraphMin)*(Table1[StartDate]&lt;=Date.GraphMax)=1,"Yes","No")</f>
        <v>No</v>
      </c>
      <c r="C3487" s="15" t="str">
        <f>IF(OR(Table1[[#This Row],[Site]]="FOOD MILLING",Table1[[#This Row],[Site]]="GODACO"), "No", "Yes")</f>
        <v>Yes</v>
      </c>
      <c r="D3487" s="40">
        <f>MAX(DATE(Table1[Year],1,1),DATE(Table1[Year],1,1)-WEEKDAY(DATE(Table1[Year],1,1),2)+(Table1[WeekNum]-1)*7+1)</f>
        <v>44571</v>
      </c>
      <c r="E3487" s="40">
        <f>MIN(DATE(Table1[Year]+1,1,0),DATE(Table1[Year],1,1)-WEEKDAY(DATE(Table1[Year],1,1),2)+Table1[WeekNum]*7)</f>
        <v>44577</v>
      </c>
      <c r="F3487" s="15">
        <v>2022</v>
      </c>
      <c r="G3487" s="15">
        <f t="shared" si="108"/>
        <v>1</v>
      </c>
      <c r="H3487" s="17">
        <v>3</v>
      </c>
      <c r="I3487" s="207" t="str">
        <f>"W" &amp;Table1[[#This Row],[WeekNum]]</f>
        <v>W3</v>
      </c>
      <c r="J3487" s="20" t="str">
        <f t="shared" si="109"/>
        <v>22-W03</v>
      </c>
      <c r="K3487" s="8" t="s">
        <v>709</v>
      </c>
      <c r="L3487" s="4"/>
      <c r="M3487" s="8" t="s">
        <v>72</v>
      </c>
      <c r="N3487" s="266" t="s">
        <v>369</v>
      </c>
      <c r="O3487" s="266" t="s">
        <v>395</v>
      </c>
      <c r="P3487" s="11" t="s">
        <v>396</v>
      </c>
      <c r="Q3487" s="11" t="s">
        <v>421</v>
      </c>
      <c r="R3487" s="8">
        <v>10900</v>
      </c>
      <c r="S3487" s="8">
        <v>0</v>
      </c>
      <c r="T3487" s="206">
        <f>ABS(Table1[[#This Row],[Prod]]-Table1[[#This Row],[Planned]])</f>
        <v>10900</v>
      </c>
      <c r="U3487" s="209">
        <f>IF(ABS(Table1[[#This Row],[Prod]]-Table1[[#This Row],[Planned]])&gt;Table1[[#This Row],[Planned]],0,IF(Table1[[#This Row],[Planned]]=0,0,1-ABS(Table1[[#This Row],[Prod]]-Table1[[#This Row],[Planned]])/Table1[[#This Row],[Planned]]))</f>
        <v>0</v>
      </c>
      <c r="V3487" s="8"/>
      <c r="W3487" s="11"/>
      <c r="X3487" s="27">
        <v>11200</v>
      </c>
      <c r="Y3487" s="206">
        <f>Table1[[#This Row],[Prod]]</f>
        <v>0</v>
      </c>
      <c r="Z3487" s="206">
        <f>ABS(Table1[[#This Row],[Prod2]]-Table1[[#This Row],[Plan Revised]])</f>
        <v>11200</v>
      </c>
      <c r="AA3487" s="209">
        <f>IF(ABS(Table1[[#This Row],[Prod2]]-Table1[[#This Row],[Plan Revised]])&gt;Table1[[#This Row],[Plan Revised]],0,IF(Table1[[#This Row],[Plan Revised]]=0,0,1-ABS(Table1[[#This Row],[Prod2]]-Table1[[#This Row],[Plan Revised]])/Table1[[#This Row],[Plan Revised]]))</f>
        <v>0</v>
      </c>
      <c r="AB3487" s="11"/>
      <c r="AC3487" s="30"/>
      <c r="AD3487"/>
      <c r="AF3487"/>
    </row>
    <row r="3488" spans="1:32">
      <c r="A3488" s="15" t="str">
        <f>IF(Table1[Week]=WeekSel,"Yes","No")</f>
        <v>No</v>
      </c>
      <c r="B3488" s="15" t="str">
        <f>IF((Table1[StartDate]&gt;=Date.GraphMin)*(Table1[StartDate]&lt;=Date.GraphMax)=1,"Yes","No")</f>
        <v>No</v>
      </c>
      <c r="C3488" s="15" t="str">
        <f>IF(OR(Table1[[#This Row],[Site]]="FOOD MILLING",Table1[[#This Row],[Site]]="GODACO"), "No", "Yes")</f>
        <v>Yes</v>
      </c>
      <c r="D3488" s="40">
        <f>MAX(DATE(Table1[Year],1,1),DATE(Table1[Year],1,1)-WEEKDAY(DATE(Table1[Year],1,1),2)+(Table1[WeekNum]-1)*7+1)</f>
        <v>44571</v>
      </c>
      <c r="E3488" s="40">
        <f>MIN(DATE(Table1[Year]+1,1,0),DATE(Table1[Year],1,1)-WEEKDAY(DATE(Table1[Year],1,1),2)+Table1[WeekNum]*7)</f>
        <v>44577</v>
      </c>
      <c r="F3488" s="15">
        <v>2022</v>
      </c>
      <c r="G3488" s="15">
        <f t="shared" si="108"/>
        <v>1</v>
      </c>
      <c r="H3488" s="17">
        <v>3</v>
      </c>
      <c r="I3488" s="207" t="str">
        <f>"W" &amp;Table1[[#This Row],[WeekNum]]</f>
        <v>W3</v>
      </c>
      <c r="J3488" s="20" t="str">
        <f t="shared" si="109"/>
        <v>22-W03</v>
      </c>
      <c r="K3488" s="8" t="s">
        <v>710</v>
      </c>
      <c r="L3488" s="4"/>
      <c r="M3488" s="8" t="s">
        <v>72</v>
      </c>
      <c r="N3488" s="266" t="s">
        <v>369</v>
      </c>
      <c r="O3488" s="266" t="s">
        <v>395</v>
      </c>
      <c r="P3488" s="11" t="s">
        <v>396</v>
      </c>
      <c r="Q3488" s="11" t="s">
        <v>421</v>
      </c>
      <c r="R3488" s="8">
        <v>2000</v>
      </c>
      <c r="S3488" s="8">
        <v>1534.8</v>
      </c>
      <c r="T3488" s="206">
        <f>ABS(Table1[[#This Row],[Prod]]-Table1[[#This Row],[Planned]])</f>
        <v>465.20000000000005</v>
      </c>
      <c r="U3488" s="209">
        <f>IF(ABS(Table1[[#This Row],[Prod]]-Table1[[#This Row],[Planned]])&gt;Table1[[#This Row],[Planned]],0,IF(Table1[[#This Row],[Planned]]=0,0,1-ABS(Table1[[#This Row],[Prod]]-Table1[[#This Row],[Planned]])/Table1[[#This Row],[Planned]]))</f>
        <v>0.76739999999999997</v>
      </c>
      <c r="V3488" s="8"/>
      <c r="W3488" s="11"/>
      <c r="X3488" s="27">
        <v>2000</v>
      </c>
      <c r="Y3488" s="206">
        <f>Table1[[#This Row],[Prod]]</f>
        <v>1534.8</v>
      </c>
      <c r="Z3488" s="206">
        <f>ABS(Table1[[#This Row],[Prod2]]-Table1[[#This Row],[Plan Revised]])</f>
        <v>465.20000000000005</v>
      </c>
      <c r="AA3488" s="209">
        <f>IF(ABS(Table1[[#This Row],[Prod2]]-Table1[[#This Row],[Plan Revised]])&gt;Table1[[#This Row],[Plan Revised]],0,IF(Table1[[#This Row],[Plan Revised]]=0,0,1-ABS(Table1[[#This Row],[Prod2]]-Table1[[#This Row],[Plan Revised]])/Table1[[#This Row],[Plan Revised]]))</f>
        <v>0.76739999999999997</v>
      </c>
      <c r="AB3488" s="11"/>
      <c r="AC3488" s="30"/>
      <c r="AD3488"/>
      <c r="AF3488"/>
    </row>
    <row r="3489" spans="1:32">
      <c r="A3489" s="15" t="str">
        <f>IF(Table1[Week]=WeekSel,"Yes","No")</f>
        <v>No</v>
      </c>
      <c r="B3489" s="15" t="str">
        <f>IF((Table1[StartDate]&gt;=Date.GraphMin)*(Table1[StartDate]&lt;=Date.GraphMax)=1,"Yes","No")</f>
        <v>No</v>
      </c>
      <c r="C3489" s="15" t="str">
        <f>IF(OR(Table1[[#This Row],[Site]]="FOOD MILLING",Table1[[#This Row],[Site]]="GODACO"), "No", "Yes")</f>
        <v>Yes</v>
      </c>
      <c r="D3489" s="40">
        <f>MAX(DATE(Table1[Year],1,1),DATE(Table1[Year],1,1)-WEEKDAY(DATE(Table1[Year],1,1),2)+(Table1[WeekNum]-1)*7+1)</f>
        <v>44571</v>
      </c>
      <c r="E3489" s="40">
        <f>MIN(DATE(Table1[Year]+1,1,0),DATE(Table1[Year],1,1)-WEEKDAY(DATE(Table1[Year],1,1),2)+Table1[WeekNum]*7)</f>
        <v>44577</v>
      </c>
      <c r="F3489" s="15">
        <v>2022</v>
      </c>
      <c r="G3489" s="15">
        <f t="shared" si="108"/>
        <v>1</v>
      </c>
      <c r="H3489" s="17">
        <v>3</v>
      </c>
      <c r="I3489" s="207" t="str">
        <f>"W" &amp;Table1[[#This Row],[WeekNum]]</f>
        <v>W3</v>
      </c>
      <c r="J3489" s="20" t="str">
        <f t="shared" si="109"/>
        <v>22-W03</v>
      </c>
      <c r="K3489" s="8" t="s">
        <v>711</v>
      </c>
      <c r="L3489" s="4"/>
      <c r="M3489" s="8" t="s">
        <v>72</v>
      </c>
      <c r="N3489" s="266" t="s">
        <v>369</v>
      </c>
      <c r="O3489" s="266" t="s">
        <v>395</v>
      </c>
      <c r="P3489" s="11" t="s">
        <v>401</v>
      </c>
      <c r="Q3489" s="11" t="s">
        <v>421</v>
      </c>
      <c r="R3489" s="8">
        <v>300</v>
      </c>
      <c r="S3489" s="8">
        <v>265</v>
      </c>
      <c r="T3489" s="206">
        <f>ABS(Table1[[#This Row],[Prod]]-Table1[[#This Row],[Planned]])</f>
        <v>35</v>
      </c>
      <c r="U3489" s="209">
        <f>IF(ABS(Table1[[#This Row],[Prod]]-Table1[[#This Row],[Planned]])&gt;Table1[[#This Row],[Planned]],0,IF(Table1[[#This Row],[Planned]]=0,0,1-ABS(Table1[[#This Row],[Prod]]-Table1[[#This Row],[Planned]])/Table1[[#This Row],[Planned]]))</f>
        <v>0.8833333333333333</v>
      </c>
      <c r="V3489" s="8"/>
      <c r="W3489" s="11"/>
      <c r="X3489" s="27">
        <v>300</v>
      </c>
      <c r="Y3489" s="206">
        <f>Table1[[#This Row],[Prod]]</f>
        <v>265</v>
      </c>
      <c r="Z3489" s="206">
        <f>ABS(Table1[[#This Row],[Prod2]]-Table1[[#This Row],[Plan Revised]])</f>
        <v>35</v>
      </c>
      <c r="AA3489" s="209">
        <f>IF(ABS(Table1[[#This Row],[Prod2]]-Table1[[#This Row],[Plan Revised]])&gt;Table1[[#This Row],[Plan Revised]],0,IF(Table1[[#This Row],[Plan Revised]]=0,0,1-ABS(Table1[[#This Row],[Prod2]]-Table1[[#This Row],[Plan Revised]])/Table1[[#This Row],[Plan Revised]]))</f>
        <v>0.8833333333333333</v>
      </c>
      <c r="AB3489" s="11"/>
      <c r="AC3489" s="30"/>
      <c r="AD3489"/>
      <c r="AF3489"/>
    </row>
    <row r="3490" spans="1:32">
      <c r="A3490" s="15" t="str">
        <f>IF(Table1[Week]=WeekSel,"Yes","No")</f>
        <v>No</v>
      </c>
      <c r="B3490" s="15" t="str">
        <f>IF((Table1[StartDate]&gt;=Date.GraphMin)*(Table1[StartDate]&lt;=Date.GraphMax)=1,"Yes","No")</f>
        <v>No</v>
      </c>
      <c r="C3490" s="15" t="str">
        <f>IF(OR(Table1[[#This Row],[Site]]="FOOD MILLING",Table1[[#This Row],[Site]]="GODACO"), "No", "Yes")</f>
        <v>Yes</v>
      </c>
      <c r="D3490" s="40">
        <f>MAX(DATE(Table1[Year],1,1),DATE(Table1[Year],1,1)-WEEKDAY(DATE(Table1[Year],1,1),2)+(Table1[WeekNum]-1)*7+1)</f>
        <v>44571</v>
      </c>
      <c r="E3490" s="40">
        <f>MIN(DATE(Table1[Year]+1,1,0),DATE(Table1[Year],1,1)-WEEKDAY(DATE(Table1[Year],1,1),2)+Table1[WeekNum]*7)</f>
        <v>44577</v>
      </c>
      <c r="F3490" s="15">
        <v>2022</v>
      </c>
      <c r="G3490" s="15">
        <f t="shared" si="108"/>
        <v>1</v>
      </c>
      <c r="H3490" s="17">
        <v>3</v>
      </c>
      <c r="I3490" s="207" t="str">
        <f>"W" &amp;Table1[[#This Row],[WeekNum]]</f>
        <v>W3</v>
      </c>
      <c r="J3490" s="20" t="str">
        <f t="shared" si="109"/>
        <v>22-W03</v>
      </c>
      <c r="K3490" s="8" t="s">
        <v>712</v>
      </c>
      <c r="L3490" s="4"/>
      <c r="M3490" s="8" t="s">
        <v>72</v>
      </c>
      <c r="N3490" s="266" t="s">
        <v>369</v>
      </c>
      <c r="O3490" s="266" t="s">
        <v>389</v>
      </c>
      <c r="P3490" s="11" t="s">
        <v>401</v>
      </c>
      <c r="Q3490" s="11" t="s">
        <v>421</v>
      </c>
      <c r="R3490" s="8">
        <v>5000</v>
      </c>
      <c r="S3490" s="8">
        <v>3267.4</v>
      </c>
      <c r="T3490" s="206">
        <f>ABS(Table1[[#This Row],[Prod]]-Table1[[#This Row],[Planned]])</f>
        <v>1732.6</v>
      </c>
      <c r="U3490" s="209">
        <f>IF(ABS(Table1[[#This Row],[Prod]]-Table1[[#This Row],[Planned]])&gt;Table1[[#This Row],[Planned]],0,IF(Table1[[#This Row],[Planned]]=0,0,1-ABS(Table1[[#This Row],[Prod]]-Table1[[#This Row],[Planned]])/Table1[[#This Row],[Planned]]))</f>
        <v>0.65348000000000006</v>
      </c>
      <c r="V3490" s="8"/>
      <c r="W3490" s="11"/>
      <c r="X3490" s="27">
        <v>4000</v>
      </c>
      <c r="Y3490" s="206">
        <f>Table1[[#This Row],[Prod]]</f>
        <v>3267.4</v>
      </c>
      <c r="Z3490" s="206">
        <f>ABS(Table1[[#This Row],[Prod2]]-Table1[[#This Row],[Plan Revised]])</f>
        <v>732.59999999999991</v>
      </c>
      <c r="AA3490" s="209">
        <f>IF(ABS(Table1[[#This Row],[Prod2]]-Table1[[#This Row],[Plan Revised]])&gt;Table1[[#This Row],[Plan Revised]],0,IF(Table1[[#This Row],[Plan Revised]]=0,0,1-ABS(Table1[[#This Row],[Prod2]]-Table1[[#This Row],[Plan Revised]])/Table1[[#This Row],[Plan Revised]]))</f>
        <v>0.81685000000000008</v>
      </c>
      <c r="AB3490" s="11"/>
      <c r="AC3490" s="30"/>
      <c r="AD3490"/>
      <c r="AF3490"/>
    </row>
    <row r="3491" spans="1:32">
      <c r="A3491" s="15" t="str">
        <f>IF(Table1[Week]=WeekSel,"Yes","No")</f>
        <v>No</v>
      </c>
      <c r="B3491" s="15" t="str">
        <f>IF((Table1[StartDate]&gt;=Date.GraphMin)*(Table1[StartDate]&lt;=Date.GraphMax)=1,"Yes","No")</f>
        <v>No</v>
      </c>
      <c r="C3491" s="15" t="str">
        <f>IF(OR(Table1[[#This Row],[Site]]="FOOD MILLING",Table1[[#This Row],[Site]]="GODACO"), "No", "Yes")</f>
        <v>Yes</v>
      </c>
      <c r="D3491" s="40">
        <f>MAX(DATE(Table1[Year],1,1),DATE(Table1[Year],1,1)-WEEKDAY(DATE(Table1[Year],1,1),2)+(Table1[WeekNum]-1)*7+1)</f>
        <v>44571</v>
      </c>
      <c r="E3491" s="40">
        <f>MIN(DATE(Table1[Year]+1,1,0),DATE(Table1[Year],1,1)-WEEKDAY(DATE(Table1[Year],1,1),2)+Table1[WeekNum]*7)</f>
        <v>44577</v>
      </c>
      <c r="F3491" s="15">
        <v>2022</v>
      </c>
      <c r="G3491" s="15">
        <f t="shared" si="108"/>
        <v>1</v>
      </c>
      <c r="H3491" s="17">
        <v>3</v>
      </c>
      <c r="I3491" s="207" t="str">
        <f>"W" &amp;Table1[[#This Row],[WeekNum]]</f>
        <v>W3</v>
      </c>
      <c r="J3491" s="20" t="str">
        <f t="shared" si="109"/>
        <v>22-W03</v>
      </c>
      <c r="K3491" s="8" t="s">
        <v>437</v>
      </c>
      <c r="L3491" s="4"/>
      <c r="M3491" s="8" t="s">
        <v>72</v>
      </c>
      <c r="N3491" s="266" t="s">
        <v>369</v>
      </c>
      <c r="O3491" s="11" t="s">
        <v>371</v>
      </c>
      <c r="P3491" s="11" t="s">
        <v>371</v>
      </c>
      <c r="Q3491" s="11" t="s">
        <v>421</v>
      </c>
      <c r="R3491" s="8">
        <v>0</v>
      </c>
      <c r="S3491" s="8">
        <v>0</v>
      </c>
      <c r="T3491" s="206">
        <f>ABS(Table1[[#This Row],[Prod]]-Table1[[#This Row],[Planned]])</f>
        <v>0</v>
      </c>
      <c r="U3491" s="209">
        <f>IF(ABS(Table1[[#This Row],[Prod]]-Table1[[#This Row],[Planned]])&gt;Table1[[#This Row],[Planned]],0,IF(Table1[[#This Row],[Planned]]=0,0,1-ABS(Table1[[#This Row],[Prod]]-Table1[[#This Row],[Planned]])/Table1[[#This Row],[Planned]]))</f>
        <v>0</v>
      </c>
      <c r="V3491" s="8"/>
      <c r="W3491" s="11"/>
      <c r="X3491" s="27">
        <v>0</v>
      </c>
      <c r="Y3491" s="206">
        <f>Table1[[#This Row],[Prod]]</f>
        <v>0</v>
      </c>
      <c r="Z3491" s="206">
        <f>ABS(Table1[[#This Row],[Prod2]]-Table1[[#This Row],[Plan Revised]])</f>
        <v>0</v>
      </c>
      <c r="AA3491" s="209">
        <f>IF(ABS(Table1[[#This Row],[Prod2]]-Table1[[#This Row],[Plan Revised]])&gt;Table1[[#This Row],[Plan Revised]],0,IF(Table1[[#This Row],[Plan Revised]]=0,0,1-ABS(Table1[[#This Row],[Prod2]]-Table1[[#This Row],[Plan Revised]])/Table1[[#This Row],[Plan Revised]]))</f>
        <v>0</v>
      </c>
      <c r="AB3491" s="11"/>
      <c r="AC3491" s="30"/>
      <c r="AD3491"/>
      <c r="AF3491"/>
    </row>
    <row r="3492" spans="1:32">
      <c r="A3492" s="15" t="str">
        <f>IF(Table1[Week]=WeekSel,"Yes","No")</f>
        <v>No</v>
      </c>
      <c r="B3492" s="15" t="str">
        <f>IF((Table1[StartDate]&gt;=Date.GraphMin)*(Table1[StartDate]&lt;=Date.GraphMax)=1,"Yes","No")</f>
        <v>No</v>
      </c>
      <c r="C3492" s="15" t="str">
        <f>IF(OR(Table1[[#This Row],[Site]]="FOOD MILLING",Table1[[#This Row],[Site]]="GODACO"), "No", "Yes")</f>
        <v>Yes</v>
      </c>
      <c r="D3492" s="40">
        <f>MAX(DATE(Table1[Year],1,1),DATE(Table1[Year],1,1)-WEEKDAY(DATE(Table1[Year],1,1),2)+(Table1[WeekNum]-1)*7+1)</f>
        <v>44571</v>
      </c>
      <c r="E3492" s="40">
        <f>MIN(DATE(Table1[Year]+1,1,0),DATE(Table1[Year],1,1)-WEEKDAY(DATE(Table1[Year],1,1),2)+Table1[WeekNum]*7)</f>
        <v>44577</v>
      </c>
      <c r="F3492" s="15">
        <v>2022</v>
      </c>
      <c r="G3492" s="15">
        <f t="shared" si="108"/>
        <v>1</v>
      </c>
      <c r="H3492" s="17">
        <v>3</v>
      </c>
      <c r="I3492" s="207" t="str">
        <f>"W" &amp;Table1[[#This Row],[WeekNum]]</f>
        <v>W3</v>
      </c>
      <c r="J3492" s="20" t="str">
        <f t="shared" si="109"/>
        <v>22-W03</v>
      </c>
      <c r="K3492" s="8" t="s">
        <v>438</v>
      </c>
      <c r="L3492" s="4"/>
      <c r="M3492" s="8" t="s">
        <v>72</v>
      </c>
      <c r="N3492" s="266" t="s">
        <v>369</v>
      </c>
      <c r="O3492" s="11" t="s">
        <v>371</v>
      </c>
      <c r="P3492" s="11" t="s">
        <v>371</v>
      </c>
      <c r="Q3492" s="11" t="s">
        <v>421</v>
      </c>
      <c r="R3492" s="8">
        <v>0</v>
      </c>
      <c r="S3492" s="8">
        <v>0</v>
      </c>
      <c r="T3492" s="206">
        <f>ABS(Table1[[#This Row],[Prod]]-Table1[[#This Row],[Planned]])</f>
        <v>0</v>
      </c>
      <c r="U3492" s="209">
        <f>IF(ABS(Table1[[#This Row],[Prod]]-Table1[[#This Row],[Planned]])&gt;Table1[[#This Row],[Planned]],0,IF(Table1[[#This Row],[Planned]]=0,0,1-ABS(Table1[[#This Row],[Prod]]-Table1[[#This Row],[Planned]])/Table1[[#This Row],[Planned]]))</f>
        <v>0</v>
      </c>
      <c r="V3492" s="8"/>
      <c r="W3492" s="11"/>
      <c r="X3492" s="27">
        <v>0</v>
      </c>
      <c r="Y3492" s="206">
        <f>Table1[[#This Row],[Prod]]</f>
        <v>0</v>
      </c>
      <c r="Z3492" s="206">
        <f>ABS(Table1[[#This Row],[Prod2]]-Table1[[#This Row],[Plan Revised]])</f>
        <v>0</v>
      </c>
      <c r="AA3492" s="209">
        <f>IF(ABS(Table1[[#This Row],[Prod2]]-Table1[[#This Row],[Plan Revised]])&gt;Table1[[#This Row],[Plan Revised]],0,IF(Table1[[#This Row],[Plan Revised]]=0,0,1-ABS(Table1[[#This Row],[Prod2]]-Table1[[#This Row],[Plan Revised]])/Table1[[#This Row],[Plan Revised]]))</f>
        <v>0</v>
      </c>
      <c r="AB3492" s="11"/>
      <c r="AC3492" s="30"/>
      <c r="AD3492"/>
      <c r="AF3492"/>
    </row>
    <row r="3493" spans="1:32">
      <c r="A3493" s="15" t="str">
        <f>IF(Table1[Week]=WeekSel,"Yes","No")</f>
        <v>No</v>
      </c>
      <c r="B3493" s="15" t="str">
        <f>IF((Table1[StartDate]&gt;=Date.GraphMin)*(Table1[StartDate]&lt;=Date.GraphMax)=1,"Yes","No")</f>
        <v>No</v>
      </c>
      <c r="C3493" s="15" t="str">
        <f>IF(OR(Table1[[#This Row],[Site]]="FOOD MILLING",Table1[[#This Row],[Site]]="GODACO"), "No", "Yes")</f>
        <v>Yes</v>
      </c>
      <c r="D3493" s="40">
        <f>MAX(DATE(Table1[Year],1,1),DATE(Table1[Year],1,1)-WEEKDAY(DATE(Table1[Year],1,1),2)+(Table1[WeekNum]-1)*7+1)</f>
        <v>44571</v>
      </c>
      <c r="E3493" s="40">
        <f>MIN(DATE(Table1[Year]+1,1,0),DATE(Table1[Year],1,1)-WEEKDAY(DATE(Table1[Year],1,1),2)+Table1[WeekNum]*7)</f>
        <v>44577</v>
      </c>
      <c r="F3493" s="15">
        <v>2022</v>
      </c>
      <c r="G3493" s="15">
        <f t="shared" si="108"/>
        <v>1</v>
      </c>
      <c r="H3493" s="17">
        <v>3</v>
      </c>
      <c r="I3493" s="207" t="str">
        <f>"W" &amp;Table1[[#This Row],[WeekNum]]</f>
        <v>W3</v>
      </c>
      <c r="J3493" s="20" t="str">
        <f t="shared" si="109"/>
        <v>22-W03</v>
      </c>
      <c r="K3493" s="8" t="s">
        <v>439</v>
      </c>
      <c r="L3493" s="4"/>
      <c r="M3493" s="8" t="s">
        <v>72</v>
      </c>
      <c r="N3493" s="266" t="s">
        <v>369</v>
      </c>
      <c r="O3493" s="11" t="s">
        <v>371</v>
      </c>
      <c r="P3493" s="11" t="s">
        <v>371</v>
      </c>
      <c r="Q3493" s="11" t="s">
        <v>421</v>
      </c>
      <c r="R3493" s="8">
        <v>0</v>
      </c>
      <c r="S3493" s="8">
        <v>0</v>
      </c>
      <c r="T3493" s="206">
        <f>ABS(Table1[[#This Row],[Prod]]-Table1[[#This Row],[Planned]])</f>
        <v>0</v>
      </c>
      <c r="U3493" s="209">
        <f>IF(ABS(Table1[[#This Row],[Prod]]-Table1[[#This Row],[Planned]])&gt;Table1[[#This Row],[Planned]],0,IF(Table1[[#This Row],[Planned]]=0,0,1-ABS(Table1[[#This Row],[Prod]]-Table1[[#This Row],[Planned]])/Table1[[#This Row],[Planned]]))</f>
        <v>0</v>
      </c>
      <c r="V3493" s="8"/>
      <c r="W3493" s="11"/>
      <c r="X3493" s="27">
        <v>0</v>
      </c>
      <c r="Y3493" s="206">
        <f>Table1[[#This Row],[Prod]]</f>
        <v>0</v>
      </c>
      <c r="Z3493" s="206">
        <f>ABS(Table1[[#This Row],[Prod2]]-Table1[[#This Row],[Plan Revised]])</f>
        <v>0</v>
      </c>
      <c r="AA3493" s="209">
        <f>IF(ABS(Table1[[#This Row],[Prod2]]-Table1[[#This Row],[Plan Revised]])&gt;Table1[[#This Row],[Plan Revised]],0,IF(Table1[[#This Row],[Plan Revised]]=0,0,1-ABS(Table1[[#This Row],[Prod2]]-Table1[[#This Row],[Plan Revised]])/Table1[[#This Row],[Plan Revised]]))</f>
        <v>0</v>
      </c>
      <c r="AB3493" s="11"/>
      <c r="AC3493" s="30"/>
      <c r="AD3493"/>
      <c r="AF3493"/>
    </row>
    <row r="3494" spans="1:32">
      <c r="A3494" s="15" t="str">
        <f>IF(Table1[Week]=WeekSel,"Yes","No")</f>
        <v>No</v>
      </c>
      <c r="B3494" s="15" t="str">
        <f>IF((Table1[StartDate]&gt;=Date.GraphMin)*(Table1[StartDate]&lt;=Date.GraphMax)=1,"Yes","No")</f>
        <v>No</v>
      </c>
      <c r="C3494" s="15" t="str">
        <f>IF(OR(Table1[[#This Row],[Site]]="FOOD MILLING",Table1[[#This Row],[Site]]="GODACO"), "No", "Yes")</f>
        <v>Yes</v>
      </c>
      <c r="D3494" s="40">
        <f>MAX(DATE(Table1[Year],1,1),DATE(Table1[Year],1,1)-WEEKDAY(DATE(Table1[Year],1,1),2)+(Table1[WeekNum]-1)*7+1)</f>
        <v>44571</v>
      </c>
      <c r="E3494" s="40">
        <f>MIN(DATE(Table1[Year]+1,1,0),DATE(Table1[Year],1,1)-WEEKDAY(DATE(Table1[Year],1,1),2)+Table1[WeekNum]*7)</f>
        <v>44577</v>
      </c>
      <c r="F3494" s="15">
        <v>2022</v>
      </c>
      <c r="G3494" s="15">
        <f t="shared" si="108"/>
        <v>1</v>
      </c>
      <c r="H3494" s="17">
        <v>3</v>
      </c>
      <c r="I3494" s="207" t="str">
        <f>"W" &amp;Table1[[#This Row],[WeekNum]]</f>
        <v>W3</v>
      </c>
      <c r="J3494" s="20" t="str">
        <f t="shared" si="109"/>
        <v>22-W03</v>
      </c>
      <c r="K3494" s="8" t="s">
        <v>503</v>
      </c>
      <c r="L3494" s="4"/>
      <c r="M3494" s="3" t="s">
        <v>72</v>
      </c>
      <c r="N3494" s="4" t="s">
        <v>47</v>
      </c>
      <c r="O3494" s="266" t="s">
        <v>403</v>
      </c>
      <c r="P3494" s="11" t="s">
        <v>405</v>
      </c>
      <c r="Q3494" s="11" t="s">
        <v>419</v>
      </c>
      <c r="R3494" s="8">
        <v>0</v>
      </c>
      <c r="S3494" s="8">
        <v>0</v>
      </c>
      <c r="T3494" s="206">
        <f>ABS(Table1[[#This Row],[Prod]]-Table1[[#This Row],[Planned]])</f>
        <v>0</v>
      </c>
      <c r="U3494" s="209">
        <f>IF(ABS(Table1[[#This Row],[Prod]]-Table1[[#This Row],[Planned]])&gt;Table1[[#This Row],[Planned]],0,IF(Table1[[#This Row],[Planned]]=0,0,1-ABS(Table1[[#This Row],[Prod]]-Table1[[#This Row],[Planned]])/Table1[[#This Row],[Planned]]))</f>
        <v>0</v>
      </c>
      <c r="V3494" s="8"/>
      <c r="W3494" s="11"/>
      <c r="X3494" s="27">
        <v>0</v>
      </c>
      <c r="Y3494" s="206">
        <f>Table1[[#This Row],[Prod]]</f>
        <v>0</v>
      </c>
      <c r="Z3494" s="206">
        <f>ABS(Table1[[#This Row],[Prod2]]-Table1[[#This Row],[Plan Revised]])</f>
        <v>0</v>
      </c>
      <c r="AA3494" s="209">
        <f>IF(ABS(Table1[[#This Row],[Prod2]]-Table1[[#This Row],[Plan Revised]])&gt;Table1[[#This Row],[Plan Revised]],0,IF(Table1[[#This Row],[Plan Revised]]=0,0,1-ABS(Table1[[#This Row],[Prod2]]-Table1[[#This Row],[Plan Revised]])/Table1[[#This Row],[Plan Revised]]))</f>
        <v>0</v>
      </c>
      <c r="AB3494" s="11"/>
      <c r="AC3494" s="30"/>
      <c r="AD3494"/>
      <c r="AF3494"/>
    </row>
    <row r="3495" spans="1:32">
      <c r="A3495" s="15" t="str">
        <f>IF(Table1[Week]=WeekSel,"Yes","No")</f>
        <v>No</v>
      </c>
      <c r="B3495" s="15" t="str">
        <f>IF((Table1[StartDate]&gt;=Date.GraphMin)*(Table1[StartDate]&lt;=Date.GraphMax)=1,"Yes","No")</f>
        <v>No</v>
      </c>
      <c r="C3495" s="15" t="str">
        <f>IF(OR(Table1[[#This Row],[Site]]="FOOD MILLING",Table1[[#This Row],[Site]]="GODACO"), "No", "Yes")</f>
        <v>Yes</v>
      </c>
      <c r="D3495" s="40">
        <f>MAX(DATE(Table1[Year],1,1),DATE(Table1[Year],1,1)-WEEKDAY(DATE(Table1[Year],1,1),2)+(Table1[WeekNum]-1)*7+1)</f>
        <v>44571</v>
      </c>
      <c r="E3495" s="40">
        <f>MIN(DATE(Table1[Year]+1,1,0),DATE(Table1[Year],1,1)-WEEKDAY(DATE(Table1[Year],1,1),2)+Table1[WeekNum]*7)</f>
        <v>44577</v>
      </c>
      <c r="F3495" s="15">
        <v>2022</v>
      </c>
      <c r="G3495" s="15">
        <f t="shared" si="108"/>
        <v>1</v>
      </c>
      <c r="H3495" s="17">
        <v>3</v>
      </c>
      <c r="I3495" s="207" t="str">
        <f>"W" &amp;Table1[[#This Row],[WeekNum]]</f>
        <v>W3</v>
      </c>
      <c r="J3495" s="20" t="str">
        <f t="shared" si="109"/>
        <v>22-W03</v>
      </c>
      <c r="K3495" s="8" t="s">
        <v>504</v>
      </c>
      <c r="L3495" s="4"/>
      <c r="M3495" s="3" t="s">
        <v>72</v>
      </c>
      <c r="N3495" s="4" t="s">
        <v>47</v>
      </c>
      <c r="O3495" s="266" t="s">
        <v>403</v>
      </c>
      <c r="P3495" s="11" t="s">
        <v>405</v>
      </c>
      <c r="Q3495" s="11" t="s">
        <v>419</v>
      </c>
      <c r="R3495" s="8">
        <v>0</v>
      </c>
      <c r="S3495" s="8">
        <v>0</v>
      </c>
      <c r="T3495" s="206">
        <f>ABS(Table1[[#This Row],[Prod]]-Table1[[#This Row],[Planned]])</f>
        <v>0</v>
      </c>
      <c r="U3495" s="209">
        <f>IF(ABS(Table1[[#This Row],[Prod]]-Table1[[#This Row],[Planned]])&gt;Table1[[#This Row],[Planned]],0,IF(Table1[[#This Row],[Planned]]=0,0,1-ABS(Table1[[#This Row],[Prod]]-Table1[[#This Row],[Planned]])/Table1[[#This Row],[Planned]]))</f>
        <v>0</v>
      </c>
      <c r="V3495" s="8"/>
      <c r="W3495" s="11"/>
      <c r="X3495" s="27">
        <v>0</v>
      </c>
      <c r="Y3495" s="206">
        <f>Table1[[#This Row],[Prod]]</f>
        <v>0</v>
      </c>
      <c r="Z3495" s="206">
        <f>ABS(Table1[[#This Row],[Prod2]]-Table1[[#This Row],[Plan Revised]])</f>
        <v>0</v>
      </c>
      <c r="AA3495" s="209">
        <f>IF(ABS(Table1[[#This Row],[Prod2]]-Table1[[#This Row],[Plan Revised]])&gt;Table1[[#This Row],[Plan Revised]],0,IF(Table1[[#This Row],[Plan Revised]]=0,0,1-ABS(Table1[[#This Row],[Prod2]]-Table1[[#This Row],[Plan Revised]])/Table1[[#This Row],[Plan Revised]]))</f>
        <v>0</v>
      </c>
      <c r="AB3495" s="11"/>
      <c r="AC3495" s="30"/>
      <c r="AD3495"/>
      <c r="AF3495"/>
    </row>
    <row r="3496" spans="1:32">
      <c r="A3496" s="15" t="str">
        <f>IF(Table1[Week]=WeekSel,"Yes","No")</f>
        <v>No</v>
      </c>
      <c r="B3496" s="15" t="str">
        <f>IF((Table1[StartDate]&gt;=Date.GraphMin)*(Table1[StartDate]&lt;=Date.GraphMax)=1,"Yes","No")</f>
        <v>No</v>
      </c>
      <c r="C3496" s="15" t="str">
        <f>IF(OR(Table1[[#This Row],[Site]]="FOOD MILLING",Table1[[#This Row],[Site]]="GODACO"), "No", "Yes")</f>
        <v>Yes</v>
      </c>
      <c r="D3496" s="40">
        <f>MAX(DATE(Table1[Year],1,1),DATE(Table1[Year],1,1)-WEEKDAY(DATE(Table1[Year],1,1),2)+(Table1[WeekNum]-1)*7+1)</f>
        <v>44571</v>
      </c>
      <c r="E3496" s="40">
        <f>MIN(DATE(Table1[Year]+1,1,0),DATE(Table1[Year],1,1)-WEEKDAY(DATE(Table1[Year],1,1),2)+Table1[WeekNum]*7)</f>
        <v>44577</v>
      </c>
      <c r="F3496" s="15">
        <v>2022</v>
      </c>
      <c r="G3496" s="15">
        <f t="shared" si="108"/>
        <v>1</v>
      </c>
      <c r="H3496" s="17">
        <v>3</v>
      </c>
      <c r="I3496" s="207" t="str">
        <f>"W" &amp;Table1[[#This Row],[WeekNum]]</f>
        <v>W3</v>
      </c>
      <c r="J3496" s="20" t="str">
        <f t="shared" si="109"/>
        <v>22-W03</v>
      </c>
      <c r="K3496" s="8" t="s">
        <v>508</v>
      </c>
      <c r="L3496" s="4"/>
      <c r="M3496" s="3" t="s">
        <v>72</v>
      </c>
      <c r="N3496" s="4" t="s">
        <v>47</v>
      </c>
      <c r="O3496" s="266" t="s">
        <v>403</v>
      </c>
      <c r="P3496" s="11" t="s">
        <v>405</v>
      </c>
      <c r="Q3496" s="11" t="s">
        <v>419</v>
      </c>
      <c r="R3496" s="8">
        <v>0</v>
      </c>
      <c r="S3496" s="8">
        <v>0</v>
      </c>
      <c r="T3496" s="206">
        <f>ABS(Table1[[#This Row],[Prod]]-Table1[[#This Row],[Planned]])</f>
        <v>0</v>
      </c>
      <c r="U3496" s="209">
        <f>IF(ABS(Table1[[#This Row],[Prod]]-Table1[[#This Row],[Planned]])&gt;Table1[[#This Row],[Planned]],0,IF(Table1[[#This Row],[Planned]]=0,0,1-ABS(Table1[[#This Row],[Prod]]-Table1[[#This Row],[Planned]])/Table1[[#This Row],[Planned]]))</f>
        <v>0</v>
      </c>
      <c r="V3496" s="8"/>
      <c r="W3496" s="11"/>
      <c r="X3496" s="27">
        <v>0</v>
      </c>
      <c r="Y3496" s="206">
        <f>Table1[[#This Row],[Prod]]</f>
        <v>0</v>
      </c>
      <c r="Z3496" s="206">
        <f>ABS(Table1[[#This Row],[Prod2]]-Table1[[#This Row],[Plan Revised]])</f>
        <v>0</v>
      </c>
      <c r="AA3496" s="209">
        <f>IF(ABS(Table1[[#This Row],[Prod2]]-Table1[[#This Row],[Plan Revised]])&gt;Table1[[#This Row],[Plan Revised]],0,IF(Table1[[#This Row],[Plan Revised]]=0,0,1-ABS(Table1[[#This Row],[Prod2]]-Table1[[#This Row],[Plan Revised]])/Table1[[#This Row],[Plan Revised]]))</f>
        <v>0</v>
      </c>
      <c r="AB3496" s="11"/>
      <c r="AC3496" s="30"/>
      <c r="AD3496"/>
      <c r="AF3496"/>
    </row>
    <row r="3497" spans="1:32">
      <c r="A3497" s="15" t="str">
        <f>IF(Table1[Week]=WeekSel,"Yes","No")</f>
        <v>No</v>
      </c>
      <c r="B3497" s="15" t="str">
        <f>IF((Table1[StartDate]&gt;=Date.GraphMin)*(Table1[StartDate]&lt;=Date.GraphMax)=1,"Yes","No")</f>
        <v>No</v>
      </c>
      <c r="C3497" s="15" t="str">
        <f>IF(OR(Table1[[#This Row],[Site]]="FOOD MILLING",Table1[[#This Row],[Site]]="GODACO"), "No", "Yes")</f>
        <v>Yes</v>
      </c>
      <c r="D3497" s="40">
        <f>MAX(DATE(Table1[Year],1,1),DATE(Table1[Year],1,1)-WEEKDAY(DATE(Table1[Year],1,1),2)+(Table1[WeekNum]-1)*7+1)</f>
        <v>44571</v>
      </c>
      <c r="E3497" s="40">
        <f>MIN(DATE(Table1[Year]+1,1,0),DATE(Table1[Year],1,1)-WEEKDAY(DATE(Table1[Year],1,1),2)+Table1[WeekNum]*7)</f>
        <v>44577</v>
      </c>
      <c r="F3497" s="15">
        <v>2022</v>
      </c>
      <c r="G3497" s="15">
        <f t="shared" si="108"/>
        <v>1</v>
      </c>
      <c r="H3497" s="17">
        <v>3</v>
      </c>
      <c r="I3497" s="207" t="str">
        <f>"W" &amp;Table1[[#This Row],[WeekNum]]</f>
        <v>W3</v>
      </c>
      <c r="J3497" s="20" t="str">
        <f t="shared" si="109"/>
        <v>22-W03</v>
      </c>
      <c r="K3497" s="8" t="s">
        <v>509</v>
      </c>
      <c r="L3497" s="4"/>
      <c r="M3497" s="3" t="s">
        <v>72</v>
      </c>
      <c r="N3497" s="4" t="s">
        <v>47</v>
      </c>
      <c r="O3497" s="266" t="s">
        <v>403</v>
      </c>
      <c r="P3497" s="11" t="s">
        <v>405</v>
      </c>
      <c r="Q3497" s="11" t="s">
        <v>419</v>
      </c>
      <c r="R3497" s="8">
        <v>0</v>
      </c>
      <c r="S3497" s="8">
        <v>0</v>
      </c>
      <c r="T3497" s="206">
        <f>ABS(Table1[[#This Row],[Prod]]-Table1[[#This Row],[Planned]])</f>
        <v>0</v>
      </c>
      <c r="U3497" s="209">
        <f>IF(ABS(Table1[[#This Row],[Prod]]-Table1[[#This Row],[Planned]])&gt;Table1[[#This Row],[Planned]],0,IF(Table1[[#This Row],[Planned]]=0,0,1-ABS(Table1[[#This Row],[Prod]]-Table1[[#This Row],[Planned]])/Table1[[#This Row],[Planned]]))</f>
        <v>0</v>
      </c>
      <c r="V3497" s="8"/>
      <c r="W3497" s="11"/>
      <c r="X3497" s="27">
        <v>0</v>
      </c>
      <c r="Y3497" s="206">
        <f>Table1[[#This Row],[Prod]]</f>
        <v>0</v>
      </c>
      <c r="Z3497" s="206">
        <f>ABS(Table1[[#This Row],[Prod2]]-Table1[[#This Row],[Plan Revised]])</f>
        <v>0</v>
      </c>
      <c r="AA3497" s="209">
        <f>IF(ABS(Table1[[#This Row],[Prod2]]-Table1[[#This Row],[Plan Revised]])&gt;Table1[[#This Row],[Plan Revised]],0,IF(Table1[[#This Row],[Plan Revised]]=0,0,1-ABS(Table1[[#This Row],[Prod2]]-Table1[[#This Row],[Plan Revised]])/Table1[[#This Row],[Plan Revised]]))</f>
        <v>0</v>
      </c>
      <c r="AB3497" s="11"/>
      <c r="AC3497" s="30"/>
      <c r="AD3497"/>
      <c r="AF3497"/>
    </row>
    <row r="3498" spans="1:32">
      <c r="A3498" s="15" t="str">
        <f>IF(Table1[Week]=WeekSel,"Yes","No")</f>
        <v>No</v>
      </c>
      <c r="B3498" s="15" t="str">
        <f>IF((Table1[StartDate]&gt;=Date.GraphMin)*(Table1[StartDate]&lt;=Date.GraphMax)=1,"Yes","No")</f>
        <v>No</v>
      </c>
      <c r="C3498" s="15" t="str">
        <f>IF(OR(Table1[[#This Row],[Site]]="FOOD MILLING",Table1[[#This Row],[Site]]="GODACO"), "No", "Yes")</f>
        <v>Yes</v>
      </c>
      <c r="D3498" s="40">
        <f>MAX(DATE(Table1[Year],1,1),DATE(Table1[Year],1,1)-WEEKDAY(DATE(Table1[Year],1,1),2)+(Table1[WeekNum]-1)*7+1)</f>
        <v>44571</v>
      </c>
      <c r="E3498" s="40">
        <f>MIN(DATE(Table1[Year]+1,1,0),DATE(Table1[Year],1,1)-WEEKDAY(DATE(Table1[Year],1,1),2)+Table1[WeekNum]*7)</f>
        <v>44577</v>
      </c>
      <c r="F3498" s="15">
        <v>2022</v>
      </c>
      <c r="G3498" s="15">
        <f t="shared" si="108"/>
        <v>1</v>
      </c>
      <c r="H3498" s="17">
        <v>3</v>
      </c>
      <c r="I3498" s="207" t="str">
        <f>"W" &amp;Table1[[#This Row],[WeekNum]]</f>
        <v>W3</v>
      </c>
      <c r="J3498" s="20" t="str">
        <f t="shared" si="109"/>
        <v>22-W03</v>
      </c>
      <c r="K3498" s="8" t="s">
        <v>512</v>
      </c>
      <c r="L3498" s="4"/>
      <c r="M3498" s="8" t="s">
        <v>72</v>
      </c>
      <c r="N3498" s="4" t="s">
        <v>47</v>
      </c>
      <c r="O3498" s="266" t="s">
        <v>403</v>
      </c>
      <c r="P3498" s="11" t="s">
        <v>405</v>
      </c>
      <c r="Q3498" s="11" t="s">
        <v>419</v>
      </c>
      <c r="R3498" s="8">
        <v>0</v>
      </c>
      <c r="S3498" s="8">
        <v>0</v>
      </c>
      <c r="T3498" s="206">
        <f>ABS(Table1[[#This Row],[Prod]]-Table1[[#This Row],[Planned]])</f>
        <v>0</v>
      </c>
      <c r="U3498" s="209">
        <f>IF(ABS(Table1[[#This Row],[Prod]]-Table1[[#This Row],[Planned]])&gt;Table1[[#This Row],[Planned]],0,IF(Table1[[#This Row],[Planned]]=0,0,1-ABS(Table1[[#This Row],[Prod]]-Table1[[#This Row],[Planned]])/Table1[[#This Row],[Planned]]))</f>
        <v>0</v>
      </c>
      <c r="V3498" s="8"/>
      <c r="W3498" s="11"/>
      <c r="X3498" s="27">
        <v>0</v>
      </c>
      <c r="Y3498" s="206">
        <f>Table1[[#This Row],[Prod]]</f>
        <v>0</v>
      </c>
      <c r="Z3498" s="206">
        <f>ABS(Table1[[#This Row],[Prod2]]-Table1[[#This Row],[Plan Revised]])</f>
        <v>0</v>
      </c>
      <c r="AA3498" s="209">
        <f>IF(ABS(Table1[[#This Row],[Prod2]]-Table1[[#This Row],[Plan Revised]])&gt;Table1[[#This Row],[Plan Revised]],0,IF(Table1[[#This Row],[Plan Revised]]=0,0,1-ABS(Table1[[#This Row],[Prod2]]-Table1[[#This Row],[Plan Revised]])/Table1[[#This Row],[Plan Revised]]))</f>
        <v>0</v>
      </c>
      <c r="AB3498" s="11"/>
      <c r="AC3498" s="30"/>
      <c r="AD3498"/>
      <c r="AF3498"/>
    </row>
    <row r="3499" spans="1:32">
      <c r="A3499" s="15" t="str">
        <f>IF(Table1[Week]=WeekSel,"Yes","No")</f>
        <v>No</v>
      </c>
      <c r="B3499" s="15" t="str">
        <f>IF((Table1[StartDate]&gt;=Date.GraphMin)*(Table1[StartDate]&lt;=Date.GraphMax)=1,"Yes","No")</f>
        <v>No</v>
      </c>
      <c r="C3499" s="15" t="str">
        <f>IF(OR(Table1[[#This Row],[Site]]="FOOD MILLING",Table1[[#This Row],[Site]]="GODACO"), "No", "Yes")</f>
        <v>Yes</v>
      </c>
      <c r="D3499" s="40">
        <f>MAX(DATE(Table1[Year],1,1),DATE(Table1[Year],1,1)-WEEKDAY(DATE(Table1[Year],1,1),2)+(Table1[WeekNum]-1)*7+1)</f>
        <v>44571</v>
      </c>
      <c r="E3499" s="40">
        <f>MIN(DATE(Table1[Year]+1,1,0),DATE(Table1[Year],1,1)-WEEKDAY(DATE(Table1[Year],1,1),2)+Table1[WeekNum]*7)</f>
        <v>44577</v>
      </c>
      <c r="F3499" s="15">
        <v>2022</v>
      </c>
      <c r="G3499" s="15">
        <f t="shared" si="108"/>
        <v>1</v>
      </c>
      <c r="H3499" s="17">
        <v>3</v>
      </c>
      <c r="I3499" s="207" t="str">
        <f>"W" &amp;Table1[[#This Row],[WeekNum]]</f>
        <v>W3</v>
      </c>
      <c r="J3499" s="20" t="str">
        <f t="shared" si="109"/>
        <v>22-W03</v>
      </c>
      <c r="K3499" s="8" t="s">
        <v>529</v>
      </c>
      <c r="L3499" s="4"/>
      <c r="M3499" s="8" t="s">
        <v>77</v>
      </c>
      <c r="N3499" s="266" t="s">
        <v>370</v>
      </c>
      <c r="O3499" s="266" t="s">
        <v>403</v>
      </c>
      <c r="P3499" s="11" t="s">
        <v>410</v>
      </c>
      <c r="Q3499" s="11" t="s">
        <v>418</v>
      </c>
      <c r="R3499" s="8">
        <v>2000</v>
      </c>
      <c r="S3499" s="8">
        <v>2016</v>
      </c>
      <c r="T3499" s="206">
        <f>ABS(Table1[[#This Row],[Prod]]-Table1[[#This Row],[Planned]])</f>
        <v>16</v>
      </c>
      <c r="U3499" s="209">
        <f>IF(ABS(Table1[[#This Row],[Prod]]-Table1[[#This Row],[Planned]])&gt;Table1[[#This Row],[Planned]],0,IF(Table1[[#This Row],[Planned]]=0,0,1-ABS(Table1[[#This Row],[Prod]]-Table1[[#This Row],[Planned]])/Table1[[#This Row],[Planned]]))</f>
        <v>0.99199999999999999</v>
      </c>
      <c r="V3499" s="8"/>
      <c r="W3499" s="11"/>
      <c r="X3499" s="27">
        <v>2000</v>
      </c>
      <c r="Y3499" s="206">
        <f>Table1[[#This Row],[Prod]]</f>
        <v>2016</v>
      </c>
      <c r="Z3499" s="206">
        <f>ABS(Table1[[#This Row],[Prod2]]-Table1[[#This Row],[Plan Revised]])</f>
        <v>16</v>
      </c>
      <c r="AA3499" s="209">
        <f>IF(ABS(Table1[[#This Row],[Prod2]]-Table1[[#This Row],[Plan Revised]])&gt;Table1[[#This Row],[Plan Revised]],0,IF(Table1[[#This Row],[Plan Revised]]=0,0,1-ABS(Table1[[#This Row],[Prod2]]-Table1[[#This Row],[Plan Revised]])/Table1[[#This Row],[Plan Revised]]))</f>
        <v>0.99199999999999999</v>
      </c>
      <c r="AB3499" s="11"/>
      <c r="AC3499" s="30"/>
      <c r="AD3499"/>
      <c r="AF3499"/>
    </row>
    <row r="3500" spans="1:32">
      <c r="A3500" s="15" t="str">
        <f>IF(Table1[Week]=WeekSel,"Yes","No")</f>
        <v>No</v>
      </c>
      <c r="B3500" s="15" t="str">
        <f>IF((Table1[StartDate]&gt;=Date.GraphMin)*(Table1[StartDate]&lt;=Date.GraphMax)=1,"Yes","No")</f>
        <v>No</v>
      </c>
      <c r="C3500" s="15" t="str">
        <f>IF(OR(Table1[[#This Row],[Site]]="FOOD MILLING",Table1[[#This Row],[Site]]="GODACO"), "No", "Yes")</f>
        <v>Yes</v>
      </c>
      <c r="D3500" s="40">
        <f>MAX(DATE(Table1[Year],1,1),DATE(Table1[Year],1,1)-WEEKDAY(DATE(Table1[Year],1,1),2)+(Table1[WeekNum]-1)*7+1)</f>
        <v>44571</v>
      </c>
      <c r="E3500" s="40">
        <f>MIN(DATE(Table1[Year]+1,1,0),DATE(Table1[Year],1,1)-WEEKDAY(DATE(Table1[Year],1,1),2)+Table1[WeekNum]*7)</f>
        <v>44577</v>
      </c>
      <c r="F3500" s="15">
        <v>2022</v>
      </c>
      <c r="G3500" s="15">
        <f t="shared" si="108"/>
        <v>1</v>
      </c>
      <c r="H3500" s="17">
        <v>3</v>
      </c>
      <c r="I3500" s="207" t="str">
        <f>"W" &amp;Table1[[#This Row],[WeekNum]]</f>
        <v>W3</v>
      </c>
      <c r="J3500" s="20" t="str">
        <f t="shared" si="109"/>
        <v>22-W03</v>
      </c>
      <c r="K3500" s="8" t="s">
        <v>528</v>
      </c>
      <c r="L3500" s="4"/>
      <c r="M3500" s="8" t="s">
        <v>72</v>
      </c>
      <c r="N3500" s="266" t="s">
        <v>370</v>
      </c>
      <c r="O3500" s="266" t="s">
        <v>403</v>
      </c>
      <c r="P3500" s="11" t="s">
        <v>376</v>
      </c>
      <c r="Q3500" s="11" t="s">
        <v>418</v>
      </c>
      <c r="R3500" s="8">
        <v>1000</v>
      </c>
      <c r="S3500" s="8">
        <v>2284.8000000000002</v>
      </c>
      <c r="T3500" s="206">
        <f>ABS(Table1[[#This Row],[Prod]]-Table1[[#This Row],[Planned]])</f>
        <v>1284.8000000000002</v>
      </c>
      <c r="U3500" s="209">
        <f>IF(ABS(Table1[[#This Row],[Prod]]-Table1[[#This Row],[Planned]])&gt;Table1[[#This Row],[Planned]],0,IF(Table1[[#This Row],[Planned]]=0,0,1-ABS(Table1[[#This Row],[Prod]]-Table1[[#This Row],[Planned]])/Table1[[#This Row],[Planned]]))</f>
        <v>0</v>
      </c>
      <c r="V3500" s="8"/>
      <c r="W3500" s="11"/>
      <c r="X3500" s="27">
        <v>2000</v>
      </c>
      <c r="Y3500" s="206">
        <f>Table1[[#This Row],[Prod]]</f>
        <v>2284.8000000000002</v>
      </c>
      <c r="Z3500" s="206">
        <f>ABS(Table1[[#This Row],[Prod2]]-Table1[[#This Row],[Plan Revised]])</f>
        <v>284.80000000000018</v>
      </c>
      <c r="AA3500" s="209">
        <f>IF(ABS(Table1[[#This Row],[Prod2]]-Table1[[#This Row],[Plan Revised]])&gt;Table1[[#This Row],[Plan Revised]],0,IF(Table1[[#This Row],[Plan Revised]]=0,0,1-ABS(Table1[[#This Row],[Prod2]]-Table1[[#This Row],[Plan Revised]])/Table1[[#This Row],[Plan Revised]]))</f>
        <v>0.85759999999999992</v>
      </c>
      <c r="AB3500" s="11"/>
      <c r="AC3500" s="30"/>
      <c r="AD3500"/>
      <c r="AF3500"/>
    </row>
    <row r="3501" spans="1:32">
      <c r="A3501" s="15" t="str">
        <f>IF(Table1[Week]=WeekSel,"Yes","No")</f>
        <v>No</v>
      </c>
      <c r="B3501" s="15" t="str">
        <f>IF((Table1[StartDate]&gt;=Date.GraphMin)*(Table1[StartDate]&lt;=Date.GraphMax)=1,"Yes","No")</f>
        <v>No</v>
      </c>
      <c r="C3501" s="15" t="str">
        <f>IF(OR(Table1[[#This Row],[Site]]="FOOD MILLING",Table1[[#This Row],[Site]]="GODACO"), "No", "Yes")</f>
        <v>Yes</v>
      </c>
      <c r="D3501" s="40">
        <f>MAX(DATE(Table1[Year],1,1),DATE(Table1[Year],1,1)-WEEKDAY(DATE(Table1[Year],1,1),2)+(Table1[WeekNum]-1)*7+1)</f>
        <v>44571</v>
      </c>
      <c r="E3501" s="40">
        <f>MIN(DATE(Table1[Year]+1,1,0),DATE(Table1[Year],1,1)-WEEKDAY(DATE(Table1[Year],1,1),2)+Table1[WeekNum]*7)</f>
        <v>44577</v>
      </c>
      <c r="F3501" s="15">
        <v>2022</v>
      </c>
      <c r="G3501" s="15">
        <f t="shared" si="108"/>
        <v>1</v>
      </c>
      <c r="H3501" s="17">
        <v>3</v>
      </c>
      <c r="I3501" s="207" t="str">
        <f>"W" &amp;Table1[[#This Row],[WeekNum]]</f>
        <v>W3</v>
      </c>
      <c r="J3501" s="20" t="str">
        <f t="shared" si="109"/>
        <v>22-W03</v>
      </c>
      <c r="K3501" s="8" t="s">
        <v>530</v>
      </c>
      <c r="L3501" s="4"/>
      <c r="M3501" s="8" t="s">
        <v>77</v>
      </c>
      <c r="N3501" s="266" t="s">
        <v>370</v>
      </c>
      <c r="O3501" s="266" t="s">
        <v>403</v>
      </c>
      <c r="P3501" s="11" t="s">
        <v>376</v>
      </c>
      <c r="Q3501" s="11" t="s">
        <v>418</v>
      </c>
      <c r="R3501" s="8">
        <v>0</v>
      </c>
      <c r="S3501" s="8">
        <v>0</v>
      </c>
      <c r="T3501" s="206">
        <f>ABS(Table1[[#This Row],[Prod]]-Table1[[#This Row],[Planned]])</f>
        <v>0</v>
      </c>
      <c r="U3501" s="209">
        <f>IF(ABS(Table1[[#This Row],[Prod]]-Table1[[#This Row],[Planned]])&gt;Table1[[#This Row],[Planned]],0,IF(Table1[[#This Row],[Planned]]=0,0,1-ABS(Table1[[#This Row],[Prod]]-Table1[[#This Row],[Planned]])/Table1[[#This Row],[Planned]]))</f>
        <v>0</v>
      </c>
      <c r="V3501" s="8"/>
      <c r="W3501" s="11"/>
      <c r="X3501" s="27">
        <v>0</v>
      </c>
      <c r="Y3501" s="206">
        <f>Table1[[#This Row],[Prod]]</f>
        <v>0</v>
      </c>
      <c r="Z3501" s="206">
        <f>ABS(Table1[[#This Row],[Prod2]]-Table1[[#This Row],[Plan Revised]])</f>
        <v>0</v>
      </c>
      <c r="AA3501" s="209">
        <f>IF(ABS(Table1[[#This Row],[Prod2]]-Table1[[#This Row],[Plan Revised]])&gt;Table1[[#This Row],[Plan Revised]],0,IF(Table1[[#This Row],[Plan Revised]]=0,0,1-ABS(Table1[[#This Row],[Prod2]]-Table1[[#This Row],[Plan Revised]])/Table1[[#This Row],[Plan Revised]]))</f>
        <v>0</v>
      </c>
      <c r="AB3501" s="11"/>
      <c r="AC3501" s="30"/>
      <c r="AD3501"/>
      <c r="AF3501"/>
    </row>
    <row r="3502" spans="1:32">
      <c r="A3502" s="15" t="str">
        <f>IF(Table1[Week]=WeekSel,"Yes","No")</f>
        <v>No</v>
      </c>
      <c r="B3502" s="15" t="str">
        <f>IF((Table1[StartDate]&gt;=Date.GraphMin)*(Table1[StartDate]&lt;=Date.GraphMax)=1,"Yes","No")</f>
        <v>No</v>
      </c>
      <c r="C3502" s="15" t="str">
        <f>IF(OR(Table1[[#This Row],[Site]]="FOOD MILLING",Table1[[#This Row],[Site]]="GODACO"), "No", "Yes")</f>
        <v>Yes</v>
      </c>
      <c r="D3502" s="40">
        <f>MAX(DATE(Table1[Year],1,1),DATE(Table1[Year],1,1)-WEEKDAY(DATE(Table1[Year],1,1),2)+(Table1[WeekNum]-1)*7+1)</f>
        <v>44571</v>
      </c>
      <c r="E3502" s="40">
        <f>MIN(DATE(Table1[Year]+1,1,0),DATE(Table1[Year],1,1)-WEEKDAY(DATE(Table1[Year],1,1),2)+Table1[WeekNum]*7)</f>
        <v>44577</v>
      </c>
      <c r="F3502" s="15">
        <v>2022</v>
      </c>
      <c r="G3502" s="15">
        <f t="shared" si="108"/>
        <v>1</v>
      </c>
      <c r="H3502" s="17">
        <v>3</v>
      </c>
      <c r="I3502" s="207" t="str">
        <f>"W" &amp;Table1[[#This Row],[WeekNum]]</f>
        <v>W3</v>
      </c>
      <c r="J3502" s="20" t="str">
        <f t="shared" si="109"/>
        <v>22-W03</v>
      </c>
      <c r="K3502" s="8" t="s">
        <v>544</v>
      </c>
      <c r="L3502" s="4"/>
      <c r="M3502" s="8" t="s">
        <v>72</v>
      </c>
      <c r="N3502" s="266" t="s">
        <v>370</v>
      </c>
      <c r="O3502" s="266" t="s">
        <v>403</v>
      </c>
      <c r="P3502" s="11" t="s">
        <v>410</v>
      </c>
      <c r="Q3502" s="11" t="s">
        <v>418</v>
      </c>
      <c r="R3502" s="8">
        <v>0</v>
      </c>
      <c r="S3502" s="8">
        <v>0</v>
      </c>
      <c r="T3502" s="206">
        <f>ABS(Table1[[#This Row],[Prod]]-Table1[[#This Row],[Planned]])</f>
        <v>0</v>
      </c>
      <c r="U3502" s="209">
        <f>IF(ABS(Table1[[#This Row],[Prod]]-Table1[[#This Row],[Planned]])&gt;Table1[[#This Row],[Planned]],0,IF(Table1[[#This Row],[Planned]]=0,0,1-ABS(Table1[[#This Row],[Prod]]-Table1[[#This Row],[Planned]])/Table1[[#This Row],[Planned]]))</f>
        <v>0</v>
      </c>
      <c r="V3502" s="8"/>
      <c r="W3502" s="11"/>
      <c r="X3502" s="27">
        <v>0</v>
      </c>
      <c r="Y3502" s="206">
        <f>Table1[[#This Row],[Prod]]</f>
        <v>0</v>
      </c>
      <c r="Z3502" s="206">
        <f>ABS(Table1[[#This Row],[Prod2]]-Table1[[#This Row],[Plan Revised]])</f>
        <v>0</v>
      </c>
      <c r="AA3502" s="209">
        <f>IF(ABS(Table1[[#This Row],[Prod2]]-Table1[[#This Row],[Plan Revised]])&gt;Table1[[#This Row],[Plan Revised]],0,IF(Table1[[#This Row],[Plan Revised]]=0,0,1-ABS(Table1[[#This Row],[Prod2]]-Table1[[#This Row],[Plan Revised]])/Table1[[#This Row],[Plan Revised]]))</f>
        <v>0</v>
      </c>
      <c r="AB3502" s="11"/>
      <c r="AC3502" s="30"/>
      <c r="AD3502"/>
      <c r="AF3502"/>
    </row>
    <row r="3503" spans="1:32">
      <c r="A3503" s="15" t="str">
        <f>IF(Table1[Week]=WeekSel,"Yes","No")</f>
        <v>No</v>
      </c>
      <c r="B3503" s="15" t="str">
        <f>IF((Table1[StartDate]&gt;=Date.GraphMin)*(Table1[StartDate]&lt;=Date.GraphMax)=1,"Yes","No")</f>
        <v>No</v>
      </c>
      <c r="C3503" s="15" t="str">
        <f>IF(OR(Table1[[#This Row],[Site]]="FOOD MILLING",Table1[[#This Row],[Site]]="GODACO"), "No", "Yes")</f>
        <v>Yes</v>
      </c>
      <c r="D3503" s="40">
        <f>MAX(DATE(Table1[Year],1,1),DATE(Table1[Year],1,1)-WEEKDAY(DATE(Table1[Year],1,1),2)+(Table1[WeekNum]-1)*7+1)</f>
        <v>44571</v>
      </c>
      <c r="E3503" s="40">
        <f>MIN(DATE(Table1[Year]+1,1,0),DATE(Table1[Year],1,1)-WEEKDAY(DATE(Table1[Year],1,1),2)+Table1[WeekNum]*7)</f>
        <v>44577</v>
      </c>
      <c r="F3503" s="15">
        <v>2022</v>
      </c>
      <c r="G3503" s="15">
        <f t="shared" si="108"/>
        <v>1</v>
      </c>
      <c r="H3503" s="17">
        <v>3</v>
      </c>
      <c r="I3503" s="207" t="str">
        <f>"W" &amp;Table1[[#This Row],[WeekNum]]</f>
        <v>W3</v>
      </c>
      <c r="J3503" s="20" t="str">
        <f t="shared" si="109"/>
        <v>22-W03</v>
      </c>
      <c r="K3503" s="8" t="s">
        <v>547</v>
      </c>
      <c r="L3503" s="4"/>
      <c r="M3503" s="8" t="s">
        <v>72</v>
      </c>
      <c r="N3503" s="266" t="s">
        <v>370</v>
      </c>
      <c r="O3503" s="266" t="s">
        <v>403</v>
      </c>
      <c r="P3503" s="11" t="s">
        <v>410</v>
      </c>
      <c r="Q3503" s="11" t="s">
        <v>419</v>
      </c>
      <c r="R3503" s="8">
        <v>0</v>
      </c>
      <c r="S3503" s="8">
        <v>0</v>
      </c>
      <c r="T3503" s="206">
        <f>ABS(Table1[[#This Row],[Prod]]-Table1[[#This Row],[Planned]])</f>
        <v>0</v>
      </c>
      <c r="U3503" s="209">
        <f>IF(ABS(Table1[[#This Row],[Prod]]-Table1[[#This Row],[Planned]])&gt;Table1[[#This Row],[Planned]],0,IF(Table1[[#This Row],[Planned]]=0,0,1-ABS(Table1[[#This Row],[Prod]]-Table1[[#This Row],[Planned]])/Table1[[#This Row],[Planned]]))</f>
        <v>0</v>
      </c>
      <c r="V3503" s="8"/>
      <c r="W3503" s="11"/>
      <c r="X3503" s="27">
        <v>0</v>
      </c>
      <c r="Y3503" s="206">
        <f>Table1[[#This Row],[Prod]]</f>
        <v>0</v>
      </c>
      <c r="Z3503" s="206">
        <f>ABS(Table1[[#This Row],[Prod2]]-Table1[[#This Row],[Plan Revised]])</f>
        <v>0</v>
      </c>
      <c r="AA3503" s="209">
        <f>IF(ABS(Table1[[#This Row],[Prod2]]-Table1[[#This Row],[Plan Revised]])&gt;Table1[[#This Row],[Plan Revised]],0,IF(Table1[[#This Row],[Plan Revised]]=0,0,1-ABS(Table1[[#This Row],[Prod2]]-Table1[[#This Row],[Plan Revised]])/Table1[[#This Row],[Plan Revised]]))</f>
        <v>0</v>
      </c>
      <c r="AB3503" s="11"/>
      <c r="AC3503" s="30"/>
      <c r="AD3503"/>
      <c r="AF3503"/>
    </row>
    <row r="3504" spans="1:32">
      <c r="A3504" s="15" t="str">
        <f>IF(Table1[Week]=WeekSel,"Yes","No")</f>
        <v>No</v>
      </c>
      <c r="B3504" s="15" t="str">
        <f>IF((Table1[StartDate]&gt;=Date.GraphMin)*(Table1[StartDate]&lt;=Date.GraphMax)=1,"Yes","No")</f>
        <v>No</v>
      </c>
      <c r="C3504" s="15" t="str">
        <f>IF(OR(Table1[[#This Row],[Site]]="FOOD MILLING",Table1[[#This Row],[Site]]="GODACO"), "No", "Yes")</f>
        <v>Yes</v>
      </c>
      <c r="D3504" s="40">
        <f>MAX(DATE(Table1[Year],1,1),DATE(Table1[Year],1,1)-WEEKDAY(DATE(Table1[Year],1,1),2)+(Table1[WeekNum]-1)*7+1)</f>
        <v>44571</v>
      </c>
      <c r="E3504" s="40">
        <f>MIN(DATE(Table1[Year]+1,1,0),DATE(Table1[Year],1,1)-WEEKDAY(DATE(Table1[Year],1,1),2)+Table1[WeekNum]*7)</f>
        <v>44577</v>
      </c>
      <c r="F3504" s="15">
        <v>2022</v>
      </c>
      <c r="G3504" s="15">
        <f t="shared" si="108"/>
        <v>1</v>
      </c>
      <c r="H3504" s="17">
        <v>3</v>
      </c>
      <c r="I3504" s="207" t="str">
        <f>"W" &amp;Table1[[#This Row],[WeekNum]]</f>
        <v>W3</v>
      </c>
      <c r="J3504" s="20" t="str">
        <f t="shared" si="109"/>
        <v>22-W03</v>
      </c>
      <c r="K3504" s="8" t="s">
        <v>525</v>
      </c>
      <c r="L3504" s="4"/>
      <c r="M3504" s="8" t="s">
        <v>72</v>
      </c>
      <c r="N3504" s="266" t="s">
        <v>370</v>
      </c>
      <c r="O3504" s="266" t="s">
        <v>403</v>
      </c>
      <c r="P3504" s="11" t="s">
        <v>407</v>
      </c>
      <c r="Q3504" s="11" t="s">
        <v>419</v>
      </c>
      <c r="R3504" s="8">
        <v>0</v>
      </c>
      <c r="S3504" s="8">
        <v>0</v>
      </c>
      <c r="T3504" s="206">
        <f>ABS(Table1[[#This Row],[Prod]]-Table1[[#This Row],[Planned]])</f>
        <v>0</v>
      </c>
      <c r="U3504" s="209">
        <f>IF(ABS(Table1[[#This Row],[Prod]]-Table1[[#This Row],[Planned]])&gt;Table1[[#This Row],[Planned]],0,IF(Table1[[#This Row],[Planned]]=0,0,1-ABS(Table1[[#This Row],[Prod]]-Table1[[#This Row],[Planned]])/Table1[[#This Row],[Planned]]))</f>
        <v>0</v>
      </c>
      <c r="V3504" s="8"/>
      <c r="W3504" s="11"/>
      <c r="X3504" s="27">
        <v>0</v>
      </c>
      <c r="Y3504" s="206">
        <f>Table1[[#This Row],[Prod]]</f>
        <v>0</v>
      </c>
      <c r="Z3504" s="206">
        <f>ABS(Table1[[#This Row],[Prod2]]-Table1[[#This Row],[Plan Revised]])</f>
        <v>0</v>
      </c>
      <c r="AA3504" s="209">
        <f>IF(ABS(Table1[[#This Row],[Prod2]]-Table1[[#This Row],[Plan Revised]])&gt;Table1[[#This Row],[Plan Revised]],0,IF(Table1[[#This Row],[Plan Revised]]=0,0,1-ABS(Table1[[#This Row],[Prod2]]-Table1[[#This Row],[Plan Revised]])/Table1[[#This Row],[Plan Revised]]))</f>
        <v>0</v>
      </c>
      <c r="AB3504" s="11"/>
      <c r="AC3504" s="30"/>
      <c r="AD3504"/>
      <c r="AF3504"/>
    </row>
    <row r="3505" spans="1:32">
      <c r="A3505" s="15" t="str">
        <f>IF(Table1[Week]=WeekSel,"Yes","No")</f>
        <v>No</v>
      </c>
      <c r="B3505" s="15" t="str">
        <f>IF((Table1[StartDate]&gt;=Date.GraphMin)*(Table1[StartDate]&lt;=Date.GraphMax)=1,"Yes","No")</f>
        <v>No</v>
      </c>
      <c r="C3505" s="15" t="str">
        <f>IF(OR(Table1[[#This Row],[Site]]="FOOD MILLING",Table1[[#This Row],[Site]]="GODACO"), "No", "Yes")</f>
        <v>Yes</v>
      </c>
      <c r="D3505" s="40">
        <f>MAX(DATE(Table1[Year],1,1),DATE(Table1[Year],1,1)-WEEKDAY(DATE(Table1[Year],1,1),2)+(Table1[WeekNum]-1)*7+1)</f>
        <v>44571</v>
      </c>
      <c r="E3505" s="40">
        <f>MIN(DATE(Table1[Year]+1,1,0),DATE(Table1[Year],1,1)-WEEKDAY(DATE(Table1[Year],1,1),2)+Table1[WeekNum]*7)</f>
        <v>44577</v>
      </c>
      <c r="F3505" s="15">
        <v>2022</v>
      </c>
      <c r="G3505" s="15">
        <f t="shared" si="108"/>
        <v>1</v>
      </c>
      <c r="H3505" s="17">
        <v>3</v>
      </c>
      <c r="I3505" s="207" t="str">
        <f>"W" &amp;Table1[[#This Row],[WeekNum]]</f>
        <v>W3</v>
      </c>
      <c r="J3505" s="20" t="str">
        <f t="shared" si="109"/>
        <v>22-W03</v>
      </c>
      <c r="K3505" s="8" t="s">
        <v>524</v>
      </c>
      <c r="L3505" s="4"/>
      <c r="M3505" s="8" t="s">
        <v>72</v>
      </c>
      <c r="N3505" s="266" t="s">
        <v>370</v>
      </c>
      <c r="O3505" s="266" t="s">
        <v>403</v>
      </c>
      <c r="P3505" s="11" t="s">
        <v>407</v>
      </c>
      <c r="Q3505" s="11" t="s">
        <v>419</v>
      </c>
      <c r="R3505" s="8">
        <v>0</v>
      </c>
      <c r="S3505" s="8">
        <v>0</v>
      </c>
      <c r="T3505" s="206">
        <f>ABS(Table1[[#This Row],[Prod]]-Table1[[#This Row],[Planned]])</f>
        <v>0</v>
      </c>
      <c r="U3505" s="209">
        <f>IF(ABS(Table1[[#This Row],[Prod]]-Table1[[#This Row],[Planned]])&gt;Table1[[#This Row],[Planned]],0,IF(Table1[[#This Row],[Planned]]=0,0,1-ABS(Table1[[#This Row],[Prod]]-Table1[[#This Row],[Planned]])/Table1[[#This Row],[Planned]]))</f>
        <v>0</v>
      </c>
      <c r="V3505" s="8"/>
      <c r="W3505" s="11"/>
      <c r="X3505" s="27">
        <v>0</v>
      </c>
      <c r="Y3505" s="206">
        <f>Table1[[#This Row],[Prod]]</f>
        <v>0</v>
      </c>
      <c r="Z3505" s="206">
        <f>ABS(Table1[[#This Row],[Prod2]]-Table1[[#This Row],[Plan Revised]])</f>
        <v>0</v>
      </c>
      <c r="AA3505" s="209">
        <f>IF(ABS(Table1[[#This Row],[Prod2]]-Table1[[#This Row],[Plan Revised]])&gt;Table1[[#This Row],[Plan Revised]],0,IF(Table1[[#This Row],[Plan Revised]]=0,0,1-ABS(Table1[[#This Row],[Prod2]]-Table1[[#This Row],[Plan Revised]])/Table1[[#This Row],[Plan Revised]]))</f>
        <v>0</v>
      </c>
      <c r="AB3505" s="11"/>
      <c r="AC3505" s="30"/>
      <c r="AD3505"/>
      <c r="AF3505"/>
    </row>
    <row r="3506" spans="1:32">
      <c r="A3506" s="15" t="str">
        <f>IF(Table1[Week]=WeekSel,"Yes","No")</f>
        <v>No</v>
      </c>
      <c r="B3506" s="15" t="str">
        <f>IF((Table1[StartDate]&gt;=Date.GraphMin)*(Table1[StartDate]&lt;=Date.GraphMax)=1,"Yes","No")</f>
        <v>No</v>
      </c>
      <c r="C3506" s="15" t="str">
        <f>IF(OR(Table1[[#This Row],[Site]]="FOOD MILLING",Table1[[#This Row],[Site]]="GODACO"), "No", "Yes")</f>
        <v>Yes</v>
      </c>
      <c r="D3506" s="40">
        <f>MAX(DATE(Table1[Year],1,1),DATE(Table1[Year],1,1)-WEEKDAY(DATE(Table1[Year],1,1),2)+(Table1[WeekNum]-1)*7+1)</f>
        <v>44571</v>
      </c>
      <c r="E3506" s="40">
        <f>MIN(DATE(Table1[Year]+1,1,0),DATE(Table1[Year],1,1)-WEEKDAY(DATE(Table1[Year],1,1),2)+Table1[WeekNum]*7)</f>
        <v>44577</v>
      </c>
      <c r="F3506" s="15">
        <v>2022</v>
      </c>
      <c r="G3506" s="15">
        <f t="shared" si="108"/>
        <v>1</v>
      </c>
      <c r="H3506" s="17">
        <v>3</v>
      </c>
      <c r="I3506" s="207" t="str">
        <f>"W" &amp;Table1[[#This Row],[WeekNum]]</f>
        <v>W3</v>
      </c>
      <c r="J3506" s="20" t="str">
        <f t="shared" si="109"/>
        <v>22-W03</v>
      </c>
      <c r="K3506" s="8" t="s">
        <v>643</v>
      </c>
      <c r="L3506" s="4"/>
      <c r="M3506" s="8" t="s">
        <v>72</v>
      </c>
      <c r="N3506" s="266" t="s">
        <v>370</v>
      </c>
      <c r="O3506" s="266" t="s">
        <v>403</v>
      </c>
      <c r="P3506" s="11" t="s">
        <v>410</v>
      </c>
      <c r="Q3506" s="11" t="s">
        <v>419</v>
      </c>
      <c r="R3506" s="8">
        <v>0</v>
      </c>
      <c r="S3506" s="8">
        <v>0</v>
      </c>
      <c r="T3506" s="206">
        <f>ABS(Table1[[#This Row],[Prod]]-Table1[[#This Row],[Planned]])</f>
        <v>0</v>
      </c>
      <c r="U3506" s="209">
        <f>IF(ABS(Table1[[#This Row],[Prod]]-Table1[[#This Row],[Planned]])&gt;Table1[[#This Row],[Planned]],0,IF(Table1[[#This Row],[Planned]]=0,0,1-ABS(Table1[[#This Row],[Prod]]-Table1[[#This Row],[Planned]])/Table1[[#This Row],[Planned]]))</f>
        <v>0</v>
      </c>
      <c r="V3506" s="8"/>
      <c r="W3506" s="11"/>
      <c r="X3506" s="27">
        <v>0</v>
      </c>
      <c r="Y3506" s="206">
        <f>Table1[[#This Row],[Prod]]</f>
        <v>0</v>
      </c>
      <c r="Z3506" s="206">
        <f>ABS(Table1[[#This Row],[Prod2]]-Table1[[#This Row],[Plan Revised]])</f>
        <v>0</v>
      </c>
      <c r="AA3506" s="209">
        <f>IF(ABS(Table1[[#This Row],[Prod2]]-Table1[[#This Row],[Plan Revised]])&gt;Table1[[#This Row],[Plan Revised]],0,IF(Table1[[#This Row],[Plan Revised]]=0,0,1-ABS(Table1[[#This Row],[Prod2]]-Table1[[#This Row],[Plan Revised]])/Table1[[#This Row],[Plan Revised]]))</f>
        <v>0</v>
      </c>
      <c r="AB3506" s="11"/>
      <c r="AC3506" s="30"/>
      <c r="AD3506"/>
      <c r="AF3506"/>
    </row>
    <row r="3507" spans="1:32">
      <c r="A3507" s="15" t="str">
        <f>IF(Table1[Week]=WeekSel,"Yes","No")</f>
        <v>No</v>
      </c>
      <c r="B3507" s="15" t="str">
        <f>IF((Table1[StartDate]&gt;=Date.GraphMin)*(Table1[StartDate]&lt;=Date.GraphMax)=1,"Yes","No")</f>
        <v>No</v>
      </c>
      <c r="C3507" s="15" t="str">
        <f>IF(OR(Table1[[#This Row],[Site]]="FOOD MILLING",Table1[[#This Row],[Site]]="GODACO"), "No", "Yes")</f>
        <v>Yes</v>
      </c>
      <c r="D3507" s="40">
        <f>MAX(DATE(Table1[Year],1,1),DATE(Table1[Year],1,1)-WEEKDAY(DATE(Table1[Year],1,1),2)+(Table1[WeekNum]-1)*7+1)</f>
        <v>44571</v>
      </c>
      <c r="E3507" s="40">
        <f>MIN(DATE(Table1[Year]+1,1,0),DATE(Table1[Year],1,1)-WEEKDAY(DATE(Table1[Year],1,1),2)+Table1[WeekNum]*7)</f>
        <v>44577</v>
      </c>
      <c r="F3507" s="15">
        <v>2022</v>
      </c>
      <c r="G3507" s="15">
        <f t="shared" si="108"/>
        <v>1</v>
      </c>
      <c r="H3507" s="17">
        <v>3</v>
      </c>
      <c r="I3507" s="207" t="str">
        <f>"W" &amp;Table1[[#This Row],[WeekNum]]</f>
        <v>W3</v>
      </c>
      <c r="J3507" s="20" t="str">
        <f t="shared" si="109"/>
        <v>22-W03</v>
      </c>
      <c r="K3507" s="8" t="s">
        <v>26</v>
      </c>
      <c r="L3507" s="4"/>
      <c r="M3507" s="8" t="s">
        <v>77</v>
      </c>
      <c r="N3507" s="266" t="s">
        <v>370</v>
      </c>
      <c r="O3507" s="266" t="s">
        <v>403</v>
      </c>
      <c r="P3507" s="11" t="s">
        <v>410</v>
      </c>
      <c r="Q3507" s="11" t="s">
        <v>419</v>
      </c>
      <c r="R3507" s="8">
        <v>0</v>
      </c>
      <c r="S3507" s="8">
        <v>0</v>
      </c>
      <c r="T3507" s="206">
        <f>ABS(Table1[[#This Row],[Prod]]-Table1[[#This Row],[Planned]])</f>
        <v>0</v>
      </c>
      <c r="U3507" s="209">
        <f>IF(ABS(Table1[[#This Row],[Prod]]-Table1[[#This Row],[Planned]])&gt;Table1[[#This Row],[Planned]],0,IF(Table1[[#This Row],[Planned]]=0,0,1-ABS(Table1[[#This Row],[Prod]]-Table1[[#This Row],[Planned]])/Table1[[#This Row],[Planned]]))</f>
        <v>0</v>
      </c>
      <c r="V3507" s="8"/>
      <c r="W3507" s="11"/>
      <c r="X3507" s="27">
        <v>0</v>
      </c>
      <c r="Y3507" s="206">
        <f>Table1[[#This Row],[Prod]]</f>
        <v>0</v>
      </c>
      <c r="Z3507" s="206">
        <f>ABS(Table1[[#This Row],[Prod2]]-Table1[[#This Row],[Plan Revised]])</f>
        <v>0</v>
      </c>
      <c r="AA3507" s="209">
        <f>IF(ABS(Table1[[#This Row],[Prod2]]-Table1[[#This Row],[Plan Revised]])&gt;Table1[[#This Row],[Plan Revised]],0,IF(Table1[[#This Row],[Plan Revised]]=0,0,1-ABS(Table1[[#This Row],[Prod2]]-Table1[[#This Row],[Plan Revised]])/Table1[[#This Row],[Plan Revised]]))</f>
        <v>0</v>
      </c>
      <c r="AB3507" s="11"/>
      <c r="AC3507" s="30"/>
      <c r="AD3507"/>
      <c r="AF3507"/>
    </row>
    <row r="3508" spans="1:32">
      <c r="A3508" s="15" t="str">
        <f>IF(Table1[Week]=WeekSel,"Yes","No")</f>
        <v>No</v>
      </c>
      <c r="B3508" s="15" t="str">
        <f>IF((Table1[StartDate]&gt;=Date.GraphMin)*(Table1[StartDate]&lt;=Date.GraphMax)=1,"Yes","No")</f>
        <v>No</v>
      </c>
      <c r="C3508" s="15" t="str">
        <f>IF(OR(Table1[[#This Row],[Site]]="FOOD MILLING",Table1[[#This Row],[Site]]="GODACO"), "No", "Yes")</f>
        <v>Yes</v>
      </c>
      <c r="D3508" s="40">
        <f>MAX(DATE(Table1[Year],1,1),DATE(Table1[Year],1,1)-WEEKDAY(DATE(Table1[Year],1,1),2)+(Table1[WeekNum]-1)*7+1)</f>
        <v>44571</v>
      </c>
      <c r="E3508" s="40">
        <f>MIN(DATE(Table1[Year]+1,1,0),DATE(Table1[Year],1,1)-WEEKDAY(DATE(Table1[Year],1,1),2)+Table1[WeekNum]*7)</f>
        <v>44577</v>
      </c>
      <c r="F3508" s="15">
        <v>2022</v>
      </c>
      <c r="G3508" s="15">
        <f t="shared" si="108"/>
        <v>1</v>
      </c>
      <c r="H3508" s="17">
        <v>3</v>
      </c>
      <c r="I3508" s="207" t="str">
        <f>"W" &amp;Table1[[#This Row],[WeekNum]]</f>
        <v>W3</v>
      </c>
      <c r="J3508" s="20" t="str">
        <f t="shared" si="109"/>
        <v>22-W03</v>
      </c>
      <c r="K3508" s="8" t="s">
        <v>25</v>
      </c>
      <c r="L3508" s="4"/>
      <c r="M3508" s="8" t="s">
        <v>77</v>
      </c>
      <c r="N3508" s="266" t="s">
        <v>370</v>
      </c>
      <c r="O3508" s="266" t="s">
        <v>403</v>
      </c>
      <c r="P3508" s="11" t="s">
        <v>410</v>
      </c>
      <c r="Q3508" s="11" t="s">
        <v>419</v>
      </c>
      <c r="R3508" s="8">
        <v>0</v>
      </c>
      <c r="S3508" s="8">
        <v>0</v>
      </c>
      <c r="T3508" s="206">
        <f>ABS(Table1[[#This Row],[Prod]]-Table1[[#This Row],[Planned]])</f>
        <v>0</v>
      </c>
      <c r="U3508" s="209">
        <f>IF(ABS(Table1[[#This Row],[Prod]]-Table1[[#This Row],[Planned]])&gt;Table1[[#This Row],[Planned]],0,IF(Table1[[#This Row],[Planned]]=0,0,1-ABS(Table1[[#This Row],[Prod]]-Table1[[#This Row],[Planned]])/Table1[[#This Row],[Planned]]))</f>
        <v>0</v>
      </c>
      <c r="V3508" s="8"/>
      <c r="W3508" s="11"/>
      <c r="X3508" s="27">
        <v>0</v>
      </c>
      <c r="Y3508" s="206">
        <f>Table1[[#This Row],[Prod]]</f>
        <v>0</v>
      </c>
      <c r="Z3508" s="206">
        <f>ABS(Table1[[#This Row],[Prod2]]-Table1[[#This Row],[Plan Revised]])</f>
        <v>0</v>
      </c>
      <c r="AA3508" s="209">
        <f>IF(ABS(Table1[[#This Row],[Prod2]]-Table1[[#This Row],[Plan Revised]])&gt;Table1[[#This Row],[Plan Revised]],0,IF(Table1[[#This Row],[Plan Revised]]=0,0,1-ABS(Table1[[#This Row],[Prod2]]-Table1[[#This Row],[Plan Revised]])/Table1[[#This Row],[Plan Revised]]))</f>
        <v>0</v>
      </c>
      <c r="AB3508" s="11"/>
      <c r="AC3508" s="30"/>
      <c r="AD3508"/>
      <c r="AF3508"/>
    </row>
    <row r="3509" spans="1:32">
      <c r="A3509" s="15" t="str">
        <f>IF(Table1[Week]=WeekSel,"Yes","No")</f>
        <v>No</v>
      </c>
      <c r="B3509" s="15" t="str">
        <f>IF((Table1[StartDate]&gt;=Date.GraphMin)*(Table1[StartDate]&lt;=Date.GraphMax)=1,"Yes","No")</f>
        <v>No</v>
      </c>
      <c r="C3509" s="15" t="str">
        <f>IF(OR(Table1[[#This Row],[Site]]="FOOD MILLING",Table1[[#This Row],[Site]]="GODACO"), "No", "Yes")</f>
        <v>Yes</v>
      </c>
      <c r="D3509" s="40">
        <f>MAX(DATE(Table1[Year],1,1),DATE(Table1[Year],1,1)-WEEKDAY(DATE(Table1[Year],1,1),2)+(Table1[WeekNum]-1)*7+1)</f>
        <v>44571</v>
      </c>
      <c r="E3509" s="40">
        <f>MIN(DATE(Table1[Year]+1,1,0),DATE(Table1[Year],1,1)-WEEKDAY(DATE(Table1[Year],1,1),2)+Table1[WeekNum]*7)</f>
        <v>44577</v>
      </c>
      <c r="F3509" s="15">
        <v>2022</v>
      </c>
      <c r="G3509" s="15">
        <f t="shared" si="108"/>
        <v>1</v>
      </c>
      <c r="H3509" s="17">
        <v>3</v>
      </c>
      <c r="I3509" s="207" t="str">
        <f>"W" &amp;Table1[[#This Row],[WeekNum]]</f>
        <v>W3</v>
      </c>
      <c r="J3509" s="20" t="str">
        <f t="shared" si="109"/>
        <v>22-W03</v>
      </c>
      <c r="K3509" s="8" t="s">
        <v>28</v>
      </c>
      <c r="L3509" s="4"/>
      <c r="M3509" s="8" t="s">
        <v>77</v>
      </c>
      <c r="N3509" s="266" t="s">
        <v>370</v>
      </c>
      <c r="O3509" s="266" t="s">
        <v>403</v>
      </c>
      <c r="P3509" s="11" t="s">
        <v>410</v>
      </c>
      <c r="Q3509" s="11" t="s">
        <v>419</v>
      </c>
      <c r="R3509" s="8">
        <v>0</v>
      </c>
      <c r="S3509" s="8">
        <v>0</v>
      </c>
      <c r="T3509" s="206">
        <f>ABS(Table1[[#This Row],[Prod]]-Table1[[#This Row],[Planned]])</f>
        <v>0</v>
      </c>
      <c r="U3509" s="209">
        <f>IF(ABS(Table1[[#This Row],[Prod]]-Table1[[#This Row],[Planned]])&gt;Table1[[#This Row],[Planned]],0,IF(Table1[[#This Row],[Planned]]=0,0,1-ABS(Table1[[#This Row],[Prod]]-Table1[[#This Row],[Planned]])/Table1[[#This Row],[Planned]]))</f>
        <v>0</v>
      </c>
      <c r="V3509" s="8"/>
      <c r="W3509" s="11"/>
      <c r="X3509" s="27">
        <v>0</v>
      </c>
      <c r="Y3509" s="206">
        <f>Table1[[#This Row],[Prod]]</f>
        <v>0</v>
      </c>
      <c r="Z3509" s="206">
        <f>ABS(Table1[[#This Row],[Prod2]]-Table1[[#This Row],[Plan Revised]])</f>
        <v>0</v>
      </c>
      <c r="AA3509" s="209">
        <f>IF(ABS(Table1[[#This Row],[Prod2]]-Table1[[#This Row],[Plan Revised]])&gt;Table1[[#This Row],[Plan Revised]],0,IF(Table1[[#This Row],[Plan Revised]]=0,0,1-ABS(Table1[[#This Row],[Prod2]]-Table1[[#This Row],[Plan Revised]])/Table1[[#This Row],[Plan Revised]]))</f>
        <v>0</v>
      </c>
      <c r="AB3509" s="11"/>
      <c r="AC3509" s="30"/>
      <c r="AD3509"/>
      <c r="AF3509"/>
    </row>
    <row r="3510" spans="1:32">
      <c r="A3510" s="15" t="str">
        <f>IF(Table1[Week]=WeekSel,"Yes","No")</f>
        <v>No</v>
      </c>
      <c r="B3510" s="15" t="str">
        <f>IF((Table1[StartDate]&gt;=Date.GraphMin)*(Table1[StartDate]&lt;=Date.GraphMax)=1,"Yes","No")</f>
        <v>No</v>
      </c>
      <c r="C3510" s="15" t="str">
        <f>IF(OR(Table1[[#This Row],[Site]]="FOOD MILLING",Table1[[#This Row],[Site]]="GODACO"), "No", "Yes")</f>
        <v>Yes</v>
      </c>
      <c r="D3510" s="40">
        <f>MAX(DATE(Table1[Year],1,1),DATE(Table1[Year],1,1)-WEEKDAY(DATE(Table1[Year],1,1),2)+(Table1[WeekNum]-1)*7+1)</f>
        <v>44571</v>
      </c>
      <c r="E3510" s="40">
        <f>MIN(DATE(Table1[Year]+1,1,0),DATE(Table1[Year],1,1)-WEEKDAY(DATE(Table1[Year],1,1),2)+Table1[WeekNum]*7)</f>
        <v>44577</v>
      </c>
      <c r="F3510" s="15">
        <v>2022</v>
      </c>
      <c r="G3510" s="15">
        <f t="shared" si="108"/>
        <v>1</v>
      </c>
      <c r="H3510" s="17">
        <v>3</v>
      </c>
      <c r="I3510" s="207" t="str">
        <f>"W" &amp;Table1[[#This Row],[WeekNum]]</f>
        <v>W3</v>
      </c>
      <c r="J3510" s="20" t="str">
        <f t="shared" si="109"/>
        <v>22-W03</v>
      </c>
      <c r="K3510" s="8" t="s">
        <v>27</v>
      </c>
      <c r="L3510" s="4"/>
      <c r="M3510" s="8" t="s">
        <v>77</v>
      </c>
      <c r="N3510" s="266" t="s">
        <v>370</v>
      </c>
      <c r="O3510" s="266" t="s">
        <v>403</v>
      </c>
      <c r="P3510" s="11" t="s">
        <v>410</v>
      </c>
      <c r="Q3510" s="11" t="s">
        <v>419</v>
      </c>
      <c r="R3510" s="8">
        <v>0</v>
      </c>
      <c r="S3510" s="8">
        <v>0</v>
      </c>
      <c r="T3510" s="206">
        <f>ABS(Table1[[#This Row],[Prod]]-Table1[[#This Row],[Planned]])</f>
        <v>0</v>
      </c>
      <c r="U3510" s="209">
        <f>IF(ABS(Table1[[#This Row],[Prod]]-Table1[[#This Row],[Planned]])&gt;Table1[[#This Row],[Planned]],0,IF(Table1[[#This Row],[Planned]]=0,0,1-ABS(Table1[[#This Row],[Prod]]-Table1[[#This Row],[Planned]])/Table1[[#This Row],[Planned]]))</f>
        <v>0</v>
      </c>
      <c r="V3510" s="8"/>
      <c r="W3510" s="11"/>
      <c r="X3510" s="27">
        <v>0</v>
      </c>
      <c r="Y3510" s="206">
        <f>Table1[[#This Row],[Prod]]</f>
        <v>0</v>
      </c>
      <c r="Z3510" s="206">
        <f>ABS(Table1[[#This Row],[Prod2]]-Table1[[#This Row],[Plan Revised]])</f>
        <v>0</v>
      </c>
      <c r="AA3510" s="209">
        <f>IF(ABS(Table1[[#This Row],[Prod2]]-Table1[[#This Row],[Plan Revised]])&gt;Table1[[#This Row],[Plan Revised]],0,IF(Table1[[#This Row],[Plan Revised]]=0,0,1-ABS(Table1[[#This Row],[Prod2]]-Table1[[#This Row],[Plan Revised]])/Table1[[#This Row],[Plan Revised]]))</f>
        <v>0</v>
      </c>
      <c r="AB3510" s="11"/>
      <c r="AC3510" s="30"/>
      <c r="AD3510"/>
      <c r="AF3510"/>
    </row>
    <row r="3511" spans="1:32">
      <c r="A3511" s="15" t="str">
        <f>IF(Table1[Week]=WeekSel,"Yes","No")</f>
        <v>No</v>
      </c>
      <c r="B3511" s="15" t="str">
        <f>IF((Table1[StartDate]&gt;=Date.GraphMin)*(Table1[StartDate]&lt;=Date.GraphMax)=1,"Yes","No")</f>
        <v>No</v>
      </c>
      <c r="C3511" s="15" t="str">
        <f>IF(OR(Table1[[#This Row],[Site]]="FOOD MILLING",Table1[[#This Row],[Site]]="GODACO"), "No", "Yes")</f>
        <v>Yes</v>
      </c>
      <c r="D3511" s="40">
        <f>MAX(DATE(Table1[Year],1,1),DATE(Table1[Year],1,1)-WEEKDAY(DATE(Table1[Year],1,1),2)+(Table1[WeekNum]-1)*7+1)</f>
        <v>44571</v>
      </c>
      <c r="E3511" s="40">
        <f>MIN(DATE(Table1[Year]+1,1,0),DATE(Table1[Year],1,1)-WEEKDAY(DATE(Table1[Year],1,1),2)+Table1[WeekNum]*7)</f>
        <v>44577</v>
      </c>
      <c r="F3511" s="15">
        <v>2022</v>
      </c>
      <c r="G3511" s="15">
        <f t="shared" si="108"/>
        <v>1</v>
      </c>
      <c r="H3511" s="17">
        <v>3</v>
      </c>
      <c r="I3511" s="207" t="str">
        <f>"W" &amp;Table1[[#This Row],[WeekNum]]</f>
        <v>W3</v>
      </c>
      <c r="J3511" s="20" t="str">
        <f t="shared" si="109"/>
        <v>22-W03</v>
      </c>
      <c r="K3511" s="8" t="s">
        <v>713</v>
      </c>
      <c r="L3511" s="4"/>
      <c r="M3511" s="8" t="s">
        <v>72</v>
      </c>
      <c r="N3511" s="266" t="s">
        <v>370</v>
      </c>
      <c r="O3511" s="266" t="s">
        <v>403</v>
      </c>
      <c r="P3511" s="11" t="s">
        <v>407</v>
      </c>
      <c r="Q3511" s="11" t="s">
        <v>421</v>
      </c>
      <c r="R3511" s="8">
        <v>1500</v>
      </c>
      <c r="S3511" s="8">
        <v>1887.15</v>
      </c>
      <c r="T3511" s="206">
        <f>ABS(Table1[[#This Row],[Prod]]-Table1[[#This Row],[Planned]])</f>
        <v>387.15000000000009</v>
      </c>
      <c r="U3511" s="209">
        <f>IF(ABS(Table1[[#This Row],[Prod]]-Table1[[#This Row],[Planned]])&gt;Table1[[#This Row],[Planned]],0,IF(Table1[[#This Row],[Planned]]=0,0,1-ABS(Table1[[#This Row],[Prod]]-Table1[[#This Row],[Planned]])/Table1[[#This Row],[Planned]]))</f>
        <v>0.7419</v>
      </c>
      <c r="V3511" s="8"/>
      <c r="W3511" s="11"/>
      <c r="X3511" s="27">
        <v>1800</v>
      </c>
      <c r="Y3511" s="206">
        <f>Table1[[#This Row],[Prod]]</f>
        <v>1887.15</v>
      </c>
      <c r="Z3511" s="206">
        <f>ABS(Table1[[#This Row],[Prod2]]-Table1[[#This Row],[Plan Revised]])</f>
        <v>87.150000000000091</v>
      </c>
      <c r="AA3511" s="209">
        <f>IF(ABS(Table1[[#This Row],[Prod2]]-Table1[[#This Row],[Plan Revised]])&gt;Table1[[#This Row],[Plan Revised]],0,IF(Table1[[#This Row],[Plan Revised]]=0,0,1-ABS(Table1[[#This Row],[Prod2]]-Table1[[#This Row],[Plan Revised]])/Table1[[#This Row],[Plan Revised]]))</f>
        <v>0.95158333333333323</v>
      </c>
      <c r="AB3511" s="11"/>
      <c r="AC3511" s="30"/>
      <c r="AD3511"/>
      <c r="AF3511"/>
    </row>
    <row r="3512" spans="1:32">
      <c r="A3512" s="15" t="str">
        <f>IF(Table1[Week]=WeekSel,"Yes","No")</f>
        <v>No</v>
      </c>
      <c r="B3512" s="15" t="str">
        <f>IF((Table1[StartDate]&gt;=Date.GraphMin)*(Table1[StartDate]&lt;=Date.GraphMax)=1,"Yes","No")</f>
        <v>No</v>
      </c>
      <c r="C3512" s="15" t="str">
        <f>IF(OR(Table1[[#This Row],[Site]]="FOOD MILLING",Table1[[#This Row],[Site]]="GODACO"), "No", "Yes")</f>
        <v>Yes</v>
      </c>
      <c r="D3512" s="40">
        <f>MAX(DATE(Table1[Year],1,1),DATE(Table1[Year],1,1)-WEEKDAY(DATE(Table1[Year],1,1),2)+(Table1[WeekNum]-1)*7+1)</f>
        <v>44571</v>
      </c>
      <c r="E3512" s="40">
        <f>MIN(DATE(Table1[Year]+1,1,0),DATE(Table1[Year],1,1)-WEEKDAY(DATE(Table1[Year],1,1),2)+Table1[WeekNum]*7)</f>
        <v>44577</v>
      </c>
      <c r="F3512" s="15">
        <v>2022</v>
      </c>
      <c r="G3512" s="15">
        <f t="shared" si="108"/>
        <v>1</v>
      </c>
      <c r="H3512" s="17">
        <v>3</v>
      </c>
      <c r="I3512" s="207" t="str">
        <f>"W" &amp;Table1[[#This Row],[WeekNum]]</f>
        <v>W3</v>
      </c>
      <c r="J3512" s="20" t="str">
        <f t="shared" si="109"/>
        <v>22-W03</v>
      </c>
      <c r="K3512" s="8" t="s">
        <v>714</v>
      </c>
      <c r="L3512" s="4"/>
      <c r="M3512" s="8" t="s">
        <v>72</v>
      </c>
      <c r="N3512" s="266" t="s">
        <v>370</v>
      </c>
      <c r="O3512" s="266" t="s">
        <v>403</v>
      </c>
      <c r="P3512" s="11" t="s">
        <v>407</v>
      </c>
      <c r="Q3512" s="11" t="s">
        <v>421</v>
      </c>
      <c r="R3512" s="8">
        <v>600</v>
      </c>
      <c r="S3512" s="8">
        <v>639.6</v>
      </c>
      <c r="T3512" s="206">
        <f>ABS(Table1[[#This Row],[Prod]]-Table1[[#This Row],[Planned]])</f>
        <v>39.600000000000023</v>
      </c>
      <c r="U3512" s="209">
        <f>IF(ABS(Table1[[#This Row],[Prod]]-Table1[[#This Row],[Planned]])&gt;Table1[[#This Row],[Planned]],0,IF(Table1[[#This Row],[Planned]]=0,0,1-ABS(Table1[[#This Row],[Prod]]-Table1[[#This Row],[Planned]])/Table1[[#This Row],[Planned]]))</f>
        <v>0.93399999999999994</v>
      </c>
      <c r="V3512" s="8"/>
      <c r="W3512" s="11"/>
      <c r="X3512" s="27">
        <v>600</v>
      </c>
      <c r="Y3512" s="206">
        <f>Table1[[#This Row],[Prod]]</f>
        <v>639.6</v>
      </c>
      <c r="Z3512" s="206">
        <f>ABS(Table1[[#This Row],[Prod2]]-Table1[[#This Row],[Plan Revised]])</f>
        <v>39.600000000000023</v>
      </c>
      <c r="AA3512" s="209">
        <f>IF(ABS(Table1[[#This Row],[Prod2]]-Table1[[#This Row],[Plan Revised]])&gt;Table1[[#This Row],[Plan Revised]],0,IF(Table1[[#This Row],[Plan Revised]]=0,0,1-ABS(Table1[[#This Row],[Prod2]]-Table1[[#This Row],[Plan Revised]])/Table1[[#This Row],[Plan Revised]]))</f>
        <v>0.93399999999999994</v>
      </c>
      <c r="AB3512" s="11"/>
      <c r="AC3512" s="30"/>
      <c r="AD3512"/>
      <c r="AF3512"/>
    </row>
    <row r="3513" spans="1:32">
      <c r="A3513" s="15" t="str">
        <f>IF(Table1[Week]=WeekSel,"Yes","No")</f>
        <v>No</v>
      </c>
      <c r="B3513" s="15" t="str">
        <f>IF((Table1[StartDate]&gt;=Date.GraphMin)*(Table1[StartDate]&lt;=Date.GraphMax)=1,"Yes","No")</f>
        <v>No</v>
      </c>
      <c r="C3513" s="15" t="str">
        <f>IF(OR(Table1[[#This Row],[Site]]="FOOD MILLING",Table1[[#This Row],[Site]]="GODACO"), "No", "Yes")</f>
        <v>Yes</v>
      </c>
      <c r="D3513" s="40">
        <f>MAX(DATE(Table1[Year],1,1),DATE(Table1[Year],1,1)-WEEKDAY(DATE(Table1[Year],1,1),2)+(Table1[WeekNum]-1)*7+1)</f>
        <v>44571</v>
      </c>
      <c r="E3513" s="40">
        <f>MIN(DATE(Table1[Year]+1,1,0),DATE(Table1[Year],1,1)-WEEKDAY(DATE(Table1[Year],1,1),2)+Table1[WeekNum]*7)</f>
        <v>44577</v>
      </c>
      <c r="F3513" s="15">
        <v>2022</v>
      </c>
      <c r="G3513" s="15">
        <f t="shared" si="108"/>
        <v>1</v>
      </c>
      <c r="H3513" s="17">
        <v>3</v>
      </c>
      <c r="I3513" s="207" t="str">
        <f>"W" &amp;Table1[[#This Row],[WeekNum]]</f>
        <v>W3</v>
      </c>
      <c r="J3513" s="20" t="str">
        <f t="shared" si="109"/>
        <v>22-W03</v>
      </c>
      <c r="K3513" s="8" t="s">
        <v>715</v>
      </c>
      <c r="L3513" s="4"/>
      <c r="M3513" s="8" t="s">
        <v>72</v>
      </c>
      <c r="N3513" s="266" t="s">
        <v>370</v>
      </c>
      <c r="O3513" s="266" t="s">
        <v>403</v>
      </c>
      <c r="P3513" s="11" t="s">
        <v>407</v>
      </c>
      <c r="Q3513" s="11" t="s">
        <v>421</v>
      </c>
      <c r="R3513" s="8">
        <v>1200</v>
      </c>
      <c r="S3513" s="8">
        <v>413.76</v>
      </c>
      <c r="T3513" s="206">
        <f>ABS(Table1[[#This Row],[Prod]]-Table1[[#This Row],[Planned]])</f>
        <v>786.24</v>
      </c>
      <c r="U3513" s="209">
        <f>IF(ABS(Table1[[#This Row],[Prod]]-Table1[[#This Row],[Planned]])&gt;Table1[[#This Row],[Planned]],0,IF(Table1[[#This Row],[Planned]]=0,0,1-ABS(Table1[[#This Row],[Prod]]-Table1[[#This Row],[Planned]])/Table1[[#This Row],[Planned]]))</f>
        <v>0.3448</v>
      </c>
      <c r="V3513" s="8"/>
      <c r="W3513" s="11"/>
      <c r="X3513" s="27">
        <v>1200</v>
      </c>
      <c r="Y3513" s="206">
        <f>Table1[[#This Row],[Prod]]</f>
        <v>413.76</v>
      </c>
      <c r="Z3513" s="206">
        <f>ABS(Table1[[#This Row],[Prod2]]-Table1[[#This Row],[Plan Revised]])</f>
        <v>786.24</v>
      </c>
      <c r="AA3513" s="209">
        <f>IF(ABS(Table1[[#This Row],[Prod2]]-Table1[[#This Row],[Plan Revised]])&gt;Table1[[#This Row],[Plan Revised]],0,IF(Table1[[#This Row],[Plan Revised]]=0,0,1-ABS(Table1[[#This Row],[Prod2]]-Table1[[#This Row],[Plan Revised]])/Table1[[#This Row],[Plan Revised]]))</f>
        <v>0.3448</v>
      </c>
      <c r="AB3513" s="11"/>
      <c r="AC3513" s="30"/>
      <c r="AD3513"/>
      <c r="AF3513"/>
    </row>
    <row r="3514" spans="1:32">
      <c r="A3514" s="15" t="str">
        <f>IF(Table1[Week]=WeekSel,"Yes","No")</f>
        <v>No</v>
      </c>
      <c r="B3514" s="15" t="str">
        <f>IF((Table1[StartDate]&gt;=Date.GraphMin)*(Table1[StartDate]&lt;=Date.GraphMax)=1,"Yes","No")</f>
        <v>No</v>
      </c>
      <c r="C3514" s="15" t="str">
        <f>IF(OR(Table1[[#This Row],[Site]]="FOOD MILLING",Table1[[#This Row],[Site]]="GODACO"), "No", "Yes")</f>
        <v>Yes</v>
      </c>
      <c r="D3514" s="40">
        <f>MAX(DATE(Table1[Year],1,1),DATE(Table1[Year],1,1)-WEEKDAY(DATE(Table1[Year],1,1),2)+(Table1[WeekNum]-1)*7+1)</f>
        <v>44571</v>
      </c>
      <c r="E3514" s="40">
        <f>MIN(DATE(Table1[Year]+1,1,0),DATE(Table1[Year],1,1)-WEEKDAY(DATE(Table1[Year],1,1),2)+Table1[WeekNum]*7)</f>
        <v>44577</v>
      </c>
      <c r="F3514" s="15">
        <v>2022</v>
      </c>
      <c r="G3514" s="15">
        <f t="shared" si="108"/>
        <v>1</v>
      </c>
      <c r="H3514" s="17">
        <v>3</v>
      </c>
      <c r="I3514" s="207" t="str">
        <f>"W" &amp;Table1[[#This Row],[WeekNum]]</f>
        <v>W3</v>
      </c>
      <c r="J3514" s="20" t="str">
        <f t="shared" si="109"/>
        <v>22-W03</v>
      </c>
      <c r="K3514" s="8" t="s">
        <v>716</v>
      </c>
      <c r="L3514" s="4"/>
      <c r="M3514" s="8" t="s">
        <v>72</v>
      </c>
      <c r="N3514" s="4" t="s">
        <v>45</v>
      </c>
      <c r="O3514" s="266" t="s">
        <v>384</v>
      </c>
      <c r="P3514" s="11" t="s">
        <v>408</v>
      </c>
      <c r="Q3514" s="11" t="s">
        <v>421</v>
      </c>
      <c r="R3514" s="8">
        <v>0</v>
      </c>
      <c r="S3514" s="8">
        <v>0</v>
      </c>
      <c r="T3514" s="206">
        <f>ABS(Table1[[#This Row],[Prod]]-Table1[[#This Row],[Planned]])</f>
        <v>0</v>
      </c>
      <c r="U3514" s="209">
        <f>IF(ABS(Table1[[#This Row],[Prod]]-Table1[[#This Row],[Planned]])&gt;Table1[[#This Row],[Planned]],0,IF(Table1[[#This Row],[Planned]]=0,0,1-ABS(Table1[[#This Row],[Prod]]-Table1[[#This Row],[Planned]])/Table1[[#This Row],[Planned]]))</f>
        <v>0</v>
      </c>
      <c r="V3514" s="8"/>
      <c r="W3514" s="11"/>
      <c r="X3514" s="27">
        <v>0</v>
      </c>
      <c r="Y3514" s="206">
        <f>Table1[[#This Row],[Prod]]</f>
        <v>0</v>
      </c>
      <c r="Z3514" s="206">
        <f>ABS(Table1[[#This Row],[Prod2]]-Table1[[#This Row],[Plan Revised]])</f>
        <v>0</v>
      </c>
      <c r="AA3514" s="209">
        <f>IF(ABS(Table1[[#This Row],[Prod2]]-Table1[[#This Row],[Plan Revised]])&gt;Table1[[#This Row],[Plan Revised]],0,IF(Table1[[#This Row],[Plan Revised]]=0,0,1-ABS(Table1[[#This Row],[Prod2]]-Table1[[#This Row],[Plan Revised]])/Table1[[#This Row],[Plan Revised]]))</f>
        <v>0</v>
      </c>
      <c r="AB3514" s="11"/>
      <c r="AC3514" s="30"/>
      <c r="AD3514"/>
      <c r="AF3514"/>
    </row>
    <row r="3515" spans="1:32">
      <c r="A3515" s="15" t="str">
        <f>IF(Table1[Week]=WeekSel,"Yes","No")</f>
        <v>No</v>
      </c>
      <c r="B3515" s="15" t="str">
        <f>IF((Table1[StartDate]&gt;=Date.GraphMin)*(Table1[StartDate]&lt;=Date.GraphMax)=1,"Yes","No")</f>
        <v>No</v>
      </c>
      <c r="C3515" s="15" t="str">
        <f>IF(OR(Table1[[#This Row],[Site]]="FOOD MILLING",Table1[[#This Row],[Site]]="GODACO"), "No", "Yes")</f>
        <v>Yes</v>
      </c>
      <c r="D3515" s="40">
        <f>MAX(DATE(Table1[Year],1,1),DATE(Table1[Year],1,1)-WEEKDAY(DATE(Table1[Year],1,1),2)+(Table1[WeekNum]-1)*7+1)</f>
        <v>44571</v>
      </c>
      <c r="E3515" s="40">
        <f>MIN(DATE(Table1[Year]+1,1,0),DATE(Table1[Year],1,1)-WEEKDAY(DATE(Table1[Year],1,1),2)+Table1[WeekNum]*7)</f>
        <v>44577</v>
      </c>
      <c r="F3515" s="15">
        <v>2022</v>
      </c>
      <c r="G3515" s="15">
        <f t="shared" si="108"/>
        <v>1</v>
      </c>
      <c r="H3515" s="17">
        <v>3</v>
      </c>
      <c r="I3515" s="207" t="str">
        <f>"W" &amp;Table1[[#This Row],[WeekNum]]</f>
        <v>W3</v>
      </c>
      <c r="J3515" s="20" t="str">
        <f t="shared" si="109"/>
        <v>22-W03</v>
      </c>
      <c r="K3515" s="8" t="s">
        <v>717</v>
      </c>
      <c r="L3515" s="4"/>
      <c r="M3515" s="8" t="s">
        <v>72</v>
      </c>
      <c r="N3515" s="4" t="s">
        <v>45</v>
      </c>
      <c r="O3515" s="266" t="s">
        <v>384</v>
      </c>
      <c r="P3515" s="11" t="s">
        <v>408</v>
      </c>
      <c r="Q3515" s="11" t="s">
        <v>421</v>
      </c>
      <c r="R3515" s="8">
        <v>825</v>
      </c>
      <c r="S3515" s="8">
        <v>1322.4</v>
      </c>
      <c r="T3515" s="206">
        <f>ABS(Table1[[#This Row],[Prod]]-Table1[[#This Row],[Planned]])</f>
        <v>497.40000000000009</v>
      </c>
      <c r="U3515" s="209">
        <f>IF(ABS(Table1[[#This Row],[Prod]]-Table1[[#This Row],[Planned]])&gt;Table1[[#This Row],[Planned]],0,IF(Table1[[#This Row],[Planned]]=0,0,1-ABS(Table1[[#This Row],[Prod]]-Table1[[#This Row],[Planned]])/Table1[[#This Row],[Planned]]))</f>
        <v>0.39709090909090894</v>
      </c>
      <c r="V3515" s="8"/>
      <c r="W3515" s="11"/>
      <c r="X3515" s="27">
        <v>1200</v>
      </c>
      <c r="Y3515" s="206">
        <f>Table1[[#This Row],[Prod]]</f>
        <v>1322.4</v>
      </c>
      <c r="Z3515" s="206">
        <f>ABS(Table1[[#This Row],[Prod2]]-Table1[[#This Row],[Plan Revised]])</f>
        <v>122.40000000000009</v>
      </c>
      <c r="AA3515" s="209">
        <f>IF(ABS(Table1[[#This Row],[Prod2]]-Table1[[#This Row],[Plan Revised]])&gt;Table1[[#This Row],[Plan Revised]],0,IF(Table1[[#This Row],[Plan Revised]]=0,0,1-ABS(Table1[[#This Row],[Prod2]]-Table1[[#This Row],[Plan Revised]])/Table1[[#This Row],[Plan Revised]]))</f>
        <v>0.89799999999999991</v>
      </c>
      <c r="AB3515" s="11"/>
      <c r="AC3515" s="30"/>
      <c r="AD3515"/>
      <c r="AF3515"/>
    </row>
    <row r="3516" spans="1:32">
      <c r="A3516" s="15" t="str">
        <f>IF(Table1[Week]=WeekSel,"Yes","No")</f>
        <v>No</v>
      </c>
      <c r="B3516" s="15" t="str">
        <f>IF((Table1[StartDate]&gt;=Date.GraphMin)*(Table1[StartDate]&lt;=Date.GraphMax)=1,"Yes","No")</f>
        <v>No</v>
      </c>
      <c r="C3516" s="15" t="str">
        <f>IF(OR(Table1[[#This Row],[Site]]="FOOD MILLING",Table1[[#This Row],[Site]]="GODACO"), "No", "Yes")</f>
        <v>Yes</v>
      </c>
      <c r="D3516" s="40">
        <f>MAX(DATE(Table1[Year],1,1),DATE(Table1[Year],1,1)-WEEKDAY(DATE(Table1[Year],1,1),2)+(Table1[WeekNum]-1)*7+1)</f>
        <v>44571</v>
      </c>
      <c r="E3516" s="40">
        <f>MIN(DATE(Table1[Year]+1,1,0),DATE(Table1[Year],1,1)-WEEKDAY(DATE(Table1[Year],1,1),2)+Table1[WeekNum]*7)</f>
        <v>44577</v>
      </c>
      <c r="F3516" s="15">
        <v>2022</v>
      </c>
      <c r="G3516" s="15">
        <f t="shared" si="108"/>
        <v>1</v>
      </c>
      <c r="H3516" s="17">
        <v>3</v>
      </c>
      <c r="I3516" s="207" t="str">
        <f>"W" &amp;Table1[[#This Row],[WeekNum]]</f>
        <v>W3</v>
      </c>
      <c r="J3516" s="20" t="str">
        <f t="shared" si="109"/>
        <v>22-W03</v>
      </c>
      <c r="K3516" s="8" t="s">
        <v>724</v>
      </c>
      <c r="L3516" s="4"/>
      <c r="M3516" s="8" t="s">
        <v>72</v>
      </c>
      <c r="N3516" s="4" t="s">
        <v>45</v>
      </c>
      <c r="O3516" s="266" t="s">
        <v>384</v>
      </c>
      <c r="P3516" s="11" t="s">
        <v>410</v>
      </c>
      <c r="Q3516" s="11" t="s">
        <v>421</v>
      </c>
      <c r="R3516" s="8">
        <v>0</v>
      </c>
      <c r="S3516" s="8">
        <v>0</v>
      </c>
      <c r="T3516" s="206">
        <f>ABS(Table1[[#This Row],[Prod]]-Table1[[#This Row],[Planned]])</f>
        <v>0</v>
      </c>
      <c r="U3516" s="209">
        <f>IF(ABS(Table1[[#This Row],[Prod]]-Table1[[#This Row],[Planned]])&gt;Table1[[#This Row],[Planned]],0,IF(Table1[[#This Row],[Planned]]=0,0,1-ABS(Table1[[#This Row],[Prod]]-Table1[[#This Row],[Planned]])/Table1[[#This Row],[Planned]]))</f>
        <v>0</v>
      </c>
      <c r="V3516" s="8"/>
      <c r="W3516" s="11"/>
      <c r="X3516" s="27">
        <v>0</v>
      </c>
      <c r="Y3516" s="206">
        <f>Table1[[#This Row],[Prod]]</f>
        <v>0</v>
      </c>
      <c r="Z3516" s="206">
        <f>ABS(Table1[[#This Row],[Prod2]]-Table1[[#This Row],[Plan Revised]])</f>
        <v>0</v>
      </c>
      <c r="AA3516" s="209">
        <f>IF(ABS(Table1[[#This Row],[Prod2]]-Table1[[#This Row],[Plan Revised]])&gt;Table1[[#This Row],[Plan Revised]],0,IF(Table1[[#This Row],[Plan Revised]]=0,0,1-ABS(Table1[[#This Row],[Prod2]]-Table1[[#This Row],[Plan Revised]])/Table1[[#This Row],[Plan Revised]]))</f>
        <v>0</v>
      </c>
      <c r="AB3516" s="11"/>
      <c r="AC3516" s="30"/>
      <c r="AD3516"/>
      <c r="AF3516"/>
    </row>
    <row r="3517" spans="1:32">
      <c r="A3517" s="15" t="str">
        <f>IF(Table1[Week]=WeekSel,"Yes","No")</f>
        <v>No</v>
      </c>
      <c r="B3517" s="15" t="str">
        <f>IF((Table1[StartDate]&gt;=Date.GraphMin)*(Table1[StartDate]&lt;=Date.GraphMax)=1,"Yes","No")</f>
        <v>No</v>
      </c>
      <c r="C3517" s="15" t="str">
        <f>IF(OR(Table1[[#This Row],[Site]]="FOOD MILLING",Table1[[#This Row],[Site]]="GODACO"), "No", "Yes")</f>
        <v>Yes</v>
      </c>
      <c r="D3517" s="40">
        <f>MAX(DATE(Table1[Year],1,1),DATE(Table1[Year],1,1)-WEEKDAY(DATE(Table1[Year],1,1),2)+(Table1[WeekNum]-1)*7+1)</f>
        <v>44571</v>
      </c>
      <c r="E3517" s="40">
        <f>MIN(DATE(Table1[Year]+1,1,0),DATE(Table1[Year],1,1)-WEEKDAY(DATE(Table1[Year],1,1),2)+Table1[WeekNum]*7)</f>
        <v>44577</v>
      </c>
      <c r="F3517" s="15">
        <v>2022</v>
      </c>
      <c r="G3517" s="15">
        <f t="shared" si="108"/>
        <v>1</v>
      </c>
      <c r="H3517" s="17">
        <v>3</v>
      </c>
      <c r="I3517" s="207" t="str">
        <f>"W" &amp;Table1[[#This Row],[WeekNum]]</f>
        <v>W3</v>
      </c>
      <c r="J3517" s="20" t="str">
        <f t="shared" si="109"/>
        <v>22-W03</v>
      </c>
      <c r="K3517" s="8" t="s">
        <v>718</v>
      </c>
      <c r="L3517" s="4"/>
      <c r="M3517" s="8" t="s">
        <v>72</v>
      </c>
      <c r="N3517" s="4" t="s">
        <v>45</v>
      </c>
      <c r="O3517" s="266" t="s">
        <v>384</v>
      </c>
      <c r="P3517" s="11" t="s">
        <v>408</v>
      </c>
      <c r="Q3517" s="11" t="s">
        <v>421</v>
      </c>
      <c r="R3517" s="8">
        <v>0</v>
      </c>
      <c r="S3517" s="8">
        <v>0</v>
      </c>
      <c r="T3517" s="206">
        <f>ABS(Table1[[#This Row],[Prod]]-Table1[[#This Row],[Planned]])</f>
        <v>0</v>
      </c>
      <c r="U3517" s="209">
        <f>IF(ABS(Table1[[#This Row],[Prod]]-Table1[[#This Row],[Planned]])&gt;Table1[[#This Row],[Planned]],0,IF(Table1[[#This Row],[Planned]]=0,0,1-ABS(Table1[[#This Row],[Prod]]-Table1[[#This Row],[Planned]])/Table1[[#This Row],[Planned]]))</f>
        <v>0</v>
      </c>
      <c r="V3517" s="8"/>
      <c r="W3517" s="11"/>
      <c r="X3517" s="27">
        <v>0</v>
      </c>
      <c r="Y3517" s="206">
        <f>Table1[[#This Row],[Prod]]</f>
        <v>0</v>
      </c>
      <c r="Z3517" s="206">
        <f>ABS(Table1[[#This Row],[Prod2]]-Table1[[#This Row],[Plan Revised]])</f>
        <v>0</v>
      </c>
      <c r="AA3517" s="209">
        <f>IF(ABS(Table1[[#This Row],[Prod2]]-Table1[[#This Row],[Plan Revised]])&gt;Table1[[#This Row],[Plan Revised]],0,IF(Table1[[#This Row],[Plan Revised]]=0,0,1-ABS(Table1[[#This Row],[Prod2]]-Table1[[#This Row],[Plan Revised]])/Table1[[#This Row],[Plan Revised]]))</f>
        <v>0</v>
      </c>
      <c r="AB3517" s="11"/>
      <c r="AC3517" s="30"/>
      <c r="AD3517"/>
      <c r="AF3517"/>
    </row>
    <row r="3518" spans="1:32">
      <c r="A3518" s="15" t="str">
        <f>IF(Table1[Week]=WeekSel,"Yes","No")</f>
        <v>No</v>
      </c>
      <c r="B3518" s="15" t="str">
        <f>IF((Table1[StartDate]&gt;=Date.GraphMin)*(Table1[StartDate]&lt;=Date.GraphMax)=1,"Yes","No")</f>
        <v>No</v>
      </c>
      <c r="C3518" s="15" t="str">
        <f>IF(OR(Table1[[#This Row],[Site]]="FOOD MILLING",Table1[[#This Row],[Site]]="GODACO"), "No", "Yes")</f>
        <v>Yes</v>
      </c>
      <c r="D3518" s="40">
        <f>MAX(DATE(Table1[Year],1,1),DATE(Table1[Year],1,1)-WEEKDAY(DATE(Table1[Year],1,1),2)+(Table1[WeekNum]-1)*7+1)</f>
        <v>44571</v>
      </c>
      <c r="E3518" s="40">
        <f>MIN(DATE(Table1[Year]+1,1,0),DATE(Table1[Year],1,1)-WEEKDAY(DATE(Table1[Year],1,1),2)+Table1[WeekNum]*7)</f>
        <v>44577</v>
      </c>
      <c r="F3518" s="15">
        <v>2022</v>
      </c>
      <c r="G3518" s="15">
        <f t="shared" si="108"/>
        <v>1</v>
      </c>
      <c r="H3518" s="17">
        <v>3</v>
      </c>
      <c r="I3518" s="207" t="str">
        <f>"W" &amp;Table1[[#This Row],[WeekNum]]</f>
        <v>W3</v>
      </c>
      <c r="J3518" s="20" t="str">
        <f t="shared" si="109"/>
        <v>22-W03</v>
      </c>
      <c r="K3518" s="8" t="s">
        <v>719</v>
      </c>
      <c r="L3518" s="4"/>
      <c r="M3518" s="8" t="s">
        <v>72</v>
      </c>
      <c r="N3518" s="4" t="s">
        <v>45</v>
      </c>
      <c r="O3518" s="266" t="s">
        <v>384</v>
      </c>
      <c r="P3518" s="11" t="s">
        <v>408</v>
      </c>
      <c r="Q3518" s="11" t="s">
        <v>421</v>
      </c>
      <c r="R3518" s="8">
        <v>0</v>
      </c>
      <c r="S3518" s="8">
        <v>0</v>
      </c>
      <c r="T3518" s="206">
        <f>ABS(Table1[[#This Row],[Prod]]-Table1[[#This Row],[Planned]])</f>
        <v>0</v>
      </c>
      <c r="U3518" s="209">
        <f>IF(ABS(Table1[[#This Row],[Prod]]-Table1[[#This Row],[Planned]])&gt;Table1[[#This Row],[Planned]],0,IF(Table1[[#This Row],[Planned]]=0,0,1-ABS(Table1[[#This Row],[Prod]]-Table1[[#This Row],[Planned]])/Table1[[#This Row],[Planned]]))</f>
        <v>0</v>
      </c>
      <c r="V3518" s="8"/>
      <c r="W3518" s="11"/>
      <c r="X3518" s="27">
        <v>0</v>
      </c>
      <c r="Y3518" s="206">
        <f>Table1[[#This Row],[Prod]]</f>
        <v>0</v>
      </c>
      <c r="Z3518" s="206">
        <f>ABS(Table1[[#This Row],[Prod2]]-Table1[[#This Row],[Plan Revised]])</f>
        <v>0</v>
      </c>
      <c r="AA3518" s="209">
        <f>IF(ABS(Table1[[#This Row],[Prod2]]-Table1[[#This Row],[Plan Revised]])&gt;Table1[[#This Row],[Plan Revised]],0,IF(Table1[[#This Row],[Plan Revised]]=0,0,1-ABS(Table1[[#This Row],[Prod2]]-Table1[[#This Row],[Plan Revised]])/Table1[[#This Row],[Plan Revised]]))</f>
        <v>0</v>
      </c>
      <c r="AB3518" s="11"/>
      <c r="AC3518" s="30"/>
      <c r="AD3518"/>
      <c r="AF3518"/>
    </row>
    <row r="3519" spans="1:32">
      <c r="A3519" s="15" t="str">
        <f>IF(Table1[Week]=WeekSel,"Yes","No")</f>
        <v>No</v>
      </c>
      <c r="B3519" s="15" t="str">
        <f>IF((Table1[StartDate]&gt;=Date.GraphMin)*(Table1[StartDate]&lt;=Date.GraphMax)=1,"Yes","No")</f>
        <v>No</v>
      </c>
      <c r="C3519" s="15" t="str">
        <f>IF(OR(Table1[[#This Row],[Site]]="FOOD MILLING",Table1[[#This Row],[Site]]="GODACO"), "No", "Yes")</f>
        <v>Yes</v>
      </c>
      <c r="D3519" s="40">
        <f>MAX(DATE(Table1[Year],1,1),DATE(Table1[Year],1,1)-WEEKDAY(DATE(Table1[Year],1,1),2)+(Table1[WeekNum]-1)*7+1)</f>
        <v>44571</v>
      </c>
      <c r="E3519" s="40">
        <f>MIN(DATE(Table1[Year]+1,1,0),DATE(Table1[Year],1,1)-WEEKDAY(DATE(Table1[Year],1,1),2)+Table1[WeekNum]*7)</f>
        <v>44577</v>
      </c>
      <c r="F3519" s="15">
        <v>2022</v>
      </c>
      <c r="G3519" s="15">
        <f t="shared" si="108"/>
        <v>1</v>
      </c>
      <c r="H3519" s="17">
        <v>3</v>
      </c>
      <c r="I3519" s="207" t="str">
        <f>"W" &amp;Table1[[#This Row],[WeekNum]]</f>
        <v>W3</v>
      </c>
      <c r="J3519" s="20" t="str">
        <f t="shared" si="109"/>
        <v>22-W03</v>
      </c>
      <c r="K3519" s="8" t="s">
        <v>725</v>
      </c>
      <c r="L3519" s="4"/>
      <c r="M3519" s="8" t="s">
        <v>72</v>
      </c>
      <c r="N3519" s="4" t="s">
        <v>45</v>
      </c>
      <c r="O3519" s="266" t="s">
        <v>384</v>
      </c>
      <c r="P3519" s="11" t="s">
        <v>410</v>
      </c>
      <c r="Q3519" s="11" t="s">
        <v>421</v>
      </c>
      <c r="R3519" s="8">
        <v>0</v>
      </c>
      <c r="S3519" s="8">
        <v>0</v>
      </c>
      <c r="T3519" s="206">
        <f>ABS(Table1[[#This Row],[Prod]]-Table1[[#This Row],[Planned]])</f>
        <v>0</v>
      </c>
      <c r="U3519" s="209">
        <f>IF(ABS(Table1[[#This Row],[Prod]]-Table1[[#This Row],[Planned]])&gt;Table1[[#This Row],[Planned]],0,IF(Table1[[#This Row],[Planned]]=0,0,1-ABS(Table1[[#This Row],[Prod]]-Table1[[#This Row],[Planned]])/Table1[[#This Row],[Planned]]))</f>
        <v>0</v>
      </c>
      <c r="V3519" s="8"/>
      <c r="W3519" s="11"/>
      <c r="X3519" s="27">
        <v>0</v>
      </c>
      <c r="Y3519" s="206">
        <f>Table1[[#This Row],[Prod]]</f>
        <v>0</v>
      </c>
      <c r="Z3519" s="206">
        <f>ABS(Table1[[#This Row],[Prod2]]-Table1[[#This Row],[Plan Revised]])</f>
        <v>0</v>
      </c>
      <c r="AA3519" s="209">
        <f>IF(ABS(Table1[[#This Row],[Prod2]]-Table1[[#This Row],[Plan Revised]])&gt;Table1[[#This Row],[Plan Revised]],0,IF(Table1[[#This Row],[Plan Revised]]=0,0,1-ABS(Table1[[#This Row],[Prod2]]-Table1[[#This Row],[Plan Revised]])/Table1[[#This Row],[Plan Revised]]))</f>
        <v>0</v>
      </c>
      <c r="AB3519" s="11"/>
      <c r="AC3519" s="30"/>
      <c r="AD3519"/>
      <c r="AF3519"/>
    </row>
    <row r="3520" spans="1:32">
      <c r="A3520" s="15" t="str">
        <f>IF(Table1[Week]=WeekSel,"Yes","No")</f>
        <v>No</v>
      </c>
      <c r="B3520" s="15" t="str">
        <f>IF((Table1[StartDate]&gt;=Date.GraphMin)*(Table1[StartDate]&lt;=Date.GraphMax)=1,"Yes","No")</f>
        <v>No</v>
      </c>
      <c r="C3520" s="15" t="str">
        <f>IF(OR(Table1[[#This Row],[Site]]="FOOD MILLING",Table1[[#This Row],[Site]]="GODACO"), "No", "Yes")</f>
        <v>Yes</v>
      </c>
      <c r="D3520" s="40">
        <f>MAX(DATE(Table1[Year],1,1),DATE(Table1[Year],1,1)-WEEKDAY(DATE(Table1[Year],1,1),2)+(Table1[WeekNum]-1)*7+1)</f>
        <v>44571</v>
      </c>
      <c r="E3520" s="40">
        <f>MIN(DATE(Table1[Year]+1,1,0),DATE(Table1[Year],1,1)-WEEKDAY(DATE(Table1[Year],1,1),2)+Table1[WeekNum]*7)</f>
        <v>44577</v>
      </c>
      <c r="F3520" s="15">
        <v>2022</v>
      </c>
      <c r="G3520" s="15">
        <f t="shared" si="108"/>
        <v>1</v>
      </c>
      <c r="H3520" s="17">
        <v>3</v>
      </c>
      <c r="I3520" s="207" t="str">
        <f>"W" &amp;Table1[[#This Row],[WeekNum]]</f>
        <v>W3</v>
      </c>
      <c r="J3520" s="20" t="str">
        <f t="shared" si="109"/>
        <v>22-W03</v>
      </c>
      <c r="K3520" s="8" t="s">
        <v>720</v>
      </c>
      <c r="L3520" s="4"/>
      <c r="M3520" s="8" t="s">
        <v>72</v>
      </c>
      <c r="N3520" s="4" t="s">
        <v>45</v>
      </c>
      <c r="O3520" s="266" t="s">
        <v>384</v>
      </c>
      <c r="P3520" s="11" t="s">
        <v>408</v>
      </c>
      <c r="Q3520" s="11" t="s">
        <v>421</v>
      </c>
      <c r="R3520" s="8">
        <v>150</v>
      </c>
      <c r="S3520" s="8">
        <v>156</v>
      </c>
      <c r="T3520" s="206">
        <f>ABS(Table1[[#This Row],[Prod]]-Table1[[#This Row],[Planned]])</f>
        <v>6</v>
      </c>
      <c r="U3520" s="209">
        <f>IF(ABS(Table1[[#This Row],[Prod]]-Table1[[#This Row],[Planned]])&gt;Table1[[#This Row],[Planned]],0,IF(Table1[[#This Row],[Planned]]=0,0,1-ABS(Table1[[#This Row],[Prod]]-Table1[[#This Row],[Planned]])/Table1[[#This Row],[Planned]]))</f>
        <v>0.96</v>
      </c>
      <c r="V3520" s="8"/>
      <c r="W3520" s="11"/>
      <c r="X3520" s="27">
        <v>150</v>
      </c>
      <c r="Y3520" s="206">
        <f>Table1[[#This Row],[Prod]]</f>
        <v>156</v>
      </c>
      <c r="Z3520" s="206">
        <f>ABS(Table1[[#This Row],[Prod2]]-Table1[[#This Row],[Plan Revised]])</f>
        <v>6</v>
      </c>
      <c r="AA3520" s="209">
        <f>IF(ABS(Table1[[#This Row],[Prod2]]-Table1[[#This Row],[Plan Revised]])&gt;Table1[[#This Row],[Plan Revised]],0,IF(Table1[[#This Row],[Plan Revised]]=0,0,1-ABS(Table1[[#This Row],[Prod2]]-Table1[[#This Row],[Plan Revised]])/Table1[[#This Row],[Plan Revised]]))</f>
        <v>0.96</v>
      </c>
      <c r="AB3520" s="11"/>
      <c r="AC3520" s="30"/>
      <c r="AD3520"/>
      <c r="AF3520"/>
    </row>
    <row r="3521" spans="1:32">
      <c r="A3521" s="15" t="str">
        <f>IF(Table1[Week]=WeekSel,"Yes","No")</f>
        <v>No</v>
      </c>
      <c r="B3521" s="15" t="str">
        <f>IF((Table1[StartDate]&gt;=Date.GraphMin)*(Table1[StartDate]&lt;=Date.GraphMax)=1,"Yes","No")</f>
        <v>No</v>
      </c>
      <c r="C3521" s="15" t="str">
        <f>IF(OR(Table1[[#This Row],[Site]]="FOOD MILLING",Table1[[#This Row],[Site]]="GODACO"), "No", "Yes")</f>
        <v>Yes</v>
      </c>
      <c r="D3521" s="40">
        <f>MAX(DATE(Table1[Year],1,1),DATE(Table1[Year],1,1)-WEEKDAY(DATE(Table1[Year],1,1),2)+(Table1[WeekNum]-1)*7+1)</f>
        <v>44571</v>
      </c>
      <c r="E3521" s="40">
        <f>MIN(DATE(Table1[Year]+1,1,0),DATE(Table1[Year],1,1)-WEEKDAY(DATE(Table1[Year],1,1),2)+Table1[WeekNum]*7)</f>
        <v>44577</v>
      </c>
      <c r="F3521" s="15">
        <v>2022</v>
      </c>
      <c r="G3521" s="15">
        <f t="shared" si="108"/>
        <v>1</v>
      </c>
      <c r="H3521" s="17">
        <v>3</v>
      </c>
      <c r="I3521" s="207" t="str">
        <f>"W" &amp;Table1[[#This Row],[WeekNum]]</f>
        <v>W3</v>
      </c>
      <c r="J3521" s="20" t="str">
        <f t="shared" si="109"/>
        <v>22-W03</v>
      </c>
      <c r="K3521" s="8" t="s">
        <v>726</v>
      </c>
      <c r="L3521" s="4"/>
      <c r="M3521" s="8" t="s">
        <v>72</v>
      </c>
      <c r="N3521" s="4" t="s">
        <v>76</v>
      </c>
      <c r="O3521" s="266" t="s">
        <v>389</v>
      </c>
      <c r="P3521" s="11" t="s">
        <v>410</v>
      </c>
      <c r="Q3521" s="11" t="s">
        <v>421</v>
      </c>
      <c r="R3521" s="8">
        <v>0</v>
      </c>
      <c r="S3521" s="8">
        <v>0</v>
      </c>
      <c r="T3521" s="206">
        <f>ABS(Table1[[#This Row],[Prod]]-Table1[[#This Row],[Planned]])</f>
        <v>0</v>
      </c>
      <c r="U3521" s="209">
        <f>IF(ABS(Table1[[#This Row],[Prod]]-Table1[[#This Row],[Planned]])&gt;Table1[[#This Row],[Planned]],0,IF(Table1[[#This Row],[Planned]]=0,0,1-ABS(Table1[[#This Row],[Prod]]-Table1[[#This Row],[Planned]])/Table1[[#This Row],[Planned]]))</f>
        <v>0</v>
      </c>
      <c r="V3521" s="8"/>
      <c r="W3521" s="11"/>
      <c r="X3521" s="27">
        <v>0</v>
      </c>
      <c r="Y3521" s="206">
        <f>Table1[[#This Row],[Prod]]</f>
        <v>0</v>
      </c>
      <c r="Z3521" s="206">
        <f>ABS(Table1[[#This Row],[Prod2]]-Table1[[#This Row],[Plan Revised]])</f>
        <v>0</v>
      </c>
      <c r="AA3521" s="209">
        <f>IF(ABS(Table1[[#This Row],[Prod2]]-Table1[[#This Row],[Plan Revised]])&gt;Table1[[#This Row],[Plan Revised]],0,IF(Table1[[#This Row],[Plan Revised]]=0,0,1-ABS(Table1[[#This Row],[Prod2]]-Table1[[#This Row],[Plan Revised]])/Table1[[#This Row],[Plan Revised]]))</f>
        <v>0</v>
      </c>
      <c r="AB3521" s="11"/>
      <c r="AC3521" s="30"/>
      <c r="AD3521"/>
      <c r="AF3521"/>
    </row>
    <row r="3522" spans="1:32">
      <c r="A3522" s="15" t="str">
        <f>IF(Table1[Week]=WeekSel,"Yes","No")</f>
        <v>No</v>
      </c>
      <c r="B3522" s="15" t="str">
        <f>IF((Table1[StartDate]&gt;=Date.GraphMin)*(Table1[StartDate]&lt;=Date.GraphMax)=1,"Yes","No")</f>
        <v>No</v>
      </c>
      <c r="C3522" s="15" t="str">
        <f>IF(OR(Table1[[#This Row],[Site]]="FOOD MILLING",Table1[[#This Row],[Site]]="GODACO"), "No", "Yes")</f>
        <v>Yes</v>
      </c>
      <c r="D3522" s="40">
        <f>MAX(DATE(Table1[Year],1,1),DATE(Table1[Year],1,1)-WEEKDAY(DATE(Table1[Year],1,1),2)+(Table1[WeekNum]-1)*7+1)</f>
        <v>44571</v>
      </c>
      <c r="E3522" s="40">
        <f>MIN(DATE(Table1[Year]+1,1,0),DATE(Table1[Year],1,1)-WEEKDAY(DATE(Table1[Year],1,1),2)+Table1[WeekNum]*7)</f>
        <v>44577</v>
      </c>
      <c r="F3522" s="15">
        <v>2022</v>
      </c>
      <c r="G3522" s="15">
        <f t="shared" ref="G3522:G3585" si="110">MONTH(DATE(F3522,1,H3522*7-2)-WEEKDAY(DATE(H3522,1,2)))</f>
        <v>1</v>
      </c>
      <c r="H3522" s="17">
        <v>3</v>
      </c>
      <c r="I3522" s="207" t="str">
        <f>"W" &amp;Table1[[#This Row],[WeekNum]]</f>
        <v>W3</v>
      </c>
      <c r="J3522" s="20" t="str">
        <f t="shared" ref="J3522:J3585" si="111">RIGHT(F3522,2)&amp;"-"&amp;TEXT(H3522,"W00")</f>
        <v>22-W03</v>
      </c>
      <c r="K3522" s="8" t="s">
        <v>727</v>
      </c>
      <c r="L3522" s="4"/>
      <c r="M3522" s="8" t="s">
        <v>72</v>
      </c>
      <c r="N3522" s="4" t="s">
        <v>76</v>
      </c>
      <c r="O3522" s="266" t="s">
        <v>389</v>
      </c>
      <c r="P3522" s="11" t="s">
        <v>410</v>
      </c>
      <c r="Q3522" s="11" t="s">
        <v>421</v>
      </c>
      <c r="R3522" s="8">
        <v>0</v>
      </c>
      <c r="S3522" s="8">
        <v>0</v>
      </c>
      <c r="T3522" s="206">
        <f>ABS(Table1[[#This Row],[Prod]]-Table1[[#This Row],[Planned]])</f>
        <v>0</v>
      </c>
      <c r="U3522" s="209">
        <f>IF(ABS(Table1[[#This Row],[Prod]]-Table1[[#This Row],[Planned]])&gt;Table1[[#This Row],[Planned]],0,IF(Table1[[#This Row],[Planned]]=0,0,1-ABS(Table1[[#This Row],[Prod]]-Table1[[#This Row],[Planned]])/Table1[[#This Row],[Planned]]))</f>
        <v>0</v>
      </c>
      <c r="V3522" s="8"/>
      <c r="W3522" s="11"/>
      <c r="X3522" s="27">
        <v>0</v>
      </c>
      <c r="Y3522" s="206">
        <f>Table1[[#This Row],[Prod]]</f>
        <v>0</v>
      </c>
      <c r="Z3522" s="206">
        <f>ABS(Table1[[#This Row],[Prod2]]-Table1[[#This Row],[Plan Revised]])</f>
        <v>0</v>
      </c>
      <c r="AA3522" s="209">
        <f>IF(ABS(Table1[[#This Row],[Prod2]]-Table1[[#This Row],[Plan Revised]])&gt;Table1[[#This Row],[Plan Revised]],0,IF(Table1[[#This Row],[Plan Revised]]=0,0,1-ABS(Table1[[#This Row],[Prod2]]-Table1[[#This Row],[Plan Revised]])/Table1[[#This Row],[Plan Revised]]))</f>
        <v>0</v>
      </c>
      <c r="AB3522" s="11"/>
      <c r="AC3522" s="30"/>
      <c r="AD3522"/>
      <c r="AF3522"/>
    </row>
    <row r="3523" spans="1:32">
      <c r="A3523" s="15" t="str">
        <f>IF(Table1[Week]=WeekSel,"Yes","No")</f>
        <v>No</v>
      </c>
      <c r="B3523" s="15" t="str">
        <f>IF((Table1[StartDate]&gt;=Date.GraphMin)*(Table1[StartDate]&lt;=Date.GraphMax)=1,"Yes","No")</f>
        <v>No</v>
      </c>
      <c r="C3523" s="15" t="str">
        <f>IF(OR(Table1[[#This Row],[Site]]="FOOD MILLING",Table1[[#This Row],[Site]]="GODACO"), "No", "Yes")</f>
        <v>Yes</v>
      </c>
      <c r="D3523" s="40">
        <f>MAX(DATE(Table1[Year],1,1),DATE(Table1[Year],1,1)-WEEKDAY(DATE(Table1[Year],1,1),2)+(Table1[WeekNum]-1)*7+1)</f>
        <v>44564</v>
      </c>
      <c r="E3523" s="40">
        <f>MIN(DATE(Table1[Year]+1,1,0),DATE(Table1[Year],1,1)-WEEKDAY(DATE(Table1[Year],1,1),2)+Table1[WeekNum]*7)</f>
        <v>44570</v>
      </c>
      <c r="F3523" s="15">
        <v>2022</v>
      </c>
      <c r="G3523" s="15">
        <f t="shared" si="110"/>
        <v>1</v>
      </c>
      <c r="H3523" s="17">
        <v>2</v>
      </c>
      <c r="I3523" s="207" t="str">
        <f>"W" &amp;Table1[[#This Row],[WeekNum]]</f>
        <v>W2</v>
      </c>
      <c r="J3523" s="20" t="str">
        <f t="shared" si="111"/>
        <v>22-W02</v>
      </c>
      <c r="K3523" s="8" t="s">
        <v>567</v>
      </c>
      <c r="L3523" s="4"/>
      <c r="M3523" s="8" t="s">
        <v>72</v>
      </c>
      <c r="N3523" s="11" t="s">
        <v>428</v>
      </c>
      <c r="O3523" s="266" t="s">
        <v>374</v>
      </c>
      <c r="P3523" s="11" t="s">
        <v>410</v>
      </c>
      <c r="Q3523" s="11" t="s">
        <v>421</v>
      </c>
      <c r="R3523" s="8">
        <v>0</v>
      </c>
      <c r="S3523" s="8">
        <v>0</v>
      </c>
      <c r="T3523" s="206">
        <f>ABS(Table1[[#This Row],[Prod]]-Table1[[#This Row],[Planned]])</f>
        <v>0</v>
      </c>
      <c r="U3523" s="209">
        <f>IF(ABS(Table1[[#This Row],[Prod]]-Table1[[#This Row],[Planned]])&gt;Table1[[#This Row],[Planned]],0,IF(Table1[[#This Row],[Planned]]=0,0,1-ABS(Table1[[#This Row],[Prod]]-Table1[[#This Row],[Planned]])/Table1[[#This Row],[Planned]]))</f>
        <v>0</v>
      </c>
      <c r="V3523" s="8"/>
      <c r="W3523" s="11"/>
      <c r="X3523" s="27">
        <v>0</v>
      </c>
      <c r="Y3523" s="206">
        <f>Table1[[#This Row],[Prod]]</f>
        <v>0</v>
      </c>
      <c r="Z3523" s="206">
        <f>ABS(Table1[[#This Row],[Prod2]]-Table1[[#This Row],[Plan Revised]])</f>
        <v>0</v>
      </c>
      <c r="AA3523" s="209">
        <f>IF(ABS(Table1[[#This Row],[Prod2]]-Table1[[#This Row],[Plan Revised]])&gt;Table1[[#This Row],[Plan Revised]],0,IF(Table1[[#This Row],[Plan Revised]]=0,0,1-ABS(Table1[[#This Row],[Prod2]]-Table1[[#This Row],[Plan Revised]])/Table1[[#This Row],[Plan Revised]]))</f>
        <v>0</v>
      </c>
      <c r="AB3523" s="11"/>
      <c r="AC3523" s="30"/>
      <c r="AD3523"/>
      <c r="AF3523"/>
    </row>
    <row r="3524" spans="1:32">
      <c r="A3524" s="15" t="str">
        <f>IF(Table1[Week]=WeekSel,"Yes","No")</f>
        <v>No</v>
      </c>
      <c r="B3524" s="15" t="str">
        <f>IF((Table1[StartDate]&gt;=Date.GraphMin)*(Table1[StartDate]&lt;=Date.GraphMax)=1,"Yes","No")</f>
        <v>No</v>
      </c>
      <c r="C3524" s="15" t="str">
        <f>IF(OR(Table1[[#This Row],[Site]]="FOOD MILLING",Table1[[#This Row],[Site]]="GODACO"), "No", "Yes")</f>
        <v>Yes</v>
      </c>
      <c r="D3524" s="40">
        <f>MAX(DATE(Table1[Year],1,1),DATE(Table1[Year],1,1)-WEEKDAY(DATE(Table1[Year],1,1),2)+(Table1[WeekNum]-1)*7+1)</f>
        <v>44564</v>
      </c>
      <c r="E3524" s="40">
        <f>MIN(DATE(Table1[Year]+1,1,0),DATE(Table1[Year],1,1)-WEEKDAY(DATE(Table1[Year],1,1),2)+Table1[WeekNum]*7)</f>
        <v>44570</v>
      </c>
      <c r="F3524" s="15">
        <v>2022</v>
      </c>
      <c r="G3524" s="15">
        <f t="shared" si="110"/>
        <v>1</v>
      </c>
      <c r="H3524" s="17">
        <v>2</v>
      </c>
      <c r="I3524" s="207" t="str">
        <f>"W" &amp;Table1[[#This Row],[WeekNum]]</f>
        <v>W2</v>
      </c>
      <c r="J3524" s="20" t="str">
        <f t="shared" si="111"/>
        <v>22-W02</v>
      </c>
      <c r="K3524" s="8" t="s">
        <v>568</v>
      </c>
      <c r="L3524" s="4"/>
      <c r="M3524" s="8" t="s">
        <v>72</v>
      </c>
      <c r="N3524" s="11" t="s">
        <v>428</v>
      </c>
      <c r="O3524" s="266" t="s">
        <v>374</v>
      </c>
      <c r="P3524" s="11" t="s">
        <v>410</v>
      </c>
      <c r="Q3524" s="11" t="s">
        <v>421</v>
      </c>
      <c r="R3524" s="8">
        <v>0</v>
      </c>
      <c r="S3524" s="8">
        <v>0</v>
      </c>
      <c r="T3524" s="206">
        <f>ABS(Table1[[#This Row],[Prod]]-Table1[[#This Row],[Planned]])</f>
        <v>0</v>
      </c>
      <c r="U3524" s="209">
        <f>IF(ABS(Table1[[#This Row],[Prod]]-Table1[[#This Row],[Planned]])&gt;Table1[[#This Row],[Planned]],0,IF(Table1[[#This Row],[Planned]]=0,0,1-ABS(Table1[[#This Row],[Prod]]-Table1[[#This Row],[Planned]])/Table1[[#This Row],[Planned]]))</f>
        <v>0</v>
      </c>
      <c r="V3524" s="8"/>
      <c r="W3524" s="11"/>
      <c r="X3524" s="27">
        <v>0</v>
      </c>
      <c r="Y3524" s="206">
        <f>Table1[[#This Row],[Prod]]</f>
        <v>0</v>
      </c>
      <c r="Z3524" s="206">
        <f>ABS(Table1[[#This Row],[Prod2]]-Table1[[#This Row],[Plan Revised]])</f>
        <v>0</v>
      </c>
      <c r="AA3524" s="209">
        <f>IF(ABS(Table1[[#This Row],[Prod2]]-Table1[[#This Row],[Plan Revised]])&gt;Table1[[#This Row],[Plan Revised]],0,IF(Table1[[#This Row],[Plan Revised]]=0,0,1-ABS(Table1[[#This Row],[Prod2]]-Table1[[#This Row],[Plan Revised]])/Table1[[#This Row],[Plan Revised]]))</f>
        <v>0</v>
      </c>
      <c r="AB3524" s="11"/>
      <c r="AC3524" s="30"/>
      <c r="AD3524"/>
      <c r="AF3524"/>
    </row>
    <row r="3525" spans="1:32">
      <c r="A3525" s="15" t="str">
        <f>IF(Table1[Week]=WeekSel,"Yes","No")</f>
        <v>No</v>
      </c>
      <c r="B3525" s="15" t="str">
        <f>IF((Table1[StartDate]&gt;=Date.GraphMin)*(Table1[StartDate]&lt;=Date.GraphMax)=1,"Yes","No")</f>
        <v>No</v>
      </c>
      <c r="C3525" s="15" t="str">
        <f>IF(OR(Table1[[#This Row],[Site]]="FOOD MILLING",Table1[[#This Row],[Site]]="GODACO"), "No", "Yes")</f>
        <v>Yes</v>
      </c>
      <c r="D3525" s="40">
        <f>MAX(DATE(Table1[Year],1,1),DATE(Table1[Year],1,1)-WEEKDAY(DATE(Table1[Year],1,1),2)+(Table1[WeekNum]-1)*7+1)</f>
        <v>44564</v>
      </c>
      <c r="E3525" s="40">
        <f>MIN(DATE(Table1[Year]+1,1,0),DATE(Table1[Year],1,1)-WEEKDAY(DATE(Table1[Year],1,1),2)+Table1[WeekNum]*7)</f>
        <v>44570</v>
      </c>
      <c r="F3525" s="15">
        <v>2022</v>
      </c>
      <c r="G3525" s="15">
        <f t="shared" si="110"/>
        <v>1</v>
      </c>
      <c r="H3525" s="17">
        <v>2</v>
      </c>
      <c r="I3525" s="207" t="str">
        <f>"W" &amp;Table1[[#This Row],[WeekNum]]</f>
        <v>W2</v>
      </c>
      <c r="J3525" s="20" t="str">
        <f t="shared" si="111"/>
        <v>22-W02</v>
      </c>
      <c r="K3525" s="8" t="s">
        <v>633</v>
      </c>
      <c r="L3525" s="4"/>
      <c r="M3525" s="8" t="s">
        <v>72</v>
      </c>
      <c r="N3525" s="11" t="s">
        <v>428</v>
      </c>
      <c r="O3525" s="266" t="s">
        <v>372</v>
      </c>
      <c r="P3525" s="11" t="s">
        <v>410</v>
      </c>
      <c r="Q3525" s="11" t="s">
        <v>421</v>
      </c>
      <c r="R3525" s="8">
        <v>0</v>
      </c>
      <c r="S3525" s="8">
        <v>0</v>
      </c>
      <c r="T3525" s="206">
        <f>ABS(Table1[[#This Row],[Prod]]-Table1[[#This Row],[Planned]])</f>
        <v>0</v>
      </c>
      <c r="U3525" s="209">
        <f>IF(ABS(Table1[[#This Row],[Prod]]-Table1[[#This Row],[Planned]])&gt;Table1[[#This Row],[Planned]],0,IF(Table1[[#This Row],[Planned]]=0,0,1-ABS(Table1[[#This Row],[Prod]]-Table1[[#This Row],[Planned]])/Table1[[#This Row],[Planned]]))</f>
        <v>0</v>
      </c>
      <c r="V3525" s="8"/>
      <c r="W3525" s="11"/>
      <c r="X3525" s="27">
        <v>0</v>
      </c>
      <c r="Y3525" s="206">
        <f>Table1[[#This Row],[Prod]]</f>
        <v>0</v>
      </c>
      <c r="Z3525" s="206">
        <f>ABS(Table1[[#This Row],[Prod2]]-Table1[[#This Row],[Plan Revised]])</f>
        <v>0</v>
      </c>
      <c r="AA3525" s="209">
        <f>IF(ABS(Table1[[#This Row],[Prod2]]-Table1[[#This Row],[Plan Revised]])&gt;Table1[[#This Row],[Plan Revised]],0,IF(Table1[[#This Row],[Plan Revised]]=0,0,1-ABS(Table1[[#This Row],[Prod2]]-Table1[[#This Row],[Plan Revised]])/Table1[[#This Row],[Plan Revised]]))</f>
        <v>0</v>
      </c>
      <c r="AB3525" s="11"/>
      <c r="AC3525" s="30"/>
      <c r="AD3525"/>
      <c r="AF3525"/>
    </row>
    <row r="3526" spans="1:32">
      <c r="A3526" s="15" t="str">
        <f>IF(Table1[Week]=WeekSel,"Yes","No")</f>
        <v>No</v>
      </c>
      <c r="B3526" s="15" t="str">
        <f>IF((Table1[StartDate]&gt;=Date.GraphMin)*(Table1[StartDate]&lt;=Date.GraphMax)=1,"Yes","No")</f>
        <v>No</v>
      </c>
      <c r="C3526" s="15" t="str">
        <f>IF(OR(Table1[[#This Row],[Site]]="FOOD MILLING",Table1[[#This Row],[Site]]="GODACO"), "No", "Yes")</f>
        <v>Yes</v>
      </c>
      <c r="D3526" s="40">
        <f>MAX(DATE(Table1[Year],1,1),DATE(Table1[Year],1,1)-WEEKDAY(DATE(Table1[Year],1,1),2)+(Table1[WeekNum]-1)*7+1)</f>
        <v>44564</v>
      </c>
      <c r="E3526" s="40">
        <f>MIN(DATE(Table1[Year]+1,1,0),DATE(Table1[Year],1,1)-WEEKDAY(DATE(Table1[Year],1,1),2)+Table1[WeekNum]*7)</f>
        <v>44570</v>
      </c>
      <c r="F3526" s="15">
        <v>2022</v>
      </c>
      <c r="G3526" s="15">
        <f t="shared" si="110"/>
        <v>1</v>
      </c>
      <c r="H3526" s="17">
        <v>2</v>
      </c>
      <c r="I3526" s="207" t="str">
        <f>"W" &amp;Table1[[#This Row],[WeekNum]]</f>
        <v>W2</v>
      </c>
      <c r="J3526" s="20" t="str">
        <f t="shared" si="111"/>
        <v>22-W02</v>
      </c>
      <c r="K3526" s="8" t="s">
        <v>634</v>
      </c>
      <c r="L3526" s="4"/>
      <c r="M3526" s="8" t="s">
        <v>72</v>
      </c>
      <c r="N3526" s="11" t="s">
        <v>428</v>
      </c>
      <c r="O3526" s="266" t="s">
        <v>372</v>
      </c>
      <c r="P3526" s="11" t="s">
        <v>410</v>
      </c>
      <c r="Q3526" s="11" t="s">
        <v>421</v>
      </c>
      <c r="R3526" s="8">
        <v>0</v>
      </c>
      <c r="S3526" s="8">
        <v>0</v>
      </c>
      <c r="T3526" s="206">
        <f>ABS(Table1[[#This Row],[Prod]]-Table1[[#This Row],[Planned]])</f>
        <v>0</v>
      </c>
      <c r="U3526" s="209">
        <f>IF(ABS(Table1[[#This Row],[Prod]]-Table1[[#This Row],[Planned]])&gt;Table1[[#This Row],[Planned]],0,IF(Table1[[#This Row],[Planned]]=0,0,1-ABS(Table1[[#This Row],[Prod]]-Table1[[#This Row],[Planned]])/Table1[[#This Row],[Planned]]))</f>
        <v>0</v>
      </c>
      <c r="V3526" s="8"/>
      <c r="W3526" s="11"/>
      <c r="X3526" s="27">
        <v>0</v>
      </c>
      <c r="Y3526" s="206">
        <f>Table1[[#This Row],[Prod]]</f>
        <v>0</v>
      </c>
      <c r="Z3526" s="206">
        <f>ABS(Table1[[#This Row],[Prod2]]-Table1[[#This Row],[Plan Revised]])</f>
        <v>0</v>
      </c>
      <c r="AA3526" s="209">
        <f>IF(ABS(Table1[[#This Row],[Prod2]]-Table1[[#This Row],[Plan Revised]])&gt;Table1[[#This Row],[Plan Revised]],0,IF(Table1[[#This Row],[Plan Revised]]=0,0,1-ABS(Table1[[#This Row],[Prod2]]-Table1[[#This Row],[Plan Revised]])/Table1[[#This Row],[Plan Revised]]))</f>
        <v>0</v>
      </c>
      <c r="AB3526" s="11"/>
      <c r="AC3526" s="30"/>
      <c r="AD3526"/>
      <c r="AF3526"/>
    </row>
    <row r="3527" spans="1:32">
      <c r="A3527" s="15" t="str">
        <f>IF(Table1[Week]=WeekSel,"Yes","No")</f>
        <v>No</v>
      </c>
      <c r="B3527" s="15" t="str">
        <f>IF((Table1[StartDate]&gt;=Date.GraphMin)*(Table1[StartDate]&lt;=Date.GraphMax)=1,"Yes","No")</f>
        <v>No</v>
      </c>
      <c r="C3527" s="15" t="str">
        <f>IF(OR(Table1[[#This Row],[Site]]="FOOD MILLING",Table1[[#This Row],[Site]]="GODACO"), "No", "Yes")</f>
        <v>Yes</v>
      </c>
      <c r="D3527" s="40">
        <f>MAX(DATE(Table1[Year],1,1),DATE(Table1[Year],1,1)-WEEKDAY(DATE(Table1[Year],1,1),2)+(Table1[WeekNum]-1)*7+1)</f>
        <v>44564</v>
      </c>
      <c r="E3527" s="40">
        <f>MIN(DATE(Table1[Year]+1,1,0),DATE(Table1[Year],1,1)-WEEKDAY(DATE(Table1[Year],1,1),2)+Table1[WeekNum]*7)</f>
        <v>44570</v>
      </c>
      <c r="F3527" s="15">
        <v>2022</v>
      </c>
      <c r="G3527" s="15">
        <f t="shared" si="110"/>
        <v>1</v>
      </c>
      <c r="H3527" s="17">
        <v>2</v>
      </c>
      <c r="I3527" s="207" t="str">
        <f>"W" &amp;Table1[[#This Row],[WeekNum]]</f>
        <v>W2</v>
      </c>
      <c r="J3527" s="20" t="str">
        <f t="shared" si="111"/>
        <v>22-W02</v>
      </c>
      <c r="K3527" s="8" t="s">
        <v>472</v>
      </c>
      <c r="L3527" s="4"/>
      <c r="M3527" s="8" t="s">
        <v>72</v>
      </c>
      <c r="N3527" s="11" t="s">
        <v>428</v>
      </c>
      <c r="O3527" s="266" t="s">
        <v>374</v>
      </c>
      <c r="P3527" s="11" t="s">
        <v>410</v>
      </c>
      <c r="Q3527" s="11" t="s">
        <v>421</v>
      </c>
      <c r="R3527" s="8">
        <v>0</v>
      </c>
      <c r="S3527" s="8">
        <v>0</v>
      </c>
      <c r="T3527" s="206">
        <f>ABS(Table1[[#This Row],[Prod]]-Table1[[#This Row],[Planned]])</f>
        <v>0</v>
      </c>
      <c r="U3527" s="209">
        <f>IF(ABS(Table1[[#This Row],[Prod]]-Table1[[#This Row],[Planned]])&gt;Table1[[#This Row],[Planned]],0,IF(Table1[[#This Row],[Planned]]=0,0,1-ABS(Table1[[#This Row],[Prod]]-Table1[[#This Row],[Planned]])/Table1[[#This Row],[Planned]]))</f>
        <v>0</v>
      </c>
      <c r="V3527" s="8"/>
      <c r="W3527" s="11"/>
      <c r="X3527" s="27">
        <v>0</v>
      </c>
      <c r="Y3527" s="206">
        <f>Table1[[#This Row],[Prod]]</f>
        <v>0</v>
      </c>
      <c r="Z3527" s="206">
        <f>ABS(Table1[[#This Row],[Prod2]]-Table1[[#This Row],[Plan Revised]])</f>
        <v>0</v>
      </c>
      <c r="AA3527" s="209">
        <f>IF(ABS(Table1[[#This Row],[Prod2]]-Table1[[#This Row],[Plan Revised]])&gt;Table1[[#This Row],[Plan Revised]],0,IF(Table1[[#This Row],[Plan Revised]]=0,0,1-ABS(Table1[[#This Row],[Prod2]]-Table1[[#This Row],[Plan Revised]])/Table1[[#This Row],[Plan Revised]]))</f>
        <v>0</v>
      </c>
      <c r="AB3527" s="11"/>
      <c r="AC3527" s="30"/>
      <c r="AD3527"/>
      <c r="AF3527"/>
    </row>
    <row r="3528" spans="1:32">
      <c r="A3528" s="15" t="str">
        <f>IF(Table1[Week]=WeekSel,"Yes","No")</f>
        <v>No</v>
      </c>
      <c r="B3528" s="15" t="str">
        <f>IF((Table1[StartDate]&gt;=Date.GraphMin)*(Table1[StartDate]&lt;=Date.GraphMax)=1,"Yes","No")</f>
        <v>No</v>
      </c>
      <c r="C3528" s="15" t="str">
        <f>IF(OR(Table1[[#This Row],[Site]]="FOOD MILLING",Table1[[#This Row],[Site]]="GODACO"), "No", "Yes")</f>
        <v>Yes</v>
      </c>
      <c r="D3528" s="40">
        <f>MAX(DATE(Table1[Year],1,1),DATE(Table1[Year],1,1)-WEEKDAY(DATE(Table1[Year],1,1),2)+(Table1[WeekNum]-1)*7+1)</f>
        <v>44564</v>
      </c>
      <c r="E3528" s="40">
        <f>MIN(DATE(Table1[Year]+1,1,0),DATE(Table1[Year],1,1)-WEEKDAY(DATE(Table1[Year],1,1),2)+Table1[WeekNum]*7)</f>
        <v>44570</v>
      </c>
      <c r="F3528" s="15">
        <v>2022</v>
      </c>
      <c r="G3528" s="15">
        <f t="shared" si="110"/>
        <v>1</v>
      </c>
      <c r="H3528" s="17">
        <v>2</v>
      </c>
      <c r="I3528" s="207" t="str">
        <f>"W" &amp;Table1[[#This Row],[WeekNum]]</f>
        <v>W2</v>
      </c>
      <c r="J3528" s="20" t="str">
        <f t="shared" si="111"/>
        <v>22-W02</v>
      </c>
      <c r="K3528" s="8" t="s">
        <v>645</v>
      </c>
      <c r="L3528" s="4"/>
      <c r="M3528" s="8" t="s">
        <v>72</v>
      </c>
      <c r="N3528" s="11" t="s">
        <v>428</v>
      </c>
      <c r="O3528" s="266" t="s">
        <v>374</v>
      </c>
      <c r="P3528" s="11" t="s">
        <v>377</v>
      </c>
      <c r="Q3528" s="11" t="s">
        <v>421</v>
      </c>
      <c r="R3528" s="8">
        <v>0</v>
      </c>
      <c r="S3528" s="8">
        <v>0</v>
      </c>
      <c r="T3528" s="206">
        <f>ABS(Table1[[#This Row],[Prod]]-Table1[[#This Row],[Planned]])</f>
        <v>0</v>
      </c>
      <c r="U3528" s="209">
        <f>IF(ABS(Table1[[#This Row],[Prod]]-Table1[[#This Row],[Planned]])&gt;Table1[[#This Row],[Planned]],0,IF(Table1[[#This Row],[Planned]]=0,0,1-ABS(Table1[[#This Row],[Prod]]-Table1[[#This Row],[Planned]])/Table1[[#This Row],[Planned]]))</f>
        <v>0</v>
      </c>
      <c r="V3528" s="8"/>
      <c r="W3528" s="11"/>
      <c r="X3528" s="27">
        <v>0</v>
      </c>
      <c r="Y3528" s="206">
        <f>Table1[[#This Row],[Prod]]</f>
        <v>0</v>
      </c>
      <c r="Z3528" s="206">
        <f>ABS(Table1[[#This Row],[Prod2]]-Table1[[#This Row],[Plan Revised]])</f>
        <v>0</v>
      </c>
      <c r="AA3528" s="209">
        <f>IF(ABS(Table1[[#This Row],[Prod2]]-Table1[[#This Row],[Plan Revised]])&gt;Table1[[#This Row],[Plan Revised]],0,IF(Table1[[#This Row],[Plan Revised]]=0,0,1-ABS(Table1[[#This Row],[Prod2]]-Table1[[#This Row],[Plan Revised]])/Table1[[#This Row],[Plan Revised]]))</f>
        <v>0</v>
      </c>
      <c r="AB3528" s="11"/>
      <c r="AC3528" s="30"/>
      <c r="AD3528"/>
      <c r="AF3528"/>
    </row>
    <row r="3529" spans="1:32">
      <c r="A3529" s="15" t="str">
        <f>IF(Table1[Week]=WeekSel,"Yes","No")</f>
        <v>No</v>
      </c>
      <c r="B3529" s="15" t="str">
        <f>IF((Table1[StartDate]&gt;=Date.GraphMin)*(Table1[StartDate]&lt;=Date.GraphMax)=1,"Yes","No")</f>
        <v>No</v>
      </c>
      <c r="C3529" s="15" t="str">
        <f>IF(OR(Table1[[#This Row],[Site]]="FOOD MILLING",Table1[[#This Row],[Site]]="GODACO"), "No", "Yes")</f>
        <v>Yes</v>
      </c>
      <c r="D3529" s="40">
        <f>MAX(DATE(Table1[Year],1,1),DATE(Table1[Year],1,1)-WEEKDAY(DATE(Table1[Year],1,1),2)+(Table1[WeekNum]-1)*7+1)</f>
        <v>44564</v>
      </c>
      <c r="E3529" s="40">
        <f>MIN(DATE(Table1[Year]+1,1,0),DATE(Table1[Year],1,1)-WEEKDAY(DATE(Table1[Year],1,1),2)+Table1[WeekNum]*7)</f>
        <v>44570</v>
      </c>
      <c r="F3529" s="15">
        <v>2022</v>
      </c>
      <c r="G3529" s="15">
        <f t="shared" si="110"/>
        <v>1</v>
      </c>
      <c r="H3529" s="17">
        <v>2</v>
      </c>
      <c r="I3529" s="207" t="str">
        <f>"W" &amp;Table1[[#This Row],[WeekNum]]</f>
        <v>W2</v>
      </c>
      <c r="J3529" s="20" t="str">
        <f t="shared" si="111"/>
        <v>22-W02</v>
      </c>
      <c r="K3529" s="8" t="s">
        <v>646</v>
      </c>
      <c r="L3529" s="4"/>
      <c r="M3529" s="8" t="s">
        <v>72</v>
      </c>
      <c r="N3529" s="11" t="s">
        <v>428</v>
      </c>
      <c r="O3529" s="266" t="s">
        <v>374</v>
      </c>
      <c r="P3529" s="11" t="s">
        <v>377</v>
      </c>
      <c r="Q3529" s="11" t="s">
        <v>421</v>
      </c>
      <c r="R3529" s="8">
        <v>0</v>
      </c>
      <c r="S3529" s="8">
        <v>0</v>
      </c>
      <c r="T3529" s="206">
        <f>ABS(Table1[[#This Row],[Prod]]-Table1[[#This Row],[Planned]])</f>
        <v>0</v>
      </c>
      <c r="U3529" s="209">
        <f>IF(ABS(Table1[[#This Row],[Prod]]-Table1[[#This Row],[Planned]])&gt;Table1[[#This Row],[Planned]],0,IF(Table1[[#This Row],[Planned]]=0,0,1-ABS(Table1[[#This Row],[Prod]]-Table1[[#This Row],[Planned]])/Table1[[#This Row],[Planned]]))</f>
        <v>0</v>
      </c>
      <c r="V3529" s="8"/>
      <c r="W3529" s="11"/>
      <c r="X3529" s="27">
        <v>0</v>
      </c>
      <c r="Y3529" s="206">
        <f>Table1[[#This Row],[Prod]]</f>
        <v>0</v>
      </c>
      <c r="Z3529" s="206">
        <f>ABS(Table1[[#This Row],[Prod2]]-Table1[[#This Row],[Plan Revised]])</f>
        <v>0</v>
      </c>
      <c r="AA3529" s="209">
        <f>IF(ABS(Table1[[#This Row],[Prod2]]-Table1[[#This Row],[Plan Revised]])&gt;Table1[[#This Row],[Plan Revised]],0,IF(Table1[[#This Row],[Plan Revised]]=0,0,1-ABS(Table1[[#This Row],[Prod2]]-Table1[[#This Row],[Plan Revised]])/Table1[[#This Row],[Plan Revised]]))</f>
        <v>0</v>
      </c>
      <c r="AB3529" s="11"/>
      <c r="AC3529" s="30"/>
      <c r="AD3529"/>
      <c r="AF3529"/>
    </row>
    <row r="3530" spans="1:32">
      <c r="A3530" s="15" t="str">
        <f>IF(Table1[Week]=WeekSel,"Yes","No")</f>
        <v>No</v>
      </c>
      <c r="B3530" s="15" t="str">
        <f>IF((Table1[StartDate]&gt;=Date.GraphMin)*(Table1[StartDate]&lt;=Date.GraphMax)=1,"Yes","No")</f>
        <v>No</v>
      </c>
      <c r="C3530" s="15" t="str">
        <f>IF(OR(Table1[[#This Row],[Site]]="FOOD MILLING",Table1[[#This Row],[Site]]="GODACO"), "No", "Yes")</f>
        <v>Yes</v>
      </c>
      <c r="D3530" s="40">
        <f>MAX(DATE(Table1[Year],1,1),DATE(Table1[Year],1,1)-WEEKDAY(DATE(Table1[Year],1,1),2)+(Table1[WeekNum]-1)*7+1)</f>
        <v>44564</v>
      </c>
      <c r="E3530" s="40">
        <f>MIN(DATE(Table1[Year]+1,1,0),DATE(Table1[Year],1,1)-WEEKDAY(DATE(Table1[Year],1,1),2)+Table1[WeekNum]*7)</f>
        <v>44570</v>
      </c>
      <c r="F3530" s="15">
        <v>2022</v>
      </c>
      <c r="G3530" s="15">
        <f t="shared" si="110"/>
        <v>1</v>
      </c>
      <c r="H3530" s="17">
        <v>2</v>
      </c>
      <c r="I3530" s="207" t="str">
        <f>"W" &amp;Table1[[#This Row],[WeekNum]]</f>
        <v>W2</v>
      </c>
      <c r="J3530" s="20" t="str">
        <f t="shared" si="111"/>
        <v>22-W02</v>
      </c>
      <c r="K3530" s="8" t="s">
        <v>728</v>
      </c>
      <c r="L3530" s="4"/>
      <c r="M3530" s="8" t="s">
        <v>72</v>
      </c>
      <c r="N3530" s="11" t="s">
        <v>428</v>
      </c>
      <c r="O3530" s="266" t="s">
        <v>374</v>
      </c>
      <c r="P3530" s="11" t="s">
        <v>410</v>
      </c>
      <c r="Q3530" s="11" t="s">
        <v>421</v>
      </c>
      <c r="R3530" s="8">
        <v>0</v>
      </c>
      <c r="S3530" s="8">
        <v>0</v>
      </c>
      <c r="T3530" s="206">
        <f>ABS(Table1[[#This Row],[Prod]]-Table1[[#This Row],[Planned]])</f>
        <v>0</v>
      </c>
      <c r="U3530" s="209">
        <f>IF(ABS(Table1[[#This Row],[Prod]]-Table1[[#This Row],[Planned]])&gt;Table1[[#This Row],[Planned]],0,IF(Table1[[#This Row],[Planned]]=0,0,1-ABS(Table1[[#This Row],[Prod]]-Table1[[#This Row],[Planned]])/Table1[[#This Row],[Planned]]))</f>
        <v>0</v>
      </c>
      <c r="V3530" s="8"/>
      <c r="W3530" s="11"/>
      <c r="X3530" s="27">
        <v>0</v>
      </c>
      <c r="Y3530" s="206">
        <f>Table1[[#This Row],[Prod]]</f>
        <v>0</v>
      </c>
      <c r="Z3530" s="206">
        <f>ABS(Table1[[#This Row],[Prod2]]-Table1[[#This Row],[Plan Revised]])</f>
        <v>0</v>
      </c>
      <c r="AA3530" s="209">
        <f>IF(ABS(Table1[[#This Row],[Prod2]]-Table1[[#This Row],[Plan Revised]])&gt;Table1[[#This Row],[Plan Revised]],0,IF(Table1[[#This Row],[Plan Revised]]=0,0,1-ABS(Table1[[#This Row],[Prod2]]-Table1[[#This Row],[Plan Revised]])/Table1[[#This Row],[Plan Revised]]))</f>
        <v>0</v>
      </c>
      <c r="AB3530" s="11"/>
      <c r="AC3530" s="30"/>
      <c r="AD3530"/>
      <c r="AF3530"/>
    </row>
    <row r="3531" spans="1:32">
      <c r="A3531" s="15" t="str">
        <f>IF(Table1[Week]=WeekSel,"Yes","No")</f>
        <v>No</v>
      </c>
      <c r="B3531" s="15" t="str">
        <f>IF((Table1[StartDate]&gt;=Date.GraphMin)*(Table1[StartDate]&lt;=Date.GraphMax)=1,"Yes","No")</f>
        <v>No</v>
      </c>
      <c r="C3531" s="15" t="str">
        <f>IF(OR(Table1[[#This Row],[Site]]="FOOD MILLING",Table1[[#This Row],[Site]]="GODACO"), "No", "Yes")</f>
        <v>Yes</v>
      </c>
      <c r="D3531" s="40">
        <f>MAX(DATE(Table1[Year],1,1),DATE(Table1[Year],1,1)-WEEKDAY(DATE(Table1[Year],1,1),2)+(Table1[WeekNum]-1)*7+1)</f>
        <v>44564</v>
      </c>
      <c r="E3531" s="40">
        <f>MIN(DATE(Table1[Year]+1,1,0),DATE(Table1[Year],1,1)-WEEKDAY(DATE(Table1[Year],1,1),2)+Table1[WeekNum]*7)</f>
        <v>44570</v>
      </c>
      <c r="F3531" s="15">
        <v>2022</v>
      </c>
      <c r="G3531" s="15">
        <f t="shared" si="110"/>
        <v>1</v>
      </c>
      <c r="H3531" s="17">
        <v>2</v>
      </c>
      <c r="I3531" s="207" t="str">
        <f>"W" &amp;Table1[[#This Row],[WeekNum]]</f>
        <v>W2</v>
      </c>
      <c r="J3531" s="20" t="str">
        <f t="shared" si="111"/>
        <v>22-W02</v>
      </c>
      <c r="K3531" s="8" t="s">
        <v>729</v>
      </c>
      <c r="L3531" s="4"/>
      <c r="M3531" s="8" t="s">
        <v>72</v>
      </c>
      <c r="N3531" s="11" t="s">
        <v>428</v>
      </c>
      <c r="O3531" s="266" t="s">
        <v>374</v>
      </c>
      <c r="P3531" s="11" t="s">
        <v>410</v>
      </c>
      <c r="Q3531" s="11" t="s">
        <v>421</v>
      </c>
      <c r="R3531" s="8">
        <v>0</v>
      </c>
      <c r="S3531" s="8">
        <v>0</v>
      </c>
      <c r="T3531" s="206">
        <f>ABS(Table1[[#This Row],[Prod]]-Table1[[#This Row],[Planned]])</f>
        <v>0</v>
      </c>
      <c r="U3531" s="209">
        <f>IF(ABS(Table1[[#This Row],[Prod]]-Table1[[#This Row],[Planned]])&gt;Table1[[#This Row],[Planned]],0,IF(Table1[[#This Row],[Planned]]=0,0,1-ABS(Table1[[#This Row],[Prod]]-Table1[[#This Row],[Planned]])/Table1[[#This Row],[Planned]]))</f>
        <v>0</v>
      </c>
      <c r="V3531" s="8"/>
      <c r="W3531" s="11"/>
      <c r="X3531" s="27">
        <v>0</v>
      </c>
      <c r="Y3531" s="206">
        <f>Table1[[#This Row],[Prod]]</f>
        <v>0</v>
      </c>
      <c r="Z3531" s="206">
        <f>ABS(Table1[[#This Row],[Prod2]]-Table1[[#This Row],[Plan Revised]])</f>
        <v>0</v>
      </c>
      <c r="AA3531" s="209">
        <f>IF(ABS(Table1[[#This Row],[Prod2]]-Table1[[#This Row],[Plan Revised]])&gt;Table1[[#This Row],[Plan Revised]],0,IF(Table1[[#This Row],[Plan Revised]]=0,0,1-ABS(Table1[[#This Row],[Prod2]]-Table1[[#This Row],[Plan Revised]])/Table1[[#This Row],[Plan Revised]]))</f>
        <v>0</v>
      </c>
      <c r="AB3531" s="11"/>
      <c r="AC3531" s="30"/>
      <c r="AD3531"/>
      <c r="AF3531"/>
    </row>
    <row r="3532" spans="1:32">
      <c r="A3532" s="15" t="str">
        <f>IF(Table1[Week]=WeekSel,"Yes","No")</f>
        <v>No</v>
      </c>
      <c r="B3532" s="15" t="str">
        <f>IF((Table1[StartDate]&gt;=Date.GraphMin)*(Table1[StartDate]&lt;=Date.GraphMax)=1,"Yes","No")</f>
        <v>No</v>
      </c>
      <c r="C3532" s="15" t="str">
        <f>IF(OR(Table1[[#This Row],[Site]]="FOOD MILLING",Table1[[#This Row],[Site]]="GODACO"), "No", "Yes")</f>
        <v>Yes</v>
      </c>
      <c r="D3532" s="40">
        <f>MAX(DATE(Table1[Year],1,1),DATE(Table1[Year],1,1)-WEEKDAY(DATE(Table1[Year],1,1),2)+(Table1[WeekNum]-1)*7+1)</f>
        <v>44564</v>
      </c>
      <c r="E3532" s="40">
        <f>MIN(DATE(Table1[Year]+1,1,0),DATE(Table1[Year],1,1)-WEEKDAY(DATE(Table1[Year],1,1),2)+Table1[WeekNum]*7)</f>
        <v>44570</v>
      </c>
      <c r="F3532" s="15">
        <v>2022</v>
      </c>
      <c r="G3532" s="15">
        <f t="shared" si="110"/>
        <v>1</v>
      </c>
      <c r="H3532" s="17">
        <v>2</v>
      </c>
      <c r="I3532" s="207" t="str">
        <f>"W" &amp;Table1[[#This Row],[WeekNum]]</f>
        <v>W2</v>
      </c>
      <c r="J3532" s="20" t="str">
        <f t="shared" si="111"/>
        <v>22-W02</v>
      </c>
      <c r="K3532" s="8" t="s">
        <v>649</v>
      </c>
      <c r="L3532" s="4"/>
      <c r="M3532" s="8" t="s">
        <v>72</v>
      </c>
      <c r="N3532" s="11" t="s">
        <v>428</v>
      </c>
      <c r="O3532" s="266" t="s">
        <v>372</v>
      </c>
      <c r="P3532" s="11" t="s">
        <v>373</v>
      </c>
      <c r="Q3532" s="11" t="s">
        <v>421</v>
      </c>
      <c r="R3532" s="8">
        <v>0</v>
      </c>
      <c r="S3532" s="8">
        <v>0</v>
      </c>
      <c r="T3532" s="206">
        <f>ABS(Table1[[#This Row],[Prod]]-Table1[[#This Row],[Planned]])</f>
        <v>0</v>
      </c>
      <c r="U3532" s="209">
        <f>IF(ABS(Table1[[#This Row],[Prod]]-Table1[[#This Row],[Planned]])&gt;Table1[[#This Row],[Planned]],0,IF(Table1[[#This Row],[Planned]]=0,0,1-ABS(Table1[[#This Row],[Prod]]-Table1[[#This Row],[Planned]])/Table1[[#This Row],[Planned]]))</f>
        <v>0</v>
      </c>
      <c r="V3532" s="8"/>
      <c r="W3532" s="11"/>
      <c r="X3532" s="27">
        <v>0</v>
      </c>
      <c r="Y3532" s="206">
        <f>Table1[[#This Row],[Prod]]</f>
        <v>0</v>
      </c>
      <c r="Z3532" s="206">
        <f>ABS(Table1[[#This Row],[Prod2]]-Table1[[#This Row],[Plan Revised]])</f>
        <v>0</v>
      </c>
      <c r="AA3532" s="209">
        <f>IF(ABS(Table1[[#This Row],[Prod2]]-Table1[[#This Row],[Plan Revised]])&gt;Table1[[#This Row],[Plan Revised]],0,IF(Table1[[#This Row],[Plan Revised]]=0,0,1-ABS(Table1[[#This Row],[Prod2]]-Table1[[#This Row],[Plan Revised]])/Table1[[#This Row],[Plan Revised]]))</f>
        <v>0</v>
      </c>
      <c r="AB3532" s="11"/>
      <c r="AC3532" s="30"/>
      <c r="AD3532"/>
      <c r="AF3532"/>
    </row>
    <row r="3533" spans="1:32">
      <c r="A3533" s="15" t="str">
        <f>IF(Table1[Week]=WeekSel,"Yes","No")</f>
        <v>No</v>
      </c>
      <c r="B3533" s="15" t="str">
        <f>IF((Table1[StartDate]&gt;=Date.GraphMin)*(Table1[StartDate]&lt;=Date.GraphMax)=1,"Yes","No")</f>
        <v>No</v>
      </c>
      <c r="C3533" s="15" t="str">
        <f>IF(OR(Table1[[#This Row],[Site]]="FOOD MILLING",Table1[[#This Row],[Site]]="GODACO"), "No", "Yes")</f>
        <v>Yes</v>
      </c>
      <c r="D3533" s="40">
        <f>MAX(DATE(Table1[Year],1,1),DATE(Table1[Year],1,1)-WEEKDAY(DATE(Table1[Year],1,1),2)+(Table1[WeekNum]-1)*7+1)</f>
        <v>44564</v>
      </c>
      <c r="E3533" s="40">
        <f>MIN(DATE(Table1[Year]+1,1,0),DATE(Table1[Year],1,1)-WEEKDAY(DATE(Table1[Year],1,1),2)+Table1[WeekNum]*7)</f>
        <v>44570</v>
      </c>
      <c r="F3533" s="15">
        <v>2022</v>
      </c>
      <c r="G3533" s="15">
        <f t="shared" si="110"/>
        <v>1</v>
      </c>
      <c r="H3533" s="17">
        <v>2</v>
      </c>
      <c r="I3533" s="207" t="str">
        <f>"W" &amp;Table1[[#This Row],[WeekNum]]</f>
        <v>W2</v>
      </c>
      <c r="J3533" s="20" t="str">
        <f t="shared" si="111"/>
        <v>22-W02</v>
      </c>
      <c r="K3533" s="8" t="s">
        <v>651</v>
      </c>
      <c r="L3533" s="4"/>
      <c r="M3533" s="8" t="s">
        <v>72</v>
      </c>
      <c r="N3533" s="11" t="s">
        <v>428</v>
      </c>
      <c r="O3533" s="266" t="s">
        <v>372</v>
      </c>
      <c r="P3533" s="11" t="s">
        <v>373</v>
      </c>
      <c r="Q3533" s="11" t="s">
        <v>421</v>
      </c>
      <c r="R3533" s="8">
        <v>0</v>
      </c>
      <c r="S3533" s="8">
        <v>0</v>
      </c>
      <c r="T3533" s="206">
        <f>ABS(Table1[[#This Row],[Prod]]-Table1[[#This Row],[Planned]])</f>
        <v>0</v>
      </c>
      <c r="U3533" s="209">
        <f>IF(ABS(Table1[[#This Row],[Prod]]-Table1[[#This Row],[Planned]])&gt;Table1[[#This Row],[Planned]],0,IF(Table1[[#This Row],[Planned]]=0,0,1-ABS(Table1[[#This Row],[Prod]]-Table1[[#This Row],[Planned]])/Table1[[#This Row],[Planned]]))</f>
        <v>0</v>
      </c>
      <c r="V3533" s="8"/>
      <c r="W3533" s="11"/>
      <c r="X3533" s="27">
        <v>0</v>
      </c>
      <c r="Y3533" s="206">
        <f>Table1[[#This Row],[Prod]]</f>
        <v>0</v>
      </c>
      <c r="Z3533" s="206">
        <f>ABS(Table1[[#This Row],[Prod2]]-Table1[[#This Row],[Plan Revised]])</f>
        <v>0</v>
      </c>
      <c r="AA3533" s="209">
        <f>IF(ABS(Table1[[#This Row],[Prod2]]-Table1[[#This Row],[Plan Revised]])&gt;Table1[[#This Row],[Plan Revised]],0,IF(Table1[[#This Row],[Plan Revised]]=0,0,1-ABS(Table1[[#This Row],[Prod2]]-Table1[[#This Row],[Plan Revised]])/Table1[[#This Row],[Plan Revised]]))</f>
        <v>0</v>
      </c>
      <c r="AB3533" s="11"/>
      <c r="AC3533" s="30"/>
      <c r="AD3533"/>
      <c r="AF3533"/>
    </row>
    <row r="3534" spans="1:32">
      <c r="A3534" s="15" t="str">
        <f>IF(Table1[Week]=WeekSel,"Yes","No")</f>
        <v>No</v>
      </c>
      <c r="B3534" s="15" t="str">
        <f>IF((Table1[StartDate]&gt;=Date.GraphMin)*(Table1[StartDate]&lt;=Date.GraphMax)=1,"Yes","No")</f>
        <v>No</v>
      </c>
      <c r="C3534" s="15" t="str">
        <f>IF(OR(Table1[[#This Row],[Site]]="FOOD MILLING",Table1[[#This Row],[Site]]="GODACO"), "No", "Yes")</f>
        <v>Yes</v>
      </c>
      <c r="D3534" s="40">
        <f>MAX(DATE(Table1[Year],1,1),DATE(Table1[Year],1,1)-WEEKDAY(DATE(Table1[Year],1,1),2)+(Table1[WeekNum]-1)*7+1)</f>
        <v>44564</v>
      </c>
      <c r="E3534" s="40">
        <f>MIN(DATE(Table1[Year]+1,1,0),DATE(Table1[Year],1,1)-WEEKDAY(DATE(Table1[Year],1,1),2)+Table1[WeekNum]*7)</f>
        <v>44570</v>
      </c>
      <c r="F3534" s="15">
        <v>2022</v>
      </c>
      <c r="G3534" s="15">
        <f t="shared" si="110"/>
        <v>1</v>
      </c>
      <c r="H3534" s="17">
        <v>2</v>
      </c>
      <c r="I3534" s="207" t="str">
        <f>"W" &amp;Table1[[#This Row],[WeekNum]]</f>
        <v>W2</v>
      </c>
      <c r="J3534" s="20" t="str">
        <f t="shared" si="111"/>
        <v>22-W02</v>
      </c>
      <c r="K3534" s="8" t="s">
        <v>653</v>
      </c>
      <c r="L3534" s="4"/>
      <c r="M3534" s="8" t="s">
        <v>72</v>
      </c>
      <c r="N3534" s="11" t="s">
        <v>428</v>
      </c>
      <c r="O3534" s="266" t="s">
        <v>372</v>
      </c>
      <c r="P3534" s="11" t="s">
        <v>373</v>
      </c>
      <c r="Q3534" s="11" t="s">
        <v>421</v>
      </c>
      <c r="R3534" s="8">
        <v>0</v>
      </c>
      <c r="S3534" s="8">
        <v>0</v>
      </c>
      <c r="T3534" s="206">
        <f>ABS(Table1[[#This Row],[Prod]]-Table1[[#This Row],[Planned]])</f>
        <v>0</v>
      </c>
      <c r="U3534" s="209">
        <f>IF(ABS(Table1[[#This Row],[Prod]]-Table1[[#This Row],[Planned]])&gt;Table1[[#This Row],[Planned]],0,IF(Table1[[#This Row],[Planned]]=0,0,1-ABS(Table1[[#This Row],[Prod]]-Table1[[#This Row],[Planned]])/Table1[[#This Row],[Planned]]))</f>
        <v>0</v>
      </c>
      <c r="V3534" s="8"/>
      <c r="W3534" s="11"/>
      <c r="X3534" s="27">
        <v>0</v>
      </c>
      <c r="Y3534" s="206">
        <f>Table1[[#This Row],[Prod]]</f>
        <v>0</v>
      </c>
      <c r="Z3534" s="206">
        <f>ABS(Table1[[#This Row],[Prod2]]-Table1[[#This Row],[Plan Revised]])</f>
        <v>0</v>
      </c>
      <c r="AA3534" s="209">
        <f>IF(ABS(Table1[[#This Row],[Prod2]]-Table1[[#This Row],[Plan Revised]])&gt;Table1[[#This Row],[Plan Revised]],0,IF(Table1[[#This Row],[Plan Revised]]=0,0,1-ABS(Table1[[#This Row],[Prod2]]-Table1[[#This Row],[Plan Revised]])/Table1[[#This Row],[Plan Revised]]))</f>
        <v>0</v>
      </c>
      <c r="AB3534" s="11"/>
      <c r="AC3534" s="30"/>
      <c r="AD3534"/>
      <c r="AF3534"/>
    </row>
    <row r="3535" spans="1:32">
      <c r="A3535" s="15" t="str">
        <f>IF(Table1[Week]=WeekSel,"Yes","No")</f>
        <v>No</v>
      </c>
      <c r="B3535" s="15" t="str">
        <f>IF((Table1[StartDate]&gt;=Date.GraphMin)*(Table1[StartDate]&lt;=Date.GraphMax)=1,"Yes","No")</f>
        <v>No</v>
      </c>
      <c r="C3535" s="15" t="str">
        <f>IF(OR(Table1[[#This Row],[Site]]="FOOD MILLING",Table1[[#This Row],[Site]]="GODACO"), "No", "Yes")</f>
        <v>Yes</v>
      </c>
      <c r="D3535" s="40">
        <f>MAX(DATE(Table1[Year],1,1),DATE(Table1[Year],1,1)-WEEKDAY(DATE(Table1[Year],1,1),2)+(Table1[WeekNum]-1)*7+1)</f>
        <v>44564</v>
      </c>
      <c r="E3535" s="40">
        <f>MIN(DATE(Table1[Year]+1,1,0),DATE(Table1[Year],1,1)-WEEKDAY(DATE(Table1[Year],1,1),2)+Table1[WeekNum]*7)</f>
        <v>44570</v>
      </c>
      <c r="F3535" s="15">
        <v>2022</v>
      </c>
      <c r="G3535" s="15">
        <f t="shared" si="110"/>
        <v>1</v>
      </c>
      <c r="H3535" s="17">
        <v>2</v>
      </c>
      <c r="I3535" s="207" t="str">
        <f>"W" &amp;Table1[[#This Row],[WeekNum]]</f>
        <v>W2</v>
      </c>
      <c r="J3535" s="20" t="str">
        <f t="shared" si="111"/>
        <v>22-W02</v>
      </c>
      <c r="K3535" s="8" t="s">
        <v>655</v>
      </c>
      <c r="L3535" s="4"/>
      <c r="M3535" s="8" t="s">
        <v>72</v>
      </c>
      <c r="N3535" s="11" t="s">
        <v>428</v>
      </c>
      <c r="O3535" s="266" t="s">
        <v>372</v>
      </c>
      <c r="P3535" s="11" t="s">
        <v>373</v>
      </c>
      <c r="Q3535" s="11" t="s">
        <v>421</v>
      </c>
      <c r="R3535" s="8">
        <v>0</v>
      </c>
      <c r="S3535" s="8">
        <v>0</v>
      </c>
      <c r="T3535" s="206">
        <f>ABS(Table1[[#This Row],[Prod]]-Table1[[#This Row],[Planned]])</f>
        <v>0</v>
      </c>
      <c r="U3535" s="209">
        <f>IF(ABS(Table1[[#This Row],[Prod]]-Table1[[#This Row],[Planned]])&gt;Table1[[#This Row],[Planned]],0,IF(Table1[[#This Row],[Planned]]=0,0,1-ABS(Table1[[#This Row],[Prod]]-Table1[[#This Row],[Planned]])/Table1[[#This Row],[Planned]]))</f>
        <v>0</v>
      </c>
      <c r="V3535" s="8"/>
      <c r="W3535" s="11"/>
      <c r="X3535" s="27">
        <v>0</v>
      </c>
      <c r="Y3535" s="206">
        <f>Table1[[#This Row],[Prod]]</f>
        <v>0</v>
      </c>
      <c r="Z3535" s="206">
        <f>ABS(Table1[[#This Row],[Prod2]]-Table1[[#This Row],[Plan Revised]])</f>
        <v>0</v>
      </c>
      <c r="AA3535" s="209">
        <f>IF(ABS(Table1[[#This Row],[Prod2]]-Table1[[#This Row],[Plan Revised]])&gt;Table1[[#This Row],[Plan Revised]],0,IF(Table1[[#This Row],[Plan Revised]]=0,0,1-ABS(Table1[[#This Row],[Prod2]]-Table1[[#This Row],[Plan Revised]])/Table1[[#This Row],[Plan Revised]]))</f>
        <v>0</v>
      </c>
      <c r="AB3535" s="11"/>
      <c r="AC3535" s="30"/>
      <c r="AD3535"/>
      <c r="AF3535"/>
    </row>
    <row r="3536" spans="1:32">
      <c r="A3536" s="15" t="str">
        <f>IF(Table1[Week]=WeekSel,"Yes","No")</f>
        <v>No</v>
      </c>
      <c r="B3536" s="15" t="str">
        <f>IF((Table1[StartDate]&gt;=Date.GraphMin)*(Table1[StartDate]&lt;=Date.GraphMax)=1,"Yes","No")</f>
        <v>No</v>
      </c>
      <c r="C3536" s="15" t="str">
        <f>IF(OR(Table1[[#This Row],[Site]]="FOOD MILLING",Table1[[#This Row],[Site]]="GODACO"), "No", "Yes")</f>
        <v>Yes</v>
      </c>
      <c r="D3536" s="40">
        <f>MAX(DATE(Table1[Year],1,1),DATE(Table1[Year],1,1)-WEEKDAY(DATE(Table1[Year],1,1),2)+(Table1[WeekNum]-1)*7+1)</f>
        <v>44564</v>
      </c>
      <c r="E3536" s="40">
        <f>MIN(DATE(Table1[Year]+1,1,0),DATE(Table1[Year],1,1)-WEEKDAY(DATE(Table1[Year],1,1),2)+Table1[WeekNum]*7)</f>
        <v>44570</v>
      </c>
      <c r="F3536" s="15">
        <v>2022</v>
      </c>
      <c r="G3536" s="15">
        <f t="shared" si="110"/>
        <v>1</v>
      </c>
      <c r="H3536" s="17">
        <v>2</v>
      </c>
      <c r="I3536" s="207" t="str">
        <f>"W" &amp;Table1[[#This Row],[WeekNum]]</f>
        <v>W2</v>
      </c>
      <c r="J3536" s="20" t="str">
        <f t="shared" si="111"/>
        <v>22-W02</v>
      </c>
      <c r="K3536" s="8" t="s">
        <v>656</v>
      </c>
      <c r="L3536" s="4"/>
      <c r="M3536" s="8" t="s">
        <v>72</v>
      </c>
      <c r="N3536" s="11" t="s">
        <v>428</v>
      </c>
      <c r="O3536" s="266" t="s">
        <v>372</v>
      </c>
      <c r="P3536" s="11" t="s">
        <v>373</v>
      </c>
      <c r="Q3536" s="11" t="s">
        <v>421</v>
      </c>
      <c r="R3536" s="8">
        <v>0</v>
      </c>
      <c r="S3536" s="8">
        <v>0</v>
      </c>
      <c r="T3536" s="206">
        <f>ABS(Table1[[#This Row],[Prod]]-Table1[[#This Row],[Planned]])</f>
        <v>0</v>
      </c>
      <c r="U3536" s="209">
        <f>IF(ABS(Table1[[#This Row],[Prod]]-Table1[[#This Row],[Planned]])&gt;Table1[[#This Row],[Planned]],0,IF(Table1[[#This Row],[Planned]]=0,0,1-ABS(Table1[[#This Row],[Prod]]-Table1[[#This Row],[Planned]])/Table1[[#This Row],[Planned]]))</f>
        <v>0</v>
      </c>
      <c r="V3536" s="8"/>
      <c r="W3536" s="11"/>
      <c r="X3536" s="27">
        <v>0</v>
      </c>
      <c r="Y3536" s="206">
        <f>Table1[[#This Row],[Prod]]</f>
        <v>0</v>
      </c>
      <c r="Z3536" s="206">
        <f>ABS(Table1[[#This Row],[Prod2]]-Table1[[#This Row],[Plan Revised]])</f>
        <v>0</v>
      </c>
      <c r="AA3536" s="209">
        <f>IF(ABS(Table1[[#This Row],[Prod2]]-Table1[[#This Row],[Plan Revised]])&gt;Table1[[#This Row],[Plan Revised]],0,IF(Table1[[#This Row],[Plan Revised]]=0,0,1-ABS(Table1[[#This Row],[Prod2]]-Table1[[#This Row],[Plan Revised]])/Table1[[#This Row],[Plan Revised]]))</f>
        <v>0</v>
      </c>
      <c r="AB3536" s="11"/>
      <c r="AC3536" s="30"/>
      <c r="AD3536"/>
      <c r="AF3536"/>
    </row>
    <row r="3537" spans="1:32">
      <c r="A3537" s="15" t="str">
        <f>IF(Table1[Week]=WeekSel,"Yes","No")</f>
        <v>No</v>
      </c>
      <c r="B3537" s="15" t="str">
        <f>IF((Table1[StartDate]&gt;=Date.GraphMin)*(Table1[StartDate]&lt;=Date.GraphMax)=1,"Yes","No")</f>
        <v>No</v>
      </c>
      <c r="C3537" s="15" t="str">
        <f>IF(OR(Table1[[#This Row],[Site]]="FOOD MILLING",Table1[[#This Row],[Site]]="GODACO"), "No", "Yes")</f>
        <v>Yes</v>
      </c>
      <c r="D3537" s="40">
        <f>MAX(DATE(Table1[Year],1,1),DATE(Table1[Year],1,1)-WEEKDAY(DATE(Table1[Year],1,1),2)+(Table1[WeekNum]-1)*7+1)</f>
        <v>44564</v>
      </c>
      <c r="E3537" s="40">
        <f>MIN(DATE(Table1[Year]+1,1,0),DATE(Table1[Year],1,1)-WEEKDAY(DATE(Table1[Year],1,1),2)+Table1[WeekNum]*7)</f>
        <v>44570</v>
      </c>
      <c r="F3537" s="15">
        <v>2022</v>
      </c>
      <c r="G3537" s="15">
        <f t="shared" si="110"/>
        <v>1</v>
      </c>
      <c r="H3537" s="17">
        <v>2</v>
      </c>
      <c r="I3537" s="207" t="str">
        <f>"W" &amp;Table1[[#This Row],[WeekNum]]</f>
        <v>W2</v>
      </c>
      <c r="J3537" s="20" t="str">
        <f t="shared" si="111"/>
        <v>22-W02</v>
      </c>
      <c r="K3537" s="8" t="s">
        <v>657</v>
      </c>
      <c r="L3537" s="4"/>
      <c r="M3537" s="8" t="s">
        <v>72</v>
      </c>
      <c r="N3537" s="11" t="s">
        <v>428</v>
      </c>
      <c r="O3537" s="266" t="s">
        <v>372</v>
      </c>
      <c r="P3537" s="11" t="s">
        <v>373</v>
      </c>
      <c r="Q3537" s="11" t="s">
        <v>421</v>
      </c>
      <c r="R3537" s="8">
        <v>0</v>
      </c>
      <c r="S3537" s="8">
        <v>0</v>
      </c>
      <c r="T3537" s="206">
        <f>ABS(Table1[[#This Row],[Prod]]-Table1[[#This Row],[Planned]])</f>
        <v>0</v>
      </c>
      <c r="U3537" s="209">
        <f>IF(ABS(Table1[[#This Row],[Prod]]-Table1[[#This Row],[Planned]])&gt;Table1[[#This Row],[Planned]],0,IF(Table1[[#This Row],[Planned]]=0,0,1-ABS(Table1[[#This Row],[Prod]]-Table1[[#This Row],[Planned]])/Table1[[#This Row],[Planned]]))</f>
        <v>0</v>
      </c>
      <c r="V3537" s="8"/>
      <c r="W3537" s="11"/>
      <c r="X3537" s="27">
        <v>0</v>
      </c>
      <c r="Y3537" s="206">
        <f>Table1[[#This Row],[Prod]]</f>
        <v>0</v>
      </c>
      <c r="Z3537" s="206">
        <f>ABS(Table1[[#This Row],[Prod2]]-Table1[[#This Row],[Plan Revised]])</f>
        <v>0</v>
      </c>
      <c r="AA3537" s="209">
        <f>IF(ABS(Table1[[#This Row],[Prod2]]-Table1[[#This Row],[Plan Revised]])&gt;Table1[[#This Row],[Plan Revised]],0,IF(Table1[[#This Row],[Plan Revised]]=0,0,1-ABS(Table1[[#This Row],[Prod2]]-Table1[[#This Row],[Plan Revised]])/Table1[[#This Row],[Plan Revised]]))</f>
        <v>0</v>
      </c>
      <c r="AB3537" s="11"/>
      <c r="AC3537" s="30"/>
      <c r="AD3537"/>
      <c r="AF3537"/>
    </row>
    <row r="3538" spans="1:32">
      <c r="A3538" s="15" t="str">
        <f>IF(Table1[Week]=WeekSel,"Yes","No")</f>
        <v>No</v>
      </c>
      <c r="B3538" s="15" t="str">
        <f>IF((Table1[StartDate]&gt;=Date.GraphMin)*(Table1[StartDate]&lt;=Date.GraphMax)=1,"Yes","No")</f>
        <v>No</v>
      </c>
      <c r="C3538" s="15" t="str">
        <f>IF(OR(Table1[[#This Row],[Site]]="FOOD MILLING",Table1[[#This Row],[Site]]="GODACO"), "No", "Yes")</f>
        <v>Yes</v>
      </c>
      <c r="D3538" s="40">
        <f>MAX(DATE(Table1[Year],1,1),DATE(Table1[Year],1,1)-WEEKDAY(DATE(Table1[Year],1,1),2)+(Table1[WeekNum]-1)*7+1)</f>
        <v>44564</v>
      </c>
      <c r="E3538" s="40">
        <f>MIN(DATE(Table1[Year]+1,1,0),DATE(Table1[Year],1,1)-WEEKDAY(DATE(Table1[Year],1,1),2)+Table1[WeekNum]*7)</f>
        <v>44570</v>
      </c>
      <c r="F3538" s="15">
        <v>2022</v>
      </c>
      <c r="G3538" s="15">
        <f t="shared" si="110"/>
        <v>1</v>
      </c>
      <c r="H3538" s="17">
        <v>2</v>
      </c>
      <c r="I3538" s="207" t="str">
        <f>"W" &amp;Table1[[#This Row],[WeekNum]]</f>
        <v>W2</v>
      </c>
      <c r="J3538" s="20" t="str">
        <f t="shared" si="111"/>
        <v>22-W02</v>
      </c>
      <c r="K3538" s="8" t="s">
        <v>658</v>
      </c>
      <c r="L3538" s="4"/>
      <c r="M3538" s="8" t="s">
        <v>72</v>
      </c>
      <c r="N3538" s="11" t="s">
        <v>428</v>
      </c>
      <c r="O3538" s="266" t="s">
        <v>374</v>
      </c>
      <c r="P3538" s="11" t="s">
        <v>376</v>
      </c>
      <c r="Q3538" s="11" t="s">
        <v>421</v>
      </c>
      <c r="R3538" s="8">
        <v>9720</v>
      </c>
      <c r="S3538" s="8">
        <v>10432.800000000001</v>
      </c>
      <c r="T3538" s="206">
        <f>ABS(Table1[[#This Row],[Prod]]-Table1[[#This Row],[Planned]])</f>
        <v>712.80000000000109</v>
      </c>
      <c r="U3538" s="209">
        <f>IF(ABS(Table1[[#This Row],[Prod]]-Table1[[#This Row],[Planned]])&gt;Table1[[#This Row],[Planned]],0,IF(Table1[[#This Row],[Planned]]=0,0,1-ABS(Table1[[#This Row],[Prod]]-Table1[[#This Row],[Planned]])/Table1[[#This Row],[Planned]]))</f>
        <v>0.92666666666666653</v>
      </c>
      <c r="V3538" s="8"/>
      <c r="W3538" s="11"/>
      <c r="X3538" s="27">
        <v>9720</v>
      </c>
      <c r="Y3538" s="206">
        <f>Table1[[#This Row],[Prod]]</f>
        <v>10432.800000000001</v>
      </c>
      <c r="Z3538" s="206">
        <f>ABS(Table1[[#This Row],[Prod2]]-Table1[[#This Row],[Plan Revised]])</f>
        <v>712.80000000000109</v>
      </c>
      <c r="AA3538" s="209">
        <f>IF(ABS(Table1[[#This Row],[Prod2]]-Table1[[#This Row],[Plan Revised]])&gt;Table1[[#This Row],[Plan Revised]],0,IF(Table1[[#This Row],[Plan Revised]]=0,0,1-ABS(Table1[[#This Row],[Prod2]]-Table1[[#This Row],[Plan Revised]])/Table1[[#This Row],[Plan Revised]]))</f>
        <v>0.92666666666666653</v>
      </c>
      <c r="AB3538" s="11"/>
      <c r="AC3538" s="30"/>
      <c r="AD3538"/>
      <c r="AF3538"/>
    </row>
    <row r="3539" spans="1:32">
      <c r="A3539" s="15" t="str">
        <f>IF(Table1[Week]=WeekSel,"Yes","No")</f>
        <v>No</v>
      </c>
      <c r="B3539" s="15" t="str">
        <f>IF((Table1[StartDate]&gt;=Date.GraphMin)*(Table1[StartDate]&lt;=Date.GraphMax)=1,"Yes","No")</f>
        <v>No</v>
      </c>
      <c r="C3539" s="15" t="str">
        <f>IF(OR(Table1[[#This Row],[Site]]="FOOD MILLING",Table1[[#This Row],[Site]]="GODACO"), "No", "Yes")</f>
        <v>Yes</v>
      </c>
      <c r="D3539" s="40">
        <f>MAX(DATE(Table1[Year],1,1),DATE(Table1[Year],1,1)-WEEKDAY(DATE(Table1[Year],1,1),2)+(Table1[WeekNum]-1)*7+1)</f>
        <v>44564</v>
      </c>
      <c r="E3539" s="40">
        <f>MIN(DATE(Table1[Year]+1,1,0),DATE(Table1[Year],1,1)-WEEKDAY(DATE(Table1[Year],1,1),2)+Table1[WeekNum]*7)</f>
        <v>44570</v>
      </c>
      <c r="F3539" s="15">
        <v>2022</v>
      </c>
      <c r="G3539" s="15">
        <f t="shared" si="110"/>
        <v>1</v>
      </c>
      <c r="H3539" s="17">
        <v>2</v>
      </c>
      <c r="I3539" s="207" t="str">
        <f>"W" &amp;Table1[[#This Row],[WeekNum]]</f>
        <v>W2</v>
      </c>
      <c r="J3539" s="20" t="str">
        <f t="shared" si="111"/>
        <v>22-W02</v>
      </c>
      <c r="K3539" s="8" t="s">
        <v>659</v>
      </c>
      <c r="L3539" s="4"/>
      <c r="M3539" s="8" t="s">
        <v>72</v>
      </c>
      <c r="N3539" s="11" t="s">
        <v>428</v>
      </c>
      <c r="O3539" s="266" t="s">
        <v>374</v>
      </c>
      <c r="P3539" s="11" t="s">
        <v>376</v>
      </c>
      <c r="Q3539" s="11" t="s">
        <v>421</v>
      </c>
      <c r="R3539" s="8">
        <v>0</v>
      </c>
      <c r="S3539" s="8">
        <v>0</v>
      </c>
      <c r="T3539" s="206">
        <f>ABS(Table1[[#This Row],[Prod]]-Table1[[#This Row],[Planned]])</f>
        <v>0</v>
      </c>
      <c r="U3539" s="209">
        <f>IF(ABS(Table1[[#This Row],[Prod]]-Table1[[#This Row],[Planned]])&gt;Table1[[#This Row],[Planned]],0,IF(Table1[[#This Row],[Planned]]=0,0,1-ABS(Table1[[#This Row],[Prod]]-Table1[[#This Row],[Planned]])/Table1[[#This Row],[Planned]]))</f>
        <v>0</v>
      </c>
      <c r="V3539" s="8"/>
      <c r="W3539" s="11"/>
      <c r="X3539" s="27">
        <v>0</v>
      </c>
      <c r="Y3539" s="206">
        <f>Table1[[#This Row],[Prod]]</f>
        <v>0</v>
      </c>
      <c r="Z3539" s="206">
        <f>ABS(Table1[[#This Row],[Prod2]]-Table1[[#This Row],[Plan Revised]])</f>
        <v>0</v>
      </c>
      <c r="AA3539" s="209">
        <f>IF(ABS(Table1[[#This Row],[Prod2]]-Table1[[#This Row],[Plan Revised]])&gt;Table1[[#This Row],[Plan Revised]],0,IF(Table1[[#This Row],[Plan Revised]]=0,0,1-ABS(Table1[[#This Row],[Prod2]]-Table1[[#This Row],[Plan Revised]])/Table1[[#This Row],[Plan Revised]]))</f>
        <v>0</v>
      </c>
      <c r="AB3539" s="11"/>
      <c r="AC3539" s="30"/>
      <c r="AD3539"/>
      <c r="AF3539"/>
    </row>
    <row r="3540" spans="1:32">
      <c r="A3540" s="15" t="str">
        <f>IF(Table1[Week]=WeekSel,"Yes","No")</f>
        <v>No</v>
      </c>
      <c r="B3540" s="15" t="str">
        <f>IF((Table1[StartDate]&gt;=Date.GraphMin)*(Table1[StartDate]&lt;=Date.GraphMax)=1,"Yes","No")</f>
        <v>No</v>
      </c>
      <c r="C3540" s="15" t="str">
        <f>IF(OR(Table1[[#This Row],[Site]]="FOOD MILLING",Table1[[#This Row],[Site]]="GODACO"), "No", "Yes")</f>
        <v>Yes</v>
      </c>
      <c r="D3540" s="40">
        <f>MAX(DATE(Table1[Year],1,1),DATE(Table1[Year],1,1)-WEEKDAY(DATE(Table1[Year],1,1),2)+(Table1[WeekNum]-1)*7+1)</f>
        <v>44564</v>
      </c>
      <c r="E3540" s="40">
        <f>MIN(DATE(Table1[Year]+1,1,0),DATE(Table1[Year],1,1)-WEEKDAY(DATE(Table1[Year],1,1),2)+Table1[WeekNum]*7)</f>
        <v>44570</v>
      </c>
      <c r="F3540" s="15">
        <v>2022</v>
      </c>
      <c r="G3540" s="15">
        <f t="shared" si="110"/>
        <v>1</v>
      </c>
      <c r="H3540" s="17">
        <v>2</v>
      </c>
      <c r="I3540" s="207" t="str">
        <f>"W" &amp;Table1[[#This Row],[WeekNum]]</f>
        <v>W2</v>
      </c>
      <c r="J3540" s="20" t="str">
        <f t="shared" si="111"/>
        <v>22-W02</v>
      </c>
      <c r="K3540" s="8" t="s">
        <v>660</v>
      </c>
      <c r="L3540" s="4"/>
      <c r="M3540" s="8" t="s">
        <v>72</v>
      </c>
      <c r="N3540" s="11" t="s">
        <v>428</v>
      </c>
      <c r="O3540" s="266" t="s">
        <v>374</v>
      </c>
      <c r="P3540" s="11" t="s">
        <v>376</v>
      </c>
      <c r="Q3540" s="11" t="s">
        <v>421</v>
      </c>
      <c r="R3540" s="8">
        <v>8320</v>
      </c>
      <c r="S3540" s="8">
        <v>9063.5</v>
      </c>
      <c r="T3540" s="206">
        <f>ABS(Table1[[#This Row],[Prod]]-Table1[[#This Row],[Planned]])</f>
        <v>743.5</v>
      </c>
      <c r="U3540" s="209">
        <f>IF(ABS(Table1[[#This Row],[Prod]]-Table1[[#This Row],[Planned]])&gt;Table1[[#This Row],[Planned]],0,IF(Table1[[#This Row],[Planned]]=0,0,1-ABS(Table1[[#This Row],[Prod]]-Table1[[#This Row],[Planned]])/Table1[[#This Row],[Planned]]))</f>
        <v>0.91063701923076923</v>
      </c>
      <c r="V3540" s="8"/>
      <c r="W3540" s="11"/>
      <c r="X3540" s="27">
        <v>8320</v>
      </c>
      <c r="Y3540" s="206">
        <f>Table1[[#This Row],[Prod]]</f>
        <v>9063.5</v>
      </c>
      <c r="Z3540" s="206">
        <f>ABS(Table1[[#This Row],[Prod2]]-Table1[[#This Row],[Plan Revised]])</f>
        <v>743.5</v>
      </c>
      <c r="AA3540" s="209">
        <f>IF(ABS(Table1[[#This Row],[Prod2]]-Table1[[#This Row],[Plan Revised]])&gt;Table1[[#This Row],[Plan Revised]],0,IF(Table1[[#This Row],[Plan Revised]]=0,0,1-ABS(Table1[[#This Row],[Prod2]]-Table1[[#This Row],[Plan Revised]])/Table1[[#This Row],[Plan Revised]]))</f>
        <v>0.91063701923076923</v>
      </c>
      <c r="AB3540" s="11"/>
      <c r="AC3540" s="30"/>
      <c r="AD3540"/>
      <c r="AF3540"/>
    </row>
    <row r="3541" spans="1:32">
      <c r="A3541" s="15" t="str">
        <f>IF(Table1[Week]=WeekSel,"Yes","No")</f>
        <v>No</v>
      </c>
      <c r="B3541" s="15" t="str">
        <f>IF((Table1[StartDate]&gt;=Date.GraphMin)*(Table1[StartDate]&lt;=Date.GraphMax)=1,"Yes","No")</f>
        <v>No</v>
      </c>
      <c r="C3541" s="15" t="str">
        <f>IF(OR(Table1[[#This Row],[Site]]="FOOD MILLING",Table1[[#This Row],[Site]]="GODACO"), "No", "Yes")</f>
        <v>Yes</v>
      </c>
      <c r="D3541" s="40">
        <f>MAX(DATE(Table1[Year],1,1),DATE(Table1[Year],1,1)-WEEKDAY(DATE(Table1[Year],1,1),2)+(Table1[WeekNum]-1)*7+1)</f>
        <v>44564</v>
      </c>
      <c r="E3541" s="40">
        <f>MIN(DATE(Table1[Year]+1,1,0),DATE(Table1[Year],1,1)-WEEKDAY(DATE(Table1[Year],1,1),2)+Table1[WeekNum]*7)</f>
        <v>44570</v>
      </c>
      <c r="F3541" s="15">
        <v>2022</v>
      </c>
      <c r="G3541" s="15">
        <f t="shared" si="110"/>
        <v>1</v>
      </c>
      <c r="H3541" s="17">
        <v>2</v>
      </c>
      <c r="I3541" s="207" t="str">
        <f>"W" &amp;Table1[[#This Row],[WeekNum]]</f>
        <v>W2</v>
      </c>
      <c r="J3541" s="20" t="str">
        <f t="shared" si="111"/>
        <v>22-W02</v>
      </c>
      <c r="K3541" s="8" t="s">
        <v>660</v>
      </c>
      <c r="L3541" s="4"/>
      <c r="M3541" s="8" t="s">
        <v>72</v>
      </c>
      <c r="N3541" s="11" t="s">
        <v>428</v>
      </c>
      <c r="O3541" s="266" t="s">
        <v>374</v>
      </c>
      <c r="P3541" s="11" t="s">
        <v>376</v>
      </c>
      <c r="Q3541" s="11" t="s">
        <v>419</v>
      </c>
      <c r="R3541" s="8">
        <v>6160</v>
      </c>
      <c r="S3541" s="8">
        <v>8107.5</v>
      </c>
      <c r="T3541" s="206">
        <f>ABS(Table1[[#This Row],[Prod]]-Table1[[#This Row],[Planned]])</f>
        <v>1947.5</v>
      </c>
      <c r="U3541" s="209">
        <f>IF(ABS(Table1[[#This Row],[Prod]]-Table1[[#This Row],[Planned]])&gt;Table1[[#This Row],[Planned]],0,IF(Table1[[#This Row],[Planned]]=0,0,1-ABS(Table1[[#This Row],[Prod]]-Table1[[#This Row],[Planned]])/Table1[[#This Row],[Planned]]))</f>
        <v>0.68384740259740262</v>
      </c>
      <c r="V3541" s="8"/>
      <c r="W3541" s="11"/>
      <c r="X3541" s="27">
        <v>8320</v>
      </c>
      <c r="Y3541" s="206">
        <f>Table1[[#This Row],[Prod]]</f>
        <v>8107.5</v>
      </c>
      <c r="Z3541" s="206">
        <f>ABS(Table1[[#This Row],[Prod2]]-Table1[[#This Row],[Plan Revised]])</f>
        <v>212.5</v>
      </c>
      <c r="AA3541" s="209">
        <f>IF(ABS(Table1[[#This Row],[Prod2]]-Table1[[#This Row],[Plan Revised]])&gt;Table1[[#This Row],[Plan Revised]],0,IF(Table1[[#This Row],[Plan Revised]]=0,0,1-ABS(Table1[[#This Row],[Prod2]]-Table1[[#This Row],[Plan Revised]])/Table1[[#This Row],[Plan Revised]]))</f>
        <v>0.97445913461538458</v>
      </c>
      <c r="AB3541" s="11"/>
      <c r="AC3541" s="30"/>
      <c r="AD3541"/>
      <c r="AF3541"/>
    </row>
    <row r="3542" spans="1:32">
      <c r="A3542" s="15" t="str">
        <f>IF(Table1[Week]=WeekSel,"Yes","No")</f>
        <v>No</v>
      </c>
      <c r="B3542" s="15" t="str">
        <f>IF((Table1[StartDate]&gt;=Date.GraphMin)*(Table1[StartDate]&lt;=Date.GraphMax)=1,"Yes","No")</f>
        <v>No</v>
      </c>
      <c r="C3542" s="15" t="str">
        <f>IF(OR(Table1[[#This Row],[Site]]="FOOD MILLING",Table1[[#This Row],[Site]]="GODACO"), "No", "Yes")</f>
        <v>Yes</v>
      </c>
      <c r="D3542" s="40">
        <f>MAX(DATE(Table1[Year],1,1),DATE(Table1[Year],1,1)-WEEKDAY(DATE(Table1[Year],1,1),2)+(Table1[WeekNum]-1)*7+1)</f>
        <v>44564</v>
      </c>
      <c r="E3542" s="40">
        <f>MIN(DATE(Table1[Year]+1,1,0),DATE(Table1[Year],1,1)-WEEKDAY(DATE(Table1[Year],1,1),2)+Table1[WeekNum]*7)</f>
        <v>44570</v>
      </c>
      <c r="F3542" s="15">
        <v>2022</v>
      </c>
      <c r="G3542" s="15">
        <f t="shared" si="110"/>
        <v>1</v>
      </c>
      <c r="H3542" s="17">
        <v>2</v>
      </c>
      <c r="I3542" s="207" t="str">
        <f>"W" &amp;Table1[[#This Row],[WeekNum]]</f>
        <v>W2</v>
      </c>
      <c r="J3542" s="20" t="str">
        <f t="shared" si="111"/>
        <v>22-W02</v>
      </c>
      <c r="K3542" s="8" t="s">
        <v>661</v>
      </c>
      <c r="L3542" s="4"/>
      <c r="M3542" s="8" t="s">
        <v>72</v>
      </c>
      <c r="N3542" s="11" t="s">
        <v>428</v>
      </c>
      <c r="O3542" s="266" t="s">
        <v>374</v>
      </c>
      <c r="P3542" s="11" t="s">
        <v>376</v>
      </c>
      <c r="Q3542" s="11" t="s">
        <v>421</v>
      </c>
      <c r="R3542" s="8">
        <v>8320</v>
      </c>
      <c r="S3542" s="8">
        <v>9453</v>
      </c>
      <c r="T3542" s="206">
        <f>ABS(Table1[[#This Row],[Prod]]-Table1[[#This Row],[Planned]])</f>
        <v>1133</v>
      </c>
      <c r="U3542" s="209">
        <f>IF(ABS(Table1[[#This Row],[Prod]]-Table1[[#This Row],[Planned]])&gt;Table1[[#This Row],[Planned]],0,IF(Table1[[#This Row],[Planned]]=0,0,1-ABS(Table1[[#This Row],[Prod]]-Table1[[#This Row],[Planned]])/Table1[[#This Row],[Planned]]))</f>
        <v>0.8638221153846154</v>
      </c>
      <c r="V3542" s="8"/>
      <c r="W3542" s="11"/>
      <c r="X3542" s="27">
        <v>8320</v>
      </c>
      <c r="Y3542" s="206">
        <f>Table1[[#This Row],[Prod]]</f>
        <v>9453</v>
      </c>
      <c r="Z3542" s="206">
        <f>ABS(Table1[[#This Row],[Prod2]]-Table1[[#This Row],[Plan Revised]])</f>
        <v>1133</v>
      </c>
      <c r="AA3542" s="209">
        <f>IF(ABS(Table1[[#This Row],[Prod2]]-Table1[[#This Row],[Plan Revised]])&gt;Table1[[#This Row],[Plan Revised]],0,IF(Table1[[#This Row],[Plan Revised]]=0,0,1-ABS(Table1[[#This Row],[Prod2]]-Table1[[#This Row],[Plan Revised]])/Table1[[#This Row],[Plan Revised]]))</f>
        <v>0.8638221153846154</v>
      </c>
      <c r="AB3542" s="11"/>
      <c r="AC3542" s="30"/>
      <c r="AD3542"/>
      <c r="AF3542"/>
    </row>
    <row r="3543" spans="1:32">
      <c r="A3543" s="15" t="str">
        <f>IF(Table1[Week]=WeekSel,"Yes","No")</f>
        <v>No</v>
      </c>
      <c r="B3543" s="15" t="str">
        <f>IF((Table1[StartDate]&gt;=Date.GraphMin)*(Table1[StartDate]&lt;=Date.GraphMax)=1,"Yes","No")</f>
        <v>No</v>
      </c>
      <c r="C3543" s="15" t="str">
        <f>IF(OR(Table1[[#This Row],[Site]]="FOOD MILLING",Table1[[#This Row],[Site]]="GODACO"), "No", "Yes")</f>
        <v>Yes</v>
      </c>
      <c r="D3543" s="40">
        <f>MAX(DATE(Table1[Year],1,1),DATE(Table1[Year],1,1)-WEEKDAY(DATE(Table1[Year],1,1),2)+(Table1[WeekNum]-1)*7+1)</f>
        <v>44564</v>
      </c>
      <c r="E3543" s="40">
        <f>MIN(DATE(Table1[Year]+1,1,0),DATE(Table1[Year],1,1)-WEEKDAY(DATE(Table1[Year],1,1),2)+Table1[WeekNum]*7)</f>
        <v>44570</v>
      </c>
      <c r="F3543" s="15">
        <v>2022</v>
      </c>
      <c r="G3543" s="15">
        <f t="shared" si="110"/>
        <v>1</v>
      </c>
      <c r="H3543" s="17">
        <v>2</v>
      </c>
      <c r="I3543" s="207" t="str">
        <f>"W" &amp;Table1[[#This Row],[WeekNum]]</f>
        <v>W2</v>
      </c>
      <c r="J3543" s="20" t="str">
        <f t="shared" si="111"/>
        <v>22-W02</v>
      </c>
      <c r="K3543" s="8" t="s">
        <v>662</v>
      </c>
      <c r="L3543" s="4"/>
      <c r="M3543" s="8" t="s">
        <v>72</v>
      </c>
      <c r="N3543" s="11" t="s">
        <v>428</v>
      </c>
      <c r="O3543" s="266" t="s">
        <v>374</v>
      </c>
      <c r="P3543" s="11" t="s">
        <v>376</v>
      </c>
      <c r="Q3543" s="11" t="s">
        <v>421</v>
      </c>
      <c r="R3543" s="8">
        <v>4860</v>
      </c>
      <c r="S3543" s="8">
        <v>5537</v>
      </c>
      <c r="T3543" s="206">
        <f>ABS(Table1[[#This Row],[Prod]]-Table1[[#This Row],[Planned]])</f>
        <v>677</v>
      </c>
      <c r="U3543" s="209">
        <f>IF(ABS(Table1[[#This Row],[Prod]]-Table1[[#This Row],[Planned]])&gt;Table1[[#This Row],[Planned]],0,IF(Table1[[#This Row],[Planned]]=0,0,1-ABS(Table1[[#This Row],[Prod]]-Table1[[#This Row],[Planned]])/Table1[[#This Row],[Planned]]))</f>
        <v>0.86069958847736627</v>
      </c>
      <c r="V3543" s="8"/>
      <c r="W3543" s="11"/>
      <c r="X3543" s="27">
        <v>4860</v>
      </c>
      <c r="Y3543" s="206">
        <f>Table1[[#This Row],[Prod]]</f>
        <v>5537</v>
      </c>
      <c r="Z3543" s="206">
        <f>ABS(Table1[[#This Row],[Prod2]]-Table1[[#This Row],[Plan Revised]])</f>
        <v>677</v>
      </c>
      <c r="AA3543" s="209">
        <f>IF(ABS(Table1[[#This Row],[Prod2]]-Table1[[#This Row],[Plan Revised]])&gt;Table1[[#This Row],[Plan Revised]],0,IF(Table1[[#This Row],[Plan Revised]]=0,0,1-ABS(Table1[[#This Row],[Prod2]]-Table1[[#This Row],[Plan Revised]])/Table1[[#This Row],[Plan Revised]]))</f>
        <v>0.86069958847736627</v>
      </c>
      <c r="AB3543" s="11"/>
      <c r="AC3543" s="30"/>
      <c r="AD3543"/>
      <c r="AF3543"/>
    </row>
    <row r="3544" spans="1:32">
      <c r="A3544" s="15" t="str">
        <f>IF(Table1[Week]=WeekSel,"Yes","No")</f>
        <v>No</v>
      </c>
      <c r="B3544" s="15" t="str">
        <f>IF((Table1[StartDate]&gt;=Date.GraphMin)*(Table1[StartDate]&lt;=Date.GraphMax)=1,"Yes","No")</f>
        <v>No</v>
      </c>
      <c r="C3544" s="15" t="str">
        <f>IF(OR(Table1[[#This Row],[Site]]="FOOD MILLING",Table1[[#This Row],[Site]]="GODACO"), "No", "Yes")</f>
        <v>Yes</v>
      </c>
      <c r="D3544" s="40">
        <f>MAX(DATE(Table1[Year],1,1),DATE(Table1[Year],1,1)-WEEKDAY(DATE(Table1[Year],1,1),2)+(Table1[WeekNum]-1)*7+1)</f>
        <v>44564</v>
      </c>
      <c r="E3544" s="40">
        <f>MIN(DATE(Table1[Year]+1,1,0),DATE(Table1[Year],1,1)-WEEKDAY(DATE(Table1[Year],1,1),2)+Table1[WeekNum]*7)</f>
        <v>44570</v>
      </c>
      <c r="F3544" s="15">
        <v>2022</v>
      </c>
      <c r="G3544" s="15">
        <f t="shared" si="110"/>
        <v>1</v>
      </c>
      <c r="H3544" s="17">
        <v>2</v>
      </c>
      <c r="I3544" s="207" t="str">
        <f>"W" &amp;Table1[[#This Row],[WeekNum]]</f>
        <v>W2</v>
      </c>
      <c r="J3544" s="20" t="str">
        <f t="shared" si="111"/>
        <v>22-W02</v>
      </c>
      <c r="K3544" s="8" t="s">
        <v>662</v>
      </c>
      <c r="L3544" s="4"/>
      <c r="M3544" s="8" t="s">
        <v>72</v>
      </c>
      <c r="N3544" s="11" t="s">
        <v>428</v>
      </c>
      <c r="O3544" s="266" t="s">
        <v>374</v>
      </c>
      <c r="P3544" s="11" t="s">
        <v>376</v>
      </c>
      <c r="Q3544" s="11" t="s">
        <v>419</v>
      </c>
      <c r="R3544" s="8">
        <v>12320</v>
      </c>
      <c r="S3544" s="8">
        <v>6988</v>
      </c>
      <c r="T3544" s="206">
        <f>ABS(Table1[[#This Row],[Prod]]-Table1[[#This Row],[Planned]])</f>
        <v>5332</v>
      </c>
      <c r="U3544" s="209">
        <f>IF(ABS(Table1[[#This Row],[Prod]]-Table1[[#This Row],[Planned]])&gt;Table1[[#This Row],[Planned]],0,IF(Table1[[#This Row],[Planned]]=0,0,1-ABS(Table1[[#This Row],[Prod]]-Table1[[#This Row],[Planned]])/Table1[[#This Row],[Planned]]))</f>
        <v>0.56720779220779227</v>
      </c>
      <c r="V3544" s="8"/>
      <c r="W3544" s="11"/>
      <c r="X3544" s="27">
        <v>4860</v>
      </c>
      <c r="Y3544" s="206">
        <f>Table1[[#This Row],[Prod]]</f>
        <v>6988</v>
      </c>
      <c r="Z3544" s="206">
        <f>ABS(Table1[[#This Row],[Prod2]]-Table1[[#This Row],[Plan Revised]])</f>
        <v>2128</v>
      </c>
      <c r="AA3544" s="209">
        <f>IF(ABS(Table1[[#This Row],[Prod2]]-Table1[[#This Row],[Plan Revised]])&gt;Table1[[#This Row],[Plan Revised]],0,IF(Table1[[#This Row],[Plan Revised]]=0,0,1-ABS(Table1[[#This Row],[Prod2]]-Table1[[#This Row],[Plan Revised]])/Table1[[#This Row],[Plan Revised]]))</f>
        <v>0.56213991769547322</v>
      </c>
      <c r="AB3544" s="11"/>
      <c r="AC3544" s="30"/>
      <c r="AD3544"/>
      <c r="AF3544"/>
    </row>
    <row r="3545" spans="1:32">
      <c r="A3545" s="15" t="str">
        <f>IF(Table1[Week]=WeekSel,"Yes","No")</f>
        <v>No</v>
      </c>
      <c r="B3545" s="15" t="str">
        <f>IF((Table1[StartDate]&gt;=Date.GraphMin)*(Table1[StartDate]&lt;=Date.GraphMax)=1,"Yes","No")</f>
        <v>No</v>
      </c>
      <c r="C3545" s="15" t="str">
        <f>IF(OR(Table1[[#This Row],[Site]]="FOOD MILLING",Table1[[#This Row],[Site]]="GODACO"), "No", "Yes")</f>
        <v>Yes</v>
      </c>
      <c r="D3545" s="40">
        <f>MAX(DATE(Table1[Year],1,1),DATE(Table1[Year],1,1)-WEEKDAY(DATE(Table1[Year],1,1),2)+(Table1[WeekNum]-1)*7+1)</f>
        <v>44564</v>
      </c>
      <c r="E3545" s="40">
        <f>MIN(DATE(Table1[Year]+1,1,0),DATE(Table1[Year],1,1)-WEEKDAY(DATE(Table1[Year],1,1),2)+Table1[WeekNum]*7)</f>
        <v>44570</v>
      </c>
      <c r="F3545" s="15">
        <v>2022</v>
      </c>
      <c r="G3545" s="15">
        <f t="shared" si="110"/>
        <v>1</v>
      </c>
      <c r="H3545" s="17">
        <v>2</v>
      </c>
      <c r="I3545" s="207" t="str">
        <f>"W" &amp;Table1[[#This Row],[WeekNum]]</f>
        <v>W2</v>
      </c>
      <c r="J3545" s="20" t="str">
        <f t="shared" si="111"/>
        <v>22-W02</v>
      </c>
      <c r="K3545" s="8" t="s">
        <v>663</v>
      </c>
      <c r="L3545" s="4"/>
      <c r="M3545" s="8" t="s">
        <v>72</v>
      </c>
      <c r="N3545" s="11" t="s">
        <v>428</v>
      </c>
      <c r="O3545" s="266" t="s">
        <v>374</v>
      </c>
      <c r="P3545" s="11" t="s">
        <v>376</v>
      </c>
      <c r="Q3545" s="11" t="s">
        <v>421</v>
      </c>
      <c r="R3545" s="8">
        <v>8320</v>
      </c>
      <c r="S3545" s="8">
        <v>9126.5</v>
      </c>
      <c r="T3545" s="206">
        <f>ABS(Table1[[#This Row],[Prod]]-Table1[[#This Row],[Planned]])</f>
        <v>806.5</v>
      </c>
      <c r="U3545" s="209">
        <f>IF(ABS(Table1[[#This Row],[Prod]]-Table1[[#This Row],[Planned]])&gt;Table1[[#This Row],[Planned]],0,IF(Table1[[#This Row],[Planned]]=0,0,1-ABS(Table1[[#This Row],[Prod]]-Table1[[#This Row],[Planned]])/Table1[[#This Row],[Planned]]))</f>
        <v>0.90306490384615379</v>
      </c>
      <c r="V3545" s="8"/>
      <c r="W3545" s="11"/>
      <c r="X3545" s="27">
        <v>8320</v>
      </c>
      <c r="Y3545" s="206">
        <f>Table1[[#This Row],[Prod]]</f>
        <v>9126.5</v>
      </c>
      <c r="Z3545" s="206">
        <f>ABS(Table1[[#This Row],[Prod2]]-Table1[[#This Row],[Plan Revised]])</f>
        <v>806.5</v>
      </c>
      <c r="AA3545" s="209">
        <f>IF(ABS(Table1[[#This Row],[Prod2]]-Table1[[#This Row],[Plan Revised]])&gt;Table1[[#This Row],[Plan Revised]],0,IF(Table1[[#This Row],[Plan Revised]]=0,0,1-ABS(Table1[[#This Row],[Prod2]]-Table1[[#This Row],[Plan Revised]])/Table1[[#This Row],[Plan Revised]]))</f>
        <v>0.90306490384615379</v>
      </c>
      <c r="AB3545" s="11"/>
      <c r="AC3545" s="30"/>
      <c r="AD3545"/>
      <c r="AF3545"/>
    </row>
    <row r="3546" spans="1:32">
      <c r="A3546" s="15" t="str">
        <f>IF(Table1[Week]=WeekSel,"Yes","No")</f>
        <v>No</v>
      </c>
      <c r="B3546" s="15" t="str">
        <f>IF((Table1[StartDate]&gt;=Date.GraphMin)*(Table1[StartDate]&lt;=Date.GraphMax)=1,"Yes","No")</f>
        <v>No</v>
      </c>
      <c r="C3546" s="15" t="str">
        <f>IF(OR(Table1[[#This Row],[Site]]="FOOD MILLING",Table1[[#This Row],[Site]]="GODACO"), "No", "Yes")</f>
        <v>Yes</v>
      </c>
      <c r="D3546" s="40">
        <f>MAX(DATE(Table1[Year],1,1),DATE(Table1[Year],1,1)-WEEKDAY(DATE(Table1[Year],1,1),2)+(Table1[WeekNum]-1)*7+1)</f>
        <v>44564</v>
      </c>
      <c r="E3546" s="40">
        <f>MIN(DATE(Table1[Year]+1,1,0),DATE(Table1[Year],1,1)-WEEKDAY(DATE(Table1[Year],1,1),2)+Table1[WeekNum]*7)</f>
        <v>44570</v>
      </c>
      <c r="F3546" s="15">
        <v>2022</v>
      </c>
      <c r="G3546" s="15">
        <f t="shared" si="110"/>
        <v>1</v>
      </c>
      <c r="H3546" s="17">
        <v>2</v>
      </c>
      <c r="I3546" s="207" t="str">
        <f>"W" &amp;Table1[[#This Row],[WeekNum]]</f>
        <v>W2</v>
      </c>
      <c r="J3546" s="20" t="str">
        <f t="shared" si="111"/>
        <v>22-W02</v>
      </c>
      <c r="K3546" s="8" t="s">
        <v>664</v>
      </c>
      <c r="L3546" s="4"/>
      <c r="M3546" s="8" t="s">
        <v>72</v>
      </c>
      <c r="N3546" s="11" t="s">
        <v>428</v>
      </c>
      <c r="O3546" s="266" t="s">
        <v>374</v>
      </c>
      <c r="P3546" s="11" t="s">
        <v>379</v>
      </c>
      <c r="Q3546" s="11" t="s">
        <v>421</v>
      </c>
      <c r="R3546" s="8">
        <v>5120</v>
      </c>
      <c r="S3546" s="8">
        <v>2968.5</v>
      </c>
      <c r="T3546" s="206">
        <f>ABS(Table1[[#This Row],[Prod]]-Table1[[#This Row],[Planned]])</f>
        <v>2151.5</v>
      </c>
      <c r="U3546" s="209">
        <f>IF(ABS(Table1[[#This Row],[Prod]]-Table1[[#This Row],[Planned]])&gt;Table1[[#This Row],[Planned]],0,IF(Table1[[#This Row],[Planned]]=0,0,1-ABS(Table1[[#This Row],[Prod]]-Table1[[#This Row],[Planned]])/Table1[[#This Row],[Planned]]))</f>
        <v>0.57978515625000004</v>
      </c>
      <c r="V3546" s="8"/>
      <c r="W3546" s="11"/>
      <c r="X3546" s="27">
        <v>5120</v>
      </c>
      <c r="Y3546" s="206">
        <f>Table1[[#This Row],[Prod]]</f>
        <v>2968.5</v>
      </c>
      <c r="Z3546" s="206">
        <f>ABS(Table1[[#This Row],[Prod2]]-Table1[[#This Row],[Plan Revised]])</f>
        <v>2151.5</v>
      </c>
      <c r="AA3546" s="209">
        <f>IF(ABS(Table1[[#This Row],[Prod2]]-Table1[[#This Row],[Plan Revised]])&gt;Table1[[#This Row],[Plan Revised]],0,IF(Table1[[#This Row],[Plan Revised]]=0,0,1-ABS(Table1[[#This Row],[Prod2]]-Table1[[#This Row],[Plan Revised]])/Table1[[#This Row],[Plan Revised]]))</f>
        <v>0.57978515625000004</v>
      </c>
      <c r="AB3546" s="11"/>
      <c r="AC3546" s="30"/>
      <c r="AD3546"/>
      <c r="AF3546"/>
    </row>
    <row r="3547" spans="1:32">
      <c r="A3547" s="15" t="str">
        <f>IF(Table1[Week]=WeekSel,"Yes","No")</f>
        <v>No</v>
      </c>
      <c r="B3547" s="15" t="str">
        <f>IF((Table1[StartDate]&gt;=Date.GraphMin)*(Table1[StartDate]&lt;=Date.GraphMax)=1,"Yes","No")</f>
        <v>No</v>
      </c>
      <c r="C3547" s="15" t="str">
        <f>IF(OR(Table1[[#This Row],[Site]]="FOOD MILLING",Table1[[#This Row],[Site]]="GODACO"), "No", "Yes")</f>
        <v>Yes</v>
      </c>
      <c r="D3547" s="40">
        <f>MAX(DATE(Table1[Year],1,1),DATE(Table1[Year],1,1)-WEEKDAY(DATE(Table1[Year],1,1),2)+(Table1[WeekNum]-1)*7+1)</f>
        <v>44564</v>
      </c>
      <c r="E3547" s="40">
        <f>MIN(DATE(Table1[Year]+1,1,0),DATE(Table1[Year],1,1)-WEEKDAY(DATE(Table1[Year],1,1),2)+Table1[WeekNum]*7)</f>
        <v>44570</v>
      </c>
      <c r="F3547" s="15">
        <v>2022</v>
      </c>
      <c r="G3547" s="15">
        <f t="shared" si="110"/>
        <v>1</v>
      </c>
      <c r="H3547" s="17">
        <v>2</v>
      </c>
      <c r="I3547" s="207" t="str">
        <f>"W" &amp;Table1[[#This Row],[WeekNum]]</f>
        <v>W2</v>
      </c>
      <c r="J3547" s="20" t="str">
        <f t="shared" si="111"/>
        <v>22-W02</v>
      </c>
      <c r="K3547" s="8" t="s">
        <v>665</v>
      </c>
      <c r="L3547" s="4"/>
      <c r="M3547" s="8" t="s">
        <v>72</v>
      </c>
      <c r="N3547" s="11" t="s">
        <v>428</v>
      </c>
      <c r="O3547" s="266" t="s">
        <v>374</v>
      </c>
      <c r="P3547" s="11" t="s">
        <v>379</v>
      </c>
      <c r="Q3547" s="11" t="s">
        <v>421</v>
      </c>
      <c r="R3547" s="8">
        <v>10240</v>
      </c>
      <c r="S3547" s="8">
        <v>10647</v>
      </c>
      <c r="T3547" s="206">
        <f>ABS(Table1[[#This Row],[Prod]]-Table1[[#This Row],[Planned]])</f>
        <v>407</v>
      </c>
      <c r="U3547" s="209">
        <f>IF(ABS(Table1[[#This Row],[Prod]]-Table1[[#This Row],[Planned]])&gt;Table1[[#This Row],[Planned]],0,IF(Table1[[#This Row],[Planned]]=0,0,1-ABS(Table1[[#This Row],[Prod]]-Table1[[#This Row],[Planned]])/Table1[[#This Row],[Planned]]))</f>
        <v>0.96025390624999996</v>
      </c>
      <c r="V3547" s="8"/>
      <c r="W3547" s="11"/>
      <c r="X3547" s="27">
        <v>10240</v>
      </c>
      <c r="Y3547" s="206">
        <f>Table1[[#This Row],[Prod]]</f>
        <v>10647</v>
      </c>
      <c r="Z3547" s="206">
        <f>ABS(Table1[[#This Row],[Prod2]]-Table1[[#This Row],[Plan Revised]])</f>
        <v>407</v>
      </c>
      <c r="AA3547" s="209">
        <f>IF(ABS(Table1[[#This Row],[Prod2]]-Table1[[#This Row],[Plan Revised]])&gt;Table1[[#This Row],[Plan Revised]],0,IF(Table1[[#This Row],[Plan Revised]]=0,0,1-ABS(Table1[[#This Row],[Prod2]]-Table1[[#This Row],[Plan Revised]])/Table1[[#This Row],[Plan Revised]]))</f>
        <v>0.96025390624999996</v>
      </c>
      <c r="AB3547" s="11"/>
      <c r="AC3547" s="30"/>
      <c r="AD3547"/>
      <c r="AF3547"/>
    </row>
    <row r="3548" spans="1:32">
      <c r="A3548" s="15" t="str">
        <f>IF(Table1[Week]=WeekSel,"Yes","No")</f>
        <v>No</v>
      </c>
      <c r="B3548" s="15" t="str">
        <f>IF((Table1[StartDate]&gt;=Date.GraphMin)*(Table1[StartDate]&lt;=Date.GraphMax)=1,"Yes","No")</f>
        <v>No</v>
      </c>
      <c r="C3548" s="15" t="str">
        <f>IF(OR(Table1[[#This Row],[Site]]="FOOD MILLING",Table1[[#This Row],[Site]]="GODACO"), "No", "Yes")</f>
        <v>Yes</v>
      </c>
      <c r="D3548" s="40">
        <f>MAX(DATE(Table1[Year],1,1),DATE(Table1[Year],1,1)-WEEKDAY(DATE(Table1[Year],1,1),2)+(Table1[WeekNum]-1)*7+1)</f>
        <v>44564</v>
      </c>
      <c r="E3548" s="40">
        <f>MIN(DATE(Table1[Year]+1,1,0),DATE(Table1[Year],1,1)-WEEKDAY(DATE(Table1[Year],1,1),2)+Table1[WeekNum]*7)</f>
        <v>44570</v>
      </c>
      <c r="F3548" s="15">
        <v>2022</v>
      </c>
      <c r="G3548" s="15">
        <f t="shared" si="110"/>
        <v>1</v>
      </c>
      <c r="H3548" s="17">
        <v>2</v>
      </c>
      <c r="I3548" s="207" t="str">
        <f>"W" &amp;Table1[[#This Row],[WeekNum]]</f>
        <v>W2</v>
      </c>
      <c r="J3548" s="20" t="str">
        <f t="shared" si="111"/>
        <v>22-W02</v>
      </c>
      <c r="K3548" s="8" t="s">
        <v>666</v>
      </c>
      <c r="L3548" s="4"/>
      <c r="M3548" s="8" t="s">
        <v>72</v>
      </c>
      <c r="N3548" s="11" t="s">
        <v>428</v>
      </c>
      <c r="O3548" s="266" t="s">
        <v>374</v>
      </c>
      <c r="P3548" s="11" t="s">
        <v>379</v>
      </c>
      <c r="Q3548" s="11" t="s">
        <v>421</v>
      </c>
      <c r="R3548" s="8">
        <v>15360</v>
      </c>
      <c r="S3548" s="8">
        <v>13816.5</v>
      </c>
      <c r="T3548" s="206">
        <f>ABS(Table1[[#This Row],[Prod]]-Table1[[#This Row],[Planned]])</f>
        <v>1543.5</v>
      </c>
      <c r="U3548" s="209">
        <f>IF(ABS(Table1[[#This Row],[Prod]]-Table1[[#This Row],[Planned]])&gt;Table1[[#This Row],[Planned]],0,IF(Table1[[#This Row],[Planned]]=0,0,1-ABS(Table1[[#This Row],[Prod]]-Table1[[#This Row],[Planned]])/Table1[[#This Row],[Planned]]))</f>
        <v>0.89951171875000002</v>
      </c>
      <c r="V3548" s="8"/>
      <c r="W3548" s="11"/>
      <c r="X3548" s="27">
        <v>15360</v>
      </c>
      <c r="Y3548" s="206">
        <f>Table1[[#This Row],[Prod]]</f>
        <v>13816.5</v>
      </c>
      <c r="Z3548" s="206">
        <f>ABS(Table1[[#This Row],[Prod2]]-Table1[[#This Row],[Plan Revised]])</f>
        <v>1543.5</v>
      </c>
      <c r="AA3548" s="209">
        <f>IF(ABS(Table1[[#This Row],[Prod2]]-Table1[[#This Row],[Plan Revised]])&gt;Table1[[#This Row],[Plan Revised]],0,IF(Table1[[#This Row],[Plan Revised]]=0,0,1-ABS(Table1[[#This Row],[Prod2]]-Table1[[#This Row],[Plan Revised]])/Table1[[#This Row],[Plan Revised]]))</f>
        <v>0.89951171875000002</v>
      </c>
      <c r="AB3548" s="11"/>
      <c r="AC3548" s="30"/>
      <c r="AD3548"/>
      <c r="AF3548"/>
    </row>
    <row r="3549" spans="1:32">
      <c r="A3549" s="15" t="str">
        <f>IF(Table1[Week]=WeekSel,"Yes","No")</f>
        <v>No</v>
      </c>
      <c r="B3549" s="15" t="str">
        <f>IF((Table1[StartDate]&gt;=Date.GraphMin)*(Table1[StartDate]&lt;=Date.GraphMax)=1,"Yes","No")</f>
        <v>No</v>
      </c>
      <c r="C3549" s="15" t="str">
        <f>IF(OR(Table1[[#This Row],[Site]]="FOOD MILLING",Table1[[#This Row],[Site]]="GODACO"), "No", "Yes")</f>
        <v>Yes</v>
      </c>
      <c r="D3549" s="40">
        <f>MAX(DATE(Table1[Year],1,1),DATE(Table1[Year],1,1)-WEEKDAY(DATE(Table1[Year],1,1),2)+(Table1[WeekNum]-1)*7+1)</f>
        <v>44564</v>
      </c>
      <c r="E3549" s="40">
        <f>MIN(DATE(Table1[Year]+1,1,0),DATE(Table1[Year],1,1)-WEEKDAY(DATE(Table1[Year],1,1),2)+Table1[WeekNum]*7)</f>
        <v>44570</v>
      </c>
      <c r="F3549" s="15">
        <v>2022</v>
      </c>
      <c r="G3549" s="15">
        <f t="shared" si="110"/>
        <v>1</v>
      </c>
      <c r="H3549" s="17">
        <v>2</v>
      </c>
      <c r="I3549" s="207" t="str">
        <f>"W" &amp;Table1[[#This Row],[WeekNum]]</f>
        <v>W2</v>
      </c>
      <c r="J3549" s="20" t="str">
        <f t="shared" si="111"/>
        <v>22-W02</v>
      </c>
      <c r="K3549" s="8" t="s">
        <v>667</v>
      </c>
      <c r="L3549" s="4"/>
      <c r="M3549" s="8" t="s">
        <v>72</v>
      </c>
      <c r="N3549" s="11" t="s">
        <v>428</v>
      </c>
      <c r="O3549" s="266" t="s">
        <v>374</v>
      </c>
      <c r="P3549" s="11" t="s">
        <v>375</v>
      </c>
      <c r="Q3549" s="11" t="s">
        <v>421</v>
      </c>
      <c r="R3549" s="8">
        <v>13860</v>
      </c>
      <c r="S3549" s="8">
        <v>14043.5</v>
      </c>
      <c r="T3549" s="206">
        <f>ABS(Table1[[#This Row],[Prod]]-Table1[[#This Row],[Planned]])</f>
        <v>183.5</v>
      </c>
      <c r="U3549" s="209">
        <f>IF(ABS(Table1[[#This Row],[Prod]]-Table1[[#This Row],[Planned]])&gt;Table1[[#This Row],[Planned]],0,IF(Table1[[#This Row],[Planned]]=0,0,1-ABS(Table1[[#This Row],[Prod]]-Table1[[#This Row],[Planned]])/Table1[[#This Row],[Planned]]))</f>
        <v>0.98676046176046173</v>
      </c>
      <c r="V3549" s="8"/>
      <c r="W3549" s="11"/>
      <c r="X3549" s="27">
        <v>11880</v>
      </c>
      <c r="Y3549" s="206">
        <f>Table1[[#This Row],[Prod]]</f>
        <v>14043.5</v>
      </c>
      <c r="Z3549" s="206">
        <f>ABS(Table1[[#This Row],[Prod2]]-Table1[[#This Row],[Plan Revised]])</f>
        <v>2163.5</v>
      </c>
      <c r="AA3549" s="209">
        <f>IF(ABS(Table1[[#This Row],[Prod2]]-Table1[[#This Row],[Plan Revised]])&gt;Table1[[#This Row],[Plan Revised]],0,IF(Table1[[#This Row],[Plan Revised]]=0,0,1-ABS(Table1[[#This Row],[Prod2]]-Table1[[#This Row],[Plan Revised]])/Table1[[#This Row],[Plan Revised]]))</f>
        <v>0.81788720538720538</v>
      </c>
      <c r="AB3549" s="11"/>
      <c r="AC3549" s="30"/>
      <c r="AD3549"/>
      <c r="AF3549"/>
    </row>
    <row r="3550" spans="1:32">
      <c r="A3550" s="15" t="str">
        <f>IF(Table1[Week]=WeekSel,"Yes","No")</f>
        <v>No</v>
      </c>
      <c r="B3550" s="15" t="str">
        <f>IF((Table1[StartDate]&gt;=Date.GraphMin)*(Table1[StartDate]&lt;=Date.GraphMax)=1,"Yes","No")</f>
        <v>No</v>
      </c>
      <c r="C3550" s="15" t="str">
        <f>IF(OR(Table1[[#This Row],[Site]]="FOOD MILLING",Table1[[#This Row],[Site]]="GODACO"), "No", "Yes")</f>
        <v>Yes</v>
      </c>
      <c r="D3550" s="40">
        <f>MAX(DATE(Table1[Year],1,1),DATE(Table1[Year],1,1)-WEEKDAY(DATE(Table1[Year],1,1),2)+(Table1[WeekNum]-1)*7+1)</f>
        <v>44564</v>
      </c>
      <c r="E3550" s="40">
        <f>MIN(DATE(Table1[Year]+1,1,0),DATE(Table1[Year],1,1)-WEEKDAY(DATE(Table1[Year],1,1),2)+Table1[WeekNum]*7)</f>
        <v>44570</v>
      </c>
      <c r="F3550" s="15">
        <v>2022</v>
      </c>
      <c r="G3550" s="15">
        <f t="shared" si="110"/>
        <v>1</v>
      </c>
      <c r="H3550" s="17">
        <v>2</v>
      </c>
      <c r="I3550" s="207" t="str">
        <f>"W" &amp;Table1[[#This Row],[WeekNum]]</f>
        <v>W2</v>
      </c>
      <c r="J3550" s="20" t="str">
        <f t="shared" si="111"/>
        <v>22-W02</v>
      </c>
      <c r="K3550" s="8" t="s">
        <v>668</v>
      </c>
      <c r="L3550" s="4"/>
      <c r="M3550" s="8" t="s">
        <v>72</v>
      </c>
      <c r="N3550" s="11" t="s">
        <v>428</v>
      </c>
      <c r="O3550" s="266" t="s">
        <v>374</v>
      </c>
      <c r="P3550" s="11" t="s">
        <v>375</v>
      </c>
      <c r="Q3550" s="11" t="s">
        <v>421</v>
      </c>
      <c r="R3550" s="8">
        <v>8400</v>
      </c>
      <c r="S3550" s="8">
        <v>4436.3999999999996</v>
      </c>
      <c r="T3550" s="206">
        <f>ABS(Table1[[#This Row],[Prod]]-Table1[[#This Row],[Planned]])</f>
        <v>3963.6000000000004</v>
      </c>
      <c r="U3550" s="209">
        <f>IF(ABS(Table1[[#This Row],[Prod]]-Table1[[#This Row],[Planned]])&gt;Table1[[#This Row],[Planned]],0,IF(Table1[[#This Row],[Planned]]=0,0,1-ABS(Table1[[#This Row],[Prod]]-Table1[[#This Row],[Planned]])/Table1[[#This Row],[Planned]]))</f>
        <v>0.52814285714285703</v>
      </c>
      <c r="V3550" s="8"/>
      <c r="W3550" s="11"/>
      <c r="X3550" s="27">
        <v>4200</v>
      </c>
      <c r="Y3550" s="206">
        <f>Table1[[#This Row],[Prod]]</f>
        <v>4436.3999999999996</v>
      </c>
      <c r="Z3550" s="206">
        <f>ABS(Table1[[#This Row],[Prod2]]-Table1[[#This Row],[Plan Revised]])</f>
        <v>236.39999999999964</v>
      </c>
      <c r="AA3550" s="209">
        <f>IF(ABS(Table1[[#This Row],[Prod2]]-Table1[[#This Row],[Plan Revised]])&gt;Table1[[#This Row],[Plan Revised]],0,IF(Table1[[#This Row],[Plan Revised]]=0,0,1-ABS(Table1[[#This Row],[Prod2]]-Table1[[#This Row],[Plan Revised]])/Table1[[#This Row],[Plan Revised]]))</f>
        <v>0.94371428571428584</v>
      </c>
      <c r="AB3550" s="11"/>
      <c r="AC3550" s="30"/>
      <c r="AD3550"/>
      <c r="AF3550"/>
    </row>
    <row r="3551" spans="1:32">
      <c r="A3551" s="15" t="str">
        <f>IF(Table1[Week]=WeekSel,"Yes","No")</f>
        <v>No</v>
      </c>
      <c r="B3551" s="15" t="str">
        <f>IF((Table1[StartDate]&gt;=Date.GraphMin)*(Table1[StartDate]&lt;=Date.GraphMax)=1,"Yes","No")</f>
        <v>No</v>
      </c>
      <c r="C3551" s="15" t="str">
        <f>IF(OR(Table1[[#This Row],[Site]]="FOOD MILLING",Table1[[#This Row],[Site]]="GODACO"), "No", "Yes")</f>
        <v>Yes</v>
      </c>
      <c r="D3551" s="40">
        <f>MAX(DATE(Table1[Year],1,1),DATE(Table1[Year],1,1)-WEEKDAY(DATE(Table1[Year],1,1),2)+(Table1[WeekNum]-1)*7+1)</f>
        <v>44564</v>
      </c>
      <c r="E3551" s="40">
        <f>MIN(DATE(Table1[Year]+1,1,0),DATE(Table1[Year],1,1)-WEEKDAY(DATE(Table1[Year],1,1),2)+Table1[WeekNum]*7)</f>
        <v>44570</v>
      </c>
      <c r="F3551" s="15">
        <v>2022</v>
      </c>
      <c r="G3551" s="15">
        <f t="shared" si="110"/>
        <v>1</v>
      </c>
      <c r="H3551" s="17">
        <v>2</v>
      </c>
      <c r="I3551" s="207" t="str">
        <f>"W" &amp;Table1[[#This Row],[WeekNum]]</f>
        <v>W2</v>
      </c>
      <c r="J3551" s="20" t="str">
        <f t="shared" si="111"/>
        <v>22-W02</v>
      </c>
      <c r="K3551" s="8" t="s">
        <v>669</v>
      </c>
      <c r="L3551" s="4"/>
      <c r="M3551" s="8" t="s">
        <v>72</v>
      </c>
      <c r="N3551" s="11" t="s">
        <v>428</v>
      </c>
      <c r="O3551" s="266" t="s">
        <v>374</v>
      </c>
      <c r="P3551" s="11" t="s">
        <v>375</v>
      </c>
      <c r="Q3551" s="11" t="s">
        <v>421</v>
      </c>
      <c r="R3551" s="8">
        <v>1980</v>
      </c>
      <c r="S3551" s="8">
        <v>2148</v>
      </c>
      <c r="T3551" s="206">
        <f>ABS(Table1[[#This Row],[Prod]]-Table1[[#This Row],[Planned]])</f>
        <v>168</v>
      </c>
      <c r="U3551" s="209">
        <f>IF(ABS(Table1[[#This Row],[Prod]]-Table1[[#This Row],[Planned]])&gt;Table1[[#This Row],[Planned]],0,IF(Table1[[#This Row],[Planned]]=0,0,1-ABS(Table1[[#This Row],[Prod]]-Table1[[#This Row],[Planned]])/Table1[[#This Row],[Planned]]))</f>
        <v>0.91515151515151516</v>
      </c>
      <c r="V3551" s="8"/>
      <c r="W3551" s="11"/>
      <c r="X3551" s="27">
        <v>1980</v>
      </c>
      <c r="Y3551" s="206">
        <f>Table1[[#This Row],[Prod]]</f>
        <v>2148</v>
      </c>
      <c r="Z3551" s="206">
        <f>ABS(Table1[[#This Row],[Prod2]]-Table1[[#This Row],[Plan Revised]])</f>
        <v>168</v>
      </c>
      <c r="AA3551" s="209">
        <f>IF(ABS(Table1[[#This Row],[Prod2]]-Table1[[#This Row],[Plan Revised]])&gt;Table1[[#This Row],[Plan Revised]],0,IF(Table1[[#This Row],[Plan Revised]]=0,0,1-ABS(Table1[[#This Row],[Prod2]]-Table1[[#This Row],[Plan Revised]])/Table1[[#This Row],[Plan Revised]]))</f>
        <v>0.91515151515151516</v>
      </c>
      <c r="AB3551" s="11"/>
      <c r="AC3551" s="30"/>
      <c r="AD3551"/>
      <c r="AF3551"/>
    </row>
    <row r="3552" spans="1:32">
      <c r="A3552" s="15" t="str">
        <f>IF(Table1[Week]=WeekSel,"Yes","No")</f>
        <v>No</v>
      </c>
      <c r="B3552" s="15" t="str">
        <f>IF((Table1[StartDate]&gt;=Date.GraphMin)*(Table1[StartDate]&lt;=Date.GraphMax)=1,"Yes","No")</f>
        <v>No</v>
      </c>
      <c r="C3552" s="15" t="str">
        <f>IF(OR(Table1[[#This Row],[Site]]="FOOD MILLING",Table1[[#This Row],[Site]]="GODACO"), "No", "Yes")</f>
        <v>Yes</v>
      </c>
      <c r="D3552" s="40">
        <f>MAX(DATE(Table1[Year],1,1),DATE(Table1[Year],1,1)-WEEKDAY(DATE(Table1[Year],1,1),2)+(Table1[WeekNum]-1)*7+1)</f>
        <v>44564</v>
      </c>
      <c r="E3552" s="40">
        <f>MIN(DATE(Table1[Year]+1,1,0),DATE(Table1[Year],1,1)-WEEKDAY(DATE(Table1[Year],1,1),2)+Table1[WeekNum]*7)</f>
        <v>44570</v>
      </c>
      <c r="F3552" s="15">
        <v>2022</v>
      </c>
      <c r="G3552" s="15">
        <f t="shared" si="110"/>
        <v>1</v>
      </c>
      <c r="H3552" s="17">
        <v>2</v>
      </c>
      <c r="I3552" s="207" t="str">
        <f>"W" &amp;Table1[[#This Row],[WeekNum]]</f>
        <v>W2</v>
      </c>
      <c r="J3552" s="20" t="str">
        <f t="shared" si="111"/>
        <v>22-W02</v>
      </c>
      <c r="K3552" s="8" t="s">
        <v>670</v>
      </c>
      <c r="L3552" s="4"/>
      <c r="M3552" s="8" t="s">
        <v>72</v>
      </c>
      <c r="N3552" s="11" t="s">
        <v>428</v>
      </c>
      <c r="O3552" s="266" t="s">
        <v>374</v>
      </c>
      <c r="P3552" s="11" t="s">
        <v>375</v>
      </c>
      <c r="Q3552" s="11" t="s">
        <v>421</v>
      </c>
      <c r="R3552" s="8">
        <v>1000</v>
      </c>
      <c r="S3552" s="8">
        <v>918.3</v>
      </c>
      <c r="T3552" s="206">
        <f>ABS(Table1[[#This Row],[Prod]]-Table1[[#This Row],[Planned]])</f>
        <v>81.700000000000045</v>
      </c>
      <c r="U3552" s="209">
        <f>IF(ABS(Table1[[#This Row],[Prod]]-Table1[[#This Row],[Planned]])&gt;Table1[[#This Row],[Planned]],0,IF(Table1[[#This Row],[Planned]]=0,0,1-ABS(Table1[[#This Row],[Prod]]-Table1[[#This Row],[Planned]])/Table1[[#This Row],[Planned]]))</f>
        <v>0.91829999999999989</v>
      </c>
      <c r="V3552" s="8"/>
      <c r="W3552" s="11"/>
      <c r="X3552" s="27">
        <v>1000</v>
      </c>
      <c r="Y3552" s="206">
        <f>Table1[[#This Row],[Prod]]</f>
        <v>918.3</v>
      </c>
      <c r="Z3552" s="206">
        <f>ABS(Table1[[#This Row],[Prod2]]-Table1[[#This Row],[Plan Revised]])</f>
        <v>81.700000000000045</v>
      </c>
      <c r="AA3552" s="209">
        <f>IF(ABS(Table1[[#This Row],[Prod2]]-Table1[[#This Row],[Plan Revised]])&gt;Table1[[#This Row],[Plan Revised]],0,IF(Table1[[#This Row],[Plan Revised]]=0,0,1-ABS(Table1[[#This Row],[Prod2]]-Table1[[#This Row],[Plan Revised]])/Table1[[#This Row],[Plan Revised]]))</f>
        <v>0.91829999999999989</v>
      </c>
      <c r="AB3552" s="11"/>
      <c r="AC3552" s="30"/>
      <c r="AD3552"/>
      <c r="AF3552"/>
    </row>
    <row r="3553" spans="1:32">
      <c r="A3553" s="15" t="str">
        <f>IF(Table1[Week]=WeekSel,"Yes","No")</f>
        <v>No</v>
      </c>
      <c r="B3553" s="15" t="str">
        <f>IF((Table1[StartDate]&gt;=Date.GraphMin)*(Table1[StartDate]&lt;=Date.GraphMax)=1,"Yes","No")</f>
        <v>No</v>
      </c>
      <c r="C3553" s="15" t="str">
        <f>IF(OR(Table1[[#This Row],[Site]]="FOOD MILLING",Table1[[#This Row],[Site]]="GODACO"), "No", "Yes")</f>
        <v>Yes</v>
      </c>
      <c r="D3553" s="40">
        <f>MAX(DATE(Table1[Year],1,1),DATE(Table1[Year],1,1)-WEEKDAY(DATE(Table1[Year],1,1),2)+(Table1[WeekNum]-1)*7+1)</f>
        <v>44564</v>
      </c>
      <c r="E3553" s="40">
        <f>MIN(DATE(Table1[Year]+1,1,0),DATE(Table1[Year],1,1)-WEEKDAY(DATE(Table1[Year],1,1),2)+Table1[WeekNum]*7)</f>
        <v>44570</v>
      </c>
      <c r="F3553" s="15">
        <v>2022</v>
      </c>
      <c r="G3553" s="15">
        <f t="shared" si="110"/>
        <v>1</v>
      </c>
      <c r="H3553" s="17">
        <v>2</v>
      </c>
      <c r="I3553" s="207" t="str">
        <f>"W" &amp;Table1[[#This Row],[WeekNum]]</f>
        <v>W2</v>
      </c>
      <c r="J3553" s="20" t="str">
        <f t="shared" si="111"/>
        <v>22-W02</v>
      </c>
      <c r="K3553" s="8" t="s">
        <v>671</v>
      </c>
      <c r="L3553" s="4"/>
      <c r="M3553" s="8" t="s">
        <v>72</v>
      </c>
      <c r="N3553" s="11" t="s">
        <v>428</v>
      </c>
      <c r="O3553" s="266" t="s">
        <v>374</v>
      </c>
      <c r="P3553" s="11" t="s">
        <v>375</v>
      </c>
      <c r="Q3553" s="11" t="s">
        <v>421</v>
      </c>
      <c r="R3553" s="8">
        <v>2600</v>
      </c>
      <c r="S3553" s="8">
        <v>2100.6</v>
      </c>
      <c r="T3553" s="206">
        <f>ABS(Table1[[#This Row],[Prod]]-Table1[[#This Row],[Planned]])</f>
        <v>499.40000000000009</v>
      </c>
      <c r="U3553" s="209">
        <f>IF(ABS(Table1[[#This Row],[Prod]]-Table1[[#This Row],[Planned]])&gt;Table1[[#This Row],[Planned]],0,IF(Table1[[#This Row],[Planned]]=0,0,1-ABS(Table1[[#This Row],[Prod]]-Table1[[#This Row],[Planned]])/Table1[[#This Row],[Planned]]))</f>
        <v>0.80792307692307685</v>
      </c>
      <c r="V3553" s="8"/>
      <c r="W3553" s="11"/>
      <c r="X3553" s="27">
        <v>2600</v>
      </c>
      <c r="Y3553" s="206">
        <f>Table1[[#This Row],[Prod]]</f>
        <v>2100.6</v>
      </c>
      <c r="Z3553" s="206">
        <f>ABS(Table1[[#This Row],[Prod2]]-Table1[[#This Row],[Plan Revised]])</f>
        <v>499.40000000000009</v>
      </c>
      <c r="AA3553" s="209">
        <f>IF(ABS(Table1[[#This Row],[Prod2]]-Table1[[#This Row],[Plan Revised]])&gt;Table1[[#This Row],[Plan Revised]],0,IF(Table1[[#This Row],[Plan Revised]]=0,0,1-ABS(Table1[[#This Row],[Prod2]]-Table1[[#This Row],[Plan Revised]])/Table1[[#This Row],[Plan Revised]]))</f>
        <v>0.80792307692307685</v>
      </c>
      <c r="AB3553" s="11"/>
      <c r="AC3553" s="30"/>
      <c r="AD3553"/>
      <c r="AF3553"/>
    </row>
    <row r="3554" spans="1:32">
      <c r="A3554" s="15" t="str">
        <f>IF(Table1[Week]=WeekSel,"Yes","No")</f>
        <v>No</v>
      </c>
      <c r="B3554" s="15" t="str">
        <f>IF((Table1[StartDate]&gt;=Date.GraphMin)*(Table1[StartDate]&lt;=Date.GraphMax)=1,"Yes","No")</f>
        <v>No</v>
      </c>
      <c r="C3554" s="15" t="str">
        <f>IF(OR(Table1[[#This Row],[Site]]="FOOD MILLING",Table1[[#This Row],[Site]]="GODACO"), "No", "Yes")</f>
        <v>Yes</v>
      </c>
      <c r="D3554" s="40">
        <f>MAX(DATE(Table1[Year],1,1),DATE(Table1[Year],1,1)-WEEKDAY(DATE(Table1[Year],1,1),2)+(Table1[WeekNum]-1)*7+1)</f>
        <v>44564</v>
      </c>
      <c r="E3554" s="40">
        <f>MIN(DATE(Table1[Year]+1,1,0),DATE(Table1[Year],1,1)-WEEKDAY(DATE(Table1[Year],1,1),2)+Table1[WeekNum]*7)</f>
        <v>44570</v>
      </c>
      <c r="F3554" s="15">
        <v>2022</v>
      </c>
      <c r="G3554" s="15">
        <f t="shared" si="110"/>
        <v>1</v>
      </c>
      <c r="H3554" s="17">
        <v>2</v>
      </c>
      <c r="I3554" s="207" t="str">
        <f>"W" &amp;Table1[[#This Row],[WeekNum]]</f>
        <v>W2</v>
      </c>
      <c r="J3554" s="20" t="str">
        <f t="shared" si="111"/>
        <v>22-W02</v>
      </c>
      <c r="K3554" s="11" t="s">
        <v>730</v>
      </c>
      <c r="L3554" s="4"/>
      <c r="M3554" s="8" t="s">
        <v>72</v>
      </c>
      <c r="N3554" s="11" t="s">
        <v>428</v>
      </c>
      <c r="O3554" s="266" t="s">
        <v>374</v>
      </c>
      <c r="P3554" s="11" t="s">
        <v>410</v>
      </c>
      <c r="Q3554" s="11" t="s">
        <v>421</v>
      </c>
      <c r="R3554" s="8">
        <v>0</v>
      </c>
      <c r="S3554" s="8">
        <v>0</v>
      </c>
      <c r="T3554" s="206">
        <f>ABS(Table1[[#This Row],[Prod]]-Table1[[#This Row],[Planned]])</f>
        <v>0</v>
      </c>
      <c r="U3554" s="209">
        <f>IF(ABS(Table1[[#This Row],[Prod]]-Table1[[#This Row],[Planned]])&gt;Table1[[#This Row],[Planned]],0,IF(Table1[[#This Row],[Planned]]=0,0,1-ABS(Table1[[#This Row],[Prod]]-Table1[[#This Row],[Planned]])/Table1[[#This Row],[Planned]]))</f>
        <v>0</v>
      </c>
      <c r="V3554" s="8"/>
      <c r="W3554" s="11"/>
      <c r="X3554" s="27">
        <v>0</v>
      </c>
      <c r="Y3554" s="206">
        <f>Table1[[#This Row],[Prod]]</f>
        <v>0</v>
      </c>
      <c r="Z3554" s="206">
        <f>ABS(Table1[[#This Row],[Prod2]]-Table1[[#This Row],[Plan Revised]])</f>
        <v>0</v>
      </c>
      <c r="AA3554" s="209">
        <f>IF(ABS(Table1[[#This Row],[Prod2]]-Table1[[#This Row],[Plan Revised]])&gt;Table1[[#This Row],[Plan Revised]],0,IF(Table1[[#This Row],[Plan Revised]]=0,0,1-ABS(Table1[[#This Row],[Prod2]]-Table1[[#This Row],[Plan Revised]])/Table1[[#This Row],[Plan Revised]]))</f>
        <v>0</v>
      </c>
      <c r="AB3554" s="11"/>
      <c r="AC3554" s="30"/>
      <c r="AD3554"/>
      <c r="AF3554"/>
    </row>
    <row r="3555" spans="1:32">
      <c r="A3555" s="15" t="str">
        <f>IF(Table1[Week]=WeekSel,"Yes","No")</f>
        <v>No</v>
      </c>
      <c r="B3555" s="15" t="str">
        <f>IF((Table1[StartDate]&gt;=Date.GraphMin)*(Table1[StartDate]&lt;=Date.GraphMax)=1,"Yes","No")</f>
        <v>No</v>
      </c>
      <c r="C3555" s="15" t="str">
        <f>IF(OR(Table1[[#This Row],[Site]]="FOOD MILLING",Table1[[#This Row],[Site]]="GODACO"), "No", "Yes")</f>
        <v>Yes</v>
      </c>
      <c r="D3555" s="40">
        <f>MAX(DATE(Table1[Year],1,1),DATE(Table1[Year],1,1)-WEEKDAY(DATE(Table1[Year],1,1),2)+(Table1[WeekNum]-1)*7+1)</f>
        <v>44564</v>
      </c>
      <c r="E3555" s="40">
        <f>MIN(DATE(Table1[Year]+1,1,0),DATE(Table1[Year],1,1)-WEEKDAY(DATE(Table1[Year],1,1),2)+Table1[WeekNum]*7)</f>
        <v>44570</v>
      </c>
      <c r="F3555" s="15">
        <v>2022</v>
      </c>
      <c r="G3555" s="15">
        <f t="shared" si="110"/>
        <v>1</v>
      </c>
      <c r="H3555" s="17">
        <v>2</v>
      </c>
      <c r="I3555" s="207" t="str">
        <f>"W" &amp;Table1[[#This Row],[WeekNum]]</f>
        <v>W2</v>
      </c>
      <c r="J3555" s="20" t="str">
        <f t="shared" si="111"/>
        <v>22-W02</v>
      </c>
      <c r="K3555" s="8" t="s">
        <v>731</v>
      </c>
      <c r="L3555" s="4"/>
      <c r="M3555" s="8" t="s">
        <v>72</v>
      </c>
      <c r="N3555" s="11" t="s">
        <v>428</v>
      </c>
      <c r="O3555" s="266" t="s">
        <v>374</v>
      </c>
      <c r="P3555" s="11" t="s">
        <v>410</v>
      </c>
      <c r="Q3555" s="11" t="s">
        <v>421</v>
      </c>
      <c r="R3555" s="8">
        <v>0</v>
      </c>
      <c r="S3555" s="8">
        <v>0</v>
      </c>
      <c r="T3555" s="206">
        <f>ABS(Table1[[#This Row],[Prod]]-Table1[[#This Row],[Planned]])</f>
        <v>0</v>
      </c>
      <c r="U3555" s="209">
        <f>IF(ABS(Table1[[#This Row],[Prod]]-Table1[[#This Row],[Planned]])&gt;Table1[[#This Row],[Planned]],0,IF(Table1[[#This Row],[Planned]]=0,0,1-ABS(Table1[[#This Row],[Prod]]-Table1[[#This Row],[Planned]])/Table1[[#This Row],[Planned]]))</f>
        <v>0</v>
      </c>
      <c r="V3555" s="8"/>
      <c r="W3555" s="11"/>
      <c r="X3555" s="27">
        <v>0</v>
      </c>
      <c r="Y3555" s="206">
        <f>Table1[[#This Row],[Prod]]</f>
        <v>0</v>
      </c>
      <c r="Z3555" s="206">
        <f>ABS(Table1[[#This Row],[Prod2]]-Table1[[#This Row],[Plan Revised]])</f>
        <v>0</v>
      </c>
      <c r="AA3555" s="209">
        <f>IF(ABS(Table1[[#This Row],[Prod2]]-Table1[[#This Row],[Plan Revised]])&gt;Table1[[#This Row],[Plan Revised]],0,IF(Table1[[#This Row],[Plan Revised]]=0,0,1-ABS(Table1[[#This Row],[Prod2]]-Table1[[#This Row],[Plan Revised]])/Table1[[#This Row],[Plan Revised]]))</f>
        <v>0</v>
      </c>
      <c r="AB3555" s="11"/>
      <c r="AC3555" s="30"/>
      <c r="AD3555"/>
      <c r="AF3555"/>
    </row>
    <row r="3556" spans="1:32">
      <c r="A3556" s="15" t="str">
        <f>IF(Table1[Week]=WeekSel,"Yes","No")</f>
        <v>No</v>
      </c>
      <c r="B3556" s="15" t="str">
        <f>IF((Table1[StartDate]&gt;=Date.GraphMin)*(Table1[StartDate]&lt;=Date.GraphMax)=1,"Yes","No")</f>
        <v>No</v>
      </c>
      <c r="C3556" s="15" t="str">
        <f>IF(OR(Table1[[#This Row],[Site]]="FOOD MILLING",Table1[[#This Row],[Site]]="GODACO"), "No", "Yes")</f>
        <v>Yes</v>
      </c>
      <c r="D3556" s="40">
        <f>MAX(DATE(Table1[Year],1,1),DATE(Table1[Year],1,1)-WEEKDAY(DATE(Table1[Year],1,1),2)+(Table1[WeekNum]-1)*7+1)</f>
        <v>44564</v>
      </c>
      <c r="E3556" s="40">
        <f>MIN(DATE(Table1[Year]+1,1,0),DATE(Table1[Year],1,1)-WEEKDAY(DATE(Table1[Year],1,1),2)+Table1[WeekNum]*7)</f>
        <v>44570</v>
      </c>
      <c r="F3556" s="15">
        <v>2022</v>
      </c>
      <c r="G3556" s="15">
        <f t="shared" si="110"/>
        <v>1</v>
      </c>
      <c r="H3556" s="17">
        <v>2</v>
      </c>
      <c r="I3556" s="207" t="str">
        <f>"W" &amp;Table1[[#This Row],[WeekNum]]</f>
        <v>W2</v>
      </c>
      <c r="J3556" s="20" t="str">
        <f t="shared" si="111"/>
        <v>22-W02</v>
      </c>
      <c r="K3556" s="8" t="s">
        <v>672</v>
      </c>
      <c r="L3556" s="4"/>
      <c r="M3556" s="8" t="s">
        <v>72</v>
      </c>
      <c r="N3556" s="11" t="s">
        <v>428</v>
      </c>
      <c r="O3556" s="266" t="s">
        <v>372</v>
      </c>
      <c r="P3556" s="11" t="s">
        <v>378</v>
      </c>
      <c r="Q3556" s="11" t="s">
        <v>421</v>
      </c>
      <c r="R3556" s="8">
        <v>2400</v>
      </c>
      <c r="S3556" s="8">
        <v>2395.8000000000002</v>
      </c>
      <c r="T3556" s="206">
        <f>ABS(Table1[[#This Row],[Prod]]-Table1[[#This Row],[Planned]])</f>
        <v>4.1999999999998181</v>
      </c>
      <c r="U3556" s="209">
        <f>IF(ABS(Table1[[#This Row],[Prod]]-Table1[[#This Row],[Planned]])&gt;Table1[[#This Row],[Planned]],0,IF(Table1[[#This Row],[Planned]]=0,0,1-ABS(Table1[[#This Row],[Prod]]-Table1[[#This Row],[Planned]])/Table1[[#This Row],[Planned]]))</f>
        <v>0.99825000000000008</v>
      </c>
      <c r="V3556" s="8"/>
      <c r="W3556" s="11"/>
      <c r="X3556" s="27">
        <v>2400</v>
      </c>
      <c r="Y3556" s="206">
        <f>Table1[[#This Row],[Prod]]</f>
        <v>2395.8000000000002</v>
      </c>
      <c r="Z3556" s="206">
        <f>ABS(Table1[[#This Row],[Prod2]]-Table1[[#This Row],[Plan Revised]])</f>
        <v>4.1999999999998181</v>
      </c>
      <c r="AA3556" s="209">
        <f>IF(ABS(Table1[[#This Row],[Prod2]]-Table1[[#This Row],[Plan Revised]])&gt;Table1[[#This Row],[Plan Revised]],0,IF(Table1[[#This Row],[Plan Revised]]=0,0,1-ABS(Table1[[#This Row],[Prod2]]-Table1[[#This Row],[Plan Revised]])/Table1[[#This Row],[Plan Revised]]))</f>
        <v>0.99825000000000008</v>
      </c>
      <c r="AB3556" s="11"/>
      <c r="AC3556" s="30"/>
      <c r="AD3556"/>
      <c r="AF3556"/>
    </row>
    <row r="3557" spans="1:32">
      <c r="A3557" s="15" t="str">
        <f>IF(Table1[Week]=WeekSel,"Yes","No")</f>
        <v>No</v>
      </c>
      <c r="B3557" s="15" t="str">
        <f>IF((Table1[StartDate]&gt;=Date.GraphMin)*(Table1[StartDate]&lt;=Date.GraphMax)=1,"Yes","No")</f>
        <v>No</v>
      </c>
      <c r="C3557" s="15" t="str">
        <f>IF(OR(Table1[[#This Row],[Site]]="FOOD MILLING",Table1[[#This Row],[Site]]="GODACO"), "No", "Yes")</f>
        <v>Yes</v>
      </c>
      <c r="D3557" s="40">
        <f>MAX(DATE(Table1[Year],1,1),DATE(Table1[Year],1,1)-WEEKDAY(DATE(Table1[Year],1,1),2)+(Table1[WeekNum]-1)*7+1)</f>
        <v>44564</v>
      </c>
      <c r="E3557" s="40">
        <f>MIN(DATE(Table1[Year]+1,1,0),DATE(Table1[Year],1,1)-WEEKDAY(DATE(Table1[Year],1,1),2)+Table1[WeekNum]*7)</f>
        <v>44570</v>
      </c>
      <c r="F3557" s="15">
        <v>2022</v>
      </c>
      <c r="G3557" s="15">
        <f t="shared" si="110"/>
        <v>1</v>
      </c>
      <c r="H3557" s="17">
        <v>2</v>
      </c>
      <c r="I3557" s="207" t="str">
        <f>"W" &amp;Table1[[#This Row],[WeekNum]]</f>
        <v>W2</v>
      </c>
      <c r="J3557" s="20" t="str">
        <f t="shared" si="111"/>
        <v>22-W02</v>
      </c>
      <c r="K3557" s="8" t="s">
        <v>673</v>
      </c>
      <c r="L3557" s="4"/>
      <c r="M3557" s="8" t="s">
        <v>72</v>
      </c>
      <c r="N3557" s="11" t="s">
        <v>428</v>
      </c>
      <c r="O3557" s="266" t="s">
        <v>372</v>
      </c>
      <c r="P3557" s="11" t="s">
        <v>378</v>
      </c>
      <c r="Q3557" s="11" t="s">
        <v>421</v>
      </c>
      <c r="R3557" s="8">
        <v>9000</v>
      </c>
      <c r="S3557" s="8">
        <v>10114</v>
      </c>
      <c r="T3557" s="206">
        <f>ABS(Table1[[#This Row],[Prod]]-Table1[[#This Row],[Planned]])</f>
        <v>1114</v>
      </c>
      <c r="U3557" s="209">
        <f>IF(ABS(Table1[[#This Row],[Prod]]-Table1[[#This Row],[Planned]])&gt;Table1[[#This Row],[Planned]],0,IF(Table1[[#This Row],[Planned]]=0,0,1-ABS(Table1[[#This Row],[Prod]]-Table1[[#This Row],[Planned]])/Table1[[#This Row],[Planned]]))</f>
        <v>0.87622222222222224</v>
      </c>
      <c r="V3557" s="8"/>
      <c r="W3557" s="11"/>
      <c r="X3557" s="27">
        <v>9000</v>
      </c>
      <c r="Y3557" s="206">
        <f>Table1[[#This Row],[Prod]]</f>
        <v>10114</v>
      </c>
      <c r="Z3557" s="206">
        <f>ABS(Table1[[#This Row],[Prod2]]-Table1[[#This Row],[Plan Revised]])</f>
        <v>1114</v>
      </c>
      <c r="AA3557" s="209">
        <f>IF(ABS(Table1[[#This Row],[Prod2]]-Table1[[#This Row],[Plan Revised]])&gt;Table1[[#This Row],[Plan Revised]],0,IF(Table1[[#This Row],[Plan Revised]]=0,0,1-ABS(Table1[[#This Row],[Prod2]]-Table1[[#This Row],[Plan Revised]])/Table1[[#This Row],[Plan Revised]]))</f>
        <v>0.87622222222222224</v>
      </c>
      <c r="AB3557" s="11"/>
      <c r="AC3557" s="30"/>
      <c r="AD3557"/>
      <c r="AF3557"/>
    </row>
    <row r="3558" spans="1:32">
      <c r="A3558" s="15" t="str">
        <f>IF(Table1[Week]=WeekSel,"Yes","No")</f>
        <v>No</v>
      </c>
      <c r="B3558" s="15" t="str">
        <f>IF((Table1[StartDate]&gt;=Date.GraphMin)*(Table1[StartDate]&lt;=Date.GraphMax)=1,"Yes","No")</f>
        <v>No</v>
      </c>
      <c r="C3558" s="15" t="str">
        <f>IF(OR(Table1[[#This Row],[Site]]="FOOD MILLING",Table1[[#This Row],[Site]]="GODACO"), "No", "Yes")</f>
        <v>Yes</v>
      </c>
      <c r="D3558" s="40">
        <f>MAX(DATE(Table1[Year],1,1),DATE(Table1[Year],1,1)-WEEKDAY(DATE(Table1[Year],1,1),2)+(Table1[WeekNum]-1)*7+1)</f>
        <v>44564</v>
      </c>
      <c r="E3558" s="40">
        <f>MIN(DATE(Table1[Year]+1,1,0),DATE(Table1[Year],1,1)-WEEKDAY(DATE(Table1[Year],1,1),2)+Table1[WeekNum]*7)</f>
        <v>44570</v>
      </c>
      <c r="F3558" s="15">
        <v>2022</v>
      </c>
      <c r="G3558" s="15">
        <f t="shared" si="110"/>
        <v>1</v>
      </c>
      <c r="H3558" s="17">
        <v>2</v>
      </c>
      <c r="I3558" s="207" t="str">
        <f>"W" &amp;Table1[[#This Row],[WeekNum]]</f>
        <v>W2</v>
      </c>
      <c r="J3558" s="20" t="str">
        <f t="shared" si="111"/>
        <v>22-W02</v>
      </c>
      <c r="K3558" s="8" t="s">
        <v>674</v>
      </c>
      <c r="L3558" s="4"/>
      <c r="M3558" s="8" t="s">
        <v>72</v>
      </c>
      <c r="N3558" s="11" t="s">
        <v>428</v>
      </c>
      <c r="O3558" s="266" t="s">
        <v>372</v>
      </c>
      <c r="P3558" s="11" t="s">
        <v>378</v>
      </c>
      <c r="Q3558" s="11" t="s">
        <v>421</v>
      </c>
      <c r="R3558" s="8">
        <v>9000</v>
      </c>
      <c r="S3558" s="8">
        <v>9413.5</v>
      </c>
      <c r="T3558" s="206">
        <f>ABS(Table1[[#This Row],[Prod]]-Table1[[#This Row],[Planned]])</f>
        <v>413.5</v>
      </c>
      <c r="U3558" s="209">
        <f>IF(ABS(Table1[[#This Row],[Prod]]-Table1[[#This Row],[Planned]])&gt;Table1[[#This Row],[Planned]],0,IF(Table1[[#This Row],[Planned]]=0,0,1-ABS(Table1[[#This Row],[Prod]]-Table1[[#This Row],[Planned]])/Table1[[#This Row],[Planned]]))</f>
        <v>0.95405555555555555</v>
      </c>
      <c r="V3558" s="8"/>
      <c r="W3558" s="11"/>
      <c r="X3558" s="27">
        <v>9000</v>
      </c>
      <c r="Y3558" s="206">
        <f>Table1[[#This Row],[Prod]]</f>
        <v>9413.5</v>
      </c>
      <c r="Z3558" s="206">
        <f>ABS(Table1[[#This Row],[Prod2]]-Table1[[#This Row],[Plan Revised]])</f>
        <v>413.5</v>
      </c>
      <c r="AA3558" s="209">
        <f>IF(ABS(Table1[[#This Row],[Prod2]]-Table1[[#This Row],[Plan Revised]])&gt;Table1[[#This Row],[Plan Revised]],0,IF(Table1[[#This Row],[Plan Revised]]=0,0,1-ABS(Table1[[#This Row],[Prod2]]-Table1[[#This Row],[Plan Revised]])/Table1[[#This Row],[Plan Revised]]))</f>
        <v>0.95405555555555555</v>
      </c>
      <c r="AB3558" s="11"/>
      <c r="AC3558" s="30"/>
      <c r="AD3558"/>
      <c r="AF3558"/>
    </row>
    <row r="3559" spans="1:32">
      <c r="A3559" s="15" t="str">
        <f>IF(Table1[Week]=WeekSel,"Yes","No")</f>
        <v>No</v>
      </c>
      <c r="B3559" s="15" t="str">
        <f>IF((Table1[StartDate]&gt;=Date.GraphMin)*(Table1[StartDate]&lt;=Date.GraphMax)=1,"Yes","No")</f>
        <v>No</v>
      </c>
      <c r="C3559" s="15" t="str">
        <f>IF(OR(Table1[[#This Row],[Site]]="FOOD MILLING",Table1[[#This Row],[Site]]="GODACO"), "No", "Yes")</f>
        <v>Yes</v>
      </c>
      <c r="D3559" s="40">
        <f>MAX(DATE(Table1[Year],1,1),DATE(Table1[Year],1,1)-WEEKDAY(DATE(Table1[Year],1,1),2)+(Table1[WeekNum]-1)*7+1)</f>
        <v>44564</v>
      </c>
      <c r="E3559" s="40">
        <f>MIN(DATE(Table1[Year]+1,1,0),DATE(Table1[Year],1,1)-WEEKDAY(DATE(Table1[Year],1,1),2)+Table1[WeekNum]*7)</f>
        <v>44570</v>
      </c>
      <c r="F3559" s="15">
        <v>2022</v>
      </c>
      <c r="G3559" s="15">
        <f t="shared" si="110"/>
        <v>1</v>
      </c>
      <c r="H3559" s="17">
        <v>2</v>
      </c>
      <c r="I3559" s="207" t="str">
        <f>"W" &amp;Table1[[#This Row],[WeekNum]]</f>
        <v>W2</v>
      </c>
      <c r="J3559" s="20" t="str">
        <f t="shared" si="111"/>
        <v>22-W02</v>
      </c>
      <c r="K3559" s="8" t="s">
        <v>675</v>
      </c>
      <c r="L3559" s="4"/>
      <c r="M3559" s="8" t="s">
        <v>72</v>
      </c>
      <c r="N3559" s="11" t="s">
        <v>428</v>
      </c>
      <c r="O3559" s="266" t="s">
        <v>372</v>
      </c>
      <c r="P3559" s="11" t="s">
        <v>378</v>
      </c>
      <c r="Q3559" s="11" t="s">
        <v>421</v>
      </c>
      <c r="R3559" s="8">
        <v>3000</v>
      </c>
      <c r="S3559" s="8">
        <v>4981</v>
      </c>
      <c r="T3559" s="206">
        <f>ABS(Table1[[#This Row],[Prod]]-Table1[[#This Row],[Planned]])</f>
        <v>1981</v>
      </c>
      <c r="U3559" s="209">
        <f>IF(ABS(Table1[[#This Row],[Prod]]-Table1[[#This Row],[Planned]])&gt;Table1[[#This Row],[Planned]],0,IF(Table1[[#This Row],[Planned]]=0,0,1-ABS(Table1[[#This Row],[Prod]]-Table1[[#This Row],[Planned]])/Table1[[#This Row],[Planned]]))</f>
        <v>0.33966666666666667</v>
      </c>
      <c r="V3559" s="8"/>
      <c r="W3559" s="11"/>
      <c r="X3559" s="27">
        <v>4500</v>
      </c>
      <c r="Y3559" s="206">
        <f>Table1[[#This Row],[Prod]]</f>
        <v>4981</v>
      </c>
      <c r="Z3559" s="206">
        <f>ABS(Table1[[#This Row],[Prod2]]-Table1[[#This Row],[Plan Revised]])</f>
        <v>481</v>
      </c>
      <c r="AA3559" s="209">
        <f>IF(ABS(Table1[[#This Row],[Prod2]]-Table1[[#This Row],[Plan Revised]])&gt;Table1[[#This Row],[Plan Revised]],0,IF(Table1[[#This Row],[Plan Revised]]=0,0,1-ABS(Table1[[#This Row],[Prod2]]-Table1[[#This Row],[Plan Revised]])/Table1[[#This Row],[Plan Revised]]))</f>
        <v>0.89311111111111108</v>
      </c>
      <c r="AB3559" s="11"/>
      <c r="AC3559" s="30"/>
      <c r="AD3559"/>
      <c r="AF3559"/>
    </row>
    <row r="3560" spans="1:32">
      <c r="A3560" s="15" t="str">
        <f>IF(Table1[Week]=WeekSel,"Yes","No")</f>
        <v>No</v>
      </c>
      <c r="B3560" s="15" t="str">
        <f>IF((Table1[StartDate]&gt;=Date.GraphMin)*(Table1[StartDate]&lt;=Date.GraphMax)=1,"Yes","No")</f>
        <v>No</v>
      </c>
      <c r="C3560" s="15" t="str">
        <f>IF(OR(Table1[[#This Row],[Site]]="FOOD MILLING",Table1[[#This Row],[Site]]="GODACO"), "No", "Yes")</f>
        <v>Yes</v>
      </c>
      <c r="D3560" s="40">
        <f>MAX(DATE(Table1[Year],1,1),DATE(Table1[Year],1,1)-WEEKDAY(DATE(Table1[Year],1,1),2)+(Table1[WeekNum]-1)*7+1)</f>
        <v>44564</v>
      </c>
      <c r="E3560" s="40">
        <f>MIN(DATE(Table1[Year]+1,1,0),DATE(Table1[Year],1,1)-WEEKDAY(DATE(Table1[Year],1,1),2)+Table1[WeekNum]*7)</f>
        <v>44570</v>
      </c>
      <c r="F3560" s="15">
        <v>2022</v>
      </c>
      <c r="G3560" s="15">
        <f t="shared" si="110"/>
        <v>1</v>
      </c>
      <c r="H3560" s="17">
        <v>2</v>
      </c>
      <c r="I3560" s="207" t="str">
        <f>"W" &amp;Table1[[#This Row],[WeekNum]]</f>
        <v>W2</v>
      </c>
      <c r="J3560" s="20" t="str">
        <f t="shared" si="111"/>
        <v>22-W02</v>
      </c>
      <c r="K3560" s="8" t="s">
        <v>676</v>
      </c>
      <c r="L3560" s="4"/>
      <c r="M3560" s="8" t="s">
        <v>72</v>
      </c>
      <c r="N3560" s="11" t="s">
        <v>428</v>
      </c>
      <c r="O3560" s="266" t="s">
        <v>372</v>
      </c>
      <c r="P3560" s="11" t="s">
        <v>378</v>
      </c>
      <c r="Q3560" s="11" t="s">
        <v>421</v>
      </c>
      <c r="R3560" s="8">
        <v>7200</v>
      </c>
      <c r="S3560" s="8">
        <v>7502</v>
      </c>
      <c r="T3560" s="206">
        <f>ABS(Table1[[#This Row],[Prod]]-Table1[[#This Row],[Planned]])</f>
        <v>302</v>
      </c>
      <c r="U3560" s="209">
        <f>IF(ABS(Table1[[#This Row],[Prod]]-Table1[[#This Row],[Planned]])&gt;Table1[[#This Row],[Planned]],0,IF(Table1[[#This Row],[Planned]]=0,0,1-ABS(Table1[[#This Row],[Prod]]-Table1[[#This Row],[Planned]])/Table1[[#This Row],[Planned]]))</f>
        <v>0.95805555555555555</v>
      </c>
      <c r="V3560" s="8"/>
      <c r="W3560" s="11"/>
      <c r="X3560" s="27">
        <v>7200</v>
      </c>
      <c r="Y3560" s="206">
        <f>Table1[[#This Row],[Prod]]</f>
        <v>7502</v>
      </c>
      <c r="Z3560" s="206">
        <f>ABS(Table1[[#This Row],[Prod2]]-Table1[[#This Row],[Plan Revised]])</f>
        <v>302</v>
      </c>
      <c r="AA3560" s="209">
        <f>IF(ABS(Table1[[#This Row],[Prod2]]-Table1[[#This Row],[Plan Revised]])&gt;Table1[[#This Row],[Plan Revised]],0,IF(Table1[[#This Row],[Plan Revised]]=0,0,1-ABS(Table1[[#This Row],[Prod2]]-Table1[[#This Row],[Plan Revised]])/Table1[[#This Row],[Plan Revised]]))</f>
        <v>0.95805555555555555</v>
      </c>
      <c r="AB3560" s="11"/>
      <c r="AC3560" s="30"/>
      <c r="AD3560"/>
      <c r="AF3560"/>
    </row>
    <row r="3561" spans="1:32">
      <c r="A3561" s="15" t="str">
        <f>IF(Table1[Week]=WeekSel,"Yes","No")</f>
        <v>No</v>
      </c>
      <c r="B3561" s="15" t="str">
        <f>IF((Table1[StartDate]&gt;=Date.GraphMin)*(Table1[StartDate]&lt;=Date.GraphMax)=1,"Yes","No")</f>
        <v>No</v>
      </c>
      <c r="C3561" s="15" t="str">
        <f>IF(OR(Table1[[#This Row],[Site]]="FOOD MILLING",Table1[[#This Row],[Site]]="GODACO"), "No", "Yes")</f>
        <v>Yes</v>
      </c>
      <c r="D3561" s="40">
        <f>MAX(DATE(Table1[Year],1,1),DATE(Table1[Year],1,1)-WEEKDAY(DATE(Table1[Year],1,1),2)+(Table1[WeekNum]-1)*7+1)</f>
        <v>44564</v>
      </c>
      <c r="E3561" s="40">
        <f>MIN(DATE(Table1[Year]+1,1,0),DATE(Table1[Year],1,1)-WEEKDAY(DATE(Table1[Year],1,1),2)+Table1[WeekNum]*7)</f>
        <v>44570</v>
      </c>
      <c r="F3561" s="15">
        <v>2022</v>
      </c>
      <c r="G3561" s="15">
        <f t="shared" si="110"/>
        <v>1</v>
      </c>
      <c r="H3561" s="17">
        <v>2</v>
      </c>
      <c r="I3561" s="207" t="str">
        <f>"W" &amp;Table1[[#This Row],[WeekNum]]</f>
        <v>W2</v>
      </c>
      <c r="J3561" s="20" t="str">
        <f t="shared" si="111"/>
        <v>22-W02</v>
      </c>
      <c r="K3561" s="8" t="s">
        <v>677</v>
      </c>
      <c r="L3561" s="4"/>
      <c r="M3561" s="8" t="s">
        <v>72</v>
      </c>
      <c r="N3561" s="11" t="s">
        <v>428</v>
      </c>
      <c r="O3561" s="266" t="s">
        <v>372</v>
      </c>
      <c r="P3561" s="11" t="s">
        <v>378</v>
      </c>
      <c r="Q3561" s="11" t="s">
        <v>421</v>
      </c>
      <c r="R3561" s="8">
        <v>1500</v>
      </c>
      <c r="S3561" s="8">
        <v>1376.7</v>
      </c>
      <c r="T3561" s="206">
        <f>ABS(Table1[[#This Row],[Prod]]-Table1[[#This Row],[Planned]])</f>
        <v>123.29999999999995</v>
      </c>
      <c r="U3561" s="209">
        <f>IF(ABS(Table1[[#This Row],[Prod]]-Table1[[#This Row],[Planned]])&gt;Table1[[#This Row],[Planned]],0,IF(Table1[[#This Row],[Planned]]=0,0,1-ABS(Table1[[#This Row],[Prod]]-Table1[[#This Row],[Planned]])/Table1[[#This Row],[Planned]]))</f>
        <v>0.91780000000000006</v>
      </c>
      <c r="V3561" s="8"/>
      <c r="W3561" s="11"/>
      <c r="X3561" s="27">
        <v>1500</v>
      </c>
      <c r="Y3561" s="206">
        <f>Table1[[#This Row],[Prod]]</f>
        <v>1376.7</v>
      </c>
      <c r="Z3561" s="206">
        <f>ABS(Table1[[#This Row],[Prod2]]-Table1[[#This Row],[Plan Revised]])</f>
        <v>123.29999999999995</v>
      </c>
      <c r="AA3561" s="209">
        <f>IF(ABS(Table1[[#This Row],[Prod2]]-Table1[[#This Row],[Plan Revised]])&gt;Table1[[#This Row],[Plan Revised]],0,IF(Table1[[#This Row],[Plan Revised]]=0,0,1-ABS(Table1[[#This Row],[Prod2]]-Table1[[#This Row],[Plan Revised]])/Table1[[#This Row],[Plan Revised]]))</f>
        <v>0.91780000000000006</v>
      </c>
      <c r="AB3561" s="11"/>
      <c r="AC3561" s="30"/>
      <c r="AD3561"/>
      <c r="AF3561"/>
    </row>
    <row r="3562" spans="1:32">
      <c r="A3562" s="15" t="str">
        <f>IF(Table1[Week]=WeekSel,"Yes","No")</f>
        <v>No</v>
      </c>
      <c r="B3562" s="15" t="str">
        <f>IF((Table1[StartDate]&gt;=Date.GraphMin)*(Table1[StartDate]&lt;=Date.GraphMax)=1,"Yes","No")</f>
        <v>No</v>
      </c>
      <c r="C3562" s="15" t="str">
        <f>IF(OR(Table1[[#This Row],[Site]]="FOOD MILLING",Table1[[#This Row],[Site]]="GODACO"), "No", "Yes")</f>
        <v>Yes</v>
      </c>
      <c r="D3562" s="40">
        <f>MAX(DATE(Table1[Year],1,1),DATE(Table1[Year],1,1)-WEEKDAY(DATE(Table1[Year],1,1),2)+(Table1[WeekNum]-1)*7+1)</f>
        <v>44564</v>
      </c>
      <c r="E3562" s="40">
        <f>MIN(DATE(Table1[Year]+1,1,0),DATE(Table1[Year],1,1)-WEEKDAY(DATE(Table1[Year],1,1),2)+Table1[WeekNum]*7)</f>
        <v>44570</v>
      </c>
      <c r="F3562" s="15">
        <v>2022</v>
      </c>
      <c r="G3562" s="15">
        <f t="shared" si="110"/>
        <v>1</v>
      </c>
      <c r="H3562" s="17">
        <v>2</v>
      </c>
      <c r="I3562" s="207" t="str">
        <f>"W" &amp;Table1[[#This Row],[WeekNum]]</f>
        <v>W2</v>
      </c>
      <c r="J3562" s="20" t="str">
        <f t="shared" si="111"/>
        <v>22-W02</v>
      </c>
      <c r="K3562" s="8" t="s">
        <v>678</v>
      </c>
      <c r="L3562" s="4"/>
      <c r="M3562" s="8" t="s">
        <v>72</v>
      </c>
      <c r="N3562" s="11" t="s">
        <v>428</v>
      </c>
      <c r="O3562" s="266" t="s">
        <v>372</v>
      </c>
      <c r="P3562" s="11" t="s">
        <v>378</v>
      </c>
      <c r="Q3562" s="11" t="s">
        <v>421</v>
      </c>
      <c r="R3562" s="8">
        <v>1500</v>
      </c>
      <c r="S3562" s="8">
        <v>0</v>
      </c>
      <c r="T3562" s="206">
        <f>ABS(Table1[[#This Row],[Prod]]-Table1[[#This Row],[Planned]])</f>
        <v>1500</v>
      </c>
      <c r="U3562" s="209">
        <f>IF(ABS(Table1[[#This Row],[Prod]]-Table1[[#This Row],[Planned]])&gt;Table1[[#This Row],[Planned]],0,IF(Table1[[#This Row],[Planned]]=0,0,1-ABS(Table1[[#This Row],[Prod]]-Table1[[#This Row],[Planned]])/Table1[[#This Row],[Planned]]))</f>
        <v>0</v>
      </c>
      <c r="V3562" s="8"/>
      <c r="W3562" s="11"/>
      <c r="X3562" s="27">
        <v>0</v>
      </c>
      <c r="Y3562" s="206">
        <f>Table1[[#This Row],[Prod]]</f>
        <v>0</v>
      </c>
      <c r="Z3562" s="206">
        <f>ABS(Table1[[#This Row],[Prod2]]-Table1[[#This Row],[Plan Revised]])</f>
        <v>0</v>
      </c>
      <c r="AA3562" s="209">
        <f>IF(ABS(Table1[[#This Row],[Prod2]]-Table1[[#This Row],[Plan Revised]])&gt;Table1[[#This Row],[Plan Revised]],0,IF(Table1[[#This Row],[Plan Revised]]=0,0,1-ABS(Table1[[#This Row],[Prod2]]-Table1[[#This Row],[Plan Revised]])/Table1[[#This Row],[Plan Revised]]))</f>
        <v>0</v>
      </c>
      <c r="AB3562" s="11"/>
      <c r="AC3562" s="30"/>
      <c r="AD3562"/>
      <c r="AF3562"/>
    </row>
    <row r="3563" spans="1:32">
      <c r="A3563" s="15" t="str">
        <f>IF(Table1[Week]=WeekSel,"Yes","No")</f>
        <v>No</v>
      </c>
      <c r="B3563" s="15" t="str">
        <f>IF((Table1[StartDate]&gt;=Date.GraphMin)*(Table1[StartDate]&lt;=Date.GraphMax)=1,"Yes","No")</f>
        <v>No</v>
      </c>
      <c r="C3563" s="15" t="str">
        <f>IF(OR(Table1[[#This Row],[Site]]="FOOD MILLING",Table1[[#This Row],[Site]]="GODACO"), "No", "Yes")</f>
        <v>Yes</v>
      </c>
      <c r="D3563" s="40">
        <f>MAX(DATE(Table1[Year],1,1),DATE(Table1[Year],1,1)-WEEKDAY(DATE(Table1[Year],1,1),2)+(Table1[WeekNum]-1)*7+1)</f>
        <v>44564</v>
      </c>
      <c r="E3563" s="40">
        <f>MIN(DATE(Table1[Year]+1,1,0),DATE(Table1[Year],1,1)-WEEKDAY(DATE(Table1[Year],1,1),2)+Table1[WeekNum]*7)</f>
        <v>44570</v>
      </c>
      <c r="F3563" s="15">
        <v>2022</v>
      </c>
      <c r="G3563" s="15">
        <f t="shared" si="110"/>
        <v>1</v>
      </c>
      <c r="H3563" s="17">
        <v>2</v>
      </c>
      <c r="I3563" s="207" t="str">
        <f>"W" &amp;Table1[[#This Row],[WeekNum]]</f>
        <v>W2</v>
      </c>
      <c r="J3563" s="20" t="str">
        <f t="shared" si="111"/>
        <v>22-W02</v>
      </c>
      <c r="K3563" s="8" t="s">
        <v>680</v>
      </c>
      <c r="L3563" s="4"/>
      <c r="M3563" s="8" t="s">
        <v>72</v>
      </c>
      <c r="N3563" s="11" t="s">
        <v>428</v>
      </c>
      <c r="O3563" s="266" t="s">
        <v>374</v>
      </c>
      <c r="P3563" s="11" t="s">
        <v>376</v>
      </c>
      <c r="Q3563" s="11" t="s">
        <v>421</v>
      </c>
      <c r="R3563" s="8">
        <v>6600</v>
      </c>
      <c r="S3563" s="8">
        <v>6360.119999999999</v>
      </c>
      <c r="T3563" s="206">
        <f>ABS(Table1[[#This Row],[Prod]]-Table1[[#This Row],[Planned]])</f>
        <v>239.88000000000102</v>
      </c>
      <c r="U3563" s="209">
        <f>IF(ABS(Table1[[#This Row],[Prod]]-Table1[[#This Row],[Planned]])&gt;Table1[[#This Row],[Planned]],0,IF(Table1[[#This Row],[Planned]]=0,0,1-ABS(Table1[[#This Row],[Prod]]-Table1[[#This Row],[Planned]])/Table1[[#This Row],[Planned]]))</f>
        <v>0.96365454545454532</v>
      </c>
      <c r="V3563" s="8"/>
      <c r="W3563" s="11"/>
      <c r="X3563" s="27">
        <v>6600</v>
      </c>
      <c r="Y3563" s="206">
        <f>Table1[[#This Row],[Prod]]</f>
        <v>6360.119999999999</v>
      </c>
      <c r="Z3563" s="206">
        <f>ABS(Table1[[#This Row],[Prod2]]-Table1[[#This Row],[Plan Revised]])</f>
        <v>239.88000000000102</v>
      </c>
      <c r="AA3563" s="209">
        <f>IF(ABS(Table1[[#This Row],[Prod2]]-Table1[[#This Row],[Plan Revised]])&gt;Table1[[#This Row],[Plan Revised]],0,IF(Table1[[#This Row],[Plan Revised]]=0,0,1-ABS(Table1[[#This Row],[Prod2]]-Table1[[#This Row],[Plan Revised]])/Table1[[#This Row],[Plan Revised]]))</f>
        <v>0.96365454545454532</v>
      </c>
      <c r="AB3563" s="11"/>
      <c r="AC3563" s="30"/>
      <c r="AD3563"/>
      <c r="AF3563"/>
    </row>
    <row r="3564" spans="1:32">
      <c r="A3564" s="15" t="str">
        <f>IF(Table1[Week]=WeekSel,"Yes","No")</f>
        <v>No</v>
      </c>
      <c r="B3564" s="15" t="str">
        <f>IF((Table1[StartDate]&gt;=Date.GraphMin)*(Table1[StartDate]&lt;=Date.GraphMax)=1,"Yes","No")</f>
        <v>No</v>
      </c>
      <c r="C3564" s="15" t="str">
        <f>IF(OR(Table1[[#This Row],[Site]]="FOOD MILLING",Table1[[#This Row],[Site]]="GODACO"), "No", "Yes")</f>
        <v>Yes</v>
      </c>
      <c r="D3564" s="40">
        <f>MAX(DATE(Table1[Year],1,1),DATE(Table1[Year],1,1)-WEEKDAY(DATE(Table1[Year],1,1),2)+(Table1[WeekNum]-1)*7+1)</f>
        <v>44564</v>
      </c>
      <c r="E3564" s="40">
        <f>MIN(DATE(Table1[Year]+1,1,0),DATE(Table1[Year],1,1)-WEEKDAY(DATE(Table1[Year],1,1),2)+Table1[WeekNum]*7)</f>
        <v>44570</v>
      </c>
      <c r="F3564" s="15">
        <v>2022</v>
      </c>
      <c r="G3564" s="15">
        <f t="shared" si="110"/>
        <v>1</v>
      </c>
      <c r="H3564" s="17">
        <v>2</v>
      </c>
      <c r="I3564" s="207" t="str">
        <f>"W" &amp;Table1[[#This Row],[WeekNum]]</f>
        <v>W2</v>
      </c>
      <c r="J3564" s="20" t="str">
        <f t="shared" si="111"/>
        <v>22-W02</v>
      </c>
      <c r="K3564" s="8" t="s">
        <v>681</v>
      </c>
      <c r="L3564" s="4"/>
      <c r="M3564" s="8" t="s">
        <v>72</v>
      </c>
      <c r="N3564" s="11" t="s">
        <v>428</v>
      </c>
      <c r="O3564" s="266" t="s">
        <v>372</v>
      </c>
      <c r="P3564" s="11" t="s">
        <v>381</v>
      </c>
      <c r="Q3564" s="11" t="s">
        <v>421</v>
      </c>
      <c r="R3564" s="8">
        <v>3860</v>
      </c>
      <c r="S3564" s="8">
        <v>3680.8000000000006</v>
      </c>
      <c r="T3564" s="206">
        <f>ABS(Table1[[#This Row],[Prod]]-Table1[[#This Row],[Planned]])</f>
        <v>179.19999999999936</v>
      </c>
      <c r="U3564" s="209">
        <f>IF(ABS(Table1[[#This Row],[Prod]]-Table1[[#This Row],[Planned]])&gt;Table1[[#This Row],[Planned]],0,IF(Table1[[#This Row],[Planned]]=0,0,1-ABS(Table1[[#This Row],[Prod]]-Table1[[#This Row],[Planned]])/Table1[[#This Row],[Planned]]))</f>
        <v>0.95357512953367896</v>
      </c>
      <c r="V3564" s="8"/>
      <c r="W3564" s="11"/>
      <c r="X3564" s="27">
        <v>3000</v>
      </c>
      <c r="Y3564" s="206">
        <f>Table1[[#This Row],[Prod]]</f>
        <v>3680.8000000000006</v>
      </c>
      <c r="Z3564" s="206">
        <f>ABS(Table1[[#This Row],[Prod2]]-Table1[[#This Row],[Plan Revised]])</f>
        <v>680.80000000000064</v>
      </c>
      <c r="AA3564" s="209">
        <f>IF(ABS(Table1[[#This Row],[Prod2]]-Table1[[#This Row],[Plan Revised]])&gt;Table1[[#This Row],[Plan Revised]],0,IF(Table1[[#This Row],[Plan Revised]]=0,0,1-ABS(Table1[[#This Row],[Prod2]]-Table1[[#This Row],[Plan Revised]])/Table1[[#This Row],[Plan Revised]]))</f>
        <v>0.77306666666666646</v>
      </c>
      <c r="AB3564" s="11"/>
      <c r="AC3564" s="30"/>
      <c r="AD3564"/>
      <c r="AF3564"/>
    </row>
    <row r="3565" spans="1:32">
      <c r="A3565" s="15" t="str">
        <f>IF(Table1[Week]=WeekSel,"Yes","No")</f>
        <v>No</v>
      </c>
      <c r="B3565" s="15" t="str">
        <f>IF((Table1[StartDate]&gt;=Date.GraphMin)*(Table1[StartDate]&lt;=Date.GraphMax)=1,"Yes","No")</f>
        <v>No</v>
      </c>
      <c r="C3565" s="15" t="str">
        <f>IF(OR(Table1[[#This Row],[Site]]="FOOD MILLING",Table1[[#This Row],[Site]]="GODACO"), "No", "Yes")</f>
        <v>Yes</v>
      </c>
      <c r="D3565" s="40">
        <f>MAX(DATE(Table1[Year],1,1),DATE(Table1[Year],1,1)-WEEKDAY(DATE(Table1[Year],1,1),2)+(Table1[WeekNum]-1)*7+1)</f>
        <v>44564</v>
      </c>
      <c r="E3565" s="40">
        <f>MIN(DATE(Table1[Year]+1,1,0),DATE(Table1[Year],1,1)-WEEKDAY(DATE(Table1[Year],1,1),2)+Table1[WeekNum]*7)</f>
        <v>44570</v>
      </c>
      <c r="F3565" s="15">
        <v>2022</v>
      </c>
      <c r="G3565" s="15">
        <f t="shared" si="110"/>
        <v>1</v>
      </c>
      <c r="H3565" s="17">
        <v>2</v>
      </c>
      <c r="I3565" s="207" t="str">
        <f>"W" &amp;Table1[[#This Row],[WeekNum]]</f>
        <v>W2</v>
      </c>
      <c r="J3565" s="20" t="str">
        <f t="shared" si="111"/>
        <v>22-W02</v>
      </c>
      <c r="K3565" s="8" t="s">
        <v>682</v>
      </c>
      <c r="L3565" s="4"/>
      <c r="M3565" s="8" t="s">
        <v>72</v>
      </c>
      <c r="N3565" s="11" t="s">
        <v>428</v>
      </c>
      <c r="O3565" s="266" t="s">
        <v>372</v>
      </c>
      <c r="P3565" s="11" t="s">
        <v>381</v>
      </c>
      <c r="Q3565" s="11" t="s">
        <v>421</v>
      </c>
      <c r="R3565" s="8">
        <v>6000</v>
      </c>
      <c r="S3565" s="8">
        <v>5936.5</v>
      </c>
      <c r="T3565" s="206">
        <f>ABS(Table1[[#This Row],[Prod]]-Table1[[#This Row],[Planned]])</f>
        <v>63.5</v>
      </c>
      <c r="U3565" s="209">
        <f>IF(ABS(Table1[[#This Row],[Prod]]-Table1[[#This Row],[Planned]])&gt;Table1[[#This Row],[Planned]],0,IF(Table1[[#This Row],[Planned]]=0,0,1-ABS(Table1[[#This Row],[Prod]]-Table1[[#This Row],[Planned]])/Table1[[#This Row],[Planned]]))</f>
        <v>0.98941666666666661</v>
      </c>
      <c r="V3565" s="8"/>
      <c r="W3565" s="11"/>
      <c r="X3565" s="27">
        <v>6600</v>
      </c>
      <c r="Y3565" s="206">
        <f>Table1[[#This Row],[Prod]]</f>
        <v>5936.5</v>
      </c>
      <c r="Z3565" s="206">
        <f>ABS(Table1[[#This Row],[Prod2]]-Table1[[#This Row],[Plan Revised]])</f>
        <v>663.5</v>
      </c>
      <c r="AA3565" s="209">
        <f>IF(ABS(Table1[[#This Row],[Prod2]]-Table1[[#This Row],[Plan Revised]])&gt;Table1[[#This Row],[Plan Revised]],0,IF(Table1[[#This Row],[Plan Revised]]=0,0,1-ABS(Table1[[#This Row],[Prod2]]-Table1[[#This Row],[Plan Revised]])/Table1[[#This Row],[Plan Revised]]))</f>
        <v>0.89946969696969692</v>
      </c>
      <c r="AB3565" s="11"/>
      <c r="AC3565" s="30"/>
      <c r="AD3565"/>
      <c r="AF3565"/>
    </row>
    <row r="3566" spans="1:32">
      <c r="A3566" s="15" t="str">
        <f>IF(Table1[Week]=WeekSel,"Yes","No")</f>
        <v>No</v>
      </c>
      <c r="B3566" s="15" t="str">
        <f>IF((Table1[StartDate]&gt;=Date.GraphMin)*(Table1[StartDate]&lt;=Date.GraphMax)=1,"Yes","No")</f>
        <v>No</v>
      </c>
      <c r="C3566" s="15" t="str">
        <f>IF(OR(Table1[[#This Row],[Site]]="FOOD MILLING",Table1[[#This Row],[Site]]="GODACO"), "No", "Yes")</f>
        <v>Yes</v>
      </c>
      <c r="D3566" s="40">
        <f>MAX(DATE(Table1[Year],1,1),DATE(Table1[Year],1,1)-WEEKDAY(DATE(Table1[Year],1,1),2)+(Table1[WeekNum]-1)*7+1)</f>
        <v>44564</v>
      </c>
      <c r="E3566" s="40">
        <f>MIN(DATE(Table1[Year]+1,1,0),DATE(Table1[Year],1,1)-WEEKDAY(DATE(Table1[Year],1,1),2)+Table1[WeekNum]*7)</f>
        <v>44570</v>
      </c>
      <c r="F3566" s="15">
        <v>2022</v>
      </c>
      <c r="G3566" s="15">
        <f t="shared" si="110"/>
        <v>1</v>
      </c>
      <c r="H3566" s="17">
        <v>2</v>
      </c>
      <c r="I3566" s="207" t="str">
        <f>"W" &amp;Table1[[#This Row],[WeekNum]]</f>
        <v>W2</v>
      </c>
      <c r="J3566" s="20" t="str">
        <f t="shared" si="111"/>
        <v>22-W02</v>
      </c>
      <c r="K3566" s="8" t="s">
        <v>683</v>
      </c>
      <c r="L3566" s="4"/>
      <c r="M3566" s="8" t="s">
        <v>72</v>
      </c>
      <c r="N3566" s="11" t="s">
        <v>428</v>
      </c>
      <c r="O3566" s="266" t="s">
        <v>372</v>
      </c>
      <c r="P3566" s="11" t="s">
        <v>381</v>
      </c>
      <c r="Q3566" s="11" t="s">
        <v>421</v>
      </c>
      <c r="R3566" s="8">
        <v>0</v>
      </c>
      <c r="S3566" s="8">
        <v>0</v>
      </c>
      <c r="T3566" s="206">
        <f>ABS(Table1[[#This Row],[Prod]]-Table1[[#This Row],[Planned]])</f>
        <v>0</v>
      </c>
      <c r="U3566" s="209">
        <f>IF(ABS(Table1[[#This Row],[Prod]]-Table1[[#This Row],[Planned]])&gt;Table1[[#This Row],[Planned]],0,IF(Table1[[#This Row],[Planned]]=0,0,1-ABS(Table1[[#This Row],[Prod]]-Table1[[#This Row],[Planned]])/Table1[[#This Row],[Planned]]))</f>
        <v>0</v>
      </c>
      <c r="V3566" s="8"/>
      <c r="W3566" s="11"/>
      <c r="X3566" s="27">
        <v>0</v>
      </c>
      <c r="Y3566" s="206">
        <f>Table1[[#This Row],[Prod]]</f>
        <v>0</v>
      </c>
      <c r="Z3566" s="206">
        <f>ABS(Table1[[#This Row],[Prod2]]-Table1[[#This Row],[Plan Revised]])</f>
        <v>0</v>
      </c>
      <c r="AA3566" s="209">
        <f>IF(ABS(Table1[[#This Row],[Prod2]]-Table1[[#This Row],[Plan Revised]])&gt;Table1[[#This Row],[Plan Revised]],0,IF(Table1[[#This Row],[Plan Revised]]=0,0,1-ABS(Table1[[#This Row],[Prod2]]-Table1[[#This Row],[Plan Revised]])/Table1[[#This Row],[Plan Revised]]))</f>
        <v>0</v>
      </c>
      <c r="AB3566" s="11"/>
      <c r="AC3566" s="30"/>
      <c r="AD3566"/>
      <c r="AF3566"/>
    </row>
    <row r="3567" spans="1:32">
      <c r="A3567" s="15" t="str">
        <f>IF(Table1[Week]=WeekSel,"Yes","No")</f>
        <v>No</v>
      </c>
      <c r="B3567" s="15" t="str">
        <f>IF((Table1[StartDate]&gt;=Date.GraphMin)*(Table1[StartDate]&lt;=Date.GraphMax)=1,"Yes","No")</f>
        <v>No</v>
      </c>
      <c r="C3567" s="15" t="str">
        <f>IF(OR(Table1[[#This Row],[Site]]="FOOD MILLING",Table1[[#This Row],[Site]]="GODACO"), "No", "Yes")</f>
        <v>Yes</v>
      </c>
      <c r="D3567" s="40">
        <f>MAX(DATE(Table1[Year],1,1),DATE(Table1[Year],1,1)-WEEKDAY(DATE(Table1[Year],1,1),2)+(Table1[WeekNum]-1)*7+1)</f>
        <v>44564</v>
      </c>
      <c r="E3567" s="40">
        <f>MIN(DATE(Table1[Year]+1,1,0),DATE(Table1[Year],1,1)-WEEKDAY(DATE(Table1[Year],1,1),2)+Table1[WeekNum]*7)</f>
        <v>44570</v>
      </c>
      <c r="F3567" s="15">
        <v>2022</v>
      </c>
      <c r="G3567" s="15">
        <f t="shared" si="110"/>
        <v>1</v>
      </c>
      <c r="H3567" s="17">
        <v>2</v>
      </c>
      <c r="I3567" s="207" t="str">
        <f>"W" &amp;Table1[[#This Row],[WeekNum]]</f>
        <v>W2</v>
      </c>
      <c r="J3567" s="20" t="str">
        <f t="shared" si="111"/>
        <v>22-W02</v>
      </c>
      <c r="K3567" s="8" t="s">
        <v>445</v>
      </c>
      <c r="L3567" s="4"/>
      <c r="M3567" s="8" t="s">
        <v>77</v>
      </c>
      <c r="N3567" s="11" t="s">
        <v>428</v>
      </c>
      <c r="O3567" s="266" t="s">
        <v>374</v>
      </c>
      <c r="P3567" s="11" t="s">
        <v>382</v>
      </c>
      <c r="Q3567" s="11" t="s">
        <v>421</v>
      </c>
      <c r="R3567" s="8">
        <v>0</v>
      </c>
      <c r="S3567" s="8">
        <v>0</v>
      </c>
      <c r="T3567" s="206">
        <f>ABS(Table1[[#This Row],[Prod]]-Table1[[#This Row],[Planned]])</f>
        <v>0</v>
      </c>
      <c r="U3567" s="209">
        <f>IF(ABS(Table1[[#This Row],[Prod]]-Table1[[#This Row],[Planned]])&gt;Table1[[#This Row],[Planned]],0,IF(Table1[[#This Row],[Planned]]=0,0,1-ABS(Table1[[#This Row],[Prod]]-Table1[[#This Row],[Planned]])/Table1[[#This Row],[Planned]]))</f>
        <v>0</v>
      </c>
      <c r="V3567" s="8"/>
      <c r="W3567" s="11"/>
      <c r="X3567" s="27">
        <v>0</v>
      </c>
      <c r="Y3567" s="206">
        <f>Table1[[#This Row],[Prod]]</f>
        <v>0</v>
      </c>
      <c r="Z3567" s="206">
        <f>ABS(Table1[[#This Row],[Prod2]]-Table1[[#This Row],[Plan Revised]])</f>
        <v>0</v>
      </c>
      <c r="AA3567" s="209">
        <f>IF(ABS(Table1[[#This Row],[Prod2]]-Table1[[#This Row],[Plan Revised]])&gt;Table1[[#This Row],[Plan Revised]],0,IF(Table1[[#This Row],[Plan Revised]]=0,0,1-ABS(Table1[[#This Row],[Prod2]]-Table1[[#This Row],[Plan Revised]])/Table1[[#This Row],[Plan Revised]]))</f>
        <v>0</v>
      </c>
      <c r="AB3567" s="11"/>
      <c r="AC3567" s="30"/>
      <c r="AD3567"/>
      <c r="AF3567"/>
    </row>
    <row r="3568" spans="1:32">
      <c r="A3568" s="15" t="str">
        <f>IF(Table1[Week]=WeekSel,"Yes","No")</f>
        <v>No</v>
      </c>
      <c r="B3568" s="15" t="str">
        <f>IF((Table1[StartDate]&gt;=Date.GraphMin)*(Table1[StartDate]&lt;=Date.GraphMax)=1,"Yes","No")</f>
        <v>No</v>
      </c>
      <c r="C3568" s="15" t="str">
        <f>IF(OR(Table1[[#This Row],[Site]]="FOOD MILLING",Table1[[#This Row],[Site]]="GODACO"), "No", "Yes")</f>
        <v>Yes</v>
      </c>
      <c r="D3568" s="40">
        <f>MAX(DATE(Table1[Year],1,1),DATE(Table1[Year],1,1)-WEEKDAY(DATE(Table1[Year],1,1),2)+(Table1[WeekNum]-1)*7+1)</f>
        <v>44564</v>
      </c>
      <c r="E3568" s="40">
        <f>MIN(DATE(Table1[Year]+1,1,0),DATE(Table1[Year],1,1)-WEEKDAY(DATE(Table1[Year],1,1),2)+Table1[WeekNum]*7)</f>
        <v>44570</v>
      </c>
      <c r="F3568" s="15">
        <v>2022</v>
      </c>
      <c r="G3568" s="15">
        <f t="shared" si="110"/>
        <v>1</v>
      </c>
      <c r="H3568" s="17">
        <v>2</v>
      </c>
      <c r="I3568" s="207" t="str">
        <f>"W" &amp;Table1[[#This Row],[WeekNum]]</f>
        <v>W2</v>
      </c>
      <c r="J3568" s="20" t="str">
        <f t="shared" si="111"/>
        <v>22-W02</v>
      </c>
      <c r="K3568" s="8" t="s">
        <v>586</v>
      </c>
      <c r="L3568" s="4"/>
      <c r="M3568" s="8" t="s">
        <v>77</v>
      </c>
      <c r="N3568" s="11" t="s">
        <v>428</v>
      </c>
      <c r="O3568" s="266" t="s">
        <v>374</v>
      </c>
      <c r="P3568" s="11" t="s">
        <v>410</v>
      </c>
      <c r="Q3568" s="11" t="s">
        <v>421</v>
      </c>
      <c r="R3568" s="8">
        <v>0</v>
      </c>
      <c r="S3568" s="8">
        <v>0</v>
      </c>
      <c r="T3568" s="206">
        <f>ABS(Table1[[#This Row],[Prod]]-Table1[[#This Row],[Planned]])</f>
        <v>0</v>
      </c>
      <c r="U3568" s="209">
        <f>IF(ABS(Table1[[#This Row],[Prod]]-Table1[[#This Row],[Planned]])&gt;Table1[[#This Row],[Planned]],0,IF(Table1[[#This Row],[Planned]]=0,0,1-ABS(Table1[[#This Row],[Prod]]-Table1[[#This Row],[Planned]])/Table1[[#This Row],[Planned]]))</f>
        <v>0</v>
      </c>
      <c r="V3568" s="8"/>
      <c r="W3568" s="11"/>
      <c r="X3568" s="27">
        <v>0</v>
      </c>
      <c r="Y3568" s="206">
        <f>Table1[[#This Row],[Prod]]</f>
        <v>0</v>
      </c>
      <c r="Z3568" s="206">
        <f>ABS(Table1[[#This Row],[Prod2]]-Table1[[#This Row],[Plan Revised]])</f>
        <v>0</v>
      </c>
      <c r="AA3568" s="209">
        <f>IF(ABS(Table1[[#This Row],[Prod2]]-Table1[[#This Row],[Plan Revised]])&gt;Table1[[#This Row],[Plan Revised]],0,IF(Table1[[#This Row],[Plan Revised]]=0,0,1-ABS(Table1[[#This Row],[Prod2]]-Table1[[#This Row],[Plan Revised]])/Table1[[#This Row],[Plan Revised]]))</f>
        <v>0</v>
      </c>
      <c r="AB3568" s="11"/>
      <c r="AC3568" s="30"/>
      <c r="AD3568"/>
      <c r="AF3568"/>
    </row>
    <row r="3569" spans="1:32">
      <c r="A3569" s="15" t="str">
        <f>IF(Table1[Week]=WeekSel,"Yes","No")</f>
        <v>No</v>
      </c>
      <c r="B3569" s="15" t="str">
        <f>IF((Table1[StartDate]&gt;=Date.GraphMin)*(Table1[StartDate]&lt;=Date.GraphMax)=1,"Yes","No")</f>
        <v>No</v>
      </c>
      <c r="C3569" s="15" t="str">
        <f>IF(OR(Table1[[#This Row],[Site]]="FOOD MILLING",Table1[[#This Row],[Site]]="GODACO"), "No", "Yes")</f>
        <v>Yes</v>
      </c>
      <c r="D3569" s="40">
        <f>MAX(DATE(Table1[Year],1,1),DATE(Table1[Year],1,1)-WEEKDAY(DATE(Table1[Year],1,1),2)+(Table1[WeekNum]-1)*7+1)</f>
        <v>44564</v>
      </c>
      <c r="E3569" s="40">
        <f>MIN(DATE(Table1[Year]+1,1,0),DATE(Table1[Year],1,1)-WEEKDAY(DATE(Table1[Year],1,1),2)+Table1[WeekNum]*7)</f>
        <v>44570</v>
      </c>
      <c r="F3569" s="15">
        <v>2022</v>
      </c>
      <c r="G3569" s="15">
        <f t="shared" si="110"/>
        <v>1</v>
      </c>
      <c r="H3569" s="17">
        <v>2</v>
      </c>
      <c r="I3569" s="207" t="str">
        <f>"W" &amp;Table1[[#This Row],[WeekNum]]</f>
        <v>W2</v>
      </c>
      <c r="J3569" s="20" t="str">
        <f t="shared" si="111"/>
        <v>22-W02</v>
      </c>
      <c r="K3569" s="8" t="s">
        <v>587</v>
      </c>
      <c r="L3569" s="4"/>
      <c r="M3569" s="8" t="s">
        <v>77</v>
      </c>
      <c r="N3569" s="11" t="s">
        <v>428</v>
      </c>
      <c r="O3569" s="266" t="s">
        <v>374</v>
      </c>
      <c r="P3569" s="11" t="s">
        <v>410</v>
      </c>
      <c r="Q3569" s="11" t="s">
        <v>421</v>
      </c>
      <c r="R3569" s="8">
        <v>0</v>
      </c>
      <c r="S3569" s="8">
        <v>0</v>
      </c>
      <c r="T3569" s="206">
        <f>ABS(Table1[[#This Row],[Prod]]-Table1[[#This Row],[Planned]])</f>
        <v>0</v>
      </c>
      <c r="U3569" s="209">
        <f>IF(ABS(Table1[[#This Row],[Prod]]-Table1[[#This Row],[Planned]])&gt;Table1[[#This Row],[Planned]],0,IF(Table1[[#This Row],[Planned]]=0,0,1-ABS(Table1[[#This Row],[Prod]]-Table1[[#This Row],[Planned]])/Table1[[#This Row],[Planned]]))</f>
        <v>0</v>
      </c>
      <c r="V3569" s="8"/>
      <c r="W3569" s="11"/>
      <c r="X3569" s="27">
        <v>0</v>
      </c>
      <c r="Y3569" s="206">
        <f>Table1[[#This Row],[Prod]]</f>
        <v>0</v>
      </c>
      <c r="Z3569" s="206">
        <f>ABS(Table1[[#This Row],[Prod2]]-Table1[[#This Row],[Plan Revised]])</f>
        <v>0</v>
      </c>
      <c r="AA3569" s="209">
        <f>IF(ABS(Table1[[#This Row],[Prod2]]-Table1[[#This Row],[Plan Revised]])&gt;Table1[[#This Row],[Plan Revised]],0,IF(Table1[[#This Row],[Plan Revised]]=0,0,1-ABS(Table1[[#This Row],[Prod2]]-Table1[[#This Row],[Plan Revised]])/Table1[[#This Row],[Plan Revised]]))</f>
        <v>0</v>
      </c>
      <c r="AB3569" s="11"/>
      <c r="AC3569" s="30"/>
      <c r="AD3569"/>
      <c r="AF3569"/>
    </row>
    <row r="3570" spans="1:32">
      <c r="A3570" s="15" t="str">
        <f>IF(Table1[Week]=WeekSel,"Yes","No")</f>
        <v>No</v>
      </c>
      <c r="B3570" s="15" t="str">
        <f>IF((Table1[StartDate]&gt;=Date.GraphMin)*(Table1[StartDate]&lt;=Date.GraphMax)=1,"Yes","No")</f>
        <v>No</v>
      </c>
      <c r="C3570" s="15" t="str">
        <f>IF(OR(Table1[[#This Row],[Site]]="FOOD MILLING",Table1[[#This Row],[Site]]="GODACO"), "No", "Yes")</f>
        <v>Yes</v>
      </c>
      <c r="D3570" s="40">
        <f>MAX(DATE(Table1[Year],1,1),DATE(Table1[Year],1,1)-WEEKDAY(DATE(Table1[Year],1,1),2)+(Table1[WeekNum]-1)*7+1)</f>
        <v>44564</v>
      </c>
      <c r="E3570" s="40">
        <f>MIN(DATE(Table1[Year]+1,1,0),DATE(Table1[Year],1,1)-WEEKDAY(DATE(Table1[Year],1,1),2)+Table1[WeekNum]*7)</f>
        <v>44570</v>
      </c>
      <c r="F3570" s="15">
        <v>2022</v>
      </c>
      <c r="G3570" s="15">
        <f t="shared" si="110"/>
        <v>1</v>
      </c>
      <c r="H3570" s="17">
        <v>2</v>
      </c>
      <c r="I3570" s="207" t="str">
        <f>"W" &amp;Table1[[#This Row],[WeekNum]]</f>
        <v>W2</v>
      </c>
      <c r="J3570" s="20" t="str">
        <f t="shared" si="111"/>
        <v>22-W02</v>
      </c>
      <c r="K3570" s="8" t="s">
        <v>467</v>
      </c>
      <c r="L3570" s="4"/>
      <c r="M3570" s="8" t="s">
        <v>77</v>
      </c>
      <c r="N3570" s="11" t="s">
        <v>428</v>
      </c>
      <c r="O3570" s="266" t="s">
        <v>372</v>
      </c>
      <c r="P3570" s="11" t="s">
        <v>410</v>
      </c>
      <c r="Q3570" s="11" t="s">
        <v>421</v>
      </c>
      <c r="R3570" s="8">
        <v>0</v>
      </c>
      <c r="S3570" s="8">
        <v>0</v>
      </c>
      <c r="T3570" s="206">
        <f>ABS(Table1[[#This Row],[Prod]]-Table1[[#This Row],[Planned]])</f>
        <v>0</v>
      </c>
      <c r="U3570" s="209">
        <f>IF(ABS(Table1[[#This Row],[Prod]]-Table1[[#This Row],[Planned]])&gt;Table1[[#This Row],[Planned]],0,IF(Table1[[#This Row],[Planned]]=0,0,1-ABS(Table1[[#This Row],[Prod]]-Table1[[#This Row],[Planned]])/Table1[[#This Row],[Planned]]))</f>
        <v>0</v>
      </c>
      <c r="V3570" s="8"/>
      <c r="W3570" s="11"/>
      <c r="X3570" s="27">
        <v>0</v>
      </c>
      <c r="Y3570" s="206">
        <f>Table1[[#This Row],[Prod]]</f>
        <v>0</v>
      </c>
      <c r="Z3570" s="206">
        <f>ABS(Table1[[#This Row],[Prod2]]-Table1[[#This Row],[Plan Revised]])</f>
        <v>0</v>
      </c>
      <c r="AA3570" s="209">
        <f>IF(ABS(Table1[[#This Row],[Prod2]]-Table1[[#This Row],[Plan Revised]])&gt;Table1[[#This Row],[Plan Revised]],0,IF(Table1[[#This Row],[Plan Revised]]=0,0,1-ABS(Table1[[#This Row],[Prod2]]-Table1[[#This Row],[Plan Revised]])/Table1[[#This Row],[Plan Revised]]))</f>
        <v>0</v>
      </c>
      <c r="AB3570" s="11"/>
      <c r="AC3570" s="30"/>
      <c r="AD3570"/>
      <c r="AF3570"/>
    </row>
    <row r="3571" spans="1:32">
      <c r="A3571" s="15" t="str">
        <f>IF(Table1[Week]=WeekSel,"Yes","No")</f>
        <v>No</v>
      </c>
      <c r="B3571" s="15" t="str">
        <f>IF((Table1[StartDate]&gt;=Date.GraphMin)*(Table1[StartDate]&lt;=Date.GraphMax)=1,"Yes","No")</f>
        <v>No</v>
      </c>
      <c r="C3571" s="15" t="str">
        <f>IF(OR(Table1[[#This Row],[Site]]="FOOD MILLING",Table1[[#This Row],[Site]]="GODACO"), "No", "Yes")</f>
        <v>Yes</v>
      </c>
      <c r="D3571" s="40">
        <f>MAX(DATE(Table1[Year],1,1),DATE(Table1[Year],1,1)-WEEKDAY(DATE(Table1[Year],1,1),2)+(Table1[WeekNum]-1)*7+1)</f>
        <v>44564</v>
      </c>
      <c r="E3571" s="40">
        <f>MIN(DATE(Table1[Year]+1,1,0),DATE(Table1[Year],1,1)-WEEKDAY(DATE(Table1[Year],1,1),2)+Table1[WeekNum]*7)</f>
        <v>44570</v>
      </c>
      <c r="F3571" s="15">
        <v>2022</v>
      </c>
      <c r="G3571" s="15">
        <f t="shared" si="110"/>
        <v>1</v>
      </c>
      <c r="H3571" s="17">
        <v>2</v>
      </c>
      <c r="I3571" s="207" t="str">
        <f>"W" &amp;Table1[[#This Row],[WeekNum]]</f>
        <v>W2</v>
      </c>
      <c r="J3571" s="20" t="str">
        <f t="shared" si="111"/>
        <v>22-W02</v>
      </c>
      <c r="K3571" s="8" t="s">
        <v>5</v>
      </c>
      <c r="L3571" s="4"/>
      <c r="M3571" s="8" t="s">
        <v>77</v>
      </c>
      <c r="N3571" s="11" t="s">
        <v>428</v>
      </c>
      <c r="O3571" s="266" t="s">
        <v>372</v>
      </c>
      <c r="P3571" s="11" t="s">
        <v>410</v>
      </c>
      <c r="Q3571" s="11" t="s">
        <v>421</v>
      </c>
      <c r="R3571" s="8">
        <v>0</v>
      </c>
      <c r="S3571" s="8">
        <v>0</v>
      </c>
      <c r="T3571" s="206">
        <f>ABS(Table1[[#This Row],[Prod]]-Table1[[#This Row],[Planned]])</f>
        <v>0</v>
      </c>
      <c r="U3571" s="209">
        <f>IF(ABS(Table1[[#This Row],[Prod]]-Table1[[#This Row],[Planned]])&gt;Table1[[#This Row],[Planned]],0,IF(Table1[[#This Row],[Planned]]=0,0,1-ABS(Table1[[#This Row],[Prod]]-Table1[[#This Row],[Planned]])/Table1[[#This Row],[Planned]]))</f>
        <v>0</v>
      </c>
      <c r="V3571" s="8"/>
      <c r="W3571" s="11"/>
      <c r="X3571" s="27">
        <v>0</v>
      </c>
      <c r="Y3571" s="206">
        <f>Table1[[#This Row],[Prod]]</f>
        <v>0</v>
      </c>
      <c r="Z3571" s="206">
        <f>ABS(Table1[[#This Row],[Prod2]]-Table1[[#This Row],[Plan Revised]])</f>
        <v>0</v>
      </c>
      <c r="AA3571" s="209">
        <f>IF(ABS(Table1[[#This Row],[Prod2]]-Table1[[#This Row],[Plan Revised]])&gt;Table1[[#This Row],[Plan Revised]],0,IF(Table1[[#This Row],[Plan Revised]]=0,0,1-ABS(Table1[[#This Row],[Prod2]]-Table1[[#This Row],[Plan Revised]])/Table1[[#This Row],[Plan Revised]]))</f>
        <v>0</v>
      </c>
      <c r="AB3571" s="11"/>
      <c r="AC3571" s="30"/>
      <c r="AD3571"/>
      <c r="AF3571"/>
    </row>
    <row r="3572" spans="1:32">
      <c r="A3572" s="15" t="str">
        <f>IF(Table1[Week]=WeekSel,"Yes","No")</f>
        <v>No</v>
      </c>
      <c r="B3572" s="15" t="str">
        <f>IF((Table1[StartDate]&gt;=Date.GraphMin)*(Table1[StartDate]&lt;=Date.GraphMax)=1,"Yes","No")</f>
        <v>No</v>
      </c>
      <c r="C3572" s="15" t="str">
        <f>IF(OR(Table1[[#This Row],[Site]]="FOOD MILLING",Table1[[#This Row],[Site]]="GODACO"), "No", "Yes")</f>
        <v>Yes</v>
      </c>
      <c r="D3572" s="40">
        <f>MAX(DATE(Table1[Year],1,1),DATE(Table1[Year],1,1)-WEEKDAY(DATE(Table1[Year],1,1),2)+(Table1[WeekNum]-1)*7+1)</f>
        <v>44564</v>
      </c>
      <c r="E3572" s="40">
        <f>MIN(DATE(Table1[Year]+1,1,0),DATE(Table1[Year],1,1)-WEEKDAY(DATE(Table1[Year],1,1),2)+Table1[WeekNum]*7)</f>
        <v>44570</v>
      </c>
      <c r="F3572" s="15">
        <v>2022</v>
      </c>
      <c r="G3572" s="15">
        <f t="shared" si="110"/>
        <v>1</v>
      </c>
      <c r="H3572" s="17">
        <v>2</v>
      </c>
      <c r="I3572" s="207" t="str">
        <f>"W" &amp;Table1[[#This Row],[WeekNum]]</f>
        <v>W2</v>
      </c>
      <c r="J3572" s="20" t="str">
        <f t="shared" si="111"/>
        <v>22-W02</v>
      </c>
      <c r="K3572" s="8" t="s">
        <v>6</v>
      </c>
      <c r="L3572" s="4"/>
      <c r="M3572" s="8" t="s">
        <v>77</v>
      </c>
      <c r="N3572" s="11" t="s">
        <v>428</v>
      </c>
      <c r="O3572" s="266" t="s">
        <v>372</v>
      </c>
      <c r="P3572" s="11" t="s">
        <v>410</v>
      </c>
      <c r="Q3572" s="11" t="s">
        <v>421</v>
      </c>
      <c r="R3572" s="8">
        <v>0</v>
      </c>
      <c r="S3572" s="8">
        <v>0</v>
      </c>
      <c r="T3572" s="206">
        <f>ABS(Table1[[#This Row],[Prod]]-Table1[[#This Row],[Planned]])</f>
        <v>0</v>
      </c>
      <c r="U3572" s="209">
        <f>IF(ABS(Table1[[#This Row],[Prod]]-Table1[[#This Row],[Planned]])&gt;Table1[[#This Row],[Planned]],0,IF(Table1[[#This Row],[Planned]]=0,0,1-ABS(Table1[[#This Row],[Prod]]-Table1[[#This Row],[Planned]])/Table1[[#This Row],[Planned]]))</f>
        <v>0</v>
      </c>
      <c r="V3572" s="8"/>
      <c r="W3572" s="11"/>
      <c r="X3572" s="27">
        <v>0</v>
      </c>
      <c r="Y3572" s="206">
        <f>Table1[[#This Row],[Prod]]</f>
        <v>0</v>
      </c>
      <c r="Z3572" s="206">
        <f>ABS(Table1[[#This Row],[Prod2]]-Table1[[#This Row],[Plan Revised]])</f>
        <v>0</v>
      </c>
      <c r="AA3572" s="209">
        <f>IF(ABS(Table1[[#This Row],[Prod2]]-Table1[[#This Row],[Plan Revised]])&gt;Table1[[#This Row],[Plan Revised]],0,IF(Table1[[#This Row],[Plan Revised]]=0,0,1-ABS(Table1[[#This Row],[Prod2]]-Table1[[#This Row],[Plan Revised]])/Table1[[#This Row],[Plan Revised]]))</f>
        <v>0</v>
      </c>
      <c r="AB3572" s="11"/>
      <c r="AC3572" s="30"/>
      <c r="AD3572"/>
      <c r="AF3572"/>
    </row>
    <row r="3573" spans="1:32">
      <c r="A3573" s="15" t="str">
        <f>IF(Table1[Week]=WeekSel,"Yes","No")</f>
        <v>No</v>
      </c>
      <c r="B3573" s="15" t="str">
        <f>IF((Table1[StartDate]&gt;=Date.GraphMin)*(Table1[StartDate]&lt;=Date.GraphMax)=1,"Yes","No")</f>
        <v>No</v>
      </c>
      <c r="C3573" s="15" t="str">
        <f>IF(OR(Table1[[#This Row],[Site]]="FOOD MILLING",Table1[[#This Row],[Site]]="GODACO"), "No", "Yes")</f>
        <v>Yes</v>
      </c>
      <c r="D3573" s="40">
        <f>MAX(DATE(Table1[Year],1,1),DATE(Table1[Year],1,1)-WEEKDAY(DATE(Table1[Year],1,1),2)+(Table1[WeekNum]-1)*7+1)</f>
        <v>44564</v>
      </c>
      <c r="E3573" s="40">
        <f>MIN(DATE(Table1[Year]+1,1,0),DATE(Table1[Year],1,1)-WEEKDAY(DATE(Table1[Year],1,1),2)+Table1[WeekNum]*7)</f>
        <v>44570</v>
      </c>
      <c r="F3573" s="15">
        <v>2022</v>
      </c>
      <c r="G3573" s="15">
        <f t="shared" si="110"/>
        <v>1</v>
      </c>
      <c r="H3573" s="17">
        <v>2</v>
      </c>
      <c r="I3573" s="207" t="str">
        <f>"W" &amp;Table1[[#This Row],[WeekNum]]</f>
        <v>W2</v>
      </c>
      <c r="J3573" s="20" t="str">
        <f t="shared" si="111"/>
        <v>22-W02</v>
      </c>
      <c r="K3573" s="8" t="s">
        <v>36</v>
      </c>
      <c r="L3573" s="4"/>
      <c r="M3573" s="8" t="s">
        <v>77</v>
      </c>
      <c r="N3573" s="11" t="s">
        <v>428</v>
      </c>
      <c r="O3573" s="266" t="s">
        <v>372</v>
      </c>
      <c r="P3573" s="11" t="s">
        <v>410</v>
      </c>
      <c r="Q3573" s="11" t="s">
        <v>421</v>
      </c>
      <c r="R3573" s="8">
        <v>0</v>
      </c>
      <c r="S3573" s="8">
        <v>0</v>
      </c>
      <c r="T3573" s="206">
        <f>ABS(Table1[[#This Row],[Prod]]-Table1[[#This Row],[Planned]])</f>
        <v>0</v>
      </c>
      <c r="U3573" s="209">
        <f>IF(ABS(Table1[[#This Row],[Prod]]-Table1[[#This Row],[Planned]])&gt;Table1[[#This Row],[Planned]],0,IF(Table1[[#This Row],[Planned]]=0,0,1-ABS(Table1[[#This Row],[Prod]]-Table1[[#This Row],[Planned]])/Table1[[#This Row],[Planned]]))</f>
        <v>0</v>
      </c>
      <c r="V3573" s="8"/>
      <c r="W3573" s="11"/>
      <c r="X3573" s="27">
        <v>0</v>
      </c>
      <c r="Y3573" s="206">
        <f>Table1[[#This Row],[Prod]]</f>
        <v>0</v>
      </c>
      <c r="Z3573" s="206">
        <f>ABS(Table1[[#This Row],[Prod2]]-Table1[[#This Row],[Plan Revised]])</f>
        <v>0</v>
      </c>
      <c r="AA3573" s="209">
        <f>IF(ABS(Table1[[#This Row],[Prod2]]-Table1[[#This Row],[Plan Revised]])&gt;Table1[[#This Row],[Plan Revised]],0,IF(Table1[[#This Row],[Plan Revised]]=0,0,1-ABS(Table1[[#This Row],[Prod2]]-Table1[[#This Row],[Plan Revised]])/Table1[[#This Row],[Plan Revised]]))</f>
        <v>0</v>
      </c>
      <c r="AB3573" s="11"/>
      <c r="AC3573" s="30"/>
      <c r="AD3573"/>
      <c r="AF3573"/>
    </row>
    <row r="3574" spans="1:32">
      <c r="A3574" s="15" t="str">
        <f>IF(Table1[Week]=WeekSel,"Yes","No")</f>
        <v>No</v>
      </c>
      <c r="B3574" s="15" t="str">
        <f>IF((Table1[StartDate]&gt;=Date.GraphMin)*(Table1[StartDate]&lt;=Date.GraphMax)=1,"Yes","No")</f>
        <v>No</v>
      </c>
      <c r="C3574" s="15" t="str">
        <f>IF(OR(Table1[[#This Row],[Site]]="FOOD MILLING",Table1[[#This Row],[Site]]="GODACO"), "No", "Yes")</f>
        <v>Yes</v>
      </c>
      <c r="D3574" s="40">
        <f>MAX(DATE(Table1[Year],1,1),DATE(Table1[Year],1,1)-WEEKDAY(DATE(Table1[Year],1,1),2)+(Table1[WeekNum]-1)*7+1)</f>
        <v>44564</v>
      </c>
      <c r="E3574" s="40">
        <f>MIN(DATE(Table1[Year]+1,1,0),DATE(Table1[Year],1,1)-WEEKDAY(DATE(Table1[Year],1,1),2)+Table1[WeekNum]*7)</f>
        <v>44570</v>
      </c>
      <c r="F3574" s="15">
        <v>2022</v>
      </c>
      <c r="G3574" s="15">
        <f t="shared" si="110"/>
        <v>1</v>
      </c>
      <c r="H3574" s="17">
        <v>2</v>
      </c>
      <c r="I3574" s="207" t="str">
        <f>"W" &amp;Table1[[#This Row],[WeekNum]]</f>
        <v>W2</v>
      </c>
      <c r="J3574" s="20" t="str">
        <f t="shared" si="111"/>
        <v>22-W02</v>
      </c>
      <c r="K3574" s="8" t="s">
        <v>32</v>
      </c>
      <c r="L3574" s="4"/>
      <c r="M3574" s="8" t="s">
        <v>77</v>
      </c>
      <c r="N3574" s="11" t="s">
        <v>428</v>
      </c>
      <c r="O3574" s="266" t="s">
        <v>374</v>
      </c>
      <c r="P3574" s="11" t="s">
        <v>410</v>
      </c>
      <c r="Q3574" s="11" t="s">
        <v>421</v>
      </c>
      <c r="R3574" s="8">
        <v>0</v>
      </c>
      <c r="S3574" s="8">
        <v>0</v>
      </c>
      <c r="T3574" s="206">
        <f>ABS(Table1[[#This Row],[Prod]]-Table1[[#This Row],[Planned]])</f>
        <v>0</v>
      </c>
      <c r="U3574" s="209">
        <f>IF(ABS(Table1[[#This Row],[Prod]]-Table1[[#This Row],[Planned]])&gt;Table1[[#This Row],[Planned]],0,IF(Table1[[#This Row],[Planned]]=0,0,1-ABS(Table1[[#This Row],[Prod]]-Table1[[#This Row],[Planned]])/Table1[[#This Row],[Planned]]))</f>
        <v>0</v>
      </c>
      <c r="V3574" s="8"/>
      <c r="W3574" s="11"/>
      <c r="X3574" s="27">
        <v>0</v>
      </c>
      <c r="Y3574" s="206">
        <f>Table1[[#This Row],[Prod]]</f>
        <v>0</v>
      </c>
      <c r="Z3574" s="206">
        <f>ABS(Table1[[#This Row],[Prod2]]-Table1[[#This Row],[Plan Revised]])</f>
        <v>0</v>
      </c>
      <c r="AA3574" s="209">
        <f>IF(ABS(Table1[[#This Row],[Prod2]]-Table1[[#This Row],[Plan Revised]])&gt;Table1[[#This Row],[Plan Revised]],0,IF(Table1[[#This Row],[Plan Revised]]=0,0,1-ABS(Table1[[#This Row],[Prod2]]-Table1[[#This Row],[Plan Revised]])/Table1[[#This Row],[Plan Revised]]))</f>
        <v>0</v>
      </c>
      <c r="AB3574" s="11"/>
      <c r="AC3574" s="30"/>
      <c r="AD3574"/>
      <c r="AF3574"/>
    </row>
    <row r="3575" spans="1:32">
      <c r="A3575" s="15" t="str">
        <f>IF(Table1[Week]=WeekSel,"Yes","No")</f>
        <v>No</v>
      </c>
      <c r="B3575" s="15" t="str">
        <f>IF((Table1[StartDate]&gt;=Date.GraphMin)*(Table1[StartDate]&lt;=Date.GraphMax)=1,"Yes","No")</f>
        <v>No</v>
      </c>
      <c r="C3575" s="15" t="str">
        <f>IF(OR(Table1[[#This Row],[Site]]="FOOD MILLING",Table1[[#This Row],[Site]]="GODACO"), "No", "Yes")</f>
        <v>Yes</v>
      </c>
      <c r="D3575" s="40">
        <f>MAX(DATE(Table1[Year],1,1),DATE(Table1[Year],1,1)-WEEKDAY(DATE(Table1[Year],1,1),2)+(Table1[WeekNum]-1)*7+1)</f>
        <v>44564</v>
      </c>
      <c r="E3575" s="40">
        <f>MIN(DATE(Table1[Year]+1,1,0),DATE(Table1[Year],1,1)-WEEKDAY(DATE(Table1[Year],1,1),2)+Table1[WeekNum]*7)</f>
        <v>44570</v>
      </c>
      <c r="F3575" s="15">
        <v>2022</v>
      </c>
      <c r="G3575" s="15">
        <f t="shared" si="110"/>
        <v>1</v>
      </c>
      <c r="H3575" s="17">
        <v>2</v>
      </c>
      <c r="I3575" s="207" t="str">
        <f>"W" &amp;Table1[[#This Row],[WeekNum]]</f>
        <v>W2</v>
      </c>
      <c r="J3575" s="20" t="str">
        <f t="shared" si="111"/>
        <v>22-W02</v>
      </c>
      <c r="K3575" s="8" t="s">
        <v>7</v>
      </c>
      <c r="L3575" s="4"/>
      <c r="M3575" s="8" t="s">
        <v>77</v>
      </c>
      <c r="N3575" s="11" t="s">
        <v>428</v>
      </c>
      <c r="O3575" s="266" t="s">
        <v>372</v>
      </c>
      <c r="P3575" s="11" t="s">
        <v>383</v>
      </c>
      <c r="Q3575" s="11" t="s">
        <v>421</v>
      </c>
      <c r="R3575" s="8">
        <v>0</v>
      </c>
      <c r="S3575" s="8">
        <v>0</v>
      </c>
      <c r="T3575" s="206">
        <f>ABS(Table1[[#This Row],[Prod]]-Table1[[#This Row],[Planned]])</f>
        <v>0</v>
      </c>
      <c r="U3575" s="209">
        <f>IF(ABS(Table1[[#This Row],[Prod]]-Table1[[#This Row],[Planned]])&gt;Table1[[#This Row],[Planned]],0,IF(Table1[[#This Row],[Planned]]=0,0,1-ABS(Table1[[#This Row],[Prod]]-Table1[[#This Row],[Planned]])/Table1[[#This Row],[Planned]]))</f>
        <v>0</v>
      </c>
      <c r="V3575" s="8"/>
      <c r="W3575" s="11"/>
      <c r="X3575" s="27">
        <v>0</v>
      </c>
      <c r="Y3575" s="206">
        <f>Table1[[#This Row],[Prod]]</f>
        <v>0</v>
      </c>
      <c r="Z3575" s="206">
        <f>ABS(Table1[[#This Row],[Prod2]]-Table1[[#This Row],[Plan Revised]])</f>
        <v>0</v>
      </c>
      <c r="AA3575" s="209">
        <f>IF(ABS(Table1[[#This Row],[Prod2]]-Table1[[#This Row],[Plan Revised]])&gt;Table1[[#This Row],[Plan Revised]],0,IF(Table1[[#This Row],[Plan Revised]]=0,0,1-ABS(Table1[[#This Row],[Prod2]]-Table1[[#This Row],[Plan Revised]])/Table1[[#This Row],[Plan Revised]]))</f>
        <v>0</v>
      </c>
      <c r="AB3575" s="11"/>
      <c r="AC3575" s="30"/>
      <c r="AD3575"/>
      <c r="AF3575"/>
    </row>
    <row r="3576" spans="1:32">
      <c r="A3576" s="15" t="str">
        <f>IF(Table1[Week]=WeekSel,"Yes","No")</f>
        <v>No</v>
      </c>
      <c r="B3576" s="15" t="str">
        <f>IF((Table1[StartDate]&gt;=Date.GraphMin)*(Table1[StartDate]&lt;=Date.GraphMax)=1,"Yes","No")</f>
        <v>No</v>
      </c>
      <c r="C3576" s="15" t="str">
        <f>IF(OR(Table1[[#This Row],[Site]]="FOOD MILLING",Table1[[#This Row],[Site]]="GODACO"), "No", "Yes")</f>
        <v>Yes</v>
      </c>
      <c r="D3576" s="40">
        <f>MAX(DATE(Table1[Year],1,1),DATE(Table1[Year],1,1)-WEEKDAY(DATE(Table1[Year],1,1),2)+(Table1[WeekNum]-1)*7+1)</f>
        <v>44564</v>
      </c>
      <c r="E3576" s="40">
        <f>MIN(DATE(Table1[Year]+1,1,0),DATE(Table1[Year],1,1)-WEEKDAY(DATE(Table1[Year],1,1),2)+Table1[WeekNum]*7)</f>
        <v>44570</v>
      </c>
      <c r="F3576" s="15">
        <v>2022</v>
      </c>
      <c r="G3576" s="15">
        <f t="shared" si="110"/>
        <v>1</v>
      </c>
      <c r="H3576" s="17">
        <v>2</v>
      </c>
      <c r="I3576" s="207" t="str">
        <f>"W" &amp;Table1[[#This Row],[WeekNum]]</f>
        <v>W2</v>
      </c>
      <c r="J3576" s="20" t="str">
        <f t="shared" si="111"/>
        <v>22-W02</v>
      </c>
      <c r="K3576" s="8" t="s">
        <v>8</v>
      </c>
      <c r="L3576" s="4"/>
      <c r="M3576" s="8" t="s">
        <v>77</v>
      </c>
      <c r="N3576" s="11" t="s">
        <v>428</v>
      </c>
      <c r="O3576" s="266" t="s">
        <v>372</v>
      </c>
      <c r="P3576" s="11" t="s">
        <v>410</v>
      </c>
      <c r="Q3576" s="11" t="s">
        <v>421</v>
      </c>
      <c r="R3576" s="8">
        <v>0</v>
      </c>
      <c r="S3576" s="8">
        <v>0</v>
      </c>
      <c r="T3576" s="206">
        <f>ABS(Table1[[#This Row],[Prod]]-Table1[[#This Row],[Planned]])</f>
        <v>0</v>
      </c>
      <c r="U3576" s="209">
        <f>IF(ABS(Table1[[#This Row],[Prod]]-Table1[[#This Row],[Planned]])&gt;Table1[[#This Row],[Planned]],0,IF(Table1[[#This Row],[Planned]]=0,0,1-ABS(Table1[[#This Row],[Prod]]-Table1[[#This Row],[Planned]])/Table1[[#This Row],[Planned]]))</f>
        <v>0</v>
      </c>
      <c r="V3576" s="8"/>
      <c r="W3576" s="11"/>
      <c r="X3576" s="27">
        <v>0</v>
      </c>
      <c r="Y3576" s="206">
        <f>Table1[[#This Row],[Prod]]</f>
        <v>0</v>
      </c>
      <c r="Z3576" s="206">
        <f>ABS(Table1[[#This Row],[Prod2]]-Table1[[#This Row],[Plan Revised]])</f>
        <v>0</v>
      </c>
      <c r="AA3576" s="209">
        <f>IF(ABS(Table1[[#This Row],[Prod2]]-Table1[[#This Row],[Plan Revised]])&gt;Table1[[#This Row],[Plan Revised]],0,IF(Table1[[#This Row],[Plan Revised]]=0,0,1-ABS(Table1[[#This Row],[Prod2]]-Table1[[#This Row],[Plan Revised]])/Table1[[#This Row],[Plan Revised]]))</f>
        <v>0</v>
      </c>
      <c r="AB3576" s="11"/>
      <c r="AC3576" s="30"/>
      <c r="AD3576"/>
      <c r="AF3576"/>
    </row>
    <row r="3577" spans="1:32">
      <c r="A3577" s="15" t="str">
        <f>IF(Table1[Week]=WeekSel,"Yes","No")</f>
        <v>No</v>
      </c>
      <c r="B3577" s="15" t="str">
        <f>IF((Table1[StartDate]&gt;=Date.GraphMin)*(Table1[StartDate]&lt;=Date.GraphMax)=1,"Yes","No")</f>
        <v>No</v>
      </c>
      <c r="C3577" s="15" t="str">
        <f>IF(OR(Table1[[#This Row],[Site]]="FOOD MILLING",Table1[[#This Row],[Site]]="GODACO"), "No", "Yes")</f>
        <v>Yes</v>
      </c>
      <c r="D3577" s="40">
        <f>MAX(DATE(Table1[Year],1,1),DATE(Table1[Year],1,1)-WEEKDAY(DATE(Table1[Year],1,1),2)+(Table1[WeekNum]-1)*7+1)</f>
        <v>44564</v>
      </c>
      <c r="E3577" s="40">
        <f>MIN(DATE(Table1[Year]+1,1,0),DATE(Table1[Year],1,1)-WEEKDAY(DATE(Table1[Year],1,1),2)+Table1[WeekNum]*7)</f>
        <v>44570</v>
      </c>
      <c r="F3577" s="15">
        <v>2022</v>
      </c>
      <c r="G3577" s="15">
        <f t="shared" si="110"/>
        <v>1</v>
      </c>
      <c r="H3577" s="17">
        <v>2</v>
      </c>
      <c r="I3577" s="207" t="str">
        <f>"W" &amp;Table1[[#This Row],[WeekNum]]</f>
        <v>W2</v>
      </c>
      <c r="J3577" s="20" t="str">
        <f t="shared" si="111"/>
        <v>22-W02</v>
      </c>
      <c r="K3577" s="8" t="s">
        <v>4</v>
      </c>
      <c r="L3577" s="4"/>
      <c r="M3577" s="8" t="s">
        <v>77</v>
      </c>
      <c r="N3577" s="11" t="s">
        <v>428</v>
      </c>
      <c r="O3577" s="266" t="s">
        <v>374</v>
      </c>
      <c r="P3577" s="11" t="s">
        <v>410</v>
      </c>
      <c r="Q3577" s="11" t="s">
        <v>421</v>
      </c>
      <c r="R3577" s="8">
        <v>0</v>
      </c>
      <c r="S3577" s="8">
        <v>0</v>
      </c>
      <c r="T3577" s="206">
        <f>ABS(Table1[[#This Row],[Prod]]-Table1[[#This Row],[Planned]])</f>
        <v>0</v>
      </c>
      <c r="U3577" s="209">
        <f>IF(ABS(Table1[[#This Row],[Prod]]-Table1[[#This Row],[Planned]])&gt;Table1[[#This Row],[Planned]],0,IF(Table1[[#This Row],[Planned]]=0,0,1-ABS(Table1[[#This Row],[Prod]]-Table1[[#This Row],[Planned]])/Table1[[#This Row],[Planned]]))</f>
        <v>0</v>
      </c>
      <c r="V3577" s="8"/>
      <c r="W3577" s="11"/>
      <c r="X3577" s="27">
        <v>0</v>
      </c>
      <c r="Y3577" s="206">
        <f>Table1[[#This Row],[Prod]]</f>
        <v>0</v>
      </c>
      <c r="Z3577" s="206">
        <f>ABS(Table1[[#This Row],[Prod2]]-Table1[[#This Row],[Plan Revised]])</f>
        <v>0</v>
      </c>
      <c r="AA3577" s="209">
        <f>IF(ABS(Table1[[#This Row],[Prod2]]-Table1[[#This Row],[Plan Revised]])&gt;Table1[[#This Row],[Plan Revised]],0,IF(Table1[[#This Row],[Plan Revised]]=0,0,1-ABS(Table1[[#This Row],[Prod2]]-Table1[[#This Row],[Plan Revised]])/Table1[[#This Row],[Plan Revised]]))</f>
        <v>0</v>
      </c>
      <c r="AB3577" s="11"/>
      <c r="AC3577" s="30"/>
      <c r="AD3577"/>
      <c r="AF3577"/>
    </row>
    <row r="3578" spans="1:32">
      <c r="A3578" s="15" t="str">
        <f>IF(Table1[Week]=WeekSel,"Yes","No")</f>
        <v>No</v>
      </c>
      <c r="B3578" s="15" t="str">
        <f>IF((Table1[StartDate]&gt;=Date.GraphMin)*(Table1[StartDate]&lt;=Date.GraphMax)=1,"Yes","No")</f>
        <v>No</v>
      </c>
      <c r="C3578" s="15" t="str">
        <f>IF(OR(Table1[[#This Row],[Site]]="FOOD MILLING",Table1[[#This Row],[Site]]="GODACO"), "No", "Yes")</f>
        <v>Yes</v>
      </c>
      <c r="D3578" s="40">
        <f>MAX(DATE(Table1[Year],1,1),DATE(Table1[Year],1,1)-WEEKDAY(DATE(Table1[Year],1,1),2)+(Table1[WeekNum]-1)*7+1)</f>
        <v>44564</v>
      </c>
      <c r="E3578" s="40">
        <f>MIN(DATE(Table1[Year]+1,1,0),DATE(Table1[Year],1,1)-WEEKDAY(DATE(Table1[Year],1,1),2)+Table1[WeekNum]*7)</f>
        <v>44570</v>
      </c>
      <c r="F3578" s="15">
        <v>2022</v>
      </c>
      <c r="G3578" s="15">
        <f t="shared" si="110"/>
        <v>1</v>
      </c>
      <c r="H3578" s="17">
        <v>2</v>
      </c>
      <c r="I3578" s="207" t="str">
        <f>"W" &amp;Table1[[#This Row],[WeekNum]]</f>
        <v>W2</v>
      </c>
      <c r="J3578" s="20" t="str">
        <f t="shared" si="111"/>
        <v>22-W02</v>
      </c>
      <c r="K3578" s="8" t="s">
        <v>23</v>
      </c>
      <c r="L3578" s="4"/>
      <c r="M3578" s="8" t="s">
        <v>77</v>
      </c>
      <c r="N3578" s="11" t="s">
        <v>428</v>
      </c>
      <c r="O3578" s="266" t="s">
        <v>372</v>
      </c>
      <c r="P3578" s="11" t="s">
        <v>410</v>
      </c>
      <c r="Q3578" s="11" t="s">
        <v>421</v>
      </c>
      <c r="R3578" s="8">
        <v>0</v>
      </c>
      <c r="S3578" s="8">
        <v>0</v>
      </c>
      <c r="T3578" s="206">
        <f>ABS(Table1[[#This Row],[Prod]]-Table1[[#This Row],[Planned]])</f>
        <v>0</v>
      </c>
      <c r="U3578" s="209">
        <f>IF(ABS(Table1[[#This Row],[Prod]]-Table1[[#This Row],[Planned]])&gt;Table1[[#This Row],[Planned]],0,IF(Table1[[#This Row],[Planned]]=0,0,1-ABS(Table1[[#This Row],[Prod]]-Table1[[#This Row],[Planned]])/Table1[[#This Row],[Planned]]))</f>
        <v>0</v>
      </c>
      <c r="V3578" s="8"/>
      <c r="W3578" s="11"/>
      <c r="X3578" s="27">
        <v>0</v>
      </c>
      <c r="Y3578" s="206">
        <f>Table1[[#This Row],[Prod]]</f>
        <v>0</v>
      </c>
      <c r="Z3578" s="206">
        <f>ABS(Table1[[#This Row],[Prod2]]-Table1[[#This Row],[Plan Revised]])</f>
        <v>0</v>
      </c>
      <c r="AA3578" s="209">
        <f>IF(ABS(Table1[[#This Row],[Prod2]]-Table1[[#This Row],[Plan Revised]])&gt;Table1[[#This Row],[Plan Revised]],0,IF(Table1[[#This Row],[Plan Revised]]=0,0,1-ABS(Table1[[#This Row],[Prod2]]-Table1[[#This Row],[Plan Revised]])/Table1[[#This Row],[Plan Revised]]))</f>
        <v>0</v>
      </c>
      <c r="AB3578" s="11"/>
      <c r="AC3578" s="30"/>
      <c r="AD3578"/>
      <c r="AF3578"/>
    </row>
    <row r="3579" spans="1:32">
      <c r="A3579" s="15" t="str">
        <f>IF(Table1[Week]=WeekSel,"Yes","No")</f>
        <v>No</v>
      </c>
      <c r="B3579" s="15" t="str">
        <f>IF((Table1[StartDate]&gt;=Date.GraphMin)*(Table1[StartDate]&lt;=Date.GraphMax)=1,"Yes","No")</f>
        <v>No</v>
      </c>
      <c r="C3579" s="15" t="str">
        <f>IF(OR(Table1[[#This Row],[Site]]="FOOD MILLING",Table1[[#This Row],[Site]]="GODACO"), "No", "Yes")</f>
        <v>Yes</v>
      </c>
      <c r="D3579" s="40">
        <f>MAX(DATE(Table1[Year],1,1),DATE(Table1[Year],1,1)-WEEKDAY(DATE(Table1[Year],1,1),2)+(Table1[WeekNum]-1)*7+1)</f>
        <v>44564</v>
      </c>
      <c r="E3579" s="40">
        <f>MIN(DATE(Table1[Year]+1,1,0),DATE(Table1[Year],1,1)-WEEKDAY(DATE(Table1[Year],1,1),2)+Table1[WeekNum]*7)</f>
        <v>44570</v>
      </c>
      <c r="F3579" s="15">
        <v>2022</v>
      </c>
      <c r="G3579" s="15">
        <f t="shared" si="110"/>
        <v>1</v>
      </c>
      <c r="H3579" s="17">
        <v>2</v>
      </c>
      <c r="I3579" s="207" t="str">
        <f>"W" &amp;Table1[[#This Row],[WeekNum]]</f>
        <v>W2</v>
      </c>
      <c r="J3579" s="20" t="str">
        <f t="shared" si="111"/>
        <v>22-W02</v>
      </c>
      <c r="K3579" s="8" t="s">
        <v>31</v>
      </c>
      <c r="L3579" s="4"/>
      <c r="M3579" s="8" t="s">
        <v>77</v>
      </c>
      <c r="N3579" s="11" t="s">
        <v>428</v>
      </c>
      <c r="O3579" s="266" t="s">
        <v>374</v>
      </c>
      <c r="P3579" s="11" t="s">
        <v>382</v>
      </c>
      <c r="Q3579" s="11" t="s">
        <v>421</v>
      </c>
      <c r="R3579" s="8">
        <v>130500</v>
      </c>
      <c r="S3579" s="8">
        <v>128362.24000000001</v>
      </c>
      <c r="T3579" s="206">
        <f>ABS(Table1[[#This Row],[Prod]]-Table1[[#This Row],[Planned]])</f>
        <v>2137.7599999999948</v>
      </c>
      <c r="U3579" s="209">
        <f>IF(ABS(Table1[[#This Row],[Prod]]-Table1[[#This Row],[Planned]])&gt;Table1[[#This Row],[Planned]],0,IF(Table1[[#This Row],[Planned]]=0,0,1-ABS(Table1[[#This Row],[Prod]]-Table1[[#This Row],[Planned]])/Table1[[#This Row],[Planned]]))</f>
        <v>0.98361869731800766</v>
      </c>
      <c r="V3579" s="8"/>
      <c r="W3579" s="11"/>
      <c r="X3579" s="27">
        <v>130500</v>
      </c>
      <c r="Y3579" s="206">
        <f>Table1[[#This Row],[Prod]]</f>
        <v>128362.24000000001</v>
      </c>
      <c r="Z3579" s="206">
        <f>ABS(Table1[[#This Row],[Prod2]]-Table1[[#This Row],[Plan Revised]])</f>
        <v>2137.7599999999948</v>
      </c>
      <c r="AA3579" s="209">
        <f>IF(ABS(Table1[[#This Row],[Prod2]]-Table1[[#This Row],[Plan Revised]])&gt;Table1[[#This Row],[Plan Revised]],0,IF(Table1[[#This Row],[Plan Revised]]=0,0,1-ABS(Table1[[#This Row],[Prod2]]-Table1[[#This Row],[Plan Revised]])/Table1[[#This Row],[Plan Revised]]))</f>
        <v>0.98361869731800766</v>
      </c>
      <c r="AB3579" s="11"/>
      <c r="AC3579" s="30"/>
      <c r="AD3579"/>
      <c r="AF3579"/>
    </row>
    <row r="3580" spans="1:32">
      <c r="A3580" s="15" t="str">
        <f>IF(Table1[Week]=WeekSel,"Yes","No")</f>
        <v>No</v>
      </c>
      <c r="B3580" s="15" t="str">
        <f>IF((Table1[StartDate]&gt;=Date.GraphMin)*(Table1[StartDate]&lt;=Date.GraphMax)=1,"Yes","No")</f>
        <v>No</v>
      </c>
      <c r="C3580" s="15" t="str">
        <f>IF(OR(Table1[[#This Row],[Site]]="FOOD MILLING",Table1[[#This Row],[Site]]="GODACO"), "No", "Yes")</f>
        <v>Yes</v>
      </c>
      <c r="D3580" s="40">
        <f>MAX(DATE(Table1[Year],1,1),DATE(Table1[Year],1,1)-WEEKDAY(DATE(Table1[Year],1,1),2)+(Table1[WeekNum]-1)*7+1)</f>
        <v>44564</v>
      </c>
      <c r="E3580" s="40">
        <f>MIN(DATE(Table1[Year]+1,1,0),DATE(Table1[Year],1,1)-WEEKDAY(DATE(Table1[Year],1,1),2)+Table1[WeekNum]*7)</f>
        <v>44570</v>
      </c>
      <c r="F3580" s="15">
        <v>2022</v>
      </c>
      <c r="G3580" s="15">
        <f t="shared" si="110"/>
        <v>1</v>
      </c>
      <c r="H3580" s="17">
        <v>2</v>
      </c>
      <c r="I3580" s="207" t="str">
        <f>"W" &amp;Table1[[#This Row],[WeekNum]]</f>
        <v>W2</v>
      </c>
      <c r="J3580" s="20" t="str">
        <f t="shared" si="111"/>
        <v>22-W02</v>
      </c>
      <c r="K3580" s="8" t="s">
        <v>34</v>
      </c>
      <c r="L3580" s="4"/>
      <c r="M3580" s="8" t="s">
        <v>77</v>
      </c>
      <c r="N3580" s="11" t="s">
        <v>428</v>
      </c>
      <c r="O3580" s="266" t="s">
        <v>372</v>
      </c>
      <c r="P3580" s="11" t="s">
        <v>410</v>
      </c>
      <c r="Q3580" s="11" t="s">
        <v>421</v>
      </c>
      <c r="R3580" s="8">
        <v>0</v>
      </c>
      <c r="S3580" s="8">
        <v>0</v>
      </c>
      <c r="T3580" s="206">
        <f>ABS(Table1[[#This Row],[Prod]]-Table1[[#This Row],[Planned]])</f>
        <v>0</v>
      </c>
      <c r="U3580" s="209">
        <f>IF(ABS(Table1[[#This Row],[Prod]]-Table1[[#This Row],[Planned]])&gt;Table1[[#This Row],[Planned]],0,IF(Table1[[#This Row],[Planned]]=0,0,1-ABS(Table1[[#This Row],[Prod]]-Table1[[#This Row],[Planned]])/Table1[[#This Row],[Planned]]))</f>
        <v>0</v>
      </c>
      <c r="V3580" s="8"/>
      <c r="W3580" s="11"/>
      <c r="X3580" s="27">
        <v>0</v>
      </c>
      <c r="Y3580" s="206">
        <f>Table1[[#This Row],[Prod]]</f>
        <v>0</v>
      </c>
      <c r="Z3580" s="206">
        <f>ABS(Table1[[#This Row],[Prod2]]-Table1[[#This Row],[Plan Revised]])</f>
        <v>0</v>
      </c>
      <c r="AA3580" s="209">
        <f>IF(ABS(Table1[[#This Row],[Prod2]]-Table1[[#This Row],[Plan Revised]])&gt;Table1[[#This Row],[Plan Revised]],0,IF(Table1[[#This Row],[Plan Revised]]=0,0,1-ABS(Table1[[#This Row],[Prod2]]-Table1[[#This Row],[Plan Revised]])/Table1[[#This Row],[Plan Revised]]))</f>
        <v>0</v>
      </c>
      <c r="AB3580" s="11"/>
      <c r="AC3580" s="30"/>
      <c r="AD3580"/>
      <c r="AF3580"/>
    </row>
    <row r="3581" spans="1:32">
      <c r="A3581" s="15" t="str">
        <f>IF(Table1[Week]=WeekSel,"Yes","No")</f>
        <v>No</v>
      </c>
      <c r="B3581" s="15" t="str">
        <f>IF((Table1[StartDate]&gt;=Date.GraphMin)*(Table1[StartDate]&lt;=Date.GraphMax)=1,"Yes","No")</f>
        <v>No</v>
      </c>
      <c r="C3581" s="15" t="str">
        <f>IF(OR(Table1[[#This Row],[Site]]="FOOD MILLING",Table1[[#This Row],[Site]]="GODACO"), "No", "Yes")</f>
        <v>Yes</v>
      </c>
      <c r="D3581" s="40">
        <f>MAX(DATE(Table1[Year],1,1),DATE(Table1[Year],1,1)-WEEKDAY(DATE(Table1[Year],1,1),2)+(Table1[WeekNum]-1)*7+1)</f>
        <v>44564</v>
      </c>
      <c r="E3581" s="40">
        <f>MIN(DATE(Table1[Year]+1,1,0),DATE(Table1[Year],1,1)-WEEKDAY(DATE(Table1[Year],1,1),2)+Table1[WeekNum]*7)</f>
        <v>44570</v>
      </c>
      <c r="F3581" s="15">
        <v>2022</v>
      </c>
      <c r="G3581" s="15">
        <f t="shared" si="110"/>
        <v>1</v>
      </c>
      <c r="H3581" s="17">
        <v>2</v>
      </c>
      <c r="I3581" s="207" t="str">
        <f>"W" &amp;Table1[[#This Row],[WeekNum]]</f>
        <v>W2</v>
      </c>
      <c r="J3581" s="20" t="str">
        <f t="shared" si="111"/>
        <v>22-W02</v>
      </c>
      <c r="K3581" s="8" t="s">
        <v>33</v>
      </c>
      <c r="L3581" s="4"/>
      <c r="M3581" s="8" t="s">
        <v>77</v>
      </c>
      <c r="N3581" s="11" t="s">
        <v>428</v>
      </c>
      <c r="O3581" s="266" t="s">
        <v>372</v>
      </c>
      <c r="P3581" s="11" t="s">
        <v>410</v>
      </c>
      <c r="Q3581" s="11" t="s">
        <v>421</v>
      </c>
      <c r="R3581" s="8">
        <v>0</v>
      </c>
      <c r="S3581" s="8">
        <v>0</v>
      </c>
      <c r="T3581" s="206">
        <f>ABS(Table1[[#This Row],[Prod]]-Table1[[#This Row],[Planned]])</f>
        <v>0</v>
      </c>
      <c r="U3581" s="209">
        <f>IF(ABS(Table1[[#This Row],[Prod]]-Table1[[#This Row],[Planned]])&gt;Table1[[#This Row],[Planned]],0,IF(Table1[[#This Row],[Planned]]=0,0,1-ABS(Table1[[#This Row],[Prod]]-Table1[[#This Row],[Planned]])/Table1[[#This Row],[Planned]]))</f>
        <v>0</v>
      </c>
      <c r="V3581" s="8"/>
      <c r="W3581" s="11"/>
      <c r="X3581" s="27">
        <v>0</v>
      </c>
      <c r="Y3581" s="206">
        <f>Table1[[#This Row],[Prod]]</f>
        <v>0</v>
      </c>
      <c r="Z3581" s="206">
        <f>ABS(Table1[[#This Row],[Prod2]]-Table1[[#This Row],[Plan Revised]])</f>
        <v>0</v>
      </c>
      <c r="AA3581" s="209">
        <f>IF(ABS(Table1[[#This Row],[Prod2]]-Table1[[#This Row],[Plan Revised]])&gt;Table1[[#This Row],[Plan Revised]],0,IF(Table1[[#This Row],[Plan Revised]]=0,0,1-ABS(Table1[[#This Row],[Prod2]]-Table1[[#This Row],[Plan Revised]])/Table1[[#This Row],[Plan Revised]]))</f>
        <v>0</v>
      </c>
      <c r="AB3581" s="11"/>
      <c r="AC3581" s="30"/>
      <c r="AD3581"/>
      <c r="AF3581"/>
    </row>
    <row r="3582" spans="1:32">
      <c r="A3582" s="15" t="str">
        <f>IF(Table1[Week]=WeekSel,"Yes","No")</f>
        <v>No</v>
      </c>
      <c r="B3582" s="15" t="str">
        <f>IF((Table1[StartDate]&gt;=Date.GraphMin)*(Table1[StartDate]&lt;=Date.GraphMax)=1,"Yes","No")</f>
        <v>No</v>
      </c>
      <c r="C3582" s="15" t="str">
        <f>IF(OR(Table1[[#This Row],[Site]]="FOOD MILLING",Table1[[#This Row],[Site]]="GODACO"), "No", "Yes")</f>
        <v>Yes</v>
      </c>
      <c r="D3582" s="40">
        <f>MAX(DATE(Table1[Year],1,1),DATE(Table1[Year],1,1)-WEEKDAY(DATE(Table1[Year],1,1),2)+(Table1[WeekNum]-1)*7+1)</f>
        <v>44564</v>
      </c>
      <c r="E3582" s="40">
        <f>MIN(DATE(Table1[Year]+1,1,0),DATE(Table1[Year],1,1)-WEEKDAY(DATE(Table1[Year],1,1),2)+Table1[WeekNum]*7)</f>
        <v>44570</v>
      </c>
      <c r="F3582" s="15">
        <v>2022</v>
      </c>
      <c r="G3582" s="15">
        <f t="shared" si="110"/>
        <v>1</v>
      </c>
      <c r="H3582" s="17">
        <v>2</v>
      </c>
      <c r="I3582" s="207" t="str">
        <f>"W" &amp;Table1[[#This Row],[WeekNum]]</f>
        <v>W2</v>
      </c>
      <c r="J3582" s="20" t="str">
        <f t="shared" si="111"/>
        <v>22-W02</v>
      </c>
      <c r="K3582" s="8" t="s">
        <v>52</v>
      </c>
      <c r="L3582" s="4"/>
      <c r="M3582" s="8" t="s">
        <v>77</v>
      </c>
      <c r="N3582" s="11" t="s">
        <v>428</v>
      </c>
      <c r="O3582" s="266" t="s">
        <v>372</v>
      </c>
      <c r="P3582" s="11" t="s">
        <v>410</v>
      </c>
      <c r="Q3582" s="11" t="s">
        <v>421</v>
      </c>
      <c r="R3582" s="8">
        <v>10890</v>
      </c>
      <c r="S3582" s="8">
        <v>0</v>
      </c>
      <c r="T3582" s="206">
        <f>ABS(Table1[[#This Row],[Prod]]-Table1[[#This Row],[Planned]])</f>
        <v>10890</v>
      </c>
      <c r="U3582" s="209">
        <f>IF(ABS(Table1[[#This Row],[Prod]]-Table1[[#This Row],[Planned]])&gt;Table1[[#This Row],[Planned]],0,IF(Table1[[#This Row],[Planned]]=0,0,1-ABS(Table1[[#This Row],[Prod]]-Table1[[#This Row],[Planned]])/Table1[[#This Row],[Planned]]))</f>
        <v>0</v>
      </c>
      <c r="V3582" s="8"/>
      <c r="W3582" s="11"/>
      <c r="X3582" s="27">
        <v>0</v>
      </c>
      <c r="Y3582" s="206">
        <f>Table1[[#This Row],[Prod]]</f>
        <v>0</v>
      </c>
      <c r="Z3582" s="206">
        <f>ABS(Table1[[#This Row],[Prod2]]-Table1[[#This Row],[Plan Revised]])</f>
        <v>0</v>
      </c>
      <c r="AA3582" s="209">
        <f>IF(ABS(Table1[[#This Row],[Prod2]]-Table1[[#This Row],[Plan Revised]])&gt;Table1[[#This Row],[Plan Revised]],0,IF(Table1[[#This Row],[Plan Revised]]=0,0,1-ABS(Table1[[#This Row],[Prod2]]-Table1[[#This Row],[Plan Revised]])/Table1[[#This Row],[Plan Revised]]))</f>
        <v>0</v>
      </c>
      <c r="AB3582" s="11"/>
      <c r="AC3582" s="30"/>
      <c r="AD3582"/>
      <c r="AF3582"/>
    </row>
    <row r="3583" spans="1:32">
      <c r="A3583" s="15" t="str">
        <f>IF(Table1[Week]=WeekSel,"Yes","No")</f>
        <v>No</v>
      </c>
      <c r="B3583" s="15" t="str">
        <f>IF((Table1[StartDate]&gt;=Date.GraphMin)*(Table1[StartDate]&lt;=Date.GraphMax)=1,"Yes","No")</f>
        <v>No</v>
      </c>
      <c r="C3583" s="15" t="str">
        <f>IF(OR(Table1[[#This Row],[Site]]="FOOD MILLING",Table1[[#This Row],[Site]]="GODACO"), "No", "Yes")</f>
        <v>Yes</v>
      </c>
      <c r="D3583" s="40">
        <f>MAX(DATE(Table1[Year],1,1),DATE(Table1[Year],1,1)-WEEKDAY(DATE(Table1[Year],1,1),2)+(Table1[WeekNum]-1)*7+1)</f>
        <v>44564</v>
      </c>
      <c r="E3583" s="40">
        <f>MIN(DATE(Table1[Year]+1,1,0),DATE(Table1[Year],1,1)-WEEKDAY(DATE(Table1[Year],1,1),2)+Table1[WeekNum]*7)</f>
        <v>44570</v>
      </c>
      <c r="F3583" s="15">
        <v>2022</v>
      </c>
      <c r="G3583" s="15">
        <f t="shared" si="110"/>
        <v>1</v>
      </c>
      <c r="H3583" s="17">
        <v>2</v>
      </c>
      <c r="I3583" s="207" t="str">
        <f>"W" &amp;Table1[[#This Row],[WeekNum]]</f>
        <v>W2</v>
      </c>
      <c r="J3583" s="20" t="str">
        <f t="shared" si="111"/>
        <v>22-W02</v>
      </c>
      <c r="K3583" s="8" t="s">
        <v>9</v>
      </c>
      <c r="L3583" s="4"/>
      <c r="M3583" s="8" t="s">
        <v>77</v>
      </c>
      <c r="N3583" s="11" t="s">
        <v>428</v>
      </c>
      <c r="O3583" s="266" t="s">
        <v>372</v>
      </c>
      <c r="P3583" s="11" t="s">
        <v>383</v>
      </c>
      <c r="Q3583" s="11" t="s">
        <v>421</v>
      </c>
      <c r="R3583" s="8">
        <v>0</v>
      </c>
      <c r="S3583" s="8">
        <v>0</v>
      </c>
      <c r="T3583" s="206">
        <f>ABS(Table1[[#This Row],[Prod]]-Table1[[#This Row],[Planned]])</f>
        <v>0</v>
      </c>
      <c r="U3583" s="209">
        <f>IF(ABS(Table1[[#This Row],[Prod]]-Table1[[#This Row],[Planned]])&gt;Table1[[#This Row],[Planned]],0,IF(Table1[[#This Row],[Planned]]=0,0,1-ABS(Table1[[#This Row],[Prod]]-Table1[[#This Row],[Planned]])/Table1[[#This Row],[Planned]]))</f>
        <v>0</v>
      </c>
      <c r="V3583" s="8"/>
      <c r="W3583" s="11"/>
      <c r="X3583" s="27">
        <v>0</v>
      </c>
      <c r="Y3583" s="206">
        <f>Table1[[#This Row],[Prod]]</f>
        <v>0</v>
      </c>
      <c r="Z3583" s="206">
        <f>ABS(Table1[[#This Row],[Prod2]]-Table1[[#This Row],[Plan Revised]])</f>
        <v>0</v>
      </c>
      <c r="AA3583" s="209">
        <f>IF(ABS(Table1[[#This Row],[Prod2]]-Table1[[#This Row],[Plan Revised]])&gt;Table1[[#This Row],[Plan Revised]],0,IF(Table1[[#This Row],[Plan Revised]]=0,0,1-ABS(Table1[[#This Row],[Prod2]]-Table1[[#This Row],[Plan Revised]])/Table1[[#This Row],[Plan Revised]]))</f>
        <v>0</v>
      </c>
      <c r="AB3583" s="11"/>
      <c r="AC3583" s="30"/>
      <c r="AD3583"/>
      <c r="AF3583"/>
    </row>
    <row r="3584" spans="1:32">
      <c r="A3584" s="15" t="str">
        <f>IF(Table1[Week]=WeekSel,"Yes","No")</f>
        <v>No</v>
      </c>
      <c r="B3584" s="15" t="str">
        <f>IF((Table1[StartDate]&gt;=Date.GraphMin)*(Table1[StartDate]&lt;=Date.GraphMax)=1,"Yes","No")</f>
        <v>No</v>
      </c>
      <c r="C3584" s="15" t="str">
        <f>IF(OR(Table1[[#This Row],[Site]]="FOOD MILLING",Table1[[#This Row],[Site]]="GODACO"), "No", "Yes")</f>
        <v>Yes</v>
      </c>
      <c r="D3584" s="40">
        <f>MAX(DATE(Table1[Year],1,1),DATE(Table1[Year],1,1)-WEEKDAY(DATE(Table1[Year],1,1),2)+(Table1[WeekNum]-1)*7+1)</f>
        <v>44564</v>
      </c>
      <c r="E3584" s="40">
        <f>MIN(DATE(Table1[Year]+1,1,0),DATE(Table1[Year],1,1)-WEEKDAY(DATE(Table1[Year],1,1),2)+Table1[WeekNum]*7)</f>
        <v>44570</v>
      </c>
      <c r="F3584" s="15">
        <v>2022</v>
      </c>
      <c r="G3584" s="15">
        <f t="shared" si="110"/>
        <v>1</v>
      </c>
      <c r="H3584" s="17">
        <v>2</v>
      </c>
      <c r="I3584" s="207" t="str">
        <f>"W" &amp;Table1[[#This Row],[WeekNum]]</f>
        <v>W2</v>
      </c>
      <c r="J3584" s="20" t="str">
        <f t="shared" si="111"/>
        <v>22-W02</v>
      </c>
      <c r="K3584" s="8" t="s">
        <v>22</v>
      </c>
      <c r="L3584" s="4"/>
      <c r="M3584" s="8" t="s">
        <v>77</v>
      </c>
      <c r="N3584" s="11" t="s">
        <v>428</v>
      </c>
      <c r="O3584" s="266" t="s">
        <v>374</v>
      </c>
      <c r="P3584" s="11" t="s">
        <v>382</v>
      </c>
      <c r="Q3584" s="11" t="s">
        <v>421</v>
      </c>
      <c r="R3584" s="8">
        <v>0</v>
      </c>
      <c r="S3584" s="8">
        <v>0</v>
      </c>
      <c r="T3584" s="206">
        <f>ABS(Table1[[#This Row],[Prod]]-Table1[[#This Row],[Planned]])</f>
        <v>0</v>
      </c>
      <c r="U3584" s="209">
        <f>IF(ABS(Table1[[#This Row],[Prod]]-Table1[[#This Row],[Planned]])&gt;Table1[[#This Row],[Planned]],0,IF(Table1[[#This Row],[Planned]]=0,0,1-ABS(Table1[[#This Row],[Prod]]-Table1[[#This Row],[Planned]])/Table1[[#This Row],[Planned]]))</f>
        <v>0</v>
      </c>
      <c r="V3584" s="8"/>
      <c r="W3584" s="11"/>
      <c r="X3584" s="27">
        <v>0</v>
      </c>
      <c r="Y3584" s="206">
        <f>Table1[[#This Row],[Prod]]</f>
        <v>0</v>
      </c>
      <c r="Z3584" s="206">
        <f>ABS(Table1[[#This Row],[Prod2]]-Table1[[#This Row],[Plan Revised]])</f>
        <v>0</v>
      </c>
      <c r="AA3584" s="209">
        <f>IF(ABS(Table1[[#This Row],[Prod2]]-Table1[[#This Row],[Plan Revised]])&gt;Table1[[#This Row],[Plan Revised]],0,IF(Table1[[#This Row],[Plan Revised]]=0,0,1-ABS(Table1[[#This Row],[Prod2]]-Table1[[#This Row],[Plan Revised]])/Table1[[#This Row],[Plan Revised]]))</f>
        <v>0</v>
      </c>
      <c r="AB3584" s="11"/>
      <c r="AC3584" s="30"/>
      <c r="AD3584"/>
      <c r="AF3584"/>
    </row>
    <row r="3585" spans="1:32">
      <c r="A3585" s="15" t="str">
        <f>IF(Table1[Week]=WeekSel,"Yes","No")</f>
        <v>No</v>
      </c>
      <c r="B3585" s="15" t="str">
        <f>IF((Table1[StartDate]&gt;=Date.GraphMin)*(Table1[StartDate]&lt;=Date.GraphMax)=1,"Yes","No")</f>
        <v>No</v>
      </c>
      <c r="C3585" s="15" t="str">
        <f>IF(OR(Table1[[#This Row],[Site]]="FOOD MILLING",Table1[[#This Row],[Site]]="GODACO"), "No", "Yes")</f>
        <v>Yes</v>
      </c>
      <c r="D3585" s="40">
        <f>MAX(DATE(Table1[Year],1,1),DATE(Table1[Year],1,1)-WEEKDAY(DATE(Table1[Year],1,1),2)+(Table1[WeekNum]-1)*7+1)</f>
        <v>44564</v>
      </c>
      <c r="E3585" s="40">
        <f>MIN(DATE(Table1[Year]+1,1,0),DATE(Table1[Year],1,1)-WEEKDAY(DATE(Table1[Year],1,1),2)+Table1[WeekNum]*7)</f>
        <v>44570</v>
      </c>
      <c r="F3585" s="15">
        <v>2022</v>
      </c>
      <c r="G3585" s="15">
        <f t="shared" si="110"/>
        <v>1</v>
      </c>
      <c r="H3585" s="17">
        <v>2</v>
      </c>
      <c r="I3585" s="207" t="str">
        <f>"W" &amp;Table1[[#This Row],[WeekNum]]</f>
        <v>W2</v>
      </c>
      <c r="J3585" s="20" t="str">
        <f t="shared" si="111"/>
        <v>22-W02</v>
      </c>
      <c r="K3585" s="8" t="s">
        <v>19</v>
      </c>
      <c r="L3585" s="4"/>
      <c r="M3585" s="8" t="s">
        <v>77</v>
      </c>
      <c r="N3585" s="11" t="s">
        <v>428</v>
      </c>
      <c r="O3585" s="266" t="s">
        <v>372</v>
      </c>
      <c r="P3585" s="11" t="s">
        <v>383</v>
      </c>
      <c r="Q3585" s="11" t="s">
        <v>421</v>
      </c>
      <c r="R3585" s="8">
        <v>0</v>
      </c>
      <c r="S3585" s="8">
        <v>0</v>
      </c>
      <c r="T3585" s="206">
        <f>ABS(Table1[[#This Row],[Prod]]-Table1[[#This Row],[Planned]])</f>
        <v>0</v>
      </c>
      <c r="U3585" s="209">
        <f>IF(ABS(Table1[[#This Row],[Prod]]-Table1[[#This Row],[Planned]])&gt;Table1[[#This Row],[Planned]],0,IF(Table1[[#This Row],[Planned]]=0,0,1-ABS(Table1[[#This Row],[Prod]]-Table1[[#This Row],[Planned]])/Table1[[#This Row],[Planned]]))</f>
        <v>0</v>
      </c>
      <c r="V3585" s="8"/>
      <c r="W3585" s="11"/>
      <c r="X3585" s="27">
        <v>0</v>
      </c>
      <c r="Y3585" s="206">
        <f>Table1[[#This Row],[Prod]]</f>
        <v>0</v>
      </c>
      <c r="Z3585" s="206">
        <f>ABS(Table1[[#This Row],[Prod2]]-Table1[[#This Row],[Plan Revised]])</f>
        <v>0</v>
      </c>
      <c r="AA3585" s="209">
        <f>IF(ABS(Table1[[#This Row],[Prod2]]-Table1[[#This Row],[Plan Revised]])&gt;Table1[[#This Row],[Plan Revised]],0,IF(Table1[[#This Row],[Plan Revised]]=0,0,1-ABS(Table1[[#This Row],[Prod2]]-Table1[[#This Row],[Plan Revised]])/Table1[[#This Row],[Plan Revised]]))</f>
        <v>0</v>
      </c>
      <c r="AB3585" s="11"/>
      <c r="AC3585" s="30"/>
      <c r="AD3585"/>
      <c r="AF3585"/>
    </row>
    <row r="3586" spans="1:32">
      <c r="A3586" s="15" t="str">
        <f>IF(Table1[Week]=WeekSel,"Yes","No")</f>
        <v>No</v>
      </c>
      <c r="B3586" s="15" t="str">
        <f>IF((Table1[StartDate]&gt;=Date.GraphMin)*(Table1[StartDate]&lt;=Date.GraphMax)=1,"Yes","No")</f>
        <v>No</v>
      </c>
      <c r="C3586" s="15" t="str">
        <f>IF(OR(Table1[[#This Row],[Site]]="FOOD MILLING",Table1[[#This Row],[Site]]="GODACO"), "No", "Yes")</f>
        <v>Yes</v>
      </c>
      <c r="D3586" s="40">
        <f>MAX(DATE(Table1[Year],1,1),DATE(Table1[Year],1,1)-WEEKDAY(DATE(Table1[Year],1,1),2)+(Table1[WeekNum]-1)*7+1)</f>
        <v>44564</v>
      </c>
      <c r="E3586" s="40">
        <f>MIN(DATE(Table1[Year]+1,1,0),DATE(Table1[Year],1,1)-WEEKDAY(DATE(Table1[Year],1,1),2)+Table1[WeekNum]*7)</f>
        <v>44570</v>
      </c>
      <c r="F3586" s="15">
        <v>2022</v>
      </c>
      <c r="G3586" s="15">
        <f t="shared" ref="G3586:G3649" si="112">MONTH(DATE(F3586,1,H3586*7-2)-WEEKDAY(DATE(H3586,1,2)))</f>
        <v>1</v>
      </c>
      <c r="H3586" s="17">
        <v>2</v>
      </c>
      <c r="I3586" s="207" t="str">
        <f>"W" &amp;Table1[[#This Row],[WeekNum]]</f>
        <v>W2</v>
      </c>
      <c r="J3586" s="20" t="str">
        <f t="shared" ref="J3586:J3649" si="113">RIGHT(F3586,2)&amp;"-"&amp;TEXT(H3586,"W00")</f>
        <v>22-W02</v>
      </c>
      <c r="K3586" s="8" t="s">
        <v>21</v>
      </c>
      <c r="L3586" s="4"/>
      <c r="M3586" s="8" t="s">
        <v>77</v>
      </c>
      <c r="N3586" s="11" t="s">
        <v>428</v>
      </c>
      <c r="O3586" s="266" t="s">
        <v>372</v>
      </c>
      <c r="P3586" s="11" t="s">
        <v>383</v>
      </c>
      <c r="Q3586" s="11" t="s">
        <v>421</v>
      </c>
      <c r="R3586" s="8">
        <v>0</v>
      </c>
      <c r="S3586" s="8">
        <v>0</v>
      </c>
      <c r="T3586" s="206">
        <f>ABS(Table1[[#This Row],[Prod]]-Table1[[#This Row],[Planned]])</f>
        <v>0</v>
      </c>
      <c r="U3586" s="209">
        <f>IF(ABS(Table1[[#This Row],[Prod]]-Table1[[#This Row],[Planned]])&gt;Table1[[#This Row],[Planned]],0,IF(Table1[[#This Row],[Planned]]=0,0,1-ABS(Table1[[#This Row],[Prod]]-Table1[[#This Row],[Planned]])/Table1[[#This Row],[Planned]]))</f>
        <v>0</v>
      </c>
      <c r="V3586" s="8"/>
      <c r="W3586" s="11"/>
      <c r="X3586" s="27">
        <v>0</v>
      </c>
      <c r="Y3586" s="206">
        <f>Table1[[#This Row],[Prod]]</f>
        <v>0</v>
      </c>
      <c r="Z3586" s="206">
        <f>ABS(Table1[[#This Row],[Prod2]]-Table1[[#This Row],[Plan Revised]])</f>
        <v>0</v>
      </c>
      <c r="AA3586" s="209">
        <f>IF(ABS(Table1[[#This Row],[Prod2]]-Table1[[#This Row],[Plan Revised]])&gt;Table1[[#This Row],[Plan Revised]],0,IF(Table1[[#This Row],[Plan Revised]]=0,0,1-ABS(Table1[[#This Row],[Prod2]]-Table1[[#This Row],[Plan Revised]])/Table1[[#This Row],[Plan Revised]]))</f>
        <v>0</v>
      </c>
      <c r="AB3586" s="11"/>
      <c r="AC3586" s="30"/>
      <c r="AD3586"/>
      <c r="AF3586"/>
    </row>
    <row r="3587" spans="1:32">
      <c r="A3587" s="15" t="str">
        <f>IF(Table1[Week]=WeekSel,"Yes","No")</f>
        <v>No</v>
      </c>
      <c r="B3587" s="15" t="str">
        <f>IF((Table1[StartDate]&gt;=Date.GraphMin)*(Table1[StartDate]&lt;=Date.GraphMax)=1,"Yes","No")</f>
        <v>No</v>
      </c>
      <c r="C3587" s="15" t="str">
        <f>IF(OR(Table1[[#This Row],[Site]]="FOOD MILLING",Table1[[#This Row],[Site]]="GODACO"), "No", "Yes")</f>
        <v>Yes</v>
      </c>
      <c r="D3587" s="40">
        <f>MAX(DATE(Table1[Year],1,1),DATE(Table1[Year],1,1)-WEEKDAY(DATE(Table1[Year],1,1),2)+(Table1[WeekNum]-1)*7+1)</f>
        <v>44564</v>
      </c>
      <c r="E3587" s="40">
        <f>MIN(DATE(Table1[Year]+1,1,0),DATE(Table1[Year],1,1)-WEEKDAY(DATE(Table1[Year],1,1),2)+Table1[WeekNum]*7)</f>
        <v>44570</v>
      </c>
      <c r="F3587" s="15">
        <v>2022</v>
      </c>
      <c r="G3587" s="15">
        <f t="shared" si="112"/>
        <v>1</v>
      </c>
      <c r="H3587" s="17">
        <v>2</v>
      </c>
      <c r="I3587" s="207" t="str">
        <f>"W" &amp;Table1[[#This Row],[WeekNum]]</f>
        <v>W2</v>
      </c>
      <c r="J3587" s="20" t="str">
        <f t="shared" si="113"/>
        <v>22-W02</v>
      </c>
      <c r="K3587" s="8" t="s">
        <v>20</v>
      </c>
      <c r="L3587" s="4"/>
      <c r="M3587" s="8" t="s">
        <v>77</v>
      </c>
      <c r="N3587" s="11" t="s">
        <v>428</v>
      </c>
      <c r="O3587" s="266" t="s">
        <v>372</v>
      </c>
      <c r="P3587" s="11" t="s">
        <v>383</v>
      </c>
      <c r="Q3587" s="11" t="s">
        <v>421</v>
      </c>
      <c r="R3587" s="8">
        <v>0</v>
      </c>
      <c r="S3587" s="8">
        <v>0</v>
      </c>
      <c r="T3587" s="206">
        <f>ABS(Table1[[#This Row],[Prod]]-Table1[[#This Row],[Planned]])</f>
        <v>0</v>
      </c>
      <c r="U3587" s="209">
        <f>IF(ABS(Table1[[#This Row],[Prod]]-Table1[[#This Row],[Planned]])&gt;Table1[[#This Row],[Planned]],0,IF(Table1[[#This Row],[Planned]]=0,0,1-ABS(Table1[[#This Row],[Prod]]-Table1[[#This Row],[Planned]])/Table1[[#This Row],[Planned]]))</f>
        <v>0</v>
      </c>
      <c r="V3587" s="8"/>
      <c r="W3587" s="11"/>
      <c r="X3587" s="3">
        <v>0</v>
      </c>
      <c r="Y3587" s="206">
        <f>Table1[[#This Row],[Prod]]</f>
        <v>0</v>
      </c>
      <c r="Z3587" s="206">
        <f>ABS(Table1[[#This Row],[Prod2]]-Table1[[#This Row],[Plan Revised]])</f>
        <v>0</v>
      </c>
      <c r="AA3587" s="288">
        <f>IF(ABS(Table1[[#This Row],[Prod2]]-Table1[[#This Row],[Plan Revised]])&gt;Table1[[#This Row],[Plan Revised]],0,IF(Table1[[#This Row],[Plan Revised]]=0,0,1-ABS(Table1[[#This Row],[Prod2]]-Table1[[#This Row],[Plan Revised]])/Table1[[#This Row],[Plan Revised]]))</f>
        <v>0</v>
      </c>
      <c r="AB3587" s="11"/>
      <c r="AC3587" s="30"/>
    </row>
    <row r="3588" spans="1:32">
      <c r="A3588" s="15" t="str">
        <f>IF(Table1[Week]=WeekSel,"Yes","No")</f>
        <v>No</v>
      </c>
      <c r="B3588" s="15" t="str">
        <f>IF((Table1[StartDate]&gt;=Date.GraphMin)*(Table1[StartDate]&lt;=Date.GraphMax)=1,"Yes","No")</f>
        <v>No</v>
      </c>
      <c r="C3588" s="15" t="str">
        <f>IF(OR(Table1[[#This Row],[Site]]="FOOD MILLING",Table1[[#This Row],[Site]]="GODACO"), "No", "Yes")</f>
        <v>Yes</v>
      </c>
      <c r="D3588" s="40">
        <f>MAX(DATE(Table1[Year],1,1),DATE(Table1[Year],1,1)-WEEKDAY(DATE(Table1[Year],1,1),2)+(Table1[WeekNum]-1)*7+1)</f>
        <v>44564</v>
      </c>
      <c r="E3588" s="40">
        <f>MIN(DATE(Table1[Year]+1,1,0),DATE(Table1[Year],1,1)-WEEKDAY(DATE(Table1[Year],1,1),2)+Table1[WeekNum]*7)</f>
        <v>44570</v>
      </c>
      <c r="F3588" s="15">
        <v>2022</v>
      </c>
      <c r="G3588" s="15">
        <f t="shared" si="112"/>
        <v>1</v>
      </c>
      <c r="H3588" s="17">
        <v>2</v>
      </c>
      <c r="I3588" s="207" t="str">
        <f>"W" &amp;Table1[[#This Row],[WeekNum]]</f>
        <v>W2</v>
      </c>
      <c r="J3588" s="20" t="str">
        <f t="shared" si="113"/>
        <v>22-W02</v>
      </c>
      <c r="K3588" s="8" t="s">
        <v>531</v>
      </c>
      <c r="L3588" s="4"/>
      <c r="M3588" s="8" t="s">
        <v>72</v>
      </c>
      <c r="N3588" s="266" t="s">
        <v>368</v>
      </c>
      <c r="O3588" s="266" t="s">
        <v>384</v>
      </c>
      <c r="P3588" s="11" t="s">
        <v>385</v>
      </c>
      <c r="Q3588" s="11" t="s">
        <v>422</v>
      </c>
      <c r="R3588" s="8">
        <v>388</v>
      </c>
      <c r="S3588" s="8">
        <v>407.05</v>
      </c>
      <c r="T3588" s="206">
        <f>ABS(Table1[[#This Row],[Prod]]-Table1[[#This Row],[Planned]])</f>
        <v>19.050000000000011</v>
      </c>
      <c r="U3588" s="209">
        <f>IF(ABS(Table1[[#This Row],[Prod]]-Table1[[#This Row],[Planned]])&gt;Table1[[#This Row],[Planned]],0,IF(Table1[[#This Row],[Planned]]=0,0,1-ABS(Table1[[#This Row],[Prod]]-Table1[[#This Row],[Planned]])/Table1[[#This Row],[Planned]]))</f>
        <v>0.95090206185567006</v>
      </c>
      <c r="V3588" s="8"/>
      <c r="W3588" s="11"/>
      <c r="X3588" s="3">
        <v>388</v>
      </c>
      <c r="Y3588" s="206">
        <f>Table1[[#This Row],[Prod]]</f>
        <v>407.05</v>
      </c>
      <c r="Z3588" s="206">
        <f>ABS(Table1[[#This Row],[Prod2]]-Table1[[#This Row],[Plan Revised]])</f>
        <v>19.050000000000011</v>
      </c>
      <c r="AA3588" s="288">
        <f>IF(ABS(Table1[[#This Row],[Prod2]]-Table1[[#This Row],[Plan Revised]])&gt;Table1[[#This Row],[Plan Revised]],0,IF(Table1[[#This Row],[Plan Revised]]=0,0,1-ABS(Table1[[#This Row],[Prod2]]-Table1[[#This Row],[Plan Revised]])/Table1[[#This Row],[Plan Revised]]))</f>
        <v>0.95090206185567006</v>
      </c>
      <c r="AB3588" s="11"/>
      <c r="AC3588" s="30"/>
    </row>
    <row r="3589" spans="1:32">
      <c r="A3589" s="15" t="str">
        <f>IF(Table1[Week]=WeekSel,"Yes","No")</f>
        <v>No</v>
      </c>
      <c r="B3589" s="15" t="str">
        <f>IF((Table1[StartDate]&gt;=Date.GraphMin)*(Table1[StartDate]&lt;=Date.GraphMax)=1,"Yes","No")</f>
        <v>No</v>
      </c>
      <c r="C3589" s="15" t="str">
        <f>IF(OR(Table1[[#This Row],[Site]]="FOOD MILLING",Table1[[#This Row],[Site]]="GODACO"), "No", "Yes")</f>
        <v>Yes</v>
      </c>
      <c r="D3589" s="40">
        <f>MAX(DATE(Table1[Year],1,1),DATE(Table1[Year],1,1)-WEEKDAY(DATE(Table1[Year],1,1),2)+(Table1[WeekNum]-1)*7+1)</f>
        <v>44564</v>
      </c>
      <c r="E3589" s="40">
        <f>MIN(DATE(Table1[Year]+1,1,0),DATE(Table1[Year],1,1)-WEEKDAY(DATE(Table1[Year],1,1),2)+Table1[WeekNum]*7)</f>
        <v>44570</v>
      </c>
      <c r="F3589" s="15">
        <v>2022</v>
      </c>
      <c r="G3589" s="15">
        <f t="shared" si="112"/>
        <v>1</v>
      </c>
      <c r="H3589" s="17">
        <v>2</v>
      </c>
      <c r="I3589" s="207" t="str">
        <f>"W" &amp;Table1[[#This Row],[WeekNum]]</f>
        <v>W2</v>
      </c>
      <c r="J3589" s="20" t="str">
        <f t="shared" si="113"/>
        <v>22-W02</v>
      </c>
      <c r="K3589" s="8" t="s">
        <v>532</v>
      </c>
      <c r="L3589" s="4"/>
      <c r="M3589" s="8" t="s">
        <v>72</v>
      </c>
      <c r="N3589" s="266" t="s">
        <v>368</v>
      </c>
      <c r="O3589" s="266" t="s">
        <v>384</v>
      </c>
      <c r="P3589" s="11" t="s">
        <v>385</v>
      </c>
      <c r="Q3589" s="11" t="s">
        <v>422</v>
      </c>
      <c r="R3589" s="8">
        <v>309</v>
      </c>
      <c r="S3589" s="8">
        <v>307.25</v>
      </c>
      <c r="T3589" s="206">
        <f>ABS(Table1[[#This Row],[Prod]]-Table1[[#This Row],[Planned]])</f>
        <v>1.75</v>
      </c>
      <c r="U3589" s="209">
        <f>IF(ABS(Table1[[#This Row],[Prod]]-Table1[[#This Row],[Planned]])&gt;Table1[[#This Row],[Planned]],0,IF(Table1[[#This Row],[Planned]]=0,0,1-ABS(Table1[[#This Row],[Prod]]-Table1[[#This Row],[Planned]])/Table1[[#This Row],[Planned]]))</f>
        <v>0.99433656957928807</v>
      </c>
      <c r="V3589" s="8"/>
      <c r="W3589" s="11"/>
      <c r="X3589" s="3">
        <v>309</v>
      </c>
      <c r="Y3589" s="206">
        <f>Table1[[#This Row],[Prod]]</f>
        <v>307.25</v>
      </c>
      <c r="Z3589" s="206">
        <f>ABS(Table1[[#This Row],[Prod2]]-Table1[[#This Row],[Plan Revised]])</f>
        <v>1.75</v>
      </c>
      <c r="AA3589" s="288">
        <f>IF(ABS(Table1[[#This Row],[Prod2]]-Table1[[#This Row],[Plan Revised]])&gt;Table1[[#This Row],[Plan Revised]],0,IF(Table1[[#This Row],[Plan Revised]]=0,0,1-ABS(Table1[[#This Row],[Prod2]]-Table1[[#This Row],[Plan Revised]])/Table1[[#This Row],[Plan Revised]]))</f>
        <v>0.99433656957928807</v>
      </c>
      <c r="AB3589" s="11"/>
      <c r="AC3589" s="30"/>
    </row>
    <row r="3590" spans="1:32">
      <c r="A3590" s="15" t="str">
        <f>IF(Table1[Week]=WeekSel,"Yes","No")</f>
        <v>No</v>
      </c>
      <c r="B3590" s="15" t="str">
        <f>IF((Table1[StartDate]&gt;=Date.GraphMin)*(Table1[StartDate]&lt;=Date.GraphMax)=1,"Yes","No")</f>
        <v>No</v>
      </c>
      <c r="C3590" s="15" t="str">
        <f>IF(OR(Table1[[#This Row],[Site]]="FOOD MILLING",Table1[[#This Row],[Site]]="GODACO"), "No", "Yes")</f>
        <v>Yes</v>
      </c>
      <c r="D3590" s="40">
        <f>MAX(DATE(Table1[Year],1,1),DATE(Table1[Year],1,1)-WEEKDAY(DATE(Table1[Year],1,1),2)+(Table1[WeekNum]-1)*7+1)</f>
        <v>44564</v>
      </c>
      <c r="E3590" s="40">
        <f>MIN(DATE(Table1[Year]+1,1,0),DATE(Table1[Year],1,1)-WEEKDAY(DATE(Table1[Year],1,1),2)+Table1[WeekNum]*7)</f>
        <v>44570</v>
      </c>
      <c r="F3590" s="15">
        <v>2022</v>
      </c>
      <c r="G3590" s="15">
        <f t="shared" si="112"/>
        <v>1</v>
      </c>
      <c r="H3590" s="17">
        <v>2</v>
      </c>
      <c r="I3590" s="207" t="str">
        <f>"W" &amp;Table1[[#This Row],[WeekNum]]</f>
        <v>W2</v>
      </c>
      <c r="J3590" s="20" t="str">
        <f t="shared" si="113"/>
        <v>22-W02</v>
      </c>
      <c r="K3590" s="8" t="s">
        <v>533</v>
      </c>
      <c r="L3590" s="4"/>
      <c r="M3590" s="8" t="s">
        <v>72</v>
      </c>
      <c r="N3590" s="266" t="s">
        <v>368</v>
      </c>
      <c r="O3590" s="266" t="s">
        <v>384</v>
      </c>
      <c r="P3590" s="11" t="s">
        <v>385</v>
      </c>
      <c r="Q3590" s="11" t="s">
        <v>422</v>
      </c>
      <c r="R3590" s="8">
        <v>348</v>
      </c>
      <c r="S3590" s="8">
        <v>354.64</v>
      </c>
      <c r="T3590" s="206">
        <f>ABS(Table1[[#This Row],[Prod]]-Table1[[#This Row],[Planned]])</f>
        <v>6.6399999999999864</v>
      </c>
      <c r="U3590" s="209">
        <f>IF(ABS(Table1[[#This Row],[Prod]]-Table1[[#This Row],[Planned]])&gt;Table1[[#This Row],[Planned]],0,IF(Table1[[#This Row],[Planned]]=0,0,1-ABS(Table1[[#This Row],[Prod]]-Table1[[#This Row],[Planned]])/Table1[[#This Row],[Planned]]))</f>
        <v>0.98091954022988515</v>
      </c>
      <c r="V3590" s="8"/>
      <c r="W3590" s="11"/>
      <c r="X3590" s="3">
        <v>348</v>
      </c>
      <c r="Y3590" s="206">
        <f>Table1[[#This Row],[Prod]]</f>
        <v>354.64</v>
      </c>
      <c r="Z3590" s="206">
        <f>ABS(Table1[[#This Row],[Prod2]]-Table1[[#This Row],[Plan Revised]])</f>
        <v>6.6399999999999864</v>
      </c>
      <c r="AA3590" s="288">
        <f>IF(ABS(Table1[[#This Row],[Prod2]]-Table1[[#This Row],[Plan Revised]])&gt;Table1[[#This Row],[Plan Revised]],0,IF(Table1[[#This Row],[Plan Revised]]=0,0,1-ABS(Table1[[#This Row],[Prod2]]-Table1[[#This Row],[Plan Revised]])/Table1[[#This Row],[Plan Revised]]))</f>
        <v>0.98091954022988515</v>
      </c>
      <c r="AB3590" s="11"/>
      <c r="AC3590" s="30"/>
    </row>
    <row r="3591" spans="1:32">
      <c r="A3591" s="15" t="str">
        <f>IF(Table1[Week]=WeekSel,"Yes","No")</f>
        <v>No</v>
      </c>
      <c r="B3591" s="15" t="str">
        <f>IF((Table1[StartDate]&gt;=Date.GraphMin)*(Table1[StartDate]&lt;=Date.GraphMax)=1,"Yes","No")</f>
        <v>No</v>
      </c>
      <c r="C3591" s="15" t="str">
        <f>IF(OR(Table1[[#This Row],[Site]]="FOOD MILLING",Table1[[#This Row],[Site]]="GODACO"), "No", "Yes")</f>
        <v>Yes</v>
      </c>
      <c r="D3591" s="40">
        <f>MAX(DATE(Table1[Year],1,1),DATE(Table1[Year],1,1)-WEEKDAY(DATE(Table1[Year],1,1),2)+(Table1[WeekNum]-1)*7+1)</f>
        <v>44564</v>
      </c>
      <c r="E3591" s="40">
        <f>MIN(DATE(Table1[Year]+1,1,0),DATE(Table1[Year],1,1)-WEEKDAY(DATE(Table1[Year],1,1),2)+Table1[WeekNum]*7)</f>
        <v>44570</v>
      </c>
      <c r="F3591" s="15">
        <v>2022</v>
      </c>
      <c r="G3591" s="15">
        <f t="shared" si="112"/>
        <v>1</v>
      </c>
      <c r="H3591" s="17">
        <v>2</v>
      </c>
      <c r="I3591" s="207" t="str">
        <f>"W" &amp;Table1[[#This Row],[WeekNum]]</f>
        <v>W2</v>
      </c>
      <c r="J3591" s="20" t="str">
        <f t="shared" si="113"/>
        <v>22-W02</v>
      </c>
      <c r="K3591" s="8" t="s">
        <v>534</v>
      </c>
      <c r="L3591" s="4"/>
      <c r="M3591" s="8" t="s">
        <v>72</v>
      </c>
      <c r="N3591" s="266" t="s">
        <v>368</v>
      </c>
      <c r="O3591" s="266" t="s">
        <v>384</v>
      </c>
      <c r="P3591" s="11" t="s">
        <v>385</v>
      </c>
      <c r="Q3591" s="11" t="s">
        <v>422</v>
      </c>
      <c r="R3591" s="8">
        <v>124.99999999999999</v>
      </c>
      <c r="S3591" s="8">
        <v>129.5</v>
      </c>
      <c r="T3591" s="206">
        <f>ABS(Table1[[#This Row],[Prod]]-Table1[[#This Row],[Planned]])</f>
        <v>4.5000000000000142</v>
      </c>
      <c r="U3591" s="209">
        <f>IF(ABS(Table1[[#This Row],[Prod]]-Table1[[#This Row],[Planned]])&gt;Table1[[#This Row],[Planned]],0,IF(Table1[[#This Row],[Planned]]=0,0,1-ABS(Table1[[#This Row],[Prod]]-Table1[[#This Row],[Planned]])/Table1[[#This Row],[Planned]]))</f>
        <v>0.96399999999999986</v>
      </c>
      <c r="V3591" s="8"/>
      <c r="W3591" s="11"/>
      <c r="X3591" s="3">
        <v>124.99999999999999</v>
      </c>
      <c r="Y3591" s="206">
        <f>Table1[[#This Row],[Prod]]</f>
        <v>129.5</v>
      </c>
      <c r="Z3591" s="206">
        <f>ABS(Table1[[#This Row],[Prod2]]-Table1[[#This Row],[Plan Revised]])</f>
        <v>4.5000000000000142</v>
      </c>
      <c r="AA3591" s="288">
        <f>IF(ABS(Table1[[#This Row],[Prod2]]-Table1[[#This Row],[Plan Revised]])&gt;Table1[[#This Row],[Plan Revised]],0,IF(Table1[[#This Row],[Plan Revised]]=0,0,1-ABS(Table1[[#This Row],[Prod2]]-Table1[[#This Row],[Plan Revised]])/Table1[[#This Row],[Plan Revised]]))</f>
        <v>0.96399999999999986</v>
      </c>
      <c r="AB3591" s="11"/>
      <c r="AC3591" s="30"/>
    </row>
    <row r="3592" spans="1:32">
      <c r="A3592" s="15" t="str">
        <f>IF(Table1[Week]=WeekSel,"Yes","No")</f>
        <v>No</v>
      </c>
      <c r="B3592" s="15" t="str">
        <f>IF((Table1[StartDate]&gt;=Date.GraphMin)*(Table1[StartDate]&lt;=Date.GraphMax)=1,"Yes","No")</f>
        <v>No</v>
      </c>
      <c r="C3592" s="15" t="str">
        <f>IF(OR(Table1[[#This Row],[Site]]="FOOD MILLING",Table1[[#This Row],[Site]]="GODACO"), "No", "Yes")</f>
        <v>Yes</v>
      </c>
      <c r="D3592" s="40">
        <f>MAX(DATE(Table1[Year],1,1),DATE(Table1[Year],1,1)-WEEKDAY(DATE(Table1[Year],1,1),2)+(Table1[WeekNum]-1)*7+1)</f>
        <v>44564</v>
      </c>
      <c r="E3592" s="40">
        <f>MIN(DATE(Table1[Year]+1,1,0),DATE(Table1[Year],1,1)-WEEKDAY(DATE(Table1[Year],1,1),2)+Table1[WeekNum]*7)</f>
        <v>44570</v>
      </c>
      <c r="F3592" s="15">
        <v>2022</v>
      </c>
      <c r="G3592" s="15">
        <f t="shared" si="112"/>
        <v>1</v>
      </c>
      <c r="H3592" s="17">
        <v>2</v>
      </c>
      <c r="I3592" s="207" t="str">
        <f>"W" &amp;Table1[[#This Row],[WeekNum]]</f>
        <v>W2</v>
      </c>
      <c r="J3592" s="20" t="str">
        <f t="shared" si="113"/>
        <v>22-W02</v>
      </c>
      <c r="K3592" s="8" t="s">
        <v>486</v>
      </c>
      <c r="L3592" s="4"/>
      <c r="M3592" s="8" t="s">
        <v>72</v>
      </c>
      <c r="N3592" s="266" t="s">
        <v>368</v>
      </c>
      <c r="O3592" s="266" t="s">
        <v>386</v>
      </c>
      <c r="P3592" s="11" t="s">
        <v>387</v>
      </c>
      <c r="Q3592" s="11" t="s">
        <v>419</v>
      </c>
      <c r="R3592" s="8">
        <v>945</v>
      </c>
      <c r="S3592" s="8">
        <v>945</v>
      </c>
      <c r="T3592" s="206">
        <f>ABS(Table1[[#This Row],[Prod]]-Table1[[#This Row],[Planned]])</f>
        <v>0</v>
      </c>
      <c r="U3592" s="209">
        <f>IF(ABS(Table1[[#This Row],[Prod]]-Table1[[#This Row],[Planned]])&gt;Table1[[#This Row],[Planned]],0,IF(Table1[[#This Row],[Planned]]=0,0,1-ABS(Table1[[#This Row],[Prod]]-Table1[[#This Row],[Planned]])/Table1[[#This Row],[Planned]]))</f>
        <v>1</v>
      </c>
      <c r="V3592" s="8"/>
      <c r="W3592" s="11"/>
      <c r="X3592" s="3">
        <v>945</v>
      </c>
      <c r="Y3592" s="206">
        <f>Table1[[#This Row],[Prod]]</f>
        <v>945</v>
      </c>
      <c r="Z3592" s="206">
        <f>ABS(Table1[[#This Row],[Prod2]]-Table1[[#This Row],[Plan Revised]])</f>
        <v>0</v>
      </c>
      <c r="AA3592" s="288">
        <f>IF(ABS(Table1[[#This Row],[Prod2]]-Table1[[#This Row],[Plan Revised]])&gt;Table1[[#This Row],[Plan Revised]],0,IF(Table1[[#This Row],[Plan Revised]]=0,0,1-ABS(Table1[[#This Row],[Prod2]]-Table1[[#This Row],[Plan Revised]])/Table1[[#This Row],[Plan Revised]]))</f>
        <v>1</v>
      </c>
      <c r="AB3592" s="11"/>
      <c r="AC3592" s="30"/>
    </row>
    <row r="3593" spans="1:32">
      <c r="A3593" s="15" t="str">
        <f>IF(Table1[Week]=WeekSel,"Yes","No")</f>
        <v>No</v>
      </c>
      <c r="B3593" s="15" t="str">
        <f>IF((Table1[StartDate]&gt;=Date.GraphMin)*(Table1[StartDate]&lt;=Date.GraphMax)=1,"Yes","No")</f>
        <v>No</v>
      </c>
      <c r="C3593" s="15" t="str">
        <f>IF(OR(Table1[[#This Row],[Site]]="FOOD MILLING",Table1[[#This Row],[Site]]="GODACO"), "No", "Yes")</f>
        <v>Yes</v>
      </c>
      <c r="D3593" s="40">
        <f>MAX(DATE(Table1[Year],1,1),DATE(Table1[Year],1,1)-WEEKDAY(DATE(Table1[Year],1,1),2)+(Table1[WeekNum]-1)*7+1)</f>
        <v>44564</v>
      </c>
      <c r="E3593" s="40">
        <f>MIN(DATE(Table1[Year]+1,1,0),DATE(Table1[Year],1,1)-WEEKDAY(DATE(Table1[Year],1,1),2)+Table1[WeekNum]*7)</f>
        <v>44570</v>
      </c>
      <c r="F3593" s="15">
        <v>2022</v>
      </c>
      <c r="G3593" s="15">
        <f t="shared" si="112"/>
        <v>1</v>
      </c>
      <c r="H3593" s="17">
        <v>2</v>
      </c>
      <c r="I3593" s="207" t="str">
        <f>"W" &amp;Table1[[#This Row],[WeekNum]]</f>
        <v>W2</v>
      </c>
      <c r="J3593" s="20" t="str">
        <f t="shared" si="113"/>
        <v>22-W02</v>
      </c>
      <c r="K3593" s="8" t="s">
        <v>475</v>
      </c>
      <c r="L3593" s="4"/>
      <c r="M3593" s="8" t="s">
        <v>72</v>
      </c>
      <c r="N3593" s="266" t="s">
        <v>368</v>
      </c>
      <c r="O3593" s="266" t="s">
        <v>386</v>
      </c>
      <c r="P3593" s="11" t="s">
        <v>387</v>
      </c>
      <c r="Q3593" s="11" t="s">
        <v>419</v>
      </c>
      <c r="R3593" s="8">
        <v>540</v>
      </c>
      <c r="S3593" s="8">
        <v>587.6</v>
      </c>
      <c r="T3593" s="206">
        <f>ABS(Table1[[#This Row],[Prod]]-Table1[[#This Row],[Planned]])</f>
        <v>47.600000000000023</v>
      </c>
      <c r="U3593" s="209">
        <f>IF(ABS(Table1[[#This Row],[Prod]]-Table1[[#This Row],[Planned]])&gt;Table1[[#This Row],[Planned]],0,IF(Table1[[#This Row],[Planned]]=0,0,1-ABS(Table1[[#This Row],[Prod]]-Table1[[#This Row],[Planned]])/Table1[[#This Row],[Planned]]))</f>
        <v>0.9118518518518518</v>
      </c>
      <c r="V3593" s="8"/>
      <c r="W3593" s="11"/>
      <c r="X3593" s="3">
        <v>840</v>
      </c>
      <c r="Y3593" s="206">
        <f>Table1[[#This Row],[Prod]]</f>
        <v>587.6</v>
      </c>
      <c r="Z3593" s="206">
        <f>ABS(Table1[[#This Row],[Prod2]]-Table1[[#This Row],[Plan Revised]])</f>
        <v>252.39999999999998</v>
      </c>
      <c r="AA3593" s="288">
        <f>IF(ABS(Table1[[#This Row],[Prod2]]-Table1[[#This Row],[Plan Revised]])&gt;Table1[[#This Row],[Plan Revised]],0,IF(Table1[[#This Row],[Plan Revised]]=0,0,1-ABS(Table1[[#This Row],[Prod2]]-Table1[[#This Row],[Plan Revised]])/Table1[[#This Row],[Plan Revised]]))</f>
        <v>0.69952380952380955</v>
      </c>
      <c r="AB3593" s="11"/>
      <c r="AC3593" s="30"/>
    </row>
    <row r="3594" spans="1:32">
      <c r="A3594" s="15" t="str">
        <f>IF(Table1[Week]=WeekSel,"Yes","No")</f>
        <v>No</v>
      </c>
      <c r="B3594" s="15" t="str">
        <f>IF((Table1[StartDate]&gt;=Date.GraphMin)*(Table1[StartDate]&lt;=Date.GraphMax)=1,"Yes","No")</f>
        <v>No</v>
      </c>
      <c r="C3594" s="15" t="str">
        <f>IF(OR(Table1[[#This Row],[Site]]="FOOD MILLING",Table1[[#This Row],[Site]]="GODACO"), "No", "Yes")</f>
        <v>Yes</v>
      </c>
      <c r="D3594" s="40">
        <f>MAX(DATE(Table1[Year],1,1),DATE(Table1[Year],1,1)-WEEKDAY(DATE(Table1[Year],1,1),2)+(Table1[WeekNum]-1)*7+1)</f>
        <v>44564</v>
      </c>
      <c r="E3594" s="40">
        <f>MIN(DATE(Table1[Year]+1,1,0),DATE(Table1[Year],1,1)-WEEKDAY(DATE(Table1[Year],1,1),2)+Table1[WeekNum]*7)</f>
        <v>44570</v>
      </c>
      <c r="F3594" s="15">
        <v>2022</v>
      </c>
      <c r="G3594" s="15">
        <f t="shared" si="112"/>
        <v>1</v>
      </c>
      <c r="H3594" s="17">
        <v>2</v>
      </c>
      <c r="I3594" s="207" t="str">
        <f>"W" &amp;Table1[[#This Row],[WeekNum]]</f>
        <v>W2</v>
      </c>
      <c r="J3594" s="20" t="str">
        <f t="shared" si="113"/>
        <v>22-W02</v>
      </c>
      <c r="K3594" s="8" t="s">
        <v>497</v>
      </c>
      <c r="L3594" s="4"/>
      <c r="M3594" s="8" t="s">
        <v>77</v>
      </c>
      <c r="N3594" s="266" t="s">
        <v>368</v>
      </c>
      <c r="O3594" s="266" t="s">
        <v>386</v>
      </c>
      <c r="P3594" s="11" t="s">
        <v>387</v>
      </c>
      <c r="Q3594" s="11" t="s">
        <v>419</v>
      </c>
      <c r="R3594" s="8">
        <v>500</v>
      </c>
      <c r="S3594" s="8">
        <v>0</v>
      </c>
      <c r="T3594" s="206">
        <f>ABS(Table1[[#This Row],[Prod]]-Table1[[#This Row],[Planned]])</f>
        <v>500</v>
      </c>
      <c r="U3594" s="209">
        <f>IF(ABS(Table1[[#This Row],[Prod]]-Table1[[#This Row],[Planned]])&gt;Table1[[#This Row],[Planned]],0,IF(Table1[[#This Row],[Planned]]=0,0,1-ABS(Table1[[#This Row],[Prod]]-Table1[[#This Row],[Planned]])/Table1[[#This Row],[Planned]]))</f>
        <v>0</v>
      </c>
      <c r="V3594" s="8"/>
      <c r="W3594" s="11"/>
      <c r="X3594" s="3">
        <v>500</v>
      </c>
      <c r="Y3594" s="206">
        <f>Table1[[#This Row],[Prod]]</f>
        <v>0</v>
      </c>
      <c r="Z3594" s="206">
        <f>ABS(Table1[[#This Row],[Prod2]]-Table1[[#This Row],[Plan Revised]])</f>
        <v>500</v>
      </c>
      <c r="AA3594" s="288">
        <f>IF(ABS(Table1[[#This Row],[Prod2]]-Table1[[#This Row],[Plan Revised]])&gt;Table1[[#This Row],[Plan Revised]],0,IF(Table1[[#This Row],[Plan Revised]]=0,0,1-ABS(Table1[[#This Row],[Prod2]]-Table1[[#This Row],[Plan Revised]])/Table1[[#This Row],[Plan Revised]]))</f>
        <v>0</v>
      </c>
      <c r="AB3594" s="11"/>
      <c r="AC3594" s="30"/>
    </row>
    <row r="3595" spans="1:32">
      <c r="A3595" s="15" t="str">
        <f>IF(Table1[Week]=WeekSel,"Yes","No")</f>
        <v>No</v>
      </c>
      <c r="B3595" s="15" t="str">
        <f>IF((Table1[StartDate]&gt;=Date.GraphMin)*(Table1[StartDate]&lt;=Date.GraphMax)=1,"Yes","No")</f>
        <v>No</v>
      </c>
      <c r="C3595" s="15" t="str">
        <f>IF(OR(Table1[[#This Row],[Site]]="FOOD MILLING",Table1[[#This Row],[Site]]="GODACO"), "No", "Yes")</f>
        <v>Yes</v>
      </c>
      <c r="D3595" s="40">
        <f>MAX(DATE(Table1[Year],1,1),DATE(Table1[Year],1,1)-WEEKDAY(DATE(Table1[Year],1,1),2)+(Table1[WeekNum]-1)*7+1)</f>
        <v>44564</v>
      </c>
      <c r="E3595" s="40">
        <f>MIN(DATE(Table1[Year]+1,1,0),DATE(Table1[Year],1,1)-WEEKDAY(DATE(Table1[Year],1,1),2)+Table1[WeekNum]*7)</f>
        <v>44570</v>
      </c>
      <c r="F3595" s="15">
        <v>2022</v>
      </c>
      <c r="G3595" s="15">
        <f t="shared" si="112"/>
        <v>1</v>
      </c>
      <c r="H3595" s="17">
        <v>2</v>
      </c>
      <c r="I3595" s="207" t="str">
        <f>"W" &amp;Table1[[#This Row],[WeekNum]]</f>
        <v>W2</v>
      </c>
      <c r="J3595" s="20" t="str">
        <f t="shared" si="113"/>
        <v>22-W02</v>
      </c>
      <c r="K3595" s="8" t="s">
        <v>491</v>
      </c>
      <c r="L3595" s="4"/>
      <c r="M3595" s="8" t="s">
        <v>72</v>
      </c>
      <c r="N3595" s="266" t="s">
        <v>368</v>
      </c>
      <c r="O3595" s="266" t="s">
        <v>386</v>
      </c>
      <c r="P3595" s="11" t="s">
        <v>387</v>
      </c>
      <c r="Q3595" s="11" t="s">
        <v>419</v>
      </c>
      <c r="R3595" s="8">
        <v>7500</v>
      </c>
      <c r="S3595" s="8">
        <v>6000</v>
      </c>
      <c r="T3595" s="206">
        <f>ABS(Table1[[#This Row],[Prod]]-Table1[[#This Row],[Planned]])</f>
        <v>1500</v>
      </c>
      <c r="U3595" s="209">
        <f>IF(ABS(Table1[[#This Row],[Prod]]-Table1[[#This Row],[Planned]])&gt;Table1[[#This Row],[Planned]],0,IF(Table1[[#This Row],[Planned]]=0,0,1-ABS(Table1[[#This Row],[Prod]]-Table1[[#This Row],[Planned]])/Table1[[#This Row],[Planned]]))</f>
        <v>0.8</v>
      </c>
      <c r="V3595" s="8"/>
      <c r="W3595" s="11"/>
      <c r="X3595" s="3">
        <v>6000</v>
      </c>
      <c r="Y3595" s="206">
        <f>Table1[[#This Row],[Prod]]</f>
        <v>6000</v>
      </c>
      <c r="Z3595" s="206">
        <f>ABS(Table1[[#This Row],[Prod2]]-Table1[[#This Row],[Plan Revised]])</f>
        <v>0</v>
      </c>
      <c r="AA3595" s="288">
        <f>IF(ABS(Table1[[#This Row],[Prod2]]-Table1[[#This Row],[Plan Revised]])&gt;Table1[[#This Row],[Plan Revised]],0,IF(Table1[[#This Row],[Plan Revised]]=0,0,1-ABS(Table1[[#This Row],[Prod2]]-Table1[[#This Row],[Plan Revised]])/Table1[[#This Row],[Plan Revised]]))</f>
        <v>1</v>
      </c>
      <c r="AB3595" s="11"/>
      <c r="AC3595" s="30"/>
    </row>
    <row r="3596" spans="1:32">
      <c r="A3596" s="15" t="str">
        <f>IF(Table1[Week]=WeekSel,"Yes","No")</f>
        <v>No</v>
      </c>
      <c r="B3596" s="15" t="str">
        <f>IF((Table1[StartDate]&gt;=Date.GraphMin)*(Table1[StartDate]&lt;=Date.GraphMax)=1,"Yes","No")</f>
        <v>No</v>
      </c>
      <c r="C3596" s="15" t="str">
        <f>IF(OR(Table1[[#This Row],[Site]]="FOOD MILLING",Table1[[#This Row],[Site]]="GODACO"), "No", "Yes")</f>
        <v>Yes</v>
      </c>
      <c r="D3596" s="40">
        <f>MAX(DATE(Table1[Year],1,1),DATE(Table1[Year],1,1)-WEEKDAY(DATE(Table1[Year],1,1),2)+(Table1[WeekNum]-1)*7+1)</f>
        <v>44564</v>
      </c>
      <c r="E3596" s="40">
        <f>MIN(DATE(Table1[Year]+1,1,0),DATE(Table1[Year],1,1)-WEEKDAY(DATE(Table1[Year],1,1),2)+Table1[WeekNum]*7)</f>
        <v>44570</v>
      </c>
      <c r="F3596" s="15">
        <v>2022</v>
      </c>
      <c r="G3596" s="15">
        <f t="shared" si="112"/>
        <v>1</v>
      </c>
      <c r="H3596" s="17">
        <v>2</v>
      </c>
      <c r="I3596" s="207" t="str">
        <f>"W" &amp;Table1[[#This Row],[WeekNum]]</f>
        <v>W2</v>
      </c>
      <c r="J3596" s="20" t="str">
        <f t="shared" si="113"/>
        <v>22-W02</v>
      </c>
      <c r="K3596" s="8" t="s">
        <v>492</v>
      </c>
      <c r="L3596" s="4"/>
      <c r="M3596" s="8" t="s">
        <v>72</v>
      </c>
      <c r="N3596" s="266" t="s">
        <v>368</v>
      </c>
      <c r="O3596" s="266" t="s">
        <v>386</v>
      </c>
      <c r="P3596" s="11" t="s">
        <v>387</v>
      </c>
      <c r="Q3596" s="11" t="s">
        <v>419</v>
      </c>
      <c r="R3596" s="8">
        <v>680</v>
      </c>
      <c r="S3596" s="8">
        <v>1470</v>
      </c>
      <c r="T3596" s="206">
        <f>ABS(Table1[[#This Row],[Prod]]-Table1[[#This Row],[Planned]])</f>
        <v>790</v>
      </c>
      <c r="U3596" s="209">
        <f>IF(ABS(Table1[[#This Row],[Prod]]-Table1[[#This Row],[Planned]])&gt;Table1[[#This Row],[Planned]],0,IF(Table1[[#This Row],[Planned]]=0,0,1-ABS(Table1[[#This Row],[Prod]]-Table1[[#This Row],[Planned]])/Table1[[#This Row],[Planned]]))</f>
        <v>0</v>
      </c>
      <c r="V3596" s="8"/>
      <c r="W3596" s="11"/>
      <c r="X3596" s="3">
        <v>1470</v>
      </c>
      <c r="Y3596" s="206">
        <f>Table1[[#This Row],[Prod]]</f>
        <v>1470</v>
      </c>
      <c r="Z3596" s="206">
        <f>ABS(Table1[[#This Row],[Prod2]]-Table1[[#This Row],[Plan Revised]])</f>
        <v>0</v>
      </c>
      <c r="AA3596" s="288">
        <f>IF(ABS(Table1[[#This Row],[Prod2]]-Table1[[#This Row],[Plan Revised]])&gt;Table1[[#This Row],[Plan Revised]],0,IF(Table1[[#This Row],[Plan Revised]]=0,0,1-ABS(Table1[[#This Row],[Prod2]]-Table1[[#This Row],[Plan Revised]])/Table1[[#This Row],[Plan Revised]]))</f>
        <v>1</v>
      </c>
      <c r="AB3596" s="11"/>
      <c r="AC3596" s="30"/>
    </row>
    <row r="3597" spans="1:32">
      <c r="A3597" s="15" t="str">
        <f>IF(Table1[Week]=WeekSel,"Yes","No")</f>
        <v>No</v>
      </c>
      <c r="B3597" s="15" t="str">
        <f>IF((Table1[StartDate]&gt;=Date.GraphMin)*(Table1[StartDate]&lt;=Date.GraphMax)=1,"Yes","No")</f>
        <v>No</v>
      </c>
      <c r="C3597" s="15" t="str">
        <f>IF(OR(Table1[[#This Row],[Site]]="FOOD MILLING",Table1[[#This Row],[Site]]="GODACO"), "No", "Yes")</f>
        <v>Yes</v>
      </c>
      <c r="D3597" s="40">
        <f>MAX(DATE(Table1[Year],1,1),DATE(Table1[Year],1,1)-WEEKDAY(DATE(Table1[Year],1,1),2)+(Table1[WeekNum]-1)*7+1)</f>
        <v>44564</v>
      </c>
      <c r="E3597" s="40">
        <f>MIN(DATE(Table1[Year]+1,1,0),DATE(Table1[Year],1,1)-WEEKDAY(DATE(Table1[Year],1,1),2)+Table1[WeekNum]*7)</f>
        <v>44570</v>
      </c>
      <c r="F3597" s="15">
        <v>2022</v>
      </c>
      <c r="G3597" s="15">
        <f t="shared" si="112"/>
        <v>1</v>
      </c>
      <c r="H3597" s="17">
        <v>2</v>
      </c>
      <c r="I3597" s="207" t="str">
        <f>"W" &amp;Table1[[#This Row],[WeekNum]]</f>
        <v>W2</v>
      </c>
      <c r="J3597" s="20" t="str">
        <f t="shared" si="113"/>
        <v>22-W02</v>
      </c>
      <c r="K3597" s="8" t="s">
        <v>480</v>
      </c>
      <c r="L3597" s="4"/>
      <c r="M3597" s="8" t="s">
        <v>72</v>
      </c>
      <c r="N3597" s="266" t="s">
        <v>368</v>
      </c>
      <c r="O3597" s="266" t="s">
        <v>386</v>
      </c>
      <c r="P3597" s="11" t="s">
        <v>387</v>
      </c>
      <c r="Q3597" s="11" t="s">
        <v>419</v>
      </c>
      <c r="R3597" s="8">
        <v>8500</v>
      </c>
      <c r="S3597" s="8">
        <v>8956.6</v>
      </c>
      <c r="T3597" s="206">
        <f>ABS(Table1[[#This Row],[Prod]]-Table1[[#This Row],[Planned]])</f>
        <v>456.60000000000036</v>
      </c>
      <c r="U3597" s="209">
        <f>IF(ABS(Table1[[#This Row],[Prod]]-Table1[[#This Row],[Planned]])&gt;Table1[[#This Row],[Planned]],0,IF(Table1[[#This Row],[Planned]]=0,0,1-ABS(Table1[[#This Row],[Prod]]-Table1[[#This Row],[Planned]])/Table1[[#This Row],[Planned]]))</f>
        <v>0.94628235294117646</v>
      </c>
      <c r="V3597" s="8"/>
      <c r="W3597" s="11"/>
      <c r="X3597" s="3">
        <v>9900</v>
      </c>
      <c r="Y3597" s="206">
        <f>Table1[[#This Row],[Prod]]</f>
        <v>8956.6</v>
      </c>
      <c r="Z3597" s="206">
        <f>ABS(Table1[[#This Row],[Prod2]]-Table1[[#This Row],[Plan Revised]])</f>
        <v>943.39999999999964</v>
      </c>
      <c r="AA3597" s="288">
        <f>IF(ABS(Table1[[#This Row],[Prod2]]-Table1[[#This Row],[Plan Revised]])&gt;Table1[[#This Row],[Plan Revised]],0,IF(Table1[[#This Row],[Plan Revised]]=0,0,1-ABS(Table1[[#This Row],[Prod2]]-Table1[[#This Row],[Plan Revised]])/Table1[[#This Row],[Plan Revised]]))</f>
        <v>0.90470707070707079</v>
      </c>
      <c r="AB3597" s="11"/>
      <c r="AC3597" s="30"/>
    </row>
    <row r="3598" spans="1:32">
      <c r="A3598" s="15" t="str">
        <f>IF(Table1[Week]=WeekSel,"Yes","No")</f>
        <v>No</v>
      </c>
      <c r="B3598" s="15" t="str">
        <f>IF((Table1[StartDate]&gt;=Date.GraphMin)*(Table1[StartDate]&lt;=Date.GraphMax)=1,"Yes","No")</f>
        <v>No</v>
      </c>
      <c r="C3598" s="15" t="str">
        <f>IF(OR(Table1[[#This Row],[Site]]="FOOD MILLING",Table1[[#This Row],[Site]]="GODACO"), "No", "Yes")</f>
        <v>Yes</v>
      </c>
      <c r="D3598" s="40">
        <f>MAX(DATE(Table1[Year],1,1),DATE(Table1[Year],1,1)-WEEKDAY(DATE(Table1[Year],1,1),2)+(Table1[WeekNum]-1)*7+1)</f>
        <v>44564</v>
      </c>
      <c r="E3598" s="40">
        <f>MIN(DATE(Table1[Year]+1,1,0),DATE(Table1[Year],1,1)-WEEKDAY(DATE(Table1[Year],1,1),2)+Table1[WeekNum]*7)</f>
        <v>44570</v>
      </c>
      <c r="F3598" s="15">
        <v>2022</v>
      </c>
      <c r="G3598" s="15">
        <f t="shared" si="112"/>
        <v>1</v>
      </c>
      <c r="H3598" s="17">
        <v>2</v>
      </c>
      <c r="I3598" s="207" t="str">
        <f>"W" &amp;Table1[[#This Row],[WeekNum]]</f>
        <v>W2</v>
      </c>
      <c r="J3598" s="20" t="str">
        <f t="shared" si="113"/>
        <v>22-W02</v>
      </c>
      <c r="K3598" s="8" t="s">
        <v>483</v>
      </c>
      <c r="L3598" s="4"/>
      <c r="M3598" s="8" t="s">
        <v>72</v>
      </c>
      <c r="N3598" s="266" t="s">
        <v>368</v>
      </c>
      <c r="O3598" s="266" t="s">
        <v>386</v>
      </c>
      <c r="P3598" s="11" t="s">
        <v>387</v>
      </c>
      <c r="Q3598" s="11" t="s">
        <v>419</v>
      </c>
      <c r="R3598" s="8">
        <v>39205</v>
      </c>
      <c r="S3598" s="8">
        <v>38185</v>
      </c>
      <c r="T3598" s="206">
        <f>ABS(Table1[[#This Row],[Prod]]-Table1[[#This Row],[Planned]])</f>
        <v>1020</v>
      </c>
      <c r="U3598" s="209">
        <f>IF(ABS(Table1[[#This Row],[Prod]]-Table1[[#This Row],[Planned]])&gt;Table1[[#This Row],[Planned]],0,IF(Table1[[#This Row],[Planned]]=0,0,1-ABS(Table1[[#This Row],[Prod]]-Table1[[#This Row],[Planned]])/Table1[[#This Row],[Planned]]))</f>
        <v>0.9739829103430685</v>
      </c>
      <c r="V3598" s="8"/>
      <c r="W3598" s="11"/>
      <c r="X3598" s="3">
        <v>38918.199999999997</v>
      </c>
      <c r="Y3598" s="206">
        <f>Table1[[#This Row],[Prod]]</f>
        <v>38185</v>
      </c>
      <c r="Z3598" s="206">
        <f>ABS(Table1[[#This Row],[Prod2]]-Table1[[#This Row],[Plan Revised]])</f>
        <v>733.19999999999709</v>
      </c>
      <c r="AA3598" s="288">
        <f>IF(ABS(Table1[[#This Row],[Prod2]]-Table1[[#This Row],[Plan Revised]])&gt;Table1[[#This Row],[Plan Revised]],0,IF(Table1[[#This Row],[Plan Revised]]=0,0,1-ABS(Table1[[#This Row],[Prod2]]-Table1[[#This Row],[Plan Revised]])/Table1[[#This Row],[Plan Revised]]))</f>
        <v>0.98116048532563183</v>
      </c>
      <c r="AB3598" s="11"/>
      <c r="AC3598" s="30"/>
    </row>
    <row r="3599" spans="1:32">
      <c r="A3599" s="15" t="str">
        <f>IF(Table1[Week]=WeekSel,"Yes","No")</f>
        <v>No</v>
      </c>
      <c r="B3599" s="15" t="str">
        <f>IF((Table1[StartDate]&gt;=Date.GraphMin)*(Table1[StartDate]&lt;=Date.GraphMax)=1,"Yes","No")</f>
        <v>No</v>
      </c>
      <c r="C3599" s="15" t="str">
        <f>IF(OR(Table1[[#This Row],[Site]]="FOOD MILLING",Table1[[#This Row],[Site]]="GODACO"), "No", "Yes")</f>
        <v>Yes</v>
      </c>
      <c r="D3599" s="40">
        <f>MAX(DATE(Table1[Year],1,1),DATE(Table1[Year],1,1)-WEEKDAY(DATE(Table1[Year],1,1),2)+(Table1[WeekNum]-1)*7+1)</f>
        <v>44564</v>
      </c>
      <c r="E3599" s="40">
        <f>MIN(DATE(Table1[Year]+1,1,0),DATE(Table1[Year],1,1)-WEEKDAY(DATE(Table1[Year],1,1),2)+Table1[WeekNum]*7)</f>
        <v>44570</v>
      </c>
      <c r="F3599" s="15">
        <v>2022</v>
      </c>
      <c r="G3599" s="15">
        <f t="shared" si="112"/>
        <v>1</v>
      </c>
      <c r="H3599" s="17">
        <v>2</v>
      </c>
      <c r="I3599" s="207" t="str">
        <f>"W" &amp;Table1[[#This Row],[WeekNum]]</f>
        <v>W2</v>
      </c>
      <c r="J3599" s="20" t="str">
        <f t="shared" si="113"/>
        <v>22-W02</v>
      </c>
      <c r="K3599" s="8" t="s">
        <v>478</v>
      </c>
      <c r="L3599" s="4"/>
      <c r="M3599" s="8" t="s">
        <v>72</v>
      </c>
      <c r="N3599" s="266" t="s">
        <v>368</v>
      </c>
      <c r="O3599" s="266" t="s">
        <v>386</v>
      </c>
      <c r="P3599" s="11" t="s">
        <v>387</v>
      </c>
      <c r="Q3599" s="11" t="s">
        <v>419</v>
      </c>
      <c r="R3599" s="8">
        <v>1320</v>
      </c>
      <c r="S3599" s="8">
        <v>1996.8000000000002</v>
      </c>
      <c r="T3599" s="206">
        <f>ABS(Table1[[#This Row],[Prod]]-Table1[[#This Row],[Planned]])</f>
        <v>676.80000000000018</v>
      </c>
      <c r="U3599" s="209">
        <f>IF(ABS(Table1[[#This Row],[Prod]]-Table1[[#This Row],[Planned]])&gt;Table1[[#This Row],[Planned]],0,IF(Table1[[#This Row],[Planned]]=0,0,1-ABS(Table1[[#This Row],[Prod]]-Table1[[#This Row],[Planned]])/Table1[[#This Row],[Planned]]))</f>
        <v>0.48727272727272708</v>
      </c>
      <c r="V3599" s="8"/>
      <c r="W3599" s="11"/>
      <c r="X3599" s="3">
        <v>1996.8000000000002</v>
      </c>
      <c r="Y3599" s="206">
        <f>Table1[[#This Row],[Prod]]</f>
        <v>1996.8000000000002</v>
      </c>
      <c r="Z3599" s="206">
        <f>ABS(Table1[[#This Row],[Prod2]]-Table1[[#This Row],[Plan Revised]])</f>
        <v>0</v>
      </c>
      <c r="AA3599" s="288">
        <f>IF(ABS(Table1[[#This Row],[Prod2]]-Table1[[#This Row],[Plan Revised]])&gt;Table1[[#This Row],[Plan Revised]],0,IF(Table1[[#This Row],[Plan Revised]]=0,0,1-ABS(Table1[[#This Row],[Prod2]]-Table1[[#This Row],[Plan Revised]])/Table1[[#This Row],[Plan Revised]]))</f>
        <v>1</v>
      </c>
      <c r="AB3599" s="11"/>
      <c r="AC3599" s="30"/>
    </row>
    <row r="3600" spans="1:32">
      <c r="A3600" s="15" t="str">
        <f>IF(Table1[Week]=WeekSel,"Yes","No")</f>
        <v>No</v>
      </c>
      <c r="B3600" s="15" t="str">
        <f>IF((Table1[StartDate]&gt;=Date.GraphMin)*(Table1[StartDate]&lt;=Date.GraphMax)=1,"Yes","No")</f>
        <v>No</v>
      </c>
      <c r="C3600" s="15" t="str">
        <f>IF(OR(Table1[[#This Row],[Site]]="FOOD MILLING",Table1[[#This Row],[Site]]="GODACO"), "No", "Yes")</f>
        <v>Yes</v>
      </c>
      <c r="D3600" s="40">
        <f>MAX(DATE(Table1[Year],1,1),DATE(Table1[Year],1,1)-WEEKDAY(DATE(Table1[Year],1,1),2)+(Table1[WeekNum]-1)*7+1)</f>
        <v>44564</v>
      </c>
      <c r="E3600" s="40">
        <f>MIN(DATE(Table1[Year]+1,1,0),DATE(Table1[Year],1,1)-WEEKDAY(DATE(Table1[Year],1,1),2)+Table1[WeekNum]*7)</f>
        <v>44570</v>
      </c>
      <c r="F3600" s="15">
        <v>2022</v>
      </c>
      <c r="G3600" s="15">
        <f t="shared" si="112"/>
        <v>1</v>
      </c>
      <c r="H3600" s="17">
        <v>2</v>
      </c>
      <c r="I3600" s="207" t="str">
        <f>"W" &amp;Table1[[#This Row],[WeekNum]]</f>
        <v>W2</v>
      </c>
      <c r="J3600" s="20" t="str">
        <f t="shared" si="113"/>
        <v>22-W02</v>
      </c>
      <c r="K3600" s="8" t="s">
        <v>479</v>
      </c>
      <c r="L3600" s="4"/>
      <c r="M3600" s="8" t="s">
        <v>72</v>
      </c>
      <c r="N3600" s="266" t="s">
        <v>368</v>
      </c>
      <c r="O3600" s="266" t="s">
        <v>386</v>
      </c>
      <c r="P3600" s="11" t="s">
        <v>387</v>
      </c>
      <c r="Q3600" s="11" t="s">
        <v>419</v>
      </c>
      <c r="R3600" s="8">
        <v>10400</v>
      </c>
      <c r="S3600" s="8">
        <v>11015</v>
      </c>
      <c r="T3600" s="206">
        <f>ABS(Table1[[#This Row],[Prod]]-Table1[[#This Row],[Planned]])</f>
        <v>615</v>
      </c>
      <c r="U3600" s="209">
        <f>IF(ABS(Table1[[#This Row],[Prod]]-Table1[[#This Row],[Planned]])&gt;Table1[[#This Row],[Planned]],0,IF(Table1[[#This Row],[Planned]]=0,0,1-ABS(Table1[[#This Row],[Prod]]-Table1[[#This Row],[Planned]])/Table1[[#This Row],[Planned]]))</f>
        <v>0.9408653846153846</v>
      </c>
      <c r="V3600" s="8"/>
      <c r="W3600" s="11"/>
      <c r="X3600" s="3">
        <v>10400</v>
      </c>
      <c r="Y3600" s="206">
        <f>Table1[[#This Row],[Prod]]</f>
        <v>11015</v>
      </c>
      <c r="Z3600" s="206">
        <f>ABS(Table1[[#This Row],[Prod2]]-Table1[[#This Row],[Plan Revised]])</f>
        <v>615</v>
      </c>
      <c r="AA3600" s="288">
        <f>IF(ABS(Table1[[#This Row],[Prod2]]-Table1[[#This Row],[Plan Revised]])&gt;Table1[[#This Row],[Plan Revised]],0,IF(Table1[[#This Row],[Plan Revised]]=0,0,1-ABS(Table1[[#This Row],[Prod2]]-Table1[[#This Row],[Plan Revised]])/Table1[[#This Row],[Plan Revised]]))</f>
        <v>0.9408653846153846</v>
      </c>
      <c r="AB3600" s="11"/>
      <c r="AC3600" s="30"/>
    </row>
    <row r="3601" spans="1:29">
      <c r="A3601" s="15" t="str">
        <f>IF(Table1[Week]=WeekSel,"Yes","No")</f>
        <v>No</v>
      </c>
      <c r="B3601" s="15" t="str">
        <f>IF((Table1[StartDate]&gt;=Date.GraphMin)*(Table1[StartDate]&lt;=Date.GraphMax)=1,"Yes","No")</f>
        <v>No</v>
      </c>
      <c r="C3601" s="15" t="str">
        <f>IF(OR(Table1[[#This Row],[Site]]="FOOD MILLING",Table1[[#This Row],[Site]]="GODACO"), "No", "Yes")</f>
        <v>Yes</v>
      </c>
      <c r="D3601" s="40">
        <f>MAX(DATE(Table1[Year],1,1),DATE(Table1[Year],1,1)-WEEKDAY(DATE(Table1[Year],1,1),2)+(Table1[WeekNum]-1)*7+1)</f>
        <v>44564</v>
      </c>
      <c r="E3601" s="40">
        <f>MIN(DATE(Table1[Year]+1,1,0),DATE(Table1[Year],1,1)-WEEKDAY(DATE(Table1[Year],1,1),2)+Table1[WeekNum]*7)</f>
        <v>44570</v>
      </c>
      <c r="F3601" s="15">
        <v>2022</v>
      </c>
      <c r="G3601" s="15">
        <f t="shared" si="112"/>
        <v>1</v>
      </c>
      <c r="H3601" s="17">
        <v>2</v>
      </c>
      <c r="I3601" s="207" t="str">
        <f>"W" &amp;Table1[[#This Row],[WeekNum]]</f>
        <v>W2</v>
      </c>
      <c r="J3601" s="20" t="str">
        <f t="shared" si="113"/>
        <v>22-W02</v>
      </c>
      <c r="K3601" s="8" t="s">
        <v>485</v>
      </c>
      <c r="L3601" s="4"/>
      <c r="M3601" s="8" t="s">
        <v>77</v>
      </c>
      <c r="N3601" s="266" t="s">
        <v>368</v>
      </c>
      <c r="O3601" s="266" t="s">
        <v>386</v>
      </c>
      <c r="P3601" s="11" t="s">
        <v>387</v>
      </c>
      <c r="Q3601" s="11" t="s">
        <v>419</v>
      </c>
      <c r="R3601" s="8">
        <v>9500</v>
      </c>
      <c r="S3601" s="8">
        <v>7086</v>
      </c>
      <c r="T3601" s="206">
        <f>ABS(Table1[[#This Row],[Prod]]-Table1[[#This Row],[Planned]])</f>
        <v>2414</v>
      </c>
      <c r="U3601" s="209">
        <f>IF(ABS(Table1[[#This Row],[Prod]]-Table1[[#This Row],[Planned]])&gt;Table1[[#This Row],[Planned]],0,IF(Table1[[#This Row],[Planned]]=0,0,1-ABS(Table1[[#This Row],[Prod]]-Table1[[#This Row],[Planned]])/Table1[[#This Row],[Planned]]))</f>
        <v>0.74589473684210528</v>
      </c>
      <c r="V3601" s="8"/>
      <c r="W3601" s="11"/>
      <c r="X3601" s="3">
        <v>8500</v>
      </c>
      <c r="Y3601" s="206">
        <f>Table1[[#This Row],[Prod]]</f>
        <v>7086</v>
      </c>
      <c r="Z3601" s="206">
        <f>ABS(Table1[[#This Row],[Prod2]]-Table1[[#This Row],[Plan Revised]])</f>
        <v>1414</v>
      </c>
      <c r="AA3601" s="288">
        <f>IF(ABS(Table1[[#This Row],[Prod2]]-Table1[[#This Row],[Plan Revised]])&gt;Table1[[#This Row],[Plan Revised]],0,IF(Table1[[#This Row],[Plan Revised]]=0,0,1-ABS(Table1[[#This Row],[Prod2]]-Table1[[#This Row],[Plan Revised]])/Table1[[#This Row],[Plan Revised]]))</f>
        <v>0.83364705882352941</v>
      </c>
      <c r="AB3601" s="11"/>
      <c r="AC3601" s="30"/>
    </row>
    <row r="3602" spans="1:29">
      <c r="A3602" s="15" t="str">
        <f>IF(Table1[Week]=WeekSel,"Yes","No")</f>
        <v>No</v>
      </c>
      <c r="B3602" s="15" t="str">
        <f>IF((Table1[StartDate]&gt;=Date.GraphMin)*(Table1[StartDate]&lt;=Date.GraphMax)=1,"Yes","No")</f>
        <v>No</v>
      </c>
      <c r="C3602" s="15" t="str">
        <f>IF(OR(Table1[[#This Row],[Site]]="FOOD MILLING",Table1[[#This Row],[Site]]="GODACO"), "No", "Yes")</f>
        <v>Yes</v>
      </c>
      <c r="D3602" s="40">
        <f>MAX(DATE(Table1[Year],1,1),DATE(Table1[Year],1,1)-WEEKDAY(DATE(Table1[Year],1,1),2)+(Table1[WeekNum]-1)*7+1)</f>
        <v>44564</v>
      </c>
      <c r="E3602" s="40">
        <f>MIN(DATE(Table1[Year]+1,1,0),DATE(Table1[Year],1,1)-WEEKDAY(DATE(Table1[Year],1,1),2)+Table1[WeekNum]*7)</f>
        <v>44570</v>
      </c>
      <c r="F3602" s="15">
        <v>2022</v>
      </c>
      <c r="G3602" s="15">
        <f t="shared" si="112"/>
        <v>1</v>
      </c>
      <c r="H3602" s="17">
        <v>2</v>
      </c>
      <c r="I3602" s="207" t="str">
        <f>"W" &amp;Table1[[#This Row],[WeekNum]]</f>
        <v>W2</v>
      </c>
      <c r="J3602" s="20" t="str">
        <f t="shared" si="113"/>
        <v>22-W02</v>
      </c>
      <c r="K3602" s="8" t="s">
        <v>481</v>
      </c>
      <c r="L3602" s="4"/>
      <c r="M3602" s="8" t="s">
        <v>72</v>
      </c>
      <c r="N3602" s="266" t="s">
        <v>368</v>
      </c>
      <c r="O3602" s="266" t="s">
        <v>386</v>
      </c>
      <c r="P3602" s="11" t="s">
        <v>387</v>
      </c>
      <c r="Q3602" s="11" t="s">
        <v>419</v>
      </c>
      <c r="R3602" s="8">
        <v>1600</v>
      </c>
      <c r="S3602" s="8">
        <v>1540.6</v>
      </c>
      <c r="T3602" s="206">
        <f>ABS(Table1[[#This Row],[Prod]]-Table1[[#This Row],[Planned]])</f>
        <v>59.400000000000091</v>
      </c>
      <c r="U3602" s="209">
        <f>IF(ABS(Table1[[#This Row],[Prod]]-Table1[[#This Row],[Planned]])&gt;Table1[[#This Row],[Planned]],0,IF(Table1[[#This Row],[Planned]]=0,0,1-ABS(Table1[[#This Row],[Prod]]-Table1[[#This Row],[Planned]])/Table1[[#This Row],[Planned]]))</f>
        <v>0.96287499999999993</v>
      </c>
      <c r="V3602" s="8"/>
      <c r="W3602" s="11"/>
      <c r="X3602" s="3">
        <v>1400</v>
      </c>
      <c r="Y3602" s="206">
        <f>Table1[[#This Row],[Prod]]</f>
        <v>1540.6</v>
      </c>
      <c r="Z3602" s="206">
        <f>ABS(Table1[[#This Row],[Prod2]]-Table1[[#This Row],[Plan Revised]])</f>
        <v>140.59999999999991</v>
      </c>
      <c r="AA3602" s="288">
        <f>IF(ABS(Table1[[#This Row],[Prod2]]-Table1[[#This Row],[Plan Revised]])&gt;Table1[[#This Row],[Plan Revised]],0,IF(Table1[[#This Row],[Plan Revised]]=0,0,1-ABS(Table1[[#This Row],[Prod2]]-Table1[[#This Row],[Plan Revised]])/Table1[[#This Row],[Plan Revised]]))</f>
        <v>0.89957142857142869</v>
      </c>
      <c r="AB3602" s="11"/>
      <c r="AC3602" s="30"/>
    </row>
    <row r="3603" spans="1:29">
      <c r="A3603" s="15" t="str">
        <f>IF(Table1[Week]=WeekSel,"Yes","No")</f>
        <v>No</v>
      </c>
      <c r="B3603" s="15" t="str">
        <f>IF((Table1[StartDate]&gt;=Date.GraphMin)*(Table1[StartDate]&lt;=Date.GraphMax)=1,"Yes","No")</f>
        <v>No</v>
      </c>
      <c r="C3603" s="15" t="str">
        <f>IF(OR(Table1[[#This Row],[Site]]="FOOD MILLING",Table1[[#This Row],[Site]]="GODACO"), "No", "Yes")</f>
        <v>Yes</v>
      </c>
      <c r="D3603" s="40">
        <f>MAX(DATE(Table1[Year],1,1),DATE(Table1[Year],1,1)-WEEKDAY(DATE(Table1[Year],1,1),2)+(Table1[WeekNum]-1)*7+1)</f>
        <v>44564</v>
      </c>
      <c r="E3603" s="40">
        <f>MIN(DATE(Table1[Year]+1,1,0),DATE(Table1[Year],1,1)-WEEKDAY(DATE(Table1[Year],1,1),2)+Table1[WeekNum]*7)</f>
        <v>44570</v>
      </c>
      <c r="F3603" s="15">
        <v>2022</v>
      </c>
      <c r="G3603" s="15">
        <f t="shared" si="112"/>
        <v>1</v>
      </c>
      <c r="H3603" s="17">
        <v>2</v>
      </c>
      <c r="I3603" s="207" t="str">
        <f>"W" &amp;Table1[[#This Row],[WeekNum]]</f>
        <v>W2</v>
      </c>
      <c r="J3603" s="20" t="str">
        <f t="shared" si="113"/>
        <v>22-W02</v>
      </c>
      <c r="K3603" s="8" t="s">
        <v>484</v>
      </c>
      <c r="L3603" s="4"/>
      <c r="M3603" s="8" t="s">
        <v>72</v>
      </c>
      <c r="N3603" s="266" t="s">
        <v>368</v>
      </c>
      <c r="O3603" s="266" t="s">
        <v>386</v>
      </c>
      <c r="P3603" s="11" t="s">
        <v>387</v>
      </c>
      <c r="Q3603" s="11" t="s">
        <v>419</v>
      </c>
      <c r="R3603" s="8">
        <v>4000</v>
      </c>
      <c r="S3603" s="8">
        <v>4894</v>
      </c>
      <c r="T3603" s="206">
        <f>ABS(Table1[[#This Row],[Prod]]-Table1[[#This Row],[Planned]])</f>
        <v>894</v>
      </c>
      <c r="U3603" s="209">
        <f>IF(ABS(Table1[[#This Row],[Prod]]-Table1[[#This Row],[Planned]])&gt;Table1[[#This Row],[Planned]],0,IF(Table1[[#This Row],[Planned]]=0,0,1-ABS(Table1[[#This Row],[Prod]]-Table1[[#This Row],[Planned]])/Table1[[#This Row],[Planned]]))</f>
        <v>0.77649999999999997</v>
      </c>
      <c r="V3603" s="8"/>
      <c r="W3603" s="11"/>
      <c r="X3603" s="3">
        <v>4750</v>
      </c>
      <c r="Y3603" s="206">
        <f>Table1[[#This Row],[Prod]]</f>
        <v>4894</v>
      </c>
      <c r="Z3603" s="206">
        <f>ABS(Table1[[#This Row],[Prod2]]-Table1[[#This Row],[Plan Revised]])</f>
        <v>144</v>
      </c>
      <c r="AA3603" s="288">
        <f>IF(ABS(Table1[[#This Row],[Prod2]]-Table1[[#This Row],[Plan Revised]])&gt;Table1[[#This Row],[Plan Revised]],0,IF(Table1[[#This Row],[Plan Revised]]=0,0,1-ABS(Table1[[#This Row],[Prod2]]-Table1[[#This Row],[Plan Revised]])/Table1[[#This Row],[Plan Revised]]))</f>
        <v>0.96968421052631582</v>
      </c>
      <c r="AB3603" s="11"/>
      <c r="AC3603" s="30"/>
    </row>
    <row r="3604" spans="1:29">
      <c r="A3604" s="15" t="str">
        <f>IF(Table1[Week]=WeekSel,"Yes","No")</f>
        <v>No</v>
      </c>
      <c r="B3604" s="15" t="str">
        <f>IF((Table1[StartDate]&gt;=Date.GraphMin)*(Table1[StartDate]&lt;=Date.GraphMax)=1,"Yes","No")</f>
        <v>No</v>
      </c>
      <c r="C3604" s="15" t="str">
        <f>IF(OR(Table1[[#This Row],[Site]]="FOOD MILLING",Table1[[#This Row],[Site]]="GODACO"), "No", "Yes")</f>
        <v>Yes</v>
      </c>
      <c r="D3604" s="40">
        <f>MAX(DATE(Table1[Year],1,1),DATE(Table1[Year],1,1)-WEEKDAY(DATE(Table1[Year],1,1),2)+(Table1[WeekNum]-1)*7+1)</f>
        <v>44564</v>
      </c>
      <c r="E3604" s="40">
        <f>MIN(DATE(Table1[Year]+1,1,0),DATE(Table1[Year],1,1)-WEEKDAY(DATE(Table1[Year],1,1),2)+Table1[WeekNum]*7)</f>
        <v>44570</v>
      </c>
      <c r="F3604" s="15">
        <v>2022</v>
      </c>
      <c r="G3604" s="15">
        <f t="shared" si="112"/>
        <v>1</v>
      </c>
      <c r="H3604" s="17">
        <v>2</v>
      </c>
      <c r="I3604" s="207" t="str">
        <f>"W" &amp;Table1[[#This Row],[WeekNum]]</f>
        <v>W2</v>
      </c>
      <c r="J3604" s="20" t="str">
        <f t="shared" si="113"/>
        <v>22-W02</v>
      </c>
      <c r="K3604" s="8" t="s">
        <v>487</v>
      </c>
      <c r="L3604" s="4"/>
      <c r="M3604" s="8" t="s">
        <v>72</v>
      </c>
      <c r="N3604" s="266" t="s">
        <v>368</v>
      </c>
      <c r="O3604" s="266" t="s">
        <v>386</v>
      </c>
      <c r="P3604" s="11" t="s">
        <v>387</v>
      </c>
      <c r="Q3604" s="11" t="s">
        <v>419</v>
      </c>
      <c r="R3604" s="8">
        <v>110</v>
      </c>
      <c r="S3604" s="8">
        <v>430</v>
      </c>
      <c r="T3604" s="206">
        <f>ABS(Table1[[#This Row],[Prod]]-Table1[[#This Row],[Planned]])</f>
        <v>320</v>
      </c>
      <c r="U3604" s="209">
        <f>IF(ABS(Table1[[#This Row],[Prod]]-Table1[[#This Row],[Planned]])&gt;Table1[[#This Row],[Planned]],0,IF(Table1[[#This Row],[Planned]]=0,0,1-ABS(Table1[[#This Row],[Prod]]-Table1[[#This Row],[Planned]])/Table1[[#This Row],[Planned]]))</f>
        <v>0</v>
      </c>
      <c r="V3604" s="8"/>
      <c r="W3604" s="11"/>
      <c r="X3604" s="3">
        <v>430</v>
      </c>
      <c r="Y3604" s="206">
        <f>Table1[[#This Row],[Prod]]</f>
        <v>430</v>
      </c>
      <c r="Z3604" s="206">
        <f>ABS(Table1[[#This Row],[Prod2]]-Table1[[#This Row],[Plan Revised]])</f>
        <v>0</v>
      </c>
      <c r="AA3604" s="288">
        <f>IF(ABS(Table1[[#This Row],[Prod2]]-Table1[[#This Row],[Plan Revised]])&gt;Table1[[#This Row],[Plan Revised]],0,IF(Table1[[#This Row],[Plan Revised]]=0,0,1-ABS(Table1[[#This Row],[Prod2]]-Table1[[#This Row],[Plan Revised]])/Table1[[#This Row],[Plan Revised]]))</f>
        <v>1</v>
      </c>
      <c r="AB3604" s="11"/>
      <c r="AC3604" s="30"/>
    </row>
    <row r="3605" spans="1:29">
      <c r="A3605" s="15" t="str">
        <f>IF(Table1[Week]=WeekSel,"Yes","No")</f>
        <v>No</v>
      </c>
      <c r="B3605" s="15" t="str">
        <f>IF((Table1[StartDate]&gt;=Date.GraphMin)*(Table1[StartDate]&lt;=Date.GraphMax)=1,"Yes","No")</f>
        <v>No</v>
      </c>
      <c r="C3605" s="15" t="str">
        <f>IF(OR(Table1[[#This Row],[Site]]="FOOD MILLING",Table1[[#This Row],[Site]]="GODACO"), "No", "Yes")</f>
        <v>Yes</v>
      </c>
      <c r="D3605" s="40">
        <f>MAX(DATE(Table1[Year],1,1),DATE(Table1[Year],1,1)-WEEKDAY(DATE(Table1[Year],1,1),2)+(Table1[WeekNum]-1)*7+1)</f>
        <v>44564</v>
      </c>
      <c r="E3605" s="40">
        <f>MIN(DATE(Table1[Year]+1,1,0),DATE(Table1[Year],1,1)-WEEKDAY(DATE(Table1[Year],1,1),2)+Table1[WeekNum]*7)</f>
        <v>44570</v>
      </c>
      <c r="F3605" s="15">
        <v>2022</v>
      </c>
      <c r="G3605" s="15">
        <f t="shared" si="112"/>
        <v>1</v>
      </c>
      <c r="H3605" s="17">
        <v>2</v>
      </c>
      <c r="I3605" s="207" t="str">
        <f>"W" &amp;Table1[[#This Row],[WeekNum]]</f>
        <v>W2</v>
      </c>
      <c r="J3605" s="20" t="str">
        <f t="shared" si="113"/>
        <v>22-W02</v>
      </c>
      <c r="K3605" s="8" t="s">
        <v>490</v>
      </c>
      <c r="L3605" s="4"/>
      <c r="M3605" s="8" t="s">
        <v>72</v>
      </c>
      <c r="N3605" s="266" t="s">
        <v>368</v>
      </c>
      <c r="O3605" s="266" t="s">
        <v>386</v>
      </c>
      <c r="P3605" s="11" t="s">
        <v>387</v>
      </c>
      <c r="Q3605" s="11" t="s">
        <v>419</v>
      </c>
      <c r="R3605" s="8">
        <v>1000</v>
      </c>
      <c r="S3605" s="8">
        <v>1500</v>
      </c>
      <c r="T3605" s="206">
        <f>ABS(Table1[[#This Row],[Prod]]-Table1[[#This Row],[Planned]])</f>
        <v>500</v>
      </c>
      <c r="U3605" s="209">
        <f>IF(ABS(Table1[[#This Row],[Prod]]-Table1[[#This Row],[Planned]])&gt;Table1[[#This Row],[Planned]],0,IF(Table1[[#This Row],[Planned]]=0,0,1-ABS(Table1[[#This Row],[Prod]]-Table1[[#This Row],[Planned]])/Table1[[#This Row],[Planned]]))</f>
        <v>0.5</v>
      </c>
      <c r="V3605" s="8"/>
      <c r="W3605" s="11"/>
      <c r="X3605" s="3">
        <v>1500</v>
      </c>
      <c r="Y3605" s="206">
        <f>Table1[[#This Row],[Prod]]</f>
        <v>1500</v>
      </c>
      <c r="Z3605" s="206">
        <f>ABS(Table1[[#This Row],[Prod2]]-Table1[[#This Row],[Plan Revised]])</f>
        <v>0</v>
      </c>
      <c r="AA3605" s="288">
        <f>IF(ABS(Table1[[#This Row],[Prod2]]-Table1[[#This Row],[Plan Revised]])&gt;Table1[[#This Row],[Plan Revised]],0,IF(Table1[[#This Row],[Plan Revised]]=0,0,1-ABS(Table1[[#This Row],[Prod2]]-Table1[[#This Row],[Plan Revised]])/Table1[[#This Row],[Plan Revised]]))</f>
        <v>1</v>
      </c>
      <c r="AB3605" s="11"/>
      <c r="AC3605" s="30"/>
    </row>
    <row r="3606" spans="1:29">
      <c r="A3606" s="15" t="str">
        <f>IF(Table1[Week]=WeekSel,"Yes","No")</f>
        <v>No</v>
      </c>
      <c r="B3606" s="15" t="str">
        <f>IF((Table1[StartDate]&gt;=Date.GraphMin)*(Table1[StartDate]&lt;=Date.GraphMax)=1,"Yes","No")</f>
        <v>No</v>
      </c>
      <c r="C3606" s="15" t="str">
        <f>IF(OR(Table1[[#This Row],[Site]]="FOOD MILLING",Table1[[#This Row],[Site]]="GODACO"), "No", "Yes")</f>
        <v>Yes</v>
      </c>
      <c r="D3606" s="40">
        <f>MAX(DATE(Table1[Year],1,1),DATE(Table1[Year],1,1)-WEEKDAY(DATE(Table1[Year],1,1),2)+(Table1[WeekNum]-1)*7+1)</f>
        <v>44564</v>
      </c>
      <c r="E3606" s="40">
        <f>MIN(DATE(Table1[Year]+1,1,0),DATE(Table1[Year],1,1)-WEEKDAY(DATE(Table1[Year],1,1),2)+Table1[WeekNum]*7)</f>
        <v>44570</v>
      </c>
      <c r="F3606" s="15">
        <v>2022</v>
      </c>
      <c r="G3606" s="15">
        <f t="shared" si="112"/>
        <v>1</v>
      </c>
      <c r="H3606" s="17">
        <v>2</v>
      </c>
      <c r="I3606" s="207" t="str">
        <f>"W" &amp;Table1[[#This Row],[WeekNum]]</f>
        <v>W2</v>
      </c>
      <c r="J3606" s="20" t="str">
        <f t="shared" si="113"/>
        <v>22-W02</v>
      </c>
      <c r="K3606" s="8" t="s">
        <v>493</v>
      </c>
      <c r="L3606" s="4"/>
      <c r="M3606" s="8" t="s">
        <v>72</v>
      </c>
      <c r="N3606" s="266" t="s">
        <v>368</v>
      </c>
      <c r="O3606" s="266" t="s">
        <v>386</v>
      </c>
      <c r="P3606" s="11" t="s">
        <v>387</v>
      </c>
      <c r="Q3606" s="11" t="s">
        <v>419</v>
      </c>
      <c r="R3606" s="8">
        <v>1500</v>
      </c>
      <c r="S3606" s="8">
        <v>500</v>
      </c>
      <c r="T3606" s="206">
        <f>ABS(Table1[[#This Row],[Prod]]-Table1[[#This Row],[Planned]])</f>
        <v>1000</v>
      </c>
      <c r="U3606" s="209">
        <f>IF(ABS(Table1[[#This Row],[Prod]]-Table1[[#This Row],[Planned]])&gt;Table1[[#This Row],[Planned]],0,IF(Table1[[#This Row],[Planned]]=0,0,1-ABS(Table1[[#This Row],[Prod]]-Table1[[#This Row],[Planned]])/Table1[[#This Row],[Planned]]))</f>
        <v>0.33333333333333337</v>
      </c>
      <c r="V3606" s="8"/>
      <c r="W3606" s="11"/>
      <c r="X3606" s="3">
        <v>500</v>
      </c>
      <c r="Y3606" s="206">
        <f>Table1[[#This Row],[Prod]]</f>
        <v>500</v>
      </c>
      <c r="Z3606" s="206">
        <f>ABS(Table1[[#This Row],[Prod2]]-Table1[[#This Row],[Plan Revised]])</f>
        <v>0</v>
      </c>
      <c r="AA3606" s="288">
        <f>IF(ABS(Table1[[#This Row],[Prod2]]-Table1[[#This Row],[Plan Revised]])&gt;Table1[[#This Row],[Plan Revised]],0,IF(Table1[[#This Row],[Plan Revised]]=0,0,1-ABS(Table1[[#This Row],[Prod2]]-Table1[[#This Row],[Plan Revised]])/Table1[[#This Row],[Plan Revised]]))</f>
        <v>1</v>
      </c>
      <c r="AB3606" s="11"/>
      <c r="AC3606" s="30"/>
    </row>
    <row r="3607" spans="1:29">
      <c r="A3607" s="15" t="str">
        <f>IF(Table1[Week]=WeekSel,"Yes","No")</f>
        <v>No</v>
      </c>
      <c r="B3607" s="15" t="str">
        <f>IF((Table1[StartDate]&gt;=Date.GraphMin)*(Table1[StartDate]&lt;=Date.GraphMax)=1,"Yes","No")</f>
        <v>No</v>
      </c>
      <c r="C3607" s="15" t="str">
        <f>IF(OR(Table1[[#This Row],[Site]]="FOOD MILLING",Table1[[#This Row],[Site]]="GODACO"), "No", "Yes")</f>
        <v>Yes</v>
      </c>
      <c r="D3607" s="40">
        <f>MAX(DATE(Table1[Year],1,1),DATE(Table1[Year],1,1)-WEEKDAY(DATE(Table1[Year],1,1),2)+(Table1[WeekNum]-1)*7+1)</f>
        <v>44564</v>
      </c>
      <c r="E3607" s="40">
        <f>MIN(DATE(Table1[Year]+1,1,0),DATE(Table1[Year],1,1)-WEEKDAY(DATE(Table1[Year],1,1),2)+Table1[WeekNum]*7)</f>
        <v>44570</v>
      </c>
      <c r="F3607" s="15">
        <v>2022</v>
      </c>
      <c r="G3607" s="15">
        <f t="shared" si="112"/>
        <v>1</v>
      </c>
      <c r="H3607" s="17">
        <v>2</v>
      </c>
      <c r="I3607" s="207" t="str">
        <f>"W" &amp;Table1[[#This Row],[WeekNum]]</f>
        <v>W2</v>
      </c>
      <c r="J3607" s="20" t="str">
        <f t="shared" si="113"/>
        <v>22-W02</v>
      </c>
      <c r="K3607" s="8" t="s">
        <v>488</v>
      </c>
      <c r="L3607" s="4"/>
      <c r="M3607" s="8" t="s">
        <v>72</v>
      </c>
      <c r="N3607" s="266" t="s">
        <v>368</v>
      </c>
      <c r="O3607" s="266" t="s">
        <v>386</v>
      </c>
      <c r="P3607" s="11" t="s">
        <v>387</v>
      </c>
      <c r="Q3607" s="11" t="s">
        <v>419</v>
      </c>
      <c r="R3607" s="8">
        <v>0</v>
      </c>
      <c r="S3607" s="8">
        <v>0</v>
      </c>
      <c r="T3607" s="206">
        <f>ABS(Table1[[#This Row],[Prod]]-Table1[[#This Row],[Planned]])</f>
        <v>0</v>
      </c>
      <c r="U3607" s="209">
        <f>IF(ABS(Table1[[#This Row],[Prod]]-Table1[[#This Row],[Planned]])&gt;Table1[[#This Row],[Planned]],0,IF(Table1[[#This Row],[Planned]]=0,0,1-ABS(Table1[[#This Row],[Prod]]-Table1[[#This Row],[Planned]])/Table1[[#This Row],[Planned]]))</f>
        <v>0</v>
      </c>
      <c r="V3607" s="8"/>
      <c r="W3607" s="11"/>
      <c r="X3607" s="3">
        <v>0</v>
      </c>
      <c r="Y3607" s="206">
        <f>Table1[[#This Row],[Prod]]</f>
        <v>0</v>
      </c>
      <c r="Z3607" s="206">
        <f>ABS(Table1[[#This Row],[Prod2]]-Table1[[#This Row],[Plan Revised]])</f>
        <v>0</v>
      </c>
      <c r="AA3607" s="288">
        <f>IF(ABS(Table1[[#This Row],[Prod2]]-Table1[[#This Row],[Plan Revised]])&gt;Table1[[#This Row],[Plan Revised]],0,IF(Table1[[#This Row],[Plan Revised]]=0,0,1-ABS(Table1[[#This Row],[Prod2]]-Table1[[#This Row],[Plan Revised]])/Table1[[#This Row],[Plan Revised]]))</f>
        <v>0</v>
      </c>
      <c r="AB3607" s="11"/>
      <c r="AC3607" s="30"/>
    </row>
    <row r="3608" spans="1:29">
      <c r="A3608" s="15" t="str">
        <f>IF(Table1[Week]=WeekSel,"Yes","No")</f>
        <v>No</v>
      </c>
      <c r="B3608" s="15" t="str">
        <f>IF((Table1[StartDate]&gt;=Date.GraphMin)*(Table1[StartDate]&lt;=Date.GraphMax)=1,"Yes","No")</f>
        <v>No</v>
      </c>
      <c r="C3608" s="15" t="str">
        <f>IF(OR(Table1[[#This Row],[Site]]="FOOD MILLING",Table1[[#This Row],[Site]]="GODACO"), "No", "Yes")</f>
        <v>Yes</v>
      </c>
      <c r="D3608" s="40">
        <f>MAX(DATE(Table1[Year],1,1),DATE(Table1[Year],1,1)-WEEKDAY(DATE(Table1[Year],1,1),2)+(Table1[WeekNum]-1)*7+1)</f>
        <v>44564</v>
      </c>
      <c r="E3608" s="40">
        <f>MIN(DATE(Table1[Year]+1,1,0),DATE(Table1[Year],1,1)-WEEKDAY(DATE(Table1[Year],1,1),2)+Table1[WeekNum]*7)</f>
        <v>44570</v>
      </c>
      <c r="F3608" s="15">
        <v>2022</v>
      </c>
      <c r="G3608" s="15">
        <f t="shared" si="112"/>
        <v>1</v>
      </c>
      <c r="H3608" s="17">
        <v>2</v>
      </c>
      <c r="I3608" s="207" t="str">
        <f>"W" &amp;Table1[[#This Row],[WeekNum]]</f>
        <v>W2</v>
      </c>
      <c r="J3608" s="20" t="str">
        <f t="shared" si="113"/>
        <v>22-W02</v>
      </c>
      <c r="K3608" s="8" t="s">
        <v>489</v>
      </c>
      <c r="L3608" s="4"/>
      <c r="M3608" s="8" t="s">
        <v>72</v>
      </c>
      <c r="N3608" s="266" t="s">
        <v>368</v>
      </c>
      <c r="O3608" s="266" t="s">
        <v>386</v>
      </c>
      <c r="P3608" s="11" t="s">
        <v>387</v>
      </c>
      <c r="Q3608" s="11" t="s">
        <v>419</v>
      </c>
      <c r="R3608" s="8">
        <v>1860</v>
      </c>
      <c r="S3608" s="8">
        <v>1110</v>
      </c>
      <c r="T3608" s="206">
        <f>ABS(Table1[[#This Row],[Prod]]-Table1[[#This Row],[Planned]])</f>
        <v>750</v>
      </c>
      <c r="U3608" s="209">
        <f>IF(ABS(Table1[[#This Row],[Prod]]-Table1[[#This Row],[Planned]])&gt;Table1[[#This Row],[Planned]],0,IF(Table1[[#This Row],[Planned]]=0,0,1-ABS(Table1[[#This Row],[Prod]]-Table1[[#This Row],[Planned]])/Table1[[#This Row],[Planned]]))</f>
        <v>0.59677419354838712</v>
      </c>
      <c r="V3608" s="8"/>
      <c r="W3608" s="11"/>
      <c r="X3608" s="3">
        <v>1110</v>
      </c>
      <c r="Y3608" s="206">
        <f>Table1[[#This Row],[Prod]]</f>
        <v>1110</v>
      </c>
      <c r="Z3608" s="206">
        <f>ABS(Table1[[#This Row],[Prod2]]-Table1[[#This Row],[Plan Revised]])</f>
        <v>0</v>
      </c>
      <c r="AA3608" s="288">
        <f>IF(ABS(Table1[[#This Row],[Prod2]]-Table1[[#This Row],[Plan Revised]])&gt;Table1[[#This Row],[Plan Revised]],0,IF(Table1[[#This Row],[Plan Revised]]=0,0,1-ABS(Table1[[#This Row],[Prod2]]-Table1[[#This Row],[Plan Revised]])/Table1[[#This Row],[Plan Revised]]))</f>
        <v>1</v>
      </c>
      <c r="AB3608" s="11"/>
      <c r="AC3608" s="30"/>
    </row>
    <row r="3609" spans="1:29">
      <c r="A3609" s="15" t="str">
        <f>IF(Table1[Week]=WeekSel,"Yes","No")</f>
        <v>No</v>
      </c>
      <c r="B3609" s="15" t="str">
        <f>IF((Table1[StartDate]&gt;=Date.GraphMin)*(Table1[StartDate]&lt;=Date.GraphMax)=1,"Yes","No")</f>
        <v>No</v>
      </c>
      <c r="C3609" s="15" t="str">
        <f>IF(OR(Table1[[#This Row],[Site]]="FOOD MILLING",Table1[[#This Row],[Site]]="GODACO"), "No", "Yes")</f>
        <v>Yes</v>
      </c>
      <c r="D3609" s="40">
        <f>MAX(DATE(Table1[Year],1,1),DATE(Table1[Year],1,1)-WEEKDAY(DATE(Table1[Year],1,1),2)+(Table1[WeekNum]-1)*7+1)</f>
        <v>44564</v>
      </c>
      <c r="E3609" s="40">
        <f>MIN(DATE(Table1[Year]+1,1,0),DATE(Table1[Year],1,1)-WEEKDAY(DATE(Table1[Year],1,1),2)+Table1[WeekNum]*7)</f>
        <v>44570</v>
      </c>
      <c r="F3609" s="15">
        <v>2022</v>
      </c>
      <c r="G3609" s="15">
        <f t="shared" si="112"/>
        <v>1</v>
      </c>
      <c r="H3609" s="17">
        <v>2</v>
      </c>
      <c r="I3609" s="207" t="str">
        <f>"W" &amp;Table1[[#This Row],[WeekNum]]</f>
        <v>W2</v>
      </c>
      <c r="J3609" s="20" t="str">
        <f t="shared" si="113"/>
        <v>22-W02</v>
      </c>
      <c r="K3609" s="8" t="s">
        <v>482</v>
      </c>
      <c r="L3609" s="4"/>
      <c r="M3609" s="8" t="s">
        <v>72</v>
      </c>
      <c r="N3609" s="266" t="s">
        <v>368</v>
      </c>
      <c r="O3609" s="266" t="s">
        <v>386</v>
      </c>
      <c r="P3609" s="11" t="s">
        <v>387</v>
      </c>
      <c r="Q3609" s="11" t="s">
        <v>419</v>
      </c>
      <c r="R3609" s="8">
        <v>3600</v>
      </c>
      <c r="S3609" s="8">
        <v>4036.5</v>
      </c>
      <c r="T3609" s="206">
        <f>ABS(Table1[[#This Row],[Prod]]-Table1[[#This Row],[Planned]])</f>
        <v>436.5</v>
      </c>
      <c r="U3609" s="209">
        <f>IF(ABS(Table1[[#This Row],[Prod]]-Table1[[#This Row],[Planned]])&gt;Table1[[#This Row],[Planned]],0,IF(Table1[[#This Row],[Planned]]=0,0,1-ABS(Table1[[#This Row],[Prod]]-Table1[[#This Row],[Planned]])/Table1[[#This Row],[Planned]]))</f>
        <v>0.87875000000000003</v>
      </c>
      <c r="V3609" s="8"/>
      <c r="W3609" s="11"/>
      <c r="X3609" s="3">
        <v>3900</v>
      </c>
      <c r="Y3609" s="206">
        <f>Table1[[#This Row],[Prod]]</f>
        <v>4036.5</v>
      </c>
      <c r="Z3609" s="206">
        <f>ABS(Table1[[#This Row],[Prod2]]-Table1[[#This Row],[Plan Revised]])</f>
        <v>136.5</v>
      </c>
      <c r="AA3609" s="288">
        <f>IF(ABS(Table1[[#This Row],[Prod2]]-Table1[[#This Row],[Plan Revised]])&gt;Table1[[#This Row],[Plan Revised]],0,IF(Table1[[#This Row],[Plan Revised]]=0,0,1-ABS(Table1[[#This Row],[Prod2]]-Table1[[#This Row],[Plan Revised]])/Table1[[#This Row],[Plan Revised]]))</f>
        <v>0.96499999999999997</v>
      </c>
      <c r="AB3609" s="11"/>
      <c r="AC3609" s="30"/>
    </row>
    <row r="3610" spans="1:29">
      <c r="A3610" s="15" t="str">
        <f>IF(Table1[Week]=WeekSel,"Yes","No")</f>
        <v>No</v>
      </c>
      <c r="B3610" s="15" t="str">
        <f>IF((Table1[StartDate]&gt;=Date.GraphMin)*(Table1[StartDate]&lt;=Date.GraphMax)=1,"Yes","No")</f>
        <v>No</v>
      </c>
      <c r="C3610" s="15" t="str">
        <f>IF(OR(Table1[[#This Row],[Site]]="FOOD MILLING",Table1[[#This Row],[Site]]="GODACO"), "No", "Yes")</f>
        <v>Yes</v>
      </c>
      <c r="D3610" s="40">
        <f>MAX(DATE(Table1[Year],1,1),DATE(Table1[Year],1,1)-WEEKDAY(DATE(Table1[Year],1,1),2)+(Table1[WeekNum]-1)*7+1)</f>
        <v>44564</v>
      </c>
      <c r="E3610" s="40">
        <f>MIN(DATE(Table1[Year]+1,1,0),DATE(Table1[Year],1,1)-WEEKDAY(DATE(Table1[Year],1,1),2)+Table1[WeekNum]*7)</f>
        <v>44570</v>
      </c>
      <c r="F3610" s="15">
        <v>2022</v>
      </c>
      <c r="G3610" s="15">
        <f t="shared" si="112"/>
        <v>1</v>
      </c>
      <c r="H3610" s="17">
        <v>2</v>
      </c>
      <c r="I3610" s="207" t="str">
        <f>"W" &amp;Table1[[#This Row],[WeekNum]]</f>
        <v>W2</v>
      </c>
      <c r="J3610" s="20" t="str">
        <f t="shared" si="113"/>
        <v>22-W02</v>
      </c>
      <c r="K3610" s="8" t="s">
        <v>29</v>
      </c>
      <c r="L3610" s="4"/>
      <c r="M3610" s="8" t="s">
        <v>77</v>
      </c>
      <c r="N3610" s="266" t="s">
        <v>368</v>
      </c>
      <c r="O3610" s="266" t="s">
        <v>386</v>
      </c>
      <c r="P3610" s="11" t="s">
        <v>387</v>
      </c>
      <c r="Q3610" s="11" t="s">
        <v>419</v>
      </c>
      <c r="R3610" s="8">
        <v>0</v>
      </c>
      <c r="S3610" s="8">
        <v>0</v>
      </c>
      <c r="T3610" s="206">
        <f>ABS(Table1[[#This Row],[Prod]]-Table1[[#This Row],[Planned]])</f>
        <v>0</v>
      </c>
      <c r="U3610" s="209">
        <f>IF(ABS(Table1[[#This Row],[Prod]]-Table1[[#This Row],[Planned]])&gt;Table1[[#This Row],[Planned]],0,IF(Table1[[#This Row],[Planned]]=0,0,1-ABS(Table1[[#This Row],[Prod]]-Table1[[#This Row],[Planned]])/Table1[[#This Row],[Planned]]))</f>
        <v>0</v>
      </c>
      <c r="V3610" s="8"/>
      <c r="W3610" s="11"/>
      <c r="X3610" s="3">
        <v>0</v>
      </c>
      <c r="Y3610" s="206">
        <f>Table1[[#This Row],[Prod]]</f>
        <v>0</v>
      </c>
      <c r="Z3610" s="206">
        <f>ABS(Table1[[#This Row],[Prod2]]-Table1[[#This Row],[Plan Revised]])</f>
        <v>0</v>
      </c>
      <c r="AA3610" s="288">
        <f>IF(ABS(Table1[[#This Row],[Prod2]]-Table1[[#This Row],[Plan Revised]])&gt;Table1[[#This Row],[Plan Revised]],0,IF(Table1[[#This Row],[Plan Revised]]=0,0,1-ABS(Table1[[#This Row],[Prod2]]-Table1[[#This Row],[Plan Revised]])/Table1[[#This Row],[Plan Revised]]))</f>
        <v>0</v>
      </c>
      <c r="AB3610" s="11"/>
      <c r="AC3610" s="30"/>
    </row>
    <row r="3611" spans="1:29">
      <c r="A3611" s="15" t="str">
        <f>IF(Table1[Week]=WeekSel,"Yes","No")</f>
        <v>No</v>
      </c>
      <c r="B3611" s="15" t="str">
        <f>IF((Table1[StartDate]&gt;=Date.GraphMin)*(Table1[StartDate]&lt;=Date.GraphMax)=1,"Yes","No")</f>
        <v>No</v>
      </c>
      <c r="C3611" s="15" t="str">
        <f>IF(OR(Table1[[#This Row],[Site]]="FOOD MILLING",Table1[[#This Row],[Site]]="GODACO"), "No", "Yes")</f>
        <v>Yes</v>
      </c>
      <c r="D3611" s="40">
        <f>MAX(DATE(Table1[Year],1,1),DATE(Table1[Year],1,1)-WEEKDAY(DATE(Table1[Year],1,1),2)+(Table1[WeekNum]-1)*7+1)</f>
        <v>44564</v>
      </c>
      <c r="E3611" s="40">
        <f>MIN(DATE(Table1[Year]+1,1,0),DATE(Table1[Year],1,1)-WEEKDAY(DATE(Table1[Year],1,1),2)+Table1[WeekNum]*7)</f>
        <v>44570</v>
      </c>
      <c r="F3611" s="15">
        <v>2022</v>
      </c>
      <c r="G3611" s="15">
        <f t="shared" si="112"/>
        <v>1</v>
      </c>
      <c r="H3611" s="17">
        <v>2</v>
      </c>
      <c r="I3611" s="207" t="str">
        <f>"W" &amp;Table1[[#This Row],[WeekNum]]</f>
        <v>W2</v>
      </c>
      <c r="J3611" s="20" t="str">
        <f t="shared" si="113"/>
        <v>22-W02</v>
      </c>
      <c r="K3611" s="8" t="s">
        <v>30</v>
      </c>
      <c r="L3611" s="4"/>
      <c r="M3611" s="8" t="s">
        <v>77</v>
      </c>
      <c r="N3611" s="266" t="s">
        <v>368</v>
      </c>
      <c r="O3611" s="266" t="s">
        <v>386</v>
      </c>
      <c r="P3611" s="11" t="s">
        <v>387</v>
      </c>
      <c r="Q3611" s="11" t="s">
        <v>419</v>
      </c>
      <c r="R3611" s="8">
        <v>0</v>
      </c>
      <c r="S3611" s="8">
        <v>0</v>
      </c>
      <c r="T3611" s="206">
        <f>ABS(Table1[[#This Row],[Prod]]-Table1[[#This Row],[Planned]])</f>
        <v>0</v>
      </c>
      <c r="U3611" s="209">
        <f>IF(ABS(Table1[[#This Row],[Prod]]-Table1[[#This Row],[Planned]])&gt;Table1[[#This Row],[Planned]],0,IF(Table1[[#This Row],[Planned]]=0,0,1-ABS(Table1[[#This Row],[Prod]]-Table1[[#This Row],[Planned]])/Table1[[#This Row],[Planned]]))</f>
        <v>0</v>
      </c>
      <c r="V3611" s="8"/>
      <c r="W3611" s="11"/>
      <c r="X3611" s="3">
        <v>0</v>
      </c>
      <c r="Y3611" s="206">
        <f>Table1[[#This Row],[Prod]]</f>
        <v>0</v>
      </c>
      <c r="Z3611" s="206">
        <f>ABS(Table1[[#This Row],[Prod2]]-Table1[[#This Row],[Plan Revised]])</f>
        <v>0</v>
      </c>
      <c r="AA3611" s="288">
        <f>IF(ABS(Table1[[#This Row],[Prod2]]-Table1[[#This Row],[Plan Revised]])&gt;Table1[[#This Row],[Plan Revised]],0,IF(Table1[[#This Row],[Plan Revised]]=0,0,1-ABS(Table1[[#This Row],[Prod2]]-Table1[[#This Row],[Plan Revised]])/Table1[[#This Row],[Plan Revised]]))</f>
        <v>0</v>
      </c>
      <c r="AB3611" s="11"/>
      <c r="AC3611" s="30"/>
    </row>
    <row r="3612" spans="1:29">
      <c r="A3612" s="15" t="str">
        <f>IF(Table1[Week]=WeekSel,"Yes","No")</f>
        <v>No</v>
      </c>
      <c r="B3612" s="15" t="str">
        <f>IF((Table1[StartDate]&gt;=Date.GraphMin)*(Table1[StartDate]&lt;=Date.GraphMax)=1,"Yes","No")</f>
        <v>No</v>
      </c>
      <c r="C3612" s="15" t="str">
        <f>IF(OR(Table1[[#This Row],[Site]]="FOOD MILLING",Table1[[#This Row],[Site]]="GODACO"), "No", "Yes")</f>
        <v>Yes</v>
      </c>
      <c r="D3612" s="40">
        <f>MAX(DATE(Table1[Year],1,1),DATE(Table1[Year],1,1)-WEEKDAY(DATE(Table1[Year],1,1),2)+(Table1[WeekNum]-1)*7+1)</f>
        <v>44564</v>
      </c>
      <c r="E3612" s="40">
        <f>MIN(DATE(Table1[Year]+1,1,0),DATE(Table1[Year],1,1)-WEEKDAY(DATE(Table1[Year],1,1),2)+Table1[WeekNum]*7)</f>
        <v>44570</v>
      </c>
      <c r="F3612" s="15">
        <v>2022</v>
      </c>
      <c r="G3612" s="15">
        <f t="shared" si="112"/>
        <v>1</v>
      </c>
      <c r="H3612" s="17">
        <v>2</v>
      </c>
      <c r="I3612" s="207" t="str">
        <f>"W" &amp;Table1[[#This Row],[WeekNum]]</f>
        <v>W2</v>
      </c>
      <c r="J3612" s="20" t="str">
        <f t="shared" si="113"/>
        <v>22-W02</v>
      </c>
      <c r="K3612" s="8" t="s">
        <v>429</v>
      </c>
      <c r="L3612" s="4"/>
      <c r="M3612" s="8" t="s">
        <v>77</v>
      </c>
      <c r="N3612" s="266" t="s">
        <v>368</v>
      </c>
      <c r="O3612" s="266" t="s">
        <v>386</v>
      </c>
      <c r="P3612" s="11" t="s">
        <v>387</v>
      </c>
      <c r="Q3612" s="11" t="s">
        <v>419</v>
      </c>
      <c r="R3612" s="8">
        <v>0</v>
      </c>
      <c r="S3612" s="8">
        <v>0</v>
      </c>
      <c r="T3612" s="206">
        <f>ABS(Table1[[#This Row],[Prod]]-Table1[[#This Row],[Planned]])</f>
        <v>0</v>
      </c>
      <c r="U3612" s="209">
        <f>IF(ABS(Table1[[#This Row],[Prod]]-Table1[[#This Row],[Planned]])&gt;Table1[[#This Row],[Planned]],0,IF(Table1[[#This Row],[Planned]]=0,0,1-ABS(Table1[[#This Row],[Prod]]-Table1[[#This Row],[Planned]])/Table1[[#This Row],[Planned]]))</f>
        <v>0</v>
      </c>
      <c r="V3612" s="8"/>
      <c r="W3612" s="11"/>
      <c r="X3612" s="3">
        <v>0</v>
      </c>
      <c r="Y3612" s="206">
        <f>Table1[[#This Row],[Prod]]</f>
        <v>0</v>
      </c>
      <c r="Z3612" s="206">
        <f>ABS(Table1[[#This Row],[Prod2]]-Table1[[#This Row],[Plan Revised]])</f>
        <v>0</v>
      </c>
      <c r="AA3612" s="288">
        <f>IF(ABS(Table1[[#This Row],[Prod2]]-Table1[[#This Row],[Plan Revised]])&gt;Table1[[#This Row],[Plan Revised]],0,IF(Table1[[#This Row],[Plan Revised]]=0,0,1-ABS(Table1[[#This Row],[Prod2]]-Table1[[#This Row],[Plan Revised]])/Table1[[#This Row],[Plan Revised]]))</f>
        <v>0</v>
      </c>
      <c r="AB3612" s="11"/>
      <c r="AC3612" s="30"/>
    </row>
    <row r="3613" spans="1:29">
      <c r="A3613" s="15" t="str">
        <f>IF(Table1[Week]=WeekSel,"Yes","No")</f>
        <v>No</v>
      </c>
      <c r="B3613" s="15" t="str">
        <f>IF((Table1[StartDate]&gt;=Date.GraphMin)*(Table1[StartDate]&lt;=Date.GraphMax)=1,"Yes","No")</f>
        <v>No</v>
      </c>
      <c r="C3613" s="15" t="str">
        <f>IF(OR(Table1[[#This Row],[Site]]="FOOD MILLING",Table1[[#This Row],[Site]]="GODACO"), "No", "Yes")</f>
        <v>Yes</v>
      </c>
      <c r="D3613" s="40">
        <f>MAX(DATE(Table1[Year],1,1),DATE(Table1[Year],1,1)-WEEKDAY(DATE(Table1[Year],1,1),2)+(Table1[WeekNum]-1)*7+1)</f>
        <v>44564</v>
      </c>
      <c r="E3613" s="40">
        <f>MIN(DATE(Table1[Year]+1,1,0),DATE(Table1[Year],1,1)-WEEKDAY(DATE(Table1[Year],1,1),2)+Table1[WeekNum]*7)</f>
        <v>44570</v>
      </c>
      <c r="F3613" s="15">
        <v>2022</v>
      </c>
      <c r="G3613" s="15">
        <f t="shared" si="112"/>
        <v>1</v>
      </c>
      <c r="H3613" s="17">
        <v>2</v>
      </c>
      <c r="I3613" s="207" t="str">
        <f>"W" &amp;Table1[[#This Row],[WeekNum]]</f>
        <v>W2</v>
      </c>
      <c r="J3613" s="20" t="str">
        <f t="shared" si="113"/>
        <v>22-W02</v>
      </c>
      <c r="K3613" s="8" t="s">
        <v>494</v>
      </c>
      <c r="L3613" s="4"/>
      <c r="M3613" s="8" t="s">
        <v>77</v>
      </c>
      <c r="N3613" s="266" t="s">
        <v>368</v>
      </c>
      <c r="O3613" s="266" t="s">
        <v>386</v>
      </c>
      <c r="P3613" s="11" t="s">
        <v>387</v>
      </c>
      <c r="Q3613" s="11" t="s">
        <v>419</v>
      </c>
      <c r="R3613" s="8">
        <v>0</v>
      </c>
      <c r="S3613" s="8">
        <v>0</v>
      </c>
      <c r="T3613" s="206">
        <f>ABS(Table1[[#This Row],[Prod]]-Table1[[#This Row],[Planned]])</f>
        <v>0</v>
      </c>
      <c r="U3613" s="209">
        <f>IF(ABS(Table1[[#This Row],[Prod]]-Table1[[#This Row],[Planned]])&gt;Table1[[#This Row],[Planned]],0,IF(Table1[[#This Row],[Planned]]=0,0,1-ABS(Table1[[#This Row],[Prod]]-Table1[[#This Row],[Planned]])/Table1[[#This Row],[Planned]]))</f>
        <v>0</v>
      </c>
      <c r="V3613" s="8"/>
      <c r="W3613" s="11"/>
      <c r="X3613" s="3">
        <v>0</v>
      </c>
      <c r="Y3613" s="206">
        <f>Table1[[#This Row],[Prod]]</f>
        <v>0</v>
      </c>
      <c r="Z3613" s="206">
        <f>ABS(Table1[[#This Row],[Prod2]]-Table1[[#This Row],[Plan Revised]])</f>
        <v>0</v>
      </c>
      <c r="AA3613" s="288">
        <f>IF(ABS(Table1[[#This Row],[Prod2]]-Table1[[#This Row],[Plan Revised]])&gt;Table1[[#This Row],[Plan Revised]],0,IF(Table1[[#This Row],[Plan Revised]]=0,0,1-ABS(Table1[[#This Row],[Prod2]]-Table1[[#This Row],[Plan Revised]])/Table1[[#This Row],[Plan Revised]]))</f>
        <v>0</v>
      </c>
      <c r="AB3613" s="11"/>
      <c r="AC3613" s="30"/>
    </row>
    <row r="3614" spans="1:29">
      <c r="A3614" s="15" t="str">
        <f>IF(Table1[Week]=WeekSel,"Yes","No")</f>
        <v>No</v>
      </c>
      <c r="B3614" s="15" t="str">
        <f>IF((Table1[StartDate]&gt;=Date.GraphMin)*(Table1[StartDate]&lt;=Date.GraphMax)=1,"Yes","No")</f>
        <v>No</v>
      </c>
      <c r="C3614" s="15" t="str">
        <f>IF(OR(Table1[[#This Row],[Site]]="FOOD MILLING",Table1[[#This Row],[Site]]="GODACO"), "No", "Yes")</f>
        <v>Yes</v>
      </c>
      <c r="D3614" s="40">
        <f>MAX(DATE(Table1[Year],1,1),DATE(Table1[Year],1,1)-WEEKDAY(DATE(Table1[Year],1,1),2)+(Table1[WeekNum]-1)*7+1)</f>
        <v>44564</v>
      </c>
      <c r="E3614" s="40">
        <f>MIN(DATE(Table1[Year]+1,1,0),DATE(Table1[Year],1,1)-WEEKDAY(DATE(Table1[Year],1,1),2)+Table1[WeekNum]*7)</f>
        <v>44570</v>
      </c>
      <c r="F3614" s="15">
        <v>2022</v>
      </c>
      <c r="G3614" s="15">
        <f t="shared" si="112"/>
        <v>1</v>
      </c>
      <c r="H3614" s="17">
        <v>2</v>
      </c>
      <c r="I3614" s="207" t="str">
        <f>"W" &amp;Table1[[#This Row],[WeekNum]]</f>
        <v>W2</v>
      </c>
      <c r="J3614" s="20" t="str">
        <f t="shared" si="113"/>
        <v>22-W02</v>
      </c>
      <c r="K3614" s="8" t="s">
        <v>495</v>
      </c>
      <c r="L3614" s="4"/>
      <c r="M3614" s="8" t="s">
        <v>77</v>
      </c>
      <c r="N3614" s="266" t="s">
        <v>368</v>
      </c>
      <c r="O3614" s="266" t="s">
        <v>386</v>
      </c>
      <c r="P3614" s="11" t="s">
        <v>387</v>
      </c>
      <c r="Q3614" s="11" t="s">
        <v>419</v>
      </c>
      <c r="R3614" s="8">
        <v>0</v>
      </c>
      <c r="S3614" s="8">
        <v>0</v>
      </c>
      <c r="T3614" s="206">
        <f>ABS(Table1[[#This Row],[Prod]]-Table1[[#This Row],[Planned]])</f>
        <v>0</v>
      </c>
      <c r="U3614" s="209">
        <f>IF(ABS(Table1[[#This Row],[Prod]]-Table1[[#This Row],[Planned]])&gt;Table1[[#This Row],[Planned]],0,IF(Table1[[#This Row],[Planned]]=0,0,1-ABS(Table1[[#This Row],[Prod]]-Table1[[#This Row],[Planned]])/Table1[[#This Row],[Planned]]))</f>
        <v>0</v>
      </c>
      <c r="V3614" s="8"/>
      <c r="W3614" s="11"/>
      <c r="X3614" s="3">
        <v>0</v>
      </c>
      <c r="Y3614" s="206">
        <f>Table1[[#This Row],[Prod]]</f>
        <v>0</v>
      </c>
      <c r="Z3614" s="206">
        <f>ABS(Table1[[#This Row],[Prod2]]-Table1[[#This Row],[Plan Revised]])</f>
        <v>0</v>
      </c>
      <c r="AA3614" s="288">
        <f>IF(ABS(Table1[[#This Row],[Prod2]]-Table1[[#This Row],[Plan Revised]])&gt;Table1[[#This Row],[Plan Revised]],0,IF(Table1[[#This Row],[Plan Revised]]=0,0,1-ABS(Table1[[#This Row],[Prod2]]-Table1[[#This Row],[Plan Revised]])/Table1[[#This Row],[Plan Revised]]))</f>
        <v>0</v>
      </c>
      <c r="AB3614" s="11"/>
      <c r="AC3614" s="30"/>
    </row>
    <row r="3615" spans="1:29">
      <c r="A3615" s="15" t="str">
        <f>IF(Table1[Week]=WeekSel,"Yes","No")</f>
        <v>No</v>
      </c>
      <c r="B3615" s="15" t="str">
        <f>IF((Table1[StartDate]&gt;=Date.GraphMin)*(Table1[StartDate]&lt;=Date.GraphMax)=1,"Yes","No")</f>
        <v>No</v>
      </c>
      <c r="C3615" s="15" t="str">
        <f>IF(OR(Table1[[#This Row],[Site]]="FOOD MILLING",Table1[[#This Row],[Site]]="GODACO"), "No", "Yes")</f>
        <v>Yes</v>
      </c>
      <c r="D3615" s="40">
        <f>MAX(DATE(Table1[Year],1,1),DATE(Table1[Year],1,1)-WEEKDAY(DATE(Table1[Year],1,1),2)+(Table1[WeekNum]-1)*7+1)</f>
        <v>44564</v>
      </c>
      <c r="E3615" s="40">
        <f>MIN(DATE(Table1[Year]+1,1,0),DATE(Table1[Year],1,1)-WEEKDAY(DATE(Table1[Year],1,1),2)+Table1[WeekNum]*7)</f>
        <v>44570</v>
      </c>
      <c r="F3615" s="15">
        <v>2022</v>
      </c>
      <c r="G3615" s="15">
        <f t="shared" si="112"/>
        <v>1</v>
      </c>
      <c r="H3615" s="17">
        <v>2</v>
      </c>
      <c r="I3615" s="207" t="str">
        <f>"W" &amp;Table1[[#This Row],[WeekNum]]</f>
        <v>W2</v>
      </c>
      <c r="J3615" s="20" t="str">
        <f t="shared" si="113"/>
        <v>22-W02</v>
      </c>
      <c r="K3615" s="8" t="s">
        <v>473</v>
      </c>
      <c r="L3615" s="4"/>
      <c r="M3615" s="8" t="s">
        <v>77</v>
      </c>
      <c r="N3615" s="266" t="s">
        <v>368</v>
      </c>
      <c r="O3615" s="266" t="s">
        <v>386</v>
      </c>
      <c r="P3615" s="11" t="s">
        <v>410</v>
      </c>
      <c r="Q3615" s="11" t="s">
        <v>419</v>
      </c>
      <c r="R3615" s="8">
        <v>0</v>
      </c>
      <c r="S3615" s="8">
        <v>0</v>
      </c>
      <c r="T3615" s="206">
        <f>ABS(Table1[[#This Row],[Prod]]-Table1[[#This Row],[Planned]])</f>
        <v>0</v>
      </c>
      <c r="U3615" s="209">
        <f>IF(ABS(Table1[[#This Row],[Prod]]-Table1[[#This Row],[Planned]])&gt;Table1[[#This Row],[Planned]],0,IF(Table1[[#This Row],[Planned]]=0,0,1-ABS(Table1[[#This Row],[Prod]]-Table1[[#This Row],[Planned]])/Table1[[#This Row],[Planned]]))</f>
        <v>0</v>
      </c>
      <c r="V3615" s="8"/>
      <c r="W3615" s="11"/>
      <c r="X3615" s="3">
        <v>0</v>
      </c>
      <c r="Y3615" s="206">
        <f>Table1[[#This Row],[Prod]]</f>
        <v>0</v>
      </c>
      <c r="Z3615" s="206">
        <f>ABS(Table1[[#This Row],[Prod2]]-Table1[[#This Row],[Plan Revised]])</f>
        <v>0</v>
      </c>
      <c r="AA3615" s="288">
        <f>IF(ABS(Table1[[#This Row],[Prod2]]-Table1[[#This Row],[Plan Revised]])&gt;Table1[[#This Row],[Plan Revised]],0,IF(Table1[[#This Row],[Plan Revised]]=0,0,1-ABS(Table1[[#This Row],[Prod2]]-Table1[[#This Row],[Plan Revised]])/Table1[[#This Row],[Plan Revised]]))</f>
        <v>0</v>
      </c>
      <c r="AB3615" s="11"/>
      <c r="AC3615" s="30"/>
    </row>
    <row r="3616" spans="1:29">
      <c r="A3616" s="15" t="str">
        <f>IF(Table1[Week]=WeekSel,"Yes","No")</f>
        <v>No</v>
      </c>
      <c r="B3616" s="15" t="str">
        <f>IF((Table1[StartDate]&gt;=Date.GraphMin)*(Table1[StartDate]&lt;=Date.GraphMax)=1,"Yes","No")</f>
        <v>No</v>
      </c>
      <c r="C3616" s="15" t="str">
        <f>IF(OR(Table1[[#This Row],[Site]]="FOOD MILLING",Table1[[#This Row],[Site]]="GODACO"), "No", "Yes")</f>
        <v>Yes</v>
      </c>
      <c r="D3616" s="40">
        <f>MAX(DATE(Table1[Year],1,1),DATE(Table1[Year],1,1)-WEEKDAY(DATE(Table1[Year],1,1),2)+(Table1[WeekNum]-1)*7+1)</f>
        <v>44564</v>
      </c>
      <c r="E3616" s="40">
        <f>MIN(DATE(Table1[Year]+1,1,0),DATE(Table1[Year],1,1)-WEEKDAY(DATE(Table1[Year],1,1),2)+Table1[WeekNum]*7)</f>
        <v>44570</v>
      </c>
      <c r="F3616" s="15">
        <v>2022</v>
      </c>
      <c r="G3616" s="15">
        <f t="shared" si="112"/>
        <v>1</v>
      </c>
      <c r="H3616" s="17">
        <v>2</v>
      </c>
      <c r="I3616" s="207" t="str">
        <f>"W" &amp;Table1[[#This Row],[WeekNum]]</f>
        <v>W2</v>
      </c>
      <c r="J3616" s="20" t="str">
        <f t="shared" si="113"/>
        <v>22-W02</v>
      </c>
      <c r="K3616" s="8" t="s">
        <v>474</v>
      </c>
      <c r="L3616" s="4"/>
      <c r="M3616" s="8" t="s">
        <v>77</v>
      </c>
      <c r="N3616" s="266" t="s">
        <v>368</v>
      </c>
      <c r="O3616" s="266" t="s">
        <v>386</v>
      </c>
      <c r="P3616" s="11" t="s">
        <v>410</v>
      </c>
      <c r="Q3616" s="11" t="s">
        <v>419</v>
      </c>
      <c r="R3616" s="8">
        <v>0</v>
      </c>
      <c r="S3616" s="8">
        <v>0</v>
      </c>
      <c r="T3616" s="206">
        <f>ABS(Table1[[#This Row],[Prod]]-Table1[[#This Row],[Planned]])</f>
        <v>0</v>
      </c>
      <c r="U3616" s="209">
        <f>IF(ABS(Table1[[#This Row],[Prod]]-Table1[[#This Row],[Planned]])&gt;Table1[[#This Row],[Planned]],0,IF(Table1[[#This Row],[Planned]]=0,0,1-ABS(Table1[[#This Row],[Prod]]-Table1[[#This Row],[Planned]])/Table1[[#This Row],[Planned]]))</f>
        <v>0</v>
      </c>
      <c r="V3616" s="8"/>
      <c r="W3616" s="11"/>
      <c r="X3616" s="3">
        <v>0</v>
      </c>
      <c r="Y3616" s="206">
        <f>Table1[[#This Row],[Prod]]</f>
        <v>0</v>
      </c>
      <c r="Z3616" s="206">
        <f>ABS(Table1[[#This Row],[Prod2]]-Table1[[#This Row],[Plan Revised]])</f>
        <v>0</v>
      </c>
      <c r="AA3616" s="288">
        <f>IF(ABS(Table1[[#This Row],[Prod2]]-Table1[[#This Row],[Plan Revised]])&gt;Table1[[#This Row],[Plan Revised]],0,IF(Table1[[#This Row],[Plan Revised]]=0,0,1-ABS(Table1[[#This Row],[Prod2]]-Table1[[#This Row],[Plan Revised]])/Table1[[#This Row],[Plan Revised]]))</f>
        <v>0</v>
      </c>
      <c r="AB3616" s="11"/>
      <c r="AC3616" s="30"/>
    </row>
    <row r="3617" spans="1:29">
      <c r="A3617" s="15" t="str">
        <f>IF(Table1[Week]=WeekSel,"Yes","No")</f>
        <v>No</v>
      </c>
      <c r="B3617" s="15" t="str">
        <f>IF((Table1[StartDate]&gt;=Date.GraphMin)*(Table1[StartDate]&lt;=Date.GraphMax)=1,"Yes","No")</f>
        <v>No</v>
      </c>
      <c r="C3617" s="15" t="str">
        <f>IF(OR(Table1[[#This Row],[Site]]="FOOD MILLING",Table1[[#This Row],[Site]]="GODACO"), "No", "Yes")</f>
        <v>Yes</v>
      </c>
      <c r="D3617" s="40">
        <f>MAX(DATE(Table1[Year],1,1),DATE(Table1[Year],1,1)-WEEKDAY(DATE(Table1[Year],1,1),2)+(Table1[WeekNum]-1)*7+1)</f>
        <v>44564</v>
      </c>
      <c r="E3617" s="40">
        <f>MIN(DATE(Table1[Year]+1,1,0),DATE(Table1[Year],1,1)-WEEKDAY(DATE(Table1[Year],1,1),2)+Table1[WeekNum]*7)</f>
        <v>44570</v>
      </c>
      <c r="F3617" s="15">
        <v>2022</v>
      </c>
      <c r="G3617" s="15">
        <f t="shared" si="112"/>
        <v>1</v>
      </c>
      <c r="H3617" s="17">
        <v>2</v>
      </c>
      <c r="I3617" s="207" t="str">
        <f>"W" &amp;Table1[[#This Row],[WeekNum]]</f>
        <v>W2</v>
      </c>
      <c r="J3617" s="20" t="str">
        <f t="shared" si="113"/>
        <v>22-W02</v>
      </c>
      <c r="K3617" s="8" t="s">
        <v>430</v>
      </c>
      <c r="L3617" s="4"/>
      <c r="M3617" s="8" t="s">
        <v>77</v>
      </c>
      <c r="N3617" s="266" t="s">
        <v>368</v>
      </c>
      <c r="O3617" s="266" t="s">
        <v>386</v>
      </c>
      <c r="P3617" s="11" t="s">
        <v>387</v>
      </c>
      <c r="Q3617" s="11" t="s">
        <v>419</v>
      </c>
      <c r="R3617" s="8">
        <v>4000</v>
      </c>
      <c r="S3617" s="8">
        <v>1605.06</v>
      </c>
      <c r="T3617" s="206">
        <f>ABS(Table1[[#This Row],[Prod]]-Table1[[#This Row],[Planned]])</f>
        <v>2394.94</v>
      </c>
      <c r="U3617" s="209">
        <f>IF(ABS(Table1[[#This Row],[Prod]]-Table1[[#This Row],[Planned]])&gt;Table1[[#This Row],[Planned]],0,IF(Table1[[#This Row],[Planned]]=0,0,1-ABS(Table1[[#This Row],[Prod]]-Table1[[#This Row],[Planned]])/Table1[[#This Row],[Planned]]))</f>
        <v>0.40126499999999998</v>
      </c>
      <c r="V3617" s="8"/>
      <c r="W3617" s="11"/>
      <c r="X3617" s="3">
        <v>4000</v>
      </c>
      <c r="Y3617" s="206">
        <f>Table1[[#This Row],[Prod]]</f>
        <v>1605.06</v>
      </c>
      <c r="Z3617" s="206">
        <f>ABS(Table1[[#This Row],[Prod2]]-Table1[[#This Row],[Plan Revised]])</f>
        <v>2394.94</v>
      </c>
      <c r="AA3617" s="288">
        <f>IF(ABS(Table1[[#This Row],[Prod2]]-Table1[[#This Row],[Plan Revised]])&gt;Table1[[#This Row],[Plan Revised]],0,IF(Table1[[#This Row],[Plan Revised]]=0,0,1-ABS(Table1[[#This Row],[Prod2]]-Table1[[#This Row],[Plan Revised]])/Table1[[#This Row],[Plan Revised]]))</f>
        <v>0.40126499999999998</v>
      </c>
      <c r="AB3617" s="11"/>
      <c r="AC3617" s="30"/>
    </row>
    <row r="3618" spans="1:29">
      <c r="A3618" s="15" t="str">
        <f>IF(Table1[Week]=WeekSel,"Yes","No")</f>
        <v>No</v>
      </c>
      <c r="B3618" s="15" t="str">
        <f>IF((Table1[StartDate]&gt;=Date.GraphMin)*(Table1[StartDate]&lt;=Date.GraphMax)=1,"Yes","No")</f>
        <v>No</v>
      </c>
      <c r="C3618" s="15" t="str">
        <f>IF(OR(Table1[[#This Row],[Site]]="FOOD MILLING",Table1[[#This Row],[Site]]="GODACO"), "No", "Yes")</f>
        <v>Yes</v>
      </c>
      <c r="D3618" s="40">
        <f>MAX(DATE(Table1[Year],1,1),DATE(Table1[Year],1,1)-WEEKDAY(DATE(Table1[Year],1,1),2)+(Table1[WeekNum]-1)*7+1)</f>
        <v>44564</v>
      </c>
      <c r="E3618" s="40">
        <f>MIN(DATE(Table1[Year]+1,1,0),DATE(Table1[Year],1,1)-WEEKDAY(DATE(Table1[Year],1,1),2)+Table1[WeekNum]*7)</f>
        <v>44570</v>
      </c>
      <c r="F3618" s="15">
        <v>2022</v>
      </c>
      <c r="G3618" s="15">
        <f t="shared" si="112"/>
        <v>1</v>
      </c>
      <c r="H3618" s="17">
        <v>2</v>
      </c>
      <c r="I3618" s="207" t="str">
        <f>"W" &amp;Table1[[#This Row],[WeekNum]]</f>
        <v>W2</v>
      </c>
      <c r="J3618" s="20" t="str">
        <f t="shared" si="113"/>
        <v>22-W02</v>
      </c>
      <c r="K3618" s="8" t="s">
        <v>431</v>
      </c>
      <c r="L3618" s="4"/>
      <c r="M3618" s="8" t="s">
        <v>77</v>
      </c>
      <c r="N3618" s="266" t="s">
        <v>368</v>
      </c>
      <c r="O3618" s="266" t="s">
        <v>386</v>
      </c>
      <c r="P3618" s="11" t="s">
        <v>387</v>
      </c>
      <c r="Q3618" s="11" t="s">
        <v>419</v>
      </c>
      <c r="R3618" s="8">
        <v>1080</v>
      </c>
      <c r="S3618" s="8">
        <v>1093.6000000000001</v>
      </c>
      <c r="T3618" s="206">
        <f>ABS(Table1[[#This Row],[Prod]]-Table1[[#This Row],[Planned]])</f>
        <v>13.600000000000136</v>
      </c>
      <c r="U3618" s="209">
        <f>IF(ABS(Table1[[#This Row],[Prod]]-Table1[[#This Row],[Planned]])&gt;Table1[[#This Row],[Planned]],0,IF(Table1[[#This Row],[Planned]]=0,0,1-ABS(Table1[[#This Row],[Prod]]-Table1[[#This Row],[Planned]])/Table1[[#This Row],[Planned]]))</f>
        <v>0.98740740740740729</v>
      </c>
      <c r="V3618" s="8"/>
      <c r="W3618" s="11"/>
      <c r="X3618" s="3">
        <v>1080</v>
      </c>
      <c r="Y3618" s="206">
        <f>Table1[[#This Row],[Prod]]</f>
        <v>1093.6000000000001</v>
      </c>
      <c r="Z3618" s="206">
        <f>ABS(Table1[[#This Row],[Prod2]]-Table1[[#This Row],[Plan Revised]])</f>
        <v>13.600000000000136</v>
      </c>
      <c r="AA3618" s="288">
        <f>IF(ABS(Table1[[#This Row],[Prod2]]-Table1[[#This Row],[Plan Revised]])&gt;Table1[[#This Row],[Plan Revised]],0,IF(Table1[[#This Row],[Plan Revised]]=0,0,1-ABS(Table1[[#This Row],[Prod2]]-Table1[[#This Row],[Plan Revised]])/Table1[[#This Row],[Plan Revised]]))</f>
        <v>0.98740740740740729</v>
      </c>
      <c r="AB3618" s="11"/>
      <c r="AC3618" s="30"/>
    </row>
    <row r="3619" spans="1:29">
      <c r="A3619" s="15" t="str">
        <f>IF(Table1[Week]=WeekSel,"Yes","No")</f>
        <v>No</v>
      </c>
      <c r="B3619" s="15" t="str">
        <f>IF((Table1[StartDate]&gt;=Date.GraphMin)*(Table1[StartDate]&lt;=Date.GraphMax)=1,"Yes","No")</f>
        <v>No</v>
      </c>
      <c r="C3619" s="15" t="str">
        <f>IF(OR(Table1[[#This Row],[Site]]="FOOD MILLING",Table1[[#This Row],[Site]]="GODACO"), "No", "Yes")</f>
        <v>Yes</v>
      </c>
      <c r="D3619" s="40">
        <f>MAX(DATE(Table1[Year],1,1),DATE(Table1[Year],1,1)-WEEKDAY(DATE(Table1[Year],1,1),2)+(Table1[WeekNum]-1)*7+1)</f>
        <v>44564</v>
      </c>
      <c r="E3619" s="40">
        <f>MIN(DATE(Table1[Year]+1,1,0),DATE(Table1[Year],1,1)-WEEKDAY(DATE(Table1[Year],1,1),2)+Table1[WeekNum]*7)</f>
        <v>44570</v>
      </c>
      <c r="F3619" s="15">
        <v>2022</v>
      </c>
      <c r="G3619" s="15">
        <f t="shared" si="112"/>
        <v>1</v>
      </c>
      <c r="H3619" s="17">
        <v>2</v>
      </c>
      <c r="I3619" s="207" t="str">
        <f>"W" &amp;Table1[[#This Row],[WeekNum]]</f>
        <v>W2</v>
      </c>
      <c r="J3619" s="20" t="str">
        <f t="shared" si="113"/>
        <v>22-W02</v>
      </c>
      <c r="K3619" s="8" t="s">
        <v>432</v>
      </c>
      <c r="L3619" s="4"/>
      <c r="M3619" s="8" t="s">
        <v>77</v>
      </c>
      <c r="N3619" s="266" t="s">
        <v>368</v>
      </c>
      <c r="O3619" s="266" t="s">
        <v>386</v>
      </c>
      <c r="P3619" s="11" t="s">
        <v>387</v>
      </c>
      <c r="Q3619" s="11" t="s">
        <v>419</v>
      </c>
      <c r="R3619" s="8">
        <v>0</v>
      </c>
      <c r="S3619" s="8">
        <v>0</v>
      </c>
      <c r="T3619" s="206">
        <f>ABS(Table1[[#This Row],[Prod]]-Table1[[#This Row],[Planned]])</f>
        <v>0</v>
      </c>
      <c r="U3619" s="209">
        <f>IF(ABS(Table1[[#This Row],[Prod]]-Table1[[#This Row],[Planned]])&gt;Table1[[#This Row],[Planned]],0,IF(Table1[[#This Row],[Planned]]=0,0,1-ABS(Table1[[#This Row],[Prod]]-Table1[[#This Row],[Planned]])/Table1[[#This Row],[Planned]]))</f>
        <v>0</v>
      </c>
      <c r="V3619" s="8"/>
      <c r="W3619" s="11"/>
      <c r="X3619" s="3">
        <v>0</v>
      </c>
      <c r="Y3619" s="206">
        <f>Table1[[#This Row],[Prod]]</f>
        <v>0</v>
      </c>
      <c r="Z3619" s="206">
        <f>ABS(Table1[[#This Row],[Prod2]]-Table1[[#This Row],[Plan Revised]])</f>
        <v>0</v>
      </c>
      <c r="AA3619" s="288">
        <f>IF(ABS(Table1[[#This Row],[Prod2]]-Table1[[#This Row],[Plan Revised]])&gt;Table1[[#This Row],[Plan Revised]],0,IF(Table1[[#This Row],[Plan Revised]]=0,0,1-ABS(Table1[[#This Row],[Prod2]]-Table1[[#This Row],[Plan Revised]])/Table1[[#This Row],[Plan Revised]]))</f>
        <v>0</v>
      </c>
      <c r="AB3619" s="11"/>
      <c r="AC3619" s="30"/>
    </row>
    <row r="3620" spans="1:29">
      <c r="A3620" s="15" t="str">
        <f>IF(Table1[Week]=WeekSel,"Yes","No")</f>
        <v>No</v>
      </c>
      <c r="B3620" s="15" t="str">
        <f>IF((Table1[StartDate]&gt;=Date.GraphMin)*(Table1[StartDate]&lt;=Date.GraphMax)=1,"Yes","No")</f>
        <v>No</v>
      </c>
      <c r="C3620" s="15" t="str">
        <f>IF(OR(Table1[[#This Row],[Site]]="FOOD MILLING",Table1[[#This Row],[Site]]="GODACO"), "No", "Yes")</f>
        <v>Yes</v>
      </c>
      <c r="D3620" s="40">
        <f>MAX(DATE(Table1[Year],1,1),DATE(Table1[Year],1,1)-WEEKDAY(DATE(Table1[Year],1,1),2)+(Table1[WeekNum]-1)*7+1)</f>
        <v>44564</v>
      </c>
      <c r="E3620" s="40">
        <f>MIN(DATE(Table1[Year]+1,1,0),DATE(Table1[Year],1,1)-WEEKDAY(DATE(Table1[Year],1,1),2)+Table1[WeekNum]*7)</f>
        <v>44570</v>
      </c>
      <c r="F3620" s="15">
        <v>2022</v>
      </c>
      <c r="G3620" s="15">
        <f t="shared" si="112"/>
        <v>1</v>
      </c>
      <c r="H3620" s="17">
        <v>2</v>
      </c>
      <c r="I3620" s="207" t="str">
        <f>"W" &amp;Table1[[#This Row],[WeekNum]]</f>
        <v>W2</v>
      </c>
      <c r="J3620" s="20" t="str">
        <f t="shared" si="113"/>
        <v>22-W02</v>
      </c>
      <c r="K3620" s="8" t="s">
        <v>434</v>
      </c>
      <c r="L3620" s="4"/>
      <c r="M3620" s="8" t="s">
        <v>77</v>
      </c>
      <c r="N3620" s="266" t="s">
        <v>368</v>
      </c>
      <c r="O3620" s="266" t="s">
        <v>386</v>
      </c>
      <c r="P3620" s="11" t="s">
        <v>387</v>
      </c>
      <c r="Q3620" s="11" t="s">
        <v>419</v>
      </c>
      <c r="R3620" s="8">
        <v>1500</v>
      </c>
      <c r="S3620" s="8">
        <v>251.5</v>
      </c>
      <c r="T3620" s="206">
        <f>ABS(Table1[[#This Row],[Prod]]-Table1[[#This Row],[Planned]])</f>
        <v>1248.5</v>
      </c>
      <c r="U3620" s="209">
        <f>IF(ABS(Table1[[#This Row],[Prod]]-Table1[[#This Row],[Planned]])&gt;Table1[[#This Row],[Planned]],0,IF(Table1[[#This Row],[Planned]]=0,0,1-ABS(Table1[[#This Row],[Prod]]-Table1[[#This Row],[Planned]])/Table1[[#This Row],[Planned]]))</f>
        <v>0.16766666666666663</v>
      </c>
      <c r="V3620" s="8"/>
      <c r="W3620" s="11"/>
      <c r="X3620" s="3">
        <v>1500</v>
      </c>
      <c r="Y3620" s="206">
        <f>Table1[[#This Row],[Prod]]</f>
        <v>251.5</v>
      </c>
      <c r="Z3620" s="206">
        <f>ABS(Table1[[#This Row],[Prod2]]-Table1[[#This Row],[Plan Revised]])</f>
        <v>1248.5</v>
      </c>
      <c r="AA3620" s="288">
        <f>IF(ABS(Table1[[#This Row],[Prod2]]-Table1[[#This Row],[Plan Revised]])&gt;Table1[[#This Row],[Plan Revised]],0,IF(Table1[[#This Row],[Plan Revised]]=0,0,1-ABS(Table1[[#This Row],[Prod2]]-Table1[[#This Row],[Plan Revised]])/Table1[[#This Row],[Plan Revised]]))</f>
        <v>0.16766666666666663</v>
      </c>
      <c r="AB3620" s="11"/>
      <c r="AC3620" s="30"/>
    </row>
    <row r="3621" spans="1:29">
      <c r="A3621" s="15" t="str">
        <f>IF(Table1[Week]=WeekSel,"Yes","No")</f>
        <v>No</v>
      </c>
      <c r="B3621" s="15" t="str">
        <f>IF((Table1[StartDate]&gt;=Date.GraphMin)*(Table1[StartDate]&lt;=Date.GraphMax)=1,"Yes","No")</f>
        <v>No</v>
      </c>
      <c r="C3621" s="15" t="str">
        <f>IF(OR(Table1[[#This Row],[Site]]="FOOD MILLING",Table1[[#This Row],[Site]]="GODACO"), "No", "Yes")</f>
        <v>Yes</v>
      </c>
      <c r="D3621" s="40">
        <f>MAX(DATE(Table1[Year],1,1),DATE(Table1[Year],1,1)-WEEKDAY(DATE(Table1[Year],1,1),2)+(Table1[WeekNum]-1)*7+1)</f>
        <v>44564</v>
      </c>
      <c r="E3621" s="40">
        <f>MIN(DATE(Table1[Year]+1,1,0),DATE(Table1[Year],1,1)-WEEKDAY(DATE(Table1[Year],1,1),2)+Table1[WeekNum]*7)</f>
        <v>44570</v>
      </c>
      <c r="F3621" s="15">
        <v>2022</v>
      </c>
      <c r="G3621" s="15">
        <f t="shared" si="112"/>
        <v>1</v>
      </c>
      <c r="H3621" s="17">
        <v>2</v>
      </c>
      <c r="I3621" s="207" t="str">
        <f>"W" &amp;Table1[[#This Row],[WeekNum]]</f>
        <v>W2</v>
      </c>
      <c r="J3621" s="20" t="str">
        <f t="shared" si="113"/>
        <v>22-W02</v>
      </c>
      <c r="K3621" s="8" t="s">
        <v>433</v>
      </c>
      <c r="L3621" s="4"/>
      <c r="M3621" s="8" t="s">
        <v>77</v>
      </c>
      <c r="N3621" s="266" t="s">
        <v>368</v>
      </c>
      <c r="O3621" s="266" t="s">
        <v>386</v>
      </c>
      <c r="P3621" s="11" t="s">
        <v>387</v>
      </c>
      <c r="Q3621" s="11" t="s">
        <v>419</v>
      </c>
      <c r="R3621" s="8">
        <v>200</v>
      </c>
      <c r="S3621" s="8">
        <v>0</v>
      </c>
      <c r="T3621" s="206">
        <f>ABS(Table1[[#This Row],[Prod]]-Table1[[#This Row],[Planned]])</f>
        <v>200</v>
      </c>
      <c r="U3621" s="209">
        <f>IF(ABS(Table1[[#This Row],[Prod]]-Table1[[#This Row],[Planned]])&gt;Table1[[#This Row],[Planned]],0,IF(Table1[[#This Row],[Planned]]=0,0,1-ABS(Table1[[#This Row],[Prod]]-Table1[[#This Row],[Planned]])/Table1[[#This Row],[Planned]]))</f>
        <v>0</v>
      </c>
      <c r="V3621" s="8"/>
      <c r="W3621" s="11"/>
      <c r="X3621" s="3">
        <v>200</v>
      </c>
      <c r="Y3621" s="206">
        <f>Table1[[#This Row],[Prod]]</f>
        <v>0</v>
      </c>
      <c r="Z3621" s="206">
        <f>ABS(Table1[[#This Row],[Prod2]]-Table1[[#This Row],[Plan Revised]])</f>
        <v>200</v>
      </c>
      <c r="AA3621" s="288">
        <f>IF(ABS(Table1[[#This Row],[Prod2]]-Table1[[#This Row],[Plan Revised]])&gt;Table1[[#This Row],[Plan Revised]],0,IF(Table1[[#This Row],[Plan Revised]]=0,0,1-ABS(Table1[[#This Row],[Prod2]]-Table1[[#This Row],[Plan Revised]])/Table1[[#This Row],[Plan Revised]]))</f>
        <v>0</v>
      </c>
      <c r="AB3621" s="11"/>
      <c r="AC3621" s="30"/>
    </row>
    <row r="3622" spans="1:29">
      <c r="A3622" s="15" t="str">
        <f>IF(Table1[Week]=WeekSel,"Yes","No")</f>
        <v>No</v>
      </c>
      <c r="B3622" s="15" t="str">
        <f>IF((Table1[StartDate]&gt;=Date.GraphMin)*(Table1[StartDate]&lt;=Date.GraphMax)=1,"Yes","No")</f>
        <v>No</v>
      </c>
      <c r="C3622" s="15" t="str">
        <f>IF(OR(Table1[[#This Row],[Site]]="FOOD MILLING",Table1[[#This Row],[Site]]="GODACO"), "No", "Yes")</f>
        <v>Yes</v>
      </c>
      <c r="D3622" s="40">
        <f>MAX(DATE(Table1[Year],1,1),DATE(Table1[Year],1,1)-WEEKDAY(DATE(Table1[Year],1,1),2)+(Table1[WeekNum]-1)*7+1)</f>
        <v>44564</v>
      </c>
      <c r="E3622" s="40">
        <f>MIN(DATE(Table1[Year]+1,1,0),DATE(Table1[Year],1,1)-WEEKDAY(DATE(Table1[Year],1,1),2)+Table1[WeekNum]*7)</f>
        <v>44570</v>
      </c>
      <c r="F3622" s="15">
        <v>2022</v>
      </c>
      <c r="G3622" s="15">
        <f t="shared" si="112"/>
        <v>1</v>
      </c>
      <c r="H3622" s="17">
        <v>2</v>
      </c>
      <c r="I3622" s="207" t="str">
        <f>"W" &amp;Table1[[#This Row],[WeekNum]]</f>
        <v>W2</v>
      </c>
      <c r="J3622" s="20" t="str">
        <f t="shared" si="113"/>
        <v>22-W02</v>
      </c>
      <c r="K3622" s="8" t="s">
        <v>498</v>
      </c>
      <c r="L3622" s="4"/>
      <c r="M3622" s="8" t="s">
        <v>72</v>
      </c>
      <c r="N3622" s="4" t="s">
        <v>44</v>
      </c>
      <c r="O3622" s="266" t="s">
        <v>389</v>
      </c>
      <c r="P3622" s="11" t="s">
        <v>390</v>
      </c>
      <c r="Q3622" s="11" t="s">
        <v>421</v>
      </c>
      <c r="R3622" s="8">
        <v>465</v>
      </c>
      <c r="S3622" s="8">
        <v>229.68</v>
      </c>
      <c r="T3622" s="206">
        <f>ABS(Table1[[#This Row],[Prod]]-Table1[[#This Row],[Planned]])</f>
        <v>235.32</v>
      </c>
      <c r="U3622" s="209">
        <f>IF(ABS(Table1[[#This Row],[Prod]]-Table1[[#This Row],[Planned]])&gt;Table1[[#This Row],[Planned]],0,IF(Table1[[#This Row],[Planned]]=0,0,1-ABS(Table1[[#This Row],[Prod]]-Table1[[#This Row],[Planned]])/Table1[[#This Row],[Planned]]))</f>
        <v>0.49393548387096775</v>
      </c>
      <c r="V3622" s="8"/>
      <c r="W3622" s="11"/>
      <c r="X3622" s="3">
        <v>465</v>
      </c>
      <c r="Y3622" s="206">
        <f>Table1[[#This Row],[Prod]]</f>
        <v>229.68</v>
      </c>
      <c r="Z3622" s="206">
        <f>ABS(Table1[[#This Row],[Prod2]]-Table1[[#This Row],[Plan Revised]])</f>
        <v>235.32</v>
      </c>
      <c r="AA3622" s="288">
        <f>IF(ABS(Table1[[#This Row],[Prod2]]-Table1[[#This Row],[Plan Revised]])&gt;Table1[[#This Row],[Plan Revised]],0,IF(Table1[[#This Row],[Plan Revised]]=0,0,1-ABS(Table1[[#This Row],[Prod2]]-Table1[[#This Row],[Plan Revised]])/Table1[[#This Row],[Plan Revised]]))</f>
        <v>0.49393548387096775</v>
      </c>
      <c r="AB3622" s="11"/>
      <c r="AC3622" s="30"/>
    </row>
    <row r="3623" spans="1:29">
      <c r="A3623" s="15" t="str">
        <f>IF(Table1[Week]=WeekSel,"Yes","No")</f>
        <v>No</v>
      </c>
      <c r="B3623" s="15" t="str">
        <f>IF((Table1[StartDate]&gt;=Date.GraphMin)*(Table1[StartDate]&lt;=Date.GraphMax)=1,"Yes","No")</f>
        <v>No</v>
      </c>
      <c r="C3623" s="15" t="str">
        <f>IF(OR(Table1[[#This Row],[Site]]="FOOD MILLING",Table1[[#This Row],[Site]]="GODACO"), "No", "Yes")</f>
        <v>Yes</v>
      </c>
      <c r="D3623" s="40">
        <f>MAX(DATE(Table1[Year],1,1),DATE(Table1[Year],1,1)-WEEKDAY(DATE(Table1[Year],1,1),2)+(Table1[WeekNum]-1)*7+1)</f>
        <v>44564</v>
      </c>
      <c r="E3623" s="40">
        <f>MIN(DATE(Table1[Year]+1,1,0),DATE(Table1[Year],1,1)-WEEKDAY(DATE(Table1[Year],1,1),2)+Table1[WeekNum]*7)</f>
        <v>44570</v>
      </c>
      <c r="F3623" s="15">
        <v>2022</v>
      </c>
      <c r="G3623" s="15">
        <f t="shared" si="112"/>
        <v>1</v>
      </c>
      <c r="H3623" s="17">
        <v>2</v>
      </c>
      <c r="I3623" s="207" t="str">
        <f>"W" &amp;Table1[[#This Row],[WeekNum]]</f>
        <v>W2</v>
      </c>
      <c r="J3623" s="20" t="str">
        <f t="shared" si="113"/>
        <v>22-W02</v>
      </c>
      <c r="K3623" s="8" t="s">
        <v>647</v>
      </c>
      <c r="L3623" s="4"/>
      <c r="M3623" s="8" t="s">
        <v>72</v>
      </c>
      <c r="N3623" s="4" t="s">
        <v>44</v>
      </c>
      <c r="O3623" s="266" t="s">
        <v>391</v>
      </c>
      <c r="P3623" s="11" t="s">
        <v>378</v>
      </c>
      <c r="Q3623" s="11" t="s">
        <v>421</v>
      </c>
      <c r="R3623" s="8">
        <v>0</v>
      </c>
      <c r="S3623" s="8">
        <v>0</v>
      </c>
      <c r="T3623" s="206">
        <f>ABS(Table1[[#This Row],[Prod]]-Table1[[#This Row],[Planned]])</f>
        <v>0</v>
      </c>
      <c r="U3623" s="209">
        <f>IF(ABS(Table1[[#This Row],[Prod]]-Table1[[#This Row],[Planned]])&gt;Table1[[#This Row],[Planned]],0,IF(Table1[[#This Row],[Planned]]=0,0,1-ABS(Table1[[#This Row],[Prod]]-Table1[[#This Row],[Planned]])/Table1[[#This Row],[Planned]]))</f>
        <v>0</v>
      </c>
      <c r="V3623" s="8"/>
      <c r="W3623" s="11"/>
      <c r="X3623" s="3">
        <v>0</v>
      </c>
      <c r="Y3623" s="206">
        <f>Table1[[#This Row],[Prod]]</f>
        <v>0</v>
      </c>
      <c r="Z3623" s="206">
        <f>ABS(Table1[[#This Row],[Prod2]]-Table1[[#This Row],[Plan Revised]])</f>
        <v>0</v>
      </c>
      <c r="AA3623" s="288">
        <f>IF(ABS(Table1[[#This Row],[Prod2]]-Table1[[#This Row],[Plan Revised]])&gt;Table1[[#This Row],[Plan Revised]],0,IF(Table1[[#This Row],[Plan Revised]]=0,0,1-ABS(Table1[[#This Row],[Prod2]]-Table1[[#This Row],[Plan Revised]])/Table1[[#This Row],[Plan Revised]]))</f>
        <v>0</v>
      </c>
      <c r="AB3623" s="11"/>
      <c r="AC3623" s="30"/>
    </row>
    <row r="3624" spans="1:29">
      <c r="A3624" s="15" t="str">
        <f>IF(Table1[Week]=WeekSel,"Yes","No")</f>
        <v>No</v>
      </c>
      <c r="B3624" s="15" t="str">
        <f>IF((Table1[StartDate]&gt;=Date.GraphMin)*(Table1[StartDate]&lt;=Date.GraphMax)=1,"Yes","No")</f>
        <v>No</v>
      </c>
      <c r="C3624" s="15" t="str">
        <f>IF(OR(Table1[[#This Row],[Site]]="FOOD MILLING",Table1[[#This Row],[Site]]="GODACO"), "No", "Yes")</f>
        <v>Yes</v>
      </c>
      <c r="D3624" s="40">
        <f>MAX(DATE(Table1[Year],1,1),DATE(Table1[Year],1,1)-WEEKDAY(DATE(Table1[Year],1,1),2)+(Table1[WeekNum]-1)*7+1)</f>
        <v>44564</v>
      </c>
      <c r="E3624" s="40">
        <f>MIN(DATE(Table1[Year]+1,1,0),DATE(Table1[Year],1,1)-WEEKDAY(DATE(Table1[Year],1,1),2)+Table1[WeekNum]*7)</f>
        <v>44570</v>
      </c>
      <c r="F3624" s="15">
        <v>2022</v>
      </c>
      <c r="G3624" s="15">
        <f t="shared" si="112"/>
        <v>1</v>
      </c>
      <c r="H3624" s="17">
        <v>2</v>
      </c>
      <c r="I3624" s="207" t="str">
        <f>"W" &amp;Table1[[#This Row],[WeekNum]]</f>
        <v>W2</v>
      </c>
      <c r="J3624" s="20" t="str">
        <f t="shared" si="113"/>
        <v>22-W02</v>
      </c>
      <c r="K3624" s="8" t="s">
        <v>685</v>
      </c>
      <c r="L3624" s="4"/>
      <c r="M3624" s="8" t="s">
        <v>72</v>
      </c>
      <c r="N3624" s="4" t="s">
        <v>44</v>
      </c>
      <c r="O3624" s="266" t="s">
        <v>391</v>
      </c>
      <c r="P3624" s="11" t="s">
        <v>392</v>
      </c>
      <c r="Q3624" s="11" t="s">
        <v>421</v>
      </c>
      <c r="R3624" s="8">
        <v>0</v>
      </c>
      <c r="S3624" s="8">
        <v>0</v>
      </c>
      <c r="T3624" s="206">
        <f>ABS(Table1[[#This Row],[Prod]]-Table1[[#This Row],[Planned]])</f>
        <v>0</v>
      </c>
      <c r="U3624" s="209">
        <f>IF(ABS(Table1[[#This Row],[Prod]]-Table1[[#This Row],[Planned]])&gt;Table1[[#This Row],[Planned]],0,IF(Table1[[#This Row],[Planned]]=0,0,1-ABS(Table1[[#This Row],[Prod]]-Table1[[#This Row],[Planned]])/Table1[[#This Row],[Planned]]))</f>
        <v>0</v>
      </c>
      <c r="V3624" s="8"/>
      <c r="W3624" s="11"/>
      <c r="X3624" s="3">
        <v>0</v>
      </c>
      <c r="Y3624" s="206">
        <f>Table1[[#This Row],[Prod]]</f>
        <v>0</v>
      </c>
      <c r="Z3624" s="206">
        <f>ABS(Table1[[#This Row],[Prod2]]-Table1[[#This Row],[Plan Revised]])</f>
        <v>0</v>
      </c>
      <c r="AA3624" s="288">
        <f>IF(ABS(Table1[[#This Row],[Prod2]]-Table1[[#This Row],[Plan Revised]])&gt;Table1[[#This Row],[Plan Revised]],0,IF(Table1[[#This Row],[Plan Revised]]=0,0,1-ABS(Table1[[#This Row],[Prod2]]-Table1[[#This Row],[Plan Revised]])/Table1[[#This Row],[Plan Revised]]))</f>
        <v>0</v>
      </c>
      <c r="AB3624" s="11"/>
      <c r="AC3624" s="30"/>
    </row>
    <row r="3625" spans="1:29">
      <c r="A3625" s="15" t="str">
        <f>IF(Table1[Week]=WeekSel,"Yes","No")</f>
        <v>No</v>
      </c>
      <c r="B3625" s="15" t="str">
        <f>IF((Table1[StartDate]&gt;=Date.GraphMin)*(Table1[StartDate]&lt;=Date.GraphMax)=1,"Yes","No")</f>
        <v>No</v>
      </c>
      <c r="C3625" s="15" t="str">
        <f>IF(OR(Table1[[#This Row],[Site]]="FOOD MILLING",Table1[[#This Row],[Site]]="GODACO"), "No", "Yes")</f>
        <v>Yes</v>
      </c>
      <c r="D3625" s="40">
        <f>MAX(DATE(Table1[Year],1,1),DATE(Table1[Year],1,1)-WEEKDAY(DATE(Table1[Year],1,1),2)+(Table1[WeekNum]-1)*7+1)</f>
        <v>44564</v>
      </c>
      <c r="E3625" s="40">
        <f>MIN(DATE(Table1[Year]+1,1,0),DATE(Table1[Year],1,1)-WEEKDAY(DATE(Table1[Year],1,1),2)+Table1[WeekNum]*7)</f>
        <v>44570</v>
      </c>
      <c r="F3625" s="15">
        <v>2022</v>
      </c>
      <c r="G3625" s="15">
        <f t="shared" si="112"/>
        <v>1</v>
      </c>
      <c r="H3625" s="17">
        <v>2</v>
      </c>
      <c r="I3625" s="207" t="str">
        <f>"W" &amp;Table1[[#This Row],[WeekNum]]</f>
        <v>W2</v>
      </c>
      <c r="J3625" s="20" t="str">
        <f t="shared" si="113"/>
        <v>22-W02</v>
      </c>
      <c r="K3625" s="8" t="s">
        <v>686</v>
      </c>
      <c r="L3625" s="4"/>
      <c r="M3625" s="8" t="s">
        <v>72</v>
      </c>
      <c r="N3625" s="4" t="s">
        <v>44</v>
      </c>
      <c r="O3625" s="266" t="s">
        <v>389</v>
      </c>
      <c r="P3625" s="11" t="s">
        <v>390</v>
      </c>
      <c r="Q3625" s="11" t="s">
        <v>421</v>
      </c>
      <c r="R3625" s="8">
        <v>0</v>
      </c>
      <c r="S3625" s="8">
        <v>0</v>
      </c>
      <c r="T3625" s="206">
        <f>ABS(Table1[[#This Row],[Prod]]-Table1[[#This Row],[Planned]])</f>
        <v>0</v>
      </c>
      <c r="U3625" s="209">
        <f>IF(ABS(Table1[[#This Row],[Prod]]-Table1[[#This Row],[Planned]])&gt;Table1[[#This Row],[Planned]],0,IF(Table1[[#This Row],[Planned]]=0,0,1-ABS(Table1[[#This Row],[Prod]]-Table1[[#This Row],[Planned]])/Table1[[#This Row],[Planned]]))</f>
        <v>0</v>
      </c>
      <c r="V3625" s="8"/>
      <c r="W3625" s="11"/>
      <c r="X3625" s="3">
        <v>0</v>
      </c>
      <c r="Y3625" s="206">
        <f>Table1[[#This Row],[Prod]]</f>
        <v>0</v>
      </c>
      <c r="Z3625" s="206">
        <f>ABS(Table1[[#This Row],[Prod2]]-Table1[[#This Row],[Plan Revised]])</f>
        <v>0</v>
      </c>
      <c r="AA3625" s="288">
        <f>IF(ABS(Table1[[#This Row],[Prod2]]-Table1[[#This Row],[Plan Revised]])&gt;Table1[[#This Row],[Plan Revised]],0,IF(Table1[[#This Row],[Plan Revised]]=0,0,1-ABS(Table1[[#This Row],[Prod2]]-Table1[[#This Row],[Plan Revised]])/Table1[[#This Row],[Plan Revised]]))</f>
        <v>0</v>
      </c>
      <c r="AB3625" s="11"/>
      <c r="AC3625" s="30"/>
    </row>
    <row r="3626" spans="1:29">
      <c r="A3626" s="15" t="str">
        <f>IF(Table1[Week]=WeekSel,"Yes","No")</f>
        <v>No</v>
      </c>
      <c r="B3626" s="15" t="str">
        <f>IF((Table1[StartDate]&gt;=Date.GraphMin)*(Table1[StartDate]&lt;=Date.GraphMax)=1,"Yes","No")</f>
        <v>No</v>
      </c>
      <c r="C3626" s="15" t="str">
        <f>IF(OR(Table1[[#This Row],[Site]]="FOOD MILLING",Table1[[#This Row],[Site]]="GODACO"), "No", "Yes")</f>
        <v>Yes</v>
      </c>
      <c r="D3626" s="40">
        <f>MAX(DATE(Table1[Year],1,1),DATE(Table1[Year],1,1)-WEEKDAY(DATE(Table1[Year],1,1),2)+(Table1[WeekNum]-1)*7+1)</f>
        <v>44564</v>
      </c>
      <c r="E3626" s="40">
        <f>MIN(DATE(Table1[Year]+1,1,0),DATE(Table1[Year],1,1)-WEEKDAY(DATE(Table1[Year],1,1),2)+Table1[WeekNum]*7)</f>
        <v>44570</v>
      </c>
      <c r="F3626" s="15">
        <v>2022</v>
      </c>
      <c r="G3626" s="15">
        <f t="shared" si="112"/>
        <v>1</v>
      </c>
      <c r="H3626" s="17">
        <v>2</v>
      </c>
      <c r="I3626" s="207" t="str">
        <f>"W" &amp;Table1[[#This Row],[WeekNum]]</f>
        <v>W2</v>
      </c>
      <c r="J3626" s="20" t="str">
        <f t="shared" si="113"/>
        <v>22-W02</v>
      </c>
      <c r="K3626" s="8" t="s">
        <v>686</v>
      </c>
      <c r="L3626" s="4"/>
      <c r="M3626" s="8" t="s">
        <v>72</v>
      </c>
      <c r="N3626" s="4" t="s">
        <v>44</v>
      </c>
      <c r="O3626" s="266" t="s">
        <v>389</v>
      </c>
      <c r="P3626" s="11" t="s">
        <v>390</v>
      </c>
      <c r="Q3626" s="11" t="s">
        <v>421</v>
      </c>
      <c r="R3626" s="8">
        <v>0</v>
      </c>
      <c r="S3626" s="8">
        <v>0</v>
      </c>
      <c r="T3626" s="206">
        <f>ABS(Table1[[#This Row],[Prod]]-Table1[[#This Row],[Planned]])</f>
        <v>0</v>
      </c>
      <c r="U3626" s="209">
        <f>IF(ABS(Table1[[#This Row],[Prod]]-Table1[[#This Row],[Planned]])&gt;Table1[[#This Row],[Planned]],0,IF(Table1[[#This Row],[Planned]]=0,0,1-ABS(Table1[[#This Row],[Prod]]-Table1[[#This Row],[Planned]])/Table1[[#This Row],[Planned]]))</f>
        <v>0</v>
      </c>
      <c r="V3626" s="8"/>
      <c r="W3626" s="11"/>
      <c r="X3626" s="3">
        <v>0</v>
      </c>
      <c r="Y3626" s="206">
        <f>Table1[[#This Row],[Prod]]</f>
        <v>0</v>
      </c>
      <c r="Z3626" s="206">
        <f>ABS(Table1[[#This Row],[Prod2]]-Table1[[#This Row],[Plan Revised]])</f>
        <v>0</v>
      </c>
      <c r="AA3626" s="288">
        <f>IF(ABS(Table1[[#This Row],[Prod2]]-Table1[[#This Row],[Plan Revised]])&gt;Table1[[#This Row],[Plan Revised]],0,IF(Table1[[#This Row],[Plan Revised]]=0,0,1-ABS(Table1[[#This Row],[Prod2]]-Table1[[#This Row],[Plan Revised]])/Table1[[#This Row],[Plan Revised]]))</f>
        <v>0</v>
      </c>
      <c r="AB3626" s="11"/>
      <c r="AC3626" s="30"/>
    </row>
    <row r="3627" spans="1:29">
      <c r="A3627" s="15" t="str">
        <f>IF(Table1[Week]=WeekSel,"Yes","No")</f>
        <v>No</v>
      </c>
      <c r="B3627" s="15" t="str">
        <f>IF((Table1[StartDate]&gt;=Date.GraphMin)*(Table1[StartDate]&lt;=Date.GraphMax)=1,"Yes","No")</f>
        <v>No</v>
      </c>
      <c r="C3627" s="15" t="str">
        <f>IF(OR(Table1[[#This Row],[Site]]="FOOD MILLING",Table1[[#This Row],[Site]]="GODACO"), "No", "Yes")</f>
        <v>Yes</v>
      </c>
      <c r="D3627" s="40">
        <f>MAX(DATE(Table1[Year],1,1),DATE(Table1[Year],1,1)-WEEKDAY(DATE(Table1[Year],1,1),2)+(Table1[WeekNum]-1)*7+1)</f>
        <v>44564</v>
      </c>
      <c r="E3627" s="40">
        <f>MIN(DATE(Table1[Year]+1,1,0),DATE(Table1[Year],1,1)-WEEKDAY(DATE(Table1[Year],1,1),2)+Table1[WeekNum]*7)</f>
        <v>44570</v>
      </c>
      <c r="F3627" s="15">
        <v>2022</v>
      </c>
      <c r="G3627" s="15">
        <f t="shared" si="112"/>
        <v>1</v>
      </c>
      <c r="H3627" s="17">
        <v>2</v>
      </c>
      <c r="I3627" s="207" t="str">
        <f>"W" &amp;Table1[[#This Row],[WeekNum]]</f>
        <v>W2</v>
      </c>
      <c r="J3627" s="20" t="str">
        <f t="shared" si="113"/>
        <v>22-W02</v>
      </c>
      <c r="K3627" s="8" t="s">
        <v>687</v>
      </c>
      <c r="L3627" s="4"/>
      <c r="M3627" s="8" t="s">
        <v>72</v>
      </c>
      <c r="N3627" s="4" t="s">
        <v>44</v>
      </c>
      <c r="O3627" s="266" t="s">
        <v>389</v>
      </c>
      <c r="P3627" s="11" t="s">
        <v>390</v>
      </c>
      <c r="Q3627" s="11" t="s">
        <v>421</v>
      </c>
      <c r="R3627" s="8">
        <v>0</v>
      </c>
      <c r="S3627" s="8">
        <v>0</v>
      </c>
      <c r="T3627" s="206">
        <f>ABS(Table1[[#This Row],[Prod]]-Table1[[#This Row],[Planned]])</f>
        <v>0</v>
      </c>
      <c r="U3627" s="209">
        <f>IF(ABS(Table1[[#This Row],[Prod]]-Table1[[#This Row],[Planned]])&gt;Table1[[#This Row],[Planned]],0,IF(Table1[[#This Row],[Planned]]=0,0,1-ABS(Table1[[#This Row],[Prod]]-Table1[[#This Row],[Planned]])/Table1[[#This Row],[Planned]]))</f>
        <v>0</v>
      </c>
      <c r="V3627" s="8"/>
      <c r="W3627" s="11"/>
      <c r="X3627" s="3">
        <v>0</v>
      </c>
      <c r="Y3627" s="206">
        <f>Table1[[#This Row],[Prod]]</f>
        <v>0</v>
      </c>
      <c r="Z3627" s="206">
        <f>ABS(Table1[[#This Row],[Prod2]]-Table1[[#This Row],[Plan Revised]])</f>
        <v>0</v>
      </c>
      <c r="AA3627" s="288">
        <f>IF(ABS(Table1[[#This Row],[Prod2]]-Table1[[#This Row],[Plan Revised]])&gt;Table1[[#This Row],[Plan Revised]],0,IF(Table1[[#This Row],[Plan Revised]]=0,0,1-ABS(Table1[[#This Row],[Prod2]]-Table1[[#This Row],[Plan Revised]])/Table1[[#This Row],[Plan Revised]]))</f>
        <v>0</v>
      </c>
      <c r="AB3627" s="11"/>
      <c r="AC3627" s="30"/>
    </row>
    <row r="3628" spans="1:29">
      <c r="A3628" s="15" t="str">
        <f>IF(Table1[Week]=WeekSel,"Yes","No")</f>
        <v>No</v>
      </c>
      <c r="B3628" s="15" t="str">
        <f>IF((Table1[StartDate]&gt;=Date.GraphMin)*(Table1[StartDate]&lt;=Date.GraphMax)=1,"Yes","No")</f>
        <v>No</v>
      </c>
      <c r="C3628" s="15" t="str">
        <f>IF(OR(Table1[[#This Row],[Site]]="FOOD MILLING",Table1[[#This Row],[Site]]="GODACO"), "No", "Yes")</f>
        <v>Yes</v>
      </c>
      <c r="D3628" s="40">
        <f>MAX(DATE(Table1[Year],1,1),DATE(Table1[Year],1,1)-WEEKDAY(DATE(Table1[Year],1,1),2)+(Table1[WeekNum]-1)*7+1)</f>
        <v>44564</v>
      </c>
      <c r="E3628" s="40">
        <f>MIN(DATE(Table1[Year]+1,1,0),DATE(Table1[Year],1,1)-WEEKDAY(DATE(Table1[Year],1,1),2)+Table1[WeekNum]*7)</f>
        <v>44570</v>
      </c>
      <c r="F3628" s="15">
        <v>2022</v>
      </c>
      <c r="G3628" s="15">
        <f t="shared" si="112"/>
        <v>1</v>
      </c>
      <c r="H3628" s="17">
        <v>2</v>
      </c>
      <c r="I3628" s="207" t="str">
        <f>"W" &amp;Table1[[#This Row],[WeekNum]]</f>
        <v>W2</v>
      </c>
      <c r="J3628" s="20" t="str">
        <f t="shared" si="113"/>
        <v>22-W02</v>
      </c>
      <c r="K3628" s="8" t="s">
        <v>687</v>
      </c>
      <c r="L3628" s="4"/>
      <c r="M3628" s="8" t="s">
        <v>72</v>
      </c>
      <c r="N3628" s="4" t="s">
        <v>44</v>
      </c>
      <c r="O3628" s="266" t="s">
        <v>389</v>
      </c>
      <c r="P3628" s="11" t="s">
        <v>390</v>
      </c>
      <c r="Q3628" s="11" t="s">
        <v>421</v>
      </c>
      <c r="R3628" s="8">
        <v>0</v>
      </c>
      <c r="S3628" s="8">
        <v>0</v>
      </c>
      <c r="T3628" s="206">
        <f>ABS(Table1[[#This Row],[Prod]]-Table1[[#This Row],[Planned]])</f>
        <v>0</v>
      </c>
      <c r="U3628" s="209">
        <f>IF(ABS(Table1[[#This Row],[Prod]]-Table1[[#This Row],[Planned]])&gt;Table1[[#This Row],[Planned]],0,IF(Table1[[#This Row],[Planned]]=0,0,1-ABS(Table1[[#This Row],[Prod]]-Table1[[#This Row],[Planned]])/Table1[[#This Row],[Planned]]))</f>
        <v>0</v>
      </c>
      <c r="V3628" s="8"/>
      <c r="W3628" s="11"/>
      <c r="X3628" s="3">
        <v>0</v>
      </c>
      <c r="Y3628" s="206">
        <f>Table1[[#This Row],[Prod]]</f>
        <v>0</v>
      </c>
      <c r="Z3628" s="206">
        <f>ABS(Table1[[#This Row],[Prod2]]-Table1[[#This Row],[Plan Revised]])</f>
        <v>0</v>
      </c>
      <c r="AA3628" s="288">
        <f>IF(ABS(Table1[[#This Row],[Prod2]]-Table1[[#This Row],[Plan Revised]])&gt;Table1[[#This Row],[Plan Revised]],0,IF(Table1[[#This Row],[Plan Revised]]=0,0,1-ABS(Table1[[#This Row],[Prod2]]-Table1[[#This Row],[Plan Revised]])/Table1[[#This Row],[Plan Revised]]))</f>
        <v>0</v>
      </c>
      <c r="AB3628" s="11"/>
      <c r="AC3628" s="30"/>
    </row>
    <row r="3629" spans="1:29">
      <c r="A3629" s="15" t="str">
        <f>IF(Table1[Week]=WeekSel,"Yes","No")</f>
        <v>No</v>
      </c>
      <c r="B3629" s="15" t="str">
        <f>IF((Table1[StartDate]&gt;=Date.GraphMin)*(Table1[StartDate]&lt;=Date.GraphMax)=1,"Yes","No")</f>
        <v>No</v>
      </c>
      <c r="C3629" s="15" t="str">
        <f>IF(OR(Table1[[#This Row],[Site]]="FOOD MILLING",Table1[[#This Row],[Site]]="GODACO"), "No", "Yes")</f>
        <v>Yes</v>
      </c>
      <c r="D3629" s="40">
        <f>MAX(DATE(Table1[Year],1,1),DATE(Table1[Year],1,1)-WEEKDAY(DATE(Table1[Year],1,1),2)+(Table1[WeekNum]-1)*7+1)</f>
        <v>44564</v>
      </c>
      <c r="E3629" s="40">
        <f>MIN(DATE(Table1[Year]+1,1,0),DATE(Table1[Year],1,1)-WEEKDAY(DATE(Table1[Year],1,1),2)+Table1[WeekNum]*7)</f>
        <v>44570</v>
      </c>
      <c r="F3629" s="15">
        <v>2022</v>
      </c>
      <c r="G3629" s="15">
        <f t="shared" si="112"/>
        <v>1</v>
      </c>
      <c r="H3629" s="17">
        <v>2</v>
      </c>
      <c r="I3629" s="207" t="str">
        <f>"W" &amp;Table1[[#This Row],[WeekNum]]</f>
        <v>W2</v>
      </c>
      <c r="J3629" s="20" t="str">
        <f t="shared" si="113"/>
        <v>22-W02</v>
      </c>
      <c r="K3629" s="8" t="s">
        <v>722</v>
      </c>
      <c r="L3629" s="4"/>
      <c r="M3629" s="8" t="s">
        <v>72</v>
      </c>
      <c r="N3629" s="4" t="s">
        <v>44</v>
      </c>
      <c r="O3629" s="266" t="s">
        <v>389</v>
      </c>
      <c r="P3629" s="11" t="s">
        <v>410</v>
      </c>
      <c r="Q3629" s="11" t="s">
        <v>421</v>
      </c>
      <c r="R3629" s="8">
        <v>0</v>
      </c>
      <c r="S3629" s="8">
        <v>0</v>
      </c>
      <c r="T3629" s="206">
        <f>ABS(Table1[[#This Row],[Prod]]-Table1[[#This Row],[Planned]])</f>
        <v>0</v>
      </c>
      <c r="U3629" s="209">
        <f>IF(ABS(Table1[[#This Row],[Prod]]-Table1[[#This Row],[Planned]])&gt;Table1[[#This Row],[Planned]],0,IF(Table1[[#This Row],[Planned]]=0,0,1-ABS(Table1[[#This Row],[Prod]]-Table1[[#This Row],[Planned]])/Table1[[#This Row],[Planned]]))</f>
        <v>0</v>
      </c>
      <c r="V3629" s="8"/>
      <c r="W3629" s="11"/>
      <c r="X3629" s="3">
        <v>0</v>
      </c>
      <c r="Y3629" s="206">
        <f>Table1[[#This Row],[Prod]]</f>
        <v>0</v>
      </c>
      <c r="Z3629" s="206">
        <f>ABS(Table1[[#This Row],[Prod2]]-Table1[[#This Row],[Plan Revised]])</f>
        <v>0</v>
      </c>
      <c r="AA3629" s="288">
        <f>IF(ABS(Table1[[#This Row],[Prod2]]-Table1[[#This Row],[Plan Revised]])&gt;Table1[[#This Row],[Plan Revised]],0,IF(Table1[[#This Row],[Plan Revised]]=0,0,1-ABS(Table1[[#This Row],[Prod2]]-Table1[[#This Row],[Plan Revised]])/Table1[[#This Row],[Plan Revised]]))</f>
        <v>0</v>
      </c>
      <c r="AB3629" s="11"/>
      <c r="AC3629" s="30"/>
    </row>
    <row r="3630" spans="1:29">
      <c r="A3630" s="15" t="str">
        <f>IF(Table1[Week]=WeekSel,"Yes","No")</f>
        <v>No</v>
      </c>
      <c r="B3630" s="15" t="str">
        <f>IF((Table1[StartDate]&gt;=Date.GraphMin)*(Table1[StartDate]&lt;=Date.GraphMax)=1,"Yes","No")</f>
        <v>No</v>
      </c>
      <c r="C3630" s="15" t="str">
        <f>IF(OR(Table1[[#This Row],[Site]]="FOOD MILLING",Table1[[#This Row],[Site]]="GODACO"), "No", "Yes")</f>
        <v>Yes</v>
      </c>
      <c r="D3630" s="40">
        <f>MAX(DATE(Table1[Year],1,1),DATE(Table1[Year],1,1)-WEEKDAY(DATE(Table1[Year],1,1),2)+(Table1[WeekNum]-1)*7+1)</f>
        <v>44564</v>
      </c>
      <c r="E3630" s="40">
        <f>MIN(DATE(Table1[Year]+1,1,0),DATE(Table1[Year],1,1)-WEEKDAY(DATE(Table1[Year],1,1),2)+Table1[WeekNum]*7)</f>
        <v>44570</v>
      </c>
      <c r="F3630" s="15">
        <v>2022</v>
      </c>
      <c r="G3630" s="15">
        <f t="shared" si="112"/>
        <v>1</v>
      </c>
      <c r="H3630" s="17">
        <v>2</v>
      </c>
      <c r="I3630" s="207" t="str">
        <f>"W" &amp;Table1[[#This Row],[WeekNum]]</f>
        <v>W2</v>
      </c>
      <c r="J3630" s="20" t="str">
        <f t="shared" si="113"/>
        <v>22-W02</v>
      </c>
      <c r="K3630" s="8" t="s">
        <v>722</v>
      </c>
      <c r="L3630" s="4"/>
      <c r="M3630" s="8" t="s">
        <v>72</v>
      </c>
      <c r="N3630" s="4" t="s">
        <v>44</v>
      </c>
      <c r="O3630" s="266" t="s">
        <v>389</v>
      </c>
      <c r="P3630" s="11" t="s">
        <v>410</v>
      </c>
      <c r="Q3630" s="11" t="s">
        <v>421</v>
      </c>
      <c r="R3630" s="8">
        <v>0</v>
      </c>
      <c r="S3630" s="8">
        <v>0</v>
      </c>
      <c r="T3630" s="206">
        <f>ABS(Table1[[#This Row],[Prod]]-Table1[[#This Row],[Planned]])</f>
        <v>0</v>
      </c>
      <c r="U3630" s="209">
        <f>IF(ABS(Table1[[#This Row],[Prod]]-Table1[[#This Row],[Planned]])&gt;Table1[[#This Row],[Planned]],0,IF(Table1[[#This Row],[Planned]]=0,0,1-ABS(Table1[[#This Row],[Prod]]-Table1[[#This Row],[Planned]])/Table1[[#This Row],[Planned]]))</f>
        <v>0</v>
      </c>
      <c r="V3630" s="8"/>
      <c r="W3630" s="11"/>
      <c r="X3630" s="3">
        <v>0</v>
      </c>
      <c r="Y3630" s="206">
        <f>Table1[[#This Row],[Prod]]</f>
        <v>0</v>
      </c>
      <c r="Z3630" s="206">
        <f>ABS(Table1[[#This Row],[Prod2]]-Table1[[#This Row],[Plan Revised]])</f>
        <v>0</v>
      </c>
      <c r="AA3630" s="288">
        <f>IF(ABS(Table1[[#This Row],[Prod2]]-Table1[[#This Row],[Plan Revised]])&gt;Table1[[#This Row],[Plan Revised]],0,IF(Table1[[#This Row],[Plan Revised]]=0,0,1-ABS(Table1[[#This Row],[Prod2]]-Table1[[#This Row],[Plan Revised]])/Table1[[#This Row],[Plan Revised]]))</f>
        <v>0</v>
      </c>
      <c r="AB3630" s="11"/>
      <c r="AC3630" s="30"/>
    </row>
    <row r="3631" spans="1:29">
      <c r="A3631" s="15" t="str">
        <f>IF(Table1[Week]=WeekSel,"Yes","No")</f>
        <v>No</v>
      </c>
      <c r="B3631" s="15" t="str">
        <f>IF((Table1[StartDate]&gt;=Date.GraphMin)*(Table1[StartDate]&lt;=Date.GraphMax)=1,"Yes","No")</f>
        <v>No</v>
      </c>
      <c r="C3631" s="15" t="str">
        <f>IF(OR(Table1[[#This Row],[Site]]="FOOD MILLING",Table1[[#This Row],[Site]]="GODACO"), "No", "Yes")</f>
        <v>Yes</v>
      </c>
      <c r="D3631" s="40">
        <f>MAX(DATE(Table1[Year],1,1),DATE(Table1[Year],1,1)-WEEKDAY(DATE(Table1[Year],1,1),2)+(Table1[WeekNum]-1)*7+1)</f>
        <v>44564</v>
      </c>
      <c r="E3631" s="40">
        <f>MIN(DATE(Table1[Year]+1,1,0),DATE(Table1[Year],1,1)-WEEKDAY(DATE(Table1[Year],1,1),2)+Table1[WeekNum]*7)</f>
        <v>44570</v>
      </c>
      <c r="F3631" s="15">
        <v>2022</v>
      </c>
      <c r="G3631" s="15">
        <f t="shared" si="112"/>
        <v>1</v>
      </c>
      <c r="H3631" s="17">
        <v>2</v>
      </c>
      <c r="I3631" s="207" t="str">
        <f>"W" &amp;Table1[[#This Row],[WeekNum]]</f>
        <v>W2</v>
      </c>
      <c r="J3631" s="20" t="str">
        <f t="shared" si="113"/>
        <v>22-W02</v>
      </c>
      <c r="K3631" s="8" t="s">
        <v>513</v>
      </c>
      <c r="L3631" s="4"/>
      <c r="M3631" s="8" t="s">
        <v>72</v>
      </c>
      <c r="N3631" s="266" t="s">
        <v>369</v>
      </c>
      <c r="O3631" s="266" t="s">
        <v>391</v>
      </c>
      <c r="P3631" s="11" t="s">
        <v>393</v>
      </c>
      <c r="Q3631" s="11" t="s">
        <v>421</v>
      </c>
      <c r="R3631" s="8">
        <v>800</v>
      </c>
      <c r="S3631" s="8">
        <v>417</v>
      </c>
      <c r="T3631" s="206">
        <f>ABS(Table1[[#This Row],[Prod]]-Table1[[#This Row],[Planned]])</f>
        <v>383</v>
      </c>
      <c r="U3631" s="209">
        <f>IF(ABS(Table1[[#This Row],[Prod]]-Table1[[#This Row],[Planned]])&gt;Table1[[#This Row],[Planned]],0,IF(Table1[[#This Row],[Planned]]=0,0,1-ABS(Table1[[#This Row],[Prod]]-Table1[[#This Row],[Planned]])/Table1[[#This Row],[Planned]]))</f>
        <v>0.52124999999999999</v>
      </c>
      <c r="V3631" s="8"/>
      <c r="W3631" s="11"/>
      <c r="X3631" s="3">
        <v>400</v>
      </c>
      <c r="Y3631" s="206">
        <f>Table1[[#This Row],[Prod]]</f>
        <v>417</v>
      </c>
      <c r="Z3631" s="206">
        <f>ABS(Table1[[#This Row],[Prod2]]-Table1[[#This Row],[Plan Revised]])</f>
        <v>17</v>
      </c>
      <c r="AA3631" s="288">
        <f>IF(ABS(Table1[[#This Row],[Prod2]]-Table1[[#This Row],[Plan Revised]])&gt;Table1[[#This Row],[Plan Revised]],0,IF(Table1[[#This Row],[Plan Revised]]=0,0,1-ABS(Table1[[#This Row],[Prod2]]-Table1[[#This Row],[Plan Revised]])/Table1[[#This Row],[Plan Revised]]))</f>
        <v>0.95750000000000002</v>
      </c>
      <c r="AB3631" s="11"/>
      <c r="AC3631" s="30"/>
    </row>
    <row r="3632" spans="1:29">
      <c r="A3632" s="15" t="str">
        <f>IF(Table1[Week]=WeekSel,"Yes","No")</f>
        <v>No</v>
      </c>
      <c r="B3632" s="15" t="str">
        <f>IF((Table1[StartDate]&gt;=Date.GraphMin)*(Table1[StartDate]&lt;=Date.GraphMax)=1,"Yes","No")</f>
        <v>No</v>
      </c>
      <c r="C3632" s="15" t="str">
        <f>IF(OR(Table1[[#This Row],[Site]]="FOOD MILLING",Table1[[#This Row],[Site]]="GODACO"), "No", "Yes")</f>
        <v>Yes</v>
      </c>
      <c r="D3632" s="40">
        <f>MAX(DATE(Table1[Year],1,1),DATE(Table1[Year],1,1)-WEEKDAY(DATE(Table1[Year],1,1),2)+(Table1[WeekNum]-1)*7+1)</f>
        <v>44564</v>
      </c>
      <c r="E3632" s="40">
        <f>MIN(DATE(Table1[Year]+1,1,0),DATE(Table1[Year],1,1)-WEEKDAY(DATE(Table1[Year],1,1),2)+Table1[WeekNum]*7)</f>
        <v>44570</v>
      </c>
      <c r="F3632" s="15">
        <v>2022</v>
      </c>
      <c r="G3632" s="15">
        <f t="shared" si="112"/>
        <v>1</v>
      </c>
      <c r="H3632" s="17">
        <v>2</v>
      </c>
      <c r="I3632" s="207" t="str">
        <f>"W" &amp;Table1[[#This Row],[WeekNum]]</f>
        <v>W2</v>
      </c>
      <c r="J3632" s="20" t="str">
        <f t="shared" si="113"/>
        <v>22-W02</v>
      </c>
      <c r="K3632" s="8" t="s">
        <v>518</v>
      </c>
      <c r="L3632" s="4"/>
      <c r="M3632" s="8" t="s">
        <v>72</v>
      </c>
      <c r="N3632" s="266" t="s">
        <v>369</v>
      </c>
      <c r="O3632" s="11" t="s">
        <v>371</v>
      </c>
      <c r="P3632" s="11" t="s">
        <v>371</v>
      </c>
      <c r="Q3632" s="11" t="s">
        <v>421</v>
      </c>
      <c r="R3632" s="8">
        <v>0</v>
      </c>
      <c r="S3632" s="8">
        <v>338</v>
      </c>
      <c r="T3632" s="206">
        <f>ABS(Table1[[#This Row],[Prod]]-Table1[[#This Row],[Planned]])</f>
        <v>338</v>
      </c>
      <c r="U3632" s="209">
        <f>IF(ABS(Table1[[#This Row],[Prod]]-Table1[[#This Row],[Planned]])&gt;Table1[[#This Row],[Planned]],0,IF(Table1[[#This Row],[Planned]]=0,0,1-ABS(Table1[[#This Row],[Prod]]-Table1[[#This Row],[Planned]])/Table1[[#This Row],[Planned]]))</f>
        <v>0</v>
      </c>
      <c r="V3632" s="8"/>
      <c r="W3632" s="11"/>
      <c r="X3632" s="3">
        <v>350</v>
      </c>
      <c r="Y3632" s="206">
        <f>Table1[[#This Row],[Prod]]</f>
        <v>338</v>
      </c>
      <c r="Z3632" s="206">
        <f>ABS(Table1[[#This Row],[Prod2]]-Table1[[#This Row],[Plan Revised]])</f>
        <v>12</v>
      </c>
      <c r="AA3632" s="288">
        <f>IF(ABS(Table1[[#This Row],[Prod2]]-Table1[[#This Row],[Plan Revised]])&gt;Table1[[#This Row],[Plan Revised]],0,IF(Table1[[#This Row],[Plan Revised]]=0,0,1-ABS(Table1[[#This Row],[Prod2]]-Table1[[#This Row],[Plan Revised]])/Table1[[#This Row],[Plan Revised]]))</f>
        <v>0.96571428571428575</v>
      </c>
      <c r="AB3632" s="11"/>
      <c r="AC3632" s="30"/>
    </row>
    <row r="3633" spans="1:29">
      <c r="A3633" s="15" t="str">
        <f>IF(Table1[Week]=WeekSel,"Yes","No")</f>
        <v>No</v>
      </c>
      <c r="B3633" s="15" t="str">
        <f>IF((Table1[StartDate]&gt;=Date.GraphMin)*(Table1[StartDate]&lt;=Date.GraphMax)=1,"Yes","No")</f>
        <v>No</v>
      </c>
      <c r="C3633" s="15" t="str">
        <f>IF(OR(Table1[[#This Row],[Site]]="FOOD MILLING",Table1[[#This Row],[Site]]="GODACO"), "No", "Yes")</f>
        <v>Yes</v>
      </c>
      <c r="D3633" s="40">
        <f>MAX(DATE(Table1[Year],1,1),DATE(Table1[Year],1,1)-WEEKDAY(DATE(Table1[Year],1,1),2)+(Table1[WeekNum]-1)*7+1)</f>
        <v>44564</v>
      </c>
      <c r="E3633" s="40">
        <f>MIN(DATE(Table1[Year]+1,1,0),DATE(Table1[Year],1,1)-WEEKDAY(DATE(Table1[Year],1,1),2)+Table1[WeekNum]*7)</f>
        <v>44570</v>
      </c>
      <c r="F3633" s="15">
        <v>2022</v>
      </c>
      <c r="G3633" s="15">
        <f t="shared" si="112"/>
        <v>1</v>
      </c>
      <c r="H3633" s="17">
        <v>2</v>
      </c>
      <c r="I3633" s="207" t="str">
        <f>"W" &amp;Table1[[#This Row],[WeekNum]]</f>
        <v>W2</v>
      </c>
      <c r="J3633" s="20" t="str">
        <f t="shared" si="113"/>
        <v>22-W02</v>
      </c>
      <c r="K3633" s="8" t="s">
        <v>515</v>
      </c>
      <c r="L3633" s="4"/>
      <c r="M3633" s="8" t="s">
        <v>72</v>
      </c>
      <c r="N3633" s="266" t="s">
        <v>369</v>
      </c>
      <c r="O3633" s="11" t="s">
        <v>371</v>
      </c>
      <c r="P3633" s="11" t="s">
        <v>371</v>
      </c>
      <c r="Q3633" s="11" t="s">
        <v>421</v>
      </c>
      <c r="R3633" s="8">
        <v>400</v>
      </c>
      <c r="S3633" s="8">
        <v>416</v>
      </c>
      <c r="T3633" s="206">
        <f>ABS(Table1[[#This Row],[Prod]]-Table1[[#This Row],[Planned]])</f>
        <v>16</v>
      </c>
      <c r="U3633" s="209">
        <f>IF(ABS(Table1[[#This Row],[Prod]]-Table1[[#This Row],[Planned]])&gt;Table1[[#This Row],[Planned]],0,IF(Table1[[#This Row],[Planned]]=0,0,1-ABS(Table1[[#This Row],[Prod]]-Table1[[#This Row],[Planned]])/Table1[[#This Row],[Planned]]))</f>
        <v>0.96</v>
      </c>
      <c r="V3633" s="8"/>
      <c r="W3633" s="11"/>
      <c r="X3633" s="3">
        <v>400</v>
      </c>
      <c r="Y3633" s="206">
        <f>Table1[[#This Row],[Prod]]</f>
        <v>416</v>
      </c>
      <c r="Z3633" s="206">
        <f>ABS(Table1[[#This Row],[Prod2]]-Table1[[#This Row],[Plan Revised]])</f>
        <v>16</v>
      </c>
      <c r="AA3633" s="288">
        <f>IF(ABS(Table1[[#This Row],[Prod2]]-Table1[[#This Row],[Plan Revised]])&gt;Table1[[#This Row],[Plan Revised]],0,IF(Table1[[#This Row],[Plan Revised]]=0,0,1-ABS(Table1[[#This Row],[Prod2]]-Table1[[#This Row],[Plan Revised]])/Table1[[#This Row],[Plan Revised]]))</f>
        <v>0.96</v>
      </c>
      <c r="AB3633" s="11"/>
      <c r="AC3633" s="30"/>
    </row>
    <row r="3634" spans="1:29">
      <c r="A3634" s="15" t="str">
        <f>IF(Table1[Week]=WeekSel,"Yes","No")</f>
        <v>No</v>
      </c>
      <c r="B3634" s="15" t="str">
        <f>IF((Table1[StartDate]&gt;=Date.GraphMin)*(Table1[StartDate]&lt;=Date.GraphMax)=1,"Yes","No")</f>
        <v>No</v>
      </c>
      <c r="C3634" s="15" t="str">
        <f>IF(OR(Table1[[#This Row],[Site]]="FOOD MILLING",Table1[[#This Row],[Site]]="GODACO"), "No", "Yes")</f>
        <v>Yes</v>
      </c>
      <c r="D3634" s="40">
        <f>MAX(DATE(Table1[Year],1,1),DATE(Table1[Year],1,1)-WEEKDAY(DATE(Table1[Year],1,1),2)+(Table1[WeekNum]-1)*7+1)</f>
        <v>44564</v>
      </c>
      <c r="E3634" s="40">
        <f>MIN(DATE(Table1[Year]+1,1,0),DATE(Table1[Year],1,1)-WEEKDAY(DATE(Table1[Year],1,1),2)+Table1[WeekNum]*7)</f>
        <v>44570</v>
      </c>
      <c r="F3634" s="15">
        <v>2022</v>
      </c>
      <c r="G3634" s="15">
        <f t="shared" si="112"/>
        <v>1</v>
      </c>
      <c r="H3634" s="17">
        <v>2</v>
      </c>
      <c r="I3634" s="207" t="str">
        <f>"W" &amp;Table1[[#This Row],[WeekNum]]</f>
        <v>W2</v>
      </c>
      <c r="J3634" s="20" t="str">
        <f t="shared" si="113"/>
        <v>22-W02</v>
      </c>
      <c r="K3634" s="8" t="s">
        <v>516</v>
      </c>
      <c r="L3634" s="4"/>
      <c r="M3634" s="8" t="s">
        <v>72</v>
      </c>
      <c r="N3634" s="266" t="s">
        <v>369</v>
      </c>
      <c r="O3634" s="11" t="s">
        <v>371</v>
      </c>
      <c r="P3634" s="11" t="s">
        <v>371</v>
      </c>
      <c r="Q3634" s="11" t="s">
        <v>421</v>
      </c>
      <c r="R3634" s="8">
        <v>0</v>
      </c>
      <c r="S3634" s="8">
        <v>0</v>
      </c>
      <c r="T3634" s="206">
        <f>ABS(Table1[[#This Row],[Prod]]-Table1[[#This Row],[Planned]])</f>
        <v>0</v>
      </c>
      <c r="U3634" s="209">
        <f>IF(ABS(Table1[[#This Row],[Prod]]-Table1[[#This Row],[Planned]])&gt;Table1[[#This Row],[Planned]],0,IF(Table1[[#This Row],[Planned]]=0,0,1-ABS(Table1[[#This Row],[Prod]]-Table1[[#This Row],[Planned]])/Table1[[#This Row],[Planned]]))</f>
        <v>0</v>
      </c>
      <c r="V3634" s="8"/>
      <c r="W3634" s="11"/>
      <c r="X3634" s="3">
        <v>0</v>
      </c>
      <c r="Y3634" s="206">
        <f>Table1[[#This Row],[Prod]]</f>
        <v>0</v>
      </c>
      <c r="Z3634" s="206">
        <f>ABS(Table1[[#This Row],[Prod2]]-Table1[[#This Row],[Plan Revised]])</f>
        <v>0</v>
      </c>
      <c r="AA3634" s="288">
        <f>IF(ABS(Table1[[#This Row],[Prod2]]-Table1[[#This Row],[Plan Revised]])&gt;Table1[[#This Row],[Plan Revised]],0,IF(Table1[[#This Row],[Plan Revised]]=0,0,1-ABS(Table1[[#This Row],[Prod2]]-Table1[[#This Row],[Plan Revised]])/Table1[[#This Row],[Plan Revised]]))</f>
        <v>0</v>
      </c>
      <c r="AB3634" s="11"/>
      <c r="AC3634" s="30"/>
    </row>
    <row r="3635" spans="1:29">
      <c r="A3635" s="15" t="str">
        <f>IF(Table1[Week]=WeekSel,"Yes","No")</f>
        <v>No</v>
      </c>
      <c r="B3635" s="15" t="str">
        <f>IF((Table1[StartDate]&gt;=Date.GraphMin)*(Table1[StartDate]&lt;=Date.GraphMax)=1,"Yes","No")</f>
        <v>No</v>
      </c>
      <c r="C3635" s="15" t="str">
        <f>IF(OR(Table1[[#This Row],[Site]]="FOOD MILLING",Table1[[#This Row],[Site]]="GODACO"), "No", "Yes")</f>
        <v>Yes</v>
      </c>
      <c r="D3635" s="40">
        <f>MAX(DATE(Table1[Year],1,1),DATE(Table1[Year],1,1)-WEEKDAY(DATE(Table1[Year],1,1),2)+(Table1[WeekNum]-1)*7+1)</f>
        <v>44564</v>
      </c>
      <c r="E3635" s="40">
        <f>MIN(DATE(Table1[Year]+1,1,0),DATE(Table1[Year],1,1)-WEEKDAY(DATE(Table1[Year],1,1),2)+Table1[WeekNum]*7)</f>
        <v>44570</v>
      </c>
      <c r="F3635" s="15">
        <v>2022</v>
      </c>
      <c r="G3635" s="15">
        <f t="shared" si="112"/>
        <v>1</v>
      </c>
      <c r="H3635" s="17">
        <v>2</v>
      </c>
      <c r="I3635" s="207" t="str">
        <f>"W" &amp;Table1[[#This Row],[WeekNum]]</f>
        <v>W2</v>
      </c>
      <c r="J3635" s="20" t="str">
        <f t="shared" si="113"/>
        <v>22-W02</v>
      </c>
      <c r="K3635" s="8" t="s">
        <v>517</v>
      </c>
      <c r="L3635" s="4"/>
      <c r="M3635" s="8" t="s">
        <v>72</v>
      </c>
      <c r="N3635" s="266" t="s">
        <v>369</v>
      </c>
      <c r="O3635" s="11" t="s">
        <v>371</v>
      </c>
      <c r="P3635" s="11" t="s">
        <v>371</v>
      </c>
      <c r="Q3635" s="11" t="s">
        <v>421</v>
      </c>
      <c r="R3635" s="8">
        <v>0</v>
      </c>
      <c r="S3635" s="8">
        <v>0</v>
      </c>
      <c r="T3635" s="206">
        <f>ABS(Table1[[#This Row],[Prod]]-Table1[[#This Row],[Planned]])</f>
        <v>0</v>
      </c>
      <c r="U3635" s="209">
        <f>IF(ABS(Table1[[#This Row],[Prod]]-Table1[[#This Row],[Planned]])&gt;Table1[[#This Row],[Planned]],0,IF(Table1[[#This Row],[Planned]]=0,0,1-ABS(Table1[[#This Row],[Prod]]-Table1[[#This Row],[Planned]])/Table1[[#This Row],[Planned]]))</f>
        <v>0</v>
      </c>
      <c r="V3635" s="8"/>
      <c r="W3635" s="11"/>
      <c r="X3635" s="3">
        <v>0</v>
      </c>
      <c r="Y3635" s="206">
        <f>Table1[[#This Row],[Prod]]</f>
        <v>0</v>
      </c>
      <c r="Z3635" s="206">
        <f>ABS(Table1[[#This Row],[Prod2]]-Table1[[#This Row],[Plan Revised]])</f>
        <v>0</v>
      </c>
      <c r="AA3635" s="288">
        <f>IF(ABS(Table1[[#This Row],[Prod2]]-Table1[[#This Row],[Plan Revised]])&gt;Table1[[#This Row],[Plan Revised]],0,IF(Table1[[#This Row],[Plan Revised]]=0,0,1-ABS(Table1[[#This Row],[Prod2]]-Table1[[#This Row],[Plan Revised]])/Table1[[#This Row],[Plan Revised]]))</f>
        <v>0</v>
      </c>
      <c r="AB3635" s="11"/>
      <c r="AC3635" s="30"/>
    </row>
    <row r="3636" spans="1:29">
      <c r="A3636" s="15" t="str">
        <f>IF(Table1[Week]=WeekSel,"Yes","No")</f>
        <v>No</v>
      </c>
      <c r="B3636" s="15" t="str">
        <f>IF((Table1[StartDate]&gt;=Date.GraphMin)*(Table1[StartDate]&lt;=Date.GraphMax)=1,"Yes","No")</f>
        <v>No</v>
      </c>
      <c r="C3636" s="15" t="str">
        <f>IF(OR(Table1[[#This Row],[Site]]="FOOD MILLING",Table1[[#This Row],[Site]]="GODACO"), "No", "Yes")</f>
        <v>Yes</v>
      </c>
      <c r="D3636" s="40">
        <f>MAX(DATE(Table1[Year],1,1),DATE(Table1[Year],1,1)-WEEKDAY(DATE(Table1[Year],1,1),2)+(Table1[WeekNum]-1)*7+1)</f>
        <v>44564</v>
      </c>
      <c r="E3636" s="40">
        <f>MIN(DATE(Table1[Year]+1,1,0),DATE(Table1[Year],1,1)-WEEKDAY(DATE(Table1[Year],1,1),2)+Table1[WeekNum]*7)</f>
        <v>44570</v>
      </c>
      <c r="F3636" s="15">
        <v>2022</v>
      </c>
      <c r="G3636" s="15">
        <f t="shared" si="112"/>
        <v>1</v>
      </c>
      <c r="H3636" s="17">
        <v>2</v>
      </c>
      <c r="I3636" s="207" t="str">
        <f>"W" &amp;Table1[[#This Row],[WeekNum]]</f>
        <v>W2</v>
      </c>
      <c r="J3636" s="20" t="str">
        <f t="shared" si="113"/>
        <v>22-W02</v>
      </c>
      <c r="K3636" s="8" t="s">
        <v>514</v>
      </c>
      <c r="L3636" s="4"/>
      <c r="M3636" s="8" t="s">
        <v>72</v>
      </c>
      <c r="N3636" s="266" t="s">
        <v>369</v>
      </c>
      <c r="O3636" s="266" t="s">
        <v>391</v>
      </c>
      <c r="P3636" s="11" t="s">
        <v>393</v>
      </c>
      <c r="Q3636" s="11" t="s">
        <v>421</v>
      </c>
      <c r="R3636" s="8">
        <v>350</v>
      </c>
      <c r="S3636" s="8">
        <v>310</v>
      </c>
      <c r="T3636" s="206">
        <f>ABS(Table1[[#This Row],[Prod]]-Table1[[#This Row],[Planned]])</f>
        <v>40</v>
      </c>
      <c r="U3636" s="209">
        <f>IF(ABS(Table1[[#This Row],[Prod]]-Table1[[#This Row],[Planned]])&gt;Table1[[#This Row],[Planned]],0,IF(Table1[[#This Row],[Planned]]=0,0,1-ABS(Table1[[#This Row],[Prod]]-Table1[[#This Row],[Planned]])/Table1[[#This Row],[Planned]]))</f>
        <v>0.88571428571428568</v>
      </c>
      <c r="V3636" s="8"/>
      <c r="W3636" s="11"/>
      <c r="X3636" s="3">
        <v>350</v>
      </c>
      <c r="Y3636" s="206">
        <f>Table1[[#This Row],[Prod]]</f>
        <v>310</v>
      </c>
      <c r="Z3636" s="206">
        <f>ABS(Table1[[#This Row],[Prod2]]-Table1[[#This Row],[Plan Revised]])</f>
        <v>40</v>
      </c>
      <c r="AA3636" s="288">
        <f>IF(ABS(Table1[[#This Row],[Prod2]]-Table1[[#This Row],[Plan Revised]])&gt;Table1[[#This Row],[Plan Revised]],0,IF(Table1[[#This Row],[Plan Revised]]=0,0,1-ABS(Table1[[#This Row],[Prod2]]-Table1[[#This Row],[Plan Revised]])/Table1[[#This Row],[Plan Revised]]))</f>
        <v>0.88571428571428568</v>
      </c>
      <c r="AB3636" s="11"/>
      <c r="AC3636" s="30"/>
    </row>
    <row r="3637" spans="1:29">
      <c r="A3637" s="15" t="str">
        <f>IF(Table1[Week]=WeekSel,"Yes","No")</f>
        <v>No</v>
      </c>
      <c r="B3637" s="15" t="str">
        <f>IF((Table1[StartDate]&gt;=Date.GraphMin)*(Table1[StartDate]&lt;=Date.GraphMax)=1,"Yes","No")</f>
        <v>No</v>
      </c>
      <c r="C3637" s="15" t="str">
        <f>IF(OR(Table1[[#This Row],[Site]]="FOOD MILLING",Table1[[#This Row],[Site]]="GODACO"), "No", "Yes")</f>
        <v>Yes</v>
      </c>
      <c r="D3637" s="40">
        <f>MAX(DATE(Table1[Year],1,1),DATE(Table1[Year],1,1)-WEEKDAY(DATE(Table1[Year],1,1),2)+(Table1[WeekNum]-1)*7+1)</f>
        <v>44564</v>
      </c>
      <c r="E3637" s="40">
        <f>MIN(DATE(Table1[Year]+1,1,0),DATE(Table1[Year],1,1)-WEEKDAY(DATE(Table1[Year],1,1),2)+Table1[WeekNum]*7)</f>
        <v>44570</v>
      </c>
      <c r="F3637" s="15">
        <v>2022</v>
      </c>
      <c r="G3637" s="15">
        <f t="shared" si="112"/>
        <v>1</v>
      </c>
      <c r="H3637" s="17">
        <v>2</v>
      </c>
      <c r="I3637" s="207" t="str">
        <f>"W" &amp;Table1[[#This Row],[WeekNum]]</f>
        <v>W2</v>
      </c>
      <c r="J3637" s="20" t="str">
        <f t="shared" si="113"/>
        <v>22-W02</v>
      </c>
      <c r="K3637" s="8" t="s">
        <v>440</v>
      </c>
      <c r="L3637" s="4"/>
      <c r="M3637" s="8" t="s">
        <v>72</v>
      </c>
      <c r="N3637" s="266" t="s">
        <v>369</v>
      </c>
      <c r="O3637" s="266" t="s">
        <v>391</v>
      </c>
      <c r="P3637" s="11" t="s">
        <v>394</v>
      </c>
      <c r="Q3637" s="11" t="s">
        <v>421</v>
      </c>
      <c r="R3637" s="8">
        <v>500</v>
      </c>
      <c r="S3637" s="8">
        <v>0</v>
      </c>
      <c r="T3637" s="206">
        <f>ABS(Table1[[#This Row],[Prod]]-Table1[[#This Row],[Planned]])</f>
        <v>500</v>
      </c>
      <c r="U3637" s="209">
        <f>IF(ABS(Table1[[#This Row],[Prod]]-Table1[[#This Row],[Planned]])&gt;Table1[[#This Row],[Planned]],0,IF(Table1[[#This Row],[Planned]]=0,0,1-ABS(Table1[[#This Row],[Prod]]-Table1[[#This Row],[Planned]])/Table1[[#This Row],[Planned]]))</f>
        <v>0</v>
      </c>
      <c r="V3637" s="8"/>
      <c r="W3637" s="11"/>
      <c r="X3637" s="3">
        <v>0</v>
      </c>
      <c r="Y3637" s="206">
        <f>Table1[[#This Row],[Prod]]</f>
        <v>0</v>
      </c>
      <c r="Z3637" s="206">
        <f>ABS(Table1[[#This Row],[Prod2]]-Table1[[#This Row],[Plan Revised]])</f>
        <v>0</v>
      </c>
      <c r="AA3637" s="288">
        <f>IF(ABS(Table1[[#This Row],[Prod2]]-Table1[[#This Row],[Plan Revised]])&gt;Table1[[#This Row],[Plan Revised]],0,IF(Table1[[#This Row],[Plan Revised]]=0,0,1-ABS(Table1[[#This Row],[Prod2]]-Table1[[#This Row],[Plan Revised]])/Table1[[#This Row],[Plan Revised]]))</f>
        <v>0</v>
      </c>
      <c r="AB3637" s="11"/>
      <c r="AC3637" s="30"/>
    </row>
    <row r="3638" spans="1:29">
      <c r="A3638" s="15" t="str">
        <f>IF(Table1[Week]=WeekSel,"Yes","No")</f>
        <v>No</v>
      </c>
      <c r="B3638" s="15" t="str">
        <f>IF((Table1[StartDate]&gt;=Date.GraphMin)*(Table1[StartDate]&lt;=Date.GraphMax)=1,"Yes","No")</f>
        <v>No</v>
      </c>
      <c r="C3638" s="15" t="str">
        <f>IF(OR(Table1[[#This Row],[Site]]="FOOD MILLING",Table1[[#This Row],[Site]]="GODACO"), "No", "Yes")</f>
        <v>Yes</v>
      </c>
      <c r="D3638" s="40">
        <f>MAX(DATE(Table1[Year],1,1),DATE(Table1[Year],1,1)-WEEKDAY(DATE(Table1[Year],1,1),2)+(Table1[WeekNum]-1)*7+1)</f>
        <v>44564</v>
      </c>
      <c r="E3638" s="40">
        <f>MIN(DATE(Table1[Year]+1,1,0),DATE(Table1[Year],1,1)-WEEKDAY(DATE(Table1[Year],1,1),2)+Table1[WeekNum]*7)</f>
        <v>44570</v>
      </c>
      <c r="F3638" s="15">
        <v>2022</v>
      </c>
      <c r="G3638" s="15">
        <f t="shared" si="112"/>
        <v>1</v>
      </c>
      <c r="H3638" s="17">
        <v>2</v>
      </c>
      <c r="I3638" s="207" t="str">
        <f>"W" &amp;Table1[[#This Row],[WeekNum]]</f>
        <v>W2</v>
      </c>
      <c r="J3638" s="20" t="str">
        <f t="shared" si="113"/>
        <v>22-W02</v>
      </c>
      <c r="K3638" s="8" t="s">
        <v>519</v>
      </c>
      <c r="L3638" s="4"/>
      <c r="M3638" s="8" t="s">
        <v>72</v>
      </c>
      <c r="N3638" s="266" t="s">
        <v>369</v>
      </c>
      <c r="O3638" s="11" t="s">
        <v>371</v>
      </c>
      <c r="P3638" s="11" t="s">
        <v>371</v>
      </c>
      <c r="Q3638" s="11" t="s">
        <v>421</v>
      </c>
      <c r="R3638" s="8">
        <v>0</v>
      </c>
      <c r="S3638" s="8">
        <v>0</v>
      </c>
      <c r="T3638" s="206">
        <f>ABS(Table1[[#This Row],[Prod]]-Table1[[#This Row],[Planned]])</f>
        <v>0</v>
      </c>
      <c r="U3638" s="209">
        <f>IF(ABS(Table1[[#This Row],[Prod]]-Table1[[#This Row],[Planned]])&gt;Table1[[#This Row],[Planned]],0,IF(Table1[[#This Row],[Planned]]=0,0,1-ABS(Table1[[#This Row],[Prod]]-Table1[[#This Row],[Planned]])/Table1[[#This Row],[Planned]]))</f>
        <v>0</v>
      </c>
      <c r="V3638" s="8"/>
      <c r="W3638" s="11"/>
      <c r="X3638" s="3">
        <v>0</v>
      </c>
      <c r="Y3638" s="206">
        <f>Table1[[#This Row],[Prod]]</f>
        <v>0</v>
      </c>
      <c r="Z3638" s="206">
        <f>ABS(Table1[[#This Row],[Prod2]]-Table1[[#This Row],[Plan Revised]])</f>
        <v>0</v>
      </c>
      <c r="AA3638" s="288">
        <f>IF(ABS(Table1[[#This Row],[Prod2]]-Table1[[#This Row],[Plan Revised]])&gt;Table1[[#This Row],[Plan Revised]],0,IF(Table1[[#This Row],[Plan Revised]]=0,0,1-ABS(Table1[[#This Row],[Prod2]]-Table1[[#This Row],[Plan Revised]])/Table1[[#This Row],[Plan Revised]]))</f>
        <v>0</v>
      </c>
      <c r="AB3638" s="11"/>
      <c r="AC3638" s="30"/>
    </row>
    <row r="3639" spans="1:29">
      <c r="A3639" s="15" t="str">
        <f>IF(Table1[Week]=WeekSel,"Yes","No")</f>
        <v>No</v>
      </c>
      <c r="B3639" s="15" t="str">
        <f>IF((Table1[StartDate]&gt;=Date.GraphMin)*(Table1[StartDate]&lt;=Date.GraphMax)=1,"Yes","No")</f>
        <v>No</v>
      </c>
      <c r="C3639" s="15" t="str">
        <f>IF(OR(Table1[[#This Row],[Site]]="FOOD MILLING",Table1[[#This Row],[Site]]="GODACO"), "No", "Yes")</f>
        <v>Yes</v>
      </c>
      <c r="D3639" s="40">
        <f>MAX(DATE(Table1[Year],1,1),DATE(Table1[Year],1,1)-WEEKDAY(DATE(Table1[Year],1,1),2)+(Table1[WeekNum]-1)*7+1)</f>
        <v>44564</v>
      </c>
      <c r="E3639" s="40">
        <f>MIN(DATE(Table1[Year]+1,1,0),DATE(Table1[Year],1,1)-WEEKDAY(DATE(Table1[Year],1,1),2)+Table1[WeekNum]*7)</f>
        <v>44570</v>
      </c>
      <c r="F3639" s="15">
        <v>2022</v>
      </c>
      <c r="G3639" s="15">
        <f t="shared" si="112"/>
        <v>1</v>
      </c>
      <c r="H3639" s="17">
        <v>2</v>
      </c>
      <c r="I3639" s="207" t="str">
        <f>"W" &amp;Table1[[#This Row],[WeekNum]]</f>
        <v>W2</v>
      </c>
      <c r="J3639" s="20" t="str">
        <f t="shared" si="113"/>
        <v>22-W02</v>
      </c>
      <c r="K3639" s="8" t="s">
        <v>688</v>
      </c>
      <c r="L3639" s="4"/>
      <c r="M3639" s="8" t="s">
        <v>72</v>
      </c>
      <c r="N3639" s="266" t="s">
        <v>369</v>
      </c>
      <c r="O3639" s="266" t="s">
        <v>395</v>
      </c>
      <c r="P3639" s="11" t="s">
        <v>396</v>
      </c>
      <c r="Q3639" s="11" t="s">
        <v>421</v>
      </c>
      <c r="R3639" s="8">
        <v>400</v>
      </c>
      <c r="S3639" s="8">
        <v>402</v>
      </c>
      <c r="T3639" s="206">
        <f>ABS(Table1[[#This Row],[Prod]]-Table1[[#This Row],[Planned]])</f>
        <v>2</v>
      </c>
      <c r="U3639" s="209">
        <f>IF(ABS(Table1[[#This Row],[Prod]]-Table1[[#This Row],[Planned]])&gt;Table1[[#This Row],[Planned]],0,IF(Table1[[#This Row],[Planned]]=0,0,1-ABS(Table1[[#This Row],[Prod]]-Table1[[#This Row],[Planned]])/Table1[[#This Row],[Planned]]))</f>
        <v>0.995</v>
      </c>
      <c r="V3639" s="8"/>
      <c r="W3639" s="11"/>
      <c r="X3639" s="3">
        <v>400</v>
      </c>
      <c r="Y3639" s="206">
        <f>Table1[[#This Row],[Prod]]</f>
        <v>402</v>
      </c>
      <c r="Z3639" s="206">
        <f>ABS(Table1[[#This Row],[Prod2]]-Table1[[#This Row],[Plan Revised]])</f>
        <v>2</v>
      </c>
      <c r="AA3639" s="288">
        <f>IF(ABS(Table1[[#This Row],[Prod2]]-Table1[[#This Row],[Plan Revised]])&gt;Table1[[#This Row],[Plan Revised]],0,IF(Table1[[#This Row],[Plan Revised]]=0,0,1-ABS(Table1[[#This Row],[Prod2]]-Table1[[#This Row],[Plan Revised]])/Table1[[#This Row],[Plan Revised]]))</f>
        <v>0.995</v>
      </c>
      <c r="AB3639" s="11"/>
      <c r="AC3639" s="30"/>
    </row>
    <row r="3640" spans="1:29">
      <c r="A3640" s="15" t="str">
        <f>IF(Table1[Week]=WeekSel,"Yes","No")</f>
        <v>No</v>
      </c>
      <c r="B3640" s="15" t="str">
        <f>IF((Table1[StartDate]&gt;=Date.GraphMin)*(Table1[StartDate]&lt;=Date.GraphMax)=1,"Yes","No")</f>
        <v>No</v>
      </c>
      <c r="C3640" s="15" t="str">
        <f>IF(OR(Table1[[#This Row],[Site]]="FOOD MILLING",Table1[[#This Row],[Site]]="GODACO"), "No", "Yes")</f>
        <v>Yes</v>
      </c>
      <c r="D3640" s="40">
        <f>MAX(DATE(Table1[Year],1,1),DATE(Table1[Year],1,1)-WEEKDAY(DATE(Table1[Year],1,1),2)+(Table1[WeekNum]-1)*7+1)</f>
        <v>44564</v>
      </c>
      <c r="E3640" s="40">
        <f>MIN(DATE(Table1[Year]+1,1,0),DATE(Table1[Year],1,1)-WEEKDAY(DATE(Table1[Year],1,1),2)+Table1[WeekNum]*7)</f>
        <v>44570</v>
      </c>
      <c r="F3640" s="15">
        <v>2022</v>
      </c>
      <c r="G3640" s="15">
        <f t="shared" si="112"/>
        <v>1</v>
      </c>
      <c r="H3640" s="17">
        <v>2</v>
      </c>
      <c r="I3640" s="207" t="str">
        <f>"W" &amp;Table1[[#This Row],[WeekNum]]</f>
        <v>W2</v>
      </c>
      <c r="J3640" s="20" t="str">
        <f t="shared" si="113"/>
        <v>22-W02</v>
      </c>
      <c r="K3640" s="8" t="s">
        <v>689</v>
      </c>
      <c r="L3640" s="4"/>
      <c r="M3640" s="8" t="s">
        <v>72</v>
      </c>
      <c r="N3640" s="266" t="s">
        <v>369</v>
      </c>
      <c r="O3640" s="266" t="s">
        <v>395</v>
      </c>
      <c r="P3640" s="11" t="s">
        <v>396</v>
      </c>
      <c r="Q3640" s="11" t="s">
        <v>421</v>
      </c>
      <c r="R3640" s="8">
        <v>4300</v>
      </c>
      <c r="S3640" s="8">
        <v>4039</v>
      </c>
      <c r="T3640" s="206">
        <f>ABS(Table1[[#This Row],[Prod]]-Table1[[#This Row],[Planned]])</f>
        <v>261</v>
      </c>
      <c r="U3640" s="209">
        <f>IF(ABS(Table1[[#This Row],[Prod]]-Table1[[#This Row],[Planned]])&gt;Table1[[#This Row],[Planned]],0,IF(Table1[[#This Row],[Planned]]=0,0,1-ABS(Table1[[#This Row],[Prod]]-Table1[[#This Row],[Planned]])/Table1[[#This Row],[Planned]]))</f>
        <v>0.93930232558139537</v>
      </c>
      <c r="V3640" s="8"/>
      <c r="W3640" s="11"/>
      <c r="X3640" s="3">
        <v>4300</v>
      </c>
      <c r="Y3640" s="206">
        <f>Table1[[#This Row],[Prod]]</f>
        <v>4039</v>
      </c>
      <c r="Z3640" s="206">
        <f>ABS(Table1[[#This Row],[Prod2]]-Table1[[#This Row],[Plan Revised]])</f>
        <v>261</v>
      </c>
      <c r="AA3640" s="288">
        <f>IF(ABS(Table1[[#This Row],[Prod2]]-Table1[[#This Row],[Plan Revised]])&gt;Table1[[#This Row],[Plan Revised]],0,IF(Table1[[#This Row],[Plan Revised]]=0,0,1-ABS(Table1[[#This Row],[Prod2]]-Table1[[#This Row],[Plan Revised]])/Table1[[#This Row],[Plan Revised]]))</f>
        <v>0.93930232558139537</v>
      </c>
      <c r="AB3640" s="11"/>
      <c r="AC3640" s="30"/>
    </row>
    <row r="3641" spans="1:29">
      <c r="A3641" s="15" t="str">
        <f>IF(Table1[Week]=WeekSel,"Yes","No")</f>
        <v>No</v>
      </c>
      <c r="B3641" s="15" t="str">
        <f>IF((Table1[StartDate]&gt;=Date.GraphMin)*(Table1[StartDate]&lt;=Date.GraphMax)=1,"Yes","No")</f>
        <v>No</v>
      </c>
      <c r="C3641" s="15" t="str">
        <f>IF(OR(Table1[[#This Row],[Site]]="FOOD MILLING",Table1[[#This Row],[Site]]="GODACO"), "No", "Yes")</f>
        <v>Yes</v>
      </c>
      <c r="D3641" s="40">
        <f>MAX(DATE(Table1[Year],1,1),DATE(Table1[Year],1,1)-WEEKDAY(DATE(Table1[Year],1,1),2)+(Table1[WeekNum]-1)*7+1)</f>
        <v>44564</v>
      </c>
      <c r="E3641" s="40">
        <f>MIN(DATE(Table1[Year]+1,1,0),DATE(Table1[Year],1,1)-WEEKDAY(DATE(Table1[Year],1,1),2)+Table1[WeekNum]*7)</f>
        <v>44570</v>
      </c>
      <c r="F3641" s="15">
        <v>2022</v>
      </c>
      <c r="G3641" s="15">
        <f t="shared" si="112"/>
        <v>1</v>
      </c>
      <c r="H3641" s="17">
        <v>2</v>
      </c>
      <c r="I3641" s="207" t="str">
        <f>"W" &amp;Table1[[#This Row],[WeekNum]]</f>
        <v>W2</v>
      </c>
      <c r="J3641" s="20" t="str">
        <f t="shared" si="113"/>
        <v>22-W02</v>
      </c>
      <c r="K3641" s="8" t="s">
        <v>691</v>
      </c>
      <c r="L3641" s="4"/>
      <c r="M3641" s="8" t="s">
        <v>72</v>
      </c>
      <c r="N3641" s="266" t="s">
        <v>369</v>
      </c>
      <c r="O3641" s="266" t="s">
        <v>389</v>
      </c>
      <c r="P3641" s="11" t="s">
        <v>397</v>
      </c>
      <c r="Q3641" s="11" t="s">
        <v>417</v>
      </c>
      <c r="R3641" s="8">
        <v>170</v>
      </c>
      <c r="S3641" s="8">
        <v>162.19999999999999</v>
      </c>
      <c r="T3641" s="206">
        <f>ABS(Table1[[#This Row],[Prod]]-Table1[[#This Row],[Planned]])</f>
        <v>7.8000000000000114</v>
      </c>
      <c r="U3641" s="209">
        <f>IF(ABS(Table1[[#This Row],[Prod]]-Table1[[#This Row],[Planned]])&gt;Table1[[#This Row],[Planned]],0,IF(Table1[[#This Row],[Planned]]=0,0,1-ABS(Table1[[#This Row],[Prod]]-Table1[[#This Row],[Planned]])/Table1[[#This Row],[Planned]]))</f>
        <v>0.95411764705882351</v>
      </c>
      <c r="V3641" s="8"/>
      <c r="W3641" s="11"/>
      <c r="X3641" s="3">
        <v>180</v>
      </c>
      <c r="Y3641" s="206">
        <f>Table1[[#This Row],[Prod]]</f>
        <v>162.19999999999999</v>
      </c>
      <c r="Z3641" s="206">
        <f>ABS(Table1[[#This Row],[Prod2]]-Table1[[#This Row],[Plan Revised]])</f>
        <v>17.800000000000011</v>
      </c>
      <c r="AA3641" s="288">
        <f>IF(ABS(Table1[[#This Row],[Prod2]]-Table1[[#This Row],[Plan Revised]])&gt;Table1[[#This Row],[Plan Revised]],0,IF(Table1[[#This Row],[Plan Revised]]=0,0,1-ABS(Table1[[#This Row],[Prod2]]-Table1[[#This Row],[Plan Revised]])/Table1[[#This Row],[Plan Revised]]))</f>
        <v>0.90111111111111108</v>
      </c>
      <c r="AB3641" s="11"/>
      <c r="AC3641" s="30"/>
    </row>
    <row r="3642" spans="1:29">
      <c r="A3642" s="15" t="str">
        <f>IF(Table1[Week]=WeekSel,"Yes","No")</f>
        <v>No</v>
      </c>
      <c r="B3642" s="15" t="str">
        <f>IF((Table1[StartDate]&gt;=Date.GraphMin)*(Table1[StartDate]&lt;=Date.GraphMax)=1,"Yes","No")</f>
        <v>No</v>
      </c>
      <c r="C3642" s="15" t="str">
        <f>IF(OR(Table1[[#This Row],[Site]]="FOOD MILLING",Table1[[#This Row],[Site]]="GODACO"), "No", "Yes")</f>
        <v>Yes</v>
      </c>
      <c r="D3642" s="40">
        <f>MAX(DATE(Table1[Year],1,1),DATE(Table1[Year],1,1)-WEEKDAY(DATE(Table1[Year],1,1),2)+(Table1[WeekNum]-1)*7+1)</f>
        <v>44564</v>
      </c>
      <c r="E3642" s="40">
        <f>MIN(DATE(Table1[Year]+1,1,0),DATE(Table1[Year],1,1)-WEEKDAY(DATE(Table1[Year],1,1),2)+Table1[WeekNum]*7)</f>
        <v>44570</v>
      </c>
      <c r="F3642" s="15">
        <v>2022</v>
      </c>
      <c r="G3642" s="15">
        <f t="shared" si="112"/>
        <v>1</v>
      </c>
      <c r="H3642" s="17">
        <v>2</v>
      </c>
      <c r="I3642" s="207" t="str">
        <f>"W" &amp;Table1[[#This Row],[WeekNum]]</f>
        <v>W2</v>
      </c>
      <c r="J3642" s="20" t="str">
        <f t="shared" si="113"/>
        <v>22-W02</v>
      </c>
      <c r="K3642" s="8" t="s">
        <v>692</v>
      </c>
      <c r="L3642" s="4"/>
      <c r="M3642" s="8" t="s">
        <v>72</v>
      </c>
      <c r="N3642" s="266" t="s">
        <v>369</v>
      </c>
      <c r="O3642" s="266" t="s">
        <v>389</v>
      </c>
      <c r="P3642" s="11" t="s">
        <v>397</v>
      </c>
      <c r="Q3642" s="11" t="s">
        <v>417</v>
      </c>
      <c r="R3642" s="8">
        <v>170</v>
      </c>
      <c r="S3642" s="8">
        <v>159</v>
      </c>
      <c r="T3642" s="206">
        <f>ABS(Table1[[#This Row],[Prod]]-Table1[[#This Row],[Planned]])</f>
        <v>11</v>
      </c>
      <c r="U3642" s="209">
        <f>IF(ABS(Table1[[#This Row],[Prod]]-Table1[[#This Row],[Planned]])&gt;Table1[[#This Row],[Planned]],0,IF(Table1[[#This Row],[Planned]]=0,0,1-ABS(Table1[[#This Row],[Prod]]-Table1[[#This Row],[Planned]])/Table1[[#This Row],[Planned]]))</f>
        <v>0.93529411764705883</v>
      </c>
      <c r="V3642" s="8"/>
      <c r="W3642" s="11"/>
      <c r="X3642" s="3">
        <v>180</v>
      </c>
      <c r="Y3642" s="206">
        <f>Table1[[#This Row],[Prod]]</f>
        <v>159</v>
      </c>
      <c r="Z3642" s="206">
        <f>ABS(Table1[[#This Row],[Prod2]]-Table1[[#This Row],[Plan Revised]])</f>
        <v>21</v>
      </c>
      <c r="AA3642" s="288">
        <f>IF(ABS(Table1[[#This Row],[Prod2]]-Table1[[#This Row],[Plan Revised]])&gt;Table1[[#This Row],[Plan Revised]],0,IF(Table1[[#This Row],[Plan Revised]]=0,0,1-ABS(Table1[[#This Row],[Prod2]]-Table1[[#This Row],[Plan Revised]])/Table1[[#This Row],[Plan Revised]]))</f>
        <v>0.8833333333333333</v>
      </c>
      <c r="AB3642" s="11"/>
      <c r="AC3642" s="30"/>
    </row>
    <row r="3643" spans="1:29">
      <c r="A3643" s="15" t="str">
        <f>IF(Table1[Week]=WeekSel,"Yes","No")</f>
        <v>No</v>
      </c>
      <c r="B3643" s="15" t="str">
        <f>IF((Table1[StartDate]&gt;=Date.GraphMin)*(Table1[StartDate]&lt;=Date.GraphMax)=1,"Yes","No")</f>
        <v>No</v>
      </c>
      <c r="C3643" s="15" t="str">
        <f>IF(OR(Table1[[#This Row],[Site]]="FOOD MILLING",Table1[[#This Row],[Site]]="GODACO"), "No", "Yes")</f>
        <v>Yes</v>
      </c>
      <c r="D3643" s="40">
        <f>MAX(DATE(Table1[Year],1,1),DATE(Table1[Year],1,1)-WEEKDAY(DATE(Table1[Year],1,1),2)+(Table1[WeekNum]-1)*7+1)</f>
        <v>44564</v>
      </c>
      <c r="E3643" s="40">
        <f>MIN(DATE(Table1[Year]+1,1,0),DATE(Table1[Year],1,1)-WEEKDAY(DATE(Table1[Year],1,1),2)+Table1[WeekNum]*7)</f>
        <v>44570</v>
      </c>
      <c r="F3643" s="15">
        <v>2022</v>
      </c>
      <c r="G3643" s="15">
        <f t="shared" si="112"/>
        <v>1</v>
      </c>
      <c r="H3643" s="17">
        <v>2</v>
      </c>
      <c r="I3643" s="207" t="str">
        <f>"W" &amp;Table1[[#This Row],[WeekNum]]</f>
        <v>W2</v>
      </c>
      <c r="J3643" s="20" t="str">
        <f t="shared" si="113"/>
        <v>22-W02</v>
      </c>
      <c r="K3643" s="8" t="s">
        <v>693</v>
      </c>
      <c r="L3643" s="4"/>
      <c r="M3643" s="8" t="s">
        <v>72</v>
      </c>
      <c r="N3643" s="266" t="s">
        <v>369</v>
      </c>
      <c r="O3643" s="266" t="s">
        <v>389</v>
      </c>
      <c r="P3643" s="11" t="s">
        <v>397</v>
      </c>
      <c r="Q3643" s="11" t="s">
        <v>417</v>
      </c>
      <c r="R3643" s="8">
        <v>5000</v>
      </c>
      <c r="S3643" s="8">
        <v>3622</v>
      </c>
      <c r="T3643" s="206">
        <f>ABS(Table1[[#This Row],[Prod]]-Table1[[#This Row],[Planned]])</f>
        <v>1378</v>
      </c>
      <c r="U3643" s="209">
        <f>IF(ABS(Table1[[#This Row],[Prod]]-Table1[[#This Row],[Planned]])&gt;Table1[[#This Row],[Planned]],0,IF(Table1[[#This Row],[Planned]]=0,0,1-ABS(Table1[[#This Row],[Prod]]-Table1[[#This Row],[Planned]])/Table1[[#This Row],[Planned]]))</f>
        <v>0.72439999999999993</v>
      </c>
      <c r="V3643" s="8"/>
      <c r="W3643" s="11"/>
      <c r="X3643" s="3">
        <v>2700</v>
      </c>
      <c r="Y3643" s="206">
        <f>Table1[[#This Row],[Prod]]</f>
        <v>3622</v>
      </c>
      <c r="Z3643" s="206">
        <f>ABS(Table1[[#This Row],[Prod2]]-Table1[[#This Row],[Plan Revised]])</f>
        <v>922</v>
      </c>
      <c r="AA3643" s="288">
        <f>IF(ABS(Table1[[#This Row],[Prod2]]-Table1[[#This Row],[Plan Revised]])&gt;Table1[[#This Row],[Plan Revised]],0,IF(Table1[[#This Row],[Plan Revised]]=0,0,1-ABS(Table1[[#This Row],[Prod2]]-Table1[[#This Row],[Plan Revised]])/Table1[[#This Row],[Plan Revised]]))</f>
        <v>0.6585185185185185</v>
      </c>
      <c r="AB3643" s="11"/>
      <c r="AC3643" s="30"/>
    </row>
    <row r="3644" spans="1:29">
      <c r="A3644" s="15" t="str">
        <f>IF(Table1[Week]=WeekSel,"Yes","No")</f>
        <v>No</v>
      </c>
      <c r="B3644" s="15" t="str">
        <f>IF((Table1[StartDate]&gt;=Date.GraphMin)*(Table1[StartDate]&lt;=Date.GraphMax)=1,"Yes","No")</f>
        <v>No</v>
      </c>
      <c r="C3644" s="15" t="str">
        <f>IF(OR(Table1[[#This Row],[Site]]="FOOD MILLING",Table1[[#This Row],[Site]]="GODACO"), "No", "Yes")</f>
        <v>Yes</v>
      </c>
      <c r="D3644" s="40">
        <f>MAX(DATE(Table1[Year],1,1),DATE(Table1[Year],1,1)-WEEKDAY(DATE(Table1[Year],1,1),2)+(Table1[WeekNum]-1)*7+1)</f>
        <v>44564</v>
      </c>
      <c r="E3644" s="40">
        <f>MIN(DATE(Table1[Year]+1,1,0),DATE(Table1[Year],1,1)-WEEKDAY(DATE(Table1[Year],1,1),2)+Table1[WeekNum]*7)</f>
        <v>44570</v>
      </c>
      <c r="F3644" s="15">
        <v>2022</v>
      </c>
      <c r="G3644" s="15">
        <f t="shared" si="112"/>
        <v>1</v>
      </c>
      <c r="H3644" s="17">
        <v>2</v>
      </c>
      <c r="I3644" s="207" t="str">
        <f>"W" &amp;Table1[[#This Row],[WeekNum]]</f>
        <v>W2</v>
      </c>
      <c r="J3644" s="20" t="str">
        <f t="shared" si="113"/>
        <v>22-W02</v>
      </c>
      <c r="K3644" s="8" t="s">
        <v>694</v>
      </c>
      <c r="L3644" s="4"/>
      <c r="M3644" s="8" t="s">
        <v>72</v>
      </c>
      <c r="N3644" s="266" t="s">
        <v>369</v>
      </c>
      <c r="O3644" s="266" t="s">
        <v>395</v>
      </c>
      <c r="P3644" s="11" t="s">
        <v>396</v>
      </c>
      <c r="Q3644" s="11" t="s">
        <v>421</v>
      </c>
      <c r="R3644" s="8">
        <v>500</v>
      </c>
      <c r="S3644" s="8">
        <v>604</v>
      </c>
      <c r="T3644" s="206">
        <f>ABS(Table1[[#This Row],[Prod]]-Table1[[#This Row],[Planned]])</f>
        <v>104</v>
      </c>
      <c r="U3644" s="209">
        <f>IF(ABS(Table1[[#This Row],[Prod]]-Table1[[#This Row],[Planned]])&gt;Table1[[#This Row],[Planned]],0,IF(Table1[[#This Row],[Planned]]=0,0,1-ABS(Table1[[#This Row],[Prod]]-Table1[[#This Row],[Planned]])/Table1[[#This Row],[Planned]]))</f>
        <v>0.79200000000000004</v>
      </c>
      <c r="V3644" s="8"/>
      <c r="W3644" s="11"/>
      <c r="X3644" s="3">
        <v>600</v>
      </c>
      <c r="Y3644" s="206">
        <f>Table1[[#This Row],[Prod]]</f>
        <v>604</v>
      </c>
      <c r="Z3644" s="206">
        <f>ABS(Table1[[#This Row],[Prod2]]-Table1[[#This Row],[Plan Revised]])</f>
        <v>4</v>
      </c>
      <c r="AA3644" s="288">
        <f>IF(ABS(Table1[[#This Row],[Prod2]]-Table1[[#This Row],[Plan Revised]])&gt;Table1[[#This Row],[Plan Revised]],0,IF(Table1[[#This Row],[Plan Revised]]=0,0,1-ABS(Table1[[#This Row],[Prod2]]-Table1[[#This Row],[Plan Revised]])/Table1[[#This Row],[Plan Revised]]))</f>
        <v>0.99333333333333329</v>
      </c>
      <c r="AB3644" s="11"/>
      <c r="AC3644" s="30"/>
    </row>
    <row r="3645" spans="1:29">
      <c r="A3645" s="15" t="str">
        <f>IF(Table1[Week]=WeekSel,"Yes","No")</f>
        <v>No</v>
      </c>
      <c r="B3645" s="15" t="str">
        <f>IF((Table1[StartDate]&gt;=Date.GraphMin)*(Table1[StartDate]&lt;=Date.GraphMax)=1,"Yes","No")</f>
        <v>No</v>
      </c>
      <c r="C3645" s="15" t="str">
        <f>IF(OR(Table1[[#This Row],[Site]]="FOOD MILLING",Table1[[#This Row],[Site]]="GODACO"), "No", "Yes")</f>
        <v>Yes</v>
      </c>
      <c r="D3645" s="40">
        <f>MAX(DATE(Table1[Year],1,1),DATE(Table1[Year],1,1)-WEEKDAY(DATE(Table1[Year],1,1),2)+(Table1[WeekNum]-1)*7+1)</f>
        <v>44564</v>
      </c>
      <c r="E3645" s="40">
        <f>MIN(DATE(Table1[Year]+1,1,0),DATE(Table1[Year],1,1)-WEEKDAY(DATE(Table1[Year],1,1),2)+Table1[WeekNum]*7)</f>
        <v>44570</v>
      </c>
      <c r="F3645" s="15">
        <v>2022</v>
      </c>
      <c r="G3645" s="15">
        <f t="shared" si="112"/>
        <v>1</v>
      </c>
      <c r="H3645" s="17">
        <v>2</v>
      </c>
      <c r="I3645" s="207" t="str">
        <f>"W" &amp;Table1[[#This Row],[WeekNum]]</f>
        <v>W2</v>
      </c>
      <c r="J3645" s="20" t="str">
        <f t="shared" si="113"/>
        <v>22-W02</v>
      </c>
      <c r="K3645" s="8" t="s">
        <v>695</v>
      </c>
      <c r="L3645" s="4"/>
      <c r="M3645" s="8" t="s">
        <v>72</v>
      </c>
      <c r="N3645" s="266" t="s">
        <v>369</v>
      </c>
      <c r="O3645" s="266" t="s">
        <v>395</v>
      </c>
      <c r="P3645" s="11" t="s">
        <v>396</v>
      </c>
      <c r="Q3645" s="11" t="s">
        <v>421</v>
      </c>
      <c r="R3645" s="8">
        <v>700</v>
      </c>
      <c r="S3645" s="8">
        <v>826</v>
      </c>
      <c r="T3645" s="206">
        <f>ABS(Table1[[#This Row],[Prod]]-Table1[[#This Row],[Planned]])</f>
        <v>126</v>
      </c>
      <c r="U3645" s="209">
        <f>IF(ABS(Table1[[#This Row],[Prod]]-Table1[[#This Row],[Planned]])&gt;Table1[[#This Row],[Planned]],0,IF(Table1[[#This Row],[Planned]]=0,0,1-ABS(Table1[[#This Row],[Prod]]-Table1[[#This Row],[Planned]])/Table1[[#This Row],[Planned]]))</f>
        <v>0.82000000000000006</v>
      </c>
      <c r="V3645" s="8"/>
      <c r="W3645" s="11"/>
      <c r="X3645" s="3">
        <v>800</v>
      </c>
      <c r="Y3645" s="206">
        <f>Table1[[#This Row],[Prod]]</f>
        <v>826</v>
      </c>
      <c r="Z3645" s="206">
        <f>ABS(Table1[[#This Row],[Prod2]]-Table1[[#This Row],[Plan Revised]])</f>
        <v>26</v>
      </c>
      <c r="AA3645" s="288">
        <f>IF(ABS(Table1[[#This Row],[Prod2]]-Table1[[#This Row],[Plan Revised]])&gt;Table1[[#This Row],[Plan Revised]],0,IF(Table1[[#This Row],[Plan Revised]]=0,0,1-ABS(Table1[[#This Row],[Prod2]]-Table1[[#This Row],[Plan Revised]])/Table1[[#This Row],[Plan Revised]]))</f>
        <v>0.96750000000000003</v>
      </c>
      <c r="AB3645" s="11"/>
      <c r="AC3645" s="30"/>
    </row>
    <row r="3646" spans="1:29">
      <c r="A3646" s="15" t="str">
        <f>IF(Table1[Week]=WeekSel,"Yes","No")</f>
        <v>No</v>
      </c>
      <c r="B3646" s="15" t="str">
        <f>IF((Table1[StartDate]&gt;=Date.GraphMin)*(Table1[StartDate]&lt;=Date.GraphMax)=1,"Yes","No")</f>
        <v>No</v>
      </c>
      <c r="C3646" s="15" t="str">
        <f>IF(OR(Table1[[#This Row],[Site]]="FOOD MILLING",Table1[[#This Row],[Site]]="GODACO"), "No", "Yes")</f>
        <v>Yes</v>
      </c>
      <c r="D3646" s="40">
        <f>MAX(DATE(Table1[Year],1,1),DATE(Table1[Year],1,1)-WEEKDAY(DATE(Table1[Year],1,1),2)+(Table1[WeekNum]-1)*7+1)</f>
        <v>44564</v>
      </c>
      <c r="E3646" s="40">
        <f>MIN(DATE(Table1[Year]+1,1,0),DATE(Table1[Year],1,1)-WEEKDAY(DATE(Table1[Year],1,1),2)+Table1[WeekNum]*7)</f>
        <v>44570</v>
      </c>
      <c r="F3646" s="15">
        <v>2022</v>
      </c>
      <c r="G3646" s="15">
        <f t="shared" si="112"/>
        <v>1</v>
      </c>
      <c r="H3646" s="17">
        <v>2</v>
      </c>
      <c r="I3646" s="207" t="str">
        <f>"W" &amp;Table1[[#This Row],[WeekNum]]</f>
        <v>W2</v>
      </c>
      <c r="J3646" s="20" t="str">
        <f t="shared" si="113"/>
        <v>22-W02</v>
      </c>
      <c r="K3646" s="8" t="s">
        <v>696</v>
      </c>
      <c r="L3646" s="4"/>
      <c r="M3646" s="8" t="s">
        <v>72</v>
      </c>
      <c r="N3646" s="266" t="s">
        <v>369</v>
      </c>
      <c r="O3646" s="266" t="s">
        <v>398</v>
      </c>
      <c r="P3646" s="11" t="s">
        <v>399</v>
      </c>
      <c r="Q3646" s="11" t="s">
        <v>421</v>
      </c>
      <c r="R3646" s="8">
        <v>300</v>
      </c>
      <c r="S3646" s="8">
        <v>439</v>
      </c>
      <c r="T3646" s="206">
        <f>ABS(Table1[[#This Row],[Prod]]-Table1[[#This Row],[Planned]])</f>
        <v>139</v>
      </c>
      <c r="U3646" s="209">
        <f>IF(ABS(Table1[[#This Row],[Prod]]-Table1[[#This Row],[Planned]])&gt;Table1[[#This Row],[Planned]],0,IF(Table1[[#This Row],[Planned]]=0,0,1-ABS(Table1[[#This Row],[Prod]]-Table1[[#This Row],[Planned]])/Table1[[#This Row],[Planned]]))</f>
        <v>0.53666666666666663</v>
      </c>
      <c r="V3646" s="8"/>
      <c r="W3646" s="11"/>
      <c r="X3646" s="3">
        <v>450</v>
      </c>
      <c r="Y3646" s="206">
        <f>Table1[[#This Row],[Prod]]</f>
        <v>439</v>
      </c>
      <c r="Z3646" s="206">
        <f>ABS(Table1[[#This Row],[Prod2]]-Table1[[#This Row],[Plan Revised]])</f>
        <v>11</v>
      </c>
      <c r="AA3646" s="288">
        <f>IF(ABS(Table1[[#This Row],[Prod2]]-Table1[[#This Row],[Plan Revised]])&gt;Table1[[#This Row],[Plan Revised]],0,IF(Table1[[#This Row],[Plan Revised]]=0,0,1-ABS(Table1[[#This Row],[Prod2]]-Table1[[#This Row],[Plan Revised]])/Table1[[#This Row],[Plan Revised]]))</f>
        <v>0.97555555555555551</v>
      </c>
      <c r="AB3646" s="11"/>
      <c r="AC3646" s="30"/>
    </row>
    <row r="3647" spans="1:29">
      <c r="A3647" s="15" t="str">
        <f>IF(Table1[Week]=WeekSel,"Yes","No")</f>
        <v>No</v>
      </c>
      <c r="B3647" s="15" t="str">
        <f>IF((Table1[StartDate]&gt;=Date.GraphMin)*(Table1[StartDate]&lt;=Date.GraphMax)=1,"Yes","No")</f>
        <v>No</v>
      </c>
      <c r="C3647" s="15" t="str">
        <f>IF(OR(Table1[[#This Row],[Site]]="FOOD MILLING",Table1[[#This Row],[Site]]="GODACO"), "No", "Yes")</f>
        <v>Yes</v>
      </c>
      <c r="D3647" s="40">
        <f>MAX(DATE(Table1[Year],1,1),DATE(Table1[Year],1,1)-WEEKDAY(DATE(Table1[Year],1,1),2)+(Table1[WeekNum]-1)*7+1)</f>
        <v>44564</v>
      </c>
      <c r="E3647" s="40">
        <f>MIN(DATE(Table1[Year]+1,1,0),DATE(Table1[Year],1,1)-WEEKDAY(DATE(Table1[Year],1,1),2)+Table1[WeekNum]*7)</f>
        <v>44570</v>
      </c>
      <c r="F3647" s="15">
        <v>2022</v>
      </c>
      <c r="G3647" s="15">
        <f t="shared" si="112"/>
        <v>1</v>
      </c>
      <c r="H3647" s="17">
        <v>2</v>
      </c>
      <c r="I3647" s="207" t="str">
        <f>"W" &amp;Table1[[#This Row],[WeekNum]]</f>
        <v>W2</v>
      </c>
      <c r="J3647" s="20" t="str">
        <f t="shared" si="113"/>
        <v>22-W02</v>
      </c>
      <c r="K3647" s="8" t="s">
        <v>697</v>
      </c>
      <c r="L3647" s="4"/>
      <c r="M3647" s="8" t="s">
        <v>72</v>
      </c>
      <c r="N3647" s="266" t="s">
        <v>369</v>
      </c>
      <c r="O3647" s="266" t="s">
        <v>391</v>
      </c>
      <c r="P3647" s="11" t="s">
        <v>393</v>
      </c>
      <c r="Q3647" s="11" t="s">
        <v>421</v>
      </c>
      <c r="R3647" s="8">
        <v>500</v>
      </c>
      <c r="S3647" s="8">
        <v>479</v>
      </c>
      <c r="T3647" s="206">
        <f>ABS(Table1[[#This Row],[Prod]]-Table1[[#This Row],[Planned]])</f>
        <v>21</v>
      </c>
      <c r="U3647" s="209">
        <f>IF(ABS(Table1[[#This Row],[Prod]]-Table1[[#This Row],[Planned]])&gt;Table1[[#This Row],[Planned]],0,IF(Table1[[#This Row],[Planned]]=0,0,1-ABS(Table1[[#This Row],[Prod]]-Table1[[#This Row],[Planned]])/Table1[[#This Row],[Planned]]))</f>
        <v>0.95799999999999996</v>
      </c>
      <c r="V3647" s="8"/>
      <c r="W3647" s="11"/>
      <c r="X3647" s="3">
        <v>500</v>
      </c>
      <c r="Y3647" s="206">
        <f>Table1[[#This Row],[Prod]]</f>
        <v>479</v>
      </c>
      <c r="Z3647" s="206">
        <f>ABS(Table1[[#This Row],[Prod2]]-Table1[[#This Row],[Plan Revised]])</f>
        <v>21</v>
      </c>
      <c r="AA3647" s="288">
        <f>IF(ABS(Table1[[#This Row],[Prod2]]-Table1[[#This Row],[Plan Revised]])&gt;Table1[[#This Row],[Plan Revised]],0,IF(Table1[[#This Row],[Plan Revised]]=0,0,1-ABS(Table1[[#This Row],[Prod2]]-Table1[[#This Row],[Plan Revised]])/Table1[[#This Row],[Plan Revised]]))</f>
        <v>0.95799999999999996</v>
      </c>
      <c r="AB3647" s="11"/>
      <c r="AC3647" s="30"/>
    </row>
    <row r="3648" spans="1:29">
      <c r="A3648" s="15" t="str">
        <f>IF(Table1[Week]=WeekSel,"Yes","No")</f>
        <v>No</v>
      </c>
      <c r="B3648" s="15" t="str">
        <f>IF((Table1[StartDate]&gt;=Date.GraphMin)*(Table1[StartDate]&lt;=Date.GraphMax)=1,"Yes","No")</f>
        <v>No</v>
      </c>
      <c r="C3648" s="15" t="str">
        <f>IF(OR(Table1[[#This Row],[Site]]="FOOD MILLING",Table1[[#This Row],[Site]]="GODACO"), "No", "Yes")</f>
        <v>Yes</v>
      </c>
      <c r="D3648" s="40">
        <f>MAX(DATE(Table1[Year],1,1),DATE(Table1[Year],1,1)-WEEKDAY(DATE(Table1[Year],1,1),2)+(Table1[WeekNum]-1)*7+1)</f>
        <v>44564</v>
      </c>
      <c r="E3648" s="40">
        <f>MIN(DATE(Table1[Year]+1,1,0),DATE(Table1[Year],1,1)-WEEKDAY(DATE(Table1[Year],1,1),2)+Table1[WeekNum]*7)</f>
        <v>44570</v>
      </c>
      <c r="F3648" s="15">
        <v>2022</v>
      </c>
      <c r="G3648" s="15">
        <f t="shared" si="112"/>
        <v>1</v>
      </c>
      <c r="H3648" s="17">
        <v>2</v>
      </c>
      <c r="I3648" s="207" t="str">
        <f>"W" &amp;Table1[[#This Row],[WeekNum]]</f>
        <v>W2</v>
      </c>
      <c r="J3648" s="20" t="str">
        <f t="shared" si="113"/>
        <v>22-W02</v>
      </c>
      <c r="K3648" s="8" t="s">
        <v>698</v>
      </c>
      <c r="L3648" s="4"/>
      <c r="M3648" s="8" t="s">
        <v>72</v>
      </c>
      <c r="N3648" s="266" t="s">
        <v>369</v>
      </c>
      <c r="O3648" s="266" t="s">
        <v>398</v>
      </c>
      <c r="P3648" s="11" t="s">
        <v>399</v>
      </c>
      <c r="Q3648" s="11" t="s">
        <v>421</v>
      </c>
      <c r="R3648" s="8">
        <v>2780</v>
      </c>
      <c r="S3648" s="8">
        <v>1957.8</v>
      </c>
      <c r="T3648" s="206">
        <f>ABS(Table1[[#This Row],[Prod]]-Table1[[#This Row],[Planned]])</f>
        <v>822.2</v>
      </c>
      <c r="U3648" s="209">
        <f>IF(ABS(Table1[[#This Row],[Prod]]-Table1[[#This Row],[Planned]])&gt;Table1[[#This Row],[Planned]],0,IF(Table1[[#This Row],[Planned]]=0,0,1-ABS(Table1[[#This Row],[Prod]]-Table1[[#This Row],[Planned]])/Table1[[#This Row],[Planned]]))</f>
        <v>0.70424460431654667</v>
      </c>
      <c r="V3648" s="8"/>
      <c r="W3648" s="11"/>
      <c r="X3648" s="3">
        <v>1980</v>
      </c>
      <c r="Y3648" s="206">
        <f>Table1[[#This Row],[Prod]]</f>
        <v>1957.8</v>
      </c>
      <c r="Z3648" s="206">
        <f>ABS(Table1[[#This Row],[Prod2]]-Table1[[#This Row],[Plan Revised]])</f>
        <v>22.200000000000045</v>
      </c>
      <c r="AA3648" s="288">
        <f>IF(ABS(Table1[[#This Row],[Prod2]]-Table1[[#This Row],[Plan Revised]])&gt;Table1[[#This Row],[Plan Revised]],0,IF(Table1[[#This Row],[Plan Revised]]=0,0,1-ABS(Table1[[#This Row],[Prod2]]-Table1[[#This Row],[Plan Revised]])/Table1[[#This Row],[Plan Revised]]))</f>
        <v>0.98878787878787877</v>
      </c>
      <c r="AB3648" s="11"/>
      <c r="AC3648" s="30"/>
    </row>
    <row r="3649" spans="1:29">
      <c r="A3649" s="15" t="str">
        <f>IF(Table1[Week]=WeekSel,"Yes","No")</f>
        <v>No</v>
      </c>
      <c r="B3649" s="15" t="str">
        <f>IF((Table1[StartDate]&gt;=Date.GraphMin)*(Table1[StartDate]&lt;=Date.GraphMax)=1,"Yes","No")</f>
        <v>No</v>
      </c>
      <c r="C3649" s="15" t="str">
        <f>IF(OR(Table1[[#This Row],[Site]]="FOOD MILLING",Table1[[#This Row],[Site]]="GODACO"), "No", "Yes")</f>
        <v>Yes</v>
      </c>
      <c r="D3649" s="40">
        <f>MAX(DATE(Table1[Year],1,1),DATE(Table1[Year],1,1)-WEEKDAY(DATE(Table1[Year],1,1),2)+(Table1[WeekNum]-1)*7+1)</f>
        <v>44564</v>
      </c>
      <c r="E3649" s="40">
        <f>MIN(DATE(Table1[Year]+1,1,0),DATE(Table1[Year],1,1)-WEEKDAY(DATE(Table1[Year],1,1),2)+Table1[WeekNum]*7)</f>
        <v>44570</v>
      </c>
      <c r="F3649" s="15">
        <v>2022</v>
      </c>
      <c r="G3649" s="15">
        <f t="shared" si="112"/>
        <v>1</v>
      </c>
      <c r="H3649" s="17">
        <v>2</v>
      </c>
      <c r="I3649" s="207" t="str">
        <f>"W" &amp;Table1[[#This Row],[WeekNum]]</f>
        <v>W2</v>
      </c>
      <c r="J3649" s="20" t="str">
        <f t="shared" si="113"/>
        <v>22-W02</v>
      </c>
      <c r="K3649" s="8" t="s">
        <v>699</v>
      </c>
      <c r="L3649" s="4"/>
      <c r="M3649" s="8" t="s">
        <v>72</v>
      </c>
      <c r="N3649" s="266" t="s">
        <v>369</v>
      </c>
      <c r="O3649" s="266" t="s">
        <v>398</v>
      </c>
      <c r="P3649" s="11" t="s">
        <v>399</v>
      </c>
      <c r="Q3649" s="11" t="s">
        <v>421</v>
      </c>
      <c r="R3649" s="8">
        <v>400</v>
      </c>
      <c r="S3649" s="8">
        <v>200</v>
      </c>
      <c r="T3649" s="206">
        <f>ABS(Table1[[#This Row],[Prod]]-Table1[[#This Row],[Planned]])</f>
        <v>200</v>
      </c>
      <c r="U3649" s="209">
        <f>IF(ABS(Table1[[#This Row],[Prod]]-Table1[[#This Row],[Planned]])&gt;Table1[[#This Row],[Planned]],0,IF(Table1[[#This Row],[Planned]]=0,0,1-ABS(Table1[[#This Row],[Prod]]-Table1[[#This Row],[Planned]])/Table1[[#This Row],[Planned]]))</f>
        <v>0.5</v>
      </c>
      <c r="V3649" s="8"/>
      <c r="W3649" s="11"/>
      <c r="X3649" s="3">
        <v>200</v>
      </c>
      <c r="Y3649" s="206">
        <f>Table1[[#This Row],[Prod]]</f>
        <v>200</v>
      </c>
      <c r="Z3649" s="206">
        <f>ABS(Table1[[#This Row],[Prod2]]-Table1[[#This Row],[Plan Revised]])</f>
        <v>0</v>
      </c>
      <c r="AA3649" s="288">
        <f>IF(ABS(Table1[[#This Row],[Prod2]]-Table1[[#This Row],[Plan Revised]])&gt;Table1[[#This Row],[Plan Revised]],0,IF(Table1[[#This Row],[Plan Revised]]=0,0,1-ABS(Table1[[#This Row],[Prod2]]-Table1[[#This Row],[Plan Revised]])/Table1[[#This Row],[Plan Revised]]))</f>
        <v>1</v>
      </c>
      <c r="AB3649" s="11"/>
      <c r="AC3649" s="30"/>
    </row>
    <row r="3650" spans="1:29">
      <c r="A3650" s="15" t="str">
        <f>IF(Table1[Week]=WeekSel,"Yes","No")</f>
        <v>No</v>
      </c>
      <c r="B3650" s="15" t="str">
        <f>IF((Table1[StartDate]&gt;=Date.GraphMin)*(Table1[StartDate]&lt;=Date.GraphMax)=1,"Yes","No")</f>
        <v>No</v>
      </c>
      <c r="C3650" s="15" t="str">
        <f>IF(OR(Table1[[#This Row],[Site]]="FOOD MILLING",Table1[[#This Row],[Site]]="GODACO"), "No", "Yes")</f>
        <v>Yes</v>
      </c>
      <c r="D3650" s="40">
        <f>MAX(DATE(Table1[Year],1,1),DATE(Table1[Year],1,1)-WEEKDAY(DATE(Table1[Year],1,1),2)+(Table1[WeekNum]-1)*7+1)</f>
        <v>44564</v>
      </c>
      <c r="E3650" s="40">
        <f>MIN(DATE(Table1[Year]+1,1,0),DATE(Table1[Year],1,1)-WEEKDAY(DATE(Table1[Year],1,1),2)+Table1[WeekNum]*7)</f>
        <v>44570</v>
      </c>
      <c r="F3650" s="15">
        <v>2022</v>
      </c>
      <c r="G3650" s="15">
        <f t="shared" ref="G3650:G3713" si="114">MONTH(DATE(F3650,1,H3650*7-2)-WEEKDAY(DATE(H3650,1,2)))</f>
        <v>1</v>
      </c>
      <c r="H3650" s="17">
        <v>2</v>
      </c>
      <c r="I3650" s="207" t="str">
        <f>"W" &amp;Table1[[#This Row],[WeekNum]]</f>
        <v>W2</v>
      </c>
      <c r="J3650" s="20" t="str">
        <f t="shared" ref="J3650:J3713" si="115">RIGHT(F3650,2)&amp;"-"&amp;TEXT(H3650,"W00")</f>
        <v>22-W02</v>
      </c>
      <c r="K3650" s="8" t="s">
        <v>700</v>
      </c>
      <c r="L3650" s="4"/>
      <c r="M3650" s="8" t="s">
        <v>72</v>
      </c>
      <c r="N3650" s="266" t="s">
        <v>369</v>
      </c>
      <c r="O3650" s="266" t="s">
        <v>398</v>
      </c>
      <c r="P3650" s="11" t="s">
        <v>399</v>
      </c>
      <c r="Q3650" s="11" t="s">
        <v>421</v>
      </c>
      <c r="R3650" s="8">
        <v>8770</v>
      </c>
      <c r="S3650" s="8">
        <v>7448</v>
      </c>
      <c r="T3650" s="206">
        <f>ABS(Table1[[#This Row],[Prod]]-Table1[[#This Row],[Planned]])</f>
        <v>1322</v>
      </c>
      <c r="U3650" s="209">
        <f>IF(ABS(Table1[[#This Row],[Prod]]-Table1[[#This Row],[Planned]])&gt;Table1[[#This Row],[Planned]],0,IF(Table1[[#This Row],[Planned]]=0,0,1-ABS(Table1[[#This Row],[Prod]]-Table1[[#This Row],[Planned]])/Table1[[#This Row],[Planned]]))</f>
        <v>0.84925883694412774</v>
      </c>
      <c r="V3650" s="8"/>
      <c r="W3650" s="11"/>
      <c r="X3650" s="3">
        <v>8520</v>
      </c>
      <c r="Y3650" s="206">
        <f>Table1[[#This Row],[Prod]]</f>
        <v>7448</v>
      </c>
      <c r="Z3650" s="206">
        <f>ABS(Table1[[#This Row],[Prod2]]-Table1[[#This Row],[Plan Revised]])</f>
        <v>1072</v>
      </c>
      <c r="AA3650" s="288">
        <f>IF(ABS(Table1[[#This Row],[Prod2]]-Table1[[#This Row],[Plan Revised]])&gt;Table1[[#This Row],[Plan Revised]],0,IF(Table1[[#This Row],[Plan Revised]]=0,0,1-ABS(Table1[[#This Row],[Prod2]]-Table1[[#This Row],[Plan Revised]])/Table1[[#This Row],[Plan Revised]]))</f>
        <v>0.87417840375586853</v>
      </c>
      <c r="AB3650" s="11"/>
      <c r="AC3650" s="30"/>
    </row>
    <row r="3651" spans="1:29">
      <c r="A3651" s="15" t="str">
        <f>IF(Table1[Week]=WeekSel,"Yes","No")</f>
        <v>No</v>
      </c>
      <c r="B3651" s="15" t="str">
        <f>IF((Table1[StartDate]&gt;=Date.GraphMin)*(Table1[StartDate]&lt;=Date.GraphMax)=1,"Yes","No")</f>
        <v>No</v>
      </c>
      <c r="C3651" s="15" t="str">
        <f>IF(OR(Table1[[#This Row],[Site]]="FOOD MILLING",Table1[[#This Row],[Site]]="GODACO"), "No", "Yes")</f>
        <v>Yes</v>
      </c>
      <c r="D3651" s="40">
        <f>MAX(DATE(Table1[Year],1,1),DATE(Table1[Year],1,1)-WEEKDAY(DATE(Table1[Year],1,1),2)+(Table1[WeekNum]-1)*7+1)</f>
        <v>44564</v>
      </c>
      <c r="E3651" s="40">
        <f>MIN(DATE(Table1[Year]+1,1,0),DATE(Table1[Year],1,1)-WEEKDAY(DATE(Table1[Year],1,1),2)+Table1[WeekNum]*7)</f>
        <v>44570</v>
      </c>
      <c r="F3651" s="15">
        <v>2022</v>
      </c>
      <c r="G3651" s="15">
        <f t="shared" si="114"/>
        <v>1</v>
      </c>
      <c r="H3651" s="17">
        <v>2</v>
      </c>
      <c r="I3651" s="207" t="str">
        <f>"W" &amp;Table1[[#This Row],[WeekNum]]</f>
        <v>W2</v>
      </c>
      <c r="J3651" s="20" t="str">
        <f t="shared" si="115"/>
        <v>22-W02</v>
      </c>
      <c r="K3651" s="8" t="s">
        <v>701</v>
      </c>
      <c r="L3651" s="4"/>
      <c r="M3651" s="8" t="s">
        <v>72</v>
      </c>
      <c r="N3651" s="266" t="s">
        <v>369</v>
      </c>
      <c r="O3651" s="266" t="s">
        <v>398</v>
      </c>
      <c r="P3651" s="11" t="s">
        <v>399</v>
      </c>
      <c r="Q3651" s="11" t="s">
        <v>421</v>
      </c>
      <c r="R3651" s="8">
        <v>0</v>
      </c>
      <c r="S3651" s="8">
        <v>210</v>
      </c>
      <c r="T3651" s="206">
        <f>ABS(Table1[[#This Row],[Prod]]-Table1[[#This Row],[Planned]])</f>
        <v>210</v>
      </c>
      <c r="U3651" s="209">
        <f>IF(ABS(Table1[[#This Row],[Prod]]-Table1[[#This Row],[Planned]])&gt;Table1[[#This Row],[Planned]],0,IF(Table1[[#This Row],[Planned]]=0,0,1-ABS(Table1[[#This Row],[Prod]]-Table1[[#This Row],[Planned]])/Table1[[#This Row],[Planned]]))</f>
        <v>0</v>
      </c>
      <c r="V3651" s="8"/>
      <c r="W3651" s="11"/>
      <c r="X3651" s="3">
        <v>200</v>
      </c>
      <c r="Y3651" s="206">
        <f>Table1[[#This Row],[Prod]]</f>
        <v>210</v>
      </c>
      <c r="Z3651" s="206">
        <f>ABS(Table1[[#This Row],[Prod2]]-Table1[[#This Row],[Plan Revised]])</f>
        <v>10</v>
      </c>
      <c r="AA3651" s="288">
        <f>IF(ABS(Table1[[#This Row],[Prod2]]-Table1[[#This Row],[Plan Revised]])&gt;Table1[[#This Row],[Plan Revised]],0,IF(Table1[[#This Row],[Plan Revised]]=0,0,1-ABS(Table1[[#This Row],[Prod2]]-Table1[[#This Row],[Plan Revised]])/Table1[[#This Row],[Plan Revised]]))</f>
        <v>0.95</v>
      </c>
      <c r="AB3651" s="11"/>
      <c r="AC3651" s="30"/>
    </row>
    <row r="3652" spans="1:29">
      <c r="A3652" s="15" t="str">
        <f>IF(Table1[Week]=WeekSel,"Yes","No")</f>
        <v>No</v>
      </c>
      <c r="B3652" s="15" t="str">
        <f>IF((Table1[StartDate]&gt;=Date.GraphMin)*(Table1[StartDate]&lt;=Date.GraphMax)=1,"Yes","No")</f>
        <v>No</v>
      </c>
      <c r="C3652" s="15" t="str">
        <f>IF(OR(Table1[[#This Row],[Site]]="FOOD MILLING",Table1[[#This Row],[Site]]="GODACO"), "No", "Yes")</f>
        <v>Yes</v>
      </c>
      <c r="D3652" s="40">
        <f>MAX(DATE(Table1[Year],1,1),DATE(Table1[Year],1,1)-WEEKDAY(DATE(Table1[Year],1,1),2)+(Table1[WeekNum]-1)*7+1)</f>
        <v>44564</v>
      </c>
      <c r="E3652" s="40">
        <f>MIN(DATE(Table1[Year]+1,1,0),DATE(Table1[Year],1,1)-WEEKDAY(DATE(Table1[Year],1,1),2)+Table1[WeekNum]*7)</f>
        <v>44570</v>
      </c>
      <c r="F3652" s="15">
        <v>2022</v>
      </c>
      <c r="G3652" s="15">
        <f t="shared" si="114"/>
        <v>1</v>
      </c>
      <c r="H3652" s="17">
        <v>2</v>
      </c>
      <c r="I3652" s="207" t="str">
        <f>"W" &amp;Table1[[#This Row],[WeekNum]]</f>
        <v>W2</v>
      </c>
      <c r="J3652" s="20" t="str">
        <f t="shared" si="115"/>
        <v>22-W02</v>
      </c>
      <c r="K3652" s="8" t="s">
        <v>702</v>
      </c>
      <c r="L3652" s="4"/>
      <c r="M3652" s="8" t="s">
        <v>72</v>
      </c>
      <c r="N3652" s="266" t="s">
        <v>369</v>
      </c>
      <c r="O3652" s="266" t="s">
        <v>398</v>
      </c>
      <c r="P3652" s="11" t="s">
        <v>399</v>
      </c>
      <c r="Q3652" s="11" t="s">
        <v>421</v>
      </c>
      <c r="R3652" s="8">
        <v>250</v>
      </c>
      <c r="S3652" s="8">
        <v>136</v>
      </c>
      <c r="T3652" s="206">
        <f>ABS(Table1[[#This Row],[Prod]]-Table1[[#This Row],[Planned]])</f>
        <v>114</v>
      </c>
      <c r="U3652" s="209">
        <f>IF(ABS(Table1[[#This Row],[Prod]]-Table1[[#This Row],[Planned]])&gt;Table1[[#This Row],[Planned]],0,IF(Table1[[#This Row],[Planned]]=0,0,1-ABS(Table1[[#This Row],[Prod]]-Table1[[#This Row],[Planned]])/Table1[[#This Row],[Planned]]))</f>
        <v>0.54400000000000004</v>
      </c>
      <c r="V3652" s="8"/>
      <c r="W3652" s="11"/>
      <c r="X3652" s="3">
        <v>150</v>
      </c>
      <c r="Y3652" s="206">
        <f>Table1[[#This Row],[Prod]]</f>
        <v>136</v>
      </c>
      <c r="Z3652" s="206">
        <f>ABS(Table1[[#This Row],[Prod2]]-Table1[[#This Row],[Plan Revised]])</f>
        <v>14</v>
      </c>
      <c r="AA3652" s="288">
        <f>IF(ABS(Table1[[#This Row],[Prod2]]-Table1[[#This Row],[Plan Revised]])&gt;Table1[[#This Row],[Plan Revised]],0,IF(Table1[[#This Row],[Plan Revised]]=0,0,1-ABS(Table1[[#This Row],[Prod2]]-Table1[[#This Row],[Plan Revised]])/Table1[[#This Row],[Plan Revised]]))</f>
        <v>0.90666666666666662</v>
      </c>
      <c r="AB3652" s="11"/>
      <c r="AC3652" s="30"/>
    </row>
    <row r="3653" spans="1:29">
      <c r="A3653" s="15" t="str">
        <f>IF(Table1[Week]=WeekSel,"Yes","No")</f>
        <v>No</v>
      </c>
      <c r="B3653" s="15" t="str">
        <f>IF((Table1[StartDate]&gt;=Date.GraphMin)*(Table1[StartDate]&lt;=Date.GraphMax)=1,"Yes","No")</f>
        <v>No</v>
      </c>
      <c r="C3653" s="15" t="str">
        <f>IF(OR(Table1[[#This Row],[Site]]="FOOD MILLING",Table1[[#This Row],[Site]]="GODACO"), "No", "Yes")</f>
        <v>Yes</v>
      </c>
      <c r="D3653" s="40">
        <f>MAX(DATE(Table1[Year],1,1),DATE(Table1[Year],1,1)-WEEKDAY(DATE(Table1[Year],1,1),2)+(Table1[WeekNum]-1)*7+1)</f>
        <v>44564</v>
      </c>
      <c r="E3653" s="40">
        <f>MIN(DATE(Table1[Year]+1,1,0),DATE(Table1[Year],1,1)-WEEKDAY(DATE(Table1[Year],1,1),2)+Table1[WeekNum]*7)</f>
        <v>44570</v>
      </c>
      <c r="F3653" s="15">
        <v>2022</v>
      </c>
      <c r="G3653" s="15">
        <f t="shared" si="114"/>
        <v>1</v>
      </c>
      <c r="H3653" s="17">
        <v>2</v>
      </c>
      <c r="I3653" s="207" t="str">
        <f>"W" &amp;Table1[[#This Row],[WeekNum]]</f>
        <v>W2</v>
      </c>
      <c r="J3653" s="20" t="str">
        <f t="shared" si="115"/>
        <v>22-W02</v>
      </c>
      <c r="K3653" s="8" t="s">
        <v>703</v>
      </c>
      <c r="L3653" s="4"/>
      <c r="M3653" s="8" t="s">
        <v>72</v>
      </c>
      <c r="N3653" s="266" t="s">
        <v>369</v>
      </c>
      <c r="O3653" s="266" t="s">
        <v>398</v>
      </c>
      <c r="P3653" s="11" t="s">
        <v>399</v>
      </c>
      <c r="Q3653" s="11" t="s">
        <v>421</v>
      </c>
      <c r="R3653" s="8">
        <v>200</v>
      </c>
      <c r="S3653" s="8">
        <v>195</v>
      </c>
      <c r="T3653" s="206">
        <f>ABS(Table1[[#This Row],[Prod]]-Table1[[#This Row],[Planned]])</f>
        <v>5</v>
      </c>
      <c r="U3653" s="209">
        <f>IF(ABS(Table1[[#This Row],[Prod]]-Table1[[#This Row],[Planned]])&gt;Table1[[#This Row],[Planned]],0,IF(Table1[[#This Row],[Planned]]=0,0,1-ABS(Table1[[#This Row],[Prod]]-Table1[[#This Row],[Planned]])/Table1[[#This Row],[Planned]]))</f>
        <v>0.97499999999999998</v>
      </c>
      <c r="V3653" s="8"/>
      <c r="W3653" s="11"/>
      <c r="X3653" s="3">
        <v>200</v>
      </c>
      <c r="Y3653" s="206">
        <f>Table1[[#This Row],[Prod]]</f>
        <v>195</v>
      </c>
      <c r="Z3653" s="206">
        <f>ABS(Table1[[#This Row],[Prod2]]-Table1[[#This Row],[Plan Revised]])</f>
        <v>5</v>
      </c>
      <c r="AA3653" s="288">
        <f>IF(ABS(Table1[[#This Row],[Prod2]]-Table1[[#This Row],[Plan Revised]])&gt;Table1[[#This Row],[Plan Revised]],0,IF(Table1[[#This Row],[Plan Revised]]=0,0,1-ABS(Table1[[#This Row],[Prod2]]-Table1[[#This Row],[Plan Revised]])/Table1[[#This Row],[Plan Revised]]))</f>
        <v>0.97499999999999998</v>
      </c>
      <c r="AB3653" s="11"/>
      <c r="AC3653" s="30"/>
    </row>
    <row r="3654" spans="1:29">
      <c r="A3654" s="15" t="str">
        <f>IF(Table1[Week]=WeekSel,"Yes","No")</f>
        <v>No</v>
      </c>
      <c r="B3654" s="15" t="str">
        <f>IF((Table1[StartDate]&gt;=Date.GraphMin)*(Table1[StartDate]&lt;=Date.GraphMax)=1,"Yes","No")</f>
        <v>No</v>
      </c>
      <c r="C3654" s="15" t="str">
        <f>IF(OR(Table1[[#This Row],[Site]]="FOOD MILLING",Table1[[#This Row],[Site]]="GODACO"), "No", "Yes")</f>
        <v>Yes</v>
      </c>
      <c r="D3654" s="40">
        <f>MAX(DATE(Table1[Year],1,1),DATE(Table1[Year],1,1)-WEEKDAY(DATE(Table1[Year],1,1),2)+(Table1[WeekNum]-1)*7+1)</f>
        <v>44564</v>
      </c>
      <c r="E3654" s="40">
        <f>MIN(DATE(Table1[Year]+1,1,0),DATE(Table1[Year],1,1)-WEEKDAY(DATE(Table1[Year],1,1),2)+Table1[WeekNum]*7)</f>
        <v>44570</v>
      </c>
      <c r="F3654" s="15">
        <v>2022</v>
      </c>
      <c r="G3654" s="15">
        <f t="shared" si="114"/>
        <v>1</v>
      </c>
      <c r="H3654" s="17">
        <v>2</v>
      </c>
      <c r="I3654" s="207" t="str">
        <f>"W" &amp;Table1[[#This Row],[WeekNum]]</f>
        <v>W2</v>
      </c>
      <c r="J3654" s="20" t="str">
        <f t="shared" si="115"/>
        <v>22-W02</v>
      </c>
      <c r="K3654" s="8" t="s">
        <v>704</v>
      </c>
      <c r="L3654" s="4"/>
      <c r="M3654" s="8" t="s">
        <v>72</v>
      </c>
      <c r="N3654" s="266" t="s">
        <v>369</v>
      </c>
      <c r="O3654" s="266" t="s">
        <v>398</v>
      </c>
      <c r="P3654" s="11" t="s">
        <v>399</v>
      </c>
      <c r="Q3654" s="11" t="s">
        <v>421</v>
      </c>
      <c r="R3654" s="8">
        <v>1300</v>
      </c>
      <c r="S3654" s="8">
        <v>506</v>
      </c>
      <c r="T3654" s="206">
        <f>ABS(Table1[[#This Row],[Prod]]-Table1[[#This Row],[Planned]])</f>
        <v>794</v>
      </c>
      <c r="U3654" s="209">
        <f>IF(ABS(Table1[[#This Row],[Prod]]-Table1[[#This Row],[Planned]])&gt;Table1[[#This Row],[Planned]],0,IF(Table1[[#This Row],[Planned]]=0,0,1-ABS(Table1[[#This Row],[Prod]]-Table1[[#This Row],[Planned]])/Table1[[#This Row],[Planned]]))</f>
        <v>0.38923076923076927</v>
      </c>
      <c r="V3654" s="8"/>
      <c r="W3654" s="11"/>
      <c r="X3654" s="3">
        <v>500</v>
      </c>
      <c r="Y3654" s="206">
        <f>Table1[[#This Row],[Prod]]</f>
        <v>506</v>
      </c>
      <c r="Z3654" s="206">
        <f>ABS(Table1[[#This Row],[Prod2]]-Table1[[#This Row],[Plan Revised]])</f>
        <v>6</v>
      </c>
      <c r="AA3654" s="288">
        <f>IF(ABS(Table1[[#This Row],[Prod2]]-Table1[[#This Row],[Plan Revised]])&gt;Table1[[#This Row],[Plan Revised]],0,IF(Table1[[#This Row],[Plan Revised]]=0,0,1-ABS(Table1[[#This Row],[Prod2]]-Table1[[#This Row],[Plan Revised]])/Table1[[#This Row],[Plan Revised]]))</f>
        <v>0.98799999999999999</v>
      </c>
      <c r="AB3654" s="11"/>
      <c r="AC3654" s="30"/>
    </row>
    <row r="3655" spans="1:29">
      <c r="A3655" s="15" t="str">
        <f>IF(Table1[Week]=WeekSel,"Yes","No")</f>
        <v>No</v>
      </c>
      <c r="B3655" s="15" t="str">
        <f>IF((Table1[StartDate]&gt;=Date.GraphMin)*(Table1[StartDate]&lt;=Date.GraphMax)=1,"Yes","No")</f>
        <v>No</v>
      </c>
      <c r="C3655" s="15" t="str">
        <f>IF(OR(Table1[[#This Row],[Site]]="FOOD MILLING",Table1[[#This Row],[Site]]="GODACO"), "No", "Yes")</f>
        <v>Yes</v>
      </c>
      <c r="D3655" s="40">
        <f>MAX(DATE(Table1[Year],1,1),DATE(Table1[Year],1,1)-WEEKDAY(DATE(Table1[Year],1,1),2)+(Table1[WeekNum]-1)*7+1)</f>
        <v>44564</v>
      </c>
      <c r="E3655" s="40">
        <f>MIN(DATE(Table1[Year]+1,1,0),DATE(Table1[Year],1,1)-WEEKDAY(DATE(Table1[Year],1,1),2)+Table1[WeekNum]*7)</f>
        <v>44570</v>
      </c>
      <c r="F3655" s="15">
        <v>2022</v>
      </c>
      <c r="G3655" s="15">
        <f t="shared" si="114"/>
        <v>1</v>
      </c>
      <c r="H3655" s="17">
        <v>2</v>
      </c>
      <c r="I3655" s="207" t="str">
        <f>"W" &amp;Table1[[#This Row],[WeekNum]]</f>
        <v>W2</v>
      </c>
      <c r="J3655" s="20" t="str">
        <f t="shared" si="115"/>
        <v>22-W02</v>
      </c>
      <c r="K3655" s="8" t="s">
        <v>705</v>
      </c>
      <c r="L3655" s="4"/>
      <c r="M3655" s="8" t="s">
        <v>72</v>
      </c>
      <c r="N3655" s="266" t="s">
        <v>369</v>
      </c>
      <c r="O3655" s="266" t="s">
        <v>398</v>
      </c>
      <c r="P3655" s="11" t="s">
        <v>399</v>
      </c>
      <c r="Q3655" s="11" t="s">
        <v>421</v>
      </c>
      <c r="R3655" s="8">
        <v>6225</v>
      </c>
      <c r="S3655" s="8">
        <v>5419.8</v>
      </c>
      <c r="T3655" s="206">
        <f>ABS(Table1[[#This Row],[Prod]]-Table1[[#This Row],[Planned]])</f>
        <v>805.19999999999982</v>
      </c>
      <c r="U3655" s="209">
        <f>IF(ABS(Table1[[#This Row],[Prod]]-Table1[[#This Row],[Planned]])&gt;Table1[[#This Row],[Planned]],0,IF(Table1[[#This Row],[Planned]]=0,0,1-ABS(Table1[[#This Row],[Prod]]-Table1[[#This Row],[Planned]])/Table1[[#This Row],[Planned]]))</f>
        <v>0.87065060240963854</v>
      </c>
      <c r="V3655" s="8"/>
      <c r="W3655" s="11"/>
      <c r="X3655" s="3">
        <v>5600</v>
      </c>
      <c r="Y3655" s="206">
        <f>Table1[[#This Row],[Prod]]</f>
        <v>5419.8</v>
      </c>
      <c r="Z3655" s="206">
        <f>ABS(Table1[[#This Row],[Prod2]]-Table1[[#This Row],[Plan Revised]])</f>
        <v>180.19999999999982</v>
      </c>
      <c r="AA3655" s="288">
        <f>IF(ABS(Table1[[#This Row],[Prod2]]-Table1[[#This Row],[Plan Revised]])&gt;Table1[[#This Row],[Plan Revised]],0,IF(Table1[[#This Row],[Plan Revised]]=0,0,1-ABS(Table1[[#This Row],[Prod2]]-Table1[[#This Row],[Plan Revised]])/Table1[[#This Row],[Plan Revised]]))</f>
        <v>0.96782142857142861</v>
      </c>
      <c r="AB3655" s="11"/>
      <c r="AC3655" s="30"/>
    </row>
    <row r="3656" spans="1:29">
      <c r="A3656" s="15" t="str">
        <f>IF(Table1[Week]=WeekSel,"Yes","No")</f>
        <v>No</v>
      </c>
      <c r="B3656" s="15" t="str">
        <f>IF((Table1[StartDate]&gt;=Date.GraphMin)*(Table1[StartDate]&lt;=Date.GraphMax)=1,"Yes","No")</f>
        <v>No</v>
      </c>
      <c r="C3656" s="15" t="str">
        <f>IF(OR(Table1[[#This Row],[Site]]="FOOD MILLING",Table1[[#This Row],[Site]]="GODACO"), "No", "Yes")</f>
        <v>Yes</v>
      </c>
      <c r="D3656" s="40">
        <f>MAX(DATE(Table1[Year],1,1),DATE(Table1[Year],1,1)-WEEKDAY(DATE(Table1[Year],1,1),2)+(Table1[WeekNum]-1)*7+1)</f>
        <v>44564</v>
      </c>
      <c r="E3656" s="40">
        <f>MIN(DATE(Table1[Year]+1,1,0),DATE(Table1[Year],1,1)-WEEKDAY(DATE(Table1[Year],1,1),2)+Table1[WeekNum]*7)</f>
        <v>44570</v>
      </c>
      <c r="F3656" s="15">
        <v>2022</v>
      </c>
      <c r="G3656" s="15">
        <f t="shared" si="114"/>
        <v>1</v>
      </c>
      <c r="H3656" s="17">
        <v>2</v>
      </c>
      <c r="I3656" s="207" t="str">
        <f>"W" &amp;Table1[[#This Row],[WeekNum]]</f>
        <v>W2</v>
      </c>
      <c r="J3656" s="20" t="str">
        <f t="shared" si="115"/>
        <v>22-W02</v>
      </c>
      <c r="K3656" s="8" t="s">
        <v>706</v>
      </c>
      <c r="L3656" s="4"/>
      <c r="M3656" s="8" t="s">
        <v>72</v>
      </c>
      <c r="N3656" s="266" t="s">
        <v>369</v>
      </c>
      <c r="O3656" s="266" t="s">
        <v>398</v>
      </c>
      <c r="P3656" s="11" t="s">
        <v>399</v>
      </c>
      <c r="Q3656" s="11" t="s">
        <v>421</v>
      </c>
      <c r="R3656" s="8">
        <v>1500</v>
      </c>
      <c r="S3656" s="8">
        <v>1500</v>
      </c>
      <c r="T3656" s="206">
        <f>ABS(Table1[[#This Row],[Prod]]-Table1[[#This Row],[Planned]])</f>
        <v>0</v>
      </c>
      <c r="U3656" s="209">
        <f>IF(ABS(Table1[[#This Row],[Prod]]-Table1[[#This Row],[Planned]])&gt;Table1[[#This Row],[Planned]],0,IF(Table1[[#This Row],[Planned]]=0,0,1-ABS(Table1[[#This Row],[Prod]]-Table1[[#This Row],[Planned]])/Table1[[#This Row],[Planned]]))</f>
        <v>1</v>
      </c>
      <c r="V3656" s="8"/>
      <c r="W3656" s="11"/>
      <c r="X3656" s="3">
        <v>1500</v>
      </c>
      <c r="Y3656" s="206">
        <f>Table1[[#This Row],[Prod]]</f>
        <v>1500</v>
      </c>
      <c r="Z3656" s="206">
        <f>ABS(Table1[[#This Row],[Prod2]]-Table1[[#This Row],[Plan Revised]])</f>
        <v>0</v>
      </c>
      <c r="AA3656" s="288">
        <f>IF(ABS(Table1[[#This Row],[Prod2]]-Table1[[#This Row],[Plan Revised]])&gt;Table1[[#This Row],[Plan Revised]],0,IF(Table1[[#This Row],[Plan Revised]]=0,0,1-ABS(Table1[[#This Row],[Prod2]]-Table1[[#This Row],[Plan Revised]])/Table1[[#This Row],[Plan Revised]]))</f>
        <v>1</v>
      </c>
      <c r="AB3656" s="11"/>
      <c r="AC3656" s="30"/>
    </row>
    <row r="3657" spans="1:29">
      <c r="A3657" s="15" t="str">
        <f>IF(Table1[Week]=WeekSel,"Yes","No")</f>
        <v>No</v>
      </c>
      <c r="B3657" s="15" t="str">
        <f>IF((Table1[StartDate]&gt;=Date.GraphMin)*(Table1[StartDate]&lt;=Date.GraphMax)=1,"Yes","No")</f>
        <v>No</v>
      </c>
      <c r="C3657" s="15" t="str">
        <f>IF(OR(Table1[[#This Row],[Site]]="FOOD MILLING",Table1[[#This Row],[Site]]="GODACO"), "No", "Yes")</f>
        <v>Yes</v>
      </c>
      <c r="D3657" s="40">
        <f>MAX(DATE(Table1[Year],1,1),DATE(Table1[Year],1,1)-WEEKDAY(DATE(Table1[Year],1,1),2)+(Table1[WeekNum]-1)*7+1)</f>
        <v>44564</v>
      </c>
      <c r="E3657" s="40">
        <f>MIN(DATE(Table1[Year]+1,1,0),DATE(Table1[Year],1,1)-WEEKDAY(DATE(Table1[Year],1,1),2)+Table1[WeekNum]*7)</f>
        <v>44570</v>
      </c>
      <c r="F3657" s="15">
        <v>2022</v>
      </c>
      <c r="G3657" s="15">
        <f t="shared" si="114"/>
        <v>1</v>
      </c>
      <c r="H3657" s="17">
        <v>2</v>
      </c>
      <c r="I3657" s="207" t="str">
        <f>"W" &amp;Table1[[#This Row],[WeekNum]]</f>
        <v>W2</v>
      </c>
      <c r="J3657" s="20" t="str">
        <f t="shared" si="115"/>
        <v>22-W02</v>
      </c>
      <c r="K3657" s="8" t="s">
        <v>707</v>
      </c>
      <c r="L3657" s="4"/>
      <c r="M3657" s="8" t="s">
        <v>72</v>
      </c>
      <c r="N3657" s="266" t="s">
        <v>369</v>
      </c>
      <c r="O3657" s="266" t="s">
        <v>395</v>
      </c>
      <c r="P3657" s="11" t="s">
        <v>396</v>
      </c>
      <c r="Q3657" s="11" t="s">
        <v>421</v>
      </c>
      <c r="R3657" s="8">
        <v>1000</v>
      </c>
      <c r="S3657" s="8">
        <v>0</v>
      </c>
      <c r="T3657" s="206">
        <f>ABS(Table1[[#This Row],[Prod]]-Table1[[#This Row],[Planned]])</f>
        <v>1000</v>
      </c>
      <c r="U3657" s="209">
        <f>IF(ABS(Table1[[#This Row],[Prod]]-Table1[[#This Row],[Planned]])&gt;Table1[[#This Row],[Planned]],0,IF(Table1[[#This Row],[Planned]]=0,0,1-ABS(Table1[[#This Row],[Prod]]-Table1[[#This Row],[Planned]])/Table1[[#This Row],[Planned]]))</f>
        <v>0</v>
      </c>
      <c r="V3657" s="8"/>
      <c r="W3657" s="11"/>
      <c r="X3657" s="3">
        <v>1000</v>
      </c>
      <c r="Y3657" s="206">
        <f>Table1[[#This Row],[Prod]]</f>
        <v>0</v>
      </c>
      <c r="Z3657" s="206">
        <f>ABS(Table1[[#This Row],[Prod2]]-Table1[[#This Row],[Plan Revised]])</f>
        <v>1000</v>
      </c>
      <c r="AA3657" s="288">
        <f>IF(ABS(Table1[[#This Row],[Prod2]]-Table1[[#This Row],[Plan Revised]])&gt;Table1[[#This Row],[Plan Revised]],0,IF(Table1[[#This Row],[Plan Revised]]=0,0,1-ABS(Table1[[#This Row],[Prod2]]-Table1[[#This Row],[Plan Revised]])/Table1[[#This Row],[Plan Revised]]))</f>
        <v>0</v>
      </c>
      <c r="AB3657" s="11"/>
      <c r="AC3657" s="30"/>
    </row>
    <row r="3658" spans="1:29">
      <c r="A3658" s="15" t="str">
        <f>IF(Table1[Week]=WeekSel,"Yes","No")</f>
        <v>No</v>
      </c>
      <c r="B3658" s="15" t="str">
        <f>IF((Table1[StartDate]&gt;=Date.GraphMin)*(Table1[StartDate]&lt;=Date.GraphMax)=1,"Yes","No")</f>
        <v>No</v>
      </c>
      <c r="C3658" s="15" t="str">
        <f>IF(OR(Table1[[#This Row],[Site]]="FOOD MILLING",Table1[[#This Row],[Site]]="GODACO"), "No", "Yes")</f>
        <v>Yes</v>
      </c>
      <c r="D3658" s="40">
        <f>MAX(DATE(Table1[Year],1,1),DATE(Table1[Year],1,1)-WEEKDAY(DATE(Table1[Year],1,1),2)+(Table1[WeekNum]-1)*7+1)</f>
        <v>44564</v>
      </c>
      <c r="E3658" s="40">
        <f>MIN(DATE(Table1[Year]+1,1,0),DATE(Table1[Year],1,1)-WEEKDAY(DATE(Table1[Year],1,1),2)+Table1[WeekNum]*7)</f>
        <v>44570</v>
      </c>
      <c r="F3658" s="15">
        <v>2022</v>
      </c>
      <c r="G3658" s="15">
        <f t="shared" si="114"/>
        <v>1</v>
      </c>
      <c r="H3658" s="17">
        <v>2</v>
      </c>
      <c r="I3658" s="207" t="str">
        <f>"W" &amp;Table1[[#This Row],[WeekNum]]</f>
        <v>W2</v>
      </c>
      <c r="J3658" s="20" t="str">
        <f t="shared" si="115"/>
        <v>22-W02</v>
      </c>
      <c r="K3658" s="8" t="s">
        <v>708</v>
      </c>
      <c r="L3658" s="4"/>
      <c r="M3658" s="8" t="s">
        <v>72</v>
      </c>
      <c r="N3658" s="266" t="s">
        <v>369</v>
      </c>
      <c r="O3658" s="266" t="s">
        <v>395</v>
      </c>
      <c r="P3658" s="11" t="s">
        <v>396</v>
      </c>
      <c r="Q3658" s="11" t="s">
        <v>421</v>
      </c>
      <c r="R3658" s="8">
        <v>600</v>
      </c>
      <c r="S3658" s="8">
        <v>0</v>
      </c>
      <c r="T3658" s="206">
        <f>ABS(Table1[[#This Row],[Prod]]-Table1[[#This Row],[Planned]])</f>
        <v>600</v>
      </c>
      <c r="U3658" s="209">
        <f>IF(ABS(Table1[[#This Row],[Prod]]-Table1[[#This Row],[Planned]])&gt;Table1[[#This Row],[Planned]],0,IF(Table1[[#This Row],[Planned]]=0,0,1-ABS(Table1[[#This Row],[Prod]]-Table1[[#This Row],[Planned]])/Table1[[#This Row],[Planned]]))</f>
        <v>0</v>
      </c>
      <c r="V3658" s="8"/>
      <c r="W3658" s="11"/>
      <c r="X3658" s="3">
        <v>600</v>
      </c>
      <c r="Y3658" s="206">
        <f>Table1[[#This Row],[Prod]]</f>
        <v>0</v>
      </c>
      <c r="Z3658" s="206">
        <f>ABS(Table1[[#This Row],[Prod2]]-Table1[[#This Row],[Plan Revised]])</f>
        <v>600</v>
      </c>
      <c r="AA3658" s="288">
        <f>IF(ABS(Table1[[#This Row],[Prod2]]-Table1[[#This Row],[Plan Revised]])&gt;Table1[[#This Row],[Plan Revised]],0,IF(Table1[[#This Row],[Plan Revised]]=0,0,1-ABS(Table1[[#This Row],[Prod2]]-Table1[[#This Row],[Plan Revised]])/Table1[[#This Row],[Plan Revised]]))</f>
        <v>0</v>
      </c>
      <c r="AB3658" s="11"/>
      <c r="AC3658" s="30"/>
    </row>
    <row r="3659" spans="1:29">
      <c r="A3659" s="15" t="str">
        <f>IF(Table1[Week]=WeekSel,"Yes","No")</f>
        <v>No</v>
      </c>
      <c r="B3659" s="15" t="str">
        <f>IF((Table1[StartDate]&gt;=Date.GraphMin)*(Table1[StartDate]&lt;=Date.GraphMax)=1,"Yes","No")</f>
        <v>No</v>
      </c>
      <c r="C3659" s="15" t="str">
        <f>IF(OR(Table1[[#This Row],[Site]]="FOOD MILLING",Table1[[#This Row],[Site]]="GODACO"), "No", "Yes")</f>
        <v>Yes</v>
      </c>
      <c r="D3659" s="40">
        <f>MAX(DATE(Table1[Year],1,1),DATE(Table1[Year],1,1)-WEEKDAY(DATE(Table1[Year],1,1),2)+(Table1[WeekNum]-1)*7+1)</f>
        <v>44564</v>
      </c>
      <c r="E3659" s="40">
        <f>MIN(DATE(Table1[Year]+1,1,0),DATE(Table1[Year],1,1)-WEEKDAY(DATE(Table1[Year],1,1),2)+Table1[WeekNum]*7)</f>
        <v>44570</v>
      </c>
      <c r="F3659" s="15">
        <v>2022</v>
      </c>
      <c r="G3659" s="15">
        <f t="shared" si="114"/>
        <v>1</v>
      </c>
      <c r="H3659" s="17">
        <v>2</v>
      </c>
      <c r="I3659" s="207" t="str">
        <f>"W" &amp;Table1[[#This Row],[WeekNum]]</f>
        <v>W2</v>
      </c>
      <c r="J3659" s="20" t="str">
        <f t="shared" si="115"/>
        <v>22-W02</v>
      </c>
      <c r="K3659" s="8" t="s">
        <v>709</v>
      </c>
      <c r="L3659" s="4"/>
      <c r="M3659" s="8" t="s">
        <v>72</v>
      </c>
      <c r="N3659" s="266" t="s">
        <v>369</v>
      </c>
      <c r="O3659" s="266" t="s">
        <v>395</v>
      </c>
      <c r="P3659" s="11" t="s">
        <v>396</v>
      </c>
      <c r="Q3659" s="11" t="s">
        <v>421</v>
      </c>
      <c r="R3659" s="8">
        <v>10600</v>
      </c>
      <c r="S3659" s="8">
        <v>0</v>
      </c>
      <c r="T3659" s="206">
        <f>ABS(Table1[[#This Row],[Prod]]-Table1[[#This Row],[Planned]])</f>
        <v>10600</v>
      </c>
      <c r="U3659" s="209">
        <f>IF(ABS(Table1[[#This Row],[Prod]]-Table1[[#This Row],[Planned]])&gt;Table1[[#This Row],[Planned]],0,IF(Table1[[#This Row],[Planned]]=0,0,1-ABS(Table1[[#This Row],[Prod]]-Table1[[#This Row],[Planned]])/Table1[[#This Row],[Planned]]))</f>
        <v>0</v>
      </c>
      <c r="V3659" s="8"/>
      <c r="W3659" s="11"/>
      <c r="X3659" s="3">
        <v>9600</v>
      </c>
      <c r="Y3659" s="206">
        <f>Table1[[#This Row],[Prod]]</f>
        <v>0</v>
      </c>
      <c r="Z3659" s="206">
        <f>ABS(Table1[[#This Row],[Prod2]]-Table1[[#This Row],[Plan Revised]])</f>
        <v>9600</v>
      </c>
      <c r="AA3659" s="288">
        <f>IF(ABS(Table1[[#This Row],[Prod2]]-Table1[[#This Row],[Plan Revised]])&gt;Table1[[#This Row],[Plan Revised]],0,IF(Table1[[#This Row],[Plan Revised]]=0,0,1-ABS(Table1[[#This Row],[Prod2]]-Table1[[#This Row],[Plan Revised]])/Table1[[#This Row],[Plan Revised]]))</f>
        <v>0</v>
      </c>
      <c r="AB3659" s="11"/>
      <c r="AC3659" s="30"/>
    </row>
    <row r="3660" spans="1:29">
      <c r="A3660" s="15" t="str">
        <f>IF(Table1[Week]=WeekSel,"Yes","No")</f>
        <v>No</v>
      </c>
      <c r="B3660" s="15" t="str">
        <f>IF((Table1[StartDate]&gt;=Date.GraphMin)*(Table1[StartDate]&lt;=Date.GraphMax)=1,"Yes","No")</f>
        <v>No</v>
      </c>
      <c r="C3660" s="15" t="str">
        <f>IF(OR(Table1[[#This Row],[Site]]="FOOD MILLING",Table1[[#This Row],[Site]]="GODACO"), "No", "Yes")</f>
        <v>Yes</v>
      </c>
      <c r="D3660" s="40">
        <f>MAX(DATE(Table1[Year],1,1),DATE(Table1[Year],1,1)-WEEKDAY(DATE(Table1[Year],1,1),2)+(Table1[WeekNum]-1)*7+1)</f>
        <v>44564</v>
      </c>
      <c r="E3660" s="40">
        <f>MIN(DATE(Table1[Year]+1,1,0),DATE(Table1[Year],1,1)-WEEKDAY(DATE(Table1[Year],1,1),2)+Table1[WeekNum]*7)</f>
        <v>44570</v>
      </c>
      <c r="F3660" s="15">
        <v>2022</v>
      </c>
      <c r="G3660" s="15">
        <f t="shared" si="114"/>
        <v>1</v>
      </c>
      <c r="H3660" s="17">
        <v>2</v>
      </c>
      <c r="I3660" s="207" t="str">
        <f>"W" &amp;Table1[[#This Row],[WeekNum]]</f>
        <v>W2</v>
      </c>
      <c r="J3660" s="20" t="str">
        <f t="shared" si="115"/>
        <v>22-W02</v>
      </c>
      <c r="K3660" s="8" t="s">
        <v>710</v>
      </c>
      <c r="L3660" s="4"/>
      <c r="M3660" s="8" t="s">
        <v>72</v>
      </c>
      <c r="N3660" s="266" t="s">
        <v>369</v>
      </c>
      <c r="O3660" s="266" t="s">
        <v>395</v>
      </c>
      <c r="P3660" s="11" t="s">
        <v>396</v>
      </c>
      <c r="Q3660" s="11" t="s">
        <v>421</v>
      </c>
      <c r="R3660" s="8">
        <v>0</v>
      </c>
      <c r="S3660" s="8">
        <v>0</v>
      </c>
      <c r="T3660" s="206">
        <f>ABS(Table1[[#This Row],[Prod]]-Table1[[#This Row],[Planned]])</f>
        <v>0</v>
      </c>
      <c r="U3660" s="209">
        <f>IF(ABS(Table1[[#This Row],[Prod]]-Table1[[#This Row],[Planned]])&gt;Table1[[#This Row],[Planned]],0,IF(Table1[[#This Row],[Planned]]=0,0,1-ABS(Table1[[#This Row],[Prod]]-Table1[[#This Row],[Planned]])/Table1[[#This Row],[Planned]]))</f>
        <v>0</v>
      </c>
      <c r="V3660" s="8"/>
      <c r="W3660" s="11"/>
      <c r="X3660" s="3">
        <v>0</v>
      </c>
      <c r="Y3660" s="206">
        <f>Table1[[#This Row],[Prod]]</f>
        <v>0</v>
      </c>
      <c r="Z3660" s="206">
        <f>ABS(Table1[[#This Row],[Prod2]]-Table1[[#This Row],[Plan Revised]])</f>
        <v>0</v>
      </c>
      <c r="AA3660" s="288">
        <f>IF(ABS(Table1[[#This Row],[Prod2]]-Table1[[#This Row],[Plan Revised]])&gt;Table1[[#This Row],[Plan Revised]],0,IF(Table1[[#This Row],[Plan Revised]]=0,0,1-ABS(Table1[[#This Row],[Prod2]]-Table1[[#This Row],[Plan Revised]])/Table1[[#This Row],[Plan Revised]]))</f>
        <v>0</v>
      </c>
      <c r="AB3660" s="11"/>
      <c r="AC3660" s="30"/>
    </row>
    <row r="3661" spans="1:29">
      <c r="A3661" s="15" t="str">
        <f>IF(Table1[Week]=WeekSel,"Yes","No")</f>
        <v>No</v>
      </c>
      <c r="B3661" s="15" t="str">
        <f>IF((Table1[StartDate]&gt;=Date.GraphMin)*(Table1[StartDate]&lt;=Date.GraphMax)=1,"Yes","No")</f>
        <v>No</v>
      </c>
      <c r="C3661" s="15" t="str">
        <f>IF(OR(Table1[[#This Row],[Site]]="FOOD MILLING",Table1[[#This Row],[Site]]="GODACO"), "No", "Yes")</f>
        <v>Yes</v>
      </c>
      <c r="D3661" s="40">
        <f>MAX(DATE(Table1[Year],1,1),DATE(Table1[Year],1,1)-WEEKDAY(DATE(Table1[Year],1,1),2)+(Table1[WeekNum]-1)*7+1)</f>
        <v>44564</v>
      </c>
      <c r="E3661" s="40">
        <f>MIN(DATE(Table1[Year]+1,1,0),DATE(Table1[Year],1,1)-WEEKDAY(DATE(Table1[Year],1,1),2)+Table1[WeekNum]*7)</f>
        <v>44570</v>
      </c>
      <c r="F3661" s="15">
        <v>2022</v>
      </c>
      <c r="G3661" s="15">
        <f t="shared" si="114"/>
        <v>1</v>
      </c>
      <c r="H3661" s="17">
        <v>2</v>
      </c>
      <c r="I3661" s="207" t="str">
        <f>"W" &amp;Table1[[#This Row],[WeekNum]]</f>
        <v>W2</v>
      </c>
      <c r="J3661" s="20" t="str">
        <f t="shared" si="115"/>
        <v>22-W02</v>
      </c>
      <c r="K3661" s="8" t="s">
        <v>711</v>
      </c>
      <c r="L3661" s="4"/>
      <c r="M3661" s="8" t="s">
        <v>72</v>
      </c>
      <c r="N3661" s="266" t="s">
        <v>369</v>
      </c>
      <c r="O3661" s="266" t="s">
        <v>400</v>
      </c>
      <c r="P3661" s="11" t="s">
        <v>401</v>
      </c>
      <c r="Q3661" s="11" t="s">
        <v>421</v>
      </c>
      <c r="R3661" s="8">
        <v>0</v>
      </c>
      <c r="S3661" s="8">
        <v>0</v>
      </c>
      <c r="T3661" s="206">
        <f>ABS(Table1[[#This Row],[Prod]]-Table1[[#This Row],[Planned]])</f>
        <v>0</v>
      </c>
      <c r="U3661" s="209">
        <f>IF(ABS(Table1[[#This Row],[Prod]]-Table1[[#This Row],[Planned]])&gt;Table1[[#This Row],[Planned]],0,IF(Table1[[#This Row],[Planned]]=0,0,1-ABS(Table1[[#This Row],[Prod]]-Table1[[#This Row],[Planned]])/Table1[[#This Row],[Planned]]))</f>
        <v>0</v>
      </c>
      <c r="V3661" s="8"/>
      <c r="W3661" s="11"/>
      <c r="X3661" s="3">
        <v>0</v>
      </c>
      <c r="Y3661" s="206">
        <f>Table1[[#This Row],[Prod]]</f>
        <v>0</v>
      </c>
      <c r="Z3661" s="206">
        <f>ABS(Table1[[#This Row],[Prod2]]-Table1[[#This Row],[Plan Revised]])</f>
        <v>0</v>
      </c>
      <c r="AA3661" s="288">
        <f>IF(ABS(Table1[[#This Row],[Prod2]]-Table1[[#This Row],[Plan Revised]])&gt;Table1[[#This Row],[Plan Revised]],0,IF(Table1[[#This Row],[Plan Revised]]=0,0,1-ABS(Table1[[#This Row],[Prod2]]-Table1[[#This Row],[Plan Revised]])/Table1[[#This Row],[Plan Revised]]))</f>
        <v>0</v>
      </c>
      <c r="AB3661" s="11"/>
      <c r="AC3661" s="30"/>
    </row>
    <row r="3662" spans="1:29">
      <c r="A3662" s="15" t="str">
        <f>IF(Table1[Week]=WeekSel,"Yes","No")</f>
        <v>No</v>
      </c>
      <c r="B3662" s="15" t="str">
        <f>IF((Table1[StartDate]&gt;=Date.GraphMin)*(Table1[StartDate]&lt;=Date.GraphMax)=1,"Yes","No")</f>
        <v>No</v>
      </c>
      <c r="C3662" s="15" t="str">
        <f>IF(OR(Table1[[#This Row],[Site]]="FOOD MILLING",Table1[[#This Row],[Site]]="GODACO"), "No", "Yes")</f>
        <v>Yes</v>
      </c>
      <c r="D3662" s="40">
        <f>MAX(DATE(Table1[Year],1,1),DATE(Table1[Year],1,1)-WEEKDAY(DATE(Table1[Year],1,1),2)+(Table1[WeekNum]-1)*7+1)</f>
        <v>44564</v>
      </c>
      <c r="E3662" s="40">
        <f>MIN(DATE(Table1[Year]+1,1,0),DATE(Table1[Year],1,1)-WEEKDAY(DATE(Table1[Year],1,1),2)+Table1[WeekNum]*7)</f>
        <v>44570</v>
      </c>
      <c r="F3662" s="15">
        <v>2022</v>
      </c>
      <c r="G3662" s="15">
        <f t="shared" si="114"/>
        <v>1</v>
      </c>
      <c r="H3662" s="17">
        <v>2</v>
      </c>
      <c r="I3662" s="207" t="str">
        <f>"W" &amp;Table1[[#This Row],[WeekNum]]</f>
        <v>W2</v>
      </c>
      <c r="J3662" s="20" t="str">
        <f t="shared" si="115"/>
        <v>22-W02</v>
      </c>
      <c r="K3662" s="8" t="s">
        <v>712</v>
      </c>
      <c r="L3662" s="4"/>
      <c r="M3662" s="8" t="s">
        <v>72</v>
      </c>
      <c r="N3662" s="266" t="s">
        <v>369</v>
      </c>
      <c r="O3662" s="266" t="s">
        <v>400</v>
      </c>
      <c r="P3662" s="11" t="s">
        <v>401</v>
      </c>
      <c r="Q3662" s="11" t="s">
        <v>421</v>
      </c>
      <c r="R3662" s="8">
        <v>3100</v>
      </c>
      <c r="S3662" s="8">
        <v>3374</v>
      </c>
      <c r="T3662" s="206">
        <f>ABS(Table1[[#This Row],[Prod]]-Table1[[#This Row],[Planned]])</f>
        <v>274</v>
      </c>
      <c r="U3662" s="209">
        <f>IF(ABS(Table1[[#This Row],[Prod]]-Table1[[#This Row],[Planned]])&gt;Table1[[#This Row],[Planned]],0,IF(Table1[[#This Row],[Planned]]=0,0,1-ABS(Table1[[#This Row],[Prod]]-Table1[[#This Row],[Planned]])/Table1[[#This Row],[Planned]]))</f>
        <v>0.91161290322580646</v>
      </c>
      <c r="V3662" s="8"/>
      <c r="W3662" s="11"/>
      <c r="X3662" s="3">
        <v>3300</v>
      </c>
      <c r="Y3662" s="206">
        <f>Table1[[#This Row],[Prod]]</f>
        <v>3374</v>
      </c>
      <c r="Z3662" s="206">
        <f>ABS(Table1[[#This Row],[Prod2]]-Table1[[#This Row],[Plan Revised]])</f>
        <v>74</v>
      </c>
      <c r="AA3662" s="288">
        <f>IF(ABS(Table1[[#This Row],[Prod2]]-Table1[[#This Row],[Plan Revised]])&gt;Table1[[#This Row],[Plan Revised]],0,IF(Table1[[#This Row],[Plan Revised]]=0,0,1-ABS(Table1[[#This Row],[Prod2]]-Table1[[#This Row],[Plan Revised]])/Table1[[#This Row],[Plan Revised]]))</f>
        <v>0.97757575757575754</v>
      </c>
      <c r="AB3662" s="11"/>
      <c r="AC3662" s="30"/>
    </row>
    <row r="3663" spans="1:29">
      <c r="A3663" s="15" t="str">
        <f>IF(Table1[Week]=WeekSel,"Yes","No")</f>
        <v>No</v>
      </c>
      <c r="B3663" s="15" t="str">
        <f>IF((Table1[StartDate]&gt;=Date.GraphMin)*(Table1[StartDate]&lt;=Date.GraphMax)=1,"Yes","No")</f>
        <v>No</v>
      </c>
      <c r="C3663" s="15" t="str">
        <f>IF(OR(Table1[[#This Row],[Site]]="FOOD MILLING",Table1[[#This Row],[Site]]="GODACO"), "No", "Yes")</f>
        <v>Yes</v>
      </c>
      <c r="D3663" s="40">
        <f>MAX(DATE(Table1[Year],1,1),DATE(Table1[Year],1,1)-WEEKDAY(DATE(Table1[Year],1,1),2)+(Table1[WeekNum]-1)*7+1)</f>
        <v>44564</v>
      </c>
      <c r="E3663" s="40">
        <f>MIN(DATE(Table1[Year]+1,1,0),DATE(Table1[Year],1,1)-WEEKDAY(DATE(Table1[Year],1,1),2)+Table1[WeekNum]*7)</f>
        <v>44570</v>
      </c>
      <c r="F3663" s="15">
        <v>2022</v>
      </c>
      <c r="G3663" s="15">
        <f t="shared" si="114"/>
        <v>1</v>
      </c>
      <c r="H3663" s="17">
        <v>2</v>
      </c>
      <c r="I3663" s="207" t="str">
        <f>"W" &amp;Table1[[#This Row],[WeekNum]]</f>
        <v>W2</v>
      </c>
      <c r="J3663" s="20" t="str">
        <f t="shared" si="115"/>
        <v>22-W02</v>
      </c>
      <c r="K3663" s="8" t="s">
        <v>437</v>
      </c>
      <c r="L3663" s="4"/>
      <c r="M3663" s="8" t="s">
        <v>72</v>
      </c>
      <c r="N3663" s="266" t="s">
        <v>369</v>
      </c>
      <c r="O3663" s="266" t="s">
        <v>374</v>
      </c>
      <c r="P3663" s="11" t="s">
        <v>402</v>
      </c>
      <c r="Q3663" s="11" t="s">
        <v>421</v>
      </c>
      <c r="R3663" s="8">
        <v>0</v>
      </c>
      <c r="S3663" s="8">
        <v>0</v>
      </c>
      <c r="T3663" s="206">
        <f>ABS(Table1[[#This Row],[Prod]]-Table1[[#This Row],[Planned]])</f>
        <v>0</v>
      </c>
      <c r="U3663" s="209">
        <f>IF(ABS(Table1[[#This Row],[Prod]]-Table1[[#This Row],[Planned]])&gt;Table1[[#This Row],[Planned]],0,IF(Table1[[#This Row],[Planned]]=0,0,1-ABS(Table1[[#This Row],[Prod]]-Table1[[#This Row],[Planned]])/Table1[[#This Row],[Planned]]))</f>
        <v>0</v>
      </c>
      <c r="V3663" s="8"/>
      <c r="W3663" s="11"/>
      <c r="X3663" s="3">
        <v>0</v>
      </c>
      <c r="Y3663" s="206">
        <f>Table1[[#This Row],[Prod]]</f>
        <v>0</v>
      </c>
      <c r="Z3663" s="206">
        <f>ABS(Table1[[#This Row],[Prod2]]-Table1[[#This Row],[Plan Revised]])</f>
        <v>0</v>
      </c>
      <c r="AA3663" s="288">
        <f>IF(ABS(Table1[[#This Row],[Prod2]]-Table1[[#This Row],[Plan Revised]])&gt;Table1[[#This Row],[Plan Revised]],0,IF(Table1[[#This Row],[Plan Revised]]=0,0,1-ABS(Table1[[#This Row],[Prod2]]-Table1[[#This Row],[Plan Revised]])/Table1[[#This Row],[Plan Revised]]))</f>
        <v>0</v>
      </c>
      <c r="AB3663" s="11"/>
      <c r="AC3663" s="30"/>
    </row>
    <row r="3664" spans="1:29">
      <c r="A3664" s="15" t="str">
        <f>IF(Table1[Week]=WeekSel,"Yes","No")</f>
        <v>No</v>
      </c>
      <c r="B3664" s="15" t="str">
        <f>IF((Table1[StartDate]&gt;=Date.GraphMin)*(Table1[StartDate]&lt;=Date.GraphMax)=1,"Yes","No")</f>
        <v>No</v>
      </c>
      <c r="C3664" s="15" t="str">
        <f>IF(OR(Table1[[#This Row],[Site]]="FOOD MILLING",Table1[[#This Row],[Site]]="GODACO"), "No", "Yes")</f>
        <v>Yes</v>
      </c>
      <c r="D3664" s="40">
        <f>MAX(DATE(Table1[Year],1,1),DATE(Table1[Year],1,1)-WEEKDAY(DATE(Table1[Year],1,1),2)+(Table1[WeekNum]-1)*7+1)</f>
        <v>44564</v>
      </c>
      <c r="E3664" s="40">
        <f>MIN(DATE(Table1[Year]+1,1,0),DATE(Table1[Year],1,1)-WEEKDAY(DATE(Table1[Year],1,1),2)+Table1[WeekNum]*7)</f>
        <v>44570</v>
      </c>
      <c r="F3664" s="15">
        <v>2022</v>
      </c>
      <c r="G3664" s="15">
        <f t="shared" si="114"/>
        <v>1</v>
      </c>
      <c r="H3664" s="17">
        <v>2</v>
      </c>
      <c r="I3664" s="207" t="str">
        <f>"W" &amp;Table1[[#This Row],[WeekNum]]</f>
        <v>W2</v>
      </c>
      <c r="J3664" s="20" t="str">
        <f t="shared" si="115"/>
        <v>22-W02</v>
      </c>
      <c r="K3664" s="8" t="s">
        <v>438</v>
      </c>
      <c r="L3664" s="4"/>
      <c r="M3664" s="8" t="s">
        <v>72</v>
      </c>
      <c r="N3664" s="266" t="s">
        <v>369</v>
      </c>
      <c r="O3664" s="266" t="s">
        <v>374</v>
      </c>
      <c r="P3664" s="11" t="s">
        <v>402</v>
      </c>
      <c r="Q3664" s="11" t="s">
        <v>421</v>
      </c>
      <c r="R3664" s="8">
        <v>0</v>
      </c>
      <c r="S3664" s="8">
        <v>0</v>
      </c>
      <c r="T3664" s="206">
        <f>ABS(Table1[[#This Row],[Prod]]-Table1[[#This Row],[Planned]])</f>
        <v>0</v>
      </c>
      <c r="U3664" s="209">
        <f>IF(ABS(Table1[[#This Row],[Prod]]-Table1[[#This Row],[Planned]])&gt;Table1[[#This Row],[Planned]],0,IF(Table1[[#This Row],[Planned]]=0,0,1-ABS(Table1[[#This Row],[Prod]]-Table1[[#This Row],[Planned]])/Table1[[#This Row],[Planned]]))</f>
        <v>0</v>
      </c>
      <c r="V3664" s="8"/>
      <c r="W3664" s="11"/>
      <c r="X3664" s="3">
        <v>0</v>
      </c>
      <c r="Y3664" s="206">
        <f>Table1[[#This Row],[Prod]]</f>
        <v>0</v>
      </c>
      <c r="Z3664" s="206">
        <f>ABS(Table1[[#This Row],[Prod2]]-Table1[[#This Row],[Plan Revised]])</f>
        <v>0</v>
      </c>
      <c r="AA3664" s="288">
        <f>IF(ABS(Table1[[#This Row],[Prod2]]-Table1[[#This Row],[Plan Revised]])&gt;Table1[[#This Row],[Plan Revised]],0,IF(Table1[[#This Row],[Plan Revised]]=0,0,1-ABS(Table1[[#This Row],[Prod2]]-Table1[[#This Row],[Plan Revised]])/Table1[[#This Row],[Plan Revised]]))</f>
        <v>0</v>
      </c>
      <c r="AB3664" s="11"/>
      <c r="AC3664" s="30"/>
    </row>
    <row r="3665" spans="1:29">
      <c r="A3665" s="15" t="str">
        <f>IF(Table1[Week]=WeekSel,"Yes","No")</f>
        <v>No</v>
      </c>
      <c r="B3665" s="15" t="str">
        <f>IF((Table1[StartDate]&gt;=Date.GraphMin)*(Table1[StartDate]&lt;=Date.GraphMax)=1,"Yes","No")</f>
        <v>No</v>
      </c>
      <c r="C3665" s="15" t="str">
        <f>IF(OR(Table1[[#This Row],[Site]]="FOOD MILLING",Table1[[#This Row],[Site]]="GODACO"), "No", "Yes")</f>
        <v>Yes</v>
      </c>
      <c r="D3665" s="40">
        <f>MAX(DATE(Table1[Year],1,1),DATE(Table1[Year],1,1)-WEEKDAY(DATE(Table1[Year],1,1),2)+(Table1[WeekNum]-1)*7+1)</f>
        <v>44564</v>
      </c>
      <c r="E3665" s="40">
        <f>MIN(DATE(Table1[Year]+1,1,0),DATE(Table1[Year],1,1)-WEEKDAY(DATE(Table1[Year],1,1),2)+Table1[WeekNum]*7)</f>
        <v>44570</v>
      </c>
      <c r="F3665" s="15">
        <v>2022</v>
      </c>
      <c r="G3665" s="15">
        <f t="shared" si="114"/>
        <v>1</v>
      </c>
      <c r="H3665" s="17">
        <v>2</v>
      </c>
      <c r="I3665" s="207" t="str">
        <f>"W" &amp;Table1[[#This Row],[WeekNum]]</f>
        <v>W2</v>
      </c>
      <c r="J3665" s="20" t="str">
        <f t="shared" si="115"/>
        <v>22-W02</v>
      </c>
      <c r="K3665" s="8" t="s">
        <v>439</v>
      </c>
      <c r="L3665" s="4"/>
      <c r="M3665" s="8" t="s">
        <v>72</v>
      </c>
      <c r="N3665" s="266" t="s">
        <v>369</v>
      </c>
      <c r="O3665" s="266" t="s">
        <v>374</v>
      </c>
      <c r="P3665" s="11" t="s">
        <v>402</v>
      </c>
      <c r="Q3665" s="11" t="s">
        <v>421</v>
      </c>
      <c r="R3665" s="8">
        <v>0</v>
      </c>
      <c r="S3665" s="8">
        <v>0</v>
      </c>
      <c r="T3665" s="206">
        <f>ABS(Table1[[#This Row],[Prod]]-Table1[[#This Row],[Planned]])</f>
        <v>0</v>
      </c>
      <c r="U3665" s="209">
        <f>IF(ABS(Table1[[#This Row],[Prod]]-Table1[[#This Row],[Planned]])&gt;Table1[[#This Row],[Planned]],0,IF(Table1[[#This Row],[Planned]]=0,0,1-ABS(Table1[[#This Row],[Prod]]-Table1[[#This Row],[Planned]])/Table1[[#This Row],[Planned]]))</f>
        <v>0</v>
      </c>
      <c r="V3665" s="8"/>
      <c r="W3665" s="11"/>
      <c r="X3665" s="3">
        <v>0</v>
      </c>
      <c r="Y3665" s="206">
        <f>Table1[[#This Row],[Prod]]</f>
        <v>0</v>
      </c>
      <c r="Z3665" s="206">
        <f>ABS(Table1[[#This Row],[Prod2]]-Table1[[#This Row],[Plan Revised]])</f>
        <v>0</v>
      </c>
      <c r="AA3665" s="288">
        <f>IF(ABS(Table1[[#This Row],[Prod2]]-Table1[[#This Row],[Plan Revised]])&gt;Table1[[#This Row],[Plan Revised]],0,IF(Table1[[#This Row],[Plan Revised]]=0,0,1-ABS(Table1[[#This Row],[Prod2]]-Table1[[#This Row],[Plan Revised]])/Table1[[#This Row],[Plan Revised]]))</f>
        <v>0</v>
      </c>
      <c r="AB3665" s="11"/>
      <c r="AC3665" s="30"/>
    </row>
    <row r="3666" spans="1:29">
      <c r="A3666" s="15" t="str">
        <f>IF(Table1[Week]=WeekSel,"Yes","No")</f>
        <v>No</v>
      </c>
      <c r="B3666" s="15" t="str">
        <f>IF((Table1[StartDate]&gt;=Date.GraphMin)*(Table1[StartDate]&lt;=Date.GraphMax)=1,"Yes","No")</f>
        <v>No</v>
      </c>
      <c r="C3666" s="15" t="str">
        <f>IF(OR(Table1[[#This Row],[Site]]="FOOD MILLING",Table1[[#This Row],[Site]]="GODACO"), "No", "Yes")</f>
        <v>Yes</v>
      </c>
      <c r="D3666" s="40">
        <f>MAX(DATE(Table1[Year],1,1),DATE(Table1[Year],1,1)-WEEKDAY(DATE(Table1[Year],1,1),2)+(Table1[WeekNum]-1)*7+1)</f>
        <v>44564</v>
      </c>
      <c r="E3666" s="40">
        <f>MIN(DATE(Table1[Year]+1,1,0),DATE(Table1[Year],1,1)-WEEKDAY(DATE(Table1[Year],1,1),2)+Table1[WeekNum]*7)</f>
        <v>44570</v>
      </c>
      <c r="F3666" s="15">
        <v>2022</v>
      </c>
      <c r="G3666" s="15">
        <f t="shared" si="114"/>
        <v>1</v>
      </c>
      <c r="H3666" s="17">
        <v>2</v>
      </c>
      <c r="I3666" s="207" t="str">
        <f>"W" &amp;Table1[[#This Row],[WeekNum]]</f>
        <v>W2</v>
      </c>
      <c r="J3666" s="20" t="str">
        <f t="shared" si="115"/>
        <v>22-W02</v>
      </c>
      <c r="K3666" s="8" t="s">
        <v>503</v>
      </c>
      <c r="L3666" s="4"/>
      <c r="M3666" s="8" t="s">
        <v>72</v>
      </c>
      <c r="N3666" s="4" t="s">
        <v>47</v>
      </c>
      <c r="O3666" s="266" t="s">
        <v>403</v>
      </c>
      <c r="P3666" s="11" t="s">
        <v>405</v>
      </c>
      <c r="Q3666" s="11" t="s">
        <v>419</v>
      </c>
      <c r="R3666" s="8">
        <v>0</v>
      </c>
      <c r="S3666" s="8">
        <v>0</v>
      </c>
      <c r="T3666" s="206">
        <f>ABS(Table1[[#This Row],[Prod]]-Table1[[#This Row],[Planned]])</f>
        <v>0</v>
      </c>
      <c r="U3666" s="209">
        <f>IF(ABS(Table1[[#This Row],[Prod]]-Table1[[#This Row],[Planned]])&gt;Table1[[#This Row],[Planned]],0,IF(Table1[[#This Row],[Planned]]=0,0,1-ABS(Table1[[#This Row],[Prod]]-Table1[[#This Row],[Planned]])/Table1[[#This Row],[Planned]]))</f>
        <v>0</v>
      </c>
      <c r="V3666" s="8"/>
      <c r="W3666" s="11"/>
      <c r="X3666" s="3">
        <v>0</v>
      </c>
      <c r="Y3666" s="206">
        <f>Table1[[#This Row],[Prod]]</f>
        <v>0</v>
      </c>
      <c r="Z3666" s="206">
        <f>ABS(Table1[[#This Row],[Prod2]]-Table1[[#This Row],[Plan Revised]])</f>
        <v>0</v>
      </c>
      <c r="AA3666" s="288">
        <f>IF(ABS(Table1[[#This Row],[Prod2]]-Table1[[#This Row],[Plan Revised]])&gt;Table1[[#This Row],[Plan Revised]],0,IF(Table1[[#This Row],[Plan Revised]]=0,0,1-ABS(Table1[[#This Row],[Prod2]]-Table1[[#This Row],[Plan Revised]])/Table1[[#This Row],[Plan Revised]]))</f>
        <v>0</v>
      </c>
      <c r="AB3666" s="11"/>
      <c r="AC3666" s="30"/>
    </row>
    <row r="3667" spans="1:29">
      <c r="A3667" s="15" t="str">
        <f>IF(Table1[Week]=WeekSel,"Yes","No")</f>
        <v>No</v>
      </c>
      <c r="B3667" s="15" t="str">
        <f>IF((Table1[StartDate]&gt;=Date.GraphMin)*(Table1[StartDate]&lt;=Date.GraphMax)=1,"Yes","No")</f>
        <v>No</v>
      </c>
      <c r="C3667" s="15" t="str">
        <f>IF(OR(Table1[[#This Row],[Site]]="FOOD MILLING",Table1[[#This Row],[Site]]="GODACO"), "No", "Yes")</f>
        <v>Yes</v>
      </c>
      <c r="D3667" s="40">
        <f>MAX(DATE(Table1[Year],1,1),DATE(Table1[Year],1,1)-WEEKDAY(DATE(Table1[Year],1,1),2)+(Table1[WeekNum]-1)*7+1)</f>
        <v>44564</v>
      </c>
      <c r="E3667" s="40">
        <f>MIN(DATE(Table1[Year]+1,1,0),DATE(Table1[Year],1,1)-WEEKDAY(DATE(Table1[Year],1,1),2)+Table1[WeekNum]*7)</f>
        <v>44570</v>
      </c>
      <c r="F3667" s="15">
        <v>2022</v>
      </c>
      <c r="G3667" s="15">
        <f t="shared" si="114"/>
        <v>1</v>
      </c>
      <c r="H3667" s="17">
        <v>2</v>
      </c>
      <c r="I3667" s="207" t="str">
        <f>"W" &amp;Table1[[#This Row],[WeekNum]]</f>
        <v>W2</v>
      </c>
      <c r="J3667" s="20" t="str">
        <f t="shared" si="115"/>
        <v>22-W02</v>
      </c>
      <c r="K3667" s="8" t="s">
        <v>504</v>
      </c>
      <c r="L3667" s="4"/>
      <c r="M3667" s="8" t="s">
        <v>72</v>
      </c>
      <c r="N3667" s="4" t="s">
        <v>47</v>
      </c>
      <c r="O3667" s="266" t="s">
        <v>403</v>
      </c>
      <c r="P3667" s="11" t="s">
        <v>405</v>
      </c>
      <c r="Q3667" s="11" t="s">
        <v>419</v>
      </c>
      <c r="R3667" s="8">
        <v>0</v>
      </c>
      <c r="S3667" s="8">
        <v>0</v>
      </c>
      <c r="T3667" s="206">
        <f>ABS(Table1[[#This Row],[Prod]]-Table1[[#This Row],[Planned]])</f>
        <v>0</v>
      </c>
      <c r="U3667" s="209">
        <f>IF(ABS(Table1[[#This Row],[Prod]]-Table1[[#This Row],[Planned]])&gt;Table1[[#This Row],[Planned]],0,IF(Table1[[#This Row],[Planned]]=0,0,1-ABS(Table1[[#This Row],[Prod]]-Table1[[#This Row],[Planned]])/Table1[[#This Row],[Planned]]))</f>
        <v>0</v>
      </c>
      <c r="V3667" s="8"/>
      <c r="W3667" s="11"/>
      <c r="X3667" s="3">
        <v>0</v>
      </c>
      <c r="Y3667" s="206">
        <f>Table1[[#This Row],[Prod]]</f>
        <v>0</v>
      </c>
      <c r="Z3667" s="206">
        <f>ABS(Table1[[#This Row],[Prod2]]-Table1[[#This Row],[Plan Revised]])</f>
        <v>0</v>
      </c>
      <c r="AA3667" s="288">
        <f>IF(ABS(Table1[[#This Row],[Prod2]]-Table1[[#This Row],[Plan Revised]])&gt;Table1[[#This Row],[Plan Revised]],0,IF(Table1[[#This Row],[Plan Revised]]=0,0,1-ABS(Table1[[#This Row],[Prod2]]-Table1[[#This Row],[Plan Revised]])/Table1[[#This Row],[Plan Revised]]))</f>
        <v>0</v>
      </c>
      <c r="AB3667" s="11"/>
      <c r="AC3667" s="30"/>
    </row>
    <row r="3668" spans="1:29">
      <c r="A3668" s="15" t="str">
        <f>IF(Table1[Week]=WeekSel,"Yes","No")</f>
        <v>No</v>
      </c>
      <c r="B3668" s="15" t="str">
        <f>IF((Table1[StartDate]&gt;=Date.GraphMin)*(Table1[StartDate]&lt;=Date.GraphMax)=1,"Yes","No")</f>
        <v>No</v>
      </c>
      <c r="C3668" s="15" t="str">
        <f>IF(OR(Table1[[#This Row],[Site]]="FOOD MILLING",Table1[[#This Row],[Site]]="GODACO"), "No", "Yes")</f>
        <v>Yes</v>
      </c>
      <c r="D3668" s="40">
        <f>MAX(DATE(Table1[Year],1,1),DATE(Table1[Year],1,1)-WEEKDAY(DATE(Table1[Year],1,1),2)+(Table1[WeekNum]-1)*7+1)</f>
        <v>44564</v>
      </c>
      <c r="E3668" s="40">
        <f>MIN(DATE(Table1[Year]+1,1,0),DATE(Table1[Year],1,1)-WEEKDAY(DATE(Table1[Year],1,1),2)+Table1[WeekNum]*7)</f>
        <v>44570</v>
      </c>
      <c r="F3668" s="15">
        <v>2022</v>
      </c>
      <c r="G3668" s="15">
        <f t="shared" si="114"/>
        <v>1</v>
      </c>
      <c r="H3668" s="17">
        <v>2</v>
      </c>
      <c r="I3668" s="207" t="str">
        <f>"W" &amp;Table1[[#This Row],[WeekNum]]</f>
        <v>W2</v>
      </c>
      <c r="J3668" s="20" t="str">
        <f t="shared" si="115"/>
        <v>22-W02</v>
      </c>
      <c r="K3668" s="8" t="s">
        <v>508</v>
      </c>
      <c r="L3668" s="4"/>
      <c r="M3668" s="8" t="s">
        <v>72</v>
      </c>
      <c r="N3668" s="4" t="s">
        <v>47</v>
      </c>
      <c r="O3668" s="266" t="s">
        <v>403</v>
      </c>
      <c r="P3668" s="11" t="s">
        <v>405</v>
      </c>
      <c r="Q3668" s="11" t="s">
        <v>419</v>
      </c>
      <c r="R3668" s="8">
        <v>0</v>
      </c>
      <c r="S3668" s="8">
        <v>0</v>
      </c>
      <c r="T3668" s="206">
        <f>ABS(Table1[[#This Row],[Prod]]-Table1[[#This Row],[Planned]])</f>
        <v>0</v>
      </c>
      <c r="U3668" s="209">
        <f>IF(ABS(Table1[[#This Row],[Prod]]-Table1[[#This Row],[Planned]])&gt;Table1[[#This Row],[Planned]],0,IF(Table1[[#This Row],[Planned]]=0,0,1-ABS(Table1[[#This Row],[Prod]]-Table1[[#This Row],[Planned]])/Table1[[#This Row],[Planned]]))</f>
        <v>0</v>
      </c>
      <c r="V3668" s="8"/>
      <c r="W3668" s="11"/>
      <c r="X3668" s="3">
        <v>0</v>
      </c>
      <c r="Y3668" s="206">
        <f>Table1[[#This Row],[Prod]]</f>
        <v>0</v>
      </c>
      <c r="Z3668" s="206">
        <f>ABS(Table1[[#This Row],[Prod2]]-Table1[[#This Row],[Plan Revised]])</f>
        <v>0</v>
      </c>
      <c r="AA3668" s="288">
        <f>IF(ABS(Table1[[#This Row],[Prod2]]-Table1[[#This Row],[Plan Revised]])&gt;Table1[[#This Row],[Plan Revised]],0,IF(Table1[[#This Row],[Plan Revised]]=0,0,1-ABS(Table1[[#This Row],[Prod2]]-Table1[[#This Row],[Plan Revised]])/Table1[[#This Row],[Plan Revised]]))</f>
        <v>0</v>
      </c>
      <c r="AB3668" s="11"/>
      <c r="AC3668" s="30"/>
    </row>
    <row r="3669" spans="1:29">
      <c r="A3669" s="15" t="str">
        <f>IF(Table1[Week]=WeekSel,"Yes","No")</f>
        <v>No</v>
      </c>
      <c r="B3669" s="15" t="str">
        <f>IF((Table1[StartDate]&gt;=Date.GraphMin)*(Table1[StartDate]&lt;=Date.GraphMax)=1,"Yes","No")</f>
        <v>No</v>
      </c>
      <c r="C3669" s="15" t="str">
        <f>IF(OR(Table1[[#This Row],[Site]]="FOOD MILLING",Table1[[#This Row],[Site]]="GODACO"), "No", "Yes")</f>
        <v>Yes</v>
      </c>
      <c r="D3669" s="40">
        <f>MAX(DATE(Table1[Year],1,1),DATE(Table1[Year],1,1)-WEEKDAY(DATE(Table1[Year],1,1),2)+(Table1[WeekNum]-1)*7+1)</f>
        <v>44564</v>
      </c>
      <c r="E3669" s="40">
        <f>MIN(DATE(Table1[Year]+1,1,0),DATE(Table1[Year],1,1)-WEEKDAY(DATE(Table1[Year],1,1),2)+Table1[WeekNum]*7)</f>
        <v>44570</v>
      </c>
      <c r="F3669" s="15">
        <v>2022</v>
      </c>
      <c r="G3669" s="15">
        <f t="shared" si="114"/>
        <v>1</v>
      </c>
      <c r="H3669" s="17">
        <v>2</v>
      </c>
      <c r="I3669" s="207" t="str">
        <f>"W" &amp;Table1[[#This Row],[WeekNum]]</f>
        <v>W2</v>
      </c>
      <c r="J3669" s="20" t="str">
        <f t="shared" si="115"/>
        <v>22-W02</v>
      </c>
      <c r="K3669" s="8" t="s">
        <v>512</v>
      </c>
      <c r="L3669" s="4"/>
      <c r="M3669" s="8" t="s">
        <v>72</v>
      </c>
      <c r="N3669" s="4" t="s">
        <v>47</v>
      </c>
      <c r="O3669" s="266" t="s">
        <v>403</v>
      </c>
      <c r="P3669" s="11" t="s">
        <v>405</v>
      </c>
      <c r="Q3669" s="11" t="s">
        <v>419</v>
      </c>
      <c r="R3669" s="8">
        <v>0</v>
      </c>
      <c r="S3669" s="8">
        <v>0</v>
      </c>
      <c r="T3669" s="206">
        <f>ABS(Table1[[#This Row],[Prod]]-Table1[[#This Row],[Planned]])</f>
        <v>0</v>
      </c>
      <c r="U3669" s="209">
        <f>IF(ABS(Table1[[#This Row],[Prod]]-Table1[[#This Row],[Planned]])&gt;Table1[[#This Row],[Planned]],0,IF(Table1[[#This Row],[Planned]]=0,0,1-ABS(Table1[[#This Row],[Prod]]-Table1[[#This Row],[Planned]])/Table1[[#This Row],[Planned]]))</f>
        <v>0</v>
      </c>
      <c r="V3669" s="8"/>
      <c r="W3669" s="11"/>
      <c r="X3669" s="3">
        <v>0</v>
      </c>
      <c r="Y3669" s="206">
        <f>Table1[[#This Row],[Prod]]</f>
        <v>0</v>
      </c>
      <c r="Z3669" s="206">
        <f>ABS(Table1[[#This Row],[Prod2]]-Table1[[#This Row],[Plan Revised]])</f>
        <v>0</v>
      </c>
      <c r="AA3669" s="288">
        <f>IF(ABS(Table1[[#This Row],[Prod2]]-Table1[[#This Row],[Plan Revised]])&gt;Table1[[#This Row],[Plan Revised]],0,IF(Table1[[#This Row],[Plan Revised]]=0,0,1-ABS(Table1[[#This Row],[Prod2]]-Table1[[#This Row],[Plan Revised]])/Table1[[#This Row],[Plan Revised]]))</f>
        <v>0</v>
      </c>
      <c r="AB3669" s="11"/>
      <c r="AC3669" s="30"/>
    </row>
    <row r="3670" spans="1:29">
      <c r="A3670" s="15" t="str">
        <f>IF(Table1[Week]=WeekSel,"Yes","No")</f>
        <v>No</v>
      </c>
      <c r="B3670" s="15" t="str">
        <f>IF((Table1[StartDate]&gt;=Date.GraphMin)*(Table1[StartDate]&lt;=Date.GraphMax)=1,"Yes","No")</f>
        <v>No</v>
      </c>
      <c r="C3670" s="15" t="str">
        <f>IF(OR(Table1[[#This Row],[Site]]="FOOD MILLING",Table1[[#This Row],[Site]]="GODACO"), "No", "Yes")</f>
        <v>Yes</v>
      </c>
      <c r="D3670" s="40">
        <f>MAX(DATE(Table1[Year],1,1),DATE(Table1[Year],1,1)-WEEKDAY(DATE(Table1[Year],1,1),2)+(Table1[WeekNum]-1)*7+1)</f>
        <v>44564</v>
      </c>
      <c r="E3670" s="40">
        <f>MIN(DATE(Table1[Year]+1,1,0),DATE(Table1[Year],1,1)-WEEKDAY(DATE(Table1[Year],1,1),2)+Table1[WeekNum]*7)</f>
        <v>44570</v>
      </c>
      <c r="F3670" s="15">
        <v>2022</v>
      </c>
      <c r="G3670" s="15">
        <f t="shared" si="114"/>
        <v>1</v>
      </c>
      <c r="H3670" s="17">
        <v>2</v>
      </c>
      <c r="I3670" s="207" t="str">
        <f>"W" &amp;Table1[[#This Row],[WeekNum]]</f>
        <v>W2</v>
      </c>
      <c r="J3670" s="20" t="str">
        <f t="shared" si="115"/>
        <v>22-W02</v>
      </c>
      <c r="K3670" s="8" t="s">
        <v>529</v>
      </c>
      <c r="L3670" s="4"/>
      <c r="M3670" s="8" t="s">
        <v>77</v>
      </c>
      <c r="N3670" s="266" t="s">
        <v>370</v>
      </c>
      <c r="O3670" s="266" t="s">
        <v>374</v>
      </c>
      <c r="P3670" s="11" t="s">
        <v>410</v>
      </c>
      <c r="Q3670" s="11" t="s">
        <v>418</v>
      </c>
      <c r="R3670" s="8">
        <v>1120</v>
      </c>
      <c r="S3670" s="8">
        <v>3690.4</v>
      </c>
      <c r="T3670" s="206">
        <f>ABS(Table1[[#This Row],[Prod]]-Table1[[#This Row],[Planned]])</f>
        <v>2570.4</v>
      </c>
      <c r="U3670" s="209">
        <f>IF(ABS(Table1[[#This Row],[Prod]]-Table1[[#This Row],[Planned]])&gt;Table1[[#This Row],[Planned]],0,IF(Table1[[#This Row],[Planned]]=0,0,1-ABS(Table1[[#This Row],[Prod]]-Table1[[#This Row],[Planned]])/Table1[[#This Row],[Planned]]))</f>
        <v>0</v>
      </c>
      <c r="V3670" s="8"/>
      <c r="W3670" s="11"/>
      <c r="X3670" s="3">
        <v>1120</v>
      </c>
      <c r="Y3670" s="206">
        <f>Table1[[#This Row],[Prod]]</f>
        <v>3690.4</v>
      </c>
      <c r="Z3670" s="206">
        <f>ABS(Table1[[#This Row],[Prod2]]-Table1[[#This Row],[Plan Revised]])</f>
        <v>2570.4</v>
      </c>
      <c r="AA3670" s="288">
        <f>IF(ABS(Table1[[#This Row],[Prod2]]-Table1[[#This Row],[Plan Revised]])&gt;Table1[[#This Row],[Plan Revised]],0,IF(Table1[[#This Row],[Plan Revised]]=0,0,1-ABS(Table1[[#This Row],[Prod2]]-Table1[[#This Row],[Plan Revised]])/Table1[[#This Row],[Plan Revised]]))</f>
        <v>0</v>
      </c>
      <c r="AB3670" s="11"/>
      <c r="AC3670" s="30"/>
    </row>
    <row r="3671" spans="1:29">
      <c r="A3671" s="15" t="str">
        <f>IF(Table1[Week]=WeekSel,"Yes","No")</f>
        <v>No</v>
      </c>
      <c r="B3671" s="15" t="str">
        <f>IF((Table1[StartDate]&gt;=Date.GraphMin)*(Table1[StartDate]&lt;=Date.GraphMax)=1,"Yes","No")</f>
        <v>No</v>
      </c>
      <c r="C3671" s="15" t="str">
        <f>IF(OR(Table1[[#This Row],[Site]]="FOOD MILLING",Table1[[#This Row],[Site]]="GODACO"), "No", "Yes")</f>
        <v>Yes</v>
      </c>
      <c r="D3671" s="40">
        <f>MAX(DATE(Table1[Year],1,1),DATE(Table1[Year],1,1)-WEEKDAY(DATE(Table1[Year],1,1),2)+(Table1[WeekNum]-1)*7+1)</f>
        <v>44564</v>
      </c>
      <c r="E3671" s="40">
        <f>MIN(DATE(Table1[Year]+1,1,0),DATE(Table1[Year],1,1)-WEEKDAY(DATE(Table1[Year],1,1),2)+Table1[WeekNum]*7)</f>
        <v>44570</v>
      </c>
      <c r="F3671" s="15">
        <v>2022</v>
      </c>
      <c r="G3671" s="15">
        <f t="shared" si="114"/>
        <v>1</v>
      </c>
      <c r="H3671" s="17">
        <v>2</v>
      </c>
      <c r="I3671" s="207" t="str">
        <f>"W" &amp;Table1[[#This Row],[WeekNum]]</f>
        <v>W2</v>
      </c>
      <c r="J3671" s="20" t="str">
        <f t="shared" si="115"/>
        <v>22-W02</v>
      </c>
      <c r="K3671" s="8" t="s">
        <v>528</v>
      </c>
      <c r="L3671" s="4"/>
      <c r="M3671" s="8" t="s">
        <v>72</v>
      </c>
      <c r="N3671" s="266" t="s">
        <v>370</v>
      </c>
      <c r="O3671" s="266" t="s">
        <v>374</v>
      </c>
      <c r="P3671" s="11" t="s">
        <v>376</v>
      </c>
      <c r="Q3671" s="11" t="s">
        <v>418</v>
      </c>
      <c r="R3671" s="8">
        <v>1232</v>
      </c>
      <c r="S3671" s="8">
        <v>1512</v>
      </c>
      <c r="T3671" s="206">
        <f>ABS(Table1[[#This Row],[Prod]]-Table1[[#This Row],[Planned]])</f>
        <v>280</v>
      </c>
      <c r="U3671" s="209">
        <f>IF(ABS(Table1[[#This Row],[Prod]]-Table1[[#This Row],[Planned]])&gt;Table1[[#This Row],[Planned]],0,IF(Table1[[#This Row],[Planned]]=0,0,1-ABS(Table1[[#This Row],[Prod]]-Table1[[#This Row],[Planned]])/Table1[[#This Row],[Planned]]))</f>
        <v>0.77272727272727271</v>
      </c>
      <c r="V3671" s="8"/>
      <c r="W3671" s="11"/>
      <c r="X3671" s="3">
        <v>1232</v>
      </c>
      <c r="Y3671" s="206">
        <f>Table1[[#This Row],[Prod]]</f>
        <v>1512</v>
      </c>
      <c r="Z3671" s="206">
        <f>ABS(Table1[[#This Row],[Prod2]]-Table1[[#This Row],[Plan Revised]])</f>
        <v>280</v>
      </c>
      <c r="AA3671" s="288">
        <f>IF(ABS(Table1[[#This Row],[Prod2]]-Table1[[#This Row],[Plan Revised]])&gt;Table1[[#This Row],[Plan Revised]],0,IF(Table1[[#This Row],[Plan Revised]]=0,0,1-ABS(Table1[[#This Row],[Prod2]]-Table1[[#This Row],[Plan Revised]])/Table1[[#This Row],[Plan Revised]]))</f>
        <v>0.77272727272727271</v>
      </c>
      <c r="AB3671" s="11"/>
      <c r="AC3671" s="30"/>
    </row>
    <row r="3672" spans="1:29">
      <c r="A3672" s="15" t="str">
        <f>IF(Table1[Week]=WeekSel,"Yes","No")</f>
        <v>No</v>
      </c>
      <c r="B3672" s="15" t="str">
        <f>IF((Table1[StartDate]&gt;=Date.GraphMin)*(Table1[StartDate]&lt;=Date.GraphMax)=1,"Yes","No")</f>
        <v>No</v>
      </c>
      <c r="C3672" s="15" t="str">
        <f>IF(OR(Table1[[#This Row],[Site]]="FOOD MILLING",Table1[[#This Row],[Site]]="GODACO"), "No", "Yes")</f>
        <v>Yes</v>
      </c>
      <c r="D3672" s="40">
        <f>MAX(DATE(Table1[Year],1,1),DATE(Table1[Year],1,1)-WEEKDAY(DATE(Table1[Year],1,1),2)+(Table1[WeekNum]-1)*7+1)</f>
        <v>44564</v>
      </c>
      <c r="E3672" s="40">
        <f>MIN(DATE(Table1[Year]+1,1,0),DATE(Table1[Year],1,1)-WEEKDAY(DATE(Table1[Year],1,1),2)+Table1[WeekNum]*7)</f>
        <v>44570</v>
      </c>
      <c r="F3672" s="15">
        <v>2022</v>
      </c>
      <c r="G3672" s="15">
        <f t="shared" si="114"/>
        <v>1</v>
      </c>
      <c r="H3672" s="17">
        <v>2</v>
      </c>
      <c r="I3672" s="207" t="str">
        <f>"W" &amp;Table1[[#This Row],[WeekNum]]</f>
        <v>W2</v>
      </c>
      <c r="J3672" s="20" t="str">
        <f t="shared" si="115"/>
        <v>22-W02</v>
      </c>
      <c r="K3672" s="8" t="s">
        <v>530</v>
      </c>
      <c r="L3672" s="4"/>
      <c r="M3672" s="8" t="s">
        <v>77</v>
      </c>
      <c r="N3672" s="266" t="s">
        <v>370</v>
      </c>
      <c r="O3672" s="266" t="s">
        <v>374</v>
      </c>
      <c r="P3672" s="11" t="s">
        <v>376</v>
      </c>
      <c r="Q3672" s="11" t="s">
        <v>418</v>
      </c>
      <c r="R3672" s="8">
        <v>0</v>
      </c>
      <c r="S3672" s="8">
        <v>0</v>
      </c>
      <c r="T3672" s="206">
        <f>ABS(Table1[[#This Row],[Prod]]-Table1[[#This Row],[Planned]])</f>
        <v>0</v>
      </c>
      <c r="U3672" s="209">
        <f>IF(ABS(Table1[[#This Row],[Prod]]-Table1[[#This Row],[Planned]])&gt;Table1[[#This Row],[Planned]],0,IF(Table1[[#This Row],[Planned]]=0,0,1-ABS(Table1[[#This Row],[Prod]]-Table1[[#This Row],[Planned]])/Table1[[#This Row],[Planned]]))</f>
        <v>0</v>
      </c>
      <c r="V3672" s="8"/>
      <c r="W3672" s="11"/>
      <c r="X3672" s="3">
        <v>0</v>
      </c>
      <c r="Y3672" s="206">
        <f>Table1[[#This Row],[Prod]]</f>
        <v>0</v>
      </c>
      <c r="Z3672" s="206">
        <f>ABS(Table1[[#This Row],[Prod2]]-Table1[[#This Row],[Plan Revised]])</f>
        <v>0</v>
      </c>
      <c r="AA3672" s="288">
        <f>IF(ABS(Table1[[#This Row],[Prod2]]-Table1[[#This Row],[Plan Revised]])&gt;Table1[[#This Row],[Plan Revised]],0,IF(Table1[[#This Row],[Plan Revised]]=0,0,1-ABS(Table1[[#This Row],[Prod2]]-Table1[[#This Row],[Plan Revised]])/Table1[[#This Row],[Plan Revised]]))</f>
        <v>0</v>
      </c>
      <c r="AB3672" s="11"/>
      <c r="AC3672" s="30"/>
    </row>
    <row r="3673" spans="1:29">
      <c r="A3673" s="15" t="str">
        <f>IF(Table1[Week]=WeekSel,"Yes","No")</f>
        <v>No</v>
      </c>
      <c r="B3673" s="15" t="str">
        <f>IF((Table1[StartDate]&gt;=Date.GraphMin)*(Table1[StartDate]&lt;=Date.GraphMax)=1,"Yes","No")</f>
        <v>No</v>
      </c>
      <c r="C3673" s="15" t="str">
        <f>IF(OR(Table1[[#This Row],[Site]]="FOOD MILLING",Table1[[#This Row],[Site]]="GODACO"), "No", "Yes")</f>
        <v>Yes</v>
      </c>
      <c r="D3673" s="40">
        <f>MAX(DATE(Table1[Year],1,1),DATE(Table1[Year],1,1)-WEEKDAY(DATE(Table1[Year],1,1),2)+(Table1[WeekNum]-1)*7+1)</f>
        <v>44564</v>
      </c>
      <c r="E3673" s="40">
        <f>MIN(DATE(Table1[Year]+1,1,0),DATE(Table1[Year],1,1)-WEEKDAY(DATE(Table1[Year],1,1),2)+Table1[WeekNum]*7)</f>
        <v>44570</v>
      </c>
      <c r="F3673" s="15">
        <v>2022</v>
      </c>
      <c r="G3673" s="15">
        <f t="shared" si="114"/>
        <v>1</v>
      </c>
      <c r="H3673" s="17">
        <v>2</v>
      </c>
      <c r="I3673" s="207" t="str">
        <f>"W" &amp;Table1[[#This Row],[WeekNum]]</f>
        <v>W2</v>
      </c>
      <c r="J3673" s="20" t="str">
        <f t="shared" si="115"/>
        <v>22-W02</v>
      </c>
      <c r="K3673" s="8" t="s">
        <v>544</v>
      </c>
      <c r="L3673" s="4"/>
      <c r="M3673" s="8" t="s">
        <v>72</v>
      </c>
      <c r="N3673" s="266" t="s">
        <v>370</v>
      </c>
      <c r="O3673" s="266" t="s">
        <v>374</v>
      </c>
      <c r="P3673" s="11" t="s">
        <v>410</v>
      </c>
      <c r="Q3673" s="11" t="s">
        <v>418</v>
      </c>
      <c r="R3673" s="8">
        <v>0</v>
      </c>
      <c r="S3673" s="8">
        <v>0</v>
      </c>
      <c r="T3673" s="206">
        <f>ABS(Table1[[#This Row],[Prod]]-Table1[[#This Row],[Planned]])</f>
        <v>0</v>
      </c>
      <c r="U3673" s="209">
        <f>IF(ABS(Table1[[#This Row],[Prod]]-Table1[[#This Row],[Planned]])&gt;Table1[[#This Row],[Planned]],0,IF(Table1[[#This Row],[Planned]]=0,0,1-ABS(Table1[[#This Row],[Prod]]-Table1[[#This Row],[Planned]])/Table1[[#This Row],[Planned]]))</f>
        <v>0</v>
      </c>
      <c r="V3673" s="8"/>
      <c r="W3673" s="11"/>
      <c r="X3673" s="3">
        <v>0</v>
      </c>
      <c r="Y3673" s="206">
        <f>Table1[[#This Row],[Prod]]</f>
        <v>0</v>
      </c>
      <c r="Z3673" s="206">
        <f>ABS(Table1[[#This Row],[Prod2]]-Table1[[#This Row],[Plan Revised]])</f>
        <v>0</v>
      </c>
      <c r="AA3673" s="288">
        <f>IF(ABS(Table1[[#This Row],[Prod2]]-Table1[[#This Row],[Plan Revised]])&gt;Table1[[#This Row],[Plan Revised]],0,IF(Table1[[#This Row],[Plan Revised]]=0,0,1-ABS(Table1[[#This Row],[Prod2]]-Table1[[#This Row],[Plan Revised]])/Table1[[#This Row],[Plan Revised]]))</f>
        <v>0</v>
      </c>
      <c r="AB3673" s="11"/>
      <c r="AC3673" s="30"/>
    </row>
    <row r="3674" spans="1:29">
      <c r="A3674" s="15" t="str">
        <f>IF(Table1[Week]=WeekSel,"Yes","No")</f>
        <v>No</v>
      </c>
      <c r="B3674" s="15" t="str">
        <f>IF((Table1[StartDate]&gt;=Date.GraphMin)*(Table1[StartDate]&lt;=Date.GraphMax)=1,"Yes","No")</f>
        <v>No</v>
      </c>
      <c r="C3674" s="15" t="str">
        <f>IF(OR(Table1[[#This Row],[Site]]="FOOD MILLING",Table1[[#This Row],[Site]]="GODACO"), "No", "Yes")</f>
        <v>Yes</v>
      </c>
      <c r="D3674" s="40">
        <f>MAX(DATE(Table1[Year],1,1),DATE(Table1[Year],1,1)-WEEKDAY(DATE(Table1[Year],1,1),2)+(Table1[WeekNum]-1)*7+1)</f>
        <v>44564</v>
      </c>
      <c r="E3674" s="40">
        <f>MIN(DATE(Table1[Year]+1,1,0),DATE(Table1[Year],1,1)-WEEKDAY(DATE(Table1[Year],1,1),2)+Table1[WeekNum]*7)</f>
        <v>44570</v>
      </c>
      <c r="F3674" s="15">
        <v>2022</v>
      </c>
      <c r="G3674" s="15">
        <f t="shared" si="114"/>
        <v>1</v>
      </c>
      <c r="H3674" s="17">
        <v>2</v>
      </c>
      <c r="I3674" s="207" t="str">
        <f>"W" &amp;Table1[[#This Row],[WeekNum]]</f>
        <v>W2</v>
      </c>
      <c r="J3674" s="20" t="str">
        <f t="shared" si="115"/>
        <v>22-W02</v>
      </c>
      <c r="K3674" s="8" t="s">
        <v>547</v>
      </c>
      <c r="L3674" s="4"/>
      <c r="M3674" s="8" t="s">
        <v>72</v>
      </c>
      <c r="N3674" s="266" t="s">
        <v>370</v>
      </c>
      <c r="O3674" s="266" t="s">
        <v>403</v>
      </c>
      <c r="P3674" s="11" t="s">
        <v>410</v>
      </c>
      <c r="Q3674" s="11" t="s">
        <v>419</v>
      </c>
      <c r="R3674" s="8">
        <v>0</v>
      </c>
      <c r="S3674" s="8">
        <v>0</v>
      </c>
      <c r="T3674" s="206">
        <f>ABS(Table1[[#This Row],[Prod]]-Table1[[#This Row],[Planned]])</f>
        <v>0</v>
      </c>
      <c r="U3674" s="209">
        <f>IF(ABS(Table1[[#This Row],[Prod]]-Table1[[#This Row],[Planned]])&gt;Table1[[#This Row],[Planned]],0,IF(Table1[[#This Row],[Planned]]=0,0,1-ABS(Table1[[#This Row],[Prod]]-Table1[[#This Row],[Planned]])/Table1[[#This Row],[Planned]]))</f>
        <v>0</v>
      </c>
      <c r="V3674" s="8"/>
      <c r="W3674" s="11"/>
      <c r="X3674" s="3">
        <v>0</v>
      </c>
      <c r="Y3674" s="206">
        <f>Table1[[#This Row],[Prod]]</f>
        <v>0</v>
      </c>
      <c r="Z3674" s="206">
        <f>ABS(Table1[[#This Row],[Prod2]]-Table1[[#This Row],[Plan Revised]])</f>
        <v>0</v>
      </c>
      <c r="AA3674" s="288">
        <f>IF(ABS(Table1[[#This Row],[Prod2]]-Table1[[#This Row],[Plan Revised]])&gt;Table1[[#This Row],[Plan Revised]],0,IF(Table1[[#This Row],[Plan Revised]]=0,0,1-ABS(Table1[[#This Row],[Prod2]]-Table1[[#This Row],[Plan Revised]])/Table1[[#This Row],[Plan Revised]]))</f>
        <v>0</v>
      </c>
      <c r="AB3674" s="11"/>
      <c r="AC3674" s="30"/>
    </row>
    <row r="3675" spans="1:29">
      <c r="A3675" s="15" t="str">
        <f>IF(Table1[Week]=WeekSel,"Yes","No")</f>
        <v>No</v>
      </c>
      <c r="B3675" s="15" t="str">
        <f>IF((Table1[StartDate]&gt;=Date.GraphMin)*(Table1[StartDate]&lt;=Date.GraphMax)=1,"Yes","No")</f>
        <v>No</v>
      </c>
      <c r="C3675" s="15" t="str">
        <f>IF(OR(Table1[[#This Row],[Site]]="FOOD MILLING",Table1[[#This Row],[Site]]="GODACO"), "No", "Yes")</f>
        <v>Yes</v>
      </c>
      <c r="D3675" s="40">
        <f>MAX(DATE(Table1[Year],1,1),DATE(Table1[Year],1,1)-WEEKDAY(DATE(Table1[Year],1,1),2)+(Table1[WeekNum]-1)*7+1)</f>
        <v>44564</v>
      </c>
      <c r="E3675" s="40">
        <f>MIN(DATE(Table1[Year]+1,1,0),DATE(Table1[Year],1,1)-WEEKDAY(DATE(Table1[Year],1,1),2)+Table1[WeekNum]*7)</f>
        <v>44570</v>
      </c>
      <c r="F3675" s="15">
        <v>2022</v>
      </c>
      <c r="G3675" s="15">
        <f t="shared" si="114"/>
        <v>1</v>
      </c>
      <c r="H3675" s="17">
        <v>2</v>
      </c>
      <c r="I3675" s="207" t="str">
        <f>"W" &amp;Table1[[#This Row],[WeekNum]]</f>
        <v>W2</v>
      </c>
      <c r="J3675" s="20" t="str">
        <f t="shared" si="115"/>
        <v>22-W02</v>
      </c>
      <c r="K3675" s="8" t="s">
        <v>525</v>
      </c>
      <c r="L3675" s="4"/>
      <c r="M3675" s="8" t="s">
        <v>72</v>
      </c>
      <c r="N3675" s="266" t="s">
        <v>370</v>
      </c>
      <c r="O3675" s="266" t="s">
        <v>403</v>
      </c>
      <c r="P3675" s="11" t="s">
        <v>407</v>
      </c>
      <c r="Q3675" s="11" t="s">
        <v>419</v>
      </c>
      <c r="R3675" s="8">
        <v>0</v>
      </c>
      <c r="S3675" s="8">
        <v>0</v>
      </c>
      <c r="T3675" s="206">
        <f>ABS(Table1[[#This Row],[Prod]]-Table1[[#This Row],[Planned]])</f>
        <v>0</v>
      </c>
      <c r="U3675" s="209">
        <f>IF(ABS(Table1[[#This Row],[Prod]]-Table1[[#This Row],[Planned]])&gt;Table1[[#This Row],[Planned]],0,IF(Table1[[#This Row],[Planned]]=0,0,1-ABS(Table1[[#This Row],[Prod]]-Table1[[#This Row],[Planned]])/Table1[[#This Row],[Planned]]))</f>
        <v>0</v>
      </c>
      <c r="V3675" s="8"/>
      <c r="W3675" s="11"/>
      <c r="X3675" s="3">
        <v>0</v>
      </c>
      <c r="Y3675" s="206">
        <f>Table1[[#This Row],[Prod]]</f>
        <v>0</v>
      </c>
      <c r="Z3675" s="206">
        <f>ABS(Table1[[#This Row],[Prod2]]-Table1[[#This Row],[Plan Revised]])</f>
        <v>0</v>
      </c>
      <c r="AA3675" s="288">
        <f>IF(ABS(Table1[[#This Row],[Prod2]]-Table1[[#This Row],[Plan Revised]])&gt;Table1[[#This Row],[Plan Revised]],0,IF(Table1[[#This Row],[Plan Revised]]=0,0,1-ABS(Table1[[#This Row],[Prod2]]-Table1[[#This Row],[Plan Revised]])/Table1[[#This Row],[Plan Revised]]))</f>
        <v>0</v>
      </c>
      <c r="AB3675" s="11"/>
      <c r="AC3675" s="30"/>
    </row>
    <row r="3676" spans="1:29">
      <c r="A3676" s="15" t="str">
        <f>IF(Table1[Week]=WeekSel,"Yes","No")</f>
        <v>No</v>
      </c>
      <c r="B3676" s="15" t="str">
        <f>IF((Table1[StartDate]&gt;=Date.GraphMin)*(Table1[StartDate]&lt;=Date.GraphMax)=1,"Yes","No")</f>
        <v>No</v>
      </c>
      <c r="C3676" s="15" t="str">
        <f>IF(OR(Table1[[#This Row],[Site]]="FOOD MILLING",Table1[[#This Row],[Site]]="GODACO"), "No", "Yes")</f>
        <v>Yes</v>
      </c>
      <c r="D3676" s="40">
        <f>MAX(DATE(Table1[Year],1,1),DATE(Table1[Year],1,1)-WEEKDAY(DATE(Table1[Year],1,1),2)+(Table1[WeekNum]-1)*7+1)</f>
        <v>44564</v>
      </c>
      <c r="E3676" s="40">
        <f>MIN(DATE(Table1[Year]+1,1,0),DATE(Table1[Year],1,1)-WEEKDAY(DATE(Table1[Year],1,1),2)+Table1[WeekNum]*7)</f>
        <v>44570</v>
      </c>
      <c r="F3676" s="15">
        <v>2022</v>
      </c>
      <c r="G3676" s="15">
        <f t="shared" si="114"/>
        <v>1</v>
      </c>
      <c r="H3676" s="17">
        <v>2</v>
      </c>
      <c r="I3676" s="207" t="str">
        <f>"W" &amp;Table1[[#This Row],[WeekNum]]</f>
        <v>W2</v>
      </c>
      <c r="J3676" s="20" t="str">
        <f t="shared" si="115"/>
        <v>22-W02</v>
      </c>
      <c r="K3676" s="8" t="s">
        <v>524</v>
      </c>
      <c r="L3676" s="4"/>
      <c r="M3676" s="8" t="s">
        <v>72</v>
      </c>
      <c r="N3676" s="266" t="s">
        <v>370</v>
      </c>
      <c r="O3676" s="266" t="s">
        <v>403</v>
      </c>
      <c r="P3676" s="11" t="s">
        <v>407</v>
      </c>
      <c r="Q3676" s="11" t="s">
        <v>419</v>
      </c>
      <c r="R3676" s="8">
        <v>0</v>
      </c>
      <c r="S3676" s="8">
        <v>0</v>
      </c>
      <c r="T3676" s="206">
        <f>ABS(Table1[[#This Row],[Prod]]-Table1[[#This Row],[Planned]])</f>
        <v>0</v>
      </c>
      <c r="U3676" s="209">
        <f>IF(ABS(Table1[[#This Row],[Prod]]-Table1[[#This Row],[Planned]])&gt;Table1[[#This Row],[Planned]],0,IF(Table1[[#This Row],[Planned]]=0,0,1-ABS(Table1[[#This Row],[Prod]]-Table1[[#This Row],[Planned]])/Table1[[#This Row],[Planned]]))</f>
        <v>0</v>
      </c>
      <c r="V3676" s="8"/>
      <c r="W3676" s="11"/>
      <c r="X3676" s="3">
        <v>0</v>
      </c>
      <c r="Y3676" s="206">
        <f>Table1[[#This Row],[Prod]]</f>
        <v>0</v>
      </c>
      <c r="Z3676" s="206">
        <f>ABS(Table1[[#This Row],[Prod2]]-Table1[[#This Row],[Plan Revised]])</f>
        <v>0</v>
      </c>
      <c r="AA3676" s="288">
        <f>IF(ABS(Table1[[#This Row],[Prod2]]-Table1[[#This Row],[Plan Revised]])&gt;Table1[[#This Row],[Plan Revised]],0,IF(Table1[[#This Row],[Plan Revised]]=0,0,1-ABS(Table1[[#This Row],[Prod2]]-Table1[[#This Row],[Plan Revised]])/Table1[[#This Row],[Plan Revised]]))</f>
        <v>0</v>
      </c>
      <c r="AB3676" s="11"/>
      <c r="AC3676" s="30"/>
    </row>
    <row r="3677" spans="1:29">
      <c r="A3677" s="15" t="str">
        <f>IF(Table1[Week]=WeekSel,"Yes","No")</f>
        <v>No</v>
      </c>
      <c r="B3677" s="15" t="str">
        <f>IF((Table1[StartDate]&gt;=Date.GraphMin)*(Table1[StartDate]&lt;=Date.GraphMax)=1,"Yes","No")</f>
        <v>No</v>
      </c>
      <c r="C3677" s="15" t="str">
        <f>IF(OR(Table1[[#This Row],[Site]]="FOOD MILLING",Table1[[#This Row],[Site]]="GODACO"), "No", "Yes")</f>
        <v>Yes</v>
      </c>
      <c r="D3677" s="40">
        <f>MAX(DATE(Table1[Year],1,1),DATE(Table1[Year],1,1)-WEEKDAY(DATE(Table1[Year],1,1),2)+(Table1[WeekNum]-1)*7+1)</f>
        <v>44564</v>
      </c>
      <c r="E3677" s="40">
        <f>MIN(DATE(Table1[Year]+1,1,0),DATE(Table1[Year],1,1)-WEEKDAY(DATE(Table1[Year],1,1),2)+Table1[WeekNum]*7)</f>
        <v>44570</v>
      </c>
      <c r="F3677" s="15">
        <v>2022</v>
      </c>
      <c r="G3677" s="15">
        <f t="shared" si="114"/>
        <v>1</v>
      </c>
      <c r="H3677" s="17">
        <v>2</v>
      </c>
      <c r="I3677" s="207" t="str">
        <f>"W" &amp;Table1[[#This Row],[WeekNum]]</f>
        <v>W2</v>
      </c>
      <c r="J3677" s="20" t="str">
        <f t="shared" si="115"/>
        <v>22-W02</v>
      </c>
      <c r="K3677" s="8" t="s">
        <v>643</v>
      </c>
      <c r="L3677" s="4"/>
      <c r="M3677" s="8" t="s">
        <v>72</v>
      </c>
      <c r="N3677" s="266" t="s">
        <v>370</v>
      </c>
      <c r="O3677" s="266" t="s">
        <v>403</v>
      </c>
      <c r="P3677" s="11" t="s">
        <v>410</v>
      </c>
      <c r="Q3677" s="11" t="s">
        <v>419</v>
      </c>
      <c r="R3677" s="8">
        <v>0</v>
      </c>
      <c r="S3677" s="8">
        <v>0</v>
      </c>
      <c r="T3677" s="206">
        <f>ABS(Table1[[#This Row],[Prod]]-Table1[[#This Row],[Planned]])</f>
        <v>0</v>
      </c>
      <c r="U3677" s="209">
        <f>IF(ABS(Table1[[#This Row],[Prod]]-Table1[[#This Row],[Planned]])&gt;Table1[[#This Row],[Planned]],0,IF(Table1[[#This Row],[Planned]]=0,0,1-ABS(Table1[[#This Row],[Prod]]-Table1[[#This Row],[Planned]])/Table1[[#This Row],[Planned]]))</f>
        <v>0</v>
      </c>
      <c r="V3677" s="8"/>
      <c r="W3677" s="11"/>
      <c r="X3677" s="3">
        <v>0</v>
      </c>
      <c r="Y3677" s="206">
        <f>Table1[[#This Row],[Prod]]</f>
        <v>0</v>
      </c>
      <c r="Z3677" s="206">
        <f>ABS(Table1[[#This Row],[Prod2]]-Table1[[#This Row],[Plan Revised]])</f>
        <v>0</v>
      </c>
      <c r="AA3677" s="288">
        <f>IF(ABS(Table1[[#This Row],[Prod2]]-Table1[[#This Row],[Plan Revised]])&gt;Table1[[#This Row],[Plan Revised]],0,IF(Table1[[#This Row],[Plan Revised]]=0,0,1-ABS(Table1[[#This Row],[Prod2]]-Table1[[#This Row],[Plan Revised]])/Table1[[#This Row],[Plan Revised]]))</f>
        <v>0</v>
      </c>
      <c r="AB3677" s="11"/>
      <c r="AC3677" s="30"/>
    </row>
    <row r="3678" spans="1:29">
      <c r="A3678" s="15" t="str">
        <f>IF(Table1[Week]=WeekSel,"Yes","No")</f>
        <v>No</v>
      </c>
      <c r="B3678" s="15" t="str">
        <f>IF((Table1[StartDate]&gt;=Date.GraphMin)*(Table1[StartDate]&lt;=Date.GraphMax)=1,"Yes","No")</f>
        <v>No</v>
      </c>
      <c r="C3678" s="15" t="str">
        <f>IF(OR(Table1[[#This Row],[Site]]="FOOD MILLING",Table1[[#This Row],[Site]]="GODACO"), "No", "Yes")</f>
        <v>Yes</v>
      </c>
      <c r="D3678" s="40">
        <f>MAX(DATE(Table1[Year],1,1),DATE(Table1[Year],1,1)-WEEKDAY(DATE(Table1[Year],1,1),2)+(Table1[WeekNum]-1)*7+1)</f>
        <v>44564</v>
      </c>
      <c r="E3678" s="40">
        <f>MIN(DATE(Table1[Year]+1,1,0),DATE(Table1[Year],1,1)-WEEKDAY(DATE(Table1[Year],1,1),2)+Table1[WeekNum]*7)</f>
        <v>44570</v>
      </c>
      <c r="F3678" s="15">
        <v>2022</v>
      </c>
      <c r="G3678" s="15">
        <f t="shared" si="114"/>
        <v>1</v>
      </c>
      <c r="H3678" s="17">
        <v>2</v>
      </c>
      <c r="I3678" s="207" t="str">
        <f>"W" &amp;Table1[[#This Row],[WeekNum]]</f>
        <v>W2</v>
      </c>
      <c r="J3678" s="20" t="str">
        <f t="shared" si="115"/>
        <v>22-W02</v>
      </c>
      <c r="K3678" s="8" t="s">
        <v>26</v>
      </c>
      <c r="L3678" s="4"/>
      <c r="M3678" s="8" t="s">
        <v>77</v>
      </c>
      <c r="N3678" s="266" t="s">
        <v>370</v>
      </c>
      <c r="O3678" s="266" t="s">
        <v>403</v>
      </c>
      <c r="P3678" s="11" t="s">
        <v>410</v>
      </c>
      <c r="Q3678" s="11" t="s">
        <v>419</v>
      </c>
      <c r="R3678" s="8">
        <v>0</v>
      </c>
      <c r="S3678" s="8">
        <v>0</v>
      </c>
      <c r="T3678" s="206">
        <f>ABS(Table1[[#This Row],[Prod]]-Table1[[#This Row],[Planned]])</f>
        <v>0</v>
      </c>
      <c r="U3678" s="209">
        <f>IF(ABS(Table1[[#This Row],[Prod]]-Table1[[#This Row],[Planned]])&gt;Table1[[#This Row],[Planned]],0,IF(Table1[[#This Row],[Planned]]=0,0,1-ABS(Table1[[#This Row],[Prod]]-Table1[[#This Row],[Planned]])/Table1[[#This Row],[Planned]]))</f>
        <v>0</v>
      </c>
      <c r="V3678" s="8"/>
      <c r="W3678" s="11"/>
      <c r="X3678" s="3">
        <v>0</v>
      </c>
      <c r="Y3678" s="206">
        <f>Table1[[#This Row],[Prod]]</f>
        <v>0</v>
      </c>
      <c r="Z3678" s="206">
        <f>ABS(Table1[[#This Row],[Prod2]]-Table1[[#This Row],[Plan Revised]])</f>
        <v>0</v>
      </c>
      <c r="AA3678" s="288">
        <f>IF(ABS(Table1[[#This Row],[Prod2]]-Table1[[#This Row],[Plan Revised]])&gt;Table1[[#This Row],[Plan Revised]],0,IF(Table1[[#This Row],[Plan Revised]]=0,0,1-ABS(Table1[[#This Row],[Prod2]]-Table1[[#This Row],[Plan Revised]])/Table1[[#This Row],[Plan Revised]]))</f>
        <v>0</v>
      </c>
      <c r="AB3678" s="11"/>
      <c r="AC3678" s="30"/>
    </row>
    <row r="3679" spans="1:29">
      <c r="A3679" s="15" t="str">
        <f>IF(Table1[Week]=WeekSel,"Yes","No")</f>
        <v>No</v>
      </c>
      <c r="B3679" s="15" t="str">
        <f>IF((Table1[StartDate]&gt;=Date.GraphMin)*(Table1[StartDate]&lt;=Date.GraphMax)=1,"Yes","No")</f>
        <v>No</v>
      </c>
      <c r="C3679" s="15" t="str">
        <f>IF(OR(Table1[[#This Row],[Site]]="FOOD MILLING",Table1[[#This Row],[Site]]="GODACO"), "No", "Yes")</f>
        <v>Yes</v>
      </c>
      <c r="D3679" s="40">
        <f>MAX(DATE(Table1[Year],1,1),DATE(Table1[Year],1,1)-WEEKDAY(DATE(Table1[Year],1,1),2)+(Table1[WeekNum]-1)*7+1)</f>
        <v>44564</v>
      </c>
      <c r="E3679" s="40">
        <f>MIN(DATE(Table1[Year]+1,1,0),DATE(Table1[Year],1,1)-WEEKDAY(DATE(Table1[Year],1,1),2)+Table1[WeekNum]*7)</f>
        <v>44570</v>
      </c>
      <c r="F3679" s="15">
        <v>2022</v>
      </c>
      <c r="G3679" s="15">
        <f t="shared" si="114"/>
        <v>1</v>
      </c>
      <c r="H3679" s="17">
        <v>2</v>
      </c>
      <c r="I3679" s="207" t="str">
        <f>"W" &amp;Table1[[#This Row],[WeekNum]]</f>
        <v>W2</v>
      </c>
      <c r="J3679" s="20" t="str">
        <f t="shared" si="115"/>
        <v>22-W02</v>
      </c>
      <c r="K3679" s="8" t="s">
        <v>25</v>
      </c>
      <c r="L3679" s="4"/>
      <c r="M3679" s="8" t="s">
        <v>77</v>
      </c>
      <c r="N3679" s="266" t="s">
        <v>370</v>
      </c>
      <c r="O3679" s="266" t="s">
        <v>403</v>
      </c>
      <c r="P3679" s="11" t="s">
        <v>410</v>
      </c>
      <c r="Q3679" s="11" t="s">
        <v>419</v>
      </c>
      <c r="R3679" s="8">
        <v>0</v>
      </c>
      <c r="S3679" s="8">
        <v>0</v>
      </c>
      <c r="T3679" s="206">
        <f>ABS(Table1[[#This Row],[Prod]]-Table1[[#This Row],[Planned]])</f>
        <v>0</v>
      </c>
      <c r="U3679" s="209">
        <f>IF(ABS(Table1[[#This Row],[Prod]]-Table1[[#This Row],[Planned]])&gt;Table1[[#This Row],[Planned]],0,IF(Table1[[#This Row],[Planned]]=0,0,1-ABS(Table1[[#This Row],[Prod]]-Table1[[#This Row],[Planned]])/Table1[[#This Row],[Planned]]))</f>
        <v>0</v>
      </c>
      <c r="V3679" s="8"/>
      <c r="W3679" s="11"/>
      <c r="X3679" s="3">
        <v>0</v>
      </c>
      <c r="Y3679" s="206">
        <f>Table1[[#This Row],[Prod]]</f>
        <v>0</v>
      </c>
      <c r="Z3679" s="206">
        <f>ABS(Table1[[#This Row],[Prod2]]-Table1[[#This Row],[Plan Revised]])</f>
        <v>0</v>
      </c>
      <c r="AA3679" s="288">
        <f>IF(ABS(Table1[[#This Row],[Prod2]]-Table1[[#This Row],[Plan Revised]])&gt;Table1[[#This Row],[Plan Revised]],0,IF(Table1[[#This Row],[Plan Revised]]=0,0,1-ABS(Table1[[#This Row],[Prod2]]-Table1[[#This Row],[Plan Revised]])/Table1[[#This Row],[Plan Revised]]))</f>
        <v>0</v>
      </c>
      <c r="AB3679" s="11"/>
      <c r="AC3679" s="30"/>
    </row>
    <row r="3680" spans="1:29">
      <c r="A3680" s="15" t="str">
        <f>IF(Table1[Week]=WeekSel,"Yes","No")</f>
        <v>No</v>
      </c>
      <c r="B3680" s="15" t="str">
        <f>IF((Table1[StartDate]&gt;=Date.GraphMin)*(Table1[StartDate]&lt;=Date.GraphMax)=1,"Yes","No")</f>
        <v>No</v>
      </c>
      <c r="C3680" s="15" t="str">
        <f>IF(OR(Table1[[#This Row],[Site]]="FOOD MILLING",Table1[[#This Row],[Site]]="GODACO"), "No", "Yes")</f>
        <v>Yes</v>
      </c>
      <c r="D3680" s="40">
        <f>MAX(DATE(Table1[Year],1,1),DATE(Table1[Year],1,1)-WEEKDAY(DATE(Table1[Year],1,1),2)+(Table1[WeekNum]-1)*7+1)</f>
        <v>44564</v>
      </c>
      <c r="E3680" s="40">
        <f>MIN(DATE(Table1[Year]+1,1,0),DATE(Table1[Year],1,1)-WEEKDAY(DATE(Table1[Year],1,1),2)+Table1[WeekNum]*7)</f>
        <v>44570</v>
      </c>
      <c r="F3680" s="15">
        <v>2022</v>
      </c>
      <c r="G3680" s="15">
        <f t="shared" si="114"/>
        <v>1</v>
      </c>
      <c r="H3680" s="17">
        <v>2</v>
      </c>
      <c r="I3680" s="207" t="str">
        <f>"W" &amp;Table1[[#This Row],[WeekNum]]</f>
        <v>W2</v>
      </c>
      <c r="J3680" s="20" t="str">
        <f t="shared" si="115"/>
        <v>22-W02</v>
      </c>
      <c r="K3680" s="8" t="s">
        <v>28</v>
      </c>
      <c r="L3680" s="4"/>
      <c r="M3680" s="8" t="s">
        <v>77</v>
      </c>
      <c r="N3680" s="266" t="s">
        <v>370</v>
      </c>
      <c r="O3680" s="266" t="s">
        <v>403</v>
      </c>
      <c r="P3680" s="11" t="s">
        <v>410</v>
      </c>
      <c r="Q3680" s="11" t="s">
        <v>419</v>
      </c>
      <c r="R3680" s="8">
        <v>0</v>
      </c>
      <c r="S3680" s="8">
        <v>0</v>
      </c>
      <c r="T3680" s="206">
        <f>ABS(Table1[[#This Row],[Prod]]-Table1[[#This Row],[Planned]])</f>
        <v>0</v>
      </c>
      <c r="U3680" s="209">
        <f>IF(ABS(Table1[[#This Row],[Prod]]-Table1[[#This Row],[Planned]])&gt;Table1[[#This Row],[Planned]],0,IF(Table1[[#This Row],[Planned]]=0,0,1-ABS(Table1[[#This Row],[Prod]]-Table1[[#This Row],[Planned]])/Table1[[#This Row],[Planned]]))</f>
        <v>0</v>
      </c>
      <c r="V3680" s="8"/>
      <c r="W3680" s="11"/>
      <c r="X3680" s="3">
        <v>0</v>
      </c>
      <c r="Y3680" s="206">
        <f>Table1[[#This Row],[Prod]]</f>
        <v>0</v>
      </c>
      <c r="Z3680" s="206">
        <f>ABS(Table1[[#This Row],[Prod2]]-Table1[[#This Row],[Plan Revised]])</f>
        <v>0</v>
      </c>
      <c r="AA3680" s="288">
        <f>IF(ABS(Table1[[#This Row],[Prod2]]-Table1[[#This Row],[Plan Revised]])&gt;Table1[[#This Row],[Plan Revised]],0,IF(Table1[[#This Row],[Plan Revised]]=0,0,1-ABS(Table1[[#This Row],[Prod2]]-Table1[[#This Row],[Plan Revised]])/Table1[[#This Row],[Plan Revised]]))</f>
        <v>0</v>
      </c>
      <c r="AB3680" s="11"/>
      <c r="AC3680" s="30"/>
    </row>
    <row r="3681" spans="1:29">
      <c r="A3681" s="15" t="str">
        <f>IF(Table1[Week]=WeekSel,"Yes","No")</f>
        <v>No</v>
      </c>
      <c r="B3681" s="15" t="str">
        <f>IF((Table1[StartDate]&gt;=Date.GraphMin)*(Table1[StartDate]&lt;=Date.GraphMax)=1,"Yes","No")</f>
        <v>No</v>
      </c>
      <c r="C3681" s="15" t="str">
        <f>IF(OR(Table1[[#This Row],[Site]]="FOOD MILLING",Table1[[#This Row],[Site]]="GODACO"), "No", "Yes")</f>
        <v>Yes</v>
      </c>
      <c r="D3681" s="40">
        <f>MAX(DATE(Table1[Year],1,1),DATE(Table1[Year],1,1)-WEEKDAY(DATE(Table1[Year],1,1),2)+(Table1[WeekNum]-1)*7+1)</f>
        <v>44564</v>
      </c>
      <c r="E3681" s="40">
        <f>MIN(DATE(Table1[Year]+1,1,0),DATE(Table1[Year],1,1)-WEEKDAY(DATE(Table1[Year],1,1),2)+Table1[WeekNum]*7)</f>
        <v>44570</v>
      </c>
      <c r="F3681" s="15">
        <v>2022</v>
      </c>
      <c r="G3681" s="15">
        <f t="shared" si="114"/>
        <v>1</v>
      </c>
      <c r="H3681" s="17">
        <v>2</v>
      </c>
      <c r="I3681" s="207" t="str">
        <f>"W" &amp;Table1[[#This Row],[WeekNum]]</f>
        <v>W2</v>
      </c>
      <c r="J3681" s="20" t="str">
        <f t="shared" si="115"/>
        <v>22-W02</v>
      </c>
      <c r="K3681" s="8" t="s">
        <v>27</v>
      </c>
      <c r="L3681" s="4"/>
      <c r="M3681" s="8" t="s">
        <v>77</v>
      </c>
      <c r="N3681" s="266" t="s">
        <v>370</v>
      </c>
      <c r="O3681" s="266" t="s">
        <v>403</v>
      </c>
      <c r="P3681" s="11" t="s">
        <v>410</v>
      </c>
      <c r="Q3681" s="11" t="s">
        <v>419</v>
      </c>
      <c r="R3681" s="8">
        <v>0</v>
      </c>
      <c r="S3681" s="8">
        <v>0</v>
      </c>
      <c r="T3681" s="206">
        <f>ABS(Table1[[#This Row],[Prod]]-Table1[[#This Row],[Planned]])</f>
        <v>0</v>
      </c>
      <c r="U3681" s="209">
        <f>IF(ABS(Table1[[#This Row],[Prod]]-Table1[[#This Row],[Planned]])&gt;Table1[[#This Row],[Planned]],0,IF(Table1[[#This Row],[Planned]]=0,0,1-ABS(Table1[[#This Row],[Prod]]-Table1[[#This Row],[Planned]])/Table1[[#This Row],[Planned]]))</f>
        <v>0</v>
      </c>
      <c r="V3681" s="8"/>
      <c r="W3681" s="11"/>
      <c r="X3681" s="3">
        <v>0</v>
      </c>
      <c r="Y3681" s="206">
        <f>Table1[[#This Row],[Prod]]</f>
        <v>0</v>
      </c>
      <c r="Z3681" s="206">
        <f>ABS(Table1[[#This Row],[Prod2]]-Table1[[#This Row],[Plan Revised]])</f>
        <v>0</v>
      </c>
      <c r="AA3681" s="288">
        <f>IF(ABS(Table1[[#This Row],[Prod2]]-Table1[[#This Row],[Plan Revised]])&gt;Table1[[#This Row],[Plan Revised]],0,IF(Table1[[#This Row],[Plan Revised]]=0,0,1-ABS(Table1[[#This Row],[Prod2]]-Table1[[#This Row],[Plan Revised]])/Table1[[#This Row],[Plan Revised]]))</f>
        <v>0</v>
      </c>
      <c r="AB3681" s="11"/>
      <c r="AC3681" s="30"/>
    </row>
    <row r="3682" spans="1:29">
      <c r="A3682" s="15" t="str">
        <f>IF(Table1[Week]=WeekSel,"Yes","No")</f>
        <v>No</v>
      </c>
      <c r="B3682" s="15" t="str">
        <f>IF((Table1[StartDate]&gt;=Date.GraphMin)*(Table1[StartDate]&lt;=Date.GraphMax)=1,"Yes","No")</f>
        <v>No</v>
      </c>
      <c r="C3682" s="15" t="str">
        <f>IF(OR(Table1[[#This Row],[Site]]="FOOD MILLING",Table1[[#This Row],[Site]]="GODACO"), "No", "Yes")</f>
        <v>Yes</v>
      </c>
      <c r="D3682" s="40">
        <f>MAX(DATE(Table1[Year],1,1),DATE(Table1[Year],1,1)-WEEKDAY(DATE(Table1[Year],1,1),2)+(Table1[WeekNum]-1)*7+1)</f>
        <v>44564</v>
      </c>
      <c r="E3682" s="40">
        <f>MIN(DATE(Table1[Year]+1,1,0),DATE(Table1[Year],1,1)-WEEKDAY(DATE(Table1[Year],1,1),2)+Table1[WeekNum]*7)</f>
        <v>44570</v>
      </c>
      <c r="F3682" s="15">
        <v>2022</v>
      </c>
      <c r="G3682" s="15">
        <f t="shared" si="114"/>
        <v>1</v>
      </c>
      <c r="H3682" s="17">
        <v>2</v>
      </c>
      <c r="I3682" s="207" t="str">
        <f>"W" &amp;Table1[[#This Row],[WeekNum]]</f>
        <v>W2</v>
      </c>
      <c r="J3682" s="20" t="str">
        <f t="shared" si="115"/>
        <v>22-W02</v>
      </c>
      <c r="K3682" s="8" t="s">
        <v>713</v>
      </c>
      <c r="L3682" s="4"/>
      <c r="M3682" s="8" t="s">
        <v>72</v>
      </c>
      <c r="N3682" s="266" t="s">
        <v>370</v>
      </c>
      <c r="O3682" s="266" t="s">
        <v>403</v>
      </c>
      <c r="P3682" s="11" t="s">
        <v>407</v>
      </c>
      <c r="Q3682" s="11" t="s">
        <v>421</v>
      </c>
      <c r="R3682" s="8">
        <v>0</v>
      </c>
      <c r="S3682" s="8">
        <v>0</v>
      </c>
      <c r="T3682" s="206">
        <f>ABS(Table1[[#This Row],[Prod]]-Table1[[#This Row],[Planned]])</f>
        <v>0</v>
      </c>
      <c r="U3682" s="209">
        <f>IF(ABS(Table1[[#This Row],[Prod]]-Table1[[#This Row],[Planned]])&gt;Table1[[#This Row],[Planned]],0,IF(Table1[[#This Row],[Planned]]=0,0,1-ABS(Table1[[#This Row],[Prod]]-Table1[[#This Row],[Planned]])/Table1[[#This Row],[Planned]]))</f>
        <v>0</v>
      </c>
      <c r="V3682" s="8"/>
      <c r="W3682" s="11"/>
      <c r="X3682" s="3">
        <v>0</v>
      </c>
      <c r="Y3682" s="206">
        <f>Table1[[#This Row],[Prod]]</f>
        <v>0</v>
      </c>
      <c r="Z3682" s="206">
        <f>ABS(Table1[[#This Row],[Prod2]]-Table1[[#This Row],[Plan Revised]])</f>
        <v>0</v>
      </c>
      <c r="AA3682" s="288">
        <f>IF(ABS(Table1[[#This Row],[Prod2]]-Table1[[#This Row],[Plan Revised]])&gt;Table1[[#This Row],[Plan Revised]],0,IF(Table1[[#This Row],[Plan Revised]]=0,0,1-ABS(Table1[[#This Row],[Prod2]]-Table1[[#This Row],[Plan Revised]])/Table1[[#This Row],[Plan Revised]]))</f>
        <v>0</v>
      </c>
      <c r="AB3682" s="11"/>
      <c r="AC3682" s="30"/>
    </row>
    <row r="3683" spans="1:29">
      <c r="A3683" s="15" t="str">
        <f>IF(Table1[Week]=WeekSel,"Yes","No")</f>
        <v>No</v>
      </c>
      <c r="B3683" s="15" t="str">
        <f>IF((Table1[StartDate]&gt;=Date.GraphMin)*(Table1[StartDate]&lt;=Date.GraphMax)=1,"Yes","No")</f>
        <v>No</v>
      </c>
      <c r="C3683" s="15" t="str">
        <f>IF(OR(Table1[[#This Row],[Site]]="FOOD MILLING",Table1[[#This Row],[Site]]="GODACO"), "No", "Yes")</f>
        <v>Yes</v>
      </c>
      <c r="D3683" s="40">
        <f>MAX(DATE(Table1[Year],1,1),DATE(Table1[Year],1,1)-WEEKDAY(DATE(Table1[Year],1,1),2)+(Table1[WeekNum]-1)*7+1)</f>
        <v>44564</v>
      </c>
      <c r="E3683" s="40">
        <f>MIN(DATE(Table1[Year]+1,1,0),DATE(Table1[Year],1,1)-WEEKDAY(DATE(Table1[Year],1,1),2)+Table1[WeekNum]*7)</f>
        <v>44570</v>
      </c>
      <c r="F3683" s="15">
        <v>2022</v>
      </c>
      <c r="G3683" s="15">
        <f t="shared" si="114"/>
        <v>1</v>
      </c>
      <c r="H3683" s="17">
        <v>2</v>
      </c>
      <c r="I3683" s="207" t="str">
        <f>"W" &amp;Table1[[#This Row],[WeekNum]]</f>
        <v>W2</v>
      </c>
      <c r="J3683" s="20" t="str">
        <f t="shared" si="115"/>
        <v>22-W02</v>
      </c>
      <c r="K3683" s="8" t="s">
        <v>714</v>
      </c>
      <c r="L3683" s="4"/>
      <c r="M3683" s="8" t="s">
        <v>72</v>
      </c>
      <c r="N3683" s="266" t="s">
        <v>370</v>
      </c>
      <c r="O3683" s="266" t="s">
        <v>403</v>
      </c>
      <c r="P3683" s="11" t="s">
        <v>407</v>
      </c>
      <c r="Q3683" s="11" t="s">
        <v>421</v>
      </c>
      <c r="R3683" s="8">
        <v>1800</v>
      </c>
      <c r="S3683" s="8">
        <v>1816.1999999999998</v>
      </c>
      <c r="T3683" s="206">
        <f>ABS(Table1[[#This Row],[Prod]]-Table1[[#This Row],[Planned]])</f>
        <v>16.199999999999818</v>
      </c>
      <c r="U3683" s="209">
        <f>IF(ABS(Table1[[#This Row],[Prod]]-Table1[[#This Row],[Planned]])&gt;Table1[[#This Row],[Planned]],0,IF(Table1[[#This Row],[Planned]]=0,0,1-ABS(Table1[[#This Row],[Prod]]-Table1[[#This Row],[Planned]])/Table1[[#This Row],[Planned]]))</f>
        <v>0.9910000000000001</v>
      </c>
      <c r="V3683" s="8"/>
      <c r="W3683" s="11"/>
      <c r="X3683" s="3">
        <v>1800</v>
      </c>
      <c r="Y3683" s="206">
        <f>Table1[[#This Row],[Prod]]</f>
        <v>1816.1999999999998</v>
      </c>
      <c r="Z3683" s="206">
        <f>ABS(Table1[[#This Row],[Prod2]]-Table1[[#This Row],[Plan Revised]])</f>
        <v>16.199999999999818</v>
      </c>
      <c r="AA3683" s="288">
        <f>IF(ABS(Table1[[#This Row],[Prod2]]-Table1[[#This Row],[Plan Revised]])&gt;Table1[[#This Row],[Plan Revised]],0,IF(Table1[[#This Row],[Plan Revised]]=0,0,1-ABS(Table1[[#This Row],[Prod2]]-Table1[[#This Row],[Plan Revised]])/Table1[[#This Row],[Plan Revised]]))</f>
        <v>0.9910000000000001</v>
      </c>
      <c r="AB3683" s="11"/>
      <c r="AC3683" s="30"/>
    </row>
    <row r="3684" spans="1:29">
      <c r="A3684" s="15" t="str">
        <f>IF(Table1[Week]=WeekSel,"Yes","No")</f>
        <v>No</v>
      </c>
      <c r="B3684" s="15" t="str">
        <f>IF((Table1[StartDate]&gt;=Date.GraphMin)*(Table1[StartDate]&lt;=Date.GraphMax)=1,"Yes","No")</f>
        <v>No</v>
      </c>
      <c r="C3684" s="15" t="str">
        <f>IF(OR(Table1[[#This Row],[Site]]="FOOD MILLING",Table1[[#This Row],[Site]]="GODACO"), "No", "Yes")</f>
        <v>Yes</v>
      </c>
      <c r="D3684" s="40">
        <f>MAX(DATE(Table1[Year],1,1),DATE(Table1[Year],1,1)-WEEKDAY(DATE(Table1[Year],1,1),2)+(Table1[WeekNum]-1)*7+1)</f>
        <v>44564</v>
      </c>
      <c r="E3684" s="40">
        <f>MIN(DATE(Table1[Year]+1,1,0),DATE(Table1[Year],1,1)-WEEKDAY(DATE(Table1[Year],1,1),2)+Table1[WeekNum]*7)</f>
        <v>44570</v>
      </c>
      <c r="F3684" s="15">
        <v>2022</v>
      </c>
      <c r="G3684" s="15">
        <f t="shared" si="114"/>
        <v>1</v>
      </c>
      <c r="H3684" s="17">
        <v>2</v>
      </c>
      <c r="I3684" s="207" t="str">
        <f>"W" &amp;Table1[[#This Row],[WeekNum]]</f>
        <v>W2</v>
      </c>
      <c r="J3684" s="20" t="str">
        <f t="shared" si="115"/>
        <v>22-W02</v>
      </c>
      <c r="K3684" s="8" t="s">
        <v>715</v>
      </c>
      <c r="L3684" s="4"/>
      <c r="M3684" s="8" t="s">
        <v>72</v>
      </c>
      <c r="N3684" s="266" t="s">
        <v>370</v>
      </c>
      <c r="O3684" s="266" t="s">
        <v>403</v>
      </c>
      <c r="P3684" s="11" t="s">
        <v>407</v>
      </c>
      <c r="Q3684" s="11" t="s">
        <v>421</v>
      </c>
      <c r="R3684" s="8">
        <v>600</v>
      </c>
      <c r="S3684" s="8">
        <v>617.04</v>
      </c>
      <c r="T3684" s="206">
        <f>ABS(Table1[[#This Row],[Prod]]-Table1[[#This Row],[Planned]])</f>
        <v>17.039999999999964</v>
      </c>
      <c r="U3684" s="209">
        <f>IF(ABS(Table1[[#This Row],[Prod]]-Table1[[#This Row],[Planned]])&gt;Table1[[#This Row],[Planned]],0,IF(Table1[[#This Row],[Planned]]=0,0,1-ABS(Table1[[#This Row],[Prod]]-Table1[[#This Row],[Planned]])/Table1[[#This Row],[Planned]]))</f>
        <v>0.97160000000000002</v>
      </c>
      <c r="V3684" s="8"/>
      <c r="W3684" s="11"/>
      <c r="X3684" s="3">
        <v>600</v>
      </c>
      <c r="Y3684" s="206">
        <f>Table1[[#This Row],[Prod]]</f>
        <v>617.04</v>
      </c>
      <c r="Z3684" s="206">
        <f>ABS(Table1[[#This Row],[Prod2]]-Table1[[#This Row],[Plan Revised]])</f>
        <v>17.039999999999964</v>
      </c>
      <c r="AA3684" s="288">
        <f>IF(ABS(Table1[[#This Row],[Prod2]]-Table1[[#This Row],[Plan Revised]])&gt;Table1[[#This Row],[Plan Revised]],0,IF(Table1[[#This Row],[Plan Revised]]=0,0,1-ABS(Table1[[#This Row],[Prod2]]-Table1[[#This Row],[Plan Revised]])/Table1[[#This Row],[Plan Revised]]))</f>
        <v>0.97160000000000002</v>
      </c>
      <c r="AB3684" s="11"/>
      <c r="AC3684" s="30"/>
    </row>
    <row r="3685" spans="1:29">
      <c r="A3685" s="15" t="str">
        <f>IF(Table1[Week]=WeekSel,"Yes","No")</f>
        <v>No</v>
      </c>
      <c r="B3685" s="15" t="str">
        <f>IF((Table1[StartDate]&gt;=Date.GraphMin)*(Table1[StartDate]&lt;=Date.GraphMax)=1,"Yes","No")</f>
        <v>No</v>
      </c>
      <c r="C3685" s="15" t="str">
        <f>IF(OR(Table1[[#This Row],[Site]]="FOOD MILLING",Table1[[#This Row],[Site]]="GODACO"), "No", "Yes")</f>
        <v>Yes</v>
      </c>
      <c r="D3685" s="40">
        <f>MAX(DATE(Table1[Year],1,1),DATE(Table1[Year],1,1)-WEEKDAY(DATE(Table1[Year],1,1),2)+(Table1[WeekNum]-1)*7+1)</f>
        <v>44564</v>
      </c>
      <c r="E3685" s="40">
        <f>MIN(DATE(Table1[Year]+1,1,0),DATE(Table1[Year],1,1)-WEEKDAY(DATE(Table1[Year],1,1),2)+Table1[WeekNum]*7)</f>
        <v>44570</v>
      </c>
      <c r="F3685" s="15">
        <v>2022</v>
      </c>
      <c r="G3685" s="15">
        <f t="shared" si="114"/>
        <v>1</v>
      </c>
      <c r="H3685" s="17">
        <v>2</v>
      </c>
      <c r="I3685" s="207" t="str">
        <f>"W" &amp;Table1[[#This Row],[WeekNum]]</f>
        <v>W2</v>
      </c>
      <c r="J3685" s="20" t="str">
        <f t="shared" si="115"/>
        <v>22-W02</v>
      </c>
      <c r="K3685" s="8" t="s">
        <v>716</v>
      </c>
      <c r="L3685" s="4"/>
      <c r="M3685" s="8" t="s">
        <v>72</v>
      </c>
      <c r="N3685" s="4" t="s">
        <v>45</v>
      </c>
      <c r="O3685" s="266" t="s">
        <v>384</v>
      </c>
      <c r="P3685" s="11" t="s">
        <v>408</v>
      </c>
      <c r="Q3685" s="11" t="s">
        <v>421</v>
      </c>
      <c r="R3685" s="8">
        <v>400</v>
      </c>
      <c r="S3685" s="8">
        <v>196.8</v>
      </c>
      <c r="T3685" s="206">
        <f>ABS(Table1[[#This Row],[Prod]]-Table1[[#This Row],[Planned]])</f>
        <v>203.2</v>
      </c>
      <c r="U3685" s="209">
        <f>IF(ABS(Table1[[#This Row],[Prod]]-Table1[[#This Row],[Planned]])&gt;Table1[[#This Row],[Planned]],0,IF(Table1[[#This Row],[Planned]]=0,0,1-ABS(Table1[[#This Row],[Prod]]-Table1[[#This Row],[Planned]])/Table1[[#This Row],[Planned]]))</f>
        <v>0.49199999999999999</v>
      </c>
      <c r="V3685" s="8"/>
      <c r="W3685" s="11"/>
      <c r="X3685" s="3">
        <v>400</v>
      </c>
      <c r="Y3685" s="206">
        <f>Table1[[#This Row],[Prod]]</f>
        <v>196.8</v>
      </c>
      <c r="Z3685" s="206">
        <f>ABS(Table1[[#This Row],[Prod2]]-Table1[[#This Row],[Plan Revised]])</f>
        <v>203.2</v>
      </c>
      <c r="AA3685" s="288">
        <f>IF(ABS(Table1[[#This Row],[Prod2]]-Table1[[#This Row],[Plan Revised]])&gt;Table1[[#This Row],[Plan Revised]],0,IF(Table1[[#This Row],[Plan Revised]]=0,0,1-ABS(Table1[[#This Row],[Prod2]]-Table1[[#This Row],[Plan Revised]])/Table1[[#This Row],[Plan Revised]]))</f>
        <v>0.49199999999999999</v>
      </c>
      <c r="AB3685" s="11"/>
      <c r="AC3685" s="30"/>
    </row>
    <row r="3686" spans="1:29">
      <c r="A3686" s="15" t="str">
        <f>IF(Table1[Week]=WeekSel,"Yes","No")</f>
        <v>No</v>
      </c>
      <c r="B3686" s="15" t="str">
        <f>IF((Table1[StartDate]&gt;=Date.GraphMin)*(Table1[StartDate]&lt;=Date.GraphMax)=1,"Yes","No")</f>
        <v>No</v>
      </c>
      <c r="C3686" s="15" t="str">
        <f>IF(OR(Table1[[#This Row],[Site]]="FOOD MILLING",Table1[[#This Row],[Site]]="GODACO"), "No", "Yes")</f>
        <v>Yes</v>
      </c>
      <c r="D3686" s="40">
        <f>MAX(DATE(Table1[Year],1,1),DATE(Table1[Year],1,1)-WEEKDAY(DATE(Table1[Year],1,1),2)+(Table1[WeekNum]-1)*7+1)</f>
        <v>44564</v>
      </c>
      <c r="E3686" s="40">
        <f>MIN(DATE(Table1[Year]+1,1,0),DATE(Table1[Year],1,1)-WEEKDAY(DATE(Table1[Year],1,1),2)+Table1[WeekNum]*7)</f>
        <v>44570</v>
      </c>
      <c r="F3686" s="15">
        <v>2022</v>
      </c>
      <c r="G3686" s="15">
        <f t="shared" si="114"/>
        <v>1</v>
      </c>
      <c r="H3686" s="17">
        <v>2</v>
      </c>
      <c r="I3686" s="207" t="str">
        <f>"W" &amp;Table1[[#This Row],[WeekNum]]</f>
        <v>W2</v>
      </c>
      <c r="J3686" s="20" t="str">
        <f t="shared" si="115"/>
        <v>22-W02</v>
      </c>
      <c r="K3686" s="8" t="s">
        <v>717</v>
      </c>
      <c r="L3686" s="4"/>
      <c r="M3686" s="8" t="s">
        <v>72</v>
      </c>
      <c r="N3686" s="4" t="s">
        <v>45</v>
      </c>
      <c r="O3686" s="266" t="s">
        <v>384</v>
      </c>
      <c r="P3686" s="11" t="s">
        <v>408</v>
      </c>
      <c r="Q3686" s="11" t="s">
        <v>421</v>
      </c>
      <c r="R3686" s="8">
        <v>825</v>
      </c>
      <c r="S3686" s="8">
        <v>998.4</v>
      </c>
      <c r="T3686" s="206">
        <f>ABS(Table1[[#This Row],[Prod]]-Table1[[#This Row],[Planned]])</f>
        <v>173.39999999999998</v>
      </c>
      <c r="U3686" s="209">
        <f>IF(ABS(Table1[[#This Row],[Prod]]-Table1[[#This Row],[Planned]])&gt;Table1[[#This Row],[Planned]],0,IF(Table1[[#This Row],[Planned]]=0,0,1-ABS(Table1[[#This Row],[Prod]]-Table1[[#This Row],[Planned]])/Table1[[#This Row],[Planned]]))</f>
        <v>0.78981818181818186</v>
      </c>
      <c r="V3686" s="8"/>
      <c r="W3686" s="11"/>
      <c r="X3686" s="3">
        <v>996</v>
      </c>
      <c r="Y3686" s="206">
        <f>Table1[[#This Row],[Prod]]</f>
        <v>998.4</v>
      </c>
      <c r="Z3686" s="206">
        <f>ABS(Table1[[#This Row],[Prod2]]-Table1[[#This Row],[Plan Revised]])</f>
        <v>2.3999999999999773</v>
      </c>
      <c r="AA3686" s="288">
        <f>IF(ABS(Table1[[#This Row],[Prod2]]-Table1[[#This Row],[Plan Revised]])&gt;Table1[[#This Row],[Plan Revised]],0,IF(Table1[[#This Row],[Plan Revised]]=0,0,1-ABS(Table1[[#This Row],[Prod2]]-Table1[[#This Row],[Plan Revised]])/Table1[[#This Row],[Plan Revised]]))</f>
        <v>0.99759036144578317</v>
      </c>
      <c r="AB3686" s="11"/>
      <c r="AC3686" s="30"/>
    </row>
    <row r="3687" spans="1:29">
      <c r="A3687" s="15" t="str">
        <f>IF(Table1[Week]=WeekSel,"Yes","No")</f>
        <v>No</v>
      </c>
      <c r="B3687" s="15" t="str">
        <f>IF((Table1[StartDate]&gt;=Date.GraphMin)*(Table1[StartDate]&lt;=Date.GraphMax)=1,"Yes","No")</f>
        <v>No</v>
      </c>
      <c r="C3687" s="15" t="str">
        <f>IF(OR(Table1[[#This Row],[Site]]="FOOD MILLING",Table1[[#This Row],[Site]]="GODACO"), "No", "Yes")</f>
        <v>Yes</v>
      </c>
      <c r="D3687" s="40">
        <f>MAX(DATE(Table1[Year],1,1),DATE(Table1[Year],1,1)-WEEKDAY(DATE(Table1[Year],1,1),2)+(Table1[WeekNum]-1)*7+1)</f>
        <v>44564</v>
      </c>
      <c r="E3687" s="40">
        <f>MIN(DATE(Table1[Year]+1,1,0),DATE(Table1[Year],1,1)-WEEKDAY(DATE(Table1[Year],1,1),2)+Table1[WeekNum]*7)</f>
        <v>44570</v>
      </c>
      <c r="F3687" s="15">
        <v>2022</v>
      </c>
      <c r="G3687" s="15">
        <f t="shared" si="114"/>
        <v>1</v>
      </c>
      <c r="H3687" s="17">
        <v>2</v>
      </c>
      <c r="I3687" s="207" t="str">
        <f>"W" &amp;Table1[[#This Row],[WeekNum]]</f>
        <v>W2</v>
      </c>
      <c r="J3687" s="20" t="str">
        <f t="shared" si="115"/>
        <v>22-W02</v>
      </c>
      <c r="K3687" s="8" t="s">
        <v>724</v>
      </c>
      <c r="L3687" s="4"/>
      <c r="M3687" s="8" t="s">
        <v>72</v>
      </c>
      <c r="N3687" s="4" t="s">
        <v>45</v>
      </c>
      <c r="O3687" s="266" t="s">
        <v>384</v>
      </c>
      <c r="P3687" s="11" t="s">
        <v>410</v>
      </c>
      <c r="Q3687" s="11" t="s">
        <v>421</v>
      </c>
      <c r="R3687" s="8">
        <v>0</v>
      </c>
      <c r="S3687" s="8">
        <v>0</v>
      </c>
      <c r="T3687" s="206">
        <f>ABS(Table1[[#This Row],[Prod]]-Table1[[#This Row],[Planned]])</f>
        <v>0</v>
      </c>
      <c r="U3687" s="209">
        <f>IF(ABS(Table1[[#This Row],[Prod]]-Table1[[#This Row],[Planned]])&gt;Table1[[#This Row],[Planned]],0,IF(Table1[[#This Row],[Planned]]=0,0,1-ABS(Table1[[#This Row],[Prod]]-Table1[[#This Row],[Planned]])/Table1[[#This Row],[Planned]]))</f>
        <v>0</v>
      </c>
      <c r="V3687" s="8"/>
      <c r="W3687" s="11"/>
      <c r="X3687" s="3">
        <v>0</v>
      </c>
      <c r="Y3687" s="206">
        <f>Table1[[#This Row],[Prod]]</f>
        <v>0</v>
      </c>
      <c r="Z3687" s="206">
        <f>ABS(Table1[[#This Row],[Prod2]]-Table1[[#This Row],[Plan Revised]])</f>
        <v>0</v>
      </c>
      <c r="AA3687" s="288">
        <f>IF(ABS(Table1[[#This Row],[Prod2]]-Table1[[#This Row],[Plan Revised]])&gt;Table1[[#This Row],[Plan Revised]],0,IF(Table1[[#This Row],[Plan Revised]]=0,0,1-ABS(Table1[[#This Row],[Prod2]]-Table1[[#This Row],[Plan Revised]])/Table1[[#This Row],[Plan Revised]]))</f>
        <v>0</v>
      </c>
      <c r="AB3687" s="11"/>
      <c r="AC3687" s="30"/>
    </row>
    <row r="3688" spans="1:29">
      <c r="A3688" s="15" t="str">
        <f>IF(Table1[Week]=WeekSel,"Yes","No")</f>
        <v>No</v>
      </c>
      <c r="B3688" s="15" t="str">
        <f>IF((Table1[StartDate]&gt;=Date.GraphMin)*(Table1[StartDate]&lt;=Date.GraphMax)=1,"Yes","No")</f>
        <v>No</v>
      </c>
      <c r="C3688" s="15" t="str">
        <f>IF(OR(Table1[[#This Row],[Site]]="FOOD MILLING",Table1[[#This Row],[Site]]="GODACO"), "No", "Yes")</f>
        <v>Yes</v>
      </c>
      <c r="D3688" s="40">
        <f>MAX(DATE(Table1[Year],1,1),DATE(Table1[Year],1,1)-WEEKDAY(DATE(Table1[Year],1,1),2)+(Table1[WeekNum]-1)*7+1)</f>
        <v>44564</v>
      </c>
      <c r="E3688" s="40">
        <f>MIN(DATE(Table1[Year]+1,1,0),DATE(Table1[Year],1,1)-WEEKDAY(DATE(Table1[Year],1,1),2)+Table1[WeekNum]*7)</f>
        <v>44570</v>
      </c>
      <c r="F3688" s="15">
        <v>2022</v>
      </c>
      <c r="G3688" s="15">
        <f t="shared" si="114"/>
        <v>1</v>
      </c>
      <c r="H3688" s="17">
        <v>2</v>
      </c>
      <c r="I3688" s="207" t="str">
        <f>"W" &amp;Table1[[#This Row],[WeekNum]]</f>
        <v>W2</v>
      </c>
      <c r="J3688" s="20" t="str">
        <f t="shared" si="115"/>
        <v>22-W02</v>
      </c>
      <c r="K3688" s="8" t="s">
        <v>718</v>
      </c>
      <c r="L3688" s="4"/>
      <c r="M3688" s="8" t="s">
        <v>72</v>
      </c>
      <c r="N3688" s="4" t="s">
        <v>45</v>
      </c>
      <c r="O3688" s="266" t="s">
        <v>384</v>
      </c>
      <c r="P3688" s="11" t="s">
        <v>408</v>
      </c>
      <c r="Q3688" s="11" t="s">
        <v>421</v>
      </c>
      <c r="R3688" s="8">
        <v>0</v>
      </c>
      <c r="S3688" s="8">
        <v>0</v>
      </c>
      <c r="T3688" s="206">
        <f>ABS(Table1[[#This Row],[Prod]]-Table1[[#This Row],[Planned]])</f>
        <v>0</v>
      </c>
      <c r="U3688" s="209">
        <f>IF(ABS(Table1[[#This Row],[Prod]]-Table1[[#This Row],[Planned]])&gt;Table1[[#This Row],[Planned]],0,IF(Table1[[#This Row],[Planned]]=0,0,1-ABS(Table1[[#This Row],[Prod]]-Table1[[#This Row],[Planned]])/Table1[[#This Row],[Planned]]))</f>
        <v>0</v>
      </c>
      <c r="V3688" s="8"/>
      <c r="W3688" s="11"/>
      <c r="X3688" s="3">
        <v>0</v>
      </c>
      <c r="Y3688" s="206">
        <f>Table1[[#This Row],[Prod]]</f>
        <v>0</v>
      </c>
      <c r="Z3688" s="206">
        <f>ABS(Table1[[#This Row],[Prod2]]-Table1[[#This Row],[Plan Revised]])</f>
        <v>0</v>
      </c>
      <c r="AA3688" s="288">
        <f>IF(ABS(Table1[[#This Row],[Prod2]]-Table1[[#This Row],[Plan Revised]])&gt;Table1[[#This Row],[Plan Revised]],0,IF(Table1[[#This Row],[Plan Revised]]=0,0,1-ABS(Table1[[#This Row],[Prod2]]-Table1[[#This Row],[Plan Revised]])/Table1[[#This Row],[Plan Revised]]))</f>
        <v>0</v>
      </c>
      <c r="AB3688" s="11"/>
      <c r="AC3688" s="30"/>
    </row>
    <row r="3689" spans="1:29">
      <c r="A3689" s="15" t="str">
        <f>IF(Table1[Week]=WeekSel,"Yes","No")</f>
        <v>No</v>
      </c>
      <c r="B3689" s="15" t="str">
        <f>IF((Table1[StartDate]&gt;=Date.GraphMin)*(Table1[StartDate]&lt;=Date.GraphMax)=1,"Yes","No")</f>
        <v>No</v>
      </c>
      <c r="C3689" s="15" t="str">
        <f>IF(OR(Table1[[#This Row],[Site]]="FOOD MILLING",Table1[[#This Row],[Site]]="GODACO"), "No", "Yes")</f>
        <v>Yes</v>
      </c>
      <c r="D3689" s="40">
        <f>MAX(DATE(Table1[Year],1,1),DATE(Table1[Year],1,1)-WEEKDAY(DATE(Table1[Year],1,1),2)+(Table1[WeekNum]-1)*7+1)</f>
        <v>44564</v>
      </c>
      <c r="E3689" s="40">
        <f>MIN(DATE(Table1[Year]+1,1,0),DATE(Table1[Year],1,1)-WEEKDAY(DATE(Table1[Year],1,1),2)+Table1[WeekNum]*7)</f>
        <v>44570</v>
      </c>
      <c r="F3689" s="15">
        <v>2022</v>
      </c>
      <c r="G3689" s="15">
        <f t="shared" si="114"/>
        <v>1</v>
      </c>
      <c r="H3689" s="17">
        <v>2</v>
      </c>
      <c r="I3689" s="207" t="str">
        <f>"W" &amp;Table1[[#This Row],[WeekNum]]</f>
        <v>W2</v>
      </c>
      <c r="J3689" s="20" t="str">
        <f t="shared" si="115"/>
        <v>22-W02</v>
      </c>
      <c r="K3689" s="8" t="s">
        <v>719</v>
      </c>
      <c r="L3689" s="4"/>
      <c r="M3689" s="8" t="s">
        <v>72</v>
      </c>
      <c r="N3689" s="4" t="s">
        <v>45</v>
      </c>
      <c r="O3689" s="266" t="s">
        <v>384</v>
      </c>
      <c r="P3689" s="11" t="s">
        <v>408</v>
      </c>
      <c r="Q3689" s="11" t="s">
        <v>421</v>
      </c>
      <c r="R3689" s="8">
        <v>0</v>
      </c>
      <c r="S3689" s="8">
        <v>56</v>
      </c>
      <c r="T3689" s="206">
        <f>ABS(Table1[[#This Row],[Prod]]-Table1[[#This Row],[Planned]])</f>
        <v>56</v>
      </c>
      <c r="U3689" s="209">
        <f>IF(ABS(Table1[[#This Row],[Prod]]-Table1[[#This Row],[Planned]])&gt;Table1[[#This Row],[Planned]],0,IF(Table1[[#This Row],[Planned]]=0,0,1-ABS(Table1[[#This Row],[Prod]]-Table1[[#This Row],[Planned]])/Table1[[#This Row],[Planned]]))</f>
        <v>0</v>
      </c>
      <c r="V3689" s="8"/>
      <c r="W3689" s="11"/>
      <c r="X3689" s="3">
        <v>0</v>
      </c>
      <c r="Y3689" s="206">
        <f>Table1[[#This Row],[Prod]]</f>
        <v>56</v>
      </c>
      <c r="Z3689" s="206">
        <f>ABS(Table1[[#This Row],[Prod2]]-Table1[[#This Row],[Plan Revised]])</f>
        <v>56</v>
      </c>
      <c r="AA3689" s="288">
        <f>IF(ABS(Table1[[#This Row],[Prod2]]-Table1[[#This Row],[Plan Revised]])&gt;Table1[[#This Row],[Plan Revised]],0,IF(Table1[[#This Row],[Plan Revised]]=0,0,1-ABS(Table1[[#This Row],[Prod2]]-Table1[[#This Row],[Plan Revised]])/Table1[[#This Row],[Plan Revised]]))</f>
        <v>0</v>
      </c>
      <c r="AB3689" s="11"/>
      <c r="AC3689" s="30"/>
    </row>
    <row r="3690" spans="1:29">
      <c r="A3690" s="15" t="str">
        <f>IF(Table1[Week]=WeekSel,"Yes","No")</f>
        <v>No</v>
      </c>
      <c r="B3690" s="15" t="str">
        <f>IF((Table1[StartDate]&gt;=Date.GraphMin)*(Table1[StartDate]&lt;=Date.GraphMax)=1,"Yes","No")</f>
        <v>No</v>
      </c>
      <c r="C3690" s="15" t="str">
        <f>IF(OR(Table1[[#This Row],[Site]]="FOOD MILLING",Table1[[#This Row],[Site]]="GODACO"), "No", "Yes")</f>
        <v>Yes</v>
      </c>
      <c r="D3690" s="40">
        <f>MAX(DATE(Table1[Year],1,1),DATE(Table1[Year],1,1)-WEEKDAY(DATE(Table1[Year],1,1),2)+(Table1[WeekNum]-1)*7+1)</f>
        <v>44564</v>
      </c>
      <c r="E3690" s="40">
        <f>MIN(DATE(Table1[Year]+1,1,0),DATE(Table1[Year],1,1)-WEEKDAY(DATE(Table1[Year],1,1),2)+Table1[WeekNum]*7)</f>
        <v>44570</v>
      </c>
      <c r="F3690" s="15">
        <v>2022</v>
      </c>
      <c r="G3690" s="15">
        <f t="shared" si="114"/>
        <v>1</v>
      </c>
      <c r="H3690" s="17">
        <v>2</v>
      </c>
      <c r="I3690" s="207" t="str">
        <f>"W" &amp;Table1[[#This Row],[WeekNum]]</f>
        <v>W2</v>
      </c>
      <c r="J3690" s="20" t="str">
        <f t="shared" si="115"/>
        <v>22-W02</v>
      </c>
      <c r="K3690" s="8" t="s">
        <v>725</v>
      </c>
      <c r="L3690" s="4"/>
      <c r="M3690" s="8" t="s">
        <v>72</v>
      </c>
      <c r="N3690" s="4" t="s">
        <v>45</v>
      </c>
      <c r="O3690" s="266" t="s">
        <v>384</v>
      </c>
      <c r="P3690" s="11" t="s">
        <v>410</v>
      </c>
      <c r="Q3690" s="11" t="s">
        <v>421</v>
      </c>
      <c r="R3690" s="8">
        <v>0</v>
      </c>
      <c r="S3690" s="8">
        <v>0</v>
      </c>
      <c r="T3690" s="206">
        <f>ABS(Table1[[#This Row],[Prod]]-Table1[[#This Row],[Planned]])</f>
        <v>0</v>
      </c>
      <c r="U3690" s="209">
        <f>IF(ABS(Table1[[#This Row],[Prod]]-Table1[[#This Row],[Planned]])&gt;Table1[[#This Row],[Planned]],0,IF(Table1[[#This Row],[Planned]]=0,0,1-ABS(Table1[[#This Row],[Prod]]-Table1[[#This Row],[Planned]])/Table1[[#This Row],[Planned]]))</f>
        <v>0</v>
      </c>
      <c r="V3690" s="8"/>
      <c r="W3690" s="11"/>
      <c r="X3690" s="3">
        <v>0</v>
      </c>
      <c r="Y3690" s="206">
        <f>Table1[[#This Row],[Prod]]</f>
        <v>0</v>
      </c>
      <c r="Z3690" s="206">
        <f>ABS(Table1[[#This Row],[Prod2]]-Table1[[#This Row],[Plan Revised]])</f>
        <v>0</v>
      </c>
      <c r="AA3690" s="288">
        <f>IF(ABS(Table1[[#This Row],[Prod2]]-Table1[[#This Row],[Plan Revised]])&gt;Table1[[#This Row],[Plan Revised]],0,IF(Table1[[#This Row],[Plan Revised]]=0,0,1-ABS(Table1[[#This Row],[Prod2]]-Table1[[#This Row],[Plan Revised]])/Table1[[#This Row],[Plan Revised]]))</f>
        <v>0</v>
      </c>
      <c r="AB3690" s="11"/>
      <c r="AC3690" s="30"/>
    </row>
    <row r="3691" spans="1:29">
      <c r="A3691" s="15" t="str">
        <f>IF(Table1[Week]=WeekSel,"Yes","No")</f>
        <v>No</v>
      </c>
      <c r="B3691" s="15" t="str">
        <f>IF((Table1[StartDate]&gt;=Date.GraphMin)*(Table1[StartDate]&lt;=Date.GraphMax)=1,"Yes","No")</f>
        <v>No</v>
      </c>
      <c r="C3691" s="15" t="str">
        <f>IF(OR(Table1[[#This Row],[Site]]="FOOD MILLING",Table1[[#This Row],[Site]]="GODACO"), "No", "Yes")</f>
        <v>Yes</v>
      </c>
      <c r="D3691" s="40">
        <f>MAX(DATE(Table1[Year],1,1),DATE(Table1[Year],1,1)-WEEKDAY(DATE(Table1[Year],1,1),2)+(Table1[WeekNum]-1)*7+1)</f>
        <v>44564</v>
      </c>
      <c r="E3691" s="40">
        <f>MIN(DATE(Table1[Year]+1,1,0),DATE(Table1[Year],1,1)-WEEKDAY(DATE(Table1[Year],1,1),2)+Table1[WeekNum]*7)</f>
        <v>44570</v>
      </c>
      <c r="F3691" s="15">
        <v>2022</v>
      </c>
      <c r="G3691" s="15">
        <f t="shared" si="114"/>
        <v>1</v>
      </c>
      <c r="H3691" s="17">
        <v>2</v>
      </c>
      <c r="I3691" s="207" t="str">
        <f>"W" &amp;Table1[[#This Row],[WeekNum]]</f>
        <v>W2</v>
      </c>
      <c r="J3691" s="20" t="str">
        <f t="shared" si="115"/>
        <v>22-W02</v>
      </c>
      <c r="K3691" s="8" t="s">
        <v>720</v>
      </c>
      <c r="L3691" s="4"/>
      <c r="M3691" s="8" t="s">
        <v>72</v>
      </c>
      <c r="N3691" s="4" t="s">
        <v>45</v>
      </c>
      <c r="O3691" s="266" t="s">
        <v>384</v>
      </c>
      <c r="P3691" s="11" t="s">
        <v>408</v>
      </c>
      <c r="Q3691" s="11" t="s">
        <v>421</v>
      </c>
      <c r="R3691" s="8">
        <v>150</v>
      </c>
      <c r="S3691" s="8">
        <v>151.19999999999999</v>
      </c>
      <c r="T3691" s="206">
        <f>ABS(Table1[[#This Row],[Prod]]-Table1[[#This Row],[Planned]])</f>
        <v>1.1999999999999886</v>
      </c>
      <c r="U3691" s="209">
        <f>IF(ABS(Table1[[#This Row],[Prod]]-Table1[[#This Row],[Planned]])&gt;Table1[[#This Row],[Planned]],0,IF(Table1[[#This Row],[Planned]]=0,0,1-ABS(Table1[[#This Row],[Prod]]-Table1[[#This Row],[Planned]])/Table1[[#This Row],[Planned]]))</f>
        <v>0.9920000000000001</v>
      </c>
      <c r="V3691" s="8"/>
      <c r="W3691" s="11"/>
      <c r="X3691" s="3">
        <v>150</v>
      </c>
      <c r="Y3691" s="206">
        <f>Table1[[#This Row],[Prod]]</f>
        <v>151.19999999999999</v>
      </c>
      <c r="Z3691" s="206">
        <f>ABS(Table1[[#This Row],[Prod2]]-Table1[[#This Row],[Plan Revised]])</f>
        <v>1.1999999999999886</v>
      </c>
      <c r="AA3691" s="288">
        <f>IF(ABS(Table1[[#This Row],[Prod2]]-Table1[[#This Row],[Plan Revised]])&gt;Table1[[#This Row],[Plan Revised]],0,IF(Table1[[#This Row],[Plan Revised]]=0,0,1-ABS(Table1[[#This Row],[Prod2]]-Table1[[#This Row],[Plan Revised]])/Table1[[#This Row],[Plan Revised]]))</f>
        <v>0.9920000000000001</v>
      </c>
      <c r="AB3691" s="11"/>
      <c r="AC3691" s="30"/>
    </row>
    <row r="3692" spans="1:29">
      <c r="A3692" s="15" t="str">
        <f>IF(Table1[Week]=WeekSel,"Yes","No")</f>
        <v>No</v>
      </c>
      <c r="B3692" s="15" t="str">
        <f>IF((Table1[StartDate]&gt;=Date.GraphMin)*(Table1[StartDate]&lt;=Date.GraphMax)=1,"Yes","No")</f>
        <v>No</v>
      </c>
      <c r="C3692" s="15" t="str">
        <f>IF(OR(Table1[[#This Row],[Site]]="FOOD MILLING",Table1[[#This Row],[Site]]="GODACO"), "No", "Yes")</f>
        <v>Yes</v>
      </c>
      <c r="D3692" s="40">
        <f>MAX(DATE(Table1[Year],1,1),DATE(Table1[Year],1,1)-WEEKDAY(DATE(Table1[Year],1,1),2)+(Table1[WeekNum]-1)*7+1)</f>
        <v>44564</v>
      </c>
      <c r="E3692" s="40">
        <f>MIN(DATE(Table1[Year]+1,1,0),DATE(Table1[Year],1,1)-WEEKDAY(DATE(Table1[Year],1,1),2)+Table1[WeekNum]*7)</f>
        <v>44570</v>
      </c>
      <c r="F3692" s="15">
        <v>2022</v>
      </c>
      <c r="G3692" s="15">
        <f t="shared" si="114"/>
        <v>1</v>
      </c>
      <c r="H3692" s="17">
        <v>2</v>
      </c>
      <c r="I3692" s="207" t="str">
        <f>"W" &amp;Table1[[#This Row],[WeekNum]]</f>
        <v>W2</v>
      </c>
      <c r="J3692" s="20" t="str">
        <f t="shared" si="115"/>
        <v>22-W02</v>
      </c>
      <c r="K3692" s="8" t="s">
        <v>726</v>
      </c>
      <c r="L3692" s="4"/>
      <c r="M3692" s="8" t="s">
        <v>72</v>
      </c>
      <c r="N3692" s="4" t="s">
        <v>76</v>
      </c>
      <c r="O3692" s="266" t="s">
        <v>389</v>
      </c>
      <c r="P3692" s="11" t="s">
        <v>410</v>
      </c>
      <c r="Q3692" s="11" t="s">
        <v>421</v>
      </c>
      <c r="R3692" s="8">
        <v>0</v>
      </c>
      <c r="S3692" s="8">
        <v>0</v>
      </c>
      <c r="T3692" s="206">
        <f>ABS(Table1[[#This Row],[Prod]]-Table1[[#This Row],[Planned]])</f>
        <v>0</v>
      </c>
      <c r="U3692" s="209">
        <f>IF(ABS(Table1[[#This Row],[Prod]]-Table1[[#This Row],[Planned]])&gt;Table1[[#This Row],[Planned]],0,IF(Table1[[#This Row],[Planned]]=0,0,1-ABS(Table1[[#This Row],[Prod]]-Table1[[#This Row],[Planned]])/Table1[[#This Row],[Planned]]))</f>
        <v>0</v>
      </c>
      <c r="V3692" s="8"/>
      <c r="W3692" s="11"/>
      <c r="X3692" s="3">
        <v>0</v>
      </c>
      <c r="Y3692" s="206">
        <f>Table1[[#This Row],[Prod]]</f>
        <v>0</v>
      </c>
      <c r="Z3692" s="206">
        <f>ABS(Table1[[#This Row],[Prod2]]-Table1[[#This Row],[Plan Revised]])</f>
        <v>0</v>
      </c>
      <c r="AA3692" s="288">
        <f>IF(ABS(Table1[[#This Row],[Prod2]]-Table1[[#This Row],[Plan Revised]])&gt;Table1[[#This Row],[Plan Revised]],0,IF(Table1[[#This Row],[Plan Revised]]=0,0,1-ABS(Table1[[#This Row],[Prod2]]-Table1[[#This Row],[Plan Revised]])/Table1[[#This Row],[Plan Revised]]))</f>
        <v>0</v>
      </c>
      <c r="AB3692" s="11"/>
      <c r="AC3692" s="30"/>
    </row>
    <row r="3693" spans="1:29">
      <c r="A3693" s="15" t="str">
        <f>IF(Table1[Week]=WeekSel,"Yes","No")</f>
        <v>No</v>
      </c>
      <c r="B3693" s="15" t="str">
        <f>IF((Table1[StartDate]&gt;=Date.GraphMin)*(Table1[StartDate]&lt;=Date.GraphMax)=1,"Yes","No")</f>
        <v>No</v>
      </c>
      <c r="C3693" s="15" t="str">
        <f>IF(OR(Table1[[#This Row],[Site]]="FOOD MILLING",Table1[[#This Row],[Site]]="GODACO"), "No", "Yes")</f>
        <v>Yes</v>
      </c>
      <c r="D3693" s="40">
        <f>MAX(DATE(Table1[Year],1,1),DATE(Table1[Year],1,1)-WEEKDAY(DATE(Table1[Year],1,1),2)+(Table1[WeekNum]-1)*7+1)</f>
        <v>44564</v>
      </c>
      <c r="E3693" s="40">
        <f>MIN(DATE(Table1[Year]+1,1,0),DATE(Table1[Year],1,1)-WEEKDAY(DATE(Table1[Year],1,1),2)+Table1[WeekNum]*7)</f>
        <v>44570</v>
      </c>
      <c r="F3693" s="15">
        <v>2022</v>
      </c>
      <c r="G3693" s="15">
        <f t="shared" si="114"/>
        <v>1</v>
      </c>
      <c r="H3693" s="17">
        <v>2</v>
      </c>
      <c r="I3693" s="207" t="str">
        <f>"W" &amp;Table1[[#This Row],[WeekNum]]</f>
        <v>W2</v>
      </c>
      <c r="J3693" s="20" t="str">
        <f t="shared" si="115"/>
        <v>22-W02</v>
      </c>
      <c r="K3693" s="8" t="s">
        <v>727</v>
      </c>
      <c r="L3693" s="4"/>
      <c r="M3693" s="8" t="s">
        <v>72</v>
      </c>
      <c r="N3693" s="4" t="s">
        <v>76</v>
      </c>
      <c r="O3693" s="266" t="s">
        <v>389</v>
      </c>
      <c r="P3693" s="11" t="s">
        <v>410</v>
      </c>
      <c r="Q3693" s="11" t="s">
        <v>421</v>
      </c>
      <c r="R3693" s="8">
        <v>0</v>
      </c>
      <c r="S3693" s="8">
        <v>0</v>
      </c>
      <c r="T3693" s="206">
        <f>ABS(Table1[[#This Row],[Prod]]-Table1[[#This Row],[Planned]])</f>
        <v>0</v>
      </c>
      <c r="U3693" s="209">
        <f>IF(ABS(Table1[[#This Row],[Prod]]-Table1[[#This Row],[Planned]])&gt;Table1[[#This Row],[Planned]],0,IF(Table1[[#This Row],[Planned]]=0,0,1-ABS(Table1[[#This Row],[Prod]]-Table1[[#This Row],[Planned]])/Table1[[#This Row],[Planned]]))</f>
        <v>0</v>
      </c>
      <c r="V3693" s="8"/>
      <c r="W3693" s="11"/>
      <c r="X3693" s="3">
        <v>0</v>
      </c>
      <c r="Y3693" s="206">
        <f>Table1[[#This Row],[Prod]]</f>
        <v>0</v>
      </c>
      <c r="Z3693" s="206">
        <f>ABS(Table1[[#This Row],[Prod2]]-Table1[[#This Row],[Plan Revised]])</f>
        <v>0</v>
      </c>
      <c r="AA3693" s="288">
        <f>IF(ABS(Table1[[#This Row],[Prod2]]-Table1[[#This Row],[Plan Revised]])&gt;Table1[[#This Row],[Plan Revised]],0,IF(Table1[[#This Row],[Plan Revised]]=0,0,1-ABS(Table1[[#This Row],[Prod2]]-Table1[[#This Row],[Plan Revised]])/Table1[[#This Row],[Plan Revised]]))</f>
        <v>0</v>
      </c>
      <c r="AB3693" s="11"/>
      <c r="AC3693" s="30"/>
    </row>
    <row r="3694" spans="1:29">
      <c r="A3694" s="15" t="str">
        <f>IF(Table1[Week]=WeekSel,"Yes","No")</f>
        <v>No</v>
      </c>
      <c r="B3694" s="15" t="str">
        <f>IF((Table1[StartDate]&gt;=Date.GraphMin)*(Table1[StartDate]&lt;=Date.GraphMax)=1,"Yes","No")</f>
        <v>No</v>
      </c>
      <c r="C3694" s="15" t="str">
        <f>IF(OR(Table1[[#This Row],[Site]]="FOOD MILLING",Table1[[#This Row],[Site]]="GODACO"), "No", "Yes")</f>
        <v>Yes</v>
      </c>
      <c r="D3694" s="40">
        <f>MAX(DATE(Table1[Year],1,1),DATE(Table1[Year],1,1)-WEEKDAY(DATE(Table1[Year],1,1),2)+(Table1[WeekNum]-1)*7+1)</f>
        <v>44557</v>
      </c>
      <c r="E3694" s="40">
        <f>MIN(DATE(Table1[Year]+1,1,0),DATE(Table1[Year],1,1)-WEEKDAY(DATE(Table1[Year],1,1),2)+Table1[WeekNum]*7)</f>
        <v>44561</v>
      </c>
      <c r="F3694" s="15">
        <v>2021</v>
      </c>
      <c r="G3694" s="15">
        <f t="shared" si="114"/>
        <v>12</v>
      </c>
      <c r="H3694" s="17">
        <v>53</v>
      </c>
      <c r="I3694" s="207" t="str">
        <f>"W" &amp;Table1[[#This Row],[WeekNum]]</f>
        <v>W53</v>
      </c>
      <c r="J3694" s="20" t="str">
        <f t="shared" si="115"/>
        <v>21-W53</v>
      </c>
      <c r="K3694" s="8" t="s">
        <v>567</v>
      </c>
      <c r="L3694" s="4"/>
      <c r="M3694" s="8" t="s">
        <v>72</v>
      </c>
      <c r="N3694" s="11" t="s">
        <v>428</v>
      </c>
      <c r="O3694" s="266" t="s">
        <v>374</v>
      </c>
      <c r="P3694" s="11" t="s">
        <v>410</v>
      </c>
      <c r="Q3694" s="11" t="s">
        <v>421</v>
      </c>
      <c r="R3694" s="8">
        <v>0</v>
      </c>
      <c r="S3694" s="8">
        <v>0</v>
      </c>
      <c r="T3694" s="206">
        <f>ABS(Table1[[#This Row],[Prod]]-Table1[[#This Row],[Planned]])</f>
        <v>0</v>
      </c>
      <c r="U3694" s="209">
        <f>IF(ABS(Table1[[#This Row],[Prod]]-Table1[[#This Row],[Planned]])&gt;Table1[[#This Row],[Planned]],0,IF(Table1[[#This Row],[Planned]]=0,0,1-ABS(Table1[[#This Row],[Prod]]-Table1[[#This Row],[Planned]])/Table1[[#This Row],[Planned]]))</f>
        <v>0</v>
      </c>
      <c r="V3694" s="8"/>
      <c r="W3694" s="11"/>
      <c r="X3694" s="3">
        <v>0</v>
      </c>
      <c r="Y3694" s="206">
        <f>Table1[[#This Row],[Prod]]</f>
        <v>0</v>
      </c>
      <c r="Z3694" s="206">
        <f>ABS(Table1[[#This Row],[Prod2]]-Table1[[#This Row],[Plan Revised]])</f>
        <v>0</v>
      </c>
      <c r="AA3694" s="288">
        <f>IF(ABS(Table1[[#This Row],[Prod2]]-Table1[[#This Row],[Plan Revised]])&gt;Table1[[#This Row],[Plan Revised]],0,IF(Table1[[#This Row],[Plan Revised]]=0,0,1-ABS(Table1[[#This Row],[Prod2]]-Table1[[#This Row],[Plan Revised]])/Table1[[#This Row],[Plan Revised]]))</f>
        <v>0</v>
      </c>
      <c r="AB3694" s="11"/>
      <c r="AC3694" s="30"/>
    </row>
    <row r="3695" spans="1:29">
      <c r="A3695" s="15" t="str">
        <f>IF(Table1[Week]=WeekSel,"Yes","No")</f>
        <v>No</v>
      </c>
      <c r="B3695" s="15" t="str">
        <f>IF((Table1[StartDate]&gt;=Date.GraphMin)*(Table1[StartDate]&lt;=Date.GraphMax)=1,"Yes","No")</f>
        <v>No</v>
      </c>
      <c r="C3695" s="15" t="str">
        <f>IF(OR(Table1[[#This Row],[Site]]="FOOD MILLING",Table1[[#This Row],[Site]]="GODACO"), "No", "Yes")</f>
        <v>Yes</v>
      </c>
      <c r="D3695" s="40">
        <f>MAX(DATE(Table1[Year],1,1),DATE(Table1[Year],1,1)-WEEKDAY(DATE(Table1[Year],1,1),2)+(Table1[WeekNum]-1)*7+1)</f>
        <v>44557</v>
      </c>
      <c r="E3695" s="40">
        <f>MIN(DATE(Table1[Year]+1,1,0),DATE(Table1[Year],1,1)-WEEKDAY(DATE(Table1[Year],1,1),2)+Table1[WeekNum]*7)</f>
        <v>44561</v>
      </c>
      <c r="F3695" s="15">
        <v>2021</v>
      </c>
      <c r="G3695" s="15">
        <f t="shared" si="114"/>
        <v>12</v>
      </c>
      <c r="H3695" s="17">
        <v>53</v>
      </c>
      <c r="I3695" s="207" t="str">
        <f>"W" &amp;Table1[[#This Row],[WeekNum]]</f>
        <v>W53</v>
      </c>
      <c r="J3695" s="20" t="str">
        <f t="shared" si="115"/>
        <v>21-W53</v>
      </c>
      <c r="K3695" s="8" t="s">
        <v>568</v>
      </c>
      <c r="L3695" s="4"/>
      <c r="M3695" s="8" t="s">
        <v>72</v>
      </c>
      <c r="N3695" s="11" t="s">
        <v>428</v>
      </c>
      <c r="O3695" s="266" t="s">
        <v>374</v>
      </c>
      <c r="P3695" s="11" t="s">
        <v>410</v>
      </c>
      <c r="Q3695" s="11" t="s">
        <v>421</v>
      </c>
      <c r="R3695" s="8">
        <v>0</v>
      </c>
      <c r="S3695" s="8">
        <v>0</v>
      </c>
      <c r="T3695" s="206">
        <f>ABS(Table1[[#This Row],[Prod]]-Table1[[#This Row],[Planned]])</f>
        <v>0</v>
      </c>
      <c r="U3695" s="209">
        <f>IF(ABS(Table1[[#This Row],[Prod]]-Table1[[#This Row],[Planned]])&gt;Table1[[#This Row],[Planned]],0,IF(Table1[[#This Row],[Planned]]=0,0,1-ABS(Table1[[#This Row],[Prod]]-Table1[[#This Row],[Planned]])/Table1[[#This Row],[Planned]]))</f>
        <v>0</v>
      </c>
      <c r="V3695" s="8"/>
      <c r="W3695" s="11"/>
      <c r="X3695" s="3">
        <v>0</v>
      </c>
      <c r="Y3695" s="206">
        <f>Table1[[#This Row],[Prod]]</f>
        <v>0</v>
      </c>
      <c r="Z3695" s="206">
        <f>ABS(Table1[[#This Row],[Prod2]]-Table1[[#This Row],[Plan Revised]])</f>
        <v>0</v>
      </c>
      <c r="AA3695" s="288">
        <f>IF(ABS(Table1[[#This Row],[Prod2]]-Table1[[#This Row],[Plan Revised]])&gt;Table1[[#This Row],[Plan Revised]],0,IF(Table1[[#This Row],[Plan Revised]]=0,0,1-ABS(Table1[[#This Row],[Prod2]]-Table1[[#This Row],[Plan Revised]])/Table1[[#This Row],[Plan Revised]]))</f>
        <v>0</v>
      </c>
      <c r="AB3695" s="11"/>
      <c r="AC3695" s="30"/>
    </row>
    <row r="3696" spans="1:29">
      <c r="A3696" s="15" t="str">
        <f>IF(Table1[Week]=WeekSel,"Yes","No")</f>
        <v>No</v>
      </c>
      <c r="B3696" s="15" t="str">
        <f>IF((Table1[StartDate]&gt;=Date.GraphMin)*(Table1[StartDate]&lt;=Date.GraphMax)=1,"Yes","No")</f>
        <v>No</v>
      </c>
      <c r="C3696" s="15" t="str">
        <f>IF(OR(Table1[[#This Row],[Site]]="FOOD MILLING",Table1[[#This Row],[Site]]="GODACO"), "No", "Yes")</f>
        <v>Yes</v>
      </c>
      <c r="D3696" s="40">
        <f>MAX(DATE(Table1[Year],1,1),DATE(Table1[Year],1,1)-WEEKDAY(DATE(Table1[Year],1,1),2)+(Table1[WeekNum]-1)*7+1)</f>
        <v>44557</v>
      </c>
      <c r="E3696" s="40">
        <f>MIN(DATE(Table1[Year]+1,1,0),DATE(Table1[Year],1,1)-WEEKDAY(DATE(Table1[Year],1,1),2)+Table1[WeekNum]*7)</f>
        <v>44561</v>
      </c>
      <c r="F3696" s="15">
        <v>2021</v>
      </c>
      <c r="G3696" s="15">
        <f t="shared" si="114"/>
        <v>12</v>
      </c>
      <c r="H3696" s="17">
        <v>53</v>
      </c>
      <c r="I3696" s="207" t="str">
        <f>"W" &amp;Table1[[#This Row],[WeekNum]]</f>
        <v>W53</v>
      </c>
      <c r="J3696" s="20" t="str">
        <f t="shared" si="115"/>
        <v>21-W53</v>
      </c>
      <c r="K3696" s="8" t="s">
        <v>633</v>
      </c>
      <c r="L3696" s="4"/>
      <c r="M3696" s="8" t="s">
        <v>72</v>
      </c>
      <c r="N3696" s="11" t="s">
        <v>428</v>
      </c>
      <c r="O3696" s="266" t="s">
        <v>372</v>
      </c>
      <c r="P3696" s="11" t="s">
        <v>410</v>
      </c>
      <c r="Q3696" s="11" t="s">
        <v>421</v>
      </c>
      <c r="R3696" s="8">
        <v>0</v>
      </c>
      <c r="S3696" s="8">
        <v>0</v>
      </c>
      <c r="T3696" s="206">
        <f>ABS(Table1[[#This Row],[Prod]]-Table1[[#This Row],[Planned]])</f>
        <v>0</v>
      </c>
      <c r="U3696" s="209">
        <f>IF(ABS(Table1[[#This Row],[Prod]]-Table1[[#This Row],[Planned]])&gt;Table1[[#This Row],[Planned]],0,IF(Table1[[#This Row],[Planned]]=0,0,1-ABS(Table1[[#This Row],[Prod]]-Table1[[#This Row],[Planned]])/Table1[[#This Row],[Planned]]))</f>
        <v>0</v>
      </c>
      <c r="V3696" s="8"/>
      <c r="W3696" s="11"/>
      <c r="X3696" s="3">
        <v>0</v>
      </c>
      <c r="Y3696" s="206">
        <f>Table1[[#This Row],[Prod]]</f>
        <v>0</v>
      </c>
      <c r="Z3696" s="206">
        <f>ABS(Table1[[#This Row],[Prod2]]-Table1[[#This Row],[Plan Revised]])</f>
        <v>0</v>
      </c>
      <c r="AA3696" s="288">
        <f>IF(ABS(Table1[[#This Row],[Prod2]]-Table1[[#This Row],[Plan Revised]])&gt;Table1[[#This Row],[Plan Revised]],0,IF(Table1[[#This Row],[Plan Revised]]=0,0,1-ABS(Table1[[#This Row],[Prod2]]-Table1[[#This Row],[Plan Revised]])/Table1[[#This Row],[Plan Revised]]))</f>
        <v>0</v>
      </c>
      <c r="AB3696" s="11"/>
      <c r="AC3696" s="30"/>
    </row>
    <row r="3697" spans="1:29">
      <c r="A3697" s="15" t="str">
        <f>IF(Table1[Week]=WeekSel,"Yes","No")</f>
        <v>No</v>
      </c>
      <c r="B3697" s="15" t="str">
        <f>IF((Table1[StartDate]&gt;=Date.GraphMin)*(Table1[StartDate]&lt;=Date.GraphMax)=1,"Yes","No")</f>
        <v>No</v>
      </c>
      <c r="C3697" s="15" t="str">
        <f>IF(OR(Table1[[#This Row],[Site]]="FOOD MILLING",Table1[[#This Row],[Site]]="GODACO"), "No", "Yes")</f>
        <v>Yes</v>
      </c>
      <c r="D3697" s="40">
        <f>MAX(DATE(Table1[Year],1,1),DATE(Table1[Year],1,1)-WEEKDAY(DATE(Table1[Year],1,1),2)+(Table1[WeekNum]-1)*7+1)</f>
        <v>44557</v>
      </c>
      <c r="E3697" s="40">
        <f>MIN(DATE(Table1[Year]+1,1,0),DATE(Table1[Year],1,1)-WEEKDAY(DATE(Table1[Year],1,1),2)+Table1[WeekNum]*7)</f>
        <v>44561</v>
      </c>
      <c r="F3697" s="15">
        <v>2021</v>
      </c>
      <c r="G3697" s="15">
        <f t="shared" si="114"/>
        <v>12</v>
      </c>
      <c r="H3697" s="17">
        <v>53</v>
      </c>
      <c r="I3697" s="207" t="str">
        <f>"W" &amp;Table1[[#This Row],[WeekNum]]</f>
        <v>W53</v>
      </c>
      <c r="J3697" s="20" t="str">
        <f t="shared" si="115"/>
        <v>21-W53</v>
      </c>
      <c r="K3697" s="8" t="s">
        <v>634</v>
      </c>
      <c r="L3697" s="4"/>
      <c r="M3697" s="8" t="s">
        <v>72</v>
      </c>
      <c r="N3697" s="11" t="s">
        <v>428</v>
      </c>
      <c r="O3697" s="266" t="s">
        <v>372</v>
      </c>
      <c r="P3697" s="11" t="s">
        <v>410</v>
      </c>
      <c r="Q3697" s="11" t="s">
        <v>421</v>
      </c>
      <c r="R3697" s="8">
        <v>0</v>
      </c>
      <c r="S3697" s="8">
        <v>0</v>
      </c>
      <c r="T3697" s="206">
        <f>ABS(Table1[[#This Row],[Prod]]-Table1[[#This Row],[Planned]])</f>
        <v>0</v>
      </c>
      <c r="U3697" s="209">
        <f>IF(ABS(Table1[[#This Row],[Prod]]-Table1[[#This Row],[Planned]])&gt;Table1[[#This Row],[Planned]],0,IF(Table1[[#This Row],[Planned]]=0,0,1-ABS(Table1[[#This Row],[Prod]]-Table1[[#This Row],[Planned]])/Table1[[#This Row],[Planned]]))</f>
        <v>0</v>
      </c>
      <c r="V3697" s="8"/>
      <c r="W3697" s="11"/>
      <c r="X3697" s="3">
        <v>0</v>
      </c>
      <c r="Y3697" s="206">
        <f>Table1[[#This Row],[Prod]]</f>
        <v>0</v>
      </c>
      <c r="Z3697" s="206">
        <f>ABS(Table1[[#This Row],[Prod2]]-Table1[[#This Row],[Plan Revised]])</f>
        <v>0</v>
      </c>
      <c r="AA3697" s="288">
        <f>IF(ABS(Table1[[#This Row],[Prod2]]-Table1[[#This Row],[Plan Revised]])&gt;Table1[[#This Row],[Plan Revised]],0,IF(Table1[[#This Row],[Plan Revised]]=0,0,1-ABS(Table1[[#This Row],[Prod2]]-Table1[[#This Row],[Plan Revised]])/Table1[[#This Row],[Plan Revised]]))</f>
        <v>0</v>
      </c>
      <c r="AB3697" s="11"/>
      <c r="AC3697" s="30"/>
    </row>
    <row r="3698" spans="1:29">
      <c r="A3698" s="15" t="str">
        <f>IF(Table1[Week]=WeekSel,"Yes","No")</f>
        <v>No</v>
      </c>
      <c r="B3698" s="15" t="str">
        <f>IF((Table1[StartDate]&gt;=Date.GraphMin)*(Table1[StartDate]&lt;=Date.GraphMax)=1,"Yes","No")</f>
        <v>No</v>
      </c>
      <c r="C3698" s="15" t="str">
        <f>IF(OR(Table1[[#This Row],[Site]]="FOOD MILLING",Table1[[#This Row],[Site]]="GODACO"), "No", "Yes")</f>
        <v>Yes</v>
      </c>
      <c r="D3698" s="40">
        <f>MAX(DATE(Table1[Year],1,1),DATE(Table1[Year],1,1)-WEEKDAY(DATE(Table1[Year],1,1),2)+(Table1[WeekNum]-1)*7+1)</f>
        <v>44557</v>
      </c>
      <c r="E3698" s="40">
        <f>MIN(DATE(Table1[Year]+1,1,0),DATE(Table1[Year],1,1)-WEEKDAY(DATE(Table1[Year],1,1),2)+Table1[WeekNum]*7)</f>
        <v>44561</v>
      </c>
      <c r="F3698" s="15">
        <v>2021</v>
      </c>
      <c r="G3698" s="15">
        <f t="shared" si="114"/>
        <v>12</v>
      </c>
      <c r="H3698" s="17">
        <v>53</v>
      </c>
      <c r="I3698" s="207" t="str">
        <f>"W" &amp;Table1[[#This Row],[WeekNum]]</f>
        <v>W53</v>
      </c>
      <c r="J3698" s="20" t="str">
        <f t="shared" si="115"/>
        <v>21-W53</v>
      </c>
      <c r="K3698" s="8" t="s">
        <v>472</v>
      </c>
      <c r="L3698" s="4"/>
      <c r="M3698" s="8" t="s">
        <v>72</v>
      </c>
      <c r="N3698" s="11" t="s">
        <v>428</v>
      </c>
      <c r="O3698" s="266" t="s">
        <v>374</v>
      </c>
      <c r="P3698" s="11" t="s">
        <v>410</v>
      </c>
      <c r="Q3698" s="11" t="s">
        <v>421</v>
      </c>
      <c r="R3698" s="8">
        <v>0</v>
      </c>
      <c r="S3698" s="8">
        <v>0</v>
      </c>
      <c r="T3698" s="206">
        <f>ABS(Table1[[#This Row],[Prod]]-Table1[[#This Row],[Planned]])</f>
        <v>0</v>
      </c>
      <c r="U3698" s="209">
        <f>IF(ABS(Table1[[#This Row],[Prod]]-Table1[[#This Row],[Planned]])&gt;Table1[[#This Row],[Planned]],0,IF(Table1[[#This Row],[Planned]]=0,0,1-ABS(Table1[[#This Row],[Prod]]-Table1[[#This Row],[Planned]])/Table1[[#This Row],[Planned]]))</f>
        <v>0</v>
      </c>
      <c r="V3698" s="8"/>
      <c r="W3698" s="11"/>
      <c r="X3698" s="3">
        <v>0</v>
      </c>
      <c r="Y3698" s="206">
        <f>Table1[[#This Row],[Prod]]</f>
        <v>0</v>
      </c>
      <c r="Z3698" s="206">
        <f>ABS(Table1[[#This Row],[Prod2]]-Table1[[#This Row],[Plan Revised]])</f>
        <v>0</v>
      </c>
      <c r="AA3698" s="288">
        <f>IF(ABS(Table1[[#This Row],[Prod2]]-Table1[[#This Row],[Plan Revised]])&gt;Table1[[#This Row],[Plan Revised]],0,IF(Table1[[#This Row],[Plan Revised]]=0,0,1-ABS(Table1[[#This Row],[Prod2]]-Table1[[#This Row],[Plan Revised]])/Table1[[#This Row],[Plan Revised]]))</f>
        <v>0</v>
      </c>
      <c r="AB3698" s="11"/>
      <c r="AC3698" s="30"/>
    </row>
    <row r="3699" spans="1:29">
      <c r="A3699" s="15" t="str">
        <f>IF(Table1[Week]=WeekSel,"Yes","No")</f>
        <v>No</v>
      </c>
      <c r="B3699" s="15" t="str">
        <f>IF((Table1[StartDate]&gt;=Date.GraphMin)*(Table1[StartDate]&lt;=Date.GraphMax)=1,"Yes","No")</f>
        <v>No</v>
      </c>
      <c r="C3699" s="15" t="str">
        <f>IF(OR(Table1[[#This Row],[Site]]="FOOD MILLING",Table1[[#This Row],[Site]]="GODACO"), "No", "Yes")</f>
        <v>Yes</v>
      </c>
      <c r="D3699" s="40">
        <f>MAX(DATE(Table1[Year],1,1),DATE(Table1[Year],1,1)-WEEKDAY(DATE(Table1[Year],1,1),2)+(Table1[WeekNum]-1)*7+1)</f>
        <v>44557</v>
      </c>
      <c r="E3699" s="40">
        <f>MIN(DATE(Table1[Year]+1,1,0),DATE(Table1[Year],1,1)-WEEKDAY(DATE(Table1[Year],1,1),2)+Table1[WeekNum]*7)</f>
        <v>44561</v>
      </c>
      <c r="F3699" s="15">
        <v>2021</v>
      </c>
      <c r="G3699" s="15">
        <f t="shared" si="114"/>
        <v>12</v>
      </c>
      <c r="H3699" s="17">
        <v>53</v>
      </c>
      <c r="I3699" s="207" t="str">
        <f>"W" &amp;Table1[[#This Row],[WeekNum]]</f>
        <v>W53</v>
      </c>
      <c r="J3699" s="20" t="str">
        <f t="shared" si="115"/>
        <v>21-W53</v>
      </c>
      <c r="K3699" s="8" t="s">
        <v>645</v>
      </c>
      <c r="L3699" s="4"/>
      <c r="M3699" s="8" t="s">
        <v>72</v>
      </c>
      <c r="N3699" s="11" t="s">
        <v>428</v>
      </c>
      <c r="O3699" s="266" t="s">
        <v>374</v>
      </c>
      <c r="P3699" s="11" t="s">
        <v>377</v>
      </c>
      <c r="Q3699" s="11" t="s">
        <v>421</v>
      </c>
      <c r="R3699" s="8">
        <v>600</v>
      </c>
      <c r="S3699" s="8">
        <v>600.00000599999998</v>
      </c>
      <c r="T3699" s="206">
        <f>ABS(Table1[[#This Row],[Prod]]-Table1[[#This Row],[Planned]])</f>
        <v>5.9999999848514562E-6</v>
      </c>
      <c r="U3699" s="209">
        <f>IF(ABS(Table1[[#This Row],[Prod]]-Table1[[#This Row],[Planned]])&gt;Table1[[#This Row],[Planned]],0,IF(Table1[[#This Row],[Planned]]=0,0,1-ABS(Table1[[#This Row],[Prod]]-Table1[[#This Row],[Planned]])/Table1[[#This Row],[Planned]]))</f>
        <v>0.99999999000000006</v>
      </c>
      <c r="V3699" s="8"/>
      <c r="W3699" s="11"/>
      <c r="X3699" s="3">
        <v>600</v>
      </c>
      <c r="Y3699" s="206">
        <f>Table1[[#This Row],[Prod]]</f>
        <v>600.00000599999998</v>
      </c>
      <c r="Z3699" s="206">
        <f>ABS(Table1[[#This Row],[Prod2]]-Table1[[#This Row],[Plan Revised]])</f>
        <v>5.9999999848514562E-6</v>
      </c>
      <c r="AA3699" s="288">
        <f>IF(ABS(Table1[[#This Row],[Prod2]]-Table1[[#This Row],[Plan Revised]])&gt;Table1[[#This Row],[Plan Revised]],0,IF(Table1[[#This Row],[Plan Revised]]=0,0,1-ABS(Table1[[#This Row],[Prod2]]-Table1[[#This Row],[Plan Revised]])/Table1[[#This Row],[Plan Revised]]))</f>
        <v>0.99999999000000006</v>
      </c>
      <c r="AB3699" s="11"/>
      <c r="AC3699" s="30"/>
    </row>
    <row r="3700" spans="1:29">
      <c r="A3700" s="15" t="str">
        <f>IF(Table1[Week]=WeekSel,"Yes","No")</f>
        <v>No</v>
      </c>
      <c r="B3700" s="15" t="str">
        <f>IF((Table1[StartDate]&gt;=Date.GraphMin)*(Table1[StartDate]&lt;=Date.GraphMax)=1,"Yes","No")</f>
        <v>No</v>
      </c>
      <c r="C3700" s="15" t="str">
        <f>IF(OR(Table1[[#This Row],[Site]]="FOOD MILLING",Table1[[#This Row],[Site]]="GODACO"), "No", "Yes")</f>
        <v>Yes</v>
      </c>
      <c r="D3700" s="40">
        <f>MAX(DATE(Table1[Year],1,1),DATE(Table1[Year],1,1)-WEEKDAY(DATE(Table1[Year],1,1),2)+(Table1[WeekNum]-1)*7+1)</f>
        <v>44557</v>
      </c>
      <c r="E3700" s="40">
        <f>MIN(DATE(Table1[Year]+1,1,0),DATE(Table1[Year],1,1)-WEEKDAY(DATE(Table1[Year],1,1),2)+Table1[WeekNum]*7)</f>
        <v>44561</v>
      </c>
      <c r="F3700" s="15">
        <v>2021</v>
      </c>
      <c r="G3700" s="15">
        <f t="shared" si="114"/>
        <v>12</v>
      </c>
      <c r="H3700" s="17">
        <v>53</v>
      </c>
      <c r="I3700" s="207" t="str">
        <f>"W" &amp;Table1[[#This Row],[WeekNum]]</f>
        <v>W53</v>
      </c>
      <c r="J3700" s="20" t="str">
        <f t="shared" si="115"/>
        <v>21-W53</v>
      </c>
      <c r="K3700" s="8" t="s">
        <v>646</v>
      </c>
      <c r="L3700" s="4"/>
      <c r="M3700" s="8" t="s">
        <v>72</v>
      </c>
      <c r="N3700" s="11" t="s">
        <v>428</v>
      </c>
      <c r="O3700" s="266" t="s">
        <v>374</v>
      </c>
      <c r="P3700" s="11" t="s">
        <v>377</v>
      </c>
      <c r="Q3700" s="11" t="s">
        <v>421</v>
      </c>
      <c r="R3700" s="8">
        <v>1200</v>
      </c>
      <c r="S3700" s="8">
        <v>1195.200012</v>
      </c>
      <c r="T3700" s="206">
        <f>ABS(Table1[[#This Row],[Prod]]-Table1[[#This Row],[Planned]])</f>
        <v>4.7999879999999848</v>
      </c>
      <c r="U3700" s="209">
        <f>IF(ABS(Table1[[#This Row],[Prod]]-Table1[[#This Row],[Planned]])&gt;Table1[[#This Row],[Planned]],0,IF(Table1[[#This Row],[Planned]]=0,0,1-ABS(Table1[[#This Row],[Prod]]-Table1[[#This Row],[Planned]])/Table1[[#This Row],[Planned]]))</f>
        <v>0.99600001000000005</v>
      </c>
      <c r="V3700" s="8"/>
      <c r="W3700" s="11"/>
      <c r="X3700" s="3">
        <v>1200</v>
      </c>
      <c r="Y3700" s="206">
        <f>Table1[[#This Row],[Prod]]</f>
        <v>1195.200012</v>
      </c>
      <c r="Z3700" s="206">
        <f>ABS(Table1[[#This Row],[Prod2]]-Table1[[#This Row],[Plan Revised]])</f>
        <v>4.7999879999999848</v>
      </c>
      <c r="AA3700" s="288">
        <f>IF(ABS(Table1[[#This Row],[Prod2]]-Table1[[#This Row],[Plan Revised]])&gt;Table1[[#This Row],[Plan Revised]],0,IF(Table1[[#This Row],[Plan Revised]]=0,0,1-ABS(Table1[[#This Row],[Prod2]]-Table1[[#This Row],[Plan Revised]])/Table1[[#This Row],[Plan Revised]]))</f>
        <v>0.99600001000000005</v>
      </c>
      <c r="AB3700" s="11"/>
      <c r="AC3700" s="30"/>
    </row>
    <row r="3701" spans="1:29">
      <c r="A3701" s="15" t="str">
        <f>IF(Table1[Week]=WeekSel,"Yes","No")</f>
        <v>No</v>
      </c>
      <c r="B3701" s="15" t="str">
        <f>IF((Table1[StartDate]&gt;=Date.GraphMin)*(Table1[StartDate]&lt;=Date.GraphMax)=1,"Yes","No")</f>
        <v>No</v>
      </c>
      <c r="C3701" s="15" t="str">
        <f>IF(OR(Table1[[#This Row],[Site]]="FOOD MILLING",Table1[[#This Row],[Site]]="GODACO"), "No", "Yes")</f>
        <v>Yes</v>
      </c>
      <c r="D3701" s="40">
        <f>MAX(DATE(Table1[Year],1,1),DATE(Table1[Year],1,1)-WEEKDAY(DATE(Table1[Year],1,1),2)+(Table1[WeekNum]-1)*7+1)</f>
        <v>44557</v>
      </c>
      <c r="E3701" s="40">
        <f>MIN(DATE(Table1[Year]+1,1,0),DATE(Table1[Year],1,1)-WEEKDAY(DATE(Table1[Year],1,1),2)+Table1[WeekNum]*7)</f>
        <v>44561</v>
      </c>
      <c r="F3701" s="15">
        <v>2021</v>
      </c>
      <c r="G3701" s="15">
        <f t="shared" si="114"/>
        <v>12</v>
      </c>
      <c r="H3701" s="17">
        <v>53</v>
      </c>
      <c r="I3701" s="207" t="str">
        <f>"W" &amp;Table1[[#This Row],[WeekNum]]</f>
        <v>W53</v>
      </c>
      <c r="J3701" s="20" t="str">
        <f t="shared" si="115"/>
        <v>21-W53</v>
      </c>
      <c r="K3701" s="8" t="s">
        <v>728</v>
      </c>
      <c r="L3701" s="4"/>
      <c r="M3701" s="8" t="s">
        <v>72</v>
      </c>
      <c r="N3701" s="11" t="s">
        <v>428</v>
      </c>
      <c r="O3701" s="266" t="s">
        <v>374</v>
      </c>
      <c r="P3701" s="11" t="s">
        <v>410</v>
      </c>
      <c r="Q3701" s="11" t="s">
        <v>421</v>
      </c>
      <c r="R3701" s="8">
        <v>0</v>
      </c>
      <c r="S3701" s="8">
        <v>0</v>
      </c>
      <c r="T3701" s="206">
        <f>ABS(Table1[[#This Row],[Prod]]-Table1[[#This Row],[Planned]])</f>
        <v>0</v>
      </c>
      <c r="U3701" s="209">
        <f>IF(ABS(Table1[[#This Row],[Prod]]-Table1[[#This Row],[Planned]])&gt;Table1[[#This Row],[Planned]],0,IF(Table1[[#This Row],[Planned]]=0,0,1-ABS(Table1[[#This Row],[Prod]]-Table1[[#This Row],[Planned]])/Table1[[#This Row],[Planned]]))</f>
        <v>0</v>
      </c>
      <c r="V3701" s="8"/>
      <c r="W3701" s="11"/>
      <c r="X3701" s="3">
        <v>0</v>
      </c>
      <c r="Y3701" s="206">
        <f>Table1[[#This Row],[Prod]]</f>
        <v>0</v>
      </c>
      <c r="Z3701" s="206">
        <f>ABS(Table1[[#This Row],[Prod2]]-Table1[[#This Row],[Plan Revised]])</f>
        <v>0</v>
      </c>
      <c r="AA3701" s="288">
        <f>IF(ABS(Table1[[#This Row],[Prod2]]-Table1[[#This Row],[Plan Revised]])&gt;Table1[[#This Row],[Plan Revised]],0,IF(Table1[[#This Row],[Plan Revised]]=0,0,1-ABS(Table1[[#This Row],[Prod2]]-Table1[[#This Row],[Plan Revised]])/Table1[[#This Row],[Plan Revised]]))</f>
        <v>0</v>
      </c>
      <c r="AB3701" s="11"/>
      <c r="AC3701" s="30"/>
    </row>
    <row r="3702" spans="1:29">
      <c r="A3702" s="15" t="str">
        <f>IF(Table1[Week]=WeekSel,"Yes","No")</f>
        <v>No</v>
      </c>
      <c r="B3702" s="15" t="str">
        <f>IF((Table1[StartDate]&gt;=Date.GraphMin)*(Table1[StartDate]&lt;=Date.GraphMax)=1,"Yes","No")</f>
        <v>No</v>
      </c>
      <c r="C3702" s="15" t="str">
        <f>IF(OR(Table1[[#This Row],[Site]]="FOOD MILLING",Table1[[#This Row],[Site]]="GODACO"), "No", "Yes")</f>
        <v>Yes</v>
      </c>
      <c r="D3702" s="40">
        <f>MAX(DATE(Table1[Year],1,1),DATE(Table1[Year],1,1)-WEEKDAY(DATE(Table1[Year],1,1),2)+(Table1[WeekNum]-1)*7+1)</f>
        <v>44557</v>
      </c>
      <c r="E3702" s="40">
        <f>MIN(DATE(Table1[Year]+1,1,0),DATE(Table1[Year],1,1)-WEEKDAY(DATE(Table1[Year],1,1),2)+Table1[WeekNum]*7)</f>
        <v>44561</v>
      </c>
      <c r="F3702" s="15">
        <v>2021</v>
      </c>
      <c r="G3702" s="15">
        <f t="shared" si="114"/>
        <v>12</v>
      </c>
      <c r="H3702" s="17">
        <v>53</v>
      </c>
      <c r="I3702" s="207" t="str">
        <f>"W" &amp;Table1[[#This Row],[WeekNum]]</f>
        <v>W53</v>
      </c>
      <c r="J3702" s="20" t="str">
        <f t="shared" si="115"/>
        <v>21-W53</v>
      </c>
      <c r="K3702" s="8" t="s">
        <v>729</v>
      </c>
      <c r="L3702" s="4"/>
      <c r="M3702" s="8" t="s">
        <v>72</v>
      </c>
      <c r="N3702" s="11" t="s">
        <v>428</v>
      </c>
      <c r="O3702" s="266" t="s">
        <v>374</v>
      </c>
      <c r="P3702" s="11" t="s">
        <v>410</v>
      </c>
      <c r="Q3702" s="11" t="s">
        <v>421</v>
      </c>
      <c r="R3702" s="8">
        <v>0</v>
      </c>
      <c r="S3702" s="8">
        <v>0</v>
      </c>
      <c r="T3702" s="206">
        <f>ABS(Table1[[#This Row],[Prod]]-Table1[[#This Row],[Planned]])</f>
        <v>0</v>
      </c>
      <c r="U3702" s="209">
        <f>IF(ABS(Table1[[#This Row],[Prod]]-Table1[[#This Row],[Planned]])&gt;Table1[[#This Row],[Planned]],0,IF(Table1[[#This Row],[Planned]]=0,0,1-ABS(Table1[[#This Row],[Prod]]-Table1[[#This Row],[Planned]])/Table1[[#This Row],[Planned]]))</f>
        <v>0</v>
      </c>
      <c r="V3702" s="8"/>
      <c r="W3702" s="11"/>
      <c r="X3702" s="3">
        <v>0</v>
      </c>
      <c r="Y3702" s="206">
        <f>Table1[[#This Row],[Prod]]</f>
        <v>0</v>
      </c>
      <c r="Z3702" s="206">
        <f>ABS(Table1[[#This Row],[Prod2]]-Table1[[#This Row],[Plan Revised]])</f>
        <v>0</v>
      </c>
      <c r="AA3702" s="288">
        <f>IF(ABS(Table1[[#This Row],[Prod2]]-Table1[[#This Row],[Plan Revised]])&gt;Table1[[#This Row],[Plan Revised]],0,IF(Table1[[#This Row],[Plan Revised]]=0,0,1-ABS(Table1[[#This Row],[Prod2]]-Table1[[#This Row],[Plan Revised]])/Table1[[#This Row],[Plan Revised]]))</f>
        <v>0</v>
      </c>
      <c r="AB3702" s="11"/>
      <c r="AC3702" s="30"/>
    </row>
    <row r="3703" spans="1:29">
      <c r="A3703" s="15" t="str">
        <f>IF(Table1[Week]=WeekSel,"Yes","No")</f>
        <v>No</v>
      </c>
      <c r="B3703" s="15" t="str">
        <f>IF((Table1[StartDate]&gt;=Date.GraphMin)*(Table1[StartDate]&lt;=Date.GraphMax)=1,"Yes","No")</f>
        <v>No</v>
      </c>
      <c r="C3703" s="15" t="str">
        <f>IF(OR(Table1[[#This Row],[Site]]="FOOD MILLING",Table1[[#This Row],[Site]]="GODACO"), "No", "Yes")</f>
        <v>Yes</v>
      </c>
      <c r="D3703" s="40">
        <f>MAX(DATE(Table1[Year],1,1),DATE(Table1[Year],1,1)-WEEKDAY(DATE(Table1[Year],1,1),2)+(Table1[WeekNum]-1)*7+1)</f>
        <v>44557</v>
      </c>
      <c r="E3703" s="40">
        <f>MIN(DATE(Table1[Year]+1,1,0),DATE(Table1[Year],1,1)-WEEKDAY(DATE(Table1[Year],1,1),2)+Table1[WeekNum]*7)</f>
        <v>44561</v>
      </c>
      <c r="F3703" s="15">
        <v>2021</v>
      </c>
      <c r="G3703" s="15">
        <f t="shared" si="114"/>
        <v>12</v>
      </c>
      <c r="H3703" s="17">
        <v>53</v>
      </c>
      <c r="I3703" s="207" t="str">
        <f>"W" &amp;Table1[[#This Row],[WeekNum]]</f>
        <v>W53</v>
      </c>
      <c r="J3703" s="20" t="str">
        <f t="shared" si="115"/>
        <v>21-W53</v>
      </c>
      <c r="K3703" s="8" t="s">
        <v>649</v>
      </c>
      <c r="L3703" s="4"/>
      <c r="M3703" s="8" t="s">
        <v>72</v>
      </c>
      <c r="N3703" s="11" t="s">
        <v>428</v>
      </c>
      <c r="O3703" s="266" t="s">
        <v>372</v>
      </c>
      <c r="P3703" s="11" t="s">
        <v>373</v>
      </c>
      <c r="Q3703" s="11" t="s">
        <v>421</v>
      </c>
      <c r="R3703" s="8">
        <v>0</v>
      </c>
      <c r="S3703" s="8">
        <v>0</v>
      </c>
      <c r="T3703" s="206">
        <f>ABS(Table1[[#This Row],[Prod]]-Table1[[#This Row],[Planned]])</f>
        <v>0</v>
      </c>
      <c r="U3703" s="209">
        <f>IF(ABS(Table1[[#This Row],[Prod]]-Table1[[#This Row],[Planned]])&gt;Table1[[#This Row],[Planned]],0,IF(Table1[[#This Row],[Planned]]=0,0,1-ABS(Table1[[#This Row],[Prod]]-Table1[[#This Row],[Planned]])/Table1[[#This Row],[Planned]]))</f>
        <v>0</v>
      </c>
      <c r="V3703" s="8"/>
      <c r="W3703" s="11"/>
      <c r="X3703" s="3">
        <v>0</v>
      </c>
      <c r="Y3703" s="206">
        <f>Table1[[#This Row],[Prod]]</f>
        <v>0</v>
      </c>
      <c r="Z3703" s="206">
        <f>ABS(Table1[[#This Row],[Prod2]]-Table1[[#This Row],[Plan Revised]])</f>
        <v>0</v>
      </c>
      <c r="AA3703" s="288">
        <f>IF(ABS(Table1[[#This Row],[Prod2]]-Table1[[#This Row],[Plan Revised]])&gt;Table1[[#This Row],[Plan Revised]],0,IF(Table1[[#This Row],[Plan Revised]]=0,0,1-ABS(Table1[[#This Row],[Prod2]]-Table1[[#This Row],[Plan Revised]])/Table1[[#This Row],[Plan Revised]]))</f>
        <v>0</v>
      </c>
      <c r="AB3703" s="11"/>
      <c r="AC3703" s="30"/>
    </row>
    <row r="3704" spans="1:29">
      <c r="A3704" s="15" t="str">
        <f>IF(Table1[Week]=WeekSel,"Yes","No")</f>
        <v>No</v>
      </c>
      <c r="B3704" s="15" t="str">
        <f>IF((Table1[StartDate]&gt;=Date.GraphMin)*(Table1[StartDate]&lt;=Date.GraphMax)=1,"Yes","No")</f>
        <v>No</v>
      </c>
      <c r="C3704" s="15" t="str">
        <f>IF(OR(Table1[[#This Row],[Site]]="FOOD MILLING",Table1[[#This Row],[Site]]="GODACO"), "No", "Yes")</f>
        <v>Yes</v>
      </c>
      <c r="D3704" s="40">
        <f>MAX(DATE(Table1[Year],1,1),DATE(Table1[Year],1,1)-WEEKDAY(DATE(Table1[Year],1,1),2)+(Table1[WeekNum]-1)*7+1)</f>
        <v>44557</v>
      </c>
      <c r="E3704" s="40">
        <f>MIN(DATE(Table1[Year]+1,1,0),DATE(Table1[Year],1,1)-WEEKDAY(DATE(Table1[Year],1,1),2)+Table1[WeekNum]*7)</f>
        <v>44561</v>
      </c>
      <c r="F3704" s="15">
        <v>2021</v>
      </c>
      <c r="G3704" s="15">
        <f t="shared" si="114"/>
        <v>12</v>
      </c>
      <c r="H3704" s="17">
        <v>53</v>
      </c>
      <c r="I3704" s="207" t="str">
        <f>"W" &amp;Table1[[#This Row],[WeekNum]]</f>
        <v>W53</v>
      </c>
      <c r="J3704" s="20" t="str">
        <f t="shared" si="115"/>
        <v>21-W53</v>
      </c>
      <c r="K3704" s="8" t="s">
        <v>651</v>
      </c>
      <c r="L3704" s="4"/>
      <c r="M3704" s="8" t="s">
        <v>72</v>
      </c>
      <c r="N3704" s="11" t="s">
        <v>428</v>
      </c>
      <c r="O3704" s="266" t="s">
        <v>372</v>
      </c>
      <c r="P3704" s="11" t="s">
        <v>373</v>
      </c>
      <c r="Q3704" s="11" t="s">
        <v>421</v>
      </c>
      <c r="R3704" s="8">
        <v>0</v>
      </c>
      <c r="S3704" s="8">
        <v>0</v>
      </c>
      <c r="T3704" s="206">
        <f>ABS(Table1[[#This Row],[Prod]]-Table1[[#This Row],[Planned]])</f>
        <v>0</v>
      </c>
      <c r="U3704" s="209">
        <f>IF(ABS(Table1[[#This Row],[Prod]]-Table1[[#This Row],[Planned]])&gt;Table1[[#This Row],[Planned]],0,IF(Table1[[#This Row],[Planned]]=0,0,1-ABS(Table1[[#This Row],[Prod]]-Table1[[#This Row],[Planned]])/Table1[[#This Row],[Planned]]))</f>
        <v>0</v>
      </c>
      <c r="V3704" s="8"/>
      <c r="W3704" s="11"/>
      <c r="X3704" s="3">
        <v>0</v>
      </c>
      <c r="Y3704" s="206">
        <f>Table1[[#This Row],[Prod]]</f>
        <v>0</v>
      </c>
      <c r="Z3704" s="206">
        <f>ABS(Table1[[#This Row],[Prod2]]-Table1[[#This Row],[Plan Revised]])</f>
        <v>0</v>
      </c>
      <c r="AA3704" s="288">
        <f>IF(ABS(Table1[[#This Row],[Prod2]]-Table1[[#This Row],[Plan Revised]])&gt;Table1[[#This Row],[Plan Revised]],0,IF(Table1[[#This Row],[Plan Revised]]=0,0,1-ABS(Table1[[#This Row],[Prod2]]-Table1[[#This Row],[Plan Revised]])/Table1[[#This Row],[Plan Revised]]))</f>
        <v>0</v>
      </c>
      <c r="AB3704" s="11"/>
      <c r="AC3704" s="30"/>
    </row>
    <row r="3705" spans="1:29">
      <c r="A3705" s="15" t="str">
        <f>IF(Table1[Week]=WeekSel,"Yes","No")</f>
        <v>No</v>
      </c>
      <c r="B3705" s="15" t="str">
        <f>IF((Table1[StartDate]&gt;=Date.GraphMin)*(Table1[StartDate]&lt;=Date.GraphMax)=1,"Yes","No")</f>
        <v>No</v>
      </c>
      <c r="C3705" s="15" t="str">
        <f>IF(OR(Table1[[#This Row],[Site]]="FOOD MILLING",Table1[[#This Row],[Site]]="GODACO"), "No", "Yes")</f>
        <v>Yes</v>
      </c>
      <c r="D3705" s="40">
        <f>MAX(DATE(Table1[Year],1,1),DATE(Table1[Year],1,1)-WEEKDAY(DATE(Table1[Year],1,1),2)+(Table1[WeekNum]-1)*7+1)</f>
        <v>44557</v>
      </c>
      <c r="E3705" s="40">
        <f>MIN(DATE(Table1[Year]+1,1,0),DATE(Table1[Year],1,1)-WEEKDAY(DATE(Table1[Year],1,1),2)+Table1[WeekNum]*7)</f>
        <v>44561</v>
      </c>
      <c r="F3705" s="15">
        <v>2021</v>
      </c>
      <c r="G3705" s="15">
        <f t="shared" si="114"/>
        <v>12</v>
      </c>
      <c r="H3705" s="17">
        <v>53</v>
      </c>
      <c r="I3705" s="207" t="str">
        <f>"W" &amp;Table1[[#This Row],[WeekNum]]</f>
        <v>W53</v>
      </c>
      <c r="J3705" s="20" t="str">
        <f t="shared" si="115"/>
        <v>21-W53</v>
      </c>
      <c r="K3705" s="8" t="s">
        <v>653</v>
      </c>
      <c r="L3705" s="4"/>
      <c r="M3705" s="8" t="s">
        <v>72</v>
      </c>
      <c r="N3705" s="11" t="s">
        <v>428</v>
      </c>
      <c r="O3705" s="266" t="s">
        <v>372</v>
      </c>
      <c r="P3705" s="11" t="s">
        <v>373</v>
      </c>
      <c r="Q3705" s="11" t="s">
        <v>421</v>
      </c>
      <c r="R3705" s="8">
        <v>632.09999999999991</v>
      </c>
      <c r="S3705" s="8">
        <v>0</v>
      </c>
      <c r="T3705" s="206">
        <f>ABS(Table1[[#This Row],[Prod]]-Table1[[#This Row],[Planned]])</f>
        <v>632.09999999999991</v>
      </c>
      <c r="U3705" s="209">
        <f>IF(ABS(Table1[[#This Row],[Prod]]-Table1[[#This Row],[Planned]])&gt;Table1[[#This Row],[Planned]],0,IF(Table1[[#This Row],[Planned]]=0,0,1-ABS(Table1[[#This Row],[Prod]]-Table1[[#This Row],[Planned]])/Table1[[#This Row],[Planned]]))</f>
        <v>0</v>
      </c>
      <c r="V3705" s="8"/>
      <c r="W3705" s="11"/>
      <c r="X3705" s="3">
        <v>0</v>
      </c>
      <c r="Y3705" s="206">
        <f>Table1[[#This Row],[Prod]]</f>
        <v>0</v>
      </c>
      <c r="Z3705" s="206">
        <f>ABS(Table1[[#This Row],[Prod2]]-Table1[[#This Row],[Plan Revised]])</f>
        <v>0</v>
      </c>
      <c r="AA3705" s="288">
        <f>IF(ABS(Table1[[#This Row],[Prod2]]-Table1[[#This Row],[Plan Revised]])&gt;Table1[[#This Row],[Plan Revised]],0,IF(Table1[[#This Row],[Plan Revised]]=0,0,1-ABS(Table1[[#This Row],[Prod2]]-Table1[[#This Row],[Plan Revised]])/Table1[[#This Row],[Plan Revised]]))</f>
        <v>0</v>
      </c>
      <c r="AB3705" s="11"/>
      <c r="AC3705" s="30"/>
    </row>
    <row r="3706" spans="1:29">
      <c r="A3706" s="15" t="str">
        <f>IF(Table1[Week]=WeekSel,"Yes","No")</f>
        <v>No</v>
      </c>
      <c r="B3706" s="15" t="str">
        <f>IF((Table1[StartDate]&gt;=Date.GraphMin)*(Table1[StartDate]&lt;=Date.GraphMax)=1,"Yes","No")</f>
        <v>No</v>
      </c>
      <c r="C3706" s="15" t="str">
        <f>IF(OR(Table1[[#This Row],[Site]]="FOOD MILLING",Table1[[#This Row],[Site]]="GODACO"), "No", "Yes")</f>
        <v>Yes</v>
      </c>
      <c r="D3706" s="40">
        <f>MAX(DATE(Table1[Year],1,1),DATE(Table1[Year],1,1)-WEEKDAY(DATE(Table1[Year],1,1),2)+(Table1[WeekNum]-1)*7+1)</f>
        <v>44557</v>
      </c>
      <c r="E3706" s="40">
        <f>MIN(DATE(Table1[Year]+1,1,0),DATE(Table1[Year],1,1)-WEEKDAY(DATE(Table1[Year],1,1),2)+Table1[WeekNum]*7)</f>
        <v>44561</v>
      </c>
      <c r="F3706" s="15">
        <v>2021</v>
      </c>
      <c r="G3706" s="15">
        <f t="shared" si="114"/>
        <v>12</v>
      </c>
      <c r="H3706" s="17">
        <v>53</v>
      </c>
      <c r="I3706" s="207" t="str">
        <f>"W" &amp;Table1[[#This Row],[WeekNum]]</f>
        <v>W53</v>
      </c>
      <c r="J3706" s="20" t="str">
        <f t="shared" si="115"/>
        <v>21-W53</v>
      </c>
      <c r="K3706" s="8" t="s">
        <v>655</v>
      </c>
      <c r="L3706" s="4"/>
      <c r="M3706" s="8" t="s">
        <v>72</v>
      </c>
      <c r="N3706" s="11" t="s">
        <v>428</v>
      </c>
      <c r="O3706" s="266" t="s">
        <v>372</v>
      </c>
      <c r="P3706" s="11" t="s">
        <v>373</v>
      </c>
      <c r="Q3706" s="11" t="s">
        <v>421</v>
      </c>
      <c r="R3706" s="8">
        <v>0</v>
      </c>
      <c r="S3706" s="8">
        <v>0</v>
      </c>
      <c r="T3706" s="206">
        <f>ABS(Table1[[#This Row],[Prod]]-Table1[[#This Row],[Planned]])</f>
        <v>0</v>
      </c>
      <c r="U3706" s="209">
        <f>IF(ABS(Table1[[#This Row],[Prod]]-Table1[[#This Row],[Planned]])&gt;Table1[[#This Row],[Planned]],0,IF(Table1[[#This Row],[Planned]]=0,0,1-ABS(Table1[[#This Row],[Prod]]-Table1[[#This Row],[Planned]])/Table1[[#This Row],[Planned]]))</f>
        <v>0</v>
      </c>
      <c r="V3706" s="8"/>
      <c r="W3706" s="11"/>
      <c r="X3706" s="3">
        <v>0</v>
      </c>
      <c r="Y3706" s="206">
        <f>Table1[[#This Row],[Prod]]</f>
        <v>0</v>
      </c>
      <c r="Z3706" s="206">
        <f>ABS(Table1[[#This Row],[Prod2]]-Table1[[#This Row],[Plan Revised]])</f>
        <v>0</v>
      </c>
      <c r="AA3706" s="288">
        <f>IF(ABS(Table1[[#This Row],[Prod2]]-Table1[[#This Row],[Plan Revised]])&gt;Table1[[#This Row],[Plan Revised]],0,IF(Table1[[#This Row],[Plan Revised]]=0,0,1-ABS(Table1[[#This Row],[Prod2]]-Table1[[#This Row],[Plan Revised]])/Table1[[#This Row],[Plan Revised]]))</f>
        <v>0</v>
      </c>
      <c r="AB3706" s="11"/>
      <c r="AC3706" s="30"/>
    </row>
    <row r="3707" spans="1:29">
      <c r="A3707" s="15" t="str">
        <f>IF(Table1[Week]=WeekSel,"Yes","No")</f>
        <v>No</v>
      </c>
      <c r="B3707" s="15" t="str">
        <f>IF((Table1[StartDate]&gt;=Date.GraphMin)*(Table1[StartDate]&lt;=Date.GraphMax)=1,"Yes","No")</f>
        <v>No</v>
      </c>
      <c r="C3707" s="15" t="str">
        <f>IF(OR(Table1[[#This Row],[Site]]="FOOD MILLING",Table1[[#This Row],[Site]]="GODACO"), "No", "Yes")</f>
        <v>Yes</v>
      </c>
      <c r="D3707" s="40">
        <f>MAX(DATE(Table1[Year],1,1),DATE(Table1[Year],1,1)-WEEKDAY(DATE(Table1[Year],1,1),2)+(Table1[WeekNum]-1)*7+1)</f>
        <v>44557</v>
      </c>
      <c r="E3707" s="40">
        <f>MIN(DATE(Table1[Year]+1,1,0),DATE(Table1[Year],1,1)-WEEKDAY(DATE(Table1[Year],1,1),2)+Table1[WeekNum]*7)</f>
        <v>44561</v>
      </c>
      <c r="F3707" s="15">
        <v>2021</v>
      </c>
      <c r="G3707" s="15">
        <f t="shared" si="114"/>
        <v>12</v>
      </c>
      <c r="H3707" s="17">
        <v>53</v>
      </c>
      <c r="I3707" s="207" t="str">
        <f>"W" &amp;Table1[[#This Row],[WeekNum]]</f>
        <v>W53</v>
      </c>
      <c r="J3707" s="20" t="str">
        <f t="shared" si="115"/>
        <v>21-W53</v>
      </c>
      <c r="K3707" s="8" t="s">
        <v>656</v>
      </c>
      <c r="L3707" s="4"/>
      <c r="M3707" s="8" t="s">
        <v>72</v>
      </c>
      <c r="N3707" s="11" t="s">
        <v>428</v>
      </c>
      <c r="O3707" s="266" t="s">
        <v>372</v>
      </c>
      <c r="P3707" s="11" t="s">
        <v>373</v>
      </c>
      <c r="Q3707" s="11" t="s">
        <v>421</v>
      </c>
      <c r="R3707" s="8">
        <v>0</v>
      </c>
      <c r="S3707" s="8">
        <v>0</v>
      </c>
      <c r="T3707" s="206">
        <f>ABS(Table1[[#This Row],[Prod]]-Table1[[#This Row],[Planned]])</f>
        <v>0</v>
      </c>
      <c r="U3707" s="209">
        <f>IF(ABS(Table1[[#This Row],[Prod]]-Table1[[#This Row],[Planned]])&gt;Table1[[#This Row],[Planned]],0,IF(Table1[[#This Row],[Planned]]=0,0,1-ABS(Table1[[#This Row],[Prod]]-Table1[[#This Row],[Planned]])/Table1[[#This Row],[Planned]]))</f>
        <v>0</v>
      </c>
      <c r="V3707" s="8"/>
      <c r="W3707" s="11"/>
      <c r="X3707" s="3">
        <v>0</v>
      </c>
      <c r="Y3707" s="206">
        <f>Table1[[#This Row],[Prod]]</f>
        <v>0</v>
      </c>
      <c r="Z3707" s="206">
        <f>ABS(Table1[[#This Row],[Prod2]]-Table1[[#This Row],[Plan Revised]])</f>
        <v>0</v>
      </c>
      <c r="AA3707" s="288">
        <f>IF(ABS(Table1[[#This Row],[Prod2]]-Table1[[#This Row],[Plan Revised]])&gt;Table1[[#This Row],[Plan Revised]],0,IF(Table1[[#This Row],[Plan Revised]]=0,0,1-ABS(Table1[[#This Row],[Prod2]]-Table1[[#This Row],[Plan Revised]])/Table1[[#This Row],[Plan Revised]]))</f>
        <v>0</v>
      </c>
      <c r="AB3707" s="11"/>
      <c r="AC3707" s="30"/>
    </row>
    <row r="3708" spans="1:29">
      <c r="A3708" s="15" t="str">
        <f>IF(Table1[Week]=WeekSel,"Yes","No")</f>
        <v>No</v>
      </c>
      <c r="B3708" s="15" t="str">
        <f>IF((Table1[StartDate]&gt;=Date.GraphMin)*(Table1[StartDate]&lt;=Date.GraphMax)=1,"Yes","No")</f>
        <v>No</v>
      </c>
      <c r="C3708" s="15" t="str">
        <f>IF(OR(Table1[[#This Row],[Site]]="FOOD MILLING",Table1[[#This Row],[Site]]="GODACO"), "No", "Yes")</f>
        <v>Yes</v>
      </c>
      <c r="D3708" s="40">
        <f>MAX(DATE(Table1[Year],1,1),DATE(Table1[Year],1,1)-WEEKDAY(DATE(Table1[Year],1,1),2)+(Table1[WeekNum]-1)*7+1)</f>
        <v>44557</v>
      </c>
      <c r="E3708" s="40">
        <f>MIN(DATE(Table1[Year]+1,1,0),DATE(Table1[Year],1,1)-WEEKDAY(DATE(Table1[Year],1,1),2)+Table1[WeekNum]*7)</f>
        <v>44561</v>
      </c>
      <c r="F3708" s="15">
        <v>2021</v>
      </c>
      <c r="G3708" s="15">
        <f t="shared" si="114"/>
        <v>12</v>
      </c>
      <c r="H3708" s="17">
        <v>53</v>
      </c>
      <c r="I3708" s="207" t="str">
        <f>"W" &amp;Table1[[#This Row],[WeekNum]]</f>
        <v>W53</v>
      </c>
      <c r="J3708" s="20" t="str">
        <f t="shared" si="115"/>
        <v>21-W53</v>
      </c>
      <c r="K3708" s="8" t="s">
        <v>657</v>
      </c>
      <c r="L3708" s="4"/>
      <c r="M3708" s="8" t="s">
        <v>72</v>
      </c>
      <c r="N3708" s="11" t="s">
        <v>428</v>
      </c>
      <c r="O3708" s="266" t="s">
        <v>372</v>
      </c>
      <c r="P3708" s="11" t="s">
        <v>373</v>
      </c>
      <c r="Q3708" s="11" t="s">
        <v>421</v>
      </c>
      <c r="R3708" s="8">
        <v>0</v>
      </c>
      <c r="S3708" s="8">
        <v>0</v>
      </c>
      <c r="T3708" s="206">
        <f>ABS(Table1[[#This Row],[Prod]]-Table1[[#This Row],[Planned]])</f>
        <v>0</v>
      </c>
      <c r="U3708" s="209">
        <f>IF(ABS(Table1[[#This Row],[Prod]]-Table1[[#This Row],[Planned]])&gt;Table1[[#This Row],[Planned]],0,IF(Table1[[#This Row],[Planned]]=0,0,1-ABS(Table1[[#This Row],[Prod]]-Table1[[#This Row],[Planned]])/Table1[[#This Row],[Planned]]))</f>
        <v>0</v>
      </c>
      <c r="V3708" s="8"/>
      <c r="W3708" s="11"/>
      <c r="X3708" s="3">
        <v>0</v>
      </c>
      <c r="Y3708" s="206">
        <f>Table1[[#This Row],[Prod]]</f>
        <v>0</v>
      </c>
      <c r="Z3708" s="206">
        <f>ABS(Table1[[#This Row],[Prod2]]-Table1[[#This Row],[Plan Revised]])</f>
        <v>0</v>
      </c>
      <c r="AA3708" s="288">
        <f>IF(ABS(Table1[[#This Row],[Prod2]]-Table1[[#This Row],[Plan Revised]])&gt;Table1[[#This Row],[Plan Revised]],0,IF(Table1[[#This Row],[Plan Revised]]=0,0,1-ABS(Table1[[#This Row],[Prod2]]-Table1[[#This Row],[Plan Revised]])/Table1[[#This Row],[Plan Revised]]))</f>
        <v>0</v>
      </c>
      <c r="AB3708" s="11"/>
      <c r="AC3708" s="30"/>
    </row>
    <row r="3709" spans="1:29">
      <c r="A3709" s="15" t="str">
        <f>IF(Table1[Week]=WeekSel,"Yes","No")</f>
        <v>No</v>
      </c>
      <c r="B3709" s="15" t="str">
        <f>IF((Table1[StartDate]&gt;=Date.GraphMin)*(Table1[StartDate]&lt;=Date.GraphMax)=1,"Yes","No")</f>
        <v>No</v>
      </c>
      <c r="C3709" s="15" t="str">
        <f>IF(OR(Table1[[#This Row],[Site]]="FOOD MILLING",Table1[[#This Row],[Site]]="GODACO"), "No", "Yes")</f>
        <v>Yes</v>
      </c>
      <c r="D3709" s="40">
        <f>MAX(DATE(Table1[Year],1,1),DATE(Table1[Year],1,1)-WEEKDAY(DATE(Table1[Year],1,1),2)+(Table1[WeekNum]-1)*7+1)</f>
        <v>44557</v>
      </c>
      <c r="E3709" s="40">
        <f>MIN(DATE(Table1[Year]+1,1,0),DATE(Table1[Year],1,1)-WEEKDAY(DATE(Table1[Year],1,1),2)+Table1[WeekNum]*7)</f>
        <v>44561</v>
      </c>
      <c r="F3709" s="15">
        <v>2021</v>
      </c>
      <c r="G3709" s="15">
        <f t="shared" si="114"/>
        <v>12</v>
      </c>
      <c r="H3709" s="17">
        <v>53</v>
      </c>
      <c r="I3709" s="207" t="str">
        <f>"W" &amp;Table1[[#This Row],[WeekNum]]</f>
        <v>W53</v>
      </c>
      <c r="J3709" s="20" t="str">
        <f t="shared" si="115"/>
        <v>21-W53</v>
      </c>
      <c r="K3709" s="8" t="s">
        <v>658</v>
      </c>
      <c r="L3709" s="4"/>
      <c r="M3709" s="8" t="s">
        <v>72</v>
      </c>
      <c r="N3709" s="11" t="s">
        <v>428</v>
      </c>
      <c r="O3709" s="266" t="s">
        <v>374</v>
      </c>
      <c r="P3709" s="11" t="s">
        <v>376</v>
      </c>
      <c r="Q3709" s="11" t="s">
        <v>421</v>
      </c>
      <c r="R3709" s="8">
        <v>10800</v>
      </c>
      <c r="S3709" s="8">
        <v>4210.3999999999996</v>
      </c>
      <c r="T3709" s="206">
        <f>ABS(Table1[[#This Row],[Prod]]-Table1[[#This Row],[Planned]])</f>
        <v>6589.6</v>
      </c>
      <c r="U3709" s="209">
        <f>IF(ABS(Table1[[#This Row],[Prod]]-Table1[[#This Row],[Planned]])&gt;Table1[[#This Row],[Planned]],0,IF(Table1[[#This Row],[Planned]]=0,0,1-ABS(Table1[[#This Row],[Prod]]-Table1[[#This Row],[Planned]])/Table1[[#This Row],[Planned]]))</f>
        <v>0.38985185185185178</v>
      </c>
      <c r="V3709" s="8"/>
      <c r="W3709" s="11"/>
      <c r="X3709" s="3">
        <v>3600</v>
      </c>
      <c r="Y3709" s="206">
        <f>Table1[[#This Row],[Prod]]</f>
        <v>4210.3999999999996</v>
      </c>
      <c r="Z3709" s="206">
        <f>ABS(Table1[[#This Row],[Prod2]]-Table1[[#This Row],[Plan Revised]])</f>
        <v>610.39999999999964</v>
      </c>
      <c r="AA3709" s="288">
        <f>IF(ABS(Table1[[#This Row],[Prod2]]-Table1[[#This Row],[Plan Revised]])&gt;Table1[[#This Row],[Plan Revised]],0,IF(Table1[[#This Row],[Plan Revised]]=0,0,1-ABS(Table1[[#This Row],[Prod2]]-Table1[[#This Row],[Plan Revised]])/Table1[[#This Row],[Plan Revised]]))</f>
        <v>0.83044444444444454</v>
      </c>
      <c r="AB3709" s="11"/>
      <c r="AC3709" s="30"/>
    </row>
    <row r="3710" spans="1:29">
      <c r="A3710" s="15" t="str">
        <f>IF(Table1[Week]=WeekSel,"Yes","No")</f>
        <v>No</v>
      </c>
      <c r="B3710" s="15" t="str">
        <f>IF((Table1[StartDate]&gt;=Date.GraphMin)*(Table1[StartDate]&lt;=Date.GraphMax)=1,"Yes","No")</f>
        <v>No</v>
      </c>
      <c r="C3710" s="15" t="str">
        <f>IF(OR(Table1[[#This Row],[Site]]="FOOD MILLING",Table1[[#This Row],[Site]]="GODACO"), "No", "Yes")</f>
        <v>Yes</v>
      </c>
      <c r="D3710" s="40">
        <f>MAX(DATE(Table1[Year],1,1),DATE(Table1[Year],1,1)-WEEKDAY(DATE(Table1[Year],1,1),2)+(Table1[WeekNum]-1)*7+1)</f>
        <v>44557</v>
      </c>
      <c r="E3710" s="40">
        <f>MIN(DATE(Table1[Year]+1,1,0),DATE(Table1[Year],1,1)-WEEKDAY(DATE(Table1[Year],1,1),2)+Table1[WeekNum]*7)</f>
        <v>44561</v>
      </c>
      <c r="F3710" s="15">
        <v>2021</v>
      </c>
      <c r="G3710" s="15">
        <f t="shared" si="114"/>
        <v>12</v>
      </c>
      <c r="H3710" s="17">
        <v>53</v>
      </c>
      <c r="I3710" s="207" t="str">
        <f>"W" &amp;Table1[[#This Row],[WeekNum]]</f>
        <v>W53</v>
      </c>
      <c r="J3710" s="20" t="str">
        <f t="shared" si="115"/>
        <v>21-W53</v>
      </c>
      <c r="K3710" s="8" t="s">
        <v>659</v>
      </c>
      <c r="L3710" s="4"/>
      <c r="M3710" s="8" t="s">
        <v>72</v>
      </c>
      <c r="N3710" s="11" t="s">
        <v>428</v>
      </c>
      <c r="O3710" s="266" t="s">
        <v>374</v>
      </c>
      <c r="P3710" s="11" t="s">
        <v>376</v>
      </c>
      <c r="Q3710" s="11" t="s">
        <v>421</v>
      </c>
      <c r="R3710" s="8">
        <v>1800</v>
      </c>
      <c r="S3710" s="8">
        <v>2794.4</v>
      </c>
      <c r="T3710" s="206">
        <f>ABS(Table1[[#This Row],[Prod]]-Table1[[#This Row],[Planned]])</f>
        <v>994.40000000000009</v>
      </c>
      <c r="U3710" s="209">
        <f>IF(ABS(Table1[[#This Row],[Prod]]-Table1[[#This Row],[Planned]])&gt;Table1[[#This Row],[Planned]],0,IF(Table1[[#This Row],[Planned]]=0,0,1-ABS(Table1[[#This Row],[Prod]]-Table1[[#This Row],[Planned]])/Table1[[#This Row],[Planned]]))</f>
        <v>0.44755555555555548</v>
      </c>
      <c r="V3710" s="8"/>
      <c r="W3710" s="11"/>
      <c r="X3710" s="3">
        <v>1800</v>
      </c>
      <c r="Y3710" s="206">
        <f>Table1[[#This Row],[Prod]]</f>
        <v>2794.4</v>
      </c>
      <c r="Z3710" s="206">
        <f>ABS(Table1[[#This Row],[Prod2]]-Table1[[#This Row],[Plan Revised]])</f>
        <v>994.40000000000009</v>
      </c>
      <c r="AA3710" s="288">
        <f>IF(ABS(Table1[[#This Row],[Prod2]]-Table1[[#This Row],[Plan Revised]])&gt;Table1[[#This Row],[Plan Revised]],0,IF(Table1[[#This Row],[Plan Revised]]=0,0,1-ABS(Table1[[#This Row],[Prod2]]-Table1[[#This Row],[Plan Revised]])/Table1[[#This Row],[Plan Revised]]))</f>
        <v>0.44755555555555548</v>
      </c>
      <c r="AB3710" s="11"/>
      <c r="AC3710" s="30"/>
    </row>
    <row r="3711" spans="1:29">
      <c r="A3711" s="15" t="str">
        <f>IF(Table1[Week]=WeekSel,"Yes","No")</f>
        <v>No</v>
      </c>
      <c r="B3711" s="15" t="str">
        <f>IF((Table1[StartDate]&gt;=Date.GraphMin)*(Table1[StartDate]&lt;=Date.GraphMax)=1,"Yes","No")</f>
        <v>No</v>
      </c>
      <c r="C3711" s="15" t="str">
        <f>IF(OR(Table1[[#This Row],[Site]]="FOOD MILLING",Table1[[#This Row],[Site]]="GODACO"), "No", "Yes")</f>
        <v>Yes</v>
      </c>
      <c r="D3711" s="40">
        <f>MAX(DATE(Table1[Year],1,1),DATE(Table1[Year],1,1)-WEEKDAY(DATE(Table1[Year],1,1),2)+(Table1[WeekNum]-1)*7+1)</f>
        <v>44557</v>
      </c>
      <c r="E3711" s="40">
        <f>MIN(DATE(Table1[Year]+1,1,0),DATE(Table1[Year],1,1)-WEEKDAY(DATE(Table1[Year],1,1),2)+Table1[WeekNum]*7)</f>
        <v>44561</v>
      </c>
      <c r="F3711" s="15">
        <v>2021</v>
      </c>
      <c r="G3711" s="15">
        <f t="shared" si="114"/>
        <v>12</v>
      </c>
      <c r="H3711" s="17">
        <v>53</v>
      </c>
      <c r="I3711" s="207" t="str">
        <f>"W" &amp;Table1[[#This Row],[WeekNum]]</f>
        <v>W53</v>
      </c>
      <c r="J3711" s="20" t="str">
        <f t="shared" si="115"/>
        <v>21-W53</v>
      </c>
      <c r="K3711" s="8" t="s">
        <v>660</v>
      </c>
      <c r="L3711" s="4"/>
      <c r="M3711" s="8" t="s">
        <v>72</v>
      </c>
      <c r="N3711" s="11" t="s">
        <v>428</v>
      </c>
      <c r="O3711" s="266" t="s">
        <v>374</v>
      </c>
      <c r="P3711" s="11" t="s">
        <v>376</v>
      </c>
      <c r="Q3711" s="11" t="s">
        <v>421</v>
      </c>
      <c r="R3711" s="8">
        <v>8200</v>
      </c>
      <c r="S3711" s="8">
        <v>8116.5</v>
      </c>
      <c r="T3711" s="206">
        <f>ABS(Table1[[#This Row],[Prod]]-Table1[[#This Row],[Planned]])</f>
        <v>83.5</v>
      </c>
      <c r="U3711" s="209">
        <f>IF(ABS(Table1[[#This Row],[Prod]]-Table1[[#This Row],[Planned]])&gt;Table1[[#This Row],[Planned]],0,IF(Table1[[#This Row],[Planned]]=0,0,1-ABS(Table1[[#This Row],[Prod]]-Table1[[#This Row],[Planned]])/Table1[[#This Row],[Planned]]))</f>
        <v>0.98981707317073175</v>
      </c>
      <c r="V3711" s="8"/>
      <c r="W3711" s="11"/>
      <c r="X3711" s="3">
        <v>8200</v>
      </c>
      <c r="Y3711" s="206">
        <f>Table1[[#This Row],[Prod]]</f>
        <v>8116.5</v>
      </c>
      <c r="Z3711" s="206">
        <f>ABS(Table1[[#This Row],[Prod2]]-Table1[[#This Row],[Plan Revised]])</f>
        <v>83.5</v>
      </c>
      <c r="AA3711" s="288">
        <f>IF(ABS(Table1[[#This Row],[Prod2]]-Table1[[#This Row],[Plan Revised]])&gt;Table1[[#This Row],[Plan Revised]],0,IF(Table1[[#This Row],[Plan Revised]]=0,0,1-ABS(Table1[[#This Row],[Prod2]]-Table1[[#This Row],[Plan Revised]])/Table1[[#This Row],[Plan Revised]]))</f>
        <v>0.98981707317073175</v>
      </c>
      <c r="AB3711" s="11"/>
      <c r="AC3711" s="30"/>
    </row>
    <row r="3712" spans="1:29">
      <c r="A3712" s="15" t="str">
        <f>IF(Table1[Week]=WeekSel,"Yes","No")</f>
        <v>No</v>
      </c>
      <c r="B3712" s="15" t="str">
        <f>IF((Table1[StartDate]&gt;=Date.GraphMin)*(Table1[StartDate]&lt;=Date.GraphMax)=1,"Yes","No")</f>
        <v>No</v>
      </c>
      <c r="C3712" s="15" t="str">
        <f>IF(OR(Table1[[#This Row],[Site]]="FOOD MILLING",Table1[[#This Row],[Site]]="GODACO"), "No", "Yes")</f>
        <v>Yes</v>
      </c>
      <c r="D3712" s="40">
        <f>MAX(DATE(Table1[Year],1,1),DATE(Table1[Year],1,1)-WEEKDAY(DATE(Table1[Year],1,1),2)+(Table1[WeekNum]-1)*7+1)</f>
        <v>44557</v>
      </c>
      <c r="E3712" s="40">
        <f>MIN(DATE(Table1[Year]+1,1,0),DATE(Table1[Year],1,1)-WEEKDAY(DATE(Table1[Year],1,1),2)+Table1[WeekNum]*7)</f>
        <v>44561</v>
      </c>
      <c r="F3712" s="15">
        <v>2021</v>
      </c>
      <c r="G3712" s="15">
        <f t="shared" si="114"/>
        <v>12</v>
      </c>
      <c r="H3712" s="17">
        <v>53</v>
      </c>
      <c r="I3712" s="207" t="str">
        <f>"W" &amp;Table1[[#This Row],[WeekNum]]</f>
        <v>W53</v>
      </c>
      <c r="J3712" s="20" t="str">
        <f t="shared" si="115"/>
        <v>21-W53</v>
      </c>
      <c r="K3712" s="8" t="s">
        <v>660</v>
      </c>
      <c r="L3712" s="4"/>
      <c r="M3712" s="8" t="s">
        <v>72</v>
      </c>
      <c r="N3712" s="11" t="s">
        <v>428</v>
      </c>
      <c r="O3712" s="266" t="s">
        <v>374</v>
      </c>
      <c r="P3712" s="11" t="s">
        <v>376</v>
      </c>
      <c r="Q3712" s="11" t="s">
        <v>419</v>
      </c>
      <c r="R3712" s="8">
        <v>0</v>
      </c>
      <c r="S3712" s="8">
        <v>0</v>
      </c>
      <c r="T3712" s="206">
        <f>ABS(Table1[[#This Row],[Prod]]-Table1[[#This Row],[Planned]])</f>
        <v>0</v>
      </c>
      <c r="U3712" s="209">
        <f>IF(ABS(Table1[[#This Row],[Prod]]-Table1[[#This Row],[Planned]])&gt;Table1[[#This Row],[Planned]],0,IF(Table1[[#This Row],[Planned]]=0,0,1-ABS(Table1[[#This Row],[Prod]]-Table1[[#This Row],[Planned]])/Table1[[#This Row],[Planned]]))</f>
        <v>0</v>
      </c>
      <c r="V3712" s="8"/>
      <c r="W3712" s="11"/>
      <c r="X3712" s="3">
        <v>8200</v>
      </c>
      <c r="Y3712" s="206">
        <f>Table1[[#This Row],[Prod]]</f>
        <v>0</v>
      </c>
      <c r="Z3712" s="206">
        <f>ABS(Table1[[#This Row],[Prod2]]-Table1[[#This Row],[Plan Revised]])</f>
        <v>8200</v>
      </c>
      <c r="AA3712" s="288">
        <f>IF(ABS(Table1[[#This Row],[Prod2]]-Table1[[#This Row],[Plan Revised]])&gt;Table1[[#This Row],[Plan Revised]],0,IF(Table1[[#This Row],[Plan Revised]]=0,0,1-ABS(Table1[[#This Row],[Prod2]]-Table1[[#This Row],[Plan Revised]])/Table1[[#This Row],[Plan Revised]]))</f>
        <v>0</v>
      </c>
      <c r="AB3712" s="11"/>
      <c r="AC3712" s="30"/>
    </row>
    <row r="3713" spans="1:29">
      <c r="A3713" s="15" t="str">
        <f>IF(Table1[Week]=WeekSel,"Yes","No")</f>
        <v>No</v>
      </c>
      <c r="B3713" s="15" t="str">
        <f>IF((Table1[StartDate]&gt;=Date.GraphMin)*(Table1[StartDate]&lt;=Date.GraphMax)=1,"Yes","No")</f>
        <v>No</v>
      </c>
      <c r="C3713" s="15" t="str">
        <f>IF(OR(Table1[[#This Row],[Site]]="FOOD MILLING",Table1[[#This Row],[Site]]="GODACO"), "No", "Yes")</f>
        <v>Yes</v>
      </c>
      <c r="D3713" s="40">
        <f>MAX(DATE(Table1[Year],1,1),DATE(Table1[Year],1,1)-WEEKDAY(DATE(Table1[Year],1,1),2)+(Table1[WeekNum]-1)*7+1)</f>
        <v>44557</v>
      </c>
      <c r="E3713" s="40">
        <f>MIN(DATE(Table1[Year]+1,1,0),DATE(Table1[Year],1,1)-WEEKDAY(DATE(Table1[Year],1,1),2)+Table1[WeekNum]*7)</f>
        <v>44561</v>
      </c>
      <c r="F3713" s="15">
        <v>2021</v>
      </c>
      <c r="G3713" s="15">
        <f t="shared" si="114"/>
        <v>12</v>
      </c>
      <c r="H3713" s="17">
        <v>53</v>
      </c>
      <c r="I3713" s="207" t="str">
        <f>"W" &amp;Table1[[#This Row],[WeekNum]]</f>
        <v>W53</v>
      </c>
      <c r="J3713" s="20" t="str">
        <f t="shared" si="115"/>
        <v>21-W53</v>
      </c>
      <c r="K3713" s="8" t="s">
        <v>661</v>
      </c>
      <c r="L3713" s="4"/>
      <c r="M3713" s="8" t="s">
        <v>72</v>
      </c>
      <c r="N3713" s="11" t="s">
        <v>428</v>
      </c>
      <c r="O3713" s="266" t="s">
        <v>374</v>
      </c>
      <c r="P3713" s="11" t="s">
        <v>376</v>
      </c>
      <c r="Q3713" s="11" t="s">
        <v>421</v>
      </c>
      <c r="R3713" s="8">
        <v>8400</v>
      </c>
      <c r="S3713" s="8">
        <v>10858.5</v>
      </c>
      <c r="T3713" s="206">
        <f>ABS(Table1[[#This Row],[Prod]]-Table1[[#This Row],[Planned]])</f>
        <v>2458.5</v>
      </c>
      <c r="U3713" s="209">
        <f>IF(ABS(Table1[[#This Row],[Prod]]-Table1[[#This Row],[Planned]])&gt;Table1[[#This Row],[Planned]],0,IF(Table1[[#This Row],[Planned]]=0,0,1-ABS(Table1[[#This Row],[Prod]]-Table1[[#This Row],[Planned]])/Table1[[#This Row],[Planned]]))</f>
        <v>0.70732142857142855</v>
      </c>
      <c r="V3713" s="8"/>
      <c r="W3713" s="11"/>
      <c r="X3713" s="3">
        <v>10200</v>
      </c>
      <c r="Y3713" s="206">
        <f>Table1[[#This Row],[Prod]]</f>
        <v>10858.5</v>
      </c>
      <c r="Z3713" s="206">
        <f>ABS(Table1[[#This Row],[Prod2]]-Table1[[#This Row],[Plan Revised]])</f>
        <v>658.5</v>
      </c>
      <c r="AA3713" s="288">
        <f>IF(ABS(Table1[[#This Row],[Prod2]]-Table1[[#This Row],[Plan Revised]])&gt;Table1[[#This Row],[Plan Revised]],0,IF(Table1[[#This Row],[Plan Revised]]=0,0,1-ABS(Table1[[#This Row],[Prod2]]-Table1[[#This Row],[Plan Revised]])/Table1[[#This Row],[Plan Revised]]))</f>
        <v>0.93544117647058822</v>
      </c>
      <c r="AB3713" s="11"/>
      <c r="AC3713" s="30"/>
    </row>
    <row r="3714" spans="1:29">
      <c r="A3714" s="15" t="str">
        <f>IF(Table1[Week]=WeekSel,"Yes","No")</f>
        <v>No</v>
      </c>
      <c r="B3714" s="15" t="str">
        <f>IF((Table1[StartDate]&gt;=Date.GraphMin)*(Table1[StartDate]&lt;=Date.GraphMax)=1,"Yes","No")</f>
        <v>No</v>
      </c>
      <c r="C3714" s="15" t="str">
        <f>IF(OR(Table1[[#This Row],[Site]]="FOOD MILLING",Table1[[#This Row],[Site]]="GODACO"), "No", "Yes")</f>
        <v>Yes</v>
      </c>
      <c r="D3714" s="40">
        <f>MAX(DATE(Table1[Year],1,1),DATE(Table1[Year],1,1)-WEEKDAY(DATE(Table1[Year],1,1),2)+(Table1[WeekNum]-1)*7+1)</f>
        <v>44557</v>
      </c>
      <c r="E3714" s="40">
        <f>MIN(DATE(Table1[Year]+1,1,0),DATE(Table1[Year],1,1)-WEEKDAY(DATE(Table1[Year],1,1),2)+Table1[WeekNum]*7)</f>
        <v>44561</v>
      </c>
      <c r="F3714" s="15">
        <v>2021</v>
      </c>
      <c r="G3714" s="15">
        <f t="shared" ref="G3714:G3777" si="116">MONTH(DATE(F3714,1,H3714*7-2)-WEEKDAY(DATE(H3714,1,2)))</f>
        <v>12</v>
      </c>
      <c r="H3714" s="17">
        <v>53</v>
      </c>
      <c r="I3714" s="207" t="str">
        <f>"W" &amp;Table1[[#This Row],[WeekNum]]</f>
        <v>W53</v>
      </c>
      <c r="J3714" s="20" t="str">
        <f t="shared" ref="J3714:J3777" si="117">RIGHT(F3714,2)&amp;"-"&amp;TEXT(H3714,"W00")</f>
        <v>21-W53</v>
      </c>
      <c r="K3714" s="8" t="s">
        <v>662</v>
      </c>
      <c r="L3714" s="4"/>
      <c r="M3714" s="8" t="s">
        <v>72</v>
      </c>
      <c r="N3714" s="11" t="s">
        <v>428</v>
      </c>
      <c r="O3714" s="266" t="s">
        <v>374</v>
      </c>
      <c r="P3714" s="11" t="s">
        <v>376</v>
      </c>
      <c r="Q3714" s="11" t="s">
        <v>421</v>
      </c>
      <c r="R3714" s="8">
        <v>5400</v>
      </c>
      <c r="S3714" s="8">
        <v>5706.5</v>
      </c>
      <c r="T3714" s="206">
        <f>ABS(Table1[[#This Row],[Prod]]-Table1[[#This Row],[Planned]])</f>
        <v>306.5</v>
      </c>
      <c r="U3714" s="209">
        <f>IF(ABS(Table1[[#This Row],[Prod]]-Table1[[#This Row],[Planned]])&gt;Table1[[#This Row],[Planned]],0,IF(Table1[[#This Row],[Planned]]=0,0,1-ABS(Table1[[#This Row],[Prod]]-Table1[[#This Row],[Planned]])/Table1[[#This Row],[Planned]]))</f>
        <v>0.94324074074074071</v>
      </c>
      <c r="V3714" s="8"/>
      <c r="W3714" s="11"/>
      <c r="X3714" s="3">
        <v>5400</v>
      </c>
      <c r="Y3714" s="206">
        <f>Table1[[#This Row],[Prod]]</f>
        <v>5706.5</v>
      </c>
      <c r="Z3714" s="206">
        <f>ABS(Table1[[#This Row],[Prod2]]-Table1[[#This Row],[Plan Revised]])</f>
        <v>306.5</v>
      </c>
      <c r="AA3714" s="288">
        <f>IF(ABS(Table1[[#This Row],[Prod2]]-Table1[[#This Row],[Plan Revised]])&gt;Table1[[#This Row],[Plan Revised]],0,IF(Table1[[#This Row],[Plan Revised]]=0,0,1-ABS(Table1[[#This Row],[Prod2]]-Table1[[#This Row],[Plan Revised]])/Table1[[#This Row],[Plan Revised]]))</f>
        <v>0.94324074074074071</v>
      </c>
      <c r="AB3714" s="11"/>
      <c r="AC3714" s="30"/>
    </row>
    <row r="3715" spans="1:29">
      <c r="A3715" s="15" t="str">
        <f>IF(Table1[Week]=WeekSel,"Yes","No")</f>
        <v>No</v>
      </c>
      <c r="B3715" s="15" t="str">
        <f>IF((Table1[StartDate]&gt;=Date.GraphMin)*(Table1[StartDate]&lt;=Date.GraphMax)=1,"Yes","No")</f>
        <v>No</v>
      </c>
      <c r="C3715" s="15" t="str">
        <f>IF(OR(Table1[[#This Row],[Site]]="FOOD MILLING",Table1[[#This Row],[Site]]="GODACO"), "No", "Yes")</f>
        <v>Yes</v>
      </c>
      <c r="D3715" s="40">
        <f>MAX(DATE(Table1[Year],1,1),DATE(Table1[Year],1,1)-WEEKDAY(DATE(Table1[Year],1,1),2)+(Table1[WeekNum]-1)*7+1)</f>
        <v>44557</v>
      </c>
      <c r="E3715" s="40">
        <f>MIN(DATE(Table1[Year]+1,1,0),DATE(Table1[Year],1,1)-WEEKDAY(DATE(Table1[Year],1,1),2)+Table1[WeekNum]*7)</f>
        <v>44561</v>
      </c>
      <c r="F3715" s="15">
        <v>2021</v>
      </c>
      <c r="G3715" s="15">
        <f t="shared" si="116"/>
        <v>12</v>
      </c>
      <c r="H3715" s="17">
        <v>53</v>
      </c>
      <c r="I3715" s="207" t="str">
        <f>"W" &amp;Table1[[#This Row],[WeekNum]]</f>
        <v>W53</v>
      </c>
      <c r="J3715" s="20" t="str">
        <f t="shared" si="117"/>
        <v>21-W53</v>
      </c>
      <c r="K3715" s="8" t="s">
        <v>662</v>
      </c>
      <c r="L3715" s="4"/>
      <c r="M3715" s="8" t="s">
        <v>72</v>
      </c>
      <c r="N3715" s="11" t="s">
        <v>428</v>
      </c>
      <c r="O3715" s="266" t="s">
        <v>374</v>
      </c>
      <c r="P3715" s="11" t="s">
        <v>376</v>
      </c>
      <c r="Q3715" s="11" t="s">
        <v>419</v>
      </c>
      <c r="R3715" s="8">
        <v>3080</v>
      </c>
      <c r="S3715" s="8">
        <v>0</v>
      </c>
      <c r="T3715" s="206">
        <f>ABS(Table1[[#This Row],[Prod]]-Table1[[#This Row],[Planned]])</f>
        <v>3080</v>
      </c>
      <c r="U3715" s="209">
        <f>IF(ABS(Table1[[#This Row],[Prod]]-Table1[[#This Row],[Planned]])&gt;Table1[[#This Row],[Planned]],0,IF(Table1[[#This Row],[Planned]]=0,0,1-ABS(Table1[[#This Row],[Prod]]-Table1[[#This Row],[Planned]])/Table1[[#This Row],[Planned]]))</f>
        <v>0</v>
      </c>
      <c r="V3715" s="8"/>
      <c r="W3715" s="11"/>
      <c r="X3715" s="3">
        <v>5400</v>
      </c>
      <c r="Y3715" s="206">
        <f>Table1[[#This Row],[Prod]]</f>
        <v>0</v>
      </c>
      <c r="Z3715" s="206">
        <f>ABS(Table1[[#This Row],[Prod2]]-Table1[[#This Row],[Plan Revised]])</f>
        <v>5400</v>
      </c>
      <c r="AA3715" s="288">
        <f>IF(ABS(Table1[[#This Row],[Prod2]]-Table1[[#This Row],[Plan Revised]])&gt;Table1[[#This Row],[Plan Revised]],0,IF(Table1[[#This Row],[Plan Revised]]=0,0,1-ABS(Table1[[#This Row],[Prod2]]-Table1[[#This Row],[Plan Revised]])/Table1[[#This Row],[Plan Revised]]))</f>
        <v>0</v>
      </c>
      <c r="AB3715" s="11"/>
      <c r="AC3715" s="30"/>
    </row>
    <row r="3716" spans="1:29">
      <c r="A3716" s="15" t="str">
        <f>IF(Table1[Week]=WeekSel,"Yes","No")</f>
        <v>No</v>
      </c>
      <c r="B3716" s="15" t="str">
        <f>IF((Table1[StartDate]&gt;=Date.GraphMin)*(Table1[StartDate]&lt;=Date.GraphMax)=1,"Yes","No")</f>
        <v>No</v>
      </c>
      <c r="C3716" s="15" t="str">
        <f>IF(OR(Table1[[#This Row],[Site]]="FOOD MILLING",Table1[[#This Row],[Site]]="GODACO"), "No", "Yes")</f>
        <v>Yes</v>
      </c>
      <c r="D3716" s="40">
        <f>MAX(DATE(Table1[Year],1,1),DATE(Table1[Year],1,1)-WEEKDAY(DATE(Table1[Year],1,1),2)+(Table1[WeekNum]-1)*7+1)</f>
        <v>44557</v>
      </c>
      <c r="E3716" s="40">
        <f>MIN(DATE(Table1[Year]+1,1,0),DATE(Table1[Year],1,1)-WEEKDAY(DATE(Table1[Year],1,1),2)+Table1[WeekNum]*7)</f>
        <v>44561</v>
      </c>
      <c r="F3716" s="15">
        <v>2021</v>
      </c>
      <c r="G3716" s="15">
        <f t="shared" si="116"/>
        <v>12</v>
      </c>
      <c r="H3716" s="17">
        <v>53</v>
      </c>
      <c r="I3716" s="207" t="str">
        <f>"W" &amp;Table1[[#This Row],[WeekNum]]</f>
        <v>W53</v>
      </c>
      <c r="J3716" s="20" t="str">
        <f t="shared" si="117"/>
        <v>21-W53</v>
      </c>
      <c r="K3716" s="8" t="s">
        <v>663</v>
      </c>
      <c r="L3716" s="4"/>
      <c r="M3716" s="8" t="s">
        <v>72</v>
      </c>
      <c r="N3716" s="11" t="s">
        <v>428</v>
      </c>
      <c r="O3716" s="266" t="s">
        <v>374</v>
      </c>
      <c r="P3716" s="11" t="s">
        <v>376</v>
      </c>
      <c r="Q3716" s="11" t="s">
        <v>421</v>
      </c>
      <c r="R3716" s="8">
        <v>7200</v>
      </c>
      <c r="S3716" s="8">
        <v>9522.5</v>
      </c>
      <c r="T3716" s="206">
        <f>ABS(Table1[[#This Row],[Prod]]-Table1[[#This Row],[Planned]])</f>
        <v>2322.5</v>
      </c>
      <c r="U3716" s="209">
        <f>IF(ABS(Table1[[#This Row],[Prod]]-Table1[[#This Row],[Planned]])&gt;Table1[[#This Row],[Planned]],0,IF(Table1[[#This Row],[Planned]]=0,0,1-ABS(Table1[[#This Row],[Prod]]-Table1[[#This Row],[Planned]])/Table1[[#This Row],[Planned]]))</f>
        <v>0.67743055555555554</v>
      </c>
      <c r="V3716" s="8"/>
      <c r="W3716" s="11"/>
      <c r="X3716" s="3">
        <v>9300</v>
      </c>
      <c r="Y3716" s="206">
        <f>Table1[[#This Row],[Prod]]</f>
        <v>9522.5</v>
      </c>
      <c r="Z3716" s="206">
        <f>ABS(Table1[[#This Row],[Prod2]]-Table1[[#This Row],[Plan Revised]])</f>
        <v>222.5</v>
      </c>
      <c r="AA3716" s="288">
        <f>IF(ABS(Table1[[#This Row],[Prod2]]-Table1[[#This Row],[Plan Revised]])&gt;Table1[[#This Row],[Plan Revised]],0,IF(Table1[[#This Row],[Plan Revised]]=0,0,1-ABS(Table1[[#This Row],[Prod2]]-Table1[[#This Row],[Plan Revised]])/Table1[[#This Row],[Plan Revised]]))</f>
        <v>0.9760752688172043</v>
      </c>
      <c r="AB3716" s="11"/>
      <c r="AC3716" s="30"/>
    </row>
    <row r="3717" spans="1:29">
      <c r="A3717" s="15" t="str">
        <f>IF(Table1[Week]=WeekSel,"Yes","No")</f>
        <v>No</v>
      </c>
      <c r="B3717" s="15" t="str">
        <f>IF((Table1[StartDate]&gt;=Date.GraphMin)*(Table1[StartDate]&lt;=Date.GraphMax)=1,"Yes","No")</f>
        <v>No</v>
      </c>
      <c r="C3717" s="15" t="str">
        <f>IF(OR(Table1[[#This Row],[Site]]="FOOD MILLING",Table1[[#This Row],[Site]]="GODACO"), "No", "Yes")</f>
        <v>Yes</v>
      </c>
      <c r="D3717" s="40">
        <f>MAX(DATE(Table1[Year],1,1),DATE(Table1[Year],1,1)-WEEKDAY(DATE(Table1[Year],1,1),2)+(Table1[WeekNum]-1)*7+1)</f>
        <v>44557</v>
      </c>
      <c r="E3717" s="40">
        <f>MIN(DATE(Table1[Year]+1,1,0),DATE(Table1[Year],1,1)-WEEKDAY(DATE(Table1[Year],1,1),2)+Table1[WeekNum]*7)</f>
        <v>44561</v>
      </c>
      <c r="F3717" s="15">
        <v>2021</v>
      </c>
      <c r="G3717" s="15">
        <f t="shared" si="116"/>
        <v>12</v>
      </c>
      <c r="H3717" s="17">
        <v>53</v>
      </c>
      <c r="I3717" s="207" t="str">
        <f>"W" &amp;Table1[[#This Row],[WeekNum]]</f>
        <v>W53</v>
      </c>
      <c r="J3717" s="20" t="str">
        <f t="shared" si="117"/>
        <v>21-W53</v>
      </c>
      <c r="K3717" s="8" t="s">
        <v>664</v>
      </c>
      <c r="L3717" s="4"/>
      <c r="M3717" s="8" t="s">
        <v>72</v>
      </c>
      <c r="N3717" s="11" t="s">
        <v>428</v>
      </c>
      <c r="O3717" s="266" t="s">
        <v>374</v>
      </c>
      <c r="P3717" s="11" t="s">
        <v>379</v>
      </c>
      <c r="Q3717" s="11" t="s">
        <v>421</v>
      </c>
      <c r="R3717" s="8">
        <v>2800</v>
      </c>
      <c r="S3717" s="8">
        <v>2603.1000020000001</v>
      </c>
      <c r="T3717" s="206">
        <f>ABS(Table1[[#This Row],[Prod]]-Table1[[#This Row],[Planned]])</f>
        <v>196.89999799999987</v>
      </c>
      <c r="U3717" s="209">
        <f>IF(ABS(Table1[[#This Row],[Prod]]-Table1[[#This Row],[Planned]])&gt;Table1[[#This Row],[Planned]],0,IF(Table1[[#This Row],[Planned]]=0,0,1-ABS(Table1[[#This Row],[Prod]]-Table1[[#This Row],[Planned]])/Table1[[#This Row],[Planned]]))</f>
        <v>0.92967857214285721</v>
      </c>
      <c r="V3717" s="8"/>
      <c r="W3717" s="11"/>
      <c r="X3717" s="3">
        <v>2800</v>
      </c>
      <c r="Y3717" s="206">
        <f>Table1[[#This Row],[Prod]]</f>
        <v>2603.1000020000001</v>
      </c>
      <c r="Z3717" s="206">
        <f>ABS(Table1[[#This Row],[Prod2]]-Table1[[#This Row],[Plan Revised]])</f>
        <v>196.89999799999987</v>
      </c>
      <c r="AA3717" s="288">
        <f>IF(ABS(Table1[[#This Row],[Prod2]]-Table1[[#This Row],[Plan Revised]])&gt;Table1[[#This Row],[Plan Revised]],0,IF(Table1[[#This Row],[Plan Revised]]=0,0,1-ABS(Table1[[#This Row],[Prod2]]-Table1[[#This Row],[Plan Revised]])/Table1[[#This Row],[Plan Revised]]))</f>
        <v>0.92967857214285721</v>
      </c>
      <c r="AB3717" s="11"/>
      <c r="AC3717" s="30"/>
    </row>
    <row r="3718" spans="1:29">
      <c r="A3718" s="15" t="str">
        <f>IF(Table1[Week]=WeekSel,"Yes","No")</f>
        <v>No</v>
      </c>
      <c r="B3718" s="15" t="str">
        <f>IF((Table1[StartDate]&gt;=Date.GraphMin)*(Table1[StartDate]&lt;=Date.GraphMax)=1,"Yes","No")</f>
        <v>No</v>
      </c>
      <c r="C3718" s="15" t="str">
        <f>IF(OR(Table1[[#This Row],[Site]]="FOOD MILLING",Table1[[#This Row],[Site]]="GODACO"), "No", "Yes")</f>
        <v>Yes</v>
      </c>
      <c r="D3718" s="40">
        <f>MAX(DATE(Table1[Year],1,1),DATE(Table1[Year],1,1)-WEEKDAY(DATE(Table1[Year],1,1),2)+(Table1[WeekNum]-1)*7+1)</f>
        <v>44557</v>
      </c>
      <c r="E3718" s="40">
        <f>MIN(DATE(Table1[Year]+1,1,0),DATE(Table1[Year],1,1)-WEEKDAY(DATE(Table1[Year],1,1),2)+Table1[WeekNum]*7)</f>
        <v>44561</v>
      </c>
      <c r="F3718" s="15">
        <v>2021</v>
      </c>
      <c r="G3718" s="15">
        <f t="shared" si="116"/>
        <v>12</v>
      </c>
      <c r="H3718" s="17">
        <v>53</v>
      </c>
      <c r="I3718" s="207" t="str">
        <f>"W" &amp;Table1[[#This Row],[WeekNum]]</f>
        <v>W53</v>
      </c>
      <c r="J3718" s="20" t="str">
        <f t="shared" si="117"/>
        <v>21-W53</v>
      </c>
      <c r="K3718" s="8" t="s">
        <v>665</v>
      </c>
      <c r="L3718" s="4"/>
      <c r="M3718" s="8" t="s">
        <v>72</v>
      </c>
      <c r="N3718" s="11" t="s">
        <v>428</v>
      </c>
      <c r="O3718" s="266" t="s">
        <v>374</v>
      </c>
      <c r="P3718" s="11" t="s">
        <v>379</v>
      </c>
      <c r="Q3718" s="11" t="s">
        <v>421</v>
      </c>
      <c r="R3718" s="8">
        <v>0</v>
      </c>
      <c r="S3718" s="8">
        <v>0</v>
      </c>
      <c r="T3718" s="206">
        <f>ABS(Table1[[#This Row],[Prod]]-Table1[[#This Row],[Planned]])</f>
        <v>0</v>
      </c>
      <c r="U3718" s="209">
        <f>IF(ABS(Table1[[#This Row],[Prod]]-Table1[[#This Row],[Planned]])&gt;Table1[[#This Row],[Planned]],0,IF(Table1[[#This Row],[Planned]]=0,0,1-ABS(Table1[[#This Row],[Prod]]-Table1[[#This Row],[Planned]])/Table1[[#This Row],[Planned]]))</f>
        <v>0</v>
      </c>
      <c r="V3718" s="8"/>
      <c r="W3718" s="11"/>
      <c r="X3718" s="3">
        <v>0</v>
      </c>
      <c r="Y3718" s="206">
        <f>Table1[[#This Row],[Prod]]</f>
        <v>0</v>
      </c>
      <c r="Z3718" s="206">
        <f>ABS(Table1[[#This Row],[Prod2]]-Table1[[#This Row],[Plan Revised]])</f>
        <v>0</v>
      </c>
      <c r="AA3718" s="288">
        <f>IF(ABS(Table1[[#This Row],[Prod2]]-Table1[[#This Row],[Plan Revised]])&gt;Table1[[#This Row],[Plan Revised]],0,IF(Table1[[#This Row],[Plan Revised]]=0,0,1-ABS(Table1[[#This Row],[Prod2]]-Table1[[#This Row],[Plan Revised]])/Table1[[#This Row],[Plan Revised]]))</f>
        <v>0</v>
      </c>
      <c r="AB3718" s="11"/>
      <c r="AC3718" s="30"/>
    </row>
    <row r="3719" spans="1:29">
      <c r="A3719" s="15" t="str">
        <f>IF(Table1[Week]=WeekSel,"Yes","No")</f>
        <v>No</v>
      </c>
      <c r="B3719" s="15" t="str">
        <f>IF((Table1[StartDate]&gt;=Date.GraphMin)*(Table1[StartDate]&lt;=Date.GraphMax)=1,"Yes","No")</f>
        <v>No</v>
      </c>
      <c r="C3719" s="15" t="str">
        <f>IF(OR(Table1[[#This Row],[Site]]="FOOD MILLING",Table1[[#This Row],[Site]]="GODACO"), "No", "Yes")</f>
        <v>Yes</v>
      </c>
      <c r="D3719" s="40">
        <f>MAX(DATE(Table1[Year],1,1),DATE(Table1[Year],1,1)-WEEKDAY(DATE(Table1[Year],1,1),2)+(Table1[WeekNum]-1)*7+1)</f>
        <v>44557</v>
      </c>
      <c r="E3719" s="40">
        <f>MIN(DATE(Table1[Year]+1,1,0),DATE(Table1[Year],1,1)-WEEKDAY(DATE(Table1[Year],1,1),2)+Table1[WeekNum]*7)</f>
        <v>44561</v>
      </c>
      <c r="F3719" s="15">
        <v>2021</v>
      </c>
      <c r="G3719" s="15">
        <f t="shared" si="116"/>
        <v>12</v>
      </c>
      <c r="H3719" s="17">
        <v>53</v>
      </c>
      <c r="I3719" s="207" t="str">
        <f>"W" &amp;Table1[[#This Row],[WeekNum]]</f>
        <v>W53</v>
      </c>
      <c r="J3719" s="20" t="str">
        <f t="shared" si="117"/>
        <v>21-W53</v>
      </c>
      <c r="K3719" s="8" t="s">
        <v>666</v>
      </c>
      <c r="L3719" s="4"/>
      <c r="M3719" s="8" t="s">
        <v>72</v>
      </c>
      <c r="N3719" s="11" t="s">
        <v>428</v>
      </c>
      <c r="O3719" s="266" t="s">
        <v>374</v>
      </c>
      <c r="P3719" s="11" t="s">
        <v>379</v>
      </c>
      <c r="Q3719" s="11" t="s">
        <v>421</v>
      </c>
      <c r="R3719" s="8">
        <v>17800</v>
      </c>
      <c r="S3719" s="8">
        <v>15428.5</v>
      </c>
      <c r="T3719" s="206">
        <f>ABS(Table1[[#This Row],[Prod]]-Table1[[#This Row],[Planned]])</f>
        <v>2371.5</v>
      </c>
      <c r="U3719" s="209">
        <f>IF(ABS(Table1[[#This Row],[Prod]]-Table1[[#This Row],[Planned]])&gt;Table1[[#This Row],[Planned]],0,IF(Table1[[#This Row],[Planned]]=0,0,1-ABS(Table1[[#This Row],[Prod]]-Table1[[#This Row],[Planned]])/Table1[[#This Row],[Planned]]))</f>
        <v>0.86676966292134838</v>
      </c>
      <c r="V3719" s="8"/>
      <c r="W3719" s="11"/>
      <c r="X3719" s="3">
        <v>17800</v>
      </c>
      <c r="Y3719" s="206">
        <f>Table1[[#This Row],[Prod]]</f>
        <v>15428.5</v>
      </c>
      <c r="Z3719" s="206">
        <f>ABS(Table1[[#This Row],[Prod2]]-Table1[[#This Row],[Plan Revised]])</f>
        <v>2371.5</v>
      </c>
      <c r="AA3719" s="288">
        <f>IF(ABS(Table1[[#This Row],[Prod2]]-Table1[[#This Row],[Plan Revised]])&gt;Table1[[#This Row],[Plan Revised]],0,IF(Table1[[#This Row],[Plan Revised]]=0,0,1-ABS(Table1[[#This Row],[Prod2]]-Table1[[#This Row],[Plan Revised]])/Table1[[#This Row],[Plan Revised]]))</f>
        <v>0.86676966292134838</v>
      </c>
      <c r="AB3719" s="11"/>
      <c r="AC3719" s="30"/>
    </row>
    <row r="3720" spans="1:29">
      <c r="A3720" s="15" t="str">
        <f>IF(Table1[Week]=WeekSel,"Yes","No")</f>
        <v>No</v>
      </c>
      <c r="B3720" s="15" t="str">
        <f>IF((Table1[StartDate]&gt;=Date.GraphMin)*(Table1[StartDate]&lt;=Date.GraphMax)=1,"Yes","No")</f>
        <v>No</v>
      </c>
      <c r="C3720" s="15" t="str">
        <f>IF(OR(Table1[[#This Row],[Site]]="FOOD MILLING",Table1[[#This Row],[Site]]="GODACO"), "No", "Yes")</f>
        <v>Yes</v>
      </c>
      <c r="D3720" s="40">
        <f>MAX(DATE(Table1[Year],1,1),DATE(Table1[Year],1,1)-WEEKDAY(DATE(Table1[Year],1,1),2)+(Table1[WeekNum]-1)*7+1)</f>
        <v>44557</v>
      </c>
      <c r="E3720" s="40">
        <f>MIN(DATE(Table1[Year]+1,1,0),DATE(Table1[Year],1,1)-WEEKDAY(DATE(Table1[Year],1,1),2)+Table1[WeekNum]*7)</f>
        <v>44561</v>
      </c>
      <c r="F3720" s="15">
        <v>2021</v>
      </c>
      <c r="G3720" s="15">
        <f t="shared" si="116"/>
        <v>12</v>
      </c>
      <c r="H3720" s="17">
        <v>53</v>
      </c>
      <c r="I3720" s="207" t="str">
        <f>"W" &amp;Table1[[#This Row],[WeekNum]]</f>
        <v>W53</v>
      </c>
      <c r="J3720" s="20" t="str">
        <f t="shared" si="117"/>
        <v>21-W53</v>
      </c>
      <c r="K3720" s="8" t="s">
        <v>667</v>
      </c>
      <c r="L3720" s="4"/>
      <c r="M3720" s="8" t="s">
        <v>72</v>
      </c>
      <c r="N3720" s="11" t="s">
        <v>428</v>
      </c>
      <c r="O3720" s="266" t="s">
        <v>374</v>
      </c>
      <c r="P3720" s="11" t="s">
        <v>375</v>
      </c>
      <c r="Q3720" s="11" t="s">
        <v>421</v>
      </c>
      <c r="R3720" s="8">
        <v>10900</v>
      </c>
      <c r="S3720" s="8">
        <v>12319</v>
      </c>
      <c r="T3720" s="206">
        <f>ABS(Table1[[#This Row],[Prod]]-Table1[[#This Row],[Planned]])</f>
        <v>1419</v>
      </c>
      <c r="U3720" s="209">
        <f>IF(ABS(Table1[[#This Row],[Prod]]-Table1[[#This Row],[Planned]])&gt;Table1[[#This Row],[Planned]],0,IF(Table1[[#This Row],[Planned]]=0,0,1-ABS(Table1[[#This Row],[Prod]]-Table1[[#This Row],[Planned]])/Table1[[#This Row],[Planned]]))</f>
        <v>0.86981651376146796</v>
      </c>
      <c r="V3720" s="8"/>
      <c r="W3720" s="11"/>
      <c r="X3720" s="3">
        <v>10900</v>
      </c>
      <c r="Y3720" s="206">
        <f>Table1[[#This Row],[Prod]]</f>
        <v>12319</v>
      </c>
      <c r="Z3720" s="206">
        <f>ABS(Table1[[#This Row],[Prod2]]-Table1[[#This Row],[Plan Revised]])</f>
        <v>1419</v>
      </c>
      <c r="AA3720" s="288">
        <f>IF(ABS(Table1[[#This Row],[Prod2]]-Table1[[#This Row],[Plan Revised]])&gt;Table1[[#This Row],[Plan Revised]],0,IF(Table1[[#This Row],[Plan Revised]]=0,0,1-ABS(Table1[[#This Row],[Prod2]]-Table1[[#This Row],[Plan Revised]])/Table1[[#This Row],[Plan Revised]]))</f>
        <v>0.86981651376146796</v>
      </c>
      <c r="AB3720" s="11"/>
      <c r="AC3720" s="30"/>
    </row>
    <row r="3721" spans="1:29">
      <c r="A3721" s="15" t="str">
        <f>IF(Table1[Week]=WeekSel,"Yes","No")</f>
        <v>No</v>
      </c>
      <c r="B3721" s="15" t="str">
        <f>IF((Table1[StartDate]&gt;=Date.GraphMin)*(Table1[StartDate]&lt;=Date.GraphMax)=1,"Yes","No")</f>
        <v>No</v>
      </c>
      <c r="C3721" s="15" t="str">
        <f>IF(OR(Table1[[#This Row],[Site]]="FOOD MILLING",Table1[[#This Row],[Site]]="GODACO"), "No", "Yes")</f>
        <v>Yes</v>
      </c>
      <c r="D3721" s="40">
        <f>MAX(DATE(Table1[Year],1,1),DATE(Table1[Year],1,1)-WEEKDAY(DATE(Table1[Year],1,1),2)+(Table1[WeekNum]-1)*7+1)</f>
        <v>44557</v>
      </c>
      <c r="E3721" s="40">
        <f>MIN(DATE(Table1[Year]+1,1,0),DATE(Table1[Year],1,1)-WEEKDAY(DATE(Table1[Year],1,1),2)+Table1[WeekNum]*7)</f>
        <v>44561</v>
      </c>
      <c r="F3721" s="15">
        <v>2021</v>
      </c>
      <c r="G3721" s="15">
        <f t="shared" si="116"/>
        <v>12</v>
      </c>
      <c r="H3721" s="17">
        <v>53</v>
      </c>
      <c r="I3721" s="207" t="str">
        <f>"W" &amp;Table1[[#This Row],[WeekNum]]</f>
        <v>W53</v>
      </c>
      <c r="J3721" s="20" t="str">
        <f t="shared" si="117"/>
        <v>21-W53</v>
      </c>
      <c r="K3721" s="8" t="s">
        <v>668</v>
      </c>
      <c r="L3721" s="4"/>
      <c r="M3721" s="8" t="s">
        <v>72</v>
      </c>
      <c r="N3721" s="11" t="s">
        <v>428</v>
      </c>
      <c r="O3721" s="266" t="s">
        <v>374</v>
      </c>
      <c r="P3721" s="11" t="s">
        <v>375</v>
      </c>
      <c r="Q3721" s="11" t="s">
        <v>421</v>
      </c>
      <c r="R3721" s="8">
        <v>4200</v>
      </c>
      <c r="S3721" s="8">
        <v>4564</v>
      </c>
      <c r="T3721" s="206">
        <f>ABS(Table1[[#This Row],[Prod]]-Table1[[#This Row],[Planned]])</f>
        <v>364</v>
      </c>
      <c r="U3721" s="209">
        <f>IF(ABS(Table1[[#This Row],[Prod]]-Table1[[#This Row],[Planned]])&gt;Table1[[#This Row],[Planned]],0,IF(Table1[[#This Row],[Planned]]=0,0,1-ABS(Table1[[#This Row],[Prod]]-Table1[[#This Row],[Planned]])/Table1[[#This Row],[Planned]]))</f>
        <v>0.91333333333333333</v>
      </c>
      <c r="V3721" s="8"/>
      <c r="W3721" s="11"/>
      <c r="X3721" s="3">
        <v>4200</v>
      </c>
      <c r="Y3721" s="206">
        <f>Table1[[#This Row],[Prod]]</f>
        <v>4564</v>
      </c>
      <c r="Z3721" s="206">
        <f>ABS(Table1[[#This Row],[Prod2]]-Table1[[#This Row],[Plan Revised]])</f>
        <v>364</v>
      </c>
      <c r="AA3721" s="288">
        <f>IF(ABS(Table1[[#This Row],[Prod2]]-Table1[[#This Row],[Plan Revised]])&gt;Table1[[#This Row],[Plan Revised]],0,IF(Table1[[#This Row],[Plan Revised]]=0,0,1-ABS(Table1[[#This Row],[Prod2]]-Table1[[#This Row],[Plan Revised]])/Table1[[#This Row],[Plan Revised]]))</f>
        <v>0.91333333333333333</v>
      </c>
      <c r="AB3721" s="11"/>
      <c r="AC3721" s="30"/>
    </row>
    <row r="3722" spans="1:29">
      <c r="A3722" s="15" t="str">
        <f>IF(Table1[Week]=WeekSel,"Yes","No")</f>
        <v>No</v>
      </c>
      <c r="B3722" s="15" t="str">
        <f>IF((Table1[StartDate]&gt;=Date.GraphMin)*(Table1[StartDate]&lt;=Date.GraphMax)=1,"Yes","No")</f>
        <v>No</v>
      </c>
      <c r="C3722" s="15" t="str">
        <f>IF(OR(Table1[[#This Row],[Site]]="FOOD MILLING",Table1[[#This Row],[Site]]="GODACO"), "No", "Yes")</f>
        <v>Yes</v>
      </c>
      <c r="D3722" s="40">
        <f>MAX(DATE(Table1[Year],1,1),DATE(Table1[Year],1,1)-WEEKDAY(DATE(Table1[Year],1,1),2)+(Table1[WeekNum]-1)*7+1)</f>
        <v>44557</v>
      </c>
      <c r="E3722" s="40">
        <f>MIN(DATE(Table1[Year]+1,1,0),DATE(Table1[Year],1,1)-WEEKDAY(DATE(Table1[Year],1,1),2)+Table1[WeekNum]*7)</f>
        <v>44561</v>
      </c>
      <c r="F3722" s="15">
        <v>2021</v>
      </c>
      <c r="G3722" s="15">
        <f t="shared" si="116"/>
        <v>12</v>
      </c>
      <c r="H3722" s="17">
        <v>53</v>
      </c>
      <c r="I3722" s="207" t="str">
        <f>"W" &amp;Table1[[#This Row],[WeekNum]]</f>
        <v>W53</v>
      </c>
      <c r="J3722" s="20" t="str">
        <f t="shared" si="117"/>
        <v>21-W53</v>
      </c>
      <c r="K3722" s="8" t="s">
        <v>669</v>
      </c>
      <c r="L3722" s="4"/>
      <c r="M3722" s="8" t="s">
        <v>72</v>
      </c>
      <c r="N3722" s="11" t="s">
        <v>428</v>
      </c>
      <c r="O3722" s="266" t="s">
        <v>374</v>
      </c>
      <c r="P3722" s="11" t="s">
        <v>375</v>
      </c>
      <c r="Q3722" s="11" t="s">
        <v>421</v>
      </c>
      <c r="R3722" s="8">
        <v>6300</v>
      </c>
      <c r="S3722" s="8">
        <v>6556.4</v>
      </c>
      <c r="T3722" s="206">
        <f>ABS(Table1[[#This Row],[Prod]]-Table1[[#This Row],[Planned]])</f>
        <v>256.39999999999964</v>
      </c>
      <c r="U3722" s="209">
        <f>IF(ABS(Table1[[#This Row],[Prod]]-Table1[[#This Row],[Planned]])&gt;Table1[[#This Row],[Planned]],0,IF(Table1[[#This Row],[Planned]]=0,0,1-ABS(Table1[[#This Row],[Prod]]-Table1[[#This Row],[Planned]])/Table1[[#This Row],[Planned]]))</f>
        <v>0.95930158730158732</v>
      </c>
      <c r="V3722" s="8"/>
      <c r="W3722" s="11"/>
      <c r="X3722" s="3">
        <v>6300</v>
      </c>
      <c r="Y3722" s="206">
        <f>Table1[[#This Row],[Prod]]</f>
        <v>6556.4</v>
      </c>
      <c r="Z3722" s="206">
        <f>ABS(Table1[[#This Row],[Prod2]]-Table1[[#This Row],[Plan Revised]])</f>
        <v>256.39999999999964</v>
      </c>
      <c r="AA3722" s="288">
        <f>IF(ABS(Table1[[#This Row],[Prod2]]-Table1[[#This Row],[Plan Revised]])&gt;Table1[[#This Row],[Plan Revised]],0,IF(Table1[[#This Row],[Plan Revised]]=0,0,1-ABS(Table1[[#This Row],[Prod2]]-Table1[[#This Row],[Plan Revised]])/Table1[[#This Row],[Plan Revised]]))</f>
        <v>0.95930158730158732</v>
      </c>
      <c r="AB3722" s="11"/>
      <c r="AC3722" s="30"/>
    </row>
    <row r="3723" spans="1:29">
      <c r="A3723" s="15" t="str">
        <f>IF(Table1[Week]=WeekSel,"Yes","No")</f>
        <v>No</v>
      </c>
      <c r="B3723" s="15" t="str">
        <f>IF((Table1[StartDate]&gt;=Date.GraphMin)*(Table1[StartDate]&lt;=Date.GraphMax)=1,"Yes","No")</f>
        <v>No</v>
      </c>
      <c r="C3723" s="15" t="str">
        <f>IF(OR(Table1[[#This Row],[Site]]="FOOD MILLING",Table1[[#This Row],[Site]]="GODACO"), "No", "Yes")</f>
        <v>Yes</v>
      </c>
      <c r="D3723" s="40">
        <f>MAX(DATE(Table1[Year],1,1),DATE(Table1[Year],1,1)-WEEKDAY(DATE(Table1[Year],1,1),2)+(Table1[WeekNum]-1)*7+1)</f>
        <v>44557</v>
      </c>
      <c r="E3723" s="40">
        <f>MIN(DATE(Table1[Year]+1,1,0),DATE(Table1[Year],1,1)-WEEKDAY(DATE(Table1[Year],1,1),2)+Table1[WeekNum]*7)</f>
        <v>44561</v>
      </c>
      <c r="F3723" s="15">
        <v>2021</v>
      </c>
      <c r="G3723" s="15">
        <f t="shared" si="116"/>
        <v>12</v>
      </c>
      <c r="H3723" s="17">
        <v>53</v>
      </c>
      <c r="I3723" s="207" t="str">
        <f>"W" &amp;Table1[[#This Row],[WeekNum]]</f>
        <v>W53</v>
      </c>
      <c r="J3723" s="20" t="str">
        <f t="shared" si="117"/>
        <v>21-W53</v>
      </c>
      <c r="K3723" s="8" t="s">
        <v>670</v>
      </c>
      <c r="L3723" s="4"/>
      <c r="M3723" s="8" t="s">
        <v>72</v>
      </c>
      <c r="N3723" s="11" t="s">
        <v>428</v>
      </c>
      <c r="O3723" s="266" t="s">
        <v>374</v>
      </c>
      <c r="P3723" s="11" t="s">
        <v>375</v>
      </c>
      <c r="Q3723" s="11" t="s">
        <v>421</v>
      </c>
      <c r="R3723" s="8">
        <v>0</v>
      </c>
      <c r="S3723" s="8">
        <v>0</v>
      </c>
      <c r="T3723" s="206">
        <f>ABS(Table1[[#This Row],[Prod]]-Table1[[#This Row],[Planned]])</f>
        <v>0</v>
      </c>
      <c r="U3723" s="209">
        <f>IF(ABS(Table1[[#This Row],[Prod]]-Table1[[#This Row],[Planned]])&gt;Table1[[#This Row],[Planned]],0,IF(Table1[[#This Row],[Planned]]=0,0,1-ABS(Table1[[#This Row],[Prod]]-Table1[[#This Row],[Planned]])/Table1[[#This Row],[Planned]]))</f>
        <v>0</v>
      </c>
      <c r="V3723" s="8"/>
      <c r="W3723" s="11"/>
      <c r="X3723" s="3">
        <v>0</v>
      </c>
      <c r="Y3723" s="206">
        <f>Table1[[#This Row],[Prod]]</f>
        <v>0</v>
      </c>
      <c r="Z3723" s="206">
        <f>ABS(Table1[[#This Row],[Prod2]]-Table1[[#This Row],[Plan Revised]])</f>
        <v>0</v>
      </c>
      <c r="AA3723" s="288">
        <f>IF(ABS(Table1[[#This Row],[Prod2]]-Table1[[#This Row],[Plan Revised]])&gt;Table1[[#This Row],[Plan Revised]],0,IF(Table1[[#This Row],[Plan Revised]]=0,0,1-ABS(Table1[[#This Row],[Prod2]]-Table1[[#This Row],[Plan Revised]])/Table1[[#This Row],[Plan Revised]]))</f>
        <v>0</v>
      </c>
      <c r="AB3723" s="11"/>
      <c r="AC3723" s="30"/>
    </row>
    <row r="3724" spans="1:29">
      <c r="A3724" s="15" t="str">
        <f>IF(Table1[Week]=WeekSel,"Yes","No")</f>
        <v>No</v>
      </c>
      <c r="B3724" s="15" t="str">
        <f>IF((Table1[StartDate]&gt;=Date.GraphMin)*(Table1[StartDate]&lt;=Date.GraphMax)=1,"Yes","No")</f>
        <v>No</v>
      </c>
      <c r="C3724" s="15" t="str">
        <f>IF(OR(Table1[[#This Row],[Site]]="FOOD MILLING",Table1[[#This Row],[Site]]="GODACO"), "No", "Yes")</f>
        <v>Yes</v>
      </c>
      <c r="D3724" s="40">
        <f>MAX(DATE(Table1[Year],1,1),DATE(Table1[Year],1,1)-WEEKDAY(DATE(Table1[Year],1,1),2)+(Table1[WeekNum]-1)*7+1)</f>
        <v>44557</v>
      </c>
      <c r="E3724" s="40">
        <f>MIN(DATE(Table1[Year]+1,1,0),DATE(Table1[Year],1,1)-WEEKDAY(DATE(Table1[Year],1,1),2)+Table1[WeekNum]*7)</f>
        <v>44561</v>
      </c>
      <c r="F3724" s="15">
        <v>2021</v>
      </c>
      <c r="G3724" s="15">
        <f t="shared" si="116"/>
        <v>12</v>
      </c>
      <c r="H3724" s="17">
        <v>53</v>
      </c>
      <c r="I3724" s="207" t="str">
        <f>"W" &amp;Table1[[#This Row],[WeekNum]]</f>
        <v>W53</v>
      </c>
      <c r="J3724" s="20" t="str">
        <f t="shared" si="117"/>
        <v>21-W53</v>
      </c>
      <c r="K3724" s="8" t="s">
        <v>671</v>
      </c>
      <c r="L3724" s="4"/>
      <c r="M3724" s="8" t="s">
        <v>72</v>
      </c>
      <c r="N3724" s="11" t="s">
        <v>428</v>
      </c>
      <c r="O3724" s="266" t="s">
        <v>374</v>
      </c>
      <c r="P3724" s="11" t="s">
        <v>375</v>
      </c>
      <c r="Q3724" s="11" t="s">
        <v>421</v>
      </c>
      <c r="R3724" s="8">
        <v>0</v>
      </c>
      <c r="S3724" s="8">
        <v>0</v>
      </c>
      <c r="T3724" s="206">
        <f>ABS(Table1[[#This Row],[Prod]]-Table1[[#This Row],[Planned]])</f>
        <v>0</v>
      </c>
      <c r="U3724" s="209">
        <f>IF(ABS(Table1[[#This Row],[Prod]]-Table1[[#This Row],[Planned]])&gt;Table1[[#This Row],[Planned]],0,IF(Table1[[#This Row],[Planned]]=0,0,1-ABS(Table1[[#This Row],[Prod]]-Table1[[#This Row],[Planned]])/Table1[[#This Row],[Planned]]))</f>
        <v>0</v>
      </c>
      <c r="V3724" s="8"/>
      <c r="W3724" s="11"/>
      <c r="X3724" s="3">
        <v>0</v>
      </c>
      <c r="Y3724" s="206">
        <f>Table1[[#This Row],[Prod]]</f>
        <v>0</v>
      </c>
      <c r="Z3724" s="206">
        <f>ABS(Table1[[#This Row],[Prod2]]-Table1[[#This Row],[Plan Revised]])</f>
        <v>0</v>
      </c>
      <c r="AA3724" s="288">
        <f>IF(ABS(Table1[[#This Row],[Prod2]]-Table1[[#This Row],[Plan Revised]])&gt;Table1[[#This Row],[Plan Revised]],0,IF(Table1[[#This Row],[Plan Revised]]=0,0,1-ABS(Table1[[#This Row],[Prod2]]-Table1[[#This Row],[Plan Revised]])/Table1[[#This Row],[Plan Revised]]))</f>
        <v>0</v>
      </c>
      <c r="AB3724" s="11"/>
      <c r="AC3724" s="30"/>
    </row>
    <row r="3725" spans="1:29">
      <c r="A3725" s="15" t="str">
        <f>IF(Table1[Week]=WeekSel,"Yes","No")</f>
        <v>No</v>
      </c>
      <c r="B3725" s="15" t="str">
        <f>IF((Table1[StartDate]&gt;=Date.GraphMin)*(Table1[StartDate]&lt;=Date.GraphMax)=1,"Yes","No")</f>
        <v>No</v>
      </c>
      <c r="C3725" s="15" t="str">
        <f>IF(OR(Table1[[#This Row],[Site]]="FOOD MILLING",Table1[[#This Row],[Site]]="GODACO"), "No", "Yes")</f>
        <v>Yes</v>
      </c>
      <c r="D3725" s="40">
        <f>MAX(DATE(Table1[Year],1,1),DATE(Table1[Year],1,1)-WEEKDAY(DATE(Table1[Year],1,1),2)+(Table1[WeekNum]-1)*7+1)</f>
        <v>44557</v>
      </c>
      <c r="E3725" s="40">
        <f>MIN(DATE(Table1[Year]+1,1,0),DATE(Table1[Year],1,1)-WEEKDAY(DATE(Table1[Year],1,1),2)+Table1[WeekNum]*7)</f>
        <v>44561</v>
      </c>
      <c r="F3725" s="15">
        <v>2021</v>
      </c>
      <c r="G3725" s="15">
        <f t="shared" si="116"/>
        <v>12</v>
      </c>
      <c r="H3725" s="17">
        <v>53</v>
      </c>
      <c r="I3725" s="207" t="str">
        <f>"W" &amp;Table1[[#This Row],[WeekNum]]</f>
        <v>W53</v>
      </c>
      <c r="J3725" s="20" t="str">
        <f t="shared" si="117"/>
        <v>21-W53</v>
      </c>
      <c r="K3725" s="8" t="s">
        <v>732</v>
      </c>
      <c r="L3725" s="4"/>
      <c r="M3725" s="8" t="s">
        <v>72</v>
      </c>
      <c r="N3725" s="11" t="s">
        <v>428</v>
      </c>
      <c r="O3725" s="266" t="s">
        <v>374</v>
      </c>
      <c r="P3725" s="11" t="s">
        <v>410</v>
      </c>
      <c r="Q3725" s="11" t="s">
        <v>423</v>
      </c>
      <c r="R3725" s="8">
        <v>0</v>
      </c>
      <c r="S3725" s="8">
        <v>0</v>
      </c>
      <c r="T3725" s="206">
        <f>ABS(Table1[[#This Row],[Prod]]-Table1[[#This Row],[Planned]])</f>
        <v>0</v>
      </c>
      <c r="U3725" s="209">
        <f>IF(ABS(Table1[[#This Row],[Prod]]-Table1[[#This Row],[Planned]])&gt;Table1[[#This Row],[Planned]],0,IF(Table1[[#This Row],[Planned]]=0,0,1-ABS(Table1[[#This Row],[Prod]]-Table1[[#This Row],[Planned]])/Table1[[#This Row],[Planned]]))</f>
        <v>0</v>
      </c>
      <c r="V3725" s="8"/>
      <c r="W3725" s="11"/>
      <c r="X3725" s="3">
        <v>0</v>
      </c>
      <c r="Y3725" s="206">
        <f>Table1[[#This Row],[Prod]]</f>
        <v>0</v>
      </c>
      <c r="Z3725" s="206">
        <f>ABS(Table1[[#This Row],[Prod2]]-Table1[[#This Row],[Plan Revised]])</f>
        <v>0</v>
      </c>
      <c r="AA3725" s="288">
        <f>IF(ABS(Table1[[#This Row],[Prod2]]-Table1[[#This Row],[Plan Revised]])&gt;Table1[[#This Row],[Plan Revised]],0,IF(Table1[[#This Row],[Plan Revised]]=0,0,1-ABS(Table1[[#This Row],[Prod2]]-Table1[[#This Row],[Plan Revised]])/Table1[[#This Row],[Plan Revised]]))</f>
        <v>0</v>
      </c>
      <c r="AB3725" s="11"/>
      <c r="AC3725" s="30"/>
    </row>
    <row r="3726" spans="1:29">
      <c r="A3726" s="15" t="str">
        <f>IF(Table1[Week]=WeekSel,"Yes","No")</f>
        <v>No</v>
      </c>
      <c r="B3726" s="15" t="str">
        <f>IF((Table1[StartDate]&gt;=Date.GraphMin)*(Table1[StartDate]&lt;=Date.GraphMax)=1,"Yes","No")</f>
        <v>No</v>
      </c>
      <c r="C3726" s="15" t="str">
        <f>IF(OR(Table1[[#This Row],[Site]]="FOOD MILLING",Table1[[#This Row],[Site]]="GODACO"), "No", "Yes")</f>
        <v>Yes</v>
      </c>
      <c r="D3726" s="40">
        <f>MAX(DATE(Table1[Year],1,1),DATE(Table1[Year],1,1)-WEEKDAY(DATE(Table1[Year],1,1),2)+(Table1[WeekNum]-1)*7+1)</f>
        <v>44557</v>
      </c>
      <c r="E3726" s="40">
        <f>MIN(DATE(Table1[Year]+1,1,0),DATE(Table1[Year],1,1)-WEEKDAY(DATE(Table1[Year],1,1),2)+Table1[WeekNum]*7)</f>
        <v>44561</v>
      </c>
      <c r="F3726" s="15">
        <v>2021</v>
      </c>
      <c r="G3726" s="15">
        <f t="shared" si="116"/>
        <v>12</v>
      </c>
      <c r="H3726" s="17">
        <v>53</v>
      </c>
      <c r="I3726" s="207" t="str">
        <f>"W" &amp;Table1[[#This Row],[WeekNum]]</f>
        <v>W53</v>
      </c>
      <c r="J3726" s="20" t="str">
        <f t="shared" si="117"/>
        <v>21-W53</v>
      </c>
      <c r="K3726" s="8" t="s">
        <v>733</v>
      </c>
      <c r="L3726" s="4"/>
      <c r="M3726" s="8" t="s">
        <v>72</v>
      </c>
      <c r="N3726" s="11" t="s">
        <v>428</v>
      </c>
      <c r="O3726" s="266" t="s">
        <v>374</v>
      </c>
      <c r="P3726" s="11" t="s">
        <v>410</v>
      </c>
      <c r="Q3726" s="11" t="s">
        <v>423</v>
      </c>
      <c r="R3726" s="8">
        <v>0</v>
      </c>
      <c r="S3726" s="8">
        <v>0</v>
      </c>
      <c r="T3726" s="206">
        <f>ABS(Table1[[#This Row],[Prod]]-Table1[[#This Row],[Planned]])</f>
        <v>0</v>
      </c>
      <c r="U3726" s="209">
        <f>IF(ABS(Table1[[#This Row],[Prod]]-Table1[[#This Row],[Planned]])&gt;Table1[[#This Row],[Planned]],0,IF(Table1[[#This Row],[Planned]]=0,0,1-ABS(Table1[[#This Row],[Prod]]-Table1[[#This Row],[Planned]])/Table1[[#This Row],[Planned]]))</f>
        <v>0</v>
      </c>
      <c r="V3726" s="8"/>
      <c r="W3726" s="11"/>
      <c r="X3726" s="3">
        <v>0</v>
      </c>
      <c r="Y3726" s="206">
        <f>Table1[[#This Row],[Prod]]</f>
        <v>0</v>
      </c>
      <c r="Z3726" s="206">
        <f>ABS(Table1[[#This Row],[Prod2]]-Table1[[#This Row],[Plan Revised]])</f>
        <v>0</v>
      </c>
      <c r="AA3726" s="288">
        <f>IF(ABS(Table1[[#This Row],[Prod2]]-Table1[[#This Row],[Plan Revised]])&gt;Table1[[#This Row],[Plan Revised]],0,IF(Table1[[#This Row],[Plan Revised]]=0,0,1-ABS(Table1[[#This Row],[Prod2]]-Table1[[#This Row],[Plan Revised]])/Table1[[#This Row],[Plan Revised]]))</f>
        <v>0</v>
      </c>
      <c r="AB3726" s="11"/>
      <c r="AC3726" s="30"/>
    </row>
    <row r="3727" spans="1:29">
      <c r="A3727" s="15" t="str">
        <f>IF(Table1[Week]=WeekSel,"Yes","No")</f>
        <v>No</v>
      </c>
      <c r="B3727" s="15" t="str">
        <f>IF((Table1[StartDate]&gt;=Date.GraphMin)*(Table1[StartDate]&lt;=Date.GraphMax)=1,"Yes","No")</f>
        <v>No</v>
      </c>
      <c r="C3727" s="15" t="str">
        <f>IF(OR(Table1[[#This Row],[Site]]="FOOD MILLING",Table1[[#This Row],[Site]]="GODACO"), "No", "Yes")</f>
        <v>Yes</v>
      </c>
      <c r="D3727" s="40">
        <f>MAX(DATE(Table1[Year],1,1),DATE(Table1[Year],1,1)-WEEKDAY(DATE(Table1[Year],1,1),2)+(Table1[WeekNum]-1)*7+1)</f>
        <v>44557</v>
      </c>
      <c r="E3727" s="40">
        <f>MIN(DATE(Table1[Year]+1,1,0),DATE(Table1[Year],1,1)-WEEKDAY(DATE(Table1[Year],1,1),2)+Table1[WeekNum]*7)</f>
        <v>44561</v>
      </c>
      <c r="F3727" s="15">
        <v>2021</v>
      </c>
      <c r="G3727" s="15">
        <f t="shared" si="116"/>
        <v>12</v>
      </c>
      <c r="H3727" s="17">
        <v>53</v>
      </c>
      <c r="I3727" s="207" t="str">
        <f>"W" &amp;Table1[[#This Row],[WeekNum]]</f>
        <v>W53</v>
      </c>
      <c r="J3727" s="20" t="str">
        <f t="shared" si="117"/>
        <v>21-W53</v>
      </c>
      <c r="K3727" s="8" t="s">
        <v>730</v>
      </c>
      <c r="L3727" s="4"/>
      <c r="M3727" s="8" t="s">
        <v>72</v>
      </c>
      <c r="N3727" s="11" t="s">
        <v>428</v>
      </c>
      <c r="O3727" s="266" t="s">
        <v>374</v>
      </c>
      <c r="P3727" s="11" t="s">
        <v>410</v>
      </c>
      <c r="Q3727" s="11" t="s">
        <v>421</v>
      </c>
      <c r="R3727" s="8">
        <v>0</v>
      </c>
      <c r="S3727" s="8">
        <v>0</v>
      </c>
      <c r="T3727" s="206">
        <f>ABS(Table1[[#This Row],[Prod]]-Table1[[#This Row],[Planned]])</f>
        <v>0</v>
      </c>
      <c r="U3727" s="209">
        <f>IF(ABS(Table1[[#This Row],[Prod]]-Table1[[#This Row],[Planned]])&gt;Table1[[#This Row],[Planned]],0,IF(Table1[[#This Row],[Planned]]=0,0,1-ABS(Table1[[#This Row],[Prod]]-Table1[[#This Row],[Planned]])/Table1[[#This Row],[Planned]]))</f>
        <v>0</v>
      </c>
      <c r="V3727" s="8"/>
      <c r="W3727" s="11"/>
      <c r="X3727" s="3">
        <v>0</v>
      </c>
      <c r="Y3727" s="206">
        <f>Table1[[#This Row],[Prod]]</f>
        <v>0</v>
      </c>
      <c r="Z3727" s="206">
        <f>ABS(Table1[[#This Row],[Prod2]]-Table1[[#This Row],[Plan Revised]])</f>
        <v>0</v>
      </c>
      <c r="AA3727" s="288">
        <f>IF(ABS(Table1[[#This Row],[Prod2]]-Table1[[#This Row],[Plan Revised]])&gt;Table1[[#This Row],[Plan Revised]],0,IF(Table1[[#This Row],[Plan Revised]]=0,0,1-ABS(Table1[[#This Row],[Prod2]]-Table1[[#This Row],[Plan Revised]])/Table1[[#This Row],[Plan Revised]]))</f>
        <v>0</v>
      </c>
      <c r="AB3727" s="11"/>
      <c r="AC3727" s="30"/>
    </row>
    <row r="3728" spans="1:29">
      <c r="A3728" s="15" t="str">
        <f>IF(Table1[Week]=WeekSel,"Yes","No")</f>
        <v>No</v>
      </c>
      <c r="B3728" s="15" t="str">
        <f>IF((Table1[StartDate]&gt;=Date.GraphMin)*(Table1[StartDate]&lt;=Date.GraphMax)=1,"Yes","No")</f>
        <v>No</v>
      </c>
      <c r="C3728" s="15" t="str">
        <f>IF(OR(Table1[[#This Row],[Site]]="FOOD MILLING",Table1[[#This Row],[Site]]="GODACO"), "No", "Yes")</f>
        <v>Yes</v>
      </c>
      <c r="D3728" s="40">
        <f>MAX(DATE(Table1[Year],1,1),DATE(Table1[Year],1,1)-WEEKDAY(DATE(Table1[Year],1,1),2)+(Table1[WeekNum]-1)*7+1)</f>
        <v>44557</v>
      </c>
      <c r="E3728" s="40">
        <f>MIN(DATE(Table1[Year]+1,1,0),DATE(Table1[Year],1,1)-WEEKDAY(DATE(Table1[Year],1,1),2)+Table1[WeekNum]*7)</f>
        <v>44561</v>
      </c>
      <c r="F3728" s="15">
        <v>2021</v>
      </c>
      <c r="G3728" s="15">
        <f t="shared" si="116"/>
        <v>12</v>
      </c>
      <c r="H3728" s="17">
        <v>53</v>
      </c>
      <c r="I3728" s="207" t="str">
        <f>"W" &amp;Table1[[#This Row],[WeekNum]]</f>
        <v>W53</v>
      </c>
      <c r="J3728" s="20" t="str">
        <f t="shared" si="117"/>
        <v>21-W53</v>
      </c>
      <c r="K3728" s="8" t="s">
        <v>731</v>
      </c>
      <c r="L3728" s="4"/>
      <c r="M3728" s="8" t="s">
        <v>72</v>
      </c>
      <c r="N3728" s="11" t="s">
        <v>428</v>
      </c>
      <c r="O3728" s="266" t="s">
        <v>374</v>
      </c>
      <c r="P3728" s="11" t="s">
        <v>410</v>
      </c>
      <c r="Q3728" s="11" t="s">
        <v>421</v>
      </c>
      <c r="R3728" s="8">
        <v>0</v>
      </c>
      <c r="S3728" s="8">
        <v>0</v>
      </c>
      <c r="T3728" s="206">
        <f>ABS(Table1[[#This Row],[Prod]]-Table1[[#This Row],[Planned]])</f>
        <v>0</v>
      </c>
      <c r="U3728" s="209">
        <f>IF(ABS(Table1[[#This Row],[Prod]]-Table1[[#This Row],[Planned]])&gt;Table1[[#This Row],[Planned]],0,IF(Table1[[#This Row],[Planned]]=0,0,1-ABS(Table1[[#This Row],[Prod]]-Table1[[#This Row],[Planned]])/Table1[[#This Row],[Planned]]))</f>
        <v>0</v>
      </c>
      <c r="V3728" s="8"/>
      <c r="W3728" s="11"/>
      <c r="X3728" s="3">
        <v>0</v>
      </c>
      <c r="Y3728" s="206">
        <f>Table1[[#This Row],[Prod]]</f>
        <v>0</v>
      </c>
      <c r="Z3728" s="206">
        <f>ABS(Table1[[#This Row],[Prod2]]-Table1[[#This Row],[Plan Revised]])</f>
        <v>0</v>
      </c>
      <c r="AA3728" s="288">
        <f>IF(ABS(Table1[[#This Row],[Prod2]]-Table1[[#This Row],[Plan Revised]])&gt;Table1[[#This Row],[Plan Revised]],0,IF(Table1[[#This Row],[Plan Revised]]=0,0,1-ABS(Table1[[#This Row],[Prod2]]-Table1[[#This Row],[Plan Revised]])/Table1[[#This Row],[Plan Revised]]))</f>
        <v>0</v>
      </c>
      <c r="AB3728" s="11"/>
      <c r="AC3728" s="30"/>
    </row>
    <row r="3729" spans="1:29">
      <c r="A3729" s="15" t="str">
        <f>IF(Table1[Week]=WeekSel,"Yes","No")</f>
        <v>No</v>
      </c>
      <c r="B3729" s="15" t="str">
        <f>IF((Table1[StartDate]&gt;=Date.GraphMin)*(Table1[StartDate]&lt;=Date.GraphMax)=1,"Yes","No")</f>
        <v>No</v>
      </c>
      <c r="C3729" s="15" t="str">
        <f>IF(OR(Table1[[#This Row],[Site]]="FOOD MILLING",Table1[[#This Row],[Site]]="GODACO"), "No", "Yes")</f>
        <v>Yes</v>
      </c>
      <c r="D3729" s="40">
        <f>MAX(DATE(Table1[Year],1,1),DATE(Table1[Year],1,1)-WEEKDAY(DATE(Table1[Year],1,1),2)+(Table1[WeekNum]-1)*7+1)</f>
        <v>44557</v>
      </c>
      <c r="E3729" s="40">
        <f>MIN(DATE(Table1[Year]+1,1,0),DATE(Table1[Year],1,1)-WEEKDAY(DATE(Table1[Year],1,1),2)+Table1[WeekNum]*7)</f>
        <v>44561</v>
      </c>
      <c r="F3729" s="15">
        <v>2021</v>
      </c>
      <c r="G3729" s="15">
        <f t="shared" si="116"/>
        <v>12</v>
      </c>
      <c r="H3729" s="17">
        <v>53</v>
      </c>
      <c r="I3729" s="207" t="str">
        <f>"W" &amp;Table1[[#This Row],[WeekNum]]</f>
        <v>W53</v>
      </c>
      <c r="J3729" s="20" t="str">
        <f t="shared" si="117"/>
        <v>21-W53</v>
      </c>
      <c r="K3729" s="8" t="s">
        <v>672</v>
      </c>
      <c r="L3729" s="4"/>
      <c r="M3729" s="8" t="s">
        <v>72</v>
      </c>
      <c r="N3729" s="11" t="s">
        <v>428</v>
      </c>
      <c r="O3729" s="266" t="s">
        <v>372</v>
      </c>
      <c r="P3729" s="11" t="s">
        <v>378</v>
      </c>
      <c r="Q3729" s="11" t="s">
        <v>421</v>
      </c>
      <c r="R3729" s="8">
        <v>2400</v>
      </c>
      <c r="S3729" s="8">
        <v>2171.9171919999999</v>
      </c>
      <c r="T3729" s="206">
        <f>ABS(Table1[[#This Row],[Prod]]-Table1[[#This Row],[Planned]])</f>
        <v>228.08280800000011</v>
      </c>
      <c r="U3729" s="209">
        <f>IF(ABS(Table1[[#This Row],[Prod]]-Table1[[#This Row],[Planned]])&gt;Table1[[#This Row],[Planned]],0,IF(Table1[[#This Row],[Planned]]=0,0,1-ABS(Table1[[#This Row],[Prod]]-Table1[[#This Row],[Planned]])/Table1[[#This Row],[Planned]]))</f>
        <v>0.90496549666666659</v>
      </c>
      <c r="V3729" s="8"/>
      <c r="W3729" s="11"/>
      <c r="X3729" s="3">
        <v>2400</v>
      </c>
      <c r="Y3729" s="206">
        <f>Table1[[#This Row],[Prod]]</f>
        <v>2171.9171919999999</v>
      </c>
      <c r="Z3729" s="206">
        <f>ABS(Table1[[#This Row],[Prod2]]-Table1[[#This Row],[Plan Revised]])</f>
        <v>228.08280800000011</v>
      </c>
      <c r="AA3729" s="288">
        <f>IF(ABS(Table1[[#This Row],[Prod2]]-Table1[[#This Row],[Plan Revised]])&gt;Table1[[#This Row],[Plan Revised]],0,IF(Table1[[#This Row],[Plan Revised]]=0,0,1-ABS(Table1[[#This Row],[Prod2]]-Table1[[#This Row],[Plan Revised]])/Table1[[#This Row],[Plan Revised]]))</f>
        <v>0.90496549666666659</v>
      </c>
      <c r="AB3729" s="11"/>
      <c r="AC3729" s="30"/>
    </row>
    <row r="3730" spans="1:29">
      <c r="A3730" s="15" t="str">
        <f>IF(Table1[Week]=WeekSel,"Yes","No")</f>
        <v>No</v>
      </c>
      <c r="B3730" s="15" t="str">
        <f>IF((Table1[StartDate]&gt;=Date.GraphMin)*(Table1[StartDate]&lt;=Date.GraphMax)=1,"Yes","No")</f>
        <v>No</v>
      </c>
      <c r="C3730" s="15" t="str">
        <f>IF(OR(Table1[[#This Row],[Site]]="FOOD MILLING",Table1[[#This Row],[Site]]="GODACO"), "No", "Yes")</f>
        <v>Yes</v>
      </c>
      <c r="D3730" s="40">
        <f>MAX(DATE(Table1[Year],1,1),DATE(Table1[Year],1,1)-WEEKDAY(DATE(Table1[Year],1,1),2)+(Table1[WeekNum]-1)*7+1)</f>
        <v>44557</v>
      </c>
      <c r="E3730" s="40">
        <f>MIN(DATE(Table1[Year]+1,1,0),DATE(Table1[Year],1,1)-WEEKDAY(DATE(Table1[Year],1,1),2)+Table1[WeekNum]*7)</f>
        <v>44561</v>
      </c>
      <c r="F3730" s="15">
        <v>2021</v>
      </c>
      <c r="G3730" s="15">
        <f t="shared" si="116"/>
        <v>12</v>
      </c>
      <c r="H3730" s="17">
        <v>53</v>
      </c>
      <c r="I3730" s="207" t="str">
        <f>"W" &amp;Table1[[#This Row],[WeekNum]]</f>
        <v>W53</v>
      </c>
      <c r="J3730" s="20" t="str">
        <f t="shared" si="117"/>
        <v>21-W53</v>
      </c>
      <c r="K3730" s="8" t="s">
        <v>673</v>
      </c>
      <c r="L3730" s="4"/>
      <c r="M3730" s="8" t="s">
        <v>72</v>
      </c>
      <c r="N3730" s="11" t="s">
        <v>428</v>
      </c>
      <c r="O3730" s="266" t="s">
        <v>372</v>
      </c>
      <c r="P3730" s="11" t="s">
        <v>378</v>
      </c>
      <c r="Q3730" s="11" t="s">
        <v>421</v>
      </c>
      <c r="R3730" s="8">
        <v>3000</v>
      </c>
      <c r="S3730" s="8">
        <v>1627</v>
      </c>
      <c r="T3730" s="206">
        <f>ABS(Table1[[#This Row],[Prod]]-Table1[[#This Row],[Planned]])</f>
        <v>1373</v>
      </c>
      <c r="U3730" s="209">
        <f>IF(ABS(Table1[[#This Row],[Prod]]-Table1[[#This Row],[Planned]])&gt;Table1[[#This Row],[Planned]],0,IF(Table1[[#This Row],[Planned]]=0,0,1-ABS(Table1[[#This Row],[Prod]]-Table1[[#This Row],[Planned]])/Table1[[#This Row],[Planned]]))</f>
        <v>0.54233333333333333</v>
      </c>
      <c r="V3730" s="8"/>
      <c r="W3730" s="11"/>
      <c r="X3730" s="3">
        <v>3000</v>
      </c>
      <c r="Y3730" s="206">
        <f>Table1[[#This Row],[Prod]]</f>
        <v>1627</v>
      </c>
      <c r="Z3730" s="206">
        <f>ABS(Table1[[#This Row],[Prod2]]-Table1[[#This Row],[Plan Revised]])</f>
        <v>1373</v>
      </c>
      <c r="AA3730" s="288">
        <f>IF(ABS(Table1[[#This Row],[Prod2]]-Table1[[#This Row],[Plan Revised]])&gt;Table1[[#This Row],[Plan Revised]],0,IF(Table1[[#This Row],[Plan Revised]]=0,0,1-ABS(Table1[[#This Row],[Prod2]]-Table1[[#This Row],[Plan Revised]])/Table1[[#This Row],[Plan Revised]]))</f>
        <v>0.54233333333333333</v>
      </c>
      <c r="AB3730" s="11"/>
      <c r="AC3730" s="30"/>
    </row>
    <row r="3731" spans="1:29">
      <c r="A3731" s="15" t="str">
        <f>IF(Table1[Week]=WeekSel,"Yes","No")</f>
        <v>No</v>
      </c>
      <c r="B3731" s="15" t="str">
        <f>IF((Table1[StartDate]&gt;=Date.GraphMin)*(Table1[StartDate]&lt;=Date.GraphMax)=1,"Yes","No")</f>
        <v>No</v>
      </c>
      <c r="C3731" s="15" t="str">
        <f>IF(OR(Table1[[#This Row],[Site]]="FOOD MILLING",Table1[[#This Row],[Site]]="GODACO"), "No", "Yes")</f>
        <v>Yes</v>
      </c>
      <c r="D3731" s="40">
        <f>MAX(DATE(Table1[Year],1,1),DATE(Table1[Year],1,1)-WEEKDAY(DATE(Table1[Year],1,1),2)+(Table1[WeekNum]-1)*7+1)</f>
        <v>44557</v>
      </c>
      <c r="E3731" s="40">
        <f>MIN(DATE(Table1[Year]+1,1,0),DATE(Table1[Year],1,1)-WEEKDAY(DATE(Table1[Year],1,1),2)+Table1[WeekNum]*7)</f>
        <v>44561</v>
      </c>
      <c r="F3731" s="15">
        <v>2021</v>
      </c>
      <c r="G3731" s="15">
        <f t="shared" si="116"/>
        <v>12</v>
      </c>
      <c r="H3731" s="17">
        <v>53</v>
      </c>
      <c r="I3731" s="207" t="str">
        <f>"W" &amp;Table1[[#This Row],[WeekNum]]</f>
        <v>W53</v>
      </c>
      <c r="J3731" s="20" t="str">
        <f t="shared" si="117"/>
        <v>21-W53</v>
      </c>
      <c r="K3731" s="8" t="s">
        <v>674</v>
      </c>
      <c r="L3731" s="4"/>
      <c r="M3731" s="8" t="s">
        <v>72</v>
      </c>
      <c r="N3731" s="11" t="s">
        <v>428</v>
      </c>
      <c r="O3731" s="266" t="s">
        <v>372</v>
      </c>
      <c r="P3731" s="11" t="s">
        <v>378</v>
      </c>
      <c r="Q3731" s="11" t="s">
        <v>421</v>
      </c>
      <c r="R3731" s="8">
        <v>6000</v>
      </c>
      <c r="S3731" s="8">
        <v>4937</v>
      </c>
      <c r="T3731" s="206">
        <f>ABS(Table1[[#This Row],[Prod]]-Table1[[#This Row],[Planned]])</f>
        <v>1063</v>
      </c>
      <c r="U3731" s="209">
        <f>IF(ABS(Table1[[#This Row],[Prod]]-Table1[[#This Row],[Planned]])&gt;Table1[[#This Row],[Planned]],0,IF(Table1[[#This Row],[Planned]]=0,0,1-ABS(Table1[[#This Row],[Prod]]-Table1[[#This Row],[Planned]])/Table1[[#This Row],[Planned]]))</f>
        <v>0.82283333333333331</v>
      </c>
      <c r="V3731" s="8"/>
      <c r="W3731" s="11"/>
      <c r="X3731" s="3">
        <v>6000</v>
      </c>
      <c r="Y3731" s="206">
        <f>Table1[[#This Row],[Prod]]</f>
        <v>4937</v>
      </c>
      <c r="Z3731" s="206">
        <f>ABS(Table1[[#This Row],[Prod2]]-Table1[[#This Row],[Plan Revised]])</f>
        <v>1063</v>
      </c>
      <c r="AA3731" s="288">
        <f>IF(ABS(Table1[[#This Row],[Prod2]]-Table1[[#This Row],[Plan Revised]])&gt;Table1[[#This Row],[Plan Revised]],0,IF(Table1[[#This Row],[Plan Revised]]=0,0,1-ABS(Table1[[#This Row],[Prod2]]-Table1[[#This Row],[Plan Revised]])/Table1[[#This Row],[Plan Revised]]))</f>
        <v>0.82283333333333331</v>
      </c>
      <c r="AB3731" s="11"/>
      <c r="AC3731" s="30"/>
    </row>
    <row r="3732" spans="1:29">
      <c r="A3732" s="15" t="str">
        <f>IF(Table1[Week]=WeekSel,"Yes","No")</f>
        <v>No</v>
      </c>
      <c r="B3732" s="15" t="str">
        <f>IF((Table1[StartDate]&gt;=Date.GraphMin)*(Table1[StartDate]&lt;=Date.GraphMax)=1,"Yes","No")</f>
        <v>No</v>
      </c>
      <c r="C3732" s="15" t="str">
        <f>IF(OR(Table1[[#This Row],[Site]]="FOOD MILLING",Table1[[#This Row],[Site]]="GODACO"), "No", "Yes")</f>
        <v>Yes</v>
      </c>
      <c r="D3732" s="40">
        <f>MAX(DATE(Table1[Year],1,1),DATE(Table1[Year],1,1)-WEEKDAY(DATE(Table1[Year],1,1),2)+(Table1[WeekNum]-1)*7+1)</f>
        <v>44557</v>
      </c>
      <c r="E3732" s="40">
        <f>MIN(DATE(Table1[Year]+1,1,0),DATE(Table1[Year],1,1)-WEEKDAY(DATE(Table1[Year],1,1),2)+Table1[WeekNum]*7)</f>
        <v>44561</v>
      </c>
      <c r="F3732" s="15">
        <v>2021</v>
      </c>
      <c r="G3732" s="15">
        <f t="shared" si="116"/>
        <v>12</v>
      </c>
      <c r="H3732" s="17">
        <v>53</v>
      </c>
      <c r="I3732" s="207" t="str">
        <f>"W" &amp;Table1[[#This Row],[WeekNum]]</f>
        <v>W53</v>
      </c>
      <c r="J3732" s="20" t="str">
        <f t="shared" si="117"/>
        <v>21-W53</v>
      </c>
      <c r="K3732" s="8" t="s">
        <v>675</v>
      </c>
      <c r="L3732" s="4"/>
      <c r="M3732" s="8" t="s">
        <v>72</v>
      </c>
      <c r="N3732" s="11" t="s">
        <v>428</v>
      </c>
      <c r="O3732" s="266" t="s">
        <v>372</v>
      </c>
      <c r="P3732" s="11" t="s">
        <v>378</v>
      </c>
      <c r="Q3732" s="11" t="s">
        <v>421</v>
      </c>
      <c r="R3732" s="8">
        <v>0</v>
      </c>
      <c r="S3732" s="8">
        <v>0</v>
      </c>
      <c r="T3732" s="206">
        <f>ABS(Table1[[#This Row],[Prod]]-Table1[[#This Row],[Planned]])</f>
        <v>0</v>
      </c>
      <c r="U3732" s="209">
        <f>IF(ABS(Table1[[#This Row],[Prod]]-Table1[[#This Row],[Planned]])&gt;Table1[[#This Row],[Planned]],0,IF(Table1[[#This Row],[Planned]]=0,0,1-ABS(Table1[[#This Row],[Prod]]-Table1[[#This Row],[Planned]])/Table1[[#This Row],[Planned]]))</f>
        <v>0</v>
      </c>
      <c r="V3732" s="8"/>
      <c r="W3732" s="11"/>
      <c r="X3732" s="3">
        <v>0</v>
      </c>
      <c r="Y3732" s="206">
        <f>Table1[[#This Row],[Prod]]</f>
        <v>0</v>
      </c>
      <c r="Z3732" s="206">
        <f>ABS(Table1[[#This Row],[Prod2]]-Table1[[#This Row],[Plan Revised]])</f>
        <v>0</v>
      </c>
      <c r="AA3732" s="288">
        <f>IF(ABS(Table1[[#This Row],[Prod2]]-Table1[[#This Row],[Plan Revised]])&gt;Table1[[#This Row],[Plan Revised]],0,IF(Table1[[#This Row],[Plan Revised]]=0,0,1-ABS(Table1[[#This Row],[Prod2]]-Table1[[#This Row],[Plan Revised]])/Table1[[#This Row],[Plan Revised]]))</f>
        <v>0</v>
      </c>
      <c r="AB3732" s="11"/>
      <c r="AC3732" s="30"/>
    </row>
    <row r="3733" spans="1:29">
      <c r="A3733" s="15" t="str">
        <f>IF(Table1[Week]=WeekSel,"Yes","No")</f>
        <v>No</v>
      </c>
      <c r="B3733" s="15" t="str">
        <f>IF((Table1[StartDate]&gt;=Date.GraphMin)*(Table1[StartDate]&lt;=Date.GraphMax)=1,"Yes","No")</f>
        <v>No</v>
      </c>
      <c r="C3733" s="15" t="str">
        <f>IF(OR(Table1[[#This Row],[Site]]="FOOD MILLING",Table1[[#This Row],[Site]]="GODACO"), "No", "Yes")</f>
        <v>Yes</v>
      </c>
      <c r="D3733" s="40">
        <f>MAX(DATE(Table1[Year],1,1),DATE(Table1[Year],1,1)-WEEKDAY(DATE(Table1[Year],1,1),2)+(Table1[WeekNum]-1)*7+1)</f>
        <v>44557</v>
      </c>
      <c r="E3733" s="40">
        <f>MIN(DATE(Table1[Year]+1,1,0),DATE(Table1[Year],1,1)-WEEKDAY(DATE(Table1[Year],1,1),2)+Table1[WeekNum]*7)</f>
        <v>44561</v>
      </c>
      <c r="F3733" s="15">
        <v>2021</v>
      </c>
      <c r="G3733" s="15">
        <f t="shared" si="116"/>
        <v>12</v>
      </c>
      <c r="H3733" s="17">
        <v>53</v>
      </c>
      <c r="I3733" s="207" t="str">
        <f>"W" &amp;Table1[[#This Row],[WeekNum]]</f>
        <v>W53</v>
      </c>
      <c r="J3733" s="20" t="str">
        <f t="shared" si="117"/>
        <v>21-W53</v>
      </c>
      <c r="K3733" s="8" t="s">
        <v>676</v>
      </c>
      <c r="L3733" s="4"/>
      <c r="M3733" s="8" t="s">
        <v>72</v>
      </c>
      <c r="N3733" s="11" t="s">
        <v>428</v>
      </c>
      <c r="O3733" s="266" t="s">
        <v>372</v>
      </c>
      <c r="P3733" s="11" t="s">
        <v>378</v>
      </c>
      <c r="Q3733" s="11" t="s">
        <v>421</v>
      </c>
      <c r="R3733" s="8">
        <v>12000</v>
      </c>
      <c r="S3733" s="8">
        <v>11546</v>
      </c>
      <c r="T3733" s="206">
        <f>ABS(Table1[[#This Row],[Prod]]-Table1[[#This Row],[Planned]])</f>
        <v>454</v>
      </c>
      <c r="U3733" s="209">
        <f>IF(ABS(Table1[[#This Row],[Prod]]-Table1[[#This Row],[Planned]])&gt;Table1[[#This Row],[Planned]],0,IF(Table1[[#This Row],[Planned]]=0,0,1-ABS(Table1[[#This Row],[Prod]]-Table1[[#This Row],[Planned]])/Table1[[#This Row],[Planned]]))</f>
        <v>0.96216666666666661</v>
      </c>
      <c r="V3733" s="8"/>
      <c r="W3733" s="11"/>
      <c r="X3733" s="3">
        <v>12000</v>
      </c>
      <c r="Y3733" s="206">
        <f>Table1[[#This Row],[Prod]]</f>
        <v>11546</v>
      </c>
      <c r="Z3733" s="206">
        <f>ABS(Table1[[#This Row],[Prod2]]-Table1[[#This Row],[Plan Revised]])</f>
        <v>454</v>
      </c>
      <c r="AA3733" s="288">
        <f>IF(ABS(Table1[[#This Row],[Prod2]]-Table1[[#This Row],[Plan Revised]])&gt;Table1[[#This Row],[Plan Revised]],0,IF(Table1[[#This Row],[Plan Revised]]=0,0,1-ABS(Table1[[#This Row],[Prod2]]-Table1[[#This Row],[Plan Revised]])/Table1[[#This Row],[Plan Revised]]))</f>
        <v>0.96216666666666661</v>
      </c>
      <c r="AB3733" s="11"/>
      <c r="AC3733" s="30"/>
    </row>
    <row r="3734" spans="1:29">
      <c r="A3734" s="15" t="str">
        <f>IF(Table1[Week]=WeekSel,"Yes","No")</f>
        <v>No</v>
      </c>
      <c r="B3734" s="15" t="str">
        <f>IF((Table1[StartDate]&gt;=Date.GraphMin)*(Table1[StartDate]&lt;=Date.GraphMax)=1,"Yes","No")</f>
        <v>No</v>
      </c>
      <c r="C3734" s="15" t="str">
        <f>IF(OR(Table1[[#This Row],[Site]]="FOOD MILLING",Table1[[#This Row],[Site]]="GODACO"), "No", "Yes")</f>
        <v>Yes</v>
      </c>
      <c r="D3734" s="40">
        <f>MAX(DATE(Table1[Year],1,1),DATE(Table1[Year],1,1)-WEEKDAY(DATE(Table1[Year],1,1),2)+(Table1[WeekNum]-1)*7+1)</f>
        <v>44557</v>
      </c>
      <c r="E3734" s="40">
        <f>MIN(DATE(Table1[Year]+1,1,0),DATE(Table1[Year],1,1)-WEEKDAY(DATE(Table1[Year],1,1),2)+Table1[WeekNum]*7)</f>
        <v>44561</v>
      </c>
      <c r="F3734" s="15">
        <v>2021</v>
      </c>
      <c r="G3734" s="15">
        <f t="shared" si="116"/>
        <v>12</v>
      </c>
      <c r="H3734" s="17">
        <v>53</v>
      </c>
      <c r="I3734" s="207" t="str">
        <f>"W" &amp;Table1[[#This Row],[WeekNum]]</f>
        <v>W53</v>
      </c>
      <c r="J3734" s="20" t="str">
        <f t="shared" si="117"/>
        <v>21-W53</v>
      </c>
      <c r="K3734" s="8" t="s">
        <v>677</v>
      </c>
      <c r="L3734" s="4"/>
      <c r="M3734" s="8" t="s">
        <v>72</v>
      </c>
      <c r="N3734" s="11" t="s">
        <v>428</v>
      </c>
      <c r="O3734" s="266" t="s">
        <v>372</v>
      </c>
      <c r="P3734" s="11" t="s">
        <v>378</v>
      </c>
      <c r="Q3734" s="11" t="s">
        <v>421</v>
      </c>
      <c r="R3734" s="8">
        <v>1500</v>
      </c>
      <c r="S3734" s="8">
        <v>1308.0000010000001</v>
      </c>
      <c r="T3734" s="206">
        <f>ABS(Table1[[#This Row],[Prod]]-Table1[[#This Row],[Planned]])</f>
        <v>191.99999899999989</v>
      </c>
      <c r="U3734" s="209">
        <f>IF(ABS(Table1[[#This Row],[Prod]]-Table1[[#This Row],[Planned]])&gt;Table1[[#This Row],[Planned]],0,IF(Table1[[#This Row],[Planned]]=0,0,1-ABS(Table1[[#This Row],[Prod]]-Table1[[#This Row],[Planned]])/Table1[[#This Row],[Planned]]))</f>
        <v>0.87200000066666672</v>
      </c>
      <c r="V3734" s="8"/>
      <c r="W3734" s="11"/>
      <c r="X3734" s="3">
        <v>1500</v>
      </c>
      <c r="Y3734" s="206">
        <f>Table1[[#This Row],[Prod]]</f>
        <v>1308.0000010000001</v>
      </c>
      <c r="Z3734" s="206">
        <f>ABS(Table1[[#This Row],[Prod2]]-Table1[[#This Row],[Plan Revised]])</f>
        <v>191.99999899999989</v>
      </c>
      <c r="AA3734" s="288">
        <f>IF(ABS(Table1[[#This Row],[Prod2]]-Table1[[#This Row],[Plan Revised]])&gt;Table1[[#This Row],[Plan Revised]],0,IF(Table1[[#This Row],[Plan Revised]]=0,0,1-ABS(Table1[[#This Row],[Prod2]]-Table1[[#This Row],[Plan Revised]])/Table1[[#This Row],[Plan Revised]]))</f>
        <v>0.87200000066666672</v>
      </c>
      <c r="AB3734" s="11"/>
      <c r="AC3734" s="30"/>
    </row>
    <row r="3735" spans="1:29">
      <c r="A3735" s="15" t="str">
        <f>IF(Table1[Week]=WeekSel,"Yes","No")</f>
        <v>No</v>
      </c>
      <c r="B3735" s="15" t="str">
        <f>IF((Table1[StartDate]&gt;=Date.GraphMin)*(Table1[StartDate]&lt;=Date.GraphMax)=1,"Yes","No")</f>
        <v>No</v>
      </c>
      <c r="C3735" s="15" t="str">
        <f>IF(OR(Table1[[#This Row],[Site]]="FOOD MILLING",Table1[[#This Row],[Site]]="GODACO"), "No", "Yes")</f>
        <v>Yes</v>
      </c>
      <c r="D3735" s="40">
        <f>MAX(DATE(Table1[Year],1,1),DATE(Table1[Year],1,1)-WEEKDAY(DATE(Table1[Year],1,1),2)+(Table1[WeekNum]-1)*7+1)</f>
        <v>44557</v>
      </c>
      <c r="E3735" s="40">
        <f>MIN(DATE(Table1[Year]+1,1,0),DATE(Table1[Year],1,1)-WEEKDAY(DATE(Table1[Year],1,1),2)+Table1[WeekNum]*7)</f>
        <v>44561</v>
      </c>
      <c r="F3735" s="15">
        <v>2021</v>
      </c>
      <c r="G3735" s="15">
        <f t="shared" si="116"/>
        <v>12</v>
      </c>
      <c r="H3735" s="17">
        <v>53</v>
      </c>
      <c r="I3735" s="207" t="str">
        <f>"W" &amp;Table1[[#This Row],[WeekNum]]</f>
        <v>W53</v>
      </c>
      <c r="J3735" s="20" t="str">
        <f t="shared" si="117"/>
        <v>21-W53</v>
      </c>
      <c r="K3735" s="8" t="s">
        <v>678</v>
      </c>
      <c r="L3735" s="4"/>
      <c r="M3735" s="8" t="s">
        <v>72</v>
      </c>
      <c r="N3735" s="11" t="s">
        <v>428</v>
      </c>
      <c r="O3735" s="266" t="s">
        <v>372</v>
      </c>
      <c r="P3735" s="11" t="s">
        <v>378</v>
      </c>
      <c r="Q3735" s="11" t="s">
        <v>421</v>
      </c>
      <c r="R3735" s="8">
        <v>1500</v>
      </c>
      <c r="S3735" s="8">
        <v>1282.2000009999999</v>
      </c>
      <c r="T3735" s="206">
        <f>ABS(Table1[[#This Row],[Prod]]-Table1[[#This Row],[Planned]])</f>
        <v>217.79999900000007</v>
      </c>
      <c r="U3735" s="209">
        <f>IF(ABS(Table1[[#This Row],[Prod]]-Table1[[#This Row],[Planned]])&gt;Table1[[#This Row],[Planned]],0,IF(Table1[[#This Row],[Planned]]=0,0,1-ABS(Table1[[#This Row],[Prod]]-Table1[[#This Row],[Planned]])/Table1[[#This Row],[Planned]]))</f>
        <v>0.85480000066666662</v>
      </c>
      <c r="V3735" s="8"/>
      <c r="W3735" s="11"/>
      <c r="X3735" s="3">
        <v>1500</v>
      </c>
      <c r="Y3735" s="206">
        <f>Table1[[#This Row],[Prod]]</f>
        <v>1282.2000009999999</v>
      </c>
      <c r="Z3735" s="206">
        <f>ABS(Table1[[#This Row],[Prod2]]-Table1[[#This Row],[Plan Revised]])</f>
        <v>217.79999900000007</v>
      </c>
      <c r="AA3735" s="288">
        <f>IF(ABS(Table1[[#This Row],[Prod2]]-Table1[[#This Row],[Plan Revised]])&gt;Table1[[#This Row],[Plan Revised]],0,IF(Table1[[#This Row],[Plan Revised]]=0,0,1-ABS(Table1[[#This Row],[Prod2]]-Table1[[#This Row],[Plan Revised]])/Table1[[#This Row],[Plan Revised]]))</f>
        <v>0.85480000066666662</v>
      </c>
      <c r="AB3735" s="11"/>
      <c r="AC3735" s="30"/>
    </row>
    <row r="3736" spans="1:29">
      <c r="A3736" s="15" t="str">
        <f>IF(Table1[Week]=WeekSel,"Yes","No")</f>
        <v>No</v>
      </c>
      <c r="B3736" s="15" t="str">
        <f>IF((Table1[StartDate]&gt;=Date.GraphMin)*(Table1[StartDate]&lt;=Date.GraphMax)=1,"Yes","No")</f>
        <v>No</v>
      </c>
      <c r="C3736" s="15" t="str">
        <f>IF(OR(Table1[[#This Row],[Site]]="FOOD MILLING",Table1[[#This Row],[Site]]="GODACO"), "No", "Yes")</f>
        <v>Yes</v>
      </c>
      <c r="D3736" s="40">
        <f>MAX(DATE(Table1[Year],1,1),DATE(Table1[Year],1,1)-WEEKDAY(DATE(Table1[Year],1,1),2)+(Table1[WeekNum]-1)*7+1)</f>
        <v>44557</v>
      </c>
      <c r="E3736" s="40">
        <f>MIN(DATE(Table1[Year]+1,1,0),DATE(Table1[Year],1,1)-WEEKDAY(DATE(Table1[Year],1,1),2)+Table1[WeekNum]*7)</f>
        <v>44561</v>
      </c>
      <c r="F3736" s="15">
        <v>2021</v>
      </c>
      <c r="G3736" s="15">
        <f t="shared" si="116"/>
        <v>12</v>
      </c>
      <c r="H3736" s="17">
        <v>53</v>
      </c>
      <c r="I3736" s="207" t="str">
        <f>"W" &amp;Table1[[#This Row],[WeekNum]]</f>
        <v>W53</v>
      </c>
      <c r="J3736" s="20" t="str">
        <f t="shared" si="117"/>
        <v>21-W53</v>
      </c>
      <c r="K3736" s="8" t="s">
        <v>680</v>
      </c>
      <c r="L3736" s="4"/>
      <c r="M3736" s="8" t="s">
        <v>72</v>
      </c>
      <c r="N3736" s="11" t="s">
        <v>428</v>
      </c>
      <c r="O3736" s="266" t="s">
        <v>374</v>
      </c>
      <c r="P3736" s="11" t="s">
        <v>376</v>
      </c>
      <c r="Q3736" s="11" t="s">
        <v>421</v>
      </c>
      <c r="R3736" s="8">
        <v>0</v>
      </c>
      <c r="S3736" s="8">
        <v>0</v>
      </c>
      <c r="T3736" s="206">
        <f>ABS(Table1[[#This Row],[Prod]]-Table1[[#This Row],[Planned]])</f>
        <v>0</v>
      </c>
      <c r="U3736" s="209">
        <f>IF(ABS(Table1[[#This Row],[Prod]]-Table1[[#This Row],[Planned]])&gt;Table1[[#This Row],[Planned]],0,IF(Table1[[#This Row],[Planned]]=0,0,1-ABS(Table1[[#This Row],[Prod]]-Table1[[#This Row],[Planned]])/Table1[[#This Row],[Planned]]))</f>
        <v>0</v>
      </c>
      <c r="V3736" s="8"/>
      <c r="W3736" s="11"/>
      <c r="X3736" s="3">
        <v>0</v>
      </c>
      <c r="Y3736" s="206">
        <f>Table1[[#This Row],[Prod]]</f>
        <v>0</v>
      </c>
      <c r="Z3736" s="206">
        <f>ABS(Table1[[#This Row],[Prod2]]-Table1[[#This Row],[Plan Revised]])</f>
        <v>0</v>
      </c>
      <c r="AA3736" s="288">
        <f>IF(ABS(Table1[[#This Row],[Prod2]]-Table1[[#This Row],[Plan Revised]])&gt;Table1[[#This Row],[Plan Revised]],0,IF(Table1[[#This Row],[Plan Revised]]=0,0,1-ABS(Table1[[#This Row],[Prod2]]-Table1[[#This Row],[Plan Revised]])/Table1[[#This Row],[Plan Revised]]))</f>
        <v>0</v>
      </c>
      <c r="AB3736" s="11"/>
      <c r="AC3736" s="30"/>
    </row>
    <row r="3737" spans="1:29">
      <c r="A3737" s="15" t="str">
        <f>IF(Table1[Week]=WeekSel,"Yes","No")</f>
        <v>No</v>
      </c>
      <c r="B3737" s="15" t="str">
        <f>IF((Table1[StartDate]&gt;=Date.GraphMin)*(Table1[StartDate]&lt;=Date.GraphMax)=1,"Yes","No")</f>
        <v>No</v>
      </c>
      <c r="C3737" s="15" t="str">
        <f>IF(OR(Table1[[#This Row],[Site]]="FOOD MILLING",Table1[[#This Row],[Site]]="GODACO"), "No", "Yes")</f>
        <v>Yes</v>
      </c>
      <c r="D3737" s="40">
        <f>MAX(DATE(Table1[Year],1,1),DATE(Table1[Year],1,1)-WEEKDAY(DATE(Table1[Year],1,1),2)+(Table1[WeekNum]-1)*7+1)</f>
        <v>44557</v>
      </c>
      <c r="E3737" s="40">
        <f>MIN(DATE(Table1[Year]+1,1,0),DATE(Table1[Year],1,1)-WEEKDAY(DATE(Table1[Year],1,1),2)+Table1[WeekNum]*7)</f>
        <v>44561</v>
      </c>
      <c r="F3737" s="15">
        <v>2021</v>
      </c>
      <c r="G3737" s="15">
        <f t="shared" si="116"/>
        <v>12</v>
      </c>
      <c r="H3737" s="17">
        <v>53</v>
      </c>
      <c r="I3737" s="207" t="str">
        <f>"W" &amp;Table1[[#This Row],[WeekNum]]</f>
        <v>W53</v>
      </c>
      <c r="J3737" s="20" t="str">
        <f t="shared" si="117"/>
        <v>21-W53</v>
      </c>
      <c r="K3737" s="8" t="s">
        <v>681</v>
      </c>
      <c r="L3737" s="4"/>
      <c r="M3737" s="8" t="s">
        <v>72</v>
      </c>
      <c r="N3737" s="11" t="s">
        <v>428</v>
      </c>
      <c r="O3737" s="266" t="s">
        <v>372</v>
      </c>
      <c r="P3737" s="11" t="s">
        <v>381</v>
      </c>
      <c r="Q3737" s="11" t="s">
        <v>421</v>
      </c>
      <c r="R3737" s="8">
        <v>0</v>
      </c>
      <c r="S3737" s="8">
        <v>0</v>
      </c>
      <c r="T3737" s="206">
        <f>ABS(Table1[[#This Row],[Prod]]-Table1[[#This Row],[Planned]])</f>
        <v>0</v>
      </c>
      <c r="U3737" s="209">
        <f>IF(ABS(Table1[[#This Row],[Prod]]-Table1[[#This Row],[Planned]])&gt;Table1[[#This Row],[Planned]],0,IF(Table1[[#This Row],[Planned]]=0,0,1-ABS(Table1[[#This Row],[Prod]]-Table1[[#This Row],[Planned]])/Table1[[#This Row],[Planned]]))</f>
        <v>0</v>
      </c>
      <c r="V3737" s="8"/>
      <c r="W3737" s="11"/>
      <c r="X3737" s="3">
        <v>0</v>
      </c>
      <c r="Y3737" s="206">
        <f>Table1[[#This Row],[Prod]]</f>
        <v>0</v>
      </c>
      <c r="Z3737" s="206">
        <f>ABS(Table1[[#This Row],[Prod2]]-Table1[[#This Row],[Plan Revised]])</f>
        <v>0</v>
      </c>
      <c r="AA3737" s="288">
        <f>IF(ABS(Table1[[#This Row],[Prod2]]-Table1[[#This Row],[Plan Revised]])&gt;Table1[[#This Row],[Plan Revised]],0,IF(Table1[[#This Row],[Plan Revised]]=0,0,1-ABS(Table1[[#This Row],[Prod2]]-Table1[[#This Row],[Plan Revised]])/Table1[[#This Row],[Plan Revised]]))</f>
        <v>0</v>
      </c>
      <c r="AB3737" s="11"/>
      <c r="AC3737" s="30"/>
    </row>
    <row r="3738" spans="1:29">
      <c r="A3738" s="15" t="str">
        <f>IF(Table1[Week]=WeekSel,"Yes","No")</f>
        <v>No</v>
      </c>
      <c r="B3738" s="15" t="str">
        <f>IF((Table1[StartDate]&gt;=Date.GraphMin)*(Table1[StartDate]&lt;=Date.GraphMax)=1,"Yes","No")</f>
        <v>No</v>
      </c>
      <c r="C3738" s="15" t="str">
        <f>IF(OR(Table1[[#This Row],[Site]]="FOOD MILLING",Table1[[#This Row],[Site]]="GODACO"), "No", "Yes")</f>
        <v>Yes</v>
      </c>
      <c r="D3738" s="40">
        <f>MAX(DATE(Table1[Year],1,1),DATE(Table1[Year],1,1)-WEEKDAY(DATE(Table1[Year],1,1),2)+(Table1[WeekNum]-1)*7+1)</f>
        <v>44557</v>
      </c>
      <c r="E3738" s="40">
        <f>MIN(DATE(Table1[Year]+1,1,0),DATE(Table1[Year],1,1)-WEEKDAY(DATE(Table1[Year],1,1),2)+Table1[WeekNum]*7)</f>
        <v>44561</v>
      </c>
      <c r="F3738" s="15">
        <v>2021</v>
      </c>
      <c r="G3738" s="15">
        <f t="shared" si="116"/>
        <v>12</v>
      </c>
      <c r="H3738" s="17">
        <v>53</v>
      </c>
      <c r="I3738" s="207" t="str">
        <f>"W" &amp;Table1[[#This Row],[WeekNum]]</f>
        <v>W53</v>
      </c>
      <c r="J3738" s="20" t="str">
        <f t="shared" si="117"/>
        <v>21-W53</v>
      </c>
      <c r="K3738" s="8" t="s">
        <v>682</v>
      </c>
      <c r="L3738" s="4"/>
      <c r="M3738" s="8" t="s">
        <v>72</v>
      </c>
      <c r="N3738" s="11" t="s">
        <v>428</v>
      </c>
      <c r="O3738" s="266" t="s">
        <v>372</v>
      </c>
      <c r="P3738" s="11" t="s">
        <v>381</v>
      </c>
      <c r="Q3738" s="11" t="s">
        <v>421</v>
      </c>
      <c r="R3738" s="8">
        <v>1200</v>
      </c>
      <c r="S3738" s="8">
        <v>1083.5</v>
      </c>
      <c r="T3738" s="206">
        <f>ABS(Table1[[#This Row],[Prod]]-Table1[[#This Row],[Planned]])</f>
        <v>116.5</v>
      </c>
      <c r="U3738" s="209">
        <f>IF(ABS(Table1[[#This Row],[Prod]]-Table1[[#This Row],[Planned]])&gt;Table1[[#This Row],[Planned]],0,IF(Table1[[#This Row],[Planned]]=0,0,1-ABS(Table1[[#This Row],[Prod]]-Table1[[#This Row],[Planned]])/Table1[[#This Row],[Planned]]))</f>
        <v>0.9029166666666667</v>
      </c>
      <c r="V3738" s="8"/>
      <c r="W3738" s="11"/>
      <c r="X3738" s="3">
        <v>1200</v>
      </c>
      <c r="Y3738" s="206">
        <f>Table1[[#This Row],[Prod]]</f>
        <v>1083.5</v>
      </c>
      <c r="Z3738" s="206">
        <f>ABS(Table1[[#This Row],[Prod2]]-Table1[[#This Row],[Plan Revised]])</f>
        <v>116.5</v>
      </c>
      <c r="AA3738" s="288">
        <f>IF(ABS(Table1[[#This Row],[Prod2]]-Table1[[#This Row],[Plan Revised]])&gt;Table1[[#This Row],[Plan Revised]],0,IF(Table1[[#This Row],[Plan Revised]]=0,0,1-ABS(Table1[[#This Row],[Prod2]]-Table1[[#This Row],[Plan Revised]])/Table1[[#This Row],[Plan Revised]]))</f>
        <v>0.9029166666666667</v>
      </c>
      <c r="AB3738" s="11"/>
      <c r="AC3738" s="30"/>
    </row>
    <row r="3739" spans="1:29">
      <c r="A3739" s="15" t="str">
        <f>IF(Table1[Week]=WeekSel,"Yes","No")</f>
        <v>No</v>
      </c>
      <c r="B3739" s="15" t="str">
        <f>IF((Table1[StartDate]&gt;=Date.GraphMin)*(Table1[StartDate]&lt;=Date.GraphMax)=1,"Yes","No")</f>
        <v>No</v>
      </c>
      <c r="C3739" s="15" t="str">
        <f>IF(OR(Table1[[#This Row],[Site]]="FOOD MILLING",Table1[[#This Row],[Site]]="GODACO"), "No", "Yes")</f>
        <v>Yes</v>
      </c>
      <c r="D3739" s="40">
        <f>MAX(DATE(Table1[Year],1,1),DATE(Table1[Year],1,1)-WEEKDAY(DATE(Table1[Year],1,1),2)+(Table1[WeekNum]-1)*7+1)</f>
        <v>44557</v>
      </c>
      <c r="E3739" s="40">
        <f>MIN(DATE(Table1[Year]+1,1,0),DATE(Table1[Year],1,1)-WEEKDAY(DATE(Table1[Year],1,1),2)+Table1[WeekNum]*7)</f>
        <v>44561</v>
      </c>
      <c r="F3739" s="15">
        <v>2021</v>
      </c>
      <c r="G3739" s="15">
        <f t="shared" si="116"/>
        <v>12</v>
      </c>
      <c r="H3739" s="17">
        <v>53</v>
      </c>
      <c r="I3739" s="207" t="str">
        <f>"W" &amp;Table1[[#This Row],[WeekNum]]</f>
        <v>W53</v>
      </c>
      <c r="J3739" s="20" t="str">
        <f t="shared" si="117"/>
        <v>21-W53</v>
      </c>
      <c r="K3739" s="8" t="s">
        <v>683</v>
      </c>
      <c r="L3739" s="4"/>
      <c r="M3739" s="8" t="s">
        <v>72</v>
      </c>
      <c r="N3739" s="11" t="s">
        <v>428</v>
      </c>
      <c r="O3739" s="266" t="s">
        <v>372</v>
      </c>
      <c r="P3739" s="11" t="s">
        <v>381</v>
      </c>
      <c r="Q3739" s="11" t="s">
        <v>421</v>
      </c>
      <c r="R3739" s="8">
        <v>0</v>
      </c>
      <c r="S3739" s="8">
        <v>0</v>
      </c>
      <c r="T3739" s="206">
        <f>ABS(Table1[[#This Row],[Prod]]-Table1[[#This Row],[Planned]])</f>
        <v>0</v>
      </c>
      <c r="U3739" s="209">
        <f>IF(ABS(Table1[[#This Row],[Prod]]-Table1[[#This Row],[Planned]])&gt;Table1[[#This Row],[Planned]],0,IF(Table1[[#This Row],[Planned]]=0,0,1-ABS(Table1[[#This Row],[Prod]]-Table1[[#This Row],[Planned]])/Table1[[#This Row],[Planned]]))</f>
        <v>0</v>
      </c>
      <c r="V3739" s="8"/>
      <c r="W3739" s="11"/>
      <c r="X3739" s="3">
        <v>0</v>
      </c>
      <c r="Y3739" s="206">
        <f>Table1[[#This Row],[Prod]]</f>
        <v>0</v>
      </c>
      <c r="Z3739" s="206">
        <f>ABS(Table1[[#This Row],[Prod2]]-Table1[[#This Row],[Plan Revised]])</f>
        <v>0</v>
      </c>
      <c r="AA3739" s="288">
        <f>IF(ABS(Table1[[#This Row],[Prod2]]-Table1[[#This Row],[Plan Revised]])&gt;Table1[[#This Row],[Plan Revised]],0,IF(Table1[[#This Row],[Plan Revised]]=0,0,1-ABS(Table1[[#This Row],[Prod2]]-Table1[[#This Row],[Plan Revised]])/Table1[[#This Row],[Plan Revised]]))</f>
        <v>0</v>
      </c>
      <c r="AB3739" s="11"/>
      <c r="AC3739" s="30"/>
    </row>
    <row r="3740" spans="1:29">
      <c r="A3740" s="15" t="str">
        <f>IF(Table1[Week]=WeekSel,"Yes","No")</f>
        <v>No</v>
      </c>
      <c r="B3740" s="15" t="str">
        <f>IF((Table1[StartDate]&gt;=Date.GraphMin)*(Table1[StartDate]&lt;=Date.GraphMax)=1,"Yes","No")</f>
        <v>No</v>
      </c>
      <c r="C3740" s="15" t="str">
        <f>IF(OR(Table1[[#This Row],[Site]]="FOOD MILLING",Table1[[#This Row],[Site]]="GODACO"), "No", "Yes")</f>
        <v>Yes</v>
      </c>
      <c r="D3740" s="40">
        <f>MAX(DATE(Table1[Year],1,1),DATE(Table1[Year],1,1)-WEEKDAY(DATE(Table1[Year],1,1),2)+(Table1[WeekNum]-1)*7+1)</f>
        <v>44557</v>
      </c>
      <c r="E3740" s="40">
        <f>MIN(DATE(Table1[Year]+1,1,0),DATE(Table1[Year],1,1)-WEEKDAY(DATE(Table1[Year],1,1),2)+Table1[WeekNum]*7)</f>
        <v>44561</v>
      </c>
      <c r="F3740" s="15">
        <v>2021</v>
      </c>
      <c r="G3740" s="15">
        <f t="shared" si="116"/>
        <v>12</v>
      </c>
      <c r="H3740" s="17">
        <v>53</v>
      </c>
      <c r="I3740" s="207" t="str">
        <f>"W" &amp;Table1[[#This Row],[WeekNum]]</f>
        <v>W53</v>
      </c>
      <c r="J3740" s="20" t="str">
        <f t="shared" si="117"/>
        <v>21-W53</v>
      </c>
      <c r="K3740" s="8" t="s">
        <v>445</v>
      </c>
      <c r="L3740" s="4"/>
      <c r="M3740" s="8" t="s">
        <v>77</v>
      </c>
      <c r="N3740" s="11" t="s">
        <v>428</v>
      </c>
      <c r="O3740" s="266" t="s">
        <v>374</v>
      </c>
      <c r="P3740" s="11" t="s">
        <v>382</v>
      </c>
      <c r="Q3740" s="11" t="s">
        <v>421</v>
      </c>
      <c r="R3740" s="8">
        <v>0</v>
      </c>
      <c r="S3740" s="8">
        <v>0</v>
      </c>
      <c r="T3740" s="206">
        <f>ABS(Table1[[#This Row],[Prod]]-Table1[[#This Row],[Planned]])</f>
        <v>0</v>
      </c>
      <c r="U3740" s="209">
        <f>IF(ABS(Table1[[#This Row],[Prod]]-Table1[[#This Row],[Planned]])&gt;Table1[[#This Row],[Planned]],0,IF(Table1[[#This Row],[Planned]]=0,0,1-ABS(Table1[[#This Row],[Prod]]-Table1[[#This Row],[Planned]])/Table1[[#This Row],[Planned]]))</f>
        <v>0</v>
      </c>
      <c r="V3740" s="8"/>
      <c r="W3740" s="11"/>
      <c r="X3740" s="3">
        <v>0</v>
      </c>
      <c r="Y3740" s="206">
        <f>Table1[[#This Row],[Prod]]</f>
        <v>0</v>
      </c>
      <c r="Z3740" s="206">
        <f>ABS(Table1[[#This Row],[Prod2]]-Table1[[#This Row],[Plan Revised]])</f>
        <v>0</v>
      </c>
      <c r="AA3740" s="288">
        <f>IF(ABS(Table1[[#This Row],[Prod2]]-Table1[[#This Row],[Plan Revised]])&gt;Table1[[#This Row],[Plan Revised]],0,IF(Table1[[#This Row],[Plan Revised]]=0,0,1-ABS(Table1[[#This Row],[Prod2]]-Table1[[#This Row],[Plan Revised]])/Table1[[#This Row],[Plan Revised]]))</f>
        <v>0</v>
      </c>
      <c r="AB3740" s="11"/>
      <c r="AC3740" s="30"/>
    </row>
    <row r="3741" spans="1:29">
      <c r="A3741" s="15" t="str">
        <f>IF(Table1[Week]=WeekSel,"Yes","No")</f>
        <v>No</v>
      </c>
      <c r="B3741" s="15" t="str">
        <f>IF((Table1[StartDate]&gt;=Date.GraphMin)*(Table1[StartDate]&lt;=Date.GraphMax)=1,"Yes","No")</f>
        <v>No</v>
      </c>
      <c r="C3741" s="15" t="str">
        <f>IF(OR(Table1[[#This Row],[Site]]="FOOD MILLING",Table1[[#This Row],[Site]]="GODACO"), "No", "Yes")</f>
        <v>Yes</v>
      </c>
      <c r="D3741" s="40">
        <f>MAX(DATE(Table1[Year],1,1),DATE(Table1[Year],1,1)-WEEKDAY(DATE(Table1[Year],1,1),2)+(Table1[WeekNum]-1)*7+1)</f>
        <v>44557</v>
      </c>
      <c r="E3741" s="40">
        <f>MIN(DATE(Table1[Year]+1,1,0),DATE(Table1[Year],1,1)-WEEKDAY(DATE(Table1[Year],1,1),2)+Table1[WeekNum]*7)</f>
        <v>44561</v>
      </c>
      <c r="F3741" s="15">
        <v>2021</v>
      </c>
      <c r="G3741" s="15">
        <f t="shared" si="116"/>
        <v>12</v>
      </c>
      <c r="H3741" s="17">
        <v>53</v>
      </c>
      <c r="I3741" s="207" t="str">
        <f>"W" &amp;Table1[[#This Row],[WeekNum]]</f>
        <v>W53</v>
      </c>
      <c r="J3741" s="20" t="str">
        <f t="shared" si="117"/>
        <v>21-W53</v>
      </c>
      <c r="K3741" s="8" t="s">
        <v>586</v>
      </c>
      <c r="L3741" s="4"/>
      <c r="M3741" s="8" t="s">
        <v>77</v>
      </c>
      <c r="N3741" s="11" t="s">
        <v>428</v>
      </c>
      <c r="O3741" s="266" t="s">
        <v>374</v>
      </c>
      <c r="P3741" s="11" t="s">
        <v>410</v>
      </c>
      <c r="Q3741" s="11" t="s">
        <v>421</v>
      </c>
      <c r="R3741" s="8">
        <v>0</v>
      </c>
      <c r="S3741" s="8">
        <v>0</v>
      </c>
      <c r="T3741" s="206">
        <f>ABS(Table1[[#This Row],[Prod]]-Table1[[#This Row],[Planned]])</f>
        <v>0</v>
      </c>
      <c r="U3741" s="209">
        <f>IF(ABS(Table1[[#This Row],[Prod]]-Table1[[#This Row],[Planned]])&gt;Table1[[#This Row],[Planned]],0,IF(Table1[[#This Row],[Planned]]=0,0,1-ABS(Table1[[#This Row],[Prod]]-Table1[[#This Row],[Planned]])/Table1[[#This Row],[Planned]]))</f>
        <v>0</v>
      </c>
      <c r="V3741" s="8"/>
      <c r="W3741" s="11"/>
      <c r="X3741" s="3">
        <v>0</v>
      </c>
      <c r="Y3741" s="206">
        <f>Table1[[#This Row],[Prod]]</f>
        <v>0</v>
      </c>
      <c r="Z3741" s="206">
        <f>ABS(Table1[[#This Row],[Prod2]]-Table1[[#This Row],[Plan Revised]])</f>
        <v>0</v>
      </c>
      <c r="AA3741" s="288">
        <f>IF(ABS(Table1[[#This Row],[Prod2]]-Table1[[#This Row],[Plan Revised]])&gt;Table1[[#This Row],[Plan Revised]],0,IF(Table1[[#This Row],[Plan Revised]]=0,0,1-ABS(Table1[[#This Row],[Prod2]]-Table1[[#This Row],[Plan Revised]])/Table1[[#This Row],[Plan Revised]]))</f>
        <v>0</v>
      </c>
      <c r="AB3741" s="11"/>
      <c r="AC3741" s="30"/>
    </row>
    <row r="3742" spans="1:29">
      <c r="A3742" s="15" t="str">
        <f>IF(Table1[Week]=WeekSel,"Yes","No")</f>
        <v>No</v>
      </c>
      <c r="B3742" s="15" t="str">
        <f>IF((Table1[StartDate]&gt;=Date.GraphMin)*(Table1[StartDate]&lt;=Date.GraphMax)=1,"Yes","No")</f>
        <v>No</v>
      </c>
      <c r="C3742" s="15" t="str">
        <f>IF(OR(Table1[[#This Row],[Site]]="FOOD MILLING",Table1[[#This Row],[Site]]="GODACO"), "No", "Yes")</f>
        <v>Yes</v>
      </c>
      <c r="D3742" s="40">
        <f>MAX(DATE(Table1[Year],1,1),DATE(Table1[Year],1,1)-WEEKDAY(DATE(Table1[Year],1,1),2)+(Table1[WeekNum]-1)*7+1)</f>
        <v>44557</v>
      </c>
      <c r="E3742" s="40">
        <f>MIN(DATE(Table1[Year]+1,1,0),DATE(Table1[Year],1,1)-WEEKDAY(DATE(Table1[Year],1,1),2)+Table1[WeekNum]*7)</f>
        <v>44561</v>
      </c>
      <c r="F3742" s="15">
        <v>2021</v>
      </c>
      <c r="G3742" s="15">
        <f t="shared" si="116"/>
        <v>12</v>
      </c>
      <c r="H3742" s="17">
        <v>53</v>
      </c>
      <c r="I3742" s="207" t="str">
        <f>"W" &amp;Table1[[#This Row],[WeekNum]]</f>
        <v>W53</v>
      </c>
      <c r="J3742" s="20" t="str">
        <f t="shared" si="117"/>
        <v>21-W53</v>
      </c>
      <c r="K3742" s="8" t="s">
        <v>587</v>
      </c>
      <c r="L3742" s="4"/>
      <c r="M3742" s="8" t="s">
        <v>77</v>
      </c>
      <c r="N3742" s="11" t="s">
        <v>428</v>
      </c>
      <c r="O3742" s="266" t="s">
        <v>374</v>
      </c>
      <c r="P3742" s="11" t="s">
        <v>410</v>
      </c>
      <c r="Q3742" s="11" t="s">
        <v>421</v>
      </c>
      <c r="R3742" s="8">
        <v>0</v>
      </c>
      <c r="S3742" s="8">
        <v>0</v>
      </c>
      <c r="T3742" s="206">
        <f>ABS(Table1[[#This Row],[Prod]]-Table1[[#This Row],[Planned]])</f>
        <v>0</v>
      </c>
      <c r="U3742" s="209">
        <f>IF(ABS(Table1[[#This Row],[Prod]]-Table1[[#This Row],[Planned]])&gt;Table1[[#This Row],[Planned]],0,IF(Table1[[#This Row],[Planned]]=0,0,1-ABS(Table1[[#This Row],[Prod]]-Table1[[#This Row],[Planned]])/Table1[[#This Row],[Planned]]))</f>
        <v>0</v>
      </c>
      <c r="V3742" s="8"/>
      <c r="W3742" s="11"/>
      <c r="X3742" s="3">
        <v>0</v>
      </c>
      <c r="Y3742" s="206">
        <f>Table1[[#This Row],[Prod]]</f>
        <v>0</v>
      </c>
      <c r="Z3742" s="206">
        <f>ABS(Table1[[#This Row],[Prod2]]-Table1[[#This Row],[Plan Revised]])</f>
        <v>0</v>
      </c>
      <c r="AA3742" s="288">
        <f>IF(ABS(Table1[[#This Row],[Prod2]]-Table1[[#This Row],[Plan Revised]])&gt;Table1[[#This Row],[Plan Revised]],0,IF(Table1[[#This Row],[Plan Revised]]=0,0,1-ABS(Table1[[#This Row],[Prod2]]-Table1[[#This Row],[Plan Revised]])/Table1[[#This Row],[Plan Revised]]))</f>
        <v>0</v>
      </c>
      <c r="AB3742" s="11"/>
      <c r="AC3742" s="30"/>
    </row>
    <row r="3743" spans="1:29">
      <c r="A3743" s="15" t="str">
        <f>IF(Table1[Week]=WeekSel,"Yes","No")</f>
        <v>No</v>
      </c>
      <c r="B3743" s="15" t="str">
        <f>IF((Table1[StartDate]&gt;=Date.GraphMin)*(Table1[StartDate]&lt;=Date.GraphMax)=1,"Yes","No")</f>
        <v>No</v>
      </c>
      <c r="C3743" s="15" t="str">
        <f>IF(OR(Table1[[#This Row],[Site]]="FOOD MILLING",Table1[[#This Row],[Site]]="GODACO"), "No", "Yes")</f>
        <v>Yes</v>
      </c>
      <c r="D3743" s="40">
        <f>MAX(DATE(Table1[Year],1,1),DATE(Table1[Year],1,1)-WEEKDAY(DATE(Table1[Year],1,1),2)+(Table1[WeekNum]-1)*7+1)</f>
        <v>44557</v>
      </c>
      <c r="E3743" s="40">
        <f>MIN(DATE(Table1[Year]+1,1,0),DATE(Table1[Year],1,1)-WEEKDAY(DATE(Table1[Year],1,1),2)+Table1[WeekNum]*7)</f>
        <v>44561</v>
      </c>
      <c r="F3743" s="15">
        <v>2021</v>
      </c>
      <c r="G3743" s="15">
        <f t="shared" si="116"/>
        <v>12</v>
      </c>
      <c r="H3743" s="17">
        <v>53</v>
      </c>
      <c r="I3743" s="207" t="str">
        <f>"W" &amp;Table1[[#This Row],[WeekNum]]</f>
        <v>W53</v>
      </c>
      <c r="J3743" s="20" t="str">
        <f t="shared" si="117"/>
        <v>21-W53</v>
      </c>
      <c r="K3743" s="8" t="s">
        <v>467</v>
      </c>
      <c r="L3743" s="4"/>
      <c r="M3743" s="8" t="s">
        <v>77</v>
      </c>
      <c r="N3743" s="11" t="s">
        <v>428</v>
      </c>
      <c r="O3743" s="266" t="s">
        <v>372</v>
      </c>
      <c r="P3743" s="11" t="s">
        <v>410</v>
      </c>
      <c r="Q3743" s="11" t="s">
        <v>421</v>
      </c>
      <c r="R3743" s="8">
        <v>0</v>
      </c>
      <c r="S3743" s="8">
        <v>0</v>
      </c>
      <c r="T3743" s="206">
        <f>ABS(Table1[[#This Row],[Prod]]-Table1[[#This Row],[Planned]])</f>
        <v>0</v>
      </c>
      <c r="U3743" s="209">
        <f>IF(ABS(Table1[[#This Row],[Prod]]-Table1[[#This Row],[Planned]])&gt;Table1[[#This Row],[Planned]],0,IF(Table1[[#This Row],[Planned]]=0,0,1-ABS(Table1[[#This Row],[Prod]]-Table1[[#This Row],[Planned]])/Table1[[#This Row],[Planned]]))</f>
        <v>0</v>
      </c>
      <c r="V3743" s="8"/>
      <c r="W3743" s="11"/>
      <c r="X3743" s="3">
        <v>0</v>
      </c>
      <c r="Y3743" s="206">
        <f>Table1[[#This Row],[Prod]]</f>
        <v>0</v>
      </c>
      <c r="Z3743" s="206">
        <f>ABS(Table1[[#This Row],[Prod2]]-Table1[[#This Row],[Plan Revised]])</f>
        <v>0</v>
      </c>
      <c r="AA3743" s="288">
        <f>IF(ABS(Table1[[#This Row],[Prod2]]-Table1[[#This Row],[Plan Revised]])&gt;Table1[[#This Row],[Plan Revised]],0,IF(Table1[[#This Row],[Plan Revised]]=0,0,1-ABS(Table1[[#This Row],[Prod2]]-Table1[[#This Row],[Plan Revised]])/Table1[[#This Row],[Plan Revised]]))</f>
        <v>0</v>
      </c>
      <c r="AB3743" s="11"/>
      <c r="AC3743" s="30"/>
    </row>
    <row r="3744" spans="1:29">
      <c r="A3744" s="15" t="str">
        <f>IF(Table1[Week]=WeekSel,"Yes","No")</f>
        <v>No</v>
      </c>
      <c r="B3744" s="15" t="str">
        <f>IF((Table1[StartDate]&gt;=Date.GraphMin)*(Table1[StartDate]&lt;=Date.GraphMax)=1,"Yes","No")</f>
        <v>No</v>
      </c>
      <c r="C3744" s="15" t="str">
        <f>IF(OR(Table1[[#This Row],[Site]]="FOOD MILLING",Table1[[#This Row],[Site]]="GODACO"), "No", "Yes")</f>
        <v>Yes</v>
      </c>
      <c r="D3744" s="40">
        <f>MAX(DATE(Table1[Year],1,1),DATE(Table1[Year],1,1)-WEEKDAY(DATE(Table1[Year],1,1),2)+(Table1[WeekNum]-1)*7+1)</f>
        <v>44557</v>
      </c>
      <c r="E3744" s="40">
        <f>MIN(DATE(Table1[Year]+1,1,0),DATE(Table1[Year],1,1)-WEEKDAY(DATE(Table1[Year],1,1),2)+Table1[WeekNum]*7)</f>
        <v>44561</v>
      </c>
      <c r="F3744" s="15">
        <v>2021</v>
      </c>
      <c r="G3744" s="15">
        <f t="shared" si="116"/>
        <v>12</v>
      </c>
      <c r="H3744" s="17">
        <v>53</v>
      </c>
      <c r="I3744" s="207" t="str">
        <f>"W" &amp;Table1[[#This Row],[WeekNum]]</f>
        <v>W53</v>
      </c>
      <c r="J3744" s="20" t="str">
        <f t="shared" si="117"/>
        <v>21-W53</v>
      </c>
      <c r="K3744" s="8" t="s">
        <v>5</v>
      </c>
      <c r="L3744" s="4"/>
      <c r="M3744" s="8" t="s">
        <v>77</v>
      </c>
      <c r="N3744" s="11" t="s">
        <v>428</v>
      </c>
      <c r="O3744" s="266" t="s">
        <v>372</v>
      </c>
      <c r="P3744" s="11" t="s">
        <v>410</v>
      </c>
      <c r="Q3744" s="11" t="s">
        <v>421</v>
      </c>
      <c r="R3744" s="8">
        <v>0</v>
      </c>
      <c r="S3744" s="8">
        <v>0</v>
      </c>
      <c r="T3744" s="206">
        <f>ABS(Table1[[#This Row],[Prod]]-Table1[[#This Row],[Planned]])</f>
        <v>0</v>
      </c>
      <c r="U3744" s="209">
        <f>IF(ABS(Table1[[#This Row],[Prod]]-Table1[[#This Row],[Planned]])&gt;Table1[[#This Row],[Planned]],0,IF(Table1[[#This Row],[Planned]]=0,0,1-ABS(Table1[[#This Row],[Prod]]-Table1[[#This Row],[Planned]])/Table1[[#This Row],[Planned]]))</f>
        <v>0</v>
      </c>
      <c r="V3744" s="8"/>
      <c r="W3744" s="11"/>
      <c r="X3744" s="3">
        <v>0</v>
      </c>
      <c r="Y3744" s="206">
        <f>Table1[[#This Row],[Prod]]</f>
        <v>0</v>
      </c>
      <c r="Z3744" s="206">
        <f>ABS(Table1[[#This Row],[Prod2]]-Table1[[#This Row],[Plan Revised]])</f>
        <v>0</v>
      </c>
      <c r="AA3744" s="288">
        <f>IF(ABS(Table1[[#This Row],[Prod2]]-Table1[[#This Row],[Plan Revised]])&gt;Table1[[#This Row],[Plan Revised]],0,IF(Table1[[#This Row],[Plan Revised]]=0,0,1-ABS(Table1[[#This Row],[Prod2]]-Table1[[#This Row],[Plan Revised]])/Table1[[#This Row],[Plan Revised]]))</f>
        <v>0</v>
      </c>
      <c r="AB3744" s="11"/>
      <c r="AC3744" s="30"/>
    </row>
    <row r="3745" spans="1:29">
      <c r="A3745" s="15" t="str">
        <f>IF(Table1[Week]=WeekSel,"Yes","No")</f>
        <v>No</v>
      </c>
      <c r="B3745" s="15" t="str">
        <f>IF((Table1[StartDate]&gt;=Date.GraphMin)*(Table1[StartDate]&lt;=Date.GraphMax)=1,"Yes","No")</f>
        <v>No</v>
      </c>
      <c r="C3745" s="15" t="str">
        <f>IF(OR(Table1[[#This Row],[Site]]="FOOD MILLING",Table1[[#This Row],[Site]]="GODACO"), "No", "Yes")</f>
        <v>Yes</v>
      </c>
      <c r="D3745" s="40">
        <f>MAX(DATE(Table1[Year],1,1),DATE(Table1[Year],1,1)-WEEKDAY(DATE(Table1[Year],1,1),2)+(Table1[WeekNum]-1)*7+1)</f>
        <v>44557</v>
      </c>
      <c r="E3745" s="40">
        <f>MIN(DATE(Table1[Year]+1,1,0),DATE(Table1[Year],1,1)-WEEKDAY(DATE(Table1[Year],1,1),2)+Table1[WeekNum]*7)</f>
        <v>44561</v>
      </c>
      <c r="F3745" s="15">
        <v>2021</v>
      </c>
      <c r="G3745" s="15">
        <f t="shared" si="116"/>
        <v>12</v>
      </c>
      <c r="H3745" s="17">
        <v>53</v>
      </c>
      <c r="I3745" s="207" t="str">
        <f>"W" &amp;Table1[[#This Row],[WeekNum]]</f>
        <v>W53</v>
      </c>
      <c r="J3745" s="20" t="str">
        <f t="shared" si="117"/>
        <v>21-W53</v>
      </c>
      <c r="K3745" s="8" t="s">
        <v>6</v>
      </c>
      <c r="L3745" s="4"/>
      <c r="M3745" s="8" t="s">
        <v>77</v>
      </c>
      <c r="N3745" s="11" t="s">
        <v>428</v>
      </c>
      <c r="O3745" s="266" t="s">
        <v>372</v>
      </c>
      <c r="P3745" s="11" t="s">
        <v>410</v>
      </c>
      <c r="Q3745" s="11" t="s">
        <v>421</v>
      </c>
      <c r="R3745" s="8">
        <v>0</v>
      </c>
      <c r="S3745" s="8">
        <v>0</v>
      </c>
      <c r="T3745" s="206">
        <f>ABS(Table1[[#This Row],[Prod]]-Table1[[#This Row],[Planned]])</f>
        <v>0</v>
      </c>
      <c r="U3745" s="209">
        <f>IF(ABS(Table1[[#This Row],[Prod]]-Table1[[#This Row],[Planned]])&gt;Table1[[#This Row],[Planned]],0,IF(Table1[[#This Row],[Planned]]=0,0,1-ABS(Table1[[#This Row],[Prod]]-Table1[[#This Row],[Planned]])/Table1[[#This Row],[Planned]]))</f>
        <v>0</v>
      </c>
      <c r="V3745" s="8"/>
      <c r="W3745" s="11"/>
      <c r="X3745" s="3">
        <v>0</v>
      </c>
      <c r="Y3745" s="206">
        <f>Table1[[#This Row],[Prod]]</f>
        <v>0</v>
      </c>
      <c r="Z3745" s="206">
        <f>ABS(Table1[[#This Row],[Prod2]]-Table1[[#This Row],[Plan Revised]])</f>
        <v>0</v>
      </c>
      <c r="AA3745" s="288">
        <f>IF(ABS(Table1[[#This Row],[Prod2]]-Table1[[#This Row],[Plan Revised]])&gt;Table1[[#This Row],[Plan Revised]],0,IF(Table1[[#This Row],[Plan Revised]]=0,0,1-ABS(Table1[[#This Row],[Prod2]]-Table1[[#This Row],[Plan Revised]])/Table1[[#This Row],[Plan Revised]]))</f>
        <v>0</v>
      </c>
      <c r="AB3745" s="11"/>
      <c r="AC3745" s="30"/>
    </row>
    <row r="3746" spans="1:29">
      <c r="A3746" s="15" t="str">
        <f>IF(Table1[Week]=WeekSel,"Yes","No")</f>
        <v>No</v>
      </c>
      <c r="B3746" s="15" t="str">
        <f>IF((Table1[StartDate]&gt;=Date.GraphMin)*(Table1[StartDate]&lt;=Date.GraphMax)=1,"Yes","No")</f>
        <v>No</v>
      </c>
      <c r="C3746" s="15" t="str">
        <f>IF(OR(Table1[[#This Row],[Site]]="FOOD MILLING",Table1[[#This Row],[Site]]="GODACO"), "No", "Yes")</f>
        <v>Yes</v>
      </c>
      <c r="D3746" s="40">
        <f>MAX(DATE(Table1[Year],1,1),DATE(Table1[Year],1,1)-WEEKDAY(DATE(Table1[Year],1,1),2)+(Table1[WeekNum]-1)*7+1)</f>
        <v>44557</v>
      </c>
      <c r="E3746" s="40">
        <f>MIN(DATE(Table1[Year]+1,1,0),DATE(Table1[Year],1,1)-WEEKDAY(DATE(Table1[Year],1,1),2)+Table1[WeekNum]*7)</f>
        <v>44561</v>
      </c>
      <c r="F3746" s="15">
        <v>2021</v>
      </c>
      <c r="G3746" s="15">
        <f t="shared" si="116"/>
        <v>12</v>
      </c>
      <c r="H3746" s="17">
        <v>53</v>
      </c>
      <c r="I3746" s="207" t="str">
        <f>"W" &amp;Table1[[#This Row],[WeekNum]]</f>
        <v>W53</v>
      </c>
      <c r="J3746" s="20" t="str">
        <f t="shared" si="117"/>
        <v>21-W53</v>
      </c>
      <c r="K3746" s="8" t="s">
        <v>36</v>
      </c>
      <c r="L3746" s="4"/>
      <c r="M3746" s="8" t="s">
        <v>77</v>
      </c>
      <c r="N3746" s="11" t="s">
        <v>428</v>
      </c>
      <c r="O3746" s="266" t="s">
        <v>372</v>
      </c>
      <c r="P3746" s="11" t="s">
        <v>410</v>
      </c>
      <c r="Q3746" s="11" t="s">
        <v>421</v>
      </c>
      <c r="R3746" s="8">
        <v>0</v>
      </c>
      <c r="S3746" s="8">
        <v>0</v>
      </c>
      <c r="T3746" s="206">
        <f>ABS(Table1[[#This Row],[Prod]]-Table1[[#This Row],[Planned]])</f>
        <v>0</v>
      </c>
      <c r="U3746" s="209">
        <f>IF(ABS(Table1[[#This Row],[Prod]]-Table1[[#This Row],[Planned]])&gt;Table1[[#This Row],[Planned]],0,IF(Table1[[#This Row],[Planned]]=0,0,1-ABS(Table1[[#This Row],[Prod]]-Table1[[#This Row],[Planned]])/Table1[[#This Row],[Planned]]))</f>
        <v>0</v>
      </c>
      <c r="V3746" s="8"/>
      <c r="W3746" s="11"/>
      <c r="X3746" s="3">
        <v>0</v>
      </c>
      <c r="Y3746" s="206">
        <f>Table1[[#This Row],[Prod]]</f>
        <v>0</v>
      </c>
      <c r="Z3746" s="206">
        <f>ABS(Table1[[#This Row],[Prod2]]-Table1[[#This Row],[Plan Revised]])</f>
        <v>0</v>
      </c>
      <c r="AA3746" s="288">
        <f>IF(ABS(Table1[[#This Row],[Prod2]]-Table1[[#This Row],[Plan Revised]])&gt;Table1[[#This Row],[Plan Revised]],0,IF(Table1[[#This Row],[Plan Revised]]=0,0,1-ABS(Table1[[#This Row],[Prod2]]-Table1[[#This Row],[Plan Revised]])/Table1[[#This Row],[Plan Revised]]))</f>
        <v>0</v>
      </c>
      <c r="AB3746" s="11"/>
      <c r="AC3746" s="30"/>
    </row>
    <row r="3747" spans="1:29">
      <c r="A3747" s="15" t="str">
        <f>IF(Table1[Week]=WeekSel,"Yes","No")</f>
        <v>No</v>
      </c>
      <c r="B3747" s="15" t="str">
        <f>IF((Table1[StartDate]&gt;=Date.GraphMin)*(Table1[StartDate]&lt;=Date.GraphMax)=1,"Yes","No")</f>
        <v>No</v>
      </c>
      <c r="C3747" s="15" t="str">
        <f>IF(OR(Table1[[#This Row],[Site]]="FOOD MILLING",Table1[[#This Row],[Site]]="GODACO"), "No", "Yes")</f>
        <v>Yes</v>
      </c>
      <c r="D3747" s="40">
        <f>MAX(DATE(Table1[Year],1,1),DATE(Table1[Year],1,1)-WEEKDAY(DATE(Table1[Year],1,1),2)+(Table1[WeekNum]-1)*7+1)</f>
        <v>44557</v>
      </c>
      <c r="E3747" s="40">
        <f>MIN(DATE(Table1[Year]+1,1,0),DATE(Table1[Year],1,1)-WEEKDAY(DATE(Table1[Year],1,1),2)+Table1[WeekNum]*7)</f>
        <v>44561</v>
      </c>
      <c r="F3747" s="15">
        <v>2021</v>
      </c>
      <c r="G3747" s="15">
        <f t="shared" si="116"/>
        <v>12</v>
      </c>
      <c r="H3747" s="17">
        <v>53</v>
      </c>
      <c r="I3747" s="207" t="str">
        <f>"W" &amp;Table1[[#This Row],[WeekNum]]</f>
        <v>W53</v>
      </c>
      <c r="J3747" s="20" t="str">
        <f t="shared" si="117"/>
        <v>21-W53</v>
      </c>
      <c r="K3747" s="8" t="s">
        <v>32</v>
      </c>
      <c r="L3747" s="4"/>
      <c r="M3747" s="8" t="s">
        <v>77</v>
      </c>
      <c r="N3747" s="11" t="s">
        <v>428</v>
      </c>
      <c r="O3747" s="266" t="s">
        <v>374</v>
      </c>
      <c r="P3747" s="11" t="s">
        <v>410</v>
      </c>
      <c r="Q3747" s="11" t="s">
        <v>421</v>
      </c>
      <c r="R3747" s="8">
        <v>0</v>
      </c>
      <c r="S3747" s="8">
        <v>0</v>
      </c>
      <c r="T3747" s="206">
        <f>ABS(Table1[[#This Row],[Prod]]-Table1[[#This Row],[Planned]])</f>
        <v>0</v>
      </c>
      <c r="U3747" s="209">
        <f>IF(ABS(Table1[[#This Row],[Prod]]-Table1[[#This Row],[Planned]])&gt;Table1[[#This Row],[Planned]],0,IF(Table1[[#This Row],[Planned]]=0,0,1-ABS(Table1[[#This Row],[Prod]]-Table1[[#This Row],[Planned]])/Table1[[#This Row],[Planned]]))</f>
        <v>0</v>
      </c>
      <c r="V3747" s="8"/>
      <c r="W3747" s="11"/>
      <c r="X3747" s="3">
        <v>0</v>
      </c>
      <c r="Y3747" s="206">
        <f>Table1[[#This Row],[Prod]]</f>
        <v>0</v>
      </c>
      <c r="Z3747" s="206">
        <f>ABS(Table1[[#This Row],[Prod2]]-Table1[[#This Row],[Plan Revised]])</f>
        <v>0</v>
      </c>
      <c r="AA3747" s="288">
        <f>IF(ABS(Table1[[#This Row],[Prod2]]-Table1[[#This Row],[Plan Revised]])&gt;Table1[[#This Row],[Plan Revised]],0,IF(Table1[[#This Row],[Plan Revised]]=0,0,1-ABS(Table1[[#This Row],[Prod2]]-Table1[[#This Row],[Plan Revised]])/Table1[[#This Row],[Plan Revised]]))</f>
        <v>0</v>
      </c>
      <c r="AB3747" s="11"/>
      <c r="AC3747" s="30"/>
    </row>
    <row r="3748" spans="1:29">
      <c r="A3748" s="15" t="str">
        <f>IF(Table1[Week]=WeekSel,"Yes","No")</f>
        <v>No</v>
      </c>
      <c r="B3748" s="15" t="str">
        <f>IF((Table1[StartDate]&gt;=Date.GraphMin)*(Table1[StartDate]&lt;=Date.GraphMax)=1,"Yes","No")</f>
        <v>No</v>
      </c>
      <c r="C3748" s="15" t="str">
        <f>IF(OR(Table1[[#This Row],[Site]]="FOOD MILLING",Table1[[#This Row],[Site]]="GODACO"), "No", "Yes")</f>
        <v>Yes</v>
      </c>
      <c r="D3748" s="40">
        <f>MAX(DATE(Table1[Year],1,1),DATE(Table1[Year],1,1)-WEEKDAY(DATE(Table1[Year],1,1),2)+(Table1[WeekNum]-1)*7+1)</f>
        <v>44557</v>
      </c>
      <c r="E3748" s="40">
        <f>MIN(DATE(Table1[Year]+1,1,0),DATE(Table1[Year],1,1)-WEEKDAY(DATE(Table1[Year],1,1),2)+Table1[WeekNum]*7)</f>
        <v>44561</v>
      </c>
      <c r="F3748" s="15">
        <v>2021</v>
      </c>
      <c r="G3748" s="15">
        <f t="shared" si="116"/>
        <v>12</v>
      </c>
      <c r="H3748" s="17">
        <v>53</v>
      </c>
      <c r="I3748" s="207" t="str">
        <f>"W" &amp;Table1[[#This Row],[WeekNum]]</f>
        <v>W53</v>
      </c>
      <c r="J3748" s="20" t="str">
        <f t="shared" si="117"/>
        <v>21-W53</v>
      </c>
      <c r="K3748" s="8" t="s">
        <v>7</v>
      </c>
      <c r="L3748" s="4"/>
      <c r="M3748" s="8" t="s">
        <v>77</v>
      </c>
      <c r="N3748" s="11" t="s">
        <v>428</v>
      </c>
      <c r="O3748" s="266" t="s">
        <v>372</v>
      </c>
      <c r="P3748" s="11" t="s">
        <v>383</v>
      </c>
      <c r="Q3748" s="11" t="s">
        <v>421</v>
      </c>
      <c r="R3748" s="8">
        <v>0</v>
      </c>
      <c r="S3748" s="8">
        <v>0</v>
      </c>
      <c r="T3748" s="206">
        <f>ABS(Table1[[#This Row],[Prod]]-Table1[[#This Row],[Planned]])</f>
        <v>0</v>
      </c>
      <c r="U3748" s="209">
        <f>IF(ABS(Table1[[#This Row],[Prod]]-Table1[[#This Row],[Planned]])&gt;Table1[[#This Row],[Planned]],0,IF(Table1[[#This Row],[Planned]]=0,0,1-ABS(Table1[[#This Row],[Prod]]-Table1[[#This Row],[Planned]])/Table1[[#This Row],[Planned]]))</f>
        <v>0</v>
      </c>
      <c r="V3748" s="8"/>
      <c r="W3748" s="11"/>
      <c r="X3748" s="3">
        <v>0</v>
      </c>
      <c r="Y3748" s="206">
        <f>Table1[[#This Row],[Prod]]</f>
        <v>0</v>
      </c>
      <c r="Z3748" s="206">
        <f>ABS(Table1[[#This Row],[Prod2]]-Table1[[#This Row],[Plan Revised]])</f>
        <v>0</v>
      </c>
      <c r="AA3748" s="288">
        <f>IF(ABS(Table1[[#This Row],[Prod2]]-Table1[[#This Row],[Plan Revised]])&gt;Table1[[#This Row],[Plan Revised]],0,IF(Table1[[#This Row],[Plan Revised]]=0,0,1-ABS(Table1[[#This Row],[Prod2]]-Table1[[#This Row],[Plan Revised]])/Table1[[#This Row],[Plan Revised]]))</f>
        <v>0</v>
      </c>
      <c r="AB3748" s="11"/>
      <c r="AC3748" s="30"/>
    </row>
    <row r="3749" spans="1:29">
      <c r="A3749" s="15" t="str">
        <f>IF(Table1[Week]=WeekSel,"Yes","No")</f>
        <v>No</v>
      </c>
      <c r="B3749" s="15" t="str">
        <f>IF((Table1[StartDate]&gt;=Date.GraphMin)*(Table1[StartDate]&lt;=Date.GraphMax)=1,"Yes","No")</f>
        <v>No</v>
      </c>
      <c r="C3749" s="15" t="str">
        <f>IF(OR(Table1[[#This Row],[Site]]="FOOD MILLING",Table1[[#This Row],[Site]]="GODACO"), "No", "Yes")</f>
        <v>Yes</v>
      </c>
      <c r="D3749" s="40">
        <f>MAX(DATE(Table1[Year],1,1),DATE(Table1[Year],1,1)-WEEKDAY(DATE(Table1[Year],1,1),2)+(Table1[WeekNum]-1)*7+1)</f>
        <v>44557</v>
      </c>
      <c r="E3749" s="40">
        <f>MIN(DATE(Table1[Year]+1,1,0),DATE(Table1[Year],1,1)-WEEKDAY(DATE(Table1[Year],1,1),2)+Table1[WeekNum]*7)</f>
        <v>44561</v>
      </c>
      <c r="F3749" s="15">
        <v>2021</v>
      </c>
      <c r="G3749" s="15">
        <f t="shared" si="116"/>
        <v>12</v>
      </c>
      <c r="H3749" s="17">
        <v>53</v>
      </c>
      <c r="I3749" s="207" t="str">
        <f>"W" &amp;Table1[[#This Row],[WeekNum]]</f>
        <v>W53</v>
      </c>
      <c r="J3749" s="20" t="str">
        <f t="shared" si="117"/>
        <v>21-W53</v>
      </c>
      <c r="K3749" s="8" t="s">
        <v>8</v>
      </c>
      <c r="L3749" s="4"/>
      <c r="M3749" s="8" t="s">
        <v>77</v>
      </c>
      <c r="N3749" s="11" t="s">
        <v>428</v>
      </c>
      <c r="O3749" s="266" t="s">
        <v>372</v>
      </c>
      <c r="P3749" s="11" t="s">
        <v>410</v>
      </c>
      <c r="Q3749" s="11" t="s">
        <v>421</v>
      </c>
      <c r="R3749" s="8">
        <v>0</v>
      </c>
      <c r="S3749" s="8">
        <v>0</v>
      </c>
      <c r="T3749" s="206">
        <f>ABS(Table1[[#This Row],[Prod]]-Table1[[#This Row],[Planned]])</f>
        <v>0</v>
      </c>
      <c r="U3749" s="209">
        <f>IF(ABS(Table1[[#This Row],[Prod]]-Table1[[#This Row],[Planned]])&gt;Table1[[#This Row],[Planned]],0,IF(Table1[[#This Row],[Planned]]=0,0,1-ABS(Table1[[#This Row],[Prod]]-Table1[[#This Row],[Planned]])/Table1[[#This Row],[Planned]]))</f>
        <v>0</v>
      </c>
      <c r="V3749" s="8"/>
      <c r="W3749" s="11"/>
      <c r="X3749" s="3">
        <v>0</v>
      </c>
      <c r="Y3749" s="206">
        <f>Table1[[#This Row],[Prod]]</f>
        <v>0</v>
      </c>
      <c r="Z3749" s="206">
        <f>ABS(Table1[[#This Row],[Prod2]]-Table1[[#This Row],[Plan Revised]])</f>
        <v>0</v>
      </c>
      <c r="AA3749" s="288">
        <f>IF(ABS(Table1[[#This Row],[Prod2]]-Table1[[#This Row],[Plan Revised]])&gt;Table1[[#This Row],[Plan Revised]],0,IF(Table1[[#This Row],[Plan Revised]]=0,0,1-ABS(Table1[[#This Row],[Prod2]]-Table1[[#This Row],[Plan Revised]])/Table1[[#This Row],[Plan Revised]]))</f>
        <v>0</v>
      </c>
      <c r="AB3749" s="11"/>
      <c r="AC3749" s="30"/>
    </row>
    <row r="3750" spans="1:29">
      <c r="A3750" s="15" t="str">
        <f>IF(Table1[Week]=WeekSel,"Yes","No")</f>
        <v>No</v>
      </c>
      <c r="B3750" s="15" t="str">
        <f>IF((Table1[StartDate]&gt;=Date.GraphMin)*(Table1[StartDate]&lt;=Date.GraphMax)=1,"Yes","No")</f>
        <v>No</v>
      </c>
      <c r="C3750" s="15" t="str">
        <f>IF(OR(Table1[[#This Row],[Site]]="FOOD MILLING",Table1[[#This Row],[Site]]="GODACO"), "No", "Yes")</f>
        <v>Yes</v>
      </c>
      <c r="D3750" s="40">
        <f>MAX(DATE(Table1[Year],1,1),DATE(Table1[Year],1,1)-WEEKDAY(DATE(Table1[Year],1,1),2)+(Table1[WeekNum]-1)*7+1)</f>
        <v>44557</v>
      </c>
      <c r="E3750" s="40">
        <f>MIN(DATE(Table1[Year]+1,1,0),DATE(Table1[Year],1,1)-WEEKDAY(DATE(Table1[Year],1,1),2)+Table1[WeekNum]*7)</f>
        <v>44561</v>
      </c>
      <c r="F3750" s="15">
        <v>2021</v>
      </c>
      <c r="G3750" s="15">
        <f t="shared" si="116"/>
        <v>12</v>
      </c>
      <c r="H3750" s="17">
        <v>53</v>
      </c>
      <c r="I3750" s="207" t="str">
        <f>"W" &amp;Table1[[#This Row],[WeekNum]]</f>
        <v>W53</v>
      </c>
      <c r="J3750" s="20" t="str">
        <f t="shared" si="117"/>
        <v>21-W53</v>
      </c>
      <c r="K3750" s="8" t="s">
        <v>4</v>
      </c>
      <c r="L3750" s="4"/>
      <c r="M3750" s="8" t="s">
        <v>77</v>
      </c>
      <c r="N3750" s="11" t="s">
        <v>428</v>
      </c>
      <c r="O3750" s="266" t="s">
        <v>374</v>
      </c>
      <c r="P3750" s="11" t="s">
        <v>410</v>
      </c>
      <c r="Q3750" s="11" t="s">
        <v>421</v>
      </c>
      <c r="R3750" s="8">
        <v>143000</v>
      </c>
      <c r="S3750" s="8">
        <v>135543.03956800001</v>
      </c>
      <c r="T3750" s="206">
        <f>ABS(Table1[[#This Row],[Prod]]-Table1[[#This Row],[Planned]])</f>
        <v>7456.9604319999926</v>
      </c>
      <c r="U3750" s="209">
        <f>IF(ABS(Table1[[#This Row],[Prod]]-Table1[[#This Row],[Planned]])&gt;Table1[[#This Row],[Planned]],0,IF(Table1[[#This Row],[Planned]]=0,0,1-ABS(Table1[[#This Row],[Prod]]-Table1[[#This Row],[Planned]])/Table1[[#This Row],[Planned]]))</f>
        <v>0.94785342355244762</v>
      </c>
      <c r="V3750" s="8"/>
      <c r="W3750" s="11"/>
      <c r="X3750" s="3">
        <v>143000</v>
      </c>
      <c r="Y3750" s="206">
        <f>Table1[[#This Row],[Prod]]</f>
        <v>135543.03956800001</v>
      </c>
      <c r="Z3750" s="206">
        <f>ABS(Table1[[#This Row],[Prod2]]-Table1[[#This Row],[Plan Revised]])</f>
        <v>7456.9604319999926</v>
      </c>
      <c r="AA3750" s="288">
        <f>IF(ABS(Table1[[#This Row],[Prod2]]-Table1[[#This Row],[Plan Revised]])&gt;Table1[[#This Row],[Plan Revised]],0,IF(Table1[[#This Row],[Plan Revised]]=0,0,1-ABS(Table1[[#This Row],[Prod2]]-Table1[[#This Row],[Plan Revised]])/Table1[[#This Row],[Plan Revised]]))</f>
        <v>0.94785342355244762</v>
      </c>
      <c r="AB3750" s="11"/>
      <c r="AC3750" s="30"/>
    </row>
    <row r="3751" spans="1:29">
      <c r="A3751" s="15" t="str">
        <f>IF(Table1[Week]=WeekSel,"Yes","No")</f>
        <v>No</v>
      </c>
      <c r="B3751" s="15" t="str">
        <f>IF((Table1[StartDate]&gt;=Date.GraphMin)*(Table1[StartDate]&lt;=Date.GraphMax)=1,"Yes","No")</f>
        <v>No</v>
      </c>
      <c r="C3751" s="15" t="str">
        <f>IF(OR(Table1[[#This Row],[Site]]="FOOD MILLING",Table1[[#This Row],[Site]]="GODACO"), "No", "Yes")</f>
        <v>Yes</v>
      </c>
      <c r="D3751" s="40">
        <f>MAX(DATE(Table1[Year],1,1),DATE(Table1[Year],1,1)-WEEKDAY(DATE(Table1[Year],1,1),2)+(Table1[WeekNum]-1)*7+1)</f>
        <v>44557</v>
      </c>
      <c r="E3751" s="40">
        <f>MIN(DATE(Table1[Year]+1,1,0),DATE(Table1[Year],1,1)-WEEKDAY(DATE(Table1[Year],1,1),2)+Table1[WeekNum]*7)</f>
        <v>44561</v>
      </c>
      <c r="F3751" s="15">
        <v>2021</v>
      </c>
      <c r="G3751" s="15">
        <f t="shared" si="116"/>
        <v>12</v>
      </c>
      <c r="H3751" s="17">
        <v>53</v>
      </c>
      <c r="I3751" s="207" t="str">
        <f>"W" &amp;Table1[[#This Row],[WeekNum]]</f>
        <v>W53</v>
      </c>
      <c r="J3751" s="20" t="str">
        <f t="shared" si="117"/>
        <v>21-W53</v>
      </c>
      <c r="K3751" s="8" t="s">
        <v>23</v>
      </c>
      <c r="L3751" s="4"/>
      <c r="M3751" s="8" t="s">
        <v>77</v>
      </c>
      <c r="N3751" s="11" t="s">
        <v>428</v>
      </c>
      <c r="O3751" s="266" t="s">
        <v>372</v>
      </c>
      <c r="P3751" s="11" t="s">
        <v>410</v>
      </c>
      <c r="Q3751" s="11" t="s">
        <v>421</v>
      </c>
      <c r="R3751" s="8">
        <v>0</v>
      </c>
      <c r="S3751" s="8">
        <v>0</v>
      </c>
      <c r="T3751" s="206">
        <f>ABS(Table1[[#This Row],[Prod]]-Table1[[#This Row],[Planned]])</f>
        <v>0</v>
      </c>
      <c r="U3751" s="209">
        <f>IF(ABS(Table1[[#This Row],[Prod]]-Table1[[#This Row],[Planned]])&gt;Table1[[#This Row],[Planned]],0,IF(Table1[[#This Row],[Planned]]=0,0,1-ABS(Table1[[#This Row],[Prod]]-Table1[[#This Row],[Planned]])/Table1[[#This Row],[Planned]]))</f>
        <v>0</v>
      </c>
      <c r="V3751" s="8"/>
      <c r="W3751" s="11"/>
      <c r="X3751" s="3">
        <v>0</v>
      </c>
      <c r="Y3751" s="206">
        <f>Table1[[#This Row],[Prod]]</f>
        <v>0</v>
      </c>
      <c r="Z3751" s="206">
        <f>ABS(Table1[[#This Row],[Prod2]]-Table1[[#This Row],[Plan Revised]])</f>
        <v>0</v>
      </c>
      <c r="AA3751" s="288">
        <f>IF(ABS(Table1[[#This Row],[Prod2]]-Table1[[#This Row],[Plan Revised]])&gt;Table1[[#This Row],[Plan Revised]],0,IF(Table1[[#This Row],[Plan Revised]]=0,0,1-ABS(Table1[[#This Row],[Prod2]]-Table1[[#This Row],[Plan Revised]])/Table1[[#This Row],[Plan Revised]]))</f>
        <v>0</v>
      </c>
      <c r="AB3751" s="11"/>
      <c r="AC3751" s="30"/>
    </row>
    <row r="3752" spans="1:29">
      <c r="A3752" s="15" t="str">
        <f>IF(Table1[Week]=WeekSel,"Yes","No")</f>
        <v>No</v>
      </c>
      <c r="B3752" s="15" t="str">
        <f>IF((Table1[StartDate]&gt;=Date.GraphMin)*(Table1[StartDate]&lt;=Date.GraphMax)=1,"Yes","No")</f>
        <v>No</v>
      </c>
      <c r="C3752" s="15" t="str">
        <f>IF(OR(Table1[[#This Row],[Site]]="FOOD MILLING",Table1[[#This Row],[Site]]="GODACO"), "No", "Yes")</f>
        <v>Yes</v>
      </c>
      <c r="D3752" s="40">
        <f>MAX(DATE(Table1[Year],1,1),DATE(Table1[Year],1,1)-WEEKDAY(DATE(Table1[Year],1,1),2)+(Table1[WeekNum]-1)*7+1)</f>
        <v>44557</v>
      </c>
      <c r="E3752" s="40">
        <f>MIN(DATE(Table1[Year]+1,1,0),DATE(Table1[Year],1,1)-WEEKDAY(DATE(Table1[Year],1,1),2)+Table1[WeekNum]*7)</f>
        <v>44561</v>
      </c>
      <c r="F3752" s="15">
        <v>2021</v>
      </c>
      <c r="G3752" s="15">
        <f t="shared" si="116"/>
        <v>12</v>
      </c>
      <c r="H3752" s="17">
        <v>53</v>
      </c>
      <c r="I3752" s="207" t="str">
        <f>"W" &amp;Table1[[#This Row],[WeekNum]]</f>
        <v>W53</v>
      </c>
      <c r="J3752" s="20" t="str">
        <f t="shared" si="117"/>
        <v>21-W53</v>
      </c>
      <c r="K3752" s="8" t="s">
        <v>34</v>
      </c>
      <c r="L3752" s="4"/>
      <c r="M3752" s="8" t="s">
        <v>77</v>
      </c>
      <c r="N3752" s="11" t="s">
        <v>428</v>
      </c>
      <c r="O3752" s="266" t="s">
        <v>372</v>
      </c>
      <c r="P3752" s="11" t="s">
        <v>410</v>
      </c>
      <c r="Q3752" s="11" t="s">
        <v>421</v>
      </c>
      <c r="R3752" s="8">
        <v>0</v>
      </c>
      <c r="S3752" s="8">
        <v>0</v>
      </c>
      <c r="T3752" s="206">
        <f>ABS(Table1[[#This Row],[Prod]]-Table1[[#This Row],[Planned]])</f>
        <v>0</v>
      </c>
      <c r="U3752" s="209">
        <f>IF(ABS(Table1[[#This Row],[Prod]]-Table1[[#This Row],[Planned]])&gt;Table1[[#This Row],[Planned]],0,IF(Table1[[#This Row],[Planned]]=0,0,1-ABS(Table1[[#This Row],[Prod]]-Table1[[#This Row],[Planned]])/Table1[[#This Row],[Planned]]))</f>
        <v>0</v>
      </c>
      <c r="V3752" s="8"/>
      <c r="W3752" s="11"/>
      <c r="X3752" s="3">
        <v>0</v>
      </c>
      <c r="Y3752" s="206">
        <f>Table1[[#This Row],[Prod]]</f>
        <v>0</v>
      </c>
      <c r="Z3752" s="206">
        <f>ABS(Table1[[#This Row],[Prod2]]-Table1[[#This Row],[Plan Revised]])</f>
        <v>0</v>
      </c>
      <c r="AA3752" s="288">
        <f>IF(ABS(Table1[[#This Row],[Prod2]]-Table1[[#This Row],[Plan Revised]])&gt;Table1[[#This Row],[Plan Revised]],0,IF(Table1[[#This Row],[Plan Revised]]=0,0,1-ABS(Table1[[#This Row],[Prod2]]-Table1[[#This Row],[Plan Revised]])/Table1[[#This Row],[Plan Revised]]))</f>
        <v>0</v>
      </c>
      <c r="AB3752" s="11"/>
      <c r="AC3752" s="30"/>
    </row>
    <row r="3753" spans="1:29">
      <c r="A3753" s="15" t="str">
        <f>IF(Table1[Week]=WeekSel,"Yes","No")</f>
        <v>No</v>
      </c>
      <c r="B3753" s="15" t="str">
        <f>IF((Table1[StartDate]&gt;=Date.GraphMin)*(Table1[StartDate]&lt;=Date.GraphMax)=1,"Yes","No")</f>
        <v>No</v>
      </c>
      <c r="C3753" s="15" t="str">
        <f>IF(OR(Table1[[#This Row],[Site]]="FOOD MILLING",Table1[[#This Row],[Site]]="GODACO"), "No", "Yes")</f>
        <v>Yes</v>
      </c>
      <c r="D3753" s="40">
        <f>MAX(DATE(Table1[Year],1,1),DATE(Table1[Year],1,1)-WEEKDAY(DATE(Table1[Year],1,1),2)+(Table1[WeekNum]-1)*7+1)</f>
        <v>44557</v>
      </c>
      <c r="E3753" s="40">
        <f>MIN(DATE(Table1[Year]+1,1,0),DATE(Table1[Year],1,1)-WEEKDAY(DATE(Table1[Year],1,1),2)+Table1[WeekNum]*7)</f>
        <v>44561</v>
      </c>
      <c r="F3753" s="15">
        <v>2021</v>
      </c>
      <c r="G3753" s="15">
        <f t="shared" si="116"/>
        <v>12</v>
      </c>
      <c r="H3753" s="17">
        <v>53</v>
      </c>
      <c r="I3753" s="207" t="str">
        <f>"W" &amp;Table1[[#This Row],[WeekNum]]</f>
        <v>W53</v>
      </c>
      <c r="J3753" s="20" t="str">
        <f t="shared" si="117"/>
        <v>21-W53</v>
      </c>
      <c r="K3753" s="8" t="s">
        <v>33</v>
      </c>
      <c r="L3753" s="4"/>
      <c r="M3753" s="8" t="s">
        <v>77</v>
      </c>
      <c r="N3753" s="11" t="s">
        <v>428</v>
      </c>
      <c r="O3753" s="266" t="s">
        <v>372</v>
      </c>
      <c r="P3753" s="11" t="s">
        <v>410</v>
      </c>
      <c r="Q3753" s="11" t="s">
        <v>421</v>
      </c>
      <c r="R3753" s="8">
        <v>0</v>
      </c>
      <c r="S3753" s="8">
        <v>0</v>
      </c>
      <c r="T3753" s="206">
        <f>ABS(Table1[[#This Row],[Prod]]-Table1[[#This Row],[Planned]])</f>
        <v>0</v>
      </c>
      <c r="U3753" s="209">
        <f>IF(ABS(Table1[[#This Row],[Prod]]-Table1[[#This Row],[Planned]])&gt;Table1[[#This Row],[Planned]],0,IF(Table1[[#This Row],[Planned]]=0,0,1-ABS(Table1[[#This Row],[Prod]]-Table1[[#This Row],[Planned]])/Table1[[#This Row],[Planned]]))</f>
        <v>0</v>
      </c>
      <c r="V3753" s="8"/>
      <c r="W3753" s="11"/>
      <c r="X3753" s="3">
        <v>0</v>
      </c>
      <c r="Y3753" s="206">
        <f>Table1[[#This Row],[Prod]]</f>
        <v>0</v>
      </c>
      <c r="Z3753" s="206">
        <f>ABS(Table1[[#This Row],[Prod2]]-Table1[[#This Row],[Plan Revised]])</f>
        <v>0</v>
      </c>
      <c r="AA3753" s="288">
        <f>IF(ABS(Table1[[#This Row],[Prod2]]-Table1[[#This Row],[Plan Revised]])&gt;Table1[[#This Row],[Plan Revised]],0,IF(Table1[[#This Row],[Plan Revised]]=0,0,1-ABS(Table1[[#This Row],[Prod2]]-Table1[[#This Row],[Plan Revised]])/Table1[[#This Row],[Plan Revised]]))</f>
        <v>0</v>
      </c>
      <c r="AB3753" s="11"/>
      <c r="AC3753" s="30"/>
    </row>
    <row r="3754" spans="1:29">
      <c r="A3754" s="15" t="str">
        <f>IF(Table1[Week]=WeekSel,"Yes","No")</f>
        <v>No</v>
      </c>
      <c r="B3754" s="15" t="str">
        <f>IF((Table1[StartDate]&gt;=Date.GraphMin)*(Table1[StartDate]&lt;=Date.GraphMax)=1,"Yes","No")</f>
        <v>No</v>
      </c>
      <c r="C3754" s="15" t="str">
        <f>IF(OR(Table1[[#This Row],[Site]]="FOOD MILLING",Table1[[#This Row],[Site]]="GODACO"), "No", "Yes")</f>
        <v>Yes</v>
      </c>
      <c r="D3754" s="40">
        <f>MAX(DATE(Table1[Year],1,1),DATE(Table1[Year],1,1)-WEEKDAY(DATE(Table1[Year],1,1),2)+(Table1[WeekNum]-1)*7+1)</f>
        <v>44557</v>
      </c>
      <c r="E3754" s="40">
        <f>MIN(DATE(Table1[Year]+1,1,0),DATE(Table1[Year],1,1)-WEEKDAY(DATE(Table1[Year],1,1),2)+Table1[WeekNum]*7)</f>
        <v>44561</v>
      </c>
      <c r="F3754" s="15">
        <v>2021</v>
      </c>
      <c r="G3754" s="15">
        <f t="shared" si="116"/>
        <v>12</v>
      </c>
      <c r="H3754" s="17">
        <v>53</v>
      </c>
      <c r="I3754" s="207" t="str">
        <f>"W" &amp;Table1[[#This Row],[WeekNum]]</f>
        <v>W53</v>
      </c>
      <c r="J3754" s="20" t="str">
        <f t="shared" si="117"/>
        <v>21-W53</v>
      </c>
      <c r="K3754" s="8" t="s">
        <v>52</v>
      </c>
      <c r="L3754" s="4"/>
      <c r="M3754" s="8" t="s">
        <v>77</v>
      </c>
      <c r="N3754" s="11" t="s">
        <v>428</v>
      </c>
      <c r="O3754" s="266" t="s">
        <v>372</v>
      </c>
      <c r="P3754" s="11" t="s">
        <v>410</v>
      </c>
      <c r="Q3754" s="11" t="s">
        <v>421</v>
      </c>
      <c r="R3754" s="8">
        <v>0</v>
      </c>
      <c r="S3754" s="8">
        <v>0</v>
      </c>
      <c r="T3754" s="206">
        <f>ABS(Table1[[#This Row],[Prod]]-Table1[[#This Row],[Planned]])</f>
        <v>0</v>
      </c>
      <c r="U3754" s="209">
        <f>IF(ABS(Table1[[#This Row],[Prod]]-Table1[[#This Row],[Planned]])&gt;Table1[[#This Row],[Planned]],0,IF(Table1[[#This Row],[Planned]]=0,0,1-ABS(Table1[[#This Row],[Prod]]-Table1[[#This Row],[Planned]])/Table1[[#This Row],[Planned]]))</f>
        <v>0</v>
      </c>
      <c r="V3754" s="8"/>
      <c r="W3754" s="11"/>
      <c r="X3754" s="3">
        <v>0</v>
      </c>
      <c r="Y3754" s="206">
        <f>Table1[[#This Row],[Prod]]</f>
        <v>0</v>
      </c>
      <c r="Z3754" s="206">
        <f>ABS(Table1[[#This Row],[Prod2]]-Table1[[#This Row],[Plan Revised]])</f>
        <v>0</v>
      </c>
      <c r="AA3754" s="288">
        <f>IF(ABS(Table1[[#This Row],[Prod2]]-Table1[[#This Row],[Plan Revised]])&gt;Table1[[#This Row],[Plan Revised]],0,IF(Table1[[#This Row],[Plan Revised]]=0,0,1-ABS(Table1[[#This Row],[Prod2]]-Table1[[#This Row],[Plan Revised]])/Table1[[#This Row],[Plan Revised]]))</f>
        <v>0</v>
      </c>
      <c r="AB3754" s="11"/>
      <c r="AC3754" s="30"/>
    </row>
    <row r="3755" spans="1:29">
      <c r="A3755" s="15" t="str">
        <f>IF(Table1[Week]=WeekSel,"Yes","No")</f>
        <v>No</v>
      </c>
      <c r="B3755" s="15" t="str">
        <f>IF((Table1[StartDate]&gt;=Date.GraphMin)*(Table1[StartDate]&lt;=Date.GraphMax)=1,"Yes","No")</f>
        <v>No</v>
      </c>
      <c r="C3755" s="15" t="str">
        <f>IF(OR(Table1[[#This Row],[Site]]="FOOD MILLING",Table1[[#This Row],[Site]]="GODACO"), "No", "Yes")</f>
        <v>Yes</v>
      </c>
      <c r="D3755" s="40">
        <f>MAX(DATE(Table1[Year],1,1),DATE(Table1[Year],1,1)-WEEKDAY(DATE(Table1[Year],1,1),2)+(Table1[WeekNum]-1)*7+1)</f>
        <v>44557</v>
      </c>
      <c r="E3755" s="40">
        <f>MIN(DATE(Table1[Year]+1,1,0),DATE(Table1[Year],1,1)-WEEKDAY(DATE(Table1[Year],1,1),2)+Table1[WeekNum]*7)</f>
        <v>44561</v>
      </c>
      <c r="F3755" s="15">
        <v>2021</v>
      </c>
      <c r="G3755" s="15">
        <f t="shared" si="116"/>
        <v>12</v>
      </c>
      <c r="H3755" s="17">
        <v>53</v>
      </c>
      <c r="I3755" s="207" t="str">
        <f>"W" &amp;Table1[[#This Row],[WeekNum]]</f>
        <v>W53</v>
      </c>
      <c r="J3755" s="20" t="str">
        <f t="shared" si="117"/>
        <v>21-W53</v>
      </c>
      <c r="K3755" s="8" t="s">
        <v>9</v>
      </c>
      <c r="L3755" s="4"/>
      <c r="M3755" s="8" t="s">
        <v>77</v>
      </c>
      <c r="N3755" s="11" t="s">
        <v>428</v>
      </c>
      <c r="O3755" s="266" t="s">
        <v>372</v>
      </c>
      <c r="P3755" s="11" t="s">
        <v>383</v>
      </c>
      <c r="Q3755" s="11" t="s">
        <v>421</v>
      </c>
      <c r="R3755" s="8">
        <v>0</v>
      </c>
      <c r="S3755" s="8">
        <v>0</v>
      </c>
      <c r="T3755" s="206">
        <f>ABS(Table1[[#This Row],[Prod]]-Table1[[#This Row],[Planned]])</f>
        <v>0</v>
      </c>
      <c r="U3755" s="209">
        <f>IF(ABS(Table1[[#This Row],[Prod]]-Table1[[#This Row],[Planned]])&gt;Table1[[#This Row],[Planned]],0,IF(Table1[[#This Row],[Planned]]=0,0,1-ABS(Table1[[#This Row],[Prod]]-Table1[[#This Row],[Planned]])/Table1[[#This Row],[Planned]]))</f>
        <v>0</v>
      </c>
      <c r="V3755" s="8"/>
      <c r="W3755" s="11"/>
      <c r="X3755" s="3">
        <v>0</v>
      </c>
      <c r="Y3755" s="206">
        <f>Table1[[#This Row],[Prod]]</f>
        <v>0</v>
      </c>
      <c r="Z3755" s="206">
        <f>ABS(Table1[[#This Row],[Prod2]]-Table1[[#This Row],[Plan Revised]])</f>
        <v>0</v>
      </c>
      <c r="AA3755" s="288">
        <f>IF(ABS(Table1[[#This Row],[Prod2]]-Table1[[#This Row],[Plan Revised]])&gt;Table1[[#This Row],[Plan Revised]],0,IF(Table1[[#This Row],[Plan Revised]]=0,0,1-ABS(Table1[[#This Row],[Prod2]]-Table1[[#This Row],[Plan Revised]])/Table1[[#This Row],[Plan Revised]]))</f>
        <v>0</v>
      </c>
      <c r="AB3755" s="11"/>
      <c r="AC3755" s="30"/>
    </row>
    <row r="3756" spans="1:29">
      <c r="A3756" s="15" t="str">
        <f>IF(Table1[Week]=WeekSel,"Yes","No")</f>
        <v>No</v>
      </c>
      <c r="B3756" s="15" t="str">
        <f>IF((Table1[StartDate]&gt;=Date.GraphMin)*(Table1[StartDate]&lt;=Date.GraphMax)=1,"Yes","No")</f>
        <v>No</v>
      </c>
      <c r="C3756" s="15" t="str">
        <f>IF(OR(Table1[[#This Row],[Site]]="FOOD MILLING",Table1[[#This Row],[Site]]="GODACO"), "No", "Yes")</f>
        <v>Yes</v>
      </c>
      <c r="D3756" s="40">
        <f>MAX(DATE(Table1[Year],1,1),DATE(Table1[Year],1,1)-WEEKDAY(DATE(Table1[Year],1,1),2)+(Table1[WeekNum]-1)*7+1)</f>
        <v>44557</v>
      </c>
      <c r="E3756" s="40">
        <f>MIN(DATE(Table1[Year]+1,1,0),DATE(Table1[Year],1,1)-WEEKDAY(DATE(Table1[Year],1,1),2)+Table1[WeekNum]*7)</f>
        <v>44561</v>
      </c>
      <c r="F3756" s="15">
        <v>2021</v>
      </c>
      <c r="G3756" s="15">
        <f t="shared" si="116"/>
        <v>12</v>
      </c>
      <c r="H3756" s="17">
        <v>53</v>
      </c>
      <c r="I3756" s="207" t="str">
        <f>"W" &amp;Table1[[#This Row],[WeekNum]]</f>
        <v>W53</v>
      </c>
      <c r="J3756" s="20" t="str">
        <f t="shared" si="117"/>
        <v>21-W53</v>
      </c>
      <c r="K3756" s="8" t="s">
        <v>22</v>
      </c>
      <c r="L3756" s="4"/>
      <c r="M3756" s="8" t="s">
        <v>77</v>
      </c>
      <c r="N3756" s="11" t="s">
        <v>428</v>
      </c>
      <c r="O3756" s="266" t="s">
        <v>374</v>
      </c>
      <c r="P3756" s="11" t="s">
        <v>382</v>
      </c>
      <c r="Q3756" s="11" t="s">
        <v>421</v>
      </c>
      <c r="R3756" s="8">
        <v>0</v>
      </c>
      <c r="S3756" s="8">
        <v>0</v>
      </c>
      <c r="T3756" s="206">
        <f>ABS(Table1[[#This Row],[Prod]]-Table1[[#This Row],[Planned]])</f>
        <v>0</v>
      </c>
      <c r="U3756" s="209">
        <f>IF(ABS(Table1[[#This Row],[Prod]]-Table1[[#This Row],[Planned]])&gt;Table1[[#This Row],[Planned]],0,IF(Table1[[#This Row],[Planned]]=0,0,1-ABS(Table1[[#This Row],[Prod]]-Table1[[#This Row],[Planned]])/Table1[[#This Row],[Planned]]))</f>
        <v>0</v>
      </c>
      <c r="V3756" s="8"/>
      <c r="W3756" s="11"/>
      <c r="X3756" s="3">
        <v>0</v>
      </c>
      <c r="Y3756" s="206">
        <f>Table1[[#This Row],[Prod]]</f>
        <v>0</v>
      </c>
      <c r="Z3756" s="206">
        <f>ABS(Table1[[#This Row],[Prod2]]-Table1[[#This Row],[Plan Revised]])</f>
        <v>0</v>
      </c>
      <c r="AA3756" s="288">
        <f>IF(ABS(Table1[[#This Row],[Prod2]]-Table1[[#This Row],[Plan Revised]])&gt;Table1[[#This Row],[Plan Revised]],0,IF(Table1[[#This Row],[Plan Revised]]=0,0,1-ABS(Table1[[#This Row],[Prod2]]-Table1[[#This Row],[Plan Revised]])/Table1[[#This Row],[Plan Revised]]))</f>
        <v>0</v>
      </c>
      <c r="AB3756" s="11"/>
      <c r="AC3756" s="30"/>
    </row>
    <row r="3757" spans="1:29">
      <c r="A3757" s="15" t="str">
        <f>IF(Table1[Week]=WeekSel,"Yes","No")</f>
        <v>No</v>
      </c>
      <c r="B3757" s="15" t="str">
        <f>IF((Table1[StartDate]&gt;=Date.GraphMin)*(Table1[StartDate]&lt;=Date.GraphMax)=1,"Yes","No")</f>
        <v>No</v>
      </c>
      <c r="C3757" s="15" t="str">
        <f>IF(OR(Table1[[#This Row],[Site]]="FOOD MILLING",Table1[[#This Row],[Site]]="GODACO"), "No", "Yes")</f>
        <v>Yes</v>
      </c>
      <c r="D3757" s="40">
        <f>MAX(DATE(Table1[Year],1,1),DATE(Table1[Year],1,1)-WEEKDAY(DATE(Table1[Year],1,1),2)+(Table1[WeekNum]-1)*7+1)</f>
        <v>44557</v>
      </c>
      <c r="E3757" s="40">
        <f>MIN(DATE(Table1[Year]+1,1,0),DATE(Table1[Year],1,1)-WEEKDAY(DATE(Table1[Year],1,1),2)+Table1[WeekNum]*7)</f>
        <v>44561</v>
      </c>
      <c r="F3757" s="15">
        <v>2021</v>
      </c>
      <c r="G3757" s="15">
        <f t="shared" si="116"/>
        <v>12</v>
      </c>
      <c r="H3757" s="17">
        <v>53</v>
      </c>
      <c r="I3757" s="207" t="str">
        <f>"W" &amp;Table1[[#This Row],[WeekNum]]</f>
        <v>W53</v>
      </c>
      <c r="J3757" s="20" t="str">
        <f t="shared" si="117"/>
        <v>21-W53</v>
      </c>
      <c r="K3757" s="8" t="s">
        <v>19</v>
      </c>
      <c r="L3757" s="4"/>
      <c r="M3757" s="8" t="s">
        <v>77</v>
      </c>
      <c r="N3757" s="11" t="s">
        <v>428</v>
      </c>
      <c r="O3757" s="266" t="s">
        <v>372</v>
      </c>
      <c r="P3757" s="11" t="s">
        <v>383</v>
      </c>
      <c r="Q3757" s="11" t="s">
        <v>421</v>
      </c>
      <c r="R3757" s="8">
        <v>0</v>
      </c>
      <c r="S3757" s="8">
        <v>0</v>
      </c>
      <c r="T3757" s="206">
        <f>ABS(Table1[[#This Row],[Prod]]-Table1[[#This Row],[Planned]])</f>
        <v>0</v>
      </c>
      <c r="U3757" s="209">
        <f>IF(ABS(Table1[[#This Row],[Prod]]-Table1[[#This Row],[Planned]])&gt;Table1[[#This Row],[Planned]],0,IF(Table1[[#This Row],[Planned]]=0,0,1-ABS(Table1[[#This Row],[Prod]]-Table1[[#This Row],[Planned]])/Table1[[#This Row],[Planned]]))</f>
        <v>0</v>
      </c>
      <c r="V3757" s="8"/>
      <c r="W3757" s="11"/>
      <c r="X3757" s="3">
        <v>0</v>
      </c>
      <c r="Y3757" s="206">
        <f>Table1[[#This Row],[Prod]]</f>
        <v>0</v>
      </c>
      <c r="Z3757" s="206">
        <f>ABS(Table1[[#This Row],[Prod2]]-Table1[[#This Row],[Plan Revised]])</f>
        <v>0</v>
      </c>
      <c r="AA3757" s="288">
        <f>IF(ABS(Table1[[#This Row],[Prod2]]-Table1[[#This Row],[Plan Revised]])&gt;Table1[[#This Row],[Plan Revised]],0,IF(Table1[[#This Row],[Plan Revised]]=0,0,1-ABS(Table1[[#This Row],[Prod2]]-Table1[[#This Row],[Plan Revised]])/Table1[[#This Row],[Plan Revised]]))</f>
        <v>0</v>
      </c>
      <c r="AB3757" s="11"/>
      <c r="AC3757" s="30"/>
    </row>
    <row r="3758" spans="1:29">
      <c r="A3758" s="15" t="str">
        <f>IF(Table1[Week]=WeekSel,"Yes","No")</f>
        <v>No</v>
      </c>
      <c r="B3758" s="15" t="str">
        <f>IF((Table1[StartDate]&gt;=Date.GraphMin)*(Table1[StartDate]&lt;=Date.GraphMax)=1,"Yes","No")</f>
        <v>No</v>
      </c>
      <c r="C3758" s="15" t="str">
        <f>IF(OR(Table1[[#This Row],[Site]]="FOOD MILLING",Table1[[#This Row],[Site]]="GODACO"), "No", "Yes")</f>
        <v>Yes</v>
      </c>
      <c r="D3758" s="40">
        <f>MAX(DATE(Table1[Year],1,1),DATE(Table1[Year],1,1)-WEEKDAY(DATE(Table1[Year],1,1),2)+(Table1[WeekNum]-1)*7+1)</f>
        <v>44557</v>
      </c>
      <c r="E3758" s="40">
        <f>MIN(DATE(Table1[Year]+1,1,0),DATE(Table1[Year],1,1)-WEEKDAY(DATE(Table1[Year],1,1),2)+Table1[WeekNum]*7)</f>
        <v>44561</v>
      </c>
      <c r="F3758" s="15">
        <v>2021</v>
      </c>
      <c r="G3758" s="15">
        <f t="shared" si="116"/>
        <v>12</v>
      </c>
      <c r="H3758" s="17">
        <v>53</v>
      </c>
      <c r="I3758" s="207" t="str">
        <f>"W" &amp;Table1[[#This Row],[WeekNum]]</f>
        <v>W53</v>
      </c>
      <c r="J3758" s="20" t="str">
        <f t="shared" si="117"/>
        <v>21-W53</v>
      </c>
      <c r="K3758" s="8" t="s">
        <v>21</v>
      </c>
      <c r="L3758" s="4"/>
      <c r="M3758" s="8" t="s">
        <v>77</v>
      </c>
      <c r="N3758" s="11" t="s">
        <v>428</v>
      </c>
      <c r="O3758" s="266" t="s">
        <v>372</v>
      </c>
      <c r="P3758" s="11" t="s">
        <v>383</v>
      </c>
      <c r="Q3758" s="11" t="s">
        <v>421</v>
      </c>
      <c r="R3758" s="8">
        <v>0</v>
      </c>
      <c r="S3758" s="8">
        <v>0</v>
      </c>
      <c r="T3758" s="206">
        <f>ABS(Table1[[#This Row],[Prod]]-Table1[[#This Row],[Planned]])</f>
        <v>0</v>
      </c>
      <c r="U3758" s="209">
        <f>IF(ABS(Table1[[#This Row],[Prod]]-Table1[[#This Row],[Planned]])&gt;Table1[[#This Row],[Planned]],0,IF(Table1[[#This Row],[Planned]]=0,0,1-ABS(Table1[[#This Row],[Prod]]-Table1[[#This Row],[Planned]])/Table1[[#This Row],[Planned]]))</f>
        <v>0</v>
      </c>
      <c r="V3758" s="8"/>
      <c r="W3758" s="11"/>
      <c r="X3758" s="3">
        <v>0</v>
      </c>
      <c r="Y3758" s="206">
        <f>Table1[[#This Row],[Prod]]</f>
        <v>0</v>
      </c>
      <c r="Z3758" s="206">
        <f>ABS(Table1[[#This Row],[Prod2]]-Table1[[#This Row],[Plan Revised]])</f>
        <v>0</v>
      </c>
      <c r="AA3758" s="288">
        <f>IF(ABS(Table1[[#This Row],[Prod2]]-Table1[[#This Row],[Plan Revised]])&gt;Table1[[#This Row],[Plan Revised]],0,IF(Table1[[#This Row],[Plan Revised]]=0,0,1-ABS(Table1[[#This Row],[Prod2]]-Table1[[#This Row],[Plan Revised]])/Table1[[#This Row],[Plan Revised]]))</f>
        <v>0</v>
      </c>
      <c r="AB3758" s="11"/>
      <c r="AC3758" s="30"/>
    </row>
    <row r="3759" spans="1:29">
      <c r="A3759" s="15" t="str">
        <f>IF(Table1[Week]=WeekSel,"Yes","No")</f>
        <v>No</v>
      </c>
      <c r="B3759" s="15" t="str">
        <f>IF((Table1[StartDate]&gt;=Date.GraphMin)*(Table1[StartDate]&lt;=Date.GraphMax)=1,"Yes","No")</f>
        <v>No</v>
      </c>
      <c r="C3759" s="15" t="str">
        <f>IF(OR(Table1[[#This Row],[Site]]="FOOD MILLING",Table1[[#This Row],[Site]]="GODACO"), "No", "Yes")</f>
        <v>Yes</v>
      </c>
      <c r="D3759" s="40">
        <f>MAX(DATE(Table1[Year],1,1),DATE(Table1[Year],1,1)-WEEKDAY(DATE(Table1[Year],1,1),2)+(Table1[WeekNum]-1)*7+1)</f>
        <v>44557</v>
      </c>
      <c r="E3759" s="40">
        <f>MIN(DATE(Table1[Year]+1,1,0),DATE(Table1[Year],1,1)-WEEKDAY(DATE(Table1[Year],1,1),2)+Table1[WeekNum]*7)</f>
        <v>44561</v>
      </c>
      <c r="F3759" s="15">
        <v>2021</v>
      </c>
      <c r="G3759" s="15">
        <f t="shared" si="116"/>
        <v>12</v>
      </c>
      <c r="H3759" s="17">
        <v>53</v>
      </c>
      <c r="I3759" s="207" t="str">
        <f>"W" &amp;Table1[[#This Row],[WeekNum]]</f>
        <v>W53</v>
      </c>
      <c r="J3759" s="20" t="str">
        <f t="shared" si="117"/>
        <v>21-W53</v>
      </c>
      <c r="K3759" s="8" t="s">
        <v>20</v>
      </c>
      <c r="L3759" s="4"/>
      <c r="M3759" s="8" t="s">
        <v>77</v>
      </c>
      <c r="N3759" s="11" t="s">
        <v>428</v>
      </c>
      <c r="O3759" s="266" t="s">
        <v>372</v>
      </c>
      <c r="P3759" s="11" t="s">
        <v>383</v>
      </c>
      <c r="Q3759" s="11" t="s">
        <v>421</v>
      </c>
      <c r="R3759" s="8">
        <v>0</v>
      </c>
      <c r="S3759" s="8">
        <v>0</v>
      </c>
      <c r="T3759" s="206">
        <f>ABS(Table1[[#This Row],[Prod]]-Table1[[#This Row],[Planned]])</f>
        <v>0</v>
      </c>
      <c r="U3759" s="209">
        <f>IF(ABS(Table1[[#This Row],[Prod]]-Table1[[#This Row],[Planned]])&gt;Table1[[#This Row],[Planned]],0,IF(Table1[[#This Row],[Planned]]=0,0,1-ABS(Table1[[#This Row],[Prod]]-Table1[[#This Row],[Planned]])/Table1[[#This Row],[Planned]]))</f>
        <v>0</v>
      </c>
      <c r="V3759" s="8"/>
      <c r="W3759" s="11"/>
      <c r="X3759" s="3">
        <v>0</v>
      </c>
      <c r="Y3759" s="206">
        <f>Table1[[#This Row],[Prod]]</f>
        <v>0</v>
      </c>
      <c r="Z3759" s="206">
        <f>ABS(Table1[[#This Row],[Prod2]]-Table1[[#This Row],[Plan Revised]])</f>
        <v>0</v>
      </c>
      <c r="AA3759" s="288">
        <f>IF(ABS(Table1[[#This Row],[Prod2]]-Table1[[#This Row],[Plan Revised]])&gt;Table1[[#This Row],[Plan Revised]],0,IF(Table1[[#This Row],[Plan Revised]]=0,0,1-ABS(Table1[[#This Row],[Prod2]]-Table1[[#This Row],[Plan Revised]])/Table1[[#This Row],[Plan Revised]]))</f>
        <v>0</v>
      </c>
      <c r="AB3759" s="11"/>
      <c r="AC3759" s="30"/>
    </row>
    <row r="3760" spans="1:29">
      <c r="A3760" s="15" t="str">
        <f>IF(Table1[Week]=WeekSel,"Yes","No")</f>
        <v>No</v>
      </c>
      <c r="B3760" s="15" t="str">
        <f>IF((Table1[StartDate]&gt;=Date.GraphMin)*(Table1[StartDate]&lt;=Date.GraphMax)=1,"Yes","No")</f>
        <v>No</v>
      </c>
      <c r="C3760" s="15" t="str">
        <f>IF(OR(Table1[[#This Row],[Site]]="FOOD MILLING",Table1[[#This Row],[Site]]="GODACO"), "No", "Yes")</f>
        <v>Yes</v>
      </c>
      <c r="D3760" s="40">
        <f>MAX(DATE(Table1[Year],1,1),DATE(Table1[Year],1,1)-WEEKDAY(DATE(Table1[Year],1,1),2)+(Table1[WeekNum]-1)*7+1)</f>
        <v>44557</v>
      </c>
      <c r="E3760" s="40">
        <f>MIN(DATE(Table1[Year]+1,1,0),DATE(Table1[Year],1,1)-WEEKDAY(DATE(Table1[Year],1,1),2)+Table1[WeekNum]*7)</f>
        <v>44561</v>
      </c>
      <c r="F3760" s="15">
        <v>2021</v>
      </c>
      <c r="G3760" s="15">
        <f t="shared" si="116"/>
        <v>12</v>
      </c>
      <c r="H3760" s="17">
        <v>53</v>
      </c>
      <c r="I3760" s="207" t="str">
        <f>"W" &amp;Table1[[#This Row],[WeekNum]]</f>
        <v>W53</v>
      </c>
      <c r="J3760" s="20" t="str">
        <f t="shared" si="117"/>
        <v>21-W53</v>
      </c>
      <c r="K3760" s="8" t="s">
        <v>531</v>
      </c>
      <c r="L3760" s="4"/>
      <c r="M3760" s="8" t="s">
        <v>72</v>
      </c>
      <c r="N3760" s="266" t="s">
        <v>368</v>
      </c>
      <c r="O3760" s="266" t="s">
        <v>384</v>
      </c>
      <c r="P3760" s="11" t="s">
        <v>385</v>
      </c>
      <c r="Q3760" s="11" t="s">
        <v>422</v>
      </c>
      <c r="R3760" s="8">
        <v>475</v>
      </c>
      <c r="S3760" s="8">
        <v>0</v>
      </c>
      <c r="T3760" s="206">
        <f>ABS(Table1[[#This Row],[Prod]]-Table1[[#This Row],[Planned]])</f>
        <v>475</v>
      </c>
      <c r="U3760" s="209">
        <f>IF(ABS(Table1[[#This Row],[Prod]]-Table1[[#This Row],[Planned]])&gt;Table1[[#This Row],[Planned]],0,IF(Table1[[#This Row],[Planned]]=0,0,1-ABS(Table1[[#This Row],[Prod]]-Table1[[#This Row],[Planned]])/Table1[[#This Row],[Planned]]))</f>
        <v>0</v>
      </c>
      <c r="V3760" s="8"/>
      <c r="W3760" s="11"/>
      <c r="X3760" s="3">
        <v>475</v>
      </c>
      <c r="Y3760" s="206">
        <f>Table1[[#This Row],[Prod]]</f>
        <v>0</v>
      </c>
      <c r="Z3760" s="206">
        <f>ABS(Table1[[#This Row],[Prod2]]-Table1[[#This Row],[Plan Revised]])</f>
        <v>475</v>
      </c>
      <c r="AA3760" s="288">
        <f>IF(ABS(Table1[[#This Row],[Prod2]]-Table1[[#This Row],[Plan Revised]])&gt;Table1[[#This Row],[Plan Revised]],0,IF(Table1[[#This Row],[Plan Revised]]=0,0,1-ABS(Table1[[#This Row],[Prod2]]-Table1[[#This Row],[Plan Revised]])/Table1[[#This Row],[Plan Revised]]))</f>
        <v>0</v>
      </c>
      <c r="AB3760" s="11"/>
      <c r="AC3760" s="30"/>
    </row>
    <row r="3761" spans="1:29">
      <c r="A3761" s="15" t="str">
        <f>IF(Table1[Week]=WeekSel,"Yes","No")</f>
        <v>No</v>
      </c>
      <c r="B3761" s="15" t="str">
        <f>IF((Table1[StartDate]&gt;=Date.GraphMin)*(Table1[StartDate]&lt;=Date.GraphMax)=1,"Yes","No")</f>
        <v>No</v>
      </c>
      <c r="C3761" s="15" t="str">
        <f>IF(OR(Table1[[#This Row],[Site]]="FOOD MILLING",Table1[[#This Row],[Site]]="GODACO"), "No", "Yes")</f>
        <v>Yes</v>
      </c>
      <c r="D3761" s="40">
        <f>MAX(DATE(Table1[Year],1,1),DATE(Table1[Year],1,1)-WEEKDAY(DATE(Table1[Year],1,1),2)+(Table1[WeekNum]-1)*7+1)</f>
        <v>44557</v>
      </c>
      <c r="E3761" s="40">
        <f>MIN(DATE(Table1[Year]+1,1,0),DATE(Table1[Year],1,1)-WEEKDAY(DATE(Table1[Year],1,1),2)+Table1[WeekNum]*7)</f>
        <v>44561</v>
      </c>
      <c r="F3761" s="15">
        <v>2021</v>
      </c>
      <c r="G3761" s="15">
        <f t="shared" si="116"/>
        <v>12</v>
      </c>
      <c r="H3761" s="17">
        <v>53</v>
      </c>
      <c r="I3761" s="207" t="str">
        <f>"W" &amp;Table1[[#This Row],[WeekNum]]</f>
        <v>W53</v>
      </c>
      <c r="J3761" s="20" t="str">
        <f t="shared" si="117"/>
        <v>21-W53</v>
      </c>
      <c r="K3761" s="8" t="s">
        <v>532</v>
      </c>
      <c r="L3761" s="4"/>
      <c r="M3761" s="8" t="s">
        <v>72</v>
      </c>
      <c r="N3761" s="266" t="s">
        <v>368</v>
      </c>
      <c r="O3761" s="266" t="s">
        <v>384</v>
      </c>
      <c r="P3761" s="11" t="s">
        <v>385</v>
      </c>
      <c r="Q3761" s="11" t="s">
        <v>422</v>
      </c>
      <c r="R3761" s="8">
        <v>372</v>
      </c>
      <c r="S3761" s="8">
        <v>0</v>
      </c>
      <c r="T3761" s="206">
        <f>ABS(Table1[[#This Row],[Prod]]-Table1[[#This Row],[Planned]])</f>
        <v>372</v>
      </c>
      <c r="U3761" s="209">
        <f>IF(ABS(Table1[[#This Row],[Prod]]-Table1[[#This Row],[Planned]])&gt;Table1[[#This Row],[Planned]],0,IF(Table1[[#This Row],[Planned]]=0,0,1-ABS(Table1[[#This Row],[Prod]]-Table1[[#This Row],[Planned]])/Table1[[#This Row],[Planned]]))</f>
        <v>0</v>
      </c>
      <c r="V3761" s="8"/>
      <c r="W3761" s="11"/>
      <c r="X3761" s="3">
        <v>372</v>
      </c>
      <c r="Y3761" s="206">
        <f>Table1[[#This Row],[Prod]]</f>
        <v>0</v>
      </c>
      <c r="Z3761" s="206">
        <f>ABS(Table1[[#This Row],[Prod2]]-Table1[[#This Row],[Plan Revised]])</f>
        <v>372</v>
      </c>
      <c r="AA3761" s="288">
        <f>IF(ABS(Table1[[#This Row],[Prod2]]-Table1[[#This Row],[Plan Revised]])&gt;Table1[[#This Row],[Plan Revised]],0,IF(Table1[[#This Row],[Plan Revised]]=0,0,1-ABS(Table1[[#This Row],[Prod2]]-Table1[[#This Row],[Plan Revised]])/Table1[[#This Row],[Plan Revised]]))</f>
        <v>0</v>
      </c>
      <c r="AB3761" s="11"/>
      <c r="AC3761" s="30"/>
    </row>
    <row r="3762" spans="1:29">
      <c r="A3762" s="15" t="str">
        <f>IF(Table1[Week]=WeekSel,"Yes","No")</f>
        <v>No</v>
      </c>
      <c r="B3762" s="15" t="str">
        <f>IF((Table1[StartDate]&gt;=Date.GraphMin)*(Table1[StartDate]&lt;=Date.GraphMax)=1,"Yes","No")</f>
        <v>No</v>
      </c>
      <c r="C3762" s="15" t="str">
        <f>IF(OR(Table1[[#This Row],[Site]]="FOOD MILLING",Table1[[#This Row],[Site]]="GODACO"), "No", "Yes")</f>
        <v>Yes</v>
      </c>
      <c r="D3762" s="40">
        <f>MAX(DATE(Table1[Year],1,1),DATE(Table1[Year],1,1)-WEEKDAY(DATE(Table1[Year],1,1),2)+(Table1[WeekNum]-1)*7+1)</f>
        <v>44557</v>
      </c>
      <c r="E3762" s="40">
        <f>MIN(DATE(Table1[Year]+1,1,0),DATE(Table1[Year],1,1)-WEEKDAY(DATE(Table1[Year],1,1),2)+Table1[WeekNum]*7)</f>
        <v>44561</v>
      </c>
      <c r="F3762" s="15">
        <v>2021</v>
      </c>
      <c r="G3762" s="15">
        <f t="shared" si="116"/>
        <v>12</v>
      </c>
      <c r="H3762" s="17">
        <v>53</v>
      </c>
      <c r="I3762" s="207" t="str">
        <f>"W" &amp;Table1[[#This Row],[WeekNum]]</f>
        <v>W53</v>
      </c>
      <c r="J3762" s="20" t="str">
        <f t="shared" si="117"/>
        <v>21-W53</v>
      </c>
      <c r="K3762" s="8" t="s">
        <v>533</v>
      </c>
      <c r="L3762" s="4"/>
      <c r="M3762" s="8" t="s">
        <v>72</v>
      </c>
      <c r="N3762" s="266" t="s">
        <v>368</v>
      </c>
      <c r="O3762" s="266" t="s">
        <v>384</v>
      </c>
      <c r="P3762" s="11" t="s">
        <v>385</v>
      </c>
      <c r="Q3762" s="11" t="s">
        <v>422</v>
      </c>
      <c r="R3762" s="8">
        <v>348</v>
      </c>
      <c r="S3762" s="8">
        <v>0</v>
      </c>
      <c r="T3762" s="206">
        <f>ABS(Table1[[#This Row],[Prod]]-Table1[[#This Row],[Planned]])</f>
        <v>348</v>
      </c>
      <c r="U3762" s="209">
        <f>IF(ABS(Table1[[#This Row],[Prod]]-Table1[[#This Row],[Planned]])&gt;Table1[[#This Row],[Planned]],0,IF(Table1[[#This Row],[Planned]]=0,0,1-ABS(Table1[[#This Row],[Prod]]-Table1[[#This Row],[Planned]])/Table1[[#This Row],[Planned]]))</f>
        <v>0</v>
      </c>
      <c r="V3762" s="8"/>
      <c r="W3762" s="11"/>
      <c r="X3762" s="3">
        <v>348</v>
      </c>
      <c r="Y3762" s="206">
        <f>Table1[[#This Row],[Prod]]</f>
        <v>0</v>
      </c>
      <c r="Z3762" s="206">
        <f>ABS(Table1[[#This Row],[Prod2]]-Table1[[#This Row],[Plan Revised]])</f>
        <v>348</v>
      </c>
      <c r="AA3762" s="288">
        <f>IF(ABS(Table1[[#This Row],[Prod2]]-Table1[[#This Row],[Plan Revised]])&gt;Table1[[#This Row],[Plan Revised]],0,IF(Table1[[#This Row],[Plan Revised]]=0,0,1-ABS(Table1[[#This Row],[Prod2]]-Table1[[#This Row],[Plan Revised]])/Table1[[#This Row],[Plan Revised]]))</f>
        <v>0</v>
      </c>
      <c r="AB3762" s="11"/>
      <c r="AC3762" s="30"/>
    </row>
    <row r="3763" spans="1:29">
      <c r="A3763" s="15" t="str">
        <f>IF(Table1[Week]=WeekSel,"Yes","No")</f>
        <v>No</v>
      </c>
      <c r="B3763" s="15" t="str">
        <f>IF((Table1[StartDate]&gt;=Date.GraphMin)*(Table1[StartDate]&lt;=Date.GraphMax)=1,"Yes","No")</f>
        <v>No</v>
      </c>
      <c r="C3763" s="15" t="str">
        <f>IF(OR(Table1[[#This Row],[Site]]="FOOD MILLING",Table1[[#This Row],[Site]]="GODACO"), "No", "Yes")</f>
        <v>Yes</v>
      </c>
      <c r="D3763" s="40">
        <f>MAX(DATE(Table1[Year],1,1),DATE(Table1[Year],1,1)-WEEKDAY(DATE(Table1[Year],1,1),2)+(Table1[WeekNum]-1)*7+1)</f>
        <v>44557</v>
      </c>
      <c r="E3763" s="40">
        <f>MIN(DATE(Table1[Year]+1,1,0),DATE(Table1[Year],1,1)-WEEKDAY(DATE(Table1[Year],1,1),2)+Table1[WeekNum]*7)</f>
        <v>44561</v>
      </c>
      <c r="F3763" s="15">
        <v>2021</v>
      </c>
      <c r="G3763" s="15">
        <f t="shared" si="116"/>
        <v>12</v>
      </c>
      <c r="H3763" s="17">
        <v>53</v>
      </c>
      <c r="I3763" s="207" t="str">
        <f>"W" &amp;Table1[[#This Row],[WeekNum]]</f>
        <v>W53</v>
      </c>
      <c r="J3763" s="20" t="str">
        <f t="shared" si="117"/>
        <v>21-W53</v>
      </c>
      <c r="K3763" s="8" t="s">
        <v>534</v>
      </c>
      <c r="L3763" s="4"/>
      <c r="M3763" s="8" t="s">
        <v>72</v>
      </c>
      <c r="N3763" s="266" t="s">
        <v>368</v>
      </c>
      <c r="O3763" s="266" t="s">
        <v>384</v>
      </c>
      <c r="P3763" s="11" t="s">
        <v>385</v>
      </c>
      <c r="Q3763" s="11" t="s">
        <v>422</v>
      </c>
      <c r="R3763" s="8">
        <v>125</v>
      </c>
      <c r="S3763" s="8">
        <v>0</v>
      </c>
      <c r="T3763" s="206">
        <f>ABS(Table1[[#This Row],[Prod]]-Table1[[#This Row],[Planned]])</f>
        <v>125</v>
      </c>
      <c r="U3763" s="209">
        <f>IF(ABS(Table1[[#This Row],[Prod]]-Table1[[#This Row],[Planned]])&gt;Table1[[#This Row],[Planned]],0,IF(Table1[[#This Row],[Planned]]=0,0,1-ABS(Table1[[#This Row],[Prod]]-Table1[[#This Row],[Planned]])/Table1[[#This Row],[Planned]]))</f>
        <v>0</v>
      </c>
      <c r="V3763" s="8"/>
      <c r="W3763" s="11"/>
      <c r="X3763" s="3">
        <v>125</v>
      </c>
      <c r="Y3763" s="206">
        <f>Table1[[#This Row],[Prod]]</f>
        <v>0</v>
      </c>
      <c r="Z3763" s="206">
        <f>ABS(Table1[[#This Row],[Prod2]]-Table1[[#This Row],[Plan Revised]])</f>
        <v>125</v>
      </c>
      <c r="AA3763" s="288">
        <f>IF(ABS(Table1[[#This Row],[Prod2]]-Table1[[#This Row],[Plan Revised]])&gt;Table1[[#This Row],[Plan Revised]],0,IF(Table1[[#This Row],[Plan Revised]]=0,0,1-ABS(Table1[[#This Row],[Prod2]]-Table1[[#This Row],[Plan Revised]])/Table1[[#This Row],[Plan Revised]]))</f>
        <v>0</v>
      </c>
      <c r="AB3763" s="11"/>
      <c r="AC3763" s="30"/>
    </row>
    <row r="3764" spans="1:29">
      <c r="A3764" s="15" t="str">
        <f>IF(Table1[Week]=WeekSel,"Yes","No")</f>
        <v>No</v>
      </c>
      <c r="B3764" s="15" t="str">
        <f>IF((Table1[StartDate]&gt;=Date.GraphMin)*(Table1[StartDate]&lt;=Date.GraphMax)=1,"Yes","No")</f>
        <v>No</v>
      </c>
      <c r="C3764" s="15" t="str">
        <f>IF(OR(Table1[[#This Row],[Site]]="FOOD MILLING",Table1[[#This Row],[Site]]="GODACO"), "No", "Yes")</f>
        <v>Yes</v>
      </c>
      <c r="D3764" s="40">
        <f>MAX(DATE(Table1[Year],1,1),DATE(Table1[Year],1,1)-WEEKDAY(DATE(Table1[Year],1,1),2)+(Table1[WeekNum]-1)*7+1)</f>
        <v>44557</v>
      </c>
      <c r="E3764" s="40">
        <f>MIN(DATE(Table1[Year]+1,1,0),DATE(Table1[Year],1,1)-WEEKDAY(DATE(Table1[Year],1,1),2)+Table1[WeekNum]*7)</f>
        <v>44561</v>
      </c>
      <c r="F3764" s="15">
        <v>2021</v>
      </c>
      <c r="G3764" s="15">
        <f t="shared" si="116"/>
        <v>12</v>
      </c>
      <c r="H3764" s="17">
        <v>53</v>
      </c>
      <c r="I3764" s="207" t="str">
        <f>"W" &amp;Table1[[#This Row],[WeekNum]]</f>
        <v>W53</v>
      </c>
      <c r="J3764" s="20" t="str">
        <f t="shared" si="117"/>
        <v>21-W53</v>
      </c>
      <c r="K3764" s="8" t="s">
        <v>486</v>
      </c>
      <c r="L3764" s="4"/>
      <c r="M3764" s="8" t="s">
        <v>72</v>
      </c>
      <c r="N3764" s="266" t="s">
        <v>368</v>
      </c>
      <c r="O3764" s="266" t="s">
        <v>386</v>
      </c>
      <c r="P3764" s="11" t="s">
        <v>387</v>
      </c>
      <c r="Q3764" s="11" t="s">
        <v>419</v>
      </c>
      <c r="R3764" s="8">
        <v>945</v>
      </c>
      <c r="S3764" s="8">
        <v>933</v>
      </c>
      <c r="T3764" s="206">
        <f>ABS(Table1[[#This Row],[Prod]]-Table1[[#This Row],[Planned]])</f>
        <v>12</v>
      </c>
      <c r="U3764" s="209">
        <f>IF(ABS(Table1[[#This Row],[Prod]]-Table1[[#This Row],[Planned]])&gt;Table1[[#This Row],[Planned]],0,IF(Table1[[#This Row],[Planned]]=0,0,1-ABS(Table1[[#This Row],[Prod]]-Table1[[#This Row],[Planned]])/Table1[[#This Row],[Planned]]))</f>
        <v>0.98730158730158735</v>
      </c>
      <c r="V3764" s="8"/>
      <c r="W3764" s="11"/>
      <c r="X3764" s="3">
        <v>945</v>
      </c>
      <c r="Y3764" s="206">
        <f>Table1[[#This Row],[Prod]]</f>
        <v>933</v>
      </c>
      <c r="Z3764" s="206">
        <f>ABS(Table1[[#This Row],[Prod2]]-Table1[[#This Row],[Plan Revised]])</f>
        <v>12</v>
      </c>
      <c r="AA3764" s="288">
        <f>IF(ABS(Table1[[#This Row],[Prod2]]-Table1[[#This Row],[Plan Revised]])&gt;Table1[[#This Row],[Plan Revised]],0,IF(Table1[[#This Row],[Plan Revised]]=0,0,1-ABS(Table1[[#This Row],[Prod2]]-Table1[[#This Row],[Plan Revised]])/Table1[[#This Row],[Plan Revised]]))</f>
        <v>0.98730158730158735</v>
      </c>
      <c r="AB3764" s="11"/>
      <c r="AC3764" s="30"/>
    </row>
    <row r="3765" spans="1:29">
      <c r="A3765" s="15" t="str">
        <f>IF(Table1[Week]=WeekSel,"Yes","No")</f>
        <v>No</v>
      </c>
      <c r="B3765" s="15" t="str">
        <f>IF((Table1[StartDate]&gt;=Date.GraphMin)*(Table1[StartDate]&lt;=Date.GraphMax)=1,"Yes","No")</f>
        <v>No</v>
      </c>
      <c r="C3765" s="15" t="str">
        <f>IF(OR(Table1[[#This Row],[Site]]="FOOD MILLING",Table1[[#This Row],[Site]]="GODACO"), "No", "Yes")</f>
        <v>Yes</v>
      </c>
      <c r="D3765" s="40">
        <f>MAX(DATE(Table1[Year],1,1),DATE(Table1[Year],1,1)-WEEKDAY(DATE(Table1[Year],1,1),2)+(Table1[WeekNum]-1)*7+1)</f>
        <v>44557</v>
      </c>
      <c r="E3765" s="40">
        <f>MIN(DATE(Table1[Year]+1,1,0),DATE(Table1[Year],1,1)-WEEKDAY(DATE(Table1[Year],1,1),2)+Table1[WeekNum]*7)</f>
        <v>44561</v>
      </c>
      <c r="F3765" s="15">
        <v>2021</v>
      </c>
      <c r="G3765" s="15">
        <f t="shared" si="116"/>
        <v>12</v>
      </c>
      <c r="H3765" s="17">
        <v>53</v>
      </c>
      <c r="I3765" s="207" t="str">
        <f>"W" &amp;Table1[[#This Row],[WeekNum]]</f>
        <v>W53</v>
      </c>
      <c r="J3765" s="20" t="str">
        <f t="shared" si="117"/>
        <v>21-W53</v>
      </c>
      <c r="K3765" s="8" t="s">
        <v>475</v>
      </c>
      <c r="L3765" s="4"/>
      <c r="M3765" s="8" t="s">
        <v>72</v>
      </c>
      <c r="N3765" s="266" t="s">
        <v>368</v>
      </c>
      <c r="O3765" s="266" t="s">
        <v>386</v>
      </c>
      <c r="P3765" s="11" t="s">
        <v>387</v>
      </c>
      <c r="Q3765" s="11" t="s">
        <v>419</v>
      </c>
      <c r="R3765" s="8">
        <v>200</v>
      </c>
      <c r="S3765" s="8">
        <v>388</v>
      </c>
      <c r="T3765" s="206">
        <f>ABS(Table1[[#This Row],[Prod]]-Table1[[#This Row],[Planned]])</f>
        <v>188</v>
      </c>
      <c r="U3765" s="209">
        <f>IF(ABS(Table1[[#This Row],[Prod]]-Table1[[#This Row],[Planned]])&gt;Table1[[#This Row],[Planned]],0,IF(Table1[[#This Row],[Planned]]=0,0,1-ABS(Table1[[#This Row],[Prod]]-Table1[[#This Row],[Planned]])/Table1[[#This Row],[Planned]]))</f>
        <v>6.0000000000000053E-2</v>
      </c>
      <c r="V3765" s="8"/>
      <c r="W3765" s="11"/>
      <c r="X3765" s="3">
        <v>200</v>
      </c>
      <c r="Y3765" s="206">
        <f>Table1[[#This Row],[Prod]]</f>
        <v>388</v>
      </c>
      <c r="Z3765" s="206">
        <f>ABS(Table1[[#This Row],[Prod2]]-Table1[[#This Row],[Plan Revised]])</f>
        <v>188</v>
      </c>
      <c r="AA3765" s="288">
        <f>IF(ABS(Table1[[#This Row],[Prod2]]-Table1[[#This Row],[Plan Revised]])&gt;Table1[[#This Row],[Plan Revised]],0,IF(Table1[[#This Row],[Plan Revised]]=0,0,1-ABS(Table1[[#This Row],[Prod2]]-Table1[[#This Row],[Plan Revised]])/Table1[[#This Row],[Plan Revised]]))</f>
        <v>6.0000000000000053E-2</v>
      </c>
      <c r="AB3765" s="11"/>
      <c r="AC3765" s="30"/>
    </row>
    <row r="3766" spans="1:29">
      <c r="A3766" s="15" t="str">
        <f>IF(Table1[Week]=WeekSel,"Yes","No")</f>
        <v>No</v>
      </c>
      <c r="B3766" s="15" t="str">
        <f>IF((Table1[StartDate]&gt;=Date.GraphMin)*(Table1[StartDate]&lt;=Date.GraphMax)=1,"Yes","No")</f>
        <v>No</v>
      </c>
      <c r="C3766" s="15" t="str">
        <f>IF(OR(Table1[[#This Row],[Site]]="FOOD MILLING",Table1[[#This Row],[Site]]="GODACO"), "No", "Yes")</f>
        <v>Yes</v>
      </c>
      <c r="D3766" s="40">
        <f>MAX(DATE(Table1[Year],1,1),DATE(Table1[Year],1,1)-WEEKDAY(DATE(Table1[Year],1,1),2)+(Table1[WeekNum]-1)*7+1)</f>
        <v>44557</v>
      </c>
      <c r="E3766" s="40">
        <f>MIN(DATE(Table1[Year]+1,1,0),DATE(Table1[Year],1,1)-WEEKDAY(DATE(Table1[Year],1,1),2)+Table1[WeekNum]*7)</f>
        <v>44561</v>
      </c>
      <c r="F3766" s="15">
        <v>2021</v>
      </c>
      <c r="G3766" s="15">
        <f t="shared" si="116"/>
        <v>12</v>
      </c>
      <c r="H3766" s="17">
        <v>53</v>
      </c>
      <c r="I3766" s="207" t="str">
        <f>"W" &amp;Table1[[#This Row],[WeekNum]]</f>
        <v>W53</v>
      </c>
      <c r="J3766" s="20" t="str">
        <f t="shared" si="117"/>
        <v>21-W53</v>
      </c>
      <c r="K3766" s="8" t="s">
        <v>491</v>
      </c>
      <c r="L3766" s="4"/>
      <c r="M3766" s="8" t="s">
        <v>72</v>
      </c>
      <c r="N3766" s="266" t="s">
        <v>368</v>
      </c>
      <c r="O3766" s="266" t="s">
        <v>386</v>
      </c>
      <c r="P3766" s="11" t="s">
        <v>387</v>
      </c>
      <c r="Q3766" s="11" t="s">
        <v>419</v>
      </c>
      <c r="R3766" s="8">
        <v>12175</v>
      </c>
      <c r="S3766" s="8">
        <v>13475</v>
      </c>
      <c r="T3766" s="206">
        <f>ABS(Table1[[#This Row],[Prod]]-Table1[[#This Row],[Planned]])</f>
        <v>1300</v>
      </c>
      <c r="U3766" s="209">
        <f>IF(ABS(Table1[[#This Row],[Prod]]-Table1[[#This Row],[Planned]])&gt;Table1[[#This Row],[Planned]],0,IF(Table1[[#This Row],[Planned]]=0,0,1-ABS(Table1[[#This Row],[Prod]]-Table1[[#This Row],[Planned]])/Table1[[#This Row],[Planned]]))</f>
        <v>0.89322381930184802</v>
      </c>
      <c r="V3766" s="8"/>
      <c r="W3766" s="11"/>
      <c r="X3766" s="3">
        <v>13725</v>
      </c>
      <c r="Y3766" s="206">
        <f>Table1[[#This Row],[Prod]]</f>
        <v>13475</v>
      </c>
      <c r="Z3766" s="206">
        <f>ABS(Table1[[#This Row],[Prod2]]-Table1[[#This Row],[Plan Revised]])</f>
        <v>250</v>
      </c>
      <c r="AA3766" s="288">
        <f>IF(ABS(Table1[[#This Row],[Prod2]]-Table1[[#This Row],[Plan Revised]])&gt;Table1[[#This Row],[Plan Revised]],0,IF(Table1[[#This Row],[Plan Revised]]=0,0,1-ABS(Table1[[#This Row],[Prod2]]-Table1[[#This Row],[Plan Revised]])/Table1[[#This Row],[Plan Revised]]))</f>
        <v>0.98178506375227692</v>
      </c>
      <c r="AB3766" s="11"/>
      <c r="AC3766" s="30"/>
    </row>
    <row r="3767" spans="1:29">
      <c r="A3767" s="15" t="str">
        <f>IF(Table1[Week]=WeekSel,"Yes","No")</f>
        <v>No</v>
      </c>
      <c r="B3767" s="15" t="str">
        <f>IF((Table1[StartDate]&gt;=Date.GraphMin)*(Table1[StartDate]&lt;=Date.GraphMax)=1,"Yes","No")</f>
        <v>No</v>
      </c>
      <c r="C3767" s="15" t="str">
        <f>IF(OR(Table1[[#This Row],[Site]]="FOOD MILLING",Table1[[#This Row],[Site]]="GODACO"), "No", "Yes")</f>
        <v>Yes</v>
      </c>
      <c r="D3767" s="40">
        <f>MAX(DATE(Table1[Year],1,1),DATE(Table1[Year],1,1)-WEEKDAY(DATE(Table1[Year],1,1),2)+(Table1[WeekNum]-1)*7+1)</f>
        <v>44557</v>
      </c>
      <c r="E3767" s="40">
        <f>MIN(DATE(Table1[Year]+1,1,0),DATE(Table1[Year],1,1)-WEEKDAY(DATE(Table1[Year],1,1),2)+Table1[WeekNum]*7)</f>
        <v>44561</v>
      </c>
      <c r="F3767" s="15">
        <v>2021</v>
      </c>
      <c r="G3767" s="15">
        <f t="shared" si="116"/>
        <v>12</v>
      </c>
      <c r="H3767" s="17">
        <v>53</v>
      </c>
      <c r="I3767" s="207" t="str">
        <f>"W" &amp;Table1[[#This Row],[WeekNum]]</f>
        <v>W53</v>
      </c>
      <c r="J3767" s="20" t="str">
        <f t="shared" si="117"/>
        <v>21-W53</v>
      </c>
      <c r="K3767" s="8" t="s">
        <v>492</v>
      </c>
      <c r="L3767" s="4"/>
      <c r="M3767" s="8" t="s">
        <v>72</v>
      </c>
      <c r="N3767" s="266" t="s">
        <v>368</v>
      </c>
      <c r="O3767" s="266" t="s">
        <v>386</v>
      </c>
      <c r="P3767" s="11" t="s">
        <v>387</v>
      </c>
      <c r="Q3767" s="11" t="s">
        <v>419</v>
      </c>
      <c r="R3767" s="8">
        <v>1415</v>
      </c>
      <c r="S3767" s="8">
        <v>1845</v>
      </c>
      <c r="T3767" s="206">
        <f>ABS(Table1[[#This Row],[Prod]]-Table1[[#This Row],[Planned]])</f>
        <v>430</v>
      </c>
      <c r="U3767" s="209">
        <f>IF(ABS(Table1[[#This Row],[Prod]]-Table1[[#This Row],[Planned]])&gt;Table1[[#This Row],[Planned]],0,IF(Table1[[#This Row],[Planned]]=0,0,1-ABS(Table1[[#This Row],[Prod]]-Table1[[#This Row],[Planned]])/Table1[[#This Row],[Planned]]))</f>
        <v>0.69611307420494706</v>
      </c>
      <c r="V3767" s="8"/>
      <c r="W3767" s="11"/>
      <c r="X3767" s="3">
        <v>1595</v>
      </c>
      <c r="Y3767" s="206">
        <f>Table1[[#This Row],[Prod]]</f>
        <v>1845</v>
      </c>
      <c r="Z3767" s="206">
        <f>ABS(Table1[[#This Row],[Prod2]]-Table1[[#This Row],[Plan Revised]])</f>
        <v>250</v>
      </c>
      <c r="AA3767" s="288">
        <f>IF(ABS(Table1[[#This Row],[Prod2]]-Table1[[#This Row],[Plan Revised]])&gt;Table1[[#This Row],[Plan Revised]],0,IF(Table1[[#This Row],[Plan Revised]]=0,0,1-ABS(Table1[[#This Row],[Prod2]]-Table1[[#This Row],[Plan Revised]])/Table1[[#This Row],[Plan Revised]]))</f>
        <v>0.84326018808777425</v>
      </c>
      <c r="AB3767" s="11"/>
      <c r="AC3767" s="30"/>
    </row>
    <row r="3768" spans="1:29">
      <c r="A3768" s="15" t="str">
        <f>IF(Table1[Week]=WeekSel,"Yes","No")</f>
        <v>No</v>
      </c>
      <c r="B3768" s="15" t="str">
        <f>IF((Table1[StartDate]&gt;=Date.GraphMin)*(Table1[StartDate]&lt;=Date.GraphMax)=1,"Yes","No")</f>
        <v>No</v>
      </c>
      <c r="C3768" s="15" t="str">
        <f>IF(OR(Table1[[#This Row],[Site]]="FOOD MILLING",Table1[[#This Row],[Site]]="GODACO"), "No", "Yes")</f>
        <v>Yes</v>
      </c>
      <c r="D3768" s="40">
        <f>MAX(DATE(Table1[Year],1,1),DATE(Table1[Year],1,1)-WEEKDAY(DATE(Table1[Year],1,1),2)+(Table1[WeekNum]-1)*7+1)</f>
        <v>44557</v>
      </c>
      <c r="E3768" s="40">
        <f>MIN(DATE(Table1[Year]+1,1,0),DATE(Table1[Year],1,1)-WEEKDAY(DATE(Table1[Year],1,1),2)+Table1[WeekNum]*7)</f>
        <v>44561</v>
      </c>
      <c r="F3768" s="15">
        <v>2021</v>
      </c>
      <c r="G3768" s="15">
        <f t="shared" si="116"/>
        <v>12</v>
      </c>
      <c r="H3768" s="17">
        <v>53</v>
      </c>
      <c r="I3768" s="207" t="str">
        <f>"W" &amp;Table1[[#This Row],[WeekNum]]</f>
        <v>W53</v>
      </c>
      <c r="J3768" s="20" t="str">
        <f t="shared" si="117"/>
        <v>21-W53</v>
      </c>
      <c r="K3768" s="8" t="s">
        <v>480</v>
      </c>
      <c r="L3768" s="4"/>
      <c r="M3768" s="8" t="s">
        <v>72</v>
      </c>
      <c r="N3768" s="266" t="s">
        <v>368</v>
      </c>
      <c r="O3768" s="266" t="s">
        <v>386</v>
      </c>
      <c r="P3768" s="11" t="s">
        <v>387</v>
      </c>
      <c r="Q3768" s="11" t="s">
        <v>419</v>
      </c>
      <c r="R3768" s="8">
        <v>11300</v>
      </c>
      <c r="S3768" s="8">
        <v>10166.4</v>
      </c>
      <c r="T3768" s="206">
        <f>ABS(Table1[[#This Row],[Prod]]-Table1[[#This Row],[Planned]])</f>
        <v>1133.6000000000004</v>
      </c>
      <c r="U3768" s="209">
        <f>IF(ABS(Table1[[#This Row],[Prod]]-Table1[[#This Row],[Planned]])&gt;Table1[[#This Row],[Planned]],0,IF(Table1[[#This Row],[Planned]]=0,0,1-ABS(Table1[[#This Row],[Prod]]-Table1[[#This Row],[Planned]])/Table1[[#This Row],[Planned]]))</f>
        <v>0.89968141592920348</v>
      </c>
      <c r="V3768" s="8"/>
      <c r="W3768" s="11"/>
      <c r="X3768" s="3">
        <v>11900</v>
      </c>
      <c r="Y3768" s="206">
        <f>Table1[[#This Row],[Prod]]</f>
        <v>10166.4</v>
      </c>
      <c r="Z3768" s="206">
        <f>ABS(Table1[[#This Row],[Prod2]]-Table1[[#This Row],[Plan Revised]])</f>
        <v>1733.6000000000004</v>
      </c>
      <c r="AA3768" s="288">
        <f>IF(ABS(Table1[[#This Row],[Prod2]]-Table1[[#This Row],[Plan Revised]])&gt;Table1[[#This Row],[Plan Revised]],0,IF(Table1[[#This Row],[Plan Revised]]=0,0,1-ABS(Table1[[#This Row],[Prod2]]-Table1[[#This Row],[Plan Revised]])/Table1[[#This Row],[Plan Revised]]))</f>
        <v>0.85431932773109243</v>
      </c>
      <c r="AB3768" s="11"/>
      <c r="AC3768" s="30"/>
    </row>
    <row r="3769" spans="1:29">
      <c r="A3769" s="15" t="str">
        <f>IF(Table1[Week]=WeekSel,"Yes","No")</f>
        <v>No</v>
      </c>
      <c r="B3769" s="15" t="str">
        <f>IF((Table1[StartDate]&gt;=Date.GraphMin)*(Table1[StartDate]&lt;=Date.GraphMax)=1,"Yes","No")</f>
        <v>No</v>
      </c>
      <c r="C3769" s="15" t="str">
        <f>IF(OR(Table1[[#This Row],[Site]]="FOOD MILLING",Table1[[#This Row],[Site]]="GODACO"), "No", "Yes")</f>
        <v>Yes</v>
      </c>
      <c r="D3769" s="40">
        <f>MAX(DATE(Table1[Year],1,1),DATE(Table1[Year],1,1)-WEEKDAY(DATE(Table1[Year],1,1),2)+(Table1[WeekNum]-1)*7+1)</f>
        <v>44557</v>
      </c>
      <c r="E3769" s="40">
        <f>MIN(DATE(Table1[Year]+1,1,0),DATE(Table1[Year],1,1)-WEEKDAY(DATE(Table1[Year],1,1),2)+Table1[WeekNum]*7)</f>
        <v>44561</v>
      </c>
      <c r="F3769" s="15">
        <v>2021</v>
      </c>
      <c r="G3769" s="15">
        <f t="shared" si="116"/>
        <v>12</v>
      </c>
      <c r="H3769" s="17">
        <v>53</v>
      </c>
      <c r="I3769" s="207" t="str">
        <f>"W" &amp;Table1[[#This Row],[WeekNum]]</f>
        <v>W53</v>
      </c>
      <c r="J3769" s="20" t="str">
        <f t="shared" si="117"/>
        <v>21-W53</v>
      </c>
      <c r="K3769" s="8" t="s">
        <v>483</v>
      </c>
      <c r="L3769" s="4"/>
      <c r="M3769" s="8" t="s">
        <v>72</v>
      </c>
      <c r="N3769" s="266" t="s">
        <v>368</v>
      </c>
      <c r="O3769" s="266" t="s">
        <v>386</v>
      </c>
      <c r="P3769" s="11" t="s">
        <v>387</v>
      </c>
      <c r="Q3769" s="11" t="s">
        <v>419</v>
      </c>
      <c r="R3769" s="8">
        <v>43665</v>
      </c>
      <c r="S3769" s="8">
        <v>38951.5</v>
      </c>
      <c r="T3769" s="206">
        <f>ABS(Table1[[#This Row],[Prod]]-Table1[[#This Row],[Planned]])</f>
        <v>4713.5</v>
      </c>
      <c r="U3769" s="209">
        <f>IF(ABS(Table1[[#This Row],[Prod]]-Table1[[#This Row],[Planned]])&gt;Table1[[#This Row],[Planned]],0,IF(Table1[[#This Row],[Planned]]=0,0,1-ABS(Table1[[#This Row],[Prod]]-Table1[[#This Row],[Planned]])/Table1[[#This Row],[Planned]]))</f>
        <v>0.89205313179892365</v>
      </c>
      <c r="V3769" s="8"/>
      <c r="W3769" s="11"/>
      <c r="X3769" s="3">
        <v>38905</v>
      </c>
      <c r="Y3769" s="206">
        <f>Table1[[#This Row],[Prod]]</f>
        <v>38951.5</v>
      </c>
      <c r="Z3769" s="206">
        <f>ABS(Table1[[#This Row],[Prod2]]-Table1[[#This Row],[Plan Revised]])</f>
        <v>46.5</v>
      </c>
      <c r="AA3769" s="288">
        <f>IF(ABS(Table1[[#This Row],[Prod2]]-Table1[[#This Row],[Plan Revised]])&gt;Table1[[#This Row],[Plan Revised]],0,IF(Table1[[#This Row],[Plan Revised]]=0,0,1-ABS(Table1[[#This Row],[Prod2]]-Table1[[#This Row],[Plan Revised]])/Table1[[#This Row],[Plan Revised]]))</f>
        <v>0.99880478087649405</v>
      </c>
      <c r="AB3769" s="11"/>
      <c r="AC3769" s="30"/>
    </row>
    <row r="3770" spans="1:29">
      <c r="A3770" s="15" t="str">
        <f>IF(Table1[Week]=WeekSel,"Yes","No")</f>
        <v>No</v>
      </c>
      <c r="B3770" s="15" t="str">
        <f>IF((Table1[StartDate]&gt;=Date.GraphMin)*(Table1[StartDate]&lt;=Date.GraphMax)=1,"Yes","No")</f>
        <v>No</v>
      </c>
      <c r="C3770" s="15" t="str">
        <f>IF(OR(Table1[[#This Row],[Site]]="FOOD MILLING",Table1[[#This Row],[Site]]="GODACO"), "No", "Yes")</f>
        <v>Yes</v>
      </c>
      <c r="D3770" s="40">
        <f>MAX(DATE(Table1[Year],1,1),DATE(Table1[Year],1,1)-WEEKDAY(DATE(Table1[Year],1,1),2)+(Table1[WeekNum]-1)*7+1)</f>
        <v>44557</v>
      </c>
      <c r="E3770" s="40">
        <f>MIN(DATE(Table1[Year]+1,1,0),DATE(Table1[Year],1,1)-WEEKDAY(DATE(Table1[Year],1,1),2)+Table1[WeekNum]*7)</f>
        <v>44561</v>
      </c>
      <c r="F3770" s="15">
        <v>2021</v>
      </c>
      <c r="G3770" s="15">
        <f t="shared" si="116"/>
        <v>12</v>
      </c>
      <c r="H3770" s="17">
        <v>53</v>
      </c>
      <c r="I3770" s="207" t="str">
        <f>"W" &amp;Table1[[#This Row],[WeekNum]]</f>
        <v>W53</v>
      </c>
      <c r="J3770" s="20" t="str">
        <f t="shared" si="117"/>
        <v>21-W53</v>
      </c>
      <c r="K3770" s="8" t="s">
        <v>478</v>
      </c>
      <c r="L3770" s="4"/>
      <c r="M3770" s="8" t="s">
        <v>72</v>
      </c>
      <c r="N3770" s="266" t="s">
        <v>368</v>
      </c>
      <c r="O3770" s="266" t="s">
        <v>386</v>
      </c>
      <c r="P3770" s="11" t="s">
        <v>387</v>
      </c>
      <c r="Q3770" s="11" t="s">
        <v>419</v>
      </c>
      <c r="R3770" s="8">
        <v>360</v>
      </c>
      <c r="S3770" s="8">
        <v>840</v>
      </c>
      <c r="T3770" s="206">
        <f>ABS(Table1[[#This Row],[Prod]]-Table1[[#This Row],[Planned]])</f>
        <v>480</v>
      </c>
      <c r="U3770" s="209">
        <f>IF(ABS(Table1[[#This Row],[Prod]]-Table1[[#This Row],[Planned]])&gt;Table1[[#This Row],[Planned]],0,IF(Table1[[#This Row],[Planned]]=0,0,1-ABS(Table1[[#This Row],[Prod]]-Table1[[#This Row],[Planned]])/Table1[[#This Row],[Planned]]))</f>
        <v>0</v>
      </c>
      <c r="V3770" s="8"/>
      <c r="W3770" s="11"/>
      <c r="X3770" s="3">
        <v>840</v>
      </c>
      <c r="Y3770" s="206">
        <f>Table1[[#This Row],[Prod]]</f>
        <v>840</v>
      </c>
      <c r="Z3770" s="206">
        <f>ABS(Table1[[#This Row],[Prod2]]-Table1[[#This Row],[Plan Revised]])</f>
        <v>0</v>
      </c>
      <c r="AA3770" s="288">
        <f>IF(ABS(Table1[[#This Row],[Prod2]]-Table1[[#This Row],[Plan Revised]])&gt;Table1[[#This Row],[Plan Revised]],0,IF(Table1[[#This Row],[Plan Revised]]=0,0,1-ABS(Table1[[#This Row],[Prod2]]-Table1[[#This Row],[Plan Revised]])/Table1[[#This Row],[Plan Revised]]))</f>
        <v>1</v>
      </c>
      <c r="AB3770" s="11"/>
      <c r="AC3770" s="30"/>
    </row>
    <row r="3771" spans="1:29">
      <c r="A3771" s="15" t="str">
        <f>IF(Table1[Week]=WeekSel,"Yes","No")</f>
        <v>No</v>
      </c>
      <c r="B3771" s="15" t="str">
        <f>IF((Table1[StartDate]&gt;=Date.GraphMin)*(Table1[StartDate]&lt;=Date.GraphMax)=1,"Yes","No")</f>
        <v>No</v>
      </c>
      <c r="C3771" s="15" t="str">
        <f>IF(OR(Table1[[#This Row],[Site]]="FOOD MILLING",Table1[[#This Row],[Site]]="GODACO"), "No", "Yes")</f>
        <v>Yes</v>
      </c>
      <c r="D3771" s="40">
        <f>MAX(DATE(Table1[Year],1,1),DATE(Table1[Year],1,1)-WEEKDAY(DATE(Table1[Year],1,1),2)+(Table1[WeekNum]-1)*7+1)</f>
        <v>44557</v>
      </c>
      <c r="E3771" s="40">
        <f>MIN(DATE(Table1[Year]+1,1,0),DATE(Table1[Year],1,1)-WEEKDAY(DATE(Table1[Year],1,1),2)+Table1[WeekNum]*7)</f>
        <v>44561</v>
      </c>
      <c r="F3771" s="15">
        <v>2021</v>
      </c>
      <c r="G3771" s="15">
        <f t="shared" si="116"/>
        <v>12</v>
      </c>
      <c r="H3771" s="17">
        <v>53</v>
      </c>
      <c r="I3771" s="207" t="str">
        <f>"W" &amp;Table1[[#This Row],[WeekNum]]</f>
        <v>W53</v>
      </c>
      <c r="J3771" s="20" t="str">
        <f t="shared" si="117"/>
        <v>21-W53</v>
      </c>
      <c r="K3771" s="8" t="s">
        <v>479</v>
      </c>
      <c r="L3771" s="4"/>
      <c r="M3771" s="8" t="s">
        <v>72</v>
      </c>
      <c r="N3771" s="266" t="s">
        <v>368</v>
      </c>
      <c r="O3771" s="266" t="s">
        <v>386</v>
      </c>
      <c r="P3771" s="11" t="s">
        <v>387</v>
      </c>
      <c r="Q3771" s="11" t="s">
        <v>419</v>
      </c>
      <c r="R3771" s="8">
        <v>9900</v>
      </c>
      <c r="S3771" s="8">
        <v>10255</v>
      </c>
      <c r="T3771" s="206">
        <f>ABS(Table1[[#This Row],[Prod]]-Table1[[#This Row],[Planned]])</f>
        <v>355</v>
      </c>
      <c r="U3771" s="209">
        <f>IF(ABS(Table1[[#This Row],[Prod]]-Table1[[#This Row],[Planned]])&gt;Table1[[#This Row],[Planned]],0,IF(Table1[[#This Row],[Planned]]=0,0,1-ABS(Table1[[#This Row],[Prod]]-Table1[[#This Row],[Planned]])/Table1[[#This Row],[Planned]]))</f>
        <v>0.96414141414141419</v>
      </c>
      <c r="V3771" s="8"/>
      <c r="W3771" s="11"/>
      <c r="X3771" s="3">
        <v>11100</v>
      </c>
      <c r="Y3771" s="206">
        <f>Table1[[#This Row],[Prod]]</f>
        <v>10255</v>
      </c>
      <c r="Z3771" s="206">
        <f>ABS(Table1[[#This Row],[Prod2]]-Table1[[#This Row],[Plan Revised]])</f>
        <v>845</v>
      </c>
      <c r="AA3771" s="288">
        <f>IF(ABS(Table1[[#This Row],[Prod2]]-Table1[[#This Row],[Plan Revised]])&gt;Table1[[#This Row],[Plan Revised]],0,IF(Table1[[#This Row],[Plan Revised]]=0,0,1-ABS(Table1[[#This Row],[Prod2]]-Table1[[#This Row],[Plan Revised]])/Table1[[#This Row],[Plan Revised]]))</f>
        <v>0.92387387387387387</v>
      </c>
      <c r="AB3771" s="11"/>
      <c r="AC3771" s="30"/>
    </row>
    <row r="3772" spans="1:29">
      <c r="A3772" s="15" t="str">
        <f>IF(Table1[Week]=WeekSel,"Yes","No")</f>
        <v>No</v>
      </c>
      <c r="B3772" s="15" t="str">
        <f>IF((Table1[StartDate]&gt;=Date.GraphMin)*(Table1[StartDate]&lt;=Date.GraphMax)=1,"Yes","No")</f>
        <v>No</v>
      </c>
      <c r="C3772" s="15" t="str">
        <f>IF(OR(Table1[[#This Row],[Site]]="FOOD MILLING",Table1[[#This Row],[Site]]="GODACO"), "No", "Yes")</f>
        <v>Yes</v>
      </c>
      <c r="D3772" s="40">
        <f>MAX(DATE(Table1[Year],1,1),DATE(Table1[Year],1,1)-WEEKDAY(DATE(Table1[Year],1,1),2)+(Table1[WeekNum]-1)*7+1)</f>
        <v>44557</v>
      </c>
      <c r="E3772" s="40">
        <f>MIN(DATE(Table1[Year]+1,1,0),DATE(Table1[Year],1,1)-WEEKDAY(DATE(Table1[Year],1,1),2)+Table1[WeekNum]*7)</f>
        <v>44561</v>
      </c>
      <c r="F3772" s="15">
        <v>2021</v>
      </c>
      <c r="G3772" s="15">
        <f t="shared" si="116"/>
        <v>12</v>
      </c>
      <c r="H3772" s="17">
        <v>53</v>
      </c>
      <c r="I3772" s="207" t="str">
        <f>"W" &amp;Table1[[#This Row],[WeekNum]]</f>
        <v>W53</v>
      </c>
      <c r="J3772" s="20" t="str">
        <f t="shared" si="117"/>
        <v>21-W53</v>
      </c>
      <c r="K3772" s="8" t="s">
        <v>485</v>
      </c>
      <c r="L3772" s="4"/>
      <c r="M3772" s="8" t="s">
        <v>77</v>
      </c>
      <c r="N3772" s="266" t="s">
        <v>368</v>
      </c>
      <c r="O3772" s="266" t="s">
        <v>386</v>
      </c>
      <c r="P3772" s="11" t="s">
        <v>387</v>
      </c>
      <c r="Q3772" s="11" t="s">
        <v>419</v>
      </c>
      <c r="R3772" s="8">
        <v>10000</v>
      </c>
      <c r="S3772" s="8">
        <v>11145</v>
      </c>
      <c r="T3772" s="206">
        <f>ABS(Table1[[#This Row],[Prod]]-Table1[[#This Row],[Planned]])</f>
        <v>1145</v>
      </c>
      <c r="U3772" s="209">
        <f>IF(ABS(Table1[[#This Row],[Prod]]-Table1[[#This Row],[Planned]])&gt;Table1[[#This Row],[Planned]],0,IF(Table1[[#This Row],[Planned]]=0,0,1-ABS(Table1[[#This Row],[Prod]]-Table1[[#This Row],[Planned]])/Table1[[#This Row],[Planned]]))</f>
        <v>0.88549999999999995</v>
      </c>
      <c r="V3772" s="8"/>
      <c r="W3772" s="11"/>
      <c r="X3772" s="3">
        <v>11000</v>
      </c>
      <c r="Y3772" s="206">
        <f>Table1[[#This Row],[Prod]]</f>
        <v>11145</v>
      </c>
      <c r="Z3772" s="206">
        <f>ABS(Table1[[#This Row],[Prod2]]-Table1[[#This Row],[Plan Revised]])</f>
        <v>145</v>
      </c>
      <c r="AA3772" s="288">
        <f>IF(ABS(Table1[[#This Row],[Prod2]]-Table1[[#This Row],[Plan Revised]])&gt;Table1[[#This Row],[Plan Revised]],0,IF(Table1[[#This Row],[Plan Revised]]=0,0,1-ABS(Table1[[#This Row],[Prod2]]-Table1[[#This Row],[Plan Revised]])/Table1[[#This Row],[Plan Revised]]))</f>
        <v>0.98681818181818182</v>
      </c>
      <c r="AB3772" s="11"/>
      <c r="AC3772" s="30"/>
    </row>
    <row r="3773" spans="1:29">
      <c r="A3773" s="15" t="str">
        <f>IF(Table1[Week]=WeekSel,"Yes","No")</f>
        <v>No</v>
      </c>
      <c r="B3773" s="15" t="str">
        <f>IF((Table1[StartDate]&gt;=Date.GraphMin)*(Table1[StartDate]&lt;=Date.GraphMax)=1,"Yes","No")</f>
        <v>No</v>
      </c>
      <c r="C3773" s="15" t="str">
        <f>IF(OR(Table1[[#This Row],[Site]]="FOOD MILLING",Table1[[#This Row],[Site]]="GODACO"), "No", "Yes")</f>
        <v>Yes</v>
      </c>
      <c r="D3773" s="40">
        <f>MAX(DATE(Table1[Year],1,1),DATE(Table1[Year],1,1)-WEEKDAY(DATE(Table1[Year],1,1),2)+(Table1[WeekNum]-1)*7+1)</f>
        <v>44557</v>
      </c>
      <c r="E3773" s="40">
        <f>MIN(DATE(Table1[Year]+1,1,0),DATE(Table1[Year],1,1)-WEEKDAY(DATE(Table1[Year],1,1),2)+Table1[WeekNum]*7)</f>
        <v>44561</v>
      </c>
      <c r="F3773" s="15">
        <v>2021</v>
      </c>
      <c r="G3773" s="15">
        <f t="shared" si="116"/>
        <v>12</v>
      </c>
      <c r="H3773" s="17">
        <v>53</v>
      </c>
      <c r="I3773" s="207" t="str">
        <f>"W" &amp;Table1[[#This Row],[WeekNum]]</f>
        <v>W53</v>
      </c>
      <c r="J3773" s="20" t="str">
        <f t="shared" si="117"/>
        <v>21-W53</v>
      </c>
      <c r="K3773" s="8" t="s">
        <v>481</v>
      </c>
      <c r="L3773" s="4"/>
      <c r="M3773" s="8" t="s">
        <v>72</v>
      </c>
      <c r="N3773" s="266" t="s">
        <v>368</v>
      </c>
      <c r="O3773" s="266" t="s">
        <v>386</v>
      </c>
      <c r="P3773" s="11" t="s">
        <v>387</v>
      </c>
      <c r="Q3773" s="11" t="s">
        <v>419</v>
      </c>
      <c r="R3773" s="8">
        <v>1200</v>
      </c>
      <c r="S3773" s="8">
        <v>751.8</v>
      </c>
      <c r="T3773" s="206">
        <f>ABS(Table1[[#This Row],[Prod]]-Table1[[#This Row],[Planned]])</f>
        <v>448.20000000000005</v>
      </c>
      <c r="U3773" s="209">
        <f>IF(ABS(Table1[[#This Row],[Prod]]-Table1[[#This Row],[Planned]])&gt;Table1[[#This Row],[Planned]],0,IF(Table1[[#This Row],[Planned]]=0,0,1-ABS(Table1[[#This Row],[Prod]]-Table1[[#This Row],[Planned]])/Table1[[#This Row],[Planned]]))</f>
        <v>0.62649999999999995</v>
      </c>
      <c r="V3773" s="8"/>
      <c r="W3773" s="11"/>
      <c r="X3773" s="3">
        <v>600</v>
      </c>
      <c r="Y3773" s="206">
        <f>Table1[[#This Row],[Prod]]</f>
        <v>751.8</v>
      </c>
      <c r="Z3773" s="206">
        <f>ABS(Table1[[#This Row],[Prod2]]-Table1[[#This Row],[Plan Revised]])</f>
        <v>151.79999999999995</v>
      </c>
      <c r="AA3773" s="288">
        <f>IF(ABS(Table1[[#This Row],[Prod2]]-Table1[[#This Row],[Plan Revised]])&gt;Table1[[#This Row],[Plan Revised]],0,IF(Table1[[#This Row],[Plan Revised]]=0,0,1-ABS(Table1[[#This Row],[Prod2]]-Table1[[#This Row],[Plan Revised]])/Table1[[#This Row],[Plan Revised]]))</f>
        <v>0.74700000000000011</v>
      </c>
      <c r="AB3773" s="11"/>
      <c r="AC3773" s="30"/>
    </row>
    <row r="3774" spans="1:29">
      <c r="A3774" s="15" t="str">
        <f>IF(Table1[Week]=WeekSel,"Yes","No")</f>
        <v>No</v>
      </c>
      <c r="B3774" s="15" t="str">
        <f>IF((Table1[StartDate]&gt;=Date.GraphMin)*(Table1[StartDate]&lt;=Date.GraphMax)=1,"Yes","No")</f>
        <v>No</v>
      </c>
      <c r="C3774" s="15" t="str">
        <f>IF(OR(Table1[[#This Row],[Site]]="FOOD MILLING",Table1[[#This Row],[Site]]="GODACO"), "No", "Yes")</f>
        <v>Yes</v>
      </c>
      <c r="D3774" s="40">
        <f>MAX(DATE(Table1[Year],1,1),DATE(Table1[Year],1,1)-WEEKDAY(DATE(Table1[Year],1,1),2)+(Table1[WeekNum]-1)*7+1)</f>
        <v>44557</v>
      </c>
      <c r="E3774" s="40">
        <f>MIN(DATE(Table1[Year]+1,1,0),DATE(Table1[Year],1,1)-WEEKDAY(DATE(Table1[Year],1,1),2)+Table1[WeekNum]*7)</f>
        <v>44561</v>
      </c>
      <c r="F3774" s="15">
        <v>2021</v>
      </c>
      <c r="G3774" s="15">
        <f t="shared" si="116"/>
        <v>12</v>
      </c>
      <c r="H3774" s="17">
        <v>53</v>
      </c>
      <c r="I3774" s="207" t="str">
        <f>"W" &amp;Table1[[#This Row],[WeekNum]]</f>
        <v>W53</v>
      </c>
      <c r="J3774" s="20" t="str">
        <f t="shared" si="117"/>
        <v>21-W53</v>
      </c>
      <c r="K3774" s="8" t="s">
        <v>484</v>
      </c>
      <c r="L3774" s="4"/>
      <c r="M3774" s="8" t="s">
        <v>72</v>
      </c>
      <c r="N3774" s="266" t="s">
        <v>368</v>
      </c>
      <c r="O3774" s="266" t="s">
        <v>386</v>
      </c>
      <c r="P3774" s="11" t="s">
        <v>387</v>
      </c>
      <c r="Q3774" s="11" t="s">
        <v>419</v>
      </c>
      <c r="R3774" s="8">
        <v>5000</v>
      </c>
      <c r="S3774" s="8">
        <v>7550</v>
      </c>
      <c r="T3774" s="206">
        <f>ABS(Table1[[#This Row],[Prod]]-Table1[[#This Row],[Planned]])</f>
        <v>2550</v>
      </c>
      <c r="U3774" s="209">
        <f>IF(ABS(Table1[[#This Row],[Prod]]-Table1[[#This Row],[Planned]])&gt;Table1[[#This Row],[Planned]],0,IF(Table1[[#This Row],[Planned]]=0,0,1-ABS(Table1[[#This Row],[Prod]]-Table1[[#This Row],[Planned]])/Table1[[#This Row],[Planned]]))</f>
        <v>0.49</v>
      </c>
      <c r="V3774" s="8"/>
      <c r="W3774" s="11"/>
      <c r="X3774" s="3">
        <v>4500</v>
      </c>
      <c r="Y3774" s="206">
        <f>Table1[[#This Row],[Prod]]</f>
        <v>7550</v>
      </c>
      <c r="Z3774" s="206">
        <f>ABS(Table1[[#This Row],[Prod2]]-Table1[[#This Row],[Plan Revised]])</f>
        <v>3050</v>
      </c>
      <c r="AA3774" s="288">
        <f>IF(ABS(Table1[[#This Row],[Prod2]]-Table1[[#This Row],[Plan Revised]])&gt;Table1[[#This Row],[Plan Revised]],0,IF(Table1[[#This Row],[Plan Revised]]=0,0,1-ABS(Table1[[#This Row],[Prod2]]-Table1[[#This Row],[Plan Revised]])/Table1[[#This Row],[Plan Revised]]))</f>
        <v>0.32222222222222219</v>
      </c>
      <c r="AB3774" s="11"/>
      <c r="AC3774" s="30"/>
    </row>
    <row r="3775" spans="1:29">
      <c r="A3775" s="15" t="str">
        <f>IF(Table1[Week]=WeekSel,"Yes","No")</f>
        <v>No</v>
      </c>
      <c r="B3775" s="15" t="str">
        <f>IF((Table1[StartDate]&gt;=Date.GraphMin)*(Table1[StartDate]&lt;=Date.GraphMax)=1,"Yes","No")</f>
        <v>No</v>
      </c>
      <c r="C3775" s="15" t="str">
        <f>IF(OR(Table1[[#This Row],[Site]]="FOOD MILLING",Table1[[#This Row],[Site]]="GODACO"), "No", "Yes")</f>
        <v>Yes</v>
      </c>
      <c r="D3775" s="40">
        <f>MAX(DATE(Table1[Year],1,1),DATE(Table1[Year],1,1)-WEEKDAY(DATE(Table1[Year],1,1),2)+(Table1[WeekNum]-1)*7+1)</f>
        <v>44557</v>
      </c>
      <c r="E3775" s="40">
        <f>MIN(DATE(Table1[Year]+1,1,0),DATE(Table1[Year],1,1)-WEEKDAY(DATE(Table1[Year],1,1),2)+Table1[WeekNum]*7)</f>
        <v>44561</v>
      </c>
      <c r="F3775" s="15">
        <v>2021</v>
      </c>
      <c r="G3775" s="15">
        <f t="shared" si="116"/>
        <v>12</v>
      </c>
      <c r="H3775" s="17">
        <v>53</v>
      </c>
      <c r="I3775" s="207" t="str">
        <f>"W" &amp;Table1[[#This Row],[WeekNum]]</f>
        <v>W53</v>
      </c>
      <c r="J3775" s="20" t="str">
        <f t="shared" si="117"/>
        <v>21-W53</v>
      </c>
      <c r="K3775" s="8" t="s">
        <v>487</v>
      </c>
      <c r="L3775" s="4"/>
      <c r="M3775" s="8" t="s">
        <v>72</v>
      </c>
      <c r="N3775" s="266" t="s">
        <v>368</v>
      </c>
      <c r="O3775" s="266" t="s">
        <v>386</v>
      </c>
      <c r="P3775" s="11" t="s">
        <v>387</v>
      </c>
      <c r="Q3775" s="11" t="s">
        <v>419</v>
      </c>
      <c r="R3775" s="8">
        <v>0</v>
      </c>
      <c r="S3775" s="8">
        <v>100</v>
      </c>
      <c r="T3775" s="206">
        <f>ABS(Table1[[#This Row],[Prod]]-Table1[[#This Row],[Planned]])</f>
        <v>100</v>
      </c>
      <c r="U3775" s="209">
        <f>IF(ABS(Table1[[#This Row],[Prod]]-Table1[[#This Row],[Planned]])&gt;Table1[[#This Row],[Planned]],0,IF(Table1[[#This Row],[Planned]]=0,0,1-ABS(Table1[[#This Row],[Prod]]-Table1[[#This Row],[Planned]])/Table1[[#This Row],[Planned]]))</f>
        <v>0</v>
      </c>
      <c r="V3775" s="8"/>
      <c r="W3775" s="11"/>
      <c r="X3775" s="3">
        <v>100</v>
      </c>
      <c r="Y3775" s="206">
        <f>Table1[[#This Row],[Prod]]</f>
        <v>100</v>
      </c>
      <c r="Z3775" s="206">
        <f>ABS(Table1[[#This Row],[Prod2]]-Table1[[#This Row],[Plan Revised]])</f>
        <v>0</v>
      </c>
      <c r="AA3775" s="288">
        <f>IF(ABS(Table1[[#This Row],[Prod2]]-Table1[[#This Row],[Plan Revised]])&gt;Table1[[#This Row],[Plan Revised]],0,IF(Table1[[#This Row],[Plan Revised]]=0,0,1-ABS(Table1[[#This Row],[Prod2]]-Table1[[#This Row],[Plan Revised]])/Table1[[#This Row],[Plan Revised]]))</f>
        <v>1</v>
      </c>
      <c r="AB3775" s="11"/>
      <c r="AC3775" s="30"/>
    </row>
    <row r="3776" spans="1:29">
      <c r="A3776" s="15" t="str">
        <f>IF(Table1[Week]=WeekSel,"Yes","No")</f>
        <v>No</v>
      </c>
      <c r="B3776" s="15" t="str">
        <f>IF((Table1[StartDate]&gt;=Date.GraphMin)*(Table1[StartDate]&lt;=Date.GraphMax)=1,"Yes","No")</f>
        <v>No</v>
      </c>
      <c r="C3776" s="15" t="str">
        <f>IF(OR(Table1[[#This Row],[Site]]="FOOD MILLING",Table1[[#This Row],[Site]]="GODACO"), "No", "Yes")</f>
        <v>Yes</v>
      </c>
      <c r="D3776" s="40">
        <f>MAX(DATE(Table1[Year],1,1),DATE(Table1[Year],1,1)-WEEKDAY(DATE(Table1[Year],1,1),2)+(Table1[WeekNum]-1)*7+1)</f>
        <v>44557</v>
      </c>
      <c r="E3776" s="40">
        <f>MIN(DATE(Table1[Year]+1,1,0),DATE(Table1[Year],1,1)-WEEKDAY(DATE(Table1[Year],1,1),2)+Table1[WeekNum]*7)</f>
        <v>44561</v>
      </c>
      <c r="F3776" s="15">
        <v>2021</v>
      </c>
      <c r="G3776" s="15">
        <f t="shared" si="116"/>
        <v>12</v>
      </c>
      <c r="H3776" s="17">
        <v>53</v>
      </c>
      <c r="I3776" s="207" t="str">
        <f>"W" &amp;Table1[[#This Row],[WeekNum]]</f>
        <v>W53</v>
      </c>
      <c r="J3776" s="20" t="str">
        <f t="shared" si="117"/>
        <v>21-W53</v>
      </c>
      <c r="K3776" s="8" t="s">
        <v>490</v>
      </c>
      <c r="L3776" s="4"/>
      <c r="M3776" s="8" t="s">
        <v>72</v>
      </c>
      <c r="N3776" s="266" t="s">
        <v>368</v>
      </c>
      <c r="O3776" s="266" t="s">
        <v>386</v>
      </c>
      <c r="P3776" s="11" t="s">
        <v>387</v>
      </c>
      <c r="Q3776" s="11" t="s">
        <v>419</v>
      </c>
      <c r="R3776" s="8">
        <v>400</v>
      </c>
      <c r="S3776" s="8">
        <v>1150</v>
      </c>
      <c r="T3776" s="206">
        <f>ABS(Table1[[#This Row],[Prod]]-Table1[[#This Row],[Planned]])</f>
        <v>750</v>
      </c>
      <c r="U3776" s="209">
        <f>IF(ABS(Table1[[#This Row],[Prod]]-Table1[[#This Row],[Planned]])&gt;Table1[[#This Row],[Planned]],0,IF(Table1[[#This Row],[Planned]]=0,0,1-ABS(Table1[[#This Row],[Prod]]-Table1[[#This Row],[Planned]])/Table1[[#This Row],[Planned]]))</f>
        <v>0</v>
      </c>
      <c r="V3776" s="8"/>
      <c r="W3776" s="11"/>
      <c r="X3776" s="3">
        <v>400</v>
      </c>
      <c r="Y3776" s="206">
        <f>Table1[[#This Row],[Prod]]</f>
        <v>1150</v>
      </c>
      <c r="Z3776" s="206">
        <f>ABS(Table1[[#This Row],[Prod2]]-Table1[[#This Row],[Plan Revised]])</f>
        <v>750</v>
      </c>
      <c r="AA3776" s="288">
        <f>IF(ABS(Table1[[#This Row],[Prod2]]-Table1[[#This Row],[Plan Revised]])&gt;Table1[[#This Row],[Plan Revised]],0,IF(Table1[[#This Row],[Plan Revised]]=0,0,1-ABS(Table1[[#This Row],[Prod2]]-Table1[[#This Row],[Plan Revised]])/Table1[[#This Row],[Plan Revised]]))</f>
        <v>0</v>
      </c>
      <c r="AB3776" s="11"/>
      <c r="AC3776" s="30"/>
    </row>
    <row r="3777" spans="1:29">
      <c r="A3777" s="15" t="str">
        <f>IF(Table1[Week]=WeekSel,"Yes","No")</f>
        <v>No</v>
      </c>
      <c r="B3777" s="15" t="str">
        <f>IF((Table1[StartDate]&gt;=Date.GraphMin)*(Table1[StartDate]&lt;=Date.GraphMax)=1,"Yes","No")</f>
        <v>No</v>
      </c>
      <c r="C3777" s="15" t="str">
        <f>IF(OR(Table1[[#This Row],[Site]]="FOOD MILLING",Table1[[#This Row],[Site]]="GODACO"), "No", "Yes")</f>
        <v>Yes</v>
      </c>
      <c r="D3777" s="40">
        <f>MAX(DATE(Table1[Year],1,1),DATE(Table1[Year],1,1)-WEEKDAY(DATE(Table1[Year],1,1),2)+(Table1[WeekNum]-1)*7+1)</f>
        <v>44557</v>
      </c>
      <c r="E3777" s="40">
        <f>MIN(DATE(Table1[Year]+1,1,0),DATE(Table1[Year],1,1)-WEEKDAY(DATE(Table1[Year],1,1),2)+Table1[WeekNum]*7)</f>
        <v>44561</v>
      </c>
      <c r="F3777" s="15">
        <v>2021</v>
      </c>
      <c r="G3777" s="15">
        <f t="shared" si="116"/>
        <v>12</v>
      </c>
      <c r="H3777" s="17">
        <v>53</v>
      </c>
      <c r="I3777" s="207" t="str">
        <f>"W" &amp;Table1[[#This Row],[WeekNum]]</f>
        <v>W53</v>
      </c>
      <c r="J3777" s="20" t="str">
        <f t="shared" si="117"/>
        <v>21-W53</v>
      </c>
      <c r="K3777" s="8" t="s">
        <v>493</v>
      </c>
      <c r="L3777" s="4"/>
      <c r="M3777" s="8" t="s">
        <v>72</v>
      </c>
      <c r="N3777" s="266" t="s">
        <v>368</v>
      </c>
      <c r="O3777" s="266" t="s">
        <v>386</v>
      </c>
      <c r="P3777" s="11" t="s">
        <v>387</v>
      </c>
      <c r="Q3777" s="11" t="s">
        <v>419</v>
      </c>
      <c r="R3777" s="8">
        <v>1000</v>
      </c>
      <c r="S3777" s="8">
        <v>1000</v>
      </c>
      <c r="T3777" s="206">
        <f>ABS(Table1[[#This Row],[Prod]]-Table1[[#This Row],[Planned]])</f>
        <v>0</v>
      </c>
      <c r="U3777" s="209">
        <f>IF(ABS(Table1[[#This Row],[Prod]]-Table1[[#This Row],[Planned]])&gt;Table1[[#This Row],[Planned]],0,IF(Table1[[#This Row],[Planned]]=0,0,1-ABS(Table1[[#This Row],[Prod]]-Table1[[#This Row],[Planned]])/Table1[[#This Row],[Planned]]))</f>
        <v>1</v>
      </c>
      <c r="V3777" s="8"/>
      <c r="W3777" s="11"/>
      <c r="X3777" s="3">
        <v>1750</v>
      </c>
      <c r="Y3777" s="206">
        <f>Table1[[#This Row],[Prod]]</f>
        <v>1000</v>
      </c>
      <c r="Z3777" s="206">
        <f>ABS(Table1[[#This Row],[Prod2]]-Table1[[#This Row],[Plan Revised]])</f>
        <v>750</v>
      </c>
      <c r="AA3777" s="288">
        <f>IF(ABS(Table1[[#This Row],[Prod2]]-Table1[[#This Row],[Plan Revised]])&gt;Table1[[#This Row],[Plan Revised]],0,IF(Table1[[#This Row],[Plan Revised]]=0,0,1-ABS(Table1[[#This Row],[Prod2]]-Table1[[#This Row],[Plan Revised]])/Table1[[#This Row],[Plan Revised]]))</f>
        <v>0.5714285714285714</v>
      </c>
      <c r="AB3777" s="11"/>
      <c r="AC3777" s="30"/>
    </row>
    <row r="3778" spans="1:29">
      <c r="A3778" s="15" t="str">
        <f>IF(Table1[Week]=WeekSel,"Yes","No")</f>
        <v>No</v>
      </c>
      <c r="B3778" s="15" t="str">
        <f>IF((Table1[StartDate]&gt;=Date.GraphMin)*(Table1[StartDate]&lt;=Date.GraphMax)=1,"Yes","No")</f>
        <v>No</v>
      </c>
      <c r="C3778" s="15" t="str">
        <f>IF(OR(Table1[[#This Row],[Site]]="FOOD MILLING",Table1[[#This Row],[Site]]="GODACO"), "No", "Yes")</f>
        <v>Yes</v>
      </c>
      <c r="D3778" s="40">
        <f>MAX(DATE(Table1[Year],1,1),DATE(Table1[Year],1,1)-WEEKDAY(DATE(Table1[Year],1,1),2)+(Table1[WeekNum]-1)*7+1)</f>
        <v>44557</v>
      </c>
      <c r="E3778" s="40">
        <f>MIN(DATE(Table1[Year]+1,1,0),DATE(Table1[Year],1,1)-WEEKDAY(DATE(Table1[Year],1,1),2)+Table1[WeekNum]*7)</f>
        <v>44561</v>
      </c>
      <c r="F3778" s="15">
        <v>2021</v>
      </c>
      <c r="G3778" s="15">
        <f t="shared" ref="G3778:G3841" si="118">MONTH(DATE(F3778,1,H3778*7-2)-WEEKDAY(DATE(H3778,1,2)))</f>
        <v>12</v>
      </c>
      <c r="H3778" s="17">
        <v>53</v>
      </c>
      <c r="I3778" s="207" t="str">
        <f>"W" &amp;Table1[[#This Row],[WeekNum]]</f>
        <v>W53</v>
      </c>
      <c r="J3778" s="20" t="str">
        <f t="shared" ref="J3778:J3841" si="119">RIGHT(F3778,2)&amp;"-"&amp;TEXT(H3778,"W00")</f>
        <v>21-W53</v>
      </c>
      <c r="K3778" s="8" t="s">
        <v>488</v>
      </c>
      <c r="L3778" s="4"/>
      <c r="M3778" s="8" t="s">
        <v>72</v>
      </c>
      <c r="N3778" s="266" t="s">
        <v>368</v>
      </c>
      <c r="O3778" s="266" t="s">
        <v>386</v>
      </c>
      <c r="P3778" s="11" t="s">
        <v>387</v>
      </c>
      <c r="Q3778" s="11" t="s">
        <v>419</v>
      </c>
      <c r="R3778" s="8">
        <v>0</v>
      </c>
      <c r="S3778" s="8">
        <v>0</v>
      </c>
      <c r="T3778" s="206">
        <f>ABS(Table1[[#This Row],[Prod]]-Table1[[#This Row],[Planned]])</f>
        <v>0</v>
      </c>
      <c r="U3778" s="209">
        <f>IF(ABS(Table1[[#This Row],[Prod]]-Table1[[#This Row],[Planned]])&gt;Table1[[#This Row],[Planned]],0,IF(Table1[[#This Row],[Planned]]=0,0,1-ABS(Table1[[#This Row],[Prod]]-Table1[[#This Row],[Planned]])/Table1[[#This Row],[Planned]]))</f>
        <v>0</v>
      </c>
      <c r="V3778" s="8"/>
      <c r="W3778" s="11"/>
      <c r="X3778" s="3">
        <v>0</v>
      </c>
      <c r="Y3778" s="206">
        <f>Table1[[#This Row],[Prod]]</f>
        <v>0</v>
      </c>
      <c r="Z3778" s="206">
        <f>ABS(Table1[[#This Row],[Prod2]]-Table1[[#This Row],[Plan Revised]])</f>
        <v>0</v>
      </c>
      <c r="AA3778" s="288">
        <f>IF(ABS(Table1[[#This Row],[Prod2]]-Table1[[#This Row],[Plan Revised]])&gt;Table1[[#This Row],[Plan Revised]],0,IF(Table1[[#This Row],[Plan Revised]]=0,0,1-ABS(Table1[[#This Row],[Prod2]]-Table1[[#This Row],[Plan Revised]])/Table1[[#This Row],[Plan Revised]]))</f>
        <v>0</v>
      </c>
      <c r="AB3778" s="11"/>
      <c r="AC3778" s="30"/>
    </row>
    <row r="3779" spans="1:29">
      <c r="A3779" s="15" t="str">
        <f>IF(Table1[Week]=WeekSel,"Yes","No")</f>
        <v>No</v>
      </c>
      <c r="B3779" s="15" t="str">
        <f>IF((Table1[StartDate]&gt;=Date.GraphMin)*(Table1[StartDate]&lt;=Date.GraphMax)=1,"Yes","No")</f>
        <v>No</v>
      </c>
      <c r="C3779" s="15" t="str">
        <f>IF(OR(Table1[[#This Row],[Site]]="FOOD MILLING",Table1[[#This Row],[Site]]="GODACO"), "No", "Yes")</f>
        <v>Yes</v>
      </c>
      <c r="D3779" s="40">
        <f>MAX(DATE(Table1[Year],1,1),DATE(Table1[Year],1,1)-WEEKDAY(DATE(Table1[Year],1,1),2)+(Table1[WeekNum]-1)*7+1)</f>
        <v>44557</v>
      </c>
      <c r="E3779" s="40">
        <f>MIN(DATE(Table1[Year]+1,1,0),DATE(Table1[Year],1,1)-WEEKDAY(DATE(Table1[Year],1,1),2)+Table1[WeekNum]*7)</f>
        <v>44561</v>
      </c>
      <c r="F3779" s="15">
        <v>2021</v>
      </c>
      <c r="G3779" s="15">
        <f t="shared" si="118"/>
        <v>12</v>
      </c>
      <c r="H3779" s="17">
        <v>53</v>
      </c>
      <c r="I3779" s="207" t="str">
        <f>"W" &amp;Table1[[#This Row],[WeekNum]]</f>
        <v>W53</v>
      </c>
      <c r="J3779" s="20" t="str">
        <f t="shared" si="119"/>
        <v>21-W53</v>
      </c>
      <c r="K3779" s="8" t="s">
        <v>489</v>
      </c>
      <c r="L3779" s="4"/>
      <c r="M3779" s="8" t="s">
        <v>72</v>
      </c>
      <c r="N3779" s="266" t="s">
        <v>368</v>
      </c>
      <c r="O3779" s="266" t="s">
        <v>386</v>
      </c>
      <c r="P3779" s="11" t="s">
        <v>387</v>
      </c>
      <c r="Q3779" s="11" t="s">
        <v>419</v>
      </c>
      <c r="R3779" s="8">
        <v>240</v>
      </c>
      <c r="S3779" s="8">
        <v>240</v>
      </c>
      <c r="T3779" s="206">
        <f>ABS(Table1[[#This Row],[Prod]]-Table1[[#This Row],[Planned]])</f>
        <v>0</v>
      </c>
      <c r="U3779" s="209">
        <f>IF(ABS(Table1[[#This Row],[Prod]]-Table1[[#This Row],[Planned]])&gt;Table1[[#This Row],[Planned]],0,IF(Table1[[#This Row],[Planned]]=0,0,1-ABS(Table1[[#This Row],[Prod]]-Table1[[#This Row],[Planned]])/Table1[[#This Row],[Planned]]))</f>
        <v>1</v>
      </c>
      <c r="V3779" s="8"/>
      <c r="W3779" s="11"/>
      <c r="X3779" s="3">
        <v>240</v>
      </c>
      <c r="Y3779" s="206">
        <f>Table1[[#This Row],[Prod]]</f>
        <v>240</v>
      </c>
      <c r="Z3779" s="206">
        <f>ABS(Table1[[#This Row],[Prod2]]-Table1[[#This Row],[Plan Revised]])</f>
        <v>0</v>
      </c>
      <c r="AA3779" s="288">
        <f>IF(ABS(Table1[[#This Row],[Prod2]]-Table1[[#This Row],[Plan Revised]])&gt;Table1[[#This Row],[Plan Revised]],0,IF(Table1[[#This Row],[Plan Revised]]=0,0,1-ABS(Table1[[#This Row],[Prod2]]-Table1[[#This Row],[Plan Revised]])/Table1[[#This Row],[Plan Revised]]))</f>
        <v>1</v>
      </c>
      <c r="AB3779" s="11"/>
      <c r="AC3779" s="30"/>
    </row>
    <row r="3780" spans="1:29">
      <c r="A3780" s="15" t="str">
        <f>IF(Table1[Week]=WeekSel,"Yes","No")</f>
        <v>No</v>
      </c>
      <c r="B3780" s="15" t="str">
        <f>IF((Table1[StartDate]&gt;=Date.GraphMin)*(Table1[StartDate]&lt;=Date.GraphMax)=1,"Yes","No")</f>
        <v>No</v>
      </c>
      <c r="C3780" s="15" t="str">
        <f>IF(OR(Table1[[#This Row],[Site]]="FOOD MILLING",Table1[[#This Row],[Site]]="GODACO"), "No", "Yes")</f>
        <v>Yes</v>
      </c>
      <c r="D3780" s="40">
        <f>MAX(DATE(Table1[Year],1,1),DATE(Table1[Year],1,1)-WEEKDAY(DATE(Table1[Year],1,1),2)+(Table1[WeekNum]-1)*7+1)</f>
        <v>44557</v>
      </c>
      <c r="E3780" s="40">
        <f>MIN(DATE(Table1[Year]+1,1,0),DATE(Table1[Year],1,1)-WEEKDAY(DATE(Table1[Year],1,1),2)+Table1[WeekNum]*7)</f>
        <v>44561</v>
      </c>
      <c r="F3780" s="15">
        <v>2021</v>
      </c>
      <c r="G3780" s="15">
        <f t="shared" si="118"/>
        <v>12</v>
      </c>
      <c r="H3780" s="17">
        <v>53</v>
      </c>
      <c r="I3780" s="207" t="str">
        <f>"W" &amp;Table1[[#This Row],[WeekNum]]</f>
        <v>W53</v>
      </c>
      <c r="J3780" s="20" t="str">
        <f t="shared" si="119"/>
        <v>21-W53</v>
      </c>
      <c r="K3780" s="8" t="s">
        <v>482</v>
      </c>
      <c r="L3780" s="4"/>
      <c r="M3780" s="8" t="s">
        <v>72</v>
      </c>
      <c r="N3780" s="266" t="s">
        <v>368</v>
      </c>
      <c r="O3780" s="266" t="s">
        <v>386</v>
      </c>
      <c r="P3780" s="11" t="s">
        <v>387</v>
      </c>
      <c r="Q3780" s="11" t="s">
        <v>419</v>
      </c>
      <c r="R3780" s="8">
        <v>2400</v>
      </c>
      <c r="S3780" s="8">
        <v>2450.6999999999998</v>
      </c>
      <c r="T3780" s="206">
        <f>ABS(Table1[[#This Row],[Prod]]-Table1[[#This Row],[Planned]])</f>
        <v>50.699999999999818</v>
      </c>
      <c r="U3780" s="209">
        <f>IF(ABS(Table1[[#This Row],[Prod]]-Table1[[#This Row],[Planned]])&gt;Table1[[#This Row],[Planned]],0,IF(Table1[[#This Row],[Planned]]=0,0,1-ABS(Table1[[#This Row],[Prod]]-Table1[[#This Row],[Planned]])/Table1[[#This Row],[Planned]]))</f>
        <v>0.97887500000000005</v>
      </c>
      <c r="V3780" s="8"/>
      <c r="W3780" s="11"/>
      <c r="X3780" s="3">
        <v>2400</v>
      </c>
      <c r="Y3780" s="206">
        <f>Table1[[#This Row],[Prod]]</f>
        <v>2450.6999999999998</v>
      </c>
      <c r="Z3780" s="206">
        <f>ABS(Table1[[#This Row],[Prod2]]-Table1[[#This Row],[Plan Revised]])</f>
        <v>50.699999999999818</v>
      </c>
      <c r="AA3780" s="288">
        <f>IF(ABS(Table1[[#This Row],[Prod2]]-Table1[[#This Row],[Plan Revised]])&gt;Table1[[#This Row],[Plan Revised]],0,IF(Table1[[#This Row],[Plan Revised]]=0,0,1-ABS(Table1[[#This Row],[Prod2]]-Table1[[#This Row],[Plan Revised]])/Table1[[#This Row],[Plan Revised]]))</f>
        <v>0.97887500000000005</v>
      </c>
      <c r="AB3780" s="11"/>
      <c r="AC3780" s="30"/>
    </row>
    <row r="3781" spans="1:29">
      <c r="A3781" s="15" t="str">
        <f>IF(Table1[Week]=WeekSel,"Yes","No")</f>
        <v>No</v>
      </c>
      <c r="B3781" s="15" t="str">
        <f>IF((Table1[StartDate]&gt;=Date.GraphMin)*(Table1[StartDate]&lt;=Date.GraphMax)=1,"Yes","No")</f>
        <v>No</v>
      </c>
      <c r="C3781" s="15" t="str">
        <f>IF(OR(Table1[[#This Row],[Site]]="FOOD MILLING",Table1[[#This Row],[Site]]="GODACO"), "No", "Yes")</f>
        <v>Yes</v>
      </c>
      <c r="D3781" s="40">
        <f>MAX(DATE(Table1[Year],1,1),DATE(Table1[Year],1,1)-WEEKDAY(DATE(Table1[Year],1,1),2)+(Table1[WeekNum]-1)*7+1)</f>
        <v>44557</v>
      </c>
      <c r="E3781" s="40">
        <f>MIN(DATE(Table1[Year]+1,1,0),DATE(Table1[Year],1,1)-WEEKDAY(DATE(Table1[Year],1,1),2)+Table1[WeekNum]*7)</f>
        <v>44561</v>
      </c>
      <c r="F3781" s="15">
        <v>2021</v>
      </c>
      <c r="G3781" s="15">
        <f t="shared" si="118"/>
        <v>12</v>
      </c>
      <c r="H3781" s="17">
        <v>53</v>
      </c>
      <c r="I3781" s="207" t="str">
        <f>"W" &amp;Table1[[#This Row],[WeekNum]]</f>
        <v>W53</v>
      </c>
      <c r="J3781" s="20" t="str">
        <f t="shared" si="119"/>
        <v>21-W53</v>
      </c>
      <c r="K3781" s="8" t="s">
        <v>29</v>
      </c>
      <c r="L3781" s="4"/>
      <c r="M3781" s="8" t="s">
        <v>77</v>
      </c>
      <c r="N3781" s="266" t="s">
        <v>368</v>
      </c>
      <c r="O3781" s="266" t="s">
        <v>386</v>
      </c>
      <c r="P3781" s="11" t="s">
        <v>387</v>
      </c>
      <c r="Q3781" s="11" t="s">
        <v>419</v>
      </c>
      <c r="R3781" s="8">
        <v>0</v>
      </c>
      <c r="S3781" s="8">
        <v>0</v>
      </c>
      <c r="T3781" s="206">
        <f>ABS(Table1[[#This Row],[Prod]]-Table1[[#This Row],[Planned]])</f>
        <v>0</v>
      </c>
      <c r="U3781" s="209">
        <f>IF(ABS(Table1[[#This Row],[Prod]]-Table1[[#This Row],[Planned]])&gt;Table1[[#This Row],[Planned]],0,IF(Table1[[#This Row],[Planned]]=0,0,1-ABS(Table1[[#This Row],[Prod]]-Table1[[#This Row],[Planned]])/Table1[[#This Row],[Planned]]))</f>
        <v>0</v>
      </c>
      <c r="V3781" s="8"/>
      <c r="W3781" s="11"/>
      <c r="X3781" s="3">
        <v>0</v>
      </c>
      <c r="Y3781" s="206">
        <f>Table1[[#This Row],[Prod]]</f>
        <v>0</v>
      </c>
      <c r="Z3781" s="206">
        <f>ABS(Table1[[#This Row],[Prod2]]-Table1[[#This Row],[Plan Revised]])</f>
        <v>0</v>
      </c>
      <c r="AA3781" s="288">
        <f>IF(ABS(Table1[[#This Row],[Prod2]]-Table1[[#This Row],[Plan Revised]])&gt;Table1[[#This Row],[Plan Revised]],0,IF(Table1[[#This Row],[Plan Revised]]=0,0,1-ABS(Table1[[#This Row],[Prod2]]-Table1[[#This Row],[Plan Revised]])/Table1[[#This Row],[Plan Revised]]))</f>
        <v>0</v>
      </c>
      <c r="AB3781" s="11"/>
      <c r="AC3781" s="30"/>
    </row>
    <row r="3782" spans="1:29">
      <c r="A3782" s="15" t="str">
        <f>IF(Table1[Week]=WeekSel,"Yes","No")</f>
        <v>No</v>
      </c>
      <c r="B3782" s="15" t="str">
        <f>IF((Table1[StartDate]&gt;=Date.GraphMin)*(Table1[StartDate]&lt;=Date.GraphMax)=1,"Yes","No")</f>
        <v>No</v>
      </c>
      <c r="C3782" s="15" t="str">
        <f>IF(OR(Table1[[#This Row],[Site]]="FOOD MILLING",Table1[[#This Row],[Site]]="GODACO"), "No", "Yes")</f>
        <v>Yes</v>
      </c>
      <c r="D3782" s="40">
        <f>MAX(DATE(Table1[Year],1,1),DATE(Table1[Year],1,1)-WEEKDAY(DATE(Table1[Year],1,1),2)+(Table1[WeekNum]-1)*7+1)</f>
        <v>44557</v>
      </c>
      <c r="E3782" s="40">
        <f>MIN(DATE(Table1[Year]+1,1,0),DATE(Table1[Year],1,1)-WEEKDAY(DATE(Table1[Year],1,1),2)+Table1[WeekNum]*7)</f>
        <v>44561</v>
      </c>
      <c r="F3782" s="15">
        <v>2021</v>
      </c>
      <c r="G3782" s="15">
        <f t="shared" si="118"/>
        <v>12</v>
      </c>
      <c r="H3782" s="17">
        <v>53</v>
      </c>
      <c r="I3782" s="207" t="str">
        <f>"W" &amp;Table1[[#This Row],[WeekNum]]</f>
        <v>W53</v>
      </c>
      <c r="J3782" s="20" t="str">
        <f t="shared" si="119"/>
        <v>21-W53</v>
      </c>
      <c r="K3782" s="8" t="s">
        <v>30</v>
      </c>
      <c r="L3782" s="4"/>
      <c r="M3782" s="8" t="s">
        <v>77</v>
      </c>
      <c r="N3782" s="266" t="s">
        <v>368</v>
      </c>
      <c r="O3782" s="266" t="s">
        <v>386</v>
      </c>
      <c r="P3782" s="11" t="s">
        <v>387</v>
      </c>
      <c r="Q3782" s="11" t="s">
        <v>419</v>
      </c>
      <c r="R3782" s="8">
        <v>0</v>
      </c>
      <c r="S3782" s="8">
        <v>0</v>
      </c>
      <c r="T3782" s="206">
        <f>ABS(Table1[[#This Row],[Prod]]-Table1[[#This Row],[Planned]])</f>
        <v>0</v>
      </c>
      <c r="U3782" s="209">
        <f>IF(ABS(Table1[[#This Row],[Prod]]-Table1[[#This Row],[Planned]])&gt;Table1[[#This Row],[Planned]],0,IF(Table1[[#This Row],[Planned]]=0,0,1-ABS(Table1[[#This Row],[Prod]]-Table1[[#This Row],[Planned]])/Table1[[#This Row],[Planned]]))</f>
        <v>0</v>
      </c>
      <c r="V3782" s="8"/>
      <c r="W3782" s="11"/>
      <c r="X3782" s="3">
        <v>0</v>
      </c>
      <c r="Y3782" s="206">
        <f>Table1[[#This Row],[Prod]]</f>
        <v>0</v>
      </c>
      <c r="Z3782" s="206">
        <f>ABS(Table1[[#This Row],[Prod2]]-Table1[[#This Row],[Plan Revised]])</f>
        <v>0</v>
      </c>
      <c r="AA3782" s="288">
        <f>IF(ABS(Table1[[#This Row],[Prod2]]-Table1[[#This Row],[Plan Revised]])&gt;Table1[[#This Row],[Plan Revised]],0,IF(Table1[[#This Row],[Plan Revised]]=0,0,1-ABS(Table1[[#This Row],[Prod2]]-Table1[[#This Row],[Plan Revised]])/Table1[[#This Row],[Plan Revised]]))</f>
        <v>0</v>
      </c>
      <c r="AB3782" s="11"/>
      <c r="AC3782" s="30"/>
    </row>
    <row r="3783" spans="1:29">
      <c r="A3783" s="15" t="str">
        <f>IF(Table1[Week]=WeekSel,"Yes","No")</f>
        <v>No</v>
      </c>
      <c r="B3783" s="15" t="str">
        <f>IF((Table1[StartDate]&gt;=Date.GraphMin)*(Table1[StartDate]&lt;=Date.GraphMax)=1,"Yes","No")</f>
        <v>No</v>
      </c>
      <c r="C3783" s="15" t="str">
        <f>IF(OR(Table1[[#This Row],[Site]]="FOOD MILLING",Table1[[#This Row],[Site]]="GODACO"), "No", "Yes")</f>
        <v>Yes</v>
      </c>
      <c r="D3783" s="40">
        <f>MAX(DATE(Table1[Year],1,1),DATE(Table1[Year],1,1)-WEEKDAY(DATE(Table1[Year],1,1),2)+(Table1[WeekNum]-1)*7+1)</f>
        <v>44557</v>
      </c>
      <c r="E3783" s="40">
        <f>MIN(DATE(Table1[Year]+1,1,0),DATE(Table1[Year],1,1)-WEEKDAY(DATE(Table1[Year],1,1),2)+Table1[WeekNum]*7)</f>
        <v>44561</v>
      </c>
      <c r="F3783" s="15">
        <v>2021</v>
      </c>
      <c r="G3783" s="15">
        <f t="shared" si="118"/>
        <v>12</v>
      </c>
      <c r="H3783" s="17">
        <v>53</v>
      </c>
      <c r="I3783" s="207" t="str">
        <f>"W" &amp;Table1[[#This Row],[WeekNum]]</f>
        <v>W53</v>
      </c>
      <c r="J3783" s="20" t="str">
        <f t="shared" si="119"/>
        <v>21-W53</v>
      </c>
      <c r="K3783" s="8" t="s">
        <v>429</v>
      </c>
      <c r="L3783" s="4"/>
      <c r="M3783" s="8" t="s">
        <v>77</v>
      </c>
      <c r="N3783" s="266" t="s">
        <v>368</v>
      </c>
      <c r="O3783" s="266" t="s">
        <v>386</v>
      </c>
      <c r="P3783" s="11" t="s">
        <v>387</v>
      </c>
      <c r="Q3783" s="11" t="s">
        <v>419</v>
      </c>
      <c r="R3783" s="8">
        <v>0</v>
      </c>
      <c r="S3783" s="8">
        <v>0</v>
      </c>
      <c r="T3783" s="206">
        <f>ABS(Table1[[#This Row],[Prod]]-Table1[[#This Row],[Planned]])</f>
        <v>0</v>
      </c>
      <c r="U3783" s="209">
        <f>IF(ABS(Table1[[#This Row],[Prod]]-Table1[[#This Row],[Planned]])&gt;Table1[[#This Row],[Planned]],0,IF(Table1[[#This Row],[Planned]]=0,0,1-ABS(Table1[[#This Row],[Prod]]-Table1[[#This Row],[Planned]])/Table1[[#This Row],[Planned]]))</f>
        <v>0</v>
      </c>
      <c r="V3783" s="8"/>
      <c r="W3783" s="11"/>
      <c r="X3783" s="3">
        <v>0</v>
      </c>
      <c r="Y3783" s="206">
        <f>Table1[[#This Row],[Prod]]</f>
        <v>0</v>
      </c>
      <c r="Z3783" s="206">
        <f>ABS(Table1[[#This Row],[Prod2]]-Table1[[#This Row],[Plan Revised]])</f>
        <v>0</v>
      </c>
      <c r="AA3783" s="288">
        <f>IF(ABS(Table1[[#This Row],[Prod2]]-Table1[[#This Row],[Plan Revised]])&gt;Table1[[#This Row],[Plan Revised]],0,IF(Table1[[#This Row],[Plan Revised]]=0,0,1-ABS(Table1[[#This Row],[Prod2]]-Table1[[#This Row],[Plan Revised]])/Table1[[#This Row],[Plan Revised]]))</f>
        <v>0</v>
      </c>
      <c r="AB3783" s="11"/>
      <c r="AC3783" s="30"/>
    </row>
    <row r="3784" spans="1:29">
      <c r="A3784" s="15" t="str">
        <f>IF(Table1[Week]=WeekSel,"Yes","No")</f>
        <v>No</v>
      </c>
      <c r="B3784" s="15" t="str">
        <f>IF((Table1[StartDate]&gt;=Date.GraphMin)*(Table1[StartDate]&lt;=Date.GraphMax)=1,"Yes","No")</f>
        <v>No</v>
      </c>
      <c r="C3784" s="15" t="str">
        <f>IF(OR(Table1[[#This Row],[Site]]="FOOD MILLING",Table1[[#This Row],[Site]]="GODACO"), "No", "Yes")</f>
        <v>Yes</v>
      </c>
      <c r="D3784" s="40">
        <f>MAX(DATE(Table1[Year],1,1),DATE(Table1[Year],1,1)-WEEKDAY(DATE(Table1[Year],1,1),2)+(Table1[WeekNum]-1)*7+1)</f>
        <v>44557</v>
      </c>
      <c r="E3784" s="40">
        <f>MIN(DATE(Table1[Year]+1,1,0),DATE(Table1[Year],1,1)-WEEKDAY(DATE(Table1[Year],1,1),2)+Table1[WeekNum]*7)</f>
        <v>44561</v>
      </c>
      <c r="F3784" s="15">
        <v>2021</v>
      </c>
      <c r="G3784" s="15">
        <f t="shared" si="118"/>
        <v>12</v>
      </c>
      <c r="H3784" s="17">
        <v>53</v>
      </c>
      <c r="I3784" s="207" t="str">
        <f>"W" &amp;Table1[[#This Row],[WeekNum]]</f>
        <v>W53</v>
      </c>
      <c r="J3784" s="20" t="str">
        <f t="shared" si="119"/>
        <v>21-W53</v>
      </c>
      <c r="K3784" s="8" t="s">
        <v>494</v>
      </c>
      <c r="L3784" s="4"/>
      <c r="M3784" s="8" t="s">
        <v>77</v>
      </c>
      <c r="N3784" s="266" t="s">
        <v>368</v>
      </c>
      <c r="O3784" s="266" t="s">
        <v>386</v>
      </c>
      <c r="P3784" s="11" t="s">
        <v>387</v>
      </c>
      <c r="Q3784" s="11" t="s">
        <v>419</v>
      </c>
      <c r="R3784" s="8">
        <v>0</v>
      </c>
      <c r="S3784" s="8">
        <v>0</v>
      </c>
      <c r="T3784" s="206">
        <f>ABS(Table1[[#This Row],[Prod]]-Table1[[#This Row],[Planned]])</f>
        <v>0</v>
      </c>
      <c r="U3784" s="209">
        <f>IF(ABS(Table1[[#This Row],[Prod]]-Table1[[#This Row],[Planned]])&gt;Table1[[#This Row],[Planned]],0,IF(Table1[[#This Row],[Planned]]=0,0,1-ABS(Table1[[#This Row],[Prod]]-Table1[[#This Row],[Planned]])/Table1[[#This Row],[Planned]]))</f>
        <v>0</v>
      </c>
      <c r="V3784" s="8"/>
      <c r="W3784" s="11"/>
      <c r="X3784" s="3">
        <v>0</v>
      </c>
      <c r="Y3784" s="206">
        <f>Table1[[#This Row],[Prod]]</f>
        <v>0</v>
      </c>
      <c r="Z3784" s="206">
        <f>ABS(Table1[[#This Row],[Prod2]]-Table1[[#This Row],[Plan Revised]])</f>
        <v>0</v>
      </c>
      <c r="AA3784" s="288">
        <f>IF(ABS(Table1[[#This Row],[Prod2]]-Table1[[#This Row],[Plan Revised]])&gt;Table1[[#This Row],[Plan Revised]],0,IF(Table1[[#This Row],[Plan Revised]]=0,0,1-ABS(Table1[[#This Row],[Prod2]]-Table1[[#This Row],[Plan Revised]])/Table1[[#This Row],[Plan Revised]]))</f>
        <v>0</v>
      </c>
      <c r="AB3784" s="11"/>
      <c r="AC3784" s="30"/>
    </row>
    <row r="3785" spans="1:29">
      <c r="A3785" s="15" t="str">
        <f>IF(Table1[Week]=WeekSel,"Yes","No")</f>
        <v>No</v>
      </c>
      <c r="B3785" s="15" t="str">
        <f>IF((Table1[StartDate]&gt;=Date.GraphMin)*(Table1[StartDate]&lt;=Date.GraphMax)=1,"Yes","No")</f>
        <v>No</v>
      </c>
      <c r="C3785" s="15" t="str">
        <f>IF(OR(Table1[[#This Row],[Site]]="FOOD MILLING",Table1[[#This Row],[Site]]="GODACO"), "No", "Yes")</f>
        <v>Yes</v>
      </c>
      <c r="D3785" s="40">
        <f>MAX(DATE(Table1[Year],1,1),DATE(Table1[Year],1,1)-WEEKDAY(DATE(Table1[Year],1,1),2)+(Table1[WeekNum]-1)*7+1)</f>
        <v>44557</v>
      </c>
      <c r="E3785" s="40">
        <f>MIN(DATE(Table1[Year]+1,1,0),DATE(Table1[Year],1,1)-WEEKDAY(DATE(Table1[Year],1,1),2)+Table1[WeekNum]*7)</f>
        <v>44561</v>
      </c>
      <c r="F3785" s="15">
        <v>2021</v>
      </c>
      <c r="G3785" s="15">
        <f t="shared" si="118"/>
        <v>12</v>
      </c>
      <c r="H3785" s="17">
        <v>53</v>
      </c>
      <c r="I3785" s="207" t="str">
        <f>"W" &amp;Table1[[#This Row],[WeekNum]]</f>
        <v>W53</v>
      </c>
      <c r="J3785" s="20" t="str">
        <f t="shared" si="119"/>
        <v>21-W53</v>
      </c>
      <c r="K3785" s="8" t="s">
        <v>495</v>
      </c>
      <c r="L3785" s="4"/>
      <c r="M3785" s="8" t="s">
        <v>77</v>
      </c>
      <c r="N3785" s="266" t="s">
        <v>368</v>
      </c>
      <c r="O3785" s="266" t="s">
        <v>386</v>
      </c>
      <c r="P3785" s="11" t="s">
        <v>387</v>
      </c>
      <c r="Q3785" s="11" t="s">
        <v>419</v>
      </c>
      <c r="R3785" s="8">
        <v>0</v>
      </c>
      <c r="S3785" s="8">
        <v>0</v>
      </c>
      <c r="T3785" s="206">
        <f>ABS(Table1[[#This Row],[Prod]]-Table1[[#This Row],[Planned]])</f>
        <v>0</v>
      </c>
      <c r="U3785" s="209">
        <f>IF(ABS(Table1[[#This Row],[Prod]]-Table1[[#This Row],[Planned]])&gt;Table1[[#This Row],[Planned]],0,IF(Table1[[#This Row],[Planned]]=0,0,1-ABS(Table1[[#This Row],[Prod]]-Table1[[#This Row],[Planned]])/Table1[[#This Row],[Planned]]))</f>
        <v>0</v>
      </c>
      <c r="V3785" s="8"/>
      <c r="W3785" s="11"/>
      <c r="X3785" s="3">
        <v>0</v>
      </c>
      <c r="Y3785" s="206">
        <f>Table1[[#This Row],[Prod]]</f>
        <v>0</v>
      </c>
      <c r="Z3785" s="206">
        <f>ABS(Table1[[#This Row],[Prod2]]-Table1[[#This Row],[Plan Revised]])</f>
        <v>0</v>
      </c>
      <c r="AA3785" s="288">
        <f>IF(ABS(Table1[[#This Row],[Prod2]]-Table1[[#This Row],[Plan Revised]])&gt;Table1[[#This Row],[Plan Revised]],0,IF(Table1[[#This Row],[Plan Revised]]=0,0,1-ABS(Table1[[#This Row],[Prod2]]-Table1[[#This Row],[Plan Revised]])/Table1[[#This Row],[Plan Revised]]))</f>
        <v>0</v>
      </c>
      <c r="AB3785" s="11"/>
      <c r="AC3785" s="30"/>
    </row>
    <row r="3786" spans="1:29">
      <c r="A3786" s="15" t="str">
        <f>IF(Table1[Week]=WeekSel,"Yes","No")</f>
        <v>No</v>
      </c>
      <c r="B3786" s="15" t="str">
        <f>IF((Table1[StartDate]&gt;=Date.GraphMin)*(Table1[StartDate]&lt;=Date.GraphMax)=1,"Yes","No")</f>
        <v>No</v>
      </c>
      <c r="C3786" s="15" t="str">
        <f>IF(OR(Table1[[#This Row],[Site]]="FOOD MILLING",Table1[[#This Row],[Site]]="GODACO"), "No", "Yes")</f>
        <v>Yes</v>
      </c>
      <c r="D3786" s="40">
        <f>MAX(DATE(Table1[Year],1,1),DATE(Table1[Year],1,1)-WEEKDAY(DATE(Table1[Year],1,1),2)+(Table1[WeekNum]-1)*7+1)</f>
        <v>44557</v>
      </c>
      <c r="E3786" s="40">
        <f>MIN(DATE(Table1[Year]+1,1,0),DATE(Table1[Year],1,1)-WEEKDAY(DATE(Table1[Year],1,1),2)+Table1[WeekNum]*7)</f>
        <v>44561</v>
      </c>
      <c r="F3786" s="15">
        <v>2021</v>
      </c>
      <c r="G3786" s="15">
        <f t="shared" si="118"/>
        <v>12</v>
      </c>
      <c r="H3786" s="17">
        <v>53</v>
      </c>
      <c r="I3786" s="207" t="str">
        <f>"W" &amp;Table1[[#This Row],[WeekNum]]</f>
        <v>W53</v>
      </c>
      <c r="J3786" s="20" t="str">
        <f t="shared" si="119"/>
        <v>21-W53</v>
      </c>
      <c r="K3786" s="8" t="s">
        <v>473</v>
      </c>
      <c r="L3786" s="4"/>
      <c r="M3786" s="8" t="s">
        <v>77</v>
      </c>
      <c r="N3786" s="266" t="s">
        <v>368</v>
      </c>
      <c r="O3786" s="266" t="s">
        <v>386</v>
      </c>
      <c r="P3786" s="11" t="s">
        <v>410</v>
      </c>
      <c r="Q3786" s="11" t="s">
        <v>419</v>
      </c>
      <c r="R3786" s="8">
        <v>0</v>
      </c>
      <c r="S3786" s="8">
        <v>0</v>
      </c>
      <c r="T3786" s="206">
        <f>ABS(Table1[[#This Row],[Prod]]-Table1[[#This Row],[Planned]])</f>
        <v>0</v>
      </c>
      <c r="U3786" s="209">
        <f>IF(ABS(Table1[[#This Row],[Prod]]-Table1[[#This Row],[Planned]])&gt;Table1[[#This Row],[Planned]],0,IF(Table1[[#This Row],[Planned]]=0,0,1-ABS(Table1[[#This Row],[Prod]]-Table1[[#This Row],[Planned]])/Table1[[#This Row],[Planned]]))</f>
        <v>0</v>
      </c>
      <c r="V3786" s="8"/>
      <c r="W3786" s="11"/>
      <c r="X3786" s="3">
        <v>0</v>
      </c>
      <c r="Y3786" s="206">
        <f>Table1[[#This Row],[Prod]]</f>
        <v>0</v>
      </c>
      <c r="Z3786" s="206">
        <f>ABS(Table1[[#This Row],[Prod2]]-Table1[[#This Row],[Plan Revised]])</f>
        <v>0</v>
      </c>
      <c r="AA3786" s="288">
        <f>IF(ABS(Table1[[#This Row],[Prod2]]-Table1[[#This Row],[Plan Revised]])&gt;Table1[[#This Row],[Plan Revised]],0,IF(Table1[[#This Row],[Plan Revised]]=0,0,1-ABS(Table1[[#This Row],[Prod2]]-Table1[[#This Row],[Plan Revised]])/Table1[[#This Row],[Plan Revised]]))</f>
        <v>0</v>
      </c>
      <c r="AB3786" s="11"/>
      <c r="AC3786" s="30"/>
    </row>
    <row r="3787" spans="1:29">
      <c r="A3787" s="15" t="str">
        <f>IF(Table1[Week]=WeekSel,"Yes","No")</f>
        <v>No</v>
      </c>
      <c r="B3787" s="15" t="str">
        <f>IF((Table1[StartDate]&gt;=Date.GraphMin)*(Table1[StartDate]&lt;=Date.GraphMax)=1,"Yes","No")</f>
        <v>No</v>
      </c>
      <c r="C3787" s="15" t="str">
        <f>IF(OR(Table1[[#This Row],[Site]]="FOOD MILLING",Table1[[#This Row],[Site]]="GODACO"), "No", "Yes")</f>
        <v>Yes</v>
      </c>
      <c r="D3787" s="40">
        <f>MAX(DATE(Table1[Year],1,1),DATE(Table1[Year],1,1)-WEEKDAY(DATE(Table1[Year],1,1),2)+(Table1[WeekNum]-1)*7+1)</f>
        <v>44557</v>
      </c>
      <c r="E3787" s="40">
        <f>MIN(DATE(Table1[Year]+1,1,0),DATE(Table1[Year],1,1)-WEEKDAY(DATE(Table1[Year],1,1),2)+Table1[WeekNum]*7)</f>
        <v>44561</v>
      </c>
      <c r="F3787" s="15">
        <v>2021</v>
      </c>
      <c r="G3787" s="15">
        <f t="shared" si="118"/>
        <v>12</v>
      </c>
      <c r="H3787" s="17">
        <v>53</v>
      </c>
      <c r="I3787" s="207" t="str">
        <f>"W" &amp;Table1[[#This Row],[WeekNum]]</f>
        <v>W53</v>
      </c>
      <c r="J3787" s="20" t="str">
        <f t="shared" si="119"/>
        <v>21-W53</v>
      </c>
      <c r="K3787" s="8" t="s">
        <v>474</v>
      </c>
      <c r="L3787" s="4"/>
      <c r="M3787" s="8" t="s">
        <v>77</v>
      </c>
      <c r="N3787" s="266" t="s">
        <v>368</v>
      </c>
      <c r="O3787" s="266" t="s">
        <v>386</v>
      </c>
      <c r="P3787" s="11" t="s">
        <v>410</v>
      </c>
      <c r="Q3787" s="11" t="s">
        <v>419</v>
      </c>
      <c r="R3787" s="8">
        <v>0</v>
      </c>
      <c r="S3787" s="8">
        <v>0</v>
      </c>
      <c r="T3787" s="206">
        <f>ABS(Table1[[#This Row],[Prod]]-Table1[[#This Row],[Planned]])</f>
        <v>0</v>
      </c>
      <c r="U3787" s="209">
        <f>IF(ABS(Table1[[#This Row],[Prod]]-Table1[[#This Row],[Planned]])&gt;Table1[[#This Row],[Planned]],0,IF(Table1[[#This Row],[Planned]]=0,0,1-ABS(Table1[[#This Row],[Prod]]-Table1[[#This Row],[Planned]])/Table1[[#This Row],[Planned]]))</f>
        <v>0</v>
      </c>
      <c r="V3787" s="8"/>
      <c r="W3787" s="11"/>
      <c r="X3787" s="3">
        <v>0</v>
      </c>
      <c r="Y3787" s="206">
        <f>Table1[[#This Row],[Prod]]</f>
        <v>0</v>
      </c>
      <c r="Z3787" s="206">
        <f>ABS(Table1[[#This Row],[Prod2]]-Table1[[#This Row],[Plan Revised]])</f>
        <v>0</v>
      </c>
      <c r="AA3787" s="288">
        <f>IF(ABS(Table1[[#This Row],[Prod2]]-Table1[[#This Row],[Plan Revised]])&gt;Table1[[#This Row],[Plan Revised]],0,IF(Table1[[#This Row],[Plan Revised]]=0,0,1-ABS(Table1[[#This Row],[Prod2]]-Table1[[#This Row],[Plan Revised]])/Table1[[#This Row],[Plan Revised]]))</f>
        <v>0</v>
      </c>
      <c r="AB3787" s="11"/>
      <c r="AC3787" s="30"/>
    </row>
    <row r="3788" spans="1:29">
      <c r="A3788" s="15" t="str">
        <f>IF(Table1[Week]=WeekSel,"Yes","No")</f>
        <v>No</v>
      </c>
      <c r="B3788" s="15" t="str">
        <f>IF((Table1[StartDate]&gt;=Date.GraphMin)*(Table1[StartDate]&lt;=Date.GraphMax)=1,"Yes","No")</f>
        <v>No</v>
      </c>
      <c r="C3788" s="15" t="str">
        <f>IF(OR(Table1[[#This Row],[Site]]="FOOD MILLING",Table1[[#This Row],[Site]]="GODACO"), "No", "Yes")</f>
        <v>Yes</v>
      </c>
      <c r="D3788" s="40">
        <f>MAX(DATE(Table1[Year],1,1),DATE(Table1[Year],1,1)-WEEKDAY(DATE(Table1[Year],1,1),2)+(Table1[WeekNum]-1)*7+1)</f>
        <v>44557</v>
      </c>
      <c r="E3788" s="40">
        <f>MIN(DATE(Table1[Year]+1,1,0),DATE(Table1[Year],1,1)-WEEKDAY(DATE(Table1[Year],1,1),2)+Table1[WeekNum]*7)</f>
        <v>44561</v>
      </c>
      <c r="F3788" s="15">
        <v>2021</v>
      </c>
      <c r="G3788" s="15">
        <f t="shared" si="118"/>
        <v>12</v>
      </c>
      <c r="H3788" s="17">
        <v>53</v>
      </c>
      <c r="I3788" s="207" t="str">
        <f>"W" &amp;Table1[[#This Row],[WeekNum]]</f>
        <v>W53</v>
      </c>
      <c r="J3788" s="20" t="str">
        <f t="shared" si="119"/>
        <v>21-W53</v>
      </c>
      <c r="K3788" s="8" t="s">
        <v>430</v>
      </c>
      <c r="L3788" s="4"/>
      <c r="M3788" s="8" t="s">
        <v>77</v>
      </c>
      <c r="N3788" s="266" t="s">
        <v>368</v>
      </c>
      <c r="O3788" s="266" t="s">
        <v>386</v>
      </c>
      <c r="P3788" s="11" t="s">
        <v>387</v>
      </c>
      <c r="Q3788" s="11" t="s">
        <v>419</v>
      </c>
      <c r="R3788" s="8">
        <v>0</v>
      </c>
      <c r="S3788" s="8">
        <v>0</v>
      </c>
      <c r="T3788" s="206">
        <f>ABS(Table1[[#This Row],[Prod]]-Table1[[#This Row],[Planned]])</f>
        <v>0</v>
      </c>
      <c r="U3788" s="209">
        <f>IF(ABS(Table1[[#This Row],[Prod]]-Table1[[#This Row],[Planned]])&gt;Table1[[#This Row],[Planned]],0,IF(Table1[[#This Row],[Planned]]=0,0,1-ABS(Table1[[#This Row],[Prod]]-Table1[[#This Row],[Planned]])/Table1[[#This Row],[Planned]]))</f>
        <v>0</v>
      </c>
      <c r="V3788" s="8"/>
      <c r="W3788" s="11"/>
      <c r="X3788" s="3">
        <v>0</v>
      </c>
      <c r="Y3788" s="206">
        <f>Table1[[#This Row],[Prod]]</f>
        <v>0</v>
      </c>
      <c r="Z3788" s="206">
        <f>ABS(Table1[[#This Row],[Prod2]]-Table1[[#This Row],[Plan Revised]])</f>
        <v>0</v>
      </c>
      <c r="AA3788" s="288">
        <f>IF(ABS(Table1[[#This Row],[Prod2]]-Table1[[#This Row],[Plan Revised]])&gt;Table1[[#This Row],[Plan Revised]],0,IF(Table1[[#This Row],[Plan Revised]]=0,0,1-ABS(Table1[[#This Row],[Prod2]]-Table1[[#This Row],[Plan Revised]])/Table1[[#This Row],[Plan Revised]]))</f>
        <v>0</v>
      </c>
      <c r="AB3788" s="11"/>
      <c r="AC3788" s="30"/>
    </row>
    <row r="3789" spans="1:29">
      <c r="A3789" s="15" t="str">
        <f>IF(Table1[Week]=WeekSel,"Yes","No")</f>
        <v>No</v>
      </c>
      <c r="B3789" s="15" t="str">
        <f>IF((Table1[StartDate]&gt;=Date.GraphMin)*(Table1[StartDate]&lt;=Date.GraphMax)=1,"Yes","No")</f>
        <v>No</v>
      </c>
      <c r="C3789" s="15" t="str">
        <f>IF(OR(Table1[[#This Row],[Site]]="FOOD MILLING",Table1[[#This Row],[Site]]="GODACO"), "No", "Yes")</f>
        <v>Yes</v>
      </c>
      <c r="D3789" s="40">
        <f>MAX(DATE(Table1[Year],1,1),DATE(Table1[Year],1,1)-WEEKDAY(DATE(Table1[Year],1,1),2)+(Table1[WeekNum]-1)*7+1)</f>
        <v>44557</v>
      </c>
      <c r="E3789" s="40">
        <f>MIN(DATE(Table1[Year]+1,1,0),DATE(Table1[Year],1,1)-WEEKDAY(DATE(Table1[Year],1,1),2)+Table1[WeekNum]*7)</f>
        <v>44561</v>
      </c>
      <c r="F3789" s="15">
        <v>2021</v>
      </c>
      <c r="G3789" s="15">
        <f t="shared" si="118"/>
        <v>12</v>
      </c>
      <c r="H3789" s="17">
        <v>53</v>
      </c>
      <c r="I3789" s="207" t="str">
        <f>"W" &amp;Table1[[#This Row],[WeekNum]]</f>
        <v>W53</v>
      </c>
      <c r="J3789" s="20" t="str">
        <f t="shared" si="119"/>
        <v>21-W53</v>
      </c>
      <c r="K3789" s="8" t="s">
        <v>431</v>
      </c>
      <c r="L3789" s="4"/>
      <c r="M3789" s="8" t="s">
        <v>77</v>
      </c>
      <c r="N3789" s="266" t="s">
        <v>368</v>
      </c>
      <c r="O3789" s="266" t="s">
        <v>386</v>
      </c>
      <c r="P3789" s="11" t="s">
        <v>387</v>
      </c>
      <c r="Q3789" s="11" t="s">
        <v>419</v>
      </c>
      <c r="R3789" s="8">
        <v>0</v>
      </c>
      <c r="S3789" s="8">
        <v>0</v>
      </c>
      <c r="T3789" s="206">
        <f>ABS(Table1[[#This Row],[Prod]]-Table1[[#This Row],[Planned]])</f>
        <v>0</v>
      </c>
      <c r="U3789" s="209">
        <f>IF(ABS(Table1[[#This Row],[Prod]]-Table1[[#This Row],[Planned]])&gt;Table1[[#This Row],[Planned]],0,IF(Table1[[#This Row],[Planned]]=0,0,1-ABS(Table1[[#This Row],[Prod]]-Table1[[#This Row],[Planned]])/Table1[[#This Row],[Planned]]))</f>
        <v>0</v>
      </c>
      <c r="V3789" s="8"/>
      <c r="W3789" s="11"/>
      <c r="X3789" s="3">
        <v>0</v>
      </c>
      <c r="Y3789" s="206">
        <f>Table1[[#This Row],[Prod]]</f>
        <v>0</v>
      </c>
      <c r="Z3789" s="206">
        <f>ABS(Table1[[#This Row],[Prod2]]-Table1[[#This Row],[Plan Revised]])</f>
        <v>0</v>
      </c>
      <c r="AA3789" s="288">
        <f>IF(ABS(Table1[[#This Row],[Prod2]]-Table1[[#This Row],[Plan Revised]])&gt;Table1[[#This Row],[Plan Revised]],0,IF(Table1[[#This Row],[Plan Revised]]=0,0,1-ABS(Table1[[#This Row],[Prod2]]-Table1[[#This Row],[Plan Revised]])/Table1[[#This Row],[Plan Revised]]))</f>
        <v>0</v>
      </c>
      <c r="AB3789" s="11"/>
      <c r="AC3789" s="30"/>
    </row>
    <row r="3790" spans="1:29">
      <c r="A3790" s="15" t="str">
        <f>IF(Table1[Week]=WeekSel,"Yes","No")</f>
        <v>No</v>
      </c>
      <c r="B3790" s="15" t="str">
        <f>IF((Table1[StartDate]&gt;=Date.GraphMin)*(Table1[StartDate]&lt;=Date.GraphMax)=1,"Yes","No")</f>
        <v>No</v>
      </c>
      <c r="C3790" s="15" t="str">
        <f>IF(OR(Table1[[#This Row],[Site]]="FOOD MILLING",Table1[[#This Row],[Site]]="GODACO"), "No", "Yes")</f>
        <v>Yes</v>
      </c>
      <c r="D3790" s="40">
        <f>MAX(DATE(Table1[Year],1,1),DATE(Table1[Year],1,1)-WEEKDAY(DATE(Table1[Year],1,1),2)+(Table1[WeekNum]-1)*7+1)</f>
        <v>44557</v>
      </c>
      <c r="E3790" s="40">
        <f>MIN(DATE(Table1[Year]+1,1,0),DATE(Table1[Year],1,1)-WEEKDAY(DATE(Table1[Year],1,1),2)+Table1[WeekNum]*7)</f>
        <v>44561</v>
      </c>
      <c r="F3790" s="15">
        <v>2021</v>
      </c>
      <c r="G3790" s="15">
        <f t="shared" si="118"/>
        <v>12</v>
      </c>
      <c r="H3790" s="17">
        <v>53</v>
      </c>
      <c r="I3790" s="207" t="str">
        <f>"W" &amp;Table1[[#This Row],[WeekNum]]</f>
        <v>W53</v>
      </c>
      <c r="J3790" s="20" t="str">
        <f t="shared" si="119"/>
        <v>21-W53</v>
      </c>
      <c r="K3790" s="8" t="s">
        <v>432</v>
      </c>
      <c r="L3790" s="4"/>
      <c r="M3790" s="8" t="s">
        <v>77</v>
      </c>
      <c r="N3790" s="266" t="s">
        <v>368</v>
      </c>
      <c r="O3790" s="266" t="s">
        <v>386</v>
      </c>
      <c r="P3790" s="11" t="s">
        <v>387</v>
      </c>
      <c r="Q3790" s="11" t="s">
        <v>419</v>
      </c>
      <c r="R3790" s="8">
        <v>0</v>
      </c>
      <c r="S3790" s="8">
        <v>0</v>
      </c>
      <c r="T3790" s="206">
        <f>ABS(Table1[[#This Row],[Prod]]-Table1[[#This Row],[Planned]])</f>
        <v>0</v>
      </c>
      <c r="U3790" s="209">
        <f>IF(ABS(Table1[[#This Row],[Prod]]-Table1[[#This Row],[Planned]])&gt;Table1[[#This Row],[Planned]],0,IF(Table1[[#This Row],[Planned]]=0,0,1-ABS(Table1[[#This Row],[Prod]]-Table1[[#This Row],[Planned]])/Table1[[#This Row],[Planned]]))</f>
        <v>0</v>
      </c>
      <c r="V3790" s="8"/>
      <c r="W3790" s="11"/>
      <c r="X3790" s="3">
        <v>0</v>
      </c>
      <c r="Y3790" s="206">
        <f>Table1[[#This Row],[Prod]]</f>
        <v>0</v>
      </c>
      <c r="Z3790" s="206">
        <f>ABS(Table1[[#This Row],[Prod2]]-Table1[[#This Row],[Plan Revised]])</f>
        <v>0</v>
      </c>
      <c r="AA3790" s="288">
        <f>IF(ABS(Table1[[#This Row],[Prod2]]-Table1[[#This Row],[Plan Revised]])&gt;Table1[[#This Row],[Plan Revised]],0,IF(Table1[[#This Row],[Plan Revised]]=0,0,1-ABS(Table1[[#This Row],[Prod2]]-Table1[[#This Row],[Plan Revised]])/Table1[[#This Row],[Plan Revised]]))</f>
        <v>0</v>
      </c>
      <c r="AB3790" s="11"/>
      <c r="AC3790" s="30"/>
    </row>
    <row r="3791" spans="1:29">
      <c r="A3791" s="15" t="str">
        <f>IF(Table1[Week]=WeekSel,"Yes","No")</f>
        <v>No</v>
      </c>
      <c r="B3791" s="15" t="str">
        <f>IF((Table1[StartDate]&gt;=Date.GraphMin)*(Table1[StartDate]&lt;=Date.GraphMax)=1,"Yes","No")</f>
        <v>No</v>
      </c>
      <c r="C3791" s="15" t="str">
        <f>IF(OR(Table1[[#This Row],[Site]]="FOOD MILLING",Table1[[#This Row],[Site]]="GODACO"), "No", "Yes")</f>
        <v>Yes</v>
      </c>
      <c r="D3791" s="40">
        <f>MAX(DATE(Table1[Year],1,1),DATE(Table1[Year],1,1)-WEEKDAY(DATE(Table1[Year],1,1),2)+(Table1[WeekNum]-1)*7+1)</f>
        <v>44557</v>
      </c>
      <c r="E3791" s="40">
        <f>MIN(DATE(Table1[Year]+1,1,0),DATE(Table1[Year],1,1)-WEEKDAY(DATE(Table1[Year],1,1),2)+Table1[WeekNum]*7)</f>
        <v>44561</v>
      </c>
      <c r="F3791" s="15">
        <v>2021</v>
      </c>
      <c r="G3791" s="15">
        <f t="shared" si="118"/>
        <v>12</v>
      </c>
      <c r="H3791" s="17">
        <v>53</v>
      </c>
      <c r="I3791" s="207" t="str">
        <f>"W" &amp;Table1[[#This Row],[WeekNum]]</f>
        <v>W53</v>
      </c>
      <c r="J3791" s="20" t="str">
        <f t="shared" si="119"/>
        <v>21-W53</v>
      </c>
      <c r="K3791" s="8" t="s">
        <v>434</v>
      </c>
      <c r="L3791" s="4"/>
      <c r="M3791" s="8" t="s">
        <v>77</v>
      </c>
      <c r="N3791" s="266" t="s">
        <v>368</v>
      </c>
      <c r="O3791" s="266" t="s">
        <v>386</v>
      </c>
      <c r="P3791" s="11" t="s">
        <v>387</v>
      </c>
      <c r="Q3791" s="11" t="s">
        <v>419</v>
      </c>
      <c r="R3791" s="8">
        <v>0</v>
      </c>
      <c r="S3791" s="8">
        <v>0</v>
      </c>
      <c r="T3791" s="206">
        <f>ABS(Table1[[#This Row],[Prod]]-Table1[[#This Row],[Planned]])</f>
        <v>0</v>
      </c>
      <c r="U3791" s="209">
        <f>IF(ABS(Table1[[#This Row],[Prod]]-Table1[[#This Row],[Planned]])&gt;Table1[[#This Row],[Planned]],0,IF(Table1[[#This Row],[Planned]]=0,0,1-ABS(Table1[[#This Row],[Prod]]-Table1[[#This Row],[Planned]])/Table1[[#This Row],[Planned]]))</f>
        <v>0</v>
      </c>
      <c r="V3791" s="8"/>
      <c r="W3791" s="11"/>
      <c r="X3791" s="3">
        <v>0</v>
      </c>
      <c r="Y3791" s="206">
        <f>Table1[[#This Row],[Prod]]</f>
        <v>0</v>
      </c>
      <c r="Z3791" s="206">
        <f>ABS(Table1[[#This Row],[Prod2]]-Table1[[#This Row],[Plan Revised]])</f>
        <v>0</v>
      </c>
      <c r="AA3791" s="288">
        <f>IF(ABS(Table1[[#This Row],[Prod2]]-Table1[[#This Row],[Plan Revised]])&gt;Table1[[#This Row],[Plan Revised]],0,IF(Table1[[#This Row],[Plan Revised]]=0,0,1-ABS(Table1[[#This Row],[Prod2]]-Table1[[#This Row],[Plan Revised]])/Table1[[#This Row],[Plan Revised]]))</f>
        <v>0</v>
      </c>
      <c r="AB3791" s="11"/>
      <c r="AC3791" s="30"/>
    </row>
    <row r="3792" spans="1:29">
      <c r="A3792" s="15" t="str">
        <f>IF(Table1[Week]=WeekSel,"Yes","No")</f>
        <v>No</v>
      </c>
      <c r="B3792" s="15" t="str">
        <f>IF((Table1[StartDate]&gt;=Date.GraphMin)*(Table1[StartDate]&lt;=Date.GraphMax)=1,"Yes","No")</f>
        <v>No</v>
      </c>
      <c r="C3792" s="15" t="str">
        <f>IF(OR(Table1[[#This Row],[Site]]="FOOD MILLING",Table1[[#This Row],[Site]]="GODACO"), "No", "Yes")</f>
        <v>Yes</v>
      </c>
      <c r="D3792" s="40">
        <f>MAX(DATE(Table1[Year],1,1),DATE(Table1[Year],1,1)-WEEKDAY(DATE(Table1[Year],1,1),2)+(Table1[WeekNum]-1)*7+1)</f>
        <v>44557</v>
      </c>
      <c r="E3792" s="40">
        <f>MIN(DATE(Table1[Year]+1,1,0),DATE(Table1[Year],1,1)-WEEKDAY(DATE(Table1[Year],1,1),2)+Table1[WeekNum]*7)</f>
        <v>44561</v>
      </c>
      <c r="F3792" s="15">
        <v>2021</v>
      </c>
      <c r="G3792" s="15">
        <f t="shared" si="118"/>
        <v>12</v>
      </c>
      <c r="H3792" s="17">
        <v>53</v>
      </c>
      <c r="I3792" s="207" t="str">
        <f>"W" &amp;Table1[[#This Row],[WeekNum]]</f>
        <v>W53</v>
      </c>
      <c r="J3792" s="20" t="str">
        <f t="shared" si="119"/>
        <v>21-W53</v>
      </c>
      <c r="K3792" s="8" t="s">
        <v>498</v>
      </c>
      <c r="L3792" s="4"/>
      <c r="M3792" s="8" t="s">
        <v>72</v>
      </c>
      <c r="N3792" s="4" t="s">
        <v>44</v>
      </c>
      <c r="O3792" s="266" t="s">
        <v>389</v>
      </c>
      <c r="P3792" s="11" t="s">
        <v>390</v>
      </c>
      <c r="Q3792" s="11" t="s">
        <v>421</v>
      </c>
      <c r="R3792" s="8">
        <v>390</v>
      </c>
      <c r="S3792" s="8">
        <v>0</v>
      </c>
      <c r="T3792" s="206">
        <f>ABS(Table1[[#This Row],[Prod]]-Table1[[#This Row],[Planned]])</f>
        <v>390</v>
      </c>
      <c r="U3792" s="209">
        <f>IF(ABS(Table1[[#This Row],[Prod]]-Table1[[#This Row],[Planned]])&gt;Table1[[#This Row],[Planned]],0,IF(Table1[[#This Row],[Planned]]=0,0,1-ABS(Table1[[#This Row],[Prod]]-Table1[[#This Row],[Planned]])/Table1[[#This Row],[Planned]]))</f>
        <v>0</v>
      </c>
      <c r="V3792" s="8"/>
      <c r="W3792" s="11"/>
      <c r="X3792" s="3">
        <v>390</v>
      </c>
      <c r="Y3792" s="206">
        <f>Table1[[#This Row],[Prod]]</f>
        <v>0</v>
      </c>
      <c r="Z3792" s="206">
        <f>ABS(Table1[[#This Row],[Prod2]]-Table1[[#This Row],[Plan Revised]])</f>
        <v>390</v>
      </c>
      <c r="AA3792" s="288">
        <f>IF(ABS(Table1[[#This Row],[Prod2]]-Table1[[#This Row],[Plan Revised]])&gt;Table1[[#This Row],[Plan Revised]],0,IF(Table1[[#This Row],[Plan Revised]]=0,0,1-ABS(Table1[[#This Row],[Prod2]]-Table1[[#This Row],[Plan Revised]])/Table1[[#This Row],[Plan Revised]]))</f>
        <v>0</v>
      </c>
      <c r="AB3792" s="11"/>
      <c r="AC3792" s="30"/>
    </row>
    <row r="3793" spans="1:29">
      <c r="A3793" s="15" t="str">
        <f>IF(Table1[Week]=WeekSel,"Yes","No")</f>
        <v>No</v>
      </c>
      <c r="B3793" s="15" t="str">
        <f>IF((Table1[StartDate]&gt;=Date.GraphMin)*(Table1[StartDate]&lt;=Date.GraphMax)=1,"Yes","No")</f>
        <v>No</v>
      </c>
      <c r="C3793" s="15" t="str">
        <f>IF(OR(Table1[[#This Row],[Site]]="FOOD MILLING",Table1[[#This Row],[Site]]="GODACO"), "No", "Yes")</f>
        <v>Yes</v>
      </c>
      <c r="D3793" s="40">
        <f>MAX(DATE(Table1[Year],1,1),DATE(Table1[Year],1,1)-WEEKDAY(DATE(Table1[Year],1,1),2)+(Table1[WeekNum]-1)*7+1)</f>
        <v>44557</v>
      </c>
      <c r="E3793" s="40">
        <f>MIN(DATE(Table1[Year]+1,1,0),DATE(Table1[Year],1,1)-WEEKDAY(DATE(Table1[Year],1,1),2)+Table1[WeekNum]*7)</f>
        <v>44561</v>
      </c>
      <c r="F3793" s="15">
        <v>2021</v>
      </c>
      <c r="G3793" s="15">
        <f t="shared" si="118"/>
        <v>12</v>
      </c>
      <c r="H3793" s="17">
        <v>53</v>
      </c>
      <c r="I3793" s="207" t="str">
        <f>"W" &amp;Table1[[#This Row],[WeekNum]]</f>
        <v>W53</v>
      </c>
      <c r="J3793" s="20" t="str">
        <f t="shared" si="119"/>
        <v>21-W53</v>
      </c>
      <c r="K3793" s="8" t="s">
        <v>647</v>
      </c>
      <c r="L3793" s="4"/>
      <c r="M3793" s="8" t="s">
        <v>72</v>
      </c>
      <c r="N3793" s="4" t="s">
        <v>44</v>
      </c>
      <c r="O3793" s="266" t="s">
        <v>391</v>
      </c>
      <c r="P3793" s="11" t="s">
        <v>378</v>
      </c>
      <c r="Q3793" s="11" t="s">
        <v>421</v>
      </c>
      <c r="R3793" s="8">
        <v>3000</v>
      </c>
      <c r="S3793" s="8">
        <v>2152.6000000000004</v>
      </c>
      <c r="T3793" s="206">
        <f>ABS(Table1[[#This Row],[Prod]]-Table1[[#This Row],[Planned]])</f>
        <v>847.39999999999964</v>
      </c>
      <c r="U3793" s="209">
        <f>IF(ABS(Table1[[#This Row],[Prod]]-Table1[[#This Row],[Planned]])&gt;Table1[[#This Row],[Planned]],0,IF(Table1[[#This Row],[Planned]]=0,0,1-ABS(Table1[[#This Row],[Prod]]-Table1[[#This Row],[Planned]])/Table1[[#This Row],[Planned]]))</f>
        <v>0.71753333333333347</v>
      </c>
      <c r="V3793" s="8"/>
      <c r="W3793" s="11"/>
      <c r="X3793" s="3">
        <v>3000</v>
      </c>
      <c r="Y3793" s="206">
        <f>Table1[[#This Row],[Prod]]</f>
        <v>2152.6000000000004</v>
      </c>
      <c r="Z3793" s="206">
        <f>ABS(Table1[[#This Row],[Prod2]]-Table1[[#This Row],[Plan Revised]])</f>
        <v>847.39999999999964</v>
      </c>
      <c r="AA3793" s="288">
        <f>IF(ABS(Table1[[#This Row],[Prod2]]-Table1[[#This Row],[Plan Revised]])&gt;Table1[[#This Row],[Plan Revised]],0,IF(Table1[[#This Row],[Plan Revised]]=0,0,1-ABS(Table1[[#This Row],[Prod2]]-Table1[[#This Row],[Plan Revised]])/Table1[[#This Row],[Plan Revised]]))</f>
        <v>0.71753333333333347</v>
      </c>
      <c r="AB3793" s="11"/>
      <c r="AC3793" s="30"/>
    </row>
    <row r="3794" spans="1:29">
      <c r="A3794" s="15" t="str">
        <f>IF(Table1[Week]=WeekSel,"Yes","No")</f>
        <v>No</v>
      </c>
      <c r="B3794" s="15" t="str">
        <f>IF((Table1[StartDate]&gt;=Date.GraphMin)*(Table1[StartDate]&lt;=Date.GraphMax)=1,"Yes","No")</f>
        <v>No</v>
      </c>
      <c r="C3794" s="15" t="str">
        <f>IF(OR(Table1[[#This Row],[Site]]="FOOD MILLING",Table1[[#This Row],[Site]]="GODACO"), "No", "Yes")</f>
        <v>Yes</v>
      </c>
      <c r="D3794" s="40">
        <f>MAX(DATE(Table1[Year],1,1),DATE(Table1[Year],1,1)-WEEKDAY(DATE(Table1[Year],1,1),2)+(Table1[WeekNum]-1)*7+1)</f>
        <v>44557</v>
      </c>
      <c r="E3794" s="40">
        <f>MIN(DATE(Table1[Year]+1,1,0),DATE(Table1[Year],1,1)-WEEKDAY(DATE(Table1[Year],1,1),2)+Table1[WeekNum]*7)</f>
        <v>44561</v>
      </c>
      <c r="F3794" s="15">
        <v>2021</v>
      </c>
      <c r="G3794" s="15">
        <f t="shared" si="118"/>
        <v>12</v>
      </c>
      <c r="H3794" s="17">
        <v>53</v>
      </c>
      <c r="I3794" s="207" t="str">
        <f>"W" &amp;Table1[[#This Row],[WeekNum]]</f>
        <v>W53</v>
      </c>
      <c r="J3794" s="20" t="str">
        <f t="shared" si="119"/>
        <v>21-W53</v>
      </c>
      <c r="K3794" s="8" t="s">
        <v>685</v>
      </c>
      <c r="L3794" s="4"/>
      <c r="M3794" s="8" t="s">
        <v>72</v>
      </c>
      <c r="N3794" s="4" t="s">
        <v>44</v>
      </c>
      <c r="O3794" s="266" t="s">
        <v>391</v>
      </c>
      <c r="P3794" s="11" t="s">
        <v>392</v>
      </c>
      <c r="Q3794" s="11" t="s">
        <v>421</v>
      </c>
      <c r="R3794" s="8">
        <v>0</v>
      </c>
      <c r="S3794" s="8">
        <v>0</v>
      </c>
      <c r="T3794" s="206">
        <f>ABS(Table1[[#This Row],[Prod]]-Table1[[#This Row],[Planned]])</f>
        <v>0</v>
      </c>
      <c r="U3794" s="209">
        <f>IF(ABS(Table1[[#This Row],[Prod]]-Table1[[#This Row],[Planned]])&gt;Table1[[#This Row],[Planned]],0,IF(Table1[[#This Row],[Planned]]=0,0,1-ABS(Table1[[#This Row],[Prod]]-Table1[[#This Row],[Planned]])/Table1[[#This Row],[Planned]]))</f>
        <v>0</v>
      </c>
      <c r="V3794" s="8"/>
      <c r="W3794" s="11"/>
      <c r="X3794" s="3">
        <v>0</v>
      </c>
      <c r="Y3794" s="206">
        <f>Table1[[#This Row],[Prod]]</f>
        <v>0</v>
      </c>
      <c r="Z3794" s="206">
        <f>ABS(Table1[[#This Row],[Prod2]]-Table1[[#This Row],[Plan Revised]])</f>
        <v>0</v>
      </c>
      <c r="AA3794" s="288">
        <f>IF(ABS(Table1[[#This Row],[Prod2]]-Table1[[#This Row],[Plan Revised]])&gt;Table1[[#This Row],[Plan Revised]],0,IF(Table1[[#This Row],[Plan Revised]]=0,0,1-ABS(Table1[[#This Row],[Prod2]]-Table1[[#This Row],[Plan Revised]])/Table1[[#This Row],[Plan Revised]]))</f>
        <v>0</v>
      </c>
      <c r="AB3794" s="11"/>
      <c r="AC3794" s="30"/>
    </row>
    <row r="3795" spans="1:29">
      <c r="A3795" s="15" t="str">
        <f>IF(Table1[Week]=WeekSel,"Yes","No")</f>
        <v>No</v>
      </c>
      <c r="B3795" s="15" t="str">
        <f>IF((Table1[StartDate]&gt;=Date.GraphMin)*(Table1[StartDate]&lt;=Date.GraphMax)=1,"Yes","No")</f>
        <v>No</v>
      </c>
      <c r="C3795" s="15" t="str">
        <f>IF(OR(Table1[[#This Row],[Site]]="FOOD MILLING",Table1[[#This Row],[Site]]="GODACO"), "No", "Yes")</f>
        <v>Yes</v>
      </c>
      <c r="D3795" s="40">
        <f>MAX(DATE(Table1[Year],1,1),DATE(Table1[Year],1,1)-WEEKDAY(DATE(Table1[Year],1,1),2)+(Table1[WeekNum]-1)*7+1)</f>
        <v>44557</v>
      </c>
      <c r="E3795" s="40">
        <f>MIN(DATE(Table1[Year]+1,1,0),DATE(Table1[Year],1,1)-WEEKDAY(DATE(Table1[Year],1,1),2)+Table1[WeekNum]*7)</f>
        <v>44561</v>
      </c>
      <c r="F3795" s="15">
        <v>2021</v>
      </c>
      <c r="G3795" s="15">
        <f t="shared" si="118"/>
        <v>12</v>
      </c>
      <c r="H3795" s="17">
        <v>53</v>
      </c>
      <c r="I3795" s="207" t="str">
        <f>"W" &amp;Table1[[#This Row],[WeekNum]]</f>
        <v>W53</v>
      </c>
      <c r="J3795" s="20" t="str">
        <f t="shared" si="119"/>
        <v>21-W53</v>
      </c>
      <c r="K3795" s="8" t="s">
        <v>686</v>
      </c>
      <c r="L3795" s="4"/>
      <c r="M3795" s="8" t="s">
        <v>72</v>
      </c>
      <c r="N3795" s="4" t="s">
        <v>44</v>
      </c>
      <c r="O3795" s="266" t="s">
        <v>389</v>
      </c>
      <c r="P3795" s="11" t="s">
        <v>390</v>
      </c>
      <c r="Q3795" s="11" t="s">
        <v>421</v>
      </c>
      <c r="R3795" s="8">
        <v>640</v>
      </c>
      <c r="S3795" s="8">
        <v>806.5</v>
      </c>
      <c r="T3795" s="206">
        <f>ABS(Table1[[#This Row],[Prod]]-Table1[[#This Row],[Planned]])</f>
        <v>166.5</v>
      </c>
      <c r="U3795" s="209">
        <f>IF(ABS(Table1[[#This Row],[Prod]]-Table1[[#This Row],[Planned]])&gt;Table1[[#This Row],[Planned]],0,IF(Table1[[#This Row],[Planned]]=0,0,1-ABS(Table1[[#This Row],[Prod]]-Table1[[#This Row],[Planned]])/Table1[[#This Row],[Planned]]))</f>
        <v>0.73984375000000002</v>
      </c>
      <c r="V3795" s="8"/>
      <c r="W3795" s="11"/>
      <c r="X3795" s="3">
        <v>640</v>
      </c>
      <c r="Y3795" s="206">
        <f>Table1[[#This Row],[Prod]]</f>
        <v>806.5</v>
      </c>
      <c r="Z3795" s="206">
        <f>ABS(Table1[[#This Row],[Prod2]]-Table1[[#This Row],[Plan Revised]])</f>
        <v>166.5</v>
      </c>
      <c r="AA3795" s="288">
        <f>IF(ABS(Table1[[#This Row],[Prod2]]-Table1[[#This Row],[Plan Revised]])&gt;Table1[[#This Row],[Plan Revised]],0,IF(Table1[[#This Row],[Plan Revised]]=0,0,1-ABS(Table1[[#This Row],[Prod2]]-Table1[[#This Row],[Plan Revised]])/Table1[[#This Row],[Plan Revised]]))</f>
        <v>0.73984375000000002</v>
      </c>
      <c r="AB3795" s="11"/>
      <c r="AC3795" s="30"/>
    </row>
    <row r="3796" spans="1:29">
      <c r="A3796" s="15" t="str">
        <f>IF(Table1[Week]=WeekSel,"Yes","No")</f>
        <v>No</v>
      </c>
      <c r="B3796" s="15" t="str">
        <f>IF((Table1[StartDate]&gt;=Date.GraphMin)*(Table1[StartDate]&lt;=Date.GraphMax)=1,"Yes","No")</f>
        <v>No</v>
      </c>
      <c r="C3796" s="15" t="str">
        <f>IF(OR(Table1[[#This Row],[Site]]="FOOD MILLING",Table1[[#This Row],[Site]]="GODACO"), "No", "Yes")</f>
        <v>Yes</v>
      </c>
      <c r="D3796" s="40">
        <f>MAX(DATE(Table1[Year],1,1),DATE(Table1[Year],1,1)-WEEKDAY(DATE(Table1[Year],1,1),2)+(Table1[WeekNum]-1)*7+1)</f>
        <v>44557</v>
      </c>
      <c r="E3796" s="40">
        <f>MIN(DATE(Table1[Year]+1,1,0),DATE(Table1[Year],1,1)-WEEKDAY(DATE(Table1[Year],1,1),2)+Table1[WeekNum]*7)</f>
        <v>44561</v>
      </c>
      <c r="F3796" s="15">
        <v>2021</v>
      </c>
      <c r="G3796" s="15">
        <f t="shared" si="118"/>
        <v>12</v>
      </c>
      <c r="H3796" s="17">
        <v>53</v>
      </c>
      <c r="I3796" s="207" t="str">
        <f>"W" &amp;Table1[[#This Row],[WeekNum]]</f>
        <v>W53</v>
      </c>
      <c r="J3796" s="20" t="str">
        <f t="shared" si="119"/>
        <v>21-W53</v>
      </c>
      <c r="K3796" s="8" t="s">
        <v>686</v>
      </c>
      <c r="L3796" s="4"/>
      <c r="M3796" s="8" t="s">
        <v>72</v>
      </c>
      <c r="N3796" s="4" t="s">
        <v>44</v>
      </c>
      <c r="O3796" s="266" t="s">
        <v>389</v>
      </c>
      <c r="P3796" s="11" t="s">
        <v>390</v>
      </c>
      <c r="Q3796" s="11" t="s">
        <v>421</v>
      </c>
      <c r="R3796" s="8">
        <v>0</v>
      </c>
      <c r="S3796" s="8">
        <v>806.5</v>
      </c>
      <c r="T3796" s="206">
        <f>ABS(Table1[[#This Row],[Prod]]-Table1[[#This Row],[Planned]])</f>
        <v>806.5</v>
      </c>
      <c r="U3796" s="209">
        <f>IF(ABS(Table1[[#This Row],[Prod]]-Table1[[#This Row],[Planned]])&gt;Table1[[#This Row],[Planned]],0,IF(Table1[[#This Row],[Planned]]=0,0,1-ABS(Table1[[#This Row],[Prod]]-Table1[[#This Row],[Planned]])/Table1[[#This Row],[Planned]]))</f>
        <v>0</v>
      </c>
      <c r="V3796" s="8"/>
      <c r="W3796" s="11"/>
      <c r="X3796" s="3">
        <v>640</v>
      </c>
      <c r="Y3796" s="206">
        <f>Table1[[#This Row],[Prod]]</f>
        <v>806.5</v>
      </c>
      <c r="Z3796" s="206">
        <f>ABS(Table1[[#This Row],[Prod2]]-Table1[[#This Row],[Plan Revised]])</f>
        <v>166.5</v>
      </c>
      <c r="AA3796" s="288">
        <f>IF(ABS(Table1[[#This Row],[Prod2]]-Table1[[#This Row],[Plan Revised]])&gt;Table1[[#This Row],[Plan Revised]],0,IF(Table1[[#This Row],[Plan Revised]]=0,0,1-ABS(Table1[[#This Row],[Prod2]]-Table1[[#This Row],[Plan Revised]])/Table1[[#This Row],[Plan Revised]]))</f>
        <v>0.73984375000000002</v>
      </c>
      <c r="AB3796" s="11"/>
      <c r="AC3796" s="30"/>
    </row>
    <row r="3797" spans="1:29">
      <c r="A3797" s="15" t="str">
        <f>IF(Table1[Week]=WeekSel,"Yes","No")</f>
        <v>No</v>
      </c>
      <c r="B3797" s="15" t="str">
        <f>IF((Table1[StartDate]&gt;=Date.GraphMin)*(Table1[StartDate]&lt;=Date.GraphMax)=1,"Yes","No")</f>
        <v>No</v>
      </c>
      <c r="C3797" s="15" t="str">
        <f>IF(OR(Table1[[#This Row],[Site]]="FOOD MILLING",Table1[[#This Row],[Site]]="GODACO"), "No", "Yes")</f>
        <v>Yes</v>
      </c>
      <c r="D3797" s="40">
        <f>MAX(DATE(Table1[Year],1,1),DATE(Table1[Year],1,1)-WEEKDAY(DATE(Table1[Year],1,1),2)+(Table1[WeekNum]-1)*7+1)</f>
        <v>44557</v>
      </c>
      <c r="E3797" s="40">
        <f>MIN(DATE(Table1[Year]+1,1,0),DATE(Table1[Year],1,1)-WEEKDAY(DATE(Table1[Year],1,1),2)+Table1[WeekNum]*7)</f>
        <v>44561</v>
      </c>
      <c r="F3797" s="15">
        <v>2021</v>
      </c>
      <c r="G3797" s="15">
        <f t="shared" si="118"/>
        <v>12</v>
      </c>
      <c r="H3797" s="17">
        <v>53</v>
      </c>
      <c r="I3797" s="207" t="str">
        <f>"W" &amp;Table1[[#This Row],[WeekNum]]</f>
        <v>W53</v>
      </c>
      <c r="J3797" s="20" t="str">
        <f t="shared" si="119"/>
        <v>21-W53</v>
      </c>
      <c r="K3797" s="8" t="s">
        <v>687</v>
      </c>
      <c r="L3797" s="4"/>
      <c r="M3797" s="8" t="s">
        <v>72</v>
      </c>
      <c r="N3797" s="4" t="s">
        <v>44</v>
      </c>
      <c r="O3797" s="266" t="s">
        <v>389</v>
      </c>
      <c r="P3797" s="11" t="s">
        <v>390</v>
      </c>
      <c r="Q3797" s="11" t="s">
        <v>421</v>
      </c>
      <c r="R3797" s="8">
        <v>0</v>
      </c>
      <c r="S3797" s="8">
        <v>0</v>
      </c>
      <c r="T3797" s="206">
        <f>ABS(Table1[[#This Row],[Prod]]-Table1[[#This Row],[Planned]])</f>
        <v>0</v>
      </c>
      <c r="U3797" s="209">
        <f>IF(ABS(Table1[[#This Row],[Prod]]-Table1[[#This Row],[Planned]])&gt;Table1[[#This Row],[Planned]],0,IF(Table1[[#This Row],[Planned]]=0,0,1-ABS(Table1[[#This Row],[Prod]]-Table1[[#This Row],[Planned]])/Table1[[#This Row],[Planned]]))</f>
        <v>0</v>
      </c>
      <c r="V3797" s="8"/>
      <c r="W3797" s="11"/>
      <c r="X3797" s="3">
        <v>0</v>
      </c>
      <c r="Y3797" s="206">
        <f>Table1[[#This Row],[Prod]]</f>
        <v>0</v>
      </c>
      <c r="Z3797" s="206">
        <f>ABS(Table1[[#This Row],[Prod2]]-Table1[[#This Row],[Plan Revised]])</f>
        <v>0</v>
      </c>
      <c r="AA3797" s="288">
        <f>IF(ABS(Table1[[#This Row],[Prod2]]-Table1[[#This Row],[Plan Revised]])&gt;Table1[[#This Row],[Plan Revised]],0,IF(Table1[[#This Row],[Plan Revised]]=0,0,1-ABS(Table1[[#This Row],[Prod2]]-Table1[[#This Row],[Plan Revised]])/Table1[[#This Row],[Plan Revised]]))</f>
        <v>0</v>
      </c>
      <c r="AB3797" s="11"/>
      <c r="AC3797" s="30"/>
    </row>
    <row r="3798" spans="1:29">
      <c r="A3798" s="15" t="str">
        <f>IF(Table1[Week]=WeekSel,"Yes","No")</f>
        <v>No</v>
      </c>
      <c r="B3798" s="15" t="str">
        <f>IF((Table1[StartDate]&gt;=Date.GraphMin)*(Table1[StartDate]&lt;=Date.GraphMax)=1,"Yes","No")</f>
        <v>No</v>
      </c>
      <c r="C3798" s="15" t="str">
        <f>IF(OR(Table1[[#This Row],[Site]]="FOOD MILLING",Table1[[#This Row],[Site]]="GODACO"), "No", "Yes")</f>
        <v>Yes</v>
      </c>
      <c r="D3798" s="40">
        <f>MAX(DATE(Table1[Year],1,1),DATE(Table1[Year],1,1)-WEEKDAY(DATE(Table1[Year],1,1),2)+(Table1[WeekNum]-1)*7+1)</f>
        <v>44557</v>
      </c>
      <c r="E3798" s="40">
        <f>MIN(DATE(Table1[Year]+1,1,0),DATE(Table1[Year],1,1)-WEEKDAY(DATE(Table1[Year],1,1),2)+Table1[WeekNum]*7)</f>
        <v>44561</v>
      </c>
      <c r="F3798" s="15">
        <v>2021</v>
      </c>
      <c r="G3798" s="15">
        <f t="shared" si="118"/>
        <v>12</v>
      </c>
      <c r="H3798" s="17">
        <v>53</v>
      </c>
      <c r="I3798" s="207" t="str">
        <f>"W" &amp;Table1[[#This Row],[WeekNum]]</f>
        <v>W53</v>
      </c>
      <c r="J3798" s="20" t="str">
        <f t="shared" si="119"/>
        <v>21-W53</v>
      </c>
      <c r="K3798" s="8" t="s">
        <v>687</v>
      </c>
      <c r="L3798" s="4"/>
      <c r="M3798" s="8" t="s">
        <v>72</v>
      </c>
      <c r="N3798" s="4" t="s">
        <v>44</v>
      </c>
      <c r="O3798" s="266" t="s">
        <v>389</v>
      </c>
      <c r="P3798" s="11" t="s">
        <v>390</v>
      </c>
      <c r="Q3798" s="11" t="s">
        <v>421</v>
      </c>
      <c r="R3798" s="8">
        <v>0</v>
      </c>
      <c r="S3798" s="8">
        <v>0</v>
      </c>
      <c r="T3798" s="206">
        <f>ABS(Table1[[#This Row],[Prod]]-Table1[[#This Row],[Planned]])</f>
        <v>0</v>
      </c>
      <c r="U3798" s="209">
        <f>IF(ABS(Table1[[#This Row],[Prod]]-Table1[[#This Row],[Planned]])&gt;Table1[[#This Row],[Planned]],0,IF(Table1[[#This Row],[Planned]]=0,0,1-ABS(Table1[[#This Row],[Prod]]-Table1[[#This Row],[Planned]])/Table1[[#This Row],[Planned]]))</f>
        <v>0</v>
      </c>
      <c r="V3798" s="8"/>
      <c r="W3798" s="11"/>
      <c r="X3798" s="3">
        <v>0</v>
      </c>
      <c r="Y3798" s="206">
        <f>Table1[[#This Row],[Prod]]</f>
        <v>0</v>
      </c>
      <c r="Z3798" s="206">
        <f>ABS(Table1[[#This Row],[Prod2]]-Table1[[#This Row],[Plan Revised]])</f>
        <v>0</v>
      </c>
      <c r="AA3798" s="288">
        <f>IF(ABS(Table1[[#This Row],[Prod2]]-Table1[[#This Row],[Plan Revised]])&gt;Table1[[#This Row],[Plan Revised]],0,IF(Table1[[#This Row],[Plan Revised]]=0,0,1-ABS(Table1[[#This Row],[Prod2]]-Table1[[#This Row],[Plan Revised]])/Table1[[#This Row],[Plan Revised]]))</f>
        <v>0</v>
      </c>
      <c r="AB3798" s="11"/>
      <c r="AC3798" s="30"/>
    </row>
    <row r="3799" spans="1:29">
      <c r="A3799" s="15" t="str">
        <f>IF(Table1[Week]=WeekSel,"Yes","No")</f>
        <v>No</v>
      </c>
      <c r="B3799" s="15" t="str">
        <f>IF((Table1[StartDate]&gt;=Date.GraphMin)*(Table1[StartDate]&lt;=Date.GraphMax)=1,"Yes","No")</f>
        <v>No</v>
      </c>
      <c r="C3799" s="15" t="str">
        <f>IF(OR(Table1[[#This Row],[Site]]="FOOD MILLING",Table1[[#This Row],[Site]]="GODACO"), "No", "Yes")</f>
        <v>Yes</v>
      </c>
      <c r="D3799" s="40">
        <f>MAX(DATE(Table1[Year],1,1),DATE(Table1[Year],1,1)-WEEKDAY(DATE(Table1[Year],1,1),2)+(Table1[WeekNum]-1)*7+1)</f>
        <v>44557</v>
      </c>
      <c r="E3799" s="40">
        <f>MIN(DATE(Table1[Year]+1,1,0),DATE(Table1[Year],1,1)-WEEKDAY(DATE(Table1[Year],1,1),2)+Table1[WeekNum]*7)</f>
        <v>44561</v>
      </c>
      <c r="F3799" s="15">
        <v>2021</v>
      </c>
      <c r="G3799" s="15">
        <f t="shared" si="118"/>
        <v>12</v>
      </c>
      <c r="H3799" s="17">
        <v>53</v>
      </c>
      <c r="I3799" s="207" t="str">
        <f>"W" &amp;Table1[[#This Row],[WeekNum]]</f>
        <v>W53</v>
      </c>
      <c r="J3799" s="20" t="str">
        <f t="shared" si="119"/>
        <v>21-W53</v>
      </c>
      <c r="K3799" s="8" t="s">
        <v>722</v>
      </c>
      <c r="L3799" s="4"/>
      <c r="M3799" s="8" t="s">
        <v>72</v>
      </c>
      <c r="N3799" s="4" t="s">
        <v>44</v>
      </c>
      <c r="O3799" s="266" t="s">
        <v>389</v>
      </c>
      <c r="P3799" s="11" t="s">
        <v>410</v>
      </c>
      <c r="Q3799" s="11" t="s">
        <v>421</v>
      </c>
      <c r="R3799" s="8">
        <v>0</v>
      </c>
      <c r="S3799" s="8">
        <v>0</v>
      </c>
      <c r="T3799" s="206">
        <f>ABS(Table1[[#This Row],[Prod]]-Table1[[#This Row],[Planned]])</f>
        <v>0</v>
      </c>
      <c r="U3799" s="209">
        <f>IF(ABS(Table1[[#This Row],[Prod]]-Table1[[#This Row],[Planned]])&gt;Table1[[#This Row],[Planned]],0,IF(Table1[[#This Row],[Planned]]=0,0,1-ABS(Table1[[#This Row],[Prod]]-Table1[[#This Row],[Planned]])/Table1[[#This Row],[Planned]]))</f>
        <v>0</v>
      </c>
      <c r="V3799" s="8"/>
      <c r="W3799" s="11"/>
      <c r="X3799" s="3">
        <v>0</v>
      </c>
      <c r="Y3799" s="206">
        <f>Table1[[#This Row],[Prod]]</f>
        <v>0</v>
      </c>
      <c r="Z3799" s="206">
        <f>ABS(Table1[[#This Row],[Prod2]]-Table1[[#This Row],[Plan Revised]])</f>
        <v>0</v>
      </c>
      <c r="AA3799" s="288">
        <f>IF(ABS(Table1[[#This Row],[Prod2]]-Table1[[#This Row],[Plan Revised]])&gt;Table1[[#This Row],[Plan Revised]],0,IF(Table1[[#This Row],[Plan Revised]]=0,0,1-ABS(Table1[[#This Row],[Prod2]]-Table1[[#This Row],[Plan Revised]])/Table1[[#This Row],[Plan Revised]]))</f>
        <v>0</v>
      </c>
      <c r="AB3799" s="11"/>
      <c r="AC3799" s="30"/>
    </row>
    <row r="3800" spans="1:29">
      <c r="A3800" s="15" t="str">
        <f>IF(Table1[Week]=WeekSel,"Yes","No")</f>
        <v>No</v>
      </c>
      <c r="B3800" s="15" t="str">
        <f>IF((Table1[StartDate]&gt;=Date.GraphMin)*(Table1[StartDate]&lt;=Date.GraphMax)=1,"Yes","No")</f>
        <v>No</v>
      </c>
      <c r="C3800" s="15" t="str">
        <f>IF(OR(Table1[[#This Row],[Site]]="FOOD MILLING",Table1[[#This Row],[Site]]="GODACO"), "No", "Yes")</f>
        <v>Yes</v>
      </c>
      <c r="D3800" s="40">
        <f>MAX(DATE(Table1[Year],1,1),DATE(Table1[Year],1,1)-WEEKDAY(DATE(Table1[Year],1,1),2)+(Table1[WeekNum]-1)*7+1)</f>
        <v>44557</v>
      </c>
      <c r="E3800" s="40">
        <f>MIN(DATE(Table1[Year]+1,1,0),DATE(Table1[Year],1,1)-WEEKDAY(DATE(Table1[Year],1,1),2)+Table1[WeekNum]*7)</f>
        <v>44561</v>
      </c>
      <c r="F3800" s="15">
        <v>2021</v>
      </c>
      <c r="G3800" s="15">
        <f t="shared" si="118"/>
        <v>12</v>
      </c>
      <c r="H3800" s="17">
        <v>53</v>
      </c>
      <c r="I3800" s="207" t="str">
        <f>"W" &amp;Table1[[#This Row],[WeekNum]]</f>
        <v>W53</v>
      </c>
      <c r="J3800" s="20" t="str">
        <f t="shared" si="119"/>
        <v>21-W53</v>
      </c>
      <c r="K3800" s="8" t="s">
        <v>722</v>
      </c>
      <c r="L3800" s="4"/>
      <c r="M3800" s="8" t="s">
        <v>72</v>
      </c>
      <c r="N3800" s="4" t="s">
        <v>44</v>
      </c>
      <c r="O3800" s="266" t="s">
        <v>389</v>
      </c>
      <c r="P3800" s="11" t="s">
        <v>410</v>
      </c>
      <c r="Q3800" s="11" t="s">
        <v>421</v>
      </c>
      <c r="R3800" s="8">
        <v>0</v>
      </c>
      <c r="S3800" s="8">
        <v>0</v>
      </c>
      <c r="T3800" s="206">
        <f>ABS(Table1[[#This Row],[Prod]]-Table1[[#This Row],[Planned]])</f>
        <v>0</v>
      </c>
      <c r="U3800" s="209">
        <f>IF(ABS(Table1[[#This Row],[Prod]]-Table1[[#This Row],[Planned]])&gt;Table1[[#This Row],[Planned]],0,IF(Table1[[#This Row],[Planned]]=0,0,1-ABS(Table1[[#This Row],[Prod]]-Table1[[#This Row],[Planned]])/Table1[[#This Row],[Planned]]))</f>
        <v>0</v>
      </c>
      <c r="V3800" s="8"/>
      <c r="W3800" s="11"/>
      <c r="X3800" s="3">
        <v>0</v>
      </c>
      <c r="Y3800" s="206">
        <f>Table1[[#This Row],[Prod]]</f>
        <v>0</v>
      </c>
      <c r="Z3800" s="206">
        <f>ABS(Table1[[#This Row],[Prod2]]-Table1[[#This Row],[Plan Revised]])</f>
        <v>0</v>
      </c>
      <c r="AA3800" s="288">
        <f>IF(ABS(Table1[[#This Row],[Prod2]]-Table1[[#This Row],[Plan Revised]])&gt;Table1[[#This Row],[Plan Revised]],0,IF(Table1[[#This Row],[Plan Revised]]=0,0,1-ABS(Table1[[#This Row],[Prod2]]-Table1[[#This Row],[Plan Revised]])/Table1[[#This Row],[Plan Revised]]))</f>
        <v>0</v>
      </c>
      <c r="AB3800" s="11"/>
      <c r="AC3800" s="30"/>
    </row>
    <row r="3801" spans="1:29">
      <c r="A3801" s="15" t="str">
        <f>IF(Table1[Week]=WeekSel,"Yes","No")</f>
        <v>No</v>
      </c>
      <c r="B3801" s="15" t="str">
        <f>IF((Table1[StartDate]&gt;=Date.GraphMin)*(Table1[StartDate]&lt;=Date.GraphMax)=1,"Yes","No")</f>
        <v>No</v>
      </c>
      <c r="C3801" s="15" t="str">
        <f>IF(OR(Table1[[#This Row],[Site]]="FOOD MILLING",Table1[[#This Row],[Site]]="GODACO"), "No", "Yes")</f>
        <v>Yes</v>
      </c>
      <c r="D3801" s="40">
        <f>MAX(DATE(Table1[Year],1,1),DATE(Table1[Year],1,1)-WEEKDAY(DATE(Table1[Year],1,1),2)+(Table1[WeekNum]-1)*7+1)</f>
        <v>44557</v>
      </c>
      <c r="E3801" s="40">
        <f>MIN(DATE(Table1[Year]+1,1,0),DATE(Table1[Year],1,1)-WEEKDAY(DATE(Table1[Year],1,1),2)+Table1[WeekNum]*7)</f>
        <v>44561</v>
      </c>
      <c r="F3801" s="15">
        <v>2021</v>
      </c>
      <c r="G3801" s="15">
        <f t="shared" si="118"/>
        <v>12</v>
      </c>
      <c r="H3801" s="17">
        <v>53</v>
      </c>
      <c r="I3801" s="207" t="str">
        <f>"W" &amp;Table1[[#This Row],[WeekNum]]</f>
        <v>W53</v>
      </c>
      <c r="J3801" s="20" t="str">
        <f t="shared" si="119"/>
        <v>21-W53</v>
      </c>
      <c r="K3801" s="8" t="s">
        <v>513</v>
      </c>
      <c r="L3801" s="4"/>
      <c r="M3801" s="8" t="s">
        <v>72</v>
      </c>
      <c r="N3801" s="266" t="s">
        <v>369</v>
      </c>
      <c r="O3801" s="266" t="s">
        <v>391</v>
      </c>
      <c r="P3801" s="11" t="s">
        <v>393</v>
      </c>
      <c r="Q3801" s="11" t="s">
        <v>421</v>
      </c>
      <c r="R3801" s="8">
        <v>1000</v>
      </c>
      <c r="S3801" s="8">
        <v>1040</v>
      </c>
      <c r="T3801" s="206">
        <f>ABS(Table1[[#This Row],[Prod]]-Table1[[#This Row],[Planned]])</f>
        <v>40</v>
      </c>
      <c r="U3801" s="209">
        <f>IF(ABS(Table1[[#This Row],[Prod]]-Table1[[#This Row],[Planned]])&gt;Table1[[#This Row],[Planned]],0,IF(Table1[[#This Row],[Planned]]=0,0,1-ABS(Table1[[#This Row],[Prod]]-Table1[[#This Row],[Planned]])/Table1[[#This Row],[Planned]]))</f>
        <v>0.96</v>
      </c>
      <c r="V3801" s="8"/>
      <c r="W3801" s="11"/>
      <c r="X3801" s="3">
        <v>1000</v>
      </c>
      <c r="Y3801" s="206">
        <f>Table1[[#This Row],[Prod]]</f>
        <v>1040</v>
      </c>
      <c r="Z3801" s="206">
        <f>ABS(Table1[[#This Row],[Prod2]]-Table1[[#This Row],[Plan Revised]])</f>
        <v>40</v>
      </c>
      <c r="AA3801" s="288">
        <f>IF(ABS(Table1[[#This Row],[Prod2]]-Table1[[#This Row],[Plan Revised]])&gt;Table1[[#This Row],[Plan Revised]],0,IF(Table1[[#This Row],[Plan Revised]]=0,0,1-ABS(Table1[[#This Row],[Prod2]]-Table1[[#This Row],[Plan Revised]])/Table1[[#This Row],[Plan Revised]]))</f>
        <v>0.96</v>
      </c>
      <c r="AB3801" s="11"/>
      <c r="AC3801" s="30"/>
    </row>
    <row r="3802" spans="1:29">
      <c r="A3802" s="15" t="str">
        <f>IF(Table1[Week]=WeekSel,"Yes","No")</f>
        <v>No</v>
      </c>
      <c r="B3802" s="15" t="str">
        <f>IF((Table1[StartDate]&gt;=Date.GraphMin)*(Table1[StartDate]&lt;=Date.GraphMax)=1,"Yes","No")</f>
        <v>No</v>
      </c>
      <c r="C3802" s="15" t="str">
        <f>IF(OR(Table1[[#This Row],[Site]]="FOOD MILLING",Table1[[#This Row],[Site]]="GODACO"), "No", "Yes")</f>
        <v>Yes</v>
      </c>
      <c r="D3802" s="40">
        <f>MAX(DATE(Table1[Year],1,1),DATE(Table1[Year],1,1)-WEEKDAY(DATE(Table1[Year],1,1),2)+(Table1[WeekNum]-1)*7+1)</f>
        <v>44557</v>
      </c>
      <c r="E3802" s="40">
        <f>MIN(DATE(Table1[Year]+1,1,0),DATE(Table1[Year],1,1)-WEEKDAY(DATE(Table1[Year],1,1),2)+Table1[WeekNum]*7)</f>
        <v>44561</v>
      </c>
      <c r="F3802" s="15">
        <v>2021</v>
      </c>
      <c r="G3802" s="15">
        <f t="shared" si="118"/>
        <v>12</v>
      </c>
      <c r="H3802" s="17">
        <v>53</v>
      </c>
      <c r="I3802" s="207" t="str">
        <f>"W" &amp;Table1[[#This Row],[WeekNum]]</f>
        <v>W53</v>
      </c>
      <c r="J3802" s="20" t="str">
        <f t="shared" si="119"/>
        <v>21-W53</v>
      </c>
      <c r="K3802" s="8" t="s">
        <v>518</v>
      </c>
      <c r="L3802" s="4"/>
      <c r="M3802" s="8" t="s">
        <v>72</v>
      </c>
      <c r="N3802" s="266" t="s">
        <v>369</v>
      </c>
      <c r="O3802" s="11" t="s">
        <v>371</v>
      </c>
      <c r="P3802" s="11" t="s">
        <v>371</v>
      </c>
      <c r="Q3802" s="11" t="s">
        <v>421</v>
      </c>
      <c r="R3802" s="8">
        <v>0</v>
      </c>
      <c r="S3802" s="8">
        <v>0</v>
      </c>
      <c r="T3802" s="206">
        <f>ABS(Table1[[#This Row],[Prod]]-Table1[[#This Row],[Planned]])</f>
        <v>0</v>
      </c>
      <c r="U3802" s="209">
        <f>IF(ABS(Table1[[#This Row],[Prod]]-Table1[[#This Row],[Planned]])&gt;Table1[[#This Row],[Planned]],0,IF(Table1[[#This Row],[Planned]]=0,0,1-ABS(Table1[[#This Row],[Prod]]-Table1[[#This Row],[Planned]])/Table1[[#This Row],[Planned]]))</f>
        <v>0</v>
      </c>
      <c r="V3802" s="8"/>
      <c r="W3802" s="11"/>
      <c r="X3802" s="3">
        <v>0</v>
      </c>
      <c r="Y3802" s="206">
        <f>Table1[[#This Row],[Prod]]</f>
        <v>0</v>
      </c>
      <c r="Z3802" s="206">
        <f>ABS(Table1[[#This Row],[Prod2]]-Table1[[#This Row],[Plan Revised]])</f>
        <v>0</v>
      </c>
      <c r="AA3802" s="288">
        <f>IF(ABS(Table1[[#This Row],[Prod2]]-Table1[[#This Row],[Plan Revised]])&gt;Table1[[#This Row],[Plan Revised]],0,IF(Table1[[#This Row],[Plan Revised]]=0,0,1-ABS(Table1[[#This Row],[Prod2]]-Table1[[#This Row],[Plan Revised]])/Table1[[#This Row],[Plan Revised]]))</f>
        <v>0</v>
      </c>
      <c r="AB3802" s="11"/>
      <c r="AC3802" s="30"/>
    </row>
    <row r="3803" spans="1:29">
      <c r="A3803" s="15" t="str">
        <f>IF(Table1[Week]=WeekSel,"Yes","No")</f>
        <v>No</v>
      </c>
      <c r="B3803" s="15" t="str">
        <f>IF((Table1[StartDate]&gt;=Date.GraphMin)*(Table1[StartDate]&lt;=Date.GraphMax)=1,"Yes","No")</f>
        <v>No</v>
      </c>
      <c r="C3803" s="15" t="str">
        <f>IF(OR(Table1[[#This Row],[Site]]="FOOD MILLING",Table1[[#This Row],[Site]]="GODACO"), "No", "Yes")</f>
        <v>Yes</v>
      </c>
      <c r="D3803" s="40">
        <f>MAX(DATE(Table1[Year],1,1),DATE(Table1[Year],1,1)-WEEKDAY(DATE(Table1[Year],1,1),2)+(Table1[WeekNum]-1)*7+1)</f>
        <v>44557</v>
      </c>
      <c r="E3803" s="40">
        <f>MIN(DATE(Table1[Year]+1,1,0),DATE(Table1[Year],1,1)-WEEKDAY(DATE(Table1[Year],1,1),2)+Table1[WeekNum]*7)</f>
        <v>44561</v>
      </c>
      <c r="F3803" s="15">
        <v>2021</v>
      </c>
      <c r="G3803" s="15">
        <f t="shared" si="118"/>
        <v>12</v>
      </c>
      <c r="H3803" s="17">
        <v>53</v>
      </c>
      <c r="I3803" s="207" t="str">
        <f>"W" &amp;Table1[[#This Row],[WeekNum]]</f>
        <v>W53</v>
      </c>
      <c r="J3803" s="20" t="str">
        <f t="shared" si="119"/>
        <v>21-W53</v>
      </c>
      <c r="K3803" s="8" t="s">
        <v>515</v>
      </c>
      <c r="L3803" s="4"/>
      <c r="M3803" s="8" t="s">
        <v>72</v>
      </c>
      <c r="N3803" s="266" t="s">
        <v>369</v>
      </c>
      <c r="O3803" s="11" t="s">
        <v>371</v>
      </c>
      <c r="P3803" s="11" t="s">
        <v>371</v>
      </c>
      <c r="Q3803" s="11" t="s">
        <v>421</v>
      </c>
      <c r="R3803" s="8">
        <v>0</v>
      </c>
      <c r="S3803" s="8">
        <v>0</v>
      </c>
      <c r="T3803" s="206">
        <f>ABS(Table1[[#This Row],[Prod]]-Table1[[#This Row],[Planned]])</f>
        <v>0</v>
      </c>
      <c r="U3803" s="209">
        <f>IF(ABS(Table1[[#This Row],[Prod]]-Table1[[#This Row],[Planned]])&gt;Table1[[#This Row],[Planned]],0,IF(Table1[[#This Row],[Planned]]=0,0,1-ABS(Table1[[#This Row],[Prod]]-Table1[[#This Row],[Planned]])/Table1[[#This Row],[Planned]]))</f>
        <v>0</v>
      </c>
      <c r="V3803" s="8"/>
      <c r="W3803" s="11"/>
      <c r="X3803" s="3">
        <v>0</v>
      </c>
      <c r="Y3803" s="206">
        <f>Table1[[#This Row],[Prod]]</f>
        <v>0</v>
      </c>
      <c r="Z3803" s="206">
        <f>ABS(Table1[[#This Row],[Prod2]]-Table1[[#This Row],[Plan Revised]])</f>
        <v>0</v>
      </c>
      <c r="AA3803" s="288">
        <f>IF(ABS(Table1[[#This Row],[Prod2]]-Table1[[#This Row],[Plan Revised]])&gt;Table1[[#This Row],[Plan Revised]],0,IF(Table1[[#This Row],[Plan Revised]]=0,0,1-ABS(Table1[[#This Row],[Prod2]]-Table1[[#This Row],[Plan Revised]])/Table1[[#This Row],[Plan Revised]]))</f>
        <v>0</v>
      </c>
      <c r="AB3803" s="11"/>
      <c r="AC3803" s="30"/>
    </row>
    <row r="3804" spans="1:29">
      <c r="A3804" s="15" t="str">
        <f>IF(Table1[Week]=WeekSel,"Yes","No")</f>
        <v>No</v>
      </c>
      <c r="B3804" s="15" t="str">
        <f>IF((Table1[StartDate]&gt;=Date.GraphMin)*(Table1[StartDate]&lt;=Date.GraphMax)=1,"Yes","No")</f>
        <v>No</v>
      </c>
      <c r="C3804" s="15" t="str">
        <f>IF(OR(Table1[[#This Row],[Site]]="FOOD MILLING",Table1[[#This Row],[Site]]="GODACO"), "No", "Yes")</f>
        <v>Yes</v>
      </c>
      <c r="D3804" s="40">
        <f>MAX(DATE(Table1[Year],1,1),DATE(Table1[Year],1,1)-WEEKDAY(DATE(Table1[Year],1,1),2)+(Table1[WeekNum]-1)*7+1)</f>
        <v>44557</v>
      </c>
      <c r="E3804" s="40">
        <f>MIN(DATE(Table1[Year]+1,1,0),DATE(Table1[Year],1,1)-WEEKDAY(DATE(Table1[Year],1,1),2)+Table1[WeekNum]*7)</f>
        <v>44561</v>
      </c>
      <c r="F3804" s="15">
        <v>2021</v>
      </c>
      <c r="G3804" s="15">
        <f t="shared" si="118"/>
        <v>12</v>
      </c>
      <c r="H3804" s="17">
        <v>53</v>
      </c>
      <c r="I3804" s="207" t="str">
        <f>"W" &amp;Table1[[#This Row],[WeekNum]]</f>
        <v>W53</v>
      </c>
      <c r="J3804" s="20" t="str">
        <f t="shared" si="119"/>
        <v>21-W53</v>
      </c>
      <c r="K3804" s="8" t="s">
        <v>516</v>
      </c>
      <c r="L3804" s="4"/>
      <c r="M3804" s="8" t="s">
        <v>72</v>
      </c>
      <c r="N3804" s="266" t="s">
        <v>369</v>
      </c>
      <c r="O3804" s="11" t="s">
        <v>371</v>
      </c>
      <c r="P3804" s="11" t="s">
        <v>371</v>
      </c>
      <c r="Q3804" s="11" t="s">
        <v>421</v>
      </c>
      <c r="R3804" s="8">
        <v>0</v>
      </c>
      <c r="S3804" s="8">
        <v>0</v>
      </c>
      <c r="T3804" s="206">
        <f>ABS(Table1[[#This Row],[Prod]]-Table1[[#This Row],[Planned]])</f>
        <v>0</v>
      </c>
      <c r="U3804" s="209">
        <f>IF(ABS(Table1[[#This Row],[Prod]]-Table1[[#This Row],[Planned]])&gt;Table1[[#This Row],[Planned]],0,IF(Table1[[#This Row],[Planned]]=0,0,1-ABS(Table1[[#This Row],[Prod]]-Table1[[#This Row],[Planned]])/Table1[[#This Row],[Planned]]))</f>
        <v>0</v>
      </c>
      <c r="V3804" s="8"/>
      <c r="W3804" s="11"/>
      <c r="X3804" s="3">
        <v>0</v>
      </c>
      <c r="Y3804" s="206">
        <f>Table1[[#This Row],[Prod]]</f>
        <v>0</v>
      </c>
      <c r="Z3804" s="206">
        <f>ABS(Table1[[#This Row],[Prod2]]-Table1[[#This Row],[Plan Revised]])</f>
        <v>0</v>
      </c>
      <c r="AA3804" s="288">
        <f>IF(ABS(Table1[[#This Row],[Prod2]]-Table1[[#This Row],[Plan Revised]])&gt;Table1[[#This Row],[Plan Revised]],0,IF(Table1[[#This Row],[Plan Revised]]=0,0,1-ABS(Table1[[#This Row],[Prod2]]-Table1[[#This Row],[Plan Revised]])/Table1[[#This Row],[Plan Revised]]))</f>
        <v>0</v>
      </c>
      <c r="AB3804" s="11"/>
      <c r="AC3804" s="30"/>
    </row>
    <row r="3805" spans="1:29">
      <c r="A3805" s="15" t="str">
        <f>IF(Table1[Week]=WeekSel,"Yes","No")</f>
        <v>No</v>
      </c>
      <c r="B3805" s="15" t="str">
        <f>IF((Table1[StartDate]&gt;=Date.GraphMin)*(Table1[StartDate]&lt;=Date.GraphMax)=1,"Yes","No")</f>
        <v>No</v>
      </c>
      <c r="C3805" s="15" t="str">
        <f>IF(OR(Table1[[#This Row],[Site]]="FOOD MILLING",Table1[[#This Row],[Site]]="GODACO"), "No", "Yes")</f>
        <v>Yes</v>
      </c>
      <c r="D3805" s="40">
        <f>MAX(DATE(Table1[Year],1,1),DATE(Table1[Year],1,1)-WEEKDAY(DATE(Table1[Year],1,1),2)+(Table1[WeekNum]-1)*7+1)</f>
        <v>44557</v>
      </c>
      <c r="E3805" s="40">
        <f>MIN(DATE(Table1[Year]+1,1,0),DATE(Table1[Year],1,1)-WEEKDAY(DATE(Table1[Year],1,1),2)+Table1[WeekNum]*7)</f>
        <v>44561</v>
      </c>
      <c r="F3805" s="15">
        <v>2021</v>
      </c>
      <c r="G3805" s="15">
        <f t="shared" si="118"/>
        <v>12</v>
      </c>
      <c r="H3805" s="17">
        <v>53</v>
      </c>
      <c r="I3805" s="207" t="str">
        <f>"W" &amp;Table1[[#This Row],[WeekNum]]</f>
        <v>W53</v>
      </c>
      <c r="J3805" s="20" t="str">
        <f t="shared" si="119"/>
        <v>21-W53</v>
      </c>
      <c r="K3805" s="8" t="s">
        <v>517</v>
      </c>
      <c r="L3805" s="4"/>
      <c r="M3805" s="8" t="s">
        <v>72</v>
      </c>
      <c r="N3805" s="266" t="s">
        <v>369</v>
      </c>
      <c r="O3805" s="11" t="s">
        <v>371</v>
      </c>
      <c r="P3805" s="11" t="s">
        <v>371</v>
      </c>
      <c r="Q3805" s="11" t="s">
        <v>421</v>
      </c>
      <c r="R3805" s="8">
        <v>0</v>
      </c>
      <c r="S3805" s="8">
        <v>0</v>
      </c>
      <c r="T3805" s="206">
        <f>ABS(Table1[[#This Row],[Prod]]-Table1[[#This Row],[Planned]])</f>
        <v>0</v>
      </c>
      <c r="U3805" s="209">
        <f>IF(ABS(Table1[[#This Row],[Prod]]-Table1[[#This Row],[Planned]])&gt;Table1[[#This Row],[Planned]],0,IF(Table1[[#This Row],[Planned]]=0,0,1-ABS(Table1[[#This Row],[Prod]]-Table1[[#This Row],[Planned]])/Table1[[#This Row],[Planned]]))</f>
        <v>0</v>
      </c>
      <c r="V3805" s="8"/>
      <c r="W3805" s="11"/>
      <c r="X3805" s="3">
        <v>0</v>
      </c>
      <c r="Y3805" s="206">
        <f>Table1[[#This Row],[Prod]]</f>
        <v>0</v>
      </c>
      <c r="Z3805" s="206">
        <f>ABS(Table1[[#This Row],[Prod2]]-Table1[[#This Row],[Plan Revised]])</f>
        <v>0</v>
      </c>
      <c r="AA3805" s="288">
        <f>IF(ABS(Table1[[#This Row],[Prod2]]-Table1[[#This Row],[Plan Revised]])&gt;Table1[[#This Row],[Plan Revised]],0,IF(Table1[[#This Row],[Plan Revised]]=0,0,1-ABS(Table1[[#This Row],[Prod2]]-Table1[[#This Row],[Plan Revised]])/Table1[[#This Row],[Plan Revised]]))</f>
        <v>0</v>
      </c>
      <c r="AB3805" s="11"/>
      <c r="AC3805" s="30"/>
    </row>
    <row r="3806" spans="1:29">
      <c r="A3806" s="15" t="str">
        <f>IF(Table1[Week]=WeekSel,"Yes","No")</f>
        <v>No</v>
      </c>
      <c r="B3806" s="15" t="str">
        <f>IF((Table1[StartDate]&gt;=Date.GraphMin)*(Table1[StartDate]&lt;=Date.GraphMax)=1,"Yes","No")</f>
        <v>No</v>
      </c>
      <c r="C3806" s="15" t="str">
        <f>IF(OR(Table1[[#This Row],[Site]]="FOOD MILLING",Table1[[#This Row],[Site]]="GODACO"), "No", "Yes")</f>
        <v>Yes</v>
      </c>
      <c r="D3806" s="40">
        <f>MAX(DATE(Table1[Year],1,1),DATE(Table1[Year],1,1)-WEEKDAY(DATE(Table1[Year],1,1),2)+(Table1[WeekNum]-1)*7+1)</f>
        <v>44557</v>
      </c>
      <c r="E3806" s="40">
        <f>MIN(DATE(Table1[Year]+1,1,0),DATE(Table1[Year],1,1)-WEEKDAY(DATE(Table1[Year],1,1),2)+Table1[WeekNum]*7)</f>
        <v>44561</v>
      </c>
      <c r="F3806" s="15">
        <v>2021</v>
      </c>
      <c r="G3806" s="15">
        <f t="shared" si="118"/>
        <v>12</v>
      </c>
      <c r="H3806" s="17">
        <v>53</v>
      </c>
      <c r="I3806" s="207" t="str">
        <f>"W" &amp;Table1[[#This Row],[WeekNum]]</f>
        <v>W53</v>
      </c>
      <c r="J3806" s="20" t="str">
        <f t="shared" si="119"/>
        <v>21-W53</v>
      </c>
      <c r="K3806" s="8" t="s">
        <v>514</v>
      </c>
      <c r="L3806" s="4"/>
      <c r="M3806" s="8" t="s">
        <v>72</v>
      </c>
      <c r="N3806" s="266" t="s">
        <v>369</v>
      </c>
      <c r="O3806" s="266" t="s">
        <v>391</v>
      </c>
      <c r="P3806" s="11" t="s">
        <v>393</v>
      </c>
      <c r="Q3806" s="11" t="s">
        <v>421</v>
      </c>
      <c r="R3806" s="8">
        <v>350</v>
      </c>
      <c r="S3806" s="8">
        <v>320</v>
      </c>
      <c r="T3806" s="206">
        <f>ABS(Table1[[#This Row],[Prod]]-Table1[[#This Row],[Planned]])</f>
        <v>30</v>
      </c>
      <c r="U3806" s="209">
        <f>IF(ABS(Table1[[#This Row],[Prod]]-Table1[[#This Row],[Planned]])&gt;Table1[[#This Row],[Planned]],0,IF(Table1[[#This Row],[Planned]]=0,0,1-ABS(Table1[[#This Row],[Prod]]-Table1[[#This Row],[Planned]])/Table1[[#This Row],[Planned]]))</f>
        <v>0.91428571428571426</v>
      </c>
      <c r="V3806" s="8"/>
      <c r="W3806" s="11"/>
      <c r="X3806" s="3">
        <v>350</v>
      </c>
      <c r="Y3806" s="206">
        <f>Table1[[#This Row],[Prod]]</f>
        <v>320</v>
      </c>
      <c r="Z3806" s="206">
        <f>ABS(Table1[[#This Row],[Prod2]]-Table1[[#This Row],[Plan Revised]])</f>
        <v>30</v>
      </c>
      <c r="AA3806" s="288">
        <f>IF(ABS(Table1[[#This Row],[Prod2]]-Table1[[#This Row],[Plan Revised]])&gt;Table1[[#This Row],[Plan Revised]],0,IF(Table1[[#This Row],[Plan Revised]]=0,0,1-ABS(Table1[[#This Row],[Prod2]]-Table1[[#This Row],[Plan Revised]])/Table1[[#This Row],[Plan Revised]]))</f>
        <v>0.91428571428571426</v>
      </c>
      <c r="AB3806" s="11"/>
      <c r="AC3806" s="30"/>
    </row>
    <row r="3807" spans="1:29">
      <c r="A3807" s="15" t="str">
        <f>IF(Table1[Week]=WeekSel,"Yes","No")</f>
        <v>No</v>
      </c>
      <c r="B3807" s="15" t="str">
        <f>IF((Table1[StartDate]&gt;=Date.GraphMin)*(Table1[StartDate]&lt;=Date.GraphMax)=1,"Yes","No")</f>
        <v>No</v>
      </c>
      <c r="C3807" s="15" t="str">
        <f>IF(OR(Table1[[#This Row],[Site]]="FOOD MILLING",Table1[[#This Row],[Site]]="GODACO"), "No", "Yes")</f>
        <v>Yes</v>
      </c>
      <c r="D3807" s="40">
        <f>MAX(DATE(Table1[Year],1,1),DATE(Table1[Year],1,1)-WEEKDAY(DATE(Table1[Year],1,1),2)+(Table1[WeekNum]-1)*7+1)</f>
        <v>44557</v>
      </c>
      <c r="E3807" s="40">
        <f>MIN(DATE(Table1[Year]+1,1,0),DATE(Table1[Year],1,1)-WEEKDAY(DATE(Table1[Year],1,1),2)+Table1[WeekNum]*7)</f>
        <v>44561</v>
      </c>
      <c r="F3807" s="15">
        <v>2021</v>
      </c>
      <c r="G3807" s="15">
        <f t="shared" si="118"/>
        <v>12</v>
      </c>
      <c r="H3807" s="17">
        <v>53</v>
      </c>
      <c r="I3807" s="207" t="str">
        <f>"W" &amp;Table1[[#This Row],[WeekNum]]</f>
        <v>W53</v>
      </c>
      <c r="J3807" s="20" t="str">
        <f t="shared" si="119"/>
        <v>21-W53</v>
      </c>
      <c r="K3807" s="8" t="s">
        <v>440</v>
      </c>
      <c r="L3807" s="4"/>
      <c r="M3807" s="8" t="s">
        <v>72</v>
      </c>
      <c r="N3807" s="266" t="s">
        <v>369</v>
      </c>
      <c r="O3807" s="266" t="s">
        <v>391</v>
      </c>
      <c r="P3807" s="11" t="s">
        <v>394</v>
      </c>
      <c r="Q3807" s="11" t="s">
        <v>421</v>
      </c>
      <c r="R3807" s="8">
        <v>0</v>
      </c>
      <c r="S3807" s="8">
        <v>0</v>
      </c>
      <c r="T3807" s="206">
        <f>ABS(Table1[[#This Row],[Prod]]-Table1[[#This Row],[Planned]])</f>
        <v>0</v>
      </c>
      <c r="U3807" s="209">
        <f>IF(ABS(Table1[[#This Row],[Prod]]-Table1[[#This Row],[Planned]])&gt;Table1[[#This Row],[Planned]],0,IF(Table1[[#This Row],[Planned]]=0,0,1-ABS(Table1[[#This Row],[Prod]]-Table1[[#This Row],[Planned]])/Table1[[#This Row],[Planned]]))</f>
        <v>0</v>
      </c>
      <c r="V3807" s="8"/>
      <c r="W3807" s="11"/>
      <c r="X3807" s="3">
        <v>0</v>
      </c>
      <c r="Y3807" s="206">
        <f>Table1[[#This Row],[Prod]]</f>
        <v>0</v>
      </c>
      <c r="Z3807" s="206">
        <f>ABS(Table1[[#This Row],[Prod2]]-Table1[[#This Row],[Plan Revised]])</f>
        <v>0</v>
      </c>
      <c r="AA3807" s="288">
        <f>IF(ABS(Table1[[#This Row],[Prod2]]-Table1[[#This Row],[Plan Revised]])&gt;Table1[[#This Row],[Plan Revised]],0,IF(Table1[[#This Row],[Plan Revised]]=0,0,1-ABS(Table1[[#This Row],[Prod2]]-Table1[[#This Row],[Plan Revised]])/Table1[[#This Row],[Plan Revised]]))</f>
        <v>0</v>
      </c>
      <c r="AB3807" s="11"/>
      <c r="AC3807" s="30"/>
    </row>
    <row r="3808" spans="1:29">
      <c r="A3808" s="15" t="str">
        <f>IF(Table1[Week]=WeekSel,"Yes","No")</f>
        <v>No</v>
      </c>
      <c r="B3808" s="15" t="str">
        <f>IF((Table1[StartDate]&gt;=Date.GraphMin)*(Table1[StartDate]&lt;=Date.GraphMax)=1,"Yes","No")</f>
        <v>No</v>
      </c>
      <c r="C3808" s="15" t="str">
        <f>IF(OR(Table1[[#This Row],[Site]]="FOOD MILLING",Table1[[#This Row],[Site]]="GODACO"), "No", "Yes")</f>
        <v>Yes</v>
      </c>
      <c r="D3808" s="40">
        <f>MAX(DATE(Table1[Year],1,1),DATE(Table1[Year],1,1)-WEEKDAY(DATE(Table1[Year],1,1),2)+(Table1[WeekNum]-1)*7+1)</f>
        <v>44557</v>
      </c>
      <c r="E3808" s="40">
        <f>MIN(DATE(Table1[Year]+1,1,0),DATE(Table1[Year],1,1)-WEEKDAY(DATE(Table1[Year],1,1),2)+Table1[WeekNum]*7)</f>
        <v>44561</v>
      </c>
      <c r="F3808" s="15">
        <v>2021</v>
      </c>
      <c r="G3808" s="15">
        <f t="shared" si="118"/>
        <v>12</v>
      </c>
      <c r="H3808" s="17">
        <v>53</v>
      </c>
      <c r="I3808" s="207" t="str">
        <f>"W" &amp;Table1[[#This Row],[WeekNum]]</f>
        <v>W53</v>
      </c>
      <c r="J3808" s="20" t="str">
        <f t="shared" si="119"/>
        <v>21-W53</v>
      </c>
      <c r="K3808" s="8" t="s">
        <v>519</v>
      </c>
      <c r="L3808" s="4"/>
      <c r="M3808" s="8" t="s">
        <v>72</v>
      </c>
      <c r="N3808" s="266" t="s">
        <v>369</v>
      </c>
      <c r="O3808" s="11" t="s">
        <v>371</v>
      </c>
      <c r="P3808" s="11" t="s">
        <v>371</v>
      </c>
      <c r="Q3808" s="11" t="s">
        <v>421</v>
      </c>
      <c r="R3808" s="8">
        <v>0</v>
      </c>
      <c r="S3808" s="8">
        <v>0</v>
      </c>
      <c r="T3808" s="206">
        <f>ABS(Table1[[#This Row],[Prod]]-Table1[[#This Row],[Planned]])</f>
        <v>0</v>
      </c>
      <c r="U3808" s="209">
        <f>IF(ABS(Table1[[#This Row],[Prod]]-Table1[[#This Row],[Planned]])&gt;Table1[[#This Row],[Planned]],0,IF(Table1[[#This Row],[Planned]]=0,0,1-ABS(Table1[[#This Row],[Prod]]-Table1[[#This Row],[Planned]])/Table1[[#This Row],[Planned]]))</f>
        <v>0</v>
      </c>
      <c r="V3808" s="8"/>
      <c r="W3808" s="11"/>
      <c r="X3808" s="3">
        <v>0</v>
      </c>
      <c r="Y3808" s="206">
        <f>Table1[[#This Row],[Prod]]</f>
        <v>0</v>
      </c>
      <c r="Z3808" s="206">
        <f>ABS(Table1[[#This Row],[Prod2]]-Table1[[#This Row],[Plan Revised]])</f>
        <v>0</v>
      </c>
      <c r="AA3808" s="288">
        <f>IF(ABS(Table1[[#This Row],[Prod2]]-Table1[[#This Row],[Plan Revised]])&gt;Table1[[#This Row],[Plan Revised]],0,IF(Table1[[#This Row],[Plan Revised]]=0,0,1-ABS(Table1[[#This Row],[Prod2]]-Table1[[#This Row],[Plan Revised]])/Table1[[#This Row],[Plan Revised]]))</f>
        <v>0</v>
      </c>
      <c r="AB3808" s="11"/>
      <c r="AC3808" s="30"/>
    </row>
    <row r="3809" spans="1:29">
      <c r="A3809" s="15" t="str">
        <f>IF(Table1[Week]=WeekSel,"Yes","No")</f>
        <v>No</v>
      </c>
      <c r="B3809" s="15" t="str">
        <f>IF((Table1[StartDate]&gt;=Date.GraphMin)*(Table1[StartDate]&lt;=Date.GraphMax)=1,"Yes","No")</f>
        <v>No</v>
      </c>
      <c r="C3809" s="15" t="str">
        <f>IF(OR(Table1[[#This Row],[Site]]="FOOD MILLING",Table1[[#This Row],[Site]]="GODACO"), "No", "Yes")</f>
        <v>Yes</v>
      </c>
      <c r="D3809" s="40">
        <f>MAX(DATE(Table1[Year],1,1),DATE(Table1[Year],1,1)-WEEKDAY(DATE(Table1[Year],1,1),2)+(Table1[WeekNum]-1)*7+1)</f>
        <v>44557</v>
      </c>
      <c r="E3809" s="40">
        <f>MIN(DATE(Table1[Year]+1,1,0),DATE(Table1[Year],1,1)-WEEKDAY(DATE(Table1[Year],1,1),2)+Table1[WeekNum]*7)</f>
        <v>44561</v>
      </c>
      <c r="F3809" s="15">
        <v>2021</v>
      </c>
      <c r="G3809" s="15">
        <f t="shared" si="118"/>
        <v>12</v>
      </c>
      <c r="H3809" s="17">
        <v>53</v>
      </c>
      <c r="I3809" s="207" t="str">
        <f>"W" &amp;Table1[[#This Row],[WeekNum]]</f>
        <v>W53</v>
      </c>
      <c r="J3809" s="20" t="str">
        <f t="shared" si="119"/>
        <v>21-W53</v>
      </c>
      <c r="K3809" s="8" t="s">
        <v>688</v>
      </c>
      <c r="L3809" s="4"/>
      <c r="M3809" s="8" t="s">
        <v>72</v>
      </c>
      <c r="N3809" s="266" t="s">
        <v>369</v>
      </c>
      <c r="O3809" s="266" t="s">
        <v>395</v>
      </c>
      <c r="P3809" s="11" t="s">
        <v>396</v>
      </c>
      <c r="Q3809" s="11" t="s">
        <v>421</v>
      </c>
      <c r="R3809" s="8">
        <v>300</v>
      </c>
      <c r="S3809" s="8">
        <v>293</v>
      </c>
      <c r="T3809" s="206">
        <f>ABS(Table1[[#This Row],[Prod]]-Table1[[#This Row],[Planned]])</f>
        <v>7</v>
      </c>
      <c r="U3809" s="209">
        <f>IF(ABS(Table1[[#This Row],[Prod]]-Table1[[#This Row],[Planned]])&gt;Table1[[#This Row],[Planned]],0,IF(Table1[[#This Row],[Planned]]=0,0,1-ABS(Table1[[#This Row],[Prod]]-Table1[[#This Row],[Planned]])/Table1[[#This Row],[Planned]]))</f>
        <v>0.97666666666666668</v>
      </c>
      <c r="V3809" s="8"/>
      <c r="W3809" s="11"/>
      <c r="X3809" s="3">
        <v>300</v>
      </c>
      <c r="Y3809" s="206">
        <f>Table1[[#This Row],[Prod]]</f>
        <v>293</v>
      </c>
      <c r="Z3809" s="206">
        <f>ABS(Table1[[#This Row],[Prod2]]-Table1[[#This Row],[Plan Revised]])</f>
        <v>7</v>
      </c>
      <c r="AA3809" s="288">
        <f>IF(ABS(Table1[[#This Row],[Prod2]]-Table1[[#This Row],[Plan Revised]])&gt;Table1[[#This Row],[Plan Revised]],0,IF(Table1[[#This Row],[Plan Revised]]=0,0,1-ABS(Table1[[#This Row],[Prod2]]-Table1[[#This Row],[Plan Revised]])/Table1[[#This Row],[Plan Revised]]))</f>
        <v>0.97666666666666668</v>
      </c>
      <c r="AB3809" s="11"/>
      <c r="AC3809" s="30"/>
    </row>
    <row r="3810" spans="1:29">
      <c r="A3810" s="15" t="str">
        <f>IF(Table1[Week]=WeekSel,"Yes","No")</f>
        <v>No</v>
      </c>
      <c r="B3810" s="15" t="str">
        <f>IF((Table1[StartDate]&gt;=Date.GraphMin)*(Table1[StartDate]&lt;=Date.GraphMax)=1,"Yes","No")</f>
        <v>No</v>
      </c>
      <c r="C3810" s="15" t="str">
        <f>IF(OR(Table1[[#This Row],[Site]]="FOOD MILLING",Table1[[#This Row],[Site]]="GODACO"), "No", "Yes")</f>
        <v>Yes</v>
      </c>
      <c r="D3810" s="40">
        <f>MAX(DATE(Table1[Year],1,1),DATE(Table1[Year],1,1)-WEEKDAY(DATE(Table1[Year],1,1),2)+(Table1[WeekNum]-1)*7+1)</f>
        <v>44557</v>
      </c>
      <c r="E3810" s="40">
        <f>MIN(DATE(Table1[Year]+1,1,0),DATE(Table1[Year],1,1)-WEEKDAY(DATE(Table1[Year],1,1),2)+Table1[WeekNum]*7)</f>
        <v>44561</v>
      </c>
      <c r="F3810" s="15">
        <v>2021</v>
      </c>
      <c r="G3810" s="15">
        <f t="shared" si="118"/>
        <v>12</v>
      </c>
      <c r="H3810" s="17">
        <v>53</v>
      </c>
      <c r="I3810" s="207" t="str">
        <f>"W" &amp;Table1[[#This Row],[WeekNum]]</f>
        <v>W53</v>
      </c>
      <c r="J3810" s="20" t="str">
        <f t="shared" si="119"/>
        <v>21-W53</v>
      </c>
      <c r="K3810" s="8" t="s">
        <v>689</v>
      </c>
      <c r="L3810" s="4"/>
      <c r="M3810" s="8" t="s">
        <v>72</v>
      </c>
      <c r="N3810" s="266" t="s">
        <v>369</v>
      </c>
      <c r="O3810" s="266" t="s">
        <v>395</v>
      </c>
      <c r="P3810" s="11" t="s">
        <v>396</v>
      </c>
      <c r="Q3810" s="11" t="s">
        <v>421</v>
      </c>
      <c r="R3810" s="8">
        <v>2050</v>
      </c>
      <c r="S3810" s="8">
        <v>1996</v>
      </c>
      <c r="T3810" s="206">
        <f>ABS(Table1[[#This Row],[Prod]]-Table1[[#This Row],[Planned]])</f>
        <v>54</v>
      </c>
      <c r="U3810" s="209">
        <f>IF(ABS(Table1[[#This Row],[Prod]]-Table1[[#This Row],[Planned]])&gt;Table1[[#This Row],[Planned]],0,IF(Table1[[#This Row],[Planned]]=0,0,1-ABS(Table1[[#This Row],[Prod]]-Table1[[#This Row],[Planned]])/Table1[[#This Row],[Planned]]))</f>
        <v>0.97365853658536583</v>
      </c>
      <c r="V3810" s="8"/>
      <c r="W3810" s="11"/>
      <c r="X3810" s="3">
        <v>2050</v>
      </c>
      <c r="Y3810" s="206">
        <f>Table1[[#This Row],[Prod]]</f>
        <v>1996</v>
      </c>
      <c r="Z3810" s="206">
        <f>ABS(Table1[[#This Row],[Prod2]]-Table1[[#This Row],[Plan Revised]])</f>
        <v>54</v>
      </c>
      <c r="AA3810" s="288">
        <f>IF(ABS(Table1[[#This Row],[Prod2]]-Table1[[#This Row],[Plan Revised]])&gt;Table1[[#This Row],[Plan Revised]],0,IF(Table1[[#This Row],[Plan Revised]]=0,0,1-ABS(Table1[[#This Row],[Prod2]]-Table1[[#This Row],[Plan Revised]])/Table1[[#This Row],[Plan Revised]]))</f>
        <v>0.97365853658536583</v>
      </c>
      <c r="AB3810" s="11"/>
      <c r="AC3810" s="30"/>
    </row>
    <row r="3811" spans="1:29">
      <c r="A3811" s="15" t="str">
        <f>IF(Table1[Week]=WeekSel,"Yes","No")</f>
        <v>No</v>
      </c>
      <c r="B3811" s="15" t="str">
        <f>IF((Table1[StartDate]&gt;=Date.GraphMin)*(Table1[StartDate]&lt;=Date.GraphMax)=1,"Yes","No")</f>
        <v>No</v>
      </c>
      <c r="C3811" s="15" t="str">
        <f>IF(OR(Table1[[#This Row],[Site]]="FOOD MILLING",Table1[[#This Row],[Site]]="GODACO"), "No", "Yes")</f>
        <v>Yes</v>
      </c>
      <c r="D3811" s="40">
        <f>MAX(DATE(Table1[Year],1,1),DATE(Table1[Year],1,1)-WEEKDAY(DATE(Table1[Year],1,1),2)+(Table1[WeekNum]-1)*7+1)</f>
        <v>44557</v>
      </c>
      <c r="E3811" s="40">
        <f>MIN(DATE(Table1[Year]+1,1,0),DATE(Table1[Year],1,1)-WEEKDAY(DATE(Table1[Year],1,1),2)+Table1[WeekNum]*7)</f>
        <v>44561</v>
      </c>
      <c r="F3811" s="15">
        <v>2021</v>
      </c>
      <c r="G3811" s="15">
        <f t="shared" si="118"/>
        <v>12</v>
      </c>
      <c r="H3811" s="17">
        <v>53</v>
      </c>
      <c r="I3811" s="207" t="str">
        <f>"W" &amp;Table1[[#This Row],[WeekNum]]</f>
        <v>W53</v>
      </c>
      <c r="J3811" s="20" t="str">
        <f t="shared" si="119"/>
        <v>21-W53</v>
      </c>
      <c r="K3811" s="8" t="s">
        <v>691</v>
      </c>
      <c r="L3811" s="4"/>
      <c r="M3811" s="8" t="s">
        <v>72</v>
      </c>
      <c r="N3811" s="266" t="s">
        <v>369</v>
      </c>
      <c r="O3811" s="266" t="s">
        <v>389</v>
      </c>
      <c r="P3811" s="11" t="s">
        <v>397</v>
      </c>
      <c r="Q3811" s="11" t="s">
        <v>417</v>
      </c>
      <c r="R3811" s="8">
        <v>4920</v>
      </c>
      <c r="S3811" s="8">
        <v>0</v>
      </c>
      <c r="T3811" s="206">
        <f>ABS(Table1[[#This Row],[Prod]]-Table1[[#This Row],[Planned]])</f>
        <v>4920</v>
      </c>
      <c r="U3811" s="209">
        <f>IF(ABS(Table1[[#This Row],[Prod]]-Table1[[#This Row],[Planned]])&gt;Table1[[#This Row],[Planned]],0,IF(Table1[[#This Row],[Planned]]=0,0,1-ABS(Table1[[#This Row],[Prod]]-Table1[[#This Row],[Planned]])/Table1[[#This Row],[Planned]]))</f>
        <v>0</v>
      </c>
      <c r="V3811" s="8"/>
      <c r="W3811" s="11"/>
      <c r="X3811" s="3">
        <v>170</v>
      </c>
      <c r="Y3811" s="206">
        <f>Table1[[#This Row],[Prod]]</f>
        <v>0</v>
      </c>
      <c r="Z3811" s="206">
        <f>ABS(Table1[[#This Row],[Prod2]]-Table1[[#This Row],[Plan Revised]])</f>
        <v>170</v>
      </c>
      <c r="AA3811" s="288">
        <f>IF(ABS(Table1[[#This Row],[Prod2]]-Table1[[#This Row],[Plan Revised]])&gt;Table1[[#This Row],[Plan Revised]],0,IF(Table1[[#This Row],[Plan Revised]]=0,0,1-ABS(Table1[[#This Row],[Prod2]]-Table1[[#This Row],[Plan Revised]])/Table1[[#This Row],[Plan Revised]]))</f>
        <v>0</v>
      </c>
      <c r="AB3811" s="11"/>
      <c r="AC3811" s="30"/>
    </row>
    <row r="3812" spans="1:29">
      <c r="A3812" s="15" t="str">
        <f>IF(Table1[Week]=WeekSel,"Yes","No")</f>
        <v>No</v>
      </c>
      <c r="B3812" s="15" t="str">
        <f>IF((Table1[StartDate]&gt;=Date.GraphMin)*(Table1[StartDate]&lt;=Date.GraphMax)=1,"Yes","No")</f>
        <v>No</v>
      </c>
      <c r="C3812" s="15" t="str">
        <f>IF(OR(Table1[[#This Row],[Site]]="FOOD MILLING",Table1[[#This Row],[Site]]="GODACO"), "No", "Yes")</f>
        <v>Yes</v>
      </c>
      <c r="D3812" s="40">
        <f>MAX(DATE(Table1[Year],1,1),DATE(Table1[Year],1,1)-WEEKDAY(DATE(Table1[Year],1,1),2)+(Table1[WeekNum]-1)*7+1)</f>
        <v>44557</v>
      </c>
      <c r="E3812" s="40">
        <f>MIN(DATE(Table1[Year]+1,1,0),DATE(Table1[Year],1,1)-WEEKDAY(DATE(Table1[Year],1,1),2)+Table1[WeekNum]*7)</f>
        <v>44561</v>
      </c>
      <c r="F3812" s="15">
        <v>2021</v>
      </c>
      <c r="G3812" s="15">
        <f t="shared" si="118"/>
        <v>12</v>
      </c>
      <c r="H3812" s="17">
        <v>53</v>
      </c>
      <c r="I3812" s="207" t="str">
        <f>"W" &amp;Table1[[#This Row],[WeekNum]]</f>
        <v>W53</v>
      </c>
      <c r="J3812" s="20" t="str">
        <f t="shared" si="119"/>
        <v>21-W53</v>
      </c>
      <c r="K3812" s="8" t="s">
        <v>692</v>
      </c>
      <c r="L3812" s="4"/>
      <c r="M3812" s="8" t="s">
        <v>72</v>
      </c>
      <c r="N3812" s="266" t="s">
        <v>369</v>
      </c>
      <c r="O3812" s="266" t="s">
        <v>389</v>
      </c>
      <c r="P3812" s="11" t="s">
        <v>397</v>
      </c>
      <c r="Q3812" s="11" t="s">
        <v>417</v>
      </c>
      <c r="R3812" s="8">
        <v>0</v>
      </c>
      <c r="S3812" s="8">
        <v>0</v>
      </c>
      <c r="T3812" s="206">
        <f>ABS(Table1[[#This Row],[Prod]]-Table1[[#This Row],[Planned]])</f>
        <v>0</v>
      </c>
      <c r="U3812" s="209">
        <f>IF(ABS(Table1[[#This Row],[Prod]]-Table1[[#This Row],[Planned]])&gt;Table1[[#This Row],[Planned]],0,IF(Table1[[#This Row],[Planned]]=0,0,1-ABS(Table1[[#This Row],[Prod]]-Table1[[#This Row],[Planned]])/Table1[[#This Row],[Planned]]))</f>
        <v>0</v>
      </c>
      <c r="V3812" s="8"/>
      <c r="W3812" s="11"/>
      <c r="X3812" s="3">
        <v>170</v>
      </c>
      <c r="Y3812" s="206">
        <f>Table1[[#This Row],[Prod]]</f>
        <v>0</v>
      </c>
      <c r="Z3812" s="206">
        <f>ABS(Table1[[#This Row],[Prod2]]-Table1[[#This Row],[Plan Revised]])</f>
        <v>170</v>
      </c>
      <c r="AA3812" s="288">
        <f>IF(ABS(Table1[[#This Row],[Prod2]]-Table1[[#This Row],[Plan Revised]])&gt;Table1[[#This Row],[Plan Revised]],0,IF(Table1[[#This Row],[Plan Revised]]=0,0,1-ABS(Table1[[#This Row],[Prod2]]-Table1[[#This Row],[Plan Revised]])/Table1[[#This Row],[Plan Revised]]))</f>
        <v>0</v>
      </c>
      <c r="AB3812" s="11"/>
      <c r="AC3812" s="30"/>
    </row>
    <row r="3813" spans="1:29">
      <c r="A3813" s="15" t="str">
        <f>IF(Table1[Week]=WeekSel,"Yes","No")</f>
        <v>No</v>
      </c>
      <c r="B3813" s="15" t="str">
        <f>IF((Table1[StartDate]&gt;=Date.GraphMin)*(Table1[StartDate]&lt;=Date.GraphMax)=1,"Yes","No")</f>
        <v>No</v>
      </c>
      <c r="C3813" s="15" t="str">
        <f>IF(OR(Table1[[#This Row],[Site]]="FOOD MILLING",Table1[[#This Row],[Site]]="GODACO"), "No", "Yes")</f>
        <v>Yes</v>
      </c>
      <c r="D3813" s="40">
        <f>MAX(DATE(Table1[Year],1,1),DATE(Table1[Year],1,1)-WEEKDAY(DATE(Table1[Year],1,1),2)+(Table1[WeekNum]-1)*7+1)</f>
        <v>44557</v>
      </c>
      <c r="E3813" s="40">
        <f>MIN(DATE(Table1[Year]+1,1,0),DATE(Table1[Year],1,1)-WEEKDAY(DATE(Table1[Year],1,1),2)+Table1[WeekNum]*7)</f>
        <v>44561</v>
      </c>
      <c r="F3813" s="15">
        <v>2021</v>
      </c>
      <c r="G3813" s="15">
        <f t="shared" si="118"/>
        <v>12</v>
      </c>
      <c r="H3813" s="17">
        <v>53</v>
      </c>
      <c r="I3813" s="207" t="str">
        <f>"W" &amp;Table1[[#This Row],[WeekNum]]</f>
        <v>W53</v>
      </c>
      <c r="J3813" s="20" t="str">
        <f t="shared" si="119"/>
        <v>21-W53</v>
      </c>
      <c r="K3813" s="8" t="s">
        <v>693</v>
      </c>
      <c r="L3813" s="4"/>
      <c r="M3813" s="8" t="s">
        <v>72</v>
      </c>
      <c r="N3813" s="266" t="s">
        <v>369</v>
      </c>
      <c r="O3813" s="266" t="s">
        <v>389</v>
      </c>
      <c r="P3813" s="11" t="s">
        <v>397</v>
      </c>
      <c r="Q3813" s="11" t="s">
        <v>417</v>
      </c>
      <c r="R3813" s="8">
        <v>0</v>
      </c>
      <c r="S3813" s="8">
        <v>4558</v>
      </c>
      <c r="T3813" s="206">
        <f>ABS(Table1[[#This Row],[Prod]]-Table1[[#This Row],[Planned]])</f>
        <v>4558</v>
      </c>
      <c r="U3813" s="209">
        <f>IF(ABS(Table1[[#This Row],[Prod]]-Table1[[#This Row],[Planned]])&gt;Table1[[#This Row],[Planned]],0,IF(Table1[[#This Row],[Planned]]=0,0,1-ABS(Table1[[#This Row],[Prod]]-Table1[[#This Row],[Planned]])/Table1[[#This Row],[Planned]]))</f>
        <v>0</v>
      </c>
      <c r="V3813" s="8"/>
      <c r="W3813" s="11"/>
      <c r="X3813" s="3">
        <v>4000</v>
      </c>
      <c r="Y3813" s="206">
        <f>Table1[[#This Row],[Prod]]</f>
        <v>4558</v>
      </c>
      <c r="Z3813" s="206">
        <f>ABS(Table1[[#This Row],[Prod2]]-Table1[[#This Row],[Plan Revised]])</f>
        <v>558</v>
      </c>
      <c r="AA3813" s="288">
        <f>IF(ABS(Table1[[#This Row],[Prod2]]-Table1[[#This Row],[Plan Revised]])&gt;Table1[[#This Row],[Plan Revised]],0,IF(Table1[[#This Row],[Plan Revised]]=0,0,1-ABS(Table1[[#This Row],[Prod2]]-Table1[[#This Row],[Plan Revised]])/Table1[[#This Row],[Plan Revised]]))</f>
        <v>0.86050000000000004</v>
      </c>
      <c r="AB3813" s="11"/>
      <c r="AC3813" s="30"/>
    </row>
    <row r="3814" spans="1:29">
      <c r="A3814" s="15" t="str">
        <f>IF(Table1[Week]=WeekSel,"Yes","No")</f>
        <v>No</v>
      </c>
      <c r="B3814" s="15" t="str">
        <f>IF((Table1[StartDate]&gt;=Date.GraphMin)*(Table1[StartDate]&lt;=Date.GraphMax)=1,"Yes","No")</f>
        <v>No</v>
      </c>
      <c r="C3814" s="15" t="str">
        <f>IF(OR(Table1[[#This Row],[Site]]="FOOD MILLING",Table1[[#This Row],[Site]]="GODACO"), "No", "Yes")</f>
        <v>Yes</v>
      </c>
      <c r="D3814" s="40">
        <f>MAX(DATE(Table1[Year],1,1),DATE(Table1[Year],1,1)-WEEKDAY(DATE(Table1[Year],1,1),2)+(Table1[WeekNum]-1)*7+1)</f>
        <v>44557</v>
      </c>
      <c r="E3814" s="40">
        <f>MIN(DATE(Table1[Year]+1,1,0),DATE(Table1[Year],1,1)-WEEKDAY(DATE(Table1[Year],1,1),2)+Table1[WeekNum]*7)</f>
        <v>44561</v>
      </c>
      <c r="F3814" s="15">
        <v>2021</v>
      </c>
      <c r="G3814" s="15">
        <f t="shared" si="118"/>
        <v>12</v>
      </c>
      <c r="H3814" s="17">
        <v>53</v>
      </c>
      <c r="I3814" s="207" t="str">
        <f>"W" &amp;Table1[[#This Row],[WeekNum]]</f>
        <v>W53</v>
      </c>
      <c r="J3814" s="20" t="str">
        <f t="shared" si="119"/>
        <v>21-W53</v>
      </c>
      <c r="K3814" s="8" t="s">
        <v>694</v>
      </c>
      <c r="L3814" s="4"/>
      <c r="M3814" s="8" t="s">
        <v>72</v>
      </c>
      <c r="N3814" s="266" t="s">
        <v>369</v>
      </c>
      <c r="O3814" s="266" t="s">
        <v>395</v>
      </c>
      <c r="P3814" s="11" t="s">
        <v>396</v>
      </c>
      <c r="Q3814" s="11" t="s">
        <v>421</v>
      </c>
      <c r="R3814" s="8">
        <v>500</v>
      </c>
      <c r="S3814" s="8">
        <v>503</v>
      </c>
      <c r="T3814" s="206">
        <f>ABS(Table1[[#This Row],[Prod]]-Table1[[#This Row],[Planned]])</f>
        <v>3</v>
      </c>
      <c r="U3814" s="209">
        <f>IF(ABS(Table1[[#This Row],[Prod]]-Table1[[#This Row],[Planned]])&gt;Table1[[#This Row],[Planned]],0,IF(Table1[[#This Row],[Planned]]=0,0,1-ABS(Table1[[#This Row],[Prod]]-Table1[[#This Row],[Planned]])/Table1[[#This Row],[Planned]]))</f>
        <v>0.99399999999999999</v>
      </c>
      <c r="V3814" s="8"/>
      <c r="W3814" s="11"/>
      <c r="X3814" s="3">
        <v>500</v>
      </c>
      <c r="Y3814" s="206">
        <f>Table1[[#This Row],[Prod]]</f>
        <v>503</v>
      </c>
      <c r="Z3814" s="206">
        <f>ABS(Table1[[#This Row],[Prod2]]-Table1[[#This Row],[Plan Revised]])</f>
        <v>3</v>
      </c>
      <c r="AA3814" s="288">
        <f>IF(ABS(Table1[[#This Row],[Prod2]]-Table1[[#This Row],[Plan Revised]])&gt;Table1[[#This Row],[Plan Revised]],0,IF(Table1[[#This Row],[Plan Revised]]=0,0,1-ABS(Table1[[#This Row],[Prod2]]-Table1[[#This Row],[Plan Revised]])/Table1[[#This Row],[Plan Revised]]))</f>
        <v>0.99399999999999999</v>
      </c>
      <c r="AB3814" s="11"/>
      <c r="AC3814" s="30"/>
    </row>
    <row r="3815" spans="1:29">
      <c r="A3815" s="15" t="str">
        <f>IF(Table1[Week]=WeekSel,"Yes","No")</f>
        <v>No</v>
      </c>
      <c r="B3815" s="15" t="str">
        <f>IF((Table1[StartDate]&gt;=Date.GraphMin)*(Table1[StartDate]&lt;=Date.GraphMax)=1,"Yes","No")</f>
        <v>No</v>
      </c>
      <c r="C3815" s="15" t="str">
        <f>IF(OR(Table1[[#This Row],[Site]]="FOOD MILLING",Table1[[#This Row],[Site]]="GODACO"), "No", "Yes")</f>
        <v>Yes</v>
      </c>
      <c r="D3815" s="40">
        <f>MAX(DATE(Table1[Year],1,1),DATE(Table1[Year],1,1)-WEEKDAY(DATE(Table1[Year],1,1),2)+(Table1[WeekNum]-1)*7+1)</f>
        <v>44557</v>
      </c>
      <c r="E3815" s="40">
        <f>MIN(DATE(Table1[Year]+1,1,0),DATE(Table1[Year],1,1)-WEEKDAY(DATE(Table1[Year],1,1),2)+Table1[WeekNum]*7)</f>
        <v>44561</v>
      </c>
      <c r="F3815" s="15">
        <v>2021</v>
      </c>
      <c r="G3815" s="15">
        <f t="shared" si="118"/>
        <v>12</v>
      </c>
      <c r="H3815" s="17">
        <v>53</v>
      </c>
      <c r="I3815" s="207" t="str">
        <f>"W" &amp;Table1[[#This Row],[WeekNum]]</f>
        <v>W53</v>
      </c>
      <c r="J3815" s="20" t="str">
        <f t="shared" si="119"/>
        <v>21-W53</v>
      </c>
      <c r="K3815" s="8" t="s">
        <v>695</v>
      </c>
      <c r="L3815" s="4"/>
      <c r="M3815" s="8" t="s">
        <v>72</v>
      </c>
      <c r="N3815" s="266" t="s">
        <v>369</v>
      </c>
      <c r="O3815" s="266" t="s">
        <v>395</v>
      </c>
      <c r="P3815" s="11" t="s">
        <v>396</v>
      </c>
      <c r="Q3815" s="11" t="s">
        <v>421</v>
      </c>
      <c r="R3815" s="8">
        <v>800</v>
      </c>
      <c r="S3815" s="8">
        <v>832</v>
      </c>
      <c r="T3815" s="206">
        <f>ABS(Table1[[#This Row],[Prod]]-Table1[[#This Row],[Planned]])</f>
        <v>32</v>
      </c>
      <c r="U3815" s="209">
        <f>IF(ABS(Table1[[#This Row],[Prod]]-Table1[[#This Row],[Planned]])&gt;Table1[[#This Row],[Planned]],0,IF(Table1[[#This Row],[Planned]]=0,0,1-ABS(Table1[[#This Row],[Prod]]-Table1[[#This Row],[Planned]])/Table1[[#This Row],[Planned]]))</f>
        <v>0.96</v>
      </c>
      <c r="V3815" s="8"/>
      <c r="W3815" s="11"/>
      <c r="X3815" s="3">
        <v>800</v>
      </c>
      <c r="Y3815" s="206">
        <f>Table1[[#This Row],[Prod]]</f>
        <v>832</v>
      </c>
      <c r="Z3815" s="206">
        <f>ABS(Table1[[#This Row],[Prod2]]-Table1[[#This Row],[Plan Revised]])</f>
        <v>32</v>
      </c>
      <c r="AA3815" s="288">
        <f>IF(ABS(Table1[[#This Row],[Prod2]]-Table1[[#This Row],[Plan Revised]])&gt;Table1[[#This Row],[Plan Revised]],0,IF(Table1[[#This Row],[Plan Revised]]=0,0,1-ABS(Table1[[#This Row],[Prod2]]-Table1[[#This Row],[Plan Revised]])/Table1[[#This Row],[Plan Revised]]))</f>
        <v>0.96</v>
      </c>
      <c r="AB3815" s="11"/>
      <c r="AC3815" s="30"/>
    </row>
    <row r="3816" spans="1:29">
      <c r="A3816" s="15" t="str">
        <f>IF(Table1[Week]=WeekSel,"Yes","No")</f>
        <v>No</v>
      </c>
      <c r="B3816" s="15" t="str">
        <f>IF((Table1[StartDate]&gt;=Date.GraphMin)*(Table1[StartDate]&lt;=Date.GraphMax)=1,"Yes","No")</f>
        <v>No</v>
      </c>
      <c r="C3816" s="15" t="str">
        <f>IF(OR(Table1[[#This Row],[Site]]="FOOD MILLING",Table1[[#This Row],[Site]]="GODACO"), "No", "Yes")</f>
        <v>Yes</v>
      </c>
      <c r="D3816" s="40">
        <f>MAX(DATE(Table1[Year],1,1),DATE(Table1[Year],1,1)-WEEKDAY(DATE(Table1[Year],1,1),2)+(Table1[WeekNum]-1)*7+1)</f>
        <v>44557</v>
      </c>
      <c r="E3816" s="40">
        <f>MIN(DATE(Table1[Year]+1,1,0),DATE(Table1[Year],1,1)-WEEKDAY(DATE(Table1[Year],1,1),2)+Table1[WeekNum]*7)</f>
        <v>44561</v>
      </c>
      <c r="F3816" s="15">
        <v>2021</v>
      </c>
      <c r="G3816" s="15">
        <f t="shared" si="118"/>
        <v>12</v>
      </c>
      <c r="H3816" s="17">
        <v>53</v>
      </c>
      <c r="I3816" s="207" t="str">
        <f>"W" &amp;Table1[[#This Row],[WeekNum]]</f>
        <v>W53</v>
      </c>
      <c r="J3816" s="20" t="str">
        <f t="shared" si="119"/>
        <v>21-W53</v>
      </c>
      <c r="K3816" s="8" t="s">
        <v>696</v>
      </c>
      <c r="L3816" s="4"/>
      <c r="M3816" s="8" t="s">
        <v>72</v>
      </c>
      <c r="N3816" s="266" t="s">
        <v>369</v>
      </c>
      <c r="O3816" s="266" t="s">
        <v>398</v>
      </c>
      <c r="P3816" s="11" t="s">
        <v>399</v>
      </c>
      <c r="Q3816" s="11" t="s">
        <v>421</v>
      </c>
      <c r="R3816" s="8">
        <v>250</v>
      </c>
      <c r="S3816" s="8">
        <v>254</v>
      </c>
      <c r="T3816" s="206">
        <f>ABS(Table1[[#This Row],[Prod]]-Table1[[#This Row],[Planned]])</f>
        <v>4</v>
      </c>
      <c r="U3816" s="209">
        <f>IF(ABS(Table1[[#This Row],[Prod]]-Table1[[#This Row],[Planned]])&gt;Table1[[#This Row],[Planned]],0,IF(Table1[[#This Row],[Planned]]=0,0,1-ABS(Table1[[#This Row],[Prod]]-Table1[[#This Row],[Planned]])/Table1[[#This Row],[Planned]]))</f>
        <v>0.98399999999999999</v>
      </c>
      <c r="V3816" s="8"/>
      <c r="W3816" s="11"/>
      <c r="X3816" s="3">
        <v>250</v>
      </c>
      <c r="Y3816" s="206">
        <f>Table1[[#This Row],[Prod]]</f>
        <v>254</v>
      </c>
      <c r="Z3816" s="206">
        <f>ABS(Table1[[#This Row],[Prod2]]-Table1[[#This Row],[Plan Revised]])</f>
        <v>4</v>
      </c>
      <c r="AA3816" s="288">
        <f>IF(ABS(Table1[[#This Row],[Prod2]]-Table1[[#This Row],[Plan Revised]])&gt;Table1[[#This Row],[Plan Revised]],0,IF(Table1[[#This Row],[Plan Revised]]=0,0,1-ABS(Table1[[#This Row],[Prod2]]-Table1[[#This Row],[Plan Revised]])/Table1[[#This Row],[Plan Revised]]))</f>
        <v>0.98399999999999999</v>
      </c>
      <c r="AB3816" s="11"/>
      <c r="AC3816" s="30"/>
    </row>
    <row r="3817" spans="1:29">
      <c r="A3817" s="15" t="str">
        <f>IF(Table1[Week]=WeekSel,"Yes","No")</f>
        <v>No</v>
      </c>
      <c r="B3817" s="15" t="str">
        <f>IF((Table1[StartDate]&gt;=Date.GraphMin)*(Table1[StartDate]&lt;=Date.GraphMax)=1,"Yes","No")</f>
        <v>No</v>
      </c>
      <c r="C3817" s="15" t="str">
        <f>IF(OR(Table1[[#This Row],[Site]]="FOOD MILLING",Table1[[#This Row],[Site]]="GODACO"), "No", "Yes")</f>
        <v>Yes</v>
      </c>
      <c r="D3817" s="40">
        <f>MAX(DATE(Table1[Year],1,1),DATE(Table1[Year],1,1)-WEEKDAY(DATE(Table1[Year],1,1),2)+(Table1[WeekNum]-1)*7+1)</f>
        <v>44557</v>
      </c>
      <c r="E3817" s="40">
        <f>MIN(DATE(Table1[Year]+1,1,0),DATE(Table1[Year],1,1)-WEEKDAY(DATE(Table1[Year],1,1),2)+Table1[WeekNum]*7)</f>
        <v>44561</v>
      </c>
      <c r="F3817" s="15">
        <v>2021</v>
      </c>
      <c r="G3817" s="15">
        <f t="shared" si="118"/>
        <v>12</v>
      </c>
      <c r="H3817" s="17">
        <v>53</v>
      </c>
      <c r="I3817" s="207" t="str">
        <f>"W" &amp;Table1[[#This Row],[WeekNum]]</f>
        <v>W53</v>
      </c>
      <c r="J3817" s="20" t="str">
        <f t="shared" si="119"/>
        <v>21-W53</v>
      </c>
      <c r="K3817" s="8" t="s">
        <v>697</v>
      </c>
      <c r="L3817" s="4"/>
      <c r="M3817" s="8" t="s">
        <v>72</v>
      </c>
      <c r="N3817" s="266" t="s">
        <v>369</v>
      </c>
      <c r="O3817" s="266" t="s">
        <v>391</v>
      </c>
      <c r="P3817" s="11" t="s">
        <v>393</v>
      </c>
      <c r="Q3817" s="11" t="s">
        <v>421</v>
      </c>
      <c r="R3817" s="8">
        <v>0</v>
      </c>
      <c r="S3817" s="8">
        <v>0</v>
      </c>
      <c r="T3817" s="206">
        <f>ABS(Table1[[#This Row],[Prod]]-Table1[[#This Row],[Planned]])</f>
        <v>0</v>
      </c>
      <c r="U3817" s="209">
        <f>IF(ABS(Table1[[#This Row],[Prod]]-Table1[[#This Row],[Planned]])&gt;Table1[[#This Row],[Planned]],0,IF(Table1[[#This Row],[Planned]]=0,0,1-ABS(Table1[[#This Row],[Prod]]-Table1[[#This Row],[Planned]])/Table1[[#This Row],[Planned]]))</f>
        <v>0</v>
      </c>
      <c r="V3817" s="8"/>
      <c r="W3817" s="11"/>
      <c r="X3817" s="3">
        <v>0</v>
      </c>
      <c r="Y3817" s="206">
        <f>Table1[[#This Row],[Prod]]</f>
        <v>0</v>
      </c>
      <c r="Z3817" s="206">
        <f>ABS(Table1[[#This Row],[Prod2]]-Table1[[#This Row],[Plan Revised]])</f>
        <v>0</v>
      </c>
      <c r="AA3817" s="288">
        <f>IF(ABS(Table1[[#This Row],[Prod2]]-Table1[[#This Row],[Plan Revised]])&gt;Table1[[#This Row],[Plan Revised]],0,IF(Table1[[#This Row],[Plan Revised]]=0,0,1-ABS(Table1[[#This Row],[Prod2]]-Table1[[#This Row],[Plan Revised]])/Table1[[#This Row],[Plan Revised]]))</f>
        <v>0</v>
      </c>
      <c r="AB3817" s="11"/>
      <c r="AC3817" s="30"/>
    </row>
    <row r="3818" spans="1:29">
      <c r="A3818" s="15" t="str">
        <f>IF(Table1[Week]=WeekSel,"Yes","No")</f>
        <v>No</v>
      </c>
      <c r="B3818" s="15" t="str">
        <f>IF((Table1[StartDate]&gt;=Date.GraphMin)*(Table1[StartDate]&lt;=Date.GraphMax)=1,"Yes","No")</f>
        <v>No</v>
      </c>
      <c r="C3818" s="15" t="str">
        <f>IF(OR(Table1[[#This Row],[Site]]="FOOD MILLING",Table1[[#This Row],[Site]]="GODACO"), "No", "Yes")</f>
        <v>Yes</v>
      </c>
      <c r="D3818" s="40">
        <f>MAX(DATE(Table1[Year],1,1),DATE(Table1[Year],1,1)-WEEKDAY(DATE(Table1[Year],1,1),2)+(Table1[WeekNum]-1)*7+1)</f>
        <v>44557</v>
      </c>
      <c r="E3818" s="40">
        <f>MIN(DATE(Table1[Year]+1,1,0),DATE(Table1[Year],1,1)-WEEKDAY(DATE(Table1[Year],1,1),2)+Table1[WeekNum]*7)</f>
        <v>44561</v>
      </c>
      <c r="F3818" s="15">
        <v>2021</v>
      </c>
      <c r="G3818" s="15">
        <f t="shared" si="118"/>
        <v>12</v>
      </c>
      <c r="H3818" s="17">
        <v>53</v>
      </c>
      <c r="I3818" s="207" t="str">
        <f>"W" &amp;Table1[[#This Row],[WeekNum]]</f>
        <v>W53</v>
      </c>
      <c r="J3818" s="20" t="str">
        <f t="shared" si="119"/>
        <v>21-W53</v>
      </c>
      <c r="K3818" s="8" t="s">
        <v>698</v>
      </c>
      <c r="L3818" s="4"/>
      <c r="M3818" s="8" t="s">
        <v>72</v>
      </c>
      <c r="N3818" s="266" t="s">
        <v>369</v>
      </c>
      <c r="O3818" s="266" t="s">
        <v>398</v>
      </c>
      <c r="P3818" s="11" t="s">
        <v>399</v>
      </c>
      <c r="Q3818" s="11" t="s">
        <v>421</v>
      </c>
      <c r="R3818" s="8">
        <v>1320</v>
      </c>
      <c r="S3818" s="8">
        <v>1291</v>
      </c>
      <c r="T3818" s="206">
        <f>ABS(Table1[[#This Row],[Prod]]-Table1[[#This Row],[Planned]])</f>
        <v>29</v>
      </c>
      <c r="U3818" s="209">
        <f>IF(ABS(Table1[[#This Row],[Prod]]-Table1[[#This Row],[Planned]])&gt;Table1[[#This Row],[Planned]],0,IF(Table1[[#This Row],[Planned]]=0,0,1-ABS(Table1[[#This Row],[Prod]]-Table1[[#This Row],[Planned]])/Table1[[#This Row],[Planned]]))</f>
        <v>0.97803030303030303</v>
      </c>
      <c r="V3818" s="8"/>
      <c r="W3818" s="11"/>
      <c r="X3818" s="3">
        <v>1320</v>
      </c>
      <c r="Y3818" s="206">
        <f>Table1[[#This Row],[Prod]]</f>
        <v>1291</v>
      </c>
      <c r="Z3818" s="206">
        <f>ABS(Table1[[#This Row],[Prod2]]-Table1[[#This Row],[Plan Revised]])</f>
        <v>29</v>
      </c>
      <c r="AA3818" s="288">
        <f>IF(ABS(Table1[[#This Row],[Prod2]]-Table1[[#This Row],[Plan Revised]])&gt;Table1[[#This Row],[Plan Revised]],0,IF(Table1[[#This Row],[Plan Revised]]=0,0,1-ABS(Table1[[#This Row],[Prod2]]-Table1[[#This Row],[Plan Revised]])/Table1[[#This Row],[Plan Revised]]))</f>
        <v>0.97803030303030303</v>
      </c>
      <c r="AB3818" s="11"/>
      <c r="AC3818" s="30"/>
    </row>
    <row r="3819" spans="1:29">
      <c r="A3819" s="15" t="str">
        <f>IF(Table1[Week]=WeekSel,"Yes","No")</f>
        <v>No</v>
      </c>
      <c r="B3819" s="15" t="str">
        <f>IF((Table1[StartDate]&gt;=Date.GraphMin)*(Table1[StartDate]&lt;=Date.GraphMax)=1,"Yes","No")</f>
        <v>No</v>
      </c>
      <c r="C3819" s="15" t="str">
        <f>IF(OR(Table1[[#This Row],[Site]]="FOOD MILLING",Table1[[#This Row],[Site]]="GODACO"), "No", "Yes")</f>
        <v>Yes</v>
      </c>
      <c r="D3819" s="40">
        <f>MAX(DATE(Table1[Year],1,1),DATE(Table1[Year],1,1)-WEEKDAY(DATE(Table1[Year],1,1),2)+(Table1[WeekNum]-1)*7+1)</f>
        <v>44557</v>
      </c>
      <c r="E3819" s="40">
        <f>MIN(DATE(Table1[Year]+1,1,0),DATE(Table1[Year],1,1)-WEEKDAY(DATE(Table1[Year],1,1),2)+Table1[WeekNum]*7)</f>
        <v>44561</v>
      </c>
      <c r="F3819" s="15">
        <v>2021</v>
      </c>
      <c r="G3819" s="15">
        <f t="shared" si="118"/>
        <v>12</v>
      </c>
      <c r="H3819" s="17">
        <v>53</v>
      </c>
      <c r="I3819" s="207" t="str">
        <f>"W" &amp;Table1[[#This Row],[WeekNum]]</f>
        <v>W53</v>
      </c>
      <c r="J3819" s="20" t="str">
        <f t="shared" si="119"/>
        <v>21-W53</v>
      </c>
      <c r="K3819" s="8" t="s">
        <v>699</v>
      </c>
      <c r="L3819" s="4"/>
      <c r="M3819" s="8" t="s">
        <v>72</v>
      </c>
      <c r="N3819" s="266" t="s">
        <v>369</v>
      </c>
      <c r="O3819" s="266" t="s">
        <v>398</v>
      </c>
      <c r="P3819" s="11" t="s">
        <v>399</v>
      </c>
      <c r="Q3819" s="11" t="s">
        <v>421</v>
      </c>
      <c r="R3819" s="8">
        <v>200</v>
      </c>
      <c r="S3819" s="8">
        <v>201</v>
      </c>
      <c r="T3819" s="206">
        <f>ABS(Table1[[#This Row],[Prod]]-Table1[[#This Row],[Planned]])</f>
        <v>1</v>
      </c>
      <c r="U3819" s="209">
        <f>IF(ABS(Table1[[#This Row],[Prod]]-Table1[[#This Row],[Planned]])&gt;Table1[[#This Row],[Planned]],0,IF(Table1[[#This Row],[Planned]]=0,0,1-ABS(Table1[[#This Row],[Prod]]-Table1[[#This Row],[Planned]])/Table1[[#This Row],[Planned]]))</f>
        <v>0.995</v>
      </c>
      <c r="V3819" s="8"/>
      <c r="W3819" s="11"/>
      <c r="X3819" s="3">
        <v>200</v>
      </c>
      <c r="Y3819" s="206">
        <f>Table1[[#This Row],[Prod]]</f>
        <v>201</v>
      </c>
      <c r="Z3819" s="206">
        <f>ABS(Table1[[#This Row],[Prod2]]-Table1[[#This Row],[Plan Revised]])</f>
        <v>1</v>
      </c>
      <c r="AA3819" s="288">
        <f>IF(ABS(Table1[[#This Row],[Prod2]]-Table1[[#This Row],[Plan Revised]])&gt;Table1[[#This Row],[Plan Revised]],0,IF(Table1[[#This Row],[Plan Revised]]=0,0,1-ABS(Table1[[#This Row],[Prod2]]-Table1[[#This Row],[Plan Revised]])/Table1[[#This Row],[Plan Revised]]))</f>
        <v>0.995</v>
      </c>
      <c r="AB3819" s="11"/>
      <c r="AC3819" s="30"/>
    </row>
    <row r="3820" spans="1:29">
      <c r="A3820" s="15" t="str">
        <f>IF(Table1[Week]=WeekSel,"Yes","No")</f>
        <v>No</v>
      </c>
      <c r="B3820" s="15" t="str">
        <f>IF((Table1[StartDate]&gt;=Date.GraphMin)*(Table1[StartDate]&lt;=Date.GraphMax)=1,"Yes","No")</f>
        <v>No</v>
      </c>
      <c r="C3820" s="15" t="str">
        <f>IF(OR(Table1[[#This Row],[Site]]="FOOD MILLING",Table1[[#This Row],[Site]]="GODACO"), "No", "Yes")</f>
        <v>Yes</v>
      </c>
      <c r="D3820" s="40">
        <f>MAX(DATE(Table1[Year],1,1),DATE(Table1[Year],1,1)-WEEKDAY(DATE(Table1[Year],1,1),2)+(Table1[WeekNum]-1)*7+1)</f>
        <v>44557</v>
      </c>
      <c r="E3820" s="40">
        <f>MIN(DATE(Table1[Year]+1,1,0),DATE(Table1[Year],1,1)-WEEKDAY(DATE(Table1[Year],1,1),2)+Table1[WeekNum]*7)</f>
        <v>44561</v>
      </c>
      <c r="F3820" s="15">
        <v>2021</v>
      </c>
      <c r="G3820" s="15">
        <f t="shared" si="118"/>
        <v>12</v>
      </c>
      <c r="H3820" s="17">
        <v>53</v>
      </c>
      <c r="I3820" s="207" t="str">
        <f>"W" &amp;Table1[[#This Row],[WeekNum]]</f>
        <v>W53</v>
      </c>
      <c r="J3820" s="20" t="str">
        <f t="shared" si="119"/>
        <v>21-W53</v>
      </c>
      <c r="K3820" s="8" t="s">
        <v>700</v>
      </c>
      <c r="L3820" s="4"/>
      <c r="M3820" s="8" t="s">
        <v>72</v>
      </c>
      <c r="N3820" s="266" t="s">
        <v>369</v>
      </c>
      <c r="O3820" s="266" t="s">
        <v>398</v>
      </c>
      <c r="P3820" s="11" t="s">
        <v>399</v>
      </c>
      <c r="Q3820" s="11" t="s">
        <v>421</v>
      </c>
      <c r="R3820" s="8">
        <v>3400</v>
      </c>
      <c r="S3820" s="8">
        <v>3885</v>
      </c>
      <c r="T3820" s="206">
        <f>ABS(Table1[[#This Row],[Prod]]-Table1[[#This Row],[Planned]])</f>
        <v>485</v>
      </c>
      <c r="U3820" s="209">
        <f>IF(ABS(Table1[[#This Row],[Prod]]-Table1[[#This Row],[Planned]])&gt;Table1[[#This Row],[Planned]],0,IF(Table1[[#This Row],[Planned]]=0,0,1-ABS(Table1[[#This Row],[Prod]]-Table1[[#This Row],[Planned]])/Table1[[#This Row],[Planned]]))</f>
        <v>0.85735294117647065</v>
      </c>
      <c r="V3820" s="8"/>
      <c r="W3820" s="11"/>
      <c r="X3820" s="3">
        <v>3900</v>
      </c>
      <c r="Y3820" s="206">
        <f>Table1[[#This Row],[Prod]]</f>
        <v>3885</v>
      </c>
      <c r="Z3820" s="206">
        <f>ABS(Table1[[#This Row],[Prod2]]-Table1[[#This Row],[Plan Revised]])</f>
        <v>15</v>
      </c>
      <c r="AA3820" s="288">
        <f>IF(ABS(Table1[[#This Row],[Prod2]]-Table1[[#This Row],[Plan Revised]])&gt;Table1[[#This Row],[Plan Revised]],0,IF(Table1[[#This Row],[Plan Revised]]=0,0,1-ABS(Table1[[#This Row],[Prod2]]-Table1[[#This Row],[Plan Revised]])/Table1[[#This Row],[Plan Revised]]))</f>
        <v>0.99615384615384617</v>
      </c>
      <c r="AB3820" s="11"/>
      <c r="AC3820" s="30"/>
    </row>
    <row r="3821" spans="1:29">
      <c r="A3821" s="15" t="str">
        <f>IF(Table1[Week]=WeekSel,"Yes","No")</f>
        <v>No</v>
      </c>
      <c r="B3821" s="15" t="str">
        <f>IF((Table1[StartDate]&gt;=Date.GraphMin)*(Table1[StartDate]&lt;=Date.GraphMax)=1,"Yes","No")</f>
        <v>No</v>
      </c>
      <c r="C3821" s="15" t="str">
        <f>IF(OR(Table1[[#This Row],[Site]]="FOOD MILLING",Table1[[#This Row],[Site]]="GODACO"), "No", "Yes")</f>
        <v>Yes</v>
      </c>
      <c r="D3821" s="40">
        <f>MAX(DATE(Table1[Year],1,1),DATE(Table1[Year],1,1)-WEEKDAY(DATE(Table1[Year],1,1),2)+(Table1[WeekNum]-1)*7+1)</f>
        <v>44557</v>
      </c>
      <c r="E3821" s="40">
        <f>MIN(DATE(Table1[Year]+1,1,0),DATE(Table1[Year],1,1)-WEEKDAY(DATE(Table1[Year],1,1),2)+Table1[WeekNum]*7)</f>
        <v>44561</v>
      </c>
      <c r="F3821" s="15">
        <v>2021</v>
      </c>
      <c r="G3821" s="15">
        <f t="shared" si="118"/>
        <v>12</v>
      </c>
      <c r="H3821" s="17">
        <v>53</v>
      </c>
      <c r="I3821" s="207" t="str">
        <f>"W" &amp;Table1[[#This Row],[WeekNum]]</f>
        <v>W53</v>
      </c>
      <c r="J3821" s="20" t="str">
        <f t="shared" si="119"/>
        <v>21-W53</v>
      </c>
      <c r="K3821" s="8" t="s">
        <v>701</v>
      </c>
      <c r="L3821" s="4"/>
      <c r="M3821" s="8" t="s">
        <v>72</v>
      </c>
      <c r="N3821" s="266" t="s">
        <v>369</v>
      </c>
      <c r="O3821" s="266" t="s">
        <v>398</v>
      </c>
      <c r="P3821" s="11" t="s">
        <v>399</v>
      </c>
      <c r="Q3821" s="11" t="s">
        <v>421</v>
      </c>
      <c r="R3821" s="8">
        <v>0</v>
      </c>
      <c r="S3821" s="8">
        <v>215</v>
      </c>
      <c r="T3821" s="206">
        <f>ABS(Table1[[#This Row],[Prod]]-Table1[[#This Row],[Planned]])</f>
        <v>215</v>
      </c>
      <c r="U3821" s="209">
        <f>IF(ABS(Table1[[#This Row],[Prod]]-Table1[[#This Row],[Planned]])&gt;Table1[[#This Row],[Planned]],0,IF(Table1[[#This Row],[Planned]]=0,0,1-ABS(Table1[[#This Row],[Prod]]-Table1[[#This Row],[Planned]])/Table1[[#This Row],[Planned]]))</f>
        <v>0</v>
      </c>
      <c r="V3821" s="8"/>
      <c r="W3821" s="11"/>
      <c r="X3821" s="3">
        <v>200</v>
      </c>
      <c r="Y3821" s="206">
        <f>Table1[[#This Row],[Prod]]</f>
        <v>215</v>
      </c>
      <c r="Z3821" s="206">
        <f>ABS(Table1[[#This Row],[Prod2]]-Table1[[#This Row],[Plan Revised]])</f>
        <v>15</v>
      </c>
      <c r="AA3821" s="288">
        <f>IF(ABS(Table1[[#This Row],[Prod2]]-Table1[[#This Row],[Plan Revised]])&gt;Table1[[#This Row],[Plan Revised]],0,IF(Table1[[#This Row],[Plan Revised]]=0,0,1-ABS(Table1[[#This Row],[Prod2]]-Table1[[#This Row],[Plan Revised]])/Table1[[#This Row],[Plan Revised]]))</f>
        <v>0.92500000000000004</v>
      </c>
      <c r="AB3821" s="11"/>
      <c r="AC3821" s="30"/>
    </row>
    <row r="3822" spans="1:29">
      <c r="A3822" s="15" t="str">
        <f>IF(Table1[Week]=WeekSel,"Yes","No")</f>
        <v>No</v>
      </c>
      <c r="B3822" s="15" t="str">
        <f>IF((Table1[StartDate]&gt;=Date.GraphMin)*(Table1[StartDate]&lt;=Date.GraphMax)=1,"Yes","No")</f>
        <v>No</v>
      </c>
      <c r="C3822" s="15" t="str">
        <f>IF(OR(Table1[[#This Row],[Site]]="FOOD MILLING",Table1[[#This Row],[Site]]="GODACO"), "No", "Yes")</f>
        <v>Yes</v>
      </c>
      <c r="D3822" s="40">
        <f>MAX(DATE(Table1[Year],1,1),DATE(Table1[Year],1,1)-WEEKDAY(DATE(Table1[Year],1,1),2)+(Table1[WeekNum]-1)*7+1)</f>
        <v>44557</v>
      </c>
      <c r="E3822" s="40">
        <f>MIN(DATE(Table1[Year]+1,1,0),DATE(Table1[Year],1,1)-WEEKDAY(DATE(Table1[Year],1,1),2)+Table1[WeekNum]*7)</f>
        <v>44561</v>
      </c>
      <c r="F3822" s="15">
        <v>2021</v>
      </c>
      <c r="G3822" s="15">
        <f t="shared" si="118"/>
        <v>12</v>
      </c>
      <c r="H3822" s="17">
        <v>53</v>
      </c>
      <c r="I3822" s="207" t="str">
        <f>"W" &amp;Table1[[#This Row],[WeekNum]]</f>
        <v>W53</v>
      </c>
      <c r="J3822" s="20" t="str">
        <f t="shared" si="119"/>
        <v>21-W53</v>
      </c>
      <c r="K3822" s="8" t="s">
        <v>702</v>
      </c>
      <c r="L3822" s="4"/>
      <c r="M3822" s="8" t="s">
        <v>72</v>
      </c>
      <c r="N3822" s="266" t="s">
        <v>369</v>
      </c>
      <c r="O3822" s="266" t="s">
        <v>398</v>
      </c>
      <c r="P3822" s="11" t="s">
        <v>399</v>
      </c>
      <c r="Q3822" s="11" t="s">
        <v>421</v>
      </c>
      <c r="R3822" s="8">
        <v>100</v>
      </c>
      <c r="S3822" s="8">
        <v>104</v>
      </c>
      <c r="T3822" s="206">
        <f>ABS(Table1[[#This Row],[Prod]]-Table1[[#This Row],[Planned]])</f>
        <v>4</v>
      </c>
      <c r="U3822" s="209">
        <f>IF(ABS(Table1[[#This Row],[Prod]]-Table1[[#This Row],[Planned]])&gt;Table1[[#This Row],[Planned]],0,IF(Table1[[#This Row],[Planned]]=0,0,1-ABS(Table1[[#This Row],[Prod]]-Table1[[#This Row],[Planned]])/Table1[[#This Row],[Planned]]))</f>
        <v>0.96</v>
      </c>
      <c r="V3822" s="8"/>
      <c r="W3822" s="11"/>
      <c r="X3822" s="3">
        <v>100</v>
      </c>
      <c r="Y3822" s="206">
        <f>Table1[[#This Row],[Prod]]</f>
        <v>104</v>
      </c>
      <c r="Z3822" s="206">
        <f>ABS(Table1[[#This Row],[Prod2]]-Table1[[#This Row],[Plan Revised]])</f>
        <v>4</v>
      </c>
      <c r="AA3822" s="288">
        <f>IF(ABS(Table1[[#This Row],[Prod2]]-Table1[[#This Row],[Plan Revised]])&gt;Table1[[#This Row],[Plan Revised]],0,IF(Table1[[#This Row],[Plan Revised]]=0,0,1-ABS(Table1[[#This Row],[Prod2]]-Table1[[#This Row],[Plan Revised]])/Table1[[#This Row],[Plan Revised]]))</f>
        <v>0.96</v>
      </c>
      <c r="AB3822" s="11"/>
      <c r="AC3822" s="30"/>
    </row>
    <row r="3823" spans="1:29">
      <c r="A3823" s="15" t="str">
        <f>IF(Table1[Week]=WeekSel,"Yes","No")</f>
        <v>No</v>
      </c>
      <c r="B3823" s="15" t="str">
        <f>IF((Table1[StartDate]&gt;=Date.GraphMin)*(Table1[StartDate]&lt;=Date.GraphMax)=1,"Yes","No")</f>
        <v>No</v>
      </c>
      <c r="C3823" s="15" t="str">
        <f>IF(OR(Table1[[#This Row],[Site]]="FOOD MILLING",Table1[[#This Row],[Site]]="GODACO"), "No", "Yes")</f>
        <v>Yes</v>
      </c>
      <c r="D3823" s="40">
        <f>MAX(DATE(Table1[Year],1,1),DATE(Table1[Year],1,1)-WEEKDAY(DATE(Table1[Year],1,1),2)+(Table1[WeekNum]-1)*7+1)</f>
        <v>44557</v>
      </c>
      <c r="E3823" s="40">
        <f>MIN(DATE(Table1[Year]+1,1,0),DATE(Table1[Year],1,1)-WEEKDAY(DATE(Table1[Year],1,1),2)+Table1[WeekNum]*7)</f>
        <v>44561</v>
      </c>
      <c r="F3823" s="15">
        <v>2021</v>
      </c>
      <c r="G3823" s="15">
        <f t="shared" si="118"/>
        <v>12</v>
      </c>
      <c r="H3823" s="17">
        <v>53</v>
      </c>
      <c r="I3823" s="207" t="str">
        <f>"W" &amp;Table1[[#This Row],[WeekNum]]</f>
        <v>W53</v>
      </c>
      <c r="J3823" s="20" t="str">
        <f t="shared" si="119"/>
        <v>21-W53</v>
      </c>
      <c r="K3823" s="8" t="s">
        <v>703</v>
      </c>
      <c r="L3823" s="4"/>
      <c r="M3823" s="8" t="s">
        <v>72</v>
      </c>
      <c r="N3823" s="266" t="s">
        <v>369</v>
      </c>
      <c r="O3823" s="266" t="s">
        <v>398</v>
      </c>
      <c r="P3823" s="11" t="s">
        <v>399</v>
      </c>
      <c r="Q3823" s="11" t="s">
        <v>421</v>
      </c>
      <c r="R3823" s="8">
        <v>250</v>
      </c>
      <c r="S3823" s="8">
        <v>256</v>
      </c>
      <c r="T3823" s="206">
        <f>ABS(Table1[[#This Row],[Prod]]-Table1[[#This Row],[Planned]])</f>
        <v>6</v>
      </c>
      <c r="U3823" s="209">
        <f>IF(ABS(Table1[[#This Row],[Prod]]-Table1[[#This Row],[Planned]])&gt;Table1[[#This Row],[Planned]],0,IF(Table1[[#This Row],[Planned]]=0,0,1-ABS(Table1[[#This Row],[Prod]]-Table1[[#This Row],[Planned]])/Table1[[#This Row],[Planned]]))</f>
        <v>0.97599999999999998</v>
      </c>
      <c r="V3823" s="8"/>
      <c r="W3823" s="11"/>
      <c r="X3823" s="3">
        <v>250</v>
      </c>
      <c r="Y3823" s="206">
        <f>Table1[[#This Row],[Prod]]</f>
        <v>256</v>
      </c>
      <c r="Z3823" s="206">
        <f>ABS(Table1[[#This Row],[Prod2]]-Table1[[#This Row],[Plan Revised]])</f>
        <v>6</v>
      </c>
      <c r="AA3823" s="288">
        <f>IF(ABS(Table1[[#This Row],[Prod2]]-Table1[[#This Row],[Plan Revised]])&gt;Table1[[#This Row],[Plan Revised]],0,IF(Table1[[#This Row],[Plan Revised]]=0,0,1-ABS(Table1[[#This Row],[Prod2]]-Table1[[#This Row],[Plan Revised]])/Table1[[#This Row],[Plan Revised]]))</f>
        <v>0.97599999999999998</v>
      </c>
      <c r="AB3823" s="11"/>
      <c r="AC3823" s="30"/>
    </row>
    <row r="3824" spans="1:29">
      <c r="A3824" s="15" t="str">
        <f>IF(Table1[Week]=WeekSel,"Yes","No")</f>
        <v>No</v>
      </c>
      <c r="B3824" s="15" t="str">
        <f>IF((Table1[StartDate]&gt;=Date.GraphMin)*(Table1[StartDate]&lt;=Date.GraphMax)=1,"Yes","No")</f>
        <v>No</v>
      </c>
      <c r="C3824" s="15" t="str">
        <f>IF(OR(Table1[[#This Row],[Site]]="FOOD MILLING",Table1[[#This Row],[Site]]="GODACO"), "No", "Yes")</f>
        <v>Yes</v>
      </c>
      <c r="D3824" s="40">
        <f>MAX(DATE(Table1[Year],1,1),DATE(Table1[Year],1,1)-WEEKDAY(DATE(Table1[Year],1,1),2)+(Table1[WeekNum]-1)*7+1)</f>
        <v>44557</v>
      </c>
      <c r="E3824" s="40">
        <f>MIN(DATE(Table1[Year]+1,1,0),DATE(Table1[Year],1,1)-WEEKDAY(DATE(Table1[Year],1,1),2)+Table1[WeekNum]*7)</f>
        <v>44561</v>
      </c>
      <c r="F3824" s="15">
        <v>2021</v>
      </c>
      <c r="G3824" s="15">
        <f t="shared" si="118"/>
        <v>12</v>
      </c>
      <c r="H3824" s="17">
        <v>53</v>
      </c>
      <c r="I3824" s="207" t="str">
        <f>"W" &amp;Table1[[#This Row],[WeekNum]]</f>
        <v>W53</v>
      </c>
      <c r="J3824" s="20" t="str">
        <f t="shared" si="119"/>
        <v>21-W53</v>
      </c>
      <c r="K3824" s="8" t="s">
        <v>704</v>
      </c>
      <c r="L3824" s="4"/>
      <c r="M3824" s="8" t="s">
        <v>72</v>
      </c>
      <c r="N3824" s="266" t="s">
        <v>369</v>
      </c>
      <c r="O3824" s="266" t="s">
        <v>398</v>
      </c>
      <c r="P3824" s="11" t="s">
        <v>399</v>
      </c>
      <c r="Q3824" s="11" t="s">
        <v>421</v>
      </c>
      <c r="R3824" s="8">
        <v>1050</v>
      </c>
      <c r="S3824" s="8">
        <v>1990</v>
      </c>
      <c r="T3824" s="206">
        <f>ABS(Table1[[#This Row],[Prod]]-Table1[[#This Row],[Planned]])</f>
        <v>940</v>
      </c>
      <c r="U3824" s="209">
        <f>IF(ABS(Table1[[#This Row],[Prod]]-Table1[[#This Row],[Planned]])&gt;Table1[[#This Row],[Planned]],0,IF(Table1[[#This Row],[Planned]]=0,0,1-ABS(Table1[[#This Row],[Prod]]-Table1[[#This Row],[Planned]])/Table1[[#This Row],[Planned]]))</f>
        <v>0.10476190476190472</v>
      </c>
      <c r="V3824" s="8"/>
      <c r="W3824" s="11"/>
      <c r="X3824" s="3">
        <v>1050</v>
      </c>
      <c r="Y3824" s="206">
        <f>Table1[[#This Row],[Prod]]</f>
        <v>1990</v>
      </c>
      <c r="Z3824" s="206">
        <f>ABS(Table1[[#This Row],[Prod2]]-Table1[[#This Row],[Plan Revised]])</f>
        <v>940</v>
      </c>
      <c r="AA3824" s="288">
        <f>IF(ABS(Table1[[#This Row],[Prod2]]-Table1[[#This Row],[Plan Revised]])&gt;Table1[[#This Row],[Plan Revised]],0,IF(Table1[[#This Row],[Plan Revised]]=0,0,1-ABS(Table1[[#This Row],[Prod2]]-Table1[[#This Row],[Plan Revised]])/Table1[[#This Row],[Plan Revised]]))</f>
        <v>0.10476190476190472</v>
      </c>
      <c r="AB3824" s="11"/>
      <c r="AC3824" s="30"/>
    </row>
    <row r="3825" spans="1:29">
      <c r="A3825" s="15" t="str">
        <f>IF(Table1[Week]=WeekSel,"Yes","No")</f>
        <v>No</v>
      </c>
      <c r="B3825" s="15" t="str">
        <f>IF((Table1[StartDate]&gt;=Date.GraphMin)*(Table1[StartDate]&lt;=Date.GraphMax)=1,"Yes","No")</f>
        <v>No</v>
      </c>
      <c r="C3825" s="15" t="str">
        <f>IF(OR(Table1[[#This Row],[Site]]="FOOD MILLING",Table1[[#This Row],[Site]]="GODACO"), "No", "Yes")</f>
        <v>Yes</v>
      </c>
      <c r="D3825" s="40">
        <f>MAX(DATE(Table1[Year],1,1),DATE(Table1[Year],1,1)-WEEKDAY(DATE(Table1[Year],1,1),2)+(Table1[WeekNum]-1)*7+1)</f>
        <v>44557</v>
      </c>
      <c r="E3825" s="40">
        <f>MIN(DATE(Table1[Year]+1,1,0),DATE(Table1[Year],1,1)-WEEKDAY(DATE(Table1[Year],1,1),2)+Table1[WeekNum]*7)</f>
        <v>44561</v>
      </c>
      <c r="F3825" s="15">
        <v>2021</v>
      </c>
      <c r="G3825" s="15">
        <f t="shared" si="118"/>
        <v>12</v>
      </c>
      <c r="H3825" s="17">
        <v>53</v>
      </c>
      <c r="I3825" s="207" t="str">
        <f>"W" &amp;Table1[[#This Row],[WeekNum]]</f>
        <v>W53</v>
      </c>
      <c r="J3825" s="20" t="str">
        <f t="shared" si="119"/>
        <v>21-W53</v>
      </c>
      <c r="K3825" s="8" t="s">
        <v>705</v>
      </c>
      <c r="L3825" s="4"/>
      <c r="M3825" s="8" t="s">
        <v>72</v>
      </c>
      <c r="N3825" s="266" t="s">
        <v>369</v>
      </c>
      <c r="O3825" s="266" t="s">
        <v>398</v>
      </c>
      <c r="P3825" s="11" t="s">
        <v>399</v>
      </c>
      <c r="Q3825" s="11" t="s">
        <v>421</v>
      </c>
      <c r="R3825" s="8">
        <v>2800</v>
      </c>
      <c r="S3825" s="8">
        <v>2727</v>
      </c>
      <c r="T3825" s="206">
        <f>ABS(Table1[[#This Row],[Prod]]-Table1[[#This Row],[Planned]])</f>
        <v>73</v>
      </c>
      <c r="U3825" s="209">
        <f>IF(ABS(Table1[[#This Row],[Prod]]-Table1[[#This Row],[Planned]])&gt;Table1[[#This Row],[Planned]],0,IF(Table1[[#This Row],[Planned]]=0,0,1-ABS(Table1[[#This Row],[Prod]]-Table1[[#This Row],[Planned]])/Table1[[#This Row],[Planned]]))</f>
        <v>0.97392857142857148</v>
      </c>
      <c r="V3825" s="8"/>
      <c r="W3825" s="11"/>
      <c r="X3825" s="3">
        <v>2800</v>
      </c>
      <c r="Y3825" s="206">
        <f>Table1[[#This Row],[Prod]]</f>
        <v>2727</v>
      </c>
      <c r="Z3825" s="206">
        <f>ABS(Table1[[#This Row],[Prod2]]-Table1[[#This Row],[Plan Revised]])</f>
        <v>73</v>
      </c>
      <c r="AA3825" s="288">
        <f>IF(ABS(Table1[[#This Row],[Prod2]]-Table1[[#This Row],[Plan Revised]])&gt;Table1[[#This Row],[Plan Revised]],0,IF(Table1[[#This Row],[Plan Revised]]=0,0,1-ABS(Table1[[#This Row],[Prod2]]-Table1[[#This Row],[Plan Revised]])/Table1[[#This Row],[Plan Revised]]))</f>
        <v>0.97392857142857148</v>
      </c>
      <c r="AB3825" s="11"/>
      <c r="AC3825" s="30"/>
    </row>
    <row r="3826" spans="1:29">
      <c r="A3826" s="15" t="str">
        <f>IF(Table1[Week]=WeekSel,"Yes","No")</f>
        <v>No</v>
      </c>
      <c r="B3826" s="15" t="str">
        <f>IF((Table1[StartDate]&gt;=Date.GraphMin)*(Table1[StartDate]&lt;=Date.GraphMax)=1,"Yes","No")</f>
        <v>No</v>
      </c>
      <c r="C3826" s="15" t="str">
        <f>IF(OR(Table1[[#This Row],[Site]]="FOOD MILLING",Table1[[#This Row],[Site]]="GODACO"), "No", "Yes")</f>
        <v>Yes</v>
      </c>
      <c r="D3826" s="40">
        <f>MAX(DATE(Table1[Year],1,1),DATE(Table1[Year],1,1)-WEEKDAY(DATE(Table1[Year],1,1),2)+(Table1[WeekNum]-1)*7+1)</f>
        <v>44557</v>
      </c>
      <c r="E3826" s="40">
        <f>MIN(DATE(Table1[Year]+1,1,0),DATE(Table1[Year],1,1)-WEEKDAY(DATE(Table1[Year],1,1),2)+Table1[WeekNum]*7)</f>
        <v>44561</v>
      </c>
      <c r="F3826" s="15">
        <v>2021</v>
      </c>
      <c r="G3826" s="15">
        <f t="shared" si="118"/>
        <v>12</v>
      </c>
      <c r="H3826" s="17">
        <v>53</v>
      </c>
      <c r="I3826" s="207" t="str">
        <f>"W" &amp;Table1[[#This Row],[WeekNum]]</f>
        <v>W53</v>
      </c>
      <c r="J3826" s="20" t="str">
        <f t="shared" si="119"/>
        <v>21-W53</v>
      </c>
      <c r="K3826" s="8" t="s">
        <v>706</v>
      </c>
      <c r="L3826" s="4"/>
      <c r="M3826" s="8" t="s">
        <v>72</v>
      </c>
      <c r="N3826" s="266" t="s">
        <v>369</v>
      </c>
      <c r="O3826" s="266" t="s">
        <v>398</v>
      </c>
      <c r="P3826" s="11" t="s">
        <v>399</v>
      </c>
      <c r="Q3826" s="11" t="s">
        <v>421</v>
      </c>
      <c r="R3826" s="8">
        <v>0</v>
      </c>
      <c r="S3826" s="8">
        <v>0</v>
      </c>
      <c r="T3826" s="206">
        <f>ABS(Table1[[#This Row],[Prod]]-Table1[[#This Row],[Planned]])</f>
        <v>0</v>
      </c>
      <c r="U3826" s="209">
        <f>IF(ABS(Table1[[#This Row],[Prod]]-Table1[[#This Row],[Planned]])&gt;Table1[[#This Row],[Planned]],0,IF(Table1[[#This Row],[Planned]]=0,0,1-ABS(Table1[[#This Row],[Prod]]-Table1[[#This Row],[Planned]])/Table1[[#This Row],[Planned]]))</f>
        <v>0</v>
      </c>
      <c r="V3826" s="8"/>
      <c r="W3826" s="11"/>
      <c r="X3826" s="3">
        <v>0</v>
      </c>
      <c r="Y3826" s="206">
        <f>Table1[[#This Row],[Prod]]</f>
        <v>0</v>
      </c>
      <c r="Z3826" s="206">
        <f>ABS(Table1[[#This Row],[Prod2]]-Table1[[#This Row],[Plan Revised]])</f>
        <v>0</v>
      </c>
      <c r="AA3826" s="288">
        <f>IF(ABS(Table1[[#This Row],[Prod2]]-Table1[[#This Row],[Plan Revised]])&gt;Table1[[#This Row],[Plan Revised]],0,IF(Table1[[#This Row],[Plan Revised]]=0,0,1-ABS(Table1[[#This Row],[Prod2]]-Table1[[#This Row],[Plan Revised]])/Table1[[#This Row],[Plan Revised]]))</f>
        <v>0</v>
      </c>
      <c r="AB3826" s="11"/>
      <c r="AC3826" s="30"/>
    </row>
    <row r="3827" spans="1:29">
      <c r="A3827" s="15" t="str">
        <f>IF(Table1[Week]=WeekSel,"Yes","No")</f>
        <v>No</v>
      </c>
      <c r="B3827" s="15" t="str">
        <f>IF((Table1[StartDate]&gt;=Date.GraphMin)*(Table1[StartDate]&lt;=Date.GraphMax)=1,"Yes","No")</f>
        <v>No</v>
      </c>
      <c r="C3827" s="15" t="str">
        <f>IF(OR(Table1[[#This Row],[Site]]="FOOD MILLING",Table1[[#This Row],[Site]]="GODACO"), "No", "Yes")</f>
        <v>Yes</v>
      </c>
      <c r="D3827" s="40">
        <f>MAX(DATE(Table1[Year],1,1),DATE(Table1[Year],1,1)-WEEKDAY(DATE(Table1[Year],1,1),2)+(Table1[WeekNum]-1)*7+1)</f>
        <v>44557</v>
      </c>
      <c r="E3827" s="40">
        <f>MIN(DATE(Table1[Year]+1,1,0),DATE(Table1[Year],1,1)-WEEKDAY(DATE(Table1[Year],1,1),2)+Table1[WeekNum]*7)</f>
        <v>44561</v>
      </c>
      <c r="F3827" s="15">
        <v>2021</v>
      </c>
      <c r="G3827" s="15">
        <f t="shared" si="118"/>
        <v>12</v>
      </c>
      <c r="H3827" s="17">
        <v>53</v>
      </c>
      <c r="I3827" s="207" t="str">
        <f>"W" &amp;Table1[[#This Row],[WeekNum]]</f>
        <v>W53</v>
      </c>
      <c r="J3827" s="20" t="str">
        <f t="shared" si="119"/>
        <v>21-W53</v>
      </c>
      <c r="K3827" s="8" t="s">
        <v>707</v>
      </c>
      <c r="L3827" s="4"/>
      <c r="M3827" s="8" t="s">
        <v>72</v>
      </c>
      <c r="N3827" s="266" t="s">
        <v>369</v>
      </c>
      <c r="O3827" s="266" t="s">
        <v>395</v>
      </c>
      <c r="P3827" s="11" t="s">
        <v>396</v>
      </c>
      <c r="Q3827" s="11" t="s">
        <v>421</v>
      </c>
      <c r="R3827" s="8">
        <v>800</v>
      </c>
      <c r="S3827" s="8">
        <v>0</v>
      </c>
      <c r="T3827" s="206">
        <f>ABS(Table1[[#This Row],[Prod]]-Table1[[#This Row],[Planned]])</f>
        <v>800</v>
      </c>
      <c r="U3827" s="209">
        <f>IF(ABS(Table1[[#This Row],[Prod]]-Table1[[#This Row],[Planned]])&gt;Table1[[#This Row],[Planned]],0,IF(Table1[[#This Row],[Planned]]=0,0,1-ABS(Table1[[#This Row],[Prod]]-Table1[[#This Row],[Planned]])/Table1[[#This Row],[Planned]]))</f>
        <v>0</v>
      </c>
      <c r="V3827" s="8"/>
      <c r="W3827" s="11"/>
      <c r="X3827" s="3">
        <v>800</v>
      </c>
      <c r="Y3827" s="206">
        <f>Table1[[#This Row],[Prod]]</f>
        <v>0</v>
      </c>
      <c r="Z3827" s="206">
        <f>ABS(Table1[[#This Row],[Prod2]]-Table1[[#This Row],[Plan Revised]])</f>
        <v>800</v>
      </c>
      <c r="AA3827" s="288">
        <f>IF(ABS(Table1[[#This Row],[Prod2]]-Table1[[#This Row],[Plan Revised]])&gt;Table1[[#This Row],[Plan Revised]],0,IF(Table1[[#This Row],[Plan Revised]]=0,0,1-ABS(Table1[[#This Row],[Prod2]]-Table1[[#This Row],[Plan Revised]])/Table1[[#This Row],[Plan Revised]]))</f>
        <v>0</v>
      </c>
      <c r="AB3827" s="11"/>
      <c r="AC3827" s="30"/>
    </row>
    <row r="3828" spans="1:29">
      <c r="A3828" s="15" t="str">
        <f>IF(Table1[Week]=WeekSel,"Yes","No")</f>
        <v>No</v>
      </c>
      <c r="B3828" s="15" t="str">
        <f>IF((Table1[StartDate]&gt;=Date.GraphMin)*(Table1[StartDate]&lt;=Date.GraphMax)=1,"Yes","No")</f>
        <v>No</v>
      </c>
      <c r="C3828" s="15" t="str">
        <f>IF(OR(Table1[[#This Row],[Site]]="FOOD MILLING",Table1[[#This Row],[Site]]="GODACO"), "No", "Yes")</f>
        <v>Yes</v>
      </c>
      <c r="D3828" s="40">
        <f>MAX(DATE(Table1[Year],1,1),DATE(Table1[Year],1,1)-WEEKDAY(DATE(Table1[Year],1,1),2)+(Table1[WeekNum]-1)*7+1)</f>
        <v>44557</v>
      </c>
      <c r="E3828" s="40">
        <f>MIN(DATE(Table1[Year]+1,1,0),DATE(Table1[Year],1,1)-WEEKDAY(DATE(Table1[Year],1,1),2)+Table1[WeekNum]*7)</f>
        <v>44561</v>
      </c>
      <c r="F3828" s="15">
        <v>2021</v>
      </c>
      <c r="G3828" s="15">
        <f t="shared" si="118"/>
        <v>12</v>
      </c>
      <c r="H3828" s="17">
        <v>53</v>
      </c>
      <c r="I3828" s="207" t="str">
        <f>"W" &amp;Table1[[#This Row],[WeekNum]]</f>
        <v>W53</v>
      </c>
      <c r="J3828" s="20" t="str">
        <f t="shared" si="119"/>
        <v>21-W53</v>
      </c>
      <c r="K3828" s="8" t="s">
        <v>708</v>
      </c>
      <c r="L3828" s="4"/>
      <c r="M3828" s="8" t="s">
        <v>72</v>
      </c>
      <c r="N3828" s="266" t="s">
        <v>369</v>
      </c>
      <c r="O3828" s="266" t="s">
        <v>395</v>
      </c>
      <c r="P3828" s="11" t="s">
        <v>396</v>
      </c>
      <c r="Q3828" s="11" t="s">
        <v>421</v>
      </c>
      <c r="R3828" s="8">
        <v>500</v>
      </c>
      <c r="S3828" s="8">
        <v>0</v>
      </c>
      <c r="T3828" s="206">
        <f>ABS(Table1[[#This Row],[Prod]]-Table1[[#This Row],[Planned]])</f>
        <v>500</v>
      </c>
      <c r="U3828" s="209">
        <f>IF(ABS(Table1[[#This Row],[Prod]]-Table1[[#This Row],[Planned]])&gt;Table1[[#This Row],[Planned]],0,IF(Table1[[#This Row],[Planned]]=0,0,1-ABS(Table1[[#This Row],[Prod]]-Table1[[#This Row],[Planned]])/Table1[[#This Row],[Planned]]))</f>
        <v>0</v>
      </c>
      <c r="V3828" s="8"/>
      <c r="W3828" s="11"/>
      <c r="X3828" s="3">
        <v>500</v>
      </c>
      <c r="Y3828" s="206">
        <f>Table1[[#This Row],[Prod]]</f>
        <v>0</v>
      </c>
      <c r="Z3828" s="206">
        <f>ABS(Table1[[#This Row],[Prod2]]-Table1[[#This Row],[Plan Revised]])</f>
        <v>500</v>
      </c>
      <c r="AA3828" s="288">
        <f>IF(ABS(Table1[[#This Row],[Prod2]]-Table1[[#This Row],[Plan Revised]])&gt;Table1[[#This Row],[Plan Revised]],0,IF(Table1[[#This Row],[Plan Revised]]=0,0,1-ABS(Table1[[#This Row],[Prod2]]-Table1[[#This Row],[Plan Revised]])/Table1[[#This Row],[Plan Revised]]))</f>
        <v>0</v>
      </c>
      <c r="AB3828" s="11"/>
      <c r="AC3828" s="30"/>
    </row>
    <row r="3829" spans="1:29">
      <c r="A3829" s="15" t="str">
        <f>IF(Table1[Week]=WeekSel,"Yes","No")</f>
        <v>No</v>
      </c>
      <c r="B3829" s="15" t="str">
        <f>IF((Table1[StartDate]&gt;=Date.GraphMin)*(Table1[StartDate]&lt;=Date.GraphMax)=1,"Yes","No")</f>
        <v>No</v>
      </c>
      <c r="C3829" s="15" t="str">
        <f>IF(OR(Table1[[#This Row],[Site]]="FOOD MILLING",Table1[[#This Row],[Site]]="GODACO"), "No", "Yes")</f>
        <v>Yes</v>
      </c>
      <c r="D3829" s="40">
        <f>MAX(DATE(Table1[Year],1,1),DATE(Table1[Year],1,1)-WEEKDAY(DATE(Table1[Year],1,1),2)+(Table1[WeekNum]-1)*7+1)</f>
        <v>44557</v>
      </c>
      <c r="E3829" s="40">
        <f>MIN(DATE(Table1[Year]+1,1,0),DATE(Table1[Year],1,1)-WEEKDAY(DATE(Table1[Year],1,1),2)+Table1[WeekNum]*7)</f>
        <v>44561</v>
      </c>
      <c r="F3829" s="15">
        <v>2021</v>
      </c>
      <c r="G3829" s="15">
        <f t="shared" si="118"/>
        <v>12</v>
      </c>
      <c r="H3829" s="17">
        <v>53</v>
      </c>
      <c r="I3829" s="207" t="str">
        <f>"W" &amp;Table1[[#This Row],[WeekNum]]</f>
        <v>W53</v>
      </c>
      <c r="J3829" s="20" t="str">
        <f t="shared" si="119"/>
        <v>21-W53</v>
      </c>
      <c r="K3829" s="8" t="s">
        <v>709</v>
      </c>
      <c r="L3829" s="4"/>
      <c r="M3829" s="8" t="s">
        <v>72</v>
      </c>
      <c r="N3829" s="266" t="s">
        <v>369</v>
      </c>
      <c r="O3829" s="266" t="s">
        <v>395</v>
      </c>
      <c r="P3829" s="11" t="s">
        <v>396</v>
      </c>
      <c r="Q3829" s="11" t="s">
        <v>421</v>
      </c>
      <c r="R3829" s="8">
        <v>2000</v>
      </c>
      <c r="S3829" s="8">
        <v>0</v>
      </c>
      <c r="T3829" s="206">
        <f>ABS(Table1[[#This Row],[Prod]]-Table1[[#This Row],[Planned]])</f>
        <v>2000</v>
      </c>
      <c r="U3829" s="209">
        <f>IF(ABS(Table1[[#This Row],[Prod]]-Table1[[#This Row],[Planned]])&gt;Table1[[#This Row],[Planned]],0,IF(Table1[[#This Row],[Planned]]=0,0,1-ABS(Table1[[#This Row],[Prod]]-Table1[[#This Row],[Planned]])/Table1[[#This Row],[Planned]]))</f>
        <v>0</v>
      </c>
      <c r="V3829" s="8"/>
      <c r="W3829" s="11"/>
      <c r="X3829" s="3">
        <v>2000</v>
      </c>
      <c r="Y3829" s="206">
        <f>Table1[[#This Row],[Prod]]</f>
        <v>0</v>
      </c>
      <c r="Z3829" s="206">
        <f>ABS(Table1[[#This Row],[Prod2]]-Table1[[#This Row],[Plan Revised]])</f>
        <v>2000</v>
      </c>
      <c r="AA3829" s="288">
        <f>IF(ABS(Table1[[#This Row],[Prod2]]-Table1[[#This Row],[Plan Revised]])&gt;Table1[[#This Row],[Plan Revised]],0,IF(Table1[[#This Row],[Plan Revised]]=0,0,1-ABS(Table1[[#This Row],[Prod2]]-Table1[[#This Row],[Plan Revised]])/Table1[[#This Row],[Plan Revised]]))</f>
        <v>0</v>
      </c>
      <c r="AB3829" s="11"/>
      <c r="AC3829" s="30"/>
    </row>
    <row r="3830" spans="1:29">
      <c r="A3830" s="15" t="str">
        <f>IF(Table1[Week]=WeekSel,"Yes","No")</f>
        <v>No</v>
      </c>
      <c r="B3830" s="15" t="str">
        <f>IF((Table1[StartDate]&gt;=Date.GraphMin)*(Table1[StartDate]&lt;=Date.GraphMax)=1,"Yes","No")</f>
        <v>No</v>
      </c>
      <c r="C3830" s="15" t="str">
        <f>IF(OR(Table1[[#This Row],[Site]]="FOOD MILLING",Table1[[#This Row],[Site]]="GODACO"), "No", "Yes")</f>
        <v>Yes</v>
      </c>
      <c r="D3830" s="40">
        <f>MAX(DATE(Table1[Year],1,1),DATE(Table1[Year],1,1)-WEEKDAY(DATE(Table1[Year],1,1),2)+(Table1[WeekNum]-1)*7+1)</f>
        <v>44557</v>
      </c>
      <c r="E3830" s="40">
        <f>MIN(DATE(Table1[Year]+1,1,0),DATE(Table1[Year],1,1)-WEEKDAY(DATE(Table1[Year],1,1),2)+Table1[WeekNum]*7)</f>
        <v>44561</v>
      </c>
      <c r="F3830" s="15">
        <v>2021</v>
      </c>
      <c r="G3830" s="15">
        <f t="shared" si="118"/>
        <v>12</v>
      </c>
      <c r="H3830" s="17">
        <v>53</v>
      </c>
      <c r="I3830" s="207" t="str">
        <f>"W" &amp;Table1[[#This Row],[WeekNum]]</f>
        <v>W53</v>
      </c>
      <c r="J3830" s="20" t="str">
        <f t="shared" si="119"/>
        <v>21-W53</v>
      </c>
      <c r="K3830" s="8" t="s">
        <v>710</v>
      </c>
      <c r="L3830" s="4"/>
      <c r="M3830" s="8" t="s">
        <v>72</v>
      </c>
      <c r="N3830" s="266" t="s">
        <v>369</v>
      </c>
      <c r="O3830" s="266" t="s">
        <v>395</v>
      </c>
      <c r="P3830" s="11" t="s">
        <v>396</v>
      </c>
      <c r="Q3830" s="11" t="s">
        <v>421</v>
      </c>
      <c r="R3830" s="8">
        <v>1500</v>
      </c>
      <c r="S3830" s="8">
        <v>1213.8</v>
      </c>
      <c r="T3830" s="206">
        <f>ABS(Table1[[#This Row],[Prod]]-Table1[[#This Row],[Planned]])</f>
        <v>286.20000000000005</v>
      </c>
      <c r="U3830" s="209">
        <f>IF(ABS(Table1[[#This Row],[Prod]]-Table1[[#This Row],[Planned]])&gt;Table1[[#This Row],[Planned]],0,IF(Table1[[#This Row],[Planned]]=0,0,1-ABS(Table1[[#This Row],[Prod]]-Table1[[#This Row],[Planned]])/Table1[[#This Row],[Planned]]))</f>
        <v>0.80919999999999992</v>
      </c>
      <c r="V3830" s="8"/>
      <c r="W3830" s="11"/>
      <c r="X3830" s="3">
        <v>1500</v>
      </c>
      <c r="Y3830" s="206">
        <f>Table1[[#This Row],[Prod]]</f>
        <v>1213.8</v>
      </c>
      <c r="Z3830" s="206">
        <f>ABS(Table1[[#This Row],[Prod2]]-Table1[[#This Row],[Plan Revised]])</f>
        <v>286.20000000000005</v>
      </c>
      <c r="AA3830" s="288">
        <f>IF(ABS(Table1[[#This Row],[Prod2]]-Table1[[#This Row],[Plan Revised]])&gt;Table1[[#This Row],[Plan Revised]],0,IF(Table1[[#This Row],[Plan Revised]]=0,0,1-ABS(Table1[[#This Row],[Prod2]]-Table1[[#This Row],[Plan Revised]])/Table1[[#This Row],[Plan Revised]]))</f>
        <v>0.80919999999999992</v>
      </c>
      <c r="AB3830" s="11"/>
      <c r="AC3830" s="30"/>
    </row>
    <row r="3831" spans="1:29">
      <c r="A3831" s="15" t="str">
        <f>IF(Table1[Week]=WeekSel,"Yes","No")</f>
        <v>No</v>
      </c>
      <c r="B3831" s="15" t="str">
        <f>IF((Table1[StartDate]&gt;=Date.GraphMin)*(Table1[StartDate]&lt;=Date.GraphMax)=1,"Yes","No")</f>
        <v>No</v>
      </c>
      <c r="C3831" s="15" t="str">
        <f>IF(OR(Table1[[#This Row],[Site]]="FOOD MILLING",Table1[[#This Row],[Site]]="GODACO"), "No", "Yes")</f>
        <v>Yes</v>
      </c>
      <c r="D3831" s="40">
        <f>MAX(DATE(Table1[Year],1,1),DATE(Table1[Year],1,1)-WEEKDAY(DATE(Table1[Year],1,1),2)+(Table1[WeekNum]-1)*7+1)</f>
        <v>44557</v>
      </c>
      <c r="E3831" s="40">
        <f>MIN(DATE(Table1[Year]+1,1,0),DATE(Table1[Year],1,1)-WEEKDAY(DATE(Table1[Year],1,1),2)+Table1[WeekNum]*7)</f>
        <v>44561</v>
      </c>
      <c r="F3831" s="15">
        <v>2021</v>
      </c>
      <c r="G3831" s="15">
        <f t="shared" si="118"/>
        <v>12</v>
      </c>
      <c r="H3831" s="17">
        <v>53</v>
      </c>
      <c r="I3831" s="207" t="str">
        <f>"W" &amp;Table1[[#This Row],[WeekNum]]</f>
        <v>W53</v>
      </c>
      <c r="J3831" s="20" t="str">
        <f t="shared" si="119"/>
        <v>21-W53</v>
      </c>
      <c r="K3831" s="8" t="s">
        <v>711</v>
      </c>
      <c r="L3831" s="4"/>
      <c r="M3831" s="8" t="s">
        <v>72</v>
      </c>
      <c r="N3831" s="266" t="s">
        <v>369</v>
      </c>
      <c r="O3831" s="266" t="s">
        <v>400</v>
      </c>
      <c r="P3831" s="11" t="s">
        <v>401</v>
      </c>
      <c r="Q3831" s="11" t="s">
        <v>421</v>
      </c>
      <c r="R3831" s="8">
        <v>4000</v>
      </c>
      <c r="S3831" s="8">
        <v>3977.8</v>
      </c>
      <c r="T3831" s="206">
        <f>ABS(Table1[[#This Row],[Prod]]-Table1[[#This Row],[Planned]])</f>
        <v>22.199999999999818</v>
      </c>
      <c r="U3831" s="209">
        <f>IF(ABS(Table1[[#This Row],[Prod]]-Table1[[#This Row],[Planned]])&gt;Table1[[#This Row],[Planned]],0,IF(Table1[[#This Row],[Planned]]=0,0,1-ABS(Table1[[#This Row],[Prod]]-Table1[[#This Row],[Planned]])/Table1[[#This Row],[Planned]]))</f>
        <v>0.99445000000000006</v>
      </c>
      <c r="V3831" s="8"/>
      <c r="W3831" s="11"/>
      <c r="X3831" s="3">
        <v>4000</v>
      </c>
      <c r="Y3831" s="206">
        <f>Table1[[#This Row],[Prod]]</f>
        <v>3977.8</v>
      </c>
      <c r="Z3831" s="206">
        <f>ABS(Table1[[#This Row],[Prod2]]-Table1[[#This Row],[Plan Revised]])</f>
        <v>22.199999999999818</v>
      </c>
      <c r="AA3831" s="288">
        <f>IF(ABS(Table1[[#This Row],[Prod2]]-Table1[[#This Row],[Plan Revised]])&gt;Table1[[#This Row],[Plan Revised]],0,IF(Table1[[#This Row],[Plan Revised]]=0,0,1-ABS(Table1[[#This Row],[Prod2]]-Table1[[#This Row],[Plan Revised]])/Table1[[#This Row],[Plan Revised]]))</f>
        <v>0.99445000000000006</v>
      </c>
      <c r="AB3831" s="11"/>
      <c r="AC3831" s="30"/>
    </row>
    <row r="3832" spans="1:29">
      <c r="A3832" s="15" t="str">
        <f>IF(Table1[Week]=WeekSel,"Yes","No")</f>
        <v>No</v>
      </c>
      <c r="B3832" s="15" t="str">
        <f>IF((Table1[StartDate]&gt;=Date.GraphMin)*(Table1[StartDate]&lt;=Date.GraphMax)=1,"Yes","No")</f>
        <v>No</v>
      </c>
      <c r="C3832" s="15" t="str">
        <f>IF(OR(Table1[[#This Row],[Site]]="FOOD MILLING",Table1[[#This Row],[Site]]="GODACO"), "No", "Yes")</f>
        <v>Yes</v>
      </c>
      <c r="D3832" s="40">
        <f>MAX(DATE(Table1[Year],1,1),DATE(Table1[Year],1,1)-WEEKDAY(DATE(Table1[Year],1,1),2)+(Table1[WeekNum]-1)*7+1)</f>
        <v>44557</v>
      </c>
      <c r="E3832" s="40">
        <f>MIN(DATE(Table1[Year]+1,1,0),DATE(Table1[Year],1,1)-WEEKDAY(DATE(Table1[Year],1,1),2)+Table1[WeekNum]*7)</f>
        <v>44561</v>
      </c>
      <c r="F3832" s="15">
        <v>2021</v>
      </c>
      <c r="G3832" s="15">
        <f t="shared" si="118"/>
        <v>12</v>
      </c>
      <c r="H3832" s="17">
        <v>53</v>
      </c>
      <c r="I3832" s="207" t="str">
        <f>"W" &amp;Table1[[#This Row],[WeekNum]]</f>
        <v>W53</v>
      </c>
      <c r="J3832" s="20" t="str">
        <f t="shared" si="119"/>
        <v>21-W53</v>
      </c>
      <c r="K3832" s="8" t="s">
        <v>712</v>
      </c>
      <c r="L3832" s="4"/>
      <c r="M3832" s="8" t="s">
        <v>72</v>
      </c>
      <c r="N3832" s="266" t="s">
        <v>369</v>
      </c>
      <c r="O3832" s="266" t="s">
        <v>400</v>
      </c>
      <c r="P3832" s="11" t="s">
        <v>401</v>
      </c>
      <c r="Q3832" s="11" t="s">
        <v>421</v>
      </c>
      <c r="R3832" s="8">
        <v>1200</v>
      </c>
      <c r="S3832" s="8">
        <v>814.4</v>
      </c>
      <c r="T3832" s="206">
        <f>ABS(Table1[[#This Row],[Prod]]-Table1[[#This Row],[Planned]])</f>
        <v>385.6</v>
      </c>
      <c r="U3832" s="209">
        <f>IF(ABS(Table1[[#This Row],[Prod]]-Table1[[#This Row],[Planned]])&gt;Table1[[#This Row],[Planned]],0,IF(Table1[[#This Row],[Planned]]=0,0,1-ABS(Table1[[#This Row],[Prod]]-Table1[[#This Row],[Planned]])/Table1[[#This Row],[Planned]]))</f>
        <v>0.67866666666666664</v>
      </c>
      <c r="V3832" s="8"/>
      <c r="W3832" s="11"/>
      <c r="X3832" s="3">
        <v>800</v>
      </c>
      <c r="Y3832" s="206">
        <f>Table1[[#This Row],[Prod]]</f>
        <v>814.4</v>
      </c>
      <c r="Z3832" s="206">
        <f>ABS(Table1[[#This Row],[Prod2]]-Table1[[#This Row],[Plan Revised]])</f>
        <v>14.399999999999977</v>
      </c>
      <c r="AA3832" s="288">
        <f>IF(ABS(Table1[[#This Row],[Prod2]]-Table1[[#This Row],[Plan Revised]])&gt;Table1[[#This Row],[Plan Revised]],0,IF(Table1[[#This Row],[Plan Revised]]=0,0,1-ABS(Table1[[#This Row],[Prod2]]-Table1[[#This Row],[Plan Revised]])/Table1[[#This Row],[Plan Revised]]))</f>
        <v>0.98199999999999998</v>
      </c>
      <c r="AB3832" s="11"/>
      <c r="AC3832" s="30"/>
    </row>
    <row r="3833" spans="1:29">
      <c r="A3833" s="15" t="str">
        <f>IF(Table1[Week]=WeekSel,"Yes","No")</f>
        <v>No</v>
      </c>
      <c r="B3833" s="15" t="str">
        <f>IF((Table1[StartDate]&gt;=Date.GraphMin)*(Table1[StartDate]&lt;=Date.GraphMax)=1,"Yes","No")</f>
        <v>No</v>
      </c>
      <c r="C3833" s="15" t="str">
        <f>IF(OR(Table1[[#This Row],[Site]]="FOOD MILLING",Table1[[#This Row],[Site]]="GODACO"), "No", "Yes")</f>
        <v>Yes</v>
      </c>
      <c r="D3833" s="40">
        <f>MAX(DATE(Table1[Year],1,1),DATE(Table1[Year],1,1)-WEEKDAY(DATE(Table1[Year],1,1),2)+(Table1[WeekNum]-1)*7+1)</f>
        <v>44557</v>
      </c>
      <c r="E3833" s="40">
        <f>MIN(DATE(Table1[Year]+1,1,0),DATE(Table1[Year],1,1)-WEEKDAY(DATE(Table1[Year],1,1),2)+Table1[WeekNum]*7)</f>
        <v>44561</v>
      </c>
      <c r="F3833" s="15">
        <v>2021</v>
      </c>
      <c r="G3833" s="15">
        <f t="shared" si="118"/>
        <v>12</v>
      </c>
      <c r="H3833" s="17">
        <v>53</v>
      </c>
      <c r="I3833" s="207" t="str">
        <f>"W" &amp;Table1[[#This Row],[WeekNum]]</f>
        <v>W53</v>
      </c>
      <c r="J3833" s="20" t="str">
        <f t="shared" si="119"/>
        <v>21-W53</v>
      </c>
      <c r="K3833" s="8" t="s">
        <v>437</v>
      </c>
      <c r="L3833" s="4"/>
      <c r="M3833" s="8" t="s">
        <v>72</v>
      </c>
      <c r="N3833" s="266" t="s">
        <v>369</v>
      </c>
      <c r="O3833" s="266" t="s">
        <v>374</v>
      </c>
      <c r="P3833" s="11" t="s">
        <v>402</v>
      </c>
      <c r="Q3833" s="11" t="s">
        <v>421</v>
      </c>
      <c r="R3833" s="8">
        <v>0</v>
      </c>
      <c r="S3833" s="8">
        <v>0</v>
      </c>
      <c r="T3833" s="206">
        <f>ABS(Table1[[#This Row],[Prod]]-Table1[[#This Row],[Planned]])</f>
        <v>0</v>
      </c>
      <c r="U3833" s="209">
        <f>IF(ABS(Table1[[#This Row],[Prod]]-Table1[[#This Row],[Planned]])&gt;Table1[[#This Row],[Planned]],0,IF(Table1[[#This Row],[Planned]]=0,0,1-ABS(Table1[[#This Row],[Prod]]-Table1[[#This Row],[Planned]])/Table1[[#This Row],[Planned]]))</f>
        <v>0</v>
      </c>
      <c r="V3833" s="8"/>
      <c r="W3833" s="11"/>
      <c r="X3833" s="3">
        <v>0</v>
      </c>
      <c r="Y3833" s="206">
        <f>Table1[[#This Row],[Prod]]</f>
        <v>0</v>
      </c>
      <c r="Z3833" s="206">
        <f>ABS(Table1[[#This Row],[Prod2]]-Table1[[#This Row],[Plan Revised]])</f>
        <v>0</v>
      </c>
      <c r="AA3833" s="288">
        <f>IF(ABS(Table1[[#This Row],[Prod2]]-Table1[[#This Row],[Plan Revised]])&gt;Table1[[#This Row],[Plan Revised]],0,IF(Table1[[#This Row],[Plan Revised]]=0,0,1-ABS(Table1[[#This Row],[Prod2]]-Table1[[#This Row],[Plan Revised]])/Table1[[#This Row],[Plan Revised]]))</f>
        <v>0</v>
      </c>
      <c r="AB3833" s="11"/>
      <c r="AC3833" s="30"/>
    </row>
    <row r="3834" spans="1:29">
      <c r="A3834" s="15" t="str">
        <f>IF(Table1[Week]=WeekSel,"Yes","No")</f>
        <v>No</v>
      </c>
      <c r="B3834" s="15" t="str">
        <f>IF((Table1[StartDate]&gt;=Date.GraphMin)*(Table1[StartDate]&lt;=Date.GraphMax)=1,"Yes","No")</f>
        <v>No</v>
      </c>
      <c r="C3834" s="15" t="str">
        <f>IF(OR(Table1[[#This Row],[Site]]="FOOD MILLING",Table1[[#This Row],[Site]]="GODACO"), "No", "Yes")</f>
        <v>Yes</v>
      </c>
      <c r="D3834" s="40">
        <f>MAX(DATE(Table1[Year],1,1),DATE(Table1[Year],1,1)-WEEKDAY(DATE(Table1[Year],1,1),2)+(Table1[WeekNum]-1)*7+1)</f>
        <v>44557</v>
      </c>
      <c r="E3834" s="40">
        <f>MIN(DATE(Table1[Year]+1,1,0),DATE(Table1[Year],1,1)-WEEKDAY(DATE(Table1[Year],1,1),2)+Table1[WeekNum]*7)</f>
        <v>44561</v>
      </c>
      <c r="F3834" s="15">
        <v>2021</v>
      </c>
      <c r="G3834" s="15">
        <f t="shared" si="118"/>
        <v>12</v>
      </c>
      <c r="H3834" s="17">
        <v>53</v>
      </c>
      <c r="I3834" s="207" t="str">
        <f>"W" &amp;Table1[[#This Row],[WeekNum]]</f>
        <v>W53</v>
      </c>
      <c r="J3834" s="20" t="str">
        <f t="shared" si="119"/>
        <v>21-W53</v>
      </c>
      <c r="K3834" s="8" t="s">
        <v>438</v>
      </c>
      <c r="L3834" s="4"/>
      <c r="M3834" s="8" t="s">
        <v>72</v>
      </c>
      <c r="N3834" s="266" t="s">
        <v>369</v>
      </c>
      <c r="O3834" s="266" t="s">
        <v>374</v>
      </c>
      <c r="P3834" s="11" t="s">
        <v>402</v>
      </c>
      <c r="Q3834" s="11" t="s">
        <v>421</v>
      </c>
      <c r="R3834" s="8">
        <v>0</v>
      </c>
      <c r="S3834" s="8">
        <v>0</v>
      </c>
      <c r="T3834" s="206">
        <f>ABS(Table1[[#This Row],[Prod]]-Table1[[#This Row],[Planned]])</f>
        <v>0</v>
      </c>
      <c r="U3834" s="209">
        <f>IF(ABS(Table1[[#This Row],[Prod]]-Table1[[#This Row],[Planned]])&gt;Table1[[#This Row],[Planned]],0,IF(Table1[[#This Row],[Planned]]=0,0,1-ABS(Table1[[#This Row],[Prod]]-Table1[[#This Row],[Planned]])/Table1[[#This Row],[Planned]]))</f>
        <v>0</v>
      </c>
      <c r="V3834" s="8"/>
      <c r="W3834" s="11"/>
      <c r="X3834" s="3">
        <v>0</v>
      </c>
      <c r="Y3834" s="206">
        <f>Table1[[#This Row],[Prod]]</f>
        <v>0</v>
      </c>
      <c r="Z3834" s="206">
        <f>ABS(Table1[[#This Row],[Prod2]]-Table1[[#This Row],[Plan Revised]])</f>
        <v>0</v>
      </c>
      <c r="AA3834" s="288">
        <f>IF(ABS(Table1[[#This Row],[Prod2]]-Table1[[#This Row],[Plan Revised]])&gt;Table1[[#This Row],[Plan Revised]],0,IF(Table1[[#This Row],[Plan Revised]]=0,0,1-ABS(Table1[[#This Row],[Prod2]]-Table1[[#This Row],[Plan Revised]])/Table1[[#This Row],[Plan Revised]]))</f>
        <v>0</v>
      </c>
      <c r="AB3834" s="11"/>
      <c r="AC3834" s="30"/>
    </row>
    <row r="3835" spans="1:29">
      <c r="A3835" s="15" t="str">
        <f>IF(Table1[Week]=WeekSel,"Yes","No")</f>
        <v>No</v>
      </c>
      <c r="B3835" s="15" t="str">
        <f>IF((Table1[StartDate]&gt;=Date.GraphMin)*(Table1[StartDate]&lt;=Date.GraphMax)=1,"Yes","No")</f>
        <v>No</v>
      </c>
      <c r="C3835" s="15" t="str">
        <f>IF(OR(Table1[[#This Row],[Site]]="FOOD MILLING",Table1[[#This Row],[Site]]="GODACO"), "No", "Yes")</f>
        <v>Yes</v>
      </c>
      <c r="D3835" s="40">
        <f>MAX(DATE(Table1[Year],1,1),DATE(Table1[Year],1,1)-WEEKDAY(DATE(Table1[Year],1,1),2)+(Table1[WeekNum]-1)*7+1)</f>
        <v>44557</v>
      </c>
      <c r="E3835" s="40">
        <f>MIN(DATE(Table1[Year]+1,1,0),DATE(Table1[Year],1,1)-WEEKDAY(DATE(Table1[Year],1,1),2)+Table1[WeekNum]*7)</f>
        <v>44561</v>
      </c>
      <c r="F3835" s="15">
        <v>2021</v>
      </c>
      <c r="G3835" s="15">
        <f t="shared" si="118"/>
        <v>12</v>
      </c>
      <c r="H3835" s="17">
        <v>53</v>
      </c>
      <c r="I3835" s="207" t="str">
        <f>"W" &amp;Table1[[#This Row],[WeekNum]]</f>
        <v>W53</v>
      </c>
      <c r="J3835" s="20" t="str">
        <f t="shared" si="119"/>
        <v>21-W53</v>
      </c>
      <c r="K3835" s="8" t="s">
        <v>439</v>
      </c>
      <c r="L3835" s="4"/>
      <c r="M3835" s="8" t="s">
        <v>72</v>
      </c>
      <c r="N3835" s="266" t="s">
        <v>369</v>
      </c>
      <c r="O3835" s="266" t="s">
        <v>374</v>
      </c>
      <c r="P3835" s="11" t="s">
        <v>402</v>
      </c>
      <c r="Q3835" s="11" t="s">
        <v>421</v>
      </c>
      <c r="R3835" s="8">
        <v>0</v>
      </c>
      <c r="S3835" s="8">
        <v>0</v>
      </c>
      <c r="T3835" s="206">
        <f>ABS(Table1[[#This Row],[Prod]]-Table1[[#This Row],[Planned]])</f>
        <v>0</v>
      </c>
      <c r="U3835" s="209">
        <f>IF(ABS(Table1[[#This Row],[Prod]]-Table1[[#This Row],[Planned]])&gt;Table1[[#This Row],[Planned]],0,IF(Table1[[#This Row],[Planned]]=0,0,1-ABS(Table1[[#This Row],[Prod]]-Table1[[#This Row],[Planned]])/Table1[[#This Row],[Planned]]))</f>
        <v>0</v>
      </c>
      <c r="V3835" s="8"/>
      <c r="W3835" s="11"/>
      <c r="X3835" s="3">
        <v>0</v>
      </c>
      <c r="Y3835" s="206">
        <f>Table1[[#This Row],[Prod]]</f>
        <v>0</v>
      </c>
      <c r="Z3835" s="206">
        <f>ABS(Table1[[#This Row],[Prod2]]-Table1[[#This Row],[Plan Revised]])</f>
        <v>0</v>
      </c>
      <c r="AA3835" s="288">
        <f>IF(ABS(Table1[[#This Row],[Prod2]]-Table1[[#This Row],[Plan Revised]])&gt;Table1[[#This Row],[Plan Revised]],0,IF(Table1[[#This Row],[Plan Revised]]=0,0,1-ABS(Table1[[#This Row],[Prod2]]-Table1[[#This Row],[Plan Revised]])/Table1[[#This Row],[Plan Revised]]))</f>
        <v>0</v>
      </c>
      <c r="AB3835" s="11"/>
      <c r="AC3835" s="30"/>
    </row>
    <row r="3836" spans="1:29">
      <c r="A3836" s="15" t="str">
        <f>IF(Table1[Week]=WeekSel,"Yes","No")</f>
        <v>No</v>
      </c>
      <c r="B3836" s="15" t="str">
        <f>IF((Table1[StartDate]&gt;=Date.GraphMin)*(Table1[StartDate]&lt;=Date.GraphMax)=1,"Yes","No")</f>
        <v>No</v>
      </c>
      <c r="C3836" s="15" t="str">
        <f>IF(OR(Table1[[#This Row],[Site]]="FOOD MILLING",Table1[[#This Row],[Site]]="GODACO"), "No", "Yes")</f>
        <v>Yes</v>
      </c>
      <c r="D3836" s="40">
        <f>MAX(DATE(Table1[Year],1,1),DATE(Table1[Year],1,1)-WEEKDAY(DATE(Table1[Year],1,1),2)+(Table1[WeekNum]-1)*7+1)</f>
        <v>44557</v>
      </c>
      <c r="E3836" s="40">
        <f>MIN(DATE(Table1[Year]+1,1,0),DATE(Table1[Year],1,1)-WEEKDAY(DATE(Table1[Year],1,1),2)+Table1[WeekNum]*7)</f>
        <v>44561</v>
      </c>
      <c r="F3836" s="15">
        <v>2021</v>
      </c>
      <c r="G3836" s="15">
        <f t="shared" si="118"/>
        <v>12</v>
      </c>
      <c r="H3836" s="17">
        <v>53</v>
      </c>
      <c r="I3836" s="207" t="str">
        <f>"W" &amp;Table1[[#This Row],[WeekNum]]</f>
        <v>W53</v>
      </c>
      <c r="J3836" s="20" t="str">
        <f t="shared" si="119"/>
        <v>21-W53</v>
      </c>
      <c r="K3836" s="8" t="s">
        <v>503</v>
      </c>
      <c r="L3836" s="4"/>
      <c r="M3836" s="8" t="s">
        <v>72</v>
      </c>
      <c r="N3836" s="4" t="s">
        <v>47</v>
      </c>
      <c r="O3836" s="266" t="s">
        <v>403</v>
      </c>
      <c r="P3836" s="11" t="s">
        <v>405</v>
      </c>
      <c r="Q3836" s="11" t="s">
        <v>419</v>
      </c>
      <c r="R3836" s="8">
        <v>0</v>
      </c>
      <c r="S3836" s="8">
        <v>0</v>
      </c>
      <c r="T3836" s="206">
        <f>ABS(Table1[[#This Row],[Prod]]-Table1[[#This Row],[Planned]])</f>
        <v>0</v>
      </c>
      <c r="U3836" s="209">
        <f>IF(ABS(Table1[[#This Row],[Prod]]-Table1[[#This Row],[Planned]])&gt;Table1[[#This Row],[Planned]],0,IF(Table1[[#This Row],[Planned]]=0,0,1-ABS(Table1[[#This Row],[Prod]]-Table1[[#This Row],[Planned]])/Table1[[#This Row],[Planned]]))</f>
        <v>0</v>
      </c>
      <c r="V3836" s="8"/>
      <c r="W3836" s="11"/>
      <c r="X3836" s="3">
        <v>0</v>
      </c>
      <c r="Y3836" s="206">
        <f>Table1[[#This Row],[Prod]]</f>
        <v>0</v>
      </c>
      <c r="Z3836" s="206">
        <f>ABS(Table1[[#This Row],[Prod2]]-Table1[[#This Row],[Plan Revised]])</f>
        <v>0</v>
      </c>
      <c r="AA3836" s="288">
        <f>IF(ABS(Table1[[#This Row],[Prod2]]-Table1[[#This Row],[Plan Revised]])&gt;Table1[[#This Row],[Plan Revised]],0,IF(Table1[[#This Row],[Plan Revised]]=0,0,1-ABS(Table1[[#This Row],[Prod2]]-Table1[[#This Row],[Plan Revised]])/Table1[[#This Row],[Plan Revised]]))</f>
        <v>0</v>
      </c>
      <c r="AB3836" s="11"/>
      <c r="AC3836" s="30"/>
    </row>
    <row r="3837" spans="1:29">
      <c r="A3837" s="15" t="str">
        <f>IF(Table1[Week]=WeekSel,"Yes","No")</f>
        <v>No</v>
      </c>
      <c r="B3837" s="15" t="str">
        <f>IF((Table1[StartDate]&gt;=Date.GraphMin)*(Table1[StartDate]&lt;=Date.GraphMax)=1,"Yes","No")</f>
        <v>No</v>
      </c>
      <c r="C3837" s="15" t="str">
        <f>IF(OR(Table1[[#This Row],[Site]]="FOOD MILLING",Table1[[#This Row],[Site]]="GODACO"), "No", "Yes")</f>
        <v>Yes</v>
      </c>
      <c r="D3837" s="40">
        <f>MAX(DATE(Table1[Year],1,1),DATE(Table1[Year],1,1)-WEEKDAY(DATE(Table1[Year],1,1),2)+(Table1[WeekNum]-1)*7+1)</f>
        <v>44557</v>
      </c>
      <c r="E3837" s="40">
        <f>MIN(DATE(Table1[Year]+1,1,0),DATE(Table1[Year],1,1)-WEEKDAY(DATE(Table1[Year],1,1),2)+Table1[WeekNum]*7)</f>
        <v>44561</v>
      </c>
      <c r="F3837" s="15">
        <v>2021</v>
      </c>
      <c r="G3837" s="15">
        <f t="shared" si="118"/>
        <v>12</v>
      </c>
      <c r="H3837" s="17">
        <v>53</v>
      </c>
      <c r="I3837" s="207" t="str">
        <f>"W" &amp;Table1[[#This Row],[WeekNum]]</f>
        <v>W53</v>
      </c>
      <c r="J3837" s="20" t="str">
        <f t="shared" si="119"/>
        <v>21-W53</v>
      </c>
      <c r="K3837" s="8" t="s">
        <v>504</v>
      </c>
      <c r="L3837" s="4"/>
      <c r="M3837" s="8" t="s">
        <v>72</v>
      </c>
      <c r="N3837" s="4" t="s">
        <v>47</v>
      </c>
      <c r="O3837" s="266" t="s">
        <v>403</v>
      </c>
      <c r="P3837" s="11" t="s">
        <v>405</v>
      </c>
      <c r="Q3837" s="11" t="s">
        <v>419</v>
      </c>
      <c r="R3837" s="8">
        <v>0</v>
      </c>
      <c r="S3837" s="8">
        <v>0</v>
      </c>
      <c r="T3837" s="206">
        <f>ABS(Table1[[#This Row],[Prod]]-Table1[[#This Row],[Planned]])</f>
        <v>0</v>
      </c>
      <c r="U3837" s="209">
        <f>IF(ABS(Table1[[#This Row],[Prod]]-Table1[[#This Row],[Planned]])&gt;Table1[[#This Row],[Planned]],0,IF(Table1[[#This Row],[Planned]]=0,0,1-ABS(Table1[[#This Row],[Prod]]-Table1[[#This Row],[Planned]])/Table1[[#This Row],[Planned]]))</f>
        <v>0</v>
      </c>
      <c r="V3837" s="8"/>
      <c r="W3837" s="11"/>
      <c r="X3837" s="3">
        <v>0</v>
      </c>
      <c r="Y3837" s="206">
        <f>Table1[[#This Row],[Prod]]</f>
        <v>0</v>
      </c>
      <c r="Z3837" s="206">
        <f>ABS(Table1[[#This Row],[Prod2]]-Table1[[#This Row],[Plan Revised]])</f>
        <v>0</v>
      </c>
      <c r="AA3837" s="288">
        <f>IF(ABS(Table1[[#This Row],[Prod2]]-Table1[[#This Row],[Plan Revised]])&gt;Table1[[#This Row],[Plan Revised]],0,IF(Table1[[#This Row],[Plan Revised]]=0,0,1-ABS(Table1[[#This Row],[Prod2]]-Table1[[#This Row],[Plan Revised]])/Table1[[#This Row],[Plan Revised]]))</f>
        <v>0</v>
      </c>
      <c r="AB3837" s="11"/>
      <c r="AC3837" s="30"/>
    </row>
    <row r="3838" spans="1:29">
      <c r="A3838" s="15" t="str">
        <f>IF(Table1[Week]=WeekSel,"Yes","No")</f>
        <v>No</v>
      </c>
      <c r="B3838" s="15" t="str">
        <f>IF((Table1[StartDate]&gt;=Date.GraphMin)*(Table1[StartDate]&lt;=Date.GraphMax)=1,"Yes","No")</f>
        <v>No</v>
      </c>
      <c r="C3838" s="15" t="str">
        <f>IF(OR(Table1[[#This Row],[Site]]="FOOD MILLING",Table1[[#This Row],[Site]]="GODACO"), "No", "Yes")</f>
        <v>Yes</v>
      </c>
      <c r="D3838" s="40">
        <f>MAX(DATE(Table1[Year],1,1),DATE(Table1[Year],1,1)-WEEKDAY(DATE(Table1[Year],1,1),2)+(Table1[WeekNum]-1)*7+1)</f>
        <v>44557</v>
      </c>
      <c r="E3838" s="40">
        <f>MIN(DATE(Table1[Year]+1,1,0),DATE(Table1[Year],1,1)-WEEKDAY(DATE(Table1[Year],1,1),2)+Table1[WeekNum]*7)</f>
        <v>44561</v>
      </c>
      <c r="F3838" s="15">
        <v>2021</v>
      </c>
      <c r="G3838" s="15">
        <f t="shared" si="118"/>
        <v>12</v>
      </c>
      <c r="H3838" s="17">
        <v>53</v>
      </c>
      <c r="I3838" s="207" t="str">
        <f>"W" &amp;Table1[[#This Row],[WeekNum]]</f>
        <v>W53</v>
      </c>
      <c r="J3838" s="20" t="str">
        <f t="shared" si="119"/>
        <v>21-W53</v>
      </c>
      <c r="K3838" s="8" t="s">
        <v>508</v>
      </c>
      <c r="L3838" s="4"/>
      <c r="M3838" s="8" t="s">
        <v>72</v>
      </c>
      <c r="N3838" s="4" t="s">
        <v>47</v>
      </c>
      <c r="O3838" s="266" t="s">
        <v>403</v>
      </c>
      <c r="P3838" s="11" t="s">
        <v>405</v>
      </c>
      <c r="Q3838" s="11" t="s">
        <v>419</v>
      </c>
      <c r="R3838" s="8">
        <v>0</v>
      </c>
      <c r="S3838" s="8">
        <v>0</v>
      </c>
      <c r="T3838" s="206">
        <f>ABS(Table1[[#This Row],[Prod]]-Table1[[#This Row],[Planned]])</f>
        <v>0</v>
      </c>
      <c r="U3838" s="209">
        <f>IF(ABS(Table1[[#This Row],[Prod]]-Table1[[#This Row],[Planned]])&gt;Table1[[#This Row],[Planned]],0,IF(Table1[[#This Row],[Planned]]=0,0,1-ABS(Table1[[#This Row],[Prod]]-Table1[[#This Row],[Planned]])/Table1[[#This Row],[Planned]]))</f>
        <v>0</v>
      </c>
      <c r="V3838" s="8"/>
      <c r="W3838" s="11"/>
      <c r="X3838" s="3">
        <v>0</v>
      </c>
      <c r="Y3838" s="206">
        <f>Table1[[#This Row],[Prod]]</f>
        <v>0</v>
      </c>
      <c r="Z3838" s="206">
        <f>ABS(Table1[[#This Row],[Prod2]]-Table1[[#This Row],[Plan Revised]])</f>
        <v>0</v>
      </c>
      <c r="AA3838" s="288">
        <f>IF(ABS(Table1[[#This Row],[Prod2]]-Table1[[#This Row],[Plan Revised]])&gt;Table1[[#This Row],[Plan Revised]],0,IF(Table1[[#This Row],[Plan Revised]]=0,0,1-ABS(Table1[[#This Row],[Prod2]]-Table1[[#This Row],[Plan Revised]])/Table1[[#This Row],[Plan Revised]]))</f>
        <v>0</v>
      </c>
      <c r="AB3838" s="11"/>
      <c r="AC3838" s="30"/>
    </row>
    <row r="3839" spans="1:29">
      <c r="A3839" s="15" t="str">
        <f>IF(Table1[Week]=WeekSel,"Yes","No")</f>
        <v>No</v>
      </c>
      <c r="B3839" s="15" t="str">
        <f>IF((Table1[StartDate]&gt;=Date.GraphMin)*(Table1[StartDate]&lt;=Date.GraphMax)=1,"Yes","No")</f>
        <v>No</v>
      </c>
      <c r="C3839" s="15" t="str">
        <f>IF(OR(Table1[[#This Row],[Site]]="FOOD MILLING",Table1[[#This Row],[Site]]="GODACO"), "No", "Yes")</f>
        <v>Yes</v>
      </c>
      <c r="D3839" s="40">
        <f>MAX(DATE(Table1[Year],1,1),DATE(Table1[Year],1,1)-WEEKDAY(DATE(Table1[Year],1,1),2)+(Table1[WeekNum]-1)*7+1)</f>
        <v>44557</v>
      </c>
      <c r="E3839" s="40">
        <f>MIN(DATE(Table1[Year]+1,1,0),DATE(Table1[Year],1,1)-WEEKDAY(DATE(Table1[Year],1,1),2)+Table1[WeekNum]*7)</f>
        <v>44561</v>
      </c>
      <c r="F3839" s="15">
        <v>2021</v>
      </c>
      <c r="G3839" s="15">
        <f t="shared" si="118"/>
        <v>12</v>
      </c>
      <c r="H3839" s="17">
        <v>53</v>
      </c>
      <c r="I3839" s="207" t="str">
        <f>"W" &amp;Table1[[#This Row],[WeekNum]]</f>
        <v>W53</v>
      </c>
      <c r="J3839" s="20" t="str">
        <f t="shared" si="119"/>
        <v>21-W53</v>
      </c>
      <c r="K3839" s="8" t="s">
        <v>512</v>
      </c>
      <c r="L3839" s="4"/>
      <c r="M3839" s="8" t="s">
        <v>72</v>
      </c>
      <c r="N3839" s="4" t="s">
        <v>47</v>
      </c>
      <c r="O3839" s="266" t="s">
        <v>403</v>
      </c>
      <c r="P3839" s="11" t="s">
        <v>405</v>
      </c>
      <c r="Q3839" s="11" t="s">
        <v>419</v>
      </c>
      <c r="R3839" s="8">
        <v>0</v>
      </c>
      <c r="S3839" s="8">
        <v>0</v>
      </c>
      <c r="T3839" s="206">
        <f>ABS(Table1[[#This Row],[Prod]]-Table1[[#This Row],[Planned]])</f>
        <v>0</v>
      </c>
      <c r="U3839" s="209">
        <f>IF(ABS(Table1[[#This Row],[Prod]]-Table1[[#This Row],[Planned]])&gt;Table1[[#This Row],[Planned]],0,IF(Table1[[#This Row],[Planned]]=0,0,1-ABS(Table1[[#This Row],[Prod]]-Table1[[#This Row],[Planned]])/Table1[[#This Row],[Planned]]))</f>
        <v>0</v>
      </c>
      <c r="V3839" s="8"/>
      <c r="W3839" s="11"/>
      <c r="X3839" s="3">
        <v>0</v>
      </c>
      <c r="Y3839" s="206">
        <f>Table1[[#This Row],[Prod]]</f>
        <v>0</v>
      </c>
      <c r="Z3839" s="206">
        <f>ABS(Table1[[#This Row],[Prod2]]-Table1[[#This Row],[Plan Revised]])</f>
        <v>0</v>
      </c>
      <c r="AA3839" s="288">
        <f>IF(ABS(Table1[[#This Row],[Prod2]]-Table1[[#This Row],[Plan Revised]])&gt;Table1[[#This Row],[Plan Revised]],0,IF(Table1[[#This Row],[Plan Revised]]=0,0,1-ABS(Table1[[#This Row],[Prod2]]-Table1[[#This Row],[Plan Revised]])/Table1[[#This Row],[Plan Revised]]))</f>
        <v>0</v>
      </c>
      <c r="AB3839" s="11"/>
      <c r="AC3839" s="30"/>
    </row>
    <row r="3840" spans="1:29">
      <c r="A3840" s="15" t="str">
        <f>IF(Table1[Week]=WeekSel,"Yes","No")</f>
        <v>No</v>
      </c>
      <c r="B3840" s="15" t="str">
        <f>IF((Table1[StartDate]&gt;=Date.GraphMin)*(Table1[StartDate]&lt;=Date.GraphMax)=1,"Yes","No")</f>
        <v>No</v>
      </c>
      <c r="C3840" s="15" t="str">
        <f>IF(OR(Table1[[#This Row],[Site]]="FOOD MILLING",Table1[[#This Row],[Site]]="GODACO"), "No", "Yes")</f>
        <v>Yes</v>
      </c>
      <c r="D3840" s="40">
        <f>MAX(DATE(Table1[Year],1,1),DATE(Table1[Year],1,1)-WEEKDAY(DATE(Table1[Year],1,1),2)+(Table1[WeekNum]-1)*7+1)</f>
        <v>44557</v>
      </c>
      <c r="E3840" s="40">
        <f>MIN(DATE(Table1[Year]+1,1,0),DATE(Table1[Year],1,1)-WEEKDAY(DATE(Table1[Year],1,1),2)+Table1[WeekNum]*7)</f>
        <v>44561</v>
      </c>
      <c r="F3840" s="15">
        <v>2021</v>
      </c>
      <c r="G3840" s="15">
        <f t="shared" si="118"/>
        <v>12</v>
      </c>
      <c r="H3840" s="17">
        <v>53</v>
      </c>
      <c r="I3840" s="207" t="str">
        <f>"W" &amp;Table1[[#This Row],[WeekNum]]</f>
        <v>W53</v>
      </c>
      <c r="J3840" s="20" t="str">
        <f t="shared" si="119"/>
        <v>21-W53</v>
      </c>
      <c r="K3840" s="8" t="s">
        <v>529</v>
      </c>
      <c r="L3840" s="4"/>
      <c r="M3840" s="8" t="s">
        <v>77</v>
      </c>
      <c r="N3840" s="266" t="s">
        <v>370</v>
      </c>
      <c r="O3840" s="266" t="s">
        <v>374</v>
      </c>
      <c r="P3840" s="11" t="s">
        <v>410</v>
      </c>
      <c r="Q3840" s="11" t="s">
        <v>418</v>
      </c>
      <c r="R3840" s="8">
        <v>10000</v>
      </c>
      <c r="S3840" s="8">
        <v>6277.4</v>
      </c>
      <c r="T3840" s="206">
        <f>ABS(Table1[[#This Row],[Prod]]-Table1[[#This Row],[Planned]])</f>
        <v>3722.6000000000004</v>
      </c>
      <c r="U3840" s="209">
        <f>IF(ABS(Table1[[#This Row],[Prod]]-Table1[[#This Row],[Planned]])&gt;Table1[[#This Row],[Planned]],0,IF(Table1[[#This Row],[Planned]]=0,0,1-ABS(Table1[[#This Row],[Prod]]-Table1[[#This Row],[Planned]])/Table1[[#This Row],[Planned]]))</f>
        <v>0.62773999999999996</v>
      </c>
      <c r="V3840" s="8"/>
      <c r="W3840" s="11"/>
      <c r="X3840" s="3">
        <v>6500</v>
      </c>
      <c r="Y3840" s="206">
        <f>Table1[[#This Row],[Prod]]</f>
        <v>6277.4</v>
      </c>
      <c r="Z3840" s="206">
        <f>ABS(Table1[[#This Row],[Prod2]]-Table1[[#This Row],[Plan Revised]])</f>
        <v>222.60000000000036</v>
      </c>
      <c r="AA3840" s="288">
        <f>IF(ABS(Table1[[#This Row],[Prod2]]-Table1[[#This Row],[Plan Revised]])&gt;Table1[[#This Row],[Plan Revised]],0,IF(Table1[[#This Row],[Plan Revised]]=0,0,1-ABS(Table1[[#This Row],[Prod2]]-Table1[[#This Row],[Plan Revised]])/Table1[[#This Row],[Plan Revised]]))</f>
        <v>0.96575384615384607</v>
      </c>
      <c r="AB3840" s="11"/>
      <c r="AC3840" s="30"/>
    </row>
    <row r="3841" spans="1:29">
      <c r="A3841" s="15" t="str">
        <f>IF(Table1[Week]=WeekSel,"Yes","No")</f>
        <v>No</v>
      </c>
      <c r="B3841" s="15" t="str">
        <f>IF((Table1[StartDate]&gt;=Date.GraphMin)*(Table1[StartDate]&lt;=Date.GraphMax)=1,"Yes","No")</f>
        <v>No</v>
      </c>
      <c r="C3841" s="15" t="str">
        <f>IF(OR(Table1[[#This Row],[Site]]="FOOD MILLING",Table1[[#This Row],[Site]]="GODACO"), "No", "Yes")</f>
        <v>Yes</v>
      </c>
      <c r="D3841" s="40">
        <f>MAX(DATE(Table1[Year],1,1),DATE(Table1[Year],1,1)-WEEKDAY(DATE(Table1[Year],1,1),2)+(Table1[WeekNum]-1)*7+1)</f>
        <v>44557</v>
      </c>
      <c r="E3841" s="40">
        <f>MIN(DATE(Table1[Year]+1,1,0),DATE(Table1[Year],1,1)-WEEKDAY(DATE(Table1[Year],1,1),2)+Table1[WeekNum]*7)</f>
        <v>44561</v>
      </c>
      <c r="F3841" s="15">
        <v>2021</v>
      </c>
      <c r="G3841" s="15">
        <f t="shared" si="118"/>
        <v>12</v>
      </c>
      <c r="H3841" s="17">
        <v>53</v>
      </c>
      <c r="I3841" s="207" t="str">
        <f>"W" &amp;Table1[[#This Row],[WeekNum]]</f>
        <v>W53</v>
      </c>
      <c r="J3841" s="20" t="str">
        <f t="shared" si="119"/>
        <v>21-W53</v>
      </c>
      <c r="K3841" s="8" t="s">
        <v>528</v>
      </c>
      <c r="L3841" s="4"/>
      <c r="M3841" s="8" t="s">
        <v>72</v>
      </c>
      <c r="N3841" s="266" t="s">
        <v>370</v>
      </c>
      <c r="O3841" s="266" t="s">
        <v>374</v>
      </c>
      <c r="P3841" s="11" t="s">
        <v>376</v>
      </c>
      <c r="Q3841" s="11" t="s">
        <v>418</v>
      </c>
      <c r="R3841" s="8">
        <v>5000</v>
      </c>
      <c r="S3841" s="8">
        <v>3046.4</v>
      </c>
      <c r="T3841" s="206">
        <f>ABS(Table1[[#This Row],[Prod]]-Table1[[#This Row],[Planned]])</f>
        <v>1953.6</v>
      </c>
      <c r="U3841" s="209">
        <f>IF(ABS(Table1[[#This Row],[Prod]]-Table1[[#This Row],[Planned]])&gt;Table1[[#This Row],[Planned]],0,IF(Table1[[#This Row],[Planned]]=0,0,1-ABS(Table1[[#This Row],[Prod]]-Table1[[#This Row],[Planned]])/Table1[[#This Row],[Planned]]))</f>
        <v>0.60928000000000004</v>
      </c>
      <c r="V3841" s="8"/>
      <c r="W3841" s="11"/>
      <c r="X3841" s="3">
        <v>4500</v>
      </c>
      <c r="Y3841" s="206">
        <f>Table1[[#This Row],[Prod]]</f>
        <v>3046.4</v>
      </c>
      <c r="Z3841" s="206">
        <f>ABS(Table1[[#This Row],[Prod2]]-Table1[[#This Row],[Plan Revised]])</f>
        <v>1453.6</v>
      </c>
      <c r="AA3841" s="288">
        <f>IF(ABS(Table1[[#This Row],[Prod2]]-Table1[[#This Row],[Plan Revised]])&gt;Table1[[#This Row],[Plan Revised]],0,IF(Table1[[#This Row],[Plan Revised]]=0,0,1-ABS(Table1[[#This Row],[Prod2]]-Table1[[#This Row],[Plan Revised]])/Table1[[#This Row],[Plan Revised]]))</f>
        <v>0.67697777777777779</v>
      </c>
      <c r="AB3841" s="11"/>
      <c r="AC3841" s="30"/>
    </row>
    <row r="3842" spans="1:29">
      <c r="A3842" s="15" t="str">
        <f>IF(Table1[Week]=WeekSel,"Yes","No")</f>
        <v>No</v>
      </c>
      <c r="B3842" s="15" t="str">
        <f>IF((Table1[StartDate]&gt;=Date.GraphMin)*(Table1[StartDate]&lt;=Date.GraphMax)=1,"Yes","No")</f>
        <v>No</v>
      </c>
      <c r="C3842" s="15" t="str">
        <f>IF(OR(Table1[[#This Row],[Site]]="FOOD MILLING",Table1[[#This Row],[Site]]="GODACO"), "No", "Yes")</f>
        <v>Yes</v>
      </c>
      <c r="D3842" s="40">
        <f>MAX(DATE(Table1[Year],1,1),DATE(Table1[Year],1,1)-WEEKDAY(DATE(Table1[Year],1,1),2)+(Table1[WeekNum]-1)*7+1)</f>
        <v>44557</v>
      </c>
      <c r="E3842" s="40">
        <f>MIN(DATE(Table1[Year]+1,1,0),DATE(Table1[Year],1,1)-WEEKDAY(DATE(Table1[Year],1,1),2)+Table1[WeekNum]*7)</f>
        <v>44561</v>
      </c>
      <c r="F3842" s="15">
        <v>2021</v>
      </c>
      <c r="G3842" s="15">
        <f t="shared" ref="G3842:G3905" si="120">MONTH(DATE(F3842,1,H3842*7-2)-WEEKDAY(DATE(H3842,1,2)))</f>
        <v>12</v>
      </c>
      <c r="H3842" s="17">
        <v>53</v>
      </c>
      <c r="I3842" s="207" t="str">
        <f>"W" &amp;Table1[[#This Row],[WeekNum]]</f>
        <v>W53</v>
      </c>
      <c r="J3842" s="20" t="str">
        <f t="shared" ref="J3842:J3905" si="121">RIGHT(F3842,2)&amp;"-"&amp;TEXT(H3842,"W00")</f>
        <v>21-W53</v>
      </c>
      <c r="K3842" s="8" t="s">
        <v>530</v>
      </c>
      <c r="L3842" s="4"/>
      <c r="M3842" s="8" t="s">
        <v>77</v>
      </c>
      <c r="N3842" s="266" t="s">
        <v>370</v>
      </c>
      <c r="O3842" s="266" t="s">
        <v>374</v>
      </c>
      <c r="P3842" s="11" t="s">
        <v>376</v>
      </c>
      <c r="Q3842" s="11" t="s">
        <v>418</v>
      </c>
      <c r="R3842" s="8">
        <v>5000</v>
      </c>
      <c r="S3842" s="8">
        <v>5715</v>
      </c>
      <c r="T3842" s="206">
        <f>ABS(Table1[[#This Row],[Prod]]-Table1[[#This Row],[Planned]])</f>
        <v>715</v>
      </c>
      <c r="U3842" s="209">
        <f>IF(ABS(Table1[[#This Row],[Prod]]-Table1[[#This Row],[Planned]])&gt;Table1[[#This Row],[Planned]],0,IF(Table1[[#This Row],[Planned]]=0,0,1-ABS(Table1[[#This Row],[Prod]]-Table1[[#This Row],[Planned]])/Table1[[#This Row],[Planned]]))</f>
        <v>0.85699999999999998</v>
      </c>
      <c r="V3842" s="8"/>
      <c r="W3842" s="11"/>
      <c r="X3842" s="3">
        <v>5500</v>
      </c>
      <c r="Y3842" s="206">
        <f>Table1[[#This Row],[Prod]]</f>
        <v>5715</v>
      </c>
      <c r="Z3842" s="206">
        <f>ABS(Table1[[#This Row],[Prod2]]-Table1[[#This Row],[Plan Revised]])</f>
        <v>215</v>
      </c>
      <c r="AA3842" s="288">
        <f>IF(ABS(Table1[[#This Row],[Prod2]]-Table1[[#This Row],[Plan Revised]])&gt;Table1[[#This Row],[Plan Revised]],0,IF(Table1[[#This Row],[Plan Revised]]=0,0,1-ABS(Table1[[#This Row],[Prod2]]-Table1[[#This Row],[Plan Revised]])/Table1[[#This Row],[Plan Revised]]))</f>
        <v>0.96090909090909093</v>
      </c>
      <c r="AB3842" s="11"/>
      <c r="AC3842" s="30"/>
    </row>
    <row r="3843" spans="1:29">
      <c r="A3843" s="15" t="str">
        <f>IF(Table1[Week]=WeekSel,"Yes","No")</f>
        <v>No</v>
      </c>
      <c r="B3843" s="15" t="str">
        <f>IF((Table1[StartDate]&gt;=Date.GraphMin)*(Table1[StartDate]&lt;=Date.GraphMax)=1,"Yes","No")</f>
        <v>No</v>
      </c>
      <c r="C3843" s="15" t="str">
        <f>IF(OR(Table1[[#This Row],[Site]]="FOOD MILLING",Table1[[#This Row],[Site]]="GODACO"), "No", "Yes")</f>
        <v>Yes</v>
      </c>
      <c r="D3843" s="40">
        <f>MAX(DATE(Table1[Year],1,1),DATE(Table1[Year],1,1)-WEEKDAY(DATE(Table1[Year],1,1),2)+(Table1[WeekNum]-1)*7+1)</f>
        <v>44557</v>
      </c>
      <c r="E3843" s="40">
        <f>MIN(DATE(Table1[Year]+1,1,0),DATE(Table1[Year],1,1)-WEEKDAY(DATE(Table1[Year],1,1),2)+Table1[WeekNum]*7)</f>
        <v>44561</v>
      </c>
      <c r="F3843" s="15">
        <v>2021</v>
      </c>
      <c r="G3843" s="15">
        <f t="shared" si="120"/>
        <v>12</v>
      </c>
      <c r="H3843" s="17">
        <v>53</v>
      </c>
      <c r="I3843" s="207" t="str">
        <f>"W" &amp;Table1[[#This Row],[WeekNum]]</f>
        <v>W53</v>
      </c>
      <c r="J3843" s="20" t="str">
        <f t="shared" si="121"/>
        <v>21-W53</v>
      </c>
      <c r="K3843" s="8" t="s">
        <v>544</v>
      </c>
      <c r="L3843" s="4"/>
      <c r="M3843" s="8" t="s">
        <v>72</v>
      </c>
      <c r="N3843" s="266" t="s">
        <v>370</v>
      </c>
      <c r="O3843" s="266" t="s">
        <v>374</v>
      </c>
      <c r="P3843" s="11" t="s">
        <v>410</v>
      </c>
      <c r="Q3843" s="11" t="s">
        <v>418</v>
      </c>
      <c r="R3843" s="8">
        <v>0</v>
      </c>
      <c r="S3843" s="8">
        <v>0</v>
      </c>
      <c r="T3843" s="206">
        <f>ABS(Table1[[#This Row],[Prod]]-Table1[[#This Row],[Planned]])</f>
        <v>0</v>
      </c>
      <c r="U3843" s="209">
        <f>IF(ABS(Table1[[#This Row],[Prod]]-Table1[[#This Row],[Planned]])&gt;Table1[[#This Row],[Planned]],0,IF(Table1[[#This Row],[Planned]]=0,0,1-ABS(Table1[[#This Row],[Prod]]-Table1[[#This Row],[Planned]])/Table1[[#This Row],[Planned]]))</f>
        <v>0</v>
      </c>
      <c r="V3843" s="8"/>
      <c r="W3843" s="11"/>
      <c r="X3843" s="3">
        <v>0</v>
      </c>
      <c r="Y3843" s="206">
        <f>Table1[[#This Row],[Prod]]</f>
        <v>0</v>
      </c>
      <c r="Z3843" s="206">
        <f>ABS(Table1[[#This Row],[Prod2]]-Table1[[#This Row],[Plan Revised]])</f>
        <v>0</v>
      </c>
      <c r="AA3843" s="288">
        <f>IF(ABS(Table1[[#This Row],[Prod2]]-Table1[[#This Row],[Plan Revised]])&gt;Table1[[#This Row],[Plan Revised]],0,IF(Table1[[#This Row],[Plan Revised]]=0,0,1-ABS(Table1[[#This Row],[Prod2]]-Table1[[#This Row],[Plan Revised]])/Table1[[#This Row],[Plan Revised]]))</f>
        <v>0</v>
      </c>
      <c r="AB3843" s="11"/>
      <c r="AC3843" s="30"/>
    </row>
    <row r="3844" spans="1:29">
      <c r="A3844" s="15" t="str">
        <f>IF(Table1[Week]=WeekSel,"Yes","No")</f>
        <v>No</v>
      </c>
      <c r="B3844" s="15" t="str">
        <f>IF((Table1[StartDate]&gt;=Date.GraphMin)*(Table1[StartDate]&lt;=Date.GraphMax)=1,"Yes","No")</f>
        <v>No</v>
      </c>
      <c r="C3844" s="15" t="str">
        <f>IF(OR(Table1[[#This Row],[Site]]="FOOD MILLING",Table1[[#This Row],[Site]]="GODACO"), "No", "Yes")</f>
        <v>Yes</v>
      </c>
      <c r="D3844" s="40">
        <f>MAX(DATE(Table1[Year],1,1),DATE(Table1[Year],1,1)-WEEKDAY(DATE(Table1[Year],1,1),2)+(Table1[WeekNum]-1)*7+1)</f>
        <v>44557</v>
      </c>
      <c r="E3844" s="40">
        <f>MIN(DATE(Table1[Year]+1,1,0),DATE(Table1[Year],1,1)-WEEKDAY(DATE(Table1[Year],1,1),2)+Table1[WeekNum]*7)</f>
        <v>44561</v>
      </c>
      <c r="F3844" s="15">
        <v>2021</v>
      </c>
      <c r="G3844" s="15">
        <f t="shared" si="120"/>
        <v>12</v>
      </c>
      <c r="H3844" s="17">
        <v>53</v>
      </c>
      <c r="I3844" s="207" t="str">
        <f>"W" &amp;Table1[[#This Row],[WeekNum]]</f>
        <v>W53</v>
      </c>
      <c r="J3844" s="20" t="str">
        <f t="shared" si="121"/>
        <v>21-W53</v>
      </c>
      <c r="K3844" s="8" t="s">
        <v>547</v>
      </c>
      <c r="L3844" s="4"/>
      <c r="M3844" s="8" t="s">
        <v>72</v>
      </c>
      <c r="N3844" s="266" t="s">
        <v>370</v>
      </c>
      <c r="O3844" s="266" t="s">
        <v>403</v>
      </c>
      <c r="P3844" s="11" t="s">
        <v>410</v>
      </c>
      <c r="Q3844" s="11" t="s">
        <v>419</v>
      </c>
      <c r="R3844" s="8">
        <v>0</v>
      </c>
      <c r="S3844" s="8">
        <v>0</v>
      </c>
      <c r="T3844" s="206">
        <f>ABS(Table1[[#This Row],[Prod]]-Table1[[#This Row],[Planned]])</f>
        <v>0</v>
      </c>
      <c r="U3844" s="209">
        <f>IF(ABS(Table1[[#This Row],[Prod]]-Table1[[#This Row],[Planned]])&gt;Table1[[#This Row],[Planned]],0,IF(Table1[[#This Row],[Planned]]=0,0,1-ABS(Table1[[#This Row],[Prod]]-Table1[[#This Row],[Planned]])/Table1[[#This Row],[Planned]]))</f>
        <v>0</v>
      </c>
      <c r="V3844" s="8"/>
      <c r="W3844" s="11"/>
      <c r="X3844" s="3">
        <v>0</v>
      </c>
      <c r="Y3844" s="206">
        <f>Table1[[#This Row],[Prod]]</f>
        <v>0</v>
      </c>
      <c r="Z3844" s="206">
        <f>ABS(Table1[[#This Row],[Prod2]]-Table1[[#This Row],[Plan Revised]])</f>
        <v>0</v>
      </c>
      <c r="AA3844" s="288">
        <f>IF(ABS(Table1[[#This Row],[Prod2]]-Table1[[#This Row],[Plan Revised]])&gt;Table1[[#This Row],[Plan Revised]],0,IF(Table1[[#This Row],[Plan Revised]]=0,0,1-ABS(Table1[[#This Row],[Prod2]]-Table1[[#This Row],[Plan Revised]])/Table1[[#This Row],[Plan Revised]]))</f>
        <v>0</v>
      </c>
      <c r="AB3844" s="11"/>
      <c r="AC3844" s="30"/>
    </row>
    <row r="3845" spans="1:29">
      <c r="A3845" s="15" t="str">
        <f>IF(Table1[Week]=WeekSel,"Yes","No")</f>
        <v>No</v>
      </c>
      <c r="B3845" s="15" t="str">
        <f>IF((Table1[StartDate]&gt;=Date.GraphMin)*(Table1[StartDate]&lt;=Date.GraphMax)=1,"Yes","No")</f>
        <v>No</v>
      </c>
      <c r="C3845" s="15" t="str">
        <f>IF(OR(Table1[[#This Row],[Site]]="FOOD MILLING",Table1[[#This Row],[Site]]="GODACO"), "No", "Yes")</f>
        <v>Yes</v>
      </c>
      <c r="D3845" s="40">
        <f>MAX(DATE(Table1[Year],1,1),DATE(Table1[Year],1,1)-WEEKDAY(DATE(Table1[Year],1,1),2)+(Table1[WeekNum]-1)*7+1)</f>
        <v>44557</v>
      </c>
      <c r="E3845" s="40">
        <f>MIN(DATE(Table1[Year]+1,1,0),DATE(Table1[Year],1,1)-WEEKDAY(DATE(Table1[Year],1,1),2)+Table1[WeekNum]*7)</f>
        <v>44561</v>
      </c>
      <c r="F3845" s="15">
        <v>2021</v>
      </c>
      <c r="G3845" s="15">
        <f t="shared" si="120"/>
        <v>12</v>
      </c>
      <c r="H3845" s="17">
        <v>53</v>
      </c>
      <c r="I3845" s="207" t="str">
        <f>"W" &amp;Table1[[#This Row],[WeekNum]]</f>
        <v>W53</v>
      </c>
      <c r="J3845" s="20" t="str">
        <f t="shared" si="121"/>
        <v>21-W53</v>
      </c>
      <c r="K3845" s="8" t="s">
        <v>525</v>
      </c>
      <c r="L3845" s="4"/>
      <c r="M3845" s="8" t="s">
        <v>72</v>
      </c>
      <c r="N3845" s="266" t="s">
        <v>370</v>
      </c>
      <c r="O3845" s="266" t="s">
        <v>403</v>
      </c>
      <c r="P3845" s="11" t="s">
        <v>407</v>
      </c>
      <c r="Q3845" s="11" t="s">
        <v>419</v>
      </c>
      <c r="R3845" s="8">
        <v>0</v>
      </c>
      <c r="S3845" s="8">
        <v>0</v>
      </c>
      <c r="T3845" s="206">
        <f>ABS(Table1[[#This Row],[Prod]]-Table1[[#This Row],[Planned]])</f>
        <v>0</v>
      </c>
      <c r="U3845" s="209">
        <f>IF(ABS(Table1[[#This Row],[Prod]]-Table1[[#This Row],[Planned]])&gt;Table1[[#This Row],[Planned]],0,IF(Table1[[#This Row],[Planned]]=0,0,1-ABS(Table1[[#This Row],[Prod]]-Table1[[#This Row],[Planned]])/Table1[[#This Row],[Planned]]))</f>
        <v>0</v>
      </c>
      <c r="V3845" s="8"/>
      <c r="W3845" s="11"/>
      <c r="X3845" s="3">
        <v>0</v>
      </c>
      <c r="Y3845" s="206">
        <f>Table1[[#This Row],[Prod]]</f>
        <v>0</v>
      </c>
      <c r="Z3845" s="206">
        <f>ABS(Table1[[#This Row],[Prod2]]-Table1[[#This Row],[Plan Revised]])</f>
        <v>0</v>
      </c>
      <c r="AA3845" s="288">
        <f>IF(ABS(Table1[[#This Row],[Prod2]]-Table1[[#This Row],[Plan Revised]])&gt;Table1[[#This Row],[Plan Revised]],0,IF(Table1[[#This Row],[Plan Revised]]=0,0,1-ABS(Table1[[#This Row],[Prod2]]-Table1[[#This Row],[Plan Revised]])/Table1[[#This Row],[Plan Revised]]))</f>
        <v>0</v>
      </c>
      <c r="AB3845" s="11"/>
      <c r="AC3845" s="30"/>
    </row>
    <row r="3846" spans="1:29">
      <c r="A3846" s="15" t="str">
        <f>IF(Table1[Week]=WeekSel,"Yes","No")</f>
        <v>No</v>
      </c>
      <c r="B3846" s="15" t="str">
        <f>IF((Table1[StartDate]&gt;=Date.GraphMin)*(Table1[StartDate]&lt;=Date.GraphMax)=1,"Yes","No")</f>
        <v>No</v>
      </c>
      <c r="C3846" s="15" t="str">
        <f>IF(OR(Table1[[#This Row],[Site]]="FOOD MILLING",Table1[[#This Row],[Site]]="GODACO"), "No", "Yes")</f>
        <v>Yes</v>
      </c>
      <c r="D3846" s="40">
        <f>MAX(DATE(Table1[Year],1,1),DATE(Table1[Year],1,1)-WEEKDAY(DATE(Table1[Year],1,1),2)+(Table1[WeekNum]-1)*7+1)</f>
        <v>44557</v>
      </c>
      <c r="E3846" s="40">
        <f>MIN(DATE(Table1[Year]+1,1,0),DATE(Table1[Year],1,1)-WEEKDAY(DATE(Table1[Year],1,1),2)+Table1[WeekNum]*7)</f>
        <v>44561</v>
      </c>
      <c r="F3846" s="15">
        <v>2021</v>
      </c>
      <c r="G3846" s="15">
        <f t="shared" si="120"/>
        <v>12</v>
      </c>
      <c r="H3846" s="17">
        <v>53</v>
      </c>
      <c r="I3846" s="207" t="str">
        <f>"W" &amp;Table1[[#This Row],[WeekNum]]</f>
        <v>W53</v>
      </c>
      <c r="J3846" s="20" t="str">
        <f t="shared" si="121"/>
        <v>21-W53</v>
      </c>
      <c r="K3846" s="8" t="s">
        <v>524</v>
      </c>
      <c r="L3846" s="4"/>
      <c r="M3846" s="8" t="s">
        <v>72</v>
      </c>
      <c r="N3846" s="266" t="s">
        <v>370</v>
      </c>
      <c r="O3846" s="266" t="s">
        <v>403</v>
      </c>
      <c r="P3846" s="11" t="s">
        <v>407</v>
      </c>
      <c r="Q3846" s="11" t="s">
        <v>419</v>
      </c>
      <c r="R3846" s="8">
        <v>0</v>
      </c>
      <c r="S3846" s="8">
        <v>0</v>
      </c>
      <c r="T3846" s="206">
        <f>ABS(Table1[[#This Row],[Prod]]-Table1[[#This Row],[Planned]])</f>
        <v>0</v>
      </c>
      <c r="U3846" s="209">
        <f>IF(ABS(Table1[[#This Row],[Prod]]-Table1[[#This Row],[Planned]])&gt;Table1[[#This Row],[Planned]],0,IF(Table1[[#This Row],[Planned]]=0,0,1-ABS(Table1[[#This Row],[Prod]]-Table1[[#This Row],[Planned]])/Table1[[#This Row],[Planned]]))</f>
        <v>0</v>
      </c>
      <c r="V3846" s="8"/>
      <c r="W3846" s="11"/>
      <c r="X3846" s="3">
        <v>0</v>
      </c>
      <c r="Y3846" s="206">
        <f>Table1[[#This Row],[Prod]]</f>
        <v>0</v>
      </c>
      <c r="Z3846" s="206">
        <f>ABS(Table1[[#This Row],[Prod2]]-Table1[[#This Row],[Plan Revised]])</f>
        <v>0</v>
      </c>
      <c r="AA3846" s="288">
        <f>IF(ABS(Table1[[#This Row],[Prod2]]-Table1[[#This Row],[Plan Revised]])&gt;Table1[[#This Row],[Plan Revised]],0,IF(Table1[[#This Row],[Plan Revised]]=0,0,1-ABS(Table1[[#This Row],[Prod2]]-Table1[[#This Row],[Plan Revised]])/Table1[[#This Row],[Plan Revised]]))</f>
        <v>0</v>
      </c>
      <c r="AB3846" s="11"/>
      <c r="AC3846" s="30"/>
    </row>
    <row r="3847" spans="1:29">
      <c r="A3847" s="15" t="str">
        <f>IF(Table1[Week]=WeekSel,"Yes","No")</f>
        <v>No</v>
      </c>
      <c r="B3847" s="15" t="str">
        <f>IF((Table1[StartDate]&gt;=Date.GraphMin)*(Table1[StartDate]&lt;=Date.GraphMax)=1,"Yes","No")</f>
        <v>No</v>
      </c>
      <c r="C3847" s="15" t="str">
        <f>IF(OR(Table1[[#This Row],[Site]]="FOOD MILLING",Table1[[#This Row],[Site]]="GODACO"), "No", "Yes")</f>
        <v>Yes</v>
      </c>
      <c r="D3847" s="40">
        <f>MAX(DATE(Table1[Year],1,1),DATE(Table1[Year],1,1)-WEEKDAY(DATE(Table1[Year],1,1),2)+(Table1[WeekNum]-1)*7+1)</f>
        <v>44557</v>
      </c>
      <c r="E3847" s="40">
        <f>MIN(DATE(Table1[Year]+1,1,0),DATE(Table1[Year],1,1)-WEEKDAY(DATE(Table1[Year],1,1),2)+Table1[WeekNum]*7)</f>
        <v>44561</v>
      </c>
      <c r="F3847" s="15">
        <v>2021</v>
      </c>
      <c r="G3847" s="15">
        <f t="shared" si="120"/>
        <v>12</v>
      </c>
      <c r="H3847" s="17">
        <v>53</v>
      </c>
      <c r="I3847" s="207" t="str">
        <f>"W" &amp;Table1[[#This Row],[WeekNum]]</f>
        <v>W53</v>
      </c>
      <c r="J3847" s="20" t="str">
        <f t="shared" si="121"/>
        <v>21-W53</v>
      </c>
      <c r="K3847" s="8" t="s">
        <v>643</v>
      </c>
      <c r="L3847" s="4"/>
      <c r="M3847" s="8" t="s">
        <v>72</v>
      </c>
      <c r="N3847" s="266" t="s">
        <v>370</v>
      </c>
      <c r="O3847" s="266" t="s">
        <v>403</v>
      </c>
      <c r="P3847" s="11" t="s">
        <v>410</v>
      </c>
      <c r="Q3847" s="11" t="s">
        <v>419</v>
      </c>
      <c r="R3847" s="8">
        <v>0</v>
      </c>
      <c r="S3847" s="8">
        <v>0</v>
      </c>
      <c r="T3847" s="206">
        <f>ABS(Table1[[#This Row],[Prod]]-Table1[[#This Row],[Planned]])</f>
        <v>0</v>
      </c>
      <c r="U3847" s="209">
        <f>IF(ABS(Table1[[#This Row],[Prod]]-Table1[[#This Row],[Planned]])&gt;Table1[[#This Row],[Planned]],0,IF(Table1[[#This Row],[Planned]]=0,0,1-ABS(Table1[[#This Row],[Prod]]-Table1[[#This Row],[Planned]])/Table1[[#This Row],[Planned]]))</f>
        <v>0</v>
      </c>
      <c r="V3847" s="8"/>
      <c r="W3847" s="11"/>
      <c r="X3847" s="3">
        <v>0</v>
      </c>
      <c r="Y3847" s="206">
        <f>Table1[[#This Row],[Prod]]</f>
        <v>0</v>
      </c>
      <c r="Z3847" s="206">
        <f>ABS(Table1[[#This Row],[Prod2]]-Table1[[#This Row],[Plan Revised]])</f>
        <v>0</v>
      </c>
      <c r="AA3847" s="288">
        <f>IF(ABS(Table1[[#This Row],[Prod2]]-Table1[[#This Row],[Plan Revised]])&gt;Table1[[#This Row],[Plan Revised]],0,IF(Table1[[#This Row],[Plan Revised]]=0,0,1-ABS(Table1[[#This Row],[Prod2]]-Table1[[#This Row],[Plan Revised]])/Table1[[#This Row],[Plan Revised]]))</f>
        <v>0</v>
      </c>
      <c r="AB3847" s="11"/>
      <c r="AC3847" s="30"/>
    </row>
    <row r="3848" spans="1:29">
      <c r="A3848" s="15" t="str">
        <f>IF(Table1[Week]=WeekSel,"Yes","No")</f>
        <v>No</v>
      </c>
      <c r="B3848" s="15" t="str">
        <f>IF((Table1[StartDate]&gt;=Date.GraphMin)*(Table1[StartDate]&lt;=Date.GraphMax)=1,"Yes","No")</f>
        <v>No</v>
      </c>
      <c r="C3848" s="15" t="str">
        <f>IF(OR(Table1[[#This Row],[Site]]="FOOD MILLING",Table1[[#This Row],[Site]]="GODACO"), "No", "Yes")</f>
        <v>Yes</v>
      </c>
      <c r="D3848" s="40">
        <f>MAX(DATE(Table1[Year],1,1),DATE(Table1[Year],1,1)-WEEKDAY(DATE(Table1[Year],1,1),2)+(Table1[WeekNum]-1)*7+1)</f>
        <v>44557</v>
      </c>
      <c r="E3848" s="40">
        <f>MIN(DATE(Table1[Year]+1,1,0),DATE(Table1[Year],1,1)-WEEKDAY(DATE(Table1[Year],1,1),2)+Table1[WeekNum]*7)</f>
        <v>44561</v>
      </c>
      <c r="F3848" s="15">
        <v>2021</v>
      </c>
      <c r="G3848" s="15">
        <f t="shared" si="120"/>
        <v>12</v>
      </c>
      <c r="H3848" s="17">
        <v>53</v>
      </c>
      <c r="I3848" s="207" t="str">
        <f>"W" &amp;Table1[[#This Row],[WeekNum]]</f>
        <v>W53</v>
      </c>
      <c r="J3848" s="20" t="str">
        <f t="shared" si="121"/>
        <v>21-W53</v>
      </c>
      <c r="K3848" s="8" t="s">
        <v>26</v>
      </c>
      <c r="L3848" s="4"/>
      <c r="M3848" s="8" t="s">
        <v>77</v>
      </c>
      <c r="N3848" s="266" t="s">
        <v>370</v>
      </c>
      <c r="O3848" s="266" t="s">
        <v>403</v>
      </c>
      <c r="P3848" s="11" t="s">
        <v>410</v>
      </c>
      <c r="Q3848" s="11" t="s">
        <v>419</v>
      </c>
      <c r="R3848" s="8">
        <v>0</v>
      </c>
      <c r="S3848" s="8">
        <v>0</v>
      </c>
      <c r="T3848" s="206">
        <f>ABS(Table1[[#This Row],[Prod]]-Table1[[#This Row],[Planned]])</f>
        <v>0</v>
      </c>
      <c r="U3848" s="209">
        <f>IF(ABS(Table1[[#This Row],[Prod]]-Table1[[#This Row],[Planned]])&gt;Table1[[#This Row],[Planned]],0,IF(Table1[[#This Row],[Planned]]=0,0,1-ABS(Table1[[#This Row],[Prod]]-Table1[[#This Row],[Planned]])/Table1[[#This Row],[Planned]]))</f>
        <v>0</v>
      </c>
      <c r="V3848" s="8"/>
      <c r="W3848" s="11"/>
      <c r="X3848" s="3">
        <v>0</v>
      </c>
      <c r="Y3848" s="206">
        <f>Table1[[#This Row],[Prod]]</f>
        <v>0</v>
      </c>
      <c r="Z3848" s="206">
        <f>ABS(Table1[[#This Row],[Prod2]]-Table1[[#This Row],[Plan Revised]])</f>
        <v>0</v>
      </c>
      <c r="AA3848" s="288">
        <f>IF(ABS(Table1[[#This Row],[Prod2]]-Table1[[#This Row],[Plan Revised]])&gt;Table1[[#This Row],[Plan Revised]],0,IF(Table1[[#This Row],[Plan Revised]]=0,0,1-ABS(Table1[[#This Row],[Prod2]]-Table1[[#This Row],[Plan Revised]])/Table1[[#This Row],[Plan Revised]]))</f>
        <v>0</v>
      </c>
      <c r="AB3848" s="11"/>
      <c r="AC3848" s="30"/>
    </row>
    <row r="3849" spans="1:29">
      <c r="A3849" s="15" t="str">
        <f>IF(Table1[Week]=WeekSel,"Yes","No")</f>
        <v>No</v>
      </c>
      <c r="B3849" s="15" t="str">
        <f>IF((Table1[StartDate]&gt;=Date.GraphMin)*(Table1[StartDate]&lt;=Date.GraphMax)=1,"Yes","No")</f>
        <v>No</v>
      </c>
      <c r="C3849" s="15" t="str">
        <f>IF(OR(Table1[[#This Row],[Site]]="FOOD MILLING",Table1[[#This Row],[Site]]="GODACO"), "No", "Yes")</f>
        <v>Yes</v>
      </c>
      <c r="D3849" s="40">
        <f>MAX(DATE(Table1[Year],1,1),DATE(Table1[Year],1,1)-WEEKDAY(DATE(Table1[Year],1,1),2)+(Table1[WeekNum]-1)*7+1)</f>
        <v>44557</v>
      </c>
      <c r="E3849" s="40">
        <f>MIN(DATE(Table1[Year]+1,1,0),DATE(Table1[Year],1,1)-WEEKDAY(DATE(Table1[Year],1,1),2)+Table1[WeekNum]*7)</f>
        <v>44561</v>
      </c>
      <c r="F3849" s="15">
        <v>2021</v>
      </c>
      <c r="G3849" s="15">
        <f t="shared" si="120"/>
        <v>12</v>
      </c>
      <c r="H3849" s="17">
        <v>53</v>
      </c>
      <c r="I3849" s="207" t="str">
        <f>"W" &amp;Table1[[#This Row],[WeekNum]]</f>
        <v>W53</v>
      </c>
      <c r="J3849" s="20" t="str">
        <f t="shared" si="121"/>
        <v>21-W53</v>
      </c>
      <c r="K3849" s="8" t="s">
        <v>25</v>
      </c>
      <c r="L3849" s="4"/>
      <c r="M3849" s="8" t="s">
        <v>77</v>
      </c>
      <c r="N3849" s="266" t="s">
        <v>370</v>
      </c>
      <c r="O3849" s="266" t="s">
        <v>403</v>
      </c>
      <c r="P3849" s="11" t="s">
        <v>410</v>
      </c>
      <c r="Q3849" s="11" t="s">
        <v>419</v>
      </c>
      <c r="R3849" s="8">
        <v>0</v>
      </c>
      <c r="S3849" s="8">
        <v>0</v>
      </c>
      <c r="T3849" s="206">
        <f>ABS(Table1[[#This Row],[Prod]]-Table1[[#This Row],[Planned]])</f>
        <v>0</v>
      </c>
      <c r="U3849" s="209">
        <f>IF(ABS(Table1[[#This Row],[Prod]]-Table1[[#This Row],[Planned]])&gt;Table1[[#This Row],[Planned]],0,IF(Table1[[#This Row],[Planned]]=0,0,1-ABS(Table1[[#This Row],[Prod]]-Table1[[#This Row],[Planned]])/Table1[[#This Row],[Planned]]))</f>
        <v>0</v>
      </c>
      <c r="V3849" s="8"/>
      <c r="W3849" s="11"/>
      <c r="X3849" s="3">
        <v>0</v>
      </c>
      <c r="Y3849" s="206">
        <f>Table1[[#This Row],[Prod]]</f>
        <v>0</v>
      </c>
      <c r="Z3849" s="206">
        <f>ABS(Table1[[#This Row],[Prod2]]-Table1[[#This Row],[Plan Revised]])</f>
        <v>0</v>
      </c>
      <c r="AA3849" s="288">
        <f>IF(ABS(Table1[[#This Row],[Prod2]]-Table1[[#This Row],[Plan Revised]])&gt;Table1[[#This Row],[Plan Revised]],0,IF(Table1[[#This Row],[Plan Revised]]=0,0,1-ABS(Table1[[#This Row],[Prod2]]-Table1[[#This Row],[Plan Revised]])/Table1[[#This Row],[Plan Revised]]))</f>
        <v>0</v>
      </c>
      <c r="AB3849" s="11"/>
      <c r="AC3849" s="30"/>
    </row>
    <row r="3850" spans="1:29">
      <c r="A3850" s="15" t="str">
        <f>IF(Table1[Week]=WeekSel,"Yes","No")</f>
        <v>No</v>
      </c>
      <c r="B3850" s="15" t="str">
        <f>IF((Table1[StartDate]&gt;=Date.GraphMin)*(Table1[StartDate]&lt;=Date.GraphMax)=1,"Yes","No")</f>
        <v>No</v>
      </c>
      <c r="C3850" s="15" t="str">
        <f>IF(OR(Table1[[#This Row],[Site]]="FOOD MILLING",Table1[[#This Row],[Site]]="GODACO"), "No", "Yes")</f>
        <v>Yes</v>
      </c>
      <c r="D3850" s="40">
        <f>MAX(DATE(Table1[Year],1,1),DATE(Table1[Year],1,1)-WEEKDAY(DATE(Table1[Year],1,1),2)+(Table1[WeekNum]-1)*7+1)</f>
        <v>44557</v>
      </c>
      <c r="E3850" s="40">
        <f>MIN(DATE(Table1[Year]+1,1,0),DATE(Table1[Year],1,1)-WEEKDAY(DATE(Table1[Year],1,1),2)+Table1[WeekNum]*7)</f>
        <v>44561</v>
      </c>
      <c r="F3850" s="15">
        <v>2021</v>
      </c>
      <c r="G3850" s="15">
        <f t="shared" si="120"/>
        <v>12</v>
      </c>
      <c r="H3850" s="17">
        <v>53</v>
      </c>
      <c r="I3850" s="207" t="str">
        <f>"W" &amp;Table1[[#This Row],[WeekNum]]</f>
        <v>W53</v>
      </c>
      <c r="J3850" s="20" t="str">
        <f t="shared" si="121"/>
        <v>21-W53</v>
      </c>
      <c r="K3850" s="8" t="s">
        <v>28</v>
      </c>
      <c r="L3850" s="4"/>
      <c r="M3850" s="8" t="s">
        <v>77</v>
      </c>
      <c r="N3850" s="266" t="s">
        <v>370</v>
      </c>
      <c r="O3850" s="266" t="s">
        <v>403</v>
      </c>
      <c r="P3850" s="11" t="s">
        <v>410</v>
      </c>
      <c r="Q3850" s="11" t="s">
        <v>419</v>
      </c>
      <c r="R3850" s="8">
        <v>0</v>
      </c>
      <c r="S3850" s="8">
        <v>0</v>
      </c>
      <c r="T3850" s="206">
        <f>ABS(Table1[[#This Row],[Prod]]-Table1[[#This Row],[Planned]])</f>
        <v>0</v>
      </c>
      <c r="U3850" s="209">
        <f>IF(ABS(Table1[[#This Row],[Prod]]-Table1[[#This Row],[Planned]])&gt;Table1[[#This Row],[Planned]],0,IF(Table1[[#This Row],[Planned]]=0,0,1-ABS(Table1[[#This Row],[Prod]]-Table1[[#This Row],[Planned]])/Table1[[#This Row],[Planned]]))</f>
        <v>0</v>
      </c>
      <c r="V3850" s="8"/>
      <c r="W3850" s="11"/>
      <c r="X3850" s="3">
        <v>0</v>
      </c>
      <c r="Y3850" s="206">
        <f>Table1[[#This Row],[Prod]]</f>
        <v>0</v>
      </c>
      <c r="Z3850" s="206">
        <f>ABS(Table1[[#This Row],[Prod2]]-Table1[[#This Row],[Plan Revised]])</f>
        <v>0</v>
      </c>
      <c r="AA3850" s="288">
        <f>IF(ABS(Table1[[#This Row],[Prod2]]-Table1[[#This Row],[Plan Revised]])&gt;Table1[[#This Row],[Plan Revised]],0,IF(Table1[[#This Row],[Plan Revised]]=0,0,1-ABS(Table1[[#This Row],[Prod2]]-Table1[[#This Row],[Plan Revised]])/Table1[[#This Row],[Plan Revised]]))</f>
        <v>0</v>
      </c>
      <c r="AB3850" s="11"/>
      <c r="AC3850" s="30"/>
    </row>
    <row r="3851" spans="1:29">
      <c r="A3851" s="15" t="str">
        <f>IF(Table1[Week]=WeekSel,"Yes","No")</f>
        <v>No</v>
      </c>
      <c r="B3851" s="15" t="str">
        <f>IF((Table1[StartDate]&gt;=Date.GraphMin)*(Table1[StartDate]&lt;=Date.GraphMax)=1,"Yes","No")</f>
        <v>No</v>
      </c>
      <c r="C3851" s="15" t="str">
        <f>IF(OR(Table1[[#This Row],[Site]]="FOOD MILLING",Table1[[#This Row],[Site]]="GODACO"), "No", "Yes")</f>
        <v>Yes</v>
      </c>
      <c r="D3851" s="40">
        <f>MAX(DATE(Table1[Year],1,1),DATE(Table1[Year],1,1)-WEEKDAY(DATE(Table1[Year],1,1),2)+(Table1[WeekNum]-1)*7+1)</f>
        <v>44557</v>
      </c>
      <c r="E3851" s="40">
        <f>MIN(DATE(Table1[Year]+1,1,0),DATE(Table1[Year],1,1)-WEEKDAY(DATE(Table1[Year],1,1),2)+Table1[WeekNum]*7)</f>
        <v>44561</v>
      </c>
      <c r="F3851" s="15">
        <v>2021</v>
      </c>
      <c r="G3851" s="15">
        <f t="shared" si="120"/>
        <v>12</v>
      </c>
      <c r="H3851" s="17">
        <v>53</v>
      </c>
      <c r="I3851" s="207" t="str">
        <f>"W" &amp;Table1[[#This Row],[WeekNum]]</f>
        <v>W53</v>
      </c>
      <c r="J3851" s="20" t="str">
        <f t="shared" si="121"/>
        <v>21-W53</v>
      </c>
      <c r="K3851" s="8" t="s">
        <v>27</v>
      </c>
      <c r="L3851" s="4"/>
      <c r="M3851" s="8" t="s">
        <v>77</v>
      </c>
      <c r="N3851" s="266" t="s">
        <v>370</v>
      </c>
      <c r="O3851" s="266" t="s">
        <v>403</v>
      </c>
      <c r="P3851" s="11" t="s">
        <v>410</v>
      </c>
      <c r="Q3851" s="11" t="s">
        <v>419</v>
      </c>
      <c r="R3851" s="8">
        <v>0</v>
      </c>
      <c r="S3851" s="8">
        <v>0</v>
      </c>
      <c r="T3851" s="206">
        <f>ABS(Table1[[#This Row],[Prod]]-Table1[[#This Row],[Planned]])</f>
        <v>0</v>
      </c>
      <c r="U3851" s="209">
        <f>IF(ABS(Table1[[#This Row],[Prod]]-Table1[[#This Row],[Planned]])&gt;Table1[[#This Row],[Planned]],0,IF(Table1[[#This Row],[Planned]]=0,0,1-ABS(Table1[[#This Row],[Prod]]-Table1[[#This Row],[Planned]])/Table1[[#This Row],[Planned]]))</f>
        <v>0</v>
      </c>
      <c r="V3851" s="8"/>
      <c r="W3851" s="11"/>
      <c r="X3851" s="3">
        <v>0</v>
      </c>
      <c r="Y3851" s="206">
        <f>Table1[[#This Row],[Prod]]</f>
        <v>0</v>
      </c>
      <c r="Z3851" s="206">
        <f>ABS(Table1[[#This Row],[Prod2]]-Table1[[#This Row],[Plan Revised]])</f>
        <v>0</v>
      </c>
      <c r="AA3851" s="288">
        <f>IF(ABS(Table1[[#This Row],[Prod2]]-Table1[[#This Row],[Plan Revised]])&gt;Table1[[#This Row],[Plan Revised]],0,IF(Table1[[#This Row],[Plan Revised]]=0,0,1-ABS(Table1[[#This Row],[Prod2]]-Table1[[#This Row],[Plan Revised]])/Table1[[#This Row],[Plan Revised]]))</f>
        <v>0</v>
      </c>
      <c r="AB3851" s="11"/>
      <c r="AC3851" s="30"/>
    </row>
    <row r="3852" spans="1:29">
      <c r="A3852" s="15" t="str">
        <f>IF(Table1[Week]=WeekSel,"Yes","No")</f>
        <v>No</v>
      </c>
      <c r="B3852" s="15" t="str">
        <f>IF((Table1[StartDate]&gt;=Date.GraphMin)*(Table1[StartDate]&lt;=Date.GraphMax)=1,"Yes","No")</f>
        <v>No</v>
      </c>
      <c r="C3852" s="15" t="str">
        <f>IF(OR(Table1[[#This Row],[Site]]="FOOD MILLING",Table1[[#This Row],[Site]]="GODACO"), "No", "Yes")</f>
        <v>Yes</v>
      </c>
      <c r="D3852" s="40">
        <f>MAX(DATE(Table1[Year],1,1),DATE(Table1[Year],1,1)-WEEKDAY(DATE(Table1[Year],1,1),2)+(Table1[WeekNum]-1)*7+1)</f>
        <v>44557</v>
      </c>
      <c r="E3852" s="40">
        <f>MIN(DATE(Table1[Year]+1,1,0),DATE(Table1[Year],1,1)-WEEKDAY(DATE(Table1[Year],1,1),2)+Table1[WeekNum]*7)</f>
        <v>44561</v>
      </c>
      <c r="F3852" s="15">
        <v>2021</v>
      </c>
      <c r="G3852" s="15">
        <f t="shared" si="120"/>
        <v>12</v>
      </c>
      <c r="H3852" s="17">
        <v>53</v>
      </c>
      <c r="I3852" s="207" t="str">
        <f>"W" &amp;Table1[[#This Row],[WeekNum]]</f>
        <v>W53</v>
      </c>
      <c r="J3852" s="20" t="str">
        <f t="shared" si="121"/>
        <v>21-W53</v>
      </c>
      <c r="K3852" s="8" t="s">
        <v>713</v>
      </c>
      <c r="L3852" s="4"/>
      <c r="M3852" s="8" t="s">
        <v>72</v>
      </c>
      <c r="N3852" s="266" t="s">
        <v>370</v>
      </c>
      <c r="O3852" s="266" t="s">
        <v>403</v>
      </c>
      <c r="P3852" s="11" t="s">
        <v>407</v>
      </c>
      <c r="Q3852" s="11" t="s">
        <v>421</v>
      </c>
      <c r="R3852" s="8">
        <v>1200</v>
      </c>
      <c r="S3852" s="8">
        <v>1135.500002</v>
      </c>
      <c r="T3852" s="206">
        <f>ABS(Table1[[#This Row],[Prod]]-Table1[[#This Row],[Planned]])</f>
        <v>64.499998000000005</v>
      </c>
      <c r="U3852" s="209">
        <f>IF(ABS(Table1[[#This Row],[Prod]]-Table1[[#This Row],[Planned]])&gt;Table1[[#This Row],[Planned]],0,IF(Table1[[#This Row],[Planned]]=0,0,1-ABS(Table1[[#This Row],[Prod]]-Table1[[#This Row],[Planned]])/Table1[[#This Row],[Planned]]))</f>
        <v>0.94625000166666662</v>
      </c>
      <c r="V3852" s="8"/>
      <c r="W3852" s="11"/>
      <c r="X3852" s="3">
        <v>1200</v>
      </c>
      <c r="Y3852" s="206">
        <f>Table1[[#This Row],[Prod]]</f>
        <v>1135.500002</v>
      </c>
      <c r="Z3852" s="206">
        <f>ABS(Table1[[#This Row],[Prod2]]-Table1[[#This Row],[Plan Revised]])</f>
        <v>64.499998000000005</v>
      </c>
      <c r="AA3852" s="288">
        <f>IF(ABS(Table1[[#This Row],[Prod2]]-Table1[[#This Row],[Plan Revised]])&gt;Table1[[#This Row],[Plan Revised]],0,IF(Table1[[#This Row],[Plan Revised]]=0,0,1-ABS(Table1[[#This Row],[Prod2]]-Table1[[#This Row],[Plan Revised]])/Table1[[#This Row],[Plan Revised]]))</f>
        <v>0.94625000166666662</v>
      </c>
      <c r="AB3852" s="11"/>
      <c r="AC3852" s="30"/>
    </row>
    <row r="3853" spans="1:29">
      <c r="A3853" s="15" t="str">
        <f>IF(Table1[Week]=WeekSel,"Yes","No")</f>
        <v>No</v>
      </c>
      <c r="B3853" s="15" t="str">
        <f>IF((Table1[StartDate]&gt;=Date.GraphMin)*(Table1[StartDate]&lt;=Date.GraphMax)=1,"Yes","No")</f>
        <v>No</v>
      </c>
      <c r="C3853" s="15" t="str">
        <f>IF(OR(Table1[[#This Row],[Site]]="FOOD MILLING",Table1[[#This Row],[Site]]="GODACO"), "No", "Yes")</f>
        <v>Yes</v>
      </c>
      <c r="D3853" s="40">
        <f>MAX(DATE(Table1[Year],1,1),DATE(Table1[Year],1,1)-WEEKDAY(DATE(Table1[Year],1,1),2)+(Table1[WeekNum]-1)*7+1)</f>
        <v>44557</v>
      </c>
      <c r="E3853" s="40">
        <f>MIN(DATE(Table1[Year]+1,1,0),DATE(Table1[Year],1,1)-WEEKDAY(DATE(Table1[Year],1,1),2)+Table1[WeekNum]*7)</f>
        <v>44561</v>
      </c>
      <c r="F3853" s="15">
        <v>2021</v>
      </c>
      <c r="G3853" s="15">
        <f t="shared" si="120"/>
        <v>12</v>
      </c>
      <c r="H3853" s="17">
        <v>53</v>
      </c>
      <c r="I3853" s="207" t="str">
        <f>"W" &amp;Table1[[#This Row],[WeekNum]]</f>
        <v>W53</v>
      </c>
      <c r="J3853" s="20" t="str">
        <f t="shared" si="121"/>
        <v>21-W53</v>
      </c>
      <c r="K3853" s="8" t="s">
        <v>714</v>
      </c>
      <c r="L3853" s="4"/>
      <c r="M3853" s="8" t="s">
        <v>72</v>
      </c>
      <c r="N3853" s="266" t="s">
        <v>370</v>
      </c>
      <c r="O3853" s="266" t="s">
        <v>403</v>
      </c>
      <c r="P3853" s="11" t="s">
        <v>407</v>
      </c>
      <c r="Q3853" s="11" t="s">
        <v>421</v>
      </c>
      <c r="R3853" s="8">
        <v>1800</v>
      </c>
      <c r="S3853" s="8">
        <v>558.000001</v>
      </c>
      <c r="T3853" s="206">
        <f>ABS(Table1[[#This Row],[Prod]]-Table1[[#This Row],[Planned]])</f>
        <v>1241.9999990000001</v>
      </c>
      <c r="U3853" s="209">
        <f>IF(ABS(Table1[[#This Row],[Prod]]-Table1[[#This Row],[Planned]])&gt;Table1[[#This Row],[Planned]],0,IF(Table1[[#This Row],[Planned]]=0,0,1-ABS(Table1[[#This Row],[Prod]]-Table1[[#This Row],[Planned]])/Table1[[#This Row],[Planned]]))</f>
        <v>0.31000000055555554</v>
      </c>
      <c r="V3853" s="8"/>
      <c r="W3853" s="11"/>
      <c r="X3853" s="3">
        <v>1800</v>
      </c>
      <c r="Y3853" s="206">
        <f>Table1[[#This Row],[Prod]]</f>
        <v>558.000001</v>
      </c>
      <c r="Z3853" s="206">
        <f>ABS(Table1[[#This Row],[Prod2]]-Table1[[#This Row],[Plan Revised]])</f>
        <v>1241.9999990000001</v>
      </c>
      <c r="AA3853" s="288">
        <f>IF(ABS(Table1[[#This Row],[Prod2]]-Table1[[#This Row],[Plan Revised]])&gt;Table1[[#This Row],[Plan Revised]],0,IF(Table1[[#This Row],[Plan Revised]]=0,0,1-ABS(Table1[[#This Row],[Prod2]]-Table1[[#This Row],[Plan Revised]])/Table1[[#This Row],[Plan Revised]]))</f>
        <v>0.31000000055555554</v>
      </c>
      <c r="AB3853" s="11"/>
      <c r="AC3853" s="30"/>
    </row>
    <row r="3854" spans="1:29">
      <c r="A3854" s="15" t="str">
        <f>IF(Table1[Week]=WeekSel,"Yes","No")</f>
        <v>No</v>
      </c>
      <c r="B3854" s="15" t="str">
        <f>IF((Table1[StartDate]&gt;=Date.GraphMin)*(Table1[StartDate]&lt;=Date.GraphMax)=1,"Yes","No")</f>
        <v>No</v>
      </c>
      <c r="C3854" s="15" t="str">
        <f>IF(OR(Table1[[#This Row],[Site]]="FOOD MILLING",Table1[[#This Row],[Site]]="GODACO"), "No", "Yes")</f>
        <v>Yes</v>
      </c>
      <c r="D3854" s="40">
        <f>MAX(DATE(Table1[Year],1,1),DATE(Table1[Year],1,1)-WEEKDAY(DATE(Table1[Year],1,1),2)+(Table1[WeekNum]-1)*7+1)</f>
        <v>44557</v>
      </c>
      <c r="E3854" s="40">
        <f>MIN(DATE(Table1[Year]+1,1,0),DATE(Table1[Year],1,1)-WEEKDAY(DATE(Table1[Year],1,1),2)+Table1[WeekNum]*7)</f>
        <v>44561</v>
      </c>
      <c r="F3854" s="15">
        <v>2021</v>
      </c>
      <c r="G3854" s="15">
        <f t="shared" si="120"/>
        <v>12</v>
      </c>
      <c r="H3854" s="17">
        <v>53</v>
      </c>
      <c r="I3854" s="207" t="str">
        <f>"W" &amp;Table1[[#This Row],[WeekNum]]</f>
        <v>W53</v>
      </c>
      <c r="J3854" s="20" t="str">
        <f t="shared" si="121"/>
        <v>21-W53</v>
      </c>
      <c r="K3854" s="8" t="s">
        <v>715</v>
      </c>
      <c r="L3854" s="4"/>
      <c r="M3854" s="8" t="s">
        <v>72</v>
      </c>
      <c r="N3854" s="266" t="s">
        <v>370</v>
      </c>
      <c r="O3854" s="266" t="s">
        <v>403</v>
      </c>
      <c r="P3854" s="11" t="s">
        <v>407</v>
      </c>
      <c r="Q3854" s="11" t="s">
        <v>421</v>
      </c>
      <c r="R3854" s="8">
        <v>0</v>
      </c>
      <c r="S3854" s="8">
        <v>0</v>
      </c>
      <c r="T3854" s="206">
        <f>ABS(Table1[[#This Row],[Prod]]-Table1[[#This Row],[Planned]])</f>
        <v>0</v>
      </c>
      <c r="U3854" s="209">
        <f>IF(ABS(Table1[[#This Row],[Prod]]-Table1[[#This Row],[Planned]])&gt;Table1[[#This Row],[Planned]],0,IF(Table1[[#This Row],[Planned]]=0,0,1-ABS(Table1[[#This Row],[Prod]]-Table1[[#This Row],[Planned]])/Table1[[#This Row],[Planned]]))</f>
        <v>0</v>
      </c>
      <c r="V3854" s="8"/>
      <c r="W3854" s="11"/>
      <c r="X3854" s="3">
        <v>0</v>
      </c>
      <c r="Y3854" s="206">
        <f>Table1[[#This Row],[Prod]]</f>
        <v>0</v>
      </c>
      <c r="Z3854" s="206">
        <f>ABS(Table1[[#This Row],[Prod2]]-Table1[[#This Row],[Plan Revised]])</f>
        <v>0</v>
      </c>
      <c r="AA3854" s="288">
        <f>IF(ABS(Table1[[#This Row],[Prod2]]-Table1[[#This Row],[Plan Revised]])&gt;Table1[[#This Row],[Plan Revised]],0,IF(Table1[[#This Row],[Plan Revised]]=0,0,1-ABS(Table1[[#This Row],[Prod2]]-Table1[[#This Row],[Plan Revised]])/Table1[[#This Row],[Plan Revised]]))</f>
        <v>0</v>
      </c>
      <c r="AB3854" s="11"/>
      <c r="AC3854" s="30"/>
    </row>
    <row r="3855" spans="1:29">
      <c r="A3855" s="15" t="str">
        <f>IF(Table1[Week]=WeekSel,"Yes","No")</f>
        <v>No</v>
      </c>
      <c r="B3855" s="15" t="str">
        <f>IF((Table1[StartDate]&gt;=Date.GraphMin)*(Table1[StartDate]&lt;=Date.GraphMax)=1,"Yes","No")</f>
        <v>No</v>
      </c>
      <c r="C3855" s="15" t="str">
        <f>IF(OR(Table1[[#This Row],[Site]]="FOOD MILLING",Table1[[#This Row],[Site]]="GODACO"), "No", "Yes")</f>
        <v>Yes</v>
      </c>
      <c r="D3855" s="40">
        <f>MAX(DATE(Table1[Year],1,1),DATE(Table1[Year],1,1)-WEEKDAY(DATE(Table1[Year],1,1),2)+(Table1[WeekNum]-1)*7+1)</f>
        <v>44557</v>
      </c>
      <c r="E3855" s="40">
        <f>MIN(DATE(Table1[Year]+1,1,0),DATE(Table1[Year],1,1)-WEEKDAY(DATE(Table1[Year],1,1),2)+Table1[WeekNum]*7)</f>
        <v>44561</v>
      </c>
      <c r="F3855" s="15">
        <v>2021</v>
      </c>
      <c r="G3855" s="15">
        <f t="shared" si="120"/>
        <v>12</v>
      </c>
      <c r="H3855" s="17">
        <v>53</v>
      </c>
      <c r="I3855" s="207" t="str">
        <f>"W" &amp;Table1[[#This Row],[WeekNum]]</f>
        <v>W53</v>
      </c>
      <c r="J3855" s="20" t="str">
        <f t="shared" si="121"/>
        <v>21-W53</v>
      </c>
      <c r="K3855" s="8" t="s">
        <v>716</v>
      </c>
      <c r="L3855" s="4"/>
      <c r="M3855" s="8" t="s">
        <v>72</v>
      </c>
      <c r="N3855" s="4" t="s">
        <v>45</v>
      </c>
      <c r="O3855" s="266" t="s">
        <v>384</v>
      </c>
      <c r="P3855" s="11" t="s">
        <v>408</v>
      </c>
      <c r="Q3855" s="11" t="s">
        <v>421</v>
      </c>
      <c r="R3855" s="8">
        <v>0</v>
      </c>
      <c r="S3855" s="8">
        <v>0</v>
      </c>
      <c r="T3855" s="206">
        <f>ABS(Table1[[#This Row],[Prod]]-Table1[[#This Row],[Planned]])</f>
        <v>0</v>
      </c>
      <c r="U3855" s="209">
        <f>IF(ABS(Table1[[#This Row],[Prod]]-Table1[[#This Row],[Planned]])&gt;Table1[[#This Row],[Planned]],0,IF(Table1[[#This Row],[Planned]]=0,0,1-ABS(Table1[[#This Row],[Prod]]-Table1[[#This Row],[Planned]])/Table1[[#This Row],[Planned]]))</f>
        <v>0</v>
      </c>
      <c r="V3855" s="8"/>
      <c r="W3855" s="11"/>
      <c r="X3855" s="3">
        <v>0</v>
      </c>
      <c r="Y3855" s="206">
        <f>Table1[[#This Row],[Prod]]</f>
        <v>0</v>
      </c>
      <c r="Z3855" s="206">
        <f>ABS(Table1[[#This Row],[Prod2]]-Table1[[#This Row],[Plan Revised]])</f>
        <v>0</v>
      </c>
      <c r="AA3855" s="288">
        <f>IF(ABS(Table1[[#This Row],[Prod2]]-Table1[[#This Row],[Plan Revised]])&gt;Table1[[#This Row],[Plan Revised]],0,IF(Table1[[#This Row],[Plan Revised]]=0,0,1-ABS(Table1[[#This Row],[Prod2]]-Table1[[#This Row],[Plan Revised]])/Table1[[#This Row],[Plan Revised]]))</f>
        <v>0</v>
      </c>
      <c r="AB3855" s="11"/>
      <c r="AC3855" s="30"/>
    </row>
    <row r="3856" spans="1:29">
      <c r="A3856" s="15" t="str">
        <f>IF(Table1[Week]=WeekSel,"Yes","No")</f>
        <v>No</v>
      </c>
      <c r="B3856" s="15" t="str">
        <f>IF((Table1[StartDate]&gt;=Date.GraphMin)*(Table1[StartDate]&lt;=Date.GraphMax)=1,"Yes","No")</f>
        <v>No</v>
      </c>
      <c r="C3856" s="15" t="str">
        <f>IF(OR(Table1[[#This Row],[Site]]="FOOD MILLING",Table1[[#This Row],[Site]]="GODACO"), "No", "Yes")</f>
        <v>Yes</v>
      </c>
      <c r="D3856" s="40">
        <f>MAX(DATE(Table1[Year],1,1),DATE(Table1[Year],1,1)-WEEKDAY(DATE(Table1[Year],1,1),2)+(Table1[WeekNum]-1)*7+1)</f>
        <v>44557</v>
      </c>
      <c r="E3856" s="40">
        <f>MIN(DATE(Table1[Year]+1,1,0),DATE(Table1[Year],1,1)-WEEKDAY(DATE(Table1[Year],1,1),2)+Table1[WeekNum]*7)</f>
        <v>44561</v>
      </c>
      <c r="F3856" s="15">
        <v>2021</v>
      </c>
      <c r="G3856" s="15">
        <f t="shared" si="120"/>
        <v>12</v>
      </c>
      <c r="H3856" s="17">
        <v>53</v>
      </c>
      <c r="I3856" s="207" t="str">
        <f>"W" &amp;Table1[[#This Row],[WeekNum]]</f>
        <v>W53</v>
      </c>
      <c r="J3856" s="20" t="str">
        <f t="shared" si="121"/>
        <v>21-W53</v>
      </c>
      <c r="K3856" s="8" t="s">
        <v>717</v>
      </c>
      <c r="L3856" s="4"/>
      <c r="M3856" s="8" t="s">
        <v>72</v>
      </c>
      <c r="N3856" s="4" t="s">
        <v>45</v>
      </c>
      <c r="O3856" s="266" t="s">
        <v>384</v>
      </c>
      <c r="P3856" s="11" t="s">
        <v>408</v>
      </c>
      <c r="Q3856" s="11" t="s">
        <v>421</v>
      </c>
      <c r="R3856" s="8">
        <v>560</v>
      </c>
      <c r="S3856" s="8">
        <v>187.2</v>
      </c>
      <c r="T3856" s="206">
        <f>ABS(Table1[[#This Row],[Prod]]-Table1[[#This Row],[Planned]])</f>
        <v>372.8</v>
      </c>
      <c r="U3856" s="209">
        <f>IF(ABS(Table1[[#This Row],[Prod]]-Table1[[#This Row],[Planned]])&gt;Table1[[#This Row],[Planned]],0,IF(Table1[[#This Row],[Planned]]=0,0,1-ABS(Table1[[#This Row],[Prod]]-Table1[[#This Row],[Planned]])/Table1[[#This Row],[Planned]]))</f>
        <v>0.3342857142857143</v>
      </c>
      <c r="V3856" s="8"/>
      <c r="W3856" s="11"/>
      <c r="X3856" s="3">
        <v>560</v>
      </c>
      <c r="Y3856" s="206">
        <f>Table1[[#This Row],[Prod]]</f>
        <v>187.2</v>
      </c>
      <c r="Z3856" s="206">
        <f>ABS(Table1[[#This Row],[Prod2]]-Table1[[#This Row],[Plan Revised]])</f>
        <v>372.8</v>
      </c>
      <c r="AA3856" s="288">
        <f>IF(ABS(Table1[[#This Row],[Prod2]]-Table1[[#This Row],[Plan Revised]])&gt;Table1[[#This Row],[Plan Revised]],0,IF(Table1[[#This Row],[Plan Revised]]=0,0,1-ABS(Table1[[#This Row],[Prod2]]-Table1[[#This Row],[Plan Revised]])/Table1[[#This Row],[Plan Revised]]))</f>
        <v>0.3342857142857143</v>
      </c>
      <c r="AB3856" s="11"/>
      <c r="AC3856" s="30"/>
    </row>
    <row r="3857" spans="1:29">
      <c r="A3857" s="15" t="str">
        <f>IF(Table1[Week]=WeekSel,"Yes","No")</f>
        <v>No</v>
      </c>
      <c r="B3857" s="15" t="str">
        <f>IF((Table1[StartDate]&gt;=Date.GraphMin)*(Table1[StartDate]&lt;=Date.GraphMax)=1,"Yes","No")</f>
        <v>No</v>
      </c>
      <c r="C3857" s="15" t="str">
        <f>IF(OR(Table1[[#This Row],[Site]]="FOOD MILLING",Table1[[#This Row],[Site]]="GODACO"), "No", "Yes")</f>
        <v>Yes</v>
      </c>
      <c r="D3857" s="40">
        <f>MAX(DATE(Table1[Year],1,1),DATE(Table1[Year],1,1)-WEEKDAY(DATE(Table1[Year],1,1),2)+(Table1[WeekNum]-1)*7+1)</f>
        <v>44557</v>
      </c>
      <c r="E3857" s="40">
        <f>MIN(DATE(Table1[Year]+1,1,0),DATE(Table1[Year],1,1)-WEEKDAY(DATE(Table1[Year],1,1),2)+Table1[WeekNum]*7)</f>
        <v>44561</v>
      </c>
      <c r="F3857" s="15">
        <v>2021</v>
      </c>
      <c r="G3857" s="15">
        <f t="shared" si="120"/>
        <v>12</v>
      </c>
      <c r="H3857" s="17">
        <v>53</v>
      </c>
      <c r="I3857" s="207" t="str">
        <f>"W" &amp;Table1[[#This Row],[WeekNum]]</f>
        <v>W53</v>
      </c>
      <c r="J3857" s="20" t="str">
        <f t="shared" si="121"/>
        <v>21-W53</v>
      </c>
      <c r="K3857" s="8" t="s">
        <v>724</v>
      </c>
      <c r="L3857" s="4"/>
      <c r="M3857" s="8" t="s">
        <v>72</v>
      </c>
      <c r="N3857" s="4" t="s">
        <v>45</v>
      </c>
      <c r="O3857" s="266" t="s">
        <v>384</v>
      </c>
      <c r="P3857" s="11" t="s">
        <v>410</v>
      </c>
      <c r="Q3857" s="11" t="s">
        <v>421</v>
      </c>
      <c r="R3857" s="8">
        <v>0</v>
      </c>
      <c r="S3857" s="8">
        <v>0</v>
      </c>
      <c r="T3857" s="206">
        <f>ABS(Table1[[#This Row],[Prod]]-Table1[[#This Row],[Planned]])</f>
        <v>0</v>
      </c>
      <c r="U3857" s="209">
        <f>IF(ABS(Table1[[#This Row],[Prod]]-Table1[[#This Row],[Planned]])&gt;Table1[[#This Row],[Planned]],0,IF(Table1[[#This Row],[Planned]]=0,0,1-ABS(Table1[[#This Row],[Prod]]-Table1[[#This Row],[Planned]])/Table1[[#This Row],[Planned]]))</f>
        <v>0</v>
      </c>
      <c r="V3857" s="8"/>
      <c r="W3857" s="11"/>
      <c r="X3857" s="3">
        <v>0</v>
      </c>
      <c r="Y3857" s="206">
        <f>Table1[[#This Row],[Prod]]</f>
        <v>0</v>
      </c>
      <c r="Z3857" s="206">
        <f>ABS(Table1[[#This Row],[Prod2]]-Table1[[#This Row],[Plan Revised]])</f>
        <v>0</v>
      </c>
      <c r="AA3857" s="288">
        <f>IF(ABS(Table1[[#This Row],[Prod2]]-Table1[[#This Row],[Plan Revised]])&gt;Table1[[#This Row],[Plan Revised]],0,IF(Table1[[#This Row],[Plan Revised]]=0,0,1-ABS(Table1[[#This Row],[Prod2]]-Table1[[#This Row],[Plan Revised]])/Table1[[#This Row],[Plan Revised]]))</f>
        <v>0</v>
      </c>
      <c r="AB3857" s="11"/>
      <c r="AC3857" s="30"/>
    </row>
    <row r="3858" spans="1:29">
      <c r="A3858" s="15" t="str">
        <f>IF(Table1[Week]=WeekSel,"Yes","No")</f>
        <v>No</v>
      </c>
      <c r="B3858" s="15" t="str">
        <f>IF((Table1[StartDate]&gt;=Date.GraphMin)*(Table1[StartDate]&lt;=Date.GraphMax)=1,"Yes","No")</f>
        <v>No</v>
      </c>
      <c r="C3858" s="15" t="str">
        <f>IF(OR(Table1[[#This Row],[Site]]="FOOD MILLING",Table1[[#This Row],[Site]]="GODACO"), "No", "Yes")</f>
        <v>Yes</v>
      </c>
      <c r="D3858" s="40">
        <f>MAX(DATE(Table1[Year],1,1),DATE(Table1[Year],1,1)-WEEKDAY(DATE(Table1[Year],1,1),2)+(Table1[WeekNum]-1)*7+1)</f>
        <v>44557</v>
      </c>
      <c r="E3858" s="40">
        <f>MIN(DATE(Table1[Year]+1,1,0),DATE(Table1[Year],1,1)-WEEKDAY(DATE(Table1[Year],1,1),2)+Table1[WeekNum]*7)</f>
        <v>44561</v>
      </c>
      <c r="F3858" s="15">
        <v>2021</v>
      </c>
      <c r="G3858" s="15">
        <f t="shared" si="120"/>
        <v>12</v>
      </c>
      <c r="H3858" s="17">
        <v>53</v>
      </c>
      <c r="I3858" s="207" t="str">
        <f>"W" &amp;Table1[[#This Row],[WeekNum]]</f>
        <v>W53</v>
      </c>
      <c r="J3858" s="20" t="str">
        <f t="shared" si="121"/>
        <v>21-W53</v>
      </c>
      <c r="K3858" s="8" t="s">
        <v>718</v>
      </c>
      <c r="L3858" s="4"/>
      <c r="M3858" s="8" t="s">
        <v>72</v>
      </c>
      <c r="N3858" s="4" t="s">
        <v>45</v>
      </c>
      <c r="O3858" s="266" t="s">
        <v>384</v>
      </c>
      <c r="P3858" s="11" t="s">
        <v>408</v>
      </c>
      <c r="Q3858" s="11" t="s">
        <v>421</v>
      </c>
      <c r="R3858" s="8">
        <v>0</v>
      </c>
      <c r="S3858" s="8">
        <v>0</v>
      </c>
      <c r="T3858" s="206">
        <f>ABS(Table1[[#This Row],[Prod]]-Table1[[#This Row],[Planned]])</f>
        <v>0</v>
      </c>
      <c r="U3858" s="209">
        <f>IF(ABS(Table1[[#This Row],[Prod]]-Table1[[#This Row],[Planned]])&gt;Table1[[#This Row],[Planned]],0,IF(Table1[[#This Row],[Planned]]=0,0,1-ABS(Table1[[#This Row],[Prod]]-Table1[[#This Row],[Planned]])/Table1[[#This Row],[Planned]]))</f>
        <v>0</v>
      </c>
      <c r="V3858" s="8"/>
      <c r="W3858" s="11"/>
      <c r="X3858" s="3">
        <v>0</v>
      </c>
      <c r="Y3858" s="206">
        <f>Table1[[#This Row],[Prod]]</f>
        <v>0</v>
      </c>
      <c r="Z3858" s="206">
        <f>ABS(Table1[[#This Row],[Prod2]]-Table1[[#This Row],[Plan Revised]])</f>
        <v>0</v>
      </c>
      <c r="AA3858" s="288">
        <f>IF(ABS(Table1[[#This Row],[Prod2]]-Table1[[#This Row],[Plan Revised]])&gt;Table1[[#This Row],[Plan Revised]],0,IF(Table1[[#This Row],[Plan Revised]]=0,0,1-ABS(Table1[[#This Row],[Prod2]]-Table1[[#This Row],[Plan Revised]])/Table1[[#This Row],[Plan Revised]]))</f>
        <v>0</v>
      </c>
      <c r="AB3858" s="11"/>
      <c r="AC3858" s="30"/>
    </row>
    <row r="3859" spans="1:29">
      <c r="A3859" s="15" t="str">
        <f>IF(Table1[Week]=WeekSel,"Yes","No")</f>
        <v>No</v>
      </c>
      <c r="B3859" s="15" t="str">
        <f>IF((Table1[StartDate]&gt;=Date.GraphMin)*(Table1[StartDate]&lt;=Date.GraphMax)=1,"Yes","No")</f>
        <v>No</v>
      </c>
      <c r="C3859" s="15" t="str">
        <f>IF(OR(Table1[[#This Row],[Site]]="FOOD MILLING",Table1[[#This Row],[Site]]="GODACO"), "No", "Yes")</f>
        <v>Yes</v>
      </c>
      <c r="D3859" s="40">
        <f>MAX(DATE(Table1[Year],1,1),DATE(Table1[Year],1,1)-WEEKDAY(DATE(Table1[Year],1,1),2)+(Table1[WeekNum]-1)*7+1)</f>
        <v>44557</v>
      </c>
      <c r="E3859" s="40">
        <f>MIN(DATE(Table1[Year]+1,1,0),DATE(Table1[Year],1,1)-WEEKDAY(DATE(Table1[Year],1,1),2)+Table1[WeekNum]*7)</f>
        <v>44561</v>
      </c>
      <c r="F3859" s="15">
        <v>2021</v>
      </c>
      <c r="G3859" s="15">
        <f t="shared" si="120"/>
        <v>12</v>
      </c>
      <c r="H3859" s="17">
        <v>53</v>
      </c>
      <c r="I3859" s="207" t="str">
        <f>"W" &amp;Table1[[#This Row],[WeekNum]]</f>
        <v>W53</v>
      </c>
      <c r="J3859" s="20" t="str">
        <f t="shared" si="121"/>
        <v>21-W53</v>
      </c>
      <c r="K3859" s="8" t="s">
        <v>719</v>
      </c>
      <c r="L3859" s="4"/>
      <c r="M3859" s="8" t="s">
        <v>72</v>
      </c>
      <c r="N3859" s="4" t="s">
        <v>45</v>
      </c>
      <c r="O3859" s="266" t="s">
        <v>384</v>
      </c>
      <c r="P3859" s="11" t="s">
        <v>408</v>
      </c>
      <c r="Q3859" s="11" t="s">
        <v>421</v>
      </c>
      <c r="R3859" s="8">
        <v>0</v>
      </c>
      <c r="S3859" s="8">
        <v>225</v>
      </c>
      <c r="T3859" s="206">
        <f>ABS(Table1[[#This Row],[Prod]]-Table1[[#This Row],[Planned]])</f>
        <v>225</v>
      </c>
      <c r="U3859" s="209">
        <f>IF(ABS(Table1[[#This Row],[Prod]]-Table1[[#This Row],[Planned]])&gt;Table1[[#This Row],[Planned]],0,IF(Table1[[#This Row],[Planned]]=0,0,1-ABS(Table1[[#This Row],[Prod]]-Table1[[#This Row],[Planned]])/Table1[[#This Row],[Planned]]))</f>
        <v>0</v>
      </c>
      <c r="V3859" s="8"/>
      <c r="W3859" s="11"/>
      <c r="X3859" s="3">
        <v>0</v>
      </c>
      <c r="Y3859" s="206">
        <f>Table1[[#This Row],[Prod]]</f>
        <v>225</v>
      </c>
      <c r="Z3859" s="206">
        <f>ABS(Table1[[#This Row],[Prod2]]-Table1[[#This Row],[Plan Revised]])</f>
        <v>225</v>
      </c>
      <c r="AA3859" s="288">
        <f>IF(ABS(Table1[[#This Row],[Prod2]]-Table1[[#This Row],[Plan Revised]])&gt;Table1[[#This Row],[Plan Revised]],0,IF(Table1[[#This Row],[Plan Revised]]=0,0,1-ABS(Table1[[#This Row],[Prod2]]-Table1[[#This Row],[Plan Revised]])/Table1[[#This Row],[Plan Revised]]))</f>
        <v>0</v>
      </c>
      <c r="AB3859" s="11"/>
      <c r="AC3859" s="30"/>
    </row>
    <row r="3860" spans="1:29">
      <c r="A3860" s="15" t="str">
        <f>IF(Table1[Week]=WeekSel,"Yes","No")</f>
        <v>No</v>
      </c>
      <c r="B3860" s="15" t="str">
        <f>IF((Table1[StartDate]&gt;=Date.GraphMin)*(Table1[StartDate]&lt;=Date.GraphMax)=1,"Yes","No")</f>
        <v>No</v>
      </c>
      <c r="C3860" s="15" t="str">
        <f>IF(OR(Table1[[#This Row],[Site]]="FOOD MILLING",Table1[[#This Row],[Site]]="GODACO"), "No", "Yes")</f>
        <v>Yes</v>
      </c>
      <c r="D3860" s="40">
        <f>MAX(DATE(Table1[Year],1,1),DATE(Table1[Year],1,1)-WEEKDAY(DATE(Table1[Year],1,1),2)+(Table1[WeekNum]-1)*7+1)</f>
        <v>44557</v>
      </c>
      <c r="E3860" s="40">
        <f>MIN(DATE(Table1[Year]+1,1,0),DATE(Table1[Year],1,1)-WEEKDAY(DATE(Table1[Year],1,1),2)+Table1[WeekNum]*7)</f>
        <v>44561</v>
      </c>
      <c r="F3860" s="15">
        <v>2021</v>
      </c>
      <c r="G3860" s="15">
        <f t="shared" si="120"/>
        <v>12</v>
      </c>
      <c r="H3860" s="17">
        <v>53</v>
      </c>
      <c r="I3860" s="207" t="str">
        <f>"W" &amp;Table1[[#This Row],[WeekNum]]</f>
        <v>W53</v>
      </c>
      <c r="J3860" s="20" t="str">
        <f t="shared" si="121"/>
        <v>21-W53</v>
      </c>
      <c r="K3860" s="8" t="s">
        <v>725</v>
      </c>
      <c r="L3860" s="4"/>
      <c r="M3860" s="8" t="s">
        <v>72</v>
      </c>
      <c r="N3860" s="4" t="s">
        <v>45</v>
      </c>
      <c r="O3860" s="266" t="s">
        <v>384</v>
      </c>
      <c r="P3860" s="11" t="s">
        <v>410</v>
      </c>
      <c r="Q3860" s="11" t="s">
        <v>421</v>
      </c>
      <c r="R3860" s="8">
        <v>0</v>
      </c>
      <c r="S3860" s="8">
        <v>0</v>
      </c>
      <c r="T3860" s="206">
        <f>ABS(Table1[[#This Row],[Prod]]-Table1[[#This Row],[Planned]])</f>
        <v>0</v>
      </c>
      <c r="U3860" s="209">
        <f>IF(ABS(Table1[[#This Row],[Prod]]-Table1[[#This Row],[Planned]])&gt;Table1[[#This Row],[Planned]],0,IF(Table1[[#This Row],[Planned]]=0,0,1-ABS(Table1[[#This Row],[Prod]]-Table1[[#This Row],[Planned]])/Table1[[#This Row],[Planned]]))</f>
        <v>0</v>
      </c>
      <c r="V3860" s="8"/>
      <c r="W3860" s="11"/>
      <c r="X3860" s="3">
        <v>0</v>
      </c>
      <c r="Y3860" s="206">
        <f>Table1[[#This Row],[Prod]]</f>
        <v>0</v>
      </c>
      <c r="Z3860" s="206">
        <f>ABS(Table1[[#This Row],[Prod2]]-Table1[[#This Row],[Plan Revised]])</f>
        <v>0</v>
      </c>
      <c r="AA3860" s="288">
        <f>IF(ABS(Table1[[#This Row],[Prod2]]-Table1[[#This Row],[Plan Revised]])&gt;Table1[[#This Row],[Plan Revised]],0,IF(Table1[[#This Row],[Plan Revised]]=0,0,1-ABS(Table1[[#This Row],[Prod2]]-Table1[[#This Row],[Plan Revised]])/Table1[[#This Row],[Plan Revised]]))</f>
        <v>0</v>
      </c>
      <c r="AB3860" s="11"/>
      <c r="AC3860" s="30"/>
    </row>
    <row r="3861" spans="1:29">
      <c r="A3861" s="15" t="str">
        <f>IF(Table1[Week]=WeekSel,"Yes","No")</f>
        <v>No</v>
      </c>
      <c r="B3861" s="15" t="str">
        <f>IF((Table1[StartDate]&gt;=Date.GraphMin)*(Table1[StartDate]&lt;=Date.GraphMax)=1,"Yes","No")</f>
        <v>No</v>
      </c>
      <c r="C3861" s="15" t="str">
        <f>IF(OR(Table1[[#This Row],[Site]]="FOOD MILLING",Table1[[#This Row],[Site]]="GODACO"), "No", "Yes")</f>
        <v>Yes</v>
      </c>
      <c r="D3861" s="40">
        <f>MAX(DATE(Table1[Year],1,1),DATE(Table1[Year],1,1)-WEEKDAY(DATE(Table1[Year],1,1),2)+(Table1[WeekNum]-1)*7+1)</f>
        <v>44557</v>
      </c>
      <c r="E3861" s="40">
        <f>MIN(DATE(Table1[Year]+1,1,0),DATE(Table1[Year],1,1)-WEEKDAY(DATE(Table1[Year],1,1),2)+Table1[WeekNum]*7)</f>
        <v>44561</v>
      </c>
      <c r="F3861" s="15">
        <v>2021</v>
      </c>
      <c r="G3861" s="15">
        <f t="shared" si="120"/>
        <v>12</v>
      </c>
      <c r="H3861" s="17">
        <v>53</v>
      </c>
      <c r="I3861" s="207" t="str">
        <f>"W" &amp;Table1[[#This Row],[WeekNum]]</f>
        <v>W53</v>
      </c>
      <c r="J3861" s="20" t="str">
        <f t="shared" si="121"/>
        <v>21-W53</v>
      </c>
      <c r="K3861" s="8" t="s">
        <v>720</v>
      </c>
      <c r="L3861" s="4"/>
      <c r="M3861" s="8" t="s">
        <v>72</v>
      </c>
      <c r="N3861" s="4" t="s">
        <v>45</v>
      </c>
      <c r="O3861" s="266" t="s">
        <v>384</v>
      </c>
      <c r="P3861" s="11" t="s">
        <v>408</v>
      </c>
      <c r="Q3861" s="11" t="s">
        <v>421</v>
      </c>
      <c r="R3861" s="8">
        <v>140</v>
      </c>
      <c r="S3861" s="8">
        <v>0</v>
      </c>
      <c r="T3861" s="206">
        <f>ABS(Table1[[#This Row],[Prod]]-Table1[[#This Row],[Planned]])</f>
        <v>140</v>
      </c>
      <c r="U3861" s="209">
        <f>IF(ABS(Table1[[#This Row],[Prod]]-Table1[[#This Row],[Planned]])&gt;Table1[[#This Row],[Planned]],0,IF(Table1[[#This Row],[Planned]]=0,0,1-ABS(Table1[[#This Row],[Prod]]-Table1[[#This Row],[Planned]])/Table1[[#This Row],[Planned]]))</f>
        <v>0</v>
      </c>
      <c r="V3861" s="8"/>
      <c r="W3861" s="11"/>
      <c r="X3861" s="3">
        <v>140</v>
      </c>
      <c r="Y3861" s="206">
        <f>Table1[[#This Row],[Prod]]</f>
        <v>0</v>
      </c>
      <c r="Z3861" s="206">
        <f>ABS(Table1[[#This Row],[Prod2]]-Table1[[#This Row],[Plan Revised]])</f>
        <v>140</v>
      </c>
      <c r="AA3861" s="288">
        <f>IF(ABS(Table1[[#This Row],[Prod2]]-Table1[[#This Row],[Plan Revised]])&gt;Table1[[#This Row],[Plan Revised]],0,IF(Table1[[#This Row],[Plan Revised]]=0,0,1-ABS(Table1[[#This Row],[Prod2]]-Table1[[#This Row],[Plan Revised]])/Table1[[#This Row],[Plan Revised]]))</f>
        <v>0</v>
      </c>
      <c r="AB3861" s="11"/>
      <c r="AC3861" s="30"/>
    </row>
    <row r="3862" spans="1:29">
      <c r="A3862" s="15" t="str">
        <f>IF(Table1[Week]=WeekSel,"Yes","No")</f>
        <v>No</v>
      </c>
      <c r="B3862" s="15" t="str">
        <f>IF((Table1[StartDate]&gt;=Date.GraphMin)*(Table1[StartDate]&lt;=Date.GraphMax)=1,"Yes","No")</f>
        <v>No</v>
      </c>
      <c r="C3862" s="15" t="str">
        <f>IF(OR(Table1[[#This Row],[Site]]="FOOD MILLING",Table1[[#This Row],[Site]]="GODACO"), "No", "Yes")</f>
        <v>Yes</v>
      </c>
      <c r="D3862" s="40">
        <f>MAX(DATE(Table1[Year],1,1),DATE(Table1[Year],1,1)-WEEKDAY(DATE(Table1[Year],1,1),2)+(Table1[WeekNum]-1)*7+1)</f>
        <v>44557</v>
      </c>
      <c r="E3862" s="40">
        <f>MIN(DATE(Table1[Year]+1,1,0),DATE(Table1[Year],1,1)-WEEKDAY(DATE(Table1[Year],1,1),2)+Table1[WeekNum]*7)</f>
        <v>44561</v>
      </c>
      <c r="F3862" s="15">
        <v>2021</v>
      </c>
      <c r="G3862" s="15">
        <f t="shared" si="120"/>
        <v>12</v>
      </c>
      <c r="H3862" s="17">
        <v>53</v>
      </c>
      <c r="I3862" s="207" t="str">
        <f>"W" &amp;Table1[[#This Row],[WeekNum]]</f>
        <v>W53</v>
      </c>
      <c r="J3862" s="20" t="str">
        <f t="shared" si="121"/>
        <v>21-W53</v>
      </c>
      <c r="K3862" s="8" t="s">
        <v>726</v>
      </c>
      <c r="L3862" s="4"/>
      <c r="M3862" s="8" t="s">
        <v>72</v>
      </c>
      <c r="N3862" s="4" t="s">
        <v>76</v>
      </c>
      <c r="O3862" s="266" t="s">
        <v>389</v>
      </c>
      <c r="P3862" s="11" t="s">
        <v>410</v>
      </c>
      <c r="Q3862" s="11" t="s">
        <v>421</v>
      </c>
      <c r="R3862" s="8">
        <v>0</v>
      </c>
      <c r="S3862" s="8">
        <v>0</v>
      </c>
      <c r="T3862" s="206">
        <f>ABS(Table1[[#This Row],[Prod]]-Table1[[#This Row],[Planned]])</f>
        <v>0</v>
      </c>
      <c r="U3862" s="209">
        <f>IF(ABS(Table1[[#This Row],[Prod]]-Table1[[#This Row],[Planned]])&gt;Table1[[#This Row],[Planned]],0,IF(Table1[[#This Row],[Planned]]=0,0,1-ABS(Table1[[#This Row],[Prod]]-Table1[[#This Row],[Planned]])/Table1[[#This Row],[Planned]]))</f>
        <v>0</v>
      </c>
      <c r="V3862" s="8"/>
      <c r="W3862" s="11"/>
      <c r="X3862" s="3">
        <v>0</v>
      </c>
      <c r="Y3862" s="206">
        <f>Table1[[#This Row],[Prod]]</f>
        <v>0</v>
      </c>
      <c r="Z3862" s="206">
        <f>ABS(Table1[[#This Row],[Prod2]]-Table1[[#This Row],[Plan Revised]])</f>
        <v>0</v>
      </c>
      <c r="AA3862" s="288">
        <f>IF(ABS(Table1[[#This Row],[Prod2]]-Table1[[#This Row],[Plan Revised]])&gt;Table1[[#This Row],[Plan Revised]],0,IF(Table1[[#This Row],[Plan Revised]]=0,0,1-ABS(Table1[[#This Row],[Prod2]]-Table1[[#This Row],[Plan Revised]])/Table1[[#This Row],[Plan Revised]]))</f>
        <v>0</v>
      </c>
      <c r="AB3862" s="11"/>
      <c r="AC3862" s="30"/>
    </row>
    <row r="3863" spans="1:29">
      <c r="A3863" s="15" t="str">
        <f>IF(Table1[Week]=WeekSel,"Yes","No")</f>
        <v>No</v>
      </c>
      <c r="B3863" s="15" t="str">
        <f>IF((Table1[StartDate]&gt;=Date.GraphMin)*(Table1[StartDate]&lt;=Date.GraphMax)=1,"Yes","No")</f>
        <v>No</v>
      </c>
      <c r="C3863" s="15" t="str">
        <f>IF(OR(Table1[[#This Row],[Site]]="FOOD MILLING",Table1[[#This Row],[Site]]="GODACO"), "No", "Yes")</f>
        <v>Yes</v>
      </c>
      <c r="D3863" s="40">
        <f>MAX(DATE(Table1[Year],1,1),DATE(Table1[Year],1,1)-WEEKDAY(DATE(Table1[Year],1,1),2)+(Table1[WeekNum]-1)*7+1)</f>
        <v>44557</v>
      </c>
      <c r="E3863" s="40">
        <f>MIN(DATE(Table1[Year]+1,1,0),DATE(Table1[Year],1,1)-WEEKDAY(DATE(Table1[Year],1,1),2)+Table1[WeekNum]*7)</f>
        <v>44561</v>
      </c>
      <c r="F3863" s="15">
        <v>2021</v>
      </c>
      <c r="G3863" s="15">
        <f t="shared" si="120"/>
        <v>12</v>
      </c>
      <c r="H3863" s="17">
        <v>53</v>
      </c>
      <c r="I3863" s="207" t="str">
        <f>"W" &amp;Table1[[#This Row],[WeekNum]]</f>
        <v>W53</v>
      </c>
      <c r="J3863" s="20" t="str">
        <f t="shared" si="121"/>
        <v>21-W53</v>
      </c>
      <c r="K3863" s="8" t="s">
        <v>727</v>
      </c>
      <c r="L3863" s="4"/>
      <c r="M3863" s="8" t="s">
        <v>72</v>
      </c>
      <c r="N3863" s="4" t="s">
        <v>76</v>
      </c>
      <c r="O3863" s="266" t="s">
        <v>389</v>
      </c>
      <c r="P3863" s="11" t="s">
        <v>410</v>
      </c>
      <c r="Q3863" s="11" t="s">
        <v>421</v>
      </c>
      <c r="R3863" s="8">
        <v>0</v>
      </c>
      <c r="S3863" s="8">
        <v>0</v>
      </c>
      <c r="T3863" s="206">
        <f>ABS(Table1[[#This Row],[Prod]]-Table1[[#This Row],[Planned]])</f>
        <v>0</v>
      </c>
      <c r="U3863" s="209">
        <f>IF(ABS(Table1[[#This Row],[Prod]]-Table1[[#This Row],[Planned]])&gt;Table1[[#This Row],[Planned]],0,IF(Table1[[#This Row],[Planned]]=0,0,1-ABS(Table1[[#This Row],[Prod]]-Table1[[#This Row],[Planned]])/Table1[[#This Row],[Planned]]))</f>
        <v>0</v>
      </c>
      <c r="V3863" s="8"/>
      <c r="W3863" s="11"/>
      <c r="X3863" s="3">
        <v>0</v>
      </c>
      <c r="Y3863" s="206">
        <f>Table1[[#This Row],[Prod]]</f>
        <v>0</v>
      </c>
      <c r="Z3863" s="206">
        <f>ABS(Table1[[#This Row],[Prod2]]-Table1[[#This Row],[Plan Revised]])</f>
        <v>0</v>
      </c>
      <c r="AA3863" s="288">
        <f>IF(ABS(Table1[[#This Row],[Prod2]]-Table1[[#This Row],[Plan Revised]])&gt;Table1[[#This Row],[Plan Revised]],0,IF(Table1[[#This Row],[Plan Revised]]=0,0,1-ABS(Table1[[#This Row],[Prod2]]-Table1[[#This Row],[Plan Revised]])/Table1[[#This Row],[Plan Revised]]))</f>
        <v>0</v>
      </c>
      <c r="AB3863" s="11"/>
      <c r="AC3863" s="30"/>
    </row>
    <row r="3864" spans="1:29">
      <c r="A3864" s="15" t="str">
        <f>IF(Table1[Week]=WeekSel,"Yes","No")</f>
        <v>No</v>
      </c>
      <c r="B3864" s="15" t="str">
        <f>IF((Table1[StartDate]&gt;=Date.GraphMin)*(Table1[StartDate]&lt;=Date.GraphMax)=1,"Yes","No")</f>
        <v>No</v>
      </c>
      <c r="C3864" s="15" t="str">
        <f>IF(OR(Table1[[#This Row],[Site]]="FOOD MILLING",Table1[[#This Row],[Site]]="GODACO"), "No", "Yes")</f>
        <v>Yes</v>
      </c>
      <c r="D3864" s="40">
        <f>MAX(DATE(Table1[Year],1,1),DATE(Table1[Year],1,1)-WEEKDAY(DATE(Table1[Year],1,1),2)+(Table1[WeekNum]-1)*7+1)</f>
        <v>44550</v>
      </c>
      <c r="E3864" s="40">
        <f>MIN(DATE(Table1[Year]+1,1,0),DATE(Table1[Year],1,1)-WEEKDAY(DATE(Table1[Year],1,1),2)+Table1[WeekNum]*7)</f>
        <v>44556</v>
      </c>
      <c r="F3864" s="15">
        <v>2021</v>
      </c>
      <c r="G3864" s="15">
        <f t="shared" si="120"/>
        <v>12</v>
      </c>
      <c r="H3864" s="17">
        <v>52</v>
      </c>
      <c r="I3864" s="207" t="str">
        <f>"W" &amp;Table1[[#This Row],[WeekNum]]</f>
        <v>W52</v>
      </c>
      <c r="J3864" s="20" t="str">
        <f t="shared" si="121"/>
        <v>21-W52</v>
      </c>
      <c r="K3864" s="8" t="s">
        <v>567</v>
      </c>
      <c r="L3864" s="4"/>
      <c r="M3864" s="8" t="s">
        <v>72</v>
      </c>
      <c r="N3864" s="11" t="s">
        <v>428</v>
      </c>
      <c r="O3864" s="266" t="s">
        <v>374</v>
      </c>
      <c r="P3864" s="11" t="s">
        <v>410</v>
      </c>
      <c r="Q3864" s="11" t="s">
        <v>421</v>
      </c>
      <c r="R3864" s="8">
        <v>0</v>
      </c>
      <c r="S3864" s="8">
        <v>0</v>
      </c>
      <c r="T3864" s="206">
        <f>ABS(Table1[[#This Row],[Prod]]-Table1[[#This Row],[Planned]])</f>
        <v>0</v>
      </c>
      <c r="U3864" s="209">
        <f>IF(ABS(Table1[[#This Row],[Prod]]-Table1[[#This Row],[Planned]])&gt;Table1[[#This Row],[Planned]],0,IF(Table1[[#This Row],[Planned]]=0,0,1-ABS(Table1[[#This Row],[Prod]]-Table1[[#This Row],[Planned]])/Table1[[#This Row],[Planned]]))</f>
        <v>0</v>
      </c>
      <c r="V3864" s="8"/>
      <c r="W3864" s="11"/>
      <c r="X3864" s="3">
        <v>0</v>
      </c>
      <c r="Y3864" s="206">
        <f>Table1[[#This Row],[Prod]]</f>
        <v>0</v>
      </c>
      <c r="Z3864" s="206">
        <f>ABS(Table1[[#This Row],[Prod2]]-Table1[[#This Row],[Plan Revised]])</f>
        <v>0</v>
      </c>
      <c r="AA3864" s="288">
        <f>IF(ABS(Table1[[#This Row],[Prod2]]-Table1[[#This Row],[Plan Revised]])&gt;Table1[[#This Row],[Plan Revised]],0,IF(Table1[[#This Row],[Plan Revised]]=0,0,1-ABS(Table1[[#This Row],[Prod2]]-Table1[[#This Row],[Plan Revised]])/Table1[[#This Row],[Plan Revised]]))</f>
        <v>0</v>
      </c>
      <c r="AB3864" s="11"/>
      <c r="AC3864" s="30"/>
    </row>
    <row r="3865" spans="1:29">
      <c r="A3865" s="15" t="str">
        <f>IF(Table1[Week]=WeekSel,"Yes","No")</f>
        <v>No</v>
      </c>
      <c r="B3865" s="15" t="str">
        <f>IF((Table1[StartDate]&gt;=Date.GraphMin)*(Table1[StartDate]&lt;=Date.GraphMax)=1,"Yes","No")</f>
        <v>No</v>
      </c>
      <c r="C3865" s="15" t="str">
        <f>IF(OR(Table1[[#This Row],[Site]]="FOOD MILLING",Table1[[#This Row],[Site]]="GODACO"), "No", "Yes")</f>
        <v>Yes</v>
      </c>
      <c r="D3865" s="40">
        <f>MAX(DATE(Table1[Year],1,1),DATE(Table1[Year],1,1)-WEEKDAY(DATE(Table1[Year],1,1),2)+(Table1[WeekNum]-1)*7+1)</f>
        <v>44550</v>
      </c>
      <c r="E3865" s="40">
        <f>MIN(DATE(Table1[Year]+1,1,0),DATE(Table1[Year],1,1)-WEEKDAY(DATE(Table1[Year],1,1),2)+Table1[WeekNum]*7)</f>
        <v>44556</v>
      </c>
      <c r="F3865" s="15">
        <v>2021</v>
      </c>
      <c r="G3865" s="15">
        <f t="shared" si="120"/>
        <v>12</v>
      </c>
      <c r="H3865" s="17">
        <v>52</v>
      </c>
      <c r="I3865" s="207" t="str">
        <f>"W" &amp;Table1[[#This Row],[WeekNum]]</f>
        <v>W52</v>
      </c>
      <c r="J3865" s="20" t="str">
        <f t="shared" si="121"/>
        <v>21-W52</v>
      </c>
      <c r="K3865" s="8" t="s">
        <v>568</v>
      </c>
      <c r="L3865" s="4"/>
      <c r="M3865" s="8" t="s">
        <v>72</v>
      </c>
      <c r="N3865" s="11" t="s">
        <v>428</v>
      </c>
      <c r="O3865" s="266" t="s">
        <v>374</v>
      </c>
      <c r="P3865" s="11" t="s">
        <v>410</v>
      </c>
      <c r="Q3865" s="11" t="s">
        <v>421</v>
      </c>
      <c r="R3865" s="8">
        <v>0</v>
      </c>
      <c r="S3865" s="8">
        <v>0</v>
      </c>
      <c r="T3865" s="206">
        <f>ABS(Table1[[#This Row],[Prod]]-Table1[[#This Row],[Planned]])</f>
        <v>0</v>
      </c>
      <c r="U3865" s="209">
        <f>IF(ABS(Table1[[#This Row],[Prod]]-Table1[[#This Row],[Planned]])&gt;Table1[[#This Row],[Planned]],0,IF(Table1[[#This Row],[Planned]]=0,0,1-ABS(Table1[[#This Row],[Prod]]-Table1[[#This Row],[Planned]])/Table1[[#This Row],[Planned]]))</f>
        <v>0</v>
      </c>
      <c r="V3865" s="8"/>
      <c r="W3865" s="11"/>
      <c r="X3865" s="3">
        <v>0</v>
      </c>
      <c r="Y3865" s="206">
        <f>Table1[[#This Row],[Prod]]</f>
        <v>0</v>
      </c>
      <c r="Z3865" s="206">
        <f>ABS(Table1[[#This Row],[Prod2]]-Table1[[#This Row],[Plan Revised]])</f>
        <v>0</v>
      </c>
      <c r="AA3865" s="288">
        <f>IF(ABS(Table1[[#This Row],[Prod2]]-Table1[[#This Row],[Plan Revised]])&gt;Table1[[#This Row],[Plan Revised]],0,IF(Table1[[#This Row],[Plan Revised]]=0,0,1-ABS(Table1[[#This Row],[Prod2]]-Table1[[#This Row],[Plan Revised]])/Table1[[#This Row],[Plan Revised]]))</f>
        <v>0</v>
      </c>
      <c r="AB3865" s="11"/>
      <c r="AC3865" s="30"/>
    </row>
    <row r="3866" spans="1:29">
      <c r="A3866" s="15" t="str">
        <f>IF(Table1[Week]=WeekSel,"Yes","No")</f>
        <v>No</v>
      </c>
      <c r="B3866" s="15" t="str">
        <f>IF((Table1[StartDate]&gt;=Date.GraphMin)*(Table1[StartDate]&lt;=Date.GraphMax)=1,"Yes","No")</f>
        <v>No</v>
      </c>
      <c r="C3866" s="15" t="str">
        <f>IF(OR(Table1[[#This Row],[Site]]="FOOD MILLING",Table1[[#This Row],[Site]]="GODACO"), "No", "Yes")</f>
        <v>Yes</v>
      </c>
      <c r="D3866" s="40">
        <f>MAX(DATE(Table1[Year],1,1),DATE(Table1[Year],1,1)-WEEKDAY(DATE(Table1[Year],1,1),2)+(Table1[WeekNum]-1)*7+1)</f>
        <v>44550</v>
      </c>
      <c r="E3866" s="40">
        <f>MIN(DATE(Table1[Year]+1,1,0),DATE(Table1[Year],1,1)-WEEKDAY(DATE(Table1[Year],1,1),2)+Table1[WeekNum]*7)</f>
        <v>44556</v>
      </c>
      <c r="F3866" s="15">
        <v>2021</v>
      </c>
      <c r="G3866" s="15">
        <f t="shared" si="120"/>
        <v>12</v>
      </c>
      <c r="H3866" s="17">
        <v>52</v>
      </c>
      <c r="I3866" s="207" t="str">
        <f>"W" &amp;Table1[[#This Row],[WeekNum]]</f>
        <v>W52</v>
      </c>
      <c r="J3866" s="20" t="str">
        <f t="shared" si="121"/>
        <v>21-W52</v>
      </c>
      <c r="K3866" s="8" t="s">
        <v>633</v>
      </c>
      <c r="L3866" s="4"/>
      <c r="M3866" s="8" t="s">
        <v>72</v>
      </c>
      <c r="N3866" s="11" t="s">
        <v>428</v>
      </c>
      <c r="O3866" s="266" t="s">
        <v>372</v>
      </c>
      <c r="P3866" s="11" t="s">
        <v>410</v>
      </c>
      <c r="Q3866" s="11" t="s">
        <v>421</v>
      </c>
      <c r="R3866" s="8">
        <v>0</v>
      </c>
      <c r="S3866" s="8">
        <v>0</v>
      </c>
      <c r="T3866" s="206">
        <f>ABS(Table1[[#This Row],[Prod]]-Table1[[#This Row],[Planned]])</f>
        <v>0</v>
      </c>
      <c r="U3866" s="209">
        <f>IF(ABS(Table1[[#This Row],[Prod]]-Table1[[#This Row],[Planned]])&gt;Table1[[#This Row],[Planned]],0,IF(Table1[[#This Row],[Planned]]=0,0,1-ABS(Table1[[#This Row],[Prod]]-Table1[[#This Row],[Planned]])/Table1[[#This Row],[Planned]]))</f>
        <v>0</v>
      </c>
      <c r="V3866" s="8"/>
      <c r="W3866" s="11"/>
      <c r="X3866" s="3">
        <v>0</v>
      </c>
      <c r="Y3866" s="206">
        <f>Table1[[#This Row],[Prod]]</f>
        <v>0</v>
      </c>
      <c r="Z3866" s="206">
        <f>ABS(Table1[[#This Row],[Prod2]]-Table1[[#This Row],[Plan Revised]])</f>
        <v>0</v>
      </c>
      <c r="AA3866" s="288">
        <f>IF(ABS(Table1[[#This Row],[Prod2]]-Table1[[#This Row],[Plan Revised]])&gt;Table1[[#This Row],[Plan Revised]],0,IF(Table1[[#This Row],[Plan Revised]]=0,0,1-ABS(Table1[[#This Row],[Prod2]]-Table1[[#This Row],[Plan Revised]])/Table1[[#This Row],[Plan Revised]]))</f>
        <v>0</v>
      </c>
      <c r="AB3866" s="11"/>
      <c r="AC3866" s="30"/>
    </row>
    <row r="3867" spans="1:29">
      <c r="A3867" s="15" t="str">
        <f>IF(Table1[Week]=WeekSel,"Yes","No")</f>
        <v>No</v>
      </c>
      <c r="B3867" s="15" t="str">
        <f>IF((Table1[StartDate]&gt;=Date.GraphMin)*(Table1[StartDate]&lt;=Date.GraphMax)=1,"Yes","No")</f>
        <v>No</v>
      </c>
      <c r="C3867" s="15" t="str">
        <f>IF(OR(Table1[[#This Row],[Site]]="FOOD MILLING",Table1[[#This Row],[Site]]="GODACO"), "No", "Yes")</f>
        <v>Yes</v>
      </c>
      <c r="D3867" s="40">
        <f>MAX(DATE(Table1[Year],1,1),DATE(Table1[Year],1,1)-WEEKDAY(DATE(Table1[Year],1,1),2)+(Table1[WeekNum]-1)*7+1)</f>
        <v>44550</v>
      </c>
      <c r="E3867" s="40">
        <f>MIN(DATE(Table1[Year]+1,1,0),DATE(Table1[Year],1,1)-WEEKDAY(DATE(Table1[Year],1,1),2)+Table1[WeekNum]*7)</f>
        <v>44556</v>
      </c>
      <c r="F3867" s="15">
        <v>2021</v>
      </c>
      <c r="G3867" s="15">
        <f t="shared" si="120"/>
        <v>12</v>
      </c>
      <c r="H3867" s="17">
        <v>52</v>
      </c>
      <c r="I3867" s="207" t="str">
        <f>"W" &amp;Table1[[#This Row],[WeekNum]]</f>
        <v>W52</v>
      </c>
      <c r="J3867" s="20" t="str">
        <f t="shared" si="121"/>
        <v>21-W52</v>
      </c>
      <c r="K3867" s="8" t="s">
        <v>634</v>
      </c>
      <c r="L3867" s="4"/>
      <c r="M3867" s="8" t="s">
        <v>72</v>
      </c>
      <c r="N3867" s="11" t="s">
        <v>428</v>
      </c>
      <c r="O3867" s="266" t="s">
        <v>372</v>
      </c>
      <c r="P3867" s="11" t="s">
        <v>410</v>
      </c>
      <c r="Q3867" s="11" t="s">
        <v>421</v>
      </c>
      <c r="R3867" s="8">
        <v>0</v>
      </c>
      <c r="S3867" s="8">
        <v>0</v>
      </c>
      <c r="T3867" s="206">
        <f>ABS(Table1[[#This Row],[Prod]]-Table1[[#This Row],[Planned]])</f>
        <v>0</v>
      </c>
      <c r="U3867" s="209">
        <f>IF(ABS(Table1[[#This Row],[Prod]]-Table1[[#This Row],[Planned]])&gt;Table1[[#This Row],[Planned]],0,IF(Table1[[#This Row],[Planned]]=0,0,1-ABS(Table1[[#This Row],[Prod]]-Table1[[#This Row],[Planned]])/Table1[[#This Row],[Planned]]))</f>
        <v>0</v>
      </c>
      <c r="V3867" s="8"/>
      <c r="W3867" s="11"/>
      <c r="X3867" s="3">
        <v>0</v>
      </c>
      <c r="Y3867" s="206">
        <f>Table1[[#This Row],[Prod]]</f>
        <v>0</v>
      </c>
      <c r="Z3867" s="206">
        <f>ABS(Table1[[#This Row],[Prod2]]-Table1[[#This Row],[Plan Revised]])</f>
        <v>0</v>
      </c>
      <c r="AA3867" s="288">
        <f>IF(ABS(Table1[[#This Row],[Prod2]]-Table1[[#This Row],[Plan Revised]])&gt;Table1[[#This Row],[Plan Revised]],0,IF(Table1[[#This Row],[Plan Revised]]=0,0,1-ABS(Table1[[#This Row],[Prod2]]-Table1[[#This Row],[Plan Revised]])/Table1[[#This Row],[Plan Revised]]))</f>
        <v>0</v>
      </c>
      <c r="AB3867" s="11"/>
      <c r="AC3867" s="30"/>
    </row>
    <row r="3868" spans="1:29">
      <c r="A3868" s="15" t="str">
        <f>IF(Table1[Week]=WeekSel,"Yes","No")</f>
        <v>No</v>
      </c>
      <c r="B3868" s="15" t="str">
        <f>IF((Table1[StartDate]&gt;=Date.GraphMin)*(Table1[StartDate]&lt;=Date.GraphMax)=1,"Yes","No")</f>
        <v>No</v>
      </c>
      <c r="C3868" s="15" t="str">
        <f>IF(OR(Table1[[#This Row],[Site]]="FOOD MILLING",Table1[[#This Row],[Site]]="GODACO"), "No", "Yes")</f>
        <v>Yes</v>
      </c>
      <c r="D3868" s="40">
        <f>MAX(DATE(Table1[Year],1,1),DATE(Table1[Year],1,1)-WEEKDAY(DATE(Table1[Year],1,1),2)+(Table1[WeekNum]-1)*7+1)</f>
        <v>44550</v>
      </c>
      <c r="E3868" s="40">
        <f>MIN(DATE(Table1[Year]+1,1,0),DATE(Table1[Year],1,1)-WEEKDAY(DATE(Table1[Year],1,1),2)+Table1[WeekNum]*7)</f>
        <v>44556</v>
      </c>
      <c r="F3868" s="15">
        <v>2021</v>
      </c>
      <c r="G3868" s="15">
        <f t="shared" si="120"/>
        <v>12</v>
      </c>
      <c r="H3868" s="17">
        <v>52</v>
      </c>
      <c r="I3868" s="207" t="str">
        <f>"W" &amp;Table1[[#This Row],[WeekNum]]</f>
        <v>W52</v>
      </c>
      <c r="J3868" s="20" t="str">
        <f t="shared" si="121"/>
        <v>21-W52</v>
      </c>
      <c r="K3868" s="8" t="s">
        <v>472</v>
      </c>
      <c r="L3868" s="4"/>
      <c r="M3868" s="8" t="s">
        <v>72</v>
      </c>
      <c r="N3868" s="11" t="s">
        <v>428</v>
      </c>
      <c r="O3868" s="266" t="s">
        <v>374</v>
      </c>
      <c r="P3868" s="11" t="s">
        <v>410</v>
      </c>
      <c r="Q3868" s="11" t="s">
        <v>421</v>
      </c>
      <c r="R3868" s="8">
        <v>0</v>
      </c>
      <c r="S3868" s="8">
        <v>0</v>
      </c>
      <c r="T3868" s="206">
        <f>ABS(Table1[[#This Row],[Prod]]-Table1[[#This Row],[Planned]])</f>
        <v>0</v>
      </c>
      <c r="U3868" s="209">
        <f>IF(ABS(Table1[[#This Row],[Prod]]-Table1[[#This Row],[Planned]])&gt;Table1[[#This Row],[Planned]],0,IF(Table1[[#This Row],[Planned]]=0,0,1-ABS(Table1[[#This Row],[Prod]]-Table1[[#This Row],[Planned]])/Table1[[#This Row],[Planned]]))</f>
        <v>0</v>
      </c>
      <c r="V3868" s="8"/>
      <c r="W3868" s="11"/>
      <c r="X3868" s="3">
        <v>0</v>
      </c>
      <c r="Y3868" s="206">
        <f>Table1[[#This Row],[Prod]]</f>
        <v>0</v>
      </c>
      <c r="Z3868" s="206">
        <f>ABS(Table1[[#This Row],[Prod2]]-Table1[[#This Row],[Plan Revised]])</f>
        <v>0</v>
      </c>
      <c r="AA3868" s="288">
        <f>IF(ABS(Table1[[#This Row],[Prod2]]-Table1[[#This Row],[Plan Revised]])&gt;Table1[[#This Row],[Plan Revised]],0,IF(Table1[[#This Row],[Plan Revised]]=0,0,1-ABS(Table1[[#This Row],[Prod2]]-Table1[[#This Row],[Plan Revised]])/Table1[[#This Row],[Plan Revised]]))</f>
        <v>0</v>
      </c>
      <c r="AB3868" s="11"/>
      <c r="AC3868" s="30"/>
    </row>
    <row r="3869" spans="1:29">
      <c r="A3869" s="15" t="str">
        <f>IF(Table1[Week]=WeekSel,"Yes","No")</f>
        <v>No</v>
      </c>
      <c r="B3869" s="15" t="str">
        <f>IF((Table1[StartDate]&gt;=Date.GraphMin)*(Table1[StartDate]&lt;=Date.GraphMax)=1,"Yes","No")</f>
        <v>No</v>
      </c>
      <c r="C3869" s="15" t="str">
        <f>IF(OR(Table1[[#This Row],[Site]]="FOOD MILLING",Table1[[#This Row],[Site]]="GODACO"), "No", "Yes")</f>
        <v>Yes</v>
      </c>
      <c r="D3869" s="40">
        <f>MAX(DATE(Table1[Year],1,1),DATE(Table1[Year],1,1)-WEEKDAY(DATE(Table1[Year],1,1),2)+(Table1[WeekNum]-1)*7+1)</f>
        <v>44550</v>
      </c>
      <c r="E3869" s="40">
        <f>MIN(DATE(Table1[Year]+1,1,0),DATE(Table1[Year],1,1)-WEEKDAY(DATE(Table1[Year],1,1),2)+Table1[WeekNum]*7)</f>
        <v>44556</v>
      </c>
      <c r="F3869" s="15">
        <v>2021</v>
      </c>
      <c r="G3869" s="15">
        <f t="shared" si="120"/>
        <v>12</v>
      </c>
      <c r="H3869" s="17">
        <v>52</v>
      </c>
      <c r="I3869" s="207" t="str">
        <f>"W" &amp;Table1[[#This Row],[WeekNum]]</f>
        <v>W52</v>
      </c>
      <c r="J3869" s="20" t="str">
        <f t="shared" si="121"/>
        <v>21-W52</v>
      </c>
      <c r="K3869" s="8" t="s">
        <v>645</v>
      </c>
      <c r="L3869" s="4"/>
      <c r="M3869" s="8" t="s">
        <v>72</v>
      </c>
      <c r="N3869" s="11" t="s">
        <v>428</v>
      </c>
      <c r="O3869" s="266" t="s">
        <v>374</v>
      </c>
      <c r="P3869" s="11" t="s">
        <v>377</v>
      </c>
      <c r="Q3869" s="11" t="s">
        <v>421</v>
      </c>
      <c r="R3869" s="8">
        <v>0</v>
      </c>
      <c r="S3869" s="8">
        <v>0</v>
      </c>
      <c r="T3869" s="206">
        <f>ABS(Table1[[#This Row],[Prod]]-Table1[[#This Row],[Planned]])</f>
        <v>0</v>
      </c>
      <c r="U3869" s="209">
        <f>IF(ABS(Table1[[#This Row],[Prod]]-Table1[[#This Row],[Planned]])&gt;Table1[[#This Row],[Planned]],0,IF(Table1[[#This Row],[Planned]]=0,0,1-ABS(Table1[[#This Row],[Prod]]-Table1[[#This Row],[Planned]])/Table1[[#This Row],[Planned]]))</f>
        <v>0</v>
      </c>
      <c r="V3869" s="8"/>
      <c r="W3869" s="11"/>
      <c r="X3869" s="3">
        <v>0</v>
      </c>
      <c r="Y3869" s="206">
        <f>Table1[[#This Row],[Prod]]</f>
        <v>0</v>
      </c>
      <c r="Z3869" s="206">
        <f>ABS(Table1[[#This Row],[Prod2]]-Table1[[#This Row],[Plan Revised]])</f>
        <v>0</v>
      </c>
      <c r="AA3869" s="288">
        <f>IF(ABS(Table1[[#This Row],[Prod2]]-Table1[[#This Row],[Plan Revised]])&gt;Table1[[#This Row],[Plan Revised]],0,IF(Table1[[#This Row],[Plan Revised]]=0,0,1-ABS(Table1[[#This Row],[Prod2]]-Table1[[#This Row],[Plan Revised]])/Table1[[#This Row],[Plan Revised]]))</f>
        <v>0</v>
      </c>
      <c r="AB3869" s="11"/>
      <c r="AC3869" s="30"/>
    </row>
    <row r="3870" spans="1:29">
      <c r="A3870" s="15" t="str">
        <f>IF(Table1[Week]=WeekSel,"Yes","No")</f>
        <v>No</v>
      </c>
      <c r="B3870" s="15" t="str">
        <f>IF((Table1[StartDate]&gt;=Date.GraphMin)*(Table1[StartDate]&lt;=Date.GraphMax)=1,"Yes","No")</f>
        <v>No</v>
      </c>
      <c r="C3870" s="15" t="str">
        <f>IF(OR(Table1[[#This Row],[Site]]="FOOD MILLING",Table1[[#This Row],[Site]]="GODACO"), "No", "Yes")</f>
        <v>Yes</v>
      </c>
      <c r="D3870" s="40">
        <f>MAX(DATE(Table1[Year],1,1),DATE(Table1[Year],1,1)-WEEKDAY(DATE(Table1[Year],1,1),2)+(Table1[WeekNum]-1)*7+1)</f>
        <v>44550</v>
      </c>
      <c r="E3870" s="40">
        <f>MIN(DATE(Table1[Year]+1,1,0),DATE(Table1[Year],1,1)-WEEKDAY(DATE(Table1[Year],1,1),2)+Table1[WeekNum]*7)</f>
        <v>44556</v>
      </c>
      <c r="F3870" s="15">
        <v>2021</v>
      </c>
      <c r="G3870" s="15">
        <f t="shared" si="120"/>
        <v>12</v>
      </c>
      <c r="H3870" s="17">
        <v>52</v>
      </c>
      <c r="I3870" s="207" t="str">
        <f>"W" &amp;Table1[[#This Row],[WeekNum]]</f>
        <v>W52</v>
      </c>
      <c r="J3870" s="20" t="str">
        <f t="shared" si="121"/>
        <v>21-W52</v>
      </c>
      <c r="K3870" s="8" t="s">
        <v>646</v>
      </c>
      <c r="L3870" s="4"/>
      <c r="M3870" s="8" t="s">
        <v>72</v>
      </c>
      <c r="N3870" s="11" t="s">
        <v>428</v>
      </c>
      <c r="O3870" s="266" t="s">
        <v>374</v>
      </c>
      <c r="P3870" s="11" t="s">
        <v>377</v>
      </c>
      <c r="Q3870" s="11" t="s">
        <v>421</v>
      </c>
      <c r="R3870" s="8">
        <v>0</v>
      </c>
      <c r="S3870" s="8">
        <v>0</v>
      </c>
      <c r="T3870" s="206">
        <f>ABS(Table1[[#This Row],[Prod]]-Table1[[#This Row],[Planned]])</f>
        <v>0</v>
      </c>
      <c r="U3870" s="209">
        <f>IF(ABS(Table1[[#This Row],[Prod]]-Table1[[#This Row],[Planned]])&gt;Table1[[#This Row],[Planned]],0,IF(Table1[[#This Row],[Planned]]=0,0,1-ABS(Table1[[#This Row],[Prod]]-Table1[[#This Row],[Planned]])/Table1[[#This Row],[Planned]]))</f>
        <v>0</v>
      </c>
      <c r="V3870" s="8"/>
      <c r="W3870" s="11"/>
      <c r="X3870" s="3">
        <v>0</v>
      </c>
      <c r="Y3870" s="206">
        <f>Table1[[#This Row],[Prod]]</f>
        <v>0</v>
      </c>
      <c r="Z3870" s="206">
        <f>ABS(Table1[[#This Row],[Prod2]]-Table1[[#This Row],[Plan Revised]])</f>
        <v>0</v>
      </c>
      <c r="AA3870" s="288">
        <f>IF(ABS(Table1[[#This Row],[Prod2]]-Table1[[#This Row],[Plan Revised]])&gt;Table1[[#This Row],[Plan Revised]],0,IF(Table1[[#This Row],[Plan Revised]]=0,0,1-ABS(Table1[[#This Row],[Prod2]]-Table1[[#This Row],[Plan Revised]])/Table1[[#This Row],[Plan Revised]]))</f>
        <v>0</v>
      </c>
      <c r="AB3870" s="11"/>
      <c r="AC3870" s="30"/>
    </row>
    <row r="3871" spans="1:29">
      <c r="A3871" s="15" t="str">
        <f>IF(Table1[Week]=WeekSel,"Yes","No")</f>
        <v>No</v>
      </c>
      <c r="B3871" s="15" t="str">
        <f>IF((Table1[StartDate]&gt;=Date.GraphMin)*(Table1[StartDate]&lt;=Date.GraphMax)=1,"Yes","No")</f>
        <v>No</v>
      </c>
      <c r="C3871" s="15" t="str">
        <f>IF(OR(Table1[[#This Row],[Site]]="FOOD MILLING",Table1[[#This Row],[Site]]="GODACO"), "No", "Yes")</f>
        <v>Yes</v>
      </c>
      <c r="D3871" s="40">
        <f>MAX(DATE(Table1[Year],1,1),DATE(Table1[Year],1,1)-WEEKDAY(DATE(Table1[Year],1,1),2)+(Table1[WeekNum]-1)*7+1)</f>
        <v>44550</v>
      </c>
      <c r="E3871" s="40">
        <f>MIN(DATE(Table1[Year]+1,1,0),DATE(Table1[Year],1,1)-WEEKDAY(DATE(Table1[Year],1,1),2)+Table1[WeekNum]*7)</f>
        <v>44556</v>
      </c>
      <c r="F3871" s="15">
        <v>2021</v>
      </c>
      <c r="G3871" s="15">
        <f t="shared" si="120"/>
        <v>12</v>
      </c>
      <c r="H3871" s="17">
        <v>52</v>
      </c>
      <c r="I3871" s="207" t="str">
        <f>"W" &amp;Table1[[#This Row],[WeekNum]]</f>
        <v>W52</v>
      </c>
      <c r="J3871" s="20" t="str">
        <f t="shared" si="121"/>
        <v>21-W52</v>
      </c>
      <c r="K3871" s="8" t="s">
        <v>728</v>
      </c>
      <c r="L3871" s="4"/>
      <c r="M3871" s="8" t="s">
        <v>72</v>
      </c>
      <c r="N3871" s="11" t="s">
        <v>428</v>
      </c>
      <c r="O3871" s="266" t="s">
        <v>374</v>
      </c>
      <c r="P3871" s="11" t="s">
        <v>410</v>
      </c>
      <c r="Q3871" s="11" t="s">
        <v>421</v>
      </c>
      <c r="R3871" s="8">
        <v>0</v>
      </c>
      <c r="S3871" s="8">
        <v>0</v>
      </c>
      <c r="T3871" s="206">
        <f>ABS(Table1[[#This Row],[Prod]]-Table1[[#This Row],[Planned]])</f>
        <v>0</v>
      </c>
      <c r="U3871" s="209">
        <f>IF(ABS(Table1[[#This Row],[Prod]]-Table1[[#This Row],[Planned]])&gt;Table1[[#This Row],[Planned]],0,IF(Table1[[#This Row],[Planned]]=0,0,1-ABS(Table1[[#This Row],[Prod]]-Table1[[#This Row],[Planned]])/Table1[[#This Row],[Planned]]))</f>
        <v>0</v>
      </c>
      <c r="V3871" s="8"/>
      <c r="W3871" s="11"/>
      <c r="X3871" s="3">
        <v>0</v>
      </c>
      <c r="Y3871" s="206">
        <f>Table1[[#This Row],[Prod]]</f>
        <v>0</v>
      </c>
      <c r="Z3871" s="206">
        <f>ABS(Table1[[#This Row],[Prod2]]-Table1[[#This Row],[Plan Revised]])</f>
        <v>0</v>
      </c>
      <c r="AA3871" s="288">
        <f>IF(ABS(Table1[[#This Row],[Prod2]]-Table1[[#This Row],[Plan Revised]])&gt;Table1[[#This Row],[Plan Revised]],0,IF(Table1[[#This Row],[Plan Revised]]=0,0,1-ABS(Table1[[#This Row],[Prod2]]-Table1[[#This Row],[Plan Revised]])/Table1[[#This Row],[Plan Revised]]))</f>
        <v>0</v>
      </c>
      <c r="AB3871" s="11"/>
      <c r="AC3871" s="30"/>
    </row>
    <row r="3872" spans="1:29">
      <c r="A3872" s="15" t="str">
        <f>IF(Table1[Week]=WeekSel,"Yes","No")</f>
        <v>No</v>
      </c>
      <c r="B3872" s="15" t="str">
        <f>IF((Table1[StartDate]&gt;=Date.GraphMin)*(Table1[StartDate]&lt;=Date.GraphMax)=1,"Yes","No")</f>
        <v>No</v>
      </c>
      <c r="C3872" s="15" t="str">
        <f>IF(OR(Table1[[#This Row],[Site]]="FOOD MILLING",Table1[[#This Row],[Site]]="GODACO"), "No", "Yes")</f>
        <v>Yes</v>
      </c>
      <c r="D3872" s="40">
        <f>MAX(DATE(Table1[Year],1,1),DATE(Table1[Year],1,1)-WEEKDAY(DATE(Table1[Year],1,1),2)+(Table1[WeekNum]-1)*7+1)</f>
        <v>44550</v>
      </c>
      <c r="E3872" s="40">
        <f>MIN(DATE(Table1[Year]+1,1,0),DATE(Table1[Year],1,1)-WEEKDAY(DATE(Table1[Year],1,1),2)+Table1[WeekNum]*7)</f>
        <v>44556</v>
      </c>
      <c r="F3872" s="15">
        <v>2021</v>
      </c>
      <c r="G3872" s="15">
        <f t="shared" si="120"/>
        <v>12</v>
      </c>
      <c r="H3872" s="17">
        <v>52</v>
      </c>
      <c r="I3872" s="207" t="str">
        <f>"W" &amp;Table1[[#This Row],[WeekNum]]</f>
        <v>W52</v>
      </c>
      <c r="J3872" s="20" t="str">
        <f t="shared" si="121"/>
        <v>21-W52</v>
      </c>
      <c r="K3872" s="8" t="s">
        <v>729</v>
      </c>
      <c r="L3872" s="4"/>
      <c r="M3872" s="8" t="s">
        <v>72</v>
      </c>
      <c r="N3872" s="11" t="s">
        <v>428</v>
      </c>
      <c r="O3872" s="266" t="s">
        <v>374</v>
      </c>
      <c r="P3872" s="11" t="s">
        <v>410</v>
      </c>
      <c r="Q3872" s="11" t="s">
        <v>421</v>
      </c>
      <c r="R3872" s="8">
        <v>0</v>
      </c>
      <c r="S3872" s="8">
        <v>0</v>
      </c>
      <c r="T3872" s="206">
        <f>ABS(Table1[[#This Row],[Prod]]-Table1[[#This Row],[Planned]])</f>
        <v>0</v>
      </c>
      <c r="U3872" s="209">
        <f>IF(ABS(Table1[[#This Row],[Prod]]-Table1[[#This Row],[Planned]])&gt;Table1[[#This Row],[Planned]],0,IF(Table1[[#This Row],[Planned]]=0,0,1-ABS(Table1[[#This Row],[Prod]]-Table1[[#This Row],[Planned]])/Table1[[#This Row],[Planned]]))</f>
        <v>0</v>
      </c>
      <c r="V3872" s="8"/>
      <c r="W3872" s="11"/>
      <c r="X3872" s="3">
        <v>0</v>
      </c>
      <c r="Y3872" s="206">
        <f>Table1[[#This Row],[Prod]]</f>
        <v>0</v>
      </c>
      <c r="Z3872" s="206">
        <f>ABS(Table1[[#This Row],[Prod2]]-Table1[[#This Row],[Plan Revised]])</f>
        <v>0</v>
      </c>
      <c r="AA3872" s="288">
        <f>IF(ABS(Table1[[#This Row],[Prod2]]-Table1[[#This Row],[Plan Revised]])&gt;Table1[[#This Row],[Plan Revised]],0,IF(Table1[[#This Row],[Plan Revised]]=0,0,1-ABS(Table1[[#This Row],[Prod2]]-Table1[[#This Row],[Plan Revised]])/Table1[[#This Row],[Plan Revised]]))</f>
        <v>0</v>
      </c>
      <c r="AB3872" s="11"/>
      <c r="AC3872" s="30"/>
    </row>
    <row r="3873" spans="1:29">
      <c r="A3873" s="15" t="str">
        <f>IF(Table1[Week]=WeekSel,"Yes","No")</f>
        <v>No</v>
      </c>
      <c r="B3873" s="15" t="str">
        <f>IF((Table1[StartDate]&gt;=Date.GraphMin)*(Table1[StartDate]&lt;=Date.GraphMax)=1,"Yes","No")</f>
        <v>No</v>
      </c>
      <c r="C3873" s="15" t="str">
        <f>IF(OR(Table1[[#This Row],[Site]]="FOOD MILLING",Table1[[#This Row],[Site]]="GODACO"), "No", "Yes")</f>
        <v>Yes</v>
      </c>
      <c r="D3873" s="40">
        <f>MAX(DATE(Table1[Year],1,1),DATE(Table1[Year],1,1)-WEEKDAY(DATE(Table1[Year],1,1),2)+(Table1[WeekNum]-1)*7+1)</f>
        <v>44550</v>
      </c>
      <c r="E3873" s="40">
        <f>MIN(DATE(Table1[Year]+1,1,0),DATE(Table1[Year],1,1)-WEEKDAY(DATE(Table1[Year],1,1),2)+Table1[WeekNum]*7)</f>
        <v>44556</v>
      </c>
      <c r="F3873" s="15">
        <v>2021</v>
      </c>
      <c r="G3873" s="15">
        <f t="shared" si="120"/>
        <v>12</v>
      </c>
      <c r="H3873" s="17">
        <v>52</v>
      </c>
      <c r="I3873" s="207" t="str">
        <f>"W" &amp;Table1[[#This Row],[WeekNum]]</f>
        <v>W52</v>
      </c>
      <c r="J3873" s="20" t="str">
        <f t="shared" si="121"/>
        <v>21-W52</v>
      </c>
      <c r="K3873" s="8" t="s">
        <v>649</v>
      </c>
      <c r="L3873" s="4"/>
      <c r="M3873" s="8" t="s">
        <v>72</v>
      </c>
      <c r="N3873" s="11" t="s">
        <v>428</v>
      </c>
      <c r="O3873" s="266" t="s">
        <v>372</v>
      </c>
      <c r="P3873" s="11" t="s">
        <v>373</v>
      </c>
      <c r="Q3873" s="11" t="s">
        <v>421</v>
      </c>
      <c r="R3873" s="8">
        <v>6000</v>
      </c>
      <c r="S3873" s="8">
        <v>5980.8000039999997</v>
      </c>
      <c r="T3873" s="206">
        <f>ABS(Table1[[#This Row],[Prod]]-Table1[[#This Row],[Planned]])</f>
        <v>19.199996000000283</v>
      </c>
      <c r="U3873" s="209">
        <f>IF(ABS(Table1[[#This Row],[Prod]]-Table1[[#This Row],[Planned]])&gt;Table1[[#This Row],[Planned]],0,IF(Table1[[#This Row],[Planned]]=0,0,1-ABS(Table1[[#This Row],[Prod]]-Table1[[#This Row],[Planned]])/Table1[[#This Row],[Planned]]))</f>
        <v>0.99680000066666663</v>
      </c>
      <c r="V3873" s="8"/>
      <c r="W3873" s="11"/>
      <c r="X3873" s="3">
        <v>0</v>
      </c>
      <c r="Y3873" s="206">
        <f>Table1[[#This Row],[Prod]]</f>
        <v>5980.8000039999997</v>
      </c>
      <c r="Z3873" s="206">
        <f>ABS(Table1[[#This Row],[Prod2]]-Table1[[#This Row],[Plan Revised]])</f>
        <v>5980.8000039999997</v>
      </c>
      <c r="AA3873" s="288">
        <f>IF(ABS(Table1[[#This Row],[Prod2]]-Table1[[#This Row],[Plan Revised]])&gt;Table1[[#This Row],[Plan Revised]],0,IF(Table1[[#This Row],[Plan Revised]]=0,0,1-ABS(Table1[[#This Row],[Prod2]]-Table1[[#This Row],[Plan Revised]])/Table1[[#This Row],[Plan Revised]]))</f>
        <v>0</v>
      </c>
      <c r="AB3873" s="11"/>
      <c r="AC3873" s="30"/>
    </row>
    <row r="3874" spans="1:29">
      <c r="A3874" s="15" t="str">
        <f>IF(Table1[Week]=WeekSel,"Yes","No")</f>
        <v>No</v>
      </c>
      <c r="B3874" s="15" t="str">
        <f>IF((Table1[StartDate]&gt;=Date.GraphMin)*(Table1[StartDate]&lt;=Date.GraphMax)=1,"Yes","No")</f>
        <v>No</v>
      </c>
      <c r="C3874" s="15" t="str">
        <f>IF(OR(Table1[[#This Row],[Site]]="FOOD MILLING",Table1[[#This Row],[Site]]="GODACO"), "No", "Yes")</f>
        <v>Yes</v>
      </c>
      <c r="D3874" s="40">
        <f>MAX(DATE(Table1[Year],1,1),DATE(Table1[Year],1,1)-WEEKDAY(DATE(Table1[Year],1,1),2)+(Table1[WeekNum]-1)*7+1)</f>
        <v>44550</v>
      </c>
      <c r="E3874" s="40">
        <f>MIN(DATE(Table1[Year]+1,1,0),DATE(Table1[Year],1,1)-WEEKDAY(DATE(Table1[Year],1,1),2)+Table1[WeekNum]*7)</f>
        <v>44556</v>
      </c>
      <c r="F3874" s="15">
        <v>2021</v>
      </c>
      <c r="G3874" s="15">
        <f t="shared" si="120"/>
        <v>12</v>
      </c>
      <c r="H3874" s="17">
        <v>52</v>
      </c>
      <c r="I3874" s="207" t="str">
        <f>"W" &amp;Table1[[#This Row],[WeekNum]]</f>
        <v>W52</v>
      </c>
      <c r="J3874" s="20" t="str">
        <f t="shared" si="121"/>
        <v>21-W52</v>
      </c>
      <c r="K3874" s="8" t="s">
        <v>651</v>
      </c>
      <c r="L3874" s="4"/>
      <c r="M3874" s="8" t="s">
        <v>72</v>
      </c>
      <c r="N3874" s="11" t="s">
        <v>428</v>
      </c>
      <c r="O3874" s="266" t="s">
        <v>372</v>
      </c>
      <c r="P3874" s="11" t="s">
        <v>373</v>
      </c>
      <c r="Q3874" s="11" t="s">
        <v>421</v>
      </c>
      <c r="R3874" s="8">
        <v>0</v>
      </c>
      <c r="S3874" s="8">
        <v>0</v>
      </c>
      <c r="T3874" s="206">
        <f>ABS(Table1[[#This Row],[Prod]]-Table1[[#This Row],[Planned]])</f>
        <v>0</v>
      </c>
      <c r="U3874" s="209">
        <f>IF(ABS(Table1[[#This Row],[Prod]]-Table1[[#This Row],[Planned]])&gt;Table1[[#This Row],[Planned]],0,IF(Table1[[#This Row],[Planned]]=0,0,1-ABS(Table1[[#This Row],[Prod]]-Table1[[#This Row],[Planned]])/Table1[[#This Row],[Planned]]))</f>
        <v>0</v>
      </c>
      <c r="V3874" s="8"/>
      <c r="W3874" s="11"/>
      <c r="X3874" s="3">
        <v>0</v>
      </c>
      <c r="Y3874" s="206">
        <f>Table1[[#This Row],[Prod]]</f>
        <v>0</v>
      </c>
      <c r="Z3874" s="206">
        <f>ABS(Table1[[#This Row],[Prod2]]-Table1[[#This Row],[Plan Revised]])</f>
        <v>0</v>
      </c>
      <c r="AA3874" s="288">
        <f>IF(ABS(Table1[[#This Row],[Prod2]]-Table1[[#This Row],[Plan Revised]])&gt;Table1[[#This Row],[Plan Revised]],0,IF(Table1[[#This Row],[Plan Revised]]=0,0,1-ABS(Table1[[#This Row],[Prod2]]-Table1[[#This Row],[Plan Revised]])/Table1[[#This Row],[Plan Revised]]))</f>
        <v>0</v>
      </c>
      <c r="AB3874" s="11"/>
      <c r="AC3874" s="30"/>
    </row>
    <row r="3875" spans="1:29">
      <c r="A3875" s="15" t="str">
        <f>IF(Table1[Week]=WeekSel,"Yes","No")</f>
        <v>No</v>
      </c>
      <c r="B3875" s="15" t="str">
        <f>IF((Table1[StartDate]&gt;=Date.GraphMin)*(Table1[StartDate]&lt;=Date.GraphMax)=1,"Yes","No")</f>
        <v>No</v>
      </c>
      <c r="C3875" s="15" t="str">
        <f>IF(OR(Table1[[#This Row],[Site]]="FOOD MILLING",Table1[[#This Row],[Site]]="GODACO"), "No", "Yes")</f>
        <v>Yes</v>
      </c>
      <c r="D3875" s="40">
        <f>MAX(DATE(Table1[Year],1,1),DATE(Table1[Year],1,1)-WEEKDAY(DATE(Table1[Year],1,1),2)+(Table1[WeekNum]-1)*7+1)</f>
        <v>44550</v>
      </c>
      <c r="E3875" s="40">
        <f>MIN(DATE(Table1[Year]+1,1,0),DATE(Table1[Year],1,1)-WEEKDAY(DATE(Table1[Year],1,1),2)+Table1[WeekNum]*7)</f>
        <v>44556</v>
      </c>
      <c r="F3875" s="15">
        <v>2021</v>
      </c>
      <c r="G3875" s="15">
        <f t="shared" si="120"/>
        <v>12</v>
      </c>
      <c r="H3875" s="17">
        <v>52</v>
      </c>
      <c r="I3875" s="207" t="str">
        <f>"W" &amp;Table1[[#This Row],[WeekNum]]</f>
        <v>W52</v>
      </c>
      <c r="J3875" s="20" t="str">
        <f t="shared" si="121"/>
        <v>21-W52</v>
      </c>
      <c r="K3875" s="8" t="s">
        <v>653</v>
      </c>
      <c r="L3875" s="4"/>
      <c r="M3875" s="8" t="s">
        <v>72</v>
      </c>
      <c r="N3875" s="11" t="s">
        <v>428</v>
      </c>
      <c r="O3875" s="266" t="s">
        <v>372</v>
      </c>
      <c r="P3875" s="11" t="s">
        <v>373</v>
      </c>
      <c r="Q3875" s="11" t="s">
        <v>421</v>
      </c>
      <c r="R3875" s="8">
        <v>12109.23</v>
      </c>
      <c r="S3875" s="8">
        <v>12664.225009</v>
      </c>
      <c r="T3875" s="206">
        <f>ABS(Table1[[#This Row],[Prod]]-Table1[[#This Row],[Planned]])</f>
        <v>554.99500900000021</v>
      </c>
      <c r="U3875" s="209">
        <f>IF(ABS(Table1[[#This Row],[Prod]]-Table1[[#This Row],[Planned]])&gt;Table1[[#This Row],[Planned]],0,IF(Table1[[#This Row],[Planned]]=0,0,1-ABS(Table1[[#This Row],[Prod]]-Table1[[#This Row],[Planned]])/Table1[[#This Row],[Planned]]))</f>
        <v>0.95416760528951883</v>
      </c>
      <c r="V3875" s="8"/>
      <c r="W3875" s="11"/>
      <c r="X3875" s="3">
        <v>0</v>
      </c>
      <c r="Y3875" s="206">
        <f>Table1[[#This Row],[Prod]]</f>
        <v>12664.225009</v>
      </c>
      <c r="Z3875" s="206">
        <f>ABS(Table1[[#This Row],[Prod2]]-Table1[[#This Row],[Plan Revised]])</f>
        <v>12664.225009</v>
      </c>
      <c r="AA3875" s="288">
        <f>IF(ABS(Table1[[#This Row],[Prod2]]-Table1[[#This Row],[Plan Revised]])&gt;Table1[[#This Row],[Plan Revised]],0,IF(Table1[[#This Row],[Plan Revised]]=0,0,1-ABS(Table1[[#This Row],[Prod2]]-Table1[[#This Row],[Plan Revised]])/Table1[[#This Row],[Plan Revised]]))</f>
        <v>0</v>
      </c>
      <c r="AB3875" s="11"/>
      <c r="AC3875" s="30"/>
    </row>
    <row r="3876" spans="1:29">
      <c r="A3876" s="15" t="str">
        <f>IF(Table1[Week]=WeekSel,"Yes","No")</f>
        <v>No</v>
      </c>
      <c r="B3876" s="15" t="str">
        <f>IF((Table1[StartDate]&gt;=Date.GraphMin)*(Table1[StartDate]&lt;=Date.GraphMax)=1,"Yes","No")</f>
        <v>No</v>
      </c>
      <c r="C3876" s="15" t="str">
        <f>IF(OR(Table1[[#This Row],[Site]]="FOOD MILLING",Table1[[#This Row],[Site]]="GODACO"), "No", "Yes")</f>
        <v>Yes</v>
      </c>
      <c r="D3876" s="40">
        <f>MAX(DATE(Table1[Year],1,1),DATE(Table1[Year],1,1)-WEEKDAY(DATE(Table1[Year],1,1),2)+(Table1[WeekNum]-1)*7+1)</f>
        <v>44550</v>
      </c>
      <c r="E3876" s="40">
        <f>MIN(DATE(Table1[Year]+1,1,0),DATE(Table1[Year],1,1)-WEEKDAY(DATE(Table1[Year],1,1),2)+Table1[WeekNum]*7)</f>
        <v>44556</v>
      </c>
      <c r="F3876" s="15">
        <v>2021</v>
      </c>
      <c r="G3876" s="15">
        <f t="shared" si="120"/>
        <v>12</v>
      </c>
      <c r="H3876" s="17">
        <v>52</v>
      </c>
      <c r="I3876" s="207" t="str">
        <f>"W" &amp;Table1[[#This Row],[WeekNum]]</f>
        <v>W52</v>
      </c>
      <c r="J3876" s="20" t="str">
        <f t="shared" si="121"/>
        <v>21-W52</v>
      </c>
      <c r="K3876" s="8" t="s">
        <v>655</v>
      </c>
      <c r="L3876" s="4"/>
      <c r="M3876" s="8" t="s">
        <v>72</v>
      </c>
      <c r="N3876" s="11" t="s">
        <v>428</v>
      </c>
      <c r="O3876" s="266" t="s">
        <v>372</v>
      </c>
      <c r="P3876" s="11" t="s">
        <v>373</v>
      </c>
      <c r="Q3876" s="11" t="s">
        <v>421</v>
      </c>
      <c r="R3876" s="8">
        <v>0</v>
      </c>
      <c r="S3876" s="8">
        <v>0</v>
      </c>
      <c r="T3876" s="206">
        <f>ABS(Table1[[#This Row],[Prod]]-Table1[[#This Row],[Planned]])</f>
        <v>0</v>
      </c>
      <c r="U3876" s="209">
        <f>IF(ABS(Table1[[#This Row],[Prod]]-Table1[[#This Row],[Planned]])&gt;Table1[[#This Row],[Planned]],0,IF(Table1[[#This Row],[Planned]]=0,0,1-ABS(Table1[[#This Row],[Prod]]-Table1[[#This Row],[Planned]])/Table1[[#This Row],[Planned]]))</f>
        <v>0</v>
      </c>
      <c r="V3876" s="8"/>
      <c r="W3876" s="11"/>
      <c r="X3876" s="3">
        <v>0</v>
      </c>
      <c r="Y3876" s="206">
        <f>Table1[[#This Row],[Prod]]</f>
        <v>0</v>
      </c>
      <c r="Z3876" s="206">
        <f>ABS(Table1[[#This Row],[Prod2]]-Table1[[#This Row],[Plan Revised]])</f>
        <v>0</v>
      </c>
      <c r="AA3876" s="288">
        <f>IF(ABS(Table1[[#This Row],[Prod2]]-Table1[[#This Row],[Plan Revised]])&gt;Table1[[#This Row],[Plan Revised]],0,IF(Table1[[#This Row],[Plan Revised]]=0,0,1-ABS(Table1[[#This Row],[Prod2]]-Table1[[#This Row],[Plan Revised]])/Table1[[#This Row],[Plan Revised]]))</f>
        <v>0</v>
      </c>
      <c r="AB3876" s="11"/>
      <c r="AC3876" s="30"/>
    </row>
    <row r="3877" spans="1:29">
      <c r="A3877" s="15" t="str">
        <f>IF(Table1[Week]=WeekSel,"Yes","No")</f>
        <v>No</v>
      </c>
      <c r="B3877" s="15" t="str">
        <f>IF((Table1[StartDate]&gt;=Date.GraphMin)*(Table1[StartDate]&lt;=Date.GraphMax)=1,"Yes","No")</f>
        <v>No</v>
      </c>
      <c r="C3877" s="15" t="str">
        <f>IF(OR(Table1[[#This Row],[Site]]="FOOD MILLING",Table1[[#This Row],[Site]]="GODACO"), "No", "Yes")</f>
        <v>Yes</v>
      </c>
      <c r="D3877" s="40">
        <f>MAX(DATE(Table1[Year],1,1),DATE(Table1[Year],1,1)-WEEKDAY(DATE(Table1[Year],1,1),2)+(Table1[WeekNum]-1)*7+1)</f>
        <v>44550</v>
      </c>
      <c r="E3877" s="40">
        <f>MIN(DATE(Table1[Year]+1,1,0),DATE(Table1[Year],1,1)-WEEKDAY(DATE(Table1[Year],1,1),2)+Table1[WeekNum]*7)</f>
        <v>44556</v>
      </c>
      <c r="F3877" s="15">
        <v>2021</v>
      </c>
      <c r="G3877" s="15">
        <f t="shared" si="120"/>
        <v>12</v>
      </c>
      <c r="H3877" s="17">
        <v>52</v>
      </c>
      <c r="I3877" s="207" t="str">
        <f>"W" &amp;Table1[[#This Row],[WeekNum]]</f>
        <v>W52</v>
      </c>
      <c r="J3877" s="20" t="str">
        <f t="shared" si="121"/>
        <v>21-W52</v>
      </c>
      <c r="K3877" s="8" t="s">
        <v>656</v>
      </c>
      <c r="L3877" s="4"/>
      <c r="M3877" s="8" t="s">
        <v>72</v>
      </c>
      <c r="N3877" s="11" t="s">
        <v>428</v>
      </c>
      <c r="O3877" s="266" t="s">
        <v>372</v>
      </c>
      <c r="P3877" s="11" t="s">
        <v>373</v>
      </c>
      <c r="Q3877" s="11" t="s">
        <v>421</v>
      </c>
      <c r="R3877" s="8">
        <v>0</v>
      </c>
      <c r="S3877" s="8">
        <v>0</v>
      </c>
      <c r="T3877" s="206">
        <f>ABS(Table1[[#This Row],[Prod]]-Table1[[#This Row],[Planned]])</f>
        <v>0</v>
      </c>
      <c r="U3877" s="209">
        <f>IF(ABS(Table1[[#This Row],[Prod]]-Table1[[#This Row],[Planned]])&gt;Table1[[#This Row],[Planned]],0,IF(Table1[[#This Row],[Planned]]=0,0,1-ABS(Table1[[#This Row],[Prod]]-Table1[[#This Row],[Planned]])/Table1[[#This Row],[Planned]]))</f>
        <v>0</v>
      </c>
      <c r="V3877" s="8"/>
      <c r="W3877" s="11"/>
      <c r="X3877" s="3">
        <v>0</v>
      </c>
      <c r="Y3877" s="206">
        <f>Table1[[#This Row],[Prod]]</f>
        <v>0</v>
      </c>
      <c r="Z3877" s="206">
        <f>ABS(Table1[[#This Row],[Prod2]]-Table1[[#This Row],[Plan Revised]])</f>
        <v>0</v>
      </c>
      <c r="AA3877" s="288">
        <f>IF(ABS(Table1[[#This Row],[Prod2]]-Table1[[#This Row],[Plan Revised]])&gt;Table1[[#This Row],[Plan Revised]],0,IF(Table1[[#This Row],[Plan Revised]]=0,0,1-ABS(Table1[[#This Row],[Prod2]]-Table1[[#This Row],[Plan Revised]])/Table1[[#This Row],[Plan Revised]]))</f>
        <v>0</v>
      </c>
      <c r="AB3877" s="11"/>
      <c r="AC3877" s="30"/>
    </row>
    <row r="3878" spans="1:29">
      <c r="A3878" s="15" t="str">
        <f>IF(Table1[Week]=WeekSel,"Yes","No")</f>
        <v>No</v>
      </c>
      <c r="B3878" s="15" t="str">
        <f>IF((Table1[StartDate]&gt;=Date.GraphMin)*(Table1[StartDate]&lt;=Date.GraphMax)=1,"Yes","No")</f>
        <v>No</v>
      </c>
      <c r="C3878" s="15" t="str">
        <f>IF(OR(Table1[[#This Row],[Site]]="FOOD MILLING",Table1[[#This Row],[Site]]="GODACO"), "No", "Yes")</f>
        <v>Yes</v>
      </c>
      <c r="D3878" s="40">
        <f>MAX(DATE(Table1[Year],1,1),DATE(Table1[Year],1,1)-WEEKDAY(DATE(Table1[Year],1,1),2)+(Table1[WeekNum]-1)*7+1)</f>
        <v>44550</v>
      </c>
      <c r="E3878" s="40">
        <f>MIN(DATE(Table1[Year]+1,1,0),DATE(Table1[Year],1,1)-WEEKDAY(DATE(Table1[Year],1,1),2)+Table1[WeekNum]*7)</f>
        <v>44556</v>
      </c>
      <c r="F3878" s="15">
        <v>2021</v>
      </c>
      <c r="G3878" s="15">
        <f t="shared" si="120"/>
        <v>12</v>
      </c>
      <c r="H3878" s="17">
        <v>52</v>
      </c>
      <c r="I3878" s="207" t="str">
        <f>"W" &amp;Table1[[#This Row],[WeekNum]]</f>
        <v>W52</v>
      </c>
      <c r="J3878" s="20" t="str">
        <f t="shared" si="121"/>
        <v>21-W52</v>
      </c>
      <c r="K3878" s="8" t="s">
        <v>657</v>
      </c>
      <c r="L3878" s="4"/>
      <c r="M3878" s="8" t="s">
        <v>72</v>
      </c>
      <c r="N3878" s="11" t="s">
        <v>428</v>
      </c>
      <c r="O3878" s="266" t="s">
        <v>372</v>
      </c>
      <c r="P3878" s="11" t="s">
        <v>373</v>
      </c>
      <c r="Q3878" s="11" t="s">
        <v>421</v>
      </c>
      <c r="R3878" s="8">
        <v>0</v>
      </c>
      <c r="S3878" s="8">
        <v>0</v>
      </c>
      <c r="T3878" s="206">
        <f>ABS(Table1[[#This Row],[Prod]]-Table1[[#This Row],[Planned]])</f>
        <v>0</v>
      </c>
      <c r="U3878" s="209">
        <f>IF(ABS(Table1[[#This Row],[Prod]]-Table1[[#This Row],[Planned]])&gt;Table1[[#This Row],[Planned]],0,IF(Table1[[#This Row],[Planned]]=0,0,1-ABS(Table1[[#This Row],[Prod]]-Table1[[#This Row],[Planned]])/Table1[[#This Row],[Planned]]))</f>
        <v>0</v>
      </c>
      <c r="V3878" s="8"/>
      <c r="W3878" s="11"/>
      <c r="X3878" s="3">
        <v>0</v>
      </c>
      <c r="Y3878" s="206">
        <f>Table1[[#This Row],[Prod]]</f>
        <v>0</v>
      </c>
      <c r="Z3878" s="206">
        <f>ABS(Table1[[#This Row],[Prod2]]-Table1[[#This Row],[Plan Revised]])</f>
        <v>0</v>
      </c>
      <c r="AA3878" s="288">
        <f>IF(ABS(Table1[[#This Row],[Prod2]]-Table1[[#This Row],[Plan Revised]])&gt;Table1[[#This Row],[Plan Revised]],0,IF(Table1[[#This Row],[Plan Revised]]=0,0,1-ABS(Table1[[#This Row],[Prod2]]-Table1[[#This Row],[Plan Revised]])/Table1[[#This Row],[Plan Revised]]))</f>
        <v>0</v>
      </c>
      <c r="AB3878" s="11"/>
      <c r="AC3878" s="30"/>
    </row>
    <row r="3879" spans="1:29">
      <c r="A3879" s="15" t="str">
        <f>IF(Table1[Week]=WeekSel,"Yes","No")</f>
        <v>No</v>
      </c>
      <c r="B3879" s="15" t="str">
        <f>IF((Table1[StartDate]&gt;=Date.GraphMin)*(Table1[StartDate]&lt;=Date.GraphMax)=1,"Yes","No")</f>
        <v>No</v>
      </c>
      <c r="C3879" s="15" t="str">
        <f>IF(OR(Table1[[#This Row],[Site]]="FOOD MILLING",Table1[[#This Row],[Site]]="GODACO"), "No", "Yes")</f>
        <v>Yes</v>
      </c>
      <c r="D3879" s="40">
        <f>MAX(DATE(Table1[Year],1,1),DATE(Table1[Year],1,1)-WEEKDAY(DATE(Table1[Year],1,1),2)+(Table1[WeekNum]-1)*7+1)</f>
        <v>44550</v>
      </c>
      <c r="E3879" s="40">
        <f>MIN(DATE(Table1[Year]+1,1,0),DATE(Table1[Year],1,1)-WEEKDAY(DATE(Table1[Year],1,1),2)+Table1[WeekNum]*7)</f>
        <v>44556</v>
      </c>
      <c r="F3879" s="15">
        <v>2021</v>
      </c>
      <c r="G3879" s="15">
        <f t="shared" si="120"/>
        <v>12</v>
      </c>
      <c r="H3879" s="17">
        <v>52</v>
      </c>
      <c r="I3879" s="207" t="str">
        <f>"W" &amp;Table1[[#This Row],[WeekNum]]</f>
        <v>W52</v>
      </c>
      <c r="J3879" s="20" t="str">
        <f t="shared" si="121"/>
        <v>21-W52</v>
      </c>
      <c r="K3879" s="8" t="s">
        <v>658</v>
      </c>
      <c r="L3879" s="4"/>
      <c r="M3879" s="8" t="s">
        <v>72</v>
      </c>
      <c r="N3879" s="11" t="s">
        <v>428</v>
      </c>
      <c r="O3879" s="266" t="s">
        <v>374</v>
      </c>
      <c r="P3879" s="11" t="s">
        <v>376</v>
      </c>
      <c r="Q3879" s="11" t="s">
        <v>421</v>
      </c>
      <c r="R3879" s="8">
        <v>3600</v>
      </c>
      <c r="S3879" s="8">
        <v>3149.6</v>
      </c>
      <c r="T3879" s="206">
        <f>ABS(Table1[[#This Row],[Prod]]-Table1[[#This Row],[Planned]])</f>
        <v>450.40000000000009</v>
      </c>
      <c r="U3879" s="209">
        <f>IF(ABS(Table1[[#This Row],[Prod]]-Table1[[#This Row],[Planned]])&gt;Table1[[#This Row],[Planned]],0,IF(Table1[[#This Row],[Planned]]=0,0,1-ABS(Table1[[#This Row],[Prod]]-Table1[[#This Row],[Planned]])/Table1[[#This Row],[Planned]]))</f>
        <v>0.87488888888888883</v>
      </c>
      <c r="V3879" s="8"/>
      <c r="W3879" s="11"/>
      <c r="X3879" s="3">
        <v>3600</v>
      </c>
      <c r="Y3879" s="206">
        <f>Table1[[#This Row],[Prod]]</f>
        <v>3149.6</v>
      </c>
      <c r="Z3879" s="206">
        <f>ABS(Table1[[#This Row],[Prod2]]-Table1[[#This Row],[Plan Revised]])</f>
        <v>450.40000000000009</v>
      </c>
      <c r="AA3879" s="288">
        <f>IF(ABS(Table1[[#This Row],[Prod2]]-Table1[[#This Row],[Plan Revised]])&gt;Table1[[#This Row],[Plan Revised]],0,IF(Table1[[#This Row],[Plan Revised]]=0,0,1-ABS(Table1[[#This Row],[Prod2]]-Table1[[#This Row],[Plan Revised]])/Table1[[#This Row],[Plan Revised]]))</f>
        <v>0.87488888888888883</v>
      </c>
      <c r="AB3879" s="11"/>
      <c r="AC3879" s="30"/>
    </row>
    <row r="3880" spans="1:29">
      <c r="A3880" s="15" t="str">
        <f>IF(Table1[Week]=WeekSel,"Yes","No")</f>
        <v>No</v>
      </c>
      <c r="B3880" s="15" t="str">
        <f>IF((Table1[StartDate]&gt;=Date.GraphMin)*(Table1[StartDate]&lt;=Date.GraphMax)=1,"Yes","No")</f>
        <v>No</v>
      </c>
      <c r="C3880" s="15" t="str">
        <f>IF(OR(Table1[[#This Row],[Site]]="FOOD MILLING",Table1[[#This Row],[Site]]="GODACO"), "No", "Yes")</f>
        <v>Yes</v>
      </c>
      <c r="D3880" s="40">
        <f>MAX(DATE(Table1[Year],1,1),DATE(Table1[Year],1,1)-WEEKDAY(DATE(Table1[Year],1,1),2)+(Table1[WeekNum]-1)*7+1)</f>
        <v>44550</v>
      </c>
      <c r="E3880" s="40">
        <f>MIN(DATE(Table1[Year]+1,1,0),DATE(Table1[Year],1,1)-WEEKDAY(DATE(Table1[Year],1,1),2)+Table1[WeekNum]*7)</f>
        <v>44556</v>
      </c>
      <c r="F3880" s="15">
        <v>2021</v>
      </c>
      <c r="G3880" s="15">
        <f t="shared" si="120"/>
        <v>12</v>
      </c>
      <c r="H3880" s="17">
        <v>52</v>
      </c>
      <c r="I3880" s="207" t="str">
        <f>"W" &amp;Table1[[#This Row],[WeekNum]]</f>
        <v>W52</v>
      </c>
      <c r="J3880" s="20" t="str">
        <f t="shared" si="121"/>
        <v>21-W52</v>
      </c>
      <c r="K3880" s="8" t="s">
        <v>659</v>
      </c>
      <c r="L3880" s="4"/>
      <c r="M3880" s="8" t="s">
        <v>72</v>
      </c>
      <c r="N3880" s="11" t="s">
        <v>428</v>
      </c>
      <c r="O3880" s="266" t="s">
        <v>374</v>
      </c>
      <c r="P3880" s="11" t="s">
        <v>376</v>
      </c>
      <c r="Q3880" s="11" t="s">
        <v>421</v>
      </c>
      <c r="R3880" s="8">
        <v>15840</v>
      </c>
      <c r="S3880" s="8">
        <v>15921.200000000003</v>
      </c>
      <c r="T3880" s="206">
        <f>ABS(Table1[[#This Row],[Prod]]-Table1[[#This Row],[Planned]])</f>
        <v>81.200000000002547</v>
      </c>
      <c r="U3880" s="209">
        <f>IF(ABS(Table1[[#This Row],[Prod]]-Table1[[#This Row],[Planned]])&gt;Table1[[#This Row],[Planned]],0,IF(Table1[[#This Row],[Planned]]=0,0,1-ABS(Table1[[#This Row],[Prod]]-Table1[[#This Row],[Planned]])/Table1[[#This Row],[Planned]]))</f>
        <v>0.99487373737373719</v>
      </c>
      <c r="V3880" s="8"/>
      <c r="W3880" s="11"/>
      <c r="X3880" s="3">
        <v>15840</v>
      </c>
      <c r="Y3880" s="206">
        <f>Table1[[#This Row],[Prod]]</f>
        <v>15921.200000000003</v>
      </c>
      <c r="Z3880" s="206">
        <f>ABS(Table1[[#This Row],[Prod2]]-Table1[[#This Row],[Plan Revised]])</f>
        <v>81.200000000002547</v>
      </c>
      <c r="AA3880" s="288">
        <f>IF(ABS(Table1[[#This Row],[Prod2]]-Table1[[#This Row],[Plan Revised]])&gt;Table1[[#This Row],[Plan Revised]],0,IF(Table1[[#This Row],[Plan Revised]]=0,0,1-ABS(Table1[[#This Row],[Prod2]]-Table1[[#This Row],[Plan Revised]])/Table1[[#This Row],[Plan Revised]]))</f>
        <v>0.99487373737373719</v>
      </c>
      <c r="AB3880" s="11"/>
      <c r="AC3880" s="30"/>
    </row>
    <row r="3881" spans="1:29">
      <c r="A3881" s="15" t="str">
        <f>IF(Table1[Week]=WeekSel,"Yes","No")</f>
        <v>No</v>
      </c>
      <c r="B3881" s="15" t="str">
        <f>IF((Table1[StartDate]&gt;=Date.GraphMin)*(Table1[StartDate]&lt;=Date.GraphMax)=1,"Yes","No")</f>
        <v>No</v>
      </c>
      <c r="C3881" s="15" t="str">
        <f>IF(OR(Table1[[#This Row],[Site]]="FOOD MILLING",Table1[[#This Row],[Site]]="GODACO"), "No", "Yes")</f>
        <v>Yes</v>
      </c>
      <c r="D3881" s="40">
        <f>MAX(DATE(Table1[Year],1,1),DATE(Table1[Year],1,1)-WEEKDAY(DATE(Table1[Year],1,1),2)+(Table1[WeekNum]-1)*7+1)</f>
        <v>44550</v>
      </c>
      <c r="E3881" s="40">
        <f>MIN(DATE(Table1[Year]+1,1,0),DATE(Table1[Year],1,1)-WEEKDAY(DATE(Table1[Year],1,1),2)+Table1[WeekNum]*7)</f>
        <v>44556</v>
      </c>
      <c r="F3881" s="15">
        <v>2021</v>
      </c>
      <c r="G3881" s="15">
        <f t="shared" si="120"/>
        <v>12</v>
      </c>
      <c r="H3881" s="17">
        <v>52</v>
      </c>
      <c r="I3881" s="207" t="str">
        <f>"W" &amp;Table1[[#This Row],[WeekNum]]</f>
        <v>W52</v>
      </c>
      <c r="J3881" s="20" t="str">
        <f t="shared" si="121"/>
        <v>21-W52</v>
      </c>
      <c r="K3881" s="8" t="s">
        <v>660</v>
      </c>
      <c r="L3881" s="4"/>
      <c r="M3881" s="8" t="s">
        <v>72</v>
      </c>
      <c r="N3881" s="11" t="s">
        <v>428</v>
      </c>
      <c r="O3881" s="266" t="s">
        <v>374</v>
      </c>
      <c r="P3881" s="11" t="s">
        <v>376</v>
      </c>
      <c r="Q3881" s="11" t="s">
        <v>421</v>
      </c>
      <c r="R3881" s="8">
        <v>8800</v>
      </c>
      <c r="S3881" s="8">
        <v>6417.5</v>
      </c>
      <c r="T3881" s="206">
        <f>ABS(Table1[[#This Row],[Prod]]-Table1[[#This Row],[Planned]])</f>
        <v>2382.5</v>
      </c>
      <c r="U3881" s="209">
        <f>IF(ABS(Table1[[#This Row],[Prod]]-Table1[[#This Row],[Planned]])&gt;Table1[[#This Row],[Planned]],0,IF(Table1[[#This Row],[Planned]]=0,0,1-ABS(Table1[[#This Row],[Prod]]-Table1[[#This Row],[Planned]])/Table1[[#This Row],[Planned]]))</f>
        <v>0.72926136363636362</v>
      </c>
      <c r="V3881" s="8"/>
      <c r="W3881" s="11"/>
      <c r="X3881" s="3">
        <v>8800</v>
      </c>
      <c r="Y3881" s="206">
        <f>Table1[[#This Row],[Prod]]</f>
        <v>6417.5</v>
      </c>
      <c r="Z3881" s="206">
        <f>ABS(Table1[[#This Row],[Prod2]]-Table1[[#This Row],[Plan Revised]])</f>
        <v>2382.5</v>
      </c>
      <c r="AA3881" s="288">
        <f>IF(ABS(Table1[[#This Row],[Prod2]]-Table1[[#This Row],[Plan Revised]])&gt;Table1[[#This Row],[Plan Revised]],0,IF(Table1[[#This Row],[Plan Revised]]=0,0,1-ABS(Table1[[#This Row],[Prod2]]-Table1[[#This Row],[Plan Revised]])/Table1[[#This Row],[Plan Revised]]))</f>
        <v>0.72926136363636362</v>
      </c>
      <c r="AB3881" s="11"/>
      <c r="AC3881" s="30"/>
    </row>
    <row r="3882" spans="1:29">
      <c r="A3882" s="15" t="str">
        <f>IF(Table1[Week]=WeekSel,"Yes","No")</f>
        <v>No</v>
      </c>
      <c r="B3882" s="15" t="str">
        <f>IF((Table1[StartDate]&gt;=Date.GraphMin)*(Table1[StartDate]&lt;=Date.GraphMax)=1,"Yes","No")</f>
        <v>No</v>
      </c>
      <c r="C3882" s="15" t="str">
        <f>IF(OR(Table1[[#This Row],[Site]]="FOOD MILLING",Table1[[#This Row],[Site]]="GODACO"), "No", "Yes")</f>
        <v>Yes</v>
      </c>
      <c r="D3882" s="40">
        <f>MAX(DATE(Table1[Year],1,1),DATE(Table1[Year],1,1)-WEEKDAY(DATE(Table1[Year],1,1),2)+(Table1[WeekNum]-1)*7+1)</f>
        <v>44550</v>
      </c>
      <c r="E3882" s="40">
        <f>MIN(DATE(Table1[Year]+1,1,0),DATE(Table1[Year],1,1)-WEEKDAY(DATE(Table1[Year],1,1),2)+Table1[WeekNum]*7)</f>
        <v>44556</v>
      </c>
      <c r="F3882" s="15">
        <v>2021</v>
      </c>
      <c r="G3882" s="15">
        <f t="shared" si="120"/>
        <v>12</v>
      </c>
      <c r="H3882" s="17">
        <v>52</v>
      </c>
      <c r="I3882" s="207" t="str">
        <f>"W" &amp;Table1[[#This Row],[WeekNum]]</f>
        <v>W52</v>
      </c>
      <c r="J3882" s="20" t="str">
        <f t="shared" si="121"/>
        <v>21-W52</v>
      </c>
      <c r="K3882" s="8" t="s">
        <v>661</v>
      </c>
      <c r="L3882" s="4"/>
      <c r="M3882" s="8" t="s">
        <v>72</v>
      </c>
      <c r="N3882" s="11" t="s">
        <v>428</v>
      </c>
      <c r="O3882" s="266" t="s">
        <v>374</v>
      </c>
      <c r="P3882" s="11" t="s">
        <v>376</v>
      </c>
      <c r="Q3882" s="11" t="s">
        <v>421</v>
      </c>
      <c r="R3882" s="8">
        <v>3800</v>
      </c>
      <c r="S3882" s="8">
        <v>1772</v>
      </c>
      <c r="T3882" s="206">
        <f>ABS(Table1[[#This Row],[Prod]]-Table1[[#This Row],[Planned]])</f>
        <v>2028</v>
      </c>
      <c r="U3882" s="209">
        <f>IF(ABS(Table1[[#This Row],[Prod]]-Table1[[#This Row],[Planned]])&gt;Table1[[#This Row],[Planned]],0,IF(Table1[[#This Row],[Planned]]=0,0,1-ABS(Table1[[#This Row],[Prod]]-Table1[[#This Row],[Planned]])/Table1[[#This Row],[Planned]]))</f>
        <v>0.46631578947368424</v>
      </c>
      <c r="V3882" s="8"/>
      <c r="W3882" s="11"/>
      <c r="X3882" s="3">
        <v>3800</v>
      </c>
      <c r="Y3882" s="206">
        <f>Table1[[#This Row],[Prod]]</f>
        <v>1772</v>
      </c>
      <c r="Z3882" s="206">
        <f>ABS(Table1[[#This Row],[Prod2]]-Table1[[#This Row],[Plan Revised]])</f>
        <v>2028</v>
      </c>
      <c r="AA3882" s="288">
        <f>IF(ABS(Table1[[#This Row],[Prod2]]-Table1[[#This Row],[Plan Revised]])&gt;Table1[[#This Row],[Plan Revised]],0,IF(Table1[[#This Row],[Plan Revised]]=0,0,1-ABS(Table1[[#This Row],[Prod2]]-Table1[[#This Row],[Plan Revised]])/Table1[[#This Row],[Plan Revised]]))</f>
        <v>0.46631578947368424</v>
      </c>
      <c r="AB3882" s="11"/>
      <c r="AC3882" s="30"/>
    </row>
    <row r="3883" spans="1:29">
      <c r="A3883" s="15" t="str">
        <f>IF(Table1[Week]=WeekSel,"Yes","No")</f>
        <v>No</v>
      </c>
      <c r="B3883" s="15" t="str">
        <f>IF((Table1[StartDate]&gt;=Date.GraphMin)*(Table1[StartDate]&lt;=Date.GraphMax)=1,"Yes","No")</f>
        <v>No</v>
      </c>
      <c r="C3883" s="15" t="str">
        <f>IF(OR(Table1[[#This Row],[Site]]="FOOD MILLING",Table1[[#This Row],[Site]]="GODACO"), "No", "Yes")</f>
        <v>Yes</v>
      </c>
      <c r="D3883" s="40">
        <f>MAX(DATE(Table1[Year],1,1),DATE(Table1[Year],1,1)-WEEKDAY(DATE(Table1[Year],1,1),2)+(Table1[WeekNum]-1)*7+1)</f>
        <v>44550</v>
      </c>
      <c r="E3883" s="40">
        <f>MIN(DATE(Table1[Year]+1,1,0),DATE(Table1[Year],1,1)-WEEKDAY(DATE(Table1[Year],1,1),2)+Table1[WeekNum]*7)</f>
        <v>44556</v>
      </c>
      <c r="F3883" s="15">
        <v>2021</v>
      </c>
      <c r="G3883" s="15">
        <f t="shared" si="120"/>
        <v>12</v>
      </c>
      <c r="H3883" s="17">
        <v>52</v>
      </c>
      <c r="I3883" s="207" t="str">
        <f>"W" &amp;Table1[[#This Row],[WeekNum]]</f>
        <v>W52</v>
      </c>
      <c r="J3883" s="20" t="str">
        <f t="shared" si="121"/>
        <v>21-W52</v>
      </c>
      <c r="K3883" s="8" t="s">
        <v>662</v>
      </c>
      <c r="L3883" s="4"/>
      <c r="M3883" s="8" t="s">
        <v>72</v>
      </c>
      <c r="N3883" s="11" t="s">
        <v>428</v>
      </c>
      <c r="O3883" s="266" t="s">
        <v>374</v>
      </c>
      <c r="P3883" s="11" t="s">
        <v>376</v>
      </c>
      <c r="Q3883" s="11" t="s">
        <v>421</v>
      </c>
      <c r="R3883" s="8">
        <v>8800</v>
      </c>
      <c r="S3883" s="8">
        <v>9014</v>
      </c>
      <c r="T3883" s="206">
        <f>ABS(Table1[[#This Row],[Prod]]-Table1[[#This Row],[Planned]])</f>
        <v>214</v>
      </c>
      <c r="U3883" s="209">
        <f>IF(ABS(Table1[[#This Row],[Prod]]-Table1[[#This Row],[Planned]])&gt;Table1[[#This Row],[Planned]],0,IF(Table1[[#This Row],[Planned]]=0,0,1-ABS(Table1[[#This Row],[Prod]]-Table1[[#This Row],[Planned]])/Table1[[#This Row],[Planned]]))</f>
        <v>0.97568181818181821</v>
      </c>
      <c r="V3883" s="8"/>
      <c r="W3883" s="11"/>
      <c r="X3883" s="3">
        <v>8800</v>
      </c>
      <c r="Y3883" s="206">
        <f>Table1[[#This Row],[Prod]]</f>
        <v>9014</v>
      </c>
      <c r="Z3883" s="206">
        <f>ABS(Table1[[#This Row],[Prod2]]-Table1[[#This Row],[Plan Revised]])</f>
        <v>214</v>
      </c>
      <c r="AA3883" s="288">
        <f>IF(ABS(Table1[[#This Row],[Prod2]]-Table1[[#This Row],[Plan Revised]])&gt;Table1[[#This Row],[Plan Revised]],0,IF(Table1[[#This Row],[Plan Revised]]=0,0,1-ABS(Table1[[#This Row],[Prod2]]-Table1[[#This Row],[Plan Revised]])/Table1[[#This Row],[Plan Revised]]))</f>
        <v>0.97568181818181821</v>
      </c>
      <c r="AB3883" s="11"/>
      <c r="AC3883" s="30"/>
    </row>
    <row r="3884" spans="1:29">
      <c r="A3884" s="15" t="str">
        <f>IF(Table1[Week]=WeekSel,"Yes","No")</f>
        <v>No</v>
      </c>
      <c r="B3884" s="15" t="str">
        <f>IF((Table1[StartDate]&gt;=Date.GraphMin)*(Table1[StartDate]&lt;=Date.GraphMax)=1,"Yes","No")</f>
        <v>No</v>
      </c>
      <c r="C3884" s="15" t="str">
        <f>IF(OR(Table1[[#This Row],[Site]]="FOOD MILLING",Table1[[#This Row],[Site]]="GODACO"), "No", "Yes")</f>
        <v>Yes</v>
      </c>
      <c r="D3884" s="40">
        <f>MAX(DATE(Table1[Year],1,1),DATE(Table1[Year],1,1)-WEEKDAY(DATE(Table1[Year],1,1),2)+(Table1[WeekNum]-1)*7+1)</f>
        <v>44550</v>
      </c>
      <c r="E3884" s="40">
        <f>MIN(DATE(Table1[Year]+1,1,0),DATE(Table1[Year],1,1)-WEEKDAY(DATE(Table1[Year],1,1),2)+Table1[WeekNum]*7)</f>
        <v>44556</v>
      </c>
      <c r="F3884" s="15">
        <v>2021</v>
      </c>
      <c r="G3884" s="15">
        <f t="shared" si="120"/>
        <v>12</v>
      </c>
      <c r="H3884" s="17">
        <v>52</v>
      </c>
      <c r="I3884" s="207" t="str">
        <f>"W" &amp;Table1[[#This Row],[WeekNum]]</f>
        <v>W52</v>
      </c>
      <c r="J3884" s="20" t="str">
        <f t="shared" si="121"/>
        <v>21-W52</v>
      </c>
      <c r="K3884" s="8" t="s">
        <v>663</v>
      </c>
      <c r="L3884" s="4"/>
      <c r="M3884" s="8" t="s">
        <v>72</v>
      </c>
      <c r="N3884" s="11" t="s">
        <v>428</v>
      </c>
      <c r="O3884" s="266" t="s">
        <v>374</v>
      </c>
      <c r="P3884" s="11" t="s">
        <v>376</v>
      </c>
      <c r="Q3884" s="11" t="s">
        <v>421</v>
      </c>
      <c r="R3884" s="8">
        <v>6300</v>
      </c>
      <c r="S3884" s="8">
        <v>4054</v>
      </c>
      <c r="T3884" s="206">
        <f>ABS(Table1[[#This Row],[Prod]]-Table1[[#This Row],[Planned]])</f>
        <v>2246</v>
      </c>
      <c r="U3884" s="209">
        <f>IF(ABS(Table1[[#This Row],[Prod]]-Table1[[#This Row],[Planned]])&gt;Table1[[#This Row],[Planned]],0,IF(Table1[[#This Row],[Planned]]=0,0,1-ABS(Table1[[#This Row],[Prod]]-Table1[[#This Row],[Planned]])/Table1[[#This Row],[Planned]]))</f>
        <v>0.64349206349206356</v>
      </c>
      <c r="V3884" s="8"/>
      <c r="W3884" s="11"/>
      <c r="X3884" s="3">
        <v>6300</v>
      </c>
      <c r="Y3884" s="206">
        <f>Table1[[#This Row],[Prod]]</f>
        <v>4054</v>
      </c>
      <c r="Z3884" s="206">
        <f>ABS(Table1[[#This Row],[Prod2]]-Table1[[#This Row],[Plan Revised]])</f>
        <v>2246</v>
      </c>
      <c r="AA3884" s="288">
        <f>IF(ABS(Table1[[#This Row],[Prod2]]-Table1[[#This Row],[Plan Revised]])&gt;Table1[[#This Row],[Plan Revised]],0,IF(Table1[[#This Row],[Plan Revised]]=0,0,1-ABS(Table1[[#This Row],[Prod2]]-Table1[[#This Row],[Plan Revised]])/Table1[[#This Row],[Plan Revised]]))</f>
        <v>0.64349206349206356</v>
      </c>
      <c r="AB3884" s="11"/>
      <c r="AC3884" s="30"/>
    </row>
    <row r="3885" spans="1:29">
      <c r="A3885" s="15" t="str">
        <f>IF(Table1[Week]=WeekSel,"Yes","No")</f>
        <v>No</v>
      </c>
      <c r="B3885" s="15" t="str">
        <f>IF((Table1[StartDate]&gt;=Date.GraphMin)*(Table1[StartDate]&lt;=Date.GraphMax)=1,"Yes","No")</f>
        <v>No</v>
      </c>
      <c r="C3885" s="15" t="str">
        <f>IF(OR(Table1[[#This Row],[Site]]="FOOD MILLING",Table1[[#This Row],[Site]]="GODACO"), "No", "Yes")</f>
        <v>Yes</v>
      </c>
      <c r="D3885" s="40">
        <f>MAX(DATE(Table1[Year],1,1),DATE(Table1[Year],1,1)-WEEKDAY(DATE(Table1[Year],1,1),2)+(Table1[WeekNum]-1)*7+1)</f>
        <v>44550</v>
      </c>
      <c r="E3885" s="40">
        <f>MIN(DATE(Table1[Year]+1,1,0),DATE(Table1[Year],1,1)-WEEKDAY(DATE(Table1[Year],1,1),2)+Table1[WeekNum]*7)</f>
        <v>44556</v>
      </c>
      <c r="F3885" s="15">
        <v>2021</v>
      </c>
      <c r="G3885" s="15">
        <f t="shared" si="120"/>
        <v>12</v>
      </c>
      <c r="H3885" s="17">
        <v>52</v>
      </c>
      <c r="I3885" s="207" t="str">
        <f>"W" &amp;Table1[[#This Row],[WeekNum]]</f>
        <v>W52</v>
      </c>
      <c r="J3885" s="20" t="str">
        <f t="shared" si="121"/>
        <v>21-W52</v>
      </c>
      <c r="K3885" s="8" t="s">
        <v>664</v>
      </c>
      <c r="L3885" s="4"/>
      <c r="M3885" s="8" t="s">
        <v>72</v>
      </c>
      <c r="N3885" s="11" t="s">
        <v>428</v>
      </c>
      <c r="O3885" s="266" t="s">
        <v>374</v>
      </c>
      <c r="P3885" s="11" t="s">
        <v>379</v>
      </c>
      <c r="Q3885" s="11" t="s">
        <v>421</v>
      </c>
      <c r="R3885" s="8">
        <v>0</v>
      </c>
      <c r="S3885" s="8">
        <v>0</v>
      </c>
      <c r="T3885" s="206">
        <f>ABS(Table1[[#This Row],[Prod]]-Table1[[#This Row],[Planned]])</f>
        <v>0</v>
      </c>
      <c r="U3885" s="209">
        <f>IF(ABS(Table1[[#This Row],[Prod]]-Table1[[#This Row],[Planned]])&gt;Table1[[#This Row],[Planned]],0,IF(Table1[[#This Row],[Planned]]=0,0,1-ABS(Table1[[#This Row],[Prod]]-Table1[[#This Row],[Planned]])/Table1[[#This Row],[Planned]]))</f>
        <v>0</v>
      </c>
      <c r="V3885" s="8"/>
      <c r="W3885" s="11"/>
      <c r="X3885" s="3">
        <v>0</v>
      </c>
      <c r="Y3885" s="206">
        <f>Table1[[#This Row],[Prod]]</f>
        <v>0</v>
      </c>
      <c r="Z3885" s="206">
        <f>ABS(Table1[[#This Row],[Prod2]]-Table1[[#This Row],[Plan Revised]])</f>
        <v>0</v>
      </c>
      <c r="AA3885" s="288">
        <f>IF(ABS(Table1[[#This Row],[Prod2]]-Table1[[#This Row],[Plan Revised]])&gt;Table1[[#This Row],[Plan Revised]],0,IF(Table1[[#This Row],[Plan Revised]]=0,0,1-ABS(Table1[[#This Row],[Prod2]]-Table1[[#This Row],[Plan Revised]])/Table1[[#This Row],[Plan Revised]]))</f>
        <v>0</v>
      </c>
      <c r="AB3885" s="11"/>
      <c r="AC3885" s="30"/>
    </row>
    <row r="3886" spans="1:29">
      <c r="A3886" s="15" t="str">
        <f>IF(Table1[Week]=WeekSel,"Yes","No")</f>
        <v>No</v>
      </c>
      <c r="B3886" s="15" t="str">
        <f>IF((Table1[StartDate]&gt;=Date.GraphMin)*(Table1[StartDate]&lt;=Date.GraphMax)=1,"Yes","No")</f>
        <v>No</v>
      </c>
      <c r="C3886" s="15" t="str">
        <f>IF(OR(Table1[[#This Row],[Site]]="FOOD MILLING",Table1[[#This Row],[Site]]="GODACO"), "No", "Yes")</f>
        <v>Yes</v>
      </c>
      <c r="D3886" s="40">
        <f>MAX(DATE(Table1[Year],1,1),DATE(Table1[Year],1,1)-WEEKDAY(DATE(Table1[Year],1,1),2)+(Table1[WeekNum]-1)*7+1)</f>
        <v>44550</v>
      </c>
      <c r="E3886" s="40">
        <f>MIN(DATE(Table1[Year]+1,1,0),DATE(Table1[Year],1,1)-WEEKDAY(DATE(Table1[Year],1,1),2)+Table1[WeekNum]*7)</f>
        <v>44556</v>
      </c>
      <c r="F3886" s="15">
        <v>2021</v>
      </c>
      <c r="G3886" s="15">
        <f t="shared" si="120"/>
        <v>12</v>
      </c>
      <c r="H3886" s="17">
        <v>52</v>
      </c>
      <c r="I3886" s="207" t="str">
        <f>"W" &amp;Table1[[#This Row],[WeekNum]]</f>
        <v>W52</v>
      </c>
      <c r="J3886" s="20" t="str">
        <f t="shared" si="121"/>
        <v>21-W52</v>
      </c>
      <c r="K3886" s="8" t="s">
        <v>665</v>
      </c>
      <c r="L3886" s="4"/>
      <c r="M3886" s="8" t="s">
        <v>72</v>
      </c>
      <c r="N3886" s="11" t="s">
        <v>428</v>
      </c>
      <c r="O3886" s="266" t="s">
        <v>374</v>
      </c>
      <c r="P3886" s="11" t="s">
        <v>379</v>
      </c>
      <c r="Q3886" s="11" t="s">
        <v>421</v>
      </c>
      <c r="R3886" s="8">
        <v>8500</v>
      </c>
      <c r="S3886" s="8">
        <v>7002.5</v>
      </c>
      <c r="T3886" s="206">
        <f>ABS(Table1[[#This Row],[Prod]]-Table1[[#This Row],[Planned]])</f>
        <v>1497.5</v>
      </c>
      <c r="U3886" s="209">
        <f>IF(ABS(Table1[[#This Row],[Prod]]-Table1[[#This Row],[Planned]])&gt;Table1[[#This Row],[Planned]],0,IF(Table1[[#This Row],[Planned]]=0,0,1-ABS(Table1[[#This Row],[Prod]]-Table1[[#This Row],[Planned]])/Table1[[#This Row],[Planned]]))</f>
        <v>0.82382352941176473</v>
      </c>
      <c r="V3886" s="8"/>
      <c r="W3886" s="11"/>
      <c r="X3886" s="3">
        <v>8500</v>
      </c>
      <c r="Y3886" s="206">
        <f>Table1[[#This Row],[Prod]]</f>
        <v>7002.5</v>
      </c>
      <c r="Z3886" s="206">
        <f>ABS(Table1[[#This Row],[Prod2]]-Table1[[#This Row],[Plan Revised]])</f>
        <v>1497.5</v>
      </c>
      <c r="AA3886" s="288">
        <f>IF(ABS(Table1[[#This Row],[Prod2]]-Table1[[#This Row],[Plan Revised]])&gt;Table1[[#This Row],[Plan Revised]],0,IF(Table1[[#This Row],[Plan Revised]]=0,0,1-ABS(Table1[[#This Row],[Prod2]]-Table1[[#This Row],[Plan Revised]])/Table1[[#This Row],[Plan Revised]]))</f>
        <v>0.82382352941176473</v>
      </c>
      <c r="AB3886" s="11"/>
      <c r="AC3886" s="30"/>
    </row>
    <row r="3887" spans="1:29">
      <c r="A3887" s="15" t="str">
        <f>IF(Table1[Week]=WeekSel,"Yes","No")</f>
        <v>No</v>
      </c>
      <c r="B3887" s="15" t="str">
        <f>IF((Table1[StartDate]&gt;=Date.GraphMin)*(Table1[StartDate]&lt;=Date.GraphMax)=1,"Yes","No")</f>
        <v>No</v>
      </c>
      <c r="C3887" s="15" t="str">
        <f>IF(OR(Table1[[#This Row],[Site]]="FOOD MILLING",Table1[[#This Row],[Site]]="GODACO"), "No", "Yes")</f>
        <v>Yes</v>
      </c>
      <c r="D3887" s="40">
        <f>MAX(DATE(Table1[Year],1,1),DATE(Table1[Year],1,1)-WEEKDAY(DATE(Table1[Year],1,1),2)+(Table1[WeekNum]-1)*7+1)</f>
        <v>44550</v>
      </c>
      <c r="E3887" s="40">
        <f>MIN(DATE(Table1[Year]+1,1,0),DATE(Table1[Year],1,1)-WEEKDAY(DATE(Table1[Year],1,1),2)+Table1[WeekNum]*7)</f>
        <v>44556</v>
      </c>
      <c r="F3887" s="15">
        <v>2021</v>
      </c>
      <c r="G3887" s="15">
        <f t="shared" si="120"/>
        <v>12</v>
      </c>
      <c r="H3887" s="17">
        <v>52</v>
      </c>
      <c r="I3887" s="207" t="str">
        <f>"W" &amp;Table1[[#This Row],[WeekNum]]</f>
        <v>W52</v>
      </c>
      <c r="J3887" s="20" t="str">
        <f t="shared" si="121"/>
        <v>21-W52</v>
      </c>
      <c r="K3887" s="8" t="s">
        <v>666</v>
      </c>
      <c r="L3887" s="4"/>
      <c r="M3887" s="8" t="s">
        <v>72</v>
      </c>
      <c r="N3887" s="11" t="s">
        <v>428</v>
      </c>
      <c r="O3887" s="266" t="s">
        <v>374</v>
      </c>
      <c r="P3887" s="11" t="s">
        <v>379</v>
      </c>
      <c r="Q3887" s="11" t="s">
        <v>421</v>
      </c>
      <c r="R3887" s="8">
        <v>15900</v>
      </c>
      <c r="S3887" s="8">
        <v>12218.5</v>
      </c>
      <c r="T3887" s="206">
        <f>ABS(Table1[[#This Row],[Prod]]-Table1[[#This Row],[Planned]])</f>
        <v>3681.5</v>
      </c>
      <c r="U3887" s="209">
        <f>IF(ABS(Table1[[#This Row],[Prod]]-Table1[[#This Row],[Planned]])&gt;Table1[[#This Row],[Planned]],0,IF(Table1[[#This Row],[Planned]]=0,0,1-ABS(Table1[[#This Row],[Prod]]-Table1[[#This Row],[Planned]])/Table1[[#This Row],[Planned]]))</f>
        <v>0.7684591194968553</v>
      </c>
      <c r="V3887" s="8"/>
      <c r="W3887" s="11"/>
      <c r="X3887" s="3">
        <v>15900</v>
      </c>
      <c r="Y3887" s="206">
        <f>Table1[[#This Row],[Prod]]</f>
        <v>12218.5</v>
      </c>
      <c r="Z3887" s="206">
        <f>ABS(Table1[[#This Row],[Prod2]]-Table1[[#This Row],[Plan Revised]])</f>
        <v>3681.5</v>
      </c>
      <c r="AA3887" s="288">
        <f>IF(ABS(Table1[[#This Row],[Prod2]]-Table1[[#This Row],[Plan Revised]])&gt;Table1[[#This Row],[Plan Revised]],0,IF(Table1[[#This Row],[Plan Revised]]=0,0,1-ABS(Table1[[#This Row],[Prod2]]-Table1[[#This Row],[Plan Revised]])/Table1[[#This Row],[Plan Revised]]))</f>
        <v>0.7684591194968553</v>
      </c>
      <c r="AB3887" s="11"/>
      <c r="AC3887" s="30"/>
    </row>
    <row r="3888" spans="1:29">
      <c r="A3888" s="15" t="str">
        <f>IF(Table1[Week]=WeekSel,"Yes","No")</f>
        <v>No</v>
      </c>
      <c r="B3888" s="15" t="str">
        <f>IF((Table1[StartDate]&gt;=Date.GraphMin)*(Table1[StartDate]&lt;=Date.GraphMax)=1,"Yes","No")</f>
        <v>No</v>
      </c>
      <c r="C3888" s="15" t="str">
        <f>IF(OR(Table1[[#This Row],[Site]]="FOOD MILLING",Table1[[#This Row],[Site]]="GODACO"), "No", "Yes")</f>
        <v>Yes</v>
      </c>
      <c r="D3888" s="40">
        <f>MAX(DATE(Table1[Year],1,1),DATE(Table1[Year],1,1)-WEEKDAY(DATE(Table1[Year],1,1),2)+(Table1[WeekNum]-1)*7+1)</f>
        <v>44550</v>
      </c>
      <c r="E3888" s="40">
        <f>MIN(DATE(Table1[Year]+1,1,0),DATE(Table1[Year],1,1)-WEEKDAY(DATE(Table1[Year],1,1),2)+Table1[WeekNum]*7)</f>
        <v>44556</v>
      </c>
      <c r="F3888" s="15">
        <v>2021</v>
      </c>
      <c r="G3888" s="15">
        <f t="shared" si="120"/>
        <v>12</v>
      </c>
      <c r="H3888" s="17">
        <v>52</v>
      </c>
      <c r="I3888" s="207" t="str">
        <f>"W" &amp;Table1[[#This Row],[WeekNum]]</f>
        <v>W52</v>
      </c>
      <c r="J3888" s="20" t="str">
        <f t="shared" si="121"/>
        <v>21-W52</v>
      </c>
      <c r="K3888" s="8" t="s">
        <v>667</v>
      </c>
      <c r="L3888" s="4"/>
      <c r="M3888" s="8" t="s">
        <v>72</v>
      </c>
      <c r="N3888" s="11" t="s">
        <v>428</v>
      </c>
      <c r="O3888" s="266" t="s">
        <v>374</v>
      </c>
      <c r="P3888" s="11" t="s">
        <v>375</v>
      </c>
      <c r="Q3888" s="11" t="s">
        <v>421</v>
      </c>
      <c r="R3888" s="8">
        <v>4400</v>
      </c>
      <c r="S3888" s="8">
        <v>6851.5</v>
      </c>
      <c r="T3888" s="206">
        <f>ABS(Table1[[#This Row],[Prod]]-Table1[[#This Row],[Planned]])</f>
        <v>2451.5</v>
      </c>
      <c r="U3888" s="209">
        <f>IF(ABS(Table1[[#This Row],[Prod]]-Table1[[#This Row],[Planned]])&gt;Table1[[#This Row],[Planned]],0,IF(Table1[[#This Row],[Planned]]=0,0,1-ABS(Table1[[#This Row],[Prod]]-Table1[[#This Row],[Planned]])/Table1[[#This Row],[Planned]]))</f>
        <v>0.44284090909090912</v>
      </c>
      <c r="V3888" s="8"/>
      <c r="W3888" s="11"/>
      <c r="X3888" s="3">
        <v>4400</v>
      </c>
      <c r="Y3888" s="206">
        <f>Table1[[#This Row],[Prod]]</f>
        <v>6851.5</v>
      </c>
      <c r="Z3888" s="206">
        <f>ABS(Table1[[#This Row],[Prod2]]-Table1[[#This Row],[Plan Revised]])</f>
        <v>2451.5</v>
      </c>
      <c r="AA3888" s="288">
        <f>IF(ABS(Table1[[#This Row],[Prod2]]-Table1[[#This Row],[Plan Revised]])&gt;Table1[[#This Row],[Plan Revised]],0,IF(Table1[[#This Row],[Plan Revised]]=0,0,1-ABS(Table1[[#This Row],[Prod2]]-Table1[[#This Row],[Plan Revised]])/Table1[[#This Row],[Plan Revised]]))</f>
        <v>0.44284090909090912</v>
      </c>
      <c r="AB3888" s="11"/>
      <c r="AC3888" s="30"/>
    </row>
    <row r="3889" spans="1:29">
      <c r="A3889" s="15" t="str">
        <f>IF(Table1[Week]=WeekSel,"Yes","No")</f>
        <v>No</v>
      </c>
      <c r="B3889" s="15" t="str">
        <f>IF((Table1[StartDate]&gt;=Date.GraphMin)*(Table1[StartDate]&lt;=Date.GraphMax)=1,"Yes","No")</f>
        <v>No</v>
      </c>
      <c r="C3889" s="15" t="str">
        <f>IF(OR(Table1[[#This Row],[Site]]="FOOD MILLING",Table1[[#This Row],[Site]]="GODACO"), "No", "Yes")</f>
        <v>Yes</v>
      </c>
      <c r="D3889" s="40">
        <f>MAX(DATE(Table1[Year],1,1),DATE(Table1[Year],1,1)-WEEKDAY(DATE(Table1[Year],1,1),2)+(Table1[WeekNum]-1)*7+1)</f>
        <v>44550</v>
      </c>
      <c r="E3889" s="40">
        <f>MIN(DATE(Table1[Year]+1,1,0),DATE(Table1[Year],1,1)-WEEKDAY(DATE(Table1[Year],1,1),2)+Table1[WeekNum]*7)</f>
        <v>44556</v>
      </c>
      <c r="F3889" s="15">
        <v>2021</v>
      </c>
      <c r="G3889" s="15">
        <f t="shared" si="120"/>
        <v>12</v>
      </c>
      <c r="H3889" s="17">
        <v>52</v>
      </c>
      <c r="I3889" s="207" t="str">
        <f>"W" &amp;Table1[[#This Row],[WeekNum]]</f>
        <v>W52</v>
      </c>
      <c r="J3889" s="20" t="str">
        <f t="shared" si="121"/>
        <v>21-W52</v>
      </c>
      <c r="K3889" s="8" t="s">
        <v>668</v>
      </c>
      <c r="L3889" s="4"/>
      <c r="M3889" s="8" t="s">
        <v>72</v>
      </c>
      <c r="N3889" s="11" t="s">
        <v>428</v>
      </c>
      <c r="O3889" s="266" t="s">
        <v>374</v>
      </c>
      <c r="P3889" s="11" t="s">
        <v>375</v>
      </c>
      <c r="Q3889" s="11" t="s">
        <v>421</v>
      </c>
      <c r="R3889" s="8">
        <v>22760</v>
      </c>
      <c r="S3889" s="8">
        <v>21156.400000000001</v>
      </c>
      <c r="T3889" s="206">
        <f>ABS(Table1[[#This Row],[Prod]]-Table1[[#This Row],[Planned]])</f>
        <v>1603.5999999999985</v>
      </c>
      <c r="U3889" s="209">
        <f>IF(ABS(Table1[[#This Row],[Prod]]-Table1[[#This Row],[Planned]])&gt;Table1[[#This Row],[Planned]],0,IF(Table1[[#This Row],[Planned]]=0,0,1-ABS(Table1[[#This Row],[Prod]]-Table1[[#This Row],[Planned]])/Table1[[#This Row],[Planned]]))</f>
        <v>0.92954305799648518</v>
      </c>
      <c r="V3889" s="8"/>
      <c r="W3889" s="11"/>
      <c r="X3889" s="3">
        <v>22760</v>
      </c>
      <c r="Y3889" s="206">
        <f>Table1[[#This Row],[Prod]]</f>
        <v>21156.400000000001</v>
      </c>
      <c r="Z3889" s="206">
        <f>ABS(Table1[[#This Row],[Prod2]]-Table1[[#This Row],[Plan Revised]])</f>
        <v>1603.5999999999985</v>
      </c>
      <c r="AA3889" s="288">
        <f>IF(ABS(Table1[[#This Row],[Prod2]]-Table1[[#This Row],[Plan Revised]])&gt;Table1[[#This Row],[Plan Revised]],0,IF(Table1[[#This Row],[Plan Revised]]=0,0,1-ABS(Table1[[#This Row],[Prod2]]-Table1[[#This Row],[Plan Revised]])/Table1[[#This Row],[Plan Revised]]))</f>
        <v>0.92954305799648518</v>
      </c>
      <c r="AB3889" s="11"/>
      <c r="AC3889" s="30"/>
    </row>
    <row r="3890" spans="1:29">
      <c r="A3890" s="15" t="str">
        <f>IF(Table1[Week]=WeekSel,"Yes","No")</f>
        <v>No</v>
      </c>
      <c r="B3890" s="15" t="str">
        <f>IF((Table1[StartDate]&gt;=Date.GraphMin)*(Table1[StartDate]&lt;=Date.GraphMax)=1,"Yes","No")</f>
        <v>No</v>
      </c>
      <c r="C3890" s="15" t="str">
        <f>IF(OR(Table1[[#This Row],[Site]]="FOOD MILLING",Table1[[#This Row],[Site]]="GODACO"), "No", "Yes")</f>
        <v>Yes</v>
      </c>
      <c r="D3890" s="40">
        <f>MAX(DATE(Table1[Year],1,1),DATE(Table1[Year],1,1)-WEEKDAY(DATE(Table1[Year],1,1),2)+(Table1[WeekNum]-1)*7+1)</f>
        <v>44550</v>
      </c>
      <c r="E3890" s="40">
        <f>MIN(DATE(Table1[Year]+1,1,0),DATE(Table1[Year],1,1)-WEEKDAY(DATE(Table1[Year],1,1),2)+Table1[WeekNum]*7)</f>
        <v>44556</v>
      </c>
      <c r="F3890" s="15">
        <v>2021</v>
      </c>
      <c r="G3890" s="15">
        <f t="shared" si="120"/>
        <v>12</v>
      </c>
      <c r="H3890" s="17">
        <v>52</v>
      </c>
      <c r="I3890" s="207" t="str">
        <f>"W" &amp;Table1[[#This Row],[WeekNum]]</f>
        <v>W52</v>
      </c>
      <c r="J3890" s="20" t="str">
        <f t="shared" si="121"/>
        <v>21-W52</v>
      </c>
      <c r="K3890" s="8" t="s">
        <v>669</v>
      </c>
      <c r="L3890" s="4"/>
      <c r="M3890" s="8" t="s">
        <v>72</v>
      </c>
      <c r="N3890" s="11" t="s">
        <v>428</v>
      </c>
      <c r="O3890" s="266" t="s">
        <v>374</v>
      </c>
      <c r="P3890" s="11" t="s">
        <v>375</v>
      </c>
      <c r="Q3890" s="11" t="s">
        <v>421</v>
      </c>
      <c r="R3890" s="8">
        <v>0</v>
      </c>
      <c r="S3890" s="8">
        <v>0</v>
      </c>
      <c r="T3890" s="206">
        <f>ABS(Table1[[#This Row],[Prod]]-Table1[[#This Row],[Planned]])</f>
        <v>0</v>
      </c>
      <c r="U3890" s="209">
        <f>IF(ABS(Table1[[#This Row],[Prod]]-Table1[[#This Row],[Planned]])&gt;Table1[[#This Row],[Planned]],0,IF(Table1[[#This Row],[Planned]]=0,0,1-ABS(Table1[[#This Row],[Prod]]-Table1[[#This Row],[Planned]])/Table1[[#This Row],[Planned]]))</f>
        <v>0</v>
      </c>
      <c r="V3890" s="8"/>
      <c r="W3890" s="11"/>
      <c r="X3890" s="3">
        <v>0</v>
      </c>
      <c r="Y3890" s="206">
        <f>Table1[[#This Row],[Prod]]</f>
        <v>0</v>
      </c>
      <c r="Z3890" s="206">
        <f>ABS(Table1[[#This Row],[Prod2]]-Table1[[#This Row],[Plan Revised]])</f>
        <v>0</v>
      </c>
      <c r="AA3890" s="288">
        <f>IF(ABS(Table1[[#This Row],[Prod2]]-Table1[[#This Row],[Plan Revised]])&gt;Table1[[#This Row],[Plan Revised]],0,IF(Table1[[#This Row],[Plan Revised]]=0,0,1-ABS(Table1[[#This Row],[Prod2]]-Table1[[#This Row],[Plan Revised]])/Table1[[#This Row],[Plan Revised]]))</f>
        <v>0</v>
      </c>
      <c r="AB3890" s="11"/>
      <c r="AC3890" s="30"/>
    </row>
    <row r="3891" spans="1:29">
      <c r="A3891" s="15" t="str">
        <f>IF(Table1[Week]=WeekSel,"Yes","No")</f>
        <v>No</v>
      </c>
      <c r="B3891" s="15" t="str">
        <f>IF((Table1[StartDate]&gt;=Date.GraphMin)*(Table1[StartDate]&lt;=Date.GraphMax)=1,"Yes","No")</f>
        <v>No</v>
      </c>
      <c r="C3891" s="15" t="str">
        <f>IF(OR(Table1[[#This Row],[Site]]="FOOD MILLING",Table1[[#This Row],[Site]]="GODACO"), "No", "Yes")</f>
        <v>Yes</v>
      </c>
      <c r="D3891" s="40">
        <f>MAX(DATE(Table1[Year],1,1),DATE(Table1[Year],1,1)-WEEKDAY(DATE(Table1[Year],1,1),2)+(Table1[WeekNum]-1)*7+1)</f>
        <v>44550</v>
      </c>
      <c r="E3891" s="40">
        <f>MIN(DATE(Table1[Year]+1,1,0),DATE(Table1[Year],1,1)-WEEKDAY(DATE(Table1[Year],1,1),2)+Table1[WeekNum]*7)</f>
        <v>44556</v>
      </c>
      <c r="F3891" s="15">
        <v>2021</v>
      </c>
      <c r="G3891" s="15">
        <f t="shared" si="120"/>
        <v>12</v>
      </c>
      <c r="H3891" s="17">
        <v>52</v>
      </c>
      <c r="I3891" s="207" t="str">
        <f>"W" &amp;Table1[[#This Row],[WeekNum]]</f>
        <v>W52</v>
      </c>
      <c r="J3891" s="20" t="str">
        <f t="shared" si="121"/>
        <v>21-W52</v>
      </c>
      <c r="K3891" s="8" t="s">
        <v>670</v>
      </c>
      <c r="L3891" s="4"/>
      <c r="M3891" s="8" t="s">
        <v>72</v>
      </c>
      <c r="N3891" s="11" t="s">
        <v>428</v>
      </c>
      <c r="O3891" s="266" t="s">
        <v>374</v>
      </c>
      <c r="P3891" s="11" t="s">
        <v>375</v>
      </c>
      <c r="Q3891" s="11" t="s">
        <v>421</v>
      </c>
      <c r="R3891" s="8">
        <v>0</v>
      </c>
      <c r="S3891" s="8">
        <v>0</v>
      </c>
      <c r="T3891" s="206">
        <f>ABS(Table1[[#This Row],[Prod]]-Table1[[#This Row],[Planned]])</f>
        <v>0</v>
      </c>
      <c r="U3891" s="209">
        <f>IF(ABS(Table1[[#This Row],[Prod]]-Table1[[#This Row],[Planned]])&gt;Table1[[#This Row],[Planned]],0,IF(Table1[[#This Row],[Planned]]=0,0,1-ABS(Table1[[#This Row],[Prod]]-Table1[[#This Row],[Planned]])/Table1[[#This Row],[Planned]]))</f>
        <v>0</v>
      </c>
      <c r="V3891" s="8"/>
      <c r="W3891" s="11"/>
      <c r="X3891" s="3">
        <v>0</v>
      </c>
      <c r="Y3891" s="206">
        <f>Table1[[#This Row],[Prod]]</f>
        <v>0</v>
      </c>
      <c r="Z3891" s="206">
        <f>ABS(Table1[[#This Row],[Prod2]]-Table1[[#This Row],[Plan Revised]])</f>
        <v>0</v>
      </c>
      <c r="AA3891" s="288">
        <f>IF(ABS(Table1[[#This Row],[Prod2]]-Table1[[#This Row],[Plan Revised]])&gt;Table1[[#This Row],[Plan Revised]],0,IF(Table1[[#This Row],[Plan Revised]]=0,0,1-ABS(Table1[[#This Row],[Prod2]]-Table1[[#This Row],[Plan Revised]])/Table1[[#This Row],[Plan Revised]]))</f>
        <v>0</v>
      </c>
      <c r="AB3891" s="11"/>
      <c r="AC3891" s="30"/>
    </row>
    <row r="3892" spans="1:29">
      <c r="A3892" s="15" t="str">
        <f>IF(Table1[Week]=WeekSel,"Yes","No")</f>
        <v>No</v>
      </c>
      <c r="B3892" s="15" t="str">
        <f>IF((Table1[StartDate]&gt;=Date.GraphMin)*(Table1[StartDate]&lt;=Date.GraphMax)=1,"Yes","No")</f>
        <v>No</v>
      </c>
      <c r="C3892" s="15" t="str">
        <f>IF(OR(Table1[[#This Row],[Site]]="FOOD MILLING",Table1[[#This Row],[Site]]="GODACO"), "No", "Yes")</f>
        <v>Yes</v>
      </c>
      <c r="D3892" s="40">
        <f>MAX(DATE(Table1[Year],1,1),DATE(Table1[Year],1,1)-WEEKDAY(DATE(Table1[Year],1,1),2)+(Table1[WeekNum]-1)*7+1)</f>
        <v>44550</v>
      </c>
      <c r="E3892" s="40">
        <f>MIN(DATE(Table1[Year]+1,1,0),DATE(Table1[Year],1,1)-WEEKDAY(DATE(Table1[Year],1,1),2)+Table1[WeekNum]*7)</f>
        <v>44556</v>
      </c>
      <c r="F3892" s="15">
        <v>2021</v>
      </c>
      <c r="G3892" s="15">
        <f t="shared" si="120"/>
        <v>12</v>
      </c>
      <c r="H3892" s="17">
        <v>52</v>
      </c>
      <c r="I3892" s="207" t="str">
        <f>"W" &amp;Table1[[#This Row],[WeekNum]]</f>
        <v>W52</v>
      </c>
      <c r="J3892" s="20" t="str">
        <f t="shared" si="121"/>
        <v>21-W52</v>
      </c>
      <c r="K3892" s="8" t="s">
        <v>671</v>
      </c>
      <c r="L3892" s="4"/>
      <c r="M3892" s="8" t="s">
        <v>72</v>
      </c>
      <c r="N3892" s="11" t="s">
        <v>428</v>
      </c>
      <c r="O3892" s="266" t="s">
        <v>374</v>
      </c>
      <c r="P3892" s="11" t="s">
        <v>375</v>
      </c>
      <c r="Q3892" s="11" t="s">
        <v>421</v>
      </c>
      <c r="R3892" s="8">
        <v>2600</v>
      </c>
      <c r="S3892" s="8">
        <v>2484.0000020000002</v>
      </c>
      <c r="T3892" s="206">
        <f>ABS(Table1[[#This Row],[Prod]]-Table1[[#This Row],[Planned]])</f>
        <v>115.99999799999978</v>
      </c>
      <c r="U3892" s="209">
        <f>IF(ABS(Table1[[#This Row],[Prod]]-Table1[[#This Row],[Planned]])&gt;Table1[[#This Row],[Planned]],0,IF(Table1[[#This Row],[Planned]]=0,0,1-ABS(Table1[[#This Row],[Prod]]-Table1[[#This Row],[Planned]])/Table1[[#This Row],[Planned]]))</f>
        <v>0.95538461615384629</v>
      </c>
      <c r="V3892" s="8"/>
      <c r="W3892" s="11"/>
      <c r="X3892" s="3">
        <v>2600</v>
      </c>
      <c r="Y3892" s="206">
        <f>Table1[[#This Row],[Prod]]</f>
        <v>2484.0000020000002</v>
      </c>
      <c r="Z3892" s="206">
        <f>ABS(Table1[[#This Row],[Prod2]]-Table1[[#This Row],[Plan Revised]])</f>
        <v>115.99999799999978</v>
      </c>
      <c r="AA3892" s="288">
        <f>IF(ABS(Table1[[#This Row],[Prod2]]-Table1[[#This Row],[Plan Revised]])&gt;Table1[[#This Row],[Plan Revised]],0,IF(Table1[[#This Row],[Plan Revised]]=0,0,1-ABS(Table1[[#This Row],[Prod2]]-Table1[[#This Row],[Plan Revised]])/Table1[[#This Row],[Plan Revised]]))</f>
        <v>0.95538461615384629</v>
      </c>
      <c r="AB3892" s="11"/>
      <c r="AC3892" s="30"/>
    </row>
    <row r="3893" spans="1:29">
      <c r="A3893" s="15" t="str">
        <f>IF(Table1[Week]=WeekSel,"Yes","No")</f>
        <v>No</v>
      </c>
      <c r="B3893" s="15" t="str">
        <f>IF((Table1[StartDate]&gt;=Date.GraphMin)*(Table1[StartDate]&lt;=Date.GraphMax)=1,"Yes","No")</f>
        <v>No</v>
      </c>
      <c r="C3893" s="15" t="str">
        <f>IF(OR(Table1[[#This Row],[Site]]="FOOD MILLING",Table1[[#This Row],[Site]]="GODACO"), "No", "Yes")</f>
        <v>Yes</v>
      </c>
      <c r="D3893" s="40">
        <f>MAX(DATE(Table1[Year],1,1),DATE(Table1[Year],1,1)-WEEKDAY(DATE(Table1[Year],1,1),2)+(Table1[WeekNum]-1)*7+1)</f>
        <v>44550</v>
      </c>
      <c r="E3893" s="40">
        <f>MIN(DATE(Table1[Year]+1,1,0),DATE(Table1[Year],1,1)-WEEKDAY(DATE(Table1[Year],1,1),2)+Table1[WeekNum]*7)</f>
        <v>44556</v>
      </c>
      <c r="F3893" s="15">
        <v>2021</v>
      </c>
      <c r="G3893" s="15">
        <f t="shared" si="120"/>
        <v>12</v>
      </c>
      <c r="H3893" s="17">
        <v>52</v>
      </c>
      <c r="I3893" s="207" t="str">
        <f>"W" &amp;Table1[[#This Row],[WeekNum]]</f>
        <v>W52</v>
      </c>
      <c r="J3893" s="20" t="str">
        <f t="shared" si="121"/>
        <v>21-W52</v>
      </c>
      <c r="K3893" s="8" t="s">
        <v>732</v>
      </c>
      <c r="L3893" s="4"/>
      <c r="M3893" s="8" t="s">
        <v>72</v>
      </c>
      <c r="N3893" s="11" t="s">
        <v>428</v>
      </c>
      <c r="O3893" s="266" t="s">
        <v>374</v>
      </c>
      <c r="P3893" s="11" t="s">
        <v>410</v>
      </c>
      <c r="Q3893" s="11" t="s">
        <v>423</v>
      </c>
      <c r="R3893" s="8">
        <v>0</v>
      </c>
      <c r="S3893" s="8">
        <v>0</v>
      </c>
      <c r="T3893" s="206">
        <f>ABS(Table1[[#This Row],[Prod]]-Table1[[#This Row],[Planned]])</f>
        <v>0</v>
      </c>
      <c r="U3893" s="209">
        <f>IF(ABS(Table1[[#This Row],[Prod]]-Table1[[#This Row],[Planned]])&gt;Table1[[#This Row],[Planned]],0,IF(Table1[[#This Row],[Planned]]=0,0,1-ABS(Table1[[#This Row],[Prod]]-Table1[[#This Row],[Planned]])/Table1[[#This Row],[Planned]]))</f>
        <v>0</v>
      </c>
      <c r="V3893" s="8"/>
      <c r="W3893" s="11"/>
      <c r="X3893" s="3">
        <v>0</v>
      </c>
      <c r="Y3893" s="206">
        <f>Table1[[#This Row],[Prod]]</f>
        <v>0</v>
      </c>
      <c r="Z3893" s="206">
        <f>ABS(Table1[[#This Row],[Prod2]]-Table1[[#This Row],[Plan Revised]])</f>
        <v>0</v>
      </c>
      <c r="AA3893" s="288">
        <f>IF(ABS(Table1[[#This Row],[Prod2]]-Table1[[#This Row],[Plan Revised]])&gt;Table1[[#This Row],[Plan Revised]],0,IF(Table1[[#This Row],[Plan Revised]]=0,0,1-ABS(Table1[[#This Row],[Prod2]]-Table1[[#This Row],[Plan Revised]])/Table1[[#This Row],[Plan Revised]]))</f>
        <v>0</v>
      </c>
      <c r="AB3893" s="11"/>
      <c r="AC3893" s="30"/>
    </row>
    <row r="3894" spans="1:29">
      <c r="A3894" s="15" t="str">
        <f>IF(Table1[Week]=WeekSel,"Yes","No")</f>
        <v>No</v>
      </c>
      <c r="B3894" s="15" t="str">
        <f>IF((Table1[StartDate]&gt;=Date.GraphMin)*(Table1[StartDate]&lt;=Date.GraphMax)=1,"Yes","No")</f>
        <v>No</v>
      </c>
      <c r="C3894" s="15" t="str">
        <f>IF(OR(Table1[[#This Row],[Site]]="FOOD MILLING",Table1[[#This Row],[Site]]="GODACO"), "No", "Yes")</f>
        <v>Yes</v>
      </c>
      <c r="D3894" s="40">
        <f>MAX(DATE(Table1[Year],1,1),DATE(Table1[Year],1,1)-WEEKDAY(DATE(Table1[Year],1,1),2)+(Table1[WeekNum]-1)*7+1)</f>
        <v>44550</v>
      </c>
      <c r="E3894" s="40">
        <f>MIN(DATE(Table1[Year]+1,1,0),DATE(Table1[Year],1,1)-WEEKDAY(DATE(Table1[Year],1,1),2)+Table1[WeekNum]*7)</f>
        <v>44556</v>
      </c>
      <c r="F3894" s="15">
        <v>2021</v>
      </c>
      <c r="G3894" s="15">
        <f t="shared" si="120"/>
        <v>12</v>
      </c>
      <c r="H3894" s="17">
        <v>52</v>
      </c>
      <c r="I3894" s="207" t="str">
        <f>"W" &amp;Table1[[#This Row],[WeekNum]]</f>
        <v>W52</v>
      </c>
      <c r="J3894" s="20" t="str">
        <f t="shared" si="121"/>
        <v>21-W52</v>
      </c>
      <c r="K3894" s="8" t="s">
        <v>733</v>
      </c>
      <c r="L3894" s="4"/>
      <c r="M3894" s="8" t="s">
        <v>72</v>
      </c>
      <c r="N3894" s="11" t="s">
        <v>428</v>
      </c>
      <c r="O3894" s="266" t="s">
        <v>374</v>
      </c>
      <c r="P3894" s="11" t="s">
        <v>410</v>
      </c>
      <c r="Q3894" s="11" t="s">
        <v>423</v>
      </c>
      <c r="R3894" s="8">
        <v>0</v>
      </c>
      <c r="S3894" s="8">
        <v>0</v>
      </c>
      <c r="T3894" s="206">
        <f>ABS(Table1[[#This Row],[Prod]]-Table1[[#This Row],[Planned]])</f>
        <v>0</v>
      </c>
      <c r="U3894" s="209">
        <f>IF(ABS(Table1[[#This Row],[Prod]]-Table1[[#This Row],[Planned]])&gt;Table1[[#This Row],[Planned]],0,IF(Table1[[#This Row],[Planned]]=0,0,1-ABS(Table1[[#This Row],[Prod]]-Table1[[#This Row],[Planned]])/Table1[[#This Row],[Planned]]))</f>
        <v>0</v>
      </c>
      <c r="V3894" s="8"/>
      <c r="W3894" s="11"/>
      <c r="X3894" s="3">
        <v>0</v>
      </c>
      <c r="Y3894" s="206">
        <f>Table1[[#This Row],[Prod]]</f>
        <v>0</v>
      </c>
      <c r="Z3894" s="206">
        <f>ABS(Table1[[#This Row],[Prod2]]-Table1[[#This Row],[Plan Revised]])</f>
        <v>0</v>
      </c>
      <c r="AA3894" s="288">
        <f>IF(ABS(Table1[[#This Row],[Prod2]]-Table1[[#This Row],[Plan Revised]])&gt;Table1[[#This Row],[Plan Revised]],0,IF(Table1[[#This Row],[Plan Revised]]=0,0,1-ABS(Table1[[#This Row],[Prod2]]-Table1[[#This Row],[Plan Revised]])/Table1[[#This Row],[Plan Revised]]))</f>
        <v>0</v>
      </c>
      <c r="AB3894" s="11"/>
      <c r="AC3894" s="30"/>
    </row>
    <row r="3895" spans="1:29">
      <c r="A3895" s="15" t="str">
        <f>IF(Table1[Week]=WeekSel,"Yes","No")</f>
        <v>No</v>
      </c>
      <c r="B3895" s="15" t="str">
        <f>IF((Table1[StartDate]&gt;=Date.GraphMin)*(Table1[StartDate]&lt;=Date.GraphMax)=1,"Yes","No")</f>
        <v>No</v>
      </c>
      <c r="C3895" s="15" t="str">
        <f>IF(OR(Table1[[#This Row],[Site]]="FOOD MILLING",Table1[[#This Row],[Site]]="GODACO"), "No", "Yes")</f>
        <v>Yes</v>
      </c>
      <c r="D3895" s="40">
        <f>MAX(DATE(Table1[Year],1,1),DATE(Table1[Year],1,1)-WEEKDAY(DATE(Table1[Year],1,1),2)+(Table1[WeekNum]-1)*7+1)</f>
        <v>44550</v>
      </c>
      <c r="E3895" s="40">
        <f>MIN(DATE(Table1[Year]+1,1,0),DATE(Table1[Year],1,1)-WEEKDAY(DATE(Table1[Year],1,1),2)+Table1[WeekNum]*7)</f>
        <v>44556</v>
      </c>
      <c r="F3895" s="15">
        <v>2021</v>
      </c>
      <c r="G3895" s="15">
        <f t="shared" si="120"/>
        <v>12</v>
      </c>
      <c r="H3895" s="17">
        <v>52</v>
      </c>
      <c r="I3895" s="207" t="str">
        <f>"W" &amp;Table1[[#This Row],[WeekNum]]</f>
        <v>W52</v>
      </c>
      <c r="J3895" s="20" t="str">
        <f t="shared" si="121"/>
        <v>21-W52</v>
      </c>
      <c r="K3895" s="8" t="s">
        <v>730</v>
      </c>
      <c r="L3895" s="4"/>
      <c r="M3895" s="8" t="s">
        <v>72</v>
      </c>
      <c r="N3895" s="11" t="s">
        <v>428</v>
      </c>
      <c r="O3895" s="266" t="s">
        <v>374</v>
      </c>
      <c r="P3895" s="11" t="s">
        <v>410</v>
      </c>
      <c r="Q3895" s="11" t="s">
        <v>421</v>
      </c>
      <c r="R3895" s="8">
        <v>0</v>
      </c>
      <c r="S3895" s="8">
        <v>0</v>
      </c>
      <c r="T3895" s="206">
        <f>ABS(Table1[[#This Row],[Prod]]-Table1[[#This Row],[Planned]])</f>
        <v>0</v>
      </c>
      <c r="U3895" s="209">
        <f>IF(ABS(Table1[[#This Row],[Prod]]-Table1[[#This Row],[Planned]])&gt;Table1[[#This Row],[Planned]],0,IF(Table1[[#This Row],[Planned]]=0,0,1-ABS(Table1[[#This Row],[Prod]]-Table1[[#This Row],[Planned]])/Table1[[#This Row],[Planned]]))</f>
        <v>0</v>
      </c>
      <c r="V3895" s="8"/>
      <c r="W3895" s="11"/>
      <c r="X3895" s="3">
        <v>0</v>
      </c>
      <c r="Y3895" s="206">
        <f>Table1[[#This Row],[Prod]]</f>
        <v>0</v>
      </c>
      <c r="Z3895" s="206">
        <f>ABS(Table1[[#This Row],[Prod2]]-Table1[[#This Row],[Plan Revised]])</f>
        <v>0</v>
      </c>
      <c r="AA3895" s="288">
        <f>IF(ABS(Table1[[#This Row],[Prod2]]-Table1[[#This Row],[Plan Revised]])&gt;Table1[[#This Row],[Plan Revised]],0,IF(Table1[[#This Row],[Plan Revised]]=0,0,1-ABS(Table1[[#This Row],[Prod2]]-Table1[[#This Row],[Plan Revised]])/Table1[[#This Row],[Plan Revised]]))</f>
        <v>0</v>
      </c>
      <c r="AB3895" s="11"/>
      <c r="AC3895" s="30"/>
    </row>
    <row r="3896" spans="1:29">
      <c r="A3896" s="15" t="str">
        <f>IF(Table1[Week]=WeekSel,"Yes","No")</f>
        <v>No</v>
      </c>
      <c r="B3896" s="15" t="str">
        <f>IF((Table1[StartDate]&gt;=Date.GraphMin)*(Table1[StartDate]&lt;=Date.GraphMax)=1,"Yes","No")</f>
        <v>No</v>
      </c>
      <c r="C3896" s="15" t="str">
        <f>IF(OR(Table1[[#This Row],[Site]]="FOOD MILLING",Table1[[#This Row],[Site]]="GODACO"), "No", "Yes")</f>
        <v>Yes</v>
      </c>
      <c r="D3896" s="40">
        <f>MAX(DATE(Table1[Year],1,1),DATE(Table1[Year],1,1)-WEEKDAY(DATE(Table1[Year],1,1),2)+(Table1[WeekNum]-1)*7+1)</f>
        <v>44550</v>
      </c>
      <c r="E3896" s="40">
        <f>MIN(DATE(Table1[Year]+1,1,0),DATE(Table1[Year],1,1)-WEEKDAY(DATE(Table1[Year],1,1),2)+Table1[WeekNum]*7)</f>
        <v>44556</v>
      </c>
      <c r="F3896" s="15">
        <v>2021</v>
      </c>
      <c r="G3896" s="15">
        <f t="shared" si="120"/>
        <v>12</v>
      </c>
      <c r="H3896" s="17">
        <v>52</v>
      </c>
      <c r="I3896" s="207" t="str">
        <f>"W" &amp;Table1[[#This Row],[WeekNum]]</f>
        <v>W52</v>
      </c>
      <c r="J3896" s="20" t="str">
        <f t="shared" si="121"/>
        <v>21-W52</v>
      </c>
      <c r="K3896" s="8" t="s">
        <v>731</v>
      </c>
      <c r="L3896" s="4"/>
      <c r="M3896" s="8" t="s">
        <v>72</v>
      </c>
      <c r="N3896" s="11" t="s">
        <v>428</v>
      </c>
      <c r="O3896" s="266" t="s">
        <v>374</v>
      </c>
      <c r="P3896" s="11" t="s">
        <v>410</v>
      </c>
      <c r="Q3896" s="11" t="s">
        <v>421</v>
      </c>
      <c r="R3896" s="8">
        <v>0</v>
      </c>
      <c r="S3896" s="8">
        <v>0</v>
      </c>
      <c r="T3896" s="206">
        <f>ABS(Table1[[#This Row],[Prod]]-Table1[[#This Row],[Planned]])</f>
        <v>0</v>
      </c>
      <c r="U3896" s="209">
        <f>IF(ABS(Table1[[#This Row],[Prod]]-Table1[[#This Row],[Planned]])&gt;Table1[[#This Row],[Planned]],0,IF(Table1[[#This Row],[Planned]]=0,0,1-ABS(Table1[[#This Row],[Prod]]-Table1[[#This Row],[Planned]])/Table1[[#This Row],[Planned]]))</f>
        <v>0</v>
      </c>
      <c r="V3896" s="8"/>
      <c r="W3896" s="11"/>
      <c r="X3896" s="3">
        <v>0</v>
      </c>
      <c r="Y3896" s="206">
        <f>Table1[[#This Row],[Prod]]</f>
        <v>0</v>
      </c>
      <c r="Z3896" s="206">
        <f>ABS(Table1[[#This Row],[Prod2]]-Table1[[#This Row],[Plan Revised]])</f>
        <v>0</v>
      </c>
      <c r="AA3896" s="288">
        <f>IF(ABS(Table1[[#This Row],[Prod2]]-Table1[[#This Row],[Plan Revised]])&gt;Table1[[#This Row],[Plan Revised]],0,IF(Table1[[#This Row],[Plan Revised]]=0,0,1-ABS(Table1[[#This Row],[Prod2]]-Table1[[#This Row],[Plan Revised]])/Table1[[#This Row],[Plan Revised]]))</f>
        <v>0</v>
      </c>
      <c r="AB3896" s="11"/>
      <c r="AC3896" s="30"/>
    </row>
    <row r="3897" spans="1:29">
      <c r="A3897" s="15" t="str">
        <f>IF(Table1[Week]=WeekSel,"Yes","No")</f>
        <v>No</v>
      </c>
      <c r="B3897" s="15" t="str">
        <f>IF((Table1[StartDate]&gt;=Date.GraphMin)*(Table1[StartDate]&lt;=Date.GraphMax)=1,"Yes","No")</f>
        <v>No</v>
      </c>
      <c r="C3897" s="15" t="str">
        <f>IF(OR(Table1[[#This Row],[Site]]="FOOD MILLING",Table1[[#This Row],[Site]]="GODACO"), "No", "Yes")</f>
        <v>Yes</v>
      </c>
      <c r="D3897" s="40">
        <f>MAX(DATE(Table1[Year],1,1),DATE(Table1[Year],1,1)-WEEKDAY(DATE(Table1[Year],1,1),2)+(Table1[WeekNum]-1)*7+1)</f>
        <v>44550</v>
      </c>
      <c r="E3897" s="40">
        <f>MIN(DATE(Table1[Year]+1,1,0),DATE(Table1[Year],1,1)-WEEKDAY(DATE(Table1[Year],1,1),2)+Table1[WeekNum]*7)</f>
        <v>44556</v>
      </c>
      <c r="F3897" s="15">
        <v>2021</v>
      </c>
      <c r="G3897" s="15">
        <f t="shared" si="120"/>
        <v>12</v>
      </c>
      <c r="H3897" s="17">
        <v>52</v>
      </c>
      <c r="I3897" s="207" t="str">
        <f>"W" &amp;Table1[[#This Row],[WeekNum]]</f>
        <v>W52</v>
      </c>
      <c r="J3897" s="20" t="str">
        <f t="shared" si="121"/>
        <v>21-W52</v>
      </c>
      <c r="K3897" s="8" t="s">
        <v>672</v>
      </c>
      <c r="L3897" s="4"/>
      <c r="M3897" s="8" t="s">
        <v>72</v>
      </c>
      <c r="N3897" s="11" t="s">
        <v>428</v>
      </c>
      <c r="O3897" s="266" t="s">
        <v>372</v>
      </c>
      <c r="P3897" s="11" t="s">
        <v>378</v>
      </c>
      <c r="Q3897" s="11" t="s">
        <v>421</v>
      </c>
      <c r="R3897" s="8">
        <v>0</v>
      </c>
      <c r="S3897" s="8">
        <v>0</v>
      </c>
      <c r="T3897" s="206">
        <f>ABS(Table1[[#This Row],[Prod]]-Table1[[#This Row],[Planned]])</f>
        <v>0</v>
      </c>
      <c r="U3897" s="209">
        <f>IF(ABS(Table1[[#This Row],[Prod]]-Table1[[#This Row],[Planned]])&gt;Table1[[#This Row],[Planned]],0,IF(Table1[[#This Row],[Planned]]=0,0,1-ABS(Table1[[#This Row],[Prod]]-Table1[[#This Row],[Planned]])/Table1[[#This Row],[Planned]]))</f>
        <v>0</v>
      </c>
      <c r="V3897" s="8"/>
      <c r="W3897" s="11"/>
      <c r="X3897" s="3">
        <v>0</v>
      </c>
      <c r="Y3897" s="206">
        <f>Table1[[#This Row],[Prod]]</f>
        <v>0</v>
      </c>
      <c r="Z3897" s="206">
        <f>ABS(Table1[[#This Row],[Prod2]]-Table1[[#This Row],[Plan Revised]])</f>
        <v>0</v>
      </c>
      <c r="AA3897" s="288">
        <f>IF(ABS(Table1[[#This Row],[Prod2]]-Table1[[#This Row],[Plan Revised]])&gt;Table1[[#This Row],[Plan Revised]],0,IF(Table1[[#This Row],[Plan Revised]]=0,0,1-ABS(Table1[[#This Row],[Prod2]]-Table1[[#This Row],[Plan Revised]])/Table1[[#This Row],[Plan Revised]]))</f>
        <v>0</v>
      </c>
      <c r="AB3897" s="11"/>
      <c r="AC3897" s="30"/>
    </row>
    <row r="3898" spans="1:29">
      <c r="A3898" s="15" t="str">
        <f>IF(Table1[Week]=WeekSel,"Yes","No")</f>
        <v>No</v>
      </c>
      <c r="B3898" s="15" t="str">
        <f>IF((Table1[StartDate]&gt;=Date.GraphMin)*(Table1[StartDate]&lt;=Date.GraphMax)=1,"Yes","No")</f>
        <v>No</v>
      </c>
      <c r="C3898" s="15" t="str">
        <f>IF(OR(Table1[[#This Row],[Site]]="FOOD MILLING",Table1[[#This Row],[Site]]="GODACO"), "No", "Yes")</f>
        <v>Yes</v>
      </c>
      <c r="D3898" s="40">
        <f>MAX(DATE(Table1[Year],1,1),DATE(Table1[Year],1,1)-WEEKDAY(DATE(Table1[Year],1,1),2)+(Table1[WeekNum]-1)*7+1)</f>
        <v>44550</v>
      </c>
      <c r="E3898" s="40">
        <f>MIN(DATE(Table1[Year]+1,1,0),DATE(Table1[Year],1,1)-WEEKDAY(DATE(Table1[Year],1,1),2)+Table1[WeekNum]*7)</f>
        <v>44556</v>
      </c>
      <c r="F3898" s="15">
        <v>2021</v>
      </c>
      <c r="G3898" s="15">
        <f t="shared" si="120"/>
        <v>12</v>
      </c>
      <c r="H3898" s="17">
        <v>52</v>
      </c>
      <c r="I3898" s="207" t="str">
        <f>"W" &amp;Table1[[#This Row],[WeekNum]]</f>
        <v>W52</v>
      </c>
      <c r="J3898" s="20" t="str">
        <f t="shared" si="121"/>
        <v>21-W52</v>
      </c>
      <c r="K3898" s="8" t="s">
        <v>673</v>
      </c>
      <c r="L3898" s="4"/>
      <c r="M3898" s="8" t="s">
        <v>72</v>
      </c>
      <c r="N3898" s="11" t="s">
        <v>428</v>
      </c>
      <c r="O3898" s="266" t="s">
        <v>372</v>
      </c>
      <c r="P3898" s="11" t="s">
        <v>378</v>
      </c>
      <c r="Q3898" s="11" t="s">
        <v>421</v>
      </c>
      <c r="R3898" s="8">
        <v>6000</v>
      </c>
      <c r="S3898" s="8">
        <v>7016.5</v>
      </c>
      <c r="T3898" s="206">
        <f>ABS(Table1[[#This Row],[Prod]]-Table1[[#This Row],[Planned]])</f>
        <v>1016.5</v>
      </c>
      <c r="U3898" s="209">
        <f>IF(ABS(Table1[[#This Row],[Prod]]-Table1[[#This Row],[Planned]])&gt;Table1[[#This Row],[Planned]],0,IF(Table1[[#This Row],[Planned]]=0,0,1-ABS(Table1[[#This Row],[Prod]]-Table1[[#This Row],[Planned]])/Table1[[#This Row],[Planned]]))</f>
        <v>0.83058333333333334</v>
      </c>
      <c r="V3898" s="8"/>
      <c r="W3898" s="11"/>
      <c r="X3898" s="3">
        <v>6000</v>
      </c>
      <c r="Y3898" s="206">
        <f>Table1[[#This Row],[Prod]]</f>
        <v>7016.5</v>
      </c>
      <c r="Z3898" s="206">
        <f>ABS(Table1[[#This Row],[Prod2]]-Table1[[#This Row],[Plan Revised]])</f>
        <v>1016.5</v>
      </c>
      <c r="AA3898" s="288">
        <f>IF(ABS(Table1[[#This Row],[Prod2]]-Table1[[#This Row],[Plan Revised]])&gt;Table1[[#This Row],[Plan Revised]],0,IF(Table1[[#This Row],[Plan Revised]]=0,0,1-ABS(Table1[[#This Row],[Prod2]]-Table1[[#This Row],[Plan Revised]])/Table1[[#This Row],[Plan Revised]]))</f>
        <v>0.83058333333333334</v>
      </c>
      <c r="AB3898" s="11"/>
      <c r="AC3898" s="30"/>
    </row>
    <row r="3899" spans="1:29">
      <c r="A3899" s="15" t="str">
        <f>IF(Table1[Week]=WeekSel,"Yes","No")</f>
        <v>No</v>
      </c>
      <c r="B3899" s="15" t="str">
        <f>IF((Table1[StartDate]&gt;=Date.GraphMin)*(Table1[StartDate]&lt;=Date.GraphMax)=1,"Yes","No")</f>
        <v>No</v>
      </c>
      <c r="C3899" s="15" t="str">
        <f>IF(OR(Table1[[#This Row],[Site]]="FOOD MILLING",Table1[[#This Row],[Site]]="GODACO"), "No", "Yes")</f>
        <v>Yes</v>
      </c>
      <c r="D3899" s="40">
        <f>MAX(DATE(Table1[Year],1,1),DATE(Table1[Year],1,1)-WEEKDAY(DATE(Table1[Year],1,1),2)+(Table1[WeekNum]-1)*7+1)</f>
        <v>44550</v>
      </c>
      <c r="E3899" s="40">
        <f>MIN(DATE(Table1[Year]+1,1,0),DATE(Table1[Year],1,1)-WEEKDAY(DATE(Table1[Year],1,1),2)+Table1[WeekNum]*7)</f>
        <v>44556</v>
      </c>
      <c r="F3899" s="15">
        <v>2021</v>
      </c>
      <c r="G3899" s="15">
        <f t="shared" si="120"/>
        <v>12</v>
      </c>
      <c r="H3899" s="17">
        <v>52</v>
      </c>
      <c r="I3899" s="207" t="str">
        <f>"W" &amp;Table1[[#This Row],[WeekNum]]</f>
        <v>W52</v>
      </c>
      <c r="J3899" s="20" t="str">
        <f t="shared" si="121"/>
        <v>21-W52</v>
      </c>
      <c r="K3899" s="8" t="s">
        <v>674</v>
      </c>
      <c r="L3899" s="4"/>
      <c r="M3899" s="8" t="s">
        <v>72</v>
      </c>
      <c r="N3899" s="11" t="s">
        <v>428</v>
      </c>
      <c r="O3899" s="266" t="s">
        <v>372</v>
      </c>
      <c r="P3899" s="11" t="s">
        <v>378</v>
      </c>
      <c r="Q3899" s="11" t="s">
        <v>421</v>
      </c>
      <c r="R3899" s="8">
        <v>3000</v>
      </c>
      <c r="S3899" s="8">
        <v>3379.5</v>
      </c>
      <c r="T3899" s="206">
        <f>ABS(Table1[[#This Row],[Prod]]-Table1[[#This Row],[Planned]])</f>
        <v>379.5</v>
      </c>
      <c r="U3899" s="209">
        <f>IF(ABS(Table1[[#This Row],[Prod]]-Table1[[#This Row],[Planned]])&gt;Table1[[#This Row],[Planned]],0,IF(Table1[[#This Row],[Planned]]=0,0,1-ABS(Table1[[#This Row],[Prod]]-Table1[[#This Row],[Planned]])/Table1[[#This Row],[Planned]]))</f>
        <v>0.87349999999999994</v>
      </c>
      <c r="V3899" s="8"/>
      <c r="W3899" s="11"/>
      <c r="X3899" s="3">
        <v>3000</v>
      </c>
      <c r="Y3899" s="206">
        <f>Table1[[#This Row],[Prod]]</f>
        <v>3379.5</v>
      </c>
      <c r="Z3899" s="206">
        <f>ABS(Table1[[#This Row],[Prod2]]-Table1[[#This Row],[Plan Revised]])</f>
        <v>379.5</v>
      </c>
      <c r="AA3899" s="288">
        <f>IF(ABS(Table1[[#This Row],[Prod2]]-Table1[[#This Row],[Plan Revised]])&gt;Table1[[#This Row],[Plan Revised]],0,IF(Table1[[#This Row],[Plan Revised]]=0,0,1-ABS(Table1[[#This Row],[Prod2]]-Table1[[#This Row],[Plan Revised]])/Table1[[#This Row],[Plan Revised]]))</f>
        <v>0.87349999999999994</v>
      </c>
      <c r="AB3899" s="11"/>
      <c r="AC3899" s="30"/>
    </row>
    <row r="3900" spans="1:29">
      <c r="A3900" s="15" t="str">
        <f>IF(Table1[Week]=WeekSel,"Yes","No")</f>
        <v>No</v>
      </c>
      <c r="B3900" s="15" t="str">
        <f>IF((Table1[StartDate]&gt;=Date.GraphMin)*(Table1[StartDate]&lt;=Date.GraphMax)=1,"Yes","No")</f>
        <v>No</v>
      </c>
      <c r="C3900" s="15" t="str">
        <f>IF(OR(Table1[[#This Row],[Site]]="FOOD MILLING",Table1[[#This Row],[Site]]="GODACO"), "No", "Yes")</f>
        <v>Yes</v>
      </c>
      <c r="D3900" s="40">
        <f>MAX(DATE(Table1[Year],1,1),DATE(Table1[Year],1,1)-WEEKDAY(DATE(Table1[Year],1,1),2)+(Table1[WeekNum]-1)*7+1)</f>
        <v>44550</v>
      </c>
      <c r="E3900" s="40">
        <f>MIN(DATE(Table1[Year]+1,1,0),DATE(Table1[Year],1,1)-WEEKDAY(DATE(Table1[Year],1,1),2)+Table1[WeekNum]*7)</f>
        <v>44556</v>
      </c>
      <c r="F3900" s="15">
        <v>2021</v>
      </c>
      <c r="G3900" s="15">
        <f t="shared" si="120"/>
        <v>12</v>
      </c>
      <c r="H3900" s="17">
        <v>52</v>
      </c>
      <c r="I3900" s="207" t="str">
        <f>"W" &amp;Table1[[#This Row],[WeekNum]]</f>
        <v>W52</v>
      </c>
      <c r="J3900" s="20" t="str">
        <f t="shared" si="121"/>
        <v>21-W52</v>
      </c>
      <c r="K3900" s="8" t="s">
        <v>675</v>
      </c>
      <c r="L3900" s="4"/>
      <c r="M3900" s="8" t="s">
        <v>72</v>
      </c>
      <c r="N3900" s="11" t="s">
        <v>428</v>
      </c>
      <c r="O3900" s="266" t="s">
        <v>372</v>
      </c>
      <c r="P3900" s="11" t="s">
        <v>378</v>
      </c>
      <c r="Q3900" s="11" t="s">
        <v>421</v>
      </c>
      <c r="R3900" s="8">
        <v>0</v>
      </c>
      <c r="S3900" s="8">
        <v>0</v>
      </c>
      <c r="T3900" s="206">
        <f>ABS(Table1[[#This Row],[Prod]]-Table1[[#This Row],[Planned]])</f>
        <v>0</v>
      </c>
      <c r="U3900" s="209">
        <f>IF(ABS(Table1[[#This Row],[Prod]]-Table1[[#This Row],[Planned]])&gt;Table1[[#This Row],[Planned]],0,IF(Table1[[#This Row],[Planned]]=0,0,1-ABS(Table1[[#This Row],[Prod]]-Table1[[#This Row],[Planned]])/Table1[[#This Row],[Planned]]))</f>
        <v>0</v>
      </c>
      <c r="V3900" s="8"/>
      <c r="W3900" s="11"/>
      <c r="X3900" s="3">
        <v>0</v>
      </c>
      <c r="Y3900" s="206">
        <f>Table1[[#This Row],[Prod]]</f>
        <v>0</v>
      </c>
      <c r="Z3900" s="206">
        <f>ABS(Table1[[#This Row],[Prod2]]-Table1[[#This Row],[Plan Revised]])</f>
        <v>0</v>
      </c>
      <c r="AA3900" s="288">
        <f>IF(ABS(Table1[[#This Row],[Prod2]]-Table1[[#This Row],[Plan Revised]])&gt;Table1[[#This Row],[Plan Revised]],0,IF(Table1[[#This Row],[Plan Revised]]=0,0,1-ABS(Table1[[#This Row],[Prod2]]-Table1[[#This Row],[Plan Revised]])/Table1[[#This Row],[Plan Revised]]))</f>
        <v>0</v>
      </c>
      <c r="AB3900" s="11"/>
      <c r="AC3900" s="30"/>
    </row>
    <row r="3901" spans="1:29">
      <c r="A3901" s="15" t="str">
        <f>IF(Table1[Week]=WeekSel,"Yes","No")</f>
        <v>No</v>
      </c>
      <c r="B3901" s="15" t="str">
        <f>IF((Table1[StartDate]&gt;=Date.GraphMin)*(Table1[StartDate]&lt;=Date.GraphMax)=1,"Yes","No")</f>
        <v>No</v>
      </c>
      <c r="C3901" s="15" t="str">
        <f>IF(OR(Table1[[#This Row],[Site]]="FOOD MILLING",Table1[[#This Row],[Site]]="GODACO"), "No", "Yes")</f>
        <v>Yes</v>
      </c>
      <c r="D3901" s="40">
        <f>MAX(DATE(Table1[Year],1,1),DATE(Table1[Year],1,1)-WEEKDAY(DATE(Table1[Year],1,1),2)+(Table1[WeekNum]-1)*7+1)</f>
        <v>44550</v>
      </c>
      <c r="E3901" s="40">
        <f>MIN(DATE(Table1[Year]+1,1,0),DATE(Table1[Year],1,1)-WEEKDAY(DATE(Table1[Year],1,1),2)+Table1[WeekNum]*7)</f>
        <v>44556</v>
      </c>
      <c r="F3901" s="15">
        <v>2021</v>
      </c>
      <c r="G3901" s="15">
        <f t="shared" si="120"/>
        <v>12</v>
      </c>
      <c r="H3901" s="17">
        <v>52</v>
      </c>
      <c r="I3901" s="207" t="str">
        <f>"W" &amp;Table1[[#This Row],[WeekNum]]</f>
        <v>W52</v>
      </c>
      <c r="J3901" s="20" t="str">
        <f t="shared" si="121"/>
        <v>21-W52</v>
      </c>
      <c r="K3901" s="8" t="s">
        <v>676</v>
      </c>
      <c r="L3901" s="4"/>
      <c r="M3901" s="8" t="s">
        <v>72</v>
      </c>
      <c r="N3901" s="11" t="s">
        <v>428</v>
      </c>
      <c r="O3901" s="266" t="s">
        <v>372</v>
      </c>
      <c r="P3901" s="11" t="s">
        <v>378</v>
      </c>
      <c r="Q3901" s="11" t="s">
        <v>421</v>
      </c>
      <c r="R3901" s="8">
        <v>4800</v>
      </c>
      <c r="S3901" s="8">
        <v>5764.5</v>
      </c>
      <c r="T3901" s="206">
        <f>ABS(Table1[[#This Row],[Prod]]-Table1[[#This Row],[Planned]])</f>
        <v>964.5</v>
      </c>
      <c r="U3901" s="209">
        <f>IF(ABS(Table1[[#This Row],[Prod]]-Table1[[#This Row],[Planned]])&gt;Table1[[#This Row],[Planned]],0,IF(Table1[[#This Row],[Planned]]=0,0,1-ABS(Table1[[#This Row],[Prod]]-Table1[[#This Row],[Planned]])/Table1[[#This Row],[Planned]]))</f>
        <v>0.79906250000000001</v>
      </c>
      <c r="V3901" s="8"/>
      <c r="W3901" s="11"/>
      <c r="X3901" s="3">
        <v>4800</v>
      </c>
      <c r="Y3901" s="206">
        <f>Table1[[#This Row],[Prod]]</f>
        <v>5764.5</v>
      </c>
      <c r="Z3901" s="206">
        <f>ABS(Table1[[#This Row],[Prod2]]-Table1[[#This Row],[Plan Revised]])</f>
        <v>964.5</v>
      </c>
      <c r="AA3901" s="288">
        <f>IF(ABS(Table1[[#This Row],[Prod2]]-Table1[[#This Row],[Plan Revised]])&gt;Table1[[#This Row],[Plan Revised]],0,IF(Table1[[#This Row],[Plan Revised]]=0,0,1-ABS(Table1[[#This Row],[Prod2]]-Table1[[#This Row],[Plan Revised]])/Table1[[#This Row],[Plan Revised]]))</f>
        <v>0.79906250000000001</v>
      </c>
      <c r="AB3901" s="11"/>
      <c r="AC3901" s="30"/>
    </row>
    <row r="3902" spans="1:29">
      <c r="A3902" s="15" t="str">
        <f>IF(Table1[Week]=WeekSel,"Yes","No")</f>
        <v>No</v>
      </c>
      <c r="B3902" s="15" t="str">
        <f>IF((Table1[StartDate]&gt;=Date.GraphMin)*(Table1[StartDate]&lt;=Date.GraphMax)=1,"Yes","No")</f>
        <v>No</v>
      </c>
      <c r="C3902" s="15" t="str">
        <f>IF(OR(Table1[[#This Row],[Site]]="FOOD MILLING",Table1[[#This Row],[Site]]="GODACO"), "No", "Yes")</f>
        <v>Yes</v>
      </c>
      <c r="D3902" s="40">
        <f>MAX(DATE(Table1[Year],1,1),DATE(Table1[Year],1,1)-WEEKDAY(DATE(Table1[Year],1,1),2)+(Table1[WeekNum]-1)*7+1)</f>
        <v>44550</v>
      </c>
      <c r="E3902" s="40">
        <f>MIN(DATE(Table1[Year]+1,1,0),DATE(Table1[Year],1,1)-WEEKDAY(DATE(Table1[Year],1,1),2)+Table1[WeekNum]*7)</f>
        <v>44556</v>
      </c>
      <c r="F3902" s="15">
        <v>2021</v>
      </c>
      <c r="G3902" s="15">
        <f t="shared" si="120"/>
        <v>12</v>
      </c>
      <c r="H3902" s="17">
        <v>52</v>
      </c>
      <c r="I3902" s="207" t="str">
        <f>"W" &amp;Table1[[#This Row],[WeekNum]]</f>
        <v>W52</v>
      </c>
      <c r="J3902" s="20" t="str">
        <f t="shared" si="121"/>
        <v>21-W52</v>
      </c>
      <c r="K3902" s="8" t="s">
        <v>677</v>
      </c>
      <c r="L3902" s="4"/>
      <c r="M3902" s="8" t="s">
        <v>72</v>
      </c>
      <c r="N3902" s="11" t="s">
        <v>428</v>
      </c>
      <c r="O3902" s="266" t="s">
        <v>372</v>
      </c>
      <c r="P3902" s="11" t="s">
        <v>378</v>
      </c>
      <c r="Q3902" s="11" t="s">
        <v>421</v>
      </c>
      <c r="R3902" s="8">
        <v>3000</v>
      </c>
      <c r="S3902" s="8">
        <v>2665.5000019999998</v>
      </c>
      <c r="T3902" s="206">
        <f>ABS(Table1[[#This Row],[Prod]]-Table1[[#This Row],[Planned]])</f>
        <v>334.49999800000023</v>
      </c>
      <c r="U3902" s="209">
        <f>IF(ABS(Table1[[#This Row],[Prod]]-Table1[[#This Row],[Planned]])&gt;Table1[[#This Row],[Planned]],0,IF(Table1[[#This Row],[Planned]]=0,0,1-ABS(Table1[[#This Row],[Prod]]-Table1[[#This Row],[Planned]])/Table1[[#This Row],[Planned]]))</f>
        <v>0.88850000066666657</v>
      </c>
      <c r="V3902" s="8"/>
      <c r="W3902" s="11"/>
      <c r="X3902" s="3">
        <v>3000</v>
      </c>
      <c r="Y3902" s="206">
        <f>Table1[[#This Row],[Prod]]</f>
        <v>2665.5000019999998</v>
      </c>
      <c r="Z3902" s="206">
        <f>ABS(Table1[[#This Row],[Prod2]]-Table1[[#This Row],[Plan Revised]])</f>
        <v>334.49999800000023</v>
      </c>
      <c r="AA3902" s="288">
        <f>IF(ABS(Table1[[#This Row],[Prod2]]-Table1[[#This Row],[Plan Revised]])&gt;Table1[[#This Row],[Plan Revised]],0,IF(Table1[[#This Row],[Plan Revised]]=0,0,1-ABS(Table1[[#This Row],[Prod2]]-Table1[[#This Row],[Plan Revised]])/Table1[[#This Row],[Plan Revised]]))</f>
        <v>0.88850000066666657</v>
      </c>
      <c r="AB3902" s="11"/>
      <c r="AC3902" s="30"/>
    </row>
    <row r="3903" spans="1:29">
      <c r="A3903" s="15" t="str">
        <f>IF(Table1[Week]=WeekSel,"Yes","No")</f>
        <v>No</v>
      </c>
      <c r="B3903" s="15" t="str">
        <f>IF((Table1[StartDate]&gt;=Date.GraphMin)*(Table1[StartDate]&lt;=Date.GraphMax)=1,"Yes","No")</f>
        <v>No</v>
      </c>
      <c r="C3903" s="15" t="str">
        <f>IF(OR(Table1[[#This Row],[Site]]="FOOD MILLING",Table1[[#This Row],[Site]]="GODACO"), "No", "Yes")</f>
        <v>Yes</v>
      </c>
      <c r="D3903" s="40">
        <f>MAX(DATE(Table1[Year],1,1),DATE(Table1[Year],1,1)-WEEKDAY(DATE(Table1[Year],1,1),2)+(Table1[WeekNum]-1)*7+1)</f>
        <v>44550</v>
      </c>
      <c r="E3903" s="40">
        <f>MIN(DATE(Table1[Year]+1,1,0),DATE(Table1[Year],1,1)-WEEKDAY(DATE(Table1[Year],1,1),2)+Table1[WeekNum]*7)</f>
        <v>44556</v>
      </c>
      <c r="F3903" s="15">
        <v>2021</v>
      </c>
      <c r="G3903" s="15">
        <f t="shared" si="120"/>
        <v>12</v>
      </c>
      <c r="H3903" s="17">
        <v>52</v>
      </c>
      <c r="I3903" s="207" t="str">
        <f>"W" &amp;Table1[[#This Row],[WeekNum]]</f>
        <v>W52</v>
      </c>
      <c r="J3903" s="20" t="str">
        <f t="shared" si="121"/>
        <v>21-W52</v>
      </c>
      <c r="K3903" s="8" t="s">
        <v>678</v>
      </c>
      <c r="L3903" s="4"/>
      <c r="M3903" s="8" t="s">
        <v>72</v>
      </c>
      <c r="N3903" s="11" t="s">
        <v>428</v>
      </c>
      <c r="O3903" s="266" t="s">
        <v>372</v>
      </c>
      <c r="P3903" s="11" t="s">
        <v>378</v>
      </c>
      <c r="Q3903" s="11" t="s">
        <v>421</v>
      </c>
      <c r="R3903" s="8">
        <v>0</v>
      </c>
      <c r="S3903" s="8">
        <v>0</v>
      </c>
      <c r="T3903" s="206">
        <f>ABS(Table1[[#This Row],[Prod]]-Table1[[#This Row],[Planned]])</f>
        <v>0</v>
      </c>
      <c r="U3903" s="209">
        <f>IF(ABS(Table1[[#This Row],[Prod]]-Table1[[#This Row],[Planned]])&gt;Table1[[#This Row],[Planned]],0,IF(Table1[[#This Row],[Planned]]=0,0,1-ABS(Table1[[#This Row],[Prod]]-Table1[[#This Row],[Planned]])/Table1[[#This Row],[Planned]]))</f>
        <v>0</v>
      </c>
      <c r="V3903" s="8"/>
      <c r="W3903" s="11"/>
      <c r="X3903" s="3">
        <v>0</v>
      </c>
      <c r="Y3903" s="206">
        <f>Table1[[#This Row],[Prod]]</f>
        <v>0</v>
      </c>
      <c r="Z3903" s="206">
        <f>ABS(Table1[[#This Row],[Prod2]]-Table1[[#This Row],[Plan Revised]])</f>
        <v>0</v>
      </c>
      <c r="AA3903" s="288">
        <f>IF(ABS(Table1[[#This Row],[Prod2]]-Table1[[#This Row],[Plan Revised]])&gt;Table1[[#This Row],[Plan Revised]],0,IF(Table1[[#This Row],[Plan Revised]]=0,0,1-ABS(Table1[[#This Row],[Prod2]]-Table1[[#This Row],[Plan Revised]])/Table1[[#This Row],[Plan Revised]]))</f>
        <v>0</v>
      </c>
      <c r="AB3903" s="11"/>
      <c r="AC3903" s="30"/>
    </row>
    <row r="3904" spans="1:29">
      <c r="A3904" s="15" t="str">
        <f>IF(Table1[Week]=WeekSel,"Yes","No")</f>
        <v>No</v>
      </c>
      <c r="B3904" s="15" t="str">
        <f>IF((Table1[StartDate]&gt;=Date.GraphMin)*(Table1[StartDate]&lt;=Date.GraphMax)=1,"Yes","No")</f>
        <v>No</v>
      </c>
      <c r="C3904" s="15" t="str">
        <f>IF(OR(Table1[[#This Row],[Site]]="FOOD MILLING",Table1[[#This Row],[Site]]="GODACO"), "No", "Yes")</f>
        <v>Yes</v>
      </c>
      <c r="D3904" s="40">
        <f>MAX(DATE(Table1[Year],1,1),DATE(Table1[Year],1,1)-WEEKDAY(DATE(Table1[Year],1,1),2)+(Table1[WeekNum]-1)*7+1)</f>
        <v>44550</v>
      </c>
      <c r="E3904" s="40">
        <f>MIN(DATE(Table1[Year]+1,1,0),DATE(Table1[Year],1,1)-WEEKDAY(DATE(Table1[Year],1,1),2)+Table1[WeekNum]*7)</f>
        <v>44556</v>
      </c>
      <c r="F3904" s="15">
        <v>2021</v>
      </c>
      <c r="G3904" s="15">
        <f t="shared" si="120"/>
        <v>12</v>
      </c>
      <c r="H3904" s="17">
        <v>52</v>
      </c>
      <c r="I3904" s="207" t="str">
        <f>"W" &amp;Table1[[#This Row],[WeekNum]]</f>
        <v>W52</v>
      </c>
      <c r="J3904" s="20" t="str">
        <f t="shared" si="121"/>
        <v>21-W52</v>
      </c>
      <c r="K3904" s="8" t="s">
        <v>680</v>
      </c>
      <c r="L3904" s="4"/>
      <c r="M3904" s="8" t="s">
        <v>72</v>
      </c>
      <c r="N3904" s="11" t="s">
        <v>428</v>
      </c>
      <c r="O3904" s="266" t="s">
        <v>374</v>
      </c>
      <c r="P3904" s="11" t="s">
        <v>376</v>
      </c>
      <c r="Q3904" s="11" t="s">
        <v>421</v>
      </c>
      <c r="R3904" s="8">
        <v>0</v>
      </c>
      <c r="S3904" s="8">
        <v>686.16000199999996</v>
      </c>
      <c r="T3904" s="206">
        <f>ABS(Table1[[#This Row],[Prod]]-Table1[[#This Row],[Planned]])</f>
        <v>686.16000199999996</v>
      </c>
      <c r="U3904" s="209">
        <f>IF(ABS(Table1[[#This Row],[Prod]]-Table1[[#This Row],[Planned]])&gt;Table1[[#This Row],[Planned]],0,IF(Table1[[#This Row],[Planned]]=0,0,1-ABS(Table1[[#This Row],[Prod]]-Table1[[#This Row],[Planned]])/Table1[[#This Row],[Planned]]))</f>
        <v>0</v>
      </c>
      <c r="V3904" s="8"/>
      <c r="W3904" s="11"/>
      <c r="X3904" s="3">
        <v>0</v>
      </c>
      <c r="Y3904" s="206">
        <f>Table1[[#This Row],[Prod]]</f>
        <v>686.16000199999996</v>
      </c>
      <c r="Z3904" s="206">
        <f>ABS(Table1[[#This Row],[Prod2]]-Table1[[#This Row],[Plan Revised]])</f>
        <v>686.16000199999996</v>
      </c>
      <c r="AA3904" s="288">
        <f>IF(ABS(Table1[[#This Row],[Prod2]]-Table1[[#This Row],[Plan Revised]])&gt;Table1[[#This Row],[Plan Revised]],0,IF(Table1[[#This Row],[Plan Revised]]=0,0,1-ABS(Table1[[#This Row],[Prod2]]-Table1[[#This Row],[Plan Revised]])/Table1[[#This Row],[Plan Revised]]))</f>
        <v>0</v>
      </c>
      <c r="AB3904" s="11"/>
      <c r="AC3904" s="30"/>
    </row>
    <row r="3905" spans="1:29">
      <c r="A3905" s="15" t="str">
        <f>IF(Table1[Week]=WeekSel,"Yes","No")</f>
        <v>No</v>
      </c>
      <c r="B3905" s="15" t="str">
        <f>IF((Table1[StartDate]&gt;=Date.GraphMin)*(Table1[StartDate]&lt;=Date.GraphMax)=1,"Yes","No")</f>
        <v>No</v>
      </c>
      <c r="C3905" s="15" t="str">
        <f>IF(OR(Table1[[#This Row],[Site]]="FOOD MILLING",Table1[[#This Row],[Site]]="GODACO"), "No", "Yes")</f>
        <v>Yes</v>
      </c>
      <c r="D3905" s="40">
        <f>MAX(DATE(Table1[Year],1,1),DATE(Table1[Year],1,1)-WEEKDAY(DATE(Table1[Year],1,1),2)+(Table1[WeekNum]-1)*7+1)</f>
        <v>44550</v>
      </c>
      <c r="E3905" s="40">
        <f>MIN(DATE(Table1[Year]+1,1,0),DATE(Table1[Year],1,1)-WEEKDAY(DATE(Table1[Year],1,1),2)+Table1[WeekNum]*7)</f>
        <v>44556</v>
      </c>
      <c r="F3905" s="15">
        <v>2021</v>
      </c>
      <c r="G3905" s="15">
        <f t="shared" si="120"/>
        <v>12</v>
      </c>
      <c r="H3905" s="17">
        <v>52</v>
      </c>
      <c r="I3905" s="207" t="str">
        <f>"W" &amp;Table1[[#This Row],[WeekNum]]</f>
        <v>W52</v>
      </c>
      <c r="J3905" s="20" t="str">
        <f t="shared" si="121"/>
        <v>21-W52</v>
      </c>
      <c r="K3905" s="8" t="s">
        <v>681</v>
      </c>
      <c r="L3905" s="4"/>
      <c r="M3905" s="8" t="s">
        <v>72</v>
      </c>
      <c r="N3905" s="11" t="s">
        <v>428</v>
      </c>
      <c r="O3905" s="266" t="s">
        <v>372</v>
      </c>
      <c r="P3905" s="11" t="s">
        <v>381</v>
      </c>
      <c r="Q3905" s="11" t="s">
        <v>421</v>
      </c>
      <c r="R3905" s="8">
        <v>0</v>
      </c>
      <c r="S3905" s="8">
        <v>0</v>
      </c>
      <c r="T3905" s="206">
        <f>ABS(Table1[[#This Row],[Prod]]-Table1[[#This Row],[Planned]])</f>
        <v>0</v>
      </c>
      <c r="U3905" s="209">
        <f>IF(ABS(Table1[[#This Row],[Prod]]-Table1[[#This Row],[Planned]])&gt;Table1[[#This Row],[Planned]],0,IF(Table1[[#This Row],[Planned]]=0,0,1-ABS(Table1[[#This Row],[Prod]]-Table1[[#This Row],[Planned]])/Table1[[#This Row],[Planned]]))</f>
        <v>0</v>
      </c>
      <c r="V3905" s="8"/>
      <c r="W3905" s="11"/>
      <c r="X3905" s="3">
        <v>0</v>
      </c>
      <c r="Y3905" s="206">
        <f>Table1[[#This Row],[Prod]]</f>
        <v>0</v>
      </c>
      <c r="Z3905" s="206">
        <f>ABS(Table1[[#This Row],[Prod2]]-Table1[[#This Row],[Plan Revised]])</f>
        <v>0</v>
      </c>
      <c r="AA3905" s="288">
        <f>IF(ABS(Table1[[#This Row],[Prod2]]-Table1[[#This Row],[Plan Revised]])&gt;Table1[[#This Row],[Plan Revised]],0,IF(Table1[[#This Row],[Plan Revised]]=0,0,1-ABS(Table1[[#This Row],[Prod2]]-Table1[[#This Row],[Plan Revised]])/Table1[[#This Row],[Plan Revised]]))</f>
        <v>0</v>
      </c>
      <c r="AB3905" s="11"/>
      <c r="AC3905" s="30"/>
    </row>
    <row r="3906" spans="1:29">
      <c r="A3906" s="15" t="str">
        <f>IF(Table1[Week]=WeekSel,"Yes","No")</f>
        <v>No</v>
      </c>
      <c r="B3906" s="15" t="str">
        <f>IF((Table1[StartDate]&gt;=Date.GraphMin)*(Table1[StartDate]&lt;=Date.GraphMax)=1,"Yes","No")</f>
        <v>No</v>
      </c>
      <c r="C3906" s="15" t="str">
        <f>IF(OR(Table1[[#This Row],[Site]]="FOOD MILLING",Table1[[#This Row],[Site]]="GODACO"), "No", "Yes")</f>
        <v>Yes</v>
      </c>
      <c r="D3906" s="40">
        <f>MAX(DATE(Table1[Year],1,1),DATE(Table1[Year],1,1)-WEEKDAY(DATE(Table1[Year],1,1),2)+(Table1[WeekNum]-1)*7+1)</f>
        <v>44550</v>
      </c>
      <c r="E3906" s="40">
        <f>MIN(DATE(Table1[Year]+1,1,0),DATE(Table1[Year],1,1)-WEEKDAY(DATE(Table1[Year],1,1),2)+Table1[WeekNum]*7)</f>
        <v>44556</v>
      </c>
      <c r="F3906" s="15">
        <v>2021</v>
      </c>
      <c r="G3906" s="15">
        <f t="shared" ref="G3906:G3969" si="122">MONTH(DATE(F3906,1,H3906*7-2)-WEEKDAY(DATE(H3906,1,2)))</f>
        <v>12</v>
      </c>
      <c r="H3906" s="17">
        <v>52</v>
      </c>
      <c r="I3906" s="207" t="str">
        <f>"W" &amp;Table1[[#This Row],[WeekNum]]</f>
        <v>W52</v>
      </c>
      <c r="J3906" s="20" t="str">
        <f t="shared" ref="J3906:J3969" si="123">RIGHT(F3906,2)&amp;"-"&amp;TEXT(H3906,"W00")</f>
        <v>21-W52</v>
      </c>
      <c r="K3906" s="8" t="s">
        <v>682</v>
      </c>
      <c r="L3906" s="4"/>
      <c r="M3906" s="8" t="s">
        <v>72</v>
      </c>
      <c r="N3906" s="11" t="s">
        <v>428</v>
      </c>
      <c r="O3906" s="266" t="s">
        <v>372</v>
      </c>
      <c r="P3906" s="11" t="s">
        <v>381</v>
      </c>
      <c r="Q3906" s="11" t="s">
        <v>421</v>
      </c>
      <c r="R3906" s="8">
        <v>7200</v>
      </c>
      <c r="S3906" s="8">
        <v>6827.5</v>
      </c>
      <c r="T3906" s="206">
        <f>ABS(Table1[[#This Row],[Prod]]-Table1[[#This Row],[Planned]])</f>
        <v>372.5</v>
      </c>
      <c r="U3906" s="209">
        <f>IF(ABS(Table1[[#This Row],[Prod]]-Table1[[#This Row],[Planned]])&gt;Table1[[#This Row],[Planned]],0,IF(Table1[[#This Row],[Planned]]=0,0,1-ABS(Table1[[#This Row],[Prod]]-Table1[[#This Row],[Planned]])/Table1[[#This Row],[Planned]]))</f>
        <v>0.94826388888888891</v>
      </c>
      <c r="V3906" s="8"/>
      <c r="W3906" s="11"/>
      <c r="X3906" s="3">
        <v>7200</v>
      </c>
      <c r="Y3906" s="206">
        <f>Table1[[#This Row],[Prod]]</f>
        <v>6827.5</v>
      </c>
      <c r="Z3906" s="206">
        <f>ABS(Table1[[#This Row],[Prod2]]-Table1[[#This Row],[Plan Revised]])</f>
        <v>372.5</v>
      </c>
      <c r="AA3906" s="288">
        <f>IF(ABS(Table1[[#This Row],[Prod2]]-Table1[[#This Row],[Plan Revised]])&gt;Table1[[#This Row],[Plan Revised]],0,IF(Table1[[#This Row],[Plan Revised]]=0,0,1-ABS(Table1[[#This Row],[Prod2]]-Table1[[#This Row],[Plan Revised]])/Table1[[#This Row],[Plan Revised]]))</f>
        <v>0.94826388888888891</v>
      </c>
      <c r="AB3906" s="11"/>
      <c r="AC3906" s="30"/>
    </row>
    <row r="3907" spans="1:29">
      <c r="A3907" s="15" t="str">
        <f>IF(Table1[Week]=WeekSel,"Yes","No")</f>
        <v>No</v>
      </c>
      <c r="B3907" s="15" t="str">
        <f>IF((Table1[StartDate]&gt;=Date.GraphMin)*(Table1[StartDate]&lt;=Date.GraphMax)=1,"Yes","No")</f>
        <v>No</v>
      </c>
      <c r="C3907" s="15" t="str">
        <f>IF(OR(Table1[[#This Row],[Site]]="FOOD MILLING",Table1[[#This Row],[Site]]="GODACO"), "No", "Yes")</f>
        <v>Yes</v>
      </c>
      <c r="D3907" s="40">
        <f>MAX(DATE(Table1[Year],1,1),DATE(Table1[Year],1,1)-WEEKDAY(DATE(Table1[Year],1,1),2)+(Table1[WeekNum]-1)*7+1)</f>
        <v>44550</v>
      </c>
      <c r="E3907" s="40">
        <f>MIN(DATE(Table1[Year]+1,1,0),DATE(Table1[Year],1,1)-WEEKDAY(DATE(Table1[Year],1,1),2)+Table1[WeekNum]*7)</f>
        <v>44556</v>
      </c>
      <c r="F3907" s="15">
        <v>2021</v>
      </c>
      <c r="G3907" s="15">
        <f t="shared" si="122"/>
        <v>12</v>
      </c>
      <c r="H3907" s="17">
        <v>52</v>
      </c>
      <c r="I3907" s="207" t="str">
        <f>"W" &amp;Table1[[#This Row],[WeekNum]]</f>
        <v>W52</v>
      </c>
      <c r="J3907" s="20" t="str">
        <f t="shared" si="123"/>
        <v>21-W52</v>
      </c>
      <c r="K3907" s="8" t="s">
        <v>683</v>
      </c>
      <c r="L3907" s="4"/>
      <c r="M3907" s="8" t="s">
        <v>72</v>
      </c>
      <c r="N3907" s="11" t="s">
        <v>428</v>
      </c>
      <c r="O3907" s="266" t="s">
        <v>372</v>
      </c>
      <c r="P3907" s="11" t="s">
        <v>381</v>
      </c>
      <c r="Q3907" s="11" t="s">
        <v>421</v>
      </c>
      <c r="R3907" s="8">
        <v>0</v>
      </c>
      <c r="S3907" s="8">
        <v>0</v>
      </c>
      <c r="T3907" s="206">
        <f>ABS(Table1[[#This Row],[Prod]]-Table1[[#This Row],[Planned]])</f>
        <v>0</v>
      </c>
      <c r="U3907" s="209">
        <f>IF(ABS(Table1[[#This Row],[Prod]]-Table1[[#This Row],[Planned]])&gt;Table1[[#This Row],[Planned]],0,IF(Table1[[#This Row],[Planned]]=0,0,1-ABS(Table1[[#This Row],[Prod]]-Table1[[#This Row],[Planned]])/Table1[[#This Row],[Planned]]))</f>
        <v>0</v>
      </c>
      <c r="V3907" s="8"/>
      <c r="W3907" s="11"/>
      <c r="X3907" s="3">
        <v>0</v>
      </c>
      <c r="Y3907" s="206">
        <f>Table1[[#This Row],[Prod]]</f>
        <v>0</v>
      </c>
      <c r="Z3907" s="206">
        <f>ABS(Table1[[#This Row],[Prod2]]-Table1[[#This Row],[Plan Revised]])</f>
        <v>0</v>
      </c>
      <c r="AA3907" s="288">
        <f>IF(ABS(Table1[[#This Row],[Prod2]]-Table1[[#This Row],[Plan Revised]])&gt;Table1[[#This Row],[Plan Revised]],0,IF(Table1[[#This Row],[Plan Revised]]=0,0,1-ABS(Table1[[#This Row],[Prod2]]-Table1[[#This Row],[Plan Revised]])/Table1[[#This Row],[Plan Revised]]))</f>
        <v>0</v>
      </c>
      <c r="AB3907" s="11"/>
      <c r="AC3907" s="30"/>
    </row>
    <row r="3908" spans="1:29">
      <c r="A3908" s="15" t="str">
        <f>IF(Table1[Week]=WeekSel,"Yes","No")</f>
        <v>No</v>
      </c>
      <c r="B3908" s="15" t="str">
        <f>IF((Table1[StartDate]&gt;=Date.GraphMin)*(Table1[StartDate]&lt;=Date.GraphMax)=1,"Yes","No")</f>
        <v>No</v>
      </c>
      <c r="C3908" s="15" t="str">
        <f>IF(OR(Table1[[#This Row],[Site]]="FOOD MILLING",Table1[[#This Row],[Site]]="GODACO"), "No", "Yes")</f>
        <v>Yes</v>
      </c>
      <c r="D3908" s="40">
        <f>MAX(DATE(Table1[Year],1,1),DATE(Table1[Year],1,1)-WEEKDAY(DATE(Table1[Year],1,1),2)+(Table1[WeekNum]-1)*7+1)</f>
        <v>44550</v>
      </c>
      <c r="E3908" s="40">
        <f>MIN(DATE(Table1[Year]+1,1,0),DATE(Table1[Year],1,1)-WEEKDAY(DATE(Table1[Year],1,1),2)+Table1[WeekNum]*7)</f>
        <v>44556</v>
      </c>
      <c r="F3908" s="15">
        <v>2021</v>
      </c>
      <c r="G3908" s="15">
        <f t="shared" si="122"/>
        <v>12</v>
      </c>
      <c r="H3908" s="17">
        <v>52</v>
      </c>
      <c r="I3908" s="207" t="str">
        <f>"W" &amp;Table1[[#This Row],[WeekNum]]</f>
        <v>W52</v>
      </c>
      <c r="J3908" s="20" t="str">
        <f t="shared" si="123"/>
        <v>21-W52</v>
      </c>
      <c r="K3908" s="8" t="s">
        <v>445</v>
      </c>
      <c r="L3908" s="4"/>
      <c r="M3908" s="8" t="s">
        <v>77</v>
      </c>
      <c r="N3908" s="11" t="s">
        <v>428</v>
      </c>
      <c r="O3908" s="266" t="s">
        <v>374</v>
      </c>
      <c r="P3908" s="11" t="s">
        <v>382</v>
      </c>
      <c r="Q3908" s="11" t="s">
        <v>421</v>
      </c>
      <c r="R3908" s="8">
        <v>0</v>
      </c>
      <c r="S3908" s="8">
        <v>0</v>
      </c>
      <c r="T3908" s="206">
        <f>ABS(Table1[[#This Row],[Prod]]-Table1[[#This Row],[Planned]])</f>
        <v>0</v>
      </c>
      <c r="U3908" s="209">
        <f>IF(ABS(Table1[[#This Row],[Prod]]-Table1[[#This Row],[Planned]])&gt;Table1[[#This Row],[Planned]],0,IF(Table1[[#This Row],[Planned]]=0,0,1-ABS(Table1[[#This Row],[Prod]]-Table1[[#This Row],[Planned]])/Table1[[#This Row],[Planned]]))</f>
        <v>0</v>
      </c>
      <c r="V3908" s="8"/>
      <c r="W3908" s="11"/>
      <c r="X3908" s="3">
        <v>0</v>
      </c>
      <c r="Y3908" s="206">
        <f>Table1[[#This Row],[Prod]]</f>
        <v>0</v>
      </c>
      <c r="Z3908" s="206">
        <f>ABS(Table1[[#This Row],[Prod2]]-Table1[[#This Row],[Plan Revised]])</f>
        <v>0</v>
      </c>
      <c r="AA3908" s="288">
        <f>IF(ABS(Table1[[#This Row],[Prod2]]-Table1[[#This Row],[Plan Revised]])&gt;Table1[[#This Row],[Plan Revised]],0,IF(Table1[[#This Row],[Plan Revised]]=0,0,1-ABS(Table1[[#This Row],[Prod2]]-Table1[[#This Row],[Plan Revised]])/Table1[[#This Row],[Plan Revised]]))</f>
        <v>0</v>
      </c>
      <c r="AB3908" s="11"/>
      <c r="AC3908" s="30"/>
    </row>
    <row r="3909" spans="1:29">
      <c r="A3909" s="15" t="str">
        <f>IF(Table1[Week]=WeekSel,"Yes","No")</f>
        <v>No</v>
      </c>
      <c r="B3909" s="15" t="str">
        <f>IF((Table1[StartDate]&gt;=Date.GraphMin)*(Table1[StartDate]&lt;=Date.GraphMax)=1,"Yes","No")</f>
        <v>No</v>
      </c>
      <c r="C3909" s="15" t="str">
        <f>IF(OR(Table1[[#This Row],[Site]]="FOOD MILLING",Table1[[#This Row],[Site]]="GODACO"), "No", "Yes")</f>
        <v>Yes</v>
      </c>
      <c r="D3909" s="40">
        <f>MAX(DATE(Table1[Year],1,1),DATE(Table1[Year],1,1)-WEEKDAY(DATE(Table1[Year],1,1),2)+(Table1[WeekNum]-1)*7+1)</f>
        <v>44550</v>
      </c>
      <c r="E3909" s="40">
        <f>MIN(DATE(Table1[Year]+1,1,0),DATE(Table1[Year],1,1)-WEEKDAY(DATE(Table1[Year],1,1),2)+Table1[WeekNum]*7)</f>
        <v>44556</v>
      </c>
      <c r="F3909" s="15">
        <v>2021</v>
      </c>
      <c r="G3909" s="15">
        <f t="shared" si="122"/>
        <v>12</v>
      </c>
      <c r="H3909" s="17">
        <v>52</v>
      </c>
      <c r="I3909" s="207" t="str">
        <f>"W" &amp;Table1[[#This Row],[WeekNum]]</f>
        <v>W52</v>
      </c>
      <c r="J3909" s="20" t="str">
        <f t="shared" si="123"/>
        <v>21-W52</v>
      </c>
      <c r="K3909" s="8" t="s">
        <v>586</v>
      </c>
      <c r="L3909" s="4"/>
      <c r="M3909" s="8" t="s">
        <v>77</v>
      </c>
      <c r="N3909" s="11" t="s">
        <v>428</v>
      </c>
      <c r="O3909" s="266" t="s">
        <v>374</v>
      </c>
      <c r="P3909" s="11" t="s">
        <v>410</v>
      </c>
      <c r="Q3909" s="11" t="s">
        <v>421</v>
      </c>
      <c r="R3909" s="8">
        <v>0</v>
      </c>
      <c r="S3909" s="8">
        <v>0</v>
      </c>
      <c r="T3909" s="206">
        <f>ABS(Table1[[#This Row],[Prod]]-Table1[[#This Row],[Planned]])</f>
        <v>0</v>
      </c>
      <c r="U3909" s="209">
        <f>IF(ABS(Table1[[#This Row],[Prod]]-Table1[[#This Row],[Planned]])&gt;Table1[[#This Row],[Planned]],0,IF(Table1[[#This Row],[Planned]]=0,0,1-ABS(Table1[[#This Row],[Prod]]-Table1[[#This Row],[Planned]])/Table1[[#This Row],[Planned]]))</f>
        <v>0</v>
      </c>
      <c r="V3909" s="8"/>
      <c r="W3909" s="11"/>
      <c r="X3909" s="3">
        <v>0</v>
      </c>
      <c r="Y3909" s="206">
        <f>Table1[[#This Row],[Prod]]</f>
        <v>0</v>
      </c>
      <c r="Z3909" s="206">
        <f>ABS(Table1[[#This Row],[Prod2]]-Table1[[#This Row],[Plan Revised]])</f>
        <v>0</v>
      </c>
      <c r="AA3909" s="288">
        <f>IF(ABS(Table1[[#This Row],[Prod2]]-Table1[[#This Row],[Plan Revised]])&gt;Table1[[#This Row],[Plan Revised]],0,IF(Table1[[#This Row],[Plan Revised]]=0,0,1-ABS(Table1[[#This Row],[Prod2]]-Table1[[#This Row],[Plan Revised]])/Table1[[#This Row],[Plan Revised]]))</f>
        <v>0</v>
      </c>
      <c r="AB3909" s="11"/>
      <c r="AC3909" s="30"/>
    </row>
    <row r="3910" spans="1:29">
      <c r="A3910" s="15" t="str">
        <f>IF(Table1[Week]=WeekSel,"Yes","No")</f>
        <v>No</v>
      </c>
      <c r="B3910" s="15" t="str">
        <f>IF((Table1[StartDate]&gt;=Date.GraphMin)*(Table1[StartDate]&lt;=Date.GraphMax)=1,"Yes","No")</f>
        <v>No</v>
      </c>
      <c r="C3910" s="15" t="str">
        <f>IF(OR(Table1[[#This Row],[Site]]="FOOD MILLING",Table1[[#This Row],[Site]]="GODACO"), "No", "Yes")</f>
        <v>Yes</v>
      </c>
      <c r="D3910" s="40">
        <f>MAX(DATE(Table1[Year],1,1),DATE(Table1[Year],1,1)-WEEKDAY(DATE(Table1[Year],1,1),2)+(Table1[WeekNum]-1)*7+1)</f>
        <v>44550</v>
      </c>
      <c r="E3910" s="40">
        <f>MIN(DATE(Table1[Year]+1,1,0),DATE(Table1[Year],1,1)-WEEKDAY(DATE(Table1[Year],1,1),2)+Table1[WeekNum]*7)</f>
        <v>44556</v>
      </c>
      <c r="F3910" s="15">
        <v>2021</v>
      </c>
      <c r="G3910" s="15">
        <f t="shared" si="122"/>
        <v>12</v>
      </c>
      <c r="H3910" s="17">
        <v>52</v>
      </c>
      <c r="I3910" s="207" t="str">
        <f>"W" &amp;Table1[[#This Row],[WeekNum]]</f>
        <v>W52</v>
      </c>
      <c r="J3910" s="20" t="str">
        <f t="shared" si="123"/>
        <v>21-W52</v>
      </c>
      <c r="K3910" s="8" t="s">
        <v>587</v>
      </c>
      <c r="L3910" s="4"/>
      <c r="M3910" s="8" t="s">
        <v>77</v>
      </c>
      <c r="N3910" s="11" t="s">
        <v>428</v>
      </c>
      <c r="O3910" s="266" t="s">
        <v>374</v>
      </c>
      <c r="P3910" s="11" t="s">
        <v>410</v>
      </c>
      <c r="Q3910" s="11" t="s">
        <v>421</v>
      </c>
      <c r="R3910" s="8">
        <v>0</v>
      </c>
      <c r="S3910" s="8">
        <v>0</v>
      </c>
      <c r="T3910" s="206">
        <f>ABS(Table1[[#This Row],[Prod]]-Table1[[#This Row],[Planned]])</f>
        <v>0</v>
      </c>
      <c r="U3910" s="209">
        <f>IF(ABS(Table1[[#This Row],[Prod]]-Table1[[#This Row],[Planned]])&gt;Table1[[#This Row],[Planned]],0,IF(Table1[[#This Row],[Planned]]=0,0,1-ABS(Table1[[#This Row],[Prod]]-Table1[[#This Row],[Planned]])/Table1[[#This Row],[Planned]]))</f>
        <v>0</v>
      </c>
      <c r="V3910" s="8"/>
      <c r="W3910" s="11"/>
      <c r="X3910" s="3">
        <v>0</v>
      </c>
      <c r="Y3910" s="206">
        <f>Table1[[#This Row],[Prod]]</f>
        <v>0</v>
      </c>
      <c r="Z3910" s="206">
        <f>ABS(Table1[[#This Row],[Prod2]]-Table1[[#This Row],[Plan Revised]])</f>
        <v>0</v>
      </c>
      <c r="AA3910" s="288">
        <f>IF(ABS(Table1[[#This Row],[Prod2]]-Table1[[#This Row],[Plan Revised]])&gt;Table1[[#This Row],[Plan Revised]],0,IF(Table1[[#This Row],[Plan Revised]]=0,0,1-ABS(Table1[[#This Row],[Prod2]]-Table1[[#This Row],[Plan Revised]])/Table1[[#This Row],[Plan Revised]]))</f>
        <v>0</v>
      </c>
      <c r="AB3910" s="11"/>
      <c r="AC3910" s="30"/>
    </row>
    <row r="3911" spans="1:29">
      <c r="A3911" s="15" t="str">
        <f>IF(Table1[Week]=WeekSel,"Yes","No")</f>
        <v>No</v>
      </c>
      <c r="B3911" s="15" t="str">
        <f>IF((Table1[StartDate]&gt;=Date.GraphMin)*(Table1[StartDate]&lt;=Date.GraphMax)=1,"Yes","No")</f>
        <v>No</v>
      </c>
      <c r="C3911" s="15" t="str">
        <f>IF(OR(Table1[[#This Row],[Site]]="FOOD MILLING",Table1[[#This Row],[Site]]="GODACO"), "No", "Yes")</f>
        <v>Yes</v>
      </c>
      <c r="D3911" s="40">
        <f>MAX(DATE(Table1[Year],1,1),DATE(Table1[Year],1,1)-WEEKDAY(DATE(Table1[Year],1,1),2)+(Table1[WeekNum]-1)*7+1)</f>
        <v>44550</v>
      </c>
      <c r="E3911" s="40">
        <f>MIN(DATE(Table1[Year]+1,1,0),DATE(Table1[Year],1,1)-WEEKDAY(DATE(Table1[Year],1,1),2)+Table1[WeekNum]*7)</f>
        <v>44556</v>
      </c>
      <c r="F3911" s="15">
        <v>2021</v>
      </c>
      <c r="G3911" s="15">
        <f t="shared" si="122"/>
        <v>12</v>
      </c>
      <c r="H3911" s="17">
        <v>52</v>
      </c>
      <c r="I3911" s="207" t="str">
        <f>"W" &amp;Table1[[#This Row],[WeekNum]]</f>
        <v>W52</v>
      </c>
      <c r="J3911" s="20" t="str">
        <f t="shared" si="123"/>
        <v>21-W52</v>
      </c>
      <c r="K3911" s="8" t="s">
        <v>467</v>
      </c>
      <c r="L3911" s="4"/>
      <c r="M3911" s="8" t="s">
        <v>77</v>
      </c>
      <c r="N3911" s="11" t="s">
        <v>428</v>
      </c>
      <c r="O3911" s="266" t="s">
        <v>372</v>
      </c>
      <c r="P3911" s="11" t="s">
        <v>410</v>
      </c>
      <c r="Q3911" s="11" t="s">
        <v>421</v>
      </c>
      <c r="R3911" s="8">
        <v>0</v>
      </c>
      <c r="S3911" s="8">
        <v>0</v>
      </c>
      <c r="T3911" s="206">
        <f>ABS(Table1[[#This Row],[Prod]]-Table1[[#This Row],[Planned]])</f>
        <v>0</v>
      </c>
      <c r="U3911" s="209">
        <f>IF(ABS(Table1[[#This Row],[Prod]]-Table1[[#This Row],[Planned]])&gt;Table1[[#This Row],[Planned]],0,IF(Table1[[#This Row],[Planned]]=0,0,1-ABS(Table1[[#This Row],[Prod]]-Table1[[#This Row],[Planned]])/Table1[[#This Row],[Planned]]))</f>
        <v>0</v>
      </c>
      <c r="V3911" s="8"/>
      <c r="W3911" s="11"/>
      <c r="X3911" s="3">
        <v>0</v>
      </c>
      <c r="Y3911" s="206">
        <f>Table1[[#This Row],[Prod]]</f>
        <v>0</v>
      </c>
      <c r="Z3911" s="206">
        <f>ABS(Table1[[#This Row],[Prod2]]-Table1[[#This Row],[Plan Revised]])</f>
        <v>0</v>
      </c>
      <c r="AA3911" s="288">
        <f>IF(ABS(Table1[[#This Row],[Prod2]]-Table1[[#This Row],[Plan Revised]])&gt;Table1[[#This Row],[Plan Revised]],0,IF(Table1[[#This Row],[Plan Revised]]=0,0,1-ABS(Table1[[#This Row],[Prod2]]-Table1[[#This Row],[Plan Revised]])/Table1[[#This Row],[Plan Revised]]))</f>
        <v>0</v>
      </c>
      <c r="AB3911" s="11"/>
      <c r="AC3911" s="30"/>
    </row>
    <row r="3912" spans="1:29">
      <c r="A3912" s="15" t="str">
        <f>IF(Table1[Week]=WeekSel,"Yes","No")</f>
        <v>No</v>
      </c>
      <c r="B3912" s="15" t="str">
        <f>IF((Table1[StartDate]&gt;=Date.GraphMin)*(Table1[StartDate]&lt;=Date.GraphMax)=1,"Yes","No")</f>
        <v>No</v>
      </c>
      <c r="C3912" s="15" t="str">
        <f>IF(OR(Table1[[#This Row],[Site]]="FOOD MILLING",Table1[[#This Row],[Site]]="GODACO"), "No", "Yes")</f>
        <v>Yes</v>
      </c>
      <c r="D3912" s="40">
        <f>MAX(DATE(Table1[Year],1,1),DATE(Table1[Year],1,1)-WEEKDAY(DATE(Table1[Year],1,1),2)+(Table1[WeekNum]-1)*7+1)</f>
        <v>44550</v>
      </c>
      <c r="E3912" s="40">
        <f>MIN(DATE(Table1[Year]+1,1,0),DATE(Table1[Year],1,1)-WEEKDAY(DATE(Table1[Year],1,1),2)+Table1[WeekNum]*7)</f>
        <v>44556</v>
      </c>
      <c r="F3912" s="15">
        <v>2021</v>
      </c>
      <c r="G3912" s="15">
        <f t="shared" si="122"/>
        <v>12</v>
      </c>
      <c r="H3912" s="17">
        <v>52</v>
      </c>
      <c r="I3912" s="207" t="str">
        <f>"W" &amp;Table1[[#This Row],[WeekNum]]</f>
        <v>W52</v>
      </c>
      <c r="J3912" s="20" t="str">
        <f t="shared" si="123"/>
        <v>21-W52</v>
      </c>
      <c r="K3912" s="8" t="s">
        <v>5</v>
      </c>
      <c r="L3912" s="4"/>
      <c r="M3912" s="8" t="s">
        <v>77</v>
      </c>
      <c r="N3912" s="11" t="s">
        <v>428</v>
      </c>
      <c r="O3912" s="266" t="s">
        <v>372</v>
      </c>
      <c r="P3912" s="11" t="s">
        <v>410</v>
      </c>
      <c r="Q3912" s="11" t="s">
        <v>421</v>
      </c>
      <c r="R3912" s="8">
        <v>0</v>
      </c>
      <c r="S3912" s="8">
        <v>0</v>
      </c>
      <c r="T3912" s="206">
        <f>ABS(Table1[[#This Row],[Prod]]-Table1[[#This Row],[Planned]])</f>
        <v>0</v>
      </c>
      <c r="U3912" s="209">
        <f>IF(ABS(Table1[[#This Row],[Prod]]-Table1[[#This Row],[Planned]])&gt;Table1[[#This Row],[Planned]],0,IF(Table1[[#This Row],[Planned]]=0,0,1-ABS(Table1[[#This Row],[Prod]]-Table1[[#This Row],[Planned]])/Table1[[#This Row],[Planned]]))</f>
        <v>0</v>
      </c>
      <c r="V3912" s="8"/>
      <c r="W3912" s="11"/>
      <c r="X3912" s="3">
        <v>0</v>
      </c>
      <c r="Y3912" s="206">
        <f>Table1[[#This Row],[Prod]]</f>
        <v>0</v>
      </c>
      <c r="Z3912" s="206">
        <f>ABS(Table1[[#This Row],[Prod2]]-Table1[[#This Row],[Plan Revised]])</f>
        <v>0</v>
      </c>
      <c r="AA3912" s="288">
        <f>IF(ABS(Table1[[#This Row],[Prod2]]-Table1[[#This Row],[Plan Revised]])&gt;Table1[[#This Row],[Plan Revised]],0,IF(Table1[[#This Row],[Plan Revised]]=0,0,1-ABS(Table1[[#This Row],[Prod2]]-Table1[[#This Row],[Plan Revised]])/Table1[[#This Row],[Plan Revised]]))</f>
        <v>0</v>
      </c>
      <c r="AB3912" s="11"/>
      <c r="AC3912" s="30"/>
    </row>
    <row r="3913" spans="1:29">
      <c r="A3913" s="15" t="str">
        <f>IF(Table1[Week]=WeekSel,"Yes","No")</f>
        <v>No</v>
      </c>
      <c r="B3913" s="15" t="str">
        <f>IF((Table1[StartDate]&gt;=Date.GraphMin)*(Table1[StartDate]&lt;=Date.GraphMax)=1,"Yes","No")</f>
        <v>No</v>
      </c>
      <c r="C3913" s="15" t="str">
        <f>IF(OR(Table1[[#This Row],[Site]]="FOOD MILLING",Table1[[#This Row],[Site]]="GODACO"), "No", "Yes")</f>
        <v>Yes</v>
      </c>
      <c r="D3913" s="40">
        <f>MAX(DATE(Table1[Year],1,1),DATE(Table1[Year],1,1)-WEEKDAY(DATE(Table1[Year],1,1),2)+(Table1[WeekNum]-1)*7+1)</f>
        <v>44550</v>
      </c>
      <c r="E3913" s="40">
        <f>MIN(DATE(Table1[Year]+1,1,0),DATE(Table1[Year],1,1)-WEEKDAY(DATE(Table1[Year],1,1),2)+Table1[WeekNum]*7)</f>
        <v>44556</v>
      </c>
      <c r="F3913" s="15">
        <v>2021</v>
      </c>
      <c r="G3913" s="15">
        <f t="shared" si="122"/>
        <v>12</v>
      </c>
      <c r="H3913" s="17">
        <v>52</v>
      </c>
      <c r="I3913" s="207" t="str">
        <f>"W" &amp;Table1[[#This Row],[WeekNum]]</f>
        <v>W52</v>
      </c>
      <c r="J3913" s="20" t="str">
        <f t="shared" si="123"/>
        <v>21-W52</v>
      </c>
      <c r="K3913" s="8" t="s">
        <v>6</v>
      </c>
      <c r="L3913" s="4"/>
      <c r="M3913" s="8" t="s">
        <v>77</v>
      </c>
      <c r="N3913" s="11" t="s">
        <v>428</v>
      </c>
      <c r="O3913" s="266" t="s">
        <v>372</v>
      </c>
      <c r="P3913" s="11" t="s">
        <v>410</v>
      </c>
      <c r="Q3913" s="11" t="s">
        <v>421</v>
      </c>
      <c r="R3913" s="8">
        <v>0</v>
      </c>
      <c r="S3913" s="8">
        <v>0</v>
      </c>
      <c r="T3913" s="206">
        <f>ABS(Table1[[#This Row],[Prod]]-Table1[[#This Row],[Planned]])</f>
        <v>0</v>
      </c>
      <c r="U3913" s="209">
        <f>IF(ABS(Table1[[#This Row],[Prod]]-Table1[[#This Row],[Planned]])&gt;Table1[[#This Row],[Planned]],0,IF(Table1[[#This Row],[Planned]]=0,0,1-ABS(Table1[[#This Row],[Prod]]-Table1[[#This Row],[Planned]])/Table1[[#This Row],[Planned]]))</f>
        <v>0</v>
      </c>
      <c r="V3913" s="8"/>
      <c r="W3913" s="11"/>
      <c r="X3913" s="3">
        <v>0</v>
      </c>
      <c r="Y3913" s="206">
        <f>Table1[[#This Row],[Prod]]</f>
        <v>0</v>
      </c>
      <c r="Z3913" s="206">
        <f>ABS(Table1[[#This Row],[Prod2]]-Table1[[#This Row],[Plan Revised]])</f>
        <v>0</v>
      </c>
      <c r="AA3913" s="288">
        <f>IF(ABS(Table1[[#This Row],[Prod2]]-Table1[[#This Row],[Plan Revised]])&gt;Table1[[#This Row],[Plan Revised]],0,IF(Table1[[#This Row],[Plan Revised]]=0,0,1-ABS(Table1[[#This Row],[Prod2]]-Table1[[#This Row],[Plan Revised]])/Table1[[#This Row],[Plan Revised]]))</f>
        <v>0</v>
      </c>
      <c r="AB3913" s="11"/>
      <c r="AC3913" s="30"/>
    </row>
    <row r="3914" spans="1:29">
      <c r="A3914" s="15" t="str">
        <f>IF(Table1[Week]=WeekSel,"Yes","No")</f>
        <v>No</v>
      </c>
      <c r="B3914" s="15" t="str">
        <f>IF((Table1[StartDate]&gt;=Date.GraphMin)*(Table1[StartDate]&lt;=Date.GraphMax)=1,"Yes","No")</f>
        <v>No</v>
      </c>
      <c r="C3914" s="15" t="str">
        <f>IF(OR(Table1[[#This Row],[Site]]="FOOD MILLING",Table1[[#This Row],[Site]]="GODACO"), "No", "Yes")</f>
        <v>Yes</v>
      </c>
      <c r="D3914" s="40">
        <f>MAX(DATE(Table1[Year],1,1),DATE(Table1[Year],1,1)-WEEKDAY(DATE(Table1[Year],1,1),2)+(Table1[WeekNum]-1)*7+1)</f>
        <v>44550</v>
      </c>
      <c r="E3914" s="40">
        <f>MIN(DATE(Table1[Year]+1,1,0),DATE(Table1[Year],1,1)-WEEKDAY(DATE(Table1[Year],1,1),2)+Table1[WeekNum]*7)</f>
        <v>44556</v>
      </c>
      <c r="F3914" s="15">
        <v>2021</v>
      </c>
      <c r="G3914" s="15">
        <f t="shared" si="122"/>
        <v>12</v>
      </c>
      <c r="H3914" s="17">
        <v>52</v>
      </c>
      <c r="I3914" s="207" t="str">
        <f>"W" &amp;Table1[[#This Row],[WeekNum]]</f>
        <v>W52</v>
      </c>
      <c r="J3914" s="20" t="str">
        <f t="shared" si="123"/>
        <v>21-W52</v>
      </c>
      <c r="K3914" s="8" t="s">
        <v>36</v>
      </c>
      <c r="L3914" s="4"/>
      <c r="M3914" s="8" t="s">
        <v>77</v>
      </c>
      <c r="N3914" s="11" t="s">
        <v>428</v>
      </c>
      <c r="O3914" s="266" t="s">
        <v>372</v>
      </c>
      <c r="P3914" s="11" t="s">
        <v>410</v>
      </c>
      <c r="Q3914" s="11" t="s">
        <v>421</v>
      </c>
      <c r="R3914" s="8">
        <v>0</v>
      </c>
      <c r="S3914" s="8">
        <v>0</v>
      </c>
      <c r="T3914" s="206">
        <f>ABS(Table1[[#This Row],[Prod]]-Table1[[#This Row],[Planned]])</f>
        <v>0</v>
      </c>
      <c r="U3914" s="209">
        <f>IF(ABS(Table1[[#This Row],[Prod]]-Table1[[#This Row],[Planned]])&gt;Table1[[#This Row],[Planned]],0,IF(Table1[[#This Row],[Planned]]=0,0,1-ABS(Table1[[#This Row],[Prod]]-Table1[[#This Row],[Planned]])/Table1[[#This Row],[Planned]]))</f>
        <v>0</v>
      </c>
      <c r="V3914" s="8"/>
      <c r="W3914" s="11"/>
      <c r="X3914" s="3">
        <v>0</v>
      </c>
      <c r="Y3914" s="206">
        <f>Table1[[#This Row],[Prod]]</f>
        <v>0</v>
      </c>
      <c r="Z3914" s="206">
        <f>ABS(Table1[[#This Row],[Prod2]]-Table1[[#This Row],[Plan Revised]])</f>
        <v>0</v>
      </c>
      <c r="AA3914" s="288">
        <f>IF(ABS(Table1[[#This Row],[Prod2]]-Table1[[#This Row],[Plan Revised]])&gt;Table1[[#This Row],[Plan Revised]],0,IF(Table1[[#This Row],[Plan Revised]]=0,0,1-ABS(Table1[[#This Row],[Prod2]]-Table1[[#This Row],[Plan Revised]])/Table1[[#This Row],[Plan Revised]]))</f>
        <v>0</v>
      </c>
      <c r="AB3914" s="11"/>
      <c r="AC3914" s="30"/>
    </row>
    <row r="3915" spans="1:29">
      <c r="A3915" s="15" t="str">
        <f>IF(Table1[Week]=WeekSel,"Yes","No")</f>
        <v>No</v>
      </c>
      <c r="B3915" s="15" t="str">
        <f>IF((Table1[StartDate]&gt;=Date.GraphMin)*(Table1[StartDate]&lt;=Date.GraphMax)=1,"Yes","No")</f>
        <v>No</v>
      </c>
      <c r="C3915" s="15" t="str">
        <f>IF(OR(Table1[[#This Row],[Site]]="FOOD MILLING",Table1[[#This Row],[Site]]="GODACO"), "No", "Yes")</f>
        <v>Yes</v>
      </c>
      <c r="D3915" s="40">
        <f>MAX(DATE(Table1[Year],1,1),DATE(Table1[Year],1,1)-WEEKDAY(DATE(Table1[Year],1,1),2)+(Table1[WeekNum]-1)*7+1)</f>
        <v>44550</v>
      </c>
      <c r="E3915" s="40">
        <f>MIN(DATE(Table1[Year]+1,1,0),DATE(Table1[Year],1,1)-WEEKDAY(DATE(Table1[Year],1,1),2)+Table1[WeekNum]*7)</f>
        <v>44556</v>
      </c>
      <c r="F3915" s="15">
        <v>2021</v>
      </c>
      <c r="G3915" s="15">
        <f t="shared" si="122"/>
        <v>12</v>
      </c>
      <c r="H3915" s="17">
        <v>52</v>
      </c>
      <c r="I3915" s="207" t="str">
        <f>"W" &amp;Table1[[#This Row],[WeekNum]]</f>
        <v>W52</v>
      </c>
      <c r="J3915" s="20" t="str">
        <f t="shared" si="123"/>
        <v>21-W52</v>
      </c>
      <c r="K3915" s="8" t="s">
        <v>32</v>
      </c>
      <c r="L3915" s="4"/>
      <c r="M3915" s="8" t="s">
        <v>77</v>
      </c>
      <c r="N3915" s="11" t="s">
        <v>428</v>
      </c>
      <c r="O3915" s="266" t="s">
        <v>374</v>
      </c>
      <c r="P3915" s="11" t="s">
        <v>410</v>
      </c>
      <c r="Q3915" s="11" t="s">
        <v>421</v>
      </c>
      <c r="R3915" s="8">
        <v>0</v>
      </c>
      <c r="S3915" s="8">
        <v>0</v>
      </c>
      <c r="T3915" s="206">
        <f>ABS(Table1[[#This Row],[Prod]]-Table1[[#This Row],[Planned]])</f>
        <v>0</v>
      </c>
      <c r="U3915" s="209">
        <f>IF(ABS(Table1[[#This Row],[Prod]]-Table1[[#This Row],[Planned]])&gt;Table1[[#This Row],[Planned]],0,IF(Table1[[#This Row],[Planned]]=0,0,1-ABS(Table1[[#This Row],[Prod]]-Table1[[#This Row],[Planned]])/Table1[[#This Row],[Planned]]))</f>
        <v>0</v>
      </c>
      <c r="V3915" s="8"/>
      <c r="W3915" s="11"/>
      <c r="X3915" s="3">
        <v>0</v>
      </c>
      <c r="Y3915" s="206">
        <f>Table1[[#This Row],[Prod]]</f>
        <v>0</v>
      </c>
      <c r="Z3915" s="206">
        <f>ABS(Table1[[#This Row],[Prod2]]-Table1[[#This Row],[Plan Revised]])</f>
        <v>0</v>
      </c>
      <c r="AA3915" s="288">
        <f>IF(ABS(Table1[[#This Row],[Prod2]]-Table1[[#This Row],[Plan Revised]])&gt;Table1[[#This Row],[Plan Revised]],0,IF(Table1[[#This Row],[Plan Revised]]=0,0,1-ABS(Table1[[#This Row],[Prod2]]-Table1[[#This Row],[Plan Revised]])/Table1[[#This Row],[Plan Revised]]))</f>
        <v>0</v>
      </c>
      <c r="AB3915" s="11"/>
      <c r="AC3915" s="30"/>
    </row>
    <row r="3916" spans="1:29">
      <c r="A3916" s="15" t="str">
        <f>IF(Table1[Week]=WeekSel,"Yes","No")</f>
        <v>No</v>
      </c>
      <c r="B3916" s="15" t="str">
        <f>IF((Table1[StartDate]&gt;=Date.GraphMin)*(Table1[StartDate]&lt;=Date.GraphMax)=1,"Yes","No")</f>
        <v>No</v>
      </c>
      <c r="C3916" s="15" t="str">
        <f>IF(OR(Table1[[#This Row],[Site]]="FOOD MILLING",Table1[[#This Row],[Site]]="GODACO"), "No", "Yes")</f>
        <v>Yes</v>
      </c>
      <c r="D3916" s="40">
        <f>MAX(DATE(Table1[Year],1,1),DATE(Table1[Year],1,1)-WEEKDAY(DATE(Table1[Year],1,1),2)+(Table1[WeekNum]-1)*7+1)</f>
        <v>44550</v>
      </c>
      <c r="E3916" s="40">
        <f>MIN(DATE(Table1[Year]+1,1,0),DATE(Table1[Year],1,1)-WEEKDAY(DATE(Table1[Year],1,1),2)+Table1[WeekNum]*7)</f>
        <v>44556</v>
      </c>
      <c r="F3916" s="15">
        <v>2021</v>
      </c>
      <c r="G3916" s="15">
        <f t="shared" si="122"/>
        <v>12</v>
      </c>
      <c r="H3916" s="17">
        <v>52</v>
      </c>
      <c r="I3916" s="207" t="str">
        <f>"W" &amp;Table1[[#This Row],[WeekNum]]</f>
        <v>W52</v>
      </c>
      <c r="J3916" s="20" t="str">
        <f t="shared" si="123"/>
        <v>21-W52</v>
      </c>
      <c r="K3916" s="8" t="s">
        <v>7</v>
      </c>
      <c r="L3916" s="4"/>
      <c r="M3916" s="8" t="s">
        <v>77</v>
      </c>
      <c r="N3916" s="11" t="s">
        <v>428</v>
      </c>
      <c r="O3916" s="266" t="s">
        <v>372</v>
      </c>
      <c r="P3916" s="11" t="s">
        <v>383</v>
      </c>
      <c r="Q3916" s="11" t="s">
        <v>421</v>
      </c>
      <c r="R3916" s="8">
        <v>0</v>
      </c>
      <c r="S3916" s="8">
        <v>0</v>
      </c>
      <c r="T3916" s="206">
        <f>ABS(Table1[[#This Row],[Prod]]-Table1[[#This Row],[Planned]])</f>
        <v>0</v>
      </c>
      <c r="U3916" s="209">
        <f>IF(ABS(Table1[[#This Row],[Prod]]-Table1[[#This Row],[Planned]])&gt;Table1[[#This Row],[Planned]],0,IF(Table1[[#This Row],[Planned]]=0,0,1-ABS(Table1[[#This Row],[Prod]]-Table1[[#This Row],[Planned]])/Table1[[#This Row],[Planned]]))</f>
        <v>0</v>
      </c>
      <c r="V3916" s="8"/>
      <c r="W3916" s="11"/>
      <c r="X3916" s="3">
        <v>0</v>
      </c>
      <c r="Y3916" s="206">
        <f>Table1[[#This Row],[Prod]]</f>
        <v>0</v>
      </c>
      <c r="Z3916" s="206">
        <f>ABS(Table1[[#This Row],[Prod2]]-Table1[[#This Row],[Plan Revised]])</f>
        <v>0</v>
      </c>
      <c r="AA3916" s="288">
        <f>IF(ABS(Table1[[#This Row],[Prod2]]-Table1[[#This Row],[Plan Revised]])&gt;Table1[[#This Row],[Plan Revised]],0,IF(Table1[[#This Row],[Plan Revised]]=0,0,1-ABS(Table1[[#This Row],[Prod2]]-Table1[[#This Row],[Plan Revised]])/Table1[[#This Row],[Plan Revised]]))</f>
        <v>0</v>
      </c>
      <c r="AB3916" s="11"/>
      <c r="AC3916" s="30"/>
    </row>
    <row r="3917" spans="1:29">
      <c r="A3917" s="15" t="str">
        <f>IF(Table1[Week]=WeekSel,"Yes","No")</f>
        <v>No</v>
      </c>
      <c r="B3917" s="15" t="str">
        <f>IF((Table1[StartDate]&gt;=Date.GraphMin)*(Table1[StartDate]&lt;=Date.GraphMax)=1,"Yes","No")</f>
        <v>No</v>
      </c>
      <c r="C3917" s="15" t="str">
        <f>IF(OR(Table1[[#This Row],[Site]]="FOOD MILLING",Table1[[#This Row],[Site]]="GODACO"), "No", "Yes")</f>
        <v>Yes</v>
      </c>
      <c r="D3917" s="40">
        <f>MAX(DATE(Table1[Year],1,1),DATE(Table1[Year],1,1)-WEEKDAY(DATE(Table1[Year],1,1),2)+(Table1[WeekNum]-1)*7+1)</f>
        <v>44550</v>
      </c>
      <c r="E3917" s="40">
        <f>MIN(DATE(Table1[Year]+1,1,0),DATE(Table1[Year],1,1)-WEEKDAY(DATE(Table1[Year],1,1),2)+Table1[WeekNum]*7)</f>
        <v>44556</v>
      </c>
      <c r="F3917" s="15">
        <v>2021</v>
      </c>
      <c r="G3917" s="15">
        <f t="shared" si="122"/>
        <v>12</v>
      </c>
      <c r="H3917" s="17">
        <v>52</v>
      </c>
      <c r="I3917" s="207" t="str">
        <f>"W" &amp;Table1[[#This Row],[WeekNum]]</f>
        <v>W52</v>
      </c>
      <c r="J3917" s="20" t="str">
        <f t="shared" si="123"/>
        <v>21-W52</v>
      </c>
      <c r="K3917" s="8" t="s">
        <v>8</v>
      </c>
      <c r="L3917" s="4"/>
      <c r="M3917" s="8" t="s">
        <v>77</v>
      </c>
      <c r="N3917" s="11" t="s">
        <v>428</v>
      </c>
      <c r="O3917" s="266" t="s">
        <v>372</v>
      </c>
      <c r="P3917" s="11" t="s">
        <v>410</v>
      </c>
      <c r="Q3917" s="11" t="s">
        <v>421</v>
      </c>
      <c r="R3917" s="8">
        <v>0</v>
      </c>
      <c r="S3917" s="8">
        <v>0</v>
      </c>
      <c r="T3917" s="206">
        <f>ABS(Table1[[#This Row],[Prod]]-Table1[[#This Row],[Planned]])</f>
        <v>0</v>
      </c>
      <c r="U3917" s="209">
        <f>IF(ABS(Table1[[#This Row],[Prod]]-Table1[[#This Row],[Planned]])&gt;Table1[[#This Row],[Planned]],0,IF(Table1[[#This Row],[Planned]]=0,0,1-ABS(Table1[[#This Row],[Prod]]-Table1[[#This Row],[Planned]])/Table1[[#This Row],[Planned]]))</f>
        <v>0</v>
      </c>
      <c r="V3917" s="8"/>
      <c r="W3917" s="11"/>
      <c r="X3917" s="3">
        <v>0</v>
      </c>
      <c r="Y3917" s="206">
        <f>Table1[[#This Row],[Prod]]</f>
        <v>0</v>
      </c>
      <c r="Z3917" s="206">
        <f>ABS(Table1[[#This Row],[Prod2]]-Table1[[#This Row],[Plan Revised]])</f>
        <v>0</v>
      </c>
      <c r="AA3917" s="288">
        <f>IF(ABS(Table1[[#This Row],[Prod2]]-Table1[[#This Row],[Plan Revised]])&gt;Table1[[#This Row],[Plan Revised]],0,IF(Table1[[#This Row],[Plan Revised]]=0,0,1-ABS(Table1[[#This Row],[Prod2]]-Table1[[#This Row],[Plan Revised]])/Table1[[#This Row],[Plan Revised]]))</f>
        <v>0</v>
      </c>
      <c r="AB3917" s="11"/>
      <c r="AC3917" s="30"/>
    </row>
    <row r="3918" spans="1:29">
      <c r="A3918" s="15" t="str">
        <f>IF(Table1[Week]=WeekSel,"Yes","No")</f>
        <v>No</v>
      </c>
      <c r="B3918" s="15" t="str">
        <f>IF((Table1[StartDate]&gt;=Date.GraphMin)*(Table1[StartDate]&lt;=Date.GraphMax)=1,"Yes","No")</f>
        <v>No</v>
      </c>
      <c r="C3918" s="15" t="str">
        <f>IF(OR(Table1[[#This Row],[Site]]="FOOD MILLING",Table1[[#This Row],[Site]]="GODACO"), "No", "Yes")</f>
        <v>Yes</v>
      </c>
      <c r="D3918" s="40">
        <f>MAX(DATE(Table1[Year],1,1),DATE(Table1[Year],1,1)-WEEKDAY(DATE(Table1[Year],1,1),2)+(Table1[WeekNum]-1)*7+1)</f>
        <v>44550</v>
      </c>
      <c r="E3918" s="40">
        <f>MIN(DATE(Table1[Year]+1,1,0),DATE(Table1[Year],1,1)-WEEKDAY(DATE(Table1[Year],1,1),2)+Table1[WeekNum]*7)</f>
        <v>44556</v>
      </c>
      <c r="F3918" s="15">
        <v>2021</v>
      </c>
      <c r="G3918" s="15">
        <f t="shared" si="122"/>
        <v>12</v>
      </c>
      <c r="H3918" s="17">
        <v>52</v>
      </c>
      <c r="I3918" s="207" t="str">
        <f>"W" &amp;Table1[[#This Row],[WeekNum]]</f>
        <v>W52</v>
      </c>
      <c r="J3918" s="20" t="str">
        <f t="shared" si="123"/>
        <v>21-W52</v>
      </c>
      <c r="K3918" s="8" t="s">
        <v>4</v>
      </c>
      <c r="L3918" s="4"/>
      <c r="M3918" s="8" t="s">
        <v>77</v>
      </c>
      <c r="N3918" s="11" t="s">
        <v>428</v>
      </c>
      <c r="O3918" s="266" t="s">
        <v>374</v>
      </c>
      <c r="P3918" s="11" t="s">
        <v>410</v>
      </c>
      <c r="Q3918" s="11" t="s">
        <v>421</v>
      </c>
      <c r="R3918" s="8">
        <v>192000</v>
      </c>
      <c r="S3918" s="8">
        <v>211115.519325</v>
      </c>
      <c r="T3918" s="206">
        <f>ABS(Table1[[#This Row],[Prod]]-Table1[[#This Row],[Planned]])</f>
        <v>19115.519325000001</v>
      </c>
      <c r="U3918" s="209">
        <f>IF(ABS(Table1[[#This Row],[Prod]]-Table1[[#This Row],[Planned]])&gt;Table1[[#This Row],[Planned]],0,IF(Table1[[#This Row],[Planned]]=0,0,1-ABS(Table1[[#This Row],[Prod]]-Table1[[#This Row],[Planned]])/Table1[[#This Row],[Planned]]))</f>
        <v>0.90044000351562503</v>
      </c>
      <c r="V3918" s="8"/>
      <c r="W3918" s="11"/>
      <c r="X3918" s="3">
        <v>211200</v>
      </c>
      <c r="Y3918" s="206">
        <f>Table1[[#This Row],[Prod]]</f>
        <v>211115.519325</v>
      </c>
      <c r="Z3918" s="206">
        <f>ABS(Table1[[#This Row],[Prod2]]-Table1[[#This Row],[Plan Revised]])</f>
        <v>84.480674999998882</v>
      </c>
      <c r="AA3918" s="288">
        <f>IF(ABS(Table1[[#This Row],[Prod2]]-Table1[[#This Row],[Plan Revised]])&gt;Table1[[#This Row],[Plan Revised]],0,IF(Table1[[#This Row],[Plan Revised]]=0,0,1-ABS(Table1[[#This Row],[Prod2]]-Table1[[#This Row],[Plan Revised]])/Table1[[#This Row],[Plan Revised]]))</f>
        <v>0.99959999680397726</v>
      </c>
      <c r="AB3918" s="11"/>
      <c r="AC3918" s="30"/>
    </row>
    <row r="3919" spans="1:29">
      <c r="A3919" s="15" t="str">
        <f>IF(Table1[Week]=WeekSel,"Yes","No")</f>
        <v>No</v>
      </c>
      <c r="B3919" s="15" t="str">
        <f>IF((Table1[StartDate]&gt;=Date.GraphMin)*(Table1[StartDate]&lt;=Date.GraphMax)=1,"Yes","No")</f>
        <v>No</v>
      </c>
      <c r="C3919" s="15" t="str">
        <f>IF(OR(Table1[[#This Row],[Site]]="FOOD MILLING",Table1[[#This Row],[Site]]="GODACO"), "No", "Yes")</f>
        <v>Yes</v>
      </c>
      <c r="D3919" s="40">
        <f>MAX(DATE(Table1[Year],1,1),DATE(Table1[Year],1,1)-WEEKDAY(DATE(Table1[Year],1,1),2)+(Table1[WeekNum]-1)*7+1)</f>
        <v>44550</v>
      </c>
      <c r="E3919" s="40">
        <f>MIN(DATE(Table1[Year]+1,1,0),DATE(Table1[Year],1,1)-WEEKDAY(DATE(Table1[Year],1,1),2)+Table1[WeekNum]*7)</f>
        <v>44556</v>
      </c>
      <c r="F3919" s="15">
        <v>2021</v>
      </c>
      <c r="G3919" s="15">
        <f t="shared" si="122"/>
        <v>12</v>
      </c>
      <c r="H3919" s="17">
        <v>52</v>
      </c>
      <c r="I3919" s="207" t="str">
        <f>"W" &amp;Table1[[#This Row],[WeekNum]]</f>
        <v>W52</v>
      </c>
      <c r="J3919" s="20" t="str">
        <f t="shared" si="123"/>
        <v>21-W52</v>
      </c>
      <c r="K3919" s="8" t="s">
        <v>23</v>
      </c>
      <c r="L3919" s="4"/>
      <c r="M3919" s="8" t="s">
        <v>77</v>
      </c>
      <c r="N3919" s="11" t="s">
        <v>428</v>
      </c>
      <c r="O3919" s="266" t="s">
        <v>372</v>
      </c>
      <c r="P3919" s="11" t="s">
        <v>410</v>
      </c>
      <c r="Q3919" s="11" t="s">
        <v>421</v>
      </c>
      <c r="R3919" s="8">
        <v>0</v>
      </c>
      <c r="S3919" s="8">
        <v>0</v>
      </c>
      <c r="T3919" s="206">
        <f>ABS(Table1[[#This Row],[Prod]]-Table1[[#This Row],[Planned]])</f>
        <v>0</v>
      </c>
      <c r="U3919" s="209">
        <f>IF(ABS(Table1[[#This Row],[Prod]]-Table1[[#This Row],[Planned]])&gt;Table1[[#This Row],[Planned]],0,IF(Table1[[#This Row],[Planned]]=0,0,1-ABS(Table1[[#This Row],[Prod]]-Table1[[#This Row],[Planned]])/Table1[[#This Row],[Planned]]))</f>
        <v>0</v>
      </c>
      <c r="V3919" s="8"/>
      <c r="W3919" s="11"/>
      <c r="X3919" s="3">
        <v>0</v>
      </c>
      <c r="Y3919" s="206">
        <f>Table1[[#This Row],[Prod]]</f>
        <v>0</v>
      </c>
      <c r="Z3919" s="206">
        <f>ABS(Table1[[#This Row],[Prod2]]-Table1[[#This Row],[Plan Revised]])</f>
        <v>0</v>
      </c>
      <c r="AA3919" s="288">
        <f>IF(ABS(Table1[[#This Row],[Prod2]]-Table1[[#This Row],[Plan Revised]])&gt;Table1[[#This Row],[Plan Revised]],0,IF(Table1[[#This Row],[Plan Revised]]=0,0,1-ABS(Table1[[#This Row],[Prod2]]-Table1[[#This Row],[Plan Revised]])/Table1[[#This Row],[Plan Revised]]))</f>
        <v>0</v>
      </c>
      <c r="AB3919" s="11"/>
      <c r="AC3919" s="30"/>
    </row>
    <row r="3920" spans="1:29">
      <c r="A3920" s="15" t="str">
        <f>IF(Table1[Week]=WeekSel,"Yes","No")</f>
        <v>No</v>
      </c>
      <c r="B3920" s="15" t="str">
        <f>IF((Table1[StartDate]&gt;=Date.GraphMin)*(Table1[StartDate]&lt;=Date.GraphMax)=1,"Yes","No")</f>
        <v>No</v>
      </c>
      <c r="C3920" s="15" t="str">
        <f>IF(OR(Table1[[#This Row],[Site]]="FOOD MILLING",Table1[[#This Row],[Site]]="GODACO"), "No", "Yes")</f>
        <v>Yes</v>
      </c>
      <c r="D3920" s="40">
        <f>MAX(DATE(Table1[Year],1,1),DATE(Table1[Year],1,1)-WEEKDAY(DATE(Table1[Year],1,1),2)+(Table1[WeekNum]-1)*7+1)</f>
        <v>44550</v>
      </c>
      <c r="E3920" s="40">
        <f>MIN(DATE(Table1[Year]+1,1,0),DATE(Table1[Year],1,1)-WEEKDAY(DATE(Table1[Year],1,1),2)+Table1[WeekNum]*7)</f>
        <v>44556</v>
      </c>
      <c r="F3920" s="15">
        <v>2021</v>
      </c>
      <c r="G3920" s="15">
        <f t="shared" si="122"/>
        <v>12</v>
      </c>
      <c r="H3920" s="17">
        <v>52</v>
      </c>
      <c r="I3920" s="207" t="str">
        <f>"W" &amp;Table1[[#This Row],[WeekNum]]</f>
        <v>W52</v>
      </c>
      <c r="J3920" s="20" t="str">
        <f t="shared" si="123"/>
        <v>21-W52</v>
      </c>
      <c r="K3920" s="8" t="s">
        <v>34</v>
      </c>
      <c r="L3920" s="4"/>
      <c r="M3920" s="8" t="s">
        <v>77</v>
      </c>
      <c r="N3920" s="11" t="s">
        <v>428</v>
      </c>
      <c r="O3920" s="266" t="s">
        <v>372</v>
      </c>
      <c r="P3920" s="11" t="s">
        <v>410</v>
      </c>
      <c r="Q3920" s="11" t="s">
        <v>421</v>
      </c>
      <c r="R3920" s="8">
        <v>0</v>
      </c>
      <c r="S3920" s="8">
        <v>0</v>
      </c>
      <c r="T3920" s="206">
        <f>ABS(Table1[[#This Row],[Prod]]-Table1[[#This Row],[Planned]])</f>
        <v>0</v>
      </c>
      <c r="U3920" s="209">
        <f>IF(ABS(Table1[[#This Row],[Prod]]-Table1[[#This Row],[Planned]])&gt;Table1[[#This Row],[Planned]],0,IF(Table1[[#This Row],[Planned]]=0,0,1-ABS(Table1[[#This Row],[Prod]]-Table1[[#This Row],[Planned]])/Table1[[#This Row],[Planned]]))</f>
        <v>0</v>
      </c>
      <c r="V3920" s="8"/>
      <c r="W3920" s="11"/>
      <c r="X3920" s="3">
        <v>0</v>
      </c>
      <c r="Y3920" s="206">
        <f>Table1[[#This Row],[Prod]]</f>
        <v>0</v>
      </c>
      <c r="Z3920" s="206">
        <f>ABS(Table1[[#This Row],[Prod2]]-Table1[[#This Row],[Plan Revised]])</f>
        <v>0</v>
      </c>
      <c r="AA3920" s="288">
        <f>IF(ABS(Table1[[#This Row],[Prod2]]-Table1[[#This Row],[Plan Revised]])&gt;Table1[[#This Row],[Plan Revised]],0,IF(Table1[[#This Row],[Plan Revised]]=0,0,1-ABS(Table1[[#This Row],[Prod2]]-Table1[[#This Row],[Plan Revised]])/Table1[[#This Row],[Plan Revised]]))</f>
        <v>0</v>
      </c>
      <c r="AB3920" s="11"/>
      <c r="AC3920" s="30"/>
    </row>
    <row r="3921" spans="1:29">
      <c r="A3921" s="15" t="str">
        <f>IF(Table1[Week]=WeekSel,"Yes","No")</f>
        <v>No</v>
      </c>
      <c r="B3921" s="15" t="str">
        <f>IF((Table1[StartDate]&gt;=Date.GraphMin)*(Table1[StartDate]&lt;=Date.GraphMax)=1,"Yes","No")</f>
        <v>No</v>
      </c>
      <c r="C3921" s="15" t="str">
        <f>IF(OR(Table1[[#This Row],[Site]]="FOOD MILLING",Table1[[#This Row],[Site]]="GODACO"), "No", "Yes")</f>
        <v>Yes</v>
      </c>
      <c r="D3921" s="40">
        <f>MAX(DATE(Table1[Year],1,1),DATE(Table1[Year],1,1)-WEEKDAY(DATE(Table1[Year],1,1),2)+(Table1[WeekNum]-1)*7+1)</f>
        <v>44550</v>
      </c>
      <c r="E3921" s="40">
        <f>MIN(DATE(Table1[Year]+1,1,0),DATE(Table1[Year],1,1)-WEEKDAY(DATE(Table1[Year],1,1),2)+Table1[WeekNum]*7)</f>
        <v>44556</v>
      </c>
      <c r="F3921" s="15">
        <v>2021</v>
      </c>
      <c r="G3921" s="15">
        <f t="shared" si="122"/>
        <v>12</v>
      </c>
      <c r="H3921" s="17">
        <v>52</v>
      </c>
      <c r="I3921" s="207" t="str">
        <f>"W" &amp;Table1[[#This Row],[WeekNum]]</f>
        <v>W52</v>
      </c>
      <c r="J3921" s="20" t="str">
        <f t="shared" si="123"/>
        <v>21-W52</v>
      </c>
      <c r="K3921" s="8" t="s">
        <v>33</v>
      </c>
      <c r="L3921" s="4"/>
      <c r="M3921" s="8" t="s">
        <v>77</v>
      </c>
      <c r="N3921" s="11" t="s">
        <v>428</v>
      </c>
      <c r="O3921" s="266" t="s">
        <v>372</v>
      </c>
      <c r="P3921" s="11" t="s">
        <v>410</v>
      </c>
      <c r="Q3921" s="11" t="s">
        <v>421</v>
      </c>
      <c r="R3921" s="8">
        <v>0</v>
      </c>
      <c r="S3921" s="8">
        <v>0</v>
      </c>
      <c r="T3921" s="206">
        <f>ABS(Table1[[#This Row],[Prod]]-Table1[[#This Row],[Planned]])</f>
        <v>0</v>
      </c>
      <c r="U3921" s="209">
        <f>IF(ABS(Table1[[#This Row],[Prod]]-Table1[[#This Row],[Planned]])&gt;Table1[[#This Row],[Planned]],0,IF(Table1[[#This Row],[Planned]]=0,0,1-ABS(Table1[[#This Row],[Prod]]-Table1[[#This Row],[Planned]])/Table1[[#This Row],[Planned]]))</f>
        <v>0</v>
      </c>
      <c r="V3921" s="8"/>
      <c r="W3921" s="11"/>
      <c r="X3921" s="3">
        <v>0</v>
      </c>
      <c r="Y3921" s="206">
        <f>Table1[[#This Row],[Prod]]</f>
        <v>0</v>
      </c>
      <c r="Z3921" s="206">
        <f>ABS(Table1[[#This Row],[Prod2]]-Table1[[#This Row],[Plan Revised]])</f>
        <v>0</v>
      </c>
      <c r="AA3921" s="288">
        <f>IF(ABS(Table1[[#This Row],[Prod2]]-Table1[[#This Row],[Plan Revised]])&gt;Table1[[#This Row],[Plan Revised]],0,IF(Table1[[#This Row],[Plan Revised]]=0,0,1-ABS(Table1[[#This Row],[Prod2]]-Table1[[#This Row],[Plan Revised]])/Table1[[#This Row],[Plan Revised]]))</f>
        <v>0</v>
      </c>
      <c r="AB3921" s="11"/>
      <c r="AC3921" s="30"/>
    </row>
    <row r="3922" spans="1:29">
      <c r="A3922" s="15" t="str">
        <f>IF(Table1[Week]=WeekSel,"Yes","No")</f>
        <v>No</v>
      </c>
      <c r="B3922" s="15" t="str">
        <f>IF((Table1[StartDate]&gt;=Date.GraphMin)*(Table1[StartDate]&lt;=Date.GraphMax)=1,"Yes","No")</f>
        <v>No</v>
      </c>
      <c r="C3922" s="15" t="str">
        <f>IF(OR(Table1[[#This Row],[Site]]="FOOD MILLING",Table1[[#This Row],[Site]]="GODACO"), "No", "Yes")</f>
        <v>Yes</v>
      </c>
      <c r="D3922" s="40">
        <f>MAX(DATE(Table1[Year],1,1),DATE(Table1[Year],1,1)-WEEKDAY(DATE(Table1[Year],1,1),2)+(Table1[WeekNum]-1)*7+1)</f>
        <v>44550</v>
      </c>
      <c r="E3922" s="40">
        <f>MIN(DATE(Table1[Year]+1,1,0),DATE(Table1[Year],1,1)-WEEKDAY(DATE(Table1[Year],1,1),2)+Table1[WeekNum]*7)</f>
        <v>44556</v>
      </c>
      <c r="F3922" s="15">
        <v>2021</v>
      </c>
      <c r="G3922" s="15">
        <f t="shared" si="122"/>
        <v>12</v>
      </c>
      <c r="H3922" s="17">
        <v>52</v>
      </c>
      <c r="I3922" s="207" t="str">
        <f>"W" &amp;Table1[[#This Row],[WeekNum]]</f>
        <v>W52</v>
      </c>
      <c r="J3922" s="20" t="str">
        <f t="shared" si="123"/>
        <v>21-W52</v>
      </c>
      <c r="K3922" s="8" t="s">
        <v>52</v>
      </c>
      <c r="L3922" s="4"/>
      <c r="M3922" s="8" t="s">
        <v>77</v>
      </c>
      <c r="N3922" s="11" t="s">
        <v>428</v>
      </c>
      <c r="O3922" s="266" t="s">
        <v>372</v>
      </c>
      <c r="P3922" s="11" t="s">
        <v>410</v>
      </c>
      <c r="Q3922" s="11" t="s">
        <v>421</v>
      </c>
      <c r="R3922" s="8">
        <v>0</v>
      </c>
      <c r="S3922" s="8">
        <v>2.27</v>
      </c>
      <c r="T3922" s="206">
        <f>ABS(Table1[[#This Row],[Prod]]-Table1[[#This Row],[Planned]])</f>
        <v>2.27</v>
      </c>
      <c r="U3922" s="209">
        <f>IF(ABS(Table1[[#This Row],[Prod]]-Table1[[#This Row],[Planned]])&gt;Table1[[#This Row],[Planned]],0,IF(Table1[[#This Row],[Planned]]=0,0,1-ABS(Table1[[#This Row],[Prod]]-Table1[[#This Row],[Planned]])/Table1[[#This Row],[Planned]]))</f>
        <v>0</v>
      </c>
      <c r="V3922" s="8"/>
      <c r="W3922" s="11"/>
      <c r="X3922" s="3">
        <v>0</v>
      </c>
      <c r="Y3922" s="206">
        <f>Table1[[#This Row],[Prod]]</f>
        <v>2.27</v>
      </c>
      <c r="Z3922" s="206">
        <f>ABS(Table1[[#This Row],[Prod2]]-Table1[[#This Row],[Plan Revised]])</f>
        <v>2.27</v>
      </c>
      <c r="AA3922" s="288">
        <f>IF(ABS(Table1[[#This Row],[Prod2]]-Table1[[#This Row],[Plan Revised]])&gt;Table1[[#This Row],[Plan Revised]],0,IF(Table1[[#This Row],[Plan Revised]]=0,0,1-ABS(Table1[[#This Row],[Prod2]]-Table1[[#This Row],[Plan Revised]])/Table1[[#This Row],[Plan Revised]]))</f>
        <v>0</v>
      </c>
      <c r="AB3922" s="11"/>
      <c r="AC3922" s="30"/>
    </row>
    <row r="3923" spans="1:29">
      <c r="A3923" s="15" t="str">
        <f>IF(Table1[Week]=WeekSel,"Yes","No")</f>
        <v>No</v>
      </c>
      <c r="B3923" s="15" t="str">
        <f>IF((Table1[StartDate]&gt;=Date.GraphMin)*(Table1[StartDate]&lt;=Date.GraphMax)=1,"Yes","No")</f>
        <v>No</v>
      </c>
      <c r="C3923" s="15" t="str">
        <f>IF(OR(Table1[[#This Row],[Site]]="FOOD MILLING",Table1[[#This Row],[Site]]="GODACO"), "No", "Yes")</f>
        <v>Yes</v>
      </c>
      <c r="D3923" s="40">
        <f>MAX(DATE(Table1[Year],1,1),DATE(Table1[Year],1,1)-WEEKDAY(DATE(Table1[Year],1,1),2)+(Table1[WeekNum]-1)*7+1)</f>
        <v>44550</v>
      </c>
      <c r="E3923" s="40">
        <f>MIN(DATE(Table1[Year]+1,1,0),DATE(Table1[Year],1,1)-WEEKDAY(DATE(Table1[Year],1,1),2)+Table1[WeekNum]*7)</f>
        <v>44556</v>
      </c>
      <c r="F3923" s="15">
        <v>2021</v>
      </c>
      <c r="G3923" s="15">
        <f t="shared" si="122"/>
        <v>12</v>
      </c>
      <c r="H3923" s="17">
        <v>52</v>
      </c>
      <c r="I3923" s="207" t="str">
        <f>"W" &amp;Table1[[#This Row],[WeekNum]]</f>
        <v>W52</v>
      </c>
      <c r="J3923" s="20" t="str">
        <f t="shared" si="123"/>
        <v>21-W52</v>
      </c>
      <c r="K3923" s="8" t="s">
        <v>9</v>
      </c>
      <c r="L3923" s="4"/>
      <c r="M3923" s="8" t="s">
        <v>77</v>
      </c>
      <c r="N3923" s="11" t="s">
        <v>428</v>
      </c>
      <c r="O3923" s="266" t="s">
        <v>372</v>
      </c>
      <c r="P3923" s="11" t="s">
        <v>383</v>
      </c>
      <c r="Q3923" s="11" t="s">
        <v>421</v>
      </c>
      <c r="R3923" s="8">
        <v>0</v>
      </c>
      <c r="S3923" s="8">
        <v>0</v>
      </c>
      <c r="T3923" s="206">
        <f>ABS(Table1[[#This Row],[Prod]]-Table1[[#This Row],[Planned]])</f>
        <v>0</v>
      </c>
      <c r="U3923" s="209">
        <f>IF(ABS(Table1[[#This Row],[Prod]]-Table1[[#This Row],[Planned]])&gt;Table1[[#This Row],[Planned]],0,IF(Table1[[#This Row],[Planned]]=0,0,1-ABS(Table1[[#This Row],[Prod]]-Table1[[#This Row],[Planned]])/Table1[[#This Row],[Planned]]))</f>
        <v>0</v>
      </c>
      <c r="V3923" s="8"/>
      <c r="W3923" s="11"/>
      <c r="X3923" s="3">
        <v>0</v>
      </c>
      <c r="Y3923" s="206">
        <f>Table1[[#This Row],[Prod]]</f>
        <v>0</v>
      </c>
      <c r="Z3923" s="206">
        <f>ABS(Table1[[#This Row],[Prod2]]-Table1[[#This Row],[Plan Revised]])</f>
        <v>0</v>
      </c>
      <c r="AA3923" s="288">
        <f>IF(ABS(Table1[[#This Row],[Prod2]]-Table1[[#This Row],[Plan Revised]])&gt;Table1[[#This Row],[Plan Revised]],0,IF(Table1[[#This Row],[Plan Revised]]=0,0,1-ABS(Table1[[#This Row],[Prod2]]-Table1[[#This Row],[Plan Revised]])/Table1[[#This Row],[Plan Revised]]))</f>
        <v>0</v>
      </c>
      <c r="AB3923" s="11"/>
      <c r="AC3923" s="30"/>
    </row>
    <row r="3924" spans="1:29">
      <c r="A3924" s="15" t="str">
        <f>IF(Table1[Week]=WeekSel,"Yes","No")</f>
        <v>No</v>
      </c>
      <c r="B3924" s="15" t="str">
        <f>IF((Table1[StartDate]&gt;=Date.GraphMin)*(Table1[StartDate]&lt;=Date.GraphMax)=1,"Yes","No")</f>
        <v>No</v>
      </c>
      <c r="C3924" s="15" t="str">
        <f>IF(OR(Table1[[#This Row],[Site]]="FOOD MILLING",Table1[[#This Row],[Site]]="GODACO"), "No", "Yes")</f>
        <v>Yes</v>
      </c>
      <c r="D3924" s="40">
        <f>MAX(DATE(Table1[Year],1,1),DATE(Table1[Year],1,1)-WEEKDAY(DATE(Table1[Year],1,1),2)+(Table1[WeekNum]-1)*7+1)</f>
        <v>44550</v>
      </c>
      <c r="E3924" s="40">
        <f>MIN(DATE(Table1[Year]+1,1,0),DATE(Table1[Year],1,1)-WEEKDAY(DATE(Table1[Year],1,1),2)+Table1[WeekNum]*7)</f>
        <v>44556</v>
      </c>
      <c r="F3924" s="15">
        <v>2021</v>
      </c>
      <c r="G3924" s="15">
        <f t="shared" si="122"/>
        <v>12</v>
      </c>
      <c r="H3924" s="17">
        <v>52</v>
      </c>
      <c r="I3924" s="207" t="str">
        <f>"W" &amp;Table1[[#This Row],[WeekNum]]</f>
        <v>W52</v>
      </c>
      <c r="J3924" s="20" t="str">
        <f t="shared" si="123"/>
        <v>21-W52</v>
      </c>
      <c r="K3924" s="8" t="s">
        <v>22</v>
      </c>
      <c r="L3924" s="4"/>
      <c r="M3924" s="8" t="s">
        <v>77</v>
      </c>
      <c r="N3924" s="11" t="s">
        <v>428</v>
      </c>
      <c r="O3924" s="266" t="s">
        <v>374</v>
      </c>
      <c r="P3924" s="11" t="s">
        <v>382</v>
      </c>
      <c r="Q3924" s="11" t="s">
        <v>421</v>
      </c>
      <c r="R3924" s="8">
        <v>0</v>
      </c>
      <c r="S3924" s="8">
        <v>0</v>
      </c>
      <c r="T3924" s="206">
        <f>ABS(Table1[[#This Row],[Prod]]-Table1[[#This Row],[Planned]])</f>
        <v>0</v>
      </c>
      <c r="U3924" s="209">
        <f>IF(ABS(Table1[[#This Row],[Prod]]-Table1[[#This Row],[Planned]])&gt;Table1[[#This Row],[Planned]],0,IF(Table1[[#This Row],[Planned]]=0,0,1-ABS(Table1[[#This Row],[Prod]]-Table1[[#This Row],[Planned]])/Table1[[#This Row],[Planned]]))</f>
        <v>0</v>
      </c>
      <c r="V3924" s="8"/>
      <c r="W3924" s="11"/>
      <c r="X3924" s="3">
        <v>0</v>
      </c>
      <c r="Y3924" s="206">
        <f>Table1[[#This Row],[Prod]]</f>
        <v>0</v>
      </c>
      <c r="Z3924" s="206">
        <f>ABS(Table1[[#This Row],[Prod2]]-Table1[[#This Row],[Plan Revised]])</f>
        <v>0</v>
      </c>
      <c r="AA3924" s="288">
        <f>IF(ABS(Table1[[#This Row],[Prod2]]-Table1[[#This Row],[Plan Revised]])&gt;Table1[[#This Row],[Plan Revised]],0,IF(Table1[[#This Row],[Plan Revised]]=0,0,1-ABS(Table1[[#This Row],[Prod2]]-Table1[[#This Row],[Plan Revised]])/Table1[[#This Row],[Plan Revised]]))</f>
        <v>0</v>
      </c>
      <c r="AB3924" s="11"/>
      <c r="AC3924" s="30"/>
    </row>
    <row r="3925" spans="1:29">
      <c r="A3925" s="15" t="str">
        <f>IF(Table1[Week]=WeekSel,"Yes","No")</f>
        <v>No</v>
      </c>
      <c r="B3925" s="15" t="str">
        <f>IF((Table1[StartDate]&gt;=Date.GraphMin)*(Table1[StartDate]&lt;=Date.GraphMax)=1,"Yes","No")</f>
        <v>No</v>
      </c>
      <c r="C3925" s="15" t="str">
        <f>IF(OR(Table1[[#This Row],[Site]]="FOOD MILLING",Table1[[#This Row],[Site]]="GODACO"), "No", "Yes")</f>
        <v>Yes</v>
      </c>
      <c r="D3925" s="40">
        <f>MAX(DATE(Table1[Year],1,1),DATE(Table1[Year],1,1)-WEEKDAY(DATE(Table1[Year],1,1),2)+(Table1[WeekNum]-1)*7+1)</f>
        <v>44550</v>
      </c>
      <c r="E3925" s="40">
        <f>MIN(DATE(Table1[Year]+1,1,0),DATE(Table1[Year],1,1)-WEEKDAY(DATE(Table1[Year],1,1),2)+Table1[WeekNum]*7)</f>
        <v>44556</v>
      </c>
      <c r="F3925" s="15">
        <v>2021</v>
      </c>
      <c r="G3925" s="15">
        <f t="shared" si="122"/>
        <v>12</v>
      </c>
      <c r="H3925" s="17">
        <v>52</v>
      </c>
      <c r="I3925" s="207" t="str">
        <f>"W" &amp;Table1[[#This Row],[WeekNum]]</f>
        <v>W52</v>
      </c>
      <c r="J3925" s="20" t="str">
        <f t="shared" si="123"/>
        <v>21-W52</v>
      </c>
      <c r="K3925" s="8" t="s">
        <v>19</v>
      </c>
      <c r="L3925" s="4"/>
      <c r="M3925" s="8" t="s">
        <v>77</v>
      </c>
      <c r="N3925" s="11" t="s">
        <v>428</v>
      </c>
      <c r="O3925" s="266" t="s">
        <v>372</v>
      </c>
      <c r="P3925" s="11" t="s">
        <v>383</v>
      </c>
      <c r="Q3925" s="11" t="s">
        <v>421</v>
      </c>
      <c r="R3925" s="8">
        <v>0</v>
      </c>
      <c r="S3925" s="8">
        <v>0</v>
      </c>
      <c r="T3925" s="206">
        <f>ABS(Table1[[#This Row],[Prod]]-Table1[[#This Row],[Planned]])</f>
        <v>0</v>
      </c>
      <c r="U3925" s="209">
        <f>IF(ABS(Table1[[#This Row],[Prod]]-Table1[[#This Row],[Planned]])&gt;Table1[[#This Row],[Planned]],0,IF(Table1[[#This Row],[Planned]]=0,0,1-ABS(Table1[[#This Row],[Prod]]-Table1[[#This Row],[Planned]])/Table1[[#This Row],[Planned]]))</f>
        <v>0</v>
      </c>
      <c r="V3925" s="8"/>
      <c r="W3925" s="11"/>
      <c r="X3925" s="3">
        <v>0</v>
      </c>
      <c r="Y3925" s="206">
        <f>Table1[[#This Row],[Prod]]</f>
        <v>0</v>
      </c>
      <c r="Z3925" s="206">
        <f>ABS(Table1[[#This Row],[Prod2]]-Table1[[#This Row],[Plan Revised]])</f>
        <v>0</v>
      </c>
      <c r="AA3925" s="288">
        <f>IF(ABS(Table1[[#This Row],[Prod2]]-Table1[[#This Row],[Plan Revised]])&gt;Table1[[#This Row],[Plan Revised]],0,IF(Table1[[#This Row],[Plan Revised]]=0,0,1-ABS(Table1[[#This Row],[Prod2]]-Table1[[#This Row],[Plan Revised]])/Table1[[#This Row],[Plan Revised]]))</f>
        <v>0</v>
      </c>
      <c r="AB3925" s="11"/>
      <c r="AC3925" s="30"/>
    </row>
    <row r="3926" spans="1:29">
      <c r="A3926" s="15" t="str">
        <f>IF(Table1[Week]=WeekSel,"Yes","No")</f>
        <v>No</v>
      </c>
      <c r="B3926" s="15" t="str">
        <f>IF((Table1[StartDate]&gt;=Date.GraphMin)*(Table1[StartDate]&lt;=Date.GraphMax)=1,"Yes","No")</f>
        <v>No</v>
      </c>
      <c r="C3926" s="15" t="str">
        <f>IF(OR(Table1[[#This Row],[Site]]="FOOD MILLING",Table1[[#This Row],[Site]]="GODACO"), "No", "Yes")</f>
        <v>Yes</v>
      </c>
      <c r="D3926" s="40">
        <f>MAX(DATE(Table1[Year],1,1),DATE(Table1[Year],1,1)-WEEKDAY(DATE(Table1[Year],1,1),2)+(Table1[WeekNum]-1)*7+1)</f>
        <v>44550</v>
      </c>
      <c r="E3926" s="40">
        <f>MIN(DATE(Table1[Year]+1,1,0),DATE(Table1[Year],1,1)-WEEKDAY(DATE(Table1[Year],1,1),2)+Table1[WeekNum]*7)</f>
        <v>44556</v>
      </c>
      <c r="F3926" s="15">
        <v>2021</v>
      </c>
      <c r="G3926" s="15">
        <f t="shared" si="122"/>
        <v>12</v>
      </c>
      <c r="H3926" s="17">
        <v>52</v>
      </c>
      <c r="I3926" s="207" t="str">
        <f>"W" &amp;Table1[[#This Row],[WeekNum]]</f>
        <v>W52</v>
      </c>
      <c r="J3926" s="20" t="str">
        <f t="shared" si="123"/>
        <v>21-W52</v>
      </c>
      <c r="K3926" s="8" t="s">
        <v>21</v>
      </c>
      <c r="L3926" s="4"/>
      <c r="M3926" s="8" t="s">
        <v>77</v>
      </c>
      <c r="N3926" s="11" t="s">
        <v>428</v>
      </c>
      <c r="O3926" s="266" t="s">
        <v>372</v>
      </c>
      <c r="P3926" s="11" t="s">
        <v>383</v>
      </c>
      <c r="Q3926" s="11" t="s">
        <v>421</v>
      </c>
      <c r="R3926" s="8">
        <v>0</v>
      </c>
      <c r="S3926" s="8">
        <v>0</v>
      </c>
      <c r="T3926" s="206">
        <f>ABS(Table1[[#This Row],[Prod]]-Table1[[#This Row],[Planned]])</f>
        <v>0</v>
      </c>
      <c r="U3926" s="209">
        <f>IF(ABS(Table1[[#This Row],[Prod]]-Table1[[#This Row],[Planned]])&gt;Table1[[#This Row],[Planned]],0,IF(Table1[[#This Row],[Planned]]=0,0,1-ABS(Table1[[#This Row],[Prod]]-Table1[[#This Row],[Planned]])/Table1[[#This Row],[Planned]]))</f>
        <v>0</v>
      </c>
      <c r="V3926" s="8"/>
      <c r="W3926" s="11"/>
      <c r="X3926" s="3">
        <v>0</v>
      </c>
      <c r="Y3926" s="206">
        <f>Table1[[#This Row],[Prod]]</f>
        <v>0</v>
      </c>
      <c r="Z3926" s="206">
        <f>ABS(Table1[[#This Row],[Prod2]]-Table1[[#This Row],[Plan Revised]])</f>
        <v>0</v>
      </c>
      <c r="AA3926" s="288">
        <f>IF(ABS(Table1[[#This Row],[Prod2]]-Table1[[#This Row],[Plan Revised]])&gt;Table1[[#This Row],[Plan Revised]],0,IF(Table1[[#This Row],[Plan Revised]]=0,0,1-ABS(Table1[[#This Row],[Prod2]]-Table1[[#This Row],[Plan Revised]])/Table1[[#This Row],[Plan Revised]]))</f>
        <v>0</v>
      </c>
      <c r="AB3926" s="11"/>
      <c r="AC3926" s="30"/>
    </row>
    <row r="3927" spans="1:29">
      <c r="A3927" s="15" t="str">
        <f>IF(Table1[Week]=WeekSel,"Yes","No")</f>
        <v>No</v>
      </c>
      <c r="B3927" s="15" t="str">
        <f>IF((Table1[StartDate]&gt;=Date.GraphMin)*(Table1[StartDate]&lt;=Date.GraphMax)=1,"Yes","No")</f>
        <v>No</v>
      </c>
      <c r="C3927" s="15" t="str">
        <f>IF(OR(Table1[[#This Row],[Site]]="FOOD MILLING",Table1[[#This Row],[Site]]="GODACO"), "No", "Yes")</f>
        <v>Yes</v>
      </c>
      <c r="D3927" s="40">
        <f>MAX(DATE(Table1[Year],1,1),DATE(Table1[Year],1,1)-WEEKDAY(DATE(Table1[Year],1,1),2)+(Table1[WeekNum]-1)*7+1)</f>
        <v>44550</v>
      </c>
      <c r="E3927" s="40">
        <f>MIN(DATE(Table1[Year]+1,1,0),DATE(Table1[Year],1,1)-WEEKDAY(DATE(Table1[Year],1,1),2)+Table1[WeekNum]*7)</f>
        <v>44556</v>
      </c>
      <c r="F3927" s="15">
        <v>2021</v>
      </c>
      <c r="G3927" s="15">
        <f t="shared" si="122"/>
        <v>12</v>
      </c>
      <c r="H3927" s="17">
        <v>52</v>
      </c>
      <c r="I3927" s="207" t="str">
        <f>"W" &amp;Table1[[#This Row],[WeekNum]]</f>
        <v>W52</v>
      </c>
      <c r="J3927" s="20" t="str">
        <f t="shared" si="123"/>
        <v>21-W52</v>
      </c>
      <c r="K3927" s="8" t="s">
        <v>20</v>
      </c>
      <c r="L3927" s="4"/>
      <c r="M3927" s="8" t="s">
        <v>77</v>
      </c>
      <c r="N3927" s="11" t="s">
        <v>428</v>
      </c>
      <c r="O3927" s="266" t="s">
        <v>372</v>
      </c>
      <c r="P3927" s="11" t="s">
        <v>383</v>
      </c>
      <c r="Q3927" s="11" t="s">
        <v>421</v>
      </c>
      <c r="R3927" s="8">
        <v>0</v>
      </c>
      <c r="S3927" s="8">
        <v>0</v>
      </c>
      <c r="T3927" s="206">
        <f>ABS(Table1[[#This Row],[Prod]]-Table1[[#This Row],[Planned]])</f>
        <v>0</v>
      </c>
      <c r="U3927" s="209">
        <f>IF(ABS(Table1[[#This Row],[Prod]]-Table1[[#This Row],[Planned]])&gt;Table1[[#This Row],[Planned]],0,IF(Table1[[#This Row],[Planned]]=0,0,1-ABS(Table1[[#This Row],[Prod]]-Table1[[#This Row],[Planned]])/Table1[[#This Row],[Planned]]))</f>
        <v>0</v>
      </c>
      <c r="V3927" s="8"/>
      <c r="W3927" s="11"/>
      <c r="X3927" s="3">
        <v>0</v>
      </c>
      <c r="Y3927" s="206">
        <f>Table1[[#This Row],[Prod]]</f>
        <v>0</v>
      </c>
      <c r="Z3927" s="206">
        <f>ABS(Table1[[#This Row],[Prod2]]-Table1[[#This Row],[Plan Revised]])</f>
        <v>0</v>
      </c>
      <c r="AA3927" s="288">
        <f>IF(ABS(Table1[[#This Row],[Prod2]]-Table1[[#This Row],[Plan Revised]])&gt;Table1[[#This Row],[Plan Revised]],0,IF(Table1[[#This Row],[Plan Revised]]=0,0,1-ABS(Table1[[#This Row],[Prod2]]-Table1[[#This Row],[Plan Revised]])/Table1[[#This Row],[Plan Revised]]))</f>
        <v>0</v>
      </c>
      <c r="AB3927" s="11"/>
      <c r="AC3927" s="30"/>
    </row>
    <row r="3928" spans="1:29">
      <c r="A3928" s="15" t="str">
        <f>IF(Table1[Week]=WeekSel,"Yes","No")</f>
        <v>No</v>
      </c>
      <c r="B3928" s="15" t="str">
        <f>IF((Table1[StartDate]&gt;=Date.GraphMin)*(Table1[StartDate]&lt;=Date.GraphMax)=1,"Yes","No")</f>
        <v>No</v>
      </c>
      <c r="C3928" s="15" t="str">
        <f>IF(OR(Table1[[#This Row],[Site]]="FOOD MILLING",Table1[[#This Row],[Site]]="GODACO"), "No", "Yes")</f>
        <v>Yes</v>
      </c>
      <c r="D3928" s="40">
        <f>MAX(DATE(Table1[Year],1,1),DATE(Table1[Year],1,1)-WEEKDAY(DATE(Table1[Year],1,1),2)+(Table1[WeekNum]-1)*7+1)</f>
        <v>44550</v>
      </c>
      <c r="E3928" s="40">
        <f>MIN(DATE(Table1[Year]+1,1,0),DATE(Table1[Year],1,1)-WEEKDAY(DATE(Table1[Year],1,1),2)+Table1[WeekNum]*7)</f>
        <v>44556</v>
      </c>
      <c r="F3928" s="15">
        <v>2021</v>
      </c>
      <c r="G3928" s="15">
        <f t="shared" si="122"/>
        <v>12</v>
      </c>
      <c r="H3928" s="17">
        <v>52</v>
      </c>
      <c r="I3928" s="207" t="str">
        <f>"W" &amp;Table1[[#This Row],[WeekNum]]</f>
        <v>W52</v>
      </c>
      <c r="J3928" s="20" t="str">
        <f t="shared" si="123"/>
        <v>21-W52</v>
      </c>
      <c r="K3928" s="8" t="s">
        <v>531</v>
      </c>
      <c r="L3928" s="4"/>
      <c r="M3928" s="8" t="s">
        <v>72</v>
      </c>
      <c r="N3928" s="266" t="s">
        <v>368</v>
      </c>
      <c r="O3928" s="266" t="s">
        <v>384</v>
      </c>
      <c r="P3928" s="11" t="s">
        <v>385</v>
      </c>
      <c r="Q3928" s="11" t="s">
        <v>422</v>
      </c>
      <c r="R3928" s="8">
        <v>475</v>
      </c>
      <c r="S3928" s="8">
        <v>394.8</v>
      </c>
      <c r="T3928" s="206">
        <f>ABS(Table1[[#This Row],[Prod]]-Table1[[#This Row],[Planned]])</f>
        <v>80.199999999999989</v>
      </c>
      <c r="U3928" s="209">
        <f>IF(ABS(Table1[[#This Row],[Prod]]-Table1[[#This Row],[Planned]])&gt;Table1[[#This Row],[Planned]],0,IF(Table1[[#This Row],[Planned]]=0,0,1-ABS(Table1[[#This Row],[Prod]]-Table1[[#This Row],[Planned]])/Table1[[#This Row],[Planned]]))</f>
        <v>0.8311578947368421</v>
      </c>
      <c r="V3928" s="8"/>
      <c r="W3928" s="11"/>
      <c r="X3928" s="3">
        <v>475</v>
      </c>
      <c r="Y3928" s="206">
        <f>Table1[[#This Row],[Prod]]</f>
        <v>394.8</v>
      </c>
      <c r="Z3928" s="206">
        <f>ABS(Table1[[#This Row],[Prod2]]-Table1[[#This Row],[Plan Revised]])</f>
        <v>80.199999999999989</v>
      </c>
      <c r="AA3928" s="288">
        <f>IF(ABS(Table1[[#This Row],[Prod2]]-Table1[[#This Row],[Plan Revised]])&gt;Table1[[#This Row],[Plan Revised]],0,IF(Table1[[#This Row],[Plan Revised]]=0,0,1-ABS(Table1[[#This Row],[Prod2]]-Table1[[#This Row],[Plan Revised]])/Table1[[#This Row],[Plan Revised]]))</f>
        <v>0.8311578947368421</v>
      </c>
      <c r="AB3928" s="11"/>
      <c r="AC3928" s="30"/>
    </row>
    <row r="3929" spans="1:29">
      <c r="A3929" s="15" t="str">
        <f>IF(Table1[Week]=WeekSel,"Yes","No")</f>
        <v>No</v>
      </c>
      <c r="B3929" s="15" t="str">
        <f>IF((Table1[StartDate]&gt;=Date.GraphMin)*(Table1[StartDate]&lt;=Date.GraphMax)=1,"Yes","No")</f>
        <v>No</v>
      </c>
      <c r="C3929" s="15" t="str">
        <f>IF(OR(Table1[[#This Row],[Site]]="FOOD MILLING",Table1[[#This Row],[Site]]="GODACO"), "No", "Yes")</f>
        <v>Yes</v>
      </c>
      <c r="D3929" s="40">
        <f>MAX(DATE(Table1[Year],1,1),DATE(Table1[Year],1,1)-WEEKDAY(DATE(Table1[Year],1,1),2)+(Table1[WeekNum]-1)*7+1)</f>
        <v>44550</v>
      </c>
      <c r="E3929" s="40">
        <f>MIN(DATE(Table1[Year]+1,1,0),DATE(Table1[Year],1,1)-WEEKDAY(DATE(Table1[Year],1,1),2)+Table1[WeekNum]*7)</f>
        <v>44556</v>
      </c>
      <c r="F3929" s="15">
        <v>2021</v>
      </c>
      <c r="G3929" s="15">
        <f t="shared" si="122"/>
        <v>12</v>
      </c>
      <c r="H3929" s="17">
        <v>52</v>
      </c>
      <c r="I3929" s="207" t="str">
        <f>"W" &amp;Table1[[#This Row],[WeekNum]]</f>
        <v>W52</v>
      </c>
      <c r="J3929" s="20" t="str">
        <f t="shared" si="123"/>
        <v>21-W52</v>
      </c>
      <c r="K3929" s="8" t="s">
        <v>532</v>
      </c>
      <c r="L3929" s="4"/>
      <c r="M3929" s="8" t="s">
        <v>72</v>
      </c>
      <c r="N3929" s="266" t="s">
        <v>368</v>
      </c>
      <c r="O3929" s="266" t="s">
        <v>384</v>
      </c>
      <c r="P3929" s="11" t="s">
        <v>385</v>
      </c>
      <c r="Q3929" s="11" t="s">
        <v>422</v>
      </c>
      <c r="R3929" s="8">
        <v>372</v>
      </c>
      <c r="S3929" s="8">
        <v>311</v>
      </c>
      <c r="T3929" s="206">
        <f>ABS(Table1[[#This Row],[Prod]]-Table1[[#This Row],[Planned]])</f>
        <v>61</v>
      </c>
      <c r="U3929" s="209">
        <f>IF(ABS(Table1[[#This Row],[Prod]]-Table1[[#This Row],[Planned]])&gt;Table1[[#This Row],[Planned]],0,IF(Table1[[#This Row],[Planned]]=0,0,1-ABS(Table1[[#This Row],[Prod]]-Table1[[#This Row],[Planned]])/Table1[[#This Row],[Planned]]))</f>
        <v>0.83602150537634412</v>
      </c>
      <c r="V3929" s="8"/>
      <c r="W3929" s="11"/>
      <c r="X3929" s="3">
        <v>372</v>
      </c>
      <c r="Y3929" s="206">
        <f>Table1[[#This Row],[Prod]]</f>
        <v>311</v>
      </c>
      <c r="Z3929" s="206">
        <f>ABS(Table1[[#This Row],[Prod2]]-Table1[[#This Row],[Plan Revised]])</f>
        <v>61</v>
      </c>
      <c r="AA3929" s="288">
        <f>IF(ABS(Table1[[#This Row],[Prod2]]-Table1[[#This Row],[Plan Revised]])&gt;Table1[[#This Row],[Plan Revised]],0,IF(Table1[[#This Row],[Plan Revised]]=0,0,1-ABS(Table1[[#This Row],[Prod2]]-Table1[[#This Row],[Plan Revised]])/Table1[[#This Row],[Plan Revised]]))</f>
        <v>0.83602150537634412</v>
      </c>
      <c r="AB3929" s="11"/>
      <c r="AC3929" s="30"/>
    </row>
    <row r="3930" spans="1:29">
      <c r="A3930" s="15" t="str">
        <f>IF(Table1[Week]=WeekSel,"Yes","No")</f>
        <v>No</v>
      </c>
      <c r="B3930" s="15" t="str">
        <f>IF((Table1[StartDate]&gt;=Date.GraphMin)*(Table1[StartDate]&lt;=Date.GraphMax)=1,"Yes","No")</f>
        <v>No</v>
      </c>
      <c r="C3930" s="15" t="str">
        <f>IF(OR(Table1[[#This Row],[Site]]="FOOD MILLING",Table1[[#This Row],[Site]]="GODACO"), "No", "Yes")</f>
        <v>Yes</v>
      </c>
      <c r="D3930" s="40">
        <f>MAX(DATE(Table1[Year],1,1),DATE(Table1[Year],1,1)-WEEKDAY(DATE(Table1[Year],1,1),2)+(Table1[WeekNum]-1)*7+1)</f>
        <v>44550</v>
      </c>
      <c r="E3930" s="40">
        <f>MIN(DATE(Table1[Year]+1,1,0),DATE(Table1[Year],1,1)-WEEKDAY(DATE(Table1[Year],1,1),2)+Table1[WeekNum]*7)</f>
        <v>44556</v>
      </c>
      <c r="F3930" s="15">
        <v>2021</v>
      </c>
      <c r="G3930" s="15">
        <f t="shared" si="122"/>
        <v>12</v>
      </c>
      <c r="H3930" s="17">
        <v>52</v>
      </c>
      <c r="I3930" s="207" t="str">
        <f>"W" &amp;Table1[[#This Row],[WeekNum]]</f>
        <v>W52</v>
      </c>
      <c r="J3930" s="20" t="str">
        <f t="shared" si="123"/>
        <v>21-W52</v>
      </c>
      <c r="K3930" s="8" t="s">
        <v>533</v>
      </c>
      <c r="L3930" s="4"/>
      <c r="M3930" s="8" t="s">
        <v>72</v>
      </c>
      <c r="N3930" s="266" t="s">
        <v>368</v>
      </c>
      <c r="O3930" s="266" t="s">
        <v>384</v>
      </c>
      <c r="P3930" s="11" t="s">
        <v>385</v>
      </c>
      <c r="Q3930" s="11" t="s">
        <v>422</v>
      </c>
      <c r="R3930" s="8">
        <v>348</v>
      </c>
      <c r="S3930" s="8">
        <v>355.96</v>
      </c>
      <c r="T3930" s="206">
        <f>ABS(Table1[[#This Row],[Prod]]-Table1[[#This Row],[Planned]])</f>
        <v>7.9599999999999795</v>
      </c>
      <c r="U3930" s="209">
        <f>IF(ABS(Table1[[#This Row],[Prod]]-Table1[[#This Row],[Planned]])&gt;Table1[[#This Row],[Planned]],0,IF(Table1[[#This Row],[Planned]]=0,0,1-ABS(Table1[[#This Row],[Prod]]-Table1[[#This Row],[Planned]])/Table1[[#This Row],[Planned]]))</f>
        <v>0.97712643678160926</v>
      </c>
      <c r="V3930" s="8"/>
      <c r="W3930" s="11"/>
      <c r="X3930" s="3">
        <v>348</v>
      </c>
      <c r="Y3930" s="206">
        <f>Table1[[#This Row],[Prod]]</f>
        <v>355.96</v>
      </c>
      <c r="Z3930" s="206">
        <f>ABS(Table1[[#This Row],[Prod2]]-Table1[[#This Row],[Plan Revised]])</f>
        <v>7.9599999999999795</v>
      </c>
      <c r="AA3930" s="288">
        <f>IF(ABS(Table1[[#This Row],[Prod2]]-Table1[[#This Row],[Plan Revised]])&gt;Table1[[#This Row],[Plan Revised]],0,IF(Table1[[#This Row],[Plan Revised]]=0,0,1-ABS(Table1[[#This Row],[Prod2]]-Table1[[#This Row],[Plan Revised]])/Table1[[#This Row],[Plan Revised]]))</f>
        <v>0.97712643678160926</v>
      </c>
      <c r="AB3930" s="11"/>
      <c r="AC3930" s="30"/>
    </row>
    <row r="3931" spans="1:29">
      <c r="A3931" s="15" t="str">
        <f>IF(Table1[Week]=WeekSel,"Yes","No")</f>
        <v>No</v>
      </c>
      <c r="B3931" s="15" t="str">
        <f>IF((Table1[StartDate]&gt;=Date.GraphMin)*(Table1[StartDate]&lt;=Date.GraphMax)=1,"Yes","No")</f>
        <v>No</v>
      </c>
      <c r="C3931" s="15" t="str">
        <f>IF(OR(Table1[[#This Row],[Site]]="FOOD MILLING",Table1[[#This Row],[Site]]="GODACO"), "No", "Yes")</f>
        <v>Yes</v>
      </c>
      <c r="D3931" s="40">
        <f>MAX(DATE(Table1[Year],1,1),DATE(Table1[Year],1,1)-WEEKDAY(DATE(Table1[Year],1,1),2)+(Table1[WeekNum]-1)*7+1)</f>
        <v>44550</v>
      </c>
      <c r="E3931" s="40">
        <f>MIN(DATE(Table1[Year]+1,1,0),DATE(Table1[Year],1,1)-WEEKDAY(DATE(Table1[Year],1,1),2)+Table1[WeekNum]*7)</f>
        <v>44556</v>
      </c>
      <c r="F3931" s="15">
        <v>2021</v>
      </c>
      <c r="G3931" s="15">
        <f t="shared" si="122"/>
        <v>12</v>
      </c>
      <c r="H3931" s="17">
        <v>52</v>
      </c>
      <c r="I3931" s="207" t="str">
        <f>"W" &amp;Table1[[#This Row],[WeekNum]]</f>
        <v>W52</v>
      </c>
      <c r="J3931" s="20" t="str">
        <f t="shared" si="123"/>
        <v>21-W52</v>
      </c>
      <c r="K3931" s="8" t="s">
        <v>534</v>
      </c>
      <c r="L3931" s="4"/>
      <c r="M3931" s="8" t="s">
        <v>72</v>
      </c>
      <c r="N3931" s="266" t="s">
        <v>368</v>
      </c>
      <c r="O3931" s="266" t="s">
        <v>384</v>
      </c>
      <c r="P3931" s="11" t="s">
        <v>385</v>
      </c>
      <c r="Q3931" s="11" t="s">
        <v>422</v>
      </c>
      <c r="R3931" s="8">
        <v>125</v>
      </c>
      <c r="S3931" s="8">
        <v>137.75</v>
      </c>
      <c r="T3931" s="206">
        <f>ABS(Table1[[#This Row],[Prod]]-Table1[[#This Row],[Planned]])</f>
        <v>12.75</v>
      </c>
      <c r="U3931" s="209">
        <f>IF(ABS(Table1[[#This Row],[Prod]]-Table1[[#This Row],[Planned]])&gt;Table1[[#This Row],[Planned]],0,IF(Table1[[#This Row],[Planned]]=0,0,1-ABS(Table1[[#This Row],[Prod]]-Table1[[#This Row],[Planned]])/Table1[[#This Row],[Planned]]))</f>
        <v>0.89800000000000002</v>
      </c>
      <c r="V3931" s="8"/>
      <c r="W3931" s="11"/>
      <c r="X3931" s="3">
        <v>125</v>
      </c>
      <c r="Y3931" s="206">
        <f>Table1[[#This Row],[Prod]]</f>
        <v>137.75</v>
      </c>
      <c r="Z3931" s="206">
        <f>ABS(Table1[[#This Row],[Prod2]]-Table1[[#This Row],[Plan Revised]])</f>
        <v>12.75</v>
      </c>
      <c r="AA3931" s="288">
        <f>IF(ABS(Table1[[#This Row],[Prod2]]-Table1[[#This Row],[Plan Revised]])&gt;Table1[[#This Row],[Plan Revised]],0,IF(Table1[[#This Row],[Plan Revised]]=0,0,1-ABS(Table1[[#This Row],[Prod2]]-Table1[[#This Row],[Plan Revised]])/Table1[[#This Row],[Plan Revised]]))</f>
        <v>0.89800000000000002</v>
      </c>
      <c r="AB3931" s="11"/>
      <c r="AC3931" s="30"/>
    </row>
    <row r="3932" spans="1:29">
      <c r="A3932" s="15" t="str">
        <f>IF(Table1[Week]=WeekSel,"Yes","No")</f>
        <v>No</v>
      </c>
      <c r="B3932" s="15" t="str">
        <f>IF((Table1[StartDate]&gt;=Date.GraphMin)*(Table1[StartDate]&lt;=Date.GraphMax)=1,"Yes","No")</f>
        <v>No</v>
      </c>
      <c r="C3932" s="15" t="str">
        <f>IF(OR(Table1[[#This Row],[Site]]="FOOD MILLING",Table1[[#This Row],[Site]]="GODACO"), "No", "Yes")</f>
        <v>Yes</v>
      </c>
      <c r="D3932" s="40">
        <f>MAX(DATE(Table1[Year],1,1),DATE(Table1[Year],1,1)-WEEKDAY(DATE(Table1[Year],1,1),2)+(Table1[WeekNum]-1)*7+1)</f>
        <v>44550</v>
      </c>
      <c r="E3932" s="40">
        <f>MIN(DATE(Table1[Year]+1,1,0),DATE(Table1[Year],1,1)-WEEKDAY(DATE(Table1[Year],1,1),2)+Table1[WeekNum]*7)</f>
        <v>44556</v>
      </c>
      <c r="F3932" s="15">
        <v>2021</v>
      </c>
      <c r="G3932" s="15">
        <f t="shared" si="122"/>
        <v>12</v>
      </c>
      <c r="H3932" s="17">
        <v>52</v>
      </c>
      <c r="I3932" s="207" t="str">
        <f>"W" &amp;Table1[[#This Row],[WeekNum]]</f>
        <v>W52</v>
      </c>
      <c r="J3932" s="20" t="str">
        <f t="shared" si="123"/>
        <v>21-W52</v>
      </c>
      <c r="K3932" s="8" t="s">
        <v>486</v>
      </c>
      <c r="L3932" s="4"/>
      <c r="M3932" s="8" t="s">
        <v>72</v>
      </c>
      <c r="N3932" s="266" t="s">
        <v>368</v>
      </c>
      <c r="O3932" s="266" t="s">
        <v>386</v>
      </c>
      <c r="P3932" s="11" t="s">
        <v>387</v>
      </c>
      <c r="Q3932" s="11" t="s">
        <v>419</v>
      </c>
      <c r="R3932" s="8">
        <v>1998</v>
      </c>
      <c r="S3932" s="8">
        <v>1998</v>
      </c>
      <c r="T3932" s="206">
        <f>ABS(Table1[[#This Row],[Prod]]-Table1[[#This Row],[Planned]])</f>
        <v>0</v>
      </c>
      <c r="U3932" s="209">
        <f>IF(ABS(Table1[[#This Row],[Prod]]-Table1[[#This Row],[Planned]])&gt;Table1[[#This Row],[Planned]],0,IF(Table1[[#This Row],[Planned]]=0,0,1-ABS(Table1[[#This Row],[Prod]]-Table1[[#This Row],[Planned]])/Table1[[#This Row],[Planned]]))</f>
        <v>1</v>
      </c>
      <c r="V3932" s="8"/>
      <c r="W3932" s="11"/>
      <c r="X3932" s="3">
        <v>1998</v>
      </c>
      <c r="Y3932" s="206">
        <f>Table1[[#This Row],[Prod]]</f>
        <v>1998</v>
      </c>
      <c r="Z3932" s="206">
        <f>ABS(Table1[[#This Row],[Prod2]]-Table1[[#This Row],[Plan Revised]])</f>
        <v>0</v>
      </c>
      <c r="AA3932" s="288">
        <f>IF(ABS(Table1[[#This Row],[Prod2]]-Table1[[#This Row],[Plan Revised]])&gt;Table1[[#This Row],[Plan Revised]],0,IF(Table1[[#This Row],[Plan Revised]]=0,0,1-ABS(Table1[[#This Row],[Prod2]]-Table1[[#This Row],[Plan Revised]])/Table1[[#This Row],[Plan Revised]]))</f>
        <v>1</v>
      </c>
      <c r="AB3932" s="11"/>
      <c r="AC3932" s="30"/>
    </row>
    <row r="3933" spans="1:29">
      <c r="A3933" s="15" t="str">
        <f>IF(Table1[Week]=WeekSel,"Yes","No")</f>
        <v>No</v>
      </c>
      <c r="B3933" s="15" t="str">
        <f>IF((Table1[StartDate]&gt;=Date.GraphMin)*(Table1[StartDate]&lt;=Date.GraphMax)=1,"Yes","No")</f>
        <v>No</v>
      </c>
      <c r="C3933" s="15" t="str">
        <f>IF(OR(Table1[[#This Row],[Site]]="FOOD MILLING",Table1[[#This Row],[Site]]="GODACO"), "No", "Yes")</f>
        <v>Yes</v>
      </c>
      <c r="D3933" s="40">
        <f>MAX(DATE(Table1[Year],1,1),DATE(Table1[Year],1,1)-WEEKDAY(DATE(Table1[Year],1,1),2)+(Table1[WeekNum]-1)*7+1)</f>
        <v>44550</v>
      </c>
      <c r="E3933" s="40">
        <f>MIN(DATE(Table1[Year]+1,1,0),DATE(Table1[Year],1,1)-WEEKDAY(DATE(Table1[Year],1,1),2)+Table1[WeekNum]*7)</f>
        <v>44556</v>
      </c>
      <c r="F3933" s="15">
        <v>2021</v>
      </c>
      <c r="G3933" s="15">
        <f t="shared" si="122"/>
        <v>12</v>
      </c>
      <c r="H3933" s="17">
        <v>52</v>
      </c>
      <c r="I3933" s="207" t="str">
        <f>"W" &amp;Table1[[#This Row],[WeekNum]]</f>
        <v>W52</v>
      </c>
      <c r="J3933" s="20" t="str">
        <f t="shared" si="123"/>
        <v>21-W52</v>
      </c>
      <c r="K3933" s="8" t="s">
        <v>475</v>
      </c>
      <c r="L3933" s="4"/>
      <c r="M3933" s="8" t="s">
        <v>72</v>
      </c>
      <c r="N3933" s="266" t="s">
        <v>368</v>
      </c>
      <c r="O3933" s="266" t="s">
        <v>386</v>
      </c>
      <c r="P3933" s="11" t="s">
        <v>387</v>
      </c>
      <c r="Q3933" s="11" t="s">
        <v>419</v>
      </c>
      <c r="R3933" s="8">
        <v>680</v>
      </c>
      <c r="S3933" s="8">
        <v>1038.8</v>
      </c>
      <c r="T3933" s="206">
        <f>ABS(Table1[[#This Row],[Prod]]-Table1[[#This Row],[Planned]])</f>
        <v>358.79999999999995</v>
      </c>
      <c r="U3933" s="209">
        <f>IF(ABS(Table1[[#This Row],[Prod]]-Table1[[#This Row],[Planned]])&gt;Table1[[#This Row],[Planned]],0,IF(Table1[[#This Row],[Planned]]=0,0,1-ABS(Table1[[#This Row],[Prod]]-Table1[[#This Row],[Planned]])/Table1[[#This Row],[Planned]]))</f>
        <v>0.47235294117647064</v>
      </c>
      <c r="V3933" s="8"/>
      <c r="W3933" s="11"/>
      <c r="X3933" s="3">
        <v>480</v>
      </c>
      <c r="Y3933" s="206">
        <f>Table1[[#This Row],[Prod]]</f>
        <v>1038.8</v>
      </c>
      <c r="Z3933" s="206">
        <f>ABS(Table1[[#This Row],[Prod2]]-Table1[[#This Row],[Plan Revised]])</f>
        <v>558.79999999999995</v>
      </c>
      <c r="AA3933" s="288">
        <f>IF(ABS(Table1[[#This Row],[Prod2]]-Table1[[#This Row],[Plan Revised]])&gt;Table1[[#This Row],[Plan Revised]],0,IF(Table1[[#This Row],[Plan Revised]]=0,0,1-ABS(Table1[[#This Row],[Prod2]]-Table1[[#This Row],[Plan Revised]])/Table1[[#This Row],[Plan Revised]]))</f>
        <v>0</v>
      </c>
      <c r="AB3933" s="11"/>
      <c r="AC3933" s="30"/>
    </row>
    <row r="3934" spans="1:29">
      <c r="A3934" s="15" t="str">
        <f>IF(Table1[Week]=WeekSel,"Yes","No")</f>
        <v>No</v>
      </c>
      <c r="B3934" s="15" t="str">
        <f>IF((Table1[StartDate]&gt;=Date.GraphMin)*(Table1[StartDate]&lt;=Date.GraphMax)=1,"Yes","No")</f>
        <v>No</v>
      </c>
      <c r="C3934" s="15" t="str">
        <f>IF(OR(Table1[[#This Row],[Site]]="FOOD MILLING",Table1[[#This Row],[Site]]="GODACO"), "No", "Yes")</f>
        <v>Yes</v>
      </c>
      <c r="D3934" s="40">
        <f>MAX(DATE(Table1[Year],1,1),DATE(Table1[Year],1,1)-WEEKDAY(DATE(Table1[Year],1,1),2)+(Table1[WeekNum]-1)*7+1)</f>
        <v>44550</v>
      </c>
      <c r="E3934" s="40">
        <f>MIN(DATE(Table1[Year]+1,1,0),DATE(Table1[Year],1,1)-WEEKDAY(DATE(Table1[Year],1,1),2)+Table1[WeekNum]*7)</f>
        <v>44556</v>
      </c>
      <c r="F3934" s="15">
        <v>2021</v>
      </c>
      <c r="G3934" s="15">
        <f t="shared" si="122"/>
        <v>12</v>
      </c>
      <c r="H3934" s="17">
        <v>52</v>
      </c>
      <c r="I3934" s="207" t="str">
        <f>"W" &amp;Table1[[#This Row],[WeekNum]]</f>
        <v>W52</v>
      </c>
      <c r="J3934" s="20" t="str">
        <f t="shared" si="123"/>
        <v>21-W52</v>
      </c>
      <c r="K3934" s="8" t="s">
        <v>491</v>
      </c>
      <c r="L3934" s="4"/>
      <c r="M3934" s="8" t="s">
        <v>72</v>
      </c>
      <c r="N3934" s="266" t="s">
        <v>368</v>
      </c>
      <c r="O3934" s="266" t="s">
        <v>386</v>
      </c>
      <c r="P3934" s="11" t="s">
        <v>387</v>
      </c>
      <c r="Q3934" s="11" t="s">
        <v>419</v>
      </c>
      <c r="R3934" s="8">
        <v>14500</v>
      </c>
      <c r="S3934" s="8">
        <v>12225</v>
      </c>
      <c r="T3934" s="206">
        <f>ABS(Table1[[#This Row],[Prod]]-Table1[[#This Row],[Planned]])</f>
        <v>2275</v>
      </c>
      <c r="U3934" s="209">
        <f>IF(ABS(Table1[[#This Row],[Prod]]-Table1[[#This Row],[Planned]])&gt;Table1[[#This Row],[Planned]],0,IF(Table1[[#This Row],[Planned]]=0,0,1-ABS(Table1[[#This Row],[Prod]]-Table1[[#This Row],[Planned]])/Table1[[#This Row],[Planned]]))</f>
        <v>0.84310344827586203</v>
      </c>
      <c r="V3934" s="8"/>
      <c r="W3934" s="11"/>
      <c r="X3934" s="3">
        <v>12500</v>
      </c>
      <c r="Y3934" s="206">
        <f>Table1[[#This Row],[Prod]]</f>
        <v>12225</v>
      </c>
      <c r="Z3934" s="206">
        <f>ABS(Table1[[#This Row],[Prod2]]-Table1[[#This Row],[Plan Revised]])</f>
        <v>275</v>
      </c>
      <c r="AA3934" s="288">
        <f>IF(ABS(Table1[[#This Row],[Prod2]]-Table1[[#This Row],[Plan Revised]])&gt;Table1[[#This Row],[Plan Revised]],0,IF(Table1[[#This Row],[Plan Revised]]=0,0,1-ABS(Table1[[#This Row],[Prod2]]-Table1[[#This Row],[Plan Revised]])/Table1[[#This Row],[Plan Revised]]))</f>
        <v>0.97799999999999998</v>
      </c>
      <c r="AB3934" s="11"/>
      <c r="AC3934" s="30"/>
    </row>
    <row r="3935" spans="1:29">
      <c r="A3935" s="15" t="str">
        <f>IF(Table1[Week]=WeekSel,"Yes","No")</f>
        <v>No</v>
      </c>
      <c r="B3935" s="15" t="str">
        <f>IF((Table1[StartDate]&gt;=Date.GraphMin)*(Table1[StartDate]&lt;=Date.GraphMax)=1,"Yes","No")</f>
        <v>No</v>
      </c>
      <c r="C3935" s="15" t="str">
        <f>IF(OR(Table1[[#This Row],[Site]]="FOOD MILLING",Table1[[#This Row],[Site]]="GODACO"), "No", "Yes")</f>
        <v>Yes</v>
      </c>
      <c r="D3935" s="40">
        <f>MAX(DATE(Table1[Year],1,1),DATE(Table1[Year],1,1)-WEEKDAY(DATE(Table1[Year],1,1),2)+(Table1[WeekNum]-1)*7+1)</f>
        <v>44550</v>
      </c>
      <c r="E3935" s="40">
        <f>MIN(DATE(Table1[Year]+1,1,0),DATE(Table1[Year],1,1)-WEEKDAY(DATE(Table1[Year],1,1),2)+Table1[WeekNum]*7)</f>
        <v>44556</v>
      </c>
      <c r="F3935" s="15">
        <v>2021</v>
      </c>
      <c r="G3935" s="15">
        <f t="shared" si="122"/>
        <v>12</v>
      </c>
      <c r="H3935" s="17">
        <v>52</v>
      </c>
      <c r="I3935" s="207" t="str">
        <f>"W" &amp;Table1[[#This Row],[WeekNum]]</f>
        <v>W52</v>
      </c>
      <c r="J3935" s="20" t="str">
        <f t="shared" si="123"/>
        <v>21-W52</v>
      </c>
      <c r="K3935" s="8" t="s">
        <v>492</v>
      </c>
      <c r="L3935" s="4"/>
      <c r="M3935" s="8" t="s">
        <v>72</v>
      </c>
      <c r="N3935" s="266" t="s">
        <v>368</v>
      </c>
      <c r="O3935" s="266" t="s">
        <v>386</v>
      </c>
      <c r="P3935" s="11" t="s">
        <v>387</v>
      </c>
      <c r="Q3935" s="11" t="s">
        <v>419</v>
      </c>
      <c r="R3935" s="8">
        <v>1470</v>
      </c>
      <c r="S3935" s="8">
        <v>2245</v>
      </c>
      <c r="T3935" s="206">
        <f>ABS(Table1[[#This Row],[Prod]]-Table1[[#This Row],[Planned]])</f>
        <v>775</v>
      </c>
      <c r="U3935" s="209">
        <f>IF(ABS(Table1[[#This Row],[Prod]]-Table1[[#This Row],[Planned]])&gt;Table1[[#This Row],[Planned]],0,IF(Table1[[#This Row],[Planned]]=0,0,1-ABS(Table1[[#This Row],[Prod]]-Table1[[#This Row],[Planned]])/Table1[[#This Row],[Planned]]))</f>
        <v>0.47278911564625847</v>
      </c>
      <c r="V3935" s="8"/>
      <c r="W3935" s="11"/>
      <c r="X3935" s="3">
        <v>2245</v>
      </c>
      <c r="Y3935" s="206">
        <f>Table1[[#This Row],[Prod]]</f>
        <v>2245</v>
      </c>
      <c r="Z3935" s="206">
        <f>ABS(Table1[[#This Row],[Prod2]]-Table1[[#This Row],[Plan Revised]])</f>
        <v>0</v>
      </c>
      <c r="AA3935" s="288">
        <f>IF(ABS(Table1[[#This Row],[Prod2]]-Table1[[#This Row],[Plan Revised]])&gt;Table1[[#This Row],[Plan Revised]],0,IF(Table1[[#This Row],[Plan Revised]]=0,0,1-ABS(Table1[[#This Row],[Prod2]]-Table1[[#This Row],[Plan Revised]])/Table1[[#This Row],[Plan Revised]]))</f>
        <v>1</v>
      </c>
      <c r="AB3935" s="11"/>
      <c r="AC3935" s="30"/>
    </row>
    <row r="3936" spans="1:29">
      <c r="A3936" s="15" t="str">
        <f>IF(Table1[Week]=WeekSel,"Yes","No")</f>
        <v>No</v>
      </c>
      <c r="B3936" s="15" t="str">
        <f>IF((Table1[StartDate]&gt;=Date.GraphMin)*(Table1[StartDate]&lt;=Date.GraphMax)=1,"Yes","No")</f>
        <v>No</v>
      </c>
      <c r="C3936" s="15" t="str">
        <f>IF(OR(Table1[[#This Row],[Site]]="FOOD MILLING",Table1[[#This Row],[Site]]="GODACO"), "No", "Yes")</f>
        <v>Yes</v>
      </c>
      <c r="D3936" s="40">
        <f>MAX(DATE(Table1[Year],1,1),DATE(Table1[Year],1,1)-WEEKDAY(DATE(Table1[Year],1,1),2)+(Table1[WeekNum]-1)*7+1)</f>
        <v>44550</v>
      </c>
      <c r="E3936" s="40">
        <f>MIN(DATE(Table1[Year]+1,1,0),DATE(Table1[Year],1,1)-WEEKDAY(DATE(Table1[Year],1,1),2)+Table1[WeekNum]*7)</f>
        <v>44556</v>
      </c>
      <c r="F3936" s="15">
        <v>2021</v>
      </c>
      <c r="G3936" s="15">
        <f t="shared" si="122"/>
        <v>12</v>
      </c>
      <c r="H3936" s="17">
        <v>52</v>
      </c>
      <c r="I3936" s="207" t="str">
        <f>"W" &amp;Table1[[#This Row],[WeekNum]]</f>
        <v>W52</v>
      </c>
      <c r="J3936" s="20" t="str">
        <f t="shared" si="123"/>
        <v>21-W52</v>
      </c>
      <c r="K3936" s="8" t="s">
        <v>480</v>
      </c>
      <c r="L3936" s="4"/>
      <c r="M3936" s="8" t="s">
        <v>72</v>
      </c>
      <c r="N3936" s="266" t="s">
        <v>368</v>
      </c>
      <c r="O3936" s="266" t="s">
        <v>386</v>
      </c>
      <c r="P3936" s="11" t="s">
        <v>387</v>
      </c>
      <c r="Q3936" s="11" t="s">
        <v>419</v>
      </c>
      <c r="R3936" s="8">
        <v>11650</v>
      </c>
      <c r="S3936" s="8">
        <v>11160.6</v>
      </c>
      <c r="T3936" s="206">
        <f>ABS(Table1[[#This Row],[Prod]]-Table1[[#This Row],[Planned]])</f>
        <v>489.39999999999964</v>
      </c>
      <c r="U3936" s="209">
        <f>IF(ABS(Table1[[#This Row],[Prod]]-Table1[[#This Row],[Planned]])&gt;Table1[[#This Row],[Planned]],0,IF(Table1[[#This Row],[Planned]]=0,0,1-ABS(Table1[[#This Row],[Prod]]-Table1[[#This Row],[Planned]])/Table1[[#This Row],[Planned]]))</f>
        <v>0.95799141630901286</v>
      </c>
      <c r="V3936" s="8"/>
      <c r="W3936" s="11"/>
      <c r="X3936" s="3">
        <v>11050</v>
      </c>
      <c r="Y3936" s="206">
        <f>Table1[[#This Row],[Prod]]</f>
        <v>11160.6</v>
      </c>
      <c r="Z3936" s="206">
        <f>ABS(Table1[[#This Row],[Prod2]]-Table1[[#This Row],[Plan Revised]])</f>
        <v>110.60000000000036</v>
      </c>
      <c r="AA3936" s="288">
        <f>IF(ABS(Table1[[#This Row],[Prod2]]-Table1[[#This Row],[Plan Revised]])&gt;Table1[[#This Row],[Plan Revised]],0,IF(Table1[[#This Row],[Plan Revised]]=0,0,1-ABS(Table1[[#This Row],[Prod2]]-Table1[[#This Row],[Plan Revised]])/Table1[[#This Row],[Plan Revised]]))</f>
        <v>0.98999095022624428</v>
      </c>
      <c r="AB3936" s="11"/>
      <c r="AC3936" s="30"/>
    </row>
    <row r="3937" spans="1:29">
      <c r="A3937" s="15" t="str">
        <f>IF(Table1[Week]=WeekSel,"Yes","No")</f>
        <v>No</v>
      </c>
      <c r="B3937" s="15" t="str">
        <f>IF((Table1[StartDate]&gt;=Date.GraphMin)*(Table1[StartDate]&lt;=Date.GraphMax)=1,"Yes","No")</f>
        <v>No</v>
      </c>
      <c r="C3937" s="15" t="str">
        <f>IF(OR(Table1[[#This Row],[Site]]="FOOD MILLING",Table1[[#This Row],[Site]]="GODACO"), "No", "Yes")</f>
        <v>Yes</v>
      </c>
      <c r="D3937" s="40">
        <f>MAX(DATE(Table1[Year],1,1),DATE(Table1[Year],1,1)-WEEKDAY(DATE(Table1[Year],1,1),2)+(Table1[WeekNum]-1)*7+1)</f>
        <v>44550</v>
      </c>
      <c r="E3937" s="40">
        <f>MIN(DATE(Table1[Year]+1,1,0),DATE(Table1[Year],1,1)-WEEKDAY(DATE(Table1[Year],1,1),2)+Table1[WeekNum]*7)</f>
        <v>44556</v>
      </c>
      <c r="F3937" s="15">
        <v>2021</v>
      </c>
      <c r="G3937" s="15">
        <f t="shared" si="122"/>
        <v>12</v>
      </c>
      <c r="H3937" s="17">
        <v>52</v>
      </c>
      <c r="I3937" s="207" t="str">
        <f>"W" &amp;Table1[[#This Row],[WeekNum]]</f>
        <v>W52</v>
      </c>
      <c r="J3937" s="20" t="str">
        <f t="shared" si="123"/>
        <v>21-W52</v>
      </c>
      <c r="K3937" s="8" t="s">
        <v>483</v>
      </c>
      <c r="L3937" s="4"/>
      <c r="M3937" s="8" t="s">
        <v>72</v>
      </c>
      <c r="N3937" s="266" t="s">
        <v>368</v>
      </c>
      <c r="O3937" s="266" t="s">
        <v>386</v>
      </c>
      <c r="P3937" s="11" t="s">
        <v>387</v>
      </c>
      <c r="Q3937" s="11" t="s">
        <v>419</v>
      </c>
      <c r="R3937" s="8">
        <v>45032</v>
      </c>
      <c r="S3937" s="8">
        <v>37185</v>
      </c>
      <c r="T3937" s="206">
        <f>ABS(Table1[[#This Row],[Prod]]-Table1[[#This Row],[Planned]])</f>
        <v>7847</v>
      </c>
      <c r="U3937" s="209">
        <f>IF(ABS(Table1[[#This Row],[Prod]]-Table1[[#This Row],[Planned]])&gt;Table1[[#This Row],[Planned]],0,IF(Table1[[#This Row],[Planned]]=0,0,1-ABS(Table1[[#This Row],[Prod]]-Table1[[#This Row],[Planned]])/Table1[[#This Row],[Planned]]))</f>
        <v>0.825746136081009</v>
      </c>
      <c r="V3937" s="8"/>
      <c r="W3937" s="11"/>
      <c r="X3937" s="3">
        <v>34105</v>
      </c>
      <c r="Y3937" s="206">
        <f>Table1[[#This Row],[Prod]]</f>
        <v>37185</v>
      </c>
      <c r="Z3937" s="206">
        <f>ABS(Table1[[#This Row],[Prod2]]-Table1[[#This Row],[Plan Revised]])</f>
        <v>3080</v>
      </c>
      <c r="AA3937" s="288">
        <f>IF(ABS(Table1[[#This Row],[Prod2]]-Table1[[#This Row],[Plan Revised]])&gt;Table1[[#This Row],[Plan Revised]],0,IF(Table1[[#This Row],[Plan Revised]]=0,0,1-ABS(Table1[[#This Row],[Prod2]]-Table1[[#This Row],[Plan Revised]])/Table1[[#This Row],[Plan Revised]]))</f>
        <v>0.90969066119337338</v>
      </c>
      <c r="AB3937" s="11"/>
      <c r="AC3937" s="30"/>
    </row>
    <row r="3938" spans="1:29">
      <c r="A3938" s="15" t="str">
        <f>IF(Table1[Week]=WeekSel,"Yes","No")</f>
        <v>No</v>
      </c>
      <c r="B3938" s="15" t="str">
        <f>IF((Table1[StartDate]&gt;=Date.GraphMin)*(Table1[StartDate]&lt;=Date.GraphMax)=1,"Yes","No")</f>
        <v>No</v>
      </c>
      <c r="C3938" s="15" t="str">
        <f>IF(OR(Table1[[#This Row],[Site]]="FOOD MILLING",Table1[[#This Row],[Site]]="GODACO"), "No", "Yes")</f>
        <v>Yes</v>
      </c>
      <c r="D3938" s="40">
        <f>MAX(DATE(Table1[Year],1,1),DATE(Table1[Year],1,1)-WEEKDAY(DATE(Table1[Year],1,1),2)+(Table1[WeekNum]-1)*7+1)</f>
        <v>44550</v>
      </c>
      <c r="E3938" s="40">
        <f>MIN(DATE(Table1[Year]+1,1,0),DATE(Table1[Year],1,1)-WEEKDAY(DATE(Table1[Year],1,1),2)+Table1[WeekNum]*7)</f>
        <v>44556</v>
      </c>
      <c r="F3938" s="15">
        <v>2021</v>
      </c>
      <c r="G3938" s="15">
        <f t="shared" si="122"/>
        <v>12</v>
      </c>
      <c r="H3938" s="17">
        <v>52</v>
      </c>
      <c r="I3938" s="207" t="str">
        <f>"W" &amp;Table1[[#This Row],[WeekNum]]</f>
        <v>W52</v>
      </c>
      <c r="J3938" s="20" t="str">
        <f t="shared" si="123"/>
        <v>21-W52</v>
      </c>
      <c r="K3938" s="8" t="s">
        <v>478</v>
      </c>
      <c r="L3938" s="4"/>
      <c r="M3938" s="8" t="s">
        <v>72</v>
      </c>
      <c r="N3938" s="266" t="s">
        <v>368</v>
      </c>
      <c r="O3938" s="266" t="s">
        <v>386</v>
      </c>
      <c r="P3938" s="11" t="s">
        <v>387</v>
      </c>
      <c r="Q3938" s="11" t="s">
        <v>419</v>
      </c>
      <c r="R3938" s="8">
        <v>900</v>
      </c>
      <c r="S3938" s="8">
        <v>1572</v>
      </c>
      <c r="T3938" s="206">
        <f>ABS(Table1[[#This Row],[Prod]]-Table1[[#This Row],[Planned]])</f>
        <v>672</v>
      </c>
      <c r="U3938" s="209">
        <f>IF(ABS(Table1[[#This Row],[Prod]]-Table1[[#This Row],[Planned]])&gt;Table1[[#This Row],[Planned]],0,IF(Table1[[#This Row],[Planned]]=0,0,1-ABS(Table1[[#This Row],[Prod]]-Table1[[#This Row],[Planned]])/Table1[[#This Row],[Planned]]))</f>
        <v>0.2533333333333333</v>
      </c>
      <c r="V3938" s="8"/>
      <c r="W3938" s="11"/>
      <c r="X3938" s="3">
        <v>1572</v>
      </c>
      <c r="Y3938" s="206">
        <f>Table1[[#This Row],[Prod]]</f>
        <v>1572</v>
      </c>
      <c r="Z3938" s="206">
        <f>ABS(Table1[[#This Row],[Prod2]]-Table1[[#This Row],[Plan Revised]])</f>
        <v>0</v>
      </c>
      <c r="AA3938" s="288">
        <f>IF(ABS(Table1[[#This Row],[Prod2]]-Table1[[#This Row],[Plan Revised]])&gt;Table1[[#This Row],[Plan Revised]],0,IF(Table1[[#This Row],[Plan Revised]]=0,0,1-ABS(Table1[[#This Row],[Prod2]]-Table1[[#This Row],[Plan Revised]])/Table1[[#This Row],[Plan Revised]]))</f>
        <v>1</v>
      </c>
      <c r="AB3938" s="11"/>
      <c r="AC3938" s="30"/>
    </row>
    <row r="3939" spans="1:29">
      <c r="A3939" s="15" t="str">
        <f>IF(Table1[Week]=WeekSel,"Yes","No")</f>
        <v>No</v>
      </c>
      <c r="B3939" s="15" t="str">
        <f>IF((Table1[StartDate]&gt;=Date.GraphMin)*(Table1[StartDate]&lt;=Date.GraphMax)=1,"Yes","No")</f>
        <v>No</v>
      </c>
      <c r="C3939" s="15" t="str">
        <f>IF(OR(Table1[[#This Row],[Site]]="FOOD MILLING",Table1[[#This Row],[Site]]="GODACO"), "No", "Yes")</f>
        <v>Yes</v>
      </c>
      <c r="D3939" s="40">
        <f>MAX(DATE(Table1[Year],1,1),DATE(Table1[Year],1,1)-WEEKDAY(DATE(Table1[Year],1,1),2)+(Table1[WeekNum]-1)*7+1)</f>
        <v>44550</v>
      </c>
      <c r="E3939" s="40">
        <f>MIN(DATE(Table1[Year]+1,1,0),DATE(Table1[Year],1,1)-WEEKDAY(DATE(Table1[Year],1,1),2)+Table1[WeekNum]*7)</f>
        <v>44556</v>
      </c>
      <c r="F3939" s="15">
        <v>2021</v>
      </c>
      <c r="G3939" s="15">
        <f t="shared" si="122"/>
        <v>12</v>
      </c>
      <c r="H3939" s="17">
        <v>52</v>
      </c>
      <c r="I3939" s="207" t="str">
        <f>"W" &amp;Table1[[#This Row],[WeekNum]]</f>
        <v>W52</v>
      </c>
      <c r="J3939" s="20" t="str">
        <f t="shared" si="123"/>
        <v>21-W52</v>
      </c>
      <c r="K3939" s="8" t="s">
        <v>479</v>
      </c>
      <c r="L3939" s="4"/>
      <c r="M3939" s="8" t="s">
        <v>72</v>
      </c>
      <c r="N3939" s="266" t="s">
        <v>368</v>
      </c>
      <c r="O3939" s="266" t="s">
        <v>386</v>
      </c>
      <c r="P3939" s="11" t="s">
        <v>387</v>
      </c>
      <c r="Q3939" s="11" t="s">
        <v>419</v>
      </c>
      <c r="R3939" s="8">
        <v>9000</v>
      </c>
      <c r="S3939" s="8">
        <v>7975</v>
      </c>
      <c r="T3939" s="206">
        <f>ABS(Table1[[#This Row],[Prod]]-Table1[[#This Row],[Planned]])</f>
        <v>1025</v>
      </c>
      <c r="U3939" s="209">
        <f>IF(ABS(Table1[[#This Row],[Prod]]-Table1[[#This Row],[Planned]])&gt;Table1[[#This Row],[Planned]],0,IF(Table1[[#This Row],[Planned]]=0,0,1-ABS(Table1[[#This Row],[Prod]]-Table1[[#This Row],[Planned]])/Table1[[#This Row],[Planned]]))</f>
        <v>0.88611111111111107</v>
      </c>
      <c r="V3939" s="8"/>
      <c r="W3939" s="11"/>
      <c r="X3939" s="3">
        <v>8000</v>
      </c>
      <c r="Y3939" s="206">
        <f>Table1[[#This Row],[Prod]]</f>
        <v>7975</v>
      </c>
      <c r="Z3939" s="206">
        <f>ABS(Table1[[#This Row],[Prod2]]-Table1[[#This Row],[Plan Revised]])</f>
        <v>25</v>
      </c>
      <c r="AA3939" s="288">
        <f>IF(ABS(Table1[[#This Row],[Prod2]]-Table1[[#This Row],[Plan Revised]])&gt;Table1[[#This Row],[Plan Revised]],0,IF(Table1[[#This Row],[Plan Revised]]=0,0,1-ABS(Table1[[#This Row],[Prod2]]-Table1[[#This Row],[Plan Revised]])/Table1[[#This Row],[Plan Revised]]))</f>
        <v>0.99687499999999996</v>
      </c>
      <c r="AB3939" s="11"/>
      <c r="AC3939" s="30"/>
    </row>
    <row r="3940" spans="1:29">
      <c r="A3940" s="15" t="str">
        <f>IF(Table1[Week]=WeekSel,"Yes","No")</f>
        <v>No</v>
      </c>
      <c r="B3940" s="15" t="str">
        <f>IF((Table1[StartDate]&gt;=Date.GraphMin)*(Table1[StartDate]&lt;=Date.GraphMax)=1,"Yes","No")</f>
        <v>No</v>
      </c>
      <c r="C3940" s="15" t="str">
        <f>IF(OR(Table1[[#This Row],[Site]]="FOOD MILLING",Table1[[#This Row],[Site]]="GODACO"), "No", "Yes")</f>
        <v>Yes</v>
      </c>
      <c r="D3940" s="40">
        <f>MAX(DATE(Table1[Year],1,1),DATE(Table1[Year],1,1)-WEEKDAY(DATE(Table1[Year],1,1),2)+(Table1[WeekNum]-1)*7+1)</f>
        <v>44550</v>
      </c>
      <c r="E3940" s="40">
        <f>MIN(DATE(Table1[Year]+1,1,0),DATE(Table1[Year],1,1)-WEEKDAY(DATE(Table1[Year],1,1),2)+Table1[WeekNum]*7)</f>
        <v>44556</v>
      </c>
      <c r="F3940" s="15">
        <v>2021</v>
      </c>
      <c r="G3940" s="15">
        <f t="shared" si="122"/>
        <v>12</v>
      </c>
      <c r="H3940" s="17">
        <v>52</v>
      </c>
      <c r="I3940" s="207" t="str">
        <f>"W" &amp;Table1[[#This Row],[WeekNum]]</f>
        <v>W52</v>
      </c>
      <c r="J3940" s="20" t="str">
        <f t="shared" si="123"/>
        <v>21-W52</v>
      </c>
      <c r="K3940" s="8" t="s">
        <v>485</v>
      </c>
      <c r="L3940" s="4"/>
      <c r="M3940" s="8" t="s">
        <v>77</v>
      </c>
      <c r="N3940" s="266" t="s">
        <v>368</v>
      </c>
      <c r="O3940" s="266" t="s">
        <v>386</v>
      </c>
      <c r="P3940" s="11" t="s">
        <v>387</v>
      </c>
      <c r="Q3940" s="11" t="s">
        <v>419</v>
      </c>
      <c r="R3940" s="8">
        <v>7000</v>
      </c>
      <c r="S3940" s="8">
        <v>10705</v>
      </c>
      <c r="T3940" s="206">
        <f>ABS(Table1[[#This Row],[Prod]]-Table1[[#This Row],[Planned]])</f>
        <v>3705</v>
      </c>
      <c r="U3940" s="209">
        <f>IF(ABS(Table1[[#This Row],[Prod]]-Table1[[#This Row],[Planned]])&gt;Table1[[#This Row],[Planned]],0,IF(Table1[[#This Row],[Planned]]=0,0,1-ABS(Table1[[#This Row],[Prod]]-Table1[[#This Row],[Planned]])/Table1[[#This Row],[Planned]]))</f>
        <v>0.47071428571428575</v>
      </c>
      <c r="V3940" s="8"/>
      <c r="W3940" s="11"/>
      <c r="X3940" s="3">
        <v>7000</v>
      </c>
      <c r="Y3940" s="206">
        <f>Table1[[#This Row],[Prod]]</f>
        <v>10705</v>
      </c>
      <c r="Z3940" s="206">
        <f>ABS(Table1[[#This Row],[Prod2]]-Table1[[#This Row],[Plan Revised]])</f>
        <v>3705</v>
      </c>
      <c r="AA3940" s="288">
        <f>IF(ABS(Table1[[#This Row],[Prod2]]-Table1[[#This Row],[Plan Revised]])&gt;Table1[[#This Row],[Plan Revised]],0,IF(Table1[[#This Row],[Plan Revised]]=0,0,1-ABS(Table1[[#This Row],[Prod2]]-Table1[[#This Row],[Plan Revised]])/Table1[[#This Row],[Plan Revised]]))</f>
        <v>0.47071428571428575</v>
      </c>
      <c r="AB3940" s="11"/>
      <c r="AC3940" s="30"/>
    </row>
    <row r="3941" spans="1:29">
      <c r="A3941" s="15" t="str">
        <f>IF(Table1[Week]=WeekSel,"Yes","No")</f>
        <v>No</v>
      </c>
      <c r="B3941" s="15" t="str">
        <f>IF((Table1[StartDate]&gt;=Date.GraphMin)*(Table1[StartDate]&lt;=Date.GraphMax)=1,"Yes","No")</f>
        <v>No</v>
      </c>
      <c r="C3941" s="15" t="str">
        <f>IF(OR(Table1[[#This Row],[Site]]="FOOD MILLING",Table1[[#This Row],[Site]]="GODACO"), "No", "Yes")</f>
        <v>Yes</v>
      </c>
      <c r="D3941" s="40">
        <f>MAX(DATE(Table1[Year],1,1),DATE(Table1[Year],1,1)-WEEKDAY(DATE(Table1[Year],1,1),2)+(Table1[WeekNum]-1)*7+1)</f>
        <v>44550</v>
      </c>
      <c r="E3941" s="40">
        <f>MIN(DATE(Table1[Year]+1,1,0),DATE(Table1[Year],1,1)-WEEKDAY(DATE(Table1[Year],1,1),2)+Table1[WeekNum]*7)</f>
        <v>44556</v>
      </c>
      <c r="F3941" s="15">
        <v>2021</v>
      </c>
      <c r="G3941" s="15">
        <f t="shared" si="122"/>
        <v>12</v>
      </c>
      <c r="H3941" s="17">
        <v>52</v>
      </c>
      <c r="I3941" s="207" t="str">
        <f>"W" &amp;Table1[[#This Row],[WeekNum]]</f>
        <v>W52</v>
      </c>
      <c r="J3941" s="20" t="str">
        <f t="shared" si="123"/>
        <v>21-W52</v>
      </c>
      <c r="K3941" s="8" t="s">
        <v>481</v>
      </c>
      <c r="L3941" s="4"/>
      <c r="M3941" s="8" t="s">
        <v>72</v>
      </c>
      <c r="N3941" s="266" t="s">
        <v>368</v>
      </c>
      <c r="O3941" s="266" t="s">
        <v>386</v>
      </c>
      <c r="P3941" s="11" t="s">
        <v>387</v>
      </c>
      <c r="Q3941" s="11" t="s">
        <v>419</v>
      </c>
      <c r="R3941" s="8">
        <v>1550</v>
      </c>
      <c r="S3941" s="8">
        <v>2156.1000000000004</v>
      </c>
      <c r="T3941" s="206">
        <f>ABS(Table1[[#This Row],[Prod]]-Table1[[#This Row],[Planned]])</f>
        <v>606.10000000000036</v>
      </c>
      <c r="U3941" s="209">
        <f>IF(ABS(Table1[[#This Row],[Prod]]-Table1[[#This Row],[Planned]])&gt;Table1[[#This Row],[Planned]],0,IF(Table1[[#This Row],[Planned]]=0,0,1-ABS(Table1[[#This Row],[Prod]]-Table1[[#This Row],[Planned]])/Table1[[#This Row],[Planned]]))</f>
        <v>0.60896774193548364</v>
      </c>
      <c r="V3941" s="8"/>
      <c r="W3941" s="11"/>
      <c r="X3941" s="3">
        <v>1850</v>
      </c>
      <c r="Y3941" s="206">
        <f>Table1[[#This Row],[Prod]]</f>
        <v>2156.1000000000004</v>
      </c>
      <c r="Z3941" s="206">
        <f>ABS(Table1[[#This Row],[Prod2]]-Table1[[#This Row],[Plan Revised]])</f>
        <v>306.10000000000036</v>
      </c>
      <c r="AA3941" s="288">
        <f>IF(ABS(Table1[[#This Row],[Prod2]]-Table1[[#This Row],[Plan Revised]])&gt;Table1[[#This Row],[Plan Revised]],0,IF(Table1[[#This Row],[Plan Revised]]=0,0,1-ABS(Table1[[#This Row],[Prod2]]-Table1[[#This Row],[Plan Revised]])/Table1[[#This Row],[Plan Revised]]))</f>
        <v>0.83454054054054039</v>
      </c>
      <c r="AB3941" s="11"/>
      <c r="AC3941" s="30"/>
    </row>
    <row r="3942" spans="1:29">
      <c r="A3942" s="15" t="str">
        <f>IF(Table1[Week]=WeekSel,"Yes","No")</f>
        <v>No</v>
      </c>
      <c r="B3942" s="15" t="str">
        <f>IF((Table1[StartDate]&gt;=Date.GraphMin)*(Table1[StartDate]&lt;=Date.GraphMax)=1,"Yes","No")</f>
        <v>No</v>
      </c>
      <c r="C3942" s="15" t="str">
        <f>IF(OR(Table1[[#This Row],[Site]]="FOOD MILLING",Table1[[#This Row],[Site]]="GODACO"), "No", "Yes")</f>
        <v>Yes</v>
      </c>
      <c r="D3942" s="40">
        <f>MAX(DATE(Table1[Year],1,1),DATE(Table1[Year],1,1)-WEEKDAY(DATE(Table1[Year],1,1),2)+(Table1[WeekNum]-1)*7+1)</f>
        <v>44550</v>
      </c>
      <c r="E3942" s="40">
        <f>MIN(DATE(Table1[Year]+1,1,0),DATE(Table1[Year],1,1)-WEEKDAY(DATE(Table1[Year],1,1),2)+Table1[WeekNum]*7)</f>
        <v>44556</v>
      </c>
      <c r="F3942" s="15">
        <v>2021</v>
      </c>
      <c r="G3942" s="15">
        <f t="shared" si="122"/>
        <v>12</v>
      </c>
      <c r="H3942" s="17">
        <v>52</v>
      </c>
      <c r="I3942" s="207" t="str">
        <f>"W" &amp;Table1[[#This Row],[WeekNum]]</f>
        <v>W52</v>
      </c>
      <c r="J3942" s="20" t="str">
        <f t="shared" si="123"/>
        <v>21-W52</v>
      </c>
      <c r="K3942" s="8" t="s">
        <v>484</v>
      </c>
      <c r="L3942" s="4"/>
      <c r="M3942" s="8" t="s">
        <v>72</v>
      </c>
      <c r="N3942" s="266" t="s">
        <v>368</v>
      </c>
      <c r="O3942" s="266" t="s">
        <v>386</v>
      </c>
      <c r="P3942" s="11" t="s">
        <v>387</v>
      </c>
      <c r="Q3942" s="11" t="s">
        <v>419</v>
      </c>
      <c r="R3942" s="8">
        <v>5750</v>
      </c>
      <c r="S3942" s="8">
        <v>3297.5</v>
      </c>
      <c r="T3942" s="206">
        <f>ABS(Table1[[#This Row],[Prod]]-Table1[[#This Row],[Planned]])</f>
        <v>2452.5</v>
      </c>
      <c r="U3942" s="209">
        <f>IF(ABS(Table1[[#This Row],[Prod]]-Table1[[#This Row],[Planned]])&gt;Table1[[#This Row],[Planned]],0,IF(Table1[[#This Row],[Planned]]=0,0,1-ABS(Table1[[#This Row],[Prod]]-Table1[[#This Row],[Planned]])/Table1[[#This Row],[Planned]]))</f>
        <v>0.57347826086956522</v>
      </c>
      <c r="V3942" s="8"/>
      <c r="W3942" s="11"/>
      <c r="X3942" s="3">
        <v>6250</v>
      </c>
      <c r="Y3942" s="206">
        <f>Table1[[#This Row],[Prod]]</f>
        <v>3297.5</v>
      </c>
      <c r="Z3942" s="206">
        <f>ABS(Table1[[#This Row],[Prod2]]-Table1[[#This Row],[Plan Revised]])</f>
        <v>2952.5</v>
      </c>
      <c r="AA3942" s="288">
        <f>IF(ABS(Table1[[#This Row],[Prod2]]-Table1[[#This Row],[Plan Revised]])&gt;Table1[[#This Row],[Plan Revised]],0,IF(Table1[[#This Row],[Plan Revised]]=0,0,1-ABS(Table1[[#This Row],[Prod2]]-Table1[[#This Row],[Plan Revised]])/Table1[[#This Row],[Plan Revised]]))</f>
        <v>0.52760000000000007</v>
      </c>
      <c r="AB3942" s="11"/>
      <c r="AC3942" s="30"/>
    </row>
    <row r="3943" spans="1:29">
      <c r="A3943" s="15" t="str">
        <f>IF(Table1[Week]=WeekSel,"Yes","No")</f>
        <v>No</v>
      </c>
      <c r="B3943" s="15" t="str">
        <f>IF((Table1[StartDate]&gt;=Date.GraphMin)*(Table1[StartDate]&lt;=Date.GraphMax)=1,"Yes","No")</f>
        <v>No</v>
      </c>
      <c r="C3943" s="15" t="str">
        <f>IF(OR(Table1[[#This Row],[Site]]="FOOD MILLING",Table1[[#This Row],[Site]]="GODACO"), "No", "Yes")</f>
        <v>Yes</v>
      </c>
      <c r="D3943" s="40">
        <f>MAX(DATE(Table1[Year],1,1),DATE(Table1[Year],1,1)-WEEKDAY(DATE(Table1[Year],1,1),2)+(Table1[WeekNum]-1)*7+1)</f>
        <v>44550</v>
      </c>
      <c r="E3943" s="40">
        <f>MIN(DATE(Table1[Year]+1,1,0),DATE(Table1[Year],1,1)-WEEKDAY(DATE(Table1[Year],1,1),2)+Table1[WeekNum]*7)</f>
        <v>44556</v>
      </c>
      <c r="F3943" s="15">
        <v>2021</v>
      </c>
      <c r="G3943" s="15">
        <f t="shared" si="122"/>
        <v>12</v>
      </c>
      <c r="H3943" s="17">
        <v>52</v>
      </c>
      <c r="I3943" s="207" t="str">
        <f>"W" &amp;Table1[[#This Row],[WeekNum]]</f>
        <v>W52</v>
      </c>
      <c r="J3943" s="20" t="str">
        <f t="shared" si="123"/>
        <v>21-W52</v>
      </c>
      <c r="K3943" s="8" t="s">
        <v>487</v>
      </c>
      <c r="L3943" s="4"/>
      <c r="M3943" s="8" t="s">
        <v>72</v>
      </c>
      <c r="N3943" s="266" t="s">
        <v>368</v>
      </c>
      <c r="O3943" s="266" t="s">
        <v>386</v>
      </c>
      <c r="P3943" s="11" t="s">
        <v>387</v>
      </c>
      <c r="Q3943" s="11" t="s">
        <v>419</v>
      </c>
      <c r="R3943" s="8">
        <v>180</v>
      </c>
      <c r="S3943" s="8">
        <v>120</v>
      </c>
      <c r="T3943" s="206">
        <f>ABS(Table1[[#This Row],[Prod]]-Table1[[#This Row],[Planned]])</f>
        <v>60</v>
      </c>
      <c r="U3943" s="209">
        <f>IF(ABS(Table1[[#This Row],[Prod]]-Table1[[#This Row],[Planned]])&gt;Table1[[#This Row],[Planned]],0,IF(Table1[[#This Row],[Planned]]=0,0,1-ABS(Table1[[#This Row],[Prod]]-Table1[[#This Row],[Planned]])/Table1[[#This Row],[Planned]]))</f>
        <v>0.66666666666666674</v>
      </c>
      <c r="V3943" s="8"/>
      <c r="W3943" s="11"/>
      <c r="X3943" s="3">
        <v>120</v>
      </c>
      <c r="Y3943" s="206">
        <f>Table1[[#This Row],[Prod]]</f>
        <v>120</v>
      </c>
      <c r="Z3943" s="206">
        <f>ABS(Table1[[#This Row],[Prod2]]-Table1[[#This Row],[Plan Revised]])</f>
        <v>0</v>
      </c>
      <c r="AA3943" s="288">
        <f>IF(ABS(Table1[[#This Row],[Prod2]]-Table1[[#This Row],[Plan Revised]])&gt;Table1[[#This Row],[Plan Revised]],0,IF(Table1[[#This Row],[Plan Revised]]=0,0,1-ABS(Table1[[#This Row],[Prod2]]-Table1[[#This Row],[Plan Revised]])/Table1[[#This Row],[Plan Revised]]))</f>
        <v>1</v>
      </c>
      <c r="AB3943" s="11"/>
      <c r="AC3943" s="30"/>
    </row>
    <row r="3944" spans="1:29">
      <c r="A3944" s="15" t="str">
        <f>IF(Table1[Week]=WeekSel,"Yes","No")</f>
        <v>No</v>
      </c>
      <c r="B3944" s="15" t="str">
        <f>IF((Table1[StartDate]&gt;=Date.GraphMin)*(Table1[StartDate]&lt;=Date.GraphMax)=1,"Yes","No")</f>
        <v>No</v>
      </c>
      <c r="C3944" s="15" t="str">
        <f>IF(OR(Table1[[#This Row],[Site]]="FOOD MILLING",Table1[[#This Row],[Site]]="GODACO"), "No", "Yes")</f>
        <v>Yes</v>
      </c>
      <c r="D3944" s="40">
        <f>MAX(DATE(Table1[Year],1,1),DATE(Table1[Year],1,1)-WEEKDAY(DATE(Table1[Year],1,1),2)+(Table1[WeekNum]-1)*7+1)</f>
        <v>44550</v>
      </c>
      <c r="E3944" s="40">
        <f>MIN(DATE(Table1[Year]+1,1,0),DATE(Table1[Year],1,1)-WEEKDAY(DATE(Table1[Year],1,1),2)+Table1[WeekNum]*7)</f>
        <v>44556</v>
      </c>
      <c r="F3944" s="15">
        <v>2021</v>
      </c>
      <c r="G3944" s="15">
        <f t="shared" si="122"/>
        <v>12</v>
      </c>
      <c r="H3944" s="17">
        <v>52</v>
      </c>
      <c r="I3944" s="207" t="str">
        <f>"W" &amp;Table1[[#This Row],[WeekNum]]</f>
        <v>W52</v>
      </c>
      <c r="J3944" s="20" t="str">
        <f t="shared" si="123"/>
        <v>21-W52</v>
      </c>
      <c r="K3944" s="8" t="s">
        <v>490</v>
      </c>
      <c r="L3944" s="4"/>
      <c r="M3944" s="8" t="s">
        <v>72</v>
      </c>
      <c r="N3944" s="266" t="s">
        <v>368</v>
      </c>
      <c r="O3944" s="266" t="s">
        <v>386</v>
      </c>
      <c r="P3944" s="11" t="s">
        <v>387</v>
      </c>
      <c r="Q3944" s="11" t="s">
        <v>419</v>
      </c>
      <c r="R3944" s="8">
        <v>1350</v>
      </c>
      <c r="S3944" s="8">
        <v>1350</v>
      </c>
      <c r="T3944" s="206">
        <f>ABS(Table1[[#This Row],[Prod]]-Table1[[#This Row],[Planned]])</f>
        <v>0</v>
      </c>
      <c r="U3944" s="209">
        <f>IF(ABS(Table1[[#This Row],[Prod]]-Table1[[#This Row],[Planned]])&gt;Table1[[#This Row],[Planned]],0,IF(Table1[[#This Row],[Planned]]=0,0,1-ABS(Table1[[#This Row],[Prod]]-Table1[[#This Row],[Planned]])/Table1[[#This Row],[Planned]]))</f>
        <v>1</v>
      </c>
      <c r="V3944" s="8"/>
      <c r="W3944" s="11"/>
      <c r="X3944" s="3">
        <v>1350</v>
      </c>
      <c r="Y3944" s="206">
        <f>Table1[[#This Row],[Prod]]</f>
        <v>1350</v>
      </c>
      <c r="Z3944" s="206">
        <f>ABS(Table1[[#This Row],[Prod2]]-Table1[[#This Row],[Plan Revised]])</f>
        <v>0</v>
      </c>
      <c r="AA3944" s="288">
        <f>IF(ABS(Table1[[#This Row],[Prod2]]-Table1[[#This Row],[Plan Revised]])&gt;Table1[[#This Row],[Plan Revised]],0,IF(Table1[[#This Row],[Plan Revised]]=0,0,1-ABS(Table1[[#This Row],[Prod2]]-Table1[[#This Row],[Plan Revised]])/Table1[[#This Row],[Plan Revised]]))</f>
        <v>1</v>
      </c>
      <c r="AB3944" s="11"/>
      <c r="AC3944" s="30"/>
    </row>
    <row r="3945" spans="1:29">
      <c r="A3945" s="15" t="str">
        <f>IF(Table1[Week]=WeekSel,"Yes","No")</f>
        <v>No</v>
      </c>
      <c r="B3945" s="15" t="str">
        <f>IF((Table1[StartDate]&gt;=Date.GraphMin)*(Table1[StartDate]&lt;=Date.GraphMax)=1,"Yes","No")</f>
        <v>No</v>
      </c>
      <c r="C3945" s="15" t="str">
        <f>IF(OR(Table1[[#This Row],[Site]]="FOOD MILLING",Table1[[#This Row],[Site]]="GODACO"), "No", "Yes")</f>
        <v>Yes</v>
      </c>
      <c r="D3945" s="40">
        <f>MAX(DATE(Table1[Year],1,1),DATE(Table1[Year],1,1)-WEEKDAY(DATE(Table1[Year],1,1),2)+(Table1[WeekNum]-1)*7+1)</f>
        <v>44550</v>
      </c>
      <c r="E3945" s="40">
        <f>MIN(DATE(Table1[Year]+1,1,0),DATE(Table1[Year],1,1)-WEEKDAY(DATE(Table1[Year],1,1),2)+Table1[WeekNum]*7)</f>
        <v>44556</v>
      </c>
      <c r="F3945" s="15">
        <v>2021</v>
      </c>
      <c r="G3945" s="15">
        <f t="shared" si="122"/>
        <v>12</v>
      </c>
      <c r="H3945" s="17">
        <v>52</v>
      </c>
      <c r="I3945" s="207" t="str">
        <f>"W" &amp;Table1[[#This Row],[WeekNum]]</f>
        <v>W52</v>
      </c>
      <c r="J3945" s="20" t="str">
        <f t="shared" si="123"/>
        <v>21-W52</v>
      </c>
      <c r="K3945" s="8" t="s">
        <v>493</v>
      </c>
      <c r="L3945" s="4"/>
      <c r="M3945" s="8" t="s">
        <v>72</v>
      </c>
      <c r="N3945" s="266" t="s">
        <v>368</v>
      </c>
      <c r="O3945" s="266" t="s">
        <v>386</v>
      </c>
      <c r="P3945" s="11" t="s">
        <v>387</v>
      </c>
      <c r="Q3945" s="11" t="s">
        <v>419</v>
      </c>
      <c r="R3945" s="8">
        <v>1270</v>
      </c>
      <c r="S3945" s="8">
        <v>1280</v>
      </c>
      <c r="T3945" s="206">
        <f>ABS(Table1[[#This Row],[Prod]]-Table1[[#This Row],[Planned]])</f>
        <v>10</v>
      </c>
      <c r="U3945" s="209">
        <f>IF(ABS(Table1[[#This Row],[Prod]]-Table1[[#This Row],[Planned]])&gt;Table1[[#This Row],[Planned]],0,IF(Table1[[#This Row],[Planned]]=0,0,1-ABS(Table1[[#This Row],[Prod]]-Table1[[#This Row],[Planned]])/Table1[[#This Row],[Planned]]))</f>
        <v>0.99212598425196852</v>
      </c>
      <c r="V3945" s="8"/>
      <c r="W3945" s="11"/>
      <c r="X3945" s="3">
        <v>1280</v>
      </c>
      <c r="Y3945" s="206">
        <f>Table1[[#This Row],[Prod]]</f>
        <v>1280</v>
      </c>
      <c r="Z3945" s="206">
        <f>ABS(Table1[[#This Row],[Prod2]]-Table1[[#This Row],[Plan Revised]])</f>
        <v>0</v>
      </c>
      <c r="AA3945" s="288">
        <f>IF(ABS(Table1[[#This Row],[Prod2]]-Table1[[#This Row],[Plan Revised]])&gt;Table1[[#This Row],[Plan Revised]],0,IF(Table1[[#This Row],[Plan Revised]]=0,0,1-ABS(Table1[[#This Row],[Prod2]]-Table1[[#This Row],[Plan Revised]])/Table1[[#This Row],[Plan Revised]]))</f>
        <v>1</v>
      </c>
      <c r="AB3945" s="11"/>
      <c r="AC3945" s="30"/>
    </row>
    <row r="3946" spans="1:29">
      <c r="A3946" s="15" t="str">
        <f>IF(Table1[Week]=WeekSel,"Yes","No")</f>
        <v>No</v>
      </c>
      <c r="B3946" s="15" t="str">
        <f>IF((Table1[StartDate]&gt;=Date.GraphMin)*(Table1[StartDate]&lt;=Date.GraphMax)=1,"Yes","No")</f>
        <v>No</v>
      </c>
      <c r="C3946" s="15" t="str">
        <f>IF(OR(Table1[[#This Row],[Site]]="FOOD MILLING",Table1[[#This Row],[Site]]="GODACO"), "No", "Yes")</f>
        <v>Yes</v>
      </c>
      <c r="D3946" s="40">
        <f>MAX(DATE(Table1[Year],1,1),DATE(Table1[Year],1,1)-WEEKDAY(DATE(Table1[Year],1,1),2)+(Table1[WeekNum]-1)*7+1)</f>
        <v>44550</v>
      </c>
      <c r="E3946" s="40">
        <f>MIN(DATE(Table1[Year]+1,1,0),DATE(Table1[Year],1,1)-WEEKDAY(DATE(Table1[Year],1,1),2)+Table1[WeekNum]*7)</f>
        <v>44556</v>
      </c>
      <c r="F3946" s="15">
        <v>2021</v>
      </c>
      <c r="G3946" s="15">
        <f t="shared" si="122"/>
        <v>12</v>
      </c>
      <c r="H3946" s="17">
        <v>52</v>
      </c>
      <c r="I3946" s="207" t="str">
        <f>"W" &amp;Table1[[#This Row],[WeekNum]]</f>
        <v>W52</v>
      </c>
      <c r="J3946" s="20" t="str">
        <f t="shared" si="123"/>
        <v>21-W52</v>
      </c>
      <c r="K3946" s="8" t="s">
        <v>488</v>
      </c>
      <c r="L3946" s="4"/>
      <c r="M3946" s="8" t="s">
        <v>72</v>
      </c>
      <c r="N3946" s="266" t="s">
        <v>368</v>
      </c>
      <c r="O3946" s="266" t="s">
        <v>386</v>
      </c>
      <c r="P3946" s="11" t="s">
        <v>387</v>
      </c>
      <c r="Q3946" s="11" t="s">
        <v>419</v>
      </c>
      <c r="R3946" s="8">
        <v>0</v>
      </c>
      <c r="S3946" s="8">
        <v>0</v>
      </c>
      <c r="T3946" s="206">
        <f>ABS(Table1[[#This Row],[Prod]]-Table1[[#This Row],[Planned]])</f>
        <v>0</v>
      </c>
      <c r="U3946" s="209">
        <f>IF(ABS(Table1[[#This Row],[Prod]]-Table1[[#This Row],[Planned]])&gt;Table1[[#This Row],[Planned]],0,IF(Table1[[#This Row],[Planned]]=0,0,1-ABS(Table1[[#This Row],[Prod]]-Table1[[#This Row],[Planned]])/Table1[[#This Row],[Planned]]))</f>
        <v>0</v>
      </c>
      <c r="V3946" s="8"/>
      <c r="W3946" s="11"/>
      <c r="X3946" s="3">
        <v>0</v>
      </c>
      <c r="Y3946" s="206">
        <f>Table1[[#This Row],[Prod]]</f>
        <v>0</v>
      </c>
      <c r="Z3946" s="206">
        <f>ABS(Table1[[#This Row],[Prod2]]-Table1[[#This Row],[Plan Revised]])</f>
        <v>0</v>
      </c>
      <c r="AA3946" s="288">
        <f>IF(ABS(Table1[[#This Row],[Prod2]]-Table1[[#This Row],[Plan Revised]])&gt;Table1[[#This Row],[Plan Revised]],0,IF(Table1[[#This Row],[Plan Revised]]=0,0,1-ABS(Table1[[#This Row],[Prod2]]-Table1[[#This Row],[Plan Revised]])/Table1[[#This Row],[Plan Revised]]))</f>
        <v>0</v>
      </c>
      <c r="AB3946" s="11"/>
      <c r="AC3946" s="30"/>
    </row>
    <row r="3947" spans="1:29">
      <c r="A3947" s="15" t="str">
        <f>IF(Table1[Week]=WeekSel,"Yes","No")</f>
        <v>No</v>
      </c>
      <c r="B3947" s="15" t="str">
        <f>IF((Table1[StartDate]&gt;=Date.GraphMin)*(Table1[StartDate]&lt;=Date.GraphMax)=1,"Yes","No")</f>
        <v>No</v>
      </c>
      <c r="C3947" s="15" t="str">
        <f>IF(OR(Table1[[#This Row],[Site]]="FOOD MILLING",Table1[[#This Row],[Site]]="GODACO"), "No", "Yes")</f>
        <v>Yes</v>
      </c>
      <c r="D3947" s="40">
        <f>MAX(DATE(Table1[Year],1,1),DATE(Table1[Year],1,1)-WEEKDAY(DATE(Table1[Year],1,1),2)+(Table1[WeekNum]-1)*7+1)</f>
        <v>44550</v>
      </c>
      <c r="E3947" s="40">
        <f>MIN(DATE(Table1[Year]+1,1,0),DATE(Table1[Year],1,1)-WEEKDAY(DATE(Table1[Year],1,1),2)+Table1[WeekNum]*7)</f>
        <v>44556</v>
      </c>
      <c r="F3947" s="15">
        <v>2021</v>
      </c>
      <c r="G3947" s="15">
        <f t="shared" si="122"/>
        <v>12</v>
      </c>
      <c r="H3947" s="17">
        <v>52</v>
      </c>
      <c r="I3947" s="207" t="str">
        <f>"W" &amp;Table1[[#This Row],[WeekNum]]</f>
        <v>W52</v>
      </c>
      <c r="J3947" s="20" t="str">
        <f t="shared" si="123"/>
        <v>21-W52</v>
      </c>
      <c r="K3947" s="8" t="s">
        <v>489</v>
      </c>
      <c r="L3947" s="4"/>
      <c r="M3947" s="8" t="s">
        <v>72</v>
      </c>
      <c r="N3947" s="266" t="s">
        <v>368</v>
      </c>
      <c r="O3947" s="266" t="s">
        <v>386</v>
      </c>
      <c r="P3947" s="11" t="s">
        <v>387</v>
      </c>
      <c r="Q3947" s="11" t="s">
        <v>419</v>
      </c>
      <c r="R3947" s="8">
        <v>2250</v>
      </c>
      <c r="S3947" s="8">
        <v>2370</v>
      </c>
      <c r="T3947" s="206">
        <f>ABS(Table1[[#This Row],[Prod]]-Table1[[#This Row],[Planned]])</f>
        <v>120</v>
      </c>
      <c r="U3947" s="209">
        <f>IF(ABS(Table1[[#This Row],[Prod]]-Table1[[#This Row],[Planned]])&gt;Table1[[#This Row],[Planned]],0,IF(Table1[[#This Row],[Planned]]=0,0,1-ABS(Table1[[#This Row],[Prod]]-Table1[[#This Row],[Planned]])/Table1[[#This Row],[Planned]]))</f>
        <v>0.94666666666666666</v>
      </c>
      <c r="V3947" s="8"/>
      <c r="W3947" s="11"/>
      <c r="X3947" s="3">
        <v>2310</v>
      </c>
      <c r="Y3947" s="206">
        <f>Table1[[#This Row],[Prod]]</f>
        <v>2370</v>
      </c>
      <c r="Z3947" s="206">
        <f>ABS(Table1[[#This Row],[Prod2]]-Table1[[#This Row],[Plan Revised]])</f>
        <v>60</v>
      </c>
      <c r="AA3947" s="288">
        <f>IF(ABS(Table1[[#This Row],[Prod2]]-Table1[[#This Row],[Plan Revised]])&gt;Table1[[#This Row],[Plan Revised]],0,IF(Table1[[#This Row],[Plan Revised]]=0,0,1-ABS(Table1[[#This Row],[Prod2]]-Table1[[#This Row],[Plan Revised]])/Table1[[#This Row],[Plan Revised]]))</f>
        <v>0.97402597402597402</v>
      </c>
      <c r="AB3947" s="11"/>
      <c r="AC3947" s="30"/>
    </row>
    <row r="3948" spans="1:29">
      <c r="A3948" s="15" t="str">
        <f>IF(Table1[Week]=WeekSel,"Yes","No")</f>
        <v>No</v>
      </c>
      <c r="B3948" s="15" t="str">
        <f>IF((Table1[StartDate]&gt;=Date.GraphMin)*(Table1[StartDate]&lt;=Date.GraphMax)=1,"Yes","No")</f>
        <v>No</v>
      </c>
      <c r="C3948" s="15" t="str">
        <f>IF(OR(Table1[[#This Row],[Site]]="FOOD MILLING",Table1[[#This Row],[Site]]="GODACO"), "No", "Yes")</f>
        <v>Yes</v>
      </c>
      <c r="D3948" s="40">
        <f>MAX(DATE(Table1[Year],1,1),DATE(Table1[Year],1,1)-WEEKDAY(DATE(Table1[Year],1,1),2)+(Table1[WeekNum]-1)*7+1)</f>
        <v>44550</v>
      </c>
      <c r="E3948" s="40">
        <f>MIN(DATE(Table1[Year]+1,1,0),DATE(Table1[Year],1,1)-WEEKDAY(DATE(Table1[Year],1,1),2)+Table1[WeekNum]*7)</f>
        <v>44556</v>
      </c>
      <c r="F3948" s="15">
        <v>2021</v>
      </c>
      <c r="G3948" s="15">
        <f t="shared" si="122"/>
        <v>12</v>
      </c>
      <c r="H3948" s="17">
        <v>52</v>
      </c>
      <c r="I3948" s="207" t="str">
        <f>"W" &amp;Table1[[#This Row],[WeekNum]]</f>
        <v>W52</v>
      </c>
      <c r="J3948" s="20" t="str">
        <f t="shared" si="123"/>
        <v>21-W52</v>
      </c>
      <c r="K3948" s="8" t="s">
        <v>482</v>
      </c>
      <c r="L3948" s="4"/>
      <c r="M3948" s="8" t="s">
        <v>72</v>
      </c>
      <c r="N3948" s="266" t="s">
        <v>368</v>
      </c>
      <c r="O3948" s="266" t="s">
        <v>386</v>
      </c>
      <c r="P3948" s="11" t="s">
        <v>387</v>
      </c>
      <c r="Q3948" s="11" t="s">
        <v>419</v>
      </c>
      <c r="R3948" s="8">
        <v>2100</v>
      </c>
      <c r="S3948" s="8">
        <v>3142.5</v>
      </c>
      <c r="T3948" s="206">
        <f>ABS(Table1[[#This Row],[Prod]]-Table1[[#This Row],[Planned]])</f>
        <v>1042.5</v>
      </c>
      <c r="U3948" s="209">
        <f>IF(ABS(Table1[[#This Row],[Prod]]-Table1[[#This Row],[Planned]])&gt;Table1[[#This Row],[Planned]],0,IF(Table1[[#This Row],[Planned]]=0,0,1-ABS(Table1[[#This Row],[Prod]]-Table1[[#This Row],[Planned]])/Table1[[#This Row],[Planned]]))</f>
        <v>0.50357142857142856</v>
      </c>
      <c r="V3948" s="8"/>
      <c r="W3948" s="11"/>
      <c r="X3948" s="3">
        <v>3300</v>
      </c>
      <c r="Y3948" s="206">
        <f>Table1[[#This Row],[Prod]]</f>
        <v>3142.5</v>
      </c>
      <c r="Z3948" s="206">
        <f>ABS(Table1[[#This Row],[Prod2]]-Table1[[#This Row],[Plan Revised]])</f>
        <v>157.5</v>
      </c>
      <c r="AA3948" s="288">
        <f>IF(ABS(Table1[[#This Row],[Prod2]]-Table1[[#This Row],[Plan Revised]])&gt;Table1[[#This Row],[Plan Revised]],0,IF(Table1[[#This Row],[Plan Revised]]=0,0,1-ABS(Table1[[#This Row],[Prod2]]-Table1[[#This Row],[Plan Revised]])/Table1[[#This Row],[Plan Revised]]))</f>
        <v>0.95227272727272727</v>
      </c>
      <c r="AB3948" s="11"/>
      <c r="AC3948" s="30"/>
    </row>
    <row r="3949" spans="1:29">
      <c r="A3949" s="15" t="str">
        <f>IF(Table1[Week]=WeekSel,"Yes","No")</f>
        <v>No</v>
      </c>
      <c r="B3949" s="15" t="str">
        <f>IF((Table1[StartDate]&gt;=Date.GraphMin)*(Table1[StartDate]&lt;=Date.GraphMax)=1,"Yes","No")</f>
        <v>No</v>
      </c>
      <c r="C3949" s="15" t="str">
        <f>IF(OR(Table1[[#This Row],[Site]]="FOOD MILLING",Table1[[#This Row],[Site]]="GODACO"), "No", "Yes")</f>
        <v>Yes</v>
      </c>
      <c r="D3949" s="40">
        <f>MAX(DATE(Table1[Year],1,1),DATE(Table1[Year],1,1)-WEEKDAY(DATE(Table1[Year],1,1),2)+(Table1[WeekNum]-1)*7+1)</f>
        <v>44550</v>
      </c>
      <c r="E3949" s="40">
        <f>MIN(DATE(Table1[Year]+1,1,0),DATE(Table1[Year],1,1)-WEEKDAY(DATE(Table1[Year],1,1),2)+Table1[WeekNum]*7)</f>
        <v>44556</v>
      </c>
      <c r="F3949" s="15">
        <v>2021</v>
      </c>
      <c r="G3949" s="15">
        <f t="shared" si="122"/>
        <v>12</v>
      </c>
      <c r="H3949" s="17">
        <v>52</v>
      </c>
      <c r="I3949" s="207" t="str">
        <f>"W" &amp;Table1[[#This Row],[WeekNum]]</f>
        <v>W52</v>
      </c>
      <c r="J3949" s="20" t="str">
        <f t="shared" si="123"/>
        <v>21-W52</v>
      </c>
      <c r="K3949" s="8" t="s">
        <v>29</v>
      </c>
      <c r="L3949" s="4"/>
      <c r="M3949" s="8" t="s">
        <v>77</v>
      </c>
      <c r="N3949" s="266" t="s">
        <v>368</v>
      </c>
      <c r="O3949" s="266" t="s">
        <v>386</v>
      </c>
      <c r="P3949" s="11" t="s">
        <v>387</v>
      </c>
      <c r="Q3949" s="11" t="s">
        <v>419</v>
      </c>
      <c r="R3949" s="8">
        <v>0</v>
      </c>
      <c r="S3949" s="8">
        <v>0</v>
      </c>
      <c r="T3949" s="206">
        <f>ABS(Table1[[#This Row],[Prod]]-Table1[[#This Row],[Planned]])</f>
        <v>0</v>
      </c>
      <c r="U3949" s="209">
        <f>IF(ABS(Table1[[#This Row],[Prod]]-Table1[[#This Row],[Planned]])&gt;Table1[[#This Row],[Planned]],0,IF(Table1[[#This Row],[Planned]]=0,0,1-ABS(Table1[[#This Row],[Prod]]-Table1[[#This Row],[Planned]])/Table1[[#This Row],[Planned]]))</f>
        <v>0</v>
      </c>
      <c r="V3949" s="8"/>
      <c r="W3949" s="11"/>
      <c r="X3949" s="3">
        <v>0</v>
      </c>
      <c r="Y3949" s="206">
        <f>Table1[[#This Row],[Prod]]</f>
        <v>0</v>
      </c>
      <c r="Z3949" s="206">
        <f>ABS(Table1[[#This Row],[Prod2]]-Table1[[#This Row],[Plan Revised]])</f>
        <v>0</v>
      </c>
      <c r="AA3949" s="288">
        <f>IF(ABS(Table1[[#This Row],[Prod2]]-Table1[[#This Row],[Plan Revised]])&gt;Table1[[#This Row],[Plan Revised]],0,IF(Table1[[#This Row],[Plan Revised]]=0,0,1-ABS(Table1[[#This Row],[Prod2]]-Table1[[#This Row],[Plan Revised]])/Table1[[#This Row],[Plan Revised]]))</f>
        <v>0</v>
      </c>
      <c r="AB3949" s="11"/>
      <c r="AC3949" s="30"/>
    </row>
    <row r="3950" spans="1:29">
      <c r="A3950" s="15" t="str">
        <f>IF(Table1[Week]=WeekSel,"Yes","No")</f>
        <v>No</v>
      </c>
      <c r="B3950" s="15" t="str">
        <f>IF((Table1[StartDate]&gt;=Date.GraphMin)*(Table1[StartDate]&lt;=Date.GraphMax)=1,"Yes","No")</f>
        <v>No</v>
      </c>
      <c r="C3950" s="15" t="str">
        <f>IF(OR(Table1[[#This Row],[Site]]="FOOD MILLING",Table1[[#This Row],[Site]]="GODACO"), "No", "Yes")</f>
        <v>Yes</v>
      </c>
      <c r="D3950" s="40">
        <f>MAX(DATE(Table1[Year],1,1),DATE(Table1[Year],1,1)-WEEKDAY(DATE(Table1[Year],1,1),2)+(Table1[WeekNum]-1)*7+1)</f>
        <v>44550</v>
      </c>
      <c r="E3950" s="40">
        <f>MIN(DATE(Table1[Year]+1,1,0),DATE(Table1[Year],1,1)-WEEKDAY(DATE(Table1[Year],1,1),2)+Table1[WeekNum]*7)</f>
        <v>44556</v>
      </c>
      <c r="F3950" s="15">
        <v>2021</v>
      </c>
      <c r="G3950" s="15">
        <f t="shared" si="122"/>
        <v>12</v>
      </c>
      <c r="H3950" s="17">
        <v>52</v>
      </c>
      <c r="I3950" s="207" t="str">
        <f>"W" &amp;Table1[[#This Row],[WeekNum]]</f>
        <v>W52</v>
      </c>
      <c r="J3950" s="20" t="str">
        <f t="shared" si="123"/>
        <v>21-W52</v>
      </c>
      <c r="K3950" s="8" t="s">
        <v>30</v>
      </c>
      <c r="L3950" s="4"/>
      <c r="M3950" s="8" t="s">
        <v>77</v>
      </c>
      <c r="N3950" s="266" t="s">
        <v>368</v>
      </c>
      <c r="O3950" s="266" t="s">
        <v>386</v>
      </c>
      <c r="P3950" s="11" t="s">
        <v>387</v>
      </c>
      <c r="Q3950" s="11" t="s">
        <v>419</v>
      </c>
      <c r="R3950" s="8">
        <v>0</v>
      </c>
      <c r="S3950" s="8">
        <v>0</v>
      </c>
      <c r="T3950" s="206">
        <f>ABS(Table1[[#This Row],[Prod]]-Table1[[#This Row],[Planned]])</f>
        <v>0</v>
      </c>
      <c r="U3950" s="209">
        <f>IF(ABS(Table1[[#This Row],[Prod]]-Table1[[#This Row],[Planned]])&gt;Table1[[#This Row],[Planned]],0,IF(Table1[[#This Row],[Planned]]=0,0,1-ABS(Table1[[#This Row],[Prod]]-Table1[[#This Row],[Planned]])/Table1[[#This Row],[Planned]]))</f>
        <v>0</v>
      </c>
      <c r="V3950" s="8"/>
      <c r="W3950" s="11"/>
      <c r="X3950" s="3">
        <v>0</v>
      </c>
      <c r="Y3950" s="206">
        <f>Table1[[#This Row],[Prod]]</f>
        <v>0</v>
      </c>
      <c r="Z3950" s="206">
        <f>ABS(Table1[[#This Row],[Prod2]]-Table1[[#This Row],[Plan Revised]])</f>
        <v>0</v>
      </c>
      <c r="AA3950" s="288">
        <f>IF(ABS(Table1[[#This Row],[Prod2]]-Table1[[#This Row],[Plan Revised]])&gt;Table1[[#This Row],[Plan Revised]],0,IF(Table1[[#This Row],[Plan Revised]]=0,0,1-ABS(Table1[[#This Row],[Prod2]]-Table1[[#This Row],[Plan Revised]])/Table1[[#This Row],[Plan Revised]]))</f>
        <v>0</v>
      </c>
      <c r="AB3950" s="11"/>
      <c r="AC3950" s="30"/>
    </row>
    <row r="3951" spans="1:29">
      <c r="A3951" s="15" t="str">
        <f>IF(Table1[Week]=WeekSel,"Yes","No")</f>
        <v>No</v>
      </c>
      <c r="B3951" s="15" t="str">
        <f>IF((Table1[StartDate]&gt;=Date.GraphMin)*(Table1[StartDate]&lt;=Date.GraphMax)=1,"Yes","No")</f>
        <v>No</v>
      </c>
      <c r="C3951" s="15" t="str">
        <f>IF(OR(Table1[[#This Row],[Site]]="FOOD MILLING",Table1[[#This Row],[Site]]="GODACO"), "No", "Yes")</f>
        <v>Yes</v>
      </c>
      <c r="D3951" s="40">
        <f>MAX(DATE(Table1[Year],1,1),DATE(Table1[Year],1,1)-WEEKDAY(DATE(Table1[Year],1,1),2)+(Table1[WeekNum]-1)*7+1)</f>
        <v>44550</v>
      </c>
      <c r="E3951" s="40">
        <f>MIN(DATE(Table1[Year]+1,1,0),DATE(Table1[Year],1,1)-WEEKDAY(DATE(Table1[Year],1,1),2)+Table1[WeekNum]*7)</f>
        <v>44556</v>
      </c>
      <c r="F3951" s="15">
        <v>2021</v>
      </c>
      <c r="G3951" s="15">
        <f t="shared" si="122"/>
        <v>12</v>
      </c>
      <c r="H3951" s="17">
        <v>52</v>
      </c>
      <c r="I3951" s="207" t="str">
        <f>"W" &amp;Table1[[#This Row],[WeekNum]]</f>
        <v>W52</v>
      </c>
      <c r="J3951" s="20" t="str">
        <f t="shared" si="123"/>
        <v>21-W52</v>
      </c>
      <c r="K3951" s="8" t="s">
        <v>429</v>
      </c>
      <c r="L3951" s="4"/>
      <c r="M3951" s="8" t="s">
        <v>77</v>
      </c>
      <c r="N3951" s="266" t="s">
        <v>368</v>
      </c>
      <c r="O3951" s="266" t="s">
        <v>386</v>
      </c>
      <c r="P3951" s="11" t="s">
        <v>387</v>
      </c>
      <c r="Q3951" s="11" t="s">
        <v>419</v>
      </c>
      <c r="R3951" s="8">
        <v>0</v>
      </c>
      <c r="S3951" s="8">
        <v>0</v>
      </c>
      <c r="T3951" s="206">
        <f>ABS(Table1[[#This Row],[Prod]]-Table1[[#This Row],[Planned]])</f>
        <v>0</v>
      </c>
      <c r="U3951" s="209">
        <f>IF(ABS(Table1[[#This Row],[Prod]]-Table1[[#This Row],[Planned]])&gt;Table1[[#This Row],[Planned]],0,IF(Table1[[#This Row],[Planned]]=0,0,1-ABS(Table1[[#This Row],[Prod]]-Table1[[#This Row],[Planned]])/Table1[[#This Row],[Planned]]))</f>
        <v>0</v>
      </c>
      <c r="V3951" s="8"/>
      <c r="W3951" s="11"/>
      <c r="X3951" s="3">
        <v>0</v>
      </c>
      <c r="Y3951" s="206">
        <f>Table1[[#This Row],[Prod]]</f>
        <v>0</v>
      </c>
      <c r="Z3951" s="206">
        <f>ABS(Table1[[#This Row],[Prod2]]-Table1[[#This Row],[Plan Revised]])</f>
        <v>0</v>
      </c>
      <c r="AA3951" s="288">
        <f>IF(ABS(Table1[[#This Row],[Prod2]]-Table1[[#This Row],[Plan Revised]])&gt;Table1[[#This Row],[Plan Revised]],0,IF(Table1[[#This Row],[Plan Revised]]=0,0,1-ABS(Table1[[#This Row],[Prod2]]-Table1[[#This Row],[Plan Revised]])/Table1[[#This Row],[Plan Revised]]))</f>
        <v>0</v>
      </c>
      <c r="AB3951" s="11"/>
      <c r="AC3951" s="30"/>
    </row>
    <row r="3952" spans="1:29">
      <c r="A3952" s="15" t="str">
        <f>IF(Table1[Week]=WeekSel,"Yes","No")</f>
        <v>No</v>
      </c>
      <c r="B3952" s="15" t="str">
        <f>IF((Table1[StartDate]&gt;=Date.GraphMin)*(Table1[StartDate]&lt;=Date.GraphMax)=1,"Yes","No")</f>
        <v>No</v>
      </c>
      <c r="C3952" s="15" t="str">
        <f>IF(OR(Table1[[#This Row],[Site]]="FOOD MILLING",Table1[[#This Row],[Site]]="GODACO"), "No", "Yes")</f>
        <v>Yes</v>
      </c>
      <c r="D3952" s="40">
        <f>MAX(DATE(Table1[Year],1,1),DATE(Table1[Year],1,1)-WEEKDAY(DATE(Table1[Year],1,1),2)+(Table1[WeekNum]-1)*7+1)</f>
        <v>44550</v>
      </c>
      <c r="E3952" s="40">
        <f>MIN(DATE(Table1[Year]+1,1,0),DATE(Table1[Year],1,1)-WEEKDAY(DATE(Table1[Year],1,1),2)+Table1[WeekNum]*7)</f>
        <v>44556</v>
      </c>
      <c r="F3952" s="15">
        <v>2021</v>
      </c>
      <c r="G3952" s="15">
        <f t="shared" si="122"/>
        <v>12</v>
      </c>
      <c r="H3952" s="17">
        <v>52</v>
      </c>
      <c r="I3952" s="207" t="str">
        <f>"W" &amp;Table1[[#This Row],[WeekNum]]</f>
        <v>W52</v>
      </c>
      <c r="J3952" s="20" t="str">
        <f t="shared" si="123"/>
        <v>21-W52</v>
      </c>
      <c r="K3952" s="8" t="s">
        <v>494</v>
      </c>
      <c r="L3952" s="4"/>
      <c r="M3952" s="8" t="s">
        <v>77</v>
      </c>
      <c r="N3952" s="266" t="s">
        <v>368</v>
      </c>
      <c r="O3952" s="266" t="s">
        <v>386</v>
      </c>
      <c r="P3952" s="11" t="s">
        <v>387</v>
      </c>
      <c r="Q3952" s="11" t="s">
        <v>419</v>
      </c>
      <c r="R3952" s="8">
        <v>0</v>
      </c>
      <c r="S3952" s="8">
        <v>0</v>
      </c>
      <c r="T3952" s="206">
        <f>ABS(Table1[[#This Row],[Prod]]-Table1[[#This Row],[Planned]])</f>
        <v>0</v>
      </c>
      <c r="U3952" s="209">
        <f>IF(ABS(Table1[[#This Row],[Prod]]-Table1[[#This Row],[Planned]])&gt;Table1[[#This Row],[Planned]],0,IF(Table1[[#This Row],[Planned]]=0,0,1-ABS(Table1[[#This Row],[Prod]]-Table1[[#This Row],[Planned]])/Table1[[#This Row],[Planned]]))</f>
        <v>0</v>
      </c>
      <c r="V3952" s="8"/>
      <c r="W3952" s="11"/>
      <c r="X3952" s="3">
        <v>0</v>
      </c>
      <c r="Y3952" s="206">
        <f>Table1[[#This Row],[Prod]]</f>
        <v>0</v>
      </c>
      <c r="Z3952" s="206">
        <f>ABS(Table1[[#This Row],[Prod2]]-Table1[[#This Row],[Plan Revised]])</f>
        <v>0</v>
      </c>
      <c r="AA3952" s="288">
        <f>IF(ABS(Table1[[#This Row],[Prod2]]-Table1[[#This Row],[Plan Revised]])&gt;Table1[[#This Row],[Plan Revised]],0,IF(Table1[[#This Row],[Plan Revised]]=0,0,1-ABS(Table1[[#This Row],[Prod2]]-Table1[[#This Row],[Plan Revised]])/Table1[[#This Row],[Plan Revised]]))</f>
        <v>0</v>
      </c>
      <c r="AB3952" s="11"/>
      <c r="AC3952" s="30"/>
    </row>
    <row r="3953" spans="1:29">
      <c r="A3953" s="15" t="str">
        <f>IF(Table1[Week]=WeekSel,"Yes","No")</f>
        <v>No</v>
      </c>
      <c r="B3953" s="15" t="str">
        <f>IF((Table1[StartDate]&gt;=Date.GraphMin)*(Table1[StartDate]&lt;=Date.GraphMax)=1,"Yes","No")</f>
        <v>No</v>
      </c>
      <c r="C3953" s="15" t="str">
        <f>IF(OR(Table1[[#This Row],[Site]]="FOOD MILLING",Table1[[#This Row],[Site]]="GODACO"), "No", "Yes")</f>
        <v>Yes</v>
      </c>
      <c r="D3953" s="40">
        <f>MAX(DATE(Table1[Year],1,1),DATE(Table1[Year],1,1)-WEEKDAY(DATE(Table1[Year],1,1),2)+(Table1[WeekNum]-1)*7+1)</f>
        <v>44550</v>
      </c>
      <c r="E3953" s="40">
        <f>MIN(DATE(Table1[Year]+1,1,0),DATE(Table1[Year],1,1)-WEEKDAY(DATE(Table1[Year],1,1),2)+Table1[WeekNum]*7)</f>
        <v>44556</v>
      </c>
      <c r="F3953" s="15">
        <v>2021</v>
      </c>
      <c r="G3953" s="15">
        <f t="shared" si="122"/>
        <v>12</v>
      </c>
      <c r="H3953" s="17">
        <v>52</v>
      </c>
      <c r="I3953" s="207" t="str">
        <f>"W" &amp;Table1[[#This Row],[WeekNum]]</f>
        <v>W52</v>
      </c>
      <c r="J3953" s="20" t="str">
        <f t="shared" si="123"/>
        <v>21-W52</v>
      </c>
      <c r="K3953" s="8" t="s">
        <v>495</v>
      </c>
      <c r="L3953" s="4"/>
      <c r="M3953" s="8" t="s">
        <v>77</v>
      </c>
      <c r="N3953" s="266" t="s">
        <v>368</v>
      </c>
      <c r="O3953" s="266" t="s">
        <v>386</v>
      </c>
      <c r="P3953" s="11" t="s">
        <v>387</v>
      </c>
      <c r="Q3953" s="11" t="s">
        <v>419</v>
      </c>
      <c r="R3953" s="8">
        <v>0</v>
      </c>
      <c r="S3953" s="8">
        <v>0</v>
      </c>
      <c r="T3953" s="206">
        <f>ABS(Table1[[#This Row],[Prod]]-Table1[[#This Row],[Planned]])</f>
        <v>0</v>
      </c>
      <c r="U3953" s="209">
        <f>IF(ABS(Table1[[#This Row],[Prod]]-Table1[[#This Row],[Planned]])&gt;Table1[[#This Row],[Planned]],0,IF(Table1[[#This Row],[Planned]]=0,0,1-ABS(Table1[[#This Row],[Prod]]-Table1[[#This Row],[Planned]])/Table1[[#This Row],[Planned]]))</f>
        <v>0</v>
      </c>
      <c r="V3953" s="8"/>
      <c r="W3953" s="11"/>
      <c r="X3953" s="3">
        <v>0</v>
      </c>
      <c r="Y3953" s="206">
        <f>Table1[[#This Row],[Prod]]</f>
        <v>0</v>
      </c>
      <c r="Z3953" s="206">
        <f>ABS(Table1[[#This Row],[Prod2]]-Table1[[#This Row],[Plan Revised]])</f>
        <v>0</v>
      </c>
      <c r="AA3953" s="288">
        <f>IF(ABS(Table1[[#This Row],[Prod2]]-Table1[[#This Row],[Plan Revised]])&gt;Table1[[#This Row],[Plan Revised]],0,IF(Table1[[#This Row],[Plan Revised]]=0,0,1-ABS(Table1[[#This Row],[Prod2]]-Table1[[#This Row],[Plan Revised]])/Table1[[#This Row],[Plan Revised]]))</f>
        <v>0</v>
      </c>
      <c r="AB3953" s="11"/>
      <c r="AC3953" s="30"/>
    </row>
    <row r="3954" spans="1:29">
      <c r="A3954" s="15" t="str">
        <f>IF(Table1[Week]=WeekSel,"Yes","No")</f>
        <v>No</v>
      </c>
      <c r="B3954" s="15" t="str">
        <f>IF((Table1[StartDate]&gt;=Date.GraphMin)*(Table1[StartDate]&lt;=Date.GraphMax)=1,"Yes","No")</f>
        <v>No</v>
      </c>
      <c r="C3954" s="15" t="str">
        <f>IF(OR(Table1[[#This Row],[Site]]="FOOD MILLING",Table1[[#This Row],[Site]]="GODACO"), "No", "Yes")</f>
        <v>Yes</v>
      </c>
      <c r="D3954" s="40">
        <f>MAX(DATE(Table1[Year],1,1),DATE(Table1[Year],1,1)-WEEKDAY(DATE(Table1[Year],1,1),2)+(Table1[WeekNum]-1)*7+1)</f>
        <v>44550</v>
      </c>
      <c r="E3954" s="40">
        <f>MIN(DATE(Table1[Year]+1,1,0),DATE(Table1[Year],1,1)-WEEKDAY(DATE(Table1[Year],1,1),2)+Table1[WeekNum]*7)</f>
        <v>44556</v>
      </c>
      <c r="F3954" s="15">
        <v>2021</v>
      </c>
      <c r="G3954" s="15">
        <f t="shared" si="122"/>
        <v>12</v>
      </c>
      <c r="H3954" s="17">
        <v>52</v>
      </c>
      <c r="I3954" s="207" t="str">
        <f>"W" &amp;Table1[[#This Row],[WeekNum]]</f>
        <v>W52</v>
      </c>
      <c r="J3954" s="20" t="str">
        <f t="shared" si="123"/>
        <v>21-W52</v>
      </c>
      <c r="K3954" s="8" t="s">
        <v>473</v>
      </c>
      <c r="L3954" s="4"/>
      <c r="M3954" s="8" t="s">
        <v>77</v>
      </c>
      <c r="N3954" s="266" t="s">
        <v>368</v>
      </c>
      <c r="O3954" s="266" t="s">
        <v>386</v>
      </c>
      <c r="P3954" s="11" t="s">
        <v>410</v>
      </c>
      <c r="Q3954" s="11" t="s">
        <v>419</v>
      </c>
      <c r="R3954" s="8">
        <v>0</v>
      </c>
      <c r="S3954" s="8">
        <v>0</v>
      </c>
      <c r="T3954" s="206">
        <f>ABS(Table1[[#This Row],[Prod]]-Table1[[#This Row],[Planned]])</f>
        <v>0</v>
      </c>
      <c r="U3954" s="209">
        <f>IF(ABS(Table1[[#This Row],[Prod]]-Table1[[#This Row],[Planned]])&gt;Table1[[#This Row],[Planned]],0,IF(Table1[[#This Row],[Planned]]=0,0,1-ABS(Table1[[#This Row],[Prod]]-Table1[[#This Row],[Planned]])/Table1[[#This Row],[Planned]]))</f>
        <v>0</v>
      </c>
      <c r="V3954" s="8"/>
      <c r="W3954" s="11"/>
      <c r="X3954" s="3">
        <v>0</v>
      </c>
      <c r="Y3954" s="206">
        <f>Table1[[#This Row],[Prod]]</f>
        <v>0</v>
      </c>
      <c r="Z3954" s="206">
        <f>ABS(Table1[[#This Row],[Prod2]]-Table1[[#This Row],[Plan Revised]])</f>
        <v>0</v>
      </c>
      <c r="AA3954" s="288">
        <f>IF(ABS(Table1[[#This Row],[Prod2]]-Table1[[#This Row],[Plan Revised]])&gt;Table1[[#This Row],[Plan Revised]],0,IF(Table1[[#This Row],[Plan Revised]]=0,0,1-ABS(Table1[[#This Row],[Prod2]]-Table1[[#This Row],[Plan Revised]])/Table1[[#This Row],[Plan Revised]]))</f>
        <v>0</v>
      </c>
      <c r="AB3954" s="11"/>
      <c r="AC3954" s="30"/>
    </row>
    <row r="3955" spans="1:29">
      <c r="A3955" s="15" t="str">
        <f>IF(Table1[Week]=WeekSel,"Yes","No")</f>
        <v>No</v>
      </c>
      <c r="B3955" s="15" t="str">
        <f>IF((Table1[StartDate]&gt;=Date.GraphMin)*(Table1[StartDate]&lt;=Date.GraphMax)=1,"Yes","No")</f>
        <v>No</v>
      </c>
      <c r="C3955" s="15" t="str">
        <f>IF(OR(Table1[[#This Row],[Site]]="FOOD MILLING",Table1[[#This Row],[Site]]="GODACO"), "No", "Yes")</f>
        <v>Yes</v>
      </c>
      <c r="D3955" s="40">
        <f>MAX(DATE(Table1[Year],1,1),DATE(Table1[Year],1,1)-WEEKDAY(DATE(Table1[Year],1,1),2)+(Table1[WeekNum]-1)*7+1)</f>
        <v>44550</v>
      </c>
      <c r="E3955" s="40">
        <f>MIN(DATE(Table1[Year]+1,1,0),DATE(Table1[Year],1,1)-WEEKDAY(DATE(Table1[Year],1,1),2)+Table1[WeekNum]*7)</f>
        <v>44556</v>
      </c>
      <c r="F3955" s="15">
        <v>2021</v>
      </c>
      <c r="G3955" s="15">
        <f t="shared" si="122"/>
        <v>12</v>
      </c>
      <c r="H3955" s="17">
        <v>52</v>
      </c>
      <c r="I3955" s="207" t="str">
        <f>"W" &amp;Table1[[#This Row],[WeekNum]]</f>
        <v>W52</v>
      </c>
      <c r="J3955" s="20" t="str">
        <f t="shared" si="123"/>
        <v>21-W52</v>
      </c>
      <c r="K3955" s="8" t="s">
        <v>474</v>
      </c>
      <c r="L3955" s="4"/>
      <c r="M3955" s="8" t="s">
        <v>77</v>
      </c>
      <c r="N3955" s="266" t="s">
        <v>368</v>
      </c>
      <c r="O3955" s="266" t="s">
        <v>386</v>
      </c>
      <c r="P3955" s="11" t="s">
        <v>410</v>
      </c>
      <c r="Q3955" s="11" t="s">
        <v>419</v>
      </c>
      <c r="R3955" s="8">
        <v>0</v>
      </c>
      <c r="S3955" s="8">
        <v>0</v>
      </c>
      <c r="T3955" s="206">
        <f>ABS(Table1[[#This Row],[Prod]]-Table1[[#This Row],[Planned]])</f>
        <v>0</v>
      </c>
      <c r="U3955" s="209">
        <f>IF(ABS(Table1[[#This Row],[Prod]]-Table1[[#This Row],[Planned]])&gt;Table1[[#This Row],[Planned]],0,IF(Table1[[#This Row],[Planned]]=0,0,1-ABS(Table1[[#This Row],[Prod]]-Table1[[#This Row],[Planned]])/Table1[[#This Row],[Planned]]))</f>
        <v>0</v>
      </c>
      <c r="V3955" s="8"/>
      <c r="W3955" s="11"/>
      <c r="X3955" s="3">
        <v>0</v>
      </c>
      <c r="Y3955" s="206">
        <f>Table1[[#This Row],[Prod]]</f>
        <v>0</v>
      </c>
      <c r="Z3955" s="206">
        <f>ABS(Table1[[#This Row],[Prod2]]-Table1[[#This Row],[Plan Revised]])</f>
        <v>0</v>
      </c>
      <c r="AA3955" s="288">
        <f>IF(ABS(Table1[[#This Row],[Prod2]]-Table1[[#This Row],[Plan Revised]])&gt;Table1[[#This Row],[Plan Revised]],0,IF(Table1[[#This Row],[Plan Revised]]=0,0,1-ABS(Table1[[#This Row],[Prod2]]-Table1[[#This Row],[Plan Revised]])/Table1[[#This Row],[Plan Revised]]))</f>
        <v>0</v>
      </c>
      <c r="AB3955" s="11"/>
      <c r="AC3955" s="30"/>
    </row>
    <row r="3956" spans="1:29">
      <c r="A3956" s="15" t="str">
        <f>IF(Table1[Week]=WeekSel,"Yes","No")</f>
        <v>No</v>
      </c>
      <c r="B3956" s="15" t="str">
        <f>IF((Table1[StartDate]&gt;=Date.GraphMin)*(Table1[StartDate]&lt;=Date.GraphMax)=1,"Yes","No")</f>
        <v>No</v>
      </c>
      <c r="C3956" s="15" t="str">
        <f>IF(OR(Table1[[#This Row],[Site]]="FOOD MILLING",Table1[[#This Row],[Site]]="GODACO"), "No", "Yes")</f>
        <v>Yes</v>
      </c>
      <c r="D3956" s="40">
        <f>MAX(DATE(Table1[Year],1,1),DATE(Table1[Year],1,1)-WEEKDAY(DATE(Table1[Year],1,1),2)+(Table1[WeekNum]-1)*7+1)</f>
        <v>44550</v>
      </c>
      <c r="E3956" s="40">
        <f>MIN(DATE(Table1[Year]+1,1,0),DATE(Table1[Year],1,1)-WEEKDAY(DATE(Table1[Year],1,1),2)+Table1[WeekNum]*7)</f>
        <v>44556</v>
      </c>
      <c r="F3956" s="15">
        <v>2021</v>
      </c>
      <c r="G3956" s="15">
        <f t="shared" si="122"/>
        <v>12</v>
      </c>
      <c r="H3956" s="17">
        <v>52</v>
      </c>
      <c r="I3956" s="207" t="str">
        <f>"W" &amp;Table1[[#This Row],[WeekNum]]</f>
        <v>W52</v>
      </c>
      <c r="J3956" s="20" t="str">
        <f t="shared" si="123"/>
        <v>21-W52</v>
      </c>
      <c r="K3956" s="8" t="s">
        <v>430</v>
      </c>
      <c r="L3956" s="4"/>
      <c r="M3956" s="8" t="s">
        <v>77</v>
      </c>
      <c r="N3956" s="266" t="s">
        <v>368</v>
      </c>
      <c r="O3956" s="266" t="s">
        <v>386</v>
      </c>
      <c r="P3956" s="11" t="s">
        <v>387</v>
      </c>
      <c r="Q3956" s="11" t="s">
        <v>419</v>
      </c>
      <c r="R3956" s="8">
        <v>0</v>
      </c>
      <c r="S3956" s="8">
        <v>861</v>
      </c>
      <c r="T3956" s="206">
        <f>ABS(Table1[[#This Row],[Prod]]-Table1[[#This Row],[Planned]])</f>
        <v>861</v>
      </c>
      <c r="U3956" s="209">
        <f>IF(ABS(Table1[[#This Row],[Prod]]-Table1[[#This Row],[Planned]])&gt;Table1[[#This Row],[Planned]],0,IF(Table1[[#This Row],[Planned]]=0,0,1-ABS(Table1[[#This Row],[Prod]]-Table1[[#This Row],[Planned]])/Table1[[#This Row],[Planned]]))</f>
        <v>0</v>
      </c>
      <c r="V3956" s="8"/>
      <c r="W3956" s="11"/>
      <c r="X3956" s="3">
        <v>0</v>
      </c>
      <c r="Y3956" s="206">
        <f>Table1[[#This Row],[Prod]]</f>
        <v>861</v>
      </c>
      <c r="Z3956" s="206">
        <f>ABS(Table1[[#This Row],[Prod2]]-Table1[[#This Row],[Plan Revised]])</f>
        <v>861</v>
      </c>
      <c r="AA3956" s="288">
        <f>IF(ABS(Table1[[#This Row],[Prod2]]-Table1[[#This Row],[Plan Revised]])&gt;Table1[[#This Row],[Plan Revised]],0,IF(Table1[[#This Row],[Plan Revised]]=0,0,1-ABS(Table1[[#This Row],[Prod2]]-Table1[[#This Row],[Plan Revised]])/Table1[[#This Row],[Plan Revised]]))</f>
        <v>0</v>
      </c>
      <c r="AB3956" s="11"/>
      <c r="AC3956" s="30"/>
    </row>
    <row r="3957" spans="1:29">
      <c r="A3957" s="15" t="str">
        <f>IF(Table1[Week]=WeekSel,"Yes","No")</f>
        <v>No</v>
      </c>
      <c r="B3957" s="15" t="str">
        <f>IF((Table1[StartDate]&gt;=Date.GraphMin)*(Table1[StartDate]&lt;=Date.GraphMax)=1,"Yes","No")</f>
        <v>No</v>
      </c>
      <c r="C3957" s="15" t="str">
        <f>IF(OR(Table1[[#This Row],[Site]]="FOOD MILLING",Table1[[#This Row],[Site]]="GODACO"), "No", "Yes")</f>
        <v>Yes</v>
      </c>
      <c r="D3957" s="40">
        <f>MAX(DATE(Table1[Year],1,1),DATE(Table1[Year],1,1)-WEEKDAY(DATE(Table1[Year],1,1),2)+(Table1[WeekNum]-1)*7+1)</f>
        <v>44550</v>
      </c>
      <c r="E3957" s="40">
        <f>MIN(DATE(Table1[Year]+1,1,0),DATE(Table1[Year],1,1)-WEEKDAY(DATE(Table1[Year],1,1),2)+Table1[WeekNum]*7)</f>
        <v>44556</v>
      </c>
      <c r="F3957" s="15">
        <v>2021</v>
      </c>
      <c r="G3957" s="15">
        <f t="shared" si="122"/>
        <v>12</v>
      </c>
      <c r="H3957" s="17">
        <v>52</v>
      </c>
      <c r="I3957" s="207" t="str">
        <f>"W" &amp;Table1[[#This Row],[WeekNum]]</f>
        <v>W52</v>
      </c>
      <c r="J3957" s="20" t="str">
        <f t="shared" si="123"/>
        <v>21-W52</v>
      </c>
      <c r="K3957" s="8" t="s">
        <v>431</v>
      </c>
      <c r="L3957" s="4"/>
      <c r="M3957" s="8" t="s">
        <v>77</v>
      </c>
      <c r="N3957" s="266" t="s">
        <v>368</v>
      </c>
      <c r="O3957" s="266" t="s">
        <v>386</v>
      </c>
      <c r="P3957" s="11" t="s">
        <v>387</v>
      </c>
      <c r="Q3957" s="11" t="s">
        <v>419</v>
      </c>
      <c r="R3957" s="8">
        <v>0</v>
      </c>
      <c r="S3957" s="8">
        <v>0</v>
      </c>
      <c r="T3957" s="206">
        <f>ABS(Table1[[#This Row],[Prod]]-Table1[[#This Row],[Planned]])</f>
        <v>0</v>
      </c>
      <c r="U3957" s="209">
        <f>IF(ABS(Table1[[#This Row],[Prod]]-Table1[[#This Row],[Planned]])&gt;Table1[[#This Row],[Planned]],0,IF(Table1[[#This Row],[Planned]]=0,0,1-ABS(Table1[[#This Row],[Prod]]-Table1[[#This Row],[Planned]])/Table1[[#This Row],[Planned]]))</f>
        <v>0</v>
      </c>
      <c r="V3957" s="8"/>
      <c r="W3957" s="11"/>
      <c r="X3957" s="3">
        <v>0</v>
      </c>
      <c r="Y3957" s="206">
        <f>Table1[[#This Row],[Prod]]</f>
        <v>0</v>
      </c>
      <c r="Z3957" s="206">
        <f>ABS(Table1[[#This Row],[Prod2]]-Table1[[#This Row],[Plan Revised]])</f>
        <v>0</v>
      </c>
      <c r="AA3957" s="288">
        <f>IF(ABS(Table1[[#This Row],[Prod2]]-Table1[[#This Row],[Plan Revised]])&gt;Table1[[#This Row],[Plan Revised]],0,IF(Table1[[#This Row],[Plan Revised]]=0,0,1-ABS(Table1[[#This Row],[Prod2]]-Table1[[#This Row],[Plan Revised]])/Table1[[#This Row],[Plan Revised]]))</f>
        <v>0</v>
      </c>
      <c r="AB3957" s="11"/>
      <c r="AC3957" s="30"/>
    </row>
    <row r="3958" spans="1:29">
      <c r="A3958" s="15" t="str">
        <f>IF(Table1[Week]=WeekSel,"Yes","No")</f>
        <v>No</v>
      </c>
      <c r="B3958" s="15" t="str">
        <f>IF((Table1[StartDate]&gt;=Date.GraphMin)*(Table1[StartDate]&lt;=Date.GraphMax)=1,"Yes","No")</f>
        <v>No</v>
      </c>
      <c r="C3958" s="15" t="str">
        <f>IF(OR(Table1[[#This Row],[Site]]="FOOD MILLING",Table1[[#This Row],[Site]]="GODACO"), "No", "Yes")</f>
        <v>Yes</v>
      </c>
      <c r="D3958" s="40">
        <f>MAX(DATE(Table1[Year],1,1),DATE(Table1[Year],1,1)-WEEKDAY(DATE(Table1[Year],1,1),2)+(Table1[WeekNum]-1)*7+1)</f>
        <v>44550</v>
      </c>
      <c r="E3958" s="40">
        <f>MIN(DATE(Table1[Year]+1,1,0),DATE(Table1[Year],1,1)-WEEKDAY(DATE(Table1[Year],1,1),2)+Table1[WeekNum]*7)</f>
        <v>44556</v>
      </c>
      <c r="F3958" s="15">
        <v>2021</v>
      </c>
      <c r="G3958" s="15">
        <f t="shared" si="122"/>
        <v>12</v>
      </c>
      <c r="H3958" s="17">
        <v>52</v>
      </c>
      <c r="I3958" s="207" t="str">
        <f>"W" &amp;Table1[[#This Row],[WeekNum]]</f>
        <v>W52</v>
      </c>
      <c r="J3958" s="20" t="str">
        <f t="shared" si="123"/>
        <v>21-W52</v>
      </c>
      <c r="K3958" s="8" t="s">
        <v>432</v>
      </c>
      <c r="L3958" s="4"/>
      <c r="M3958" s="8" t="s">
        <v>77</v>
      </c>
      <c r="N3958" s="266" t="s">
        <v>368</v>
      </c>
      <c r="O3958" s="266" t="s">
        <v>386</v>
      </c>
      <c r="P3958" s="11" t="s">
        <v>387</v>
      </c>
      <c r="Q3958" s="11" t="s">
        <v>419</v>
      </c>
      <c r="R3958" s="8">
        <v>0</v>
      </c>
      <c r="S3958" s="8">
        <v>0</v>
      </c>
      <c r="T3958" s="206">
        <f>ABS(Table1[[#This Row],[Prod]]-Table1[[#This Row],[Planned]])</f>
        <v>0</v>
      </c>
      <c r="U3958" s="209">
        <f>IF(ABS(Table1[[#This Row],[Prod]]-Table1[[#This Row],[Planned]])&gt;Table1[[#This Row],[Planned]],0,IF(Table1[[#This Row],[Planned]]=0,0,1-ABS(Table1[[#This Row],[Prod]]-Table1[[#This Row],[Planned]])/Table1[[#This Row],[Planned]]))</f>
        <v>0</v>
      </c>
      <c r="V3958" s="8"/>
      <c r="W3958" s="11"/>
      <c r="X3958" s="3">
        <v>0</v>
      </c>
      <c r="Y3958" s="206">
        <f>Table1[[#This Row],[Prod]]</f>
        <v>0</v>
      </c>
      <c r="Z3958" s="206">
        <f>ABS(Table1[[#This Row],[Prod2]]-Table1[[#This Row],[Plan Revised]])</f>
        <v>0</v>
      </c>
      <c r="AA3958" s="288">
        <f>IF(ABS(Table1[[#This Row],[Prod2]]-Table1[[#This Row],[Plan Revised]])&gt;Table1[[#This Row],[Plan Revised]],0,IF(Table1[[#This Row],[Plan Revised]]=0,0,1-ABS(Table1[[#This Row],[Prod2]]-Table1[[#This Row],[Plan Revised]])/Table1[[#This Row],[Plan Revised]]))</f>
        <v>0</v>
      </c>
      <c r="AB3958" s="11"/>
      <c r="AC3958" s="30"/>
    </row>
    <row r="3959" spans="1:29">
      <c r="A3959" s="15" t="str">
        <f>IF(Table1[Week]=WeekSel,"Yes","No")</f>
        <v>No</v>
      </c>
      <c r="B3959" s="15" t="str">
        <f>IF((Table1[StartDate]&gt;=Date.GraphMin)*(Table1[StartDate]&lt;=Date.GraphMax)=1,"Yes","No")</f>
        <v>No</v>
      </c>
      <c r="C3959" s="15" t="str">
        <f>IF(OR(Table1[[#This Row],[Site]]="FOOD MILLING",Table1[[#This Row],[Site]]="GODACO"), "No", "Yes")</f>
        <v>Yes</v>
      </c>
      <c r="D3959" s="40">
        <f>MAX(DATE(Table1[Year],1,1),DATE(Table1[Year],1,1)-WEEKDAY(DATE(Table1[Year],1,1),2)+(Table1[WeekNum]-1)*7+1)</f>
        <v>44550</v>
      </c>
      <c r="E3959" s="40">
        <f>MIN(DATE(Table1[Year]+1,1,0),DATE(Table1[Year],1,1)-WEEKDAY(DATE(Table1[Year],1,1),2)+Table1[WeekNum]*7)</f>
        <v>44556</v>
      </c>
      <c r="F3959" s="15">
        <v>2021</v>
      </c>
      <c r="G3959" s="15">
        <f t="shared" si="122"/>
        <v>12</v>
      </c>
      <c r="H3959" s="17">
        <v>52</v>
      </c>
      <c r="I3959" s="207" t="str">
        <f>"W" &amp;Table1[[#This Row],[WeekNum]]</f>
        <v>W52</v>
      </c>
      <c r="J3959" s="20" t="str">
        <f t="shared" si="123"/>
        <v>21-W52</v>
      </c>
      <c r="K3959" s="8" t="s">
        <v>434</v>
      </c>
      <c r="L3959" s="4"/>
      <c r="M3959" s="8" t="s">
        <v>77</v>
      </c>
      <c r="N3959" s="266" t="s">
        <v>368</v>
      </c>
      <c r="O3959" s="266" t="s">
        <v>386</v>
      </c>
      <c r="P3959" s="11" t="s">
        <v>387</v>
      </c>
      <c r="Q3959" s="11" t="s">
        <v>419</v>
      </c>
      <c r="R3959" s="8">
        <v>0</v>
      </c>
      <c r="S3959" s="8">
        <v>0</v>
      </c>
      <c r="T3959" s="206">
        <f>ABS(Table1[[#This Row],[Prod]]-Table1[[#This Row],[Planned]])</f>
        <v>0</v>
      </c>
      <c r="U3959" s="209">
        <f>IF(ABS(Table1[[#This Row],[Prod]]-Table1[[#This Row],[Planned]])&gt;Table1[[#This Row],[Planned]],0,IF(Table1[[#This Row],[Planned]]=0,0,1-ABS(Table1[[#This Row],[Prod]]-Table1[[#This Row],[Planned]])/Table1[[#This Row],[Planned]]))</f>
        <v>0</v>
      </c>
      <c r="V3959" s="8"/>
      <c r="W3959" s="11"/>
      <c r="X3959" s="3">
        <v>0</v>
      </c>
      <c r="Y3959" s="206">
        <f>Table1[[#This Row],[Prod]]</f>
        <v>0</v>
      </c>
      <c r="Z3959" s="206">
        <f>ABS(Table1[[#This Row],[Prod2]]-Table1[[#This Row],[Plan Revised]])</f>
        <v>0</v>
      </c>
      <c r="AA3959" s="288">
        <f>IF(ABS(Table1[[#This Row],[Prod2]]-Table1[[#This Row],[Plan Revised]])&gt;Table1[[#This Row],[Plan Revised]],0,IF(Table1[[#This Row],[Plan Revised]]=0,0,1-ABS(Table1[[#This Row],[Prod2]]-Table1[[#This Row],[Plan Revised]])/Table1[[#This Row],[Plan Revised]]))</f>
        <v>0</v>
      </c>
      <c r="AB3959" s="11"/>
      <c r="AC3959" s="30"/>
    </row>
    <row r="3960" spans="1:29">
      <c r="A3960" s="15" t="str">
        <f>IF(Table1[Week]=WeekSel,"Yes","No")</f>
        <v>No</v>
      </c>
      <c r="B3960" s="15" t="str">
        <f>IF((Table1[StartDate]&gt;=Date.GraphMin)*(Table1[StartDate]&lt;=Date.GraphMax)=1,"Yes","No")</f>
        <v>No</v>
      </c>
      <c r="C3960" s="15" t="str">
        <f>IF(OR(Table1[[#This Row],[Site]]="FOOD MILLING",Table1[[#This Row],[Site]]="GODACO"), "No", "Yes")</f>
        <v>Yes</v>
      </c>
      <c r="D3960" s="40">
        <f>MAX(DATE(Table1[Year],1,1),DATE(Table1[Year],1,1)-WEEKDAY(DATE(Table1[Year],1,1),2)+(Table1[WeekNum]-1)*7+1)</f>
        <v>44550</v>
      </c>
      <c r="E3960" s="40">
        <f>MIN(DATE(Table1[Year]+1,1,0),DATE(Table1[Year],1,1)-WEEKDAY(DATE(Table1[Year],1,1),2)+Table1[WeekNum]*7)</f>
        <v>44556</v>
      </c>
      <c r="F3960" s="15">
        <v>2021</v>
      </c>
      <c r="G3960" s="15">
        <f t="shared" si="122"/>
        <v>12</v>
      </c>
      <c r="H3960" s="17">
        <v>52</v>
      </c>
      <c r="I3960" s="207" t="str">
        <f>"W" &amp;Table1[[#This Row],[WeekNum]]</f>
        <v>W52</v>
      </c>
      <c r="J3960" s="20" t="str">
        <f t="shared" si="123"/>
        <v>21-W52</v>
      </c>
      <c r="K3960" s="8" t="s">
        <v>498</v>
      </c>
      <c r="L3960" s="4"/>
      <c r="M3960" s="8" t="s">
        <v>72</v>
      </c>
      <c r="N3960" s="4" t="s">
        <v>44</v>
      </c>
      <c r="O3960" s="266" t="s">
        <v>389</v>
      </c>
      <c r="P3960" s="11" t="s">
        <v>390</v>
      </c>
      <c r="Q3960" s="11" t="s">
        <v>421</v>
      </c>
      <c r="R3960" s="8">
        <v>468</v>
      </c>
      <c r="S3960" s="8">
        <v>465.71600000000007</v>
      </c>
      <c r="T3960" s="206">
        <f>ABS(Table1[[#This Row],[Prod]]-Table1[[#This Row],[Planned]])</f>
        <v>2.283999999999935</v>
      </c>
      <c r="U3960" s="209">
        <f>IF(ABS(Table1[[#This Row],[Prod]]-Table1[[#This Row],[Planned]])&gt;Table1[[#This Row],[Planned]],0,IF(Table1[[#This Row],[Planned]]=0,0,1-ABS(Table1[[#This Row],[Prod]]-Table1[[#This Row],[Planned]])/Table1[[#This Row],[Planned]]))</f>
        <v>0.9951196581196583</v>
      </c>
      <c r="V3960" s="8"/>
      <c r="W3960" s="11"/>
      <c r="X3960" s="3">
        <v>468</v>
      </c>
      <c r="Y3960" s="206">
        <f>Table1[[#This Row],[Prod]]</f>
        <v>465.71600000000007</v>
      </c>
      <c r="Z3960" s="206">
        <f>ABS(Table1[[#This Row],[Prod2]]-Table1[[#This Row],[Plan Revised]])</f>
        <v>2.283999999999935</v>
      </c>
      <c r="AA3960" s="288">
        <f>IF(ABS(Table1[[#This Row],[Prod2]]-Table1[[#This Row],[Plan Revised]])&gt;Table1[[#This Row],[Plan Revised]],0,IF(Table1[[#This Row],[Plan Revised]]=0,0,1-ABS(Table1[[#This Row],[Prod2]]-Table1[[#This Row],[Plan Revised]])/Table1[[#This Row],[Plan Revised]]))</f>
        <v>0.9951196581196583</v>
      </c>
      <c r="AB3960" s="11"/>
      <c r="AC3960" s="30"/>
    </row>
    <row r="3961" spans="1:29">
      <c r="A3961" s="15" t="str">
        <f>IF(Table1[Week]=WeekSel,"Yes","No")</f>
        <v>No</v>
      </c>
      <c r="B3961" s="15" t="str">
        <f>IF((Table1[StartDate]&gt;=Date.GraphMin)*(Table1[StartDate]&lt;=Date.GraphMax)=1,"Yes","No")</f>
        <v>No</v>
      </c>
      <c r="C3961" s="15" t="str">
        <f>IF(OR(Table1[[#This Row],[Site]]="FOOD MILLING",Table1[[#This Row],[Site]]="GODACO"), "No", "Yes")</f>
        <v>Yes</v>
      </c>
      <c r="D3961" s="40">
        <f>MAX(DATE(Table1[Year],1,1),DATE(Table1[Year],1,1)-WEEKDAY(DATE(Table1[Year],1,1),2)+(Table1[WeekNum]-1)*7+1)</f>
        <v>44550</v>
      </c>
      <c r="E3961" s="40">
        <f>MIN(DATE(Table1[Year]+1,1,0),DATE(Table1[Year],1,1)-WEEKDAY(DATE(Table1[Year],1,1),2)+Table1[WeekNum]*7)</f>
        <v>44556</v>
      </c>
      <c r="F3961" s="15">
        <v>2021</v>
      </c>
      <c r="G3961" s="15">
        <f t="shared" si="122"/>
        <v>12</v>
      </c>
      <c r="H3961" s="17">
        <v>52</v>
      </c>
      <c r="I3961" s="207" t="str">
        <f>"W" &amp;Table1[[#This Row],[WeekNum]]</f>
        <v>W52</v>
      </c>
      <c r="J3961" s="20" t="str">
        <f t="shared" si="123"/>
        <v>21-W52</v>
      </c>
      <c r="K3961" s="8" t="s">
        <v>647</v>
      </c>
      <c r="L3961" s="4"/>
      <c r="M3961" s="8" t="s">
        <v>72</v>
      </c>
      <c r="N3961" s="4" t="s">
        <v>44</v>
      </c>
      <c r="O3961" s="266" t="s">
        <v>391</v>
      </c>
      <c r="P3961" s="11" t="s">
        <v>378</v>
      </c>
      <c r="Q3961" s="11" t="s">
        <v>421</v>
      </c>
      <c r="R3961" s="8">
        <v>3000</v>
      </c>
      <c r="S3961" s="8">
        <v>1436</v>
      </c>
      <c r="T3961" s="206">
        <f>ABS(Table1[[#This Row],[Prod]]-Table1[[#This Row],[Planned]])</f>
        <v>1564</v>
      </c>
      <c r="U3961" s="209">
        <f>IF(ABS(Table1[[#This Row],[Prod]]-Table1[[#This Row],[Planned]])&gt;Table1[[#This Row],[Planned]],0,IF(Table1[[#This Row],[Planned]]=0,0,1-ABS(Table1[[#This Row],[Prod]]-Table1[[#This Row],[Planned]])/Table1[[#This Row],[Planned]]))</f>
        <v>0.47866666666666668</v>
      </c>
      <c r="V3961" s="8"/>
      <c r="W3961" s="11"/>
      <c r="X3961" s="3">
        <v>1000</v>
      </c>
      <c r="Y3961" s="206">
        <f>Table1[[#This Row],[Prod]]</f>
        <v>1436</v>
      </c>
      <c r="Z3961" s="206">
        <f>ABS(Table1[[#This Row],[Prod2]]-Table1[[#This Row],[Plan Revised]])</f>
        <v>436</v>
      </c>
      <c r="AA3961" s="288">
        <f>IF(ABS(Table1[[#This Row],[Prod2]]-Table1[[#This Row],[Plan Revised]])&gt;Table1[[#This Row],[Plan Revised]],0,IF(Table1[[#This Row],[Plan Revised]]=0,0,1-ABS(Table1[[#This Row],[Prod2]]-Table1[[#This Row],[Plan Revised]])/Table1[[#This Row],[Plan Revised]]))</f>
        <v>0.56400000000000006</v>
      </c>
      <c r="AB3961" s="11"/>
      <c r="AC3961" s="30"/>
    </row>
    <row r="3962" spans="1:29">
      <c r="A3962" s="15" t="str">
        <f>IF(Table1[Week]=WeekSel,"Yes","No")</f>
        <v>No</v>
      </c>
      <c r="B3962" s="15" t="str">
        <f>IF((Table1[StartDate]&gt;=Date.GraphMin)*(Table1[StartDate]&lt;=Date.GraphMax)=1,"Yes","No")</f>
        <v>No</v>
      </c>
      <c r="C3962" s="15" t="str">
        <f>IF(OR(Table1[[#This Row],[Site]]="FOOD MILLING",Table1[[#This Row],[Site]]="GODACO"), "No", "Yes")</f>
        <v>Yes</v>
      </c>
      <c r="D3962" s="40">
        <f>MAX(DATE(Table1[Year],1,1),DATE(Table1[Year],1,1)-WEEKDAY(DATE(Table1[Year],1,1),2)+(Table1[WeekNum]-1)*7+1)</f>
        <v>44550</v>
      </c>
      <c r="E3962" s="40">
        <f>MIN(DATE(Table1[Year]+1,1,0),DATE(Table1[Year],1,1)-WEEKDAY(DATE(Table1[Year],1,1),2)+Table1[WeekNum]*7)</f>
        <v>44556</v>
      </c>
      <c r="F3962" s="15">
        <v>2021</v>
      </c>
      <c r="G3962" s="15">
        <f t="shared" si="122"/>
        <v>12</v>
      </c>
      <c r="H3962" s="17">
        <v>52</v>
      </c>
      <c r="I3962" s="207" t="str">
        <f>"W" &amp;Table1[[#This Row],[WeekNum]]</f>
        <v>W52</v>
      </c>
      <c r="J3962" s="20" t="str">
        <f t="shared" si="123"/>
        <v>21-W52</v>
      </c>
      <c r="K3962" s="8" t="s">
        <v>685</v>
      </c>
      <c r="L3962" s="4"/>
      <c r="M3962" s="8" t="s">
        <v>72</v>
      </c>
      <c r="N3962" s="4" t="s">
        <v>44</v>
      </c>
      <c r="O3962" s="266" t="s">
        <v>391</v>
      </c>
      <c r="P3962" s="11" t="s">
        <v>392</v>
      </c>
      <c r="Q3962" s="11" t="s">
        <v>421</v>
      </c>
      <c r="R3962" s="8">
        <v>0</v>
      </c>
      <c r="S3962" s="8">
        <v>0</v>
      </c>
      <c r="T3962" s="206">
        <f>ABS(Table1[[#This Row],[Prod]]-Table1[[#This Row],[Planned]])</f>
        <v>0</v>
      </c>
      <c r="U3962" s="209">
        <f>IF(ABS(Table1[[#This Row],[Prod]]-Table1[[#This Row],[Planned]])&gt;Table1[[#This Row],[Planned]],0,IF(Table1[[#This Row],[Planned]]=0,0,1-ABS(Table1[[#This Row],[Prod]]-Table1[[#This Row],[Planned]])/Table1[[#This Row],[Planned]]))</f>
        <v>0</v>
      </c>
      <c r="V3962" s="8"/>
      <c r="W3962" s="11"/>
      <c r="X3962" s="3">
        <v>0</v>
      </c>
      <c r="Y3962" s="206">
        <f>Table1[[#This Row],[Prod]]</f>
        <v>0</v>
      </c>
      <c r="Z3962" s="206">
        <f>ABS(Table1[[#This Row],[Prod2]]-Table1[[#This Row],[Plan Revised]])</f>
        <v>0</v>
      </c>
      <c r="AA3962" s="288">
        <f>IF(ABS(Table1[[#This Row],[Prod2]]-Table1[[#This Row],[Plan Revised]])&gt;Table1[[#This Row],[Plan Revised]],0,IF(Table1[[#This Row],[Plan Revised]]=0,0,1-ABS(Table1[[#This Row],[Prod2]]-Table1[[#This Row],[Plan Revised]])/Table1[[#This Row],[Plan Revised]]))</f>
        <v>0</v>
      </c>
      <c r="AB3962" s="11"/>
      <c r="AC3962" s="30"/>
    </row>
    <row r="3963" spans="1:29">
      <c r="A3963" s="15" t="str">
        <f>IF(Table1[Week]=WeekSel,"Yes","No")</f>
        <v>No</v>
      </c>
      <c r="B3963" s="15" t="str">
        <f>IF((Table1[StartDate]&gt;=Date.GraphMin)*(Table1[StartDate]&lt;=Date.GraphMax)=1,"Yes","No")</f>
        <v>No</v>
      </c>
      <c r="C3963" s="15" t="str">
        <f>IF(OR(Table1[[#This Row],[Site]]="FOOD MILLING",Table1[[#This Row],[Site]]="GODACO"), "No", "Yes")</f>
        <v>Yes</v>
      </c>
      <c r="D3963" s="40">
        <f>MAX(DATE(Table1[Year],1,1),DATE(Table1[Year],1,1)-WEEKDAY(DATE(Table1[Year],1,1),2)+(Table1[WeekNum]-1)*7+1)</f>
        <v>44550</v>
      </c>
      <c r="E3963" s="40">
        <f>MIN(DATE(Table1[Year]+1,1,0),DATE(Table1[Year],1,1)-WEEKDAY(DATE(Table1[Year],1,1),2)+Table1[WeekNum]*7)</f>
        <v>44556</v>
      </c>
      <c r="F3963" s="15">
        <v>2021</v>
      </c>
      <c r="G3963" s="15">
        <f t="shared" si="122"/>
        <v>12</v>
      </c>
      <c r="H3963" s="17">
        <v>52</v>
      </c>
      <c r="I3963" s="207" t="str">
        <f>"W" &amp;Table1[[#This Row],[WeekNum]]</f>
        <v>W52</v>
      </c>
      <c r="J3963" s="20" t="str">
        <f t="shared" si="123"/>
        <v>21-W52</v>
      </c>
      <c r="K3963" s="8" t="s">
        <v>686</v>
      </c>
      <c r="L3963" s="4"/>
      <c r="M3963" s="8" t="s">
        <v>72</v>
      </c>
      <c r="N3963" s="4" t="s">
        <v>44</v>
      </c>
      <c r="O3963" s="266" t="s">
        <v>389</v>
      </c>
      <c r="P3963" s="11" t="s">
        <v>390</v>
      </c>
      <c r="Q3963" s="11" t="s">
        <v>421</v>
      </c>
      <c r="R3963" s="8">
        <v>0</v>
      </c>
      <c r="S3963" s="8">
        <v>0</v>
      </c>
      <c r="T3963" s="206">
        <f>ABS(Table1[[#This Row],[Prod]]-Table1[[#This Row],[Planned]])</f>
        <v>0</v>
      </c>
      <c r="U3963" s="209">
        <f>IF(ABS(Table1[[#This Row],[Prod]]-Table1[[#This Row],[Planned]])&gt;Table1[[#This Row],[Planned]],0,IF(Table1[[#This Row],[Planned]]=0,0,1-ABS(Table1[[#This Row],[Prod]]-Table1[[#This Row],[Planned]])/Table1[[#This Row],[Planned]]))</f>
        <v>0</v>
      </c>
      <c r="V3963" s="8"/>
      <c r="W3963" s="11"/>
      <c r="X3963" s="3">
        <v>0</v>
      </c>
      <c r="Y3963" s="206">
        <f>Table1[[#This Row],[Prod]]</f>
        <v>0</v>
      </c>
      <c r="Z3963" s="206">
        <f>ABS(Table1[[#This Row],[Prod2]]-Table1[[#This Row],[Plan Revised]])</f>
        <v>0</v>
      </c>
      <c r="AA3963" s="288">
        <f>IF(ABS(Table1[[#This Row],[Prod2]]-Table1[[#This Row],[Plan Revised]])&gt;Table1[[#This Row],[Plan Revised]],0,IF(Table1[[#This Row],[Plan Revised]]=0,0,1-ABS(Table1[[#This Row],[Prod2]]-Table1[[#This Row],[Plan Revised]])/Table1[[#This Row],[Plan Revised]]))</f>
        <v>0</v>
      </c>
      <c r="AB3963" s="11"/>
      <c r="AC3963" s="30"/>
    </row>
    <row r="3964" spans="1:29">
      <c r="A3964" s="15" t="str">
        <f>IF(Table1[Week]=WeekSel,"Yes","No")</f>
        <v>No</v>
      </c>
      <c r="B3964" s="15" t="str">
        <f>IF((Table1[StartDate]&gt;=Date.GraphMin)*(Table1[StartDate]&lt;=Date.GraphMax)=1,"Yes","No")</f>
        <v>No</v>
      </c>
      <c r="C3964" s="15" t="str">
        <f>IF(OR(Table1[[#This Row],[Site]]="FOOD MILLING",Table1[[#This Row],[Site]]="GODACO"), "No", "Yes")</f>
        <v>Yes</v>
      </c>
      <c r="D3964" s="40">
        <f>MAX(DATE(Table1[Year],1,1),DATE(Table1[Year],1,1)-WEEKDAY(DATE(Table1[Year],1,1),2)+(Table1[WeekNum]-1)*7+1)</f>
        <v>44550</v>
      </c>
      <c r="E3964" s="40">
        <f>MIN(DATE(Table1[Year]+1,1,0),DATE(Table1[Year],1,1)-WEEKDAY(DATE(Table1[Year],1,1),2)+Table1[WeekNum]*7)</f>
        <v>44556</v>
      </c>
      <c r="F3964" s="15">
        <v>2021</v>
      </c>
      <c r="G3964" s="15">
        <f t="shared" si="122"/>
        <v>12</v>
      </c>
      <c r="H3964" s="17">
        <v>52</v>
      </c>
      <c r="I3964" s="207" t="str">
        <f>"W" &amp;Table1[[#This Row],[WeekNum]]</f>
        <v>W52</v>
      </c>
      <c r="J3964" s="20" t="str">
        <f t="shared" si="123"/>
        <v>21-W52</v>
      </c>
      <c r="K3964" s="8" t="s">
        <v>686</v>
      </c>
      <c r="L3964" s="4"/>
      <c r="M3964" s="8" t="s">
        <v>72</v>
      </c>
      <c r="N3964" s="4" t="s">
        <v>44</v>
      </c>
      <c r="O3964" s="266" t="s">
        <v>389</v>
      </c>
      <c r="P3964" s="11" t="s">
        <v>390</v>
      </c>
      <c r="Q3964" s="11" t="s">
        <v>421</v>
      </c>
      <c r="R3964" s="8">
        <v>0</v>
      </c>
      <c r="S3964" s="8">
        <v>0</v>
      </c>
      <c r="T3964" s="206">
        <f>ABS(Table1[[#This Row],[Prod]]-Table1[[#This Row],[Planned]])</f>
        <v>0</v>
      </c>
      <c r="U3964" s="209">
        <f>IF(ABS(Table1[[#This Row],[Prod]]-Table1[[#This Row],[Planned]])&gt;Table1[[#This Row],[Planned]],0,IF(Table1[[#This Row],[Planned]]=0,0,1-ABS(Table1[[#This Row],[Prod]]-Table1[[#This Row],[Planned]])/Table1[[#This Row],[Planned]]))</f>
        <v>0</v>
      </c>
      <c r="V3964" s="8"/>
      <c r="W3964" s="11"/>
      <c r="X3964" s="3">
        <v>0</v>
      </c>
      <c r="Y3964" s="206">
        <f>Table1[[#This Row],[Prod]]</f>
        <v>0</v>
      </c>
      <c r="Z3964" s="206">
        <f>ABS(Table1[[#This Row],[Prod2]]-Table1[[#This Row],[Plan Revised]])</f>
        <v>0</v>
      </c>
      <c r="AA3964" s="288">
        <f>IF(ABS(Table1[[#This Row],[Prod2]]-Table1[[#This Row],[Plan Revised]])&gt;Table1[[#This Row],[Plan Revised]],0,IF(Table1[[#This Row],[Plan Revised]]=0,0,1-ABS(Table1[[#This Row],[Prod2]]-Table1[[#This Row],[Plan Revised]])/Table1[[#This Row],[Plan Revised]]))</f>
        <v>0</v>
      </c>
      <c r="AB3964" s="11"/>
      <c r="AC3964" s="30"/>
    </row>
    <row r="3965" spans="1:29">
      <c r="A3965" s="15" t="str">
        <f>IF(Table1[Week]=WeekSel,"Yes","No")</f>
        <v>No</v>
      </c>
      <c r="B3965" s="15" t="str">
        <f>IF((Table1[StartDate]&gt;=Date.GraphMin)*(Table1[StartDate]&lt;=Date.GraphMax)=1,"Yes","No")</f>
        <v>No</v>
      </c>
      <c r="C3965" s="15" t="str">
        <f>IF(OR(Table1[[#This Row],[Site]]="FOOD MILLING",Table1[[#This Row],[Site]]="GODACO"), "No", "Yes")</f>
        <v>Yes</v>
      </c>
      <c r="D3965" s="40">
        <f>MAX(DATE(Table1[Year],1,1),DATE(Table1[Year],1,1)-WEEKDAY(DATE(Table1[Year],1,1),2)+(Table1[WeekNum]-1)*7+1)</f>
        <v>44550</v>
      </c>
      <c r="E3965" s="40">
        <f>MIN(DATE(Table1[Year]+1,1,0),DATE(Table1[Year],1,1)-WEEKDAY(DATE(Table1[Year],1,1),2)+Table1[WeekNum]*7)</f>
        <v>44556</v>
      </c>
      <c r="F3965" s="15">
        <v>2021</v>
      </c>
      <c r="G3965" s="15">
        <f t="shared" si="122"/>
        <v>12</v>
      </c>
      <c r="H3965" s="17">
        <v>52</v>
      </c>
      <c r="I3965" s="207" t="str">
        <f>"W" &amp;Table1[[#This Row],[WeekNum]]</f>
        <v>W52</v>
      </c>
      <c r="J3965" s="20" t="str">
        <f t="shared" si="123"/>
        <v>21-W52</v>
      </c>
      <c r="K3965" s="8" t="s">
        <v>687</v>
      </c>
      <c r="L3965" s="4"/>
      <c r="M3965" s="8" t="s">
        <v>72</v>
      </c>
      <c r="N3965" s="4" t="s">
        <v>44</v>
      </c>
      <c r="O3965" s="266" t="s">
        <v>389</v>
      </c>
      <c r="P3965" s="11" t="s">
        <v>390</v>
      </c>
      <c r="Q3965" s="11" t="s">
        <v>421</v>
      </c>
      <c r="R3965" s="8">
        <v>0</v>
      </c>
      <c r="S3965" s="8">
        <v>0</v>
      </c>
      <c r="T3965" s="206">
        <f>ABS(Table1[[#This Row],[Prod]]-Table1[[#This Row],[Planned]])</f>
        <v>0</v>
      </c>
      <c r="U3965" s="209">
        <f>IF(ABS(Table1[[#This Row],[Prod]]-Table1[[#This Row],[Planned]])&gt;Table1[[#This Row],[Planned]],0,IF(Table1[[#This Row],[Planned]]=0,0,1-ABS(Table1[[#This Row],[Prod]]-Table1[[#This Row],[Planned]])/Table1[[#This Row],[Planned]]))</f>
        <v>0</v>
      </c>
      <c r="V3965" s="8"/>
      <c r="W3965" s="11"/>
      <c r="X3965" s="3">
        <v>0</v>
      </c>
      <c r="Y3965" s="206">
        <f>Table1[[#This Row],[Prod]]</f>
        <v>0</v>
      </c>
      <c r="Z3965" s="206">
        <f>ABS(Table1[[#This Row],[Prod2]]-Table1[[#This Row],[Plan Revised]])</f>
        <v>0</v>
      </c>
      <c r="AA3965" s="288">
        <f>IF(ABS(Table1[[#This Row],[Prod2]]-Table1[[#This Row],[Plan Revised]])&gt;Table1[[#This Row],[Plan Revised]],0,IF(Table1[[#This Row],[Plan Revised]]=0,0,1-ABS(Table1[[#This Row],[Prod2]]-Table1[[#This Row],[Plan Revised]])/Table1[[#This Row],[Plan Revised]]))</f>
        <v>0</v>
      </c>
      <c r="AB3965" s="11"/>
      <c r="AC3965" s="30"/>
    </row>
    <row r="3966" spans="1:29">
      <c r="A3966" s="15" t="str">
        <f>IF(Table1[Week]=WeekSel,"Yes","No")</f>
        <v>No</v>
      </c>
      <c r="B3966" s="15" t="str">
        <f>IF((Table1[StartDate]&gt;=Date.GraphMin)*(Table1[StartDate]&lt;=Date.GraphMax)=1,"Yes","No")</f>
        <v>No</v>
      </c>
      <c r="C3966" s="15" t="str">
        <f>IF(OR(Table1[[#This Row],[Site]]="FOOD MILLING",Table1[[#This Row],[Site]]="GODACO"), "No", "Yes")</f>
        <v>Yes</v>
      </c>
      <c r="D3966" s="40">
        <f>MAX(DATE(Table1[Year],1,1),DATE(Table1[Year],1,1)-WEEKDAY(DATE(Table1[Year],1,1),2)+(Table1[WeekNum]-1)*7+1)</f>
        <v>44550</v>
      </c>
      <c r="E3966" s="40">
        <f>MIN(DATE(Table1[Year]+1,1,0),DATE(Table1[Year],1,1)-WEEKDAY(DATE(Table1[Year],1,1),2)+Table1[WeekNum]*7)</f>
        <v>44556</v>
      </c>
      <c r="F3966" s="15">
        <v>2021</v>
      </c>
      <c r="G3966" s="15">
        <f t="shared" si="122"/>
        <v>12</v>
      </c>
      <c r="H3966" s="17">
        <v>52</v>
      </c>
      <c r="I3966" s="207" t="str">
        <f>"W" &amp;Table1[[#This Row],[WeekNum]]</f>
        <v>W52</v>
      </c>
      <c r="J3966" s="20" t="str">
        <f t="shared" si="123"/>
        <v>21-W52</v>
      </c>
      <c r="K3966" s="8" t="s">
        <v>687</v>
      </c>
      <c r="L3966" s="4"/>
      <c r="M3966" s="8" t="s">
        <v>72</v>
      </c>
      <c r="N3966" s="4" t="s">
        <v>44</v>
      </c>
      <c r="O3966" s="266" t="s">
        <v>389</v>
      </c>
      <c r="P3966" s="11" t="s">
        <v>390</v>
      </c>
      <c r="Q3966" s="11" t="s">
        <v>421</v>
      </c>
      <c r="R3966" s="8">
        <v>0</v>
      </c>
      <c r="S3966" s="8">
        <v>0</v>
      </c>
      <c r="T3966" s="206">
        <f>ABS(Table1[[#This Row],[Prod]]-Table1[[#This Row],[Planned]])</f>
        <v>0</v>
      </c>
      <c r="U3966" s="209">
        <f>IF(ABS(Table1[[#This Row],[Prod]]-Table1[[#This Row],[Planned]])&gt;Table1[[#This Row],[Planned]],0,IF(Table1[[#This Row],[Planned]]=0,0,1-ABS(Table1[[#This Row],[Prod]]-Table1[[#This Row],[Planned]])/Table1[[#This Row],[Planned]]))</f>
        <v>0</v>
      </c>
      <c r="V3966" s="8"/>
      <c r="W3966" s="11"/>
      <c r="X3966" s="3">
        <v>0</v>
      </c>
      <c r="Y3966" s="206">
        <f>Table1[[#This Row],[Prod]]</f>
        <v>0</v>
      </c>
      <c r="Z3966" s="206">
        <f>ABS(Table1[[#This Row],[Prod2]]-Table1[[#This Row],[Plan Revised]])</f>
        <v>0</v>
      </c>
      <c r="AA3966" s="288">
        <f>IF(ABS(Table1[[#This Row],[Prod2]]-Table1[[#This Row],[Plan Revised]])&gt;Table1[[#This Row],[Plan Revised]],0,IF(Table1[[#This Row],[Plan Revised]]=0,0,1-ABS(Table1[[#This Row],[Prod2]]-Table1[[#This Row],[Plan Revised]])/Table1[[#This Row],[Plan Revised]]))</f>
        <v>0</v>
      </c>
      <c r="AB3966" s="11"/>
      <c r="AC3966" s="30"/>
    </row>
    <row r="3967" spans="1:29">
      <c r="A3967" s="15" t="str">
        <f>IF(Table1[Week]=WeekSel,"Yes","No")</f>
        <v>No</v>
      </c>
      <c r="B3967" s="15" t="str">
        <f>IF((Table1[StartDate]&gt;=Date.GraphMin)*(Table1[StartDate]&lt;=Date.GraphMax)=1,"Yes","No")</f>
        <v>No</v>
      </c>
      <c r="C3967" s="15" t="str">
        <f>IF(OR(Table1[[#This Row],[Site]]="FOOD MILLING",Table1[[#This Row],[Site]]="GODACO"), "No", "Yes")</f>
        <v>Yes</v>
      </c>
      <c r="D3967" s="40">
        <f>MAX(DATE(Table1[Year],1,1),DATE(Table1[Year],1,1)-WEEKDAY(DATE(Table1[Year],1,1),2)+(Table1[WeekNum]-1)*7+1)</f>
        <v>44550</v>
      </c>
      <c r="E3967" s="40">
        <f>MIN(DATE(Table1[Year]+1,1,0),DATE(Table1[Year],1,1)-WEEKDAY(DATE(Table1[Year],1,1),2)+Table1[WeekNum]*7)</f>
        <v>44556</v>
      </c>
      <c r="F3967" s="15">
        <v>2021</v>
      </c>
      <c r="G3967" s="15">
        <f t="shared" si="122"/>
        <v>12</v>
      </c>
      <c r="H3967" s="17">
        <v>52</v>
      </c>
      <c r="I3967" s="207" t="str">
        <f>"W" &amp;Table1[[#This Row],[WeekNum]]</f>
        <v>W52</v>
      </c>
      <c r="J3967" s="20" t="str">
        <f t="shared" si="123"/>
        <v>21-W52</v>
      </c>
      <c r="K3967" s="8" t="s">
        <v>722</v>
      </c>
      <c r="L3967" s="4"/>
      <c r="M3967" s="8" t="s">
        <v>72</v>
      </c>
      <c r="N3967" s="4" t="s">
        <v>44</v>
      </c>
      <c r="O3967" s="266" t="s">
        <v>389</v>
      </c>
      <c r="P3967" s="11" t="s">
        <v>410</v>
      </c>
      <c r="Q3967" s="11" t="s">
        <v>421</v>
      </c>
      <c r="R3967" s="8">
        <v>0</v>
      </c>
      <c r="S3967" s="8">
        <v>0</v>
      </c>
      <c r="T3967" s="206">
        <f>ABS(Table1[[#This Row],[Prod]]-Table1[[#This Row],[Planned]])</f>
        <v>0</v>
      </c>
      <c r="U3967" s="209">
        <f>IF(ABS(Table1[[#This Row],[Prod]]-Table1[[#This Row],[Planned]])&gt;Table1[[#This Row],[Planned]],0,IF(Table1[[#This Row],[Planned]]=0,0,1-ABS(Table1[[#This Row],[Prod]]-Table1[[#This Row],[Planned]])/Table1[[#This Row],[Planned]]))</f>
        <v>0</v>
      </c>
      <c r="V3967" s="8"/>
      <c r="W3967" s="11"/>
      <c r="X3967" s="3">
        <v>0</v>
      </c>
      <c r="Y3967" s="206">
        <f>Table1[[#This Row],[Prod]]</f>
        <v>0</v>
      </c>
      <c r="Z3967" s="206">
        <f>ABS(Table1[[#This Row],[Prod2]]-Table1[[#This Row],[Plan Revised]])</f>
        <v>0</v>
      </c>
      <c r="AA3967" s="288">
        <f>IF(ABS(Table1[[#This Row],[Prod2]]-Table1[[#This Row],[Plan Revised]])&gt;Table1[[#This Row],[Plan Revised]],0,IF(Table1[[#This Row],[Plan Revised]]=0,0,1-ABS(Table1[[#This Row],[Prod2]]-Table1[[#This Row],[Plan Revised]])/Table1[[#This Row],[Plan Revised]]))</f>
        <v>0</v>
      </c>
      <c r="AB3967" s="11"/>
      <c r="AC3967" s="30"/>
    </row>
    <row r="3968" spans="1:29">
      <c r="A3968" s="15" t="str">
        <f>IF(Table1[Week]=WeekSel,"Yes","No")</f>
        <v>No</v>
      </c>
      <c r="B3968" s="15" t="str">
        <f>IF((Table1[StartDate]&gt;=Date.GraphMin)*(Table1[StartDate]&lt;=Date.GraphMax)=1,"Yes","No")</f>
        <v>No</v>
      </c>
      <c r="C3968" s="15" t="str">
        <f>IF(OR(Table1[[#This Row],[Site]]="FOOD MILLING",Table1[[#This Row],[Site]]="GODACO"), "No", "Yes")</f>
        <v>Yes</v>
      </c>
      <c r="D3968" s="40">
        <f>MAX(DATE(Table1[Year],1,1),DATE(Table1[Year],1,1)-WEEKDAY(DATE(Table1[Year],1,1),2)+(Table1[WeekNum]-1)*7+1)</f>
        <v>44550</v>
      </c>
      <c r="E3968" s="40">
        <f>MIN(DATE(Table1[Year]+1,1,0),DATE(Table1[Year],1,1)-WEEKDAY(DATE(Table1[Year],1,1),2)+Table1[WeekNum]*7)</f>
        <v>44556</v>
      </c>
      <c r="F3968" s="15">
        <v>2021</v>
      </c>
      <c r="G3968" s="15">
        <f t="shared" si="122"/>
        <v>12</v>
      </c>
      <c r="H3968" s="17">
        <v>52</v>
      </c>
      <c r="I3968" s="207" t="str">
        <f>"W" &amp;Table1[[#This Row],[WeekNum]]</f>
        <v>W52</v>
      </c>
      <c r="J3968" s="20" t="str">
        <f t="shared" si="123"/>
        <v>21-W52</v>
      </c>
      <c r="K3968" s="8" t="s">
        <v>722</v>
      </c>
      <c r="L3968" s="4"/>
      <c r="M3968" s="8" t="s">
        <v>72</v>
      </c>
      <c r="N3968" s="4" t="s">
        <v>44</v>
      </c>
      <c r="O3968" s="266" t="s">
        <v>389</v>
      </c>
      <c r="P3968" s="11" t="s">
        <v>410</v>
      </c>
      <c r="Q3968" s="11" t="s">
        <v>421</v>
      </c>
      <c r="R3968" s="8">
        <v>0</v>
      </c>
      <c r="S3968" s="8">
        <v>0</v>
      </c>
      <c r="T3968" s="206">
        <f>ABS(Table1[[#This Row],[Prod]]-Table1[[#This Row],[Planned]])</f>
        <v>0</v>
      </c>
      <c r="U3968" s="209">
        <f>IF(ABS(Table1[[#This Row],[Prod]]-Table1[[#This Row],[Planned]])&gt;Table1[[#This Row],[Planned]],0,IF(Table1[[#This Row],[Planned]]=0,0,1-ABS(Table1[[#This Row],[Prod]]-Table1[[#This Row],[Planned]])/Table1[[#This Row],[Planned]]))</f>
        <v>0</v>
      </c>
      <c r="V3968" s="8"/>
      <c r="W3968" s="11"/>
      <c r="X3968" s="3">
        <v>0</v>
      </c>
      <c r="Y3968" s="206">
        <f>Table1[[#This Row],[Prod]]</f>
        <v>0</v>
      </c>
      <c r="Z3968" s="206">
        <f>ABS(Table1[[#This Row],[Prod2]]-Table1[[#This Row],[Plan Revised]])</f>
        <v>0</v>
      </c>
      <c r="AA3968" s="288">
        <f>IF(ABS(Table1[[#This Row],[Prod2]]-Table1[[#This Row],[Plan Revised]])&gt;Table1[[#This Row],[Plan Revised]],0,IF(Table1[[#This Row],[Plan Revised]]=0,0,1-ABS(Table1[[#This Row],[Prod2]]-Table1[[#This Row],[Plan Revised]])/Table1[[#This Row],[Plan Revised]]))</f>
        <v>0</v>
      </c>
      <c r="AB3968" s="11"/>
      <c r="AC3968" s="30"/>
    </row>
    <row r="3969" spans="1:29">
      <c r="A3969" s="15" t="str">
        <f>IF(Table1[Week]=WeekSel,"Yes","No")</f>
        <v>No</v>
      </c>
      <c r="B3969" s="15" t="str">
        <f>IF((Table1[StartDate]&gt;=Date.GraphMin)*(Table1[StartDate]&lt;=Date.GraphMax)=1,"Yes","No")</f>
        <v>No</v>
      </c>
      <c r="C3969" s="15" t="str">
        <f>IF(OR(Table1[[#This Row],[Site]]="FOOD MILLING",Table1[[#This Row],[Site]]="GODACO"), "No", "Yes")</f>
        <v>Yes</v>
      </c>
      <c r="D3969" s="40">
        <f>MAX(DATE(Table1[Year],1,1),DATE(Table1[Year],1,1)-WEEKDAY(DATE(Table1[Year],1,1),2)+(Table1[WeekNum]-1)*7+1)</f>
        <v>44550</v>
      </c>
      <c r="E3969" s="40">
        <f>MIN(DATE(Table1[Year]+1,1,0),DATE(Table1[Year],1,1)-WEEKDAY(DATE(Table1[Year],1,1),2)+Table1[WeekNum]*7)</f>
        <v>44556</v>
      </c>
      <c r="F3969" s="15">
        <v>2021</v>
      </c>
      <c r="G3969" s="15">
        <f t="shared" si="122"/>
        <v>12</v>
      </c>
      <c r="H3969" s="17">
        <v>52</v>
      </c>
      <c r="I3969" s="207" t="str">
        <f>"W" &amp;Table1[[#This Row],[WeekNum]]</f>
        <v>W52</v>
      </c>
      <c r="J3969" s="20" t="str">
        <f t="shared" si="123"/>
        <v>21-W52</v>
      </c>
      <c r="K3969" s="8" t="s">
        <v>513</v>
      </c>
      <c r="L3969" s="4"/>
      <c r="M3969" s="8" t="s">
        <v>72</v>
      </c>
      <c r="N3969" s="266" t="s">
        <v>369</v>
      </c>
      <c r="O3969" s="266" t="s">
        <v>391</v>
      </c>
      <c r="P3969" s="11" t="s">
        <v>393</v>
      </c>
      <c r="Q3969" s="11" t="s">
        <v>421</v>
      </c>
      <c r="R3969" s="8">
        <v>1400</v>
      </c>
      <c r="S3969" s="8">
        <v>1034</v>
      </c>
      <c r="T3969" s="206">
        <f>ABS(Table1[[#This Row],[Prod]]-Table1[[#This Row],[Planned]])</f>
        <v>366</v>
      </c>
      <c r="U3969" s="209">
        <f>IF(ABS(Table1[[#This Row],[Prod]]-Table1[[#This Row],[Planned]])&gt;Table1[[#This Row],[Planned]],0,IF(Table1[[#This Row],[Planned]]=0,0,1-ABS(Table1[[#This Row],[Prod]]-Table1[[#This Row],[Planned]])/Table1[[#This Row],[Planned]]))</f>
        <v>0.73857142857142855</v>
      </c>
      <c r="V3969" s="8"/>
      <c r="W3969" s="11"/>
      <c r="X3969" s="3">
        <v>1000</v>
      </c>
      <c r="Y3969" s="206">
        <f>Table1[[#This Row],[Prod]]</f>
        <v>1034</v>
      </c>
      <c r="Z3969" s="206">
        <f>ABS(Table1[[#This Row],[Prod2]]-Table1[[#This Row],[Plan Revised]])</f>
        <v>34</v>
      </c>
      <c r="AA3969" s="288">
        <f>IF(ABS(Table1[[#This Row],[Prod2]]-Table1[[#This Row],[Plan Revised]])&gt;Table1[[#This Row],[Plan Revised]],0,IF(Table1[[#This Row],[Plan Revised]]=0,0,1-ABS(Table1[[#This Row],[Prod2]]-Table1[[#This Row],[Plan Revised]])/Table1[[#This Row],[Plan Revised]]))</f>
        <v>0.96599999999999997</v>
      </c>
      <c r="AB3969" s="11"/>
      <c r="AC3969" s="30"/>
    </row>
    <row r="3970" spans="1:29">
      <c r="A3970" s="15" t="str">
        <f>IF(Table1[Week]=WeekSel,"Yes","No")</f>
        <v>No</v>
      </c>
      <c r="B3970" s="15" t="str">
        <f>IF((Table1[StartDate]&gt;=Date.GraphMin)*(Table1[StartDate]&lt;=Date.GraphMax)=1,"Yes","No")</f>
        <v>No</v>
      </c>
      <c r="C3970" s="15" t="str">
        <f>IF(OR(Table1[[#This Row],[Site]]="FOOD MILLING",Table1[[#This Row],[Site]]="GODACO"), "No", "Yes")</f>
        <v>Yes</v>
      </c>
      <c r="D3970" s="40">
        <f>MAX(DATE(Table1[Year],1,1),DATE(Table1[Year],1,1)-WEEKDAY(DATE(Table1[Year],1,1),2)+(Table1[WeekNum]-1)*7+1)</f>
        <v>44550</v>
      </c>
      <c r="E3970" s="40">
        <f>MIN(DATE(Table1[Year]+1,1,0),DATE(Table1[Year],1,1)-WEEKDAY(DATE(Table1[Year],1,1),2)+Table1[WeekNum]*7)</f>
        <v>44556</v>
      </c>
      <c r="F3970" s="15">
        <v>2021</v>
      </c>
      <c r="G3970" s="15">
        <f t="shared" ref="G3970:G4033" si="124">MONTH(DATE(F3970,1,H3970*7-2)-WEEKDAY(DATE(H3970,1,2)))</f>
        <v>12</v>
      </c>
      <c r="H3970" s="17">
        <v>52</v>
      </c>
      <c r="I3970" s="207" t="str">
        <f>"W" &amp;Table1[[#This Row],[WeekNum]]</f>
        <v>W52</v>
      </c>
      <c r="J3970" s="20" t="str">
        <f t="shared" ref="J3970:J4033" si="125">RIGHT(F3970,2)&amp;"-"&amp;TEXT(H3970,"W00")</f>
        <v>21-W52</v>
      </c>
      <c r="K3970" s="8" t="s">
        <v>518</v>
      </c>
      <c r="L3970" s="4"/>
      <c r="M3970" s="8" t="s">
        <v>72</v>
      </c>
      <c r="N3970" s="266" t="s">
        <v>369</v>
      </c>
      <c r="O3970" s="11" t="s">
        <v>371</v>
      </c>
      <c r="P3970" s="11" t="s">
        <v>371</v>
      </c>
      <c r="Q3970" s="11" t="s">
        <v>421</v>
      </c>
      <c r="R3970" s="8">
        <v>700</v>
      </c>
      <c r="S3970" s="8">
        <v>686</v>
      </c>
      <c r="T3970" s="206">
        <f>ABS(Table1[[#This Row],[Prod]]-Table1[[#This Row],[Planned]])</f>
        <v>14</v>
      </c>
      <c r="U3970" s="209">
        <f>IF(ABS(Table1[[#This Row],[Prod]]-Table1[[#This Row],[Planned]])&gt;Table1[[#This Row],[Planned]],0,IF(Table1[[#This Row],[Planned]]=0,0,1-ABS(Table1[[#This Row],[Prod]]-Table1[[#This Row],[Planned]])/Table1[[#This Row],[Planned]]))</f>
        <v>0.98</v>
      </c>
      <c r="V3970" s="8"/>
      <c r="W3970" s="11"/>
      <c r="X3970" s="3">
        <v>700</v>
      </c>
      <c r="Y3970" s="206">
        <f>Table1[[#This Row],[Prod]]</f>
        <v>686</v>
      </c>
      <c r="Z3970" s="206">
        <f>ABS(Table1[[#This Row],[Prod2]]-Table1[[#This Row],[Plan Revised]])</f>
        <v>14</v>
      </c>
      <c r="AA3970" s="288">
        <f>IF(ABS(Table1[[#This Row],[Prod2]]-Table1[[#This Row],[Plan Revised]])&gt;Table1[[#This Row],[Plan Revised]],0,IF(Table1[[#This Row],[Plan Revised]]=0,0,1-ABS(Table1[[#This Row],[Prod2]]-Table1[[#This Row],[Plan Revised]])/Table1[[#This Row],[Plan Revised]]))</f>
        <v>0.98</v>
      </c>
      <c r="AB3970" s="11"/>
      <c r="AC3970" s="30"/>
    </row>
    <row r="3971" spans="1:29">
      <c r="A3971" s="15" t="str">
        <f>IF(Table1[Week]=WeekSel,"Yes","No")</f>
        <v>No</v>
      </c>
      <c r="B3971" s="15" t="str">
        <f>IF((Table1[StartDate]&gt;=Date.GraphMin)*(Table1[StartDate]&lt;=Date.GraphMax)=1,"Yes","No")</f>
        <v>No</v>
      </c>
      <c r="C3971" s="15" t="str">
        <f>IF(OR(Table1[[#This Row],[Site]]="FOOD MILLING",Table1[[#This Row],[Site]]="GODACO"), "No", "Yes")</f>
        <v>Yes</v>
      </c>
      <c r="D3971" s="40">
        <f>MAX(DATE(Table1[Year],1,1),DATE(Table1[Year],1,1)-WEEKDAY(DATE(Table1[Year],1,1),2)+(Table1[WeekNum]-1)*7+1)</f>
        <v>44550</v>
      </c>
      <c r="E3971" s="40">
        <f>MIN(DATE(Table1[Year]+1,1,0),DATE(Table1[Year],1,1)-WEEKDAY(DATE(Table1[Year],1,1),2)+Table1[WeekNum]*7)</f>
        <v>44556</v>
      </c>
      <c r="F3971" s="15">
        <v>2021</v>
      </c>
      <c r="G3971" s="15">
        <f t="shared" si="124"/>
        <v>12</v>
      </c>
      <c r="H3971" s="17">
        <v>52</v>
      </c>
      <c r="I3971" s="207" t="str">
        <f>"W" &amp;Table1[[#This Row],[WeekNum]]</f>
        <v>W52</v>
      </c>
      <c r="J3971" s="20" t="str">
        <f t="shared" si="125"/>
        <v>21-W52</v>
      </c>
      <c r="K3971" s="8" t="s">
        <v>515</v>
      </c>
      <c r="L3971" s="4"/>
      <c r="M3971" s="8" t="s">
        <v>72</v>
      </c>
      <c r="N3971" s="266" t="s">
        <v>369</v>
      </c>
      <c r="O3971" s="11" t="s">
        <v>371</v>
      </c>
      <c r="P3971" s="11" t="s">
        <v>371</v>
      </c>
      <c r="Q3971" s="11" t="s">
        <v>421</v>
      </c>
      <c r="R3971" s="8">
        <v>0</v>
      </c>
      <c r="S3971" s="8">
        <v>0</v>
      </c>
      <c r="T3971" s="206">
        <f>ABS(Table1[[#This Row],[Prod]]-Table1[[#This Row],[Planned]])</f>
        <v>0</v>
      </c>
      <c r="U3971" s="209">
        <f>IF(ABS(Table1[[#This Row],[Prod]]-Table1[[#This Row],[Planned]])&gt;Table1[[#This Row],[Planned]],0,IF(Table1[[#This Row],[Planned]]=0,0,1-ABS(Table1[[#This Row],[Prod]]-Table1[[#This Row],[Planned]])/Table1[[#This Row],[Planned]]))</f>
        <v>0</v>
      </c>
      <c r="V3971" s="8"/>
      <c r="W3971" s="11"/>
      <c r="X3971" s="3">
        <v>0</v>
      </c>
      <c r="Y3971" s="206">
        <f>Table1[[#This Row],[Prod]]</f>
        <v>0</v>
      </c>
      <c r="Z3971" s="206">
        <f>ABS(Table1[[#This Row],[Prod2]]-Table1[[#This Row],[Plan Revised]])</f>
        <v>0</v>
      </c>
      <c r="AA3971" s="288">
        <f>IF(ABS(Table1[[#This Row],[Prod2]]-Table1[[#This Row],[Plan Revised]])&gt;Table1[[#This Row],[Plan Revised]],0,IF(Table1[[#This Row],[Plan Revised]]=0,0,1-ABS(Table1[[#This Row],[Prod2]]-Table1[[#This Row],[Plan Revised]])/Table1[[#This Row],[Plan Revised]]))</f>
        <v>0</v>
      </c>
      <c r="AB3971" s="11"/>
      <c r="AC3971" s="30"/>
    </row>
    <row r="3972" spans="1:29">
      <c r="A3972" s="15" t="str">
        <f>IF(Table1[Week]=WeekSel,"Yes","No")</f>
        <v>No</v>
      </c>
      <c r="B3972" s="15" t="str">
        <f>IF((Table1[StartDate]&gt;=Date.GraphMin)*(Table1[StartDate]&lt;=Date.GraphMax)=1,"Yes","No")</f>
        <v>No</v>
      </c>
      <c r="C3972" s="15" t="str">
        <f>IF(OR(Table1[[#This Row],[Site]]="FOOD MILLING",Table1[[#This Row],[Site]]="GODACO"), "No", "Yes")</f>
        <v>Yes</v>
      </c>
      <c r="D3972" s="40">
        <f>MAX(DATE(Table1[Year],1,1),DATE(Table1[Year],1,1)-WEEKDAY(DATE(Table1[Year],1,1),2)+(Table1[WeekNum]-1)*7+1)</f>
        <v>44550</v>
      </c>
      <c r="E3972" s="40">
        <f>MIN(DATE(Table1[Year]+1,1,0),DATE(Table1[Year],1,1)-WEEKDAY(DATE(Table1[Year],1,1),2)+Table1[WeekNum]*7)</f>
        <v>44556</v>
      </c>
      <c r="F3972" s="15">
        <v>2021</v>
      </c>
      <c r="G3972" s="15">
        <f t="shared" si="124"/>
        <v>12</v>
      </c>
      <c r="H3972" s="17">
        <v>52</v>
      </c>
      <c r="I3972" s="207" t="str">
        <f>"W" &amp;Table1[[#This Row],[WeekNum]]</f>
        <v>W52</v>
      </c>
      <c r="J3972" s="20" t="str">
        <f t="shared" si="125"/>
        <v>21-W52</v>
      </c>
      <c r="K3972" s="8" t="s">
        <v>516</v>
      </c>
      <c r="L3972" s="4"/>
      <c r="M3972" s="8" t="s">
        <v>72</v>
      </c>
      <c r="N3972" s="266" t="s">
        <v>369</v>
      </c>
      <c r="O3972" s="11" t="s">
        <v>371</v>
      </c>
      <c r="P3972" s="11" t="s">
        <v>371</v>
      </c>
      <c r="Q3972" s="11" t="s">
        <v>421</v>
      </c>
      <c r="R3972" s="8">
        <v>400</v>
      </c>
      <c r="S3972" s="8">
        <v>401</v>
      </c>
      <c r="T3972" s="206">
        <f>ABS(Table1[[#This Row],[Prod]]-Table1[[#This Row],[Planned]])</f>
        <v>1</v>
      </c>
      <c r="U3972" s="209">
        <f>IF(ABS(Table1[[#This Row],[Prod]]-Table1[[#This Row],[Planned]])&gt;Table1[[#This Row],[Planned]],0,IF(Table1[[#This Row],[Planned]]=0,0,1-ABS(Table1[[#This Row],[Prod]]-Table1[[#This Row],[Planned]])/Table1[[#This Row],[Planned]]))</f>
        <v>0.99750000000000005</v>
      </c>
      <c r="V3972" s="8"/>
      <c r="W3972" s="11"/>
      <c r="X3972" s="3">
        <v>400</v>
      </c>
      <c r="Y3972" s="206">
        <f>Table1[[#This Row],[Prod]]</f>
        <v>401</v>
      </c>
      <c r="Z3972" s="206">
        <f>ABS(Table1[[#This Row],[Prod2]]-Table1[[#This Row],[Plan Revised]])</f>
        <v>1</v>
      </c>
      <c r="AA3972" s="288">
        <f>IF(ABS(Table1[[#This Row],[Prod2]]-Table1[[#This Row],[Plan Revised]])&gt;Table1[[#This Row],[Plan Revised]],0,IF(Table1[[#This Row],[Plan Revised]]=0,0,1-ABS(Table1[[#This Row],[Prod2]]-Table1[[#This Row],[Plan Revised]])/Table1[[#This Row],[Plan Revised]]))</f>
        <v>0.99750000000000005</v>
      </c>
      <c r="AB3972" s="11"/>
      <c r="AC3972" s="30"/>
    </row>
    <row r="3973" spans="1:29">
      <c r="A3973" s="15" t="str">
        <f>IF(Table1[Week]=WeekSel,"Yes","No")</f>
        <v>No</v>
      </c>
      <c r="B3973" s="15" t="str">
        <f>IF((Table1[StartDate]&gt;=Date.GraphMin)*(Table1[StartDate]&lt;=Date.GraphMax)=1,"Yes","No")</f>
        <v>No</v>
      </c>
      <c r="C3973" s="15" t="str">
        <f>IF(OR(Table1[[#This Row],[Site]]="FOOD MILLING",Table1[[#This Row],[Site]]="GODACO"), "No", "Yes")</f>
        <v>Yes</v>
      </c>
      <c r="D3973" s="40">
        <f>MAX(DATE(Table1[Year],1,1),DATE(Table1[Year],1,1)-WEEKDAY(DATE(Table1[Year],1,1),2)+(Table1[WeekNum]-1)*7+1)</f>
        <v>44550</v>
      </c>
      <c r="E3973" s="40">
        <f>MIN(DATE(Table1[Year]+1,1,0),DATE(Table1[Year],1,1)-WEEKDAY(DATE(Table1[Year],1,1),2)+Table1[WeekNum]*7)</f>
        <v>44556</v>
      </c>
      <c r="F3973" s="15">
        <v>2021</v>
      </c>
      <c r="G3973" s="15">
        <f t="shared" si="124"/>
        <v>12</v>
      </c>
      <c r="H3973" s="17">
        <v>52</v>
      </c>
      <c r="I3973" s="207" t="str">
        <f>"W" &amp;Table1[[#This Row],[WeekNum]]</f>
        <v>W52</v>
      </c>
      <c r="J3973" s="20" t="str">
        <f t="shared" si="125"/>
        <v>21-W52</v>
      </c>
      <c r="K3973" s="8" t="s">
        <v>517</v>
      </c>
      <c r="L3973" s="4"/>
      <c r="M3973" s="8" t="s">
        <v>72</v>
      </c>
      <c r="N3973" s="266" t="s">
        <v>369</v>
      </c>
      <c r="O3973" s="11" t="s">
        <v>371</v>
      </c>
      <c r="P3973" s="11" t="s">
        <v>371</v>
      </c>
      <c r="Q3973" s="11" t="s">
        <v>421</v>
      </c>
      <c r="R3973" s="8">
        <v>400</v>
      </c>
      <c r="S3973" s="8">
        <v>362</v>
      </c>
      <c r="T3973" s="206">
        <f>ABS(Table1[[#This Row],[Prod]]-Table1[[#This Row],[Planned]])</f>
        <v>38</v>
      </c>
      <c r="U3973" s="209">
        <f>IF(ABS(Table1[[#This Row],[Prod]]-Table1[[#This Row],[Planned]])&gt;Table1[[#This Row],[Planned]],0,IF(Table1[[#This Row],[Planned]]=0,0,1-ABS(Table1[[#This Row],[Prod]]-Table1[[#This Row],[Planned]])/Table1[[#This Row],[Planned]]))</f>
        <v>0.90500000000000003</v>
      </c>
      <c r="V3973" s="8"/>
      <c r="W3973" s="11"/>
      <c r="X3973" s="3">
        <v>400</v>
      </c>
      <c r="Y3973" s="206">
        <f>Table1[[#This Row],[Prod]]</f>
        <v>362</v>
      </c>
      <c r="Z3973" s="206">
        <f>ABS(Table1[[#This Row],[Prod2]]-Table1[[#This Row],[Plan Revised]])</f>
        <v>38</v>
      </c>
      <c r="AA3973" s="288">
        <f>IF(ABS(Table1[[#This Row],[Prod2]]-Table1[[#This Row],[Plan Revised]])&gt;Table1[[#This Row],[Plan Revised]],0,IF(Table1[[#This Row],[Plan Revised]]=0,0,1-ABS(Table1[[#This Row],[Prod2]]-Table1[[#This Row],[Plan Revised]])/Table1[[#This Row],[Plan Revised]]))</f>
        <v>0.90500000000000003</v>
      </c>
      <c r="AB3973" s="11"/>
      <c r="AC3973" s="30"/>
    </row>
    <row r="3974" spans="1:29">
      <c r="A3974" s="15" t="str">
        <f>IF(Table1[Week]=WeekSel,"Yes","No")</f>
        <v>No</v>
      </c>
      <c r="B3974" s="15" t="str">
        <f>IF((Table1[StartDate]&gt;=Date.GraphMin)*(Table1[StartDate]&lt;=Date.GraphMax)=1,"Yes","No")</f>
        <v>No</v>
      </c>
      <c r="C3974" s="15" t="str">
        <f>IF(OR(Table1[[#This Row],[Site]]="FOOD MILLING",Table1[[#This Row],[Site]]="GODACO"), "No", "Yes")</f>
        <v>Yes</v>
      </c>
      <c r="D3974" s="40">
        <f>MAX(DATE(Table1[Year],1,1),DATE(Table1[Year],1,1)-WEEKDAY(DATE(Table1[Year],1,1),2)+(Table1[WeekNum]-1)*7+1)</f>
        <v>44550</v>
      </c>
      <c r="E3974" s="40">
        <f>MIN(DATE(Table1[Year]+1,1,0),DATE(Table1[Year],1,1)-WEEKDAY(DATE(Table1[Year],1,1),2)+Table1[WeekNum]*7)</f>
        <v>44556</v>
      </c>
      <c r="F3974" s="15">
        <v>2021</v>
      </c>
      <c r="G3974" s="15">
        <f t="shared" si="124"/>
        <v>12</v>
      </c>
      <c r="H3974" s="17">
        <v>52</v>
      </c>
      <c r="I3974" s="207" t="str">
        <f>"W" &amp;Table1[[#This Row],[WeekNum]]</f>
        <v>W52</v>
      </c>
      <c r="J3974" s="20" t="str">
        <f t="shared" si="125"/>
        <v>21-W52</v>
      </c>
      <c r="K3974" s="8" t="s">
        <v>514</v>
      </c>
      <c r="L3974" s="4"/>
      <c r="M3974" s="8" t="s">
        <v>72</v>
      </c>
      <c r="N3974" s="266" t="s">
        <v>369</v>
      </c>
      <c r="O3974" s="266" t="s">
        <v>391</v>
      </c>
      <c r="P3974" s="11" t="s">
        <v>393</v>
      </c>
      <c r="Q3974" s="11" t="s">
        <v>421</v>
      </c>
      <c r="R3974" s="8">
        <v>700</v>
      </c>
      <c r="S3974" s="8">
        <v>301.10000000000002</v>
      </c>
      <c r="T3974" s="206">
        <f>ABS(Table1[[#This Row],[Prod]]-Table1[[#This Row],[Planned]])</f>
        <v>398.9</v>
      </c>
      <c r="U3974" s="209">
        <f>IF(ABS(Table1[[#This Row],[Prod]]-Table1[[#This Row],[Planned]])&gt;Table1[[#This Row],[Planned]],0,IF(Table1[[#This Row],[Planned]]=0,0,1-ABS(Table1[[#This Row],[Prod]]-Table1[[#This Row],[Planned]])/Table1[[#This Row],[Planned]]))</f>
        <v>0.43014285714285716</v>
      </c>
      <c r="V3974" s="8"/>
      <c r="W3974" s="11"/>
      <c r="X3974" s="3">
        <v>350</v>
      </c>
      <c r="Y3974" s="206">
        <f>Table1[[#This Row],[Prod]]</f>
        <v>301.10000000000002</v>
      </c>
      <c r="Z3974" s="206">
        <f>ABS(Table1[[#This Row],[Prod2]]-Table1[[#This Row],[Plan Revised]])</f>
        <v>48.899999999999977</v>
      </c>
      <c r="AA3974" s="288">
        <f>IF(ABS(Table1[[#This Row],[Prod2]]-Table1[[#This Row],[Plan Revised]])&gt;Table1[[#This Row],[Plan Revised]],0,IF(Table1[[#This Row],[Plan Revised]]=0,0,1-ABS(Table1[[#This Row],[Prod2]]-Table1[[#This Row],[Plan Revised]])/Table1[[#This Row],[Plan Revised]]))</f>
        <v>0.86028571428571432</v>
      </c>
      <c r="AB3974" s="11"/>
      <c r="AC3974" s="30"/>
    </row>
    <row r="3975" spans="1:29">
      <c r="A3975" s="15" t="str">
        <f>IF(Table1[Week]=WeekSel,"Yes","No")</f>
        <v>No</v>
      </c>
      <c r="B3975" s="15" t="str">
        <f>IF((Table1[StartDate]&gt;=Date.GraphMin)*(Table1[StartDate]&lt;=Date.GraphMax)=1,"Yes","No")</f>
        <v>No</v>
      </c>
      <c r="C3975" s="15" t="str">
        <f>IF(OR(Table1[[#This Row],[Site]]="FOOD MILLING",Table1[[#This Row],[Site]]="GODACO"), "No", "Yes")</f>
        <v>Yes</v>
      </c>
      <c r="D3975" s="40">
        <f>MAX(DATE(Table1[Year],1,1),DATE(Table1[Year],1,1)-WEEKDAY(DATE(Table1[Year],1,1),2)+(Table1[WeekNum]-1)*7+1)</f>
        <v>44550</v>
      </c>
      <c r="E3975" s="40">
        <f>MIN(DATE(Table1[Year]+1,1,0),DATE(Table1[Year],1,1)-WEEKDAY(DATE(Table1[Year],1,1),2)+Table1[WeekNum]*7)</f>
        <v>44556</v>
      </c>
      <c r="F3975" s="15">
        <v>2021</v>
      </c>
      <c r="G3975" s="15">
        <f t="shared" si="124"/>
        <v>12</v>
      </c>
      <c r="H3975" s="17">
        <v>52</v>
      </c>
      <c r="I3975" s="207" t="str">
        <f>"W" &amp;Table1[[#This Row],[WeekNum]]</f>
        <v>W52</v>
      </c>
      <c r="J3975" s="20" t="str">
        <f t="shared" si="125"/>
        <v>21-W52</v>
      </c>
      <c r="K3975" s="8" t="s">
        <v>440</v>
      </c>
      <c r="L3975" s="4"/>
      <c r="M3975" s="8" t="s">
        <v>72</v>
      </c>
      <c r="N3975" s="266" t="s">
        <v>369</v>
      </c>
      <c r="O3975" s="266" t="s">
        <v>391</v>
      </c>
      <c r="P3975" s="11" t="s">
        <v>394</v>
      </c>
      <c r="Q3975" s="11" t="s">
        <v>421</v>
      </c>
      <c r="R3975" s="8">
        <v>1200</v>
      </c>
      <c r="S3975" s="8">
        <v>2286.9</v>
      </c>
      <c r="T3975" s="206">
        <f>ABS(Table1[[#This Row],[Prod]]-Table1[[#This Row],[Planned]])</f>
        <v>1086.9000000000001</v>
      </c>
      <c r="U3975" s="209">
        <f>IF(ABS(Table1[[#This Row],[Prod]]-Table1[[#This Row],[Planned]])&gt;Table1[[#This Row],[Planned]],0,IF(Table1[[#This Row],[Planned]]=0,0,1-ABS(Table1[[#This Row],[Prod]]-Table1[[#This Row],[Planned]])/Table1[[#This Row],[Planned]]))</f>
        <v>9.4249999999999945E-2</v>
      </c>
      <c r="V3975" s="8"/>
      <c r="W3975" s="11"/>
      <c r="X3975" s="3">
        <v>1200</v>
      </c>
      <c r="Y3975" s="206">
        <f>Table1[[#This Row],[Prod]]</f>
        <v>2286.9</v>
      </c>
      <c r="Z3975" s="206">
        <f>ABS(Table1[[#This Row],[Prod2]]-Table1[[#This Row],[Plan Revised]])</f>
        <v>1086.9000000000001</v>
      </c>
      <c r="AA3975" s="288">
        <f>IF(ABS(Table1[[#This Row],[Prod2]]-Table1[[#This Row],[Plan Revised]])&gt;Table1[[#This Row],[Plan Revised]],0,IF(Table1[[#This Row],[Plan Revised]]=0,0,1-ABS(Table1[[#This Row],[Prod2]]-Table1[[#This Row],[Plan Revised]])/Table1[[#This Row],[Plan Revised]]))</f>
        <v>9.4249999999999945E-2</v>
      </c>
      <c r="AB3975" s="11"/>
      <c r="AC3975" s="30"/>
    </row>
    <row r="3976" spans="1:29">
      <c r="A3976" s="15" t="str">
        <f>IF(Table1[Week]=WeekSel,"Yes","No")</f>
        <v>No</v>
      </c>
      <c r="B3976" s="15" t="str">
        <f>IF((Table1[StartDate]&gt;=Date.GraphMin)*(Table1[StartDate]&lt;=Date.GraphMax)=1,"Yes","No")</f>
        <v>No</v>
      </c>
      <c r="C3976" s="15" t="str">
        <f>IF(OR(Table1[[#This Row],[Site]]="FOOD MILLING",Table1[[#This Row],[Site]]="GODACO"), "No", "Yes")</f>
        <v>Yes</v>
      </c>
      <c r="D3976" s="40">
        <f>MAX(DATE(Table1[Year],1,1),DATE(Table1[Year],1,1)-WEEKDAY(DATE(Table1[Year],1,1),2)+(Table1[WeekNum]-1)*7+1)</f>
        <v>44550</v>
      </c>
      <c r="E3976" s="40">
        <f>MIN(DATE(Table1[Year]+1,1,0),DATE(Table1[Year],1,1)-WEEKDAY(DATE(Table1[Year],1,1),2)+Table1[WeekNum]*7)</f>
        <v>44556</v>
      </c>
      <c r="F3976" s="15">
        <v>2021</v>
      </c>
      <c r="G3976" s="15">
        <f t="shared" si="124"/>
        <v>12</v>
      </c>
      <c r="H3976" s="17">
        <v>52</v>
      </c>
      <c r="I3976" s="207" t="str">
        <f>"W" &amp;Table1[[#This Row],[WeekNum]]</f>
        <v>W52</v>
      </c>
      <c r="J3976" s="20" t="str">
        <f t="shared" si="125"/>
        <v>21-W52</v>
      </c>
      <c r="K3976" s="8" t="s">
        <v>519</v>
      </c>
      <c r="L3976" s="4"/>
      <c r="M3976" s="8" t="s">
        <v>72</v>
      </c>
      <c r="N3976" s="266" t="s">
        <v>369</v>
      </c>
      <c r="O3976" s="11" t="s">
        <v>371</v>
      </c>
      <c r="P3976" s="11" t="s">
        <v>371</v>
      </c>
      <c r="Q3976" s="11" t="s">
        <v>421</v>
      </c>
      <c r="R3976" s="8">
        <v>0</v>
      </c>
      <c r="S3976" s="8">
        <v>0</v>
      </c>
      <c r="T3976" s="206">
        <f>ABS(Table1[[#This Row],[Prod]]-Table1[[#This Row],[Planned]])</f>
        <v>0</v>
      </c>
      <c r="U3976" s="209">
        <f>IF(ABS(Table1[[#This Row],[Prod]]-Table1[[#This Row],[Planned]])&gt;Table1[[#This Row],[Planned]],0,IF(Table1[[#This Row],[Planned]]=0,0,1-ABS(Table1[[#This Row],[Prod]]-Table1[[#This Row],[Planned]])/Table1[[#This Row],[Planned]]))</f>
        <v>0</v>
      </c>
      <c r="V3976" s="8"/>
      <c r="W3976" s="11"/>
      <c r="X3976" s="3">
        <v>0</v>
      </c>
      <c r="Y3976" s="206">
        <f>Table1[[#This Row],[Prod]]</f>
        <v>0</v>
      </c>
      <c r="Z3976" s="206">
        <f>ABS(Table1[[#This Row],[Prod2]]-Table1[[#This Row],[Plan Revised]])</f>
        <v>0</v>
      </c>
      <c r="AA3976" s="288">
        <f>IF(ABS(Table1[[#This Row],[Prod2]]-Table1[[#This Row],[Plan Revised]])&gt;Table1[[#This Row],[Plan Revised]],0,IF(Table1[[#This Row],[Plan Revised]]=0,0,1-ABS(Table1[[#This Row],[Prod2]]-Table1[[#This Row],[Plan Revised]])/Table1[[#This Row],[Plan Revised]]))</f>
        <v>0</v>
      </c>
      <c r="AB3976" s="11"/>
      <c r="AC3976" s="30"/>
    </row>
    <row r="3977" spans="1:29">
      <c r="A3977" s="15" t="str">
        <f>IF(Table1[Week]=WeekSel,"Yes","No")</f>
        <v>No</v>
      </c>
      <c r="B3977" s="15" t="str">
        <f>IF((Table1[StartDate]&gt;=Date.GraphMin)*(Table1[StartDate]&lt;=Date.GraphMax)=1,"Yes","No")</f>
        <v>No</v>
      </c>
      <c r="C3977" s="15" t="str">
        <f>IF(OR(Table1[[#This Row],[Site]]="FOOD MILLING",Table1[[#This Row],[Site]]="GODACO"), "No", "Yes")</f>
        <v>Yes</v>
      </c>
      <c r="D3977" s="40">
        <f>MAX(DATE(Table1[Year],1,1),DATE(Table1[Year],1,1)-WEEKDAY(DATE(Table1[Year],1,1),2)+(Table1[WeekNum]-1)*7+1)</f>
        <v>44550</v>
      </c>
      <c r="E3977" s="40">
        <f>MIN(DATE(Table1[Year]+1,1,0),DATE(Table1[Year],1,1)-WEEKDAY(DATE(Table1[Year],1,1),2)+Table1[WeekNum]*7)</f>
        <v>44556</v>
      </c>
      <c r="F3977" s="15">
        <v>2021</v>
      </c>
      <c r="G3977" s="15">
        <f t="shared" si="124"/>
        <v>12</v>
      </c>
      <c r="H3977" s="17">
        <v>52</v>
      </c>
      <c r="I3977" s="207" t="str">
        <f>"W" &amp;Table1[[#This Row],[WeekNum]]</f>
        <v>W52</v>
      </c>
      <c r="J3977" s="20" t="str">
        <f t="shared" si="125"/>
        <v>21-W52</v>
      </c>
      <c r="K3977" s="8" t="s">
        <v>688</v>
      </c>
      <c r="L3977" s="4"/>
      <c r="M3977" s="8" t="s">
        <v>72</v>
      </c>
      <c r="N3977" s="266" t="s">
        <v>369</v>
      </c>
      <c r="O3977" s="266" t="s">
        <v>395</v>
      </c>
      <c r="P3977" s="11" t="s">
        <v>396</v>
      </c>
      <c r="Q3977" s="11" t="s">
        <v>421</v>
      </c>
      <c r="R3977" s="8">
        <v>300</v>
      </c>
      <c r="S3977" s="8">
        <v>302</v>
      </c>
      <c r="T3977" s="206">
        <f>ABS(Table1[[#This Row],[Prod]]-Table1[[#This Row],[Planned]])</f>
        <v>2</v>
      </c>
      <c r="U3977" s="209">
        <f>IF(ABS(Table1[[#This Row],[Prod]]-Table1[[#This Row],[Planned]])&gt;Table1[[#This Row],[Planned]],0,IF(Table1[[#This Row],[Planned]]=0,0,1-ABS(Table1[[#This Row],[Prod]]-Table1[[#This Row],[Planned]])/Table1[[#This Row],[Planned]]))</f>
        <v>0.99333333333333329</v>
      </c>
      <c r="V3977" s="8"/>
      <c r="W3977" s="11"/>
      <c r="X3977" s="3">
        <v>300</v>
      </c>
      <c r="Y3977" s="206">
        <f>Table1[[#This Row],[Prod]]</f>
        <v>302</v>
      </c>
      <c r="Z3977" s="206">
        <f>ABS(Table1[[#This Row],[Prod2]]-Table1[[#This Row],[Plan Revised]])</f>
        <v>2</v>
      </c>
      <c r="AA3977" s="288">
        <f>IF(ABS(Table1[[#This Row],[Prod2]]-Table1[[#This Row],[Plan Revised]])&gt;Table1[[#This Row],[Plan Revised]],0,IF(Table1[[#This Row],[Plan Revised]]=0,0,1-ABS(Table1[[#This Row],[Prod2]]-Table1[[#This Row],[Plan Revised]])/Table1[[#This Row],[Plan Revised]]))</f>
        <v>0.99333333333333329</v>
      </c>
      <c r="AB3977" s="11"/>
      <c r="AC3977" s="30"/>
    </row>
    <row r="3978" spans="1:29">
      <c r="A3978" s="15" t="str">
        <f>IF(Table1[Week]=WeekSel,"Yes","No")</f>
        <v>No</v>
      </c>
      <c r="B3978" s="15" t="str">
        <f>IF((Table1[StartDate]&gt;=Date.GraphMin)*(Table1[StartDate]&lt;=Date.GraphMax)=1,"Yes","No")</f>
        <v>No</v>
      </c>
      <c r="C3978" s="15" t="str">
        <f>IF(OR(Table1[[#This Row],[Site]]="FOOD MILLING",Table1[[#This Row],[Site]]="GODACO"), "No", "Yes")</f>
        <v>Yes</v>
      </c>
      <c r="D3978" s="40">
        <f>MAX(DATE(Table1[Year],1,1),DATE(Table1[Year],1,1)-WEEKDAY(DATE(Table1[Year],1,1),2)+(Table1[WeekNum]-1)*7+1)</f>
        <v>44550</v>
      </c>
      <c r="E3978" s="40">
        <f>MIN(DATE(Table1[Year]+1,1,0),DATE(Table1[Year],1,1)-WEEKDAY(DATE(Table1[Year],1,1),2)+Table1[WeekNum]*7)</f>
        <v>44556</v>
      </c>
      <c r="F3978" s="15">
        <v>2021</v>
      </c>
      <c r="G3978" s="15">
        <f t="shared" si="124"/>
        <v>12</v>
      </c>
      <c r="H3978" s="17">
        <v>52</v>
      </c>
      <c r="I3978" s="207" t="str">
        <f>"W" &amp;Table1[[#This Row],[WeekNum]]</f>
        <v>W52</v>
      </c>
      <c r="J3978" s="20" t="str">
        <f t="shared" si="125"/>
        <v>21-W52</v>
      </c>
      <c r="K3978" s="8" t="s">
        <v>689</v>
      </c>
      <c r="L3978" s="4"/>
      <c r="M3978" s="8" t="s">
        <v>72</v>
      </c>
      <c r="N3978" s="266" t="s">
        <v>369</v>
      </c>
      <c r="O3978" s="266" t="s">
        <v>395</v>
      </c>
      <c r="P3978" s="11" t="s">
        <v>396</v>
      </c>
      <c r="Q3978" s="11" t="s">
        <v>421</v>
      </c>
      <c r="R3978" s="8">
        <v>1850</v>
      </c>
      <c r="S3978" s="8">
        <v>1459</v>
      </c>
      <c r="T3978" s="206">
        <f>ABS(Table1[[#This Row],[Prod]]-Table1[[#This Row],[Planned]])</f>
        <v>391</v>
      </c>
      <c r="U3978" s="209">
        <f>IF(ABS(Table1[[#This Row],[Prod]]-Table1[[#This Row],[Planned]])&gt;Table1[[#This Row],[Planned]],0,IF(Table1[[#This Row],[Planned]]=0,0,1-ABS(Table1[[#This Row],[Prod]]-Table1[[#This Row],[Planned]])/Table1[[#This Row],[Planned]]))</f>
        <v>0.78864864864864859</v>
      </c>
      <c r="V3978" s="8"/>
      <c r="W3978" s="11"/>
      <c r="X3978" s="3">
        <v>1250</v>
      </c>
      <c r="Y3978" s="206">
        <f>Table1[[#This Row],[Prod]]</f>
        <v>1459</v>
      </c>
      <c r="Z3978" s="206">
        <f>ABS(Table1[[#This Row],[Prod2]]-Table1[[#This Row],[Plan Revised]])</f>
        <v>209</v>
      </c>
      <c r="AA3978" s="288">
        <f>IF(ABS(Table1[[#This Row],[Prod2]]-Table1[[#This Row],[Plan Revised]])&gt;Table1[[#This Row],[Plan Revised]],0,IF(Table1[[#This Row],[Plan Revised]]=0,0,1-ABS(Table1[[#This Row],[Prod2]]-Table1[[#This Row],[Plan Revised]])/Table1[[#This Row],[Plan Revised]]))</f>
        <v>0.83279999999999998</v>
      </c>
      <c r="AB3978" s="11"/>
      <c r="AC3978" s="30"/>
    </row>
    <row r="3979" spans="1:29">
      <c r="A3979" s="15" t="str">
        <f>IF(Table1[Week]=WeekSel,"Yes","No")</f>
        <v>No</v>
      </c>
      <c r="B3979" s="15" t="str">
        <f>IF((Table1[StartDate]&gt;=Date.GraphMin)*(Table1[StartDate]&lt;=Date.GraphMax)=1,"Yes","No")</f>
        <v>No</v>
      </c>
      <c r="C3979" s="15" t="str">
        <f>IF(OR(Table1[[#This Row],[Site]]="FOOD MILLING",Table1[[#This Row],[Site]]="GODACO"), "No", "Yes")</f>
        <v>Yes</v>
      </c>
      <c r="D3979" s="40">
        <f>MAX(DATE(Table1[Year],1,1),DATE(Table1[Year],1,1)-WEEKDAY(DATE(Table1[Year],1,1),2)+(Table1[WeekNum]-1)*7+1)</f>
        <v>44550</v>
      </c>
      <c r="E3979" s="40">
        <f>MIN(DATE(Table1[Year]+1,1,0),DATE(Table1[Year],1,1)-WEEKDAY(DATE(Table1[Year],1,1),2)+Table1[WeekNum]*7)</f>
        <v>44556</v>
      </c>
      <c r="F3979" s="15">
        <v>2021</v>
      </c>
      <c r="G3979" s="15">
        <f t="shared" si="124"/>
        <v>12</v>
      </c>
      <c r="H3979" s="17">
        <v>52</v>
      </c>
      <c r="I3979" s="207" t="str">
        <f>"W" &amp;Table1[[#This Row],[WeekNum]]</f>
        <v>W52</v>
      </c>
      <c r="J3979" s="20" t="str">
        <f t="shared" si="125"/>
        <v>21-W52</v>
      </c>
      <c r="K3979" s="8" t="s">
        <v>691</v>
      </c>
      <c r="L3979" s="4"/>
      <c r="M3979" s="8" t="s">
        <v>72</v>
      </c>
      <c r="N3979" s="266" t="s">
        <v>369</v>
      </c>
      <c r="O3979" s="266" t="s">
        <v>389</v>
      </c>
      <c r="P3979" s="11" t="s">
        <v>397</v>
      </c>
      <c r="Q3979" s="11" t="s">
        <v>417</v>
      </c>
      <c r="R3979" s="8">
        <v>0</v>
      </c>
      <c r="S3979" s="8">
        <v>0</v>
      </c>
      <c r="T3979" s="206">
        <f>ABS(Table1[[#This Row],[Prod]]-Table1[[#This Row],[Planned]])</f>
        <v>0</v>
      </c>
      <c r="U3979" s="209">
        <f>IF(ABS(Table1[[#This Row],[Prod]]-Table1[[#This Row],[Planned]])&gt;Table1[[#This Row],[Planned]],0,IF(Table1[[#This Row],[Planned]]=0,0,1-ABS(Table1[[#This Row],[Prod]]-Table1[[#This Row],[Planned]])/Table1[[#This Row],[Planned]]))</f>
        <v>0</v>
      </c>
      <c r="V3979" s="8"/>
      <c r="W3979" s="11"/>
      <c r="X3979" s="3">
        <v>0</v>
      </c>
      <c r="Y3979" s="206">
        <f>Table1[[#This Row],[Prod]]</f>
        <v>0</v>
      </c>
      <c r="Z3979" s="206">
        <f>ABS(Table1[[#This Row],[Prod2]]-Table1[[#This Row],[Plan Revised]])</f>
        <v>0</v>
      </c>
      <c r="AA3979" s="288">
        <f>IF(ABS(Table1[[#This Row],[Prod2]]-Table1[[#This Row],[Plan Revised]])&gt;Table1[[#This Row],[Plan Revised]],0,IF(Table1[[#This Row],[Plan Revised]]=0,0,1-ABS(Table1[[#This Row],[Prod2]]-Table1[[#This Row],[Plan Revised]])/Table1[[#This Row],[Plan Revised]]))</f>
        <v>0</v>
      </c>
      <c r="AB3979" s="11"/>
      <c r="AC3979" s="30"/>
    </row>
    <row r="3980" spans="1:29">
      <c r="A3980" s="15" t="str">
        <f>IF(Table1[Week]=WeekSel,"Yes","No")</f>
        <v>No</v>
      </c>
      <c r="B3980" s="15" t="str">
        <f>IF((Table1[StartDate]&gt;=Date.GraphMin)*(Table1[StartDate]&lt;=Date.GraphMax)=1,"Yes","No")</f>
        <v>No</v>
      </c>
      <c r="C3980" s="15" t="str">
        <f>IF(OR(Table1[[#This Row],[Site]]="FOOD MILLING",Table1[[#This Row],[Site]]="GODACO"), "No", "Yes")</f>
        <v>Yes</v>
      </c>
      <c r="D3980" s="40">
        <f>MAX(DATE(Table1[Year],1,1),DATE(Table1[Year],1,1)-WEEKDAY(DATE(Table1[Year],1,1),2)+(Table1[WeekNum]-1)*7+1)</f>
        <v>44550</v>
      </c>
      <c r="E3980" s="40">
        <f>MIN(DATE(Table1[Year]+1,1,0),DATE(Table1[Year],1,1)-WEEKDAY(DATE(Table1[Year],1,1),2)+Table1[WeekNum]*7)</f>
        <v>44556</v>
      </c>
      <c r="F3980" s="15">
        <v>2021</v>
      </c>
      <c r="G3980" s="15">
        <f t="shared" si="124"/>
        <v>12</v>
      </c>
      <c r="H3980" s="17">
        <v>52</v>
      </c>
      <c r="I3980" s="207" t="str">
        <f>"W" &amp;Table1[[#This Row],[WeekNum]]</f>
        <v>W52</v>
      </c>
      <c r="J3980" s="20" t="str">
        <f t="shared" si="125"/>
        <v>21-W52</v>
      </c>
      <c r="K3980" s="8" t="s">
        <v>692</v>
      </c>
      <c r="L3980" s="4"/>
      <c r="M3980" s="8" t="s">
        <v>72</v>
      </c>
      <c r="N3980" s="266" t="s">
        <v>369</v>
      </c>
      <c r="O3980" s="266" t="s">
        <v>389</v>
      </c>
      <c r="P3980" s="11" t="s">
        <v>397</v>
      </c>
      <c r="Q3980" s="11" t="s">
        <v>417</v>
      </c>
      <c r="R3980" s="8">
        <v>0</v>
      </c>
      <c r="S3980" s="8">
        <v>0</v>
      </c>
      <c r="T3980" s="206">
        <f>ABS(Table1[[#This Row],[Prod]]-Table1[[#This Row],[Planned]])</f>
        <v>0</v>
      </c>
      <c r="U3980" s="209">
        <f>IF(ABS(Table1[[#This Row],[Prod]]-Table1[[#This Row],[Planned]])&gt;Table1[[#This Row],[Planned]],0,IF(Table1[[#This Row],[Planned]]=0,0,1-ABS(Table1[[#This Row],[Prod]]-Table1[[#This Row],[Planned]])/Table1[[#This Row],[Planned]]))</f>
        <v>0</v>
      </c>
      <c r="V3980" s="8"/>
      <c r="W3980" s="11"/>
      <c r="X3980" s="3">
        <v>0</v>
      </c>
      <c r="Y3980" s="206">
        <f>Table1[[#This Row],[Prod]]</f>
        <v>0</v>
      </c>
      <c r="Z3980" s="206">
        <f>ABS(Table1[[#This Row],[Prod2]]-Table1[[#This Row],[Plan Revised]])</f>
        <v>0</v>
      </c>
      <c r="AA3980" s="288">
        <f>IF(ABS(Table1[[#This Row],[Prod2]]-Table1[[#This Row],[Plan Revised]])&gt;Table1[[#This Row],[Plan Revised]],0,IF(Table1[[#This Row],[Plan Revised]]=0,0,1-ABS(Table1[[#This Row],[Prod2]]-Table1[[#This Row],[Plan Revised]])/Table1[[#This Row],[Plan Revised]]))</f>
        <v>0</v>
      </c>
      <c r="AB3980" s="11"/>
      <c r="AC3980" s="30"/>
    </row>
    <row r="3981" spans="1:29">
      <c r="A3981" s="15" t="str">
        <f>IF(Table1[Week]=WeekSel,"Yes","No")</f>
        <v>No</v>
      </c>
      <c r="B3981" s="15" t="str">
        <f>IF((Table1[StartDate]&gt;=Date.GraphMin)*(Table1[StartDate]&lt;=Date.GraphMax)=1,"Yes","No")</f>
        <v>No</v>
      </c>
      <c r="C3981" s="15" t="str">
        <f>IF(OR(Table1[[#This Row],[Site]]="FOOD MILLING",Table1[[#This Row],[Site]]="GODACO"), "No", "Yes")</f>
        <v>Yes</v>
      </c>
      <c r="D3981" s="40">
        <f>MAX(DATE(Table1[Year],1,1),DATE(Table1[Year],1,1)-WEEKDAY(DATE(Table1[Year],1,1),2)+(Table1[WeekNum]-1)*7+1)</f>
        <v>44550</v>
      </c>
      <c r="E3981" s="40">
        <f>MIN(DATE(Table1[Year]+1,1,0),DATE(Table1[Year],1,1)-WEEKDAY(DATE(Table1[Year],1,1),2)+Table1[WeekNum]*7)</f>
        <v>44556</v>
      </c>
      <c r="F3981" s="15">
        <v>2021</v>
      </c>
      <c r="G3981" s="15">
        <f t="shared" si="124"/>
        <v>12</v>
      </c>
      <c r="H3981" s="17">
        <v>52</v>
      </c>
      <c r="I3981" s="207" t="str">
        <f>"W" &amp;Table1[[#This Row],[WeekNum]]</f>
        <v>W52</v>
      </c>
      <c r="J3981" s="20" t="str">
        <f t="shared" si="125"/>
        <v>21-W52</v>
      </c>
      <c r="K3981" s="8" t="s">
        <v>693</v>
      </c>
      <c r="L3981" s="4"/>
      <c r="M3981" s="8" t="s">
        <v>72</v>
      </c>
      <c r="N3981" s="266" t="s">
        <v>369</v>
      </c>
      <c r="O3981" s="266" t="s">
        <v>389</v>
      </c>
      <c r="P3981" s="11" t="s">
        <v>397</v>
      </c>
      <c r="Q3981" s="11" t="s">
        <v>417</v>
      </c>
      <c r="R3981" s="8">
        <v>4723</v>
      </c>
      <c r="S3981" s="8">
        <v>912.5</v>
      </c>
      <c r="T3981" s="206">
        <f>ABS(Table1[[#This Row],[Prod]]-Table1[[#This Row],[Planned]])</f>
        <v>3810.5</v>
      </c>
      <c r="U3981" s="209">
        <f>IF(ABS(Table1[[#This Row],[Prod]]-Table1[[#This Row],[Planned]])&gt;Table1[[#This Row],[Planned]],0,IF(Table1[[#This Row],[Planned]]=0,0,1-ABS(Table1[[#This Row],[Prod]]-Table1[[#This Row],[Planned]])/Table1[[#This Row],[Planned]]))</f>
        <v>0.19320347236925683</v>
      </c>
      <c r="V3981" s="8"/>
      <c r="W3981" s="11"/>
      <c r="X3981" s="3">
        <v>5000</v>
      </c>
      <c r="Y3981" s="206">
        <f>Table1[[#This Row],[Prod]]</f>
        <v>912.5</v>
      </c>
      <c r="Z3981" s="206">
        <f>ABS(Table1[[#This Row],[Prod2]]-Table1[[#This Row],[Plan Revised]])</f>
        <v>4087.5</v>
      </c>
      <c r="AA3981" s="288">
        <f>IF(ABS(Table1[[#This Row],[Prod2]]-Table1[[#This Row],[Plan Revised]])&gt;Table1[[#This Row],[Plan Revised]],0,IF(Table1[[#This Row],[Plan Revised]]=0,0,1-ABS(Table1[[#This Row],[Prod2]]-Table1[[#This Row],[Plan Revised]])/Table1[[#This Row],[Plan Revised]]))</f>
        <v>0.1825</v>
      </c>
      <c r="AB3981" s="11"/>
      <c r="AC3981" s="30"/>
    </row>
    <row r="3982" spans="1:29">
      <c r="A3982" s="15" t="str">
        <f>IF(Table1[Week]=WeekSel,"Yes","No")</f>
        <v>No</v>
      </c>
      <c r="B3982" s="15" t="str">
        <f>IF((Table1[StartDate]&gt;=Date.GraphMin)*(Table1[StartDate]&lt;=Date.GraphMax)=1,"Yes","No")</f>
        <v>No</v>
      </c>
      <c r="C3982" s="15" t="str">
        <f>IF(OR(Table1[[#This Row],[Site]]="FOOD MILLING",Table1[[#This Row],[Site]]="GODACO"), "No", "Yes")</f>
        <v>Yes</v>
      </c>
      <c r="D3982" s="40">
        <f>MAX(DATE(Table1[Year],1,1),DATE(Table1[Year],1,1)-WEEKDAY(DATE(Table1[Year],1,1),2)+(Table1[WeekNum]-1)*7+1)</f>
        <v>44550</v>
      </c>
      <c r="E3982" s="40">
        <f>MIN(DATE(Table1[Year]+1,1,0),DATE(Table1[Year],1,1)-WEEKDAY(DATE(Table1[Year],1,1),2)+Table1[WeekNum]*7)</f>
        <v>44556</v>
      </c>
      <c r="F3982" s="15">
        <v>2021</v>
      </c>
      <c r="G3982" s="15">
        <f t="shared" si="124"/>
        <v>12</v>
      </c>
      <c r="H3982" s="17">
        <v>52</v>
      </c>
      <c r="I3982" s="207" t="str">
        <f>"W" &amp;Table1[[#This Row],[WeekNum]]</f>
        <v>W52</v>
      </c>
      <c r="J3982" s="20" t="str">
        <f t="shared" si="125"/>
        <v>21-W52</v>
      </c>
      <c r="K3982" s="8" t="s">
        <v>694</v>
      </c>
      <c r="L3982" s="4"/>
      <c r="M3982" s="8" t="s">
        <v>72</v>
      </c>
      <c r="N3982" s="266" t="s">
        <v>369</v>
      </c>
      <c r="O3982" s="266" t="s">
        <v>395</v>
      </c>
      <c r="P3982" s="11" t="s">
        <v>396</v>
      </c>
      <c r="Q3982" s="11" t="s">
        <v>421</v>
      </c>
      <c r="R3982" s="8">
        <v>700</v>
      </c>
      <c r="S3982" s="8">
        <v>705</v>
      </c>
      <c r="T3982" s="206">
        <f>ABS(Table1[[#This Row],[Prod]]-Table1[[#This Row],[Planned]])</f>
        <v>5</v>
      </c>
      <c r="U3982" s="209">
        <f>IF(ABS(Table1[[#This Row],[Prod]]-Table1[[#This Row],[Planned]])&gt;Table1[[#This Row],[Planned]],0,IF(Table1[[#This Row],[Planned]]=0,0,1-ABS(Table1[[#This Row],[Prod]]-Table1[[#This Row],[Planned]])/Table1[[#This Row],[Planned]]))</f>
        <v>0.99285714285714288</v>
      </c>
      <c r="V3982" s="8"/>
      <c r="W3982" s="11"/>
      <c r="X3982" s="3">
        <v>700</v>
      </c>
      <c r="Y3982" s="206">
        <f>Table1[[#This Row],[Prod]]</f>
        <v>705</v>
      </c>
      <c r="Z3982" s="206">
        <f>ABS(Table1[[#This Row],[Prod2]]-Table1[[#This Row],[Plan Revised]])</f>
        <v>5</v>
      </c>
      <c r="AA3982" s="288">
        <f>IF(ABS(Table1[[#This Row],[Prod2]]-Table1[[#This Row],[Plan Revised]])&gt;Table1[[#This Row],[Plan Revised]],0,IF(Table1[[#This Row],[Plan Revised]]=0,0,1-ABS(Table1[[#This Row],[Prod2]]-Table1[[#This Row],[Plan Revised]])/Table1[[#This Row],[Plan Revised]]))</f>
        <v>0.99285714285714288</v>
      </c>
      <c r="AB3982" s="11"/>
      <c r="AC3982" s="30"/>
    </row>
    <row r="3983" spans="1:29">
      <c r="A3983" s="15" t="str">
        <f>IF(Table1[Week]=WeekSel,"Yes","No")</f>
        <v>No</v>
      </c>
      <c r="B3983" s="15" t="str">
        <f>IF((Table1[StartDate]&gt;=Date.GraphMin)*(Table1[StartDate]&lt;=Date.GraphMax)=1,"Yes","No")</f>
        <v>No</v>
      </c>
      <c r="C3983" s="15" t="str">
        <f>IF(OR(Table1[[#This Row],[Site]]="FOOD MILLING",Table1[[#This Row],[Site]]="GODACO"), "No", "Yes")</f>
        <v>Yes</v>
      </c>
      <c r="D3983" s="40">
        <f>MAX(DATE(Table1[Year],1,1),DATE(Table1[Year],1,1)-WEEKDAY(DATE(Table1[Year],1,1),2)+(Table1[WeekNum]-1)*7+1)</f>
        <v>44550</v>
      </c>
      <c r="E3983" s="40">
        <f>MIN(DATE(Table1[Year]+1,1,0),DATE(Table1[Year],1,1)-WEEKDAY(DATE(Table1[Year],1,1),2)+Table1[WeekNum]*7)</f>
        <v>44556</v>
      </c>
      <c r="F3983" s="15">
        <v>2021</v>
      </c>
      <c r="G3983" s="15">
        <f t="shared" si="124"/>
        <v>12</v>
      </c>
      <c r="H3983" s="17">
        <v>52</v>
      </c>
      <c r="I3983" s="207" t="str">
        <f>"W" &amp;Table1[[#This Row],[WeekNum]]</f>
        <v>W52</v>
      </c>
      <c r="J3983" s="20" t="str">
        <f t="shared" si="125"/>
        <v>21-W52</v>
      </c>
      <c r="K3983" s="8" t="s">
        <v>695</v>
      </c>
      <c r="L3983" s="4"/>
      <c r="M3983" s="8" t="s">
        <v>72</v>
      </c>
      <c r="N3983" s="266" t="s">
        <v>369</v>
      </c>
      <c r="O3983" s="266" t="s">
        <v>395</v>
      </c>
      <c r="P3983" s="11" t="s">
        <v>396</v>
      </c>
      <c r="Q3983" s="11" t="s">
        <v>421</v>
      </c>
      <c r="R3983" s="8">
        <v>2800</v>
      </c>
      <c r="S3983" s="8">
        <v>2936.5</v>
      </c>
      <c r="T3983" s="206">
        <f>ABS(Table1[[#This Row],[Prod]]-Table1[[#This Row],[Planned]])</f>
        <v>136.5</v>
      </c>
      <c r="U3983" s="209">
        <f>IF(ABS(Table1[[#This Row],[Prod]]-Table1[[#This Row],[Planned]])&gt;Table1[[#This Row],[Planned]],0,IF(Table1[[#This Row],[Planned]]=0,0,1-ABS(Table1[[#This Row],[Prod]]-Table1[[#This Row],[Planned]])/Table1[[#This Row],[Planned]]))</f>
        <v>0.95125000000000004</v>
      </c>
      <c r="V3983" s="8"/>
      <c r="W3983" s="11"/>
      <c r="X3983" s="3">
        <v>2800</v>
      </c>
      <c r="Y3983" s="206">
        <f>Table1[[#This Row],[Prod]]</f>
        <v>2936.5</v>
      </c>
      <c r="Z3983" s="206">
        <f>ABS(Table1[[#This Row],[Prod2]]-Table1[[#This Row],[Plan Revised]])</f>
        <v>136.5</v>
      </c>
      <c r="AA3983" s="288">
        <f>IF(ABS(Table1[[#This Row],[Prod2]]-Table1[[#This Row],[Plan Revised]])&gt;Table1[[#This Row],[Plan Revised]],0,IF(Table1[[#This Row],[Plan Revised]]=0,0,1-ABS(Table1[[#This Row],[Prod2]]-Table1[[#This Row],[Plan Revised]])/Table1[[#This Row],[Plan Revised]]))</f>
        <v>0.95125000000000004</v>
      </c>
      <c r="AB3983" s="11"/>
      <c r="AC3983" s="30"/>
    </row>
    <row r="3984" spans="1:29">
      <c r="A3984" s="15" t="str">
        <f>IF(Table1[Week]=WeekSel,"Yes","No")</f>
        <v>No</v>
      </c>
      <c r="B3984" s="15" t="str">
        <f>IF((Table1[StartDate]&gt;=Date.GraphMin)*(Table1[StartDate]&lt;=Date.GraphMax)=1,"Yes","No")</f>
        <v>No</v>
      </c>
      <c r="C3984" s="15" t="str">
        <f>IF(OR(Table1[[#This Row],[Site]]="FOOD MILLING",Table1[[#This Row],[Site]]="GODACO"), "No", "Yes")</f>
        <v>Yes</v>
      </c>
      <c r="D3984" s="40">
        <f>MAX(DATE(Table1[Year],1,1),DATE(Table1[Year],1,1)-WEEKDAY(DATE(Table1[Year],1,1),2)+(Table1[WeekNum]-1)*7+1)</f>
        <v>44550</v>
      </c>
      <c r="E3984" s="40">
        <f>MIN(DATE(Table1[Year]+1,1,0),DATE(Table1[Year],1,1)-WEEKDAY(DATE(Table1[Year],1,1),2)+Table1[WeekNum]*7)</f>
        <v>44556</v>
      </c>
      <c r="F3984" s="15">
        <v>2021</v>
      </c>
      <c r="G3984" s="15">
        <f t="shared" si="124"/>
        <v>12</v>
      </c>
      <c r="H3984" s="17">
        <v>52</v>
      </c>
      <c r="I3984" s="207" t="str">
        <f>"W" &amp;Table1[[#This Row],[WeekNum]]</f>
        <v>W52</v>
      </c>
      <c r="J3984" s="20" t="str">
        <f t="shared" si="125"/>
        <v>21-W52</v>
      </c>
      <c r="K3984" s="8" t="s">
        <v>696</v>
      </c>
      <c r="L3984" s="4"/>
      <c r="M3984" s="8" t="s">
        <v>72</v>
      </c>
      <c r="N3984" s="266" t="s">
        <v>369</v>
      </c>
      <c r="O3984" s="266" t="s">
        <v>398</v>
      </c>
      <c r="P3984" s="11" t="s">
        <v>399</v>
      </c>
      <c r="Q3984" s="11" t="s">
        <v>421</v>
      </c>
      <c r="R3984" s="8">
        <v>150</v>
      </c>
      <c r="S3984" s="8">
        <v>312.5</v>
      </c>
      <c r="T3984" s="206">
        <f>ABS(Table1[[#This Row],[Prod]]-Table1[[#This Row],[Planned]])</f>
        <v>162.5</v>
      </c>
      <c r="U3984" s="209">
        <f>IF(ABS(Table1[[#This Row],[Prod]]-Table1[[#This Row],[Planned]])&gt;Table1[[#This Row],[Planned]],0,IF(Table1[[#This Row],[Planned]]=0,0,1-ABS(Table1[[#This Row],[Prod]]-Table1[[#This Row],[Planned]])/Table1[[#This Row],[Planned]]))</f>
        <v>0</v>
      </c>
      <c r="V3984" s="8"/>
      <c r="W3984" s="11"/>
      <c r="X3984" s="3">
        <v>300</v>
      </c>
      <c r="Y3984" s="206">
        <f>Table1[[#This Row],[Prod]]</f>
        <v>312.5</v>
      </c>
      <c r="Z3984" s="206">
        <f>ABS(Table1[[#This Row],[Prod2]]-Table1[[#This Row],[Plan Revised]])</f>
        <v>12.5</v>
      </c>
      <c r="AA3984" s="288">
        <f>IF(ABS(Table1[[#This Row],[Prod2]]-Table1[[#This Row],[Plan Revised]])&gt;Table1[[#This Row],[Plan Revised]],0,IF(Table1[[#This Row],[Plan Revised]]=0,0,1-ABS(Table1[[#This Row],[Prod2]]-Table1[[#This Row],[Plan Revised]])/Table1[[#This Row],[Plan Revised]]))</f>
        <v>0.95833333333333337</v>
      </c>
      <c r="AB3984" s="11"/>
      <c r="AC3984" s="30"/>
    </row>
    <row r="3985" spans="1:29">
      <c r="A3985" s="15" t="str">
        <f>IF(Table1[Week]=WeekSel,"Yes","No")</f>
        <v>No</v>
      </c>
      <c r="B3985" s="15" t="str">
        <f>IF((Table1[StartDate]&gt;=Date.GraphMin)*(Table1[StartDate]&lt;=Date.GraphMax)=1,"Yes","No")</f>
        <v>No</v>
      </c>
      <c r="C3985" s="15" t="str">
        <f>IF(OR(Table1[[#This Row],[Site]]="FOOD MILLING",Table1[[#This Row],[Site]]="GODACO"), "No", "Yes")</f>
        <v>Yes</v>
      </c>
      <c r="D3985" s="40">
        <f>MAX(DATE(Table1[Year],1,1),DATE(Table1[Year],1,1)-WEEKDAY(DATE(Table1[Year],1,1),2)+(Table1[WeekNum]-1)*7+1)</f>
        <v>44550</v>
      </c>
      <c r="E3985" s="40">
        <f>MIN(DATE(Table1[Year]+1,1,0),DATE(Table1[Year],1,1)-WEEKDAY(DATE(Table1[Year],1,1),2)+Table1[WeekNum]*7)</f>
        <v>44556</v>
      </c>
      <c r="F3985" s="15">
        <v>2021</v>
      </c>
      <c r="G3985" s="15">
        <f t="shared" si="124"/>
        <v>12</v>
      </c>
      <c r="H3985" s="17">
        <v>52</v>
      </c>
      <c r="I3985" s="207" t="str">
        <f>"W" &amp;Table1[[#This Row],[WeekNum]]</f>
        <v>W52</v>
      </c>
      <c r="J3985" s="20" t="str">
        <f t="shared" si="125"/>
        <v>21-W52</v>
      </c>
      <c r="K3985" s="8" t="s">
        <v>697</v>
      </c>
      <c r="L3985" s="4"/>
      <c r="M3985" s="8" t="s">
        <v>72</v>
      </c>
      <c r="N3985" s="266" t="s">
        <v>369</v>
      </c>
      <c r="O3985" s="266" t="s">
        <v>391</v>
      </c>
      <c r="P3985" s="11" t="s">
        <v>393</v>
      </c>
      <c r="Q3985" s="11" t="s">
        <v>421</v>
      </c>
      <c r="R3985" s="8">
        <v>0</v>
      </c>
      <c r="S3985" s="8">
        <v>0</v>
      </c>
      <c r="T3985" s="206">
        <f>ABS(Table1[[#This Row],[Prod]]-Table1[[#This Row],[Planned]])</f>
        <v>0</v>
      </c>
      <c r="U3985" s="209">
        <f>IF(ABS(Table1[[#This Row],[Prod]]-Table1[[#This Row],[Planned]])&gt;Table1[[#This Row],[Planned]],0,IF(Table1[[#This Row],[Planned]]=0,0,1-ABS(Table1[[#This Row],[Prod]]-Table1[[#This Row],[Planned]])/Table1[[#This Row],[Planned]]))</f>
        <v>0</v>
      </c>
      <c r="V3985" s="8"/>
      <c r="W3985" s="11"/>
      <c r="X3985" s="3">
        <v>0</v>
      </c>
      <c r="Y3985" s="206">
        <f>Table1[[#This Row],[Prod]]</f>
        <v>0</v>
      </c>
      <c r="Z3985" s="206">
        <f>ABS(Table1[[#This Row],[Prod2]]-Table1[[#This Row],[Plan Revised]])</f>
        <v>0</v>
      </c>
      <c r="AA3985" s="288">
        <f>IF(ABS(Table1[[#This Row],[Prod2]]-Table1[[#This Row],[Plan Revised]])&gt;Table1[[#This Row],[Plan Revised]],0,IF(Table1[[#This Row],[Plan Revised]]=0,0,1-ABS(Table1[[#This Row],[Prod2]]-Table1[[#This Row],[Plan Revised]])/Table1[[#This Row],[Plan Revised]]))</f>
        <v>0</v>
      </c>
      <c r="AB3985" s="11"/>
      <c r="AC3985" s="30"/>
    </row>
    <row r="3986" spans="1:29">
      <c r="A3986" s="15" t="str">
        <f>IF(Table1[Week]=WeekSel,"Yes","No")</f>
        <v>No</v>
      </c>
      <c r="B3986" s="15" t="str">
        <f>IF((Table1[StartDate]&gt;=Date.GraphMin)*(Table1[StartDate]&lt;=Date.GraphMax)=1,"Yes","No")</f>
        <v>No</v>
      </c>
      <c r="C3986" s="15" t="str">
        <f>IF(OR(Table1[[#This Row],[Site]]="FOOD MILLING",Table1[[#This Row],[Site]]="GODACO"), "No", "Yes")</f>
        <v>Yes</v>
      </c>
      <c r="D3986" s="40">
        <f>MAX(DATE(Table1[Year],1,1),DATE(Table1[Year],1,1)-WEEKDAY(DATE(Table1[Year],1,1),2)+(Table1[WeekNum]-1)*7+1)</f>
        <v>44550</v>
      </c>
      <c r="E3986" s="40">
        <f>MIN(DATE(Table1[Year]+1,1,0),DATE(Table1[Year],1,1)-WEEKDAY(DATE(Table1[Year],1,1),2)+Table1[WeekNum]*7)</f>
        <v>44556</v>
      </c>
      <c r="F3986" s="15">
        <v>2021</v>
      </c>
      <c r="G3986" s="15">
        <f t="shared" si="124"/>
        <v>12</v>
      </c>
      <c r="H3986" s="17">
        <v>52</v>
      </c>
      <c r="I3986" s="207" t="str">
        <f>"W" &amp;Table1[[#This Row],[WeekNum]]</f>
        <v>W52</v>
      </c>
      <c r="J3986" s="20" t="str">
        <f t="shared" si="125"/>
        <v>21-W52</v>
      </c>
      <c r="K3986" s="8" t="s">
        <v>698</v>
      </c>
      <c r="L3986" s="4"/>
      <c r="M3986" s="8" t="s">
        <v>72</v>
      </c>
      <c r="N3986" s="266" t="s">
        <v>369</v>
      </c>
      <c r="O3986" s="266" t="s">
        <v>398</v>
      </c>
      <c r="P3986" s="11" t="s">
        <v>399</v>
      </c>
      <c r="Q3986" s="11" t="s">
        <v>421</v>
      </c>
      <c r="R3986" s="8">
        <v>1980</v>
      </c>
      <c r="S3986" s="8">
        <v>2164.5</v>
      </c>
      <c r="T3986" s="206">
        <f>ABS(Table1[[#This Row],[Prod]]-Table1[[#This Row],[Planned]])</f>
        <v>184.5</v>
      </c>
      <c r="U3986" s="209">
        <f>IF(ABS(Table1[[#This Row],[Prod]]-Table1[[#This Row],[Planned]])&gt;Table1[[#This Row],[Planned]],0,IF(Table1[[#This Row],[Planned]]=0,0,1-ABS(Table1[[#This Row],[Prod]]-Table1[[#This Row],[Planned]])/Table1[[#This Row],[Planned]]))</f>
        <v>0.90681818181818186</v>
      </c>
      <c r="V3986" s="8"/>
      <c r="W3986" s="11"/>
      <c r="X3986" s="3">
        <v>1980</v>
      </c>
      <c r="Y3986" s="206">
        <f>Table1[[#This Row],[Prod]]</f>
        <v>2164.5</v>
      </c>
      <c r="Z3986" s="206">
        <f>ABS(Table1[[#This Row],[Prod2]]-Table1[[#This Row],[Plan Revised]])</f>
        <v>184.5</v>
      </c>
      <c r="AA3986" s="288">
        <f>IF(ABS(Table1[[#This Row],[Prod2]]-Table1[[#This Row],[Plan Revised]])&gt;Table1[[#This Row],[Plan Revised]],0,IF(Table1[[#This Row],[Plan Revised]]=0,0,1-ABS(Table1[[#This Row],[Prod2]]-Table1[[#This Row],[Plan Revised]])/Table1[[#This Row],[Plan Revised]]))</f>
        <v>0.90681818181818186</v>
      </c>
      <c r="AB3986" s="11"/>
      <c r="AC3986" s="30"/>
    </row>
    <row r="3987" spans="1:29">
      <c r="A3987" s="15" t="str">
        <f>IF(Table1[Week]=WeekSel,"Yes","No")</f>
        <v>No</v>
      </c>
      <c r="B3987" s="15" t="str">
        <f>IF((Table1[StartDate]&gt;=Date.GraphMin)*(Table1[StartDate]&lt;=Date.GraphMax)=1,"Yes","No")</f>
        <v>No</v>
      </c>
      <c r="C3987" s="15" t="str">
        <f>IF(OR(Table1[[#This Row],[Site]]="FOOD MILLING",Table1[[#This Row],[Site]]="GODACO"), "No", "Yes")</f>
        <v>Yes</v>
      </c>
      <c r="D3987" s="40">
        <f>MAX(DATE(Table1[Year],1,1),DATE(Table1[Year],1,1)-WEEKDAY(DATE(Table1[Year],1,1),2)+(Table1[WeekNum]-1)*7+1)</f>
        <v>44550</v>
      </c>
      <c r="E3987" s="40">
        <f>MIN(DATE(Table1[Year]+1,1,0),DATE(Table1[Year],1,1)-WEEKDAY(DATE(Table1[Year],1,1),2)+Table1[WeekNum]*7)</f>
        <v>44556</v>
      </c>
      <c r="F3987" s="15">
        <v>2021</v>
      </c>
      <c r="G3987" s="15">
        <f t="shared" si="124"/>
        <v>12</v>
      </c>
      <c r="H3987" s="17">
        <v>52</v>
      </c>
      <c r="I3987" s="207" t="str">
        <f>"W" &amp;Table1[[#This Row],[WeekNum]]</f>
        <v>W52</v>
      </c>
      <c r="J3987" s="20" t="str">
        <f t="shared" si="125"/>
        <v>21-W52</v>
      </c>
      <c r="K3987" s="8" t="s">
        <v>699</v>
      </c>
      <c r="L3987" s="4"/>
      <c r="M3987" s="8" t="s">
        <v>72</v>
      </c>
      <c r="N3987" s="266" t="s">
        <v>369</v>
      </c>
      <c r="O3987" s="266" t="s">
        <v>398</v>
      </c>
      <c r="P3987" s="11" t="s">
        <v>399</v>
      </c>
      <c r="Q3987" s="11" t="s">
        <v>421</v>
      </c>
      <c r="R3987" s="8">
        <v>700</v>
      </c>
      <c r="S3987" s="8">
        <v>715.8</v>
      </c>
      <c r="T3987" s="206">
        <f>ABS(Table1[[#This Row],[Prod]]-Table1[[#This Row],[Planned]])</f>
        <v>15.799999999999955</v>
      </c>
      <c r="U3987" s="209">
        <f>IF(ABS(Table1[[#This Row],[Prod]]-Table1[[#This Row],[Planned]])&gt;Table1[[#This Row],[Planned]],0,IF(Table1[[#This Row],[Planned]]=0,0,1-ABS(Table1[[#This Row],[Prod]]-Table1[[#This Row],[Planned]])/Table1[[#This Row],[Planned]]))</f>
        <v>0.97742857142857154</v>
      </c>
      <c r="V3987" s="8"/>
      <c r="W3987" s="11"/>
      <c r="X3987" s="3">
        <v>720</v>
      </c>
      <c r="Y3987" s="206">
        <f>Table1[[#This Row],[Prod]]</f>
        <v>715.8</v>
      </c>
      <c r="Z3987" s="206">
        <f>ABS(Table1[[#This Row],[Prod2]]-Table1[[#This Row],[Plan Revised]])</f>
        <v>4.2000000000000455</v>
      </c>
      <c r="AA3987" s="288">
        <f>IF(ABS(Table1[[#This Row],[Prod2]]-Table1[[#This Row],[Plan Revised]])&gt;Table1[[#This Row],[Plan Revised]],0,IF(Table1[[#This Row],[Plan Revised]]=0,0,1-ABS(Table1[[#This Row],[Prod2]]-Table1[[#This Row],[Plan Revised]])/Table1[[#This Row],[Plan Revised]]))</f>
        <v>0.99416666666666664</v>
      </c>
      <c r="AB3987" s="11"/>
      <c r="AC3987" s="30"/>
    </row>
    <row r="3988" spans="1:29">
      <c r="A3988" s="15" t="str">
        <f>IF(Table1[Week]=WeekSel,"Yes","No")</f>
        <v>No</v>
      </c>
      <c r="B3988" s="15" t="str">
        <f>IF((Table1[StartDate]&gt;=Date.GraphMin)*(Table1[StartDate]&lt;=Date.GraphMax)=1,"Yes","No")</f>
        <v>No</v>
      </c>
      <c r="C3988" s="15" t="str">
        <f>IF(OR(Table1[[#This Row],[Site]]="FOOD MILLING",Table1[[#This Row],[Site]]="GODACO"), "No", "Yes")</f>
        <v>Yes</v>
      </c>
      <c r="D3988" s="40">
        <f>MAX(DATE(Table1[Year],1,1),DATE(Table1[Year],1,1)-WEEKDAY(DATE(Table1[Year],1,1),2)+(Table1[WeekNum]-1)*7+1)</f>
        <v>44550</v>
      </c>
      <c r="E3988" s="40">
        <f>MIN(DATE(Table1[Year]+1,1,0),DATE(Table1[Year],1,1)-WEEKDAY(DATE(Table1[Year],1,1),2)+Table1[WeekNum]*7)</f>
        <v>44556</v>
      </c>
      <c r="F3988" s="15">
        <v>2021</v>
      </c>
      <c r="G3988" s="15">
        <f t="shared" si="124"/>
        <v>12</v>
      </c>
      <c r="H3988" s="17">
        <v>52</v>
      </c>
      <c r="I3988" s="207" t="str">
        <f>"W" &amp;Table1[[#This Row],[WeekNum]]</f>
        <v>W52</v>
      </c>
      <c r="J3988" s="20" t="str">
        <f t="shared" si="125"/>
        <v>21-W52</v>
      </c>
      <c r="K3988" s="8" t="s">
        <v>700</v>
      </c>
      <c r="L3988" s="4"/>
      <c r="M3988" s="8" t="s">
        <v>72</v>
      </c>
      <c r="N3988" s="266" t="s">
        <v>369</v>
      </c>
      <c r="O3988" s="266" t="s">
        <v>398</v>
      </c>
      <c r="P3988" s="11" t="s">
        <v>399</v>
      </c>
      <c r="Q3988" s="11" t="s">
        <v>421</v>
      </c>
      <c r="R3988" s="8">
        <v>7630</v>
      </c>
      <c r="S3988" s="8">
        <v>7060</v>
      </c>
      <c r="T3988" s="206">
        <f>ABS(Table1[[#This Row],[Prod]]-Table1[[#This Row],[Planned]])</f>
        <v>570</v>
      </c>
      <c r="U3988" s="209">
        <f>IF(ABS(Table1[[#This Row],[Prod]]-Table1[[#This Row],[Planned]])&gt;Table1[[#This Row],[Planned]],0,IF(Table1[[#This Row],[Planned]]=0,0,1-ABS(Table1[[#This Row],[Prod]]-Table1[[#This Row],[Planned]])/Table1[[#This Row],[Planned]]))</f>
        <v>0.92529488859764086</v>
      </c>
      <c r="V3988" s="8"/>
      <c r="W3988" s="11"/>
      <c r="X3988" s="3">
        <v>7180</v>
      </c>
      <c r="Y3988" s="206">
        <f>Table1[[#This Row],[Prod]]</f>
        <v>7060</v>
      </c>
      <c r="Z3988" s="206">
        <f>ABS(Table1[[#This Row],[Prod2]]-Table1[[#This Row],[Plan Revised]])</f>
        <v>120</v>
      </c>
      <c r="AA3988" s="288">
        <f>IF(ABS(Table1[[#This Row],[Prod2]]-Table1[[#This Row],[Plan Revised]])&gt;Table1[[#This Row],[Plan Revised]],0,IF(Table1[[#This Row],[Plan Revised]]=0,0,1-ABS(Table1[[#This Row],[Prod2]]-Table1[[#This Row],[Plan Revised]])/Table1[[#This Row],[Plan Revised]]))</f>
        <v>0.98328690807799446</v>
      </c>
      <c r="AB3988" s="11"/>
      <c r="AC3988" s="30"/>
    </row>
    <row r="3989" spans="1:29">
      <c r="A3989" s="15" t="str">
        <f>IF(Table1[Week]=WeekSel,"Yes","No")</f>
        <v>No</v>
      </c>
      <c r="B3989" s="15" t="str">
        <f>IF((Table1[StartDate]&gt;=Date.GraphMin)*(Table1[StartDate]&lt;=Date.GraphMax)=1,"Yes","No")</f>
        <v>No</v>
      </c>
      <c r="C3989" s="15" t="str">
        <f>IF(OR(Table1[[#This Row],[Site]]="FOOD MILLING",Table1[[#This Row],[Site]]="GODACO"), "No", "Yes")</f>
        <v>Yes</v>
      </c>
      <c r="D3989" s="40">
        <f>MAX(DATE(Table1[Year],1,1),DATE(Table1[Year],1,1)-WEEKDAY(DATE(Table1[Year],1,1),2)+(Table1[WeekNum]-1)*7+1)</f>
        <v>44550</v>
      </c>
      <c r="E3989" s="40">
        <f>MIN(DATE(Table1[Year]+1,1,0),DATE(Table1[Year],1,1)-WEEKDAY(DATE(Table1[Year],1,1),2)+Table1[WeekNum]*7)</f>
        <v>44556</v>
      </c>
      <c r="F3989" s="15">
        <v>2021</v>
      </c>
      <c r="G3989" s="15">
        <f t="shared" si="124"/>
        <v>12</v>
      </c>
      <c r="H3989" s="17">
        <v>52</v>
      </c>
      <c r="I3989" s="207" t="str">
        <f>"W" &amp;Table1[[#This Row],[WeekNum]]</f>
        <v>W52</v>
      </c>
      <c r="J3989" s="20" t="str">
        <f t="shared" si="125"/>
        <v>21-W52</v>
      </c>
      <c r="K3989" s="8" t="s">
        <v>701</v>
      </c>
      <c r="L3989" s="4"/>
      <c r="M3989" s="8" t="s">
        <v>72</v>
      </c>
      <c r="N3989" s="266" t="s">
        <v>369</v>
      </c>
      <c r="O3989" s="266" t="s">
        <v>398</v>
      </c>
      <c r="P3989" s="11" t="s">
        <v>399</v>
      </c>
      <c r="Q3989" s="11" t="s">
        <v>421</v>
      </c>
      <c r="R3989" s="8">
        <v>0</v>
      </c>
      <c r="S3989" s="8">
        <v>0</v>
      </c>
      <c r="T3989" s="206">
        <f>ABS(Table1[[#This Row],[Prod]]-Table1[[#This Row],[Planned]])</f>
        <v>0</v>
      </c>
      <c r="U3989" s="209">
        <f>IF(ABS(Table1[[#This Row],[Prod]]-Table1[[#This Row],[Planned]])&gt;Table1[[#This Row],[Planned]],0,IF(Table1[[#This Row],[Planned]]=0,0,1-ABS(Table1[[#This Row],[Prod]]-Table1[[#This Row],[Planned]])/Table1[[#This Row],[Planned]]))</f>
        <v>0</v>
      </c>
      <c r="V3989" s="8"/>
      <c r="W3989" s="11"/>
      <c r="X3989" s="3">
        <v>0</v>
      </c>
      <c r="Y3989" s="206">
        <f>Table1[[#This Row],[Prod]]</f>
        <v>0</v>
      </c>
      <c r="Z3989" s="206">
        <f>ABS(Table1[[#This Row],[Prod2]]-Table1[[#This Row],[Plan Revised]])</f>
        <v>0</v>
      </c>
      <c r="AA3989" s="288">
        <f>IF(ABS(Table1[[#This Row],[Prod2]]-Table1[[#This Row],[Plan Revised]])&gt;Table1[[#This Row],[Plan Revised]],0,IF(Table1[[#This Row],[Plan Revised]]=0,0,1-ABS(Table1[[#This Row],[Prod2]]-Table1[[#This Row],[Plan Revised]])/Table1[[#This Row],[Plan Revised]]))</f>
        <v>0</v>
      </c>
      <c r="AB3989" s="11"/>
      <c r="AC3989" s="30"/>
    </row>
    <row r="3990" spans="1:29">
      <c r="A3990" s="15" t="str">
        <f>IF(Table1[Week]=WeekSel,"Yes","No")</f>
        <v>No</v>
      </c>
      <c r="B3990" s="15" t="str">
        <f>IF((Table1[StartDate]&gt;=Date.GraphMin)*(Table1[StartDate]&lt;=Date.GraphMax)=1,"Yes","No")</f>
        <v>No</v>
      </c>
      <c r="C3990" s="15" t="str">
        <f>IF(OR(Table1[[#This Row],[Site]]="FOOD MILLING",Table1[[#This Row],[Site]]="GODACO"), "No", "Yes")</f>
        <v>Yes</v>
      </c>
      <c r="D3990" s="40">
        <f>MAX(DATE(Table1[Year],1,1),DATE(Table1[Year],1,1)-WEEKDAY(DATE(Table1[Year],1,1),2)+(Table1[WeekNum]-1)*7+1)</f>
        <v>44550</v>
      </c>
      <c r="E3990" s="40">
        <f>MIN(DATE(Table1[Year]+1,1,0),DATE(Table1[Year],1,1)-WEEKDAY(DATE(Table1[Year],1,1),2)+Table1[WeekNum]*7)</f>
        <v>44556</v>
      </c>
      <c r="F3990" s="15">
        <v>2021</v>
      </c>
      <c r="G3990" s="15">
        <f t="shared" si="124"/>
        <v>12</v>
      </c>
      <c r="H3990" s="17">
        <v>52</v>
      </c>
      <c r="I3990" s="207" t="str">
        <f>"W" &amp;Table1[[#This Row],[WeekNum]]</f>
        <v>W52</v>
      </c>
      <c r="J3990" s="20" t="str">
        <f t="shared" si="125"/>
        <v>21-W52</v>
      </c>
      <c r="K3990" s="8" t="s">
        <v>702</v>
      </c>
      <c r="L3990" s="4"/>
      <c r="M3990" s="8" t="s">
        <v>72</v>
      </c>
      <c r="N3990" s="266" t="s">
        <v>369</v>
      </c>
      <c r="O3990" s="266" t="s">
        <v>398</v>
      </c>
      <c r="P3990" s="11" t="s">
        <v>399</v>
      </c>
      <c r="Q3990" s="11" t="s">
        <v>421</v>
      </c>
      <c r="R3990" s="8">
        <v>270</v>
      </c>
      <c r="S3990" s="8">
        <v>253.5</v>
      </c>
      <c r="T3990" s="206">
        <f>ABS(Table1[[#This Row],[Prod]]-Table1[[#This Row],[Planned]])</f>
        <v>16.5</v>
      </c>
      <c r="U3990" s="209">
        <f>IF(ABS(Table1[[#This Row],[Prod]]-Table1[[#This Row],[Planned]])&gt;Table1[[#This Row],[Planned]],0,IF(Table1[[#This Row],[Planned]]=0,0,1-ABS(Table1[[#This Row],[Prod]]-Table1[[#This Row],[Planned]])/Table1[[#This Row],[Planned]]))</f>
        <v>0.93888888888888888</v>
      </c>
      <c r="V3990" s="8"/>
      <c r="W3990" s="11"/>
      <c r="X3990" s="3">
        <v>270</v>
      </c>
      <c r="Y3990" s="206">
        <f>Table1[[#This Row],[Prod]]</f>
        <v>253.5</v>
      </c>
      <c r="Z3990" s="206">
        <f>ABS(Table1[[#This Row],[Prod2]]-Table1[[#This Row],[Plan Revised]])</f>
        <v>16.5</v>
      </c>
      <c r="AA3990" s="288">
        <f>IF(ABS(Table1[[#This Row],[Prod2]]-Table1[[#This Row],[Plan Revised]])&gt;Table1[[#This Row],[Plan Revised]],0,IF(Table1[[#This Row],[Plan Revised]]=0,0,1-ABS(Table1[[#This Row],[Prod2]]-Table1[[#This Row],[Plan Revised]])/Table1[[#This Row],[Plan Revised]]))</f>
        <v>0.93888888888888888</v>
      </c>
      <c r="AB3990" s="11"/>
      <c r="AC3990" s="30"/>
    </row>
    <row r="3991" spans="1:29">
      <c r="A3991" s="15" t="str">
        <f>IF(Table1[Week]=WeekSel,"Yes","No")</f>
        <v>No</v>
      </c>
      <c r="B3991" s="15" t="str">
        <f>IF((Table1[StartDate]&gt;=Date.GraphMin)*(Table1[StartDate]&lt;=Date.GraphMax)=1,"Yes","No")</f>
        <v>No</v>
      </c>
      <c r="C3991" s="15" t="str">
        <f>IF(OR(Table1[[#This Row],[Site]]="FOOD MILLING",Table1[[#This Row],[Site]]="GODACO"), "No", "Yes")</f>
        <v>Yes</v>
      </c>
      <c r="D3991" s="40">
        <f>MAX(DATE(Table1[Year],1,1),DATE(Table1[Year],1,1)-WEEKDAY(DATE(Table1[Year],1,1),2)+(Table1[WeekNum]-1)*7+1)</f>
        <v>44550</v>
      </c>
      <c r="E3991" s="40">
        <f>MIN(DATE(Table1[Year]+1,1,0),DATE(Table1[Year],1,1)-WEEKDAY(DATE(Table1[Year],1,1),2)+Table1[WeekNum]*7)</f>
        <v>44556</v>
      </c>
      <c r="F3991" s="15">
        <v>2021</v>
      </c>
      <c r="G3991" s="15">
        <f t="shared" si="124"/>
        <v>12</v>
      </c>
      <c r="H3991" s="17">
        <v>52</v>
      </c>
      <c r="I3991" s="207" t="str">
        <f>"W" &amp;Table1[[#This Row],[WeekNum]]</f>
        <v>W52</v>
      </c>
      <c r="J3991" s="20" t="str">
        <f t="shared" si="125"/>
        <v>21-W52</v>
      </c>
      <c r="K3991" s="8" t="s">
        <v>703</v>
      </c>
      <c r="L3991" s="4"/>
      <c r="M3991" s="8" t="s">
        <v>72</v>
      </c>
      <c r="N3991" s="266" t="s">
        <v>369</v>
      </c>
      <c r="O3991" s="266" t="s">
        <v>398</v>
      </c>
      <c r="P3991" s="11" t="s">
        <v>399</v>
      </c>
      <c r="Q3991" s="11" t="s">
        <v>421</v>
      </c>
      <c r="R3991" s="8">
        <v>680</v>
      </c>
      <c r="S3991" s="8">
        <v>666</v>
      </c>
      <c r="T3991" s="206">
        <f>ABS(Table1[[#This Row],[Prod]]-Table1[[#This Row],[Planned]])</f>
        <v>14</v>
      </c>
      <c r="U3991" s="209">
        <f>IF(ABS(Table1[[#This Row],[Prod]]-Table1[[#This Row],[Planned]])&gt;Table1[[#This Row],[Planned]],0,IF(Table1[[#This Row],[Planned]]=0,0,1-ABS(Table1[[#This Row],[Prod]]-Table1[[#This Row],[Planned]])/Table1[[#This Row],[Planned]]))</f>
        <v>0.97941176470588232</v>
      </c>
      <c r="V3991" s="8"/>
      <c r="W3991" s="11"/>
      <c r="X3991" s="3">
        <v>680</v>
      </c>
      <c r="Y3991" s="206">
        <f>Table1[[#This Row],[Prod]]</f>
        <v>666</v>
      </c>
      <c r="Z3991" s="206">
        <f>ABS(Table1[[#This Row],[Prod2]]-Table1[[#This Row],[Plan Revised]])</f>
        <v>14</v>
      </c>
      <c r="AA3991" s="288">
        <f>IF(ABS(Table1[[#This Row],[Prod2]]-Table1[[#This Row],[Plan Revised]])&gt;Table1[[#This Row],[Plan Revised]],0,IF(Table1[[#This Row],[Plan Revised]]=0,0,1-ABS(Table1[[#This Row],[Prod2]]-Table1[[#This Row],[Plan Revised]])/Table1[[#This Row],[Plan Revised]]))</f>
        <v>0.97941176470588232</v>
      </c>
      <c r="AB3991" s="11"/>
      <c r="AC3991" s="30"/>
    </row>
    <row r="3992" spans="1:29">
      <c r="A3992" s="15" t="str">
        <f>IF(Table1[Week]=WeekSel,"Yes","No")</f>
        <v>No</v>
      </c>
      <c r="B3992" s="15" t="str">
        <f>IF((Table1[StartDate]&gt;=Date.GraphMin)*(Table1[StartDate]&lt;=Date.GraphMax)=1,"Yes","No")</f>
        <v>No</v>
      </c>
      <c r="C3992" s="15" t="str">
        <f>IF(OR(Table1[[#This Row],[Site]]="FOOD MILLING",Table1[[#This Row],[Site]]="GODACO"), "No", "Yes")</f>
        <v>Yes</v>
      </c>
      <c r="D3992" s="40">
        <f>MAX(DATE(Table1[Year],1,1),DATE(Table1[Year],1,1)-WEEKDAY(DATE(Table1[Year],1,1),2)+(Table1[WeekNum]-1)*7+1)</f>
        <v>44550</v>
      </c>
      <c r="E3992" s="40">
        <f>MIN(DATE(Table1[Year]+1,1,0),DATE(Table1[Year],1,1)-WEEKDAY(DATE(Table1[Year],1,1),2)+Table1[WeekNum]*7)</f>
        <v>44556</v>
      </c>
      <c r="F3992" s="15">
        <v>2021</v>
      </c>
      <c r="G3992" s="15">
        <f t="shared" si="124"/>
        <v>12</v>
      </c>
      <c r="H3992" s="17">
        <v>52</v>
      </c>
      <c r="I3992" s="207" t="str">
        <f>"W" &amp;Table1[[#This Row],[WeekNum]]</f>
        <v>W52</v>
      </c>
      <c r="J3992" s="20" t="str">
        <f t="shared" si="125"/>
        <v>21-W52</v>
      </c>
      <c r="K3992" s="8" t="s">
        <v>704</v>
      </c>
      <c r="L3992" s="4"/>
      <c r="M3992" s="8" t="s">
        <v>72</v>
      </c>
      <c r="N3992" s="266" t="s">
        <v>369</v>
      </c>
      <c r="O3992" s="266" t="s">
        <v>398</v>
      </c>
      <c r="P3992" s="11" t="s">
        <v>399</v>
      </c>
      <c r="Q3992" s="11" t="s">
        <v>421</v>
      </c>
      <c r="R3992" s="8">
        <v>3350</v>
      </c>
      <c r="S3992" s="8">
        <v>2498</v>
      </c>
      <c r="T3992" s="206">
        <f>ABS(Table1[[#This Row],[Prod]]-Table1[[#This Row],[Planned]])</f>
        <v>852</v>
      </c>
      <c r="U3992" s="209">
        <f>IF(ABS(Table1[[#This Row],[Prod]]-Table1[[#This Row],[Planned]])&gt;Table1[[#This Row],[Planned]],0,IF(Table1[[#This Row],[Planned]]=0,0,1-ABS(Table1[[#This Row],[Prod]]-Table1[[#This Row],[Planned]])/Table1[[#This Row],[Planned]]))</f>
        <v>0.74567164179104473</v>
      </c>
      <c r="V3992" s="8"/>
      <c r="W3992" s="11"/>
      <c r="X3992" s="3">
        <v>3570</v>
      </c>
      <c r="Y3992" s="206">
        <f>Table1[[#This Row],[Prod]]</f>
        <v>2498</v>
      </c>
      <c r="Z3992" s="206">
        <f>ABS(Table1[[#This Row],[Prod2]]-Table1[[#This Row],[Plan Revised]])</f>
        <v>1072</v>
      </c>
      <c r="AA3992" s="288">
        <f>IF(ABS(Table1[[#This Row],[Prod2]]-Table1[[#This Row],[Plan Revised]])&gt;Table1[[#This Row],[Plan Revised]],0,IF(Table1[[#This Row],[Plan Revised]]=0,0,1-ABS(Table1[[#This Row],[Prod2]]-Table1[[#This Row],[Plan Revised]])/Table1[[#This Row],[Plan Revised]]))</f>
        <v>0.69971988795518203</v>
      </c>
      <c r="AB3992" s="11"/>
      <c r="AC3992" s="30"/>
    </row>
    <row r="3993" spans="1:29">
      <c r="A3993" s="15" t="str">
        <f>IF(Table1[Week]=WeekSel,"Yes","No")</f>
        <v>No</v>
      </c>
      <c r="B3993" s="15" t="str">
        <f>IF((Table1[StartDate]&gt;=Date.GraphMin)*(Table1[StartDate]&lt;=Date.GraphMax)=1,"Yes","No")</f>
        <v>No</v>
      </c>
      <c r="C3993" s="15" t="str">
        <f>IF(OR(Table1[[#This Row],[Site]]="FOOD MILLING",Table1[[#This Row],[Site]]="GODACO"), "No", "Yes")</f>
        <v>Yes</v>
      </c>
      <c r="D3993" s="40">
        <f>MAX(DATE(Table1[Year],1,1),DATE(Table1[Year],1,1)-WEEKDAY(DATE(Table1[Year],1,1),2)+(Table1[WeekNum]-1)*7+1)</f>
        <v>44550</v>
      </c>
      <c r="E3993" s="40">
        <f>MIN(DATE(Table1[Year]+1,1,0),DATE(Table1[Year],1,1)-WEEKDAY(DATE(Table1[Year],1,1),2)+Table1[WeekNum]*7)</f>
        <v>44556</v>
      </c>
      <c r="F3993" s="15">
        <v>2021</v>
      </c>
      <c r="G3993" s="15">
        <f t="shared" si="124"/>
        <v>12</v>
      </c>
      <c r="H3993" s="17">
        <v>52</v>
      </c>
      <c r="I3993" s="207" t="str">
        <f>"W" &amp;Table1[[#This Row],[WeekNum]]</f>
        <v>W52</v>
      </c>
      <c r="J3993" s="20" t="str">
        <f t="shared" si="125"/>
        <v>21-W52</v>
      </c>
      <c r="K3993" s="8" t="s">
        <v>705</v>
      </c>
      <c r="L3993" s="4"/>
      <c r="M3993" s="8" t="s">
        <v>72</v>
      </c>
      <c r="N3993" s="266" t="s">
        <v>369</v>
      </c>
      <c r="O3993" s="266" t="s">
        <v>398</v>
      </c>
      <c r="P3993" s="11" t="s">
        <v>399</v>
      </c>
      <c r="Q3993" s="11" t="s">
        <v>421</v>
      </c>
      <c r="R3993" s="8">
        <v>2100</v>
      </c>
      <c r="S3993" s="8">
        <v>2649</v>
      </c>
      <c r="T3993" s="206">
        <f>ABS(Table1[[#This Row],[Prod]]-Table1[[#This Row],[Planned]])</f>
        <v>549</v>
      </c>
      <c r="U3993" s="209">
        <f>IF(ABS(Table1[[#This Row],[Prod]]-Table1[[#This Row],[Planned]])&gt;Table1[[#This Row],[Planned]],0,IF(Table1[[#This Row],[Planned]]=0,0,1-ABS(Table1[[#This Row],[Prod]]-Table1[[#This Row],[Planned]])/Table1[[#This Row],[Planned]]))</f>
        <v>0.73857142857142855</v>
      </c>
      <c r="V3993" s="8"/>
      <c r="W3993" s="11"/>
      <c r="X3993" s="3">
        <v>2700</v>
      </c>
      <c r="Y3993" s="206">
        <f>Table1[[#This Row],[Prod]]</f>
        <v>2649</v>
      </c>
      <c r="Z3993" s="206">
        <f>ABS(Table1[[#This Row],[Prod2]]-Table1[[#This Row],[Plan Revised]])</f>
        <v>51</v>
      </c>
      <c r="AA3993" s="288">
        <f>IF(ABS(Table1[[#This Row],[Prod2]]-Table1[[#This Row],[Plan Revised]])&gt;Table1[[#This Row],[Plan Revised]],0,IF(Table1[[#This Row],[Plan Revised]]=0,0,1-ABS(Table1[[#This Row],[Prod2]]-Table1[[#This Row],[Plan Revised]])/Table1[[#This Row],[Plan Revised]]))</f>
        <v>0.98111111111111116</v>
      </c>
      <c r="AB3993" s="11"/>
      <c r="AC3993" s="30"/>
    </row>
    <row r="3994" spans="1:29">
      <c r="A3994" s="15" t="str">
        <f>IF(Table1[Week]=WeekSel,"Yes","No")</f>
        <v>No</v>
      </c>
      <c r="B3994" s="15" t="str">
        <f>IF((Table1[StartDate]&gt;=Date.GraphMin)*(Table1[StartDate]&lt;=Date.GraphMax)=1,"Yes","No")</f>
        <v>No</v>
      </c>
      <c r="C3994" s="15" t="str">
        <f>IF(OR(Table1[[#This Row],[Site]]="FOOD MILLING",Table1[[#This Row],[Site]]="GODACO"), "No", "Yes")</f>
        <v>Yes</v>
      </c>
      <c r="D3994" s="40">
        <f>MAX(DATE(Table1[Year],1,1),DATE(Table1[Year],1,1)-WEEKDAY(DATE(Table1[Year],1,1),2)+(Table1[WeekNum]-1)*7+1)</f>
        <v>44550</v>
      </c>
      <c r="E3994" s="40">
        <f>MIN(DATE(Table1[Year]+1,1,0),DATE(Table1[Year],1,1)-WEEKDAY(DATE(Table1[Year],1,1),2)+Table1[WeekNum]*7)</f>
        <v>44556</v>
      </c>
      <c r="F3994" s="15">
        <v>2021</v>
      </c>
      <c r="G3994" s="15">
        <f t="shared" si="124"/>
        <v>12</v>
      </c>
      <c r="H3994" s="17">
        <v>52</v>
      </c>
      <c r="I3994" s="207" t="str">
        <f>"W" &amp;Table1[[#This Row],[WeekNum]]</f>
        <v>W52</v>
      </c>
      <c r="J3994" s="20" t="str">
        <f t="shared" si="125"/>
        <v>21-W52</v>
      </c>
      <c r="K3994" s="8" t="s">
        <v>706</v>
      </c>
      <c r="L3994" s="4"/>
      <c r="M3994" s="8" t="s">
        <v>72</v>
      </c>
      <c r="N3994" s="266" t="s">
        <v>369</v>
      </c>
      <c r="O3994" s="266" t="s">
        <v>398</v>
      </c>
      <c r="P3994" s="11" t="s">
        <v>399</v>
      </c>
      <c r="Q3994" s="11" t="s">
        <v>421</v>
      </c>
      <c r="R3994" s="8">
        <v>0</v>
      </c>
      <c r="S3994" s="8">
        <v>0</v>
      </c>
      <c r="T3994" s="206">
        <f>ABS(Table1[[#This Row],[Prod]]-Table1[[#This Row],[Planned]])</f>
        <v>0</v>
      </c>
      <c r="U3994" s="209">
        <f>IF(ABS(Table1[[#This Row],[Prod]]-Table1[[#This Row],[Planned]])&gt;Table1[[#This Row],[Planned]],0,IF(Table1[[#This Row],[Planned]]=0,0,1-ABS(Table1[[#This Row],[Prod]]-Table1[[#This Row],[Planned]])/Table1[[#This Row],[Planned]]))</f>
        <v>0</v>
      </c>
      <c r="V3994" s="8"/>
      <c r="W3994" s="11"/>
      <c r="X3994" s="3">
        <v>0</v>
      </c>
      <c r="Y3994" s="206">
        <f>Table1[[#This Row],[Prod]]</f>
        <v>0</v>
      </c>
      <c r="Z3994" s="206">
        <f>ABS(Table1[[#This Row],[Prod2]]-Table1[[#This Row],[Plan Revised]])</f>
        <v>0</v>
      </c>
      <c r="AA3994" s="288">
        <f>IF(ABS(Table1[[#This Row],[Prod2]]-Table1[[#This Row],[Plan Revised]])&gt;Table1[[#This Row],[Plan Revised]],0,IF(Table1[[#This Row],[Plan Revised]]=0,0,1-ABS(Table1[[#This Row],[Prod2]]-Table1[[#This Row],[Plan Revised]])/Table1[[#This Row],[Plan Revised]]))</f>
        <v>0</v>
      </c>
      <c r="AB3994" s="11"/>
      <c r="AC3994" s="30"/>
    </row>
    <row r="3995" spans="1:29">
      <c r="A3995" s="15" t="str">
        <f>IF(Table1[Week]=WeekSel,"Yes","No")</f>
        <v>No</v>
      </c>
      <c r="B3995" s="15" t="str">
        <f>IF((Table1[StartDate]&gt;=Date.GraphMin)*(Table1[StartDate]&lt;=Date.GraphMax)=1,"Yes","No")</f>
        <v>No</v>
      </c>
      <c r="C3995" s="15" t="str">
        <f>IF(OR(Table1[[#This Row],[Site]]="FOOD MILLING",Table1[[#This Row],[Site]]="GODACO"), "No", "Yes")</f>
        <v>Yes</v>
      </c>
      <c r="D3995" s="40">
        <f>MAX(DATE(Table1[Year],1,1),DATE(Table1[Year],1,1)-WEEKDAY(DATE(Table1[Year],1,1),2)+(Table1[WeekNum]-1)*7+1)</f>
        <v>44550</v>
      </c>
      <c r="E3995" s="40">
        <f>MIN(DATE(Table1[Year]+1,1,0),DATE(Table1[Year],1,1)-WEEKDAY(DATE(Table1[Year],1,1),2)+Table1[WeekNum]*7)</f>
        <v>44556</v>
      </c>
      <c r="F3995" s="15">
        <v>2021</v>
      </c>
      <c r="G3995" s="15">
        <f t="shared" si="124"/>
        <v>12</v>
      </c>
      <c r="H3995" s="17">
        <v>52</v>
      </c>
      <c r="I3995" s="207" t="str">
        <f>"W" &amp;Table1[[#This Row],[WeekNum]]</f>
        <v>W52</v>
      </c>
      <c r="J3995" s="20" t="str">
        <f t="shared" si="125"/>
        <v>21-W52</v>
      </c>
      <c r="K3995" s="8" t="s">
        <v>707</v>
      </c>
      <c r="L3995" s="4"/>
      <c r="M3995" s="8" t="s">
        <v>72</v>
      </c>
      <c r="N3995" s="266" t="s">
        <v>369</v>
      </c>
      <c r="O3995" s="266" t="s">
        <v>395</v>
      </c>
      <c r="P3995" s="11" t="s">
        <v>396</v>
      </c>
      <c r="Q3995" s="11" t="s">
        <v>421</v>
      </c>
      <c r="R3995" s="8">
        <v>500</v>
      </c>
      <c r="S3995" s="8">
        <v>0</v>
      </c>
      <c r="T3995" s="206">
        <f>ABS(Table1[[#This Row],[Prod]]-Table1[[#This Row],[Planned]])</f>
        <v>500</v>
      </c>
      <c r="U3995" s="209">
        <f>IF(ABS(Table1[[#This Row],[Prod]]-Table1[[#This Row],[Planned]])&gt;Table1[[#This Row],[Planned]],0,IF(Table1[[#This Row],[Planned]]=0,0,1-ABS(Table1[[#This Row],[Prod]]-Table1[[#This Row],[Planned]])/Table1[[#This Row],[Planned]]))</f>
        <v>0</v>
      </c>
      <c r="V3995" s="8"/>
      <c r="W3995" s="11"/>
      <c r="X3995" s="3">
        <v>500</v>
      </c>
      <c r="Y3995" s="206">
        <f>Table1[[#This Row],[Prod]]</f>
        <v>0</v>
      </c>
      <c r="Z3995" s="206">
        <f>ABS(Table1[[#This Row],[Prod2]]-Table1[[#This Row],[Plan Revised]])</f>
        <v>500</v>
      </c>
      <c r="AA3995" s="288">
        <f>IF(ABS(Table1[[#This Row],[Prod2]]-Table1[[#This Row],[Plan Revised]])&gt;Table1[[#This Row],[Plan Revised]],0,IF(Table1[[#This Row],[Plan Revised]]=0,0,1-ABS(Table1[[#This Row],[Prod2]]-Table1[[#This Row],[Plan Revised]])/Table1[[#This Row],[Plan Revised]]))</f>
        <v>0</v>
      </c>
      <c r="AB3995" s="11"/>
      <c r="AC3995" s="30"/>
    </row>
    <row r="3996" spans="1:29">
      <c r="A3996" s="15" t="str">
        <f>IF(Table1[Week]=WeekSel,"Yes","No")</f>
        <v>No</v>
      </c>
      <c r="B3996" s="15" t="str">
        <f>IF((Table1[StartDate]&gt;=Date.GraphMin)*(Table1[StartDate]&lt;=Date.GraphMax)=1,"Yes","No")</f>
        <v>No</v>
      </c>
      <c r="C3996" s="15" t="str">
        <f>IF(OR(Table1[[#This Row],[Site]]="FOOD MILLING",Table1[[#This Row],[Site]]="GODACO"), "No", "Yes")</f>
        <v>Yes</v>
      </c>
      <c r="D3996" s="40">
        <f>MAX(DATE(Table1[Year],1,1),DATE(Table1[Year],1,1)-WEEKDAY(DATE(Table1[Year],1,1),2)+(Table1[WeekNum]-1)*7+1)</f>
        <v>44550</v>
      </c>
      <c r="E3996" s="40">
        <f>MIN(DATE(Table1[Year]+1,1,0),DATE(Table1[Year],1,1)-WEEKDAY(DATE(Table1[Year],1,1),2)+Table1[WeekNum]*7)</f>
        <v>44556</v>
      </c>
      <c r="F3996" s="15">
        <v>2021</v>
      </c>
      <c r="G3996" s="15">
        <f t="shared" si="124"/>
        <v>12</v>
      </c>
      <c r="H3996" s="17">
        <v>52</v>
      </c>
      <c r="I3996" s="207" t="str">
        <f>"W" &amp;Table1[[#This Row],[WeekNum]]</f>
        <v>W52</v>
      </c>
      <c r="J3996" s="20" t="str">
        <f t="shared" si="125"/>
        <v>21-W52</v>
      </c>
      <c r="K3996" s="8" t="s">
        <v>708</v>
      </c>
      <c r="L3996" s="4"/>
      <c r="M3996" s="8" t="s">
        <v>72</v>
      </c>
      <c r="N3996" s="266" t="s">
        <v>369</v>
      </c>
      <c r="O3996" s="266" t="s">
        <v>395</v>
      </c>
      <c r="P3996" s="11" t="s">
        <v>396</v>
      </c>
      <c r="Q3996" s="11" t="s">
        <v>421</v>
      </c>
      <c r="R3996" s="8">
        <v>800</v>
      </c>
      <c r="S3996" s="8">
        <v>0</v>
      </c>
      <c r="T3996" s="206">
        <f>ABS(Table1[[#This Row],[Prod]]-Table1[[#This Row],[Planned]])</f>
        <v>800</v>
      </c>
      <c r="U3996" s="209">
        <f>IF(ABS(Table1[[#This Row],[Prod]]-Table1[[#This Row],[Planned]])&gt;Table1[[#This Row],[Planned]],0,IF(Table1[[#This Row],[Planned]]=0,0,1-ABS(Table1[[#This Row],[Prod]]-Table1[[#This Row],[Planned]])/Table1[[#This Row],[Planned]]))</f>
        <v>0</v>
      </c>
      <c r="V3996" s="8"/>
      <c r="W3996" s="11"/>
      <c r="X3996" s="3">
        <v>800</v>
      </c>
      <c r="Y3996" s="206">
        <f>Table1[[#This Row],[Prod]]</f>
        <v>0</v>
      </c>
      <c r="Z3996" s="206">
        <f>ABS(Table1[[#This Row],[Prod2]]-Table1[[#This Row],[Plan Revised]])</f>
        <v>800</v>
      </c>
      <c r="AA3996" s="288">
        <f>IF(ABS(Table1[[#This Row],[Prod2]]-Table1[[#This Row],[Plan Revised]])&gt;Table1[[#This Row],[Plan Revised]],0,IF(Table1[[#This Row],[Plan Revised]]=0,0,1-ABS(Table1[[#This Row],[Prod2]]-Table1[[#This Row],[Plan Revised]])/Table1[[#This Row],[Plan Revised]]))</f>
        <v>0</v>
      </c>
      <c r="AB3996" s="11"/>
      <c r="AC3996" s="30"/>
    </row>
    <row r="3997" spans="1:29">
      <c r="A3997" s="15" t="str">
        <f>IF(Table1[Week]=WeekSel,"Yes","No")</f>
        <v>No</v>
      </c>
      <c r="B3997" s="15" t="str">
        <f>IF((Table1[StartDate]&gt;=Date.GraphMin)*(Table1[StartDate]&lt;=Date.GraphMax)=1,"Yes","No")</f>
        <v>No</v>
      </c>
      <c r="C3997" s="15" t="str">
        <f>IF(OR(Table1[[#This Row],[Site]]="FOOD MILLING",Table1[[#This Row],[Site]]="GODACO"), "No", "Yes")</f>
        <v>Yes</v>
      </c>
      <c r="D3997" s="40">
        <f>MAX(DATE(Table1[Year],1,1),DATE(Table1[Year],1,1)-WEEKDAY(DATE(Table1[Year],1,1),2)+(Table1[WeekNum]-1)*7+1)</f>
        <v>44550</v>
      </c>
      <c r="E3997" s="40">
        <f>MIN(DATE(Table1[Year]+1,1,0),DATE(Table1[Year],1,1)-WEEKDAY(DATE(Table1[Year],1,1),2)+Table1[WeekNum]*7)</f>
        <v>44556</v>
      </c>
      <c r="F3997" s="15">
        <v>2021</v>
      </c>
      <c r="G3997" s="15">
        <f t="shared" si="124"/>
        <v>12</v>
      </c>
      <c r="H3997" s="17">
        <v>52</v>
      </c>
      <c r="I3997" s="207" t="str">
        <f>"W" &amp;Table1[[#This Row],[WeekNum]]</f>
        <v>W52</v>
      </c>
      <c r="J3997" s="20" t="str">
        <f t="shared" si="125"/>
        <v>21-W52</v>
      </c>
      <c r="K3997" s="8" t="s">
        <v>709</v>
      </c>
      <c r="L3997" s="4"/>
      <c r="M3997" s="8" t="s">
        <v>72</v>
      </c>
      <c r="N3997" s="266" t="s">
        <v>369</v>
      </c>
      <c r="O3997" s="266" t="s">
        <v>395</v>
      </c>
      <c r="P3997" s="11" t="s">
        <v>396</v>
      </c>
      <c r="Q3997" s="11" t="s">
        <v>421</v>
      </c>
      <c r="R3997" s="8">
        <v>7100</v>
      </c>
      <c r="S3997" s="8">
        <v>0</v>
      </c>
      <c r="T3997" s="206">
        <f>ABS(Table1[[#This Row],[Prod]]-Table1[[#This Row],[Planned]])</f>
        <v>7100</v>
      </c>
      <c r="U3997" s="209">
        <f>IF(ABS(Table1[[#This Row],[Prod]]-Table1[[#This Row],[Planned]])&gt;Table1[[#This Row],[Planned]],0,IF(Table1[[#This Row],[Planned]]=0,0,1-ABS(Table1[[#This Row],[Prod]]-Table1[[#This Row],[Planned]])/Table1[[#This Row],[Planned]]))</f>
        <v>0</v>
      </c>
      <c r="V3997" s="8"/>
      <c r="W3997" s="11"/>
      <c r="X3997" s="3">
        <v>7500</v>
      </c>
      <c r="Y3997" s="206">
        <f>Table1[[#This Row],[Prod]]</f>
        <v>0</v>
      </c>
      <c r="Z3997" s="206">
        <f>ABS(Table1[[#This Row],[Prod2]]-Table1[[#This Row],[Plan Revised]])</f>
        <v>7500</v>
      </c>
      <c r="AA3997" s="288">
        <f>IF(ABS(Table1[[#This Row],[Prod2]]-Table1[[#This Row],[Plan Revised]])&gt;Table1[[#This Row],[Plan Revised]],0,IF(Table1[[#This Row],[Plan Revised]]=0,0,1-ABS(Table1[[#This Row],[Prod2]]-Table1[[#This Row],[Plan Revised]])/Table1[[#This Row],[Plan Revised]]))</f>
        <v>0</v>
      </c>
      <c r="AB3997" s="11"/>
      <c r="AC3997" s="30"/>
    </row>
    <row r="3998" spans="1:29">
      <c r="A3998" s="15" t="str">
        <f>IF(Table1[Week]=WeekSel,"Yes","No")</f>
        <v>No</v>
      </c>
      <c r="B3998" s="15" t="str">
        <f>IF((Table1[StartDate]&gt;=Date.GraphMin)*(Table1[StartDate]&lt;=Date.GraphMax)=1,"Yes","No")</f>
        <v>No</v>
      </c>
      <c r="C3998" s="15" t="str">
        <f>IF(OR(Table1[[#This Row],[Site]]="FOOD MILLING",Table1[[#This Row],[Site]]="GODACO"), "No", "Yes")</f>
        <v>Yes</v>
      </c>
      <c r="D3998" s="40">
        <f>MAX(DATE(Table1[Year],1,1),DATE(Table1[Year],1,1)-WEEKDAY(DATE(Table1[Year],1,1),2)+(Table1[WeekNum]-1)*7+1)</f>
        <v>44550</v>
      </c>
      <c r="E3998" s="40">
        <f>MIN(DATE(Table1[Year]+1,1,0),DATE(Table1[Year],1,1)-WEEKDAY(DATE(Table1[Year],1,1),2)+Table1[WeekNum]*7)</f>
        <v>44556</v>
      </c>
      <c r="F3998" s="15">
        <v>2021</v>
      </c>
      <c r="G3998" s="15">
        <f t="shared" si="124"/>
        <v>12</v>
      </c>
      <c r="H3998" s="17">
        <v>52</v>
      </c>
      <c r="I3998" s="207" t="str">
        <f>"W" &amp;Table1[[#This Row],[WeekNum]]</f>
        <v>W52</v>
      </c>
      <c r="J3998" s="20" t="str">
        <f t="shared" si="125"/>
        <v>21-W52</v>
      </c>
      <c r="K3998" s="8" t="s">
        <v>710</v>
      </c>
      <c r="L3998" s="4"/>
      <c r="M3998" s="8" t="s">
        <v>72</v>
      </c>
      <c r="N3998" s="266" t="s">
        <v>369</v>
      </c>
      <c r="O3998" s="266" t="s">
        <v>395</v>
      </c>
      <c r="P3998" s="11" t="s">
        <v>396</v>
      </c>
      <c r="Q3998" s="11" t="s">
        <v>421</v>
      </c>
      <c r="R3998" s="8">
        <v>0</v>
      </c>
      <c r="S3998" s="8">
        <v>401</v>
      </c>
      <c r="T3998" s="206">
        <f>ABS(Table1[[#This Row],[Prod]]-Table1[[#This Row],[Planned]])</f>
        <v>401</v>
      </c>
      <c r="U3998" s="209">
        <f>IF(ABS(Table1[[#This Row],[Prod]]-Table1[[#This Row],[Planned]])&gt;Table1[[#This Row],[Planned]],0,IF(Table1[[#This Row],[Planned]]=0,0,1-ABS(Table1[[#This Row],[Prod]]-Table1[[#This Row],[Planned]])/Table1[[#This Row],[Planned]]))</f>
        <v>0</v>
      </c>
      <c r="V3998" s="8"/>
      <c r="W3998" s="11"/>
      <c r="X3998" s="3">
        <v>0</v>
      </c>
      <c r="Y3998" s="206">
        <f>Table1[[#This Row],[Prod]]</f>
        <v>401</v>
      </c>
      <c r="Z3998" s="206">
        <f>ABS(Table1[[#This Row],[Prod2]]-Table1[[#This Row],[Plan Revised]])</f>
        <v>401</v>
      </c>
      <c r="AA3998" s="288">
        <f>IF(ABS(Table1[[#This Row],[Prod2]]-Table1[[#This Row],[Plan Revised]])&gt;Table1[[#This Row],[Plan Revised]],0,IF(Table1[[#This Row],[Plan Revised]]=0,0,1-ABS(Table1[[#This Row],[Prod2]]-Table1[[#This Row],[Plan Revised]])/Table1[[#This Row],[Plan Revised]]))</f>
        <v>0</v>
      </c>
      <c r="AB3998" s="11"/>
      <c r="AC3998" s="30"/>
    </row>
    <row r="3999" spans="1:29">
      <c r="A3999" s="15" t="str">
        <f>IF(Table1[Week]=WeekSel,"Yes","No")</f>
        <v>No</v>
      </c>
      <c r="B3999" s="15" t="str">
        <f>IF((Table1[StartDate]&gt;=Date.GraphMin)*(Table1[StartDate]&lt;=Date.GraphMax)=1,"Yes","No")</f>
        <v>No</v>
      </c>
      <c r="C3999" s="15" t="str">
        <f>IF(OR(Table1[[#This Row],[Site]]="FOOD MILLING",Table1[[#This Row],[Site]]="GODACO"), "No", "Yes")</f>
        <v>Yes</v>
      </c>
      <c r="D3999" s="40">
        <f>MAX(DATE(Table1[Year],1,1),DATE(Table1[Year],1,1)-WEEKDAY(DATE(Table1[Year],1,1),2)+(Table1[WeekNum]-1)*7+1)</f>
        <v>44550</v>
      </c>
      <c r="E3999" s="40">
        <f>MIN(DATE(Table1[Year]+1,1,0),DATE(Table1[Year],1,1)-WEEKDAY(DATE(Table1[Year],1,1),2)+Table1[WeekNum]*7)</f>
        <v>44556</v>
      </c>
      <c r="F3999" s="15">
        <v>2021</v>
      </c>
      <c r="G3999" s="15">
        <f t="shared" si="124"/>
        <v>12</v>
      </c>
      <c r="H3999" s="17">
        <v>52</v>
      </c>
      <c r="I3999" s="207" t="str">
        <f>"W" &amp;Table1[[#This Row],[WeekNum]]</f>
        <v>W52</v>
      </c>
      <c r="J3999" s="20" t="str">
        <f t="shared" si="125"/>
        <v>21-W52</v>
      </c>
      <c r="K3999" s="8" t="s">
        <v>711</v>
      </c>
      <c r="L3999" s="4"/>
      <c r="M3999" s="8" t="s">
        <v>72</v>
      </c>
      <c r="N3999" s="266" t="s">
        <v>369</v>
      </c>
      <c r="O3999" s="266" t="s">
        <v>400</v>
      </c>
      <c r="P3999" s="11" t="s">
        <v>401</v>
      </c>
      <c r="Q3999" s="11" t="s">
        <v>421</v>
      </c>
      <c r="R3999" s="8">
        <v>3600</v>
      </c>
      <c r="S3999" s="8">
        <v>3007.1</v>
      </c>
      <c r="T3999" s="206">
        <f>ABS(Table1[[#This Row],[Prod]]-Table1[[#This Row],[Planned]])</f>
        <v>592.90000000000009</v>
      </c>
      <c r="U3999" s="209">
        <f>IF(ABS(Table1[[#This Row],[Prod]]-Table1[[#This Row],[Planned]])&gt;Table1[[#This Row],[Planned]],0,IF(Table1[[#This Row],[Planned]]=0,0,1-ABS(Table1[[#This Row],[Prod]]-Table1[[#This Row],[Planned]])/Table1[[#This Row],[Planned]]))</f>
        <v>0.83530555555555552</v>
      </c>
      <c r="V3999" s="8"/>
      <c r="W3999" s="11"/>
      <c r="X3999" s="3">
        <v>3600</v>
      </c>
      <c r="Y3999" s="206">
        <f>Table1[[#This Row],[Prod]]</f>
        <v>3007.1</v>
      </c>
      <c r="Z3999" s="206">
        <f>ABS(Table1[[#This Row],[Prod2]]-Table1[[#This Row],[Plan Revised]])</f>
        <v>592.90000000000009</v>
      </c>
      <c r="AA3999" s="288">
        <f>IF(ABS(Table1[[#This Row],[Prod2]]-Table1[[#This Row],[Plan Revised]])&gt;Table1[[#This Row],[Plan Revised]],0,IF(Table1[[#This Row],[Plan Revised]]=0,0,1-ABS(Table1[[#This Row],[Prod2]]-Table1[[#This Row],[Plan Revised]])/Table1[[#This Row],[Plan Revised]]))</f>
        <v>0.83530555555555552</v>
      </c>
      <c r="AB3999" s="11"/>
      <c r="AC3999" s="30"/>
    </row>
    <row r="4000" spans="1:29">
      <c r="A4000" s="15" t="str">
        <f>IF(Table1[Week]=WeekSel,"Yes","No")</f>
        <v>No</v>
      </c>
      <c r="B4000" s="15" t="str">
        <f>IF((Table1[StartDate]&gt;=Date.GraphMin)*(Table1[StartDate]&lt;=Date.GraphMax)=1,"Yes","No")</f>
        <v>No</v>
      </c>
      <c r="C4000" s="15" t="str">
        <f>IF(OR(Table1[[#This Row],[Site]]="FOOD MILLING",Table1[[#This Row],[Site]]="GODACO"), "No", "Yes")</f>
        <v>Yes</v>
      </c>
      <c r="D4000" s="40">
        <f>MAX(DATE(Table1[Year],1,1),DATE(Table1[Year],1,1)-WEEKDAY(DATE(Table1[Year],1,1),2)+(Table1[WeekNum]-1)*7+1)</f>
        <v>44550</v>
      </c>
      <c r="E4000" s="40">
        <f>MIN(DATE(Table1[Year]+1,1,0),DATE(Table1[Year],1,1)-WEEKDAY(DATE(Table1[Year],1,1),2)+Table1[WeekNum]*7)</f>
        <v>44556</v>
      </c>
      <c r="F4000" s="15">
        <v>2021</v>
      </c>
      <c r="G4000" s="15">
        <f t="shared" si="124"/>
        <v>12</v>
      </c>
      <c r="H4000" s="17">
        <v>52</v>
      </c>
      <c r="I4000" s="207" t="str">
        <f>"W" &amp;Table1[[#This Row],[WeekNum]]</f>
        <v>W52</v>
      </c>
      <c r="J4000" s="20" t="str">
        <f t="shared" si="125"/>
        <v>21-W52</v>
      </c>
      <c r="K4000" s="8" t="s">
        <v>712</v>
      </c>
      <c r="L4000" s="4"/>
      <c r="M4000" s="8" t="s">
        <v>72</v>
      </c>
      <c r="N4000" s="266" t="s">
        <v>369</v>
      </c>
      <c r="O4000" s="266" t="s">
        <v>400</v>
      </c>
      <c r="P4000" s="11" t="s">
        <v>401</v>
      </c>
      <c r="Q4000" s="11" t="s">
        <v>421</v>
      </c>
      <c r="R4000" s="8">
        <v>0</v>
      </c>
      <c r="S4000" s="8">
        <v>0</v>
      </c>
      <c r="T4000" s="206">
        <f>ABS(Table1[[#This Row],[Prod]]-Table1[[#This Row],[Planned]])</f>
        <v>0</v>
      </c>
      <c r="U4000" s="209">
        <f>IF(ABS(Table1[[#This Row],[Prod]]-Table1[[#This Row],[Planned]])&gt;Table1[[#This Row],[Planned]],0,IF(Table1[[#This Row],[Planned]]=0,0,1-ABS(Table1[[#This Row],[Prod]]-Table1[[#This Row],[Planned]])/Table1[[#This Row],[Planned]]))</f>
        <v>0</v>
      </c>
      <c r="V4000" s="8"/>
      <c r="W4000" s="11"/>
      <c r="X4000" s="3">
        <v>0</v>
      </c>
      <c r="Y4000" s="206">
        <f>Table1[[#This Row],[Prod]]</f>
        <v>0</v>
      </c>
      <c r="Z4000" s="206">
        <f>ABS(Table1[[#This Row],[Prod2]]-Table1[[#This Row],[Plan Revised]])</f>
        <v>0</v>
      </c>
      <c r="AA4000" s="288">
        <f>IF(ABS(Table1[[#This Row],[Prod2]]-Table1[[#This Row],[Plan Revised]])&gt;Table1[[#This Row],[Plan Revised]],0,IF(Table1[[#This Row],[Plan Revised]]=0,0,1-ABS(Table1[[#This Row],[Prod2]]-Table1[[#This Row],[Plan Revised]])/Table1[[#This Row],[Plan Revised]]))</f>
        <v>0</v>
      </c>
      <c r="AB4000" s="11"/>
      <c r="AC4000" s="30"/>
    </row>
    <row r="4001" spans="1:29">
      <c r="A4001" s="15" t="str">
        <f>IF(Table1[Week]=WeekSel,"Yes","No")</f>
        <v>No</v>
      </c>
      <c r="B4001" s="15" t="str">
        <f>IF((Table1[StartDate]&gt;=Date.GraphMin)*(Table1[StartDate]&lt;=Date.GraphMax)=1,"Yes","No")</f>
        <v>No</v>
      </c>
      <c r="C4001" s="15" t="str">
        <f>IF(OR(Table1[[#This Row],[Site]]="FOOD MILLING",Table1[[#This Row],[Site]]="GODACO"), "No", "Yes")</f>
        <v>Yes</v>
      </c>
      <c r="D4001" s="40">
        <f>MAX(DATE(Table1[Year],1,1),DATE(Table1[Year],1,1)-WEEKDAY(DATE(Table1[Year],1,1),2)+(Table1[WeekNum]-1)*7+1)</f>
        <v>44550</v>
      </c>
      <c r="E4001" s="40">
        <f>MIN(DATE(Table1[Year]+1,1,0),DATE(Table1[Year],1,1)-WEEKDAY(DATE(Table1[Year],1,1),2)+Table1[WeekNum]*7)</f>
        <v>44556</v>
      </c>
      <c r="F4001" s="15">
        <v>2021</v>
      </c>
      <c r="G4001" s="15">
        <f t="shared" si="124"/>
        <v>12</v>
      </c>
      <c r="H4001" s="17">
        <v>52</v>
      </c>
      <c r="I4001" s="207" t="str">
        <f>"W" &amp;Table1[[#This Row],[WeekNum]]</f>
        <v>W52</v>
      </c>
      <c r="J4001" s="20" t="str">
        <f t="shared" si="125"/>
        <v>21-W52</v>
      </c>
      <c r="K4001" s="8" t="s">
        <v>437</v>
      </c>
      <c r="L4001" s="4"/>
      <c r="M4001" s="8" t="s">
        <v>72</v>
      </c>
      <c r="N4001" s="266" t="s">
        <v>369</v>
      </c>
      <c r="O4001" s="266" t="s">
        <v>374</v>
      </c>
      <c r="P4001" s="11" t="s">
        <v>402</v>
      </c>
      <c r="Q4001" s="11" t="s">
        <v>421</v>
      </c>
      <c r="R4001" s="8">
        <v>0</v>
      </c>
      <c r="S4001" s="8">
        <v>0</v>
      </c>
      <c r="T4001" s="206">
        <f>ABS(Table1[[#This Row],[Prod]]-Table1[[#This Row],[Planned]])</f>
        <v>0</v>
      </c>
      <c r="U4001" s="209">
        <f>IF(ABS(Table1[[#This Row],[Prod]]-Table1[[#This Row],[Planned]])&gt;Table1[[#This Row],[Planned]],0,IF(Table1[[#This Row],[Planned]]=0,0,1-ABS(Table1[[#This Row],[Prod]]-Table1[[#This Row],[Planned]])/Table1[[#This Row],[Planned]]))</f>
        <v>0</v>
      </c>
      <c r="V4001" s="8"/>
      <c r="W4001" s="11"/>
      <c r="X4001" s="3">
        <v>0</v>
      </c>
      <c r="Y4001" s="206">
        <f>Table1[[#This Row],[Prod]]</f>
        <v>0</v>
      </c>
      <c r="Z4001" s="206">
        <f>ABS(Table1[[#This Row],[Prod2]]-Table1[[#This Row],[Plan Revised]])</f>
        <v>0</v>
      </c>
      <c r="AA4001" s="288">
        <f>IF(ABS(Table1[[#This Row],[Prod2]]-Table1[[#This Row],[Plan Revised]])&gt;Table1[[#This Row],[Plan Revised]],0,IF(Table1[[#This Row],[Plan Revised]]=0,0,1-ABS(Table1[[#This Row],[Prod2]]-Table1[[#This Row],[Plan Revised]])/Table1[[#This Row],[Plan Revised]]))</f>
        <v>0</v>
      </c>
      <c r="AB4001" s="11"/>
      <c r="AC4001" s="30"/>
    </row>
    <row r="4002" spans="1:29">
      <c r="A4002" s="15" t="str">
        <f>IF(Table1[Week]=WeekSel,"Yes","No")</f>
        <v>No</v>
      </c>
      <c r="B4002" s="15" t="str">
        <f>IF((Table1[StartDate]&gt;=Date.GraphMin)*(Table1[StartDate]&lt;=Date.GraphMax)=1,"Yes","No")</f>
        <v>No</v>
      </c>
      <c r="C4002" s="15" t="str">
        <f>IF(OR(Table1[[#This Row],[Site]]="FOOD MILLING",Table1[[#This Row],[Site]]="GODACO"), "No", "Yes")</f>
        <v>Yes</v>
      </c>
      <c r="D4002" s="40">
        <f>MAX(DATE(Table1[Year],1,1),DATE(Table1[Year],1,1)-WEEKDAY(DATE(Table1[Year],1,1),2)+(Table1[WeekNum]-1)*7+1)</f>
        <v>44550</v>
      </c>
      <c r="E4002" s="40">
        <f>MIN(DATE(Table1[Year]+1,1,0),DATE(Table1[Year],1,1)-WEEKDAY(DATE(Table1[Year],1,1),2)+Table1[WeekNum]*7)</f>
        <v>44556</v>
      </c>
      <c r="F4002" s="15">
        <v>2021</v>
      </c>
      <c r="G4002" s="15">
        <f t="shared" si="124"/>
        <v>12</v>
      </c>
      <c r="H4002" s="17">
        <v>52</v>
      </c>
      <c r="I4002" s="207" t="str">
        <f>"W" &amp;Table1[[#This Row],[WeekNum]]</f>
        <v>W52</v>
      </c>
      <c r="J4002" s="20" t="str">
        <f t="shared" si="125"/>
        <v>21-W52</v>
      </c>
      <c r="K4002" s="8" t="s">
        <v>438</v>
      </c>
      <c r="L4002" s="4"/>
      <c r="M4002" s="8" t="s">
        <v>72</v>
      </c>
      <c r="N4002" s="266" t="s">
        <v>369</v>
      </c>
      <c r="O4002" s="266" t="s">
        <v>374</v>
      </c>
      <c r="P4002" s="11" t="s">
        <v>402</v>
      </c>
      <c r="Q4002" s="11" t="s">
        <v>421</v>
      </c>
      <c r="R4002" s="8">
        <v>0</v>
      </c>
      <c r="S4002" s="8">
        <v>0</v>
      </c>
      <c r="T4002" s="206">
        <f>ABS(Table1[[#This Row],[Prod]]-Table1[[#This Row],[Planned]])</f>
        <v>0</v>
      </c>
      <c r="U4002" s="209">
        <f>IF(ABS(Table1[[#This Row],[Prod]]-Table1[[#This Row],[Planned]])&gt;Table1[[#This Row],[Planned]],0,IF(Table1[[#This Row],[Planned]]=0,0,1-ABS(Table1[[#This Row],[Prod]]-Table1[[#This Row],[Planned]])/Table1[[#This Row],[Planned]]))</f>
        <v>0</v>
      </c>
      <c r="V4002" s="8"/>
      <c r="W4002" s="11"/>
      <c r="X4002" s="3">
        <v>0</v>
      </c>
      <c r="Y4002" s="206">
        <f>Table1[[#This Row],[Prod]]</f>
        <v>0</v>
      </c>
      <c r="Z4002" s="206">
        <f>ABS(Table1[[#This Row],[Prod2]]-Table1[[#This Row],[Plan Revised]])</f>
        <v>0</v>
      </c>
      <c r="AA4002" s="288">
        <f>IF(ABS(Table1[[#This Row],[Prod2]]-Table1[[#This Row],[Plan Revised]])&gt;Table1[[#This Row],[Plan Revised]],0,IF(Table1[[#This Row],[Plan Revised]]=0,0,1-ABS(Table1[[#This Row],[Prod2]]-Table1[[#This Row],[Plan Revised]])/Table1[[#This Row],[Plan Revised]]))</f>
        <v>0</v>
      </c>
      <c r="AB4002" s="11"/>
      <c r="AC4002" s="30"/>
    </row>
    <row r="4003" spans="1:29">
      <c r="A4003" s="15" t="str">
        <f>IF(Table1[Week]=WeekSel,"Yes","No")</f>
        <v>No</v>
      </c>
      <c r="B4003" s="15" t="str">
        <f>IF((Table1[StartDate]&gt;=Date.GraphMin)*(Table1[StartDate]&lt;=Date.GraphMax)=1,"Yes","No")</f>
        <v>No</v>
      </c>
      <c r="C4003" s="15" t="str">
        <f>IF(OR(Table1[[#This Row],[Site]]="FOOD MILLING",Table1[[#This Row],[Site]]="GODACO"), "No", "Yes")</f>
        <v>Yes</v>
      </c>
      <c r="D4003" s="40">
        <f>MAX(DATE(Table1[Year],1,1),DATE(Table1[Year],1,1)-WEEKDAY(DATE(Table1[Year],1,1),2)+(Table1[WeekNum]-1)*7+1)</f>
        <v>44550</v>
      </c>
      <c r="E4003" s="40">
        <f>MIN(DATE(Table1[Year]+1,1,0),DATE(Table1[Year],1,1)-WEEKDAY(DATE(Table1[Year],1,1),2)+Table1[WeekNum]*7)</f>
        <v>44556</v>
      </c>
      <c r="F4003" s="15">
        <v>2021</v>
      </c>
      <c r="G4003" s="15">
        <f t="shared" si="124"/>
        <v>12</v>
      </c>
      <c r="H4003" s="17">
        <v>52</v>
      </c>
      <c r="I4003" s="207" t="str">
        <f>"W" &amp;Table1[[#This Row],[WeekNum]]</f>
        <v>W52</v>
      </c>
      <c r="J4003" s="20" t="str">
        <f t="shared" si="125"/>
        <v>21-W52</v>
      </c>
      <c r="K4003" s="8" t="s">
        <v>439</v>
      </c>
      <c r="L4003" s="4"/>
      <c r="M4003" s="8" t="s">
        <v>72</v>
      </c>
      <c r="N4003" s="266" t="s">
        <v>369</v>
      </c>
      <c r="O4003" s="266" t="s">
        <v>374</v>
      </c>
      <c r="P4003" s="11" t="s">
        <v>402</v>
      </c>
      <c r="Q4003" s="11" t="s">
        <v>421</v>
      </c>
      <c r="R4003" s="8">
        <v>0</v>
      </c>
      <c r="S4003" s="8">
        <v>0</v>
      </c>
      <c r="T4003" s="206">
        <f>ABS(Table1[[#This Row],[Prod]]-Table1[[#This Row],[Planned]])</f>
        <v>0</v>
      </c>
      <c r="U4003" s="209">
        <f>IF(ABS(Table1[[#This Row],[Prod]]-Table1[[#This Row],[Planned]])&gt;Table1[[#This Row],[Planned]],0,IF(Table1[[#This Row],[Planned]]=0,0,1-ABS(Table1[[#This Row],[Prod]]-Table1[[#This Row],[Planned]])/Table1[[#This Row],[Planned]]))</f>
        <v>0</v>
      </c>
      <c r="V4003" s="8"/>
      <c r="W4003" s="11"/>
      <c r="X4003" s="3">
        <v>0</v>
      </c>
      <c r="Y4003" s="206">
        <f>Table1[[#This Row],[Prod]]</f>
        <v>0</v>
      </c>
      <c r="Z4003" s="206">
        <f>ABS(Table1[[#This Row],[Prod2]]-Table1[[#This Row],[Plan Revised]])</f>
        <v>0</v>
      </c>
      <c r="AA4003" s="288">
        <f>IF(ABS(Table1[[#This Row],[Prod2]]-Table1[[#This Row],[Plan Revised]])&gt;Table1[[#This Row],[Plan Revised]],0,IF(Table1[[#This Row],[Plan Revised]]=0,0,1-ABS(Table1[[#This Row],[Prod2]]-Table1[[#This Row],[Plan Revised]])/Table1[[#This Row],[Plan Revised]]))</f>
        <v>0</v>
      </c>
      <c r="AB4003" s="11"/>
      <c r="AC4003" s="30"/>
    </row>
    <row r="4004" spans="1:29">
      <c r="A4004" s="15" t="str">
        <f>IF(Table1[Week]=WeekSel,"Yes","No")</f>
        <v>No</v>
      </c>
      <c r="B4004" s="15" t="str">
        <f>IF((Table1[StartDate]&gt;=Date.GraphMin)*(Table1[StartDate]&lt;=Date.GraphMax)=1,"Yes","No")</f>
        <v>No</v>
      </c>
      <c r="C4004" s="15" t="str">
        <f>IF(OR(Table1[[#This Row],[Site]]="FOOD MILLING",Table1[[#This Row],[Site]]="GODACO"), "No", "Yes")</f>
        <v>Yes</v>
      </c>
      <c r="D4004" s="40">
        <f>MAX(DATE(Table1[Year],1,1),DATE(Table1[Year],1,1)-WEEKDAY(DATE(Table1[Year],1,1),2)+(Table1[WeekNum]-1)*7+1)</f>
        <v>44550</v>
      </c>
      <c r="E4004" s="40">
        <f>MIN(DATE(Table1[Year]+1,1,0),DATE(Table1[Year],1,1)-WEEKDAY(DATE(Table1[Year],1,1),2)+Table1[WeekNum]*7)</f>
        <v>44556</v>
      </c>
      <c r="F4004" s="15">
        <v>2021</v>
      </c>
      <c r="G4004" s="15">
        <f t="shared" si="124"/>
        <v>12</v>
      </c>
      <c r="H4004" s="17">
        <v>52</v>
      </c>
      <c r="I4004" s="207" t="str">
        <f>"W" &amp;Table1[[#This Row],[WeekNum]]</f>
        <v>W52</v>
      </c>
      <c r="J4004" s="20" t="str">
        <f t="shared" si="125"/>
        <v>21-W52</v>
      </c>
      <c r="K4004" s="8" t="s">
        <v>529</v>
      </c>
      <c r="L4004" s="4"/>
      <c r="M4004" s="8" t="s">
        <v>77</v>
      </c>
      <c r="N4004" s="266" t="s">
        <v>370</v>
      </c>
      <c r="O4004" s="266" t="s">
        <v>374</v>
      </c>
      <c r="P4004" s="11" t="s">
        <v>410</v>
      </c>
      <c r="Q4004" s="11" t="s">
        <v>418</v>
      </c>
      <c r="R4004" s="8">
        <v>3000</v>
      </c>
      <c r="S4004" s="8">
        <v>1937.6</v>
      </c>
      <c r="T4004" s="206">
        <f>ABS(Table1[[#This Row],[Prod]]-Table1[[#This Row],[Planned]])</f>
        <v>1062.4000000000001</v>
      </c>
      <c r="U4004" s="209">
        <f>IF(ABS(Table1[[#This Row],[Prod]]-Table1[[#This Row],[Planned]])&gt;Table1[[#This Row],[Planned]],0,IF(Table1[[#This Row],[Planned]]=0,0,1-ABS(Table1[[#This Row],[Prod]]-Table1[[#This Row],[Planned]])/Table1[[#This Row],[Planned]]))</f>
        <v>0.64586666666666659</v>
      </c>
      <c r="V4004" s="8"/>
      <c r="W4004" s="11"/>
      <c r="X4004" s="3">
        <v>3000</v>
      </c>
      <c r="Y4004" s="206">
        <f>Table1[[#This Row],[Prod]]</f>
        <v>1937.6</v>
      </c>
      <c r="Z4004" s="206">
        <f>ABS(Table1[[#This Row],[Prod2]]-Table1[[#This Row],[Plan Revised]])</f>
        <v>1062.4000000000001</v>
      </c>
      <c r="AA4004" s="288">
        <f>IF(ABS(Table1[[#This Row],[Prod2]]-Table1[[#This Row],[Plan Revised]])&gt;Table1[[#This Row],[Plan Revised]],0,IF(Table1[[#This Row],[Plan Revised]]=0,0,1-ABS(Table1[[#This Row],[Prod2]]-Table1[[#This Row],[Plan Revised]])/Table1[[#This Row],[Plan Revised]]))</f>
        <v>0.64586666666666659</v>
      </c>
      <c r="AB4004" s="11"/>
      <c r="AC4004" s="30"/>
    </row>
    <row r="4005" spans="1:29">
      <c r="A4005" s="15" t="str">
        <f>IF(Table1[Week]=WeekSel,"Yes","No")</f>
        <v>No</v>
      </c>
      <c r="B4005" s="15" t="str">
        <f>IF((Table1[StartDate]&gt;=Date.GraphMin)*(Table1[StartDate]&lt;=Date.GraphMax)=1,"Yes","No")</f>
        <v>No</v>
      </c>
      <c r="C4005" s="15" t="str">
        <f>IF(OR(Table1[[#This Row],[Site]]="FOOD MILLING",Table1[[#This Row],[Site]]="GODACO"), "No", "Yes")</f>
        <v>Yes</v>
      </c>
      <c r="D4005" s="40">
        <f>MAX(DATE(Table1[Year],1,1),DATE(Table1[Year],1,1)-WEEKDAY(DATE(Table1[Year],1,1),2)+(Table1[WeekNum]-1)*7+1)</f>
        <v>44550</v>
      </c>
      <c r="E4005" s="40">
        <f>MIN(DATE(Table1[Year]+1,1,0),DATE(Table1[Year],1,1)-WEEKDAY(DATE(Table1[Year],1,1),2)+Table1[WeekNum]*7)</f>
        <v>44556</v>
      </c>
      <c r="F4005" s="15">
        <v>2021</v>
      </c>
      <c r="G4005" s="15">
        <f t="shared" si="124"/>
        <v>12</v>
      </c>
      <c r="H4005" s="17">
        <v>52</v>
      </c>
      <c r="I4005" s="207" t="str">
        <f>"W" &amp;Table1[[#This Row],[WeekNum]]</f>
        <v>W52</v>
      </c>
      <c r="J4005" s="20" t="str">
        <f t="shared" si="125"/>
        <v>21-W52</v>
      </c>
      <c r="K4005" s="8" t="s">
        <v>528</v>
      </c>
      <c r="L4005" s="4"/>
      <c r="M4005" s="8" t="s">
        <v>72</v>
      </c>
      <c r="N4005" s="266" t="s">
        <v>370</v>
      </c>
      <c r="O4005" s="266" t="s">
        <v>374</v>
      </c>
      <c r="P4005" s="11" t="s">
        <v>376</v>
      </c>
      <c r="Q4005" s="11" t="s">
        <v>418</v>
      </c>
      <c r="R4005" s="8">
        <v>1000</v>
      </c>
      <c r="S4005" s="8">
        <v>806.4</v>
      </c>
      <c r="T4005" s="206">
        <f>ABS(Table1[[#This Row],[Prod]]-Table1[[#This Row],[Planned]])</f>
        <v>193.60000000000002</v>
      </c>
      <c r="U4005" s="209">
        <f>IF(ABS(Table1[[#This Row],[Prod]]-Table1[[#This Row],[Planned]])&gt;Table1[[#This Row],[Planned]],0,IF(Table1[[#This Row],[Planned]]=0,0,1-ABS(Table1[[#This Row],[Prod]]-Table1[[#This Row],[Planned]])/Table1[[#This Row],[Planned]]))</f>
        <v>0.80640000000000001</v>
      </c>
      <c r="V4005" s="8"/>
      <c r="W4005" s="12">
        <v>0.85</v>
      </c>
      <c r="X4005" s="3">
        <v>560</v>
      </c>
      <c r="Y4005" s="206">
        <f>Table1[[#This Row],[Prod]]</f>
        <v>806.4</v>
      </c>
      <c r="Z4005" s="206">
        <f>ABS(Table1[[#This Row],[Prod2]]-Table1[[#This Row],[Plan Revised]])</f>
        <v>246.39999999999998</v>
      </c>
      <c r="AA4005" s="288">
        <f>IF(ABS(Table1[[#This Row],[Prod2]]-Table1[[#This Row],[Plan Revised]])&gt;Table1[[#This Row],[Plan Revised]],0,IF(Table1[[#This Row],[Plan Revised]]=0,0,1-ABS(Table1[[#This Row],[Prod2]]-Table1[[#This Row],[Plan Revised]])/Table1[[#This Row],[Plan Revised]]))</f>
        <v>0.56000000000000005</v>
      </c>
      <c r="AB4005" s="11"/>
      <c r="AC4005" s="30">
        <v>0.85</v>
      </c>
    </row>
    <row r="4006" spans="1:29">
      <c r="A4006" s="15" t="str">
        <f>IF(Table1[Week]=WeekSel,"Yes","No")</f>
        <v>No</v>
      </c>
      <c r="B4006" s="15" t="str">
        <f>IF((Table1[StartDate]&gt;=Date.GraphMin)*(Table1[StartDate]&lt;=Date.GraphMax)=1,"Yes","No")</f>
        <v>No</v>
      </c>
      <c r="C4006" s="15" t="str">
        <f>IF(OR(Table1[[#This Row],[Site]]="FOOD MILLING",Table1[[#This Row],[Site]]="GODACO"), "No", "Yes")</f>
        <v>Yes</v>
      </c>
      <c r="D4006" s="40">
        <f>MAX(DATE(Table1[Year],1,1),DATE(Table1[Year],1,1)-WEEKDAY(DATE(Table1[Year],1,1),2)+(Table1[WeekNum]-1)*7+1)</f>
        <v>44550</v>
      </c>
      <c r="E4006" s="40">
        <f>MIN(DATE(Table1[Year]+1,1,0),DATE(Table1[Year],1,1)-WEEKDAY(DATE(Table1[Year],1,1),2)+Table1[WeekNum]*7)</f>
        <v>44556</v>
      </c>
      <c r="F4006" s="15">
        <v>2021</v>
      </c>
      <c r="G4006" s="15">
        <f t="shared" si="124"/>
        <v>12</v>
      </c>
      <c r="H4006" s="17">
        <v>52</v>
      </c>
      <c r="I4006" s="207" t="str">
        <f>"W" &amp;Table1[[#This Row],[WeekNum]]</f>
        <v>W52</v>
      </c>
      <c r="J4006" s="20" t="str">
        <f t="shared" si="125"/>
        <v>21-W52</v>
      </c>
      <c r="K4006" s="8" t="s">
        <v>530</v>
      </c>
      <c r="L4006" s="4"/>
      <c r="M4006" s="8" t="s">
        <v>77</v>
      </c>
      <c r="N4006" s="266" t="s">
        <v>370</v>
      </c>
      <c r="O4006" s="266" t="s">
        <v>374</v>
      </c>
      <c r="P4006" s="11" t="s">
        <v>376</v>
      </c>
      <c r="Q4006" s="11" t="s">
        <v>418</v>
      </c>
      <c r="R4006" s="8">
        <v>5000</v>
      </c>
      <c r="S4006" s="8">
        <v>6322.5</v>
      </c>
      <c r="T4006" s="206">
        <f>ABS(Table1[[#This Row],[Prod]]-Table1[[#This Row],[Planned]])</f>
        <v>1322.5</v>
      </c>
      <c r="U4006" s="209">
        <f>IF(ABS(Table1[[#This Row],[Prod]]-Table1[[#This Row],[Planned]])&gt;Table1[[#This Row],[Planned]],0,IF(Table1[[#This Row],[Planned]]=0,0,1-ABS(Table1[[#This Row],[Prod]]-Table1[[#This Row],[Planned]])/Table1[[#This Row],[Planned]]))</f>
        <v>0.73550000000000004</v>
      </c>
      <c r="V4006" s="8"/>
      <c r="W4006" s="11"/>
      <c r="X4006" s="3">
        <v>7000</v>
      </c>
      <c r="Y4006" s="206">
        <f>Table1[[#This Row],[Prod]]</f>
        <v>6322.5</v>
      </c>
      <c r="Z4006" s="206">
        <f>ABS(Table1[[#This Row],[Prod2]]-Table1[[#This Row],[Plan Revised]])</f>
        <v>677.5</v>
      </c>
      <c r="AA4006" s="288">
        <f>IF(ABS(Table1[[#This Row],[Prod2]]-Table1[[#This Row],[Plan Revised]])&gt;Table1[[#This Row],[Plan Revised]],0,IF(Table1[[#This Row],[Plan Revised]]=0,0,1-ABS(Table1[[#This Row],[Prod2]]-Table1[[#This Row],[Plan Revised]])/Table1[[#This Row],[Plan Revised]]))</f>
        <v>0.90321428571428575</v>
      </c>
      <c r="AB4006" s="11"/>
      <c r="AC4006" s="30"/>
    </row>
    <row r="4007" spans="1:29">
      <c r="A4007" s="15" t="str">
        <f>IF(Table1[Week]=WeekSel,"Yes","No")</f>
        <v>No</v>
      </c>
      <c r="B4007" s="15" t="str">
        <f>IF((Table1[StartDate]&gt;=Date.GraphMin)*(Table1[StartDate]&lt;=Date.GraphMax)=1,"Yes","No")</f>
        <v>No</v>
      </c>
      <c r="C4007" s="15" t="str">
        <f>IF(OR(Table1[[#This Row],[Site]]="FOOD MILLING",Table1[[#This Row],[Site]]="GODACO"), "No", "Yes")</f>
        <v>Yes</v>
      </c>
      <c r="D4007" s="40">
        <f>MAX(DATE(Table1[Year],1,1),DATE(Table1[Year],1,1)-WEEKDAY(DATE(Table1[Year],1,1),2)+(Table1[WeekNum]-1)*7+1)</f>
        <v>44550</v>
      </c>
      <c r="E4007" s="40">
        <f>MIN(DATE(Table1[Year]+1,1,0),DATE(Table1[Year],1,1)-WEEKDAY(DATE(Table1[Year],1,1),2)+Table1[WeekNum]*7)</f>
        <v>44556</v>
      </c>
      <c r="F4007" s="15">
        <v>2021</v>
      </c>
      <c r="G4007" s="15">
        <f t="shared" si="124"/>
        <v>12</v>
      </c>
      <c r="H4007" s="17">
        <v>52</v>
      </c>
      <c r="I4007" s="207" t="str">
        <f>"W" &amp;Table1[[#This Row],[WeekNum]]</f>
        <v>W52</v>
      </c>
      <c r="J4007" s="20" t="str">
        <f t="shared" si="125"/>
        <v>21-W52</v>
      </c>
      <c r="K4007" s="8" t="s">
        <v>544</v>
      </c>
      <c r="L4007" s="4"/>
      <c r="M4007" s="8" t="s">
        <v>72</v>
      </c>
      <c r="N4007" s="266" t="s">
        <v>370</v>
      </c>
      <c r="O4007" s="266" t="s">
        <v>374</v>
      </c>
      <c r="P4007" s="11" t="s">
        <v>410</v>
      </c>
      <c r="Q4007" s="11" t="s">
        <v>418</v>
      </c>
      <c r="R4007" s="8">
        <v>500</v>
      </c>
      <c r="S4007" s="8">
        <v>0</v>
      </c>
      <c r="T4007" s="206">
        <f>ABS(Table1[[#This Row],[Prod]]-Table1[[#This Row],[Planned]])</f>
        <v>500</v>
      </c>
      <c r="U4007" s="209">
        <f>IF(ABS(Table1[[#This Row],[Prod]]-Table1[[#This Row],[Planned]])&gt;Table1[[#This Row],[Planned]],0,IF(Table1[[#This Row],[Planned]]=0,0,1-ABS(Table1[[#This Row],[Prod]]-Table1[[#This Row],[Planned]])/Table1[[#This Row],[Planned]]))</f>
        <v>0</v>
      </c>
      <c r="V4007" s="8"/>
      <c r="W4007" s="11"/>
      <c r="X4007" s="3">
        <v>0</v>
      </c>
      <c r="Y4007" s="206">
        <f>Table1[[#This Row],[Prod]]</f>
        <v>0</v>
      </c>
      <c r="Z4007" s="206">
        <f>ABS(Table1[[#This Row],[Prod2]]-Table1[[#This Row],[Plan Revised]])</f>
        <v>0</v>
      </c>
      <c r="AA4007" s="288">
        <f>IF(ABS(Table1[[#This Row],[Prod2]]-Table1[[#This Row],[Plan Revised]])&gt;Table1[[#This Row],[Plan Revised]],0,IF(Table1[[#This Row],[Plan Revised]]=0,0,1-ABS(Table1[[#This Row],[Prod2]]-Table1[[#This Row],[Plan Revised]])/Table1[[#This Row],[Plan Revised]]))</f>
        <v>0</v>
      </c>
      <c r="AB4007" s="11"/>
      <c r="AC4007" s="30"/>
    </row>
    <row r="4008" spans="1:29">
      <c r="A4008" s="15" t="str">
        <f>IF(Table1[Week]=WeekSel,"Yes","No")</f>
        <v>No</v>
      </c>
      <c r="B4008" s="15" t="str">
        <f>IF((Table1[StartDate]&gt;=Date.GraphMin)*(Table1[StartDate]&lt;=Date.GraphMax)=1,"Yes","No")</f>
        <v>No</v>
      </c>
      <c r="C4008" s="15" t="str">
        <f>IF(OR(Table1[[#This Row],[Site]]="FOOD MILLING",Table1[[#This Row],[Site]]="GODACO"), "No", "Yes")</f>
        <v>Yes</v>
      </c>
      <c r="D4008" s="40">
        <f>MAX(DATE(Table1[Year],1,1),DATE(Table1[Year],1,1)-WEEKDAY(DATE(Table1[Year],1,1),2)+(Table1[WeekNum]-1)*7+1)</f>
        <v>44550</v>
      </c>
      <c r="E4008" s="40">
        <f>MIN(DATE(Table1[Year]+1,1,0),DATE(Table1[Year],1,1)-WEEKDAY(DATE(Table1[Year],1,1),2)+Table1[WeekNum]*7)</f>
        <v>44556</v>
      </c>
      <c r="F4008" s="15">
        <v>2021</v>
      </c>
      <c r="G4008" s="15">
        <f t="shared" si="124"/>
        <v>12</v>
      </c>
      <c r="H4008" s="17">
        <v>52</v>
      </c>
      <c r="I4008" s="207" t="str">
        <f>"W" &amp;Table1[[#This Row],[WeekNum]]</f>
        <v>W52</v>
      </c>
      <c r="J4008" s="20" t="str">
        <f t="shared" si="125"/>
        <v>21-W52</v>
      </c>
      <c r="K4008" s="8" t="s">
        <v>547</v>
      </c>
      <c r="L4008" s="4"/>
      <c r="M4008" s="8" t="s">
        <v>72</v>
      </c>
      <c r="N4008" s="266" t="s">
        <v>370</v>
      </c>
      <c r="O4008" s="266" t="s">
        <v>403</v>
      </c>
      <c r="P4008" s="11" t="s">
        <v>410</v>
      </c>
      <c r="Q4008" s="11" t="s">
        <v>419</v>
      </c>
      <c r="R4008" s="8">
        <v>0</v>
      </c>
      <c r="S4008" s="8">
        <v>0</v>
      </c>
      <c r="T4008" s="206">
        <f>ABS(Table1[[#This Row],[Prod]]-Table1[[#This Row],[Planned]])</f>
        <v>0</v>
      </c>
      <c r="U4008" s="209">
        <f>IF(ABS(Table1[[#This Row],[Prod]]-Table1[[#This Row],[Planned]])&gt;Table1[[#This Row],[Planned]],0,IF(Table1[[#This Row],[Planned]]=0,0,1-ABS(Table1[[#This Row],[Prod]]-Table1[[#This Row],[Planned]])/Table1[[#This Row],[Planned]]))</f>
        <v>0</v>
      </c>
      <c r="V4008" s="8"/>
      <c r="W4008" s="11"/>
      <c r="X4008" s="3">
        <v>0</v>
      </c>
      <c r="Y4008" s="206">
        <f>Table1[[#This Row],[Prod]]</f>
        <v>0</v>
      </c>
      <c r="Z4008" s="206">
        <f>ABS(Table1[[#This Row],[Prod2]]-Table1[[#This Row],[Plan Revised]])</f>
        <v>0</v>
      </c>
      <c r="AA4008" s="288">
        <f>IF(ABS(Table1[[#This Row],[Prod2]]-Table1[[#This Row],[Plan Revised]])&gt;Table1[[#This Row],[Plan Revised]],0,IF(Table1[[#This Row],[Plan Revised]]=0,0,1-ABS(Table1[[#This Row],[Prod2]]-Table1[[#This Row],[Plan Revised]])/Table1[[#This Row],[Plan Revised]]))</f>
        <v>0</v>
      </c>
      <c r="AB4008" s="11"/>
      <c r="AC4008" s="30"/>
    </row>
    <row r="4009" spans="1:29">
      <c r="A4009" s="15" t="str">
        <f>IF(Table1[Week]=WeekSel,"Yes","No")</f>
        <v>No</v>
      </c>
      <c r="B4009" s="15" t="str">
        <f>IF((Table1[StartDate]&gt;=Date.GraphMin)*(Table1[StartDate]&lt;=Date.GraphMax)=1,"Yes","No")</f>
        <v>No</v>
      </c>
      <c r="C4009" s="15" t="str">
        <f>IF(OR(Table1[[#This Row],[Site]]="FOOD MILLING",Table1[[#This Row],[Site]]="GODACO"), "No", "Yes")</f>
        <v>Yes</v>
      </c>
      <c r="D4009" s="40">
        <f>MAX(DATE(Table1[Year],1,1),DATE(Table1[Year],1,1)-WEEKDAY(DATE(Table1[Year],1,1),2)+(Table1[WeekNum]-1)*7+1)</f>
        <v>44550</v>
      </c>
      <c r="E4009" s="40">
        <f>MIN(DATE(Table1[Year]+1,1,0),DATE(Table1[Year],1,1)-WEEKDAY(DATE(Table1[Year],1,1),2)+Table1[WeekNum]*7)</f>
        <v>44556</v>
      </c>
      <c r="F4009" s="15">
        <v>2021</v>
      </c>
      <c r="G4009" s="15">
        <f t="shared" si="124"/>
        <v>12</v>
      </c>
      <c r="H4009" s="17">
        <v>52</v>
      </c>
      <c r="I4009" s="207" t="str">
        <f>"W" &amp;Table1[[#This Row],[WeekNum]]</f>
        <v>W52</v>
      </c>
      <c r="J4009" s="20" t="str">
        <f t="shared" si="125"/>
        <v>21-W52</v>
      </c>
      <c r="K4009" s="8" t="s">
        <v>525</v>
      </c>
      <c r="L4009" s="4"/>
      <c r="M4009" s="8" t="s">
        <v>72</v>
      </c>
      <c r="N4009" s="266" t="s">
        <v>370</v>
      </c>
      <c r="O4009" s="266" t="s">
        <v>403</v>
      </c>
      <c r="P4009" s="11" t="s">
        <v>407</v>
      </c>
      <c r="Q4009" s="11" t="s">
        <v>419</v>
      </c>
      <c r="R4009" s="8">
        <v>1850</v>
      </c>
      <c r="S4009" s="8">
        <v>1912</v>
      </c>
      <c r="T4009" s="206">
        <f>ABS(Table1[[#This Row],[Prod]]-Table1[[#This Row],[Planned]])</f>
        <v>62</v>
      </c>
      <c r="U4009" s="209">
        <f>IF(ABS(Table1[[#This Row],[Prod]]-Table1[[#This Row],[Planned]])&gt;Table1[[#This Row],[Planned]],0,IF(Table1[[#This Row],[Planned]]=0,0,1-ABS(Table1[[#This Row],[Prod]]-Table1[[#This Row],[Planned]])/Table1[[#This Row],[Planned]]))</f>
        <v>0.9664864864864865</v>
      </c>
      <c r="V4009" s="8"/>
      <c r="W4009" s="11"/>
      <c r="X4009" s="3">
        <v>3000</v>
      </c>
      <c r="Y4009" s="206">
        <f>Table1[[#This Row],[Prod]]</f>
        <v>1912</v>
      </c>
      <c r="Z4009" s="206">
        <f>ABS(Table1[[#This Row],[Prod2]]-Table1[[#This Row],[Plan Revised]])</f>
        <v>1088</v>
      </c>
      <c r="AA4009" s="288">
        <f>IF(ABS(Table1[[#This Row],[Prod2]]-Table1[[#This Row],[Plan Revised]])&gt;Table1[[#This Row],[Plan Revised]],0,IF(Table1[[#This Row],[Plan Revised]]=0,0,1-ABS(Table1[[#This Row],[Prod2]]-Table1[[#This Row],[Plan Revised]])/Table1[[#This Row],[Plan Revised]]))</f>
        <v>0.63733333333333331</v>
      </c>
      <c r="AB4009" s="11"/>
      <c r="AC4009" s="30"/>
    </row>
    <row r="4010" spans="1:29">
      <c r="A4010" s="15" t="str">
        <f>IF(Table1[Week]=WeekSel,"Yes","No")</f>
        <v>No</v>
      </c>
      <c r="B4010" s="15" t="str">
        <f>IF((Table1[StartDate]&gt;=Date.GraphMin)*(Table1[StartDate]&lt;=Date.GraphMax)=1,"Yes","No")</f>
        <v>No</v>
      </c>
      <c r="C4010" s="15" t="str">
        <f>IF(OR(Table1[[#This Row],[Site]]="FOOD MILLING",Table1[[#This Row],[Site]]="GODACO"), "No", "Yes")</f>
        <v>Yes</v>
      </c>
      <c r="D4010" s="40">
        <f>MAX(DATE(Table1[Year],1,1),DATE(Table1[Year],1,1)-WEEKDAY(DATE(Table1[Year],1,1),2)+(Table1[WeekNum]-1)*7+1)</f>
        <v>44550</v>
      </c>
      <c r="E4010" s="40">
        <f>MIN(DATE(Table1[Year]+1,1,0),DATE(Table1[Year],1,1)-WEEKDAY(DATE(Table1[Year],1,1),2)+Table1[WeekNum]*7)</f>
        <v>44556</v>
      </c>
      <c r="F4010" s="15">
        <v>2021</v>
      </c>
      <c r="G4010" s="15">
        <f t="shared" si="124"/>
        <v>12</v>
      </c>
      <c r="H4010" s="17">
        <v>52</v>
      </c>
      <c r="I4010" s="207" t="str">
        <f>"W" &amp;Table1[[#This Row],[WeekNum]]</f>
        <v>W52</v>
      </c>
      <c r="J4010" s="20" t="str">
        <f t="shared" si="125"/>
        <v>21-W52</v>
      </c>
      <c r="K4010" s="8" t="s">
        <v>524</v>
      </c>
      <c r="L4010" s="4"/>
      <c r="M4010" s="8" t="s">
        <v>72</v>
      </c>
      <c r="N4010" s="266" t="s">
        <v>370</v>
      </c>
      <c r="O4010" s="266" t="s">
        <v>403</v>
      </c>
      <c r="P4010" s="11" t="s">
        <v>407</v>
      </c>
      <c r="Q4010" s="11" t="s">
        <v>419</v>
      </c>
      <c r="R4010" s="8">
        <v>1850</v>
      </c>
      <c r="S4010" s="8">
        <v>2266</v>
      </c>
      <c r="T4010" s="206">
        <f>ABS(Table1[[#This Row],[Prod]]-Table1[[#This Row],[Planned]])</f>
        <v>416</v>
      </c>
      <c r="U4010" s="209">
        <f>IF(ABS(Table1[[#This Row],[Prod]]-Table1[[#This Row],[Planned]])&gt;Table1[[#This Row],[Planned]],0,IF(Table1[[#This Row],[Planned]]=0,0,1-ABS(Table1[[#This Row],[Prod]]-Table1[[#This Row],[Planned]])/Table1[[#This Row],[Planned]]))</f>
        <v>0.7751351351351351</v>
      </c>
      <c r="V4010" s="8"/>
      <c r="W4010" s="11"/>
      <c r="X4010" s="3">
        <v>1500</v>
      </c>
      <c r="Y4010" s="206">
        <f>Table1[[#This Row],[Prod]]</f>
        <v>2266</v>
      </c>
      <c r="Z4010" s="206">
        <f>ABS(Table1[[#This Row],[Prod2]]-Table1[[#This Row],[Plan Revised]])</f>
        <v>766</v>
      </c>
      <c r="AA4010" s="288">
        <f>IF(ABS(Table1[[#This Row],[Prod2]]-Table1[[#This Row],[Plan Revised]])&gt;Table1[[#This Row],[Plan Revised]],0,IF(Table1[[#This Row],[Plan Revised]]=0,0,1-ABS(Table1[[#This Row],[Prod2]]-Table1[[#This Row],[Plan Revised]])/Table1[[#This Row],[Plan Revised]]))</f>
        <v>0.48933333333333329</v>
      </c>
      <c r="AB4010" s="11"/>
      <c r="AC4010" s="30"/>
    </row>
    <row r="4011" spans="1:29">
      <c r="A4011" s="15" t="str">
        <f>IF(Table1[Week]=WeekSel,"Yes","No")</f>
        <v>No</v>
      </c>
      <c r="B4011" s="15" t="str">
        <f>IF((Table1[StartDate]&gt;=Date.GraphMin)*(Table1[StartDate]&lt;=Date.GraphMax)=1,"Yes","No")</f>
        <v>No</v>
      </c>
      <c r="C4011" s="15" t="str">
        <f>IF(OR(Table1[[#This Row],[Site]]="FOOD MILLING",Table1[[#This Row],[Site]]="GODACO"), "No", "Yes")</f>
        <v>Yes</v>
      </c>
      <c r="D4011" s="40">
        <f>MAX(DATE(Table1[Year],1,1),DATE(Table1[Year],1,1)-WEEKDAY(DATE(Table1[Year],1,1),2)+(Table1[WeekNum]-1)*7+1)</f>
        <v>44550</v>
      </c>
      <c r="E4011" s="40">
        <f>MIN(DATE(Table1[Year]+1,1,0),DATE(Table1[Year],1,1)-WEEKDAY(DATE(Table1[Year],1,1),2)+Table1[WeekNum]*7)</f>
        <v>44556</v>
      </c>
      <c r="F4011" s="15">
        <v>2021</v>
      </c>
      <c r="G4011" s="15">
        <f t="shared" si="124"/>
        <v>12</v>
      </c>
      <c r="H4011" s="17">
        <v>52</v>
      </c>
      <c r="I4011" s="207" t="str">
        <f>"W" &amp;Table1[[#This Row],[WeekNum]]</f>
        <v>W52</v>
      </c>
      <c r="J4011" s="20" t="str">
        <f t="shared" si="125"/>
        <v>21-W52</v>
      </c>
      <c r="K4011" s="8" t="s">
        <v>643</v>
      </c>
      <c r="L4011" s="4"/>
      <c r="M4011" s="8" t="s">
        <v>72</v>
      </c>
      <c r="N4011" s="266" t="s">
        <v>370</v>
      </c>
      <c r="O4011" s="266" t="s">
        <v>403</v>
      </c>
      <c r="P4011" s="11" t="s">
        <v>410</v>
      </c>
      <c r="Q4011" s="11" t="s">
        <v>419</v>
      </c>
      <c r="R4011" s="8">
        <v>0</v>
      </c>
      <c r="S4011" s="8">
        <v>0</v>
      </c>
      <c r="T4011" s="206">
        <f>ABS(Table1[[#This Row],[Prod]]-Table1[[#This Row],[Planned]])</f>
        <v>0</v>
      </c>
      <c r="U4011" s="209">
        <f>IF(ABS(Table1[[#This Row],[Prod]]-Table1[[#This Row],[Planned]])&gt;Table1[[#This Row],[Planned]],0,IF(Table1[[#This Row],[Planned]]=0,0,1-ABS(Table1[[#This Row],[Prod]]-Table1[[#This Row],[Planned]])/Table1[[#This Row],[Planned]]))</f>
        <v>0</v>
      </c>
      <c r="V4011" s="8"/>
      <c r="W4011" s="11"/>
      <c r="X4011" s="3">
        <v>0</v>
      </c>
      <c r="Y4011" s="206">
        <f>Table1[[#This Row],[Prod]]</f>
        <v>0</v>
      </c>
      <c r="Z4011" s="206">
        <f>ABS(Table1[[#This Row],[Prod2]]-Table1[[#This Row],[Plan Revised]])</f>
        <v>0</v>
      </c>
      <c r="AA4011" s="288">
        <f>IF(ABS(Table1[[#This Row],[Prod2]]-Table1[[#This Row],[Plan Revised]])&gt;Table1[[#This Row],[Plan Revised]],0,IF(Table1[[#This Row],[Plan Revised]]=0,0,1-ABS(Table1[[#This Row],[Prod2]]-Table1[[#This Row],[Plan Revised]])/Table1[[#This Row],[Plan Revised]]))</f>
        <v>0</v>
      </c>
      <c r="AB4011" s="11"/>
      <c r="AC4011" s="30"/>
    </row>
    <row r="4012" spans="1:29">
      <c r="A4012" s="15" t="str">
        <f>IF(Table1[Week]=WeekSel,"Yes","No")</f>
        <v>No</v>
      </c>
      <c r="B4012" s="15" t="str">
        <f>IF((Table1[StartDate]&gt;=Date.GraphMin)*(Table1[StartDate]&lt;=Date.GraphMax)=1,"Yes","No")</f>
        <v>No</v>
      </c>
      <c r="C4012" s="15" t="str">
        <f>IF(OR(Table1[[#This Row],[Site]]="FOOD MILLING",Table1[[#This Row],[Site]]="GODACO"), "No", "Yes")</f>
        <v>Yes</v>
      </c>
      <c r="D4012" s="40">
        <f>MAX(DATE(Table1[Year],1,1),DATE(Table1[Year],1,1)-WEEKDAY(DATE(Table1[Year],1,1),2)+(Table1[WeekNum]-1)*7+1)</f>
        <v>44550</v>
      </c>
      <c r="E4012" s="40">
        <f>MIN(DATE(Table1[Year]+1,1,0),DATE(Table1[Year],1,1)-WEEKDAY(DATE(Table1[Year],1,1),2)+Table1[WeekNum]*7)</f>
        <v>44556</v>
      </c>
      <c r="F4012" s="15">
        <v>2021</v>
      </c>
      <c r="G4012" s="15">
        <f t="shared" si="124"/>
        <v>12</v>
      </c>
      <c r="H4012" s="17">
        <v>52</v>
      </c>
      <c r="I4012" s="207" t="str">
        <f>"W" &amp;Table1[[#This Row],[WeekNum]]</f>
        <v>W52</v>
      </c>
      <c r="J4012" s="20" t="str">
        <f t="shared" si="125"/>
        <v>21-W52</v>
      </c>
      <c r="K4012" s="8" t="s">
        <v>26</v>
      </c>
      <c r="L4012" s="4"/>
      <c r="M4012" s="8" t="s">
        <v>77</v>
      </c>
      <c r="N4012" s="266" t="s">
        <v>370</v>
      </c>
      <c r="O4012" s="266" t="s">
        <v>403</v>
      </c>
      <c r="P4012" s="11" t="s">
        <v>410</v>
      </c>
      <c r="Q4012" s="11" t="s">
        <v>419</v>
      </c>
      <c r="R4012" s="8">
        <v>0</v>
      </c>
      <c r="S4012" s="8">
        <v>0</v>
      </c>
      <c r="T4012" s="206">
        <f>ABS(Table1[[#This Row],[Prod]]-Table1[[#This Row],[Planned]])</f>
        <v>0</v>
      </c>
      <c r="U4012" s="209">
        <f>IF(ABS(Table1[[#This Row],[Prod]]-Table1[[#This Row],[Planned]])&gt;Table1[[#This Row],[Planned]],0,IF(Table1[[#This Row],[Planned]]=0,0,1-ABS(Table1[[#This Row],[Prod]]-Table1[[#This Row],[Planned]])/Table1[[#This Row],[Planned]]))</f>
        <v>0</v>
      </c>
      <c r="V4012" s="8"/>
      <c r="W4012" s="11"/>
      <c r="X4012" s="3">
        <v>0</v>
      </c>
      <c r="Y4012" s="206">
        <f>Table1[[#This Row],[Prod]]</f>
        <v>0</v>
      </c>
      <c r="Z4012" s="206">
        <f>ABS(Table1[[#This Row],[Prod2]]-Table1[[#This Row],[Plan Revised]])</f>
        <v>0</v>
      </c>
      <c r="AA4012" s="288">
        <f>IF(ABS(Table1[[#This Row],[Prod2]]-Table1[[#This Row],[Plan Revised]])&gt;Table1[[#This Row],[Plan Revised]],0,IF(Table1[[#This Row],[Plan Revised]]=0,0,1-ABS(Table1[[#This Row],[Prod2]]-Table1[[#This Row],[Plan Revised]])/Table1[[#This Row],[Plan Revised]]))</f>
        <v>0</v>
      </c>
      <c r="AB4012" s="11"/>
      <c r="AC4012" s="30"/>
    </row>
    <row r="4013" spans="1:29">
      <c r="A4013" s="15" t="str">
        <f>IF(Table1[Week]=WeekSel,"Yes","No")</f>
        <v>No</v>
      </c>
      <c r="B4013" s="15" t="str">
        <f>IF((Table1[StartDate]&gt;=Date.GraphMin)*(Table1[StartDate]&lt;=Date.GraphMax)=1,"Yes","No")</f>
        <v>No</v>
      </c>
      <c r="C4013" s="15" t="str">
        <f>IF(OR(Table1[[#This Row],[Site]]="FOOD MILLING",Table1[[#This Row],[Site]]="GODACO"), "No", "Yes")</f>
        <v>Yes</v>
      </c>
      <c r="D4013" s="40">
        <f>MAX(DATE(Table1[Year],1,1),DATE(Table1[Year],1,1)-WEEKDAY(DATE(Table1[Year],1,1),2)+(Table1[WeekNum]-1)*7+1)</f>
        <v>44550</v>
      </c>
      <c r="E4013" s="40">
        <f>MIN(DATE(Table1[Year]+1,1,0),DATE(Table1[Year],1,1)-WEEKDAY(DATE(Table1[Year],1,1),2)+Table1[WeekNum]*7)</f>
        <v>44556</v>
      </c>
      <c r="F4013" s="15">
        <v>2021</v>
      </c>
      <c r="G4013" s="15">
        <f t="shared" si="124"/>
        <v>12</v>
      </c>
      <c r="H4013" s="17">
        <v>52</v>
      </c>
      <c r="I4013" s="207" t="str">
        <f>"W" &amp;Table1[[#This Row],[WeekNum]]</f>
        <v>W52</v>
      </c>
      <c r="J4013" s="20" t="str">
        <f t="shared" si="125"/>
        <v>21-W52</v>
      </c>
      <c r="K4013" s="8" t="s">
        <v>25</v>
      </c>
      <c r="L4013" s="4"/>
      <c r="M4013" s="8" t="s">
        <v>77</v>
      </c>
      <c r="N4013" s="266" t="s">
        <v>370</v>
      </c>
      <c r="O4013" s="266" t="s">
        <v>403</v>
      </c>
      <c r="P4013" s="11" t="s">
        <v>410</v>
      </c>
      <c r="Q4013" s="11" t="s">
        <v>419</v>
      </c>
      <c r="R4013" s="8">
        <v>1574</v>
      </c>
      <c r="S4013" s="8">
        <v>1592</v>
      </c>
      <c r="T4013" s="206">
        <f>ABS(Table1[[#This Row],[Prod]]-Table1[[#This Row],[Planned]])</f>
        <v>18</v>
      </c>
      <c r="U4013" s="209">
        <f>IF(ABS(Table1[[#This Row],[Prod]]-Table1[[#This Row],[Planned]])&gt;Table1[[#This Row],[Planned]],0,IF(Table1[[#This Row],[Planned]]=0,0,1-ABS(Table1[[#This Row],[Prod]]-Table1[[#This Row],[Planned]])/Table1[[#This Row],[Planned]]))</f>
        <v>0.98856416772554001</v>
      </c>
      <c r="V4013" s="8"/>
      <c r="W4013" s="11"/>
      <c r="X4013" s="3">
        <v>1574</v>
      </c>
      <c r="Y4013" s="206">
        <f>Table1[[#This Row],[Prod]]</f>
        <v>1592</v>
      </c>
      <c r="Z4013" s="206">
        <f>ABS(Table1[[#This Row],[Prod2]]-Table1[[#This Row],[Plan Revised]])</f>
        <v>18</v>
      </c>
      <c r="AA4013" s="288">
        <f>IF(ABS(Table1[[#This Row],[Prod2]]-Table1[[#This Row],[Plan Revised]])&gt;Table1[[#This Row],[Plan Revised]],0,IF(Table1[[#This Row],[Plan Revised]]=0,0,1-ABS(Table1[[#This Row],[Prod2]]-Table1[[#This Row],[Plan Revised]])/Table1[[#This Row],[Plan Revised]]))</f>
        <v>0.98856416772554001</v>
      </c>
      <c r="AB4013" s="11"/>
      <c r="AC4013" s="30"/>
    </row>
    <row r="4014" spans="1:29">
      <c r="A4014" s="15" t="str">
        <f>IF(Table1[Week]=WeekSel,"Yes","No")</f>
        <v>No</v>
      </c>
      <c r="B4014" s="15" t="str">
        <f>IF((Table1[StartDate]&gt;=Date.GraphMin)*(Table1[StartDate]&lt;=Date.GraphMax)=1,"Yes","No")</f>
        <v>No</v>
      </c>
      <c r="C4014" s="15" t="str">
        <f>IF(OR(Table1[[#This Row],[Site]]="FOOD MILLING",Table1[[#This Row],[Site]]="GODACO"), "No", "Yes")</f>
        <v>Yes</v>
      </c>
      <c r="D4014" s="40">
        <f>MAX(DATE(Table1[Year],1,1),DATE(Table1[Year],1,1)-WEEKDAY(DATE(Table1[Year],1,1),2)+(Table1[WeekNum]-1)*7+1)</f>
        <v>44550</v>
      </c>
      <c r="E4014" s="40">
        <f>MIN(DATE(Table1[Year]+1,1,0),DATE(Table1[Year],1,1)-WEEKDAY(DATE(Table1[Year],1,1),2)+Table1[WeekNum]*7)</f>
        <v>44556</v>
      </c>
      <c r="F4014" s="15">
        <v>2021</v>
      </c>
      <c r="G4014" s="15">
        <f t="shared" si="124"/>
        <v>12</v>
      </c>
      <c r="H4014" s="17">
        <v>52</v>
      </c>
      <c r="I4014" s="207" t="str">
        <f>"W" &amp;Table1[[#This Row],[WeekNum]]</f>
        <v>W52</v>
      </c>
      <c r="J4014" s="20" t="str">
        <f t="shared" si="125"/>
        <v>21-W52</v>
      </c>
      <c r="K4014" s="8" t="s">
        <v>28</v>
      </c>
      <c r="L4014" s="4"/>
      <c r="M4014" s="8" t="s">
        <v>77</v>
      </c>
      <c r="N4014" s="266" t="s">
        <v>370</v>
      </c>
      <c r="O4014" s="266" t="s">
        <v>403</v>
      </c>
      <c r="P4014" s="11" t="s">
        <v>410</v>
      </c>
      <c r="Q4014" s="11" t="s">
        <v>419</v>
      </c>
      <c r="R4014" s="8">
        <v>0</v>
      </c>
      <c r="S4014" s="8">
        <v>0</v>
      </c>
      <c r="T4014" s="206">
        <f>ABS(Table1[[#This Row],[Prod]]-Table1[[#This Row],[Planned]])</f>
        <v>0</v>
      </c>
      <c r="U4014" s="209">
        <f>IF(ABS(Table1[[#This Row],[Prod]]-Table1[[#This Row],[Planned]])&gt;Table1[[#This Row],[Planned]],0,IF(Table1[[#This Row],[Planned]]=0,0,1-ABS(Table1[[#This Row],[Prod]]-Table1[[#This Row],[Planned]])/Table1[[#This Row],[Planned]]))</f>
        <v>0</v>
      </c>
      <c r="V4014" s="8"/>
      <c r="W4014" s="11"/>
      <c r="X4014" s="3">
        <v>0</v>
      </c>
      <c r="Y4014" s="206">
        <f>Table1[[#This Row],[Prod]]</f>
        <v>0</v>
      </c>
      <c r="Z4014" s="206">
        <f>ABS(Table1[[#This Row],[Prod2]]-Table1[[#This Row],[Plan Revised]])</f>
        <v>0</v>
      </c>
      <c r="AA4014" s="288">
        <f>IF(ABS(Table1[[#This Row],[Prod2]]-Table1[[#This Row],[Plan Revised]])&gt;Table1[[#This Row],[Plan Revised]],0,IF(Table1[[#This Row],[Plan Revised]]=0,0,1-ABS(Table1[[#This Row],[Prod2]]-Table1[[#This Row],[Plan Revised]])/Table1[[#This Row],[Plan Revised]]))</f>
        <v>0</v>
      </c>
      <c r="AB4014" s="11"/>
      <c r="AC4014" s="30"/>
    </row>
    <row r="4015" spans="1:29">
      <c r="A4015" s="15" t="str">
        <f>IF(Table1[Week]=WeekSel,"Yes","No")</f>
        <v>No</v>
      </c>
      <c r="B4015" s="15" t="str">
        <f>IF((Table1[StartDate]&gt;=Date.GraphMin)*(Table1[StartDate]&lt;=Date.GraphMax)=1,"Yes","No")</f>
        <v>No</v>
      </c>
      <c r="C4015" s="15" t="str">
        <f>IF(OR(Table1[[#This Row],[Site]]="FOOD MILLING",Table1[[#This Row],[Site]]="GODACO"), "No", "Yes")</f>
        <v>Yes</v>
      </c>
      <c r="D4015" s="40">
        <f>MAX(DATE(Table1[Year],1,1),DATE(Table1[Year],1,1)-WEEKDAY(DATE(Table1[Year],1,1),2)+(Table1[WeekNum]-1)*7+1)</f>
        <v>44550</v>
      </c>
      <c r="E4015" s="40">
        <f>MIN(DATE(Table1[Year]+1,1,0),DATE(Table1[Year],1,1)-WEEKDAY(DATE(Table1[Year],1,1),2)+Table1[WeekNum]*7)</f>
        <v>44556</v>
      </c>
      <c r="F4015" s="15">
        <v>2021</v>
      </c>
      <c r="G4015" s="15">
        <f t="shared" si="124"/>
        <v>12</v>
      </c>
      <c r="H4015" s="17">
        <v>52</v>
      </c>
      <c r="I4015" s="207" t="str">
        <f>"W" &amp;Table1[[#This Row],[WeekNum]]</f>
        <v>W52</v>
      </c>
      <c r="J4015" s="20" t="str">
        <f t="shared" si="125"/>
        <v>21-W52</v>
      </c>
      <c r="K4015" s="8" t="s">
        <v>27</v>
      </c>
      <c r="L4015" s="4"/>
      <c r="M4015" s="8" t="s">
        <v>77</v>
      </c>
      <c r="N4015" s="266" t="s">
        <v>370</v>
      </c>
      <c r="O4015" s="266" t="s">
        <v>403</v>
      </c>
      <c r="P4015" s="11" t="s">
        <v>410</v>
      </c>
      <c r="Q4015" s="11" t="s">
        <v>419</v>
      </c>
      <c r="R4015" s="8">
        <v>0</v>
      </c>
      <c r="S4015" s="8">
        <v>0</v>
      </c>
      <c r="T4015" s="206">
        <f>ABS(Table1[[#This Row],[Prod]]-Table1[[#This Row],[Planned]])</f>
        <v>0</v>
      </c>
      <c r="U4015" s="209">
        <f>IF(ABS(Table1[[#This Row],[Prod]]-Table1[[#This Row],[Planned]])&gt;Table1[[#This Row],[Planned]],0,IF(Table1[[#This Row],[Planned]]=0,0,1-ABS(Table1[[#This Row],[Prod]]-Table1[[#This Row],[Planned]])/Table1[[#This Row],[Planned]]))</f>
        <v>0</v>
      </c>
      <c r="V4015" s="8"/>
      <c r="W4015" s="11"/>
      <c r="X4015" s="3">
        <v>0</v>
      </c>
      <c r="Y4015" s="206">
        <f>Table1[[#This Row],[Prod]]</f>
        <v>0</v>
      </c>
      <c r="Z4015" s="206">
        <f>ABS(Table1[[#This Row],[Prod2]]-Table1[[#This Row],[Plan Revised]])</f>
        <v>0</v>
      </c>
      <c r="AA4015" s="288">
        <f>IF(ABS(Table1[[#This Row],[Prod2]]-Table1[[#This Row],[Plan Revised]])&gt;Table1[[#This Row],[Plan Revised]],0,IF(Table1[[#This Row],[Plan Revised]]=0,0,1-ABS(Table1[[#This Row],[Prod2]]-Table1[[#This Row],[Plan Revised]])/Table1[[#This Row],[Plan Revised]]))</f>
        <v>0</v>
      </c>
      <c r="AB4015" s="11"/>
      <c r="AC4015" s="30"/>
    </row>
    <row r="4016" spans="1:29">
      <c r="A4016" s="15" t="str">
        <f>IF(Table1[Week]=WeekSel,"Yes","No")</f>
        <v>No</v>
      </c>
      <c r="B4016" s="15" t="str">
        <f>IF((Table1[StartDate]&gt;=Date.GraphMin)*(Table1[StartDate]&lt;=Date.GraphMax)=1,"Yes","No")</f>
        <v>No</v>
      </c>
      <c r="C4016" s="15" t="str">
        <f>IF(OR(Table1[[#This Row],[Site]]="FOOD MILLING",Table1[[#This Row],[Site]]="GODACO"), "No", "Yes")</f>
        <v>Yes</v>
      </c>
      <c r="D4016" s="40">
        <f>MAX(DATE(Table1[Year],1,1),DATE(Table1[Year],1,1)-WEEKDAY(DATE(Table1[Year],1,1),2)+(Table1[WeekNum]-1)*7+1)</f>
        <v>44550</v>
      </c>
      <c r="E4016" s="40">
        <f>MIN(DATE(Table1[Year]+1,1,0),DATE(Table1[Year],1,1)-WEEKDAY(DATE(Table1[Year],1,1),2)+Table1[WeekNum]*7)</f>
        <v>44556</v>
      </c>
      <c r="F4016" s="15">
        <v>2021</v>
      </c>
      <c r="G4016" s="15">
        <f t="shared" si="124"/>
        <v>12</v>
      </c>
      <c r="H4016" s="17">
        <v>52</v>
      </c>
      <c r="I4016" s="207" t="str">
        <f>"W" &amp;Table1[[#This Row],[WeekNum]]</f>
        <v>W52</v>
      </c>
      <c r="J4016" s="20" t="str">
        <f t="shared" si="125"/>
        <v>21-W52</v>
      </c>
      <c r="K4016" s="8" t="s">
        <v>713</v>
      </c>
      <c r="L4016" s="4"/>
      <c r="M4016" s="8" t="s">
        <v>72</v>
      </c>
      <c r="N4016" s="266" t="s">
        <v>370</v>
      </c>
      <c r="O4016" s="266" t="s">
        <v>403</v>
      </c>
      <c r="P4016" s="11" t="s">
        <v>407</v>
      </c>
      <c r="Q4016" s="11" t="s">
        <v>421</v>
      </c>
      <c r="R4016" s="8">
        <v>0</v>
      </c>
      <c r="S4016" s="8">
        <v>0</v>
      </c>
      <c r="T4016" s="206">
        <f>ABS(Table1[[#This Row],[Prod]]-Table1[[#This Row],[Planned]])</f>
        <v>0</v>
      </c>
      <c r="U4016" s="209">
        <f>IF(ABS(Table1[[#This Row],[Prod]]-Table1[[#This Row],[Planned]])&gt;Table1[[#This Row],[Planned]],0,IF(Table1[[#This Row],[Planned]]=0,0,1-ABS(Table1[[#This Row],[Prod]]-Table1[[#This Row],[Planned]])/Table1[[#This Row],[Planned]]))</f>
        <v>0</v>
      </c>
      <c r="V4016" s="8"/>
      <c r="W4016" s="11"/>
      <c r="X4016" s="3">
        <v>0</v>
      </c>
      <c r="Y4016" s="206">
        <f>Table1[[#This Row],[Prod]]</f>
        <v>0</v>
      </c>
      <c r="Z4016" s="206">
        <f>ABS(Table1[[#This Row],[Prod2]]-Table1[[#This Row],[Plan Revised]])</f>
        <v>0</v>
      </c>
      <c r="AA4016" s="288">
        <f>IF(ABS(Table1[[#This Row],[Prod2]]-Table1[[#This Row],[Plan Revised]])&gt;Table1[[#This Row],[Plan Revised]],0,IF(Table1[[#This Row],[Plan Revised]]=0,0,1-ABS(Table1[[#This Row],[Prod2]]-Table1[[#This Row],[Plan Revised]])/Table1[[#This Row],[Plan Revised]]))</f>
        <v>0</v>
      </c>
      <c r="AB4016" s="11"/>
      <c r="AC4016" s="30"/>
    </row>
    <row r="4017" spans="1:29">
      <c r="A4017" s="15" t="str">
        <f>IF(Table1[Week]=WeekSel,"Yes","No")</f>
        <v>No</v>
      </c>
      <c r="B4017" s="15" t="str">
        <f>IF((Table1[StartDate]&gt;=Date.GraphMin)*(Table1[StartDate]&lt;=Date.GraphMax)=1,"Yes","No")</f>
        <v>No</v>
      </c>
      <c r="C4017" s="15" t="str">
        <f>IF(OR(Table1[[#This Row],[Site]]="FOOD MILLING",Table1[[#This Row],[Site]]="GODACO"), "No", "Yes")</f>
        <v>Yes</v>
      </c>
      <c r="D4017" s="40">
        <f>MAX(DATE(Table1[Year],1,1),DATE(Table1[Year],1,1)-WEEKDAY(DATE(Table1[Year],1,1),2)+(Table1[WeekNum]-1)*7+1)</f>
        <v>44550</v>
      </c>
      <c r="E4017" s="40">
        <f>MIN(DATE(Table1[Year]+1,1,0),DATE(Table1[Year],1,1)-WEEKDAY(DATE(Table1[Year],1,1),2)+Table1[WeekNum]*7)</f>
        <v>44556</v>
      </c>
      <c r="F4017" s="15">
        <v>2021</v>
      </c>
      <c r="G4017" s="15">
        <f t="shared" si="124"/>
        <v>12</v>
      </c>
      <c r="H4017" s="17">
        <v>52</v>
      </c>
      <c r="I4017" s="207" t="str">
        <f>"W" &amp;Table1[[#This Row],[WeekNum]]</f>
        <v>W52</v>
      </c>
      <c r="J4017" s="20" t="str">
        <f t="shared" si="125"/>
        <v>21-W52</v>
      </c>
      <c r="K4017" s="8" t="s">
        <v>714</v>
      </c>
      <c r="L4017" s="4"/>
      <c r="M4017" s="8" t="s">
        <v>72</v>
      </c>
      <c r="N4017" s="266" t="s">
        <v>370</v>
      </c>
      <c r="O4017" s="266" t="s">
        <v>403</v>
      </c>
      <c r="P4017" s="11" t="s">
        <v>407</v>
      </c>
      <c r="Q4017" s="11" t="s">
        <v>421</v>
      </c>
      <c r="R4017" s="8">
        <v>3000</v>
      </c>
      <c r="S4017" s="8">
        <v>1615.950002</v>
      </c>
      <c r="T4017" s="206">
        <f>ABS(Table1[[#This Row],[Prod]]-Table1[[#This Row],[Planned]])</f>
        <v>1384.049998</v>
      </c>
      <c r="U4017" s="209">
        <f>IF(ABS(Table1[[#This Row],[Prod]]-Table1[[#This Row],[Planned]])&gt;Table1[[#This Row],[Planned]],0,IF(Table1[[#This Row],[Planned]]=0,0,1-ABS(Table1[[#This Row],[Prod]]-Table1[[#This Row],[Planned]])/Table1[[#This Row],[Planned]]))</f>
        <v>0.53865000066666668</v>
      </c>
      <c r="V4017" s="8"/>
      <c r="W4017" s="11"/>
      <c r="X4017" s="3">
        <v>3000</v>
      </c>
      <c r="Y4017" s="206">
        <f>Table1[[#This Row],[Prod]]</f>
        <v>1615.950002</v>
      </c>
      <c r="Z4017" s="206">
        <f>ABS(Table1[[#This Row],[Prod2]]-Table1[[#This Row],[Plan Revised]])</f>
        <v>1384.049998</v>
      </c>
      <c r="AA4017" s="288">
        <f>IF(ABS(Table1[[#This Row],[Prod2]]-Table1[[#This Row],[Plan Revised]])&gt;Table1[[#This Row],[Plan Revised]],0,IF(Table1[[#This Row],[Plan Revised]]=0,0,1-ABS(Table1[[#This Row],[Prod2]]-Table1[[#This Row],[Plan Revised]])/Table1[[#This Row],[Plan Revised]]))</f>
        <v>0.53865000066666668</v>
      </c>
      <c r="AB4017" s="11"/>
      <c r="AC4017" s="30"/>
    </row>
    <row r="4018" spans="1:29">
      <c r="A4018" s="15" t="str">
        <f>IF(Table1[Week]=WeekSel,"Yes","No")</f>
        <v>No</v>
      </c>
      <c r="B4018" s="15" t="str">
        <f>IF((Table1[StartDate]&gt;=Date.GraphMin)*(Table1[StartDate]&lt;=Date.GraphMax)=1,"Yes","No")</f>
        <v>No</v>
      </c>
      <c r="C4018" s="15" t="str">
        <f>IF(OR(Table1[[#This Row],[Site]]="FOOD MILLING",Table1[[#This Row],[Site]]="GODACO"), "No", "Yes")</f>
        <v>Yes</v>
      </c>
      <c r="D4018" s="40">
        <f>MAX(DATE(Table1[Year],1,1),DATE(Table1[Year],1,1)-WEEKDAY(DATE(Table1[Year],1,1),2)+(Table1[WeekNum]-1)*7+1)</f>
        <v>44550</v>
      </c>
      <c r="E4018" s="40">
        <f>MIN(DATE(Table1[Year]+1,1,0),DATE(Table1[Year],1,1)-WEEKDAY(DATE(Table1[Year],1,1),2)+Table1[WeekNum]*7)</f>
        <v>44556</v>
      </c>
      <c r="F4018" s="15">
        <v>2021</v>
      </c>
      <c r="G4018" s="15">
        <f t="shared" si="124"/>
        <v>12</v>
      </c>
      <c r="H4018" s="17">
        <v>52</v>
      </c>
      <c r="I4018" s="207" t="str">
        <f>"W" &amp;Table1[[#This Row],[WeekNum]]</f>
        <v>W52</v>
      </c>
      <c r="J4018" s="20" t="str">
        <f t="shared" si="125"/>
        <v>21-W52</v>
      </c>
      <c r="K4018" s="8" t="s">
        <v>715</v>
      </c>
      <c r="L4018" s="4"/>
      <c r="M4018" s="8" t="s">
        <v>72</v>
      </c>
      <c r="N4018" s="266" t="s">
        <v>370</v>
      </c>
      <c r="O4018" s="266" t="s">
        <v>403</v>
      </c>
      <c r="P4018" s="11" t="s">
        <v>407</v>
      </c>
      <c r="Q4018" s="11" t="s">
        <v>421</v>
      </c>
      <c r="R4018" s="8">
        <v>1200</v>
      </c>
      <c r="S4018" s="8">
        <v>1029.8400019999999</v>
      </c>
      <c r="T4018" s="206">
        <f>ABS(Table1[[#This Row],[Prod]]-Table1[[#This Row],[Planned]])</f>
        <v>170.15999800000009</v>
      </c>
      <c r="U4018" s="209">
        <f>IF(ABS(Table1[[#This Row],[Prod]]-Table1[[#This Row],[Planned]])&gt;Table1[[#This Row],[Planned]],0,IF(Table1[[#This Row],[Planned]]=0,0,1-ABS(Table1[[#This Row],[Prod]]-Table1[[#This Row],[Planned]])/Table1[[#This Row],[Planned]]))</f>
        <v>0.85820000166666666</v>
      </c>
      <c r="V4018" s="8"/>
      <c r="W4018" s="11"/>
      <c r="X4018" s="3">
        <v>1200</v>
      </c>
      <c r="Y4018" s="206">
        <f>Table1[[#This Row],[Prod]]</f>
        <v>1029.8400019999999</v>
      </c>
      <c r="Z4018" s="206">
        <f>ABS(Table1[[#This Row],[Prod2]]-Table1[[#This Row],[Plan Revised]])</f>
        <v>170.15999800000009</v>
      </c>
      <c r="AA4018" s="288">
        <f>IF(ABS(Table1[[#This Row],[Prod2]]-Table1[[#This Row],[Plan Revised]])&gt;Table1[[#This Row],[Plan Revised]],0,IF(Table1[[#This Row],[Plan Revised]]=0,0,1-ABS(Table1[[#This Row],[Prod2]]-Table1[[#This Row],[Plan Revised]])/Table1[[#This Row],[Plan Revised]]))</f>
        <v>0.85820000166666666</v>
      </c>
      <c r="AB4018" s="11"/>
      <c r="AC4018" s="30"/>
    </row>
    <row r="4019" spans="1:29">
      <c r="A4019" s="15" t="str">
        <f>IF(Table1[Week]=WeekSel,"Yes","No")</f>
        <v>No</v>
      </c>
      <c r="B4019" s="15" t="str">
        <f>IF((Table1[StartDate]&gt;=Date.GraphMin)*(Table1[StartDate]&lt;=Date.GraphMax)=1,"Yes","No")</f>
        <v>No</v>
      </c>
      <c r="C4019" s="15" t="str">
        <f>IF(OR(Table1[[#This Row],[Site]]="FOOD MILLING",Table1[[#This Row],[Site]]="GODACO"), "No", "Yes")</f>
        <v>Yes</v>
      </c>
      <c r="D4019" s="40">
        <f>MAX(DATE(Table1[Year],1,1),DATE(Table1[Year],1,1)-WEEKDAY(DATE(Table1[Year],1,1),2)+(Table1[WeekNum]-1)*7+1)</f>
        <v>44550</v>
      </c>
      <c r="E4019" s="40">
        <f>MIN(DATE(Table1[Year]+1,1,0),DATE(Table1[Year],1,1)-WEEKDAY(DATE(Table1[Year],1,1),2)+Table1[WeekNum]*7)</f>
        <v>44556</v>
      </c>
      <c r="F4019" s="15">
        <v>2021</v>
      </c>
      <c r="G4019" s="15">
        <f t="shared" si="124"/>
        <v>12</v>
      </c>
      <c r="H4019" s="17">
        <v>52</v>
      </c>
      <c r="I4019" s="207" t="str">
        <f>"W" &amp;Table1[[#This Row],[WeekNum]]</f>
        <v>W52</v>
      </c>
      <c r="J4019" s="20" t="str">
        <f t="shared" si="125"/>
        <v>21-W52</v>
      </c>
      <c r="K4019" s="8" t="s">
        <v>716</v>
      </c>
      <c r="L4019" s="4"/>
      <c r="M4019" s="8" t="s">
        <v>72</v>
      </c>
      <c r="N4019" s="4" t="s">
        <v>45</v>
      </c>
      <c r="O4019" s="266" t="s">
        <v>384</v>
      </c>
      <c r="P4019" s="11" t="s">
        <v>408</v>
      </c>
      <c r="Q4019" s="11" t="s">
        <v>421</v>
      </c>
      <c r="R4019" s="8">
        <v>0</v>
      </c>
      <c r="S4019" s="8">
        <v>240</v>
      </c>
      <c r="T4019" s="206">
        <f>ABS(Table1[[#This Row],[Prod]]-Table1[[#This Row],[Planned]])</f>
        <v>240</v>
      </c>
      <c r="U4019" s="209">
        <f>IF(ABS(Table1[[#This Row],[Prod]]-Table1[[#This Row],[Planned]])&gt;Table1[[#This Row],[Planned]],0,IF(Table1[[#This Row],[Planned]]=0,0,1-ABS(Table1[[#This Row],[Prod]]-Table1[[#This Row],[Planned]])/Table1[[#This Row],[Planned]]))</f>
        <v>0</v>
      </c>
      <c r="V4019" s="8"/>
      <c r="W4019" s="11"/>
      <c r="X4019" s="3">
        <v>0</v>
      </c>
      <c r="Y4019" s="206">
        <f>Table1[[#This Row],[Prod]]</f>
        <v>240</v>
      </c>
      <c r="Z4019" s="206">
        <f>ABS(Table1[[#This Row],[Prod2]]-Table1[[#This Row],[Plan Revised]])</f>
        <v>240</v>
      </c>
      <c r="AA4019" s="288">
        <f>IF(ABS(Table1[[#This Row],[Prod2]]-Table1[[#This Row],[Plan Revised]])&gt;Table1[[#This Row],[Plan Revised]],0,IF(Table1[[#This Row],[Plan Revised]]=0,0,1-ABS(Table1[[#This Row],[Prod2]]-Table1[[#This Row],[Plan Revised]])/Table1[[#This Row],[Plan Revised]]))</f>
        <v>0</v>
      </c>
      <c r="AB4019" s="11"/>
      <c r="AC4019" s="30"/>
    </row>
    <row r="4020" spans="1:29">
      <c r="A4020" s="15" t="str">
        <f>IF(Table1[Week]=WeekSel,"Yes","No")</f>
        <v>No</v>
      </c>
      <c r="B4020" s="15" t="str">
        <f>IF((Table1[StartDate]&gt;=Date.GraphMin)*(Table1[StartDate]&lt;=Date.GraphMax)=1,"Yes","No")</f>
        <v>No</v>
      </c>
      <c r="C4020" s="15" t="str">
        <f>IF(OR(Table1[[#This Row],[Site]]="FOOD MILLING",Table1[[#This Row],[Site]]="GODACO"), "No", "Yes")</f>
        <v>Yes</v>
      </c>
      <c r="D4020" s="40">
        <f>MAX(DATE(Table1[Year],1,1),DATE(Table1[Year],1,1)-WEEKDAY(DATE(Table1[Year],1,1),2)+(Table1[WeekNum]-1)*7+1)</f>
        <v>44550</v>
      </c>
      <c r="E4020" s="40">
        <f>MIN(DATE(Table1[Year]+1,1,0),DATE(Table1[Year],1,1)-WEEKDAY(DATE(Table1[Year],1,1),2)+Table1[WeekNum]*7)</f>
        <v>44556</v>
      </c>
      <c r="F4020" s="15">
        <v>2021</v>
      </c>
      <c r="G4020" s="15">
        <f t="shared" si="124"/>
        <v>12</v>
      </c>
      <c r="H4020" s="17">
        <v>52</v>
      </c>
      <c r="I4020" s="207" t="str">
        <f>"W" &amp;Table1[[#This Row],[WeekNum]]</f>
        <v>W52</v>
      </c>
      <c r="J4020" s="20" t="str">
        <f t="shared" si="125"/>
        <v>21-W52</v>
      </c>
      <c r="K4020" s="8" t="s">
        <v>717</v>
      </c>
      <c r="L4020" s="4"/>
      <c r="M4020" s="8" t="s">
        <v>72</v>
      </c>
      <c r="N4020" s="4" t="s">
        <v>45</v>
      </c>
      <c r="O4020" s="266" t="s">
        <v>384</v>
      </c>
      <c r="P4020" s="11" t="s">
        <v>408</v>
      </c>
      <c r="Q4020" s="11" t="s">
        <v>421</v>
      </c>
      <c r="R4020" s="8">
        <v>700</v>
      </c>
      <c r="S4020" s="8">
        <v>739.2</v>
      </c>
      <c r="T4020" s="206">
        <f>ABS(Table1[[#This Row],[Prod]]-Table1[[#This Row],[Planned]])</f>
        <v>39.200000000000045</v>
      </c>
      <c r="U4020" s="209">
        <f>IF(ABS(Table1[[#This Row],[Prod]]-Table1[[#This Row],[Planned]])&gt;Table1[[#This Row],[Planned]],0,IF(Table1[[#This Row],[Planned]]=0,0,1-ABS(Table1[[#This Row],[Prod]]-Table1[[#This Row],[Planned]])/Table1[[#This Row],[Planned]]))</f>
        <v>0.94399999999999995</v>
      </c>
      <c r="V4020" s="8"/>
      <c r="W4020" s="11"/>
      <c r="X4020" s="3">
        <v>700</v>
      </c>
      <c r="Y4020" s="206">
        <f>Table1[[#This Row],[Prod]]</f>
        <v>739.2</v>
      </c>
      <c r="Z4020" s="206">
        <f>ABS(Table1[[#This Row],[Prod2]]-Table1[[#This Row],[Plan Revised]])</f>
        <v>39.200000000000045</v>
      </c>
      <c r="AA4020" s="288">
        <f>IF(ABS(Table1[[#This Row],[Prod2]]-Table1[[#This Row],[Plan Revised]])&gt;Table1[[#This Row],[Plan Revised]],0,IF(Table1[[#This Row],[Plan Revised]]=0,0,1-ABS(Table1[[#This Row],[Prod2]]-Table1[[#This Row],[Plan Revised]])/Table1[[#This Row],[Plan Revised]]))</f>
        <v>0.94399999999999995</v>
      </c>
      <c r="AB4020" s="11"/>
      <c r="AC4020" s="30"/>
    </row>
    <row r="4021" spans="1:29">
      <c r="A4021" s="15" t="str">
        <f>IF(Table1[Week]=WeekSel,"Yes","No")</f>
        <v>No</v>
      </c>
      <c r="B4021" s="15" t="str">
        <f>IF((Table1[StartDate]&gt;=Date.GraphMin)*(Table1[StartDate]&lt;=Date.GraphMax)=1,"Yes","No")</f>
        <v>No</v>
      </c>
      <c r="C4021" s="15" t="str">
        <f>IF(OR(Table1[[#This Row],[Site]]="FOOD MILLING",Table1[[#This Row],[Site]]="GODACO"), "No", "Yes")</f>
        <v>Yes</v>
      </c>
      <c r="D4021" s="40">
        <f>MAX(DATE(Table1[Year],1,1),DATE(Table1[Year],1,1)-WEEKDAY(DATE(Table1[Year],1,1),2)+(Table1[WeekNum]-1)*7+1)</f>
        <v>44550</v>
      </c>
      <c r="E4021" s="40">
        <f>MIN(DATE(Table1[Year]+1,1,0),DATE(Table1[Year],1,1)-WEEKDAY(DATE(Table1[Year],1,1),2)+Table1[WeekNum]*7)</f>
        <v>44556</v>
      </c>
      <c r="F4021" s="15">
        <v>2021</v>
      </c>
      <c r="G4021" s="15">
        <f t="shared" si="124"/>
        <v>12</v>
      </c>
      <c r="H4021" s="17">
        <v>52</v>
      </c>
      <c r="I4021" s="207" t="str">
        <f>"W" &amp;Table1[[#This Row],[WeekNum]]</f>
        <v>W52</v>
      </c>
      <c r="J4021" s="20" t="str">
        <f t="shared" si="125"/>
        <v>21-W52</v>
      </c>
      <c r="K4021" s="8" t="s">
        <v>724</v>
      </c>
      <c r="L4021" s="4"/>
      <c r="M4021" s="8" t="s">
        <v>72</v>
      </c>
      <c r="N4021" s="4" t="s">
        <v>45</v>
      </c>
      <c r="O4021" s="266" t="s">
        <v>384</v>
      </c>
      <c r="P4021" s="11" t="s">
        <v>410</v>
      </c>
      <c r="Q4021" s="11" t="s">
        <v>421</v>
      </c>
      <c r="R4021" s="8">
        <v>0</v>
      </c>
      <c r="S4021" s="8">
        <v>0</v>
      </c>
      <c r="T4021" s="206">
        <f>ABS(Table1[[#This Row],[Prod]]-Table1[[#This Row],[Planned]])</f>
        <v>0</v>
      </c>
      <c r="U4021" s="209">
        <f>IF(ABS(Table1[[#This Row],[Prod]]-Table1[[#This Row],[Planned]])&gt;Table1[[#This Row],[Planned]],0,IF(Table1[[#This Row],[Planned]]=0,0,1-ABS(Table1[[#This Row],[Prod]]-Table1[[#This Row],[Planned]])/Table1[[#This Row],[Planned]]))</f>
        <v>0</v>
      </c>
      <c r="V4021" s="8"/>
      <c r="W4021" s="11"/>
      <c r="X4021" s="3">
        <v>0</v>
      </c>
      <c r="Y4021" s="206">
        <f>Table1[[#This Row],[Prod]]</f>
        <v>0</v>
      </c>
      <c r="Z4021" s="206">
        <f>ABS(Table1[[#This Row],[Prod2]]-Table1[[#This Row],[Plan Revised]])</f>
        <v>0</v>
      </c>
      <c r="AA4021" s="288">
        <f>IF(ABS(Table1[[#This Row],[Prod2]]-Table1[[#This Row],[Plan Revised]])&gt;Table1[[#This Row],[Plan Revised]],0,IF(Table1[[#This Row],[Plan Revised]]=0,0,1-ABS(Table1[[#This Row],[Prod2]]-Table1[[#This Row],[Plan Revised]])/Table1[[#This Row],[Plan Revised]]))</f>
        <v>0</v>
      </c>
      <c r="AB4021" s="11"/>
      <c r="AC4021" s="30"/>
    </row>
    <row r="4022" spans="1:29">
      <c r="A4022" s="15" t="str">
        <f>IF(Table1[Week]=WeekSel,"Yes","No")</f>
        <v>No</v>
      </c>
      <c r="B4022" s="15" t="str">
        <f>IF((Table1[StartDate]&gt;=Date.GraphMin)*(Table1[StartDate]&lt;=Date.GraphMax)=1,"Yes","No")</f>
        <v>No</v>
      </c>
      <c r="C4022" s="15" t="str">
        <f>IF(OR(Table1[[#This Row],[Site]]="FOOD MILLING",Table1[[#This Row],[Site]]="GODACO"), "No", "Yes")</f>
        <v>Yes</v>
      </c>
      <c r="D4022" s="40">
        <f>MAX(DATE(Table1[Year],1,1),DATE(Table1[Year],1,1)-WEEKDAY(DATE(Table1[Year],1,1),2)+(Table1[WeekNum]-1)*7+1)</f>
        <v>44550</v>
      </c>
      <c r="E4022" s="40">
        <f>MIN(DATE(Table1[Year]+1,1,0),DATE(Table1[Year],1,1)-WEEKDAY(DATE(Table1[Year],1,1),2)+Table1[WeekNum]*7)</f>
        <v>44556</v>
      </c>
      <c r="F4022" s="15">
        <v>2021</v>
      </c>
      <c r="G4022" s="15">
        <f t="shared" si="124"/>
        <v>12</v>
      </c>
      <c r="H4022" s="17">
        <v>52</v>
      </c>
      <c r="I4022" s="207" t="str">
        <f>"W" &amp;Table1[[#This Row],[WeekNum]]</f>
        <v>W52</v>
      </c>
      <c r="J4022" s="20" t="str">
        <f t="shared" si="125"/>
        <v>21-W52</v>
      </c>
      <c r="K4022" s="8" t="s">
        <v>718</v>
      </c>
      <c r="L4022" s="4"/>
      <c r="M4022" s="8" t="s">
        <v>72</v>
      </c>
      <c r="N4022" s="4" t="s">
        <v>45</v>
      </c>
      <c r="O4022" s="266" t="s">
        <v>384</v>
      </c>
      <c r="P4022" s="11" t="s">
        <v>408</v>
      </c>
      <c r="Q4022" s="11" t="s">
        <v>421</v>
      </c>
      <c r="R4022" s="8">
        <v>0</v>
      </c>
      <c r="S4022" s="8">
        <v>148</v>
      </c>
      <c r="T4022" s="206">
        <f>ABS(Table1[[#This Row],[Prod]]-Table1[[#This Row],[Planned]])</f>
        <v>148</v>
      </c>
      <c r="U4022" s="209">
        <f>IF(ABS(Table1[[#This Row],[Prod]]-Table1[[#This Row],[Planned]])&gt;Table1[[#This Row],[Planned]],0,IF(Table1[[#This Row],[Planned]]=0,0,1-ABS(Table1[[#This Row],[Prod]]-Table1[[#This Row],[Planned]])/Table1[[#This Row],[Planned]]))</f>
        <v>0</v>
      </c>
      <c r="V4022" s="8"/>
      <c r="W4022" s="11"/>
      <c r="X4022" s="3">
        <v>0</v>
      </c>
      <c r="Y4022" s="206">
        <f>Table1[[#This Row],[Prod]]</f>
        <v>148</v>
      </c>
      <c r="Z4022" s="206">
        <f>ABS(Table1[[#This Row],[Prod2]]-Table1[[#This Row],[Plan Revised]])</f>
        <v>148</v>
      </c>
      <c r="AA4022" s="288">
        <f>IF(ABS(Table1[[#This Row],[Prod2]]-Table1[[#This Row],[Plan Revised]])&gt;Table1[[#This Row],[Plan Revised]],0,IF(Table1[[#This Row],[Plan Revised]]=0,0,1-ABS(Table1[[#This Row],[Prod2]]-Table1[[#This Row],[Plan Revised]])/Table1[[#This Row],[Plan Revised]]))</f>
        <v>0</v>
      </c>
      <c r="AB4022" s="11"/>
      <c r="AC4022" s="30"/>
    </row>
    <row r="4023" spans="1:29">
      <c r="A4023" s="15" t="str">
        <f>IF(Table1[Week]=WeekSel,"Yes","No")</f>
        <v>No</v>
      </c>
      <c r="B4023" s="15" t="str">
        <f>IF((Table1[StartDate]&gt;=Date.GraphMin)*(Table1[StartDate]&lt;=Date.GraphMax)=1,"Yes","No")</f>
        <v>No</v>
      </c>
      <c r="C4023" s="15" t="str">
        <f>IF(OR(Table1[[#This Row],[Site]]="FOOD MILLING",Table1[[#This Row],[Site]]="GODACO"), "No", "Yes")</f>
        <v>Yes</v>
      </c>
      <c r="D4023" s="40">
        <f>MAX(DATE(Table1[Year],1,1),DATE(Table1[Year],1,1)-WEEKDAY(DATE(Table1[Year],1,1),2)+(Table1[WeekNum]-1)*7+1)</f>
        <v>44550</v>
      </c>
      <c r="E4023" s="40">
        <f>MIN(DATE(Table1[Year]+1,1,0),DATE(Table1[Year],1,1)-WEEKDAY(DATE(Table1[Year],1,1),2)+Table1[WeekNum]*7)</f>
        <v>44556</v>
      </c>
      <c r="F4023" s="15">
        <v>2021</v>
      </c>
      <c r="G4023" s="15">
        <f t="shared" si="124"/>
        <v>12</v>
      </c>
      <c r="H4023" s="17">
        <v>52</v>
      </c>
      <c r="I4023" s="207" t="str">
        <f>"W" &amp;Table1[[#This Row],[WeekNum]]</f>
        <v>W52</v>
      </c>
      <c r="J4023" s="20" t="str">
        <f t="shared" si="125"/>
        <v>21-W52</v>
      </c>
      <c r="K4023" s="8" t="s">
        <v>719</v>
      </c>
      <c r="L4023" s="4"/>
      <c r="M4023" s="8" t="s">
        <v>72</v>
      </c>
      <c r="N4023" s="4" t="s">
        <v>45</v>
      </c>
      <c r="O4023" s="266" t="s">
        <v>384</v>
      </c>
      <c r="P4023" s="11" t="s">
        <v>408</v>
      </c>
      <c r="Q4023" s="11" t="s">
        <v>421</v>
      </c>
      <c r="R4023" s="8">
        <v>1800</v>
      </c>
      <c r="S4023" s="8">
        <v>945</v>
      </c>
      <c r="T4023" s="206">
        <f>ABS(Table1[[#This Row],[Prod]]-Table1[[#This Row],[Planned]])</f>
        <v>855</v>
      </c>
      <c r="U4023" s="209">
        <f>IF(ABS(Table1[[#This Row],[Prod]]-Table1[[#This Row],[Planned]])&gt;Table1[[#This Row],[Planned]],0,IF(Table1[[#This Row],[Planned]]=0,0,1-ABS(Table1[[#This Row],[Prod]]-Table1[[#This Row],[Planned]])/Table1[[#This Row],[Planned]]))</f>
        <v>0.52500000000000002</v>
      </c>
      <c r="V4023" s="8"/>
      <c r="W4023" s="11"/>
      <c r="X4023" s="3">
        <v>1800</v>
      </c>
      <c r="Y4023" s="206">
        <f>Table1[[#This Row],[Prod]]</f>
        <v>945</v>
      </c>
      <c r="Z4023" s="206">
        <f>ABS(Table1[[#This Row],[Prod2]]-Table1[[#This Row],[Plan Revised]])</f>
        <v>855</v>
      </c>
      <c r="AA4023" s="288">
        <f>IF(ABS(Table1[[#This Row],[Prod2]]-Table1[[#This Row],[Plan Revised]])&gt;Table1[[#This Row],[Plan Revised]],0,IF(Table1[[#This Row],[Plan Revised]]=0,0,1-ABS(Table1[[#This Row],[Prod2]]-Table1[[#This Row],[Plan Revised]])/Table1[[#This Row],[Plan Revised]]))</f>
        <v>0.52500000000000002</v>
      </c>
      <c r="AB4023" s="11"/>
      <c r="AC4023" s="30"/>
    </row>
    <row r="4024" spans="1:29">
      <c r="A4024" s="15" t="str">
        <f>IF(Table1[Week]=WeekSel,"Yes","No")</f>
        <v>No</v>
      </c>
      <c r="B4024" s="15" t="str">
        <f>IF((Table1[StartDate]&gt;=Date.GraphMin)*(Table1[StartDate]&lt;=Date.GraphMax)=1,"Yes","No")</f>
        <v>No</v>
      </c>
      <c r="C4024" s="15" t="str">
        <f>IF(OR(Table1[[#This Row],[Site]]="FOOD MILLING",Table1[[#This Row],[Site]]="GODACO"), "No", "Yes")</f>
        <v>Yes</v>
      </c>
      <c r="D4024" s="40">
        <f>MAX(DATE(Table1[Year],1,1),DATE(Table1[Year],1,1)-WEEKDAY(DATE(Table1[Year],1,1),2)+(Table1[WeekNum]-1)*7+1)</f>
        <v>44550</v>
      </c>
      <c r="E4024" s="40">
        <f>MIN(DATE(Table1[Year]+1,1,0),DATE(Table1[Year],1,1)-WEEKDAY(DATE(Table1[Year],1,1),2)+Table1[WeekNum]*7)</f>
        <v>44556</v>
      </c>
      <c r="F4024" s="15">
        <v>2021</v>
      </c>
      <c r="G4024" s="15">
        <f t="shared" si="124"/>
        <v>12</v>
      </c>
      <c r="H4024" s="17">
        <v>52</v>
      </c>
      <c r="I4024" s="207" t="str">
        <f>"W" &amp;Table1[[#This Row],[WeekNum]]</f>
        <v>W52</v>
      </c>
      <c r="J4024" s="20" t="str">
        <f t="shared" si="125"/>
        <v>21-W52</v>
      </c>
      <c r="K4024" s="8" t="s">
        <v>725</v>
      </c>
      <c r="L4024" s="4"/>
      <c r="M4024" s="8" t="s">
        <v>72</v>
      </c>
      <c r="N4024" s="4" t="s">
        <v>45</v>
      </c>
      <c r="O4024" s="266" t="s">
        <v>384</v>
      </c>
      <c r="P4024" s="11" t="s">
        <v>410</v>
      </c>
      <c r="Q4024" s="11" t="s">
        <v>421</v>
      </c>
      <c r="R4024" s="8">
        <v>0</v>
      </c>
      <c r="S4024" s="8">
        <v>0</v>
      </c>
      <c r="T4024" s="206">
        <f>ABS(Table1[[#This Row],[Prod]]-Table1[[#This Row],[Planned]])</f>
        <v>0</v>
      </c>
      <c r="U4024" s="209">
        <f>IF(ABS(Table1[[#This Row],[Prod]]-Table1[[#This Row],[Planned]])&gt;Table1[[#This Row],[Planned]],0,IF(Table1[[#This Row],[Planned]]=0,0,1-ABS(Table1[[#This Row],[Prod]]-Table1[[#This Row],[Planned]])/Table1[[#This Row],[Planned]]))</f>
        <v>0</v>
      </c>
      <c r="V4024" s="8"/>
      <c r="W4024" s="11"/>
      <c r="X4024" s="3">
        <v>0</v>
      </c>
      <c r="Y4024" s="206">
        <f>Table1[[#This Row],[Prod]]</f>
        <v>0</v>
      </c>
      <c r="Z4024" s="206">
        <f>ABS(Table1[[#This Row],[Prod2]]-Table1[[#This Row],[Plan Revised]])</f>
        <v>0</v>
      </c>
      <c r="AA4024" s="288">
        <f>IF(ABS(Table1[[#This Row],[Prod2]]-Table1[[#This Row],[Plan Revised]])&gt;Table1[[#This Row],[Plan Revised]],0,IF(Table1[[#This Row],[Plan Revised]]=0,0,1-ABS(Table1[[#This Row],[Prod2]]-Table1[[#This Row],[Plan Revised]])/Table1[[#This Row],[Plan Revised]]))</f>
        <v>0</v>
      </c>
      <c r="AB4024" s="11"/>
      <c r="AC4024" s="30"/>
    </row>
    <row r="4025" spans="1:29">
      <c r="A4025" s="15" t="str">
        <f>IF(Table1[Week]=WeekSel,"Yes","No")</f>
        <v>No</v>
      </c>
      <c r="B4025" s="15" t="str">
        <f>IF((Table1[StartDate]&gt;=Date.GraphMin)*(Table1[StartDate]&lt;=Date.GraphMax)=1,"Yes","No")</f>
        <v>No</v>
      </c>
      <c r="C4025" s="15" t="str">
        <f>IF(OR(Table1[[#This Row],[Site]]="FOOD MILLING",Table1[[#This Row],[Site]]="GODACO"), "No", "Yes")</f>
        <v>Yes</v>
      </c>
      <c r="D4025" s="40">
        <f>MAX(DATE(Table1[Year],1,1),DATE(Table1[Year],1,1)-WEEKDAY(DATE(Table1[Year],1,1),2)+(Table1[WeekNum]-1)*7+1)</f>
        <v>44550</v>
      </c>
      <c r="E4025" s="40">
        <f>MIN(DATE(Table1[Year]+1,1,0),DATE(Table1[Year],1,1)-WEEKDAY(DATE(Table1[Year],1,1),2)+Table1[WeekNum]*7)</f>
        <v>44556</v>
      </c>
      <c r="F4025" s="15">
        <v>2021</v>
      </c>
      <c r="G4025" s="15">
        <f t="shared" si="124"/>
        <v>12</v>
      </c>
      <c r="H4025" s="17">
        <v>52</v>
      </c>
      <c r="I4025" s="207" t="str">
        <f>"W" &amp;Table1[[#This Row],[WeekNum]]</f>
        <v>W52</v>
      </c>
      <c r="J4025" s="20" t="str">
        <f t="shared" si="125"/>
        <v>21-W52</v>
      </c>
      <c r="K4025" s="8" t="s">
        <v>720</v>
      </c>
      <c r="L4025" s="4"/>
      <c r="M4025" s="8" t="s">
        <v>72</v>
      </c>
      <c r="N4025" s="4" t="s">
        <v>45</v>
      </c>
      <c r="O4025" s="266" t="s">
        <v>384</v>
      </c>
      <c r="P4025" s="11" t="s">
        <v>408</v>
      </c>
      <c r="Q4025" s="11" t="s">
        <v>421</v>
      </c>
      <c r="R4025" s="8">
        <v>280</v>
      </c>
      <c r="S4025" s="8">
        <v>96</v>
      </c>
      <c r="T4025" s="206">
        <f>ABS(Table1[[#This Row],[Prod]]-Table1[[#This Row],[Planned]])</f>
        <v>184</v>
      </c>
      <c r="U4025" s="209">
        <f>IF(ABS(Table1[[#This Row],[Prod]]-Table1[[#This Row],[Planned]])&gt;Table1[[#This Row],[Planned]],0,IF(Table1[[#This Row],[Planned]]=0,0,1-ABS(Table1[[#This Row],[Prod]]-Table1[[#This Row],[Planned]])/Table1[[#This Row],[Planned]]))</f>
        <v>0.34285714285714286</v>
      </c>
      <c r="V4025" s="8"/>
      <c r="W4025" s="11"/>
      <c r="X4025" s="3">
        <v>280</v>
      </c>
      <c r="Y4025" s="206">
        <f>Table1[[#This Row],[Prod]]</f>
        <v>96</v>
      </c>
      <c r="Z4025" s="206">
        <f>ABS(Table1[[#This Row],[Prod2]]-Table1[[#This Row],[Plan Revised]])</f>
        <v>184</v>
      </c>
      <c r="AA4025" s="288">
        <f>IF(ABS(Table1[[#This Row],[Prod2]]-Table1[[#This Row],[Plan Revised]])&gt;Table1[[#This Row],[Plan Revised]],0,IF(Table1[[#This Row],[Plan Revised]]=0,0,1-ABS(Table1[[#This Row],[Prod2]]-Table1[[#This Row],[Plan Revised]])/Table1[[#This Row],[Plan Revised]]))</f>
        <v>0.34285714285714286</v>
      </c>
      <c r="AB4025" s="11"/>
      <c r="AC4025" s="30"/>
    </row>
    <row r="4026" spans="1:29">
      <c r="A4026" s="15" t="str">
        <f>IF(Table1[Week]=WeekSel,"Yes","No")</f>
        <v>No</v>
      </c>
      <c r="B4026" s="15" t="str">
        <f>IF((Table1[StartDate]&gt;=Date.GraphMin)*(Table1[StartDate]&lt;=Date.GraphMax)=1,"Yes","No")</f>
        <v>No</v>
      </c>
      <c r="C4026" s="15" t="str">
        <f>IF(OR(Table1[[#This Row],[Site]]="FOOD MILLING",Table1[[#This Row],[Site]]="GODACO"), "No", "Yes")</f>
        <v>Yes</v>
      </c>
      <c r="D4026" s="40">
        <f>MAX(DATE(Table1[Year],1,1),DATE(Table1[Year],1,1)-WEEKDAY(DATE(Table1[Year],1,1),2)+(Table1[WeekNum]-1)*7+1)</f>
        <v>44550</v>
      </c>
      <c r="E4026" s="40">
        <f>MIN(DATE(Table1[Year]+1,1,0),DATE(Table1[Year],1,1)-WEEKDAY(DATE(Table1[Year],1,1),2)+Table1[WeekNum]*7)</f>
        <v>44556</v>
      </c>
      <c r="F4026" s="15">
        <v>2021</v>
      </c>
      <c r="G4026" s="15">
        <f t="shared" si="124"/>
        <v>12</v>
      </c>
      <c r="H4026" s="17">
        <v>52</v>
      </c>
      <c r="I4026" s="207" t="str">
        <f>"W" &amp;Table1[[#This Row],[WeekNum]]</f>
        <v>W52</v>
      </c>
      <c r="J4026" s="20" t="str">
        <f t="shared" si="125"/>
        <v>21-W52</v>
      </c>
      <c r="K4026" s="8" t="s">
        <v>726</v>
      </c>
      <c r="L4026" s="4"/>
      <c r="M4026" s="8" t="s">
        <v>72</v>
      </c>
      <c r="N4026" s="4" t="s">
        <v>76</v>
      </c>
      <c r="O4026" s="266" t="s">
        <v>389</v>
      </c>
      <c r="P4026" s="11" t="s">
        <v>410</v>
      </c>
      <c r="Q4026" s="11" t="s">
        <v>421</v>
      </c>
      <c r="R4026" s="8">
        <v>0</v>
      </c>
      <c r="S4026" s="8">
        <v>0</v>
      </c>
      <c r="T4026" s="206">
        <f>ABS(Table1[[#This Row],[Prod]]-Table1[[#This Row],[Planned]])</f>
        <v>0</v>
      </c>
      <c r="U4026" s="209">
        <f>IF(ABS(Table1[[#This Row],[Prod]]-Table1[[#This Row],[Planned]])&gt;Table1[[#This Row],[Planned]],0,IF(Table1[[#This Row],[Planned]]=0,0,1-ABS(Table1[[#This Row],[Prod]]-Table1[[#This Row],[Planned]])/Table1[[#This Row],[Planned]]))</f>
        <v>0</v>
      </c>
      <c r="V4026" s="8"/>
      <c r="W4026" s="11"/>
      <c r="X4026" s="3">
        <v>0</v>
      </c>
      <c r="Y4026" s="206">
        <f>Table1[[#This Row],[Prod]]</f>
        <v>0</v>
      </c>
      <c r="Z4026" s="206">
        <f>ABS(Table1[[#This Row],[Prod2]]-Table1[[#This Row],[Plan Revised]])</f>
        <v>0</v>
      </c>
      <c r="AA4026" s="288">
        <f>IF(ABS(Table1[[#This Row],[Prod2]]-Table1[[#This Row],[Plan Revised]])&gt;Table1[[#This Row],[Plan Revised]],0,IF(Table1[[#This Row],[Plan Revised]]=0,0,1-ABS(Table1[[#This Row],[Prod2]]-Table1[[#This Row],[Plan Revised]])/Table1[[#This Row],[Plan Revised]]))</f>
        <v>0</v>
      </c>
      <c r="AB4026" s="11"/>
      <c r="AC4026" s="30"/>
    </row>
    <row r="4027" spans="1:29">
      <c r="A4027" s="15" t="str">
        <f>IF(Table1[Week]=WeekSel,"Yes","No")</f>
        <v>No</v>
      </c>
      <c r="B4027" s="15" t="str">
        <f>IF((Table1[StartDate]&gt;=Date.GraphMin)*(Table1[StartDate]&lt;=Date.GraphMax)=1,"Yes","No")</f>
        <v>No</v>
      </c>
      <c r="C4027" s="15" t="str">
        <f>IF(OR(Table1[[#This Row],[Site]]="FOOD MILLING",Table1[[#This Row],[Site]]="GODACO"), "No", "Yes")</f>
        <v>Yes</v>
      </c>
      <c r="D4027" s="40">
        <f>MAX(DATE(Table1[Year],1,1),DATE(Table1[Year],1,1)-WEEKDAY(DATE(Table1[Year],1,1),2)+(Table1[WeekNum]-1)*7+1)</f>
        <v>44550</v>
      </c>
      <c r="E4027" s="40">
        <f>MIN(DATE(Table1[Year]+1,1,0),DATE(Table1[Year],1,1)-WEEKDAY(DATE(Table1[Year],1,1),2)+Table1[WeekNum]*7)</f>
        <v>44556</v>
      </c>
      <c r="F4027" s="15">
        <v>2021</v>
      </c>
      <c r="G4027" s="15">
        <f t="shared" si="124"/>
        <v>12</v>
      </c>
      <c r="H4027" s="17">
        <v>52</v>
      </c>
      <c r="I4027" s="207" t="str">
        <f>"W" &amp;Table1[[#This Row],[WeekNum]]</f>
        <v>W52</v>
      </c>
      <c r="J4027" s="20" t="str">
        <f t="shared" si="125"/>
        <v>21-W52</v>
      </c>
      <c r="K4027" s="8" t="s">
        <v>727</v>
      </c>
      <c r="L4027" s="4"/>
      <c r="M4027" s="8" t="s">
        <v>72</v>
      </c>
      <c r="N4027" s="4" t="s">
        <v>76</v>
      </c>
      <c r="O4027" s="266" t="s">
        <v>389</v>
      </c>
      <c r="P4027" s="11" t="s">
        <v>410</v>
      </c>
      <c r="Q4027" s="11" t="s">
        <v>421</v>
      </c>
      <c r="R4027" s="8">
        <v>0</v>
      </c>
      <c r="S4027" s="8">
        <v>0</v>
      </c>
      <c r="T4027" s="206">
        <f>ABS(Table1[[#This Row],[Prod]]-Table1[[#This Row],[Planned]])</f>
        <v>0</v>
      </c>
      <c r="U4027" s="209">
        <f>IF(ABS(Table1[[#This Row],[Prod]]-Table1[[#This Row],[Planned]])&gt;Table1[[#This Row],[Planned]],0,IF(Table1[[#This Row],[Planned]]=0,0,1-ABS(Table1[[#This Row],[Prod]]-Table1[[#This Row],[Planned]])/Table1[[#This Row],[Planned]]))</f>
        <v>0</v>
      </c>
      <c r="V4027" s="8"/>
      <c r="W4027" s="11"/>
      <c r="X4027" s="3">
        <v>0</v>
      </c>
      <c r="Y4027" s="206">
        <f>Table1[[#This Row],[Prod]]</f>
        <v>0</v>
      </c>
      <c r="Z4027" s="206">
        <f>ABS(Table1[[#This Row],[Prod2]]-Table1[[#This Row],[Plan Revised]])</f>
        <v>0</v>
      </c>
      <c r="AA4027" s="288">
        <f>IF(ABS(Table1[[#This Row],[Prod2]]-Table1[[#This Row],[Plan Revised]])&gt;Table1[[#This Row],[Plan Revised]],0,IF(Table1[[#This Row],[Plan Revised]]=0,0,1-ABS(Table1[[#This Row],[Prod2]]-Table1[[#This Row],[Plan Revised]])/Table1[[#This Row],[Plan Revised]]))</f>
        <v>0</v>
      </c>
      <c r="AB4027" s="11"/>
      <c r="AC4027" s="30"/>
    </row>
    <row r="4028" spans="1:29">
      <c r="A4028" s="15" t="str">
        <f>IF(Table1[Week]=WeekSel,"Yes","No")</f>
        <v>No</v>
      </c>
      <c r="B4028" s="15" t="str">
        <f>IF((Table1[StartDate]&gt;=Date.GraphMin)*(Table1[StartDate]&lt;=Date.GraphMax)=1,"Yes","No")</f>
        <v>No</v>
      </c>
      <c r="C4028" s="15" t="str">
        <f>IF(OR(Table1[[#This Row],[Site]]="FOOD MILLING",Table1[[#This Row],[Site]]="GODACO"), "No", "Yes")</f>
        <v>Yes</v>
      </c>
      <c r="D4028" s="40">
        <f>MAX(DATE(Table1[Year],1,1),DATE(Table1[Year],1,1)-WEEKDAY(DATE(Table1[Year],1,1),2)+(Table1[WeekNum]-1)*7+1)</f>
        <v>44543</v>
      </c>
      <c r="E4028" s="40">
        <f>MIN(DATE(Table1[Year]+1,1,0),DATE(Table1[Year],1,1)-WEEKDAY(DATE(Table1[Year],1,1),2)+Table1[WeekNum]*7)</f>
        <v>44549</v>
      </c>
      <c r="F4028" s="15">
        <v>2021</v>
      </c>
      <c r="G4028" s="15">
        <f t="shared" si="124"/>
        <v>12</v>
      </c>
      <c r="H4028" s="17">
        <v>51</v>
      </c>
      <c r="I4028" s="207" t="str">
        <f>"W" &amp;Table1[[#This Row],[WeekNum]]</f>
        <v>W51</v>
      </c>
      <c r="J4028" s="20" t="str">
        <f t="shared" si="125"/>
        <v>21-W51</v>
      </c>
      <c r="K4028" s="8" t="s">
        <v>567</v>
      </c>
      <c r="L4028" s="4"/>
      <c r="M4028" s="8" t="s">
        <v>72</v>
      </c>
      <c r="N4028" s="11" t="s">
        <v>428</v>
      </c>
      <c r="O4028" s="266" t="s">
        <v>374</v>
      </c>
      <c r="P4028" s="11" t="s">
        <v>410</v>
      </c>
      <c r="Q4028" s="11" t="s">
        <v>421</v>
      </c>
      <c r="R4028" s="8">
        <v>0</v>
      </c>
      <c r="S4028" s="8">
        <v>0</v>
      </c>
      <c r="T4028" s="206">
        <f>ABS(Table1[[#This Row],[Prod]]-Table1[[#This Row],[Planned]])</f>
        <v>0</v>
      </c>
      <c r="U4028" s="209">
        <f>IF(ABS(Table1[[#This Row],[Prod]]-Table1[[#This Row],[Planned]])&gt;Table1[[#This Row],[Planned]],0,IF(Table1[[#This Row],[Planned]]=0,0,1-ABS(Table1[[#This Row],[Prod]]-Table1[[#This Row],[Planned]])/Table1[[#This Row],[Planned]]))</f>
        <v>0</v>
      </c>
      <c r="V4028" s="8"/>
      <c r="W4028" s="11"/>
      <c r="X4028" s="3">
        <v>0</v>
      </c>
      <c r="Y4028" s="206">
        <f>Table1[[#This Row],[Prod]]</f>
        <v>0</v>
      </c>
      <c r="Z4028" s="206">
        <f>ABS(Table1[[#This Row],[Prod2]]-Table1[[#This Row],[Plan Revised]])</f>
        <v>0</v>
      </c>
      <c r="AA4028" s="288">
        <f>IF(ABS(Table1[[#This Row],[Prod2]]-Table1[[#This Row],[Plan Revised]])&gt;Table1[[#This Row],[Plan Revised]],0,IF(Table1[[#This Row],[Plan Revised]]=0,0,1-ABS(Table1[[#This Row],[Prod2]]-Table1[[#This Row],[Plan Revised]])/Table1[[#This Row],[Plan Revised]]))</f>
        <v>0</v>
      </c>
      <c r="AB4028" s="11"/>
      <c r="AC4028" s="30"/>
    </row>
    <row r="4029" spans="1:29">
      <c r="A4029" s="15" t="str">
        <f>IF(Table1[Week]=WeekSel,"Yes","No")</f>
        <v>No</v>
      </c>
      <c r="B4029" s="15" t="str">
        <f>IF((Table1[StartDate]&gt;=Date.GraphMin)*(Table1[StartDate]&lt;=Date.GraphMax)=1,"Yes","No")</f>
        <v>No</v>
      </c>
      <c r="C4029" s="15" t="str">
        <f>IF(OR(Table1[[#This Row],[Site]]="FOOD MILLING",Table1[[#This Row],[Site]]="GODACO"), "No", "Yes")</f>
        <v>Yes</v>
      </c>
      <c r="D4029" s="40">
        <f>MAX(DATE(Table1[Year],1,1),DATE(Table1[Year],1,1)-WEEKDAY(DATE(Table1[Year],1,1),2)+(Table1[WeekNum]-1)*7+1)</f>
        <v>44543</v>
      </c>
      <c r="E4029" s="40">
        <f>MIN(DATE(Table1[Year]+1,1,0),DATE(Table1[Year],1,1)-WEEKDAY(DATE(Table1[Year],1,1),2)+Table1[WeekNum]*7)</f>
        <v>44549</v>
      </c>
      <c r="F4029" s="15">
        <v>2021</v>
      </c>
      <c r="G4029" s="15">
        <f t="shared" si="124"/>
        <v>12</v>
      </c>
      <c r="H4029" s="17">
        <v>51</v>
      </c>
      <c r="I4029" s="207" t="str">
        <f>"W" &amp;Table1[[#This Row],[WeekNum]]</f>
        <v>W51</v>
      </c>
      <c r="J4029" s="20" t="str">
        <f t="shared" si="125"/>
        <v>21-W51</v>
      </c>
      <c r="K4029" s="8" t="s">
        <v>568</v>
      </c>
      <c r="L4029" s="4"/>
      <c r="M4029" s="8" t="s">
        <v>72</v>
      </c>
      <c r="N4029" s="11" t="s">
        <v>428</v>
      </c>
      <c r="O4029" s="266" t="s">
        <v>374</v>
      </c>
      <c r="P4029" s="11" t="s">
        <v>410</v>
      </c>
      <c r="Q4029" s="11" t="s">
        <v>421</v>
      </c>
      <c r="R4029" s="8">
        <v>0</v>
      </c>
      <c r="S4029" s="8">
        <v>0</v>
      </c>
      <c r="T4029" s="206">
        <f>ABS(Table1[[#This Row],[Prod]]-Table1[[#This Row],[Planned]])</f>
        <v>0</v>
      </c>
      <c r="U4029" s="209">
        <f>IF(ABS(Table1[[#This Row],[Prod]]-Table1[[#This Row],[Planned]])&gt;Table1[[#This Row],[Planned]],0,IF(Table1[[#This Row],[Planned]]=0,0,1-ABS(Table1[[#This Row],[Prod]]-Table1[[#This Row],[Planned]])/Table1[[#This Row],[Planned]]))</f>
        <v>0</v>
      </c>
      <c r="V4029" s="8"/>
      <c r="W4029" s="11"/>
      <c r="X4029" s="3">
        <v>0</v>
      </c>
      <c r="Y4029" s="206">
        <f>Table1[[#This Row],[Prod]]</f>
        <v>0</v>
      </c>
      <c r="Z4029" s="206">
        <f>ABS(Table1[[#This Row],[Prod2]]-Table1[[#This Row],[Plan Revised]])</f>
        <v>0</v>
      </c>
      <c r="AA4029" s="288">
        <f>IF(ABS(Table1[[#This Row],[Prod2]]-Table1[[#This Row],[Plan Revised]])&gt;Table1[[#This Row],[Plan Revised]],0,IF(Table1[[#This Row],[Plan Revised]]=0,0,1-ABS(Table1[[#This Row],[Prod2]]-Table1[[#This Row],[Plan Revised]])/Table1[[#This Row],[Plan Revised]]))</f>
        <v>0</v>
      </c>
      <c r="AB4029" s="11"/>
      <c r="AC4029" s="30"/>
    </row>
    <row r="4030" spans="1:29">
      <c r="A4030" s="15" t="str">
        <f>IF(Table1[Week]=WeekSel,"Yes","No")</f>
        <v>No</v>
      </c>
      <c r="B4030" s="15" t="str">
        <f>IF((Table1[StartDate]&gt;=Date.GraphMin)*(Table1[StartDate]&lt;=Date.GraphMax)=1,"Yes","No")</f>
        <v>No</v>
      </c>
      <c r="C4030" s="15" t="str">
        <f>IF(OR(Table1[[#This Row],[Site]]="FOOD MILLING",Table1[[#This Row],[Site]]="GODACO"), "No", "Yes")</f>
        <v>Yes</v>
      </c>
      <c r="D4030" s="40">
        <f>MAX(DATE(Table1[Year],1,1),DATE(Table1[Year],1,1)-WEEKDAY(DATE(Table1[Year],1,1),2)+(Table1[WeekNum]-1)*7+1)</f>
        <v>44543</v>
      </c>
      <c r="E4030" s="40">
        <f>MIN(DATE(Table1[Year]+1,1,0),DATE(Table1[Year],1,1)-WEEKDAY(DATE(Table1[Year],1,1),2)+Table1[WeekNum]*7)</f>
        <v>44549</v>
      </c>
      <c r="F4030" s="15">
        <v>2021</v>
      </c>
      <c r="G4030" s="15">
        <f t="shared" si="124"/>
        <v>12</v>
      </c>
      <c r="H4030" s="17">
        <v>51</v>
      </c>
      <c r="I4030" s="207" t="str">
        <f>"W" &amp;Table1[[#This Row],[WeekNum]]</f>
        <v>W51</v>
      </c>
      <c r="J4030" s="20" t="str">
        <f t="shared" si="125"/>
        <v>21-W51</v>
      </c>
      <c r="K4030" s="8" t="s">
        <v>633</v>
      </c>
      <c r="L4030" s="4"/>
      <c r="M4030" s="8" t="s">
        <v>72</v>
      </c>
      <c r="N4030" s="11" t="s">
        <v>428</v>
      </c>
      <c r="O4030" s="266" t="s">
        <v>372</v>
      </c>
      <c r="P4030" s="11" t="s">
        <v>410</v>
      </c>
      <c r="Q4030" s="11" t="s">
        <v>421</v>
      </c>
      <c r="R4030" s="8">
        <v>0</v>
      </c>
      <c r="S4030" s="8">
        <v>0</v>
      </c>
      <c r="T4030" s="206">
        <f>ABS(Table1[[#This Row],[Prod]]-Table1[[#This Row],[Planned]])</f>
        <v>0</v>
      </c>
      <c r="U4030" s="209">
        <f>IF(ABS(Table1[[#This Row],[Prod]]-Table1[[#This Row],[Planned]])&gt;Table1[[#This Row],[Planned]],0,IF(Table1[[#This Row],[Planned]]=0,0,1-ABS(Table1[[#This Row],[Prod]]-Table1[[#This Row],[Planned]])/Table1[[#This Row],[Planned]]))</f>
        <v>0</v>
      </c>
      <c r="V4030" s="8"/>
      <c r="W4030" s="11"/>
      <c r="X4030" s="3">
        <v>0</v>
      </c>
      <c r="Y4030" s="206">
        <f>Table1[[#This Row],[Prod]]</f>
        <v>0</v>
      </c>
      <c r="Z4030" s="206">
        <f>ABS(Table1[[#This Row],[Prod2]]-Table1[[#This Row],[Plan Revised]])</f>
        <v>0</v>
      </c>
      <c r="AA4030" s="288">
        <f>IF(ABS(Table1[[#This Row],[Prod2]]-Table1[[#This Row],[Plan Revised]])&gt;Table1[[#This Row],[Plan Revised]],0,IF(Table1[[#This Row],[Plan Revised]]=0,0,1-ABS(Table1[[#This Row],[Prod2]]-Table1[[#This Row],[Plan Revised]])/Table1[[#This Row],[Plan Revised]]))</f>
        <v>0</v>
      </c>
      <c r="AB4030" s="11"/>
      <c r="AC4030" s="30"/>
    </row>
    <row r="4031" spans="1:29">
      <c r="A4031" s="15" t="str">
        <f>IF(Table1[Week]=WeekSel,"Yes","No")</f>
        <v>No</v>
      </c>
      <c r="B4031" s="15" t="str">
        <f>IF((Table1[StartDate]&gt;=Date.GraphMin)*(Table1[StartDate]&lt;=Date.GraphMax)=1,"Yes","No")</f>
        <v>No</v>
      </c>
      <c r="C4031" s="15" t="str">
        <f>IF(OR(Table1[[#This Row],[Site]]="FOOD MILLING",Table1[[#This Row],[Site]]="GODACO"), "No", "Yes")</f>
        <v>Yes</v>
      </c>
      <c r="D4031" s="40">
        <f>MAX(DATE(Table1[Year],1,1),DATE(Table1[Year],1,1)-WEEKDAY(DATE(Table1[Year],1,1),2)+(Table1[WeekNum]-1)*7+1)</f>
        <v>44543</v>
      </c>
      <c r="E4031" s="40">
        <f>MIN(DATE(Table1[Year]+1,1,0),DATE(Table1[Year],1,1)-WEEKDAY(DATE(Table1[Year],1,1),2)+Table1[WeekNum]*7)</f>
        <v>44549</v>
      </c>
      <c r="F4031" s="15">
        <v>2021</v>
      </c>
      <c r="G4031" s="15">
        <f t="shared" si="124"/>
        <v>12</v>
      </c>
      <c r="H4031" s="17">
        <v>51</v>
      </c>
      <c r="I4031" s="207" t="str">
        <f>"W" &amp;Table1[[#This Row],[WeekNum]]</f>
        <v>W51</v>
      </c>
      <c r="J4031" s="20" t="str">
        <f t="shared" si="125"/>
        <v>21-W51</v>
      </c>
      <c r="K4031" s="8" t="s">
        <v>634</v>
      </c>
      <c r="L4031" s="4"/>
      <c r="M4031" s="8" t="s">
        <v>72</v>
      </c>
      <c r="N4031" s="11" t="s">
        <v>428</v>
      </c>
      <c r="O4031" s="266" t="s">
        <v>372</v>
      </c>
      <c r="P4031" s="11" t="s">
        <v>410</v>
      </c>
      <c r="Q4031" s="11" t="s">
        <v>421</v>
      </c>
      <c r="R4031" s="8">
        <v>0</v>
      </c>
      <c r="S4031" s="8">
        <v>0</v>
      </c>
      <c r="T4031" s="206">
        <f>ABS(Table1[[#This Row],[Prod]]-Table1[[#This Row],[Planned]])</f>
        <v>0</v>
      </c>
      <c r="U4031" s="209">
        <f>IF(ABS(Table1[[#This Row],[Prod]]-Table1[[#This Row],[Planned]])&gt;Table1[[#This Row],[Planned]],0,IF(Table1[[#This Row],[Planned]]=0,0,1-ABS(Table1[[#This Row],[Prod]]-Table1[[#This Row],[Planned]])/Table1[[#This Row],[Planned]]))</f>
        <v>0</v>
      </c>
      <c r="V4031" s="8"/>
      <c r="W4031" s="11"/>
      <c r="X4031" s="3">
        <v>0</v>
      </c>
      <c r="Y4031" s="206">
        <f>Table1[[#This Row],[Prod]]</f>
        <v>0</v>
      </c>
      <c r="Z4031" s="206">
        <f>ABS(Table1[[#This Row],[Prod2]]-Table1[[#This Row],[Plan Revised]])</f>
        <v>0</v>
      </c>
      <c r="AA4031" s="288">
        <f>IF(ABS(Table1[[#This Row],[Prod2]]-Table1[[#This Row],[Plan Revised]])&gt;Table1[[#This Row],[Plan Revised]],0,IF(Table1[[#This Row],[Plan Revised]]=0,0,1-ABS(Table1[[#This Row],[Prod2]]-Table1[[#This Row],[Plan Revised]])/Table1[[#This Row],[Plan Revised]]))</f>
        <v>0</v>
      </c>
      <c r="AB4031" s="11"/>
      <c r="AC4031" s="30"/>
    </row>
    <row r="4032" spans="1:29">
      <c r="A4032" s="15" t="str">
        <f>IF(Table1[Week]=WeekSel,"Yes","No")</f>
        <v>No</v>
      </c>
      <c r="B4032" s="15" t="str">
        <f>IF((Table1[StartDate]&gt;=Date.GraphMin)*(Table1[StartDate]&lt;=Date.GraphMax)=1,"Yes","No")</f>
        <v>No</v>
      </c>
      <c r="C4032" s="15" t="str">
        <f>IF(OR(Table1[[#This Row],[Site]]="FOOD MILLING",Table1[[#This Row],[Site]]="GODACO"), "No", "Yes")</f>
        <v>Yes</v>
      </c>
      <c r="D4032" s="40">
        <f>MAX(DATE(Table1[Year],1,1),DATE(Table1[Year],1,1)-WEEKDAY(DATE(Table1[Year],1,1),2)+(Table1[WeekNum]-1)*7+1)</f>
        <v>44543</v>
      </c>
      <c r="E4032" s="40">
        <f>MIN(DATE(Table1[Year]+1,1,0),DATE(Table1[Year],1,1)-WEEKDAY(DATE(Table1[Year],1,1),2)+Table1[WeekNum]*7)</f>
        <v>44549</v>
      </c>
      <c r="F4032" s="15">
        <v>2021</v>
      </c>
      <c r="G4032" s="15">
        <f t="shared" si="124"/>
        <v>12</v>
      </c>
      <c r="H4032" s="17">
        <v>51</v>
      </c>
      <c r="I4032" s="207" t="str">
        <f>"W" &amp;Table1[[#This Row],[WeekNum]]</f>
        <v>W51</v>
      </c>
      <c r="J4032" s="20" t="str">
        <f t="shared" si="125"/>
        <v>21-W51</v>
      </c>
      <c r="K4032" s="8" t="s">
        <v>472</v>
      </c>
      <c r="L4032" s="4"/>
      <c r="M4032" s="8" t="s">
        <v>72</v>
      </c>
      <c r="N4032" s="11" t="s">
        <v>428</v>
      </c>
      <c r="O4032" s="266" t="s">
        <v>374</v>
      </c>
      <c r="P4032" s="11" t="s">
        <v>410</v>
      </c>
      <c r="Q4032" s="11" t="s">
        <v>421</v>
      </c>
      <c r="R4032" s="8">
        <v>0</v>
      </c>
      <c r="S4032" s="8">
        <v>0</v>
      </c>
      <c r="T4032" s="206">
        <f>ABS(Table1[[#This Row],[Prod]]-Table1[[#This Row],[Planned]])</f>
        <v>0</v>
      </c>
      <c r="U4032" s="209">
        <f>IF(ABS(Table1[[#This Row],[Prod]]-Table1[[#This Row],[Planned]])&gt;Table1[[#This Row],[Planned]],0,IF(Table1[[#This Row],[Planned]]=0,0,1-ABS(Table1[[#This Row],[Prod]]-Table1[[#This Row],[Planned]])/Table1[[#This Row],[Planned]]))</f>
        <v>0</v>
      </c>
      <c r="V4032" s="8"/>
      <c r="W4032" s="11"/>
      <c r="X4032" s="3">
        <v>0</v>
      </c>
      <c r="Y4032" s="206">
        <f>Table1[[#This Row],[Prod]]</f>
        <v>0</v>
      </c>
      <c r="Z4032" s="206">
        <f>ABS(Table1[[#This Row],[Prod2]]-Table1[[#This Row],[Plan Revised]])</f>
        <v>0</v>
      </c>
      <c r="AA4032" s="288">
        <f>IF(ABS(Table1[[#This Row],[Prod2]]-Table1[[#This Row],[Plan Revised]])&gt;Table1[[#This Row],[Plan Revised]],0,IF(Table1[[#This Row],[Plan Revised]]=0,0,1-ABS(Table1[[#This Row],[Prod2]]-Table1[[#This Row],[Plan Revised]])/Table1[[#This Row],[Plan Revised]]))</f>
        <v>0</v>
      </c>
      <c r="AB4032" s="11"/>
      <c r="AC4032" s="30"/>
    </row>
    <row r="4033" spans="1:29">
      <c r="A4033" s="15" t="str">
        <f>IF(Table1[Week]=WeekSel,"Yes","No")</f>
        <v>No</v>
      </c>
      <c r="B4033" s="15" t="str">
        <f>IF((Table1[StartDate]&gt;=Date.GraphMin)*(Table1[StartDate]&lt;=Date.GraphMax)=1,"Yes","No")</f>
        <v>No</v>
      </c>
      <c r="C4033" s="15" t="str">
        <f>IF(OR(Table1[[#This Row],[Site]]="FOOD MILLING",Table1[[#This Row],[Site]]="GODACO"), "No", "Yes")</f>
        <v>Yes</v>
      </c>
      <c r="D4033" s="40">
        <f>MAX(DATE(Table1[Year],1,1),DATE(Table1[Year],1,1)-WEEKDAY(DATE(Table1[Year],1,1),2)+(Table1[WeekNum]-1)*7+1)</f>
        <v>44543</v>
      </c>
      <c r="E4033" s="40">
        <f>MIN(DATE(Table1[Year]+1,1,0),DATE(Table1[Year],1,1)-WEEKDAY(DATE(Table1[Year],1,1),2)+Table1[WeekNum]*7)</f>
        <v>44549</v>
      </c>
      <c r="F4033" s="15">
        <v>2021</v>
      </c>
      <c r="G4033" s="15">
        <f t="shared" si="124"/>
        <v>12</v>
      </c>
      <c r="H4033" s="17">
        <v>51</v>
      </c>
      <c r="I4033" s="207" t="str">
        <f>"W" &amp;Table1[[#This Row],[WeekNum]]</f>
        <v>W51</v>
      </c>
      <c r="J4033" s="20" t="str">
        <f t="shared" si="125"/>
        <v>21-W51</v>
      </c>
      <c r="K4033" s="8" t="s">
        <v>645</v>
      </c>
      <c r="L4033" s="4"/>
      <c r="M4033" s="8" t="s">
        <v>72</v>
      </c>
      <c r="N4033" s="11" t="s">
        <v>428</v>
      </c>
      <c r="O4033" s="266" t="s">
        <v>374</v>
      </c>
      <c r="P4033" s="11" t="s">
        <v>377</v>
      </c>
      <c r="Q4033" s="11" t="s">
        <v>421</v>
      </c>
      <c r="R4033" s="8">
        <v>0</v>
      </c>
      <c r="S4033" s="8">
        <v>0</v>
      </c>
      <c r="T4033" s="206">
        <f>ABS(Table1[[#This Row],[Prod]]-Table1[[#This Row],[Planned]])</f>
        <v>0</v>
      </c>
      <c r="U4033" s="209">
        <f>IF(ABS(Table1[[#This Row],[Prod]]-Table1[[#This Row],[Planned]])&gt;Table1[[#This Row],[Planned]],0,IF(Table1[[#This Row],[Planned]]=0,0,1-ABS(Table1[[#This Row],[Prod]]-Table1[[#This Row],[Planned]])/Table1[[#This Row],[Planned]]))</f>
        <v>0</v>
      </c>
      <c r="V4033" s="8"/>
      <c r="W4033" s="11"/>
      <c r="X4033" s="3">
        <v>0</v>
      </c>
      <c r="Y4033" s="206">
        <f>Table1[[#This Row],[Prod]]</f>
        <v>0</v>
      </c>
      <c r="Z4033" s="206">
        <f>ABS(Table1[[#This Row],[Prod2]]-Table1[[#This Row],[Plan Revised]])</f>
        <v>0</v>
      </c>
      <c r="AA4033" s="288">
        <f>IF(ABS(Table1[[#This Row],[Prod2]]-Table1[[#This Row],[Plan Revised]])&gt;Table1[[#This Row],[Plan Revised]],0,IF(Table1[[#This Row],[Plan Revised]]=0,0,1-ABS(Table1[[#This Row],[Prod2]]-Table1[[#This Row],[Plan Revised]])/Table1[[#This Row],[Plan Revised]]))</f>
        <v>0</v>
      </c>
      <c r="AB4033" s="11"/>
      <c r="AC4033" s="30"/>
    </row>
    <row r="4034" spans="1:29">
      <c r="A4034" s="15" t="str">
        <f>IF(Table1[Week]=WeekSel,"Yes","No")</f>
        <v>No</v>
      </c>
      <c r="B4034" s="15" t="str">
        <f>IF((Table1[StartDate]&gt;=Date.GraphMin)*(Table1[StartDate]&lt;=Date.GraphMax)=1,"Yes","No")</f>
        <v>No</v>
      </c>
      <c r="C4034" s="15" t="str">
        <f>IF(OR(Table1[[#This Row],[Site]]="FOOD MILLING",Table1[[#This Row],[Site]]="GODACO"), "No", "Yes")</f>
        <v>Yes</v>
      </c>
      <c r="D4034" s="40">
        <f>MAX(DATE(Table1[Year],1,1),DATE(Table1[Year],1,1)-WEEKDAY(DATE(Table1[Year],1,1),2)+(Table1[WeekNum]-1)*7+1)</f>
        <v>44543</v>
      </c>
      <c r="E4034" s="40">
        <f>MIN(DATE(Table1[Year]+1,1,0),DATE(Table1[Year],1,1)-WEEKDAY(DATE(Table1[Year],1,1),2)+Table1[WeekNum]*7)</f>
        <v>44549</v>
      </c>
      <c r="F4034" s="15">
        <v>2021</v>
      </c>
      <c r="G4034" s="15">
        <f t="shared" ref="G4034:G4097" si="126">MONTH(DATE(F4034,1,H4034*7-2)-WEEKDAY(DATE(H4034,1,2)))</f>
        <v>12</v>
      </c>
      <c r="H4034" s="17">
        <v>51</v>
      </c>
      <c r="I4034" s="207" t="str">
        <f>"W" &amp;Table1[[#This Row],[WeekNum]]</f>
        <v>W51</v>
      </c>
      <c r="J4034" s="20" t="str">
        <f t="shared" ref="J4034:J4097" si="127">RIGHT(F4034,2)&amp;"-"&amp;TEXT(H4034,"W00")</f>
        <v>21-W51</v>
      </c>
      <c r="K4034" s="8" t="s">
        <v>646</v>
      </c>
      <c r="L4034" s="4"/>
      <c r="M4034" s="8" t="s">
        <v>72</v>
      </c>
      <c r="N4034" s="11" t="s">
        <v>428</v>
      </c>
      <c r="O4034" s="266" t="s">
        <v>374</v>
      </c>
      <c r="P4034" s="11" t="s">
        <v>377</v>
      </c>
      <c r="Q4034" s="11" t="s">
        <v>421</v>
      </c>
      <c r="R4034" s="8">
        <v>0</v>
      </c>
      <c r="S4034" s="8">
        <v>0</v>
      </c>
      <c r="T4034" s="206">
        <f>ABS(Table1[[#This Row],[Prod]]-Table1[[#This Row],[Planned]])</f>
        <v>0</v>
      </c>
      <c r="U4034" s="209">
        <f>IF(ABS(Table1[[#This Row],[Prod]]-Table1[[#This Row],[Planned]])&gt;Table1[[#This Row],[Planned]],0,IF(Table1[[#This Row],[Planned]]=0,0,1-ABS(Table1[[#This Row],[Prod]]-Table1[[#This Row],[Planned]])/Table1[[#This Row],[Planned]]))</f>
        <v>0</v>
      </c>
      <c r="V4034" s="8"/>
      <c r="W4034" s="11"/>
      <c r="X4034" s="3">
        <v>0</v>
      </c>
      <c r="Y4034" s="206">
        <f>Table1[[#This Row],[Prod]]</f>
        <v>0</v>
      </c>
      <c r="Z4034" s="206">
        <f>ABS(Table1[[#This Row],[Prod2]]-Table1[[#This Row],[Plan Revised]])</f>
        <v>0</v>
      </c>
      <c r="AA4034" s="288">
        <f>IF(ABS(Table1[[#This Row],[Prod2]]-Table1[[#This Row],[Plan Revised]])&gt;Table1[[#This Row],[Plan Revised]],0,IF(Table1[[#This Row],[Plan Revised]]=0,0,1-ABS(Table1[[#This Row],[Prod2]]-Table1[[#This Row],[Plan Revised]])/Table1[[#This Row],[Plan Revised]]))</f>
        <v>0</v>
      </c>
      <c r="AB4034" s="11"/>
      <c r="AC4034" s="30"/>
    </row>
    <row r="4035" spans="1:29">
      <c r="A4035" s="15" t="str">
        <f>IF(Table1[Week]=WeekSel,"Yes","No")</f>
        <v>No</v>
      </c>
      <c r="B4035" s="15" t="str">
        <f>IF((Table1[StartDate]&gt;=Date.GraphMin)*(Table1[StartDate]&lt;=Date.GraphMax)=1,"Yes","No")</f>
        <v>No</v>
      </c>
      <c r="C4035" s="15" t="str">
        <f>IF(OR(Table1[[#This Row],[Site]]="FOOD MILLING",Table1[[#This Row],[Site]]="GODACO"), "No", "Yes")</f>
        <v>Yes</v>
      </c>
      <c r="D4035" s="40">
        <f>MAX(DATE(Table1[Year],1,1),DATE(Table1[Year],1,1)-WEEKDAY(DATE(Table1[Year],1,1),2)+(Table1[WeekNum]-1)*7+1)</f>
        <v>44543</v>
      </c>
      <c r="E4035" s="40">
        <f>MIN(DATE(Table1[Year]+1,1,0),DATE(Table1[Year],1,1)-WEEKDAY(DATE(Table1[Year],1,1),2)+Table1[WeekNum]*7)</f>
        <v>44549</v>
      </c>
      <c r="F4035" s="15">
        <v>2021</v>
      </c>
      <c r="G4035" s="15">
        <f t="shared" si="126"/>
        <v>12</v>
      </c>
      <c r="H4035" s="17">
        <v>51</v>
      </c>
      <c r="I4035" s="207" t="str">
        <f>"W" &amp;Table1[[#This Row],[WeekNum]]</f>
        <v>W51</v>
      </c>
      <c r="J4035" s="20" t="str">
        <f t="shared" si="127"/>
        <v>21-W51</v>
      </c>
      <c r="K4035" s="8" t="s">
        <v>728</v>
      </c>
      <c r="L4035" s="4"/>
      <c r="M4035" s="8" t="s">
        <v>72</v>
      </c>
      <c r="N4035" s="11" t="s">
        <v>428</v>
      </c>
      <c r="O4035" s="266" t="s">
        <v>374</v>
      </c>
      <c r="P4035" s="11" t="s">
        <v>410</v>
      </c>
      <c r="Q4035" s="11" t="s">
        <v>421</v>
      </c>
      <c r="R4035" s="8">
        <v>0</v>
      </c>
      <c r="S4035" s="8">
        <v>0</v>
      </c>
      <c r="T4035" s="206">
        <f>ABS(Table1[[#This Row],[Prod]]-Table1[[#This Row],[Planned]])</f>
        <v>0</v>
      </c>
      <c r="U4035" s="209">
        <f>IF(ABS(Table1[[#This Row],[Prod]]-Table1[[#This Row],[Planned]])&gt;Table1[[#This Row],[Planned]],0,IF(Table1[[#This Row],[Planned]]=0,0,1-ABS(Table1[[#This Row],[Prod]]-Table1[[#This Row],[Planned]])/Table1[[#This Row],[Planned]]))</f>
        <v>0</v>
      </c>
      <c r="V4035" s="8"/>
      <c r="W4035" s="11"/>
      <c r="X4035" s="3">
        <v>0</v>
      </c>
      <c r="Y4035" s="206">
        <f>Table1[[#This Row],[Prod]]</f>
        <v>0</v>
      </c>
      <c r="Z4035" s="206">
        <f>ABS(Table1[[#This Row],[Prod2]]-Table1[[#This Row],[Plan Revised]])</f>
        <v>0</v>
      </c>
      <c r="AA4035" s="288">
        <f>IF(ABS(Table1[[#This Row],[Prod2]]-Table1[[#This Row],[Plan Revised]])&gt;Table1[[#This Row],[Plan Revised]],0,IF(Table1[[#This Row],[Plan Revised]]=0,0,1-ABS(Table1[[#This Row],[Prod2]]-Table1[[#This Row],[Plan Revised]])/Table1[[#This Row],[Plan Revised]]))</f>
        <v>0</v>
      </c>
      <c r="AB4035" s="11"/>
      <c r="AC4035" s="30"/>
    </row>
    <row r="4036" spans="1:29">
      <c r="A4036" s="15" t="str">
        <f>IF(Table1[Week]=WeekSel,"Yes","No")</f>
        <v>No</v>
      </c>
      <c r="B4036" s="15" t="str">
        <f>IF((Table1[StartDate]&gt;=Date.GraphMin)*(Table1[StartDate]&lt;=Date.GraphMax)=1,"Yes","No")</f>
        <v>No</v>
      </c>
      <c r="C4036" s="15" t="str">
        <f>IF(OR(Table1[[#This Row],[Site]]="FOOD MILLING",Table1[[#This Row],[Site]]="GODACO"), "No", "Yes")</f>
        <v>Yes</v>
      </c>
      <c r="D4036" s="40">
        <f>MAX(DATE(Table1[Year],1,1),DATE(Table1[Year],1,1)-WEEKDAY(DATE(Table1[Year],1,1),2)+(Table1[WeekNum]-1)*7+1)</f>
        <v>44543</v>
      </c>
      <c r="E4036" s="40">
        <f>MIN(DATE(Table1[Year]+1,1,0),DATE(Table1[Year],1,1)-WEEKDAY(DATE(Table1[Year],1,1),2)+Table1[WeekNum]*7)</f>
        <v>44549</v>
      </c>
      <c r="F4036" s="15">
        <v>2021</v>
      </c>
      <c r="G4036" s="15">
        <f t="shared" si="126"/>
        <v>12</v>
      </c>
      <c r="H4036" s="17">
        <v>51</v>
      </c>
      <c r="I4036" s="207" t="str">
        <f>"W" &amp;Table1[[#This Row],[WeekNum]]</f>
        <v>W51</v>
      </c>
      <c r="J4036" s="20" t="str">
        <f t="shared" si="127"/>
        <v>21-W51</v>
      </c>
      <c r="K4036" s="8" t="s">
        <v>729</v>
      </c>
      <c r="L4036" s="4"/>
      <c r="M4036" s="8" t="s">
        <v>72</v>
      </c>
      <c r="N4036" s="11" t="s">
        <v>428</v>
      </c>
      <c r="O4036" s="266" t="s">
        <v>374</v>
      </c>
      <c r="P4036" s="11" t="s">
        <v>410</v>
      </c>
      <c r="Q4036" s="11" t="s">
        <v>421</v>
      </c>
      <c r="R4036" s="8">
        <v>0</v>
      </c>
      <c r="S4036" s="8">
        <v>0</v>
      </c>
      <c r="T4036" s="206">
        <f>ABS(Table1[[#This Row],[Prod]]-Table1[[#This Row],[Planned]])</f>
        <v>0</v>
      </c>
      <c r="U4036" s="209">
        <f>IF(ABS(Table1[[#This Row],[Prod]]-Table1[[#This Row],[Planned]])&gt;Table1[[#This Row],[Planned]],0,IF(Table1[[#This Row],[Planned]]=0,0,1-ABS(Table1[[#This Row],[Prod]]-Table1[[#This Row],[Planned]])/Table1[[#This Row],[Planned]]))</f>
        <v>0</v>
      </c>
      <c r="V4036" s="8"/>
      <c r="W4036" s="11"/>
      <c r="X4036" s="3">
        <v>0</v>
      </c>
      <c r="Y4036" s="206">
        <f>Table1[[#This Row],[Prod]]</f>
        <v>0</v>
      </c>
      <c r="Z4036" s="206">
        <f>ABS(Table1[[#This Row],[Prod2]]-Table1[[#This Row],[Plan Revised]])</f>
        <v>0</v>
      </c>
      <c r="AA4036" s="288">
        <f>IF(ABS(Table1[[#This Row],[Prod2]]-Table1[[#This Row],[Plan Revised]])&gt;Table1[[#This Row],[Plan Revised]],0,IF(Table1[[#This Row],[Plan Revised]]=0,0,1-ABS(Table1[[#This Row],[Prod2]]-Table1[[#This Row],[Plan Revised]])/Table1[[#This Row],[Plan Revised]]))</f>
        <v>0</v>
      </c>
      <c r="AB4036" s="11"/>
      <c r="AC4036" s="30"/>
    </row>
    <row r="4037" spans="1:29">
      <c r="A4037" s="15" t="str">
        <f>IF(Table1[Week]=WeekSel,"Yes","No")</f>
        <v>No</v>
      </c>
      <c r="B4037" s="15" t="str">
        <f>IF((Table1[StartDate]&gt;=Date.GraphMin)*(Table1[StartDate]&lt;=Date.GraphMax)=1,"Yes","No")</f>
        <v>No</v>
      </c>
      <c r="C4037" s="15" t="str">
        <f>IF(OR(Table1[[#This Row],[Site]]="FOOD MILLING",Table1[[#This Row],[Site]]="GODACO"), "No", "Yes")</f>
        <v>Yes</v>
      </c>
      <c r="D4037" s="40">
        <f>MAX(DATE(Table1[Year],1,1),DATE(Table1[Year],1,1)-WEEKDAY(DATE(Table1[Year],1,1),2)+(Table1[WeekNum]-1)*7+1)</f>
        <v>44543</v>
      </c>
      <c r="E4037" s="40">
        <f>MIN(DATE(Table1[Year]+1,1,0),DATE(Table1[Year],1,1)-WEEKDAY(DATE(Table1[Year],1,1),2)+Table1[WeekNum]*7)</f>
        <v>44549</v>
      </c>
      <c r="F4037" s="15">
        <v>2021</v>
      </c>
      <c r="G4037" s="15">
        <f t="shared" si="126"/>
        <v>12</v>
      </c>
      <c r="H4037" s="17">
        <v>51</v>
      </c>
      <c r="I4037" s="207" t="str">
        <f>"W" &amp;Table1[[#This Row],[WeekNum]]</f>
        <v>W51</v>
      </c>
      <c r="J4037" s="20" t="str">
        <f t="shared" si="127"/>
        <v>21-W51</v>
      </c>
      <c r="K4037" s="8" t="s">
        <v>649</v>
      </c>
      <c r="L4037" s="4"/>
      <c r="M4037" s="8" t="s">
        <v>72</v>
      </c>
      <c r="N4037" s="11" t="s">
        <v>428</v>
      </c>
      <c r="O4037" s="266" t="s">
        <v>372</v>
      </c>
      <c r="P4037" s="11" t="s">
        <v>373</v>
      </c>
      <c r="Q4037" s="11" t="s">
        <v>421</v>
      </c>
      <c r="R4037" s="8">
        <v>6000</v>
      </c>
      <c r="S4037" s="8">
        <v>12499.200009</v>
      </c>
      <c r="T4037" s="206">
        <f>ABS(Table1[[#This Row],[Prod]]-Table1[[#This Row],[Planned]])</f>
        <v>6499.2000090000001</v>
      </c>
      <c r="U4037" s="209">
        <f>IF(ABS(Table1[[#This Row],[Prod]]-Table1[[#This Row],[Planned]])&gt;Table1[[#This Row],[Planned]],0,IF(Table1[[#This Row],[Planned]]=0,0,1-ABS(Table1[[#This Row],[Prod]]-Table1[[#This Row],[Planned]])/Table1[[#This Row],[Planned]]))</f>
        <v>0</v>
      </c>
      <c r="V4037" s="8"/>
      <c r="W4037" s="11"/>
      <c r="X4037" s="3">
        <v>0</v>
      </c>
      <c r="Y4037" s="206">
        <f>Table1[[#This Row],[Prod]]</f>
        <v>12499.200009</v>
      </c>
      <c r="Z4037" s="206">
        <f>ABS(Table1[[#This Row],[Prod2]]-Table1[[#This Row],[Plan Revised]])</f>
        <v>12499.200009</v>
      </c>
      <c r="AA4037" s="288">
        <f>IF(ABS(Table1[[#This Row],[Prod2]]-Table1[[#This Row],[Plan Revised]])&gt;Table1[[#This Row],[Plan Revised]],0,IF(Table1[[#This Row],[Plan Revised]]=0,0,1-ABS(Table1[[#This Row],[Prod2]]-Table1[[#This Row],[Plan Revised]])/Table1[[#This Row],[Plan Revised]]))</f>
        <v>0</v>
      </c>
      <c r="AB4037" s="11"/>
      <c r="AC4037" s="30"/>
    </row>
    <row r="4038" spans="1:29">
      <c r="A4038" s="15" t="str">
        <f>IF(Table1[Week]=WeekSel,"Yes","No")</f>
        <v>No</v>
      </c>
      <c r="B4038" s="15" t="str">
        <f>IF((Table1[StartDate]&gt;=Date.GraphMin)*(Table1[StartDate]&lt;=Date.GraphMax)=1,"Yes","No")</f>
        <v>No</v>
      </c>
      <c r="C4038" s="15" t="str">
        <f>IF(OR(Table1[[#This Row],[Site]]="FOOD MILLING",Table1[[#This Row],[Site]]="GODACO"), "No", "Yes")</f>
        <v>Yes</v>
      </c>
      <c r="D4038" s="40">
        <f>MAX(DATE(Table1[Year],1,1),DATE(Table1[Year],1,1)-WEEKDAY(DATE(Table1[Year],1,1),2)+(Table1[WeekNum]-1)*7+1)</f>
        <v>44543</v>
      </c>
      <c r="E4038" s="40">
        <f>MIN(DATE(Table1[Year]+1,1,0),DATE(Table1[Year],1,1)-WEEKDAY(DATE(Table1[Year],1,1),2)+Table1[WeekNum]*7)</f>
        <v>44549</v>
      </c>
      <c r="F4038" s="15">
        <v>2021</v>
      </c>
      <c r="G4038" s="15">
        <f t="shared" si="126"/>
        <v>12</v>
      </c>
      <c r="H4038" s="17">
        <v>51</v>
      </c>
      <c r="I4038" s="207" t="str">
        <f>"W" &amp;Table1[[#This Row],[WeekNum]]</f>
        <v>W51</v>
      </c>
      <c r="J4038" s="20" t="str">
        <f t="shared" si="127"/>
        <v>21-W51</v>
      </c>
      <c r="K4038" s="8" t="s">
        <v>651</v>
      </c>
      <c r="L4038" s="4"/>
      <c r="M4038" s="8" t="s">
        <v>72</v>
      </c>
      <c r="N4038" s="11" t="s">
        <v>428</v>
      </c>
      <c r="O4038" s="266" t="s">
        <v>372</v>
      </c>
      <c r="P4038" s="11" t="s">
        <v>373</v>
      </c>
      <c r="Q4038" s="11" t="s">
        <v>421</v>
      </c>
      <c r="R4038" s="8">
        <v>0</v>
      </c>
      <c r="S4038" s="8">
        <v>4995.2000029999999</v>
      </c>
      <c r="T4038" s="206">
        <f>ABS(Table1[[#This Row],[Prod]]-Table1[[#This Row],[Planned]])</f>
        <v>4995.2000029999999</v>
      </c>
      <c r="U4038" s="209">
        <f>IF(ABS(Table1[[#This Row],[Prod]]-Table1[[#This Row],[Planned]])&gt;Table1[[#This Row],[Planned]],0,IF(Table1[[#This Row],[Planned]]=0,0,1-ABS(Table1[[#This Row],[Prod]]-Table1[[#This Row],[Planned]])/Table1[[#This Row],[Planned]]))</f>
        <v>0</v>
      </c>
      <c r="V4038" s="8"/>
      <c r="W4038" s="11"/>
      <c r="X4038" s="3">
        <v>0</v>
      </c>
      <c r="Y4038" s="206">
        <f>Table1[[#This Row],[Prod]]</f>
        <v>4995.2000029999999</v>
      </c>
      <c r="Z4038" s="206">
        <f>ABS(Table1[[#This Row],[Prod2]]-Table1[[#This Row],[Plan Revised]])</f>
        <v>4995.2000029999999</v>
      </c>
      <c r="AA4038" s="288">
        <f>IF(ABS(Table1[[#This Row],[Prod2]]-Table1[[#This Row],[Plan Revised]])&gt;Table1[[#This Row],[Plan Revised]],0,IF(Table1[[#This Row],[Plan Revised]]=0,0,1-ABS(Table1[[#This Row],[Prod2]]-Table1[[#This Row],[Plan Revised]])/Table1[[#This Row],[Plan Revised]]))</f>
        <v>0</v>
      </c>
      <c r="AB4038" s="11"/>
      <c r="AC4038" s="30"/>
    </row>
    <row r="4039" spans="1:29">
      <c r="A4039" s="15" t="str">
        <f>IF(Table1[Week]=WeekSel,"Yes","No")</f>
        <v>No</v>
      </c>
      <c r="B4039" s="15" t="str">
        <f>IF((Table1[StartDate]&gt;=Date.GraphMin)*(Table1[StartDate]&lt;=Date.GraphMax)=1,"Yes","No")</f>
        <v>No</v>
      </c>
      <c r="C4039" s="15" t="str">
        <f>IF(OR(Table1[[#This Row],[Site]]="FOOD MILLING",Table1[[#This Row],[Site]]="GODACO"), "No", "Yes")</f>
        <v>Yes</v>
      </c>
      <c r="D4039" s="40">
        <f>MAX(DATE(Table1[Year],1,1),DATE(Table1[Year],1,1)-WEEKDAY(DATE(Table1[Year],1,1),2)+(Table1[WeekNum]-1)*7+1)</f>
        <v>44543</v>
      </c>
      <c r="E4039" s="40">
        <f>MIN(DATE(Table1[Year]+1,1,0),DATE(Table1[Year],1,1)-WEEKDAY(DATE(Table1[Year],1,1),2)+Table1[WeekNum]*7)</f>
        <v>44549</v>
      </c>
      <c r="F4039" s="15">
        <v>2021</v>
      </c>
      <c r="G4039" s="15">
        <f t="shared" si="126"/>
        <v>12</v>
      </c>
      <c r="H4039" s="17">
        <v>51</v>
      </c>
      <c r="I4039" s="207" t="str">
        <f>"W" &amp;Table1[[#This Row],[WeekNum]]</f>
        <v>W51</v>
      </c>
      <c r="J4039" s="20" t="str">
        <f t="shared" si="127"/>
        <v>21-W51</v>
      </c>
      <c r="K4039" s="8" t="s">
        <v>653</v>
      </c>
      <c r="L4039" s="4"/>
      <c r="M4039" s="8" t="s">
        <v>72</v>
      </c>
      <c r="N4039" s="11" t="s">
        <v>428</v>
      </c>
      <c r="O4039" s="266" t="s">
        <v>372</v>
      </c>
      <c r="P4039" s="11" t="s">
        <v>373</v>
      </c>
      <c r="Q4039" s="11" t="s">
        <v>421</v>
      </c>
      <c r="R4039" s="8">
        <v>3000</v>
      </c>
      <c r="S4039" s="8">
        <v>0</v>
      </c>
      <c r="T4039" s="206">
        <f>ABS(Table1[[#This Row],[Prod]]-Table1[[#This Row],[Planned]])</f>
        <v>3000</v>
      </c>
      <c r="U4039" s="209">
        <f>IF(ABS(Table1[[#This Row],[Prod]]-Table1[[#This Row],[Planned]])&gt;Table1[[#This Row],[Planned]],0,IF(Table1[[#This Row],[Planned]]=0,0,1-ABS(Table1[[#This Row],[Prod]]-Table1[[#This Row],[Planned]])/Table1[[#This Row],[Planned]]))</f>
        <v>0</v>
      </c>
      <c r="V4039" s="8"/>
      <c r="W4039" s="11"/>
      <c r="X4039" s="3">
        <v>0</v>
      </c>
      <c r="Y4039" s="206">
        <f>Table1[[#This Row],[Prod]]</f>
        <v>0</v>
      </c>
      <c r="Z4039" s="206">
        <f>ABS(Table1[[#This Row],[Prod2]]-Table1[[#This Row],[Plan Revised]])</f>
        <v>0</v>
      </c>
      <c r="AA4039" s="288">
        <f>IF(ABS(Table1[[#This Row],[Prod2]]-Table1[[#This Row],[Plan Revised]])&gt;Table1[[#This Row],[Plan Revised]],0,IF(Table1[[#This Row],[Plan Revised]]=0,0,1-ABS(Table1[[#This Row],[Prod2]]-Table1[[#This Row],[Plan Revised]])/Table1[[#This Row],[Plan Revised]]))</f>
        <v>0</v>
      </c>
      <c r="AB4039" s="11"/>
      <c r="AC4039" s="30"/>
    </row>
    <row r="4040" spans="1:29">
      <c r="A4040" s="15" t="str">
        <f>IF(Table1[Week]=WeekSel,"Yes","No")</f>
        <v>No</v>
      </c>
      <c r="B4040" s="15" t="str">
        <f>IF((Table1[StartDate]&gt;=Date.GraphMin)*(Table1[StartDate]&lt;=Date.GraphMax)=1,"Yes","No")</f>
        <v>No</v>
      </c>
      <c r="C4040" s="15" t="str">
        <f>IF(OR(Table1[[#This Row],[Site]]="FOOD MILLING",Table1[[#This Row],[Site]]="GODACO"), "No", "Yes")</f>
        <v>Yes</v>
      </c>
      <c r="D4040" s="40">
        <f>MAX(DATE(Table1[Year],1,1),DATE(Table1[Year],1,1)-WEEKDAY(DATE(Table1[Year],1,1),2)+(Table1[WeekNum]-1)*7+1)</f>
        <v>44543</v>
      </c>
      <c r="E4040" s="40">
        <f>MIN(DATE(Table1[Year]+1,1,0),DATE(Table1[Year],1,1)-WEEKDAY(DATE(Table1[Year],1,1),2)+Table1[WeekNum]*7)</f>
        <v>44549</v>
      </c>
      <c r="F4040" s="15">
        <v>2021</v>
      </c>
      <c r="G4040" s="15">
        <f t="shared" si="126"/>
        <v>12</v>
      </c>
      <c r="H4040" s="17">
        <v>51</v>
      </c>
      <c r="I4040" s="207" t="str">
        <f>"W" &amp;Table1[[#This Row],[WeekNum]]</f>
        <v>W51</v>
      </c>
      <c r="J4040" s="20" t="str">
        <f t="shared" si="127"/>
        <v>21-W51</v>
      </c>
      <c r="K4040" s="8" t="s">
        <v>655</v>
      </c>
      <c r="L4040" s="4"/>
      <c r="M4040" s="8" t="s">
        <v>72</v>
      </c>
      <c r="N4040" s="11" t="s">
        <v>428</v>
      </c>
      <c r="O4040" s="266" t="s">
        <v>372</v>
      </c>
      <c r="P4040" s="11" t="s">
        <v>373</v>
      </c>
      <c r="Q4040" s="11" t="s">
        <v>421</v>
      </c>
      <c r="R4040" s="8">
        <v>900</v>
      </c>
      <c r="S4040" s="8">
        <v>7132.6500180000003</v>
      </c>
      <c r="T4040" s="206">
        <f>ABS(Table1[[#This Row],[Prod]]-Table1[[#This Row],[Planned]])</f>
        <v>6232.6500180000003</v>
      </c>
      <c r="U4040" s="209">
        <f>IF(ABS(Table1[[#This Row],[Prod]]-Table1[[#This Row],[Planned]])&gt;Table1[[#This Row],[Planned]],0,IF(Table1[[#This Row],[Planned]]=0,0,1-ABS(Table1[[#This Row],[Prod]]-Table1[[#This Row],[Planned]])/Table1[[#This Row],[Planned]]))</f>
        <v>0</v>
      </c>
      <c r="V4040" s="8"/>
      <c r="W4040" s="11"/>
      <c r="X4040" s="3">
        <v>0</v>
      </c>
      <c r="Y4040" s="206">
        <f>Table1[[#This Row],[Prod]]</f>
        <v>7132.6500180000003</v>
      </c>
      <c r="Z4040" s="206">
        <f>ABS(Table1[[#This Row],[Prod2]]-Table1[[#This Row],[Plan Revised]])</f>
        <v>7132.6500180000003</v>
      </c>
      <c r="AA4040" s="288">
        <f>IF(ABS(Table1[[#This Row],[Prod2]]-Table1[[#This Row],[Plan Revised]])&gt;Table1[[#This Row],[Plan Revised]],0,IF(Table1[[#This Row],[Plan Revised]]=0,0,1-ABS(Table1[[#This Row],[Prod2]]-Table1[[#This Row],[Plan Revised]])/Table1[[#This Row],[Plan Revised]]))</f>
        <v>0</v>
      </c>
      <c r="AB4040" s="11"/>
      <c r="AC4040" s="30"/>
    </row>
    <row r="4041" spans="1:29">
      <c r="A4041" s="15" t="str">
        <f>IF(Table1[Week]=WeekSel,"Yes","No")</f>
        <v>No</v>
      </c>
      <c r="B4041" s="15" t="str">
        <f>IF((Table1[StartDate]&gt;=Date.GraphMin)*(Table1[StartDate]&lt;=Date.GraphMax)=1,"Yes","No")</f>
        <v>No</v>
      </c>
      <c r="C4041" s="15" t="str">
        <f>IF(OR(Table1[[#This Row],[Site]]="FOOD MILLING",Table1[[#This Row],[Site]]="GODACO"), "No", "Yes")</f>
        <v>Yes</v>
      </c>
      <c r="D4041" s="40">
        <f>MAX(DATE(Table1[Year],1,1),DATE(Table1[Year],1,1)-WEEKDAY(DATE(Table1[Year],1,1),2)+(Table1[WeekNum]-1)*7+1)</f>
        <v>44543</v>
      </c>
      <c r="E4041" s="40">
        <f>MIN(DATE(Table1[Year]+1,1,0),DATE(Table1[Year],1,1)-WEEKDAY(DATE(Table1[Year],1,1),2)+Table1[WeekNum]*7)</f>
        <v>44549</v>
      </c>
      <c r="F4041" s="15">
        <v>2021</v>
      </c>
      <c r="G4041" s="15">
        <f t="shared" si="126"/>
        <v>12</v>
      </c>
      <c r="H4041" s="17">
        <v>51</v>
      </c>
      <c r="I4041" s="207" t="str">
        <f>"W" &amp;Table1[[#This Row],[WeekNum]]</f>
        <v>W51</v>
      </c>
      <c r="J4041" s="20" t="str">
        <f t="shared" si="127"/>
        <v>21-W51</v>
      </c>
      <c r="K4041" s="8" t="s">
        <v>656</v>
      </c>
      <c r="L4041" s="4"/>
      <c r="M4041" s="8" t="s">
        <v>72</v>
      </c>
      <c r="N4041" s="11" t="s">
        <v>428</v>
      </c>
      <c r="O4041" s="266" t="s">
        <v>372</v>
      </c>
      <c r="P4041" s="11" t="s">
        <v>373</v>
      </c>
      <c r="Q4041" s="11" t="s">
        <v>421</v>
      </c>
      <c r="R4041" s="8">
        <v>0</v>
      </c>
      <c r="S4041" s="8">
        <v>0</v>
      </c>
      <c r="T4041" s="206">
        <f>ABS(Table1[[#This Row],[Prod]]-Table1[[#This Row],[Planned]])</f>
        <v>0</v>
      </c>
      <c r="U4041" s="209">
        <f>IF(ABS(Table1[[#This Row],[Prod]]-Table1[[#This Row],[Planned]])&gt;Table1[[#This Row],[Planned]],0,IF(Table1[[#This Row],[Planned]]=0,0,1-ABS(Table1[[#This Row],[Prod]]-Table1[[#This Row],[Planned]])/Table1[[#This Row],[Planned]]))</f>
        <v>0</v>
      </c>
      <c r="V4041" s="8"/>
      <c r="W4041" s="11"/>
      <c r="X4041" s="3">
        <v>0</v>
      </c>
      <c r="Y4041" s="206">
        <f>Table1[[#This Row],[Prod]]</f>
        <v>0</v>
      </c>
      <c r="Z4041" s="206">
        <f>ABS(Table1[[#This Row],[Prod2]]-Table1[[#This Row],[Plan Revised]])</f>
        <v>0</v>
      </c>
      <c r="AA4041" s="288">
        <f>IF(ABS(Table1[[#This Row],[Prod2]]-Table1[[#This Row],[Plan Revised]])&gt;Table1[[#This Row],[Plan Revised]],0,IF(Table1[[#This Row],[Plan Revised]]=0,0,1-ABS(Table1[[#This Row],[Prod2]]-Table1[[#This Row],[Plan Revised]])/Table1[[#This Row],[Plan Revised]]))</f>
        <v>0</v>
      </c>
      <c r="AB4041" s="11"/>
      <c r="AC4041" s="30"/>
    </row>
    <row r="4042" spans="1:29">
      <c r="A4042" s="15" t="str">
        <f>IF(Table1[Week]=WeekSel,"Yes","No")</f>
        <v>No</v>
      </c>
      <c r="B4042" s="15" t="str">
        <f>IF((Table1[StartDate]&gt;=Date.GraphMin)*(Table1[StartDate]&lt;=Date.GraphMax)=1,"Yes","No")</f>
        <v>No</v>
      </c>
      <c r="C4042" s="15" t="str">
        <f>IF(OR(Table1[[#This Row],[Site]]="FOOD MILLING",Table1[[#This Row],[Site]]="GODACO"), "No", "Yes")</f>
        <v>Yes</v>
      </c>
      <c r="D4042" s="40">
        <f>MAX(DATE(Table1[Year],1,1),DATE(Table1[Year],1,1)-WEEKDAY(DATE(Table1[Year],1,1),2)+(Table1[WeekNum]-1)*7+1)</f>
        <v>44543</v>
      </c>
      <c r="E4042" s="40">
        <f>MIN(DATE(Table1[Year]+1,1,0),DATE(Table1[Year],1,1)-WEEKDAY(DATE(Table1[Year],1,1),2)+Table1[WeekNum]*7)</f>
        <v>44549</v>
      </c>
      <c r="F4042" s="15">
        <v>2021</v>
      </c>
      <c r="G4042" s="15">
        <f t="shared" si="126"/>
        <v>12</v>
      </c>
      <c r="H4042" s="17">
        <v>51</v>
      </c>
      <c r="I4042" s="207" t="str">
        <f>"W" &amp;Table1[[#This Row],[WeekNum]]</f>
        <v>W51</v>
      </c>
      <c r="J4042" s="20" t="str">
        <f t="shared" si="127"/>
        <v>21-W51</v>
      </c>
      <c r="K4042" s="8" t="s">
        <v>657</v>
      </c>
      <c r="L4042" s="4"/>
      <c r="M4042" s="8" t="s">
        <v>72</v>
      </c>
      <c r="N4042" s="11" t="s">
        <v>428</v>
      </c>
      <c r="O4042" s="266" t="s">
        <v>372</v>
      </c>
      <c r="P4042" s="11" t="s">
        <v>373</v>
      </c>
      <c r="Q4042" s="11" t="s">
        <v>421</v>
      </c>
      <c r="R4042" s="8">
        <v>0</v>
      </c>
      <c r="S4042" s="8">
        <v>0</v>
      </c>
      <c r="T4042" s="206">
        <f>ABS(Table1[[#This Row],[Prod]]-Table1[[#This Row],[Planned]])</f>
        <v>0</v>
      </c>
      <c r="U4042" s="209">
        <f>IF(ABS(Table1[[#This Row],[Prod]]-Table1[[#This Row],[Planned]])&gt;Table1[[#This Row],[Planned]],0,IF(Table1[[#This Row],[Planned]]=0,0,1-ABS(Table1[[#This Row],[Prod]]-Table1[[#This Row],[Planned]])/Table1[[#This Row],[Planned]]))</f>
        <v>0</v>
      </c>
      <c r="V4042" s="8"/>
      <c r="W4042" s="11"/>
      <c r="X4042" s="3">
        <v>0</v>
      </c>
      <c r="Y4042" s="206">
        <f>Table1[[#This Row],[Prod]]</f>
        <v>0</v>
      </c>
      <c r="Z4042" s="206">
        <f>ABS(Table1[[#This Row],[Prod2]]-Table1[[#This Row],[Plan Revised]])</f>
        <v>0</v>
      </c>
      <c r="AA4042" s="288">
        <f>IF(ABS(Table1[[#This Row],[Prod2]]-Table1[[#This Row],[Plan Revised]])&gt;Table1[[#This Row],[Plan Revised]],0,IF(Table1[[#This Row],[Plan Revised]]=0,0,1-ABS(Table1[[#This Row],[Prod2]]-Table1[[#This Row],[Plan Revised]])/Table1[[#This Row],[Plan Revised]]))</f>
        <v>0</v>
      </c>
      <c r="AB4042" s="11"/>
      <c r="AC4042" s="30"/>
    </row>
    <row r="4043" spans="1:29">
      <c r="A4043" s="15" t="str">
        <f>IF(Table1[Week]=WeekSel,"Yes","No")</f>
        <v>No</v>
      </c>
      <c r="B4043" s="15" t="str">
        <f>IF((Table1[StartDate]&gt;=Date.GraphMin)*(Table1[StartDate]&lt;=Date.GraphMax)=1,"Yes","No")</f>
        <v>No</v>
      </c>
      <c r="C4043" s="15" t="str">
        <f>IF(OR(Table1[[#This Row],[Site]]="FOOD MILLING",Table1[[#This Row],[Site]]="GODACO"), "No", "Yes")</f>
        <v>Yes</v>
      </c>
      <c r="D4043" s="40">
        <f>MAX(DATE(Table1[Year],1,1),DATE(Table1[Year],1,1)-WEEKDAY(DATE(Table1[Year],1,1),2)+(Table1[WeekNum]-1)*7+1)</f>
        <v>44543</v>
      </c>
      <c r="E4043" s="40">
        <f>MIN(DATE(Table1[Year]+1,1,0),DATE(Table1[Year],1,1)-WEEKDAY(DATE(Table1[Year],1,1),2)+Table1[WeekNum]*7)</f>
        <v>44549</v>
      </c>
      <c r="F4043" s="15">
        <v>2021</v>
      </c>
      <c r="G4043" s="15">
        <f t="shared" si="126"/>
        <v>12</v>
      </c>
      <c r="H4043" s="17">
        <v>51</v>
      </c>
      <c r="I4043" s="207" t="str">
        <f>"W" &amp;Table1[[#This Row],[WeekNum]]</f>
        <v>W51</v>
      </c>
      <c r="J4043" s="20" t="str">
        <f t="shared" si="127"/>
        <v>21-W51</v>
      </c>
      <c r="K4043" s="203" t="s">
        <v>658</v>
      </c>
      <c r="L4043" s="4"/>
      <c r="M4043" s="8" t="s">
        <v>72</v>
      </c>
      <c r="N4043" s="11" t="s">
        <v>428</v>
      </c>
      <c r="O4043" s="266" t="s">
        <v>374</v>
      </c>
      <c r="P4043" s="11" t="s">
        <v>376</v>
      </c>
      <c r="Q4043" s="11" t="s">
        <v>421</v>
      </c>
      <c r="R4043" s="8">
        <v>5400</v>
      </c>
      <c r="S4043" s="8">
        <v>6751.2</v>
      </c>
      <c r="T4043" s="206">
        <f>ABS(Table1[[#This Row],[Prod]]-Table1[[#This Row],[Planned]])</f>
        <v>1351.1999999999998</v>
      </c>
      <c r="U4043" s="209">
        <f>IF(ABS(Table1[[#This Row],[Prod]]-Table1[[#This Row],[Planned]])&gt;Table1[[#This Row],[Planned]],0,IF(Table1[[#This Row],[Planned]]=0,0,1-ABS(Table1[[#This Row],[Prod]]-Table1[[#This Row],[Planned]])/Table1[[#This Row],[Planned]]))</f>
        <v>0.74977777777777788</v>
      </c>
      <c r="V4043" s="8"/>
      <c r="W4043" s="11"/>
      <c r="X4043" s="3">
        <v>5400</v>
      </c>
      <c r="Y4043" s="206">
        <f>Table1[[#This Row],[Prod]]</f>
        <v>6751.2</v>
      </c>
      <c r="Z4043" s="206">
        <f>ABS(Table1[[#This Row],[Prod2]]-Table1[[#This Row],[Plan Revised]])</f>
        <v>1351.1999999999998</v>
      </c>
      <c r="AA4043" s="288">
        <f>IF(ABS(Table1[[#This Row],[Prod2]]-Table1[[#This Row],[Plan Revised]])&gt;Table1[[#This Row],[Plan Revised]],0,IF(Table1[[#This Row],[Plan Revised]]=0,0,1-ABS(Table1[[#This Row],[Prod2]]-Table1[[#This Row],[Plan Revised]])/Table1[[#This Row],[Plan Revised]]))</f>
        <v>0.74977777777777788</v>
      </c>
      <c r="AB4043" s="11"/>
      <c r="AC4043" s="30"/>
    </row>
    <row r="4044" spans="1:29">
      <c r="A4044" s="15" t="str">
        <f>IF(Table1[Week]=WeekSel,"Yes","No")</f>
        <v>No</v>
      </c>
      <c r="B4044" s="15" t="str">
        <f>IF((Table1[StartDate]&gt;=Date.GraphMin)*(Table1[StartDate]&lt;=Date.GraphMax)=1,"Yes","No")</f>
        <v>No</v>
      </c>
      <c r="C4044" s="15" t="str">
        <f>IF(OR(Table1[[#This Row],[Site]]="FOOD MILLING",Table1[[#This Row],[Site]]="GODACO"), "No", "Yes")</f>
        <v>Yes</v>
      </c>
      <c r="D4044" s="40">
        <f>MAX(DATE(Table1[Year],1,1),DATE(Table1[Year],1,1)-WEEKDAY(DATE(Table1[Year],1,1),2)+(Table1[WeekNum]-1)*7+1)</f>
        <v>44543</v>
      </c>
      <c r="E4044" s="40">
        <f>MIN(DATE(Table1[Year]+1,1,0),DATE(Table1[Year],1,1)-WEEKDAY(DATE(Table1[Year],1,1),2)+Table1[WeekNum]*7)</f>
        <v>44549</v>
      </c>
      <c r="F4044" s="15">
        <v>2021</v>
      </c>
      <c r="G4044" s="15">
        <f t="shared" si="126"/>
        <v>12</v>
      </c>
      <c r="H4044" s="17">
        <v>51</v>
      </c>
      <c r="I4044" s="207" t="str">
        <f>"W" &amp;Table1[[#This Row],[WeekNum]]</f>
        <v>W51</v>
      </c>
      <c r="J4044" s="20" t="str">
        <f t="shared" si="127"/>
        <v>21-W51</v>
      </c>
      <c r="K4044" s="203" t="s">
        <v>659</v>
      </c>
      <c r="L4044" s="4"/>
      <c r="M4044" s="8" t="s">
        <v>72</v>
      </c>
      <c r="N4044" s="11" t="s">
        <v>428</v>
      </c>
      <c r="O4044" s="266" t="s">
        <v>374</v>
      </c>
      <c r="P4044" s="11" t="s">
        <v>376</v>
      </c>
      <c r="Q4044" s="11" t="s">
        <v>421</v>
      </c>
      <c r="R4044" s="8">
        <v>7200</v>
      </c>
      <c r="S4044" s="8">
        <v>8263.2000000000007</v>
      </c>
      <c r="T4044" s="206">
        <f>ABS(Table1[[#This Row],[Prod]]-Table1[[#This Row],[Planned]])</f>
        <v>1063.2000000000007</v>
      </c>
      <c r="U4044" s="209">
        <f>IF(ABS(Table1[[#This Row],[Prod]]-Table1[[#This Row],[Planned]])&gt;Table1[[#This Row],[Planned]],0,IF(Table1[[#This Row],[Planned]]=0,0,1-ABS(Table1[[#This Row],[Prod]]-Table1[[#This Row],[Planned]])/Table1[[#This Row],[Planned]]))</f>
        <v>0.85233333333333317</v>
      </c>
      <c r="V4044" s="8"/>
      <c r="W4044" s="11"/>
      <c r="X4044" s="3">
        <v>7200</v>
      </c>
      <c r="Y4044" s="206">
        <f>Table1[[#This Row],[Prod]]</f>
        <v>8263.2000000000007</v>
      </c>
      <c r="Z4044" s="206">
        <f>ABS(Table1[[#This Row],[Prod2]]-Table1[[#This Row],[Plan Revised]])</f>
        <v>1063.2000000000007</v>
      </c>
      <c r="AA4044" s="288">
        <f>IF(ABS(Table1[[#This Row],[Prod2]]-Table1[[#This Row],[Plan Revised]])&gt;Table1[[#This Row],[Plan Revised]],0,IF(Table1[[#This Row],[Plan Revised]]=0,0,1-ABS(Table1[[#This Row],[Prod2]]-Table1[[#This Row],[Plan Revised]])/Table1[[#This Row],[Plan Revised]]))</f>
        <v>0.85233333333333317</v>
      </c>
      <c r="AB4044" s="11"/>
      <c r="AC4044" s="30"/>
    </row>
    <row r="4045" spans="1:29">
      <c r="A4045" s="15" t="str">
        <f>IF(Table1[Week]=WeekSel,"Yes","No")</f>
        <v>No</v>
      </c>
      <c r="B4045" s="15" t="str">
        <f>IF((Table1[StartDate]&gt;=Date.GraphMin)*(Table1[StartDate]&lt;=Date.GraphMax)=1,"Yes","No")</f>
        <v>No</v>
      </c>
      <c r="C4045" s="15" t="str">
        <f>IF(OR(Table1[[#This Row],[Site]]="FOOD MILLING",Table1[[#This Row],[Site]]="GODACO"), "No", "Yes")</f>
        <v>Yes</v>
      </c>
      <c r="D4045" s="40">
        <f>MAX(DATE(Table1[Year],1,1),DATE(Table1[Year],1,1)-WEEKDAY(DATE(Table1[Year],1,1),2)+(Table1[WeekNum]-1)*7+1)</f>
        <v>44543</v>
      </c>
      <c r="E4045" s="40">
        <f>MIN(DATE(Table1[Year]+1,1,0),DATE(Table1[Year],1,1)-WEEKDAY(DATE(Table1[Year],1,1),2)+Table1[WeekNum]*7)</f>
        <v>44549</v>
      </c>
      <c r="F4045" s="15">
        <v>2021</v>
      </c>
      <c r="G4045" s="15">
        <f t="shared" si="126"/>
        <v>12</v>
      </c>
      <c r="H4045" s="17">
        <v>51</v>
      </c>
      <c r="I4045" s="207" t="str">
        <f>"W" &amp;Table1[[#This Row],[WeekNum]]</f>
        <v>W51</v>
      </c>
      <c r="J4045" s="20" t="str">
        <f t="shared" si="127"/>
        <v>21-W51</v>
      </c>
      <c r="K4045" s="203" t="s">
        <v>660</v>
      </c>
      <c r="L4045" s="4"/>
      <c r="M4045" s="8" t="s">
        <v>72</v>
      </c>
      <c r="N4045" s="11" t="s">
        <v>428</v>
      </c>
      <c r="O4045" s="266" t="s">
        <v>374</v>
      </c>
      <c r="P4045" s="11" t="s">
        <v>376</v>
      </c>
      <c r="Q4045" s="11" t="s">
        <v>421</v>
      </c>
      <c r="R4045" s="8">
        <v>8100</v>
      </c>
      <c r="S4045" s="8">
        <v>7072</v>
      </c>
      <c r="T4045" s="206">
        <f>ABS(Table1[[#This Row],[Prod]]-Table1[[#This Row],[Planned]])</f>
        <v>1028</v>
      </c>
      <c r="U4045" s="209">
        <f>IF(ABS(Table1[[#This Row],[Prod]]-Table1[[#This Row],[Planned]])&gt;Table1[[#This Row],[Planned]],0,IF(Table1[[#This Row],[Planned]]=0,0,1-ABS(Table1[[#This Row],[Prod]]-Table1[[#This Row],[Planned]])/Table1[[#This Row],[Planned]]))</f>
        <v>0.87308641975308643</v>
      </c>
      <c r="V4045" s="8"/>
      <c r="W4045" s="11"/>
      <c r="X4045" s="3">
        <v>8100</v>
      </c>
      <c r="Y4045" s="206">
        <f>Table1[[#This Row],[Prod]]</f>
        <v>7072</v>
      </c>
      <c r="Z4045" s="206">
        <f>ABS(Table1[[#This Row],[Prod2]]-Table1[[#This Row],[Plan Revised]])</f>
        <v>1028</v>
      </c>
      <c r="AA4045" s="288">
        <f>IF(ABS(Table1[[#This Row],[Prod2]]-Table1[[#This Row],[Plan Revised]])&gt;Table1[[#This Row],[Plan Revised]],0,IF(Table1[[#This Row],[Plan Revised]]=0,0,1-ABS(Table1[[#This Row],[Prod2]]-Table1[[#This Row],[Plan Revised]])/Table1[[#This Row],[Plan Revised]]))</f>
        <v>0.87308641975308643</v>
      </c>
      <c r="AB4045" s="11"/>
      <c r="AC4045" s="30"/>
    </row>
    <row r="4046" spans="1:29">
      <c r="A4046" s="15" t="str">
        <f>IF(Table1[Week]=WeekSel,"Yes","No")</f>
        <v>No</v>
      </c>
      <c r="B4046" s="15" t="str">
        <f>IF((Table1[StartDate]&gt;=Date.GraphMin)*(Table1[StartDate]&lt;=Date.GraphMax)=1,"Yes","No")</f>
        <v>No</v>
      </c>
      <c r="C4046" s="15" t="str">
        <f>IF(OR(Table1[[#This Row],[Site]]="FOOD MILLING",Table1[[#This Row],[Site]]="GODACO"), "No", "Yes")</f>
        <v>Yes</v>
      </c>
      <c r="D4046" s="40">
        <f>MAX(DATE(Table1[Year],1,1),DATE(Table1[Year],1,1)-WEEKDAY(DATE(Table1[Year],1,1),2)+(Table1[WeekNum]-1)*7+1)</f>
        <v>44543</v>
      </c>
      <c r="E4046" s="40">
        <f>MIN(DATE(Table1[Year]+1,1,0),DATE(Table1[Year],1,1)-WEEKDAY(DATE(Table1[Year],1,1),2)+Table1[WeekNum]*7)</f>
        <v>44549</v>
      </c>
      <c r="F4046" s="15">
        <v>2021</v>
      </c>
      <c r="G4046" s="15">
        <f t="shared" si="126"/>
        <v>12</v>
      </c>
      <c r="H4046" s="17">
        <v>51</v>
      </c>
      <c r="I4046" s="207" t="str">
        <f>"W" &amp;Table1[[#This Row],[WeekNum]]</f>
        <v>W51</v>
      </c>
      <c r="J4046" s="20" t="str">
        <f t="shared" si="127"/>
        <v>21-W51</v>
      </c>
      <c r="K4046" s="203" t="s">
        <v>661</v>
      </c>
      <c r="L4046" s="4"/>
      <c r="M4046" s="8" t="s">
        <v>72</v>
      </c>
      <c r="N4046" s="11" t="s">
        <v>428</v>
      </c>
      <c r="O4046" s="266" t="s">
        <v>374</v>
      </c>
      <c r="P4046" s="11" t="s">
        <v>376</v>
      </c>
      <c r="Q4046" s="11" t="s">
        <v>421</v>
      </c>
      <c r="R4046" s="8">
        <v>5000</v>
      </c>
      <c r="S4046" s="8">
        <v>4364.5</v>
      </c>
      <c r="T4046" s="206">
        <f>ABS(Table1[[#This Row],[Prod]]-Table1[[#This Row],[Planned]])</f>
        <v>635.5</v>
      </c>
      <c r="U4046" s="209">
        <f>IF(ABS(Table1[[#This Row],[Prod]]-Table1[[#This Row],[Planned]])&gt;Table1[[#This Row],[Planned]],0,IF(Table1[[#This Row],[Planned]]=0,0,1-ABS(Table1[[#This Row],[Prod]]-Table1[[#This Row],[Planned]])/Table1[[#This Row],[Planned]]))</f>
        <v>0.87290000000000001</v>
      </c>
      <c r="V4046" s="8"/>
      <c r="W4046" s="11"/>
      <c r="X4046" s="3">
        <v>5000</v>
      </c>
      <c r="Y4046" s="206">
        <f>Table1[[#This Row],[Prod]]</f>
        <v>4364.5</v>
      </c>
      <c r="Z4046" s="206">
        <f>ABS(Table1[[#This Row],[Prod2]]-Table1[[#This Row],[Plan Revised]])</f>
        <v>635.5</v>
      </c>
      <c r="AA4046" s="288">
        <f>IF(ABS(Table1[[#This Row],[Prod2]]-Table1[[#This Row],[Plan Revised]])&gt;Table1[[#This Row],[Plan Revised]],0,IF(Table1[[#This Row],[Plan Revised]]=0,0,1-ABS(Table1[[#This Row],[Prod2]]-Table1[[#This Row],[Plan Revised]])/Table1[[#This Row],[Plan Revised]]))</f>
        <v>0.87290000000000001</v>
      </c>
      <c r="AB4046" s="11"/>
      <c r="AC4046" s="30"/>
    </row>
    <row r="4047" spans="1:29">
      <c r="A4047" s="15" t="str">
        <f>IF(Table1[Week]=WeekSel,"Yes","No")</f>
        <v>No</v>
      </c>
      <c r="B4047" s="15" t="str">
        <f>IF((Table1[StartDate]&gt;=Date.GraphMin)*(Table1[StartDate]&lt;=Date.GraphMax)=1,"Yes","No")</f>
        <v>No</v>
      </c>
      <c r="C4047" s="15" t="str">
        <f>IF(OR(Table1[[#This Row],[Site]]="FOOD MILLING",Table1[[#This Row],[Site]]="GODACO"), "No", "Yes")</f>
        <v>Yes</v>
      </c>
      <c r="D4047" s="40">
        <f>MAX(DATE(Table1[Year],1,1),DATE(Table1[Year],1,1)-WEEKDAY(DATE(Table1[Year],1,1),2)+(Table1[WeekNum]-1)*7+1)</f>
        <v>44543</v>
      </c>
      <c r="E4047" s="40">
        <f>MIN(DATE(Table1[Year]+1,1,0),DATE(Table1[Year],1,1)-WEEKDAY(DATE(Table1[Year],1,1),2)+Table1[WeekNum]*7)</f>
        <v>44549</v>
      </c>
      <c r="F4047" s="15">
        <v>2021</v>
      </c>
      <c r="G4047" s="15">
        <f t="shared" si="126"/>
        <v>12</v>
      </c>
      <c r="H4047" s="17">
        <v>51</v>
      </c>
      <c r="I4047" s="207" t="str">
        <f>"W" &amp;Table1[[#This Row],[WeekNum]]</f>
        <v>W51</v>
      </c>
      <c r="J4047" s="20" t="str">
        <f t="shared" si="127"/>
        <v>21-W51</v>
      </c>
      <c r="K4047" s="203" t="s">
        <v>662</v>
      </c>
      <c r="L4047" s="4"/>
      <c r="M4047" s="8" t="s">
        <v>72</v>
      </c>
      <c r="N4047" s="11" t="s">
        <v>428</v>
      </c>
      <c r="O4047" s="266" t="s">
        <v>374</v>
      </c>
      <c r="P4047" s="11" t="s">
        <v>376</v>
      </c>
      <c r="Q4047" s="11" t="s">
        <v>421</v>
      </c>
      <c r="R4047" s="8">
        <v>8600</v>
      </c>
      <c r="S4047" s="8">
        <v>8242</v>
      </c>
      <c r="T4047" s="206">
        <f>ABS(Table1[[#This Row],[Prod]]-Table1[[#This Row],[Planned]])</f>
        <v>358</v>
      </c>
      <c r="U4047" s="209">
        <f>IF(ABS(Table1[[#This Row],[Prod]]-Table1[[#This Row],[Planned]])&gt;Table1[[#This Row],[Planned]],0,IF(Table1[[#This Row],[Planned]]=0,0,1-ABS(Table1[[#This Row],[Prod]]-Table1[[#This Row],[Planned]])/Table1[[#This Row],[Planned]]))</f>
        <v>0.95837209302325577</v>
      </c>
      <c r="V4047" s="8"/>
      <c r="W4047" s="11"/>
      <c r="X4047" s="3">
        <v>8600</v>
      </c>
      <c r="Y4047" s="206">
        <f>Table1[[#This Row],[Prod]]</f>
        <v>8242</v>
      </c>
      <c r="Z4047" s="206">
        <f>ABS(Table1[[#This Row],[Prod2]]-Table1[[#This Row],[Plan Revised]])</f>
        <v>358</v>
      </c>
      <c r="AA4047" s="288">
        <f>IF(ABS(Table1[[#This Row],[Prod2]]-Table1[[#This Row],[Plan Revised]])&gt;Table1[[#This Row],[Plan Revised]],0,IF(Table1[[#This Row],[Plan Revised]]=0,0,1-ABS(Table1[[#This Row],[Prod2]]-Table1[[#This Row],[Plan Revised]])/Table1[[#This Row],[Plan Revised]]))</f>
        <v>0.95837209302325577</v>
      </c>
      <c r="AB4047" s="11"/>
      <c r="AC4047" s="30"/>
    </row>
    <row r="4048" spans="1:29">
      <c r="A4048" s="15" t="str">
        <f>IF(Table1[Week]=WeekSel,"Yes","No")</f>
        <v>No</v>
      </c>
      <c r="B4048" s="15" t="str">
        <f>IF((Table1[StartDate]&gt;=Date.GraphMin)*(Table1[StartDate]&lt;=Date.GraphMax)=1,"Yes","No")</f>
        <v>No</v>
      </c>
      <c r="C4048" s="15" t="str">
        <f>IF(OR(Table1[[#This Row],[Site]]="FOOD MILLING",Table1[[#This Row],[Site]]="GODACO"), "No", "Yes")</f>
        <v>Yes</v>
      </c>
      <c r="D4048" s="40">
        <f>MAX(DATE(Table1[Year],1,1),DATE(Table1[Year],1,1)-WEEKDAY(DATE(Table1[Year],1,1),2)+(Table1[WeekNum]-1)*7+1)</f>
        <v>44543</v>
      </c>
      <c r="E4048" s="40">
        <f>MIN(DATE(Table1[Year]+1,1,0),DATE(Table1[Year],1,1)-WEEKDAY(DATE(Table1[Year],1,1),2)+Table1[WeekNum]*7)</f>
        <v>44549</v>
      </c>
      <c r="F4048" s="15">
        <v>2021</v>
      </c>
      <c r="G4048" s="15">
        <f t="shared" si="126"/>
        <v>12</v>
      </c>
      <c r="H4048" s="17">
        <v>51</v>
      </c>
      <c r="I4048" s="207" t="str">
        <f>"W" &amp;Table1[[#This Row],[WeekNum]]</f>
        <v>W51</v>
      </c>
      <c r="J4048" s="20" t="str">
        <f t="shared" si="127"/>
        <v>21-W51</v>
      </c>
      <c r="K4048" s="8" t="s">
        <v>663</v>
      </c>
      <c r="L4048" s="4"/>
      <c r="M4048" s="8" t="s">
        <v>72</v>
      </c>
      <c r="N4048" s="11" t="s">
        <v>428</v>
      </c>
      <c r="O4048" s="266" t="s">
        <v>374</v>
      </c>
      <c r="P4048" s="11" t="s">
        <v>376</v>
      </c>
      <c r="Q4048" s="11" t="s">
        <v>421</v>
      </c>
      <c r="R4048" s="8">
        <v>8100</v>
      </c>
      <c r="S4048" s="8">
        <v>7790</v>
      </c>
      <c r="T4048" s="206">
        <f>ABS(Table1[[#This Row],[Prod]]-Table1[[#This Row],[Planned]])</f>
        <v>310</v>
      </c>
      <c r="U4048" s="209">
        <f>IF(ABS(Table1[[#This Row],[Prod]]-Table1[[#This Row],[Planned]])&gt;Table1[[#This Row],[Planned]],0,IF(Table1[[#This Row],[Planned]]=0,0,1-ABS(Table1[[#This Row],[Prod]]-Table1[[#This Row],[Planned]])/Table1[[#This Row],[Planned]]))</f>
        <v>0.96172839506172836</v>
      </c>
      <c r="V4048" s="8"/>
      <c r="W4048" s="11"/>
      <c r="X4048" s="3">
        <v>8100</v>
      </c>
      <c r="Y4048" s="206">
        <f>Table1[[#This Row],[Prod]]</f>
        <v>7790</v>
      </c>
      <c r="Z4048" s="206">
        <f>ABS(Table1[[#This Row],[Prod2]]-Table1[[#This Row],[Plan Revised]])</f>
        <v>310</v>
      </c>
      <c r="AA4048" s="288">
        <f>IF(ABS(Table1[[#This Row],[Prod2]]-Table1[[#This Row],[Plan Revised]])&gt;Table1[[#This Row],[Plan Revised]],0,IF(Table1[[#This Row],[Plan Revised]]=0,0,1-ABS(Table1[[#This Row],[Prod2]]-Table1[[#This Row],[Plan Revised]])/Table1[[#This Row],[Plan Revised]]))</f>
        <v>0.96172839506172836</v>
      </c>
      <c r="AB4048" s="11"/>
      <c r="AC4048" s="30"/>
    </row>
    <row r="4049" spans="1:29">
      <c r="A4049" s="15" t="str">
        <f>IF(Table1[Week]=WeekSel,"Yes","No")</f>
        <v>No</v>
      </c>
      <c r="B4049" s="15" t="str">
        <f>IF((Table1[StartDate]&gt;=Date.GraphMin)*(Table1[StartDate]&lt;=Date.GraphMax)=1,"Yes","No")</f>
        <v>No</v>
      </c>
      <c r="C4049" s="15" t="str">
        <f>IF(OR(Table1[[#This Row],[Site]]="FOOD MILLING",Table1[[#This Row],[Site]]="GODACO"), "No", "Yes")</f>
        <v>Yes</v>
      </c>
      <c r="D4049" s="40">
        <f>MAX(DATE(Table1[Year],1,1),DATE(Table1[Year],1,1)-WEEKDAY(DATE(Table1[Year],1,1),2)+(Table1[WeekNum]-1)*7+1)</f>
        <v>44543</v>
      </c>
      <c r="E4049" s="40">
        <f>MIN(DATE(Table1[Year]+1,1,0),DATE(Table1[Year],1,1)-WEEKDAY(DATE(Table1[Year],1,1),2)+Table1[WeekNum]*7)</f>
        <v>44549</v>
      </c>
      <c r="F4049" s="15">
        <v>2021</v>
      </c>
      <c r="G4049" s="15">
        <f t="shared" si="126"/>
        <v>12</v>
      </c>
      <c r="H4049" s="17">
        <v>51</v>
      </c>
      <c r="I4049" s="207" t="str">
        <f>"W" &amp;Table1[[#This Row],[WeekNum]]</f>
        <v>W51</v>
      </c>
      <c r="J4049" s="20" t="str">
        <f t="shared" si="127"/>
        <v>21-W51</v>
      </c>
      <c r="K4049" s="8" t="s">
        <v>664</v>
      </c>
      <c r="L4049" s="4"/>
      <c r="M4049" s="8" t="s">
        <v>72</v>
      </c>
      <c r="N4049" s="11" t="s">
        <v>428</v>
      </c>
      <c r="O4049" s="266" t="s">
        <v>374</v>
      </c>
      <c r="P4049" s="11" t="s">
        <v>379</v>
      </c>
      <c r="Q4049" s="11" t="s">
        <v>421</v>
      </c>
      <c r="R4049" s="8">
        <v>0</v>
      </c>
      <c r="S4049" s="8">
        <v>0</v>
      </c>
      <c r="T4049" s="206">
        <f>ABS(Table1[[#This Row],[Prod]]-Table1[[#This Row],[Planned]])</f>
        <v>0</v>
      </c>
      <c r="U4049" s="209">
        <f>IF(ABS(Table1[[#This Row],[Prod]]-Table1[[#This Row],[Planned]])&gt;Table1[[#This Row],[Planned]],0,IF(Table1[[#This Row],[Planned]]=0,0,1-ABS(Table1[[#This Row],[Prod]]-Table1[[#This Row],[Planned]])/Table1[[#This Row],[Planned]]))</f>
        <v>0</v>
      </c>
      <c r="V4049" s="8"/>
      <c r="W4049" s="11"/>
      <c r="X4049" s="3">
        <v>0</v>
      </c>
      <c r="Y4049" s="206">
        <f>Table1[[#This Row],[Prod]]</f>
        <v>0</v>
      </c>
      <c r="Z4049" s="206">
        <f>ABS(Table1[[#This Row],[Prod2]]-Table1[[#This Row],[Plan Revised]])</f>
        <v>0</v>
      </c>
      <c r="AA4049" s="288">
        <f>IF(ABS(Table1[[#This Row],[Prod2]]-Table1[[#This Row],[Plan Revised]])&gt;Table1[[#This Row],[Plan Revised]],0,IF(Table1[[#This Row],[Plan Revised]]=0,0,1-ABS(Table1[[#This Row],[Prod2]]-Table1[[#This Row],[Plan Revised]])/Table1[[#This Row],[Plan Revised]]))</f>
        <v>0</v>
      </c>
      <c r="AB4049" s="11"/>
      <c r="AC4049" s="30"/>
    </row>
    <row r="4050" spans="1:29">
      <c r="A4050" s="15" t="str">
        <f>IF(Table1[Week]=WeekSel,"Yes","No")</f>
        <v>No</v>
      </c>
      <c r="B4050" s="15" t="str">
        <f>IF((Table1[StartDate]&gt;=Date.GraphMin)*(Table1[StartDate]&lt;=Date.GraphMax)=1,"Yes","No")</f>
        <v>No</v>
      </c>
      <c r="C4050" s="15" t="str">
        <f>IF(OR(Table1[[#This Row],[Site]]="FOOD MILLING",Table1[[#This Row],[Site]]="GODACO"), "No", "Yes")</f>
        <v>Yes</v>
      </c>
      <c r="D4050" s="40">
        <f>MAX(DATE(Table1[Year],1,1),DATE(Table1[Year],1,1)-WEEKDAY(DATE(Table1[Year],1,1),2)+(Table1[WeekNum]-1)*7+1)</f>
        <v>44543</v>
      </c>
      <c r="E4050" s="40">
        <f>MIN(DATE(Table1[Year]+1,1,0),DATE(Table1[Year],1,1)-WEEKDAY(DATE(Table1[Year],1,1),2)+Table1[WeekNum]*7)</f>
        <v>44549</v>
      </c>
      <c r="F4050" s="15">
        <v>2021</v>
      </c>
      <c r="G4050" s="15">
        <f t="shared" si="126"/>
        <v>12</v>
      </c>
      <c r="H4050" s="17">
        <v>51</v>
      </c>
      <c r="I4050" s="207" t="str">
        <f>"W" &amp;Table1[[#This Row],[WeekNum]]</f>
        <v>W51</v>
      </c>
      <c r="J4050" s="20" t="str">
        <f t="shared" si="127"/>
        <v>21-W51</v>
      </c>
      <c r="K4050" s="8" t="s">
        <v>665</v>
      </c>
      <c r="L4050" s="4"/>
      <c r="M4050" s="8" t="s">
        <v>72</v>
      </c>
      <c r="N4050" s="11" t="s">
        <v>428</v>
      </c>
      <c r="O4050" s="266" t="s">
        <v>374</v>
      </c>
      <c r="P4050" s="11" t="s">
        <v>379</v>
      </c>
      <c r="Q4050" s="11" t="s">
        <v>421</v>
      </c>
      <c r="R4050" s="8">
        <v>11200</v>
      </c>
      <c r="S4050" s="8">
        <v>9243</v>
      </c>
      <c r="T4050" s="206">
        <f>ABS(Table1[[#This Row],[Prod]]-Table1[[#This Row],[Planned]])</f>
        <v>1957</v>
      </c>
      <c r="U4050" s="209">
        <f>IF(ABS(Table1[[#This Row],[Prod]]-Table1[[#This Row],[Planned]])&gt;Table1[[#This Row],[Planned]],0,IF(Table1[[#This Row],[Planned]]=0,0,1-ABS(Table1[[#This Row],[Prod]]-Table1[[#This Row],[Planned]])/Table1[[#This Row],[Planned]]))</f>
        <v>0.82526785714285711</v>
      </c>
      <c r="V4050" s="8"/>
      <c r="W4050" s="11"/>
      <c r="X4050" s="3">
        <v>8000</v>
      </c>
      <c r="Y4050" s="206">
        <f>Table1[[#This Row],[Prod]]</f>
        <v>9243</v>
      </c>
      <c r="Z4050" s="206">
        <f>ABS(Table1[[#This Row],[Prod2]]-Table1[[#This Row],[Plan Revised]])</f>
        <v>1243</v>
      </c>
      <c r="AA4050" s="288">
        <f>IF(ABS(Table1[[#This Row],[Prod2]]-Table1[[#This Row],[Plan Revised]])&gt;Table1[[#This Row],[Plan Revised]],0,IF(Table1[[#This Row],[Plan Revised]]=0,0,1-ABS(Table1[[#This Row],[Prod2]]-Table1[[#This Row],[Plan Revised]])/Table1[[#This Row],[Plan Revised]]))</f>
        <v>0.84462499999999996</v>
      </c>
      <c r="AB4050" s="11"/>
      <c r="AC4050" s="30"/>
    </row>
    <row r="4051" spans="1:29">
      <c r="A4051" s="15" t="str">
        <f>IF(Table1[Week]=WeekSel,"Yes","No")</f>
        <v>No</v>
      </c>
      <c r="B4051" s="15" t="str">
        <f>IF((Table1[StartDate]&gt;=Date.GraphMin)*(Table1[StartDate]&lt;=Date.GraphMax)=1,"Yes","No")</f>
        <v>No</v>
      </c>
      <c r="C4051" s="15" t="str">
        <f>IF(OR(Table1[[#This Row],[Site]]="FOOD MILLING",Table1[[#This Row],[Site]]="GODACO"), "No", "Yes")</f>
        <v>Yes</v>
      </c>
      <c r="D4051" s="40">
        <f>MAX(DATE(Table1[Year],1,1),DATE(Table1[Year],1,1)-WEEKDAY(DATE(Table1[Year],1,1),2)+(Table1[WeekNum]-1)*7+1)</f>
        <v>44543</v>
      </c>
      <c r="E4051" s="40">
        <f>MIN(DATE(Table1[Year]+1,1,0),DATE(Table1[Year],1,1)-WEEKDAY(DATE(Table1[Year],1,1),2)+Table1[WeekNum]*7)</f>
        <v>44549</v>
      </c>
      <c r="F4051" s="15">
        <v>2021</v>
      </c>
      <c r="G4051" s="15">
        <f t="shared" si="126"/>
        <v>12</v>
      </c>
      <c r="H4051" s="17">
        <v>51</v>
      </c>
      <c r="I4051" s="207" t="str">
        <f>"W" &amp;Table1[[#This Row],[WeekNum]]</f>
        <v>W51</v>
      </c>
      <c r="J4051" s="20" t="str">
        <f t="shared" si="127"/>
        <v>21-W51</v>
      </c>
      <c r="K4051" s="8" t="s">
        <v>666</v>
      </c>
      <c r="L4051" s="4"/>
      <c r="M4051" s="8" t="s">
        <v>72</v>
      </c>
      <c r="N4051" s="11" t="s">
        <v>428</v>
      </c>
      <c r="O4051" s="266" t="s">
        <v>374</v>
      </c>
      <c r="P4051" s="11" t="s">
        <v>379</v>
      </c>
      <c r="Q4051" s="11" t="s">
        <v>421</v>
      </c>
      <c r="R4051" s="8">
        <v>16000</v>
      </c>
      <c r="S4051" s="8">
        <v>12683</v>
      </c>
      <c r="T4051" s="206">
        <f>ABS(Table1[[#This Row],[Prod]]-Table1[[#This Row],[Planned]])</f>
        <v>3317</v>
      </c>
      <c r="U4051" s="209">
        <f>IF(ABS(Table1[[#This Row],[Prod]]-Table1[[#This Row],[Planned]])&gt;Table1[[#This Row],[Planned]],0,IF(Table1[[#This Row],[Planned]]=0,0,1-ABS(Table1[[#This Row],[Prod]]-Table1[[#This Row],[Planned]])/Table1[[#This Row],[Planned]]))</f>
        <v>0.79268749999999999</v>
      </c>
      <c r="V4051" s="8"/>
      <c r="W4051" s="11"/>
      <c r="X4051" s="3">
        <v>12500</v>
      </c>
      <c r="Y4051" s="206">
        <f>Table1[[#This Row],[Prod]]</f>
        <v>12683</v>
      </c>
      <c r="Z4051" s="206">
        <f>ABS(Table1[[#This Row],[Prod2]]-Table1[[#This Row],[Plan Revised]])</f>
        <v>183</v>
      </c>
      <c r="AA4051" s="288">
        <f>IF(ABS(Table1[[#This Row],[Prod2]]-Table1[[#This Row],[Plan Revised]])&gt;Table1[[#This Row],[Plan Revised]],0,IF(Table1[[#This Row],[Plan Revised]]=0,0,1-ABS(Table1[[#This Row],[Prod2]]-Table1[[#This Row],[Plan Revised]])/Table1[[#This Row],[Plan Revised]]))</f>
        <v>0.98536000000000001</v>
      </c>
      <c r="AB4051" s="11"/>
      <c r="AC4051" s="30"/>
    </row>
    <row r="4052" spans="1:29">
      <c r="A4052" s="15" t="str">
        <f>IF(Table1[Week]=WeekSel,"Yes","No")</f>
        <v>No</v>
      </c>
      <c r="B4052" s="15" t="str">
        <f>IF((Table1[StartDate]&gt;=Date.GraphMin)*(Table1[StartDate]&lt;=Date.GraphMax)=1,"Yes","No")</f>
        <v>No</v>
      </c>
      <c r="C4052" s="15" t="str">
        <f>IF(OR(Table1[[#This Row],[Site]]="FOOD MILLING",Table1[[#This Row],[Site]]="GODACO"), "No", "Yes")</f>
        <v>Yes</v>
      </c>
      <c r="D4052" s="40">
        <f>MAX(DATE(Table1[Year],1,1),DATE(Table1[Year],1,1)-WEEKDAY(DATE(Table1[Year],1,1),2)+(Table1[WeekNum]-1)*7+1)</f>
        <v>44543</v>
      </c>
      <c r="E4052" s="40">
        <f>MIN(DATE(Table1[Year]+1,1,0),DATE(Table1[Year],1,1)-WEEKDAY(DATE(Table1[Year],1,1),2)+Table1[WeekNum]*7)</f>
        <v>44549</v>
      </c>
      <c r="F4052" s="15">
        <v>2021</v>
      </c>
      <c r="G4052" s="15">
        <f t="shared" si="126"/>
        <v>12</v>
      </c>
      <c r="H4052" s="17">
        <v>51</v>
      </c>
      <c r="I4052" s="207" t="str">
        <f>"W" &amp;Table1[[#This Row],[WeekNum]]</f>
        <v>W51</v>
      </c>
      <c r="J4052" s="20" t="str">
        <f t="shared" si="127"/>
        <v>21-W51</v>
      </c>
      <c r="K4052" s="8" t="s">
        <v>667</v>
      </c>
      <c r="L4052" s="4"/>
      <c r="M4052" s="8" t="s">
        <v>72</v>
      </c>
      <c r="N4052" s="11" t="s">
        <v>428</v>
      </c>
      <c r="O4052" s="266" t="s">
        <v>374</v>
      </c>
      <c r="P4052" s="11" t="s">
        <v>375</v>
      </c>
      <c r="Q4052" s="11" t="s">
        <v>421</v>
      </c>
      <c r="R4052" s="8">
        <v>14360</v>
      </c>
      <c r="S4052" s="8">
        <v>16469.5</v>
      </c>
      <c r="T4052" s="206">
        <f>ABS(Table1[[#This Row],[Prod]]-Table1[[#This Row],[Planned]])</f>
        <v>2109.5</v>
      </c>
      <c r="U4052" s="209">
        <f>IF(ABS(Table1[[#This Row],[Prod]]-Table1[[#This Row],[Planned]])&gt;Table1[[#This Row],[Planned]],0,IF(Table1[[#This Row],[Planned]]=0,0,1-ABS(Table1[[#This Row],[Prod]]-Table1[[#This Row],[Planned]])/Table1[[#This Row],[Planned]]))</f>
        <v>0.85309888579387183</v>
      </c>
      <c r="V4052" s="8"/>
      <c r="W4052" s="11"/>
      <c r="X4052" s="3">
        <v>14960</v>
      </c>
      <c r="Y4052" s="206">
        <f>Table1[[#This Row],[Prod]]</f>
        <v>16469.5</v>
      </c>
      <c r="Z4052" s="206">
        <f>ABS(Table1[[#This Row],[Prod2]]-Table1[[#This Row],[Plan Revised]])</f>
        <v>1509.5</v>
      </c>
      <c r="AA4052" s="288">
        <f>IF(ABS(Table1[[#This Row],[Prod2]]-Table1[[#This Row],[Plan Revised]])&gt;Table1[[#This Row],[Plan Revised]],0,IF(Table1[[#This Row],[Plan Revised]]=0,0,1-ABS(Table1[[#This Row],[Prod2]]-Table1[[#This Row],[Plan Revised]])/Table1[[#This Row],[Plan Revised]]))</f>
        <v>0.89909759358288766</v>
      </c>
      <c r="AB4052" s="11"/>
      <c r="AC4052" s="30"/>
    </row>
    <row r="4053" spans="1:29">
      <c r="A4053" s="15" t="str">
        <f>IF(Table1[Week]=WeekSel,"Yes","No")</f>
        <v>No</v>
      </c>
      <c r="B4053" s="15" t="str">
        <f>IF((Table1[StartDate]&gt;=Date.GraphMin)*(Table1[StartDate]&lt;=Date.GraphMax)=1,"Yes","No")</f>
        <v>No</v>
      </c>
      <c r="C4053" s="15" t="str">
        <f>IF(OR(Table1[[#This Row],[Site]]="FOOD MILLING",Table1[[#This Row],[Site]]="GODACO"), "No", "Yes")</f>
        <v>Yes</v>
      </c>
      <c r="D4053" s="40">
        <f>MAX(DATE(Table1[Year],1,1),DATE(Table1[Year],1,1)-WEEKDAY(DATE(Table1[Year],1,1),2)+(Table1[WeekNum]-1)*7+1)</f>
        <v>44543</v>
      </c>
      <c r="E4053" s="40">
        <f>MIN(DATE(Table1[Year]+1,1,0),DATE(Table1[Year],1,1)-WEEKDAY(DATE(Table1[Year],1,1),2)+Table1[WeekNum]*7)</f>
        <v>44549</v>
      </c>
      <c r="F4053" s="15">
        <v>2021</v>
      </c>
      <c r="G4053" s="15">
        <f t="shared" si="126"/>
        <v>12</v>
      </c>
      <c r="H4053" s="17">
        <v>51</v>
      </c>
      <c r="I4053" s="207" t="str">
        <f>"W" &amp;Table1[[#This Row],[WeekNum]]</f>
        <v>W51</v>
      </c>
      <c r="J4053" s="20" t="str">
        <f t="shared" si="127"/>
        <v>21-W51</v>
      </c>
      <c r="K4053" s="8" t="s">
        <v>668</v>
      </c>
      <c r="L4053" s="4"/>
      <c r="M4053" s="8" t="s">
        <v>72</v>
      </c>
      <c r="N4053" s="11" t="s">
        <v>428</v>
      </c>
      <c r="O4053" s="266" t="s">
        <v>374</v>
      </c>
      <c r="P4053" s="11" t="s">
        <v>375</v>
      </c>
      <c r="Q4053" s="11" t="s">
        <v>421</v>
      </c>
      <c r="R4053" s="8">
        <v>7600</v>
      </c>
      <c r="S4053" s="8">
        <v>8728.4000000000015</v>
      </c>
      <c r="T4053" s="206">
        <f>ABS(Table1[[#This Row],[Prod]]-Table1[[#This Row],[Planned]])</f>
        <v>1128.4000000000015</v>
      </c>
      <c r="U4053" s="209">
        <f>IF(ABS(Table1[[#This Row],[Prod]]-Table1[[#This Row],[Planned]])&gt;Table1[[#This Row],[Planned]],0,IF(Table1[[#This Row],[Planned]]=0,0,1-ABS(Table1[[#This Row],[Prod]]-Table1[[#This Row],[Planned]])/Table1[[#This Row],[Planned]]))</f>
        <v>0.85152631578947346</v>
      </c>
      <c r="V4053" s="8"/>
      <c r="W4053" s="11"/>
      <c r="X4053" s="3">
        <v>8400</v>
      </c>
      <c r="Y4053" s="206">
        <f>Table1[[#This Row],[Prod]]</f>
        <v>8728.4000000000015</v>
      </c>
      <c r="Z4053" s="206">
        <f>ABS(Table1[[#This Row],[Prod2]]-Table1[[#This Row],[Plan Revised]])</f>
        <v>328.40000000000146</v>
      </c>
      <c r="AA4053" s="288">
        <f>IF(ABS(Table1[[#This Row],[Prod2]]-Table1[[#This Row],[Plan Revised]])&gt;Table1[[#This Row],[Plan Revised]],0,IF(Table1[[#This Row],[Plan Revised]]=0,0,1-ABS(Table1[[#This Row],[Prod2]]-Table1[[#This Row],[Plan Revised]])/Table1[[#This Row],[Plan Revised]]))</f>
        <v>0.96090476190476171</v>
      </c>
      <c r="AB4053" s="11"/>
      <c r="AC4053" s="30"/>
    </row>
    <row r="4054" spans="1:29">
      <c r="A4054" s="15" t="str">
        <f>IF(Table1[Week]=WeekSel,"Yes","No")</f>
        <v>No</v>
      </c>
      <c r="B4054" s="15" t="str">
        <f>IF((Table1[StartDate]&gt;=Date.GraphMin)*(Table1[StartDate]&lt;=Date.GraphMax)=1,"Yes","No")</f>
        <v>No</v>
      </c>
      <c r="C4054" s="15" t="str">
        <f>IF(OR(Table1[[#This Row],[Site]]="FOOD MILLING",Table1[[#This Row],[Site]]="GODACO"), "No", "Yes")</f>
        <v>Yes</v>
      </c>
      <c r="D4054" s="40">
        <f>MAX(DATE(Table1[Year],1,1),DATE(Table1[Year],1,1)-WEEKDAY(DATE(Table1[Year],1,1),2)+(Table1[WeekNum]-1)*7+1)</f>
        <v>44543</v>
      </c>
      <c r="E4054" s="40">
        <f>MIN(DATE(Table1[Year]+1,1,0),DATE(Table1[Year],1,1)-WEEKDAY(DATE(Table1[Year],1,1),2)+Table1[WeekNum]*7)</f>
        <v>44549</v>
      </c>
      <c r="F4054" s="15">
        <v>2021</v>
      </c>
      <c r="G4054" s="15">
        <f t="shared" si="126"/>
        <v>12</v>
      </c>
      <c r="H4054" s="17">
        <v>51</v>
      </c>
      <c r="I4054" s="207" t="str">
        <f>"W" &amp;Table1[[#This Row],[WeekNum]]</f>
        <v>W51</v>
      </c>
      <c r="J4054" s="20" t="str">
        <f t="shared" si="127"/>
        <v>21-W51</v>
      </c>
      <c r="K4054" s="8" t="s">
        <v>669</v>
      </c>
      <c r="L4054" s="4"/>
      <c r="M4054" s="8" t="s">
        <v>72</v>
      </c>
      <c r="N4054" s="11" t="s">
        <v>428</v>
      </c>
      <c r="O4054" s="266" t="s">
        <v>374</v>
      </c>
      <c r="P4054" s="11" t="s">
        <v>375</v>
      </c>
      <c r="Q4054" s="11" t="s">
        <v>421</v>
      </c>
      <c r="R4054" s="8">
        <v>3800</v>
      </c>
      <c r="S4054" s="8">
        <v>4309.6000000000004</v>
      </c>
      <c r="T4054" s="206">
        <f>ABS(Table1[[#This Row],[Prod]]-Table1[[#This Row],[Planned]])</f>
        <v>509.60000000000036</v>
      </c>
      <c r="U4054" s="209">
        <f>IF(ABS(Table1[[#This Row],[Prod]]-Table1[[#This Row],[Planned]])&gt;Table1[[#This Row],[Planned]],0,IF(Table1[[#This Row],[Planned]]=0,0,1-ABS(Table1[[#This Row],[Prod]]-Table1[[#This Row],[Planned]])/Table1[[#This Row],[Planned]]))</f>
        <v>0.86589473684210516</v>
      </c>
      <c r="V4054" s="8"/>
      <c r="W4054" s="11"/>
      <c r="X4054" s="3">
        <v>3800</v>
      </c>
      <c r="Y4054" s="206">
        <f>Table1[[#This Row],[Prod]]</f>
        <v>4309.6000000000004</v>
      </c>
      <c r="Z4054" s="206">
        <f>ABS(Table1[[#This Row],[Prod2]]-Table1[[#This Row],[Plan Revised]])</f>
        <v>509.60000000000036</v>
      </c>
      <c r="AA4054" s="288">
        <f>IF(ABS(Table1[[#This Row],[Prod2]]-Table1[[#This Row],[Plan Revised]])&gt;Table1[[#This Row],[Plan Revised]],0,IF(Table1[[#This Row],[Plan Revised]]=0,0,1-ABS(Table1[[#This Row],[Prod2]]-Table1[[#This Row],[Plan Revised]])/Table1[[#This Row],[Plan Revised]]))</f>
        <v>0.86589473684210516</v>
      </c>
      <c r="AB4054" s="11"/>
      <c r="AC4054" s="30"/>
    </row>
    <row r="4055" spans="1:29">
      <c r="A4055" s="15" t="str">
        <f>IF(Table1[Week]=WeekSel,"Yes","No")</f>
        <v>No</v>
      </c>
      <c r="B4055" s="15" t="str">
        <f>IF((Table1[StartDate]&gt;=Date.GraphMin)*(Table1[StartDate]&lt;=Date.GraphMax)=1,"Yes","No")</f>
        <v>No</v>
      </c>
      <c r="C4055" s="15" t="str">
        <f>IF(OR(Table1[[#This Row],[Site]]="FOOD MILLING",Table1[[#This Row],[Site]]="GODACO"), "No", "Yes")</f>
        <v>Yes</v>
      </c>
      <c r="D4055" s="40">
        <f>MAX(DATE(Table1[Year],1,1),DATE(Table1[Year],1,1)-WEEKDAY(DATE(Table1[Year],1,1),2)+(Table1[WeekNum]-1)*7+1)</f>
        <v>44543</v>
      </c>
      <c r="E4055" s="40">
        <f>MIN(DATE(Table1[Year]+1,1,0),DATE(Table1[Year],1,1)-WEEKDAY(DATE(Table1[Year],1,1),2)+Table1[WeekNum]*7)</f>
        <v>44549</v>
      </c>
      <c r="F4055" s="15">
        <v>2021</v>
      </c>
      <c r="G4055" s="15">
        <f t="shared" si="126"/>
        <v>12</v>
      </c>
      <c r="H4055" s="17">
        <v>51</v>
      </c>
      <c r="I4055" s="207" t="str">
        <f>"W" &amp;Table1[[#This Row],[WeekNum]]</f>
        <v>W51</v>
      </c>
      <c r="J4055" s="20" t="str">
        <f t="shared" si="127"/>
        <v>21-W51</v>
      </c>
      <c r="K4055" s="8" t="s">
        <v>670</v>
      </c>
      <c r="L4055" s="4"/>
      <c r="M4055" s="8" t="s">
        <v>72</v>
      </c>
      <c r="N4055" s="11" t="s">
        <v>428</v>
      </c>
      <c r="O4055" s="266" t="s">
        <v>374</v>
      </c>
      <c r="P4055" s="11" t="s">
        <v>375</v>
      </c>
      <c r="Q4055" s="11" t="s">
        <v>421</v>
      </c>
      <c r="R4055" s="8">
        <v>0</v>
      </c>
      <c r="S4055" s="8">
        <v>0</v>
      </c>
      <c r="T4055" s="206">
        <f>ABS(Table1[[#This Row],[Prod]]-Table1[[#This Row],[Planned]])</f>
        <v>0</v>
      </c>
      <c r="U4055" s="209">
        <f>IF(ABS(Table1[[#This Row],[Prod]]-Table1[[#This Row],[Planned]])&gt;Table1[[#This Row],[Planned]],0,IF(Table1[[#This Row],[Planned]]=0,0,1-ABS(Table1[[#This Row],[Prod]]-Table1[[#This Row],[Planned]])/Table1[[#This Row],[Planned]]))</f>
        <v>0</v>
      </c>
      <c r="V4055" s="8"/>
      <c r="W4055" s="11"/>
      <c r="X4055" s="3">
        <v>0</v>
      </c>
      <c r="Y4055" s="206">
        <f>Table1[[#This Row],[Prod]]</f>
        <v>0</v>
      </c>
      <c r="Z4055" s="206">
        <f>ABS(Table1[[#This Row],[Prod2]]-Table1[[#This Row],[Plan Revised]])</f>
        <v>0</v>
      </c>
      <c r="AA4055" s="288">
        <f>IF(ABS(Table1[[#This Row],[Prod2]]-Table1[[#This Row],[Plan Revised]])&gt;Table1[[#This Row],[Plan Revised]],0,IF(Table1[[#This Row],[Plan Revised]]=0,0,1-ABS(Table1[[#This Row],[Prod2]]-Table1[[#This Row],[Plan Revised]])/Table1[[#This Row],[Plan Revised]]))</f>
        <v>0</v>
      </c>
      <c r="AB4055" s="11"/>
      <c r="AC4055" s="30"/>
    </row>
    <row r="4056" spans="1:29">
      <c r="A4056" s="15" t="str">
        <f>IF(Table1[Week]=WeekSel,"Yes","No")</f>
        <v>No</v>
      </c>
      <c r="B4056" s="15" t="str">
        <f>IF((Table1[StartDate]&gt;=Date.GraphMin)*(Table1[StartDate]&lt;=Date.GraphMax)=1,"Yes","No")</f>
        <v>No</v>
      </c>
      <c r="C4056" s="15" t="str">
        <f>IF(OR(Table1[[#This Row],[Site]]="FOOD MILLING",Table1[[#This Row],[Site]]="GODACO"), "No", "Yes")</f>
        <v>Yes</v>
      </c>
      <c r="D4056" s="40">
        <f>MAX(DATE(Table1[Year],1,1),DATE(Table1[Year],1,1)-WEEKDAY(DATE(Table1[Year],1,1),2)+(Table1[WeekNum]-1)*7+1)</f>
        <v>44543</v>
      </c>
      <c r="E4056" s="40">
        <f>MIN(DATE(Table1[Year]+1,1,0),DATE(Table1[Year],1,1)-WEEKDAY(DATE(Table1[Year],1,1),2)+Table1[WeekNum]*7)</f>
        <v>44549</v>
      </c>
      <c r="F4056" s="15">
        <v>2021</v>
      </c>
      <c r="G4056" s="15">
        <f t="shared" si="126"/>
        <v>12</v>
      </c>
      <c r="H4056" s="17">
        <v>51</v>
      </c>
      <c r="I4056" s="207" t="str">
        <f>"W" &amp;Table1[[#This Row],[WeekNum]]</f>
        <v>W51</v>
      </c>
      <c r="J4056" s="20" t="str">
        <f t="shared" si="127"/>
        <v>21-W51</v>
      </c>
      <c r="K4056" s="8" t="s">
        <v>671</v>
      </c>
      <c r="L4056" s="4"/>
      <c r="M4056" s="8" t="s">
        <v>72</v>
      </c>
      <c r="N4056" s="11" t="s">
        <v>428</v>
      </c>
      <c r="O4056" s="266" t="s">
        <v>374</v>
      </c>
      <c r="P4056" s="11" t="s">
        <v>375</v>
      </c>
      <c r="Q4056" s="11" t="s">
        <v>421</v>
      </c>
      <c r="R4056" s="8">
        <v>0</v>
      </c>
      <c r="S4056" s="8">
        <v>0</v>
      </c>
      <c r="T4056" s="206">
        <f>ABS(Table1[[#This Row],[Prod]]-Table1[[#This Row],[Planned]])</f>
        <v>0</v>
      </c>
      <c r="U4056" s="209">
        <f>IF(ABS(Table1[[#This Row],[Prod]]-Table1[[#This Row],[Planned]])&gt;Table1[[#This Row],[Planned]],0,IF(Table1[[#This Row],[Planned]]=0,0,1-ABS(Table1[[#This Row],[Prod]]-Table1[[#This Row],[Planned]])/Table1[[#This Row],[Planned]]))</f>
        <v>0</v>
      </c>
      <c r="V4056" s="8"/>
      <c r="W4056" s="11"/>
      <c r="X4056" s="3">
        <v>0</v>
      </c>
      <c r="Y4056" s="206">
        <f>Table1[[#This Row],[Prod]]</f>
        <v>0</v>
      </c>
      <c r="Z4056" s="206">
        <f>ABS(Table1[[#This Row],[Prod2]]-Table1[[#This Row],[Plan Revised]])</f>
        <v>0</v>
      </c>
      <c r="AA4056" s="288">
        <f>IF(ABS(Table1[[#This Row],[Prod2]]-Table1[[#This Row],[Plan Revised]])&gt;Table1[[#This Row],[Plan Revised]],0,IF(Table1[[#This Row],[Plan Revised]]=0,0,1-ABS(Table1[[#This Row],[Prod2]]-Table1[[#This Row],[Plan Revised]])/Table1[[#This Row],[Plan Revised]]))</f>
        <v>0</v>
      </c>
      <c r="AB4056" s="11"/>
      <c r="AC4056" s="30"/>
    </row>
    <row r="4057" spans="1:29">
      <c r="A4057" s="15" t="str">
        <f>IF(Table1[Week]=WeekSel,"Yes","No")</f>
        <v>No</v>
      </c>
      <c r="B4057" s="15" t="str">
        <f>IF((Table1[StartDate]&gt;=Date.GraphMin)*(Table1[StartDate]&lt;=Date.GraphMax)=1,"Yes","No")</f>
        <v>No</v>
      </c>
      <c r="C4057" s="15" t="str">
        <f>IF(OR(Table1[[#This Row],[Site]]="FOOD MILLING",Table1[[#This Row],[Site]]="GODACO"), "No", "Yes")</f>
        <v>Yes</v>
      </c>
      <c r="D4057" s="40">
        <f>MAX(DATE(Table1[Year],1,1),DATE(Table1[Year],1,1)-WEEKDAY(DATE(Table1[Year],1,1),2)+(Table1[WeekNum]-1)*7+1)</f>
        <v>44543</v>
      </c>
      <c r="E4057" s="40">
        <f>MIN(DATE(Table1[Year]+1,1,0),DATE(Table1[Year],1,1)-WEEKDAY(DATE(Table1[Year],1,1),2)+Table1[WeekNum]*7)</f>
        <v>44549</v>
      </c>
      <c r="F4057" s="15">
        <v>2021</v>
      </c>
      <c r="G4057" s="15">
        <f t="shared" si="126"/>
        <v>12</v>
      </c>
      <c r="H4057" s="17">
        <v>51</v>
      </c>
      <c r="I4057" s="207" t="str">
        <f>"W" &amp;Table1[[#This Row],[WeekNum]]</f>
        <v>W51</v>
      </c>
      <c r="J4057" s="20" t="str">
        <f t="shared" si="127"/>
        <v>21-W51</v>
      </c>
      <c r="K4057" s="8" t="s">
        <v>732</v>
      </c>
      <c r="L4057" s="4"/>
      <c r="M4057" s="8" t="s">
        <v>72</v>
      </c>
      <c r="N4057" s="11" t="s">
        <v>428</v>
      </c>
      <c r="O4057" s="266" t="s">
        <v>374</v>
      </c>
      <c r="P4057" s="11" t="s">
        <v>410</v>
      </c>
      <c r="Q4057" s="11" t="s">
        <v>423</v>
      </c>
      <c r="R4057" s="8">
        <v>0</v>
      </c>
      <c r="S4057" s="8">
        <v>0</v>
      </c>
      <c r="T4057" s="206">
        <f>ABS(Table1[[#This Row],[Prod]]-Table1[[#This Row],[Planned]])</f>
        <v>0</v>
      </c>
      <c r="U4057" s="209">
        <f>IF(ABS(Table1[[#This Row],[Prod]]-Table1[[#This Row],[Planned]])&gt;Table1[[#This Row],[Planned]],0,IF(Table1[[#This Row],[Planned]]=0,0,1-ABS(Table1[[#This Row],[Prod]]-Table1[[#This Row],[Planned]])/Table1[[#This Row],[Planned]]))</f>
        <v>0</v>
      </c>
      <c r="V4057" s="8"/>
      <c r="W4057" s="11"/>
      <c r="X4057" s="3">
        <v>0</v>
      </c>
      <c r="Y4057" s="206">
        <f>Table1[[#This Row],[Prod]]</f>
        <v>0</v>
      </c>
      <c r="Z4057" s="206">
        <f>ABS(Table1[[#This Row],[Prod2]]-Table1[[#This Row],[Plan Revised]])</f>
        <v>0</v>
      </c>
      <c r="AA4057" s="288">
        <f>IF(ABS(Table1[[#This Row],[Prod2]]-Table1[[#This Row],[Plan Revised]])&gt;Table1[[#This Row],[Plan Revised]],0,IF(Table1[[#This Row],[Plan Revised]]=0,0,1-ABS(Table1[[#This Row],[Prod2]]-Table1[[#This Row],[Plan Revised]])/Table1[[#This Row],[Plan Revised]]))</f>
        <v>0</v>
      </c>
      <c r="AB4057" s="11"/>
      <c r="AC4057" s="30"/>
    </row>
    <row r="4058" spans="1:29">
      <c r="A4058" s="15" t="str">
        <f>IF(Table1[Week]=WeekSel,"Yes","No")</f>
        <v>No</v>
      </c>
      <c r="B4058" s="15" t="str">
        <f>IF((Table1[StartDate]&gt;=Date.GraphMin)*(Table1[StartDate]&lt;=Date.GraphMax)=1,"Yes","No")</f>
        <v>No</v>
      </c>
      <c r="C4058" s="15" t="str">
        <f>IF(OR(Table1[[#This Row],[Site]]="FOOD MILLING",Table1[[#This Row],[Site]]="GODACO"), "No", "Yes")</f>
        <v>Yes</v>
      </c>
      <c r="D4058" s="40">
        <f>MAX(DATE(Table1[Year],1,1),DATE(Table1[Year],1,1)-WEEKDAY(DATE(Table1[Year],1,1),2)+(Table1[WeekNum]-1)*7+1)</f>
        <v>44543</v>
      </c>
      <c r="E4058" s="40">
        <f>MIN(DATE(Table1[Year]+1,1,0),DATE(Table1[Year],1,1)-WEEKDAY(DATE(Table1[Year],1,1),2)+Table1[WeekNum]*7)</f>
        <v>44549</v>
      </c>
      <c r="F4058" s="15">
        <v>2021</v>
      </c>
      <c r="G4058" s="15">
        <f t="shared" si="126"/>
        <v>12</v>
      </c>
      <c r="H4058" s="17">
        <v>51</v>
      </c>
      <c r="I4058" s="207" t="str">
        <f>"W" &amp;Table1[[#This Row],[WeekNum]]</f>
        <v>W51</v>
      </c>
      <c r="J4058" s="20" t="str">
        <f t="shared" si="127"/>
        <v>21-W51</v>
      </c>
      <c r="K4058" s="8" t="s">
        <v>733</v>
      </c>
      <c r="L4058" s="4"/>
      <c r="M4058" s="8" t="s">
        <v>72</v>
      </c>
      <c r="N4058" s="11" t="s">
        <v>428</v>
      </c>
      <c r="O4058" s="266" t="s">
        <v>374</v>
      </c>
      <c r="P4058" s="11" t="s">
        <v>410</v>
      </c>
      <c r="Q4058" s="11" t="s">
        <v>423</v>
      </c>
      <c r="R4058" s="8">
        <v>0</v>
      </c>
      <c r="S4058" s="8">
        <v>0</v>
      </c>
      <c r="T4058" s="206">
        <f>ABS(Table1[[#This Row],[Prod]]-Table1[[#This Row],[Planned]])</f>
        <v>0</v>
      </c>
      <c r="U4058" s="209">
        <f>IF(ABS(Table1[[#This Row],[Prod]]-Table1[[#This Row],[Planned]])&gt;Table1[[#This Row],[Planned]],0,IF(Table1[[#This Row],[Planned]]=0,0,1-ABS(Table1[[#This Row],[Prod]]-Table1[[#This Row],[Planned]])/Table1[[#This Row],[Planned]]))</f>
        <v>0</v>
      </c>
      <c r="V4058" s="8"/>
      <c r="W4058" s="11"/>
      <c r="X4058" s="3">
        <v>0</v>
      </c>
      <c r="Y4058" s="206">
        <f>Table1[[#This Row],[Prod]]</f>
        <v>0</v>
      </c>
      <c r="Z4058" s="206">
        <f>ABS(Table1[[#This Row],[Prod2]]-Table1[[#This Row],[Plan Revised]])</f>
        <v>0</v>
      </c>
      <c r="AA4058" s="288">
        <f>IF(ABS(Table1[[#This Row],[Prod2]]-Table1[[#This Row],[Plan Revised]])&gt;Table1[[#This Row],[Plan Revised]],0,IF(Table1[[#This Row],[Plan Revised]]=0,0,1-ABS(Table1[[#This Row],[Prod2]]-Table1[[#This Row],[Plan Revised]])/Table1[[#This Row],[Plan Revised]]))</f>
        <v>0</v>
      </c>
      <c r="AB4058" s="11"/>
      <c r="AC4058" s="30"/>
    </row>
    <row r="4059" spans="1:29">
      <c r="A4059" s="15" t="str">
        <f>IF(Table1[Week]=WeekSel,"Yes","No")</f>
        <v>No</v>
      </c>
      <c r="B4059" s="15" t="str">
        <f>IF((Table1[StartDate]&gt;=Date.GraphMin)*(Table1[StartDate]&lt;=Date.GraphMax)=1,"Yes","No")</f>
        <v>No</v>
      </c>
      <c r="C4059" s="15" t="str">
        <f>IF(OR(Table1[[#This Row],[Site]]="FOOD MILLING",Table1[[#This Row],[Site]]="GODACO"), "No", "Yes")</f>
        <v>Yes</v>
      </c>
      <c r="D4059" s="40">
        <f>MAX(DATE(Table1[Year],1,1),DATE(Table1[Year],1,1)-WEEKDAY(DATE(Table1[Year],1,1),2)+(Table1[WeekNum]-1)*7+1)</f>
        <v>44543</v>
      </c>
      <c r="E4059" s="40">
        <f>MIN(DATE(Table1[Year]+1,1,0),DATE(Table1[Year],1,1)-WEEKDAY(DATE(Table1[Year],1,1),2)+Table1[WeekNum]*7)</f>
        <v>44549</v>
      </c>
      <c r="F4059" s="15">
        <v>2021</v>
      </c>
      <c r="G4059" s="15">
        <f t="shared" si="126"/>
        <v>12</v>
      </c>
      <c r="H4059" s="17">
        <v>51</v>
      </c>
      <c r="I4059" s="207" t="str">
        <f>"W" &amp;Table1[[#This Row],[WeekNum]]</f>
        <v>W51</v>
      </c>
      <c r="J4059" s="20" t="str">
        <f t="shared" si="127"/>
        <v>21-W51</v>
      </c>
      <c r="K4059" s="8" t="s">
        <v>730</v>
      </c>
      <c r="L4059" s="4"/>
      <c r="M4059" s="8" t="s">
        <v>72</v>
      </c>
      <c r="N4059" s="11" t="s">
        <v>428</v>
      </c>
      <c r="O4059" s="266" t="s">
        <v>374</v>
      </c>
      <c r="P4059" s="11" t="s">
        <v>410</v>
      </c>
      <c r="Q4059" s="11" t="s">
        <v>421</v>
      </c>
      <c r="R4059" s="8">
        <v>0</v>
      </c>
      <c r="S4059" s="8">
        <v>0</v>
      </c>
      <c r="T4059" s="206">
        <f>ABS(Table1[[#This Row],[Prod]]-Table1[[#This Row],[Planned]])</f>
        <v>0</v>
      </c>
      <c r="U4059" s="209">
        <f>IF(ABS(Table1[[#This Row],[Prod]]-Table1[[#This Row],[Planned]])&gt;Table1[[#This Row],[Planned]],0,IF(Table1[[#This Row],[Planned]]=0,0,1-ABS(Table1[[#This Row],[Prod]]-Table1[[#This Row],[Planned]])/Table1[[#This Row],[Planned]]))</f>
        <v>0</v>
      </c>
      <c r="V4059" s="8"/>
      <c r="W4059" s="11"/>
      <c r="X4059" s="3">
        <v>0</v>
      </c>
      <c r="Y4059" s="206">
        <f>Table1[[#This Row],[Prod]]</f>
        <v>0</v>
      </c>
      <c r="Z4059" s="206">
        <f>ABS(Table1[[#This Row],[Prod2]]-Table1[[#This Row],[Plan Revised]])</f>
        <v>0</v>
      </c>
      <c r="AA4059" s="288">
        <f>IF(ABS(Table1[[#This Row],[Prod2]]-Table1[[#This Row],[Plan Revised]])&gt;Table1[[#This Row],[Plan Revised]],0,IF(Table1[[#This Row],[Plan Revised]]=0,0,1-ABS(Table1[[#This Row],[Prod2]]-Table1[[#This Row],[Plan Revised]])/Table1[[#This Row],[Plan Revised]]))</f>
        <v>0</v>
      </c>
      <c r="AB4059" s="11"/>
      <c r="AC4059" s="30"/>
    </row>
    <row r="4060" spans="1:29">
      <c r="A4060" s="15" t="str">
        <f>IF(Table1[Week]=WeekSel,"Yes","No")</f>
        <v>No</v>
      </c>
      <c r="B4060" s="15" t="str">
        <f>IF((Table1[StartDate]&gt;=Date.GraphMin)*(Table1[StartDate]&lt;=Date.GraphMax)=1,"Yes","No")</f>
        <v>No</v>
      </c>
      <c r="C4060" s="15" t="str">
        <f>IF(OR(Table1[[#This Row],[Site]]="FOOD MILLING",Table1[[#This Row],[Site]]="GODACO"), "No", "Yes")</f>
        <v>Yes</v>
      </c>
      <c r="D4060" s="40">
        <f>MAX(DATE(Table1[Year],1,1),DATE(Table1[Year],1,1)-WEEKDAY(DATE(Table1[Year],1,1),2)+(Table1[WeekNum]-1)*7+1)</f>
        <v>44543</v>
      </c>
      <c r="E4060" s="40">
        <f>MIN(DATE(Table1[Year]+1,1,0),DATE(Table1[Year],1,1)-WEEKDAY(DATE(Table1[Year],1,1),2)+Table1[WeekNum]*7)</f>
        <v>44549</v>
      </c>
      <c r="F4060" s="15">
        <v>2021</v>
      </c>
      <c r="G4060" s="15">
        <f t="shared" si="126"/>
        <v>12</v>
      </c>
      <c r="H4060" s="17">
        <v>51</v>
      </c>
      <c r="I4060" s="207" t="str">
        <f>"W" &amp;Table1[[#This Row],[WeekNum]]</f>
        <v>W51</v>
      </c>
      <c r="J4060" s="20" t="str">
        <f t="shared" si="127"/>
        <v>21-W51</v>
      </c>
      <c r="K4060" s="8" t="s">
        <v>731</v>
      </c>
      <c r="L4060" s="4"/>
      <c r="M4060" s="8" t="s">
        <v>72</v>
      </c>
      <c r="N4060" s="11" t="s">
        <v>428</v>
      </c>
      <c r="O4060" s="266" t="s">
        <v>374</v>
      </c>
      <c r="P4060" s="11" t="s">
        <v>410</v>
      </c>
      <c r="Q4060" s="11" t="s">
        <v>421</v>
      </c>
      <c r="R4060" s="8">
        <v>0</v>
      </c>
      <c r="S4060" s="8">
        <v>0</v>
      </c>
      <c r="T4060" s="206">
        <f>ABS(Table1[[#This Row],[Prod]]-Table1[[#This Row],[Planned]])</f>
        <v>0</v>
      </c>
      <c r="U4060" s="209">
        <f>IF(ABS(Table1[[#This Row],[Prod]]-Table1[[#This Row],[Planned]])&gt;Table1[[#This Row],[Planned]],0,IF(Table1[[#This Row],[Planned]]=0,0,1-ABS(Table1[[#This Row],[Prod]]-Table1[[#This Row],[Planned]])/Table1[[#This Row],[Planned]]))</f>
        <v>0</v>
      </c>
      <c r="V4060" s="8"/>
      <c r="W4060" s="11"/>
      <c r="X4060" s="3">
        <v>0</v>
      </c>
      <c r="Y4060" s="206">
        <f>Table1[[#This Row],[Prod]]</f>
        <v>0</v>
      </c>
      <c r="Z4060" s="206">
        <f>ABS(Table1[[#This Row],[Prod2]]-Table1[[#This Row],[Plan Revised]])</f>
        <v>0</v>
      </c>
      <c r="AA4060" s="288">
        <f>IF(ABS(Table1[[#This Row],[Prod2]]-Table1[[#This Row],[Plan Revised]])&gt;Table1[[#This Row],[Plan Revised]],0,IF(Table1[[#This Row],[Plan Revised]]=0,0,1-ABS(Table1[[#This Row],[Prod2]]-Table1[[#This Row],[Plan Revised]])/Table1[[#This Row],[Plan Revised]]))</f>
        <v>0</v>
      </c>
      <c r="AB4060" s="11"/>
      <c r="AC4060" s="30"/>
    </row>
    <row r="4061" spans="1:29">
      <c r="A4061" s="15" t="str">
        <f>IF(Table1[Week]=WeekSel,"Yes","No")</f>
        <v>No</v>
      </c>
      <c r="B4061" s="15" t="str">
        <f>IF((Table1[StartDate]&gt;=Date.GraphMin)*(Table1[StartDate]&lt;=Date.GraphMax)=1,"Yes","No")</f>
        <v>No</v>
      </c>
      <c r="C4061" s="15" t="str">
        <f>IF(OR(Table1[[#This Row],[Site]]="FOOD MILLING",Table1[[#This Row],[Site]]="GODACO"), "No", "Yes")</f>
        <v>Yes</v>
      </c>
      <c r="D4061" s="40">
        <f>MAX(DATE(Table1[Year],1,1),DATE(Table1[Year],1,1)-WEEKDAY(DATE(Table1[Year],1,1),2)+(Table1[WeekNum]-1)*7+1)</f>
        <v>44543</v>
      </c>
      <c r="E4061" s="40">
        <f>MIN(DATE(Table1[Year]+1,1,0),DATE(Table1[Year],1,1)-WEEKDAY(DATE(Table1[Year],1,1),2)+Table1[WeekNum]*7)</f>
        <v>44549</v>
      </c>
      <c r="F4061" s="15">
        <v>2021</v>
      </c>
      <c r="G4061" s="15">
        <f t="shared" si="126"/>
        <v>12</v>
      </c>
      <c r="H4061" s="17">
        <v>51</v>
      </c>
      <c r="I4061" s="207" t="str">
        <f>"W" &amp;Table1[[#This Row],[WeekNum]]</f>
        <v>W51</v>
      </c>
      <c r="J4061" s="20" t="str">
        <f t="shared" si="127"/>
        <v>21-W51</v>
      </c>
      <c r="K4061" s="8" t="s">
        <v>672</v>
      </c>
      <c r="L4061" s="4"/>
      <c r="M4061" s="8" t="s">
        <v>72</v>
      </c>
      <c r="N4061" s="11" t="s">
        <v>428</v>
      </c>
      <c r="O4061" s="266" t="s">
        <v>372</v>
      </c>
      <c r="P4061" s="11" t="s">
        <v>378</v>
      </c>
      <c r="Q4061" s="11" t="s">
        <v>421</v>
      </c>
      <c r="R4061" s="8">
        <v>1200</v>
      </c>
      <c r="S4061" s="8">
        <v>1565.556556</v>
      </c>
      <c r="T4061" s="206">
        <f>ABS(Table1[[#This Row],[Prod]]-Table1[[#This Row],[Planned]])</f>
        <v>365.556556</v>
      </c>
      <c r="U4061" s="209">
        <f>IF(ABS(Table1[[#This Row],[Prod]]-Table1[[#This Row],[Planned]])&gt;Table1[[#This Row],[Planned]],0,IF(Table1[[#This Row],[Planned]]=0,0,1-ABS(Table1[[#This Row],[Prod]]-Table1[[#This Row],[Planned]])/Table1[[#This Row],[Planned]]))</f>
        <v>0.69536953666666668</v>
      </c>
      <c r="V4061" s="8"/>
      <c r="W4061" s="11"/>
      <c r="X4061" s="3">
        <v>1200</v>
      </c>
      <c r="Y4061" s="206">
        <f>Table1[[#This Row],[Prod]]</f>
        <v>1565.556556</v>
      </c>
      <c r="Z4061" s="206">
        <f>ABS(Table1[[#This Row],[Prod2]]-Table1[[#This Row],[Plan Revised]])</f>
        <v>365.556556</v>
      </c>
      <c r="AA4061" s="288">
        <f>IF(ABS(Table1[[#This Row],[Prod2]]-Table1[[#This Row],[Plan Revised]])&gt;Table1[[#This Row],[Plan Revised]],0,IF(Table1[[#This Row],[Plan Revised]]=0,0,1-ABS(Table1[[#This Row],[Prod2]]-Table1[[#This Row],[Plan Revised]])/Table1[[#This Row],[Plan Revised]]))</f>
        <v>0.69536953666666668</v>
      </c>
      <c r="AB4061" s="11"/>
      <c r="AC4061" s="30"/>
    </row>
    <row r="4062" spans="1:29">
      <c r="A4062" s="15" t="str">
        <f>IF(Table1[Week]=WeekSel,"Yes","No")</f>
        <v>No</v>
      </c>
      <c r="B4062" s="15" t="str">
        <f>IF((Table1[StartDate]&gt;=Date.GraphMin)*(Table1[StartDate]&lt;=Date.GraphMax)=1,"Yes","No")</f>
        <v>No</v>
      </c>
      <c r="C4062" s="15" t="str">
        <f>IF(OR(Table1[[#This Row],[Site]]="FOOD MILLING",Table1[[#This Row],[Site]]="GODACO"), "No", "Yes")</f>
        <v>Yes</v>
      </c>
      <c r="D4062" s="40">
        <f>MAX(DATE(Table1[Year],1,1),DATE(Table1[Year],1,1)-WEEKDAY(DATE(Table1[Year],1,1),2)+(Table1[WeekNum]-1)*7+1)</f>
        <v>44543</v>
      </c>
      <c r="E4062" s="40">
        <f>MIN(DATE(Table1[Year]+1,1,0),DATE(Table1[Year],1,1)-WEEKDAY(DATE(Table1[Year],1,1),2)+Table1[WeekNum]*7)</f>
        <v>44549</v>
      </c>
      <c r="F4062" s="15">
        <v>2021</v>
      </c>
      <c r="G4062" s="15">
        <f t="shared" si="126"/>
        <v>12</v>
      </c>
      <c r="H4062" s="17">
        <v>51</v>
      </c>
      <c r="I4062" s="207" t="str">
        <f>"W" &amp;Table1[[#This Row],[WeekNum]]</f>
        <v>W51</v>
      </c>
      <c r="J4062" s="20" t="str">
        <f t="shared" si="127"/>
        <v>21-W51</v>
      </c>
      <c r="K4062" s="8" t="s">
        <v>673</v>
      </c>
      <c r="L4062" s="4"/>
      <c r="M4062" s="8" t="s">
        <v>72</v>
      </c>
      <c r="N4062" s="11" t="s">
        <v>428</v>
      </c>
      <c r="O4062" s="266" t="s">
        <v>372</v>
      </c>
      <c r="P4062" s="11" t="s">
        <v>378</v>
      </c>
      <c r="Q4062" s="11" t="s">
        <v>421</v>
      </c>
      <c r="R4062" s="8">
        <v>4500</v>
      </c>
      <c r="S4062" s="8">
        <v>6254.5</v>
      </c>
      <c r="T4062" s="206">
        <f>ABS(Table1[[#This Row],[Prod]]-Table1[[#This Row],[Planned]])</f>
        <v>1754.5</v>
      </c>
      <c r="U4062" s="209">
        <f>IF(ABS(Table1[[#This Row],[Prod]]-Table1[[#This Row],[Planned]])&gt;Table1[[#This Row],[Planned]],0,IF(Table1[[#This Row],[Planned]]=0,0,1-ABS(Table1[[#This Row],[Prod]]-Table1[[#This Row],[Planned]])/Table1[[#This Row],[Planned]]))</f>
        <v>0.61011111111111105</v>
      </c>
      <c r="V4062" s="8"/>
      <c r="W4062" s="11"/>
      <c r="X4062" s="3">
        <v>4500</v>
      </c>
      <c r="Y4062" s="206">
        <f>Table1[[#This Row],[Prod]]</f>
        <v>6254.5</v>
      </c>
      <c r="Z4062" s="206">
        <f>ABS(Table1[[#This Row],[Prod2]]-Table1[[#This Row],[Plan Revised]])</f>
        <v>1754.5</v>
      </c>
      <c r="AA4062" s="288">
        <f>IF(ABS(Table1[[#This Row],[Prod2]]-Table1[[#This Row],[Plan Revised]])&gt;Table1[[#This Row],[Plan Revised]],0,IF(Table1[[#This Row],[Plan Revised]]=0,0,1-ABS(Table1[[#This Row],[Prod2]]-Table1[[#This Row],[Plan Revised]])/Table1[[#This Row],[Plan Revised]]))</f>
        <v>0.61011111111111105</v>
      </c>
      <c r="AB4062" s="11"/>
      <c r="AC4062" s="30"/>
    </row>
    <row r="4063" spans="1:29">
      <c r="A4063" s="15" t="str">
        <f>IF(Table1[Week]=WeekSel,"Yes","No")</f>
        <v>No</v>
      </c>
      <c r="B4063" s="15" t="str">
        <f>IF((Table1[StartDate]&gt;=Date.GraphMin)*(Table1[StartDate]&lt;=Date.GraphMax)=1,"Yes","No")</f>
        <v>No</v>
      </c>
      <c r="C4063" s="15" t="str">
        <f>IF(OR(Table1[[#This Row],[Site]]="FOOD MILLING",Table1[[#This Row],[Site]]="GODACO"), "No", "Yes")</f>
        <v>Yes</v>
      </c>
      <c r="D4063" s="40">
        <f>MAX(DATE(Table1[Year],1,1),DATE(Table1[Year],1,1)-WEEKDAY(DATE(Table1[Year],1,1),2)+(Table1[WeekNum]-1)*7+1)</f>
        <v>44543</v>
      </c>
      <c r="E4063" s="40">
        <f>MIN(DATE(Table1[Year]+1,1,0),DATE(Table1[Year],1,1)-WEEKDAY(DATE(Table1[Year],1,1),2)+Table1[WeekNum]*7)</f>
        <v>44549</v>
      </c>
      <c r="F4063" s="15">
        <v>2021</v>
      </c>
      <c r="G4063" s="15">
        <f t="shared" si="126"/>
        <v>12</v>
      </c>
      <c r="H4063" s="17">
        <v>51</v>
      </c>
      <c r="I4063" s="207" t="str">
        <f>"W" &amp;Table1[[#This Row],[WeekNum]]</f>
        <v>W51</v>
      </c>
      <c r="J4063" s="20" t="str">
        <f t="shared" si="127"/>
        <v>21-W51</v>
      </c>
      <c r="K4063" s="8" t="s">
        <v>674</v>
      </c>
      <c r="L4063" s="4"/>
      <c r="M4063" s="8" t="s">
        <v>72</v>
      </c>
      <c r="N4063" s="11" t="s">
        <v>428</v>
      </c>
      <c r="O4063" s="266" t="s">
        <v>372</v>
      </c>
      <c r="P4063" s="11" t="s">
        <v>378</v>
      </c>
      <c r="Q4063" s="11" t="s">
        <v>421</v>
      </c>
      <c r="R4063" s="8">
        <v>3000</v>
      </c>
      <c r="S4063" s="8">
        <v>1689</v>
      </c>
      <c r="T4063" s="206">
        <f>ABS(Table1[[#This Row],[Prod]]-Table1[[#This Row],[Planned]])</f>
        <v>1311</v>
      </c>
      <c r="U4063" s="209">
        <f>IF(ABS(Table1[[#This Row],[Prod]]-Table1[[#This Row],[Planned]])&gt;Table1[[#This Row],[Planned]],0,IF(Table1[[#This Row],[Planned]]=0,0,1-ABS(Table1[[#This Row],[Prod]]-Table1[[#This Row],[Planned]])/Table1[[#This Row],[Planned]]))</f>
        <v>0.56299999999999994</v>
      </c>
      <c r="V4063" s="8"/>
      <c r="W4063" s="11"/>
      <c r="X4063" s="3">
        <v>3000</v>
      </c>
      <c r="Y4063" s="206">
        <f>Table1[[#This Row],[Prod]]</f>
        <v>1689</v>
      </c>
      <c r="Z4063" s="206">
        <f>ABS(Table1[[#This Row],[Prod2]]-Table1[[#This Row],[Plan Revised]])</f>
        <v>1311</v>
      </c>
      <c r="AA4063" s="288">
        <f>IF(ABS(Table1[[#This Row],[Prod2]]-Table1[[#This Row],[Plan Revised]])&gt;Table1[[#This Row],[Plan Revised]],0,IF(Table1[[#This Row],[Plan Revised]]=0,0,1-ABS(Table1[[#This Row],[Prod2]]-Table1[[#This Row],[Plan Revised]])/Table1[[#This Row],[Plan Revised]]))</f>
        <v>0.56299999999999994</v>
      </c>
      <c r="AB4063" s="11"/>
      <c r="AC4063" s="30"/>
    </row>
    <row r="4064" spans="1:29">
      <c r="A4064" s="15" t="str">
        <f>IF(Table1[Week]=WeekSel,"Yes","No")</f>
        <v>No</v>
      </c>
      <c r="B4064" s="15" t="str">
        <f>IF((Table1[StartDate]&gt;=Date.GraphMin)*(Table1[StartDate]&lt;=Date.GraphMax)=1,"Yes","No")</f>
        <v>No</v>
      </c>
      <c r="C4064" s="15" t="str">
        <f>IF(OR(Table1[[#This Row],[Site]]="FOOD MILLING",Table1[[#This Row],[Site]]="GODACO"), "No", "Yes")</f>
        <v>Yes</v>
      </c>
      <c r="D4064" s="40">
        <f>MAX(DATE(Table1[Year],1,1),DATE(Table1[Year],1,1)-WEEKDAY(DATE(Table1[Year],1,1),2)+(Table1[WeekNum]-1)*7+1)</f>
        <v>44543</v>
      </c>
      <c r="E4064" s="40">
        <f>MIN(DATE(Table1[Year]+1,1,0),DATE(Table1[Year],1,1)-WEEKDAY(DATE(Table1[Year],1,1),2)+Table1[WeekNum]*7)</f>
        <v>44549</v>
      </c>
      <c r="F4064" s="15">
        <v>2021</v>
      </c>
      <c r="G4064" s="15">
        <f t="shared" si="126"/>
        <v>12</v>
      </c>
      <c r="H4064" s="17">
        <v>51</v>
      </c>
      <c r="I4064" s="207" t="str">
        <f>"W" &amp;Table1[[#This Row],[WeekNum]]</f>
        <v>W51</v>
      </c>
      <c r="J4064" s="20" t="str">
        <f t="shared" si="127"/>
        <v>21-W51</v>
      </c>
      <c r="K4064" s="8" t="s">
        <v>675</v>
      </c>
      <c r="L4064" s="4"/>
      <c r="M4064" s="8" t="s">
        <v>72</v>
      </c>
      <c r="N4064" s="11" t="s">
        <v>428</v>
      </c>
      <c r="O4064" s="266" t="s">
        <v>372</v>
      </c>
      <c r="P4064" s="11" t="s">
        <v>378</v>
      </c>
      <c r="Q4064" s="11" t="s">
        <v>421</v>
      </c>
      <c r="R4064" s="8">
        <v>1500</v>
      </c>
      <c r="S4064" s="8">
        <v>1628</v>
      </c>
      <c r="T4064" s="206">
        <f>ABS(Table1[[#This Row],[Prod]]-Table1[[#This Row],[Planned]])</f>
        <v>128</v>
      </c>
      <c r="U4064" s="209">
        <f>IF(ABS(Table1[[#This Row],[Prod]]-Table1[[#This Row],[Planned]])&gt;Table1[[#This Row],[Planned]],0,IF(Table1[[#This Row],[Planned]]=0,0,1-ABS(Table1[[#This Row],[Prod]]-Table1[[#This Row],[Planned]])/Table1[[#This Row],[Planned]]))</f>
        <v>0.91466666666666663</v>
      </c>
      <c r="V4064" s="8"/>
      <c r="W4064" s="11"/>
      <c r="X4064" s="3">
        <v>1500</v>
      </c>
      <c r="Y4064" s="206">
        <f>Table1[[#This Row],[Prod]]</f>
        <v>1628</v>
      </c>
      <c r="Z4064" s="206">
        <f>ABS(Table1[[#This Row],[Prod2]]-Table1[[#This Row],[Plan Revised]])</f>
        <v>128</v>
      </c>
      <c r="AA4064" s="288">
        <f>IF(ABS(Table1[[#This Row],[Prod2]]-Table1[[#This Row],[Plan Revised]])&gt;Table1[[#This Row],[Plan Revised]],0,IF(Table1[[#This Row],[Plan Revised]]=0,0,1-ABS(Table1[[#This Row],[Prod2]]-Table1[[#This Row],[Plan Revised]])/Table1[[#This Row],[Plan Revised]]))</f>
        <v>0.91466666666666663</v>
      </c>
      <c r="AB4064" s="11"/>
      <c r="AC4064" s="30"/>
    </row>
    <row r="4065" spans="1:29">
      <c r="A4065" s="15" t="str">
        <f>IF(Table1[Week]=WeekSel,"Yes","No")</f>
        <v>No</v>
      </c>
      <c r="B4065" s="15" t="str">
        <f>IF((Table1[StartDate]&gt;=Date.GraphMin)*(Table1[StartDate]&lt;=Date.GraphMax)=1,"Yes","No")</f>
        <v>No</v>
      </c>
      <c r="C4065" s="15" t="str">
        <f>IF(OR(Table1[[#This Row],[Site]]="FOOD MILLING",Table1[[#This Row],[Site]]="GODACO"), "No", "Yes")</f>
        <v>Yes</v>
      </c>
      <c r="D4065" s="40">
        <f>MAX(DATE(Table1[Year],1,1),DATE(Table1[Year],1,1)-WEEKDAY(DATE(Table1[Year],1,1),2)+(Table1[WeekNum]-1)*7+1)</f>
        <v>44543</v>
      </c>
      <c r="E4065" s="40">
        <f>MIN(DATE(Table1[Year]+1,1,0),DATE(Table1[Year],1,1)-WEEKDAY(DATE(Table1[Year],1,1),2)+Table1[WeekNum]*7)</f>
        <v>44549</v>
      </c>
      <c r="F4065" s="15">
        <v>2021</v>
      </c>
      <c r="G4065" s="15">
        <f t="shared" si="126"/>
        <v>12</v>
      </c>
      <c r="H4065" s="17">
        <v>51</v>
      </c>
      <c r="I4065" s="207" t="str">
        <f>"W" &amp;Table1[[#This Row],[WeekNum]]</f>
        <v>W51</v>
      </c>
      <c r="J4065" s="20" t="str">
        <f t="shared" si="127"/>
        <v>21-W51</v>
      </c>
      <c r="K4065" s="8" t="s">
        <v>676</v>
      </c>
      <c r="L4065" s="4"/>
      <c r="M4065" s="8" t="s">
        <v>72</v>
      </c>
      <c r="N4065" s="11" t="s">
        <v>428</v>
      </c>
      <c r="O4065" s="266" t="s">
        <v>372</v>
      </c>
      <c r="P4065" s="11" t="s">
        <v>378</v>
      </c>
      <c r="Q4065" s="11" t="s">
        <v>421</v>
      </c>
      <c r="R4065" s="8">
        <v>1200</v>
      </c>
      <c r="S4065" s="8">
        <v>1323</v>
      </c>
      <c r="T4065" s="206">
        <f>ABS(Table1[[#This Row],[Prod]]-Table1[[#This Row],[Planned]])</f>
        <v>123</v>
      </c>
      <c r="U4065" s="209">
        <f>IF(ABS(Table1[[#This Row],[Prod]]-Table1[[#This Row],[Planned]])&gt;Table1[[#This Row],[Planned]],0,IF(Table1[[#This Row],[Planned]]=0,0,1-ABS(Table1[[#This Row],[Prod]]-Table1[[#This Row],[Planned]])/Table1[[#This Row],[Planned]]))</f>
        <v>0.89749999999999996</v>
      </c>
      <c r="V4065" s="8"/>
      <c r="W4065" s="11"/>
      <c r="X4065" s="3">
        <v>1200</v>
      </c>
      <c r="Y4065" s="206">
        <f>Table1[[#This Row],[Prod]]</f>
        <v>1323</v>
      </c>
      <c r="Z4065" s="206">
        <f>ABS(Table1[[#This Row],[Prod2]]-Table1[[#This Row],[Plan Revised]])</f>
        <v>123</v>
      </c>
      <c r="AA4065" s="288">
        <f>IF(ABS(Table1[[#This Row],[Prod2]]-Table1[[#This Row],[Plan Revised]])&gt;Table1[[#This Row],[Plan Revised]],0,IF(Table1[[#This Row],[Plan Revised]]=0,0,1-ABS(Table1[[#This Row],[Prod2]]-Table1[[#This Row],[Plan Revised]])/Table1[[#This Row],[Plan Revised]]))</f>
        <v>0.89749999999999996</v>
      </c>
      <c r="AB4065" s="11"/>
      <c r="AC4065" s="30"/>
    </row>
    <row r="4066" spans="1:29">
      <c r="A4066" s="15" t="str">
        <f>IF(Table1[Week]=WeekSel,"Yes","No")</f>
        <v>No</v>
      </c>
      <c r="B4066" s="15" t="str">
        <f>IF((Table1[StartDate]&gt;=Date.GraphMin)*(Table1[StartDate]&lt;=Date.GraphMax)=1,"Yes","No")</f>
        <v>No</v>
      </c>
      <c r="C4066" s="15" t="str">
        <f>IF(OR(Table1[[#This Row],[Site]]="FOOD MILLING",Table1[[#This Row],[Site]]="GODACO"), "No", "Yes")</f>
        <v>Yes</v>
      </c>
      <c r="D4066" s="40">
        <f>MAX(DATE(Table1[Year],1,1),DATE(Table1[Year],1,1)-WEEKDAY(DATE(Table1[Year],1,1),2)+(Table1[WeekNum]-1)*7+1)</f>
        <v>44543</v>
      </c>
      <c r="E4066" s="40">
        <f>MIN(DATE(Table1[Year]+1,1,0),DATE(Table1[Year],1,1)-WEEKDAY(DATE(Table1[Year],1,1),2)+Table1[WeekNum]*7)</f>
        <v>44549</v>
      </c>
      <c r="F4066" s="15">
        <v>2021</v>
      </c>
      <c r="G4066" s="15">
        <f t="shared" si="126"/>
        <v>12</v>
      </c>
      <c r="H4066" s="17">
        <v>51</v>
      </c>
      <c r="I4066" s="207" t="str">
        <f>"W" &amp;Table1[[#This Row],[WeekNum]]</f>
        <v>W51</v>
      </c>
      <c r="J4066" s="20" t="str">
        <f t="shared" si="127"/>
        <v>21-W51</v>
      </c>
      <c r="K4066" s="8" t="s">
        <v>677</v>
      </c>
      <c r="L4066" s="4"/>
      <c r="M4066" s="8" t="s">
        <v>72</v>
      </c>
      <c r="N4066" s="11" t="s">
        <v>428</v>
      </c>
      <c r="O4066" s="266" t="s">
        <v>372</v>
      </c>
      <c r="P4066" s="11" t="s">
        <v>378</v>
      </c>
      <c r="Q4066" s="11" t="s">
        <v>421</v>
      </c>
      <c r="R4066" s="8">
        <v>1500</v>
      </c>
      <c r="S4066" s="8">
        <v>1373.400001</v>
      </c>
      <c r="T4066" s="206">
        <f>ABS(Table1[[#This Row],[Prod]]-Table1[[#This Row],[Planned]])</f>
        <v>126.59999900000003</v>
      </c>
      <c r="U4066" s="209">
        <f>IF(ABS(Table1[[#This Row],[Prod]]-Table1[[#This Row],[Planned]])&gt;Table1[[#This Row],[Planned]],0,IF(Table1[[#This Row],[Planned]]=0,0,1-ABS(Table1[[#This Row],[Prod]]-Table1[[#This Row],[Planned]])/Table1[[#This Row],[Planned]]))</f>
        <v>0.91560000066666669</v>
      </c>
      <c r="V4066" s="8"/>
      <c r="W4066" s="11"/>
      <c r="X4066" s="3">
        <v>1500</v>
      </c>
      <c r="Y4066" s="206">
        <f>Table1[[#This Row],[Prod]]</f>
        <v>1373.400001</v>
      </c>
      <c r="Z4066" s="206">
        <f>ABS(Table1[[#This Row],[Prod2]]-Table1[[#This Row],[Plan Revised]])</f>
        <v>126.59999900000003</v>
      </c>
      <c r="AA4066" s="288">
        <f>IF(ABS(Table1[[#This Row],[Prod2]]-Table1[[#This Row],[Plan Revised]])&gt;Table1[[#This Row],[Plan Revised]],0,IF(Table1[[#This Row],[Plan Revised]]=0,0,1-ABS(Table1[[#This Row],[Prod2]]-Table1[[#This Row],[Plan Revised]])/Table1[[#This Row],[Plan Revised]]))</f>
        <v>0.91560000066666669</v>
      </c>
      <c r="AB4066" s="11"/>
      <c r="AC4066" s="30"/>
    </row>
    <row r="4067" spans="1:29">
      <c r="A4067" s="15" t="str">
        <f>IF(Table1[Week]=WeekSel,"Yes","No")</f>
        <v>No</v>
      </c>
      <c r="B4067" s="15" t="str">
        <f>IF((Table1[StartDate]&gt;=Date.GraphMin)*(Table1[StartDate]&lt;=Date.GraphMax)=1,"Yes","No")</f>
        <v>No</v>
      </c>
      <c r="C4067" s="15" t="str">
        <f>IF(OR(Table1[[#This Row],[Site]]="FOOD MILLING",Table1[[#This Row],[Site]]="GODACO"), "No", "Yes")</f>
        <v>Yes</v>
      </c>
      <c r="D4067" s="40">
        <f>MAX(DATE(Table1[Year],1,1),DATE(Table1[Year],1,1)-WEEKDAY(DATE(Table1[Year],1,1),2)+(Table1[WeekNum]-1)*7+1)</f>
        <v>44543</v>
      </c>
      <c r="E4067" s="40">
        <f>MIN(DATE(Table1[Year]+1,1,0),DATE(Table1[Year],1,1)-WEEKDAY(DATE(Table1[Year],1,1),2)+Table1[WeekNum]*7)</f>
        <v>44549</v>
      </c>
      <c r="F4067" s="15">
        <v>2021</v>
      </c>
      <c r="G4067" s="15">
        <f t="shared" si="126"/>
        <v>12</v>
      </c>
      <c r="H4067" s="17">
        <v>51</v>
      </c>
      <c r="I4067" s="207" t="str">
        <f>"W" &amp;Table1[[#This Row],[WeekNum]]</f>
        <v>W51</v>
      </c>
      <c r="J4067" s="20" t="str">
        <f t="shared" si="127"/>
        <v>21-W51</v>
      </c>
      <c r="K4067" s="8" t="s">
        <v>678</v>
      </c>
      <c r="L4067" s="4"/>
      <c r="M4067" s="8" t="s">
        <v>72</v>
      </c>
      <c r="N4067" s="11" t="s">
        <v>428</v>
      </c>
      <c r="O4067" s="266" t="s">
        <v>372</v>
      </c>
      <c r="P4067" s="11" t="s">
        <v>378</v>
      </c>
      <c r="Q4067" s="11" t="s">
        <v>421</v>
      </c>
      <c r="R4067" s="8">
        <v>6000</v>
      </c>
      <c r="S4067" s="8">
        <v>4461.3000030000003</v>
      </c>
      <c r="T4067" s="206">
        <f>ABS(Table1[[#This Row],[Prod]]-Table1[[#This Row],[Planned]])</f>
        <v>1538.6999969999997</v>
      </c>
      <c r="U4067" s="209">
        <f>IF(ABS(Table1[[#This Row],[Prod]]-Table1[[#This Row],[Planned]])&gt;Table1[[#This Row],[Planned]],0,IF(Table1[[#This Row],[Planned]]=0,0,1-ABS(Table1[[#This Row],[Prod]]-Table1[[#This Row],[Planned]])/Table1[[#This Row],[Planned]]))</f>
        <v>0.74355000049999997</v>
      </c>
      <c r="V4067" s="8"/>
      <c r="W4067" s="11"/>
      <c r="X4067" s="3">
        <v>6000</v>
      </c>
      <c r="Y4067" s="206">
        <f>Table1[[#This Row],[Prod]]</f>
        <v>4461.3000030000003</v>
      </c>
      <c r="Z4067" s="206">
        <f>ABS(Table1[[#This Row],[Prod2]]-Table1[[#This Row],[Plan Revised]])</f>
        <v>1538.6999969999997</v>
      </c>
      <c r="AA4067" s="288">
        <f>IF(ABS(Table1[[#This Row],[Prod2]]-Table1[[#This Row],[Plan Revised]])&gt;Table1[[#This Row],[Plan Revised]],0,IF(Table1[[#This Row],[Plan Revised]]=0,0,1-ABS(Table1[[#This Row],[Prod2]]-Table1[[#This Row],[Plan Revised]])/Table1[[#This Row],[Plan Revised]]))</f>
        <v>0.74355000049999997</v>
      </c>
      <c r="AB4067" s="11"/>
      <c r="AC4067" s="30"/>
    </row>
    <row r="4068" spans="1:29">
      <c r="A4068" s="15" t="str">
        <f>IF(Table1[Week]=WeekSel,"Yes","No")</f>
        <v>No</v>
      </c>
      <c r="B4068" s="15" t="str">
        <f>IF((Table1[StartDate]&gt;=Date.GraphMin)*(Table1[StartDate]&lt;=Date.GraphMax)=1,"Yes","No")</f>
        <v>No</v>
      </c>
      <c r="C4068" s="15" t="str">
        <f>IF(OR(Table1[[#This Row],[Site]]="FOOD MILLING",Table1[[#This Row],[Site]]="GODACO"), "No", "Yes")</f>
        <v>Yes</v>
      </c>
      <c r="D4068" s="40">
        <f>MAX(DATE(Table1[Year],1,1),DATE(Table1[Year],1,1)-WEEKDAY(DATE(Table1[Year],1,1),2)+(Table1[WeekNum]-1)*7+1)</f>
        <v>44543</v>
      </c>
      <c r="E4068" s="40">
        <f>MIN(DATE(Table1[Year]+1,1,0),DATE(Table1[Year],1,1)-WEEKDAY(DATE(Table1[Year],1,1),2)+Table1[WeekNum]*7)</f>
        <v>44549</v>
      </c>
      <c r="F4068" s="15">
        <v>2021</v>
      </c>
      <c r="G4068" s="15">
        <f t="shared" si="126"/>
        <v>12</v>
      </c>
      <c r="H4068" s="17">
        <v>51</v>
      </c>
      <c r="I4068" s="207" t="str">
        <f>"W" &amp;Table1[[#This Row],[WeekNum]]</f>
        <v>W51</v>
      </c>
      <c r="J4068" s="20" t="str">
        <f t="shared" si="127"/>
        <v>21-W51</v>
      </c>
      <c r="K4068" s="8" t="s">
        <v>680</v>
      </c>
      <c r="L4068" s="4"/>
      <c r="M4068" s="8" t="s">
        <v>72</v>
      </c>
      <c r="N4068" s="11" t="s">
        <v>428</v>
      </c>
      <c r="O4068" s="266" t="s">
        <v>374</v>
      </c>
      <c r="P4068" s="11" t="s">
        <v>376</v>
      </c>
      <c r="Q4068" s="11" t="s">
        <v>421</v>
      </c>
      <c r="R4068" s="8">
        <v>6600</v>
      </c>
      <c r="S4068" s="8">
        <v>6117.8400170000004</v>
      </c>
      <c r="T4068" s="206">
        <f>ABS(Table1[[#This Row],[Prod]]-Table1[[#This Row],[Planned]])</f>
        <v>482.15998299999956</v>
      </c>
      <c r="U4068" s="209">
        <f>IF(ABS(Table1[[#This Row],[Prod]]-Table1[[#This Row],[Planned]])&gt;Table1[[#This Row],[Planned]],0,IF(Table1[[#This Row],[Planned]]=0,0,1-ABS(Table1[[#This Row],[Prod]]-Table1[[#This Row],[Planned]])/Table1[[#This Row],[Planned]]))</f>
        <v>0.92694545712121224</v>
      </c>
      <c r="V4068" s="8"/>
      <c r="W4068" s="11"/>
      <c r="X4068" s="3">
        <v>6600</v>
      </c>
      <c r="Y4068" s="206">
        <f>Table1[[#This Row],[Prod]]</f>
        <v>6117.8400170000004</v>
      </c>
      <c r="Z4068" s="206">
        <f>ABS(Table1[[#This Row],[Prod2]]-Table1[[#This Row],[Plan Revised]])</f>
        <v>482.15998299999956</v>
      </c>
      <c r="AA4068" s="288">
        <f>IF(ABS(Table1[[#This Row],[Prod2]]-Table1[[#This Row],[Plan Revised]])&gt;Table1[[#This Row],[Plan Revised]],0,IF(Table1[[#This Row],[Plan Revised]]=0,0,1-ABS(Table1[[#This Row],[Prod2]]-Table1[[#This Row],[Plan Revised]])/Table1[[#This Row],[Plan Revised]]))</f>
        <v>0.92694545712121224</v>
      </c>
      <c r="AB4068" s="11"/>
      <c r="AC4068" s="30"/>
    </row>
    <row r="4069" spans="1:29">
      <c r="A4069" s="15" t="str">
        <f>IF(Table1[Week]=WeekSel,"Yes","No")</f>
        <v>No</v>
      </c>
      <c r="B4069" s="15" t="str">
        <f>IF((Table1[StartDate]&gt;=Date.GraphMin)*(Table1[StartDate]&lt;=Date.GraphMax)=1,"Yes","No")</f>
        <v>No</v>
      </c>
      <c r="C4069" s="15" t="str">
        <f>IF(OR(Table1[[#This Row],[Site]]="FOOD MILLING",Table1[[#This Row],[Site]]="GODACO"), "No", "Yes")</f>
        <v>Yes</v>
      </c>
      <c r="D4069" s="40">
        <f>MAX(DATE(Table1[Year],1,1),DATE(Table1[Year],1,1)-WEEKDAY(DATE(Table1[Year],1,1),2)+(Table1[WeekNum]-1)*7+1)</f>
        <v>44543</v>
      </c>
      <c r="E4069" s="40">
        <f>MIN(DATE(Table1[Year]+1,1,0),DATE(Table1[Year],1,1)-WEEKDAY(DATE(Table1[Year],1,1),2)+Table1[WeekNum]*7)</f>
        <v>44549</v>
      </c>
      <c r="F4069" s="15">
        <v>2021</v>
      </c>
      <c r="G4069" s="15">
        <f t="shared" si="126"/>
        <v>12</v>
      </c>
      <c r="H4069" s="17">
        <v>51</v>
      </c>
      <c r="I4069" s="207" t="str">
        <f>"W" &amp;Table1[[#This Row],[WeekNum]]</f>
        <v>W51</v>
      </c>
      <c r="J4069" s="20" t="str">
        <f t="shared" si="127"/>
        <v>21-W51</v>
      </c>
      <c r="K4069" s="8" t="s">
        <v>681</v>
      </c>
      <c r="L4069" s="4"/>
      <c r="M4069" s="8" t="s">
        <v>72</v>
      </c>
      <c r="N4069" s="11" t="s">
        <v>428</v>
      </c>
      <c r="O4069" s="266" t="s">
        <v>372</v>
      </c>
      <c r="P4069" s="11" t="s">
        <v>381</v>
      </c>
      <c r="Q4069" s="11" t="s">
        <v>421</v>
      </c>
      <c r="R4069" s="8">
        <v>0</v>
      </c>
      <c r="S4069" s="8">
        <v>0</v>
      </c>
      <c r="T4069" s="206">
        <f>ABS(Table1[[#This Row],[Prod]]-Table1[[#This Row],[Planned]])</f>
        <v>0</v>
      </c>
      <c r="U4069" s="209">
        <f>IF(ABS(Table1[[#This Row],[Prod]]-Table1[[#This Row],[Planned]])&gt;Table1[[#This Row],[Planned]],0,IF(Table1[[#This Row],[Planned]]=0,0,1-ABS(Table1[[#This Row],[Prod]]-Table1[[#This Row],[Planned]])/Table1[[#This Row],[Planned]]))</f>
        <v>0</v>
      </c>
      <c r="V4069" s="8"/>
      <c r="W4069" s="11"/>
      <c r="X4069" s="3">
        <v>0</v>
      </c>
      <c r="Y4069" s="206">
        <f>Table1[[#This Row],[Prod]]</f>
        <v>0</v>
      </c>
      <c r="Z4069" s="206">
        <f>ABS(Table1[[#This Row],[Prod2]]-Table1[[#This Row],[Plan Revised]])</f>
        <v>0</v>
      </c>
      <c r="AA4069" s="288">
        <f>IF(ABS(Table1[[#This Row],[Prod2]]-Table1[[#This Row],[Plan Revised]])&gt;Table1[[#This Row],[Plan Revised]],0,IF(Table1[[#This Row],[Plan Revised]]=0,0,1-ABS(Table1[[#This Row],[Prod2]]-Table1[[#This Row],[Plan Revised]])/Table1[[#This Row],[Plan Revised]]))</f>
        <v>0</v>
      </c>
      <c r="AB4069" s="11"/>
      <c r="AC4069" s="30"/>
    </row>
    <row r="4070" spans="1:29">
      <c r="A4070" s="15" t="str">
        <f>IF(Table1[Week]=WeekSel,"Yes","No")</f>
        <v>No</v>
      </c>
      <c r="B4070" s="15" t="str">
        <f>IF((Table1[StartDate]&gt;=Date.GraphMin)*(Table1[StartDate]&lt;=Date.GraphMax)=1,"Yes","No")</f>
        <v>No</v>
      </c>
      <c r="C4070" s="15" t="str">
        <f>IF(OR(Table1[[#This Row],[Site]]="FOOD MILLING",Table1[[#This Row],[Site]]="GODACO"), "No", "Yes")</f>
        <v>Yes</v>
      </c>
      <c r="D4070" s="40">
        <f>MAX(DATE(Table1[Year],1,1),DATE(Table1[Year],1,1)-WEEKDAY(DATE(Table1[Year],1,1),2)+(Table1[WeekNum]-1)*7+1)</f>
        <v>44543</v>
      </c>
      <c r="E4070" s="40">
        <f>MIN(DATE(Table1[Year]+1,1,0),DATE(Table1[Year],1,1)-WEEKDAY(DATE(Table1[Year],1,1),2)+Table1[WeekNum]*7)</f>
        <v>44549</v>
      </c>
      <c r="F4070" s="15">
        <v>2021</v>
      </c>
      <c r="G4070" s="15">
        <f t="shared" si="126"/>
        <v>12</v>
      </c>
      <c r="H4070" s="17">
        <v>51</v>
      </c>
      <c r="I4070" s="207" t="str">
        <f>"W" &amp;Table1[[#This Row],[WeekNum]]</f>
        <v>W51</v>
      </c>
      <c r="J4070" s="20" t="str">
        <f t="shared" si="127"/>
        <v>21-W51</v>
      </c>
      <c r="K4070" s="8" t="s">
        <v>682</v>
      </c>
      <c r="L4070" s="4"/>
      <c r="M4070" s="8" t="s">
        <v>72</v>
      </c>
      <c r="N4070" s="11" t="s">
        <v>428</v>
      </c>
      <c r="O4070" s="266" t="s">
        <v>372</v>
      </c>
      <c r="P4070" s="11" t="s">
        <v>381</v>
      </c>
      <c r="Q4070" s="11" t="s">
        <v>421</v>
      </c>
      <c r="R4070" s="8">
        <v>0</v>
      </c>
      <c r="S4070" s="8">
        <v>0</v>
      </c>
      <c r="T4070" s="206">
        <f>ABS(Table1[[#This Row],[Prod]]-Table1[[#This Row],[Planned]])</f>
        <v>0</v>
      </c>
      <c r="U4070" s="209">
        <f>IF(ABS(Table1[[#This Row],[Prod]]-Table1[[#This Row],[Planned]])&gt;Table1[[#This Row],[Planned]],0,IF(Table1[[#This Row],[Planned]]=0,0,1-ABS(Table1[[#This Row],[Prod]]-Table1[[#This Row],[Planned]])/Table1[[#This Row],[Planned]]))</f>
        <v>0</v>
      </c>
      <c r="V4070" s="8"/>
      <c r="W4070" s="11"/>
      <c r="X4070" s="3">
        <v>0</v>
      </c>
      <c r="Y4070" s="206">
        <f>Table1[[#This Row],[Prod]]</f>
        <v>0</v>
      </c>
      <c r="Z4070" s="206">
        <f>ABS(Table1[[#This Row],[Prod2]]-Table1[[#This Row],[Plan Revised]])</f>
        <v>0</v>
      </c>
      <c r="AA4070" s="288">
        <f>IF(ABS(Table1[[#This Row],[Prod2]]-Table1[[#This Row],[Plan Revised]])&gt;Table1[[#This Row],[Plan Revised]],0,IF(Table1[[#This Row],[Plan Revised]]=0,0,1-ABS(Table1[[#This Row],[Prod2]]-Table1[[#This Row],[Plan Revised]])/Table1[[#This Row],[Plan Revised]]))</f>
        <v>0</v>
      </c>
      <c r="AB4070" s="11"/>
      <c r="AC4070" s="30"/>
    </row>
    <row r="4071" spans="1:29">
      <c r="A4071" s="15" t="str">
        <f>IF(Table1[Week]=WeekSel,"Yes","No")</f>
        <v>No</v>
      </c>
      <c r="B4071" s="15" t="str">
        <f>IF((Table1[StartDate]&gt;=Date.GraphMin)*(Table1[StartDate]&lt;=Date.GraphMax)=1,"Yes","No")</f>
        <v>No</v>
      </c>
      <c r="C4071" s="15" t="str">
        <f>IF(OR(Table1[[#This Row],[Site]]="FOOD MILLING",Table1[[#This Row],[Site]]="GODACO"), "No", "Yes")</f>
        <v>Yes</v>
      </c>
      <c r="D4071" s="40">
        <f>MAX(DATE(Table1[Year],1,1),DATE(Table1[Year],1,1)-WEEKDAY(DATE(Table1[Year],1,1),2)+(Table1[WeekNum]-1)*7+1)</f>
        <v>44543</v>
      </c>
      <c r="E4071" s="40">
        <f>MIN(DATE(Table1[Year]+1,1,0),DATE(Table1[Year],1,1)-WEEKDAY(DATE(Table1[Year],1,1),2)+Table1[WeekNum]*7)</f>
        <v>44549</v>
      </c>
      <c r="F4071" s="15">
        <v>2021</v>
      </c>
      <c r="G4071" s="15">
        <f t="shared" si="126"/>
        <v>12</v>
      </c>
      <c r="H4071" s="17">
        <v>51</v>
      </c>
      <c r="I4071" s="207" t="str">
        <f>"W" &amp;Table1[[#This Row],[WeekNum]]</f>
        <v>W51</v>
      </c>
      <c r="J4071" s="20" t="str">
        <f t="shared" si="127"/>
        <v>21-W51</v>
      </c>
      <c r="K4071" s="8" t="s">
        <v>683</v>
      </c>
      <c r="L4071" s="4"/>
      <c r="M4071" s="8" t="s">
        <v>72</v>
      </c>
      <c r="N4071" s="11" t="s">
        <v>428</v>
      </c>
      <c r="O4071" s="266" t="s">
        <v>372</v>
      </c>
      <c r="P4071" s="11" t="s">
        <v>381</v>
      </c>
      <c r="Q4071" s="11" t="s">
        <v>421</v>
      </c>
      <c r="R4071" s="8">
        <v>0</v>
      </c>
      <c r="S4071" s="8">
        <v>0</v>
      </c>
      <c r="T4071" s="206">
        <f>ABS(Table1[[#This Row],[Prod]]-Table1[[#This Row],[Planned]])</f>
        <v>0</v>
      </c>
      <c r="U4071" s="209">
        <f>IF(ABS(Table1[[#This Row],[Prod]]-Table1[[#This Row],[Planned]])&gt;Table1[[#This Row],[Planned]],0,IF(Table1[[#This Row],[Planned]]=0,0,1-ABS(Table1[[#This Row],[Prod]]-Table1[[#This Row],[Planned]])/Table1[[#This Row],[Planned]]))</f>
        <v>0</v>
      </c>
      <c r="V4071" s="8"/>
      <c r="W4071" s="11"/>
      <c r="X4071" s="3">
        <v>0</v>
      </c>
      <c r="Y4071" s="206">
        <f>Table1[[#This Row],[Prod]]</f>
        <v>0</v>
      </c>
      <c r="Z4071" s="206">
        <f>ABS(Table1[[#This Row],[Prod2]]-Table1[[#This Row],[Plan Revised]])</f>
        <v>0</v>
      </c>
      <c r="AA4071" s="288">
        <f>IF(ABS(Table1[[#This Row],[Prod2]]-Table1[[#This Row],[Plan Revised]])&gt;Table1[[#This Row],[Plan Revised]],0,IF(Table1[[#This Row],[Plan Revised]]=0,0,1-ABS(Table1[[#This Row],[Prod2]]-Table1[[#This Row],[Plan Revised]])/Table1[[#This Row],[Plan Revised]]))</f>
        <v>0</v>
      </c>
      <c r="AB4071" s="11"/>
      <c r="AC4071" s="30"/>
    </row>
    <row r="4072" spans="1:29">
      <c r="A4072" s="15" t="str">
        <f>IF(Table1[Week]=WeekSel,"Yes","No")</f>
        <v>No</v>
      </c>
      <c r="B4072" s="15" t="str">
        <f>IF((Table1[StartDate]&gt;=Date.GraphMin)*(Table1[StartDate]&lt;=Date.GraphMax)=1,"Yes","No")</f>
        <v>No</v>
      </c>
      <c r="C4072" s="15" t="str">
        <f>IF(OR(Table1[[#This Row],[Site]]="FOOD MILLING",Table1[[#This Row],[Site]]="GODACO"), "No", "Yes")</f>
        <v>Yes</v>
      </c>
      <c r="D4072" s="40">
        <f>MAX(DATE(Table1[Year],1,1),DATE(Table1[Year],1,1)-WEEKDAY(DATE(Table1[Year],1,1),2)+(Table1[WeekNum]-1)*7+1)</f>
        <v>44543</v>
      </c>
      <c r="E4072" s="40">
        <f>MIN(DATE(Table1[Year]+1,1,0),DATE(Table1[Year],1,1)-WEEKDAY(DATE(Table1[Year],1,1),2)+Table1[WeekNum]*7)</f>
        <v>44549</v>
      </c>
      <c r="F4072" s="15">
        <v>2021</v>
      </c>
      <c r="G4072" s="15">
        <f t="shared" si="126"/>
        <v>12</v>
      </c>
      <c r="H4072" s="17">
        <v>51</v>
      </c>
      <c r="I4072" s="207" t="str">
        <f>"W" &amp;Table1[[#This Row],[WeekNum]]</f>
        <v>W51</v>
      </c>
      <c r="J4072" s="20" t="str">
        <f t="shared" si="127"/>
        <v>21-W51</v>
      </c>
      <c r="K4072" s="8" t="s">
        <v>445</v>
      </c>
      <c r="L4072" s="4"/>
      <c r="M4072" s="8" t="s">
        <v>77</v>
      </c>
      <c r="N4072" s="11" t="s">
        <v>428</v>
      </c>
      <c r="O4072" s="266" t="s">
        <v>374</v>
      </c>
      <c r="P4072" s="11" t="s">
        <v>382</v>
      </c>
      <c r="Q4072" s="11" t="s">
        <v>421</v>
      </c>
      <c r="R4072" s="8">
        <v>0</v>
      </c>
      <c r="S4072" s="8">
        <v>0</v>
      </c>
      <c r="T4072" s="206">
        <f>ABS(Table1[[#This Row],[Prod]]-Table1[[#This Row],[Planned]])</f>
        <v>0</v>
      </c>
      <c r="U4072" s="209">
        <f>IF(ABS(Table1[[#This Row],[Prod]]-Table1[[#This Row],[Planned]])&gt;Table1[[#This Row],[Planned]],0,IF(Table1[[#This Row],[Planned]]=0,0,1-ABS(Table1[[#This Row],[Prod]]-Table1[[#This Row],[Planned]])/Table1[[#This Row],[Planned]]))</f>
        <v>0</v>
      </c>
      <c r="V4072" s="8"/>
      <c r="W4072" s="11"/>
      <c r="X4072" s="3">
        <v>0</v>
      </c>
      <c r="Y4072" s="206">
        <f>Table1[[#This Row],[Prod]]</f>
        <v>0</v>
      </c>
      <c r="Z4072" s="206">
        <f>ABS(Table1[[#This Row],[Prod2]]-Table1[[#This Row],[Plan Revised]])</f>
        <v>0</v>
      </c>
      <c r="AA4072" s="288">
        <f>IF(ABS(Table1[[#This Row],[Prod2]]-Table1[[#This Row],[Plan Revised]])&gt;Table1[[#This Row],[Plan Revised]],0,IF(Table1[[#This Row],[Plan Revised]]=0,0,1-ABS(Table1[[#This Row],[Prod2]]-Table1[[#This Row],[Plan Revised]])/Table1[[#This Row],[Plan Revised]]))</f>
        <v>0</v>
      </c>
      <c r="AB4072" s="11"/>
      <c r="AC4072" s="30"/>
    </row>
    <row r="4073" spans="1:29">
      <c r="A4073" s="15" t="str">
        <f>IF(Table1[Week]=WeekSel,"Yes","No")</f>
        <v>No</v>
      </c>
      <c r="B4073" s="15" t="str">
        <f>IF((Table1[StartDate]&gt;=Date.GraphMin)*(Table1[StartDate]&lt;=Date.GraphMax)=1,"Yes","No")</f>
        <v>No</v>
      </c>
      <c r="C4073" s="15" t="str">
        <f>IF(OR(Table1[[#This Row],[Site]]="FOOD MILLING",Table1[[#This Row],[Site]]="GODACO"), "No", "Yes")</f>
        <v>Yes</v>
      </c>
      <c r="D4073" s="40">
        <f>MAX(DATE(Table1[Year],1,1),DATE(Table1[Year],1,1)-WEEKDAY(DATE(Table1[Year],1,1),2)+(Table1[WeekNum]-1)*7+1)</f>
        <v>44543</v>
      </c>
      <c r="E4073" s="40">
        <f>MIN(DATE(Table1[Year]+1,1,0),DATE(Table1[Year],1,1)-WEEKDAY(DATE(Table1[Year],1,1),2)+Table1[WeekNum]*7)</f>
        <v>44549</v>
      </c>
      <c r="F4073" s="15">
        <v>2021</v>
      </c>
      <c r="G4073" s="15">
        <f t="shared" si="126"/>
        <v>12</v>
      </c>
      <c r="H4073" s="17">
        <v>51</v>
      </c>
      <c r="I4073" s="207" t="str">
        <f>"W" &amp;Table1[[#This Row],[WeekNum]]</f>
        <v>W51</v>
      </c>
      <c r="J4073" s="20" t="str">
        <f t="shared" si="127"/>
        <v>21-W51</v>
      </c>
      <c r="K4073" s="8" t="s">
        <v>586</v>
      </c>
      <c r="L4073" s="4"/>
      <c r="M4073" s="8" t="s">
        <v>77</v>
      </c>
      <c r="N4073" s="11" t="s">
        <v>428</v>
      </c>
      <c r="O4073" s="266" t="s">
        <v>374</v>
      </c>
      <c r="P4073" s="11" t="s">
        <v>410</v>
      </c>
      <c r="Q4073" s="11" t="s">
        <v>421</v>
      </c>
      <c r="R4073" s="8">
        <v>0</v>
      </c>
      <c r="S4073" s="8">
        <v>0</v>
      </c>
      <c r="T4073" s="206">
        <f>ABS(Table1[[#This Row],[Prod]]-Table1[[#This Row],[Planned]])</f>
        <v>0</v>
      </c>
      <c r="U4073" s="209">
        <f>IF(ABS(Table1[[#This Row],[Prod]]-Table1[[#This Row],[Planned]])&gt;Table1[[#This Row],[Planned]],0,IF(Table1[[#This Row],[Planned]]=0,0,1-ABS(Table1[[#This Row],[Prod]]-Table1[[#This Row],[Planned]])/Table1[[#This Row],[Planned]]))</f>
        <v>0</v>
      </c>
      <c r="V4073" s="8"/>
      <c r="W4073" s="11"/>
      <c r="X4073" s="3">
        <v>0</v>
      </c>
      <c r="Y4073" s="206">
        <f>Table1[[#This Row],[Prod]]</f>
        <v>0</v>
      </c>
      <c r="Z4073" s="206">
        <f>ABS(Table1[[#This Row],[Prod2]]-Table1[[#This Row],[Plan Revised]])</f>
        <v>0</v>
      </c>
      <c r="AA4073" s="288">
        <f>IF(ABS(Table1[[#This Row],[Prod2]]-Table1[[#This Row],[Plan Revised]])&gt;Table1[[#This Row],[Plan Revised]],0,IF(Table1[[#This Row],[Plan Revised]]=0,0,1-ABS(Table1[[#This Row],[Prod2]]-Table1[[#This Row],[Plan Revised]])/Table1[[#This Row],[Plan Revised]]))</f>
        <v>0</v>
      </c>
      <c r="AB4073" s="11"/>
      <c r="AC4073" s="30"/>
    </row>
    <row r="4074" spans="1:29">
      <c r="A4074" s="15" t="str">
        <f>IF(Table1[Week]=WeekSel,"Yes","No")</f>
        <v>No</v>
      </c>
      <c r="B4074" s="15" t="str">
        <f>IF((Table1[StartDate]&gt;=Date.GraphMin)*(Table1[StartDate]&lt;=Date.GraphMax)=1,"Yes","No")</f>
        <v>No</v>
      </c>
      <c r="C4074" s="15" t="str">
        <f>IF(OR(Table1[[#This Row],[Site]]="FOOD MILLING",Table1[[#This Row],[Site]]="GODACO"), "No", "Yes")</f>
        <v>Yes</v>
      </c>
      <c r="D4074" s="40">
        <f>MAX(DATE(Table1[Year],1,1),DATE(Table1[Year],1,1)-WEEKDAY(DATE(Table1[Year],1,1),2)+(Table1[WeekNum]-1)*7+1)</f>
        <v>44543</v>
      </c>
      <c r="E4074" s="40">
        <f>MIN(DATE(Table1[Year]+1,1,0),DATE(Table1[Year],1,1)-WEEKDAY(DATE(Table1[Year],1,1),2)+Table1[WeekNum]*7)</f>
        <v>44549</v>
      </c>
      <c r="F4074" s="15">
        <v>2021</v>
      </c>
      <c r="G4074" s="15">
        <f t="shared" si="126"/>
        <v>12</v>
      </c>
      <c r="H4074" s="17">
        <v>51</v>
      </c>
      <c r="I4074" s="207" t="str">
        <f>"W" &amp;Table1[[#This Row],[WeekNum]]</f>
        <v>W51</v>
      </c>
      <c r="J4074" s="20" t="str">
        <f t="shared" si="127"/>
        <v>21-W51</v>
      </c>
      <c r="K4074" s="8" t="s">
        <v>587</v>
      </c>
      <c r="L4074" s="4"/>
      <c r="M4074" s="8" t="s">
        <v>77</v>
      </c>
      <c r="N4074" s="11" t="s">
        <v>428</v>
      </c>
      <c r="O4074" s="266" t="s">
        <v>374</v>
      </c>
      <c r="P4074" s="11" t="s">
        <v>410</v>
      </c>
      <c r="Q4074" s="11" t="s">
        <v>421</v>
      </c>
      <c r="R4074" s="8">
        <v>0</v>
      </c>
      <c r="S4074" s="8">
        <v>0</v>
      </c>
      <c r="T4074" s="206">
        <f>ABS(Table1[[#This Row],[Prod]]-Table1[[#This Row],[Planned]])</f>
        <v>0</v>
      </c>
      <c r="U4074" s="209">
        <f>IF(ABS(Table1[[#This Row],[Prod]]-Table1[[#This Row],[Planned]])&gt;Table1[[#This Row],[Planned]],0,IF(Table1[[#This Row],[Planned]]=0,0,1-ABS(Table1[[#This Row],[Prod]]-Table1[[#This Row],[Planned]])/Table1[[#This Row],[Planned]]))</f>
        <v>0</v>
      </c>
      <c r="V4074" s="8"/>
      <c r="W4074" s="11"/>
      <c r="X4074" s="3">
        <v>0</v>
      </c>
      <c r="Y4074" s="206">
        <f>Table1[[#This Row],[Prod]]</f>
        <v>0</v>
      </c>
      <c r="Z4074" s="206">
        <f>ABS(Table1[[#This Row],[Prod2]]-Table1[[#This Row],[Plan Revised]])</f>
        <v>0</v>
      </c>
      <c r="AA4074" s="288">
        <f>IF(ABS(Table1[[#This Row],[Prod2]]-Table1[[#This Row],[Plan Revised]])&gt;Table1[[#This Row],[Plan Revised]],0,IF(Table1[[#This Row],[Plan Revised]]=0,0,1-ABS(Table1[[#This Row],[Prod2]]-Table1[[#This Row],[Plan Revised]])/Table1[[#This Row],[Plan Revised]]))</f>
        <v>0</v>
      </c>
      <c r="AB4074" s="11"/>
      <c r="AC4074" s="30"/>
    </row>
    <row r="4075" spans="1:29">
      <c r="A4075" s="15" t="str">
        <f>IF(Table1[Week]=WeekSel,"Yes","No")</f>
        <v>No</v>
      </c>
      <c r="B4075" s="15" t="str">
        <f>IF((Table1[StartDate]&gt;=Date.GraphMin)*(Table1[StartDate]&lt;=Date.GraphMax)=1,"Yes","No")</f>
        <v>No</v>
      </c>
      <c r="C4075" s="15" t="str">
        <f>IF(OR(Table1[[#This Row],[Site]]="FOOD MILLING",Table1[[#This Row],[Site]]="GODACO"), "No", "Yes")</f>
        <v>Yes</v>
      </c>
      <c r="D4075" s="40">
        <f>MAX(DATE(Table1[Year],1,1),DATE(Table1[Year],1,1)-WEEKDAY(DATE(Table1[Year],1,1),2)+(Table1[WeekNum]-1)*7+1)</f>
        <v>44543</v>
      </c>
      <c r="E4075" s="40">
        <f>MIN(DATE(Table1[Year]+1,1,0),DATE(Table1[Year],1,1)-WEEKDAY(DATE(Table1[Year],1,1),2)+Table1[WeekNum]*7)</f>
        <v>44549</v>
      </c>
      <c r="F4075" s="15">
        <v>2021</v>
      </c>
      <c r="G4075" s="15">
        <f t="shared" si="126"/>
        <v>12</v>
      </c>
      <c r="H4075" s="17">
        <v>51</v>
      </c>
      <c r="I4075" s="207" t="str">
        <f>"W" &amp;Table1[[#This Row],[WeekNum]]</f>
        <v>W51</v>
      </c>
      <c r="J4075" s="20" t="str">
        <f t="shared" si="127"/>
        <v>21-W51</v>
      </c>
      <c r="K4075" s="8" t="s">
        <v>467</v>
      </c>
      <c r="L4075" s="4"/>
      <c r="M4075" s="8" t="s">
        <v>77</v>
      </c>
      <c r="N4075" s="11" t="s">
        <v>428</v>
      </c>
      <c r="O4075" s="266" t="s">
        <v>372</v>
      </c>
      <c r="P4075" s="11" t="s">
        <v>410</v>
      </c>
      <c r="Q4075" s="11" t="s">
        <v>421</v>
      </c>
      <c r="R4075" s="8">
        <v>0</v>
      </c>
      <c r="S4075" s="8">
        <v>0</v>
      </c>
      <c r="T4075" s="206">
        <f>ABS(Table1[[#This Row],[Prod]]-Table1[[#This Row],[Planned]])</f>
        <v>0</v>
      </c>
      <c r="U4075" s="209">
        <f>IF(ABS(Table1[[#This Row],[Prod]]-Table1[[#This Row],[Planned]])&gt;Table1[[#This Row],[Planned]],0,IF(Table1[[#This Row],[Planned]]=0,0,1-ABS(Table1[[#This Row],[Prod]]-Table1[[#This Row],[Planned]])/Table1[[#This Row],[Planned]]))</f>
        <v>0</v>
      </c>
      <c r="V4075" s="8"/>
      <c r="W4075" s="11"/>
      <c r="X4075" s="3">
        <v>0</v>
      </c>
      <c r="Y4075" s="206">
        <f>Table1[[#This Row],[Prod]]</f>
        <v>0</v>
      </c>
      <c r="Z4075" s="206">
        <f>ABS(Table1[[#This Row],[Prod2]]-Table1[[#This Row],[Plan Revised]])</f>
        <v>0</v>
      </c>
      <c r="AA4075" s="288">
        <f>IF(ABS(Table1[[#This Row],[Prod2]]-Table1[[#This Row],[Plan Revised]])&gt;Table1[[#This Row],[Plan Revised]],0,IF(Table1[[#This Row],[Plan Revised]]=0,0,1-ABS(Table1[[#This Row],[Prod2]]-Table1[[#This Row],[Plan Revised]])/Table1[[#This Row],[Plan Revised]]))</f>
        <v>0</v>
      </c>
      <c r="AB4075" s="11"/>
      <c r="AC4075" s="30"/>
    </row>
    <row r="4076" spans="1:29">
      <c r="A4076" s="15" t="str">
        <f>IF(Table1[Week]=WeekSel,"Yes","No")</f>
        <v>No</v>
      </c>
      <c r="B4076" s="15" t="str">
        <f>IF((Table1[StartDate]&gt;=Date.GraphMin)*(Table1[StartDate]&lt;=Date.GraphMax)=1,"Yes","No")</f>
        <v>No</v>
      </c>
      <c r="C4076" s="15" t="str">
        <f>IF(OR(Table1[[#This Row],[Site]]="FOOD MILLING",Table1[[#This Row],[Site]]="GODACO"), "No", "Yes")</f>
        <v>Yes</v>
      </c>
      <c r="D4076" s="40">
        <f>MAX(DATE(Table1[Year],1,1),DATE(Table1[Year],1,1)-WEEKDAY(DATE(Table1[Year],1,1),2)+(Table1[WeekNum]-1)*7+1)</f>
        <v>44543</v>
      </c>
      <c r="E4076" s="40">
        <f>MIN(DATE(Table1[Year]+1,1,0),DATE(Table1[Year],1,1)-WEEKDAY(DATE(Table1[Year],1,1),2)+Table1[WeekNum]*7)</f>
        <v>44549</v>
      </c>
      <c r="F4076" s="15">
        <v>2021</v>
      </c>
      <c r="G4076" s="15">
        <f t="shared" si="126"/>
        <v>12</v>
      </c>
      <c r="H4076" s="17">
        <v>51</v>
      </c>
      <c r="I4076" s="207" t="str">
        <f>"W" &amp;Table1[[#This Row],[WeekNum]]</f>
        <v>W51</v>
      </c>
      <c r="J4076" s="20" t="str">
        <f t="shared" si="127"/>
        <v>21-W51</v>
      </c>
      <c r="K4076" s="8" t="s">
        <v>5</v>
      </c>
      <c r="L4076" s="4"/>
      <c r="M4076" s="8" t="s">
        <v>77</v>
      </c>
      <c r="N4076" s="11" t="s">
        <v>428</v>
      </c>
      <c r="O4076" s="266" t="s">
        <v>372</v>
      </c>
      <c r="P4076" s="11" t="s">
        <v>410</v>
      </c>
      <c r="Q4076" s="11" t="s">
        <v>421</v>
      </c>
      <c r="R4076" s="8">
        <v>0</v>
      </c>
      <c r="S4076" s="8">
        <v>0</v>
      </c>
      <c r="T4076" s="206">
        <f>ABS(Table1[[#This Row],[Prod]]-Table1[[#This Row],[Planned]])</f>
        <v>0</v>
      </c>
      <c r="U4076" s="209">
        <f>IF(ABS(Table1[[#This Row],[Prod]]-Table1[[#This Row],[Planned]])&gt;Table1[[#This Row],[Planned]],0,IF(Table1[[#This Row],[Planned]]=0,0,1-ABS(Table1[[#This Row],[Prod]]-Table1[[#This Row],[Planned]])/Table1[[#This Row],[Planned]]))</f>
        <v>0</v>
      </c>
      <c r="V4076" s="8"/>
      <c r="W4076" s="11"/>
      <c r="X4076" s="3">
        <v>0</v>
      </c>
      <c r="Y4076" s="206">
        <f>Table1[[#This Row],[Prod]]</f>
        <v>0</v>
      </c>
      <c r="Z4076" s="206">
        <f>ABS(Table1[[#This Row],[Prod2]]-Table1[[#This Row],[Plan Revised]])</f>
        <v>0</v>
      </c>
      <c r="AA4076" s="288">
        <f>IF(ABS(Table1[[#This Row],[Prod2]]-Table1[[#This Row],[Plan Revised]])&gt;Table1[[#This Row],[Plan Revised]],0,IF(Table1[[#This Row],[Plan Revised]]=0,0,1-ABS(Table1[[#This Row],[Prod2]]-Table1[[#This Row],[Plan Revised]])/Table1[[#This Row],[Plan Revised]]))</f>
        <v>0</v>
      </c>
      <c r="AB4076" s="11"/>
      <c r="AC4076" s="30"/>
    </row>
    <row r="4077" spans="1:29">
      <c r="A4077" s="15" t="str">
        <f>IF(Table1[Week]=WeekSel,"Yes","No")</f>
        <v>No</v>
      </c>
      <c r="B4077" s="15" t="str">
        <f>IF((Table1[StartDate]&gt;=Date.GraphMin)*(Table1[StartDate]&lt;=Date.GraphMax)=1,"Yes","No")</f>
        <v>No</v>
      </c>
      <c r="C4077" s="15" t="str">
        <f>IF(OR(Table1[[#This Row],[Site]]="FOOD MILLING",Table1[[#This Row],[Site]]="GODACO"), "No", "Yes")</f>
        <v>Yes</v>
      </c>
      <c r="D4077" s="40">
        <f>MAX(DATE(Table1[Year],1,1),DATE(Table1[Year],1,1)-WEEKDAY(DATE(Table1[Year],1,1),2)+(Table1[WeekNum]-1)*7+1)</f>
        <v>44543</v>
      </c>
      <c r="E4077" s="40">
        <f>MIN(DATE(Table1[Year]+1,1,0),DATE(Table1[Year],1,1)-WEEKDAY(DATE(Table1[Year],1,1),2)+Table1[WeekNum]*7)</f>
        <v>44549</v>
      </c>
      <c r="F4077" s="15">
        <v>2021</v>
      </c>
      <c r="G4077" s="15">
        <f t="shared" si="126"/>
        <v>12</v>
      </c>
      <c r="H4077" s="17">
        <v>51</v>
      </c>
      <c r="I4077" s="207" t="str">
        <f>"W" &amp;Table1[[#This Row],[WeekNum]]</f>
        <v>W51</v>
      </c>
      <c r="J4077" s="20" t="str">
        <f t="shared" si="127"/>
        <v>21-W51</v>
      </c>
      <c r="K4077" s="8" t="s">
        <v>6</v>
      </c>
      <c r="L4077" s="4"/>
      <c r="M4077" s="8" t="s">
        <v>77</v>
      </c>
      <c r="N4077" s="11" t="s">
        <v>428</v>
      </c>
      <c r="O4077" s="266" t="s">
        <v>372</v>
      </c>
      <c r="P4077" s="11" t="s">
        <v>410</v>
      </c>
      <c r="Q4077" s="11" t="s">
        <v>421</v>
      </c>
      <c r="R4077" s="8">
        <v>0</v>
      </c>
      <c r="S4077" s="8">
        <v>0</v>
      </c>
      <c r="T4077" s="206">
        <f>ABS(Table1[[#This Row],[Prod]]-Table1[[#This Row],[Planned]])</f>
        <v>0</v>
      </c>
      <c r="U4077" s="209">
        <f>IF(ABS(Table1[[#This Row],[Prod]]-Table1[[#This Row],[Planned]])&gt;Table1[[#This Row],[Planned]],0,IF(Table1[[#This Row],[Planned]]=0,0,1-ABS(Table1[[#This Row],[Prod]]-Table1[[#This Row],[Planned]])/Table1[[#This Row],[Planned]]))</f>
        <v>0</v>
      </c>
      <c r="V4077" s="8"/>
      <c r="W4077" s="11"/>
      <c r="X4077" s="3">
        <v>0</v>
      </c>
      <c r="Y4077" s="206">
        <f>Table1[[#This Row],[Prod]]</f>
        <v>0</v>
      </c>
      <c r="Z4077" s="206">
        <f>ABS(Table1[[#This Row],[Prod2]]-Table1[[#This Row],[Plan Revised]])</f>
        <v>0</v>
      </c>
      <c r="AA4077" s="288">
        <f>IF(ABS(Table1[[#This Row],[Prod2]]-Table1[[#This Row],[Plan Revised]])&gt;Table1[[#This Row],[Plan Revised]],0,IF(Table1[[#This Row],[Plan Revised]]=0,0,1-ABS(Table1[[#This Row],[Prod2]]-Table1[[#This Row],[Plan Revised]])/Table1[[#This Row],[Plan Revised]]))</f>
        <v>0</v>
      </c>
      <c r="AB4077" s="11"/>
      <c r="AC4077" s="30"/>
    </row>
    <row r="4078" spans="1:29">
      <c r="A4078" s="15" t="str">
        <f>IF(Table1[Week]=WeekSel,"Yes","No")</f>
        <v>No</v>
      </c>
      <c r="B4078" s="15" t="str">
        <f>IF((Table1[StartDate]&gt;=Date.GraphMin)*(Table1[StartDate]&lt;=Date.GraphMax)=1,"Yes","No")</f>
        <v>No</v>
      </c>
      <c r="C4078" s="15" t="str">
        <f>IF(OR(Table1[[#This Row],[Site]]="FOOD MILLING",Table1[[#This Row],[Site]]="GODACO"), "No", "Yes")</f>
        <v>Yes</v>
      </c>
      <c r="D4078" s="40">
        <f>MAX(DATE(Table1[Year],1,1),DATE(Table1[Year],1,1)-WEEKDAY(DATE(Table1[Year],1,1),2)+(Table1[WeekNum]-1)*7+1)</f>
        <v>44543</v>
      </c>
      <c r="E4078" s="40">
        <f>MIN(DATE(Table1[Year]+1,1,0),DATE(Table1[Year],1,1)-WEEKDAY(DATE(Table1[Year],1,1),2)+Table1[WeekNum]*7)</f>
        <v>44549</v>
      </c>
      <c r="F4078" s="15">
        <v>2021</v>
      </c>
      <c r="G4078" s="15">
        <f t="shared" si="126"/>
        <v>12</v>
      </c>
      <c r="H4078" s="17">
        <v>51</v>
      </c>
      <c r="I4078" s="207" t="str">
        <f>"W" &amp;Table1[[#This Row],[WeekNum]]</f>
        <v>W51</v>
      </c>
      <c r="J4078" s="20" t="str">
        <f t="shared" si="127"/>
        <v>21-W51</v>
      </c>
      <c r="K4078" s="8" t="s">
        <v>36</v>
      </c>
      <c r="L4078" s="4"/>
      <c r="M4078" s="8" t="s">
        <v>77</v>
      </c>
      <c r="N4078" s="11" t="s">
        <v>428</v>
      </c>
      <c r="O4078" s="266" t="s">
        <v>372</v>
      </c>
      <c r="P4078" s="11" t="s">
        <v>410</v>
      </c>
      <c r="Q4078" s="11" t="s">
        <v>421</v>
      </c>
      <c r="R4078" s="8">
        <v>0</v>
      </c>
      <c r="S4078" s="8">
        <v>0</v>
      </c>
      <c r="T4078" s="206">
        <f>ABS(Table1[[#This Row],[Prod]]-Table1[[#This Row],[Planned]])</f>
        <v>0</v>
      </c>
      <c r="U4078" s="209">
        <f>IF(ABS(Table1[[#This Row],[Prod]]-Table1[[#This Row],[Planned]])&gt;Table1[[#This Row],[Planned]],0,IF(Table1[[#This Row],[Planned]]=0,0,1-ABS(Table1[[#This Row],[Prod]]-Table1[[#This Row],[Planned]])/Table1[[#This Row],[Planned]]))</f>
        <v>0</v>
      </c>
      <c r="V4078" s="8"/>
      <c r="W4078" s="11"/>
      <c r="X4078" s="3">
        <v>0</v>
      </c>
      <c r="Y4078" s="206">
        <f>Table1[[#This Row],[Prod]]</f>
        <v>0</v>
      </c>
      <c r="Z4078" s="206">
        <f>ABS(Table1[[#This Row],[Prod2]]-Table1[[#This Row],[Plan Revised]])</f>
        <v>0</v>
      </c>
      <c r="AA4078" s="288">
        <f>IF(ABS(Table1[[#This Row],[Prod2]]-Table1[[#This Row],[Plan Revised]])&gt;Table1[[#This Row],[Plan Revised]],0,IF(Table1[[#This Row],[Plan Revised]]=0,0,1-ABS(Table1[[#This Row],[Prod2]]-Table1[[#This Row],[Plan Revised]])/Table1[[#This Row],[Plan Revised]]))</f>
        <v>0</v>
      </c>
      <c r="AB4078" s="11"/>
      <c r="AC4078" s="30"/>
    </row>
    <row r="4079" spans="1:29">
      <c r="A4079" s="15" t="str">
        <f>IF(Table1[Week]=WeekSel,"Yes","No")</f>
        <v>No</v>
      </c>
      <c r="B4079" s="15" t="str">
        <f>IF((Table1[StartDate]&gt;=Date.GraphMin)*(Table1[StartDate]&lt;=Date.GraphMax)=1,"Yes","No")</f>
        <v>No</v>
      </c>
      <c r="C4079" s="15" t="str">
        <f>IF(OR(Table1[[#This Row],[Site]]="FOOD MILLING",Table1[[#This Row],[Site]]="GODACO"), "No", "Yes")</f>
        <v>Yes</v>
      </c>
      <c r="D4079" s="40">
        <f>MAX(DATE(Table1[Year],1,1),DATE(Table1[Year],1,1)-WEEKDAY(DATE(Table1[Year],1,1),2)+(Table1[WeekNum]-1)*7+1)</f>
        <v>44543</v>
      </c>
      <c r="E4079" s="40">
        <f>MIN(DATE(Table1[Year]+1,1,0),DATE(Table1[Year],1,1)-WEEKDAY(DATE(Table1[Year],1,1),2)+Table1[WeekNum]*7)</f>
        <v>44549</v>
      </c>
      <c r="F4079" s="15">
        <v>2021</v>
      </c>
      <c r="G4079" s="15">
        <f t="shared" si="126"/>
        <v>12</v>
      </c>
      <c r="H4079" s="17">
        <v>51</v>
      </c>
      <c r="I4079" s="207" t="str">
        <f>"W" &amp;Table1[[#This Row],[WeekNum]]</f>
        <v>W51</v>
      </c>
      <c r="J4079" s="20" t="str">
        <f t="shared" si="127"/>
        <v>21-W51</v>
      </c>
      <c r="K4079" s="8" t="s">
        <v>32</v>
      </c>
      <c r="L4079" s="4"/>
      <c r="M4079" s="8" t="s">
        <v>77</v>
      </c>
      <c r="N4079" s="11" t="s">
        <v>428</v>
      </c>
      <c r="O4079" s="266" t="s">
        <v>374</v>
      </c>
      <c r="P4079" s="11" t="s">
        <v>410</v>
      </c>
      <c r="Q4079" s="11" t="s">
        <v>421</v>
      </c>
      <c r="R4079" s="8">
        <v>0</v>
      </c>
      <c r="S4079" s="8">
        <v>0</v>
      </c>
      <c r="T4079" s="206">
        <f>ABS(Table1[[#This Row],[Prod]]-Table1[[#This Row],[Planned]])</f>
        <v>0</v>
      </c>
      <c r="U4079" s="209">
        <f>IF(ABS(Table1[[#This Row],[Prod]]-Table1[[#This Row],[Planned]])&gt;Table1[[#This Row],[Planned]],0,IF(Table1[[#This Row],[Planned]]=0,0,1-ABS(Table1[[#This Row],[Prod]]-Table1[[#This Row],[Planned]])/Table1[[#This Row],[Planned]]))</f>
        <v>0</v>
      </c>
      <c r="V4079" s="8"/>
      <c r="W4079" s="11"/>
      <c r="X4079" s="3">
        <v>0</v>
      </c>
      <c r="Y4079" s="206">
        <f>Table1[[#This Row],[Prod]]</f>
        <v>0</v>
      </c>
      <c r="Z4079" s="206">
        <f>ABS(Table1[[#This Row],[Prod2]]-Table1[[#This Row],[Plan Revised]])</f>
        <v>0</v>
      </c>
      <c r="AA4079" s="288">
        <f>IF(ABS(Table1[[#This Row],[Prod2]]-Table1[[#This Row],[Plan Revised]])&gt;Table1[[#This Row],[Plan Revised]],0,IF(Table1[[#This Row],[Plan Revised]]=0,0,1-ABS(Table1[[#This Row],[Prod2]]-Table1[[#This Row],[Plan Revised]])/Table1[[#This Row],[Plan Revised]]))</f>
        <v>0</v>
      </c>
      <c r="AB4079" s="11"/>
      <c r="AC4079" s="30"/>
    </row>
    <row r="4080" spans="1:29">
      <c r="A4080" s="15" t="str">
        <f>IF(Table1[Week]=WeekSel,"Yes","No")</f>
        <v>No</v>
      </c>
      <c r="B4080" s="15" t="str">
        <f>IF((Table1[StartDate]&gt;=Date.GraphMin)*(Table1[StartDate]&lt;=Date.GraphMax)=1,"Yes","No")</f>
        <v>No</v>
      </c>
      <c r="C4080" s="15" t="str">
        <f>IF(OR(Table1[[#This Row],[Site]]="FOOD MILLING",Table1[[#This Row],[Site]]="GODACO"), "No", "Yes")</f>
        <v>Yes</v>
      </c>
      <c r="D4080" s="40">
        <f>MAX(DATE(Table1[Year],1,1),DATE(Table1[Year],1,1)-WEEKDAY(DATE(Table1[Year],1,1),2)+(Table1[WeekNum]-1)*7+1)</f>
        <v>44543</v>
      </c>
      <c r="E4080" s="40">
        <f>MIN(DATE(Table1[Year]+1,1,0),DATE(Table1[Year],1,1)-WEEKDAY(DATE(Table1[Year],1,1),2)+Table1[WeekNum]*7)</f>
        <v>44549</v>
      </c>
      <c r="F4080" s="15">
        <v>2021</v>
      </c>
      <c r="G4080" s="15">
        <f t="shared" si="126"/>
        <v>12</v>
      </c>
      <c r="H4080" s="17">
        <v>51</v>
      </c>
      <c r="I4080" s="207" t="str">
        <f>"W" &amp;Table1[[#This Row],[WeekNum]]</f>
        <v>W51</v>
      </c>
      <c r="J4080" s="20" t="str">
        <f t="shared" si="127"/>
        <v>21-W51</v>
      </c>
      <c r="K4080" s="8" t="s">
        <v>7</v>
      </c>
      <c r="L4080" s="4"/>
      <c r="M4080" s="8" t="s">
        <v>77</v>
      </c>
      <c r="N4080" s="11" t="s">
        <v>428</v>
      </c>
      <c r="O4080" s="266" t="s">
        <v>372</v>
      </c>
      <c r="P4080" s="11" t="s">
        <v>383</v>
      </c>
      <c r="Q4080" s="11" t="s">
        <v>421</v>
      </c>
      <c r="R4080" s="8">
        <v>0</v>
      </c>
      <c r="S4080" s="8">
        <v>0</v>
      </c>
      <c r="T4080" s="206">
        <f>ABS(Table1[[#This Row],[Prod]]-Table1[[#This Row],[Planned]])</f>
        <v>0</v>
      </c>
      <c r="U4080" s="209">
        <f>IF(ABS(Table1[[#This Row],[Prod]]-Table1[[#This Row],[Planned]])&gt;Table1[[#This Row],[Planned]],0,IF(Table1[[#This Row],[Planned]]=0,0,1-ABS(Table1[[#This Row],[Prod]]-Table1[[#This Row],[Planned]])/Table1[[#This Row],[Planned]]))</f>
        <v>0</v>
      </c>
      <c r="V4080" s="8"/>
      <c r="W4080" s="11"/>
      <c r="X4080" s="3">
        <v>0</v>
      </c>
      <c r="Y4080" s="206">
        <f>Table1[[#This Row],[Prod]]</f>
        <v>0</v>
      </c>
      <c r="Z4080" s="206">
        <f>ABS(Table1[[#This Row],[Prod2]]-Table1[[#This Row],[Plan Revised]])</f>
        <v>0</v>
      </c>
      <c r="AA4080" s="288">
        <f>IF(ABS(Table1[[#This Row],[Prod2]]-Table1[[#This Row],[Plan Revised]])&gt;Table1[[#This Row],[Plan Revised]],0,IF(Table1[[#This Row],[Plan Revised]]=0,0,1-ABS(Table1[[#This Row],[Prod2]]-Table1[[#This Row],[Plan Revised]])/Table1[[#This Row],[Plan Revised]]))</f>
        <v>0</v>
      </c>
      <c r="AB4080" s="11"/>
      <c r="AC4080" s="30"/>
    </row>
    <row r="4081" spans="1:29">
      <c r="A4081" s="15" t="str">
        <f>IF(Table1[Week]=WeekSel,"Yes","No")</f>
        <v>No</v>
      </c>
      <c r="B4081" s="15" t="str">
        <f>IF((Table1[StartDate]&gt;=Date.GraphMin)*(Table1[StartDate]&lt;=Date.GraphMax)=1,"Yes","No")</f>
        <v>No</v>
      </c>
      <c r="C4081" s="15" t="str">
        <f>IF(OR(Table1[[#This Row],[Site]]="FOOD MILLING",Table1[[#This Row],[Site]]="GODACO"), "No", "Yes")</f>
        <v>Yes</v>
      </c>
      <c r="D4081" s="40">
        <f>MAX(DATE(Table1[Year],1,1),DATE(Table1[Year],1,1)-WEEKDAY(DATE(Table1[Year],1,1),2)+(Table1[WeekNum]-1)*7+1)</f>
        <v>44543</v>
      </c>
      <c r="E4081" s="40">
        <f>MIN(DATE(Table1[Year]+1,1,0),DATE(Table1[Year],1,1)-WEEKDAY(DATE(Table1[Year],1,1),2)+Table1[WeekNum]*7)</f>
        <v>44549</v>
      </c>
      <c r="F4081" s="15">
        <v>2021</v>
      </c>
      <c r="G4081" s="15">
        <f t="shared" si="126"/>
        <v>12</v>
      </c>
      <c r="H4081" s="17">
        <v>51</v>
      </c>
      <c r="I4081" s="207" t="str">
        <f>"W" &amp;Table1[[#This Row],[WeekNum]]</f>
        <v>W51</v>
      </c>
      <c r="J4081" s="20" t="str">
        <f t="shared" si="127"/>
        <v>21-W51</v>
      </c>
      <c r="K4081" s="8" t="s">
        <v>8</v>
      </c>
      <c r="L4081" s="4"/>
      <c r="M4081" s="8" t="s">
        <v>77</v>
      </c>
      <c r="N4081" s="11" t="s">
        <v>428</v>
      </c>
      <c r="O4081" s="266" t="s">
        <v>372</v>
      </c>
      <c r="P4081" s="11" t="s">
        <v>410</v>
      </c>
      <c r="Q4081" s="11" t="s">
        <v>421</v>
      </c>
      <c r="R4081" s="8">
        <v>0</v>
      </c>
      <c r="S4081" s="8">
        <v>0</v>
      </c>
      <c r="T4081" s="206">
        <f>ABS(Table1[[#This Row],[Prod]]-Table1[[#This Row],[Planned]])</f>
        <v>0</v>
      </c>
      <c r="U4081" s="209">
        <f>IF(ABS(Table1[[#This Row],[Prod]]-Table1[[#This Row],[Planned]])&gt;Table1[[#This Row],[Planned]],0,IF(Table1[[#This Row],[Planned]]=0,0,1-ABS(Table1[[#This Row],[Prod]]-Table1[[#This Row],[Planned]])/Table1[[#This Row],[Planned]]))</f>
        <v>0</v>
      </c>
      <c r="V4081" s="8"/>
      <c r="W4081" s="11"/>
      <c r="X4081" s="3">
        <v>0</v>
      </c>
      <c r="Y4081" s="206">
        <f>Table1[[#This Row],[Prod]]</f>
        <v>0</v>
      </c>
      <c r="Z4081" s="206">
        <f>ABS(Table1[[#This Row],[Prod2]]-Table1[[#This Row],[Plan Revised]])</f>
        <v>0</v>
      </c>
      <c r="AA4081" s="288">
        <f>IF(ABS(Table1[[#This Row],[Prod2]]-Table1[[#This Row],[Plan Revised]])&gt;Table1[[#This Row],[Plan Revised]],0,IF(Table1[[#This Row],[Plan Revised]]=0,0,1-ABS(Table1[[#This Row],[Prod2]]-Table1[[#This Row],[Plan Revised]])/Table1[[#This Row],[Plan Revised]]))</f>
        <v>0</v>
      </c>
      <c r="AB4081" s="11"/>
      <c r="AC4081" s="30"/>
    </row>
    <row r="4082" spans="1:29">
      <c r="A4082" s="15" t="str">
        <f>IF(Table1[Week]=WeekSel,"Yes","No")</f>
        <v>No</v>
      </c>
      <c r="B4082" s="15" t="str">
        <f>IF((Table1[StartDate]&gt;=Date.GraphMin)*(Table1[StartDate]&lt;=Date.GraphMax)=1,"Yes","No")</f>
        <v>No</v>
      </c>
      <c r="C4082" s="15" t="str">
        <f>IF(OR(Table1[[#This Row],[Site]]="FOOD MILLING",Table1[[#This Row],[Site]]="GODACO"), "No", "Yes")</f>
        <v>Yes</v>
      </c>
      <c r="D4082" s="40">
        <f>MAX(DATE(Table1[Year],1,1),DATE(Table1[Year],1,1)-WEEKDAY(DATE(Table1[Year],1,1),2)+(Table1[WeekNum]-1)*7+1)</f>
        <v>44543</v>
      </c>
      <c r="E4082" s="40">
        <f>MIN(DATE(Table1[Year]+1,1,0),DATE(Table1[Year],1,1)-WEEKDAY(DATE(Table1[Year],1,1),2)+Table1[WeekNum]*7)</f>
        <v>44549</v>
      </c>
      <c r="F4082" s="15">
        <v>2021</v>
      </c>
      <c r="G4082" s="15">
        <f t="shared" si="126"/>
        <v>12</v>
      </c>
      <c r="H4082" s="17">
        <v>51</v>
      </c>
      <c r="I4082" s="207" t="str">
        <f>"W" &amp;Table1[[#This Row],[WeekNum]]</f>
        <v>W51</v>
      </c>
      <c r="J4082" s="20" t="str">
        <f t="shared" si="127"/>
        <v>21-W51</v>
      </c>
      <c r="K4082" s="8" t="s">
        <v>4</v>
      </c>
      <c r="L4082" s="4"/>
      <c r="M4082" s="8" t="s">
        <v>77</v>
      </c>
      <c r="N4082" s="11" t="s">
        <v>428</v>
      </c>
      <c r="O4082" s="266" t="s">
        <v>374</v>
      </c>
      <c r="P4082" s="11" t="s">
        <v>410</v>
      </c>
      <c r="Q4082" s="11" t="s">
        <v>421</v>
      </c>
      <c r="R4082" s="8">
        <v>172800</v>
      </c>
      <c r="S4082" s="8">
        <v>208961.27933199998</v>
      </c>
      <c r="T4082" s="206">
        <f>ABS(Table1[[#This Row],[Prod]]-Table1[[#This Row],[Planned]])</f>
        <v>36161.279331999976</v>
      </c>
      <c r="U4082" s="209">
        <f>IF(ABS(Table1[[#This Row],[Prod]]-Table1[[#This Row],[Planned]])&gt;Table1[[#This Row],[Planned]],0,IF(Table1[[#This Row],[Planned]]=0,0,1-ABS(Table1[[#This Row],[Prod]]-Table1[[#This Row],[Planned]])/Table1[[#This Row],[Planned]]))</f>
        <v>0.79073333719907424</v>
      </c>
      <c r="V4082" s="8"/>
      <c r="W4082" s="11"/>
      <c r="X4082" s="3">
        <v>211200</v>
      </c>
      <c r="Y4082" s="206">
        <f>Table1[[#This Row],[Prod]]</f>
        <v>208961.27933199998</v>
      </c>
      <c r="Z4082" s="206">
        <f>ABS(Table1[[#This Row],[Prod2]]-Table1[[#This Row],[Plan Revised]])</f>
        <v>2238.7206680000236</v>
      </c>
      <c r="AA4082" s="288">
        <f>IF(ABS(Table1[[#This Row],[Prod2]]-Table1[[#This Row],[Plan Revised]])&gt;Table1[[#This Row],[Plan Revised]],0,IF(Table1[[#This Row],[Plan Revised]]=0,0,1-ABS(Table1[[#This Row],[Prod2]]-Table1[[#This Row],[Plan Revised]])/Table1[[#This Row],[Plan Revised]]))</f>
        <v>0.9893999968371211</v>
      </c>
      <c r="AB4082" s="11"/>
      <c r="AC4082" s="30"/>
    </row>
    <row r="4083" spans="1:29">
      <c r="A4083" s="15" t="str">
        <f>IF(Table1[Week]=WeekSel,"Yes","No")</f>
        <v>No</v>
      </c>
      <c r="B4083" s="15" t="str">
        <f>IF((Table1[StartDate]&gt;=Date.GraphMin)*(Table1[StartDate]&lt;=Date.GraphMax)=1,"Yes","No")</f>
        <v>No</v>
      </c>
      <c r="C4083" s="15" t="str">
        <f>IF(OR(Table1[[#This Row],[Site]]="FOOD MILLING",Table1[[#This Row],[Site]]="GODACO"), "No", "Yes")</f>
        <v>Yes</v>
      </c>
      <c r="D4083" s="40">
        <f>MAX(DATE(Table1[Year],1,1),DATE(Table1[Year],1,1)-WEEKDAY(DATE(Table1[Year],1,1),2)+(Table1[WeekNum]-1)*7+1)</f>
        <v>44543</v>
      </c>
      <c r="E4083" s="40">
        <f>MIN(DATE(Table1[Year]+1,1,0),DATE(Table1[Year],1,1)-WEEKDAY(DATE(Table1[Year],1,1),2)+Table1[WeekNum]*7)</f>
        <v>44549</v>
      </c>
      <c r="F4083" s="15">
        <v>2021</v>
      </c>
      <c r="G4083" s="15">
        <f t="shared" si="126"/>
        <v>12</v>
      </c>
      <c r="H4083" s="17">
        <v>51</v>
      </c>
      <c r="I4083" s="207" t="str">
        <f>"W" &amp;Table1[[#This Row],[WeekNum]]</f>
        <v>W51</v>
      </c>
      <c r="J4083" s="20" t="str">
        <f t="shared" si="127"/>
        <v>21-W51</v>
      </c>
      <c r="K4083" s="8" t="s">
        <v>23</v>
      </c>
      <c r="L4083" s="4"/>
      <c r="M4083" s="8" t="s">
        <v>77</v>
      </c>
      <c r="N4083" s="11" t="s">
        <v>428</v>
      </c>
      <c r="O4083" s="266" t="s">
        <v>372</v>
      </c>
      <c r="P4083" s="11" t="s">
        <v>410</v>
      </c>
      <c r="Q4083" s="11" t="s">
        <v>421</v>
      </c>
      <c r="R4083" s="8">
        <v>0</v>
      </c>
      <c r="S4083" s="8">
        <v>0</v>
      </c>
      <c r="T4083" s="206">
        <f>ABS(Table1[[#This Row],[Prod]]-Table1[[#This Row],[Planned]])</f>
        <v>0</v>
      </c>
      <c r="U4083" s="209">
        <f>IF(ABS(Table1[[#This Row],[Prod]]-Table1[[#This Row],[Planned]])&gt;Table1[[#This Row],[Planned]],0,IF(Table1[[#This Row],[Planned]]=0,0,1-ABS(Table1[[#This Row],[Prod]]-Table1[[#This Row],[Planned]])/Table1[[#This Row],[Planned]]))</f>
        <v>0</v>
      </c>
      <c r="V4083" s="8"/>
      <c r="W4083" s="11"/>
      <c r="X4083" s="3">
        <v>0</v>
      </c>
      <c r="Y4083" s="206">
        <f>Table1[[#This Row],[Prod]]</f>
        <v>0</v>
      </c>
      <c r="Z4083" s="206">
        <f>ABS(Table1[[#This Row],[Prod2]]-Table1[[#This Row],[Plan Revised]])</f>
        <v>0</v>
      </c>
      <c r="AA4083" s="288">
        <f>IF(ABS(Table1[[#This Row],[Prod2]]-Table1[[#This Row],[Plan Revised]])&gt;Table1[[#This Row],[Plan Revised]],0,IF(Table1[[#This Row],[Plan Revised]]=0,0,1-ABS(Table1[[#This Row],[Prod2]]-Table1[[#This Row],[Plan Revised]])/Table1[[#This Row],[Plan Revised]]))</f>
        <v>0</v>
      </c>
      <c r="AB4083" s="11"/>
      <c r="AC4083" s="30"/>
    </row>
    <row r="4084" spans="1:29">
      <c r="A4084" s="15" t="str">
        <f>IF(Table1[Week]=WeekSel,"Yes","No")</f>
        <v>No</v>
      </c>
      <c r="B4084" s="15" t="str">
        <f>IF((Table1[StartDate]&gt;=Date.GraphMin)*(Table1[StartDate]&lt;=Date.GraphMax)=1,"Yes","No")</f>
        <v>No</v>
      </c>
      <c r="C4084" s="15" t="str">
        <f>IF(OR(Table1[[#This Row],[Site]]="FOOD MILLING",Table1[[#This Row],[Site]]="GODACO"), "No", "Yes")</f>
        <v>Yes</v>
      </c>
      <c r="D4084" s="40">
        <f>MAX(DATE(Table1[Year],1,1),DATE(Table1[Year],1,1)-WEEKDAY(DATE(Table1[Year],1,1),2)+(Table1[WeekNum]-1)*7+1)</f>
        <v>44543</v>
      </c>
      <c r="E4084" s="40">
        <f>MIN(DATE(Table1[Year]+1,1,0),DATE(Table1[Year],1,1)-WEEKDAY(DATE(Table1[Year],1,1),2)+Table1[WeekNum]*7)</f>
        <v>44549</v>
      </c>
      <c r="F4084" s="15">
        <v>2021</v>
      </c>
      <c r="G4084" s="15">
        <f t="shared" si="126"/>
        <v>12</v>
      </c>
      <c r="H4084" s="17">
        <v>51</v>
      </c>
      <c r="I4084" s="207" t="str">
        <f>"W" &amp;Table1[[#This Row],[WeekNum]]</f>
        <v>W51</v>
      </c>
      <c r="J4084" s="20" t="str">
        <f t="shared" si="127"/>
        <v>21-W51</v>
      </c>
      <c r="K4084" s="8" t="s">
        <v>34</v>
      </c>
      <c r="L4084" s="4"/>
      <c r="M4084" s="8" t="s">
        <v>77</v>
      </c>
      <c r="N4084" s="11" t="s">
        <v>428</v>
      </c>
      <c r="O4084" s="266" t="s">
        <v>372</v>
      </c>
      <c r="P4084" s="11" t="s">
        <v>410</v>
      </c>
      <c r="Q4084" s="11" t="s">
        <v>421</v>
      </c>
      <c r="R4084" s="8">
        <v>0</v>
      </c>
      <c r="S4084" s="8">
        <v>0</v>
      </c>
      <c r="T4084" s="206">
        <f>ABS(Table1[[#This Row],[Prod]]-Table1[[#This Row],[Planned]])</f>
        <v>0</v>
      </c>
      <c r="U4084" s="209">
        <f>IF(ABS(Table1[[#This Row],[Prod]]-Table1[[#This Row],[Planned]])&gt;Table1[[#This Row],[Planned]],0,IF(Table1[[#This Row],[Planned]]=0,0,1-ABS(Table1[[#This Row],[Prod]]-Table1[[#This Row],[Planned]])/Table1[[#This Row],[Planned]]))</f>
        <v>0</v>
      </c>
      <c r="V4084" s="8"/>
      <c r="W4084" s="11"/>
      <c r="X4084" s="3">
        <v>0</v>
      </c>
      <c r="Y4084" s="206">
        <f>Table1[[#This Row],[Prod]]</f>
        <v>0</v>
      </c>
      <c r="Z4084" s="206">
        <f>ABS(Table1[[#This Row],[Prod2]]-Table1[[#This Row],[Plan Revised]])</f>
        <v>0</v>
      </c>
      <c r="AA4084" s="288">
        <f>IF(ABS(Table1[[#This Row],[Prod2]]-Table1[[#This Row],[Plan Revised]])&gt;Table1[[#This Row],[Plan Revised]],0,IF(Table1[[#This Row],[Plan Revised]]=0,0,1-ABS(Table1[[#This Row],[Prod2]]-Table1[[#This Row],[Plan Revised]])/Table1[[#This Row],[Plan Revised]]))</f>
        <v>0</v>
      </c>
      <c r="AB4084" s="11"/>
      <c r="AC4084" s="30"/>
    </row>
    <row r="4085" spans="1:29">
      <c r="A4085" s="15" t="str">
        <f>IF(Table1[Week]=WeekSel,"Yes","No")</f>
        <v>No</v>
      </c>
      <c r="B4085" s="15" t="str">
        <f>IF((Table1[StartDate]&gt;=Date.GraphMin)*(Table1[StartDate]&lt;=Date.GraphMax)=1,"Yes","No")</f>
        <v>No</v>
      </c>
      <c r="C4085" s="15" t="str">
        <f>IF(OR(Table1[[#This Row],[Site]]="FOOD MILLING",Table1[[#This Row],[Site]]="GODACO"), "No", "Yes")</f>
        <v>Yes</v>
      </c>
      <c r="D4085" s="40">
        <f>MAX(DATE(Table1[Year],1,1),DATE(Table1[Year],1,1)-WEEKDAY(DATE(Table1[Year],1,1),2)+(Table1[WeekNum]-1)*7+1)</f>
        <v>44543</v>
      </c>
      <c r="E4085" s="40">
        <f>MIN(DATE(Table1[Year]+1,1,0),DATE(Table1[Year],1,1)-WEEKDAY(DATE(Table1[Year],1,1),2)+Table1[WeekNum]*7)</f>
        <v>44549</v>
      </c>
      <c r="F4085" s="15">
        <v>2021</v>
      </c>
      <c r="G4085" s="15">
        <f t="shared" si="126"/>
        <v>12</v>
      </c>
      <c r="H4085" s="17">
        <v>51</v>
      </c>
      <c r="I4085" s="207" t="str">
        <f>"W" &amp;Table1[[#This Row],[WeekNum]]</f>
        <v>W51</v>
      </c>
      <c r="J4085" s="20" t="str">
        <f t="shared" si="127"/>
        <v>21-W51</v>
      </c>
      <c r="K4085" s="8" t="s">
        <v>33</v>
      </c>
      <c r="L4085" s="4"/>
      <c r="M4085" s="8" t="s">
        <v>77</v>
      </c>
      <c r="N4085" s="11" t="s">
        <v>428</v>
      </c>
      <c r="O4085" s="266" t="s">
        <v>372</v>
      </c>
      <c r="P4085" s="11" t="s">
        <v>410</v>
      </c>
      <c r="Q4085" s="11" t="s">
        <v>421</v>
      </c>
      <c r="R4085" s="8">
        <v>0</v>
      </c>
      <c r="S4085" s="8">
        <v>0</v>
      </c>
      <c r="T4085" s="206">
        <f>ABS(Table1[[#This Row],[Prod]]-Table1[[#This Row],[Planned]])</f>
        <v>0</v>
      </c>
      <c r="U4085" s="209">
        <f>IF(ABS(Table1[[#This Row],[Prod]]-Table1[[#This Row],[Planned]])&gt;Table1[[#This Row],[Planned]],0,IF(Table1[[#This Row],[Planned]]=0,0,1-ABS(Table1[[#This Row],[Prod]]-Table1[[#This Row],[Planned]])/Table1[[#This Row],[Planned]]))</f>
        <v>0</v>
      </c>
      <c r="V4085" s="8"/>
      <c r="W4085" s="11"/>
      <c r="X4085" s="3">
        <v>0</v>
      </c>
      <c r="Y4085" s="206">
        <f>Table1[[#This Row],[Prod]]</f>
        <v>0</v>
      </c>
      <c r="Z4085" s="206">
        <f>ABS(Table1[[#This Row],[Prod2]]-Table1[[#This Row],[Plan Revised]])</f>
        <v>0</v>
      </c>
      <c r="AA4085" s="288">
        <f>IF(ABS(Table1[[#This Row],[Prod2]]-Table1[[#This Row],[Plan Revised]])&gt;Table1[[#This Row],[Plan Revised]],0,IF(Table1[[#This Row],[Plan Revised]]=0,0,1-ABS(Table1[[#This Row],[Prod2]]-Table1[[#This Row],[Plan Revised]])/Table1[[#This Row],[Plan Revised]]))</f>
        <v>0</v>
      </c>
      <c r="AB4085" s="11"/>
      <c r="AC4085" s="30"/>
    </row>
    <row r="4086" spans="1:29">
      <c r="A4086" s="15" t="str">
        <f>IF(Table1[Week]=WeekSel,"Yes","No")</f>
        <v>No</v>
      </c>
      <c r="B4086" s="15" t="str">
        <f>IF((Table1[StartDate]&gt;=Date.GraphMin)*(Table1[StartDate]&lt;=Date.GraphMax)=1,"Yes","No")</f>
        <v>No</v>
      </c>
      <c r="C4086" s="15" t="str">
        <f>IF(OR(Table1[[#This Row],[Site]]="FOOD MILLING",Table1[[#This Row],[Site]]="GODACO"), "No", "Yes")</f>
        <v>Yes</v>
      </c>
      <c r="D4086" s="40">
        <f>MAX(DATE(Table1[Year],1,1),DATE(Table1[Year],1,1)-WEEKDAY(DATE(Table1[Year],1,1),2)+(Table1[WeekNum]-1)*7+1)</f>
        <v>44543</v>
      </c>
      <c r="E4086" s="40">
        <f>MIN(DATE(Table1[Year]+1,1,0),DATE(Table1[Year],1,1)-WEEKDAY(DATE(Table1[Year],1,1),2)+Table1[WeekNum]*7)</f>
        <v>44549</v>
      </c>
      <c r="F4086" s="15">
        <v>2021</v>
      </c>
      <c r="G4086" s="15">
        <f t="shared" si="126"/>
        <v>12</v>
      </c>
      <c r="H4086" s="17">
        <v>51</v>
      </c>
      <c r="I4086" s="207" t="str">
        <f>"W" &amp;Table1[[#This Row],[WeekNum]]</f>
        <v>W51</v>
      </c>
      <c r="J4086" s="20" t="str">
        <f t="shared" si="127"/>
        <v>21-W51</v>
      </c>
      <c r="K4086" s="8" t="s">
        <v>52</v>
      </c>
      <c r="L4086" s="4"/>
      <c r="M4086" s="8" t="s">
        <v>77</v>
      </c>
      <c r="N4086" s="11" t="s">
        <v>428</v>
      </c>
      <c r="O4086" s="266" t="s">
        <v>372</v>
      </c>
      <c r="P4086" s="11" t="s">
        <v>410</v>
      </c>
      <c r="Q4086" s="11" t="s">
        <v>421</v>
      </c>
      <c r="R4086" s="8">
        <v>0</v>
      </c>
      <c r="S4086" s="8">
        <v>0</v>
      </c>
      <c r="T4086" s="206">
        <f>ABS(Table1[[#This Row],[Prod]]-Table1[[#This Row],[Planned]])</f>
        <v>0</v>
      </c>
      <c r="U4086" s="209">
        <f>IF(ABS(Table1[[#This Row],[Prod]]-Table1[[#This Row],[Planned]])&gt;Table1[[#This Row],[Planned]],0,IF(Table1[[#This Row],[Planned]]=0,0,1-ABS(Table1[[#This Row],[Prod]]-Table1[[#This Row],[Planned]])/Table1[[#This Row],[Planned]]))</f>
        <v>0</v>
      </c>
      <c r="V4086" s="8"/>
      <c r="W4086" s="11"/>
      <c r="X4086" s="3">
        <v>0</v>
      </c>
      <c r="Y4086" s="206">
        <f>Table1[[#This Row],[Prod]]</f>
        <v>0</v>
      </c>
      <c r="Z4086" s="206">
        <f>ABS(Table1[[#This Row],[Prod2]]-Table1[[#This Row],[Plan Revised]])</f>
        <v>0</v>
      </c>
      <c r="AA4086" s="288">
        <f>IF(ABS(Table1[[#This Row],[Prod2]]-Table1[[#This Row],[Plan Revised]])&gt;Table1[[#This Row],[Plan Revised]],0,IF(Table1[[#This Row],[Plan Revised]]=0,0,1-ABS(Table1[[#This Row],[Prod2]]-Table1[[#This Row],[Plan Revised]])/Table1[[#This Row],[Plan Revised]]))</f>
        <v>0</v>
      </c>
      <c r="AB4086" s="11"/>
      <c r="AC4086" s="30"/>
    </row>
    <row r="4087" spans="1:29">
      <c r="A4087" s="15" t="str">
        <f>IF(Table1[Week]=WeekSel,"Yes","No")</f>
        <v>No</v>
      </c>
      <c r="B4087" s="15" t="str">
        <f>IF((Table1[StartDate]&gt;=Date.GraphMin)*(Table1[StartDate]&lt;=Date.GraphMax)=1,"Yes","No")</f>
        <v>No</v>
      </c>
      <c r="C4087" s="15" t="str">
        <f>IF(OR(Table1[[#This Row],[Site]]="FOOD MILLING",Table1[[#This Row],[Site]]="GODACO"), "No", "Yes")</f>
        <v>Yes</v>
      </c>
      <c r="D4087" s="40">
        <f>MAX(DATE(Table1[Year],1,1),DATE(Table1[Year],1,1)-WEEKDAY(DATE(Table1[Year],1,1),2)+(Table1[WeekNum]-1)*7+1)</f>
        <v>44543</v>
      </c>
      <c r="E4087" s="40">
        <f>MIN(DATE(Table1[Year]+1,1,0),DATE(Table1[Year],1,1)-WEEKDAY(DATE(Table1[Year],1,1),2)+Table1[WeekNum]*7)</f>
        <v>44549</v>
      </c>
      <c r="F4087" s="15">
        <v>2021</v>
      </c>
      <c r="G4087" s="15">
        <f t="shared" si="126"/>
        <v>12</v>
      </c>
      <c r="H4087" s="17">
        <v>51</v>
      </c>
      <c r="I4087" s="207" t="str">
        <f>"W" &amp;Table1[[#This Row],[WeekNum]]</f>
        <v>W51</v>
      </c>
      <c r="J4087" s="20" t="str">
        <f t="shared" si="127"/>
        <v>21-W51</v>
      </c>
      <c r="K4087" s="8" t="s">
        <v>9</v>
      </c>
      <c r="L4087" s="4"/>
      <c r="M4087" s="8" t="s">
        <v>77</v>
      </c>
      <c r="N4087" s="11" t="s">
        <v>428</v>
      </c>
      <c r="O4087" s="266" t="s">
        <v>372</v>
      </c>
      <c r="P4087" s="11" t="s">
        <v>383</v>
      </c>
      <c r="Q4087" s="11" t="s">
        <v>421</v>
      </c>
      <c r="R4087" s="8">
        <v>0</v>
      </c>
      <c r="S4087" s="8">
        <v>0</v>
      </c>
      <c r="T4087" s="206">
        <f>ABS(Table1[[#This Row],[Prod]]-Table1[[#This Row],[Planned]])</f>
        <v>0</v>
      </c>
      <c r="U4087" s="209">
        <f>IF(ABS(Table1[[#This Row],[Prod]]-Table1[[#This Row],[Planned]])&gt;Table1[[#This Row],[Planned]],0,IF(Table1[[#This Row],[Planned]]=0,0,1-ABS(Table1[[#This Row],[Prod]]-Table1[[#This Row],[Planned]])/Table1[[#This Row],[Planned]]))</f>
        <v>0</v>
      </c>
      <c r="V4087" s="8"/>
      <c r="W4087" s="11"/>
      <c r="X4087" s="3">
        <v>0</v>
      </c>
      <c r="Y4087" s="206">
        <f>Table1[[#This Row],[Prod]]</f>
        <v>0</v>
      </c>
      <c r="Z4087" s="206">
        <f>ABS(Table1[[#This Row],[Prod2]]-Table1[[#This Row],[Plan Revised]])</f>
        <v>0</v>
      </c>
      <c r="AA4087" s="288">
        <f>IF(ABS(Table1[[#This Row],[Prod2]]-Table1[[#This Row],[Plan Revised]])&gt;Table1[[#This Row],[Plan Revised]],0,IF(Table1[[#This Row],[Plan Revised]]=0,0,1-ABS(Table1[[#This Row],[Prod2]]-Table1[[#This Row],[Plan Revised]])/Table1[[#This Row],[Plan Revised]]))</f>
        <v>0</v>
      </c>
      <c r="AB4087" s="11"/>
      <c r="AC4087" s="30"/>
    </row>
    <row r="4088" spans="1:29">
      <c r="A4088" s="15" t="str">
        <f>IF(Table1[Week]=WeekSel,"Yes","No")</f>
        <v>No</v>
      </c>
      <c r="B4088" s="15" t="str">
        <f>IF((Table1[StartDate]&gt;=Date.GraphMin)*(Table1[StartDate]&lt;=Date.GraphMax)=1,"Yes","No")</f>
        <v>No</v>
      </c>
      <c r="C4088" s="15" t="str">
        <f>IF(OR(Table1[[#This Row],[Site]]="FOOD MILLING",Table1[[#This Row],[Site]]="GODACO"), "No", "Yes")</f>
        <v>Yes</v>
      </c>
      <c r="D4088" s="40">
        <f>MAX(DATE(Table1[Year],1,1),DATE(Table1[Year],1,1)-WEEKDAY(DATE(Table1[Year],1,1),2)+(Table1[WeekNum]-1)*7+1)</f>
        <v>44543</v>
      </c>
      <c r="E4088" s="40">
        <f>MIN(DATE(Table1[Year]+1,1,0),DATE(Table1[Year],1,1)-WEEKDAY(DATE(Table1[Year],1,1),2)+Table1[WeekNum]*7)</f>
        <v>44549</v>
      </c>
      <c r="F4088" s="15">
        <v>2021</v>
      </c>
      <c r="G4088" s="15">
        <f t="shared" si="126"/>
        <v>12</v>
      </c>
      <c r="H4088" s="17">
        <v>51</v>
      </c>
      <c r="I4088" s="207" t="str">
        <f>"W" &amp;Table1[[#This Row],[WeekNum]]</f>
        <v>W51</v>
      </c>
      <c r="J4088" s="20" t="str">
        <f t="shared" si="127"/>
        <v>21-W51</v>
      </c>
      <c r="K4088" s="8" t="s">
        <v>22</v>
      </c>
      <c r="L4088" s="4"/>
      <c r="M4088" s="8" t="s">
        <v>77</v>
      </c>
      <c r="N4088" s="11" t="s">
        <v>428</v>
      </c>
      <c r="O4088" s="266" t="s">
        <v>374</v>
      </c>
      <c r="P4088" s="11" t="s">
        <v>382</v>
      </c>
      <c r="Q4088" s="11" t="s">
        <v>421</v>
      </c>
      <c r="R4088" s="8">
        <v>0</v>
      </c>
      <c r="S4088" s="8">
        <v>0</v>
      </c>
      <c r="T4088" s="206">
        <f>ABS(Table1[[#This Row],[Prod]]-Table1[[#This Row],[Planned]])</f>
        <v>0</v>
      </c>
      <c r="U4088" s="209">
        <f>IF(ABS(Table1[[#This Row],[Prod]]-Table1[[#This Row],[Planned]])&gt;Table1[[#This Row],[Planned]],0,IF(Table1[[#This Row],[Planned]]=0,0,1-ABS(Table1[[#This Row],[Prod]]-Table1[[#This Row],[Planned]])/Table1[[#This Row],[Planned]]))</f>
        <v>0</v>
      </c>
      <c r="V4088" s="8"/>
      <c r="W4088" s="11"/>
      <c r="X4088" s="3">
        <v>0</v>
      </c>
      <c r="Y4088" s="206">
        <f>Table1[[#This Row],[Prod]]</f>
        <v>0</v>
      </c>
      <c r="Z4088" s="206">
        <f>ABS(Table1[[#This Row],[Prod2]]-Table1[[#This Row],[Plan Revised]])</f>
        <v>0</v>
      </c>
      <c r="AA4088" s="288">
        <f>IF(ABS(Table1[[#This Row],[Prod2]]-Table1[[#This Row],[Plan Revised]])&gt;Table1[[#This Row],[Plan Revised]],0,IF(Table1[[#This Row],[Plan Revised]]=0,0,1-ABS(Table1[[#This Row],[Prod2]]-Table1[[#This Row],[Plan Revised]])/Table1[[#This Row],[Plan Revised]]))</f>
        <v>0</v>
      </c>
      <c r="AB4088" s="11"/>
      <c r="AC4088" s="30"/>
    </row>
    <row r="4089" spans="1:29">
      <c r="A4089" s="15" t="str">
        <f>IF(Table1[Week]=WeekSel,"Yes","No")</f>
        <v>No</v>
      </c>
      <c r="B4089" s="15" t="str">
        <f>IF((Table1[StartDate]&gt;=Date.GraphMin)*(Table1[StartDate]&lt;=Date.GraphMax)=1,"Yes","No")</f>
        <v>No</v>
      </c>
      <c r="C4089" s="15" t="str">
        <f>IF(OR(Table1[[#This Row],[Site]]="FOOD MILLING",Table1[[#This Row],[Site]]="GODACO"), "No", "Yes")</f>
        <v>Yes</v>
      </c>
      <c r="D4089" s="40">
        <f>MAX(DATE(Table1[Year],1,1),DATE(Table1[Year],1,1)-WEEKDAY(DATE(Table1[Year],1,1),2)+(Table1[WeekNum]-1)*7+1)</f>
        <v>44543</v>
      </c>
      <c r="E4089" s="40">
        <f>MIN(DATE(Table1[Year]+1,1,0),DATE(Table1[Year],1,1)-WEEKDAY(DATE(Table1[Year],1,1),2)+Table1[WeekNum]*7)</f>
        <v>44549</v>
      </c>
      <c r="F4089" s="15">
        <v>2021</v>
      </c>
      <c r="G4089" s="15">
        <f t="shared" si="126"/>
        <v>12</v>
      </c>
      <c r="H4089" s="17">
        <v>51</v>
      </c>
      <c r="I4089" s="207" t="str">
        <f>"W" &amp;Table1[[#This Row],[WeekNum]]</f>
        <v>W51</v>
      </c>
      <c r="J4089" s="20" t="str">
        <f t="shared" si="127"/>
        <v>21-W51</v>
      </c>
      <c r="K4089" s="8" t="s">
        <v>19</v>
      </c>
      <c r="L4089" s="4"/>
      <c r="M4089" s="8" t="s">
        <v>77</v>
      </c>
      <c r="N4089" s="11" t="s">
        <v>428</v>
      </c>
      <c r="O4089" s="266" t="s">
        <v>372</v>
      </c>
      <c r="P4089" s="11" t="s">
        <v>383</v>
      </c>
      <c r="Q4089" s="11" t="s">
        <v>421</v>
      </c>
      <c r="R4089" s="8">
        <v>0</v>
      </c>
      <c r="S4089" s="8">
        <v>0</v>
      </c>
      <c r="T4089" s="206">
        <f>ABS(Table1[[#This Row],[Prod]]-Table1[[#This Row],[Planned]])</f>
        <v>0</v>
      </c>
      <c r="U4089" s="209">
        <f>IF(ABS(Table1[[#This Row],[Prod]]-Table1[[#This Row],[Planned]])&gt;Table1[[#This Row],[Planned]],0,IF(Table1[[#This Row],[Planned]]=0,0,1-ABS(Table1[[#This Row],[Prod]]-Table1[[#This Row],[Planned]])/Table1[[#This Row],[Planned]]))</f>
        <v>0</v>
      </c>
      <c r="V4089" s="8"/>
      <c r="W4089" s="11"/>
      <c r="X4089" s="3">
        <v>0</v>
      </c>
      <c r="Y4089" s="206">
        <f>Table1[[#This Row],[Prod]]</f>
        <v>0</v>
      </c>
      <c r="Z4089" s="206">
        <f>ABS(Table1[[#This Row],[Prod2]]-Table1[[#This Row],[Plan Revised]])</f>
        <v>0</v>
      </c>
      <c r="AA4089" s="288">
        <f>IF(ABS(Table1[[#This Row],[Prod2]]-Table1[[#This Row],[Plan Revised]])&gt;Table1[[#This Row],[Plan Revised]],0,IF(Table1[[#This Row],[Plan Revised]]=0,0,1-ABS(Table1[[#This Row],[Prod2]]-Table1[[#This Row],[Plan Revised]])/Table1[[#This Row],[Plan Revised]]))</f>
        <v>0</v>
      </c>
      <c r="AB4089" s="11"/>
      <c r="AC4089" s="30"/>
    </row>
    <row r="4090" spans="1:29">
      <c r="A4090" s="15" t="str">
        <f>IF(Table1[Week]=WeekSel,"Yes","No")</f>
        <v>No</v>
      </c>
      <c r="B4090" s="15" t="str">
        <f>IF((Table1[StartDate]&gt;=Date.GraphMin)*(Table1[StartDate]&lt;=Date.GraphMax)=1,"Yes","No")</f>
        <v>No</v>
      </c>
      <c r="C4090" s="15" t="str">
        <f>IF(OR(Table1[[#This Row],[Site]]="FOOD MILLING",Table1[[#This Row],[Site]]="GODACO"), "No", "Yes")</f>
        <v>Yes</v>
      </c>
      <c r="D4090" s="40">
        <f>MAX(DATE(Table1[Year],1,1),DATE(Table1[Year],1,1)-WEEKDAY(DATE(Table1[Year],1,1),2)+(Table1[WeekNum]-1)*7+1)</f>
        <v>44543</v>
      </c>
      <c r="E4090" s="40">
        <f>MIN(DATE(Table1[Year]+1,1,0),DATE(Table1[Year],1,1)-WEEKDAY(DATE(Table1[Year],1,1),2)+Table1[WeekNum]*7)</f>
        <v>44549</v>
      </c>
      <c r="F4090" s="15">
        <v>2021</v>
      </c>
      <c r="G4090" s="15">
        <f t="shared" si="126"/>
        <v>12</v>
      </c>
      <c r="H4090" s="17">
        <v>51</v>
      </c>
      <c r="I4090" s="207" t="str">
        <f>"W" &amp;Table1[[#This Row],[WeekNum]]</f>
        <v>W51</v>
      </c>
      <c r="J4090" s="20" t="str">
        <f t="shared" si="127"/>
        <v>21-W51</v>
      </c>
      <c r="K4090" s="8" t="s">
        <v>21</v>
      </c>
      <c r="L4090" s="4"/>
      <c r="M4090" s="8" t="s">
        <v>77</v>
      </c>
      <c r="N4090" s="11" t="s">
        <v>428</v>
      </c>
      <c r="O4090" s="266" t="s">
        <v>372</v>
      </c>
      <c r="P4090" s="11" t="s">
        <v>383</v>
      </c>
      <c r="Q4090" s="11" t="s">
        <v>421</v>
      </c>
      <c r="R4090" s="8">
        <v>0</v>
      </c>
      <c r="S4090" s="8">
        <v>0</v>
      </c>
      <c r="T4090" s="206">
        <f>ABS(Table1[[#This Row],[Prod]]-Table1[[#This Row],[Planned]])</f>
        <v>0</v>
      </c>
      <c r="U4090" s="209">
        <f>IF(ABS(Table1[[#This Row],[Prod]]-Table1[[#This Row],[Planned]])&gt;Table1[[#This Row],[Planned]],0,IF(Table1[[#This Row],[Planned]]=0,0,1-ABS(Table1[[#This Row],[Prod]]-Table1[[#This Row],[Planned]])/Table1[[#This Row],[Planned]]))</f>
        <v>0</v>
      </c>
      <c r="V4090" s="8"/>
      <c r="W4090" s="11"/>
      <c r="X4090" s="3">
        <v>0</v>
      </c>
      <c r="Y4090" s="206">
        <f>Table1[[#This Row],[Prod]]</f>
        <v>0</v>
      </c>
      <c r="Z4090" s="206">
        <f>ABS(Table1[[#This Row],[Prod2]]-Table1[[#This Row],[Plan Revised]])</f>
        <v>0</v>
      </c>
      <c r="AA4090" s="288">
        <f>IF(ABS(Table1[[#This Row],[Prod2]]-Table1[[#This Row],[Plan Revised]])&gt;Table1[[#This Row],[Plan Revised]],0,IF(Table1[[#This Row],[Plan Revised]]=0,0,1-ABS(Table1[[#This Row],[Prod2]]-Table1[[#This Row],[Plan Revised]])/Table1[[#This Row],[Plan Revised]]))</f>
        <v>0</v>
      </c>
      <c r="AB4090" s="11"/>
      <c r="AC4090" s="30"/>
    </row>
    <row r="4091" spans="1:29">
      <c r="A4091" s="15" t="str">
        <f>IF(Table1[Week]=WeekSel,"Yes","No")</f>
        <v>No</v>
      </c>
      <c r="B4091" s="15" t="str">
        <f>IF((Table1[StartDate]&gt;=Date.GraphMin)*(Table1[StartDate]&lt;=Date.GraphMax)=1,"Yes","No")</f>
        <v>No</v>
      </c>
      <c r="C4091" s="15" t="str">
        <f>IF(OR(Table1[[#This Row],[Site]]="FOOD MILLING",Table1[[#This Row],[Site]]="GODACO"), "No", "Yes")</f>
        <v>Yes</v>
      </c>
      <c r="D4091" s="40">
        <f>MAX(DATE(Table1[Year],1,1),DATE(Table1[Year],1,1)-WEEKDAY(DATE(Table1[Year],1,1),2)+(Table1[WeekNum]-1)*7+1)</f>
        <v>44543</v>
      </c>
      <c r="E4091" s="40">
        <f>MIN(DATE(Table1[Year]+1,1,0),DATE(Table1[Year],1,1)-WEEKDAY(DATE(Table1[Year],1,1),2)+Table1[WeekNum]*7)</f>
        <v>44549</v>
      </c>
      <c r="F4091" s="15">
        <v>2021</v>
      </c>
      <c r="G4091" s="15">
        <f t="shared" si="126"/>
        <v>12</v>
      </c>
      <c r="H4091" s="17">
        <v>51</v>
      </c>
      <c r="I4091" s="207" t="str">
        <f>"W" &amp;Table1[[#This Row],[WeekNum]]</f>
        <v>W51</v>
      </c>
      <c r="J4091" s="20" t="str">
        <f t="shared" si="127"/>
        <v>21-W51</v>
      </c>
      <c r="K4091" s="8" t="s">
        <v>20</v>
      </c>
      <c r="L4091" s="4"/>
      <c r="M4091" s="8" t="s">
        <v>77</v>
      </c>
      <c r="N4091" s="11" t="s">
        <v>428</v>
      </c>
      <c r="O4091" s="266" t="s">
        <v>372</v>
      </c>
      <c r="P4091" s="11" t="s">
        <v>383</v>
      </c>
      <c r="Q4091" s="11" t="s">
        <v>421</v>
      </c>
      <c r="R4091" s="8">
        <v>0</v>
      </c>
      <c r="S4091" s="8">
        <v>0</v>
      </c>
      <c r="T4091" s="206">
        <f>ABS(Table1[[#This Row],[Prod]]-Table1[[#This Row],[Planned]])</f>
        <v>0</v>
      </c>
      <c r="U4091" s="209">
        <f>IF(ABS(Table1[[#This Row],[Prod]]-Table1[[#This Row],[Planned]])&gt;Table1[[#This Row],[Planned]],0,IF(Table1[[#This Row],[Planned]]=0,0,1-ABS(Table1[[#This Row],[Prod]]-Table1[[#This Row],[Planned]])/Table1[[#This Row],[Planned]]))</f>
        <v>0</v>
      </c>
      <c r="V4091" s="8"/>
      <c r="W4091" s="11"/>
      <c r="X4091" s="3">
        <v>0</v>
      </c>
      <c r="Y4091" s="206">
        <f>Table1[[#This Row],[Prod]]</f>
        <v>0</v>
      </c>
      <c r="Z4091" s="206">
        <f>ABS(Table1[[#This Row],[Prod2]]-Table1[[#This Row],[Plan Revised]])</f>
        <v>0</v>
      </c>
      <c r="AA4091" s="288">
        <f>IF(ABS(Table1[[#This Row],[Prod2]]-Table1[[#This Row],[Plan Revised]])&gt;Table1[[#This Row],[Plan Revised]],0,IF(Table1[[#This Row],[Plan Revised]]=0,0,1-ABS(Table1[[#This Row],[Prod2]]-Table1[[#This Row],[Plan Revised]])/Table1[[#This Row],[Plan Revised]]))</f>
        <v>0</v>
      </c>
      <c r="AB4091" s="11"/>
      <c r="AC4091" s="30"/>
    </row>
    <row r="4092" spans="1:29">
      <c r="A4092" s="15" t="str">
        <f>IF(Table1[Week]=WeekSel,"Yes","No")</f>
        <v>No</v>
      </c>
      <c r="B4092" s="15" t="str">
        <f>IF((Table1[StartDate]&gt;=Date.GraphMin)*(Table1[StartDate]&lt;=Date.GraphMax)=1,"Yes","No")</f>
        <v>No</v>
      </c>
      <c r="C4092" s="15" t="str">
        <f>IF(OR(Table1[[#This Row],[Site]]="FOOD MILLING",Table1[[#This Row],[Site]]="GODACO"), "No", "Yes")</f>
        <v>Yes</v>
      </c>
      <c r="D4092" s="40">
        <f>MAX(DATE(Table1[Year],1,1),DATE(Table1[Year],1,1)-WEEKDAY(DATE(Table1[Year],1,1),2)+(Table1[WeekNum]-1)*7+1)</f>
        <v>44543</v>
      </c>
      <c r="E4092" s="40">
        <f>MIN(DATE(Table1[Year]+1,1,0),DATE(Table1[Year],1,1)-WEEKDAY(DATE(Table1[Year],1,1),2)+Table1[WeekNum]*7)</f>
        <v>44549</v>
      </c>
      <c r="F4092" s="15">
        <v>2021</v>
      </c>
      <c r="G4092" s="15">
        <f t="shared" si="126"/>
        <v>12</v>
      </c>
      <c r="H4092" s="17">
        <v>51</v>
      </c>
      <c r="I4092" s="207" t="str">
        <f>"W" &amp;Table1[[#This Row],[WeekNum]]</f>
        <v>W51</v>
      </c>
      <c r="J4092" s="20" t="str">
        <f t="shared" si="127"/>
        <v>21-W51</v>
      </c>
      <c r="K4092" s="8" t="s">
        <v>531</v>
      </c>
      <c r="L4092" s="4"/>
      <c r="M4092" s="8" t="s">
        <v>72</v>
      </c>
      <c r="N4092" s="266" t="s">
        <v>368</v>
      </c>
      <c r="O4092" s="266" t="s">
        <v>384</v>
      </c>
      <c r="P4092" s="11" t="s">
        <v>385</v>
      </c>
      <c r="Q4092" s="11" t="s">
        <v>422</v>
      </c>
      <c r="R4092" s="8">
        <v>475</v>
      </c>
      <c r="S4092" s="8">
        <v>394.1</v>
      </c>
      <c r="T4092" s="206">
        <f>ABS(Table1[[#This Row],[Prod]]-Table1[[#This Row],[Planned]])</f>
        <v>80.899999999999977</v>
      </c>
      <c r="U4092" s="209">
        <f>IF(ABS(Table1[[#This Row],[Prod]]-Table1[[#This Row],[Planned]])&gt;Table1[[#This Row],[Planned]],0,IF(Table1[[#This Row],[Planned]]=0,0,1-ABS(Table1[[#This Row],[Prod]]-Table1[[#This Row],[Planned]])/Table1[[#This Row],[Planned]]))</f>
        <v>0.8296842105263158</v>
      </c>
      <c r="V4092" s="8"/>
      <c r="W4092" s="11"/>
      <c r="X4092" s="3">
        <v>475</v>
      </c>
      <c r="Y4092" s="206">
        <f>Table1[[#This Row],[Prod]]</f>
        <v>394.1</v>
      </c>
      <c r="Z4092" s="206">
        <f>ABS(Table1[[#This Row],[Prod2]]-Table1[[#This Row],[Plan Revised]])</f>
        <v>80.899999999999977</v>
      </c>
      <c r="AA4092" s="288">
        <f>IF(ABS(Table1[[#This Row],[Prod2]]-Table1[[#This Row],[Plan Revised]])&gt;Table1[[#This Row],[Plan Revised]],0,IF(Table1[[#This Row],[Plan Revised]]=0,0,1-ABS(Table1[[#This Row],[Prod2]]-Table1[[#This Row],[Plan Revised]])/Table1[[#This Row],[Plan Revised]]))</f>
        <v>0.8296842105263158</v>
      </c>
      <c r="AB4092" s="11"/>
      <c r="AC4092" s="30"/>
    </row>
    <row r="4093" spans="1:29">
      <c r="A4093" s="15" t="str">
        <f>IF(Table1[Week]=WeekSel,"Yes","No")</f>
        <v>No</v>
      </c>
      <c r="B4093" s="15" t="str">
        <f>IF((Table1[StartDate]&gt;=Date.GraphMin)*(Table1[StartDate]&lt;=Date.GraphMax)=1,"Yes","No")</f>
        <v>No</v>
      </c>
      <c r="C4093" s="15" t="str">
        <f>IF(OR(Table1[[#This Row],[Site]]="FOOD MILLING",Table1[[#This Row],[Site]]="GODACO"), "No", "Yes")</f>
        <v>Yes</v>
      </c>
      <c r="D4093" s="40">
        <f>MAX(DATE(Table1[Year],1,1),DATE(Table1[Year],1,1)-WEEKDAY(DATE(Table1[Year],1,1),2)+(Table1[WeekNum]-1)*7+1)</f>
        <v>44543</v>
      </c>
      <c r="E4093" s="40">
        <f>MIN(DATE(Table1[Year]+1,1,0),DATE(Table1[Year],1,1)-WEEKDAY(DATE(Table1[Year],1,1),2)+Table1[WeekNum]*7)</f>
        <v>44549</v>
      </c>
      <c r="F4093" s="15">
        <v>2021</v>
      </c>
      <c r="G4093" s="15">
        <f t="shared" si="126"/>
        <v>12</v>
      </c>
      <c r="H4093" s="17">
        <v>51</v>
      </c>
      <c r="I4093" s="207" t="str">
        <f>"W" &amp;Table1[[#This Row],[WeekNum]]</f>
        <v>W51</v>
      </c>
      <c r="J4093" s="20" t="str">
        <f t="shared" si="127"/>
        <v>21-W51</v>
      </c>
      <c r="K4093" s="8" t="s">
        <v>532</v>
      </c>
      <c r="L4093" s="4"/>
      <c r="M4093" s="8" t="s">
        <v>72</v>
      </c>
      <c r="N4093" s="266" t="s">
        <v>368</v>
      </c>
      <c r="O4093" s="266" t="s">
        <v>384</v>
      </c>
      <c r="P4093" s="11" t="s">
        <v>385</v>
      </c>
      <c r="Q4093" s="11" t="s">
        <v>422</v>
      </c>
      <c r="R4093" s="8">
        <v>372</v>
      </c>
      <c r="S4093" s="8">
        <v>318.5</v>
      </c>
      <c r="T4093" s="206">
        <f>ABS(Table1[[#This Row],[Prod]]-Table1[[#This Row],[Planned]])</f>
        <v>53.5</v>
      </c>
      <c r="U4093" s="209">
        <f>IF(ABS(Table1[[#This Row],[Prod]]-Table1[[#This Row],[Planned]])&gt;Table1[[#This Row],[Planned]],0,IF(Table1[[#This Row],[Planned]]=0,0,1-ABS(Table1[[#This Row],[Prod]]-Table1[[#This Row],[Planned]])/Table1[[#This Row],[Planned]]))</f>
        <v>0.85618279569892475</v>
      </c>
      <c r="V4093" s="8"/>
      <c r="W4093" s="11"/>
      <c r="X4093" s="3">
        <v>372</v>
      </c>
      <c r="Y4093" s="206">
        <f>Table1[[#This Row],[Prod]]</f>
        <v>318.5</v>
      </c>
      <c r="Z4093" s="206">
        <f>ABS(Table1[[#This Row],[Prod2]]-Table1[[#This Row],[Plan Revised]])</f>
        <v>53.5</v>
      </c>
      <c r="AA4093" s="288">
        <f>IF(ABS(Table1[[#This Row],[Prod2]]-Table1[[#This Row],[Plan Revised]])&gt;Table1[[#This Row],[Plan Revised]],0,IF(Table1[[#This Row],[Plan Revised]]=0,0,1-ABS(Table1[[#This Row],[Prod2]]-Table1[[#This Row],[Plan Revised]])/Table1[[#This Row],[Plan Revised]]))</f>
        <v>0.85618279569892475</v>
      </c>
      <c r="AB4093" s="11"/>
      <c r="AC4093" s="30"/>
    </row>
    <row r="4094" spans="1:29">
      <c r="A4094" s="15" t="str">
        <f>IF(Table1[Week]=WeekSel,"Yes","No")</f>
        <v>No</v>
      </c>
      <c r="B4094" s="15" t="str">
        <f>IF((Table1[StartDate]&gt;=Date.GraphMin)*(Table1[StartDate]&lt;=Date.GraphMax)=1,"Yes","No")</f>
        <v>No</v>
      </c>
      <c r="C4094" s="15" t="str">
        <f>IF(OR(Table1[[#This Row],[Site]]="FOOD MILLING",Table1[[#This Row],[Site]]="GODACO"), "No", "Yes")</f>
        <v>Yes</v>
      </c>
      <c r="D4094" s="40">
        <f>MAX(DATE(Table1[Year],1,1),DATE(Table1[Year],1,1)-WEEKDAY(DATE(Table1[Year],1,1),2)+(Table1[WeekNum]-1)*7+1)</f>
        <v>44543</v>
      </c>
      <c r="E4094" s="40">
        <f>MIN(DATE(Table1[Year]+1,1,0),DATE(Table1[Year],1,1)-WEEKDAY(DATE(Table1[Year],1,1),2)+Table1[WeekNum]*7)</f>
        <v>44549</v>
      </c>
      <c r="F4094" s="15">
        <v>2021</v>
      </c>
      <c r="G4094" s="15">
        <f t="shared" si="126"/>
        <v>12</v>
      </c>
      <c r="H4094" s="17">
        <v>51</v>
      </c>
      <c r="I4094" s="207" t="str">
        <f>"W" &amp;Table1[[#This Row],[WeekNum]]</f>
        <v>W51</v>
      </c>
      <c r="J4094" s="20" t="str">
        <f t="shared" si="127"/>
        <v>21-W51</v>
      </c>
      <c r="K4094" s="8" t="s">
        <v>533</v>
      </c>
      <c r="L4094" s="4"/>
      <c r="M4094" s="8" t="s">
        <v>72</v>
      </c>
      <c r="N4094" s="266" t="s">
        <v>368</v>
      </c>
      <c r="O4094" s="266" t="s">
        <v>384</v>
      </c>
      <c r="P4094" s="11" t="s">
        <v>385</v>
      </c>
      <c r="Q4094" s="11" t="s">
        <v>422</v>
      </c>
      <c r="R4094" s="8">
        <v>348</v>
      </c>
      <c r="S4094" s="8">
        <v>357.06</v>
      </c>
      <c r="T4094" s="206">
        <f>ABS(Table1[[#This Row],[Prod]]-Table1[[#This Row],[Planned]])</f>
        <v>9.0600000000000023</v>
      </c>
      <c r="U4094" s="209">
        <f>IF(ABS(Table1[[#This Row],[Prod]]-Table1[[#This Row],[Planned]])&gt;Table1[[#This Row],[Planned]],0,IF(Table1[[#This Row],[Planned]]=0,0,1-ABS(Table1[[#This Row],[Prod]]-Table1[[#This Row],[Planned]])/Table1[[#This Row],[Planned]]))</f>
        <v>0.97396551724137925</v>
      </c>
      <c r="V4094" s="8"/>
      <c r="W4094" s="11"/>
      <c r="X4094" s="3">
        <v>348</v>
      </c>
      <c r="Y4094" s="206">
        <f>Table1[[#This Row],[Prod]]</f>
        <v>357.06</v>
      </c>
      <c r="Z4094" s="206">
        <f>ABS(Table1[[#This Row],[Prod2]]-Table1[[#This Row],[Plan Revised]])</f>
        <v>9.0600000000000023</v>
      </c>
      <c r="AA4094" s="288">
        <f>IF(ABS(Table1[[#This Row],[Prod2]]-Table1[[#This Row],[Plan Revised]])&gt;Table1[[#This Row],[Plan Revised]],0,IF(Table1[[#This Row],[Plan Revised]]=0,0,1-ABS(Table1[[#This Row],[Prod2]]-Table1[[#This Row],[Plan Revised]])/Table1[[#This Row],[Plan Revised]]))</f>
        <v>0.97396551724137925</v>
      </c>
      <c r="AB4094" s="11"/>
      <c r="AC4094" s="30"/>
    </row>
    <row r="4095" spans="1:29">
      <c r="A4095" s="15" t="str">
        <f>IF(Table1[Week]=WeekSel,"Yes","No")</f>
        <v>No</v>
      </c>
      <c r="B4095" s="15" t="str">
        <f>IF((Table1[StartDate]&gt;=Date.GraphMin)*(Table1[StartDate]&lt;=Date.GraphMax)=1,"Yes","No")</f>
        <v>No</v>
      </c>
      <c r="C4095" s="15" t="str">
        <f>IF(OR(Table1[[#This Row],[Site]]="FOOD MILLING",Table1[[#This Row],[Site]]="GODACO"), "No", "Yes")</f>
        <v>Yes</v>
      </c>
      <c r="D4095" s="40">
        <f>MAX(DATE(Table1[Year],1,1),DATE(Table1[Year],1,1)-WEEKDAY(DATE(Table1[Year],1,1),2)+(Table1[WeekNum]-1)*7+1)</f>
        <v>44543</v>
      </c>
      <c r="E4095" s="40">
        <f>MIN(DATE(Table1[Year]+1,1,0),DATE(Table1[Year],1,1)-WEEKDAY(DATE(Table1[Year],1,1),2)+Table1[WeekNum]*7)</f>
        <v>44549</v>
      </c>
      <c r="F4095" s="15">
        <v>2021</v>
      </c>
      <c r="G4095" s="15">
        <f t="shared" si="126"/>
        <v>12</v>
      </c>
      <c r="H4095" s="17">
        <v>51</v>
      </c>
      <c r="I4095" s="207" t="str">
        <f>"W" &amp;Table1[[#This Row],[WeekNum]]</f>
        <v>W51</v>
      </c>
      <c r="J4095" s="20" t="str">
        <f t="shared" si="127"/>
        <v>21-W51</v>
      </c>
      <c r="K4095" s="8" t="s">
        <v>534</v>
      </c>
      <c r="L4095" s="4"/>
      <c r="M4095" s="8" t="s">
        <v>72</v>
      </c>
      <c r="N4095" s="266" t="s">
        <v>368</v>
      </c>
      <c r="O4095" s="266" t="s">
        <v>384</v>
      </c>
      <c r="P4095" s="11" t="s">
        <v>385</v>
      </c>
      <c r="Q4095" s="11" t="s">
        <v>422</v>
      </c>
      <c r="R4095" s="8">
        <v>125</v>
      </c>
      <c r="S4095" s="8">
        <v>137</v>
      </c>
      <c r="T4095" s="206">
        <f>ABS(Table1[[#This Row],[Prod]]-Table1[[#This Row],[Planned]])</f>
        <v>12</v>
      </c>
      <c r="U4095" s="209">
        <f>IF(ABS(Table1[[#This Row],[Prod]]-Table1[[#This Row],[Planned]])&gt;Table1[[#This Row],[Planned]],0,IF(Table1[[#This Row],[Planned]]=0,0,1-ABS(Table1[[#This Row],[Prod]]-Table1[[#This Row],[Planned]])/Table1[[#This Row],[Planned]]))</f>
        <v>0.90400000000000003</v>
      </c>
      <c r="V4095" s="8"/>
      <c r="W4095" s="11"/>
      <c r="X4095" s="3">
        <v>125</v>
      </c>
      <c r="Y4095" s="206">
        <f>Table1[[#This Row],[Prod]]</f>
        <v>137</v>
      </c>
      <c r="Z4095" s="206">
        <f>ABS(Table1[[#This Row],[Prod2]]-Table1[[#This Row],[Plan Revised]])</f>
        <v>12</v>
      </c>
      <c r="AA4095" s="288">
        <f>IF(ABS(Table1[[#This Row],[Prod2]]-Table1[[#This Row],[Plan Revised]])&gt;Table1[[#This Row],[Plan Revised]],0,IF(Table1[[#This Row],[Plan Revised]]=0,0,1-ABS(Table1[[#This Row],[Prod2]]-Table1[[#This Row],[Plan Revised]])/Table1[[#This Row],[Plan Revised]]))</f>
        <v>0.90400000000000003</v>
      </c>
      <c r="AB4095" s="11"/>
      <c r="AC4095" s="30"/>
    </row>
    <row r="4096" spans="1:29">
      <c r="A4096" s="15" t="str">
        <f>IF(Table1[Week]=WeekSel,"Yes","No")</f>
        <v>No</v>
      </c>
      <c r="B4096" s="15" t="str">
        <f>IF((Table1[StartDate]&gt;=Date.GraphMin)*(Table1[StartDate]&lt;=Date.GraphMax)=1,"Yes","No")</f>
        <v>No</v>
      </c>
      <c r="C4096" s="15" t="str">
        <f>IF(OR(Table1[[#This Row],[Site]]="FOOD MILLING",Table1[[#This Row],[Site]]="GODACO"), "No", "Yes")</f>
        <v>Yes</v>
      </c>
      <c r="D4096" s="40">
        <f>MAX(DATE(Table1[Year],1,1),DATE(Table1[Year],1,1)-WEEKDAY(DATE(Table1[Year],1,1),2)+(Table1[WeekNum]-1)*7+1)</f>
        <v>44543</v>
      </c>
      <c r="E4096" s="40">
        <f>MIN(DATE(Table1[Year]+1,1,0),DATE(Table1[Year],1,1)-WEEKDAY(DATE(Table1[Year],1,1),2)+Table1[WeekNum]*7)</f>
        <v>44549</v>
      </c>
      <c r="F4096" s="15">
        <v>2021</v>
      </c>
      <c r="G4096" s="15">
        <f t="shared" si="126"/>
        <v>12</v>
      </c>
      <c r="H4096" s="17">
        <v>51</v>
      </c>
      <c r="I4096" s="207" t="str">
        <f>"W" &amp;Table1[[#This Row],[WeekNum]]</f>
        <v>W51</v>
      </c>
      <c r="J4096" s="20" t="str">
        <f t="shared" si="127"/>
        <v>21-W51</v>
      </c>
      <c r="K4096" s="8" t="s">
        <v>486</v>
      </c>
      <c r="L4096" s="4"/>
      <c r="M4096" s="8" t="s">
        <v>72</v>
      </c>
      <c r="N4096" s="266" t="s">
        <v>368</v>
      </c>
      <c r="O4096" s="266" t="s">
        <v>386</v>
      </c>
      <c r="P4096" s="11" t="s">
        <v>387</v>
      </c>
      <c r="Q4096" s="11" t="s">
        <v>419</v>
      </c>
      <c r="R4096" s="8">
        <v>1125</v>
      </c>
      <c r="S4096" s="8">
        <v>945</v>
      </c>
      <c r="T4096" s="206">
        <f>ABS(Table1[[#This Row],[Prod]]-Table1[[#This Row],[Planned]])</f>
        <v>180</v>
      </c>
      <c r="U4096" s="209">
        <f>IF(ABS(Table1[[#This Row],[Prod]]-Table1[[#This Row],[Planned]])&gt;Table1[[#This Row],[Planned]],0,IF(Table1[[#This Row],[Planned]]=0,0,1-ABS(Table1[[#This Row],[Prod]]-Table1[[#This Row],[Planned]])/Table1[[#This Row],[Planned]]))</f>
        <v>0.84</v>
      </c>
      <c r="V4096" s="8"/>
      <c r="W4096" s="11"/>
      <c r="X4096" s="3">
        <v>1035</v>
      </c>
      <c r="Y4096" s="206">
        <f>Table1[[#This Row],[Prod]]</f>
        <v>945</v>
      </c>
      <c r="Z4096" s="206">
        <f>ABS(Table1[[#This Row],[Prod2]]-Table1[[#This Row],[Plan Revised]])</f>
        <v>90</v>
      </c>
      <c r="AA4096" s="288">
        <f>IF(ABS(Table1[[#This Row],[Prod2]]-Table1[[#This Row],[Plan Revised]])&gt;Table1[[#This Row],[Plan Revised]],0,IF(Table1[[#This Row],[Plan Revised]]=0,0,1-ABS(Table1[[#This Row],[Prod2]]-Table1[[#This Row],[Plan Revised]])/Table1[[#This Row],[Plan Revised]]))</f>
        <v>0.91304347826086962</v>
      </c>
      <c r="AB4096" s="11"/>
      <c r="AC4096" s="30"/>
    </row>
    <row r="4097" spans="1:29">
      <c r="A4097" s="15" t="str">
        <f>IF(Table1[Week]=WeekSel,"Yes","No")</f>
        <v>No</v>
      </c>
      <c r="B4097" s="15" t="str">
        <f>IF((Table1[StartDate]&gt;=Date.GraphMin)*(Table1[StartDate]&lt;=Date.GraphMax)=1,"Yes","No")</f>
        <v>No</v>
      </c>
      <c r="C4097" s="15" t="str">
        <f>IF(OR(Table1[[#This Row],[Site]]="FOOD MILLING",Table1[[#This Row],[Site]]="GODACO"), "No", "Yes")</f>
        <v>Yes</v>
      </c>
      <c r="D4097" s="40">
        <f>MAX(DATE(Table1[Year],1,1),DATE(Table1[Year],1,1)-WEEKDAY(DATE(Table1[Year],1,1),2)+(Table1[WeekNum]-1)*7+1)</f>
        <v>44543</v>
      </c>
      <c r="E4097" s="40">
        <f>MIN(DATE(Table1[Year]+1,1,0),DATE(Table1[Year],1,1)-WEEKDAY(DATE(Table1[Year],1,1),2)+Table1[WeekNum]*7)</f>
        <v>44549</v>
      </c>
      <c r="F4097" s="15">
        <v>2021</v>
      </c>
      <c r="G4097" s="15">
        <f t="shared" si="126"/>
        <v>12</v>
      </c>
      <c r="H4097" s="17">
        <v>51</v>
      </c>
      <c r="I4097" s="207" t="str">
        <f>"W" &amp;Table1[[#This Row],[WeekNum]]</f>
        <v>W51</v>
      </c>
      <c r="J4097" s="20" t="str">
        <f t="shared" si="127"/>
        <v>21-W51</v>
      </c>
      <c r="K4097" s="8" t="s">
        <v>475</v>
      </c>
      <c r="L4097" s="4"/>
      <c r="M4097" s="8" t="s">
        <v>72</v>
      </c>
      <c r="N4097" s="266" t="s">
        <v>368</v>
      </c>
      <c r="O4097" s="266" t="s">
        <v>386</v>
      </c>
      <c r="P4097" s="11" t="s">
        <v>387</v>
      </c>
      <c r="Q4097" s="11" t="s">
        <v>419</v>
      </c>
      <c r="R4097" s="8">
        <v>300</v>
      </c>
      <c r="S4097" s="8">
        <v>856</v>
      </c>
      <c r="T4097" s="206">
        <f>ABS(Table1[[#This Row],[Prod]]-Table1[[#This Row],[Planned]])</f>
        <v>556</v>
      </c>
      <c r="U4097" s="209">
        <f>IF(ABS(Table1[[#This Row],[Prod]]-Table1[[#This Row],[Planned]])&gt;Table1[[#This Row],[Planned]],0,IF(Table1[[#This Row],[Planned]]=0,0,1-ABS(Table1[[#This Row],[Prod]]-Table1[[#This Row],[Planned]])/Table1[[#This Row],[Planned]]))</f>
        <v>0</v>
      </c>
      <c r="V4097" s="8"/>
      <c r="W4097" s="11"/>
      <c r="X4097" s="3">
        <v>1060</v>
      </c>
      <c r="Y4097" s="206">
        <f>Table1[[#This Row],[Prod]]</f>
        <v>856</v>
      </c>
      <c r="Z4097" s="206">
        <f>ABS(Table1[[#This Row],[Prod2]]-Table1[[#This Row],[Plan Revised]])</f>
        <v>204</v>
      </c>
      <c r="AA4097" s="288">
        <f>IF(ABS(Table1[[#This Row],[Prod2]]-Table1[[#This Row],[Plan Revised]])&gt;Table1[[#This Row],[Plan Revised]],0,IF(Table1[[#This Row],[Plan Revised]]=0,0,1-ABS(Table1[[#This Row],[Prod2]]-Table1[[#This Row],[Plan Revised]])/Table1[[#This Row],[Plan Revised]]))</f>
        <v>0.8075471698113208</v>
      </c>
      <c r="AB4097" s="11"/>
      <c r="AC4097" s="30"/>
    </row>
    <row r="4098" spans="1:29">
      <c r="A4098" s="15" t="str">
        <f>IF(Table1[Week]=WeekSel,"Yes","No")</f>
        <v>No</v>
      </c>
      <c r="B4098" s="15" t="str">
        <f>IF((Table1[StartDate]&gt;=Date.GraphMin)*(Table1[StartDate]&lt;=Date.GraphMax)=1,"Yes","No")</f>
        <v>No</v>
      </c>
      <c r="C4098" s="15" t="str">
        <f>IF(OR(Table1[[#This Row],[Site]]="FOOD MILLING",Table1[[#This Row],[Site]]="GODACO"), "No", "Yes")</f>
        <v>Yes</v>
      </c>
      <c r="D4098" s="40">
        <f>MAX(DATE(Table1[Year],1,1),DATE(Table1[Year],1,1)-WEEKDAY(DATE(Table1[Year],1,1),2)+(Table1[WeekNum]-1)*7+1)</f>
        <v>44543</v>
      </c>
      <c r="E4098" s="40">
        <f>MIN(DATE(Table1[Year]+1,1,0),DATE(Table1[Year],1,1)-WEEKDAY(DATE(Table1[Year],1,1),2)+Table1[WeekNum]*7)</f>
        <v>44549</v>
      </c>
      <c r="F4098" s="15">
        <v>2021</v>
      </c>
      <c r="G4098" s="15">
        <f t="shared" ref="G4098:G4161" si="128">MONTH(DATE(F4098,1,H4098*7-2)-WEEKDAY(DATE(H4098,1,2)))</f>
        <v>12</v>
      </c>
      <c r="H4098" s="17">
        <v>51</v>
      </c>
      <c r="I4098" s="207" t="str">
        <f>"W" &amp;Table1[[#This Row],[WeekNum]]</f>
        <v>W51</v>
      </c>
      <c r="J4098" s="20" t="str">
        <f t="shared" ref="J4098:J4161" si="129">RIGHT(F4098,2)&amp;"-"&amp;TEXT(H4098,"W00")</f>
        <v>21-W51</v>
      </c>
      <c r="K4098" s="8" t="s">
        <v>491</v>
      </c>
      <c r="L4098" s="4"/>
      <c r="M4098" s="8" t="s">
        <v>72</v>
      </c>
      <c r="N4098" s="266" t="s">
        <v>368</v>
      </c>
      <c r="O4098" s="266" t="s">
        <v>386</v>
      </c>
      <c r="P4098" s="11" t="s">
        <v>387</v>
      </c>
      <c r="Q4098" s="11" t="s">
        <v>419</v>
      </c>
      <c r="R4098" s="8">
        <v>7100</v>
      </c>
      <c r="S4098" s="8">
        <v>6900</v>
      </c>
      <c r="T4098" s="206">
        <f>ABS(Table1[[#This Row],[Prod]]-Table1[[#This Row],[Planned]])</f>
        <v>200</v>
      </c>
      <c r="U4098" s="209">
        <f>IF(ABS(Table1[[#This Row],[Prod]]-Table1[[#This Row],[Planned]])&gt;Table1[[#This Row],[Planned]],0,IF(Table1[[#This Row],[Planned]]=0,0,1-ABS(Table1[[#This Row],[Prod]]-Table1[[#This Row],[Planned]])/Table1[[#This Row],[Planned]]))</f>
        <v>0.971830985915493</v>
      </c>
      <c r="V4098" s="8"/>
      <c r="W4098" s="11"/>
      <c r="X4098" s="3">
        <v>6900</v>
      </c>
      <c r="Y4098" s="206">
        <f>Table1[[#This Row],[Prod]]</f>
        <v>6900</v>
      </c>
      <c r="Z4098" s="206">
        <f>ABS(Table1[[#This Row],[Prod2]]-Table1[[#This Row],[Plan Revised]])</f>
        <v>0</v>
      </c>
      <c r="AA4098" s="288">
        <f>IF(ABS(Table1[[#This Row],[Prod2]]-Table1[[#This Row],[Plan Revised]])&gt;Table1[[#This Row],[Plan Revised]],0,IF(Table1[[#This Row],[Plan Revised]]=0,0,1-ABS(Table1[[#This Row],[Prod2]]-Table1[[#This Row],[Plan Revised]])/Table1[[#This Row],[Plan Revised]]))</f>
        <v>1</v>
      </c>
      <c r="AB4098" s="11"/>
      <c r="AC4098" s="30"/>
    </row>
    <row r="4099" spans="1:29">
      <c r="A4099" s="15" t="str">
        <f>IF(Table1[Week]=WeekSel,"Yes","No")</f>
        <v>No</v>
      </c>
      <c r="B4099" s="15" t="str">
        <f>IF((Table1[StartDate]&gt;=Date.GraphMin)*(Table1[StartDate]&lt;=Date.GraphMax)=1,"Yes","No")</f>
        <v>No</v>
      </c>
      <c r="C4099" s="15" t="str">
        <f>IF(OR(Table1[[#This Row],[Site]]="FOOD MILLING",Table1[[#This Row],[Site]]="GODACO"), "No", "Yes")</f>
        <v>Yes</v>
      </c>
      <c r="D4099" s="40">
        <f>MAX(DATE(Table1[Year],1,1),DATE(Table1[Year],1,1)-WEEKDAY(DATE(Table1[Year],1,1),2)+(Table1[WeekNum]-1)*7+1)</f>
        <v>44543</v>
      </c>
      <c r="E4099" s="40">
        <f>MIN(DATE(Table1[Year]+1,1,0),DATE(Table1[Year],1,1)-WEEKDAY(DATE(Table1[Year],1,1),2)+Table1[WeekNum]*7)</f>
        <v>44549</v>
      </c>
      <c r="F4099" s="15">
        <v>2021</v>
      </c>
      <c r="G4099" s="15">
        <f t="shared" si="128"/>
        <v>12</v>
      </c>
      <c r="H4099" s="17">
        <v>51</v>
      </c>
      <c r="I4099" s="207" t="str">
        <f>"W" &amp;Table1[[#This Row],[WeekNum]]</f>
        <v>W51</v>
      </c>
      <c r="J4099" s="20" t="str">
        <f t="shared" si="129"/>
        <v>21-W51</v>
      </c>
      <c r="K4099" s="8" t="s">
        <v>492</v>
      </c>
      <c r="L4099" s="4"/>
      <c r="M4099" s="8" t="s">
        <v>72</v>
      </c>
      <c r="N4099" s="266" t="s">
        <v>368</v>
      </c>
      <c r="O4099" s="266" t="s">
        <v>386</v>
      </c>
      <c r="P4099" s="11" t="s">
        <v>387</v>
      </c>
      <c r="Q4099" s="11" t="s">
        <v>419</v>
      </c>
      <c r="R4099" s="8">
        <v>530</v>
      </c>
      <c r="S4099" s="8">
        <v>580</v>
      </c>
      <c r="T4099" s="206">
        <f>ABS(Table1[[#This Row],[Prod]]-Table1[[#This Row],[Planned]])</f>
        <v>50</v>
      </c>
      <c r="U4099" s="209">
        <f>IF(ABS(Table1[[#This Row],[Prod]]-Table1[[#This Row],[Planned]])&gt;Table1[[#This Row],[Planned]],0,IF(Table1[[#This Row],[Planned]]=0,0,1-ABS(Table1[[#This Row],[Prod]]-Table1[[#This Row],[Planned]])/Table1[[#This Row],[Planned]]))</f>
        <v>0.90566037735849059</v>
      </c>
      <c r="V4099" s="8"/>
      <c r="W4099" s="11"/>
      <c r="X4099" s="3">
        <v>580</v>
      </c>
      <c r="Y4099" s="206">
        <f>Table1[[#This Row],[Prod]]</f>
        <v>580</v>
      </c>
      <c r="Z4099" s="206">
        <f>ABS(Table1[[#This Row],[Prod2]]-Table1[[#This Row],[Plan Revised]])</f>
        <v>0</v>
      </c>
      <c r="AA4099" s="288">
        <f>IF(ABS(Table1[[#This Row],[Prod2]]-Table1[[#This Row],[Plan Revised]])&gt;Table1[[#This Row],[Plan Revised]],0,IF(Table1[[#This Row],[Plan Revised]]=0,0,1-ABS(Table1[[#This Row],[Prod2]]-Table1[[#This Row],[Plan Revised]])/Table1[[#This Row],[Plan Revised]]))</f>
        <v>1</v>
      </c>
      <c r="AB4099" s="11"/>
      <c r="AC4099" s="30"/>
    </row>
    <row r="4100" spans="1:29">
      <c r="A4100" s="15" t="str">
        <f>IF(Table1[Week]=WeekSel,"Yes","No")</f>
        <v>No</v>
      </c>
      <c r="B4100" s="15" t="str">
        <f>IF((Table1[StartDate]&gt;=Date.GraphMin)*(Table1[StartDate]&lt;=Date.GraphMax)=1,"Yes","No")</f>
        <v>No</v>
      </c>
      <c r="C4100" s="15" t="str">
        <f>IF(OR(Table1[[#This Row],[Site]]="FOOD MILLING",Table1[[#This Row],[Site]]="GODACO"), "No", "Yes")</f>
        <v>Yes</v>
      </c>
      <c r="D4100" s="40">
        <f>MAX(DATE(Table1[Year],1,1),DATE(Table1[Year],1,1)-WEEKDAY(DATE(Table1[Year],1,1),2)+(Table1[WeekNum]-1)*7+1)</f>
        <v>44543</v>
      </c>
      <c r="E4100" s="40">
        <f>MIN(DATE(Table1[Year]+1,1,0),DATE(Table1[Year],1,1)-WEEKDAY(DATE(Table1[Year],1,1),2)+Table1[WeekNum]*7)</f>
        <v>44549</v>
      </c>
      <c r="F4100" s="15">
        <v>2021</v>
      </c>
      <c r="G4100" s="15">
        <f t="shared" si="128"/>
        <v>12</v>
      </c>
      <c r="H4100" s="17">
        <v>51</v>
      </c>
      <c r="I4100" s="207" t="str">
        <f>"W" &amp;Table1[[#This Row],[WeekNum]]</f>
        <v>W51</v>
      </c>
      <c r="J4100" s="20" t="str">
        <f t="shared" si="129"/>
        <v>21-W51</v>
      </c>
      <c r="K4100" s="8" t="s">
        <v>480</v>
      </c>
      <c r="L4100" s="4"/>
      <c r="M4100" s="8" t="s">
        <v>72</v>
      </c>
      <c r="N4100" s="266" t="s">
        <v>368</v>
      </c>
      <c r="O4100" s="266" t="s">
        <v>386</v>
      </c>
      <c r="P4100" s="11" t="s">
        <v>387</v>
      </c>
      <c r="Q4100" s="11" t="s">
        <v>419</v>
      </c>
      <c r="R4100" s="8">
        <v>500</v>
      </c>
      <c r="S4100" s="8">
        <v>61</v>
      </c>
      <c r="T4100" s="206">
        <f>ABS(Table1[[#This Row],[Prod]]-Table1[[#This Row],[Planned]])</f>
        <v>439</v>
      </c>
      <c r="U4100" s="209">
        <f>IF(ABS(Table1[[#This Row],[Prod]]-Table1[[#This Row],[Planned]])&gt;Table1[[#This Row],[Planned]],0,IF(Table1[[#This Row],[Planned]]=0,0,1-ABS(Table1[[#This Row],[Prod]]-Table1[[#This Row],[Planned]])/Table1[[#This Row],[Planned]]))</f>
        <v>0.122</v>
      </c>
      <c r="V4100" s="8"/>
      <c r="W4100" s="11"/>
      <c r="X4100" s="3">
        <v>0</v>
      </c>
      <c r="Y4100" s="206">
        <f>Table1[[#This Row],[Prod]]</f>
        <v>61</v>
      </c>
      <c r="Z4100" s="206">
        <f>ABS(Table1[[#This Row],[Prod2]]-Table1[[#This Row],[Plan Revised]])</f>
        <v>61</v>
      </c>
      <c r="AA4100" s="288">
        <f>IF(ABS(Table1[[#This Row],[Prod2]]-Table1[[#This Row],[Plan Revised]])&gt;Table1[[#This Row],[Plan Revised]],0,IF(Table1[[#This Row],[Plan Revised]]=0,0,1-ABS(Table1[[#This Row],[Prod2]]-Table1[[#This Row],[Plan Revised]])/Table1[[#This Row],[Plan Revised]]))</f>
        <v>0</v>
      </c>
      <c r="AB4100" s="11"/>
      <c r="AC4100" s="30"/>
    </row>
    <row r="4101" spans="1:29">
      <c r="A4101" s="15" t="str">
        <f>IF(Table1[Week]=WeekSel,"Yes","No")</f>
        <v>No</v>
      </c>
      <c r="B4101" s="15" t="str">
        <f>IF((Table1[StartDate]&gt;=Date.GraphMin)*(Table1[StartDate]&lt;=Date.GraphMax)=1,"Yes","No")</f>
        <v>No</v>
      </c>
      <c r="C4101" s="15" t="str">
        <f>IF(OR(Table1[[#This Row],[Site]]="FOOD MILLING",Table1[[#This Row],[Site]]="GODACO"), "No", "Yes")</f>
        <v>Yes</v>
      </c>
      <c r="D4101" s="40">
        <f>MAX(DATE(Table1[Year],1,1),DATE(Table1[Year],1,1)-WEEKDAY(DATE(Table1[Year],1,1),2)+(Table1[WeekNum]-1)*7+1)</f>
        <v>44543</v>
      </c>
      <c r="E4101" s="40">
        <f>MIN(DATE(Table1[Year]+1,1,0),DATE(Table1[Year],1,1)-WEEKDAY(DATE(Table1[Year],1,1),2)+Table1[WeekNum]*7)</f>
        <v>44549</v>
      </c>
      <c r="F4101" s="15">
        <v>2021</v>
      </c>
      <c r="G4101" s="15">
        <f t="shared" si="128"/>
        <v>12</v>
      </c>
      <c r="H4101" s="17">
        <v>51</v>
      </c>
      <c r="I4101" s="207" t="str">
        <f>"W" &amp;Table1[[#This Row],[WeekNum]]</f>
        <v>W51</v>
      </c>
      <c r="J4101" s="20" t="str">
        <f t="shared" si="129"/>
        <v>21-W51</v>
      </c>
      <c r="K4101" s="8" t="s">
        <v>483</v>
      </c>
      <c r="L4101" s="4"/>
      <c r="M4101" s="8" t="s">
        <v>72</v>
      </c>
      <c r="N4101" s="266" t="s">
        <v>368</v>
      </c>
      <c r="O4101" s="266" t="s">
        <v>386</v>
      </c>
      <c r="P4101" s="11" t="s">
        <v>387</v>
      </c>
      <c r="Q4101" s="11" t="s">
        <v>419</v>
      </c>
      <c r="R4101" s="8">
        <v>8920</v>
      </c>
      <c r="S4101" s="8">
        <v>13455</v>
      </c>
      <c r="T4101" s="206">
        <f>ABS(Table1[[#This Row],[Prod]]-Table1[[#This Row],[Planned]])</f>
        <v>4535</v>
      </c>
      <c r="U4101" s="209">
        <f>IF(ABS(Table1[[#This Row],[Prod]]-Table1[[#This Row],[Planned]])&gt;Table1[[#This Row],[Planned]],0,IF(Table1[[#This Row],[Planned]]=0,0,1-ABS(Table1[[#This Row],[Prod]]-Table1[[#This Row],[Planned]])/Table1[[#This Row],[Planned]]))</f>
        <v>0.49159192825112108</v>
      </c>
      <c r="V4101" s="8"/>
      <c r="W4101" s="11"/>
      <c r="X4101" s="3">
        <v>12940</v>
      </c>
      <c r="Y4101" s="206">
        <f>Table1[[#This Row],[Prod]]</f>
        <v>13455</v>
      </c>
      <c r="Z4101" s="206">
        <f>ABS(Table1[[#This Row],[Prod2]]-Table1[[#This Row],[Plan Revised]])</f>
        <v>515</v>
      </c>
      <c r="AA4101" s="288">
        <f>IF(ABS(Table1[[#This Row],[Prod2]]-Table1[[#This Row],[Plan Revised]])&gt;Table1[[#This Row],[Plan Revised]],0,IF(Table1[[#This Row],[Plan Revised]]=0,0,1-ABS(Table1[[#This Row],[Prod2]]-Table1[[#This Row],[Plan Revised]])/Table1[[#This Row],[Plan Revised]]))</f>
        <v>0.96020092735703244</v>
      </c>
      <c r="AB4101" s="11"/>
      <c r="AC4101" s="30"/>
    </row>
    <row r="4102" spans="1:29">
      <c r="A4102" s="15" t="str">
        <f>IF(Table1[Week]=WeekSel,"Yes","No")</f>
        <v>No</v>
      </c>
      <c r="B4102" s="15" t="str">
        <f>IF((Table1[StartDate]&gt;=Date.GraphMin)*(Table1[StartDate]&lt;=Date.GraphMax)=1,"Yes","No")</f>
        <v>No</v>
      </c>
      <c r="C4102" s="15" t="str">
        <f>IF(OR(Table1[[#This Row],[Site]]="FOOD MILLING",Table1[[#This Row],[Site]]="GODACO"), "No", "Yes")</f>
        <v>Yes</v>
      </c>
      <c r="D4102" s="40">
        <f>MAX(DATE(Table1[Year],1,1),DATE(Table1[Year],1,1)-WEEKDAY(DATE(Table1[Year],1,1),2)+(Table1[WeekNum]-1)*7+1)</f>
        <v>44543</v>
      </c>
      <c r="E4102" s="40">
        <f>MIN(DATE(Table1[Year]+1,1,0),DATE(Table1[Year],1,1)-WEEKDAY(DATE(Table1[Year],1,1),2)+Table1[WeekNum]*7)</f>
        <v>44549</v>
      </c>
      <c r="F4102" s="15">
        <v>2021</v>
      </c>
      <c r="G4102" s="15">
        <f t="shared" si="128"/>
        <v>12</v>
      </c>
      <c r="H4102" s="17">
        <v>51</v>
      </c>
      <c r="I4102" s="207" t="str">
        <f>"W" &amp;Table1[[#This Row],[WeekNum]]</f>
        <v>W51</v>
      </c>
      <c r="J4102" s="20" t="str">
        <f t="shared" si="129"/>
        <v>21-W51</v>
      </c>
      <c r="K4102" s="8" t="s">
        <v>478</v>
      </c>
      <c r="L4102" s="4"/>
      <c r="M4102" s="8" t="s">
        <v>72</v>
      </c>
      <c r="N4102" s="266" t="s">
        <v>368</v>
      </c>
      <c r="O4102" s="266" t="s">
        <v>386</v>
      </c>
      <c r="P4102" s="11" t="s">
        <v>387</v>
      </c>
      <c r="Q4102" s="11" t="s">
        <v>419</v>
      </c>
      <c r="R4102" s="8">
        <v>0</v>
      </c>
      <c r="S4102" s="8">
        <v>480</v>
      </c>
      <c r="T4102" s="206">
        <f>ABS(Table1[[#This Row],[Prod]]-Table1[[#This Row],[Planned]])</f>
        <v>480</v>
      </c>
      <c r="U4102" s="209">
        <f>IF(ABS(Table1[[#This Row],[Prod]]-Table1[[#This Row],[Planned]])&gt;Table1[[#This Row],[Planned]],0,IF(Table1[[#This Row],[Planned]]=0,0,1-ABS(Table1[[#This Row],[Prod]]-Table1[[#This Row],[Planned]])/Table1[[#This Row],[Planned]]))</f>
        <v>0</v>
      </c>
      <c r="V4102" s="8"/>
      <c r="W4102" s="11"/>
      <c r="X4102" s="3">
        <v>480</v>
      </c>
      <c r="Y4102" s="206">
        <f>Table1[[#This Row],[Prod]]</f>
        <v>480</v>
      </c>
      <c r="Z4102" s="206">
        <f>ABS(Table1[[#This Row],[Prod2]]-Table1[[#This Row],[Plan Revised]])</f>
        <v>0</v>
      </c>
      <c r="AA4102" s="288">
        <f>IF(ABS(Table1[[#This Row],[Prod2]]-Table1[[#This Row],[Plan Revised]])&gt;Table1[[#This Row],[Plan Revised]],0,IF(Table1[[#This Row],[Plan Revised]]=0,0,1-ABS(Table1[[#This Row],[Prod2]]-Table1[[#This Row],[Plan Revised]])/Table1[[#This Row],[Plan Revised]]))</f>
        <v>1</v>
      </c>
      <c r="AB4102" s="11"/>
      <c r="AC4102" s="30"/>
    </row>
    <row r="4103" spans="1:29">
      <c r="A4103" s="15" t="str">
        <f>IF(Table1[Week]=WeekSel,"Yes","No")</f>
        <v>No</v>
      </c>
      <c r="B4103" s="15" t="str">
        <f>IF((Table1[StartDate]&gt;=Date.GraphMin)*(Table1[StartDate]&lt;=Date.GraphMax)=1,"Yes","No")</f>
        <v>No</v>
      </c>
      <c r="C4103" s="15" t="str">
        <f>IF(OR(Table1[[#This Row],[Site]]="FOOD MILLING",Table1[[#This Row],[Site]]="GODACO"), "No", "Yes")</f>
        <v>Yes</v>
      </c>
      <c r="D4103" s="40">
        <f>MAX(DATE(Table1[Year],1,1),DATE(Table1[Year],1,1)-WEEKDAY(DATE(Table1[Year],1,1),2)+(Table1[WeekNum]-1)*7+1)</f>
        <v>44543</v>
      </c>
      <c r="E4103" s="40">
        <f>MIN(DATE(Table1[Year]+1,1,0),DATE(Table1[Year],1,1)-WEEKDAY(DATE(Table1[Year],1,1),2)+Table1[WeekNum]*7)</f>
        <v>44549</v>
      </c>
      <c r="F4103" s="15">
        <v>2021</v>
      </c>
      <c r="G4103" s="15">
        <f t="shared" si="128"/>
        <v>12</v>
      </c>
      <c r="H4103" s="17">
        <v>51</v>
      </c>
      <c r="I4103" s="207" t="str">
        <f>"W" &amp;Table1[[#This Row],[WeekNum]]</f>
        <v>W51</v>
      </c>
      <c r="J4103" s="20" t="str">
        <f t="shared" si="129"/>
        <v>21-W51</v>
      </c>
      <c r="K4103" s="8" t="s">
        <v>479</v>
      </c>
      <c r="L4103" s="4"/>
      <c r="M4103" s="8" t="s">
        <v>72</v>
      </c>
      <c r="N4103" s="266" t="s">
        <v>368</v>
      </c>
      <c r="O4103" s="266" t="s">
        <v>386</v>
      </c>
      <c r="P4103" s="11" t="s">
        <v>387</v>
      </c>
      <c r="Q4103" s="11" t="s">
        <v>419</v>
      </c>
      <c r="R4103" s="8">
        <v>2800</v>
      </c>
      <c r="S4103" s="8">
        <v>2494</v>
      </c>
      <c r="T4103" s="206">
        <f>ABS(Table1[[#This Row],[Prod]]-Table1[[#This Row],[Planned]])</f>
        <v>306</v>
      </c>
      <c r="U4103" s="209">
        <f>IF(ABS(Table1[[#This Row],[Prod]]-Table1[[#This Row],[Planned]])&gt;Table1[[#This Row],[Planned]],0,IF(Table1[[#This Row],[Planned]]=0,0,1-ABS(Table1[[#This Row],[Prod]]-Table1[[#This Row],[Planned]])/Table1[[#This Row],[Planned]]))</f>
        <v>0.89071428571428568</v>
      </c>
      <c r="V4103" s="8"/>
      <c r="W4103" s="11"/>
      <c r="X4103" s="3">
        <v>3700</v>
      </c>
      <c r="Y4103" s="206">
        <f>Table1[[#This Row],[Prod]]</f>
        <v>2494</v>
      </c>
      <c r="Z4103" s="206">
        <f>ABS(Table1[[#This Row],[Prod2]]-Table1[[#This Row],[Plan Revised]])</f>
        <v>1206</v>
      </c>
      <c r="AA4103" s="288">
        <f>IF(ABS(Table1[[#This Row],[Prod2]]-Table1[[#This Row],[Plan Revised]])&gt;Table1[[#This Row],[Plan Revised]],0,IF(Table1[[#This Row],[Plan Revised]]=0,0,1-ABS(Table1[[#This Row],[Prod2]]-Table1[[#This Row],[Plan Revised]])/Table1[[#This Row],[Plan Revised]]))</f>
        <v>0.67405405405405405</v>
      </c>
      <c r="AB4103" s="11"/>
      <c r="AC4103" s="30"/>
    </row>
    <row r="4104" spans="1:29">
      <c r="A4104" s="15" t="str">
        <f>IF(Table1[Week]=WeekSel,"Yes","No")</f>
        <v>No</v>
      </c>
      <c r="B4104" s="15" t="str">
        <f>IF((Table1[StartDate]&gt;=Date.GraphMin)*(Table1[StartDate]&lt;=Date.GraphMax)=1,"Yes","No")</f>
        <v>No</v>
      </c>
      <c r="C4104" s="15" t="str">
        <f>IF(OR(Table1[[#This Row],[Site]]="FOOD MILLING",Table1[[#This Row],[Site]]="GODACO"), "No", "Yes")</f>
        <v>Yes</v>
      </c>
      <c r="D4104" s="40">
        <f>MAX(DATE(Table1[Year],1,1),DATE(Table1[Year],1,1)-WEEKDAY(DATE(Table1[Year],1,1),2)+(Table1[WeekNum]-1)*7+1)</f>
        <v>44543</v>
      </c>
      <c r="E4104" s="40">
        <f>MIN(DATE(Table1[Year]+1,1,0),DATE(Table1[Year],1,1)-WEEKDAY(DATE(Table1[Year],1,1),2)+Table1[WeekNum]*7)</f>
        <v>44549</v>
      </c>
      <c r="F4104" s="15">
        <v>2021</v>
      </c>
      <c r="G4104" s="15">
        <f t="shared" si="128"/>
        <v>12</v>
      </c>
      <c r="H4104" s="17">
        <v>51</v>
      </c>
      <c r="I4104" s="207" t="str">
        <f>"W" &amp;Table1[[#This Row],[WeekNum]]</f>
        <v>W51</v>
      </c>
      <c r="J4104" s="20" t="str">
        <f t="shared" si="129"/>
        <v>21-W51</v>
      </c>
      <c r="K4104" s="8" t="s">
        <v>485</v>
      </c>
      <c r="L4104" s="4"/>
      <c r="M4104" s="8" t="s">
        <v>77</v>
      </c>
      <c r="N4104" s="266" t="s">
        <v>368</v>
      </c>
      <c r="O4104" s="266" t="s">
        <v>386</v>
      </c>
      <c r="P4104" s="11" t="s">
        <v>387</v>
      </c>
      <c r="Q4104" s="11" t="s">
        <v>419</v>
      </c>
      <c r="R4104" s="8">
        <v>2000</v>
      </c>
      <c r="S4104" s="8">
        <v>0</v>
      </c>
      <c r="T4104" s="206">
        <f>ABS(Table1[[#This Row],[Prod]]-Table1[[#This Row],[Planned]])</f>
        <v>2000</v>
      </c>
      <c r="U4104" s="209">
        <f>IF(ABS(Table1[[#This Row],[Prod]]-Table1[[#This Row],[Planned]])&gt;Table1[[#This Row],[Planned]],0,IF(Table1[[#This Row],[Planned]]=0,0,1-ABS(Table1[[#This Row],[Prod]]-Table1[[#This Row],[Planned]])/Table1[[#This Row],[Planned]]))</f>
        <v>0</v>
      </c>
      <c r="V4104" s="8"/>
      <c r="W4104" s="11"/>
      <c r="X4104" s="3">
        <v>3500</v>
      </c>
      <c r="Y4104" s="206">
        <f>Table1[[#This Row],[Prod]]</f>
        <v>0</v>
      </c>
      <c r="Z4104" s="206">
        <f>ABS(Table1[[#This Row],[Prod2]]-Table1[[#This Row],[Plan Revised]])</f>
        <v>3500</v>
      </c>
      <c r="AA4104" s="288">
        <f>IF(ABS(Table1[[#This Row],[Prod2]]-Table1[[#This Row],[Plan Revised]])&gt;Table1[[#This Row],[Plan Revised]],0,IF(Table1[[#This Row],[Plan Revised]]=0,0,1-ABS(Table1[[#This Row],[Prod2]]-Table1[[#This Row],[Plan Revised]])/Table1[[#This Row],[Plan Revised]]))</f>
        <v>0</v>
      </c>
      <c r="AB4104" s="11"/>
      <c r="AC4104" s="30"/>
    </row>
    <row r="4105" spans="1:29">
      <c r="A4105" s="15" t="str">
        <f>IF(Table1[Week]=WeekSel,"Yes","No")</f>
        <v>No</v>
      </c>
      <c r="B4105" s="15" t="str">
        <f>IF((Table1[StartDate]&gt;=Date.GraphMin)*(Table1[StartDate]&lt;=Date.GraphMax)=1,"Yes","No")</f>
        <v>No</v>
      </c>
      <c r="C4105" s="15" t="str">
        <f>IF(OR(Table1[[#This Row],[Site]]="FOOD MILLING",Table1[[#This Row],[Site]]="GODACO"), "No", "Yes")</f>
        <v>Yes</v>
      </c>
      <c r="D4105" s="40">
        <f>MAX(DATE(Table1[Year],1,1),DATE(Table1[Year],1,1)-WEEKDAY(DATE(Table1[Year],1,1),2)+(Table1[WeekNum]-1)*7+1)</f>
        <v>44543</v>
      </c>
      <c r="E4105" s="40">
        <f>MIN(DATE(Table1[Year]+1,1,0),DATE(Table1[Year],1,1)-WEEKDAY(DATE(Table1[Year],1,1),2)+Table1[WeekNum]*7)</f>
        <v>44549</v>
      </c>
      <c r="F4105" s="15">
        <v>2021</v>
      </c>
      <c r="G4105" s="15">
        <f t="shared" si="128"/>
        <v>12</v>
      </c>
      <c r="H4105" s="17">
        <v>51</v>
      </c>
      <c r="I4105" s="207" t="str">
        <f>"W" &amp;Table1[[#This Row],[WeekNum]]</f>
        <v>W51</v>
      </c>
      <c r="J4105" s="20" t="str">
        <f t="shared" si="129"/>
        <v>21-W51</v>
      </c>
      <c r="K4105" s="8" t="s">
        <v>481</v>
      </c>
      <c r="L4105" s="4"/>
      <c r="M4105" s="8" t="s">
        <v>72</v>
      </c>
      <c r="N4105" s="266" t="s">
        <v>368</v>
      </c>
      <c r="O4105" s="266" t="s">
        <v>386</v>
      </c>
      <c r="P4105" s="11" t="s">
        <v>387</v>
      </c>
      <c r="Q4105" s="11" t="s">
        <v>419</v>
      </c>
      <c r="R4105" s="8">
        <v>600</v>
      </c>
      <c r="S4105" s="8">
        <v>0</v>
      </c>
      <c r="T4105" s="206">
        <f>ABS(Table1[[#This Row],[Prod]]-Table1[[#This Row],[Planned]])</f>
        <v>600</v>
      </c>
      <c r="U4105" s="209">
        <f>IF(ABS(Table1[[#This Row],[Prod]]-Table1[[#This Row],[Planned]])&gt;Table1[[#This Row],[Planned]],0,IF(Table1[[#This Row],[Planned]]=0,0,1-ABS(Table1[[#This Row],[Prod]]-Table1[[#This Row],[Planned]])/Table1[[#This Row],[Planned]]))</f>
        <v>0</v>
      </c>
      <c r="V4105" s="8"/>
      <c r="W4105" s="11"/>
      <c r="X4105" s="3">
        <v>0</v>
      </c>
      <c r="Y4105" s="206">
        <f>Table1[[#This Row],[Prod]]</f>
        <v>0</v>
      </c>
      <c r="Z4105" s="206">
        <f>ABS(Table1[[#This Row],[Prod2]]-Table1[[#This Row],[Plan Revised]])</f>
        <v>0</v>
      </c>
      <c r="AA4105" s="288">
        <f>IF(ABS(Table1[[#This Row],[Prod2]]-Table1[[#This Row],[Plan Revised]])&gt;Table1[[#This Row],[Plan Revised]],0,IF(Table1[[#This Row],[Plan Revised]]=0,0,1-ABS(Table1[[#This Row],[Prod2]]-Table1[[#This Row],[Plan Revised]])/Table1[[#This Row],[Plan Revised]]))</f>
        <v>0</v>
      </c>
      <c r="AB4105" s="11"/>
      <c r="AC4105" s="30"/>
    </row>
    <row r="4106" spans="1:29">
      <c r="A4106" s="15" t="str">
        <f>IF(Table1[Week]=WeekSel,"Yes","No")</f>
        <v>No</v>
      </c>
      <c r="B4106" s="15" t="str">
        <f>IF((Table1[StartDate]&gt;=Date.GraphMin)*(Table1[StartDate]&lt;=Date.GraphMax)=1,"Yes","No")</f>
        <v>No</v>
      </c>
      <c r="C4106" s="15" t="str">
        <f>IF(OR(Table1[[#This Row],[Site]]="FOOD MILLING",Table1[[#This Row],[Site]]="GODACO"), "No", "Yes")</f>
        <v>Yes</v>
      </c>
      <c r="D4106" s="40">
        <f>MAX(DATE(Table1[Year],1,1),DATE(Table1[Year],1,1)-WEEKDAY(DATE(Table1[Year],1,1),2)+(Table1[WeekNum]-1)*7+1)</f>
        <v>44543</v>
      </c>
      <c r="E4106" s="40">
        <f>MIN(DATE(Table1[Year]+1,1,0),DATE(Table1[Year],1,1)-WEEKDAY(DATE(Table1[Year],1,1),2)+Table1[WeekNum]*7)</f>
        <v>44549</v>
      </c>
      <c r="F4106" s="15">
        <v>2021</v>
      </c>
      <c r="G4106" s="15">
        <f t="shared" si="128"/>
        <v>12</v>
      </c>
      <c r="H4106" s="17">
        <v>51</v>
      </c>
      <c r="I4106" s="207" t="str">
        <f>"W" &amp;Table1[[#This Row],[WeekNum]]</f>
        <v>W51</v>
      </c>
      <c r="J4106" s="20" t="str">
        <f t="shared" si="129"/>
        <v>21-W51</v>
      </c>
      <c r="K4106" s="8" t="s">
        <v>484</v>
      </c>
      <c r="L4106" s="4"/>
      <c r="M4106" s="8" t="s">
        <v>72</v>
      </c>
      <c r="N4106" s="266" t="s">
        <v>368</v>
      </c>
      <c r="O4106" s="266" t="s">
        <v>386</v>
      </c>
      <c r="P4106" s="11" t="s">
        <v>387</v>
      </c>
      <c r="Q4106" s="11" t="s">
        <v>419</v>
      </c>
      <c r="R4106" s="8">
        <v>2000</v>
      </c>
      <c r="S4106" s="8">
        <v>0</v>
      </c>
      <c r="T4106" s="206">
        <f>ABS(Table1[[#This Row],[Prod]]-Table1[[#This Row],[Planned]])</f>
        <v>2000</v>
      </c>
      <c r="U4106" s="209">
        <f>IF(ABS(Table1[[#This Row],[Prod]]-Table1[[#This Row],[Planned]])&gt;Table1[[#This Row],[Planned]],0,IF(Table1[[#This Row],[Planned]]=0,0,1-ABS(Table1[[#This Row],[Prod]]-Table1[[#This Row],[Planned]])/Table1[[#This Row],[Planned]]))</f>
        <v>0</v>
      </c>
      <c r="V4106" s="8"/>
      <c r="W4106" s="11"/>
      <c r="X4106" s="3">
        <v>0</v>
      </c>
      <c r="Y4106" s="206">
        <f>Table1[[#This Row],[Prod]]</f>
        <v>0</v>
      </c>
      <c r="Z4106" s="206">
        <f>ABS(Table1[[#This Row],[Prod2]]-Table1[[#This Row],[Plan Revised]])</f>
        <v>0</v>
      </c>
      <c r="AA4106" s="288">
        <f>IF(ABS(Table1[[#This Row],[Prod2]]-Table1[[#This Row],[Plan Revised]])&gt;Table1[[#This Row],[Plan Revised]],0,IF(Table1[[#This Row],[Plan Revised]]=0,0,1-ABS(Table1[[#This Row],[Prod2]]-Table1[[#This Row],[Plan Revised]])/Table1[[#This Row],[Plan Revised]]))</f>
        <v>0</v>
      </c>
      <c r="AB4106" s="11"/>
      <c r="AC4106" s="30"/>
    </row>
    <row r="4107" spans="1:29">
      <c r="A4107" s="15" t="str">
        <f>IF(Table1[Week]=WeekSel,"Yes","No")</f>
        <v>No</v>
      </c>
      <c r="B4107" s="15" t="str">
        <f>IF((Table1[StartDate]&gt;=Date.GraphMin)*(Table1[StartDate]&lt;=Date.GraphMax)=1,"Yes","No")</f>
        <v>No</v>
      </c>
      <c r="C4107" s="15" t="str">
        <f>IF(OR(Table1[[#This Row],[Site]]="FOOD MILLING",Table1[[#This Row],[Site]]="GODACO"), "No", "Yes")</f>
        <v>Yes</v>
      </c>
      <c r="D4107" s="40">
        <f>MAX(DATE(Table1[Year],1,1),DATE(Table1[Year],1,1)-WEEKDAY(DATE(Table1[Year],1,1),2)+(Table1[WeekNum]-1)*7+1)</f>
        <v>44543</v>
      </c>
      <c r="E4107" s="40">
        <f>MIN(DATE(Table1[Year]+1,1,0),DATE(Table1[Year],1,1)-WEEKDAY(DATE(Table1[Year],1,1),2)+Table1[WeekNum]*7)</f>
        <v>44549</v>
      </c>
      <c r="F4107" s="15">
        <v>2021</v>
      </c>
      <c r="G4107" s="15">
        <f t="shared" si="128"/>
        <v>12</v>
      </c>
      <c r="H4107" s="17">
        <v>51</v>
      </c>
      <c r="I4107" s="207" t="str">
        <f>"W" &amp;Table1[[#This Row],[WeekNum]]</f>
        <v>W51</v>
      </c>
      <c r="J4107" s="20" t="str">
        <f t="shared" si="129"/>
        <v>21-W51</v>
      </c>
      <c r="K4107" s="8" t="s">
        <v>487</v>
      </c>
      <c r="L4107" s="4"/>
      <c r="M4107" s="8" t="s">
        <v>72</v>
      </c>
      <c r="N4107" s="266" t="s">
        <v>368</v>
      </c>
      <c r="O4107" s="266" t="s">
        <v>386</v>
      </c>
      <c r="P4107" s="11" t="s">
        <v>387</v>
      </c>
      <c r="Q4107" s="11" t="s">
        <v>419</v>
      </c>
      <c r="R4107" s="8">
        <v>130</v>
      </c>
      <c r="S4107" s="8">
        <v>130</v>
      </c>
      <c r="T4107" s="206">
        <f>ABS(Table1[[#This Row],[Prod]]-Table1[[#This Row],[Planned]])</f>
        <v>0</v>
      </c>
      <c r="U4107" s="209">
        <f>IF(ABS(Table1[[#This Row],[Prod]]-Table1[[#This Row],[Planned]])&gt;Table1[[#This Row],[Planned]],0,IF(Table1[[#This Row],[Planned]]=0,0,1-ABS(Table1[[#This Row],[Prod]]-Table1[[#This Row],[Planned]])/Table1[[#This Row],[Planned]]))</f>
        <v>1</v>
      </c>
      <c r="V4107" s="8"/>
      <c r="W4107" s="11"/>
      <c r="X4107" s="3">
        <v>130</v>
      </c>
      <c r="Y4107" s="206">
        <f>Table1[[#This Row],[Prod]]</f>
        <v>130</v>
      </c>
      <c r="Z4107" s="206">
        <f>ABS(Table1[[#This Row],[Prod2]]-Table1[[#This Row],[Plan Revised]])</f>
        <v>0</v>
      </c>
      <c r="AA4107" s="288">
        <f>IF(ABS(Table1[[#This Row],[Prod2]]-Table1[[#This Row],[Plan Revised]])&gt;Table1[[#This Row],[Plan Revised]],0,IF(Table1[[#This Row],[Plan Revised]]=0,0,1-ABS(Table1[[#This Row],[Prod2]]-Table1[[#This Row],[Plan Revised]])/Table1[[#This Row],[Plan Revised]]))</f>
        <v>1</v>
      </c>
      <c r="AB4107" s="11"/>
      <c r="AC4107" s="30"/>
    </row>
    <row r="4108" spans="1:29">
      <c r="A4108" s="15" t="str">
        <f>IF(Table1[Week]=WeekSel,"Yes","No")</f>
        <v>No</v>
      </c>
      <c r="B4108" s="15" t="str">
        <f>IF((Table1[StartDate]&gt;=Date.GraphMin)*(Table1[StartDate]&lt;=Date.GraphMax)=1,"Yes","No")</f>
        <v>No</v>
      </c>
      <c r="C4108" s="15" t="str">
        <f>IF(OR(Table1[[#This Row],[Site]]="FOOD MILLING",Table1[[#This Row],[Site]]="GODACO"), "No", "Yes")</f>
        <v>Yes</v>
      </c>
      <c r="D4108" s="40">
        <f>MAX(DATE(Table1[Year],1,1),DATE(Table1[Year],1,1)-WEEKDAY(DATE(Table1[Year],1,1),2)+(Table1[WeekNum]-1)*7+1)</f>
        <v>44543</v>
      </c>
      <c r="E4108" s="40">
        <f>MIN(DATE(Table1[Year]+1,1,0),DATE(Table1[Year],1,1)-WEEKDAY(DATE(Table1[Year],1,1),2)+Table1[WeekNum]*7)</f>
        <v>44549</v>
      </c>
      <c r="F4108" s="15">
        <v>2021</v>
      </c>
      <c r="G4108" s="15">
        <f t="shared" si="128"/>
        <v>12</v>
      </c>
      <c r="H4108" s="17">
        <v>51</v>
      </c>
      <c r="I4108" s="207" t="str">
        <f>"W" &amp;Table1[[#This Row],[WeekNum]]</f>
        <v>W51</v>
      </c>
      <c r="J4108" s="20" t="str">
        <f t="shared" si="129"/>
        <v>21-W51</v>
      </c>
      <c r="K4108" s="8" t="s">
        <v>490</v>
      </c>
      <c r="L4108" s="4"/>
      <c r="M4108" s="8" t="s">
        <v>72</v>
      </c>
      <c r="N4108" s="266" t="s">
        <v>368</v>
      </c>
      <c r="O4108" s="266" t="s">
        <v>386</v>
      </c>
      <c r="P4108" s="11" t="s">
        <v>387</v>
      </c>
      <c r="Q4108" s="11" t="s">
        <v>419</v>
      </c>
      <c r="R4108" s="8">
        <v>1550</v>
      </c>
      <c r="S4108" s="8">
        <v>1000</v>
      </c>
      <c r="T4108" s="206">
        <f>ABS(Table1[[#This Row],[Prod]]-Table1[[#This Row],[Planned]])</f>
        <v>550</v>
      </c>
      <c r="U4108" s="209">
        <f>IF(ABS(Table1[[#This Row],[Prod]]-Table1[[#This Row],[Planned]])&gt;Table1[[#This Row],[Planned]],0,IF(Table1[[#This Row],[Planned]]=0,0,1-ABS(Table1[[#This Row],[Prod]]-Table1[[#This Row],[Planned]])/Table1[[#This Row],[Planned]]))</f>
        <v>0.64516129032258063</v>
      </c>
      <c r="V4108" s="8"/>
      <c r="W4108" s="11"/>
      <c r="X4108" s="3">
        <v>1000</v>
      </c>
      <c r="Y4108" s="206">
        <f>Table1[[#This Row],[Prod]]</f>
        <v>1000</v>
      </c>
      <c r="Z4108" s="206">
        <f>ABS(Table1[[#This Row],[Prod2]]-Table1[[#This Row],[Plan Revised]])</f>
        <v>0</v>
      </c>
      <c r="AA4108" s="288">
        <f>IF(ABS(Table1[[#This Row],[Prod2]]-Table1[[#This Row],[Plan Revised]])&gt;Table1[[#This Row],[Plan Revised]],0,IF(Table1[[#This Row],[Plan Revised]]=0,0,1-ABS(Table1[[#This Row],[Prod2]]-Table1[[#This Row],[Plan Revised]])/Table1[[#This Row],[Plan Revised]]))</f>
        <v>1</v>
      </c>
      <c r="AB4108" s="11"/>
      <c r="AC4108" s="30"/>
    </row>
    <row r="4109" spans="1:29">
      <c r="A4109" s="15" t="str">
        <f>IF(Table1[Week]=WeekSel,"Yes","No")</f>
        <v>No</v>
      </c>
      <c r="B4109" s="15" t="str">
        <f>IF((Table1[StartDate]&gt;=Date.GraphMin)*(Table1[StartDate]&lt;=Date.GraphMax)=1,"Yes","No")</f>
        <v>No</v>
      </c>
      <c r="C4109" s="15" t="str">
        <f>IF(OR(Table1[[#This Row],[Site]]="FOOD MILLING",Table1[[#This Row],[Site]]="GODACO"), "No", "Yes")</f>
        <v>Yes</v>
      </c>
      <c r="D4109" s="40">
        <f>MAX(DATE(Table1[Year],1,1),DATE(Table1[Year],1,1)-WEEKDAY(DATE(Table1[Year],1,1),2)+(Table1[WeekNum]-1)*7+1)</f>
        <v>44543</v>
      </c>
      <c r="E4109" s="40">
        <f>MIN(DATE(Table1[Year]+1,1,0),DATE(Table1[Year],1,1)-WEEKDAY(DATE(Table1[Year],1,1),2)+Table1[WeekNum]*7)</f>
        <v>44549</v>
      </c>
      <c r="F4109" s="15">
        <v>2021</v>
      </c>
      <c r="G4109" s="15">
        <f t="shared" si="128"/>
        <v>12</v>
      </c>
      <c r="H4109" s="17">
        <v>51</v>
      </c>
      <c r="I4109" s="207" t="str">
        <f>"W" &amp;Table1[[#This Row],[WeekNum]]</f>
        <v>W51</v>
      </c>
      <c r="J4109" s="20" t="str">
        <f t="shared" si="129"/>
        <v>21-W51</v>
      </c>
      <c r="K4109" s="8" t="s">
        <v>493</v>
      </c>
      <c r="L4109" s="4"/>
      <c r="M4109" s="8" t="s">
        <v>72</v>
      </c>
      <c r="N4109" s="266" t="s">
        <v>368</v>
      </c>
      <c r="O4109" s="266" t="s">
        <v>386</v>
      </c>
      <c r="P4109" s="11" t="s">
        <v>387</v>
      </c>
      <c r="Q4109" s="11" t="s">
        <v>419</v>
      </c>
      <c r="R4109" s="8">
        <v>310</v>
      </c>
      <c r="S4109" s="8">
        <v>310</v>
      </c>
      <c r="T4109" s="206">
        <f>ABS(Table1[[#This Row],[Prod]]-Table1[[#This Row],[Planned]])</f>
        <v>0</v>
      </c>
      <c r="U4109" s="209">
        <f>IF(ABS(Table1[[#This Row],[Prod]]-Table1[[#This Row],[Planned]])&gt;Table1[[#This Row],[Planned]],0,IF(Table1[[#This Row],[Planned]]=0,0,1-ABS(Table1[[#This Row],[Prod]]-Table1[[#This Row],[Planned]])/Table1[[#This Row],[Planned]]))</f>
        <v>1</v>
      </c>
      <c r="V4109" s="8"/>
      <c r="W4109" s="11"/>
      <c r="X4109" s="3">
        <v>310</v>
      </c>
      <c r="Y4109" s="206">
        <f>Table1[[#This Row],[Prod]]</f>
        <v>310</v>
      </c>
      <c r="Z4109" s="206">
        <f>ABS(Table1[[#This Row],[Prod2]]-Table1[[#This Row],[Plan Revised]])</f>
        <v>0</v>
      </c>
      <c r="AA4109" s="288">
        <f>IF(ABS(Table1[[#This Row],[Prod2]]-Table1[[#This Row],[Plan Revised]])&gt;Table1[[#This Row],[Plan Revised]],0,IF(Table1[[#This Row],[Plan Revised]]=0,0,1-ABS(Table1[[#This Row],[Prod2]]-Table1[[#This Row],[Plan Revised]])/Table1[[#This Row],[Plan Revised]]))</f>
        <v>1</v>
      </c>
      <c r="AB4109" s="11"/>
      <c r="AC4109" s="30"/>
    </row>
    <row r="4110" spans="1:29">
      <c r="A4110" s="15" t="str">
        <f>IF(Table1[Week]=WeekSel,"Yes","No")</f>
        <v>No</v>
      </c>
      <c r="B4110" s="15" t="str">
        <f>IF((Table1[StartDate]&gt;=Date.GraphMin)*(Table1[StartDate]&lt;=Date.GraphMax)=1,"Yes","No")</f>
        <v>No</v>
      </c>
      <c r="C4110" s="15" t="str">
        <f>IF(OR(Table1[[#This Row],[Site]]="FOOD MILLING",Table1[[#This Row],[Site]]="GODACO"), "No", "Yes")</f>
        <v>Yes</v>
      </c>
      <c r="D4110" s="40">
        <f>MAX(DATE(Table1[Year],1,1),DATE(Table1[Year],1,1)-WEEKDAY(DATE(Table1[Year],1,1),2)+(Table1[WeekNum]-1)*7+1)</f>
        <v>44543</v>
      </c>
      <c r="E4110" s="40">
        <f>MIN(DATE(Table1[Year]+1,1,0),DATE(Table1[Year],1,1)-WEEKDAY(DATE(Table1[Year],1,1),2)+Table1[WeekNum]*7)</f>
        <v>44549</v>
      </c>
      <c r="F4110" s="15">
        <v>2021</v>
      </c>
      <c r="G4110" s="15">
        <f t="shared" si="128"/>
        <v>12</v>
      </c>
      <c r="H4110" s="17">
        <v>51</v>
      </c>
      <c r="I4110" s="207" t="str">
        <f>"W" &amp;Table1[[#This Row],[WeekNum]]</f>
        <v>W51</v>
      </c>
      <c r="J4110" s="20" t="str">
        <f t="shared" si="129"/>
        <v>21-W51</v>
      </c>
      <c r="K4110" s="8" t="s">
        <v>488</v>
      </c>
      <c r="L4110" s="4"/>
      <c r="M4110" s="8" t="s">
        <v>72</v>
      </c>
      <c r="N4110" s="266" t="s">
        <v>368</v>
      </c>
      <c r="O4110" s="266" t="s">
        <v>386</v>
      </c>
      <c r="P4110" s="11" t="s">
        <v>387</v>
      </c>
      <c r="Q4110" s="11" t="s">
        <v>419</v>
      </c>
      <c r="R4110" s="8">
        <v>0</v>
      </c>
      <c r="S4110" s="8">
        <v>0</v>
      </c>
      <c r="T4110" s="206">
        <f>ABS(Table1[[#This Row],[Prod]]-Table1[[#This Row],[Planned]])</f>
        <v>0</v>
      </c>
      <c r="U4110" s="209">
        <f>IF(ABS(Table1[[#This Row],[Prod]]-Table1[[#This Row],[Planned]])&gt;Table1[[#This Row],[Planned]],0,IF(Table1[[#This Row],[Planned]]=0,0,1-ABS(Table1[[#This Row],[Prod]]-Table1[[#This Row],[Planned]])/Table1[[#This Row],[Planned]]))</f>
        <v>0</v>
      </c>
      <c r="V4110" s="8"/>
      <c r="W4110" s="11"/>
      <c r="X4110" s="3">
        <v>0</v>
      </c>
      <c r="Y4110" s="206">
        <f>Table1[[#This Row],[Prod]]</f>
        <v>0</v>
      </c>
      <c r="Z4110" s="206">
        <f>ABS(Table1[[#This Row],[Prod2]]-Table1[[#This Row],[Plan Revised]])</f>
        <v>0</v>
      </c>
      <c r="AA4110" s="288">
        <f>IF(ABS(Table1[[#This Row],[Prod2]]-Table1[[#This Row],[Plan Revised]])&gt;Table1[[#This Row],[Plan Revised]],0,IF(Table1[[#This Row],[Plan Revised]]=0,0,1-ABS(Table1[[#This Row],[Prod2]]-Table1[[#This Row],[Plan Revised]])/Table1[[#This Row],[Plan Revised]]))</f>
        <v>0</v>
      </c>
      <c r="AB4110" s="11"/>
      <c r="AC4110" s="30"/>
    </row>
    <row r="4111" spans="1:29">
      <c r="A4111" s="15" t="str">
        <f>IF(Table1[Week]=WeekSel,"Yes","No")</f>
        <v>No</v>
      </c>
      <c r="B4111" s="15" t="str">
        <f>IF((Table1[StartDate]&gt;=Date.GraphMin)*(Table1[StartDate]&lt;=Date.GraphMax)=1,"Yes","No")</f>
        <v>No</v>
      </c>
      <c r="C4111" s="15" t="str">
        <f>IF(OR(Table1[[#This Row],[Site]]="FOOD MILLING",Table1[[#This Row],[Site]]="GODACO"), "No", "Yes")</f>
        <v>Yes</v>
      </c>
      <c r="D4111" s="40">
        <f>MAX(DATE(Table1[Year],1,1),DATE(Table1[Year],1,1)-WEEKDAY(DATE(Table1[Year],1,1),2)+(Table1[WeekNum]-1)*7+1)</f>
        <v>44543</v>
      </c>
      <c r="E4111" s="40">
        <f>MIN(DATE(Table1[Year]+1,1,0),DATE(Table1[Year],1,1)-WEEKDAY(DATE(Table1[Year],1,1),2)+Table1[WeekNum]*7)</f>
        <v>44549</v>
      </c>
      <c r="F4111" s="15">
        <v>2021</v>
      </c>
      <c r="G4111" s="15">
        <f t="shared" si="128"/>
        <v>12</v>
      </c>
      <c r="H4111" s="17">
        <v>51</v>
      </c>
      <c r="I4111" s="207" t="str">
        <f>"W" &amp;Table1[[#This Row],[WeekNum]]</f>
        <v>W51</v>
      </c>
      <c r="J4111" s="20" t="str">
        <f t="shared" si="129"/>
        <v>21-W51</v>
      </c>
      <c r="K4111" s="8" t="s">
        <v>489</v>
      </c>
      <c r="L4111" s="4"/>
      <c r="M4111" s="8" t="s">
        <v>72</v>
      </c>
      <c r="N4111" s="266" t="s">
        <v>368</v>
      </c>
      <c r="O4111" s="266" t="s">
        <v>386</v>
      </c>
      <c r="P4111" s="11" t="s">
        <v>387</v>
      </c>
      <c r="Q4111" s="11" t="s">
        <v>419</v>
      </c>
      <c r="R4111" s="8">
        <v>1425</v>
      </c>
      <c r="S4111" s="8">
        <v>1425</v>
      </c>
      <c r="T4111" s="206">
        <f>ABS(Table1[[#This Row],[Prod]]-Table1[[#This Row],[Planned]])</f>
        <v>0</v>
      </c>
      <c r="U4111" s="209">
        <f>IF(ABS(Table1[[#This Row],[Prod]]-Table1[[#This Row],[Planned]])&gt;Table1[[#This Row],[Planned]],0,IF(Table1[[#This Row],[Planned]]=0,0,1-ABS(Table1[[#This Row],[Prod]]-Table1[[#This Row],[Planned]])/Table1[[#This Row],[Planned]]))</f>
        <v>1</v>
      </c>
      <c r="V4111" s="8"/>
      <c r="W4111" s="11"/>
      <c r="X4111" s="3">
        <v>1425</v>
      </c>
      <c r="Y4111" s="206">
        <f>Table1[[#This Row],[Prod]]</f>
        <v>1425</v>
      </c>
      <c r="Z4111" s="206">
        <f>ABS(Table1[[#This Row],[Prod2]]-Table1[[#This Row],[Plan Revised]])</f>
        <v>0</v>
      </c>
      <c r="AA4111" s="288">
        <f>IF(ABS(Table1[[#This Row],[Prod2]]-Table1[[#This Row],[Plan Revised]])&gt;Table1[[#This Row],[Plan Revised]],0,IF(Table1[[#This Row],[Plan Revised]]=0,0,1-ABS(Table1[[#This Row],[Prod2]]-Table1[[#This Row],[Plan Revised]])/Table1[[#This Row],[Plan Revised]]))</f>
        <v>1</v>
      </c>
      <c r="AB4111" s="11"/>
      <c r="AC4111" s="30"/>
    </row>
    <row r="4112" spans="1:29">
      <c r="A4112" s="15" t="str">
        <f>IF(Table1[Week]=WeekSel,"Yes","No")</f>
        <v>No</v>
      </c>
      <c r="B4112" s="15" t="str">
        <f>IF((Table1[StartDate]&gt;=Date.GraphMin)*(Table1[StartDate]&lt;=Date.GraphMax)=1,"Yes","No")</f>
        <v>No</v>
      </c>
      <c r="C4112" s="15" t="str">
        <f>IF(OR(Table1[[#This Row],[Site]]="FOOD MILLING",Table1[[#This Row],[Site]]="GODACO"), "No", "Yes")</f>
        <v>Yes</v>
      </c>
      <c r="D4112" s="40">
        <f>MAX(DATE(Table1[Year],1,1),DATE(Table1[Year],1,1)-WEEKDAY(DATE(Table1[Year],1,1),2)+(Table1[WeekNum]-1)*7+1)</f>
        <v>44543</v>
      </c>
      <c r="E4112" s="40">
        <f>MIN(DATE(Table1[Year]+1,1,0),DATE(Table1[Year],1,1)-WEEKDAY(DATE(Table1[Year],1,1),2)+Table1[WeekNum]*7)</f>
        <v>44549</v>
      </c>
      <c r="F4112" s="15">
        <v>2021</v>
      </c>
      <c r="G4112" s="15">
        <f t="shared" si="128"/>
        <v>12</v>
      </c>
      <c r="H4112" s="17">
        <v>51</v>
      </c>
      <c r="I4112" s="207" t="str">
        <f>"W" &amp;Table1[[#This Row],[WeekNum]]</f>
        <v>W51</v>
      </c>
      <c r="J4112" s="20" t="str">
        <f t="shared" si="129"/>
        <v>21-W51</v>
      </c>
      <c r="K4112" s="8" t="s">
        <v>482</v>
      </c>
      <c r="L4112" s="4"/>
      <c r="M4112" s="8" t="s">
        <v>72</v>
      </c>
      <c r="N4112" s="266" t="s">
        <v>368</v>
      </c>
      <c r="O4112" s="266" t="s">
        <v>386</v>
      </c>
      <c r="P4112" s="11" t="s">
        <v>387</v>
      </c>
      <c r="Q4112" s="11" t="s">
        <v>419</v>
      </c>
      <c r="R4112" s="8">
        <v>1200</v>
      </c>
      <c r="S4112" s="8">
        <v>963</v>
      </c>
      <c r="T4112" s="206">
        <f>ABS(Table1[[#This Row],[Prod]]-Table1[[#This Row],[Planned]])</f>
        <v>237</v>
      </c>
      <c r="U4112" s="209">
        <f>IF(ABS(Table1[[#This Row],[Prod]]-Table1[[#This Row],[Planned]])&gt;Table1[[#This Row],[Planned]],0,IF(Table1[[#This Row],[Planned]]=0,0,1-ABS(Table1[[#This Row],[Prod]]-Table1[[#This Row],[Planned]])/Table1[[#This Row],[Planned]]))</f>
        <v>0.80249999999999999</v>
      </c>
      <c r="V4112" s="8"/>
      <c r="W4112" s="11"/>
      <c r="X4112" s="3">
        <v>900</v>
      </c>
      <c r="Y4112" s="206">
        <f>Table1[[#This Row],[Prod]]</f>
        <v>963</v>
      </c>
      <c r="Z4112" s="206">
        <f>ABS(Table1[[#This Row],[Prod2]]-Table1[[#This Row],[Plan Revised]])</f>
        <v>63</v>
      </c>
      <c r="AA4112" s="288">
        <f>IF(ABS(Table1[[#This Row],[Prod2]]-Table1[[#This Row],[Plan Revised]])&gt;Table1[[#This Row],[Plan Revised]],0,IF(Table1[[#This Row],[Plan Revised]]=0,0,1-ABS(Table1[[#This Row],[Prod2]]-Table1[[#This Row],[Plan Revised]])/Table1[[#This Row],[Plan Revised]]))</f>
        <v>0.92999999999999994</v>
      </c>
      <c r="AB4112" s="11"/>
      <c r="AC4112" s="30"/>
    </row>
    <row r="4113" spans="1:29">
      <c r="A4113" s="15" t="str">
        <f>IF(Table1[Week]=WeekSel,"Yes","No")</f>
        <v>No</v>
      </c>
      <c r="B4113" s="15" t="str">
        <f>IF((Table1[StartDate]&gt;=Date.GraphMin)*(Table1[StartDate]&lt;=Date.GraphMax)=1,"Yes","No")</f>
        <v>No</v>
      </c>
      <c r="C4113" s="15" t="str">
        <f>IF(OR(Table1[[#This Row],[Site]]="FOOD MILLING",Table1[[#This Row],[Site]]="GODACO"), "No", "Yes")</f>
        <v>Yes</v>
      </c>
      <c r="D4113" s="40">
        <f>MAX(DATE(Table1[Year],1,1),DATE(Table1[Year],1,1)-WEEKDAY(DATE(Table1[Year],1,1),2)+(Table1[WeekNum]-1)*7+1)</f>
        <v>44543</v>
      </c>
      <c r="E4113" s="40">
        <f>MIN(DATE(Table1[Year]+1,1,0),DATE(Table1[Year],1,1)-WEEKDAY(DATE(Table1[Year],1,1),2)+Table1[WeekNum]*7)</f>
        <v>44549</v>
      </c>
      <c r="F4113" s="15">
        <v>2021</v>
      </c>
      <c r="G4113" s="15">
        <f t="shared" si="128"/>
        <v>12</v>
      </c>
      <c r="H4113" s="17">
        <v>51</v>
      </c>
      <c r="I4113" s="207" t="str">
        <f>"W" &amp;Table1[[#This Row],[WeekNum]]</f>
        <v>W51</v>
      </c>
      <c r="J4113" s="20" t="str">
        <f t="shared" si="129"/>
        <v>21-W51</v>
      </c>
      <c r="K4113" s="8" t="s">
        <v>29</v>
      </c>
      <c r="L4113" s="4"/>
      <c r="M4113" s="8" t="s">
        <v>77</v>
      </c>
      <c r="N4113" s="266" t="s">
        <v>368</v>
      </c>
      <c r="O4113" s="266" t="s">
        <v>386</v>
      </c>
      <c r="P4113" s="11" t="s">
        <v>387</v>
      </c>
      <c r="Q4113" s="11" t="s">
        <v>419</v>
      </c>
      <c r="R4113" s="8">
        <v>0</v>
      </c>
      <c r="S4113" s="8">
        <v>0</v>
      </c>
      <c r="T4113" s="206">
        <f>ABS(Table1[[#This Row],[Prod]]-Table1[[#This Row],[Planned]])</f>
        <v>0</v>
      </c>
      <c r="U4113" s="209">
        <f>IF(ABS(Table1[[#This Row],[Prod]]-Table1[[#This Row],[Planned]])&gt;Table1[[#This Row],[Planned]],0,IF(Table1[[#This Row],[Planned]]=0,0,1-ABS(Table1[[#This Row],[Prod]]-Table1[[#This Row],[Planned]])/Table1[[#This Row],[Planned]]))</f>
        <v>0</v>
      </c>
      <c r="V4113" s="8"/>
      <c r="W4113" s="11"/>
      <c r="X4113" s="3">
        <v>0</v>
      </c>
      <c r="Y4113" s="206">
        <f>Table1[[#This Row],[Prod]]</f>
        <v>0</v>
      </c>
      <c r="Z4113" s="206">
        <f>ABS(Table1[[#This Row],[Prod2]]-Table1[[#This Row],[Plan Revised]])</f>
        <v>0</v>
      </c>
      <c r="AA4113" s="288">
        <f>IF(ABS(Table1[[#This Row],[Prod2]]-Table1[[#This Row],[Plan Revised]])&gt;Table1[[#This Row],[Plan Revised]],0,IF(Table1[[#This Row],[Plan Revised]]=0,0,1-ABS(Table1[[#This Row],[Prod2]]-Table1[[#This Row],[Plan Revised]])/Table1[[#This Row],[Plan Revised]]))</f>
        <v>0</v>
      </c>
      <c r="AB4113" s="11"/>
      <c r="AC4113" s="30"/>
    </row>
    <row r="4114" spans="1:29">
      <c r="A4114" s="15" t="str">
        <f>IF(Table1[Week]=WeekSel,"Yes","No")</f>
        <v>No</v>
      </c>
      <c r="B4114" s="15" t="str">
        <f>IF((Table1[StartDate]&gt;=Date.GraphMin)*(Table1[StartDate]&lt;=Date.GraphMax)=1,"Yes","No")</f>
        <v>No</v>
      </c>
      <c r="C4114" s="15" t="str">
        <f>IF(OR(Table1[[#This Row],[Site]]="FOOD MILLING",Table1[[#This Row],[Site]]="GODACO"), "No", "Yes")</f>
        <v>Yes</v>
      </c>
      <c r="D4114" s="40">
        <f>MAX(DATE(Table1[Year],1,1),DATE(Table1[Year],1,1)-WEEKDAY(DATE(Table1[Year],1,1),2)+(Table1[WeekNum]-1)*7+1)</f>
        <v>44543</v>
      </c>
      <c r="E4114" s="40">
        <f>MIN(DATE(Table1[Year]+1,1,0),DATE(Table1[Year],1,1)-WEEKDAY(DATE(Table1[Year],1,1),2)+Table1[WeekNum]*7)</f>
        <v>44549</v>
      </c>
      <c r="F4114" s="15">
        <v>2021</v>
      </c>
      <c r="G4114" s="15">
        <f t="shared" si="128"/>
        <v>12</v>
      </c>
      <c r="H4114" s="17">
        <v>51</v>
      </c>
      <c r="I4114" s="207" t="str">
        <f>"W" &amp;Table1[[#This Row],[WeekNum]]</f>
        <v>W51</v>
      </c>
      <c r="J4114" s="20" t="str">
        <f t="shared" si="129"/>
        <v>21-W51</v>
      </c>
      <c r="K4114" s="8" t="s">
        <v>30</v>
      </c>
      <c r="L4114" s="4"/>
      <c r="M4114" s="8" t="s">
        <v>77</v>
      </c>
      <c r="N4114" s="266" t="s">
        <v>368</v>
      </c>
      <c r="O4114" s="266" t="s">
        <v>386</v>
      </c>
      <c r="P4114" s="11" t="s">
        <v>387</v>
      </c>
      <c r="Q4114" s="11" t="s">
        <v>419</v>
      </c>
      <c r="R4114" s="8">
        <v>0</v>
      </c>
      <c r="S4114" s="8">
        <v>0</v>
      </c>
      <c r="T4114" s="206">
        <f>ABS(Table1[[#This Row],[Prod]]-Table1[[#This Row],[Planned]])</f>
        <v>0</v>
      </c>
      <c r="U4114" s="209">
        <f>IF(ABS(Table1[[#This Row],[Prod]]-Table1[[#This Row],[Planned]])&gt;Table1[[#This Row],[Planned]],0,IF(Table1[[#This Row],[Planned]]=0,0,1-ABS(Table1[[#This Row],[Prod]]-Table1[[#This Row],[Planned]])/Table1[[#This Row],[Planned]]))</f>
        <v>0</v>
      </c>
      <c r="V4114" s="8"/>
      <c r="W4114" s="11"/>
      <c r="X4114" s="3">
        <v>0</v>
      </c>
      <c r="Y4114" s="206">
        <f>Table1[[#This Row],[Prod]]</f>
        <v>0</v>
      </c>
      <c r="Z4114" s="206">
        <f>ABS(Table1[[#This Row],[Prod2]]-Table1[[#This Row],[Plan Revised]])</f>
        <v>0</v>
      </c>
      <c r="AA4114" s="288">
        <f>IF(ABS(Table1[[#This Row],[Prod2]]-Table1[[#This Row],[Plan Revised]])&gt;Table1[[#This Row],[Plan Revised]],0,IF(Table1[[#This Row],[Plan Revised]]=0,0,1-ABS(Table1[[#This Row],[Prod2]]-Table1[[#This Row],[Plan Revised]])/Table1[[#This Row],[Plan Revised]]))</f>
        <v>0</v>
      </c>
      <c r="AB4114" s="11"/>
      <c r="AC4114" s="30"/>
    </row>
    <row r="4115" spans="1:29">
      <c r="A4115" s="15" t="str">
        <f>IF(Table1[Week]=WeekSel,"Yes","No")</f>
        <v>No</v>
      </c>
      <c r="B4115" s="15" t="str">
        <f>IF((Table1[StartDate]&gt;=Date.GraphMin)*(Table1[StartDate]&lt;=Date.GraphMax)=1,"Yes","No")</f>
        <v>No</v>
      </c>
      <c r="C4115" s="15" t="str">
        <f>IF(OR(Table1[[#This Row],[Site]]="FOOD MILLING",Table1[[#This Row],[Site]]="GODACO"), "No", "Yes")</f>
        <v>Yes</v>
      </c>
      <c r="D4115" s="40">
        <f>MAX(DATE(Table1[Year],1,1),DATE(Table1[Year],1,1)-WEEKDAY(DATE(Table1[Year],1,1),2)+(Table1[WeekNum]-1)*7+1)</f>
        <v>44543</v>
      </c>
      <c r="E4115" s="40">
        <f>MIN(DATE(Table1[Year]+1,1,0),DATE(Table1[Year],1,1)-WEEKDAY(DATE(Table1[Year],1,1),2)+Table1[WeekNum]*7)</f>
        <v>44549</v>
      </c>
      <c r="F4115" s="15">
        <v>2021</v>
      </c>
      <c r="G4115" s="15">
        <f t="shared" si="128"/>
        <v>12</v>
      </c>
      <c r="H4115" s="17">
        <v>51</v>
      </c>
      <c r="I4115" s="207" t="str">
        <f>"W" &amp;Table1[[#This Row],[WeekNum]]</f>
        <v>W51</v>
      </c>
      <c r="J4115" s="20" t="str">
        <f t="shared" si="129"/>
        <v>21-W51</v>
      </c>
      <c r="K4115" s="8" t="s">
        <v>429</v>
      </c>
      <c r="L4115" s="4"/>
      <c r="M4115" s="8" t="s">
        <v>77</v>
      </c>
      <c r="N4115" s="266" t="s">
        <v>368</v>
      </c>
      <c r="O4115" s="266" t="s">
        <v>386</v>
      </c>
      <c r="P4115" s="11" t="s">
        <v>387</v>
      </c>
      <c r="Q4115" s="11" t="s">
        <v>419</v>
      </c>
      <c r="R4115" s="8">
        <v>1800</v>
      </c>
      <c r="S4115" s="8">
        <v>1605.66</v>
      </c>
      <c r="T4115" s="206">
        <f>ABS(Table1[[#This Row],[Prod]]-Table1[[#This Row],[Planned]])</f>
        <v>194.33999999999992</v>
      </c>
      <c r="U4115" s="209">
        <f>IF(ABS(Table1[[#This Row],[Prod]]-Table1[[#This Row],[Planned]])&gt;Table1[[#This Row],[Planned]],0,IF(Table1[[#This Row],[Planned]]=0,0,1-ABS(Table1[[#This Row],[Prod]]-Table1[[#This Row],[Planned]])/Table1[[#This Row],[Planned]]))</f>
        <v>0.89203333333333334</v>
      </c>
      <c r="V4115" s="8"/>
      <c r="W4115" s="11"/>
      <c r="X4115" s="3">
        <v>1800</v>
      </c>
      <c r="Y4115" s="206">
        <f>Table1[[#This Row],[Prod]]</f>
        <v>1605.66</v>
      </c>
      <c r="Z4115" s="206">
        <f>ABS(Table1[[#This Row],[Prod2]]-Table1[[#This Row],[Plan Revised]])</f>
        <v>194.33999999999992</v>
      </c>
      <c r="AA4115" s="288">
        <f>IF(ABS(Table1[[#This Row],[Prod2]]-Table1[[#This Row],[Plan Revised]])&gt;Table1[[#This Row],[Plan Revised]],0,IF(Table1[[#This Row],[Plan Revised]]=0,0,1-ABS(Table1[[#This Row],[Prod2]]-Table1[[#This Row],[Plan Revised]])/Table1[[#This Row],[Plan Revised]]))</f>
        <v>0.89203333333333334</v>
      </c>
      <c r="AB4115" s="11"/>
      <c r="AC4115" s="30"/>
    </row>
    <row r="4116" spans="1:29">
      <c r="A4116" s="15" t="str">
        <f>IF(Table1[Week]=WeekSel,"Yes","No")</f>
        <v>No</v>
      </c>
      <c r="B4116" s="15" t="str">
        <f>IF((Table1[StartDate]&gt;=Date.GraphMin)*(Table1[StartDate]&lt;=Date.GraphMax)=1,"Yes","No")</f>
        <v>No</v>
      </c>
      <c r="C4116" s="15" t="str">
        <f>IF(OR(Table1[[#This Row],[Site]]="FOOD MILLING",Table1[[#This Row],[Site]]="GODACO"), "No", "Yes")</f>
        <v>Yes</v>
      </c>
      <c r="D4116" s="40">
        <f>MAX(DATE(Table1[Year],1,1),DATE(Table1[Year],1,1)-WEEKDAY(DATE(Table1[Year],1,1),2)+(Table1[WeekNum]-1)*7+1)</f>
        <v>44543</v>
      </c>
      <c r="E4116" s="40">
        <f>MIN(DATE(Table1[Year]+1,1,0),DATE(Table1[Year],1,1)-WEEKDAY(DATE(Table1[Year],1,1),2)+Table1[WeekNum]*7)</f>
        <v>44549</v>
      </c>
      <c r="F4116" s="15">
        <v>2021</v>
      </c>
      <c r="G4116" s="15">
        <f t="shared" si="128"/>
        <v>12</v>
      </c>
      <c r="H4116" s="17">
        <v>51</v>
      </c>
      <c r="I4116" s="207" t="str">
        <f>"W" &amp;Table1[[#This Row],[WeekNum]]</f>
        <v>W51</v>
      </c>
      <c r="J4116" s="20" t="str">
        <f t="shared" si="129"/>
        <v>21-W51</v>
      </c>
      <c r="K4116" s="8" t="s">
        <v>494</v>
      </c>
      <c r="L4116" s="4"/>
      <c r="M4116" s="8" t="s">
        <v>77</v>
      </c>
      <c r="N4116" s="266" t="s">
        <v>368</v>
      </c>
      <c r="O4116" s="266" t="s">
        <v>386</v>
      </c>
      <c r="P4116" s="11" t="s">
        <v>387</v>
      </c>
      <c r="Q4116" s="11" t="s">
        <v>419</v>
      </c>
      <c r="R4116" s="8">
        <v>0</v>
      </c>
      <c r="S4116" s="8">
        <v>576</v>
      </c>
      <c r="T4116" s="206">
        <f>ABS(Table1[[#This Row],[Prod]]-Table1[[#This Row],[Planned]])</f>
        <v>576</v>
      </c>
      <c r="U4116" s="209">
        <f>IF(ABS(Table1[[#This Row],[Prod]]-Table1[[#This Row],[Planned]])&gt;Table1[[#This Row],[Planned]],0,IF(Table1[[#This Row],[Planned]]=0,0,1-ABS(Table1[[#This Row],[Prod]]-Table1[[#This Row],[Planned]])/Table1[[#This Row],[Planned]]))</f>
        <v>0</v>
      </c>
      <c r="V4116" s="8"/>
      <c r="W4116" s="11"/>
      <c r="X4116" s="3">
        <v>576</v>
      </c>
      <c r="Y4116" s="206">
        <f>Table1[[#This Row],[Prod]]</f>
        <v>576</v>
      </c>
      <c r="Z4116" s="206">
        <f>ABS(Table1[[#This Row],[Prod2]]-Table1[[#This Row],[Plan Revised]])</f>
        <v>0</v>
      </c>
      <c r="AA4116" s="288">
        <f>IF(ABS(Table1[[#This Row],[Prod2]]-Table1[[#This Row],[Plan Revised]])&gt;Table1[[#This Row],[Plan Revised]],0,IF(Table1[[#This Row],[Plan Revised]]=0,0,1-ABS(Table1[[#This Row],[Prod2]]-Table1[[#This Row],[Plan Revised]])/Table1[[#This Row],[Plan Revised]]))</f>
        <v>1</v>
      </c>
      <c r="AB4116" s="11"/>
      <c r="AC4116" s="30"/>
    </row>
    <row r="4117" spans="1:29">
      <c r="A4117" s="15" t="str">
        <f>IF(Table1[Week]=WeekSel,"Yes","No")</f>
        <v>No</v>
      </c>
      <c r="B4117" s="15" t="str">
        <f>IF((Table1[StartDate]&gt;=Date.GraphMin)*(Table1[StartDate]&lt;=Date.GraphMax)=1,"Yes","No")</f>
        <v>No</v>
      </c>
      <c r="C4117" s="15" t="str">
        <f>IF(OR(Table1[[#This Row],[Site]]="FOOD MILLING",Table1[[#This Row],[Site]]="GODACO"), "No", "Yes")</f>
        <v>Yes</v>
      </c>
      <c r="D4117" s="40">
        <f>MAX(DATE(Table1[Year],1,1),DATE(Table1[Year],1,1)-WEEKDAY(DATE(Table1[Year],1,1),2)+(Table1[WeekNum]-1)*7+1)</f>
        <v>44543</v>
      </c>
      <c r="E4117" s="40">
        <f>MIN(DATE(Table1[Year]+1,1,0),DATE(Table1[Year],1,1)-WEEKDAY(DATE(Table1[Year],1,1),2)+Table1[WeekNum]*7)</f>
        <v>44549</v>
      </c>
      <c r="F4117" s="15">
        <v>2021</v>
      </c>
      <c r="G4117" s="15">
        <f t="shared" si="128"/>
        <v>12</v>
      </c>
      <c r="H4117" s="17">
        <v>51</v>
      </c>
      <c r="I4117" s="207" t="str">
        <f>"W" &amp;Table1[[#This Row],[WeekNum]]</f>
        <v>W51</v>
      </c>
      <c r="J4117" s="20" t="str">
        <f t="shared" si="129"/>
        <v>21-W51</v>
      </c>
      <c r="K4117" s="8" t="s">
        <v>495</v>
      </c>
      <c r="L4117" s="4"/>
      <c r="M4117" s="8" t="s">
        <v>77</v>
      </c>
      <c r="N4117" s="266" t="s">
        <v>368</v>
      </c>
      <c r="O4117" s="266" t="s">
        <v>386</v>
      </c>
      <c r="P4117" s="11" t="s">
        <v>387</v>
      </c>
      <c r="Q4117" s="11" t="s">
        <v>419</v>
      </c>
      <c r="R4117" s="8">
        <v>2240</v>
      </c>
      <c r="S4117" s="8">
        <v>2240</v>
      </c>
      <c r="T4117" s="206">
        <f>ABS(Table1[[#This Row],[Prod]]-Table1[[#This Row],[Planned]])</f>
        <v>0</v>
      </c>
      <c r="U4117" s="209">
        <f>IF(ABS(Table1[[#This Row],[Prod]]-Table1[[#This Row],[Planned]])&gt;Table1[[#This Row],[Planned]],0,IF(Table1[[#This Row],[Planned]]=0,0,1-ABS(Table1[[#This Row],[Prod]]-Table1[[#This Row],[Planned]])/Table1[[#This Row],[Planned]]))</f>
        <v>1</v>
      </c>
      <c r="V4117" s="8"/>
      <c r="W4117" s="11"/>
      <c r="X4117" s="3">
        <v>2240</v>
      </c>
      <c r="Y4117" s="206">
        <f>Table1[[#This Row],[Prod]]</f>
        <v>2240</v>
      </c>
      <c r="Z4117" s="206">
        <f>ABS(Table1[[#This Row],[Prod2]]-Table1[[#This Row],[Plan Revised]])</f>
        <v>0</v>
      </c>
      <c r="AA4117" s="288">
        <f>IF(ABS(Table1[[#This Row],[Prod2]]-Table1[[#This Row],[Plan Revised]])&gt;Table1[[#This Row],[Plan Revised]],0,IF(Table1[[#This Row],[Plan Revised]]=0,0,1-ABS(Table1[[#This Row],[Prod2]]-Table1[[#This Row],[Plan Revised]])/Table1[[#This Row],[Plan Revised]]))</f>
        <v>1</v>
      </c>
      <c r="AB4117" s="11"/>
      <c r="AC4117" s="30"/>
    </row>
    <row r="4118" spans="1:29">
      <c r="A4118" s="15" t="str">
        <f>IF(Table1[Week]=WeekSel,"Yes","No")</f>
        <v>No</v>
      </c>
      <c r="B4118" s="15" t="str">
        <f>IF((Table1[StartDate]&gt;=Date.GraphMin)*(Table1[StartDate]&lt;=Date.GraphMax)=1,"Yes","No")</f>
        <v>No</v>
      </c>
      <c r="C4118" s="15" t="str">
        <f>IF(OR(Table1[[#This Row],[Site]]="FOOD MILLING",Table1[[#This Row],[Site]]="GODACO"), "No", "Yes")</f>
        <v>Yes</v>
      </c>
      <c r="D4118" s="40">
        <f>MAX(DATE(Table1[Year],1,1),DATE(Table1[Year],1,1)-WEEKDAY(DATE(Table1[Year],1,1),2)+(Table1[WeekNum]-1)*7+1)</f>
        <v>44543</v>
      </c>
      <c r="E4118" s="40">
        <f>MIN(DATE(Table1[Year]+1,1,0),DATE(Table1[Year],1,1)-WEEKDAY(DATE(Table1[Year],1,1),2)+Table1[WeekNum]*7)</f>
        <v>44549</v>
      </c>
      <c r="F4118" s="15">
        <v>2021</v>
      </c>
      <c r="G4118" s="15">
        <f t="shared" si="128"/>
        <v>12</v>
      </c>
      <c r="H4118" s="17">
        <v>51</v>
      </c>
      <c r="I4118" s="207" t="str">
        <f>"W" &amp;Table1[[#This Row],[WeekNum]]</f>
        <v>W51</v>
      </c>
      <c r="J4118" s="20" t="str">
        <f t="shared" si="129"/>
        <v>21-W51</v>
      </c>
      <c r="K4118" s="8" t="s">
        <v>473</v>
      </c>
      <c r="L4118" s="4"/>
      <c r="M4118" s="8" t="s">
        <v>77</v>
      </c>
      <c r="N4118" s="266" t="s">
        <v>368</v>
      </c>
      <c r="O4118" s="266" t="s">
        <v>386</v>
      </c>
      <c r="P4118" s="11" t="s">
        <v>410</v>
      </c>
      <c r="Q4118" s="11" t="s">
        <v>419</v>
      </c>
      <c r="R4118" s="8">
        <v>0</v>
      </c>
      <c r="S4118" s="8">
        <v>0</v>
      </c>
      <c r="T4118" s="206">
        <f>ABS(Table1[[#This Row],[Prod]]-Table1[[#This Row],[Planned]])</f>
        <v>0</v>
      </c>
      <c r="U4118" s="209">
        <f>IF(ABS(Table1[[#This Row],[Prod]]-Table1[[#This Row],[Planned]])&gt;Table1[[#This Row],[Planned]],0,IF(Table1[[#This Row],[Planned]]=0,0,1-ABS(Table1[[#This Row],[Prod]]-Table1[[#This Row],[Planned]])/Table1[[#This Row],[Planned]]))</f>
        <v>0</v>
      </c>
      <c r="V4118" s="8"/>
      <c r="W4118" s="11"/>
      <c r="X4118" s="3">
        <v>0</v>
      </c>
      <c r="Y4118" s="206">
        <f>Table1[[#This Row],[Prod]]</f>
        <v>0</v>
      </c>
      <c r="Z4118" s="206">
        <f>ABS(Table1[[#This Row],[Prod2]]-Table1[[#This Row],[Plan Revised]])</f>
        <v>0</v>
      </c>
      <c r="AA4118" s="288">
        <f>IF(ABS(Table1[[#This Row],[Prod2]]-Table1[[#This Row],[Plan Revised]])&gt;Table1[[#This Row],[Plan Revised]],0,IF(Table1[[#This Row],[Plan Revised]]=0,0,1-ABS(Table1[[#This Row],[Prod2]]-Table1[[#This Row],[Plan Revised]])/Table1[[#This Row],[Plan Revised]]))</f>
        <v>0</v>
      </c>
      <c r="AB4118" s="11"/>
      <c r="AC4118" s="30"/>
    </row>
    <row r="4119" spans="1:29">
      <c r="A4119" s="15" t="str">
        <f>IF(Table1[Week]=WeekSel,"Yes","No")</f>
        <v>No</v>
      </c>
      <c r="B4119" s="15" t="str">
        <f>IF((Table1[StartDate]&gt;=Date.GraphMin)*(Table1[StartDate]&lt;=Date.GraphMax)=1,"Yes","No")</f>
        <v>No</v>
      </c>
      <c r="C4119" s="15" t="str">
        <f>IF(OR(Table1[[#This Row],[Site]]="FOOD MILLING",Table1[[#This Row],[Site]]="GODACO"), "No", "Yes")</f>
        <v>Yes</v>
      </c>
      <c r="D4119" s="40">
        <f>MAX(DATE(Table1[Year],1,1),DATE(Table1[Year],1,1)-WEEKDAY(DATE(Table1[Year],1,1),2)+(Table1[WeekNum]-1)*7+1)</f>
        <v>44543</v>
      </c>
      <c r="E4119" s="40">
        <f>MIN(DATE(Table1[Year]+1,1,0),DATE(Table1[Year],1,1)-WEEKDAY(DATE(Table1[Year],1,1),2)+Table1[WeekNum]*7)</f>
        <v>44549</v>
      </c>
      <c r="F4119" s="15">
        <v>2021</v>
      </c>
      <c r="G4119" s="15">
        <f t="shared" si="128"/>
        <v>12</v>
      </c>
      <c r="H4119" s="17">
        <v>51</v>
      </c>
      <c r="I4119" s="207" t="str">
        <f>"W" &amp;Table1[[#This Row],[WeekNum]]</f>
        <v>W51</v>
      </c>
      <c r="J4119" s="20" t="str">
        <f t="shared" si="129"/>
        <v>21-W51</v>
      </c>
      <c r="K4119" s="8" t="s">
        <v>474</v>
      </c>
      <c r="L4119" s="4"/>
      <c r="M4119" s="8" t="s">
        <v>77</v>
      </c>
      <c r="N4119" s="266" t="s">
        <v>368</v>
      </c>
      <c r="O4119" s="266" t="s">
        <v>386</v>
      </c>
      <c r="P4119" s="11" t="s">
        <v>410</v>
      </c>
      <c r="Q4119" s="11" t="s">
        <v>419</v>
      </c>
      <c r="R4119" s="8">
        <v>0</v>
      </c>
      <c r="S4119" s="8">
        <v>0</v>
      </c>
      <c r="T4119" s="206">
        <f>ABS(Table1[[#This Row],[Prod]]-Table1[[#This Row],[Planned]])</f>
        <v>0</v>
      </c>
      <c r="U4119" s="209">
        <f>IF(ABS(Table1[[#This Row],[Prod]]-Table1[[#This Row],[Planned]])&gt;Table1[[#This Row],[Planned]],0,IF(Table1[[#This Row],[Planned]]=0,0,1-ABS(Table1[[#This Row],[Prod]]-Table1[[#This Row],[Planned]])/Table1[[#This Row],[Planned]]))</f>
        <v>0</v>
      </c>
      <c r="V4119" s="8"/>
      <c r="W4119" s="11"/>
      <c r="X4119" s="3">
        <v>0</v>
      </c>
      <c r="Y4119" s="206">
        <f>Table1[[#This Row],[Prod]]</f>
        <v>0</v>
      </c>
      <c r="Z4119" s="206">
        <f>ABS(Table1[[#This Row],[Prod2]]-Table1[[#This Row],[Plan Revised]])</f>
        <v>0</v>
      </c>
      <c r="AA4119" s="288">
        <f>IF(ABS(Table1[[#This Row],[Prod2]]-Table1[[#This Row],[Plan Revised]])&gt;Table1[[#This Row],[Plan Revised]],0,IF(Table1[[#This Row],[Plan Revised]]=0,0,1-ABS(Table1[[#This Row],[Prod2]]-Table1[[#This Row],[Plan Revised]])/Table1[[#This Row],[Plan Revised]]))</f>
        <v>0</v>
      </c>
      <c r="AB4119" s="11"/>
      <c r="AC4119" s="30"/>
    </row>
    <row r="4120" spans="1:29">
      <c r="A4120" s="15" t="str">
        <f>IF(Table1[Week]=WeekSel,"Yes","No")</f>
        <v>No</v>
      </c>
      <c r="B4120" s="15" t="str">
        <f>IF((Table1[StartDate]&gt;=Date.GraphMin)*(Table1[StartDate]&lt;=Date.GraphMax)=1,"Yes","No")</f>
        <v>No</v>
      </c>
      <c r="C4120" s="15" t="str">
        <f>IF(OR(Table1[[#This Row],[Site]]="FOOD MILLING",Table1[[#This Row],[Site]]="GODACO"), "No", "Yes")</f>
        <v>Yes</v>
      </c>
      <c r="D4120" s="40">
        <f>MAX(DATE(Table1[Year],1,1),DATE(Table1[Year],1,1)-WEEKDAY(DATE(Table1[Year],1,1),2)+(Table1[WeekNum]-1)*7+1)</f>
        <v>44543</v>
      </c>
      <c r="E4120" s="40">
        <f>MIN(DATE(Table1[Year]+1,1,0),DATE(Table1[Year],1,1)-WEEKDAY(DATE(Table1[Year],1,1),2)+Table1[WeekNum]*7)</f>
        <v>44549</v>
      </c>
      <c r="F4120" s="15">
        <v>2021</v>
      </c>
      <c r="G4120" s="15">
        <f t="shared" si="128"/>
        <v>12</v>
      </c>
      <c r="H4120" s="17">
        <v>51</v>
      </c>
      <c r="I4120" s="207" t="str">
        <f>"W" &amp;Table1[[#This Row],[WeekNum]]</f>
        <v>W51</v>
      </c>
      <c r="J4120" s="20" t="str">
        <f t="shared" si="129"/>
        <v>21-W51</v>
      </c>
      <c r="K4120" s="8" t="s">
        <v>430</v>
      </c>
      <c r="L4120" s="4"/>
      <c r="M4120" s="8" t="s">
        <v>77</v>
      </c>
      <c r="N4120" s="266" t="s">
        <v>368</v>
      </c>
      <c r="O4120" s="266" t="s">
        <v>386</v>
      </c>
      <c r="P4120" s="11" t="s">
        <v>387</v>
      </c>
      <c r="Q4120" s="11" t="s">
        <v>419</v>
      </c>
      <c r="R4120" s="8">
        <v>4000</v>
      </c>
      <c r="S4120" s="8">
        <v>5139</v>
      </c>
      <c r="T4120" s="206">
        <f>ABS(Table1[[#This Row],[Prod]]-Table1[[#This Row],[Planned]])</f>
        <v>1139</v>
      </c>
      <c r="U4120" s="209">
        <f>IF(ABS(Table1[[#This Row],[Prod]]-Table1[[#This Row],[Planned]])&gt;Table1[[#This Row],[Planned]],0,IF(Table1[[#This Row],[Planned]]=0,0,1-ABS(Table1[[#This Row],[Prod]]-Table1[[#This Row],[Planned]])/Table1[[#This Row],[Planned]]))</f>
        <v>0.71524999999999994</v>
      </c>
      <c r="V4120" s="8"/>
      <c r="W4120" s="11"/>
      <c r="X4120" s="3">
        <v>6000</v>
      </c>
      <c r="Y4120" s="206">
        <f>Table1[[#This Row],[Prod]]</f>
        <v>5139</v>
      </c>
      <c r="Z4120" s="206">
        <f>ABS(Table1[[#This Row],[Prod2]]-Table1[[#This Row],[Plan Revised]])</f>
        <v>861</v>
      </c>
      <c r="AA4120" s="288">
        <f>IF(ABS(Table1[[#This Row],[Prod2]]-Table1[[#This Row],[Plan Revised]])&gt;Table1[[#This Row],[Plan Revised]],0,IF(Table1[[#This Row],[Plan Revised]]=0,0,1-ABS(Table1[[#This Row],[Prod2]]-Table1[[#This Row],[Plan Revised]])/Table1[[#This Row],[Plan Revised]]))</f>
        <v>0.85650000000000004</v>
      </c>
      <c r="AB4120" s="11"/>
      <c r="AC4120" s="30"/>
    </row>
    <row r="4121" spans="1:29">
      <c r="A4121" s="15" t="str">
        <f>IF(Table1[Week]=WeekSel,"Yes","No")</f>
        <v>No</v>
      </c>
      <c r="B4121" s="15" t="str">
        <f>IF((Table1[StartDate]&gt;=Date.GraphMin)*(Table1[StartDate]&lt;=Date.GraphMax)=1,"Yes","No")</f>
        <v>No</v>
      </c>
      <c r="C4121" s="15" t="str">
        <f>IF(OR(Table1[[#This Row],[Site]]="FOOD MILLING",Table1[[#This Row],[Site]]="GODACO"), "No", "Yes")</f>
        <v>Yes</v>
      </c>
      <c r="D4121" s="40">
        <f>MAX(DATE(Table1[Year],1,1),DATE(Table1[Year],1,1)-WEEKDAY(DATE(Table1[Year],1,1),2)+(Table1[WeekNum]-1)*7+1)</f>
        <v>44543</v>
      </c>
      <c r="E4121" s="40">
        <f>MIN(DATE(Table1[Year]+1,1,0),DATE(Table1[Year],1,1)-WEEKDAY(DATE(Table1[Year],1,1),2)+Table1[WeekNum]*7)</f>
        <v>44549</v>
      </c>
      <c r="F4121" s="15">
        <v>2021</v>
      </c>
      <c r="G4121" s="15">
        <f t="shared" si="128"/>
        <v>12</v>
      </c>
      <c r="H4121" s="17">
        <v>51</v>
      </c>
      <c r="I4121" s="207" t="str">
        <f>"W" &amp;Table1[[#This Row],[WeekNum]]</f>
        <v>W51</v>
      </c>
      <c r="J4121" s="20" t="str">
        <f t="shared" si="129"/>
        <v>21-W51</v>
      </c>
      <c r="K4121" s="8" t="s">
        <v>431</v>
      </c>
      <c r="L4121" s="4"/>
      <c r="M4121" s="8" t="s">
        <v>77</v>
      </c>
      <c r="N4121" s="266" t="s">
        <v>368</v>
      </c>
      <c r="O4121" s="266" t="s">
        <v>386</v>
      </c>
      <c r="P4121" s="11" t="s">
        <v>387</v>
      </c>
      <c r="Q4121" s="11" t="s">
        <v>419</v>
      </c>
      <c r="R4121" s="8">
        <v>1080</v>
      </c>
      <c r="S4121" s="8">
        <v>1090</v>
      </c>
      <c r="T4121" s="206">
        <f>ABS(Table1[[#This Row],[Prod]]-Table1[[#This Row],[Planned]])</f>
        <v>10</v>
      </c>
      <c r="U4121" s="209">
        <f>IF(ABS(Table1[[#This Row],[Prod]]-Table1[[#This Row],[Planned]])&gt;Table1[[#This Row],[Planned]],0,IF(Table1[[#This Row],[Planned]]=0,0,1-ABS(Table1[[#This Row],[Prod]]-Table1[[#This Row],[Planned]])/Table1[[#This Row],[Planned]]))</f>
        <v>0.9907407407407407</v>
      </c>
      <c r="V4121" s="8"/>
      <c r="W4121" s="11"/>
      <c r="X4121" s="3">
        <v>1080</v>
      </c>
      <c r="Y4121" s="206">
        <f>Table1[[#This Row],[Prod]]</f>
        <v>1090</v>
      </c>
      <c r="Z4121" s="206">
        <f>ABS(Table1[[#This Row],[Prod2]]-Table1[[#This Row],[Plan Revised]])</f>
        <v>10</v>
      </c>
      <c r="AA4121" s="288">
        <f>IF(ABS(Table1[[#This Row],[Prod2]]-Table1[[#This Row],[Plan Revised]])&gt;Table1[[#This Row],[Plan Revised]],0,IF(Table1[[#This Row],[Plan Revised]]=0,0,1-ABS(Table1[[#This Row],[Prod2]]-Table1[[#This Row],[Plan Revised]])/Table1[[#This Row],[Plan Revised]]))</f>
        <v>0.9907407407407407</v>
      </c>
      <c r="AB4121" s="11"/>
      <c r="AC4121" s="30"/>
    </row>
    <row r="4122" spans="1:29">
      <c r="A4122" s="15" t="str">
        <f>IF(Table1[Week]=WeekSel,"Yes","No")</f>
        <v>No</v>
      </c>
      <c r="B4122" s="15" t="str">
        <f>IF((Table1[StartDate]&gt;=Date.GraphMin)*(Table1[StartDate]&lt;=Date.GraphMax)=1,"Yes","No")</f>
        <v>No</v>
      </c>
      <c r="C4122" s="15" t="str">
        <f>IF(OR(Table1[[#This Row],[Site]]="FOOD MILLING",Table1[[#This Row],[Site]]="GODACO"), "No", "Yes")</f>
        <v>Yes</v>
      </c>
      <c r="D4122" s="40">
        <f>MAX(DATE(Table1[Year],1,1),DATE(Table1[Year],1,1)-WEEKDAY(DATE(Table1[Year],1,1),2)+(Table1[WeekNum]-1)*7+1)</f>
        <v>44543</v>
      </c>
      <c r="E4122" s="40">
        <f>MIN(DATE(Table1[Year]+1,1,0),DATE(Table1[Year],1,1)-WEEKDAY(DATE(Table1[Year],1,1),2)+Table1[WeekNum]*7)</f>
        <v>44549</v>
      </c>
      <c r="F4122" s="15">
        <v>2021</v>
      </c>
      <c r="G4122" s="15">
        <f t="shared" si="128"/>
        <v>12</v>
      </c>
      <c r="H4122" s="17">
        <v>51</v>
      </c>
      <c r="I4122" s="207" t="str">
        <f>"W" &amp;Table1[[#This Row],[WeekNum]]</f>
        <v>W51</v>
      </c>
      <c r="J4122" s="20" t="str">
        <f t="shared" si="129"/>
        <v>21-W51</v>
      </c>
      <c r="K4122" s="8" t="s">
        <v>432</v>
      </c>
      <c r="L4122" s="4"/>
      <c r="M4122" s="8" t="s">
        <v>77</v>
      </c>
      <c r="N4122" s="266" t="s">
        <v>368</v>
      </c>
      <c r="O4122" s="266" t="s">
        <v>386</v>
      </c>
      <c r="P4122" s="11" t="s">
        <v>387</v>
      </c>
      <c r="Q4122" s="11" t="s">
        <v>419</v>
      </c>
      <c r="R4122" s="8">
        <v>0</v>
      </c>
      <c r="S4122" s="8">
        <v>0</v>
      </c>
      <c r="T4122" s="206">
        <f>ABS(Table1[[#This Row],[Prod]]-Table1[[#This Row],[Planned]])</f>
        <v>0</v>
      </c>
      <c r="U4122" s="209">
        <f>IF(ABS(Table1[[#This Row],[Prod]]-Table1[[#This Row],[Planned]])&gt;Table1[[#This Row],[Planned]],0,IF(Table1[[#This Row],[Planned]]=0,0,1-ABS(Table1[[#This Row],[Prod]]-Table1[[#This Row],[Planned]])/Table1[[#This Row],[Planned]]))</f>
        <v>0</v>
      </c>
      <c r="V4122" s="8"/>
      <c r="W4122" s="11"/>
      <c r="X4122" s="3">
        <v>0</v>
      </c>
      <c r="Y4122" s="206">
        <f>Table1[[#This Row],[Prod]]</f>
        <v>0</v>
      </c>
      <c r="Z4122" s="206">
        <f>ABS(Table1[[#This Row],[Prod2]]-Table1[[#This Row],[Plan Revised]])</f>
        <v>0</v>
      </c>
      <c r="AA4122" s="288">
        <f>IF(ABS(Table1[[#This Row],[Prod2]]-Table1[[#This Row],[Plan Revised]])&gt;Table1[[#This Row],[Plan Revised]],0,IF(Table1[[#This Row],[Plan Revised]]=0,0,1-ABS(Table1[[#This Row],[Prod2]]-Table1[[#This Row],[Plan Revised]])/Table1[[#This Row],[Plan Revised]]))</f>
        <v>0</v>
      </c>
      <c r="AB4122" s="11"/>
      <c r="AC4122" s="30"/>
    </row>
    <row r="4123" spans="1:29">
      <c r="A4123" s="15" t="str">
        <f>IF(Table1[Week]=WeekSel,"Yes","No")</f>
        <v>No</v>
      </c>
      <c r="B4123" s="15" t="str">
        <f>IF((Table1[StartDate]&gt;=Date.GraphMin)*(Table1[StartDate]&lt;=Date.GraphMax)=1,"Yes","No")</f>
        <v>No</v>
      </c>
      <c r="C4123" s="15" t="str">
        <f>IF(OR(Table1[[#This Row],[Site]]="FOOD MILLING",Table1[[#This Row],[Site]]="GODACO"), "No", "Yes")</f>
        <v>Yes</v>
      </c>
      <c r="D4123" s="40">
        <f>MAX(DATE(Table1[Year],1,1),DATE(Table1[Year],1,1)-WEEKDAY(DATE(Table1[Year],1,1),2)+(Table1[WeekNum]-1)*7+1)</f>
        <v>44543</v>
      </c>
      <c r="E4123" s="40">
        <f>MIN(DATE(Table1[Year]+1,1,0),DATE(Table1[Year],1,1)-WEEKDAY(DATE(Table1[Year],1,1),2)+Table1[WeekNum]*7)</f>
        <v>44549</v>
      </c>
      <c r="F4123" s="15">
        <v>2021</v>
      </c>
      <c r="G4123" s="15">
        <f t="shared" si="128"/>
        <v>12</v>
      </c>
      <c r="H4123" s="17">
        <v>51</v>
      </c>
      <c r="I4123" s="207" t="str">
        <f>"W" &amp;Table1[[#This Row],[WeekNum]]</f>
        <v>W51</v>
      </c>
      <c r="J4123" s="20" t="str">
        <f t="shared" si="129"/>
        <v>21-W51</v>
      </c>
      <c r="K4123" s="8" t="s">
        <v>434</v>
      </c>
      <c r="L4123" s="4"/>
      <c r="M4123" s="8" t="s">
        <v>77</v>
      </c>
      <c r="N4123" s="266" t="s">
        <v>368</v>
      </c>
      <c r="O4123" s="266" t="s">
        <v>386</v>
      </c>
      <c r="P4123" s="11" t="s">
        <v>387</v>
      </c>
      <c r="Q4123" s="11" t="s">
        <v>419</v>
      </c>
      <c r="R4123" s="8">
        <v>1500</v>
      </c>
      <c r="S4123" s="8">
        <v>1035</v>
      </c>
      <c r="T4123" s="206">
        <f>ABS(Table1[[#This Row],[Prod]]-Table1[[#This Row],[Planned]])</f>
        <v>465</v>
      </c>
      <c r="U4123" s="209">
        <f>IF(ABS(Table1[[#This Row],[Prod]]-Table1[[#This Row],[Planned]])&gt;Table1[[#This Row],[Planned]],0,IF(Table1[[#This Row],[Planned]]=0,0,1-ABS(Table1[[#This Row],[Prod]]-Table1[[#This Row],[Planned]])/Table1[[#This Row],[Planned]]))</f>
        <v>0.69</v>
      </c>
      <c r="V4123" s="8"/>
      <c r="W4123" s="11"/>
      <c r="X4123" s="3">
        <v>1500</v>
      </c>
      <c r="Y4123" s="206">
        <f>Table1[[#This Row],[Prod]]</f>
        <v>1035</v>
      </c>
      <c r="Z4123" s="206">
        <f>ABS(Table1[[#This Row],[Prod2]]-Table1[[#This Row],[Plan Revised]])</f>
        <v>465</v>
      </c>
      <c r="AA4123" s="288">
        <f>IF(ABS(Table1[[#This Row],[Prod2]]-Table1[[#This Row],[Plan Revised]])&gt;Table1[[#This Row],[Plan Revised]],0,IF(Table1[[#This Row],[Plan Revised]]=0,0,1-ABS(Table1[[#This Row],[Prod2]]-Table1[[#This Row],[Plan Revised]])/Table1[[#This Row],[Plan Revised]]))</f>
        <v>0.69</v>
      </c>
      <c r="AB4123" s="11"/>
      <c r="AC4123" s="30"/>
    </row>
    <row r="4124" spans="1:29">
      <c r="A4124" s="15" t="str">
        <f>IF(Table1[Week]=WeekSel,"Yes","No")</f>
        <v>No</v>
      </c>
      <c r="B4124" s="15" t="str">
        <f>IF((Table1[StartDate]&gt;=Date.GraphMin)*(Table1[StartDate]&lt;=Date.GraphMax)=1,"Yes","No")</f>
        <v>No</v>
      </c>
      <c r="C4124" s="15" t="str">
        <f>IF(OR(Table1[[#This Row],[Site]]="FOOD MILLING",Table1[[#This Row],[Site]]="GODACO"), "No", "Yes")</f>
        <v>Yes</v>
      </c>
      <c r="D4124" s="40">
        <f>MAX(DATE(Table1[Year],1,1),DATE(Table1[Year],1,1)-WEEKDAY(DATE(Table1[Year],1,1),2)+(Table1[WeekNum]-1)*7+1)</f>
        <v>44543</v>
      </c>
      <c r="E4124" s="40">
        <f>MIN(DATE(Table1[Year]+1,1,0),DATE(Table1[Year],1,1)-WEEKDAY(DATE(Table1[Year],1,1),2)+Table1[WeekNum]*7)</f>
        <v>44549</v>
      </c>
      <c r="F4124" s="15">
        <v>2021</v>
      </c>
      <c r="G4124" s="15">
        <f t="shared" si="128"/>
        <v>12</v>
      </c>
      <c r="H4124" s="17">
        <v>51</v>
      </c>
      <c r="I4124" s="207" t="str">
        <f>"W" &amp;Table1[[#This Row],[WeekNum]]</f>
        <v>W51</v>
      </c>
      <c r="J4124" s="20" t="str">
        <f t="shared" si="129"/>
        <v>21-W51</v>
      </c>
      <c r="K4124" s="8" t="s">
        <v>498</v>
      </c>
      <c r="L4124" s="4"/>
      <c r="M4124" s="8" t="s">
        <v>72</v>
      </c>
      <c r="N4124" s="4" t="s">
        <v>44</v>
      </c>
      <c r="O4124" s="266" t="s">
        <v>389</v>
      </c>
      <c r="P4124" s="11" t="s">
        <v>390</v>
      </c>
      <c r="Q4124" s="11" t="s">
        <v>421</v>
      </c>
      <c r="R4124" s="8">
        <v>468</v>
      </c>
      <c r="S4124" s="8">
        <v>594.99199999999996</v>
      </c>
      <c r="T4124" s="206">
        <f>ABS(Table1[[#This Row],[Prod]]-Table1[[#This Row],[Planned]])</f>
        <v>126.99199999999996</v>
      </c>
      <c r="U4124" s="209">
        <f>IF(ABS(Table1[[#This Row],[Prod]]-Table1[[#This Row],[Planned]])&gt;Table1[[#This Row],[Planned]],0,IF(Table1[[#This Row],[Planned]]=0,0,1-ABS(Table1[[#This Row],[Prod]]-Table1[[#This Row],[Planned]])/Table1[[#This Row],[Planned]]))</f>
        <v>0.72864957264957275</v>
      </c>
      <c r="V4124" s="8"/>
      <c r="W4124" s="11"/>
      <c r="X4124" s="3">
        <v>468</v>
      </c>
      <c r="Y4124" s="206">
        <f>Table1[[#This Row],[Prod]]</f>
        <v>594.99199999999996</v>
      </c>
      <c r="Z4124" s="206">
        <f>ABS(Table1[[#This Row],[Prod2]]-Table1[[#This Row],[Plan Revised]])</f>
        <v>126.99199999999996</v>
      </c>
      <c r="AA4124" s="288">
        <f>IF(ABS(Table1[[#This Row],[Prod2]]-Table1[[#This Row],[Plan Revised]])&gt;Table1[[#This Row],[Plan Revised]],0,IF(Table1[[#This Row],[Plan Revised]]=0,0,1-ABS(Table1[[#This Row],[Prod2]]-Table1[[#This Row],[Plan Revised]])/Table1[[#This Row],[Plan Revised]]))</f>
        <v>0.72864957264957275</v>
      </c>
      <c r="AB4124" s="11"/>
      <c r="AC4124" s="30"/>
    </row>
    <row r="4125" spans="1:29">
      <c r="A4125" s="15" t="str">
        <f>IF(Table1[Week]=WeekSel,"Yes","No")</f>
        <v>No</v>
      </c>
      <c r="B4125" s="15" t="str">
        <f>IF((Table1[StartDate]&gt;=Date.GraphMin)*(Table1[StartDate]&lt;=Date.GraphMax)=1,"Yes","No")</f>
        <v>No</v>
      </c>
      <c r="C4125" s="15" t="str">
        <f>IF(OR(Table1[[#This Row],[Site]]="FOOD MILLING",Table1[[#This Row],[Site]]="GODACO"), "No", "Yes")</f>
        <v>Yes</v>
      </c>
      <c r="D4125" s="40">
        <f>MAX(DATE(Table1[Year],1,1),DATE(Table1[Year],1,1)-WEEKDAY(DATE(Table1[Year],1,1),2)+(Table1[WeekNum]-1)*7+1)</f>
        <v>44543</v>
      </c>
      <c r="E4125" s="40">
        <f>MIN(DATE(Table1[Year]+1,1,0),DATE(Table1[Year],1,1)-WEEKDAY(DATE(Table1[Year],1,1),2)+Table1[WeekNum]*7)</f>
        <v>44549</v>
      </c>
      <c r="F4125" s="15">
        <v>2021</v>
      </c>
      <c r="G4125" s="15">
        <f t="shared" si="128"/>
        <v>12</v>
      </c>
      <c r="H4125" s="17">
        <v>51</v>
      </c>
      <c r="I4125" s="207" t="str">
        <f>"W" &amp;Table1[[#This Row],[WeekNum]]</f>
        <v>W51</v>
      </c>
      <c r="J4125" s="20" t="str">
        <f t="shared" si="129"/>
        <v>21-W51</v>
      </c>
      <c r="K4125" s="8" t="s">
        <v>647</v>
      </c>
      <c r="L4125" s="4"/>
      <c r="M4125" s="8" t="s">
        <v>72</v>
      </c>
      <c r="N4125" s="4" t="s">
        <v>44</v>
      </c>
      <c r="O4125" s="266" t="s">
        <v>391</v>
      </c>
      <c r="P4125" s="11" t="s">
        <v>378</v>
      </c>
      <c r="Q4125" s="11" t="s">
        <v>421</v>
      </c>
      <c r="R4125" s="8">
        <v>0</v>
      </c>
      <c r="S4125" s="8">
        <v>663</v>
      </c>
      <c r="T4125" s="206">
        <f>ABS(Table1[[#This Row],[Prod]]-Table1[[#This Row],[Planned]])</f>
        <v>663</v>
      </c>
      <c r="U4125" s="209">
        <f>IF(ABS(Table1[[#This Row],[Prod]]-Table1[[#This Row],[Planned]])&gt;Table1[[#This Row],[Planned]],0,IF(Table1[[#This Row],[Planned]]=0,0,1-ABS(Table1[[#This Row],[Prod]]-Table1[[#This Row],[Planned]])/Table1[[#This Row],[Planned]]))</f>
        <v>0</v>
      </c>
      <c r="V4125" s="8"/>
      <c r="W4125" s="11"/>
      <c r="X4125" s="3">
        <v>0</v>
      </c>
      <c r="Y4125" s="206">
        <f>Table1[[#This Row],[Prod]]</f>
        <v>663</v>
      </c>
      <c r="Z4125" s="206">
        <f>ABS(Table1[[#This Row],[Prod2]]-Table1[[#This Row],[Plan Revised]])</f>
        <v>663</v>
      </c>
      <c r="AA4125" s="288">
        <f>IF(ABS(Table1[[#This Row],[Prod2]]-Table1[[#This Row],[Plan Revised]])&gt;Table1[[#This Row],[Plan Revised]],0,IF(Table1[[#This Row],[Plan Revised]]=0,0,1-ABS(Table1[[#This Row],[Prod2]]-Table1[[#This Row],[Plan Revised]])/Table1[[#This Row],[Plan Revised]]))</f>
        <v>0</v>
      </c>
      <c r="AB4125" s="11"/>
      <c r="AC4125" s="30"/>
    </row>
    <row r="4126" spans="1:29">
      <c r="A4126" s="15" t="str">
        <f>IF(Table1[Week]=WeekSel,"Yes","No")</f>
        <v>No</v>
      </c>
      <c r="B4126" s="15" t="str">
        <f>IF((Table1[StartDate]&gt;=Date.GraphMin)*(Table1[StartDate]&lt;=Date.GraphMax)=1,"Yes","No")</f>
        <v>No</v>
      </c>
      <c r="C4126" s="15" t="str">
        <f>IF(OR(Table1[[#This Row],[Site]]="FOOD MILLING",Table1[[#This Row],[Site]]="GODACO"), "No", "Yes")</f>
        <v>Yes</v>
      </c>
      <c r="D4126" s="40">
        <f>MAX(DATE(Table1[Year],1,1),DATE(Table1[Year],1,1)-WEEKDAY(DATE(Table1[Year],1,1),2)+(Table1[WeekNum]-1)*7+1)</f>
        <v>44543</v>
      </c>
      <c r="E4126" s="40">
        <f>MIN(DATE(Table1[Year]+1,1,0),DATE(Table1[Year],1,1)-WEEKDAY(DATE(Table1[Year],1,1),2)+Table1[WeekNum]*7)</f>
        <v>44549</v>
      </c>
      <c r="F4126" s="15">
        <v>2021</v>
      </c>
      <c r="G4126" s="15">
        <f t="shared" si="128"/>
        <v>12</v>
      </c>
      <c r="H4126" s="17">
        <v>51</v>
      </c>
      <c r="I4126" s="207" t="str">
        <f>"W" &amp;Table1[[#This Row],[WeekNum]]</f>
        <v>W51</v>
      </c>
      <c r="J4126" s="20" t="str">
        <f t="shared" si="129"/>
        <v>21-W51</v>
      </c>
      <c r="K4126" s="8" t="s">
        <v>685</v>
      </c>
      <c r="L4126" s="4"/>
      <c r="M4126" s="8" t="s">
        <v>72</v>
      </c>
      <c r="N4126" s="4" t="s">
        <v>44</v>
      </c>
      <c r="O4126" s="266" t="s">
        <v>391</v>
      </c>
      <c r="P4126" s="11" t="s">
        <v>392</v>
      </c>
      <c r="Q4126" s="11" t="s">
        <v>421</v>
      </c>
      <c r="R4126" s="8">
        <v>2700</v>
      </c>
      <c r="S4126" s="8">
        <v>1702</v>
      </c>
      <c r="T4126" s="206">
        <f>ABS(Table1[[#This Row],[Prod]]-Table1[[#This Row],[Planned]])</f>
        <v>998</v>
      </c>
      <c r="U4126" s="209">
        <f>IF(ABS(Table1[[#This Row],[Prod]]-Table1[[#This Row],[Planned]])&gt;Table1[[#This Row],[Planned]],0,IF(Table1[[#This Row],[Planned]]=0,0,1-ABS(Table1[[#This Row],[Prod]]-Table1[[#This Row],[Planned]])/Table1[[#This Row],[Planned]]))</f>
        <v>0.63037037037037036</v>
      </c>
      <c r="V4126" s="8"/>
      <c r="W4126" s="11"/>
      <c r="X4126" s="3">
        <v>0</v>
      </c>
      <c r="Y4126" s="206">
        <f>Table1[[#This Row],[Prod]]</f>
        <v>1702</v>
      </c>
      <c r="Z4126" s="206">
        <f>ABS(Table1[[#This Row],[Prod2]]-Table1[[#This Row],[Plan Revised]])</f>
        <v>1702</v>
      </c>
      <c r="AA4126" s="288">
        <f>IF(ABS(Table1[[#This Row],[Prod2]]-Table1[[#This Row],[Plan Revised]])&gt;Table1[[#This Row],[Plan Revised]],0,IF(Table1[[#This Row],[Plan Revised]]=0,0,1-ABS(Table1[[#This Row],[Prod2]]-Table1[[#This Row],[Plan Revised]])/Table1[[#This Row],[Plan Revised]]))</f>
        <v>0</v>
      </c>
      <c r="AB4126" s="11"/>
      <c r="AC4126" s="30"/>
    </row>
    <row r="4127" spans="1:29">
      <c r="A4127" s="15" t="str">
        <f>IF(Table1[Week]=WeekSel,"Yes","No")</f>
        <v>No</v>
      </c>
      <c r="B4127" s="15" t="str">
        <f>IF((Table1[StartDate]&gt;=Date.GraphMin)*(Table1[StartDate]&lt;=Date.GraphMax)=1,"Yes","No")</f>
        <v>No</v>
      </c>
      <c r="C4127" s="15" t="str">
        <f>IF(OR(Table1[[#This Row],[Site]]="FOOD MILLING",Table1[[#This Row],[Site]]="GODACO"), "No", "Yes")</f>
        <v>Yes</v>
      </c>
      <c r="D4127" s="40">
        <f>MAX(DATE(Table1[Year],1,1),DATE(Table1[Year],1,1)-WEEKDAY(DATE(Table1[Year],1,1),2)+(Table1[WeekNum]-1)*7+1)</f>
        <v>44543</v>
      </c>
      <c r="E4127" s="40">
        <f>MIN(DATE(Table1[Year]+1,1,0),DATE(Table1[Year],1,1)-WEEKDAY(DATE(Table1[Year],1,1),2)+Table1[WeekNum]*7)</f>
        <v>44549</v>
      </c>
      <c r="F4127" s="15">
        <v>2021</v>
      </c>
      <c r="G4127" s="15">
        <f t="shared" si="128"/>
        <v>12</v>
      </c>
      <c r="H4127" s="17">
        <v>51</v>
      </c>
      <c r="I4127" s="207" t="str">
        <f>"W" &amp;Table1[[#This Row],[WeekNum]]</f>
        <v>W51</v>
      </c>
      <c r="J4127" s="20" t="str">
        <f t="shared" si="129"/>
        <v>21-W51</v>
      </c>
      <c r="K4127" s="8" t="s">
        <v>686</v>
      </c>
      <c r="L4127" s="4"/>
      <c r="M4127" s="8" t="s">
        <v>72</v>
      </c>
      <c r="N4127" s="4" t="s">
        <v>44</v>
      </c>
      <c r="O4127" s="266" t="s">
        <v>389</v>
      </c>
      <c r="P4127" s="11" t="s">
        <v>390</v>
      </c>
      <c r="Q4127" s="11" t="s">
        <v>421</v>
      </c>
      <c r="R4127" s="8">
        <v>0</v>
      </c>
      <c r="S4127" s="8">
        <v>0</v>
      </c>
      <c r="T4127" s="206">
        <f>ABS(Table1[[#This Row],[Prod]]-Table1[[#This Row],[Planned]])</f>
        <v>0</v>
      </c>
      <c r="U4127" s="209">
        <f>IF(ABS(Table1[[#This Row],[Prod]]-Table1[[#This Row],[Planned]])&gt;Table1[[#This Row],[Planned]],0,IF(Table1[[#This Row],[Planned]]=0,0,1-ABS(Table1[[#This Row],[Prod]]-Table1[[#This Row],[Planned]])/Table1[[#This Row],[Planned]]))</f>
        <v>0</v>
      </c>
      <c r="V4127" s="8"/>
      <c r="W4127" s="11"/>
      <c r="X4127" s="3">
        <v>0</v>
      </c>
      <c r="Y4127" s="206">
        <f>Table1[[#This Row],[Prod]]</f>
        <v>0</v>
      </c>
      <c r="Z4127" s="206">
        <f>ABS(Table1[[#This Row],[Prod2]]-Table1[[#This Row],[Plan Revised]])</f>
        <v>0</v>
      </c>
      <c r="AA4127" s="288">
        <f>IF(ABS(Table1[[#This Row],[Prod2]]-Table1[[#This Row],[Plan Revised]])&gt;Table1[[#This Row],[Plan Revised]],0,IF(Table1[[#This Row],[Plan Revised]]=0,0,1-ABS(Table1[[#This Row],[Prod2]]-Table1[[#This Row],[Plan Revised]])/Table1[[#This Row],[Plan Revised]]))</f>
        <v>0</v>
      </c>
      <c r="AB4127" s="11"/>
      <c r="AC4127" s="30"/>
    </row>
    <row r="4128" spans="1:29">
      <c r="A4128" s="15" t="str">
        <f>IF(Table1[Week]=WeekSel,"Yes","No")</f>
        <v>No</v>
      </c>
      <c r="B4128" s="15" t="str">
        <f>IF((Table1[StartDate]&gt;=Date.GraphMin)*(Table1[StartDate]&lt;=Date.GraphMax)=1,"Yes","No")</f>
        <v>No</v>
      </c>
      <c r="C4128" s="15" t="str">
        <f>IF(OR(Table1[[#This Row],[Site]]="FOOD MILLING",Table1[[#This Row],[Site]]="GODACO"), "No", "Yes")</f>
        <v>Yes</v>
      </c>
      <c r="D4128" s="40">
        <f>MAX(DATE(Table1[Year],1,1),DATE(Table1[Year],1,1)-WEEKDAY(DATE(Table1[Year],1,1),2)+(Table1[WeekNum]-1)*7+1)</f>
        <v>44543</v>
      </c>
      <c r="E4128" s="40">
        <f>MIN(DATE(Table1[Year]+1,1,0),DATE(Table1[Year],1,1)-WEEKDAY(DATE(Table1[Year],1,1),2)+Table1[WeekNum]*7)</f>
        <v>44549</v>
      </c>
      <c r="F4128" s="15">
        <v>2021</v>
      </c>
      <c r="G4128" s="15">
        <f t="shared" si="128"/>
        <v>12</v>
      </c>
      <c r="H4128" s="17">
        <v>51</v>
      </c>
      <c r="I4128" s="207" t="str">
        <f>"W" &amp;Table1[[#This Row],[WeekNum]]</f>
        <v>W51</v>
      </c>
      <c r="J4128" s="20" t="str">
        <f t="shared" si="129"/>
        <v>21-W51</v>
      </c>
      <c r="K4128" s="8" t="s">
        <v>686</v>
      </c>
      <c r="L4128" s="4"/>
      <c r="M4128" s="8" t="s">
        <v>72</v>
      </c>
      <c r="N4128" s="4" t="s">
        <v>44</v>
      </c>
      <c r="O4128" s="266" t="s">
        <v>389</v>
      </c>
      <c r="P4128" s="11" t="s">
        <v>390</v>
      </c>
      <c r="Q4128" s="11" t="s">
        <v>421</v>
      </c>
      <c r="R4128" s="8">
        <v>0</v>
      </c>
      <c r="S4128" s="8">
        <v>0</v>
      </c>
      <c r="T4128" s="206">
        <f>ABS(Table1[[#This Row],[Prod]]-Table1[[#This Row],[Planned]])</f>
        <v>0</v>
      </c>
      <c r="U4128" s="209">
        <f>IF(ABS(Table1[[#This Row],[Prod]]-Table1[[#This Row],[Planned]])&gt;Table1[[#This Row],[Planned]],0,IF(Table1[[#This Row],[Planned]]=0,0,1-ABS(Table1[[#This Row],[Prod]]-Table1[[#This Row],[Planned]])/Table1[[#This Row],[Planned]]))</f>
        <v>0</v>
      </c>
      <c r="V4128" s="8"/>
      <c r="W4128" s="11"/>
      <c r="X4128" s="3">
        <v>0</v>
      </c>
      <c r="Y4128" s="206">
        <f>Table1[[#This Row],[Prod]]</f>
        <v>0</v>
      </c>
      <c r="Z4128" s="206">
        <f>ABS(Table1[[#This Row],[Prod2]]-Table1[[#This Row],[Plan Revised]])</f>
        <v>0</v>
      </c>
      <c r="AA4128" s="288">
        <f>IF(ABS(Table1[[#This Row],[Prod2]]-Table1[[#This Row],[Plan Revised]])&gt;Table1[[#This Row],[Plan Revised]],0,IF(Table1[[#This Row],[Plan Revised]]=0,0,1-ABS(Table1[[#This Row],[Prod2]]-Table1[[#This Row],[Plan Revised]])/Table1[[#This Row],[Plan Revised]]))</f>
        <v>0</v>
      </c>
      <c r="AB4128" s="11"/>
      <c r="AC4128" s="30"/>
    </row>
    <row r="4129" spans="1:29">
      <c r="A4129" s="15" t="str">
        <f>IF(Table1[Week]=WeekSel,"Yes","No")</f>
        <v>No</v>
      </c>
      <c r="B4129" s="15" t="str">
        <f>IF((Table1[StartDate]&gt;=Date.GraphMin)*(Table1[StartDate]&lt;=Date.GraphMax)=1,"Yes","No")</f>
        <v>No</v>
      </c>
      <c r="C4129" s="15" t="str">
        <f>IF(OR(Table1[[#This Row],[Site]]="FOOD MILLING",Table1[[#This Row],[Site]]="GODACO"), "No", "Yes")</f>
        <v>Yes</v>
      </c>
      <c r="D4129" s="40">
        <f>MAX(DATE(Table1[Year],1,1),DATE(Table1[Year],1,1)-WEEKDAY(DATE(Table1[Year],1,1),2)+(Table1[WeekNum]-1)*7+1)</f>
        <v>44543</v>
      </c>
      <c r="E4129" s="40">
        <f>MIN(DATE(Table1[Year]+1,1,0),DATE(Table1[Year],1,1)-WEEKDAY(DATE(Table1[Year],1,1),2)+Table1[WeekNum]*7)</f>
        <v>44549</v>
      </c>
      <c r="F4129" s="15">
        <v>2021</v>
      </c>
      <c r="G4129" s="15">
        <f t="shared" si="128"/>
        <v>12</v>
      </c>
      <c r="H4129" s="17">
        <v>51</v>
      </c>
      <c r="I4129" s="207" t="str">
        <f>"W" &amp;Table1[[#This Row],[WeekNum]]</f>
        <v>W51</v>
      </c>
      <c r="J4129" s="20" t="str">
        <f t="shared" si="129"/>
        <v>21-W51</v>
      </c>
      <c r="K4129" s="8" t="s">
        <v>687</v>
      </c>
      <c r="L4129" s="4"/>
      <c r="M4129" s="8" t="s">
        <v>72</v>
      </c>
      <c r="N4129" s="4" t="s">
        <v>44</v>
      </c>
      <c r="O4129" s="266" t="s">
        <v>389</v>
      </c>
      <c r="P4129" s="11" t="s">
        <v>390</v>
      </c>
      <c r="Q4129" s="11" t="s">
        <v>421</v>
      </c>
      <c r="R4129" s="8">
        <v>0</v>
      </c>
      <c r="S4129" s="8">
        <v>0</v>
      </c>
      <c r="T4129" s="206">
        <f>ABS(Table1[[#This Row],[Prod]]-Table1[[#This Row],[Planned]])</f>
        <v>0</v>
      </c>
      <c r="U4129" s="209">
        <f>IF(ABS(Table1[[#This Row],[Prod]]-Table1[[#This Row],[Planned]])&gt;Table1[[#This Row],[Planned]],0,IF(Table1[[#This Row],[Planned]]=0,0,1-ABS(Table1[[#This Row],[Prod]]-Table1[[#This Row],[Planned]])/Table1[[#This Row],[Planned]]))</f>
        <v>0</v>
      </c>
      <c r="V4129" s="8"/>
      <c r="W4129" s="11"/>
      <c r="X4129" s="3">
        <v>0</v>
      </c>
      <c r="Y4129" s="206">
        <f>Table1[[#This Row],[Prod]]</f>
        <v>0</v>
      </c>
      <c r="Z4129" s="206">
        <f>ABS(Table1[[#This Row],[Prod2]]-Table1[[#This Row],[Plan Revised]])</f>
        <v>0</v>
      </c>
      <c r="AA4129" s="288">
        <f>IF(ABS(Table1[[#This Row],[Prod2]]-Table1[[#This Row],[Plan Revised]])&gt;Table1[[#This Row],[Plan Revised]],0,IF(Table1[[#This Row],[Plan Revised]]=0,0,1-ABS(Table1[[#This Row],[Prod2]]-Table1[[#This Row],[Plan Revised]])/Table1[[#This Row],[Plan Revised]]))</f>
        <v>0</v>
      </c>
      <c r="AB4129" s="11"/>
      <c r="AC4129" s="30"/>
    </row>
    <row r="4130" spans="1:29">
      <c r="A4130" s="15" t="str">
        <f>IF(Table1[Week]=WeekSel,"Yes","No")</f>
        <v>No</v>
      </c>
      <c r="B4130" s="15" t="str">
        <f>IF((Table1[StartDate]&gt;=Date.GraphMin)*(Table1[StartDate]&lt;=Date.GraphMax)=1,"Yes","No")</f>
        <v>No</v>
      </c>
      <c r="C4130" s="15" t="str">
        <f>IF(OR(Table1[[#This Row],[Site]]="FOOD MILLING",Table1[[#This Row],[Site]]="GODACO"), "No", "Yes")</f>
        <v>Yes</v>
      </c>
      <c r="D4130" s="40">
        <f>MAX(DATE(Table1[Year],1,1),DATE(Table1[Year],1,1)-WEEKDAY(DATE(Table1[Year],1,1),2)+(Table1[WeekNum]-1)*7+1)</f>
        <v>44543</v>
      </c>
      <c r="E4130" s="40">
        <f>MIN(DATE(Table1[Year]+1,1,0),DATE(Table1[Year],1,1)-WEEKDAY(DATE(Table1[Year],1,1),2)+Table1[WeekNum]*7)</f>
        <v>44549</v>
      </c>
      <c r="F4130" s="15">
        <v>2021</v>
      </c>
      <c r="G4130" s="15">
        <f t="shared" si="128"/>
        <v>12</v>
      </c>
      <c r="H4130" s="17">
        <v>51</v>
      </c>
      <c r="I4130" s="207" t="str">
        <f>"W" &amp;Table1[[#This Row],[WeekNum]]</f>
        <v>W51</v>
      </c>
      <c r="J4130" s="20" t="str">
        <f t="shared" si="129"/>
        <v>21-W51</v>
      </c>
      <c r="K4130" s="8" t="s">
        <v>687</v>
      </c>
      <c r="L4130" s="4"/>
      <c r="M4130" s="8" t="s">
        <v>72</v>
      </c>
      <c r="N4130" s="4" t="s">
        <v>44</v>
      </c>
      <c r="O4130" s="266" t="s">
        <v>389</v>
      </c>
      <c r="P4130" s="11" t="s">
        <v>390</v>
      </c>
      <c r="Q4130" s="11" t="s">
        <v>421</v>
      </c>
      <c r="R4130" s="8">
        <v>0</v>
      </c>
      <c r="S4130" s="8">
        <v>0</v>
      </c>
      <c r="T4130" s="206">
        <f>ABS(Table1[[#This Row],[Prod]]-Table1[[#This Row],[Planned]])</f>
        <v>0</v>
      </c>
      <c r="U4130" s="209">
        <f>IF(ABS(Table1[[#This Row],[Prod]]-Table1[[#This Row],[Planned]])&gt;Table1[[#This Row],[Planned]],0,IF(Table1[[#This Row],[Planned]]=0,0,1-ABS(Table1[[#This Row],[Prod]]-Table1[[#This Row],[Planned]])/Table1[[#This Row],[Planned]]))</f>
        <v>0</v>
      </c>
      <c r="V4130" s="8"/>
      <c r="W4130" s="11"/>
      <c r="X4130" s="3">
        <v>0</v>
      </c>
      <c r="Y4130" s="206">
        <f>Table1[[#This Row],[Prod]]</f>
        <v>0</v>
      </c>
      <c r="Z4130" s="206">
        <f>ABS(Table1[[#This Row],[Prod2]]-Table1[[#This Row],[Plan Revised]])</f>
        <v>0</v>
      </c>
      <c r="AA4130" s="288">
        <f>IF(ABS(Table1[[#This Row],[Prod2]]-Table1[[#This Row],[Plan Revised]])&gt;Table1[[#This Row],[Plan Revised]],0,IF(Table1[[#This Row],[Plan Revised]]=0,0,1-ABS(Table1[[#This Row],[Prod2]]-Table1[[#This Row],[Plan Revised]])/Table1[[#This Row],[Plan Revised]]))</f>
        <v>0</v>
      </c>
      <c r="AB4130" s="11"/>
      <c r="AC4130" s="30"/>
    </row>
    <row r="4131" spans="1:29">
      <c r="A4131" s="15" t="str">
        <f>IF(Table1[Week]=WeekSel,"Yes","No")</f>
        <v>No</v>
      </c>
      <c r="B4131" s="15" t="str">
        <f>IF((Table1[StartDate]&gt;=Date.GraphMin)*(Table1[StartDate]&lt;=Date.GraphMax)=1,"Yes","No")</f>
        <v>No</v>
      </c>
      <c r="C4131" s="15" t="str">
        <f>IF(OR(Table1[[#This Row],[Site]]="FOOD MILLING",Table1[[#This Row],[Site]]="GODACO"), "No", "Yes")</f>
        <v>Yes</v>
      </c>
      <c r="D4131" s="40">
        <f>MAX(DATE(Table1[Year],1,1),DATE(Table1[Year],1,1)-WEEKDAY(DATE(Table1[Year],1,1),2)+(Table1[WeekNum]-1)*7+1)</f>
        <v>44543</v>
      </c>
      <c r="E4131" s="40">
        <f>MIN(DATE(Table1[Year]+1,1,0),DATE(Table1[Year],1,1)-WEEKDAY(DATE(Table1[Year],1,1),2)+Table1[WeekNum]*7)</f>
        <v>44549</v>
      </c>
      <c r="F4131" s="15">
        <v>2021</v>
      </c>
      <c r="G4131" s="15">
        <f t="shared" si="128"/>
        <v>12</v>
      </c>
      <c r="H4131" s="17">
        <v>51</v>
      </c>
      <c r="I4131" s="207" t="str">
        <f>"W" &amp;Table1[[#This Row],[WeekNum]]</f>
        <v>W51</v>
      </c>
      <c r="J4131" s="20" t="str">
        <f t="shared" si="129"/>
        <v>21-W51</v>
      </c>
      <c r="K4131" s="8" t="s">
        <v>722</v>
      </c>
      <c r="L4131" s="4"/>
      <c r="M4131" s="8" t="s">
        <v>72</v>
      </c>
      <c r="N4131" s="4" t="s">
        <v>44</v>
      </c>
      <c r="O4131" s="266" t="s">
        <v>389</v>
      </c>
      <c r="P4131" s="11" t="s">
        <v>410</v>
      </c>
      <c r="Q4131" s="11" t="s">
        <v>421</v>
      </c>
      <c r="R4131" s="8">
        <v>0</v>
      </c>
      <c r="S4131" s="8">
        <v>0</v>
      </c>
      <c r="T4131" s="206">
        <f>ABS(Table1[[#This Row],[Prod]]-Table1[[#This Row],[Planned]])</f>
        <v>0</v>
      </c>
      <c r="U4131" s="209">
        <f>IF(ABS(Table1[[#This Row],[Prod]]-Table1[[#This Row],[Planned]])&gt;Table1[[#This Row],[Planned]],0,IF(Table1[[#This Row],[Planned]]=0,0,1-ABS(Table1[[#This Row],[Prod]]-Table1[[#This Row],[Planned]])/Table1[[#This Row],[Planned]]))</f>
        <v>0</v>
      </c>
      <c r="V4131" s="8"/>
      <c r="W4131" s="11"/>
      <c r="X4131" s="3">
        <v>0</v>
      </c>
      <c r="Y4131" s="206">
        <f>Table1[[#This Row],[Prod]]</f>
        <v>0</v>
      </c>
      <c r="Z4131" s="206">
        <f>ABS(Table1[[#This Row],[Prod2]]-Table1[[#This Row],[Plan Revised]])</f>
        <v>0</v>
      </c>
      <c r="AA4131" s="288">
        <f>IF(ABS(Table1[[#This Row],[Prod2]]-Table1[[#This Row],[Plan Revised]])&gt;Table1[[#This Row],[Plan Revised]],0,IF(Table1[[#This Row],[Plan Revised]]=0,0,1-ABS(Table1[[#This Row],[Prod2]]-Table1[[#This Row],[Plan Revised]])/Table1[[#This Row],[Plan Revised]]))</f>
        <v>0</v>
      </c>
      <c r="AB4131" s="11"/>
      <c r="AC4131" s="30"/>
    </row>
    <row r="4132" spans="1:29">
      <c r="A4132" s="15" t="str">
        <f>IF(Table1[Week]=WeekSel,"Yes","No")</f>
        <v>No</v>
      </c>
      <c r="B4132" s="15" t="str">
        <f>IF((Table1[StartDate]&gt;=Date.GraphMin)*(Table1[StartDate]&lt;=Date.GraphMax)=1,"Yes","No")</f>
        <v>No</v>
      </c>
      <c r="C4132" s="15" t="str">
        <f>IF(OR(Table1[[#This Row],[Site]]="FOOD MILLING",Table1[[#This Row],[Site]]="GODACO"), "No", "Yes")</f>
        <v>Yes</v>
      </c>
      <c r="D4132" s="40">
        <f>MAX(DATE(Table1[Year],1,1),DATE(Table1[Year],1,1)-WEEKDAY(DATE(Table1[Year],1,1),2)+(Table1[WeekNum]-1)*7+1)</f>
        <v>44543</v>
      </c>
      <c r="E4132" s="40">
        <f>MIN(DATE(Table1[Year]+1,1,0),DATE(Table1[Year],1,1)-WEEKDAY(DATE(Table1[Year],1,1),2)+Table1[WeekNum]*7)</f>
        <v>44549</v>
      </c>
      <c r="F4132" s="15">
        <v>2021</v>
      </c>
      <c r="G4132" s="15">
        <f t="shared" si="128"/>
        <v>12</v>
      </c>
      <c r="H4132" s="17">
        <v>51</v>
      </c>
      <c r="I4132" s="207" t="str">
        <f>"W" &amp;Table1[[#This Row],[WeekNum]]</f>
        <v>W51</v>
      </c>
      <c r="J4132" s="20" t="str">
        <f t="shared" si="129"/>
        <v>21-W51</v>
      </c>
      <c r="K4132" s="8" t="s">
        <v>722</v>
      </c>
      <c r="L4132" s="4"/>
      <c r="M4132" s="8" t="s">
        <v>72</v>
      </c>
      <c r="N4132" s="4" t="s">
        <v>44</v>
      </c>
      <c r="O4132" s="266" t="s">
        <v>389</v>
      </c>
      <c r="P4132" s="11" t="s">
        <v>410</v>
      </c>
      <c r="Q4132" s="11" t="s">
        <v>421</v>
      </c>
      <c r="R4132" s="8">
        <v>0</v>
      </c>
      <c r="S4132" s="8">
        <v>0</v>
      </c>
      <c r="T4132" s="206">
        <f>ABS(Table1[[#This Row],[Prod]]-Table1[[#This Row],[Planned]])</f>
        <v>0</v>
      </c>
      <c r="U4132" s="209">
        <f>IF(ABS(Table1[[#This Row],[Prod]]-Table1[[#This Row],[Planned]])&gt;Table1[[#This Row],[Planned]],0,IF(Table1[[#This Row],[Planned]]=0,0,1-ABS(Table1[[#This Row],[Prod]]-Table1[[#This Row],[Planned]])/Table1[[#This Row],[Planned]]))</f>
        <v>0</v>
      </c>
      <c r="V4132" s="8"/>
      <c r="W4132" s="11"/>
      <c r="X4132" s="3">
        <v>0</v>
      </c>
      <c r="Y4132" s="206">
        <f>Table1[[#This Row],[Prod]]</f>
        <v>0</v>
      </c>
      <c r="Z4132" s="206">
        <f>ABS(Table1[[#This Row],[Prod2]]-Table1[[#This Row],[Plan Revised]])</f>
        <v>0</v>
      </c>
      <c r="AA4132" s="288">
        <f>IF(ABS(Table1[[#This Row],[Prod2]]-Table1[[#This Row],[Plan Revised]])&gt;Table1[[#This Row],[Plan Revised]],0,IF(Table1[[#This Row],[Plan Revised]]=0,0,1-ABS(Table1[[#This Row],[Prod2]]-Table1[[#This Row],[Plan Revised]])/Table1[[#This Row],[Plan Revised]]))</f>
        <v>0</v>
      </c>
      <c r="AB4132" s="11"/>
      <c r="AC4132" s="30"/>
    </row>
    <row r="4133" spans="1:29">
      <c r="A4133" s="15" t="str">
        <f>IF(Table1[Week]=WeekSel,"Yes","No")</f>
        <v>No</v>
      </c>
      <c r="B4133" s="15" t="str">
        <f>IF((Table1[StartDate]&gt;=Date.GraphMin)*(Table1[StartDate]&lt;=Date.GraphMax)=1,"Yes","No")</f>
        <v>No</v>
      </c>
      <c r="C4133" s="15" t="str">
        <f>IF(OR(Table1[[#This Row],[Site]]="FOOD MILLING",Table1[[#This Row],[Site]]="GODACO"), "No", "Yes")</f>
        <v>Yes</v>
      </c>
      <c r="D4133" s="40">
        <f>MAX(DATE(Table1[Year],1,1),DATE(Table1[Year],1,1)-WEEKDAY(DATE(Table1[Year],1,1),2)+(Table1[WeekNum]-1)*7+1)</f>
        <v>44543</v>
      </c>
      <c r="E4133" s="40">
        <f>MIN(DATE(Table1[Year]+1,1,0),DATE(Table1[Year],1,1)-WEEKDAY(DATE(Table1[Year],1,1),2)+Table1[WeekNum]*7)</f>
        <v>44549</v>
      </c>
      <c r="F4133" s="15">
        <v>2021</v>
      </c>
      <c r="G4133" s="15">
        <f t="shared" si="128"/>
        <v>12</v>
      </c>
      <c r="H4133" s="17">
        <v>51</v>
      </c>
      <c r="I4133" s="207" t="str">
        <f>"W" &amp;Table1[[#This Row],[WeekNum]]</f>
        <v>W51</v>
      </c>
      <c r="J4133" s="20" t="str">
        <f t="shared" si="129"/>
        <v>21-W51</v>
      </c>
      <c r="K4133" s="8" t="s">
        <v>513</v>
      </c>
      <c r="L4133" s="4"/>
      <c r="M4133" s="8" t="s">
        <v>72</v>
      </c>
      <c r="N4133" s="266" t="s">
        <v>369</v>
      </c>
      <c r="O4133" s="266" t="s">
        <v>391</v>
      </c>
      <c r="P4133" s="11" t="s">
        <v>393</v>
      </c>
      <c r="Q4133" s="11" t="s">
        <v>421</v>
      </c>
      <c r="R4133" s="8">
        <v>1000</v>
      </c>
      <c r="S4133" s="8">
        <v>2076.1999999999998</v>
      </c>
      <c r="T4133" s="206">
        <f>ABS(Table1[[#This Row],[Prod]]-Table1[[#This Row],[Planned]])</f>
        <v>1076.1999999999998</v>
      </c>
      <c r="U4133" s="209">
        <f>IF(ABS(Table1[[#This Row],[Prod]]-Table1[[#This Row],[Planned]])&gt;Table1[[#This Row],[Planned]],0,IF(Table1[[#This Row],[Planned]]=0,0,1-ABS(Table1[[#This Row],[Prod]]-Table1[[#This Row],[Planned]])/Table1[[#This Row],[Planned]]))</f>
        <v>0</v>
      </c>
      <c r="V4133" s="8"/>
      <c r="W4133" s="11"/>
      <c r="X4133" s="3">
        <v>1400</v>
      </c>
      <c r="Y4133" s="206">
        <f>Table1[[#This Row],[Prod]]</f>
        <v>2076.1999999999998</v>
      </c>
      <c r="Z4133" s="206">
        <f>ABS(Table1[[#This Row],[Prod2]]-Table1[[#This Row],[Plan Revised]])</f>
        <v>676.19999999999982</v>
      </c>
      <c r="AA4133" s="288">
        <f>IF(ABS(Table1[[#This Row],[Prod2]]-Table1[[#This Row],[Plan Revised]])&gt;Table1[[#This Row],[Plan Revised]],0,IF(Table1[[#This Row],[Plan Revised]]=0,0,1-ABS(Table1[[#This Row],[Prod2]]-Table1[[#This Row],[Plan Revised]])/Table1[[#This Row],[Plan Revised]]))</f>
        <v>0.51700000000000013</v>
      </c>
      <c r="AB4133" s="11"/>
      <c r="AC4133" s="30"/>
    </row>
    <row r="4134" spans="1:29">
      <c r="A4134" s="15" t="str">
        <f>IF(Table1[Week]=WeekSel,"Yes","No")</f>
        <v>No</v>
      </c>
      <c r="B4134" s="15" t="str">
        <f>IF((Table1[StartDate]&gt;=Date.GraphMin)*(Table1[StartDate]&lt;=Date.GraphMax)=1,"Yes","No")</f>
        <v>No</v>
      </c>
      <c r="C4134" s="15" t="str">
        <f>IF(OR(Table1[[#This Row],[Site]]="FOOD MILLING",Table1[[#This Row],[Site]]="GODACO"), "No", "Yes")</f>
        <v>Yes</v>
      </c>
      <c r="D4134" s="40">
        <f>MAX(DATE(Table1[Year],1,1),DATE(Table1[Year],1,1)-WEEKDAY(DATE(Table1[Year],1,1),2)+(Table1[WeekNum]-1)*7+1)</f>
        <v>44543</v>
      </c>
      <c r="E4134" s="40">
        <f>MIN(DATE(Table1[Year]+1,1,0),DATE(Table1[Year],1,1)-WEEKDAY(DATE(Table1[Year],1,1),2)+Table1[WeekNum]*7)</f>
        <v>44549</v>
      </c>
      <c r="F4134" s="15">
        <v>2021</v>
      </c>
      <c r="G4134" s="15">
        <f t="shared" si="128"/>
        <v>12</v>
      </c>
      <c r="H4134" s="17">
        <v>51</v>
      </c>
      <c r="I4134" s="207" t="str">
        <f>"W" &amp;Table1[[#This Row],[WeekNum]]</f>
        <v>W51</v>
      </c>
      <c r="J4134" s="20" t="str">
        <f t="shared" si="129"/>
        <v>21-W51</v>
      </c>
      <c r="K4134" s="8" t="s">
        <v>518</v>
      </c>
      <c r="L4134" s="4"/>
      <c r="M4134" s="8" t="s">
        <v>72</v>
      </c>
      <c r="N4134" s="266" t="s">
        <v>369</v>
      </c>
      <c r="O4134" s="11" t="s">
        <v>371</v>
      </c>
      <c r="P4134" s="11" t="s">
        <v>371</v>
      </c>
      <c r="Q4134" s="11" t="s">
        <v>421</v>
      </c>
      <c r="R4134" s="8">
        <v>350</v>
      </c>
      <c r="S4134" s="8">
        <v>336</v>
      </c>
      <c r="T4134" s="206">
        <f>ABS(Table1[[#This Row],[Prod]]-Table1[[#This Row],[Planned]])</f>
        <v>14</v>
      </c>
      <c r="U4134" s="209">
        <f>IF(ABS(Table1[[#This Row],[Prod]]-Table1[[#This Row],[Planned]])&gt;Table1[[#This Row],[Planned]],0,IF(Table1[[#This Row],[Planned]]=0,0,1-ABS(Table1[[#This Row],[Prod]]-Table1[[#This Row],[Planned]])/Table1[[#This Row],[Planned]]))</f>
        <v>0.96</v>
      </c>
      <c r="V4134" s="8"/>
      <c r="W4134" s="11"/>
      <c r="X4134" s="3">
        <v>350</v>
      </c>
      <c r="Y4134" s="206">
        <f>Table1[[#This Row],[Prod]]</f>
        <v>336</v>
      </c>
      <c r="Z4134" s="206">
        <f>ABS(Table1[[#This Row],[Prod2]]-Table1[[#This Row],[Plan Revised]])</f>
        <v>14</v>
      </c>
      <c r="AA4134" s="288">
        <f>IF(ABS(Table1[[#This Row],[Prod2]]-Table1[[#This Row],[Plan Revised]])&gt;Table1[[#This Row],[Plan Revised]],0,IF(Table1[[#This Row],[Plan Revised]]=0,0,1-ABS(Table1[[#This Row],[Prod2]]-Table1[[#This Row],[Plan Revised]])/Table1[[#This Row],[Plan Revised]]))</f>
        <v>0.96</v>
      </c>
      <c r="AB4134" s="11"/>
      <c r="AC4134" s="30"/>
    </row>
    <row r="4135" spans="1:29">
      <c r="A4135" s="15" t="str">
        <f>IF(Table1[Week]=WeekSel,"Yes","No")</f>
        <v>No</v>
      </c>
      <c r="B4135" s="15" t="str">
        <f>IF((Table1[StartDate]&gt;=Date.GraphMin)*(Table1[StartDate]&lt;=Date.GraphMax)=1,"Yes","No")</f>
        <v>No</v>
      </c>
      <c r="C4135" s="15" t="str">
        <f>IF(OR(Table1[[#This Row],[Site]]="FOOD MILLING",Table1[[#This Row],[Site]]="GODACO"), "No", "Yes")</f>
        <v>Yes</v>
      </c>
      <c r="D4135" s="40">
        <f>MAX(DATE(Table1[Year],1,1),DATE(Table1[Year],1,1)-WEEKDAY(DATE(Table1[Year],1,1),2)+(Table1[WeekNum]-1)*7+1)</f>
        <v>44543</v>
      </c>
      <c r="E4135" s="40">
        <f>MIN(DATE(Table1[Year]+1,1,0),DATE(Table1[Year],1,1)-WEEKDAY(DATE(Table1[Year],1,1),2)+Table1[WeekNum]*7)</f>
        <v>44549</v>
      </c>
      <c r="F4135" s="15">
        <v>2021</v>
      </c>
      <c r="G4135" s="15">
        <f t="shared" si="128"/>
        <v>12</v>
      </c>
      <c r="H4135" s="17">
        <v>51</v>
      </c>
      <c r="I4135" s="207" t="str">
        <f>"W" &amp;Table1[[#This Row],[WeekNum]]</f>
        <v>W51</v>
      </c>
      <c r="J4135" s="20" t="str">
        <f t="shared" si="129"/>
        <v>21-W51</v>
      </c>
      <c r="K4135" s="8" t="s">
        <v>515</v>
      </c>
      <c r="L4135" s="4"/>
      <c r="M4135" s="8" t="s">
        <v>72</v>
      </c>
      <c r="N4135" s="266" t="s">
        <v>369</v>
      </c>
      <c r="O4135" s="11" t="s">
        <v>371</v>
      </c>
      <c r="P4135" s="11" t="s">
        <v>371</v>
      </c>
      <c r="Q4135" s="11" t="s">
        <v>421</v>
      </c>
      <c r="R4135" s="8">
        <v>400</v>
      </c>
      <c r="S4135" s="8">
        <v>426</v>
      </c>
      <c r="T4135" s="206">
        <f>ABS(Table1[[#This Row],[Prod]]-Table1[[#This Row],[Planned]])</f>
        <v>26</v>
      </c>
      <c r="U4135" s="209">
        <f>IF(ABS(Table1[[#This Row],[Prod]]-Table1[[#This Row],[Planned]])&gt;Table1[[#This Row],[Planned]],0,IF(Table1[[#This Row],[Planned]]=0,0,1-ABS(Table1[[#This Row],[Prod]]-Table1[[#This Row],[Planned]])/Table1[[#This Row],[Planned]]))</f>
        <v>0.93500000000000005</v>
      </c>
      <c r="V4135" s="8"/>
      <c r="W4135" s="11"/>
      <c r="X4135" s="3">
        <v>400</v>
      </c>
      <c r="Y4135" s="206">
        <f>Table1[[#This Row],[Prod]]</f>
        <v>426</v>
      </c>
      <c r="Z4135" s="206">
        <f>ABS(Table1[[#This Row],[Prod2]]-Table1[[#This Row],[Plan Revised]])</f>
        <v>26</v>
      </c>
      <c r="AA4135" s="288">
        <f>IF(ABS(Table1[[#This Row],[Prod2]]-Table1[[#This Row],[Plan Revised]])&gt;Table1[[#This Row],[Plan Revised]],0,IF(Table1[[#This Row],[Plan Revised]]=0,0,1-ABS(Table1[[#This Row],[Prod2]]-Table1[[#This Row],[Plan Revised]])/Table1[[#This Row],[Plan Revised]]))</f>
        <v>0.93500000000000005</v>
      </c>
      <c r="AB4135" s="11"/>
      <c r="AC4135" s="30"/>
    </row>
    <row r="4136" spans="1:29">
      <c r="A4136" s="15" t="str">
        <f>IF(Table1[Week]=WeekSel,"Yes","No")</f>
        <v>No</v>
      </c>
      <c r="B4136" s="15" t="str">
        <f>IF((Table1[StartDate]&gt;=Date.GraphMin)*(Table1[StartDate]&lt;=Date.GraphMax)=1,"Yes","No")</f>
        <v>No</v>
      </c>
      <c r="C4136" s="15" t="str">
        <f>IF(OR(Table1[[#This Row],[Site]]="FOOD MILLING",Table1[[#This Row],[Site]]="GODACO"), "No", "Yes")</f>
        <v>Yes</v>
      </c>
      <c r="D4136" s="40">
        <f>MAX(DATE(Table1[Year],1,1),DATE(Table1[Year],1,1)-WEEKDAY(DATE(Table1[Year],1,1),2)+(Table1[WeekNum]-1)*7+1)</f>
        <v>44543</v>
      </c>
      <c r="E4136" s="40">
        <f>MIN(DATE(Table1[Year]+1,1,0),DATE(Table1[Year],1,1)-WEEKDAY(DATE(Table1[Year],1,1),2)+Table1[WeekNum]*7)</f>
        <v>44549</v>
      </c>
      <c r="F4136" s="15">
        <v>2021</v>
      </c>
      <c r="G4136" s="15">
        <f t="shared" si="128"/>
        <v>12</v>
      </c>
      <c r="H4136" s="17">
        <v>51</v>
      </c>
      <c r="I4136" s="207" t="str">
        <f>"W" &amp;Table1[[#This Row],[WeekNum]]</f>
        <v>W51</v>
      </c>
      <c r="J4136" s="20" t="str">
        <f t="shared" si="129"/>
        <v>21-W51</v>
      </c>
      <c r="K4136" s="8" t="s">
        <v>516</v>
      </c>
      <c r="L4136" s="4"/>
      <c r="M4136" s="8" t="s">
        <v>72</v>
      </c>
      <c r="N4136" s="266" t="s">
        <v>369</v>
      </c>
      <c r="O4136" s="11" t="s">
        <v>371</v>
      </c>
      <c r="P4136" s="11" t="s">
        <v>371</v>
      </c>
      <c r="Q4136" s="11" t="s">
        <v>421</v>
      </c>
      <c r="R4136" s="8">
        <v>0</v>
      </c>
      <c r="S4136" s="8">
        <v>377</v>
      </c>
      <c r="T4136" s="206">
        <f>ABS(Table1[[#This Row],[Prod]]-Table1[[#This Row],[Planned]])</f>
        <v>377</v>
      </c>
      <c r="U4136" s="209">
        <f>IF(ABS(Table1[[#This Row],[Prod]]-Table1[[#This Row],[Planned]])&gt;Table1[[#This Row],[Planned]],0,IF(Table1[[#This Row],[Planned]]=0,0,1-ABS(Table1[[#This Row],[Prod]]-Table1[[#This Row],[Planned]])/Table1[[#This Row],[Planned]]))</f>
        <v>0</v>
      </c>
      <c r="V4136" s="8"/>
      <c r="W4136" s="11"/>
      <c r="X4136" s="3">
        <v>400</v>
      </c>
      <c r="Y4136" s="206">
        <f>Table1[[#This Row],[Prod]]</f>
        <v>377</v>
      </c>
      <c r="Z4136" s="206">
        <f>ABS(Table1[[#This Row],[Prod2]]-Table1[[#This Row],[Plan Revised]])</f>
        <v>23</v>
      </c>
      <c r="AA4136" s="288">
        <f>IF(ABS(Table1[[#This Row],[Prod2]]-Table1[[#This Row],[Plan Revised]])&gt;Table1[[#This Row],[Plan Revised]],0,IF(Table1[[#This Row],[Plan Revised]]=0,0,1-ABS(Table1[[#This Row],[Prod2]]-Table1[[#This Row],[Plan Revised]])/Table1[[#This Row],[Plan Revised]]))</f>
        <v>0.9425</v>
      </c>
      <c r="AB4136" s="11"/>
      <c r="AC4136" s="30"/>
    </row>
    <row r="4137" spans="1:29">
      <c r="A4137" s="15" t="str">
        <f>IF(Table1[Week]=WeekSel,"Yes","No")</f>
        <v>No</v>
      </c>
      <c r="B4137" s="15" t="str">
        <f>IF((Table1[StartDate]&gt;=Date.GraphMin)*(Table1[StartDate]&lt;=Date.GraphMax)=1,"Yes","No")</f>
        <v>No</v>
      </c>
      <c r="C4137" s="15" t="str">
        <f>IF(OR(Table1[[#This Row],[Site]]="FOOD MILLING",Table1[[#This Row],[Site]]="GODACO"), "No", "Yes")</f>
        <v>Yes</v>
      </c>
      <c r="D4137" s="40">
        <f>MAX(DATE(Table1[Year],1,1),DATE(Table1[Year],1,1)-WEEKDAY(DATE(Table1[Year],1,1),2)+(Table1[WeekNum]-1)*7+1)</f>
        <v>44543</v>
      </c>
      <c r="E4137" s="40">
        <f>MIN(DATE(Table1[Year]+1,1,0),DATE(Table1[Year],1,1)-WEEKDAY(DATE(Table1[Year],1,1),2)+Table1[WeekNum]*7)</f>
        <v>44549</v>
      </c>
      <c r="F4137" s="15">
        <v>2021</v>
      </c>
      <c r="G4137" s="15">
        <f t="shared" si="128"/>
        <v>12</v>
      </c>
      <c r="H4137" s="17">
        <v>51</v>
      </c>
      <c r="I4137" s="207" t="str">
        <f>"W" &amp;Table1[[#This Row],[WeekNum]]</f>
        <v>W51</v>
      </c>
      <c r="J4137" s="20" t="str">
        <f t="shared" si="129"/>
        <v>21-W51</v>
      </c>
      <c r="K4137" s="8" t="s">
        <v>517</v>
      </c>
      <c r="L4137" s="4"/>
      <c r="M4137" s="8" t="s">
        <v>72</v>
      </c>
      <c r="N4137" s="266" t="s">
        <v>369</v>
      </c>
      <c r="O4137" s="11" t="s">
        <v>371</v>
      </c>
      <c r="P4137" s="11" t="s">
        <v>371</v>
      </c>
      <c r="Q4137" s="11" t="s">
        <v>421</v>
      </c>
      <c r="R4137" s="8">
        <v>0</v>
      </c>
      <c r="S4137" s="8">
        <v>377</v>
      </c>
      <c r="T4137" s="206">
        <f>ABS(Table1[[#This Row],[Prod]]-Table1[[#This Row],[Planned]])</f>
        <v>377</v>
      </c>
      <c r="U4137" s="209">
        <f>IF(ABS(Table1[[#This Row],[Prod]]-Table1[[#This Row],[Planned]])&gt;Table1[[#This Row],[Planned]],0,IF(Table1[[#This Row],[Planned]]=0,0,1-ABS(Table1[[#This Row],[Prod]]-Table1[[#This Row],[Planned]])/Table1[[#This Row],[Planned]]))</f>
        <v>0</v>
      </c>
      <c r="V4137" s="8"/>
      <c r="W4137" s="11"/>
      <c r="X4137" s="3">
        <v>300</v>
      </c>
      <c r="Y4137" s="206">
        <f>Table1[[#This Row],[Prod]]</f>
        <v>377</v>
      </c>
      <c r="Z4137" s="206">
        <f>ABS(Table1[[#This Row],[Prod2]]-Table1[[#This Row],[Plan Revised]])</f>
        <v>77</v>
      </c>
      <c r="AA4137" s="288">
        <f>IF(ABS(Table1[[#This Row],[Prod2]]-Table1[[#This Row],[Plan Revised]])&gt;Table1[[#This Row],[Plan Revised]],0,IF(Table1[[#This Row],[Plan Revised]]=0,0,1-ABS(Table1[[#This Row],[Prod2]]-Table1[[#This Row],[Plan Revised]])/Table1[[#This Row],[Plan Revised]]))</f>
        <v>0.7433333333333334</v>
      </c>
      <c r="AB4137" s="11"/>
      <c r="AC4137" s="30"/>
    </row>
    <row r="4138" spans="1:29">
      <c r="A4138" s="15" t="str">
        <f>IF(Table1[Week]=WeekSel,"Yes","No")</f>
        <v>No</v>
      </c>
      <c r="B4138" s="15" t="str">
        <f>IF((Table1[StartDate]&gt;=Date.GraphMin)*(Table1[StartDate]&lt;=Date.GraphMax)=1,"Yes","No")</f>
        <v>No</v>
      </c>
      <c r="C4138" s="15" t="str">
        <f>IF(OR(Table1[[#This Row],[Site]]="FOOD MILLING",Table1[[#This Row],[Site]]="GODACO"), "No", "Yes")</f>
        <v>Yes</v>
      </c>
      <c r="D4138" s="40">
        <f>MAX(DATE(Table1[Year],1,1),DATE(Table1[Year],1,1)-WEEKDAY(DATE(Table1[Year],1,1),2)+(Table1[WeekNum]-1)*7+1)</f>
        <v>44543</v>
      </c>
      <c r="E4138" s="40">
        <f>MIN(DATE(Table1[Year]+1,1,0),DATE(Table1[Year],1,1)-WEEKDAY(DATE(Table1[Year],1,1),2)+Table1[WeekNum]*7)</f>
        <v>44549</v>
      </c>
      <c r="F4138" s="15">
        <v>2021</v>
      </c>
      <c r="G4138" s="15">
        <f t="shared" si="128"/>
        <v>12</v>
      </c>
      <c r="H4138" s="17">
        <v>51</v>
      </c>
      <c r="I4138" s="207" t="str">
        <f>"W" &amp;Table1[[#This Row],[WeekNum]]</f>
        <v>W51</v>
      </c>
      <c r="J4138" s="20" t="str">
        <f t="shared" si="129"/>
        <v>21-W51</v>
      </c>
      <c r="K4138" s="8" t="s">
        <v>514</v>
      </c>
      <c r="L4138" s="4"/>
      <c r="M4138" s="8" t="s">
        <v>72</v>
      </c>
      <c r="N4138" s="266" t="s">
        <v>369</v>
      </c>
      <c r="O4138" s="266" t="s">
        <v>391</v>
      </c>
      <c r="P4138" s="11" t="s">
        <v>393</v>
      </c>
      <c r="Q4138" s="11" t="s">
        <v>421</v>
      </c>
      <c r="R4138" s="8">
        <v>350</v>
      </c>
      <c r="S4138" s="8">
        <v>295</v>
      </c>
      <c r="T4138" s="206">
        <f>ABS(Table1[[#This Row],[Prod]]-Table1[[#This Row],[Planned]])</f>
        <v>55</v>
      </c>
      <c r="U4138" s="209">
        <f>IF(ABS(Table1[[#This Row],[Prod]]-Table1[[#This Row],[Planned]])&gt;Table1[[#This Row],[Planned]],0,IF(Table1[[#This Row],[Planned]]=0,0,1-ABS(Table1[[#This Row],[Prod]]-Table1[[#This Row],[Planned]])/Table1[[#This Row],[Planned]]))</f>
        <v>0.84285714285714286</v>
      </c>
      <c r="V4138" s="8"/>
      <c r="W4138" s="11"/>
      <c r="X4138" s="3">
        <v>350</v>
      </c>
      <c r="Y4138" s="206">
        <f>Table1[[#This Row],[Prod]]</f>
        <v>295</v>
      </c>
      <c r="Z4138" s="206">
        <f>ABS(Table1[[#This Row],[Prod2]]-Table1[[#This Row],[Plan Revised]])</f>
        <v>55</v>
      </c>
      <c r="AA4138" s="288">
        <f>IF(ABS(Table1[[#This Row],[Prod2]]-Table1[[#This Row],[Plan Revised]])&gt;Table1[[#This Row],[Plan Revised]],0,IF(Table1[[#This Row],[Plan Revised]]=0,0,1-ABS(Table1[[#This Row],[Prod2]]-Table1[[#This Row],[Plan Revised]])/Table1[[#This Row],[Plan Revised]]))</f>
        <v>0.84285714285714286</v>
      </c>
      <c r="AB4138" s="11"/>
      <c r="AC4138" s="30"/>
    </row>
    <row r="4139" spans="1:29">
      <c r="A4139" s="15" t="str">
        <f>IF(Table1[Week]=WeekSel,"Yes","No")</f>
        <v>No</v>
      </c>
      <c r="B4139" s="15" t="str">
        <f>IF((Table1[StartDate]&gt;=Date.GraphMin)*(Table1[StartDate]&lt;=Date.GraphMax)=1,"Yes","No")</f>
        <v>No</v>
      </c>
      <c r="C4139" s="15" t="str">
        <f>IF(OR(Table1[[#This Row],[Site]]="FOOD MILLING",Table1[[#This Row],[Site]]="GODACO"), "No", "Yes")</f>
        <v>Yes</v>
      </c>
      <c r="D4139" s="40">
        <f>MAX(DATE(Table1[Year],1,1),DATE(Table1[Year],1,1)-WEEKDAY(DATE(Table1[Year],1,1),2)+(Table1[WeekNum]-1)*7+1)</f>
        <v>44543</v>
      </c>
      <c r="E4139" s="40">
        <f>MIN(DATE(Table1[Year]+1,1,0),DATE(Table1[Year],1,1)-WEEKDAY(DATE(Table1[Year],1,1),2)+Table1[WeekNum]*7)</f>
        <v>44549</v>
      </c>
      <c r="F4139" s="15">
        <v>2021</v>
      </c>
      <c r="G4139" s="15">
        <f t="shared" si="128"/>
        <v>12</v>
      </c>
      <c r="H4139" s="17">
        <v>51</v>
      </c>
      <c r="I4139" s="207" t="str">
        <f>"W" &amp;Table1[[#This Row],[WeekNum]]</f>
        <v>W51</v>
      </c>
      <c r="J4139" s="20" t="str">
        <f t="shared" si="129"/>
        <v>21-W51</v>
      </c>
      <c r="K4139" s="8" t="s">
        <v>440</v>
      </c>
      <c r="L4139" s="4"/>
      <c r="M4139" s="8" t="s">
        <v>72</v>
      </c>
      <c r="N4139" s="266" t="s">
        <v>369</v>
      </c>
      <c r="O4139" s="266" t="s">
        <v>391</v>
      </c>
      <c r="P4139" s="11" t="s">
        <v>394</v>
      </c>
      <c r="Q4139" s="11" t="s">
        <v>421</v>
      </c>
      <c r="R4139" s="8">
        <v>600</v>
      </c>
      <c r="S4139" s="8">
        <v>385</v>
      </c>
      <c r="T4139" s="206">
        <f>ABS(Table1[[#This Row],[Prod]]-Table1[[#This Row],[Planned]])</f>
        <v>215</v>
      </c>
      <c r="U4139" s="209">
        <f>IF(ABS(Table1[[#This Row],[Prod]]-Table1[[#This Row],[Planned]])&gt;Table1[[#This Row],[Planned]],0,IF(Table1[[#This Row],[Planned]]=0,0,1-ABS(Table1[[#This Row],[Prod]]-Table1[[#This Row],[Planned]])/Table1[[#This Row],[Planned]]))</f>
        <v>0.64166666666666661</v>
      </c>
      <c r="V4139" s="8"/>
      <c r="W4139" s="11"/>
      <c r="X4139" s="3">
        <v>400</v>
      </c>
      <c r="Y4139" s="206">
        <f>Table1[[#This Row],[Prod]]</f>
        <v>385</v>
      </c>
      <c r="Z4139" s="206">
        <f>ABS(Table1[[#This Row],[Prod2]]-Table1[[#This Row],[Plan Revised]])</f>
        <v>15</v>
      </c>
      <c r="AA4139" s="288">
        <f>IF(ABS(Table1[[#This Row],[Prod2]]-Table1[[#This Row],[Plan Revised]])&gt;Table1[[#This Row],[Plan Revised]],0,IF(Table1[[#This Row],[Plan Revised]]=0,0,1-ABS(Table1[[#This Row],[Prod2]]-Table1[[#This Row],[Plan Revised]])/Table1[[#This Row],[Plan Revised]]))</f>
        <v>0.96250000000000002</v>
      </c>
      <c r="AB4139" s="11"/>
      <c r="AC4139" s="30"/>
    </row>
    <row r="4140" spans="1:29">
      <c r="A4140" s="15" t="str">
        <f>IF(Table1[Week]=WeekSel,"Yes","No")</f>
        <v>No</v>
      </c>
      <c r="B4140" s="15" t="str">
        <f>IF((Table1[StartDate]&gt;=Date.GraphMin)*(Table1[StartDate]&lt;=Date.GraphMax)=1,"Yes","No")</f>
        <v>No</v>
      </c>
      <c r="C4140" s="15" t="str">
        <f>IF(OR(Table1[[#This Row],[Site]]="FOOD MILLING",Table1[[#This Row],[Site]]="GODACO"), "No", "Yes")</f>
        <v>Yes</v>
      </c>
      <c r="D4140" s="40">
        <f>MAX(DATE(Table1[Year],1,1),DATE(Table1[Year],1,1)-WEEKDAY(DATE(Table1[Year],1,1),2)+(Table1[WeekNum]-1)*7+1)</f>
        <v>44543</v>
      </c>
      <c r="E4140" s="40">
        <f>MIN(DATE(Table1[Year]+1,1,0),DATE(Table1[Year],1,1)-WEEKDAY(DATE(Table1[Year],1,1),2)+Table1[WeekNum]*7)</f>
        <v>44549</v>
      </c>
      <c r="F4140" s="15">
        <v>2021</v>
      </c>
      <c r="G4140" s="15">
        <f t="shared" si="128"/>
        <v>12</v>
      </c>
      <c r="H4140" s="17">
        <v>51</v>
      </c>
      <c r="I4140" s="207" t="str">
        <f>"W" &amp;Table1[[#This Row],[WeekNum]]</f>
        <v>W51</v>
      </c>
      <c r="J4140" s="20" t="str">
        <f t="shared" si="129"/>
        <v>21-W51</v>
      </c>
      <c r="K4140" s="8" t="s">
        <v>519</v>
      </c>
      <c r="L4140" s="4"/>
      <c r="M4140" s="8" t="s">
        <v>72</v>
      </c>
      <c r="N4140" s="266" t="s">
        <v>369</v>
      </c>
      <c r="O4140" s="11" t="s">
        <v>371</v>
      </c>
      <c r="P4140" s="11" t="s">
        <v>371</v>
      </c>
      <c r="Q4140" s="11" t="s">
        <v>421</v>
      </c>
      <c r="R4140" s="8">
        <v>0</v>
      </c>
      <c r="S4140" s="8">
        <v>0</v>
      </c>
      <c r="T4140" s="206">
        <f>ABS(Table1[[#This Row],[Prod]]-Table1[[#This Row],[Planned]])</f>
        <v>0</v>
      </c>
      <c r="U4140" s="209">
        <f>IF(ABS(Table1[[#This Row],[Prod]]-Table1[[#This Row],[Planned]])&gt;Table1[[#This Row],[Planned]],0,IF(Table1[[#This Row],[Planned]]=0,0,1-ABS(Table1[[#This Row],[Prod]]-Table1[[#This Row],[Planned]])/Table1[[#This Row],[Planned]]))</f>
        <v>0</v>
      </c>
      <c r="V4140" s="8"/>
      <c r="W4140" s="11"/>
      <c r="X4140" s="3">
        <v>0</v>
      </c>
      <c r="Y4140" s="206">
        <f>Table1[[#This Row],[Prod]]</f>
        <v>0</v>
      </c>
      <c r="Z4140" s="206">
        <f>ABS(Table1[[#This Row],[Prod2]]-Table1[[#This Row],[Plan Revised]])</f>
        <v>0</v>
      </c>
      <c r="AA4140" s="288">
        <f>IF(ABS(Table1[[#This Row],[Prod2]]-Table1[[#This Row],[Plan Revised]])&gt;Table1[[#This Row],[Plan Revised]],0,IF(Table1[[#This Row],[Plan Revised]]=0,0,1-ABS(Table1[[#This Row],[Prod2]]-Table1[[#This Row],[Plan Revised]])/Table1[[#This Row],[Plan Revised]]))</f>
        <v>0</v>
      </c>
      <c r="AB4140" s="11"/>
      <c r="AC4140" s="30"/>
    </row>
    <row r="4141" spans="1:29">
      <c r="A4141" s="15" t="str">
        <f>IF(Table1[Week]=WeekSel,"Yes","No")</f>
        <v>No</v>
      </c>
      <c r="B4141" s="15" t="str">
        <f>IF((Table1[StartDate]&gt;=Date.GraphMin)*(Table1[StartDate]&lt;=Date.GraphMax)=1,"Yes","No")</f>
        <v>No</v>
      </c>
      <c r="C4141" s="15" t="str">
        <f>IF(OR(Table1[[#This Row],[Site]]="FOOD MILLING",Table1[[#This Row],[Site]]="GODACO"), "No", "Yes")</f>
        <v>Yes</v>
      </c>
      <c r="D4141" s="40">
        <f>MAX(DATE(Table1[Year],1,1),DATE(Table1[Year],1,1)-WEEKDAY(DATE(Table1[Year],1,1),2)+(Table1[WeekNum]-1)*7+1)</f>
        <v>44543</v>
      </c>
      <c r="E4141" s="40">
        <f>MIN(DATE(Table1[Year]+1,1,0),DATE(Table1[Year],1,1)-WEEKDAY(DATE(Table1[Year],1,1),2)+Table1[WeekNum]*7)</f>
        <v>44549</v>
      </c>
      <c r="F4141" s="15">
        <v>2021</v>
      </c>
      <c r="G4141" s="15">
        <f t="shared" si="128"/>
        <v>12</v>
      </c>
      <c r="H4141" s="17">
        <v>51</v>
      </c>
      <c r="I4141" s="207" t="str">
        <f>"W" &amp;Table1[[#This Row],[WeekNum]]</f>
        <v>W51</v>
      </c>
      <c r="J4141" s="20" t="str">
        <f t="shared" si="129"/>
        <v>21-W51</v>
      </c>
      <c r="K4141" s="8" t="s">
        <v>688</v>
      </c>
      <c r="L4141" s="4"/>
      <c r="M4141" s="8" t="s">
        <v>72</v>
      </c>
      <c r="N4141" s="266" t="s">
        <v>369</v>
      </c>
      <c r="O4141" s="266" t="s">
        <v>395</v>
      </c>
      <c r="P4141" s="11" t="s">
        <v>396</v>
      </c>
      <c r="Q4141" s="11" t="s">
        <v>421</v>
      </c>
      <c r="R4141" s="8">
        <v>400</v>
      </c>
      <c r="S4141" s="8">
        <v>403</v>
      </c>
      <c r="T4141" s="206">
        <f>ABS(Table1[[#This Row],[Prod]]-Table1[[#This Row],[Planned]])</f>
        <v>3</v>
      </c>
      <c r="U4141" s="209">
        <f>IF(ABS(Table1[[#This Row],[Prod]]-Table1[[#This Row],[Planned]])&gt;Table1[[#This Row],[Planned]],0,IF(Table1[[#This Row],[Planned]]=0,0,1-ABS(Table1[[#This Row],[Prod]]-Table1[[#This Row],[Planned]])/Table1[[#This Row],[Planned]]))</f>
        <v>0.99250000000000005</v>
      </c>
      <c r="V4141" s="8"/>
      <c r="W4141" s="11"/>
      <c r="X4141" s="3">
        <v>400</v>
      </c>
      <c r="Y4141" s="206">
        <f>Table1[[#This Row],[Prod]]</f>
        <v>403</v>
      </c>
      <c r="Z4141" s="206">
        <f>ABS(Table1[[#This Row],[Prod2]]-Table1[[#This Row],[Plan Revised]])</f>
        <v>3</v>
      </c>
      <c r="AA4141" s="288">
        <f>IF(ABS(Table1[[#This Row],[Prod2]]-Table1[[#This Row],[Plan Revised]])&gt;Table1[[#This Row],[Plan Revised]],0,IF(Table1[[#This Row],[Plan Revised]]=0,0,1-ABS(Table1[[#This Row],[Prod2]]-Table1[[#This Row],[Plan Revised]])/Table1[[#This Row],[Plan Revised]]))</f>
        <v>0.99250000000000005</v>
      </c>
      <c r="AB4141" s="11"/>
      <c r="AC4141" s="30"/>
    </row>
    <row r="4142" spans="1:29">
      <c r="A4142" s="15" t="str">
        <f>IF(Table1[Week]=WeekSel,"Yes","No")</f>
        <v>No</v>
      </c>
      <c r="B4142" s="15" t="str">
        <f>IF((Table1[StartDate]&gt;=Date.GraphMin)*(Table1[StartDate]&lt;=Date.GraphMax)=1,"Yes","No")</f>
        <v>No</v>
      </c>
      <c r="C4142" s="15" t="str">
        <f>IF(OR(Table1[[#This Row],[Site]]="FOOD MILLING",Table1[[#This Row],[Site]]="GODACO"), "No", "Yes")</f>
        <v>Yes</v>
      </c>
      <c r="D4142" s="40">
        <f>MAX(DATE(Table1[Year],1,1),DATE(Table1[Year],1,1)-WEEKDAY(DATE(Table1[Year],1,1),2)+(Table1[WeekNum]-1)*7+1)</f>
        <v>44543</v>
      </c>
      <c r="E4142" s="40">
        <f>MIN(DATE(Table1[Year]+1,1,0),DATE(Table1[Year],1,1)-WEEKDAY(DATE(Table1[Year],1,1),2)+Table1[WeekNum]*7)</f>
        <v>44549</v>
      </c>
      <c r="F4142" s="15">
        <v>2021</v>
      </c>
      <c r="G4142" s="15">
        <f t="shared" si="128"/>
        <v>12</v>
      </c>
      <c r="H4142" s="17">
        <v>51</v>
      </c>
      <c r="I4142" s="207" t="str">
        <f>"W" &amp;Table1[[#This Row],[WeekNum]]</f>
        <v>W51</v>
      </c>
      <c r="J4142" s="20" t="str">
        <f t="shared" si="129"/>
        <v>21-W51</v>
      </c>
      <c r="K4142" s="8" t="s">
        <v>689</v>
      </c>
      <c r="L4142" s="4"/>
      <c r="M4142" s="8" t="s">
        <v>72</v>
      </c>
      <c r="N4142" s="266" t="s">
        <v>369</v>
      </c>
      <c r="O4142" s="266" t="s">
        <v>395</v>
      </c>
      <c r="P4142" s="11" t="s">
        <v>396</v>
      </c>
      <c r="Q4142" s="11" t="s">
        <v>421</v>
      </c>
      <c r="R4142" s="8">
        <v>500</v>
      </c>
      <c r="S4142" s="8">
        <v>480</v>
      </c>
      <c r="T4142" s="206">
        <f>ABS(Table1[[#This Row],[Prod]]-Table1[[#This Row],[Planned]])</f>
        <v>20</v>
      </c>
      <c r="U4142" s="209">
        <f>IF(ABS(Table1[[#This Row],[Prod]]-Table1[[#This Row],[Planned]])&gt;Table1[[#This Row],[Planned]],0,IF(Table1[[#This Row],[Planned]]=0,0,1-ABS(Table1[[#This Row],[Prod]]-Table1[[#This Row],[Planned]])/Table1[[#This Row],[Planned]]))</f>
        <v>0.96</v>
      </c>
      <c r="V4142" s="8"/>
      <c r="W4142" s="11"/>
      <c r="X4142" s="3">
        <v>900</v>
      </c>
      <c r="Y4142" s="206">
        <f>Table1[[#This Row],[Prod]]</f>
        <v>480</v>
      </c>
      <c r="Z4142" s="206">
        <f>ABS(Table1[[#This Row],[Prod2]]-Table1[[#This Row],[Plan Revised]])</f>
        <v>420</v>
      </c>
      <c r="AA4142" s="288">
        <f>IF(ABS(Table1[[#This Row],[Prod2]]-Table1[[#This Row],[Plan Revised]])&gt;Table1[[#This Row],[Plan Revised]],0,IF(Table1[[#This Row],[Plan Revised]]=0,0,1-ABS(Table1[[#This Row],[Prod2]]-Table1[[#This Row],[Plan Revised]])/Table1[[#This Row],[Plan Revised]]))</f>
        <v>0.53333333333333333</v>
      </c>
      <c r="AB4142" s="11"/>
      <c r="AC4142" s="30"/>
    </row>
    <row r="4143" spans="1:29">
      <c r="A4143" s="15" t="str">
        <f>IF(Table1[Week]=WeekSel,"Yes","No")</f>
        <v>No</v>
      </c>
      <c r="B4143" s="15" t="str">
        <f>IF((Table1[StartDate]&gt;=Date.GraphMin)*(Table1[StartDate]&lt;=Date.GraphMax)=1,"Yes","No")</f>
        <v>No</v>
      </c>
      <c r="C4143" s="15" t="str">
        <f>IF(OR(Table1[[#This Row],[Site]]="FOOD MILLING",Table1[[#This Row],[Site]]="GODACO"), "No", "Yes")</f>
        <v>Yes</v>
      </c>
      <c r="D4143" s="40">
        <f>MAX(DATE(Table1[Year],1,1),DATE(Table1[Year],1,1)-WEEKDAY(DATE(Table1[Year],1,1),2)+(Table1[WeekNum]-1)*7+1)</f>
        <v>44543</v>
      </c>
      <c r="E4143" s="40">
        <f>MIN(DATE(Table1[Year]+1,1,0),DATE(Table1[Year],1,1)-WEEKDAY(DATE(Table1[Year],1,1),2)+Table1[WeekNum]*7)</f>
        <v>44549</v>
      </c>
      <c r="F4143" s="15">
        <v>2021</v>
      </c>
      <c r="G4143" s="15">
        <f t="shared" si="128"/>
        <v>12</v>
      </c>
      <c r="H4143" s="17">
        <v>51</v>
      </c>
      <c r="I4143" s="207" t="str">
        <f>"W" &amp;Table1[[#This Row],[WeekNum]]</f>
        <v>W51</v>
      </c>
      <c r="J4143" s="20" t="str">
        <f t="shared" si="129"/>
        <v>21-W51</v>
      </c>
      <c r="K4143" s="8" t="s">
        <v>691</v>
      </c>
      <c r="L4143" s="4"/>
      <c r="M4143" s="8" t="s">
        <v>72</v>
      </c>
      <c r="N4143" s="266" t="s">
        <v>369</v>
      </c>
      <c r="O4143" s="266" t="s">
        <v>389</v>
      </c>
      <c r="P4143" s="11" t="s">
        <v>397</v>
      </c>
      <c r="Q4143" s="11" t="s">
        <v>417</v>
      </c>
      <c r="R4143" s="8">
        <v>200</v>
      </c>
      <c r="S4143" s="8">
        <v>161.80000000000001</v>
      </c>
      <c r="T4143" s="206">
        <f>ABS(Table1[[#This Row],[Prod]]-Table1[[#This Row],[Planned]])</f>
        <v>38.199999999999989</v>
      </c>
      <c r="U4143" s="209">
        <f>IF(ABS(Table1[[#This Row],[Prod]]-Table1[[#This Row],[Planned]])&gt;Table1[[#This Row],[Planned]],0,IF(Table1[[#This Row],[Planned]]=0,0,1-ABS(Table1[[#This Row],[Prod]]-Table1[[#This Row],[Planned]])/Table1[[#This Row],[Planned]]))</f>
        <v>0.80900000000000005</v>
      </c>
      <c r="V4143" s="8"/>
      <c r="W4143" s="11"/>
      <c r="X4143" s="3">
        <v>200</v>
      </c>
      <c r="Y4143" s="206">
        <f>Table1[[#This Row],[Prod]]</f>
        <v>161.80000000000001</v>
      </c>
      <c r="Z4143" s="206">
        <f>ABS(Table1[[#This Row],[Prod2]]-Table1[[#This Row],[Plan Revised]])</f>
        <v>38.199999999999989</v>
      </c>
      <c r="AA4143" s="288">
        <f>IF(ABS(Table1[[#This Row],[Prod2]]-Table1[[#This Row],[Plan Revised]])&gt;Table1[[#This Row],[Plan Revised]],0,IF(Table1[[#This Row],[Plan Revised]]=0,0,1-ABS(Table1[[#This Row],[Prod2]]-Table1[[#This Row],[Plan Revised]])/Table1[[#This Row],[Plan Revised]]))</f>
        <v>0.80900000000000005</v>
      </c>
      <c r="AB4143" s="11"/>
      <c r="AC4143" s="30"/>
    </row>
    <row r="4144" spans="1:29">
      <c r="A4144" s="15" t="str">
        <f>IF(Table1[Week]=WeekSel,"Yes","No")</f>
        <v>No</v>
      </c>
      <c r="B4144" s="15" t="str">
        <f>IF((Table1[StartDate]&gt;=Date.GraphMin)*(Table1[StartDate]&lt;=Date.GraphMax)=1,"Yes","No")</f>
        <v>No</v>
      </c>
      <c r="C4144" s="15" t="str">
        <f>IF(OR(Table1[[#This Row],[Site]]="FOOD MILLING",Table1[[#This Row],[Site]]="GODACO"), "No", "Yes")</f>
        <v>Yes</v>
      </c>
      <c r="D4144" s="40">
        <f>MAX(DATE(Table1[Year],1,1),DATE(Table1[Year],1,1)-WEEKDAY(DATE(Table1[Year],1,1),2)+(Table1[WeekNum]-1)*7+1)</f>
        <v>44543</v>
      </c>
      <c r="E4144" s="40">
        <f>MIN(DATE(Table1[Year]+1,1,0),DATE(Table1[Year],1,1)-WEEKDAY(DATE(Table1[Year],1,1),2)+Table1[WeekNum]*7)</f>
        <v>44549</v>
      </c>
      <c r="F4144" s="15">
        <v>2021</v>
      </c>
      <c r="G4144" s="15">
        <f t="shared" si="128"/>
        <v>12</v>
      </c>
      <c r="H4144" s="17">
        <v>51</v>
      </c>
      <c r="I4144" s="207" t="str">
        <f>"W" &amp;Table1[[#This Row],[WeekNum]]</f>
        <v>W51</v>
      </c>
      <c r="J4144" s="20" t="str">
        <f t="shared" si="129"/>
        <v>21-W51</v>
      </c>
      <c r="K4144" s="8" t="s">
        <v>692</v>
      </c>
      <c r="L4144" s="4"/>
      <c r="M4144" s="8" t="s">
        <v>72</v>
      </c>
      <c r="N4144" s="266" t="s">
        <v>369</v>
      </c>
      <c r="O4144" s="266" t="s">
        <v>389</v>
      </c>
      <c r="P4144" s="11" t="s">
        <v>397</v>
      </c>
      <c r="Q4144" s="11" t="s">
        <v>417</v>
      </c>
      <c r="R4144" s="8">
        <v>200</v>
      </c>
      <c r="S4144" s="8">
        <v>168.8</v>
      </c>
      <c r="T4144" s="206">
        <f>ABS(Table1[[#This Row],[Prod]]-Table1[[#This Row],[Planned]])</f>
        <v>31.199999999999989</v>
      </c>
      <c r="U4144" s="209">
        <f>IF(ABS(Table1[[#This Row],[Prod]]-Table1[[#This Row],[Planned]])&gt;Table1[[#This Row],[Planned]],0,IF(Table1[[#This Row],[Planned]]=0,0,1-ABS(Table1[[#This Row],[Prod]]-Table1[[#This Row],[Planned]])/Table1[[#This Row],[Planned]]))</f>
        <v>0.84400000000000008</v>
      </c>
      <c r="V4144" s="8"/>
      <c r="W4144" s="11"/>
      <c r="X4144" s="3">
        <v>200</v>
      </c>
      <c r="Y4144" s="206">
        <f>Table1[[#This Row],[Prod]]</f>
        <v>168.8</v>
      </c>
      <c r="Z4144" s="206">
        <f>ABS(Table1[[#This Row],[Prod2]]-Table1[[#This Row],[Plan Revised]])</f>
        <v>31.199999999999989</v>
      </c>
      <c r="AA4144" s="288">
        <f>IF(ABS(Table1[[#This Row],[Prod2]]-Table1[[#This Row],[Plan Revised]])&gt;Table1[[#This Row],[Plan Revised]],0,IF(Table1[[#This Row],[Plan Revised]]=0,0,1-ABS(Table1[[#This Row],[Prod2]]-Table1[[#This Row],[Plan Revised]])/Table1[[#This Row],[Plan Revised]]))</f>
        <v>0.84400000000000008</v>
      </c>
      <c r="AB4144" s="11"/>
      <c r="AC4144" s="30"/>
    </row>
    <row r="4145" spans="1:29">
      <c r="A4145" s="15" t="str">
        <f>IF(Table1[Week]=WeekSel,"Yes","No")</f>
        <v>No</v>
      </c>
      <c r="B4145" s="15" t="str">
        <f>IF((Table1[StartDate]&gt;=Date.GraphMin)*(Table1[StartDate]&lt;=Date.GraphMax)=1,"Yes","No")</f>
        <v>No</v>
      </c>
      <c r="C4145" s="15" t="str">
        <f>IF(OR(Table1[[#This Row],[Site]]="FOOD MILLING",Table1[[#This Row],[Site]]="GODACO"), "No", "Yes")</f>
        <v>Yes</v>
      </c>
      <c r="D4145" s="40">
        <f>MAX(DATE(Table1[Year],1,1),DATE(Table1[Year],1,1)-WEEKDAY(DATE(Table1[Year],1,1),2)+(Table1[WeekNum]-1)*7+1)</f>
        <v>44543</v>
      </c>
      <c r="E4145" s="40">
        <f>MIN(DATE(Table1[Year]+1,1,0),DATE(Table1[Year],1,1)-WEEKDAY(DATE(Table1[Year],1,1),2)+Table1[WeekNum]*7)</f>
        <v>44549</v>
      </c>
      <c r="F4145" s="15">
        <v>2021</v>
      </c>
      <c r="G4145" s="15">
        <f t="shared" si="128"/>
        <v>12</v>
      </c>
      <c r="H4145" s="17">
        <v>51</v>
      </c>
      <c r="I4145" s="207" t="str">
        <f>"W" &amp;Table1[[#This Row],[WeekNum]]</f>
        <v>W51</v>
      </c>
      <c r="J4145" s="20" t="str">
        <f t="shared" si="129"/>
        <v>21-W51</v>
      </c>
      <c r="K4145" s="8" t="s">
        <v>693</v>
      </c>
      <c r="L4145" s="4"/>
      <c r="M4145" s="8" t="s">
        <v>72</v>
      </c>
      <c r="N4145" s="266" t="s">
        <v>369</v>
      </c>
      <c r="O4145" s="266" t="s">
        <v>389</v>
      </c>
      <c r="P4145" s="11" t="s">
        <v>397</v>
      </c>
      <c r="Q4145" s="11" t="s">
        <v>417</v>
      </c>
      <c r="R4145" s="8">
        <v>1968</v>
      </c>
      <c r="S4145" s="8">
        <v>996.5</v>
      </c>
      <c r="T4145" s="206">
        <f>ABS(Table1[[#This Row],[Prod]]-Table1[[#This Row],[Planned]])</f>
        <v>971.5</v>
      </c>
      <c r="U4145" s="209">
        <f>IF(ABS(Table1[[#This Row],[Prod]]-Table1[[#This Row],[Planned]])&gt;Table1[[#This Row],[Planned]],0,IF(Table1[[#This Row],[Planned]]=0,0,1-ABS(Table1[[#This Row],[Prod]]-Table1[[#This Row],[Planned]])/Table1[[#This Row],[Planned]]))</f>
        <v>0.50635162601626016</v>
      </c>
      <c r="V4145" s="8"/>
      <c r="W4145" s="11"/>
      <c r="X4145" s="3">
        <v>1968</v>
      </c>
      <c r="Y4145" s="206">
        <f>Table1[[#This Row],[Prod]]</f>
        <v>996.5</v>
      </c>
      <c r="Z4145" s="206">
        <f>ABS(Table1[[#This Row],[Prod2]]-Table1[[#This Row],[Plan Revised]])</f>
        <v>971.5</v>
      </c>
      <c r="AA4145" s="288">
        <f>IF(ABS(Table1[[#This Row],[Prod2]]-Table1[[#This Row],[Plan Revised]])&gt;Table1[[#This Row],[Plan Revised]],0,IF(Table1[[#This Row],[Plan Revised]]=0,0,1-ABS(Table1[[#This Row],[Prod2]]-Table1[[#This Row],[Plan Revised]])/Table1[[#This Row],[Plan Revised]]))</f>
        <v>0.50635162601626016</v>
      </c>
      <c r="AB4145" s="11"/>
      <c r="AC4145" s="30"/>
    </row>
    <row r="4146" spans="1:29">
      <c r="A4146" s="15" t="str">
        <f>IF(Table1[Week]=WeekSel,"Yes","No")</f>
        <v>No</v>
      </c>
      <c r="B4146" s="15" t="str">
        <f>IF((Table1[StartDate]&gt;=Date.GraphMin)*(Table1[StartDate]&lt;=Date.GraphMax)=1,"Yes","No")</f>
        <v>No</v>
      </c>
      <c r="C4146" s="15" t="str">
        <f>IF(OR(Table1[[#This Row],[Site]]="FOOD MILLING",Table1[[#This Row],[Site]]="GODACO"), "No", "Yes")</f>
        <v>Yes</v>
      </c>
      <c r="D4146" s="40">
        <f>MAX(DATE(Table1[Year],1,1),DATE(Table1[Year],1,1)-WEEKDAY(DATE(Table1[Year],1,1),2)+(Table1[WeekNum]-1)*7+1)</f>
        <v>44543</v>
      </c>
      <c r="E4146" s="40">
        <f>MIN(DATE(Table1[Year]+1,1,0),DATE(Table1[Year],1,1)-WEEKDAY(DATE(Table1[Year],1,1),2)+Table1[WeekNum]*7)</f>
        <v>44549</v>
      </c>
      <c r="F4146" s="15">
        <v>2021</v>
      </c>
      <c r="G4146" s="15">
        <f t="shared" si="128"/>
        <v>12</v>
      </c>
      <c r="H4146" s="17">
        <v>51</v>
      </c>
      <c r="I4146" s="207" t="str">
        <f>"W" &amp;Table1[[#This Row],[WeekNum]]</f>
        <v>W51</v>
      </c>
      <c r="J4146" s="20" t="str">
        <f t="shared" si="129"/>
        <v>21-W51</v>
      </c>
      <c r="K4146" s="8" t="s">
        <v>694</v>
      </c>
      <c r="L4146" s="4"/>
      <c r="M4146" s="8" t="s">
        <v>72</v>
      </c>
      <c r="N4146" s="266" t="s">
        <v>369</v>
      </c>
      <c r="O4146" s="266" t="s">
        <v>395</v>
      </c>
      <c r="P4146" s="11" t="s">
        <v>396</v>
      </c>
      <c r="Q4146" s="11" t="s">
        <v>421</v>
      </c>
      <c r="R4146" s="8">
        <v>500</v>
      </c>
      <c r="S4146" s="8">
        <v>505</v>
      </c>
      <c r="T4146" s="206">
        <f>ABS(Table1[[#This Row],[Prod]]-Table1[[#This Row],[Planned]])</f>
        <v>5</v>
      </c>
      <c r="U4146" s="209">
        <f>IF(ABS(Table1[[#This Row],[Prod]]-Table1[[#This Row],[Planned]])&gt;Table1[[#This Row],[Planned]],0,IF(Table1[[#This Row],[Planned]]=0,0,1-ABS(Table1[[#This Row],[Prod]]-Table1[[#This Row],[Planned]])/Table1[[#This Row],[Planned]]))</f>
        <v>0.99</v>
      </c>
      <c r="V4146" s="8"/>
      <c r="W4146" s="11"/>
      <c r="X4146" s="3">
        <v>500</v>
      </c>
      <c r="Y4146" s="206">
        <f>Table1[[#This Row],[Prod]]</f>
        <v>505</v>
      </c>
      <c r="Z4146" s="206">
        <f>ABS(Table1[[#This Row],[Prod2]]-Table1[[#This Row],[Plan Revised]])</f>
        <v>5</v>
      </c>
      <c r="AA4146" s="288">
        <f>IF(ABS(Table1[[#This Row],[Prod2]]-Table1[[#This Row],[Plan Revised]])&gt;Table1[[#This Row],[Plan Revised]],0,IF(Table1[[#This Row],[Plan Revised]]=0,0,1-ABS(Table1[[#This Row],[Prod2]]-Table1[[#This Row],[Plan Revised]])/Table1[[#This Row],[Plan Revised]]))</f>
        <v>0.99</v>
      </c>
      <c r="AB4146" s="11"/>
      <c r="AC4146" s="30"/>
    </row>
    <row r="4147" spans="1:29">
      <c r="A4147" s="15" t="str">
        <f>IF(Table1[Week]=WeekSel,"Yes","No")</f>
        <v>No</v>
      </c>
      <c r="B4147" s="15" t="str">
        <f>IF((Table1[StartDate]&gt;=Date.GraphMin)*(Table1[StartDate]&lt;=Date.GraphMax)=1,"Yes","No")</f>
        <v>No</v>
      </c>
      <c r="C4147" s="15" t="str">
        <f>IF(OR(Table1[[#This Row],[Site]]="FOOD MILLING",Table1[[#This Row],[Site]]="GODACO"), "No", "Yes")</f>
        <v>Yes</v>
      </c>
      <c r="D4147" s="40">
        <f>MAX(DATE(Table1[Year],1,1),DATE(Table1[Year],1,1)-WEEKDAY(DATE(Table1[Year],1,1),2)+(Table1[WeekNum]-1)*7+1)</f>
        <v>44543</v>
      </c>
      <c r="E4147" s="40">
        <f>MIN(DATE(Table1[Year]+1,1,0),DATE(Table1[Year],1,1)-WEEKDAY(DATE(Table1[Year],1,1),2)+Table1[WeekNum]*7)</f>
        <v>44549</v>
      </c>
      <c r="F4147" s="15">
        <v>2021</v>
      </c>
      <c r="G4147" s="15">
        <f t="shared" si="128"/>
        <v>12</v>
      </c>
      <c r="H4147" s="17">
        <v>51</v>
      </c>
      <c r="I4147" s="207" t="str">
        <f>"W" &amp;Table1[[#This Row],[WeekNum]]</f>
        <v>W51</v>
      </c>
      <c r="J4147" s="20" t="str">
        <f t="shared" si="129"/>
        <v>21-W51</v>
      </c>
      <c r="K4147" s="8" t="s">
        <v>695</v>
      </c>
      <c r="L4147" s="4"/>
      <c r="M4147" s="8" t="s">
        <v>72</v>
      </c>
      <c r="N4147" s="266" t="s">
        <v>369</v>
      </c>
      <c r="O4147" s="266" t="s">
        <v>395</v>
      </c>
      <c r="P4147" s="11" t="s">
        <v>396</v>
      </c>
      <c r="Q4147" s="11" t="s">
        <v>421</v>
      </c>
      <c r="R4147" s="8">
        <v>2500</v>
      </c>
      <c r="S4147" s="8">
        <v>2615</v>
      </c>
      <c r="T4147" s="206">
        <f>ABS(Table1[[#This Row],[Prod]]-Table1[[#This Row],[Planned]])</f>
        <v>115</v>
      </c>
      <c r="U4147" s="209">
        <f>IF(ABS(Table1[[#This Row],[Prod]]-Table1[[#This Row],[Planned]])&gt;Table1[[#This Row],[Planned]],0,IF(Table1[[#This Row],[Planned]]=0,0,1-ABS(Table1[[#This Row],[Prod]]-Table1[[#This Row],[Planned]])/Table1[[#This Row],[Planned]]))</f>
        <v>0.95399999999999996</v>
      </c>
      <c r="V4147" s="8"/>
      <c r="W4147" s="11"/>
      <c r="X4147" s="3">
        <v>2500</v>
      </c>
      <c r="Y4147" s="206">
        <f>Table1[[#This Row],[Prod]]</f>
        <v>2615</v>
      </c>
      <c r="Z4147" s="206">
        <f>ABS(Table1[[#This Row],[Prod2]]-Table1[[#This Row],[Plan Revised]])</f>
        <v>115</v>
      </c>
      <c r="AA4147" s="288">
        <f>IF(ABS(Table1[[#This Row],[Prod2]]-Table1[[#This Row],[Plan Revised]])&gt;Table1[[#This Row],[Plan Revised]],0,IF(Table1[[#This Row],[Plan Revised]]=0,0,1-ABS(Table1[[#This Row],[Prod2]]-Table1[[#This Row],[Plan Revised]])/Table1[[#This Row],[Plan Revised]]))</f>
        <v>0.95399999999999996</v>
      </c>
      <c r="AB4147" s="11"/>
      <c r="AC4147" s="30"/>
    </row>
    <row r="4148" spans="1:29">
      <c r="A4148" s="15" t="str">
        <f>IF(Table1[Week]=WeekSel,"Yes","No")</f>
        <v>No</v>
      </c>
      <c r="B4148" s="15" t="str">
        <f>IF((Table1[StartDate]&gt;=Date.GraphMin)*(Table1[StartDate]&lt;=Date.GraphMax)=1,"Yes","No")</f>
        <v>No</v>
      </c>
      <c r="C4148" s="15" t="str">
        <f>IF(OR(Table1[[#This Row],[Site]]="FOOD MILLING",Table1[[#This Row],[Site]]="GODACO"), "No", "Yes")</f>
        <v>Yes</v>
      </c>
      <c r="D4148" s="40">
        <f>MAX(DATE(Table1[Year],1,1),DATE(Table1[Year],1,1)-WEEKDAY(DATE(Table1[Year],1,1),2)+(Table1[WeekNum]-1)*7+1)</f>
        <v>44543</v>
      </c>
      <c r="E4148" s="40">
        <f>MIN(DATE(Table1[Year]+1,1,0),DATE(Table1[Year],1,1)-WEEKDAY(DATE(Table1[Year],1,1),2)+Table1[WeekNum]*7)</f>
        <v>44549</v>
      </c>
      <c r="F4148" s="15">
        <v>2021</v>
      </c>
      <c r="G4148" s="15">
        <f t="shared" si="128"/>
        <v>12</v>
      </c>
      <c r="H4148" s="17">
        <v>51</v>
      </c>
      <c r="I4148" s="207" t="str">
        <f>"W" &amp;Table1[[#This Row],[WeekNum]]</f>
        <v>W51</v>
      </c>
      <c r="J4148" s="20" t="str">
        <f t="shared" si="129"/>
        <v>21-W51</v>
      </c>
      <c r="K4148" s="8" t="s">
        <v>696</v>
      </c>
      <c r="L4148" s="4"/>
      <c r="M4148" s="8" t="s">
        <v>72</v>
      </c>
      <c r="N4148" s="266" t="s">
        <v>369</v>
      </c>
      <c r="O4148" s="266" t="s">
        <v>398</v>
      </c>
      <c r="P4148" s="11" t="s">
        <v>399</v>
      </c>
      <c r="Q4148" s="11" t="s">
        <v>421</v>
      </c>
      <c r="R4148" s="8">
        <v>200</v>
      </c>
      <c r="S4148" s="8">
        <v>369</v>
      </c>
      <c r="T4148" s="206">
        <f>ABS(Table1[[#This Row],[Prod]]-Table1[[#This Row],[Planned]])</f>
        <v>169</v>
      </c>
      <c r="U4148" s="209">
        <f>IF(ABS(Table1[[#This Row],[Prod]]-Table1[[#This Row],[Planned]])&gt;Table1[[#This Row],[Planned]],0,IF(Table1[[#This Row],[Planned]]=0,0,1-ABS(Table1[[#This Row],[Prod]]-Table1[[#This Row],[Planned]])/Table1[[#This Row],[Planned]]))</f>
        <v>0.15500000000000003</v>
      </c>
      <c r="V4148" s="8"/>
      <c r="W4148" s="11"/>
      <c r="X4148" s="3">
        <v>350</v>
      </c>
      <c r="Y4148" s="206">
        <f>Table1[[#This Row],[Prod]]</f>
        <v>369</v>
      </c>
      <c r="Z4148" s="206">
        <f>ABS(Table1[[#This Row],[Prod2]]-Table1[[#This Row],[Plan Revised]])</f>
        <v>19</v>
      </c>
      <c r="AA4148" s="288">
        <f>IF(ABS(Table1[[#This Row],[Prod2]]-Table1[[#This Row],[Plan Revised]])&gt;Table1[[#This Row],[Plan Revised]],0,IF(Table1[[#This Row],[Plan Revised]]=0,0,1-ABS(Table1[[#This Row],[Prod2]]-Table1[[#This Row],[Plan Revised]])/Table1[[#This Row],[Plan Revised]]))</f>
        <v>0.94571428571428573</v>
      </c>
      <c r="AB4148" s="11"/>
      <c r="AC4148" s="30"/>
    </row>
    <row r="4149" spans="1:29">
      <c r="A4149" s="15" t="str">
        <f>IF(Table1[Week]=WeekSel,"Yes","No")</f>
        <v>No</v>
      </c>
      <c r="B4149" s="15" t="str">
        <f>IF((Table1[StartDate]&gt;=Date.GraphMin)*(Table1[StartDate]&lt;=Date.GraphMax)=1,"Yes","No")</f>
        <v>No</v>
      </c>
      <c r="C4149" s="15" t="str">
        <f>IF(OR(Table1[[#This Row],[Site]]="FOOD MILLING",Table1[[#This Row],[Site]]="GODACO"), "No", "Yes")</f>
        <v>Yes</v>
      </c>
      <c r="D4149" s="40">
        <f>MAX(DATE(Table1[Year],1,1),DATE(Table1[Year],1,1)-WEEKDAY(DATE(Table1[Year],1,1),2)+(Table1[WeekNum]-1)*7+1)</f>
        <v>44543</v>
      </c>
      <c r="E4149" s="40">
        <f>MIN(DATE(Table1[Year]+1,1,0),DATE(Table1[Year],1,1)-WEEKDAY(DATE(Table1[Year],1,1),2)+Table1[WeekNum]*7)</f>
        <v>44549</v>
      </c>
      <c r="F4149" s="15">
        <v>2021</v>
      </c>
      <c r="G4149" s="15">
        <f t="shared" si="128"/>
        <v>12</v>
      </c>
      <c r="H4149" s="17">
        <v>51</v>
      </c>
      <c r="I4149" s="207" t="str">
        <f>"W" &amp;Table1[[#This Row],[WeekNum]]</f>
        <v>W51</v>
      </c>
      <c r="J4149" s="20" t="str">
        <f t="shared" si="129"/>
        <v>21-W51</v>
      </c>
      <c r="K4149" s="8" t="s">
        <v>697</v>
      </c>
      <c r="L4149" s="4"/>
      <c r="M4149" s="8" t="s">
        <v>72</v>
      </c>
      <c r="N4149" s="266" t="s">
        <v>369</v>
      </c>
      <c r="O4149" s="266" t="s">
        <v>391</v>
      </c>
      <c r="P4149" s="11" t="s">
        <v>393</v>
      </c>
      <c r="Q4149" s="11" t="s">
        <v>421</v>
      </c>
      <c r="R4149" s="8">
        <v>0</v>
      </c>
      <c r="S4149" s="8">
        <v>0</v>
      </c>
      <c r="T4149" s="206">
        <f>ABS(Table1[[#This Row],[Prod]]-Table1[[#This Row],[Planned]])</f>
        <v>0</v>
      </c>
      <c r="U4149" s="209">
        <f>IF(ABS(Table1[[#This Row],[Prod]]-Table1[[#This Row],[Planned]])&gt;Table1[[#This Row],[Planned]],0,IF(Table1[[#This Row],[Planned]]=0,0,1-ABS(Table1[[#This Row],[Prod]]-Table1[[#This Row],[Planned]])/Table1[[#This Row],[Planned]]))</f>
        <v>0</v>
      </c>
      <c r="V4149" s="8"/>
      <c r="W4149" s="11"/>
      <c r="X4149" s="3">
        <v>0</v>
      </c>
      <c r="Y4149" s="206">
        <f>Table1[[#This Row],[Prod]]</f>
        <v>0</v>
      </c>
      <c r="Z4149" s="206">
        <f>ABS(Table1[[#This Row],[Prod2]]-Table1[[#This Row],[Plan Revised]])</f>
        <v>0</v>
      </c>
      <c r="AA4149" s="288">
        <f>IF(ABS(Table1[[#This Row],[Prod2]]-Table1[[#This Row],[Plan Revised]])&gt;Table1[[#This Row],[Plan Revised]],0,IF(Table1[[#This Row],[Plan Revised]]=0,0,1-ABS(Table1[[#This Row],[Prod2]]-Table1[[#This Row],[Plan Revised]])/Table1[[#This Row],[Plan Revised]]))</f>
        <v>0</v>
      </c>
      <c r="AB4149" s="11"/>
      <c r="AC4149" s="30"/>
    </row>
    <row r="4150" spans="1:29">
      <c r="A4150" s="15" t="str">
        <f>IF(Table1[Week]=WeekSel,"Yes","No")</f>
        <v>No</v>
      </c>
      <c r="B4150" s="15" t="str">
        <f>IF((Table1[StartDate]&gt;=Date.GraphMin)*(Table1[StartDate]&lt;=Date.GraphMax)=1,"Yes","No")</f>
        <v>No</v>
      </c>
      <c r="C4150" s="15" t="str">
        <f>IF(OR(Table1[[#This Row],[Site]]="FOOD MILLING",Table1[[#This Row],[Site]]="GODACO"), "No", "Yes")</f>
        <v>Yes</v>
      </c>
      <c r="D4150" s="40">
        <f>MAX(DATE(Table1[Year],1,1),DATE(Table1[Year],1,1)-WEEKDAY(DATE(Table1[Year],1,1),2)+(Table1[WeekNum]-1)*7+1)</f>
        <v>44543</v>
      </c>
      <c r="E4150" s="40">
        <f>MIN(DATE(Table1[Year]+1,1,0),DATE(Table1[Year],1,1)-WEEKDAY(DATE(Table1[Year],1,1),2)+Table1[WeekNum]*7)</f>
        <v>44549</v>
      </c>
      <c r="F4150" s="15">
        <v>2021</v>
      </c>
      <c r="G4150" s="15">
        <f t="shared" si="128"/>
        <v>12</v>
      </c>
      <c r="H4150" s="17">
        <v>51</v>
      </c>
      <c r="I4150" s="207" t="str">
        <f>"W" &amp;Table1[[#This Row],[WeekNum]]</f>
        <v>W51</v>
      </c>
      <c r="J4150" s="20" t="str">
        <f t="shared" si="129"/>
        <v>21-W51</v>
      </c>
      <c r="K4150" s="8" t="s">
        <v>698</v>
      </c>
      <c r="L4150" s="4"/>
      <c r="M4150" s="8" t="s">
        <v>72</v>
      </c>
      <c r="N4150" s="266" t="s">
        <v>369</v>
      </c>
      <c r="O4150" s="266" t="s">
        <v>398</v>
      </c>
      <c r="P4150" s="11" t="s">
        <v>399</v>
      </c>
      <c r="Q4150" s="11" t="s">
        <v>421</v>
      </c>
      <c r="R4150" s="8">
        <v>960</v>
      </c>
      <c r="S4150" s="8">
        <v>1541</v>
      </c>
      <c r="T4150" s="206">
        <f>ABS(Table1[[#This Row],[Prod]]-Table1[[#This Row],[Planned]])</f>
        <v>581</v>
      </c>
      <c r="U4150" s="209">
        <f>IF(ABS(Table1[[#This Row],[Prod]]-Table1[[#This Row],[Planned]])&gt;Table1[[#This Row],[Planned]],0,IF(Table1[[#This Row],[Planned]]=0,0,1-ABS(Table1[[#This Row],[Prod]]-Table1[[#This Row],[Planned]])/Table1[[#This Row],[Planned]]))</f>
        <v>0.39479166666666665</v>
      </c>
      <c r="V4150" s="8"/>
      <c r="W4150" s="11"/>
      <c r="X4150" s="3">
        <v>1620</v>
      </c>
      <c r="Y4150" s="206">
        <f>Table1[[#This Row],[Prod]]</f>
        <v>1541</v>
      </c>
      <c r="Z4150" s="206">
        <f>ABS(Table1[[#This Row],[Prod2]]-Table1[[#This Row],[Plan Revised]])</f>
        <v>79</v>
      </c>
      <c r="AA4150" s="288">
        <f>IF(ABS(Table1[[#This Row],[Prod2]]-Table1[[#This Row],[Plan Revised]])&gt;Table1[[#This Row],[Plan Revised]],0,IF(Table1[[#This Row],[Plan Revised]]=0,0,1-ABS(Table1[[#This Row],[Prod2]]-Table1[[#This Row],[Plan Revised]])/Table1[[#This Row],[Plan Revised]]))</f>
        <v>0.95123456790123462</v>
      </c>
      <c r="AB4150" s="11"/>
      <c r="AC4150" s="30"/>
    </row>
    <row r="4151" spans="1:29">
      <c r="A4151" s="15" t="str">
        <f>IF(Table1[Week]=WeekSel,"Yes","No")</f>
        <v>No</v>
      </c>
      <c r="B4151" s="15" t="str">
        <f>IF((Table1[StartDate]&gt;=Date.GraphMin)*(Table1[StartDate]&lt;=Date.GraphMax)=1,"Yes","No")</f>
        <v>No</v>
      </c>
      <c r="C4151" s="15" t="str">
        <f>IF(OR(Table1[[#This Row],[Site]]="FOOD MILLING",Table1[[#This Row],[Site]]="GODACO"), "No", "Yes")</f>
        <v>Yes</v>
      </c>
      <c r="D4151" s="40">
        <f>MAX(DATE(Table1[Year],1,1),DATE(Table1[Year],1,1)-WEEKDAY(DATE(Table1[Year],1,1),2)+(Table1[WeekNum]-1)*7+1)</f>
        <v>44543</v>
      </c>
      <c r="E4151" s="40">
        <f>MIN(DATE(Table1[Year]+1,1,0),DATE(Table1[Year],1,1)-WEEKDAY(DATE(Table1[Year],1,1),2)+Table1[WeekNum]*7)</f>
        <v>44549</v>
      </c>
      <c r="F4151" s="15">
        <v>2021</v>
      </c>
      <c r="G4151" s="15">
        <f t="shared" si="128"/>
        <v>12</v>
      </c>
      <c r="H4151" s="17">
        <v>51</v>
      </c>
      <c r="I4151" s="207" t="str">
        <f>"W" &amp;Table1[[#This Row],[WeekNum]]</f>
        <v>W51</v>
      </c>
      <c r="J4151" s="20" t="str">
        <f t="shared" si="129"/>
        <v>21-W51</v>
      </c>
      <c r="K4151" s="8" t="s">
        <v>699</v>
      </c>
      <c r="L4151" s="4"/>
      <c r="M4151" s="8" t="s">
        <v>72</v>
      </c>
      <c r="N4151" s="266" t="s">
        <v>369</v>
      </c>
      <c r="O4151" s="266" t="s">
        <v>398</v>
      </c>
      <c r="P4151" s="11" t="s">
        <v>399</v>
      </c>
      <c r="Q4151" s="11" t="s">
        <v>421</v>
      </c>
      <c r="R4151" s="8">
        <v>200</v>
      </c>
      <c r="S4151" s="8">
        <v>522</v>
      </c>
      <c r="T4151" s="206">
        <f>ABS(Table1[[#This Row],[Prod]]-Table1[[#This Row],[Planned]])</f>
        <v>322</v>
      </c>
      <c r="U4151" s="209">
        <f>IF(ABS(Table1[[#This Row],[Prod]]-Table1[[#This Row],[Planned]])&gt;Table1[[#This Row],[Planned]],0,IF(Table1[[#This Row],[Planned]]=0,0,1-ABS(Table1[[#This Row],[Prod]]-Table1[[#This Row],[Planned]])/Table1[[#This Row],[Planned]]))</f>
        <v>0</v>
      </c>
      <c r="V4151" s="8"/>
      <c r="W4151" s="11"/>
      <c r="X4151" s="3">
        <v>500</v>
      </c>
      <c r="Y4151" s="206">
        <f>Table1[[#This Row],[Prod]]</f>
        <v>522</v>
      </c>
      <c r="Z4151" s="206">
        <f>ABS(Table1[[#This Row],[Prod2]]-Table1[[#This Row],[Plan Revised]])</f>
        <v>22</v>
      </c>
      <c r="AA4151" s="288">
        <f>IF(ABS(Table1[[#This Row],[Prod2]]-Table1[[#This Row],[Plan Revised]])&gt;Table1[[#This Row],[Plan Revised]],0,IF(Table1[[#This Row],[Plan Revised]]=0,0,1-ABS(Table1[[#This Row],[Prod2]]-Table1[[#This Row],[Plan Revised]])/Table1[[#This Row],[Plan Revised]]))</f>
        <v>0.95599999999999996</v>
      </c>
      <c r="AB4151" s="11"/>
      <c r="AC4151" s="30"/>
    </row>
    <row r="4152" spans="1:29">
      <c r="A4152" s="15" t="str">
        <f>IF(Table1[Week]=WeekSel,"Yes","No")</f>
        <v>No</v>
      </c>
      <c r="B4152" s="15" t="str">
        <f>IF((Table1[StartDate]&gt;=Date.GraphMin)*(Table1[StartDate]&lt;=Date.GraphMax)=1,"Yes","No")</f>
        <v>No</v>
      </c>
      <c r="C4152" s="15" t="str">
        <f>IF(OR(Table1[[#This Row],[Site]]="FOOD MILLING",Table1[[#This Row],[Site]]="GODACO"), "No", "Yes")</f>
        <v>Yes</v>
      </c>
      <c r="D4152" s="40">
        <f>MAX(DATE(Table1[Year],1,1),DATE(Table1[Year],1,1)-WEEKDAY(DATE(Table1[Year],1,1),2)+(Table1[WeekNum]-1)*7+1)</f>
        <v>44543</v>
      </c>
      <c r="E4152" s="40">
        <f>MIN(DATE(Table1[Year]+1,1,0),DATE(Table1[Year],1,1)-WEEKDAY(DATE(Table1[Year],1,1),2)+Table1[WeekNum]*7)</f>
        <v>44549</v>
      </c>
      <c r="F4152" s="15">
        <v>2021</v>
      </c>
      <c r="G4152" s="15">
        <f t="shared" si="128"/>
        <v>12</v>
      </c>
      <c r="H4152" s="17">
        <v>51</v>
      </c>
      <c r="I4152" s="207" t="str">
        <f>"W" &amp;Table1[[#This Row],[WeekNum]]</f>
        <v>W51</v>
      </c>
      <c r="J4152" s="20" t="str">
        <f t="shared" si="129"/>
        <v>21-W51</v>
      </c>
      <c r="K4152" s="8" t="s">
        <v>700</v>
      </c>
      <c r="L4152" s="4"/>
      <c r="M4152" s="8" t="s">
        <v>72</v>
      </c>
      <c r="N4152" s="266" t="s">
        <v>369</v>
      </c>
      <c r="O4152" s="266" t="s">
        <v>398</v>
      </c>
      <c r="P4152" s="11" t="s">
        <v>399</v>
      </c>
      <c r="Q4152" s="11" t="s">
        <v>421</v>
      </c>
      <c r="R4152" s="8">
        <v>1680</v>
      </c>
      <c r="S4152" s="8">
        <v>2471</v>
      </c>
      <c r="T4152" s="206">
        <f>ABS(Table1[[#This Row],[Prod]]-Table1[[#This Row],[Planned]])</f>
        <v>791</v>
      </c>
      <c r="U4152" s="209">
        <f>IF(ABS(Table1[[#This Row],[Prod]]-Table1[[#This Row],[Planned]])&gt;Table1[[#This Row],[Planned]],0,IF(Table1[[#This Row],[Planned]]=0,0,1-ABS(Table1[[#This Row],[Prod]]-Table1[[#This Row],[Planned]])/Table1[[#This Row],[Planned]]))</f>
        <v>0.52916666666666667</v>
      </c>
      <c r="V4152" s="8"/>
      <c r="W4152" s="11"/>
      <c r="X4152" s="3">
        <v>2330</v>
      </c>
      <c r="Y4152" s="206">
        <f>Table1[[#This Row],[Prod]]</f>
        <v>2471</v>
      </c>
      <c r="Z4152" s="206">
        <f>ABS(Table1[[#This Row],[Prod2]]-Table1[[#This Row],[Plan Revised]])</f>
        <v>141</v>
      </c>
      <c r="AA4152" s="288">
        <f>IF(ABS(Table1[[#This Row],[Prod2]]-Table1[[#This Row],[Plan Revised]])&gt;Table1[[#This Row],[Plan Revised]],0,IF(Table1[[#This Row],[Plan Revised]]=0,0,1-ABS(Table1[[#This Row],[Prod2]]-Table1[[#This Row],[Plan Revised]])/Table1[[#This Row],[Plan Revised]]))</f>
        <v>0.93948497854077251</v>
      </c>
      <c r="AB4152" s="11"/>
      <c r="AC4152" s="30"/>
    </row>
    <row r="4153" spans="1:29">
      <c r="A4153" s="15" t="str">
        <f>IF(Table1[Week]=WeekSel,"Yes","No")</f>
        <v>No</v>
      </c>
      <c r="B4153" s="15" t="str">
        <f>IF((Table1[StartDate]&gt;=Date.GraphMin)*(Table1[StartDate]&lt;=Date.GraphMax)=1,"Yes","No")</f>
        <v>No</v>
      </c>
      <c r="C4153" s="15" t="str">
        <f>IF(OR(Table1[[#This Row],[Site]]="FOOD MILLING",Table1[[#This Row],[Site]]="GODACO"), "No", "Yes")</f>
        <v>Yes</v>
      </c>
      <c r="D4153" s="40">
        <f>MAX(DATE(Table1[Year],1,1),DATE(Table1[Year],1,1)-WEEKDAY(DATE(Table1[Year],1,1),2)+(Table1[WeekNum]-1)*7+1)</f>
        <v>44543</v>
      </c>
      <c r="E4153" s="40">
        <f>MIN(DATE(Table1[Year]+1,1,0),DATE(Table1[Year],1,1)-WEEKDAY(DATE(Table1[Year],1,1),2)+Table1[WeekNum]*7)</f>
        <v>44549</v>
      </c>
      <c r="F4153" s="15">
        <v>2021</v>
      </c>
      <c r="G4153" s="15">
        <f t="shared" si="128"/>
        <v>12</v>
      </c>
      <c r="H4153" s="17">
        <v>51</v>
      </c>
      <c r="I4153" s="207" t="str">
        <f>"W" &amp;Table1[[#This Row],[WeekNum]]</f>
        <v>W51</v>
      </c>
      <c r="J4153" s="20" t="str">
        <f t="shared" si="129"/>
        <v>21-W51</v>
      </c>
      <c r="K4153" s="8" t="s">
        <v>701</v>
      </c>
      <c r="L4153" s="4"/>
      <c r="M4153" s="8" t="s">
        <v>72</v>
      </c>
      <c r="N4153" s="266" t="s">
        <v>369</v>
      </c>
      <c r="O4153" s="266" t="s">
        <v>398</v>
      </c>
      <c r="P4153" s="11" t="s">
        <v>399</v>
      </c>
      <c r="Q4153" s="11" t="s">
        <v>421</v>
      </c>
      <c r="R4153" s="8">
        <v>0</v>
      </c>
      <c r="S4153" s="8">
        <v>0</v>
      </c>
      <c r="T4153" s="206">
        <f>ABS(Table1[[#This Row],[Prod]]-Table1[[#This Row],[Planned]])</f>
        <v>0</v>
      </c>
      <c r="U4153" s="209">
        <f>IF(ABS(Table1[[#This Row],[Prod]]-Table1[[#This Row],[Planned]])&gt;Table1[[#This Row],[Planned]],0,IF(Table1[[#This Row],[Planned]]=0,0,1-ABS(Table1[[#This Row],[Prod]]-Table1[[#This Row],[Planned]])/Table1[[#This Row],[Planned]]))</f>
        <v>0</v>
      </c>
      <c r="V4153" s="8"/>
      <c r="W4153" s="11"/>
      <c r="X4153" s="3">
        <v>0</v>
      </c>
      <c r="Y4153" s="206">
        <f>Table1[[#This Row],[Prod]]</f>
        <v>0</v>
      </c>
      <c r="Z4153" s="206">
        <f>ABS(Table1[[#This Row],[Prod2]]-Table1[[#This Row],[Plan Revised]])</f>
        <v>0</v>
      </c>
      <c r="AA4153" s="288">
        <f>IF(ABS(Table1[[#This Row],[Prod2]]-Table1[[#This Row],[Plan Revised]])&gt;Table1[[#This Row],[Plan Revised]],0,IF(Table1[[#This Row],[Plan Revised]]=0,0,1-ABS(Table1[[#This Row],[Prod2]]-Table1[[#This Row],[Plan Revised]])/Table1[[#This Row],[Plan Revised]]))</f>
        <v>0</v>
      </c>
      <c r="AB4153" s="11"/>
      <c r="AC4153" s="30"/>
    </row>
    <row r="4154" spans="1:29">
      <c r="A4154" s="15" t="str">
        <f>IF(Table1[Week]=WeekSel,"Yes","No")</f>
        <v>No</v>
      </c>
      <c r="B4154" s="15" t="str">
        <f>IF((Table1[StartDate]&gt;=Date.GraphMin)*(Table1[StartDate]&lt;=Date.GraphMax)=1,"Yes","No")</f>
        <v>No</v>
      </c>
      <c r="C4154" s="15" t="str">
        <f>IF(OR(Table1[[#This Row],[Site]]="FOOD MILLING",Table1[[#This Row],[Site]]="GODACO"), "No", "Yes")</f>
        <v>Yes</v>
      </c>
      <c r="D4154" s="40">
        <f>MAX(DATE(Table1[Year],1,1),DATE(Table1[Year],1,1)-WEEKDAY(DATE(Table1[Year],1,1),2)+(Table1[WeekNum]-1)*7+1)</f>
        <v>44543</v>
      </c>
      <c r="E4154" s="40">
        <f>MIN(DATE(Table1[Year]+1,1,0),DATE(Table1[Year],1,1)-WEEKDAY(DATE(Table1[Year],1,1),2)+Table1[WeekNum]*7)</f>
        <v>44549</v>
      </c>
      <c r="F4154" s="15">
        <v>2021</v>
      </c>
      <c r="G4154" s="15">
        <f t="shared" si="128"/>
        <v>12</v>
      </c>
      <c r="H4154" s="17">
        <v>51</v>
      </c>
      <c r="I4154" s="207" t="str">
        <f>"W" &amp;Table1[[#This Row],[WeekNum]]</f>
        <v>W51</v>
      </c>
      <c r="J4154" s="20" t="str">
        <f t="shared" si="129"/>
        <v>21-W51</v>
      </c>
      <c r="K4154" s="8" t="s">
        <v>702</v>
      </c>
      <c r="L4154" s="4"/>
      <c r="M4154" s="8" t="s">
        <v>72</v>
      </c>
      <c r="N4154" s="266" t="s">
        <v>369</v>
      </c>
      <c r="O4154" s="266" t="s">
        <v>398</v>
      </c>
      <c r="P4154" s="11" t="s">
        <v>399</v>
      </c>
      <c r="Q4154" s="11" t="s">
        <v>421</v>
      </c>
      <c r="R4154" s="8">
        <v>200</v>
      </c>
      <c r="S4154" s="8">
        <v>164</v>
      </c>
      <c r="T4154" s="206">
        <f>ABS(Table1[[#This Row],[Prod]]-Table1[[#This Row],[Planned]])</f>
        <v>36</v>
      </c>
      <c r="U4154" s="209">
        <f>IF(ABS(Table1[[#This Row],[Prod]]-Table1[[#This Row],[Planned]])&gt;Table1[[#This Row],[Planned]],0,IF(Table1[[#This Row],[Planned]]=0,0,1-ABS(Table1[[#This Row],[Prod]]-Table1[[#This Row],[Planned]])/Table1[[#This Row],[Planned]]))</f>
        <v>0.82000000000000006</v>
      </c>
      <c r="V4154" s="8"/>
      <c r="W4154" s="11"/>
      <c r="X4154" s="3">
        <v>200</v>
      </c>
      <c r="Y4154" s="206">
        <f>Table1[[#This Row],[Prod]]</f>
        <v>164</v>
      </c>
      <c r="Z4154" s="206">
        <f>ABS(Table1[[#This Row],[Prod2]]-Table1[[#This Row],[Plan Revised]])</f>
        <v>36</v>
      </c>
      <c r="AA4154" s="288">
        <f>IF(ABS(Table1[[#This Row],[Prod2]]-Table1[[#This Row],[Plan Revised]])&gt;Table1[[#This Row],[Plan Revised]],0,IF(Table1[[#This Row],[Plan Revised]]=0,0,1-ABS(Table1[[#This Row],[Prod2]]-Table1[[#This Row],[Plan Revised]])/Table1[[#This Row],[Plan Revised]]))</f>
        <v>0.82000000000000006</v>
      </c>
      <c r="AB4154" s="11"/>
      <c r="AC4154" s="30"/>
    </row>
    <row r="4155" spans="1:29">
      <c r="A4155" s="15" t="str">
        <f>IF(Table1[Week]=WeekSel,"Yes","No")</f>
        <v>No</v>
      </c>
      <c r="B4155" s="15" t="str">
        <f>IF((Table1[StartDate]&gt;=Date.GraphMin)*(Table1[StartDate]&lt;=Date.GraphMax)=1,"Yes","No")</f>
        <v>No</v>
      </c>
      <c r="C4155" s="15" t="str">
        <f>IF(OR(Table1[[#This Row],[Site]]="FOOD MILLING",Table1[[#This Row],[Site]]="GODACO"), "No", "Yes")</f>
        <v>Yes</v>
      </c>
      <c r="D4155" s="40">
        <f>MAX(DATE(Table1[Year],1,1),DATE(Table1[Year],1,1)-WEEKDAY(DATE(Table1[Year],1,1),2)+(Table1[WeekNum]-1)*7+1)</f>
        <v>44543</v>
      </c>
      <c r="E4155" s="40">
        <f>MIN(DATE(Table1[Year]+1,1,0),DATE(Table1[Year],1,1)-WEEKDAY(DATE(Table1[Year],1,1),2)+Table1[WeekNum]*7)</f>
        <v>44549</v>
      </c>
      <c r="F4155" s="15">
        <v>2021</v>
      </c>
      <c r="G4155" s="15">
        <f t="shared" si="128"/>
        <v>12</v>
      </c>
      <c r="H4155" s="17">
        <v>51</v>
      </c>
      <c r="I4155" s="207" t="str">
        <f>"W" &amp;Table1[[#This Row],[WeekNum]]</f>
        <v>W51</v>
      </c>
      <c r="J4155" s="20" t="str">
        <f t="shared" si="129"/>
        <v>21-W51</v>
      </c>
      <c r="K4155" s="8" t="s">
        <v>703</v>
      </c>
      <c r="L4155" s="4"/>
      <c r="M4155" s="8" t="s">
        <v>72</v>
      </c>
      <c r="N4155" s="266" t="s">
        <v>369</v>
      </c>
      <c r="O4155" s="266" t="s">
        <v>398</v>
      </c>
      <c r="P4155" s="11" t="s">
        <v>399</v>
      </c>
      <c r="Q4155" s="11" t="s">
        <v>421</v>
      </c>
      <c r="R4155" s="8">
        <v>200</v>
      </c>
      <c r="S4155" s="8">
        <v>412</v>
      </c>
      <c r="T4155" s="206">
        <f>ABS(Table1[[#This Row],[Prod]]-Table1[[#This Row],[Planned]])</f>
        <v>212</v>
      </c>
      <c r="U4155" s="209">
        <f>IF(ABS(Table1[[#This Row],[Prod]]-Table1[[#This Row],[Planned]])&gt;Table1[[#This Row],[Planned]],0,IF(Table1[[#This Row],[Planned]]=0,0,1-ABS(Table1[[#This Row],[Prod]]-Table1[[#This Row],[Planned]])/Table1[[#This Row],[Planned]]))</f>
        <v>0</v>
      </c>
      <c r="V4155" s="8"/>
      <c r="W4155" s="11"/>
      <c r="X4155" s="3">
        <v>400</v>
      </c>
      <c r="Y4155" s="206">
        <f>Table1[[#This Row],[Prod]]</f>
        <v>412</v>
      </c>
      <c r="Z4155" s="206">
        <f>ABS(Table1[[#This Row],[Prod2]]-Table1[[#This Row],[Plan Revised]])</f>
        <v>12</v>
      </c>
      <c r="AA4155" s="288">
        <f>IF(ABS(Table1[[#This Row],[Prod2]]-Table1[[#This Row],[Plan Revised]])&gt;Table1[[#This Row],[Plan Revised]],0,IF(Table1[[#This Row],[Plan Revised]]=0,0,1-ABS(Table1[[#This Row],[Prod2]]-Table1[[#This Row],[Plan Revised]])/Table1[[#This Row],[Plan Revised]]))</f>
        <v>0.97</v>
      </c>
      <c r="AB4155" s="11"/>
      <c r="AC4155" s="30"/>
    </row>
    <row r="4156" spans="1:29">
      <c r="A4156" s="15" t="str">
        <f>IF(Table1[Week]=WeekSel,"Yes","No")</f>
        <v>No</v>
      </c>
      <c r="B4156" s="15" t="str">
        <f>IF((Table1[StartDate]&gt;=Date.GraphMin)*(Table1[StartDate]&lt;=Date.GraphMax)=1,"Yes","No")</f>
        <v>No</v>
      </c>
      <c r="C4156" s="15" t="str">
        <f>IF(OR(Table1[[#This Row],[Site]]="FOOD MILLING",Table1[[#This Row],[Site]]="GODACO"), "No", "Yes")</f>
        <v>Yes</v>
      </c>
      <c r="D4156" s="40">
        <f>MAX(DATE(Table1[Year],1,1),DATE(Table1[Year],1,1)-WEEKDAY(DATE(Table1[Year],1,1),2)+(Table1[WeekNum]-1)*7+1)</f>
        <v>44543</v>
      </c>
      <c r="E4156" s="40">
        <f>MIN(DATE(Table1[Year]+1,1,0),DATE(Table1[Year],1,1)-WEEKDAY(DATE(Table1[Year],1,1),2)+Table1[WeekNum]*7)</f>
        <v>44549</v>
      </c>
      <c r="F4156" s="15">
        <v>2021</v>
      </c>
      <c r="G4156" s="15">
        <f t="shared" si="128"/>
        <v>12</v>
      </c>
      <c r="H4156" s="17">
        <v>51</v>
      </c>
      <c r="I4156" s="207" t="str">
        <f>"W" &amp;Table1[[#This Row],[WeekNum]]</f>
        <v>W51</v>
      </c>
      <c r="J4156" s="20" t="str">
        <f t="shared" si="129"/>
        <v>21-W51</v>
      </c>
      <c r="K4156" s="8" t="s">
        <v>704</v>
      </c>
      <c r="L4156" s="4"/>
      <c r="M4156" s="8" t="s">
        <v>72</v>
      </c>
      <c r="N4156" s="266" t="s">
        <v>369</v>
      </c>
      <c r="O4156" s="266" t="s">
        <v>398</v>
      </c>
      <c r="P4156" s="11" t="s">
        <v>399</v>
      </c>
      <c r="Q4156" s="11" t="s">
        <v>421</v>
      </c>
      <c r="R4156" s="8">
        <v>1070</v>
      </c>
      <c r="S4156" s="8">
        <v>1026</v>
      </c>
      <c r="T4156" s="206">
        <f>ABS(Table1[[#This Row],[Prod]]-Table1[[#This Row],[Planned]])</f>
        <v>44</v>
      </c>
      <c r="U4156" s="209">
        <f>IF(ABS(Table1[[#This Row],[Prod]]-Table1[[#This Row],[Planned]])&gt;Table1[[#This Row],[Planned]],0,IF(Table1[[#This Row],[Planned]]=0,0,1-ABS(Table1[[#This Row],[Prod]]-Table1[[#This Row],[Planned]])/Table1[[#This Row],[Planned]]))</f>
        <v>0.95887850467289715</v>
      </c>
      <c r="V4156" s="8"/>
      <c r="W4156" s="11"/>
      <c r="X4156" s="3">
        <v>1070</v>
      </c>
      <c r="Y4156" s="206">
        <f>Table1[[#This Row],[Prod]]</f>
        <v>1026</v>
      </c>
      <c r="Z4156" s="206">
        <f>ABS(Table1[[#This Row],[Prod2]]-Table1[[#This Row],[Plan Revised]])</f>
        <v>44</v>
      </c>
      <c r="AA4156" s="288">
        <f>IF(ABS(Table1[[#This Row],[Prod2]]-Table1[[#This Row],[Plan Revised]])&gt;Table1[[#This Row],[Plan Revised]],0,IF(Table1[[#This Row],[Plan Revised]]=0,0,1-ABS(Table1[[#This Row],[Prod2]]-Table1[[#This Row],[Plan Revised]])/Table1[[#This Row],[Plan Revised]]))</f>
        <v>0.95887850467289715</v>
      </c>
      <c r="AB4156" s="11"/>
      <c r="AC4156" s="30"/>
    </row>
    <row r="4157" spans="1:29">
      <c r="A4157" s="15" t="str">
        <f>IF(Table1[Week]=WeekSel,"Yes","No")</f>
        <v>No</v>
      </c>
      <c r="B4157" s="15" t="str">
        <f>IF((Table1[StartDate]&gt;=Date.GraphMin)*(Table1[StartDate]&lt;=Date.GraphMax)=1,"Yes","No")</f>
        <v>No</v>
      </c>
      <c r="C4157" s="15" t="str">
        <f>IF(OR(Table1[[#This Row],[Site]]="FOOD MILLING",Table1[[#This Row],[Site]]="GODACO"), "No", "Yes")</f>
        <v>Yes</v>
      </c>
      <c r="D4157" s="40">
        <f>MAX(DATE(Table1[Year],1,1),DATE(Table1[Year],1,1)-WEEKDAY(DATE(Table1[Year],1,1),2)+(Table1[WeekNum]-1)*7+1)</f>
        <v>44543</v>
      </c>
      <c r="E4157" s="40">
        <f>MIN(DATE(Table1[Year]+1,1,0),DATE(Table1[Year],1,1)-WEEKDAY(DATE(Table1[Year],1,1),2)+Table1[WeekNum]*7)</f>
        <v>44549</v>
      </c>
      <c r="F4157" s="15">
        <v>2021</v>
      </c>
      <c r="G4157" s="15">
        <f t="shared" si="128"/>
        <v>12</v>
      </c>
      <c r="H4157" s="17">
        <v>51</v>
      </c>
      <c r="I4157" s="207" t="str">
        <f>"W" &amp;Table1[[#This Row],[WeekNum]]</f>
        <v>W51</v>
      </c>
      <c r="J4157" s="20" t="str">
        <f t="shared" si="129"/>
        <v>21-W51</v>
      </c>
      <c r="K4157" s="8" t="s">
        <v>705</v>
      </c>
      <c r="L4157" s="4"/>
      <c r="M4157" s="8" t="s">
        <v>72</v>
      </c>
      <c r="N4157" s="266" t="s">
        <v>369</v>
      </c>
      <c r="O4157" s="266" t="s">
        <v>398</v>
      </c>
      <c r="P4157" s="11" t="s">
        <v>399</v>
      </c>
      <c r="Q4157" s="11" t="s">
        <v>421</v>
      </c>
      <c r="R4157" s="8">
        <v>1070</v>
      </c>
      <c r="S4157" s="8">
        <v>1060</v>
      </c>
      <c r="T4157" s="206">
        <f>ABS(Table1[[#This Row],[Prod]]-Table1[[#This Row],[Planned]])</f>
        <v>10</v>
      </c>
      <c r="U4157" s="209">
        <f>IF(ABS(Table1[[#This Row],[Prod]]-Table1[[#This Row],[Planned]])&gt;Table1[[#This Row],[Planned]],0,IF(Table1[[#This Row],[Planned]]=0,0,1-ABS(Table1[[#This Row],[Prod]]-Table1[[#This Row],[Planned]])/Table1[[#This Row],[Planned]]))</f>
        <v>0.99065420560747663</v>
      </c>
      <c r="V4157" s="8"/>
      <c r="W4157" s="11"/>
      <c r="X4157" s="3">
        <v>1070</v>
      </c>
      <c r="Y4157" s="206">
        <f>Table1[[#This Row],[Prod]]</f>
        <v>1060</v>
      </c>
      <c r="Z4157" s="206">
        <f>ABS(Table1[[#This Row],[Prod2]]-Table1[[#This Row],[Plan Revised]])</f>
        <v>10</v>
      </c>
      <c r="AA4157" s="288">
        <f>IF(ABS(Table1[[#This Row],[Prod2]]-Table1[[#This Row],[Plan Revised]])&gt;Table1[[#This Row],[Plan Revised]],0,IF(Table1[[#This Row],[Plan Revised]]=0,0,1-ABS(Table1[[#This Row],[Prod2]]-Table1[[#This Row],[Plan Revised]])/Table1[[#This Row],[Plan Revised]]))</f>
        <v>0.99065420560747663</v>
      </c>
      <c r="AB4157" s="11"/>
      <c r="AC4157" s="30"/>
    </row>
    <row r="4158" spans="1:29">
      <c r="A4158" s="15" t="str">
        <f>IF(Table1[Week]=WeekSel,"Yes","No")</f>
        <v>No</v>
      </c>
      <c r="B4158" s="15" t="str">
        <f>IF((Table1[StartDate]&gt;=Date.GraphMin)*(Table1[StartDate]&lt;=Date.GraphMax)=1,"Yes","No")</f>
        <v>No</v>
      </c>
      <c r="C4158" s="15" t="str">
        <f>IF(OR(Table1[[#This Row],[Site]]="FOOD MILLING",Table1[[#This Row],[Site]]="GODACO"), "No", "Yes")</f>
        <v>Yes</v>
      </c>
      <c r="D4158" s="40">
        <f>MAX(DATE(Table1[Year],1,1),DATE(Table1[Year],1,1)-WEEKDAY(DATE(Table1[Year],1,1),2)+(Table1[WeekNum]-1)*7+1)</f>
        <v>44543</v>
      </c>
      <c r="E4158" s="40">
        <f>MIN(DATE(Table1[Year]+1,1,0),DATE(Table1[Year],1,1)-WEEKDAY(DATE(Table1[Year],1,1),2)+Table1[WeekNum]*7)</f>
        <v>44549</v>
      </c>
      <c r="F4158" s="15">
        <v>2021</v>
      </c>
      <c r="G4158" s="15">
        <f t="shared" si="128"/>
        <v>12</v>
      </c>
      <c r="H4158" s="17">
        <v>51</v>
      </c>
      <c r="I4158" s="207" t="str">
        <f>"W" &amp;Table1[[#This Row],[WeekNum]]</f>
        <v>W51</v>
      </c>
      <c r="J4158" s="20" t="str">
        <f t="shared" si="129"/>
        <v>21-W51</v>
      </c>
      <c r="K4158" s="8" t="s">
        <v>706</v>
      </c>
      <c r="L4158" s="4"/>
      <c r="M4158" s="8" t="s">
        <v>72</v>
      </c>
      <c r="N4158" s="266" t="s">
        <v>369</v>
      </c>
      <c r="O4158" s="266" t="s">
        <v>398</v>
      </c>
      <c r="P4158" s="11" t="s">
        <v>399</v>
      </c>
      <c r="Q4158" s="11" t="s">
        <v>421</v>
      </c>
      <c r="R4158" s="8">
        <v>0</v>
      </c>
      <c r="S4158" s="8">
        <v>0</v>
      </c>
      <c r="T4158" s="206">
        <f>ABS(Table1[[#This Row],[Prod]]-Table1[[#This Row],[Planned]])</f>
        <v>0</v>
      </c>
      <c r="U4158" s="209">
        <f>IF(ABS(Table1[[#This Row],[Prod]]-Table1[[#This Row],[Planned]])&gt;Table1[[#This Row],[Planned]],0,IF(Table1[[#This Row],[Planned]]=0,0,1-ABS(Table1[[#This Row],[Prod]]-Table1[[#This Row],[Planned]])/Table1[[#This Row],[Planned]]))</f>
        <v>0</v>
      </c>
      <c r="V4158" s="8"/>
      <c r="W4158" s="11"/>
      <c r="X4158" s="3">
        <v>0</v>
      </c>
      <c r="Y4158" s="206">
        <f>Table1[[#This Row],[Prod]]</f>
        <v>0</v>
      </c>
      <c r="Z4158" s="206">
        <f>ABS(Table1[[#This Row],[Prod2]]-Table1[[#This Row],[Plan Revised]])</f>
        <v>0</v>
      </c>
      <c r="AA4158" s="288">
        <f>IF(ABS(Table1[[#This Row],[Prod2]]-Table1[[#This Row],[Plan Revised]])&gt;Table1[[#This Row],[Plan Revised]],0,IF(Table1[[#This Row],[Plan Revised]]=0,0,1-ABS(Table1[[#This Row],[Prod2]]-Table1[[#This Row],[Plan Revised]])/Table1[[#This Row],[Plan Revised]]))</f>
        <v>0</v>
      </c>
      <c r="AB4158" s="11"/>
      <c r="AC4158" s="30"/>
    </row>
    <row r="4159" spans="1:29">
      <c r="A4159" s="15" t="str">
        <f>IF(Table1[Week]=WeekSel,"Yes","No")</f>
        <v>No</v>
      </c>
      <c r="B4159" s="15" t="str">
        <f>IF((Table1[StartDate]&gt;=Date.GraphMin)*(Table1[StartDate]&lt;=Date.GraphMax)=1,"Yes","No")</f>
        <v>No</v>
      </c>
      <c r="C4159" s="15" t="str">
        <f>IF(OR(Table1[[#This Row],[Site]]="FOOD MILLING",Table1[[#This Row],[Site]]="GODACO"), "No", "Yes")</f>
        <v>Yes</v>
      </c>
      <c r="D4159" s="40">
        <f>MAX(DATE(Table1[Year],1,1),DATE(Table1[Year],1,1)-WEEKDAY(DATE(Table1[Year],1,1),2)+(Table1[WeekNum]-1)*7+1)</f>
        <v>44543</v>
      </c>
      <c r="E4159" s="40">
        <f>MIN(DATE(Table1[Year]+1,1,0),DATE(Table1[Year],1,1)-WEEKDAY(DATE(Table1[Year],1,1),2)+Table1[WeekNum]*7)</f>
        <v>44549</v>
      </c>
      <c r="F4159" s="15">
        <v>2021</v>
      </c>
      <c r="G4159" s="15">
        <f t="shared" si="128"/>
        <v>12</v>
      </c>
      <c r="H4159" s="17">
        <v>51</v>
      </c>
      <c r="I4159" s="207" t="str">
        <f>"W" &amp;Table1[[#This Row],[WeekNum]]</f>
        <v>W51</v>
      </c>
      <c r="J4159" s="20" t="str">
        <f t="shared" si="129"/>
        <v>21-W51</v>
      </c>
      <c r="K4159" s="8" t="s">
        <v>707</v>
      </c>
      <c r="L4159" s="4"/>
      <c r="M4159" s="8" t="s">
        <v>72</v>
      </c>
      <c r="N4159" s="266" t="s">
        <v>369</v>
      </c>
      <c r="O4159" s="266" t="s">
        <v>395</v>
      </c>
      <c r="P4159" s="11" t="s">
        <v>396</v>
      </c>
      <c r="Q4159" s="11" t="s">
        <v>421</v>
      </c>
      <c r="R4159" s="8">
        <v>500</v>
      </c>
      <c r="S4159" s="8">
        <v>1517</v>
      </c>
      <c r="T4159" s="206">
        <f>ABS(Table1[[#This Row],[Prod]]-Table1[[#This Row],[Planned]])</f>
        <v>1017</v>
      </c>
      <c r="U4159" s="209">
        <f>IF(ABS(Table1[[#This Row],[Prod]]-Table1[[#This Row],[Planned]])&gt;Table1[[#This Row],[Planned]],0,IF(Table1[[#This Row],[Planned]]=0,0,1-ABS(Table1[[#This Row],[Prod]]-Table1[[#This Row],[Planned]])/Table1[[#This Row],[Planned]]))</f>
        <v>0</v>
      </c>
      <c r="V4159" s="8"/>
      <c r="W4159" s="11"/>
      <c r="X4159" s="3">
        <v>1500</v>
      </c>
      <c r="Y4159" s="206">
        <f>Table1[[#This Row],[Prod]]</f>
        <v>1517</v>
      </c>
      <c r="Z4159" s="206">
        <f>ABS(Table1[[#This Row],[Prod2]]-Table1[[#This Row],[Plan Revised]])</f>
        <v>17</v>
      </c>
      <c r="AA4159" s="288">
        <f>IF(ABS(Table1[[#This Row],[Prod2]]-Table1[[#This Row],[Plan Revised]])&gt;Table1[[#This Row],[Plan Revised]],0,IF(Table1[[#This Row],[Plan Revised]]=0,0,1-ABS(Table1[[#This Row],[Prod2]]-Table1[[#This Row],[Plan Revised]])/Table1[[#This Row],[Plan Revised]]))</f>
        <v>0.98866666666666669</v>
      </c>
      <c r="AB4159" s="11"/>
      <c r="AC4159" s="30"/>
    </row>
    <row r="4160" spans="1:29">
      <c r="A4160" s="15" t="str">
        <f>IF(Table1[Week]=WeekSel,"Yes","No")</f>
        <v>No</v>
      </c>
      <c r="B4160" s="15" t="str">
        <f>IF((Table1[StartDate]&gt;=Date.GraphMin)*(Table1[StartDate]&lt;=Date.GraphMax)=1,"Yes","No")</f>
        <v>No</v>
      </c>
      <c r="C4160" s="15" t="str">
        <f>IF(OR(Table1[[#This Row],[Site]]="FOOD MILLING",Table1[[#This Row],[Site]]="GODACO"), "No", "Yes")</f>
        <v>Yes</v>
      </c>
      <c r="D4160" s="40">
        <f>MAX(DATE(Table1[Year],1,1),DATE(Table1[Year],1,1)-WEEKDAY(DATE(Table1[Year],1,1),2)+(Table1[WeekNum]-1)*7+1)</f>
        <v>44543</v>
      </c>
      <c r="E4160" s="40">
        <f>MIN(DATE(Table1[Year]+1,1,0),DATE(Table1[Year],1,1)-WEEKDAY(DATE(Table1[Year],1,1),2)+Table1[WeekNum]*7)</f>
        <v>44549</v>
      </c>
      <c r="F4160" s="15">
        <v>2021</v>
      </c>
      <c r="G4160" s="15">
        <f t="shared" si="128"/>
        <v>12</v>
      </c>
      <c r="H4160" s="17">
        <v>51</v>
      </c>
      <c r="I4160" s="207" t="str">
        <f>"W" &amp;Table1[[#This Row],[WeekNum]]</f>
        <v>W51</v>
      </c>
      <c r="J4160" s="20" t="str">
        <f t="shared" si="129"/>
        <v>21-W51</v>
      </c>
      <c r="K4160" s="8" t="s">
        <v>708</v>
      </c>
      <c r="L4160" s="4"/>
      <c r="M4160" s="8" t="s">
        <v>72</v>
      </c>
      <c r="N4160" s="266" t="s">
        <v>369</v>
      </c>
      <c r="O4160" s="266" t="s">
        <v>395</v>
      </c>
      <c r="P4160" s="11" t="s">
        <v>396</v>
      </c>
      <c r="Q4160" s="11" t="s">
        <v>421</v>
      </c>
      <c r="R4160" s="8">
        <v>300</v>
      </c>
      <c r="S4160" s="8">
        <v>230</v>
      </c>
      <c r="T4160" s="206">
        <f>ABS(Table1[[#This Row],[Prod]]-Table1[[#This Row],[Planned]])</f>
        <v>70</v>
      </c>
      <c r="U4160" s="209">
        <f>IF(ABS(Table1[[#This Row],[Prod]]-Table1[[#This Row],[Planned]])&gt;Table1[[#This Row],[Planned]],0,IF(Table1[[#This Row],[Planned]]=0,0,1-ABS(Table1[[#This Row],[Prod]]-Table1[[#This Row],[Planned]])/Table1[[#This Row],[Planned]]))</f>
        <v>0.76666666666666661</v>
      </c>
      <c r="V4160" s="8"/>
      <c r="W4160" s="11"/>
      <c r="X4160" s="3">
        <v>300</v>
      </c>
      <c r="Y4160" s="206">
        <f>Table1[[#This Row],[Prod]]</f>
        <v>230</v>
      </c>
      <c r="Z4160" s="206">
        <f>ABS(Table1[[#This Row],[Prod2]]-Table1[[#This Row],[Plan Revised]])</f>
        <v>70</v>
      </c>
      <c r="AA4160" s="288">
        <f>IF(ABS(Table1[[#This Row],[Prod2]]-Table1[[#This Row],[Plan Revised]])&gt;Table1[[#This Row],[Plan Revised]],0,IF(Table1[[#This Row],[Plan Revised]]=0,0,1-ABS(Table1[[#This Row],[Prod2]]-Table1[[#This Row],[Plan Revised]])/Table1[[#This Row],[Plan Revised]]))</f>
        <v>0.76666666666666661</v>
      </c>
      <c r="AB4160" s="11"/>
      <c r="AC4160" s="30"/>
    </row>
    <row r="4161" spans="1:29">
      <c r="A4161" s="15" t="str">
        <f>IF(Table1[Week]=WeekSel,"Yes","No")</f>
        <v>No</v>
      </c>
      <c r="B4161" s="15" t="str">
        <f>IF((Table1[StartDate]&gt;=Date.GraphMin)*(Table1[StartDate]&lt;=Date.GraphMax)=1,"Yes","No")</f>
        <v>No</v>
      </c>
      <c r="C4161" s="15" t="str">
        <f>IF(OR(Table1[[#This Row],[Site]]="FOOD MILLING",Table1[[#This Row],[Site]]="GODACO"), "No", "Yes")</f>
        <v>Yes</v>
      </c>
      <c r="D4161" s="40">
        <f>MAX(DATE(Table1[Year],1,1),DATE(Table1[Year],1,1)-WEEKDAY(DATE(Table1[Year],1,1),2)+(Table1[WeekNum]-1)*7+1)</f>
        <v>44543</v>
      </c>
      <c r="E4161" s="40">
        <f>MIN(DATE(Table1[Year]+1,1,0),DATE(Table1[Year],1,1)-WEEKDAY(DATE(Table1[Year],1,1),2)+Table1[WeekNum]*7)</f>
        <v>44549</v>
      </c>
      <c r="F4161" s="15">
        <v>2021</v>
      </c>
      <c r="G4161" s="15">
        <f t="shared" si="128"/>
        <v>12</v>
      </c>
      <c r="H4161" s="17">
        <v>51</v>
      </c>
      <c r="I4161" s="207" t="str">
        <f>"W" &amp;Table1[[#This Row],[WeekNum]]</f>
        <v>W51</v>
      </c>
      <c r="J4161" s="20" t="str">
        <f t="shared" si="129"/>
        <v>21-W51</v>
      </c>
      <c r="K4161" s="8" t="s">
        <v>709</v>
      </c>
      <c r="L4161" s="4"/>
      <c r="M4161" s="8" t="s">
        <v>72</v>
      </c>
      <c r="N4161" s="266" t="s">
        <v>369</v>
      </c>
      <c r="O4161" s="266" t="s">
        <v>395</v>
      </c>
      <c r="P4161" s="11" t="s">
        <v>396</v>
      </c>
      <c r="Q4161" s="11" t="s">
        <v>421</v>
      </c>
      <c r="R4161" s="8">
        <v>9500</v>
      </c>
      <c r="S4161" s="8">
        <v>8475</v>
      </c>
      <c r="T4161" s="206">
        <f>ABS(Table1[[#This Row],[Prod]]-Table1[[#This Row],[Planned]])</f>
        <v>1025</v>
      </c>
      <c r="U4161" s="209">
        <f>IF(ABS(Table1[[#This Row],[Prod]]-Table1[[#This Row],[Planned]])&gt;Table1[[#This Row],[Planned]],0,IF(Table1[[#This Row],[Planned]]=0,0,1-ABS(Table1[[#This Row],[Prod]]-Table1[[#This Row],[Planned]])/Table1[[#This Row],[Planned]]))</f>
        <v>0.89210526315789473</v>
      </c>
      <c r="V4161" s="8"/>
      <c r="W4161" s="11"/>
      <c r="X4161" s="3">
        <v>8000</v>
      </c>
      <c r="Y4161" s="206">
        <f>Table1[[#This Row],[Prod]]</f>
        <v>8475</v>
      </c>
      <c r="Z4161" s="206">
        <f>ABS(Table1[[#This Row],[Prod2]]-Table1[[#This Row],[Plan Revised]])</f>
        <v>475</v>
      </c>
      <c r="AA4161" s="288">
        <f>IF(ABS(Table1[[#This Row],[Prod2]]-Table1[[#This Row],[Plan Revised]])&gt;Table1[[#This Row],[Plan Revised]],0,IF(Table1[[#This Row],[Plan Revised]]=0,0,1-ABS(Table1[[#This Row],[Prod2]]-Table1[[#This Row],[Plan Revised]])/Table1[[#This Row],[Plan Revised]]))</f>
        <v>0.94062500000000004</v>
      </c>
      <c r="AB4161" s="11"/>
      <c r="AC4161" s="30"/>
    </row>
    <row r="4162" spans="1:29">
      <c r="A4162" s="15" t="str">
        <f>IF(Table1[Week]=WeekSel,"Yes","No")</f>
        <v>No</v>
      </c>
      <c r="B4162" s="15" t="str">
        <f>IF((Table1[StartDate]&gt;=Date.GraphMin)*(Table1[StartDate]&lt;=Date.GraphMax)=1,"Yes","No")</f>
        <v>No</v>
      </c>
      <c r="C4162" s="15" t="str">
        <f>IF(OR(Table1[[#This Row],[Site]]="FOOD MILLING",Table1[[#This Row],[Site]]="GODACO"), "No", "Yes")</f>
        <v>Yes</v>
      </c>
      <c r="D4162" s="40">
        <f>MAX(DATE(Table1[Year],1,1),DATE(Table1[Year],1,1)-WEEKDAY(DATE(Table1[Year],1,1),2)+(Table1[WeekNum]-1)*7+1)</f>
        <v>44543</v>
      </c>
      <c r="E4162" s="40">
        <f>MIN(DATE(Table1[Year]+1,1,0),DATE(Table1[Year],1,1)-WEEKDAY(DATE(Table1[Year],1,1),2)+Table1[WeekNum]*7)</f>
        <v>44549</v>
      </c>
      <c r="F4162" s="15">
        <v>2021</v>
      </c>
      <c r="G4162" s="15">
        <f t="shared" ref="G4162:G4225" si="130">MONTH(DATE(F4162,1,H4162*7-2)-WEEKDAY(DATE(H4162,1,2)))</f>
        <v>12</v>
      </c>
      <c r="H4162" s="17">
        <v>51</v>
      </c>
      <c r="I4162" s="207" t="str">
        <f>"W" &amp;Table1[[#This Row],[WeekNum]]</f>
        <v>W51</v>
      </c>
      <c r="J4162" s="20" t="str">
        <f t="shared" ref="J4162:J4225" si="131">RIGHT(F4162,2)&amp;"-"&amp;TEXT(H4162,"W00")</f>
        <v>21-W51</v>
      </c>
      <c r="K4162" s="8" t="s">
        <v>710</v>
      </c>
      <c r="L4162" s="4"/>
      <c r="M4162" s="8" t="s">
        <v>72</v>
      </c>
      <c r="N4162" s="266" t="s">
        <v>369</v>
      </c>
      <c r="O4162" s="266" t="s">
        <v>395</v>
      </c>
      <c r="P4162" s="11" t="s">
        <v>396</v>
      </c>
      <c r="Q4162" s="11" t="s">
        <v>421</v>
      </c>
      <c r="R4162" s="8">
        <v>500</v>
      </c>
      <c r="S4162" s="8">
        <v>2244.9</v>
      </c>
      <c r="T4162" s="206">
        <f>ABS(Table1[[#This Row],[Prod]]-Table1[[#This Row],[Planned]])</f>
        <v>1744.9</v>
      </c>
      <c r="U4162" s="209">
        <f>IF(ABS(Table1[[#This Row],[Prod]]-Table1[[#This Row],[Planned]])&gt;Table1[[#This Row],[Planned]],0,IF(Table1[[#This Row],[Planned]]=0,0,1-ABS(Table1[[#This Row],[Prod]]-Table1[[#This Row],[Planned]])/Table1[[#This Row],[Planned]]))</f>
        <v>0</v>
      </c>
      <c r="V4162" s="8"/>
      <c r="W4162" s="11"/>
      <c r="X4162" s="3">
        <v>0</v>
      </c>
      <c r="Y4162" s="206">
        <f>Table1[[#This Row],[Prod]]</f>
        <v>2244.9</v>
      </c>
      <c r="Z4162" s="206">
        <f>ABS(Table1[[#This Row],[Prod2]]-Table1[[#This Row],[Plan Revised]])</f>
        <v>2244.9</v>
      </c>
      <c r="AA4162" s="288">
        <f>IF(ABS(Table1[[#This Row],[Prod2]]-Table1[[#This Row],[Plan Revised]])&gt;Table1[[#This Row],[Plan Revised]],0,IF(Table1[[#This Row],[Plan Revised]]=0,0,1-ABS(Table1[[#This Row],[Prod2]]-Table1[[#This Row],[Plan Revised]])/Table1[[#This Row],[Plan Revised]]))</f>
        <v>0</v>
      </c>
      <c r="AB4162" s="11"/>
      <c r="AC4162" s="30"/>
    </row>
    <row r="4163" spans="1:29">
      <c r="A4163" s="15" t="str">
        <f>IF(Table1[Week]=WeekSel,"Yes","No")</f>
        <v>No</v>
      </c>
      <c r="B4163" s="15" t="str">
        <f>IF((Table1[StartDate]&gt;=Date.GraphMin)*(Table1[StartDate]&lt;=Date.GraphMax)=1,"Yes","No")</f>
        <v>No</v>
      </c>
      <c r="C4163" s="15" t="str">
        <f>IF(OR(Table1[[#This Row],[Site]]="FOOD MILLING",Table1[[#This Row],[Site]]="GODACO"), "No", "Yes")</f>
        <v>Yes</v>
      </c>
      <c r="D4163" s="40">
        <f>MAX(DATE(Table1[Year],1,1),DATE(Table1[Year],1,1)-WEEKDAY(DATE(Table1[Year],1,1),2)+(Table1[WeekNum]-1)*7+1)</f>
        <v>44543</v>
      </c>
      <c r="E4163" s="40">
        <f>MIN(DATE(Table1[Year]+1,1,0),DATE(Table1[Year],1,1)-WEEKDAY(DATE(Table1[Year],1,1),2)+Table1[WeekNum]*7)</f>
        <v>44549</v>
      </c>
      <c r="F4163" s="15">
        <v>2021</v>
      </c>
      <c r="G4163" s="15">
        <f t="shared" si="130"/>
        <v>12</v>
      </c>
      <c r="H4163" s="17">
        <v>51</v>
      </c>
      <c r="I4163" s="207" t="str">
        <f>"W" &amp;Table1[[#This Row],[WeekNum]]</f>
        <v>W51</v>
      </c>
      <c r="J4163" s="20" t="str">
        <f t="shared" si="131"/>
        <v>21-W51</v>
      </c>
      <c r="K4163" s="8" t="s">
        <v>711</v>
      </c>
      <c r="L4163" s="4"/>
      <c r="M4163" s="8" t="s">
        <v>72</v>
      </c>
      <c r="N4163" s="266" t="s">
        <v>369</v>
      </c>
      <c r="O4163" s="266" t="s">
        <v>400</v>
      </c>
      <c r="P4163" s="11" t="s">
        <v>401</v>
      </c>
      <c r="Q4163" s="11" t="s">
        <v>421</v>
      </c>
      <c r="R4163" s="8">
        <v>2100</v>
      </c>
      <c r="S4163" s="8">
        <v>2422</v>
      </c>
      <c r="T4163" s="206">
        <f>ABS(Table1[[#This Row],[Prod]]-Table1[[#This Row],[Planned]])</f>
        <v>322</v>
      </c>
      <c r="U4163" s="209">
        <f>IF(ABS(Table1[[#This Row],[Prod]]-Table1[[#This Row],[Planned]])&gt;Table1[[#This Row],[Planned]],0,IF(Table1[[#This Row],[Planned]]=0,0,1-ABS(Table1[[#This Row],[Prod]]-Table1[[#This Row],[Planned]])/Table1[[#This Row],[Planned]]))</f>
        <v>0.84666666666666668</v>
      </c>
      <c r="V4163" s="8"/>
      <c r="W4163" s="11"/>
      <c r="X4163" s="3">
        <v>2100</v>
      </c>
      <c r="Y4163" s="206">
        <f>Table1[[#This Row],[Prod]]</f>
        <v>2422</v>
      </c>
      <c r="Z4163" s="206">
        <f>ABS(Table1[[#This Row],[Prod2]]-Table1[[#This Row],[Plan Revised]])</f>
        <v>322</v>
      </c>
      <c r="AA4163" s="288">
        <f>IF(ABS(Table1[[#This Row],[Prod2]]-Table1[[#This Row],[Plan Revised]])&gt;Table1[[#This Row],[Plan Revised]],0,IF(Table1[[#This Row],[Plan Revised]]=0,0,1-ABS(Table1[[#This Row],[Prod2]]-Table1[[#This Row],[Plan Revised]])/Table1[[#This Row],[Plan Revised]]))</f>
        <v>0.84666666666666668</v>
      </c>
      <c r="AB4163" s="11"/>
      <c r="AC4163" s="30"/>
    </row>
    <row r="4164" spans="1:29">
      <c r="A4164" s="15" t="str">
        <f>IF(Table1[Week]=WeekSel,"Yes","No")</f>
        <v>No</v>
      </c>
      <c r="B4164" s="15" t="str">
        <f>IF((Table1[StartDate]&gt;=Date.GraphMin)*(Table1[StartDate]&lt;=Date.GraphMax)=1,"Yes","No")</f>
        <v>No</v>
      </c>
      <c r="C4164" s="15" t="str">
        <f>IF(OR(Table1[[#This Row],[Site]]="FOOD MILLING",Table1[[#This Row],[Site]]="GODACO"), "No", "Yes")</f>
        <v>Yes</v>
      </c>
      <c r="D4164" s="40">
        <f>MAX(DATE(Table1[Year],1,1),DATE(Table1[Year],1,1)-WEEKDAY(DATE(Table1[Year],1,1),2)+(Table1[WeekNum]-1)*7+1)</f>
        <v>44543</v>
      </c>
      <c r="E4164" s="40">
        <f>MIN(DATE(Table1[Year]+1,1,0),DATE(Table1[Year],1,1)-WEEKDAY(DATE(Table1[Year],1,1),2)+Table1[WeekNum]*7)</f>
        <v>44549</v>
      </c>
      <c r="F4164" s="15">
        <v>2021</v>
      </c>
      <c r="G4164" s="15">
        <f t="shared" si="130"/>
        <v>12</v>
      </c>
      <c r="H4164" s="17">
        <v>51</v>
      </c>
      <c r="I4164" s="207" t="str">
        <f>"W" &amp;Table1[[#This Row],[WeekNum]]</f>
        <v>W51</v>
      </c>
      <c r="J4164" s="20" t="str">
        <f t="shared" si="131"/>
        <v>21-W51</v>
      </c>
      <c r="K4164" s="8" t="s">
        <v>712</v>
      </c>
      <c r="L4164" s="4"/>
      <c r="M4164" s="8" t="s">
        <v>72</v>
      </c>
      <c r="N4164" s="266" t="s">
        <v>369</v>
      </c>
      <c r="O4164" s="266" t="s">
        <v>400</v>
      </c>
      <c r="P4164" s="11" t="s">
        <v>401</v>
      </c>
      <c r="Q4164" s="11" t="s">
        <v>421</v>
      </c>
      <c r="R4164" s="8">
        <v>300</v>
      </c>
      <c r="S4164" s="8">
        <v>257</v>
      </c>
      <c r="T4164" s="206">
        <f>ABS(Table1[[#This Row],[Prod]]-Table1[[#This Row],[Planned]])</f>
        <v>43</v>
      </c>
      <c r="U4164" s="209">
        <f>IF(ABS(Table1[[#This Row],[Prod]]-Table1[[#This Row],[Planned]])&gt;Table1[[#This Row],[Planned]],0,IF(Table1[[#This Row],[Planned]]=0,0,1-ABS(Table1[[#This Row],[Prod]]-Table1[[#This Row],[Planned]])/Table1[[#This Row],[Planned]]))</f>
        <v>0.85666666666666669</v>
      </c>
      <c r="V4164" s="8"/>
      <c r="W4164" s="11"/>
      <c r="X4164" s="3">
        <v>300</v>
      </c>
      <c r="Y4164" s="206">
        <f>Table1[[#This Row],[Prod]]</f>
        <v>257</v>
      </c>
      <c r="Z4164" s="206">
        <f>ABS(Table1[[#This Row],[Prod2]]-Table1[[#This Row],[Plan Revised]])</f>
        <v>43</v>
      </c>
      <c r="AA4164" s="288">
        <f>IF(ABS(Table1[[#This Row],[Prod2]]-Table1[[#This Row],[Plan Revised]])&gt;Table1[[#This Row],[Plan Revised]],0,IF(Table1[[#This Row],[Plan Revised]]=0,0,1-ABS(Table1[[#This Row],[Prod2]]-Table1[[#This Row],[Plan Revised]])/Table1[[#This Row],[Plan Revised]]))</f>
        <v>0.85666666666666669</v>
      </c>
      <c r="AB4164" s="11"/>
      <c r="AC4164" s="30"/>
    </row>
    <row r="4165" spans="1:29">
      <c r="A4165" s="15" t="str">
        <f>IF(Table1[Week]=WeekSel,"Yes","No")</f>
        <v>No</v>
      </c>
      <c r="B4165" s="15" t="str">
        <f>IF((Table1[StartDate]&gt;=Date.GraphMin)*(Table1[StartDate]&lt;=Date.GraphMax)=1,"Yes","No")</f>
        <v>No</v>
      </c>
      <c r="C4165" s="15" t="str">
        <f>IF(OR(Table1[[#This Row],[Site]]="FOOD MILLING",Table1[[#This Row],[Site]]="GODACO"), "No", "Yes")</f>
        <v>Yes</v>
      </c>
      <c r="D4165" s="40">
        <f>MAX(DATE(Table1[Year],1,1),DATE(Table1[Year],1,1)-WEEKDAY(DATE(Table1[Year],1,1),2)+(Table1[WeekNum]-1)*7+1)</f>
        <v>44543</v>
      </c>
      <c r="E4165" s="40">
        <f>MIN(DATE(Table1[Year]+1,1,0),DATE(Table1[Year],1,1)-WEEKDAY(DATE(Table1[Year],1,1),2)+Table1[WeekNum]*7)</f>
        <v>44549</v>
      </c>
      <c r="F4165" s="15">
        <v>2021</v>
      </c>
      <c r="G4165" s="15">
        <f t="shared" si="130"/>
        <v>12</v>
      </c>
      <c r="H4165" s="17">
        <v>51</v>
      </c>
      <c r="I4165" s="207" t="str">
        <f>"W" &amp;Table1[[#This Row],[WeekNum]]</f>
        <v>W51</v>
      </c>
      <c r="J4165" s="20" t="str">
        <f t="shared" si="131"/>
        <v>21-W51</v>
      </c>
      <c r="K4165" s="8" t="s">
        <v>437</v>
      </c>
      <c r="L4165" s="4"/>
      <c r="M4165" s="8" t="s">
        <v>72</v>
      </c>
      <c r="N4165" s="266" t="s">
        <v>369</v>
      </c>
      <c r="O4165" s="266" t="s">
        <v>374</v>
      </c>
      <c r="P4165" s="11" t="s">
        <v>402</v>
      </c>
      <c r="Q4165" s="11" t="s">
        <v>421</v>
      </c>
      <c r="R4165" s="8">
        <v>1800</v>
      </c>
      <c r="S4165" s="8">
        <v>2234</v>
      </c>
      <c r="T4165" s="206">
        <f>ABS(Table1[[#This Row],[Prod]]-Table1[[#This Row],[Planned]])</f>
        <v>434</v>
      </c>
      <c r="U4165" s="209">
        <f>IF(ABS(Table1[[#This Row],[Prod]]-Table1[[#This Row],[Planned]])&gt;Table1[[#This Row],[Planned]],0,IF(Table1[[#This Row],[Planned]]=0,0,1-ABS(Table1[[#This Row],[Prod]]-Table1[[#This Row],[Planned]])/Table1[[#This Row],[Planned]]))</f>
        <v>0.75888888888888895</v>
      </c>
      <c r="V4165" s="8"/>
      <c r="W4165" s="11"/>
      <c r="X4165" s="3">
        <v>1800</v>
      </c>
      <c r="Y4165" s="206">
        <f>Table1[[#This Row],[Prod]]</f>
        <v>2234</v>
      </c>
      <c r="Z4165" s="206">
        <f>ABS(Table1[[#This Row],[Prod2]]-Table1[[#This Row],[Plan Revised]])</f>
        <v>434</v>
      </c>
      <c r="AA4165" s="288">
        <f>IF(ABS(Table1[[#This Row],[Prod2]]-Table1[[#This Row],[Plan Revised]])&gt;Table1[[#This Row],[Plan Revised]],0,IF(Table1[[#This Row],[Plan Revised]]=0,0,1-ABS(Table1[[#This Row],[Prod2]]-Table1[[#This Row],[Plan Revised]])/Table1[[#This Row],[Plan Revised]]))</f>
        <v>0.75888888888888895</v>
      </c>
      <c r="AB4165" s="11"/>
      <c r="AC4165" s="30"/>
    </row>
    <row r="4166" spans="1:29">
      <c r="A4166" s="15" t="str">
        <f>IF(Table1[Week]=WeekSel,"Yes","No")</f>
        <v>No</v>
      </c>
      <c r="B4166" s="15" t="str">
        <f>IF((Table1[StartDate]&gt;=Date.GraphMin)*(Table1[StartDate]&lt;=Date.GraphMax)=1,"Yes","No")</f>
        <v>No</v>
      </c>
      <c r="C4166" s="15" t="str">
        <f>IF(OR(Table1[[#This Row],[Site]]="FOOD MILLING",Table1[[#This Row],[Site]]="GODACO"), "No", "Yes")</f>
        <v>Yes</v>
      </c>
      <c r="D4166" s="40">
        <f>MAX(DATE(Table1[Year],1,1),DATE(Table1[Year],1,1)-WEEKDAY(DATE(Table1[Year],1,1),2)+(Table1[WeekNum]-1)*7+1)</f>
        <v>44543</v>
      </c>
      <c r="E4166" s="40">
        <f>MIN(DATE(Table1[Year]+1,1,0),DATE(Table1[Year],1,1)-WEEKDAY(DATE(Table1[Year],1,1),2)+Table1[WeekNum]*7)</f>
        <v>44549</v>
      </c>
      <c r="F4166" s="15">
        <v>2021</v>
      </c>
      <c r="G4166" s="15">
        <f t="shared" si="130"/>
        <v>12</v>
      </c>
      <c r="H4166" s="17">
        <v>51</v>
      </c>
      <c r="I4166" s="207" t="str">
        <f>"W" &amp;Table1[[#This Row],[WeekNum]]</f>
        <v>W51</v>
      </c>
      <c r="J4166" s="20" t="str">
        <f t="shared" si="131"/>
        <v>21-W51</v>
      </c>
      <c r="K4166" s="8" t="s">
        <v>438</v>
      </c>
      <c r="L4166" s="4"/>
      <c r="M4166" s="8" t="s">
        <v>72</v>
      </c>
      <c r="N4166" s="266" t="s">
        <v>369</v>
      </c>
      <c r="O4166" s="266" t="s">
        <v>374</v>
      </c>
      <c r="P4166" s="11" t="s">
        <v>402</v>
      </c>
      <c r="Q4166" s="11" t="s">
        <v>421</v>
      </c>
      <c r="R4166" s="8">
        <v>2640</v>
      </c>
      <c r="S4166" s="8">
        <v>2283</v>
      </c>
      <c r="T4166" s="206">
        <f>ABS(Table1[[#This Row],[Prod]]-Table1[[#This Row],[Planned]])</f>
        <v>357</v>
      </c>
      <c r="U4166" s="209">
        <f>IF(ABS(Table1[[#This Row],[Prod]]-Table1[[#This Row],[Planned]])&gt;Table1[[#This Row],[Planned]],0,IF(Table1[[#This Row],[Planned]]=0,0,1-ABS(Table1[[#This Row],[Prod]]-Table1[[#This Row],[Planned]])/Table1[[#This Row],[Planned]]))</f>
        <v>0.86477272727272725</v>
      </c>
      <c r="V4166" s="8"/>
      <c r="W4166" s="11"/>
      <c r="X4166" s="3">
        <v>2640</v>
      </c>
      <c r="Y4166" s="206">
        <f>Table1[[#This Row],[Prod]]</f>
        <v>2283</v>
      </c>
      <c r="Z4166" s="206">
        <f>ABS(Table1[[#This Row],[Prod2]]-Table1[[#This Row],[Plan Revised]])</f>
        <v>357</v>
      </c>
      <c r="AA4166" s="288">
        <f>IF(ABS(Table1[[#This Row],[Prod2]]-Table1[[#This Row],[Plan Revised]])&gt;Table1[[#This Row],[Plan Revised]],0,IF(Table1[[#This Row],[Plan Revised]]=0,0,1-ABS(Table1[[#This Row],[Prod2]]-Table1[[#This Row],[Plan Revised]])/Table1[[#This Row],[Plan Revised]]))</f>
        <v>0.86477272727272725</v>
      </c>
      <c r="AB4166" s="11"/>
      <c r="AC4166" s="30"/>
    </row>
    <row r="4167" spans="1:29">
      <c r="A4167" s="15" t="str">
        <f>IF(Table1[Week]=WeekSel,"Yes","No")</f>
        <v>No</v>
      </c>
      <c r="B4167" s="15" t="str">
        <f>IF((Table1[StartDate]&gt;=Date.GraphMin)*(Table1[StartDate]&lt;=Date.GraphMax)=1,"Yes","No")</f>
        <v>No</v>
      </c>
      <c r="C4167" s="15" t="str">
        <f>IF(OR(Table1[[#This Row],[Site]]="FOOD MILLING",Table1[[#This Row],[Site]]="GODACO"), "No", "Yes")</f>
        <v>Yes</v>
      </c>
      <c r="D4167" s="40">
        <f>MAX(DATE(Table1[Year],1,1),DATE(Table1[Year],1,1)-WEEKDAY(DATE(Table1[Year],1,1),2)+(Table1[WeekNum]-1)*7+1)</f>
        <v>44543</v>
      </c>
      <c r="E4167" s="40">
        <f>MIN(DATE(Table1[Year]+1,1,0),DATE(Table1[Year],1,1)-WEEKDAY(DATE(Table1[Year],1,1),2)+Table1[WeekNum]*7)</f>
        <v>44549</v>
      </c>
      <c r="F4167" s="15">
        <v>2021</v>
      </c>
      <c r="G4167" s="15">
        <f t="shared" si="130"/>
        <v>12</v>
      </c>
      <c r="H4167" s="17">
        <v>51</v>
      </c>
      <c r="I4167" s="207" t="str">
        <f>"W" &amp;Table1[[#This Row],[WeekNum]]</f>
        <v>W51</v>
      </c>
      <c r="J4167" s="20" t="str">
        <f t="shared" si="131"/>
        <v>21-W51</v>
      </c>
      <c r="K4167" s="8" t="s">
        <v>439</v>
      </c>
      <c r="L4167" s="4"/>
      <c r="M4167" s="8" t="s">
        <v>72</v>
      </c>
      <c r="N4167" s="266" t="s">
        <v>369</v>
      </c>
      <c r="O4167" s="266" t="s">
        <v>374</v>
      </c>
      <c r="P4167" s="11" t="s">
        <v>402</v>
      </c>
      <c r="Q4167" s="11" t="s">
        <v>421</v>
      </c>
      <c r="R4167" s="8">
        <v>1500</v>
      </c>
      <c r="S4167" s="8">
        <v>0</v>
      </c>
      <c r="T4167" s="206">
        <f>ABS(Table1[[#This Row],[Prod]]-Table1[[#This Row],[Planned]])</f>
        <v>1500</v>
      </c>
      <c r="U4167" s="209">
        <f>IF(ABS(Table1[[#This Row],[Prod]]-Table1[[#This Row],[Planned]])&gt;Table1[[#This Row],[Planned]],0,IF(Table1[[#This Row],[Planned]]=0,0,1-ABS(Table1[[#This Row],[Prod]]-Table1[[#This Row],[Planned]])/Table1[[#This Row],[Planned]]))</f>
        <v>0</v>
      </c>
      <c r="V4167" s="8"/>
      <c r="W4167" s="11"/>
      <c r="X4167" s="3">
        <v>0</v>
      </c>
      <c r="Y4167" s="206">
        <f>Table1[[#This Row],[Prod]]</f>
        <v>0</v>
      </c>
      <c r="Z4167" s="206">
        <f>ABS(Table1[[#This Row],[Prod2]]-Table1[[#This Row],[Plan Revised]])</f>
        <v>0</v>
      </c>
      <c r="AA4167" s="288">
        <f>IF(ABS(Table1[[#This Row],[Prod2]]-Table1[[#This Row],[Plan Revised]])&gt;Table1[[#This Row],[Plan Revised]],0,IF(Table1[[#This Row],[Plan Revised]]=0,0,1-ABS(Table1[[#This Row],[Prod2]]-Table1[[#This Row],[Plan Revised]])/Table1[[#This Row],[Plan Revised]]))</f>
        <v>0</v>
      </c>
      <c r="AB4167" s="11"/>
      <c r="AC4167" s="30"/>
    </row>
    <row r="4168" spans="1:29">
      <c r="A4168" s="15" t="str">
        <f>IF(Table1[Week]=WeekSel,"Yes","No")</f>
        <v>No</v>
      </c>
      <c r="B4168" s="15" t="str">
        <f>IF((Table1[StartDate]&gt;=Date.GraphMin)*(Table1[StartDate]&lt;=Date.GraphMax)=1,"Yes","No")</f>
        <v>No</v>
      </c>
      <c r="C4168" s="15" t="str">
        <f>IF(OR(Table1[[#This Row],[Site]]="FOOD MILLING",Table1[[#This Row],[Site]]="GODACO"), "No", "Yes")</f>
        <v>Yes</v>
      </c>
      <c r="D4168" s="40">
        <f>MAX(DATE(Table1[Year],1,1),DATE(Table1[Year],1,1)-WEEKDAY(DATE(Table1[Year],1,1),2)+(Table1[WeekNum]-1)*7+1)</f>
        <v>44543</v>
      </c>
      <c r="E4168" s="40">
        <f>MIN(DATE(Table1[Year]+1,1,0),DATE(Table1[Year],1,1)-WEEKDAY(DATE(Table1[Year],1,1),2)+Table1[WeekNum]*7)</f>
        <v>44549</v>
      </c>
      <c r="F4168" s="15">
        <v>2021</v>
      </c>
      <c r="G4168" s="15">
        <f t="shared" si="130"/>
        <v>12</v>
      </c>
      <c r="H4168" s="17">
        <v>51</v>
      </c>
      <c r="I4168" s="207" t="str">
        <f>"W" &amp;Table1[[#This Row],[WeekNum]]</f>
        <v>W51</v>
      </c>
      <c r="J4168" s="20" t="str">
        <f t="shared" si="131"/>
        <v>21-W51</v>
      </c>
      <c r="K4168" s="8" t="s">
        <v>529</v>
      </c>
      <c r="L4168" s="4"/>
      <c r="M4168" s="8" t="s">
        <v>77</v>
      </c>
      <c r="N4168" s="266" t="s">
        <v>370</v>
      </c>
      <c r="O4168" s="266" t="s">
        <v>374</v>
      </c>
      <c r="P4168" s="11" t="s">
        <v>410</v>
      </c>
      <c r="Q4168" s="11" t="s">
        <v>418</v>
      </c>
      <c r="R4168" s="8">
        <v>3000</v>
      </c>
      <c r="S4168" s="8">
        <v>621.6</v>
      </c>
      <c r="T4168" s="206">
        <f>ABS(Table1[[#This Row],[Prod]]-Table1[[#This Row],[Planned]])</f>
        <v>2378.4</v>
      </c>
      <c r="U4168" s="209">
        <f>IF(ABS(Table1[[#This Row],[Prod]]-Table1[[#This Row],[Planned]])&gt;Table1[[#This Row],[Planned]],0,IF(Table1[[#This Row],[Planned]]=0,0,1-ABS(Table1[[#This Row],[Prod]]-Table1[[#This Row],[Planned]])/Table1[[#This Row],[Planned]]))</f>
        <v>0.20719999999999994</v>
      </c>
      <c r="V4168" s="8"/>
      <c r="W4168" s="11"/>
      <c r="X4168" s="3">
        <v>3000</v>
      </c>
      <c r="Y4168" s="206">
        <f>Table1[[#This Row],[Prod]]</f>
        <v>621.6</v>
      </c>
      <c r="Z4168" s="206">
        <f>ABS(Table1[[#This Row],[Prod2]]-Table1[[#This Row],[Plan Revised]])</f>
        <v>2378.4</v>
      </c>
      <c r="AA4168" s="288">
        <f>IF(ABS(Table1[[#This Row],[Prod2]]-Table1[[#This Row],[Plan Revised]])&gt;Table1[[#This Row],[Plan Revised]],0,IF(Table1[[#This Row],[Plan Revised]]=0,0,1-ABS(Table1[[#This Row],[Prod2]]-Table1[[#This Row],[Plan Revised]])/Table1[[#This Row],[Plan Revised]]))</f>
        <v>0.20719999999999994</v>
      </c>
      <c r="AB4168" s="11"/>
      <c r="AC4168" s="30"/>
    </row>
    <row r="4169" spans="1:29">
      <c r="A4169" s="15" t="str">
        <f>IF(Table1[Week]=WeekSel,"Yes","No")</f>
        <v>No</v>
      </c>
      <c r="B4169" s="15" t="str">
        <f>IF((Table1[StartDate]&gt;=Date.GraphMin)*(Table1[StartDate]&lt;=Date.GraphMax)=1,"Yes","No")</f>
        <v>No</v>
      </c>
      <c r="C4169" s="15" t="str">
        <f>IF(OR(Table1[[#This Row],[Site]]="FOOD MILLING",Table1[[#This Row],[Site]]="GODACO"), "No", "Yes")</f>
        <v>Yes</v>
      </c>
      <c r="D4169" s="40">
        <f>MAX(DATE(Table1[Year],1,1),DATE(Table1[Year],1,1)-WEEKDAY(DATE(Table1[Year],1,1),2)+(Table1[WeekNum]-1)*7+1)</f>
        <v>44543</v>
      </c>
      <c r="E4169" s="40">
        <f>MIN(DATE(Table1[Year]+1,1,0),DATE(Table1[Year],1,1)-WEEKDAY(DATE(Table1[Year],1,1),2)+Table1[WeekNum]*7)</f>
        <v>44549</v>
      </c>
      <c r="F4169" s="15">
        <v>2021</v>
      </c>
      <c r="G4169" s="15">
        <f t="shared" si="130"/>
        <v>12</v>
      </c>
      <c r="H4169" s="17">
        <v>51</v>
      </c>
      <c r="I4169" s="207" t="str">
        <f>"W" &amp;Table1[[#This Row],[WeekNum]]</f>
        <v>W51</v>
      </c>
      <c r="J4169" s="20" t="str">
        <f t="shared" si="131"/>
        <v>21-W51</v>
      </c>
      <c r="K4169" s="8" t="s">
        <v>528</v>
      </c>
      <c r="L4169" s="4"/>
      <c r="M4169" s="8" t="s">
        <v>72</v>
      </c>
      <c r="N4169" s="266" t="s">
        <v>370</v>
      </c>
      <c r="O4169" s="266" t="s">
        <v>374</v>
      </c>
      <c r="P4169" s="11" t="s">
        <v>376</v>
      </c>
      <c r="Q4169" s="11" t="s">
        <v>418</v>
      </c>
      <c r="R4169" s="8">
        <v>1500</v>
      </c>
      <c r="S4169" s="8">
        <v>0</v>
      </c>
      <c r="T4169" s="206">
        <f>ABS(Table1[[#This Row],[Prod]]-Table1[[#This Row],[Planned]])</f>
        <v>1500</v>
      </c>
      <c r="U4169" s="209">
        <f>IF(ABS(Table1[[#This Row],[Prod]]-Table1[[#This Row],[Planned]])&gt;Table1[[#This Row],[Planned]],0,IF(Table1[[#This Row],[Planned]]=0,0,1-ABS(Table1[[#This Row],[Prod]]-Table1[[#This Row],[Planned]])/Table1[[#This Row],[Planned]]))</f>
        <v>0</v>
      </c>
      <c r="V4169" s="8"/>
      <c r="W4169" s="11"/>
      <c r="X4169" s="3">
        <v>1500</v>
      </c>
      <c r="Y4169" s="206">
        <f>Table1[[#This Row],[Prod]]</f>
        <v>0</v>
      </c>
      <c r="Z4169" s="206">
        <f>ABS(Table1[[#This Row],[Prod2]]-Table1[[#This Row],[Plan Revised]])</f>
        <v>1500</v>
      </c>
      <c r="AA4169" s="288">
        <f>IF(ABS(Table1[[#This Row],[Prod2]]-Table1[[#This Row],[Plan Revised]])&gt;Table1[[#This Row],[Plan Revised]],0,IF(Table1[[#This Row],[Plan Revised]]=0,0,1-ABS(Table1[[#This Row],[Prod2]]-Table1[[#This Row],[Plan Revised]])/Table1[[#This Row],[Plan Revised]]))</f>
        <v>0</v>
      </c>
      <c r="AB4169" s="11"/>
      <c r="AC4169" s="30"/>
    </row>
    <row r="4170" spans="1:29">
      <c r="A4170" s="15" t="str">
        <f>IF(Table1[Week]=WeekSel,"Yes","No")</f>
        <v>No</v>
      </c>
      <c r="B4170" s="15" t="str">
        <f>IF((Table1[StartDate]&gt;=Date.GraphMin)*(Table1[StartDate]&lt;=Date.GraphMax)=1,"Yes","No")</f>
        <v>No</v>
      </c>
      <c r="C4170" s="15" t="str">
        <f>IF(OR(Table1[[#This Row],[Site]]="FOOD MILLING",Table1[[#This Row],[Site]]="GODACO"), "No", "Yes")</f>
        <v>Yes</v>
      </c>
      <c r="D4170" s="40">
        <f>MAX(DATE(Table1[Year],1,1),DATE(Table1[Year],1,1)-WEEKDAY(DATE(Table1[Year],1,1),2)+(Table1[WeekNum]-1)*7+1)</f>
        <v>44543</v>
      </c>
      <c r="E4170" s="40">
        <f>MIN(DATE(Table1[Year]+1,1,0),DATE(Table1[Year],1,1)-WEEKDAY(DATE(Table1[Year],1,1),2)+Table1[WeekNum]*7)</f>
        <v>44549</v>
      </c>
      <c r="F4170" s="15">
        <v>2021</v>
      </c>
      <c r="G4170" s="15">
        <f t="shared" si="130"/>
        <v>12</v>
      </c>
      <c r="H4170" s="17">
        <v>51</v>
      </c>
      <c r="I4170" s="207" t="str">
        <f>"W" &amp;Table1[[#This Row],[WeekNum]]</f>
        <v>W51</v>
      </c>
      <c r="J4170" s="20" t="str">
        <f t="shared" si="131"/>
        <v>21-W51</v>
      </c>
      <c r="K4170" s="8" t="s">
        <v>530</v>
      </c>
      <c r="L4170" s="4"/>
      <c r="M4170" s="8" t="s">
        <v>77</v>
      </c>
      <c r="N4170" s="266" t="s">
        <v>370</v>
      </c>
      <c r="O4170" s="266" t="s">
        <v>374</v>
      </c>
      <c r="P4170" s="11" t="s">
        <v>376</v>
      </c>
      <c r="Q4170" s="11" t="s">
        <v>418</v>
      </c>
      <c r="R4170" s="8">
        <v>5000</v>
      </c>
      <c r="S4170" s="8">
        <v>2992.5</v>
      </c>
      <c r="T4170" s="206">
        <f>ABS(Table1[[#This Row],[Prod]]-Table1[[#This Row],[Planned]])</f>
        <v>2007.5</v>
      </c>
      <c r="U4170" s="209">
        <f>IF(ABS(Table1[[#This Row],[Prod]]-Table1[[#This Row],[Planned]])&gt;Table1[[#This Row],[Planned]],0,IF(Table1[[#This Row],[Planned]]=0,0,1-ABS(Table1[[#This Row],[Prod]]-Table1[[#This Row],[Planned]])/Table1[[#This Row],[Planned]]))</f>
        <v>0.59850000000000003</v>
      </c>
      <c r="V4170" s="8"/>
      <c r="W4170" s="11"/>
      <c r="X4170" s="3">
        <v>8000</v>
      </c>
      <c r="Y4170" s="206">
        <f>Table1[[#This Row],[Prod]]</f>
        <v>2992.5</v>
      </c>
      <c r="Z4170" s="206">
        <f>ABS(Table1[[#This Row],[Prod2]]-Table1[[#This Row],[Plan Revised]])</f>
        <v>5007.5</v>
      </c>
      <c r="AA4170" s="288">
        <f>IF(ABS(Table1[[#This Row],[Prod2]]-Table1[[#This Row],[Plan Revised]])&gt;Table1[[#This Row],[Plan Revised]],0,IF(Table1[[#This Row],[Plan Revised]]=0,0,1-ABS(Table1[[#This Row],[Prod2]]-Table1[[#This Row],[Plan Revised]])/Table1[[#This Row],[Plan Revised]]))</f>
        <v>0.37406249999999996</v>
      </c>
      <c r="AB4170" s="11"/>
      <c r="AC4170" s="30"/>
    </row>
    <row r="4171" spans="1:29">
      <c r="A4171" s="15" t="str">
        <f>IF(Table1[Week]=WeekSel,"Yes","No")</f>
        <v>No</v>
      </c>
      <c r="B4171" s="15" t="str">
        <f>IF((Table1[StartDate]&gt;=Date.GraphMin)*(Table1[StartDate]&lt;=Date.GraphMax)=1,"Yes","No")</f>
        <v>No</v>
      </c>
      <c r="C4171" s="15" t="str">
        <f>IF(OR(Table1[[#This Row],[Site]]="FOOD MILLING",Table1[[#This Row],[Site]]="GODACO"), "No", "Yes")</f>
        <v>Yes</v>
      </c>
      <c r="D4171" s="40">
        <f>MAX(DATE(Table1[Year],1,1),DATE(Table1[Year],1,1)-WEEKDAY(DATE(Table1[Year],1,1),2)+(Table1[WeekNum]-1)*7+1)</f>
        <v>44543</v>
      </c>
      <c r="E4171" s="40">
        <f>MIN(DATE(Table1[Year]+1,1,0),DATE(Table1[Year],1,1)-WEEKDAY(DATE(Table1[Year],1,1),2)+Table1[WeekNum]*7)</f>
        <v>44549</v>
      </c>
      <c r="F4171" s="15">
        <v>2021</v>
      </c>
      <c r="G4171" s="15">
        <f t="shared" si="130"/>
        <v>12</v>
      </c>
      <c r="H4171" s="17">
        <v>51</v>
      </c>
      <c r="I4171" s="207" t="str">
        <f>"W" &amp;Table1[[#This Row],[WeekNum]]</f>
        <v>W51</v>
      </c>
      <c r="J4171" s="20" t="str">
        <f t="shared" si="131"/>
        <v>21-W51</v>
      </c>
      <c r="K4171" s="8" t="s">
        <v>544</v>
      </c>
      <c r="L4171" s="4"/>
      <c r="M4171" s="8" t="s">
        <v>72</v>
      </c>
      <c r="N4171" s="266" t="s">
        <v>370</v>
      </c>
      <c r="O4171" s="266" t="s">
        <v>374</v>
      </c>
      <c r="P4171" s="11" t="s">
        <v>410</v>
      </c>
      <c r="Q4171" s="11" t="s">
        <v>418</v>
      </c>
      <c r="R4171" s="8">
        <v>500</v>
      </c>
      <c r="S4171" s="8">
        <v>0</v>
      </c>
      <c r="T4171" s="206">
        <f>ABS(Table1[[#This Row],[Prod]]-Table1[[#This Row],[Planned]])</f>
        <v>500</v>
      </c>
      <c r="U4171" s="209">
        <f>IF(ABS(Table1[[#This Row],[Prod]]-Table1[[#This Row],[Planned]])&gt;Table1[[#This Row],[Planned]],0,IF(Table1[[#This Row],[Planned]]=0,0,1-ABS(Table1[[#This Row],[Prod]]-Table1[[#This Row],[Planned]])/Table1[[#This Row],[Planned]]))</f>
        <v>0</v>
      </c>
      <c r="V4171" s="8"/>
      <c r="W4171" s="11"/>
      <c r="X4171" s="3">
        <v>500</v>
      </c>
      <c r="Y4171" s="206">
        <f>Table1[[#This Row],[Prod]]</f>
        <v>0</v>
      </c>
      <c r="Z4171" s="206">
        <f>ABS(Table1[[#This Row],[Prod2]]-Table1[[#This Row],[Plan Revised]])</f>
        <v>500</v>
      </c>
      <c r="AA4171" s="288">
        <f>IF(ABS(Table1[[#This Row],[Prod2]]-Table1[[#This Row],[Plan Revised]])&gt;Table1[[#This Row],[Plan Revised]],0,IF(Table1[[#This Row],[Plan Revised]]=0,0,1-ABS(Table1[[#This Row],[Prod2]]-Table1[[#This Row],[Plan Revised]])/Table1[[#This Row],[Plan Revised]]))</f>
        <v>0</v>
      </c>
      <c r="AB4171" s="11"/>
      <c r="AC4171" s="30"/>
    </row>
    <row r="4172" spans="1:29">
      <c r="A4172" s="15" t="str">
        <f>IF(Table1[Week]=WeekSel,"Yes","No")</f>
        <v>No</v>
      </c>
      <c r="B4172" s="15" t="str">
        <f>IF((Table1[StartDate]&gt;=Date.GraphMin)*(Table1[StartDate]&lt;=Date.GraphMax)=1,"Yes","No")</f>
        <v>No</v>
      </c>
      <c r="C4172" s="15" t="str">
        <f>IF(OR(Table1[[#This Row],[Site]]="FOOD MILLING",Table1[[#This Row],[Site]]="GODACO"), "No", "Yes")</f>
        <v>Yes</v>
      </c>
      <c r="D4172" s="40">
        <f>MAX(DATE(Table1[Year],1,1),DATE(Table1[Year],1,1)-WEEKDAY(DATE(Table1[Year],1,1),2)+(Table1[WeekNum]-1)*7+1)</f>
        <v>44543</v>
      </c>
      <c r="E4172" s="40">
        <f>MIN(DATE(Table1[Year]+1,1,0),DATE(Table1[Year],1,1)-WEEKDAY(DATE(Table1[Year],1,1),2)+Table1[WeekNum]*7)</f>
        <v>44549</v>
      </c>
      <c r="F4172" s="15">
        <v>2021</v>
      </c>
      <c r="G4172" s="15">
        <f t="shared" si="130"/>
        <v>12</v>
      </c>
      <c r="H4172" s="17">
        <v>51</v>
      </c>
      <c r="I4172" s="207" t="str">
        <f>"W" &amp;Table1[[#This Row],[WeekNum]]</f>
        <v>W51</v>
      </c>
      <c r="J4172" s="20" t="str">
        <f t="shared" si="131"/>
        <v>21-W51</v>
      </c>
      <c r="K4172" s="8" t="s">
        <v>547</v>
      </c>
      <c r="L4172" s="4"/>
      <c r="M4172" s="8" t="s">
        <v>72</v>
      </c>
      <c r="N4172" s="266" t="s">
        <v>370</v>
      </c>
      <c r="O4172" s="266" t="s">
        <v>403</v>
      </c>
      <c r="P4172" s="11" t="s">
        <v>410</v>
      </c>
      <c r="Q4172" s="11" t="s">
        <v>419</v>
      </c>
      <c r="R4172" s="8">
        <v>0</v>
      </c>
      <c r="S4172" s="8">
        <v>0</v>
      </c>
      <c r="T4172" s="206">
        <f>ABS(Table1[[#This Row],[Prod]]-Table1[[#This Row],[Planned]])</f>
        <v>0</v>
      </c>
      <c r="U4172" s="209">
        <f>IF(ABS(Table1[[#This Row],[Prod]]-Table1[[#This Row],[Planned]])&gt;Table1[[#This Row],[Planned]],0,IF(Table1[[#This Row],[Planned]]=0,0,1-ABS(Table1[[#This Row],[Prod]]-Table1[[#This Row],[Planned]])/Table1[[#This Row],[Planned]]))</f>
        <v>0</v>
      </c>
      <c r="V4172" s="8"/>
      <c r="W4172" s="11"/>
      <c r="X4172" s="3">
        <v>0</v>
      </c>
      <c r="Y4172" s="206">
        <f>Table1[[#This Row],[Prod]]</f>
        <v>0</v>
      </c>
      <c r="Z4172" s="206">
        <f>ABS(Table1[[#This Row],[Prod2]]-Table1[[#This Row],[Plan Revised]])</f>
        <v>0</v>
      </c>
      <c r="AA4172" s="288">
        <f>IF(ABS(Table1[[#This Row],[Prod2]]-Table1[[#This Row],[Plan Revised]])&gt;Table1[[#This Row],[Plan Revised]],0,IF(Table1[[#This Row],[Plan Revised]]=0,0,1-ABS(Table1[[#This Row],[Prod2]]-Table1[[#This Row],[Plan Revised]])/Table1[[#This Row],[Plan Revised]]))</f>
        <v>0</v>
      </c>
      <c r="AB4172" s="11"/>
      <c r="AC4172" s="30"/>
    </row>
    <row r="4173" spans="1:29">
      <c r="A4173" s="15" t="str">
        <f>IF(Table1[Week]=WeekSel,"Yes","No")</f>
        <v>No</v>
      </c>
      <c r="B4173" s="15" t="str">
        <f>IF((Table1[StartDate]&gt;=Date.GraphMin)*(Table1[StartDate]&lt;=Date.GraphMax)=1,"Yes","No")</f>
        <v>No</v>
      </c>
      <c r="C4173" s="15" t="str">
        <f>IF(OR(Table1[[#This Row],[Site]]="FOOD MILLING",Table1[[#This Row],[Site]]="GODACO"), "No", "Yes")</f>
        <v>Yes</v>
      </c>
      <c r="D4173" s="40">
        <f>MAX(DATE(Table1[Year],1,1),DATE(Table1[Year],1,1)-WEEKDAY(DATE(Table1[Year],1,1),2)+(Table1[WeekNum]-1)*7+1)</f>
        <v>44543</v>
      </c>
      <c r="E4173" s="40">
        <f>MIN(DATE(Table1[Year]+1,1,0),DATE(Table1[Year],1,1)-WEEKDAY(DATE(Table1[Year],1,1),2)+Table1[WeekNum]*7)</f>
        <v>44549</v>
      </c>
      <c r="F4173" s="15">
        <v>2021</v>
      </c>
      <c r="G4173" s="15">
        <f t="shared" si="130"/>
        <v>12</v>
      </c>
      <c r="H4173" s="17">
        <v>51</v>
      </c>
      <c r="I4173" s="207" t="str">
        <f>"W" &amp;Table1[[#This Row],[WeekNum]]</f>
        <v>W51</v>
      </c>
      <c r="J4173" s="20" t="str">
        <f t="shared" si="131"/>
        <v>21-W51</v>
      </c>
      <c r="K4173" s="8" t="s">
        <v>525</v>
      </c>
      <c r="L4173" s="4"/>
      <c r="M4173" s="8" t="s">
        <v>72</v>
      </c>
      <c r="N4173" s="266" t="s">
        <v>370</v>
      </c>
      <c r="O4173" s="266" t="s">
        <v>403</v>
      </c>
      <c r="P4173" s="11" t="s">
        <v>407</v>
      </c>
      <c r="Q4173" s="11" t="s">
        <v>419</v>
      </c>
      <c r="R4173" s="8">
        <v>0</v>
      </c>
      <c r="S4173" s="8">
        <v>320</v>
      </c>
      <c r="T4173" s="206">
        <f>ABS(Table1[[#This Row],[Prod]]-Table1[[#This Row],[Planned]])</f>
        <v>320</v>
      </c>
      <c r="U4173" s="209">
        <f>IF(ABS(Table1[[#This Row],[Prod]]-Table1[[#This Row],[Planned]])&gt;Table1[[#This Row],[Planned]],0,IF(Table1[[#This Row],[Planned]]=0,0,1-ABS(Table1[[#This Row],[Prod]]-Table1[[#This Row],[Planned]])/Table1[[#This Row],[Planned]]))</f>
        <v>0</v>
      </c>
      <c r="V4173" s="8"/>
      <c r="W4173" s="11"/>
      <c r="X4173" s="3">
        <v>0</v>
      </c>
      <c r="Y4173" s="206">
        <f>Table1[[#This Row],[Prod]]</f>
        <v>320</v>
      </c>
      <c r="Z4173" s="206">
        <f>ABS(Table1[[#This Row],[Prod2]]-Table1[[#This Row],[Plan Revised]])</f>
        <v>320</v>
      </c>
      <c r="AA4173" s="288">
        <f>IF(ABS(Table1[[#This Row],[Prod2]]-Table1[[#This Row],[Plan Revised]])&gt;Table1[[#This Row],[Plan Revised]],0,IF(Table1[[#This Row],[Plan Revised]]=0,0,1-ABS(Table1[[#This Row],[Prod2]]-Table1[[#This Row],[Plan Revised]])/Table1[[#This Row],[Plan Revised]]))</f>
        <v>0</v>
      </c>
      <c r="AB4173" s="11"/>
      <c r="AC4173" s="30"/>
    </row>
    <row r="4174" spans="1:29">
      <c r="A4174" s="15" t="str">
        <f>IF(Table1[Week]=WeekSel,"Yes","No")</f>
        <v>No</v>
      </c>
      <c r="B4174" s="15" t="str">
        <f>IF((Table1[StartDate]&gt;=Date.GraphMin)*(Table1[StartDate]&lt;=Date.GraphMax)=1,"Yes","No")</f>
        <v>No</v>
      </c>
      <c r="C4174" s="15" t="str">
        <f>IF(OR(Table1[[#This Row],[Site]]="FOOD MILLING",Table1[[#This Row],[Site]]="GODACO"), "No", "Yes")</f>
        <v>Yes</v>
      </c>
      <c r="D4174" s="40">
        <f>MAX(DATE(Table1[Year],1,1),DATE(Table1[Year],1,1)-WEEKDAY(DATE(Table1[Year],1,1),2)+(Table1[WeekNum]-1)*7+1)</f>
        <v>44543</v>
      </c>
      <c r="E4174" s="40">
        <f>MIN(DATE(Table1[Year]+1,1,0),DATE(Table1[Year],1,1)-WEEKDAY(DATE(Table1[Year],1,1),2)+Table1[WeekNum]*7)</f>
        <v>44549</v>
      </c>
      <c r="F4174" s="15">
        <v>2021</v>
      </c>
      <c r="G4174" s="15">
        <f t="shared" si="130"/>
        <v>12</v>
      </c>
      <c r="H4174" s="17">
        <v>51</v>
      </c>
      <c r="I4174" s="207" t="str">
        <f>"W" &amp;Table1[[#This Row],[WeekNum]]</f>
        <v>W51</v>
      </c>
      <c r="J4174" s="20" t="str">
        <f t="shared" si="131"/>
        <v>21-W51</v>
      </c>
      <c r="K4174" s="8" t="s">
        <v>524</v>
      </c>
      <c r="L4174" s="4"/>
      <c r="M4174" s="8" t="s">
        <v>72</v>
      </c>
      <c r="N4174" s="266" t="s">
        <v>370</v>
      </c>
      <c r="O4174" s="266" t="s">
        <v>403</v>
      </c>
      <c r="P4174" s="11" t="s">
        <v>407</v>
      </c>
      <c r="Q4174" s="11" t="s">
        <v>419</v>
      </c>
      <c r="R4174" s="8">
        <v>0</v>
      </c>
      <c r="S4174" s="8">
        <v>0</v>
      </c>
      <c r="T4174" s="206">
        <f>ABS(Table1[[#This Row],[Prod]]-Table1[[#This Row],[Planned]])</f>
        <v>0</v>
      </c>
      <c r="U4174" s="209">
        <f>IF(ABS(Table1[[#This Row],[Prod]]-Table1[[#This Row],[Planned]])&gt;Table1[[#This Row],[Planned]],0,IF(Table1[[#This Row],[Planned]]=0,0,1-ABS(Table1[[#This Row],[Prod]]-Table1[[#This Row],[Planned]])/Table1[[#This Row],[Planned]]))</f>
        <v>0</v>
      </c>
      <c r="V4174" s="8"/>
      <c r="W4174" s="11"/>
      <c r="X4174" s="3">
        <v>0</v>
      </c>
      <c r="Y4174" s="206">
        <f>Table1[[#This Row],[Prod]]</f>
        <v>0</v>
      </c>
      <c r="Z4174" s="206">
        <f>ABS(Table1[[#This Row],[Prod2]]-Table1[[#This Row],[Plan Revised]])</f>
        <v>0</v>
      </c>
      <c r="AA4174" s="288">
        <f>IF(ABS(Table1[[#This Row],[Prod2]]-Table1[[#This Row],[Plan Revised]])&gt;Table1[[#This Row],[Plan Revised]],0,IF(Table1[[#This Row],[Plan Revised]]=0,0,1-ABS(Table1[[#This Row],[Prod2]]-Table1[[#This Row],[Plan Revised]])/Table1[[#This Row],[Plan Revised]]))</f>
        <v>0</v>
      </c>
      <c r="AB4174" s="11"/>
      <c r="AC4174" s="30"/>
    </row>
    <row r="4175" spans="1:29">
      <c r="A4175" s="15" t="str">
        <f>IF(Table1[Week]=WeekSel,"Yes","No")</f>
        <v>No</v>
      </c>
      <c r="B4175" s="15" t="str">
        <f>IF((Table1[StartDate]&gt;=Date.GraphMin)*(Table1[StartDate]&lt;=Date.GraphMax)=1,"Yes","No")</f>
        <v>No</v>
      </c>
      <c r="C4175" s="15" t="str">
        <f>IF(OR(Table1[[#This Row],[Site]]="FOOD MILLING",Table1[[#This Row],[Site]]="GODACO"), "No", "Yes")</f>
        <v>Yes</v>
      </c>
      <c r="D4175" s="40">
        <f>MAX(DATE(Table1[Year],1,1),DATE(Table1[Year],1,1)-WEEKDAY(DATE(Table1[Year],1,1),2)+(Table1[WeekNum]-1)*7+1)</f>
        <v>44543</v>
      </c>
      <c r="E4175" s="40">
        <f>MIN(DATE(Table1[Year]+1,1,0),DATE(Table1[Year],1,1)-WEEKDAY(DATE(Table1[Year],1,1),2)+Table1[WeekNum]*7)</f>
        <v>44549</v>
      </c>
      <c r="F4175" s="15">
        <v>2021</v>
      </c>
      <c r="G4175" s="15">
        <f t="shared" si="130"/>
        <v>12</v>
      </c>
      <c r="H4175" s="17">
        <v>51</v>
      </c>
      <c r="I4175" s="207" t="str">
        <f>"W" &amp;Table1[[#This Row],[WeekNum]]</f>
        <v>W51</v>
      </c>
      <c r="J4175" s="20" t="str">
        <f t="shared" si="131"/>
        <v>21-W51</v>
      </c>
      <c r="K4175" s="8" t="s">
        <v>643</v>
      </c>
      <c r="L4175" s="4"/>
      <c r="M4175" s="8" t="s">
        <v>72</v>
      </c>
      <c r="N4175" s="266" t="s">
        <v>370</v>
      </c>
      <c r="O4175" s="266" t="s">
        <v>403</v>
      </c>
      <c r="P4175" s="11" t="s">
        <v>410</v>
      </c>
      <c r="Q4175" s="11" t="s">
        <v>419</v>
      </c>
      <c r="R4175" s="8">
        <v>1500</v>
      </c>
      <c r="S4175" s="8">
        <v>2296</v>
      </c>
      <c r="T4175" s="206">
        <f>ABS(Table1[[#This Row],[Prod]]-Table1[[#This Row],[Planned]])</f>
        <v>796</v>
      </c>
      <c r="U4175" s="209">
        <f>IF(ABS(Table1[[#This Row],[Prod]]-Table1[[#This Row],[Planned]])&gt;Table1[[#This Row],[Planned]],0,IF(Table1[[#This Row],[Planned]]=0,0,1-ABS(Table1[[#This Row],[Prod]]-Table1[[#This Row],[Planned]])/Table1[[#This Row],[Planned]]))</f>
        <v>0.46933333333333338</v>
      </c>
      <c r="V4175" s="8"/>
      <c r="W4175" s="11"/>
      <c r="X4175" s="3">
        <v>1500</v>
      </c>
      <c r="Y4175" s="206">
        <f>Table1[[#This Row],[Prod]]</f>
        <v>2296</v>
      </c>
      <c r="Z4175" s="206">
        <f>ABS(Table1[[#This Row],[Prod2]]-Table1[[#This Row],[Plan Revised]])</f>
        <v>796</v>
      </c>
      <c r="AA4175" s="288">
        <f>IF(ABS(Table1[[#This Row],[Prod2]]-Table1[[#This Row],[Plan Revised]])&gt;Table1[[#This Row],[Plan Revised]],0,IF(Table1[[#This Row],[Plan Revised]]=0,0,1-ABS(Table1[[#This Row],[Prod2]]-Table1[[#This Row],[Plan Revised]])/Table1[[#This Row],[Plan Revised]]))</f>
        <v>0.46933333333333338</v>
      </c>
      <c r="AB4175" s="11"/>
      <c r="AC4175" s="30"/>
    </row>
    <row r="4176" spans="1:29">
      <c r="A4176" s="15" t="str">
        <f>IF(Table1[Week]=WeekSel,"Yes","No")</f>
        <v>No</v>
      </c>
      <c r="B4176" s="15" t="str">
        <f>IF((Table1[StartDate]&gt;=Date.GraphMin)*(Table1[StartDate]&lt;=Date.GraphMax)=1,"Yes","No")</f>
        <v>No</v>
      </c>
      <c r="C4176" s="15" t="str">
        <f>IF(OR(Table1[[#This Row],[Site]]="FOOD MILLING",Table1[[#This Row],[Site]]="GODACO"), "No", "Yes")</f>
        <v>Yes</v>
      </c>
      <c r="D4176" s="40">
        <f>MAX(DATE(Table1[Year],1,1),DATE(Table1[Year],1,1)-WEEKDAY(DATE(Table1[Year],1,1),2)+(Table1[WeekNum]-1)*7+1)</f>
        <v>44543</v>
      </c>
      <c r="E4176" s="40">
        <f>MIN(DATE(Table1[Year]+1,1,0),DATE(Table1[Year],1,1)-WEEKDAY(DATE(Table1[Year],1,1),2)+Table1[WeekNum]*7)</f>
        <v>44549</v>
      </c>
      <c r="F4176" s="15">
        <v>2021</v>
      </c>
      <c r="G4176" s="15">
        <f t="shared" si="130"/>
        <v>12</v>
      </c>
      <c r="H4176" s="17">
        <v>51</v>
      </c>
      <c r="I4176" s="207" t="str">
        <f>"W" &amp;Table1[[#This Row],[WeekNum]]</f>
        <v>W51</v>
      </c>
      <c r="J4176" s="20" t="str">
        <f t="shared" si="131"/>
        <v>21-W51</v>
      </c>
      <c r="K4176" s="8" t="s">
        <v>26</v>
      </c>
      <c r="L4176" s="4"/>
      <c r="M4176" s="8" t="s">
        <v>77</v>
      </c>
      <c r="N4176" s="266" t="s">
        <v>370</v>
      </c>
      <c r="O4176" s="266" t="s">
        <v>403</v>
      </c>
      <c r="P4176" s="11" t="s">
        <v>410</v>
      </c>
      <c r="Q4176" s="11" t="s">
        <v>419</v>
      </c>
      <c r="R4176" s="8">
        <v>1574</v>
      </c>
      <c r="S4176" s="8">
        <v>1632</v>
      </c>
      <c r="T4176" s="206">
        <f>ABS(Table1[[#This Row],[Prod]]-Table1[[#This Row],[Planned]])</f>
        <v>58</v>
      </c>
      <c r="U4176" s="209">
        <f>IF(ABS(Table1[[#This Row],[Prod]]-Table1[[#This Row],[Planned]])&gt;Table1[[#This Row],[Planned]],0,IF(Table1[[#This Row],[Planned]]=0,0,1-ABS(Table1[[#This Row],[Prod]]-Table1[[#This Row],[Planned]])/Table1[[#This Row],[Planned]]))</f>
        <v>0.96315120711562896</v>
      </c>
      <c r="V4176" s="8"/>
      <c r="W4176" s="11"/>
      <c r="X4176" s="3">
        <v>1574</v>
      </c>
      <c r="Y4176" s="206">
        <f>Table1[[#This Row],[Prod]]</f>
        <v>1632</v>
      </c>
      <c r="Z4176" s="206">
        <f>ABS(Table1[[#This Row],[Prod2]]-Table1[[#This Row],[Plan Revised]])</f>
        <v>58</v>
      </c>
      <c r="AA4176" s="288">
        <f>IF(ABS(Table1[[#This Row],[Prod2]]-Table1[[#This Row],[Plan Revised]])&gt;Table1[[#This Row],[Plan Revised]],0,IF(Table1[[#This Row],[Plan Revised]]=0,0,1-ABS(Table1[[#This Row],[Prod2]]-Table1[[#This Row],[Plan Revised]])/Table1[[#This Row],[Plan Revised]]))</f>
        <v>0.96315120711562896</v>
      </c>
      <c r="AB4176" s="11"/>
      <c r="AC4176" s="30"/>
    </row>
    <row r="4177" spans="1:29">
      <c r="A4177" s="15" t="str">
        <f>IF(Table1[Week]=WeekSel,"Yes","No")</f>
        <v>No</v>
      </c>
      <c r="B4177" s="15" t="str">
        <f>IF((Table1[StartDate]&gt;=Date.GraphMin)*(Table1[StartDate]&lt;=Date.GraphMax)=1,"Yes","No")</f>
        <v>No</v>
      </c>
      <c r="C4177" s="15" t="str">
        <f>IF(OR(Table1[[#This Row],[Site]]="FOOD MILLING",Table1[[#This Row],[Site]]="GODACO"), "No", "Yes")</f>
        <v>Yes</v>
      </c>
      <c r="D4177" s="40">
        <f>MAX(DATE(Table1[Year],1,1),DATE(Table1[Year],1,1)-WEEKDAY(DATE(Table1[Year],1,1),2)+(Table1[WeekNum]-1)*7+1)</f>
        <v>44543</v>
      </c>
      <c r="E4177" s="40">
        <f>MIN(DATE(Table1[Year]+1,1,0),DATE(Table1[Year],1,1)-WEEKDAY(DATE(Table1[Year],1,1),2)+Table1[WeekNum]*7)</f>
        <v>44549</v>
      </c>
      <c r="F4177" s="15">
        <v>2021</v>
      </c>
      <c r="G4177" s="15">
        <f t="shared" si="130"/>
        <v>12</v>
      </c>
      <c r="H4177" s="17">
        <v>51</v>
      </c>
      <c r="I4177" s="207" t="str">
        <f>"W" &amp;Table1[[#This Row],[WeekNum]]</f>
        <v>W51</v>
      </c>
      <c r="J4177" s="20" t="str">
        <f t="shared" si="131"/>
        <v>21-W51</v>
      </c>
      <c r="K4177" s="8" t="s">
        <v>25</v>
      </c>
      <c r="L4177" s="4"/>
      <c r="M4177" s="8" t="s">
        <v>77</v>
      </c>
      <c r="N4177" s="266" t="s">
        <v>370</v>
      </c>
      <c r="O4177" s="266" t="s">
        <v>403</v>
      </c>
      <c r="P4177" s="11" t="s">
        <v>410</v>
      </c>
      <c r="Q4177" s="11" t="s">
        <v>419</v>
      </c>
      <c r="R4177" s="8">
        <v>0</v>
      </c>
      <c r="S4177" s="8">
        <v>0</v>
      </c>
      <c r="T4177" s="206">
        <f>ABS(Table1[[#This Row],[Prod]]-Table1[[#This Row],[Planned]])</f>
        <v>0</v>
      </c>
      <c r="U4177" s="209">
        <f>IF(ABS(Table1[[#This Row],[Prod]]-Table1[[#This Row],[Planned]])&gt;Table1[[#This Row],[Planned]],0,IF(Table1[[#This Row],[Planned]]=0,0,1-ABS(Table1[[#This Row],[Prod]]-Table1[[#This Row],[Planned]])/Table1[[#This Row],[Planned]]))</f>
        <v>0</v>
      </c>
      <c r="V4177" s="8"/>
      <c r="W4177" s="11"/>
      <c r="X4177" s="3">
        <v>0</v>
      </c>
      <c r="Y4177" s="206">
        <f>Table1[[#This Row],[Prod]]</f>
        <v>0</v>
      </c>
      <c r="Z4177" s="206">
        <f>ABS(Table1[[#This Row],[Prod2]]-Table1[[#This Row],[Plan Revised]])</f>
        <v>0</v>
      </c>
      <c r="AA4177" s="288">
        <f>IF(ABS(Table1[[#This Row],[Prod2]]-Table1[[#This Row],[Plan Revised]])&gt;Table1[[#This Row],[Plan Revised]],0,IF(Table1[[#This Row],[Plan Revised]]=0,0,1-ABS(Table1[[#This Row],[Prod2]]-Table1[[#This Row],[Plan Revised]])/Table1[[#This Row],[Plan Revised]]))</f>
        <v>0</v>
      </c>
      <c r="AB4177" s="11"/>
      <c r="AC4177" s="30"/>
    </row>
    <row r="4178" spans="1:29">
      <c r="A4178" s="15" t="str">
        <f>IF(Table1[Week]=WeekSel,"Yes","No")</f>
        <v>No</v>
      </c>
      <c r="B4178" s="15" t="str">
        <f>IF((Table1[StartDate]&gt;=Date.GraphMin)*(Table1[StartDate]&lt;=Date.GraphMax)=1,"Yes","No")</f>
        <v>No</v>
      </c>
      <c r="C4178" s="15" t="str">
        <f>IF(OR(Table1[[#This Row],[Site]]="FOOD MILLING",Table1[[#This Row],[Site]]="GODACO"), "No", "Yes")</f>
        <v>Yes</v>
      </c>
      <c r="D4178" s="40">
        <f>MAX(DATE(Table1[Year],1,1),DATE(Table1[Year],1,1)-WEEKDAY(DATE(Table1[Year],1,1),2)+(Table1[WeekNum]-1)*7+1)</f>
        <v>44543</v>
      </c>
      <c r="E4178" s="40">
        <f>MIN(DATE(Table1[Year]+1,1,0),DATE(Table1[Year],1,1)-WEEKDAY(DATE(Table1[Year],1,1),2)+Table1[WeekNum]*7)</f>
        <v>44549</v>
      </c>
      <c r="F4178" s="15">
        <v>2021</v>
      </c>
      <c r="G4178" s="15">
        <f t="shared" si="130"/>
        <v>12</v>
      </c>
      <c r="H4178" s="17">
        <v>51</v>
      </c>
      <c r="I4178" s="207" t="str">
        <f>"W" &amp;Table1[[#This Row],[WeekNum]]</f>
        <v>W51</v>
      </c>
      <c r="J4178" s="20" t="str">
        <f t="shared" si="131"/>
        <v>21-W51</v>
      </c>
      <c r="K4178" s="8" t="s">
        <v>28</v>
      </c>
      <c r="L4178" s="4"/>
      <c r="M4178" s="8" t="s">
        <v>77</v>
      </c>
      <c r="N4178" s="266" t="s">
        <v>370</v>
      </c>
      <c r="O4178" s="266" t="s">
        <v>403</v>
      </c>
      <c r="P4178" s="11" t="s">
        <v>410</v>
      </c>
      <c r="Q4178" s="11" t="s">
        <v>419</v>
      </c>
      <c r="R4178" s="8">
        <v>1574</v>
      </c>
      <c r="S4178" s="8">
        <v>1696</v>
      </c>
      <c r="T4178" s="206">
        <f>ABS(Table1[[#This Row],[Prod]]-Table1[[#This Row],[Planned]])</f>
        <v>122</v>
      </c>
      <c r="U4178" s="209">
        <f>IF(ABS(Table1[[#This Row],[Prod]]-Table1[[#This Row],[Planned]])&gt;Table1[[#This Row],[Planned]],0,IF(Table1[[#This Row],[Planned]]=0,0,1-ABS(Table1[[#This Row],[Prod]]-Table1[[#This Row],[Planned]])/Table1[[#This Row],[Planned]]))</f>
        <v>0.92249047013977126</v>
      </c>
      <c r="V4178" s="8"/>
      <c r="W4178" s="11"/>
      <c r="X4178" s="3">
        <v>1574</v>
      </c>
      <c r="Y4178" s="206">
        <f>Table1[[#This Row],[Prod]]</f>
        <v>1696</v>
      </c>
      <c r="Z4178" s="206">
        <f>ABS(Table1[[#This Row],[Prod2]]-Table1[[#This Row],[Plan Revised]])</f>
        <v>122</v>
      </c>
      <c r="AA4178" s="288">
        <f>IF(ABS(Table1[[#This Row],[Prod2]]-Table1[[#This Row],[Plan Revised]])&gt;Table1[[#This Row],[Plan Revised]],0,IF(Table1[[#This Row],[Plan Revised]]=0,0,1-ABS(Table1[[#This Row],[Prod2]]-Table1[[#This Row],[Plan Revised]])/Table1[[#This Row],[Plan Revised]]))</f>
        <v>0.92249047013977126</v>
      </c>
      <c r="AB4178" s="11"/>
      <c r="AC4178" s="30"/>
    </row>
    <row r="4179" spans="1:29">
      <c r="A4179" s="15" t="str">
        <f>IF(Table1[Week]=WeekSel,"Yes","No")</f>
        <v>No</v>
      </c>
      <c r="B4179" s="15" t="str">
        <f>IF((Table1[StartDate]&gt;=Date.GraphMin)*(Table1[StartDate]&lt;=Date.GraphMax)=1,"Yes","No")</f>
        <v>No</v>
      </c>
      <c r="C4179" s="15" t="str">
        <f>IF(OR(Table1[[#This Row],[Site]]="FOOD MILLING",Table1[[#This Row],[Site]]="GODACO"), "No", "Yes")</f>
        <v>Yes</v>
      </c>
      <c r="D4179" s="40">
        <f>MAX(DATE(Table1[Year],1,1),DATE(Table1[Year],1,1)-WEEKDAY(DATE(Table1[Year],1,1),2)+(Table1[WeekNum]-1)*7+1)</f>
        <v>44543</v>
      </c>
      <c r="E4179" s="40">
        <f>MIN(DATE(Table1[Year]+1,1,0),DATE(Table1[Year],1,1)-WEEKDAY(DATE(Table1[Year],1,1),2)+Table1[WeekNum]*7)</f>
        <v>44549</v>
      </c>
      <c r="F4179" s="15">
        <v>2021</v>
      </c>
      <c r="G4179" s="15">
        <f t="shared" si="130"/>
        <v>12</v>
      </c>
      <c r="H4179" s="17">
        <v>51</v>
      </c>
      <c r="I4179" s="207" t="str">
        <f>"W" &amp;Table1[[#This Row],[WeekNum]]</f>
        <v>W51</v>
      </c>
      <c r="J4179" s="20" t="str">
        <f t="shared" si="131"/>
        <v>21-W51</v>
      </c>
      <c r="K4179" s="8" t="s">
        <v>27</v>
      </c>
      <c r="L4179" s="4"/>
      <c r="M4179" s="8" t="s">
        <v>77</v>
      </c>
      <c r="N4179" s="266" t="s">
        <v>370</v>
      </c>
      <c r="O4179" s="266" t="s">
        <v>403</v>
      </c>
      <c r="P4179" s="11" t="s">
        <v>410</v>
      </c>
      <c r="Q4179" s="11" t="s">
        <v>419</v>
      </c>
      <c r="R4179" s="8">
        <v>1574</v>
      </c>
      <c r="S4179" s="8">
        <v>1584</v>
      </c>
      <c r="T4179" s="206">
        <f>ABS(Table1[[#This Row],[Prod]]-Table1[[#This Row],[Planned]])</f>
        <v>10</v>
      </c>
      <c r="U4179" s="209">
        <f>IF(ABS(Table1[[#This Row],[Prod]]-Table1[[#This Row],[Planned]])&gt;Table1[[#This Row],[Planned]],0,IF(Table1[[#This Row],[Planned]]=0,0,1-ABS(Table1[[#This Row],[Prod]]-Table1[[#This Row],[Planned]])/Table1[[#This Row],[Planned]]))</f>
        <v>0.99364675984752227</v>
      </c>
      <c r="V4179" s="8"/>
      <c r="W4179" s="11"/>
      <c r="X4179" s="3">
        <v>1574</v>
      </c>
      <c r="Y4179" s="206">
        <f>Table1[[#This Row],[Prod]]</f>
        <v>1584</v>
      </c>
      <c r="Z4179" s="206">
        <f>ABS(Table1[[#This Row],[Prod2]]-Table1[[#This Row],[Plan Revised]])</f>
        <v>10</v>
      </c>
      <c r="AA4179" s="288">
        <f>IF(ABS(Table1[[#This Row],[Prod2]]-Table1[[#This Row],[Plan Revised]])&gt;Table1[[#This Row],[Plan Revised]],0,IF(Table1[[#This Row],[Plan Revised]]=0,0,1-ABS(Table1[[#This Row],[Prod2]]-Table1[[#This Row],[Plan Revised]])/Table1[[#This Row],[Plan Revised]]))</f>
        <v>0.99364675984752227</v>
      </c>
      <c r="AB4179" s="11"/>
      <c r="AC4179" s="30"/>
    </row>
    <row r="4180" spans="1:29">
      <c r="A4180" s="15" t="str">
        <f>IF(Table1[Week]=WeekSel,"Yes","No")</f>
        <v>No</v>
      </c>
      <c r="B4180" s="15" t="str">
        <f>IF((Table1[StartDate]&gt;=Date.GraphMin)*(Table1[StartDate]&lt;=Date.GraphMax)=1,"Yes","No")</f>
        <v>No</v>
      </c>
      <c r="C4180" s="15" t="str">
        <f>IF(OR(Table1[[#This Row],[Site]]="FOOD MILLING",Table1[[#This Row],[Site]]="GODACO"), "No", "Yes")</f>
        <v>Yes</v>
      </c>
      <c r="D4180" s="40">
        <f>MAX(DATE(Table1[Year],1,1),DATE(Table1[Year],1,1)-WEEKDAY(DATE(Table1[Year],1,1),2)+(Table1[WeekNum]-1)*7+1)</f>
        <v>44543</v>
      </c>
      <c r="E4180" s="40">
        <f>MIN(DATE(Table1[Year]+1,1,0),DATE(Table1[Year],1,1)-WEEKDAY(DATE(Table1[Year],1,1),2)+Table1[WeekNum]*7)</f>
        <v>44549</v>
      </c>
      <c r="F4180" s="15">
        <v>2021</v>
      </c>
      <c r="G4180" s="15">
        <f t="shared" si="130"/>
        <v>12</v>
      </c>
      <c r="H4180" s="17">
        <v>51</v>
      </c>
      <c r="I4180" s="207" t="str">
        <f>"W" &amp;Table1[[#This Row],[WeekNum]]</f>
        <v>W51</v>
      </c>
      <c r="J4180" s="20" t="str">
        <f t="shared" si="131"/>
        <v>21-W51</v>
      </c>
      <c r="K4180" s="8" t="s">
        <v>713</v>
      </c>
      <c r="L4180" s="4"/>
      <c r="M4180" s="8" t="s">
        <v>72</v>
      </c>
      <c r="N4180" s="266" t="s">
        <v>370</v>
      </c>
      <c r="O4180" s="266" t="s">
        <v>403</v>
      </c>
      <c r="P4180" s="11" t="s">
        <v>407</v>
      </c>
      <c r="Q4180" s="11" t="s">
        <v>421</v>
      </c>
      <c r="R4180" s="8">
        <v>1800</v>
      </c>
      <c r="S4180" s="8">
        <v>546.75</v>
      </c>
      <c r="T4180" s="206">
        <f>ABS(Table1[[#This Row],[Prod]]-Table1[[#This Row],[Planned]])</f>
        <v>1253.25</v>
      </c>
      <c r="U4180" s="209">
        <f>IF(ABS(Table1[[#This Row],[Prod]]-Table1[[#This Row],[Planned]])&gt;Table1[[#This Row],[Planned]],0,IF(Table1[[#This Row],[Planned]]=0,0,1-ABS(Table1[[#This Row],[Prod]]-Table1[[#This Row],[Planned]])/Table1[[#This Row],[Planned]]))</f>
        <v>0.30374999999999996</v>
      </c>
      <c r="V4180" s="8"/>
      <c r="W4180" s="11"/>
      <c r="X4180" s="3">
        <v>1800</v>
      </c>
      <c r="Y4180" s="206">
        <f>Table1[[#This Row],[Prod]]</f>
        <v>546.75</v>
      </c>
      <c r="Z4180" s="206">
        <f>ABS(Table1[[#This Row],[Prod2]]-Table1[[#This Row],[Plan Revised]])</f>
        <v>1253.25</v>
      </c>
      <c r="AA4180" s="288">
        <f>IF(ABS(Table1[[#This Row],[Prod2]]-Table1[[#This Row],[Plan Revised]])&gt;Table1[[#This Row],[Plan Revised]],0,IF(Table1[[#This Row],[Plan Revised]]=0,0,1-ABS(Table1[[#This Row],[Prod2]]-Table1[[#This Row],[Plan Revised]])/Table1[[#This Row],[Plan Revised]]))</f>
        <v>0.30374999999999996</v>
      </c>
      <c r="AB4180" s="11"/>
      <c r="AC4180" s="30"/>
    </row>
    <row r="4181" spans="1:29">
      <c r="A4181" s="15" t="str">
        <f>IF(Table1[Week]=WeekSel,"Yes","No")</f>
        <v>No</v>
      </c>
      <c r="B4181" s="15" t="str">
        <f>IF((Table1[StartDate]&gt;=Date.GraphMin)*(Table1[StartDate]&lt;=Date.GraphMax)=1,"Yes","No")</f>
        <v>No</v>
      </c>
      <c r="C4181" s="15" t="str">
        <f>IF(OR(Table1[[#This Row],[Site]]="FOOD MILLING",Table1[[#This Row],[Site]]="GODACO"), "No", "Yes")</f>
        <v>Yes</v>
      </c>
      <c r="D4181" s="40">
        <f>MAX(DATE(Table1[Year],1,1),DATE(Table1[Year],1,1)-WEEKDAY(DATE(Table1[Year],1,1),2)+(Table1[WeekNum]-1)*7+1)</f>
        <v>44543</v>
      </c>
      <c r="E4181" s="40">
        <f>MIN(DATE(Table1[Year]+1,1,0),DATE(Table1[Year],1,1)-WEEKDAY(DATE(Table1[Year],1,1),2)+Table1[WeekNum]*7)</f>
        <v>44549</v>
      </c>
      <c r="F4181" s="15">
        <v>2021</v>
      </c>
      <c r="G4181" s="15">
        <f t="shared" si="130"/>
        <v>12</v>
      </c>
      <c r="H4181" s="17">
        <v>51</v>
      </c>
      <c r="I4181" s="207" t="str">
        <f>"W" &amp;Table1[[#This Row],[WeekNum]]</f>
        <v>W51</v>
      </c>
      <c r="J4181" s="20" t="str">
        <f t="shared" si="131"/>
        <v>21-W51</v>
      </c>
      <c r="K4181" s="8" t="s">
        <v>714</v>
      </c>
      <c r="L4181" s="4"/>
      <c r="M4181" s="8" t="s">
        <v>72</v>
      </c>
      <c r="N4181" s="266" t="s">
        <v>370</v>
      </c>
      <c r="O4181" s="266" t="s">
        <v>403</v>
      </c>
      <c r="P4181" s="11" t="s">
        <v>407</v>
      </c>
      <c r="Q4181" s="11" t="s">
        <v>421</v>
      </c>
      <c r="R4181" s="8">
        <v>1200</v>
      </c>
      <c r="S4181" s="8">
        <v>915.15000000000009</v>
      </c>
      <c r="T4181" s="206">
        <f>ABS(Table1[[#This Row],[Prod]]-Table1[[#This Row],[Planned]])</f>
        <v>284.84999999999991</v>
      </c>
      <c r="U4181" s="209">
        <f>IF(ABS(Table1[[#This Row],[Prod]]-Table1[[#This Row],[Planned]])&gt;Table1[[#This Row],[Planned]],0,IF(Table1[[#This Row],[Planned]]=0,0,1-ABS(Table1[[#This Row],[Prod]]-Table1[[#This Row],[Planned]])/Table1[[#This Row],[Planned]]))</f>
        <v>0.76262500000000011</v>
      </c>
      <c r="V4181" s="8"/>
      <c r="W4181" s="11"/>
      <c r="X4181" s="3">
        <v>1200</v>
      </c>
      <c r="Y4181" s="206">
        <f>Table1[[#This Row],[Prod]]</f>
        <v>915.15000000000009</v>
      </c>
      <c r="Z4181" s="206">
        <f>ABS(Table1[[#This Row],[Prod2]]-Table1[[#This Row],[Plan Revised]])</f>
        <v>284.84999999999991</v>
      </c>
      <c r="AA4181" s="288">
        <f>IF(ABS(Table1[[#This Row],[Prod2]]-Table1[[#This Row],[Plan Revised]])&gt;Table1[[#This Row],[Plan Revised]],0,IF(Table1[[#This Row],[Plan Revised]]=0,0,1-ABS(Table1[[#This Row],[Prod2]]-Table1[[#This Row],[Plan Revised]])/Table1[[#This Row],[Plan Revised]]))</f>
        <v>0.76262500000000011</v>
      </c>
      <c r="AB4181" s="11"/>
      <c r="AC4181" s="30"/>
    </row>
    <row r="4182" spans="1:29">
      <c r="A4182" s="15" t="str">
        <f>IF(Table1[Week]=WeekSel,"Yes","No")</f>
        <v>No</v>
      </c>
      <c r="B4182" s="15" t="str">
        <f>IF((Table1[StartDate]&gt;=Date.GraphMin)*(Table1[StartDate]&lt;=Date.GraphMax)=1,"Yes","No")</f>
        <v>No</v>
      </c>
      <c r="C4182" s="15" t="str">
        <f>IF(OR(Table1[[#This Row],[Site]]="FOOD MILLING",Table1[[#This Row],[Site]]="GODACO"), "No", "Yes")</f>
        <v>Yes</v>
      </c>
      <c r="D4182" s="40">
        <f>MAX(DATE(Table1[Year],1,1),DATE(Table1[Year],1,1)-WEEKDAY(DATE(Table1[Year],1,1),2)+(Table1[WeekNum]-1)*7+1)</f>
        <v>44543</v>
      </c>
      <c r="E4182" s="40">
        <f>MIN(DATE(Table1[Year]+1,1,0),DATE(Table1[Year],1,1)-WEEKDAY(DATE(Table1[Year],1,1),2)+Table1[WeekNum]*7)</f>
        <v>44549</v>
      </c>
      <c r="F4182" s="15">
        <v>2021</v>
      </c>
      <c r="G4182" s="15">
        <f t="shared" si="130"/>
        <v>12</v>
      </c>
      <c r="H4182" s="17">
        <v>51</v>
      </c>
      <c r="I4182" s="207" t="str">
        <f>"W" &amp;Table1[[#This Row],[WeekNum]]</f>
        <v>W51</v>
      </c>
      <c r="J4182" s="20" t="str">
        <f t="shared" si="131"/>
        <v>21-W51</v>
      </c>
      <c r="K4182" s="8" t="s">
        <v>715</v>
      </c>
      <c r="L4182" s="4"/>
      <c r="M4182" s="8" t="s">
        <v>72</v>
      </c>
      <c r="N4182" s="266" t="s">
        <v>370</v>
      </c>
      <c r="O4182" s="266" t="s">
        <v>403</v>
      </c>
      <c r="P4182" s="11" t="s">
        <v>407</v>
      </c>
      <c r="Q4182" s="11" t="s">
        <v>421</v>
      </c>
      <c r="R4182" s="8">
        <v>1200</v>
      </c>
      <c r="S4182" s="8">
        <v>0</v>
      </c>
      <c r="T4182" s="206">
        <f>ABS(Table1[[#This Row],[Prod]]-Table1[[#This Row],[Planned]])</f>
        <v>1200</v>
      </c>
      <c r="U4182" s="209">
        <f>IF(ABS(Table1[[#This Row],[Prod]]-Table1[[#This Row],[Planned]])&gt;Table1[[#This Row],[Planned]],0,IF(Table1[[#This Row],[Planned]]=0,0,1-ABS(Table1[[#This Row],[Prod]]-Table1[[#This Row],[Planned]])/Table1[[#This Row],[Planned]]))</f>
        <v>0</v>
      </c>
      <c r="V4182" s="8"/>
      <c r="W4182" s="11"/>
      <c r="X4182" s="3">
        <v>1200</v>
      </c>
      <c r="Y4182" s="206">
        <f>Table1[[#This Row],[Prod]]</f>
        <v>0</v>
      </c>
      <c r="Z4182" s="206">
        <f>ABS(Table1[[#This Row],[Prod2]]-Table1[[#This Row],[Plan Revised]])</f>
        <v>1200</v>
      </c>
      <c r="AA4182" s="288">
        <f>IF(ABS(Table1[[#This Row],[Prod2]]-Table1[[#This Row],[Plan Revised]])&gt;Table1[[#This Row],[Plan Revised]],0,IF(Table1[[#This Row],[Plan Revised]]=0,0,1-ABS(Table1[[#This Row],[Prod2]]-Table1[[#This Row],[Plan Revised]])/Table1[[#This Row],[Plan Revised]]))</f>
        <v>0</v>
      </c>
      <c r="AB4182" s="11"/>
      <c r="AC4182" s="30"/>
    </row>
    <row r="4183" spans="1:29">
      <c r="A4183" s="15" t="str">
        <f>IF(Table1[Week]=WeekSel,"Yes","No")</f>
        <v>No</v>
      </c>
      <c r="B4183" s="15" t="str">
        <f>IF((Table1[StartDate]&gt;=Date.GraphMin)*(Table1[StartDate]&lt;=Date.GraphMax)=1,"Yes","No")</f>
        <v>No</v>
      </c>
      <c r="C4183" s="15" t="str">
        <f>IF(OR(Table1[[#This Row],[Site]]="FOOD MILLING",Table1[[#This Row],[Site]]="GODACO"), "No", "Yes")</f>
        <v>Yes</v>
      </c>
      <c r="D4183" s="40">
        <f>MAX(DATE(Table1[Year],1,1),DATE(Table1[Year],1,1)-WEEKDAY(DATE(Table1[Year],1,1),2)+(Table1[WeekNum]-1)*7+1)</f>
        <v>44543</v>
      </c>
      <c r="E4183" s="40">
        <f>MIN(DATE(Table1[Year]+1,1,0),DATE(Table1[Year],1,1)-WEEKDAY(DATE(Table1[Year],1,1),2)+Table1[WeekNum]*7)</f>
        <v>44549</v>
      </c>
      <c r="F4183" s="15">
        <v>2021</v>
      </c>
      <c r="G4183" s="15">
        <f t="shared" si="130"/>
        <v>12</v>
      </c>
      <c r="H4183" s="17">
        <v>51</v>
      </c>
      <c r="I4183" s="207" t="str">
        <f>"W" &amp;Table1[[#This Row],[WeekNum]]</f>
        <v>W51</v>
      </c>
      <c r="J4183" s="20" t="str">
        <f t="shared" si="131"/>
        <v>21-W51</v>
      </c>
      <c r="K4183" s="8" t="s">
        <v>716</v>
      </c>
      <c r="L4183" s="4"/>
      <c r="M4183" s="8" t="s">
        <v>72</v>
      </c>
      <c r="N4183" s="4" t="s">
        <v>45</v>
      </c>
      <c r="O4183" s="266" t="s">
        <v>384</v>
      </c>
      <c r="P4183" s="11" t="s">
        <v>408</v>
      </c>
      <c r="Q4183" s="11" t="s">
        <v>421</v>
      </c>
      <c r="R4183" s="8">
        <v>0</v>
      </c>
      <c r="S4183" s="8">
        <v>0</v>
      </c>
      <c r="T4183" s="206">
        <f>ABS(Table1[[#This Row],[Prod]]-Table1[[#This Row],[Planned]])</f>
        <v>0</v>
      </c>
      <c r="U4183" s="209">
        <f>IF(ABS(Table1[[#This Row],[Prod]]-Table1[[#This Row],[Planned]])&gt;Table1[[#This Row],[Planned]],0,IF(Table1[[#This Row],[Planned]]=0,0,1-ABS(Table1[[#This Row],[Prod]]-Table1[[#This Row],[Planned]])/Table1[[#This Row],[Planned]]))</f>
        <v>0</v>
      </c>
      <c r="V4183" s="8"/>
      <c r="W4183" s="11"/>
      <c r="X4183" s="3">
        <v>0</v>
      </c>
      <c r="Y4183" s="206">
        <f>Table1[[#This Row],[Prod]]</f>
        <v>0</v>
      </c>
      <c r="Z4183" s="206">
        <f>ABS(Table1[[#This Row],[Prod2]]-Table1[[#This Row],[Plan Revised]])</f>
        <v>0</v>
      </c>
      <c r="AA4183" s="288">
        <f>IF(ABS(Table1[[#This Row],[Prod2]]-Table1[[#This Row],[Plan Revised]])&gt;Table1[[#This Row],[Plan Revised]],0,IF(Table1[[#This Row],[Plan Revised]]=0,0,1-ABS(Table1[[#This Row],[Prod2]]-Table1[[#This Row],[Plan Revised]])/Table1[[#This Row],[Plan Revised]]))</f>
        <v>0</v>
      </c>
      <c r="AB4183" s="11"/>
      <c r="AC4183" s="30"/>
    </row>
    <row r="4184" spans="1:29">
      <c r="A4184" s="15" t="str">
        <f>IF(Table1[Week]=WeekSel,"Yes","No")</f>
        <v>No</v>
      </c>
      <c r="B4184" s="15" t="str">
        <f>IF((Table1[StartDate]&gt;=Date.GraphMin)*(Table1[StartDate]&lt;=Date.GraphMax)=1,"Yes","No")</f>
        <v>No</v>
      </c>
      <c r="C4184" s="15" t="str">
        <f>IF(OR(Table1[[#This Row],[Site]]="FOOD MILLING",Table1[[#This Row],[Site]]="GODACO"), "No", "Yes")</f>
        <v>Yes</v>
      </c>
      <c r="D4184" s="40">
        <f>MAX(DATE(Table1[Year],1,1),DATE(Table1[Year],1,1)-WEEKDAY(DATE(Table1[Year],1,1),2)+(Table1[WeekNum]-1)*7+1)</f>
        <v>44543</v>
      </c>
      <c r="E4184" s="40">
        <f>MIN(DATE(Table1[Year]+1,1,0),DATE(Table1[Year],1,1)-WEEKDAY(DATE(Table1[Year],1,1),2)+Table1[WeekNum]*7)</f>
        <v>44549</v>
      </c>
      <c r="F4184" s="15">
        <v>2021</v>
      </c>
      <c r="G4184" s="15">
        <f t="shared" si="130"/>
        <v>12</v>
      </c>
      <c r="H4184" s="17">
        <v>51</v>
      </c>
      <c r="I4184" s="207" t="str">
        <f>"W" &amp;Table1[[#This Row],[WeekNum]]</f>
        <v>W51</v>
      </c>
      <c r="J4184" s="20" t="str">
        <f t="shared" si="131"/>
        <v>21-W51</v>
      </c>
      <c r="K4184" s="8" t="s">
        <v>717</v>
      </c>
      <c r="L4184" s="4"/>
      <c r="M4184" s="8" t="s">
        <v>72</v>
      </c>
      <c r="N4184" s="4" t="s">
        <v>45</v>
      </c>
      <c r="O4184" s="266" t="s">
        <v>384</v>
      </c>
      <c r="P4184" s="11" t="s">
        <v>408</v>
      </c>
      <c r="Q4184" s="11" t="s">
        <v>421</v>
      </c>
      <c r="R4184" s="8">
        <v>840</v>
      </c>
      <c r="S4184" s="8">
        <v>672</v>
      </c>
      <c r="T4184" s="206">
        <f>ABS(Table1[[#This Row],[Prod]]-Table1[[#This Row],[Planned]])</f>
        <v>168</v>
      </c>
      <c r="U4184" s="209">
        <f>IF(ABS(Table1[[#This Row],[Prod]]-Table1[[#This Row],[Planned]])&gt;Table1[[#This Row],[Planned]],0,IF(Table1[[#This Row],[Planned]]=0,0,1-ABS(Table1[[#This Row],[Prod]]-Table1[[#This Row],[Planned]])/Table1[[#This Row],[Planned]]))</f>
        <v>0.8</v>
      </c>
      <c r="V4184" s="8"/>
      <c r="W4184" s="11"/>
      <c r="X4184" s="3">
        <v>840</v>
      </c>
      <c r="Y4184" s="206">
        <f>Table1[[#This Row],[Prod]]</f>
        <v>672</v>
      </c>
      <c r="Z4184" s="206">
        <f>ABS(Table1[[#This Row],[Prod2]]-Table1[[#This Row],[Plan Revised]])</f>
        <v>168</v>
      </c>
      <c r="AA4184" s="288">
        <f>IF(ABS(Table1[[#This Row],[Prod2]]-Table1[[#This Row],[Plan Revised]])&gt;Table1[[#This Row],[Plan Revised]],0,IF(Table1[[#This Row],[Plan Revised]]=0,0,1-ABS(Table1[[#This Row],[Prod2]]-Table1[[#This Row],[Plan Revised]])/Table1[[#This Row],[Plan Revised]]))</f>
        <v>0.8</v>
      </c>
      <c r="AB4184" s="11"/>
      <c r="AC4184" s="30"/>
    </row>
    <row r="4185" spans="1:29">
      <c r="A4185" s="15" t="str">
        <f>IF(Table1[Week]=WeekSel,"Yes","No")</f>
        <v>No</v>
      </c>
      <c r="B4185" s="15" t="str">
        <f>IF((Table1[StartDate]&gt;=Date.GraphMin)*(Table1[StartDate]&lt;=Date.GraphMax)=1,"Yes","No")</f>
        <v>No</v>
      </c>
      <c r="C4185" s="15" t="str">
        <f>IF(OR(Table1[[#This Row],[Site]]="FOOD MILLING",Table1[[#This Row],[Site]]="GODACO"), "No", "Yes")</f>
        <v>Yes</v>
      </c>
      <c r="D4185" s="40">
        <f>MAX(DATE(Table1[Year],1,1),DATE(Table1[Year],1,1)-WEEKDAY(DATE(Table1[Year],1,1),2)+(Table1[WeekNum]-1)*7+1)</f>
        <v>44543</v>
      </c>
      <c r="E4185" s="40">
        <f>MIN(DATE(Table1[Year]+1,1,0),DATE(Table1[Year],1,1)-WEEKDAY(DATE(Table1[Year],1,1),2)+Table1[WeekNum]*7)</f>
        <v>44549</v>
      </c>
      <c r="F4185" s="15">
        <v>2021</v>
      </c>
      <c r="G4185" s="15">
        <f t="shared" si="130"/>
        <v>12</v>
      </c>
      <c r="H4185" s="17">
        <v>51</v>
      </c>
      <c r="I4185" s="207" t="str">
        <f>"W" &amp;Table1[[#This Row],[WeekNum]]</f>
        <v>W51</v>
      </c>
      <c r="J4185" s="20" t="str">
        <f t="shared" si="131"/>
        <v>21-W51</v>
      </c>
      <c r="K4185" s="8" t="s">
        <v>724</v>
      </c>
      <c r="L4185" s="4"/>
      <c r="M4185" s="8" t="s">
        <v>72</v>
      </c>
      <c r="N4185" s="4" t="s">
        <v>45</v>
      </c>
      <c r="O4185" s="266" t="s">
        <v>384</v>
      </c>
      <c r="P4185" s="11" t="s">
        <v>410</v>
      </c>
      <c r="Q4185" s="11" t="s">
        <v>421</v>
      </c>
      <c r="R4185" s="8">
        <v>0</v>
      </c>
      <c r="S4185" s="8">
        <v>0</v>
      </c>
      <c r="T4185" s="206">
        <f>ABS(Table1[[#This Row],[Prod]]-Table1[[#This Row],[Planned]])</f>
        <v>0</v>
      </c>
      <c r="U4185" s="209">
        <f>IF(ABS(Table1[[#This Row],[Prod]]-Table1[[#This Row],[Planned]])&gt;Table1[[#This Row],[Planned]],0,IF(Table1[[#This Row],[Planned]]=0,0,1-ABS(Table1[[#This Row],[Prod]]-Table1[[#This Row],[Planned]])/Table1[[#This Row],[Planned]]))</f>
        <v>0</v>
      </c>
      <c r="V4185" s="8"/>
      <c r="W4185" s="11"/>
      <c r="X4185" s="3">
        <v>0</v>
      </c>
      <c r="Y4185" s="206">
        <f>Table1[[#This Row],[Prod]]</f>
        <v>0</v>
      </c>
      <c r="Z4185" s="206">
        <f>ABS(Table1[[#This Row],[Prod2]]-Table1[[#This Row],[Plan Revised]])</f>
        <v>0</v>
      </c>
      <c r="AA4185" s="288">
        <f>IF(ABS(Table1[[#This Row],[Prod2]]-Table1[[#This Row],[Plan Revised]])&gt;Table1[[#This Row],[Plan Revised]],0,IF(Table1[[#This Row],[Plan Revised]]=0,0,1-ABS(Table1[[#This Row],[Prod2]]-Table1[[#This Row],[Plan Revised]])/Table1[[#This Row],[Plan Revised]]))</f>
        <v>0</v>
      </c>
      <c r="AB4185" s="11"/>
      <c r="AC4185" s="30"/>
    </row>
    <row r="4186" spans="1:29">
      <c r="A4186" s="15" t="str">
        <f>IF(Table1[Week]=WeekSel,"Yes","No")</f>
        <v>No</v>
      </c>
      <c r="B4186" s="15" t="str">
        <f>IF((Table1[StartDate]&gt;=Date.GraphMin)*(Table1[StartDate]&lt;=Date.GraphMax)=1,"Yes","No")</f>
        <v>No</v>
      </c>
      <c r="C4186" s="15" t="str">
        <f>IF(OR(Table1[[#This Row],[Site]]="FOOD MILLING",Table1[[#This Row],[Site]]="GODACO"), "No", "Yes")</f>
        <v>Yes</v>
      </c>
      <c r="D4186" s="40">
        <f>MAX(DATE(Table1[Year],1,1),DATE(Table1[Year],1,1)-WEEKDAY(DATE(Table1[Year],1,1),2)+(Table1[WeekNum]-1)*7+1)</f>
        <v>44543</v>
      </c>
      <c r="E4186" s="40">
        <f>MIN(DATE(Table1[Year]+1,1,0),DATE(Table1[Year],1,1)-WEEKDAY(DATE(Table1[Year],1,1),2)+Table1[WeekNum]*7)</f>
        <v>44549</v>
      </c>
      <c r="F4186" s="15">
        <v>2021</v>
      </c>
      <c r="G4186" s="15">
        <f t="shared" si="130"/>
        <v>12</v>
      </c>
      <c r="H4186" s="17">
        <v>51</v>
      </c>
      <c r="I4186" s="207" t="str">
        <f>"W" &amp;Table1[[#This Row],[WeekNum]]</f>
        <v>W51</v>
      </c>
      <c r="J4186" s="20" t="str">
        <f t="shared" si="131"/>
        <v>21-W51</v>
      </c>
      <c r="K4186" s="8" t="s">
        <v>718</v>
      </c>
      <c r="L4186" s="4"/>
      <c r="M4186" s="8" t="s">
        <v>72</v>
      </c>
      <c r="N4186" s="4" t="s">
        <v>45</v>
      </c>
      <c r="O4186" s="266" t="s">
        <v>384</v>
      </c>
      <c r="P4186" s="11" t="s">
        <v>408</v>
      </c>
      <c r="Q4186" s="11" t="s">
        <v>421</v>
      </c>
      <c r="R4186" s="8">
        <v>500</v>
      </c>
      <c r="S4186" s="8">
        <v>1760</v>
      </c>
      <c r="T4186" s="206">
        <f>ABS(Table1[[#This Row],[Prod]]-Table1[[#This Row],[Planned]])</f>
        <v>1260</v>
      </c>
      <c r="U4186" s="209">
        <f>IF(ABS(Table1[[#This Row],[Prod]]-Table1[[#This Row],[Planned]])&gt;Table1[[#This Row],[Planned]],0,IF(Table1[[#This Row],[Planned]]=0,0,1-ABS(Table1[[#This Row],[Prod]]-Table1[[#This Row],[Planned]])/Table1[[#This Row],[Planned]]))</f>
        <v>0</v>
      </c>
      <c r="V4186" s="8"/>
      <c r="W4186" s="11"/>
      <c r="X4186" s="3">
        <v>500</v>
      </c>
      <c r="Y4186" s="206">
        <f>Table1[[#This Row],[Prod]]</f>
        <v>1760</v>
      </c>
      <c r="Z4186" s="206">
        <f>ABS(Table1[[#This Row],[Prod2]]-Table1[[#This Row],[Plan Revised]])</f>
        <v>1260</v>
      </c>
      <c r="AA4186" s="288">
        <f>IF(ABS(Table1[[#This Row],[Prod2]]-Table1[[#This Row],[Plan Revised]])&gt;Table1[[#This Row],[Plan Revised]],0,IF(Table1[[#This Row],[Plan Revised]]=0,0,1-ABS(Table1[[#This Row],[Prod2]]-Table1[[#This Row],[Plan Revised]])/Table1[[#This Row],[Plan Revised]]))</f>
        <v>0</v>
      </c>
      <c r="AB4186" s="11"/>
      <c r="AC4186" s="30"/>
    </row>
    <row r="4187" spans="1:29">
      <c r="A4187" s="15" t="str">
        <f>IF(Table1[Week]=WeekSel,"Yes","No")</f>
        <v>No</v>
      </c>
      <c r="B4187" s="15" t="str">
        <f>IF((Table1[StartDate]&gt;=Date.GraphMin)*(Table1[StartDate]&lt;=Date.GraphMax)=1,"Yes","No")</f>
        <v>No</v>
      </c>
      <c r="C4187" s="15" t="str">
        <f>IF(OR(Table1[[#This Row],[Site]]="FOOD MILLING",Table1[[#This Row],[Site]]="GODACO"), "No", "Yes")</f>
        <v>Yes</v>
      </c>
      <c r="D4187" s="40">
        <f>MAX(DATE(Table1[Year],1,1),DATE(Table1[Year],1,1)-WEEKDAY(DATE(Table1[Year],1,1),2)+(Table1[WeekNum]-1)*7+1)</f>
        <v>44543</v>
      </c>
      <c r="E4187" s="40">
        <f>MIN(DATE(Table1[Year]+1,1,0),DATE(Table1[Year],1,1)-WEEKDAY(DATE(Table1[Year],1,1),2)+Table1[WeekNum]*7)</f>
        <v>44549</v>
      </c>
      <c r="F4187" s="15">
        <v>2021</v>
      </c>
      <c r="G4187" s="15">
        <f t="shared" si="130"/>
        <v>12</v>
      </c>
      <c r="H4187" s="17">
        <v>51</v>
      </c>
      <c r="I4187" s="207" t="str">
        <f>"W" &amp;Table1[[#This Row],[WeekNum]]</f>
        <v>W51</v>
      </c>
      <c r="J4187" s="20" t="str">
        <f t="shared" si="131"/>
        <v>21-W51</v>
      </c>
      <c r="K4187" s="8" t="s">
        <v>719</v>
      </c>
      <c r="L4187" s="4"/>
      <c r="M4187" s="8" t="s">
        <v>72</v>
      </c>
      <c r="N4187" s="4" t="s">
        <v>45</v>
      </c>
      <c r="O4187" s="266" t="s">
        <v>384</v>
      </c>
      <c r="P4187" s="11" t="s">
        <v>408</v>
      </c>
      <c r="Q4187" s="11" t="s">
        <v>421</v>
      </c>
      <c r="R4187" s="8">
        <v>1300</v>
      </c>
      <c r="S4187" s="8">
        <v>517.5</v>
      </c>
      <c r="T4187" s="206">
        <f>ABS(Table1[[#This Row],[Prod]]-Table1[[#This Row],[Planned]])</f>
        <v>782.5</v>
      </c>
      <c r="U4187" s="209">
        <f>IF(ABS(Table1[[#This Row],[Prod]]-Table1[[#This Row],[Planned]])&gt;Table1[[#This Row],[Planned]],0,IF(Table1[[#This Row],[Planned]]=0,0,1-ABS(Table1[[#This Row],[Prod]]-Table1[[#This Row],[Planned]])/Table1[[#This Row],[Planned]]))</f>
        <v>0.39807692307692311</v>
      </c>
      <c r="V4187" s="8"/>
      <c r="W4187" s="11"/>
      <c r="X4187" s="3">
        <v>1300</v>
      </c>
      <c r="Y4187" s="206">
        <f>Table1[[#This Row],[Prod]]</f>
        <v>517.5</v>
      </c>
      <c r="Z4187" s="206">
        <f>ABS(Table1[[#This Row],[Prod2]]-Table1[[#This Row],[Plan Revised]])</f>
        <v>782.5</v>
      </c>
      <c r="AA4187" s="288">
        <f>IF(ABS(Table1[[#This Row],[Prod2]]-Table1[[#This Row],[Plan Revised]])&gt;Table1[[#This Row],[Plan Revised]],0,IF(Table1[[#This Row],[Plan Revised]]=0,0,1-ABS(Table1[[#This Row],[Prod2]]-Table1[[#This Row],[Plan Revised]])/Table1[[#This Row],[Plan Revised]]))</f>
        <v>0.39807692307692311</v>
      </c>
      <c r="AB4187" s="11"/>
      <c r="AC4187" s="30"/>
    </row>
    <row r="4188" spans="1:29">
      <c r="A4188" s="15" t="str">
        <f>IF(Table1[Week]=WeekSel,"Yes","No")</f>
        <v>No</v>
      </c>
      <c r="B4188" s="15" t="str">
        <f>IF((Table1[StartDate]&gt;=Date.GraphMin)*(Table1[StartDate]&lt;=Date.GraphMax)=1,"Yes","No")</f>
        <v>No</v>
      </c>
      <c r="C4188" s="15" t="str">
        <f>IF(OR(Table1[[#This Row],[Site]]="FOOD MILLING",Table1[[#This Row],[Site]]="GODACO"), "No", "Yes")</f>
        <v>Yes</v>
      </c>
      <c r="D4188" s="40">
        <f>MAX(DATE(Table1[Year],1,1),DATE(Table1[Year],1,1)-WEEKDAY(DATE(Table1[Year],1,1),2)+(Table1[WeekNum]-1)*7+1)</f>
        <v>44543</v>
      </c>
      <c r="E4188" s="40">
        <f>MIN(DATE(Table1[Year]+1,1,0),DATE(Table1[Year],1,1)-WEEKDAY(DATE(Table1[Year],1,1),2)+Table1[WeekNum]*7)</f>
        <v>44549</v>
      </c>
      <c r="F4188" s="15">
        <v>2021</v>
      </c>
      <c r="G4188" s="15">
        <f t="shared" si="130"/>
        <v>12</v>
      </c>
      <c r="H4188" s="17">
        <v>51</v>
      </c>
      <c r="I4188" s="207" t="str">
        <f>"W" &amp;Table1[[#This Row],[WeekNum]]</f>
        <v>W51</v>
      </c>
      <c r="J4188" s="20" t="str">
        <f t="shared" si="131"/>
        <v>21-W51</v>
      </c>
      <c r="K4188" s="8" t="s">
        <v>725</v>
      </c>
      <c r="L4188" s="4"/>
      <c r="M4188" s="8" t="s">
        <v>72</v>
      </c>
      <c r="N4188" s="4" t="s">
        <v>45</v>
      </c>
      <c r="O4188" s="266" t="s">
        <v>384</v>
      </c>
      <c r="P4188" s="11" t="s">
        <v>410</v>
      </c>
      <c r="Q4188" s="11" t="s">
        <v>421</v>
      </c>
      <c r="R4188" s="8">
        <v>0</v>
      </c>
      <c r="S4188" s="8">
        <v>0</v>
      </c>
      <c r="T4188" s="206">
        <f>ABS(Table1[[#This Row],[Prod]]-Table1[[#This Row],[Planned]])</f>
        <v>0</v>
      </c>
      <c r="U4188" s="209">
        <f>IF(ABS(Table1[[#This Row],[Prod]]-Table1[[#This Row],[Planned]])&gt;Table1[[#This Row],[Planned]],0,IF(Table1[[#This Row],[Planned]]=0,0,1-ABS(Table1[[#This Row],[Prod]]-Table1[[#This Row],[Planned]])/Table1[[#This Row],[Planned]]))</f>
        <v>0</v>
      </c>
      <c r="V4188" s="8"/>
      <c r="W4188" s="11"/>
      <c r="X4188" s="3">
        <v>0</v>
      </c>
      <c r="Y4188" s="206">
        <f>Table1[[#This Row],[Prod]]</f>
        <v>0</v>
      </c>
      <c r="Z4188" s="206">
        <f>ABS(Table1[[#This Row],[Prod2]]-Table1[[#This Row],[Plan Revised]])</f>
        <v>0</v>
      </c>
      <c r="AA4188" s="288">
        <f>IF(ABS(Table1[[#This Row],[Prod2]]-Table1[[#This Row],[Plan Revised]])&gt;Table1[[#This Row],[Plan Revised]],0,IF(Table1[[#This Row],[Plan Revised]]=0,0,1-ABS(Table1[[#This Row],[Prod2]]-Table1[[#This Row],[Plan Revised]])/Table1[[#This Row],[Plan Revised]]))</f>
        <v>0</v>
      </c>
      <c r="AB4188" s="11"/>
      <c r="AC4188" s="30"/>
    </row>
    <row r="4189" spans="1:29">
      <c r="A4189" s="15" t="str">
        <f>IF(Table1[Week]=WeekSel,"Yes","No")</f>
        <v>No</v>
      </c>
      <c r="B4189" s="15" t="str">
        <f>IF((Table1[StartDate]&gt;=Date.GraphMin)*(Table1[StartDate]&lt;=Date.GraphMax)=1,"Yes","No")</f>
        <v>No</v>
      </c>
      <c r="C4189" s="15" t="str">
        <f>IF(OR(Table1[[#This Row],[Site]]="FOOD MILLING",Table1[[#This Row],[Site]]="GODACO"), "No", "Yes")</f>
        <v>Yes</v>
      </c>
      <c r="D4189" s="40">
        <f>MAX(DATE(Table1[Year],1,1),DATE(Table1[Year],1,1)-WEEKDAY(DATE(Table1[Year],1,1),2)+(Table1[WeekNum]-1)*7+1)</f>
        <v>44543</v>
      </c>
      <c r="E4189" s="40">
        <f>MIN(DATE(Table1[Year]+1,1,0),DATE(Table1[Year],1,1)-WEEKDAY(DATE(Table1[Year],1,1),2)+Table1[WeekNum]*7)</f>
        <v>44549</v>
      </c>
      <c r="F4189" s="15">
        <v>2021</v>
      </c>
      <c r="G4189" s="15">
        <f t="shared" si="130"/>
        <v>12</v>
      </c>
      <c r="H4189" s="17">
        <v>51</v>
      </c>
      <c r="I4189" s="207" t="str">
        <f>"W" &amp;Table1[[#This Row],[WeekNum]]</f>
        <v>W51</v>
      </c>
      <c r="J4189" s="20" t="str">
        <f t="shared" si="131"/>
        <v>21-W51</v>
      </c>
      <c r="K4189" s="8" t="s">
        <v>720</v>
      </c>
      <c r="L4189" s="4"/>
      <c r="M4189" s="8" t="s">
        <v>72</v>
      </c>
      <c r="N4189" s="4" t="s">
        <v>45</v>
      </c>
      <c r="O4189" s="266" t="s">
        <v>384</v>
      </c>
      <c r="P4189" s="11" t="s">
        <v>408</v>
      </c>
      <c r="Q4189" s="11" t="s">
        <v>421</v>
      </c>
      <c r="R4189" s="8">
        <v>140</v>
      </c>
      <c r="S4189" s="8">
        <v>172.79999999999998</v>
      </c>
      <c r="T4189" s="206">
        <f>ABS(Table1[[#This Row],[Prod]]-Table1[[#This Row],[Planned]])</f>
        <v>32.799999999999983</v>
      </c>
      <c r="U4189" s="209">
        <f>IF(ABS(Table1[[#This Row],[Prod]]-Table1[[#This Row],[Planned]])&gt;Table1[[#This Row],[Planned]],0,IF(Table1[[#This Row],[Planned]]=0,0,1-ABS(Table1[[#This Row],[Prod]]-Table1[[#This Row],[Planned]])/Table1[[#This Row],[Planned]]))</f>
        <v>0.76571428571428579</v>
      </c>
      <c r="V4189" s="8"/>
      <c r="W4189" s="11"/>
      <c r="X4189" s="3">
        <v>140</v>
      </c>
      <c r="Y4189" s="206">
        <f>Table1[[#This Row],[Prod]]</f>
        <v>172.79999999999998</v>
      </c>
      <c r="Z4189" s="206">
        <f>ABS(Table1[[#This Row],[Prod2]]-Table1[[#This Row],[Plan Revised]])</f>
        <v>32.799999999999983</v>
      </c>
      <c r="AA4189" s="288">
        <f>IF(ABS(Table1[[#This Row],[Prod2]]-Table1[[#This Row],[Plan Revised]])&gt;Table1[[#This Row],[Plan Revised]],0,IF(Table1[[#This Row],[Plan Revised]]=0,0,1-ABS(Table1[[#This Row],[Prod2]]-Table1[[#This Row],[Plan Revised]])/Table1[[#This Row],[Plan Revised]]))</f>
        <v>0.76571428571428579</v>
      </c>
      <c r="AB4189" s="11"/>
      <c r="AC4189" s="30"/>
    </row>
    <row r="4190" spans="1:29">
      <c r="A4190" s="15" t="str">
        <f>IF(Table1[Week]=WeekSel,"Yes","No")</f>
        <v>No</v>
      </c>
      <c r="B4190" s="15" t="str">
        <f>IF((Table1[StartDate]&gt;=Date.GraphMin)*(Table1[StartDate]&lt;=Date.GraphMax)=1,"Yes","No")</f>
        <v>No</v>
      </c>
      <c r="C4190" s="15" t="str">
        <f>IF(OR(Table1[[#This Row],[Site]]="FOOD MILLING",Table1[[#This Row],[Site]]="GODACO"), "No", "Yes")</f>
        <v>Yes</v>
      </c>
      <c r="D4190" s="40">
        <f>MAX(DATE(Table1[Year],1,1),DATE(Table1[Year],1,1)-WEEKDAY(DATE(Table1[Year],1,1),2)+(Table1[WeekNum]-1)*7+1)</f>
        <v>44543</v>
      </c>
      <c r="E4190" s="40">
        <f>MIN(DATE(Table1[Year]+1,1,0),DATE(Table1[Year],1,1)-WEEKDAY(DATE(Table1[Year],1,1),2)+Table1[WeekNum]*7)</f>
        <v>44549</v>
      </c>
      <c r="F4190" s="15">
        <v>2021</v>
      </c>
      <c r="G4190" s="15">
        <f t="shared" si="130"/>
        <v>12</v>
      </c>
      <c r="H4190" s="17">
        <v>51</v>
      </c>
      <c r="I4190" s="207" t="str">
        <f>"W" &amp;Table1[[#This Row],[WeekNum]]</f>
        <v>W51</v>
      </c>
      <c r="J4190" s="20" t="str">
        <f t="shared" si="131"/>
        <v>21-W51</v>
      </c>
      <c r="K4190" s="8" t="s">
        <v>726</v>
      </c>
      <c r="L4190" s="4"/>
      <c r="M4190" s="8" t="s">
        <v>72</v>
      </c>
      <c r="N4190" s="4" t="s">
        <v>76</v>
      </c>
      <c r="O4190" s="266" t="s">
        <v>389</v>
      </c>
      <c r="P4190" s="11" t="s">
        <v>410</v>
      </c>
      <c r="Q4190" s="11" t="s">
        <v>421</v>
      </c>
      <c r="R4190" s="8">
        <v>0</v>
      </c>
      <c r="S4190" s="8">
        <v>0</v>
      </c>
      <c r="T4190" s="206">
        <f>ABS(Table1[[#This Row],[Prod]]-Table1[[#This Row],[Planned]])</f>
        <v>0</v>
      </c>
      <c r="U4190" s="209">
        <f>IF(ABS(Table1[[#This Row],[Prod]]-Table1[[#This Row],[Planned]])&gt;Table1[[#This Row],[Planned]],0,IF(Table1[[#This Row],[Planned]]=0,0,1-ABS(Table1[[#This Row],[Prod]]-Table1[[#This Row],[Planned]])/Table1[[#This Row],[Planned]]))</f>
        <v>0</v>
      </c>
      <c r="V4190" s="8"/>
      <c r="W4190" s="11"/>
      <c r="X4190" s="3">
        <v>0</v>
      </c>
      <c r="Y4190" s="206">
        <f>Table1[[#This Row],[Prod]]</f>
        <v>0</v>
      </c>
      <c r="Z4190" s="206">
        <f>ABS(Table1[[#This Row],[Prod2]]-Table1[[#This Row],[Plan Revised]])</f>
        <v>0</v>
      </c>
      <c r="AA4190" s="288">
        <f>IF(ABS(Table1[[#This Row],[Prod2]]-Table1[[#This Row],[Plan Revised]])&gt;Table1[[#This Row],[Plan Revised]],0,IF(Table1[[#This Row],[Plan Revised]]=0,0,1-ABS(Table1[[#This Row],[Prod2]]-Table1[[#This Row],[Plan Revised]])/Table1[[#This Row],[Plan Revised]]))</f>
        <v>0</v>
      </c>
      <c r="AB4190" s="11"/>
      <c r="AC4190" s="30"/>
    </row>
    <row r="4191" spans="1:29">
      <c r="A4191" s="15" t="str">
        <f>IF(Table1[Week]=WeekSel,"Yes","No")</f>
        <v>No</v>
      </c>
      <c r="B4191" s="15" t="str">
        <f>IF((Table1[StartDate]&gt;=Date.GraphMin)*(Table1[StartDate]&lt;=Date.GraphMax)=1,"Yes","No")</f>
        <v>No</v>
      </c>
      <c r="C4191" s="15" t="str">
        <f>IF(OR(Table1[[#This Row],[Site]]="FOOD MILLING",Table1[[#This Row],[Site]]="GODACO"), "No", "Yes")</f>
        <v>Yes</v>
      </c>
      <c r="D4191" s="40">
        <f>MAX(DATE(Table1[Year],1,1),DATE(Table1[Year],1,1)-WEEKDAY(DATE(Table1[Year],1,1),2)+(Table1[WeekNum]-1)*7+1)</f>
        <v>44543</v>
      </c>
      <c r="E4191" s="40">
        <f>MIN(DATE(Table1[Year]+1,1,0),DATE(Table1[Year],1,1)-WEEKDAY(DATE(Table1[Year],1,1),2)+Table1[WeekNum]*7)</f>
        <v>44549</v>
      </c>
      <c r="F4191" s="15">
        <v>2021</v>
      </c>
      <c r="G4191" s="15">
        <f t="shared" si="130"/>
        <v>12</v>
      </c>
      <c r="H4191" s="17">
        <v>51</v>
      </c>
      <c r="I4191" s="207" t="str">
        <f>"W" &amp;Table1[[#This Row],[WeekNum]]</f>
        <v>W51</v>
      </c>
      <c r="J4191" s="20" t="str">
        <f t="shared" si="131"/>
        <v>21-W51</v>
      </c>
      <c r="K4191" s="8" t="s">
        <v>727</v>
      </c>
      <c r="L4191" s="4"/>
      <c r="M4191" s="8" t="s">
        <v>72</v>
      </c>
      <c r="N4191" s="4" t="s">
        <v>76</v>
      </c>
      <c r="O4191" s="266" t="s">
        <v>389</v>
      </c>
      <c r="P4191" s="11" t="s">
        <v>410</v>
      </c>
      <c r="Q4191" s="11" t="s">
        <v>421</v>
      </c>
      <c r="R4191" s="8">
        <v>0</v>
      </c>
      <c r="S4191" s="8">
        <v>0</v>
      </c>
      <c r="T4191" s="206">
        <f>ABS(Table1[[#This Row],[Prod]]-Table1[[#This Row],[Planned]])</f>
        <v>0</v>
      </c>
      <c r="U4191" s="209">
        <f>IF(ABS(Table1[[#This Row],[Prod]]-Table1[[#This Row],[Planned]])&gt;Table1[[#This Row],[Planned]],0,IF(Table1[[#This Row],[Planned]]=0,0,1-ABS(Table1[[#This Row],[Prod]]-Table1[[#This Row],[Planned]])/Table1[[#This Row],[Planned]]))</f>
        <v>0</v>
      </c>
      <c r="V4191" s="8"/>
      <c r="W4191" s="11"/>
      <c r="X4191" s="3">
        <v>0</v>
      </c>
      <c r="Y4191" s="206">
        <f>Table1[[#This Row],[Prod]]</f>
        <v>0</v>
      </c>
      <c r="Z4191" s="206">
        <f>ABS(Table1[[#This Row],[Prod2]]-Table1[[#This Row],[Plan Revised]])</f>
        <v>0</v>
      </c>
      <c r="AA4191" s="288">
        <f>IF(ABS(Table1[[#This Row],[Prod2]]-Table1[[#This Row],[Plan Revised]])&gt;Table1[[#This Row],[Plan Revised]],0,IF(Table1[[#This Row],[Plan Revised]]=0,0,1-ABS(Table1[[#This Row],[Prod2]]-Table1[[#This Row],[Plan Revised]])/Table1[[#This Row],[Plan Revised]]))</f>
        <v>0</v>
      </c>
      <c r="AB4191" s="11"/>
      <c r="AC4191" s="30"/>
    </row>
    <row r="4192" spans="1:29">
      <c r="A4192" s="15" t="str">
        <f>IF(Table1[Week]=WeekSel,"Yes","No")</f>
        <v>No</v>
      </c>
      <c r="B4192" s="15" t="str">
        <f>IF((Table1[StartDate]&gt;=Date.GraphMin)*(Table1[StartDate]&lt;=Date.GraphMax)=1,"Yes","No")</f>
        <v>No</v>
      </c>
      <c r="C4192" s="15" t="str">
        <f>IF(OR(Table1[[#This Row],[Site]]="FOOD MILLING",Table1[[#This Row],[Site]]="GODACO"), "No", "Yes")</f>
        <v>Yes</v>
      </c>
      <c r="D4192" s="40">
        <f>MAX(DATE(Table1[Year],1,1),DATE(Table1[Year],1,1)-WEEKDAY(DATE(Table1[Year],1,1),2)+(Table1[WeekNum]-1)*7+1)</f>
        <v>44536</v>
      </c>
      <c r="E4192" s="40">
        <f>MIN(DATE(Table1[Year]+1,1,0),DATE(Table1[Year],1,1)-WEEKDAY(DATE(Table1[Year],1,1),2)+Table1[WeekNum]*7)</f>
        <v>44542</v>
      </c>
      <c r="F4192" s="15">
        <v>2021</v>
      </c>
      <c r="G4192" s="15">
        <f t="shared" si="130"/>
        <v>12</v>
      </c>
      <c r="H4192" s="17">
        <v>50</v>
      </c>
      <c r="I4192" s="207" t="str">
        <f>"W" &amp;Table1[[#This Row],[WeekNum]]</f>
        <v>W50</v>
      </c>
      <c r="J4192" s="20" t="str">
        <f t="shared" si="131"/>
        <v>21-W50</v>
      </c>
      <c r="K4192" s="8" t="s">
        <v>567</v>
      </c>
      <c r="L4192" s="4"/>
      <c r="M4192" s="8" t="s">
        <v>72</v>
      </c>
      <c r="N4192" s="11" t="s">
        <v>428</v>
      </c>
      <c r="O4192" s="266" t="s">
        <v>374</v>
      </c>
      <c r="P4192" s="11" t="s">
        <v>410</v>
      </c>
      <c r="Q4192" s="11" t="s">
        <v>421</v>
      </c>
      <c r="R4192" s="8">
        <v>0</v>
      </c>
      <c r="S4192" s="8">
        <v>0</v>
      </c>
      <c r="T4192" s="206">
        <f>ABS(Table1[[#This Row],[Prod]]-Table1[[#This Row],[Planned]])</f>
        <v>0</v>
      </c>
      <c r="U4192" s="209">
        <f>IF(ABS(Table1[[#This Row],[Prod]]-Table1[[#This Row],[Planned]])&gt;Table1[[#This Row],[Planned]],0,IF(Table1[[#This Row],[Planned]]=0,0,1-ABS(Table1[[#This Row],[Prod]]-Table1[[#This Row],[Planned]])/Table1[[#This Row],[Planned]]))</f>
        <v>0</v>
      </c>
      <c r="V4192" s="8"/>
      <c r="W4192" s="11"/>
      <c r="X4192" s="3">
        <v>0</v>
      </c>
      <c r="Y4192" s="206">
        <f>Table1[[#This Row],[Prod]]</f>
        <v>0</v>
      </c>
      <c r="Z4192" s="206">
        <f>ABS(Table1[[#This Row],[Prod2]]-Table1[[#This Row],[Plan Revised]])</f>
        <v>0</v>
      </c>
      <c r="AA4192" s="288">
        <f>IF(ABS(Table1[[#This Row],[Prod2]]-Table1[[#This Row],[Plan Revised]])&gt;Table1[[#This Row],[Plan Revised]],0,IF(Table1[[#This Row],[Plan Revised]]=0,0,1-ABS(Table1[[#This Row],[Prod2]]-Table1[[#This Row],[Plan Revised]])/Table1[[#This Row],[Plan Revised]]))</f>
        <v>0</v>
      </c>
      <c r="AB4192" s="11"/>
      <c r="AC4192" s="30"/>
    </row>
    <row r="4193" spans="1:29">
      <c r="A4193" s="15" t="str">
        <f>IF(Table1[Week]=WeekSel,"Yes","No")</f>
        <v>No</v>
      </c>
      <c r="B4193" s="15" t="str">
        <f>IF((Table1[StartDate]&gt;=Date.GraphMin)*(Table1[StartDate]&lt;=Date.GraphMax)=1,"Yes","No")</f>
        <v>No</v>
      </c>
      <c r="C4193" s="15" t="str">
        <f>IF(OR(Table1[[#This Row],[Site]]="FOOD MILLING",Table1[[#This Row],[Site]]="GODACO"), "No", "Yes")</f>
        <v>Yes</v>
      </c>
      <c r="D4193" s="40">
        <f>MAX(DATE(Table1[Year],1,1),DATE(Table1[Year],1,1)-WEEKDAY(DATE(Table1[Year],1,1),2)+(Table1[WeekNum]-1)*7+1)</f>
        <v>44536</v>
      </c>
      <c r="E4193" s="40">
        <f>MIN(DATE(Table1[Year]+1,1,0),DATE(Table1[Year],1,1)-WEEKDAY(DATE(Table1[Year],1,1),2)+Table1[WeekNum]*7)</f>
        <v>44542</v>
      </c>
      <c r="F4193" s="15">
        <v>2021</v>
      </c>
      <c r="G4193" s="15">
        <f t="shared" si="130"/>
        <v>12</v>
      </c>
      <c r="H4193" s="17">
        <v>50</v>
      </c>
      <c r="I4193" s="207" t="str">
        <f>"W" &amp;Table1[[#This Row],[WeekNum]]</f>
        <v>W50</v>
      </c>
      <c r="J4193" s="20" t="str">
        <f t="shared" si="131"/>
        <v>21-W50</v>
      </c>
      <c r="K4193" s="8" t="s">
        <v>568</v>
      </c>
      <c r="L4193" s="4"/>
      <c r="M4193" s="8" t="s">
        <v>72</v>
      </c>
      <c r="N4193" s="11" t="s">
        <v>428</v>
      </c>
      <c r="O4193" s="266" t="s">
        <v>374</v>
      </c>
      <c r="P4193" s="11" t="s">
        <v>410</v>
      </c>
      <c r="Q4193" s="11" t="s">
        <v>421</v>
      </c>
      <c r="R4193" s="8">
        <v>0</v>
      </c>
      <c r="S4193" s="8">
        <v>0</v>
      </c>
      <c r="T4193" s="206">
        <f>ABS(Table1[[#This Row],[Prod]]-Table1[[#This Row],[Planned]])</f>
        <v>0</v>
      </c>
      <c r="U4193" s="209">
        <f>IF(ABS(Table1[[#This Row],[Prod]]-Table1[[#This Row],[Planned]])&gt;Table1[[#This Row],[Planned]],0,IF(Table1[[#This Row],[Planned]]=0,0,1-ABS(Table1[[#This Row],[Prod]]-Table1[[#This Row],[Planned]])/Table1[[#This Row],[Planned]]))</f>
        <v>0</v>
      </c>
      <c r="V4193" s="8"/>
      <c r="W4193" s="11"/>
      <c r="X4193" s="3">
        <v>0</v>
      </c>
      <c r="Y4193" s="206">
        <f>Table1[[#This Row],[Prod]]</f>
        <v>0</v>
      </c>
      <c r="Z4193" s="206">
        <f>ABS(Table1[[#This Row],[Prod2]]-Table1[[#This Row],[Plan Revised]])</f>
        <v>0</v>
      </c>
      <c r="AA4193" s="288">
        <f>IF(ABS(Table1[[#This Row],[Prod2]]-Table1[[#This Row],[Plan Revised]])&gt;Table1[[#This Row],[Plan Revised]],0,IF(Table1[[#This Row],[Plan Revised]]=0,0,1-ABS(Table1[[#This Row],[Prod2]]-Table1[[#This Row],[Plan Revised]])/Table1[[#This Row],[Plan Revised]]))</f>
        <v>0</v>
      </c>
      <c r="AB4193" s="11"/>
      <c r="AC4193" s="30"/>
    </row>
    <row r="4194" spans="1:29">
      <c r="A4194" s="15" t="str">
        <f>IF(Table1[Week]=WeekSel,"Yes","No")</f>
        <v>No</v>
      </c>
      <c r="B4194" s="15" t="str">
        <f>IF((Table1[StartDate]&gt;=Date.GraphMin)*(Table1[StartDate]&lt;=Date.GraphMax)=1,"Yes","No")</f>
        <v>No</v>
      </c>
      <c r="C4194" s="15" t="str">
        <f>IF(OR(Table1[[#This Row],[Site]]="FOOD MILLING",Table1[[#This Row],[Site]]="GODACO"), "No", "Yes")</f>
        <v>Yes</v>
      </c>
      <c r="D4194" s="40">
        <f>MAX(DATE(Table1[Year],1,1),DATE(Table1[Year],1,1)-WEEKDAY(DATE(Table1[Year],1,1),2)+(Table1[WeekNum]-1)*7+1)</f>
        <v>44536</v>
      </c>
      <c r="E4194" s="40">
        <f>MIN(DATE(Table1[Year]+1,1,0),DATE(Table1[Year],1,1)-WEEKDAY(DATE(Table1[Year],1,1),2)+Table1[WeekNum]*7)</f>
        <v>44542</v>
      </c>
      <c r="F4194" s="15">
        <v>2021</v>
      </c>
      <c r="G4194" s="15">
        <f t="shared" si="130"/>
        <v>12</v>
      </c>
      <c r="H4194" s="17">
        <v>50</v>
      </c>
      <c r="I4194" s="207" t="str">
        <f>"W" &amp;Table1[[#This Row],[WeekNum]]</f>
        <v>W50</v>
      </c>
      <c r="J4194" s="20" t="str">
        <f t="shared" si="131"/>
        <v>21-W50</v>
      </c>
      <c r="K4194" s="8" t="s">
        <v>633</v>
      </c>
      <c r="L4194" s="4"/>
      <c r="M4194" s="8" t="s">
        <v>72</v>
      </c>
      <c r="N4194" s="11" t="s">
        <v>428</v>
      </c>
      <c r="O4194" s="266" t="s">
        <v>372</v>
      </c>
      <c r="P4194" s="11" t="s">
        <v>410</v>
      </c>
      <c r="Q4194" s="11" t="s">
        <v>421</v>
      </c>
      <c r="R4194" s="8">
        <v>0</v>
      </c>
      <c r="S4194" s="8">
        <v>0</v>
      </c>
      <c r="T4194" s="206">
        <f>ABS(Table1[[#This Row],[Prod]]-Table1[[#This Row],[Planned]])</f>
        <v>0</v>
      </c>
      <c r="U4194" s="209">
        <f>IF(ABS(Table1[[#This Row],[Prod]]-Table1[[#This Row],[Planned]])&gt;Table1[[#This Row],[Planned]],0,IF(Table1[[#This Row],[Planned]]=0,0,1-ABS(Table1[[#This Row],[Prod]]-Table1[[#This Row],[Planned]])/Table1[[#This Row],[Planned]]))</f>
        <v>0</v>
      </c>
      <c r="V4194" s="8"/>
      <c r="W4194" s="11"/>
      <c r="X4194" s="3">
        <v>0</v>
      </c>
      <c r="Y4194" s="206">
        <f>Table1[[#This Row],[Prod]]</f>
        <v>0</v>
      </c>
      <c r="Z4194" s="206">
        <f>ABS(Table1[[#This Row],[Prod2]]-Table1[[#This Row],[Plan Revised]])</f>
        <v>0</v>
      </c>
      <c r="AA4194" s="288">
        <f>IF(ABS(Table1[[#This Row],[Prod2]]-Table1[[#This Row],[Plan Revised]])&gt;Table1[[#This Row],[Plan Revised]],0,IF(Table1[[#This Row],[Plan Revised]]=0,0,1-ABS(Table1[[#This Row],[Prod2]]-Table1[[#This Row],[Plan Revised]])/Table1[[#This Row],[Plan Revised]]))</f>
        <v>0</v>
      </c>
      <c r="AB4194" s="11"/>
      <c r="AC4194" s="30"/>
    </row>
    <row r="4195" spans="1:29">
      <c r="A4195" s="15" t="str">
        <f>IF(Table1[Week]=WeekSel,"Yes","No")</f>
        <v>No</v>
      </c>
      <c r="B4195" s="15" t="str">
        <f>IF((Table1[StartDate]&gt;=Date.GraphMin)*(Table1[StartDate]&lt;=Date.GraphMax)=1,"Yes","No")</f>
        <v>No</v>
      </c>
      <c r="C4195" s="15" t="str">
        <f>IF(OR(Table1[[#This Row],[Site]]="FOOD MILLING",Table1[[#This Row],[Site]]="GODACO"), "No", "Yes")</f>
        <v>Yes</v>
      </c>
      <c r="D4195" s="40">
        <f>MAX(DATE(Table1[Year],1,1),DATE(Table1[Year],1,1)-WEEKDAY(DATE(Table1[Year],1,1),2)+(Table1[WeekNum]-1)*7+1)</f>
        <v>44536</v>
      </c>
      <c r="E4195" s="40">
        <f>MIN(DATE(Table1[Year]+1,1,0),DATE(Table1[Year],1,1)-WEEKDAY(DATE(Table1[Year],1,1),2)+Table1[WeekNum]*7)</f>
        <v>44542</v>
      </c>
      <c r="F4195" s="15">
        <v>2021</v>
      </c>
      <c r="G4195" s="15">
        <f t="shared" si="130"/>
        <v>12</v>
      </c>
      <c r="H4195" s="17">
        <v>50</v>
      </c>
      <c r="I4195" s="207" t="str">
        <f>"W" &amp;Table1[[#This Row],[WeekNum]]</f>
        <v>W50</v>
      </c>
      <c r="J4195" s="20" t="str">
        <f t="shared" si="131"/>
        <v>21-W50</v>
      </c>
      <c r="K4195" s="8" t="s">
        <v>634</v>
      </c>
      <c r="L4195" s="4"/>
      <c r="M4195" s="8" t="s">
        <v>72</v>
      </c>
      <c r="N4195" s="11" t="s">
        <v>428</v>
      </c>
      <c r="O4195" s="266" t="s">
        <v>372</v>
      </c>
      <c r="P4195" s="11" t="s">
        <v>410</v>
      </c>
      <c r="Q4195" s="11" t="s">
        <v>421</v>
      </c>
      <c r="R4195" s="8">
        <v>0</v>
      </c>
      <c r="S4195" s="8">
        <v>0</v>
      </c>
      <c r="T4195" s="206">
        <f>ABS(Table1[[#This Row],[Prod]]-Table1[[#This Row],[Planned]])</f>
        <v>0</v>
      </c>
      <c r="U4195" s="209">
        <f>IF(ABS(Table1[[#This Row],[Prod]]-Table1[[#This Row],[Planned]])&gt;Table1[[#This Row],[Planned]],0,IF(Table1[[#This Row],[Planned]]=0,0,1-ABS(Table1[[#This Row],[Prod]]-Table1[[#This Row],[Planned]])/Table1[[#This Row],[Planned]]))</f>
        <v>0</v>
      </c>
      <c r="V4195" s="8"/>
      <c r="W4195" s="11"/>
      <c r="X4195" s="3">
        <v>0</v>
      </c>
      <c r="Y4195" s="206">
        <f>Table1[[#This Row],[Prod]]</f>
        <v>0</v>
      </c>
      <c r="Z4195" s="206">
        <f>ABS(Table1[[#This Row],[Prod2]]-Table1[[#This Row],[Plan Revised]])</f>
        <v>0</v>
      </c>
      <c r="AA4195" s="288">
        <f>IF(ABS(Table1[[#This Row],[Prod2]]-Table1[[#This Row],[Plan Revised]])&gt;Table1[[#This Row],[Plan Revised]],0,IF(Table1[[#This Row],[Plan Revised]]=0,0,1-ABS(Table1[[#This Row],[Prod2]]-Table1[[#This Row],[Plan Revised]])/Table1[[#This Row],[Plan Revised]]))</f>
        <v>0</v>
      </c>
      <c r="AB4195" s="11"/>
      <c r="AC4195" s="30"/>
    </row>
    <row r="4196" spans="1:29">
      <c r="A4196" s="15" t="str">
        <f>IF(Table1[Week]=WeekSel,"Yes","No")</f>
        <v>No</v>
      </c>
      <c r="B4196" s="15" t="str">
        <f>IF((Table1[StartDate]&gt;=Date.GraphMin)*(Table1[StartDate]&lt;=Date.GraphMax)=1,"Yes","No")</f>
        <v>No</v>
      </c>
      <c r="C4196" s="15" t="str">
        <f>IF(OR(Table1[[#This Row],[Site]]="FOOD MILLING",Table1[[#This Row],[Site]]="GODACO"), "No", "Yes")</f>
        <v>Yes</v>
      </c>
      <c r="D4196" s="40">
        <f>MAX(DATE(Table1[Year],1,1),DATE(Table1[Year],1,1)-WEEKDAY(DATE(Table1[Year],1,1),2)+(Table1[WeekNum]-1)*7+1)</f>
        <v>44536</v>
      </c>
      <c r="E4196" s="40">
        <f>MIN(DATE(Table1[Year]+1,1,0),DATE(Table1[Year],1,1)-WEEKDAY(DATE(Table1[Year],1,1),2)+Table1[WeekNum]*7)</f>
        <v>44542</v>
      </c>
      <c r="F4196" s="15">
        <v>2021</v>
      </c>
      <c r="G4196" s="15">
        <f t="shared" si="130"/>
        <v>12</v>
      </c>
      <c r="H4196" s="17">
        <v>50</v>
      </c>
      <c r="I4196" s="207" t="str">
        <f>"W" &amp;Table1[[#This Row],[WeekNum]]</f>
        <v>W50</v>
      </c>
      <c r="J4196" s="20" t="str">
        <f t="shared" si="131"/>
        <v>21-W50</v>
      </c>
      <c r="K4196" s="8" t="s">
        <v>472</v>
      </c>
      <c r="L4196" s="4"/>
      <c r="M4196" s="8" t="s">
        <v>72</v>
      </c>
      <c r="N4196" s="11" t="s">
        <v>428</v>
      </c>
      <c r="O4196" s="266" t="s">
        <v>374</v>
      </c>
      <c r="P4196" s="11" t="s">
        <v>410</v>
      </c>
      <c r="Q4196" s="11" t="s">
        <v>421</v>
      </c>
      <c r="R4196" s="8">
        <v>0</v>
      </c>
      <c r="S4196" s="8">
        <v>0</v>
      </c>
      <c r="T4196" s="206">
        <f>ABS(Table1[[#This Row],[Prod]]-Table1[[#This Row],[Planned]])</f>
        <v>0</v>
      </c>
      <c r="U4196" s="209">
        <f>IF(ABS(Table1[[#This Row],[Prod]]-Table1[[#This Row],[Planned]])&gt;Table1[[#This Row],[Planned]],0,IF(Table1[[#This Row],[Planned]]=0,0,1-ABS(Table1[[#This Row],[Prod]]-Table1[[#This Row],[Planned]])/Table1[[#This Row],[Planned]]))</f>
        <v>0</v>
      </c>
      <c r="V4196" s="8"/>
      <c r="W4196" s="11"/>
      <c r="X4196" s="3">
        <v>0</v>
      </c>
      <c r="Y4196" s="206">
        <f>Table1[[#This Row],[Prod]]</f>
        <v>0</v>
      </c>
      <c r="Z4196" s="206">
        <f>ABS(Table1[[#This Row],[Prod2]]-Table1[[#This Row],[Plan Revised]])</f>
        <v>0</v>
      </c>
      <c r="AA4196" s="288">
        <f>IF(ABS(Table1[[#This Row],[Prod2]]-Table1[[#This Row],[Plan Revised]])&gt;Table1[[#This Row],[Plan Revised]],0,IF(Table1[[#This Row],[Plan Revised]]=0,0,1-ABS(Table1[[#This Row],[Prod2]]-Table1[[#This Row],[Plan Revised]])/Table1[[#This Row],[Plan Revised]]))</f>
        <v>0</v>
      </c>
      <c r="AB4196" s="11"/>
      <c r="AC4196" s="30"/>
    </row>
    <row r="4197" spans="1:29">
      <c r="A4197" s="15" t="str">
        <f>IF(Table1[Week]=WeekSel,"Yes","No")</f>
        <v>No</v>
      </c>
      <c r="B4197" s="15" t="str">
        <f>IF((Table1[StartDate]&gt;=Date.GraphMin)*(Table1[StartDate]&lt;=Date.GraphMax)=1,"Yes","No")</f>
        <v>No</v>
      </c>
      <c r="C4197" s="15" t="str">
        <f>IF(OR(Table1[[#This Row],[Site]]="FOOD MILLING",Table1[[#This Row],[Site]]="GODACO"), "No", "Yes")</f>
        <v>Yes</v>
      </c>
      <c r="D4197" s="40">
        <f>MAX(DATE(Table1[Year],1,1),DATE(Table1[Year],1,1)-WEEKDAY(DATE(Table1[Year],1,1),2)+(Table1[WeekNum]-1)*7+1)</f>
        <v>44536</v>
      </c>
      <c r="E4197" s="40">
        <f>MIN(DATE(Table1[Year]+1,1,0),DATE(Table1[Year],1,1)-WEEKDAY(DATE(Table1[Year],1,1),2)+Table1[WeekNum]*7)</f>
        <v>44542</v>
      </c>
      <c r="F4197" s="15">
        <v>2021</v>
      </c>
      <c r="G4197" s="15">
        <f t="shared" si="130"/>
        <v>12</v>
      </c>
      <c r="H4197" s="17">
        <v>50</v>
      </c>
      <c r="I4197" s="207" t="str">
        <f>"W" &amp;Table1[[#This Row],[WeekNum]]</f>
        <v>W50</v>
      </c>
      <c r="J4197" s="20" t="str">
        <f t="shared" si="131"/>
        <v>21-W50</v>
      </c>
      <c r="K4197" s="8" t="s">
        <v>645</v>
      </c>
      <c r="L4197" s="4"/>
      <c r="M4197" s="8" t="s">
        <v>72</v>
      </c>
      <c r="N4197" s="11" t="s">
        <v>428</v>
      </c>
      <c r="O4197" s="266" t="s">
        <v>374</v>
      </c>
      <c r="P4197" s="11" t="s">
        <v>377</v>
      </c>
      <c r="Q4197" s="11" t="s">
        <v>421</v>
      </c>
      <c r="R4197" s="8">
        <v>600</v>
      </c>
      <c r="S4197" s="8">
        <v>630.00000599999998</v>
      </c>
      <c r="T4197" s="206">
        <f>ABS(Table1[[#This Row],[Prod]]-Table1[[#This Row],[Planned]])</f>
        <v>30.000005999999985</v>
      </c>
      <c r="U4197" s="209">
        <f>IF(ABS(Table1[[#This Row],[Prod]]-Table1[[#This Row],[Planned]])&gt;Table1[[#This Row],[Planned]],0,IF(Table1[[#This Row],[Planned]]=0,0,1-ABS(Table1[[#This Row],[Prod]]-Table1[[#This Row],[Planned]])/Table1[[#This Row],[Planned]]))</f>
        <v>0.94999999000000002</v>
      </c>
      <c r="V4197" s="8"/>
      <c r="W4197" s="11"/>
      <c r="X4197" s="3">
        <v>600</v>
      </c>
      <c r="Y4197" s="206">
        <f>Table1[[#This Row],[Prod]]</f>
        <v>630.00000599999998</v>
      </c>
      <c r="Z4197" s="206">
        <f>ABS(Table1[[#This Row],[Prod2]]-Table1[[#This Row],[Plan Revised]])</f>
        <v>30.000005999999985</v>
      </c>
      <c r="AA4197" s="288">
        <f>IF(ABS(Table1[[#This Row],[Prod2]]-Table1[[#This Row],[Plan Revised]])&gt;Table1[[#This Row],[Plan Revised]],0,IF(Table1[[#This Row],[Plan Revised]]=0,0,1-ABS(Table1[[#This Row],[Prod2]]-Table1[[#This Row],[Plan Revised]])/Table1[[#This Row],[Plan Revised]]))</f>
        <v>0.94999999000000002</v>
      </c>
      <c r="AB4197" s="11"/>
      <c r="AC4197" s="30"/>
    </row>
    <row r="4198" spans="1:29">
      <c r="A4198" s="15" t="str">
        <f>IF(Table1[Week]=WeekSel,"Yes","No")</f>
        <v>No</v>
      </c>
      <c r="B4198" s="15" t="str">
        <f>IF((Table1[StartDate]&gt;=Date.GraphMin)*(Table1[StartDate]&lt;=Date.GraphMax)=1,"Yes","No")</f>
        <v>No</v>
      </c>
      <c r="C4198" s="15" t="str">
        <f>IF(OR(Table1[[#This Row],[Site]]="FOOD MILLING",Table1[[#This Row],[Site]]="GODACO"), "No", "Yes")</f>
        <v>Yes</v>
      </c>
      <c r="D4198" s="40">
        <f>MAX(DATE(Table1[Year],1,1),DATE(Table1[Year],1,1)-WEEKDAY(DATE(Table1[Year],1,1),2)+(Table1[WeekNum]-1)*7+1)</f>
        <v>44536</v>
      </c>
      <c r="E4198" s="40">
        <f>MIN(DATE(Table1[Year]+1,1,0),DATE(Table1[Year],1,1)-WEEKDAY(DATE(Table1[Year],1,1),2)+Table1[WeekNum]*7)</f>
        <v>44542</v>
      </c>
      <c r="F4198" s="15">
        <v>2021</v>
      </c>
      <c r="G4198" s="15">
        <f t="shared" si="130"/>
        <v>12</v>
      </c>
      <c r="H4198" s="17">
        <v>50</v>
      </c>
      <c r="I4198" s="207" t="str">
        <f>"W" &amp;Table1[[#This Row],[WeekNum]]</f>
        <v>W50</v>
      </c>
      <c r="J4198" s="20" t="str">
        <f t="shared" si="131"/>
        <v>21-W50</v>
      </c>
      <c r="K4198" s="8" t="s">
        <v>646</v>
      </c>
      <c r="L4198" s="4"/>
      <c r="M4198" s="8" t="s">
        <v>72</v>
      </c>
      <c r="N4198" s="11" t="s">
        <v>428</v>
      </c>
      <c r="O4198" s="266" t="s">
        <v>374</v>
      </c>
      <c r="P4198" s="11" t="s">
        <v>377</v>
      </c>
      <c r="Q4198" s="11" t="s">
        <v>421</v>
      </c>
      <c r="R4198" s="8">
        <v>1200</v>
      </c>
      <c r="S4198" s="8">
        <v>1287.0000129999999</v>
      </c>
      <c r="T4198" s="206">
        <f>ABS(Table1[[#This Row],[Prod]]-Table1[[#This Row],[Planned]])</f>
        <v>87.000012999999853</v>
      </c>
      <c r="U4198" s="209">
        <f>IF(ABS(Table1[[#This Row],[Prod]]-Table1[[#This Row],[Planned]])&gt;Table1[[#This Row],[Planned]],0,IF(Table1[[#This Row],[Planned]]=0,0,1-ABS(Table1[[#This Row],[Prod]]-Table1[[#This Row],[Planned]])/Table1[[#This Row],[Planned]]))</f>
        <v>0.92749998916666676</v>
      </c>
      <c r="V4198" s="8"/>
      <c r="W4198" s="11"/>
      <c r="X4198" s="3">
        <v>1200</v>
      </c>
      <c r="Y4198" s="206">
        <f>Table1[[#This Row],[Prod]]</f>
        <v>1287.0000129999999</v>
      </c>
      <c r="Z4198" s="206">
        <f>ABS(Table1[[#This Row],[Prod2]]-Table1[[#This Row],[Plan Revised]])</f>
        <v>87.000012999999853</v>
      </c>
      <c r="AA4198" s="288">
        <f>IF(ABS(Table1[[#This Row],[Prod2]]-Table1[[#This Row],[Plan Revised]])&gt;Table1[[#This Row],[Plan Revised]],0,IF(Table1[[#This Row],[Plan Revised]]=0,0,1-ABS(Table1[[#This Row],[Prod2]]-Table1[[#This Row],[Plan Revised]])/Table1[[#This Row],[Plan Revised]]))</f>
        <v>0.92749998916666676</v>
      </c>
      <c r="AB4198" s="11"/>
      <c r="AC4198" s="30"/>
    </row>
    <row r="4199" spans="1:29">
      <c r="A4199" s="15" t="str">
        <f>IF(Table1[Week]=WeekSel,"Yes","No")</f>
        <v>No</v>
      </c>
      <c r="B4199" s="15" t="str">
        <f>IF((Table1[StartDate]&gt;=Date.GraphMin)*(Table1[StartDate]&lt;=Date.GraphMax)=1,"Yes","No")</f>
        <v>No</v>
      </c>
      <c r="C4199" s="15" t="str">
        <f>IF(OR(Table1[[#This Row],[Site]]="FOOD MILLING",Table1[[#This Row],[Site]]="GODACO"), "No", "Yes")</f>
        <v>Yes</v>
      </c>
      <c r="D4199" s="40">
        <f>MAX(DATE(Table1[Year],1,1),DATE(Table1[Year],1,1)-WEEKDAY(DATE(Table1[Year],1,1),2)+(Table1[WeekNum]-1)*7+1)</f>
        <v>44536</v>
      </c>
      <c r="E4199" s="40">
        <f>MIN(DATE(Table1[Year]+1,1,0),DATE(Table1[Year],1,1)-WEEKDAY(DATE(Table1[Year],1,1),2)+Table1[WeekNum]*7)</f>
        <v>44542</v>
      </c>
      <c r="F4199" s="15">
        <v>2021</v>
      </c>
      <c r="G4199" s="15">
        <f t="shared" si="130"/>
        <v>12</v>
      </c>
      <c r="H4199" s="17">
        <v>50</v>
      </c>
      <c r="I4199" s="207" t="str">
        <f>"W" &amp;Table1[[#This Row],[WeekNum]]</f>
        <v>W50</v>
      </c>
      <c r="J4199" s="20" t="str">
        <f t="shared" si="131"/>
        <v>21-W50</v>
      </c>
      <c r="K4199" s="8" t="s">
        <v>728</v>
      </c>
      <c r="L4199" s="4"/>
      <c r="M4199" s="8" t="s">
        <v>72</v>
      </c>
      <c r="N4199" s="11" t="s">
        <v>428</v>
      </c>
      <c r="O4199" s="266" t="s">
        <v>374</v>
      </c>
      <c r="P4199" s="11" t="s">
        <v>410</v>
      </c>
      <c r="Q4199" s="11" t="s">
        <v>421</v>
      </c>
      <c r="R4199" s="8">
        <v>0</v>
      </c>
      <c r="S4199" s="8">
        <v>0</v>
      </c>
      <c r="T4199" s="206">
        <f>ABS(Table1[[#This Row],[Prod]]-Table1[[#This Row],[Planned]])</f>
        <v>0</v>
      </c>
      <c r="U4199" s="209">
        <f>IF(ABS(Table1[[#This Row],[Prod]]-Table1[[#This Row],[Planned]])&gt;Table1[[#This Row],[Planned]],0,IF(Table1[[#This Row],[Planned]]=0,0,1-ABS(Table1[[#This Row],[Prod]]-Table1[[#This Row],[Planned]])/Table1[[#This Row],[Planned]]))</f>
        <v>0</v>
      </c>
      <c r="V4199" s="8"/>
      <c r="W4199" s="11"/>
      <c r="X4199" s="3">
        <v>0</v>
      </c>
      <c r="Y4199" s="206">
        <f>Table1[[#This Row],[Prod]]</f>
        <v>0</v>
      </c>
      <c r="Z4199" s="206">
        <f>ABS(Table1[[#This Row],[Prod2]]-Table1[[#This Row],[Plan Revised]])</f>
        <v>0</v>
      </c>
      <c r="AA4199" s="288">
        <f>IF(ABS(Table1[[#This Row],[Prod2]]-Table1[[#This Row],[Plan Revised]])&gt;Table1[[#This Row],[Plan Revised]],0,IF(Table1[[#This Row],[Plan Revised]]=0,0,1-ABS(Table1[[#This Row],[Prod2]]-Table1[[#This Row],[Plan Revised]])/Table1[[#This Row],[Plan Revised]]))</f>
        <v>0</v>
      </c>
      <c r="AB4199" s="11"/>
      <c r="AC4199" s="30"/>
    </row>
    <row r="4200" spans="1:29">
      <c r="A4200" s="15" t="str">
        <f>IF(Table1[Week]=WeekSel,"Yes","No")</f>
        <v>No</v>
      </c>
      <c r="B4200" s="15" t="str">
        <f>IF((Table1[StartDate]&gt;=Date.GraphMin)*(Table1[StartDate]&lt;=Date.GraphMax)=1,"Yes","No")</f>
        <v>No</v>
      </c>
      <c r="C4200" s="15" t="str">
        <f>IF(OR(Table1[[#This Row],[Site]]="FOOD MILLING",Table1[[#This Row],[Site]]="GODACO"), "No", "Yes")</f>
        <v>Yes</v>
      </c>
      <c r="D4200" s="40">
        <f>MAX(DATE(Table1[Year],1,1),DATE(Table1[Year],1,1)-WEEKDAY(DATE(Table1[Year],1,1),2)+(Table1[WeekNum]-1)*7+1)</f>
        <v>44536</v>
      </c>
      <c r="E4200" s="40">
        <f>MIN(DATE(Table1[Year]+1,1,0),DATE(Table1[Year],1,1)-WEEKDAY(DATE(Table1[Year],1,1),2)+Table1[WeekNum]*7)</f>
        <v>44542</v>
      </c>
      <c r="F4200" s="15">
        <v>2021</v>
      </c>
      <c r="G4200" s="15">
        <f t="shared" si="130"/>
        <v>12</v>
      </c>
      <c r="H4200" s="17">
        <v>50</v>
      </c>
      <c r="I4200" s="207" t="str">
        <f>"W" &amp;Table1[[#This Row],[WeekNum]]</f>
        <v>W50</v>
      </c>
      <c r="J4200" s="20" t="str">
        <f t="shared" si="131"/>
        <v>21-W50</v>
      </c>
      <c r="K4200" s="8" t="s">
        <v>729</v>
      </c>
      <c r="L4200" s="4"/>
      <c r="M4200" s="8" t="s">
        <v>72</v>
      </c>
      <c r="N4200" s="11" t="s">
        <v>428</v>
      </c>
      <c r="O4200" s="266" t="s">
        <v>374</v>
      </c>
      <c r="P4200" s="11" t="s">
        <v>410</v>
      </c>
      <c r="Q4200" s="11" t="s">
        <v>421</v>
      </c>
      <c r="R4200" s="8">
        <v>0</v>
      </c>
      <c r="S4200" s="8">
        <v>0</v>
      </c>
      <c r="T4200" s="206">
        <f>ABS(Table1[[#This Row],[Prod]]-Table1[[#This Row],[Planned]])</f>
        <v>0</v>
      </c>
      <c r="U4200" s="209">
        <f>IF(ABS(Table1[[#This Row],[Prod]]-Table1[[#This Row],[Planned]])&gt;Table1[[#This Row],[Planned]],0,IF(Table1[[#This Row],[Planned]]=0,0,1-ABS(Table1[[#This Row],[Prod]]-Table1[[#This Row],[Planned]])/Table1[[#This Row],[Planned]]))</f>
        <v>0</v>
      </c>
      <c r="V4200" s="8"/>
      <c r="W4200" s="11"/>
      <c r="X4200" s="3">
        <v>0</v>
      </c>
      <c r="Y4200" s="206">
        <f>Table1[[#This Row],[Prod]]</f>
        <v>0</v>
      </c>
      <c r="Z4200" s="206">
        <f>ABS(Table1[[#This Row],[Prod2]]-Table1[[#This Row],[Plan Revised]])</f>
        <v>0</v>
      </c>
      <c r="AA4200" s="288">
        <f>IF(ABS(Table1[[#This Row],[Prod2]]-Table1[[#This Row],[Plan Revised]])&gt;Table1[[#This Row],[Plan Revised]],0,IF(Table1[[#This Row],[Plan Revised]]=0,0,1-ABS(Table1[[#This Row],[Prod2]]-Table1[[#This Row],[Plan Revised]])/Table1[[#This Row],[Plan Revised]]))</f>
        <v>0</v>
      </c>
      <c r="AB4200" s="11"/>
      <c r="AC4200" s="30"/>
    </row>
    <row r="4201" spans="1:29">
      <c r="A4201" s="15" t="str">
        <f>IF(Table1[Week]=WeekSel,"Yes","No")</f>
        <v>No</v>
      </c>
      <c r="B4201" s="15" t="str">
        <f>IF((Table1[StartDate]&gt;=Date.GraphMin)*(Table1[StartDate]&lt;=Date.GraphMax)=1,"Yes","No")</f>
        <v>No</v>
      </c>
      <c r="C4201" s="15" t="str">
        <f>IF(OR(Table1[[#This Row],[Site]]="FOOD MILLING",Table1[[#This Row],[Site]]="GODACO"), "No", "Yes")</f>
        <v>Yes</v>
      </c>
      <c r="D4201" s="40">
        <f>MAX(DATE(Table1[Year],1,1),DATE(Table1[Year],1,1)-WEEKDAY(DATE(Table1[Year],1,1),2)+(Table1[WeekNum]-1)*7+1)</f>
        <v>44536</v>
      </c>
      <c r="E4201" s="40">
        <f>MIN(DATE(Table1[Year]+1,1,0),DATE(Table1[Year],1,1)-WEEKDAY(DATE(Table1[Year],1,1),2)+Table1[WeekNum]*7)</f>
        <v>44542</v>
      </c>
      <c r="F4201" s="15">
        <v>2021</v>
      </c>
      <c r="G4201" s="15">
        <f t="shared" si="130"/>
        <v>12</v>
      </c>
      <c r="H4201" s="17">
        <v>50</v>
      </c>
      <c r="I4201" s="207" t="str">
        <f>"W" &amp;Table1[[#This Row],[WeekNum]]</f>
        <v>W50</v>
      </c>
      <c r="J4201" s="20" t="str">
        <f t="shared" si="131"/>
        <v>21-W50</v>
      </c>
      <c r="K4201" s="8" t="s">
        <v>649</v>
      </c>
      <c r="L4201" s="4"/>
      <c r="M4201" s="8" t="s">
        <v>72</v>
      </c>
      <c r="N4201" s="11" t="s">
        <v>428</v>
      </c>
      <c r="O4201" s="266" t="s">
        <v>372</v>
      </c>
      <c r="P4201" s="11" t="s">
        <v>373</v>
      </c>
      <c r="Q4201" s="11" t="s">
        <v>421</v>
      </c>
      <c r="R4201" s="8">
        <v>0</v>
      </c>
      <c r="S4201" s="8">
        <v>0</v>
      </c>
      <c r="T4201" s="206">
        <f>ABS(Table1[[#This Row],[Prod]]-Table1[[#This Row],[Planned]])</f>
        <v>0</v>
      </c>
      <c r="U4201" s="209">
        <f>IF(ABS(Table1[[#This Row],[Prod]]-Table1[[#This Row],[Planned]])&gt;Table1[[#This Row],[Planned]],0,IF(Table1[[#This Row],[Planned]]=0,0,1-ABS(Table1[[#This Row],[Prod]]-Table1[[#This Row],[Planned]])/Table1[[#This Row],[Planned]]))</f>
        <v>0</v>
      </c>
      <c r="V4201" s="8"/>
      <c r="W4201" s="11"/>
      <c r="X4201" s="3">
        <v>0</v>
      </c>
      <c r="Y4201" s="206">
        <f>Table1[[#This Row],[Prod]]</f>
        <v>0</v>
      </c>
      <c r="Z4201" s="206">
        <f>ABS(Table1[[#This Row],[Prod2]]-Table1[[#This Row],[Plan Revised]])</f>
        <v>0</v>
      </c>
      <c r="AA4201" s="288">
        <f>IF(ABS(Table1[[#This Row],[Prod2]]-Table1[[#This Row],[Plan Revised]])&gt;Table1[[#This Row],[Plan Revised]],0,IF(Table1[[#This Row],[Plan Revised]]=0,0,1-ABS(Table1[[#This Row],[Prod2]]-Table1[[#This Row],[Plan Revised]])/Table1[[#This Row],[Plan Revised]]))</f>
        <v>0</v>
      </c>
      <c r="AB4201" s="11"/>
      <c r="AC4201" s="30"/>
    </row>
    <row r="4202" spans="1:29">
      <c r="A4202" s="15" t="str">
        <f>IF(Table1[Week]=WeekSel,"Yes","No")</f>
        <v>No</v>
      </c>
      <c r="B4202" s="15" t="str">
        <f>IF((Table1[StartDate]&gt;=Date.GraphMin)*(Table1[StartDate]&lt;=Date.GraphMax)=1,"Yes","No")</f>
        <v>No</v>
      </c>
      <c r="C4202" s="15" t="str">
        <f>IF(OR(Table1[[#This Row],[Site]]="FOOD MILLING",Table1[[#This Row],[Site]]="GODACO"), "No", "Yes")</f>
        <v>Yes</v>
      </c>
      <c r="D4202" s="40">
        <f>MAX(DATE(Table1[Year],1,1),DATE(Table1[Year],1,1)-WEEKDAY(DATE(Table1[Year],1,1),2)+(Table1[WeekNum]-1)*7+1)</f>
        <v>44536</v>
      </c>
      <c r="E4202" s="40">
        <f>MIN(DATE(Table1[Year]+1,1,0),DATE(Table1[Year],1,1)-WEEKDAY(DATE(Table1[Year],1,1),2)+Table1[WeekNum]*7)</f>
        <v>44542</v>
      </c>
      <c r="F4202" s="15">
        <v>2021</v>
      </c>
      <c r="G4202" s="15">
        <f t="shared" si="130"/>
        <v>12</v>
      </c>
      <c r="H4202" s="17">
        <v>50</v>
      </c>
      <c r="I4202" s="207" t="str">
        <f>"W" &amp;Table1[[#This Row],[WeekNum]]</f>
        <v>W50</v>
      </c>
      <c r="J4202" s="20" t="str">
        <f t="shared" si="131"/>
        <v>21-W50</v>
      </c>
      <c r="K4202" s="8" t="s">
        <v>651</v>
      </c>
      <c r="L4202" s="4"/>
      <c r="M4202" s="8" t="s">
        <v>72</v>
      </c>
      <c r="N4202" s="11" t="s">
        <v>428</v>
      </c>
      <c r="O4202" s="266" t="s">
        <v>372</v>
      </c>
      <c r="P4202" s="11" t="s">
        <v>373</v>
      </c>
      <c r="Q4202" s="11" t="s">
        <v>421</v>
      </c>
      <c r="R4202" s="8">
        <v>5000</v>
      </c>
      <c r="S4202" s="8">
        <v>0</v>
      </c>
      <c r="T4202" s="206">
        <f>ABS(Table1[[#This Row],[Prod]]-Table1[[#This Row],[Planned]])</f>
        <v>5000</v>
      </c>
      <c r="U4202" s="209">
        <f>IF(ABS(Table1[[#This Row],[Prod]]-Table1[[#This Row],[Planned]])&gt;Table1[[#This Row],[Planned]],0,IF(Table1[[#This Row],[Planned]]=0,0,1-ABS(Table1[[#This Row],[Prod]]-Table1[[#This Row],[Planned]])/Table1[[#This Row],[Planned]]))</f>
        <v>0</v>
      </c>
      <c r="V4202" s="8"/>
      <c r="W4202" s="11"/>
      <c r="X4202" s="3">
        <v>0</v>
      </c>
      <c r="Y4202" s="206">
        <f>Table1[[#This Row],[Prod]]</f>
        <v>0</v>
      </c>
      <c r="Z4202" s="206">
        <f>ABS(Table1[[#This Row],[Prod2]]-Table1[[#This Row],[Plan Revised]])</f>
        <v>0</v>
      </c>
      <c r="AA4202" s="288">
        <f>IF(ABS(Table1[[#This Row],[Prod2]]-Table1[[#This Row],[Plan Revised]])&gt;Table1[[#This Row],[Plan Revised]],0,IF(Table1[[#This Row],[Plan Revised]]=0,0,1-ABS(Table1[[#This Row],[Prod2]]-Table1[[#This Row],[Plan Revised]])/Table1[[#This Row],[Plan Revised]]))</f>
        <v>0</v>
      </c>
      <c r="AB4202" s="11"/>
      <c r="AC4202" s="30"/>
    </row>
    <row r="4203" spans="1:29">
      <c r="A4203" s="15" t="str">
        <f>IF(Table1[Week]=WeekSel,"Yes","No")</f>
        <v>No</v>
      </c>
      <c r="B4203" s="15" t="str">
        <f>IF((Table1[StartDate]&gt;=Date.GraphMin)*(Table1[StartDate]&lt;=Date.GraphMax)=1,"Yes","No")</f>
        <v>No</v>
      </c>
      <c r="C4203" s="15" t="str">
        <f>IF(OR(Table1[[#This Row],[Site]]="FOOD MILLING",Table1[[#This Row],[Site]]="GODACO"), "No", "Yes")</f>
        <v>Yes</v>
      </c>
      <c r="D4203" s="40">
        <f>MAX(DATE(Table1[Year],1,1),DATE(Table1[Year],1,1)-WEEKDAY(DATE(Table1[Year],1,1),2)+(Table1[WeekNum]-1)*7+1)</f>
        <v>44536</v>
      </c>
      <c r="E4203" s="40">
        <f>MIN(DATE(Table1[Year]+1,1,0),DATE(Table1[Year],1,1)-WEEKDAY(DATE(Table1[Year],1,1),2)+Table1[WeekNum]*7)</f>
        <v>44542</v>
      </c>
      <c r="F4203" s="15">
        <v>2021</v>
      </c>
      <c r="G4203" s="15">
        <f t="shared" si="130"/>
        <v>12</v>
      </c>
      <c r="H4203" s="17">
        <v>50</v>
      </c>
      <c r="I4203" s="207" t="str">
        <f>"W" &amp;Table1[[#This Row],[WeekNum]]</f>
        <v>W50</v>
      </c>
      <c r="J4203" s="20" t="str">
        <f t="shared" si="131"/>
        <v>21-W50</v>
      </c>
      <c r="K4203" s="8" t="s">
        <v>653</v>
      </c>
      <c r="L4203" s="4"/>
      <c r="M4203" s="8" t="s">
        <v>72</v>
      </c>
      <c r="N4203" s="11" t="s">
        <v>428</v>
      </c>
      <c r="O4203" s="266" t="s">
        <v>372</v>
      </c>
      <c r="P4203" s="11" t="s">
        <v>373</v>
      </c>
      <c r="Q4203" s="11" t="s">
        <v>421</v>
      </c>
      <c r="R4203" s="8">
        <v>7434</v>
      </c>
      <c r="S4203" s="8">
        <v>15394.400011999998</v>
      </c>
      <c r="T4203" s="206">
        <f>ABS(Table1[[#This Row],[Prod]]-Table1[[#This Row],[Planned]])</f>
        <v>7960.4000119999982</v>
      </c>
      <c r="U4203" s="209">
        <f>IF(ABS(Table1[[#This Row],[Prod]]-Table1[[#This Row],[Planned]])&gt;Table1[[#This Row],[Planned]],0,IF(Table1[[#This Row],[Planned]]=0,0,1-ABS(Table1[[#This Row],[Prod]]-Table1[[#This Row],[Planned]])/Table1[[#This Row],[Planned]]))</f>
        <v>0</v>
      </c>
      <c r="V4203" s="8"/>
      <c r="W4203" s="11"/>
      <c r="X4203" s="3">
        <v>0</v>
      </c>
      <c r="Y4203" s="206">
        <f>Table1[[#This Row],[Prod]]</f>
        <v>15394.400011999998</v>
      </c>
      <c r="Z4203" s="206">
        <f>ABS(Table1[[#This Row],[Prod2]]-Table1[[#This Row],[Plan Revised]])</f>
        <v>15394.400011999998</v>
      </c>
      <c r="AA4203" s="288">
        <f>IF(ABS(Table1[[#This Row],[Prod2]]-Table1[[#This Row],[Plan Revised]])&gt;Table1[[#This Row],[Plan Revised]],0,IF(Table1[[#This Row],[Plan Revised]]=0,0,1-ABS(Table1[[#This Row],[Prod2]]-Table1[[#This Row],[Plan Revised]])/Table1[[#This Row],[Plan Revised]]))</f>
        <v>0</v>
      </c>
      <c r="AB4203" s="11"/>
      <c r="AC4203" s="30"/>
    </row>
    <row r="4204" spans="1:29">
      <c r="A4204" s="15" t="str">
        <f>IF(Table1[Week]=WeekSel,"Yes","No")</f>
        <v>No</v>
      </c>
      <c r="B4204" s="15" t="str">
        <f>IF((Table1[StartDate]&gt;=Date.GraphMin)*(Table1[StartDate]&lt;=Date.GraphMax)=1,"Yes","No")</f>
        <v>No</v>
      </c>
      <c r="C4204" s="15" t="str">
        <f>IF(OR(Table1[[#This Row],[Site]]="FOOD MILLING",Table1[[#This Row],[Site]]="GODACO"), "No", "Yes")</f>
        <v>Yes</v>
      </c>
      <c r="D4204" s="40">
        <f>MAX(DATE(Table1[Year],1,1),DATE(Table1[Year],1,1)-WEEKDAY(DATE(Table1[Year],1,1),2)+(Table1[WeekNum]-1)*7+1)</f>
        <v>44536</v>
      </c>
      <c r="E4204" s="40">
        <f>MIN(DATE(Table1[Year]+1,1,0),DATE(Table1[Year],1,1)-WEEKDAY(DATE(Table1[Year],1,1),2)+Table1[WeekNum]*7)</f>
        <v>44542</v>
      </c>
      <c r="F4204" s="15">
        <v>2021</v>
      </c>
      <c r="G4204" s="15">
        <f t="shared" si="130"/>
        <v>12</v>
      </c>
      <c r="H4204" s="17">
        <v>50</v>
      </c>
      <c r="I4204" s="207" t="str">
        <f>"W" &amp;Table1[[#This Row],[WeekNum]]</f>
        <v>W50</v>
      </c>
      <c r="J4204" s="20" t="str">
        <f t="shared" si="131"/>
        <v>21-W50</v>
      </c>
      <c r="K4204" s="8" t="s">
        <v>734</v>
      </c>
      <c r="L4204" s="4"/>
      <c r="M4204" s="8" t="s">
        <v>72</v>
      </c>
      <c r="N4204" s="11" t="s">
        <v>428</v>
      </c>
      <c r="O4204" s="266" t="s">
        <v>372</v>
      </c>
      <c r="P4204" s="11" t="s">
        <v>410</v>
      </c>
      <c r="Q4204" s="11" t="s">
        <v>421</v>
      </c>
      <c r="R4204" s="8">
        <v>0</v>
      </c>
      <c r="S4204" s="8">
        <v>0</v>
      </c>
      <c r="T4204" s="206">
        <f>ABS(Table1[[#This Row],[Prod]]-Table1[[#This Row],[Planned]])</f>
        <v>0</v>
      </c>
      <c r="U4204" s="209">
        <f>IF(ABS(Table1[[#This Row],[Prod]]-Table1[[#This Row],[Planned]])&gt;Table1[[#This Row],[Planned]],0,IF(Table1[[#This Row],[Planned]]=0,0,1-ABS(Table1[[#This Row],[Prod]]-Table1[[#This Row],[Planned]])/Table1[[#This Row],[Planned]]))</f>
        <v>0</v>
      </c>
      <c r="V4204" s="8"/>
      <c r="W4204" s="11"/>
      <c r="X4204" s="3">
        <v>0</v>
      </c>
      <c r="Y4204" s="206">
        <f>Table1[[#This Row],[Prod]]</f>
        <v>0</v>
      </c>
      <c r="Z4204" s="206">
        <f>ABS(Table1[[#This Row],[Prod2]]-Table1[[#This Row],[Plan Revised]])</f>
        <v>0</v>
      </c>
      <c r="AA4204" s="288">
        <f>IF(ABS(Table1[[#This Row],[Prod2]]-Table1[[#This Row],[Plan Revised]])&gt;Table1[[#This Row],[Plan Revised]],0,IF(Table1[[#This Row],[Plan Revised]]=0,0,1-ABS(Table1[[#This Row],[Prod2]]-Table1[[#This Row],[Plan Revised]])/Table1[[#This Row],[Plan Revised]]))</f>
        <v>0</v>
      </c>
      <c r="AB4204" s="11"/>
      <c r="AC4204" s="30"/>
    </row>
    <row r="4205" spans="1:29">
      <c r="A4205" s="15" t="str">
        <f>IF(Table1[Week]=WeekSel,"Yes","No")</f>
        <v>No</v>
      </c>
      <c r="B4205" s="15" t="str">
        <f>IF((Table1[StartDate]&gt;=Date.GraphMin)*(Table1[StartDate]&lt;=Date.GraphMax)=1,"Yes","No")</f>
        <v>No</v>
      </c>
      <c r="C4205" s="15" t="str">
        <f>IF(OR(Table1[[#This Row],[Site]]="FOOD MILLING",Table1[[#This Row],[Site]]="GODACO"), "No", "Yes")</f>
        <v>Yes</v>
      </c>
      <c r="D4205" s="40">
        <f>MAX(DATE(Table1[Year],1,1),DATE(Table1[Year],1,1)-WEEKDAY(DATE(Table1[Year],1,1),2)+(Table1[WeekNum]-1)*7+1)</f>
        <v>44536</v>
      </c>
      <c r="E4205" s="40">
        <f>MIN(DATE(Table1[Year]+1,1,0),DATE(Table1[Year],1,1)-WEEKDAY(DATE(Table1[Year],1,1),2)+Table1[WeekNum]*7)</f>
        <v>44542</v>
      </c>
      <c r="F4205" s="15">
        <v>2021</v>
      </c>
      <c r="G4205" s="15">
        <f t="shared" si="130"/>
        <v>12</v>
      </c>
      <c r="H4205" s="17">
        <v>50</v>
      </c>
      <c r="I4205" s="207" t="str">
        <f>"W" &amp;Table1[[#This Row],[WeekNum]]</f>
        <v>W50</v>
      </c>
      <c r="J4205" s="20" t="str">
        <f t="shared" si="131"/>
        <v>21-W50</v>
      </c>
      <c r="K4205" s="8" t="s">
        <v>655</v>
      </c>
      <c r="L4205" s="4"/>
      <c r="M4205" s="8" t="s">
        <v>72</v>
      </c>
      <c r="N4205" s="11" t="s">
        <v>428</v>
      </c>
      <c r="O4205" s="266" t="s">
        <v>372</v>
      </c>
      <c r="P4205" s="11" t="s">
        <v>373</v>
      </c>
      <c r="Q4205" s="11" t="s">
        <v>421</v>
      </c>
      <c r="R4205" s="8">
        <v>5000</v>
      </c>
      <c r="S4205" s="8">
        <v>3138.1000080000003</v>
      </c>
      <c r="T4205" s="206">
        <f>ABS(Table1[[#This Row],[Prod]]-Table1[[#This Row],[Planned]])</f>
        <v>1861.8999919999997</v>
      </c>
      <c r="U4205" s="209">
        <f>IF(ABS(Table1[[#This Row],[Prod]]-Table1[[#This Row],[Planned]])&gt;Table1[[#This Row],[Planned]],0,IF(Table1[[#This Row],[Planned]]=0,0,1-ABS(Table1[[#This Row],[Prod]]-Table1[[#This Row],[Planned]])/Table1[[#This Row],[Planned]]))</f>
        <v>0.62762000160000009</v>
      </c>
      <c r="V4205" s="8"/>
      <c r="W4205" s="11"/>
      <c r="X4205" s="3">
        <v>0</v>
      </c>
      <c r="Y4205" s="206">
        <f>Table1[[#This Row],[Prod]]</f>
        <v>3138.1000080000003</v>
      </c>
      <c r="Z4205" s="206">
        <f>ABS(Table1[[#This Row],[Prod2]]-Table1[[#This Row],[Plan Revised]])</f>
        <v>3138.1000080000003</v>
      </c>
      <c r="AA4205" s="288">
        <f>IF(ABS(Table1[[#This Row],[Prod2]]-Table1[[#This Row],[Plan Revised]])&gt;Table1[[#This Row],[Plan Revised]],0,IF(Table1[[#This Row],[Plan Revised]]=0,0,1-ABS(Table1[[#This Row],[Prod2]]-Table1[[#This Row],[Plan Revised]])/Table1[[#This Row],[Plan Revised]]))</f>
        <v>0</v>
      </c>
      <c r="AB4205" s="11"/>
      <c r="AC4205" s="30"/>
    </row>
    <row r="4206" spans="1:29">
      <c r="A4206" s="15" t="str">
        <f>IF(Table1[Week]=WeekSel,"Yes","No")</f>
        <v>No</v>
      </c>
      <c r="B4206" s="15" t="str">
        <f>IF((Table1[StartDate]&gt;=Date.GraphMin)*(Table1[StartDate]&lt;=Date.GraphMax)=1,"Yes","No")</f>
        <v>No</v>
      </c>
      <c r="C4206" s="15" t="str">
        <f>IF(OR(Table1[[#This Row],[Site]]="FOOD MILLING",Table1[[#This Row],[Site]]="GODACO"), "No", "Yes")</f>
        <v>Yes</v>
      </c>
      <c r="D4206" s="40">
        <f>MAX(DATE(Table1[Year],1,1),DATE(Table1[Year],1,1)-WEEKDAY(DATE(Table1[Year],1,1),2)+(Table1[WeekNum]-1)*7+1)</f>
        <v>44536</v>
      </c>
      <c r="E4206" s="40">
        <f>MIN(DATE(Table1[Year]+1,1,0),DATE(Table1[Year],1,1)-WEEKDAY(DATE(Table1[Year],1,1),2)+Table1[WeekNum]*7)</f>
        <v>44542</v>
      </c>
      <c r="F4206" s="15">
        <v>2021</v>
      </c>
      <c r="G4206" s="15">
        <f t="shared" si="130"/>
        <v>12</v>
      </c>
      <c r="H4206" s="17">
        <v>50</v>
      </c>
      <c r="I4206" s="207" t="str">
        <f>"W" &amp;Table1[[#This Row],[WeekNum]]</f>
        <v>W50</v>
      </c>
      <c r="J4206" s="20" t="str">
        <f t="shared" si="131"/>
        <v>21-W50</v>
      </c>
      <c r="K4206" s="8" t="s">
        <v>656</v>
      </c>
      <c r="L4206" s="4"/>
      <c r="M4206" s="8" t="s">
        <v>72</v>
      </c>
      <c r="N4206" s="11" t="s">
        <v>428</v>
      </c>
      <c r="O4206" s="266" t="s">
        <v>372</v>
      </c>
      <c r="P4206" s="11" t="s">
        <v>373</v>
      </c>
      <c r="Q4206" s="11" t="s">
        <v>421</v>
      </c>
      <c r="R4206" s="8">
        <v>0</v>
      </c>
      <c r="S4206" s="8">
        <v>12582.500032</v>
      </c>
      <c r="T4206" s="206">
        <f>ABS(Table1[[#This Row],[Prod]]-Table1[[#This Row],[Planned]])</f>
        <v>12582.500032</v>
      </c>
      <c r="U4206" s="209">
        <f>IF(ABS(Table1[[#This Row],[Prod]]-Table1[[#This Row],[Planned]])&gt;Table1[[#This Row],[Planned]],0,IF(Table1[[#This Row],[Planned]]=0,0,1-ABS(Table1[[#This Row],[Prod]]-Table1[[#This Row],[Planned]])/Table1[[#This Row],[Planned]]))</f>
        <v>0</v>
      </c>
      <c r="V4206" s="8"/>
      <c r="W4206" s="11"/>
      <c r="X4206" s="3">
        <v>0</v>
      </c>
      <c r="Y4206" s="206">
        <f>Table1[[#This Row],[Prod]]</f>
        <v>12582.500032</v>
      </c>
      <c r="Z4206" s="206">
        <f>ABS(Table1[[#This Row],[Prod2]]-Table1[[#This Row],[Plan Revised]])</f>
        <v>12582.500032</v>
      </c>
      <c r="AA4206" s="288">
        <f>IF(ABS(Table1[[#This Row],[Prod2]]-Table1[[#This Row],[Plan Revised]])&gt;Table1[[#This Row],[Plan Revised]],0,IF(Table1[[#This Row],[Plan Revised]]=0,0,1-ABS(Table1[[#This Row],[Prod2]]-Table1[[#This Row],[Plan Revised]])/Table1[[#This Row],[Plan Revised]]))</f>
        <v>0</v>
      </c>
      <c r="AB4206" s="11"/>
      <c r="AC4206" s="30"/>
    </row>
    <row r="4207" spans="1:29">
      <c r="A4207" s="15" t="str">
        <f>IF(Table1[Week]=WeekSel,"Yes","No")</f>
        <v>No</v>
      </c>
      <c r="B4207" s="15" t="str">
        <f>IF((Table1[StartDate]&gt;=Date.GraphMin)*(Table1[StartDate]&lt;=Date.GraphMax)=1,"Yes","No")</f>
        <v>No</v>
      </c>
      <c r="C4207" s="15" t="str">
        <f>IF(OR(Table1[[#This Row],[Site]]="FOOD MILLING",Table1[[#This Row],[Site]]="GODACO"), "No", "Yes")</f>
        <v>Yes</v>
      </c>
      <c r="D4207" s="40">
        <f>MAX(DATE(Table1[Year],1,1),DATE(Table1[Year],1,1)-WEEKDAY(DATE(Table1[Year],1,1),2)+(Table1[WeekNum]-1)*7+1)</f>
        <v>44536</v>
      </c>
      <c r="E4207" s="40">
        <f>MIN(DATE(Table1[Year]+1,1,0),DATE(Table1[Year],1,1)-WEEKDAY(DATE(Table1[Year],1,1),2)+Table1[WeekNum]*7)</f>
        <v>44542</v>
      </c>
      <c r="F4207" s="15">
        <v>2021</v>
      </c>
      <c r="G4207" s="15">
        <f t="shared" si="130"/>
        <v>12</v>
      </c>
      <c r="H4207" s="17">
        <v>50</v>
      </c>
      <c r="I4207" s="207" t="str">
        <f>"W" &amp;Table1[[#This Row],[WeekNum]]</f>
        <v>W50</v>
      </c>
      <c r="J4207" s="20" t="str">
        <f t="shared" si="131"/>
        <v>21-W50</v>
      </c>
      <c r="K4207" s="8" t="s">
        <v>658</v>
      </c>
      <c r="L4207" s="4"/>
      <c r="M4207" s="8" t="s">
        <v>72</v>
      </c>
      <c r="N4207" s="11" t="s">
        <v>428</v>
      </c>
      <c r="O4207" s="266" t="s">
        <v>374</v>
      </c>
      <c r="P4207" s="11" t="s">
        <v>376</v>
      </c>
      <c r="Q4207" s="11" t="s">
        <v>421</v>
      </c>
      <c r="R4207" s="8">
        <v>1320</v>
      </c>
      <c r="S4207" s="8">
        <v>1544.8</v>
      </c>
      <c r="T4207" s="206">
        <f>ABS(Table1[[#This Row],[Prod]]-Table1[[#This Row],[Planned]])</f>
        <v>224.79999999999995</v>
      </c>
      <c r="U4207" s="209">
        <f>IF(ABS(Table1[[#This Row],[Prod]]-Table1[[#This Row],[Planned]])&gt;Table1[[#This Row],[Planned]],0,IF(Table1[[#This Row],[Planned]]=0,0,1-ABS(Table1[[#This Row],[Prod]]-Table1[[#This Row],[Planned]])/Table1[[#This Row],[Planned]]))</f>
        <v>0.82969696969696971</v>
      </c>
      <c r="V4207" s="8"/>
      <c r="W4207" s="11"/>
      <c r="X4207" s="3">
        <v>1320</v>
      </c>
      <c r="Y4207" s="206">
        <f>Table1[[#This Row],[Prod]]</f>
        <v>1544.8</v>
      </c>
      <c r="Z4207" s="206">
        <f>ABS(Table1[[#This Row],[Prod2]]-Table1[[#This Row],[Plan Revised]])</f>
        <v>224.79999999999995</v>
      </c>
      <c r="AA4207" s="288">
        <f>IF(ABS(Table1[[#This Row],[Prod2]]-Table1[[#This Row],[Plan Revised]])&gt;Table1[[#This Row],[Plan Revised]],0,IF(Table1[[#This Row],[Plan Revised]]=0,0,1-ABS(Table1[[#This Row],[Prod2]]-Table1[[#This Row],[Plan Revised]])/Table1[[#This Row],[Plan Revised]]))</f>
        <v>0.82969696969696971</v>
      </c>
      <c r="AB4207" s="11"/>
      <c r="AC4207" s="30"/>
    </row>
    <row r="4208" spans="1:29">
      <c r="A4208" s="15" t="str">
        <f>IF(Table1[Week]=WeekSel,"Yes","No")</f>
        <v>No</v>
      </c>
      <c r="B4208" s="15" t="str">
        <f>IF((Table1[StartDate]&gt;=Date.GraphMin)*(Table1[StartDate]&lt;=Date.GraphMax)=1,"Yes","No")</f>
        <v>No</v>
      </c>
      <c r="C4208" s="15" t="str">
        <f>IF(OR(Table1[[#This Row],[Site]]="FOOD MILLING",Table1[[#This Row],[Site]]="GODACO"), "No", "Yes")</f>
        <v>Yes</v>
      </c>
      <c r="D4208" s="40">
        <f>MAX(DATE(Table1[Year],1,1),DATE(Table1[Year],1,1)-WEEKDAY(DATE(Table1[Year],1,1),2)+(Table1[WeekNum]-1)*7+1)</f>
        <v>44536</v>
      </c>
      <c r="E4208" s="40">
        <f>MIN(DATE(Table1[Year]+1,1,0),DATE(Table1[Year],1,1)-WEEKDAY(DATE(Table1[Year],1,1),2)+Table1[WeekNum]*7)</f>
        <v>44542</v>
      </c>
      <c r="F4208" s="15">
        <v>2021</v>
      </c>
      <c r="G4208" s="15">
        <f t="shared" si="130"/>
        <v>12</v>
      </c>
      <c r="H4208" s="17">
        <v>50</v>
      </c>
      <c r="I4208" s="207" t="str">
        <f>"W" &amp;Table1[[#This Row],[WeekNum]]</f>
        <v>W50</v>
      </c>
      <c r="J4208" s="20" t="str">
        <f t="shared" si="131"/>
        <v>21-W50</v>
      </c>
      <c r="K4208" s="8" t="s">
        <v>659</v>
      </c>
      <c r="L4208" s="4"/>
      <c r="M4208" s="8" t="s">
        <v>72</v>
      </c>
      <c r="N4208" s="11" t="s">
        <v>428</v>
      </c>
      <c r="O4208" s="266" t="s">
        <v>374</v>
      </c>
      <c r="P4208" s="11" t="s">
        <v>376</v>
      </c>
      <c r="Q4208" s="11" t="s">
        <v>421</v>
      </c>
      <c r="R4208" s="8">
        <v>5040</v>
      </c>
      <c r="S4208" s="8">
        <v>4575.2</v>
      </c>
      <c r="T4208" s="206">
        <f>ABS(Table1[[#This Row],[Prod]]-Table1[[#This Row],[Planned]])</f>
        <v>464.80000000000018</v>
      </c>
      <c r="U4208" s="209">
        <f>IF(ABS(Table1[[#This Row],[Prod]]-Table1[[#This Row],[Planned]])&gt;Table1[[#This Row],[Planned]],0,IF(Table1[[#This Row],[Planned]]=0,0,1-ABS(Table1[[#This Row],[Prod]]-Table1[[#This Row],[Planned]])/Table1[[#This Row],[Planned]]))</f>
        <v>0.90777777777777779</v>
      </c>
      <c r="V4208" s="8"/>
      <c r="W4208" s="11"/>
      <c r="X4208" s="3">
        <v>5040</v>
      </c>
      <c r="Y4208" s="206">
        <f>Table1[[#This Row],[Prod]]</f>
        <v>4575.2</v>
      </c>
      <c r="Z4208" s="206">
        <f>ABS(Table1[[#This Row],[Prod2]]-Table1[[#This Row],[Plan Revised]])</f>
        <v>464.80000000000018</v>
      </c>
      <c r="AA4208" s="288">
        <f>IF(ABS(Table1[[#This Row],[Prod2]]-Table1[[#This Row],[Plan Revised]])&gt;Table1[[#This Row],[Plan Revised]],0,IF(Table1[[#This Row],[Plan Revised]]=0,0,1-ABS(Table1[[#This Row],[Prod2]]-Table1[[#This Row],[Plan Revised]])/Table1[[#This Row],[Plan Revised]]))</f>
        <v>0.90777777777777779</v>
      </c>
      <c r="AB4208" s="11"/>
      <c r="AC4208" s="30"/>
    </row>
    <row r="4209" spans="1:29">
      <c r="A4209" s="15" t="str">
        <f>IF(Table1[Week]=WeekSel,"Yes","No")</f>
        <v>No</v>
      </c>
      <c r="B4209" s="15" t="str">
        <f>IF((Table1[StartDate]&gt;=Date.GraphMin)*(Table1[StartDate]&lt;=Date.GraphMax)=1,"Yes","No")</f>
        <v>No</v>
      </c>
      <c r="C4209" s="15" t="str">
        <f>IF(OR(Table1[[#This Row],[Site]]="FOOD MILLING",Table1[[#This Row],[Site]]="GODACO"), "No", "Yes")</f>
        <v>Yes</v>
      </c>
      <c r="D4209" s="40">
        <f>MAX(DATE(Table1[Year],1,1),DATE(Table1[Year],1,1)-WEEKDAY(DATE(Table1[Year],1,1),2)+(Table1[WeekNum]-1)*7+1)</f>
        <v>44536</v>
      </c>
      <c r="E4209" s="40">
        <f>MIN(DATE(Table1[Year]+1,1,0),DATE(Table1[Year],1,1)-WEEKDAY(DATE(Table1[Year],1,1),2)+Table1[WeekNum]*7)</f>
        <v>44542</v>
      </c>
      <c r="F4209" s="15">
        <v>2021</v>
      </c>
      <c r="G4209" s="15">
        <f t="shared" si="130"/>
        <v>12</v>
      </c>
      <c r="H4209" s="17">
        <v>50</v>
      </c>
      <c r="I4209" s="207" t="str">
        <f>"W" &amp;Table1[[#This Row],[WeekNum]]</f>
        <v>W50</v>
      </c>
      <c r="J4209" s="20" t="str">
        <f t="shared" si="131"/>
        <v>21-W50</v>
      </c>
      <c r="K4209" s="8" t="s">
        <v>660</v>
      </c>
      <c r="L4209" s="4"/>
      <c r="M4209" s="8" t="s">
        <v>72</v>
      </c>
      <c r="N4209" s="11" t="s">
        <v>428</v>
      </c>
      <c r="O4209" s="266" t="s">
        <v>374</v>
      </c>
      <c r="P4209" s="11" t="s">
        <v>376</v>
      </c>
      <c r="Q4209" s="11" t="s">
        <v>421</v>
      </c>
      <c r="R4209" s="8">
        <v>6200</v>
      </c>
      <c r="S4209" s="8">
        <v>8301</v>
      </c>
      <c r="T4209" s="206">
        <f>ABS(Table1[[#This Row],[Prod]]-Table1[[#This Row],[Planned]])</f>
        <v>2101</v>
      </c>
      <c r="U4209" s="209">
        <f>IF(ABS(Table1[[#This Row],[Prod]]-Table1[[#This Row],[Planned]])&gt;Table1[[#This Row],[Planned]],0,IF(Table1[[#This Row],[Planned]]=0,0,1-ABS(Table1[[#This Row],[Prod]]-Table1[[#This Row],[Planned]])/Table1[[#This Row],[Planned]]))</f>
        <v>0.66112903225806452</v>
      </c>
      <c r="V4209" s="8"/>
      <c r="W4209" s="11"/>
      <c r="X4209" s="3">
        <v>6200</v>
      </c>
      <c r="Y4209" s="206">
        <f>Table1[[#This Row],[Prod]]</f>
        <v>8301</v>
      </c>
      <c r="Z4209" s="206">
        <f>ABS(Table1[[#This Row],[Prod2]]-Table1[[#This Row],[Plan Revised]])</f>
        <v>2101</v>
      </c>
      <c r="AA4209" s="288">
        <f>IF(ABS(Table1[[#This Row],[Prod2]]-Table1[[#This Row],[Plan Revised]])&gt;Table1[[#This Row],[Plan Revised]],0,IF(Table1[[#This Row],[Plan Revised]]=0,0,1-ABS(Table1[[#This Row],[Prod2]]-Table1[[#This Row],[Plan Revised]])/Table1[[#This Row],[Plan Revised]]))</f>
        <v>0.66112903225806452</v>
      </c>
      <c r="AB4209" s="11"/>
      <c r="AC4209" s="30"/>
    </row>
    <row r="4210" spans="1:29">
      <c r="A4210" s="15" t="str">
        <f>IF(Table1[Week]=WeekSel,"Yes","No")</f>
        <v>No</v>
      </c>
      <c r="B4210" s="15" t="str">
        <f>IF((Table1[StartDate]&gt;=Date.GraphMin)*(Table1[StartDate]&lt;=Date.GraphMax)=1,"Yes","No")</f>
        <v>No</v>
      </c>
      <c r="C4210" s="15" t="str">
        <f>IF(OR(Table1[[#This Row],[Site]]="FOOD MILLING",Table1[[#This Row],[Site]]="GODACO"), "No", "Yes")</f>
        <v>Yes</v>
      </c>
      <c r="D4210" s="40">
        <f>MAX(DATE(Table1[Year],1,1),DATE(Table1[Year],1,1)-WEEKDAY(DATE(Table1[Year],1,1),2)+(Table1[WeekNum]-1)*7+1)</f>
        <v>44536</v>
      </c>
      <c r="E4210" s="40">
        <f>MIN(DATE(Table1[Year]+1,1,0),DATE(Table1[Year],1,1)-WEEKDAY(DATE(Table1[Year],1,1),2)+Table1[WeekNum]*7)</f>
        <v>44542</v>
      </c>
      <c r="F4210" s="15">
        <v>2021</v>
      </c>
      <c r="G4210" s="15">
        <f t="shared" si="130"/>
        <v>12</v>
      </c>
      <c r="H4210" s="17">
        <v>50</v>
      </c>
      <c r="I4210" s="207" t="str">
        <f>"W" &amp;Table1[[#This Row],[WeekNum]]</f>
        <v>W50</v>
      </c>
      <c r="J4210" s="20" t="str">
        <f t="shared" si="131"/>
        <v>21-W50</v>
      </c>
      <c r="K4210" s="8" t="s">
        <v>661</v>
      </c>
      <c r="L4210" s="4"/>
      <c r="M4210" s="8" t="s">
        <v>72</v>
      </c>
      <c r="N4210" s="11" t="s">
        <v>428</v>
      </c>
      <c r="O4210" s="266" t="s">
        <v>374</v>
      </c>
      <c r="P4210" s="11" t="s">
        <v>376</v>
      </c>
      <c r="Q4210" s="11" t="s">
        <v>421</v>
      </c>
      <c r="R4210" s="8">
        <v>6200</v>
      </c>
      <c r="S4210" s="8">
        <v>8904.5</v>
      </c>
      <c r="T4210" s="206">
        <f>ABS(Table1[[#This Row],[Prod]]-Table1[[#This Row],[Planned]])</f>
        <v>2704.5</v>
      </c>
      <c r="U4210" s="209">
        <f>IF(ABS(Table1[[#This Row],[Prod]]-Table1[[#This Row],[Planned]])&gt;Table1[[#This Row],[Planned]],0,IF(Table1[[#This Row],[Planned]]=0,0,1-ABS(Table1[[#This Row],[Prod]]-Table1[[#This Row],[Planned]])/Table1[[#This Row],[Planned]]))</f>
        <v>0.5637903225806451</v>
      </c>
      <c r="V4210" s="8"/>
      <c r="W4210" s="11"/>
      <c r="X4210" s="3">
        <v>6200</v>
      </c>
      <c r="Y4210" s="206">
        <f>Table1[[#This Row],[Prod]]</f>
        <v>8904.5</v>
      </c>
      <c r="Z4210" s="206">
        <f>ABS(Table1[[#This Row],[Prod2]]-Table1[[#This Row],[Plan Revised]])</f>
        <v>2704.5</v>
      </c>
      <c r="AA4210" s="288">
        <f>IF(ABS(Table1[[#This Row],[Prod2]]-Table1[[#This Row],[Plan Revised]])&gt;Table1[[#This Row],[Plan Revised]],0,IF(Table1[[#This Row],[Plan Revised]]=0,0,1-ABS(Table1[[#This Row],[Prod2]]-Table1[[#This Row],[Plan Revised]])/Table1[[#This Row],[Plan Revised]]))</f>
        <v>0.5637903225806451</v>
      </c>
      <c r="AB4210" s="11"/>
      <c r="AC4210" s="30"/>
    </row>
    <row r="4211" spans="1:29">
      <c r="A4211" s="15" t="str">
        <f>IF(Table1[Week]=WeekSel,"Yes","No")</f>
        <v>No</v>
      </c>
      <c r="B4211" s="15" t="str">
        <f>IF((Table1[StartDate]&gt;=Date.GraphMin)*(Table1[StartDate]&lt;=Date.GraphMax)=1,"Yes","No")</f>
        <v>No</v>
      </c>
      <c r="C4211" s="15" t="str">
        <f>IF(OR(Table1[[#This Row],[Site]]="FOOD MILLING",Table1[[#This Row],[Site]]="GODACO"), "No", "Yes")</f>
        <v>Yes</v>
      </c>
      <c r="D4211" s="40">
        <f>MAX(DATE(Table1[Year],1,1),DATE(Table1[Year],1,1)-WEEKDAY(DATE(Table1[Year],1,1),2)+(Table1[WeekNum]-1)*7+1)</f>
        <v>44536</v>
      </c>
      <c r="E4211" s="40">
        <f>MIN(DATE(Table1[Year]+1,1,0),DATE(Table1[Year],1,1)-WEEKDAY(DATE(Table1[Year],1,1),2)+Table1[WeekNum]*7)</f>
        <v>44542</v>
      </c>
      <c r="F4211" s="15">
        <v>2021</v>
      </c>
      <c r="G4211" s="15">
        <f t="shared" si="130"/>
        <v>12</v>
      </c>
      <c r="H4211" s="17">
        <v>50</v>
      </c>
      <c r="I4211" s="207" t="str">
        <f>"W" &amp;Table1[[#This Row],[WeekNum]]</f>
        <v>W50</v>
      </c>
      <c r="J4211" s="20" t="str">
        <f t="shared" si="131"/>
        <v>21-W50</v>
      </c>
      <c r="K4211" s="8" t="s">
        <v>662</v>
      </c>
      <c r="L4211" s="4"/>
      <c r="M4211" s="8" t="s">
        <v>72</v>
      </c>
      <c r="N4211" s="11" t="s">
        <v>428</v>
      </c>
      <c r="O4211" s="266" t="s">
        <v>374</v>
      </c>
      <c r="P4211" s="11" t="s">
        <v>376</v>
      </c>
      <c r="Q4211" s="11" t="s">
        <v>421</v>
      </c>
      <c r="R4211" s="8">
        <v>18180</v>
      </c>
      <c r="S4211" s="8">
        <v>22986.5</v>
      </c>
      <c r="T4211" s="206">
        <f>ABS(Table1[[#This Row],[Prod]]-Table1[[#This Row],[Planned]])</f>
        <v>4806.5</v>
      </c>
      <c r="U4211" s="209">
        <f>IF(ABS(Table1[[#This Row],[Prod]]-Table1[[#This Row],[Planned]])&gt;Table1[[#This Row],[Planned]],0,IF(Table1[[#This Row],[Planned]]=0,0,1-ABS(Table1[[#This Row],[Prod]]-Table1[[#This Row],[Planned]])/Table1[[#This Row],[Planned]]))</f>
        <v>0.73561606160616066</v>
      </c>
      <c r="V4211" s="8"/>
      <c r="W4211" s="11"/>
      <c r="X4211" s="3">
        <v>18180</v>
      </c>
      <c r="Y4211" s="206">
        <f>Table1[[#This Row],[Prod]]</f>
        <v>22986.5</v>
      </c>
      <c r="Z4211" s="206">
        <f>ABS(Table1[[#This Row],[Prod2]]-Table1[[#This Row],[Plan Revised]])</f>
        <v>4806.5</v>
      </c>
      <c r="AA4211" s="288">
        <f>IF(ABS(Table1[[#This Row],[Prod2]]-Table1[[#This Row],[Plan Revised]])&gt;Table1[[#This Row],[Plan Revised]],0,IF(Table1[[#This Row],[Plan Revised]]=0,0,1-ABS(Table1[[#This Row],[Prod2]]-Table1[[#This Row],[Plan Revised]])/Table1[[#This Row],[Plan Revised]]))</f>
        <v>0.73561606160616066</v>
      </c>
      <c r="AB4211" s="11"/>
      <c r="AC4211" s="30"/>
    </row>
    <row r="4212" spans="1:29">
      <c r="A4212" s="15" t="str">
        <f>IF(Table1[Week]=WeekSel,"Yes","No")</f>
        <v>No</v>
      </c>
      <c r="B4212" s="15" t="str">
        <f>IF((Table1[StartDate]&gt;=Date.GraphMin)*(Table1[StartDate]&lt;=Date.GraphMax)=1,"Yes","No")</f>
        <v>No</v>
      </c>
      <c r="C4212" s="15" t="str">
        <f>IF(OR(Table1[[#This Row],[Site]]="FOOD MILLING",Table1[[#This Row],[Site]]="GODACO"), "No", "Yes")</f>
        <v>Yes</v>
      </c>
      <c r="D4212" s="40">
        <f>MAX(DATE(Table1[Year],1,1),DATE(Table1[Year],1,1)-WEEKDAY(DATE(Table1[Year],1,1),2)+(Table1[WeekNum]-1)*7+1)</f>
        <v>44536</v>
      </c>
      <c r="E4212" s="40">
        <f>MIN(DATE(Table1[Year]+1,1,0),DATE(Table1[Year],1,1)-WEEKDAY(DATE(Table1[Year],1,1),2)+Table1[WeekNum]*7)</f>
        <v>44542</v>
      </c>
      <c r="F4212" s="15">
        <v>2021</v>
      </c>
      <c r="G4212" s="15">
        <f t="shared" si="130"/>
        <v>12</v>
      </c>
      <c r="H4212" s="17">
        <v>50</v>
      </c>
      <c r="I4212" s="207" t="str">
        <f>"W" &amp;Table1[[#This Row],[WeekNum]]</f>
        <v>W50</v>
      </c>
      <c r="J4212" s="20" t="str">
        <f t="shared" si="131"/>
        <v>21-W50</v>
      </c>
      <c r="K4212" s="8" t="s">
        <v>663</v>
      </c>
      <c r="L4212" s="4"/>
      <c r="M4212" s="8" t="s">
        <v>72</v>
      </c>
      <c r="N4212" s="11" t="s">
        <v>428</v>
      </c>
      <c r="O4212" s="266" t="s">
        <v>374</v>
      </c>
      <c r="P4212" s="11" t="s">
        <v>376</v>
      </c>
      <c r="Q4212" s="11" t="s">
        <v>421</v>
      </c>
      <c r="R4212" s="8">
        <v>3100</v>
      </c>
      <c r="S4212" s="8">
        <v>4046</v>
      </c>
      <c r="T4212" s="206">
        <f>ABS(Table1[[#This Row],[Prod]]-Table1[[#This Row],[Planned]])</f>
        <v>946</v>
      </c>
      <c r="U4212" s="209">
        <f>IF(ABS(Table1[[#This Row],[Prod]]-Table1[[#This Row],[Planned]])&gt;Table1[[#This Row],[Planned]],0,IF(Table1[[#This Row],[Planned]]=0,0,1-ABS(Table1[[#This Row],[Prod]]-Table1[[#This Row],[Planned]])/Table1[[#This Row],[Planned]]))</f>
        <v>0.69483870967741934</v>
      </c>
      <c r="V4212" s="8"/>
      <c r="W4212" s="11"/>
      <c r="X4212" s="3">
        <v>3100</v>
      </c>
      <c r="Y4212" s="206">
        <f>Table1[[#This Row],[Prod]]</f>
        <v>4046</v>
      </c>
      <c r="Z4212" s="206">
        <f>ABS(Table1[[#This Row],[Prod2]]-Table1[[#This Row],[Plan Revised]])</f>
        <v>946</v>
      </c>
      <c r="AA4212" s="288">
        <f>IF(ABS(Table1[[#This Row],[Prod2]]-Table1[[#This Row],[Plan Revised]])&gt;Table1[[#This Row],[Plan Revised]],0,IF(Table1[[#This Row],[Plan Revised]]=0,0,1-ABS(Table1[[#This Row],[Prod2]]-Table1[[#This Row],[Plan Revised]])/Table1[[#This Row],[Plan Revised]]))</f>
        <v>0.69483870967741934</v>
      </c>
      <c r="AB4212" s="11"/>
      <c r="AC4212" s="30"/>
    </row>
    <row r="4213" spans="1:29">
      <c r="A4213" s="15" t="str">
        <f>IF(Table1[Week]=WeekSel,"Yes","No")</f>
        <v>No</v>
      </c>
      <c r="B4213" s="15" t="str">
        <f>IF((Table1[StartDate]&gt;=Date.GraphMin)*(Table1[StartDate]&lt;=Date.GraphMax)=1,"Yes","No")</f>
        <v>No</v>
      </c>
      <c r="C4213" s="15" t="str">
        <f>IF(OR(Table1[[#This Row],[Site]]="FOOD MILLING",Table1[[#This Row],[Site]]="GODACO"), "No", "Yes")</f>
        <v>Yes</v>
      </c>
      <c r="D4213" s="40">
        <f>MAX(DATE(Table1[Year],1,1),DATE(Table1[Year],1,1)-WEEKDAY(DATE(Table1[Year],1,1),2)+(Table1[WeekNum]-1)*7+1)</f>
        <v>44536</v>
      </c>
      <c r="E4213" s="40">
        <f>MIN(DATE(Table1[Year]+1,1,0),DATE(Table1[Year],1,1)-WEEKDAY(DATE(Table1[Year],1,1),2)+Table1[WeekNum]*7)</f>
        <v>44542</v>
      </c>
      <c r="F4213" s="15">
        <v>2021</v>
      </c>
      <c r="G4213" s="15">
        <f t="shared" si="130"/>
        <v>12</v>
      </c>
      <c r="H4213" s="17">
        <v>50</v>
      </c>
      <c r="I4213" s="207" t="str">
        <f>"W" &amp;Table1[[#This Row],[WeekNum]]</f>
        <v>W50</v>
      </c>
      <c r="J4213" s="20" t="str">
        <f t="shared" si="131"/>
        <v>21-W50</v>
      </c>
      <c r="K4213" s="8" t="s">
        <v>664</v>
      </c>
      <c r="L4213" s="4"/>
      <c r="M4213" s="8" t="s">
        <v>72</v>
      </c>
      <c r="N4213" s="11" t="s">
        <v>428</v>
      </c>
      <c r="O4213" s="266" t="s">
        <v>374</v>
      </c>
      <c r="P4213" s="11" t="s">
        <v>379</v>
      </c>
      <c r="Q4213" s="11" t="s">
        <v>421</v>
      </c>
      <c r="R4213" s="8">
        <v>0</v>
      </c>
      <c r="S4213" s="8">
        <v>0</v>
      </c>
      <c r="T4213" s="206">
        <f>ABS(Table1[[#This Row],[Prod]]-Table1[[#This Row],[Planned]])</f>
        <v>0</v>
      </c>
      <c r="U4213" s="209">
        <f>IF(ABS(Table1[[#This Row],[Prod]]-Table1[[#This Row],[Planned]])&gt;Table1[[#This Row],[Planned]],0,IF(Table1[[#This Row],[Planned]]=0,0,1-ABS(Table1[[#This Row],[Prod]]-Table1[[#This Row],[Planned]])/Table1[[#This Row],[Planned]]))</f>
        <v>0</v>
      </c>
      <c r="V4213" s="8"/>
      <c r="W4213" s="11"/>
      <c r="X4213" s="3">
        <v>0</v>
      </c>
      <c r="Y4213" s="206">
        <f>Table1[[#This Row],[Prod]]</f>
        <v>0</v>
      </c>
      <c r="Z4213" s="206">
        <f>ABS(Table1[[#This Row],[Prod2]]-Table1[[#This Row],[Plan Revised]])</f>
        <v>0</v>
      </c>
      <c r="AA4213" s="288">
        <f>IF(ABS(Table1[[#This Row],[Prod2]]-Table1[[#This Row],[Plan Revised]])&gt;Table1[[#This Row],[Plan Revised]],0,IF(Table1[[#This Row],[Plan Revised]]=0,0,1-ABS(Table1[[#This Row],[Prod2]]-Table1[[#This Row],[Plan Revised]])/Table1[[#This Row],[Plan Revised]]))</f>
        <v>0</v>
      </c>
      <c r="AB4213" s="11"/>
      <c r="AC4213" s="30"/>
    </row>
    <row r="4214" spans="1:29">
      <c r="A4214" s="15" t="str">
        <f>IF(Table1[Week]=WeekSel,"Yes","No")</f>
        <v>No</v>
      </c>
      <c r="B4214" s="15" t="str">
        <f>IF((Table1[StartDate]&gt;=Date.GraphMin)*(Table1[StartDate]&lt;=Date.GraphMax)=1,"Yes","No")</f>
        <v>No</v>
      </c>
      <c r="C4214" s="15" t="str">
        <f>IF(OR(Table1[[#This Row],[Site]]="FOOD MILLING",Table1[[#This Row],[Site]]="GODACO"), "No", "Yes")</f>
        <v>Yes</v>
      </c>
      <c r="D4214" s="40">
        <f>MAX(DATE(Table1[Year],1,1),DATE(Table1[Year],1,1)-WEEKDAY(DATE(Table1[Year],1,1),2)+(Table1[WeekNum]-1)*7+1)</f>
        <v>44536</v>
      </c>
      <c r="E4214" s="40">
        <f>MIN(DATE(Table1[Year]+1,1,0),DATE(Table1[Year],1,1)-WEEKDAY(DATE(Table1[Year],1,1),2)+Table1[WeekNum]*7)</f>
        <v>44542</v>
      </c>
      <c r="F4214" s="15">
        <v>2021</v>
      </c>
      <c r="G4214" s="15">
        <f t="shared" si="130"/>
        <v>12</v>
      </c>
      <c r="H4214" s="17">
        <v>50</v>
      </c>
      <c r="I4214" s="207" t="str">
        <f>"W" &amp;Table1[[#This Row],[WeekNum]]</f>
        <v>W50</v>
      </c>
      <c r="J4214" s="20" t="str">
        <f t="shared" si="131"/>
        <v>21-W50</v>
      </c>
      <c r="K4214" s="8" t="s">
        <v>665</v>
      </c>
      <c r="L4214" s="4"/>
      <c r="M4214" s="8" t="s">
        <v>72</v>
      </c>
      <c r="N4214" s="11" t="s">
        <v>428</v>
      </c>
      <c r="O4214" s="266" t="s">
        <v>374</v>
      </c>
      <c r="P4214" s="11" t="s">
        <v>379</v>
      </c>
      <c r="Q4214" s="11" t="s">
        <v>421</v>
      </c>
      <c r="R4214" s="8">
        <v>5600</v>
      </c>
      <c r="S4214" s="8">
        <v>5799.5</v>
      </c>
      <c r="T4214" s="206">
        <f>ABS(Table1[[#This Row],[Prod]]-Table1[[#This Row],[Planned]])</f>
        <v>199.5</v>
      </c>
      <c r="U4214" s="209">
        <f>IF(ABS(Table1[[#This Row],[Prod]]-Table1[[#This Row],[Planned]])&gt;Table1[[#This Row],[Planned]],0,IF(Table1[[#This Row],[Planned]]=0,0,1-ABS(Table1[[#This Row],[Prod]]-Table1[[#This Row],[Planned]])/Table1[[#This Row],[Planned]]))</f>
        <v>0.96437499999999998</v>
      </c>
      <c r="V4214" s="8"/>
      <c r="W4214" s="11"/>
      <c r="X4214" s="3">
        <v>5600</v>
      </c>
      <c r="Y4214" s="206">
        <f>Table1[[#This Row],[Prod]]</f>
        <v>5799.5</v>
      </c>
      <c r="Z4214" s="206">
        <f>ABS(Table1[[#This Row],[Prod2]]-Table1[[#This Row],[Plan Revised]])</f>
        <v>199.5</v>
      </c>
      <c r="AA4214" s="288">
        <f>IF(ABS(Table1[[#This Row],[Prod2]]-Table1[[#This Row],[Plan Revised]])&gt;Table1[[#This Row],[Plan Revised]],0,IF(Table1[[#This Row],[Plan Revised]]=0,0,1-ABS(Table1[[#This Row],[Prod2]]-Table1[[#This Row],[Plan Revised]])/Table1[[#This Row],[Plan Revised]]))</f>
        <v>0.96437499999999998</v>
      </c>
      <c r="AB4214" s="11"/>
      <c r="AC4214" s="30"/>
    </row>
    <row r="4215" spans="1:29">
      <c r="A4215" s="15" t="str">
        <f>IF(Table1[Week]=WeekSel,"Yes","No")</f>
        <v>No</v>
      </c>
      <c r="B4215" s="15" t="str">
        <f>IF((Table1[StartDate]&gt;=Date.GraphMin)*(Table1[StartDate]&lt;=Date.GraphMax)=1,"Yes","No")</f>
        <v>No</v>
      </c>
      <c r="C4215" s="15" t="str">
        <f>IF(OR(Table1[[#This Row],[Site]]="FOOD MILLING",Table1[[#This Row],[Site]]="GODACO"), "No", "Yes")</f>
        <v>Yes</v>
      </c>
      <c r="D4215" s="40">
        <f>MAX(DATE(Table1[Year],1,1),DATE(Table1[Year],1,1)-WEEKDAY(DATE(Table1[Year],1,1),2)+(Table1[WeekNum]-1)*7+1)</f>
        <v>44536</v>
      </c>
      <c r="E4215" s="40">
        <f>MIN(DATE(Table1[Year]+1,1,0),DATE(Table1[Year],1,1)-WEEKDAY(DATE(Table1[Year],1,1),2)+Table1[WeekNum]*7)</f>
        <v>44542</v>
      </c>
      <c r="F4215" s="15">
        <v>2021</v>
      </c>
      <c r="G4215" s="15">
        <f t="shared" si="130"/>
        <v>12</v>
      </c>
      <c r="H4215" s="17">
        <v>50</v>
      </c>
      <c r="I4215" s="207" t="str">
        <f>"W" &amp;Table1[[#This Row],[WeekNum]]</f>
        <v>W50</v>
      </c>
      <c r="J4215" s="20" t="str">
        <f t="shared" si="131"/>
        <v>21-W50</v>
      </c>
      <c r="K4215" s="8" t="s">
        <v>666</v>
      </c>
      <c r="L4215" s="4"/>
      <c r="M4215" s="8" t="s">
        <v>72</v>
      </c>
      <c r="N4215" s="11" t="s">
        <v>428</v>
      </c>
      <c r="O4215" s="266" t="s">
        <v>374</v>
      </c>
      <c r="P4215" s="11" t="s">
        <v>379</v>
      </c>
      <c r="Q4215" s="11" t="s">
        <v>421</v>
      </c>
      <c r="R4215" s="8">
        <v>11200</v>
      </c>
      <c r="S4215" s="8">
        <v>8969</v>
      </c>
      <c r="T4215" s="206">
        <f>ABS(Table1[[#This Row],[Prod]]-Table1[[#This Row],[Planned]])</f>
        <v>2231</v>
      </c>
      <c r="U4215" s="209">
        <f>IF(ABS(Table1[[#This Row],[Prod]]-Table1[[#This Row],[Planned]])&gt;Table1[[#This Row],[Planned]],0,IF(Table1[[#This Row],[Planned]]=0,0,1-ABS(Table1[[#This Row],[Prod]]-Table1[[#This Row],[Planned]])/Table1[[#This Row],[Planned]]))</f>
        <v>0.80080357142857139</v>
      </c>
      <c r="V4215" s="8"/>
      <c r="W4215" s="11"/>
      <c r="X4215" s="3">
        <v>9200</v>
      </c>
      <c r="Y4215" s="206">
        <f>Table1[[#This Row],[Prod]]</f>
        <v>8969</v>
      </c>
      <c r="Z4215" s="206">
        <f>ABS(Table1[[#This Row],[Prod2]]-Table1[[#This Row],[Plan Revised]])</f>
        <v>231</v>
      </c>
      <c r="AA4215" s="288">
        <f>IF(ABS(Table1[[#This Row],[Prod2]]-Table1[[#This Row],[Plan Revised]])&gt;Table1[[#This Row],[Plan Revised]],0,IF(Table1[[#This Row],[Plan Revised]]=0,0,1-ABS(Table1[[#This Row],[Prod2]]-Table1[[#This Row],[Plan Revised]])/Table1[[#This Row],[Plan Revised]]))</f>
        <v>0.97489130434782612</v>
      </c>
      <c r="AB4215" s="11"/>
      <c r="AC4215" s="30"/>
    </row>
    <row r="4216" spans="1:29">
      <c r="A4216" s="15" t="str">
        <f>IF(Table1[Week]=WeekSel,"Yes","No")</f>
        <v>No</v>
      </c>
      <c r="B4216" s="15" t="str">
        <f>IF((Table1[StartDate]&gt;=Date.GraphMin)*(Table1[StartDate]&lt;=Date.GraphMax)=1,"Yes","No")</f>
        <v>No</v>
      </c>
      <c r="C4216" s="15" t="str">
        <f>IF(OR(Table1[[#This Row],[Site]]="FOOD MILLING",Table1[[#This Row],[Site]]="GODACO"), "No", "Yes")</f>
        <v>Yes</v>
      </c>
      <c r="D4216" s="40">
        <f>MAX(DATE(Table1[Year],1,1),DATE(Table1[Year],1,1)-WEEKDAY(DATE(Table1[Year],1,1),2)+(Table1[WeekNum]-1)*7+1)</f>
        <v>44536</v>
      </c>
      <c r="E4216" s="40">
        <f>MIN(DATE(Table1[Year]+1,1,0),DATE(Table1[Year],1,1)-WEEKDAY(DATE(Table1[Year],1,1),2)+Table1[WeekNum]*7)</f>
        <v>44542</v>
      </c>
      <c r="F4216" s="15">
        <v>2021</v>
      </c>
      <c r="G4216" s="15">
        <f t="shared" si="130"/>
        <v>12</v>
      </c>
      <c r="H4216" s="17">
        <v>50</v>
      </c>
      <c r="I4216" s="207" t="str">
        <f>"W" &amp;Table1[[#This Row],[WeekNum]]</f>
        <v>W50</v>
      </c>
      <c r="J4216" s="20" t="str">
        <f t="shared" si="131"/>
        <v>21-W50</v>
      </c>
      <c r="K4216" s="8" t="s">
        <v>667</v>
      </c>
      <c r="L4216" s="4"/>
      <c r="M4216" s="8" t="s">
        <v>72</v>
      </c>
      <c r="N4216" s="11" t="s">
        <v>428</v>
      </c>
      <c r="O4216" s="266" t="s">
        <v>374</v>
      </c>
      <c r="P4216" s="11" t="s">
        <v>375</v>
      </c>
      <c r="Q4216" s="11" t="s">
        <v>421</v>
      </c>
      <c r="R4216" s="8">
        <v>10160</v>
      </c>
      <c r="S4216" s="8">
        <v>10962.5</v>
      </c>
      <c r="T4216" s="206">
        <f>ABS(Table1[[#This Row],[Prod]]-Table1[[#This Row],[Planned]])</f>
        <v>802.5</v>
      </c>
      <c r="U4216" s="209">
        <f>IF(ABS(Table1[[#This Row],[Prod]]-Table1[[#This Row],[Planned]])&gt;Table1[[#This Row],[Planned]],0,IF(Table1[[#This Row],[Planned]]=0,0,1-ABS(Table1[[#This Row],[Prod]]-Table1[[#This Row],[Planned]])/Table1[[#This Row],[Planned]]))</f>
        <v>0.92101377952755903</v>
      </c>
      <c r="V4216" s="8"/>
      <c r="W4216" s="11"/>
      <c r="X4216" s="3">
        <v>10560</v>
      </c>
      <c r="Y4216" s="206">
        <f>Table1[[#This Row],[Prod]]</f>
        <v>10962.5</v>
      </c>
      <c r="Z4216" s="206">
        <f>ABS(Table1[[#This Row],[Prod2]]-Table1[[#This Row],[Plan Revised]])</f>
        <v>402.5</v>
      </c>
      <c r="AA4216" s="288">
        <f>IF(ABS(Table1[[#This Row],[Prod2]]-Table1[[#This Row],[Plan Revised]])&gt;Table1[[#This Row],[Plan Revised]],0,IF(Table1[[#This Row],[Plan Revised]]=0,0,1-ABS(Table1[[#This Row],[Prod2]]-Table1[[#This Row],[Plan Revised]])/Table1[[#This Row],[Plan Revised]]))</f>
        <v>0.96188446969696972</v>
      </c>
      <c r="AB4216" s="11"/>
      <c r="AC4216" s="30"/>
    </row>
    <row r="4217" spans="1:29">
      <c r="A4217" s="15" t="str">
        <f>IF(Table1[Week]=WeekSel,"Yes","No")</f>
        <v>No</v>
      </c>
      <c r="B4217" s="15" t="str">
        <f>IF((Table1[StartDate]&gt;=Date.GraphMin)*(Table1[StartDate]&lt;=Date.GraphMax)=1,"Yes","No")</f>
        <v>No</v>
      </c>
      <c r="C4217" s="15" t="str">
        <f>IF(OR(Table1[[#This Row],[Site]]="FOOD MILLING",Table1[[#This Row],[Site]]="GODACO"), "No", "Yes")</f>
        <v>Yes</v>
      </c>
      <c r="D4217" s="40">
        <f>MAX(DATE(Table1[Year],1,1),DATE(Table1[Year],1,1)-WEEKDAY(DATE(Table1[Year],1,1),2)+(Table1[WeekNum]-1)*7+1)</f>
        <v>44536</v>
      </c>
      <c r="E4217" s="40">
        <f>MIN(DATE(Table1[Year]+1,1,0),DATE(Table1[Year],1,1)-WEEKDAY(DATE(Table1[Year],1,1),2)+Table1[WeekNum]*7)</f>
        <v>44542</v>
      </c>
      <c r="F4217" s="15">
        <v>2021</v>
      </c>
      <c r="G4217" s="15">
        <f t="shared" si="130"/>
        <v>12</v>
      </c>
      <c r="H4217" s="17">
        <v>50</v>
      </c>
      <c r="I4217" s="207" t="str">
        <f>"W" &amp;Table1[[#This Row],[WeekNum]]</f>
        <v>W50</v>
      </c>
      <c r="J4217" s="20" t="str">
        <f t="shared" si="131"/>
        <v>21-W50</v>
      </c>
      <c r="K4217" s="8" t="s">
        <v>668</v>
      </c>
      <c r="L4217" s="4"/>
      <c r="M4217" s="8" t="s">
        <v>72</v>
      </c>
      <c r="N4217" s="11" t="s">
        <v>428</v>
      </c>
      <c r="O4217" s="266" t="s">
        <v>374</v>
      </c>
      <c r="P4217" s="11" t="s">
        <v>375</v>
      </c>
      <c r="Q4217" s="11" t="s">
        <v>421</v>
      </c>
      <c r="R4217" s="8">
        <v>11400</v>
      </c>
      <c r="S4217" s="8">
        <v>12114</v>
      </c>
      <c r="T4217" s="206">
        <f>ABS(Table1[[#This Row],[Prod]]-Table1[[#This Row],[Planned]])</f>
        <v>714</v>
      </c>
      <c r="U4217" s="209">
        <f>IF(ABS(Table1[[#This Row],[Prod]]-Table1[[#This Row],[Planned]])&gt;Table1[[#This Row],[Planned]],0,IF(Table1[[#This Row],[Planned]]=0,0,1-ABS(Table1[[#This Row],[Prod]]-Table1[[#This Row],[Planned]])/Table1[[#This Row],[Planned]]))</f>
        <v>0.93736842105263163</v>
      </c>
      <c r="V4217" s="8"/>
      <c r="W4217" s="11"/>
      <c r="X4217" s="3">
        <v>12200</v>
      </c>
      <c r="Y4217" s="206">
        <f>Table1[[#This Row],[Prod]]</f>
        <v>12114</v>
      </c>
      <c r="Z4217" s="206">
        <f>ABS(Table1[[#This Row],[Prod2]]-Table1[[#This Row],[Plan Revised]])</f>
        <v>86</v>
      </c>
      <c r="AA4217" s="288">
        <f>IF(ABS(Table1[[#This Row],[Prod2]]-Table1[[#This Row],[Plan Revised]])&gt;Table1[[#This Row],[Plan Revised]],0,IF(Table1[[#This Row],[Plan Revised]]=0,0,1-ABS(Table1[[#This Row],[Prod2]]-Table1[[#This Row],[Plan Revised]])/Table1[[#This Row],[Plan Revised]]))</f>
        <v>0.99295081967213117</v>
      </c>
      <c r="AB4217" s="11"/>
      <c r="AC4217" s="30"/>
    </row>
    <row r="4218" spans="1:29">
      <c r="A4218" s="15" t="str">
        <f>IF(Table1[Week]=WeekSel,"Yes","No")</f>
        <v>No</v>
      </c>
      <c r="B4218" s="15" t="str">
        <f>IF((Table1[StartDate]&gt;=Date.GraphMin)*(Table1[StartDate]&lt;=Date.GraphMax)=1,"Yes","No")</f>
        <v>No</v>
      </c>
      <c r="C4218" s="15" t="str">
        <f>IF(OR(Table1[[#This Row],[Site]]="FOOD MILLING",Table1[[#This Row],[Site]]="GODACO"), "No", "Yes")</f>
        <v>Yes</v>
      </c>
      <c r="D4218" s="40">
        <f>MAX(DATE(Table1[Year],1,1),DATE(Table1[Year],1,1)-WEEKDAY(DATE(Table1[Year],1,1),2)+(Table1[WeekNum]-1)*7+1)</f>
        <v>44536</v>
      </c>
      <c r="E4218" s="40">
        <f>MIN(DATE(Table1[Year]+1,1,0),DATE(Table1[Year],1,1)-WEEKDAY(DATE(Table1[Year],1,1),2)+Table1[WeekNum]*7)</f>
        <v>44542</v>
      </c>
      <c r="F4218" s="15">
        <v>2021</v>
      </c>
      <c r="G4218" s="15">
        <f t="shared" si="130"/>
        <v>12</v>
      </c>
      <c r="H4218" s="17">
        <v>50</v>
      </c>
      <c r="I4218" s="207" t="str">
        <f>"W" &amp;Table1[[#This Row],[WeekNum]]</f>
        <v>W50</v>
      </c>
      <c r="J4218" s="20" t="str">
        <f t="shared" si="131"/>
        <v>21-W50</v>
      </c>
      <c r="K4218" s="8" t="s">
        <v>669</v>
      </c>
      <c r="L4218" s="4"/>
      <c r="M4218" s="8" t="s">
        <v>72</v>
      </c>
      <c r="N4218" s="11" t="s">
        <v>428</v>
      </c>
      <c r="O4218" s="266" t="s">
        <v>374</v>
      </c>
      <c r="P4218" s="11" t="s">
        <v>375</v>
      </c>
      <c r="Q4218" s="11" t="s">
        <v>421</v>
      </c>
      <c r="R4218" s="8">
        <v>3600</v>
      </c>
      <c r="S4218" s="8">
        <v>4440.3999999999996</v>
      </c>
      <c r="T4218" s="206">
        <f>ABS(Table1[[#This Row],[Prod]]-Table1[[#This Row],[Planned]])</f>
        <v>840.39999999999964</v>
      </c>
      <c r="U4218" s="209">
        <f>IF(ABS(Table1[[#This Row],[Prod]]-Table1[[#This Row],[Planned]])&gt;Table1[[#This Row],[Planned]],0,IF(Table1[[#This Row],[Planned]]=0,0,1-ABS(Table1[[#This Row],[Prod]]-Table1[[#This Row],[Planned]])/Table1[[#This Row],[Planned]]))</f>
        <v>0.76655555555555566</v>
      </c>
      <c r="V4218" s="8"/>
      <c r="W4218" s="11"/>
      <c r="X4218" s="3">
        <v>3600</v>
      </c>
      <c r="Y4218" s="206">
        <f>Table1[[#This Row],[Prod]]</f>
        <v>4440.3999999999996</v>
      </c>
      <c r="Z4218" s="206">
        <f>ABS(Table1[[#This Row],[Prod2]]-Table1[[#This Row],[Plan Revised]])</f>
        <v>840.39999999999964</v>
      </c>
      <c r="AA4218" s="288">
        <f>IF(ABS(Table1[[#This Row],[Prod2]]-Table1[[#This Row],[Plan Revised]])&gt;Table1[[#This Row],[Plan Revised]],0,IF(Table1[[#This Row],[Plan Revised]]=0,0,1-ABS(Table1[[#This Row],[Prod2]]-Table1[[#This Row],[Plan Revised]])/Table1[[#This Row],[Plan Revised]]))</f>
        <v>0.76655555555555566</v>
      </c>
      <c r="AB4218" s="11"/>
      <c r="AC4218" s="30"/>
    </row>
    <row r="4219" spans="1:29">
      <c r="A4219" s="15" t="str">
        <f>IF(Table1[Week]=WeekSel,"Yes","No")</f>
        <v>No</v>
      </c>
      <c r="B4219" s="15" t="str">
        <f>IF((Table1[StartDate]&gt;=Date.GraphMin)*(Table1[StartDate]&lt;=Date.GraphMax)=1,"Yes","No")</f>
        <v>No</v>
      </c>
      <c r="C4219" s="15" t="str">
        <f>IF(OR(Table1[[#This Row],[Site]]="FOOD MILLING",Table1[[#This Row],[Site]]="GODACO"), "No", "Yes")</f>
        <v>Yes</v>
      </c>
      <c r="D4219" s="40">
        <f>MAX(DATE(Table1[Year],1,1),DATE(Table1[Year],1,1)-WEEKDAY(DATE(Table1[Year],1,1),2)+(Table1[WeekNum]-1)*7+1)</f>
        <v>44536</v>
      </c>
      <c r="E4219" s="40">
        <f>MIN(DATE(Table1[Year]+1,1,0),DATE(Table1[Year],1,1)-WEEKDAY(DATE(Table1[Year],1,1),2)+Table1[WeekNum]*7)</f>
        <v>44542</v>
      </c>
      <c r="F4219" s="15">
        <v>2021</v>
      </c>
      <c r="G4219" s="15">
        <f t="shared" si="130"/>
        <v>12</v>
      </c>
      <c r="H4219" s="17">
        <v>50</v>
      </c>
      <c r="I4219" s="207" t="str">
        <f>"W" &amp;Table1[[#This Row],[WeekNum]]</f>
        <v>W50</v>
      </c>
      <c r="J4219" s="20" t="str">
        <f t="shared" si="131"/>
        <v>21-W50</v>
      </c>
      <c r="K4219" s="8" t="s">
        <v>670</v>
      </c>
      <c r="L4219" s="4"/>
      <c r="M4219" s="8" t="s">
        <v>72</v>
      </c>
      <c r="N4219" s="11" t="s">
        <v>428</v>
      </c>
      <c r="O4219" s="266" t="s">
        <v>374</v>
      </c>
      <c r="P4219" s="11" t="s">
        <v>375</v>
      </c>
      <c r="Q4219" s="11" t="s">
        <v>421</v>
      </c>
      <c r="R4219" s="8">
        <v>0</v>
      </c>
      <c r="S4219" s="8">
        <v>0</v>
      </c>
      <c r="T4219" s="206">
        <f>ABS(Table1[[#This Row],[Prod]]-Table1[[#This Row],[Planned]])</f>
        <v>0</v>
      </c>
      <c r="U4219" s="209">
        <f>IF(ABS(Table1[[#This Row],[Prod]]-Table1[[#This Row],[Planned]])&gt;Table1[[#This Row],[Planned]],0,IF(Table1[[#This Row],[Planned]]=0,0,1-ABS(Table1[[#This Row],[Prod]]-Table1[[#This Row],[Planned]])/Table1[[#This Row],[Planned]]))</f>
        <v>0</v>
      </c>
      <c r="V4219" s="8"/>
      <c r="W4219" s="11"/>
      <c r="X4219" s="3">
        <v>0</v>
      </c>
      <c r="Y4219" s="206">
        <f>Table1[[#This Row],[Prod]]</f>
        <v>0</v>
      </c>
      <c r="Z4219" s="206">
        <f>ABS(Table1[[#This Row],[Prod2]]-Table1[[#This Row],[Plan Revised]])</f>
        <v>0</v>
      </c>
      <c r="AA4219" s="288">
        <f>IF(ABS(Table1[[#This Row],[Prod2]]-Table1[[#This Row],[Plan Revised]])&gt;Table1[[#This Row],[Plan Revised]],0,IF(Table1[[#This Row],[Plan Revised]]=0,0,1-ABS(Table1[[#This Row],[Prod2]]-Table1[[#This Row],[Plan Revised]])/Table1[[#This Row],[Plan Revised]]))</f>
        <v>0</v>
      </c>
      <c r="AB4219" s="11"/>
      <c r="AC4219" s="30"/>
    </row>
    <row r="4220" spans="1:29">
      <c r="A4220" s="15" t="str">
        <f>IF(Table1[Week]=WeekSel,"Yes","No")</f>
        <v>No</v>
      </c>
      <c r="B4220" s="15" t="str">
        <f>IF((Table1[StartDate]&gt;=Date.GraphMin)*(Table1[StartDate]&lt;=Date.GraphMax)=1,"Yes","No")</f>
        <v>No</v>
      </c>
      <c r="C4220" s="15" t="str">
        <f>IF(OR(Table1[[#This Row],[Site]]="FOOD MILLING",Table1[[#This Row],[Site]]="GODACO"), "No", "Yes")</f>
        <v>Yes</v>
      </c>
      <c r="D4220" s="40">
        <f>MAX(DATE(Table1[Year],1,1),DATE(Table1[Year],1,1)-WEEKDAY(DATE(Table1[Year],1,1),2)+(Table1[WeekNum]-1)*7+1)</f>
        <v>44536</v>
      </c>
      <c r="E4220" s="40">
        <f>MIN(DATE(Table1[Year]+1,1,0),DATE(Table1[Year],1,1)-WEEKDAY(DATE(Table1[Year],1,1),2)+Table1[WeekNum]*7)</f>
        <v>44542</v>
      </c>
      <c r="F4220" s="15">
        <v>2021</v>
      </c>
      <c r="G4220" s="15">
        <f t="shared" si="130"/>
        <v>12</v>
      </c>
      <c r="H4220" s="17">
        <v>50</v>
      </c>
      <c r="I4220" s="207" t="str">
        <f>"W" &amp;Table1[[#This Row],[WeekNum]]</f>
        <v>W50</v>
      </c>
      <c r="J4220" s="20" t="str">
        <f t="shared" si="131"/>
        <v>21-W50</v>
      </c>
      <c r="K4220" s="8" t="s">
        <v>671</v>
      </c>
      <c r="L4220" s="4"/>
      <c r="M4220" s="8" t="s">
        <v>72</v>
      </c>
      <c r="N4220" s="11" t="s">
        <v>428</v>
      </c>
      <c r="O4220" s="266" t="s">
        <v>374</v>
      </c>
      <c r="P4220" s="11" t="s">
        <v>375</v>
      </c>
      <c r="Q4220" s="11" t="s">
        <v>421</v>
      </c>
      <c r="R4220" s="8">
        <v>0</v>
      </c>
      <c r="S4220" s="8">
        <v>0</v>
      </c>
      <c r="T4220" s="206">
        <f>ABS(Table1[[#This Row],[Prod]]-Table1[[#This Row],[Planned]])</f>
        <v>0</v>
      </c>
      <c r="U4220" s="209">
        <f>IF(ABS(Table1[[#This Row],[Prod]]-Table1[[#This Row],[Planned]])&gt;Table1[[#This Row],[Planned]],0,IF(Table1[[#This Row],[Planned]]=0,0,1-ABS(Table1[[#This Row],[Prod]]-Table1[[#This Row],[Planned]])/Table1[[#This Row],[Planned]]))</f>
        <v>0</v>
      </c>
      <c r="V4220" s="8"/>
      <c r="W4220" s="11"/>
      <c r="X4220" s="3">
        <v>0</v>
      </c>
      <c r="Y4220" s="206">
        <f>Table1[[#This Row],[Prod]]</f>
        <v>0</v>
      </c>
      <c r="Z4220" s="206">
        <f>ABS(Table1[[#This Row],[Prod2]]-Table1[[#This Row],[Plan Revised]])</f>
        <v>0</v>
      </c>
      <c r="AA4220" s="288">
        <f>IF(ABS(Table1[[#This Row],[Prod2]]-Table1[[#This Row],[Plan Revised]])&gt;Table1[[#This Row],[Plan Revised]],0,IF(Table1[[#This Row],[Plan Revised]]=0,0,1-ABS(Table1[[#This Row],[Prod2]]-Table1[[#This Row],[Plan Revised]])/Table1[[#This Row],[Plan Revised]]))</f>
        <v>0</v>
      </c>
      <c r="AB4220" s="11"/>
      <c r="AC4220" s="30"/>
    </row>
    <row r="4221" spans="1:29">
      <c r="A4221" s="15" t="str">
        <f>IF(Table1[Week]=WeekSel,"Yes","No")</f>
        <v>No</v>
      </c>
      <c r="B4221" s="15" t="str">
        <f>IF((Table1[StartDate]&gt;=Date.GraphMin)*(Table1[StartDate]&lt;=Date.GraphMax)=1,"Yes","No")</f>
        <v>No</v>
      </c>
      <c r="C4221" s="15" t="str">
        <f>IF(OR(Table1[[#This Row],[Site]]="FOOD MILLING",Table1[[#This Row],[Site]]="GODACO"), "No", "Yes")</f>
        <v>Yes</v>
      </c>
      <c r="D4221" s="40">
        <f>MAX(DATE(Table1[Year],1,1),DATE(Table1[Year],1,1)-WEEKDAY(DATE(Table1[Year],1,1),2)+(Table1[WeekNum]-1)*7+1)</f>
        <v>44536</v>
      </c>
      <c r="E4221" s="40">
        <f>MIN(DATE(Table1[Year]+1,1,0),DATE(Table1[Year],1,1)-WEEKDAY(DATE(Table1[Year],1,1),2)+Table1[WeekNum]*7)</f>
        <v>44542</v>
      </c>
      <c r="F4221" s="15">
        <v>2021</v>
      </c>
      <c r="G4221" s="15">
        <f t="shared" si="130"/>
        <v>12</v>
      </c>
      <c r="H4221" s="17">
        <v>50</v>
      </c>
      <c r="I4221" s="207" t="str">
        <f>"W" &amp;Table1[[#This Row],[WeekNum]]</f>
        <v>W50</v>
      </c>
      <c r="J4221" s="20" t="str">
        <f t="shared" si="131"/>
        <v>21-W50</v>
      </c>
      <c r="K4221" s="8" t="s">
        <v>732</v>
      </c>
      <c r="L4221" s="4"/>
      <c r="M4221" s="8" t="s">
        <v>72</v>
      </c>
      <c r="N4221" s="11" t="s">
        <v>428</v>
      </c>
      <c r="O4221" s="266" t="s">
        <v>374</v>
      </c>
      <c r="P4221" s="11" t="s">
        <v>410</v>
      </c>
      <c r="Q4221" s="11" t="s">
        <v>423</v>
      </c>
      <c r="R4221" s="8">
        <v>0</v>
      </c>
      <c r="S4221" s="8">
        <v>0</v>
      </c>
      <c r="T4221" s="206">
        <f>ABS(Table1[[#This Row],[Prod]]-Table1[[#This Row],[Planned]])</f>
        <v>0</v>
      </c>
      <c r="U4221" s="209">
        <f>IF(ABS(Table1[[#This Row],[Prod]]-Table1[[#This Row],[Planned]])&gt;Table1[[#This Row],[Planned]],0,IF(Table1[[#This Row],[Planned]]=0,0,1-ABS(Table1[[#This Row],[Prod]]-Table1[[#This Row],[Planned]])/Table1[[#This Row],[Planned]]))</f>
        <v>0</v>
      </c>
      <c r="V4221" s="8"/>
      <c r="W4221" s="11"/>
      <c r="X4221" s="3">
        <v>0</v>
      </c>
      <c r="Y4221" s="206">
        <f>Table1[[#This Row],[Prod]]</f>
        <v>0</v>
      </c>
      <c r="Z4221" s="206">
        <f>ABS(Table1[[#This Row],[Prod2]]-Table1[[#This Row],[Plan Revised]])</f>
        <v>0</v>
      </c>
      <c r="AA4221" s="288">
        <f>IF(ABS(Table1[[#This Row],[Prod2]]-Table1[[#This Row],[Plan Revised]])&gt;Table1[[#This Row],[Plan Revised]],0,IF(Table1[[#This Row],[Plan Revised]]=0,0,1-ABS(Table1[[#This Row],[Prod2]]-Table1[[#This Row],[Plan Revised]])/Table1[[#This Row],[Plan Revised]]))</f>
        <v>0</v>
      </c>
      <c r="AB4221" s="11"/>
      <c r="AC4221" s="30"/>
    </row>
    <row r="4222" spans="1:29">
      <c r="A4222" s="15" t="str">
        <f>IF(Table1[Week]=WeekSel,"Yes","No")</f>
        <v>No</v>
      </c>
      <c r="B4222" s="15" t="str">
        <f>IF((Table1[StartDate]&gt;=Date.GraphMin)*(Table1[StartDate]&lt;=Date.GraphMax)=1,"Yes","No")</f>
        <v>No</v>
      </c>
      <c r="C4222" s="15" t="str">
        <f>IF(OR(Table1[[#This Row],[Site]]="FOOD MILLING",Table1[[#This Row],[Site]]="GODACO"), "No", "Yes")</f>
        <v>Yes</v>
      </c>
      <c r="D4222" s="40">
        <f>MAX(DATE(Table1[Year],1,1),DATE(Table1[Year],1,1)-WEEKDAY(DATE(Table1[Year],1,1),2)+(Table1[WeekNum]-1)*7+1)</f>
        <v>44536</v>
      </c>
      <c r="E4222" s="40">
        <f>MIN(DATE(Table1[Year]+1,1,0),DATE(Table1[Year],1,1)-WEEKDAY(DATE(Table1[Year],1,1),2)+Table1[WeekNum]*7)</f>
        <v>44542</v>
      </c>
      <c r="F4222" s="15">
        <v>2021</v>
      </c>
      <c r="G4222" s="15">
        <f t="shared" si="130"/>
        <v>12</v>
      </c>
      <c r="H4222" s="17">
        <v>50</v>
      </c>
      <c r="I4222" s="207" t="str">
        <f>"W" &amp;Table1[[#This Row],[WeekNum]]</f>
        <v>W50</v>
      </c>
      <c r="J4222" s="20" t="str">
        <f t="shared" si="131"/>
        <v>21-W50</v>
      </c>
      <c r="K4222" s="8" t="s">
        <v>733</v>
      </c>
      <c r="L4222" s="4"/>
      <c r="M4222" s="8" t="s">
        <v>72</v>
      </c>
      <c r="N4222" s="11" t="s">
        <v>428</v>
      </c>
      <c r="O4222" s="266" t="s">
        <v>374</v>
      </c>
      <c r="P4222" s="11" t="s">
        <v>410</v>
      </c>
      <c r="Q4222" s="11" t="s">
        <v>423</v>
      </c>
      <c r="R4222" s="8">
        <v>0</v>
      </c>
      <c r="S4222" s="8">
        <v>0</v>
      </c>
      <c r="T4222" s="206">
        <f>ABS(Table1[[#This Row],[Prod]]-Table1[[#This Row],[Planned]])</f>
        <v>0</v>
      </c>
      <c r="U4222" s="209">
        <f>IF(ABS(Table1[[#This Row],[Prod]]-Table1[[#This Row],[Planned]])&gt;Table1[[#This Row],[Planned]],0,IF(Table1[[#This Row],[Planned]]=0,0,1-ABS(Table1[[#This Row],[Prod]]-Table1[[#This Row],[Planned]])/Table1[[#This Row],[Planned]]))</f>
        <v>0</v>
      </c>
      <c r="V4222" s="8"/>
      <c r="W4222" s="11"/>
      <c r="X4222" s="3">
        <v>0</v>
      </c>
      <c r="Y4222" s="206">
        <f>Table1[[#This Row],[Prod]]</f>
        <v>0</v>
      </c>
      <c r="Z4222" s="206">
        <f>ABS(Table1[[#This Row],[Prod2]]-Table1[[#This Row],[Plan Revised]])</f>
        <v>0</v>
      </c>
      <c r="AA4222" s="288">
        <f>IF(ABS(Table1[[#This Row],[Prod2]]-Table1[[#This Row],[Plan Revised]])&gt;Table1[[#This Row],[Plan Revised]],0,IF(Table1[[#This Row],[Plan Revised]]=0,0,1-ABS(Table1[[#This Row],[Prod2]]-Table1[[#This Row],[Plan Revised]])/Table1[[#This Row],[Plan Revised]]))</f>
        <v>0</v>
      </c>
      <c r="AB4222" s="11"/>
      <c r="AC4222" s="30"/>
    </row>
    <row r="4223" spans="1:29">
      <c r="A4223" s="15" t="str">
        <f>IF(Table1[Week]=WeekSel,"Yes","No")</f>
        <v>No</v>
      </c>
      <c r="B4223" s="15" t="str">
        <f>IF((Table1[StartDate]&gt;=Date.GraphMin)*(Table1[StartDate]&lt;=Date.GraphMax)=1,"Yes","No")</f>
        <v>No</v>
      </c>
      <c r="C4223" s="15" t="str">
        <f>IF(OR(Table1[[#This Row],[Site]]="FOOD MILLING",Table1[[#This Row],[Site]]="GODACO"), "No", "Yes")</f>
        <v>Yes</v>
      </c>
      <c r="D4223" s="40">
        <f>MAX(DATE(Table1[Year],1,1),DATE(Table1[Year],1,1)-WEEKDAY(DATE(Table1[Year],1,1),2)+(Table1[WeekNum]-1)*7+1)</f>
        <v>44536</v>
      </c>
      <c r="E4223" s="40">
        <f>MIN(DATE(Table1[Year]+1,1,0),DATE(Table1[Year],1,1)-WEEKDAY(DATE(Table1[Year],1,1),2)+Table1[WeekNum]*7)</f>
        <v>44542</v>
      </c>
      <c r="F4223" s="15">
        <v>2021</v>
      </c>
      <c r="G4223" s="15">
        <f t="shared" si="130"/>
        <v>12</v>
      </c>
      <c r="H4223" s="17">
        <v>50</v>
      </c>
      <c r="I4223" s="207" t="str">
        <f>"W" &amp;Table1[[#This Row],[WeekNum]]</f>
        <v>W50</v>
      </c>
      <c r="J4223" s="20" t="str">
        <f t="shared" si="131"/>
        <v>21-W50</v>
      </c>
      <c r="K4223" s="8" t="s">
        <v>730</v>
      </c>
      <c r="L4223" s="4"/>
      <c r="M4223" s="8" t="s">
        <v>72</v>
      </c>
      <c r="N4223" s="11" t="s">
        <v>428</v>
      </c>
      <c r="O4223" s="266" t="s">
        <v>374</v>
      </c>
      <c r="P4223" s="11" t="s">
        <v>410</v>
      </c>
      <c r="Q4223" s="11" t="s">
        <v>421</v>
      </c>
      <c r="R4223" s="8">
        <v>0</v>
      </c>
      <c r="S4223" s="8">
        <v>0</v>
      </c>
      <c r="T4223" s="206">
        <f>ABS(Table1[[#This Row],[Prod]]-Table1[[#This Row],[Planned]])</f>
        <v>0</v>
      </c>
      <c r="U4223" s="209">
        <f>IF(ABS(Table1[[#This Row],[Prod]]-Table1[[#This Row],[Planned]])&gt;Table1[[#This Row],[Planned]],0,IF(Table1[[#This Row],[Planned]]=0,0,1-ABS(Table1[[#This Row],[Prod]]-Table1[[#This Row],[Planned]])/Table1[[#This Row],[Planned]]))</f>
        <v>0</v>
      </c>
      <c r="V4223" s="8"/>
      <c r="W4223" s="11"/>
      <c r="X4223" s="3">
        <v>0</v>
      </c>
      <c r="Y4223" s="206">
        <f>Table1[[#This Row],[Prod]]</f>
        <v>0</v>
      </c>
      <c r="Z4223" s="206">
        <f>ABS(Table1[[#This Row],[Prod2]]-Table1[[#This Row],[Plan Revised]])</f>
        <v>0</v>
      </c>
      <c r="AA4223" s="288">
        <f>IF(ABS(Table1[[#This Row],[Prod2]]-Table1[[#This Row],[Plan Revised]])&gt;Table1[[#This Row],[Plan Revised]],0,IF(Table1[[#This Row],[Plan Revised]]=0,0,1-ABS(Table1[[#This Row],[Prod2]]-Table1[[#This Row],[Plan Revised]])/Table1[[#This Row],[Plan Revised]]))</f>
        <v>0</v>
      </c>
      <c r="AB4223" s="11"/>
      <c r="AC4223" s="30"/>
    </row>
    <row r="4224" spans="1:29">
      <c r="A4224" s="15" t="str">
        <f>IF(Table1[Week]=WeekSel,"Yes","No")</f>
        <v>No</v>
      </c>
      <c r="B4224" s="15" t="str">
        <f>IF((Table1[StartDate]&gt;=Date.GraphMin)*(Table1[StartDate]&lt;=Date.GraphMax)=1,"Yes","No")</f>
        <v>No</v>
      </c>
      <c r="C4224" s="15" t="str">
        <f>IF(OR(Table1[[#This Row],[Site]]="FOOD MILLING",Table1[[#This Row],[Site]]="GODACO"), "No", "Yes")</f>
        <v>Yes</v>
      </c>
      <c r="D4224" s="40">
        <f>MAX(DATE(Table1[Year],1,1),DATE(Table1[Year],1,1)-WEEKDAY(DATE(Table1[Year],1,1),2)+(Table1[WeekNum]-1)*7+1)</f>
        <v>44536</v>
      </c>
      <c r="E4224" s="40">
        <f>MIN(DATE(Table1[Year]+1,1,0),DATE(Table1[Year],1,1)-WEEKDAY(DATE(Table1[Year],1,1),2)+Table1[WeekNum]*7)</f>
        <v>44542</v>
      </c>
      <c r="F4224" s="15">
        <v>2021</v>
      </c>
      <c r="G4224" s="15">
        <f t="shared" si="130"/>
        <v>12</v>
      </c>
      <c r="H4224" s="17">
        <v>50</v>
      </c>
      <c r="I4224" s="207" t="str">
        <f>"W" &amp;Table1[[#This Row],[WeekNum]]</f>
        <v>W50</v>
      </c>
      <c r="J4224" s="20" t="str">
        <f t="shared" si="131"/>
        <v>21-W50</v>
      </c>
      <c r="K4224" s="8" t="s">
        <v>731</v>
      </c>
      <c r="L4224" s="4"/>
      <c r="M4224" s="8" t="s">
        <v>72</v>
      </c>
      <c r="N4224" s="11" t="s">
        <v>428</v>
      </c>
      <c r="O4224" s="266" t="s">
        <v>374</v>
      </c>
      <c r="P4224" s="11" t="s">
        <v>410</v>
      </c>
      <c r="Q4224" s="11" t="s">
        <v>421</v>
      </c>
      <c r="R4224" s="8">
        <v>0</v>
      </c>
      <c r="S4224" s="8">
        <v>0</v>
      </c>
      <c r="T4224" s="206">
        <f>ABS(Table1[[#This Row],[Prod]]-Table1[[#This Row],[Planned]])</f>
        <v>0</v>
      </c>
      <c r="U4224" s="209">
        <f>IF(ABS(Table1[[#This Row],[Prod]]-Table1[[#This Row],[Planned]])&gt;Table1[[#This Row],[Planned]],0,IF(Table1[[#This Row],[Planned]]=0,0,1-ABS(Table1[[#This Row],[Prod]]-Table1[[#This Row],[Planned]])/Table1[[#This Row],[Planned]]))</f>
        <v>0</v>
      </c>
      <c r="V4224" s="8"/>
      <c r="W4224" s="11"/>
      <c r="X4224" s="3">
        <v>0</v>
      </c>
      <c r="Y4224" s="206">
        <f>Table1[[#This Row],[Prod]]</f>
        <v>0</v>
      </c>
      <c r="Z4224" s="206">
        <f>ABS(Table1[[#This Row],[Prod2]]-Table1[[#This Row],[Plan Revised]])</f>
        <v>0</v>
      </c>
      <c r="AA4224" s="288">
        <f>IF(ABS(Table1[[#This Row],[Prod2]]-Table1[[#This Row],[Plan Revised]])&gt;Table1[[#This Row],[Plan Revised]],0,IF(Table1[[#This Row],[Plan Revised]]=0,0,1-ABS(Table1[[#This Row],[Prod2]]-Table1[[#This Row],[Plan Revised]])/Table1[[#This Row],[Plan Revised]]))</f>
        <v>0</v>
      </c>
      <c r="AB4224" s="11"/>
      <c r="AC4224" s="30"/>
    </row>
    <row r="4225" spans="1:29">
      <c r="A4225" s="15" t="str">
        <f>IF(Table1[Week]=WeekSel,"Yes","No")</f>
        <v>No</v>
      </c>
      <c r="B4225" s="15" t="str">
        <f>IF((Table1[StartDate]&gt;=Date.GraphMin)*(Table1[StartDate]&lt;=Date.GraphMax)=1,"Yes","No")</f>
        <v>No</v>
      </c>
      <c r="C4225" s="15" t="str">
        <f>IF(OR(Table1[[#This Row],[Site]]="FOOD MILLING",Table1[[#This Row],[Site]]="GODACO"), "No", "Yes")</f>
        <v>Yes</v>
      </c>
      <c r="D4225" s="40">
        <f>MAX(DATE(Table1[Year],1,1),DATE(Table1[Year],1,1)-WEEKDAY(DATE(Table1[Year],1,1),2)+(Table1[WeekNum]-1)*7+1)</f>
        <v>44536</v>
      </c>
      <c r="E4225" s="40">
        <f>MIN(DATE(Table1[Year]+1,1,0),DATE(Table1[Year],1,1)-WEEKDAY(DATE(Table1[Year],1,1),2)+Table1[WeekNum]*7)</f>
        <v>44542</v>
      </c>
      <c r="F4225" s="15">
        <v>2021</v>
      </c>
      <c r="G4225" s="15">
        <f t="shared" si="130"/>
        <v>12</v>
      </c>
      <c r="H4225" s="17">
        <v>50</v>
      </c>
      <c r="I4225" s="207" t="str">
        <f>"W" &amp;Table1[[#This Row],[WeekNum]]</f>
        <v>W50</v>
      </c>
      <c r="J4225" s="20" t="str">
        <f t="shared" si="131"/>
        <v>21-W50</v>
      </c>
      <c r="K4225" s="8" t="s">
        <v>672</v>
      </c>
      <c r="L4225" s="4"/>
      <c r="M4225" s="8" t="s">
        <v>72</v>
      </c>
      <c r="N4225" s="11" t="s">
        <v>428</v>
      </c>
      <c r="O4225" s="266" t="s">
        <v>372</v>
      </c>
      <c r="P4225" s="11" t="s">
        <v>378</v>
      </c>
      <c r="Q4225" s="11" t="s">
        <v>421</v>
      </c>
      <c r="R4225" s="8">
        <v>1200</v>
      </c>
      <c r="S4225" s="8">
        <v>1375.0375039999999</v>
      </c>
      <c r="T4225" s="206">
        <f>ABS(Table1[[#This Row],[Prod]]-Table1[[#This Row],[Planned]])</f>
        <v>175.0375039999999</v>
      </c>
      <c r="U4225" s="209">
        <f>IF(ABS(Table1[[#This Row],[Prod]]-Table1[[#This Row],[Planned]])&gt;Table1[[#This Row],[Planned]],0,IF(Table1[[#This Row],[Planned]]=0,0,1-ABS(Table1[[#This Row],[Prod]]-Table1[[#This Row],[Planned]])/Table1[[#This Row],[Planned]]))</f>
        <v>0.85413541333333343</v>
      </c>
      <c r="V4225" s="8"/>
      <c r="W4225" s="11"/>
      <c r="X4225" s="3">
        <v>1200</v>
      </c>
      <c r="Y4225" s="206">
        <f>Table1[[#This Row],[Prod]]</f>
        <v>1375.0375039999999</v>
      </c>
      <c r="Z4225" s="206">
        <f>ABS(Table1[[#This Row],[Prod2]]-Table1[[#This Row],[Plan Revised]])</f>
        <v>175.0375039999999</v>
      </c>
      <c r="AA4225" s="288">
        <f>IF(ABS(Table1[[#This Row],[Prod2]]-Table1[[#This Row],[Plan Revised]])&gt;Table1[[#This Row],[Plan Revised]],0,IF(Table1[[#This Row],[Plan Revised]]=0,0,1-ABS(Table1[[#This Row],[Prod2]]-Table1[[#This Row],[Plan Revised]])/Table1[[#This Row],[Plan Revised]]))</f>
        <v>0.85413541333333343</v>
      </c>
      <c r="AB4225" s="11"/>
      <c r="AC4225" s="30"/>
    </row>
    <row r="4226" spans="1:29">
      <c r="A4226" s="15" t="str">
        <f>IF(Table1[Week]=WeekSel,"Yes","No")</f>
        <v>No</v>
      </c>
      <c r="B4226" s="15" t="str">
        <f>IF((Table1[StartDate]&gt;=Date.GraphMin)*(Table1[StartDate]&lt;=Date.GraphMax)=1,"Yes","No")</f>
        <v>No</v>
      </c>
      <c r="C4226" s="15" t="str">
        <f>IF(OR(Table1[[#This Row],[Site]]="FOOD MILLING",Table1[[#This Row],[Site]]="GODACO"), "No", "Yes")</f>
        <v>Yes</v>
      </c>
      <c r="D4226" s="40">
        <f>MAX(DATE(Table1[Year],1,1),DATE(Table1[Year],1,1)-WEEKDAY(DATE(Table1[Year],1,1),2)+(Table1[WeekNum]-1)*7+1)</f>
        <v>44536</v>
      </c>
      <c r="E4226" s="40">
        <f>MIN(DATE(Table1[Year]+1,1,0),DATE(Table1[Year],1,1)-WEEKDAY(DATE(Table1[Year],1,1),2)+Table1[WeekNum]*7)</f>
        <v>44542</v>
      </c>
      <c r="F4226" s="15">
        <v>2021</v>
      </c>
      <c r="G4226" s="15">
        <f t="shared" ref="G4226:G4289" si="132">MONTH(DATE(F4226,1,H4226*7-2)-WEEKDAY(DATE(H4226,1,2)))</f>
        <v>12</v>
      </c>
      <c r="H4226" s="17">
        <v>50</v>
      </c>
      <c r="I4226" s="207" t="str">
        <f>"W" &amp;Table1[[#This Row],[WeekNum]]</f>
        <v>W50</v>
      </c>
      <c r="J4226" s="20" t="str">
        <f t="shared" ref="J4226:J4289" si="133">RIGHT(F4226,2)&amp;"-"&amp;TEXT(H4226,"W00")</f>
        <v>21-W50</v>
      </c>
      <c r="K4226" s="8" t="s">
        <v>673</v>
      </c>
      <c r="L4226" s="4"/>
      <c r="M4226" s="8" t="s">
        <v>72</v>
      </c>
      <c r="N4226" s="11" t="s">
        <v>428</v>
      </c>
      <c r="O4226" s="266" t="s">
        <v>372</v>
      </c>
      <c r="P4226" s="11" t="s">
        <v>378</v>
      </c>
      <c r="Q4226" s="11" t="s">
        <v>421</v>
      </c>
      <c r="R4226" s="8">
        <v>4500</v>
      </c>
      <c r="S4226" s="8">
        <v>4834</v>
      </c>
      <c r="T4226" s="206">
        <f>ABS(Table1[[#This Row],[Prod]]-Table1[[#This Row],[Planned]])</f>
        <v>334</v>
      </c>
      <c r="U4226" s="209">
        <f>IF(ABS(Table1[[#This Row],[Prod]]-Table1[[#This Row],[Planned]])&gt;Table1[[#This Row],[Planned]],0,IF(Table1[[#This Row],[Planned]]=0,0,1-ABS(Table1[[#This Row],[Prod]]-Table1[[#This Row],[Planned]])/Table1[[#This Row],[Planned]]))</f>
        <v>0.92577777777777781</v>
      </c>
      <c r="V4226" s="8"/>
      <c r="W4226" s="11"/>
      <c r="X4226" s="3">
        <v>4500</v>
      </c>
      <c r="Y4226" s="206">
        <f>Table1[[#This Row],[Prod]]</f>
        <v>4834</v>
      </c>
      <c r="Z4226" s="206">
        <f>ABS(Table1[[#This Row],[Prod2]]-Table1[[#This Row],[Plan Revised]])</f>
        <v>334</v>
      </c>
      <c r="AA4226" s="288">
        <f>IF(ABS(Table1[[#This Row],[Prod2]]-Table1[[#This Row],[Plan Revised]])&gt;Table1[[#This Row],[Plan Revised]],0,IF(Table1[[#This Row],[Plan Revised]]=0,0,1-ABS(Table1[[#This Row],[Prod2]]-Table1[[#This Row],[Plan Revised]])/Table1[[#This Row],[Plan Revised]]))</f>
        <v>0.92577777777777781</v>
      </c>
      <c r="AB4226" s="11"/>
      <c r="AC4226" s="30"/>
    </row>
    <row r="4227" spans="1:29">
      <c r="A4227" s="15" t="str">
        <f>IF(Table1[Week]=WeekSel,"Yes","No")</f>
        <v>No</v>
      </c>
      <c r="B4227" s="15" t="str">
        <f>IF((Table1[StartDate]&gt;=Date.GraphMin)*(Table1[StartDate]&lt;=Date.GraphMax)=1,"Yes","No")</f>
        <v>No</v>
      </c>
      <c r="C4227" s="15" t="str">
        <f>IF(OR(Table1[[#This Row],[Site]]="FOOD MILLING",Table1[[#This Row],[Site]]="GODACO"), "No", "Yes")</f>
        <v>Yes</v>
      </c>
      <c r="D4227" s="40">
        <f>MAX(DATE(Table1[Year],1,1),DATE(Table1[Year],1,1)-WEEKDAY(DATE(Table1[Year],1,1),2)+(Table1[WeekNum]-1)*7+1)</f>
        <v>44536</v>
      </c>
      <c r="E4227" s="40">
        <f>MIN(DATE(Table1[Year]+1,1,0),DATE(Table1[Year],1,1)-WEEKDAY(DATE(Table1[Year],1,1),2)+Table1[WeekNum]*7)</f>
        <v>44542</v>
      </c>
      <c r="F4227" s="15">
        <v>2021</v>
      </c>
      <c r="G4227" s="15">
        <f t="shared" si="132"/>
        <v>12</v>
      </c>
      <c r="H4227" s="17">
        <v>50</v>
      </c>
      <c r="I4227" s="207" t="str">
        <f>"W" &amp;Table1[[#This Row],[WeekNum]]</f>
        <v>W50</v>
      </c>
      <c r="J4227" s="20" t="str">
        <f t="shared" si="133"/>
        <v>21-W50</v>
      </c>
      <c r="K4227" s="8" t="s">
        <v>674</v>
      </c>
      <c r="L4227" s="4"/>
      <c r="M4227" s="8" t="s">
        <v>72</v>
      </c>
      <c r="N4227" s="11" t="s">
        <v>428</v>
      </c>
      <c r="O4227" s="266" t="s">
        <v>372</v>
      </c>
      <c r="P4227" s="11" t="s">
        <v>378</v>
      </c>
      <c r="Q4227" s="11" t="s">
        <v>421</v>
      </c>
      <c r="R4227" s="8">
        <v>3000</v>
      </c>
      <c r="S4227" s="8">
        <v>3127.5</v>
      </c>
      <c r="T4227" s="206">
        <f>ABS(Table1[[#This Row],[Prod]]-Table1[[#This Row],[Planned]])</f>
        <v>127.5</v>
      </c>
      <c r="U4227" s="209">
        <f>IF(ABS(Table1[[#This Row],[Prod]]-Table1[[#This Row],[Planned]])&gt;Table1[[#This Row],[Planned]],0,IF(Table1[[#This Row],[Planned]]=0,0,1-ABS(Table1[[#This Row],[Prod]]-Table1[[#This Row],[Planned]])/Table1[[#This Row],[Planned]]))</f>
        <v>0.95750000000000002</v>
      </c>
      <c r="V4227" s="8"/>
      <c r="W4227" s="11"/>
      <c r="X4227" s="3">
        <v>3000</v>
      </c>
      <c r="Y4227" s="206">
        <f>Table1[[#This Row],[Prod]]</f>
        <v>3127.5</v>
      </c>
      <c r="Z4227" s="206">
        <f>ABS(Table1[[#This Row],[Prod2]]-Table1[[#This Row],[Plan Revised]])</f>
        <v>127.5</v>
      </c>
      <c r="AA4227" s="288">
        <f>IF(ABS(Table1[[#This Row],[Prod2]]-Table1[[#This Row],[Plan Revised]])&gt;Table1[[#This Row],[Plan Revised]],0,IF(Table1[[#This Row],[Plan Revised]]=0,0,1-ABS(Table1[[#This Row],[Prod2]]-Table1[[#This Row],[Plan Revised]])/Table1[[#This Row],[Plan Revised]]))</f>
        <v>0.95750000000000002</v>
      </c>
      <c r="AB4227" s="11"/>
      <c r="AC4227" s="30"/>
    </row>
    <row r="4228" spans="1:29">
      <c r="A4228" s="15" t="str">
        <f>IF(Table1[Week]=WeekSel,"Yes","No")</f>
        <v>No</v>
      </c>
      <c r="B4228" s="15" t="str">
        <f>IF((Table1[StartDate]&gt;=Date.GraphMin)*(Table1[StartDate]&lt;=Date.GraphMax)=1,"Yes","No")</f>
        <v>No</v>
      </c>
      <c r="C4228" s="15" t="str">
        <f>IF(OR(Table1[[#This Row],[Site]]="FOOD MILLING",Table1[[#This Row],[Site]]="GODACO"), "No", "Yes")</f>
        <v>Yes</v>
      </c>
      <c r="D4228" s="40">
        <f>MAX(DATE(Table1[Year],1,1),DATE(Table1[Year],1,1)-WEEKDAY(DATE(Table1[Year],1,1),2)+(Table1[WeekNum]-1)*7+1)</f>
        <v>44536</v>
      </c>
      <c r="E4228" s="40">
        <f>MIN(DATE(Table1[Year]+1,1,0),DATE(Table1[Year],1,1)-WEEKDAY(DATE(Table1[Year],1,1),2)+Table1[WeekNum]*7)</f>
        <v>44542</v>
      </c>
      <c r="F4228" s="15">
        <v>2021</v>
      </c>
      <c r="G4228" s="15">
        <f t="shared" si="132"/>
        <v>12</v>
      </c>
      <c r="H4228" s="17">
        <v>50</v>
      </c>
      <c r="I4228" s="207" t="str">
        <f>"W" &amp;Table1[[#This Row],[WeekNum]]</f>
        <v>W50</v>
      </c>
      <c r="J4228" s="20" t="str">
        <f t="shared" si="133"/>
        <v>21-W50</v>
      </c>
      <c r="K4228" s="8" t="s">
        <v>675</v>
      </c>
      <c r="L4228" s="4"/>
      <c r="M4228" s="8" t="s">
        <v>72</v>
      </c>
      <c r="N4228" s="11" t="s">
        <v>428</v>
      </c>
      <c r="O4228" s="266" t="s">
        <v>372</v>
      </c>
      <c r="P4228" s="11" t="s">
        <v>378</v>
      </c>
      <c r="Q4228" s="11" t="s">
        <v>421</v>
      </c>
      <c r="R4228" s="8">
        <v>0</v>
      </c>
      <c r="S4228" s="8">
        <v>0</v>
      </c>
      <c r="T4228" s="206">
        <f>ABS(Table1[[#This Row],[Prod]]-Table1[[#This Row],[Planned]])</f>
        <v>0</v>
      </c>
      <c r="U4228" s="209">
        <f>IF(ABS(Table1[[#This Row],[Prod]]-Table1[[#This Row],[Planned]])&gt;Table1[[#This Row],[Planned]],0,IF(Table1[[#This Row],[Planned]]=0,0,1-ABS(Table1[[#This Row],[Prod]]-Table1[[#This Row],[Planned]])/Table1[[#This Row],[Planned]]))</f>
        <v>0</v>
      </c>
      <c r="V4228" s="8"/>
      <c r="W4228" s="11"/>
      <c r="X4228" s="3">
        <v>0</v>
      </c>
      <c r="Y4228" s="206">
        <f>Table1[[#This Row],[Prod]]</f>
        <v>0</v>
      </c>
      <c r="Z4228" s="206">
        <f>ABS(Table1[[#This Row],[Prod2]]-Table1[[#This Row],[Plan Revised]])</f>
        <v>0</v>
      </c>
      <c r="AA4228" s="288">
        <f>IF(ABS(Table1[[#This Row],[Prod2]]-Table1[[#This Row],[Plan Revised]])&gt;Table1[[#This Row],[Plan Revised]],0,IF(Table1[[#This Row],[Plan Revised]]=0,0,1-ABS(Table1[[#This Row],[Prod2]]-Table1[[#This Row],[Plan Revised]])/Table1[[#This Row],[Plan Revised]]))</f>
        <v>0</v>
      </c>
      <c r="AB4228" s="11"/>
      <c r="AC4228" s="30"/>
    </row>
    <row r="4229" spans="1:29">
      <c r="A4229" s="15" t="str">
        <f>IF(Table1[Week]=WeekSel,"Yes","No")</f>
        <v>No</v>
      </c>
      <c r="B4229" s="15" t="str">
        <f>IF((Table1[StartDate]&gt;=Date.GraphMin)*(Table1[StartDate]&lt;=Date.GraphMax)=1,"Yes","No")</f>
        <v>No</v>
      </c>
      <c r="C4229" s="15" t="str">
        <f>IF(OR(Table1[[#This Row],[Site]]="FOOD MILLING",Table1[[#This Row],[Site]]="GODACO"), "No", "Yes")</f>
        <v>Yes</v>
      </c>
      <c r="D4229" s="40">
        <f>MAX(DATE(Table1[Year],1,1),DATE(Table1[Year],1,1)-WEEKDAY(DATE(Table1[Year],1,1),2)+(Table1[WeekNum]-1)*7+1)</f>
        <v>44536</v>
      </c>
      <c r="E4229" s="40">
        <f>MIN(DATE(Table1[Year]+1,1,0),DATE(Table1[Year],1,1)-WEEKDAY(DATE(Table1[Year],1,1),2)+Table1[WeekNum]*7)</f>
        <v>44542</v>
      </c>
      <c r="F4229" s="15">
        <v>2021</v>
      </c>
      <c r="G4229" s="15">
        <f t="shared" si="132"/>
        <v>12</v>
      </c>
      <c r="H4229" s="17">
        <v>50</v>
      </c>
      <c r="I4229" s="207" t="str">
        <f>"W" &amp;Table1[[#This Row],[WeekNum]]</f>
        <v>W50</v>
      </c>
      <c r="J4229" s="20" t="str">
        <f t="shared" si="133"/>
        <v>21-W50</v>
      </c>
      <c r="K4229" s="8" t="s">
        <v>676</v>
      </c>
      <c r="L4229" s="4"/>
      <c r="M4229" s="8" t="s">
        <v>72</v>
      </c>
      <c r="N4229" s="11" t="s">
        <v>428</v>
      </c>
      <c r="O4229" s="266" t="s">
        <v>372</v>
      </c>
      <c r="P4229" s="11" t="s">
        <v>378</v>
      </c>
      <c r="Q4229" s="11" t="s">
        <v>421</v>
      </c>
      <c r="R4229" s="8">
        <v>2400</v>
      </c>
      <c r="S4229" s="8">
        <v>2433.5</v>
      </c>
      <c r="T4229" s="206">
        <f>ABS(Table1[[#This Row],[Prod]]-Table1[[#This Row],[Planned]])</f>
        <v>33.5</v>
      </c>
      <c r="U4229" s="209">
        <f>IF(ABS(Table1[[#This Row],[Prod]]-Table1[[#This Row],[Planned]])&gt;Table1[[#This Row],[Planned]],0,IF(Table1[[#This Row],[Planned]]=0,0,1-ABS(Table1[[#This Row],[Prod]]-Table1[[#This Row],[Planned]])/Table1[[#This Row],[Planned]]))</f>
        <v>0.98604166666666671</v>
      </c>
      <c r="V4229" s="8"/>
      <c r="W4229" s="11"/>
      <c r="X4229" s="3">
        <v>2400</v>
      </c>
      <c r="Y4229" s="206">
        <f>Table1[[#This Row],[Prod]]</f>
        <v>2433.5</v>
      </c>
      <c r="Z4229" s="206">
        <f>ABS(Table1[[#This Row],[Prod2]]-Table1[[#This Row],[Plan Revised]])</f>
        <v>33.5</v>
      </c>
      <c r="AA4229" s="288">
        <f>IF(ABS(Table1[[#This Row],[Prod2]]-Table1[[#This Row],[Plan Revised]])&gt;Table1[[#This Row],[Plan Revised]],0,IF(Table1[[#This Row],[Plan Revised]]=0,0,1-ABS(Table1[[#This Row],[Prod2]]-Table1[[#This Row],[Plan Revised]])/Table1[[#This Row],[Plan Revised]]))</f>
        <v>0.98604166666666671</v>
      </c>
      <c r="AB4229" s="11"/>
      <c r="AC4229" s="30"/>
    </row>
    <row r="4230" spans="1:29">
      <c r="A4230" s="15" t="str">
        <f>IF(Table1[Week]=WeekSel,"Yes","No")</f>
        <v>No</v>
      </c>
      <c r="B4230" s="15" t="str">
        <f>IF((Table1[StartDate]&gt;=Date.GraphMin)*(Table1[StartDate]&lt;=Date.GraphMax)=1,"Yes","No")</f>
        <v>No</v>
      </c>
      <c r="C4230" s="15" t="str">
        <f>IF(OR(Table1[[#This Row],[Site]]="FOOD MILLING",Table1[[#This Row],[Site]]="GODACO"), "No", "Yes")</f>
        <v>Yes</v>
      </c>
      <c r="D4230" s="40">
        <f>MAX(DATE(Table1[Year],1,1),DATE(Table1[Year],1,1)-WEEKDAY(DATE(Table1[Year],1,1),2)+(Table1[WeekNum]-1)*7+1)</f>
        <v>44536</v>
      </c>
      <c r="E4230" s="40">
        <f>MIN(DATE(Table1[Year]+1,1,0),DATE(Table1[Year],1,1)-WEEKDAY(DATE(Table1[Year],1,1),2)+Table1[WeekNum]*7)</f>
        <v>44542</v>
      </c>
      <c r="F4230" s="15">
        <v>2021</v>
      </c>
      <c r="G4230" s="15">
        <f t="shared" si="132"/>
        <v>12</v>
      </c>
      <c r="H4230" s="17">
        <v>50</v>
      </c>
      <c r="I4230" s="207" t="str">
        <f>"W" &amp;Table1[[#This Row],[WeekNum]]</f>
        <v>W50</v>
      </c>
      <c r="J4230" s="20" t="str">
        <f t="shared" si="133"/>
        <v>21-W50</v>
      </c>
      <c r="K4230" s="8" t="s">
        <v>677</v>
      </c>
      <c r="L4230" s="4"/>
      <c r="M4230" s="8" t="s">
        <v>72</v>
      </c>
      <c r="N4230" s="11" t="s">
        <v>428</v>
      </c>
      <c r="O4230" s="266" t="s">
        <v>372</v>
      </c>
      <c r="P4230" s="11" t="s">
        <v>378</v>
      </c>
      <c r="Q4230" s="11" t="s">
        <v>421</v>
      </c>
      <c r="R4230" s="8">
        <v>3000</v>
      </c>
      <c r="S4230" s="8">
        <v>2733.6000020000001</v>
      </c>
      <c r="T4230" s="206">
        <f>ABS(Table1[[#This Row],[Prod]]-Table1[[#This Row],[Planned]])</f>
        <v>266.39999799999987</v>
      </c>
      <c r="U4230" s="209">
        <f>IF(ABS(Table1[[#This Row],[Prod]]-Table1[[#This Row],[Planned]])&gt;Table1[[#This Row],[Planned]],0,IF(Table1[[#This Row],[Planned]]=0,0,1-ABS(Table1[[#This Row],[Prod]]-Table1[[#This Row],[Planned]])/Table1[[#This Row],[Planned]]))</f>
        <v>0.91120000066666673</v>
      </c>
      <c r="V4230" s="8"/>
      <c r="W4230" s="11"/>
      <c r="X4230" s="3">
        <v>3000</v>
      </c>
      <c r="Y4230" s="206">
        <f>Table1[[#This Row],[Prod]]</f>
        <v>2733.6000020000001</v>
      </c>
      <c r="Z4230" s="206">
        <f>ABS(Table1[[#This Row],[Prod2]]-Table1[[#This Row],[Plan Revised]])</f>
        <v>266.39999799999987</v>
      </c>
      <c r="AA4230" s="288">
        <f>IF(ABS(Table1[[#This Row],[Prod2]]-Table1[[#This Row],[Plan Revised]])&gt;Table1[[#This Row],[Plan Revised]],0,IF(Table1[[#This Row],[Plan Revised]]=0,0,1-ABS(Table1[[#This Row],[Prod2]]-Table1[[#This Row],[Plan Revised]])/Table1[[#This Row],[Plan Revised]]))</f>
        <v>0.91120000066666673</v>
      </c>
      <c r="AB4230" s="11"/>
      <c r="AC4230" s="30"/>
    </row>
    <row r="4231" spans="1:29">
      <c r="A4231" s="15" t="str">
        <f>IF(Table1[Week]=WeekSel,"Yes","No")</f>
        <v>No</v>
      </c>
      <c r="B4231" s="15" t="str">
        <f>IF((Table1[StartDate]&gt;=Date.GraphMin)*(Table1[StartDate]&lt;=Date.GraphMax)=1,"Yes","No")</f>
        <v>No</v>
      </c>
      <c r="C4231" s="15" t="str">
        <f>IF(OR(Table1[[#This Row],[Site]]="FOOD MILLING",Table1[[#This Row],[Site]]="GODACO"), "No", "Yes")</f>
        <v>Yes</v>
      </c>
      <c r="D4231" s="40">
        <f>MAX(DATE(Table1[Year],1,1),DATE(Table1[Year],1,1)-WEEKDAY(DATE(Table1[Year],1,1),2)+(Table1[WeekNum]-1)*7+1)</f>
        <v>44536</v>
      </c>
      <c r="E4231" s="40">
        <f>MIN(DATE(Table1[Year]+1,1,0),DATE(Table1[Year],1,1)-WEEKDAY(DATE(Table1[Year],1,1),2)+Table1[WeekNum]*7)</f>
        <v>44542</v>
      </c>
      <c r="F4231" s="15">
        <v>2021</v>
      </c>
      <c r="G4231" s="15">
        <f t="shared" si="132"/>
        <v>12</v>
      </c>
      <c r="H4231" s="17">
        <v>50</v>
      </c>
      <c r="I4231" s="207" t="str">
        <f>"W" &amp;Table1[[#This Row],[WeekNum]]</f>
        <v>W50</v>
      </c>
      <c r="J4231" s="20" t="str">
        <f t="shared" si="133"/>
        <v>21-W50</v>
      </c>
      <c r="K4231" s="8" t="s">
        <v>678</v>
      </c>
      <c r="L4231" s="4"/>
      <c r="M4231" s="8" t="s">
        <v>72</v>
      </c>
      <c r="N4231" s="11" t="s">
        <v>428</v>
      </c>
      <c r="O4231" s="266" t="s">
        <v>372</v>
      </c>
      <c r="P4231" s="11" t="s">
        <v>378</v>
      </c>
      <c r="Q4231" s="11" t="s">
        <v>421</v>
      </c>
      <c r="R4231" s="8">
        <v>3000</v>
      </c>
      <c r="S4231" s="8">
        <v>2590.8000019999999</v>
      </c>
      <c r="T4231" s="206">
        <f>ABS(Table1[[#This Row],[Prod]]-Table1[[#This Row],[Planned]])</f>
        <v>409.19999800000005</v>
      </c>
      <c r="U4231" s="209">
        <f>IF(ABS(Table1[[#This Row],[Prod]]-Table1[[#This Row],[Planned]])&gt;Table1[[#This Row],[Planned]],0,IF(Table1[[#This Row],[Planned]]=0,0,1-ABS(Table1[[#This Row],[Prod]]-Table1[[#This Row],[Planned]])/Table1[[#This Row],[Planned]]))</f>
        <v>0.86360000066666665</v>
      </c>
      <c r="V4231" s="8"/>
      <c r="W4231" s="11"/>
      <c r="X4231" s="3">
        <v>3000</v>
      </c>
      <c r="Y4231" s="206">
        <f>Table1[[#This Row],[Prod]]</f>
        <v>2590.8000019999999</v>
      </c>
      <c r="Z4231" s="206">
        <f>ABS(Table1[[#This Row],[Prod2]]-Table1[[#This Row],[Plan Revised]])</f>
        <v>409.19999800000005</v>
      </c>
      <c r="AA4231" s="288">
        <f>IF(ABS(Table1[[#This Row],[Prod2]]-Table1[[#This Row],[Plan Revised]])&gt;Table1[[#This Row],[Plan Revised]],0,IF(Table1[[#This Row],[Plan Revised]]=0,0,1-ABS(Table1[[#This Row],[Prod2]]-Table1[[#This Row],[Plan Revised]])/Table1[[#This Row],[Plan Revised]]))</f>
        <v>0.86360000066666665</v>
      </c>
      <c r="AB4231" s="11"/>
      <c r="AC4231" s="30"/>
    </row>
    <row r="4232" spans="1:29">
      <c r="A4232" s="15" t="str">
        <f>IF(Table1[Week]=WeekSel,"Yes","No")</f>
        <v>No</v>
      </c>
      <c r="B4232" s="15" t="str">
        <f>IF((Table1[StartDate]&gt;=Date.GraphMin)*(Table1[StartDate]&lt;=Date.GraphMax)=1,"Yes","No")</f>
        <v>No</v>
      </c>
      <c r="C4232" s="15" t="str">
        <f>IF(OR(Table1[[#This Row],[Site]]="FOOD MILLING",Table1[[#This Row],[Site]]="GODACO"), "No", "Yes")</f>
        <v>Yes</v>
      </c>
      <c r="D4232" s="40">
        <f>MAX(DATE(Table1[Year],1,1),DATE(Table1[Year],1,1)-WEEKDAY(DATE(Table1[Year],1,1),2)+(Table1[WeekNum]-1)*7+1)</f>
        <v>44536</v>
      </c>
      <c r="E4232" s="40">
        <f>MIN(DATE(Table1[Year]+1,1,0),DATE(Table1[Year],1,1)-WEEKDAY(DATE(Table1[Year],1,1),2)+Table1[WeekNum]*7)</f>
        <v>44542</v>
      </c>
      <c r="F4232" s="15">
        <v>2021</v>
      </c>
      <c r="G4232" s="15">
        <f t="shared" si="132"/>
        <v>12</v>
      </c>
      <c r="H4232" s="17">
        <v>50</v>
      </c>
      <c r="I4232" s="207" t="str">
        <f>"W" &amp;Table1[[#This Row],[WeekNum]]</f>
        <v>W50</v>
      </c>
      <c r="J4232" s="20" t="str">
        <f t="shared" si="133"/>
        <v>21-W50</v>
      </c>
      <c r="K4232" s="8" t="s">
        <v>680</v>
      </c>
      <c r="L4232" s="4"/>
      <c r="M4232" s="8" t="s">
        <v>72</v>
      </c>
      <c r="N4232" s="11" t="s">
        <v>428</v>
      </c>
      <c r="O4232" s="266" t="s">
        <v>374</v>
      </c>
      <c r="P4232" s="11" t="s">
        <v>376</v>
      </c>
      <c r="Q4232" s="11" t="s">
        <v>421</v>
      </c>
      <c r="R4232" s="8">
        <v>0</v>
      </c>
      <c r="S4232" s="8">
        <v>0</v>
      </c>
      <c r="T4232" s="206">
        <f>ABS(Table1[[#This Row],[Prod]]-Table1[[#This Row],[Planned]])</f>
        <v>0</v>
      </c>
      <c r="U4232" s="209">
        <f>IF(ABS(Table1[[#This Row],[Prod]]-Table1[[#This Row],[Planned]])&gt;Table1[[#This Row],[Planned]],0,IF(Table1[[#This Row],[Planned]]=0,0,1-ABS(Table1[[#This Row],[Prod]]-Table1[[#This Row],[Planned]])/Table1[[#This Row],[Planned]]))</f>
        <v>0</v>
      </c>
      <c r="V4232" s="8"/>
      <c r="W4232" s="11"/>
      <c r="X4232" s="3">
        <v>0</v>
      </c>
      <c r="Y4232" s="206">
        <f>Table1[[#This Row],[Prod]]</f>
        <v>0</v>
      </c>
      <c r="Z4232" s="206">
        <f>ABS(Table1[[#This Row],[Prod2]]-Table1[[#This Row],[Plan Revised]])</f>
        <v>0</v>
      </c>
      <c r="AA4232" s="288">
        <f>IF(ABS(Table1[[#This Row],[Prod2]]-Table1[[#This Row],[Plan Revised]])&gt;Table1[[#This Row],[Plan Revised]],0,IF(Table1[[#This Row],[Plan Revised]]=0,0,1-ABS(Table1[[#This Row],[Prod2]]-Table1[[#This Row],[Plan Revised]])/Table1[[#This Row],[Plan Revised]]))</f>
        <v>0</v>
      </c>
      <c r="AB4232" s="11"/>
      <c r="AC4232" s="30"/>
    </row>
    <row r="4233" spans="1:29">
      <c r="A4233" s="15" t="str">
        <f>IF(Table1[Week]=WeekSel,"Yes","No")</f>
        <v>No</v>
      </c>
      <c r="B4233" s="15" t="str">
        <f>IF((Table1[StartDate]&gt;=Date.GraphMin)*(Table1[StartDate]&lt;=Date.GraphMax)=1,"Yes","No")</f>
        <v>No</v>
      </c>
      <c r="C4233" s="15" t="str">
        <f>IF(OR(Table1[[#This Row],[Site]]="FOOD MILLING",Table1[[#This Row],[Site]]="GODACO"), "No", "Yes")</f>
        <v>Yes</v>
      </c>
      <c r="D4233" s="40">
        <f>MAX(DATE(Table1[Year],1,1),DATE(Table1[Year],1,1)-WEEKDAY(DATE(Table1[Year],1,1),2)+(Table1[WeekNum]-1)*7+1)</f>
        <v>44536</v>
      </c>
      <c r="E4233" s="40">
        <f>MIN(DATE(Table1[Year]+1,1,0),DATE(Table1[Year],1,1)-WEEKDAY(DATE(Table1[Year],1,1),2)+Table1[WeekNum]*7)</f>
        <v>44542</v>
      </c>
      <c r="F4233" s="15">
        <v>2021</v>
      </c>
      <c r="G4233" s="15">
        <f t="shared" si="132"/>
        <v>12</v>
      </c>
      <c r="H4233" s="17">
        <v>50</v>
      </c>
      <c r="I4233" s="207" t="str">
        <f>"W" &amp;Table1[[#This Row],[WeekNum]]</f>
        <v>W50</v>
      </c>
      <c r="J4233" s="20" t="str">
        <f t="shared" si="133"/>
        <v>21-W50</v>
      </c>
      <c r="K4233" s="8" t="s">
        <v>681</v>
      </c>
      <c r="L4233" s="4"/>
      <c r="M4233" s="8" t="s">
        <v>72</v>
      </c>
      <c r="N4233" s="11" t="s">
        <v>428</v>
      </c>
      <c r="O4233" s="266" t="s">
        <v>372</v>
      </c>
      <c r="P4233" s="11" t="s">
        <v>381</v>
      </c>
      <c r="Q4233" s="11" t="s">
        <v>421</v>
      </c>
      <c r="R4233" s="8">
        <v>0</v>
      </c>
      <c r="S4233" s="8">
        <v>0</v>
      </c>
      <c r="T4233" s="206">
        <f>ABS(Table1[[#This Row],[Prod]]-Table1[[#This Row],[Planned]])</f>
        <v>0</v>
      </c>
      <c r="U4233" s="209">
        <f>IF(ABS(Table1[[#This Row],[Prod]]-Table1[[#This Row],[Planned]])&gt;Table1[[#This Row],[Planned]],0,IF(Table1[[#This Row],[Planned]]=0,0,1-ABS(Table1[[#This Row],[Prod]]-Table1[[#This Row],[Planned]])/Table1[[#This Row],[Planned]]))</f>
        <v>0</v>
      </c>
      <c r="V4233" s="8"/>
      <c r="W4233" s="11"/>
      <c r="X4233" s="3">
        <v>0</v>
      </c>
      <c r="Y4233" s="206">
        <f>Table1[[#This Row],[Prod]]</f>
        <v>0</v>
      </c>
      <c r="Z4233" s="206">
        <f>ABS(Table1[[#This Row],[Prod2]]-Table1[[#This Row],[Plan Revised]])</f>
        <v>0</v>
      </c>
      <c r="AA4233" s="288">
        <f>IF(ABS(Table1[[#This Row],[Prod2]]-Table1[[#This Row],[Plan Revised]])&gt;Table1[[#This Row],[Plan Revised]],0,IF(Table1[[#This Row],[Plan Revised]]=0,0,1-ABS(Table1[[#This Row],[Prod2]]-Table1[[#This Row],[Plan Revised]])/Table1[[#This Row],[Plan Revised]]))</f>
        <v>0</v>
      </c>
      <c r="AB4233" s="11"/>
      <c r="AC4233" s="30"/>
    </row>
    <row r="4234" spans="1:29">
      <c r="A4234" s="15" t="str">
        <f>IF(Table1[Week]=WeekSel,"Yes","No")</f>
        <v>No</v>
      </c>
      <c r="B4234" s="15" t="str">
        <f>IF((Table1[StartDate]&gt;=Date.GraphMin)*(Table1[StartDate]&lt;=Date.GraphMax)=1,"Yes","No")</f>
        <v>No</v>
      </c>
      <c r="C4234" s="15" t="str">
        <f>IF(OR(Table1[[#This Row],[Site]]="FOOD MILLING",Table1[[#This Row],[Site]]="GODACO"), "No", "Yes")</f>
        <v>Yes</v>
      </c>
      <c r="D4234" s="40">
        <f>MAX(DATE(Table1[Year],1,1),DATE(Table1[Year],1,1)-WEEKDAY(DATE(Table1[Year],1,1),2)+(Table1[WeekNum]-1)*7+1)</f>
        <v>44536</v>
      </c>
      <c r="E4234" s="40">
        <f>MIN(DATE(Table1[Year]+1,1,0),DATE(Table1[Year],1,1)-WEEKDAY(DATE(Table1[Year],1,1),2)+Table1[WeekNum]*7)</f>
        <v>44542</v>
      </c>
      <c r="F4234" s="15">
        <v>2021</v>
      </c>
      <c r="G4234" s="15">
        <f t="shared" si="132"/>
        <v>12</v>
      </c>
      <c r="H4234" s="17">
        <v>50</v>
      </c>
      <c r="I4234" s="207" t="str">
        <f>"W" &amp;Table1[[#This Row],[WeekNum]]</f>
        <v>W50</v>
      </c>
      <c r="J4234" s="20" t="str">
        <f t="shared" si="133"/>
        <v>21-W50</v>
      </c>
      <c r="K4234" s="8" t="s">
        <v>682</v>
      </c>
      <c r="L4234" s="4"/>
      <c r="M4234" s="8" t="s">
        <v>72</v>
      </c>
      <c r="N4234" s="11" t="s">
        <v>428</v>
      </c>
      <c r="O4234" s="266" t="s">
        <v>372</v>
      </c>
      <c r="P4234" s="11" t="s">
        <v>381</v>
      </c>
      <c r="Q4234" s="11" t="s">
        <v>421</v>
      </c>
      <c r="R4234" s="8">
        <v>6800</v>
      </c>
      <c r="S4234" s="8">
        <v>7369</v>
      </c>
      <c r="T4234" s="206">
        <f>ABS(Table1[[#This Row],[Prod]]-Table1[[#This Row],[Planned]])</f>
        <v>569</v>
      </c>
      <c r="U4234" s="209">
        <f>IF(ABS(Table1[[#This Row],[Prod]]-Table1[[#This Row],[Planned]])&gt;Table1[[#This Row],[Planned]],0,IF(Table1[[#This Row],[Planned]]=0,0,1-ABS(Table1[[#This Row],[Prod]]-Table1[[#This Row],[Planned]])/Table1[[#This Row],[Planned]]))</f>
        <v>0.91632352941176465</v>
      </c>
      <c r="V4234" s="8"/>
      <c r="W4234" s="11"/>
      <c r="X4234" s="3">
        <v>6800</v>
      </c>
      <c r="Y4234" s="206">
        <f>Table1[[#This Row],[Prod]]</f>
        <v>7369</v>
      </c>
      <c r="Z4234" s="206">
        <f>ABS(Table1[[#This Row],[Prod2]]-Table1[[#This Row],[Plan Revised]])</f>
        <v>569</v>
      </c>
      <c r="AA4234" s="288">
        <f>IF(ABS(Table1[[#This Row],[Prod2]]-Table1[[#This Row],[Plan Revised]])&gt;Table1[[#This Row],[Plan Revised]],0,IF(Table1[[#This Row],[Plan Revised]]=0,0,1-ABS(Table1[[#This Row],[Prod2]]-Table1[[#This Row],[Plan Revised]])/Table1[[#This Row],[Plan Revised]]))</f>
        <v>0.91632352941176465</v>
      </c>
      <c r="AB4234" s="11"/>
      <c r="AC4234" s="30"/>
    </row>
    <row r="4235" spans="1:29">
      <c r="A4235" s="15" t="str">
        <f>IF(Table1[Week]=WeekSel,"Yes","No")</f>
        <v>No</v>
      </c>
      <c r="B4235" s="15" t="str">
        <f>IF((Table1[StartDate]&gt;=Date.GraphMin)*(Table1[StartDate]&lt;=Date.GraphMax)=1,"Yes","No")</f>
        <v>No</v>
      </c>
      <c r="C4235" s="15" t="str">
        <f>IF(OR(Table1[[#This Row],[Site]]="FOOD MILLING",Table1[[#This Row],[Site]]="GODACO"), "No", "Yes")</f>
        <v>Yes</v>
      </c>
      <c r="D4235" s="40">
        <f>MAX(DATE(Table1[Year],1,1),DATE(Table1[Year],1,1)-WEEKDAY(DATE(Table1[Year],1,1),2)+(Table1[WeekNum]-1)*7+1)</f>
        <v>44536</v>
      </c>
      <c r="E4235" s="40">
        <f>MIN(DATE(Table1[Year]+1,1,0),DATE(Table1[Year],1,1)-WEEKDAY(DATE(Table1[Year],1,1),2)+Table1[WeekNum]*7)</f>
        <v>44542</v>
      </c>
      <c r="F4235" s="15">
        <v>2021</v>
      </c>
      <c r="G4235" s="15">
        <f t="shared" si="132"/>
        <v>12</v>
      </c>
      <c r="H4235" s="17">
        <v>50</v>
      </c>
      <c r="I4235" s="207" t="str">
        <f>"W" &amp;Table1[[#This Row],[WeekNum]]</f>
        <v>W50</v>
      </c>
      <c r="J4235" s="20" t="str">
        <f t="shared" si="133"/>
        <v>21-W50</v>
      </c>
      <c r="K4235" s="8" t="s">
        <v>683</v>
      </c>
      <c r="L4235" s="4"/>
      <c r="M4235" s="8" t="s">
        <v>72</v>
      </c>
      <c r="N4235" s="11" t="s">
        <v>428</v>
      </c>
      <c r="O4235" s="266" t="s">
        <v>372</v>
      </c>
      <c r="P4235" s="11" t="s">
        <v>381</v>
      </c>
      <c r="Q4235" s="11" t="s">
        <v>421</v>
      </c>
      <c r="R4235" s="8">
        <v>0</v>
      </c>
      <c r="S4235" s="8">
        <v>0</v>
      </c>
      <c r="T4235" s="206">
        <f>ABS(Table1[[#This Row],[Prod]]-Table1[[#This Row],[Planned]])</f>
        <v>0</v>
      </c>
      <c r="U4235" s="209">
        <f>IF(ABS(Table1[[#This Row],[Prod]]-Table1[[#This Row],[Planned]])&gt;Table1[[#This Row],[Planned]],0,IF(Table1[[#This Row],[Planned]]=0,0,1-ABS(Table1[[#This Row],[Prod]]-Table1[[#This Row],[Planned]])/Table1[[#This Row],[Planned]]))</f>
        <v>0</v>
      </c>
      <c r="V4235" s="8"/>
      <c r="W4235" s="11"/>
      <c r="X4235" s="3">
        <v>0</v>
      </c>
      <c r="Y4235" s="206">
        <f>Table1[[#This Row],[Prod]]</f>
        <v>0</v>
      </c>
      <c r="Z4235" s="206">
        <f>ABS(Table1[[#This Row],[Prod2]]-Table1[[#This Row],[Plan Revised]])</f>
        <v>0</v>
      </c>
      <c r="AA4235" s="288">
        <f>IF(ABS(Table1[[#This Row],[Prod2]]-Table1[[#This Row],[Plan Revised]])&gt;Table1[[#This Row],[Plan Revised]],0,IF(Table1[[#This Row],[Plan Revised]]=0,0,1-ABS(Table1[[#This Row],[Prod2]]-Table1[[#This Row],[Plan Revised]])/Table1[[#This Row],[Plan Revised]]))</f>
        <v>0</v>
      </c>
      <c r="AB4235" s="11"/>
      <c r="AC4235" s="30"/>
    </row>
    <row r="4236" spans="1:29">
      <c r="A4236" s="15" t="str">
        <f>IF(Table1[Week]=WeekSel,"Yes","No")</f>
        <v>No</v>
      </c>
      <c r="B4236" s="15" t="str">
        <f>IF((Table1[StartDate]&gt;=Date.GraphMin)*(Table1[StartDate]&lt;=Date.GraphMax)=1,"Yes","No")</f>
        <v>No</v>
      </c>
      <c r="C4236" s="15" t="str">
        <f>IF(OR(Table1[[#This Row],[Site]]="FOOD MILLING",Table1[[#This Row],[Site]]="GODACO"), "No", "Yes")</f>
        <v>Yes</v>
      </c>
      <c r="D4236" s="40">
        <f>MAX(DATE(Table1[Year],1,1),DATE(Table1[Year],1,1)-WEEKDAY(DATE(Table1[Year],1,1),2)+(Table1[WeekNum]-1)*7+1)</f>
        <v>44536</v>
      </c>
      <c r="E4236" s="40">
        <f>MIN(DATE(Table1[Year]+1,1,0),DATE(Table1[Year],1,1)-WEEKDAY(DATE(Table1[Year],1,1),2)+Table1[WeekNum]*7)</f>
        <v>44542</v>
      </c>
      <c r="F4236" s="15">
        <v>2021</v>
      </c>
      <c r="G4236" s="15">
        <f t="shared" si="132"/>
        <v>12</v>
      </c>
      <c r="H4236" s="17">
        <v>50</v>
      </c>
      <c r="I4236" s="207" t="str">
        <f>"W" &amp;Table1[[#This Row],[WeekNum]]</f>
        <v>W50</v>
      </c>
      <c r="J4236" s="20" t="str">
        <f t="shared" si="133"/>
        <v>21-W50</v>
      </c>
      <c r="K4236" s="8" t="s">
        <v>445</v>
      </c>
      <c r="L4236" s="4"/>
      <c r="M4236" s="8" t="s">
        <v>77</v>
      </c>
      <c r="N4236" s="11" t="s">
        <v>428</v>
      </c>
      <c r="O4236" s="266" t="s">
        <v>374</v>
      </c>
      <c r="P4236" s="11" t="s">
        <v>382</v>
      </c>
      <c r="Q4236" s="11" t="s">
        <v>421</v>
      </c>
      <c r="R4236" s="8">
        <v>0</v>
      </c>
      <c r="S4236" s="8">
        <v>0</v>
      </c>
      <c r="T4236" s="206">
        <f>ABS(Table1[[#This Row],[Prod]]-Table1[[#This Row],[Planned]])</f>
        <v>0</v>
      </c>
      <c r="U4236" s="209">
        <f>IF(ABS(Table1[[#This Row],[Prod]]-Table1[[#This Row],[Planned]])&gt;Table1[[#This Row],[Planned]],0,IF(Table1[[#This Row],[Planned]]=0,0,1-ABS(Table1[[#This Row],[Prod]]-Table1[[#This Row],[Planned]])/Table1[[#This Row],[Planned]]))</f>
        <v>0</v>
      </c>
      <c r="V4236" s="8"/>
      <c r="W4236" s="11"/>
      <c r="X4236" s="3">
        <v>0</v>
      </c>
      <c r="Y4236" s="206">
        <f>Table1[[#This Row],[Prod]]</f>
        <v>0</v>
      </c>
      <c r="Z4236" s="206">
        <f>ABS(Table1[[#This Row],[Prod2]]-Table1[[#This Row],[Plan Revised]])</f>
        <v>0</v>
      </c>
      <c r="AA4236" s="288">
        <f>IF(ABS(Table1[[#This Row],[Prod2]]-Table1[[#This Row],[Plan Revised]])&gt;Table1[[#This Row],[Plan Revised]],0,IF(Table1[[#This Row],[Plan Revised]]=0,0,1-ABS(Table1[[#This Row],[Prod2]]-Table1[[#This Row],[Plan Revised]])/Table1[[#This Row],[Plan Revised]]))</f>
        <v>0</v>
      </c>
      <c r="AB4236" s="11"/>
      <c r="AC4236" s="30"/>
    </row>
    <row r="4237" spans="1:29">
      <c r="A4237" s="15" t="str">
        <f>IF(Table1[Week]=WeekSel,"Yes","No")</f>
        <v>No</v>
      </c>
      <c r="B4237" s="15" t="str">
        <f>IF((Table1[StartDate]&gt;=Date.GraphMin)*(Table1[StartDate]&lt;=Date.GraphMax)=1,"Yes","No")</f>
        <v>No</v>
      </c>
      <c r="C4237" s="15" t="str">
        <f>IF(OR(Table1[[#This Row],[Site]]="FOOD MILLING",Table1[[#This Row],[Site]]="GODACO"), "No", "Yes")</f>
        <v>Yes</v>
      </c>
      <c r="D4237" s="40">
        <f>MAX(DATE(Table1[Year],1,1),DATE(Table1[Year],1,1)-WEEKDAY(DATE(Table1[Year],1,1),2)+(Table1[WeekNum]-1)*7+1)</f>
        <v>44536</v>
      </c>
      <c r="E4237" s="40">
        <f>MIN(DATE(Table1[Year]+1,1,0),DATE(Table1[Year],1,1)-WEEKDAY(DATE(Table1[Year],1,1),2)+Table1[WeekNum]*7)</f>
        <v>44542</v>
      </c>
      <c r="F4237" s="15">
        <v>2021</v>
      </c>
      <c r="G4237" s="15">
        <f t="shared" si="132"/>
        <v>12</v>
      </c>
      <c r="H4237" s="17">
        <v>50</v>
      </c>
      <c r="I4237" s="207" t="str">
        <f>"W" &amp;Table1[[#This Row],[WeekNum]]</f>
        <v>W50</v>
      </c>
      <c r="J4237" s="20" t="str">
        <f t="shared" si="133"/>
        <v>21-W50</v>
      </c>
      <c r="K4237" s="8" t="s">
        <v>586</v>
      </c>
      <c r="L4237" s="4"/>
      <c r="M4237" s="8" t="s">
        <v>77</v>
      </c>
      <c r="N4237" s="11" t="s">
        <v>428</v>
      </c>
      <c r="O4237" s="266" t="s">
        <v>374</v>
      </c>
      <c r="P4237" s="11" t="s">
        <v>410</v>
      </c>
      <c r="Q4237" s="11" t="s">
        <v>421</v>
      </c>
      <c r="R4237" s="8">
        <v>0</v>
      </c>
      <c r="S4237" s="8">
        <v>0</v>
      </c>
      <c r="T4237" s="206">
        <f>ABS(Table1[[#This Row],[Prod]]-Table1[[#This Row],[Planned]])</f>
        <v>0</v>
      </c>
      <c r="U4237" s="209">
        <f>IF(ABS(Table1[[#This Row],[Prod]]-Table1[[#This Row],[Planned]])&gt;Table1[[#This Row],[Planned]],0,IF(Table1[[#This Row],[Planned]]=0,0,1-ABS(Table1[[#This Row],[Prod]]-Table1[[#This Row],[Planned]])/Table1[[#This Row],[Planned]]))</f>
        <v>0</v>
      </c>
      <c r="V4237" s="8"/>
      <c r="W4237" s="11"/>
      <c r="X4237" s="3">
        <v>0</v>
      </c>
      <c r="Y4237" s="206">
        <f>Table1[[#This Row],[Prod]]</f>
        <v>0</v>
      </c>
      <c r="Z4237" s="206">
        <f>ABS(Table1[[#This Row],[Prod2]]-Table1[[#This Row],[Plan Revised]])</f>
        <v>0</v>
      </c>
      <c r="AA4237" s="288">
        <f>IF(ABS(Table1[[#This Row],[Prod2]]-Table1[[#This Row],[Plan Revised]])&gt;Table1[[#This Row],[Plan Revised]],0,IF(Table1[[#This Row],[Plan Revised]]=0,0,1-ABS(Table1[[#This Row],[Prod2]]-Table1[[#This Row],[Plan Revised]])/Table1[[#This Row],[Plan Revised]]))</f>
        <v>0</v>
      </c>
      <c r="AB4237" s="11"/>
      <c r="AC4237" s="30"/>
    </row>
    <row r="4238" spans="1:29">
      <c r="A4238" s="15" t="str">
        <f>IF(Table1[Week]=WeekSel,"Yes","No")</f>
        <v>No</v>
      </c>
      <c r="B4238" s="15" t="str">
        <f>IF((Table1[StartDate]&gt;=Date.GraphMin)*(Table1[StartDate]&lt;=Date.GraphMax)=1,"Yes","No")</f>
        <v>No</v>
      </c>
      <c r="C4238" s="15" t="str">
        <f>IF(OR(Table1[[#This Row],[Site]]="FOOD MILLING",Table1[[#This Row],[Site]]="GODACO"), "No", "Yes")</f>
        <v>Yes</v>
      </c>
      <c r="D4238" s="40">
        <f>MAX(DATE(Table1[Year],1,1),DATE(Table1[Year],1,1)-WEEKDAY(DATE(Table1[Year],1,1),2)+(Table1[WeekNum]-1)*7+1)</f>
        <v>44536</v>
      </c>
      <c r="E4238" s="40">
        <f>MIN(DATE(Table1[Year]+1,1,0),DATE(Table1[Year],1,1)-WEEKDAY(DATE(Table1[Year],1,1),2)+Table1[WeekNum]*7)</f>
        <v>44542</v>
      </c>
      <c r="F4238" s="15">
        <v>2021</v>
      </c>
      <c r="G4238" s="15">
        <f t="shared" si="132"/>
        <v>12</v>
      </c>
      <c r="H4238" s="17">
        <v>50</v>
      </c>
      <c r="I4238" s="207" t="str">
        <f>"W" &amp;Table1[[#This Row],[WeekNum]]</f>
        <v>W50</v>
      </c>
      <c r="J4238" s="20" t="str">
        <f t="shared" si="133"/>
        <v>21-W50</v>
      </c>
      <c r="K4238" s="8" t="s">
        <v>587</v>
      </c>
      <c r="L4238" s="4"/>
      <c r="M4238" s="8" t="s">
        <v>77</v>
      </c>
      <c r="N4238" s="11" t="s">
        <v>428</v>
      </c>
      <c r="O4238" s="266" t="s">
        <v>374</v>
      </c>
      <c r="P4238" s="11" t="s">
        <v>410</v>
      </c>
      <c r="Q4238" s="11" t="s">
        <v>421</v>
      </c>
      <c r="R4238" s="8">
        <v>0</v>
      </c>
      <c r="S4238" s="8">
        <v>0</v>
      </c>
      <c r="T4238" s="206">
        <f>ABS(Table1[[#This Row],[Prod]]-Table1[[#This Row],[Planned]])</f>
        <v>0</v>
      </c>
      <c r="U4238" s="209">
        <f>IF(ABS(Table1[[#This Row],[Prod]]-Table1[[#This Row],[Planned]])&gt;Table1[[#This Row],[Planned]],0,IF(Table1[[#This Row],[Planned]]=0,0,1-ABS(Table1[[#This Row],[Prod]]-Table1[[#This Row],[Planned]])/Table1[[#This Row],[Planned]]))</f>
        <v>0</v>
      </c>
      <c r="V4238" s="8"/>
      <c r="W4238" s="11"/>
      <c r="X4238" s="3">
        <v>0</v>
      </c>
      <c r="Y4238" s="206">
        <f>Table1[[#This Row],[Prod]]</f>
        <v>0</v>
      </c>
      <c r="Z4238" s="206">
        <f>ABS(Table1[[#This Row],[Prod2]]-Table1[[#This Row],[Plan Revised]])</f>
        <v>0</v>
      </c>
      <c r="AA4238" s="288">
        <f>IF(ABS(Table1[[#This Row],[Prod2]]-Table1[[#This Row],[Plan Revised]])&gt;Table1[[#This Row],[Plan Revised]],0,IF(Table1[[#This Row],[Plan Revised]]=0,0,1-ABS(Table1[[#This Row],[Prod2]]-Table1[[#This Row],[Plan Revised]])/Table1[[#This Row],[Plan Revised]]))</f>
        <v>0</v>
      </c>
      <c r="AB4238" s="11"/>
      <c r="AC4238" s="30"/>
    </row>
    <row r="4239" spans="1:29">
      <c r="A4239" s="15" t="str">
        <f>IF(Table1[Week]=WeekSel,"Yes","No")</f>
        <v>No</v>
      </c>
      <c r="B4239" s="15" t="str">
        <f>IF((Table1[StartDate]&gt;=Date.GraphMin)*(Table1[StartDate]&lt;=Date.GraphMax)=1,"Yes","No")</f>
        <v>No</v>
      </c>
      <c r="C4239" s="15" t="str">
        <f>IF(OR(Table1[[#This Row],[Site]]="FOOD MILLING",Table1[[#This Row],[Site]]="GODACO"), "No", "Yes")</f>
        <v>Yes</v>
      </c>
      <c r="D4239" s="40">
        <f>MAX(DATE(Table1[Year],1,1),DATE(Table1[Year],1,1)-WEEKDAY(DATE(Table1[Year],1,1),2)+(Table1[WeekNum]-1)*7+1)</f>
        <v>44536</v>
      </c>
      <c r="E4239" s="40">
        <f>MIN(DATE(Table1[Year]+1,1,0),DATE(Table1[Year],1,1)-WEEKDAY(DATE(Table1[Year],1,1),2)+Table1[WeekNum]*7)</f>
        <v>44542</v>
      </c>
      <c r="F4239" s="15">
        <v>2021</v>
      </c>
      <c r="G4239" s="15">
        <f t="shared" si="132"/>
        <v>12</v>
      </c>
      <c r="H4239" s="17">
        <v>50</v>
      </c>
      <c r="I4239" s="207" t="str">
        <f>"W" &amp;Table1[[#This Row],[WeekNum]]</f>
        <v>W50</v>
      </c>
      <c r="J4239" s="20" t="str">
        <f t="shared" si="133"/>
        <v>21-W50</v>
      </c>
      <c r="K4239" s="8" t="s">
        <v>467</v>
      </c>
      <c r="L4239" s="4"/>
      <c r="M4239" s="8" t="s">
        <v>77</v>
      </c>
      <c r="N4239" s="11" t="s">
        <v>428</v>
      </c>
      <c r="O4239" s="266" t="s">
        <v>372</v>
      </c>
      <c r="P4239" s="11" t="s">
        <v>410</v>
      </c>
      <c r="Q4239" s="11" t="s">
        <v>421</v>
      </c>
      <c r="R4239" s="8">
        <v>0</v>
      </c>
      <c r="S4239" s="8">
        <v>0</v>
      </c>
      <c r="T4239" s="206">
        <f>ABS(Table1[[#This Row],[Prod]]-Table1[[#This Row],[Planned]])</f>
        <v>0</v>
      </c>
      <c r="U4239" s="209">
        <f>IF(ABS(Table1[[#This Row],[Prod]]-Table1[[#This Row],[Planned]])&gt;Table1[[#This Row],[Planned]],0,IF(Table1[[#This Row],[Planned]]=0,0,1-ABS(Table1[[#This Row],[Prod]]-Table1[[#This Row],[Planned]])/Table1[[#This Row],[Planned]]))</f>
        <v>0</v>
      </c>
      <c r="V4239" s="8"/>
      <c r="W4239" s="11"/>
      <c r="X4239" s="3">
        <v>0</v>
      </c>
      <c r="Y4239" s="206">
        <f>Table1[[#This Row],[Prod]]</f>
        <v>0</v>
      </c>
      <c r="Z4239" s="206">
        <f>ABS(Table1[[#This Row],[Prod2]]-Table1[[#This Row],[Plan Revised]])</f>
        <v>0</v>
      </c>
      <c r="AA4239" s="288">
        <f>IF(ABS(Table1[[#This Row],[Prod2]]-Table1[[#This Row],[Plan Revised]])&gt;Table1[[#This Row],[Plan Revised]],0,IF(Table1[[#This Row],[Plan Revised]]=0,0,1-ABS(Table1[[#This Row],[Prod2]]-Table1[[#This Row],[Plan Revised]])/Table1[[#This Row],[Plan Revised]]))</f>
        <v>0</v>
      </c>
      <c r="AB4239" s="11"/>
      <c r="AC4239" s="30"/>
    </row>
    <row r="4240" spans="1:29">
      <c r="A4240" s="15" t="str">
        <f>IF(Table1[Week]=WeekSel,"Yes","No")</f>
        <v>No</v>
      </c>
      <c r="B4240" s="15" t="str">
        <f>IF((Table1[StartDate]&gt;=Date.GraphMin)*(Table1[StartDate]&lt;=Date.GraphMax)=1,"Yes","No")</f>
        <v>No</v>
      </c>
      <c r="C4240" s="15" t="str">
        <f>IF(OR(Table1[[#This Row],[Site]]="FOOD MILLING",Table1[[#This Row],[Site]]="GODACO"), "No", "Yes")</f>
        <v>Yes</v>
      </c>
      <c r="D4240" s="40">
        <f>MAX(DATE(Table1[Year],1,1),DATE(Table1[Year],1,1)-WEEKDAY(DATE(Table1[Year],1,1),2)+(Table1[WeekNum]-1)*7+1)</f>
        <v>44536</v>
      </c>
      <c r="E4240" s="40">
        <f>MIN(DATE(Table1[Year]+1,1,0),DATE(Table1[Year],1,1)-WEEKDAY(DATE(Table1[Year],1,1),2)+Table1[WeekNum]*7)</f>
        <v>44542</v>
      </c>
      <c r="F4240" s="15">
        <v>2021</v>
      </c>
      <c r="G4240" s="15">
        <f t="shared" si="132"/>
        <v>12</v>
      </c>
      <c r="H4240" s="17">
        <v>50</v>
      </c>
      <c r="I4240" s="207" t="str">
        <f>"W" &amp;Table1[[#This Row],[WeekNum]]</f>
        <v>W50</v>
      </c>
      <c r="J4240" s="20" t="str">
        <f t="shared" si="133"/>
        <v>21-W50</v>
      </c>
      <c r="K4240" s="8" t="s">
        <v>5</v>
      </c>
      <c r="L4240" s="4"/>
      <c r="M4240" s="8" t="s">
        <v>77</v>
      </c>
      <c r="N4240" s="11" t="s">
        <v>428</v>
      </c>
      <c r="O4240" s="266" t="s">
        <v>372</v>
      </c>
      <c r="P4240" s="11" t="s">
        <v>410</v>
      </c>
      <c r="Q4240" s="11" t="s">
        <v>421</v>
      </c>
      <c r="R4240" s="8">
        <v>0</v>
      </c>
      <c r="S4240" s="8">
        <v>0</v>
      </c>
      <c r="T4240" s="206">
        <f>ABS(Table1[[#This Row],[Prod]]-Table1[[#This Row],[Planned]])</f>
        <v>0</v>
      </c>
      <c r="U4240" s="209">
        <f>IF(ABS(Table1[[#This Row],[Prod]]-Table1[[#This Row],[Planned]])&gt;Table1[[#This Row],[Planned]],0,IF(Table1[[#This Row],[Planned]]=0,0,1-ABS(Table1[[#This Row],[Prod]]-Table1[[#This Row],[Planned]])/Table1[[#This Row],[Planned]]))</f>
        <v>0</v>
      </c>
      <c r="V4240" s="8"/>
      <c r="W4240" s="11"/>
      <c r="X4240" s="3">
        <v>0</v>
      </c>
      <c r="Y4240" s="206">
        <f>Table1[[#This Row],[Prod]]</f>
        <v>0</v>
      </c>
      <c r="Z4240" s="206">
        <f>ABS(Table1[[#This Row],[Prod2]]-Table1[[#This Row],[Plan Revised]])</f>
        <v>0</v>
      </c>
      <c r="AA4240" s="288">
        <f>IF(ABS(Table1[[#This Row],[Prod2]]-Table1[[#This Row],[Plan Revised]])&gt;Table1[[#This Row],[Plan Revised]],0,IF(Table1[[#This Row],[Plan Revised]]=0,0,1-ABS(Table1[[#This Row],[Prod2]]-Table1[[#This Row],[Plan Revised]])/Table1[[#This Row],[Plan Revised]]))</f>
        <v>0</v>
      </c>
      <c r="AB4240" s="11"/>
      <c r="AC4240" s="30"/>
    </row>
    <row r="4241" spans="1:29">
      <c r="A4241" s="15" t="str">
        <f>IF(Table1[Week]=WeekSel,"Yes","No")</f>
        <v>No</v>
      </c>
      <c r="B4241" s="15" t="str">
        <f>IF((Table1[StartDate]&gt;=Date.GraphMin)*(Table1[StartDate]&lt;=Date.GraphMax)=1,"Yes","No")</f>
        <v>No</v>
      </c>
      <c r="C4241" s="15" t="str">
        <f>IF(OR(Table1[[#This Row],[Site]]="FOOD MILLING",Table1[[#This Row],[Site]]="GODACO"), "No", "Yes")</f>
        <v>Yes</v>
      </c>
      <c r="D4241" s="40">
        <f>MAX(DATE(Table1[Year],1,1),DATE(Table1[Year],1,1)-WEEKDAY(DATE(Table1[Year],1,1),2)+(Table1[WeekNum]-1)*7+1)</f>
        <v>44536</v>
      </c>
      <c r="E4241" s="40">
        <f>MIN(DATE(Table1[Year]+1,1,0),DATE(Table1[Year],1,1)-WEEKDAY(DATE(Table1[Year],1,1),2)+Table1[WeekNum]*7)</f>
        <v>44542</v>
      </c>
      <c r="F4241" s="15">
        <v>2021</v>
      </c>
      <c r="G4241" s="15">
        <f t="shared" si="132"/>
        <v>12</v>
      </c>
      <c r="H4241" s="17">
        <v>50</v>
      </c>
      <c r="I4241" s="207" t="str">
        <f>"W" &amp;Table1[[#This Row],[WeekNum]]</f>
        <v>W50</v>
      </c>
      <c r="J4241" s="20" t="str">
        <f t="shared" si="133"/>
        <v>21-W50</v>
      </c>
      <c r="K4241" s="8" t="s">
        <v>6</v>
      </c>
      <c r="L4241" s="4"/>
      <c r="M4241" s="8" t="s">
        <v>77</v>
      </c>
      <c r="N4241" s="11" t="s">
        <v>428</v>
      </c>
      <c r="O4241" s="266" t="s">
        <v>372</v>
      </c>
      <c r="P4241" s="11" t="s">
        <v>410</v>
      </c>
      <c r="Q4241" s="11" t="s">
        <v>421</v>
      </c>
      <c r="R4241" s="8">
        <v>0</v>
      </c>
      <c r="S4241" s="8">
        <v>0</v>
      </c>
      <c r="T4241" s="206">
        <f>ABS(Table1[[#This Row],[Prod]]-Table1[[#This Row],[Planned]])</f>
        <v>0</v>
      </c>
      <c r="U4241" s="209">
        <f>IF(ABS(Table1[[#This Row],[Prod]]-Table1[[#This Row],[Planned]])&gt;Table1[[#This Row],[Planned]],0,IF(Table1[[#This Row],[Planned]]=0,0,1-ABS(Table1[[#This Row],[Prod]]-Table1[[#This Row],[Planned]])/Table1[[#This Row],[Planned]]))</f>
        <v>0</v>
      </c>
      <c r="V4241" s="8"/>
      <c r="W4241" s="11"/>
      <c r="X4241" s="3">
        <v>0</v>
      </c>
      <c r="Y4241" s="206">
        <f>Table1[[#This Row],[Prod]]</f>
        <v>0</v>
      </c>
      <c r="Z4241" s="206">
        <f>ABS(Table1[[#This Row],[Prod2]]-Table1[[#This Row],[Plan Revised]])</f>
        <v>0</v>
      </c>
      <c r="AA4241" s="288">
        <f>IF(ABS(Table1[[#This Row],[Prod2]]-Table1[[#This Row],[Plan Revised]])&gt;Table1[[#This Row],[Plan Revised]],0,IF(Table1[[#This Row],[Plan Revised]]=0,0,1-ABS(Table1[[#This Row],[Prod2]]-Table1[[#This Row],[Plan Revised]])/Table1[[#This Row],[Plan Revised]]))</f>
        <v>0</v>
      </c>
      <c r="AB4241" s="11"/>
      <c r="AC4241" s="30"/>
    </row>
    <row r="4242" spans="1:29">
      <c r="A4242" s="15" t="str">
        <f>IF(Table1[Week]=WeekSel,"Yes","No")</f>
        <v>No</v>
      </c>
      <c r="B4242" s="15" t="str">
        <f>IF((Table1[StartDate]&gt;=Date.GraphMin)*(Table1[StartDate]&lt;=Date.GraphMax)=1,"Yes","No")</f>
        <v>No</v>
      </c>
      <c r="C4242" s="15" t="str">
        <f>IF(OR(Table1[[#This Row],[Site]]="FOOD MILLING",Table1[[#This Row],[Site]]="GODACO"), "No", "Yes")</f>
        <v>Yes</v>
      </c>
      <c r="D4242" s="40">
        <f>MAX(DATE(Table1[Year],1,1),DATE(Table1[Year],1,1)-WEEKDAY(DATE(Table1[Year],1,1),2)+(Table1[WeekNum]-1)*7+1)</f>
        <v>44536</v>
      </c>
      <c r="E4242" s="40">
        <f>MIN(DATE(Table1[Year]+1,1,0),DATE(Table1[Year],1,1)-WEEKDAY(DATE(Table1[Year],1,1),2)+Table1[WeekNum]*7)</f>
        <v>44542</v>
      </c>
      <c r="F4242" s="15">
        <v>2021</v>
      </c>
      <c r="G4242" s="15">
        <f t="shared" si="132"/>
        <v>12</v>
      </c>
      <c r="H4242" s="17">
        <v>50</v>
      </c>
      <c r="I4242" s="207" t="str">
        <f>"W" &amp;Table1[[#This Row],[WeekNum]]</f>
        <v>W50</v>
      </c>
      <c r="J4242" s="20" t="str">
        <f t="shared" si="133"/>
        <v>21-W50</v>
      </c>
      <c r="K4242" s="8" t="s">
        <v>36</v>
      </c>
      <c r="L4242" s="4"/>
      <c r="M4242" s="8" t="s">
        <v>77</v>
      </c>
      <c r="N4242" s="11" t="s">
        <v>428</v>
      </c>
      <c r="O4242" s="266" t="s">
        <v>372</v>
      </c>
      <c r="P4242" s="11" t="s">
        <v>410</v>
      </c>
      <c r="Q4242" s="11" t="s">
        <v>421</v>
      </c>
      <c r="R4242" s="8">
        <v>0</v>
      </c>
      <c r="S4242" s="8">
        <v>0</v>
      </c>
      <c r="T4242" s="206">
        <f>ABS(Table1[[#This Row],[Prod]]-Table1[[#This Row],[Planned]])</f>
        <v>0</v>
      </c>
      <c r="U4242" s="209">
        <f>IF(ABS(Table1[[#This Row],[Prod]]-Table1[[#This Row],[Planned]])&gt;Table1[[#This Row],[Planned]],0,IF(Table1[[#This Row],[Planned]]=0,0,1-ABS(Table1[[#This Row],[Prod]]-Table1[[#This Row],[Planned]])/Table1[[#This Row],[Planned]]))</f>
        <v>0</v>
      </c>
      <c r="V4242" s="8"/>
      <c r="W4242" s="11"/>
      <c r="X4242" s="3">
        <v>0</v>
      </c>
      <c r="Y4242" s="206">
        <f>Table1[[#This Row],[Prod]]</f>
        <v>0</v>
      </c>
      <c r="Z4242" s="206">
        <f>ABS(Table1[[#This Row],[Prod2]]-Table1[[#This Row],[Plan Revised]])</f>
        <v>0</v>
      </c>
      <c r="AA4242" s="288">
        <f>IF(ABS(Table1[[#This Row],[Prod2]]-Table1[[#This Row],[Plan Revised]])&gt;Table1[[#This Row],[Plan Revised]],0,IF(Table1[[#This Row],[Plan Revised]]=0,0,1-ABS(Table1[[#This Row],[Prod2]]-Table1[[#This Row],[Plan Revised]])/Table1[[#This Row],[Plan Revised]]))</f>
        <v>0</v>
      </c>
      <c r="AB4242" s="11"/>
      <c r="AC4242" s="30"/>
    </row>
    <row r="4243" spans="1:29">
      <c r="A4243" s="15" t="str">
        <f>IF(Table1[Week]=WeekSel,"Yes","No")</f>
        <v>No</v>
      </c>
      <c r="B4243" s="15" t="str">
        <f>IF((Table1[StartDate]&gt;=Date.GraphMin)*(Table1[StartDate]&lt;=Date.GraphMax)=1,"Yes","No")</f>
        <v>No</v>
      </c>
      <c r="C4243" s="15" t="str">
        <f>IF(OR(Table1[[#This Row],[Site]]="FOOD MILLING",Table1[[#This Row],[Site]]="GODACO"), "No", "Yes")</f>
        <v>Yes</v>
      </c>
      <c r="D4243" s="40">
        <f>MAX(DATE(Table1[Year],1,1),DATE(Table1[Year],1,1)-WEEKDAY(DATE(Table1[Year],1,1),2)+(Table1[WeekNum]-1)*7+1)</f>
        <v>44536</v>
      </c>
      <c r="E4243" s="40">
        <f>MIN(DATE(Table1[Year]+1,1,0),DATE(Table1[Year],1,1)-WEEKDAY(DATE(Table1[Year],1,1),2)+Table1[WeekNum]*7)</f>
        <v>44542</v>
      </c>
      <c r="F4243" s="15">
        <v>2021</v>
      </c>
      <c r="G4243" s="15">
        <f t="shared" si="132"/>
        <v>12</v>
      </c>
      <c r="H4243" s="17">
        <v>50</v>
      </c>
      <c r="I4243" s="207" t="str">
        <f>"W" &amp;Table1[[#This Row],[WeekNum]]</f>
        <v>W50</v>
      </c>
      <c r="J4243" s="20" t="str">
        <f t="shared" si="133"/>
        <v>21-W50</v>
      </c>
      <c r="K4243" s="8" t="s">
        <v>32</v>
      </c>
      <c r="L4243" s="4"/>
      <c r="M4243" s="8" t="s">
        <v>77</v>
      </c>
      <c r="N4243" s="11" t="s">
        <v>428</v>
      </c>
      <c r="O4243" s="266" t="s">
        <v>374</v>
      </c>
      <c r="P4243" s="11" t="s">
        <v>410</v>
      </c>
      <c r="Q4243" s="11" t="s">
        <v>421</v>
      </c>
      <c r="R4243" s="8">
        <v>0</v>
      </c>
      <c r="S4243" s="8">
        <v>0</v>
      </c>
      <c r="T4243" s="206">
        <f>ABS(Table1[[#This Row],[Prod]]-Table1[[#This Row],[Planned]])</f>
        <v>0</v>
      </c>
      <c r="U4243" s="209">
        <f>IF(ABS(Table1[[#This Row],[Prod]]-Table1[[#This Row],[Planned]])&gt;Table1[[#This Row],[Planned]],0,IF(Table1[[#This Row],[Planned]]=0,0,1-ABS(Table1[[#This Row],[Prod]]-Table1[[#This Row],[Planned]])/Table1[[#This Row],[Planned]]))</f>
        <v>0</v>
      </c>
      <c r="V4243" s="8"/>
      <c r="W4243" s="11"/>
      <c r="X4243" s="3">
        <v>0</v>
      </c>
      <c r="Y4243" s="206">
        <f>Table1[[#This Row],[Prod]]</f>
        <v>0</v>
      </c>
      <c r="Z4243" s="206">
        <f>ABS(Table1[[#This Row],[Prod2]]-Table1[[#This Row],[Plan Revised]])</f>
        <v>0</v>
      </c>
      <c r="AA4243" s="288">
        <f>IF(ABS(Table1[[#This Row],[Prod2]]-Table1[[#This Row],[Plan Revised]])&gt;Table1[[#This Row],[Plan Revised]],0,IF(Table1[[#This Row],[Plan Revised]]=0,0,1-ABS(Table1[[#This Row],[Prod2]]-Table1[[#This Row],[Plan Revised]])/Table1[[#This Row],[Plan Revised]]))</f>
        <v>0</v>
      </c>
      <c r="AB4243" s="11"/>
      <c r="AC4243" s="30"/>
    </row>
    <row r="4244" spans="1:29">
      <c r="A4244" s="15" t="str">
        <f>IF(Table1[Week]=WeekSel,"Yes","No")</f>
        <v>No</v>
      </c>
      <c r="B4244" s="15" t="str">
        <f>IF((Table1[StartDate]&gt;=Date.GraphMin)*(Table1[StartDate]&lt;=Date.GraphMax)=1,"Yes","No")</f>
        <v>No</v>
      </c>
      <c r="C4244" s="15" t="str">
        <f>IF(OR(Table1[[#This Row],[Site]]="FOOD MILLING",Table1[[#This Row],[Site]]="GODACO"), "No", "Yes")</f>
        <v>Yes</v>
      </c>
      <c r="D4244" s="40">
        <f>MAX(DATE(Table1[Year],1,1),DATE(Table1[Year],1,1)-WEEKDAY(DATE(Table1[Year],1,1),2)+(Table1[WeekNum]-1)*7+1)</f>
        <v>44536</v>
      </c>
      <c r="E4244" s="40">
        <f>MIN(DATE(Table1[Year]+1,1,0),DATE(Table1[Year],1,1)-WEEKDAY(DATE(Table1[Year],1,1),2)+Table1[WeekNum]*7)</f>
        <v>44542</v>
      </c>
      <c r="F4244" s="15">
        <v>2021</v>
      </c>
      <c r="G4244" s="15">
        <f t="shared" si="132"/>
        <v>12</v>
      </c>
      <c r="H4244" s="17">
        <v>50</v>
      </c>
      <c r="I4244" s="207" t="str">
        <f>"W" &amp;Table1[[#This Row],[WeekNum]]</f>
        <v>W50</v>
      </c>
      <c r="J4244" s="20" t="str">
        <f t="shared" si="133"/>
        <v>21-W50</v>
      </c>
      <c r="K4244" s="8" t="s">
        <v>7</v>
      </c>
      <c r="L4244" s="4"/>
      <c r="M4244" s="8" t="s">
        <v>77</v>
      </c>
      <c r="N4244" s="11" t="s">
        <v>428</v>
      </c>
      <c r="O4244" s="266" t="s">
        <v>372</v>
      </c>
      <c r="P4244" s="11" t="s">
        <v>383</v>
      </c>
      <c r="Q4244" s="11" t="s">
        <v>421</v>
      </c>
      <c r="R4244" s="8">
        <v>0</v>
      </c>
      <c r="S4244" s="8">
        <v>0</v>
      </c>
      <c r="T4244" s="206">
        <f>ABS(Table1[[#This Row],[Prod]]-Table1[[#This Row],[Planned]])</f>
        <v>0</v>
      </c>
      <c r="U4244" s="209">
        <f>IF(ABS(Table1[[#This Row],[Prod]]-Table1[[#This Row],[Planned]])&gt;Table1[[#This Row],[Planned]],0,IF(Table1[[#This Row],[Planned]]=0,0,1-ABS(Table1[[#This Row],[Prod]]-Table1[[#This Row],[Planned]])/Table1[[#This Row],[Planned]]))</f>
        <v>0</v>
      </c>
      <c r="V4244" s="8"/>
      <c r="W4244" s="11"/>
      <c r="X4244" s="3">
        <v>0</v>
      </c>
      <c r="Y4244" s="206">
        <f>Table1[[#This Row],[Prod]]</f>
        <v>0</v>
      </c>
      <c r="Z4244" s="206">
        <f>ABS(Table1[[#This Row],[Prod2]]-Table1[[#This Row],[Plan Revised]])</f>
        <v>0</v>
      </c>
      <c r="AA4244" s="288">
        <f>IF(ABS(Table1[[#This Row],[Prod2]]-Table1[[#This Row],[Plan Revised]])&gt;Table1[[#This Row],[Plan Revised]],0,IF(Table1[[#This Row],[Plan Revised]]=0,0,1-ABS(Table1[[#This Row],[Prod2]]-Table1[[#This Row],[Plan Revised]])/Table1[[#This Row],[Plan Revised]]))</f>
        <v>0</v>
      </c>
      <c r="AB4244" s="11"/>
      <c r="AC4244" s="30"/>
    </row>
    <row r="4245" spans="1:29">
      <c r="A4245" s="15" t="str">
        <f>IF(Table1[Week]=WeekSel,"Yes","No")</f>
        <v>No</v>
      </c>
      <c r="B4245" s="15" t="str">
        <f>IF((Table1[StartDate]&gt;=Date.GraphMin)*(Table1[StartDate]&lt;=Date.GraphMax)=1,"Yes","No")</f>
        <v>No</v>
      </c>
      <c r="C4245" s="15" t="str">
        <f>IF(OR(Table1[[#This Row],[Site]]="FOOD MILLING",Table1[[#This Row],[Site]]="GODACO"), "No", "Yes")</f>
        <v>Yes</v>
      </c>
      <c r="D4245" s="40">
        <f>MAX(DATE(Table1[Year],1,1),DATE(Table1[Year],1,1)-WEEKDAY(DATE(Table1[Year],1,1),2)+(Table1[WeekNum]-1)*7+1)</f>
        <v>44536</v>
      </c>
      <c r="E4245" s="40">
        <f>MIN(DATE(Table1[Year]+1,1,0),DATE(Table1[Year],1,1)-WEEKDAY(DATE(Table1[Year],1,1),2)+Table1[WeekNum]*7)</f>
        <v>44542</v>
      </c>
      <c r="F4245" s="15">
        <v>2021</v>
      </c>
      <c r="G4245" s="15">
        <f t="shared" si="132"/>
        <v>12</v>
      </c>
      <c r="H4245" s="17">
        <v>50</v>
      </c>
      <c r="I4245" s="207" t="str">
        <f>"W" &amp;Table1[[#This Row],[WeekNum]]</f>
        <v>W50</v>
      </c>
      <c r="J4245" s="20" t="str">
        <f t="shared" si="133"/>
        <v>21-W50</v>
      </c>
      <c r="K4245" s="8" t="s">
        <v>8</v>
      </c>
      <c r="L4245" s="4"/>
      <c r="M4245" s="8" t="s">
        <v>77</v>
      </c>
      <c r="N4245" s="11" t="s">
        <v>428</v>
      </c>
      <c r="O4245" s="266" t="s">
        <v>372</v>
      </c>
      <c r="P4245" s="11" t="s">
        <v>410</v>
      </c>
      <c r="Q4245" s="11" t="s">
        <v>421</v>
      </c>
      <c r="R4245" s="8">
        <v>0</v>
      </c>
      <c r="S4245" s="8">
        <v>0</v>
      </c>
      <c r="T4245" s="206">
        <f>ABS(Table1[[#This Row],[Prod]]-Table1[[#This Row],[Planned]])</f>
        <v>0</v>
      </c>
      <c r="U4245" s="209">
        <f>IF(ABS(Table1[[#This Row],[Prod]]-Table1[[#This Row],[Planned]])&gt;Table1[[#This Row],[Planned]],0,IF(Table1[[#This Row],[Planned]]=0,0,1-ABS(Table1[[#This Row],[Prod]]-Table1[[#This Row],[Planned]])/Table1[[#This Row],[Planned]]))</f>
        <v>0</v>
      </c>
      <c r="V4245" s="8"/>
      <c r="W4245" s="11"/>
      <c r="X4245" s="3">
        <v>0</v>
      </c>
      <c r="Y4245" s="206">
        <f>Table1[[#This Row],[Prod]]</f>
        <v>0</v>
      </c>
      <c r="Z4245" s="206">
        <f>ABS(Table1[[#This Row],[Prod2]]-Table1[[#This Row],[Plan Revised]])</f>
        <v>0</v>
      </c>
      <c r="AA4245" s="288">
        <f>IF(ABS(Table1[[#This Row],[Prod2]]-Table1[[#This Row],[Plan Revised]])&gt;Table1[[#This Row],[Plan Revised]],0,IF(Table1[[#This Row],[Plan Revised]]=0,0,1-ABS(Table1[[#This Row],[Prod2]]-Table1[[#This Row],[Plan Revised]])/Table1[[#This Row],[Plan Revised]]))</f>
        <v>0</v>
      </c>
      <c r="AB4245" s="11"/>
      <c r="AC4245" s="30"/>
    </row>
    <row r="4246" spans="1:29">
      <c r="A4246" s="15" t="str">
        <f>IF(Table1[Week]=WeekSel,"Yes","No")</f>
        <v>No</v>
      </c>
      <c r="B4246" s="15" t="str">
        <f>IF((Table1[StartDate]&gt;=Date.GraphMin)*(Table1[StartDate]&lt;=Date.GraphMax)=1,"Yes","No")</f>
        <v>No</v>
      </c>
      <c r="C4246" s="15" t="str">
        <f>IF(OR(Table1[[#This Row],[Site]]="FOOD MILLING",Table1[[#This Row],[Site]]="GODACO"), "No", "Yes")</f>
        <v>Yes</v>
      </c>
      <c r="D4246" s="40">
        <f>MAX(DATE(Table1[Year],1,1),DATE(Table1[Year],1,1)-WEEKDAY(DATE(Table1[Year],1,1),2)+(Table1[WeekNum]-1)*7+1)</f>
        <v>44536</v>
      </c>
      <c r="E4246" s="40">
        <f>MIN(DATE(Table1[Year]+1,1,0),DATE(Table1[Year],1,1)-WEEKDAY(DATE(Table1[Year],1,1),2)+Table1[WeekNum]*7)</f>
        <v>44542</v>
      </c>
      <c r="F4246" s="15">
        <v>2021</v>
      </c>
      <c r="G4246" s="15">
        <f t="shared" si="132"/>
        <v>12</v>
      </c>
      <c r="H4246" s="17">
        <v>50</v>
      </c>
      <c r="I4246" s="207" t="str">
        <f>"W" &amp;Table1[[#This Row],[WeekNum]]</f>
        <v>W50</v>
      </c>
      <c r="J4246" s="20" t="str">
        <f t="shared" si="133"/>
        <v>21-W50</v>
      </c>
      <c r="K4246" s="8" t="s">
        <v>4</v>
      </c>
      <c r="L4246" s="4"/>
      <c r="M4246" s="8" t="s">
        <v>77</v>
      </c>
      <c r="N4246" s="11" t="s">
        <v>428</v>
      </c>
      <c r="O4246" s="266" t="s">
        <v>374</v>
      </c>
      <c r="P4246" s="11" t="s">
        <v>410</v>
      </c>
      <c r="Q4246" s="11" t="s">
        <v>421</v>
      </c>
      <c r="R4246" s="8">
        <v>172800</v>
      </c>
      <c r="S4246" s="8">
        <v>197754.87936799999</v>
      </c>
      <c r="T4246" s="206">
        <f>ABS(Table1[[#This Row],[Prod]]-Table1[[#This Row],[Planned]])</f>
        <v>24954.879367999994</v>
      </c>
      <c r="U4246" s="209">
        <f>IF(ABS(Table1[[#This Row],[Prod]]-Table1[[#This Row],[Planned]])&gt;Table1[[#This Row],[Planned]],0,IF(Table1[[#This Row],[Planned]]=0,0,1-ABS(Table1[[#This Row],[Prod]]-Table1[[#This Row],[Planned]])/Table1[[#This Row],[Planned]]))</f>
        <v>0.8555851888425926</v>
      </c>
      <c r="V4246" s="8"/>
      <c r="W4246" s="11"/>
      <c r="X4246" s="3">
        <v>193200</v>
      </c>
      <c r="Y4246" s="206">
        <f>Table1[[#This Row],[Prod]]</f>
        <v>197754.87936799999</v>
      </c>
      <c r="Z4246" s="206">
        <f>ABS(Table1[[#This Row],[Prod2]]-Table1[[#This Row],[Plan Revised]])</f>
        <v>4554.8793679999944</v>
      </c>
      <c r="AA4246" s="288">
        <f>IF(ABS(Table1[[#This Row],[Prod2]]-Table1[[#This Row],[Plan Revised]])&gt;Table1[[#This Row],[Plan Revised]],0,IF(Table1[[#This Row],[Plan Revised]]=0,0,1-ABS(Table1[[#This Row],[Prod2]]-Table1[[#This Row],[Plan Revised]])/Table1[[#This Row],[Plan Revised]]))</f>
        <v>0.97642401983436855</v>
      </c>
      <c r="AB4246" s="11"/>
      <c r="AC4246" s="30"/>
    </row>
    <row r="4247" spans="1:29">
      <c r="A4247" s="15" t="str">
        <f>IF(Table1[Week]=WeekSel,"Yes","No")</f>
        <v>No</v>
      </c>
      <c r="B4247" s="15" t="str">
        <f>IF((Table1[StartDate]&gt;=Date.GraphMin)*(Table1[StartDate]&lt;=Date.GraphMax)=1,"Yes","No")</f>
        <v>No</v>
      </c>
      <c r="C4247" s="15" t="str">
        <f>IF(OR(Table1[[#This Row],[Site]]="FOOD MILLING",Table1[[#This Row],[Site]]="GODACO"), "No", "Yes")</f>
        <v>Yes</v>
      </c>
      <c r="D4247" s="40">
        <f>MAX(DATE(Table1[Year],1,1),DATE(Table1[Year],1,1)-WEEKDAY(DATE(Table1[Year],1,1),2)+(Table1[WeekNum]-1)*7+1)</f>
        <v>44536</v>
      </c>
      <c r="E4247" s="40">
        <f>MIN(DATE(Table1[Year]+1,1,0),DATE(Table1[Year],1,1)-WEEKDAY(DATE(Table1[Year],1,1),2)+Table1[WeekNum]*7)</f>
        <v>44542</v>
      </c>
      <c r="F4247" s="15">
        <v>2021</v>
      </c>
      <c r="G4247" s="15">
        <f t="shared" si="132"/>
        <v>12</v>
      </c>
      <c r="H4247" s="17">
        <v>50</v>
      </c>
      <c r="I4247" s="207" t="str">
        <f>"W" &amp;Table1[[#This Row],[WeekNum]]</f>
        <v>W50</v>
      </c>
      <c r="J4247" s="20" t="str">
        <f t="shared" si="133"/>
        <v>21-W50</v>
      </c>
      <c r="K4247" s="8" t="s">
        <v>23</v>
      </c>
      <c r="L4247" s="4"/>
      <c r="M4247" s="8" t="s">
        <v>77</v>
      </c>
      <c r="N4247" s="11" t="s">
        <v>428</v>
      </c>
      <c r="O4247" s="266" t="s">
        <v>372</v>
      </c>
      <c r="P4247" s="11" t="s">
        <v>410</v>
      </c>
      <c r="Q4247" s="11" t="s">
        <v>421</v>
      </c>
      <c r="R4247" s="8">
        <v>0</v>
      </c>
      <c r="S4247" s="8">
        <v>0</v>
      </c>
      <c r="T4247" s="206">
        <f>ABS(Table1[[#This Row],[Prod]]-Table1[[#This Row],[Planned]])</f>
        <v>0</v>
      </c>
      <c r="U4247" s="209">
        <f>IF(ABS(Table1[[#This Row],[Prod]]-Table1[[#This Row],[Planned]])&gt;Table1[[#This Row],[Planned]],0,IF(Table1[[#This Row],[Planned]]=0,0,1-ABS(Table1[[#This Row],[Prod]]-Table1[[#This Row],[Planned]])/Table1[[#This Row],[Planned]]))</f>
        <v>0</v>
      </c>
      <c r="V4247" s="8"/>
      <c r="W4247" s="11"/>
      <c r="X4247" s="3">
        <v>0</v>
      </c>
      <c r="Y4247" s="206">
        <f>Table1[[#This Row],[Prod]]</f>
        <v>0</v>
      </c>
      <c r="Z4247" s="206">
        <f>ABS(Table1[[#This Row],[Prod2]]-Table1[[#This Row],[Plan Revised]])</f>
        <v>0</v>
      </c>
      <c r="AA4247" s="288">
        <f>IF(ABS(Table1[[#This Row],[Prod2]]-Table1[[#This Row],[Plan Revised]])&gt;Table1[[#This Row],[Plan Revised]],0,IF(Table1[[#This Row],[Plan Revised]]=0,0,1-ABS(Table1[[#This Row],[Prod2]]-Table1[[#This Row],[Plan Revised]])/Table1[[#This Row],[Plan Revised]]))</f>
        <v>0</v>
      </c>
      <c r="AB4247" s="11"/>
      <c r="AC4247" s="30"/>
    </row>
    <row r="4248" spans="1:29">
      <c r="A4248" s="15" t="str">
        <f>IF(Table1[Week]=WeekSel,"Yes","No")</f>
        <v>No</v>
      </c>
      <c r="B4248" s="15" t="str">
        <f>IF((Table1[StartDate]&gt;=Date.GraphMin)*(Table1[StartDate]&lt;=Date.GraphMax)=1,"Yes","No")</f>
        <v>No</v>
      </c>
      <c r="C4248" s="15" t="str">
        <f>IF(OR(Table1[[#This Row],[Site]]="FOOD MILLING",Table1[[#This Row],[Site]]="GODACO"), "No", "Yes")</f>
        <v>Yes</v>
      </c>
      <c r="D4248" s="40">
        <f>MAX(DATE(Table1[Year],1,1),DATE(Table1[Year],1,1)-WEEKDAY(DATE(Table1[Year],1,1),2)+(Table1[WeekNum]-1)*7+1)</f>
        <v>44536</v>
      </c>
      <c r="E4248" s="40">
        <f>MIN(DATE(Table1[Year]+1,1,0),DATE(Table1[Year],1,1)-WEEKDAY(DATE(Table1[Year],1,1),2)+Table1[WeekNum]*7)</f>
        <v>44542</v>
      </c>
      <c r="F4248" s="15">
        <v>2021</v>
      </c>
      <c r="G4248" s="15">
        <f t="shared" si="132"/>
        <v>12</v>
      </c>
      <c r="H4248" s="17">
        <v>50</v>
      </c>
      <c r="I4248" s="207" t="str">
        <f>"W" &amp;Table1[[#This Row],[WeekNum]]</f>
        <v>W50</v>
      </c>
      <c r="J4248" s="20" t="str">
        <f t="shared" si="133"/>
        <v>21-W50</v>
      </c>
      <c r="K4248" s="8" t="s">
        <v>34</v>
      </c>
      <c r="L4248" s="4"/>
      <c r="M4248" s="8" t="s">
        <v>77</v>
      </c>
      <c r="N4248" s="11" t="s">
        <v>428</v>
      </c>
      <c r="O4248" s="266" t="s">
        <v>372</v>
      </c>
      <c r="P4248" s="11" t="s">
        <v>410</v>
      </c>
      <c r="Q4248" s="11" t="s">
        <v>421</v>
      </c>
      <c r="R4248" s="8">
        <v>0</v>
      </c>
      <c r="S4248" s="8">
        <v>0</v>
      </c>
      <c r="T4248" s="206">
        <f>ABS(Table1[[#This Row],[Prod]]-Table1[[#This Row],[Planned]])</f>
        <v>0</v>
      </c>
      <c r="U4248" s="209">
        <f>IF(ABS(Table1[[#This Row],[Prod]]-Table1[[#This Row],[Planned]])&gt;Table1[[#This Row],[Planned]],0,IF(Table1[[#This Row],[Planned]]=0,0,1-ABS(Table1[[#This Row],[Prod]]-Table1[[#This Row],[Planned]])/Table1[[#This Row],[Planned]]))</f>
        <v>0</v>
      </c>
      <c r="V4248" s="8"/>
      <c r="W4248" s="11"/>
      <c r="X4248" s="3">
        <v>0</v>
      </c>
      <c r="Y4248" s="206">
        <f>Table1[[#This Row],[Prod]]</f>
        <v>0</v>
      </c>
      <c r="Z4248" s="206">
        <f>ABS(Table1[[#This Row],[Prod2]]-Table1[[#This Row],[Plan Revised]])</f>
        <v>0</v>
      </c>
      <c r="AA4248" s="288">
        <f>IF(ABS(Table1[[#This Row],[Prod2]]-Table1[[#This Row],[Plan Revised]])&gt;Table1[[#This Row],[Plan Revised]],0,IF(Table1[[#This Row],[Plan Revised]]=0,0,1-ABS(Table1[[#This Row],[Prod2]]-Table1[[#This Row],[Plan Revised]])/Table1[[#This Row],[Plan Revised]]))</f>
        <v>0</v>
      </c>
      <c r="AB4248" s="11"/>
      <c r="AC4248" s="30"/>
    </row>
    <row r="4249" spans="1:29">
      <c r="A4249" s="15" t="str">
        <f>IF(Table1[Week]=WeekSel,"Yes","No")</f>
        <v>No</v>
      </c>
      <c r="B4249" s="15" t="str">
        <f>IF((Table1[StartDate]&gt;=Date.GraphMin)*(Table1[StartDate]&lt;=Date.GraphMax)=1,"Yes","No")</f>
        <v>No</v>
      </c>
      <c r="C4249" s="15" t="str">
        <f>IF(OR(Table1[[#This Row],[Site]]="FOOD MILLING",Table1[[#This Row],[Site]]="GODACO"), "No", "Yes")</f>
        <v>Yes</v>
      </c>
      <c r="D4249" s="40">
        <f>MAX(DATE(Table1[Year],1,1),DATE(Table1[Year],1,1)-WEEKDAY(DATE(Table1[Year],1,1),2)+(Table1[WeekNum]-1)*7+1)</f>
        <v>44536</v>
      </c>
      <c r="E4249" s="40">
        <f>MIN(DATE(Table1[Year]+1,1,0),DATE(Table1[Year],1,1)-WEEKDAY(DATE(Table1[Year],1,1),2)+Table1[WeekNum]*7)</f>
        <v>44542</v>
      </c>
      <c r="F4249" s="15">
        <v>2021</v>
      </c>
      <c r="G4249" s="15">
        <f t="shared" si="132"/>
        <v>12</v>
      </c>
      <c r="H4249" s="17">
        <v>50</v>
      </c>
      <c r="I4249" s="207" t="str">
        <f>"W" &amp;Table1[[#This Row],[WeekNum]]</f>
        <v>W50</v>
      </c>
      <c r="J4249" s="20" t="str">
        <f t="shared" si="133"/>
        <v>21-W50</v>
      </c>
      <c r="K4249" s="8" t="s">
        <v>33</v>
      </c>
      <c r="L4249" s="4"/>
      <c r="M4249" s="8" t="s">
        <v>77</v>
      </c>
      <c r="N4249" s="11" t="s">
        <v>428</v>
      </c>
      <c r="O4249" s="266" t="s">
        <v>372</v>
      </c>
      <c r="P4249" s="11" t="s">
        <v>410</v>
      </c>
      <c r="Q4249" s="11" t="s">
        <v>421</v>
      </c>
      <c r="R4249" s="8">
        <v>5000</v>
      </c>
      <c r="S4249" s="8">
        <v>4948.1280050000005</v>
      </c>
      <c r="T4249" s="206">
        <f>ABS(Table1[[#This Row],[Prod]]-Table1[[#This Row],[Planned]])</f>
        <v>51.871994999999515</v>
      </c>
      <c r="U4249" s="209">
        <f>IF(ABS(Table1[[#This Row],[Prod]]-Table1[[#This Row],[Planned]])&gt;Table1[[#This Row],[Planned]],0,IF(Table1[[#This Row],[Planned]]=0,0,1-ABS(Table1[[#This Row],[Prod]]-Table1[[#This Row],[Planned]])/Table1[[#This Row],[Planned]]))</f>
        <v>0.98962560100000008</v>
      </c>
      <c r="V4249" s="8"/>
      <c r="W4249" s="11"/>
      <c r="X4249" s="3">
        <v>5000</v>
      </c>
      <c r="Y4249" s="206">
        <f>Table1[[#This Row],[Prod]]</f>
        <v>4948.1280050000005</v>
      </c>
      <c r="Z4249" s="206">
        <f>ABS(Table1[[#This Row],[Prod2]]-Table1[[#This Row],[Plan Revised]])</f>
        <v>51.871994999999515</v>
      </c>
      <c r="AA4249" s="288">
        <f>IF(ABS(Table1[[#This Row],[Prod2]]-Table1[[#This Row],[Plan Revised]])&gt;Table1[[#This Row],[Plan Revised]],0,IF(Table1[[#This Row],[Plan Revised]]=0,0,1-ABS(Table1[[#This Row],[Prod2]]-Table1[[#This Row],[Plan Revised]])/Table1[[#This Row],[Plan Revised]]))</f>
        <v>0.98962560100000008</v>
      </c>
      <c r="AB4249" s="11"/>
      <c r="AC4249" s="30"/>
    </row>
    <row r="4250" spans="1:29">
      <c r="A4250" s="15" t="str">
        <f>IF(Table1[Week]=WeekSel,"Yes","No")</f>
        <v>No</v>
      </c>
      <c r="B4250" s="15" t="str">
        <f>IF((Table1[StartDate]&gt;=Date.GraphMin)*(Table1[StartDate]&lt;=Date.GraphMax)=1,"Yes","No")</f>
        <v>No</v>
      </c>
      <c r="C4250" s="15" t="str">
        <f>IF(OR(Table1[[#This Row],[Site]]="FOOD MILLING",Table1[[#This Row],[Site]]="GODACO"), "No", "Yes")</f>
        <v>Yes</v>
      </c>
      <c r="D4250" s="40">
        <f>MAX(DATE(Table1[Year],1,1),DATE(Table1[Year],1,1)-WEEKDAY(DATE(Table1[Year],1,1),2)+(Table1[WeekNum]-1)*7+1)</f>
        <v>44536</v>
      </c>
      <c r="E4250" s="40">
        <f>MIN(DATE(Table1[Year]+1,1,0),DATE(Table1[Year],1,1)-WEEKDAY(DATE(Table1[Year],1,1),2)+Table1[WeekNum]*7)</f>
        <v>44542</v>
      </c>
      <c r="F4250" s="15">
        <v>2021</v>
      </c>
      <c r="G4250" s="15">
        <f t="shared" si="132"/>
        <v>12</v>
      </c>
      <c r="H4250" s="17">
        <v>50</v>
      </c>
      <c r="I4250" s="207" t="str">
        <f>"W" &amp;Table1[[#This Row],[WeekNum]]</f>
        <v>W50</v>
      </c>
      <c r="J4250" s="20" t="str">
        <f t="shared" si="133"/>
        <v>21-W50</v>
      </c>
      <c r="K4250" s="8" t="s">
        <v>52</v>
      </c>
      <c r="L4250" s="4"/>
      <c r="M4250" s="8" t="s">
        <v>77</v>
      </c>
      <c r="N4250" s="11" t="s">
        <v>428</v>
      </c>
      <c r="O4250" s="266" t="s">
        <v>372</v>
      </c>
      <c r="P4250" s="11" t="s">
        <v>410</v>
      </c>
      <c r="Q4250" s="11" t="s">
        <v>421</v>
      </c>
      <c r="R4250" s="8">
        <v>7000</v>
      </c>
      <c r="S4250" s="8">
        <v>3911.6640029999999</v>
      </c>
      <c r="T4250" s="206">
        <f>ABS(Table1[[#This Row],[Prod]]-Table1[[#This Row],[Planned]])</f>
        <v>3088.3359970000001</v>
      </c>
      <c r="U4250" s="209">
        <f>IF(ABS(Table1[[#This Row],[Prod]]-Table1[[#This Row],[Planned]])&gt;Table1[[#This Row],[Planned]],0,IF(Table1[[#This Row],[Planned]]=0,0,1-ABS(Table1[[#This Row],[Prod]]-Table1[[#This Row],[Planned]])/Table1[[#This Row],[Planned]]))</f>
        <v>0.55880914328571429</v>
      </c>
      <c r="V4250" s="8"/>
      <c r="W4250" s="11"/>
      <c r="X4250" s="3">
        <v>7000</v>
      </c>
      <c r="Y4250" s="206">
        <f>Table1[[#This Row],[Prod]]</f>
        <v>3911.6640029999999</v>
      </c>
      <c r="Z4250" s="206">
        <f>ABS(Table1[[#This Row],[Prod2]]-Table1[[#This Row],[Plan Revised]])</f>
        <v>3088.3359970000001</v>
      </c>
      <c r="AA4250" s="288">
        <f>IF(ABS(Table1[[#This Row],[Prod2]]-Table1[[#This Row],[Plan Revised]])&gt;Table1[[#This Row],[Plan Revised]],0,IF(Table1[[#This Row],[Plan Revised]]=0,0,1-ABS(Table1[[#This Row],[Prod2]]-Table1[[#This Row],[Plan Revised]])/Table1[[#This Row],[Plan Revised]]))</f>
        <v>0.55880914328571429</v>
      </c>
      <c r="AB4250" s="11"/>
      <c r="AC4250" s="30"/>
    </row>
    <row r="4251" spans="1:29">
      <c r="A4251" s="15" t="str">
        <f>IF(Table1[Week]=WeekSel,"Yes","No")</f>
        <v>No</v>
      </c>
      <c r="B4251" s="15" t="str">
        <f>IF((Table1[StartDate]&gt;=Date.GraphMin)*(Table1[StartDate]&lt;=Date.GraphMax)=1,"Yes","No")</f>
        <v>No</v>
      </c>
      <c r="C4251" s="15" t="str">
        <f>IF(OR(Table1[[#This Row],[Site]]="FOOD MILLING",Table1[[#This Row],[Site]]="GODACO"), "No", "Yes")</f>
        <v>Yes</v>
      </c>
      <c r="D4251" s="40">
        <f>MAX(DATE(Table1[Year],1,1),DATE(Table1[Year],1,1)-WEEKDAY(DATE(Table1[Year],1,1),2)+(Table1[WeekNum]-1)*7+1)</f>
        <v>44536</v>
      </c>
      <c r="E4251" s="40">
        <f>MIN(DATE(Table1[Year]+1,1,0),DATE(Table1[Year],1,1)-WEEKDAY(DATE(Table1[Year],1,1),2)+Table1[WeekNum]*7)</f>
        <v>44542</v>
      </c>
      <c r="F4251" s="15">
        <v>2021</v>
      </c>
      <c r="G4251" s="15">
        <f t="shared" si="132"/>
        <v>12</v>
      </c>
      <c r="H4251" s="17">
        <v>50</v>
      </c>
      <c r="I4251" s="207" t="str">
        <f>"W" &amp;Table1[[#This Row],[WeekNum]]</f>
        <v>W50</v>
      </c>
      <c r="J4251" s="20" t="str">
        <f t="shared" si="133"/>
        <v>21-W50</v>
      </c>
      <c r="K4251" s="8" t="s">
        <v>9</v>
      </c>
      <c r="L4251" s="4"/>
      <c r="M4251" s="8" t="s">
        <v>77</v>
      </c>
      <c r="N4251" s="11" t="s">
        <v>428</v>
      </c>
      <c r="O4251" s="266" t="s">
        <v>372</v>
      </c>
      <c r="P4251" s="11" t="s">
        <v>383</v>
      </c>
      <c r="Q4251" s="11" t="s">
        <v>421</v>
      </c>
      <c r="R4251" s="8">
        <v>0</v>
      </c>
      <c r="S4251" s="8">
        <v>0</v>
      </c>
      <c r="T4251" s="206">
        <f>ABS(Table1[[#This Row],[Prod]]-Table1[[#This Row],[Planned]])</f>
        <v>0</v>
      </c>
      <c r="U4251" s="209">
        <f>IF(ABS(Table1[[#This Row],[Prod]]-Table1[[#This Row],[Planned]])&gt;Table1[[#This Row],[Planned]],0,IF(Table1[[#This Row],[Planned]]=0,0,1-ABS(Table1[[#This Row],[Prod]]-Table1[[#This Row],[Planned]])/Table1[[#This Row],[Planned]]))</f>
        <v>0</v>
      </c>
      <c r="V4251" s="8"/>
      <c r="W4251" s="11"/>
      <c r="X4251" s="3">
        <v>0</v>
      </c>
      <c r="Y4251" s="206">
        <f>Table1[[#This Row],[Prod]]</f>
        <v>0</v>
      </c>
      <c r="Z4251" s="206">
        <f>ABS(Table1[[#This Row],[Prod2]]-Table1[[#This Row],[Plan Revised]])</f>
        <v>0</v>
      </c>
      <c r="AA4251" s="288">
        <f>IF(ABS(Table1[[#This Row],[Prod2]]-Table1[[#This Row],[Plan Revised]])&gt;Table1[[#This Row],[Plan Revised]],0,IF(Table1[[#This Row],[Plan Revised]]=0,0,1-ABS(Table1[[#This Row],[Prod2]]-Table1[[#This Row],[Plan Revised]])/Table1[[#This Row],[Plan Revised]]))</f>
        <v>0</v>
      </c>
      <c r="AB4251" s="11"/>
      <c r="AC4251" s="30"/>
    </row>
    <row r="4252" spans="1:29">
      <c r="A4252" s="15" t="str">
        <f>IF(Table1[Week]=WeekSel,"Yes","No")</f>
        <v>No</v>
      </c>
      <c r="B4252" s="15" t="str">
        <f>IF((Table1[StartDate]&gt;=Date.GraphMin)*(Table1[StartDate]&lt;=Date.GraphMax)=1,"Yes","No")</f>
        <v>No</v>
      </c>
      <c r="C4252" s="15" t="str">
        <f>IF(OR(Table1[[#This Row],[Site]]="FOOD MILLING",Table1[[#This Row],[Site]]="GODACO"), "No", "Yes")</f>
        <v>Yes</v>
      </c>
      <c r="D4252" s="40">
        <f>MAX(DATE(Table1[Year],1,1),DATE(Table1[Year],1,1)-WEEKDAY(DATE(Table1[Year],1,1),2)+(Table1[WeekNum]-1)*7+1)</f>
        <v>44536</v>
      </c>
      <c r="E4252" s="40">
        <f>MIN(DATE(Table1[Year]+1,1,0),DATE(Table1[Year],1,1)-WEEKDAY(DATE(Table1[Year],1,1),2)+Table1[WeekNum]*7)</f>
        <v>44542</v>
      </c>
      <c r="F4252" s="15">
        <v>2021</v>
      </c>
      <c r="G4252" s="15">
        <f t="shared" si="132"/>
        <v>12</v>
      </c>
      <c r="H4252" s="17">
        <v>50</v>
      </c>
      <c r="I4252" s="207" t="str">
        <f>"W" &amp;Table1[[#This Row],[WeekNum]]</f>
        <v>W50</v>
      </c>
      <c r="J4252" s="20" t="str">
        <f t="shared" si="133"/>
        <v>21-W50</v>
      </c>
      <c r="K4252" s="8" t="s">
        <v>22</v>
      </c>
      <c r="L4252" s="4"/>
      <c r="M4252" s="8" t="s">
        <v>77</v>
      </c>
      <c r="N4252" s="11" t="s">
        <v>428</v>
      </c>
      <c r="O4252" s="266" t="s">
        <v>374</v>
      </c>
      <c r="P4252" s="11" t="s">
        <v>382</v>
      </c>
      <c r="Q4252" s="11" t="s">
        <v>421</v>
      </c>
      <c r="R4252" s="8">
        <v>0</v>
      </c>
      <c r="S4252" s="8">
        <v>0</v>
      </c>
      <c r="T4252" s="206">
        <f>ABS(Table1[[#This Row],[Prod]]-Table1[[#This Row],[Planned]])</f>
        <v>0</v>
      </c>
      <c r="U4252" s="209">
        <f>IF(ABS(Table1[[#This Row],[Prod]]-Table1[[#This Row],[Planned]])&gt;Table1[[#This Row],[Planned]],0,IF(Table1[[#This Row],[Planned]]=0,0,1-ABS(Table1[[#This Row],[Prod]]-Table1[[#This Row],[Planned]])/Table1[[#This Row],[Planned]]))</f>
        <v>0</v>
      </c>
      <c r="V4252" s="8"/>
      <c r="W4252" s="11"/>
      <c r="X4252" s="3">
        <v>0</v>
      </c>
      <c r="Y4252" s="206">
        <f>Table1[[#This Row],[Prod]]</f>
        <v>0</v>
      </c>
      <c r="Z4252" s="206">
        <f>ABS(Table1[[#This Row],[Prod2]]-Table1[[#This Row],[Plan Revised]])</f>
        <v>0</v>
      </c>
      <c r="AA4252" s="288">
        <f>IF(ABS(Table1[[#This Row],[Prod2]]-Table1[[#This Row],[Plan Revised]])&gt;Table1[[#This Row],[Plan Revised]],0,IF(Table1[[#This Row],[Plan Revised]]=0,0,1-ABS(Table1[[#This Row],[Prod2]]-Table1[[#This Row],[Plan Revised]])/Table1[[#This Row],[Plan Revised]]))</f>
        <v>0</v>
      </c>
      <c r="AB4252" s="11"/>
      <c r="AC4252" s="30"/>
    </row>
    <row r="4253" spans="1:29">
      <c r="A4253" s="15" t="str">
        <f>IF(Table1[Week]=WeekSel,"Yes","No")</f>
        <v>No</v>
      </c>
      <c r="B4253" s="15" t="str">
        <f>IF((Table1[StartDate]&gt;=Date.GraphMin)*(Table1[StartDate]&lt;=Date.GraphMax)=1,"Yes","No")</f>
        <v>No</v>
      </c>
      <c r="C4253" s="15" t="str">
        <f>IF(OR(Table1[[#This Row],[Site]]="FOOD MILLING",Table1[[#This Row],[Site]]="GODACO"), "No", "Yes")</f>
        <v>Yes</v>
      </c>
      <c r="D4253" s="40">
        <f>MAX(DATE(Table1[Year],1,1),DATE(Table1[Year],1,1)-WEEKDAY(DATE(Table1[Year],1,1),2)+(Table1[WeekNum]-1)*7+1)</f>
        <v>44536</v>
      </c>
      <c r="E4253" s="40">
        <f>MIN(DATE(Table1[Year]+1,1,0),DATE(Table1[Year],1,1)-WEEKDAY(DATE(Table1[Year],1,1),2)+Table1[WeekNum]*7)</f>
        <v>44542</v>
      </c>
      <c r="F4253" s="15">
        <v>2021</v>
      </c>
      <c r="G4253" s="15">
        <f t="shared" si="132"/>
        <v>12</v>
      </c>
      <c r="H4253" s="17">
        <v>50</v>
      </c>
      <c r="I4253" s="207" t="str">
        <f>"W" &amp;Table1[[#This Row],[WeekNum]]</f>
        <v>W50</v>
      </c>
      <c r="J4253" s="20" t="str">
        <f t="shared" si="133"/>
        <v>21-W50</v>
      </c>
      <c r="K4253" s="8" t="s">
        <v>19</v>
      </c>
      <c r="L4253" s="4"/>
      <c r="M4253" s="8" t="s">
        <v>77</v>
      </c>
      <c r="N4253" s="11" t="s">
        <v>428</v>
      </c>
      <c r="O4253" s="266" t="s">
        <v>372</v>
      </c>
      <c r="P4253" s="11" t="s">
        <v>383</v>
      </c>
      <c r="Q4253" s="11" t="s">
        <v>421</v>
      </c>
      <c r="R4253" s="8">
        <v>0</v>
      </c>
      <c r="S4253" s="8">
        <v>0</v>
      </c>
      <c r="T4253" s="206">
        <f>ABS(Table1[[#This Row],[Prod]]-Table1[[#This Row],[Planned]])</f>
        <v>0</v>
      </c>
      <c r="U4253" s="209">
        <f>IF(ABS(Table1[[#This Row],[Prod]]-Table1[[#This Row],[Planned]])&gt;Table1[[#This Row],[Planned]],0,IF(Table1[[#This Row],[Planned]]=0,0,1-ABS(Table1[[#This Row],[Prod]]-Table1[[#This Row],[Planned]])/Table1[[#This Row],[Planned]]))</f>
        <v>0</v>
      </c>
      <c r="V4253" s="8"/>
      <c r="W4253" s="11"/>
      <c r="X4253" s="3">
        <v>0</v>
      </c>
      <c r="Y4253" s="206">
        <f>Table1[[#This Row],[Prod]]</f>
        <v>0</v>
      </c>
      <c r="Z4253" s="206">
        <f>ABS(Table1[[#This Row],[Prod2]]-Table1[[#This Row],[Plan Revised]])</f>
        <v>0</v>
      </c>
      <c r="AA4253" s="288">
        <f>IF(ABS(Table1[[#This Row],[Prod2]]-Table1[[#This Row],[Plan Revised]])&gt;Table1[[#This Row],[Plan Revised]],0,IF(Table1[[#This Row],[Plan Revised]]=0,0,1-ABS(Table1[[#This Row],[Prod2]]-Table1[[#This Row],[Plan Revised]])/Table1[[#This Row],[Plan Revised]]))</f>
        <v>0</v>
      </c>
      <c r="AB4253" s="11"/>
      <c r="AC4253" s="30"/>
    </row>
    <row r="4254" spans="1:29">
      <c r="A4254" s="15" t="str">
        <f>IF(Table1[Week]=WeekSel,"Yes","No")</f>
        <v>No</v>
      </c>
      <c r="B4254" s="15" t="str">
        <f>IF((Table1[StartDate]&gt;=Date.GraphMin)*(Table1[StartDate]&lt;=Date.GraphMax)=1,"Yes","No")</f>
        <v>No</v>
      </c>
      <c r="C4254" s="15" t="str">
        <f>IF(OR(Table1[[#This Row],[Site]]="FOOD MILLING",Table1[[#This Row],[Site]]="GODACO"), "No", "Yes")</f>
        <v>Yes</v>
      </c>
      <c r="D4254" s="40">
        <f>MAX(DATE(Table1[Year],1,1),DATE(Table1[Year],1,1)-WEEKDAY(DATE(Table1[Year],1,1),2)+(Table1[WeekNum]-1)*7+1)</f>
        <v>44536</v>
      </c>
      <c r="E4254" s="40">
        <f>MIN(DATE(Table1[Year]+1,1,0),DATE(Table1[Year],1,1)-WEEKDAY(DATE(Table1[Year],1,1),2)+Table1[WeekNum]*7)</f>
        <v>44542</v>
      </c>
      <c r="F4254" s="15">
        <v>2021</v>
      </c>
      <c r="G4254" s="15">
        <f t="shared" si="132"/>
        <v>12</v>
      </c>
      <c r="H4254" s="17">
        <v>50</v>
      </c>
      <c r="I4254" s="207" t="str">
        <f>"W" &amp;Table1[[#This Row],[WeekNum]]</f>
        <v>W50</v>
      </c>
      <c r="J4254" s="20" t="str">
        <f t="shared" si="133"/>
        <v>21-W50</v>
      </c>
      <c r="K4254" s="8" t="s">
        <v>21</v>
      </c>
      <c r="L4254" s="4"/>
      <c r="M4254" s="8" t="s">
        <v>77</v>
      </c>
      <c r="N4254" s="11" t="s">
        <v>428</v>
      </c>
      <c r="O4254" s="266" t="s">
        <v>372</v>
      </c>
      <c r="P4254" s="11" t="s">
        <v>383</v>
      </c>
      <c r="Q4254" s="11" t="s">
        <v>421</v>
      </c>
      <c r="R4254" s="8">
        <v>0</v>
      </c>
      <c r="S4254" s="8">
        <v>0</v>
      </c>
      <c r="T4254" s="206">
        <f>ABS(Table1[[#This Row],[Prod]]-Table1[[#This Row],[Planned]])</f>
        <v>0</v>
      </c>
      <c r="U4254" s="209">
        <f>IF(ABS(Table1[[#This Row],[Prod]]-Table1[[#This Row],[Planned]])&gt;Table1[[#This Row],[Planned]],0,IF(Table1[[#This Row],[Planned]]=0,0,1-ABS(Table1[[#This Row],[Prod]]-Table1[[#This Row],[Planned]])/Table1[[#This Row],[Planned]]))</f>
        <v>0</v>
      </c>
      <c r="V4254" s="8"/>
      <c r="W4254" s="11"/>
      <c r="X4254" s="3">
        <v>0</v>
      </c>
      <c r="Y4254" s="206">
        <f>Table1[[#This Row],[Prod]]</f>
        <v>0</v>
      </c>
      <c r="Z4254" s="206">
        <f>ABS(Table1[[#This Row],[Prod2]]-Table1[[#This Row],[Plan Revised]])</f>
        <v>0</v>
      </c>
      <c r="AA4254" s="288">
        <f>IF(ABS(Table1[[#This Row],[Prod2]]-Table1[[#This Row],[Plan Revised]])&gt;Table1[[#This Row],[Plan Revised]],0,IF(Table1[[#This Row],[Plan Revised]]=0,0,1-ABS(Table1[[#This Row],[Prod2]]-Table1[[#This Row],[Plan Revised]])/Table1[[#This Row],[Plan Revised]]))</f>
        <v>0</v>
      </c>
      <c r="AB4254" s="11"/>
      <c r="AC4254" s="30"/>
    </row>
    <row r="4255" spans="1:29">
      <c r="A4255" s="15" t="str">
        <f>IF(Table1[Week]=WeekSel,"Yes","No")</f>
        <v>No</v>
      </c>
      <c r="B4255" s="15" t="str">
        <f>IF((Table1[StartDate]&gt;=Date.GraphMin)*(Table1[StartDate]&lt;=Date.GraphMax)=1,"Yes","No")</f>
        <v>No</v>
      </c>
      <c r="C4255" s="15" t="str">
        <f>IF(OR(Table1[[#This Row],[Site]]="FOOD MILLING",Table1[[#This Row],[Site]]="GODACO"), "No", "Yes")</f>
        <v>Yes</v>
      </c>
      <c r="D4255" s="40">
        <f>MAX(DATE(Table1[Year],1,1),DATE(Table1[Year],1,1)-WEEKDAY(DATE(Table1[Year],1,1),2)+(Table1[WeekNum]-1)*7+1)</f>
        <v>44536</v>
      </c>
      <c r="E4255" s="40">
        <f>MIN(DATE(Table1[Year]+1,1,0),DATE(Table1[Year],1,1)-WEEKDAY(DATE(Table1[Year],1,1),2)+Table1[WeekNum]*7)</f>
        <v>44542</v>
      </c>
      <c r="F4255" s="15">
        <v>2021</v>
      </c>
      <c r="G4255" s="15">
        <f t="shared" si="132"/>
        <v>12</v>
      </c>
      <c r="H4255" s="17">
        <v>50</v>
      </c>
      <c r="I4255" s="207" t="str">
        <f>"W" &amp;Table1[[#This Row],[WeekNum]]</f>
        <v>W50</v>
      </c>
      <c r="J4255" s="20" t="str">
        <f t="shared" si="133"/>
        <v>21-W50</v>
      </c>
      <c r="K4255" s="8" t="s">
        <v>20</v>
      </c>
      <c r="L4255" s="4"/>
      <c r="M4255" s="8" t="s">
        <v>77</v>
      </c>
      <c r="N4255" s="11" t="s">
        <v>428</v>
      </c>
      <c r="O4255" s="266" t="s">
        <v>372</v>
      </c>
      <c r="P4255" s="11" t="s">
        <v>383</v>
      </c>
      <c r="Q4255" s="11" t="s">
        <v>421</v>
      </c>
      <c r="R4255" s="8">
        <v>0</v>
      </c>
      <c r="S4255" s="8">
        <v>0</v>
      </c>
      <c r="T4255" s="206">
        <f>ABS(Table1[[#This Row],[Prod]]-Table1[[#This Row],[Planned]])</f>
        <v>0</v>
      </c>
      <c r="U4255" s="209">
        <f>IF(ABS(Table1[[#This Row],[Prod]]-Table1[[#This Row],[Planned]])&gt;Table1[[#This Row],[Planned]],0,IF(Table1[[#This Row],[Planned]]=0,0,1-ABS(Table1[[#This Row],[Prod]]-Table1[[#This Row],[Planned]])/Table1[[#This Row],[Planned]]))</f>
        <v>0</v>
      </c>
      <c r="V4255" s="8"/>
      <c r="W4255" s="11"/>
      <c r="X4255" s="3">
        <v>0</v>
      </c>
      <c r="Y4255" s="206">
        <f>Table1[[#This Row],[Prod]]</f>
        <v>0</v>
      </c>
      <c r="Z4255" s="206">
        <f>ABS(Table1[[#This Row],[Prod2]]-Table1[[#This Row],[Plan Revised]])</f>
        <v>0</v>
      </c>
      <c r="AA4255" s="288">
        <f>IF(ABS(Table1[[#This Row],[Prod2]]-Table1[[#This Row],[Plan Revised]])&gt;Table1[[#This Row],[Plan Revised]],0,IF(Table1[[#This Row],[Plan Revised]]=0,0,1-ABS(Table1[[#This Row],[Prod2]]-Table1[[#This Row],[Plan Revised]])/Table1[[#This Row],[Plan Revised]]))</f>
        <v>0</v>
      </c>
      <c r="AB4255" s="11"/>
      <c r="AC4255" s="30"/>
    </row>
    <row r="4256" spans="1:29">
      <c r="A4256" s="15" t="str">
        <f>IF(Table1[Week]=WeekSel,"Yes","No")</f>
        <v>No</v>
      </c>
      <c r="B4256" s="15" t="str">
        <f>IF((Table1[StartDate]&gt;=Date.GraphMin)*(Table1[StartDate]&lt;=Date.GraphMax)=1,"Yes","No")</f>
        <v>No</v>
      </c>
      <c r="C4256" s="15" t="str">
        <f>IF(OR(Table1[[#This Row],[Site]]="FOOD MILLING",Table1[[#This Row],[Site]]="GODACO"), "No", "Yes")</f>
        <v>Yes</v>
      </c>
      <c r="D4256" s="40">
        <f>MAX(DATE(Table1[Year],1,1),DATE(Table1[Year],1,1)-WEEKDAY(DATE(Table1[Year],1,1),2)+(Table1[WeekNum]-1)*7+1)</f>
        <v>44536</v>
      </c>
      <c r="E4256" s="40">
        <f>MIN(DATE(Table1[Year]+1,1,0),DATE(Table1[Year],1,1)-WEEKDAY(DATE(Table1[Year],1,1),2)+Table1[WeekNum]*7)</f>
        <v>44542</v>
      </c>
      <c r="F4256" s="15">
        <v>2021</v>
      </c>
      <c r="G4256" s="15">
        <f t="shared" si="132"/>
        <v>12</v>
      </c>
      <c r="H4256" s="17">
        <v>50</v>
      </c>
      <c r="I4256" s="207" t="str">
        <f>"W" &amp;Table1[[#This Row],[WeekNum]]</f>
        <v>W50</v>
      </c>
      <c r="J4256" s="20" t="str">
        <f t="shared" si="133"/>
        <v>21-W50</v>
      </c>
      <c r="K4256" s="8" t="s">
        <v>531</v>
      </c>
      <c r="L4256" s="4"/>
      <c r="M4256" s="8" t="s">
        <v>72</v>
      </c>
      <c r="N4256" s="266" t="s">
        <v>368</v>
      </c>
      <c r="O4256" s="266" t="s">
        <v>384</v>
      </c>
      <c r="P4256" s="11" t="s">
        <v>385</v>
      </c>
      <c r="Q4256" s="11" t="s">
        <v>422</v>
      </c>
      <c r="R4256" s="8">
        <v>475</v>
      </c>
      <c r="S4256" s="8">
        <v>474.95</v>
      </c>
      <c r="T4256" s="206">
        <f>ABS(Table1[[#This Row],[Prod]]-Table1[[#This Row],[Planned]])</f>
        <v>5.0000000000011369E-2</v>
      </c>
      <c r="U4256" s="209">
        <f>IF(ABS(Table1[[#This Row],[Prod]]-Table1[[#This Row],[Planned]])&gt;Table1[[#This Row],[Planned]],0,IF(Table1[[#This Row],[Planned]]=0,0,1-ABS(Table1[[#This Row],[Prod]]-Table1[[#This Row],[Planned]])/Table1[[#This Row],[Planned]]))</f>
        <v>0.99989473684210528</v>
      </c>
      <c r="V4256" s="8"/>
      <c r="W4256" s="11"/>
      <c r="X4256" s="3">
        <v>475</v>
      </c>
      <c r="Y4256" s="206">
        <f>Table1[[#This Row],[Prod]]</f>
        <v>474.95</v>
      </c>
      <c r="Z4256" s="206">
        <f>ABS(Table1[[#This Row],[Prod2]]-Table1[[#This Row],[Plan Revised]])</f>
        <v>5.0000000000011369E-2</v>
      </c>
      <c r="AA4256" s="288">
        <f>IF(ABS(Table1[[#This Row],[Prod2]]-Table1[[#This Row],[Plan Revised]])&gt;Table1[[#This Row],[Plan Revised]],0,IF(Table1[[#This Row],[Plan Revised]]=0,0,1-ABS(Table1[[#This Row],[Prod2]]-Table1[[#This Row],[Plan Revised]])/Table1[[#This Row],[Plan Revised]]))</f>
        <v>0.99989473684210528</v>
      </c>
      <c r="AB4256" s="11"/>
      <c r="AC4256" s="30"/>
    </row>
    <row r="4257" spans="1:29">
      <c r="A4257" s="15" t="str">
        <f>IF(Table1[Week]=WeekSel,"Yes","No")</f>
        <v>No</v>
      </c>
      <c r="B4257" s="15" t="str">
        <f>IF((Table1[StartDate]&gt;=Date.GraphMin)*(Table1[StartDate]&lt;=Date.GraphMax)=1,"Yes","No")</f>
        <v>No</v>
      </c>
      <c r="C4257" s="15" t="str">
        <f>IF(OR(Table1[[#This Row],[Site]]="FOOD MILLING",Table1[[#This Row],[Site]]="GODACO"), "No", "Yes")</f>
        <v>Yes</v>
      </c>
      <c r="D4257" s="40">
        <f>MAX(DATE(Table1[Year],1,1),DATE(Table1[Year],1,1)-WEEKDAY(DATE(Table1[Year],1,1),2)+(Table1[WeekNum]-1)*7+1)</f>
        <v>44536</v>
      </c>
      <c r="E4257" s="40">
        <f>MIN(DATE(Table1[Year]+1,1,0),DATE(Table1[Year],1,1)-WEEKDAY(DATE(Table1[Year],1,1),2)+Table1[WeekNum]*7)</f>
        <v>44542</v>
      </c>
      <c r="F4257" s="15">
        <v>2021</v>
      </c>
      <c r="G4257" s="15">
        <f t="shared" si="132"/>
        <v>12</v>
      </c>
      <c r="H4257" s="17">
        <v>50</v>
      </c>
      <c r="I4257" s="207" t="str">
        <f>"W" &amp;Table1[[#This Row],[WeekNum]]</f>
        <v>W50</v>
      </c>
      <c r="J4257" s="20" t="str">
        <f t="shared" si="133"/>
        <v>21-W50</v>
      </c>
      <c r="K4257" s="8" t="s">
        <v>532</v>
      </c>
      <c r="L4257" s="4"/>
      <c r="M4257" s="8" t="s">
        <v>72</v>
      </c>
      <c r="N4257" s="266" t="s">
        <v>368</v>
      </c>
      <c r="O4257" s="266" t="s">
        <v>384</v>
      </c>
      <c r="P4257" s="11" t="s">
        <v>385</v>
      </c>
      <c r="Q4257" s="11" t="s">
        <v>422</v>
      </c>
      <c r="R4257" s="8">
        <v>372</v>
      </c>
      <c r="S4257" s="8">
        <v>354.25</v>
      </c>
      <c r="T4257" s="206">
        <f>ABS(Table1[[#This Row],[Prod]]-Table1[[#This Row],[Planned]])</f>
        <v>17.75</v>
      </c>
      <c r="U4257" s="209">
        <f>IF(ABS(Table1[[#This Row],[Prod]]-Table1[[#This Row],[Planned]])&gt;Table1[[#This Row],[Planned]],0,IF(Table1[[#This Row],[Planned]]=0,0,1-ABS(Table1[[#This Row],[Prod]]-Table1[[#This Row],[Planned]])/Table1[[#This Row],[Planned]]))</f>
        <v>0.95228494623655913</v>
      </c>
      <c r="V4257" s="8"/>
      <c r="W4257" s="11"/>
      <c r="X4257" s="3">
        <v>372</v>
      </c>
      <c r="Y4257" s="206">
        <f>Table1[[#This Row],[Prod]]</f>
        <v>354.25</v>
      </c>
      <c r="Z4257" s="206">
        <f>ABS(Table1[[#This Row],[Prod2]]-Table1[[#This Row],[Plan Revised]])</f>
        <v>17.75</v>
      </c>
      <c r="AA4257" s="288">
        <f>IF(ABS(Table1[[#This Row],[Prod2]]-Table1[[#This Row],[Plan Revised]])&gt;Table1[[#This Row],[Plan Revised]],0,IF(Table1[[#This Row],[Plan Revised]]=0,0,1-ABS(Table1[[#This Row],[Prod2]]-Table1[[#This Row],[Plan Revised]])/Table1[[#This Row],[Plan Revised]]))</f>
        <v>0.95228494623655913</v>
      </c>
      <c r="AB4257" s="11"/>
      <c r="AC4257" s="30"/>
    </row>
    <row r="4258" spans="1:29">
      <c r="A4258" s="15" t="str">
        <f>IF(Table1[Week]=WeekSel,"Yes","No")</f>
        <v>No</v>
      </c>
      <c r="B4258" s="15" t="str">
        <f>IF((Table1[StartDate]&gt;=Date.GraphMin)*(Table1[StartDate]&lt;=Date.GraphMax)=1,"Yes","No")</f>
        <v>No</v>
      </c>
      <c r="C4258" s="15" t="str">
        <f>IF(OR(Table1[[#This Row],[Site]]="FOOD MILLING",Table1[[#This Row],[Site]]="GODACO"), "No", "Yes")</f>
        <v>Yes</v>
      </c>
      <c r="D4258" s="40">
        <f>MAX(DATE(Table1[Year],1,1),DATE(Table1[Year],1,1)-WEEKDAY(DATE(Table1[Year],1,1),2)+(Table1[WeekNum]-1)*7+1)</f>
        <v>44536</v>
      </c>
      <c r="E4258" s="40">
        <f>MIN(DATE(Table1[Year]+1,1,0),DATE(Table1[Year],1,1)-WEEKDAY(DATE(Table1[Year],1,1),2)+Table1[WeekNum]*7)</f>
        <v>44542</v>
      </c>
      <c r="F4258" s="15">
        <v>2021</v>
      </c>
      <c r="G4258" s="15">
        <f t="shared" si="132"/>
        <v>12</v>
      </c>
      <c r="H4258" s="17">
        <v>50</v>
      </c>
      <c r="I4258" s="207" t="str">
        <f>"W" &amp;Table1[[#This Row],[WeekNum]]</f>
        <v>W50</v>
      </c>
      <c r="J4258" s="20" t="str">
        <f t="shared" si="133"/>
        <v>21-W50</v>
      </c>
      <c r="K4258" s="8" t="s">
        <v>533</v>
      </c>
      <c r="L4258" s="4"/>
      <c r="M4258" s="8" t="s">
        <v>72</v>
      </c>
      <c r="N4258" s="266" t="s">
        <v>368</v>
      </c>
      <c r="O4258" s="266" t="s">
        <v>384</v>
      </c>
      <c r="P4258" s="11" t="s">
        <v>385</v>
      </c>
      <c r="Q4258" s="11" t="s">
        <v>422</v>
      </c>
      <c r="R4258" s="8">
        <v>348</v>
      </c>
      <c r="S4258" s="8">
        <v>350.68</v>
      </c>
      <c r="T4258" s="206">
        <f>ABS(Table1[[#This Row],[Prod]]-Table1[[#This Row],[Planned]])</f>
        <v>2.6800000000000068</v>
      </c>
      <c r="U4258" s="209">
        <f>IF(ABS(Table1[[#This Row],[Prod]]-Table1[[#This Row],[Planned]])&gt;Table1[[#This Row],[Planned]],0,IF(Table1[[#This Row],[Planned]]=0,0,1-ABS(Table1[[#This Row],[Prod]]-Table1[[#This Row],[Planned]])/Table1[[#This Row],[Planned]]))</f>
        <v>0.99229885057471268</v>
      </c>
      <c r="V4258" s="8"/>
      <c r="W4258" s="11"/>
      <c r="X4258" s="3">
        <v>348</v>
      </c>
      <c r="Y4258" s="206">
        <f>Table1[[#This Row],[Prod]]</f>
        <v>350.68</v>
      </c>
      <c r="Z4258" s="206">
        <f>ABS(Table1[[#This Row],[Prod2]]-Table1[[#This Row],[Plan Revised]])</f>
        <v>2.6800000000000068</v>
      </c>
      <c r="AA4258" s="288">
        <f>IF(ABS(Table1[[#This Row],[Prod2]]-Table1[[#This Row],[Plan Revised]])&gt;Table1[[#This Row],[Plan Revised]],0,IF(Table1[[#This Row],[Plan Revised]]=0,0,1-ABS(Table1[[#This Row],[Prod2]]-Table1[[#This Row],[Plan Revised]])/Table1[[#This Row],[Plan Revised]]))</f>
        <v>0.99229885057471268</v>
      </c>
      <c r="AB4258" s="11"/>
      <c r="AC4258" s="30"/>
    </row>
    <row r="4259" spans="1:29">
      <c r="A4259" s="15" t="str">
        <f>IF(Table1[Week]=WeekSel,"Yes","No")</f>
        <v>No</v>
      </c>
      <c r="B4259" s="15" t="str">
        <f>IF((Table1[StartDate]&gt;=Date.GraphMin)*(Table1[StartDate]&lt;=Date.GraphMax)=1,"Yes","No")</f>
        <v>No</v>
      </c>
      <c r="C4259" s="15" t="str">
        <f>IF(OR(Table1[[#This Row],[Site]]="FOOD MILLING",Table1[[#This Row],[Site]]="GODACO"), "No", "Yes")</f>
        <v>Yes</v>
      </c>
      <c r="D4259" s="40">
        <f>MAX(DATE(Table1[Year],1,1),DATE(Table1[Year],1,1)-WEEKDAY(DATE(Table1[Year],1,1),2)+(Table1[WeekNum]-1)*7+1)</f>
        <v>44536</v>
      </c>
      <c r="E4259" s="40">
        <f>MIN(DATE(Table1[Year]+1,1,0),DATE(Table1[Year],1,1)-WEEKDAY(DATE(Table1[Year],1,1),2)+Table1[WeekNum]*7)</f>
        <v>44542</v>
      </c>
      <c r="F4259" s="15">
        <v>2021</v>
      </c>
      <c r="G4259" s="15">
        <f t="shared" si="132"/>
        <v>12</v>
      </c>
      <c r="H4259" s="17">
        <v>50</v>
      </c>
      <c r="I4259" s="207" t="str">
        <f>"W" &amp;Table1[[#This Row],[WeekNum]]</f>
        <v>W50</v>
      </c>
      <c r="J4259" s="20" t="str">
        <f t="shared" si="133"/>
        <v>21-W50</v>
      </c>
      <c r="K4259" s="8" t="s">
        <v>534</v>
      </c>
      <c r="L4259" s="4"/>
      <c r="M4259" s="8" t="s">
        <v>72</v>
      </c>
      <c r="N4259" s="266" t="s">
        <v>368</v>
      </c>
      <c r="O4259" s="266" t="s">
        <v>384</v>
      </c>
      <c r="P4259" s="11" t="s">
        <v>385</v>
      </c>
      <c r="Q4259" s="11" t="s">
        <v>422</v>
      </c>
      <c r="R4259" s="8">
        <v>125</v>
      </c>
      <c r="S4259" s="8">
        <v>133.25</v>
      </c>
      <c r="T4259" s="206">
        <f>ABS(Table1[[#This Row],[Prod]]-Table1[[#This Row],[Planned]])</f>
        <v>8.25</v>
      </c>
      <c r="U4259" s="209">
        <f>IF(ABS(Table1[[#This Row],[Prod]]-Table1[[#This Row],[Planned]])&gt;Table1[[#This Row],[Planned]],0,IF(Table1[[#This Row],[Planned]]=0,0,1-ABS(Table1[[#This Row],[Prod]]-Table1[[#This Row],[Planned]])/Table1[[#This Row],[Planned]]))</f>
        <v>0.93399999999999994</v>
      </c>
      <c r="V4259" s="8"/>
      <c r="W4259" s="11"/>
      <c r="X4259" s="3">
        <v>125</v>
      </c>
      <c r="Y4259" s="206">
        <f>Table1[[#This Row],[Prod]]</f>
        <v>133.25</v>
      </c>
      <c r="Z4259" s="206">
        <f>ABS(Table1[[#This Row],[Prod2]]-Table1[[#This Row],[Plan Revised]])</f>
        <v>8.25</v>
      </c>
      <c r="AA4259" s="288">
        <f>IF(ABS(Table1[[#This Row],[Prod2]]-Table1[[#This Row],[Plan Revised]])&gt;Table1[[#This Row],[Plan Revised]],0,IF(Table1[[#This Row],[Plan Revised]]=0,0,1-ABS(Table1[[#This Row],[Prod2]]-Table1[[#This Row],[Plan Revised]])/Table1[[#This Row],[Plan Revised]]))</f>
        <v>0.93399999999999994</v>
      </c>
      <c r="AB4259" s="11"/>
      <c r="AC4259" s="30"/>
    </row>
    <row r="4260" spans="1:29">
      <c r="A4260" s="15" t="str">
        <f>IF(Table1[Week]=WeekSel,"Yes","No")</f>
        <v>No</v>
      </c>
      <c r="B4260" s="15" t="str">
        <f>IF((Table1[StartDate]&gt;=Date.GraphMin)*(Table1[StartDate]&lt;=Date.GraphMax)=1,"Yes","No")</f>
        <v>No</v>
      </c>
      <c r="C4260" s="15" t="str">
        <f>IF(OR(Table1[[#This Row],[Site]]="FOOD MILLING",Table1[[#This Row],[Site]]="GODACO"), "No", "Yes")</f>
        <v>Yes</v>
      </c>
      <c r="D4260" s="40">
        <f>MAX(DATE(Table1[Year],1,1),DATE(Table1[Year],1,1)-WEEKDAY(DATE(Table1[Year],1,1),2)+(Table1[WeekNum]-1)*7+1)</f>
        <v>44536</v>
      </c>
      <c r="E4260" s="40">
        <f>MIN(DATE(Table1[Year]+1,1,0),DATE(Table1[Year],1,1)-WEEKDAY(DATE(Table1[Year],1,1),2)+Table1[WeekNum]*7)</f>
        <v>44542</v>
      </c>
      <c r="F4260" s="15">
        <v>2021</v>
      </c>
      <c r="G4260" s="15">
        <f t="shared" si="132"/>
        <v>12</v>
      </c>
      <c r="H4260" s="17">
        <v>50</v>
      </c>
      <c r="I4260" s="207" t="str">
        <f>"W" &amp;Table1[[#This Row],[WeekNum]]</f>
        <v>W50</v>
      </c>
      <c r="J4260" s="20" t="str">
        <f t="shared" si="133"/>
        <v>21-W50</v>
      </c>
      <c r="K4260" s="8" t="s">
        <v>486</v>
      </c>
      <c r="L4260" s="4"/>
      <c r="M4260" s="8" t="s">
        <v>72</v>
      </c>
      <c r="N4260" s="266" t="s">
        <v>368</v>
      </c>
      <c r="O4260" s="266" t="s">
        <v>386</v>
      </c>
      <c r="P4260" s="11" t="s">
        <v>387</v>
      </c>
      <c r="Q4260" s="11" t="s">
        <v>419</v>
      </c>
      <c r="R4260" s="8">
        <v>870</v>
      </c>
      <c r="S4260" s="8">
        <v>870</v>
      </c>
      <c r="T4260" s="206">
        <f>ABS(Table1[[#This Row],[Prod]]-Table1[[#This Row],[Planned]])</f>
        <v>0</v>
      </c>
      <c r="U4260" s="209">
        <f>IF(ABS(Table1[[#This Row],[Prod]]-Table1[[#This Row],[Planned]])&gt;Table1[[#This Row],[Planned]],0,IF(Table1[[#This Row],[Planned]]=0,0,1-ABS(Table1[[#This Row],[Prod]]-Table1[[#This Row],[Planned]])/Table1[[#This Row],[Planned]]))</f>
        <v>1</v>
      </c>
      <c r="V4260" s="8"/>
      <c r="W4260" s="11"/>
      <c r="X4260" s="3">
        <v>870</v>
      </c>
      <c r="Y4260" s="206">
        <f>Table1[[#This Row],[Prod]]</f>
        <v>870</v>
      </c>
      <c r="Z4260" s="206">
        <f>ABS(Table1[[#This Row],[Prod2]]-Table1[[#This Row],[Plan Revised]])</f>
        <v>0</v>
      </c>
      <c r="AA4260" s="288">
        <f>IF(ABS(Table1[[#This Row],[Prod2]]-Table1[[#This Row],[Plan Revised]])&gt;Table1[[#This Row],[Plan Revised]],0,IF(Table1[[#This Row],[Plan Revised]]=0,0,1-ABS(Table1[[#This Row],[Prod2]]-Table1[[#This Row],[Plan Revised]])/Table1[[#This Row],[Plan Revised]]))</f>
        <v>1</v>
      </c>
      <c r="AB4260" s="11"/>
      <c r="AC4260" s="30"/>
    </row>
    <row r="4261" spans="1:29">
      <c r="A4261" s="15" t="str">
        <f>IF(Table1[Week]=WeekSel,"Yes","No")</f>
        <v>No</v>
      </c>
      <c r="B4261" s="15" t="str">
        <f>IF((Table1[StartDate]&gt;=Date.GraphMin)*(Table1[StartDate]&lt;=Date.GraphMax)=1,"Yes","No")</f>
        <v>No</v>
      </c>
      <c r="C4261" s="15" t="str">
        <f>IF(OR(Table1[[#This Row],[Site]]="FOOD MILLING",Table1[[#This Row],[Site]]="GODACO"), "No", "Yes")</f>
        <v>Yes</v>
      </c>
      <c r="D4261" s="40">
        <f>MAX(DATE(Table1[Year],1,1),DATE(Table1[Year],1,1)-WEEKDAY(DATE(Table1[Year],1,1),2)+(Table1[WeekNum]-1)*7+1)</f>
        <v>44536</v>
      </c>
      <c r="E4261" s="40">
        <f>MIN(DATE(Table1[Year]+1,1,0),DATE(Table1[Year],1,1)-WEEKDAY(DATE(Table1[Year],1,1),2)+Table1[WeekNum]*7)</f>
        <v>44542</v>
      </c>
      <c r="F4261" s="15">
        <v>2021</v>
      </c>
      <c r="G4261" s="15">
        <f t="shared" si="132"/>
        <v>12</v>
      </c>
      <c r="H4261" s="17">
        <v>50</v>
      </c>
      <c r="I4261" s="207" t="str">
        <f>"W" &amp;Table1[[#This Row],[WeekNum]]</f>
        <v>W50</v>
      </c>
      <c r="J4261" s="20" t="str">
        <f t="shared" si="133"/>
        <v>21-W50</v>
      </c>
      <c r="K4261" s="8" t="s">
        <v>475</v>
      </c>
      <c r="L4261" s="4"/>
      <c r="M4261" s="8" t="s">
        <v>72</v>
      </c>
      <c r="N4261" s="266" t="s">
        <v>368</v>
      </c>
      <c r="O4261" s="266" t="s">
        <v>386</v>
      </c>
      <c r="P4261" s="11" t="s">
        <v>387</v>
      </c>
      <c r="Q4261" s="11" t="s">
        <v>419</v>
      </c>
      <c r="R4261" s="8">
        <v>1130</v>
      </c>
      <c r="S4261" s="8">
        <v>1086</v>
      </c>
      <c r="T4261" s="206">
        <f>ABS(Table1[[#This Row],[Prod]]-Table1[[#This Row],[Planned]])</f>
        <v>44</v>
      </c>
      <c r="U4261" s="209">
        <f>IF(ABS(Table1[[#This Row],[Prod]]-Table1[[#This Row],[Planned]])&gt;Table1[[#This Row],[Planned]],0,IF(Table1[[#This Row],[Planned]]=0,0,1-ABS(Table1[[#This Row],[Prod]]-Table1[[#This Row],[Planned]])/Table1[[#This Row],[Planned]]))</f>
        <v>0.9610619469026549</v>
      </c>
      <c r="V4261" s="8"/>
      <c r="W4261" s="11"/>
      <c r="X4261" s="3">
        <v>1130</v>
      </c>
      <c r="Y4261" s="206">
        <f>Table1[[#This Row],[Prod]]</f>
        <v>1086</v>
      </c>
      <c r="Z4261" s="206">
        <f>ABS(Table1[[#This Row],[Prod2]]-Table1[[#This Row],[Plan Revised]])</f>
        <v>44</v>
      </c>
      <c r="AA4261" s="288">
        <f>IF(ABS(Table1[[#This Row],[Prod2]]-Table1[[#This Row],[Plan Revised]])&gt;Table1[[#This Row],[Plan Revised]],0,IF(Table1[[#This Row],[Plan Revised]]=0,0,1-ABS(Table1[[#This Row],[Prod2]]-Table1[[#This Row],[Plan Revised]])/Table1[[#This Row],[Plan Revised]]))</f>
        <v>0.9610619469026549</v>
      </c>
      <c r="AB4261" s="11"/>
      <c r="AC4261" s="30"/>
    </row>
    <row r="4262" spans="1:29">
      <c r="A4262" s="15" t="str">
        <f>IF(Table1[Week]=WeekSel,"Yes","No")</f>
        <v>No</v>
      </c>
      <c r="B4262" s="15" t="str">
        <f>IF((Table1[StartDate]&gt;=Date.GraphMin)*(Table1[StartDate]&lt;=Date.GraphMax)=1,"Yes","No")</f>
        <v>No</v>
      </c>
      <c r="C4262" s="15" t="str">
        <f>IF(OR(Table1[[#This Row],[Site]]="FOOD MILLING",Table1[[#This Row],[Site]]="GODACO"), "No", "Yes")</f>
        <v>Yes</v>
      </c>
      <c r="D4262" s="40">
        <f>MAX(DATE(Table1[Year],1,1),DATE(Table1[Year],1,1)-WEEKDAY(DATE(Table1[Year],1,1),2)+(Table1[WeekNum]-1)*7+1)</f>
        <v>44536</v>
      </c>
      <c r="E4262" s="40">
        <f>MIN(DATE(Table1[Year]+1,1,0),DATE(Table1[Year],1,1)-WEEKDAY(DATE(Table1[Year],1,1),2)+Table1[WeekNum]*7)</f>
        <v>44542</v>
      </c>
      <c r="F4262" s="15">
        <v>2021</v>
      </c>
      <c r="G4262" s="15">
        <f t="shared" si="132"/>
        <v>12</v>
      </c>
      <c r="H4262" s="17">
        <v>50</v>
      </c>
      <c r="I4262" s="207" t="str">
        <f>"W" &amp;Table1[[#This Row],[WeekNum]]</f>
        <v>W50</v>
      </c>
      <c r="J4262" s="20" t="str">
        <f t="shared" si="133"/>
        <v>21-W50</v>
      </c>
      <c r="K4262" s="8" t="s">
        <v>491</v>
      </c>
      <c r="L4262" s="4"/>
      <c r="M4262" s="8" t="s">
        <v>72</v>
      </c>
      <c r="N4262" s="266" t="s">
        <v>368</v>
      </c>
      <c r="O4262" s="266" t="s">
        <v>386</v>
      </c>
      <c r="P4262" s="11" t="s">
        <v>387</v>
      </c>
      <c r="Q4262" s="11" t="s">
        <v>419</v>
      </c>
      <c r="R4262" s="8">
        <v>5940</v>
      </c>
      <c r="S4262" s="8">
        <v>7440</v>
      </c>
      <c r="T4262" s="206">
        <f>ABS(Table1[[#This Row],[Prod]]-Table1[[#This Row],[Planned]])</f>
        <v>1500</v>
      </c>
      <c r="U4262" s="209">
        <f>IF(ABS(Table1[[#This Row],[Prod]]-Table1[[#This Row],[Planned]])&gt;Table1[[#This Row],[Planned]],0,IF(Table1[[#This Row],[Planned]]=0,0,1-ABS(Table1[[#This Row],[Prod]]-Table1[[#This Row],[Planned]])/Table1[[#This Row],[Planned]]))</f>
        <v>0.7474747474747474</v>
      </c>
      <c r="V4262" s="8"/>
      <c r="W4262" s="11"/>
      <c r="X4262" s="3">
        <v>7440</v>
      </c>
      <c r="Y4262" s="206">
        <f>Table1[[#This Row],[Prod]]</f>
        <v>7440</v>
      </c>
      <c r="Z4262" s="206">
        <f>ABS(Table1[[#This Row],[Prod2]]-Table1[[#This Row],[Plan Revised]])</f>
        <v>0</v>
      </c>
      <c r="AA4262" s="288">
        <f>IF(ABS(Table1[[#This Row],[Prod2]]-Table1[[#This Row],[Plan Revised]])&gt;Table1[[#This Row],[Plan Revised]],0,IF(Table1[[#This Row],[Plan Revised]]=0,0,1-ABS(Table1[[#This Row],[Prod2]]-Table1[[#This Row],[Plan Revised]])/Table1[[#This Row],[Plan Revised]]))</f>
        <v>1</v>
      </c>
      <c r="AB4262" s="11"/>
      <c r="AC4262" s="30"/>
    </row>
    <row r="4263" spans="1:29">
      <c r="A4263" s="15" t="str">
        <f>IF(Table1[Week]=WeekSel,"Yes","No")</f>
        <v>No</v>
      </c>
      <c r="B4263" s="15" t="str">
        <f>IF((Table1[StartDate]&gt;=Date.GraphMin)*(Table1[StartDate]&lt;=Date.GraphMax)=1,"Yes","No")</f>
        <v>No</v>
      </c>
      <c r="C4263" s="15" t="str">
        <f>IF(OR(Table1[[#This Row],[Site]]="FOOD MILLING",Table1[[#This Row],[Site]]="GODACO"), "No", "Yes")</f>
        <v>Yes</v>
      </c>
      <c r="D4263" s="40">
        <f>MAX(DATE(Table1[Year],1,1),DATE(Table1[Year],1,1)-WEEKDAY(DATE(Table1[Year],1,1),2)+(Table1[WeekNum]-1)*7+1)</f>
        <v>44536</v>
      </c>
      <c r="E4263" s="40">
        <f>MIN(DATE(Table1[Year]+1,1,0),DATE(Table1[Year],1,1)-WEEKDAY(DATE(Table1[Year],1,1),2)+Table1[WeekNum]*7)</f>
        <v>44542</v>
      </c>
      <c r="F4263" s="15">
        <v>2021</v>
      </c>
      <c r="G4263" s="15">
        <f t="shared" si="132"/>
        <v>12</v>
      </c>
      <c r="H4263" s="17">
        <v>50</v>
      </c>
      <c r="I4263" s="207" t="str">
        <f>"W" &amp;Table1[[#This Row],[WeekNum]]</f>
        <v>W50</v>
      </c>
      <c r="J4263" s="20" t="str">
        <f t="shared" si="133"/>
        <v>21-W50</v>
      </c>
      <c r="K4263" s="8" t="s">
        <v>492</v>
      </c>
      <c r="L4263" s="4"/>
      <c r="M4263" s="8" t="s">
        <v>72</v>
      </c>
      <c r="N4263" s="266" t="s">
        <v>368</v>
      </c>
      <c r="O4263" s="266" t="s">
        <v>386</v>
      </c>
      <c r="P4263" s="11" t="s">
        <v>387</v>
      </c>
      <c r="Q4263" s="11" t="s">
        <v>419</v>
      </c>
      <c r="R4263" s="8">
        <v>460</v>
      </c>
      <c r="S4263" s="8">
        <v>530</v>
      </c>
      <c r="T4263" s="206">
        <f>ABS(Table1[[#This Row],[Prod]]-Table1[[#This Row],[Planned]])</f>
        <v>70</v>
      </c>
      <c r="U4263" s="209">
        <f>IF(ABS(Table1[[#This Row],[Prod]]-Table1[[#This Row],[Planned]])&gt;Table1[[#This Row],[Planned]],0,IF(Table1[[#This Row],[Planned]]=0,0,1-ABS(Table1[[#This Row],[Prod]]-Table1[[#This Row],[Planned]])/Table1[[#This Row],[Planned]]))</f>
        <v>0.84782608695652173</v>
      </c>
      <c r="V4263" s="8"/>
      <c r="W4263" s="11"/>
      <c r="X4263" s="3">
        <v>530</v>
      </c>
      <c r="Y4263" s="206">
        <f>Table1[[#This Row],[Prod]]</f>
        <v>530</v>
      </c>
      <c r="Z4263" s="206">
        <f>ABS(Table1[[#This Row],[Prod2]]-Table1[[#This Row],[Plan Revised]])</f>
        <v>0</v>
      </c>
      <c r="AA4263" s="288">
        <f>IF(ABS(Table1[[#This Row],[Prod2]]-Table1[[#This Row],[Plan Revised]])&gt;Table1[[#This Row],[Plan Revised]],0,IF(Table1[[#This Row],[Plan Revised]]=0,0,1-ABS(Table1[[#This Row],[Prod2]]-Table1[[#This Row],[Plan Revised]])/Table1[[#This Row],[Plan Revised]]))</f>
        <v>1</v>
      </c>
      <c r="AB4263" s="11"/>
      <c r="AC4263" s="30"/>
    </row>
    <row r="4264" spans="1:29">
      <c r="A4264" s="15" t="str">
        <f>IF(Table1[Week]=WeekSel,"Yes","No")</f>
        <v>No</v>
      </c>
      <c r="B4264" s="15" t="str">
        <f>IF((Table1[StartDate]&gt;=Date.GraphMin)*(Table1[StartDate]&lt;=Date.GraphMax)=1,"Yes","No")</f>
        <v>No</v>
      </c>
      <c r="C4264" s="15" t="str">
        <f>IF(OR(Table1[[#This Row],[Site]]="FOOD MILLING",Table1[[#This Row],[Site]]="GODACO"), "No", "Yes")</f>
        <v>Yes</v>
      </c>
      <c r="D4264" s="40">
        <f>MAX(DATE(Table1[Year],1,1),DATE(Table1[Year],1,1)-WEEKDAY(DATE(Table1[Year],1,1),2)+(Table1[WeekNum]-1)*7+1)</f>
        <v>44536</v>
      </c>
      <c r="E4264" s="40">
        <f>MIN(DATE(Table1[Year]+1,1,0),DATE(Table1[Year],1,1)-WEEKDAY(DATE(Table1[Year],1,1),2)+Table1[WeekNum]*7)</f>
        <v>44542</v>
      </c>
      <c r="F4264" s="15">
        <v>2021</v>
      </c>
      <c r="G4264" s="15">
        <f t="shared" si="132"/>
        <v>12</v>
      </c>
      <c r="H4264" s="17">
        <v>50</v>
      </c>
      <c r="I4264" s="207" t="str">
        <f>"W" &amp;Table1[[#This Row],[WeekNum]]</f>
        <v>W50</v>
      </c>
      <c r="J4264" s="20" t="str">
        <f t="shared" si="133"/>
        <v>21-W50</v>
      </c>
      <c r="K4264" s="8" t="s">
        <v>480</v>
      </c>
      <c r="L4264" s="4"/>
      <c r="M4264" s="8" t="s">
        <v>72</v>
      </c>
      <c r="N4264" s="266" t="s">
        <v>368</v>
      </c>
      <c r="O4264" s="266" t="s">
        <v>386</v>
      </c>
      <c r="P4264" s="11" t="s">
        <v>387</v>
      </c>
      <c r="Q4264" s="11" t="s">
        <v>419</v>
      </c>
      <c r="R4264" s="8">
        <v>6400</v>
      </c>
      <c r="S4264" s="8">
        <v>9177.7000000000007</v>
      </c>
      <c r="T4264" s="206">
        <f>ABS(Table1[[#This Row],[Prod]]-Table1[[#This Row],[Planned]])</f>
        <v>2777.7000000000007</v>
      </c>
      <c r="U4264" s="209">
        <f>IF(ABS(Table1[[#This Row],[Prod]]-Table1[[#This Row],[Planned]])&gt;Table1[[#This Row],[Planned]],0,IF(Table1[[#This Row],[Planned]]=0,0,1-ABS(Table1[[#This Row],[Prod]]-Table1[[#This Row],[Planned]])/Table1[[#This Row],[Planned]]))</f>
        <v>0.56598437499999987</v>
      </c>
      <c r="V4264" s="8"/>
      <c r="W4264" s="11"/>
      <c r="X4264" s="3">
        <v>7200</v>
      </c>
      <c r="Y4264" s="206">
        <f>Table1[[#This Row],[Prod]]</f>
        <v>9177.7000000000007</v>
      </c>
      <c r="Z4264" s="206">
        <f>ABS(Table1[[#This Row],[Prod2]]-Table1[[#This Row],[Plan Revised]])</f>
        <v>1977.7000000000007</v>
      </c>
      <c r="AA4264" s="288">
        <f>IF(ABS(Table1[[#This Row],[Prod2]]-Table1[[#This Row],[Plan Revised]])&gt;Table1[[#This Row],[Plan Revised]],0,IF(Table1[[#This Row],[Plan Revised]]=0,0,1-ABS(Table1[[#This Row],[Prod2]]-Table1[[#This Row],[Plan Revised]])/Table1[[#This Row],[Plan Revised]]))</f>
        <v>0.72531944444444441</v>
      </c>
      <c r="AB4264" s="11"/>
      <c r="AC4264" s="30"/>
    </row>
    <row r="4265" spans="1:29">
      <c r="A4265" s="15" t="str">
        <f>IF(Table1[Week]=WeekSel,"Yes","No")</f>
        <v>No</v>
      </c>
      <c r="B4265" s="15" t="str">
        <f>IF((Table1[StartDate]&gt;=Date.GraphMin)*(Table1[StartDate]&lt;=Date.GraphMax)=1,"Yes","No")</f>
        <v>No</v>
      </c>
      <c r="C4265" s="15" t="str">
        <f>IF(OR(Table1[[#This Row],[Site]]="FOOD MILLING",Table1[[#This Row],[Site]]="GODACO"), "No", "Yes")</f>
        <v>Yes</v>
      </c>
      <c r="D4265" s="40">
        <f>MAX(DATE(Table1[Year],1,1),DATE(Table1[Year],1,1)-WEEKDAY(DATE(Table1[Year],1,1),2)+(Table1[WeekNum]-1)*7+1)</f>
        <v>44536</v>
      </c>
      <c r="E4265" s="40">
        <f>MIN(DATE(Table1[Year]+1,1,0),DATE(Table1[Year],1,1)-WEEKDAY(DATE(Table1[Year],1,1),2)+Table1[WeekNum]*7)</f>
        <v>44542</v>
      </c>
      <c r="F4265" s="15">
        <v>2021</v>
      </c>
      <c r="G4265" s="15">
        <f t="shared" si="132"/>
        <v>12</v>
      </c>
      <c r="H4265" s="17">
        <v>50</v>
      </c>
      <c r="I4265" s="207" t="str">
        <f>"W" &amp;Table1[[#This Row],[WeekNum]]</f>
        <v>W50</v>
      </c>
      <c r="J4265" s="20" t="str">
        <f t="shared" si="133"/>
        <v>21-W50</v>
      </c>
      <c r="K4265" s="8" t="s">
        <v>483</v>
      </c>
      <c r="L4265" s="4"/>
      <c r="M4265" s="8" t="s">
        <v>72</v>
      </c>
      <c r="N4265" s="266" t="s">
        <v>368</v>
      </c>
      <c r="O4265" s="266" t="s">
        <v>386</v>
      </c>
      <c r="P4265" s="11" t="s">
        <v>387</v>
      </c>
      <c r="Q4265" s="11" t="s">
        <v>419</v>
      </c>
      <c r="R4265" s="8">
        <v>12874</v>
      </c>
      <c r="S4265" s="8">
        <v>6771.5</v>
      </c>
      <c r="T4265" s="206">
        <f>ABS(Table1[[#This Row],[Prod]]-Table1[[#This Row],[Planned]])</f>
        <v>6102.5</v>
      </c>
      <c r="U4265" s="209">
        <f>IF(ABS(Table1[[#This Row],[Prod]]-Table1[[#This Row],[Planned]])&gt;Table1[[#This Row],[Planned]],0,IF(Table1[[#This Row],[Planned]]=0,0,1-ABS(Table1[[#This Row],[Prod]]-Table1[[#This Row],[Planned]])/Table1[[#This Row],[Planned]]))</f>
        <v>0.52598260059033719</v>
      </c>
      <c r="V4265" s="8"/>
      <c r="W4265" s="11"/>
      <c r="X4265" s="3">
        <v>7670</v>
      </c>
      <c r="Y4265" s="206">
        <f>Table1[[#This Row],[Prod]]</f>
        <v>6771.5</v>
      </c>
      <c r="Z4265" s="206">
        <f>ABS(Table1[[#This Row],[Prod2]]-Table1[[#This Row],[Plan Revised]])</f>
        <v>898.5</v>
      </c>
      <c r="AA4265" s="288">
        <f>IF(ABS(Table1[[#This Row],[Prod2]]-Table1[[#This Row],[Plan Revised]])&gt;Table1[[#This Row],[Plan Revised]],0,IF(Table1[[#This Row],[Plan Revised]]=0,0,1-ABS(Table1[[#This Row],[Prod2]]-Table1[[#This Row],[Plan Revised]])/Table1[[#This Row],[Plan Revised]]))</f>
        <v>0.88285528031290739</v>
      </c>
      <c r="AB4265" s="11"/>
      <c r="AC4265" s="30"/>
    </row>
    <row r="4266" spans="1:29">
      <c r="A4266" s="15" t="str">
        <f>IF(Table1[Week]=WeekSel,"Yes","No")</f>
        <v>No</v>
      </c>
      <c r="B4266" s="15" t="str">
        <f>IF((Table1[StartDate]&gt;=Date.GraphMin)*(Table1[StartDate]&lt;=Date.GraphMax)=1,"Yes","No")</f>
        <v>No</v>
      </c>
      <c r="C4266" s="15" t="str">
        <f>IF(OR(Table1[[#This Row],[Site]]="FOOD MILLING",Table1[[#This Row],[Site]]="GODACO"), "No", "Yes")</f>
        <v>Yes</v>
      </c>
      <c r="D4266" s="40">
        <f>MAX(DATE(Table1[Year],1,1),DATE(Table1[Year],1,1)-WEEKDAY(DATE(Table1[Year],1,1),2)+(Table1[WeekNum]-1)*7+1)</f>
        <v>44536</v>
      </c>
      <c r="E4266" s="40">
        <f>MIN(DATE(Table1[Year]+1,1,0),DATE(Table1[Year],1,1)-WEEKDAY(DATE(Table1[Year],1,1),2)+Table1[WeekNum]*7)</f>
        <v>44542</v>
      </c>
      <c r="F4266" s="15">
        <v>2021</v>
      </c>
      <c r="G4266" s="15">
        <f t="shared" si="132"/>
        <v>12</v>
      </c>
      <c r="H4266" s="17">
        <v>50</v>
      </c>
      <c r="I4266" s="207" t="str">
        <f>"W" &amp;Table1[[#This Row],[WeekNum]]</f>
        <v>W50</v>
      </c>
      <c r="J4266" s="20" t="str">
        <f t="shared" si="133"/>
        <v>21-W50</v>
      </c>
      <c r="K4266" s="8" t="s">
        <v>478</v>
      </c>
      <c r="L4266" s="4"/>
      <c r="M4266" s="8" t="s">
        <v>72</v>
      </c>
      <c r="N4266" s="266" t="s">
        <v>368</v>
      </c>
      <c r="O4266" s="266" t="s">
        <v>386</v>
      </c>
      <c r="P4266" s="11" t="s">
        <v>387</v>
      </c>
      <c r="Q4266" s="11" t="s">
        <v>419</v>
      </c>
      <c r="R4266" s="8">
        <v>480</v>
      </c>
      <c r="S4266" s="8">
        <v>480</v>
      </c>
      <c r="T4266" s="206">
        <f>ABS(Table1[[#This Row],[Prod]]-Table1[[#This Row],[Planned]])</f>
        <v>0</v>
      </c>
      <c r="U4266" s="209">
        <f>IF(ABS(Table1[[#This Row],[Prod]]-Table1[[#This Row],[Planned]])&gt;Table1[[#This Row],[Planned]],0,IF(Table1[[#This Row],[Planned]]=0,0,1-ABS(Table1[[#This Row],[Prod]]-Table1[[#This Row],[Planned]])/Table1[[#This Row],[Planned]]))</f>
        <v>1</v>
      </c>
      <c r="V4266" s="8"/>
      <c r="W4266" s="11"/>
      <c r="X4266" s="3">
        <v>480</v>
      </c>
      <c r="Y4266" s="206">
        <f>Table1[[#This Row],[Prod]]</f>
        <v>480</v>
      </c>
      <c r="Z4266" s="206">
        <f>ABS(Table1[[#This Row],[Prod2]]-Table1[[#This Row],[Plan Revised]])</f>
        <v>0</v>
      </c>
      <c r="AA4266" s="288">
        <f>IF(ABS(Table1[[#This Row],[Prod2]]-Table1[[#This Row],[Plan Revised]])&gt;Table1[[#This Row],[Plan Revised]],0,IF(Table1[[#This Row],[Plan Revised]]=0,0,1-ABS(Table1[[#This Row],[Prod2]]-Table1[[#This Row],[Plan Revised]])/Table1[[#This Row],[Plan Revised]]))</f>
        <v>1</v>
      </c>
      <c r="AB4266" s="11"/>
      <c r="AC4266" s="30"/>
    </row>
    <row r="4267" spans="1:29">
      <c r="A4267" s="15" t="str">
        <f>IF(Table1[Week]=WeekSel,"Yes","No")</f>
        <v>No</v>
      </c>
      <c r="B4267" s="15" t="str">
        <f>IF((Table1[StartDate]&gt;=Date.GraphMin)*(Table1[StartDate]&lt;=Date.GraphMax)=1,"Yes","No")</f>
        <v>No</v>
      </c>
      <c r="C4267" s="15" t="str">
        <f>IF(OR(Table1[[#This Row],[Site]]="FOOD MILLING",Table1[[#This Row],[Site]]="GODACO"), "No", "Yes")</f>
        <v>Yes</v>
      </c>
      <c r="D4267" s="40">
        <f>MAX(DATE(Table1[Year],1,1),DATE(Table1[Year],1,1)-WEEKDAY(DATE(Table1[Year],1,1),2)+(Table1[WeekNum]-1)*7+1)</f>
        <v>44536</v>
      </c>
      <c r="E4267" s="40">
        <f>MIN(DATE(Table1[Year]+1,1,0),DATE(Table1[Year],1,1)-WEEKDAY(DATE(Table1[Year],1,1),2)+Table1[WeekNum]*7)</f>
        <v>44542</v>
      </c>
      <c r="F4267" s="15">
        <v>2021</v>
      </c>
      <c r="G4267" s="15">
        <f t="shared" si="132"/>
        <v>12</v>
      </c>
      <c r="H4267" s="17">
        <v>50</v>
      </c>
      <c r="I4267" s="207" t="str">
        <f>"W" &amp;Table1[[#This Row],[WeekNum]]</f>
        <v>W50</v>
      </c>
      <c r="J4267" s="20" t="str">
        <f t="shared" si="133"/>
        <v>21-W50</v>
      </c>
      <c r="K4267" s="8" t="s">
        <v>479</v>
      </c>
      <c r="L4267" s="4"/>
      <c r="M4267" s="8" t="s">
        <v>72</v>
      </c>
      <c r="N4267" s="266" t="s">
        <v>368</v>
      </c>
      <c r="O4267" s="266" t="s">
        <v>386</v>
      </c>
      <c r="P4267" s="11" t="s">
        <v>387</v>
      </c>
      <c r="Q4267" s="11" t="s">
        <v>419</v>
      </c>
      <c r="R4267" s="8">
        <v>5500</v>
      </c>
      <c r="S4267" s="8">
        <v>6660</v>
      </c>
      <c r="T4267" s="206">
        <f>ABS(Table1[[#This Row],[Prod]]-Table1[[#This Row],[Planned]])</f>
        <v>1160</v>
      </c>
      <c r="U4267" s="209">
        <f>IF(ABS(Table1[[#This Row],[Prod]]-Table1[[#This Row],[Planned]])&gt;Table1[[#This Row],[Planned]],0,IF(Table1[[#This Row],[Planned]]=0,0,1-ABS(Table1[[#This Row],[Prod]]-Table1[[#This Row],[Planned]])/Table1[[#This Row],[Planned]]))</f>
        <v>0.78909090909090907</v>
      </c>
      <c r="V4267" s="8"/>
      <c r="W4267" s="11"/>
      <c r="X4267" s="3">
        <v>4500</v>
      </c>
      <c r="Y4267" s="206">
        <f>Table1[[#This Row],[Prod]]</f>
        <v>6660</v>
      </c>
      <c r="Z4267" s="206">
        <f>ABS(Table1[[#This Row],[Prod2]]-Table1[[#This Row],[Plan Revised]])</f>
        <v>2160</v>
      </c>
      <c r="AA4267" s="288">
        <f>IF(ABS(Table1[[#This Row],[Prod2]]-Table1[[#This Row],[Plan Revised]])&gt;Table1[[#This Row],[Plan Revised]],0,IF(Table1[[#This Row],[Plan Revised]]=0,0,1-ABS(Table1[[#This Row],[Prod2]]-Table1[[#This Row],[Plan Revised]])/Table1[[#This Row],[Plan Revised]]))</f>
        <v>0.52</v>
      </c>
      <c r="AB4267" s="11"/>
      <c r="AC4267" s="30"/>
    </row>
    <row r="4268" spans="1:29">
      <c r="A4268" s="15" t="str">
        <f>IF(Table1[Week]=WeekSel,"Yes","No")</f>
        <v>No</v>
      </c>
      <c r="B4268" s="15" t="str">
        <f>IF((Table1[StartDate]&gt;=Date.GraphMin)*(Table1[StartDate]&lt;=Date.GraphMax)=1,"Yes","No")</f>
        <v>No</v>
      </c>
      <c r="C4268" s="15" t="str">
        <f>IF(OR(Table1[[#This Row],[Site]]="FOOD MILLING",Table1[[#This Row],[Site]]="GODACO"), "No", "Yes")</f>
        <v>Yes</v>
      </c>
      <c r="D4268" s="40">
        <f>MAX(DATE(Table1[Year],1,1),DATE(Table1[Year],1,1)-WEEKDAY(DATE(Table1[Year],1,1),2)+(Table1[WeekNum]-1)*7+1)</f>
        <v>44536</v>
      </c>
      <c r="E4268" s="40">
        <f>MIN(DATE(Table1[Year]+1,1,0),DATE(Table1[Year],1,1)-WEEKDAY(DATE(Table1[Year],1,1),2)+Table1[WeekNum]*7)</f>
        <v>44542</v>
      </c>
      <c r="F4268" s="15">
        <v>2021</v>
      </c>
      <c r="G4268" s="15">
        <f t="shared" si="132"/>
        <v>12</v>
      </c>
      <c r="H4268" s="17">
        <v>50</v>
      </c>
      <c r="I4268" s="207" t="str">
        <f>"W" &amp;Table1[[#This Row],[WeekNum]]</f>
        <v>W50</v>
      </c>
      <c r="J4268" s="20" t="str">
        <f t="shared" si="133"/>
        <v>21-W50</v>
      </c>
      <c r="K4268" s="8" t="s">
        <v>485</v>
      </c>
      <c r="L4268" s="4"/>
      <c r="M4268" s="8" t="s">
        <v>77</v>
      </c>
      <c r="N4268" s="266" t="s">
        <v>368</v>
      </c>
      <c r="O4268" s="266" t="s">
        <v>386</v>
      </c>
      <c r="P4268" s="11" t="s">
        <v>387</v>
      </c>
      <c r="Q4268" s="11" t="s">
        <v>419</v>
      </c>
      <c r="R4268" s="8">
        <v>4000</v>
      </c>
      <c r="S4268" s="8">
        <v>4174</v>
      </c>
      <c r="T4268" s="206">
        <f>ABS(Table1[[#This Row],[Prod]]-Table1[[#This Row],[Planned]])</f>
        <v>174</v>
      </c>
      <c r="U4268" s="209">
        <f>IF(ABS(Table1[[#This Row],[Prod]]-Table1[[#This Row],[Planned]])&gt;Table1[[#This Row],[Planned]],0,IF(Table1[[#This Row],[Planned]]=0,0,1-ABS(Table1[[#This Row],[Prod]]-Table1[[#This Row],[Planned]])/Table1[[#This Row],[Planned]]))</f>
        <v>0.95650000000000002</v>
      </c>
      <c r="V4268" s="8"/>
      <c r="W4268" s="11"/>
      <c r="X4268" s="3">
        <v>4000</v>
      </c>
      <c r="Y4268" s="206">
        <f>Table1[[#This Row],[Prod]]</f>
        <v>4174</v>
      </c>
      <c r="Z4268" s="206">
        <f>ABS(Table1[[#This Row],[Prod2]]-Table1[[#This Row],[Plan Revised]])</f>
        <v>174</v>
      </c>
      <c r="AA4268" s="288">
        <f>IF(ABS(Table1[[#This Row],[Prod2]]-Table1[[#This Row],[Plan Revised]])&gt;Table1[[#This Row],[Plan Revised]],0,IF(Table1[[#This Row],[Plan Revised]]=0,0,1-ABS(Table1[[#This Row],[Prod2]]-Table1[[#This Row],[Plan Revised]])/Table1[[#This Row],[Plan Revised]]))</f>
        <v>0.95650000000000002</v>
      </c>
      <c r="AB4268" s="11"/>
      <c r="AC4268" s="30"/>
    </row>
    <row r="4269" spans="1:29">
      <c r="A4269" s="15" t="str">
        <f>IF(Table1[Week]=WeekSel,"Yes","No")</f>
        <v>No</v>
      </c>
      <c r="B4269" s="15" t="str">
        <f>IF((Table1[StartDate]&gt;=Date.GraphMin)*(Table1[StartDate]&lt;=Date.GraphMax)=1,"Yes","No")</f>
        <v>No</v>
      </c>
      <c r="C4269" s="15" t="str">
        <f>IF(OR(Table1[[#This Row],[Site]]="FOOD MILLING",Table1[[#This Row],[Site]]="GODACO"), "No", "Yes")</f>
        <v>Yes</v>
      </c>
      <c r="D4269" s="40">
        <f>MAX(DATE(Table1[Year],1,1),DATE(Table1[Year],1,1)-WEEKDAY(DATE(Table1[Year],1,1),2)+(Table1[WeekNum]-1)*7+1)</f>
        <v>44536</v>
      </c>
      <c r="E4269" s="40">
        <f>MIN(DATE(Table1[Year]+1,1,0),DATE(Table1[Year],1,1)-WEEKDAY(DATE(Table1[Year],1,1),2)+Table1[WeekNum]*7)</f>
        <v>44542</v>
      </c>
      <c r="F4269" s="15">
        <v>2021</v>
      </c>
      <c r="G4269" s="15">
        <f t="shared" si="132"/>
        <v>12</v>
      </c>
      <c r="H4269" s="17">
        <v>50</v>
      </c>
      <c r="I4269" s="207" t="str">
        <f>"W" &amp;Table1[[#This Row],[WeekNum]]</f>
        <v>W50</v>
      </c>
      <c r="J4269" s="20" t="str">
        <f t="shared" si="133"/>
        <v>21-W50</v>
      </c>
      <c r="K4269" s="8" t="s">
        <v>481</v>
      </c>
      <c r="L4269" s="4"/>
      <c r="M4269" s="8" t="s">
        <v>72</v>
      </c>
      <c r="N4269" s="266" t="s">
        <v>368</v>
      </c>
      <c r="O4269" s="266" t="s">
        <v>386</v>
      </c>
      <c r="P4269" s="11" t="s">
        <v>387</v>
      </c>
      <c r="Q4269" s="11" t="s">
        <v>419</v>
      </c>
      <c r="R4269" s="8">
        <v>400</v>
      </c>
      <c r="S4269" s="8">
        <v>487</v>
      </c>
      <c r="T4269" s="206">
        <f>ABS(Table1[[#This Row],[Prod]]-Table1[[#This Row],[Planned]])</f>
        <v>87</v>
      </c>
      <c r="U4269" s="209">
        <f>IF(ABS(Table1[[#This Row],[Prod]]-Table1[[#This Row],[Planned]])&gt;Table1[[#This Row],[Planned]],0,IF(Table1[[#This Row],[Planned]]=0,0,1-ABS(Table1[[#This Row],[Prod]]-Table1[[#This Row],[Planned]])/Table1[[#This Row],[Planned]]))</f>
        <v>0.78249999999999997</v>
      </c>
      <c r="V4269" s="8"/>
      <c r="W4269" s="11"/>
      <c r="X4269" s="3">
        <v>600</v>
      </c>
      <c r="Y4269" s="206">
        <f>Table1[[#This Row],[Prod]]</f>
        <v>487</v>
      </c>
      <c r="Z4269" s="206">
        <f>ABS(Table1[[#This Row],[Prod2]]-Table1[[#This Row],[Plan Revised]])</f>
        <v>113</v>
      </c>
      <c r="AA4269" s="288">
        <f>IF(ABS(Table1[[#This Row],[Prod2]]-Table1[[#This Row],[Plan Revised]])&gt;Table1[[#This Row],[Plan Revised]],0,IF(Table1[[#This Row],[Plan Revised]]=0,0,1-ABS(Table1[[#This Row],[Prod2]]-Table1[[#This Row],[Plan Revised]])/Table1[[#This Row],[Plan Revised]]))</f>
        <v>0.81166666666666665</v>
      </c>
      <c r="AB4269" s="11"/>
      <c r="AC4269" s="30"/>
    </row>
    <row r="4270" spans="1:29">
      <c r="A4270" s="15" t="str">
        <f>IF(Table1[Week]=WeekSel,"Yes","No")</f>
        <v>No</v>
      </c>
      <c r="B4270" s="15" t="str">
        <f>IF((Table1[StartDate]&gt;=Date.GraphMin)*(Table1[StartDate]&lt;=Date.GraphMax)=1,"Yes","No")</f>
        <v>No</v>
      </c>
      <c r="C4270" s="15" t="str">
        <f>IF(OR(Table1[[#This Row],[Site]]="FOOD MILLING",Table1[[#This Row],[Site]]="GODACO"), "No", "Yes")</f>
        <v>Yes</v>
      </c>
      <c r="D4270" s="40">
        <f>MAX(DATE(Table1[Year],1,1),DATE(Table1[Year],1,1)-WEEKDAY(DATE(Table1[Year],1,1),2)+(Table1[WeekNum]-1)*7+1)</f>
        <v>44536</v>
      </c>
      <c r="E4270" s="40">
        <f>MIN(DATE(Table1[Year]+1,1,0),DATE(Table1[Year],1,1)-WEEKDAY(DATE(Table1[Year],1,1),2)+Table1[WeekNum]*7)</f>
        <v>44542</v>
      </c>
      <c r="F4270" s="15">
        <v>2021</v>
      </c>
      <c r="G4270" s="15">
        <f t="shared" si="132"/>
        <v>12</v>
      </c>
      <c r="H4270" s="17">
        <v>50</v>
      </c>
      <c r="I4270" s="207" t="str">
        <f>"W" &amp;Table1[[#This Row],[WeekNum]]</f>
        <v>W50</v>
      </c>
      <c r="J4270" s="20" t="str">
        <f t="shared" si="133"/>
        <v>21-W50</v>
      </c>
      <c r="K4270" s="8" t="s">
        <v>484</v>
      </c>
      <c r="L4270" s="4"/>
      <c r="M4270" s="8" t="s">
        <v>72</v>
      </c>
      <c r="N4270" s="266" t="s">
        <v>368</v>
      </c>
      <c r="O4270" s="266" t="s">
        <v>386</v>
      </c>
      <c r="P4270" s="11" t="s">
        <v>387</v>
      </c>
      <c r="Q4270" s="11" t="s">
        <v>419</v>
      </c>
      <c r="R4270" s="8">
        <v>3500</v>
      </c>
      <c r="S4270" s="8">
        <v>3580</v>
      </c>
      <c r="T4270" s="206">
        <f>ABS(Table1[[#This Row],[Prod]]-Table1[[#This Row],[Planned]])</f>
        <v>80</v>
      </c>
      <c r="U4270" s="209">
        <f>IF(ABS(Table1[[#This Row],[Prod]]-Table1[[#This Row],[Planned]])&gt;Table1[[#This Row],[Planned]],0,IF(Table1[[#This Row],[Planned]]=0,0,1-ABS(Table1[[#This Row],[Prod]]-Table1[[#This Row],[Planned]])/Table1[[#This Row],[Planned]]))</f>
        <v>0.97714285714285709</v>
      </c>
      <c r="V4270" s="8"/>
      <c r="W4270" s="11"/>
      <c r="X4270" s="3">
        <v>3500</v>
      </c>
      <c r="Y4270" s="206">
        <f>Table1[[#This Row],[Prod]]</f>
        <v>3580</v>
      </c>
      <c r="Z4270" s="206">
        <f>ABS(Table1[[#This Row],[Prod2]]-Table1[[#This Row],[Plan Revised]])</f>
        <v>80</v>
      </c>
      <c r="AA4270" s="288">
        <f>IF(ABS(Table1[[#This Row],[Prod2]]-Table1[[#This Row],[Plan Revised]])&gt;Table1[[#This Row],[Plan Revised]],0,IF(Table1[[#This Row],[Plan Revised]]=0,0,1-ABS(Table1[[#This Row],[Prod2]]-Table1[[#This Row],[Plan Revised]])/Table1[[#This Row],[Plan Revised]]))</f>
        <v>0.97714285714285709</v>
      </c>
      <c r="AB4270" s="11"/>
      <c r="AC4270" s="30"/>
    </row>
    <row r="4271" spans="1:29">
      <c r="A4271" s="15" t="str">
        <f>IF(Table1[Week]=WeekSel,"Yes","No")</f>
        <v>No</v>
      </c>
      <c r="B4271" s="15" t="str">
        <f>IF((Table1[StartDate]&gt;=Date.GraphMin)*(Table1[StartDate]&lt;=Date.GraphMax)=1,"Yes","No")</f>
        <v>No</v>
      </c>
      <c r="C4271" s="15" t="str">
        <f>IF(OR(Table1[[#This Row],[Site]]="FOOD MILLING",Table1[[#This Row],[Site]]="GODACO"), "No", "Yes")</f>
        <v>Yes</v>
      </c>
      <c r="D4271" s="40">
        <f>MAX(DATE(Table1[Year],1,1),DATE(Table1[Year],1,1)-WEEKDAY(DATE(Table1[Year],1,1),2)+(Table1[WeekNum]-1)*7+1)</f>
        <v>44536</v>
      </c>
      <c r="E4271" s="40">
        <f>MIN(DATE(Table1[Year]+1,1,0),DATE(Table1[Year],1,1)-WEEKDAY(DATE(Table1[Year],1,1),2)+Table1[WeekNum]*7)</f>
        <v>44542</v>
      </c>
      <c r="F4271" s="15">
        <v>2021</v>
      </c>
      <c r="G4271" s="15">
        <f t="shared" si="132"/>
        <v>12</v>
      </c>
      <c r="H4271" s="17">
        <v>50</v>
      </c>
      <c r="I4271" s="207" t="str">
        <f>"W" &amp;Table1[[#This Row],[WeekNum]]</f>
        <v>W50</v>
      </c>
      <c r="J4271" s="20" t="str">
        <f t="shared" si="133"/>
        <v>21-W50</v>
      </c>
      <c r="K4271" s="8" t="s">
        <v>487</v>
      </c>
      <c r="L4271" s="4"/>
      <c r="M4271" s="8" t="s">
        <v>72</v>
      </c>
      <c r="N4271" s="266" t="s">
        <v>368</v>
      </c>
      <c r="O4271" s="266" t="s">
        <v>386</v>
      </c>
      <c r="P4271" s="11" t="s">
        <v>387</v>
      </c>
      <c r="Q4271" s="11" t="s">
        <v>419</v>
      </c>
      <c r="R4271" s="8">
        <v>0</v>
      </c>
      <c r="S4271" s="8">
        <v>160</v>
      </c>
      <c r="T4271" s="206">
        <f>ABS(Table1[[#This Row],[Prod]]-Table1[[#This Row],[Planned]])</f>
        <v>160</v>
      </c>
      <c r="U4271" s="209">
        <f>IF(ABS(Table1[[#This Row],[Prod]]-Table1[[#This Row],[Planned]])&gt;Table1[[#This Row],[Planned]],0,IF(Table1[[#This Row],[Planned]]=0,0,1-ABS(Table1[[#This Row],[Prod]]-Table1[[#This Row],[Planned]])/Table1[[#This Row],[Planned]]))</f>
        <v>0</v>
      </c>
      <c r="V4271" s="8"/>
      <c r="W4271" s="11"/>
      <c r="X4271" s="3">
        <v>160</v>
      </c>
      <c r="Y4271" s="206">
        <f>Table1[[#This Row],[Prod]]</f>
        <v>160</v>
      </c>
      <c r="Z4271" s="206">
        <f>ABS(Table1[[#This Row],[Prod2]]-Table1[[#This Row],[Plan Revised]])</f>
        <v>0</v>
      </c>
      <c r="AA4271" s="288">
        <f>IF(ABS(Table1[[#This Row],[Prod2]]-Table1[[#This Row],[Plan Revised]])&gt;Table1[[#This Row],[Plan Revised]],0,IF(Table1[[#This Row],[Plan Revised]]=0,0,1-ABS(Table1[[#This Row],[Prod2]]-Table1[[#This Row],[Plan Revised]])/Table1[[#This Row],[Plan Revised]]))</f>
        <v>1</v>
      </c>
      <c r="AB4271" s="11"/>
      <c r="AC4271" s="30"/>
    </row>
    <row r="4272" spans="1:29">
      <c r="A4272" s="15" t="str">
        <f>IF(Table1[Week]=WeekSel,"Yes","No")</f>
        <v>No</v>
      </c>
      <c r="B4272" s="15" t="str">
        <f>IF((Table1[StartDate]&gt;=Date.GraphMin)*(Table1[StartDate]&lt;=Date.GraphMax)=1,"Yes","No")</f>
        <v>No</v>
      </c>
      <c r="C4272" s="15" t="str">
        <f>IF(OR(Table1[[#This Row],[Site]]="FOOD MILLING",Table1[[#This Row],[Site]]="GODACO"), "No", "Yes")</f>
        <v>Yes</v>
      </c>
      <c r="D4272" s="40">
        <f>MAX(DATE(Table1[Year],1,1),DATE(Table1[Year],1,1)-WEEKDAY(DATE(Table1[Year],1,1),2)+(Table1[WeekNum]-1)*7+1)</f>
        <v>44536</v>
      </c>
      <c r="E4272" s="40">
        <f>MIN(DATE(Table1[Year]+1,1,0),DATE(Table1[Year],1,1)-WEEKDAY(DATE(Table1[Year],1,1),2)+Table1[WeekNum]*7)</f>
        <v>44542</v>
      </c>
      <c r="F4272" s="15">
        <v>2021</v>
      </c>
      <c r="G4272" s="15">
        <f t="shared" si="132"/>
        <v>12</v>
      </c>
      <c r="H4272" s="17">
        <v>50</v>
      </c>
      <c r="I4272" s="207" t="str">
        <f>"W" &amp;Table1[[#This Row],[WeekNum]]</f>
        <v>W50</v>
      </c>
      <c r="J4272" s="20" t="str">
        <f t="shared" si="133"/>
        <v>21-W50</v>
      </c>
      <c r="K4272" s="8" t="s">
        <v>490</v>
      </c>
      <c r="L4272" s="4"/>
      <c r="M4272" s="8" t="s">
        <v>72</v>
      </c>
      <c r="N4272" s="266" t="s">
        <v>368</v>
      </c>
      <c r="O4272" s="266" t="s">
        <v>386</v>
      </c>
      <c r="P4272" s="11" t="s">
        <v>387</v>
      </c>
      <c r="Q4272" s="11" t="s">
        <v>419</v>
      </c>
      <c r="R4272" s="8">
        <v>0</v>
      </c>
      <c r="S4272" s="8">
        <v>800</v>
      </c>
      <c r="T4272" s="206">
        <f>ABS(Table1[[#This Row],[Prod]]-Table1[[#This Row],[Planned]])</f>
        <v>800</v>
      </c>
      <c r="U4272" s="209">
        <f>IF(ABS(Table1[[#This Row],[Prod]]-Table1[[#This Row],[Planned]])&gt;Table1[[#This Row],[Planned]],0,IF(Table1[[#This Row],[Planned]]=0,0,1-ABS(Table1[[#This Row],[Prod]]-Table1[[#This Row],[Planned]])/Table1[[#This Row],[Planned]]))</f>
        <v>0</v>
      </c>
      <c r="V4272" s="8"/>
      <c r="W4272" s="11"/>
      <c r="X4272" s="3">
        <v>800</v>
      </c>
      <c r="Y4272" s="206">
        <f>Table1[[#This Row],[Prod]]</f>
        <v>800</v>
      </c>
      <c r="Z4272" s="206">
        <f>ABS(Table1[[#This Row],[Prod2]]-Table1[[#This Row],[Plan Revised]])</f>
        <v>0</v>
      </c>
      <c r="AA4272" s="288">
        <f>IF(ABS(Table1[[#This Row],[Prod2]]-Table1[[#This Row],[Plan Revised]])&gt;Table1[[#This Row],[Plan Revised]],0,IF(Table1[[#This Row],[Plan Revised]]=0,0,1-ABS(Table1[[#This Row],[Prod2]]-Table1[[#This Row],[Plan Revised]])/Table1[[#This Row],[Plan Revised]]))</f>
        <v>1</v>
      </c>
      <c r="AB4272" s="11"/>
      <c r="AC4272" s="30"/>
    </row>
    <row r="4273" spans="1:29">
      <c r="A4273" s="15" t="str">
        <f>IF(Table1[Week]=WeekSel,"Yes","No")</f>
        <v>No</v>
      </c>
      <c r="B4273" s="15" t="str">
        <f>IF((Table1[StartDate]&gt;=Date.GraphMin)*(Table1[StartDate]&lt;=Date.GraphMax)=1,"Yes","No")</f>
        <v>No</v>
      </c>
      <c r="C4273" s="15" t="str">
        <f>IF(OR(Table1[[#This Row],[Site]]="FOOD MILLING",Table1[[#This Row],[Site]]="GODACO"), "No", "Yes")</f>
        <v>Yes</v>
      </c>
      <c r="D4273" s="40">
        <f>MAX(DATE(Table1[Year],1,1),DATE(Table1[Year],1,1)-WEEKDAY(DATE(Table1[Year],1,1),2)+(Table1[WeekNum]-1)*7+1)</f>
        <v>44536</v>
      </c>
      <c r="E4273" s="40">
        <f>MIN(DATE(Table1[Year]+1,1,0),DATE(Table1[Year],1,1)-WEEKDAY(DATE(Table1[Year],1,1),2)+Table1[WeekNum]*7)</f>
        <v>44542</v>
      </c>
      <c r="F4273" s="15">
        <v>2021</v>
      </c>
      <c r="G4273" s="15">
        <f t="shared" si="132"/>
        <v>12</v>
      </c>
      <c r="H4273" s="17">
        <v>50</v>
      </c>
      <c r="I4273" s="207" t="str">
        <f>"W" &amp;Table1[[#This Row],[WeekNum]]</f>
        <v>W50</v>
      </c>
      <c r="J4273" s="20" t="str">
        <f t="shared" si="133"/>
        <v>21-W50</v>
      </c>
      <c r="K4273" s="8" t="s">
        <v>493</v>
      </c>
      <c r="L4273" s="4"/>
      <c r="M4273" s="8" t="s">
        <v>72</v>
      </c>
      <c r="N4273" s="266" t="s">
        <v>368</v>
      </c>
      <c r="O4273" s="266" t="s">
        <v>386</v>
      </c>
      <c r="P4273" s="11" t="s">
        <v>387</v>
      </c>
      <c r="Q4273" s="11" t="s">
        <v>419</v>
      </c>
      <c r="R4273" s="8">
        <v>600</v>
      </c>
      <c r="S4273" s="8">
        <v>850</v>
      </c>
      <c r="T4273" s="206">
        <f>ABS(Table1[[#This Row],[Prod]]-Table1[[#This Row],[Planned]])</f>
        <v>250</v>
      </c>
      <c r="U4273" s="209">
        <f>IF(ABS(Table1[[#This Row],[Prod]]-Table1[[#This Row],[Planned]])&gt;Table1[[#This Row],[Planned]],0,IF(Table1[[#This Row],[Planned]]=0,0,1-ABS(Table1[[#This Row],[Prod]]-Table1[[#This Row],[Planned]])/Table1[[#This Row],[Planned]]))</f>
        <v>0.58333333333333326</v>
      </c>
      <c r="V4273" s="8"/>
      <c r="W4273" s="11"/>
      <c r="X4273" s="3">
        <v>600</v>
      </c>
      <c r="Y4273" s="206">
        <f>Table1[[#This Row],[Prod]]</f>
        <v>850</v>
      </c>
      <c r="Z4273" s="206">
        <f>ABS(Table1[[#This Row],[Prod2]]-Table1[[#This Row],[Plan Revised]])</f>
        <v>250</v>
      </c>
      <c r="AA4273" s="288">
        <f>IF(ABS(Table1[[#This Row],[Prod2]]-Table1[[#This Row],[Plan Revised]])&gt;Table1[[#This Row],[Plan Revised]],0,IF(Table1[[#This Row],[Plan Revised]]=0,0,1-ABS(Table1[[#This Row],[Prod2]]-Table1[[#This Row],[Plan Revised]])/Table1[[#This Row],[Plan Revised]]))</f>
        <v>0.58333333333333326</v>
      </c>
      <c r="AB4273" s="11"/>
      <c r="AC4273" s="30"/>
    </row>
    <row r="4274" spans="1:29">
      <c r="A4274" s="15" t="str">
        <f>IF(Table1[Week]=WeekSel,"Yes","No")</f>
        <v>No</v>
      </c>
      <c r="B4274" s="15" t="str">
        <f>IF((Table1[StartDate]&gt;=Date.GraphMin)*(Table1[StartDate]&lt;=Date.GraphMax)=1,"Yes","No")</f>
        <v>No</v>
      </c>
      <c r="C4274" s="15" t="str">
        <f>IF(OR(Table1[[#This Row],[Site]]="FOOD MILLING",Table1[[#This Row],[Site]]="GODACO"), "No", "Yes")</f>
        <v>Yes</v>
      </c>
      <c r="D4274" s="40">
        <f>MAX(DATE(Table1[Year],1,1),DATE(Table1[Year],1,1)-WEEKDAY(DATE(Table1[Year],1,1),2)+(Table1[WeekNum]-1)*7+1)</f>
        <v>44536</v>
      </c>
      <c r="E4274" s="40">
        <f>MIN(DATE(Table1[Year]+1,1,0),DATE(Table1[Year],1,1)-WEEKDAY(DATE(Table1[Year],1,1),2)+Table1[WeekNum]*7)</f>
        <v>44542</v>
      </c>
      <c r="F4274" s="15">
        <v>2021</v>
      </c>
      <c r="G4274" s="15">
        <f t="shared" si="132"/>
        <v>12</v>
      </c>
      <c r="H4274" s="17">
        <v>50</v>
      </c>
      <c r="I4274" s="207" t="str">
        <f>"W" &amp;Table1[[#This Row],[WeekNum]]</f>
        <v>W50</v>
      </c>
      <c r="J4274" s="20" t="str">
        <f t="shared" si="133"/>
        <v>21-W50</v>
      </c>
      <c r="K4274" s="8" t="s">
        <v>488</v>
      </c>
      <c r="L4274" s="4"/>
      <c r="M4274" s="8" t="s">
        <v>72</v>
      </c>
      <c r="N4274" s="266" t="s">
        <v>368</v>
      </c>
      <c r="O4274" s="266" t="s">
        <v>386</v>
      </c>
      <c r="P4274" s="11" t="s">
        <v>387</v>
      </c>
      <c r="Q4274" s="11" t="s">
        <v>419</v>
      </c>
      <c r="R4274" s="8">
        <v>0</v>
      </c>
      <c r="S4274" s="8">
        <v>0</v>
      </c>
      <c r="T4274" s="206">
        <f>ABS(Table1[[#This Row],[Prod]]-Table1[[#This Row],[Planned]])</f>
        <v>0</v>
      </c>
      <c r="U4274" s="209">
        <f>IF(ABS(Table1[[#This Row],[Prod]]-Table1[[#This Row],[Planned]])&gt;Table1[[#This Row],[Planned]],0,IF(Table1[[#This Row],[Planned]]=0,0,1-ABS(Table1[[#This Row],[Prod]]-Table1[[#This Row],[Planned]])/Table1[[#This Row],[Planned]]))</f>
        <v>0</v>
      </c>
      <c r="V4274" s="8"/>
      <c r="W4274" s="11"/>
      <c r="X4274" s="3">
        <v>0</v>
      </c>
      <c r="Y4274" s="206">
        <f>Table1[[#This Row],[Prod]]</f>
        <v>0</v>
      </c>
      <c r="Z4274" s="206">
        <f>ABS(Table1[[#This Row],[Prod2]]-Table1[[#This Row],[Plan Revised]])</f>
        <v>0</v>
      </c>
      <c r="AA4274" s="288">
        <f>IF(ABS(Table1[[#This Row],[Prod2]]-Table1[[#This Row],[Plan Revised]])&gt;Table1[[#This Row],[Plan Revised]],0,IF(Table1[[#This Row],[Plan Revised]]=0,0,1-ABS(Table1[[#This Row],[Prod2]]-Table1[[#This Row],[Plan Revised]])/Table1[[#This Row],[Plan Revised]]))</f>
        <v>0</v>
      </c>
      <c r="AB4274" s="11"/>
      <c r="AC4274" s="30"/>
    </row>
    <row r="4275" spans="1:29">
      <c r="A4275" s="15" t="str">
        <f>IF(Table1[Week]=WeekSel,"Yes","No")</f>
        <v>No</v>
      </c>
      <c r="B4275" s="15" t="str">
        <f>IF((Table1[StartDate]&gt;=Date.GraphMin)*(Table1[StartDate]&lt;=Date.GraphMax)=1,"Yes","No")</f>
        <v>No</v>
      </c>
      <c r="C4275" s="15" t="str">
        <f>IF(OR(Table1[[#This Row],[Site]]="FOOD MILLING",Table1[[#This Row],[Site]]="GODACO"), "No", "Yes")</f>
        <v>Yes</v>
      </c>
      <c r="D4275" s="40">
        <f>MAX(DATE(Table1[Year],1,1),DATE(Table1[Year],1,1)-WEEKDAY(DATE(Table1[Year],1,1),2)+(Table1[WeekNum]-1)*7+1)</f>
        <v>44536</v>
      </c>
      <c r="E4275" s="40">
        <f>MIN(DATE(Table1[Year]+1,1,0),DATE(Table1[Year],1,1)-WEEKDAY(DATE(Table1[Year],1,1),2)+Table1[WeekNum]*7)</f>
        <v>44542</v>
      </c>
      <c r="F4275" s="15">
        <v>2021</v>
      </c>
      <c r="G4275" s="15">
        <f t="shared" si="132"/>
        <v>12</v>
      </c>
      <c r="H4275" s="17">
        <v>50</v>
      </c>
      <c r="I4275" s="207" t="str">
        <f>"W" &amp;Table1[[#This Row],[WeekNum]]</f>
        <v>W50</v>
      </c>
      <c r="J4275" s="20" t="str">
        <f t="shared" si="133"/>
        <v>21-W50</v>
      </c>
      <c r="K4275" s="8" t="s">
        <v>489</v>
      </c>
      <c r="L4275" s="4"/>
      <c r="M4275" s="8" t="s">
        <v>72</v>
      </c>
      <c r="N4275" s="266" t="s">
        <v>368</v>
      </c>
      <c r="O4275" s="266" t="s">
        <v>386</v>
      </c>
      <c r="P4275" s="11" t="s">
        <v>387</v>
      </c>
      <c r="Q4275" s="11" t="s">
        <v>419</v>
      </c>
      <c r="R4275" s="8">
        <v>30</v>
      </c>
      <c r="S4275" s="8">
        <v>480</v>
      </c>
      <c r="T4275" s="206">
        <f>ABS(Table1[[#This Row],[Prod]]-Table1[[#This Row],[Planned]])</f>
        <v>450</v>
      </c>
      <c r="U4275" s="209">
        <f>IF(ABS(Table1[[#This Row],[Prod]]-Table1[[#This Row],[Planned]])&gt;Table1[[#This Row],[Planned]],0,IF(Table1[[#This Row],[Planned]]=0,0,1-ABS(Table1[[#This Row],[Prod]]-Table1[[#This Row],[Planned]])/Table1[[#This Row],[Planned]]))</f>
        <v>0</v>
      </c>
      <c r="V4275" s="8"/>
      <c r="W4275" s="11"/>
      <c r="X4275" s="3">
        <v>480</v>
      </c>
      <c r="Y4275" s="206">
        <f>Table1[[#This Row],[Prod]]</f>
        <v>480</v>
      </c>
      <c r="Z4275" s="206">
        <f>ABS(Table1[[#This Row],[Prod2]]-Table1[[#This Row],[Plan Revised]])</f>
        <v>0</v>
      </c>
      <c r="AA4275" s="288">
        <f>IF(ABS(Table1[[#This Row],[Prod2]]-Table1[[#This Row],[Plan Revised]])&gt;Table1[[#This Row],[Plan Revised]],0,IF(Table1[[#This Row],[Plan Revised]]=0,0,1-ABS(Table1[[#This Row],[Prod2]]-Table1[[#This Row],[Plan Revised]])/Table1[[#This Row],[Plan Revised]]))</f>
        <v>1</v>
      </c>
      <c r="AB4275" s="11"/>
      <c r="AC4275" s="30"/>
    </row>
    <row r="4276" spans="1:29">
      <c r="A4276" s="15" t="str">
        <f>IF(Table1[Week]=WeekSel,"Yes","No")</f>
        <v>No</v>
      </c>
      <c r="B4276" s="15" t="str">
        <f>IF((Table1[StartDate]&gt;=Date.GraphMin)*(Table1[StartDate]&lt;=Date.GraphMax)=1,"Yes","No")</f>
        <v>No</v>
      </c>
      <c r="C4276" s="15" t="str">
        <f>IF(OR(Table1[[#This Row],[Site]]="FOOD MILLING",Table1[[#This Row],[Site]]="GODACO"), "No", "Yes")</f>
        <v>Yes</v>
      </c>
      <c r="D4276" s="40">
        <f>MAX(DATE(Table1[Year],1,1),DATE(Table1[Year],1,1)-WEEKDAY(DATE(Table1[Year],1,1),2)+(Table1[WeekNum]-1)*7+1)</f>
        <v>44536</v>
      </c>
      <c r="E4276" s="40">
        <f>MIN(DATE(Table1[Year]+1,1,0),DATE(Table1[Year],1,1)-WEEKDAY(DATE(Table1[Year],1,1),2)+Table1[WeekNum]*7)</f>
        <v>44542</v>
      </c>
      <c r="F4276" s="15">
        <v>2021</v>
      </c>
      <c r="G4276" s="15">
        <f t="shared" si="132"/>
        <v>12</v>
      </c>
      <c r="H4276" s="17">
        <v>50</v>
      </c>
      <c r="I4276" s="207" t="str">
        <f>"W" &amp;Table1[[#This Row],[WeekNum]]</f>
        <v>W50</v>
      </c>
      <c r="J4276" s="20" t="str">
        <f t="shared" si="133"/>
        <v>21-W50</v>
      </c>
      <c r="K4276" s="8" t="s">
        <v>482</v>
      </c>
      <c r="L4276" s="4"/>
      <c r="M4276" s="8" t="s">
        <v>72</v>
      </c>
      <c r="N4276" s="266" t="s">
        <v>368</v>
      </c>
      <c r="O4276" s="266" t="s">
        <v>386</v>
      </c>
      <c r="P4276" s="11" t="s">
        <v>387</v>
      </c>
      <c r="Q4276" s="11" t="s">
        <v>419</v>
      </c>
      <c r="R4276" s="8">
        <v>3000</v>
      </c>
      <c r="S4276" s="8">
        <v>3010.5</v>
      </c>
      <c r="T4276" s="206">
        <f>ABS(Table1[[#This Row],[Prod]]-Table1[[#This Row],[Planned]])</f>
        <v>10.5</v>
      </c>
      <c r="U4276" s="209">
        <f>IF(ABS(Table1[[#This Row],[Prod]]-Table1[[#This Row],[Planned]])&gt;Table1[[#This Row],[Planned]],0,IF(Table1[[#This Row],[Planned]]=0,0,1-ABS(Table1[[#This Row],[Prod]]-Table1[[#This Row],[Planned]])/Table1[[#This Row],[Planned]]))</f>
        <v>0.99650000000000005</v>
      </c>
      <c r="V4276" s="8"/>
      <c r="W4276" s="11"/>
      <c r="X4276" s="3">
        <v>2100</v>
      </c>
      <c r="Y4276" s="206">
        <f>Table1[[#This Row],[Prod]]</f>
        <v>3010.5</v>
      </c>
      <c r="Z4276" s="206">
        <f>ABS(Table1[[#This Row],[Prod2]]-Table1[[#This Row],[Plan Revised]])</f>
        <v>910.5</v>
      </c>
      <c r="AA4276" s="288">
        <f>IF(ABS(Table1[[#This Row],[Prod2]]-Table1[[#This Row],[Plan Revised]])&gt;Table1[[#This Row],[Plan Revised]],0,IF(Table1[[#This Row],[Plan Revised]]=0,0,1-ABS(Table1[[#This Row],[Prod2]]-Table1[[#This Row],[Plan Revised]])/Table1[[#This Row],[Plan Revised]]))</f>
        <v>0.5664285714285715</v>
      </c>
      <c r="AB4276" s="11"/>
      <c r="AC4276" s="30"/>
    </row>
    <row r="4277" spans="1:29">
      <c r="A4277" s="15" t="str">
        <f>IF(Table1[Week]=WeekSel,"Yes","No")</f>
        <v>No</v>
      </c>
      <c r="B4277" s="15" t="str">
        <f>IF((Table1[StartDate]&gt;=Date.GraphMin)*(Table1[StartDate]&lt;=Date.GraphMax)=1,"Yes","No")</f>
        <v>No</v>
      </c>
      <c r="C4277" s="15" t="str">
        <f>IF(OR(Table1[[#This Row],[Site]]="FOOD MILLING",Table1[[#This Row],[Site]]="GODACO"), "No", "Yes")</f>
        <v>Yes</v>
      </c>
      <c r="D4277" s="40">
        <f>MAX(DATE(Table1[Year],1,1),DATE(Table1[Year],1,1)-WEEKDAY(DATE(Table1[Year],1,1),2)+(Table1[WeekNum]-1)*7+1)</f>
        <v>44536</v>
      </c>
      <c r="E4277" s="40">
        <f>MIN(DATE(Table1[Year]+1,1,0),DATE(Table1[Year],1,1)-WEEKDAY(DATE(Table1[Year],1,1),2)+Table1[WeekNum]*7)</f>
        <v>44542</v>
      </c>
      <c r="F4277" s="15">
        <v>2021</v>
      </c>
      <c r="G4277" s="15">
        <f t="shared" si="132"/>
        <v>12</v>
      </c>
      <c r="H4277" s="17">
        <v>50</v>
      </c>
      <c r="I4277" s="207" t="str">
        <f>"W" &amp;Table1[[#This Row],[WeekNum]]</f>
        <v>W50</v>
      </c>
      <c r="J4277" s="20" t="str">
        <f t="shared" si="133"/>
        <v>21-W50</v>
      </c>
      <c r="K4277" s="8" t="s">
        <v>29</v>
      </c>
      <c r="L4277" s="4"/>
      <c r="M4277" s="8" t="s">
        <v>77</v>
      </c>
      <c r="N4277" s="266" t="s">
        <v>368</v>
      </c>
      <c r="O4277" s="266" t="s">
        <v>386</v>
      </c>
      <c r="P4277" s="11" t="s">
        <v>387</v>
      </c>
      <c r="Q4277" s="11" t="s">
        <v>419</v>
      </c>
      <c r="R4277" s="8">
        <v>0</v>
      </c>
      <c r="S4277" s="8">
        <v>0</v>
      </c>
      <c r="T4277" s="206">
        <f>ABS(Table1[[#This Row],[Prod]]-Table1[[#This Row],[Planned]])</f>
        <v>0</v>
      </c>
      <c r="U4277" s="209">
        <f>IF(ABS(Table1[[#This Row],[Prod]]-Table1[[#This Row],[Planned]])&gt;Table1[[#This Row],[Planned]],0,IF(Table1[[#This Row],[Planned]]=0,0,1-ABS(Table1[[#This Row],[Prod]]-Table1[[#This Row],[Planned]])/Table1[[#This Row],[Planned]]))</f>
        <v>0</v>
      </c>
      <c r="V4277" s="8"/>
      <c r="W4277" s="11"/>
      <c r="X4277" s="3">
        <v>0</v>
      </c>
      <c r="Y4277" s="206">
        <f>Table1[[#This Row],[Prod]]</f>
        <v>0</v>
      </c>
      <c r="Z4277" s="206">
        <f>ABS(Table1[[#This Row],[Prod2]]-Table1[[#This Row],[Plan Revised]])</f>
        <v>0</v>
      </c>
      <c r="AA4277" s="288">
        <f>IF(ABS(Table1[[#This Row],[Prod2]]-Table1[[#This Row],[Plan Revised]])&gt;Table1[[#This Row],[Plan Revised]],0,IF(Table1[[#This Row],[Plan Revised]]=0,0,1-ABS(Table1[[#This Row],[Prod2]]-Table1[[#This Row],[Plan Revised]])/Table1[[#This Row],[Plan Revised]]))</f>
        <v>0</v>
      </c>
      <c r="AB4277" s="11"/>
      <c r="AC4277" s="30"/>
    </row>
    <row r="4278" spans="1:29">
      <c r="A4278" s="15" t="str">
        <f>IF(Table1[Week]=WeekSel,"Yes","No")</f>
        <v>No</v>
      </c>
      <c r="B4278" s="15" t="str">
        <f>IF((Table1[StartDate]&gt;=Date.GraphMin)*(Table1[StartDate]&lt;=Date.GraphMax)=1,"Yes","No")</f>
        <v>No</v>
      </c>
      <c r="C4278" s="15" t="str">
        <f>IF(OR(Table1[[#This Row],[Site]]="FOOD MILLING",Table1[[#This Row],[Site]]="GODACO"), "No", "Yes")</f>
        <v>Yes</v>
      </c>
      <c r="D4278" s="40">
        <f>MAX(DATE(Table1[Year],1,1),DATE(Table1[Year],1,1)-WEEKDAY(DATE(Table1[Year],1,1),2)+(Table1[WeekNum]-1)*7+1)</f>
        <v>44536</v>
      </c>
      <c r="E4278" s="40">
        <f>MIN(DATE(Table1[Year]+1,1,0),DATE(Table1[Year],1,1)-WEEKDAY(DATE(Table1[Year],1,1),2)+Table1[WeekNum]*7)</f>
        <v>44542</v>
      </c>
      <c r="F4278" s="15">
        <v>2021</v>
      </c>
      <c r="G4278" s="15">
        <f t="shared" si="132"/>
        <v>12</v>
      </c>
      <c r="H4278" s="17">
        <v>50</v>
      </c>
      <c r="I4278" s="207" t="str">
        <f>"W" &amp;Table1[[#This Row],[WeekNum]]</f>
        <v>W50</v>
      </c>
      <c r="J4278" s="20" t="str">
        <f t="shared" si="133"/>
        <v>21-W50</v>
      </c>
      <c r="K4278" s="8" t="s">
        <v>30</v>
      </c>
      <c r="L4278" s="4"/>
      <c r="M4278" s="8" t="s">
        <v>77</v>
      </c>
      <c r="N4278" s="266" t="s">
        <v>368</v>
      </c>
      <c r="O4278" s="266" t="s">
        <v>386</v>
      </c>
      <c r="P4278" s="11" t="s">
        <v>387</v>
      </c>
      <c r="Q4278" s="11" t="s">
        <v>419</v>
      </c>
      <c r="R4278" s="8">
        <v>0</v>
      </c>
      <c r="S4278" s="8">
        <v>0</v>
      </c>
      <c r="T4278" s="206">
        <f>ABS(Table1[[#This Row],[Prod]]-Table1[[#This Row],[Planned]])</f>
        <v>0</v>
      </c>
      <c r="U4278" s="209">
        <f>IF(ABS(Table1[[#This Row],[Prod]]-Table1[[#This Row],[Planned]])&gt;Table1[[#This Row],[Planned]],0,IF(Table1[[#This Row],[Planned]]=0,0,1-ABS(Table1[[#This Row],[Prod]]-Table1[[#This Row],[Planned]])/Table1[[#This Row],[Planned]]))</f>
        <v>0</v>
      </c>
      <c r="V4278" s="8"/>
      <c r="W4278" s="11"/>
      <c r="X4278" s="3">
        <v>0</v>
      </c>
      <c r="Y4278" s="206">
        <f>Table1[[#This Row],[Prod]]</f>
        <v>0</v>
      </c>
      <c r="Z4278" s="206">
        <f>ABS(Table1[[#This Row],[Prod2]]-Table1[[#This Row],[Plan Revised]])</f>
        <v>0</v>
      </c>
      <c r="AA4278" s="288">
        <f>IF(ABS(Table1[[#This Row],[Prod2]]-Table1[[#This Row],[Plan Revised]])&gt;Table1[[#This Row],[Plan Revised]],0,IF(Table1[[#This Row],[Plan Revised]]=0,0,1-ABS(Table1[[#This Row],[Prod2]]-Table1[[#This Row],[Plan Revised]])/Table1[[#This Row],[Plan Revised]]))</f>
        <v>0</v>
      </c>
      <c r="AB4278" s="11"/>
      <c r="AC4278" s="30"/>
    </row>
    <row r="4279" spans="1:29">
      <c r="A4279" s="15" t="str">
        <f>IF(Table1[Week]=WeekSel,"Yes","No")</f>
        <v>No</v>
      </c>
      <c r="B4279" s="15" t="str">
        <f>IF((Table1[StartDate]&gt;=Date.GraphMin)*(Table1[StartDate]&lt;=Date.GraphMax)=1,"Yes","No")</f>
        <v>No</v>
      </c>
      <c r="C4279" s="15" t="str">
        <f>IF(OR(Table1[[#This Row],[Site]]="FOOD MILLING",Table1[[#This Row],[Site]]="GODACO"), "No", "Yes")</f>
        <v>Yes</v>
      </c>
      <c r="D4279" s="40">
        <f>MAX(DATE(Table1[Year],1,1),DATE(Table1[Year],1,1)-WEEKDAY(DATE(Table1[Year],1,1),2)+(Table1[WeekNum]-1)*7+1)</f>
        <v>44536</v>
      </c>
      <c r="E4279" s="40">
        <f>MIN(DATE(Table1[Year]+1,1,0),DATE(Table1[Year],1,1)-WEEKDAY(DATE(Table1[Year],1,1),2)+Table1[WeekNum]*7)</f>
        <v>44542</v>
      </c>
      <c r="F4279" s="15">
        <v>2021</v>
      </c>
      <c r="G4279" s="15">
        <f t="shared" si="132"/>
        <v>12</v>
      </c>
      <c r="H4279" s="17">
        <v>50</v>
      </c>
      <c r="I4279" s="207" t="str">
        <f>"W" &amp;Table1[[#This Row],[WeekNum]]</f>
        <v>W50</v>
      </c>
      <c r="J4279" s="20" t="str">
        <f t="shared" si="133"/>
        <v>21-W50</v>
      </c>
      <c r="K4279" s="8" t="s">
        <v>429</v>
      </c>
      <c r="L4279" s="4"/>
      <c r="M4279" s="8" t="s">
        <v>77</v>
      </c>
      <c r="N4279" s="266" t="s">
        <v>368</v>
      </c>
      <c r="O4279" s="266" t="s">
        <v>386</v>
      </c>
      <c r="P4279" s="11" t="s">
        <v>387</v>
      </c>
      <c r="Q4279" s="11" t="s">
        <v>419</v>
      </c>
      <c r="R4279" s="8">
        <v>0</v>
      </c>
      <c r="S4279" s="8">
        <v>1826.1599999999999</v>
      </c>
      <c r="T4279" s="206">
        <f>ABS(Table1[[#This Row],[Prod]]-Table1[[#This Row],[Planned]])</f>
        <v>1826.1599999999999</v>
      </c>
      <c r="U4279" s="209">
        <f>IF(ABS(Table1[[#This Row],[Prod]]-Table1[[#This Row],[Planned]])&gt;Table1[[#This Row],[Planned]],0,IF(Table1[[#This Row],[Planned]]=0,0,1-ABS(Table1[[#This Row],[Prod]]-Table1[[#This Row],[Planned]])/Table1[[#This Row],[Planned]]))</f>
        <v>0</v>
      </c>
      <c r="V4279" s="8"/>
      <c r="W4279" s="11"/>
      <c r="X4279" s="3">
        <v>1800</v>
      </c>
      <c r="Y4279" s="206">
        <f>Table1[[#This Row],[Prod]]</f>
        <v>1826.1599999999999</v>
      </c>
      <c r="Z4279" s="206">
        <f>ABS(Table1[[#This Row],[Prod2]]-Table1[[#This Row],[Plan Revised]])</f>
        <v>26.159999999999854</v>
      </c>
      <c r="AA4279" s="288">
        <f>IF(ABS(Table1[[#This Row],[Prod2]]-Table1[[#This Row],[Plan Revised]])&gt;Table1[[#This Row],[Plan Revised]],0,IF(Table1[[#This Row],[Plan Revised]]=0,0,1-ABS(Table1[[#This Row],[Prod2]]-Table1[[#This Row],[Plan Revised]])/Table1[[#This Row],[Plan Revised]]))</f>
        <v>0.98546666666666671</v>
      </c>
      <c r="AB4279" s="11"/>
      <c r="AC4279" s="30"/>
    </row>
    <row r="4280" spans="1:29">
      <c r="A4280" s="15" t="str">
        <f>IF(Table1[Week]=WeekSel,"Yes","No")</f>
        <v>No</v>
      </c>
      <c r="B4280" s="15" t="str">
        <f>IF((Table1[StartDate]&gt;=Date.GraphMin)*(Table1[StartDate]&lt;=Date.GraphMax)=1,"Yes","No")</f>
        <v>No</v>
      </c>
      <c r="C4280" s="15" t="str">
        <f>IF(OR(Table1[[#This Row],[Site]]="FOOD MILLING",Table1[[#This Row],[Site]]="GODACO"), "No", "Yes")</f>
        <v>Yes</v>
      </c>
      <c r="D4280" s="40">
        <f>MAX(DATE(Table1[Year],1,1),DATE(Table1[Year],1,1)-WEEKDAY(DATE(Table1[Year],1,1),2)+(Table1[WeekNum]-1)*7+1)</f>
        <v>44536</v>
      </c>
      <c r="E4280" s="40">
        <f>MIN(DATE(Table1[Year]+1,1,0),DATE(Table1[Year],1,1)-WEEKDAY(DATE(Table1[Year],1,1),2)+Table1[WeekNum]*7)</f>
        <v>44542</v>
      </c>
      <c r="F4280" s="15">
        <v>2021</v>
      </c>
      <c r="G4280" s="15">
        <f t="shared" si="132"/>
        <v>12</v>
      </c>
      <c r="H4280" s="17">
        <v>50</v>
      </c>
      <c r="I4280" s="207" t="str">
        <f>"W" &amp;Table1[[#This Row],[WeekNum]]</f>
        <v>W50</v>
      </c>
      <c r="J4280" s="20" t="str">
        <f t="shared" si="133"/>
        <v>21-W50</v>
      </c>
      <c r="K4280" s="8" t="s">
        <v>494</v>
      </c>
      <c r="L4280" s="4"/>
      <c r="M4280" s="8" t="s">
        <v>77</v>
      </c>
      <c r="N4280" s="266" t="s">
        <v>368</v>
      </c>
      <c r="O4280" s="266" t="s">
        <v>386</v>
      </c>
      <c r="P4280" s="11" t="s">
        <v>387</v>
      </c>
      <c r="Q4280" s="11" t="s">
        <v>419</v>
      </c>
      <c r="R4280" s="8">
        <v>576</v>
      </c>
      <c r="S4280" s="8">
        <v>0</v>
      </c>
      <c r="T4280" s="206">
        <f>ABS(Table1[[#This Row],[Prod]]-Table1[[#This Row],[Planned]])</f>
        <v>576</v>
      </c>
      <c r="U4280" s="209">
        <f>IF(ABS(Table1[[#This Row],[Prod]]-Table1[[#This Row],[Planned]])&gt;Table1[[#This Row],[Planned]],0,IF(Table1[[#This Row],[Planned]]=0,0,1-ABS(Table1[[#This Row],[Prod]]-Table1[[#This Row],[Planned]])/Table1[[#This Row],[Planned]]))</f>
        <v>0</v>
      </c>
      <c r="V4280" s="8"/>
      <c r="W4280" s="11"/>
      <c r="X4280" s="3">
        <v>0</v>
      </c>
      <c r="Y4280" s="206">
        <f>Table1[[#This Row],[Prod]]</f>
        <v>0</v>
      </c>
      <c r="Z4280" s="206">
        <f>ABS(Table1[[#This Row],[Prod2]]-Table1[[#This Row],[Plan Revised]])</f>
        <v>0</v>
      </c>
      <c r="AA4280" s="288">
        <f>IF(ABS(Table1[[#This Row],[Prod2]]-Table1[[#This Row],[Plan Revised]])&gt;Table1[[#This Row],[Plan Revised]],0,IF(Table1[[#This Row],[Plan Revised]]=0,0,1-ABS(Table1[[#This Row],[Prod2]]-Table1[[#This Row],[Plan Revised]])/Table1[[#This Row],[Plan Revised]]))</f>
        <v>0</v>
      </c>
      <c r="AB4280" s="11"/>
      <c r="AC4280" s="30"/>
    </row>
    <row r="4281" spans="1:29">
      <c r="A4281" s="15" t="str">
        <f>IF(Table1[Week]=WeekSel,"Yes","No")</f>
        <v>No</v>
      </c>
      <c r="B4281" s="15" t="str">
        <f>IF((Table1[StartDate]&gt;=Date.GraphMin)*(Table1[StartDate]&lt;=Date.GraphMax)=1,"Yes","No")</f>
        <v>No</v>
      </c>
      <c r="C4281" s="15" t="str">
        <f>IF(OR(Table1[[#This Row],[Site]]="FOOD MILLING",Table1[[#This Row],[Site]]="GODACO"), "No", "Yes")</f>
        <v>Yes</v>
      </c>
      <c r="D4281" s="40">
        <f>MAX(DATE(Table1[Year],1,1),DATE(Table1[Year],1,1)-WEEKDAY(DATE(Table1[Year],1,1),2)+(Table1[WeekNum]-1)*7+1)</f>
        <v>44536</v>
      </c>
      <c r="E4281" s="40">
        <f>MIN(DATE(Table1[Year]+1,1,0),DATE(Table1[Year],1,1)-WEEKDAY(DATE(Table1[Year],1,1),2)+Table1[WeekNum]*7)</f>
        <v>44542</v>
      </c>
      <c r="F4281" s="15">
        <v>2021</v>
      </c>
      <c r="G4281" s="15">
        <f t="shared" si="132"/>
        <v>12</v>
      </c>
      <c r="H4281" s="17">
        <v>50</v>
      </c>
      <c r="I4281" s="207" t="str">
        <f>"W" &amp;Table1[[#This Row],[WeekNum]]</f>
        <v>W50</v>
      </c>
      <c r="J4281" s="20" t="str">
        <f t="shared" si="133"/>
        <v>21-W50</v>
      </c>
      <c r="K4281" s="8" t="s">
        <v>495</v>
      </c>
      <c r="L4281" s="4"/>
      <c r="M4281" s="8" t="s">
        <v>77</v>
      </c>
      <c r="N4281" s="266" t="s">
        <v>368</v>
      </c>
      <c r="O4281" s="266" t="s">
        <v>386</v>
      </c>
      <c r="P4281" s="11" t="s">
        <v>387</v>
      </c>
      <c r="Q4281" s="11" t="s">
        <v>419</v>
      </c>
      <c r="R4281" s="8">
        <v>8000</v>
      </c>
      <c r="S4281" s="8">
        <v>9760</v>
      </c>
      <c r="T4281" s="206">
        <f>ABS(Table1[[#This Row],[Prod]]-Table1[[#This Row],[Planned]])</f>
        <v>1760</v>
      </c>
      <c r="U4281" s="209">
        <f>IF(ABS(Table1[[#This Row],[Prod]]-Table1[[#This Row],[Planned]])&gt;Table1[[#This Row],[Planned]],0,IF(Table1[[#This Row],[Planned]]=0,0,1-ABS(Table1[[#This Row],[Prod]]-Table1[[#This Row],[Planned]])/Table1[[#This Row],[Planned]]))</f>
        <v>0.78</v>
      </c>
      <c r="V4281" s="8"/>
      <c r="W4281" s="11"/>
      <c r="X4281" s="3">
        <v>7600</v>
      </c>
      <c r="Y4281" s="206">
        <f>Table1[[#This Row],[Prod]]</f>
        <v>9760</v>
      </c>
      <c r="Z4281" s="206">
        <f>ABS(Table1[[#This Row],[Prod2]]-Table1[[#This Row],[Plan Revised]])</f>
        <v>2160</v>
      </c>
      <c r="AA4281" s="288">
        <f>IF(ABS(Table1[[#This Row],[Prod2]]-Table1[[#This Row],[Plan Revised]])&gt;Table1[[#This Row],[Plan Revised]],0,IF(Table1[[#This Row],[Plan Revised]]=0,0,1-ABS(Table1[[#This Row],[Prod2]]-Table1[[#This Row],[Plan Revised]])/Table1[[#This Row],[Plan Revised]]))</f>
        <v>0.71578947368421053</v>
      </c>
      <c r="AB4281" s="11"/>
      <c r="AC4281" s="30"/>
    </row>
    <row r="4282" spans="1:29">
      <c r="A4282" s="15" t="str">
        <f>IF(Table1[Week]=WeekSel,"Yes","No")</f>
        <v>No</v>
      </c>
      <c r="B4282" s="15" t="str">
        <f>IF((Table1[StartDate]&gt;=Date.GraphMin)*(Table1[StartDate]&lt;=Date.GraphMax)=1,"Yes","No")</f>
        <v>No</v>
      </c>
      <c r="C4282" s="15" t="str">
        <f>IF(OR(Table1[[#This Row],[Site]]="FOOD MILLING",Table1[[#This Row],[Site]]="GODACO"), "No", "Yes")</f>
        <v>Yes</v>
      </c>
      <c r="D4282" s="40">
        <f>MAX(DATE(Table1[Year],1,1),DATE(Table1[Year],1,1)-WEEKDAY(DATE(Table1[Year],1,1),2)+(Table1[WeekNum]-1)*7+1)</f>
        <v>44536</v>
      </c>
      <c r="E4282" s="40">
        <f>MIN(DATE(Table1[Year]+1,1,0),DATE(Table1[Year],1,1)-WEEKDAY(DATE(Table1[Year],1,1),2)+Table1[WeekNum]*7)</f>
        <v>44542</v>
      </c>
      <c r="F4282" s="15">
        <v>2021</v>
      </c>
      <c r="G4282" s="15">
        <f t="shared" si="132"/>
        <v>12</v>
      </c>
      <c r="H4282" s="17">
        <v>50</v>
      </c>
      <c r="I4282" s="207" t="str">
        <f>"W" &amp;Table1[[#This Row],[WeekNum]]</f>
        <v>W50</v>
      </c>
      <c r="J4282" s="20" t="str">
        <f t="shared" si="133"/>
        <v>21-W50</v>
      </c>
      <c r="K4282" s="8" t="s">
        <v>473</v>
      </c>
      <c r="L4282" s="4"/>
      <c r="M4282" s="8" t="s">
        <v>77</v>
      </c>
      <c r="N4282" s="266" t="s">
        <v>368</v>
      </c>
      <c r="O4282" s="266" t="s">
        <v>386</v>
      </c>
      <c r="P4282" s="11" t="s">
        <v>410</v>
      </c>
      <c r="Q4282" s="11" t="s">
        <v>419</v>
      </c>
      <c r="R4282" s="8">
        <v>0</v>
      </c>
      <c r="S4282" s="8">
        <v>0</v>
      </c>
      <c r="T4282" s="206">
        <f>ABS(Table1[[#This Row],[Prod]]-Table1[[#This Row],[Planned]])</f>
        <v>0</v>
      </c>
      <c r="U4282" s="209">
        <f>IF(ABS(Table1[[#This Row],[Prod]]-Table1[[#This Row],[Planned]])&gt;Table1[[#This Row],[Planned]],0,IF(Table1[[#This Row],[Planned]]=0,0,1-ABS(Table1[[#This Row],[Prod]]-Table1[[#This Row],[Planned]])/Table1[[#This Row],[Planned]]))</f>
        <v>0</v>
      </c>
      <c r="V4282" s="8"/>
      <c r="W4282" s="11"/>
      <c r="X4282" s="3">
        <v>0</v>
      </c>
      <c r="Y4282" s="206">
        <f>Table1[[#This Row],[Prod]]</f>
        <v>0</v>
      </c>
      <c r="Z4282" s="206">
        <f>ABS(Table1[[#This Row],[Prod2]]-Table1[[#This Row],[Plan Revised]])</f>
        <v>0</v>
      </c>
      <c r="AA4282" s="288">
        <f>IF(ABS(Table1[[#This Row],[Prod2]]-Table1[[#This Row],[Plan Revised]])&gt;Table1[[#This Row],[Plan Revised]],0,IF(Table1[[#This Row],[Plan Revised]]=0,0,1-ABS(Table1[[#This Row],[Prod2]]-Table1[[#This Row],[Plan Revised]])/Table1[[#This Row],[Plan Revised]]))</f>
        <v>0</v>
      </c>
      <c r="AB4282" s="11"/>
      <c r="AC4282" s="30"/>
    </row>
    <row r="4283" spans="1:29">
      <c r="A4283" s="15" t="str">
        <f>IF(Table1[Week]=WeekSel,"Yes","No")</f>
        <v>No</v>
      </c>
      <c r="B4283" s="15" t="str">
        <f>IF((Table1[StartDate]&gt;=Date.GraphMin)*(Table1[StartDate]&lt;=Date.GraphMax)=1,"Yes","No")</f>
        <v>No</v>
      </c>
      <c r="C4283" s="15" t="str">
        <f>IF(OR(Table1[[#This Row],[Site]]="FOOD MILLING",Table1[[#This Row],[Site]]="GODACO"), "No", "Yes")</f>
        <v>Yes</v>
      </c>
      <c r="D4283" s="40">
        <f>MAX(DATE(Table1[Year],1,1),DATE(Table1[Year],1,1)-WEEKDAY(DATE(Table1[Year],1,1),2)+(Table1[WeekNum]-1)*7+1)</f>
        <v>44536</v>
      </c>
      <c r="E4283" s="40">
        <f>MIN(DATE(Table1[Year]+1,1,0),DATE(Table1[Year],1,1)-WEEKDAY(DATE(Table1[Year],1,1),2)+Table1[WeekNum]*7)</f>
        <v>44542</v>
      </c>
      <c r="F4283" s="15">
        <v>2021</v>
      </c>
      <c r="G4283" s="15">
        <f t="shared" si="132"/>
        <v>12</v>
      </c>
      <c r="H4283" s="17">
        <v>50</v>
      </c>
      <c r="I4283" s="207" t="str">
        <f>"W" &amp;Table1[[#This Row],[WeekNum]]</f>
        <v>W50</v>
      </c>
      <c r="J4283" s="20" t="str">
        <f t="shared" si="133"/>
        <v>21-W50</v>
      </c>
      <c r="K4283" s="8" t="s">
        <v>474</v>
      </c>
      <c r="L4283" s="4"/>
      <c r="M4283" s="8" t="s">
        <v>77</v>
      </c>
      <c r="N4283" s="266" t="s">
        <v>368</v>
      </c>
      <c r="O4283" s="266" t="s">
        <v>386</v>
      </c>
      <c r="P4283" s="11" t="s">
        <v>410</v>
      </c>
      <c r="Q4283" s="11" t="s">
        <v>419</v>
      </c>
      <c r="R4283" s="8">
        <v>0</v>
      </c>
      <c r="S4283" s="8">
        <v>0</v>
      </c>
      <c r="T4283" s="206">
        <f>ABS(Table1[[#This Row],[Prod]]-Table1[[#This Row],[Planned]])</f>
        <v>0</v>
      </c>
      <c r="U4283" s="209">
        <f>IF(ABS(Table1[[#This Row],[Prod]]-Table1[[#This Row],[Planned]])&gt;Table1[[#This Row],[Planned]],0,IF(Table1[[#This Row],[Planned]]=0,0,1-ABS(Table1[[#This Row],[Prod]]-Table1[[#This Row],[Planned]])/Table1[[#This Row],[Planned]]))</f>
        <v>0</v>
      </c>
      <c r="V4283" s="8"/>
      <c r="W4283" s="11"/>
      <c r="X4283" s="3">
        <v>0</v>
      </c>
      <c r="Y4283" s="206">
        <f>Table1[[#This Row],[Prod]]</f>
        <v>0</v>
      </c>
      <c r="Z4283" s="206">
        <f>ABS(Table1[[#This Row],[Prod2]]-Table1[[#This Row],[Plan Revised]])</f>
        <v>0</v>
      </c>
      <c r="AA4283" s="288">
        <f>IF(ABS(Table1[[#This Row],[Prod2]]-Table1[[#This Row],[Plan Revised]])&gt;Table1[[#This Row],[Plan Revised]],0,IF(Table1[[#This Row],[Plan Revised]]=0,0,1-ABS(Table1[[#This Row],[Prod2]]-Table1[[#This Row],[Plan Revised]])/Table1[[#This Row],[Plan Revised]]))</f>
        <v>0</v>
      </c>
      <c r="AB4283" s="11"/>
      <c r="AC4283" s="30"/>
    </row>
    <row r="4284" spans="1:29">
      <c r="A4284" s="15" t="str">
        <f>IF(Table1[Week]=WeekSel,"Yes","No")</f>
        <v>No</v>
      </c>
      <c r="B4284" s="15" t="str">
        <f>IF((Table1[StartDate]&gt;=Date.GraphMin)*(Table1[StartDate]&lt;=Date.GraphMax)=1,"Yes","No")</f>
        <v>No</v>
      </c>
      <c r="C4284" s="15" t="str">
        <f>IF(OR(Table1[[#This Row],[Site]]="FOOD MILLING",Table1[[#This Row],[Site]]="GODACO"), "No", "Yes")</f>
        <v>Yes</v>
      </c>
      <c r="D4284" s="40">
        <f>MAX(DATE(Table1[Year],1,1),DATE(Table1[Year],1,1)-WEEKDAY(DATE(Table1[Year],1,1),2)+(Table1[WeekNum]-1)*7+1)</f>
        <v>44536</v>
      </c>
      <c r="E4284" s="40">
        <f>MIN(DATE(Table1[Year]+1,1,0),DATE(Table1[Year],1,1)-WEEKDAY(DATE(Table1[Year],1,1),2)+Table1[WeekNum]*7)</f>
        <v>44542</v>
      </c>
      <c r="F4284" s="15">
        <v>2021</v>
      </c>
      <c r="G4284" s="15">
        <f t="shared" si="132"/>
        <v>12</v>
      </c>
      <c r="H4284" s="17">
        <v>50</v>
      </c>
      <c r="I4284" s="207" t="str">
        <f>"W" &amp;Table1[[#This Row],[WeekNum]]</f>
        <v>W50</v>
      </c>
      <c r="J4284" s="20" t="str">
        <f t="shared" si="133"/>
        <v>21-W50</v>
      </c>
      <c r="K4284" s="8" t="s">
        <v>430</v>
      </c>
      <c r="L4284" s="4"/>
      <c r="M4284" s="8" t="s">
        <v>77</v>
      </c>
      <c r="N4284" s="266" t="s">
        <v>368</v>
      </c>
      <c r="O4284" s="266" t="s">
        <v>386</v>
      </c>
      <c r="P4284" s="11" t="s">
        <v>387</v>
      </c>
      <c r="Q4284" s="11" t="s">
        <v>419</v>
      </c>
      <c r="R4284" s="8">
        <v>0</v>
      </c>
      <c r="S4284" s="8">
        <v>0</v>
      </c>
      <c r="T4284" s="206">
        <f>ABS(Table1[[#This Row],[Prod]]-Table1[[#This Row],[Planned]])</f>
        <v>0</v>
      </c>
      <c r="U4284" s="209">
        <f>IF(ABS(Table1[[#This Row],[Prod]]-Table1[[#This Row],[Planned]])&gt;Table1[[#This Row],[Planned]],0,IF(Table1[[#This Row],[Planned]]=0,0,1-ABS(Table1[[#This Row],[Prod]]-Table1[[#This Row],[Planned]])/Table1[[#This Row],[Planned]]))</f>
        <v>0</v>
      </c>
      <c r="V4284" s="8"/>
      <c r="W4284" s="11"/>
      <c r="X4284" s="3">
        <v>0</v>
      </c>
      <c r="Y4284" s="206">
        <f>Table1[[#This Row],[Prod]]</f>
        <v>0</v>
      </c>
      <c r="Z4284" s="206">
        <f>ABS(Table1[[#This Row],[Prod2]]-Table1[[#This Row],[Plan Revised]])</f>
        <v>0</v>
      </c>
      <c r="AA4284" s="288">
        <f>IF(ABS(Table1[[#This Row],[Prod2]]-Table1[[#This Row],[Plan Revised]])&gt;Table1[[#This Row],[Plan Revised]],0,IF(Table1[[#This Row],[Plan Revised]]=0,0,1-ABS(Table1[[#This Row],[Prod2]]-Table1[[#This Row],[Plan Revised]])/Table1[[#This Row],[Plan Revised]]))</f>
        <v>0</v>
      </c>
      <c r="AB4284" s="11"/>
      <c r="AC4284" s="30"/>
    </row>
    <row r="4285" spans="1:29">
      <c r="A4285" s="15" t="str">
        <f>IF(Table1[Week]=WeekSel,"Yes","No")</f>
        <v>No</v>
      </c>
      <c r="B4285" s="15" t="str">
        <f>IF((Table1[StartDate]&gt;=Date.GraphMin)*(Table1[StartDate]&lt;=Date.GraphMax)=1,"Yes","No")</f>
        <v>No</v>
      </c>
      <c r="C4285" s="15" t="str">
        <f>IF(OR(Table1[[#This Row],[Site]]="FOOD MILLING",Table1[[#This Row],[Site]]="GODACO"), "No", "Yes")</f>
        <v>Yes</v>
      </c>
      <c r="D4285" s="40">
        <f>MAX(DATE(Table1[Year],1,1),DATE(Table1[Year],1,1)-WEEKDAY(DATE(Table1[Year],1,1),2)+(Table1[WeekNum]-1)*7+1)</f>
        <v>44536</v>
      </c>
      <c r="E4285" s="40">
        <f>MIN(DATE(Table1[Year]+1,1,0),DATE(Table1[Year],1,1)-WEEKDAY(DATE(Table1[Year],1,1),2)+Table1[WeekNum]*7)</f>
        <v>44542</v>
      </c>
      <c r="F4285" s="15">
        <v>2021</v>
      </c>
      <c r="G4285" s="15">
        <f t="shared" si="132"/>
        <v>12</v>
      </c>
      <c r="H4285" s="17">
        <v>50</v>
      </c>
      <c r="I4285" s="207" t="str">
        <f>"W" &amp;Table1[[#This Row],[WeekNum]]</f>
        <v>W50</v>
      </c>
      <c r="J4285" s="20" t="str">
        <f t="shared" si="133"/>
        <v>21-W50</v>
      </c>
      <c r="K4285" s="8" t="s">
        <v>431</v>
      </c>
      <c r="L4285" s="4"/>
      <c r="M4285" s="8" t="s">
        <v>77</v>
      </c>
      <c r="N4285" s="266" t="s">
        <v>368</v>
      </c>
      <c r="O4285" s="266" t="s">
        <v>386</v>
      </c>
      <c r="P4285" s="11" t="s">
        <v>387</v>
      </c>
      <c r="Q4285" s="11" t="s">
        <v>419</v>
      </c>
      <c r="R4285" s="8">
        <v>0</v>
      </c>
      <c r="S4285" s="8">
        <v>0</v>
      </c>
      <c r="T4285" s="206">
        <f>ABS(Table1[[#This Row],[Prod]]-Table1[[#This Row],[Planned]])</f>
        <v>0</v>
      </c>
      <c r="U4285" s="209">
        <f>IF(ABS(Table1[[#This Row],[Prod]]-Table1[[#This Row],[Planned]])&gt;Table1[[#This Row],[Planned]],0,IF(Table1[[#This Row],[Planned]]=0,0,1-ABS(Table1[[#This Row],[Prod]]-Table1[[#This Row],[Planned]])/Table1[[#This Row],[Planned]]))</f>
        <v>0</v>
      </c>
      <c r="V4285" s="8"/>
      <c r="W4285" s="11"/>
      <c r="X4285" s="3">
        <v>0</v>
      </c>
      <c r="Y4285" s="206">
        <f>Table1[[#This Row],[Prod]]</f>
        <v>0</v>
      </c>
      <c r="Z4285" s="206">
        <f>ABS(Table1[[#This Row],[Prod2]]-Table1[[#This Row],[Plan Revised]])</f>
        <v>0</v>
      </c>
      <c r="AA4285" s="288">
        <f>IF(ABS(Table1[[#This Row],[Prod2]]-Table1[[#This Row],[Plan Revised]])&gt;Table1[[#This Row],[Plan Revised]],0,IF(Table1[[#This Row],[Plan Revised]]=0,0,1-ABS(Table1[[#This Row],[Prod2]]-Table1[[#This Row],[Plan Revised]])/Table1[[#This Row],[Plan Revised]]))</f>
        <v>0</v>
      </c>
      <c r="AB4285" s="11"/>
      <c r="AC4285" s="30"/>
    </row>
    <row r="4286" spans="1:29">
      <c r="A4286" s="15" t="str">
        <f>IF(Table1[Week]=WeekSel,"Yes","No")</f>
        <v>No</v>
      </c>
      <c r="B4286" s="15" t="str">
        <f>IF((Table1[StartDate]&gt;=Date.GraphMin)*(Table1[StartDate]&lt;=Date.GraphMax)=1,"Yes","No")</f>
        <v>No</v>
      </c>
      <c r="C4286" s="15" t="str">
        <f>IF(OR(Table1[[#This Row],[Site]]="FOOD MILLING",Table1[[#This Row],[Site]]="GODACO"), "No", "Yes")</f>
        <v>Yes</v>
      </c>
      <c r="D4286" s="40">
        <f>MAX(DATE(Table1[Year],1,1),DATE(Table1[Year],1,1)-WEEKDAY(DATE(Table1[Year],1,1),2)+(Table1[WeekNum]-1)*7+1)</f>
        <v>44536</v>
      </c>
      <c r="E4286" s="40">
        <f>MIN(DATE(Table1[Year]+1,1,0),DATE(Table1[Year],1,1)-WEEKDAY(DATE(Table1[Year],1,1),2)+Table1[WeekNum]*7)</f>
        <v>44542</v>
      </c>
      <c r="F4286" s="15">
        <v>2021</v>
      </c>
      <c r="G4286" s="15">
        <f t="shared" si="132"/>
        <v>12</v>
      </c>
      <c r="H4286" s="17">
        <v>50</v>
      </c>
      <c r="I4286" s="207" t="str">
        <f>"W" &amp;Table1[[#This Row],[WeekNum]]</f>
        <v>W50</v>
      </c>
      <c r="J4286" s="20" t="str">
        <f t="shared" si="133"/>
        <v>21-W50</v>
      </c>
      <c r="K4286" s="8" t="s">
        <v>432</v>
      </c>
      <c r="L4286" s="4"/>
      <c r="M4286" s="8" t="s">
        <v>77</v>
      </c>
      <c r="N4286" s="266" t="s">
        <v>368</v>
      </c>
      <c r="O4286" s="266" t="s">
        <v>386</v>
      </c>
      <c r="P4286" s="11" t="s">
        <v>387</v>
      </c>
      <c r="Q4286" s="11" t="s">
        <v>419</v>
      </c>
      <c r="R4286" s="8">
        <v>0</v>
      </c>
      <c r="S4286" s="8">
        <v>0</v>
      </c>
      <c r="T4286" s="206">
        <f>ABS(Table1[[#This Row],[Prod]]-Table1[[#This Row],[Planned]])</f>
        <v>0</v>
      </c>
      <c r="U4286" s="209">
        <f>IF(ABS(Table1[[#This Row],[Prod]]-Table1[[#This Row],[Planned]])&gt;Table1[[#This Row],[Planned]],0,IF(Table1[[#This Row],[Planned]]=0,0,1-ABS(Table1[[#This Row],[Prod]]-Table1[[#This Row],[Planned]])/Table1[[#This Row],[Planned]]))</f>
        <v>0</v>
      </c>
      <c r="V4286" s="8"/>
      <c r="W4286" s="11"/>
      <c r="X4286" s="3">
        <v>0</v>
      </c>
      <c r="Y4286" s="206">
        <f>Table1[[#This Row],[Prod]]</f>
        <v>0</v>
      </c>
      <c r="Z4286" s="206">
        <f>ABS(Table1[[#This Row],[Prod2]]-Table1[[#This Row],[Plan Revised]])</f>
        <v>0</v>
      </c>
      <c r="AA4286" s="288">
        <f>IF(ABS(Table1[[#This Row],[Prod2]]-Table1[[#This Row],[Plan Revised]])&gt;Table1[[#This Row],[Plan Revised]],0,IF(Table1[[#This Row],[Plan Revised]]=0,0,1-ABS(Table1[[#This Row],[Prod2]]-Table1[[#This Row],[Plan Revised]])/Table1[[#This Row],[Plan Revised]]))</f>
        <v>0</v>
      </c>
      <c r="AB4286" s="11"/>
      <c r="AC4286" s="30"/>
    </row>
    <row r="4287" spans="1:29">
      <c r="A4287" s="15" t="str">
        <f>IF(Table1[Week]=WeekSel,"Yes","No")</f>
        <v>No</v>
      </c>
      <c r="B4287" s="15" t="str">
        <f>IF((Table1[StartDate]&gt;=Date.GraphMin)*(Table1[StartDate]&lt;=Date.GraphMax)=1,"Yes","No")</f>
        <v>No</v>
      </c>
      <c r="C4287" s="15" t="str">
        <f>IF(OR(Table1[[#This Row],[Site]]="FOOD MILLING",Table1[[#This Row],[Site]]="GODACO"), "No", "Yes")</f>
        <v>Yes</v>
      </c>
      <c r="D4287" s="40">
        <f>MAX(DATE(Table1[Year],1,1),DATE(Table1[Year],1,1)-WEEKDAY(DATE(Table1[Year],1,1),2)+(Table1[WeekNum]-1)*7+1)</f>
        <v>44536</v>
      </c>
      <c r="E4287" s="40">
        <f>MIN(DATE(Table1[Year]+1,1,0),DATE(Table1[Year],1,1)-WEEKDAY(DATE(Table1[Year],1,1),2)+Table1[WeekNum]*7)</f>
        <v>44542</v>
      </c>
      <c r="F4287" s="15">
        <v>2021</v>
      </c>
      <c r="G4287" s="15">
        <f t="shared" si="132"/>
        <v>12</v>
      </c>
      <c r="H4287" s="17">
        <v>50</v>
      </c>
      <c r="I4287" s="207" t="str">
        <f>"W" &amp;Table1[[#This Row],[WeekNum]]</f>
        <v>W50</v>
      </c>
      <c r="J4287" s="20" t="str">
        <f t="shared" si="133"/>
        <v>21-W50</v>
      </c>
      <c r="K4287" s="8" t="s">
        <v>434</v>
      </c>
      <c r="L4287" s="4"/>
      <c r="M4287" s="8" t="s">
        <v>77</v>
      </c>
      <c r="N4287" s="266" t="s">
        <v>368</v>
      </c>
      <c r="O4287" s="266" t="s">
        <v>386</v>
      </c>
      <c r="P4287" s="11" t="s">
        <v>387</v>
      </c>
      <c r="Q4287" s="11" t="s">
        <v>419</v>
      </c>
      <c r="R4287" s="8">
        <v>0</v>
      </c>
      <c r="S4287" s="8">
        <v>0</v>
      </c>
      <c r="T4287" s="206">
        <f>ABS(Table1[[#This Row],[Prod]]-Table1[[#This Row],[Planned]])</f>
        <v>0</v>
      </c>
      <c r="U4287" s="209">
        <f>IF(ABS(Table1[[#This Row],[Prod]]-Table1[[#This Row],[Planned]])&gt;Table1[[#This Row],[Planned]],0,IF(Table1[[#This Row],[Planned]]=0,0,1-ABS(Table1[[#This Row],[Prod]]-Table1[[#This Row],[Planned]])/Table1[[#This Row],[Planned]]))</f>
        <v>0</v>
      </c>
      <c r="V4287" s="8"/>
      <c r="W4287" s="11"/>
      <c r="X4287" s="3">
        <v>0</v>
      </c>
      <c r="Y4287" s="206">
        <f>Table1[[#This Row],[Prod]]</f>
        <v>0</v>
      </c>
      <c r="Z4287" s="206">
        <f>ABS(Table1[[#This Row],[Prod2]]-Table1[[#This Row],[Plan Revised]])</f>
        <v>0</v>
      </c>
      <c r="AA4287" s="288">
        <f>IF(ABS(Table1[[#This Row],[Prod2]]-Table1[[#This Row],[Plan Revised]])&gt;Table1[[#This Row],[Plan Revised]],0,IF(Table1[[#This Row],[Plan Revised]]=0,0,1-ABS(Table1[[#This Row],[Prod2]]-Table1[[#This Row],[Plan Revised]])/Table1[[#This Row],[Plan Revised]]))</f>
        <v>0</v>
      </c>
      <c r="AB4287" s="11"/>
      <c r="AC4287" s="30"/>
    </row>
    <row r="4288" spans="1:29">
      <c r="A4288" s="15" t="str">
        <f>IF(Table1[Week]=WeekSel,"Yes","No")</f>
        <v>No</v>
      </c>
      <c r="B4288" s="15" t="str">
        <f>IF((Table1[StartDate]&gt;=Date.GraphMin)*(Table1[StartDate]&lt;=Date.GraphMax)=1,"Yes","No")</f>
        <v>No</v>
      </c>
      <c r="C4288" s="15" t="str">
        <f>IF(OR(Table1[[#This Row],[Site]]="FOOD MILLING",Table1[[#This Row],[Site]]="GODACO"), "No", "Yes")</f>
        <v>Yes</v>
      </c>
      <c r="D4288" s="40">
        <f>MAX(DATE(Table1[Year],1,1),DATE(Table1[Year],1,1)-WEEKDAY(DATE(Table1[Year],1,1),2)+(Table1[WeekNum]-1)*7+1)</f>
        <v>44536</v>
      </c>
      <c r="E4288" s="40">
        <f>MIN(DATE(Table1[Year]+1,1,0),DATE(Table1[Year],1,1)-WEEKDAY(DATE(Table1[Year],1,1),2)+Table1[WeekNum]*7)</f>
        <v>44542</v>
      </c>
      <c r="F4288" s="15">
        <v>2021</v>
      </c>
      <c r="G4288" s="15">
        <f t="shared" si="132"/>
        <v>12</v>
      </c>
      <c r="H4288" s="17">
        <v>50</v>
      </c>
      <c r="I4288" s="207" t="str">
        <f>"W" &amp;Table1[[#This Row],[WeekNum]]</f>
        <v>W50</v>
      </c>
      <c r="J4288" s="20" t="str">
        <f t="shared" si="133"/>
        <v>21-W50</v>
      </c>
      <c r="K4288" s="8" t="s">
        <v>498</v>
      </c>
      <c r="L4288" s="4"/>
      <c r="M4288" s="8" t="s">
        <v>72</v>
      </c>
      <c r="N4288" s="4" t="s">
        <v>44</v>
      </c>
      <c r="O4288" s="266" t="s">
        <v>389</v>
      </c>
      <c r="P4288" s="11" t="s">
        <v>390</v>
      </c>
      <c r="Q4288" s="11" t="s">
        <v>421</v>
      </c>
      <c r="R4288" s="8">
        <v>470</v>
      </c>
      <c r="S4288" s="8">
        <v>336.27</v>
      </c>
      <c r="T4288" s="206">
        <f>ABS(Table1[[#This Row],[Prod]]-Table1[[#This Row],[Planned]])</f>
        <v>133.73000000000002</v>
      </c>
      <c r="U4288" s="209">
        <f>IF(ABS(Table1[[#This Row],[Prod]]-Table1[[#This Row],[Planned]])&gt;Table1[[#This Row],[Planned]],0,IF(Table1[[#This Row],[Planned]]=0,0,1-ABS(Table1[[#This Row],[Prod]]-Table1[[#This Row],[Planned]])/Table1[[#This Row],[Planned]]))</f>
        <v>0.71546808510638293</v>
      </c>
      <c r="V4288" s="8"/>
      <c r="W4288" s="11"/>
      <c r="X4288" s="3">
        <v>470</v>
      </c>
      <c r="Y4288" s="206">
        <f>Table1[[#This Row],[Prod]]</f>
        <v>336.27</v>
      </c>
      <c r="Z4288" s="206">
        <f>ABS(Table1[[#This Row],[Prod2]]-Table1[[#This Row],[Plan Revised]])</f>
        <v>133.73000000000002</v>
      </c>
      <c r="AA4288" s="288">
        <f>IF(ABS(Table1[[#This Row],[Prod2]]-Table1[[#This Row],[Plan Revised]])&gt;Table1[[#This Row],[Plan Revised]],0,IF(Table1[[#This Row],[Plan Revised]]=0,0,1-ABS(Table1[[#This Row],[Prod2]]-Table1[[#This Row],[Plan Revised]])/Table1[[#This Row],[Plan Revised]]))</f>
        <v>0.71546808510638293</v>
      </c>
      <c r="AB4288" s="11"/>
      <c r="AC4288" s="30"/>
    </row>
    <row r="4289" spans="1:29">
      <c r="A4289" s="15" t="str">
        <f>IF(Table1[Week]=WeekSel,"Yes","No")</f>
        <v>No</v>
      </c>
      <c r="B4289" s="15" t="str">
        <f>IF((Table1[StartDate]&gt;=Date.GraphMin)*(Table1[StartDate]&lt;=Date.GraphMax)=1,"Yes","No")</f>
        <v>No</v>
      </c>
      <c r="C4289" s="15" t="str">
        <f>IF(OR(Table1[[#This Row],[Site]]="FOOD MILLING",Table1[[#This Row],[Site]]="GODACO"), "No", "Yes")</f>
        <v>Yes</v>
      </c>
      <c r="D4289" s="40">
        <f>MAX(DATE(Table1[Year],1,1),DATE(Table1[Year],1,1)-WEEKDAY(DATE(Table1[Year],1,1),2)+(Table1[WeekNum]-1)*7+1)</f>
        <v>44536</v>
      </c>
      <c r="E4289" s="40">
        <f>MIN(DATE(Table1[Year]+1,1,0),DATE(Table1[Year],1,1)-WEEKDAY(DATE(Table1[Year],1,1),2)+Table1[WeekNum]*7)</f>
        <v>44542</v>
      </c>
      <c r="F4289" s="15">
        <v>2021</v>
      </c>
      <c r="G4289" s="15">
        <f t="shared" si="132"/>
        <v>12</v>
      </c>
      <c r="H4289" s="17">
        <v>50</v>
      </c>
      <c r="I4289" s="207" t="str">
        <f>"W" &amp;Table1[[#This Row],[WeekNum]]</f>
        <v>W50</v>
      </c>
      <c r="J4289" s="20" t="str">
        <f t="shared" si="133"/>
        <v>21-W50</v>
      </c>
      <c r="K4289" s="8" t="s">
        <v>647</v>
      </c>
      <c r="L4289" s="4"/>
      <c r="M4289" s="8" t="s">
        <v>72</v>
      </c>
      <c r="N4289" s="4" t="s">
        <v>44</v>
      </c>
      <c r="O4289" s="266" t="s">
        <v>391</v>
      </c>
      <c r="P4289" s="11" t="s">
        <v>378</v>
      </c>
      <c r="Q4289" s="11" t="s">
        <v>421</v>
      </c>
      <c r="R4289" s="8">
        <v>2200</v>
      </c>
      <c r="S4289" s="8">
        <v>2199</v>
      </c>
      <c r="T4289" s="206">
        <f>ABS(Table1[[#This Row],[Prod]]-Table1[[#This Row],[Planned]])</f>
        <v>1</v>
      </c>
      <c r="U4289" s="209">
        <f>IF(ABS(Table1[[#This Row],[Prod]]-Table1[[#This Row],[Planned]])&gt;Table1[[#This Row],[Planned]],0,IF(Table1[[#This Row],[Planned]]=0,0,1-ABS(Table1[[#This Row],[Prod]]-Table1[[#This Row],[Planned]])/Table1[[#This Row],[Planned]]))</f>
        <v>0.99954545454545451</v>
      </c>
      <c r="V4289" s="8"/>
      <c r="W4289" s="11"/>
      <c r="X4289" s="3">
        <v>2800</v>
      </c>
      <c r="Y4289" s="206">
        <f>Table1[[#This Row],[Prod]]</f>
        <v>2199</v>
      </c>
      <c r="Z4289" s="206">
        <f>ABS(Table1[[#This Row],[Prod2]]-Table1[[#This Row],[Plan Revised]])</f>
        <v>601</v>
      </c>
      <c r="AA4289" s="288">
        <f>IF(ABS(Table1[[#This Row],[Prod2]]-Table1[[#This Row],[Plan Revised]])&gt;Table1[[#This Row],[Plan Revised]],0,IF(Table1[[#This Row],[Plan Revised]]=0,0,1-ABS(Table1[[#This Row],[Prod2]]-Table1[[#This Row],[Plan Revised]])/Table1[[#This Row],[Plan Revised]]))</f>
        <v>0.78535714285714286</v>
      </c>
      <c r="AB4289" s="11"/>
      <c r="AC4289" s="30"/>
    </row>
    <row r="4290" spans="1:29">
      <c r="A4290" s="15" t="str">
        <f>IF(Table1[Week]=WeekSel,"Yes","No")</f>
        <v>No</v>
      </c>
      <c r="B4290" s="15" t="str">
        <f>IF((Table1[StartDate]&gt;=Date.GraphMin)*(Table1[StartDate]&lt;=Date.GraphMax)=1,"Yes","No")</f>
        <v>No</v>
      </c>
      <c r="C4290" s="15" t="str">
        <f>IF(OR(Table1[[#This Row],[Site]]="FOOD MILLING",Table1[[#This Row],[Site]]="GODACO"), "No", "Yes")</f>
        <v>Yes</v>
      </c>
      <c r="D4290" s="40">
        <f>MAX(DATE(Table1[Year],1,1),DATE(Table1[Year],1,1)-WEEKDAY(DATE(Table1[Year],1,1),2)+(Table1[WeekNum]-1)*7+1)</f>
        <v>44536</v>
      </c>
      <c r="E4290" s="40">
        <f>MIN(DATE(Table1[Year]+1,1,0),DATE(Table1[Year],1,1)-WEEKDAY(DATE(Table1[Year],1,1),2)+Table1[WeekNum]*7)</f>
        <v>44542</v>
      </c>
      <c r="F4290" s="15">
        <v>2021</v>
      </c>
      <c r="G4290" s="15">
        <f t="shared" ref="G4290:G4353" si="134">MONTH(DATE(F4290,1,H4290*7-2)-WEEKDAY(DATE(H4290,1,2)))</f>
        <v>12</v>
      </c>
      <c r="H4290" s="17">
        <v>50</v>
      </c>
      <c r="I4290" s="207" t="str">
        <f>"W" &amp;Table1[[#This Row],[WeekNum]]</f>
        <v>W50</v>
      </c>
      <c r="J4290" s="20" t="str">
        <f t="shared" ref="J4290:J4355" si="135">RIGHT(F4290,2)&amp;"-"&amp;TEXT(H4290,"W00")</f>
        <v>21-W50</v>
      </c>
      <c r="K4290" s="8" t="s">
        <v>685</v>
      </c>
      <c r="L4290" s="4"/>
      <c r="M4290" s="8" t="s">
        <v>72</v>
      </c>
      <c r="N4290" s="4" t="s">
        <v>44</v>
      </c>
      <c r="O4290" s="266" t="s">
        <v>391</v>
      </c>
      <c r="P4290" s="11" t="s">
        <v>392</v>
      </c>
      <c r="Q4290" s="11" t="s">
        <v>421</v>
      </c>
      <c r="R4290" s="8">
        <v>0</v>
      </c>
      <c r="S4290" s="8">
        <v>0</v>
      </c>
      <c r="T4290" s="206">
        <f>ABS(Table1[[#This Row],[Prod]]-Table1[[#This Row],[Planned]])</f>
        <v>0</v>
      </c>
      <c r="U4290" s="209">
        <f>IF(ABS(Table1[[#This Row],[Prod]]-Table1[[#This Row],[Planned]])&gt;Table1[[#This Row],[Planned]],0,IF(Table1[[#This Row],[Planned]]=0,0,1-ABS(Table1[[#This Row],[Prod]]-Table1[[#This Row],[Planned]])/Table1[[#This Row],[Planned]]))</f>
        <v>0</v>
      </c>
      <c r="V4290" s="8"/>
      <c r="W4290" s="11"/>
      <c r="X4290" s="3">
        <v>0</v>
      </c>
      <c r="Y4290" s="206">
        <f>Table1[[#This Row],[Prod]]</f>
        <v>0</v>
      </c>
      <c r="Z4290" s="206">
        <f>ABS(Table1[[#This Row],[Prod2]]-Table1[[#This Row],[Plan Revised]])</f>
        <v>0</v>
      </c>
      <c r="AA4290" s="288">
        <f>IF(ABS(Table1[[#This Row],[Prod2]]-Table1[[#This Row],[Plan Revised]])&gt;Table1[[#This Row],[Plan Revised]],0,IF(Table1[[#This Row],[Plan Revised]]=0,0,1-ABS(Table1[[#This Row],[Prod2]]-Table1[[#This Row],[Plan Revised]])/Table1[[#This Row],[Plan Revised]]))</f>
        <v>0</v>
      </c>
      <c r="AB4290" s="11"/>
      <c r="AC4290" s="30"/>
    </row>
    <row r="4291" spans="1:29">
      <c r="A4291" s="15" t="str">
        <f>IF(Table1[Week]=WeekSel,"Yes","No")</f>
        <v>No</v>
      </c>
      <c r="B4291" s="15" t="str">
        <f>IF((Table1[StartDate]&gt;=Date.GraphMin)*(Table1[StartDate]&lt;=Date.GraphMax)=1,"Yes","No")</f>
        <v>No</v>
      </c>
      <c r="C4291" s="15" t="str">
        <f>IF(OR(Table1[[#This Row],[Site]]="FOOD MILLING",Table1[[#This Row],[Site]]="GODACO"), "No", "Yes")</f>
        <v>Yes</v>
      </c>
      <c r="D4291" s="40">
        <f>MAX(DATE(Table1[Year],1,1),DATE(Table1[Year],1,1)-WEEKDAY(DATE(Table1[Year],1,1),2)+(Table1[WeekNum]-1)*7+1)</f>
        <v>44536</v>
      </c>
      <c r="E4291" s="40">
        <f>MIN(DATE(Table1[Year]+1,1,0),DATE(Table1[Year],1,1)-WEEKDAY(DATE(Table1[Year],1,1),2)+Table1[WeekNum]*7)</f>
        <v>44542</v>
      </c>
      <c r="F4291" s="15">
        <v>2021</v>
      </c>
      <c r="G4291" s="15">
        <f t="shared" si="134"/>
        <v>12</v>
      </c>
      <c r="H4291" s="17">
        <v>50</v>
      </c>
      <c r="I4291" s="207" t="str">
        <f>"W" &amp;Table1[[#This Row],[WeekNum]]</f>
        <v>W50</v>
      </c>
      <c r="J4291" s="20" t="str">
        <f t="shared" si="135"/>
        <v>21-W50</v>
      </c>
      <c r="K4291" s="8" t="s">
        <v>686</v>
      </c>
      <c r="L4291" s="4"/>
      <c r="M4291" s="8" t="s">
        <v>72</v>
      </c>
      <c r="N4291" s="4" t="s">
        <v>44</v>
      </c>
      <c r="O4291" s="266" t="s">
        <v>389</v>
      </c>
      <c r="P4291" s="11" t="s">
        <v>390</v>
      </c>
      <c r="Q4291" s="11" t="s">
        <v>421</v>
      </c>
      <c r="R4291" s="8">
        <v>0</v>
      </c>
      <c r="S4291" s="8">
        <v>0</v>
      </c>
      <c r="T4291" s="206">
        <f>ABS(Table1[[#This Row],[Prod]]-Table1[[#This Row],[Planned]])</f>
        <v>0</v>
      </c>
      <c r="U4291" s="209">
        <f>IF(ABS(Table1[[#This Row],[Prod]]-Table1[[#This Row],[Planned]])&gt;Table1[[#This Row],[Planned]],0,IF(Table1[[#This Row],[Planned]]=0,0,1-ABS(Table1[[#This Row],[Prod]]-Table1[[#This Row],[Planned]])/Table1[[#This Row],[Planned]]))</f>
        <v>0</v>
      </c>
      <c r="V4291" s="8"/>
      <c r="W4291" s="11"/>
      <c r="X4291" s="3">
        <v>0</v>
      </c>
      <c r="Y4291" s="206">
        <f>Table1[[#This Row],[Prod]]</f>
        <v>0</v>
      </c>
      <c r="Z4291" s="206">
        <f>ABS(Table1[[#This Row],[Prod2]]-Table1[[#This Row],[Plan Revised]])</f>
        <v>0</v>
      </c>
      <c r="AA4291" s="288">
        <f>IF(ABS(Table1[[#This Row],[Prod2]]-Table1[[#This Row],[Plan Revised]])&gt;Table1[[#This Row],[Plan Revised]],0,IF(Table1[[#This Row],[Plan Revised]]=0,0,1-ABS(Table1[[#This Row],[Prod2]]-Table1[[#This Row],[Plan Revised]])/Table1[[#This Row],[Plan Revised]]))</f>
        <v>0</v>
      </c>
      <c r="AB4291" s="11"/>
      <c r="AC4291" s="30"/>
    </row>
    <row r="4292" spans="1:29">
      <c r="A4292" s="15" t="str">
        <f>IF(Table1[Week]=WeekSel,"Yes","No")</f>
        <v>No</v>
      </c>
      <c r="B4292" s="15" t="str">
        <f>IF((Table1[StartDate]&gt;=Date.GraphMin)*(Table1[StartDate]&lt;=Date.GraphMax)=1,"Yes","No")</f>
        <v>No</v>
      </c>
      <c r="C4292" s="15" t="str">
        <f>IF(OR(Table1[[#This Row],[Site]]="FOOD MILLING",Table1[[#This Row],[Site]]="GODACO"), "No", "Yes")</f>
        <v>Yes</v>
      </c>
      <c r="D4292" s="40">
        <f>MAX(DATE(Table1[Year],1,1),DATE(Table1[Year],1,1)-WEEKDAY(DATE(Table1[Year],1,1),2)+(Table1[WeekNum]-1)*7+1)</f>
        <v>44536</v>
      </c>
      <c r="E4292" s="40">
        <f>MIN(DATE(Table1[Year]+1,1,0),DATE(Table1[Year],1,1)-WEEKDAY(DATE(Table1[Year],1,1),2)+Table1[WeekNum]*7)</f>
        <v>44542</v>
      </c>
      <c r="F4292" s="15">
        <v>2021</v>
      </c>
      <c r="G4292" s="15">
        <f t="shared" si="134"/>
        <v>12</v>
      </c>
      <c r="H4292" s="17">
        <v>50</v>
      </c>
      <c r="I4292" s="207" t="str">
        <f>"W" &amp;Table1[[#This Row],[WeekNum]]</f>
        <v>W50</v>
      </c>
      <c r="J4292" s="20" t="str">
        <f t="shared" si="135"/>
        <v>21-W50</v>
      </c>
      <c r="K4292" s="8" t="s">
        <v>686</v>
      </c>
      <c r="L4292" s="4"/>
      <c r="M4292" s="8" t="s">
        <v>72</v>
      </c>
      <c r="N4292" s="4" t="s">
        <v>44</v>
      </c>
      <c r="O4292" s="266" t="s">
        <v>389</v>
      </c>
      <c r="P4292" s="11" t="s">
        <v>390</v>
      </c>
      <c r="Q4292" s="11" t="s">
        <v>421</v>
      </c>
      <c r="R4292" s="8">
        <v>0</v>
      </c>
      <c r="S4292" s="8">
        <v>0</v>
      </c>
      <c r="T4292" s="206">
        <f>ABS(Table1[[#This Row],[Prod]]-Table1[[#This Row],[Planned]])</f>
        <v>0</v>
      </c>
      <c r="U4292" s="209">
        <f>IF(ABS(Table1[[#This Row],[Prod]]-Table1[[#This Row],[Planned]])&gt;Table1[[#This Row],[Planned]],0,IF(Table1[[#This Row],[Planned]]=0,0,1-ABS(Table1[[#This Row],[Prod]]-Table1[[#This Row],[Planned]])/Table1[[#This Row],[Planned]]))</f>
        <v>0</v>
      </c>
      <c r="V4292" s="8"/>
      <c r="W4292" s="11"/>
      <c r="X4292" s="3">
        <v>0</v>
      </c>
      <c r="Y4292" s="206">
        <f>Table1[[#This Row],[Prod]]</f>
        <v>0</v>
      </c>
      <c r="Z4292" s="206">
        <f>ABS(Table1[[#This Row],[Prod2]]-Table1[[#This Row],[Plan Revised]])</f>
        <v>0</v>
      </c>
      <c r="AA4292" s="288">
        <f>IF(ABS(Table1[[#This Row],[Prod2]]-Table1[[#This Row],[Plan Revised]])&gt;Table1[[#This Row],[Plan Revised]],0,IF(Table1[[#This Row],[Plan Revised]]=0,0,1-ABS(Table1[[#This Row],[Prod2]]-Table1[[#This Row],[Plan Revised]])/Table1[[#This Row],[Plan Revised]]))</f>
        <v>0</v>
      </c>
      <c r="AB4292" s="11"/>
      <c r="AC4292" s="30"/>
    </row>
    <row r="4293" spans="1:29">
      <c r="A4293" s="15" t="str">
        <f>IF(Table1[Week]=WeekSel,"Yes","No")</f>
        <v>No</v>
      </c>
      <c r="B4293" s="15" t="str">
        <f>IF((Table1[StartDate]&gt;=Date.GraphMin)*(Table1[StartDate]&lt;=Date.GraphMax)=1,"Yes","No")</f>
        <v>No</v>
      </c>
      <c r="C4293" s="15" t="str">
        <f>IF(OR(Table1[[#This Row],[Site]]="FOOD MILLING",Table1[[#This Row],[Site]]="GODACO"), "No", "Yes")</f>
        <v>Yes</v>
      </c>
      <c r="D4293" s="40">
        <f>MAX(DATE(Table1[Year],1,1),DATE(Table1[Year],1,1)-WEEKDAY(DATE(Table1[Year],1,1),2)+(Table1[WeekNum]-1)*7+1)</f>
        <v>44536</v>
      </c>
      <c r="E4293" s="40">
        <f>MIN(DATE(Table1[Year]+1,1,0),DATE(Table1[Year],1,1)-WEEKDAY(DATE(Table1[Year],1,1),2)+Table1[WeekNum]*7)</f>
        <v>44542</v>
      </c>
      <c r="F4293" s="15">
        <v>2021</v>
      </c>
      <c r="G4293" s="15">
        <f t="shared" si="134"/>
        <v>12</v>
      </c>
      <c r="H4293" s="17">
        <v>50</v>
      </c>
      <c r="I4293" s="207" t="str">
        <f>"W" &amp;Table1[[#This Row],[WeekNum]]</f>
        <v>W50</v>
      </c>
      <c r="J4293" s="20" t="str">
        <f t="shared" si="135"/>
        <v>21-W50</v>
      </c>
      <c r="K4293" s="8" t="s">
        <v>687</v>
      </c>
      <c r="L4293" s="4"/>
      <c r="M4293" s="8" t="s">
        <v>72</v>
      </c>
      <c r="N4293" s="4" t="s">
        <v>44</v>
      </c>
      <c r="O4293" s="266" t="s">
        <v>389</v>
      </c>
      <c r="P4293" s="11" t="s">
        <v>390</v>
      </c>
      <c r="Q4293" s="11" t="s">
        <v>421</v>
      </c>
      <c r="R4293" s="8">
        <v>0</v>
      </c>
      <c r="S4293" s="8">
        <v>0</v>
      </c>
      <c r="T4293" s="206">
        <f>ABS(Table1[[#This Row],[Prod]]-Table1[[#This Row],[Planned]])</f>
        <v>0</v>
      </c>
      <c r="U4293" s="209">
        <f>IF(ABS(Table1[[#This Row],[Prod]]-Table1[[#This Row],[Planned]])&gt;Table1[[#This Row],[Planned]],0,IF(Table1[[#This Row],[Planned]]=0,0,1-ABS(Table1[[#This Row],[Prod]]-Table1[[#This Row],[Planned]])/Table1[[#This Row],[Planned]]))</f>
        <v>0</v>
      </c>
      <c r="V4293" s="8"/>
      <c r="W4293" s="11"/>
      <c r="X4293" s="3">
        <v>0</v>
      </c>
      <c r="Y4293" s="206">
        <f>Table1[[#This Row],[Prod]]</f>
        <v>0</v>
      </c>
      <c r="Z4293" s="206">
        <f>ABS(Table1[[#This Row],[Prod2]]-Table1[[#This Row],[Plan Revised]])</f>
        <v>0</v>
      </c>
      <c r="AA4293" s="288">
        <f>IF(ABS(Table1[[#This Row],[Prod2]]-Table1[[#This Row],[Plan Revised]])&gt;Table1[[#This Row],[Plan Revised]],0,IF(Table1[[#This Row],[Plan Revised]]=0,0,1-ABS(Table1[[#This Row],[Prod2]]-Table1[[#This Row],[Plan Revised]])/Table1[[#This Row],[Plan Revised]]))</f>
        <v>0</v>
      </c>
      <c r="AB4293" s="11"/>
      <c r="AC4293" s="30"/>
    </row>
    <row r="4294" spans="1:29">
      <c r="A4294" s="15" t="str">
        <f>IF(Table1[Week]=WeekSel,"Yes","No")</f>
        <v>No</v>
      </c>
      <c r="B4294" s="15" t="str">
        <f>IF((Table1[StartDate]&gt;=Date.GraphMin)*(Table1[StartDate]&lt;=Date.GraphMax)=1,"Yes","No")</f>
        <v>No</v>
      </c>
      <c r="C4294" s="15" t="str">
        <f>IF(OR(Table1[[#This Row],[Site]]="FOOD MILLING",Table1[[#This Row],[Site]]="GODACO"), "No", "Yes")</f>
        <v>Yes</v>
      </c>
      <c r="D4294" s="40">
        <f>MAX(DATE(Table1[Year],1,1),DATE(Table1[Year],1,1)-WEEKDAY(DATE(Table1[Year],1,1),2)+(Table1[WeekNum]-1)*7+1)</f>
        <v>44536</v>
      </c>
      <c r="E4294" s="40">
        <f>MIN(DATE(Table1[Year]+1,1,0),DATE(Table1[Year],1,1)-WEEKDAY(DATE(Table1[Year],1,1),2)+Table1[WeekNum]*7)</f>
        <v>44542</v>
      </c>
      <c r="F4294" s="15">
        <v>2021</v>
      </c>
      <c r="G4294" s="15">
        <f t="shared" si="134"/>
        <v>12</v>
      </c>
      <c r="H4294" s="17">
        <v>50</v>
      </c>
      <c r="I4294" s="207" t="str">
        <f>"W" &amp;Table1[[#This Row],[WeekNum]]</f>
        <v>W50</v>
      </c>
      <c r="J4294" s="20" t="str">
        <f t="shared" si="135"/>
        <v>21-W50</v>
      </c>
      <c r="K4294" s="8" t="s">
        <v>687</v>
      </c>
      <c r="L4294" s="4"/>
      <c r="M4294" s="8" t="s">
        <v>72</v>
      </c>
      <c r="N4294" s="4" t="s">
        <v>44</v>
      </c>
      <c r="O4294" s="266" t="s">
        <v>389</v>
      </c>
      <c r="P4294" s="11" t="s">
        <v>390</v>
      </c>
      <c r="Q4294" s="11" t="s">
        <v>421</v>
      </c>
      <c r="R4294" s="8">
        <v>0</v>
      </c>
      <c r="S4294" s="8">
        <v>0</v>
      </c>
      <c r="T4294" s="206">
        <f>ABS(Table1[[#This Row],[Prod]]-Table1[[#This Row],[Planned]])</f>
        <v>0</v>
      </c>
      <c r="U4294" s="209">
        <f>IF(ABS(Table1[[#This Row],[Prod]]-Table1[[#This Row],[Planned]])&gt;Table1[[#This Row],[Planned]],0,IF(Table1[[#This Row],[Planned]]=0,0,1-ABS(Table1[[#This Row],[Prod]]-Table1[[#This Row],[Planned]])/Table1[[#This Row],[Planned]]))</f>
        <v>0</v>
      </c>
      <c r="V4294" s="8"/>
      <c r="W4294" s="11"/>
      <c r="X4294" s="3">
        <v>0</v>
      </c>
      <c r="Y4294" s="206">
        <f>Table1[[#This Row],[Prod]]</f>
        <v>0</v>
      </c>
      <c r="Z4294" s="206">
        <f>ABS(Table1[[#This Row],[Prod2]]-Table1[[#This Row],[Plan Revised]])</f>
        <v>0</v>
      </c>
      <c r="AA4294" s="288">
        <f>IF(ABS(Table1[[#This Row],[Prod2]]-Table1[[#This Row],[Plan Revised]])&gt;Table1[[#This Row],[Plan Revised]],0,IF(Table1[[#This Row],[Plan Revised]]=0,0,1-ABS(Table1[[#This Row],[Prod2]]-Table1[[#This Row],[Plan Revised]])/Table1[[#This Row],[Plan Revised]]))</f>
        <v>0</v>
      </c>
      <c r="AB4294" s="11"/>
      <c r="AC4294" s="30"/>
    </row>
    <row r="4295" spans="1:29">
      <c r="A4295" s="15" t="str">
        <f>IF(Table1[Week]=WeekSel,"Yes","No")</f>
        <v>No</v>
      </c>
      <c r="B4295" s="15" t="str">
        <f>IF((Table1[StartDate]&gt;=Date.GraphMin)*(Table1[StartDate]&lt;=Date.GraphMax)=1,"Yes","No")</f>
        <v>No</v>
      </c>
      <c r="C4295" s="15" t="str">
        <f>IF(OR(Table1[[#This Row],[Site]]="FOOD MILLING",Table1[[#This Row],[Site]]="GODACO"), "No", "Yes")</f>
        <v>Yes</v>
      </c>
      <c r="D4295" s="40">
        <f>MAX(DATE(Table1[Year],1,1),DATE(Table1[Year],1,1)-WEEKDAY(DATE(Table1[Year],1,1),2)+(Table1[WeekNum]-1)*7+1)</f>
        <v>44536</v>
      </c>
      <c r="E4295" s="40">
        <f>MIN(DATE(Table1[Year]+1,1,0),DATE(Table1[Year],1,1)-WEEKDAY(DATE(Table1[Year],1,1),2)+Table1[WeekNum]*7)</f>
        <v>44542</v>
      </c>
      <c r="F4295" s="15">
        <v>2021</v>
      </c>
      <c r="G4295" s="15">
        <f t="shared" si="134"/>
        <v>12</v>
      </c>
      <c r="H4295" s="17">
        <v>50</v>
      </c>
      <c r="I4295" s="207" t="str">
        <f>"W" &amp;Table1[[#This Row],[WeekNum]]</f>
        <v>W50</v>
      </c>
      <c r="J4295" s="20" t="str">
        <f t="shared" si="135"/>
        <v>21-W50</v>
      </c>
      <c r="K4295" s="8" t="s">
        <v>722</v>
      </c>
      <c r="L4295" s="4"/>
      <c r="M4295" s="8" t="s">
        <v>72</v>
      </c>
      <c r="N4295" s="4" t="s">
        <v>44</v>
      </c>
      <c r="O4295" s="266" t="s">
        <v>389</v>
      </c>
      <c r="P4295" s="11" t="s">
        <v>410</v>
      </c>
      <c r="Q4295" s="11" t="s">
        <v>421</v>
      </c>
      <c r="R4295" s="8">
        <v>0</v>
      </c>
      <c r="S4295" s="8">
        <v>0</v>
      </c>
      <c r="T4295" s="206">
        <f>ABS(Table1[[#This Row],[Prod]]-Table1[[#This Row],[Planned]])</f>
        <v>0</v>
      </c>
      <c r="U4295" s="209">
        <f>IF(ABS(Table1[[#This Row],[Prod]]-Table1[[#This Row],[Planned]])&gt;Table1[[#This Row],[Planned]],0,IF(Table1[[#This Row],[Planned]]=0,0,1-ABS(Table1[[#This Row],[Prod]]-Table1[[#This Row],[Planned]])/Table1[[#This Row],[Planned]]))</f>
        <v>0</v>
      </c>
      <c r="V4295" s="8"/>
      <c r="W4295" s="11"/>
      <c r="X4295" s="3">
        <v>0</v>
      </c>
      <c r="Y4295" s="206">
        <f>Table1[[#This Row],[Prod]]</f>
        <v>0</v>
      </c>
      <c r="Z4295" s="206">
        <f>ABS(Table1[[#This Row],[Prod2]]-Table1[[#This Row],[Plan Revised]])</f>
        <v>0</v>
      </c>
      <c r="AA4295" s="288">
        <f>IF(ABS(Table1[[#This Row],[Prod2]]-Table1[[#This Row],[Plan Revised]])&gt;Table1[[#This Row],[Plan Revised]],0,IF(Table1[[#This Row],[Plan Revised]]=0,0,1-ABS(Table1[[#This Row],[Prod2]]-Table1[[#This Row],[Plan Revised]])/Table1[[#This Row],[Plan Revised]]))</f>
        <v>0</v>
      </c>
      <c r="AB4295" s="11"/>
      <c r="AC4295" s="30"/>
    </row>
    <row r="4296" spans="1:29">
      <c r="A4296" s="15" t="str">
        <f>IF(Table1[Week]=WeekSel,"Yes","No")</f>
        <v>No</v>
      </c>
      <c r="B4296" s="15" t="str">
        <f>IF((Table1[StartDate]&gt;=Date.GraphMin)*(Table1[StartDate]&lt;=Date.GraphMax)=1,"Yes","No")</f>
        <v>No</v>
      </c>
      <c r="C4296" s="15" t="str">
        <f>IF(OR(Table1[[#This Row],[Site]]="FOOD MILLING",Table1[[#This Row],[Site]]="GODACO"), "No", "Yes")</f>
        <v>Yes</v>
      </c>
      <c r="D4296" s="40">
        <f>MAX(DATE(Table1[Year],1,1),DATE(Table1[Year],1,1)-WEEKDAY(DATE(Table1[Year],1,1),2)+(Table1[WeekNum]-1)*7+1)</f>
        <v>44536</v>
      </c>
      <c r="E4296" s="40">
        <f>MIN(DATE(Table1[Year]+1,1,0),DATE(Table1[Year],1,1)-WEEKDAY(DATE(Table1[Year],1,1),2)+Table1[WeekNum]*7)</f>
        <v>44542</v>
      </c>
      <c r="F4296" s="15">
        <v>2021</v>
      </c>
      <c r="G4296" s="15">
        <f t="shared" si="134"/>
        <v>12</v>
      </c>
      <c r="H4296" s="17">
        <v>50</v>
      </c>
      <c r="I4296" s="207" t="str">
        <f>"W" &amp;Table1[[#This Row],[WeekNum]]</f>
        <v>W50</v>
      </c>
      <c r="J4296" s="20" t="str">
        <f t="shared" si="135"/>
        <v>21-W50</v>
      </c>
      <c r="K4296" s="8" t="s">
        <v>722</v>
      </c>
      <c r="L4296" s="4"/>
      <c r="M4296" s="8" t="s">
        <v>72</v>
      </c>
      <c r="N4296" s="4" t="s">
        <v>44</v>
      </c>
      <c r="O4296" s="266" t="s">
        <v>389</v>
      </c>
      <c r="P4296" s="11" t="s">
        <v>410</v>
      </c>
      <c r="Q4296" s="11" t="s">
        <v>421</v>
      </c>
      <c r="R4296" s="8">
        <v>0</v>
      </c>
      <c r="S4296" s="8">
        <v>0</v>
      </c>
      <c r="T4296" s="206">
        <f>ABS(Table1[[#This Row],[Prod]]-Table1[[#This Row],[Planned]])</f>
        <v>0</v>
      </c>
      <c r="U4296" s="209">
        <f>IF(ABS(Table1[[#This Row],[Prod]]-Table1[[#This Row],[Planned]])&gt;Table1[[#This Row],[Planned]],0,IF(Table1[[#This Row],[Planned]]=0,0,1-ABS(Table1[[#This Row],[Prod]]-Table1[[#This Row],[Planned]])/Table1[[#This Row],[Planned]]))</f>
        <v>0</v>
      </c>
      <c r="V4296" s="8"/>
      <c r="W4296" s="11"/>
      <c r="X4296" s="3">
        <v>0</v>
      </c>
      <c r="Y4296" s="206">
        <f>Table1[[#This Row],[Prod]]</f>
        <v>0</v>
      </c>
      <c r="Z4296" s="206">
        <f>ABS(Table1[[#This Row],[Prod2]]-Table1[[#This Row],[Plan Revised]])</f>
        <v>0</v>
      </c>
      <c r="AA4296" s="288">
        <f>IF(ABS(Table1[[#This Row],[Prod2]]-Table1[[#This Row],[Plan Revised]])&gt;Table1[[#This Row],[Plan Revised]],0,IF(Table1[[#This Row],[Plan Revised]]=0,0,1-ABS(Table1[[#This Row],[Prod2]]-Table1[[#This Row],[Plan Revised]])/Table1[[#This Row],[Plan Revised]]))</f>
        <v>0</v>
      </c>
      <c r="AB4296" s="11"/>
      <c r="AC4296" s="30"/>
    </row>
    <row r="4297" spans="1:29">
      <c r="A4297" s="15" t="str">
        <f>IF(Table1[Week]=WeekSel,"Yes","No")</f>
        <v>No</v>
      </c>
      <c r="B4297" s="15" t="str">
        <f>IF((Table1[StartDate]&gt;=Date.GraphMin)*(Table1[StartDate]&lt;=Date.GraphMax)=1,"Yes","No")</f>
        <v>No</v>
      </c>
      <c r="C4297" s="15" t="str">
        <f>IF(OR(Table1[[#This Row],[Site]]="FOOD MILLING",Table1[[#This Row],[Site]]="GODACO"), "No", "Yes")</f>
        <v>Yes</v>
      </c>
      <c r="D4297" s="40">
        <f>MAX(DATE(Table1[Year],1,1),DATE(Table1[Year],1,1)-WEEKDAY(DATE(Table1[Year],1,1),2)+(Table1[WeekNum]-1)*7+1)</f>
        <v>44536</v>
      </c>
      <c r="E4297" s="40">
        <f>MIN(DATE(Table1[Year]+1,1,0),DATE(Table1[Year],1,1)-WEEKDAY(DATE(Table1[Year],1,1),2)+Table1[WeekNum]*7)</f>
        <v>44542</v>
      </c>
      <c r="F4297" s="15">
        <v>2021</v>
      </c>
      <c r="G4297" s="15">
        <f t="shared" si="134"/>
        <v>12</v>
      </c>
      <c r="H4297" s="17">
        <v>50</v>
      </c>
      <c r="I4297" s="207" t="str">
        <f>"W" &amp;Table1[[#This Row],[WeekNum]]</f>
        <v>W50</v>
      </c>
      <c r="J4297" s="20" t="str">
        <f t="shared" si="135"/>
        <v>21-W50</v>
      </c>
      <c r="K4297" s="8" t="s">
        <v>513</v>
      </c>
      <c r="L4297" s="4"/>
      <c r="M4297" s="8" t="s">
        <v>72</v>
      </c>
      <c r="N4297" s="266" t="s">
        <v>369</v>
      </c>
      <c r="O4297" s="266" t="s">
        <v>391</v>
      </c>
      <c r="P4297" s="11" t="s">
        <v>393</v>
      </c>
      <c r="Q4297" s="11" t="s">
        <v>421</v>
      </c>
      <c r="R4297" s="8">
        <v>1200</v>
      </c>
      <c r="S4297" s="8">
        <v>586</v>
      </c>
      <c r="T4297" s="206">
        <f>ABS(Table1[[#This Row],[Prod]]-Table1[[#This Row],[Planned]])</f>
        <v>614</v>
      </c>
      <c r="U4297" s="209">
        <f>IF(ABS(Table1[[#This Row],[Prod]]-Table1[[#This Row],[Planned]])&gt;Table1[[#This Row],[Planned]],0,IF(Table1[[#This Row],[Planned]]=0,0,1-ABS(Table1[[#This Row],[Prod]]-Table1[[#This Row],[Planned]])/Table1[[#This Row],[Planned]]))</f>
        <v>0.48833333333333329</v>
      </c>
      <c r="V4297" s="8"/>
      <c r="W4297" s="11"/>
      <c r="X4297" s="3">
        <v>600</v>
      </c>
      <c r="Y4297" s="206">
        <f>Table1[[#This Row],[Prod]]</f>
        <v>586</v>
      </c>
      <c r="Z4297" s="206">
        <f>ABS(Table1[[#This Row],[Prod2]]-Table1[[#This Row],[Plan Revised]])</f>
        <v>14</v>
      </c>
      <c r="AA4297" s="288">
        <f>IF(ABS(Table1[[#This Row],[Prod2]]-Table1[[#This Row],[Plan Revised]])&gt;Table1[[#This Row],[Plan Revised]],0,IF(Table1[[#This Row],[Plan Revised]]=0,0,1-ABS(Table1[[#This Row],[Prod2]]-Table1[[#This Row],[Plan Revised]])/Table1[[#This Row],[Plan Revised]]))</f>
        <v>0.97666666666666668</v>
      </c>
      <c r="AB4297" s="11"/>
      <c r="AC4297" s="30"/>
    </row>
    <row r="4298" spans="1:29">
      <c r="A4298" s="15" t="str">
        <f>IF(Table1[Week]=WeekSel,"Yes","No")</f>
        <v>No</v>
      </c>
      <c r="B4298" s="15" t="str">
        <f>IF((Table1[StartDate]&gt;=Date.GraphMin)*(Table1[StartDate]&lt;=Date.GraphMax)=1,"Yes","No")</f>
        <v>No</v>
      </c>
      <c r="C4298" s="15" t="str">
        <f>IF(OR(Table1[[#This Row],[Site]]="FOOD MILLING",Table1[[#This Row],[Site]]="GODACO"), "No", "Yes")</f>
        <v>Yes</v>
      </c>
      <c r="D4298" s="40">
        <f>MAX(DATE(Table1[Year],1,1),DATE(Table1[Year],1,1)-WEEKDAY(DATE(Table1[Year],1,1),2)+(Table1[WeekNum]-1)*7+1)</f>
        <v>44536</v>
      </c>
      <c r="E4298" s="40">
        <f>MIN(DATE(Table1[Year]+1,1,0),DATE(Table1[Year],1,1)-WEEKDAY(DATE(Table1[Year],1,1),2)+Table1[WeekNum]*7)</f>
        <v>44542</v>
      </c>
      <c r="F4298" s="15">
        <v>2021</v>
      </c>
      <c r="G4298" s="15">
        <f t="shared" si="134"/>
        <v>12</v>
      </c>
      <c r="H4298" s="17">
        <v>50</v>
      </c>
      <c r="I4298" s="207" t="str">
        <f>"W" &amp;Table1[[#This Row],[WeekNum]]</f>
        <v>W50</v>
      </c>
      <c r="J4298" s="20" t="str">
        <f t="shared" si="135"/>
        <v>21-W50</v>
      </c>
      <c r="K4298" s="8" t="s">
        <v>518</v>
      </c>
      <c r="L4298" s="4"/>
      <c r="M4298" s="8" t="s">
        <v>72</v>
      </c>
      <c r="N4298" s="266" t="s">
        <v>369</v>
      </c>
      <c r="O4298" s="11" t="s">
        <v>371</v>
      </c>
      <c r="P4298" s="11" t="s">
        <v>371</v>
      </c>
      <c r="Q4298" s="11" t="s">
        <v>421</v>
      </c>
      <c r="R4298" s="8">
        <v>700</v>
      </c>
      <c r="S4298" s="8">
        <v>647</v>
      </c>
      <c r="T4298" s="206">
        <f>ABS(Table1[[#This Row],[Prod]]-Table1[[#This Row],[Planned]])</f>
        <v>53</v>
      </c>
      <c r="U4298" s="209">
        <f>IF(ABS(Table1[[#This Row],[Prod]]-Table1[[#This Row],[Planned]])&gt;Table1[[#This Row],[Planned]],0,IF(Table1[[#This Row],[Planned]]=0,0,1-ABS(Table1[[#This Row],[Prod]]-Table1[[#This Row],[Planned]])/Table1[[#This Row],[Planned]]))</f>
        <v>0.92428571428571427</v>
      </c>
      <c r="V4298" s="8"/>
      <c r="W4298" s="11"/>
      <c r="X4298" s="3">
        <v>700</v>
      </c>
      <c r="Y4298" s="206">
        <f>Table1[[#This Row],[Prod]]</f>
        <v>647</v>
      </c>
      <c r="Z4298" s="206">
        <f>ABS(Table1[[#This Row],[Prod2]]-Table1[[#This Row],[Plan Revised]])</f>
        <v>53</v>
      </c>
      <c r="AA4298" s="288">
        <f>IF(ABS(Table1[[#This Row],[Prod2]]-Table1[[#This Row],[Plan Revised]])&gt;Table1[[#This Row],[Plan Revised]],0,IF(Table1[[#This Row],[Plan Revised]]=0,0,1-ABS(Table1[[#This Row],[Prod2]]-Table1[[#This Row],[Plan Revised]])/Table1[[#This Row],[Plan Revised]]))</f>
        <v>0.92428571428571427</v>
      </c>
      <c r="AB4298" s="11"/>
      <c r="AC4298" s="30"/>
    </row>
    <row r="4299" spans="1:29">
      <c r="A4299" s="15" t="str">
        <f>IF(Table1[Week]=WeekSel,"Yes","No")</f>
        <v>No</v>
      </c>
      <c r="B4299" s="15" t="str">
        <f>IF((Table1[StartDate]&gt;=Date.GraphMin)*(Table1[StartDate]&lt;=Date.GraphMax)=1,"Yes","No")</f>
        <v>No</v>
      </c>
      <c r="C4299" s="15" t="str">
        <f>IF(OR(Table1[[#This Row],[Site]]="FOOD MILLING",Table1[[#This Row],[Site]]="GODACO"), "No", "Yes")</f>
        <v>Yes</v>
      </c>
      <c r="D4299" s="40">
        <f>MAX(DATE(Table1[Year],1,1),DATE(Table1[Year],1,1)-WEEKDAY(DATE(Table1[Year],1,1),2)+(Table1[WeekNum]-1)*7+1)</f>
        <v>44536</v>
      </c>
      <c r="E4299" s="40">
        <f>MIN(DATE(Table1[Year]+1,1,0),DATE(Table1[Year],1,1)-WEEKDAY(DATE(Table1[Year],1,1),2)+Table1[WeekNum]*7)</f>
        <v>44542</v>
      </c>
      <c r="F4299" s="15">
        <v>2021</v>
      </c>
      <c r="G4299" s="15">
        <f t="shared" si="134"/>
        <v>12</v>
      </c>
      <c r="H4299" s="17">
        <v>50</v>
      </c>
      <c r="I4299" s="207" t="str">
        <f>"W" &amp;Table1[[#This Row],[WeekNum]]</f>
        <v>W50</v>
      </c>
      <c r="J4299" s="20" t="str">
        <f t="shared" si="135"/>
        <v>21-W50</v>
      </c>
      <c r="K4299" s="8" t="s">
        <v>515</v>
      </c>
      <c r="L4299" s="4"/>
      <c r="M4299" s="8" t="s">
        <v>72</v>
      </c>
      <c r="N4299" s="266" t="s">
        <v>369</v>
      </c>
      <c r="O4299" s="11" t="s">
        <v>371</v>
      </c>
      <c r="P4299" s="11" t="s">
        <v>371</v>
      </c>
      <c r="Q4299" s="11" t="s">
        <v>421</v>
      </c>
      <c r="R4299" s="8">
        <v>400</v>
      </c>
      <c r="S4299" s="8">
        <v>0</v>
      </c>
      <c r="T4299" s="206">
        <f>ABS(Table1[[#This Row],[Prod]]-Table1[[#This Row],[Planned]])</f>
        <v>400</v>
      </c>
      <c r="U4299" s="209">
        <f>IF(ABS(Table1[[#This Row],[Prod]]-Table1[[#This Row],[Planned]])&gt;Table1[[#This Row],[Planned]],0,IF(Table1[[#This Row],[Planned]]=0,0,1-ABS(Table1[[#This Row],[Prod]]-Table1[[#This Row],[Planned]])/Table1[[#This Row],[Planned]]))</f>
        <v>0</v>
      </c>
      <c r="V4299" s="8"/>
      <c r="W4299" s="11"/>
      <c r="X4299" s="3">
        <v>0</v>
      </c>
      <c r="Y4299" s="206">
        <f>Table1[[#This Row],[Prod]]</f>
        <v>0</v>
      </c>
      <c r="Z4299" s="206">
        <f>ABS(Table1[[#This Row],[Prod2]]-Table1[[#This Row],[Plan Revised]])</f>
        <v>0</v>
      </c>
      <c r="AA4299" s="288">
        <f>IF(ABS(Table1[[#This Row],[Prod2]]-Table1[[#This Row],[Plan Revised]])&gt;Table1[[#This Row],[Plan Revised]],0,IF(Table1[[#This Row],[Plan Revised]]=0,0,1-ABS(Table1[[#This Row],[Prod2]]-Table1[[#This Row],[Plan Revised]])/Table1[[#This Row],[Plan Revised]]))</f>
        <v>0</v>
      </c>
      <c r="AB4299" s="11"/>
      <c r="AC4299" s="30"/>
    </row>
    <row r="4300" spans="1:29">
      <c r="A4300" s="15" t="str">
        <f>IF(Table1[Week]=WeekSel,"Yes","No")</f>
        <v>No</v>
      </c>
      <c r="B4300" s="15" t="str">
        <f>IF((Table1[StartDate]&gt;=Date.GraphMin)*(Table1[StartDate]&lt;=Date.GraphMax)=1,"Yes","No")</f>
        <v>No</v>
      </c>
      <c r="C4300" s="15" t="str">
        <f>IF(OR(Table1[[#This Row],[Site]]="FOOD MILLING",Table1[[#This Row],[Site]]="GODACO"), "No", "Yes")</f>
        <v>Yes</v>
      </c>
      <c r="D4300" s="40">
        <f>MAX(DATE(Table1[Year],1,1),DATE(Table1[Year],1,1)-WEEKDAY(DATE(Table1[Year],1,1),2)+(Table1[WeekNum]-1)*7+1)</f>
        <v>44536</v>
      </c>
      <c r="E4300" s="40">
        <f>MIN(DATE(Table1[Year]+1,1,0),DATE(Table1[Year],1,1)-WEEKDAY(DATE(Table1[Year],1,1),2)+Table1[WeekNum]*7)</f>
        <v>44542</v>
      </c>
      <c r="F4300" s="15">
        <v>2021</v>
      </c>
      <c r="G4300" s="15">
        <f t="shared" si="134"/>
        <v>12</v>
      </c>
      <c r="H4300" s="17">
        <v>50</v>
      </c>
      <c r="I4300" s="207" t="str">
        <f>"W" &amp;Table1[[#This Row],[WeekNum]]</f>
        <v>W50</v>
      </c>
      <c r="J4300" s="20" t="str">
        <f t="shared" si="135"/>
        <v>21-W50</v>
      </c>
      <c r="K4300" s="8" t="s">
        <v>516</v>
      </c>
      <c r="L4300" s="4"/>
      <c r="M4300" s="8" t="s">
        <v>72</v>
      </c>
      <c r="N4300" s="266" t="s">
        <v>369</v>
      </c>
      <c r="O4300" s="11" t="s">
        <v>371</v>
      </c>
      <c r="P4300" s="11" t="s">
        <v>371</v>
      </c>
      <c r="Q4300" s="11" t="s">
        <v>421</v>
      </c>
      <c r="R4300" s="8">
        <v>0</v>
      </c>
      <c r="S4300" s="8">
        <v>0</v>
      </c>
      <c r="T4300" s="206">
        <f>ABS(Table1[[#This Row],[Prod]]-Table1[[#This Row],[Planned]])</f>
        <v>0</v>
      </c>
      <c r="U4300" s="209">
        <f>IF(ABS(Table1[[#This Row],[Prod]]-Table1[[#This Row],[Planned]])&gt;Table1[[#This Row],[Planned]],0,IF(Table1[[#This Row],[Planned]]=0,0,1-ABS(Table1[[#This Row],[Prod]]-Table1[[#This Row],[Planned]])/Table1[[#This Row],[Planned]]))</f>
        <v>0</v>
      </c>
      <c r="V4300" s="8"/>
      <c r="W4300" s="11"/>
      <c r="X4300" s="3">
        <v>0</v>
      </c>
      <c r="Y4300" s="206">
        <f>Table1[[#This Row],[Prod]]</f>
        <v>0</v>
      </c>
      <c r="Z4300" s="206">
        <f>ABS(Table1[[#This Row],[Prod2]]-Table1[[#This Row],[Plan Revised]])</f>
        <v>0</v>
      </c>
      <c r="AA4300" s="288">
        <f>IF(ABS(Table1[[#This Row],[Prod2]]-Table1[[#This Row],[Plan Revised]])&gt;Table1[[#This Row],[Plan Revised]],0,IF(Table1[[#This Row],[Plan Revised]]=0,0,1-ABS(Table1[[#This Row],[Prod2]]-Table1[[#This Row],[Plan Revised]])/Table1[[#This Row],[Plan Revised]]))</f>
        <v>0</v>
      </c>
      <c r="AB4300" s="11"/>
      <c r="AC4300" s="30"/>
    </row>
    <row r="4301" spans="1:29">
      <c r="A4301" s="15" t="str">
        <f>IF(Table1[Week]=WeekSel,"Yes","No")</f>
        <v>No</v>
      </c>
      <c r="B4301" s="15" t="str">
        <f>IF((Table1[StartDate]&gt;=Date.GraphMin)*(Table1[StartDate]&lt;=Date.GraphMax)=1,"Yes","No")</f>
        <v>No</v>
      </c>
      <c r="C4301" s="15" t="str">
        <f>IF(OR(Table1[[#This Row],[Site]]="FOOD MILLING",Table1[[#This Row],[Site]]="GODACO"), "No", "Yes")</f>
        <v>Yes</v>
      </c>
      <c r="D4301" s="40">
        <f>MAX(DATE(Table1[Year],1,1),DATE(Table1[Year],1,1)-WEEKDAY(DATE(Table1[Year],1,1),2)+(Table1[WeekNum]-1)*7+1)</f>
        <v>44536</v>
      </c>
      <c r="E4301" s="40">
        <f>MIN(DATE(Table1[Year]+1,1,0),DATE(Table1[Year],1,1)-WEEKDAY(DATE(Table1[Year],1,1),2)+Table1[WeekNum]*7)</f>
        <v>44542</v>
      </c>
      <c r="F4301" s="15">
        <v>2021</v>
      </c>
      <c r="G4301" s="15">
        <f t="shared" si="134"/>
        <v>12</v>
      </c>
      <c r="H4301" s="17">
        <v>50</v>
      </c>
      <c r="I4301" s="207" t="str">
        <f>"W" &amp;Table1[[#This Row],[WeekNum]]</f>
        <v>W50</v>
      </c>
      <c r="J4301" s="20" t="str">
        <f t="shared" si="135"/>
        <v>21-W50</v>
      </c>
      <c r="K4301" s="8" t="s">
        <v>517</v>
      </c>
      <c r="L4301" s="4"/>
      <c r="M4301" s="8" t="s">
        <v>72</v>
      </c>
      <c r="N4301" s="266" t="s">
        <v>369</v>
      </c>
      <c r="O4301" s="11" t="s">
        <v>371</v>
      </c>
      <c r="P4301" s="11" t="s">
        <v>371</v>
      </c>
      <c r="Q4301" s="11" t="s">
        <v>421</v>
      </c>
      <c r="R4301" s="8">
        <v>800</v>
      </c>
      <c r="S4301" s="8">
        <v>627</v>
      </c>
      <c r="T4301" s="206">
        <f>ABS(Table1[[#This Row],[Prod]]-Table1[[#This Row],[Planned]])</f>
        <v>173</v>
      </c>
      <c r="U4301" s="209">
        <f>IF(ABS(Table1[[#This Row],[Prod]]-Table1[[#This Row],[Planned]])&gt;Table1[[#This Row],[Planned]],0,IF(Table1[[#This Row],[Planned]]=0,0,1-ABS(Table1[[#This Row],[Prod]]-Table1[[#This Row],[Planned]])/Table1[[#This Row],[Planned]]))</f>
        <v>0.78374999999999995</v>
      </c>
      <c r="V4301" s="8"/>
      <c r="W4301" s="11"/>
      <c r="X4301" s="3">
        <v>800</v>
      </c>
      <c r="Y4301" s="206">
        <f>Table1[[#This Row],[Prod]]</f>
        <v>627</v>
      </c>
      <c r="Z4301" s="206">
        <f>ABS(Table1[[#This Row],[Prod2]]-Table1[[#This Row],[Plan Revised]])</f>
        <v>173</v>
      </c>
      <c r="AA4301" s="288">
        <f>IF(ABS(Table1[[#This Row],[Prod2]]-Table1[[#This Row],[Plan Revised]])&gt;Table1[[#This Row],[Plan Revised]],0,IF(Table1[[#This Row],[Plan Revised]]=0,0,1-ABS(Table1[[#This Row],[Prod2]]-Table1[[#This Row],[Plan Revised]])/Table1[[#This Row],[Plan Revised]]))</f>
        <v>0.78374999999999995</v>
      </c>
      <c r="AB4301" s="11"/>
      <c r="AC4301" s="30"/>
    </row>
    <row r="4302" spans="1:29">
      <c r="A4302" s="15" t="str">
        <f>IF(Table1[Week]=WeekSel,"Yes","No")</f>
        <v>No</v>
      </c>
      <c r="B4302" s="15" t="str">
        <f>IF((Table1[StartDate]&gt;=Date.GraphMin)*(Table1[StartDate]&lt;=Date.GraphMax)=1,"Yes","No")</f>
        <v>No</v>
      </c>
      <c r="C4302" s="15" t="str">
        <f>IF(OR(Table1[[#This Row],[Site]]="FOOD MILLING",Table1[[#This Row],[Site]]="GODACO"), "No", "Yes")</f>
        <v>Yes</v>
      </c>
      <c r="D4302" s="40">
        <f>MAX(DATE(Table1[Year],1,1),DATE(Table1[Year],1,1)-WEEKDAY(DATE(Table1[Year],1,1),2)+(Table1[WeekNum]-1)*7+1)</f>
        <v>44536</v>
      </c>
      <c r="E4302" s="40">
        <f>MIN(DATE(Table1[Year]+1,1,0),DATE(Table1[Year],1,1)-WEEKDAY(DATE(Table1[Year],1,1),2)+Table1[WeekNum]*7)</f>
        <v>44542</v>
      </c>
      <c r="F4302" s="15">
        <v>2021</v>
      </c>
      <c r="G4302" s="15">
        <f t="shared" si="134"/>
        <v>12</v>
      </c>
      <c r="H4302" s="17">
        <v>50</v>
      </c>
      <c r="I4302" s="207" t="str">
        <f>"W" &amp;Table1[[#This Row],[WeekNum]]</f>
        <v>W50</v>
      </c>
      <c r="J4302" s="20" t="str">
        <f t="shared" si="135"/>
        <v>21-W50</v>
      </c>
      <c r="K4302" s="8" t="s">
        <v>514</v>
      </c>
      <c r="L4302" s="4"/>
      <c r="M4302" s="8" t="s">
        <v>72</v>
      </c>
      <c r="N4302" s="266" t="s">
        <v>369</v>
      </c>
      <c r="O4302" s="266" t="s">
        <v>391</v>
      </c>
      <c r="P4302" s="11" t="s">
        <v>393</v>
      </c>
      <c r="Q4302" s="11" t="s">
        <v>421</v>
      </c>
      <c r="R4302" s="8">
        <v>700</v>
      </c>
      <c r="S4302" s="8">
        <v>349</v>
      </c>
      <c r="T4302" s="206">
        <f>ABS(Table1[[#This Row],[Prod]]-Table1[[#This Row],[Planned]])</f>
        <v>351</v>
      </c>
      <c r="U4302" s="209">
        <f>IF(ABS(Table1[[#This Row],[Prod]]-Table1[[#This Row],[Planned]])&gt;Table1[[#This Row],[Planned]],0,IF(Table1[[#This Row],[Planned]]=0,0,1-ABS(Table1[[#This Row],[Prod]]-Table1[[#This Row],[Planned]])/Table1[[#This Row],[Planned]]))</f>
        <v>0.49857142857142855</v>
      </c>
      <c r="V4302" s="8"/>
      <c r="W4302" s="11"/>
      <c r="X4302" s="3">
        <v>350</v>
      </c>
      <c r="Y4302" s="206">
        <f>Table1[[#This Row],[Prod]]</f>
        <v>349</v>
      </c>
      <c r="Z4302" s="206">
        <f>ABS(Table1[[#This Row],[Prod2]]-Table1[[#This Row],[Plan Revised]])</f>
        <v>1</v>
      </c>
      <c r="AA4302" s="288">
        <f>IF(ABS(Table1[[#This Row],[Prod2]]-Table1[[#This Row],[Plan Revised]])&gt;Table1[[#This Row],[Plan Revised]],0,IF(Table1[[#This Row],[Plan Revised]]=0,0,1-ABS(Table1[[#This Row],[Prod2]]-Table1[[#This Row],[Plan Revised]])/Table1[[#This Row],[Plan Revised]]))</f>
        <v>0.99714285714285711</v>
      </c>
      <c r="AB4302" s="11"/>
      <c r="AC4302" s="30"/>
    </row>
    <row r="4303" spans="1:29">
      <c r="A4303" s="15" t="str">
        <f>IF(Table1[Week]=WeekSel,"Yes","No")</f>
        <v>No</v>
      </c>
      <c r="B4303" s="15" t="str">
        <f>IF((Table1[StartDate]&gt;=Date.GraphMin)*(Table1[StartDate]&lt;=Date.GraphMax)=1,"Yes","No")</f>
        <v>No</v>
      </c>
      <c r="C4303" s="15" t="str">
        <f>IF(OR(Table1[[#This Row],[Site]]="FOOD MILLING",Table1[[#This Row],[Site]]="GODACO"), "No", "Yes")</f>
        <v>Yes</v>
      </c>
      <c r="D4303" s="40">
        <f>MAX(DATE(Table1[Year],1,1),DATE(Table1[Year],1,1)-WEEKDAY(DATE(Table1[Year],1,1),2)+(Table1[WeekNum]-1)*7+1)</f>
        <v>44536</v>
      </c>
      <c r="E4303" s="40">
        <f>MIN(DATE(Table1[Year]+1,1,0),DATE(Table1[Year],1,1)-WEEKDAY(DATE(Table1[Year],1,1),2)+Table1[WeekNum]*7)</f>
        <v>44542</v>
      </c>
      <c r="F4303" s="15">
        <v>2021</v>
      </c>
      <c r="G4303" s="15">
        <f t="shared" si="134"/>
        <v>12</v>
      </c>
      <c r="H4303" s="17">
        <v>50</v>
      </c>
      <c r="I4303" s="207" t="str">
        <f>"W" &amp;Table1[[#This Row],[WeekNum]]</f>
        <v>W50</v>
      </c>
      <c r="J4303" s="20" t="str">
        <f t="shared" si="135"/>
        <v>21-W50</v>
      </c>
      <c r="K4303" s="8" t="s">
        <v>440</v>
      </c>
      <c r="L4303" s="4"/>
      <c r="M4303" s="8" t="s">
        <v>72</v>
      </c>
      <c r="N4303" s="266" t="s">
        <v>369</v>
      </c>
      <c r="O4303" s="266" t="s">
        <v>391</v>
      </c>
      <c r="P4303" s="11" t="s">
        <v>394</v>
      </c>
      <c r="Q4303" s="11" t="s">
        <v>421</v>
      </c>
      <c r="R4303" s="8">
        <v>900</v>
      </c>
      <c r="S4303" s="8">
        <v>714</v>
      </c>
      <c r="T4303" s="206">
        <f>ABS(Table1[[#This Row],[Prod]]-Table1[[#This Row],[Planned]])</f>
        <v>186</v>
      </c>
      <c r="U4303" s="209">
        <f>IF(ABS(Table1[[#This Row],[Prod]]-Table1[[#This Row],[Planned]])&gt;Table1[[#This Row],[Planned]],0,IF(Table1[[#This Row],[Planned]]=0,0,1-ABS(Table1[[#This Row],[Prod]]-Table1[[#This Row],[Planned]])/Table1[[#This Row],[Planned]]))</f>
        <v>0.79333333333333333</v>
      </c>
      <c r="V4303" s="8"/>
      <c r="W4303" s="11"/>
      <c r="X4303" s="3">
        <v>900</v>
      </c>
      <c r="Y4303" s="206">
        <f>Table1[[#This Row],[Prod]]</f>
        <v>714</v>
      </c>
      <c r="Z4303" s="206">
        <f>ABS(Table1[[#This Row],[Prod2]]-Table1[[#This Row],[Plan Revised]])</f>
        <v>186</v>
      </c>
      <c r="AA4303" s="288">
        <f>IF(ABS(Table1[[#This Row],[Prod2]]-Table1[[#This Row],[Plan Revised]])&gt;Table1[[#This Row],[Plan Revised]],0,IF(Table1[[#This Row],[Plan Revised]]=0,0,1-ABS(Table1[[#This Row],[Prod2]]-Table1[[#This Row],[Plan Revised]])/Table1[[#This Row],[Plan Revised]]))</f>
        <v>0.79333333333333333</v>
      </c>
      <c r="AB4303" s="11"/>
      <c r="AC4303" s="30"/>
    </row>
    <row r="4304" spans="1:29">
      <c r="A4304" s="15" t="str">
        <f>IF(Table1[Week]=WeekSel,"Yes","No")</f>
        <v>No</v>
      </c>
      <c r="B4304" s="15" t="str">
        <f>IF((Table1[StartDate]&gt;=Date.GraphMin)*(Table1[StartDate]&lt;=Date.GraphMax)=1,"Yes","No")</f>
        <v>No</v>
      </c>
      <c r="C4304" s="15" t="str">
        <f>IF(OR(Table1[[#This Row],[Site]]="FOOD MILLING",Table1[[#This Row],[Site]]="GODACO"), "No", "Yes")</f>
        <v>Yes</v>
      </c>
      <c r="D4304" s="40">
        <f>MAX(DATE(Table1[Year],1,1),DATE(Table1[Year],1,1)-WEEKDAY(DATE(Table1[Year],1,1),2)+(Table1[WeekNum]-1)*7+1)</f>
        <v>44536</v>
      </c>
      <c r="E4304" s="40">
        <f>MIN(DATE(Table1[Year]+1,1,0),DATE(Table1[Year],1,1)-WEEKDAY(DATE(Table1[Year],1,1),2)+Table1[WeekNum]*7)</f>
        <v>44542</v>
      </c>
      <c r="F4304" s="15">
        <v>2021</v>
      </c>
      <c r="G4304" s="15">
        <f t="shared" si="134"/>
        <v>12</v>
      </c>
      <c r="H4304" s="17">
        <v>50</v>
      </c>
      <c r="I4304" s="207" t="str">
        <f>"W" &amp;Table1[[#This Row],[WeekNum]]</f>
        <v>W50</v>
      </c>
      <c r="J4304" s="20" t="str">
        <f t="shared" si="135"/>
        <v>21-W50</v>
      </c>
      <c r="K4304" s="8" t="s">
        <v>519</v>
      </c>
      <c r="L4304" s="4"/>
      <c r="M4304" s="8" t="s">
        <v>72</v>
      </c>
      <c r="N4304" s="266" t="s">
        <v>369</v>
      </c>
      <c r="O4304" s="11" t="s">
        <v>371</v>
      </c>
      <c r="P4304" s="11" t="s">
        <v>371</v>
      </c>
      <c r="Q4304" s="11" t="s">
        <v>421</v>
      </c>
      <c r="R4304" s="8">
        <v>400</v>
      </c>
      <c r="S4304" s="8">
        <v>342</v>
      </c>
      <c r="T4304" s="206">
        <f>ABS(Table1[[#This Row],[Prod]]-Table1[[#This Row],[Planned]])</f>
        <v>58</v>
      </c>
      <c r="U4304" s="209">
        <f>IF(ABS(Table1[[#This Row],[Prod]]-Table1[[#This Row],[Planned]])&gt;Table1[[#This Row],[Planned]],0,IF(Table1[[#This Row],[Planned]]=0,0,1-ABS(Table1[[#This Row],[Prod]]-Table1[[#This Row],[Planned]])/Table1[[#This Row],[Planned]]))</f>
        <v>0.85499999999999998</v>
      </c>
      <c r="V4304" s="8"/>
      <c r="W4304" s="11"/>
      <c r="X4304" s="3">
        <v>400</v>
      </c>
      <c r="Y4304" s="206">
        <f>Table1[[#This Row],[Prod]]</f>
        <v>342</v>
      </c>
      <c r="Z4304" s="206">
        <f>ABS(Table1[[#This Row],[Prod2]]-Table1[[#This Row],[Plan Revised]])</f>
        <v>58</v>
      </c>
      <c r="AA4304" s="288">
        <f>IF(ABS(Table1[[#This Row],[Prod2]]-Table1[[#This Row],[Plan Revised]])&gt;Table1[[#This Row],[Plan Revised]],0,IF(Table1[[#This Row],[Plan Revised]]=0,0,1-ABS(Table1[[#This Row],[Prod2]]-Table1[[#This Row],[Plan Revised]])/Table1[[#This Row],[Plan Revised]]))</f>
        <v>0.85499999999999998</v>
      </c>
      <c r="AB4304" s="11"/>
      <c r="AC4304" s="30"/>
    </row>
    <row r="4305" spans="1:29">
      <c r="A4305" s="15" t="str">
        <f>IF(Table1[Week]=WeekSel,"Yes","No")</f>
        <v>No</v>
      </c>
      <c r="B4305" s="15" t="str">
        <f>IF((Table1[StartDate]&gt;=Date.GraphMin)*(Table1[StartDate]&lt;=Date.GraphMax)=1,"Yes","No")</f>
        <v>No</v>
      </c>
      <c r="C4305" s="15" t="str">
        <f>IF(OR(Table1[[#This Row],[Site]]="FOOD MILLING",Table1[[#This Row],[Site]]="GODACO"), "No", "Yes")</f>
        <v>Yes</v>
      </c>
      <c r="D4305" s="40">
        <f>MAX(DATE(Table1[Year],1,1),DATE(Table1[Year],1,1)-WEEKDAY(DATE(Table1[Year],1,1),2)+(Table1[WeekNum]-1)*7+1)</f>
        <v>44536</v>
      </c>
      <c r="E4305" s="40">
        <f>MIN(DATE(Table1[Year]+1,1,0),DATE(Table1[Year],1,1)-WEEKDAY(DATE(Table1[Year],1,1),2)+Table1[WeekNum]*7)</f>
        <v>44542</v>
      </c>
      <c r="F4305" s="15">
        <v>2021</v>
      </c>
      <c r="G4305" s="15">
        <f t="shared" si="134"/>
        <v>12</v>
      </c>
      <c r="H4305" s="17">
        <v>50</v>
      </c>
      <c r="I4305" s="207" t="str">
        <f>"W" &amp;Table1[[#This Row],[WeekNum]]</f>
        <v>W50</v>
      </c>
      <c r="J4305" s="20" t="str">
        <f t="shared" si="135"/>
        <v>21-W50</v>
      </c>
      <c r="K4305" s="8" t="s">
        <v>688</v>
      </c>
      <c r="L4305" s="4"/>
      <c r="M4305" s="8" t="s">
        <v>72</v>
      </c>
      <c r="N4305" s="266" t="s">
        <v>369</v>
      </c>
      <c r="O4305" s="266" t="s">
        <v>395</v>
      </c>
      <c r="P4305" s="11" t="s">
        <v>396</v>
      </c>
      <c r="Q4305" s="11" t="s">
        <v>421</v>
      </c>
      <c r="R4305" s="8">
        <v>100</v>
      </c>
      <c r="S4305" s="8">
        <v>105</v>
      </c>
      <c r="T4305" s="206">
        <f>ABS(Table1[[#This Row],[Prod]]-Table1[[#This Row],[Planned]])</f>
        <v>5</v>
      </c>
      <c r="U4305" s="209">
        <f>IF(ABS(Table1[[#This Row],[Prod]]-Table1[[#This Row],[Planned]])&gt;Table1[[#This Row],[Planned]],0,IF(Table1[[#This Row],[Planned]]=0,0,1-ABS(Table1[[#This Row],[Prod]]-Table1[[#This Row],[Planned]])/Table1[[#This Row],[Planned]]))</f>
        <v>0.95</v>
      </c>
      <c r="V4305" s="8"/>
      <c r="W4305" s="11"/>
      <c r="X4305" s="3">
        <v>100</v>
      </c>
      <c r="Y4305" s="206">
        <f>Table1[[#This Row],[Prod]]</f>
        <v>105</v>
      </c>
      <c r="Z4305" s="206">
        <f>ABS(Table1[[#This Row],[Prod2]]-Table1[[#This Row],[Plan Revised]])</f>
        <v>5</v>
      </c>
      <c r="AA4305" s="288">
        <f>IF(ABS(Table1[[#This Row],[Prod2]]-Table1[[#This Row],[Plan Revised]])&gt;Table1[[#This Row],[Plan Revised]],0,IF(Table1[[#This Row],[Plan Revised]]=0,0,1-ABS(Table1[[#This Row],[Prod2]]-Table1[[#This Row],[Plan Revised]])/Table1[[#This Row],[Plan Revised]]))</f>
        <v>0.95</v>
      </c>
      <c r="AB4305" s="11"/>
      <c r="AC4305" s="30"/>
    </row>
    <row r="4306" spans="1:29">
      <c r="A4306" s="15" t="str">
        <f>IF(Table1[Week]=WeekSel,"Yes","No")</f>
        <v>No</v>
      </c>
      <c r="B4306" s="15" t="str">
        <f>IF((Table1[StartDate]&gt;=Date.GraphMin)*(Table1[StartDate]&lt;=Date.GraphMax)=1,"Yes","No")</f>
        <v>No</v>
      </c>
      <c r="C4306" s="15" t="str">
        <f>IF(OR(Table1[[#This Row],[Site]]="FOOD MILLING",Table1[[#This Row],[Site]]="GODACO"), "No", "Yes")</f>
        <v>Yes</v>
      </c>
      <c r="D4306" s="40">
        <f>MAX(DATE(Table1[Year],1,1),DATE(Table1[Year],1,1)-WEEKDAY(DATE(Table1[Year],1,1),2)+(Table1[WeekNum]-1)*7+1)</f>
        <v>44536</v>
      </c>
      <c r="E4306" s="40">
        <f>MIN(DATE(Table1[Year]+1,1,0),DATE(Table1[Year],1,1)-WEEKDAY(DATE(Table1[Year],1,1),2)+Table1[WeekNum]*7)</f>
        <v>44542</v>
      </c>
      <c r="F4306" s="15">
        <v>2021</v>
      </c>
      <c r="G4306" s="15">
        <f t="shared" si="134"/>
        <v>12</v>
      </c>
      <c r="H4306" s="17">
        <v>50</v>
      </c>
      <c r="I4306" s="207" t="str">
        <f>"W" &amp;Table1[[#This Row],[WeekNum]]</f>
        <v>W50</v>
      </c>
      <c r="J4306" s="20" t="str">
        <f t="shared" si="135"/>
        <v>21-W50</v>
      </c>
      <c r="K4306" s="8" t="s">
        <v>689</v>
      </c>
      <c r="L4306" s="4"/>
      <c r="M4306" s="8" t="s">
        <v>72</v>
      </c>
      <c r="N4306" s="266" t="s">
        <v>369</v>
      </c>
      <c r="O4306" s="266" t="s">
        <v>395</v>
      </c>
      <c r="P4306" s="11" t="s">
        <v>396</v>
      </c>
      <c r="Q4306" s="11" t="s">
        <v>421</v>
      </c>
      <c r="R4306" s="8">
        <v>0</v>
      </c>
      <c r="S4306" s="8">
        <v>0</v>
      </c>
      <c r="T4306" s="206">
        <f>ABS(Table1[[#This Row],[Prod]]-Table1[[#This Row],[Planned]])</f>
        <v>0</v>
      </c>
      <c r="U4306" s="209">
        <f>IF(ABS(Table1[[#This Row],[Prod]]-Table1[[#This Row],[Planned]])&gt;Table1[[#This Row],[Planned]],0,IF(Table1[[#This Row],[Planned]]=0,0,1-ABS(Table1[[#This Row],[Prod]]-Table1[[#This Row],[Planned]])/Table1[[#This Row],[Planned]]))</f>
        <v>0</v>
      </c>
      <c r="V4306" s="8"/>
      <c r="W4306" s="11"/>
      <c r="X4306" s="3">
        <v>0</v>
      </c>
      <c r="Y4306" s="206">
        <f>Table1[[#This Row],[Prod]]</f>
        <v>0</v>
      </c>
      <c r="Z4306" s="206">
        <f>ABS(Table1[[#This Row],[Prod2]]-Table1[[#This Row],[Plan Revised]])</f>
        <v>0</v>
      </c>
      <c r="AA4306" s="288">
        <f>IF(ABS(Table1[[#This Row],[Prod2]]-Table1[[#This Row],[Plan Revised]])&gt;Table1[[#This Row],[Plan Revised]],0,IF(Table1[[#This Row],[Plan Revised]]=0,0,1-ABS(Table1[[#This Row],[Prod2]]-Table1[[#This Row],[Plan Revised]])/Table1[[#This Row],[Plan Revised]]))</f>
        <v>0</v>
      </c>
      <c r="AB4306" s="11"/>
      <c r="AC4306" s="30"/>
    </row>
    <row r="4307" spans="1:29">
      <c r="A4307" s="15" t="str">
        <f>IF(Table1[Week]=WeekSel,"Yes","No")</f>
        <v>No</v>
      </c>
      <c r="B4307" s="15" t="str">
        <f>IF((Table1[StartDate]&gt;=Date.GraphMin)*(Table1[StartDate]&lt;=Date.GraphMax)=1,"Yes","No")</f>
        <v>No</v>
      </c>
      <c r="C4307" s="15" t="str">
        <f>IF(OR(Table1[[#This Row],[Site]]="FOOD MILLING",Table1[[#This Row],[Site]]="GODACO"), "No", "Yes")</f>
        <v>Yes</v>
      </c>
      <c r="D4307" s="40">
        <f>MAX(DATE(Table1[Year],1,1),DATE(Table1[Year],1,1)-WEEKDAY(DATE(Table1[Year],1,1),2)+(Table1[WeekNum]-1)*7+1)</f>
        <v>44536</v>
      </c>
      <c r="E4307" s="40">
        <f>MIN(DATE(Table1[Year]+1,1,0),DATE(Table1[Year],1,1)-WEEKDAY(DATE(Table1[Year],1,1),2)+Table1[WeekNum]*7)</f>
        <v>44542</v>
      </c>
      <c r="F4307" s="15">
        <v>2021</v>
      </c>
      <c r="G4307" s="15">
        <f t="shared" si="134"/>
        <v>12</v>
      </c>
      <c r="H4307" s="17">
        <v>50</v>
      </c>
      <c r="I4307" s="207" t="str">
        <f>"W" &amp;Table1[[#This Row],[WeekNum]]</f>
        <v>W50</v>
      </c>
      <c r="J4307" s="20" t="str">
        <f t="shared" si="135"/>
        <v>21-W50</v>
      </c>
      <c r="K4307" s="8" t="s">
        <v>691</v>
      </c>
      <c r="L4307" s="4"/>
      <c r="M4307" s="8" t="s">
        <v>72</v>
      </c>
      <c r="N4307" s="266" t="s">
        <v>369</v>
      </c>
      <c r="O4307" s="266" t="s">
        <v>389</v>
      </c>
      <c r="P4307" s="11" t="s">
        <v>397</v>
      </c>
      <c r="Q4307" s="11" t="s">
        <v>417</v>
      </c>
      <c r="R4307" s="8">
        <v>170</v>
      </c>
      <c r="S4307" s="8">
        <v>170</v>
      </c>
      <c r="T4307" s="206">
        <f>ABS(Table1[[#This Row],[Prod]]-Table1[[#This Row],[Planned]])</f>
        <v>0</v>
      </c>
      <c r="U4307" s="209">
        <f>IF(ABS(Table1[[#This Row],[Prod]]-Table1[[#This Row],[Planned]])&gt;Table1[[#This Row],[Planned]],0,IF(Table1[[#This Row],[Planned]]=0,0,1-ABS(Table1[[#This Row],[Prod]]-Table1[[#This Row],[Planned]])/Table1[[#This Row],[Planned]]))</f>
        <v>1</v>
      </c>
      <c r="V4307" s="8"/>
      <c r="W4307" s="11"/>
      <c r="X4307" s="3">
        <v>200</v>
      </c>
      <c r="Y4307" s="206">
        <f>Table1[[#This Row],[Prod]]</f>
        <v>170</v>
      </c>
      <c r="Z4307" s="206">
        <f>ABS(Table1[[#This Row],[Prod2]]-Table1[[#This Row],[Plan Revised]])</f>
        <v>30</v>
      </c>
      <c r="AA4307" s="288">
        <f>IF(ABS(Table1[[#This Row],[Prod2]]-Table1[[#This Row],[Plan Revised]])&gt;Table1[[#This Row],[Plan Revised]],0,IF(Table1[[#This Row],[Plan Revised]]=0,0,1-ABS(Table1[[#This Row],[Prod2]]-Table1[[#This Row],[Plan Revised]])/Table1[[#This Row],[Plan Revised]]))</f>
        <v>0.85</v>
      </c>
      <c r="AB4307" s="11"/>
      <c r="AC4307" s="30"/>
    </row>
    <row r="4308" spans="1:29">
      <c r="A4308" s="15" t="str">
        <f>IF(Table1[Week]=WeekSel,"Yes","No")</f>
        <v>No</v>
      </c>
      <c r="B4308" s="15" t="str">
        <f>IF((Table1[StartDate]&gt;=Date.GraphMin)*(Table1[StartDate]&lt;=Date.GraphMax)=1,"Yes","No")</f>
        <v>No</v>
      </c>
      <c r="C4308" s="15" t="str">
        <f>IF(OR(Table1[[#This Row],[Site]]="FOOD MILLING",Table1[[#This Row],[Site]]="GODACO"), "No", "Yes")</f>
        <v>Yes</v>
      </c>
      <c r="D4308" s="40">
        <f>MAX(DATE(Table1[Year],1,1),DATE(Table1[Year],1,1)-WEEKDAY(DATE(Table1[Year],1,1),2)+(Table1[WeekNum]-1)*7+1)</f>
        <v>44536</v>
      </c>
      <c r="E4308" s="40">
        <f>MIN(DATE(Table1[Year]+1,1,0),DATE(Table1[Year],1,1)-WEEKDAY(DATE(Table1[Year],1,1),2)+Table1[WeekNum]*7)</f>
        <v>44542</v>
      </c>
      <c r="F4308" s="15">
        <v>2021</v>
      </c>
      <c r="G4308" s="15">
        <f t="shared" si="134"/>
        <v>12</v>
      </c>
      <c r="H4308" s="17">
        <v>50</v>
      </c>
      <c r="I4308" s="207" t="str">
        <f>"W" &amp;Table1[[#This Row],[WeekNum]]</f>
        <v>W50</v>
      </c>
      <c r="J4308" s="20" t="str">
        <f t="shared" si="135"/>
        <v>21-W50</v>
      </c>
      <c r="K4308" s="8" t="s">
        <v>692</v>
      </c>
      <c r="L4308" s="4"/>
      <c r="M4308" s="8" t="s">
        <v>72</v>
      </c>
      <c r="N4308" s="266" t="s">
        <v>369</v>
      </c>
      <c r="O4308" s="266" t="s">
        <v>389</v>
      </c>
      <c r="P4308" s="11" t="s">
        <v>397</v>
      </c>
      <c r="Q4308" s="11" t="s">
        <v>417</v>
      </c>
      <c r="R4308" s="8">
        <v>170</v>
      </c>
      <c r="S4308" s="8">
        <v>170</v>
      </c>
      <c r="T4308" s="206">
        <f>ABS(Table1[[#This Row],[Prod]]-Table1[[#This Row],[Planned]])</f>
        <v>0</v>
      </c>
      <c r="U4308" s="209">
        <f>IF(ABS(Table1[[#This Row],[Prod]]-Table1[[#This Row],[Planned]])&gt;Table1[[#This Row],[Planned]],0,IF(Table1[[#This Row],[Planned]]=0,0,1-ABS(Table1[[#This Row],[Prod]]-Table1[[#This Row],[Planned]])/Table1[[#This Row],[Planned]]))</f>
        <v>1</v>
      </c>
      <c r="V4308" s="8"/>
      <c r="W4308" s="11"/>
      <c r="X4308" s="3">
        <v>200</v>
      </c>
      <c r="Y4308" s="206">
        <f>Table1[[#This Row],[Prod]]</f>
        <v>170</v>
      </c>
      <c r="Z4308" s="206">
        <f>ABS(Table1[[#This Row],[Prod2]]-Table1[[#This Row],[Plan Revised]])</f>
        <v>30</v>
      </c>
      <c r="AA4308" s="288">
        <f>IF(ABS(Table1[[#This Row],[Prod2]]-Table1[[#This Row],[Plan Revised]])&gt;Table1[[#This Row],[Plan Revised]],0,IF(Table1[[#This Row],[Plan Revised]]=0,0,1-ABS(Table1[[#This Row],[Prod2]]-Table1[[#This Row],[Plan Revised]])/Table1[[#This Row],[Plan Revised]]))</f>
        <v>0.85</v>
      </c>
      <c r="AB4308" s="11"/>
      <c r="AC4308" s="30"/>
    </row>
    <row r="4309" spans="1:29">
      <c r="A4309" s="15" t="str">
        <f>IF(Table1[Week]=WeekSel,"Yes","No")</f>
        <v>No</v>
      </c>
      <c r="B4309" s="15" t="str">
        <f>IF((Table1[StartDate]&gt;=Date.GraphMin)*(Table1[StartDate]&lt;=Date.GraphMax)=1,"Yes","No")</f>
        <v>No</v>
      </c>
      <c r="C4309" s="15" t="str">
        <f>IF(OR(Table1[[#This Row],[Site]]="FOOD MILLING",Table1[[#This Row],[Site]]="GODACO"), "No", "Yes")</f>
        <v>Yes</v>
      </c>
      <c r="D4309" s="40">
        <f>MAX(DATE(Table1[Year],1,1),DATE(Table1[Year],1,1)-WEEKDAY(DATE(Table1[Year],1,1),2)+(Table1[WeekNum]-1)*7+1)</f>
        <v>44536</v>
      </c>
      <c r="E4309" s="40">
        <f>MIN(DATE(Table1[Year]+1,1,0),DATE(Table1[Year],1,1)-WEEKDAY(DATE(Table1[Year],1,1),2)+Table1[WeekNum]*7)</f>
        <v>44542</v>
      </c>
      <c r="F4309" s="15">
        <v>2021</v>
      </c>
      <c r="G4309" s="15">
        <f t="shared" si="134"/>
        <v>12</v>
      </c>
      <c r="H4309" s="17">
        <v>50</v>
      </c>
      <c r="I4309" s="207" t="str">
        <f>"W" &amp;Table1[[#This Row],[WeekNum]]</f>
        <v>W50</v>
      </c>
      <c r="J4309" s="20" t="str">
        <f t="shared" si="135"/>
        <v>21-W50</v>
      </c>
      <c r="K4309" s="8" t="s">
        <v>693</v>
      </c>
      <c r="L4309" s="4"/>
      <c r="M4309" s="8" t="s">
        <v>72</v>
      </c>
      <c r="N4309" s="266" t="s">
        <v>369</v>
      </c>
      <c r="O4309" s="266" t="s">
        <v>389</v>
      </c>
      <c r="P4309" s="11" t="s">
        <v>397</v>
      </c>
      <c r="Q4309" s="11" t="s">
        <v>417</v>
      </c>
      <c r="R4309" s="8">
        <v>0</v>
      </c>
      <c r="S4309" s="8">
        <v>0</v>
      </c>
      <c r="T4309" s="206">
        <f>ABS(Table1[[#This Row],[Prod]]-Table1[[#This Row],[Planned]])</f>
        <v>0</v>
      </c>
      <c r="U4309" s="209">
        <f>IF(ABS(Table1[[#This Row],[Prod]]-Table1[[#This Row],[Planned]])&gt;Table1[[#This Row],[Planned]],0,IF(Table1[[#This Row],[Planned]]=0,0,1-ABS(Table1[[#This Row],[Prod]]-Table1[[#This Row],[Planned]])/Table1[[#This Row],[Planned]]))</f>
        <v>0</v>
      </c>
      <c r="V4309" s="8"/>
      <c r="W4309" s="11"/>
      <c r="X4309" s="3">
        <v>0</v>
      </c>
      <c r="Y4309" s="206">
        <f>Table1[[#This Row],[Prod]]</f>
        <v>0</v>
      </c>
      <c r="Z4309" s="206">
        <f>ABS(Table1[[#This Row],[Prod2]]-Table1[[#This Row],[Plan Revised]])</f>
        <v>0</v>
      </c>
      <c r="AA4309" s="288">
        <f>IF(ABS(Table1[[#This Row],[Prod2]]-Table1[[#This Row],[Plan Revised]])&gt;Table1[[#This Row],[Plan Revised]],0,IF(Table1[[#This Row],[Plan Revised]]=0,0,1-ABS(Table1[[#This Row],[Prod2]]-Table1[[#This Row],[Plan Revised]])/Table1[[#This Row],[Plan Revised]]))</f>
        <v>0</v>
      </c>
      <c r="AB4309" s="11"/>
      <c r="AC4309" s="30"/>
    </row>
    <row r="4310" spans="1:29">
      <c r="A4310" s="15" t="str">
        <f>IF(Table1[Week]=WeekSel,"Yes","No")</f>
        <v>No</v>
      </c>
      <c r="B4310" s="15" t="str">
        <f>IF((Table1[StartDate]&gt;=Date.GraphMin)*(Table1[StartDate]&lt;=Date.GraphMax)=1,"Yes","No")</f>
        <v>No</v>
      </c>
      <c r="C4310" s="15" t="str">
        <f>IF(OR(Table1[[#This Row],[Site]]="FOOD MILLING",Table1[[#This Row],[Site]]="GODACO"), "No", "Yes")</f>
        <v>Yes</v>
      </c>
      <c r="D4310" s="40">
        <f>MAX(DATE(Table1[Year],1,1),DATE(Table1[Year],1,1)-WEEKDAY(DATE(Table1[Year],1,1),2)+(Table1[WeekNum]-1)*7+1)</f>
        <v>44536</v>
      </c>
      <c r="E4310" s="40">
        <f>MIN(DATE(Table1[Year]+1,1,0),DATE(Table1[Year],1,1)-WEEKDAY(DATE(Table1[Year],1,1),2)+Table1[WeekNum]*7)</f>
        <v>44542</v>
      </c>
      <c r="F4310" s="15">
        <v>2021</v>
      </c>
      <c r="G4310" s="15">
        <f t="shared" si="134"/>
        <v>12</v>
      </c>
      <c r="H4310" s="17">
        <v>50</v>
      </c>
      <c r="I4310" s="207" t="str">
        <f>"W" &amp;Table1[[#This Row],[WeekNum]]</f>
        <v>W50</v>
      </c>
      <c r="J4310" s="20" t="str">
        <f t="shared" si="135"/>
        <v>21-W50</v>
      </c>
      <c r="K4310" s="8" t="s">
        <v>694</v>
      </c>
      <c r="L4310" s="4"/>
      <c r="M4310" s="8" t="s">
        <v>72</v>
      </c>
      <c r="N4310" s="266" t="s">
        <v>369</v>
      </c>
      <c r="O4310" s="266" t="s">
        <v>395</v>
      </c>
      <c r="P4310" s="11" t="s">
        <v>396</v>
      </c>
      <c r="Q4310" s="11" t="s">
        <v>421</v>
      </c>
      <c r="R4310" s="8">
        <v>900</v>
      </c>
      <c r="S4310" s="8">
        <v>920</v>
      </c>
      <c r="T4310" s="206">
        <f>ABS(Table1[[#This Row],[Prod]]-Table1[[#This Row],[Planned]])</f>
        <v>20</v>
      </c>
      <c r="U4310" s="209">
        <f>IF(ABS(Table1[[#This Row],[Prod]]-Table1[[#This Row],[Planned]])&gt;Table1[[#This Row],[Planned]],0,IF(Table1[[#This Row],[Planned]]=0,0,1-ABS(Table1[[#This Row],[Prod]]-Table1[[#This Row],[Planned]])/Table1[[#This Row],[Planned]]))</f>
        <v>0.97777777777777775</v>
      </c>
      <c r="V4310" s="8"/>
      <c r="W4310" s="11"/>
      <c r="X4310" s="3">
        <v>900</v>
      </c>
      <c r="Y4310" s="206">
        <f>Table1[[#This Row],[Prod]]</f>
        <v>920</v>
      </c>
      <c r="Z4310" s="206">
        <f>ABS(Table1[[#This Row],[Prod2]]-Table1[[#This Row],[Plan Revised]])</f>
        <v>20</v>
      </c>
      <c r="AA4310" s="288">
        <f>IF(ABS(Table1[[#This Row],[Prod2]]-Table1[[#This Row],[Plan Revised]])&gt;Table1[[#This Row],[Plan Revised]],0,IF(Table1[[#This Row],[Plan Revised]]=0,0,1-ABS(Table1[[#This Row],[Prod2]]-Table1[[#This Row],[Plan Revised]])/Table1[[#This Row],[Plan Revised]]))</f>
        <v>0.97777777777777775</v>
      </c>
      <c r="AB4310" s="11"/>
      <c r="AC4310" s="30"/>
    </row>
    <row r="4311" spans="1:29">
      <c r="A4311" s="15" t="str">
        <f>IF(Table1[Week]=WeekSel,"Yes","No")</f>
        <v>No</v>
      </c>
      <c r="B4311" s="15" t="str">
        <f>IF((Table1[StartDate]&gt;=Date.GraphMin)*(Table1[StartDate]&lt;=Date.GraphMax)=1,"Yes","No")</f>
        <v>No</v>
      </c>
      <c r="C4311" s="15" t="str">
        <f>IF(OR(Table1[[#This Row],[Site]]="FOOD MILLING",Table1[[#This Row],[Site]]="GODACO"), "No", "Yes")</f>
        <v>Yes</v>
      </c>
      <c r="D4311" s="40">
        <f>MAX(DATE(Table1[Year],1,1),DATE(Table1[Year],1,1)-WEEKDAY(DATE(Table1[Year],1,1),2)+(Table1[WeekNum]-1)*7+1)</f>
        <v>44536</v>
      </c>
      <c r="E4311" s="40">
        <f>MIN(DATE(Table1[Year]+1,1,0),DATE(Table1[Year],1,1)-WEEKDAY(DATE(Table1[Year],1,1),2)+Table1[WeekNum]*7)</f>
        <v>44542</v>
      </c>
      <c r="F4311" s="15">
        <v>2021</v>
      </c>
      <c r="G4311" s="15">
        <f t="shared" si="134"/>
        <v>12</v>
      </c>
      <c r="H4311" s="17">
        <v>50</v>
      </c>
      <c r="I4311" s="207" t="str">
        <f>"W" &amp;Table1[[#This Row],[WeekNum]]</f>
        <v>W50</v>
      </c>
      <c r="J4311" s="20" t="str">
        <f t="shared" si="135"/>
        <v>21-W50</v>
      </c>
      <c r="K4311" s="8" t="s">
        <v>695</v>
      </c>
      <c r="L4311" s="4"/>
      <c r="M4311" s="8" t="s">
        <v>72</v>
      </c>
      <c r="N4311" s="266" t="s">
        <v>369</v>
      </c>
      <c r="O4311" s="266" t="s">
        <v>395</v>
      </c>
      <c r="P4311" s="11" t="s">
        <v>396</v>
      </c>
      <c r="Q4311" s="11" t="s">
        <v>421</v>
      </c>
      <c r="R4311" s="8">
        <v>2600</v>
      </c>
      <c r="S4311" s="8">
        <v>2718</v>
      </c>
      <c r="T4311" s="206">
        <f>ABS(Table1[[#This Row],[Prod]]-Table1[[#This Row],[Planned]])</f>
        <v>118</v>
      </c>
      <c r="U4311" s="209">
        <f>IF(ABS(Table1[[#This Row],[Prod]]-Table1[[#This Row],[Planned]])&gt;Table1[[#This Row],[Planned]],0,IF(Table1[[#This Row],[Planned]]=0,0,1-ABS(Table1[[#This Row],[Prod]]-Table1[[#This Row],[Planned]])/Table1[[#This Row],[Planned]]))</f>
        <v>0.95461538461538464</v>
      </c>
      <c r="V4311" s="8"/>
      <c r="W4311" s="11"/>
      <c r="X4311" s="3">
        <v>2600</v>
      </c>
      <c r="Y4311" s="206">
        <f>Table1[[#This Row],[Prod]]</f>
        <v>2718</v>
      </c>
      <c r="Z4311" s="206">
        <f>ABS(Table1[[#This Row],[Prod2]]-Table1[[#This Row],[Plan Revised]])</f>
        <v>118</v>
      </c>
      <c r="AA4311" s="288">
        <f>IF(ABS(Table1[[#This Row],[Prod2]]-Table1[[#This Row],[Plan Revised]])&gt;Table1[[#This Row],[Plan Revised]],0,IF(Table1[[#This Row],[Plan Revised]]=0,0,1-ABS(Table1[[#This Row],[Prod2]]-Table1[[#This Row],[Plan Revised]])/Table1[[#This Row],[Plan Revised]]))</f>
        <v>0.95461538461538464</v>
      </c>
      <c r="AB4311" s="11"/>
      <c r="AC4311" s="30"/>
    </row>
    <row r="4312" spans="1:29">
      <c r="A4312" s="15" t="str">
        <f>IF(Table1[Week]=WeekSel,"Yes","No")</f>
        <v>No</v>
      </c>
      <c r="B4312" s="15" t="str">
        <f>IF((Table1[StartDate]&gt;=Date.GraphMin)*(Table1[StartDate]&lt;=Date.GraphMax)=1,"Yes","No")</f>
        <v>No</v>
      </c>
      <c r="C4312" s="15" t="str">
        <f>IF(OR(Table1[[#This Row],[Site]]="FOOD MILLING",Table1[[#This Row],[Site]]="GODACO"), "No", "Yes")</f>
        <v>Yes</v>
      </c>
      <c r="D4312" s="40">
        <f>MAX(DATE(Table1[Year],1,1),DATE(Table1[Year],1,1)-WEEKDAY(DATE(Table1[Year],1,1),2)+(Table1[WeekNum]-1)*7+1)</f>
        <v>44536</v>
      </c>
      <c r="E4312" s="40">
        <f>MIN(DATE(Table1[Year]+1,1,0),DATE(Table1[Year],1,1)-WEEKDAY(DATE(Table1[Year],1,1),2)+Table1[WeekNum]*7)</f>
        <v>44542</v>
      </c>
      <c r="F4312" s="15">
        <v>2021</v>
      </c>
      <c r="G4312" s="15">
        <f t="shared" si="134"/>
        <v>12</v>
      </c>
      <c r="H4312" s="17">
        <v>50</v>
      </c>
      <c r="I4312" s="207" t="str">
        <f>"W" &amp;Table1[[#This Row],[WeekNum]]</f>
        <v>W50</v>
      </c>
      <c r="J4312" s="20" t="str">
        <f t="shared" si="135"/>
        <v>21-W50</v>
      </c>
      <c r="K4312" s="8" t="s">
        <v>696</v>
      </c>
      <c r="L4312" s="4"/>
      <c r="M4312" s="8" t="s">
        <v>72</v>
      </c>
      <c r="N4312" s="266" t="s">
        <v>369</v>
      </c>
      <c r="O4312" s="266" t="s">
        <v>398</v>
      </c>
      <c r="P4312" s="11" t="s">
        <v>399</v>
      </c>
      <c r="Q4312" s="11" t="s">
        <v>421</v>
      </c>
      <c r="R4312" s="8">
        <v>250</v>
      </c>
      <c r="S4312" s="8">
        <v>370</v>
      </c>
      <c r="T4312" s="206">
        <f>ABS(Table1[[#This Row],[Prod]]-Table1[[#This Row],[Planned]])</f>
        <v>120</v>
      </c>
      <c r="U4312" s="209">
        <f>IF(ABS(Table1[[#This Row],[Prod]]-Table1[[#This Row],[Planned]])&gt;Table1[[#This Row],[Planned]],0,IF(Table1[[#This Row],[Planned]]=0,0,1-ABS(Table1[[#This Row],[Prod]]-Table1[[#This Row],[Planned]])/Table1[[#This Row],[Planned]]))</f>
        <v>0.52</v>
      </c>
      <c r="V4312" s="8"/>
      <c r="W4312" s="11"/>
      <c r="X4312" s="3">
        <v>350</v>
      </c>
      <c r="Y4312" s="206">
        <f>Table1[[#This Row],[Prod]]</f>
        <v>370</v>
      </c>
      <c r="Z4312" s="206">
        <f>ABS(Table1[[#This Row],[Prod2]]-Table1[[#This Row],[Plan Revised]])</f>
        <v>20</v>
      </c>
      <c r="AA4312" s="288">
        <f>IF(ABS(Table1[[#This Row],[Prod2]]-Table1[[#This Row],[Plan Revised]])&gt;Table1[[#This Row],[Plan Revised]],0,IF(Table1[[#This Row],[Plan Revised]]=0,0,1-ABS(Table1[[#This Row],[Prod2]]-Table1[[#This Row],[Plan Revised]])/Table1[[#This Row],[Plan Revised]]))</f>
        <v>0.94285714285714284</v>
      </c>
      <c r="AB4312" s="11"/>
      <c r="AC4312" s="30"/>
    </row>
    <row r="4313" spans="1:29">
      <c r="A4313" s="15" t="str">
        <f>IF(Table1[Week]=WeekSel,"Yes","No")</f>
        <v>No</v>
      </c>
      <c r="B4313" s="15" t="str">
        <f>IF((Table1[StartDate]&gt;=Date.GraphMin)*(Table1[StartDate]&lt;=Date.GraphMax)=1,"Yes","No")</f>
        <v>No</v>
      </c>
      <c r="C4313" s="15" t="str">
        <f>IF(OR(Table1[[#This Row],[Site]]="FOOD MILLING",Table1[[#This Row],[Site]]="GODACO"), "No", "Yes")</f>
        <v>Yes</v>
      </c>
      <c r="D4313" s="40">
        <f>MAX(DATE(Table1[Year],1,1),DATE(Table1[Year],1,1)-WEEKDAY(DATE(Table1[Year],1,1),2)+(Table1[WeekNum]-1)*7+1)</f>
        <v>44536</v>
      </c>
      <c r="E4313" s="40">
        <f>MIN(DATE(Table1[Year]+1,1,0),DATE(Table1[Year],1,1)-WEEKDAY(DATE(Table1[Year],1,1),2)+Table1[WeekNum]*7)</f>
        <v>44542</v>
      </c>
      <c r="F4313" s="15">
        <v>2021</v>
      </c>
      <c r="G4313" s="15">
        <f t="shared" si="134"/>
        <v>12</v>
      </c>
      <c r="H4313" s="17">
        <v>50</v>
      </c>
      <c r="I4313" s="207" t="str">
        <f>"W" &amp;Table1[[#This Row],[WeekNum]]</f>
        <v>W50</v>
      </c>
      <c r="J4313" s="20" t="str">
        <f t="shared" si="135"/>
        <v>21-W50</v>
      </c>
      <c r="K4313" s="8" t="s">
        <v>697</v>
      </c>
      <c r="L4313" s="4"/>
      <c r="M4313" s="8" t="s">
        <v>72</v>
      </c>
      <c r="N4313" s="266" t="s">
        <v>369</v>
      </c>
      <c r="O4313" s="266" t="s">
        <v>391</v>
      </c>
      <c r="P4313" s="11" t="s">
        <v>393</v>
      </c>
      <c r="Q4313" s="11" t="s">
        <v>421</v>
      </c>
      <c r="R4313" s="8">
        <v>0</v>
      </c>
      <c r="S4313" s="8">
        <v>0</v>
      </c>
      <c r="T4313" s="206">
        <f>ABS(Table1[[#This Row],[Prod]]-Table1[[#This Row],[Planned]])</f>
        <v>0</v>
      </c>
      <c r="U4313" s="209">
        <f>IF(ABS(Table1[[#This Row],[Prod]]-Table1[[#This Row],[Planned]])&gt;Table1[[#This Row],[Planned]],0,IF(Table1[[#This Row],[Planned]]=0,0,1-ABS(Table1[[#This Row],[Prod]]-Table1[[#This Row],[Planned]])/Table1[[#This Row],[Planned]]))</f>
        <v>0</v>
      </c>
      <c r="V4313" s="8"/>
      <c r="W4313" s="11"/>
      <c r="X4313" s="3">
        <v>0</v>
      </c>
      <c r="Y4313" s="206">
        <f>Table1[[#This Row],[Prod]]</f>
        <v>0</v>
      </c>
      <c r="Z4313" s="206">
        <f>ABS(Table1[[#This Row],[Prod2]]-Table1[[#This Row],[Plan Revised]])</f>
        <v>0</v>
      </c>
      <c r="AA4313" s="288">
        <f>IF(ABS(Table1[[#This Row],[Prod2]]-Table1[[#This Row],[Plan Revised]])&gt;Table1[[#This Row],[Plan Revised]],0,IF(Table1[[#This Row],[Plan Revised]]=0,0,1-ABS(Table1[[#This Row],[Prod2]]-Table1[[#This Row],[Plan Revised]])/Table1[[#This Row],[Plan Revised]]))</f>
        <v>0</v>
      </c>
      <c r="AB4313" s="11"/>
      <c r="AC4313" s="30"/>
    </row>
    <row r="4314" spans="1:29">
      <c r="A4314" s="15" t="str">
        <f>IF(Table1[Week]=WeekSel,"Yes","No")</f>
        <v>No</v>
      </c>
      <c r="B4314" s="15" t="str">
        <f>IF((Table1[StartDate]&gt;=Date.GraphMin)*(Table1[StartDate]&lt;=Date.GraphMax)=1,"Yes","No")</f>
        <v>No</v>
      </c>
      <c r="C4314" s="15" t="str">
        <f>IF(OR(Table1[[#This Row],[Site]]="FOOD MILLING",Table1[[#This Row],[Site]]="GODACO"), "No", "Yes")</f>
        <v>Yes</v>
      </c>
      <c r="D4314" s="40">
        <f>MAX(DATE(Table1[Year],1,1),DATE(Table1[Year],1,1)-WEEKDAY(DATE(Table1[Year],1,1),2)+(Table1[WeekNum]-1)*7+1)</f>
        <v>44536</v>
      </c>
      <c r="E4314" s="40">
        <f>MIN(DATE(Table1[Year]+1,1,0),DATE(Table1[Year],1,1)-WEEKDAY(DATE(Table1[Year],1,1),2)+Table1[WeekNum]*7)</f>
        <v>44542</v>
      </c>
      <c r="F4314" s="15">
        <v>2021</v>
      </c>
      <c r="G4314" s="15">
        <f t="shared" si="134"/>
        <v>12</v>
      </c>
      <c r="H4314" s="17">
        <v>50</v>
      </c>
      <c r="I4314" s="207" t="str">
        <f>"W" &amp;Table1[[#This Row],[WeekNum]]</f>
        <v>W50</v>
      </c>
      <c r="J4314" s="20" t="str">
        <f t="shared" si="135"/>
        <v>21-W50</v>
      </c>
      <c r="K4314" s="8" t="s">
        <v>698</v>
      </c>
      <c r="L4314" s="4"/>
      <c r="M4314" s="8" t="s">
        <v>72</v>
      </c>
      <c r="N4314" s="266" t="s">
        <v>369</v>
      </c>
      <c r="O4314" s="266" t="s">
        <v>398</v>
      </c>
      <c r="P4314" s="11" t="s">
        <v>399</v>
      </c>
      <c r="Q4314" s="11" t="s">
        <v>421</v>
      </c>
      <c r="R4314" s="8">
        <v>400</v>
      </c>
      <c r="S4314" s="8">
        <v>748.1</v>
      </c>
      <c r="T4314" s="206">
        <f>ABS(Table1[[#This Row],[Prod]]-Table1[[#This Row],[Planned]])</f>
        <v>348.1</v>
      </c>
      <c r="U4314" s="209">
        <f>IF(ABS(Table1[[#This Row],[Prod]]-Table1[[#This Row],[Planned]])&gt;Table1[[#This Row],[Planned]],0,IF(Table1[[#This Row],[Planned]]=0,0,1-ABS(Table1[[#This Row],[Prod]]-Table1[[#This Row],[Planned]])/Table1[[#This Row],[Planned]]))</f>
        <v>0.12974999999999992</v>
      </c>
      <c r="V4314" s="8"/>
      <c r="W4314" s="11"/>
      <c r="X4314" s="3">
        <v>730</v>
      </c>
      <c r="Y4314" s="206">
        <f>Table1[[#This Row],[Prod]]</f>
        <v>748.1</v>
      </c>
      <c r="Z4314" s="206">
        <f>ABS(Table1[[#This Row],[Prod2]]-Table1[[#This Row],[Plan Revised]])</f>
        <v>18.100000000000023</v>
      </c>
      <c r="AA4314" s="288">
        <f>IF(ABS(Table1[[#This Row],[Prod2]]-Table1[[#This Row],[Plan Revised]])&gt;Table1[[#This Row],[Plan Revised]],0,IF(Table1[[#This Row],[Plan Revised]]=0,0,1-ABS(Table1[[#This Row],[Prod2]]-Table1[[#This Row],[Plan Revised]])/Table1[[#This Row],[Plan Revised]]))</f>
        <v>0.97520547945205471</v>
      </c>
      <c r="AB4314" s="11"/>
      <c r="AC4314" s="30"/>
    </row>
    <row r="4315" spans="1:29">
      <c r="A4315" s="15" t="str">
        <f>IF(Table1[Week]=WeekSel,"Yes","No")</f>
        <v>No</v>
      </c>
      <c r="B4315" s="15" t="str">
        <f>IF((Table1[StartDate]&gt;=Date.GraphMin)*(Table1[StartDate]&lt;=Date.GraphMax)=1,"Yes","No")</f>
        <v>No</v>
      </c>
      <c r="C4315" s="15" t="str">
        <f>IF(OR(Table1[[#This Row],[Site]]="FOOD MILLING",Table1[[#This Row],[Site]]="GODACO"), "No", "Yes")</f>
        <v>Yes</v>
      </c>
      <c r="D4315" s="40">
        <f>MAX(DATE(Table1[Year],1,1),DATE(Table1[Year],1,1)-WEEKDAY(DATE(Table1[Year],1,1),2)+(Table1[WeekNum]-1)*7+1)</f>
        <v>44536</v>
      </c>
      <c r="E4315" s="40">
        <f>MIN(DATE(Table1[Year]+1,1,0),DATE(Table1[Year],1,1)-WEEKDAY(DATE(Table1[Year],1,1),2)+Table1[WeekNum]*7)</f>
        <v>44542</v>
      </c>
      <c r="F4315" s="15">
        <v>2021</v>
      </c>
      <c r="G4315" s="15">
        <f t="shared" si="134"/>
        <v>12</v>
      </c>
      <c r="H4315" s="17">
        <v>50</v>
      </c>
      <c r="I4315" s="207" t="str">
        <f>"W" &amp;Table1[[#This Row],[WeekNum]]</f>
        <v>W50</v>
      </c>
      <c r="J4315" s="20" t="str">
        <f t="shared" si="135"/>
        <v>21-W50</v>
      </c>
      <c r="K4315" s="8" t="s">
        <v>699</v>
      </c>
      <c r="L4315" s="4"/>
      <c r="M4315" s="8" t="s">
        <v>72</v>
      </c>
      <c r="N4315" s="266" t="s">
        <v>369</v>
      </c>
      <c r="O4315" s="266" t="s">
        <v>398</v>
      </c>
      <c r="P4315" s="11" t="s">
        <v>399</v>
      </c>
      <c r="Q4315" s="11" t="s">
        <v>421</v>
      </c>
      <c r="R4315" s="8">
        <v>630</v>
      </c>
      <c r="S4315" s="8">
        <v>592.29999999999995</v>
      </c>
      <c r="T4315" s="206">
        <f>ABS(Table1[[#This Row],[Prod]]-Table1[[#This Row],[Planned]])</f>
        <v>37.700000000000045</v>
      </c>
      <c r="U4315" s="209">
        <f>IF(ABS(Table1[[#This Row],[Prod]]-Table1[[#This Row],[Planned]])&gt;Table1[[#This Row],[Planned]],0,IF(Table1[[#This Row],[Planned]]=0,0,1-ABS(Table1[[#This Row],[Prod]]-Table1[[#This Row],[Planned]])/Table1[[#This Row],[Planned]]))</f>
        <v>0.94015873015873008</v>
      </c>
      <c r="V4315" s="8"/>
      <c r="W4315" s="11"/>
      <c r="X4315" s="3">
        <v>580</v>
      </c>
      <c r="Y4315" s="206">
        <f>Table1[[#This Row],[Prod]]</f>
        <v>592.29999999999995</v>
      </c>
      <c r="Z4315" s="206">
        <f>ABS(Table1[[#This Row],[Prod2]]-Table1[[#This Row],[Plan Revised]])</f>
        <v>12.299999999999955</v>
      </c>
      <c r="AA4315" s="288">
        <f>IF(ABS(Table1[[#This Row],[Prod2]]-Table1[[#This Row],[Plan Revised]])&gt;Table1[[#This Row],[Plan Revised]],0,IF(Table1[[#This Row],[Plan Revised]]=0,0,1-ABS(Table1[[#This Row],[Prod2]]-Table1[[#This Row],[Plan Revised]])/Table1[[#This Row],[Plan Revised]]))</f>
        <v>0.97879310344827597</v>
      </c>
      <c r="AB4315" s="11"/>
      <c r="AC4315" s="30"/>
    </row>
    <row r="4316" spans="1:29">
      <c r="A4316" s="15" t="str">
        <f>IF(Table1[Week]=WeekSel,"Yes","No")</f>
        <v>No</v>
      </c>
      <c r="B4316" s="15" t="str">
        <f>IF((Table1[StartDate]&gt;=Date.GraphMin)*(Table1[StartDate]&lt;=Date.GraphMax)=1,"Yes","No")</f>
        <v>No</v>
      </c>
      <c r="C4316" s="15" t="str">
        <f>IF(OR(Table1[[#This Row],[Site]]="FOOD MILLING",Table1[[#This Row],[Site]]="GODACO"), "No", "Yes")</f>
        <v>Yes</v>
      </c>
      <c r="D4316" s="40">
        <f>MAX(DATE(Table1[Year],1,1),DATE(Table1[Year],1,1)-WEEKDAY(DATE(Table1[Year],1,1),2)+(Table1[WeekNum]-1)*7+1)</f>
        <v>44536</v>
      </c>
      <c r="E4316" s="40">
        <f>MIN(DATE(Table1[Year]+1,1,0),DATE(Table1[Year],1,1)-WEEKDAY(DATE(Table1[Year],1,1),2)+Table1[WeekNum]*7)</f>
        <v>44542</v>
      </c>
      <c r="F4316" s="15">
        <v>2021</v>
      </c>
      <c r="G4316" s="15">
        <f t="shared" si="134"/>
        <v>12</v>
      </c>
      <c r="H4316" s="17">
        <v>50</v>
      </c>
      <c r="I4316" s="207" t="str">
        <f>"W" &amp;Table1[[#This Row],[WeekNum]]</f>
        <v>W50</v>
      </c>
      <c r="J4316" s="20" t="str">
        <f t="shared" si="135"/>
        <v>21-W50</v>
      </c>
      <c r="K4316" s="8" t="s">
        <v>700</v>
      </c>
      <c r="L4316" s="4"/>
      <c r="M4316" s="8" t="s">
        <v>72</v>
      </c>
      <c r="N4316" s="266" t="s">
        <v>369</v>
      </c>
      <c r="O4316" s="266" t="s">
        <v>398</v>
      </c>
      <c r="P4316" s="11" t="s">
        <v>399</v>
      </c>
      <c r="Q4316" s="11" t="s">
        <v>421</v>
      </c>
      <c r="R4316" s="8">
        <v>0</v>
      </c>
      <c r="S4316" s="8">
        <v>1500</v>
      </c>
      <c r="T4316" s="206">
        <f>ABS(Table1[[#This Row],[Prod]]-Table1[[#This Row],[Planned]])</f>
        <v>1500</v>
      </c>
      <c r="U4316" s="209">
        <f>IF(ABS(Table1[[#This Row],[Prod]]-Table1[[#This Row],[Planned]])&gt;Table1[[#This Row],[Planned]],0,IF(Table1[[#This Row],[Planned]]=0,0,1-ABS(Table1[[#This Row],[Prod]]-Table1[[#This Row],[Planned]])/Table1[[#This Row],[Planned]]))</f>
        <v>0</v>
      </c>
      <c r="V4316" s="8"/>
      <c r="W4316" s="11"/>
      <c r="X4316" s="3">
        <v>1610</v>
      </c>
      <c r="Y4316" s="206">
        <f>Table1[[#This Row],[Prod]]</f>
        <v>1500</v>
      </c>
      <c r="Z4316" s="206">
        <f>ABS(Table1[[#This Row],[Prod2]]-Table1[[#This Row],[Plan Revised]])</f>
        <v>110</v>
      </c>
      <c r="AA4316" s="288">
        <f>IF(ABS(Table1[[#This Row],[Prod2]]-Table1[[#This Row],[Plan Revised]])&gt;Table1[[#This Row],[Plan Revised]],0,IF(Table1[[#This Row],[Plan Revised]]=0,0,1-ABS(Table1[[#This Row],[Prod2]]-Table1[[#This Row],[Plan Revised]])/Table1[[#This Row],[Plan Revised]]))</f>
        <v>0.93167701863354035</v>
      </c>
      <c r="AB4316" s="11"/>
      <c r="AC4316" s="30"/>
    </row>
    <row r="4317" spans="1:29">
      <c r="A4317" s="15" t="str">
        <f>IF(Table1[Week]=WeekSel,"Yes","No")</f>
        <v>No</v>
      </c>
      <c r="B4317" s="15" t="str">
        <f>IF((Table1[StartDate]&gt;=Date.GraphMin)*(Table1[StartDate]&lt;=Date.GraphMax)=1,"Yes","No")</f>
        <v>No</v>
      </c>
      <c r="C4317" s="15" t="str">
        <f>IF(OR(Table1[[#This Row],[Site]]="FOOD MILLING",Table1[[#This Row],[Site]]="GODACO"), "No", "Yes")</f>
        <v>Yes</v>
      </c>
      <c r="D4317" s="40">
        <f>MAX(DATE(Table1[Year],1,1),DATE(Table1[Year],1,1)-WEEKDAY(DATE(Table1[Year],1,1),2)+(Table1[WeekNum]-1)*7+1)</f>
        <v>44536</v>
      </c>
      <c r="E4317" s="40">
        <f>MIN(DATE(Table1[Year]+1,1,0),DATE(Table1[Year],1,1)-WEEKDAY(DATE(Table1[Year],1,1),2)+Table1[WeekNum]*7)</f>
        <v>44542</v>
      </c>
      <c r="F4317" s="15">
        <v>2021</v>
      </c>
      <c r="G4317" s="15">
        <f t="shared" si="134"/>
        <v>12</v>
      </c>
      <c r="H4317" s="17">
        <v>50</v>
      </c>
      <c r="I4317" s="207" t="str">
        <f>"W" &amp;Table1[[#This Row],[WeekNum]]</f>
        <v>W50</v>
      </c>
      <c r="J4317" s="20" t="str">
        <f t="shared" si="135"/>
        <v>21-W50</v>
      </c>
      <c r="K4317" s="8" t="s">
        <v>701</v>
      </c>
      <c r="L4317" s="4"/>
      <c r="M4317" s="8" t="s">
        <v>72</v>
      </c>
      <c r="N4317" s="266" t="s">
        <v>369</v>
      </c>
      <c r="O4317" s="266" t="s">
        <v>398</v>
      </c>
      <c r="P4317" s="11" t="s">
        <v>399</v>
      </c>
      <c r="Q4317" s="11" t="s">
        <v>421</v>
      </c>
      <c r="R4317" s="8">
        <v>300</v>
      </c>
      <c r="S4317" s="8">
        <v>300</v>
      </c>
      <c r="T4317" s="206">
        <f>ABS(Table1[[#This Row],[Prod]]-Table1[[#This Row],[Planned]])</f>
        <v>0</v>
      </c>
      <c r="U4317" s="209">
        <f>IF(ABS(Table1[[#This Row],[Prod]]-Table1[[#This Row],[Planned]])&gt;Table1[[#This Row],[Planned]],0,IF(Table1[[#This Row],[Planned]]=0,0,1-ABS(Table1[[#This Row],[Prod]]-Table1[[#This Row],[Planned]])/Table1[[#This Row],[Planned]]))</f>
        <v>1</v>
      </c>
      <c r="V4317" s="8"/>
      <c r="W4317" s="11"/>
      <c r="X4317" s="3">
        <v>300</v>
      </c>
      <c r="Y4317" s="206">
        <f>Table1[[#This Row],[Prod]]</f>
        <v>300</v>
      </c>
      <c r="Z4317" s="206">
        <f>ABS(Table1[[#This Row],[Prod2]]-Table1[[#This Row],[Plan Revised]])</f>
        <v>0</v>
      </c>
      <c r="AA4317" s="288">
        <f>IF(ABS(Table1[[#This Row],[Prod2]]-Table1[[#This Row],[Plan Revised]])&gt;Table1[[#This Row],[Plan Revised]],0,IF(Table1[[#This Row],[Plan Revised]]=0,0,1-ABS(Table1[[#This Row],[Prod2]]-Table1[[#This Row],[Plan Revised]])/Table1[[#This Row],[Plan Revised]]))</f>
        <v>1</v>
      </c>
      <c r="AB4317" s="11"/>
      <c r="AC4317" s="30"/>
    </row>
    <row r="4318" spans="1:29">
      <c r="A4318" s="15" t="str">
        <f>IF(Table1[Week]=WeekSel,"Yes","No")</f>
        <v>No</v>
      </c>
      <c r="B4318" s="15" t="str">
        <f>IF((Table1[StartDate]&gt;=Date.GraphMin)*(Table1[StartDate]&lt;=Date.GraphMax)=1,"Yes","No")</f>
        <v>No</v>
      </c>
      <c r="C4318" s="15" t="str">
        <f>IF(OR(Table1[[#This Row],[Site]]="FOOD MILLING",Table1[[#This Row],[Site]]="GODACO"), "No", "Yes")</f>
        <v>Yes</v>
      </c>
      <c r="D4318" s="40">
        <f>MAX(DATE(Table1[Year],1,1),DATE(Table1[Year],1,1)-WEEKDAY(DATE(Table1[Year],1,1),2)+(Table1[WeekNum]-1)*7+1)</f>
        <v>44536</v>
      </c>
      <c r="E4318" s="40">
        <f>MIN(DATE(Table1[Year]+1,1,0),DATE(Table1[Year],1,1)-WEEKDAY(DATE(Table1[Year],1,1),2)+Table1[WeekNum]*7)</f>
        <v>44542</v>
      </c>
      <c r="F4318" s="15">
        <v>2021</v>
      </c>
      <c r="G4318" s="15">
        <f t="shared" si="134"/>
        <v>12</v>
      </c>
      <c r="H4318" s="17">
        <v>50</v>
      </c>
      <c r="I4318" s="207" t="str">
        <f>"W" &amp;Table1[[#This Row],[WeekNum]]</f>
        <v>W50</v>
      </c>
      <c r="J4318" s="20" t="str">
        <f t="shared" si="135"/>
        <v>21-W50</v>
      </c>
      <c r="K4318" s="8" t="s">
        <v>702</v>
      </c>
      <c r="L4318" s="4"/>
      <c r="M4318" s="8" t="s">
        <v>72</v>
      </c>
      <c r="N4318" s="266" t="s">
        <v>369</v>
      </c>
      <c r="O4318" s="266" t="s">
        <v>398</v>
      </c>
      <c r="P4318" s="11" t="s">
        <v>399</v>
      </c>
      <c r="Q4318" s="11" t="s">
        <v>421</v>
      </c>
      <c r="R4318" s="8">
        <v>0</v>
      </c>
      <c r="S4318" s="8">
        <v>0</v>
      </c>
      <c r="T4318" s="206">
        <f>ABS(Table1[[#This Row],[Prod]]-Table1[[#This Row],[Planned]])</f>
        <v>0</v>
      </c>
      <c r="U4318" s="209">
        <f>IF(ABS(Table1[[#This Row],[Prod]]-Table1[[#This Row],[Planned]])&gt;Table1[[#This Row],[Planned]],0,IF(Table1[[#This Row],[Planned]]=0,0,1-ABS(Table1[[#This Row],[Prod]]-Table1[[#This Row],[Planned]])/Table1[[#This Row],[Planned]]))</f>
        <v>0</v>
      </c>
      <c r="V4318" s="8"/>
      <c r="W4318" s="11"/>
      <c r="X4318" s="3">
        <v>0</v>
      </c>
      <c r="Y4318" s="206">
        <f>Table1[[#This Row],[Prod]]</f>
        <v>0</v>
      </c>
      <c r="Z4318" s="206">
        <f>ABS(Table1[[#This Row],[Prod2]]-Table1[[#This Row],[Plan Revised]])</f>
        <v>0</v>
      </c>
      <c r="AA4318" s="288">
        <f>IF(ABS(Table1[[#This Row],[Prod2]]-Table1[[#This Row],[Plan Revised]])&gt;Table1[[#This Row],[Plan Revised]],0,IF(Table1[[#This Row],[Plan Revised]]=0,0,1-ABS(Table1[[#This Row],[Prod2]]-Table1[[#This Row],[Plan Revised]])/Table1[[#This Row],[Plan Revised]]))</f>
        <v>0</v>
      </c>
      <c r="AB4318" s="11"/>
      <c r="AC4318" s="30"/>
    </row>
    <row r="4319" spans="1:29">
      <c r="A4319" s="15" t="str">
        <f>IF(Table1[Week]=WeekSel,"Yes","No")</f>
        <v>No</v>
      </c>
      <c r="B4319" s="15" t="str">
        <f>IF((Table1[StartDate]&gt;=Date.GraphMin)*(Table1[StartDate]&lt;=Date.GraphMax)=1,"Yes","No")</f>
        <v>No</v>
      </c>
      <c r="C4319" s="15" t="str">
        <f>IF(OR(Table1[[#This Row],[Site]]="FOOD MILLING",Table1[[#This Row],[Site]]="GODACO"), "No", "Yes")</f>
        <v>Yes</v>
      </c>
      <c r="D4319" s="40">
        <f>MAX(DATE(Table1[Year],1,1),DATE(Table1[Year],1,1)-WEEKDAY(DATE(Table1[Year],1,1),2)+(Table1[WeekNum]-1)*7+1)</f>
        <v>44536</v>
      </c>
      <c r="E4319" s="40">
        <f>MIN(DATE(Table1[Year]+1,1,0),DATE(Table1[Year],1,1)-WEEKDAY(DATE(Table1[Year],1,1),2)+Table1[WeekNum]*7)</f>
        <v>44542</v>
      </c>
      <c r="F4319" s="15">
        <v>2021</v>
      </c>
      <c r="G4319" s="15">
        <f t="shared" si="134"/>
        <v>12</v>
      </c>
      <c r="H4319" s="17">
        <v>50</v>
      </c>
      <c r="I4319" s="207" t="str">
        <f>"W" &amp;Table1[[#This Row],[WeekNum]]</f>
        <v>W50</v>
      </c>
      <c r="J4319" s="20" t="str">
        <f t="shared" si="135"/>
        <v>21-W50</v>
      </c>
      <c r="K4319" s="8" t="s">
        <v>703</v>
      </c>
      <c r="L4319" s="4"/>
      <c r="M4319" s="8" t="s">
        <v>72</v>
      </c>
      <c r="N4319" s="266" t="s">
        <v>369</v>
      </c>
      <c r="O4319" s="266" t="s">
        <v>398</v>
      </c>
      <c r="P4319" s="11" t="s">
        <v>399</v>
      </c>
      <c r="Q4319" s="11" t="s">
        <v>421</v>
      </c>
      <c r="R4319" s="8">
        <v>479</v>
      </c>
      <c r="S4319" s="8">
        <v>483</v>
      </c>
      <c r="T4319" s="206">
        <f>ABS(Table1[[#This Row],[Prod]]-Table1[[#This Row],[Planned]])</f>
        <v>4</v>
      </c>
      <c r="U4319" s="209">
        <f>IF(ABS(Table1[[#This Row],[Prod]]-Table1[[#This Row],[Planned]])&gt;Table1[[#This Row],[Planned]],0,IF(Table1[[#This Row],[Planned]]=0,0,1-ABS(Table1[[#This Row],[Prod]]-Table1[[#This Row],[Planned]])/Table1[[#This Row],[Planned]]))</f>
        <v>0.99164926931106467</v>
      </c>
      <c r="V4319" s="8"/>
      <c r="W4319" s="11"/>
      <c r="X4319" s="3">
        <v>479</v>
      </c>
      <c r="Y4319" s="206">
        <f>Table1[[#This Row],[Prod]]</f>
        <v>483</v>
      </c>
      <c r="Z4319" s="206">
        <f>ABS(Table1[[#This Row],[Prod2]]-Table1[[#This Row],[Plan Revised]])</f>
        <v>4</v>
      </c>
      <c r="AA4319" s="288">
        <f>IF(ABS(Table1[[#This Row],[Prod2]]-Table1[[#This Row],[Plan Revised]])&gt;Table1[[#This Row],[Plan Revised]],0,IF(Table1[[#This Row],[Plan Revised]]=0,0,1-ABS(Table1[[#This Row],[Prod2]]-Table1[[#This Row],[Plan Revised]])/Table1[[#This Row],[Plan Revised]]))</f>
        <v>0.99164926931106467</v>
      </c>
      <c r="AB4319" s="11"/>
      <c r="AC4319" s="30"/>
    </row>
    <row r="4320" spans="1:29">
      <c r="A4320" s="15" t="str">
        <f>IF(Table1[Week]=WeekSel,"Yes","No")</f>
        <v>No</v>
      </c>
      <c r="B4320" s="15" t="str">
        <f>IF((Table1[StartDate]&gt;=Date.GraphMin)*(Table1[StartDate]&lt;=Date.GraphMax)=1,"Yes","No")</f>
        <v>No</v>
      </c>
      <c r="C4320" s="15" t="str">
        <f>IF(OR(Table1[[#This Row],[Site]]="FOOD MILLING",Table1[[#This Row],[Site]]="GODACO"), "No", "Yes")</f>
        <v>Yes</v>
      </c>
      <c r="D4320" s="40">
        <f>MAX(DATE(Table1[Year],1,1),DATE(Table1[Year],1,1)-WEEKDAY(DATE(Table1[Year],1,1),2)+(Table1[WeekNum]-1)*7+1)</f>
        <v>44536</v>
      </c>
      <c r="E4320" s="40">
        <f>MIN(DATE(Table1[Year]+1,1,0),DATE(Table1[Year],1,1)-WEEKDAY(DATE(Table1[Year],1,1),2)+Table1[WeekNum]*7)</f>
        <v>44542</v>
      </c>
      <c r="F4320" s="15">
        <v>2021</v>
      </c>
      <c r="G4320" s="15">
        <f t="shared" si="134"/>
        <v>12</v>
      </c>
      <c r="H4320" s="17">
        <v>50</v>
      </c>
      <c r="I4320" s="207" t="str">
        <f>"W" &amp;Table1[[#This Row],[WeekNum]]</f>
        <v>W50</v>
      </c>
      <c r="J4320" s="20" t="str">
        <f t="shared" si="135"/>
        <v>21-W50</v>
      </c>
      <c r="K4320" s="8" t="s">
        <v>704</v>
      </c>
      <c r="L4320" s="4"/>
      <c r="M4320" s="8" t="s">
        <v>72</v>
      </c>
      <c r="N4320" s="266" t="s">
        <v>369</v>
      </c>
      <c r="O4320" s="266" t="s">
        <v>398</v>
      </c>
      <c r="P4320" s="11" t="s">
        <v>399</v>
      </c>
      <c r="Q4320" s="11" t="s">
        <v>421</v>
      </c>
      <c r="R4320" s="8">
        <v>0</v>
      </c>
      <c r="S4320" s="8">
        <v>0</v>
      </c>
      <c r="T4320" s="206">
        <f>ABS(Table1[[#This Row],[Prod]]-Table1[[#This Row],[Planned]])</f>
        <v>0</v>
      </c>
      <c r="U4320" s="209">
        <f>IF(ABS(Table1[[#This Row],[Prod]]-Table1[[#This Row],[Planned]])&gt;Table1[[#This Row],[Planned]],0,IF(Table1[[#This Row],[Planned]]=0,0,1-ABS(Table1[[#This Row],[Prod]]-Table1[[#This Row],[Planned]])/Table1[[#This Row],[Planned]]))</f>
        <v>0</v>
      </c>
      <c r="V4320" s="8"/>
      <c r="W4320" s="11"/>
      <c r="X4320" s="3">
        <v>0</v>
      </c>
      <c r="Y4320" s="206">
        <f>Table1[[#This Row],[Prod]]</f>
        <v>0</v>
      </c>
      <c r="Z4320" s="206">
        <f>ABS(Table1[[#This Row],[Prod2]]-Table1[[#This Row],[Plan Revised]])</f>
        <v>0</v>
      </c>
      <c r="AA4320" s="288">
        <f>IF(ABS(Table1[[#This Row],[Prod2]]-Table1[[#This Row],[Plan Revised]])&gt;Table1[[#This Row],[Plan Revised]],0,IF(Table1[[#This Row],[Plan Revised]]=0,0,1-ABS(Table1[[#This Row],[Prod2]]-Table1[[#This Row],[Plan Revised]])/Table1[[#This Row],[Plan Revised]]))</f>
        <v>0</v>
      </c>
      <c r="AB4320" s="11"/>
      <c r="AC4320" s="30"/>
    </row>
    <row r="4321" spans="1:29">
      <c r="A4321" s="15" t="str">
        <f>IF(Table1[Week]=WeekSel,"Yes","No")</f>
        <v>No</v>
      </c>
      <c r="B4321" s="15" t="str">
        <f>IF((Table1[StartDate]&gt;=Date.GraphMin)*(Table1[StartDate]&lt;=Date.GraphMax)=1,"Yes","No")</f>
        <v>No</v>
      </c>
      <c r="C4321" s="15" t="str">
        <f>IF(OR(Table1[[#This Row],[Site]]="FOOD MILLING",Table1[[#This Row],[Site]]="GODACO"), "No", "Yes")</f>
        <v>Yes</v>
      </c>
      <c r="D4321" s="40">
        <f>MAX(DATE(Table1[Year],1,1),DATE(Table1[Year],1,1)-WEEKDAY(DATE(Table1[Year],1,1),2)+(Table1[WeekNum]-1)*7+1)</f>
        <v>44536</v>
      </c>
      <c r="E4321" s="40">
        <f>MIN(DATE(Table1[Year]+1,1,0),DATE(Table1[Year],1,1)-WEEKDAY(DATE(Table1[Year],1,1),2)+Table1[WeekNum]*7)</f>
        <v>44542</v>
      </c>
      <c r="F4321" s="15">
        <v>2021</v>
      </c>
      <c r="G4321" s="15">
        <f t="shared" si="134"/>
        <v>12</v>
      </c>
      <c r="H4321" s="17">
        <v>50</v>
      </c>
      <c r="I4321" s="207" t="str">
        <f>"W" &amp;Table1[[#This Row],[WeekNum]]</f>
        <v>W50</v>
      </c>
      <c r="J4321" s="20" t="str">
        <f t="shared" si="135"/>
        <v>21-W50</v>
      </c>
      <c r="K4321" s="8" t="s">
        <v>705</v>
      </c>
      <c r="L4321" s="4"/>
      <c r="M4321" s="8" t="s">
        <v>72</v>
      </c>
      <c r="N4321" s="266" t="s">
        <v>369</v>
      </c>
      <c r="O4321" s="266" t="s">
        <v>398</v>
      </c>
      <c r="P4321" s="11" t="s">
        <v>399</v>
      </c>
      <c r="Q4321" s="11" t="s">
        <v>421</v>
      </c>
      <c r="R4321" s="8">
        <v>976</v>
      </c>
      <c r="S4321" s="8">
        <v>947</v>
      </c>
      <c r="T4321" s="206">
        <f>ABS(Table1[[#This Row],[Prod]]-Table1[[#This Row],[Planned]])</f>
        <v>29</v>
      </c>
      <c r="U4321" s="209">
        <f>IF(ABS(Table1[[#This Row],[Prod]]-Table1[[#This Row],[Planned]])&gt;Table1[[#This Row],[Planned]],0,IF(Table1[[#This Row],[Planned]]=0,0,1-ABS(Table1[[#This Row],[Prod]]-Table1[[#This Row],[Planned]])/Table1[[#This Row],[Planned]]))</f>
        <v>0.97028688524590168</v>
      </c>
      <c r="V4321" s="8"/>
      <c r="W4321" s="11"/>
      <c r="X4321" s="3">
        <v>976</v>
      </c>
      <c r="Y4321" s="206">
        <f>Table1[[#This Row],[Prod]]</f>
        <v>947</v>
      </c>
      <c r="Z4321" s="206">
        <f>ABS(Table1[[#This Row],[Prod2]]-Table1[[#This Row],[Plan Revised]])</f>
        <v>29</v>
      </c>
      <c r="AA4321" s="288">
        <f>IF(ABS(Table1[[#This Row],[Prod2]]-Table1[[#This Row],[Plan Revised]])&gt;Table1[[#This Row],[Plan Revised]],0,IF(Table1[[#This Row],[Plan Revised]]=0,0,1-ABS(Table1[[#This Row],[Prod2]]-Table1[[#This Row],[Plan Revised]])/Table1[[#This Row],[Plan Revised]]))</f>
        <v>0.97028688524590168</v>
      </c>
      <c r="AB4321" s="11"/>
      <c r="AC4321" s="30"/>
    </row>
    <row r="4322" spans="1:29">
      <c r="A4322" s="15" t="str">
        <f>IF(Table1[Week]=WeekSel,"Yes","No")</f>
        <v>No</v>
      </c>
      <c r="B4322" s="15" t="str">
        <f>IF((Table1[StartDate]&gt;=Date.GraphMin)*(Table1[StartDate]&lt;=Date.GraphMax)=1,"Yes","No")</f>
        <v>No</v>
      </c>
      <c r="C4322" s="15" t="str">
        <f>IF(OR(Table1[[#This Row],[Site]]="FOOD MILLING",Table1[[#This Row],[Site]]="GODACO"), "No", "Yes")</f>
        <v>Yes</v>
      </c>
      <c r="D4322" s="40">
        <f>MAX(DATE(Table1[Year],1,1),DATE(Table1[Year],1,1)-WEEKDAY(DATE(Table1[Year],1,1),2)+(Table1[WeekNum]-1)*7+1)</f>
        <v>44536</v>
      </c>
      <c r="E4322" s="40">
        <f>MIN(DATE(Table1[Year]+1,1,0),DATE(Table1[Year],1,1)-WEEKDAY(DATE(Table1[Year],1,1),2)+Table1[WeekNum]*7)</f>
        <v>44542</v>
      </c>
      <c r="F4322" s="15">
        <v>2021</v>
      </c>
      <c r="G4322" s="15">
        <f t="shared" si="134"/>
        <v>12</v>
      </c>
      <c r="H4322" s="17">
        <v>50</v>
      </c>
      <c r="I4322" s="207" t="str">
        <f>"W" &amp;Table1[[#This Row],[WeekNum]]</f>
        <v>W50</v>
      </c>
      <c r="J4322" s="20" t="str">
        <f t="shared" si="135"/>
        <v>21-W50</v>
      </c>
      <c r="K4322" s="8" t="s">
        <v>706</v>
      </c>
      <c r="L4322" s="4"/>
      <c r="M4322" s="8" t="s">
        <v>72</v>
      </c>
      <c r="N4322" s="266" t="s">
        <v>369</v>
      </c>
      <c r="O4322" s="266" t="s">
        <v>398</v>
      </c>
      <c r="P4322" s="11" t="s">
        <v>399</v>
      </c>
      <c r="Q4322" s="11" t="s">
        <v>421</v>
      </c>
      <c r="R4322" s="8">
        <v>3250</v>
      </c>
      <c r="S4322" s="8">
        <v>1189</v>
      </c>
      <c r="T4322" s="206">
        <f>ABS(Table1[[#This Row],[Prod]]-Table1[[#This Row],[Planned]])</f>
        <v>2061</v>
      </c>
      <c r="U4322" s="209">
        <f>IF(ABS(Table1[[#This Row],[Prod]]-Table1[[#This Row],[Planned]])&gt;Table1[[#This Row],[Planned]],0,IF(Table1[[#This Row],[Planned]]=0,0,1-ABS(Table1[[#This Row],[Prod]]-Table1[[#This Row],[Planned]])/Table1[[#This Row],[Planned]]))</f>
        <v>0.36584615384615382</v>
      </c>
      <c r="V4322" s="8"/>
      <c r="W4322" s="11"/>
      <c r="X4322" s="3">
        <v>1200</v>
      </c>
      <c r="Y4322" s="206">
        <f>Table1[[#This Row],[Prod]]</f>
        <v>1189</v>
      </c>
      <c r="Z4322" s="206">
        <f>ABS(Table1[[#This Row],[Prod2]]-Table1[[#This Row],[Plan Revised]])</f>
        <v>11</v>
      </c>
      <c r="AA4322" s="288">
        <f>IF(ABS(Table1[[#This Row],[Prod2]]-Table1[[#This Row],[Plan Revised]])&gt;Table1[[#This Row],[Plan Revised]],0,IF(Table1[[#This Row],[Plan Revised]]=0,0,1-ABS(Table1[[#This Row],[Prod2]]-Table1[[#This Row],[Plan Revised]])/Table1[[#This Row],[Plan Revised]]))</f>
        <v>0.99083333333333334</v>
      </c>
      <c r="AB4322" s="11"/>
      <c r="AC4322" s="30"/>
    </row>
    <row r="4323" spans="1:29">
      <c r="A4323" s="15" t="str">
        <f>IF(Table1[Week]=WeekSel,"Yes","No")</f>
        <v>No</v>
      </c>
      <c r="B4323" s="15" t="str">
        <f>IF((Table1[StartDate]&gt;=Date.GraphMin)*(Table1[StartDate]&lt;=Date.GraphMax)=1,"Yes","No")</f>
        <v>No</v>
      </c>
      <c r="C4323" s="15" t="str">
        <f>IF(OR(Table1[[#This Row],[Site]]="FOOD MILLING",Table1[[#This Row],[Site]]="GODACO"), "No", "Yes")</f>
        <v>Yes</v>
      </c>
      <c r="D4323" s="40">
        <f>MAX(DATE(Table1[Year],1,1),DATE(Table1[Year],1,1)-WEEKDAY(DATE(Table1[Year],1,1),2)+(Table1[WeekNum]-1)*7+1)</f>
        <v>44536</v>
      </c>
      <c r="E4323" s="40">
        <f>MIN(DATE(Table1[Year]+1,1,0),DATE(Table1[Year],1,1)-WEEKDAY(DATE(Table1[Year],1,1),2)+Table1[WeekNum]*7)</f>
        <v>44542</v>
      </c>
      <c r="F4323" s="15">
        <v>2021</v>
      </c>
      <c r="G4323" s="15">
        <f t="shared" si="134"/>
        <v>12</v>
      </c>
      <c r="H4323" s="17">
        <v>50</v>
      </c>
      <c r="I4323" s="207" t="str">
        <f>"W" &amp;Table1[[#This Row],[WeekNum]]</f>
        <v>W50</v>
      </c>
      <c r="J4323" s="20" t="str">
        <f t="shared" si="135"/>
        <v>21-W50</v>
      </c>
      <c r="K4323" s="8" t="s">
        <v>707</v>
      </c>
      <c r="L4323" s="4"/>
      <c r="M4323" s="8" t="s">
        <v>72</v>
      </c>
      <c r="N4323" s="266" t="s">
        <v>369</v>
      </c>
      <c r="O4323" s="266" t="s">
        <v>395</v>
      </c>
      <c r="P4323" s="11" t="s">
        <v>396</v>
      </c>
      <c r="Q4323" s="11" t="s">
        <v>423</v>
      </c>
      <c r="R4323" s="8">
        <v>500</v>
      </c>
      <c r="S4323" s="8">
        <v>1020</v>
      </c>
      <c r="T4323" s="206">
        <f>ABS(Table1[[#This Row],[Prod]]-Table1[[#This Row],[Planned]])</f>
        <v>520</v>
      </c>
      <c r="U4323" s="209">
        <f>IF(ABS(Table1[[#This Row],[Prod]]-Table1[[#This Row],[Planned]])&gt;Table1[[#This Row],[Planned]],0,IF(Table1[[#This Row],[Planned]]=0,0,1-ABS(Table1[[#This Row],[Prod]]-Table1[[#This Row],[Planned]])/Table1[[#This Row],[Planned]]))</f>
        <v>0</v>
      </c>
      <c r="V4323" s="8"/>
      <c r="W4323" s="11"/>
      <c r="X4323" s="3">
        <v>1000</v>
      </c>
      <c r="Y4323" s="206">
        <f>Table1[[#This Row],[Prod]]</f>
        <v>1020</v>
      </c>
      <c r="Z4323" s="206">
        <f>ABS(Table1[[#This Row],[Prod2]]-Table1[[#This Row],[Plan Revised]])</f>
        <v>20</v>
      </c>
      <c r="AA4323" s="288">
        <f>IF(ABS(Table1[[#This Row],[Prod2]]-Table1[[#This Row],[Plan Revised]])&gt;Table1[[#This Row],[Plan Revised]],0,IF(Table1[[#This Row],[Plan Revised]]=0,0,1-ABS(Table1[[#This Row],[Prod2]]-Table1[[#This Row],[Plan Revised]])/Table1[[#This Row],[Plan Revised]]))</f>
        <v>0.98</v>
      </c>
      <c r="AB4323" s="11"/>
      <c r="AC4323" s="30"/>
    </row>
    <row r="4324" spans="1:29">
      <c r="A4324" s="15" t="str">
        <f>IF(Table1[Week]=WeekSel,"Yes","No")</f>
        <v>No</v>
      </c>
      <c r="B4324" s="15" t="str">
        <f>IF((Table1[StartDate]&gt;=Date.GraphMin)*(Table1[StartDate]&lt;=Date.GraphMax)=1,"Yes","No")</f>
        <v>No</v>
      </c>
      <c r="C4324" s="15" t="str">
        <f>IF(OR(Table1[[#This Row],[Site]]="FOOD MILLING",Table1[[#This Row],[Site]]="GODACO"), "No", "Yes")</f>
        <v>Yes</v>
      </c>
      <c r="D4324" s="40">
        <f>MAX(DATE(Table1[Year],1,1),DATE(Table1[Year],1,1)-WEEKDAY(DATE(Table1[Year],1,1),2)+(Table1[WeekNum]-1)*7+1)</f>
        <v>44536</v>
      </c>
      <c r="E4324" s="40">
        <f>MIN(DATE(Table1[Year]+1,1,0),DATE(Table1[Year],1,1)-WEEKDAY(DATE(Table1[Year],1,1),2)+Table1[WeekNum]*7)</f>
        <v>44542</v>
      </c>
      <c r="F4324" s="15">
        <v>2021</v>
      </c>
      <c r="G4324" s="15">
        <f t="shared" si="134"/>
        <v>12</v>
      </c>
      <c r="H4324" s="17">
        <v>50</v>
      </c>
      <c r="I4324" s="207" t="str">
        <f>"W" &amp;Table1[[#This Row],[WeekNum]]</f>
        <v>W50</v>
      </c>
      <c r="J4324" s="20" t="str">
        <f t="shared" si="135"/>
        <v>21-W50</v>
      </c>
      <c r="K4324" s="8" t="s">
        <v>708</v>
      </c>
      <c r="L4324" s="4"/>
      <c r="M4324" s="8" t="s">
        <v>72</v>
      </c>
      <c r="N4324" s="266" t="s">
        <v>369</v>
      </c>
      <c r="O4324" s="266" t="s">
        <v>395</v>
      </c>
      <c r="P4324" s="11" t="s">
        <v>396</v>
      </c>
      <c r="Q4324" s="11" t="s">
        <v>423</v>
      </c>
      <c r="R4324" s="8">
        <v>200</v>
      </c>
      <c r="S4324" s="8">
        <v>521</v>
      </c>
      <c r="T4324" s="206">
        <f>ABS(Table1[[#This Row],[Prod]]-Table1[[#This Row],[Planned]])</f>
        <v>321</v>
      </c>
      <c r="U4324" s="209">
        <f>IF(ABS(Table1[[#This Row],[Prod]]-Table1[[#This Row],[Planned]])&gt;Table1[[#This Row],[Planned]],0,IF(Table1[[#This Row],[Planned]]=0,0,1-ABS(Table1[[#This Row],[Prod]]-Table1[[#This Row],[Planned]])/Table1[[#This Row],[Planned]]))</f>
        <v>0</v>
      </c>
      <c r="V4324" s="8"/>
      <c r="W4324" s="11"/>
      <c r="X4324" s="3">
        <v>400</v>
      </c>
      <c r="Y4324" s="206">
        <f>Table1[[#This Row],[Prod]]</f>
        <v>521</v>
      </c>
      <c r="Z4324" s="206">
        <f>ABS(Table1[[#This Row],[Prod2]]-Table1[[#This Row],[Plan Revised]])</f>
        <v>121</v>
      </c>
      <c r="AA4324" s="288">
        <f>IF(ABS(Table1[[#This Row],[Prod2]]-Table1[[#This Row],[Plan Revised]])&gt;Table1[[#This Row],[Plan Revised]],0,IF(Table1[[#This Row],[Plan Revised]]=0,0,1-ABS(Table1[[#This Row],[Prod2]]-Table1[[#This Row],[Plan Revised]])/Table1[[#This Row],[Plan Revised]]))</f>
        <v>0.69750000000000001</v>
      </c>
      <c r="AB4324" s="11"/>
      <c r="AC4324" s="30"/>
    </row>
    <row r="4325" spans="1:29">
      <c r="A4325" s="15" t="str">
        <f>IF(Table1[Week]=WeekSel,"Yes","No")</f>
        <v>No</v>
      </c>
      <c r="B4325" s="15" t="str">
        <f>IF((Table1[StartDate]&gt;=Date.GraphMin)*(Table1[StartDate]&lt;=Date.GraphMax)=1,"Yes","No")</f>
        <v>No</v>
      </c>
      <c r="C4325" s="15" t="str">
        <f>IF(OR(Table1[[#This Row],[Site]]="FOOD MILLING",Table1[[#This Row],[Site]]="GODACO"), "No", "Yes")</f>
        <v>Yes</v>
      </c>
      <c r="D4325" s="40">
        <f>MAX(DATE(Table1[Year],1,1),DATE(Table1[Year],1,1)-WEEKDAY(DATE(Table1[Year],1,1),2)+(Table1[WeekNum]-1)*7+1)</f>
        <v>44536</v>
      </c>
      <c r="E4325" s="40">
        <f>MIN(DATE(Table1[Year]+1,1,0),DATE(Table1[Year],1,1)-WEEKDAY(DATE(Table1[Year],1,1),2)+Table1[WeekNum]*7)</f>
        <v>44542</v>
      </c>
      <c r="F4325" s="15">
        <v>2021</v>
      </c>
      <c r="G4325" s="15">
        <f t="shared" si="134"/>
        <v>12</v>
      </c>
      <c r="H4325" s="17">
        <v>50</v>
      </c>
      <c r="I4325" s="207" t="str">
        <f>"W" &amp;Table1[[#This Row],[WeekNum]]</f>
        <v>W50</v>
      </c>
      <c r="J4325" s="20" t="str">
        <f t="shared" si="135"/>
        <v>21-W50</v>
      </c>
      <c r="K4325" s="8" t="s">
        <v>709</v>
      </c>
      <c r="L4325" s="4"/>
      <c r="M4325" s="8" t="s">
        <v>72</v>
      </c>
      <c r="N4325" s="266" t="s">
        <v>369</v>
      </c>
      <c r="O4325" s="266" t="s">
        <v>395</v>
      </c>
      <c r="P4325" s="11" t="s">
        <v>396</v>
      </c>
      <c r="Q4325" s="11" t="s">
        <v>423</v>
      </c>
      <c r="R4325" s="8">
        <v>8000</v>
      </c>
      <c r="S4325" s="8">
        <v>7769</v>
      </c>
      <c r="T4325" s="206">
        <f>ABS(Table1[[#This Row],[Prod]]-Table1[[#This Row],[Planned]])</f>
        <v>231</v>
      </c>
      <c r="U4325" s="209">
        <f>IF(ABS(Table1[[#This Row],[Prod]]-Table1[[#This Row],[Planned]])&gt;Table1[[#This Row],[Planned]],0,IF(Table1[[#This Row],[Planned]]=0,0,1-ABS(Table1[[#This Row],[Prod]]-Table1[[#This Row],[Planned]])/Table1[[#This Row],[Planned]]))</f>
        <v>0.97112500000000002</v>
      </c>
      <c r="V4325" s="8"/>
      <c r="W4325" s="11"/>
      <c r="X4325" s="3">
        <v>7300</v>
      </c>
      <c r="Y4325" s="206">
        <f>Table1[[#This Row],[Prod]]</f>
        <v>7769</v>
      </c>
      <c r="Z4325" s="206">
        <f>ABS(Table1[[#This Row],[Prod2]]-Table1[[#This Row],[Plan Revised]])</f>
        <v>469</v>
      </c>
      <c r="AA4325" s="288">
        <f>IF(ABS(Table1[[#This Row],[Prod2]]-Table1[[#This Row],[Plan Revised]])&gt;Table1[[#This Row],[Plan Revised]],0,IF(Table1[[#This Row],[Plan Revised]]=0,0,1-ABS(Table1[[#This Row],[Prod2]]-Table1[[#This Row],[Plan Revised]])/Table1[[#This Row],[Plan Revised]]))</f>
        <v>0.93575342465753431</v>
      </c>
      <c r="AB4325" s="11"/>
      <c r="AC4325" s="30"/>
    </row>
    <row r="4326" spans="1:29">
      <c r="A4326" s="15" t="str">
        <f>IF(Table1[Week]=WeekSel,"Yes","No")</f>
        <v>No</v>
      </c>
      <c r="B4326" s="15" t="str">
        <f>IF((Table1[StartDate]&gt;=Date.GraphMin)*(Table1[StartDate]&lt;=Date.GraphMax)=1,"Yes","No")</f>
        <v>No</v>
      </c>
      <c r="C4326" s="15" t="str">
        <f>IF(OR(Table1[[#This Row],[Site]]="FOOD MILLING",Table1[[#This Row],[Site]]="GODACO"), "No", "Yes")</f>
        <v>Yes</v>
      </c>
      <c r="D4326" s="40">
        <f>MAX(DATE(Table1[Year],1,1),DATE(Table1[Year],1,1)-WEEKDAY(DATE(Table1[Year],1,1),2)+(Table1[WeekNum]-1)*7+1)</f>
        <v>44536</v>
      </c>
      <c r="E4326" s="40">
        <f>MIN(DATE(Table1[Year]+1,1,0),DATE(Table1[Year],1,1)-WEEKDAY(DATE(Table1[Year],1,1),2)+Table1[WeekNum]*7)</f>
        <v>44542</v>
      </c>
      <c r="F4326" s="15">
        <v>2021</v>
      </c>
      <c r="G4326" s="15">
        <f t="shared" si="134"/>
        <v>12</v>
      </c>
      <c r="H4326" s="17">
        <v>50</v>
      </c>
      <c r="I4326" s="207" t="str">
        <f>"W" &amp;Table1[[#This Row],[WeekNum]]</f>
        <v>W50</v>
      </c>
      <c r="J4326" s="20" t="str">
        <f t="shared" si="135"/>
        <v>21-W50</v>
      </c>
      <c r="K4326" s="8" t="s">
        <v>710</v>
      </c>
      <c r="L4326" s="4"/>
      <c r="M4326" s="8" t="s">
        <v>72</v>
      </c>
      <c r="N4326" s="266" t="s">
        <v>369</v>
      </c>
      <c r="O4326" s="266" t="s">
        <v>395</v>
      </c>
      <c r="P4326" s="11" t="s">
        <v>396</v>
      </c>
      <c r="Q4326" s="11" t="s">
        <v>421</v>
      </c>
      <c r="R4326" s="8">
        <v>1300</v>
      </c>
      <c r="S4326" s="8">
        <v>0</v>
      </c>
      <c r="T4326" s="206">
        <f>ABS(Table1[[#This Row],[Prod]]-Table1[[#This Row],[Planned]])</f>
        <v>1300</v>
      </c>
      <c r="U4326" s="209">
        <f>IF(ABS(Table1[[#This Row],[Prod]]-Table1[[#This Row],[Planned]])&gt;Table1[[#This Row],[Planned]],0,IF(Table1[[#This Row],[Planned]]=0,0,1-ABS(Table1[[#This Row],[Prod]]-Table1[[#This Row],[Planned]])/Table1[[#This Row],[Planned]]))</f>
        <v>0</v>
      </c>
      <c r="V4326" s="8"/>
      <c r="W4326" s="11"/>
      <c r="X4326" s="3">
        <v>800</v>
      </c>
      <c r="Y4326" s="206">
        <f>Table1[[#This Row],[Prod]]</f>
        <v>0</v>
      </c>
      <c r="Z4326" s="206">
        <f>ABS(Table1[[#This Row],[Prod2]]-Table1[[#This Row],[Plan Revised]])</f>
        <v>800</v>
      </c>
      <c r="AA4326" s="288">
        <f>IF(ABS(Table1[[#This Row],[Prod2]]-Table1[[#This Row],[Plan Revised]])&gt;Table1[[#This Row],[Plan Revised]],0,IF(Table1[[#This Row],[Plan Revised]]=0,0,1-ABS(Table1[[#This Row],[Prod2]]-Table1[[#This Row],[Plan Revised]])/Table1[[#This Row],[Plan Revised]]))</f>
        <v>0</v>
      </c>
      <c r="AB4326" s="11"/>
      <c r="AC4326" s="30"/>
    </row>
    <row r="4327" spans="1:29">
      <c r="A4327" s="15" t="str">
        <f>IF(Table1[Week]=WeekSel,"Yes","No")</f>
        <v>No</v>
      </c>
      <c r="B4327" s="15" t="str">
        <f>IF((Table1[StartDate]&gt;=Date.GraphMin)*(Table1[StartDate]&lt;=Date.GraphMax)=1,"Yes","No")</f>
        <v>No</v>
      </c>
      <c r="C4327" s="15" t="str">
        <f>IF(OR(Table1[[#This Row],[Site]]="FOOD MILLING",Table1[[#This Row],[Site]]="GODACO"), "No", "Yes")</f>
        <v>Yes</v>
      </c>
      <c r="D4327" s="40">
        <f>MAX(DATE(Table1[Year],1,1),DATE(Table1[Year],1,1)-WEEKDAY(DATE(Table1[Year],1,1),2)+(Table1[WeekNum]-1)*7+1)</f>
        <v>44536</v>
      </c>
      <c r="E4327" s="40">
        <f>MIN(DATE(Table1[Year]+1,1,0),DATE(Table1[Year],1,1)-WEEKDAY(DATE(Table1[Year],1,1),2)+Table1[WeekNum]*7)</f>
        <v>44542</v>
      </c>
      <c r="F4327" s="15">
        <v>2021</v>
      </c>
      <c r="G4327" s="15">
        <f t="shared" si="134"/>
        <v>12</v>
      </c>
      <c r="H4327" s="17">
        <v>50</v>
      </c>
      <c r="I4327" s="207" t="str">
        <f>"W" &amp;Table1[[#This Row],[WeekNum]]</f>
        <v>W50</v>
      </c>
      <c r="J4327" s="20" t="str">
        <f t="shared" si="135"/>
        <v>21-W50</v>
      </c>
      <c r="K4327" s="8" t="s">
        <v>711</v>
      </c>
      <c r="L4327" s="4"/>
      <c r="M4327" s="8" t="s">
        <v>72</v>
      </c>
      <c r="N4327" s="266" t="s">
        <v>369</v>
      </c>
      <c r="O4327" s="266" t="s">
        <v>400</v>
      </c>
      <c r="P4327" s="11" t="s">
        <v>401</v>
      </c>
      <c r="Q4327" s="11" t="s">
        <v>421</v>
      </c>
      <c r="R4327" s="8">
        <v>600</v>
      </c>
      <c r="S4327" s="8">
        <v>611</v>
      </c>
      <c r="T4327" s="206">
        <f>ABS(Table1[[#This Row],[Prod]]-Table1[[#This Row],[Planned]])</f>
        <v>11</v>
      </c>
      <c r="U4327" s="209">
        <f>IF(ABS(Table1[[#This Row],[Prod]]-Table1[[#This Row],[Planned]])&gt;Table1[[#This Row],[Planned]],0,IF(Table1[[#This Row],[Planned]]=0,0,1-ABS(Table1[[#This Row],[Prod]]-Table1[[#This Row],[Planned]])/Table1[[#This Row],[Planned]]))</f>
        <v>0.98166666666666669</v>
      </c>
      <c r="V4327" s="8"/>
      <c r="W4327" s="11"/>
      <c r="X4327" s="3">
        <v>600</v>
      </c>
      <c r="Y4327" s="206">
        <f>Table1[[#This Row],[Prod]]</f>
        <v>611</v>
      </c>
      <c r="Z4327" s="206">
        <f>ABS(Table1[[#This Row],[Prod2]]-Table1[[#This Row],[Plan Revised]])</f>
        <v>11</v>
      </c>
      <c r="AA4327" s="288">
        <f>IF(ABS(Table1[[#This Row],[Prod2]]-Table1[[#This Row],[Plan Revised]])&gt;Table1[[#This Row],[Plan Revised]],0,IF(Table1[[#This Row],[Plan Revised]]=0,0,1-ABS(Table1[[#This Row],[Prod2]]-Table1[[#This Row],[Plan Revised]])/Table1[[#This Row],[Plan Revised]]))</f>
        <v>0.98166666666666669</v>
      </c>
      <c r="AB4327" s="11"/>
      <c r="AC4327" s="30"/>
    </row>
    <row r="4328" spans="1:29">
      <c r="A4328" s="15" t="str">
        <f>IF(Table1[Week]=WeekSel,"Yes","No")</f>
        <v>No</v>
      </c>
      <c r="B4328" s="15" t="str">
        <f>IF((Table1[StartDate]&gt;=Date.GraphMin)*(Table1[StartDate]&lt;=Date.GraphMax)=1,"Yes","No")</f>
        <v>No</v>
      </c>
      <c r="C4328" s="15" t="str">
        <f>IF(OR(Table1[[#This Row],[Site]]="FOOD MILLING",Table1[[#This Row],[Site]]="GODACO"), "No", "Yes")</f>
        <v>Yes</v>
      </c>
      <c r="D4328" s="40">
        <f>MAX(DATE(Table1[Year],1,1),DATE(Table1[Year],1,1)-WEEKDAY(DATE(Table1[Year],1,1),2)+(Table1[WeekNum]-1)*7+1)</f>
        <v>44536</v>
      </c>
      <c r="E4328" s="40">
        <f>MIN(DATE(Table1[Year]+1,1,0),DATE(Table1[Year],1,1)-WEEKDAY(DATE(Table1[Year],1,1),2)+Table1[WeekNum]*7)</f>
        <v>44542</v>
      </c>
      <c r="F4328" s="15">
        <v>2021</v>
      </c>
      <c r="G4328" s="15">
        <f t="shared" si="134"/>
        <v>12</v>
      </c>
      <c r="H4328" s="17">
        <v>50</v>
      </c>
      <c r="I4328" s="207" t="str">
        <f>"W" &amp;Table1[[#This Row],[WeekNum]]</f>
        <v>W50</v>
      </c>
      <c r="J4328" s="20" t="str">
        <f t="shared" si="135"/>
        <v>21-W50</v>
      </c>
      <c r="K4328" s="8" t="s">
        <v>712</v>
      </c>
      <c r="L4328" s="4"/>
      <c r="M4328" s="8" t="s">
        <v>72</v>
      </c>
      <c r="N4328" s="266" t="s">
        <v>369</v>
      </c>
      <c r="O4328" s="266" t="s">
        <v>400</v>
      </c>
      <c r="P4328" s="11" t="s">
        <v>401</v>
      </c>
      <c r="Q4328" s="11" t="s">
        <v>421</v>
      </c>
      <c r="R4328" s="8">
        <v>0</v>
      </c>
      <c r="S4328" s="8">
        <v>0</v>
      </c>
      <c r="T4328" s="206">
        <f>ABS(Table1[[#This Row],[Prod]]-Table1[[#This Row],[Planned]])</f>
        <v>0</v>
      </c>
      <c r="U4328" s="209">
        <f>IF(ABS(Table1[[#This Row],[Prod]]-Table1[[#This Row],[Planned]])&gt;Table1[[#This Row],[Planned]],0,IF(Table1[[#This Row],[Planned]]=0,0,1-ABS(Table1[[#This Row],[Prod]]-Table1[[#This Row],[Planned]])/Table1[[#This Row],[Planned]]))</f>
        <v>0</v>
      </c>
      <c r="V4328" s="8"/>
      <c r="W4328" s="11"/>
      <c r="X4328" s="3">
        <v>0</v>
      </c>
      <c r="Y4328" s="206">
        <f>Table1[[#This Row],[Prod]]</f>
        <v>0</v>
      </c>
      <c r="Z4328" s="206">
        <f>ABS(Table1[[#This Row],[Prod2]]-Table1[[#This Row],[Plan Revised]])</f>
        <v>0</v>
      </c>
      <c r="AA4328" s="288">
        <f>IF(ABS(Table1[[#This Row],[Prod2]]-Table1[[#This Row],[Plan Revised]])&gt;Table1[[#This Row],[Plan Revised]],0,IF(Table1[[#This Row],[Plan Revised]]=0,0,1-ABS(Table1[[#This Row],[Prod2]]-Table1[[#This Row],[Plan Revised]])/Table1[[#This Row],[Plan Revised]]))</f>
        <v>0</v>
      </c>
      <c r="AB4328" s="11"/>
      <c r="AC4328" s="30"/>
    </row>
    <row r="4329" spans="1:29">
      <c r="A4329" s="15" t="str">
        <f>IF(Table1[Week]=WeekSel,"Yes","No")</f>
        <v>No</v>
      </c>
      <c r="B4329" s="15" t="str">
        <f>IF((Table1[StartDate]&gt;=Date.GraphMin)*(Table1[StartDate]&lt;=Date.GraphMax)=1,"Yes","No")</f>
        <v>No</v>
      </c>
      <c r="C4329" s="15" t="str">
        <f>IF(OR(Table1[[#This Row],[Site]]="FOOD MILLING",Table1[[#This Row],[Site]]="GODACO"), "No", "Yes")</f>
        <v>Yes</v>
      </c>
      <c r="D4329" s="40">
        <f>MAX(DATE(Table1[Year],1,1),DATE(Table1[Year],1,1)-WEEKDAY(DATE(Table1[Year],1,1),2)+(Table1[WeekNum]-1)*7+1)</f>
        <v>44536</v>
      </c>
      <c r="E4329" s="40">
        <f>MIN(DATE(Table1[Year]+1,1,0),DATE(Table1[Year],1,1)-WEEKDAY(DATE(Table1[Year],1,1),2)+Table1[WeekNum]*7)</f>
        <v>44542</v>
      </c>
      <c r="F4329" s="15">
        <v>2021</v>
      </c>
      <c r="G4329" s="15">
        <f t="shared" si="134"/>
        <v>12</v>
      </c>
      <c r="H4329" s="17">
        <v>50</v>
      </c>
      <c r="I4329" s="207" t="str">
        <f>"W" &amp;Table1[[#This Row],[WeekNum]]</f>
        <v>W50</v>
      </c>
      <c r="J4329" s="20" t="str">
        <f t="shared" si="135"/>
        <v>21-W50</v>
      </c>
      <c r="K4329" s="8" t="s">
        <v>437</v>
      </c>
      <c r="L4329" s="4"/>
      <c r="M4329" s="8" t="s">
        <v>72</v>
      </c>
      <c r="N4329" s="266" t="s">
        <v>369</v>
      </c>
      <c r="O4329" s="266" t="s">
        <v>374</v>
      </c>
      <c r="P4329" s="11" t="s">
        <v>402</v>
      </c>
      <c r="Q4329" s="11" t="s">
        <v>421</v>
      </c>
      <c r="R4329" s="8">
        <v>2600</v>
      </c>
      <c r="S4329" s="8">
        <v>760</v>
      </c>
      <c r="T4329" s="206">
        <f>ABS(Table1[[#This Row],[Prod]]-Table1[[#This Row],[Planned]])</f>
        <v>1840</v>
      </c>
      <c r="U4329" s="209">
        <f>IF(ABS(Table1[[#This Row],[Prod]]-Table1[[#This Row],[Planned]])&gt;Table1[[#This Row],[Planned]],0,IF(Table1[[#This Row],[Planned]]=0,0,1-ABS(Table1[[#This Row],[Prod]]-Table1[[#This Row],[Planned]])/Table1[[#This Row],[Planned]]))</f>
        <v>0.29230769230769227</v>
      </c>
      <c r="V4329" s="8"/>
      <c r="W4329" s="11"/>
      <c r="X4329" s="3">
        <v>1400</v>
      </c>
      <c r="Y4329" s="206">
        <f>Table1[[#This Row],[Prod]]</f>
        <v>760</v>
      </c>
      <c r="Z4329" s="206">
        <f>ABS(Table1[[#This Row],[Prod2]]-Table1[[#This Row],[Plan Revised]])</f>
        <v>640</v>
      </c>
      <c r="AA4329" s="288">
        <f>IF(ABS(Table1[[#This Row],[Prod2]]-Table1[[#This Row],[Plan Revised]])&gt;Table1[[#This Row],[Plan Revised]],0,IF(Table1[[#This Row],[Plan Revised]]=0,0,1-ABS(Table1[[#This Row],[Prod2]]-Table1[[#This Row],[Plan Revised]])/Table1[[#This Row],[Plan Revised]]))</f>
        <v>0.54285714285714293</v>
      </c>
      <c r="AB4329" s="11"/>
      <c r="AC4329" s="30"/>
    </row>
    <row r="4330" spans="1:29">
      <c r="A4330" s="15" t="str">
        <f>IF(Table1[Week]=WeekSel,"Yes","No")</f>
        <v>No</v>
      </c>
      <c r="B4330" s="15" t="str">
        <f>IF((Table1[StartDate]&gt;=Date.GraphMin)*(Table1[StartDate]&lt;=Date.GraphMax)=1,"Yes","No")</f>
        <v>No</v>
      </c>
      <c r="C4330" s="15" t="str">
        <f>IF(OR(Table1[[#This Row],[Site]]="FOOD MILLING",Table1[[#This Row],[Site]]="GODACO"), "No", "Yes")</f>
        <v>Yes</v>
      </c>
      <c r="D4330" s="40">
        <f>MAX(DATE(Table1[Year],1,1),DATE(Table1[Year],1,1)-WEEKDAY(DATE(Table1[Year],1,1),2)+(Table1[WeekNum]-1)*7+1)</f>
        <v>44536</v>
      </c>
      <c r="E4330" s="40">
        <f>MIN(DATE(Table1[Year]+1,1,0),DATE(Table1[Year],1,1)-WEEKDAY(DATE(Table1[Year],1,1),2)+Table1[WeekNum]*7)</f>
        <v>44542</v>
      </c>
      <c r="F4330" s="15">
        <v>2021</v>
      </c>
      <c r="G4330" s="15">
        <f t="shared" si="134"/>
        <v>12</v>
      </c>
      <c r="H4330" s="17">
        <v>50</v>
      </c>
      <c r="I4330" s="207" t="str">
        <f>"W" &amp;Table1[[#This Row],[WeekNum]]</f>
        <v>W50</v>
      </c>
      <c r="J4330" s="20" t="str">
        <f t="shared" si="135"/>
        <v>21-W50</v>
      </c>
      <c r="K4330" s="8" t="s">
        <v>438</v>
      </c>
      <c r="L4330" s="4"/>
      <c r="M4330" s="8" t="s">
        <v>72</v>
      </c>
      <c r="N4330" s="266" t="s">
        <v>369</v>
      </c>
      <c r="O4330" s="266" t="s">
        <v>374</v>
      </c>
      <c r="P4330" s="11" t="s">
        <v>402</v>
      </c>
      <c r="Q4330" s="11" t="s">
        <v>421</v>
      </c>
      <c r="R4330" s="8">
        <v>2380</v>
      </c>
      <c r="S4330" s="8">
        <v>2357</v>
      </c>
      <c r="T4330" s="206">
        <f>ABS(Table1[[#This Row],[Prod]]-Table1[[#This Row],[Planned]])</f>
        <v>23</v>
      </c>
      <c r="U4330" s="209">
        <f>IF(ABS(Table1[[#This Row],[Prod]]-Table1[[#This Row],[Planned]])&gt;Table1[[#This Row],[Planned]],0,IF(Table1[[#This Row],[Planned]]=0,0,1-ABS(Table1[[#This Row],[Prod]]-Table1[[#This Row],[Planned]])/Table1[[#This Row],[Planned]]))</f>
        <v>0.99033613445378155</v>
      </c>
      <c r="V4330" s="8"/>
      <c r="W4330" s="11"/>
      <c r="X4330" s="3">
        <v>2380</v>
      </c>
      <c r="Y4330" s="206">
        <f>Table1[[#This Row],[Prod]]</f>
        <v>2357</v>
      </c>
      <c r="Z4330" s="206">
        <f>ABS(Table1[[#This Row],[Prod2]]-Table1[[#This Row],[Plan Revised]])</f>
        <v>23</v>
      </c>
      <c r="AA4330" s="288">
        <f>IF(ABS(Table1[[#This Row],[Prod2]]-Table1[[#This Row],[Plan Revised]])&gt;Table1[[#This Row],[Plan Revised]],0,IF(Table1[[#This Row],[Plan Revised]]=0,0,1-ABS(Table1[[#This Row],[Prod2]]-Table1[[#This Row],[Plan Revised]])/Table1[[#This Row],[Plan Revised]]))</f>
        <v>0.99033613445378155</v>
      </c>
      <c r="AB4330" s="11"/>
      <c r="AC4330" s="30"/>
    </row>
    <row r="4331" spans="1:29">
      <c r="A4331" s="15" t="str">
        <f>IF(Table1[Week]=WeekSel,"Yes","No")</f>
        <v>No</v>
      </c>
      <c r="B4331" s="15" t="str">
        <f>IF((Table1[StartDate]&gt;=Date.GraphMin)*(Table1[StartDate]&lt;=Date.GraphMax)=1,"Yes","No")</f>
        <v>No</v>
      </c>
      <c r="C4331" s="15" t="str">
        <f>IF(OR(Table1[[#This Row],[Site]]="FOOD MILLING",Table1[[#This Row],[Site]]="GODACO"), "No", "Yes")</f>
        <v>Yes</v>
      </c>
      <c r="D4331" s="40">
        <f>MAX(DATE(Table1[Year],1,1),DATE(Table1[Year],1,1)-WEEKDAY(DATE(Table1[Year],1,1),2)+(Table1[WeekNum]-1)*7+1)</f>
        <v>44536</v>
      </c>
      <c r="E4331" s="40">
        <f>MIN(DATE(Table1[Year]+1,1,0),DATE(Table1[Year],1,1)-WEEKDAY(DATE(Table1[Year],1,1),2)+Table1[WeekNum]*7)</f>
        <v>44542</v>
      </c>
      <c r="F4331" s="15">
        <v>2021</v>
      </c>
      <c r="G4331" s="15">
        <f t="shared" si="134"/>
        <v>12</v>
      </c>
      <c r="H4331" s="17">
        <v>50</v>
      </c>
      <c r="I4331" s="207" t="str">
        <f>"W" &amp;Table1[[#This Row],[WeekNum]]</f>
        <v>W50</v>
      </c>
      <c r="J4331" s="20" t="str">
        <f t="shared" si="135"/>
        <v>21-W50</v>
      </c>
      <c r="K4331" s="8" t="s">
        <v>439</v>
      </c>
      <c r="L4331" s="4"/>
      <c r="M4331" s="8" t="s">
        <v>72</v>
      </c>
      <c r="N4331" s="266" t="s">
        <v>369</v>
      </c>
      <c r="O4331" s="266" t="s">
        <v>374</v>
      </c>
      <c r="P4331" s="11" t="s">
        <v>402</v>
      </c>
      <c r="Q4331" s="11" t="s">
        <v>421</v>
      </c>
      <c r="R4331" s="8">
        <v>0</v>
      </c>
      <c r="S4331" s="8">
        <v>1689.2</v>
      </c>
      <c r="T4331" s="206">
        <f>ABS(Table1[[#This Row],[Prod]]-Table1[[#This Row],[Planned]])</f>
        <v>1689.2</v>
      </c>
      <c r="U4331" s="209">
        <f>IF(ABS(Table1[[#This Row],[Prod]]-Table1[[#This Row],[Planned]])&gt;Table1[[#This Row],[Planned]],0,IF(Table1[[#This Row],[Planned]]=0,0,1-ABS(Table1[[#This Row],[Prod]]-Table1[[#This Row],[Planned]])/Table1[[#This Row],[Planned]]))</f>
        <v>0</v>
      </c>
      <c r="V4331" s="8"/>
      <c r="W4331" s="11"/>
      <c r="X4331" s="3">
        <v>1800</v>
      </c>
      <c r="Y4331" s="206">
        <f>Table1[[#This Row],[Prod]]</f>
        <v>1689.2</v>
      </c>
      <c r="Z4331" s="206">
        <f>ABS(Table1[[#This Row],[Prod2]]-Table1[[#This Row],[Plan Revised]])</f>
        <v>110.79999999999995</v>
      </c>
      <c r="AA4331" s="288">
        <f>IF(ABS(Table1[[#This Row],[Prod2]]-Table1[[#This Row],[Plan Revised]])&gt;Table1[[#This Row],[Plan Revised]],0,IF(Table1[[#This Row],[Plan Revised]]=0,0,1-ABS(Table1[[#This Row],[Prod2]]-Table1[[#This Row],[Plan Revised]])/Table1[[#This Row],[Plan Revised]]))</f>
        <v>0.93844444444444441</v>
      </c>
      <c r="AB4331" s="11"/>
      <c r="AC4331" s="30"/>
    </row>
    <row r="4332" spans="1:29">
      <c r="A4332" s="15" t="str">
        <f>IF(Table1[Week]=WeekSel,"Yes","No")</f>
        <v>No</v>
      </c>
      <c r="B4332" s="15" t="str">
        <f>IF((Table1[StartDate]&gt;=Date.GraphMin)*(Table1[StartDate]&lt;=Date.GraphMax)=1,"Yes","No")</f>
        <v>No</v>
      </c>
      <c r="C4332" s="15" t="str">
        <f>IF(OR(Table1[[#This Row],[Site]]="FOOD MILLING",Table1[[#This Row],[Site]]="GODACO"), "No", "Yes")</f>
        <v>Yes</v>
      </c>
      <c r="D4332" s="40">
        <f>MAX(DATE(Table1[Year],1,1),DATE(Table1[Year],1,1)-WEEKDAY(DATE(Table1[Year],1,1),2)+(Table1[WeekNum]-1)*7+1)</f>
        <v>44536</v>
      </c>
      <c r="E4332" s="40">
        <f>MIN(DATE(Table1[Year]+1,1,0),DATE(Table1[Year],1,1)-WEEKDAY(DATE(Table1[Year],1,1),2)+Table1[WeekNum]*7)</f>
        <v>44542</v>
      </c>
      <c r="F4332" s="15">
        <v>2021</v>
      </c>
      <c r="G4332" s="15">
        <f t="shared" si="134"/>
        <v>12</v>
      </c>
      <c r="H4332" s="17">
        <v>50</v>
      </c>
      <c r="I4332" s="207" t="str">
        <f>"W" &amp;Table1[[#This Row],[WeekNum]]</f>
        <v>W50</v>
      </c>
      <c r="J4332" s="20" t="str">
        <f t="shared" si="135"/>
        <v>21-W50</v>
      </c>
      <c r="K4332" s="8" t="s">
        <v>529</v>
      </c>
      <c r="L4332" s="4"/>
      <c r="M4332" s="8" t="s">
        <v>77</v>
      </c>
      <c r="N4332" s="266" t="s">
        <v>370</v>
      </c>
      <c r="O4332" s="266" t="s">
        <v>374</v>
      </c>
      <c r="P4332" s="11" t="s">
        <v>410</v>
      </c>
      <c r="Q4332" s="11" t="s">
        <v>418</v>
      </c>
      <c r="R4332" s="8">
        <v>3000</v>
      </c>
      <c r="S4332" s="8">
        <v>1663.2</v>
      </c>
      <c r="T4332" s="206">
        <f>ABS(Table1[[#This Row],[Prod]]-Table1[[#This Row],[Planned]])</f>
        <v>1336.8</v>
      </c>
      <c r="U4332" s="209">
        <f>IF(ABS(Table1[[#This Row],[Prod]]-Table1[[#This Row],[Planned]])&gt;Table1[[#This Row],[Planned]],0,IF(Table1[[#This Row],[Planned]]=0,0,1-ABS(Table1[[#This Row],[Prod]]-Table1[[#This Row],[Planned]])/Table1[[#This Row],[Planned]]))</f>
        <v>0.5544</v>
      </c>
      <c r="V4332" s="8"/>
      <c r="W4332" s="11"/>
      <c r="X4332" s="3">
        <v>3000</v>
      </c>
      <c r="Y4332" s="206">
        <f>Table1[[#This Row],[Prod]]</f>
        <v>1663.2</v>
      </c>
      <c r="Z4332" s="206">
        <f>ABS(Table1[[#This Row],[Prod2]]-Table1[[#This Row],[Plan Revised]])</f>
        <v>1336.8</v>
      </c>
      <c r="AA4332" s="288">
        <f>IF(ABS(Table1[[#This Row],[Prod2]]-Table1[[#This Row],[Plan Revised]])&gt;Table1[[#This Row],[Plan Revised]],0,IF(Table1[[#This Row],[Plan Revised]]=0,0,1-ABS(Table1[[#This Row],[Prod2]]-Table1[[#This Row],[Plan Revised]])/Table1[[#This Row],[Plan Revised]]))</f>
        <v>0.5544</v>
      </c>
      <c r="AB4332" s="11"/>
      <c r="AC4332" s="30"/>
    </row>
    <row r="4333" spans="1:29">
      <c r="A4333" s="15" t="str">
        <f>IF(Table1[Week]=WeekSel,"Yes","No")</f>
        <v>No</v>
      </c>
      <c r="B4333" s="15" t="str">
        <f>IF((Table1[StartDate]&gt;=Date.GraphMin)*(Table1[StartDate]&lt;=Date.GraphMax)=1,"Yes","No")</f>
        <v>No</v>
      </c>
      <c r="C4333" s="15" t="str">
        <f>IF(OR(Table1[[#This Row],[Site]]="FOOD MILLING",Table1[[#This Row],[Site]]="GODACO"), "No", "Yes")</f>
        <v>Yes</v>
      </c>
      <c r="D4333" s="40">
        <f>MAX(DATE(Table1[Year],1,1),DATE(Table1[Year],1,1)-WEEKDAY(DATE(Table1[Year],1,1),2)+(Table1[WeekNum]-1)*7+1)</f>
        <v>44536</v>
      </c>
      <c r="E4333" s="40">
        <f>MIN(DATE(Table1[Year]+1,1,0),DATE(Table1[Year],1,1)-WEEKDAY(DATE(Table1[Year],1,1),2)+Table1[WeekNum]*7)</f>
        <v>44542</v>
      </c>
      <c r="F4333" s="15">
        <v>2021</v>
      </c>
      <c r="G4333" s="15">
        <f t="shared" si="134"/>
        <v>12</v>
      </c>
      <c r="H4333" s="17">
        <v>50</v>
      </c>
      <c r="I4333" s="207" t="str">
        <f>"W" &amp;Table1[[#This Row],[WeekNum]]</f>
        <v>W50</v>
      </c>
      <c r="J4333" s="20" t="str">
        <f t="shared" si="135"/>
        <v>21-W50</v>
      </c>
      <c r="K4333" s="8" t="s">
        <v>528</v>
      </c>
      <c r="L4333" s="4"/>
      <c r="M4333" s="8" t="s">
        <v>72</v>
      </c>
      <c r="N4333" s="266" t="s">
        <v>370</v>
      </c>
      <c r="O4333" s="266" t="s">
        <v>374</v>
      </c>
      <c r="P4333" s="11" t="s">
        <v>376</v>
      </c>
      <c r="Q4333" s="11" t="s">
        <v>418</v>
      </c>
      <c r="R4333" s="8">
        <v>1000</v>
      </c>
      <c r="S4333" s="8">
        <v>790</v>
      </c>
      <c r="T4333" s="206">
        <f>ABS(Table1[[#This Row],[Prod]]-Table1[[#This Row],[Planned]])</f>
        <v>210</v>
      </c>
      <c r="U4333" s="209">
        <f>IF(ABS(Table1[[#This Row],[Prod]]-Table1[[#This Row],[Planned]])&gt;Table1[[#This Row],[Planned]],0,IF(Table1[[#This Row],[Planned]]=0,0,1-ABS(Table1[[#This Row],[Prod]]-Table1[[#This Row],[Planned]])/Table1[[#This Row],[Planned]]))</f>
        <v>0.79</v>
      </c>
      <c r="V4333" s="8"/>
      <c r="W4333" s="11"/>
      <c r="X4333" s="3">
        <v>1000</v>
      </c>
      <c r="Y4333" s="206">
        <f>Table1[[#This Row],[Prod]]</f>
        <v>790</v>
      </c>
      <c r="Z4333" s="206">
        <f>ABS(Table1[[#This Row],[Prod2]]-Table1[[#This Row],[Plan Revised]])</f>
        <v>210</v>
      </c>
      <c r="AA4333" s="288">
        <f>IF(ABS(Table1[[#This Row],[Prod2]]-Table1[[#This Row],[Plan Revised]])&gt;Table1[[#This Row],[Plan Revised]],0,IF(Table1[[#This Row],[Plan Revised]]=0,0,1-ABS(Table1[[#This Row],[Prod2]]-Table1[[#This Row],[Plan Revised]])/Table1[[#This Row],[Plan Revised]]))</f>
        <v>0.79</v>
      </c>
      <c r="AB4333" s="11"/>
      <c r="AC4333" s="30"/>
    </row>
    <row r="4334" spans="1:29">
      <c r="A4334" s="15" t="str">
        <f>IF(Table1[Week]=WeekSel,"Yes","No")</f>
        <v>No</v>
      </c>
      <c r="B4334" s="15" t="str">
        <f>IF((Table1[StartDate]&gt;=Date.GraphMin)*(Table1[StartDate]&lt;=Date.GraphMax)=1,"Yes","No")</f>
        <v>No</v>
      </c>
      <c r="C4334" s="15" t="str">
        <f>IF(OR(Table1[[#This Row],[Site]]="FOOD MILLING",Table1[[#This Row],[Site]]="GODACO"), "No", "Yes")</f>
        <v>Yes</v>
      </c>
      <c r="D4334" s="40">
        <f>MAX(DATE(Table1[Year],1,1),DATE(Table1[Year],1,1)-WEEKDAY(DATE(Table1[Year],1,1),2)+(Table1[WeekNum]-1)*7+1)</f>
        <v>44536</v>
      </c>
      <c r="E4334" s="40">
        <f>MIN(DATE(Table1[Year]+1,1,0),DATE(Table1[Year],1,1)-WEEKDAY(DATE(Table1[Year],1,1),2)+Table1[WeekNum]*7)</f>
        <v>44542</v>
      </c>
      <c r="F4334" s="15">
        <v>2021</v>
      </c>
      <c r="G4334" s="15">
        <f t="shared" si="134"/>
        <v>12</v>
      </c>
      <c r="H4334" s="17">
        <v>50</v>
      </c>
      <c r="I4334" s="207" t="str">
        <f>"W" &amp;Table1[[#This Row],[WeekNum]]</f>
        <v>W50</v>
      </c>
      <c r="J4334" s="20" t="str">
        <f t="shared" si="135"/>
        <v>21-W50</v>
      </c>
      <c r="K4334" s="8" t="s">
        <v>530</v>
      </c>
      <c r="L4334" s="4"/>
      <c r="M4334" s="8" t="s">
        <v>77</v>
      </c>
      <c r="N4334" s="266" t="s">
        <v>370</v>
      </c>
      <c r="O4334" s="266" t="s">
        <v>374</v>
      </c>
      <c r="P4334" s="11" t="s">
        <v>376</v>
      </c>
      <c r="Q4334" s="11" t="s">
        <v>418</v>
      </c>
      <c r="R4334" s="8">
        <v>5000</v>
      </c>
      <c r="S4334" s="8">
        <v>0</v>
      </c>
      <c r="T4334" s="206">
        <f>ABS(Table1[[#This Row],[Prod]]-Table1[[#This Row],[Planned]])</f>
        <v>5000</v>
      </c>
      <c r="U4334" s="209">
        <f>IF(ABS(Table1[[#This Row],[Prod]]-Table1[[#This Row],[Planned]])&gt;Table1[[#This Row],[Planned]],0,IF(Table1[[#This Row],[Planned]]=0,0,1-ABS(Table1[[#This Row],[Prod]]-Table1[[#This Row],[Planned]])/Table1[[#This Row],[Planned]]))</f>
        <v>0</v>
      </c>
      <c r="V4334" s="8"/>
      <c r="W4334" s="11"/>
      <c r="X4334" s="3">
        <v>5000</v>
      </c>
      <c r="Y4334" s="206">
        <f>Table1[[#This Row],[Prod]]</f>
        <v>0</v>
      </c>
      <c r="Z4334" s="206">
        <f>ABS(Table1[[#This Row],[Prod2]]-Table1[[#This Row],[Plan Revised]])</f>
        <v>5000</v>
      </c>
      <c r="AA4334" s="288">
        <f>IF(ABS(Table1[[#This Row],[Prod2]]-Table1[[#This Row],[Plan Revised]])&gt;Table1[[#This Row],[Plan Revised]],0,IF(Table1[[#This Row],[Plan Revised]]=0,0,1-ABS(Table1[[#This Row],[Prod2]]-Table1[[#This Row],[Plan Revised]])/Table1[[#This Row],[Plan Revised]]))</f>
        <v>0</v>
      </c>
      <c r="AB4334" s="11"/>
      <c r="AC4334" s="30"/>
    </row>
    <row r="4335" spans="1:29">
      <c r="A4335" s="15" t="str">
        <f>IF(Table1[Week]=WeekSel,"Yes","No")</f>
        <v>No</v>
      </c>
      <c r="B4335" s="15" t="str">
        <f>IF((Table1[StartDate]&gt;=Date.GraphMin)*(Table1[StartDate]&lt;=Date.GraphMax)=1,"Yes","No")</f>
        <v>No</v>
      </c>
      <c r="C4335" s="15" t="str">
        <f>IF(OR(Table1[[#This Row],[Site]]="FOOD MILLING",Table1[[#This Row],[Site]]="GODACO"), "No", "Yes")</f>
        <v>Yes</v>
      </c>
      <c r="D4335" s="40">
        <f>MAX(DATE(Table1[Year],1,1),DATE(Table1[Year],1,1)-WEEKDAY(DATE(Table1[Year],1,1),2)+(Table1[WeekNum]-1)*7+1)</f>
        <v>44536</v>
      </c>
      <c r="E4335" s="40">
        <f>MIN(DATE(Table1[Year]+1,1,0),DATE(Table1[Year],1,1)-WEEKDAY(DATE(Table1[Year],1,1),2)+Table1[WeekNum]*7)</f>
        <v>44542</v>
      </c>
      <c r="F4335" s="15">
        <v>2021</v>
      </c>
      <c r="G4335" s="15">
        <f t="shared" si="134"/>
        <v>12</v>
      </c>
      <c r="H4335" s="17">
        <v>50</v>
      </c>
      <c r="I4335" s="207" t="str">
        <f>"W" &amp;Table1[[#This Row],[WeekNum]]</f>
        <v>W50</v>
      </c>
      <c r="J4335" s="20" t="str">
        <f t="shared" si="135"/>
        <v>21-W50</v>
      </c>
      <c r="K4335" s="8" t="s">
        <v>544</v>
      </c>
      <c r="L4335" s="4"/>
      <c r="M4335" s="8" t="s">
        <v>72</v>
      </c>
      <c r="N4335" s="266" t="s">
        <v>370</v>
      </c>
      <c r="O4335" s="266" t="s">
        <v>374</v>
      </c>
      <c r="P4335" s="11" t="s">
        <v>410</v>
      </c>
      <c r="Q4335" s="11" t="s">
        <v>418</v>
      </c>
      <c r="R4335" s="8">
        <v>500</v>
      </c>
      <c r="S4335" s="8">
        <v>0</v>
      </c>
      <c r="T4335" s="206">
        <f>ABS(Table1[[#This Row],[Prod]]-Table1[[#This Row],[Planned]])</f>
        <v>500</v>
      </c>
      <c r="U4335" s="209">
        <f>IF(ABS(Table1[[#This Row],[Prod]]-Table1[[#This Row],[Planned]])&gt;Table1[[#This Row],[Planned]],0,IF(Table1[[#This Row],[Planned]]=0,0,1-ABS(Table1[[#This Row],[Prod]]-Table1[[#This Row],[Planned]])/Table1[[#This Row],[Planned]]))</f>
        <v>0</v>
      </c>
      <c r="V4335" s="8"/>
      <c r="W4335" s="11"/>
      <c r="X4335" s="3">
        <v>500</v>
      </c>
      <c r="Y4335" s="206">
        <f>Table1[[#This Row],[Prod]]</f>
        <v>0</v>
      </c>
      <c r="Z4335" s="206">
        <f>ABS(Table1[[#This Row],[Prod2]]-Table1[[#This Row],[Plan Revised]])</f>
        <v>500</v>
      </c>
      <c r="AA4335" s="288">
        <f>IF(ABS(Table1[[#This Row],[Prod2]]-Table1[[#This Row],[Plan Revised]])&gt;Table1[[#This Row],[Plan Revised]],0,IF(Table1[[#This Row],[Plan Revised]]=0,0,1-ABS(Table1[[#This Row],[Prod2]]-Table1[[#This Row],[Plan Revised]])/Table1[[#This Row],[Plan Revised]]))</f>
        <v>0</v>
      </c>
      <c r="AB4335" s="11"/>
      <c r="AC4335" s="30"/>
    </row>
    <row r="4336" spans="1:29">
      <c r="A4336" s="15" t="str">
        <f>IF(Table1[Week]=WeekSel,"Yes","No")</f>
        <v>No</v>
      </c>
      <c r="B4336" s="15" t="str">
        <f>IF((Table1[StartDate]&gt;=Date.GraphMin)*(Table1[StartDate]&lt;=Date.GraphMax)=1,"Yes","No")</f>
        <v>No</v>
      </c>
      <c r="C4336" s="15" t="str">
        <f>IF(OR(Table1[[#This Row],[Site]]="FOOD MILLING",Table1[[#This Row],[Site]]="GODACO"), "No", "Yes")</f>
        <v>Yes</v>
      </c>
      <c r="D4336" s="40">
        <f>MAX(DATE(Table1[Year],1,1),DATE(Table1[Year],1,1)-WEEKDAY(DATE(Table1[Year],1,1),2)+(Table1[WeekNum]-1)*7+1)</f>
        <v>44536</v>
      </c>
      <c r="E4336" s="40">
        <f>MIN(DATE(Table1[Year]+1,1,0),DATE(Table1[Year],1,1)-WEEKDAY(DATE(Table1[Year],1,1),2)+Table1[WeekNum]*7)</f>
        <v>44542</v>
      </c>
      <c r="F4336" s="15">
        <v>2021</v>
      </c>
      <c r="G4336" s="15">
        <f t="shared" si="134"/>
        <v>12</v>
      </c>
      <c r="H4336" s="17">
        <v>50</v>
      </c>
      <c r="I4336" s="207" t="str">
        <f>"W" &amp;Table1[[#This Row],[WeekNum]]</f>
        <v>W50</v>
      </c>
      <c r="J4336" s="20" t="str">
        <f t="shared" si="135"/>
        <v>21-W50</v>
      </c>
      <c r="K4336" s="8" t="s">
        <v>547</v>
      </c>
      <c r="L4336" s="4"/>
      <c r="M4336" s="8" t="s">
        <v>72</v>
      </c>
      <c r="N4336" s="266" t="s">
        <v>370</v>
      </c>
      <c r="O4336" s="266" t="s">
        <v>403</v>
      </c>
      <c r="P4336" s="11" t="s">
        <v>410</v>
      </c>
      <c r="Q4336" s="11" t="s">
        <v>419</v>
      </c>
      <c r="R4336" s="8">
        <v>0</v>
      </c>
      <c r="S4336" s="8">
        <v>0</v>
      </c>
      <c r="T4336" s="206">
        <f>ABS(Table1[[#This Row],[Prod]]-Table1[[#This Row],[Planned]])</f>
        <v>0</v>
      </c>
      <c r="U4336" s="209">
        <f>IF(ABS(Table1[[#This Row],[Prod]]-Table1[[#This Row],[Planned]])&gt;Table1[[#This Row],[Planned]],0,IF(Table1[[#This Row],[Planned]]=0,0,1-ABS(Table1[[#This Row],[Prod]]-Table1[[#This Row],[Planned]])/Table1[[#This Row],[Planned]]))</f>
        <v>0</v>
      </c>
      <c r="V4336" s="8"/>
      <c r="W4336" s="11"/>
      <c r="X4336" s="3">
        <v>0</v>
      </c>
      <c r="Y4336" s="206">
        <f>Table1[[#This Row],[Prod]]</f>
        <v>0</v>
      </c>
      <c r="Z4336" s="206">
        <f>ABS(Table1[[#This Row],[Prod2]]-Table1[[#This Row],[Plan Revised]])</f>
        <v>0</v>
      </c>
      <c r="AA4336" s="288">
        <f>IF(ABS(Table1[[#This Row],[Prod2]]-Table1[[#This Row],[Plan Revised]])&gt;Table1[[#This Row],[Plan Revised]],0,IF(Table1[[#This Row],[Plan Revised]]=0,0,1-ABS(Table1[[#This Row],[Prod2]]-Table1[[#This Row],[Plan Revised]])/Table1[[#This Row],[Plan Revised]]))</f>
        <v>0</v>
      </c>
      <c r="AB4336" s="11"/>
      <c r="AC4336" s="30"/>
    </row>
    <row r="4337" spans="1:29">
      <c r="A4337" s="15" t="str">
        <f>IF(Table1[Week]=WeekSel,"Yes","No")</f>
        <v>No</v>
      </c>
      <c r="B4337" s="15" t="str">
        <f>IF((Table1[StartDate]&gt;=Date.GraphMin)*(Table1[StartDate]&lt;=Date.GraphMax)=1,"Yes","No")</f>
        <v>No</v>
      </c>
      <c r="C4337" s="15" t="str">
        <f>IF(OR(Table1[[#This Row],[Site]]="FOOD MILLING",Table1[[#This Row],[Site]]="GODACO"), "No", "Yes")</f>
        <v>Yes</v>
      </c>
      <c r="D4337" s="40">
        <f>MAX(DATE(Table1[Year],1,1),DATE(Table1[Year],1,1)-WEEKDAY(DATE(Table1[Year],1,1),2)+(Table1[WeekNum]-1)*7+1)</f>
        <v>44536</v>
      </c>
      <c r="E4337" s="40">
        <f>MIN(DATE(Table1[Year]+1,1,0),DATE(Table1[Year],1,1)-WEEKDAY(DATE(Table1[Year],1,1),2)+Table1[WeekNum]*7)</f>
        <v>44542</v>
      </c>
      <c r="F4337" s="15">
        <v>2021</v>
      </c>
      <c r="G4337" s="15">
        <f t="shared" si="134"/>
        <v>12</v>
      </c>
      <c r="H4337" s="17">
        <v>50</v>
      </c>
      <c r="I4337" s="207" t="str">
        <f>"W" &amp;Table1[[#This Row],[WeekNum]]</f>
        <v>W50</v>
      </c>
      <c r="J4337" s="20" t="str">
        <f t="shared" si="135"/>
        <v>21-W50</v>
      </c>
      <c r="K4337" s="8" t="s">
        <v>525</v>
      </c>
      <c r="L4337" s="4"/>
      <c r="M4337" s="8" t="s">
        <v>72</v>
      </c>
      <c r="N4337" s="266" t="s">
        <v>370</v>
      </c>
      <c r="O4337" s="266" t="s">
        <v>403</v>
      </c>
      <c r="P4337" s="11" t="s">
        <v>407</v>
      </c>
      <c r="Q4337" s="11" t="s">
        <v>419</v>
      </c>
      <c r="R4337" s="8">
        <v>0</v>
      </c>
      <c r="S4337" s="8">
        <v>5744</v>
      </c>
      <c r="T4337" s="206">
        <f>ABS(Table1[[#This Row],[Prod]]-Table1[[#This Row],[Planned]])</f>
        <v>5744</v>
      </c>
      <c r="U4337" s="209">
        <f>IF(ABS(Table1[[#This Row],[Prod]]-Table1[[#This Row],[Planned]])&gt;Table1[[#This Row],[Planned]],0,IF(Table1[[#This Row],[Planned]]=0,0,1-ABS(Table1[[#This Row],[Prod]]-Table1[[#This Row],[Planned]])/Table1[[#This Row],[Planned]]))</f>
        <v>0</v>
      </c>
      <c r="V4337" s="8"/>
      <c r="W4337" s="11"/>
      <c r="X4337" s="3">
        <v>5550</v>
      </c>
      <c r="Y4337" s="206">
        <f>Table1[[#This Row],[Prod]]</f>
        <v>5744</v>
      </c>
      <c r="Z4337" s="206">
        <f>ABS(Table1[[#This Row],[Prod2]]-Table1[[#This Row],[Plan Revised]])</f>
        <v>194</v>
      </c>
      <c r="AA4337" s="288">
        <f>IF(ABS(Table1[[#This Row],[Prod2]]-Table1[[#This Row],[Plan Revised]])&gt;Table1[[#This Row],[Plan Revised]],0,IF(Table1[[#This Row],[Plan Revised]]=0,0,1-ABS(Table1[[#This Row],[Prod2]]-Table1[[#This Row],[Plan Revised]])/Table1[[#This Row],[Plan Revised]]))</f>
        <v>0.96504504504504507</v>
      </c>
      <c r="AB4337" s="11"/>
      <c r="AC4337" s="30"/>
    </row>
    <row r="4338" spans="1:29">
      <c r="A4338" s="15" t="str">
        <f>IF(Table1[Week]=WeekSel,"Yes","No")</f>
        <v>No</v>
      </c>
      <c r="B4338" s="15" t="str">
        <f>IF((Table1[StartDate]&gt;=Date.GraphMin)*(Table1[StartDate]&lt;=Date.GraphMax)=1,"Yes","No")</f>
        <v>No</v>
      </c>
      <c r="C4338" s="15" t="str">
        <f>IF(OR(Table1[[#This Row],[Site]]="FOOD MILLING",Table1[[#This Row],[Site]]="GODACO"), "No", "Yes")</f>
        <v>Yes</v>
      </c>
      <c r="D4338" s="40">
        <f>MAX(DATE(Table1[Year],1,1),DATE(Table1[Year],1,1)-WEEKDAY(DATE(Table1[Year],1,1),2)+(Table1[WeekNum]-1)*7+1)</f>
        <v>44536</v>
      </c>
      <c r="E4338" s="40">
        <f>MIN(DATE(Table1[Year]+1,1,0),DATE(Table1[Year],1,1)-WEEKDAY(DATE(Table1[Year],1,1),2)+Table1[WeekNum]*7)</f>
        <v>44542</v>
      </c>
      <c r="F4338" s="15">
        <v>2021</v>
      </c>
      <c r="G4338" s="15">
        <f t="shared" si="134"/>
        <v>12</v>
      </c>
      <c r="H4338" s="17">
        <v>50</v>
      </c>
      <c r="I4338" s="207" t="str">
        <f>"W" &amp;Table1[[#This Row],[WeekNum]]</f>
        <v>W50</v>
      </c>
      <c r="J4338" s="20" t="str">
        <f t="shared" si="135"/>
        <v>21-W50</v>
      </c>
      <c r="K4338" s="8" t="s">
        <v>524</v>
      </c>
      <c r="L4338" s="4"/>
      <c r="M4338" s="8" t="s">
        <v>72</v>
      </c>
      <c r="N4338" s="266" t="s">
        <v>370</v>
      </c>
      <c r="O4338" s="266" t="s">
        <v>403</v>
      </c>
      <c r="P4338" s="11" t="s">
        <v>407</v>
      </c>
      <c r="Q4338" s="11" t="s">
        <v>419</v>
      </c>
      <c r="R4338" s="8">
        <v>0</v>
      </c>
      <c r="S4338" s="8">
        <v>0</v>
      </c>
      <c r="T4338" s="206">
        <f>ABS(Table1[[#This Row],[Prod]]-Table1[[#This Row],[Planned]])</f>
        <v>0</v>
      </c>
      <c r="U4338" s="209">
        <f>IF(ABS(Table1[[#This Row],[Prod]]-Table1[[#This Row],[Planned]])&gt;Table1[[#This Row],[Planned]],0,IF(Table1[[#This Row],[Planned]]=0,0,1-ABS(Table1[[#This Row],[Prod]]-Table1[[#This Row],[Planned]])/Table1[[#This Row],[Planned]]))</f>
        <v>0</v>
      </c>
      <c r="V4338" s="8"/>
      <c r="W4338" s="11"/>
      <c r="X4338" s="3">
        <v>0</v>
      </c>
      <c r="Y4338" s="206">
        <f>Table1[[#This Row],[Prod]]</f>
        <v>0</v>
      </c>
      <c r="Z4338" s="206">
        <f>ABS(Table1[[#This Row],[Prod2]]-Table1[[#This Row],[Plan Revised]])</f>
        <v>0</v>
      </c>
      <c r="AA4338" s="288">
        <f>IF(ABS(Table1[[#This Row],[Prod2]]-Table1[[#This Row],[Plan Revised]])&gt;Table1[[#This Row],[Plan Revised]],0,IF(Table1[[#This Row],[Plan Revised]]=0,0,1-ABS(Table1[[#This Row],[Prod2]]-Table1[[#This Row],[Plan Revised]])/Table1[[#This Row],[Plan Revised]]))</f>
        <v>0</v>
      </c>
      <c r="AB4338" s="11"/>
      <c r="AC4338" s="30"/>
    </row>
    <row r="4339" spans="1:29">
      <c r="A4339" s="15" t="str">
        <f>IF(Table1[Week]=WeekSel,"Yes","No")</f>
        <v>No</v>
      </c>
      <c r="B4339" s="15" t="str">
        <f>IF((Table1[StartDate]&gt;=Date.GraphMin)*(Table1[StartDate]&lt;=Date.GraphMax)=1,"Yes","No")</f>
        <v>No</v>
      </c>
      <c r="C4339" s="15" t="str">
        <f>IF(OR(Table1[[#This Row],[Site]]="FOOD MILLING",Table1[[#This Row],[Site]]="GODACO"), "No", "Yes")</f>
        <v>Yes</v>
      </c>
      <c r="D4339" s="40">
        <f>MAX(DATE(Table1[Year],1,1),DATE(Table1[Year],1,1)-WEEKDAY(DATE(Table1[Year],1,1),2)+(Table1[WeekNum]-1)*7+1)</f>
        <v>44536</v>
      </c>
      <c r="E4339" s="40">
        <f>MIN(DATE(Table1[Year]+1,1,0),DATE(Table1[Year],1,1)-WEEKDAY(DATE(Table1[Year],1,1),2)+Table1[WeekNum]*7)</f>
        <v>44542</v>
      </c>
      <c r="F4339" s="15">
        <v>2021</v>
      </c>
      <c r="G4339" s="15">
        <f t="shared" si="134"/>
        <v>12</v>
      </c>
      <c r="H4339" s="17">
        <v>50</v>
      </c>
      <c r="I4339" s="207" t="str">
        <f>"W" &amp;Table1[[#This Row],[WeekNum]]</f>
        <v>W50</v>
      </c>
      <c r="J4339" s="20" t="str">
        <f t="shared" si="135"/>
        <v>21-W50</v>
      </c>
      <c r="K4339" s="8" t="s">
        <v>643</v>
      </c>
      <c r="L4339" s="4"/>
      <c r="M4339" s="8" t="s">
        <v>72</v>
      </c>
      <c r="N4339" s="266" t="s">
        <v>370</v>
      </c>
      <c r="O4339" s="266" t="s">
        <v>403</v>
      </c>
      <c r="P4339" s="11" t="s">
        <v>410</v>
      </c>
      <c r="Q4339" s="11" t="s">
        <v>419</v>
      </c>
      <c r="R4339" s="8">
        <v>4500</v>
      </c>
      <c r="S4339" s="8">
        <v>4360</v>
      </c>
      <c r="T4339" s="206">
        <f>ABS(Table1[[#This Row],[Prod]]-Table1[[#This Row],[Planned]])</f>
        <v>140</v>
      </c>
      <c r="U4339" s="209">
        <f>IF(ABS(Table1[[#This Row],[Prod]]-Table1[[#This Row],[Planned]])&gt;Table1[[#This Row],[Planned]],0,IF(Table1[[#This Row],[Planned]]=0,0,1-ABS(Table1[[#This Row],[Prod]]-Table1[[#This Row],[Planned]])/Table1[[#This Row],[Planned]]))</f>
        <v>0.96888888888888891</v>
      </c>
      <c r="V4339" s="8"/>
      <c r="W4339" s="11"/>
      <c r="X4339" s="3">
        <v>4500</v>
      </c>
      <c r="Y4339" s="206">
        <f>Table1[[#This Row],[Prod]]</f>
        <v>4360</v>
      </c>
      <c r="Z4339" s="206">
        <f>ABS(Table1[[#This Row],[Prod2]]-Table1[[#This Row],[Plan Revised]])</f>
        <v>140</v>
      </c>
      <c r="AA4339" s="288">
        <f>IF(ABS(Table1[[#This Row],[Prod2]]-Table1[[#This Row],[Plan Revised]])&gt;Table1[[#This Row],[Plan Revised]],0,IF(Table1[[#This Row],[Plan Revised]]=0,0,1-ABS(Table1[[#This Row],[Prod2]]-Table1[[#This Row],[Plan Revised]])/Table1[[#This Row],[Plan Revised]]))</f>
        <v>0.96888888888888891</v>
      </c>
      <c r="AB4339" s="11"/>
      <c r="AC4339" s="30"/>
    </row>
    <row r="4340" spans="1:29">
      <c r="A4340" s="15" t="str">
        <f>IF(Table1[Week]=WeekSel,"Yes","No")</f>
        <v>No</v>
      </c>
      <c r="B4340" s="15" t="str">
        <f>IF((Table1[StartDate]&gt;=Date.GraphMin)*(Table1[StartDate]&lt;=Date.GraphMax)=1,"Yes","No")</f>
        <v>No</v>
      </c>
      <c r="C4340" s="15" t="str">
        <f>IF(OR(Table1[[#This Row],[Site]]="FOOD MILLING",Table1[[#This Row],[Site]]="GODACO"), "No", "Yes")</f>
        <v>Yes</v>
      </c>
      <c r="D4340" s="40">
        <f>MAX(DATE(Table1[Year],1,1),DATE(Table1[Year],1,1)-WEEKDAY(DATE(Table1[Year],1,1),2)+(Table1[WeekNum]-1)*7+1)</f>
        <v>44536</v>
      </c>
      <c r="E4340" s="40">
        <f>MIN(DATE(Table1[Year]+1,1,0),DATE(Table1[Year],1,1)-WEEKDAY(DATE(Table1[Year],1,1),2)+Table1[WeekNum]*7)</f>
        <v>44542</v>
      </c>
      <c r="F4340" s="15">
        <v>2021</v>
      </c>
      <c r="G4340" s="15">
        <f t="shared" si="134"/>
        <v>12</v>
      </c>
      <c r="H4340" s="17">
        <v>50</v>
      </c>
      <c r="I4340" s="207" t="str">
        <f>"W" &amp;Table1[[#This Row],[WeekNum]]</f>
        <v>W50</v>
      </c>
      <c r="J4340" s="20" t="str">
        <f t="shared" si="135"/>
        <v>21-W50</v>
      </c>
      <c r="K4340" s="8" t="s">
        <v>26</v>
      </c>
      <c r="L4340" s="4"/>
      <c r="M4340" s="8" t="s">
        <v>77</v>
      </c>
      <c r="N4340" s="266" t="s">
        <v>370</v>
      </c>
      <c r="O4340" s="266" t="s">
        <v>403</v>
      </c>
      <c r="P4340" s="11" t="s">
        <v>410</v>
      </c>
      <c r="Q4340" s="11" t="s">
        <v>419</v>
      </c>
      <c r="R4340" s="8">
        <v>1574</v>
      </c>
      <c r="S4340" s="8">
        <v>0</v>
      </c>
      <c r="T4340" s="206">
        <f>ABS(Table1[[#This Row],[Prod]]-Table1[[#This Row],[Planned]])</f>
        <v>1574</v>
      </c>
      <c r="U4340" s="209">
        <f>IF(ABS(Table1[[#This Row],[Prod]]-Table1[[#This Row],[Planned]])&gt;Table1[[#This Row],[Planned]],0,IF(Table1[[#This Row],[Planned]]=0,0,1-ABS(Table1[[#This Row],[Prod]]-Table1[[#This Row],[Planned]])/Table1[[#This Row],[Planned]]))</f>
        <v>0</v>
      </c>
      <c r="V4340" s="8"/>
      <c r="W4340" s="11"/>
      <c r="X4340" s="3">
        <v>0</v>
      </c>
      <c r="Y4340" s="206">
        <f>Table1[[#This Row],[Prod]]</f>
        <v>0</v>
      </c>
      <c r="Z4340" s="206">
        <f>ABS(Table1[[#This Row],[Prod2]]-Table1[[#This Row],[Plan Revised]])</f>
        <v>0</v>
      </c>
      <c r="AA4340" s="288">
        <f>IF(ABS(Table1[[#This Row],[Prod2]]-Table1[[#This Row],[Plan Revised]])&gt;Table1[[#This Row],[Plan Revised]],0,IF(Table1[[#This Row],[Plan Revised]]=0,0,1-ABS(Table1[[#This Row],[Prod2]]-Table1[[#This Row],[Plan Revised]])/Table1[[#This Row],[Plan Revised]]))</f>
        <v>0</v>
      </c>
      <c r="AB4340" s="11"/>
      <c r="AC4340" s="30"/>
    </row>
    <row r="4341" spans="1:29">
      <c r="A4341" s="15" t="str">
        <f>IF(Table1[Week]=WeekSel,"Yes","No")</f>
        <v>No</v>
      </c>
      <c r="B4341" s="15" t="str">
        <f>IF((Table1[StartDate]&gt;=Date.GraphMin)*(Table1[StartDate]&lt;=Date.GraphMax)=1,"Yes","No")</f>
        <v>No</v>
      </c>
      <c r="C4341" s="15" t="str">
        <f>IF(OR(Table1[[#This Row],[Site]]="FOOD MILLING",Table1[[#This Row],[Site]]="GODACO"), "No", "Yes")</f>
        <v>Yes</v>
      </c>
      <c r="D4341" s="40">
        <f>MAX(DATE(Table1[Year],1,1),DATE(Table1[Year],1,1)-WEEKDAY(DATE(Table1[Year],1,1),2)+(Table1[WeekNum]-1)*7+1)</f>
        <v>44536</v>
      </c>
      <c r="E4341" s="40">
        <f>MIN(DATE(Table1[Year]+1,1,0),DATE(Table1[Year],1,1)-WEEKDAY(DATE(Table1[Year],1,1),2)+Table1[WeekNum]*7)</f>
        <v>44542</v>
      </c>
      <c r="F4341" s="15">
        <v>2021</v>
      </c>
      <c r="G4341" s="15">
        <f t="shared" si="134"/>
        <v>12</v>
      </c>
      <c r="H4341" s="17">
        <v>50</v>
      </c>
      <c r="I4341" s="207" t="str">
        <f>"W" &amp;Table1[[#This Row],[WeekNum]]</f>
        <v>W50</v>
      </c>
      <c r="J4341" s="20" t="str">
        <f t="shared" si="135"/>
        <v>21-W50</v>
      </c>
      <c r="K4341" s="8" t="s">
        <v>25</v>
      </c>
      <c r="L4341" s="4"/>
      <c r="M4341" s="8" t="s">
        <v>77</v>
      </c>
      <c r="N4341" s="266" t="s">
        <v>370</v>
      </c>
      <c r="O4341" s="266" t="s">
        <v>403</v>
      </c>
      <c r="P4341" s="11" t="s">
        <v>410</v>
      </c>
      <c r="Q4341" s="11" t="s">
        <v>419</v>
      </c>
      <c r="R4341" s="8">
        <v>0</v>
      </c>
      <c r="S4341" s="8">
        <v>0</v>
      </c>
      <c r="T4341" s="206">
        <f>ABS(Table1[[#This Row],[Prod]]-Table1[[#This Row],[Planned]])</f>
        <v>0</v>
      </c>
      <c r="U4341" s="209">
        <f>IF(ABS(Table1[[#This Row],[Prod]]-Table1[[#This Row],[Planned]])&gt;Table1[[#This Row],[Planned]],0,IF(Table1[[#This Row],[Planned]]=0,0,1-ABS(Table1[[#This Row],[Prod]]-Table1[[#This Row],[Planned]])/Table1[[#This Row],[Planned]]))</f>
        <v>0</v>
      </c>
      <c r="V4341" s="8"/>
      <c r="W4341" s="11"/>
      <c r="X4341" s="3">
        <v>0</v>
      </c>
      <c r="Y4341" s="206">
        <f>Table1[[#This Row],[Prod]]</f>
        <v>0</v>
      </c>
      <c r="Z4341" s="206">
        <f>ABS(Table1[[#This Row],[Prod2]]-Table1[[#This Row],[Plan Revised]])</f>
        <v>0</v>
      </c>
      <c r="AA4341" s="288">
        <f>IF(ABS(Table1[[#This Row],[Prod2]]-Table1[[#This Row],[Plan Revised]])&gt;Table1[[#This Row],[Plan Revised]],0,IF(Table1[[#This Row],[Plan Revised]]=0,0,1-ABS(Table1[[#This Row],[Prod2]]-Table1[[#This Row],[Plan Revised]])/Table1[[#This Row],[Plan Revised]]))</f>
        <v>0</v>
      </c>
      <c r="AB4341" s="11"/>
      <c r="AC4341" s="30"/>
    </row>
    <row r="4342" spans="1:29">
      <c r="A4342" s="15" t="str">
        <f>IF(Table1[Week]=WeekSel,"Yes","No")</f>
        <v>No</v>
      </c>
      <c r="B4342" s="15" t="str">
        <f>IF((Table1[StartDate]&gt;=Date.GraphMin)*(Table1[StartDate]&lt;=Date.GraphMax)=1,"Yes","No")</f>
        <v>No</v>
      </c>
      <c r="C4342" s="15" t="str">
        <f>IF(OR(Table1[[#This Row],[Site]]="FOOD MILLING",Table1[[#This Row],[Site]]="GODACO"), "No", "Yes")</f>
        <v>Yes</v>
      </c>
      <c r="D4342" s="40">
        <f>MAX(DATE(Table1[Year],1,1),DATE(Table1[Year],1,1)-WEEKDAY(DATE(Table1[Year],1,1),2)+(Table1[WeekNum]-1)*7+1)</f>
        <v>44536</v>
      </c>
      <c r="E4342" s="40">
        <f>MIN(DATE(Table1[Year]+1,1,0),DATE(Table1[Year],1,1)-WEEKDAY(DATE(Table1[Year],1,1),2)+Table1[WeekNum]*7)</f>
        <v>44542</v>
      </c>
      <c r="F4342" s="15">
        <v>2021</v>
      </c>
      <c r="G4342" s="15">
        <f t="shared" si="134"/>
        <v>12</v>
      </c>
      <c r="H4342" s="17">
        <v>50</v>
      </c>
      <c r="I4342" s="207" t="str">
        <f>"W" &amp;Table1[[#This Row],[WeekNum]]</f>
        <v>W50</v>
      </c>
      <c r="J4342" s="20" t="str">
        <f t="shared" si="135"/>
        <v>21-W50</v>
      </c>
      <c r="K4342" s="8" t="s">
        <v>28</v>
      </c>
      <c r="L4342" s="4"/>
      <c r="M4342" s="8" t="s">
        <v>77</v>
      </c>
      <c r="N4342" s="266" t="s">
        <v>370</v>
      </c>
      <c r="O4342" s="266" t="s">
        <v>403</v>
      </c>
      <c r="P4342" s="11" t="s">
        <v>410</v>
      </c>
      <c r="Q4342" s="11" t="s">
        <v>419</v>
      </c>
      <c r="R4342" s="8">
        <v>1574</v>
      </c>
      <c r="S4342" s="8">
        <v>0</v>
      </c>
      <c r="T4342" s="206">
        <f>ABS(Table1[[#This Row],[Prod]]-Table1[[#This Row],[Planned]])</f>
        <v>1574</v>
      </c>
      <c r="U4342" s="209">
        <f>IF(ABS(Table1[[#This Row],[Prod]]-Table1[[#This Row],[Planned]])&gt;Table1[[#This Row],[Planned]],0,IF(Table1[[#This Row],[Planned]]=0,0,1-ABS(Table1[[#This Row],[Prod]]-Table1[[#This Row],[Planned]])/Table1[[#This Row],[Planned]]))</f>
        <v>0</v>
      </c>
      <c r="V4342" s="8"/>
      <c r="W4342" s="11"/>
      <c r="X4342" s="3">
        <v>0</v>
      </c>
      <c r="Y4342" s="206">
        <f>Table1[[#This Row],[Prod]]</f>
        <v>0</v>
      </c>
      <c r="Z4342" s="206">
        <f>ABS(Table1[[#This Row],[Prod2]]-Table1[[#This Row],[Plan Revised]])</f>
        <v>0</v>
      </c>
      <c r="AA4342" s="288">
        <f>IF(ABS(Table1[[#This Row],[Prod2]]-Table1[[#This Row],[Plan Revised]])&gt;Table1[[#This Row],[Plan Revised]],0,IF(Table1[[#This Row],[Plan Revised]]=0,0,1-ABS(Table1[[#This Row],[Prod2]]-Table1[[#This Row],[Plan Revised]])/Table1[[#This Row],[Plan Revised]]))</f>
        <v>0</v>
      </c>
      <c r="AB4342" s="11"/>
      <c r="AC4342" s="30"/>
    </row>
    <row r="4343" spans="1:29">
      <c r="A4343" s="15" t="str">
        <f>IF(Table1[Week]=WeekSel,"Yes","No")</f>
        <v>No</v>
      </c>
      <c r="B4343" s="15" t="str">
        <f>IF((Table1[StartDate]&gt;=Date.GraphMin)*(Table1[StartDate]&lt;=Date.GraphMax)=1,"Yes","No")</f>
        <v>No</v>
      </c>
      <c r="C4343" s="15" t="str">
        <f>IF(OR(Table1[[#This Row],[Site]]="FOOD MILLING",Table1[[#This Row],[Site]]="GODACO"), "No", "Yes")</f>
        <v>Yes</v>
      </c>
      <c r="D4343" s="40">
        <f>MAX(DATE(Table1[Year],1,1),DATE(Table1[Year],1,1)-WEEKDAY(DATE(Table1[Year],1,1),2)+(Table1[WeekNum]-1)*7+1)</f>
        <v>44536</v>
      </c>
      <c r="E4343" s="40">
        <f>MIN(DATE(Table1[Year]+1,1,0),DATE(Table1[Year],1,1)-WEEKDAY(DATE(Table1[Year],1,1),2)+Table1[WeekNum]*7)</f>
        <v>44542</v>
      </c>
      <c r="F4343" s="15">
        <v>2021</v>
      </c>
      <c r="G4343" s="15">
        <f t="shared" si="134"/>
        <v>12</v>
      </c>
      <c r="H4343" s="17">
        <v>50</v>
      </c>
      <c r="I4343" s="207" t="str">
        <f>"W" &amp;Table1[[#This Row],[WeekNum]]</f>
        <v>W50</v>
      </c>
      <c r="J4343" s="20" t="str">
        <f t="shared" si="135"/>
        <v>21-W50</v>
      </c>
      <c r="K4343" s="8" t="s">
        <v>27</v>
      </c>
      <c r="L4343" s="4"/>
      <c r="M4343" s="8" t="s">
        <v>77</v>
      </c>
      <c r="N4343" s="266" t="s">
        <v>370</v>
      </c>
      <c r="O4343" s="266" t="s">
        <v>403</v>
      </c>
      <c r="P4343" s="11" t="s">
        <v>410</v>
      </c>
      <c r="Q4343" s="11" t="s">
        <v>419</v>
      </c>
      <c r="R4343" s="8">
        <v>1574</v>
      </c>
      <c r="S4343" s="8">
        <v>0</v>
      </c>
      <c r="T4343" s="206">
        <f>ABS(Table1[[#This Row],[Prod]]-Table1[[#This Row],[Planned]])</f>
        <v>1574</v>
      </c>
      <c r="U4343" s="209">
        <f>IF(ABS(Table1[[#This Row],[Prod]]-Table1[[#This Row],[Planned]])&gt;Table1[[#This Row],[Planned]],0,IF(Table1[[#This Row],[Planned]]=0,0,1-ABS(Table1[[#This Row],[Prod]]-Table1[[#This Row],[Planned]])/Table1[[#This Row],[Planned]]))</f>
        <v>0</v>
      </c>
      <c r="V4343" s="8"/>
      <c r="W4343" s="11"/>
      <c r="X4343" s="3">
        <v>0</v>
      </c>
      <c r="Y4343" s="206">
        <f>Table1[[#This Row],[Prod]]</f>
        <v>0</v>
      </c>
      <c r="Z4343" s="206">
        <f>ABS(Table1[[#This Row],[Prod2]]-Table1[[#This Row],[Plan Revised]])</f>
        <v>0</v>
      </c>
      <c r="AA4343" s="288">
        <f>IF(ABS(Table1[[#This Row],[Prod2]]-Table1[[#This Row],[Plan Revised]])&gt;Table1[[#This Row],[Plan Revised]],0,IF(Table1[[#This Row],[Plan Revised]]=0,0,1-ABS(Table1[[#This Row],[Prod2]]-Table1[[#This Row],[Plan Revised]])/Table1[[#This Row],[Plan Revised]]))</f>
        <v>0</v>
      </c>
      <c r="AB4343" s="11"/>
      <c r="AC4343" s="30"/>
    </row>
    <row r="4344" spans="1:29">
      <c r="A4344" s="15" t="str">
        <f>IF(Table1[Week]=WeekSel,"Yes","No")</f>
        <v>No</v>
      </c>
      <c r="B4344" s="15" t="str">
        <f>IF((Table1[StartDate]&gt;=Date.GraphMin)*(Table1[StartDate]&lt;=Date.GraphMax)=1,"Yes","No")</f>
        <v>No</v>
      </c>
      <c r="C4344" s="15" t="str">
        <f>IF(OR(Table1[[#This Row],[Site]]="FOOD MILLING",Table1[[#This Row],[Site]]="GODACO"), "No", "Yes")</f>
        <v>Yes</v>
      </c>
      <c r="D4344" s="40">
        <f>MAX(DATE(Table1[Year],1,1),DATE(Table1[Year],1,1)-WEEKDAY(DATE(Table1[Year],1,1),2)+(Table1[WeekNum]-1)*7+1)</f>
        <v>44536</v>
      </c>
      <c r="E4344" s="40">
        <f>MIN(DATE(Table1[Year]+1,1,0),DATE(Table1[Year],1,1)-WEEKDAY(DATE(Table1[Year],1,1),2)+Table1[WeekNum]*7)</f>
        <v>44542</v>
      </c>
      <c r="F4344" s="15">
        <v>2021</v>
      </c>
      <c r="G4344" s="15">
        <f t="shared" si="134"/>
        <v>12</v>
      </c>
      <c r="H4344" s="17">
        <v>50</v>
      </c>
      <c r="I4344" s="207" t="str">
        <f>"W" &amp;Table1[[#This Row],[WeekNum]]</f>
        <v>W50</v>
      </c>
      <c r="J4344" s="20" t="str">
        <f t="shared" si="135"/>
        <v>21-W50</v>
      </c>
      <c r="K4344" s="8" t="s">
        <v>713</v>
      </c>
      <c r="L4344" s="4"/>
      <c r="M4344" s="8" t="s">
        <v>72</v>
      </c>
      <c r="N4344" s="266" t="s">
        <v>370</v>
      </c>
      <c r="O4344" s="266" t="s">
        <v>403</v>
      </c>
      <c r="P4344" s="11" t="s">
        <v>407</v>
      </c>
      <c r="Q4344" s="11" t="s">
        <v>421</v>
      </c>
      <c r="R4344" s="8">
        <v>600</v>
      </c>
      <c r="S4344" s="8">
        <v>0</v>
      </c>
      <c r="T4344" s="206">
        <f>ABS(Table1[[#This Row],[Prod]]-Table1[[#This Row],[Planned]])</f>
        <v>600</v>
      </c>
      <c r="U4344" s="209">
        <f>IF(ABS(Table1[[#This Row],[Prod]]-Table1[[#This Row],[Planned]])&gt;Table1[[#This Row],[Planned]],0,IF(Table1[[#This Row],[Planned]]=0,0,1-ABS(Table1[[#This Row],[Prod]]-Table1[[#This Row],[Planned]])/Table1[[#This Row],[Planned]]))</f>
        <v>0</v>
      </c>
      <c r="V4344" s="8"/>
      <c r="W4344" s="11"/>
      <c r="X4344" s="3">
        <v>600</v>
      </c>
      <c r="Y4344" s="206">
        <f>Table1[[#This Row],[Prod]]</f>
        <v>0</v>
      </c>
      <c r="Z4344" s="206">
        <f>ABS(Table1[[#This Row],[Prod2]]-Table1[[#This Row],[Plan Revised]])</f>
        <v>600</v>
      </c>
      <c r="AA4344" s="288">
        <f>IF(ABS(Table1[[#This Row],[Prod2]]-Table1[[#This Row],[Plan Revised]])&gt;Table1[[#This Row],[Plan Revised]],0,IF(Table1[[#This Row],[Plan Revised]]=0,0,1-ABS(Table1[[#This Row],[Prod2]]-Table1[[#This Row],[Plan Revised]])/Table1[[#This Row],[Plan Revised]]))</f>
        <v>0</v>
      </c>
      <c r="AB4344" s="11"/>
      <c r="AC4344" s="30"/>
    </row>
    <row r="4345" spans="1:29">
      <c r="A4345" s="15" t="str">
        <f>IF(Table1[Week]=WeekSel,"Yes","No")</f>
        <v>No</v>
      </c>
      <c r="B4345" s="15" t="str">
        <f>IF((Table1[StartDate]&gt;=Date.GraphMin)*(Table1[StartDate]&lt;=Date.GraphMax)=1,"Yes","No")</f>
        <v>No</v>
      </c>
      <c r="C4345" s="15" t="str">
        <f>IF(OR(Table1[[#This Row],[Site]]="FOOD MILLING",Table1[[#This Row],[Site]]="GODACO"), "No", "Yes")</f>
        <v>Yes</v>
      </c>
      <c r="D4345" s="40">
        <f>MAX(DATE(Table1[Year],1,1),DATE(Table1[Year],1,1)-WEEKDAY(DATE(Table1[Year],1,1),2)+(Table1[WeekNum]-1)*7+1)</f>
        <v>44536</v>
      </c>
      <c r="E4345" s="40">
        <f>MIN(DATE(Table1[Year]+1,1,0),DATE(Table1[Year],1,1)-WEEKDAY(DATE(Table1[Year],1,1),2)+Table1[WeekNum]*7)</f>
        <v>44542</v>
      </c>
      <c r="F4345" s="15">
        <v>2021</v>
      </c>
      <c r="G4345" s="15">
        <f t="shared" si="134"/>
        <v>12</v>
      </c>
      <c r="H4345" s="17">
        <v>50</v>
      </c>
      <c r="I4345" s="207" t="str">
        <f>"W" &amp;Table1[[#This Row],[WeekNum]]</f>
        <v>W50</v>
      </c>
      <c r="J4345" s="20" t="str">
        <f t="shared" si="135"/>
        <v>21-W50</v>
      </c>
      <c r="K4345" s="8" t="s">
        <v>714</v>
      </c>
      <c r="L4345" s="4"/>
      <c r="M4345" s="8" t="s">
        <v>72</v>
      </c>
      <c r="N4345" s="266" t="s">
        <v>370</v>
      </c>
      <c r="O4345" s="266" t="s">
        <v>403</v>
      </c>
      <c r="P4345" s="11" t="s">
        <v>407</v>
      </c>
      <c r="Q4345" s="11" t="s">
        <v>421</v>
      </c>
      <c r="R4345" s="8">
        <v>2000</v>
      </c>
      <c r="S4345" s="8">
        <v>791.7</v>
      </c>
      <c r="T4345" s="206">
        <f>ABS(Table1[[#This Row],[Prod]]-Table1[[#This Row],[Planned]])</f>
        <v>1208.3</v>
      </c>
      <c r="U4345" s="209">
        <f>IF(ABS(Table1[[#This Row],[Prod]]-Table1[[#This Row],[Planned]])&gt;Table1[[#This Row],[Planned]],0,IF(Table1[[#This Row],[Planned]]=0,0,1-ABS(Table1[[#This Row],[Prod]]-Table1[[#This Row],[Planned]])/Table1[[#This Row],[Planned]]))</f>
        <v>0.39585000000000004</v>
      </c>
      <c r="V4345" s="8"/>
      <c r="W4345" s="11"/>
      <c r="X4345" s="3">
        <v>2000</v>
      </c>
      <c r="Y4345" s="206">
        <f>Table1[[#This Row],[Prod]]</f>
        <v>791.7</v>
      </c>
      <c r="Z4345" s="206">
        <f>ABS(Table1[[#This Row],[Prod2]]-Table1[[#This Row],[Plan Revised]])</f>
        <v>1208.3</v>
      </c>
      <c r="AA4345" s="288">
        <f>IF(ABS(Table1[[#This Row],[Prod2]]-Table1[[#This Row],[Plan Revised]])&gt;Table1[[#This Row],[Plan Revised]],0,IF(Table1[[#This Row],[Plan Revised]]=0,0,1-ABS(Table1[[#This Row],[Prod2]]-Table1[[#This Row],[Plan Revised]])/Table1[[#This Row],[Plan Revised]]))</f>
        <v>0.39585000000000004</v>
      </c>
      <c r="AB4345" s="11"/>
      <c r="AC4345" s="30"/>
    </row>
    <row r="4346" spans="1:29">
      <c r="A4346" s="15" t="str">
        <f>IF(Table1[Week]=WeekSel,"Yes","No")</f>
        <v>No</v>
      </c>
      <c r="B4346" s="15" t="str">
        <f>IF((Table1[StartDate]&gt;=Date.GraphMin)*(Table1[StartDate]&lt;=Date.GraphMax)=1,"Yes","No")</f>
        <v>No</v>
      </c>
      <c r="C4346" s="15" t="str">
        <f>IF(OR(Table1[[#This Row],[Site]]="FOOD MILLING",Table1[[#This Row],[Site]]="GODACO"), "No", "Yes")</f>
        <v>Yes</v>
      </c>
      <c r="D4346" s="40">
        <f>MAX(DATE(Table1[Year],1,1),DATE(Table1[Year],1,1)-WEEKDAY(DATE(Table1[Year],1,1),2)+(Table1[WeekNum]-1)*7+1)</f>
        <v>44536</v>
      </c>
      <c r="E4346" s="40">
        <f>MIN(DATE(Table1[Year]+1,1,0),DATE(Table1[Year],1,1)-WEEKDAY(DATE(Table1[Year],1,1),2)+Table1[WeekNum]*7)</f>
        <v>44542</v>
      </c>
      <c r="F4346" s="15">
        <v>2021</v>
      </c>
      <c r="G4346" s="15">
        <f t="shared" si="134"/>
        <v>12</v>
      </c>
      <c r="H4346" s="17">
        <v>50</v>
      </c>
      <c r="I4346" s="207" t="str">
        <f>"W" &amp;Table1[[#This Row],[WeekNum]]</f>
        <v>W50</v>
      </c>
      <c r="J4346" s="20" t="str">
        <f t="shared" si="135"/>
        <v>21-W50</v>
      </c>
      <c r="K4346" s="8" t="s">
        <v>715</v>
      </c>
      <c r="L4346" s="4"/>
      <c r="M4346" s="8" t="s">
        <v>72</v>
      </c>
      <c r="N4346" s="266" t="s">
        <v>370</v>
      </c>
      <c r="O4346" s="266" t="s">
        <v>403</v>
      </c>
      <c r="P4346" s="11" t="s">
        <v>407</v>
      </c>
      <c r="Q4346" s="11" t="s">
        <v>421</v>
      </c>
      <c r="R4346" s="8">
        <v>1000</v>
      </c>
      <c r="S4346" s="8">
        <v>0</v>
      </c>
      <c r="T4346" s="206">
        <f>ABS(Table1[[#This Row],[Prod]]-Table1[[#This Row],[Planned]])</f>
        <v>1000</v>
      </c>
      <c r="U4346" s="209">
        <f>IF(ABS(Table1[[#This Row],[Prod]]-Table1[[#This Row],[Planned]])&gt;Table1[[#This Row],[Planned]],0,IF(Table1[[#This Row],[Planned]]=0,0,1-ABS(Table1[[#This Row],[Prod]]-Table1[[#This Row],[Planned]])/Table1[[#This Row],[Planned]]))</f>
        <v>0</v>
      </c>
      <c r="V4346" s="8"/>
      <c r="W4346" s="11"/>
      <c r="X4346" s="3">
        <v>1000</v>
      </c>
      <c r="Y4346" s="206">
        <f>Table1[[#This Row],[Prod]]</f>
        <v>0</v>
      </c>
      <c r="Z4346" s="206">
        <f>ABS(Table1[[#This Row],[Prod2]]-Table1[[#This Row],[Plan Revised]])</f>
        <v>1000</v>
      </c>
      <c r="AA4346" s="288">
        <f>IF(ABS(Table1[[#This Row],[Prod2]]-Table1[[#This Row],[Plan Revised]])&gt;Table1[[#This Row],[Plan Revised]],0,IF(Table1[[#This Row],[Plan Revised]]=0,0,1-ABS(Table1[[#This Row],[Prod2]]-Table1[[#This Row],[Plan Revised]])/Table1[[#This Row],[Plan Revised]]))</f>
        <v>0</v>
      </c>
      <c r="AB4346" s="11"/>
      <c r="AC4346" s="30"/>
    </row>
    <row r="4347" spans="1:29">
      <c r="A4347" s="15" t="str">
        <f>IF(Table1[Week]=WeekSel,"Yes","No")</f>
        <v>No</v>
      </c>
      <c r="B4347" s="15" t="str">
        <f>IF((Table1[StartDate]&gt;=Date.GraphMin)*(Table1[StartDate]&lt;=Date.GraphMax)=1,"Yes","No")</f>
        <v>No</v>
      </c>
      <c r="C4347" s="15" t="str">
        <f>IF(OR(Table1[[#This Row],[Site]]="FOOD MILLING",Table1[[#This Row],[Site]]="GODACO"), "No", "Yes")</f>
        <v>Yes</v>
      </c>
      <c r="D4347" s="40">
        <f>MAX(DATE(Table1[Year],1,1),DATE(Table1[Year],1,1)-WEEKDAY(DATE(Table1[Year],1,1),2)+(Table1[WeekNum]-1)*7+1)</f>
        <v>44536</v>
      </c>
      <c r="E4347" s="40">
        <f>MIN(DATE(Table1[Year]+1,1,0),DATE(Table1[Year],1,1)-WEEKDAY(DATE(Table1[Year],1,1),2)+Table1[WeekNum]*7)</f>
        <v>44542</v>
      </c>
      <c r="F4347" s="15">
        <v>2021</v>
      </c>
      <c r="G4347" s="15">
        <f t="shared" si="134"/>
        <v>12</v>
      </c>
      <c r="H4347" s="17">
        <v>50</v>
      </c>
      <c r="I4347" s="207" t="str">
        <f>"W" &amp;Table1[[#This Row],[WeekNum]]</f>
        <v>W50</v>
      </c>
      <c r="J4347" s="20" t="str">
        <f t="shared" si="135"/>
        <v>21-W50</v>
      </c>
      <c r="K4347" s="8" t="s">
        <v>716</v>
      </c>
      <c r="L4347" s="4"/>
      <c r="M4347" s="8" t="s">
        <v>72</v>
      </c>
      <c r="N4347" s="4" t="s">
        <v>45</v>
      </c>
      <c r="O4347" s="266" t="s">
        <v>384</v>
      </c>
      <c r="P4347" s="11" t="s">
        <v>408</v>
      </c>
      <c r="Q4347" s="11" t="s">
        <v>421</v>
      </c>
      <c r="R4347" s="8">
        <v>0</v>
      </c>
      <c r="S4347" s="8">
        <v>0</v>
      </c>
      <c r="T4347" s="206">
        <f>ABS(Table1[[#This Row],[Prod]]-Table1[[#This Row],[Planned]])</f>
        <v>0</v>
      </c>
      <c r="U4347" s="209">
        <f>IF(ABS(Table1[[#This Row],[Prod]]-Table1[[#This Row],[Planned]])&gt;Table1[[#This Row],[Planned]],0,IF(Table1[[#This Row],[Planned]]=0,0,1-ABS(Table1[[#This Row],[Prod]]-Table1[[#This Row],[Planned]])/Table1[[#This Row],[Planned]]))</f>
        <v>0</v>
      </c>
      <c r="V4347" s="8"/>
      <c r="W4347" s="11"/>
      <c r="X4347" s="3">
        <v>0</v>
      </c>
      <c r="Y4347" s="206">
        <f>Table1[[#This Row],[Prod]]</f>
        <v>0</v>
      </c>
      <c r="Z4347" s="206">
        <f>ABS(Table1[[#This Row],[Prod2]]-Table1[[#This Row],[Plan Revised]])</f>
        <v>0</v>
      </c>
      <c r="AA4347" s="288">
        <f>IF(ABS(Table1[[#This Row],[Prod2]]-Table1[[#This Row],[Plan Revised]])&gt;Table1[[#This Row],[Plan Revised]],0,IF(Table1[[#This Row],[Plan Revised]]=0,0,1-ABS(Table1[[#This Row],[Prod2]]-Table1[[#This Row],[Plan Revised]])/Table1[[#This Row],[Plan Revised]]))</f>
        <v>0</v>
      </c>
      <c r="AB4347" s="11"/>
      <c r="AC4347" s="30"/>
    </row>
    <row r="4348" spans="1:29">
      <c r="A4348" s="15" t="str">
        <f>IF(Table1[Week]=WeekSel,"Yes","No")</f>
        <v>No</v>
      </c>
      <c r="B4348" s="15" t="str">
        <f>IF((Table1[StartDate]&gt;=Date.GraphMin)*(Table1[StartDate]&lt;=Date.GraphMax)=1,"Yes","No")</f>
        <v>No</v>
      </c>
      <c r="C4348" s="15" t="str">
        <f>IF(OR(Table1[[#This Row],[Site]]="FOOD MILLING",Table1[[#This Row],[Site]]="GODACO"), "No", "Yes")</f>
        <v>Yes</v>
      </c>
      <c r="D4348" s="40">
        <f>MAX(DATE(Table1[Year],1,1),DATE(Table1[Year],1,1)-WEEKDAY(DATE(Table1[Year],1,1),2)+(Table1[WeekNum]-1)*7+1)</f>
        <v>44536</v>
      </c>
      <c r="E4348" s="40">
        <f>MIN(DATE(Table1[Year]+1,1,0),DATE(Table1[Year],1,1)-WEEKDAY(DATE(Table1[Year],1,1),2)+Table1[WeekNum]*7)</f>
        <v>44542</v>
      </c>
      <c r="F4348" s="15">
        <v>2021</v>
      </c>
      <c r="G4348" s="15">
        <f t="shared" si="134"/>
        <v>12</v>
      </c>
      <c r="H4348" s="17">
        <v>50</v>
      </c>
      <c r="I4348" s="207" t="str">
        <f>"W" &amp;Table1[[#This Row],[WeekNum]]</f>
        <v>W50</v>
      </c>
      <c r="J4348" s="20" t="str">
        <f t="shared" si="135"/>
        <v>21-W50</v>
      </c>
      <c r="K4348" s="8" t="s">
        <v>717</v>
      </c>
      <c r="L4348" s="4"/>
      <c r="M4348" s="8" t="s">
        <v>72</v>
      </c>
      <c r="N4348" s="4" t="s">
        <v>45</v>
      </c>
      <c r="O4348" s="266" t="s">
        <v>384</v>
      </c>
      <c r="P4348" s="11" t="s">
        <v>408</v>
      </c>
      <c r="Q4348" s="11" t="s">
        <v>421</v>
      </c>
      <c r="R4348" s="8">
        <v>840</v>
      </c>
      <c r="S4348" s="8">
        <v>712.8</v>
      </c>
      <c r="T4348" s="206">
        <f>ABS(Table1[[#This Row],[Prod]]-Table1[[#This Row],[Planned]])</f>
        <v>127.20000000000005</v>
      </c>
      <c r="U4348" s="209">
        <f>IF(ABS(Table1[[#This Row],[Prod]]-Table1[[#This Row],[Planned]])&gt;Table1[[#This Row],[Planned]],0,IF(Table1[[#This Row],[Planned]]=0,0,1-ABS(Table1[[#This Row],[Prod]]-Table1[[#This Row],[Planned]])/Table1[[#This Row],[Planned]]))</f>
        <v>0.84857142857142853</v>
      </c>
      <c r="V4348" s="8"/>
      <c r="W4348" s="11"/>
      <c r="X4348" s="3">
        <v>840</v>
      </c>
      <c r="Y4348" s="206">
        <f>Table1[[#This Row],[Prod]]</f>
        <v>712.8</v>
      </c>
      <c r="Z4348" s="206">
        <f>ABS(Table1[[#This Row],[Prod2]]-Table1[[#This Row],[Plan Revised]])</f>
        <v>127.20000000000005</v>
      </c>
      <c r="AA4348" s="288">
        <f>IF(ABS(Table1[[#This Row],[Prod2]]-Table1[[#This Row],[Plan Revised]])&gt;Table1[[#This Row],[Plan Revised]],0,IF(Table1[[#This Row],[Plan Revised]]=0,0,1-ABS(Table1[[#This Row],[Prod2]]-Table1[[#This Row],[Plan Revised]])/Table1[[#This Row],[Plan Revised]]))</f>
        <v>0.84857142857142853</v>
      </c>
      <c r="AB4348" s="11"/>
      <c r="AC4348" s="30"/>
    </row>
    <row r="4349" spans="1:29">
      <c r="A4349" s="15" t="str">
        <f>IF(Table1[Week]=WeekSel,"Yes","No")</f>
        <v>No</v>
      </c>
      <c r="B4349" s="15" t="str">
        <f>IF((Table1[StartDate]&gt;=Date.GraphMin)*(Table1[StartDate]&lt;=Date.GraphMax)=1,"Yes","No")</f>
        <v>No</v>
      </c>
      <c r="C4349" s="15" t="str">
        <f>IF(OR(Table1[[#This Row],[Site]]="FOOD MILLING",Table1[[#This Row],[Site]]="GODACO"), "No", "Yes")</f>
        <v>Yes</v>
      </c>
      <c r="D4349" s="40">
        <f>MAX(DATE(Table1[Year],1,1),DATE(Table1[Year],1,1)-WEEKDAY(DATE(Table1[Year],1,1),2)+(Table1[WeekNum]-1)*7+1)</f>
        <v>44536</v>
      </c>
      <c r="E4349" s="40">
        <f>MIN(DATE(Table1[Year]+1,1,0),DATE(Table1[Year],1,1)-WEEKDAY(DATE(Table1[Year],1,1),2)+Table1[WeekNum]*7)</f>
        <v>44542</v>
      </c>
      <c r="F4349" s="15">
        <v>2021</v>
      </c>
      <c r="G4349" s="15">
        <f t="shared" si="134"/>
        <v>12</v>
      </c>
      <c r="H4349" s="17">
        <v>50</v>
      </c>
      <c r="I4349" s="207" t="str">
        <f>"W" &amp;Table1[[#This Row],[WeekNum]]</f>
        <v>W50</v>
      </c>
      <c r="J4349" s="20" t="str">
        <f t="shared" si="135"/>
        <v>21-W50</v>
      </c>
      <c r="K4349" s="8" t="s">
        <v>724</v>
      </c>
      <c r="L4349" s="4"/>
      <c r="M4349" s="8" t="s">
        <v>72</v>
      </c>
      <c r="N4349" s="4" t="s">
        <v>45</v>
      </c>
      <c r="O4349" s="266" t="s">
        <v>384</v>
      </c>
      <c r="P4349" s="11" t="s">
        <v>410</v>
      </c>
      <c r="Q4349" s="11" t="s">
        <v>421</v>
      </c>
      <c r="R4349" s="8">
        <v>0</v>
      </c>
      <c r="S4349" s="8">
        <v>0</v>
      </c>
      <c r="T4349" s="206">
        <f>ABS(Table1[[#This Row],[Prod]]-Table1[[#This Row],[Planned]])</f>
        <v>0</v>
      </c>
      <c r="U4349" s="209">
        <f>IF(ABS(Table1[[#This Row],[Prod]]-Table1[[#This Row],[Planned]])&gt;Table1[[#This Row],[Planned]],0,IF(Table1[[#This Row],[Planned]]=0,0,1-ABS(Table1[[#This Row],[Prod]]-Table1[[#This Row],[Planned]])/Table1[[#This Row],[Planned]]))</f>
        <v>0</v>
      </c>
      <c r="V4349" s="8"/>
      <c r="W4349" s="11"/>
      <c r="X4349" s="3">
        <v>0</v>
      </c>
      <c r="Y4349" s="206">
        <f>Table1[[#This Row],[Prod]]</f>
        <v>0</v>
      </c>
      <c r="Z4349" s="206">
        <f>ABS(Table1[[#This Row],[Prod2]]-Table1[[#This Row],[Plan Revised]])</f>
        <v>0</v>
      </c>
      <c r="AA4349" s="288">
        <f>IF(ABS(Table1[[#This Row],[Prod2]]-Table1[[#This Row],[Plan Revised]])&gt;Table1[[#This Row],[Plan Revised]],0,IF(Table1[[#This Row],[Plan Revised]]=0,0,1-ABS(Table1[[#This Row],[Prod2]]-Table1[[#This Row],[Plan Revised]])/Table1[[#This Row],[Plan Revised]]))</f>
        <v>0</v>
      </c>
      <c r="AB4349" s="11"/>
      <c r="AC4349" s="30"/>
    </row>
    <row r="4350" spans="1:29">
      <c r="A4350" s="15" t="str">
        <f>IF(Table1[Week]=WeekSel,"Yes","No")</f>
        <v>No</v>
      </c>
      <c r="B4350" s="15" t="str">
        <f>IF((Table1[StartDate]&gt;=Date.GraphMin)*(Table1[StartDate]&lt;=Date.GraphMax)=1,"Yes","No")</f>
        <v>No</v>
      </c>
      <c r="C4350" s="15" t="str">
        <f>IF(OR(Table1[[#This Row],[Site]]="FOOD MILLING",Table1[[#This Row],[Site]]="GODACO"), "No", "Yes")</f>
        <v>Yes</v>
      </c>
      <c r="D4350" s="40">
        <f>MAX(DATE(Table1[Year],1,1),DATE(Table1[Year],1,1)-WEEKDAY(DATE(Table1[Year],1,1),2)+(Table1[WeekNum]-1)*7+1)</f>
        <v>44536</v>
      </c>
      <c r="E4350" s="40">
        <f>MIN(DATE(Table1[Year]+1,1,0),DATE(Table1[Year],1,1)-WEEKDAY(DATE(Table1[Year],1,1),2)+Table1[WeekNum]*7)</f>
        <v>44542</v>
      </c>
      <c r="F4350" s="15">
        <v>2021</v>
      </c>
      <c r="G4350" s="15">
        <f t="shared" si="134"/>
        <v>12</v>
      </c>
      <c r="H4350" s="17">
        <v>50</v>
      </c>
      <c r="I4350" s="207" t="str">
        <f>"W" &amp;Table1[[#This Row],[WeekNum]]</f>
        <v>W50</v>
      </c>
      <c r="J4350" s="20" t="str">
        <f t="shared" si="135"/>
        <v>21-W50</v>
      </c>
      <c r="K4350" s="8" t="s">
        <v>718</v>
      </c>
      <c r="L4350" s="4"/>
      <c r="M4350" s="8" t="s">
        <v>72</v>
      </c>
      <c r="N4350" s="4" t="s">
        <v>45</v>
      </c>
      <c r="O4350" s="266" t="s">
        <v>384</v>
      </c>
      <c r="P4350" s="11" t="s">
        <v>408</v>
      </c>
      <c r="Q4350" s="11" t="s">
        <v>421</v>
      </c>
      <c r="R4350" s="8">
        <v>1800</v>
      </c>
      <c r="S4350" s="8">
        <v>940</v>
      </c>
      <c r="T4350" s="206">
        <f>ABS(Table1[[#This Row],[Prod]]-Table1[[#This Row],[Planned]])</f>
        <v>860</v>
      </c>
      <c r="U4350" s="209">
        <f>IF(ABS(Table1[[#This Row],[Prod]]-Table1[[#This Row],[Planned]])&gt;Table1[[#This Row],[Planned]],0,IF(Table1[[#This Row],[Planned]]=0,0,1-ABS(Table1[[#This Row],[Prod]]-Table1[[#This Row],[Planned]])/Table1[[#This Row],[Planned]]))</f>
        <v>0.52222222222222214</v>
      </c>
      <c r="V4350" s="8"/>
      <c r="W4350" s="11"/>
      <c r="X4350" s="3">
        <v>1800</v>
      </c>
      <c r="Y4350" s="206">
        <f>Table1[[#This Row],[Prod]]</f>
        <v>940</v>
      </c>
      <c r="Z4350" s="206">
        <f>ABS(Table1[[#This Row],[Prod2]]-Table1[[#This Row],[Plan Revised]])</f>
        <v>860</v>
      </c>
      <c r="AA4350" s="288">
        <f>IF(ABS(Table1[[#This Row],[Prod2]]-Table1[[#This Row],[Plan Revised]])&gt;Table1[[#This Row],[Plan Revised]],0,IF(Table1[[#This Row],[Plan Revised]]=0,0,1-ABS(Table1[[#This Row],[Prod2]]-Table1[[#This Row],[Plan Revised]])/Table1[[#This Row],[Plan Revised]]))</f>
        <v>0.52222222222222214</v>
      </c>
      <c r="AB4350" s="11"/>
      <c r="AC4350" s="30"/>
    </row>
    <row r="4351" spans="1:29">
      <c r="A4351" s="15" t="str">
        <f>IF(Table1[Week]=WeekSel,"Yes","No")</f>
        <v>No</v>
      </c>
      <c r="B4351" s="15" t="str">
        <f>IF((Table1[StartDate]&gt;=Date.GraphMin)*(Table1[StartDate]&lt;=Date.GraphMax)=1,"Yes","No")</f>
        <v>No</v>
      </c>
      <c r="C4351" s="15" t="str">
        <f>IF(OR(Table1[[#This Row],[Site]]="FOOD MILLING",Table1[[#This Row],[Site]]="GODACO"), "No", "Yes")</f>
        <v>Yes</v>
      </c>
      <c r="D4351" s="40">
        <f>MAX(DATE(Table1[Year],1,1),DATE(Table1[Year],1,1)-WEEKDAY(DATE(Table1[Year],1,1),2)+(Table1[WeekNum]-1)*7+1)</f>
        <v>44536</v>
      </c>
      <c r="E4351" s="40">
        <f>MIN(DATE(Table1[Year]+1,1,0),DATE(Table1[Year],1,1)-WEEKDAY(DATE(Table1[Year],1,1),2)+Table1[WeekNum]*7)</f>
        <v>44542</v>
      </c>
      <c r="F4351" s="15">
        <v>2021</v>
      </c>
      <c r="G4351" s="15">
        <f t="shared" si="134"/>
        <v>12</v>
      </c>
      <c r="H4351" s="17">
        <v>50</v>
      </c>
      <c r="I4351" s="207" t="str">
        <f>"W" &amp;Table1[[#This Row],[WeekNum]]</f>
        <v>W50</v>
      </c>
      <c r="J4351" s="20" t="str">
        <f t="shared" si="135"/>
        <v>21-W50</v>
      </c>
      <c r="K4351" s="8" t="s">
        <v>719</v>
      </c>
      <c r="L4351" s="4"/>
      <c r="M4351" s="8" t="s">
        <v>72</v>
      </c>
      <c r="N4351" s="4" t="s">
        <v>45</v>
      </c>
      <c r="O4351" s="266" t="s">
        <v>384</v>
      </c>
      <c r="P4351" s="11" t="s">
        <v>408</v>
      </c>
      <c r="Q4351" s="11" t="s">
        <v>421</v>
      </c>
      <c r="R4351" s="8">
        <v>0</v>
      </c>
      <c r="S4351" s="8">
        <v>432</v>
      </c>
      <c r="T4351" s="206">
        <f>ABS(Table1[[#This Row],[Prod]]-Table1[[#This Row],[Planned]])</f>
        <v>432</v>
      </c>
      <c r="U4351" s="209">
        <f>IF(ABS(Table1[[#This Row],[Prod]]-Table1[[#This Row],[Planned]])&gt;Table1[[#This Row],[Planned]],0,IF(Table1[[#This Row],[Planned]]=0,0,1-ABS(Table1[[#This Row],[Prod]]-Table1[[#This Row],[Planned]])/Table1[[#This Row],[Planned]]))</f>
        <v>0</v>
      </c>
      <c r="V4351" s="8"/>
      <c r="W4351" s="11"/>
      <c r="X4351" s="3">
        <v>0</v>
      </c>
      <c r="Y4351" s="206">
        <f>Table1[[#This Row],[Prod]]</f>
        <v>432</v>
      </c>
      <c r="Z4351" s="206">
        <f>ABS(Table1[[#This Row],[Prod2]]-Table1[[#This Row],[Plan Revised]])</f>
        <v>432</v>
      </c>
      <c r="AA4351" s="288">
        <f>IF(ABS(Table1[[#This Row],[Prod2]]-Table1[[#This Row],[Plan Revised]])&gt;Table1[[#This Row],[Plan Revised]],0,IF(Table1[[#This Row],[Plan Revised]]=0,0,1-ABS(Table1[[#This Row],[Prod2]]-Table1[[#This Row],[Plan Revised]])/Table1[[#This Row],[Plan Revised]]))</f>
        <v>0</v>
      </c>
      <c r="AB4351" s="11"/>
      <c r="AC4351" s="30"/>
    </row>
    <row r="4352" spans="1:29">
      <c r="A4352" s="15" t="str">
        <f>IF(Table1[Week]=WeekSel,"Yes","No")</f>
        <v>No</v>
      </c>
      <c r="B4352" s="15" t="str">
        <f>IF((Table1[StartDate]&gt;=Date.GraphMin)*(Table1[StartDate]&lt;=Date.GraphMax)=1,"Yes","No")</f>
        <v>No</v>
      </c>
      <c r="C4352" s="15" t="str">
        <f>IF(OR(Table1[[#This Row],[Site]]="FOOD MILLING",Table1[[#This Row],[Site]]="GODACO"), "No", "Yes")</f>
        <v>Yes</v>
      </c>
      <c r="D4352" s="40">
        <f>MAX(DATE(Table1[Year],1,1),DATE(Table1[Year],1,1)-WEEKDAY(DATE(Table1[Year],1,1),2)+(Table1[WeekNum]-1)*7+1)</f>
        <v>44536</v>
      </c>
      <c r="E4352" s="40">
        <f>MIN(DATE(Table1[Year]+1,1,0),DATE(Table1[Year],1,1)-WEEKDAY(DATE(Table1[Year],1,1),2)+Table1[WeekNum]*7)</f>
        <v>44542</v>
      </c>
      <c r="F4352" s="15">
        <v>2021</v>
      </c>
      <c r="G4352" s="15">
        <f t="shared" si="134"/>
        <v>12</v>
      </c>
      <c r="H4352" s="17">
        <v>50</v>
      </c>
      <c r="I4352" s="207" t="str">
        <f>"W" &amp;Table1[[#This Row],[WeekNum]]</f>
        <v>W50</v>
      </c>
      <c r="J4352" s="20" t="str">
        <f t="shared" si="135"/>
        <v>21-W50</v>
      </c>
      <c r="K4352" s="8" t="s">
        <v>725</v>
      </c>
      <c r="L4352" s="4"/>
      <c r="M4352" s="8" t="s">
        <v>72</v>
      </c>
      <c r="N4352" s="4" t="s">
        <v>45</v>
      </c>
      <c r="O4352" s="266" t="s">
        <v>384</v>
      </c>
      <c r="P4352" s="11" t="s">
        <v>410</v>
      </c>
      <c r="Q4352" s="11" t="s">
        <v>421</v>
      </c>
      <c r="R4352" s="8">
        <v>0</v>
      </c>
      <c r="S4352" s="8">
        <v>0</v>
      </c>
      <c r="T4352" s="206">
        <f>ABS(Table1[[#This Row],[Prod]]-Table1[[#This Row],[Planned]])</f>
        <v>0</v>
      </c>
      <c r="U4352" s="209">
        <f>IF(ABS(Table1[[#This Row],[Prod]]-Table1[[#This Row],[Planned]])&gt;Table1[[#This Row],[Planned]],0,IF(Table1[[#This Row],[Planned]]=0,0,1-ABS(Table1[[#This Row],[Prod]]-Table1[[#This Row],[Planned]])/Table1[[#This Row],[Planned]]))</f>
        <v>0</v>
      </c>
      <c r="V4352" s="8"/>
      <c r="W4352" s="11"/>
      <c r="X4352" s="3">
        <v>0</v>
      </c>
      <c r="Y4352" s="206">
        <f>Table1[[#This Row],[Prod]]</f>
        <v>0</v>
      </c>
      <c r="Z4352" s="206">
        <f>ABS(Table1[[#This Row],[Prod2]]-Table1[[#This Row],[Plan Revised]])</f>
        <v>0</v>
      </c>
      <c r="AA4352" s="288">
        <f>IF(ABS(Table1[[#This Row],[Prod2]]-Table1[[#This Row],[Plan Revised]])&gt;Table1[[#This Row],[Plan Revised]],0,IF(Table1[[#This Row],[Plan Revised]]=0,0,1-ABS(Table1[[#This Row],[Prod2]]-Table1[[#This Row],[Plan Revised]])/Table1[[#This Row],[Plan Revised]]))</f>
        <v>0</v>
      </c>
      <c r="AB4352" s="11"/>
      <c r="AC4352" s="30"/>
    </row>
    <row r="4353" spans="1:29">
      <c r="A4353" s="15" t="str">
        <f>IF(Table1[Week]=WeekSel,"Yes","No")</f>
        <v>No</v>
      </c>
      <c r="B4353" s="15" t="str">
        <f>IF((Table1[StartDate]&gt;=Date.GraphMin)*(Table1[StartDate]&lt;=Date.GraphMax)=1,"Yes","No")</f>
        <v>No</v>
      </c>
      <c r="C4353" s="15" t="str">
        <f>IF(OR(Table1[[#This Row],[Site]]="FOOD MILLING",Table1[[#This Row],[Site]]="GODACO"), "No", "Yes")</f>
        <v>Yes</v>
      </c>
      <c r="D4353" s="40">
        <f>MAX(DATE(Table1[Year],1,1),DATE(Table1[Year],1,1)-WEEKDAY(DATE(Table1[Year],1,1),2)+(Table1[WeekNum]-1)*7+1)</f>
        <v>44536</v>
      </c>
      <c r="E4353" s="40">
        <f>MIN(DATE(Table1[Year]+1,1,0),DATE(Table1[Year],1,1)-WEEKDAY(DATE(Table1[Year],1,1),2)+Table1[WeekNum]*7)</f>
        <v>44542</v>
      </c>
      <c r="F4353" s="15">
        <v>2021</v>
      </c>
      <c r="G4353" s="15">
        <f t="shared" si="134"/>
        <v>12</v>
      </c>
      <c r="H4353" s="17">
        <v>50</v>
      </c>
      <c r="I4353" s="207" t="str">
        <f>"W" &amp;Table1[[#This Row],[WeekNum]]</f>
        <v>W50</v>
      </c>
      <c r="J4353" s="20" t="str">
        <f t="shared" si="135"/>
        <v>21-W50</v>
      </c>
      <c r="K4353" s="8" t="s">
        <v>720</v>
      </c>
      <c r="L4353" s="4"/>
      <c r="M4353" s="8" t="s">
        <v>72</v>
      </c>
      <c r="N4353" s="4" t="s">
        <v>45</v>
      </c>
      <c r="O4353" s="266" t="s">
        <v>384</v>
      </c>
      <c r="P4353" s="11" t="s">
        <v>408</v>
      </c>
      <c r="Q4353" s="11" t="s">
        <v>421</v>
      </c>
      <c r="R4353" s="8">
        <v>140</v>
      </c>
      <c r="S4353" s="8">
        <v>199.20000000000002</v>
      </c>
      <c r="T4353" s="206">
        <f>ABS(Table1[[#This Row],[Prod]]-Table1[[#This Row],[Planned]])</f>
        <v>59.200000000000017</v>
      </c>
      <c r="U4353" s="209">
        <f>IF(ABS(Table1[[#This Row],[Prod]]-Table1[[#This Row],[Planned]])&gt;Table1[[#This Row],[Planned]],0,IF(Table1[[#This Row],[Planned]]=0,0,1-ABS(Table1[[#This Row],[Prod]]-Table1[[#This Row],[Planned]])/Table1[[#This Row],[Planned]]))</f>
        <v>0.57714285714285696</v>
      </c>
      <c r="V4353" s="8"/>
      <c r="W4353" s="11"/>
      <c r="X4353" s="3">
        <v>140</v>
      </c>
      <c r="Y4353" s="206">
        <f>Table1[[#This Row],[Prod]]</f>
        <v>199.20000000000002</v>
      </c>
      <c r="Z4353" s="206">
        <f>ABS(Table1[[#This Row],[Prod2]]-Table1[[#This Row],[Plan Revised]])</f>
        <v>59.200000000000017</v>
      </c>
      <c r="AA4353" s="288">
        <f>IF(ABS(Table1[[#This Row],[Prod2]]-Table1[[#This Row],[Plan Revised]])&gt;Table1[[#This Row],[Plan Revised]],0,IF(Table1[[#This Row],[Plan Revised]]=0,0,1-ABS(Table1[[#This Row],[Prod2]]-Table1[[#This Row],[Plan Revised]])/Table1[[#This Row],[Plan Revised]]))</f>
        <v>0.57714285714285696</v>
      </c>
      <c r="AB4353" s="11"/>
      <c r="AC4353" s="30"/>
    </row>
    <row r="4354" spans="1:29">
      <c r="A4354" s="15" t="str">
        <f>IF(Table1[Week]=WeekSel,"Yes","No")</f>
        <v>No</v>
      </c>
      <c r="B4354" s="15" t="str">
        <f>IF((Table1[StartDate]&gt;=Date.GraphMin)*(Table1[StartDate]&lt;=Date.GraphMax)=1,"Yes","No")</f>
        <v>No</v>
      </c>
      <c r="C4354" s="15" t="str">
        <f>IF(OR(Table1[[#This Row],[Site]]="FOOD MILLING",Table1[[#This Row],[Site]]="GODACO"), "No", "Yes")</f>
        <v>Yes</v>
      </c>
      <c r="D4354" s="40">
        <f>MAX(DATE(Table1[Year],1,1),DATE(Table1[Year],1,1)-WEEKDAY(DATE(Table1[Year],1,1),2)+(Table1[WeekNum]-1)*7+1)</f>
        <v>44536</v>
      </c>
      <c r="E4354" s="40">
        <f>MIN(DATE(Table1[Year]+1,1,0),DATE(Table1[Year],1,1)-WEEKDAY(DATE(Table1[Year],1,1),2)+Table1[WeekNum]*7)</f>
        <v>44542</v>
      </c>
      <c r="F4354" s="15">
        <v>2021</v>
      </c>
      <c r="G4354" s="15">
        <f t="shared" ref="G4354:G4355" si="136">MONTH(DATE(F4354,1,H4354*7-2)-WEEKDAY(DATE(H4354,1,2)))</f>
        <v>12</v>
      </c>
      <c r="H4354" s="17">
        <v>50</v>
      </c>
      <c r="I4354" s="207" t="str">
        <f>"W" &amp;Table1[[#This Row],[WeekNum]]</f>
        <v>W50</v>
      </c>
      <c r="J4354" s="20" t="str">
        <f t="shared" si="135"/>
        <v>21-W50</v>
      </c>
      <c r="K4354" s="8" t="s">
        <v>726</v>
      </c>
      <c r="L4354" s="4"/>
      <c r="M4354" s="8" t="s">
        <v>72</v>
      </c>
      <c r="N4354" s="4" t="s">
        <v>76</v>
      </c>
      <c r="O4354" s="266" t="s">
        <v>389</v>
      </c>
      <c r="P4354" s="11" t="s">
        <v>410</v>
      </c>
      <c r="Q4354" s="11" t="s">
        <v>421</v>
      </c>
      <c r="R4354" s="8">
        <v>0</v>
      </c>
      <c r="S4354" s="8">
        <v>0</v>
      </c>
      <c r="T4354" s="206">
        <f>ABS(Table1[[#This Row],[Prod]]-Table1[[#This Row],[Planned]])</f>
        <v>0</v>
      </c>
      <c r="U4354" s="209">
        <f>IF(ABS(Table1[[#This Row],[Prod]]-Table1[[#This Row],[Planned]])&gt;Table1[[#This Row],[Planned]],0,IF(Table1[[#This Row],[Planned]]=0,0,1-ABS(Table1[[#This Row],[Prod]]-Table1[[#This Row],[Planned]])/Table1[[#This Row],[Planned]]))</f>
        <v>0</v>
      </c>
      <c r="V4354" s="8"/>
      <c r="W4354" s="11"/>
      <c r="X4354" s="3">
        <v>0</v>
      </c>
      <c r="Y4354" s="206">
        <f>Table1[[#This Row],[Prod]]</f>
        <v>0</v>
      </c>
      <c r="Z4354" s="206">
        <f>ABS(Table1[[#This Row],[Prod2]]-Table1[[#This Row],[Plan Revised]])</f>
        <v>0</v>
      </c>
      <c r="AA4354" s="288">
        <f>IF(ABS(Table1[[#This Row],[Prod2]]-Table1[[#This Row],[Plan Revised]])&gt;Table1[[#This Row],[Plan Revised]],0,IF(Table1[[#This Row],[Plan Revised]]=0,0,1-ABS(Table1[[#This Row],[Prod2]]-Table1[[#This Row],[Plan Revised]])/Table1[[#This Row],[Plan Revised]]))</f>
        <v>0</v>
      </c>
      <c r="AB4354" s="11"/>
      <c r="AC4354" s="30"/>
    </row>
    <row r="4355" spans="1:29">
      <c r="A4355" s="15" t="str">
        <f>IF(Table1[Week]=WeekSel,"Yes","No")</f>
        <v>No</v>
      </c>
      <c r="B4355" s="15" t="str">
        <f>IF((Table1[StartDate]&gt;=Date.GraphMin)*(Table1[StartDate]&lt;=Date.GraphMax)=1,"Yes","No")</f>
        <v>No</v>
      </c>
      <c r="C4355" s="15" t="str">
        <f>IF(OR(Table1[[#This Row],[Site]]="FOOD MILLING",Table1[[#This Row],[Site]]="GODACO"), "No", "Yes")</f>
        <v>Yes</v>
      </c>
      <c r="D4355" s="40">
        <f>MAX(DATE(Table1[Year],1,1),DATE(Table1[Year],1,1)-WEEKDAY(DATE(Table1[Year],1,1),2)+(Table1[WeekNum]-1)*7+1)</f>
        <v>44536</v>
      </c>
      <c r="E4355" s="40">
        <f>MIN(DATE(Table1[Year]+1,1,0),DATE(Table1[Year],1,1)-WEEKDAY(DATE(Table1[Year],1,1),2)+Table1[WeekNum]*7)</f>
        <v>44542</v>
      </c>
      <c r="F4355" s="15">
        <v>2021</v>
      </c>
      <c r="G4355" s="15">
        <f t="shared" si="136"/>
        <v>12</v>
      </c>
      <c r="H4355" s="17">
        <v>50</v>
      </c>
      <c r="I4355" s="207" t="str">
        <f>"W" &amp;Table1[[#This Row],[WeekNum]]</f>
        <v>W50</v>
      </c>
      <c r="J4355" s="20" t="str">
        <f t="shared" si="135"/>
        <v>21-W50</v>
      </c>
      <c r="K4355" s="8" t="s">
        <v>727</v>
      </c>
      <c r="L4355" s="4"/>
      <c r="M4355" s="8" t="s">
        <v>72</v>
      </c>
      <c r="N4355" s="4" t="s">
        <v>76</v>
      </c>
      <c r="O4355" s="266" t="s">
        <v>389</v>
      </c>
      <c r="P4355" s="11" t="s">
        <v>410</v>
      </c>
      <c r="Q4355" s="11" t="s">
        <v>421</v>
      </c>
      <c r="R4355" s="8">
        <v>0</v>
      </c>
      <c r="S4355" s="8">
        <v>0</v>
      </c>
      <c r="T4355" s="206">
        <f>ABS(Table1[[#This Row],[Prod]]-Table1[[#This Row],[Planned]])</f>
        <v>0</v>
      </c>
      <c r="U4355" s="209">
        <f>IF(ABS(Table1[[#This Row],[Prod]]-Table1[[#This Row],[Planned]])&gt;Table1[[#This Row],[Planned]],0,IF(Table1[[#This Row],[Planned]]=0,0,1-ABS(Table1[[#This Row],[Prod]]-Table1[[#This Row],[Planned]])/Table1[[#This Row],[Planned]]))</f>
        <v>0</v>
      </c>
      <c r="V4355" s="8"/>
      <c r="W4355" s="11"/>
      <c r="X4355" s="3">
        <v>0</v>
      </c>
      <c r="Y4355" s="206">
        <f>Table1[[#This Row],[Prod]]</f>
        <v>0</v>
      </c>
      <c r="Z4355" s="206">
        <f>ABS(Table1[[#This Row],[Prod2]]-Table1[[#This Row],[Plan Revised]])</f>
        <v>0</v>
      </c>
      <c r="AA4355" s="288">
        <f>IF(ABS(Table1[[#This Row],[Prod2]]-Table1[[#This Row],[Plan Revised]])&gt;Table1[[#This Row],[Plan Revised]],0,IF(Table1[[#This Row],[Plan Revised]]=0,0,1-ABS(Table1[[#This Row],[Prod2]]-Table1[[#This Row],[Plan Revised]])/Table1[[#This Row],[Plan Revised]]))</f>
        <v>0</v>
      </c>
      <c r="AB4355" s="11"/>
      <c r="AC4355" s="30"/>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2" tint="-0.249977111117893"/>
  </sheetPr>
  <dimension ref="A1:AA365"/>
  <sheetViews>
    <sheetView showGridLines="0" zoomScale="70" zoomScaleNormal="70" workbookViewId="0">
      <selection activeCell="A5" sqref="A5"/>
    </sheetView>
  </sheetViews>
  <sheetFormatPr defaultRowHeight="15"/>
  <cols>
    <col min="1" max="1" width="11.140625" customWidth="1"/>
    <col min="2" max="2" width="18.5703125" customWidth="1"/>
    <col min="3" max="3" width="11.42578125" customWidth="1"/>
    <col min="4" max="4" width="12.42578125" customWidth="1"/>
    <col min="5" max="5" width="25" customWidth="1"/>
    <col min="6" max="6" width="9.28515625" customWidth="1"/>
    <col min="7" max="7" width="9.7109375" customWidth="1"/>
    <col min="8" max="8" width="13.5703125" customWidth="1"/>
    <col min="9" max="11" width="14.85546875" customWidth="1"/>
    <col min="14" max="14" width="10.28515625" customWidth="1"/>
    <col min="15" max="15" width="12" customWidth="1"/>
    <col min="16" max="16" width="18.28515625" customWidth="1"/>
    <col min="17" max="17" width="18.5703125" bestFit="1" customWidth="1"/>
    <col min="18" max="18" width="11.42578125" customWidth="1"/>
    <col min="19" max="19" width="12.42578125" customWidth="1"/>
    <col min="20" max="20" width="25" customWidth="1"/>
    <col min="21" max="21" width="9.28515625" customWidth="1"/>
    <col min="22" max="22" width="9.7109375" customWidth="1"/>
    <col min="23" max="23" width="13.5703125" customWidth="1"/>
    <col min="24" max="24" width="21.7109375" customWidth="1"/>
    <col min="25" max="25" width="23" customWidth="1"/>
    <col min="26" max="26" width="17.7109375" customWidth="1"/>
    <col min="27" max="27" width="14.85546875" customWidth="1"/>
  </cols>
  <sheetData>
    <row r="1" spans="1:27">
      <c r="A1" s="221" t="s">
        <v>217</v>
      </c>
      <c r="B1" s="221"/>
      <c r="C1" s="221"/>
      <c r="D1" s="221"/>
      <c r="E1" s="221"/>
      <c r="F1" s="221"/>
      <c r="G1" s="221"/>
      <c r="H1" s="221"/>
      <c r="I1" s="221"/>
      <c r="J1" s="221"/>
      <c r="K1" s="221"/>
      <c r="N1" s="177" t="s">
        <v>261</v>
      </c>
      <c r="O1" s="177"/>
      <c r="P1" s="177"/>
      <c r="Q1" s="177"/>
      <c r="R1" s="177"/>
      <c r="S1" s="177"/>
      <c r="T1" s="177"/>
      <c r="U1" s="177"/>
      <c r="V1" s="177"/>
      <c r="W1" s="177"/>
      <c r="X1" s="177"/>
      <c r="Y1" s="177"/>
      <c r="Z1" s="177"/>
      <c r="AA1" s="177"/>
    </row>
    <row r="3" spans="1:27">
      <c r="A3" s="10" t="s">
        <v>10</v>
      </c>
      <c r="B3" s="10" t="s">
        <v>1</v>
      </c>
      <c r="C3" s="10" t="s">
        <v>190</v>
      </c>
      <c r="D3" s="10" t="s">
        <v>70</v>
      </c>
      <c r="E3" s="10" t="s">
        <v>0</v>
      </c>
      <c r="F3" s="10" t="s">
        <v>71</v>
      </c>
      <c r="G3" s="10" t="s">
        <v>191</v>
      </c>
      <c r="H3" s="10" t="s">
        <v>192</v>
      </c>
      <c r="I3" s="176" t="s">
        <v>214</v>
      </c>
      <c r="J3" s="176" t="s">
        <v>213</v>
      </c>
      <c r="K3" s="176" t="s">
        <v>205</v>
      </c>
      <c r="N3" s="10" t="s">
        <v>57</v>
      </c>
      <c r="O3" s="10" t="s">
        <v>58</v>
      </c>
      <c r="P3" s="10" t="s">
        <v>260</v>
      </c>
      <c r="Q3" s="10" t="s">
        <v>1</v>
      </c>
      <c r="R3" s="10" t="s">
        <v>190</v>
      </c>
      <c r="S3" s="10" t="s">
        <v>70</v>
      </c>
      <c r="T3" s="10" t="s">
        <v>0</v>
      </c>
      <c r="U3" s="10" t="s">
        <v>71</v>
      </c>
      <c r="V3" s="10" t="s">
        <v>191</v>
      </c>
      <c r="W3" s="10" t="s">
        <v>192</v>
      </c>
      <c r="X3" s="10" t="s">
        <v>154</v>
      </c>
      <c r="Y3" s="10" t="s">
        <v>161</v>
      </c>
      <c r="Z3" s="10" t="s">
        <v>259</v>
      </c>
      <c r="AA3" s="10" t="s">
        <v>205</v>
      </c>
    </row>
    <row r="4" spans="1:27">
      <c r="A4" s="10">
        <v>23</v>
      </c>
      <c r="B4" s="10" t="s">
        <v>475</v>
      </c>
      <c r="C4" s="10"/>
      <c r="D4" s="10" t="s">
        <v>72</v>
      </c>
      <c r="E4" s="10" t="s">
        <v>368</v>
      </c>
      <c r="F4" s="10" t="s">
        <v>386</v>
      </c>
      <c r="G4" s="10" t="s">
        <v>387</v>
      </c>
      <c r="H4" s="10" t="s">
        <v>419</v>
      </c>
      <c r="I4" s="10">
        <v>700</v>
      </c>
      <c r="J4" s="10">
        <v>600</v>
      </c>
      <c r="K4" s="10">
        <v>638</v>
      </c>
      <c r="N4" s="10">
        <v>2022</v>
      </c>
      <c r="O4" s="10">
        <v>5</v>
      </c>
      <c r="P4" s="10" t="s">
        <v>170</v>
      </c>
      <c r="Q4" s="10" t="s">
        <v>475</v>
      </c>
      <c r="R4" s="10"/>
      <c r="S4" s="10" t="s">
        <v>72</v>
      </c>
      <c r="T4" s="10" t="s">
        <v>368</v>
      </c>
      <c r="U4" s="10" t="s">
        <v>386</v>
      </c>
      <c r="V4" s="10" t="s">
        <v>387</v>
      </c>
      <c r="W4" s="10" t="s">
        <v>419</v>
      </c>
      <c r="X4" s="10">
        <v>1601.190870624288</v>
      </c>
      <c r="Y4" s="10"/>
      <c r="Z4" s="10">
        <v>0</v>
      </c>
      <c r="AA4" s="10">
        <v>3070</v>
      </c>
    </row>
    <row r="5" spans="1:27">
      <c r="A5" s="10">
        <v>23</v>
      </c>
      <c r="B5" s="10" t="s">
        <v>476</v>
      </c>
      <c r="C5" s="10"/>
      <c r="D5" s="10" t="s">
        <v>72</v>
      </c>
      <c r="E5" s="10" t="s">
        <v>368</v>
      </c>
      <c r="F5" s="10" t="s">
        <v>386</v>
      </c>
      <c r="G5" s="10" t="s">
        <v>388</v>
      </c>
      <c r="H5" s="10" t="s">
        <v>419</v>
      </c>
      <c r="I5" s="10">
        <v>150</v>
      </c>
      <c r="J5" s="10">
        <v>150</v>
      </c>
      <c r="K5" s="10">
        <v>158</v>
      </c>
      <c r="N5" s="10">
        <v>2022</v>
      </c>
      <c r="O5" s="10">
        <v>6</v>
      </c>
      <c r="P5" s="10" t="s">
        <v>171</v>
      </c>
      <c r="Q5" s="10" t="s">
        <v>475</v>
      </c>
      <c r="R5" s="10"/>
      <c r="S5" s="10" t="s">
        <v>72</v>
      </c>
      <c r="T5" s="10" t="s">
        <v>368</v>
      </c>
      <c r="U5" s="10" t="s">
        <v>386</v>
      </c>
      <c r="V5" s="10" t="s">
        <v>387</v>
      </c>
      <c r="W5" s="10" t="s">
        <v>419</v>
      </c>
      <c r="X5" s="10"/>
      <c r="Y5" s="10"/>
      <c r="Z5" s="10"/>
      <c r="AA5" s="10">
        <v>400</v>
      </c>
    </row>
    <row r="6" spans="1:27">
      <c r="A6" s="10">
        <v>23</v>
      </c>
      <c r="B6" s="10" t="s">
        <v>477</v>
      </c>
      <c r="C6" s="10"/>
      <c r="D6" s="10" t="s">
        <v>72</v>
      </c>
      <c r="E6" s="10" t="s">
        <v>368</v>
      </c>
      <c r="F6" s="10" t="s">
        <v>386</v>
      </c>
      <c r="G6" s="10" t="s">
        <v>388</v>
      </c>
      <c r="H6" s="10" t="s">
        <v>419</v>
      </c>
      <c r="I6" s="10">
        <v>1125</v>
      </c>
      <c r="J6" s="10">
        <v>328.5</v>
      </c>
      <c r="K6" s="10">
        <v>303.75</v>
      </c>
      <c r="N6" s="10">
        <v>2022</v>
      </c>
      <c r="O6" s="10">
        <v>5</v>
      </c>
      <c r="P6" s="10" t="s">
        <v>170</v>
      </c>
      <c r="Q6" s="10" t="s">
        <v>476</v>
      </c>
      <c r="R6" s="10"/>
      <c r="S6" s="10" t="s">
        <v>72</v>
      </c>
      <c r="T6" s="10" t="s">
        <v>368</v>
      </c>
      <c r="U6" s="10" t="s">
        <v>386</v>
      </c>
      <c r="V6" s="10" t="s">
        <v>388</v>
      </c>
      <c r="W6" s="10" t="s">
        <v>419</v>
      </c>
      <c r="X6" s="10">
        <v>314</v>
      </c>
      <c r="Y6" s="10"/>
      <c r="Z6" s="10">
        <v>0</v>
      </c>
      <c r="AA6" s="10">
        <v>26</v>
      </c>
    </row>
    <row r="7" spans="1:27">
      <c r="A7" s="10">
        <v>23</v>
      </c>
      <c r="B7" s="10" t="s">
        <v>478</v>
      </c>
      <c r="C7" s="10"/>
      <c r="D7" s="10" t="s">
        <v>72</v>
      </c>
      <c r="E7" s="10" t="s">
        <v>368</v>
      </c>
      <c r="F7" s="10" t="s">
        <v>386</v>
      </c>
      <c r="G7" s="10" t="s">
        <v>387</v>
      </c>
      <c r="H7" s="10" t="s">
        <v>419</v>
      </c>
      <c r="I7" s="10">
        <v>360</v>
      </c>
      <c r="J7" s="10">
        <v>900</v>
      </c>
      <c r="K7" s="10">
        <v>960</v>
      </c>
      <c r="N7" s="10">
        <v>2022</v>
      </c>
      <c r="O7" s="10">
        <v>6</v>
      </c>
      <c r="P7" s="10" t="s">
        <v>171</v>
      </c>
      <c r="Q7" s="10" t="s">
        <v>476</v>
      </c>
      <c r="R7" s="10"/>
      <c r="S7" s="10" t="s">
        <v>72</v>
      </c>
      <c r="T7" s="10" t="s">
        <v>368</v>
      </c>
      <c r="U7" s="10" t="s">
        <v>386</v>
      </c>
      <c r="V7" s="10" t="s">
        <v>388</v>
      </c>
      <c r="W7" s="10" t="s">
        <v>419</v>
      </c>
      <c r="X7" s="10"/>
      <c r="Y7" s="10"/>
      <c r="Z7" s="10"/>
      <c r="AA7" s="10">
        <v>158</v>
      </c>
    </row>
    <row r="8" spans="1:27">
      <c r="A8" s="10">
        <v>23</v>
      </c>
      <c r="B8" s="10" t="s">
        <v>479</v>
      </c>
      <c r="C8" s="10"/>
      <c r="D8" s="10" t="s">
        <v>72</v>
      </c>
      <c r="E8" s="10" t="s">
        <v>368</v>
      </c>
      <c r="F8" s="10" t="s">
        <v>386</v>
      </c>
      <c r="G8" s="10" t="s">
        <v>387</v>
      </c>
      <c r="H8" s="10" t="s">
        <v>419</v>
      </c>
      <c r="I8" s="10">
        <v>6500</v>
      </c>
      <c r="J8" s="10">
        <v>7400</v>
      </c>
      <c r="K8" s="10">
        <v>6472</v>
      </c>
      <c r="N8" s="10">
        <v>2022</v>
      </c>
      <c r="O8" s="10">
        <v>5</v>
      </c>
      <c r="P8" s="10" t="s">
        <v>170</v>
      </c>
      <c r="Q8" s="10" t="s">
        <v>477</v>
      </c>
      <c r="R8" s="10"/>
      <c r="S8" s="10" t="s">
        <v>72</v>
      </c>
      <c r="T8" s="10" t="s">
        <v>368</v>
      </c>
      <c r="U8" s="10" t="s">
        <v>386</v>
      </c>
      <c r="V8" s="10" t="s">
        <v>388</v>
      </c>
      <c r="W8" s="10" t="s">
        <v>419</v>
      </c>
      <c r="X8" s="10">
        <v>1100</v>
      </c>
      <c r="Y8" s="10"/>
      <c r="Z8" s="10">
        <v>0</v>
      </c>
      <c r="AA8" s="10">
        <v>108</v>
      </c>
    </row>
    <row r="9" spans="1:27">
      <c r="A9" s="10">
        <v>23</v>
      </c>
      <c r="B9" s="10" t="s">
        <v>480</v>
      </c>
      <c r="C9" s="10"/>
      <c r="D9" s="10" t="s">
        <v>72</v>
      </c>
      <c r="E9" s="10" t="s">
        <v>368</v>
      </c>
      <c r="F9" s="10" t="s">
        <v>386</v>
      </c>
      <c r="G9" s="10" t="s">
        <v>387</v>
      </c>
      <c r="H9" s="10" t="s">
        <v>419</v>
      </c>
      <c r="I9" s="10">
        <v>10750</v>
      </c>
      <c r="J9" s="10">
        <v>13100</v>
      </c>
      <c r="K9" s="10">
        <v>10699.400000000001</v>
      </c>
      <c r="N9" s="10">
        <v>2022</v>
      </c>
      <c r="O9" s="10">
        <v>6</v>
      </c>
      <c r="P9" s="10" t="s">
        <v>171</v>
      </c>
      <c r="Q9" s="10" t="s">
        <v>477</v>
      </c>
      <c r="R9" s="10"/>
      <c r="S9" s="10" t="s">
        <v>72</v>
      </c>
      <c r="T9" s="10" t="s">
        <v>368</v>
      </c>
      <c r="U9" s="10" t="s">
        <v>386</v>
      </c>
      <c r="V9" s="10" t="s">
        <v>388</v>
      </c>
      <c r="W9" s="10" t="s">
        <v>419</v>
      </c>
      <c r="X9" s="10"/>
      <c r="Y9" s="10"/>
      <c r="Z9" s="10"/>
      <c r="AA9" s="10">
        <v>303.75</v>
      </c>
    </row>
    <row r="10" spans="1:27">
      <c r="A10" s="10">
        <v>23</v>
      </c>
      <c r="B10" s="10" t="s">
        <v>481</v>
      </c>
      <c r="C10" s="10"/>
      <c r="D10" s="10" t="s">
        <v>72</v>
      </c>
      <c r="E10" s="10" t="s">
        <v>368</v>
      </c>
      <c r="F10" s="10" t="s">
        <v>386</v>
      </c>
      <c r="G10" s="10" t="s">
        <v>387</v>
      </c>
      <c r="H10" s="10" t="s">
        <v>419</v>
      </c>
      <c r="I10" s="10">
        <v>600</v>
      </c>
      <c r="J10" s="10">
        <v>750</v>
      </c>
      <c r="K10" s="10">
        <v>877.3</v>
      </c>
      <c r="N10" s="10">
        <v>2022</v>
      </c>
      <c r="O10" s="10">
        <v>5</v>
      </c>
      <c r="P10" s="10" t="s">
        <v>170</v>
      </c>
      <c r="Q10" s="10" t="s">
        <v>478</v>
      </c>
      <c r="R10" s="10"/>
      <c r="S10" s="10" t="s">
        <v>72</v>
      </c>
      <c r="T10" s="10" t="s">
        <v>368</v>
      </c>
      <c r="U10" s="10" t="s">
        <v>386</v>
      </c>
      <c r="V10" s="10" t="s">
        <v>387</v>
      </c>
      <c r="W10" s="10" t="s">
        <v>419</v>
      </c>
      <c r="X10" s="10">
        <v>2296</v>
      </c>
      <c r="Y10" s="10"/>
      <c r="Z10" s="10">
        <v>0</v>
      </c>
      <c r="AA10" s="10">
        <v>3240</v>
      </c>
    </row>
    <row r="11" spans="1:27">
      <c r="A11" s="10">
        <v>23</v>
      </c>
      <c r="B11" s="10" t="s">
        <v>482</v>
      </c>
      <c r="C11" s="10"/>
      <c r="D11" s="10" t="s">
        <v>72</v>
      </c>
      <c r="E11" s="10" t="s">
        <v>368</v>
      </c>
      <c r="F11" s="10" t="s">
        <v>386</v>
      </c>
      <c r="G11" s="10" t="s">
        <v>387</v>
      </c>
      <c r="H11" s="10" t="s">
        <v>419</v>
      </c>
      <c r="I11" s="10">
        <v>1800</v>
      </c>
      <c r="J11" s="10">
        <v>1800</v>
      </c>
      <c r="K11" s="10">
        <v>1900.5</v>
      </c>
      <c r="N11" s="10">
        <v>2022</v>
      </c>
      <c r="O11" s="10">
        <v>6</v>
      </c>
      <c r="P11" s="10" t="s">
        <v>171</v>
      </c>
      <c r="Q11" s="10" t="s">
        <v>478</v>
      </c>
      <c r="R11" s="10"/>
      <c r="S11" s="10" t="s">
        <v>72</v>
      </c>
      <c r="T11" s="10" t="s">
        <v>368</v>
      </c>
      <c r="U11" s="10" t="s">
        <v>386</v>
      </c>
      <c r="V11" s="10" t="s">
        <v>387</v>
      </c>
      <c r="W11" s="10" t="s">
        <v>419</v>
      </c>
      <c r="X11" s="10"/>
      <c r="Y11" s="10"/>
      <c r="Z11" s="10"/>
      <c r="AA11" s="10">
        <v>900</v>
      </c>
    </row>
    <row r="12" spans="1:27">
      <c r="A12" s="10">
        <v>23</v>
      </c>
      <c r="B12" s="10" t="s">
        <v>483</v>
      </c>
      <c r="C12" s="10"/>
      <c r="D12" s="10" t="s">
        <v>72</v>
      </c>
      <c r="E12" s="10" t="s">
        <v>368</v>
      </c>
      <c r="F12" s="10" t="s">
        <v>386</v>
      </c>
      <c r="G12" s="10" t="s">
        <v>387</v>
      </c>
      <c r="H12" s="10" t="s">
        <v>419</v>
      </c>
      <c r="I12" s="10">
        <v>25540</v>
      </c>
      <c r="J12" s="10">
        <v>16695</v>
      </c>
      <c r="K12" s="10">
        <v>16554</v>
      </c>
      <c r="N12" s="10">
        <v>2022</v>
      </c>
      <c r="O12" s="10">
        <v>5</v>
      </c>
      <c r="P12" s="10" t="s">
        <v>170</v>
      </c>
      <c r="Q12" s="10" t="s">
        <v>479</v>
      </c>
      <c r="R12" s="10"/>
      <c r="S12" s="10" t="s">
        <v>72</v>
      </c>
      <c r="T12" s="10" t="s">
        <v>368</v>
      </c>
      <c r="U12" s="10" t="s">
        <v>386</v>
      </c>
      <c r="V12" s="10" t="s">
        <v>387</v>
      </c>
      <c r="W12" s="10" t="s">
        <v>419</v>
      </c>
      <c r="X12" s="10">
        <v>28438.571752873017</v>
      </c>
      <c r="Y12" s="10"/>
      <c r="Z12" s="10">
        <v>0</v>
      </c>
      <c r="AA12" s="10">
        <v>28461</v>
      </c>
    </row>
    <row r="13" spans="1:27">
      <c r="A13" s="10">
        <v>23</v>
      </c>
      <c r="B13" s="10" t="s">
        <v>484</v>
      </c>
      <c r="C13" s="10"/>
      <c r="D13" s="10" t="s">
        <v>72</v>
      </c>
      <c r="E13" s="10" t="s">
        <v>368</v>
      </c>
      <c r="F13" s="10" t="s">
        <v>386</v>
      </c>
      <c r="G13" s="10" t="s">
        <v>387</v>
      </c>
      <c r="H13" s="10" t="s">
        <v>419</v>
      </c>
      <c r="I13" s="10">
        <v>3500</v>
      </c>
      <c r="J13" s="10">
        <v>2500</v>
      </c>
      <c r="K13" s="10">
        <v>2522.5</v>
      </c>
      <c r="N13" s="10">
        <v>2022</v>
      </c>
      <c r="O13" s="10">
        <v>6</v>
      </c>
      <c r="P13" s="10" t="s">
        <v>171</v>
      </c>
      <c r="Q13" s="10" t="s">
        <v>479</v>
      </c>
      <c r="R13" s="10"/>
      <c r="S13" s="10" t="s">
        <v>72</v>
      </c>
      <c r="T13" s="10" t="s">
        <v>368</v>
      </c>
      <c r="U13" s="10" t="s">
        <v>386</v>
      </c>
      <c r="V13" s="10" t="s">
        <v>387</v>
      </c>
      <c r="W13" s="10" t="s">
        <v>419</v>
      </c>
      <c r="X13" s="10"/>
      <c r="Y13" s="10"/>
      <c r="Z13" s="10"/>
      <c r="AA13" s="10">
        <v>3101</v>
      </c>
    </row>
    <row r="14" spans="1:27">
      <c r="A14" s="10">
        <v>23</v>
      </c>
      <c r="B14" s="10" t="s">
        <v>485</v>
      </c>
      <c r="C14" s="10"/>
      <c r="D14" s="10" t="s">
        <v>72</v>
      </c>
      <c r="E14" s="10" t="s">
        <v>368</v>
      </c>
      <c r="F14" s="10" t="s">
        <v>386</v>
      </c>
      <c r="G14" s="10" t="s">
        <v>387</v>
      </c>
      <c r="H14" s="10" t="s">
        <v>419</v>
      </c>
      <c r="I14" s="10">
        <v>5500</v>
      </c>
      <c r="J14" s="10">
        <v>6000</v>
      </c>
      <c r="K14" s="10">
        <v>6068.5</v>
      </c>
      <c r="N14" s="10">
        <v>2022</v>
      </c>
      <c r="O14" s="10">
        <v>5</v>
      </c>
      <c r="P14" s="10" t="s">
        <v>170</v>
      </c>
      <c r="Q14" s="10" t="s">
        <v>480</v>
      </c>
      <c r="R14" s="10"/>
      <c r="S14" s="10" t="s">
        <v>72</v>
      </c>
      <c r="T14" s="10" t="s">
        <v>368</v>
      </c>
      <c r="U14" s="10" t="s">
        <v>386</v>
      </c>
      <c r="V14" s="10" t="s">
        <v>387</v>
      </c>
      <c r="W14" s="10" t="s">
        <v>419</v>
      </c>
      <c r="X14" s="10">
        <v>44830.744815385275</v>
      </c>
      <c r="Y14" s="10"/>
      <c r="Z14" s="10">
        <v>0</v>
      </c>
      <c r="AA14" s="10">
        <v>41155.30000000001</v>
      </c>
    </row>
    <row r="15" spans="1:27">
      <c r="A15" s="10">
        <v>23</v>
      </c>
      <c r="B15" s="10" t="s">
        <v>486</v>
      </c>
      <c r="C15" s="10"/>
      <c r="D15" s="10" t="s">
        <v>72</v>
      </c>
      <c r="E15" s="10" t="s">
        <v>368</v>
      </c>
      <c r="F15" s="10" t="s">
        <v>386</v>
      </c>
      <c r="G15" s="10" t="s">
        <v>387</v>
      </c>
      <c r="H15" s="10" t="s">
        <v>419</v>
      </c>
      <c r="I15" s="10">
        <v>1650</v>
      </c>
      <c r="J15" s="10">
        <v>1650</v>
      </c>
      <c r="K15" s="10">
        <v>1650</v>
      </c>
      <c r="N15" s="10">
        <v>2022</v>
      </c>
      <c r="O15" s="10">
        <v>6</v>
      </c>
      <c r="P15" s="10" t="s">
        <v>171</v>
      </c>
      <c r="Q15" s="10" t="s">
        <v>480</v>
      </c>
      <c r="R15" s="10"/>
      <c r="S15" s="10" t="s">
        <v>72</v>
      </c>
      <c r="T15" s="10" t="s">
        <v>368</v>
      </c>
      <c r="U15" s="10" t="s">
        <v>386</v>
      </c>
      <c r="V15" s="10" t="s">
        <v>387</v>
      </c>
      <c r="W15" s="10" t="s">
        <v>419</v>
      </c>
      <c r="X15" s="10"/>
      <c r="Y15" s="10"/>
      <c r="Z15" s="10"/>
      <c r="AA15" s="10">
        <v>9876.6</v>
      </c>
    </row>
    <row r="16" spans="1:27">
      <c r="A16" s="10">
        <v>23</v>
      </c>
      <c r="B16" s="10" t="s">
        <v>496</v>
      </c>
      <c r="C16" s="10"/>
      <c r="D16" s="10" t="s">
        <v>72</v>
      </c>
      <c r="E16" s="10" t="s">
        <v>368</v>
      </c>
      <c r="F16" s="10" t="s">
        <v>386</v>
      </c>
      <c r="G16" s="10" t="s">
        <v>387</v>
      </c>
      <c r="H16" s="10" t="s">
        <v>419</v>
      </c>
      <c r="I16" s="10">
        <v>0</v>
      </c>
      <c r="J16" s="10">
        <v>430.05</v>
      </c>
      <c r="K16" s="10">
        <v>0</v>
      </c>
      <c r="N16" s="10">
        <v>2022</v>
      </c>
      <c r="O16" s="10">
        <v>5</v>
      </c>
      <c r="P16" s="10" t="s">
        <v>170</v>
      </c>
      <c r="Q16" s="10" t="s">
        <v>481</v>
      </c>
      <c r="R16" s="10"/>
      <c r="S16" s="10" t="s">
        <v>72</v>
      </c>
      <c r="T16" s="10" t="s">
        <v>368</v>
      </c>
      <c r="U16" s="10" t="s">
        <v>386</v>
      </c>
      <c r="V16" s="10" t="s">
        <v>387</v>
      </c>
      <c r="W16" s="10" t="s">
        <v>419</v>
      </c>
      <c r="X16" s="10">
        <v>4080.4749484796002</v>
      </c>
      <c r="Y16" s="10"/>
      <c r="Z16" s="10">
        <v>0</v>
      </c>
      <c r="AA16" s="10">
        <v>3313.7000000000003</v>
      </c>
    </row>
    <row r="17" spans="1:27">
      <c r="A17" s="10">
        <v>23</v>
      </c>
      <c r="B17" s="10" t="s">
        <v>487</v>
      </c>
      <c r="C17" s="10"/>
      <c r="D17" s="10" t="s">
        <v>72</v>
      </c>
      <c r="E17" s="10" t="s">
        <v>368</v>
      </c>
      <c r="F17" s="10" t="s">
        <v>386</v>
      </c>
      <c r="G17" s="10" t="s">
        <v>387</v>
      </c>
      <c r="H17" s="10" t="s">
        <v>419</v>
      </c>
      <c r="I17" s="10">
        <v>0</v>
      </c>
      <c r="J17" s="10">
        <v>0</v>
      </c>
      <c r="K17" s="10">
        <v>0</v>
      </c>
      <c r="N17" s="10">
        <v>2022</v>
      </c>
      <c r="O17" s="10">
        <v>6</v>
      </c>
      <c r="P17" s="10" t="s">
        <v>171</v>
      </c>
      <c r="Q17" s="10" t="s">
        <v>481</v>
      </c>
      <c r="R17" s="10"/>
      <c r="S17" s="10" t="s">
        <v>72</v>
      </c>
      <c r="T17" s="10" t="s">
        <v>368</v>
      </c>
      <c r="U17" s="10" t="s">
        <v>386</v>
      </c>
      <c r="V17" s="10" t="s">
        <v>387</v>
      </c>
      <c r="W17" s="10" t="s">
        <v>419</v>
      </c>
      <c r="X17" s="10"/>
      <c r="Y17" s="10"/>
      <c r="Z17" s="10"/>
      <c r="AA17" s="10">
        <v>605.5</v>
      </c>
    </row>
    <row r="18" spans="1:27">
      <c r="A18" s="10">
        <v>23</v>
      </c>
      <c r="B18" s="10" t="s">
        <v>488</v>
      </c>
      <c r="C18" s="10"/>
      <c r="D18" s="10" t="s">
        <v>72</v>
      </c>
      <c r="E18" s="10" t="s">
        <v>368</v>
      </c>
      <c r="F18" s="10" t="s">
        <v>386</v>
      </c>
      <c r="G18" s="10" t="s">
        <v>387</v>
      </c>
      <c r="H18" s="10" t="s">
        <v>419</v>
      </c>
      <c r="I18" s="10">
        <v>0</v>
      </c>
      <c r="J18" s="10">
        <v>0</v>
      </c>
      <c r="K18" s="10">
        <v>0</v>
      </c>
      <c r="N18" s="10">
        <v>2022</v>
      </c>
      <c r="O18" s="10">
        <v>5</v>
      </c>
      <c r="P18" s="10" t="s">
        <v>170</v>
      </c>
      <c r="Q18" s="10" t="s">
        <v>482</v>
      </c>
      <c r="R18" s="10"/>
      <c r="S18" s="10" t="s">
        <v>72</v>
      </c>
      <c r="T18" s="10" t="s">
        <v>368</v>
      </c>
      <c r="U18" s="10" t="s">
        <v>386</v>
      </c>
      <c r="V18" s="10" t="s">
        <v>387</v>
      </c>
      <c r="W18" s="10" t="s">
        <v>419</v>
      </c>
      <c r="X18" s="10">
        <v>10341.122850489342</v>
      </c>
      <c r="Y18" s="10"/>
      <c r="Z18" s="10">
        <v>0</v>
      </c>
      <c r="AA18" s="10">
        <v>11464.2</v>
      </c>
    </row>
    <row r="19" spans="1:27">
      <c r="A19" s="10">
        <v>23</v>
      </c>
      <c r="B19" s="10" t="s">
        <v>489</v>
      </c>
      <c r="C19" s="10"/>
      <c r="D19" s="10" t="s">
        <v>72</v>
      </c>
      <c r="E19" s="10" t="s">
        <v>368</v>
      </c>
      <c r="F19" s="10" t="s">
        <v>386</v>
      </c>
      <c r="G19" s="10" t="s">
        <v>387</v>
      </c>
      <c r="H19" s="10" t="s">
        <v>419</v>
      </c>
      <c r="I19" s="10">
        <v>900</v>
      </c>
      <c r="J19" s="10">
        <v>1800</v>
      </c>
      <c r="K19" s="10">
        <v>1800</v>
      </c>
      <c r="N19" s="10">
        <v>2022</v>
      </c>
      <c r="O19" s="10">
        <v>6</v>
      </c>
      <c r="P19" s="10" t="s">
        <v>171</v>
      </c>
      <c r="Q19" s="10" t="s">
        <v>482</v>
      </c>
      <c r="R19" s="10"/>
      <c r="S19" s="10" t="s">
        <v>72</v>
      </c>
      <c r="T19" s="10" t="s">
        <v>368</v>
      </c>
      <c r="U19" s="10" t="s">
        <v>386</v>
      </c>
      <c r="V19" s="10" t="s">
        <v>387</v>
      </c>
      <c r="W19" s="10" t="s">
        <v>419</v>
      </c>
      <c r="X19" s="10"/>
      <c r="Y19" s="10"/>
      <c r="Z19" s="10"/>
      <c r="AA19" s="10">
        <v>937.5</v>
      </c>
    </row>
    <row r="20" spans="1:27">
      <c r="A20" s="10">
        <v>23</v>
      </c>
      <c r="B20" s="10" t="s">
        <v>490</v>
      </c>
      <c r="C20" s="10"/>
      <c r="D20" s="10" t="s">
        <v>72</v>
      </c>
      <c r="E20" s="10" t="s">
        <v>368</v>
      </c>
      <c r="F20" s="10" t="s">
        <v>386</v>
      </c>
      <c r="G20" s="10" t="s">
        <v>387</v>
      </c>
      <c r="H20" s="10" t="s">
        <v>419</v>
      </c>
      <c r="I20" s="10">
        <v>2000</v>
      </c>
      <c r="J20" s="10">
        <v>1250</v>
      </c>
      <c r="K20" s="10">
        <v>1250</v>
      </c>
      <c r="N20" s="10">
        <v>2022</v>
      </c>
      <c r="O20" s="10">
        <v>5</v>
      </c>
      <c r="P20" s="10" t="s">
        <v>170</v>
      </c>
      <c r="Q20" s="10" t="s">
        <v>483</v>
      </c>
      <c r="R20" s="10"/>
      <c r="S20" s="10" t="s">
        <v>72</v>
      </c>
      <c r="T20" s="10" t="s">
        <v>368</v>
      </c>
      <c r="U20" s="10" t="s">
        <v>386</v>
      </c>
      <c r="V20" s="10" t="s">
        <v>387</v>
      </c>
      <c r="W20" s="10" t="s">
        <v>419</v>
      </c>
      <c r="X20" s="10">
        <v>142512</v>
      </c>
      <c r="Y20" s="10"/>
      <c r="Z20" s="10">
        <v>0</v>
      </c>
      <c r="AA20" s="10">
        <v>142089</v>
      </c>
    </row>
    <row r="21" spans="1:27">
      <c r="A21" s="10">
        <v>23</v>
      </c>
      <c r="B21" s="10" t="s">
        <v>491</v>
      </c>
      <c r="C21" s="10"/>
      <c r="D21" s="10" t="s">
        <v>72</v>
      </c>
      <c r="E21" s="10" t="s">
        <v>368</v>
      </c>
      <c r="F21" s="10" t="s">
        <v>386</v>
      </c>
      <c r="G21" s="10" t="s">
        <v>387</v>
      </c>
      <c r="H21" s="10" t="s">
        <v>419</v>
      </c>
      <c r="I21" s="10">
        <v>8700</v>
      </c>
      <c r="J21" s="10">
        <v>10700</v>
      </c>
      <c r="K21" s="10">
        <v>10700</v>
      </c>
      <c r="N21" s="10">
        <v>2022</v>
      </c>
      <c r="O21" s="10">
        <v>6</v>
      </c>
      <c r="P21" s="10" t="s">
        <v>171</v>
      </c>
      <c r="Q21" s="10" t="s">
        <v>483</v>
      </c>
      <c r="R21" s="10"/>
      <c r="S21" s="10" t="s">
        <v>72</v>
      </c>
      <c r="T21" s="10" t="s">
        <v>368</v>
      </c>
      <c r="U21" s="10" t="s">
        <v>386</v>
      </c>
      <c r="V21" s="10" t="s">
        <v>387</v>
      </c>
      <c r="W21" s="10" t="s">
        <v>419</v>
      </c>
      <c r="X21" s="10"/>
      <c r="Y21" s="10"/>
      <c r="Z21" s="10"/>
      <c r="AA21" s="10">
        <v>0</v>
      </c>
    </row>
    <row r="22" spans="1:27">
      <c r="A22" s="10">
        <v>23</v>
      </c>
      <c r="B22" s="10" t="s">
        <v>492</v>
      </c>
      <c r="C22" s="10"/>
      <c r="D22" s="10" t="s">
        <v>72</v>
      </c>
      <c r="E22" s="10" t="s">
        <v>368</v>
      </c>
      <c r="F22" s="10" t="s">
        <v>386</v>
      </c>
      <c r="G22" s="10" t="s">
        <v>387</v>
      </c>
      <c r="H22" s="10" t="s">
        <v>419</v>
      </c>
      <c r="I22" s="10">
        <v>0</v>
      </c>
      <c r="J22" s="10">
        <v>1570</v>
      </c>
      <c r="K22" s="10">
        <v>1320</v>
      </c>
      <c r="N22" s="10">
        <v>2022</v>
      </c>
      <c r="O22" s="10">
        <v>5</v>
      </c>
      <c r="P22" s="10" t="s">
        <v>170</v>
      </c>
      <c r="Q22" s="10" t="s">
        <v>484</v>
      </c>
      <c r="R22" s="10"/>
      <c r="S22" s="10" t="s">
        <v>72</v>
      </c>
      <c r="T22" s="10" t="s">
        <v>368</v>
      </c>
      <c r="U22" s="10" t="s">
        <v>386</v>
      </c>
      <c r="V22" s="10" t="s">
        <v>387</v>
      </c>
      <c r="W22" s="10" t="s">
        <v>419</v>
      </c>
      <c r="X22" s="10">
        <v>17550.26946231765</v>
      </c>
      <c r="Y22" s="10"/>
      <c r="Z22" s="10">
        <v>0</v>
      </c>
      <c r="AA22" s="10">
        <v>16711.5</v>
      </c>
    </row>
    <row r="23" spans="1:27">
      <c r="A23" s="10">
        <v>23</v>
      </c>
      <c r="B23" s="10" t="s">
        <v>493</v>
      </c>
      <c r="C23" s="10"/>
      <c r="D23" s="10" t="s">
        <v>72</v>
      </c>
      <c r="E23" s="10" t="s">
        <v>368</v>
      </c>
      <c r="F23" s="10" t="s">
        <v>386</v>
      </c>
      <c r="G23" s="10" t="s">
        <v>387</v>
      </c>
      <c r="H23" s="10" t="s">
        <v>419</v>
      </c>
      <c r="I23" s="10">
        <v>0</v>
      </c>
      <c r="J23" s="10">
        <v>250</v>
      </c>
      <c r="K23" s="10">
        <v>250</v>
      </c>
      <c r="N23" s="10">
        <v>2022</v>
      </c>
      <c r="O23" s="10">
        <v>6</v>
      </c>
      <c r="P23" s="10" t="s">
        <v>171</v>
      </c>
      <c r="Q23" s="10" t="s">
        <v>484</v>
      </c>
      <c r="R23" s="10"/>
      <c r="S23" s="10" t="s">
        <v>72</v>
      </c>
      <c r="T23" s="10" t="s">
        <v>368</v>
      </c>
      <c r="U23" s="10" t="s">
        <v>386</v>
      </c>
      <c r="V23" s="10" t="s">
        <v>387</v>
      </c>
      <c r="W23" s="10" t="s">
        <v>419</v>
      </c>
      <c r="X23" s="10"/>
      <c r="Y23" s="10"/>
      <c r="Z23" s="10"/>
      <c r="AA23" s="10">
        <v>1002.5</v>
      </c>
    </row>
    <row r="24" spans="1:27">
      <c r="A24" s="10">
        <v>23</v>
      </c>
      <c r="B24" s="10" t="s">
        <v>494</v>
      </c>
      <c r="C24" s="10"/>
      <c r="D24" s="10" t="s">
        <v>77</v>
      </c>
      <c r="E24" s="10" t="s">
        <v>368</v>
      </c>
      <c r="F24" s="10" t="s">
        <v>386</v>
      </c>
      <c r="G24" s="10" t="s">
        <v>387</v>
      </c>
      <c r="H24" s="10" t="s">
        <v>419</v>
      </c>
      <c r="I24" s="10">
        <v>0</v>
      </c>
      <c r="J24" s="10">
        <v>0</v>
      </c>
      <c r="K24" s="10">
        <v>0</v>
      </c>
      <c r="N24" s="10">
        <v>2022</v>
      </c>
      <c r="O24" s="10">
        <v>5</v>
      </c>
      <c r="P24" s="10" t="s">
        <v>170</v>
      </c>
      <c r="Q24" s="10" t="s">
        <v>485</v>
      </c>
      <c r="R24" s="10"/>
      <c r="S24" s="10" t="s">
        <v>72</v>
      </c>
      <c r="T24" s="10" t="s">
        <v>368</v>
      </c>
      <c r="U24" s="10" t="s">
        <v>386</v>
      </c>
      <c r="V24" s="10" t="s">
        <v>387</v>
      </c>
      <c r="W24" s="10" t="s">
        <v>419</v>
      </c>
      <c r="X24" s="10">
        <v>32525.893204732762</v>
      </c>
      <c r="Y24" s="10"/>
      <c r="Z24" s="10">
        <v>0</v>
      </c>
      <c r="AA24" s="10">
        <v>26427.5</v>
      </c>
    </row>
    <row r="25" spans="1:27">
      <c r="A25" s="10">
        <v>23</v>
      </c>
      <c r="B25" s="10" t="s">
        <v>495</v>
      </c>
      <c r="C25" s="10"/>
      <c r="D25" s="10" t="s">
        <v>77</v>
      </c>
      <c r="E25" s="10" t="s">
        <v>368</v>
      </c>
      <c r="F25" s="10" t="s">
        <v>386</v>
      </c>
      <c r="G25" s="10" t="s">
        <v>387</v>
      </c>
      <c r="H25" s="10" t="s">
        <v>419</v>
      </c>
      <c r="I25" s="10">
        <v>0</v>
      </c>
      <c r="J25" s="10">
        <v>0</v>
      </c>
      <c r="K25" s="10">
        <v>0</v>
      </c>
      <c r="N25" s="10">
        <v>2022</v>
      </c>
      <c r="O25" s="10">
        <v>6</v>
      </c>
      <c r="P25" s="10" t="s">
        <v>171</v>
      </c>
      <c r="Q25" s="10" t="s">
        <v>485</v>
      </c>
      <c r="R25" s="10"/>
      <c r="S25" s="10" t="s">
        <v>72</v>
      </c>
      <c r="T25" s="10" t="s">
        <v>368</v>
      </c>
      <c r="U25" s="10" t="s">
        <v>386</v>
      </c>
      <c r="V25" s="10" t="s">
        <v>387</v>
      </c>
      <c r="W25" s="10" t="s">
        <v>419</v>
      </c>
      <c r="X25" s="10"/>
      <c r="Y25" s="10"/>
      <c r="Z25" s="10"/>
      <c r="AA25" s="10">
        <v>6068.5</v>
      </c>
    </row>
    <row r="26" spans="1:27">
      <c r="A26" s="10">
        <v>23</v>
      </c>
      <c r="B26" s="10" t="s">
        <v>432</v>
      </c>
      <c r="C26" s="10"/>
      <c r="D26" s="10" t="s">
        <v>77</v>
      </c>
      <c r="E26" s="10" t="s">
        <v>368</v>
      </c>
      <c r="F26" s="10" t="s">
        <v>386</v>
      </c>
      <c r="G26" s="10" t="s">
        <v>387</v>
      </c>
      <c r="H26" s="10" t="s">
        <v>419</v>
      </c>
      <c r="I26" s="10">
        <v>0</v>
      </c>
      <c r="J26" s="10">
        <v>0</v>
      </c>
      <c r="K26" s="10">
        <v>0</v>
      </c>
      <c r="N26" s="10">
        <v>2022</v>
      </c>
      <c r="O26" s="10">
        <v>5</v>
      </c>
      <c r="P26" s="10" t="s">
        <v>170</v>
      </c>
      <c r="Q26" s="10" t="s">
        <v>486</v>
      </c>
      <c r="R26" s="10"/>
      <c r="S26" s="10" t="s">
        <v>72</v>
      </c>
      <c r="T26" s="10" t="s">
        <v>368</v>
      </c>
      <c r="U26" s="10" t="s">
        <v>386</v>
      </c>
      <c r="V26" s="10" t="s">
        <v>387</v>
      </c>
      <c r="W26" s="10" t="s">
        <v>419</v>
      </c>
      <c r="X26" s="10">
        <v>3999.7749895830898</v>
      </c>
      <c r="Y26" s="10"/>
      <c r="Z26" s="10">
        <v>0</v>
      </c>
      <c r="AA26" s="10">
        <v>6129</v>
      </c>
    </row>
    <row r="27" spans="1:27">
      <c r="A27" s="10">
        <v>23</v>
      </c>
      <c r="B27" s="10" t="s">
        <v>29</v>
      </c>
      <c r="C27" s="10"/>
      <c r="D27" s="10" t="s">
        <v>77</v>
      </c>
      <c r="E27" s="10" t="s">
        <v>368</v>
      </c>
      <c r="F27" s="10" t="s">
        <v>386</v>
      </c>
      <c r="G27" s="10" t="s">
        <v>387</v>
      </c>
      <c r="H27" s="10" t="s">
        <v>419</v>
      </c>
      <c r="I27" s="10">
        <v>0</v>
      </c>
      <c r="J27" s="10">
        <v>0</v>
      </c>
      <c r="K27" s="10">
        <v>0</v>
      </c>
      <c r="N27" s="10">
        <v>2022</v>
      </c>
      <c r="O27" s="10">
        <v>6</v>
      </c>
      <c r="P27" s="10" t="s">
        <v>171</v>
      </c>
      <c r="Q27" s="10" t="s">
        <v>486</v>
      </c>
      <c r="R27" s="10"/>
      <c r="S27" s="10" t="s">
        <v>72</v>
      </c>
      <c r="T27" s="10" t="s">
        <v>368</v>
      </c>
      <c r="U27" s="10" t="s">
        <v>386</v>
      </c>
      <c r="V27" s="10" t="s">
        <v>387</v>
      </c>
      <c r="W27" s="10" t="s">
        <v>419</v>
      </c>
      <c r="X27" s="10"/>
      <c r="Y27" s="10"/>
      <c r="Z27" s="10"/>
      <c r="AA27" s="10">
        <v>825</v>
      </c>
    </row>
    <row r="28" spans="1:27">
      <c r="A28" s="10">
        <v>23</v>
      </c>
      <c r="B28" s="10" t="s">
        <v>30</v>
      </c>
      <c r="C28" s="10"/>
      <c r="D28" s="10" t="s">
        <v>77</v>
      </c>
      <c r="E28" s="10" t="s">
        <v>368</v>
      </c>
      <c r="F28" s="10" t="s">
        <v>386</v>
      </c>
      <c r="G28" s="10" t="s">
        <v>387</v>
      </c>
      <c r="H28" s="10" t="s">
        <v>419</v>
      </c>
      <c r="I28" s="10">
        <v>0</v>
      </c>
      <c r="J28" s="10">
        <v>0</v>
      </c>
      <c r="K28" s="10">
        <v>0</v>
      </c>
      <c r="N28" s="10">
        <v>2022</v>
      </c>
      <c r="O28" s="10">
        <v>5</v>
      </c>
      <c r="P28" s="10" t="s">
        <v>170</v>
      </c>
      <c r="Q28" s="10" t="s">
        <v>487</v>
      </c>
      <c r="R28" s="10"/>
      <c r="S28" s="10" t="s">
        <v>72</v>
      </c>
      <c r="T28" s="10" t="s">
        <v>368</v>
      </c>
      <c r="U28" s="10" t="s">
        <v>386</v>
      </c>
      <c r="V28" s="10" t="s">
        <v>387</v>
      </c>
      <c r="W28" s="10" t="s">
        <v>419</v>
      </c>
      <c r="X28" s="10">
        <v>755.07236085591637</v>
      </c>
      <c r="Y28" s="10"/>
      <c r="Z28" s="10">
        <v>0</v>
      </c>
      <c r="AA28" s="10">
        <v>400</v>
      </c>
    </row>
    <row r="29" spans="1:27">
      <c r="A29" s="10">
        <v>23</v>
      </c>
      <c r="B29" s="10" t="s">
        <v>429</v>
      </c>
      <c r="C29" s="10"/>
      <c r="D29" s="10" t="s">
        <v>77</v>
      </c>
      <c r="E29" s="10" t="s">
        <v>368</v>
      </c>
      <c r="F29" s="10" t="s">
        <v>386</v>
      </c>
      <c r="G29" s="10" t="s">
        <v>387</v>
      </c>
      <c r="H29" s="10" t="s">
        <v>419</v>
      </c>
      <c r="I29" s="10">
        <v>0</v>
      </c>
      <c r="J29" s="10">
        <v>0</v>
      </c>
      <c r="K29" s="10">
        <v>0</v>
      </c>
      <c r="N29" s="10">
        <v>2022</v>
      </c>
      <c r="O29" s="10">
        <v>6</v>
      </c>
      <c r="P29" s="10" t="s">
        <v>171</v>
      </c>
      <c r="Q29" s="10" t="s">
        <v>487</v>
      </c>
      <c r="R29" s="10"/>
      <c r="S29" s="10" t="s">
        <v>72</v>
      </c>
      <c r="T29" s="10" t="s">
        <v>368</v>
      </c>
      <c r="U29" s="10" t="s">
        <v>386</v>
      </c>
      <c r="V29" s="10" t="s">
        <v>387</v>
      </c>
      <c r="W29" s="10" t="s">
        <v>419</v>
      </c>
      <c r="X29" s="10"/>
      <c r="Y29" s="10"/>
      <c r="Z29" s="10"/>
      <c r="AA29" s="10">
        <v>0</v>
      </c>
    </row>
    <row r="30" spans="1:27">
      <c r="A30" s="10">
        <v>23</v>
      </c>
      <c r="B30" s="10" t="s">
        <v>430</v>
      </c>
      <c r="C30" s="10"/>
      <c r="D30" s="10" t="s">
        <v>77</v>
      </c>
      <c r="E30" s="10" t="s">
        <v>368</v>
      </c>
      <c r="F30" s="10" t="s">
        <v>386</v>
      </c>
      <c r="G30" s="10" t="s">
        <v>387</v>
      </c>
      <c r="H30" s="10" t="s">
        <v>419</v>
      </c>
      <c r="I30" s="10">
        <v>0</v>
      </c>
      <c r="J30" s="10">
        <v>0</v>
      </c>
      <c r="K30" s="10">
        <v>0</v>
      </c>
      <c r="N30" s="10">
        <v>2022</v>
      </c>
      <c r="O30" s="10">
        <v>5</v>
      </c>
      <c r="P30" s="10" t="s">
        <v>170</v>
      </c>
      <c r="Q30" s="10" t="s">
        <v>496</v>
      </c>
      <c r="R30" s="10"/>
      <c r="S30" s="10" t="s">
        <v>72</v>
      </c>
      <c r="T30" s="10" t="s">
        <v>368</v>
      </c>
      <c r="U30" s="10" t="s">
        <v>386</v>
      </c>
      <c r="V30" s="10" t="s">
        <v>387</v>
      </c>
      <c r="W30" s="10" t="s">
        <v>419</v>
      </c>
      <c r="X30" s="10"/>
      <c r="Y30" s="10"/>
      <c r="Z30" s="10"/>
      <c r="AA30" s="10">
        <v>22.5</v>
      </c>
    </row>
    <row r="31" spans="1:27">
      <c r="A31" s="10">
        <v>23</v>
      </c>
      <c r="B31" s="10" t="s">
        <v>431</v>
      </c>
      <c r="C31" s="10"/>
      <c r="D31" s="10" t="s">
        <v>77</v>
      </c>
      <c r="E31" s="10" t="s">
        <v>368</v>
      </c>
      <c r="F31" s="10" t="s">
        <v>386</v>
      </c>
      <c r="G31" s="10" t="s">
        <v>387</v>
      </c>
      <c r="H31" s="10" t="s">
        <v>419</v>
      </c>
      <c r="I31" s="10">
        <v>0</v>
      </c>
      <c r="J31" s="10">
        <v>0</v>
      </c>
      <c r="K31" s="10">
        <v>0</v>
      </c>
      <c r="N31" s="10">
        <v>2022</v>
      </c>
      <c r="O31" s="10">
        <v>6</v>
      </c>
      <c r="P31" s="10" t="s">
        <v>171</v>
      </c>
      <c r="Q31" s="10" t="s">
        <v>496</v>
      </c>
      <c r="R31" s="10"/>
      <c r="S31" s="10" t="s">
        <v>72</v>
      </c>
      <c r="T31" s="10" t="s">
        <v>368</v>
      </c>
      <c r="U31" s="10" t="s">
        <v>386</v>
      </c>
      <c r="V31" s="10" t="s">
        <v>387</v>
      </c>
      <c r="W31" s="10" t="s">
        <v>419</v>
      </c>
      <c r="X31" s="10"/>
      <c r="Y31" s="10"/>
      <c r="Z31" s="10"/>
      <c r="AA31" s="10">
        <v>0</v>
      </c>
    </row>
    <row r="32" spans="1:27">
      <c r="A32" s="10">
        <v>23</v>
      </c>
      <c r="B32" s="10" t="s">
        <v>433</v>
      </c>
      <c r="C32" s="10"/>
      <c r="D32" s="10" t="s">
        <v>77</v>
      </c>
      <c r="E32" s="10" t="s">
        <v>368</v>
      </c>
      <c r="F32" s="10" t="s">
        <v>386</v>
      </c>
      <c r="G32" s="10" t="s">
        <v>387</v>
      </c>
      <c r="H32" s="10" t="s">
        <v>419</v>
      </c>
      <c r="I32" s="10">
        <v>0</v>
      </c>
      <c r="J32" s="10">
        <v>0</v>
      </c>
      <c r="K32" s="10">
        <v>0</v>
      </c>
      <c r="N32" s="10">
        <v>2022</v>
      </c>
      <c r="O32" s="10">
        <v>5</v>
      </c>
      <c r="P32" s="10" t="s">
        <v>170</v>
      </c>
      <c r="Q32" s="10" t="s">
        <v>489</v>
      </c>
      <c r="R32" s="10"/>
      <c r="S32" s="10" t="s">
        <v>72</v>
      </c>
      <c r="T32" s="10" t="s">
        <v>368</v>
      </c>
      <c r="U32" s="10" t="s">
        <v>386</v>
      </c>
      <c r="V32" s="10" t="s">
        <v>387</v>
      </c>
      <c r="W32" s="10" t="s">
        <v>419</v>
      </c>
      <c r="X32" s="10">
        <v>5026.6179175999287</v>
      </c>
      <c r="Y32" s="10"/>
      <c r="Z32" s="10">
        <v>0</v>
      </c>
      <c r="AA32" s="10">
        <v>5610</v>
      </c>
    </row>
    <row r="33" spans="1:27">
      <c r="A33" s="10">
        <v>23</v>
      </c>
      <c r="B33" s="10" t="s">
        <v>434</v>
      </c>
      <c r="C33" s="10"/>
      <c r="D33" s="10" t="s">
        <v>77</v>
      </c>
      <c r="E33" s="10" t="s">
        <v>368</v>
      </c>
      <c r="F33" s="10" t="s">
        <v>386</v>
      </c>
      <c r="G33" s="10" t="s">
        <v>387</v>
      </c>
      <c r="H33" s="10" t="s">
        <v>419</v>
      </c>
      <c r="I33" s="10">
        <v>0</v>
      </c>
      <c r="J33" s="10">
        <v>0</v>
      </c>
      <c r="K33" s="10">
        <v>0</v>
      </c>
      <c r="N33" s="10">
        <v>2022</v>
      </c>
      <c r="O33" s="10">
        <v>6</v>
      </c>
      <c r="P33" s="10" t="s">
        <v>171</v>
      </c>
      <c r="Q33" s="10" t="s">
        <v>489</v>
      </c>
      <c r="R33" s="10"/>
      <c r="S33" s="10" t="s">
        <v>72</v>
      </c>
      <c r="T33" s="10" t="s">
        <v>368</v>
      </c>
      <c r="U33" s="10" t="s">
        <v>386</v>
      </c>
      <c r="V33" s="10" t="s">
        <v>387</v>
      </c>
      <c r="W33" s="10" t="s">
        <v>419</v>
      </c>
      <c r="X33" s="10"/>
      <c r="Y33" s="10"/>
      <c r="Z33" s="10"/>
      <c r="AA33" s="10">
        <v>1800</v>
      </c>
    </row>
    <row r="34" spans="1:27">
      <c r="A34" s="10">
        <v>23</v>
      </c>
      <c r="B34" s="10" t="s">
        <v>435</v>
      </c>
      <c r="C34" s="10"/>
      <c r="D34" s="10" t="s">
        <v>77</v>
      </c>
      <c r="E34" s="10" t="s">
        <v>368</v>
      </c>
      <c r="F34" s="10" t="s">
        <v>386</v>
      </c>
      <c r="G34" s="10" t="s">
        <v>387</v>
      </c>
      <c r="H34" s="10" t="s">
        <v>419</v>
      </c>
      <c r="I34" s="10"/>
      <c r="J34" s="10">
        <v>3000</v>
      </c>
      <c r="K34" s="10">
        <v>2160</v>
      </c>
      <c r="N34" s="10">
        <v>2022</v>
      </c>
      <c r="O34" s="10">
        <v>5</v>
      </c>
      <c r="P34" s="10" t="s">
        <v>170</v>
      </c>
      <c r="Q34" s="10" t="s">
        <v>490</v>
      </c>
      <c r="R34" s="10"/>
      <c r="S34" s="10" t="s">
        <v>72</v>
      </c>
      <c r="T34" s="10" t="s">
        <v>368</v>
      </c>
      <c r="U34" s="10" t="s">
        <v>386</v>
      </c>
      <c r="V34" s="10" t="s">
        <v>387</v>
      </c>
      <c r="W34" s="10" t="s">
        <v>419</v>
      </c>
      <c r="X34" s="10">
        <v>8092.8592461856806</v>
      </c>
      <c r="Y34" s="10"/>
      <c r="Z34" s="10">
        <v>0</v>
      </c>
      <c r="AA34" s="10">
        <v>6100</v>
      </c>
    </row>
    <row r="35" spans="1:27">
      <c r="A35" s="10">
        <v>23</v>
      </c>
      <c r="B35" s="10" t="s">
        <v>436</v>
      </c>
      <c r="C35" s="10"/>
      <c r="D35" s="10" t="s">
        <v>77</v>
      </c>
      <c r="E35" s="10" t="s">
        <v>368</v>
      </c>
      <c r="F35" s="10" t="s">
        <v>386</v>
      </c>
      <c r="G35" s="10" t="s">
        <v>387</v>
      </c>
      <c r="H35" s="10" t="s">
        <v>419</v>
      </c>
      <c r="I35" s="10"/>
      <c r="J35" s="10">
        <v>0</v>
      </c>
      <c r="K35" s="10">
        <v>0</v>
      </c>
      <c r="N35" s="10">
        <v>2022</v>
      </c>
      <c r="O35" s="10">
        <v>6</v>
      </c>
      <c r="P35" s="10" t="s">
        <v>171</v>
      </c>
      <c r="Q35" s="10" t="s">
        <v>490</v>
      </c>
      <c r="R35" s="10"/>
      <c r="S35" s="10" t="s">
        <v>72</v>
      </c>
      <c r="T35" s="10" t="s">
        <v>368</v>
      </c>
      <c r="U35" s="10" t="s">
        <v>386</v>
      </c>
      <c r="V35" s="10" t="s">
        <v>387</v>
      </c>
      <c r="W35" s="10" t="s">
        <v>419</v>
      </c>
      <c r="X35" s="10"/>
      <c r="Y35" s="10"/>
      <c r="Z35" s="10"/>
      <c r="AA35" s="10">
        <v>1250</v>
      </c>
    </row>
    <row r="36" spans="1:27">
      <c r="A36" s="10">
        <v>23</v>
      </c>
      <c r="B36" s="10" t="s">
        <v>686</v>
      </c>
      <c r="C36" s="10"/>
      <c r="D36" s="10" t="s">
        <v>72</v>
      </c>
      <c r="E36" s="10" t="s">
        <v>44</v>
      </c>
      <c r="F36" s="10" t="s">
        <v>389</v>
      </c>
      <c r="G36" s="10" t="s">
        <v>390</v>
      </c>
      <c r="H36" s="10" t="s">
        <v>421</v>
      </c>
      <c r="I36" s="10">
        <v>480</v>
      </c>
      <c r="J36" s="10">
        <v>277</v>
      </c>
      <c r="K36" s="10">
        <v>388.68</v>
      </c>
      <c r="N36" s="10">
        <v>2022</v>
      </c>
      <c r="O36" s="10">
        <v>5</v>
      </c>
      <c r="P36" s="10" t="s">
        <v>170</v>
      </c>
      <c r="Q36" s="10" t="s">
        <v>488</v>
      </c>
      <c r="R36" s="10"/>
      <c r="S36" s="10" t="s">
        <v>72</v>
      </c>
      <c r="T36" s="10" t="s">
        <v>368</v>
      </c>
      <c r="U36" s="10" t="s">
        <v>386</v>
      </c>
      <c r="V36" s="10" t="s">
        <v>387</v>
      </c>
      <c r="W36" s="10" t="s">
        <v>419</v>
      </c>
      <c r="X36" s="10"/>
      <c r="Y36" s="10"/>
      <c r="Z36" s="10"/>
      <c r="AA36" s="10">
        <v>0</v>
      </c>
    </row>
    <row r="37" spans="1:27">
      <c r="A37" s="10">
        <v>23</v>
      </c>
      <c r="B37" s="10" t="s">
        <v>687</v>
      </c>
      <c r="C37" s="10"/>
      <c r="D37" s="10" t="s">
        <v>72</v>
      </c>
      <c r="E37" s="10" t="s">
        <v>44</v>
      </c>
      <c r="F37" s="10" t="s">
        <v>389</v>
      </c>
      <c r="G37" s="10" t="s">
        <v>390</v>
      </c>
      <c r="H37" s="10" t="s">
        <v>421</v>
      </c>
      <c r="I37" s="10">
        <v>240</v>
      </c>
      <c r="J37" s="10">
        <v>248</v>
      </c>
      <c r="K37" s="10">
        <v>248</v>
      </c>
      <c r="N37" s="10">
        <v>2022</v>
      </c>
      <c r="O37" s="10">
        <v>6</v>
      </c>
      <c r="P37" s="10" t="s">
        <v>171</v>
      </c>
      <c r="Q37" s="10" t="s">
        <v>488</v>
      </c>
      <c r="R37" s="10"/>
      <c r="S37" s="10" t="s">
        <v>72</v>
      </c>
      <c r="T37" s="10" t="s">
        <v>368</v>
      </c>
      <c r="U37" s="10" t="s">
        <v>386</v>
      </c>
      <c r="V37" s="10" t="s">
        <v>387</v>
      </c>
      <c r="W37" s="10" t="s">
        <v>419</v>
      </c>
      <c r="X37" s="10"/>
      <c r="Y37" s="10"/>
      <c r="Z37" s="10"/>
      <c r="AA37" s="10">
        <v>0</v>
      </c>
    </row>
    <row r="38" spans="1:27">
      <c r="A38" s="10">
        <v>23</v>
      </c>
      <c r="B38" s="10" t="s">
        <v>717</v>
      </c>
      <c r="C38" s="10"/>
      <c r="D38" s="10" t="s">
        <v>72</v>
      </c>
      <c r="E38" s="10" t="s">
        <v>45</v>
      </c>
      <c r="F38" s="10" t="s">
        <v>384</v>
      </c>
      <c r="G38" s="10" t="s">
        <v>408</v>
      </c>
      <c r="H38" s="10" t="s">
        <v>421</v>
      </c>
      <c r="I38" s="10">
        <v>1440</v>
      </c>
      <c r="J38" s="10">
        <v>1540</v>
      </c>
      <c r="K38" s="10">
        <v>1490.15</v>
      </c>
      <c r="N38" s="10">
        <v>2022</v>
      </c>
      <c r="O38" s="10">
        <v>5</v>
      </c>
      <c r="P38" s="10" t="s">
        <v>170</v>
      </c>
      <c r="Q38" s="10" t="s">
        <v>491</v>
      </c>
      <c r="R38" s="10"/>
      <c r="S38" s="10" t="s">
        <v>72</v>
      </c>
      <c r="T38" s="10" t="s">
        <v>368</v>
      </c>
      <c r="U38" s="10" t="s">
        <v>386</v>
      </c>
      <c r="V38" s="10" t="s">
        <v>387</v>
      </c>
      <c r="W38" s="10" t="s">
        <v>419</v>
      </c>
      <c r="X38" s="10">
        <v>34388.960380380187</v>
      </c>
      <c r="Y38" s="10"/>
      <c r="Z38" s="10">
        <v>0</v>
      </c>
      <c r="AA38" s="10">
        <v>45150</v>
      </c>
    </row>
    <row r="39" spans="1:27">
      <c r="A39" s="10">
        <v>23</v>
      </c>
      <c r="B39" s="10" t="s">
        <v>720</v>
      </c>
      <c r="C39" s="10"/>
      <c r="D39" s="10" t="s">
        <v>72</v>
      </c>
      <c r="E39" s="10" t="s">
        <v>45</v>
      </c>
      <c r="F39" s="10" t="s">
        <v>384</v>
      </c>
      <c r="G39" s="10" t="s">
        <v>408</v>
      </c>
      <c r="H39" s="10" t="s">
        <v>421</v>
      </c>
      <c r="I39" s="10">
        <v>0</v>
      </c>
      <c r="J39" s="10">
        <v>0</v>
      </c>
      <c r="K39" s="10">
        <v>0</v>
      </c>
      <c r="N39" s="10">
        <v>2022</v>
      </c>
      <c r="O39" s="10">
        <v>6</v>
      </c>
      <c r="P39" s="10" t="s">
        <v>171</v>
      </c>
      <c r="Q39" s="10" t="s">
        <v>491</v>
      </c>
      <c r="R39" s="10"/>
      <c r="S39" s="10" t="s">
        <v>72</v>
      </c>
      <c r="T39" s="10" t="s">
        <v>368</v>
      </c>
      <c r="U39" s="10" t="s">
        <v>386</v>
      </c>
      <c r="V39" s="10" t="s">
        <v>387</v>
      </c>
      <c r="W39" s="10" t="s">
        <v>419</v>
      </c>
      <c r="X39" s="10"/>
      <c r="Y39" s="10"/>
      <c r="Z39" s="10"/>
      <c r="AA39" s="10">
        <v>9500</v>
      </c>
    </row>
    <row r="40" spans="1:27">
      <c r="A40" s="10">
        <v>23</v>
      </c>
      <c r="B40" s="10" t="s">
        <v>716</v>
      </c>
      <c r="C40" s="10"/>
      <c r="D40" s="10" t="s">
        <v>72</v>
      </c>
      <c r="E40" s="10" t="s">
        <v>45</v>
      </c>
      <c r="F40" s="10" t="s">
        <v>384</v>
      </c>
      <c r="G40" s="10" t="s">
        <v>408</v>
      </c>
      <c r="H40" s="10" t="s">
        <v>421</v>
      </c>
      <c r="I40" s="10">
        <v>0</v>
      </c>
      <c r="J40" s="10">
        <v>0</v>
      </c>
      <c r="K40" s="10">
        <v>0</v>
      </c>
      <c r="N40" s="10">
        <v>2022</v>
      </c>
      <c r="O40" s="10">
        <v>5</v>
      </c>
      <c r="P40" s="10" t="s">
        <v>170</v>
      </c>
      <c r="Q40" s="10" t="s">
        <v>494</v>
      </c>
      <c r="R40" s="10"/>
      <c r="S40" s="10" t="s">
        <v>77</v>
      </c>
      <c r="T40" s="10" t="s">
        <v>368</v>
      </c>
      <c r="U40" s="10" t="s">
        <v>386</v>
      </c>
      <c r="V40" s="10" t="s">
        <v>387</v>
      </c>
      <c r="W40" s="10" t="s">
        <v>419</v>
      </c>
      <c r="X40" s="10">
        <v>24</v>
      </c>
      <c r="Y40" s="10"/>
      <c r="Z40" s="10">
        <v>0</v>
      </c>
      <c r="AA40" s="10">
        <v>576</v>
      </c>
    </row>
    <row r="41" spans="1:27">
      <c r="A41" s="10">
        <v>23</v>
      </c>
      <c r="B41" s="10" t="s">
        <v>718</v>
      </c>
      <c r="C41" s="10"/>
      <c r="D41" s="10" t="s">
        <v>72</v>
      </c>
      <c r="E41" s="10" t="s">
        <v>45</v>
      </c>
      <c r="F41" s="10" t="s">
        <v>384</v>
      </c>
      <c r="G41" s="10" t="s">
        <v>408</v>
      </c>
      <c r="H41" s="10" t="s">
        <v>421</v>
      </c>
      <c r="I41" s="10">
        <v>0</v>
      </c>
      <c r="J41" s="10">
        <v>0</v>
      </c>
      <c r="K41" s="10">
        <v>0</v>
      </c>
      <c r="N41" s="10">
        <v>2022</v>
      </c>
      <c r="O41" s="10">
        <v>6</v>
      </c>
      <c r="P41" s="10" t="s">
        <v>171</v>
      </c>
      <c r="Q41" s="10" t="s">
        <v>494</v>
      </c>
      <c r="R41" s="10"/>
      <c r="S41" s="10" t="s">
        <v>77</v>
      </c>
      <c r="T41" s="10" t="s">
        <v>368</v>
      </c>
      <c r="U41" s="10" t="s">
        <v>386</v>
      </c>
      <c r="V41" s="10" t="s">
        <v>387</v>
      </c>
      <c r="W41" s="10" t="s">
        <v>419</v>
      </c>
      <c r="X41" s="10"/>
      <c r="Y41" s="10"/>
      <c r="Z41" s="10"/>
      <c r="AA41" s="10">
        <v>0</v>
      </c>
    </row>
    <row r="42" spans="1:27">
      <c r="A42" s="10">
        <v>23</v>
      </c>
      <c r="B42" s="10" t="s">
        <v>719</v>
      </c>
      <c r="C42" s="10"/>
      <c r="D42" s="10" t="s">
        <v>72</v>
      </c>
      <c r="E42" s="10" t="s">
        <v>45</v>
      </c>
      <c r="F42" s="10" t="s">
        <v>384</v>
      </c>
      <c r="G42" s="10" t="s">
        <v>408</v>
      </c>
      <c r="H42" s="10" t="s">
        <v>421</v>
      </c>
      <c r="I42" s="10">
        <v>0</v>
      </c>
      <c r="J42" s="10">
        <v>450</v>
      </c>
      <c r="K42" s="10">
        <v>450</v>
      </c>
      <c r="N42" s="10">
        <v>2022</v>
      </c>
      <c r="O42" s="10">
        <v>5</v>
      </c>
      <c r="P42" s="10" t="s">
        <v>170</v>
      </c>
      <c r="Q42" s="10" t="s">
        <v>495</v>
      </c>
      <c r="R42" s="10"/>
      <c r="S42" s="10" t="s">
        <v>77</v>
      </c>
      <c r="T42" s="10" t="s">
        <v>368</v>
      </c>
      <c r="U42" s="10" t="s">
        <v>386</v>
      </c>
      <c r="V42" s="10" t="s">
        <v>387</v>
      </c>
      <c r="W42" s="10" t="s">
        <v>419</v>
      </c>
      <c r="X42" s="10">
        <v>11000</v>
      </c>
      <c r="Y42" s="10"/>
      <c r="Z42" s="10">
        <v>0</v>
      </c>
      <c r="AA42" s="10">
        <v>11000</v>
      </c>
    </row>
    <row r="43" spans="1:27">
      <c r="A43" s="10">
        <v>23</v>
      </c>
      <c r="B43" s="10" t="s">
        <v>498</v>
      </c>
      <c r="C43" s="10"/>
      <c r="D43" s="10" t="s">
        <v>72</v>
      </c>
      <c r="E43" s="10" t="s">
        <v>44</v>
      </c>
      <c r="F43" s="10" t="s">
        <v>389</v>
      </c>
      <c r="G43" s="10" t="s">
        <v>390</v>
      </c>
      <c r="H43" s="10" t="s">
        <v>421</v>
      </c>
      <c r="I43" s="10">
        <v>0</v>
      </c>
      <c r="J43" s="10">
        <v>0</v>
      </c>
      <c r="K43" s="10">
        <v>199.03199999999998</v>
      </c>
      <c r="N43" s="10">
        <v>2022</v>
      </c>
      <c r="O43" s="10">
        <v>6</v>
      </c>
      <c r="P43" s="10" t="s">
        <v>171</v>
      </c>
      <c r="Q43" s="10" t="s">
        <v>495</v>
      </c>
      <c r="R43" s="10"/>
      <c r="S43" s="10" t="s">
        <v>77</v>
      </c>
      <c r="T43" s="10" t="s">
        <v>368</v>
      </c>
      <c r="U43" s="10" t="s">
        <v>386</v>
      </c>
      <c r="V43" s="10" t="s">
        <v>387</v>
      </c>
      <c r="W43" s="10" t="s">
        <v>419</v>
      </c>
      <c r="X43" s="10"/>
      <c r="Y43" s="10"/>
      <c r="Z43" s="10"/>
      <c r="AA43" s="10">
        <v>0</v>
      </c>
    </row>
    <row r="44" spans="1:27">
      <c r="A44" s="10">
        <v>23</v>
      </c>
      <c r="B44" s="10" t="s">
        <v>499</v>
      </c>
      <c r="C44" s="10"/>
      <c r="D44" s="10" t="s">
        <v>72</v>
      </c>
      <c r="E44" s="10" t="s">
        <v>47</v>
      </c>
      <c r="F44" s="10" t="s">
        <v>403</v>
      </c>
      <c r="G44" s="10" t="s">
        <v>404</v>
      </c>
      <c r="H44" s="10" t="s">
        <v>419</v>
      </c>
      <c r="I44" s="10">
        <v>0</v>
      </c>
      <c r="J44" s="10">
        <v>0</v>
      </c>
      <c r="K44" s="10">
        <v>0</v>
      </c>
      <c r="N44" s="10">
        <v>2022</v>
      </c>
      <c r="O44" s="10">
        <v>5</v>
      </c>
      <c r="P44" s="10" t="s">
        <v>170</v>
      </c>
      <c r="Q44" s="10" t="s">
        <v>694</v>
      </c>
      <c r="R44" s="10"/>
      <c r="S44" s="10" t="s">
        <v>72</v>
      </c>
      <c r="T44" s="10" t="s">
        <v>369</v>
      </c>
      <c r="U44" s="10" t="s">
        <v>395</v>
      </c>
      <c r="V44" s="10" t="s">
        <v>396</v>
      </c>
      <c r="W44" s="10" t="s">
        <v>421</v>
      </c>
      <c r="X44" s="10">
        <v>1400</v>
      </c>
      <c r="Y44" s="10"/>
      <c r="Z44" s="10">
        <v>0</v>
      </c>
      <c r="AA44" s="10">
        <v>1320</v>
      </c>
    </row>
    <row r="45" spans="1:27">
      <c r="A45" s="10">
        <v>23</v>
      </c>
      <c r="B45" s="10" t="s">
        <v>500</v>
      </c>
      <c r="C45" s="10"/>
      <c r="D45" s="10" t="s">
        <v>72</v>
      </c>
      <c r="E45" s="10" t="s">
        <v>47</v>
      </c>
      <c r="F45" s="10" t="s">
        <v>403</v>
      </c>
      <c r="G45" s="10" t="s">
        <v>404</v>
      </c>
      <c r="H45" s="10" t="s">
        <v>419</v>
      </c>
      <c r="I45" s="10">
        <v>1000</v>
      </c>
      <c r="J45" s="10">
        <v>1000</v>
      </c>
      <c r="K45" s="10">
        <v>969.6</v>
      </c>
      <c r="N45" s="10">
        <v>2022</v>
      </c>
      <c r="O45" s="10">
        <v>6</v>
      </c>
      <c r="P45" s="10" t="s">
        <v>171</v>
      </c>
      <c r="Q45" s="10" t="s">
        <v>694</v>
      </c>
      <c r="R45" s="10"/>
      <c r="S45" s="10" t="s">
        <v>72</v>
      </c>
      <c r="T45" s="10" t="s">
        <v>369</v>
      </c>
      <c r="U45" s="10" t="s">
        <v>395</v>
      </c>
      <c r="V45" s="10" t="s">
        <v>396</v>
      </c>
      <c r="W45" s="10" t="s">
        <v>421</v>
      </c>
      <c r="X45" s="10"/>
      <c r="Y45" s="10"/>
      <c r="Z45" s="10"/>
      <c r="AA45" s="10">
        <v>0</v>
      </c>
    </row>
    <row r="46" spans="1:27">
      <c r="A46" s="10">
        <v>23</v>
      </c>
      <c r="B46" s="10" t="s">
        <v>501</v>
      </c>
      <c r="C46" s="10"/>
      <c r="D46" s="10" t="s">
        <v>72</v>
      </c>
      <c r="E46" s="10" t="s">
        <v>47</v>
      </c>
      <c r="F46" s="10" t="s">
        <v>403</v>
      </c>
      <c r="G46" s="10" t="s">
        <v>404</v>
      </c>
      <c r="H46" s="10" t="s">
        <v>419</v>
      </c>
      <c r="I46" s="10">
        <v>0</v>
      </c>
      <c r="J46" s="10">
        <v>0</v>
      </c>
      <c r="K46" s="10">
        <v>0</v>
      </c>
      <c r="N46" s="10">
        <v>2022</v>
      </c>
      <c r="O46" s="10">
        <v>5</v>
      </c>
      <c r="P46" s="10" t="s">
        <v>170</v>
      </c>
      <c r="Q46" s="10" t="s">
        <v>492</v>
      </c>
      <c r="R46" s="10"/>
      <c r="S46" s="10" t="s">
        <v>72</v>
      </c>
      <c r="T46" s="10" t="s">
        <v>368</v>
      </c>
      <c r="U46" s="10" t="s">
        <v>386</v>
      </c>
      <c r="V46" s="10" t="s">
        <v>387</v>
      </c>
      <c r="W46" s="10" t="s">
        <v>419</v>
      </c>
      <c r="X46" s="10"/>
      <c r="Y46" s="10"/>
      <c r="Z46" s="10"/>
      <c r="AA46" s="10">
        <v>3830</v>
      </c>
    </row>
    <row r="47" spans="1:27">
      <c r="A47" s="10">
        <v>23</v>
      </c>
      <c r="B47" s="10" t="s">
        <v>502</v>
      </c>
      <c r="C47" s="10"/>
      <c r="D47" s="10" t="s">
        <v>72</v>
      </c>
      <c r="E47" s="10" t="s">
        <v>47</v>
      </c>
      <c r="F47" s="10" t="s">
        <v>403</v>
      </c>
      <c r="G47" s="10" t="s">
        <v>404</v>
      </c>
      <c r="H47" s="10" t="s">
        <v>419</v>
      </c>
      <c r="I47" s="10">
        <v>0</v>
      </c>
      <c r="J47" s="10">
        <v>0</v>
      </c>
      <c r="K47" s="10">
        <v>0</v>
      </c>
      <c r="N47" s="10">
        <v>2022</v>
      </c>
      <c r="O47" s="10">
        <v>6</v>
      </c>
      <c r="P47" s="10" t="s">
        <v>171</v>
      </c>
      <c r="Q47" s="10" t="s">
        <v>492</v>
      </c>
      <c r="R47" s="10"/>
      <c r="S47" s="10" t="s">
        <v>72</v>
      </c>
      <c r="T47" s="10" t="s">
        <v>368</v>
      </c>
      <c r="U47" s="10" t="s">
        <v>386</v>
      </c>
      <c r="V47" s="10" t="s">
        <v>387</v>
      </c>
      <c r="W47" s="10" t="s">
        <v>419</v>
      </c>
      <c r="X47" s="10"/>
      <c r="Y47" s="10"/>
      <c r="Z47" s="10"/>
      <c r="AA47" s="10">
        <v>860</v>
      </c>
    </row>
    <row r="48" spans="1:27">
      <c r="A48" s="10">
        <v>23</v>
      </c>
      <c r="B48" s="10" t="s">
        <v>503</v>
      </c>
      <c r="C48" s="10"/>
      <c r="D48" s="10" t="s">
        <v>72</v>
      </c>
      <c r="E48" s="10" t="s">
        <v>47</v>
      </c>
      <c r="F48" s="10" t="s">
        <v>403</v>
      </c>
      <c r="G48" s="10" t="s">
        <v>405</v>
      </c>
      <c r="H48" s="10" t="s">
        <v>419</v>
      </c>
      <c r="I48" s="10">
        <v>0</v>
      </c>
      <c r="J48" s="10">
        <v>0</v>
      </c>
      <c r="K48" s="10">
        <v>0</v>
      </c>
      <c r="N48" s="10">
        <v>2022</v>
      </c>
      <c r="O48" s="10">
        <v>5</v>
      </c>
      <c r="P48" s="10" t="s">
        <v>170</v>
      </c>
      <c r="Q48" s="10" t="s">
        <v>688</v>
      </c>
      <c r="R48" s="10"/>
      <c r="S48" s="10" t="s">
        <v>72</v>
      </c>
      <c r="T48" s="10" t="s">
        <v>369</v>
      </c>
      <c r="U48" s="10" t="s">
        <v>395</v>
      </c>
      <c r="V48" s="10" t="s">
        <v>396</v>
      </c>
      <c r="W48" s="10" t="s">
        <v>421</v>
      </c>
      <c r="X48" s="10">
        <v>700</v>
      </c>
      <c r="Y48" s="10"/>
      <c r="Z48" s="10">
        <v>0</v>
      </c>
      <c r="AA48" s="10">
        <v>1312</v>
      </c>
    </row>
    <row r="49" spans="1:27">
      <c r="A49" s="10">
        <v>23</v>
      </c>
      <c r="B49" s="10" t="s">
        <v>504</v>
      </c>
      <c r="C49" s="10"/>
      <c r="D49" s="10" t="s">
        <v>72</v>
      </c>
      <c r="E49" s="10" t="s">
        <v>47</v>
      </c>
      <c r="F49" s="10" t="s">
        <v>403</v>
      </c>
      <c r="G49" s="10" t="s">
        <v>405</v>
      </c>
      <c r="H49" s="10" t="s">
        <v>419</v>
      </c>
      <c r="I49" s="10">
        <v>0</v>
      </c>
      <c r="J49" s="10">
        <v>0</v>
      </c>
      <c r="K49" s="10">
        <v>0</v>
      </c>
      <c r="N49" s="10">
        <v>2022</v>
      </c>
      <c r="O49" s="10">
        <v>6</v>
      </c>
      <c r="P49" s="10" t="s">
        <v>171</v>
      </c>
      <c r="Q49" s="10" t="s">
        <v>688</v>
      </c>
      <c r="R49" s="10"/>
      <c r="S49" s="10" t="s">
        <v>72</v>
      </c>
      <c r="T49" s="10" t="s">
        <v>369</v>
      </c>
      <c r="U49" s="10" t="s">
        <v>395</v>
      </c>
      <c r="V49" s="10" t="s">
        <v>396</v>
      </c>
      <c r="W49" s="10" t="s">
        <v>421</v>
      </c>
      <c r="X49" s="10"/>
      <c r="Y49" s="10"/>
      <c r="Z49" s="10"/>
      <c r="AA49" s="10">
        <v>200</v>
      </c>
    </row>
    <row r="50" spans="1:27">
      <c r="A50" s="10">
        <v>23</v>
      </c>
      <c r="B50" s="10" t="s">
        <v>505</v>
      </c>
      <c r="C50" s="10"/>
      <c r="D50" s="10" t="s">
        <v>72</v>
      </c>
      <c r="E50" s="10" t="s">
        <v>47</v>
      </c>
      <c r="F50" s="10" t="s">
        <v>403</v>
      </c>
      <c r="G50" s="10" t="s">
        <v>406</v>
      </c>
      <c r="H50" s="10" t="s">
        <v>419</v>
      </c>
      <c r="I50" s="10">
        <v>1000</v>
      </c>
      <c r="J50" s="10">
        <v>1500</v>
      </c>
      <c r="K50" s="10">
        <v>983.28</v>
      </c>
      <c r="N50" s="10">
        <v>2022</v>
      </c>
      <c r="O50" s="10">
        <v>5</v>
      </c>
      <c r="P50" s="10" t="s">
        <v>170</v>
      </c>
      <c r="Q50" s="10" t="s">
        <v>493</v>
      </c>
      <c r="R50" s="10"/>
      <c r="S50" s="10" t="s">
        <v>72</v>
      </c>
      <c r="T50" s="10" t="s">
        <v>368</v>
      </c>
      <c r="U50" s="10" t="s">
        <v>386</v>
      </c>
      <c r="V50" s="10" t="s">
        <v>387</v>
      </c>
      <c r="W50" s="10" t="s">
        <v>419</v>
      </c>
      <c r="X50" s="10"/>
      <c r="Y50" s="10"/>
      <c r="Z50" s="10"/>
      <c r="AA50" s="10">
        <v>4310</v>
      </c>
    </row>
    <row r="51" spans="1:27">
      <c r="A51" s="10">
        <v>23</v>
      </c>
      <c r="B51" s="10" t="s">
        <v>506</v>
      </c>
      <c r="C51" s="10"/>
      <c r="D51" s="10" t="s">
        <v>72</v>
      </c>
      <c r="E51" s="10" t="s">
        <v>47</v>
      </c>
      <c r="F51" s="10" t="s">
        <v>403</v>
      </c>
      <c r="G51" s="10" t="s">
        <v>405</v>
      </c>
      <c r="H51" s="10" t="s">
        <v>419</v>
      </c>
      <c r="I51" s="10">
        <v>1900</v>
      </c>
      <c r="J51" s="10">
        <v>1500</v>
      </c>
      <c r="K51" s="10">
        <v>1968</v>
      </c>
      <c r="N51" s="10">
        <v>2022</v>
      </c>
      <c r="O51" s="10">
        <v>6</v>
      </c>
      <c r="P51" s="10" t="s">
        <v>171</v>
      </c>
      <c r="Q51" s="10" t="s">
        <v>493</v>
      </c>
      <c r="R51" s="10"/>
      <c r="S51" s="10" t="s">
        <v>72</v>
      </c>
      <c r="T51" s="10" t="s">
        <v>368</v>
      </c>
      <c r="U51" s="10" t="s">
        <v>386</v>
      </c>
      <c r="V51" s="10" t="s">
        <v>387</v>
      </c>
      <c r="W51" s="10" t="s">
        <v>419</v>
      </c>
      <c r="X51" s="10"/>
      <c r="Y51" s="10"/>
      <c r="Z51" s="10"/>
      <c r="AA51" s="10">
        <v>0</v>
      </c>
    </row>
    <row r="52" spans="1:27">
      <c r="A52" s="10">
        <v>23</v>
      </c>
      <c r="B52" s="10" t="s">
        <v>507</v>
      </c>
      <c r="C52" s="10"/>
      <c r="D52" s="10" t="s">
        <v>72</v>
      </c>
      <c r="E52" s="10" t="s">
        <v>47</v>
      </c>
      <c r="F52" s="10" t="s">
        <v>403</v>
      </c>
      <c r="G52" s="10" t="s">
        <v>406</v>
      </c>
      <c r="H52" s="10" t="s">
        <v>419</v>
      </c>
      <c r="I52" s="10">
        <v>0</v>
      </c>
      <c r="J52" s="10">
        <v>0</v>
      </c>
      <c r="K52" s="10">
        <v>0</v>
      </c>
      <c r="N52" s="10">
        <v>2022</v>
      </c>
      <c r="O52" s="10">
        <v>5</v>
      </c>
      <c r="P52" s="10" t="s">
        <v>170</v>
      </c>
      <c r="Q52" s="10" t="s">
        <v>708</v>
      </c>
      <c r="R52" s="10"/>
      <c r="S52" s="10" t="s">
        <v>72</v>
      </c>
      <c r="T52" s="10" t="s">
        <v>369</v>
      </c>
      <c r="U52" s="10" t="s">
        <v>395</v>
      </c>
      <c r="V52" s="10" t="s">
        <v>396</v>
      </c>
      <c r="W52" s="10" t="s">
        <v>421</v>
      </c>
      <c r="X52" s="10">
        <v>750</v>
      </c>
      <c r="Y52" s="10"/>
      <c r="Z52" s="10">
        <v>0</v>
      </c>
      <c r="AA52" s="10">
        <v>1275</v>
      </c>
    </row>
    <row r="53" spans="1:27">
      <c r="A53" s="10">
        <v>23</v>
      </c>
      <c r="B53" s="10" t="s">
        <v>508</v>
      </c>
      <c r="C53" s="10"/>
      <c r="D53" s="10" t="s">
        <v>72</v>
      </c>
      <c r="E53" s="10" t="s">
        <v>47</v>
      </c>
      <c r="F53" s="10" t="s">
        <v>403</v>
      </c>
      <c r="G53" s="10" t="s">
        <v>405</v>
      </c>
      <c r="H53" s="10" t="s">
        <v>419</v>
      </c>
      <c r="I53" s="10">
        <v>0</v>
      </c>
      <c r="J53" s="10">
        <v>0</v>
      </c>
      <c r="K53" s="10">
        <v>0</v>
      </c>
      <c r="N53" s="10">
        <v>2022</v>
      </c>
      <c r="O53" s="10">
        <v>6</v>
      </c>
      <c r="P53" s="10" t="s">
        <v>171</v>
      </c>
      <c r="Q53" s="10" t="s">
        <v>708</v>
      </c>
      <c r="R53" s="10"/>
      <c r="S53" s="10" t="s">
        <v>72</v>
      </c>
      <c r="T53" s="10" t="s">
        <v>369</v>
      </c>
      <c r="U53" s="10" t="s">
        <v>395</v>
      </c>
      <c r="V53" s="10" t="s">
        <v>396</v>
      </c>
      <c r="W53" s="10" t="s">
        <v>421</v>
      </c>
      <c r="X53" s="10"/>
      <c r="Y53" s="10"/>
      <c r="Z53" s="10"/>
      <c r="AA53" s="10">
        <v>253</v>
      </c>
    </row>
    <row r="54" spans="1:27">
      <c r="A54" s="10">
        <v>23</v>
      </c>
      <c r="B54" s="10" t="s">
        <v>509</v>
      </c>
      <c r="C54" s="10"/>
      <c r="D54" s="10" t="s">
        <v>72</v>
      </c>
      <c r="E54" s="10" t="s">
        <v>47</v>
      </c>
      <c r="F54" s="10" t="s">
        <v>403</v>
      </c>
      <c r="G54" s="10" t="s">
        <v>405</v>
      </c>
      <c r="H54" s="10" t="s">
        <v>419</v>
      </c>
      <c r="I54" s="10">
        <v>0</v>
      </c>
      <c r="J54" s="10">
        <v>0</v>
      </c>
      <c r="K54" s="10">
        <v>0</v>
      </c>
      <c r="N54" s="10">
        <v>2022</v>
      </c>
      <c r="O54" s="10">
        <v>5</v>
      </c>
      <c r="P54" s="10" t="s">
        <v>170</v>
      </c>
      <c r="Q54" s="10" t="s">
        <v>707</v>
      </c>
      <c r="R54" s="10"/>
      <c r="S54" s="10" t="s">
        <v>72</v>
      </c>
      <c r="T54" s="10" t="s">
        <v>369</v>
      </c>
      <c r="U54" s="10" t="s">
        <v>395</v>
      </c>
      <c r="V54" s="10" t="s">
        <v>396</v>
      </c>
      <c r="W54" s="10" t="s">
        <v>421</v>
      </c>
      <c r="X54" s="10">
        <v>1200</v>
      </c>
      <c r="Y54" s="10"/>
      <c r="Z54" s="10">
        <v>0</v>
      </c>
      <c r="AA54" s="10">
        <v>2561</v>
      </c>
    </row>
    <row r="55" spans="1:27">
      <c r="A55" s="10">
        <v>23</v>
      </c>
      <c r="B55" s="10" t="s">
        <v>510</v>
      </c>
      <c r="C55" s="10"/>
      <c r="D55" s="10" t="s">
        <v>72</v>
      </c>
      <c r="E55" s="10" t="s">
        <v>47</v>
      </c>
      <c r="F55" s="10" t="s">
        <v>403</v>
      </c>
      <c r="G55" s="10" t="s">
        <v>405</v>
      </c>
      <c r="H55" s="10" t="s">
        <v>419</v>
      </c>
      <c r="I55" s="10">
        <v>0</v>
      </c>
      <c r="J55" s="10">
        <v>0</v>
      </c>
      <c r="K55" s="10">
        <v>0</v>
      </c>
      <c r="N55" s="10">
        <v>2022</v>
      </c>
      <c r="O55" s="10">
        <v>6</v>
      </c>
      <c r="P55" s="10" t="s">
        <v>171</v>
      </c>
      <c r="Q55" s="10" t="s">
        <v>707</v>
      </c>
      <c r="R55" s="10"/>
      <c r="S55" s="10" t="s">
        <v>72</v>
      </c>
      <c r="T55" s="10" t="s">
        <v>369</v>
      </c>
      <c r="U55" s="10" t="s">
        <v>395</v>
      </c>
      <c r="V55" s="10" t="s">
        <v>396</v>
      </c>
      <c r="W55" s="10" t="s">
        <v>421</v>
      </c>
      <c r="X55" s="10"/>
      <c r="Y55" s="10"/>
      <c r="Z55" s="10"/>
      <c r="AA55" s="10">
        <v>0</v>
      </c>
    </row>
    <row r="56" spans="1:27">
      <c r="A56" s="10">
        <v>23</v>
      </c>
      <c r="B56" s="10" t="s">
        <v>511</v>
      </c>
      <c r="C56" s="10"/>
      <c r="D56" s="10" t="s">
        <v>72</v>
      </c>
      <c r="E56" s="10" t="s">
        <v>47</v>
      </c>
      <c r="F56" s="10" t="s">
        <v>403</v>
      </c>
      <c r="G56" s="10" t="s">
        <v>388</v>
      </c>
      <c r="H56" s="10" t="s">
        <v>419</v>
      </c>
      <c r="I56" s="10">
        <v>0</v>
      </c>
      <c r="J56" s="10">
        <v>0</v>
      </c>
      <c r="K56" s="10">
        <v>0</v>
      </c>
      <c r="N56" s="10">
        <v>2022</v>
      </c>
      <c r="O56" s="10">
        <v>5</v>
      </c>
      <c r="P56" s="10" t="s">
        <v>170</v>
      </c>
      <c r="Q56" s="10" t="s">
        <v>710</v>
      </c>
      <c r="R56" s="10"/>
      <c r="S56" s="10" t="s">
        <v>72</v>
      </c>
      <c r="T56" s="10" t="s">
        <v>369</v>
      </c>
      <c r="U56" s="10" t="s">
        <v>395</v>
      </c>
      <c r="V56" s="10" t="s">
        <v>396</v>
      </c>
      <c r="W56" s="10" t="s">
        <v>421</v>
      </c>
      <c r="X56" s="10">
        <v>7000</v>
      </c>
      <c r="Y56" s="10"/>
      <c r="Z56" s="10">
        <v>0</v>
      </c>
      <c r="AA56" s="10">
        <v>3205.1</v>
      </c>
    </row>
    <row r="57" spans="1:27">
      <c r="A57" s="10">
        <v>23</v>
      </c>
      <c r="B57" s="10" t="s">
        <v>512</v>
      </c>
      <c r="C57" s="10"/>
      <c r="D57" s="10" t="s">
        <v>72</v>
      </c>
      <c r="E57" s="10" t="s">
        <v>47</v>
      </c>
      <c r="F57" s="10" t="s">
        <v>403</v>
      </c>
      <c r="G57" s="10" t="s">
        <v>405</v>
      </c>
      <c r="H57" s="10" t="s">
        <v>419</v>
      </c>
      <c r="I57" s="10">
        <v>0</v>
      </c>
      <c r="J57" s="10">
        <v>0</v>
      </c>
      <c r="K57" s="10">
        <v>0</v>
      </c>
      <c r="N57" s="10">
        <v>2022</v>
      </c>
      <c r="O57" s="10">
        <v>6</v>
      </c>
      <c r="P57" s="10" t="s">
        <v>171</v>
      </c>
      <c r="Q57" s="10" t="s">
        <v>710</v>
      </c>
      <c r="R57" s="10"/>
      <c r="S57" s="10" t="s">
        <v>72</v>
      </c>
      <c r="T57" s="10" t="s">
        <v>369</v>
      </c>
      <c r="U57" s="10" t="s">
        <v>395</v>
      </c>
      <c r="V57" s="10" t="s">
        <v>396</v>
      </c>
      <c r="W57" s="10" t="s">
        <v>421</v>
      </c>
      <c r="X57" s="10"/>
      <c r="Y57" s="10"/>
      <c r="Z57" s="10"/>
      <c r="AA57" s="10">
        <v>0</v>
      </c>
    </row>
    <row r="58" spans="1:27">
      <c r="A58" s="10">
        <v>23</v>
      </c>
      <c r="B58" s="10" t="s">
        <v>688</v>
      </c>
      <c r="C58" s="10"/>
      <c r="D58" s="10" t="s">
        <v>72</v>
      </c>
      <c r="E58" s="10" t="s">
        <v>369</v>
      </c>
      <c r="F58" s="10" t="s">
        <v>395</v>
      </c>
      <c r="G58" s="10" t="s">
        <v>396</v>
      </c>
      <c r="H58" s="10" t="s">
        <v>421</v>
      </c>
      <c r="I58" s="10">
        <v>300</v>
      </c>
      <c r="J58" s="10">
        <v>300</v>
      </c>
      <c r="K58" s="10">
        <v>300</v>
      </c>
      <c r="N58" s="10">
        <v>2022</v>
      </c>
      <c r="O58" s="10">
        <v>5</v>
      </c>
      <c r="P58" s="10" t="s">
        <v>170</v>
      </c>
      <c r="Q58" s="10" t="s">
        <v>432</v>
      </c>
      <c r="R58" s="10"/>
      <c r="S58" s="10" t="s">
        <v>77</v>
      </c>
      <c r="T58" s="10" t="s">
        <v>368</v>
      </c>
      <c r="U58" s="10" t="s">
        <v>386</v>
      </c>
      <c r="V58" s="10" t="s">
        <v>387</v>
      </c>
      <c r="W58" s="10" t="s">
        <v>419</v>
      </c>
      <c r="X58" s="10"/>
      <c r="Y58" s="10"/>
      <c r="Z58" s="10"/>
      <c r="AA58" s="10">
        <v>0</v>
      </c>
    </row>
    <row r="59" spans="1:27">
      <c r="A59" s="10">
        <v>23</v>
      </c>
      <c r="B59" s="10" t="s">
        <v>694</v>
      </c>
      <c r="C59" s="10"/>
      <c r="D59" s="10" t="s">
        <v>72</v>
      </c>
      <c r="E59" s="10" t="s">
        <v>369</v>
      </c>
      <c r="F59" s="10" t="s">
        <v>395</v>
      </c>
      <c r="G59" s="10" t="s">
        <v>396</v>
      </c>
      <c r="H59" s="10" t="s">
        <v>421</v>
      </c>
      <c r="I59" s="10">
        <v>0</v>
      </c>
      <c r="J59" s="10">
        <v>0</v>
      </c>
      <c r="K59" s="10">
        <v>0</v>
      </c>
      <c r="N59" s="10">
        <v>2022</v>
      </c>
      <c r="O59" s="10">
        <v>6</v>
      </c>
      <c r="P59" s="10" t="s">
        <v>171</v>
      </c>
      <c r="Q59" s="10" t="s">
        <v>432</v>
      </c>
      <c r="R59" s="10"/>
      <c r="S59" s="10" t="s">
        <v>77</v>
      </c>
      <c r="T59" s="10" t="s">
        <v>368</v>
      </c>
      <c r="U59" s="10" t="s">
        <v>386</v>
      </c>
      <c r="V59" s="10" t="s">
        <v>387</v>
      </c>
      <c r="W59" s="10" t="s">
        <v>419</v>
      </c>
      <c r="X59" s="10"/>
      <c r="Y59" s="10"/>
      <c r="Z59" s="10"/>
      <c r="AA59" s="10">
        <v>0</v>
      </c>
    </row>
    <row r="60" spans="1:27">
      <c r="A60" s="10">
        <v>23</v>
      </c>
      <c r="B60" s="10" t="s">
        <v>695</v>
      </c>
      <c r="C60" s="10"/>
      <c r="D60" s="10" t="s">
        <v>72</v>
      </c>
      <c r="E60" s="10" t="s">
        <v>369</v>
      </c>
      <c r="F60" s="10" t="s">
        <v>395</v>
      </c>
      <c r="G60" s="10" t="s">
        <v>396</v>
      </c>
      <c r="H60" s="10" t="s">
        <v>421</v>
      </c>
      <c r="I60" s="10">
        <v>800</v>
      </c>
      <c r="J60" s="10">
        <v>700</v>
      </c>
      <c r="K60" s="10">
        <v>751</v>
      </c>
      <c r="N60" s="10">
        <v>2022</v>
      </c>
      <c r="O60" s="10">
        <v>5</v>
      </c>
      <c r="P60" s="10" t="s">
        <v>170</v>
      </c>
      <c r="Q60" s="10" t="s">
        <v>709</v>
      </c>
      <c r="R60" s="10"/>
      <c r="S60" s="10" t="s">
        <v>72</v>
      </c>
      <c r="T60" s="10" t="s">
        <v>369</v>
      </c>
      <c r="U60" s="10" t="s">
        <v>395</v>
      </c>
      <c r="V60" s="10" t="s">
        <v>396</v>
      </c>
      <c r="W60" s="10" t="s">
        <v>421</v>
      </c>
      <c r="X60" s="10">
        <v>23400</v>
      </c>
      <c r="Y60" s="10"/>
      <c r="Z60" s="10">
        <v>0</v>
      </c>
      <c r="AA60" s="10">
        <v>20607</v>
      </c>
    </row>
    <row r="61" spans="1:27">
      <c r="A61" s="10">
        <v>23</v>
      </c>
      <c r="B61" s="10" t="s">
        <v>689</v>
      </c>
      <c r="C61" s="10"/>
      <c r="D61" s="10" t="s">
        <v>72</v>
      </c>
      <c r="E61" s="10" t="s">
        <v>369</v>
      </c>
      <c r="F61" s="10" t="s">
        <v>395</v>
      </c>
      <c r="G61" s="10" t="s">
        <v>396</v>
      </c>
      <c r="H61" s="10" t="s">
        <v>421</v>
      </c>
      <c r="I61" s="10">
        <v>0</v>
      </c>
      <c r="J61" s="10">
        <v>300</v>
      </c>
      <c r="K61" s="10">
        <v>289.5</v>
      </c>
      <c r="N61" s="10">
        <v>2022</v>
      </c>
      <c r="O61" s="10">
        <v>6</v>
      </c>
      <c r="P61" s="10" t="s">
        <v>171</v>
      </c>
      <c r="Q61" s="10" t="s">
        <v>709</v>
      </c>
      <c r="R61" s="10"/>
      <c r="S61" s="10" t="s">
        <v>72</v>
      </c>
      <c r="T61" s="10" t="s">
        <v>369</v>
      </c>
      <c r="U61" s="10" t="s">
        <v>395</v>
      </c>
      <c r="V61" s="10" t="s">
        <v>396</v>
      </c>
      <c r="W61" s="10" t="s">
        <v>421</v>
      </c>
      <c r="X61" s="10"/>
      <c r="Y61" s="10"/>
      <c r="Z61" s="10"/>
      <c r="AA61" s="10">
        <v>2003</v>
      </c>
    </row>
    <row r="62" spans="1:27">
      <c r="A62" s="10">
        <v>23</v>
      </c>
      <c r="B62" s="10" t="s">
        <v>710</v>
      </c>
      <c r="C62" s="10"/>
      <c r="D62" s="10" t="s">
        <v>72</v>
      </c>
      <c r="E62" s="10" t="s">
        <v>369</v>
      </c>
      <c r="F62" s="10" t="s">
        <v>395</v>
      </c>
      <c r="G62" s="10" t="s">
        <v>396</v>
      </c>
      <c r="H62" s="10" t="s">
        <v>421</v>
      </c>
      <c r="I62" s="10">
        <v>0</v>
      </c>
      <c r="J62" s="10">
        <v>0</v>
      </c>
      <c r="K62" s="10">
        <v>0</v>
      </c>
      <c r="N62" s="10">
        <v>2022</v>
      </c>
      <c r="O62" s="10">
        <v>5</v>
      </c>
      <c r="P62" s="10" t="s">
        <v>170</v>
      </c>
      <c r="Q62" s="10" t="s">
        <v>29</v>
      </c>
      <c r="R62" s="10"/>
      <c r="S62" s="10" t="s">
        <v>77</v>
      </c>
      <c r="T62" s="10" t="s">
        <v>368</v>
      </c>
      <c r="U62" s="10" t="s">
        <v>386</v>
      </c>
      <c r="V62" s="10" t="s">
        <v>387</v>
      </c>
      <c r="W62" s="10" t="s">
        <v>419</v>
      </c>
      <c r="X62" s="10"/>
      <c r="Y62" s="10"/>
      <c r="Z62" s="10"/>
      <c r="AA62" s="10">
        <v>0</v>
      </c>
    </row>
    <row r="63" spans="1:27">
      <c r="A63" s="10">
        <v>23</v>
      </c>
      <c r="B63" s="10" t="s">
        <v>709</v>
      </c>
      <c r="C63" s="10"/>
      <c r="D63" s="10" t="s">
        <v>72</v>
      </c>
      <c r="E63" s="10" t="s">
        <v>369</v>
      </c>
      <c r="F63" s="10" t="s">
        <v>395</v>
      </c>
      <c r="G63" s="10" t="s">
        <v>396</v>
      </c>
      <c r="H63" s="10" t="s">
        <v>421</v>
      </c>
      <c r="I63" s="10">
        <v>3000</v>
      </c>
      <c r="J63" s="10">
        <v>3050</v>
      </c>
      <c r="K63" s="10">
        <v>3234</v>
      </c>
      <c r="N63" s="10">
        <v>2022</v>
      </c>
      <c r="O63" s="10">
        <v>6</v>
      </c>
      <c r="P63" s="10" t="s">
        <v>171</v>
      </c>
      <c r="Q63" s="10" t="s">
        <v>29</v>
      </c>
      <c r="R63" s="10"/>
      <c r="S63" s="10" t="s">
        <v>77</v>
      </c>
      <c r="T63" s="10" t="s">
        <v>368</v>
      </c>
      <c r="U63" s="10" t="s">
        <v>386</v>
      </c>
      <c r="V63" s="10" t="s">
        <v>387</v>
      </c>
      <c r="W63" s="10" t="s">
        <v>419</v>
      </c>
      <c r="X63" s="10"/>
      <c r="Y63" s="10"/>
      <c r="Z63" s="10"/>
      <c r="AA63" s="10">
        <v>0</v>
      </c>
    </row>
    <row r="64" spans="1:27">
      <c r="A64" s="10">
        <v>23</v>
      </c>
      <c r="B64" s="10" t="s">
        <v>707</v>
      </c>
      <c r="C64" s="10"/>
      <c r="D64" s="10" t="s">
        <v>72</v>
      </c>
      <c r="E64" s="10" t="s">
        <v>369</v>
      </c>
      <c r="F64" s="10" t="s">
        <v>395</v>
      </c>
      <c r="G64" s="10" t="s">
        <v>396</v>
      </c>
      <c r="H64" s="10" t="s">
        <v>421</v>
      </c>
      <c r="I64" s="10">
        <v>500</v>
      </c>
      <c r="J64" s="10">
        <v>200</v>
      </c>
      <c r="K64" s="10">
        <v>226</v>
      </c>
      <c r="N64" s="10">
        <v>2022</v>
      </c>
      <c r="O64" s="10">
        <v>5</v>
      </c>
      <c r="P64" s="10" t="s">
        <v>170</v>
      </c>
      <c r="Q64" s="10" t="s">
        <v>429</v>
      </c>
      <c r="R64" s="10"/>
      <c r="S64" s="10" t="s">
        <v>77</v>
      </c>
      <c r="T64" s="10" t="s">
        <v>368</v>
      </c>
      <c r="U64" s="10" t="s">
        <v>386</v>
      </c>
      <c r="V64" s="10" t="s">
        <v>387</v>
      </c>
      <c r="W64" s="10" t="s">
        <v>419</v>
      </c>
      <c r="X64" s="10">
        <v>4458.119999999999</v>
      </c>
      <c r="Y64" s="10"/>
      <c r="Z64" s="10">
        <v>0</v>
      </c>
      <c r="AA64" s="10">
        <v>4656</v>
      </c>
    </row>
    <row r="65" spans="1:27">
      <c r="A65" s="10">
        <v>23</v>
      </c>
      <c r="B65" s="10" t="s">
        <v>708</v>
      </c>
      <c r="C65" s="10"/>
      <c r="D65" s="10" t="s">
        <v>72</v>
      </c>
      <c r="E65" s="10" t="s">
        <v>369</v>
      </c>
      <c r="F65" s="10" t="s">
        <v>395</v>
      </c>
      <c r="G65" s="10" t="s">
        <v>396</v>
      </c>
      <c r="H65" s="10" t="s">
        <v>421</v>
      </c>
      <c r="I65" s="10">
        <v>500</v>
      </c>
      <c r="J65" s="10">
        <v>500</v>
      </c>
      <c r="K65" s="10">
        <v>509</v>
      </c>
      <c r="N65" s="10">
        <v>2022</v>
      </c>
      <c r="O65" s="10">
        <v>6</v>
      </c>
      <c r="P65" s="10" t="s">
        <v>171</v>
      </c>
      <c r="Q65" s="10" t="s">
        <v>429</v>
      </c>
      <c r="R65" s="10"/>
      <c r="S65" s="10" t="s">
        <v>77</v>
      </c>
      <c r="T65" s="10" t="s">
        <v>368</v>
      </c>
      <c r="U65" s="10" t="s">
        <v>386</v>
      </c>
      <c r="V65" s="10" t="s">
        <v>387</v>
      </c>
      <c r="W65" s="10" t="s">
        <v>419</v>
      </c>
      <c r="X65" s="10"/>
      <c r="Y65" s="10"/>
      <c r="Z65" s="10"/>
      <c r="AA65" s="10">
        <v>0</v>
      </c>
    </row>
    <row r="66" spans="1:27">
      <c r="A66" s="10">
        <v>23</v>
      </c>
      <c r="B66" s="10" t="s">
        <v>693</v>
      </c>
      <c r="C66" s="10"/>
      <c r="D66" s="10" t="s">
        <v>72</v>
      </c>
      <c r="E66" s="10" t="s">
        <v>369</v>
      </c>
      <c r="F66" s="10" t="s">
        <v>389</v>
      </c>
      <c r="G66" s="10" t="s">
        <v>397</v>
      </c>
      <c r="H66" s="10" t="s">
        <v>417</v>
      </c>
      <c r="I66" s="10">
        <v>2500</v>
      </c>
      <c r="J66" s="10">
        <v>2504</v>
      </c>
      <c r="K66" s="10">
        <v>2504</v>
      </c>
      <c r="N66" s="10">
        <v>2022</v>
      </c>
      <c r="O66" s="10">
        <v>5</v>
      </c>
      <c r="P66" s="10" t="s">
        <v>170</v>
      </c>
      <c r="Q66" s="10" t="s">
        <v>30</v>
      </c>
      <c r="R66" s="10"/>
      <c r="S66" s="10" t="s">
        <v>77</v>
      </c>
      <c r="T66" s="10" t="s">
        <v>368</v>
      </c>
      <c r="U66" s="10" t="s">
        <v>386</v>
      </c>
      <c r="V66" s="10" t="s">
        <v>387</v>
      </c>
      <c r="W66" s="10" t="s">
        <v>419</v>
      </c>
      <c r="X66" s="10"/>
      <c r="Y66" s="10"/>
      <c r="Z66" s="10"/>
      <c r="AA66" s="10">
        <v>0</v>
      </c>
    </row>
    <row r="67" spans="1:27">
      <c r="A67" s="10">
        <v>23</v>
      </c>
      <c r="B67" s="10" t="s">
        <v>692</v>
      </c>
      <c r="C67" s="10"/>
      <c r="D67" s="10" t="s">
        <v>72</v>
      </c>
      <c r="E67" s="10" t="s">
        <v>369</v>
      </c>
      <c r="F67" s="10" t="s">
        <v>389</v>
      </c>
      <c r="G67" s="10" t="s">
        <v>397</v>
      </c>
      <c r="H67" s="10" t="s">
        <v>417</v>
      </c>
      <c r="I67" s="10">
        <v>0</v>
      </c>
      <c r="J67" s="10">
        <v>0</v>
      </c>
      <c r="K67" s="10">
        <v>0</v>
      </c>
      <c r="N67" s="10">
        <v>2022</v>
      </c>
      <c r="O67" s="10">
        <v>6</v>
      </c>
      <c r="P67" s="10" t="s">
        <v>171</v>
      </c>
      <c r="Q67" s="10" t="s">
        <v>30</v>
      </c>
      <c r="R67" s="10"/>
      <c r="S67" s="10" t="s">
        <v>77</v>
      </c>
      <c r="T67" s="10" t="s">
        <v>368</v>
      </c>
      <c r="U67" s="10" t="s">
        <v>386</v>
      </c>
      <c r="V67" s="10" t="s">
        <v>387</v>
      </c>
      <c r="W67" s="10" t="s">
        <v>419</v>
      </c>
      <c r="X67" s="10"/>
      <c r="Y67" s="10"/>
      <c r="Z67" s="10"/>
      <c r="AA67" s="10">
        <v>0</v>
      </c>
    </row>
    <row r="68" spans="1:27">
      <c r="A68" s="10">
        <v>23</v>
      </c>
      <c r="B68" s="10" t="s">
        <v>691</v>
      </c>
      <c r="C68" s="10"/>
      <c r="D68" s="10" t="s">
        <v>72</v>
      </c>
      <c r="E68" s="10" t="s">
        <v>369</v>
      </c>
      <c r="F68" s="10" t="s">
        <v>389</v>
      </c>
      <c r="G68" s="10" t="s">
        <v>397</v>
      </c>
      <c r="H68" s="10" t="s">
        <v>417</v>
      </c>
      <c r="I68" s="10">
        <v>0</v>
      </c>
      <c r="J68" s="10">
        <v>0</v>
      </c>
      <c r="K68" s="10">
        <v>0</v>
      </c>
      <c r="N68" s="10">
        <v>2022</v>
      </c>
      <c r="O68" s="10">
        <v>5</v>
      </c>
      <c r="P68" s="10" t="s">
        <v>170</v>
      </c>
      <c r="Q68" s="10" t="s">
        <v>695</v>
      </c>
      <c r="R68" s="10"/>
      <c r="S68" s="10" t="s">
        <v>72</v>
      </c>
      <c r="T68" s="10" t="s">
        <v>369</v>
      </c>
      <c r="U68" s="10" t="s">
        <v>395</v>
      </c>
      <c r="V68" s="10" t="s">
        <v>396</v>
      </c>
      <c r="W68" s="10" t="s">
        <v>421</v>
      </c>
      <c r="X68" s="10">
        <v>5800</v>
      </c>
      <c r="Y68" s="10"/>
      <c r="Z68" s="10">
        <v>0</v>
      </c>
      <c r="AA68" s="10">
        <v>7568</v>
      </c>
    </row>
    <row r="69" spans="1:27">
      <c r="A69" s="10">
        <v>23</v>
      </c>
      <c r="B69" s="10" t="s">
        <v>711</v>
      </c>
      <c r="C69" s="10"/>
      <c r="D69" s="10" t="s">
        <v>72</v>
      </c>
      <c r="E69" s="10" t="s">
        <v>369</v>
      </c>
      <c r="F69" s="10" t="s">
        <v>400</v>
      </c>
      <c r="G69" s="10" t="s">
        <v>401</v>
      </c>
      <c r="H69" s="10" t="s">
        <v>421</v>
      </c>
      <c r="I69" s="10">
        <v>800</v>
      </c>
      <c r="J69" s="10">
        <v>800</v>
      </c>
      <c r="K69" s="10">
        <v>794</v>
      </c>
      <c r="N69" s="10">
        <v>2022</v>
      </c>
      <c r="O69" s="10">
        <v>6</v>
      </c>
      <c r="P69" s="10" t="s">
        <v>171</v>
      </c>
      <c r="Q69" s="10" t="s">
        <v>695</v>
      </c>
      <c r="R69" s="10"/>
      <c r="S69" s="10" t="s">
        <v>72</v>
      </c>
      <c r="T69" s="10" t="s">
        <v>369</v>
      </c>
      <c r="U69" s="10" t="s">
        <v>395</v>
      </c>
      <c r="V69" s="10" t="s">
        <v>396</v>
      </c>
      <c r="W69" s="10" t="s">
        <v>421</v>
      </c>
      <c r="X69" s="10"/>
      <c r="Y69" s="10"/>
      <c r="Z69" s="10"/>
      <c r="AA69" s="10">
        <v>319</v>
      </c>
    </row>
    <row r="70" spans="1:27">
      <c r="A70" s="10">
        <v>23</v>
      </c>
      <c r="B70" s="10" t="s">
        <v>712</v>
      </c>
      <c r="C70" s="10"/>
      <c r="D70" s="10" t="s">
        <v>72</v>
      </c>
      <c r="E70" s="10" t="s">
        <v>369</v>
      </c>
      <c r="F70" s="10" t="s">
        <v>400</v>
      </c>
      <c r="G70" s="10" t="s">
        <v>401</v>
      </c>
      <c r="H70" s="10" t="s">
        <v>421</v>
      </c>
      <c r="I70" s="10">
        <v>1200</v>
      </c>
      <c r="J70" s="10">
        <v>1200</v>
      </c>
      <c r="K70" s="10">
        <v>1222.2</v>
      </c>
      <c r="N70" s="10">
        <v>2022</v>
      </c>
      <c r="O70" s="10">
        <v>5</v>
      </c>
      <c r="P70" s="10" t="s">
        <v>170</v>
      </c>
      <c r="Q70" s="10" t="s">
        <v>514</v>
      </c>
      <c r="R70" s="10"/>
      <c r="S70" s="10" t="s">
        <v>72</v>
      </c>
      <c r="T70" s="10" t="s">
        <v>369</v>
      </c>
      <c r="U70" s="10" t="s">
        <v>391</v>
      </c>
      <c r="V70" s="10" t="s">
        <v>393</v>
      </c>
      <c r="W70" s="10" t="s">
        <v>421</v>
      </c>
      <c r="X70" s="10">
        <v>1400</v>
      </c>
      <c r="Y70" s="10"/>
      <c r="Z70" s="10">
        <v>0</v>
      </c>
      <c r="AA70" s="10">
        <v>940</v>
      </c>
    </row>
    <row r="71" spans="1:27">
      <c r="A71" s="10">
        <v>23</v>
      </c>
      <c r="B71" s="10" t="s">
        <v>513</v>
      </c>
      <c r="C71" s="10"/>
      <c r="D71" s="10" t="s">
        <v>72</v>
      </c>
      <c r="E71" s="10" t="s">
        <v>369</v>
      </c>
      <c r="F71" s="10" t="s">
        <v>391</v>
      </c>
      <c r="G71" s="10" t="s">
        <v>393</v>
      </c>
      <c r="H71" s="10" t="s">
        <v>421</v>
      </c>
      <c r="I71" s="10">
        <v>600</v>
      </c>
      <c r="J71" s="10">
        <v>900</v>
      </c>
      <c r="K71" s="10">
        <v>828.8</v>
      </c>
      <c r="N71" s="10">
        <v>2022</v>
      </c>
      <c r="O71" s="10">
        <v>6</v>
      </c>
      <c r="P71" s="10" t="s">
        <v>171</v>
      </c>
      <c r="Q71" s="10" t="s">
        <v>514</v>
      </c>
      <c r="R71" s="10"/>
      <c r="S71" s="10" t="s">
        <v>72</v>
      </c>
      <c r="T71" s="10" t="s">
        <v>369</v>
      </c>
      <c r="U71" s="10" t="s">
        <v>391</v>
      </c>
      <c r="V71" s="10" t="s">
        <v>393</v>
      </c>
      <c r="W71" s="10" t="s">
        <v>421</v>
      </c>
      <c r="X71" s="10"/>
      <c r="Y71" s="10"/>
      <c r="Z71" s="10"/>
      <c r="AA71" s="10">
        <v>333</v>
      </c>
    </row>
    <row r="72" spans="1:27">
      <c r="A72" s="10">
        <v>23</v>
      </c>
      <c r="B72" s="10" t="s">
        <v>514</v>
      </c>
      <c r="C72" s="10"/>
      <c r="D72" s="10" t="s">
        <v>72</v>
      </c>
      <c r="E72" s="10" t="s">
        <v>369</v>
      </c>
      <c r="F72" s="10" t="s">
        <v>391</v>
      </c>
      <c r="G72" s="10" t="s">
        <v>393</v>
      </c>
      <c r="H72" s="10" t="s">
        <v>421</v>
      </c>
      <c r="I72" s="10">
        <v>350</v>
      </c>
      <c r="J72" s="10">
        <v>350</v>
      </c>
      <c r="K72" s="10">
        <v>333</v>
      </c>
      <c r="N72" s="10">
        <v>2022</v>
      </c>
      <c r="O72" s="10">
        <v>5</v>
      </c>
      <c r="P72" s="10" t="s">
        <v>170</v>
      </c>
      <c r="Q72" s="10" t="s">
        <v>430</v>
      </c>
      <c r="R72" s="10"/>
      <c r="S72" s="10" t="s">
        <v>77</v>
      </c>
      <c r="T72" s="10" t="s">
        <v>368</v>
      </c>
      <c r="U72" s="10" t="s">
        <v>386</v>
      </c>
      <c r="V72" s="10" t="s">
        <v>387</v>
      </c>
      <c r="W72" s="10" t="s">
        <v>419</v>
      </c>
      <c r="X72" s="10"/>
      <c r="Y72" s="10"/>
      <c r="Z72" s="10"/>
      <c r="AA72" s="10">
        <v>0</v>
      </c>
    </row>
    <row r="73" spans="1:27">
      <c r="A73" s="10">
        <v>23</v>
      </c>
      <c r="B73" s="10" t="s">
        <v>515</v>
      </c>
      <c r="C73" s="10"/>
      <c r="D73" s="10" t="s">
        <v>72</v>
      </c>
      <c r="E73" s="10" t="s">
        <v>369</v>
      </c>
      <c r="F73" s="10" t="s">
        <v>371</v>
      </c>
      <c r="G73" s="10" t="s">
        <v>371</v>
      </c>
      <c r="H73" s="10" t="s">
        <v>421</v>
      </c>
      <c r="I73" s="10">
        <v>0</v>
      </c>
      <c r="J73" s="10">
        <v>300</v>
      </c>
      <c r="K73" s="10">
        <v>304</v>
      </c>
      <c r="N73" s="10">
        <v>2022</v>
      </c>
      <c r="O73" s="10">
        <v>6</v>
      </c>
      <c r="P73" s="10" t="s">
        <v>171</v>
      </c>
      <c r="Q73" s="10" t="s">
        <v>430</v>
      </c>
      <c r="R73" s="10"/>
      <c r="S73" s="10" t="s">
        <v>77</v>
      </c>
      <c r="T73" s="10" t="s">
        <v>368</v>
      </c>
      <c r="U73" s="10" t="s">
        <v>386</v>
      </c>
      <c r="V73" s="10" t="s">
        <v>387</v>
      </c>
      <c r="W73" s="10" t="s">
        <v>419</v>
      </c>
      <c r="X73" s="10"/>
      <c r="Y73" s="10"/>
      <c r="Z73" s="10"/>
      <c r="AA73" s="10">
        <v>0</v>
      </c>
    </row>
    <row r="74" spans="1:27">
      <c r="A74" s="10">
        <v>23</v>
      </c>
      <c r="B74" s="10" t="s">
        <v>516</v>
      </c>
      <c r="C74" s="10"/>
      <c r="D74" s="10" t="s">
        <v>72</v>
      </c>
      <c r="E74" s="10" t="s">
        <v>369</v>
      </c>
      <c r="F74" s="10" t="s">
        <v>371</v>
      </c>
      <c r="G74" s="10" t="s">
        <v>371</v>
      </c>
      <c r="H74" s="10" t="s">
        <v>421</v>
      </c>
      <c r="I74" s="10">
        <v>0</v>
      </c>
      <c r="J74" s="10">
        <v>400</v>
      </c>
      <c r="K74" s="10">
        <v>0</v>
      </c>
      <c r="N74" s="10">
        <v>2022</v>
      </c>
      <c r="O74" s="10">
        <v>5</v>
      </c>
      <c r="P74" s="10" t="s">
        <v>170</v>
      </c>
      <c r="Q74" s="10" t="s">
        <v>513</v>
      </c>
      <c r="R74" s="10"/>
      <c r="S74" s="10" t="s">
        <v>72</v>
      </c>
      <c r="T74" s="10" t="s">
        <v>369</v>
      </c>
      <c r="U74" s="10" t="s">
        <v>391</v>
      </c>
      <c r="V74" s="10" t="s">
        <v>393</v>
      </c>
      <c r="W74" s="10" t="s">
        <v>421</v>
      </c>
      <c r="X74" s="10">
        <v>4200</v>
      </c>
      <c r="Y74" s="10"/>
      <c r="Z74" s="10">
        <v>0</v>
      </c>
      <c r="AA74" s="10">
        <v>1778.6</v>
      </c>
    </row>
    <row r="75" spans="1:27">
      <c r="A75" s="10">
        <v>23</v>
      </c>
      <c r="B75" s="10" t="s">
        <v>517</v>
      </c>
      <c r="C75" s="10"/>
      <c r="D75" s="10" t="s">
        <v>72</v>
      </c>
      <c r="E75" s="10" t="s">
        <v>369</v>
      </c>
      <c r="F75" s="10" t="s">
        <v>371</v>
      </c>
      <c r="G75" s="10" t="s">
        <v>371</v>
      </c>
      <c r="H75" s="10" t="s">
        <v>421</v>
      </c>
      <c r="I75" s="10">
        <v>0</v>
      </c>
      <c r="J75" s="10">
        <v>400</v>
      </c>
      <c r="K75" s="10">
        <v>368</v>
      </c>
      <c r="N75" s="10">
        <v>2022</v>
      </c>
      <c r="O75" s="10">
        <v>6</v>
      </c>
      <c r="P75" s="10" t="s">
        <v>171</v>
      </c>
      <c r="Q75" s="10" t="s">
        <v>513</v>
      </c>
      <c r="R75" s="10"/>
      <c r="S75" s="10" t="s">
        <v>72</v>
      </c>
      <c r="T75" s="10" t="s">
        <v>369</v>
      </c>
      <c r="U75" s="10" t="s">
        <v>391</v>
      </c>
      <c r="V75" s="10" t="s">
        <v>393</v>
      </c>
      <c r="W75" s="10" t="s">
        <v>421</v>
      </c>
      <c r="X75" s="10"/>
      <c r="Y75" s="10"/>
      <c r="Z75" s="10"/>
      <c r="AA75" s="10">
        <v>389.2</v>
      </c>
    </row>
    <row r="76" spans="1:27">
      <c r="A76" s="10">
        <v>23</v>
      </c>
      <c r="B76" s="10" t="s">
        <v>518</v>
      </c>
      <c r="C76" s="10"/>
      <c r="D76" s="10" t="s">
        <v>72</v>
      </c>
      <c r="E76" s="10" t="s">
        <v>369</v>
      </c>
      <c r="F76" s="10" t="s">
        <v>371</v>
      </c>
      <c r="G76" s="10" t="s">
        <v>371</v>
      </c>
      <c r="H76" s="10" t="s">
        <v>421</v>
      </c>
      <c r="I76" s="10">
        <v>0</v>
      </c>
      <c r="J76" s="10">
        <v>350</v>
      </c>
      <c r="K76" s="10">
        <v>110</v>
      </c>
      <c r="N76" s="10">
        <v>2022</v>
      </c>
      <c r="O76" s="10">
        <v>5</v>
      </c>
      <c r="P76" s="10" t="s">
        <v>170</v>
      </c>
      <c r="Q76" s="10" t="s">
        <v>431</v>
      </c>
      <c r="R76" s="10"/>
      <c r="S76" s="10" t="s">
        <v>77</v>
      </c>
      <c r="T76" s="10" t="s">
        <v>368</v>
      </c>
      <c r="U76" s="10" t="s">
        <v>386</v>
      </c>
      <c r="V76" s="10" t="s">
        <v>387</v>
      </c>
      <c r="W76" s="10" t="s">
        <v>419</v>
      </c>
      <c r="X76" s="10"/>
      <c r="Y76" s="10"/>
      <c r="Z76" s="10"/>
      <c r="AA76" s="10">
        <v>0</v>
      </c>
    </row>
    <row r="77" spans="1:27">
      <c r="A77" s="10">
        <v>23</v>
      </c>
      <c r="B77" s="10" t="s">
        <v>437</v>
      </c>
      <c r="C77" s="10"/>
      <c r="D77" s="10" t="s">
        <v>72</v>
      </c>
      <c r="E77" s="10" t="s">
        <v>369</v>
      </c>
      <c r="F77" s="10" t="s">
        <v>374</v>
      </c>
      <c r="G77" s="10" t="s">
        <v>402</v>
      </c>
      <c r="H77" s="10" t="s">
        <v>421</v>
      </c>
      <c r="I77" s="10">
        <v>0</v>
      </c>
      <c r="J77" s="10">
        <v>0</v>
      </c>
      <c r="K77" s="10">
        <v>0</v>
      </c>
      <c r="N77" s="10">
        <v>2022</v>
      </c>
      <c r="O77" s="10">
        <v>6</v>
      </c>
      <c r="P77" s="10" t="s">
        <v>171</v>
      </c>
      <c r="Q77" s="10" t="s">
        <v>431</v>
      </c>
      <c r="R77" s="10"/>
      <c r="S77" s="10" t="s">
        <v>77</v>
      </c>
      <c r="T77" s="10" t="s">
        <v>368</v>
      </c>
      <c r="U77" s="10" t="s">
        <v>386</v>
      </c>
      <c r="V77" s="10" t="s">
        <v>387</v>
      </c>
      <c r="W77" s="10" t="s">
        <v>419</v>
      </c>
      <c r="X77" s="10"/>
      <c r="Y77" s="10"/>
      <c r="Z77" s="10"/>
      <c r="AA77" s="10">
        <v>0</v>
      </c>
    </row>
    <row r="78" spans="1:27">
      <c r="A78" s="10">
        <v>23</v>
      </c>
      <c r="B78" s="10" t="s">
        <v>438</v>
      </c>
      <c r="C78" s="10"/>
      <c r="D78" s="10" t="s">
        <v>72</v>
      </c>
      <c r="E78" s="10" t="s">
        <v>369</v>
      </c>
      <c r="F78" s="10" t="s">
        <v>374</v>
      </c>
      <c r="G78" s="10" t="s">
        <v>402</v>
      </c>
      <c r="H78" s="10" t="s">
        <v>421</v>
      </c>
      <c r="I78" s="10">
        <v>0</v>
      </c>
      <c r="J78" s="10">
        <v>0</v>
      </c>
      <c r="K78" s="10">
        <v>0</v>
      </c>
      <c r="N78" s="10">
        <v>2022</v>
      </c>
      <c r="O78" s="10">
        <v>5</v>
      </c>
      <c r="P78" s="10" t="s">
        <v>170</v>
      </c>
      <c r="Q78" s="10" t="s">
        <v>689</v>
      </c>
      <c r="R78" s="10"/>
      <c r="S78" s="10" t="s">
        <v>72</v>
      </c>
      <c r="T78" s="10" t="s">
        <v>369</v>
      </c>
      <c r="U78" s="10" t="s">
        <v>395</v>
      </c>
      <c r="V78" s="10" t="s">
        <v>396</v>
      </c>
      <c r="W78" s="10" t="s">
        <v>421</v>
      </c>
      <c r="X78" s="10">
        <v>600</v>
      </c>
      <c r="Y78" s="10"/>
      <c r="Z78" s="10">
        <v>0</v>
      </c>
      <c r="AA78" s="10">
        <v>854</v>
      </c>
    </row>
    <row r="79" spans="1:27">
      <c r="A79" s="10">
        <v>23</v>
      </c>
      <c r="B79" s="10" t="s">
        <v>439</v>
      </c>
      <c r="C79" s="10"/>
      <c r="D79" s="10" t="s">
        <v>72</v>
      </c>
      <c r="E79" s="10" t="s">
        <v>369</v>
      </c>
      <c r="F79" s="10" t="s">
        <v>374</v>
      </c>
      <c r="G79" s="10" t="s">
        <v>402</v>
      </c>
      <c r="H79" s="10" t="s">
        <v>421</v>
      </c>
      <c r="I79" s="10">
        <v>0</v>
      </c>
      <c r="J79" s="10">
        <v>0</v>
      </c>
      <c r="K79" s="10">
        <v>0</v>
      </c>
      <c r="N79" s="10">
        <v>2022</v>
      </c>
      <c r="O79" s="10">
        <v>6</v>
      </c>
      <c r="P79" s="10" t="s">
        <v>171</v>
      </c>
      <c r="Q79" s="10" t="s">
        <v>689</v>
      </c>
      <c r="R79" s="10"/>
      <c r="S79" s="10" t="s">
        <v>72</v>
      </c>
      <c r="T79" s="10" t="s">
        <v>369</v>
      </c>
      <c r="U79" s="10" t="s">
        <v>395</v>
      </c>
      <c r="V79" s="10" t="s">
        <v>396</v>
      </c>
      <c r="W79" s="10" t="s">
        <v>421</v>
      </c>
      <c r="X79" s="10"/>
      <c r="Y79" s="10"/>
      <c r="Z79" s="10"/>
      <c r="AA79" s="10">
        <v>289.5</v>
      </c>
    </row>
    <row r="80" spans="1:27">
      <c r="A80" s="10">
        <v>23</v>
      </c>
      <c r="B80" s="10" t="s">
        <v>698</v>
      </c>
      <c r="C80" s="10"/>
      <c r="D80" s="10" t="s">
        <v>72</v>
      </c>
      <c r="E80" s="10" t="s">
        <v>369</v>
      </c>
      <c r="F80" s="10" t="s">
        <v>398</v>
      </c>
      <c r="G80" s="10" t="s">
        <v>399</v>
      </c>
      <c r="H80" s="10" t="s">
        <v>421</v>
      </c>
      <c r="I80" s="10">
        <v>240</v>
      </c>
      <c r="J80" s="10">
        <v>240</v>
      </c>
      <c r="K80" s="10">
        <v>240.8</v>
      </c>
      <c r="N80" s="10">
        <v>2022</v>
      </c>
      <c r="O80" s="10">
        <v>5</v>
      </c>
      <c r="P80" s="10" t="s">
        <v>170</v>
      </c>
      <c r="Q80" s="10" t="s">
        <v>433</v>
      </c>
      <c r="R80" s="10"/>
      <c r="S80" s="10" t="s">
        <v>77</v>
      </c>
      <c r="T80" s="10" t="s">
        <v>368</v>
      </c>
      <c r="U80" s="10" t="s">
        <v>386</v>
      </c>
      <c r="V80" s="10" t="s">
        <v>387</v>
      </c>
      <c r="W80" s="10" t="s">
        <v>419</v>
      </c>
      <c r="X80" s="10"/>
      <c r="Y80" s="10"/>
      <c r="Z80" s="10"/>
      <c r="AA80" s="10">
        <v>0</v>
      </c>
    </row>
    <row r="81" spans="1:27">
      <c r="A81" s="10">
        <v>23</v>
      </c>
      <c r="B81" s="10" t="s">
        <v>696</v>
      </c>
      <c r="C81" s="10"/>
      <c r="D81" s="10" t="s">
        <v>72</v>
      </c>
      <c r="E81" s="10" t="s">
        <v>369</v>
      </c>
      <c r="F81" s="10" t="s">
        <v>398</v>
      </c>
      <c r="G81" s="10" t="s">
        <v>399</v>
      </c>
      <c r="H81" s="10" t="s">
        <v>421</v>
      </c>
      <c r="I81" s="10">
        <v>225</v>
      </c>
      <c r="J81" s="10">
        <v>250</v>
      </c>
      <c r="K81" s="10">
        <v>255.5</v>
      </c>
      <c r="N81" s="10">
        <v>2022</v>
      </c>
      <c r="O81" s="10">
        <v>6</v>
      </c>
      <c r="P81" s="10" t="s">
        <v>171</v>
      </c>
      <c r="Q81" s="10" t="s">
        <v>433</v>
      </c>
      <c r="R81" s="10"/>
      <c r="S81" s="10" t="s">
        <v>77</v>
      </c>
      <c r="T81" s="10" t="s">
        <v>368</v>
      </c>
      <c r="U81" s="10" t="s">
        <v>386</v>
      </c>
      <c r="V81" s="10" t="s">
        <v>387</v>
      </c>
      <c r="W81" s="10" t="s">
        <v>419</v>
      </c>
      <c r="X81" s="10"/>
      <c r="Y81" s="10"/>
      <c r="Z81" s="10"/>
      <c r="AA81" s="10">
        <v>0</v>
      </c>
    </row>
    <row r="82" spans="1:27">
      <c r="A82" s="10">
        <v>23</v>
      </c>
      <c r="B82" s="10" t="s">
        <v>700</v>
      </c>
      <c r="C82" s="10"/>
      <c r="D82" s="10" t="s">
        <v>72</v>
      </c>
      <c r="E82" s="10" t="s">
        <v>369</v>
      </c>
      <c r="F82" s="10" t="s">
        <v>398</v>
      </c>
      <c r="G82" s="10" t="s">
        <v>399</v>
      </c>
      <c r="H82" s="10" t="s">
        <v>421</v>
      </c>
      <c r="I82" s="10">
        <v>3350</v>
      </c>
      <c r="J82" s="10">
        <v>3450</v>
      </c>
      <c r="K82" s="10">
        <v>3568</v>
      </c>
      <c r="N82" s="10">
        <v>2022</v>
      </c>
      <c r="O82" s="10">
        <v>5</v>
      </c>
      <c r="P82" s="10" t="s">
        <v>170</v>
      </c>
      <c r="Q82" s="10" t="s">
        <v>711</v>
      </c>
      <c r="R82" s="10"/>
      <c r="S82" s="10" t="s">
        <v>72</v>
      </c>
      <c r="T82" s="10" t="s">
        <v>369</v>
      </c>
      <c r="U82" s="10" t="s">
        <v>400</v>
      </c>
      <c r="V82" s="10" t="s">
        <v>401</v>
      </c>
      <c r="W82" s="10" t="s">
        <v>421</v>
      </c>
      <c r="X82" s="10">
        <v>3200</v>
      </c>
      <c r="Y82" s="10"/>
      <c r="Z82" s="10">
        <v>0</v>
      </c>
      <c r="AA82" s="10">
        <v>4023.5</v>
      </c>
    </row>
    <row r="83" spans="1:27">
      <c r="A83" s="10">
        <v>23</v>
      </c>
      <c r="B83" s="10" t="s">
        <v>699</v>
      </c>
      <c r="C83" s="10"/>
      <c r="D83" s="10" t="s">
        <v>72</v>
      </c>
      <c r="E83" s="10" t="s">
        <v>369</v>
      </c>
      <c r="F83" s="10" t="s">
        <v>398</v>
      </c>
      <c r="G83" s="10" t="s">
        <v>399</v>
      </c>
      <c r="H83" s="10" t="s">
        <v>421</v>
      </c>
      <c r="I83" s="10">
        <v>300</v>
      </c>
      <c r="J83" s="10">
        <v>300</v>
      </c>
      <c r="K83" s="10">
        <v>322</v>
      </c>
      <c r="N83" s="10">
        <v>2022</v>
      </c>
      <c r="O83" s="10">
        <v>6</v>
      </c>
      <c r="P83" s="10" t="s">
        <v>171</v>
      </c>
      <c r="Q83" s="10" t="s">
        <v>711</v>
      </c>
      <c r="R83" s="10"/>
      <c r="S83" s="10" t="s">
        <v>72</v>
      </c>
      <c r="T83" s="10" t="s">
        <v>369</v>
      </c>
      <c r="U83" s="10" t="s">
        <v>400</v>
      </c>
      <c r="V83" s="10" t="s">
        <v>401</v>
      </c>
      <c r="W83" s="10" t="s">
        <v>421</v>
      </c>
      <c r="X83" s="10"/>
      <c r="Y83" s="10"/>
      <c r="Z83" s="10"/>
      <c r="AA83" s="10">
        <v>0</v>
      </c>
    </row>
    <row r="84" spans="1:27">
      <c r="A84" s="10">
        <v>23</v>
      </c>
      <c r="B84" s="10" t="s">
        <v>701</v>
      </c>
      <c r="C84" s="10"/>
      <c r="D84" s="10" t="s">
        <v>72</v>
      </c>
      <c r="E84" s="10" t="s">
        <v>369</v>
      </c>
      <c r="F84" s="10" t="s">
        <v>398</v>
      </c>
      <c r="G84" s="10" t="s">
        <v>399</v>
      </c>
      <c r="H84" s="10" t="s">
        <v>421</v>
      </c>
      <c r="I84" s="10">
        <v>150</v>
      </c>
      <c r="J84" s="10">
        <v>300</v>
      </c>
      <c r="K84" s="10">
        <v>323</v>
      </c>
      <c r="N84" s="10">
        <v>2022</v>
      </c>
      <c r="O84" s="10">
        <v>5</v>
      </c>
      <c r="P84" s="10" t="s">
        <v>170</v>
      </c>
      <c r="Q84" s="10" t="s">
        <v>434</v>
      </c>
      <c r="R84" s="10"/>
      <c r="S84" s="10" t="s">
        <v>77</v>
      </c>
      <c r="T84" s="10" t="s">
        <v>368</v>
      </c>
      <c r="U84" s="10" t="s">
        <v>386</v>
      </c>
      <c r="V84" s="10" t="s">
        <v>387</v>
      </c>
      <c r="W84" s="10" t="s">
        <v>419</v>
      </c>
      <c r="X84" s="10"/>
      <c r="Y84" s="10"/>
      <c r="Z84" s="10"/>
      <c r="AA84" s="10">
        <v>0</v>
      </c>
    </row>
    <row r="85" spans="1:27">
      <c r="A85" s="10">
        <v>23</v>
      </c>
      <c r="B85" s="10" t="s">
        <v>685</v>
      </c>
      <c r="C85" s="10"/>
      <c r="D85" s="10" t="s">
        <v>72</v>
      </c>
      <c r="E85" s="10" t="s">
        <v>44</v>
      </c>
      <c r="F85" s="10" t="s">
        <v>391</v>
      </c>
      <c r="G85" s="10" t="s">
        <v>392</v>
      </c>
      <c r="H85" s="10" t="s">
        <v>421</v>
      </c>
      <c r="I85" s="10">
        <v>0</v>
      </c>
      <c r="J85" s="10">
        <v>0</v>
      </c>
      <c r="K85" s="10">
        <v>0</v>
      </c>
      <c r="N85" s="10">
        <v>2022</v>
      </c>
      <c r="O85" s="10">
        <v>6</v>
      </c>
      <c r="P85" s="10" t="s">
        <v>171</v>
      </c>
      <c r="Q85" s="10" t="s">
        <v>434</v>
      </c>
      <c r="R85" s="10"/>
      <c r="S85" s="10" t="s">
        <v>77</v>
      </c>
      <c r="T85" s="10" t="s">
        <v>368</v>
      </c>
      <c r="U85" s="10" t="s">
        <v>386</v>
      </c>
      <c r="V85" s="10" t="s">
        <v>387</v>
      </c>
      <c r="W85" s="10" t="s">
        <v>419</v>
      </c>
      <c r="X85" s="10"/>
      <c r="Y85" s="10"/>
      <c r="Z85" s="10"/>
      <c r="AA85" s="10">
        <v>0</v>
      </c>
    </row>
    <row r="86" spans="1:27">
      <c r="A86" s="10">
        <v>23</v>
      </c>
      <c r="B86" s="10" t="s">
        <v>697</v>
      </c>
      <c r="C86" s="10"/>
      <c r="D86" s="10" t="s">
        <v>72</v>
      </c>
      <c r="E86" s="10" t="s">
        <v>369</v>
      </c>
      <c r="F86" s="10" t="s">
        <v>391</v>
      </c>
      <c r="G86" s="10" t="s">
        <v>393</v>
      </c>
      <c r="H86" s="10" t="s">
        <v>421</v>
      </c>
      <c r="I86" s="10">
        <v>0</v>
      </c>
      <c r="J86" s="10">
        <v>0</v>
      </c>
      <c r="K86" s="10">
        <v>0</v>
      </c>
      <c r="N86" s="10">
        <v>2022</v>
      </c>
      <c r="O86" s="10">
        <v>5</v>
      </c>
      <c r="P86" s="10" t="s">
        <v>170</v>
      </c>
      <c r="Q86" s="10" t="s">
        <v>712</v>
      </c>
      <c r="R86" s="10"/>
      <c r="S86" s="10" t="s">
        <v>72</v>
      </c>
      <c r="T86" s="10" t="s">
        <v>369</v>
      </c>
      <c r="U86" s="10" t="s">
        <v>400</v>
      </c>
      <c r="V86" s="10" t="s">
        <v>401</v>
      </c>
      <c r="W86" s="10" t="s">
        <v>421</v>
      </c>
      <c r="X86" s="10">
        <v>8900</v>
      </c>
      <c r="Y86" s="10"/>
      <c r="Z86" s="10">
        <v>0</v>
      </c>
      <c r="AA86" s="10">
        <v>12419.2</v>
      </c>
    </row>
    <row r="87" spans="1:27">
      <c r="A87" s="10">
        <v>23</v>
      </c>
      <c r="B87" s="10" t="s">
        <v>706</v>
      </c>
      <c r="C87" s="10"/>
      <c r="D87" s="10" t="s">
        <v>72</v>
      </c>
      <c r="E87" s="10" t="s">
        <v>369</v>
      </c>
      <c r="F87" s="10" t="s">
        <v>398</v>
      </c>
      <c r="G87" s="10" t="s">
        <v>399</v>
      </c>
      <c r="H87" s="10" t="s">
        <v>421</v>
      </c>
      <c r="I87" s="10">
        <v>0</v>
      </c>
      <c r="J87" s="10">
        <v>0</v>
      </c>
      <c r="K87" s="10">
        <v>0</v>
      </c>
      <c r="N87" s="10">
        <v>2022</v>
      </c>
      <c r="O87" s="10">
        <v>6</v>
      </c>
      <c r="P87" s="10" t="s">
        <v>171</v>
      </c>
      <c r="Q87" s="10" t="s">
        <v>712</v>
      </c>
      <c r="R87" s="10"/>
      <c r="S87" s="10" t="s">
        <v>72</v>
      </c>
      <c r="T87" s="10" t="s">
        <v>369</v>
      </c>
      <c r="U87" s="10" t="s">
        <v>400</v>
      </c>
      <c r="V87" s="10" t="s">
        <v>401</v>
      </c>
      <c r="W87" s="10" t="s">
        <v>421</v>
      </c>
      <c r="X87" s="10"/>
      <c r="Y87" s="10"/>
      <c r="Z87" s="10"/>
      <c r="AA87" s="10">
        <v>1222.2</v>
      </c>
    </row>
    <row r="88" spans="1:27">
      <c r="A88" s="10">
        <v>23</v>
      </c>
      <c r="B88" s="10" t="s">
        <v>702</v>
      </c>
      <c r="C88" s="10"/>
      <c r="D88" s="10" t="s">
        <v>72</v>
      </c>
      <c r="E88" s="10" t="s">
        <v>369</v>
      </c>
      <c r="F88" s="10" t="s">
        <v>398</v>
      </c>
      <c r="G88" s="10" t="s">
        <v>399</v>
      </c>
      <c r="H88" s="10" t="s">
        <v>421</v>
      </c>
      <c r="I88" s="10">
        <v>50</v>
      </c>
      <c r="J88" s="10">
        <v>50</v>
      </c>
      <c r="K88" s="10">
        <v>45.4</v>
      </c>
      <c r="N88" s="10">
        <v>2022</v>
      </c>
      <c r="O88" s="10">
        <v>5</v>
      </c>
      <c r="P88" s="10" t="s">
        <v>170</v>
      </c>
      <c r="Q88" s="10" t="s">
        <v>435</v>
      </c>
      <c r="R88" s="10"/>
      <c r="S88" s="10" t="s">
        <v>77</v>
      </c>
      <c r="T88" s="10" t="s">
        <v>368</v>
      </c>
      <c r="U88" s="10" t="s">
        <v>386</v>
      </c>
      <c r="V88" s="10" t="s">
        <v>387</v>
      </c>
      <c r="W88" s="10" t="s">
        <v>419</v>
      </c>
      <c r="X88" s="10"/>
      <c r="Y88" s="10"/>
      <c r="Z88" s="10"/>
      <c r="AA88" s="10">
        <v>0</v>
      </c>
    </row>
    <row r="89" spans="1:27">
      <c r="A89" s="10">
        <v>23</v>
      </c>
      <c r="B89" s="10" t="s">
        <v>704</v>
      </c>
      <c r="C89" s="10"/>
      <c r="D89" s="10" t="s">
        <v>72</v>
      </c>
      <c r="E89" s="10" t="s">
        <v>369</v>
      </c>
      <c r="F89" s="10" t="s">
        <v>398</v>
      </c>
      <c r="G89" s="10" t="s">
        <v>399</v>
      </c>
      <c r="H89" s="10" t="s">
        <v>421</v>
      </c>
      <c r="I89" s="10">
        <v>100</v>
      </c>
      <c r="J89" s="10">
        <v>75</v>
      </c>
      <c r="K89" s="10">
        <v>68.5</v>
      </c>
      <c r="N89" s="10">
        <v>2022</v>
      </c>
      <c r="O89" s="10">
        <v>6</v>
      </c>
      <c r="P89" s="10" t="s">
        <v>171</v>
      </c>
      <c r="Q89" s="10" t="s">
        <v>435</v>
      </c>
      <c r="R89" s="10"/>
      <c r="S89" s="10" t="s">
        <v>77</v>
      </c>
      <c r="T89" s="10" t="s">
        <v>368</v>
      </c>
      <c r="U89" s="10" t="s">
        <v>386</v>
      </c>
      <c r="V89" s="10" t="s">
        <v>387</v>
      </c>
      <c r="W89" s="10" t="s">
        <v>419</v>
      </c>
      <c r="X89" s="10"/>
      <c r="Y89" s="10"/>
      <c r="Z89" s="10"/>
      <c r="AA89" s="10">
        <v>2160</v>
      </c>
    </row>
    <row r="90" spans="1:27">
      <c r="A90" s="10">
        <v>23</v>
      </c>
      <c r="B90" s="10" t="s">
        <v>705</v>
      </c>
      <c r="C90" s="10"/>
      <c r="D90" s="10" t="s">
        <v>72</v>
      </c>
      <c r="E90" s="10" t="s">
        <v>369</v>
      </c>
      <c r="F90" s="10" t="s">
        <v>398</v>
      </c>
      <c r="G90" s="10" t="s">
        <v>399</v>
      </c>
      <c r="H90" s="10" t="s">
        <v>421</v>
      </c>
      <c r="I90" s="10">
        <v>220</v>
      </c>
      <c r="J90" s="10">
        <v>195</v>
      </c>
      <c r="K90" s="10">
        <v>202</v>
      </c>
      <c r="N90" s="10">
        <v>2022</v>
      </c>
      <c r="O90" s="10">
        <v>5</v>
      </c>
      <c r="P90" s="10" t="s">
        <v>170</v>
      </c>
      <c r="Q90" s="10" t="s">
        <v>692</v>
      </c>
      <c r="R90" s="10"/>
      <c r="S90" s="10" t="s">
        <v>72</v>
      </c>
      <c r="T90" s="10" t="s">
        <v>369</v>
      </c>
      <c r="U90" s="10" t="s">
        <v>389</v>
      </c>
      <c r="V90" s="10" t="s">
        <v>397</v>
      </c>
      <c r="W90" s="10" t="s">
        <v>417</v>
      </c>
      <c r="X90" s="10">
        <v>200</v>
      </c>
      <c r="Y90" s="10"/>
      <c r="Z90" s="10">
        <v>0</v>
      </c>
      <c r="AA90" s="10">
        <v>341.8</v>
      </c>
    </row>
    <row r="91" spans="1:27">
      <c r="A91" s="10">
        <v>23</v>
      </c>
      <c r="B91" s="10" t="s">
        <v>703</v>
      </c>
      <c r="C91" s="10"/>
      <c r="D91" s="10" t="s">
        <v>72</v>
      </c>
      <c r="E91" s="10" t="s">
        <v>369</v>
      </c>
      <c r="F91" s="10" t="s">
        <v>398</v>
      </c>
      <c r="G91" s="10" t="s">
        <v>399</v>
      </c>
      <c r="H91" s="10" t="s">
        <v>421</v>
      </c>
      <c r="I91" s="10">
        <v>50</v>
      </c>
      <c r="J91" s="10">
        <v>50</v>
      </c>
      <c r="K91" s="10">
        <v>44.2</v>
      </c>
      <c r="N91" s="10">
        <v>2022</v>
      </c>
      <c r="O91" s="10">
        <v>6</v>
      </c>
      <c r="P91" s="10" t="s">
        <v>171</v>
      </c>
      <c r="Q91" s="10" t="s">
        <v>692</v>
      </c>
      <c r="R91" s="10"/>
      <c r="S91" s="10" t="s">
        <v>72</v>
      </c>
      <c r="T91" s="10" t="s">
        <v>369</v>
      </c>
      <c r="U91" s="10" t="s">
        <v>389</v>
      </c>
      <c r="V91" s="10" t="s">
        <v>397</v>
      </c>
      <c r="W91" s="10" t="s">
        <v>417</v>
      </c>
      <c r="X91" s="10"/>
      <c r="Y91" s="10"/>
      <c r="Z91" s="10"/>
      <c r="AA91" s="10">
        <v>0</v>
      </c>
    </row>
    <row r="92" spans="1:27">
      <c r="A92" s="10">
        <v>23</v>
      </c>
      <c r="B92" s="10" t="s">
        <v>647</v>
      </c>
      <c r="C92" s="10"/>
      <c r="D92" s="10" t="s">
        <v>72</v>
      </c>
      <c r="E92" s="10" t="s">
        <v>428</v>
      </c>
      <c r="F92" s="10" t="s">
        <v>372</v>
      </c>
      <c r="G92" s="10" t="s">
        <v>378</v>
      </c>
      <c r="H92" s="10" t="s">
        <v>421</v>
      </c>
      <c r="I92" s="10">
        <v>0</v>
      </c>
      <c r="J92" s="10">
        <v>0</v>
      </c>
      <c r="K92" s="10">
        <v>0</v>
      </c>
      <c r="N92" s="10">
        <v>2022</v>
      </c>
      <c r="O92" s="10">
        <v>5</v>
      </c>
      <c r="P92" s="10" t="s">
        <v>170</v>
      </c>
      <c r="Q92" s="10" t="s">
        <v>436</v>
      </c>
      <c r="R92" s="10"/>
      <c r="S92" s="10" t="s">
        <v>77</v>
      </c>
      <c r="T92" s="10" t="s">
        <v>368</v>
      </c>
      <c r="U92" s="10" t="s">
        <v>386</v>
      </c>
      <c r="V92" s="10" t="s">
        <v>387</v>
      </c>
      <c r="W92" s="10" t="s">
        <v>419</v>
      </c>
      <c r="X92" s="10"/>
      <c r="Y92" s="10"/>
      <c r="Z92" s="10"/>
      <c r="AA92" s="10">
        <v>0</v>
      </c>
    </row>
    <row r="93" spans="1:27">
      <c r="A93" s="10">
        <v>23</v>
      </c>
      <c r="B93" s="10" t="s">
        <v>440</v>
      </c>
      <c r="C93" s="10"/>
      <c r="D93" s="10" t="s">
        <v>72</v>
      </c>
      <c r="E93" s="10" t="s">
        <v>369</v>
      </c>
      <c r="F93" s="10" t="s">
        <v>371</v>
      </c>
      <c r="G93" s="10" t="s">
        <v>371</v>
      </c>
      <c r="H93" s="10" t="s">
        <v>421</v>
      </c>
      <c r="I93" s="10">
        <v>0</v>
      </c>
      <c r="J93" s="10">
        <v>0</v>
      </c>
      <c r="K93" s="10">
        <v>0</v>
      </c>
      <c r="N93" s="10">
        <v>2022</v>
      </c>
      <c r="O93" s="10">
        <v>6</v>
      </c>
      <c r="P93" s="10" t="s">
        <v>171</v>
      </c>
      <c r="Q93" s="10" t="s">
        <v>436</v>
      </c>
      <c r="R93" s="10"/>
      <c r="S93" s="10" t="s">
        <v>77</v>
      </c>
      <c r="T93" s="10" t="s">
        <v>368</v>
      </c>
      <c r="U93" s="10" t="s">
        <v>386</v>
      </c>
      <c r="V93" s="10" t="s">
        <v>387</v>
      </c>
      <c r="W93" s="10" t="s">
        <v>419</v>
      </c>
      <c r="X93" s="10"/>
      <c r="Y93" s="10"/>
      <c r="Z93" s="10"/>
      <c r="AA93" s="10">
        <v>0</v>
      </c>
    </row>
    <row r="94" spans="1:27">
      <c r="A94" s="10">
        <v>23</v>
      </c>
      <c r="B94" s="10" t="s">
        <v>519</v>
      </c>
      <c r="C94" s="10"/>
      <c r="D94" s="10" t="s">
        <v>72</v>
      </c>
      <c r="E94" s="10" t="s">
        <v>369</v>
      </c>
      <c r="F94" s="10" t="s">
        <v>371</v>
      </c>
      <c r="G94" s="10" t="s">
        <v>371</v>
      </c>
      <c r="H94" s="10" t="s">
        <v>421</v>
      </c>
      <c r="I94" s="10">
        <v>0</v>
      </c>
      <c r="J94" s="10">
        <v>0</v>
      </c>
      <c r="K94" s="10">
        <v>0</v>
      </c>
      <c r="N94" s="10">
        <v>2022</v>
      </c>
      <c r="O94" s="10">
        <v>5</v>
      </c>
      <c r="P94" s="10" t="s">
        <v>170</v>
      </c>
      <c r="Q94" s="10" t="s">
        <v>691</v>
      </c>
      <c r="R94" s="10"/>
      <c r="S94" s="10" t="s">
        <v>72</v>
      </c>
      <c r="T94" s="10" t="s">
        <v>369</v>
      </c>
      <c r="U94" s="10" t="s">
        <v>389</v>
      </c>
      <c r="V94" s="10" t="s">
        <v>397</v>
      </c>
      <c r="W94" s="10" t="s">
        <v>417</v>
      </c>
      <c r="X94" s="10">
        <v>200</v>
      </c>
      <c r="Y94" s="10"/>
      <c r="Z94" s="10">
        <v>0</v>
      </c>
      <c r="AA94" s="10">
        <v>330.8</v>
      </c>
    </row>
    <row r="95" spans="1:27">
      <c r="A95" s="10">
        <v>23</v>
      </c>
      <c r="B95" s="10" t="s">
        <v>520</v>
      </c>
      <c r="C95" s="10"/>
      <c r="D95" s="10" t="s">
        <v>72</v>
      </c>
      <c r="E95" s="10" t="s">
        <v>44</v>
      </c>
      <c r="F95" s="10" t="s">
        <v>391</v>
      </c>
      <c r="G95" s="10" t="s">
        <v>392</v>
      </c>
      <c r="H95" s="10" t="s">
        <v>421</v>
      </c>
      <c r="I95" s="10">
        <v>0</v>
      </c>
      <c r="J95" s="10">
        <v>0</v>
      </c>
      <c r="K95" s="10">
        <v>0</v>
      </c>
      <c r="N95" s="10">
        <v>2022</v>
      </c>
      <c r="O95" s="10">
        <v>6</v>
      </c>
      <c r="P95" s="10" t="s">
        <v>171</v>
      </c>
      <c r="Q95" s="10" t="s">
        <v>691</v>
      </c>
      <c r="R95" s="10"/>
      <c r="S95" s="10" t="s">
        <v>72</v>
      </c>
      <c r="T95" s="10" t="s">
        <v>369</v>
      </c>
      <c r="U95" s="10" t="s">
        <v>389</v>
      </c>
      <c r="V95" s="10" t="s">
        <v>397</v>
      </c>
      <c r="W95" s="10" t="s">
        <v>417</v>
      </c>
      <c r="X95" s="10"/>
      <c r="Y95" s="10"/>
      <c r="Z95" s="10"/>
      <c r="AA95" s="10">
        <v>0</v>
      </c>
    </row>
    <row r="96" spans="1:27">
      <c r="A96" s="10">
        <v>23</v>
      </c>
      <c r="B96" s="10" t="s">
        <v>521</v>
      </c>
      <c r="C96" s="10"/>
      <c r="D96" s="10" t="s">
        <v>72</v>
      </c>
      <c r="E96" s="10" t="s">
        <v>44</v>
      </c>
      <c r="F96" s="10" t="s">
        <v>391</v>
      </c>
      <c r="G96" s="10" t="s">
        <v>392</v>
      </c>
      <c r="H96" s="10" t="s">
        <v>421</v>
      </c>
      <c r="I96" s="10">
        <v>0</v>
      </c>
      <c r="J96" s="10">
        <v>0</v>
      </c>
      <c r="K96" s="10">
        <v>0</v>
      </c>
      <c r="N96" s="10">
        <v>2022</v>
      </c>
      <c r="O96" s="10">
        <v>5</v>
      </c>
      <c r="P96" s="10" t="s">
        <v>170</v>
      </c>
      <c r="Q96" s="10" t="s">
        <v>686</v>
      </c>
      <c r="R96" s="10"/>
      <c r="S96" s="10" t="s">
        <v>72</v>
      </c>
      <c r="T96" s="10" t="s">
        <v>44</v>
      </c>
      <c r="U96" s="10" t="s">
        <v>389</v>
      </c>
      <c r="V96" s="10" t="s">
        <v>390</v>
      </c>
      <c r="W96" s="10" t="s">
        <v>421</v>
      </c>
      <c r="X96" s="10">
        <v>1080</v>
      </c>
      <c r="Y96" s="10"/>
      <c r="Z96" s="10">
        <v>0</v>
      </c>
      <c r="AA96" s="10">
        <v>750.5</v>
      </c>
    </row>
    <row r="97" spans="1:27">
      <c r="A97" s="10">
        <v>23</v>
      </c>
      <c r="B97" s="10" t="s">
        <v>690</v>
      </c>
      <c r="C97" s="10"/>
      <c r="D97" s="10" t="s">
        <v>72</v>
      </c>
      <c r="E97" s="10" t="s">
        <v>369</v>
      </c>
      <c r="F97" s="10" t="s">
        <v>395</v>
      </c>
      <c r="G97" s="10" t="s">
        <v>396</v>
      </c>
      <c r="H97" s="10" t="s">
        <v>421</v>
      </c>
      <c r="I97" s="10">
        <v>0</v>
      </c>
      <c r="J97" s="10">
        <v>0</v>
      </c>
      <c r="K97" s="10">
        <v>0</v>
      </c>
      <c r="N97" s="10">
        <v>2022</v>
      </c>
      <c r="O97" s="10">
        <v>6</v>
      </c>
      <c r="P97" s="10" t="s">
        <v>171</v>
      </c>
      <c r="Q97" s="10" t="s">
        <v>686</v>
      </c>
      <c r="R97" s="10"/>
      <c r="S97" s="10" t="s">
        <v>72</v>
      </c>
      <c r="T97" s="10" t="s">
        <v>44</v>
      </c>
      <c r="U97" s="10" t="s">
        <v>389</v>
      </c>
      <c r="V97" s="10" t="s">
        <v>390</v>
      </c>
      <c r="W97" s="10" t="s">
        <v>421</v>
      </c>
      <c r="X97" s="10"/>
      <c r="Y97" s="10"/>
      <c r="Z97" s="10"/>
      <c r="AA97" s="10">
        <v>279.18</v>
      </c>
    </row>
    <row r="98" spans="1:27">
      <c r="A98" s="10">
        <v>23</v>
      </c>
      <c r="B98" s="10" t="s">
        <v>525</v>
      </c>
      <c r="C98" s="10"/>
      <c r="D98" s="10" t="s">
        <v>72</v>
      </c>
      <c r="E98" s="10" t="s">
        <v>370</v>
      </c>
      <c r="F98" s="10" t="s">
        <v>403</v>
      </c>
      <c r="G98" s="10" t="s">
        <v>407</v>
      </c>
      <c r="H98" s="10" t="s">
        <v>419</v>
      </c>
      <c r="I98" s="10">
        <v>1850</v>
      </c>
      <c r="J98" s="10">
        <v>1850</v>
      </c>
      <c r="K98" s="10">
        <v>1925</v>
      </c>
      <c r="N98" s="10">
        <v>2022</v>
      </c>
      <c r="O98" s="10">
        <v>5</v>
      </c>
      <c r="P98" s="10" t="s">
        <v>170</v>
      </c>
      <c r="Q98" s="10" t="s">
        <v>693</v>
      </c>
      <c r="R98" s="10"/>
      <c r="S98" s="10" t="s">
        <v>72</v>
      </c>
      <c r="T98" s="10" t="s">
        <v>369</v>
      </c>
      <c r="U98" s="10" t="s">
        <v>389</v>
      </c>
      <c r="V98" s="10" t="s">
        <v>397</v>
      </c>
      <c r="W98" s="10" t="s">
        <v>417</v>
      </c>
      <c r="X98" s="10">
        <v>14000</v>
      </c>
      <c r="Y98" s="10"/>
      <c r="Z98" s="10">
        <v>0</v>
      </c>
      <c r="AA98" s="10">
        <v>13484</v>
      </c>
    </row>
    <row r="99" spans="1:27">
      <c r="A99" s="10">
        <v>23</v>
      </c>
      <c r="B99" s="10" t="s">
        <v>713</v>
      </c>
      <c r="C99" s="10"/>
      <c r="D99" s="10" t="s">
        <v>72</v>
      </c>
      <c r="E99" s="10" t="s">
        <v>370</v>
      </c>
      <c r="F99" s="10" t="s">
        <v>403</v>
      </c>
      <c r="G99" s="10" t="s">
        <v>407</v>
      </c>
      <c r="H99" s="10" t="s">
        <v>421</v>
      </c>
      <c r="I99" s="10">
        <v>300</v>
      </c>
      <c r="J99" s="10">
        <v>300</v>
      </c>
      <c r="K99" s="10">
        <v>651.54999999999995</v>
      </c>
      <c r="N99" s="10">
        <v>2022</v>
      </c>
      <c r="O99" s="10">
        <v>6</v>
      </c>
      <c r="P99" s="10" t="s">
        <v>171</v>
      </c>
      <c r="Q99" s="10" t="s">
        <v>693</v>
      </c>
      <c r="R99" s="10"/>
      <c r="S99" s="10" t="s">
        <v>72</v>
      </c>
      <c r="T99" s="10" t="s">
        <v>369</v>
      </c>
      <c r="U99" s="10" t="s">
        <v>389</v>
      </c>
      <c r="V99" s="10" t="s">
        <v>397</v>
      </c>
      <c r="W99" s="10" t="s">
        <v>417</v>
      </c>
      <c r="X99" s="10"/>
      <c r="Y99" s="10"/>
      <c r="Z99" s="10"/>
      <c r="AA99" s="10">
        <v>1231</v>
      </c>
    </row>
    <row r="100" spans="1:27">
      <c r="A100" s="10">
        <v>23</v>
      </c>
      <c r="B100" s="10" t="s">
        <v>714</v>
      </c>
      <c r="C100" s="10"/>
      <c r="D100" s="10" t="s">
        <v>72</v>
      </c>
      <c r="E100" s="10" t="s">
        <v>370</v>
      </c>
      <c r="F100" s="10" t="s">
        <v>403</v>
      </c>
      <c r="G100" s="10" t="s">
        <v>407</v>
      </c>
      <c r="H100" s="10" t="s">
        <v>421</v>
      </c>
      <c r="I100" s="10">
        <v>1200</v>
      </c>
      <c r="J100" s="10">
        <v>1200</v>
      </c>
      <c r="K100" s="10">
        <v>1155.75</v>
      </c>
      <c r="N100" s="10">
        <v>2022</v>
      </c>
      <c r="O100" s="10">
        <v>5</v>
      </c>
      <c r="P100" s="10" t="s">
        <v>170</v>
      </c>
      <c r="Q100" s="10" t="s">
        <v>687</v>
      </c>
      <c r="R100" s="10"/>
      <c r="S100" s="10" t="s">
        <v>72</v>
      </c>
      <c r="T100" s="10" t="s">
        <v>44</v>
      </c>
      <c r="U100" s="10" t="s">
        <v>389</v>
      </c>
      <c r="V100" s="10" t="s">
        <v>390</v>
      </c>
      <c r="W100" s="10" t="s">
        <v>421</v>
      </c>
      <c r="X100" s="10">
        <v>720</v>
      </c>
      <c r="Y100" s="10"/>
      <c r="Z100" s="10">
        <v>0</v>
      </c>
      <c r="AA100" s="10">
        <v>632.5</v>
      </c>
    </row>
    <row r="101" spans="1:27">
      <c r="A101" s="10">
        <v>23</v>
      </c>
      <c r="B101" s="10" t="s">
        <v>531</v>
      </c>
      <c r="C101" s="10"/>
      <c r="D101" s="10" t="s">
        <v>72</v>
      </c>
      <c r="E101" s="10" t="s">
        <v>368</v>
      </c>
      <c r="F101" s="10" t="s">
        <v>384</v>
      </c>
      <c r="G101" s="10" t="s">
        <v>385</v>
      </c>
      <c r="H101" s="10" t="s">
        <v>422</v>
      </c>
      <c r="I101" s="10">
        <v>219.0928558346086</v>
      </c>
      <c r="J101" s="10">
        <v>219.0928558346086</v>
      </c>
      <c r="K101" s="10">
        <v>870</v>
      </c>
      <c r="N101" s="10">
        <v>2022</v>
      </c>
      <c r="O101" s="10">
        <v>6</v>
      </c>
      <c r="P101" s="10" t="s">
        <v>171</v>
      </c>
      <c r="Q101" s="10" t="s">
        <v>687</v>
      </c>
      <c r="R101" s="10"/>
      <c r="S101" s="10" t="s">
        <v>72</v>
      </c>
      <c r="T101" s="10" t="s">
        <v>44</v>
      </c>
      <c r="U101" s="10" t="s">
        <v>389</v>
      </c>
      <c r="V101" s="10" t="s">
        <v>390</v>
      </c>
      <c r="W101" s="10" t="s">
        <v>421</v>
      </c>
      <c r="X101" s="10"/>
      <c r="Y101" s="10"/>
      <c r="Z101" s="10"/>
      <c r="AA101" s="10">
        <v>248</v>
      </c>
    </row>
    <row r="102" spans="1:27">
      <c r="A102" s="10">
        <v>23</v>
      </c>
      <c r="B102" s="10" t="s">
        <v>532</v>
      </c>
      <c r="C102" s="10"/>
      <c r="D102" s="10" t="s">
        <v>72</v>
      </c>
      <c r="E102" s="10" t="s">
        <v>368</v>
      </c>
      <c r="F102" s="10" t="s">
        <v>384</v>
      </c>
      <c r="G102" s="10" t="s">
        <v>385</v>
      </c>
      <c r="H102" s="10" t="s">
        <v>422</v>
      </c>
      <c r="I102" s="10">
        <v>159.97527514817301</v>
      </c>
      <c r="J102" s="10">
        <v>159.97527514817301</v>
      </c>
      <c r="K102" s="10">
        <v>1030</v>
      </c>
      <c r="N102" s="10">
        <v>2022</v>
      </c>
      <c r="O102" s="10">
        <v>5</v>
      </c>
      <c r="P102" s="10" t="s">
        <v>170</v>
      </c>
      <c r="Q102" s="10" t="s">
        <v>717</v>
      </c>
      <c r="R102" s="10"/>
      <c r="S102" s="10" t="s">
        <v>72</v>
      </c>
      <c r="T102" s="10" t="s">
        <v>45</v>
      </c>
      <c r="U102" s="10" t="s">
        <v>384</v>
      </c>
      <c r="V102" s="10" t="s">
        <v>408</v>
      </c>
      <c r="W102" s="10" t="s">
        <v>421</v>
      </c>
      <c r="X102" s="10">
        <v>5220</v>
      </c>
      <c r="Y102" s="10"/>
      <c r="Z102" s="10">
        <v>0</v>
      </c>
      <c r="AA102" s="10">
        <v>4886.55</v>
      </c>
    </row>
    <row r="103" spans="1:27">
      <c r="A103" s="10">
        <v>23</v>
      </c>
      <c r="B103" s="10" t="s">
        <v>533</v>
      </c>
      <c r="C103" s="10"/>
      <c r="D103" s="10" t="s">
        <v>72</v>
      </c>
      <c r="E103" s="10" t="s">
        <v>368</v>
      </c>
      <c r="F103" s="10" t="s">
        <v>384</v>
      </c>
      <c r="G103" s="10" t="s">
        <v>385</v>
      </c>
      <c r="H103" s="10" t="s">
        <v>422</v>
      </c>
      <c r="I103" s="10">
        <v>135.99608047023767</v>
      </c>
      <c r="J103" s="10">
        <v>135.99608047023767</v>
      </c>
      <c r="K103" s="10">
        <v>938</v>
      </c>
      <c r="N103" s="10">
        <v>2022</v>
      </c>
      <c r="O103" s="10">
        <v>6</v>
      </c>
      <c r="P103" s="10" t="s">
        <v>171</v>
      </c>
      <c r="Q103" s="10" t="s">
        <v>717</v>
      </c>
      <c r="R103" s="10"/>
      <c r="S103" s="10" t="s">
        <v>72</v>
      </c>
      <c r="T103" s="10" t="s">
        <v>45</v>
      </c>
      <c r="U103" s="10" t="s">
        <v>384</v>
      </c>
      <c r="V103" s="10" t="s">
        <v>408</v>
      </c>
      <c r="W103" s="10" t="s">
        <v>421</v>
      </c>
      <c r="X103" s="10"/>
      <c r="Y103" s="10"/>
      <c r="Z103" s="10"/>
      <c r="AA103" s="10">
        <v>962</v>
      </c>
    </row>
    <row r="104" spans="1:27">
      <c r="A104" s="10">
        <v>23</v>
      </c>
      <c r="B104" s="10" t="s">
        <v>534</v>
      </c>
      <c r="C104" s="10"/>
      <c r="D104" s="10" t="s">
        <v>72</v>
      </c>
      <c r="E104" s="10" t="s">
        <v>368</v>
      </c>
      <c r="F104" s="10" t="s">
        <v>384</v>
      </c>
      <c r="G104" s="10" t="s">
        <v>385</v>
      </c>
      <c r="H104" s="10" t="s">
        <v>422</v>
      </c>
      <c r="I104" s="10">
        <v>78.583274471640706</v>
      </c>
      <c r="J104" s="10">
        <v>78.583274471640706</v>
      </c>
      <c r="K104" s="10">
        <v>544</v>
      </c>
      <c r="N104" s="10">
        <v>2022</v>
      </c>
      <c r="O104" s="10">
        <v>5</v>
      </c>
      <c r="P104" s="10" t="s">
        <v>170</v>
      </c>
      <c r="Q104" s="10" t="s">
        <v>720</v>
      </c>
      <c r="R104" s="10"/>
      <c r="S104" s="10" t="s">
        <v>72</v>
      </c>
      <c r="T104" s="10" t="s">
        <v>45</v>
      </c>
      <c r="U104" s="10" t="s">
        <v>384</v>
      </c>
      <c r="V104" s="10" t="s">
        <v>408</v>
      </c>
      <c r="W104" s="10" t="s">
        <v>421</v>
      </c>
      <c r="X104" s="10">
        <v>300</v>
      </c>
      <c r="Y104" s="10"/>
      <c r="Z104" s="10">
        <v>0</v>
      </c>
      <c r="AA104" s="10">
        <v>980.00000000000023</v>
      </c>
    </row>
    <row r="105" spans="1:27">
      <c r="A105" s="10">
        <v>23</v>
      </c>
      <c r="B105" s="10" t="s">
        <v>644</v>
      </c>
      <c r="C105" s="10"/>
      <c r="D105" s="10" t="s">
        <v>72</v>
      </c>
      <c r="E105" s="10" t="s">
        <v>428</v>
      </c>
      <c r="F105" s="10" t="s">
        <v>400</v>
      </c>
      <c r="G105" s="10" t="s">
        <v>373</v>
      </c>
      <c r="H105" s="10" t="s">
        <v>419</v>
      </c>
      <c r="I105" s="10">
        <v>0</v>
      </c>
      <c r="J105" s="10">
        <v>0</v>
      </c>
      <c r="K105" s="10">
        <v>0</v>
      </c>
      <c r="N105" s="10">
        <v>2022</v>
      </c>
      <c r="O105" s="10">
        <v>6</v>
      </c>
      <c r="P105" s="10" t="s">
        <v>171</v>
      </c>
      <c r="Q105" s="10" t="s">
        <v>720</v>
      </c>
      <c r="R105" s="10"/>
      <c r="S105" s="10" t="s">
        <v>72</v>
      </c>
      <c r="T105" s="10" t="s">
        <v>45</v>
      </c>
      <c r="U105" s="10" t="s">
        <v>384</v>
      </c>
      <c r="V105" s="10" t="s">
        <v>408</v>
      </c>
      <c r="W105" s="10" t="s">
        <v>421</v>
      </c>
      <c r="X105" s="10"/>
      <c r="Y105" s="10"/>
      <c r="Z105" s="10"/>
      <c r="AA105" s="10">
        <v>0</v>
      </c>
    </row>
    <row r="106" spans="1:27">
      <c r="A106" s="10">
        <v>23</v>
      </c>
      <c r="B106" s="10" t="s">
        <v>648</v>
      </c>
      <c r="C106" s="10"/>
      <c r="D106" s="10" t="s">
        <v>72</v>
      </c>
      <c r="E106" s="10" t="s">
        <v>428</v>
      </c>
      <c r="F106" s="10" t="s">
        <v>400</v>
      </c>
      <c r="G106" s="10" t="s">
        <v>373</v>
      </c>
      <c r="H106" s="10" t="s">
        <v>419</v>
      </c>
      <c r="I106" s="10">
        <v>0</v>
      </c>
      <c r="J106" s="10">
        <v>0</v>
      </c>
      <c r="K106" s="10">
        <v>0</v>
      </c>
      <c r="N106" s="10">
        <v>2022</v>
      </c>
      <c r="O106" s="10">
        <v>5</v>
      </c>
      <c r="P106" s="10" t="s">
        <v>170</v>
      </c>
      <c r="Q106" s="10" t="s">
        <v>716</v>
      </c>
      <c r="R106" s="10"/>
      <c r="S106" s="10" t="s">
        <v>72</v>
      </c>
      <c r="T106" s="10" t="s">
        <v>45</v>
      </c>
      <c r="U106" s="10" t="s">
        <v>384</v>
      </c>
      <c r="V106" s="10" t="s">
        <v>408</v>
      </c>
      <c r="W106" s="10" t="s">
        <v>421</v>
      </c>
      <c r="X106" s="10"/>
      <c r="Y106" s="10"/>
      <c r="Z106" s="10"/>
      <c r="AA106" s="10">
        <v>0</v>
      </c>
    </row>
    <row r="107" spans="1:27">
      <c r="A107" s="10">
        <v>23</v>
      </c>
      <c r="B107" s="10" t="s">
        <v>535</v>
      </c>
      <c r="C107" s="10"/>
      <c r="D107" s="10" t="s">
        <v>72</v>
      </c>
      <c r="E107" s="10" t="s">
        <v>428</v>
      </c>
      <c r="F107" s="10" t="s">
        <v>400</v>
      </c>
      <c r="G107" s="10" t="s">
        <v>373</v>
      </c>
      <c r="H107" s="10" t="s">
        <v>419</v>
      </c>
      <c r="I107" s="10">
        <v>0</v>
      </c>
      <c r="J107" s="10">
        <v>0</v>
      </c>
      <c r="K107" s="10">
        <v>0</v>
      </c>
      <c r="N107" s="10">
        <v>2022</v>
      </c>
      <c r="O107" s="10">
        <v>6</v>
      </c>
      <c r="P107" s="10" t="s">
        <v>171</v>
      </c>
      <c r="Q107" s="10" t="s">
        <v>716</v>
      </c>
      <c r="R107" s="10"/>
      <c r="S107" s="10" t="s">
        <v>72</v>
      </c>
      <c r="T107" s="10" t="s">
        <v>45</v>
      </c>
      <c r="U107" s="10" t="s">
        <v>384</v>
      </c>
      <c r="V107" s="10" t="s">
        <v>408</v>
      </c>
      <c r="W107" s="10" t="s">
        <v>421</v>
      </c>
      <c r="X107" s="10"/>
      <c r="Y107" s="10"/>
      <c r="Z107" s="10"/>
      <c r="AA107" s="10">
        <v>0</v>
      </c>
    </row>
    <row r="108" spans="1:27">
      <c r="A108" s="10">
        <v>23</v>
      </c>
      <c r="B108" s="10" t="s">
        <v>653</v>
      </c>
      <c r="C108" s="10"/>
      <c r="D108" s="10" t="s">
        <v>72</v>
      </c>
      <c r="E108" s="10" t="s">
        <v>428</v>
      </c>
      <c r="F108" s="10" t="s">
        <v>400</v>
      </c>
      <c r="G108" s="10" t="s">
        <v>373</v>
      </c>
      <c r="H108" s="10" t="s">
        <v>419</v>
      </c>
      <c r="I108" s="10">
        <v>2500</v>
      </c>
      <c r="J108" s="10">
        <v>2500</v>
      </c>
      <c r="K108" s="10">
        <v>2557.1</v>
      </c>
      <c r="N108" s="10">
        <v>2022</v>
      </c>
      <c r="O108" s="10">
        <v>5</v>
      </c>
      <c r="P108" s="10" t="s">
        <v>170</v>
      </c>
      <c r="Q108" s="10" t="s">
        <v>718</v>
      </c>
      <c r="R108" s="10"/>
      <c r="S108" s="10" t="s">
        <v>72</v>
      </c>
      <c r="T108" s="10" t="s">
        <v>45</v>
      </c>
      <c r="U108" s="10" t="s">
        <v>384</v>
      </c>
      <c r="V108" s="10" t="s">
        <v>408</v>
      </c>
      <c r="W108" s="10" t="s">
        <v>421</v>
      </c>
      <c r="X108" s="10"/>
      <c r="Y108" s="10"/>
      <c r="Z108" s="10"/>
      <c r="AA108" s="10">
        <v>0</v>
      </c>
    </row>
    <row r="109" spans="1:27">
      <c r="A109" s="10">
        <v>23</v>
      </c>
      <c r="B109" s="10" t="s">
        <v>654</v>
      </c>
      <c r="C109" s="10"/>
      <c r="D109" s="10" t="s">
        <v>72</v>
      </c>
      <c r="E109" s="10" t="s">
        <v>428</v>
      </c>
      <c r="F109" s="10" t="s">
        <v>400</v>
      </c>
      <c r="G109" s="10" t="s">
        <v>373</v>
      </c>
      <c r="H109" s="10" t="s">
        <v>419</v>
      </c>
      <c r="I109" s="10">
        <v>4000</v>
      </c>
      <c r="J109" s="10">
        <v>4000</v>
      </c>
      <c r="K109" s="10">
        <v>4370.45</v>
      </c>
      <c r="N109" s="10">
        <v>2022</v>
      </c>
      <c r="O109" s="10">
        <v>6</v>
      </c>
      <c r="P109" s="10" t="s">
        <v>171</v>
      </c>
      <c r="Q109" s="10" t="s">
        <v>718</v>
      </c>
      <c r="R109" s="10"/>
      <c r="S109" s="10" t="s">
        <v>72</v>
      </c>
      <c r="T109" s="10" t="s">
        <v>45</v>
      </c>
      <c r="U109" s="10" t="s">
        <v>384</v>
      </c>
      <c r="V109" s="10" t="s">
        <v>408</v>
      </c>
      <c r="W109" s="10" t="s">
        <v>421</v>
      </c>
      <c r="X109" s="10"/>
      <c r="Y109" s="10"/>
      <c r="Z109" s="10"/>
      <c r="AA109" s="10">
        <v>0</v>
      </c>
    </row>
    <row r="110" spans="1:27">
      <c r="A110" s="10">
        <v>23</v>
      </c>
      <c r="B110" s="10" t="s">
        <v>655</v>
      </c>
      <c r="C110" s="10"/>
      <c r="D110" s="10" t="s">
        <v>72</v>
      </c>
      <c r="E110" s="10" t="s">
        <v>428</v>
      </c>
      <c r="F110" s="10" t="s">
        <v>400</v>
      </c>
      <c r="G110" s="10" t="s">
        <v>373</v>
      </c>
      <c r="H110" s="10" t="s">
        <v>419</v>
      </c>
      <c r="I110" s="10">
        <v>500</v>
      </c>
      <c r="J110" s="10">
        <v>500</v>
      </c>
      <c r="K110" s="10">
        <v>515.54999999999995</v>
      </c>
      <c r="N110" s="10">
        <v>2022</v>
      </c>
      <c r="O110" s="10">
        <v>5</v>
      </c>
      <c r="P110" s="10" t="s">
        <v>170</v>
      </c>
      <c r="Q110" s="10" t="s">
        <v>498</v>
      </c>
      <c r="R110" s="10"/>
      <c r="S110" s="10" t="s">
        <v>72</v>
      </c>
      <c r="T110" s="10" t="s">
        <v>44</v>
      </c>
      <c r="U110" s="10" t="s">
        <v>389</v>
      </c>
      <c r="V110" s="10" t="s">
        <v>390</v>
      </c>
      <c r="W110" s="10" t="s">
        <v>421</v>
      </c>
      <c r="X110" s="10">
        <v>932</v>
      </c>
      <c r="Y110" s="10"/>
      <c r="Z110" s="10">
        <v>0</v>
      </c>
      <c r="AA110" s="10">
        <v>1123.692</v>
      </c>
    </row>
    <row r="111" spans="1:27">
      <c r="A111" s="10">
        <v>23</v>
      </c>
      <c r="B111" s="10" t="s">
        <v>536</v>
      </c>
      <c r="C111" s="10"/>
      <c r="D111" s="10" t="s">
        <v>72</v>
      </c>
      <c r="E111" s="10" t="s">
        <v>428</v>
      </c>
      <c r="F111" s="10" t="s">
        <v>400</v>
      </c>
      <c r="G111" s="10" t="s">
        <v>373</v>
      </c>
      <c r="H111" s="10" t="s">
        <v>419</v>
      </c>
      <c r="I111" s="10">
        <v>3000</v>
      </c>
      <c r="J111" s="10">
        <v>3000</v>
      </c>
      <c r="K111" s="10">
        <v>3104.8149999999996</v>
      </c>
      <c r="N111" s="10">
        <v>2022</v>
      </c>
      <c r="O111" s="10">
        <v>6</v>
      </c>
      <c r="P111" s="10" t="s">
        <v>171</v>
      </c>
      <c r="Q111" s="10" t="s">
        <v>498</v>
      </c>
      <c r="R111" s="10"/>
      <c r="S111" s="10" t="s">
        <v>72</v>
      </c>
      <c r="T111" s="10" t="s">
        <v>44</v>
      </c>
      <c r="U111" s="10" t="s">
        <v>389</v>
      </c>
      <c r="V111" s="10" t="s">
        <v>390</v>
      </c>
      <c r="W111" s="10" t="s">
        <v>421</v>
      </c>
      <c r="X111" s="10"/>
      <c r="Y111" s="10"/>
      <c r="Z111" s="10"/>
      <c r="AA111" s="10">
        <v>31.416</v>
      </c>
    </row>
    <row r="112" spans="1:27">
      <c r="A112" s="10">
        <v>23</v>
      </c>
      <c r="B112" s="10" t="s">
        <v>649</v>
      </c>
      <c r="C112" s="10"/>
      <c r="D112" s="10" t="s">
        <v>72</v>
      </c>
      <c r="E112" s="10" t="s">
        <v>428</v>
      </c>
      <c r="F112" s="10" t="s">
        <v>400</v>
      </c>
      <c r="G112" s="10" t="s">
        <v>373</v>
      </c>
      <c r="H112" s="10" t="s">
        <v>419</v>
      </c>
      <c r="I112" s="10">
        <v>7500</v>
      </c>
      <c r="J112" s="10">
        <v>7500</v>
      </c>
      <c r="K112" s="10">
        <v>7498.7499999999991</v>
      </c>
      <c r="N112" s="10">
        <v>2022</v>
      </c>
      <c r="O112" s="10">
        <v>5</v>
      </c>
      <c r="P112" s="10" t="s">
        <v>170</v>
      </c>
      <c r="Q112" s="10" t="s">
        <v>719</v>
      </c>
      <c r="R112" s="10"/>
      <c r="S112" s="10" t="s">
        <v>72</v>
      </c>
      <c r="T112" s="10" t="s">
        <v>45</v>
      </c>
      <c r="U112" s="10" t="s">
        <v>384</v>
      </c>
      <c r="V112" s="10" t="s">
        <v>408</v>
      </c>
      <c r="W112" s="10" t="s">
        <v>421</v>
      </c>
      <c r="X112" s="10"/>
      <c r="Y112" s="10"/>
      <c r="Z112" s="10"/>
      <c r="AA112" s="10">
        <v>0</v>
      </c>
    </row>
    <row r="113" spans="1:27">
      <c r="A113" s="10">
        <v>23</v>
      </c>
      <c r="B113" s="10" t="s">
        <v>650</v>
      </c>
      <c r="C113" s="10"/>
      <c r="D113" s="10" t="s">
        <v>72</v>
      </c>
      <c r="E113" s="10" t="s">
        <v>428</v>
      </c>
      <c r="F113" s="10" t="s">
        <v>400</v>
      </c>
      <c r="G113" s="10" t="s">
        <v>373</v>
      </c>
      <c r="H113" s="10" t="s">
        <v>419</v>
      </c>
      <c r="I113" s="10">
        <v>9000</v>
      </c>
      <c r="J113" s="10">
        <v>9000</v>
      </c>
      <c r="K113" s="10">
        <v>11285.75</v>
      </c>
      <c r="N113" s="10">
        <v>2022</v>
      </c>
      <c r="O113" s="10">
        <v>6</v>
      </c>
      <c r="P113" s="10" t="s">
        <v>171</v>
      </c>
      <c r="Q113" s="10" t="s">
        <v>719</v>
      </c>
      <c r="R113" s="10"/>
      <c r="S113" s="10" t="s">
        <v>72</v>
      </c>
      <c r="T113" s="10" t="s">
        <v>45</v>
      </c>
      <c r="U113" s="10" t="s">
        <v>384</v>
      </c>
      <c r="V113" s="10" t="s">
        <v>408</v>
      </c>
      <c r="W113" s="10" t="s">
        <v>421</v>
      </c>
      <c r="X113" s="10"/>
      <c r="Y113" s="10"/>
      <c r="Z113" s="10"/>
      <c r="AA113" s="10">
        <v>450</v>
      </c>
    </row>
    <row r="114" spans="1:27">
      <c r="A114" s="10">
        <v>23</v>
      </c>
      <c r="B114" s="10" t="s">
        <v>656</v>
      </c>
      <c r="C114" s="10"/>
      <c r="D114" s="10" t="s">
        <v>72</v>
      </c>
      <c r="E114" s="10" t="s">
        <v>428</v>
      </c>
      <c r="F114" s="10" t="s">
        <v>400</v>
      </c>
      <c r="G114" s="10" t="s">
        <v>373</v>
      </c>
      <c r="H114" s="10" t="s">
        <v>419</v>
      </c>
      <c r="I114" s="10">
        <v>1500</v>
      </c>
      <c r="J114" s="10">
        <v>1500</v>
      </c>
      <c r="K114" s="10">
        <v>1528.8</v>
      </c>
      <c r="N114" s="10">
        <v>2022</v>
      </c>
      <c r="O114" s="10">
        <v>5</v>
      </c>
      <c r="P114" s="10" t="s">
        <v>170</v>
      </c>
      <c r="Q114" s="10" t="s">
        <v>499</v>
      </c>
      <c r="R114" s="10"/>
      <c r="S114" s="10" t="s">
        <v>72</v>
      </c>
      <c r="T114" s="10" t="s">
        <v>47</v>
      </c>
      <c r="U114" s="10" t="s">
        <v>403</v>
      </c>
      <c r="V114" s="10" t="s">
        <v>404</v>
      </c>
      <c r="W114" s="10" t="s">
        <v>419</v>
      </c>
      <c r="X114" s="10">
        <v>3500</v>
      </c>
      <c r="Y114" s="10"/>
      <c r="Z114" s="10">
        <v>0</v>
      </c>
      <c r="AA114" s="10">
        <v>4142.5600000000004</v>
      </c>
    </row>
    <row r="115" spans="1:27">
      <c r="A115" s="10">
        <v>23</v>
      </c>
      <c r="B115" s="10" t="s">
        <v>537</v>
      </c>
      <c r="C115" s="10"/>
      <c r="D115" s="10" t="s">
        <v>72</v>
      </c>
      <c r="E115" s="10" t="s">
        <v>428</v>
      </c>
      <c r="F115" s="10" t="s">
        <v>400</v>
      </c>
      <c r="G115" s="10" t="s">
        <v>373</v>
      </c>
      <c r="H115" s="10" t="s">
        <v>419</v>
      </c>
      <c r="I115" s="10">
        <v>1500</v>
      </c>
      <c r="J115" s="10">
        <v>1500</v>
      </c>
      <c r="K115" s="10">
        <v>1580.25</v>
      </c>
      <c r="N115" s="10">
        <v>2022</v>
      </c>
      <c r="O115" s="10">
        <v>6</v>
      </c>
      <c r="P115" s="10" t="s">
        <v>171</v>
      </c>
      <c r="Q115" s="10" t="s">
        <v>499</v>
      </c>
      <c r="R115" s="10"/>
      <c r="S115" s="10" t="s">
        <v>72</v>
      </c>
      <c r="T115" s="10" t="s">
        <v>47</v>
      </c>
      <c r="U115" s="10" t="s">
        <v>403</v>
      </c>
      <c r="V115" s="10" t="s">
        <v>404</v>
      </c>
      <c r="W115" s="10" t="s">
        <v>419</v>
      </c>
      <c r="X115" s="10"/>
      <c r="Y115" s="10"/>
      <c r="Z115" s="10"/>
      <c r="AA115" s="10">
        <v>0</v>
      </c>
    </row>
    <row r="116" spans="1:27">
      <c r="A116" s="10">
        <v>23</v>
      </c>
      <c r="B116" s="10" t="s">
        <v>651</v>
      </c>
      <c r="C116" s="10"/>
      <c r="D116" s="10" t="s">
        <v>72</v>
      </c>
      <c r="E116" s="10" t="s">
        <v>428</v>
      </c>
      <c r="F116" s="10" t="s">
        <v>400</v>
      </c>
      <c r="G116" s="10" t="s">
        <v>373</v>
      </c>
      <c r="H116" s="10" t="s">
        <v>419</v>
      </c>
      <c r="I116" s="10">
        <v>500</v>
      </c>
      <c r="J116" s="10">
        <v>500</v>
      </c>
      <c r="K116" s="10">
        <v>519.75</v>
      </c>
      <c r="N116" s="10">
        <v>2022</v>
      </c>
      <c r="O116" s="10">
        <v>5</v>
      </c>
      <c r="P116" s="10" t="s">
        <v>170</v>
      </c>
      <c r="Q116" s="10" t="s">
        <v>500</v>
      </c>
      <c r="R116" s="10"/>
      <c r="S116" s="10" t="s">
        <v>72</v>
      </c>
      <c r="T116" s="10" t="s">
        <v>47</v>
      </c>
      <c r="U116" s="10" t="s">
        <v>403</v>
      </c>
      <c r="V116" s="10" t="s">
        <v>404</v>
      </c>
      <c r="W116" s="10" t="s">
        <v>419</v>
      </c>
      <c r="X116" s="10">
        <v>3500</v>
      </c>
      <c r="Y116" s="10"/>
      <c r="Z116" s="10">
        <v>0</v>
      </c>
      <c r="AA116" s="10">
        <v>4807.76</v>
      </c>
    </row>
    <row r="117" spans="1:27">
      <c r="A117" s="10">
        <v>23</v>
      </c>
      <c r="B117" s="10" t="s">
        <v>652</v>
      </c>
      <c r="C117" s="10"/>
      <c r="D117" s="10" t="s">
        <v>72</v>
      </c>
      <c r="E117" s="10" t="s">
        <v>428</v>
      </c>
      <c r="F117" s="10" t="s">
        <v>400</v>
      </c>
      <c r="G117" s="10" t="s">
        <v>373</v>
      </c>
      <c r="H117" s="10" t="s">
        <v>419</v>
      </c>
      <c r="I117" s="10">
        <v>9500</v>
      </c>
      <c r="J117" s="10">
        <v>9500</v>
      </c>
      <c r="K117" s="10">
        <v>7932.0497810668303</v>
      </c>
      <c r="N117" s="10">
        <v>2022</v>
      </c>
      <c r="O117" s="10">
        <v>6</v>
      </c>
      <c r="P117" s="10" t="s">
        <v>171</v>
      </c>
      <c r="Q117" s="10" t="s">
        <v>500</v>
      </c>
      <c r="R117" s="10"/>
      <c r="S117" s="10" t="s">
        <v>72</v>
      </c>
      <c r="T117" s="10" t="s">
        <v>47</v>
      </c>
      <c r="U117" s="10" t="s">
        <v>403</v>
      </c>
      <c r="V117" s="10" t="s">
        <v>404</v>
      </c>
      <c r="W117" s="10" t="s">
        <v>419</v>
      </c>
      <c r="X117" s="10"/>
      <c r="Y117" s="10"/>
      <c r="Z117" s="10"/>
      <c r="AA117" s="10">
        <v>0</v>
      </c>
    </row>
    <row r="118" spans="1:27">
      <c r="A118" s="10">
        <v>23</v>
      </c>
      <c r="B118" s="10" t="s">
        <v>657</v>
      </c>
      <c r="C118" s="10"/>
      <c r="D118" s="10" t="s">
        <v>72</v>
      </c>
      <c r="E118" s="10" t="s">
        <v>428</v>
      </c>
      <c r="F118" s="10" t="s">
        <v>400</v>
      </c>
      <c r="G118" s="10" t="s">
        <v>373</v>
      </c>
      <c r="H118" s="10" t="s">
        <v>419</v>
      </c>
      <c r="I118" s="10">
        <v>2500</v>
      </c>
      <c r="J118" s="10">
        <v>2500</v>
      </c>
      <c r="K118" s="10">
        <v>2380.35</v>
      </c>
      <c r="N118" s="10">
        <v>2022</v>
      </c>
      <c r="O118" s="10">
        <v>5</v>
      </c>
      <c r="P118" s="10" t="s">
        <v>170</v>
      </c>
      <c r="Q118" s="10" t="s">
        <v>503</v>
      </c>
      <c r="R118" s="10"/>
      <c r="S118" s="10" t="s">
        <v>72</v>
      </c>
      <c r="T118" s="10" t="s">
        <v>47</v>
      </c>
      <c r="U118" s="10" t="s">
        <v>403</v>
      </c>
      <c r="V118" s="10" t="s">
        <v>405</v>
      </c>
      <c r="W118" s="10" t="s">
        <v>419</v>
      </c>
      <c r="X118" s="10">
        <v>500</v>
      </c>
      <c r="Y118" s="10"/>
      <c r="Z118" s="10">
        <v>0</v>
      </c>
      <c r="AA118" s="10">
        <v>0</v>
      </c>
    </row>
    <row r="119" spans="1:27">
      <c r="A119" s="10">
        <v>23</v>
      </c>
      <c r="B119" s="10" t="s">
        <v>662</v>
      </c>
      <c r="C119" s="10"/>
      <c r="D119" s="10" t="s">
        <v>72</v>
      </c>
      <c r="E119" s="10" t="s">
        <v>428</v>
      </c>
      <c r="F119" s="10" t="s">
        <v>389</v>
      </c>
      <c r="G119" s="10" t="s">
        <v>376</v>
      </c>
      <c r="H119" s="10" t="s">
        <v>419</v>
      </c>
      <c r="I119" s="10">
        <v>2464</v>
      </c>
      <c r="J119" s="10">
        <v>4928</v>
      </c>
      <c r="K119" s="10">
        <v>5222</v>
      </c>
      <c r="N119" s="10">
        <v>2022</v>
      </c>
      <c r="O119" s="10">
        <v>6</v>
      </c>
      <c r="P119" s="10" t="s">
        <v>171</v>
      </c>
      <c r="Q119" s="10" t="s">
        <v>503</v>
      </c>
      <c r="R119" s="10"/>
      <c r="S119" s="10" t="s">
        <v>72</v>
      </c>
      <c r="T119" s="10" t="s">
        <v>47</v>
      </c>
      <c r="U119" s="10" t="s">
        <v>403</v>
      </c>
      <c r="V119" s="10" t="s">
        <v>405</v>
      </c>
      <c r="W119" s="10" t="s">
        <v>419</v>
      </c>
      <c r="X119" s="10"/>
      <c r="Y119" s="10"/>
      <c r="Z119" s="10"/>
      <c r="AA119" s="10">
        <v>0</v>
      </c>
    </row>
    <row r="120" spans="1:27">
      <c r="A120" s="10">
        <v>23</v>
      </c>
      <c r="B120" s="10" t="s">
        <v>660</v>
      </c>
      <c r="C120" s="10"/>
      <c r="D120" s="10" t="s">
        <v>72</v>
      </c>
      <c r="E120" s="10" t="s">
        <v>428</v>
      </c>
      <c r="F120" s="10" t="s">
        <v>389</v>
      </c>
      <c r="G120" s="10" t="s">
        <v>376</v>
      </c>
      <c r="H120" s="10" t="s">
        <v>419</v>
      </c>
      <c r="I120" s="10">
        <v>0</v>
      </c>
      <c r="J120" s="10">
        <v>2464</v>
      </c>
      <c r="K120" s="10">
        <v>2904</v>
      </c>
      <c r="N120" s="10">
        <v>2022</v>
      </c>
      <c r="O120" s="10">
        <v>5</v>
      </c>
      <c r="P120" s="10" t="s">
        <v>170</v>
      </c>
      <c r="Q120" s="10" t="s">
        <v>504</v>
      </c>
      <c r="R120" s="10"/>
      <c r="S120" s="10" t="s">
        <v>72</v>
      </c>
      <c r="T120" s="10" t="s">
        <v>47</v>
      </c>
      <c r="U120" s="10" t="s">
        <v>403</v>
      </c>
      <c r="V120" s="10" t="s">
        <v>405</v>
      </c>
      <c r="W120" s="10" t="s">
        <v>419</v>
      </c>
      <c r="X120" s="10">
        <v>1000</v>
      </c>
      <c r="Y120" s="10"/>
      <c r="Z120" s="10">
        <v>0</v>
      </c>
      <c r="AA120" s="10">
        <v>0</v>
      </c>
    </row>
    <row r="121" spans="1:27">
      <c r="A121" s="10">
        <v>23</v>
      </c>
      <c r="B121" s="10" t="s">
        <v>659</v>
      </c>
      <c r="C121" s="10"/>
      <c r="D121" s="10" t="s">
        <v>72</v>
      </c>
      <c r="E121" s="10" t="s">
        <v>428</v>
      </c>
      <c r="F121" s="10" t="s">
        <v>389</v>
      </c>
      <c r="G121" s="10" t="s">
        <v>376</v>
      </c>
      <c r="H121" s="10" t="s">
        <v>419</v>
      </c>
      <c r="I121" s="10">
        <v>0</v>
      </c>
      <c r="J121" s="10">
        <v>2464</v>
      </c>
      <c r="K121" s="10">
        <v>2706.7999999999834</v>
      </c>
      <c r="N121" s="10">
        <v>2022</v>
      </c>
      <c r="O121" s="10">
        <v>6</v>
      </c>
      <c r="P121" s="10" t="s">
        <v>171</v>
      </c>
      <c r="Q121" s="10" t="s">
        <v>504</v>
      </c>
      <c r="R121" s="10"/>
      <c r="S121" s="10" t="s">
        <v>72</v>
      </c>
      <c r="T121" s="10" t="s">
        <v>47</v>
      </c>
      <c r="U121" s="10" t="s">
        <v>403</v>
      </c>
      <c r="V121" s="10" t="s">
        <v>405</v>
      </c>
      <c r="W121" s="10" t="s">
        <v>419</v>
      </c>
      <c r="X121" s="10"/>
      <c r="Y121" s="10"/>
      <c r="Z121" s="10"/>
      <c r="AA121" s="10">
        <v>0</v>
      </c>
    </row>
    <row r="122" spans="1:27">
      <c r="A122" s="10">
        <v>23</v>
      </c>
      <c r="B122" s="10" t="s">
        <v>658</v>
      </c>
      <c r="C122" s="10"/>
      <c r="D122" s="10" t="s">
        <v>72</v>
      </c>
      <c r="E122" s="10" t="s">
        <v>428</v>
      </c>
      <c r="F122" s="10" t="s">
        <v>389</v>
      </c>
      <c r="G122" s="10" t="s">
        <v>376</v>
      </c>
      <c r="H122" s="10" t="s">
        <v>419</v>
      </c>
      <c r="I122" s="10">
        <v>2464</v>
      </c>
      <c r="J122" s="10">
        <v>2464</v>
      </c>
      <c r="K122" s="10">
        <v>2725.9999999999814</v>
      </c>
      <c r="N122" s="10">
        <v>2022</v>
      </c>
      <c r="O122" s="10">
        <v>5</v>
      </c>
      <c r="P122" s="10" t="s">
        <v>170</v>
      </c>
      <c r="Q122" s="10" t="s">
        <v>501</v>
      </c>
      <c r="R122" s="10"/>
      <c r="S122" s="10" t="s">
        <v>72</v>
      </c>
      <c r="T122" s="10" t="s">
        <v>47</v>
      </c>
      <c r="U122" s="10" t="s">
        <v>403</v>
      </c>
      <c r="V122" s="10" t="s">
        <v>404</v>
      </c>
      <c r="W122" s="10" t="s">
        <v>419</v>
      </c>
      <c r="X122" s="10"/>
      <c r="Y122" s="10"/>
      <c r="Z122" s="10"/>
      <c r="AA122" s="10">
        <v>0</v>
      </c>
    </row>
    <row r="123" spans="1:27">
      <c r="A123" s="10">
        <v>23</v>
      </c>
      <c r="B123" s="10" t="s">
        <v>661</v>
      </c>
      <c r="C123" s="10"/>
      <c r="D123" s="10" t="s">
        <v>72</v>
      </c>
      <c r="E123" s="10" t="s">
        <v>428</v>
      </c>
      <c r="F123" s="10" t="s">
        <v>389</v>
      </c>
      <c r="G123" s="10" t="s">
        <v>376</v>
      </c>
      <c r="H123" s="10" t="s">
        <v>419</v>
      </c>
      <c r="I123" s="10">
        <v>2464</v>
      </c>
      <c r="J123" s="10">
        <v>0</v>
      </c>
      <c r="K123" s="10">
        <v>0</v>
      </c>
      <c r="N123" s="10">
        <v>2022</v>
      </c>
      <c r="O123" s="10">
        <v>6</v>
      </c>
      <c r="P123" s="10" t="s">
        <v>171</v>
      </c>
      <c r="Q123" s="10" t="s">
        <v>501</v>
      </c>
      <c r="R123" s="10"/>
      <c r="S123" s="10" t="s">
        <v>72</v>
      </c>
      <c r="T123" s="10" t="s">
        <v>47</v>
      </c>
      <c r="U123" s="10" t="s">
        <v>403</v>
      </c>
      <c r="V123" s="10" t="s">
        <v>404</v>
      </c>
      <c r="W123" s="10" t="s">
        <v>419</v>
      </c>
      <c r="X123" s="10"/>
      <c r="Y123" s="10"/>
      <c r="Z123" s="10"/>
      <c r="AA123" s="10">
        <v>0</v>
      </c>
    </row>
    <row r="124" spans="1:27">
      <c r="A124" s="10">
        <v>23</v>
      </c>
      <c r="B124" s="10" t="s">
        <v>663</v>
      </c>
      <c r="C124" s="10"/>
      <c r="D124" s="10" t="s">
        <v>72</v>
      </c>
      <c r="E124" s="10" t="s">
        <v>428</v>
      </c>
      <c r="F124" s="10" t="s">
        <v>389</v>
      </c>
      <c r="G124" s="10" t="s">
        <v>376</v>
      </c>
      <c r="H124" s="10" t="s">
        <v>419</v>
      </c>
      <c r="I124" s="10">
        <v>7392</v>
      </c>
      <c r="J124" s="10">
        <v>0</v>
      </c>
      <c r="K124" s="10">
        <v>0</v>
      </c>
      <c r="N124" s="10">
        <v>2022</v>
      </c>
      <c r="O124" s="10">
        <v>5</v>
      </c>
      <c r="P124" s="10" t="s">
        <v>170</v>
      </c>
      <c r="Q124" s="10" t="s">
        <v>505</v>
      </c>
      <c r="R124" s="10"/>
      <c r="S124" s="10" t="s">
        <v>72</v>
      </c>
      <c r="T124" s="10" t="s">
        <v>47</v>
      </c>
      <c r="U124" s="10" t="s">
        <v>403</v>
      </c>
      <c r="V124" s="10" t="s">
        <v>406</v>
      </c>
      <c r="W124" s="10" t="s">
        <v>419</v>
      </c>
      <c r="X124" s="10">
        <v>2500</v>
      </c>
      <c r="Y124" s="10"/>
      <c r="Z124" s="10">
        <v>0</v>
      </c>
      <c r="AA124" s="10">
        <v>3917.88</v>
      </c>
    </row>
    <row r="125" spans="1:27">
      <c r="A125" s="10">
        <v>23</v>
      </c>
      <c r="B125" s="10" t="s">
        <v>538</v>
      </c>
      <c r="C125" s="10"/>
      <c r="D125" s="10" t="s">
        <v>72</v>
      </c>
      <c r="E125" s="10" t="s">
        <v>428</v>
      </c>
      <c r="F125" s="10" t="s">
        <v>389</v>
      </c>
      <c r="G125" s="10" t="s">
        <v>376</v>
      </c>
      <c r="H125" s="10" t="s">
        <v>419</v>
      </c>
      <c r="I125" s="10">
        <v>0</v>
      </c>
      <c r="J125" s="10">
        <v>2464</v>
      </c>
      <c r="K125" s="10">
        <v>0</v>
      </c>
      <c r="N125" s="10">
        <v>2022</v>
      </c>
      <c r="O125" s="10">
        <v>6</v>
      </c>
      <c r="P125" s="10" t="s">
        <v>171</v>
      </c>
      <c r="Q125" s="10" t="s">
        <v>505</v>
      </c>
      <c r="R125" s="10"/>
      <c r="S125" s="10" t="s">
        <v>72</v>
      </c>
      <c r="T125" s="10" t="s">
        <v>47</v>
      </c>
      <c r="U125" s="10" t="s">
        <v>403</v>
      </c>
      <c r="V125" s="10" t="s">
        <v>406</v>
      </c>
      <c r="W125" s="10" t="s">
        <v>419</v>
      </c>
      <c r="X125" s="10"/>
      <c r="Y125" s="10"/>
      <c r="Z125" s="10"/>
      <c r="AA125" s="10">
        <v>0</v>
      </c>
    </row>
    <row r="126" spans="1:27">
      <c r="A126" s="10">
        <v>23</v>
      </c>
      <c r="B126" s="10" t="s">
        <v>666</v>
      </c>
      <c r="C126" s="10"/>
      <c r="D126" s="10" t="s">
        <v>72</v>
      </c>
      <c r="E126" s="10" t="s">
        <v>428</v>
      </c>
      <c r="F126" s="10" t="s">
        <v>389</v>
      </c>
      <c r="G126" s="10" t="s">
        <v>379</v>
      </c>
      <c r="H126" s="10" t="s">
        <v>421</v>
      </c>
      <c r="I126" s="10">
        <v>11500</v>
      </c>
      <c r="J126" s="10">
        <v>11200</v>
      </c>
      <c r="K126" s="10">
        <v>5686</v>
      </c>
      <c r="N126" s="10">
        <v>2022</v>
      </c>
      <c r="O126" s="10">
        <v>5</v>
      </c>
      <c r="P126" s="10" t="s">
        <v>170</v>
      </c>
      <c r="Q126" s="10" t="s">
        <v>502</v>
      </c>
      <c r="R126" s="10"/>
      <c r="S126" s="10" t="s">
        <v>72</v>
      </c>
      <c r="T126" s="10" t="s">
        <v>47</v>
      </c>
      <c r="U126" s="10" t="s">
        <v>403</v>
      </c>
      <c r="V126" s="10" t="s">
        <v>404</v>
      </c>
      <c r="W126" s="10" t="s">
        <v>419</v>
      </c>
      <c r="X126" s="10"/>
      <c r="Y126" s="10"/>
      <c r="Z126" s="10"/>
      <c r="AA126" s="10">
        <v>0</v>
      </c>
    </row>
    <row r="127" spans="1:27">
      <c r="A127" s="10">
        <v>23</v>
      </c>
      <c r="B127" s="10" t="s">
        <v>665</v>
      </c>
      <c r="C127" s="10"/>
      <c r="D127" s="10" t="s">
        <v>72</v>
      </c>
      <c r="E127" s="10" t="s">
        <v>428</v>
      </c>
      <c r="F127" s="10" t="s">
        <v>389</v>
      </c>
      <c r="G127" s="10" t="s">
        <v>379</v>
      </c>
      <c r="H127" s="10" t="s">
        <v>421</v>
      </c>
      <c r="I127" s="10">
        <v>2300</v>
      </c>
      <c r="J127" s="10">
        <v>2300</v>
      </c>
      <c r="K127" s="10">
        <v>3055</v>
      </c>
      <c r="N127" s="10">
        <v>2022</v>
      </c>
      <c r="O127" s="10">
        <v>6</v>
      </c>
      <c r="P127" s="10" t="s">
        <v>171</v>
      </c>
      <c r="Q127" s="10" t="s">
        <v>502</v>
      </c>
      <c r="R127" s="10"/>
      <c r="S127" s="10" t="s">
        <v>72</v>
      </c>
      <c r="T127" s="10" t="s">
        <v>47</v>
      </c>
      <c r="U127" s="10" t="s">
        <v>403</v>
      </c>
      <c r="V127" s="10" t="s">
        <v>404</v>
      </c>
      <c r="W127" s="10" t="s">
        <v>419</v>
      </c>
      <c r="X127" s="10"/>
      <c r="Y127" s="10"/>
      <c r="Z127" s="10"/>
      <c r="AA127" s="10">
        <v>0</v>
      </c>
    </row>
    <row r="128" spans="1:27">
      <c r="A128" s="10">
        <v>23</v>
      </c>
      <c r="B128" s="10" t="s">
        <v>664</v>
      </c>
      <c r="C128" s="10"/>
      <c r="D128" s="10" t="s">
        <v>72</v>
      </c>
      <c r="E128" s="10" t="s">
        <v>428</v>
      </c>
      <c r="F128" s="10" t="s">
        <v>389</v>
      </c>
      <c r="G128" s="10" t="s">
        <v>379</v>
      </c>
      <c r="H128" s="10" t="s">
        <v>421</v>
      </c>
      <c r="I128" s="10">
        <v>0</v>
      </c>
      <c r="J128" s="10">
        <v>0</v>
      </c>
      <c r="K128" s="10">
        <v>0</v>
      </c>
      <c r="N128" s="10">
        <v>2022</v>
      </c>
      <c r="O128" s="10">
        <v>5</v>
      </c>
      <c r="P128" s="10" t="s">
        <v>170</v>
      </c>
      <c r="Q128" s="10" t="s">
        <v>506</v>
      </c>
      <c r="R128" s="10"/>
      <c r="S128" s="10" t="s">
        <v>72</v>
      </c>
      <c r="T128" s="10" t="s">
        <v>47</v>
      </c>
      <c r="U128" s="10" t="s">
        <v>403</v>
      </c>
      <c r="V128" s="10" t="s">
        <v>405</v>
      </c>
      <c r="W128" s="10" t="s">
        <v>419</v>
      </c>
      <c r="X128" s="10">
        <v>1600</v>
      </c>
      <c r="Y128" s="10"/>
      <c r="Z128" s="10">
        <v>0</v>
      </c>
      <c r="AA128" s="10">
        <v>971.88</v>
      </c>
    </row>
    <row r="129" spans="1:27">
      <c r="A129" s="10">
        <v>23</v>
      </c>
      <c r="B129" s="10" t="s">
        <v>667</v>
      </c>
      <c r="C129" s="10"/>
      <c r="D129" s="10" t="s">
        <v>72</v>
      </c>
      <c r="E129" s="10" t="s">
        <v>428</v>
      </c>
      <c r="F129" s="10" t="s">
        <v>389</v>
      </c>
      <c r="G129" s="10" t="s">
        <v>375</v>
      </c>
      <c r="H129" s="10" t="s">
        <v>421</v>
      </c>
      <c r="I129" s="10">
        <v>10800</v>
      </c>
      <c r="J129" s="10">
        <v>10800</v>
      </c>
      <c r="K129" s="10">
        <v>8208.5</v>
      </c>
      <c r="N129" s="10">
        <v>2022</v>
      </c>
      <c r="O129" s="10">
        <v>6</v>
      </c>
      <c r="P129" s="10" t="s">
        <v>171</v>
      </c>
      <c r="Q129" s="10" t="s">
        <v>506</v>
      </c>
      <c r="R129" s="10"/>
      <c r="S129" s="10" t="s">
        <v>72</v>
      </c>
      <c r="T129" s="10" t="s">
        <v>47</v>
      </c>
      <c r="U129" s="10" t="s">
        <v>403</v>
      </c>
      <c r="V129" s="10" t="s">
        <v>405</v>
      </c>
      <c r="W129" s="10" t="s">
        <v>419</v>
      </c>
      <c r="X129" s="10"/>
      <c r="Y129" s="10"/>
      <c r="Z129" s="10"/>
      <c r="AA129" s="10">
        <v>1968</v>
      </c>
    </row>
    <row r="130" spans="1:27">
      <c r="A130" s="10">
        <v>23</v>
      </c>
      <c r="B130" s="10" t="s">
        <v>668</v>
      </c>
      <c r="C130" s="10"/>
      <c r="D130" s="10" t="s">
        <v>72</v>
      </c>
      <c r="E130" s="10" t="s">
        <v>428</v>
      </c>
      <c r="F130" s="10" t="s">
        <v>389</v>
      </c>
      <c r="G130" s="10" t="s">
        <v>375</v>
      </c>
      <c r="H130" s="10" t="s">
        <v>421</v>
      </c>
      <c r="I130" s="10">
        <v>4800</v>
      </c>
      <c r="J130" s="10">
        <v>4800</v>
      </c>
      <c r="K130" s="10">
        <v>0</v>
      </c>
      <c r="N130" s="10">
        <v>2022</v>
      </c>
      <c r="O130" s="10">
        <v>5</v>
      </c>
      <c r="P130" s="10" t="s">
        <v>170</v>
      </c>
      <c r="Q130" s="10" t="s">
        <v>508</v>
      </c>
      <c r="R130" s="10"/>
      <c r="S130" s="10" t="s">
        <v>72</v>
      </c>
      <c r="T130" s="10" t="s">
        <v>47</v>
      </c>
      <c r="U130" s="10" t="s">
        <v>403</v>
      </c>
      <c r="V130" s="10" t="s">
        <v>405</v>
      </c>
      <c r="W130" s="10" t="s">
        <v>419</v>
      </c>
      <c r="X130" s="10">
        <v>500</v>
      </c>
      <c r="Y130" s="10"/>
      <c r="Z130" s="10">
        <v>0</v>
      </c>
      <c r="AA130" s="10">
        <v>0</v>
      </c>
    </row>
    <row r="131" spans="1:27">
      <c r="A131" s="10">
        <v>23</v>
      </c>
      <c r="B131" s="10" t="s">
        <v>669</v>
      </c>
      <c r="C131" s="10"/>
      <c r="D131" s="10" t="s">
        <v>72</v>
      </c>
      <c r="E131" s="10" t="s">
        <v>428</v>
      </c>
      <c r="F131" s="10" t="s">
        <v>389</v>
      </c>
      <c r="G131" s="10" t="s">
        <v>375</v>
      </c>
      <c r="H131" s="10" t="s">
        <v>421</v>
      </c>
      <c r="I131" s="10">
        <v>2400</v>
      </c>
      <c r="J131" s="10">
        <v>2400</v>
      </c>
      <c r="K131" s="10">
        <v>2423.2000000000003</v>
      </c>
      <c r="N131" s="10">
        <v>2022</v>
      </c>
      <c r="O131" s="10">
        <v>6</v>
      </c>
      <c r="P131" s="10" t="s">
        <v>171</v>
      </c>
      <c r="Q131" s="10" t="s">
        <v>508</v>
      </c>
      <c r="R131" s="10"/>
      <c r="S131" s="10" t="s">
        <v>72</v>
      </c>
      <c r="T131" s="10" t="s">
        <v>47</v>
      </c>
      <c r="U131" s="10" t="s">
        <v>403</v>
      </c>
      <c r="V131" s="10" t="s">
        <v>405</v>
      </c>
      <c r="W131" s="10" t="s">
        <v>419</v>
      </c>
      <c r="X131" s="10"/>
      <c r="Y131" s="10"/>
      <c r="Z131" s="10"/>
      <c r="AA131" s="10">
        <v>0</v>
      </c>
    </row>
    <row r="132" spans="1:27">
      <c r="A132" s="10">
        <v>23</v>
      </c>
      <c r="B132" s="10" t="s">
        <v>671</v>
      </c>
      <c r="C132" s="10"/>
      <c r="D132" s="10" t="s">
        <v>72</v>
      </c>
      <c r="E132" s="10" t="s">
        <v>428</v>
      </c>
      <c r="F132" s="10" t="s">
        <v>389</v>
      </c>
      <c r="G132" s="10" t="s">
        <v>375</v>
      </c>
      <c r="H132" s="10" t="s">
        <v>421</v>
      </c>
      <c r="I132" s="10">
        <v>0</v>
      </c>
      <c r="J132" s="10">
        <v>0</v>
      </c>
      <c r="K132" s="10">
        <v>0</v>
      </c>
      <c r="N132" s="10">
        <v>2022</v>
      </c>
      <c r="O132" s="10">
        <v>5</v>
      </c>
      <c r="P132" s="10" t="s">
        <v>170</v>
      </c>
      <c r="Q132" s="10" t="s">
        <v>510</v>
      </c>
      <c r="R132" s="10"/>
      <c r="S132" s="10" t="s">
        <v>72</v>
      </c>
      <c r="T132" s="10" t="s">
        <v>47</v>
      </c>
      <c r="U132" s="10" t="s">
        <v>403</v>
      </c>
      <c r="V132" s="10" t="s">
        <v>405</v>
      </c>
      <c r="W132" s="10" t="s">
        <v>419</v>
      </c>
      <c r="X132" s="10">
        <v>10000</v>
      </c>
      <c r="Y132" s="10"/>
      <c r="Z132" s="10">
        <v>0</v>
      </c>
      <c r="AA132" s="10">
        <v>6512.88</v>
      </c>
    </row>
    <row r="133" spans="1:27">
      <c r="A133" s="10">
        <v>23</v>
      </c>
      <c r="B133" s="10" t="s">
        <v>539</v>
      </c>
      <c r="C133" s="10"/>
      <c r="D133" s="10" t="s">
        <v>72</v>
      </c>
      <c r="E133" s="10" t="s">
        <v>428</v>
      </c>
      <c r="F133" s="10" t="s">
        <v>389</v>
      </c>
      <c r="G133" s="10" t="s">
        <v>375</v>
      </c>
      <c r="H133" s="10" t="s">
        <v>421</v>
      </c>
      <c r="I133" s="10">
        <v>0</v>
      </c>
      <c r="J133" s="10">
        <v>0</v>
      </c>
      <c r="K133" s="10">
        <v>0</v>
      </c>
      <c r="N133" s="10">
        <v>2022</v>
      </c>
      <c r="O133" s="10">
        <v>6</v>
      </c>
      <c r="P133" s="10" t="s">
        <v>171</v>
      </c>
      <c r="Q133" s="10" t="s">
        <v>510</v>
      </c>
      <c r="R133" s="10"/>
      <c r="S133" s="10" t="s">
        <v>72</v>
      </c>
      <c r="T133" s="10" t="s">
        <v>47</v>
      </c>
      <c r="U133" s="10" t="s">
        <v>403</v>
      </c>
      <c r="V133" s="10" t="s">
        <v>405</v>
      </c>
      <c r="W133" s="10" t="s">
        <v>419</v>
      </c>
      <c r="X133" s="10"/>
      <c r="Y133" s="10"/>
      <c r="Z133" s="10"/>
      <c r="AA133" s="10">
        <v>0</v>
      </c>
    </row>
    <row r="134" spans="1:27">
      <c r="A134" s="10">
        <v>23</v>
      </c>
      <c r="B134" s="10" t="s">
        <v>682</v>
      </c>
      <c r="C134" s="10"/>
      <c r="D134" s="10" t="s">
        <v>72</v>
      </c>
      <c r="E134" s="10" t="s">
        <v>428</v>
      </c>
      <c r="F134" s="10" t="s">
        <v>372</v>
      </c>
      <c r="G134" s="10" t="s">
        <v>381</v>
      </c>
      <c r="H134" s="10" t="s">
        <v>421</v>
      </c>
      <c r="I134" s="10">
        <v>0</v>
      </c>
      <c r="J134" s="10">
        <v>1800</v>
      </c>
      <c r="K134" s="10">
        <v>0</v>
      </c>
      <c r="N134" s="10">
        <v>2022</v>
      </c>
      <c r="O134" s="10">
        <v>5</v>
      </c>
      <c r="P134" s="10" t="s">
        <v>170</v>
      </c>
      <c r="Q134" s="10" t="s">
        <v>512</v>
      </c>
      <c r="R134" s="10"/>
      <c r="S134" s="10" t="s">
        <v>72</v>
      </c>
      <c r="T134" s="10" t="s">
        <v>47</v>
      </c>
      <c r="U134" s="10" t="s">
        <v>403</v>
      </c>
      <c r="V134" s="10" t="s">
        <v>405</v>
      </c>
      <c r="W134" s="10" t="s">
        <v>419</v>
      </c>
      <c r="X134" s="10">
        <v>3000</v>
      </c>
      <c r="Y134" s="10"/>
      <c r="Z134" s="10">
        <v>0</v>
      </c>
      <c r="AA134" s="10">
        <v>201</v>
      </c>
    </row>
    <row r="135" spans="1:27">
      <c r="A135" s="10">
        <v>23</v>
      </c>
      <c r="B135" s="10" t="s">
        <v>683</v>
      </c>
      <c r="C135" s="10"/>
      <c r="D135" s="10" t="s">
        <v>72</v>
      </c>
      <c r="E135" s="10" t="s">
        <v>428</v>
      </c>
      <c r="F135" s="10" t="s">
        <v>372</v>
      </c>
      <c r="G135" s="10" t="s">
        <v>381</v>
      </c>
      <c r="H135" s="10" t="s">
        <v>421</v>
      </c>
      <c r="I135" s="10">
        <v>0</v>
      </c>
      <c r="J135" s="10">
        <v>0</v>
      </c>
      <c r="K135" s="10">
        <v>0</v>
      </c>
      <c r="N135" s="10">
        <v>2022</v>
      </c>
      <c r="O135" s="10">
        <v>6</v>
      </c>
      <c r="P135" s="10" t="s">
        <v>171</v>
      </c>
      <c r="Q135" s="10" t="s">
        <v>512</v>
      </c>
      <c r="R135" s="10"/>
      <c r="S135" s="10" t="s">
        <v>72</v>
      </c>
      <c r="T135" s="10" t="s">
        <v>47</v>
      </c>
      <c r="U135" s="10" t="s">
        <v>403</v>
      </c>
      <c r="V135" s="10" t="s">
        <v>405</v>
      </c>
      <c r="W135" s="10" t="s">
        <v>419</v>
      </c>
      <c r="X135" s="10"/>
      <c r="Y135" s="10"/>
      <c r="Z135" s="10"/>
      <c r="AA135" s="10">
        <v>0</v>
      </c>
    </row>
    <row r="136" spans="1:27">
      <c r="A136" s="10">
        <v>23</v>
      </c>
      <c r="B136" s="10" t="s">
        <v>681</v>
      </c>
      <c r="C136" s="10"/>
      <c r="D136" s="10" t="s">
        <v>72</v>
      </c>
      <c r="E136" s="10" t="s">
        <v>428</v>
      </c>
      <c r="F136" s="10" t="s">
        <v>372</v>
      </c>
      <c r="G136" s="10" t="s">
        <v>381</v>
      </c>
      <c r="H136" s="10" t="s">
        <v>421</v>
      </c>
      <c r="I136" s="10">
        <v>3000</v>
      </c>
      <c r="J136" s="10">
        <v>3000</v>
      </c>
      <c r="K136" s="10">
        <v>2651.8000000000061</v>
      </c>
      <c r="N136" s="10">
        <v>2022</v>
      </c>
      <c r="O136" s="10">
        <v>5</v>
      </c>
      <c r="P136" s="10" t="s">
        <v>170</v>
      </c>
      <c r="Q136" s="10" t="s">
        <v>698</v>
      </c>
      <c r="R136" s="10"/>
      <c r="S136" s="10" t="s">
        <v>72</v>
      </c>
      <c r="T136" s="10" t="s">
        <v>369</v>
      </c>
      <c r="U136" s="10" t="s">
        <v>398</v>
      </c>
      <c r="V136" s="10" t="s">
        <v>399</v>
      </c>
      <c r="W136" s="10" t="s">
        <v>421</v>
      </c>
      <c r="X136" s="10">
        <v>200</v>
      </c>
      <c r="Y136" s="10"/>
      <c r="Z136" s="10">
        <v>0</v>
      </c>
      <c r="AA136" s="10">
        <v>575.79999999999995</v>
      </c>
    </row>
    <row r="137" spans="1:27">
      <c r="A137" s="10">
        <v>23</v>
      </c>
      <c r="B137" s="10" t="s">
        <v>673</v>
      </c>
      <c r="C137" s="10"/>
      <c r="D137" s="10" t="s">
        <v>72</v>
      </c>
      <c r="E137" s="10" t="s">
        <v>428</v>
      </c>
      <c r="F137" s="10" t="s">
        <v>372</v>
      </c>
      <c r="G137" s="10" t="s">
        <v>378</v>
      </c>
      <c r="H137" s="10" t="s">
        <v>419</v>
      </c>
      <c r="I137" s="10">
        <v>15000</v>
      </c>
      <c r="J137" s="10">
        <v>13337.5</v>
      </c>
      <c r="K137" s="10">
        <v>14770</v>
      </c>
      <c r="N137" s="10">
        <v>2022</v>
      </c>
      <c r="O137" s="10">
        <v>6</v>
      </c>
      <c r="P137" s="10" t="s">
        <v>171</v>
      </c>
      <c r="Q137" s="10" t="s">
        <v>698</v>
      </c>
      <c r="R137" s="10"/>
      <c r="S137" s="10" t="s">
        <v>72</v>
      </c>
      <c r="T137" s="10" t="s">
        <v>369</v>
      </c>
      <c r="U137" s="10" t="s">
        <v>398</v>
      </c>
      <c r="V137" s="10" t="s">
        <v>399</v>
      </c>
      <c r="W137" s="10" t="s">
        <v>421</v>
      </c>
      <c r="X137" s="10"/>
      <c r="Y137" s="10"/>
      <c r="Z137" s="10"/>
      <c r="AA137" s="10">
        <v>108.8</v>
      </c>
    </row>
    <row r="138" spans="1:27">
      <c r="A138" s="10">
        <v>23</v>
      </c>
      <c r="B138" s="10" t="s">
        <v>674</v>
      </c>
      <c r="C138" s="10"/>
      <c r="D138" s="10" t="s">
        <v>72</v>
      </c>
      <c r="E138" s="10" t="s">
        <v>428</v>
      </c>
      <c r="F138" s="10" t="s">
        <v>372</v>
      </c>
      <c r="G138" s="10" t="s">
        <v>378</v>
      </c>
      <c r="H138" s="10" t="s">
        <v>419</v>
      </c>
      <c r="I138" s="10">
        <v>5000</v>
      </c>
      <c r="J138" s="10">
        <v>5002.5</v>
      </c>
      <c r="K138" s="10">
        <v>5615.5</v>
      </c>
      <c r="N138" s="10">
        <v>2022</v>
      </c>
      <c r="O138" s="10">
        <v>5</v>
      </c>
      <c r="P138" s="10" t="s">
        <v>170</v>
      </c>
      <c r="Q138" s="10" t="s">
        <v>507</v>
      </c>
      <c r="R138" s="10"/>
      <c r="S138" s="10" t="s">
        <v>72</v>
      </c>
      <c r="T138" s="10" t="s">
        <v>47</v>
      </c>
      <c r="U138" s="10" t="s">
        <v>403</v>
      </c>
      <c r="V138" s="10" t="s">
        <v>406</v>
      </c>
      <c r="W138" s="10" t="s">
        <v>419</v>
      </c>
      <c r="X138" s="10"/>
      <c r="Y138" s="10"/>
      <c r="Z138" s="10"/>
      <c r="AA138" s="10">
        <v>0</v>
      </c>
    </row>
    <row r="139" spans="1:27">
      <c r="A139" s="10">
        <v>23</v>
      </c>
      <c r="B139" s="10" t="s">
        <v>672</v>
      </c>
      <c r="C139" s="10"/>
      <c r="D139" s="10" t="s">
        <v>72</v>
      </c>
      <c r="E139" s="10" t="s">
        <v>428</v>
      </c>
      <c r="F139" s="10" t="s">
        <v>372</v>
      </c>
      <c r="G139" s="10" t="s">
        <v>378</v>
      </c>
      <c r="H139" s="10" t="s">
        <v>419</v>
      </c>
      <c r="I139" s="10">
        <v>0</v>
      </c>
      <c r="J139" s="10">
        <v>0</v>
      </c>
      <c r="K139" s="10">
        <v>0</v>
      </c>
      <c r="N139" s="10">
        <v>2022</v>
      </c>
      <c r="O139" s="10">
        <v>6</v>
      </c>
      <c r="P139" s="10" t="s">
        <v>171</v>
      </c>
      <c r="Q139" s="10" t="s">
        <v>507</v>
      </c>
      <c r="R139" s="10"/>
      <c r="S139" s="10" t="s">
        <v>72</v>
      </c>
      <c r="T139" s="10" t="s">
        <v>47</v>
      </c>
      <c r="U139" s="10" t="s">
        <v>403</v>
      </c>
      <c r="V139" s="10" t="s">
        <v>406</v>
      </c>
      <c r="W139" s="10" t="s">
        <v>419</v>
      </c>
      <c r="X139" s="10"/>
      <c r="Y139" s="10"/>
      <c r="Z139" s="10"/>
      <c r="AA139" s="10">
        <v>0</v>
      </c>
    </row>
    <row r="140" spans="1:27">
      <c r="A140" s="10">
        <v>23</v>
      </c>
      <c r="B140" s="10" t="s">
        <v>677</v>
      </c>
      <c r="C140" s="10"/>
      <c r="D140" s="10" t="s">
        <v>72</v>
      </c>
      <c r="E140" s="10" t="s">
        <v>428</v>
      </c>
      <c r="F140" s="10" t="s">
        <v>372</v>
      </c>
      <c r="G140" s="10" t="s">
        <v>378</v>
      </c>
      <c r="H140" s="10" t="s">
        <v>419</v>
      </c>
      <c r="I140" s="10">
        <v>0</v>
      </c>
      <c r="J140" s="10">
        <v>0</v>
      </c>
      <c r="K140" s="10">
        <v>0</v>
      </c>
      <c r="N140" s="10">
        <v>2022</v>
      </c>
      <c r="O140" s="10">
        <v>5</v>
      </c>
      <c r="P140" s="10" t="s">
        <v>170</v>
      </c>
      <c r="Q140" s="10" t="s">
        <v>696</v>
      </c>
      <c r="R140" s="10"/>
      <c r="S140" s="10" t="s">
        <v>72</v>
      </c>
      <c r="T140" s="10" t="s">
        <v>369</v>
      </c>
      <c r="U140" s="10" t="s">
        <v>398</v>
      </c>
      <c r="V140" s="10" t="s">
        <v>399</v>
      </c>
      <c r="W140" s="10" t="s">
        <v>421</v>
      </c>
      <c r="X140" s="10">
        <v>1000</v>
      </c>
      <c r="Y140" s="10"/>
      <c r="Z140" s="10">
        <v>0</v>
      </c>
      <c r="AA140" s="10">
        <v>870</v>
      </c>
    </row>
    <row r="141" spans="1:27">
      <c r="A141" s="10">
        <v>23</v>
      </c>
      <c r="B141" s="10" t="s">
        <v>678</v>
      </c>
      <c r="C141" s="10"/>
      <c r="D141" s="10" t="s">
        <v>72</v>
      </c>
      <c r="E141" s="10" t="s">
        <v>428</v>
      </c>
      <c r="F141" s="10" t="s">
        <v>372</v>
      </c>
      <c r="G141" s="10" t="s">
        <v>378</v>
      </c>
      <c r="H141" s="10" t="s">
        <v>419</v>
      </c>
      <c r="I141" s="10">
        <v>0</v>
      </c>
      <c r="J141" s="10">
        <v>0</v>
      </c>
      <c r="K141" s="10">
        <v>0</v>
      </c>
      <c r="N141" s="10">
        <v>2022</v>
      </c>
      <c r="O141" s="10">
        <v>6</v>
      </c>
      <c r="P141" s="10" t="s">
        <v>171</v>
      </c>
      <c r="Q141" s="10" t="s">
        <v>696</v>
      </c>
      <c r="R141" s="10"/>
      <c r="S141" s="10" t="s">
        <v>72</v>
      </c>
      <c r="T141" s="10" t="s">
        <v>369</v>
      </c>
      <c r="U141" s="10" t="s">
        <v>398</v>
      </c>
      <c r="V141" s="10" t="s">
        <v>399</v>
      </c>
      <c r="W141" s="10" t="s">
        <v>421</v>
      </c>
      <c r="X141" s="10"/>
      <c r="Y141" s="10"/>
      <c r="Z141" s="10"/>
      <c r="AA141" s="10">
        <v>177.5</v>
      </c>
    </row>
    <row r="142" spans="1:27">
      <c r="A142" s="10">
        <v>23</v>
      </c>
      <c r="B142" s="10" t="s">
        <v>676</v>
      </c>
      <c r="C142" s="10"/>
      <c r="D142" s="10" t="s">
        <v>72</v>
      </c>
      <c r="E142" s="10" t="s">
        <v>428</v>
      </c>
      <c r="F142" s="10" t="s">
        <v>372</v>
      </c>
      <c r="G142" s="10" t="s">
        <v>378</v>
      </c>
      <c r="H142" s="10" t="s">
        <v>419</v>
      </c>
      <c r="I142" s="10">
        <v>6700</v>
      </c>
      <c r="J142" s="10">
        <v>5583.166666666667</v>
      </c>
      <c r="K142" s="10">
        <v>6393</v>
      </c>
      <c r="N142" s="10">
        <v>2022</v>
      </c>
      <c r="O142" s="10">
        <v>5</v>
      </c>
      <c r="P142" s="10" t="s">
        <v>170</v>
      </c>
      <c r="Q142" s="10" t="s">
        <v>700</v>
      </c>
      <c r="R142" s="10"/>
      <c r="S142" s="10" t="s">
        <v>72</v>
      </c>
      <c r="T142" s="10" t="s">
        <v>369</v>
      </c>
      <c r="U142" s="10" t="s">
        <v>398</v>
      </c>
      <c r="V142" s="10" t="s">
        <v>399</v>
      </c>
      <c r="W142" s="10" t="s">
        <v>421</v>
      </c>
      <c r="X142" s="10">
        <v>23000</v>
      </c>
      <c r="Y142" s="10"/>
      <c r="Z142" s="10">
        <v>0</v>
      </c>
      <c r="AA142" s="10">
        <v>17352.34</v>
      </c>
    </row>
    <row r="143" spans="1:27">
      <c r="A143" s="10">
        <v>23</v>
      </c>
      <c r="B143" s="10" t="s">
        <v>679</v>
      </c>
      <c r="C143" s="10"/>
      <c r="D143" s="10" t="s">
        <v>72</v>
      </c>
      <c r="E143" s="10" t="s">
        <v>428</v>
      </c>
      <c r="F143" s="10" t="s">
        <v>372</v>
      </c>
      <c r="G143" s="10" t="s">
        <v>380</v>
      </c>
      <c r="H143" s="10" t="s">
        <v>419</v>
      </c>
      <c r="I143" s="10">
        <v>0</v>
      </c>
      <c r="J143" s="10">
        <v>0</v>
      </c>
      <c r="K143" s="10">
        <v>0</v>
      </c>
      <c r="N143" s="10">
        <v>2022</v>
      </c>
      <c r="O143" s="10">
        <v>6</v>
      </c>
      <c r="P143" s="10" t="s">
        <v>171</v>
      </c>
      <c r="Q143" s="10" t="s">
        <v>700</v>
      </c>
      <c r="R143" s="10"/>
      <c r="S143" s="10" t="s">
        <v>72</v>
      </c>
      <c r="T143" s="10" t="s">
        <v>369</v>
      </c>
      <c r="U143" s="10" t="s">
        <v>398</v>
      </c>
      <c r="V143" s="10" t="s">
        <v>399</v>
      </c>
      <c r="W143" s="10" t="s">
        <v>421</v>
      </c>
      <c r="X143" s="10"/>
      <c r="Y143" s="10"/>
      <c r="Z143" s="10"/>
      <c r="AA143" s="10">
        <v>2533</v>
      </c>
    </row>
    <row r="144" spans="1:27">
      <c r="A144" s="10">
        <v>23</v>
      </c>
      <c r="B144" s="10" t="s">
        <v>645</v>
      </c>
      <c r="C144" s="10"/>
      <c r="D144" s="10" t="s">
        <v>72</v>
      </c>
      <c r="E144" s="10" t="s">
        <v>428</v>
      </c>
      <c r="F144" s="10" t="s">
        <v>389</v>
      </c>
      <c r="G144" s="10" t="s">
        <v>377</v>
      </c>
      <c r="H144" s="10" t="s">
        <v>421</v>
      </c>
      <c r="I144" s="10">
        <v>0</v>
      </c>
      <c r="J144" s="10">
        <v>0</v>
      </c>
      <c r="K144" s="10">
        <v>0</v>
      </c>
      <c r="N144" s="10">
        <v>2022</v>
      </c>
      <c r="O144" s="10">
        <v>5</v>
      </c>
      <c r="P144" s="10" t="s">
        <v>170</v>
      </c>
      <c r="Q144" s="10" t="s">
        <v>509</v>
      </c>
      <c r="R144" s="10"/>
      <c r="S144" s="10" t="s">
        <v>72</v>
      </c>
      <c r="T144" s="10" t="s">
        <v>47</v>
      </c>
      <c r="U144" s="10" t="s">
        <v>403</v>
      </c>
      <c r="V144" s="10" t="s">
        <v>405</v>
      </c>
      <c r="W144" s="10" t="s">
        <v>419</v>
      </c>
      <c r="X144" s="10"/>
      <c r="Y144" s="10"/>
      <c r="Z144" s="10"/>
      <c r="AA144" s="10">
        <v>0</v>
      </c>
    </row>
    <row r="145" spans="1:27">
      <c r="A145" s="10">
        <v>23</v>
      </c>
      <c r="B145" s="10" t="s">
        <v>646</v>
      </c>
      <c r="C145" s="10"/>
      <c r="D145" s="10" t="s">
        <v>72</v>
      </c>
      <c r="E145" s="10" t="s">
        <v>428</v>
      </c>
      <c r="F145" s="10" t="s">
        <v>389</v>
      </c>
      <c r="G145" s="10" t="s">
        <v>377</v>
      </c>
      <c r="H145" s="10" t="s">
        <v>421</v>
      </c>
      <c r="I145" s="10">
        <v>500</v>
      </c>
      <c r="J145" s="10">
        <v>500</v>
      </c>
      <c r="K145" s="10">
        <v>548.4</v>
      </c>
      <c r="N145" s="10">
        <v>2022</v>
      </c>
      <c r="O145" s="10">
        <v>6</v>
      </c>
      <c r="P145" s="10" t="s">
        <v>171</v>
      </c>
      <c r="Q145" s="10" t="s">
        <v>509</v>
      </c>
      <c r="R145" s="10"/>
      <c r="S145" s="10" t="s">
        <v>72</v>
      </c>
      <c r="T145" s="10" t="s">
        <v>47</v>
      </c>
      <c r="U145" s="10" t="s">
        <v>403</v>
      </c>
      <c r="V145" s="10" t="s">
        <v>405</v>
      </c>
      <c r="W145" s="10" t="s">
        <v>419</v>
      </c>
      <c r="X145" s="10"/>
      <c r="Y145" s="10"/>
      <c r="Z145" s="10"/>
      <c r="AA145" s="10">
        <v>0</v>
      </c>
    </row>
    <row r="146" spans="1:27">
      <c r="A146" s="10">
        <v>23</v>
      </c>
      <c r="B146" s="10" t="s">
        <v>684</v>
      </c>
      <c r="C146" s="10"/>
      <c r="D146" s="10" t="s">
        <v>72</v>
      </c>
      <c r="E146" s="10" t="s">
        <v>44</v>
      </c>
      <c r="F146" s="10" t="s">
        <v>391</v>
      </c>
      <c r="G146" s="10" t="s">
        <v>392</v>
      </c>
      <c r="H146" s="10" t="s">
        <v>421</v>
      </c>
      <c r="I146" s="10">
        <v>1200</v>
      </c>
      <c r="J146" s="10">
        <v>800</v>
      </c>
      <c r="K146" s="10">
        <v>839.28</v>
      </c>
      <c r="N146" s="10">
        <v>2022</v>
      </c>
      <c r="O146" s="10">
        <v>5</v>
      </c>
      <c r="P146" s="10" t="s">
        <v>170</v>
      </c>
      <c r="Q146" s="10" t="s">
        <v>699</v>
      </c>
      <c r="R146" s="10"/>
      <c r="S146" s="10" t="s">
        <v>72</v>
      </c>
      <c r="T146" s="10" t="s">
        <v>369</v>
      </c>
      <c r="U146" s="10" t="s">
        <v>398</v>
      </c>
      <c r="V146" s="10" t="s">
        <v>399</v>
      </c>
      <c r="W146" s="10" t="s">
        <v>421</v>
      </c>
      <c r="X146" s="10">
        <v>900</v>
      </c>
      <c r="Y146" s="10"/>
      <c r="Z146" s="10">
        <v>0</v>
      </c>
      <c r="AA146" s="10">
        <v>1387</v>
      </c>
    </row>
    <row r="147" spans="1:27">
      <c r="A147" s="10">
        <v>23</v>
      </c>
      <c r="B147" s="10" t="s">
        <v>540</v>
      </c>
      <c r="C147" s="10"/>
      <c r="D147" s="10" t="s">
        <v>72</v>
      </c>
      <c r="E147" s="10" t="s">
        <v>428</v>
      </c>
      <c r="F147" s="10" t="s">
        <v>371</v>
      </c>
      <c r="G147" s="10" t="s">
        <v>371</v>
      </c>
      <c r="H147" s="10" t="s">
        <v>421</v>
      </c>
      <c r="I147" s="10">
        <v>0</v>
      </c>
      <c r="J147" s="10">
        <v>0</v>
      </c>
      <c r="K147" s="10">
        <v>0</v>
      </c>
      <c r="N147" s="10">
        <v>2022</v>
      </c>
      <c r="O147" s="10">
        <v>6</v>
      </c>
      <c r="P147" s="10" t="s">
        <v>171</v>
      </c>
      <c r="Q147" s="10" t="s">
        <v>699</v>
      </c>
      <c r="R147" s="10"/>
      <c r="S147" s="10" t="s">
        <v>72</v>
      </c>
      <c r="T147" s="10" t="s">
        <v>369</v>
      </c>
      <c r="U147" s="10" t="s">
        <v>398</v>
      </c>
      <c r="V147" s="10" t="s">
        <v>399</v>
      </c>
      <c r="W147" s="10" t="s">
        <v>421</v>
      </c>
      <c r="X147" s="10"/>
      <c r="Y147" s="10"/>
      <c r="Z147" s="10"/>
      <c r="AA147" s="10">
        <v>322</v>
      </c>
    </row>
    <row r="148" spans="1:27">
      <c r="A148" s="10">
        <v>23</v>
      </c>
      <c r="B148" s="10" t="s">
        <v>541</v>
      </c>
      <c r="C148" s="10"/>
      <c r="D148" s="10" t="s">
        <v>72</v>
      </c>
      <c r="E148" s="10" t="s">
        <v>428</v>
      </c>
      <c r="F148" s="10" t="s">
        <v>371</v>
      </c>
      <c r="G148" s="10" t="s">
        <v>371</v>
      </c>
      <c r="H148" s="10" t="s">
        <v>421</v>
      </c>
      <c r="I148" s="10">
        <v>0</v>
      </c>
      <c r="J148" s="10">
        <v>0</v>
      </c>
      <c r="K148" s="10">
        <v>0</v>
      </c>
      <c r="N148" s="10">
        <v>2022</v>
      </c>
      <c r="O148" s="10">
        <v>5</v>
      </c>
      <c r="P148" s="10" t="s">
        <v>170</v>
      </c>
      <c r="Q148" s="10" t="s">
        <v>702</v>
      </c>
      <c r="R148" s="10"/>
      <c r="S148" s="10" t="s">
        <v>72</v>
      </c>
      <c r="T148" s="10" t="s">
        <v>369</v>
      </c>
      <c r="U148" s="10" t="s">
        <v>398</v>
      </c>
      <c r="V148" s="10" t="s">
        <v>399</v>
      </c>
      <c r="W148" s="10" t="s">
        <v>421</v>
      </c>
      <c r="X148" s="10">
        <v>900</v>
      </c>
      <c r="Y148" s="10"/>
      <c r="Z148" s="10">
        <v>0</v>
      </c>
      <c r="AA148" s="10">
        <v>202.8</v>
      </c>
    </row>
    <row r="149" spans="1:27">
      <c r="A149" s="10">
        <v>23</v>
      </c>
      <c r="B149" s="10" t="s">
        <v>444</v>
      </c>
      <c r="C149" s="10"/>
      <c r="D149" s="10" t="s">
        <v>72</v>
      </c>
      <c r="E149" s="10" t="s">
        <v>369</v>
      </c>
      <c r="F149" s="10" t="s">
        <v>391</v>
      </c>
      <c r="G149" s="10" t="s">
        <v>402</v>
      </c>
      <c r="H149" s="10" t="s">
        <v>421</v>
      </c>
      <c r="I149" s="10">
        <v>0</v>
      </c>
      <c r="J149" s="10">
        <v>0</v>
      </c>
      <c r="K149" s="10">
        <v>0</v>
      </c>
      <c r="N149" s="10">
        <v>2022</v>
      </c>
      <c r="O149" s="10">
        <v>6</v>
      </c>
      <c r="P149" s="10" t="s">
        <v>171</v>
      </c>
      <c r="Q149" s="10" t="s">
        <v>702</v>
      </c>
      <c r="R149" s="10"/>
      <c r="S149" s="10" t="s">
        <v>72</v>
      </c>
      <c r="T149" s="10" t="s">
        <v>369</v>
      </c>
      <c r="U149" s="10" t="s">
        <v>398</v>
      </c>
      <c r="V149" s="10" t="s">
        <v>399</v>
      </c>
      <c r="W149" s="10" t="s">
        <v>421</v>
      </c>
      <c r="X149" s="10"/>
      <c r="Y149" s="10"/>
      <c r="Z149" s="10"/>
      <c r="AA149" s="10">
        <v>45.4</v>
      </c>
    </row>
    <row r="150" spans="1:27">
      <c r="A150" s="10">
        <v>23</v>
      </c>
      <c r="B150" s="10" t="s">
        <v>542</v>
      </c>
      <c r="C150" s="10"/>
      <c r="D150" s="10" t="s">
        <v>72</v>
      </c>
      <c r="E150" s="10" t="s">
        <v>369</v>
      </c>
      <c r="F150" s="10" t="s">
        <v>391</v>
      </c>
      <c r="G150" s="10" t="s">
        <v>402</v>
      </c>
      <c r="H150" s="10" t="s">
        <v>421</v>
      </c>
      <c r="I150" s="10">
        <v>0</v>
      </c>
      <c r="J150" s="10">
        <v>0</v>
      </c>
      <c r="K150" s="10">
        <v>0</v>
      </c>
      <c r="N150" s="10">
        <v>2022</v>
      </c>
      <c r="O150" s="10">
        <v>5</v>
      </c>
      <c r="P150" s="10" t="s">
        <v>170</v>
      </c>
      <c r="Q150" s="10" t="s">
        <v>511</v>
      </c>
      <c r="R150" s="10"/>
      <c r="S150" s="10" t="s">
        <v>72</v>
      </c>
      <c r="T150" s="10" t="s">
        <v>47</v>
      </c>
      <c r="U150" s="10" t="s">
        <v>403</v>
      </c>
      <c r="V150" s="10" t="s">
        <v>388</v>
      </c>
      <c r="W150" s="10" t="s">
        <v>419</v>
      </c>
      <c r="X150" s="10"/>
      <c r="Y150" s="10"/>
      <c r="Z150" s="10"/>
      <c r="AA150" s="10">
        <v>0</v>
      </c>
    </row>
    <row r="151" spans="1:27">
      <c r="A151" s="10">
        <v>23</v>
      </c>
      <c r="B151" s="10" t="s">
        <v>31</v>
      </c>
      <c r="C151" s="10"/>
      <c r="D151" s="10" t="s">
        <v>77</v>
      </c>
      <c r="E151" s="10" t="s">
        <v>428</v>
      </c>
      <c r="F151" s="10" t="s">
        <v>389</v>
      </c>
      <c r="G151" s="10" t="s">
        <v>382</v>
      </c>
      <c r="H151" s="10" t="s">
        <v>421</v>
      </c>
      <c r="I151" s="10">
        <v>146000</v>
      </c>
      <c r="J151" s="10">
        <v>142000</v>
      </c>
      <c r="K151" s="10">
        <v>79445.760000000009</v>
      </c>
      <c r="N151" s="10">
        <v>2022</v>
      </c>
      <c r="O151" s="10">
        <v>6</v>
      </c>
      <c r="P151" s="10" t="s">
        <v>171</v>
      </c>
      <c r="Q151" s="10" t="s">
        <v>511</v>
      </c>
      <c r="R151" s="10"/>
      <c r="S151" s="10" t="s">
        <v>72</v>
      </c>
      <c r="T151" s="10" t="s">
        <v>47</v>
      </c>
      <c r="U151" s="10" t="s">
        <v>403</v>
      </c>
      <c r="V151" s="10" t="s">
        <v>388</v>
      </c>
      <c r="W151" s="10" t="s">
        <v>419</v>
      </c>
      <c r="X151" s="10"/>
      <c r="Y151" s="10"/>
      <c r="Z151" s="10"/>
      <c r="AA151" s="10">
        <v>0</v>
      </c>
    </row>
    <row r="152" spans="1:27">
      <c r="A152" s="10">
        <v>23</v>
      </c>
      <c r="B152" s="10" t="s">
        <v>9</v>
      </c>
      <c r="C152" s="10"/>
      <c r="D152" s="10" t="s">
        <v>77</v>
      </c>
      <c r="E152" s="10" t="s">
        <v>428</v>
      </c>
      <c r="F152" s="10" t="s">
        <v>372</v>
      </c>
      <c r="G152" s="10" t="s">
        <v>383</v>
      </c>
      <c r="H152" s="10" t="s">
        <v>421</v>
      </c>
      <c r="I152" s="10">
        <v>16000</v>
      </c>
      <c r="J152" s="10">
        <v>16000</v>
      </c>
      <c r="K152" s="10">
        <v>4153.6319999999996</v>
      </c>
      <c r="N152" s="10">
        <v>2022</v>
      </c>
      <c r="O152" s="10">
        <v>5</v>
      </c>
      <c r="P152" s="10" t="s">
        <v>170</v>
      </c>
      <c r="Q152" s="10" t="s">
        <v>704</v>
      </c>
      <c r="R152" s="10"/>
      <c r="S152" s="10" t="s">
        <v>72</v>
      </c>
      <c r="T152" s="10" t="s">
        <v>369</v>
      </c>
      <c r="U152" s="10" t="s">
        <v>398</v>
      </c>
      <c r="V152" s="10" t="s">
        <v>399</v>
      </c>
      <c r="W152" s="10" t="s">
        <v>421</v>
      </c>
      <c r="X152" s="10">
        <v>1800</v>
      </c>
      <c r="Y152" s="10"/>
      <c r="Z152" s="10">
        <v>0</v>
      </c>
      <c r="AA152" s="10">
        <v>686.0200000000001</v>
      </c>
    </row>
    <row r="153" spans="1:27">
      <c r="A153" s="10">
        <v>23</v>
      </c>
      <c r="B153" s="10" t="s">
        <v>7</v>
      </c>
      <c r="C153" s="10"/>
      <c r="D153" s="10" t="s">
        <v>77</v>
      </c>
      <c r="E153" s="10" t="s">
        <v>428</v>
      </c>
      <c r="F153" s="10" t="s">
        <v>372</v>
      </c>
      <c r="G153" s="10" t="s">
        <v>383</v>
      </c>
      <c r="H153" s="10" t="s">
        <v>421</v>
      </c>
      <c r="I153" s="10"/>
      <c r="J153" s="10">
        <v>4000</v>
      </c>
      <c r="K153" s="10">
        <v>0</v>
      </c>
      <c r="N153" s="10">
        <v>2022</v>
      </c>
      <c r="O153" s="10">
        <v>6</v>
      </c>
      <c r="P153" s="10" t="s">
        <v>171</v>
      </c>
      <c r="Q153" s="10" t="s">
        <v>704</v>
      </c>
      <c r="R153" s="10"/>
      <c r="S153" s="10" t="s">
        <v>72</v>
      </c>
      <c r="T153" s="10" t="s">
        <v>369</v>
      </c>
      <c r="U153" s="10" t="s">
        <v>398</v>
      </c>
      <c r="V153" s="10" t="s">
        <v>399</v>
      </c>
      <c r="W153" s="10" t="s">
        <v>421</v>
      </c>
      <c r="X153" s="10"/>
      <c r="Y153" s="10"/>
      <c r="Z153" s="10"/>
      <c r="AA153" s="10">
        <v>68.5</v>
      </c>
    </row>
    <row r="154" spans="1:27">
      <c r="A154" s="10">
        <v>23</v>
      </c>
      <c r="B154" s="10" t="s">
        <v>81</v>
      </c>
      <c r="C154" s="10"/>
      <c r="D154" s="10" t="s">
        <v>77</v>
      </c>
      <c r="E154" s="10" t="s">
        <v>428</v>
      </c>
      <c r="F154" s="10" t="s">
        <v>400</v>
      </c>
      <c r="G154" s="10" t="s">
        <v>245</v>
      </c>
      <c r="H154" s="10" t="s">
        <v>419</v>
      </c>
      <c r="I154" s="10">
        <v>1737</v>
      </c>
      <c r="J154" s="10">
        <v>1737</v>
      </c>
      <c r="K154" s="10">
        <v>1825.6</v>
      </c>
      <c r="N154" s="10">
        <v>2022</v>
      </c>
      <c r="O154" s="10">
        <v>5</v>
      </c>
      <c r="P154" s="10" t="s">
        <v>170</v>
      </c>
      <c r="Q154" s="10" t="s">
        <v>705</v>
      </c>
      <c r="R154" s="10"/>
      <c r="S154" s="10" t="s">
        <v>72</v>
      </c>
      <c r="T154" s="10" t="s">
        <v>369</v>
      </c>
      <c r="U154" s="10" t="s">
        <v>398</v>
      </c>
      <c r="V154" s="10" t="s">
        <v>399</v>
      </c>
      <c r="W154" s="10" t="s">
        <v>421</v>
      </c>
      <c r="X154" s="10">
        <v>2050</v>
      </c>
      <c r="Y154" s="10"/>
      <c r="Z154" s="10">
        <v>0</v>
      </c>
      <c r="AA154" s="10">
        <v>1011.4</v>
      </c>
    </row>
    <row r="155" spans="1:27">
      <c r="A155" s="10">
        <v>23</v>
      </c>
      <c r="B155" s="10" t="s">
        <v>497</v>
      </c>
      <c r="C155" s="10"/>
      <c r="D155" s="10" t="s">
        <v>77</v>
      </c>
      <c r="E155" s="10" t="s">
        <v>368</v>
      </c>
      <c r="F155" s="10" t="s">
        <v>386</v>
      </c>
      <c r="G155" s="10" t="s">
        <v>387</v>
      </c>
      <c r="H155" s="10" t="s">
        <v>419</v>
      </c>
      <c r="I155" s="10">
        <v>0</v>
      </c>
      <c r="J155" s="10">
        <v>3075</v>
      </c>
      <c r="K155" s="10"/>
      <c r="N155" s="10">
        <v>2022</v>
      </c>
      <c r="O155" s="10">
        <v>6</v>
      </c>
      <c r="P155" s="10" t="s">
        <v>171</v>
      </c>
      <c r="Q155" s="10" t="s">
        <v>705</v>
      </c>
      <c r="R155" s="10"/>
      <c r="S155" s="10" t="s">
        <v>72</v>
      </c>
      <c r="T155" s="10" t="s">
        <v>369</v>
      </c>
      <c r="U155" s="10" t="s">
        <v>398</v>
      </c>
      <c r="V155" s="10" t="s">
        <v>399</v>
      </c>
      <c r="W155" s="10" t="s">
        <v>421</v>
      </c>
      <c r="X155" s="10"/>
      <c r="Y155" s="10"/>
      <c r="Z155" s="10"/>
      <c r="AA155" s="10">
        <v>202</v>
      </c>
    </row>
    <row r="156" spans="1:27">
      <c r="A156" s="10">
        <v>23</v>
      </c>
      <c r="B156" s="10" t="s">
        <v>255</v>
      </c>
      <c r="C156" s="10"/>
      <c r="D156" s="10" t="s">
        <v>77</v>
      </c>
      <c r="E156" s="10" t="s">
        <v>368</v>
      </c>
      <c r="F156" s="10" t="s">
        <v>386</v>
      </c>
      <c r="G156" s="10" t="s">
        <v>387</v>
      </c>
      <c r="H156" s="10" t="s">
        <v>419</v>
      </c>
      <c r="I156" s="10">
        <v>0</v>
      </c>
      <c r="J156" s="10">
        <v>0</v>
      </c>
      <c r="K156" s="10"/>
      <c r="N156" s="10">
        <v>2022</v>
      </c>
      <c r="O156" s="10">
        <v>5</v>
      </c>
      <c r="P156" s="10" t="s">
        <v>170</v>
      </c>
      <c r="Q156" s="10" t="s">
        <v>703</v>
      </c>
      <c r="R156" s="10"/>
      <c r="S156" s="10" t="s">
        <v>72</v>
      </c>
      <c r="T156" s="10" t="s">
        <v>369</v>
      </c>
      <c r="U156" s="10" t="s">
        <v>398</v>
      </c>
      <c r="V156" s="10" t="s">
        <v>399</v>
      </c>
      <c r="W156" s="10" t="s">
        <v>421</v>
      </c>
      <c r="X156" s="10">
        <v>1270</v>
      </c>
      <c r="Y156" s="10"/>
      <c r="Z156" s="10">
        <v>0</v>
      </c>
      <c r="AA156" s="10">
        <v>253.5</v>
      </c>
    </row>
    <row r="157" spans="1:27">
      <c r="A157" s="10">
        <v>23</v>
      </c>
      <c r="B157" s="10" t="s">
        <v>256</v>
      </c>
      <c r="C157" s="10"/>
      <c r="D157" s="10" t="s">
        <v>77</v>
      </c>
      <c r="E157" s="10" t="s">
        <v>368</v>
      </c>
      <c r="F157" s="10" t="s">
        <v>386</v>
      </c>
      <c r="G157" s="10" t="s">
        <v>387</v>
      </c>
      <c r="H157" s="10" t="s">
        <v>419</v>
      </c>
      <c r="I157" s="10">
        <v>0</v>
      </c>
      <c r="J157" s="10">
        <v>0</v>
      </c>
      <c r="K157" s="10"/>
      <c r="N157" s="10">
        <v>2022</v>
      </c>
      <c r="O157" s="10">
        <v>6</v>
      </c>
      <c r="P157" s="10" t="s">
        <v>171</v>
      </c>
      <c r="Q157" s="10" t="s">
        <v>703</v>
      </c>
      <c r="R157" s="10"/>
      <c r="S157" s="10" t="s">
        <v>72</v>
      </c>
      <c r="T157" s="10" t="s">
        <v>369</v>
      </c>
      <c r="U157" s="10" t="s">
        <v>398</v>
      </c>
      <c r="V157" s="10" t="s">
        <v>399</v>
      </c>
      <c r="W157" s="10" t="s">
        <v>421</v>
      </c>
      <c r="X157" s="10"/>
      <c r="Y157" s="10"/>
      <c r="Z157" s="10"/>
      <c r="AA157" s="10">
        <v>44.2</v>
      </c>
    </row>
    <row r="158" spans="1:27">
      <c r="A158" s="10">
        <v>23</v>
      </c>
      <c r="B158" s="10" t="s">
        <v>715</v>
      </c>
      <c r="C158" s="10"/>
      <c r="D158" s="10" t="s">
        <v>72</v>
      </c>
      <c r="E158" s="10" t="s">
        <v>370</v>
      </c>
      <c r="F158" s="10" t="s">
        <v>403</v>
      </c>
      <c r="G158" s="10" t="s">
        <v>407</v>
      </c>
      <c r="H158" s="10" t="s">
        <v>421</v>
      </c>
      <c r="I158" s="10">
        <v>300</v>
      </c>
      <c r="J158" s="10">
        <v>300</v>
      </c>
      <c r="K158" s="10"/>
      <c r="N158" s="10">
        <v>2022</v>
      </c>
      <c r="O158" s="10">
        <v>5</v>
      </c>
      <c r="P158" s="10" t="s">
        <v>170</v>
      </c>
      <c r="Q158" s="10" t="s">
        <v>647</v>
      </c>
      <c r="R158" s="10"/>
      <c r="S158" s="10" t="s">
        <v>72</v>
      </c>
      <c r="T158" s="10" t="s">
        <v>428</v>
      </c>
      <c r="U158" s="10" t="s">
        <v>372</v>
      </c>
      <c r="V158" s="10" t="s">
        <v>378</v>
      </c>
      <c r="W158" s="10" t="s">
        <v>421</v>
      </c>
      <c r="X158" s="10">
        <v>4800</v>
      </c>
      <c r="Y158" s="10"/>
      <c r="Z158" s="10">
        <v>0</v>
      </c>
      <c r="AA158" s="10">
        <v>4069.1</v>
      </c>
    </row>
    <row r="159" spans="1:27">
      <c r="A159" s="10">
        <v>23</v>
      </c>
      <c r="B159" s="10" t="s">
        <v>528</v>
      </c>
      <c r="C159" s="10"/>
      <c r="D159" s="10" t="s">
        <v>72</v>
      </c>
      <c r="E159" s="10" t="s">
        <v>370</v>
      </c>
      <c r="F159" s="10" t="s">
        <v>374</v>
      </c>
      <c r="G159" s="10" t="s">
        <v>376</v>
      </c>
      <c r="H159" s="10" t="s">
        <v>418</v>
      </c>
      <c r="I159" s="10">
        <v>2000</v>
      </c>
      <c r="J159" s="10">
        <v>2000</v>
      </c>
      <c r="K159" s="10"/>
      <c r="N159" s="10">
        <v>2022</v>
      </c>
      <c r="O159" s="10">
        <v>6</v>
      </c>
      <c r="P159" s="10" t="s">
        <v>171</v>
      </c>
      <c r="Q159" s="10" t="s">
        <v>647</v>
      </c>
      <c r="R159" s="10"/>
      <c r="S159" s="10" t="s">
        <v>72</v>
      </c>
      <c r="T159" s="10" t="s">
        <v>428</v>
      </c>
      <c r="U159" s="10" t="s">
        <v>372</v>
      </c>
      <c r="V159" s="10" t="s">
        <v>378</v>
      </c>
      <c r="W159" s="10" t="s">
        <v>421</v>
      </c>
      <c r="X159" s="10"/>
      <c r="Y159" s="10"/>
      <c r="Z159" s="10"/>
      <c r="AA159" s="10">
        <v>0</v>
      </c>
    </row>
    <row r="160" spans="1:27">
      <c r="A160" s="10">
        <v>23</v>
      </c>
      <c r="B160" s="10" t="s">
        <v>446</v>
      </c>
      <c r="C160" s="10"/>
      <c r="D160" s="10" t="s">
        <v>77</v>
      </c>
      <c r="E160" s="10" t="s">
        <v>368</v>
      </c>
      <c r="F160" s="10" t="s">
        <v>386</v>
      </c>
      <c r="G160" s="10" t="s">
        <v>387</v>
      </c>
      <c r="H160" s="10" t="s">
        <v>419</v>
      </c>
      <c r="I160" s="10">
        <v>2700</v>
      </c>
      <c r="J160" s="10"/>
      <c r="K160" s="10"/>
      <c r="N160" s="10">
        <v>2022</v>
      </c>
      <c r="O160" s="10">
        <v>5</v>
      </c>
      <c r="P160" s="10" t="s">
        <v>170</v>
      </c>
      <c r="Q160" s="10" t="s">
        <v>523</v>
      </c>
      <c r="R160" s="10"/>
      <c r="S160" s="10" t="s">
        <v>72</v>
      </c>
      <c r="T160" s="10" t="s">
        <v>370</v>
      </c>
      <c r="U160" s="10" t="s">
        <v>413</v>
      </c>
      <c r="V160" s="10"/>
      <c r="W160" s="10" t="s">
        <v>419</v>
      </c>
      <c r="X160" s="10">
        <v>1000</v>
      </c>
      <c r="Y160" s="10"/>
      <c r="Z160" s="10">
        <v>0</v>
      </c>
      <c r="AA160" s="10">
        <v>648</v>
      </c>
    </row>
    <row r="161" spans="1:27">
      <c r="A161" s="10">
        <v>23</v>
      </c>
      <c r="B161" s="10" t="s">
        <v>526</v>
      </c>
      <c r="C161" s="10"/>
      <c r="D161" s="10" t="s">
        <v>72</v>
      </c>
      <c r="E161" s="10" t="s">
        <v>370</v>
      </c>
      <c r="F161" s="10" t="s">
        <v>403</v>
      </c>
      <c r="G161" s="10" t="s">
        <v>407</v>
      </c>
      <c r="H161" s="10" t="s">
        <v>419</v>
      </c>
      <c r="I161" s="10">
        <v>1850</v>
      </c>
      <c r="J161" s="10"/>
      <c r="K161" s="10"/>
      <c r="N161" s="10">
        <v>2022</v>
      </c>
      <c r="O161" s="10">
        <v>5</v>
      </c>
      <c r="P161" s="10" t="s">
        <v>170</v>
      </c>
      <c r="Q161" s="10" t="s">
        <v>524</v>
      </c>
      <c r="R161" s="10"/>
      <c r="S161" s="10" t="s">
        <v>72</v>
      </c>
      <c r="T161" s="10" t="s">
        <v>370</v>
      </c>
      <c r="U161" s="10" t="s">
        <v>412</v>
      </c>
      <c r="V161" s="10"/>
      <c r="W161" s="10" t="s">
        <v>419</v>
      </c>
      <c r="X161" s="10">
        <v>1227.1158201503658</v>
      </c>
      <c r="Y161" s="10"/>
      <c r="Z161" s="10">
        <v>0</v>
      </c>
      <c r="AA161" s="10">
        <v>353.92</v>
      </c>
    </row>
    <row r="162" spans="1:27">
      <c r="A162" s="10">
        <v>23</v>
      </c>
      <c r="B162" s="10" t="s">
        <v>680</v>
      </c>
      <c r="C162" s="10"/>
      <c r="D162" s="10" t="s">
        <v>72</v>
      </c>
      <c r="E162" s="10" t="s">
        <v>428</v>
      </c>
      <c r="F162" s="10" t="s">
        <v>389</v>
      </c>
      <c r="G162" s="10" t="s">
        <v>376</v>
      </c>
      <c r="H162" s="10" t="s">
        <v>419</v>
      </c>
      <c r="I162" s="10"/>
      <c r="J162" s="10"/>
      <c r="K162" s="10">
        <v>0</v>
      </c>
      <c r="N162" s="10">
        <v>2022</v>
      </c>
      <c r="O162" s="10">
        <v>5</v>
      </c>
      <c r="P162" s="10" t="s">
        <v>170</v>
      </c>
      <c r="Q162" s="10" t="s">
        <v>525</v>
      </c>
      <c r="R162" s="10"/>
      <c r="S162" s="10" t="s">
        <v>72</v>
      </c>
      <c r="T162" s="10" t="s">
        <v>370</v>
      </c>
      <c r="U162" s="10" t="s">
        <v>403</v>
      </c>
      <c r="V162" s="10" t="s">
        <v>407</v>
      </c>
      <c r="W162" s="10" t="s">
        <v>419</v>
      </c>
      <c r="X162" s="10">
        <v>5139.7956528262202</v>
      </c>
      <c r="Y162" s="10"/>
      <c r="Z162" s="10">
        <v>0</v>
      </c>
      <c r="AA162" s="10">
        <v>2269</v>
      </c>
    </row>
    <row r="163" spans="1:27">
      <c r="A163" s="10">
        <v>23</v>
      </c>
      <c r="B163" s="10" t="s">
        <v>663</v>
      </c>
      <c r="C163" s="10"/>
      <c r="D163" s="10" t="s">
        <v>72</v>
      </c>
      <c r="E163" s="10" t="s">
        <v>428</v>
      </c>
      <c r="F163" s="10" t="s">
        <v>389</v>
      </c>
      <c r="G163" s="10" t="s">
        <v>376</v>
      </c>
      <c r="H163" s="10" t="s">
        <v>421</v>
      </c>
      <c r="I163" s="10"/>
      <c r="J163" s="10"/>
      <c r="K163" s="10">
        <v>0</v>
      </c>
      <c r="N163" s="10">
        <v>2022</v>
      </c>
      <c r="O163" s="10">
        <v>6</v>
      </c>
      <c r="P163" s="10" t="s">
        <v>171</v>
      </c>
      <c r="Q163" s="10" t="s">
        <v>525</v>
      </c>
      <c r="R163" s="10"/>
      <c r="S163" s="10" t="s">
        <v>72</v>
      </c>
      <c r="T163" s="10" t="s">
        <v>370</v>
      </c>
      <c r="U163" s="10" t="s">
        <v>403</v>
      </c>
      <c r="V163" s="10" t="s">
        <v>407</v>
      </c>
      <c r="W163" s="10" t="s">
        <v>419</v>
      </c>
      <c r="X163" s="10"/>
      <c r="Y163" s="10"/>
      <c r="Z163" s="10"/>
      <c r="AA163" s="10">
        <v>1925</v>
      </c>
    </row>
    <row r="164" spans="1:27">
      <c r="A164" s="10">
        <v>23</v>
      </c>
      <c r="B164" s="10" t="s">
        <v>661</v>
      </c>
      <c r="C164" s="10"/>
      <c r="D164" s="10" t="s">
        <v>72</v>
      </c>
      <c r="E164" s="10" t="s">
        <v>428</v>
      </c>
      <c r="F164" s="10" t="s">
        <v>389</v>
      </c>
      <c r="G164" s="10" t="s">
        <v>376</v>
      </c>
      <c r="H164" s="10" t="s">
        <v>421</v>
      </c>
      <c r="I164" s="10"/>
      <c r="J164" s="10"/>
      <c r="K164" s="10">
        <v>0</v>
      </c>
      <c r="N164" s="10">
        <v>2022</v>
      </c>
      <c r="O164" s="10">
        <v>5</v>
      </c>
      <c r="P164" s="10" t="s">
        <v>170</v>
      </c>
      <c r="Q164" s="10" t="s">
        <v>526</v>
      </c>
      <c r="R164" s="10"/>
      <c r="S164" s="10" t="s">
        <v>72</v>
      </c>
      <c r="T164" s="10" t="s">
        <v>370</v>
      </c>
      <c r="U164" s="10" t="s">
        <v>403</v>
      </c>
      <c r="V164" s="10" t="s">
        <v>407</v>
      </c>
      <c r="W164" s="10" t="s">
        <v>419</v>
      </c>
      <c r="X164" s="10">
        <v>1899.4785239124039</v>
      </c>
      <c r="Y164" s="10"/>
      <c r="Z164" s="10">
        <v>0</v>
      </c>
      <c r="AA164" s="10">
        <v>604</v>
      </c>
    </row>
    <row r="165" spans="1:27">
      <c r="A165" s="10">
        <v>23</v>
      </c>
      <c r="B165" s="10" t="s">
        <v>670</v>
      </c>
      <c r="C165" s="10"/>
      <c r="D165" s="10" t="s">
        <v>72</v>
      </c>
      <c r="E165" s="10" t="s">
        <v>428</v>
      </c>
      <c r="F165" s="10" t="s">
        <v>389</v>
      </c>
      <c r="G165" s="10" t="s">
        <v>375</v>
      </c>
      <c r="H165" s="10" t="s">
        <v>421</v>
      </c>
      <c r="I165" s="10"/>
      <c r="J165" s="10"/>
      <c r="K165" s="10">
        <v>0</v>
      </c>
      <c r="N165" s="10">
        <v>2022</v>
      </c>
      <c r="O165" s="10">
        <v>5</v>
      </c>
      <c r="P165" s="10" t="s">
        <v>170</v>
      </c>
      <c r="Q165" s="10" t="s">
        <v>527</v>
      </c>
      <c r="R165" s="10"/>
      <c r="S165" s="10" t="s">
        <v>72</v>
      </c>
      <c r="T165" s="10" t="s">
        <v>370</v>
      </c>
      <c r="U165" s="10" t="s">
        <v>412</v>
      </c>
      <c r="V165" s="10"/>
      <c r="W165" s="10" t="s">
        <v>419</v>
      </c>
      <c r="X165" s="10">
        <v>984.45473684210538</v>
      </c>
      <c r="Y165" s="10"/>
      <c r="Z165" s="10">
        <v>0</v>
      </c>
      <c r="AA165" s="10">
        <v>133.92000000000002</v>
      </c>
    </row>
    <row r="166" spans="1:27">
      <c r="A166" s="10">
        <v>23</v>
      </c>
      <c r="B166" s="10" t="s">
        <v>675</v>
      </c>
      <c r="C166" s="10"/>
      <c r="D166" s="10" t="s">
        <v>72</v>
      </c>
      <c r="E166" s="10" t="s">
        <v>428</v>
      </c>
      <c r="F166" s="10" t="s">
        <v>372</v>
      </c>
      <c r="G166" s="10" t="s">
        <v>378</v>
      </c>
      <c r="H166" s="10" t="s">
        <v>419</v>
      </c>
      <c r="I166" s="10"/>
      <c r="J166" s="10"/>
      <c r="K166" s="10">
        <v>83</v>
      </c>
      <c r="N166" s="10">
        <v>2022</v>
      </c>
      <c r="O166" s="10">
        <v>5</v>
      </c>
      <c r="P166" s="10" t="s">
        <v>170</v>
      </c>
      <c r="Q166" s="10" t="s">
        <v>96</v>
      </c>
      <c r="R166" s="10"/>
      <c r="S166" s="10" t="s">
        <v>77</v>
      </c>
      <c r="T166" s="10" t="s">
        <v>370</v>
      </c>
      <c r="U166" s="10" t="s">
        <v>412</v>
      </c>
      <c r="V166" s="10"/>
      <c r="W166" s="10" t="s">
        <v>419</v>
      </c>
      <c r="X166" s="10">
        <v>1152</v>
      </c>
      <c r="Y166" s="10"/>
      <c r="Z166" s="10">
        <v>0</v>
      </c>
      <c r="AA166" s="10">
        <v>1152</v>
      </c>
    </row>
    <row r="167" spans="1:27">
      <c r="A167" s="10">
        <v>23</v>
      </c>
      <c r="B167" s="10" t="s">
        <v>78</v>
      </c>
      <c r="C167" s="10"/>
      <c r="D167" s="10" t="s">
        <v>77</v>
      </c>
      <c r="E167" s="10" t="s">
        <v>428</v>
      </c>
      <c r="F167" s="10" t="s">
        <v>389</v>
      </c>
      <c r="G167" s="10" t="s">
        <v>382</v>
      </c>
      <c r="H167" s="10" t="s">
        <v>421</v>
      </c>
      <c r="I167" s="10"/>
      <c r="J167" s="10"/>
      <c r="K167" s="10">
        <v>0</v>
      </c>
      <c r="N167" s="10">
        <v>2022</v>
      </c>
      <c r="O167" s="10">
        <v>5</v>
      </c>
      <c r="P167" s="10" t="s">
        <v>170</v>
      </c>
      <c r="Q167" s="10" t="s">
        <v>227</v>
      </c>
      <c r="R167" s="10"/>
      <c r="S167" s="10" t="s">
        <v>77</v>
      </c>
      <c r="T167" s="10" t="s">
        <v>370</v>
      </c>
      <c r="U167" s="10" t="s">
        <v>403</v>
      </c>
      <c r="V167" s="10"/>
      <c r="W167" s="10" t="s">
        <v>419</v>
      </c>
      <c r="X167" s="10">
        <v>768</v>
      </c>
      <c r="Y167" s="10"/>
      <c r="Z167" s="10">
        <v>0</v>
      </c>
      <c r="AA167" s="10">
        <v>768</v>
      </c>
    </row>
    <row r="168" spans="1:27">
      <c r="A168" s="10">
        <v>23</v>
      </c>
      <c r="B168" s="10" t="s">
        <v>365</v>
      </c>
      <c r="C168" s="10"/>
      <c r="D168" s="10" t="s">
        <v>77</v>
      </c>
      <c r="E168" s="10" t="s">
        <v>428</v>
      </c>
      <c r="F168" s="10" t="s">
        <v>389</v>
      </c>
      <c r="G168" s="10" t="s">
        <v>375</v>
      </c>
      <c r="H168" s="10" t="s">
        <v>421</v>
      </c>
      <c r="I168" s="10"/>
      <c r="J168" s="10"/>
      <c r="K168" s="10">
        <v>0</v>
      </c>
      <c r="N168" s="10">
        <v>2022</v>
      </c>
      <c r="O168" s="10">
        <v>5</v>
      </c>
      <c r="P168" s="10" t="s">
        <v>170</v>
      </c>
      <c r="Q168" s="10" t="s">
        <v>713</v>
      </c>
      <c r="R168" s="10"/>
      <c r="S168" s="10" t="s">
        <v>72</v>
      </c>
      <c r="T168" s="10" t="s">
        <v>370</v>
      </c>
      <c r="U168" s="10" t="s">
        <v>403</v>
      </c>
      <c r="V168" s="10" t="s">
        <v>407</v>
      </c>
      <c r="W168" s="10" t="s">
        <v>421</v>
      </c>
      <c r="X168" s="10">
        <v>936.87767737448348</v>
      </c>
      <c r="Y168" s="10"/>
      <c r="Z168" s="10">
        <v>0</v>
      </c>
      <c r="AA168" s="10">
        <v>835.89</v>
      </c>
    </row>
    <row r="169" spans="1:27">
      <c r="A169" s="10">
        <v>23</v>
      </c>
      <c r="B169" s="10" t="s">
        <v>445</v>
      </c>
      <c r="C169" s="10"/>
      <c r="D169" s="10" t="s">
        <v>77</v>
      </c>
      <c r="E169" s="10" t="s">
        <v>428</v>
      </c>
      <c r="F169" s="10" t="s">
        <v>389</v>
      </c>
      <c r="G169" s="10" t="s">
        <v>382</v>
      </c>
      <c r="H169" s="10" t="s">
        <v>419</v>
      </c>
      <c r="I169" s="10"/>
      <c r="J169" s="10"/>
      <c r="K169" s="10">
        <v>0</v>
      </c>
      <c r="N169" s="10">
        <v>2022</v>
      </c>
      <c r="O169" s="10">
        <v>6</v>
      </c>
      <c r="P169" s="10" t="s">
        <v>171</v>
      </c>
      <c r="Q169" s="10" t="s">
        <v>713</v>
      </c>
      <c r="R169" s="10"/>
      <c r="S169" s="10" t="s">
        <v>72</v>
      </c>
      <c r="T169" s="10" t="s">
        <v>370</v>
      </c>
      <c r="U169" s="10" t="s">
        <v>403</v>
      </c>
      <c r="V169" s="10" t="s">
        <v>407</v>
      </c>
      <c r="W169" s="10" t="s">
        <v>421</v>
      </c>
      <c r="X169" s="10"/>
      <c r="Y169" s="10"/>
      <c r="Z169" s="10"/>
      <c r="AA169" s="10">
        <v>651.54999999999995</v>
      </c>
    </row>
    <row r="170" spans="1:27">
      <c r="A170" s="10">
        <v>23</v>
      </c>
      <c r="B170" s="10" t="s">
        <v>19</v>
      </c>
      <c r="C170" s="10"/>
      <c r="D170" s="10" t="s">
        <v>77</v>
      </c>
      <c r="E170" s="10" t="s">
        <v>428</v>
      </c>
      <c r="F170" s="10" t="s">
        <v>372</v>
      </c>
      <c r="G170" s="10" t="s">
        <v>383</v>
      </c>
      <c r="H170" s="10" t="s">
        <v>421</v>
      </c>
      <c r="I170" s="10"/>
      <c r="J170" s="10"/>
      <c r="K170" s="10">
        <v>0</v>
      </c>
      <c r="N170" s="10">
        <v>2022</v>
      </c>
      <c r="O170" s="10">
        <v>5</v>
      </c>
      <c r="P170" s="10" t="s">
        <v>170</v>
      </c>
      <c r="Q170" s="10" t="s">
        <v>714</v>
      </c>
      <c r="R170" s="10"/>
      <c r="S170" s="10" t="s">
        <v>72</v>
      </c>
      <c r="T170" s="10" t="s">
        <v>370</v>
      </c>
      <c r="U170" s="10" t="s">
        <v>403</v>
      </c>
      <c r="V170" s="10" t="s">
        <v>407</v>
      </c>
      <c r="W170" s="10" t="s">
        <v>421</v>
      </c>
      <c r="X170" s="10">
        <v>2249.2162341912554</v>
      </c>
      <c r="Y170" s="10"/>
      <c r="Z170" s="10">
        <v>0</v>
      </c>
      <c r="AA170" s="10">
        <v>3645.6</v>
      </c>
    </row>
    <row r="171" spans="1:27">
      <c r="A171" s="10">
        <v>23</v>
      </c>
      <c r="B171" s="10" t="s">
        <v>20</v>
      </c>
      <c r="C171" s="10"/>
      <c r="D171" s="10" t="s">
        <v>77</v>
      </c>
      <c r="E171" s="10" t="s">
        <v>428</v>
      </c>
      <c r="F171" s="10" t="s">
        <v>372</v>
      </c>
      <c r="G171" s="10" t="s">
        <v>383</v>
      </c>
      <c r="H171" s="10" t="s">
        <v>421</v>
      </c>
      <c r="I171" s="10"/>
      <c r="J171" s="10"/>
      <c r="K171" s="10">
        <v>0</v>
      </c>
      <c r="N171" s="10">
        <v>2022</v>
      </c>
      <c r="O171" s="10">
        <v>6</v>
      </c>
      <c r="P171" s="10" t="s">
        <v>171</v>
      </c>
      <c r="Q171" s="10" t="s">
        <v>714</v>
      </c>
      <c r="R171" s="10"/>
      <c r="S171" s="10" t="s">
        <v>72</v>
      </c>
      <c r="T171" s="10" t="s">
        <v>370</v>
      </c>
      <c r="U171" s="10" t="s">
        <v>403</v>
      </c>
      <c r="V171" s="10" t="s">
        <v>407</v>
      </c>
      <c r="W171" s="10" t="s">
        <v>421</v>
      </c>
      <c r="X171" s="10"/>
      <c r="Y171" s="10"/>
      <c r="Z171" s="10"/>
      <c r="AA171" s="10">
        <v>591</v>
      </c>
    </row>
    <row r="172" spans="1:27">
      <c r="A172" s="10">
        <v>23</v>
      </c>
      <c r="B172" s="10" t="s">
        <v>21</v>
      </c>
      <c r="C172" s="10"/>
      <c r="D172" s="10" t="s">
        <v>77</v>
      </c>
      <c r="E172" s="10" t="s">
        <v>428</v>
      </c>
      <c r="F172" s="10" t="s">
        <v>372</v>
      </c>
      <c r="G172" s="10" t="s">
        <v>383</v>
      </c>
      <c r="H172" s="10" t="s">
        <v>421</v>
      </c>
      <c r="I172" s="10"/>
      <c r="J172" s="10"/>
      <c r="K172" s="10">
        <v>0</v>
      </c>
      <c r="N172" s="10">
        <v>2022</v>
      </c>
      <c r="O172" s="10">
        <v>5</v>
      </c>
      <c r="P172" s="10" t="s">
        <v>170</v>
      </c>
      <c r="Q172" s="10" t="s">
        <v>715</v>
      </c>
      <c r="R172" s="10"/>
      <c r="S172" s="10" t="s">
        <v>72</v>
      </c>
      <c r="T172" s="10" t="s">
        <v>370</v>
      </c>
      <c r="U172" s="10" t="s">
        <v>403</v>
      </c>
      <c r="V172" s="10" t="s">
        <v>407</v>
      </c>
      <c r="W172" s="10" t="s">
        <v>421</v>
      </c>
      <c r="X172" s="10">
        <v>483.54077971071564</v>
      </c>
      <c r="Y172" s="10"/>
      <c r="Z172" s="10">
        <v>0</v>
      </c>
      <c r="AA172" s="10">
        <v>839.16000000000008</v>
      </c>
    </row>
    <row r="173" spans="1:27">
      <c r="A173" s="10">
        <v>23</v>
      </c>
      <c r="B173" s="10" t="s">
        <v>22</v>
      </c>
      <c r="C173" s="10"/>
      <c r="D173" s="10" t="s">
        <v>77</v>
      </c>
      <c r="E173" s="10" t="s">
        <v>428</v>
      </c>
      <c r="F173" s="10" t="s">
        <v>389</v>
      </c>
      <c r="G173" s="10" t="s">
        <v>382</v>
      </c>
      <c r="H173" s="10" t="s">
        <v>421</v>
      </c>
      <c r="I173" s="10"/>
      <c r="J173" s="10"/>
      <c r="K173" s="10">
        <v>0</v>
      </c>
      <c r="N173" s="10">
        <v>2022</v>
      </c>
      <c r="O173" s="10">
        <v>5</v>
      </c>
      <c r="P173" s="10" t="s">
        <v>170</v>
      </c>
      <c r="Q173" s="10" t="s">
        <v>441</v>
      </c>
      <c r="R173" s="10"/>
      <c r="S173" s="10" t="s">
        <v>77</v>
      </c>
      <c r="T173" s="10" t="s">
        <v>370</v>
      </c>
      <c r="U173" s="10" t="s">
        <v>374</v>
      </c>
      <c r="V173" s="10"/>
      <c r="W173" s="10" t="s">
        <v>420</v>
      </c>
      <c r="X173" s="10">
        <v>36000</v>
      </c>
      <c r="Y173" s="10"/>
      <c r="Z173" s="10">
        <v>0</v>
      </c>
      <c r="AA173" s="10">
        <v>14000</v>
      </c>
    </row>
    <row r="174" spans="1:27">
      <c r="A174" s="10">
        <v>23</v>
      </c>
      <c r="B174" s="10" t="s">
        <v>79</v>
      </c>
      <c r="C174" s="10"/>
      <c r="D174" s="10" t="s">
        <v>77</v>
      </c>
      <c r="E174" s="10" t="s">
        <v>428</v>
      </c>
      <c r="F174" s="10" t="s">
        <v>400</v>
      </c>
      <c r="G174" s="10" t="s">
        <v>245</v>
      </c>
      <c r="H174" s="10" t="s">
        <v>419</v>
      </c>
      <c r="I174" s="10"/>
      <c r="J174" s="10"/>
      <c r="K174" s="10">
        <v>0</v>
      </c>
      <c r="N174" s="10">
        <v>2022</v>
      </c>
      <c r="O174" s="10">
        <v>5</v>
      </c>
      <c r="P174" s="10" t="s">
        <v>170</v>
      </c>
      <c r="Q174" s="10" t="s">
        <v>528</v>
      </c>
      <c r="R174" s="10"/>
      <c r="S174" s="10" t="s">
        <v>72</v>
      </c>
      <c r="T174" s="10" t="s">
        <v>370</v>
      </c>
      <c r="U174" s="10" t="s">
        <v>374</v>
      </c>
      <c r="V174" s="10" t="s">
        <v>376</v>
      </c>
      <c r="W174" s="10" t="s">
        <v>418</v>
      </c>
      <c r="X174" s="10">
        <v>3255.8017291255255</v>
      </c>
      <c r="Y174" s="10"/>
      <c r="Z174" s="10">
        <v>0</v>
      </c>
      <c r="AA174" s="10">
        <v>4048.7999999999997</v>
      </c>
    </row>
    <row r="175" spans="1:27">
      <c r="A175" s="10">
        <v>23</v>
      </c>
      <c r="B175" s="10" t="s">
        <v>80</v>
      </c>
      <c r="C175" s="10"/>
      <c r="D175" s="10" t="s">
        <v>77</v>
      </c>
      <c r="E175" s="10" t="s">
        <v>428</v>
      </c>
      <c r="F175" s="10" t="s">
        <v>400</v>
      </c>
      <c r="G175" s="10" t="s">
        <v>245</v>
      </c>
      <c r="H175" s="10" t="s">
        <v>419</v>
      </c>
      <c r="I175" s="10"/>
      <c r="J175" s="10"/>
      <c r="K175" s="10">
        <v>0</v>
      </c>
      <c r="N175" s="10">
        <v>2022</v>
      </c>
      <c r="O175" s="10">
        <v>5</v>
      </c>
      <c r="P175" s="10" t="s">
        <v>170</v>
      </c>
      <c r="Q175" s="10" t="s">
        <v>515</v>
      </c>
      <c r="R175" s="10"/>
      <c r="S175" s="10" t="s">
        <v>72</v>
      </c>
      <c r="T175" s="10" t="s">
        <v>369</v>
      </c>
      <c r="U175" s="10" t="s">
        <v>371</v>
      </c>
      <c r="V175" s="10" t="s">
        <v>371</v>
      </c>
      <c r="W175" s="10" t="s">
        <v>421</v>
      </c>
      <c r="X175" s="10"/>
      <c r="Y175" s="10"/>
      <c r="Z175" s="10"/>
      <c r="AA175" s="10">
        <v>344</v>
      </c>
    </row>
    <row r="176" spans="1:27">
      <c r="A176" s="10">
        <v>23</v>
      </c>
      <c r="B176" s="10" t="s">
        <v>83</v>
      </c>
      <c r="C176" s="10"/>
      <c r="D176" s="10" t="s">
        <v>77</v>
      </c>
      <c r="E176" s="10" t="s">
        <v>428</v>
      </c>
      <c r="F176" s="10" t="s">
        <v>400</v>
      </c>
      <c r="G176" s="10" t="s">
        <v>245</v>
      </c>
      <c r="H176" s="10" t="s">
        <v>419</v>
      </c>
      <c r="I176" s="10"/>
      <c r="J176" s="10"/>
      <c r="K176" s="10">
        <v>0</v>
      </c>
      <c r="N176" s="10">
        <v>2022</v>
      </c>
      <c r="O176" s="10">
        <v>6</v>
      </c>
      <c r="P176" s="10" t="s">
        <v>171</v>
      </c>
      <c r="Q176" s="10" t="s">
        <v>515</v>
      </c>
      <c r="R176" s="10"/>
      <c r="S176" s="10" t="s">
        <v>72</v>
      </c>
      <c r="T176" s="10" t="s">
        <v>369</v>
      </c>
      <c r="U176" s="10" t="s">
        <v>371</v>
      </c>
      <c r="V176" s="10" t="s">
        <v>371</v>
      </c>
      <c r="W176" s="10" t="s">
        <v>421</v>
      </c>
      <c r="X176" s="10"/>
      <c r="Y176" s="10"/>
      <c r="Z176" s="10"/>
      <c r="AA176" s="10">
        <v>304</v>
      </c>
    </row>
    <row r="177" spans="14:27">
      <c r="N177" s="10">
        <v>2022</v>
      </c>
      <c r="O177" s="10">
        <v>5</v>
      </c>
      <c r="P177" s="10" t="s">
        <v>170</v>
      </c>
      <c r="Q177" s="10" t="s">
        <v>530</v>
      </c>
      <c r="R177" s="10"/>
      <c r="S177" s="10" t="s">
        <v>72</v>
      </c>
      <c r="T177" s="10" t="s">
        <v>370</v>
      </c>
      <c r="U177" s="10" t="s">
        <v>374</v>
      </c>
      <c r="V177" s="10"/>
      <c r="W177" s="10" t="s">
        <v>418</v>
      </c>
      <c r="X177" s="10">
        <v>4324.3000000000029</v>
      </c>
      <c r="Y177" s="10"/>
      <c r="Z177" s="10">
        <v>0</v>
      </c>
      <c r="AA177" s="10">
        <v>2007</v>
      </c>
    </row>
    <row r="178" spans="14:27">
      <c r="N178" s="10">
        <v>2022</v>
      </c>
      <c r="O178" s="10">
        <v>5</v>
      </c>
      <c r="P178" s="10" t="s">
        <v>170</v>
      </c>
      <c r="Q178" s="10" t="s">
        <v>516</v>
      </c>
      <c r="R178" s="10"/>
      <c r="S178" s="10" t="s">
        <v>72</v>
      </c>
      <c r="T178" s="10" t="s">
        <v>369</v>
      </c>
      <c r="U178" s="10" t="s">
        <v>371</v>
      </c>
      <c r="V178" s="10" t="s">
        <v>371</v>
      </c>
      <c r="W178" s="10" t="s">
        <v>421</v>
      </c>
      <c r="X178" s="10"/>
      <c r="Y178" s="10"/>
      <c r="Z178" s="10"/>
      <c r="AA178" s="10">
        <v>382</v>
      </c>
    </row>
    <row r="179" spans="14:27">
      <c r="N179" s="10">
        <v>2022</v>
      </c>
      <c r="O179" s="10">
        <v>6</v>
      </c>
      <c r="P179" s="10" t="s">
        <v>171</v>
      </c>
      <c r="Q179" s="10" t="s">
        <v>516</v>
      </c>
      <c r="R179" s="10"/>
      <c r="S179" s="10" t="s">
        <v>72</v>
      </c>
      <c r="T179" s="10" t="s">
        <v>369</v>
      </c>
      <c r="U179" s="10" t="s">
        <v>371</v>
      </c>
      <c r="V179" s="10" t="s">
        <v>371</v>
      </c>
      <c r="W179" s="10" t="s">
        <v>421</v>
      </c>
      <c r="X179" s="10"/>
      <c r="Y179" s="10"/>
      <c r="Z179" s="10"/>
      <c r="AA179" s="10">
        <v>0</v>
      </c>
    </row>
    <row r="180" spans="14:27">
      <c r="N180" s="10">
        <v>2022</v>
      </c>
      <c r="O180" s="10">
        <v>5</v>
      </c>
      <c r="P180" s="10" t="s">
        <v>170</v>
      </c>
      <c r="Q180" s="10" t="s">
        <v>226</v>
      </c>
      <c r="R180" s="10"/>
      <c r="S180" s="10" t="s">
        <v>77</v>
      </c>
      <c r="T180" s="10" t="s">
        <v>370</v>
      </c>
      <c r="U180" s="10" t="s">
        <v>374</v>
      </c>
      <c r="V180" s="10"/>
      <c r="W180" s="10" t="s">
        <v>418</v>
      </c>
      <c r="X180" s="10">
        <v>225</v>
      </c>
      <c r="Y180" s="10"/>
      <c r="Z180" s="10">
        <v>0</v>
      </c>
      <c r="AA180" s="10">
        <v>225</v>
      </c>
    </row>
    <row r="181" spans="14:27">
      <c r="N181" s="10">
        <v>2022</v>
      </c>
      <c r="O181" s="10">
        <v>5</v>
      </c>
      <c r="P181" s="10" t="s">
        <v>170</v>
      </c>
      <c r="Q181" s="10" t="s">
        <v>517</v>
      </c>
      <c r="R181" s="10"/>
      <c r="S181" s="10" t="s">
        <v>72</v>
      </c>
      <c r="T181" s="10" t="s">
        <v>369</v>
      </c>
      <c r="U181" s="10" t="s">
        <v>371</v>
      </c>
      <c r="V181" s="10" t="s">
        <v>371</v>
      </c>
      <c r="W181" s="10" t="s">
        <v>421</v>
      </c>
      <c r="X181" s="10"/>
      <c r="Y181" s="10"/>
      <c r="Z181" s="10"/>
      <c r="AA181" s="10">
        <v>360</v>
      </c>
    </row>
    <row r="182" spans="14:27">
      <c r="N182" s="10">
        <v>2022</v>
      </c>
      <c r="O182" s="10">
        <v>6</v>
      </c>
      <c r="P182" s="10" t="s">
        <v>171</v>
      </c>
      <c r="Q182" s="10" t="s">
        <v>517</v>
      </c>
      <c r="R182" s="10"/>
      <c r="S182" s="10" t="s">
        <v>72</v>
      </c>
      <c r="T182" s="10" t="s">
        <v>369</v>
      </c>
      <c r="U182" s="10" t="s">
        <v>371</v>
      </c>
      <c r="V182" s="10" t="s">
        <v>371</v>
      </c>
      <c r="W182" s="10" t="s">
        <v>421</v>
      </c>
      <c r="X182" s="10"/>
      <c r="Y182" s="10"/>
      <c r="Z182" s="10"/>
      <c r="AA182" s="10">
        <v>368</v>
      </c>
    </row>
    <row r="183" spans="14:27">
      <c r="N183" s="10">
        <v>2022</v>
      </c>
      <c r="O183" s="10">
        <v>5</v>
      </c>
      <c r="P183" s="10" t="s">
        <v>170</v>
      </c>
      <c r="Q183" s="10" t="s">
        <v>225</v>
      </c>
      <c r="R183" s="10"/>
      <c r="S183" s="10" t="s">
        <v>77</v>
      </c>
      <c r="T183" s="10" t="s">
        <v>370</v>
      </c>
      <c r="U183" s="10" t="s">
        <v>374</v>
      </c>
      <c r="V183" s="10"/>
      <c r="W183" s="10" t="s">
        <v>418</v>
      </c>
      <c r="X183" s="10">
        <v>280</v>
      </c>
      <c r="Y183" s="10"/>
      <c r="Z183" s="10">
        <v>0</v>
      </c>
      <c r="AA183" s="10">
        <v>280</v>
      </c>
    </row>
    <row r="184" spans="14:27">
      <c r="N184" s="10">
        <v>2022</v>
      </c>
      <c r="O184" s="10">
        <v>5</v>
      </c>
      <c r="P184" s="10" t="s">
        <v>170</v>
      </c>
      <c r="Q184" s="10" t="s">
        <v>518</v>
      </c>
      <c r="R184" s="10"/>
      <c r="S184" s="10" t="s">
        <v>72</v>
      </c>
      <c r="T184" s="10" t="s">
        <v>369</v>
      </c>
      <c r="U184" s="10" t="s">
        <v>371</v>
      </c>
      <c r="V184" s="10" t="s">
        <v>371</v>
      </c>
      <c r="W184" s="10" t="s">
        <v>421</v>
      </c>
      <c r="X184" s="10"/>
      <c r="Y184" s="10"/>
      <c r="Z184" s="10"/>
      <c r="AA184" s="10">
        <v>336</v>
      </c>
    </row>
    <row r="185" spans="14:27">
      <c r="N185" s="10">
        <v>2022</v>
      </c>
      <c r="O185" s="10">
        <v>6</v>
      </c>
      <c r="P185" s="10" t="s">
        <v>171</v>
      </c>
      <c r="Q185" s="10" t="s">
        <v>518</v>
      </c>
      <c r="R185" s="10"/>
      <c r="S185" s="10" t="s">
        <v>72</v>
      </c>
      <c r="T185" s="10" t="s">
        <v>369</v>
      </c>
      <c r="U185" s="10" t="s">
        <v>371</v>
      </c>
      <c r="V185" s="10" t="s">
        <v>371</v>
      </c>
      <c r="W185" s="10" t="s">
        <v>421</v>
      </c>
      <c r="X185" s="10"/>
      <c r="Y185" s="10"/>
      <c r="Z185" s="10"/>
      <c r="AA185" s="10">
        <v>110</v>
      </c>
    </row>
    <row r="186" spans="14:27">
      <c r="N186" s="10">
        <v>2022</v>
      </c>
      <c r="O186" s="10">
        <v>5</v>
      </c>
      <c r="P186" s="10" t="s">
        <v>170</v>
      </c>
      <c r="Q186" s="10" t="s">
        <v>437</v>
      </c>
      <c r="R186" s="10"/>
      <c r="S186" s="10" t="s">
        <v>72</v>
      </c>
      <c r="T186" s="10" t="s">
        <v>369</v>
      </c>
      <c r="U186" s="10" t="s">
        <v>374</v>
      </c>
      <c r="V186" s="10" t="s">
        <v>402</v>
      </c>
      <c r="W186" s="10" t="s">
        <v>421</v>
      </c>
      <c r="X186" s="10"/>
      <c r="Y186" s="10"/>
      <c r="Z186" s="10"/>
      <c r="AA186" s="10">
        <v>0</v>
      </c>
    </row>
    <row r="187" spans="14:27">
      <c r="N187" s="10">
        <v>2022</v>
      </c>
      <c r="O187" s="10">
        <v>6</v>
      </c>
      <c r="P187" s="10" t="s">
        <v>171</v>
      </c>
      <c r="Q187" s="10" t="s">
        <v>437</v>
      </c>
      <c r="R187" s="10"/>
      <c r="S187" s="10" t="s">
        <v>72</v>
      </c>
      <c r="T187" s="10" t="s">
        <v>369</v>
      </c>
      <c r="U187" s="10" t="s">
        <v>374</v>
      </c>
      <c r="V187" s="10" t="s">
        <v>402</v>
      </c>
      <c r="W187" s="10" t="s">
        <v>421</v>
      </c>
      <c r="X187" s="10"/>
      <c r="Y187" s="10"/>
      <c r="Z187" s="10"/>
      <c r="AA187" s="10">
        <v>0</v>
      </c>
    </row>
    <row r="188" spans="14:27">
      <c r="N188" s="10">
        <v>2022</v>
      </c>
      <c r="O188" s="10">
        <v>5</v>
      </c>
      <c r="P188" s="10" t="s">
        <v>170</v>
      </c>
      <c r="Q188" s="10" t="s">
        <v>531</v>
      </c>
      <c r="R188" s="10"/>
      <c r="S188" s="10" t="s">
        <v>72</v>
      </c>
      <c r="T188" s="10" t="s">
        <v>368</v>
      </c>
      <c r="U188" s="10" t="s">
        <v>384</v>
      </c>
      <c r="V188" s="10" t="s">
        <v>385</v>
      </c>
      <c r="W188" s="10" t="s">
        <v>422</v>
      </c>
      <c r="X188" s="10">
        <v>1190.0000000000002</v>
      </c>
      <c r="Y188" s="10"/>
      <c r="Z188" s="10">
        <v>0</v>
      </c>
      <c r="AA188" s="10">
        <v>1215.2</v>
      </c>
    </row>
    <row r="189" spans="14:27">
      <c r="N189" s="10">
        <v>2022</v>
      </c>
      <c r="O189" s="10">
        <v>6</v>
      </c>
      <c r="P189" s="10" t="s">
        <v>171</v>
      </c>
      <c r="Q189" s="10" t="s">
        <v>531</v>
      </c>
      <c r="R189" s="10"/>
      <c r="S189" s="10" t="s">
        <v>72</v>
      </c>
      <c r="T189" s="10" t="s">
        <v>368</v>
      </c>
      <c r="U189" s="10" t="s">
        <v>384</v>
      </c>
      <c r="V189" s="10" t="s">
        <v>385</v>
      </c>
      <c r="W189" s="10" t="s">
        <v>422</v>
      </c>
      <c r="X189" s="10"/>
      <c r="Y189" s="10"/>
      <c r="Z189" s="10"/>
      <c r="AA189" s="10">
        <v>870</v>
      </c>
    </row>
    <row r="190" spans="14:27">
      <c r="N190" s="10">
        <v>2022</v>
      </c>
      <c r="O190" s="10">
        <v>5</v>
      </c>
      <c r="P190" s="10" t="s">
        <v>170</v>
      </c>
      <c r="Q190" s="10" t="s">
        <v>438</v>
      </c>
      <c r="R190" s="10"/>
      <c r="S190" s="10" t="s">
        <v>72</v>
      </c>
      <c r="T190" s="10" t="s">
        <v>369</v>
      </c>
      <c r="U190" s="10" t="s">
        <v>374</v>
      </c>
      <c r="V190" s="10" t="s">
        <v>402</v>
      </c>
      <c r="W190" s="10" t="s">
        <v>421</v>
      </c>
      <c r="X190" s="10"/>
      <c r="Y190" s="10"/>
      <c r="Z190" s="10"/>
      <c r="AA190" s="10">
        <v>0</v>
      </c>
    </row>
    <row r="191" spans="14:27">
      <c r="N191" s="10">
        <v>2022</v>
      </c>
      <c r="O191" s="10">
        <v>6</v>
      </c>
      <c r="P191" s="10" t="s">
        <v>171</v>
      </c>
      <c r="Q191" s="10" t="s">
        <v>438</v>
      </c>
      <c r="R191" s="10"/>
      <c r="S191" s="10" t="s">
        <v>72</v>
      </c>
      <c r="T191" s="10" t="s">
        <v>369</v>
      </c>
      <c r="U191" s="10" t="s">
        <v>374</v>
      </c>
      <c r="V191" s="10" t="s">
        <v>402</v>
      </c>
      <c r="W191" s="10" t="s">
        <v>421</v>
      </c>
      <c r="X191" s="10"/>
      <c r="Y191" s="10"/>
      <c r="Z191" s="10"/>
      <c r="AA191" s="10">
        <v>0</v>
      </c>
    </row>
    <row r="192" spans="14:27">
      <c r="N192" s="10">
        <v>2022</v>
      </c>
      <c r="O192" s="10">
        <v>5</v>
      </c>
      <c r="P192" s="10" t="s">
        <v>170</v>
      </c>
      <c r="Q192" s="10" t="s">
        <v>532</v>
      </c>
      <c r="R192" s="10"/>
      <c r="S192" s="10" t="s">
        <v>72</v>
      </c>
      <c r="T192" s="10" t="s">
        <v>368</v>
      </c>
      <c r="U192" s="10" t="s">
        <v>384</v>
      </c>
      <c r="V192" s="10" t="s">
        <v>385</v>
      </c>
      <c r="W192" s="10" t="s">
        <v>422</v>
      </c>
      <c r="X192" s="10">
        <v>880</v>
      </c>
      <c r="Y192" s="10"/>
      <c r="Z192" s="10">
        <v>0</v>
      </c>
      <c r="AA192" s="10">
        <v>893</v>
      </c>
    </row>
    <row r="193" spans="14:27">
      <c r="N193" s="10">
        <v>2022</v>
      </c>
      <c r="O193" s="10">
        <v>6</v>
      </c>
      <c r="P193" s="10" t="s">
        <v>171</v>
      </c>
      <c r="Q193" s="10" t="s">
        <v>532</v>
      </c>
      <c r="R193" s="10"/>
      <c r="S193" s="10" t="s">
        <v>72</v>
      </c>
      <c r="T193" s="10" t="s">
        <v>368</v>
      </c>
      <c r="U193" s="10" t="s">
        <v>384</v>
      </c>
      <c r="V193" s="10" t="s">
        <v>385</v>
      </c>
      <c r="W193" s="10" t="s">
        <v>422</v>
      </c>
      <c r="X193" s="10"/>
      <c r="Y193" s="10"/>
      <c r="Z193" s="10"/>
      <c r="AA193" s="10">
        <v>1030</v>
      </c>
    </row>
    <row r="194" spans="14:27">
      <c r="N194" s="10">
        <v>2022</v>
      </c>
      <c r="O194" s="10">
        <v>5</v>
      </c>
      <c r="P194" s="10" t="s">
        <v>170</v>
      </c>
      <c r="Q194" s="10" t="s">
        <v>439</v>
      </c>
      <c r="R194" s="10"/>
      <c r="S194" s="10" t="s">
        <v>72</v>
      </c>
      <c r="T194" s="10" t="s">
        <v>369</v>
      </c>
      <c r="U194" s="10" t="s">
        <v>374</v>
      </c>
      <c r="V194" s="10" t="s">
        <v>402</v>
      </c>
      <c r="W194" s="10" t="s">
        <v>421</v>
      </c>
      <c r="X194" s="10"/>
      <c r="Y194" s="10"/>
      <c r="Z194" s="10"/>
      <c r="AA194" s="10">
        <v>0</v>
      </c>
    </row>
    <row r="195" spans="14:27">
      <c r="N195" s="10">
        <v>2022</v>
      </c>
      <c r="O195" s="10">
        <v>6</v>
      </c>
      <c r="P195" s="10" t="s">
        <v>171</v>
      </c>
      <c r="Q195" s="10" t="s">
        <v>439</v>
      </c>
      <c r="R195" s="10"/>
      <c r="S195" s="10" t="s">
        <v>72</v>
      </c>
      <c r="T195" s="10" t="s">
        <v>369</v>
      </c>
      <c r="U195" s="10" t="s">
        <v>374</v>
      </c>
      <c r="V195" s="10" t="s">
        <v>402</v>
      </c>
      <c r="W195" s="10" t="s">
        <v>421</v>
      </c>
      <c r="X195" s="10"/>
      <c r="Y195" s="10"/>
      <c r="Z195" s="10"/>
      <c r="AA195" s="10">
        <v>0</v>
      </c>
    </row>
    <row r="196" spans="14:27">
      <c r="N196" s="10">
        <v>2022</v>
      </c>
      <c r="O196" s="10">
        <v>5</v>
      </c>
      <c r="P196" s="10" t="s">
        <v>170</v>
      </c>
      <c r="Q196" s="10" t="s">
        <v>533</v>
      </c>
      <c r="R196" s="10"/>
      <c r="S196" s="10" t="s">
        <v>72</v>
      </c>
      <c r="T196" s="10" t="s">
        <v>368</v>
      </c>
      <c r="U196" s="10" t="s">
        <v>384</v>
      </c>
      <c r="V196" s="10" t="s">
        <v>385</v>
      </c>
      <c r="W196" s="10" t="s">
        <v>422</v>
      </c>
      <c r="X196" s="10">
        <v>740.95999999999981</v>
      </c>
      <c r="Y196" s="10"/>
      <c r="Z196" s="10">
        <v>0</v>
      </c>
      <c r="AA196" s="10">
        <v>737</v>
      </c>
    </row>
    <row r="197" spans="14:27">
      <c r="N197" s="10">
        <v>2022</v>
      </c>
      <c r="O197" s="10">
        <v>6</v>
      </c>
      <c r="P197" s="10" t="s">
        <v>171</v>
      </c>
      <c r="Q197" s="10" t="s">
        <v>533</v>
      </c>
      <c r="R197" s="10"/>
      <c r="S197" s="10" t="s">
        <v>72</v>
      </c>
      <c r="T197" s="10" t="s">
        <v>368</v>
      </c>
      <c r="U197" s="10" t="s">
        <v>384</v>
      </c>
      <c r="V197" s="10" t="s">
        <v>385</v>
      </c>
      <c r="W197" s="10" t="s">
        <v>422</v>
      </c>
      <c r="X197" s="10"/>
      <c r="Y197" s="10"/>
      <c r="Z197" s="10"/>
      <c r="AA197" s="10">
        <v>938</v>
      </c>
    </row>
    <row r="198" spans="14:27">
      <c r="N198" s="10">
        <v>2022</v>
      </c>
      <c r="O198" s="10">
        <v>5</v>
      </c>
      <c r="P198" s="10" t="s">
        <v>170</v>
      </c>
      <c r="Q198" s="10" t="s">
        <v>534</v>
      </c>
      <c r="R198" s="10"/>
      <c r="S198" s="10" t="s">
        <v>72</v>
      </c>
      <c r="T198" s="10" t="s">
        <v>368</v>
      </c>
      <c r="U198" s="10" t="s">
        <v>384</v>
      </c>
      <c r="V198" s="10" t="s">
        <v>385</v>
      </c>
      <c r="W198" s="10" t="s">
        <v>422</v>
      </c>
      <c r="X198" s="10">
        <v>435</v>
      </c>
      <c r="Y198" s="10"/>
      <c r="Z198" s="10">
        <v>0</v>
      </c>
      <c r="AA198" s="10">
        <v>427</v>
      </c>
    </row>
    <row r="199" spans="14:27">
      <c r="N199" s="10">
        <v>2022</v>
      </c>
      <c r="O199" s="10">
        <v>6</v>
      </c>
      <c r="P199" s="10" t="s">
        <v>171</v>
      </c>
      <c r="Q199" s="10" t="s">
        <v>534</v>
      </c>
      <c r="R199" s="10"/>
      <c r="S199" s="10" t="s">
        <v>72</v>
      </c>
      <c r="T199" s="10" t="s">
        <v>368</v>
      </c>
      <c r="U199" s="10" t="s">
        <v>384</v>
      </c>
      <c r="V199" s="10" t="s">
        <v>385</v>
      </c>
      <c r="W199" s="10" t="s">
        <v>422</v>
      </c>
      <c r="X199" s="10"/>
      <c r="Y199" s="10"/>
      <c r="Z199" s="10"/>
      <c r="AA199" s="10">
        <v>544</v>
      </c>
    </row>
    <row r="200" spans="14:27">
      <c r="N200" s="10">
        <v>2022</v>
      </c>
      <c r="O200" s="10">
        <v>5</v>
      </c>
      <c r="P200" s="10" t="s">
        <v>170</v>
      </c>
      <c r="Q200" s="10" t="s">
        <v>644</v>
      </c>
      <c r="R200" s="10"/>
      <c r="S200" s="10" t="s">
        <v>72</v>
      </c>
      <c r="T200" s="10" t="s">
        <v>428</v>
      </c>
      <c r="U200" s="10" t="s">
        <v>400</v>
      </c>
      <c r="V200" s="10" t="s">
        <v>373</v>
      </c>
      <c r="W200" s="10" t="s">
        <v>419</v>
      </c>
      <c r="X200" s="10">
        <v>12000</v>
      </c>
      <c r="Y200" s="10"/>
      <c r="Z200" s="10">
        <v>0</v>
      </c>
      <c r="AA200" s="10">
        <v>6517.3499999999995</v>
      </c>
    </row>
    <row r="201" spans="14:27">
      <c r="N201" s="10">
        <v>2022</v>
      </c>
      <c r="O201" s="10">
        <v>6</v>
      </c>
      <c r="P201" s="10" t="s">
        <v>171</v>
      </c>
      <c r="Q201" s="10" t="s">
        <v>644</v>
      </c>
      <c r="R201" s="10"/>
      <c r="S201" s="10" t="s">
        <v>72</v>
      </c>
      <c r="T201" s="10" t="s">
        <v>428</v>
      </c>
      <c r="U201" s="10" t="s">
        <v>400</v>
      </c>
      <c r="V201" s="10" t="s">
        <v>373</v>
      </c>
      <c r="W201" s="10" t="s">
        <v>419</v>
      </c>
      <c r="X201" s="10"/>
      <c r="Y201" s="10"/>
      <c r="Z201" s="10"/>
      <c r="AA201" s="10">
        <v>0</v>
      </c>
    </row>
    <row r="202" spans="14:27">
      <c r="N202" s="10">
        <v>2022</v>
      </c>
      <c r="O202" s="10">
        <v>5</v>
      </c>
      <c r="P202" s="10" t="s">
        <v>170</v>
      </c>
      <c r="Q202" s="10" t="s">
        <v>648</v>
      </c>
      <c r="R202" s="10"/>
      <c r="S202" s="10" t="s">
        <v>72</v>
      </c>
      <c r="T202" s="10" t="s">
        <v>428</v>
      </c>
      <c r="U202" s="10" t="s">
        <v>400</v>
      </c>
      <c r="V202" s="10" t="s">
        <v>373</v>
      </c>
      <c r="W202" s="10" t="s">
        <v>419</v>
      </c>
      <c r="X202" s="10">
        <v>6000</v>
      </c>
      <c r="Y202" s="10"/>
      <c r="Z202" s="10">
        <v>0</v>
      </c>
      <c r="AA202" s="10">
        <v>3643.2</v>
      </c>
    </row>
    <row r="203" spans="14:27">
      <c r="N203" s="10">
        <v>2022</v>
      </c>
      <c r="O203" s="10">
        <v>6</v>
      </c>
      <c r="P203" s="10" t="s">
        <v>171</v>
      </c>
      <c r="Q203" s="10" t="s">
        <v>648</v>
      </c>
      <c r="R203" s="10"/>
      <c r="S203" s="10" t="s">
        <v>72</v>
      </c>
      <c r="T203" s="10" t="s">
        <v>428</v>
      </c>
      <c r="U203" s="10" t="s">
        <v>400</v>
      </c>
      <c r="V203" s="10" t="s">
        <v>373</v>
      </c>
      <c r="W203" s="10" t="s">
        <v>419</v>
      </c>
      <c r="X203" s="10"/>
      <c r="Y203" s="10"/>
      <c r="Z203" s="10"/>
      <c r="AA203" s="10">
        <v>0</v>
      </c>
    </row>
    <row r="204" spans="14:27">
      <c r="N204" s="10">
        <v>2022</v>
      </c>
      <c r="O204" s="10">
        <v>5</v>
      </c>
      <c r="P204" s="10" t="s">
        <v>170</v>
      </c>
      <c r="Q204" s="10" t="s">
        <v>535</v>
      </c>
      <c r="R204" s="10"/>
      <c r="S204" s="10" t="s">
        <v>72</v>
      </c>
      <c r="T204" s="10" t="s">
        <v>428</v>
      </c>
      <c r="U204" s="10" t="s">
        <v>400</v>
      </c>
      <c r="V204" s="10" t="s">
        <v>373</v>
      </c>
      <c r="W204" s="10" t="s">
        <v>419</v>
      </c>
      <c r="X204" s="10">
        <v>2000</v>
      </c>
      <c r="Y204" s="10"/>
      <c r="Z204" s="10">
        <v>0</v>
      </c>
      <c r="AA204" s="10">
        <v>5061.3150000000005</v>
      </c>
    </row>
    <row r="205" spans="14:27">
      <c r="N205" s="10">
        <v>2022</v>
      </c>
      <c r="O205" s="10">
        <v>6</v>
      </c>
      <c r="P205" s="10" t="s">
        <v>171</v>
      </c>
      <c r="Q205" s="10" t="s">
        <v>535</v>
      </c>
      <c r="R205" s="10"/>
      <c r="S205" s="10" t="s">
        <v>72</v>
      </c>
      <c r="T205" s="10" t="s">
        <v>428</v>
      </c>
      <c r="U205" s="10" t="s">
        <v>400</v>
      </c>
      <c r="V205" s="10" t="s">
        <v>373</v>
      </c>
      <c r="W205" s="10" t="s">
        <v>419</v>
      </c>
      <c r="X205" s="10"/>
      <c r="Y205" s="10"/>
      <c r="Z205" s="10"/>
      <c r="AA205" s="10">
        <v>0</v>
      </c>
    </row>
    <row r="206" spans="14:27">
      <c r="N206" s="10">
        <v>2022</v>
      </c>
      <c r="O206" s="10">
        <v>5</v>
      </c>
      <c r="P206" s="10" t="s">
        <v>170</v>
      </c>
      <c r="Q206" s="10" t="s">
        <v>701</v>
      </c>
      <c r="R206" s="10"/>
      <c r="S206" s="10" t="s">
        <v>72</v>
      </c>
      <c r="T206" s="10" t="s">
        <v>369</v>
      </c>
      <c r="U206" s="10" t="s">
        <v>398</v>
      </c>
      <c r="V206" s="10" t="s">
        <v>399</v>
      </c>
      <c r="W206" s="10" t="s">
        <v>421</v>
      </c>
      <c r="X206" s="10"/>
      <c r="Y206" s="10"/>
      <c r="Z206" s="10"/>
      <c r="AA206" s="10">
        <v>563</v>
      </c>
    </row>
    <row r="207" spans="14:27">
      <c r="N207" s="10">
        <v>2022</v>
      </c>
      <c r="O207" s="10">
        <v>6</v>
      </c>
      <c r="P207" s="10" t="s">
        <v>171</v>
      </c>
      <c r="Q207" s="10" t="s">
        <v>701</v>
      </c>
      <c r="R207" s="10"/>
      <c r="S207" s="10" t="s">
        <v>72</v>
      </c>
      <c r="T207" s="10" t="s">
        <v>369</v>
      </c>
      <c r="U207" s="10" t="s">
        <v>398</v>
      </c>
      <c r="V207" s="10" t="s">
        <v>399</v>
      </c>
      <c r="W207" s="10" t="s">
        <v>421</v>
      </c>
      <c r="X207" s="10"/>
      <c r="Y207" s="10"/>
      <c r="Z207" s="10"/>
      <c r="AA207" s="10">
        <v>323</v>
      </c>
    </row>
    <row r="208" spans="14:27">
      <c r="N208" s="10">
        <v>2022</v>
      </c>
      <c r="O208" s="10">
        <v>5</v>
      </c>
      <c r="P208" s="10" t="s">
        <v>170</v>
      </c>
      <c r="Q208" s="10" t="s">
        <v>653</v>
      </c>
      <c r="R208" s="10"/>
      <c r="S208" s="10" t="s">
        <v>72</v>
      </c>
      <c r="T208" s="10" t="s">
        <v>428</v>
      </c>
      <c r="U208" s="10" t="s">
        <v>400</v>
      </c>
      <c r="V208" s="10" t="s">
        <v>373</v>
      </c>
      <c r="W208" s="10" t="s">
        <v>419</v>
      </c>
      <c r="X208" s="10">
        <v>23000</v>
      </c>
      <c r="Y208" s="10"/>
      <c r="Z208" s="10">
        <v>0</v>
      </c>
      <c r="AA208" s="10">
        <v>21486.324999999997</v>
      </c>
    </row>
    <row r="209" spans="14:27">
      <c r="N209" s="10">
        <v>2022</v>
      </c>
      <c r="O209" s="10">
        <v>6</v>
      </c>
      <c r="P209" s="10" t="s">
        <v>171</v>
      </c>
      <c r="Q209" s="10" t="s">
        <v>653</v>
      </c>
      <c r="R209" s="10"/>
      <c r="S209" s="10" t="s">
        <v>72</v>
      </c>
      <c r="T209" s="10" t="s">
        <v>428</v>
      </c>
      <c r="U209" s="10" t="s">
        <v>400</v>
      </c>
      <c r="V209" s="10" t="s">
        <v>373</v>
      </c>
      <c r="W209" s="10" t="s">
        <v>419</v>
      </c>
      <c r="X209" s="10"/>
      <c r="Y209" s="10"/>
      <c r="Z209" s="10"/>
      <c r="AA209" s="10">
        <v>0</v>
      </c>
    </row>
    <row r="210" spans="14:27">
      <c r="N210" s="10">
        <v>2022</v>
      </c>
      <c r="O210" s="10">
        <v>5</v>
      </c>
      <c r="P210" s="10" t="s">
        <v>170</v>
      </c>
      <c r="Q210" s="10" t="s">
        <v>685</v>
      </c>
      <c r="R210" s="10"/>
      <c r="S210" s="10" t="s">
        <v>72</v>
      </c>
      <c r="T210" s="10" t="s">
        <v>44</v>
      </c>
      <c r="U210" s="10" t="s">
        <v>391</v>
      </c>
      <c r="V210" s="10" t="s">
        <v>392</v>
      </c>
      <c r="W210" s="10" t="s">
        <v>421</v>
      </c>
      <c r="X210" s="10"/>
      <c r="Y210" s="10"/>
      <c r="Z210" s="10"/>
      <c r="AA210" s="10">
        <v>0</v>
      </c>
    </row>
    <row r="211" spans="14:27">
      <c r="N211" s="10">
        <v>2022</v>
      </c>
      <c r="O211" s="10">
        <v>6</v>
      </c>
      <c r="P211" s="10" t="s">
        <v>171</v>
      </c>
      <c r="Q211" s="10" t="s">
        <v>685</v>
      </c>
      <c r="R211" s="10"/>
      <c r="S211" s="10" t="s">
        <v>72</v>
      </c>
      <c r="T211" s="10" t="s">
        <v>44</v>
      </c>
      <c r="U211" s="10" t="s">
        <v>391</v>
      </c>
      <c r="V211" s="10" t="s">
        <v>392</v>
      </c>
      <c r="W211" s="10" t="s">
        <v>421</v>
      </c>
      <c r="X211" s="10"/>
      <c r="Y211" s="10"/>
      <c r="Z211" s="10"/>
      <c r="AA211" s="10">
        <v>0</v>
      </c>
    </row>
    <row r="212" spans="14:27">
      <c r="N212" s="10">
        <v>2022</v>
      </c>
      <c r="O212" s="10">
        <v>5</v>
      </c>
      <c r="P212" s="10" t="s">
        <v>170</v>
      </c>
      <c r="Q212" s="10" t="s">
        <v>654</v>
      </c>
      <c r="R212" s="10"/>
      <c r="S212" s="10" t="s">
        <v>72</v>
      </c>
      <c r="T212" s="10" t="s">
        <v>428</v>
      </c>
      <c r="U212" s="10" t="s">
        <v>400</v>
      </c>
      <c r="V212" s="10" t="s">
        <v>373</v>
      </c>
      <c r="W212" s="10" t="s">
        <v>419</v>
      </c>
      <c r="X212" s="10">
        <v>33000</v>
      </c>
      <c r="Y212" s="10"/>
      <c r="Z212" s="10">
        <v>0</v>
      </c>
      <c r="AA212" s="10">
        <v>41686.049999999988</v>
      </c>
    </row>
    <row r="213" spans="14:27">
      <c r="N213" s="10">
        <v>2022</v>
      </c>
      <c r="O213" s="10">
        <v>6</v>
      </c>
      <c r="P213" s="10" t="s">
        <v>171</v>
      </c>
      <c r="Q213" s="10" t="s">
        <v>654</v>
      </c>
      <c r="R213" s="10"/>
      <c r="S213" s="10" t="s">
        <v>72</v>
      </c>
      <c r="T213" s="10" t="s">
        <v>428</v>
      </c>
      <c r="U213" s="10" t="s">
        <v>400</v>
      </c>
      <c r="V213" s="10" t="s">
        <v>373</v>
      </c>
      <c r="W213" s="10" t="s">
        <v>419</v>
      </c>
      <c r="X213" s="10"/>
      <c r="Y213" s="10"/>
      <c r="Z213" s="10"/>
      <c r="AA213" s="10">
        <v>0</v>
      </c>
    </row>
    <row r="214" spans="14:27">
      <c r="N214" s="10">
        <v>2022</v>
      </c>
      <c r="O214" s="10">
        <v>5</v>
      </c>
      <c r="P214" s="10" t="s">
        <v>170</v>
      </c>
      <c r="Q214" s="10" t="s">
        <v>697</v>
      </c>
      <c r="R214" s="10"/>
      <c r="S214" s="10" t="s">
        <v>72</v>
      </c>
      <c r="T214" s="10" t="s">
        <v>369</v>
      </c>
      <c r="U214" s="10" t="s">
        <v>391</v>
      </c>
      <c r="V214" s="10" t="s">
        <v>393</v>
      </c>
      <c r="W214" s="10" t="s">
        <v>421</v>
      </c>
      <c r="X214" s="10"/>
      <c r="Y214" s="10"/>
      <c r="Z214" s="10"/>
      <c r="AA214" s="10">
        <v>0</v>
      </c>
    </row>
    <row r="215" spans="14:27">
      <c r="N215" s="10">
        <v>2022</v>
      </c>
      <c r="O215" s="10">
        <v>6</v>
      </c>
      <c r="P215" s="10" t="s">
        <v>171</v>
      </c>
      <c r="Q215" s="10" t="s">
        <v>697</v>
      </c>
      <c r="R215" s="10"/>
      <c r="S215" s="10" t="s">
        <v>72</v>
      </c>
      <c r="T215" s="10" t="s">
        <v>369</v>
      </c>
      <c r="U215" s="10" t="s">
        <v>391</v>
      </c>
      <c r="V215" s="10" t="s">
        <v>393</v>
      </c>
      <c r="W215" s="10" t="s">
        <v>421</v>
      </c>
      <c r="X215" s="10"/>
      <c r="Y215" s="10"/>
      <c r="Z215" s="10"/>
      <c r="AA215" s="10">
        <v>0</v>
      </c>
    </row>
    <row r="216" spans="14:27">
      <c r="N216" s="10">
        <v>2022</v>
      </c>
      <c r="O216" s="10">
        <v>5</v>
      </c>
      <c r="P216" s="10" t="s">
        <v>170</v>
      </c>
      <c r="Q216" s="10" t="s">
        <v>655</v>
      </c>
      <c r="R216" s="10"/>
      <c r="S216" s="10" t="s">
        <v>72</v>
      </c>
      <c r="T216" s="10" t="s">
        <v>428</v>
      </c>
      <c r="U216" s="10" t="s">
        <v>400</v>
      </c>
      <c r="V216" s="10" t="s">
        <v>373</v>
      </c>
      <c r="W216" s="10" t="s">
        <v>419</v>
      </c>
      <c r="X216" s="10">
        <v>7000</v>
      </c>
      <c r="Y216" s="10"/>
      <c r="Z216" s="10">
        <v>0</v>
      </c>
      <c r="AA216" s="10">
        <v>12574.8</v>
      </c>
    </row>
    <row r="217" spans="14:27">
      <c r="N217" s="10">
        <v>2022</v>
      </c>
      <c r="O217" s="10">
        <v>6</v>
      </c>
      <c r="P217" s="10" t="s">
        <v>171</v>
      </c>
      <c r="Q217" s="10" t="s">
        <v>655</v>
      </c>
      <c r="R217" s="10"/>
      <c r="S217" s="10" t="s">
        <v>72</v>
      </c>
      <c r="T217" s="10" t="s">
        <v>428</v>
      </c>
      <c r="U217" s="10" t="s">
        <v>400</v>
      </c>
      <c r="V217" s="10" t="s">
        <v>373</v>
      </c>
      <c r="W217" s="10" t="s">
        <v>419</v>
      </c>
      <c r="X217" s="10"/>
      <c r="Y217" s="10"/>
      <c r="Z217" s="10"/>
      <c r="AA217" s="10">
        <v>0</v>
      </c>
    </row>
    <row r="218" spans="14:27">
      <c r="N218" s="10">
        <v>2022</v>
      </c>
      <c r="O218" s="10">
        <v>5</v>
      </c>
      <c r="P218" s="10" t="s">
        <v>170</v>
      </c>
      <c r="Q218" s="10" t="s">
        <v>706</v>
      </c>
      <c r="R218" s="10"/>
      <c r="S218" s="10" t="s">
        <v>72</v>
      </c>
      <c r="T218" s="10" t="s">
        <v>369</v>
      </c>
      <c r="U218" s="10" t="s">
        <v>398</v>
      </c>
      <c r="V218" s="10" t="s">
        <v>399</v>
      </c>
      <c r="W218" s="10" t="s">
        <v>421</v>
      </c>
      <c r="X218" s="10"/>
      <c r="Y218" s="10"/>
      <c r="Z218" s="10"/>
      <c r="AA218" s="10">
        <v>0</v>
      </c>
    </row>
    <row r="219" spans="14:27">
      <c r="N219" s="10">
        <v>2022</v>
      </c>
      <c r="O219" s="10">
        <v>6</v>
      </c>
      <c r="P219" s="10" t="s">
        <v>171</v>
      </c>
      <c r="Q219" s="10" t="s">
        <v>706</v>
      </c>
      <c r="R219" s="10"/>
      <c r="S219" s="10" t="s">
        <v>72</v>
      </c>
      <c r="T219" s="10" t="s">
        <v>369</v>
      </c>
      <c r="U219" s="10" t="s">
        <v>398</v>
      </c>
      <c r="V219" s="10" t="s">
        <v>399</v>
      </c>
      <c r="W219" s="10" t="s">
        <v>421</v>
      </c>
      <c r="X219" s="10"/>
      <c r="Y219" s="10"/>
      <c r="Z219" s="10"/>
      <c r="AA219" s="10">
        <v>0</v>
      </c>
    </row>
    <row r="220" spans="14:27">
      <c r="N220" s="10">
        <v>2022</v>
      </c>
      <c r="O220" s="10">
        <v>5</v>
      </c>
      <c r="P220" s="10" t="s">
        <v>170</v>
      </c>
      <c r="Q220" s="10" t="s">
        <v>536</v>
      </c>
      <c r="R220" s="10"/>
      <c r="S220" s="10" t="s">
        <v>72</v>
      </c>
      <c r="T220" s="10" t="s">
        <v>428</v>
      </c>
      <c r="U220" s="10" t="s">
        <v>400</v>
      </c>
      <c r="V220" s="10" t="s">
        <v>373</v>
      </c>
      <c r="W220" s="10" t="s">
        <v>419</v>
      </c>
      <c r="X220" s="10">
        <v>12000</v>
      </c>
      <c r="Y220" s="10"/>
      <c r="Z220" s="10">
        <v>0</v>
      </c>
      <c r="AA220" s="10">
        <v>18503.974999999999</v>
      </c>
    </row>
    <row r="221" spans="14:27">
      <c r="N221" s="10">
        <v>2022</v>
      </c>
      <c r="O221" s="10">
        <v>6</v>
      </c>
      <c r="P221" s="10" t="s">
        <v>171</v>
      </c>
      <c r="Q221" s="10" t="s">
        <v>536</v>
      </c>
      <c r="R221" s="10"/>
      <c r="S221" s="10" t="s">
        <v>72</v>
      </c>
      <c r="T221" s="10" t="s">
        <v>428</v>
      </c>
      <c r="U221" s="10" t="s">
        <v>400</v>
      </c>
      <c r="V221" s="10" t="s">
        <v>373</v>
      </c>
      <c r="W221" s="10" t="s">
        <v>419</v>
      </c>
      <c r="X221" s="10"/>
      <c r="Y221" s="10"/>
      <c r="Z221" s="10"/>
      <c r="AA221" s="10">
        <v>3104.8149999999996</v>
      </c>
    </row>
    <row r="222" spans="14:27">
      <c r="N222" s="10">
        <v>2022</v>
      </c>
      <c r="O222" s="10">
        <v>5</v>
      </c>
      <c r="P222" s="10" t="s">
        <v>170</v>
      </c>
      <c r="Q222" s="10" t="s">
        <v>649</v>
      </c>
      <c r="R222" s="10"/>
      <c r="S222" s="10" t="s">
        <v>72</v>
      </c>
      <c r="T222" s="10" t="s">
        <v>428</v>
      </c>
      <c r="U222" s="10" t="s">
        <v>400</v>
      </c>
      <c r="V222" s="10" t="s">
        <v>373</v>
      </c>
      <c r="W222" s="10" t="s">
        <v>419</v>
      </c>
      <c r="X222" s="10">
        <v>8000</v>
      </c>
      <c r="Y222" s="10"/>
      <c r="Z222" s="10">
        <v>0</v>
      </c>
      <c r="AA222" s="10">
        <v>6487.95</v>
      </c>
    </row>
    <row r="223" spans="14:27">
      <c r="N223" s="10">
        <v>2022</v>
      </c>
      <c r="O223" s="10">
        <v>6</v>
      </c>
      <c r="P223" s="10" t="s">
        <v>171</v>
      </c>
      <c r="Q223" s="10" t="s">
        <v>649</v>
      </c>
      <c r="R223" s="10"/>
      <c r="S223" s="10" t="s">
        <v>72</v>
      </c>
      <c r="T223" s="10" t="s">
        <v>428</v>
      </c>
      <c r="U223" s="10" t="s">
        <v>400</v>
      </c>
      <c r="V223" s="10" t="s">
        <v>373</v>
      </c>
      <c r="W223" s="10" t="s">
        <v>419</v>
      </c>
      <c r="X223" s="10"/>
      <c r="Y223" s="10"/>
      <c r="Z223" s="10"/>
      <c r="AA223" s="10">
        <v>7498.7499999999991</v>
      </c>
    </row>
    <row r="224" spans="14:27">
      <c r="N224" s="10">
        <v>2022</v>
      </c>
      <c r="O224" s="10">
        <v>5</v>
      </c>
      <c r="P224" s="10" t="s">
        <v>170</v>
      </c>
      <c r="Q224" s="10" t="s">
        <v>650</v>
      </c>
      <c r="R224" s="10"/>
      <c r="S224" s="10" t="s">
        <v>72</v>
      </c>
      <c r="T224" s="10" t="s">
        <v>428</v>
      </c>
      <c r="U224" s="10" t="s">
        <v>400</v>
      </c>
      <c r="V224" s="10" t="s">
        <v>373</v>
      </c>
      <c r="W224" s="10" t="s">
        <v>419</v>
      </c>
      <c r="X224" s="10">
        <v>42000</v>
      </c>
      <c r="Y224" s="10"/>
      <c r="Z224" s="10">
        <v>0</v>
      </c>
      <c r="AA224" s="10">
        <v>36649.199999999997</v>
      </c>
    </row>
    <row r="225" spans="14:27">
      <c r="N225" s="10">
        <v>2022</v>
      </c>
      <c r="O225" s="10">
        <v>6</v>
      </c>
      <c r="P225" s="10" t="s">
        <v>171</v>
      </c>
      <c r="Q225" s="10" t="s">
        <v>650</v>
      </c>
      <c r="R225" s="10"/>
      <c r="S225" s="10" t="s">
        <v>72</v>
      </c>
      <c r="T225" s="10" t="s">
        <v>428</v>
      </c>
      <c r="U225" s="10" t="s">
        <v>400</v>
      </c>
      <c r="V225" s="10" t="s">
        <v>373</v>
      </c>
      <c r="W225" s="10" t="s">
        <v>419</v>
      </c>
      <c r="X225" s="10"/>
      <c r="Y225" s="10"/>
      <c r="Z225" s="10"/>
      <c r="AA225" s="10">
        <v>11285.75</v>
      </c>
    </row>
    <row r="226" spans="14:27">
      <c r="N226" s="10">
        <v>2022</v>
      </c>
      <c r="O226" s="10">
        <v>5</v>
      </c>
      <c r="P226" s="10" t="s">
        <v>170</v>
      </c>
      <c r="Q226" s="10" t="s">
        <v>656</v>
      </c>
      <c r="R226" s="10"/>
      <c r="S226" s="10" t="s">
        <v>72</v>
      </c>
      <c r="T226" s="10" t="s">
        <v>428</v>
      </c>
      <c r="U226" s="10" t="s">
        <v>400</v>
      </c>
      <c r="V226" s="10" t="s">
        <v>373</v>
      </c>
      <c r="W226" s="10" t="s">
        <v>419</v>
      </c>
      <c r="X226" s="10">
        <v>4000</v>
      </c>
      <c r="Y226" s="10"/>
      <c r="Z226" s="10">
        <v>0</v>
      </c>
      <c r="AA226" s="10">
        <v>2984.0999999999995</v>
      </c>
    </row>
    <row r="227" spans="14:27">
      <c r="N227" s="10">
        <v>2022</v>
      </c>
      <c r="O227" s="10">
        <v>6</v>
      </c>
      <c r="P227" s="10" t="s">
        <v>171</v>
      </c>
      <c r="Q227" s="10" t="s">
        <v>656</v>
      </c>
      <c r="R227" s="10"/>
      <c r="S227" s="10" t="s">
        <v>72</v>
      </c>
      <c r="T227" s="10" t="s">
        <v>428</v>
      </c>
      <c r="U227" s="10" t="s">
        <v>400</v>
      </c>
      <c r="V227" s="10" t="s">
        <v>373</v>
      </c>
      <c r="W227" s="10" t="s">
        <v>419</v>
      </c>
      <c r="X227" s="10"/>
      <c r="Y227" s="10"/>
      <c r="Z227" s="10"/>
      <c r="AA227" s="10">
        <v>1528.8</v>
      </c>
    </row>
    <row r="228" spans="14:27">
      <c r="N228" s="10">
        <v>2022</v>
      </c>
      <c r="O228" s="10">
        <v>5</v>
      </c>
      <c r="P228" s="10" t="s">
        <v>170</v>
      </c>
      <c r="Q228" s="10" t="s">
        <v>537</v>
      </c>
      <c r="R228" s="10"/>
      <c r="S228" s="10" t="s">
        <v>72</v>
      </c>
      <c r="T228" s="10" t="s">
        <v>428</v>
      </c>
      <c r="U228" s="10" t="s">
        <v>400</v>
      </c>
      <c r="V228" s="10" t="s">
        <v>373</v>
      </c>
      <c r="W228" s="10" t="s">
        <v>419</v>
      </c>
      <c r="X228" s="10">
        <v>6000</v>
      </c>
      <c r="Y228" s="10"/>
      <c r="Z228" s="10">
        <v>0</v>
      </c>
      <c r="AA228" s="10">
        <v>7087.0449999999992</v>
      </c>
    </row>
    <row r="229" spans="14:27">
      <c r="N229" s="10">
        <v>2022</v>
      </c>
      <c r="O229" s="10">
        <v>6</v>
      </c>
      <c r="P229" s="10" t="s">
        <v>171</v>
      </c>
      <c r="Q229" s="10" t="s">
        <v>537</v>
      </c>
      <c r="R229" s="10"/>
      <c r="S229" s="10" t="s">
        <v>72</v>
      </c>
      <c r="T229" s="10" t="s">
        <v>428</v>
      </c>
      <c r="U229" s="10" t="s">
        <v>400</v>
      </c>
      <c r="V229" s="10" t="s">
        <v>373</v>
      </c>
      <c r="W229" s="10" t="s">
        <v>419</v>
      </c>
      <c r="X229" s="10"/>
      <c r="Y229" s="10"/>
      <c r="Z229" s="10"/>
      <c r="AA229" s="10">
        <v>1011.3599999999999</v>
      </c>
    </row>
    <row r="230" spans="14:27">
      <c r="N230" s="10">
        <v>2022</v>
      </c>
      <c r="O230" s="10">
        <v>5</v>
      </c>
      <c r="P230" s="10" t="s">
        <v>170</v>
      </c>
      <c r="Q230" s="10" t="s">
        <v>651</v>
      </c>
      <c r="R230" s="10"/>
      <c r="S230" s="10" t="s">
        <v>72</v>
      </c>
      <c r="T230" s="10" t="s">
        <v>428</v>
      </c>
      <c r="U230" s="10" t="s">
        <v>400</v>
      </c>
      <c r="V230" s="10" t="s">
        <v>373</v>
      </c>
      <c r="W230" s="10" t="s">
        <v>419</v>
      </c>
      <c r="X230" s="10">
        <v>6000</v>
      </c>
      <c r="Y230" s="10"/>
      <c r="Z230" s="10">
        <v>0</v>
      </c>
      <c r="AA230" s="10">
        <v>4043.8999999999996</v>
      </c>
    </row>
    <row r="231" spans="14:27">
      <c r="N231" s="10">
        <v>2022</v>
      </c>
      <c r="O231" s="10">
        <v>6</v>
      </c>
      <c r="P231" s="10" t="s">
        <v>171</v>
      </c>
      <c r="Q231" s="10" t="s">
        <v>651</v>
      </c>
      <c r="R231" s="10"/>
      <c r="S231" s="10" t="s">
        <v>72</v>
      </c>
      <c r="T231" s="10" t="s">
        <v>428</v>
      </c>
      <c r="U231" s="10" t="s">
        <v>400</v>
      </c>
      <c r="V231" s="10" t="s">
        <v>373</v>
      </c>
      <c r="W231" s="10" t="s">
        <v>419</v>
      </c>
      <c r="X231" s="10"/>
      <c r="Y231" s="10"/>
      <c r="Z231" s="10"/>
      <c r="AA231" s="10">
        <v>519.75</v>
      </c>
    </row>
    <row r="232" spans="14:27">
      <c r="N232" s="10">
        <v>2022</v>
      </c>
      <c r="O232" s="10">
        <v>5</v>
      </c>
      <c r="P232" s="10" t="s">
        <v>170</v>
      </c>
      <c r="Q232" s="10" t="s">
        <v>440</v>
      </c>
      <c r="R232" s="10"/>
      <c r="S232" s="10" t="s">
        <v>72</v>
      </c>
      <c r="T232" s="10" t="s">
        <v>369</v>
      </c>
      <c r="U232" s="10" t="s">
        <v>371</v>
      </c>
      <c r="V232" s="10" t="s">
        <v>371</v>
      </c>
      <c r="W232" s="10" t="s">
        <v>421</v>
      </c>
      <c r="X232" s="10"/>
      <c r="Y232" s="10"/>
      <c r="Z232" s="10"/>
      <c r="AA232" s="10">
        <v>602</v>
      </c>
    </row>
    <row r="233" spans="14:27">
      <c r="N233" s="10">
        <v>2022</v>
      </c>
      <c r="O233" s="10">
        <v>6</v>
      </c>
      <c r="P233" s="10" t="s">
        <v>171</v>
      </c>
      <c r="Q233" s="10" t="s">
        <v>440</v>
      </c>
      <c r="R233" s="10"/>
      <c r="S233" s="10" t="s">
        <v>72</v>
      </c>
      <c r="T233" s="10" t="s">
        <v>369</v>
      </c>
      <c r="U233" s="10" t="s">
        <v>371</v>
      </c>
      <c r="V233" s="10" t="s">
        <v>371</v>
      </c>
      <c r="W233" s="10" t="s">
        <v>421</v>
      </c>
      <c r="X233" s="10"/>
      <c r="Y233" s="10"/>
      <c r="Z233" s="10"/>
      <c r="AA233" s="10">
        <v>0</v>
      </c>
    </row>
    <row r="234" spans="14:27">
      <c r="N234" s="10">
        <v>2022</v>
      </c>
      <c r="O234" s="10">
        <v>5</v>
      </c>
      <c r="P234" s="10" t="s">
        <v>170</v>
      </c>
      <c r="Q234" s="10" t="s">
        <v>652</v>
      </c>
      <c r="R234" s="10"/>
      <c r="S234" s="10" t="s">
        <v>72</v>
      </c>
      <c r="T234" s="10" t="s">
        <v>428</v>
      </c>
      <c r="U234" s="10" t="s">
        <v>400</v>
      </c>
      <c r="V234" s="10" t="s">
        <v>373</v>
      </c>
      <c r="W234" s="10" t="s">
        <v>419</v>
      </c>
      <c r="X234" s="10">
        <v>20000</v>
      </c>
      <c r="Y234" s="10"/>
      <c r="Z234" s="10">
        <v>0</v>
      </c>
      <c r="AA234" s="10">
        <v>34952.399035275914</v>
      </c>
    </row>
    <row r="235" spans="14:27">
      <c r="N235" s="10">
        <v>2022</v>
      </c>
      <c r="O235" s="10">
        <v>6</v>
      </c>
      <c r="P235" s="10" t="s">
        <v>171</v>
      </c>
      <c r="Q235" s="10" t="s">
        <v>652</v>
      </c>
      <c r="R235" s="10"/>
      <c r="S235" s="10" t="s">
        <v>72</v>
      </c>
      <c r="T235" s="10" t="s">
        <v>428</v>
      </c>
      <c r="U235" s="10" t="s">
        <v>400</v>
      </c>
      <c r="V235" s="10" t="s">
        <v>373</v>
      </c>
      <c r="W235" s="10" t="s">
        <v>419</v>
      </c>
      <c r="X235" s="10"/>
      <c r="Y235" s="10"/>
      <c r="Z235" s="10"/>
      <c r="AA235" s="10">
        <v>1986.249945177349</v>
      </c>
    </row>
    <row r="236" spans="14:27">
      <c r="N236" s="10">
        <v>2022</v>
      </c>
      <c r="O236" s="10">
        <v>5</v>
      </c>
      <c r="P236" s="10" t="s">
        <v>170</v>
      </c>
      <c r="Q236" s="10" t="s">
        <v>519</v>
      </c>
      <c r="R236" s="10"/>
      <c r="S236" s="10" t="s">
        <v>72</v>
      </c>
      <c r="T236" s="10" t="s">
        <v>369</v>
      </c>
      <c r="U236" s="10" t="s">
        <v>371</v>
      </c>
      <c r="V236" s="10" t="s">
        <v>371</v>
      </c>
      <c r="W236" s="10" t="s">
        <v>421</v>
      </c>
      <c r="X236" s="10"/>
      <c r="Y236" s="10"/>
      <c r="Z236" s="10"/>
      <c r="AA236" s="10">
        <v>0</v>
      </c>
    </row>
    <row r="237" spans="14:27">
      <c r="N237" s="10">
        <v>2022</v>
      </c>
      <c r="O237" s="10">
        <v>6</v>
      </c>
      <c r="P237" s="10" t="s">
        <v>171</v>
      </c>
      <c r="Q237" s="10" t="s">
        <v>519</v>
      </c>
      <c r="R237" s="10"/>
      <c r="S237" s="10" t="s">
        <v>72</v>
      </c>
      <c r="T237" s="10" t="s">
        <v>369</v>
      </c>
      <c r="U237" s="10" t="s">
        <v>371</v>
      </c>
      <c r="V237" s="10" t="s">
        <v>371</v>
      </c>
      <c r="W237" s="10" t="s">
        <v>421</v>
      </c>
      <c r="X237" s="10"/>
      <c r="Y237" s="10"/>
      <c r="Z237" s="10"/>
      <c r="AA237" s="10">
        <v>0</v>
      </c>
    </row>
    <row r="238" spans="14:27">
      <c r="N238" s="10">
        <v>2022</v>
      </c>
      <c r="O238" s="10">
        <v>5</v>
      </c>
      <c r="P238" s="10" t="s">
        <v>170</v>
      </c>
      <c r="Q238" s="10" t="s">
        <v>657</v>
      </c>
      <c r="R238" s="10"/>
      <c r="S238" s="10" t="s">
        <v>72</v>
      </c>
      <c r="T238" s="10" t="s">
        <v>428</v>
      </c>
      <c r="U238" s="10" t="s">
        <v>400</v>
      </c>
      <c r="V238" s="10" t="s">
        <v>373</v>
      </c>
      <c r="W238" s="10" t="s">
        <v>419</v>
      </c>
      <c r="X238" s="10">
        <v>6000</v>
      </c>
      <c r="Y238" s="10"/>
      <c r="Z238" s="10">
        <v>0</v>
      </c>
      <c r="AA238" s="10">
        <v>7487.55</v>
      </c>
    </row>
    <row r="239" spans="14:27">
      <c r="N239" s="10">
        <v>2022</v>
      </c>
      <c r="O239" s="10">
        <v>6</v>
      </c>
      <c r="P239" s="10" t="s">
        <v>171</v>
      </c>
      <c r="Q239" s="10" t="s">
        <v>657</v>
      </c>
      <c r="R239" s="10"/>
      <c r="S239" s="10" t="s">
        <v>72</v>
      </c>
      <c r="T239" s="10" t="s">
        <v>428</v>
      </c>
      <c r="U239" s="10" t="s">
        <v>400</v>
      </c>
      <c r="V239" s="10" t="s">
        <v>373</v>
      </c>
      <c r="W239" s="10" t="s">
        <v>419</v>
      </c>
      <c r="X239" s="10"/>
      <c r="Y239" s="10"/>
      <c r="Z239" s="10"/>
      <c r="AA239" s="10">
        <v>1347.1499999999999</v>
      </c>
    </row>
    <row r="240" spans="14:27">
      <c r="N240" s="10">
        <v>2022</v>
      </c>
      <c r="O240" s="10">
        <v>5</v>
      </c>
      <c r="P240" s="10" t="s">
        <v>170</v>
      </c>
      <c r="Q240" s="10" t="s">
        <v>520</v>
      </c>
      <c r="R240" s="10"/>
      <c r="S240" s="10" t="s">
        <v>72</v>
      </c>
      <c r="T240" s="10" t="s">
        <v>44</v>
      </c>
      <c r="U240" s="10" t="s">
        <v>391</v>
      </c>
      <c r="V240" s="10" t="s">
        <v>392</v>
      </c>
      <c r="W240" s="10" t="s">
        <v>421</v>
      </c>
      <c r="X240" s="10"/>
      <c r="Y240" s="10"/>
      <c r="Z240" s="10"/>
      <c r="AA240" s="10">
        <v>0</v>
      </c>
    </row>
    <row r="241" spans="14:27">
      <c r="N241" s="10">
        <v>2022</v>
      </c>
      <c r="O241" s="10">
        <v>6</v>
      </c>
      <c r="P241" s="10" t="s">
        <v>171</v>
      </c>
      <c r="Q241" s="10" t="s">
        <v>520</v>
      </c>
      <c r="R241" s="10"/>
      <c r="S241" s="10" t="s">
        <v>72</v>
      </c>
      <c r="T241" s="10" t="s">
        <v>44</v>
      </c>
      <c r="U241" s="10" t="s">
        <v>391</v>
      </c>
      <c r="V241" s="10" t="s">
        <v>392</v>
      </c>
      <c r="W241" s="10" t="s">
        <v>421</v>
      </c>
      <c r="X241" s="10"/>
      <c r="Y241" s="10"/>
      <c r="Z241" s="10"/>
      <c r="AA241" s="10">
        <v>0</v>
      </c>
    </row>
    <row r="242" spans="14:27">
      <c r="N242" s="10">
        <v>2022</v>
      </c>
      <c r="O242" s="10">
        <v>5</v>
      </c>
      <c r="P242" s="10" t="s">
        <v>170</v>
      </c>
      <c r="Q242" s="10" t="s">
        <v>662</v>
      </c>
      <c r="R242" s="10"/>
      <c r="S242" s="10" t="s">
        <v>72</v>
      </c>
      <c r="T242" s="10" t="s">
        <v>428</v>
      </c>
      <c r="U242" s="10" t="s">
        <v>389</v>
      </c>
      <c r="V242" s="10" t="s">
        <v>376</v>
      </c>
      <c r="W242" s="10" t="s">
        <v>419</v>
      </c>
      <c r="X242" s="10">
        <v>41000</v>
      </c>
      <c r="Y242" s="10"/>
      <c r="Z242" s="10">
        <v>0</v>
      </c>
      <c r="AA242" s="10">
        <v>45305</v>
      </c>
    </row>
    <row r="243" spans="14:27">
      <c r="N243" s="10">
        <v>2022</v>
      </c>
      <c r="O243" s="10">
        <v>6</v>
      </c>
      <c r="P243" s="10" t="s">
        <v>171</v>
      </c>
      <c r="Q243" s="10" t="s">
        <v>662</v>
      </c>
      <c r="R243" s="10"/>
      <c r="S243" s="10" t="s">
        <v>72</v>
      </c>
      <c r="T243" s="10" t="s">
        <v>428</v>
      </c>
      <c r="U243" s="10" t="s">
        <v>389</v>
      </c>
      <c r="V243" s="10" t="s">
        <v>376</v>
      </c>
      <c r="W243" s="10" t="s">
        <v>419</v>
      </c>
      <c r="X243" s="10"/>
      <c r="Y243" s="10"/>
      <c r="Z243" s="10"/>
      <c r="AA243" s="10">
        <v>2491</v>
      </c>
    </row>
    <row r="244" spans="14:27">
      <c r="N244" s="10">
        <v>2022</v>
      </c>
      <c r="O244" s="10">
        <v>5</v>
      </c>
      <c r="P244" s="10" t="s">
        <v>170</v>
      </c>
      <c r="Q244" s="10" t="s">
        <v>521</v>
      </c>
      <c r="R244" s="10"/>
      <c r="S244" s="10" t="s">
        <v>72</v>
      </c>
      <c r="T244" s="10" t="s">
        <v>44</v>
      </c>
      <c r="U244" s="10" t="s">
        <v>391</v>
      </c>
      <c r="V244" s="10" t="s">
        <v>392</v>
      </c>
      <c r="W244" s="10" t="s">
        <v>421</v>
      </c>
      <c r="X244" s="10"/>
      <c r="Y244" s="10"/>
      <c r="Z244" s="10"/>
      <c r="AA244" s="10">
        <v>0</v>
      </c>
    </row>
    <row r="245" spans="14:27">
      <c r="N245" s="10">
        <v>2022</v>
      </c>
      <c r="O245" s="10">
        <v>6</v>
      </c>
      <c r="P245" s="10" t="s">
        <v>171</v>
      </c>
      <c r="Q245" s="10" t="s">
        <v>521</v>
      </c>
      <c r="R245" s="10"/>
      <c r="S245" s="10" t="s">
        <v>72</v>
      </c>
      <c r="T245" s="10" t="s">
        <v>44</v>
      </c>
      <c r="U245" s="10" t="s">
        <v>391</v>
      </c>
      <c r="V245" s="10" t="s">
        <v>392</v>
      </c>
      <c r="W245" s="10" t="s">
        <v>421</v>
      </c>
      <c r="X245" s="10"/>
      <c r="Y245" s="10"/>
      <c r="Z245" s="10"/>
      <c r="AA245" s="10">
        <v>0</v>
      </c>
    </row>
    <row r="246" spans="14:27">
      <c r="N246" s="10">
        <v>2022</v>
      </c>
      <c r="O246" s="10">
        <v>5</v>
      </c>
      <c r="P246" s="10" t="s">
        <v>170</v>
      </c>
      <c r="Q246" s="10" t="s">
        <v>660</v>
      </c>
      <c r="R246" s="10"/>
      <c r="S246" s="10" t="s">
        <v>72</v>
      </c>
      <c r="T246" s="10" t="s">
        <v>428</v>
      </c>
      <c r="U246" s="10" t="s">
        <v>389</v>
      </c>
      <c r="V246" s="10" t="s">
        <v>376</v>
      </c>
      <c r="W246" s="10" t="s">
        <v>419</v>
      </c>
      <c r="X246" s="10">
        <v>15120</v>
      </c>
      <c r="Y246" s="10"/>
      <c r="Z246" s="10">
        <v>0</v>
      </c>
      <c r="AA246" s="10">
        <v>20559.5</v>
      </c>
    </row>
    <row r="247" spans="14:27">
      <c r="N247" s="10">
        <v>2022</v>
      </c>
      <c r="O247" s="10">
        <v>6</v>
      </c>
      <c r="P247" s="10" t="s">
        <v>171</v>
      </c>
      <c r="Q247" s="10" t="s">
        <v>660</v>
      </c>
      <c r="R247" s="10"/>
      <c r="S247" s="10" t="s">
        <v>72</v>
      </c>
      <c r="T247" s="10" t="s">
        <v>428</v>
      </c>
      <c r="U247" s="10" t="s">
        <v>389</v>
      </c>
      <c r="V247" s="10" t="s">
        <v>376</v>
      </c>
      <c r="W247" s="10" t="s">
        <v>419</v>
      </c>
      <c r="X247" s="10"/>
      <c r="Y247" s="10"/>
      <c r="Z247" s="10"/>
      <c r="AA247" s="10">
        <v>2904</v>
      </c>
    </row>
    <row r="248" spans="14:27">
      <c r="N248" s="10">
        <v>2022</v>
      </c>
      <c r="O248" s="10">
        <v>5</v>
      </c>
      <c r="P248" s="10" t="s">
        <v>170</v>
      </c>
      <c r="Q248" s="10" t="s">
        <v>690</v>
      </c>
      <c r="R248" s="10"/>
      <c r="S248" s="10" t="s">
        <v>72</v>
      </c>
      <c r="T248" s="10" t="s">
        <v>369</v>
      </c>
      <c r="U248" s="10" t="s">
        <v>395</v>
      </c>
      <c r="V248" s="10" t="s">
        <v>396</v>
      </c>
      <c r="W248" s="10" t="s">
        <v>421</v>
      </c>
      <c r="X248" s="10"/>
      <c r="Y248" s="10"/>
      <c r="Z248" s="10"/>
      <c r="AA248" s="10">
        <v>0</v>
      </c>
    </row>
    <row r="249" spans="14:27">
      <c r="N249" s="10">
        <v>2022</v>
      </c>
      <c r="O249" s="10">
        <v>6</v>
      </c>
      <c r="P249" s="10" t="s">
        <v>171</v>
      </c>
      <c r="Q249" s="10" t="s">
        <v>690</v>
      </c>
      <c r="R249" s="10"/>
      <c r="S249" s="10" t="s">
        <v>72</v>
      </c>
      <c r="T249" s="10" t="s">
        <v>369</v>
      </c>
      <c r="U249" s="10" t="s">
        <v>395</v>
      </c>
      <c r="V249" s="10" t="s">
        <v>396</v>
      </c>
      <c r="W249" s="10" t="s">
        <v>421</v>
      </c>
      <c r="X249" s="10"/>
      <c r="Y249" s="10"/>
      <c r="Z249" s="10"/>
      <c r="AA249" s="10">
        <v>0</v>
      </c>
    </row>
    <row r="250" spans="14:27">
      <c r="N250" s="10">
        <v>2022</v>
      </c>
      <c r="O250" s="10">
        <v>5</v>
      </c>
      <c r="P250" s="10" t="s">
        <v>170</v>
      </c>
      <c r="Q250" s="10" t="s">
        <v>659</v>
      </c>
      <c r="R250" s="10"/>
      <c r="S250" s="10" t="s">
        <v>72</v>
      </c>
      <c r="T250" s="10" t="s">
        <v>428</v>
      </c>
      <c r="U250" s="10" t="s">
        <v>389</v>
      </c>
      <c r="V250" s="10" t="s">
        <v>376</v>
      </c>
      <c r="W250" s="10" t="s">
        <v>419</v>
      </c>
      <c r="X250" s="10">
        <v>11000</v>
      </c>
      <c r="Y250" s="10"/>
      <c r="Z250" s="10">
        <v>0</v>
      </c>
      <c r="AA250" s="10">
        <v>3847.9999999999764</v>
      </c>
    </row>
    <row r="251" spans="14:27">
      <c r="N251" s="10">
        <v>2022</v>
      </c>
      <c r="O251" s="10">
        <v>6</v>
      </c>
      <c r="P251" s="10" t="s">
        <v>171</v>
      </c>
      <c r="Q251" s="10" t="s">
        <v>659</v>
      </c>
      <c r="R251" s="10"/>
      <c r="S251" s="10" t="s">
        <v>72</v>
      </c>
      <c r="T251" s="10" t="s">
        <v>428</v>
      </c>
      <c r="U251" s="10" t="s">
        <v>389</v>
      </c>
      <c r="V251" s="10" t="s">
        <v>376</v>
      </c>
      <c r="W251" s="10" t="s">
        <v>419</v>
      </c>
      <c r="X251" s="10"/>
      <c r="Y251" s="10"/>
      <c r="Z251" s="10"/>
      <c r="AA251" s="10">
        <v>2706.7999999999834</v>
      </c>
    </row>
    <row r="252" spans="14:27">
      <c r="N252" s="10">
        <v>2022</v>
      </c>
      <c r="O252" s="10">
        <v>5</v>
      </c>
      <c r="P252" s="10" t="s">
        <v>170</v>
      </c>
      <c r="Q252" s="10" t="s">
        <v>658</v>
      </c>
      <c r="R252" s="10"/>
      <c r="S252" s="10" t="s">
        <v>72</v>
      </c>
      <c r="T252" s="10" t="s">
        <v>428</v>
      </c>
      <c r="U252" s="10" t="s">
        <v>389</v>
      </c>
      <c r="V252" s="10" t="s">
        <v>376</v>
      </c>
      <c r="W252" s="10" t="s">
        <v>419</v>
      </c>
      <c r="X252" s="10">
        <v>12000</v>
      </c>
      <c r="Y252" s="10"/>
      <c r="Z252" s="10">
        <v>0</v>
      </c>
      <c r="AA252" s="10">
        <v>5979.5999999999585</v>
      </c>
    </row>
    <row r="253" spans="14:27">
      <c r="N253" s="10">
        <v>2022</v>
      </c>
      <c r="O253" s="10">
        <v>6</v>
      </c>
      <c r="P253" s="10" t="s">
        <v>171</v>
      </c>
      <c r="Q253" s="10" t="s">
        <v>658</v>
      </c>
      <c r="R253" s="10"/>
      <c r="S253" s="10" t="s">
        <v>72</v>
      </c>
      <c r="T253" s="10" t="s">
        <v>428</v>
      </c>
      <c r="U253" s="10" t="s">
        <v>389</v>
      </c>
      <c r="V253" s="10" t="s">
        <v>376</v>
      </c>
      <c r="W253" s="10" t="s">
        <v>419</v>
      </c>
      <c r="X253" s="10"/>
      <c r="Y253" s="10"/>
      <c r="Z253" s="10"/>
      <c r="AA253" s="10">
        <v>0</v>
      </c>
    </row>
    <row r="254" spans="14:27">
      <c r="N254" s="10">
        <v>2022</v>
      </c>
      <c r="O254" s="10">
        <v>5</v>
      </c>
      <c r="P254" s="10" t="s">
        <v>170</v>
      </c>
      <c r="Q254" s="10" t="s">
        <v>661</v>
      </c>
      <c r="R254" s="10"/>
      <c r="S254" s="10" t="s">
        <v>72</v>
      </c>
      <c r="T254" s="10" t="s">
        <v>428</v>
      </c>
      <c r="U254" s="10" t="s">
        <v>389</v>
      </c>
      <c r="V254" s="10" t="s">
        <v>376</v>
      </c>
      <c r="W254" s="10" t="s">
        <v>421</v>
      </c>
      <c r="X254" s="10">
        <v>5600</v>
      </c>
      <c r="Y254" s="10"/>
      <c r="Z254" s="10">
        <v>0</v>
      </c>
      <c r="AA254" s="10">
        <v>0</v>
      </c>
    </row>
    <row r="255" spans="14:27">
      <c r="N255" s="10">
        <v>2022</v>
      </c>
      <c r="O255" s="10">
        <v>5</v>
      </c>
      <c r="P255" s="10" t="s">
        <v>170</v>
      </c>
      <c r="Q255" s="10" t="s">
        <v>661</v>
      </c>
      <c r="R255" s="10"/>
      <c r="S255" s="10" t="s">
        <v>72</v>
      </c>
      <c r="T255" s="10" t="s">
        <v>428</v>
      </c>
      <c r="U255" s="10" t="s">
        <v>389</v>
      </c>
      <c r="V255" s="10" t="s">
        <v>376</v>
      </c>
      <c r="W255" s="10" t="s">
        <v>419</v>
      </c>
      <c r="X255" s="10">
        <v>11000</v>
      </c>
      <c r="Y255" s="10"/>
      <c r="Z255" s="10">
        <v>0</v>
      </c>
      <c r="AA255" s="10">
        <v>0</v>
      </c>
    </row>
    <row r="256" spans="14:27">
      <c r="N256" s="10">
        <v>2022</v>
      </c>
      <c r="O256" s="10">
        <v>6</v>
      </c>
      <c r="P256" s="10" t="s">
        <v>171</v>
      </c>
      <c r="Q256" s="10" t="s">
        <v>661</v>
      </c>
      <c r="R256" s="10"/>
      <c r="S256" s="10" t="s">
        <v>72</v>
      </c>
      <c r="T256" s="10" t="s">
        <v>428</v>
      </c>
      <c r="U256" s="10" t="s">
        <v>389</v>
      </c>
      <c r="V256" s="10" t="s">
        <v>376</v>
      </c>
      <c r="W256" s="10" t="s">
        <v>419</v>
      </c>
      <c r="X256" s="10"/>
      <c r="Y256" s="10"/>
      <c r="Z256" s="10"/>
      <c r="AA256" s="10">
        <v>0</v>
      </c>
    </row>
    <row r="257" spans="14:27">
      <c r="N257" s="10">
        <v>2022</v>
      </c>
      <c r="O257" s="10">
        <v>6</v>
      </c>
      <c r="P257" s="10" t="s">
        <v>171</v>
      </c>
      <c r="Q257" s="10" t="s">
        <v>661</v>
      </c>
      <c r="R257" s="10"/>
      <c r="S257" s="10" t="s">
        <v>72</v>
      </c>
      <c r="T257" s="10" t="s">
        <v>428</v>
      </c>
      <c r="U257" s="10" t="s">
        <v>389</v>
      </c>
      <c r="V257" s="10" t="s">
        <v>376</v>
      </c>
      <c r="W257" s="10" t="s">
        <v>421</v>
      </c>
      <c r="X257" s="10"/>
      <c r="Y257" s="10"/>
      <c r="Z257" s="10"/>
      <c r="AA257" s="10">
        <v>0</v>
      </c>
    </row>
    <row r="258" spans="14:27">
      <c r="N258" s="10">
        <v>2022</v>
      </c>
      <c r="O258" s="10">
        <v>5</v>
      </c>
      <c r="P258" s="10" t="s">
        <v>170</v>
      </c>
      <c r="Q258" s="10" t="s">
        <v>663</v>
      </c>
      <c r="R258" s="10"/>
      <c r="S258" s="10" t="s">
        <v>72</v>
      </c>
      <c r="T258" s="10" t="s">
        <v>428</v>
      </c>
      <c r="U258" s="10" t="s">
        <v>389</v>
      </c>
      <c r="V258" s="10" t="s">
        <v>376</v>
      </c>
      <c r="W258" s="10" t="s">
        <v>421</v>
      </c>
      <c r="X258" s="10">
        <v>9600</v>
      </c>
      <c r="Y258" s="10"/>
      <c r="Z258" s="10">
        <v>0</v>
      </c>
      <c r="AA258" s="10">
        <v>0</v>
      </c>
    </row>
    <row r="259" spans="14:27">
      <c r="N259" s="10">
        <v>2022</v>
      </c>
      <c r="O259" s="10">
        <v>5</v>
      </c>
      <c r="P259" s="10" t="s">
        <v>170</v>
      </c>
      <c r="Q259" s="10" t="s">
        <v>663</v>
      </c>
      <c r="R259" s="10"/>
      <c r="S259" s="10" t="s">
        <v>72</v>
      </c>
      <c r="T259" s="10" t="s">
        <v>428</v>
      </c>
      <c r="U259" s="10" t="s">
        <v>389</v>
      </c>
      <c r="V259" s="10" t="s">
        <v>376</v>
      </c>
      <c r="W259" s="10" t="s">
        <v>419</v>
      </c>
      <c r="X259" s="10">
        <v>7000</v>
      </c>
      <c r="Y259" s="10"/>
      <c r="Z259" s="10">
        <v>0</v>
      </c>
      <c r="AA259" s="10">
        <v>0</v>
      </c>
    </row>
    <row r="260" spans="14:27">
      <c r="N260" s="10">
        <v>2022</v>
      </c>
      <c r="O260" s="10">
        <v>6</v>
      </c>
      <c r="P260" s="10" t="s">
        <v>171</v>
      </c>
      <c r="Q260" s="10" t="s">
        <v>663</v>
      </c>
      <c r="R260" s="10"/>
      <c r="S260" s="10" t="s">
        <v>72</v>
      </c>
      <c r="T260" s="10" t="s">
        <v>428</v>
      </c>
      <c r="U260" s="10" t="s">
        <v>389</v>
      </c>
      <c r="V260" s="10" t="s">
        <v>376</v>
      </c>
      <c r="W260" s="10" t="s">
        <v>419</v>
      </c>
      <c r="X260" s="10"/>
      <c r="Y260" s="10"/>
      <c r="Z260" s="10"/>
      <c r="AA260" s="10">
        <v>0</v>
      </c>
    </row>
    <row r="261" spans="14:27">
      <c r="N261" s="10">
        <v>2022</v>
      </c>
      <c r="O261" s="10">
        <v>6</v>
      </c>
      <c r="P261" s="10" t="s">
        <v>171</v>
      </c>
      <c r="Q261" s="10" t="s">
        <v>663</v>
      </c>
      <c r="R261" s="10"/>
      <c r="S261" s="10" t="s">
        <v>72</v>
      </c>
      <c r="T261" s="10" t="s">
        <v>428</v>
      </c>
      <c r="U261" s="10" t="s">
        <v>389</v>
      </c>
      <c r="V261" s="10" t="s">
        <v>376</v>
      </c>
      <c r="W261" s="10" t="s">
        <v>421</v>
      </c>
      <c r="X261" s="10"/>
      <c r="Y261" s="10"/>
      <c r="Z261" s="10"/>
      <c r="AA261" s="10">
        <v>0</v>
      </c>
    </row>
    <row r="262" spans="14:27">
      <c r="N262" s="10">
        <v>2022</v>
      </c>
      <c r="O262" s="10">
        <v>5</v>
      </c>
      <c r="P262" s="10" t="s">
        <v>170</v>
      </c>
      <c r="Q262" s="10" t="s">
        <v>680</v>
      </c>
      <c r="R262" s="10"/>
      <c r="S262" s="10" t="s">
        <v>72</v>
      </c>
      <c r="T262" s="10" t="s">
        <v>428</v>
      </c>
      <c r="U262" s="10" t="s">
        <v>389</v>
      </c>
      <c r="V262" s="10" t="s">
        <v>376</v>
      </c>
      <c r="W262" s="10" t="s">
        <v>419</v>
      </c>
      <c r="X262" s="10">
        <v>9000</v>
      </c>
      <c r="Y262" s="10"/>
      <c r="Z262" s="10">
        <v>0</v>
      </c>
      <c r="AA262" s="10">
        <v>3778.56</v>
      </c>
    </row>
    <row r="263" spans="14:27">
      <c r="N263" s="10">
        <v>2022</v>
      </c>
      <c r="O263" s="10">
        <v>6</v>
      </c>
      <c r="P263" s="10" t="s">
        <v>171</v>
      </c>
      <c r="Q263" s="10" t="s">
        <v>680</v>
      </c>
      <c r="R263" s="10"/>
      <c r="S263" s="10" t="s">
        <v>72</v>
      </c>
      <c r="T263" s="10" t="s">
        <v>428</v>
      </c>
      <c r="U263" s="10" t="s">
        <v>389</v>
      </c>
      <c r="V263" s="10" t="s">
        <v>376</v>
      </c>
      <c r="W263" s="10" t="s">
        <v>419</v>
      </c>
      <c r="X263" s="10"/>
      <c r="Y263" s="10"/>
      <c r="Z263" s="10"/>
      <c r="AA263" s="10">
        <v>0</v>
      </c>
    </row>
    <row r="264" spans="14:27">
      <c r="N264" s="10">
        <v>2022</v>
      </c>
      <c r="O264" s="10">
        <v>5</v>
      </c>
      <c r="P264" s="10" t="s">
        <v>170</v>
      </c>
      <c r="Q264" s="10" t="s">
        <v>666</v>
      </c>
      <c r="R264" s="10"/>
      <c r="S264" s="10" t="s">
        <v>72</v>
      </c>
      <c r="T264" s="10" t="s">
        <v>428</v>
      </c>
      <c r="U264" s="10" t="s">
        <v>389</v>
      </c>
      <c r="V264" s="10" t="s">
        <v>379</v>
      </c>
      <c r="W264" s="10" t="s">
        <v>421</v>
      </c>
      <c r="X264" s="10">
        <v>30000</v>
      </c>
      <c r="Y264" s="10"/>
      <c r="Z264" s="10">
        <v>0</v>
      </c>
      <c r="AA264" s="10">
        <v>34861</v>
      </c>
    </row>
    <row r="265" spans="14:27">
      <c r="N265" s="10">
        <v>2022</v>
      </c>
      <c r="O265" s="10">
        <v>6</v>
      </c>
      <c r="P265" s="10" t="s">
        <v>171</v>
      </c>
      <c r="Q265" s="10" t="s">
        <v>666</v>
      </c>
      <c r="R265" s="10"/>
      <c r="S265" s="10" t="s">
        <v>72</v>
      </c>
      <c r="T265" s="10" t="s">
        <v>428</v>
      </c>
      <c r="U265" s="10" t="s">
        <v>389</v>
      </c>
      <c r="V265" s="10" t="s">
        <v>379</v>
      </c>
      <c r="W265" s="10" t="s">
        <v>421</v>
      </c>
      <c r="X265" s="10"/>
      <c r="Y265" s="10"/>
      <c r="Z265" s="10"/>
      <c r="AA265" s="10">
        <v>2853.5</v>
      </c>
    </row>
    <row r="266" spans="14:27">
      <c r="N266" s="10">
        <v>2022</v>
      </c>
      <c r="O266" s="10">
        <v>5</v>
      </c>
      <c r="P266" s="10" t="s">
        <v>170</v>
      </c>
      <c r="Q266" s="10" t="s">
        <v>665</v>
      </c>
      <c r="R266" s="10"/>
      <c r="S266" s="10" t="s">
        <v>72</v>
      </c>
      <c r="T266" s="10" t="s">
        <v>428</v>
      </c>
      <c r="U266" s="10" t="s">
        <v>389</v>
      </c>
      <c r="V266" s="10" t="s">
        <v>379</v>
      </c>
      <c r="W266" s="10" t="s">
        <v>421</v>
      </c>
      <c r="X266" s="10">
        <v>15000</v>
      </c>
      <c r="Y266" s="10"/>
      <c r="Z266" s="10">
        <v>0</v>
      </c>
      <c r="AA266" s="10">
        <v>14831.5</v>
      </c>
    </row>
    <row r="267" spans="14:27">
      <c r="N267" s="10">
        <v>2022</v>
      </c>
      <c r="O267" s="10">
        <v>6</v>
      </c>
      <c r="P267" s="10" t="s">
        <v>171</v>
      </c>
      <c r="Q267" s="10" t="s">
        <v>665</v>
      </c>
      <c r="R267" s="10"/>
      <c r="S267" s="10" t="s">
        <v>72</v>
      </c>
      <c r="T267" s="10" t="s">
        <v>428</v>
      </c>
      <c r="U267" s="10" t="s">
        <v>389</v>
      </c>
      <c r="V267" s="10" t="s">
        <v>379</v>
      </c>
      <c r="W267" s="10" t="s">
        <v>421</v>
      </c>
      <c r="X267" s="10"/>
      <c r="Y267" s="10"/>
      <c r="Z267" s="10"/>
      <c r="AA267" s="10">
        <v>0</v>
      </c>
    </row>
    <row r="268" spans="14:27">
      <c r="N268" s="10">
        <v>2022</v>
      </c>
      <c r="O268" s="10">
        <v>5</v>
      </c>
      <c r="P268" s="10" t="s">
        <v>170</v>
      </c>
      <c r="Q268" s="10" t="s">
        <v>664</v>
      </c>
      <c r="R268" s="10"/>
      <c r="S268" s="10" t="s">
        <v>72</v>
      </c>
      <c r="T268" s="10" t="s">
        <v>428</v>
      </c>
      <c r="U268" s="10" t="s">
        <v>389</v>
      </c>
      <c r="V268" s="10" t="s">
        <v>379</v>
      </c>
      <c r="W268" s="10" t="s">
        <v>421</v>
      </c>
      <c r="X268" s="10">
        <v>2500</v>
      </c>
      <c r="Y268" s="10"/>
      <c r="Z268" s="10">
        <v>0</v>
      </c>
      <c r="AA268" s="10">
        <v>2689.2000000000262</v>
      </c>
    </row>
    <row r="269" spans="14:27">
      <c r="N269" s="10">
        <v>2022</v>
      </c>
      <c r="O269" s="10">
        <v>6</v>
      </c>
      <c r="P269" s="10" t="s">
        <v>171</v>
      </c>
      <c r="Q269" s="10" t="s">
        <v>664</v>
      </c>
      <c r="R269" s="10"/>
      <c r="S269" s="10" t="s">
        <v>72</v>
      </c>
      <c r="T269" s="10" t="s">
        <v>428</v>
      </c>
      <c r="U269" s="10" t="s">
        <v>389</v>
      </c>
      <c r="V269" s="10" t="s">
        <v>379</v>
      </c>
      <c r="W269" s="10" t="s">
        <v>421</v>
      </c>
      <c r="X269" s="10"/>
      <c r="Y269" s="10"/>
      <c r="Z269" s="10"/>
      <c r="AA269" s="10">
        <v>0</v>
      </c>
    </row>
    <row r="270" spans="14:27">
      <c r="N270" s="10">
        <v>2022</v>
      </c>
      <c r="O270" s="10">
        <v>5</v>
      </c>
      <c r="P270" s="10" t="s">
        <v>170</v>
      </c>
      <c r="Q270" s="10" t="s">
        <v>667</v>
      </c>
      <c r="R270" s="10"/>
      <c r="S270" s="10" t="s">
        <v>72</v>
      </c>
      <c r="T270" s="10" t="s">
        <v>428</v>
      </c>
      <c r="U270" s="10" t="s">
        <v>389</v>
      </c>
      <c r="V270" s="10" t="s">
        <v>375</v>
      </c>
      <c r="W270" s="10" t="s">
        <v>421</v>
      </c>
      <c r="X270" s="10">
        <v>25000</v>
      </c>
      <c r="Y270" s="10"/>
      <c r="Z270" s="10">
        <v>0</v>
      </c>
      <c r="AA270" s="10">
        <v>29496</v>
      </c>
    </row>
    <row r="271" spans="14:27">
      <c r="N271" s="10">
        <v>2022</v>
      </c>
      <c r="O271" s="10">
        <v>6</v>
      </c>
      <c r="P271" s="10" t="s">
        <v>171</v>
      </c>
      <c r="Q271" s="10" t="s">
        <v>667</v>
      </c>
      <c r="R271" s="10"/>
      <c r="S271" s="10" t="s">
        <v>72</v>
      </c>
      <c r="T271" s="10" t="s">
        <v>428</v>
      </c>
      <c r="U271" s="10" t="s">
        <v>389</v>
      </c>
      <c r="V271" s="10" t="s">
        <v>375</v>
      </c>
      <c r="W271" s="10" t="s">
        <v>421</v>
      </c>
      <c r="X271" s="10"/>
      <c r="Y271" s="10"/>
      <c r="Z271" s="10"/>
      <c r="AA271" s="10">
        <v>0</v>
      </c>
    </row>
    <row r="272" spans="14:27">
      <c r="N272" s="10">
        <v>2022</v>
      </c>
      <c r="O272" s="10">
        <v>5</v>
      </c>
      <c r="P272" s="10" t="s">
        <v>170</v>
      </c>
      <c r="Q272" s="10" t="s">
        <v>668</v>
      </c>
      <c r="R272" s="10"/>
      <c r="S272" s="10" t="s">
        <v>72</v>
      </c>
      <c r="T272" s="10" t="s">
        <v>428</v>
      </c>
      <c r="U272" s="10" t="s">
        <v>389</v>
      </c>
      <c r="V272" s="10" t="s">
        <v>375</v>
      </c>
      <c r="W272" s="10" t="s">
        <v>421</v>
      </c>
      <c r="X272" s="10">
        <v>21000</v>
      </c>
      <c r="Y272" s="10"/>
      <c r="Z272" s="10">
        <v>0</v>
      </c>
      <c r="AA272" s="10">
        <v>28892.000000000007</v>
      </c>
    </row>
    <row r="273" spans="14:27">
      <c r="N273" s="10">
        <v>2022</v>
      </c>
      <c r="O273" s="10">
        <v>6</v>
      </c>
      <c r="P273" s="10" t="s">
        <v>171</v>
      </c>
      <c r="Q273" s="10" t="s">
        <v>668</v>
      </c>
      <c r="R273" s="10"/>
      <c r="S273" s="10" t="s">
        <v>72</v>
      </c>
      <c r="T273" s="10" t="s">
        <v>428</v>
      </c>
      <c r="U273" s="10" t="s">
        <v>389</v>
      </c>
      <c r="V273" s="10" t="s">
        <v>375</v>
      </c>
      <c r="W273" s="10" t="s">
        <v>421</v>
      </c>
      <c r="X273" s="10"/>
      <c r="Y273" s="10"/>
      <c r="Z273" s="10"/>
      <c r="AA273" s="10">
        <v>0</v>
      </c>
    </row>
    <row r="274" spans="14:27">
      <c r="N274" s="10">
        <v>2022</v>
      </c>
      <c r="O274" s="10">
        <v>5</v>
      </c>
      <c r="P274" s="10" t="s">
        <v>170</v>
      </c>
      <c r="Q274" s="10" t="s">
        <v>669</v>
      </c>
      <c r="R274" s="10"/>
      <c r="S274" s="10" t="s">
        <v>72</v>
      </c>
      <c r="T274" s="10" t="s">
        <v>428</v>
      </c>
      <c r="U274" s="10" t="s">
        <v>389</v>
      </c>
      <c r="V274" s="10" t="s">
        <v>375</v>
      </c>
      <c r="W274" s="10" t="s">
        <v>421</v>
      </c>
      <c r="X274" s="10">
        <v>5000</v>
      </c>
      <c r="Y274" s="10"/>
      <c r="Z274" s="10">
        <v>0</v>
      </c>
      <c r="AA274" s="10">
        <v>2320.4</v>
      </c>
    </row>
    <row r="275" spans="14:27">
      <c r="N275" s="10">
        <v>2022</v>
      </c>
      <c r="O275" s="10">
        <v>6</v>
      </c>
      <c r="P275" s="10" t="s">
        <v>171</v>
      </c>
      <c r="Q275" s="10" t="s">
        <v>669</v>
      </c>
      <c r="R275" s="10"/>
      <c r="S275" s="10" t="s">
        <v>72</v>
      </c>
      <c r="T275" s="10" t="s">
        <v>428</v>
      </c>
      <c r="U275" s="10" t="s">
        <v>389</v>
      </c>
      <c r="V275" s="10" t="s">
        <v>375</v>
      </c>
      <c r="W275" s="10" t="s">
        <v>421</v>
      </c>
      <c r="X275" s="10"/>
      <c r="Y275" s="10"/>
      <c r="Z275" s="10"/>
      <c r="AA275" s="10">
        <v>2423.2000000000003</v>
      </c>
    </row>
    <row r="276" spans="14:27">
      <c r="N276" s="10">
        <v>2022</v>
      </c>
      <c r="O276" s="10">
        <v>5</v>
      </c>
      <c r="P276" s="10" t="s">
        <v>170</v>
      </c>
      <c r="Q276" s="10" t="s">
        <v>671</v>
      </c>
      <c r="R276" s="10"/>
      <c r="S276" s="10" t="s">
        <v>72</v>
      </c>
      <c r="T276" s="10" t="s">
        <v>428</v>
      </c>
      <c r="U276" s="10" t="s">
        <v>389</v>
      </c>
      <c r="V276" s="10" t="s">
        <v>375</v>
      </c>
      <c r="W276" s="10" t="s">
        <v>421</v>
      </c>
      <c r="X276" s="10">
        <v>2000</v>
      </c>
      <c r="Y276" s="10"/>
      <c r="Z276" s="10">
        <v>0</v>
      </c>
      <c r="AA276" s="10">
        <v>2120.3999999999996</v>
      </c>
    </row>
    <row r="277" spans="14:27">
      <c r="N277" s="10">
        <v>2022</v>
      </c>
      <c r="O277" s="10">
        <v>6</v>
      </c>
      <c r="P277" s="10" t="s">
        <v>171</v>
      </c>
      <c r="Q277" s="10" t="s">
        <v>671</v>
      </c>
      <c r="R277" s="10"/>
      <c r="S277" s="10" t="s">
        <v>72</v>
      </c>
      <c r="T277" s="10" t="s">
        <v>428</v>
      </c>
      <c r="U277" s="10" t="s">
        <v>389</v>
      </c>
      <c r="V277" s="10" t="s">
        <v>375</v>
      </c>
      <c r="W277" s="10" t="s">
        <v>421</v>
      </c>
      <c r="X277" s="10"/>
      <c r="Y277" s="10"/>
      <c r="Z277" s="10"/>
      <c r="AA277" s="10">
        <v>0</v>
      </c>
    </row>
    <row r="278" spans="14:27">
      <c r="N278" s="10">
        <v>2022</v>
      </c>
      <c r="O278" s="10">
        <v>5</v>
      </c>
      <c r="P278" s="10" t="s">
        <v>170</v>
      </c>
      <c r="Q278" s="10" t="s">
        <v>670</v>
      </c>
      <c r="R278" s="10"/>
      <c r="S278" s="10" t="s">
        <v>72</v>
      </c>
      <c r="T278" s="10" t="s">
        <v>428</v>
      </c>
      <c r="U278" s="10" t="s">
        <v>389</v>
      </c>
      <c r="V278" s="10" t="s">
        <v>375</v>
      </c>
      <c r="W278" s="10" t="s">
        <v>421</v>
      </c>
      <c r="X278" s="10">
        <v>1000</v>
      </c>
      <c r="Y278" s="10"/>
      <c r="Z278" s="10">
        <v>0</v>
      </c>
      <c r="AA278" s="10">
        <v>393.3</v>
      </c>
    </row>
    <row r="279" spans="14:27">
      <c r="N279" s="10">
        <v>2022</v>
      </c>
      <c r="O279" s="10">
        <v>6</v>
      </c>
      <c r="P279" s="10" t="s">
        <v>171</v>
      </c>
      <c r="Q279" s="10" t="s">
        <v>670</v>
      </c>
      <c r="R279" s="10"/>
      <c r="S279" s="10" t="s">
        <v>72</v>
      </c>
      <c r="T279" s="10" t="s">
        <v>428</v>
      </c>
      <c r="U279" s="10" t="s">
        <v>389</v>
      </c>
      <c r="V279" s="10" t="s">
        <v>375</v>
      </c>
      <c r="W279" s="10" t="s">
        <v>421</v>
      </c>
      <c r="X279" s="10"/>
      <c r="Y279" s="10"/>
      <c r="Z279" s="10"/>
      <c r="AA279" s="10">
        <v>0</v>
      </c>
    </row>
    <row r="280" spans="14:27">
      <c r="N280" s="10">
        <v>2022</v>
      </c>
      <c r="O280" s="10">
        <v>5</v>
      </c>
      <c r="P280" s="10" t="s">
        <v>170</v>
      </c>
      <c r="Q280" s="10" t="s">
        <v>539</v>
      </c>
      <c r="R280" s="10"/>
      <c r="S280" s="10" t="s">
        <v>72</v>
      </c>
      <c r="T280" s="10" t="s">
        <v>428</v>
      </c>
      <c r="U280" s="10" t="s">
        <v>389</v>
      </c>
      <c r="V280" s="10" t="s">
        <v>375</v>
      </c>
      <c r="W280" s="10" t="s">
        <v>421</v>
      </c>
      <c r="X280" s="10">
        <v>2000</v>
      </c>
      <c r="Y280" s="10"/>
      <c r="Z280" s="10">
        <v>0</v>
      </c>
      <c r="AA280" s="10">
        <v>0</v>
      </c>
    </row>
    <row r="281" spans="14:27">
      <c r="N281" s="10">
        <v>2022</v>
      </c>
      <c r="O281" s="10">
        <v>6</v>
      </c>
      <c r="P281" s="10" t="s">
        <v>171</v>
      </c>
      <c r="Q281" s="10" t="s">
        <v>539</v>
      </c>
      <c r="R281" s="10"/>
      <c r="S281" s="10" t="s">
        <v>72</v>
      </c>
      <c r="T281" s="10" t="s">
        <v>428</v>
      </c>
      <c r="U281" s="10" t="s">
        <v>389</v>
      </c>
      <c r="V281" s="10" t="s">
        <v>375</v>
      </c>
      <c r="W281" s="10" t="s">
        <v>421</v>
      </c>
      <c r="X281" s="10"/>
      <c r="Y281" s="10"/>
      <c r="Z281" s="10"/>
      <c r="AA281" s="10">
        <v>0</v>
      </c>
    </row>
    <row r="282" spans="14:27">
      <c r="N282" s="10">
        <v>2022</v>
      </c>
      <c r="O282" s="10">
        <v>5</v>
      </c>
      <c r="P282" s="10" t="s">
        <v>170</v>
      </c>
      <c r="Q282" s="10" t="s">
        <v>682</v>
      </c>
      <c r="R282" s="10"/>
      <c r="S282" s="10" t="s">
        <v>72</v>
      </c>
      <c r="T282" s="10" t="s">
        <v>428</v>
      </c>
      <c r="U282" s="10" t="s">
        <v>372</v>
      </c>
      <c r="V282" s="10" t="s">
        <v>381</v>
      </c>
      <c r="W282" s="10" t="s">
        <v>421</v>
      </c>
      <c r="X282" s="10">
        <v>22000</v>
      </c>
      <c r="Y282" s="10"/>
      <c r="Z282" s="10">
        <v>0</v>
      </c>
      <c r="AA282" s="10">
        <v>18697.5</v>
      </c>
    </row>
    <row r="283" spans="14:27">
      <c r="N283" s="10">
        <v>2022</v>
      </c>
      <c r="O283" s="10">
        <v>6</v>
      </c>
      <c r="P283" s="10" t="s">
        <v>171</v>
      </c>
      <c r="Q283" s="10" t="s">
        <v>682</v>
      </c>
      <c r="R283" s="10"/>
      <c r="S283" s="10" t="s">
        <v>72</v>
      </c>
      <c r="T283" s="10" t="s">
        <v>428</v>
      </c>
      <c r="U283" s="10" t="s">
        <v>372</v>
      </c>
      <c r="V283" s="10" t="s">
        <v>381</v>
      </c>
      <c r="W283" s="10" t="s">
        <v>421</v>
      </c>
      <c r="X283" s="10"/>
      <c r="Y283" s="10"/>
      <c r="Z283" s="10"/>
      <c r="AA283" s="10">
        <v>0</v>
      </c>
    </row>
    <row r="284" spans="14:27">
      <c r="N284" s="10">
        <v>2022</v>
      </c>
      <c r="O284" s="10">
        <v>5</v>
      </c>
      <c r="P284" s="10" t="s">
        <v>170</v>
      </c>
      <c r="Q284" s="10" t="s">
        <v>683</v>
      </c>
      <c r="R284" s="10"/>
      <c r="S284" s="10" t="s">
        <v>72</v>
      </c>
      <c r="T284" s="10" t="s">
        <v>428</v>
      </c>
      <c r="U284" s="10" t="s">
        <v>372</v>
      </c>
      <c r="V284" s="10" t="s">
        <v>381</v>
      </c>
      <c r="W284" s="10" t="s">
        <v>421</v>
      </c>
      <c r="X284" s="10">
        <v>3000</v>
      </c>
      <c r="Y284" s="10"/>
      <c r="Z284" s="10">
        <v>0</v>
      </c>
      <c r="AA284" s="10">
        <v>0</v>
      </c>
    </row>
    <row r="285" spans="14:27">
      <c r="N285" s="10">
        <v>2022</v>
      </c>
      <c r="O285" s="10">
        <v>6</v>
      </c>
      <c r="P285" s="10" t="s">
        <v>171</v>
      </c>
      <c r="Q285" s="10" t="s">
        <v>683</v>
      </c>
      <c r="R285" s="10"/>
      <c r="S285" s="10" t="s">
        <v>72</v>
      </c>
      <c r="T285" s="10" t="s">
        <v>428</v>
      </c>
      <c r="U285" s="10" t="s">
        <v>372</v>
      </c>
      <c r="V285" s="10" t="s">
        <v>381</v>
      </c>
      <c r="W285" s="10" t="s">
        <v>421</v>
      </c>
      <c r="X285" s="10"/>
      <c r="Y285" s="10"/>
      <c r="Z285" s="10"/>
      <c r="AA285" s="10">
        <v>0</v>
      </c>
    </row>
    <row r="286" spans="14:27">
      <c r="N286" s="10">
        <v>2022</v>
      </c>
      <c r="O286" s="10">
        <v>5</v>
      </c>
      <c r="P286" s="10" t="s">
        <v>170</v>
      </c>
      <c r="Q286" s="10" t="s">
        <v>681</v>
      </c>
      <c r="R286" s="10"/>
      <c r="S286" s="10" t="s">
        <v>72</v>
      </c>
      <c r="T286" s="10" t="s">
        <v>428</v>
      </c>
      <c r="U286" s="10" t="s">
        <v>372</v>
      </c>
      <c r="V286" s="10" t="s">
        <v>381</v>
      </c>
      <c r="W286" s="10" t="s">
        <v>421</v>
      </c>
      <c r="X286" s="10">
        <v>1600</v>
      </c>
      <c r="Y286" s="10"/>
      <c r="Z286" s="10">
        <v>0</v>
      </c>
      <c r="AA286" s="10">
        <v>3223.4000000000074</v>
      </c>
    </row>
    <row r="287" spans="14:27">
      <c r="N287" s="10">
        <v>2022</v>
      </c>
      <c r="O287" s="10">
        <v>6</v>
      </c>
      <c r="P287" s="10" t="s">
        <v>171</v>
      </c>
      <c r="Q287" s="10" t="s">
        <v>681</v>
      </c>
      <c r="R287" s="10"/>
      <c r="S287" s="10" t="s">
        <v>72</v>
      </c>
      <c r="T287" s="10" t="s">
        <v>428</v>
      </c>
      <c r="U287" s="10" t="s">
        <v>372</v>
      </c>
      <c r="V287" s="10" t="s">
        <v>381</v>
      </c>
      <c r="W287" s="10" t="s">
        <v>421</v>
      </c>
      <c r="X287" s="10"/>
      <c r="Y287" s="10"/>
      <c r="Z287" s="10"/>
      <c r="AA287" s="10">
        <v>1320.8000000000029</v>
      </c>
    </row>
    <row r="288" spans="14:27">
      <c r="N288" s="10">
        <v>2022</v>
      </c>
      <c r="O288" s="10">
        <v>5</v>
      </c>
      <c r="P288" s="10" t="s">
        <v>170</v>
      </c>
      <c r="Q288" s="10" t="s">
        <v>673</v>
      </c>
      <c r="R288" s="10"/>
      <c r="S288" s="10" t="s">
        <v>72</v>
      </c>
      <c r="T288" s="10" t="s">
        <v>428</v>
      </c>
      <c r="U288" s="10" t="s">
        <v>372</v>
      </c>
      <c r="V288" s="10" t="s">
        <v>378</v>
      </c>
      <c r="W288" s="10" t="s">
        <v>419</v>
      </c>
      <c r="X288" s="10">
        <v>50000</v>
      </c>
      <c r="Y288" s="10"/>
      <c r="Z288" s="10">
        <v>0</v>
      </c>
      <c r="AA288" s="10">
        <v>38586.5</v>
      </c>
    </row>
    <row r="289" spans="14:27">
      <c r="N289" s="10">
        <v>2022</v>
      </c>
      <c r="O289" s="10">
        <v>6</v>
      </c>
      <c r="P289" s="10" t="s">
        <v>171</v>
      </c>
      <c r="Q289" s="10" t="s">
        <v>673</v>
      </c>
      <c r="R289" s="10"/>
      <c r="S289" s="10" t="s">
        <v>72</v>
      </c>
      <c r="T289" s="10" t="s">
        <v>428</v>
      </c>
      <c r="U289" s="10" t="s">
        <v>372</v>
      </c>
      <c r="V289" s="10" t="s">
        <v>378</v>
      </c>
      <c r="W289" s="10" t="s">
        <v>419</v>
      </c>
      <c r="X289" s="10"/>
      <c r="Y289" s="10"/>
      <c r="Z289" s="10"/>
      <c r="AA289" s="10">
        <v>9237.5</v>
      </c>
    </row>
    <row r="290" spans="14:27">
      <c r="N290" s="10">
        <v>2022</v>
      </c>
      <c r="O290" s="10">
        <v>5</v>
      </c>
      <c r="P290" s="10" t="s">
        <v>170</v>
      </c>
      <c r="Q290" s="10" t="s">
        <v>675</v>
      </c>
      <c r="R290" s="10"/>
      <c r="S290" s="10" t="s">
        <v>72</v>
      </c>
      <c r="T290" s="10" t="s">
        <v>428</v>
      </c>
      <c r="U290" s="10" t="s">
        <v>372</v>
      </c>
      <c r="V290" s="10" t="s">
        <v>378</v>
      </c>
      <c r="W290" s="10" t="s">
        <v>419</v>
      </c>
      <c r="X290" s="10">
        <v>5000</v>
      </c>
      <c r="Y290" s="10"/>
      <c r="Z290" s="10">
        <v>0</v>
      </c>
      <c r="AA290" s="10">
        <v>5965.5</v>
      </c>
    </row>
    <row r="291" spans="14:27">
      <c r="N291" s="10">
        <v>2022</v>
      </c>
      <c r="O291" s="10">
        <v>6</v>
      </c>
      <c r="P291" s="10" t="s">
        <v>171</v>
      </c>
      <c r="Q291" s="10" t="s">
        <v>675</v>
      </c>
      <c r="R291" s="10"/>
      <c r="S291" s="10" t="s">
        <v>72</v>
      </c>
      <c r="T291" s="10" t="s">
        <v>428</v>
      </c>
      <c r="U291" s="10" t="s">
        <v>372</v>
      </c>
      <c r="V291" s="10" t="s">
        <v>378</v>
      </c>
      <c r="W291" s="10" t="s">
        <v>419</v>
      </c>
      <c r="X291" s="10"/>
      <c r="Y291" s="10"/>
      <c r="Z291" s="10"/>
      <c r="AA291" s="10">
        <v>0</v>
      </c>
    </row>
    <row r="292" spans="14:27">
      <c r="N292" s="10">
        <v>2022</v>
      </c>
      <c r="O292" s="10">
        <v>5</v>
      </c>
      <c r="P292" s="10" t="s">
        <v>170</v>
      </c>
      <c r="Q292" s="10" t="s">
        <v>674</v>
      </c>
      <c r="R292" s="10"/>
      <c r="S292" s="10" t="s">
        <v>72</v>
      </c>
      <c r="T292" s="10" t="s">
        <v>428</v>
      </c>
      <c r="U292" s="10" t="s">
        <v>372</v>
      </c>
      <c r="V292" s="10" t="s">
        <v>378</v>
      </c>
      <c r="W292" s="10" t="s">
        <v>419</v>
      </c>
      <c r="X292" s="10">
        <v>24000</v>
      </c>
      <c r="Y292" s="10"/>
      <c r="Z292" s="10">
        <v>0</v>
      </c>
      <c r="AA292" s="10">
        <v>11332.5</v>
      </c>
    </row>
    <row r="293" spans="14:27">
      <c r="N293" s="10">
        <v>2022</v>
      </c>
      <c r="O293" s="10">
        <v>6</v>
      </c>
      <c r="P293" s="10" t="s">
        <v>171</v>
      </c>
      <c r="Q293" s="10" t="s">
        <v>674</v>
      </c>
      <c r="R293" s="10"/>
      <c r="S293" s="10" t="s">
        <v>72</v>
      </c>
      <c r="T293" s="10" t="s">
        <v>428</v>
      </c>
      <c r="U293" s="10" t="s">
        <v>372</v>
      </c>
      <c r="V293" s="10" t="s">
        <v>378</v>
      </c>
      <c r="W293" s="10" t="s">
        <v>419</v>
      </c>
      <c r="X293" s="10"/>
      <c r="Y293" s="10"/>
      <c r="Z293" s="10"/>
      <c r="AA293" s="10">
        <v>3338</v>
      </c>
    </row>
    <row r="294" spans="14:27">
      <c r="N294" s="10">
        <v>2022</v>
      </c>
      <c r="O294" s="10">
        <v>5</v>
      </c>
      <c r="P294" s="10" t="s">
        <v>170</v>
      </c>
      <c r="Q294" s="10" t="s">
        <v>672</v>
      </c>
      <c r="R294" s="10"/>
      <c r="S294" s="10" t="s">
        <v>72</v>
      </c>
      <c r="T294" s="10" t="s">
        <v>428</v>
      </c>
      <c r="U294" s="10" t="s">
        <v>372</v>
      </c>
      <c r="V294" s="10" t="s">
        <v>378</v>
      </c>
      <c r="W294" s="10" t="s">
        <v>419</v>
      </c>
      <c r="X294" s="10">
        <v>7000</v>
      </c>
      <c r="Y294" s="10"/>
      <c r="Z294" s="10">
        <v>0</v>
      </c>
      <c r="AA294" s="10">
        <v>5129.3999999999842</v>
      </c>
    </row>
    <row r="295" spans="14:27">
      <c r="N295" s="10">
        <v>2022</v>
      </c>
      <c r="O295" s="10">
        <v>6</v>
      </c>
      <c r="P295" s="10" t="s">
        <v>171</v>
      </c>
      <c r="Q295" s="10" t="s">
        <v>672</v>
      </c>
      <c r="R295" s="10"/>
      <c r="S295" s="10" t="s">
        <v>72</v>
      </c>
      <c r="T295" s="10" t="s">
        <v>428</v>
      </c>
      <c r="U295" s="10" t="s">
        <v>372</v>
      </c>
      <c r="V295" s="10" t="s">
        <v>378</v>
      </c>
      <c r="W295" s="10" t="s">
        <v>419</v>
      </c>
      <c r="X295" s="10"/>
      <c r="Y295" s="10"/>
      <c r="Z295" s="10"/>
      <c r="AA295" s="10">
        <v>0</v>
      </c>
    </row>
    <row r="296" spans="14:27">
      <c r="N296" s="10">
        <v>2022</v>
      </c>
      <c r="O296" s="10">
        <v>5</v>
      </c>
      <c r="P296" s="10" t="s">
        <v>170</v>
      </c>
      <c r="Q296" s="10" t="s">
        <v>677</v>
      </c>
      <c r="R296" s="10"/>
      <c r="S296" s="10" t="s">
        <v>72</v>
      </c>
      <c r="T296" s="10" t="s">
        <v>428</v>
      </c>
      <c r="U296" s="10" t="s">
        <v>372</v>
      </c>
      <c r="V296" s="10" t="s">
        <v>378</v>
      </c>
      <c r="W296" s="10" t="s">
        <v>419</v>
      </c>
      <c r="X296" s="10">
        <v>6000</v>
      </c>
      <c r="Y296" s="10"/>
      <c r="Z296" s="10">
        <v>0</v>
      </c>
      <c r="AA296" s="10">
        <v>6197.1</v>
      </c>
    </row>
    <row r="297" spans="14:27">
      <c r="N297" s="10">
        <v>2022</v>
      </c>
      <c r="O297" s="10">
        <v>6</v>
      </c>
      <c r="P297" s="10" t="s">
        <v>171</v>
      </c>
      <c r="Q297" s="10" t="s">
        <v>677</v>
      </c>
      <c r="R297" s="10"/>
      <c r="S297" s="10" t="s">
        <v>72</v>
      </c>
      <c r="T297" s="10" t="s">
        <v>428</v>
      </c>
      <c r="U297" s="10" t="s">
        <v>372</v>
      </c>
      <c r="V297" s="10" t="s">
        <v>378</v>
      </c>
      <c r="W297" s="10" t="s">
        <v>419</v>
      </c>
      <c r="X297" s="10"/>
      <c r="Y297" s="10"/>
      <c r="Z297" s="10"/>
      <c r="AA297" s="10">
        <v>0</v>
      </c>
    </row>
    <row r="298" spans="14:27">
      <c r="N298" s="10">
        <v>2022</v>
      </c>
      <c r="O298" s="10">
        <v>5</v>
      </c>
      <c r="P298" s="10" t="s">
        <v>170</v>
      </c>
      <c r="Q298" s="10" t="s">
        <v>678</v>
      </c>
      <c r="R298" s="10"/>
      <c r="S298" s="10" t="s">
        <v>72</v>
      </c>
      <c r="T298" s="10" t="s">
        <v>428</v>
      </c>
      <c r="U298" s="10" t="s">
        <v>372</v>
      </c>
      <c r="V298" s="10" t="s">
        <v>378</v>
      </c>
      <c r="W298" s="10" t="s">
        <v>419</v>
      </c>
      <c r="X298" s="10">
        <v>2500</v>
      </c>
      <c r="Y298" s="10"/>
      <c r="Z298" s="10">
        <v>0</v>
      </c>
      <c r="AA298" s="10">
        <v>5208</v>
      </c>
    </row>
    <row r="299" spans="14:27">
      <c r="N299" s="10">
        <v>2022</v>
      </c>
      <c r="O299" s="10">
        <v>6</v>
      </c>
      <c r="P299" s="10" t="s">
        <v>171</v>
      </c>
      <c r="Q299" s="10" t="s">
        <v>678</v>
      </c>
      <c r="R299" s="10"/>
      <c r="S299" s="10" t="s">
        <v>72</v>
      </c>
      <c r="T299" s="10" t="s">
        <v>428</v>
      </c>
      <c r="U299" s="10" t="s">
        <v>372</v>
      </c>
      <c r="V299" s="10" t="s">
        <v>378</v>
      </c>
      <c r="W299" s="10" t="s">
        <v>419</v>
      </c>
      <c r="X299" s="10"/>
      <c r="Y299" s="10"/>
      <c r="Z299" s="10"/>
      <c r="AA299" s="10">
        <v>0</v>
      </c>
    </row>
    <row r="300" spans="14:27">
      <c r="N300" s="10">
        <v>2022</v>
      </c>
      <c r="O300" s="10">
        <v>5</v>
      </c>
      <c r="P300" s="10" t="s">
        <v>170</v>
      </c>
      <c r="Q300" s="10" t="s">
        <v>676</v>
      </c>
      <c r="R300" s="10"/>
      <c r="S300" s="10" t="s">
        <v>72</v>
      </c>
      <c r="T300" s="10" t="s">
        <v>428</v>
      </c>
      <c r="U300" s="10" t="s">
        <v>372</v>
      </c>
      <c r="V300" s="10" t="s">
        <v>378</v>
      </c>
      <c r="W300" s="10" t="s">
        <v>419</v>
      </c>
      <c r="X300" s="10">
        <v>37000</v>
      </c>
      <c r="Y300" s="10"/>
      <c r="Z300" s="10">
        <v>0</v>
      </c>
      <c r="AA300" s="10">
        <v>26326.5</v>
      </c>
    </row>
    <row r="301" spans="14:27">
      <c r="N301" s="10">
        <v>2022</v>
      </c>
      <c r="O301" s="10">
        <v>6</v>
      </c>
      <c r="P301" s="10" t="s">
        <v>171</v>
      </c>
      <c r="Q301" s="10" t="s">
        <v>676</v>
      </c>
      <c r="R301" s="10"/>
      <c r="S301" s="10" t="s">
        <v>72</v>
      </c>
      <c r="T301" s="10" t="s">
        <v>428</v>
      </c>
      <c r="U301" s="10" t="s">
        <v>372</v>
      </c>
      <c r="V301" s="10" t="s">
        <v>378</v>
      </c>
      <c r="W301" s="10" t="s">
        <v>419</v>
      </c>
      <c r="X301" s="10"/>
      <c r="Y301" s="10"/>
      <c r="Z301" s="10"/>
      <c r="AA301" s="10">
        <v>4217.5</v>
      </c>
    </row>
    <row r="302" spans="14:27">
      <c r="N302" s="10">
        <v>2022</v>
      </c>
      <c r="O302" s="10">
        <v>5</v>
      </c>
      <c r="P302" s="10" t="s">
        <v>170</v>
      </c>
      <c r="Q302" s="10" t="s">
        <v>679</v>
      </c>
      <c r="R302" s="10"/>
      <c r="S302" s="10" t="s">
        <v>72</v>
      </c>
      <c r="T302" s="10" t="s">
        <v>428</v>
      </c>
      <c r="U302" s="10" t="s">
        <v>372</v>
      </c>
      <c r="V302" s="10" t="s">
        <v>380</v>
      </c>
      <c r="W302" s="10" t="s">
        <v>419</v>
      </c>
      <c r="X302" s="10">
        <v>2100</v>
      </c>
      <c r="Y302" s="10"/>
      <c r="Z302" s="10">
        <v>0</v>
      </c>
      <c r="AA302" s="10">
        <v>0</v>
      </c>
    </row>
    <row r="303" spans="14:27">
      <c r="N303" s="10">
        <v>2022</v>
      </c>
      <c r="O303" s="10">
        <v>6</v>
      </c>
      <c r="P303" s="10" t="s">
        <v>171</v>
      </c>
      <c r="Q303" s="10" t="s">
        <v>679</v>
      </c>
      <c r="R303" s="10"/>
      <c r="S303" s="10" t="s">
        <v>72</v>
      </c>
      <c r="T303" s="10" t="s">
        <v>428</v>
      </c>
      <c r="U303" s="10" t="s">
        <v>372</v>
      </c>
      <c r="V303" s="10" t="s">
        <v>380</v>
      </c>
      <c r="W303" s="10" t="s">
        <v>419</v>
      </c>
      <c r="X303" s="10"/>
      <c r="Y303" s="10"/>
      <c r="Z303" s="10"/>
      <c r="AA303" s="10">
        <v>0</v>
      </c>
    </row>
    <row r="304" spans="14:27">
      <c r="N304" s="10">
        <v>2022</v>
      </c>
      <c r="O304" s="10">
        <v>5</v>
      </c>
      <c r="P304" s="10" t="s">
        <v>170</v>
      </c>
      <c r="Q304" s="10" t="s">
        <v>645</v>
      </c>
      <c r="R304" s="10"/>
      <c r="S304" s="10" t="s">
        <v>72</v>
      </c>
      <c r="T304" s="10" t="s">
        <v>428</v>
      </c>
      <c r="U304" s="10" t="s">
        <v>389</v>
      </c>
      <c r="V304" s="10" t="s">
        <v>377</v>
      </c>
      <c r="W304" s="10" t="s">
        <v>421</v>
      </c>
      <c r="X304" s="10">
        <v>500</v>
      </c>
      <c r="Y304" s="10"/>
      <c r="Z304" s="10">
        <v>0</v>
      </c>
      <c r="AA304" s="10">
        <v>885.89999999999986</v>
      </c>
    </row>
    <row r="305" spans="14:27">
      <c r="N305" s="10">
        <v>2022</v>
      </c>
      <c r="O305" s="10">
        <v>6</v>
      </c>
      <c r="P305" s="10" t="s">
        <v>171</v>
      </c>
      <c r="Q305" s="10" t="s">
        <v>645</v>
      </c>
      <c r="R305" s="10"/>
      <c r="S305" s="10" t="s">
        <v>72</v>
      </c>
      <c r="T305" s="10" t="s">
        <v>428</v>
      </c>
      <c r="U305" s="10" t="s">
        <v>389</v>
      </c>
      <c r="V305" s="10" t="s">
        <v>377</v>
      </c>
      <c r="W305" s="10" t="s">
        <v>421</v>
      </c>
      <c r="X305" s="10"/>
      <c r="Y305" s="10"/>
      <c r="Z305" s="10"/>
      <c r="AA305" s="10">
        <v>0</v>
      </c>
    </row>
    <row r="306" spans="14:27">
      <c r="N306" s="10">
        <v>2022</v>
      </c>
      <c r="O306" s="10">
        <v>5</v>
      </c>
      <c r="P306" s="10" t="s">
        <v>170</v>
      </c>
      <c r="Q306" s="10" t="s">
        <v>538</v>
      </c>
      <c r="R306" s="10"/>
      <c r="S306" s="10" t="s">
        <v>72</v>
      </c>
      <c r="T306" s="10" t="s">
        <v>428</v>
      </c>
      <c r="U306" s="10" t="s">
        <v>389</v>
      </c>
      <c r="V306" s="10" t="s">
        <v>376</v>
      </c>
      <c r="W306" s="10" t="s">
        <v>419</v>
      </c>
      <c r="X306" s="10"/>
      <c r="Y306" s="10"/>
      <c r="Z306" s="10"/>
      <c r="AA306" s="10">
        <v>1251.25</v>
      </c>
    </row>
    <row r="307" spans="14:27">
      <c r="N307" s="10">
        <v>2022</v>
      </c>
      <c r="O307" s="10">
        <v>6</v>
      </c>
      <c r="P307" s="10" t="s">
        <v>171</v>
      </c>
      <c r="Q307" s="10" t="s">
        <v>538</v>
      </c>
      <c r="R307" s="10"/>
      <c r="S307" s="10" t="s">
        <v>72</v>
      </c>
      <c r="T307" s="10" t="s">
        <v>428</v>
      </c>
      <c r="U307" s="10" t="s">
        <v>389</v>
      </c>
      <c r="V307" s="10" t="s">
        <v>376</v>
      </c>
      <c r="W307" s="10" t="s">
        <v>419</v>
      </c>
      <c r="X307" s="10"/>
      <c r="Y307" s="10"/>
      <c r="Z307" s="10"/>
      <c r="AA307" s="10">
        <v>0</v>
      </c>
    </row>
    <row r="308" spans="14:27">
      <c r="N308" s="10">
        <v>2022</v>
      </c>
      <c r="O308" s="10">
        <v>5</v>
      </c>
      <c r="P308" s="10" t="s">
        <v>170</v>
      </c>
      <c r="Q308" s="10" t="s">
        <v>646</v>
      </c>
      <c r="R308" s="10"/>
      <c r="S308" s="10" t="s">
        <v>72</v>
      </c>
      <c r="T308" s="10" t="s">
        <v>428</v>
      </c>
      <c r="U308" s="10" t="s">
        <v>389</v>
      </c>
      <c r="V308" s="10" t="s">
        <v>377</v>
      </c>
      <c r="W308" s="10" t="s">
        <v>421</v>
      </c>
      <c r="X308" s="10">
        <v>600</v>
      </c>
      <c r="Y308" s="10"/>
      <c r="Z308" s="10">
        <v>0</v>
      </c>
      <c r="AA308" s="10">
        <v>1594.1999999999998</v>
      </c>
    </row>
    <row r="309" spans="14:27">
      <c r="N309" s="10">
        <v>2022</v>
      </c>
      <c r="O309" s="10">
        <v>6</v>
      </c>
      <c r="P309" s="10" t="s">
        <v>171</v>
      </c>
      <c r="Q309" s="10" t="s">
        <v>646</v>
      </c>
      <c r="R309" s="10"/>
      <c r="S309" s="10" t="s">
        <v>72</v>
      </c>
      <c r="T309" s="10" t="s">
        <v>428</v>
      </c>
      <c r="U309" s="10" t="s">
        <v>389</v>
      </c>
      <c r="V309" s="10" t="s">
        <v>377</v>
      </c>
      <c r="W309" s="10" t="s">
        <v>421</v>
      </c>
      <c r="X309" s="10"/>
      <c r="Y309" s="10"/>
      <c r="Z309" s="10"/>
      <c r="AA309" s="10">
        <v>0</v>
      </c>
    </row>
    <row r="310" spans="14:27">
      <c r="N310" s="10">
        <v>2022</v>
      </c>
      <c r="O310" s="10">
        <v>5</v>
      </c>
      <c r="P310" s="10" t="s">
        <v>170</v>
      </c>
      <c r="Q310" s="10" t="s">
        <v>684</v>
      </c>
      <c r="R310" s="10"/>
      <c r="S310" s="10" t="s">
        <v>72</v>
      </c>
      <c r="T310" s="10" t="s">
        <v>44</v>
      </c>
      <c r="U310" s="10" t="s">
        <v>391</v>
      </c>
      <c r="V310" s="10" t="s">
        <v>392</v>
      </c>
      <c r="W310" s="10" t="s">
        <v>421</v>
      </c>
      <c r="X310" s="10">
        <v>3500</v>
      </c>
      <c r="Y310" s="10"/>
      <c r="Z310" s="10">
        <v>0</v>
      </c>
      <c r="AA310" s="10">
        <v>1696.8899999999999</v>
      </c>
    </row>
    <row r="311" spans="14:27">
      <c r="N311" s="10">
        <v>2022</v>
      </c>
      <c r="O311" s="10">
        <v>6</v>
      </c>
      <c r="P311" s="10" t="s">
        <v>171</v>
      </c>
      <c r="Q311" s="10" t="s">
        <v>684</v>
      </c>
      <c r="R311" s="10"/>
      <c r="S311" s="10" t="s">
        <v>72</v>
      </c>
      <c r="T311" s="10" t="s">
        <v>44</v>
      </c>
      <c r="U311" s="10" t="s">
        <v>391</v>
      </c>
      <c r="V311" s="10" t="s">
        <v>392</v>
      </c>
      <c r="W311" s="10" t="s">
        <v>421</v>
      </c>
      <c r="X311" s="10"/>
      <c r="Y311" s="10"/>
      <c r="Z311" s="10"/>
      <c r="AA311" s="10">
        <v>839.28</v>
      </c>
    </row>
    <row r="312" spans="14:27">
      <c r="N312" s="10">
        <v>2022</v>
      </c>
      <c r="O312" s="10">
        <v>5</v>
      </c>
      <c r="P312" s="10" t="s">
        <v>170</v>
      </c>
      <c r="Q312" s="10" t="s">
        <v>31</v>
      </c>
      <c r="R312" s="10"/>
      <c r="S312" s="10" t="s">
        <v>77</v>
      </c>
      <c r="T312" s="10" t="s">
        <v>428</v>
      </c>
      <c r="U312" s="10" t="s">
        <v>389</v>
      </c>
      <c r="V312" s="10" t="s">
        <v>382</v>
      </c>
      <c r="W312" s="10" t="s">
        <v>421</v>
      </c>
      <c r="X312" s="10">
        <v>559334</v>
      </c>
      <c r="Y312" s="10"/>
      <c r="Z312" s="10">
        <v>0</v>
      </c>
      <c r="AA312" s="10">
        <v>664245.76000000001</v>
      </c>
    </row>
    <row r="313" spans="14:27">
      <c r="N313" s="10">
        <v>2022</v>
      </c>
      <c r="O313" s="10">
        <v>6</v>
      </c>
      <c r="P313" s="10" t="s">
        <v>171</v>
      </c>
      <c r="Q313" s="10" t="s">
        <v>31</v>
      </c>
      <c r="R313" s="10"/>
      <c r="S313" s="10" t="s">
        <v>77</v>
      </c>
      <c r="T313" s="10" t="s">
        <v>428</v>
      </c>
      <c r="U313" s="10" t="s">
        <v>389</v>
      </c>
      <c r="V313" s="10" t="s">
        <v>382</v>
      </c>
      <c r="W313" s="10" t="s">
        <v>421</v>
      </c>
      <c r="X313" s="10"/>
      <c r="Y313" s="10"/>
      <c r="Z313" s="10"/>
      <c r="AA313" s="10">
        <v>23522.560000000001</v>
      </c>
    </row>
    <row r="314" spans="14:27">
      <c r="N314" s="10">
        <v>2022</v>
      </c>
      <c r="O314" s="10">
        <v>5</v>
      </c>
      <c r="P314" s="10" t="s">
        <v>170</v>
      </c>
      <c r="Q314" s="10" t="s">
        <v>9</v>
      </c>
      <c r="R314" s="10"/>
      <c r="S314" s="10" t="s">
        <v>77</v>
      </c>
      <c r="T314" s="10" t="s">
        <v>428</v>
      </c>
      <c r="U314" s="10" t="s">
        <v>372</v>
      </c>
      <c r="V314" s="10" t="s">
        <v>383</v>
      </c>
      <c r="W314" s="10" t="s">
        <v>421</v>
      </c>
      <c r="X314" s="10">
        <v>23000</v>
      </c>
      <c r="Y314" s="10"/>
      <c r="Z314" s="10">
        <v>0</v>
      </c>
      <c r="AA314" s="10">
        <v>24095.304</v>
      </c>
    </row>
    <row r="315" spans="14:27">
      <c r="N315" s="10">
        <v>2022</v>
      </c>
      <c r="O315" s="10">
        <v>6</v>
      </c>
      <c r="P315" s="10" t="s">
        <v>171</v>
      </c>
      <c r="Q315" s="10" t="s">
        <v>9</v>
      </c>
      <c r="R315" s="10"/>
      <c r="S315" s="10" t="s">
        <v>77</v>
      </c>
      <c r="T315" s="10" t="s">
        <v>428</v>
      </c>
      <c r="U315" s="10" t="s">
        <v>372</v>
      </c>
      <c r="V315" s="10" t="s">
        <v>383</v>
      </c>
      <c r="W315" s="10" t="s">
        <v>421</v>
      </c>
      <c r="X315" s="10"/>
      <c r="Y315" s="10"/>
      <c r="Z315" s="10"/>
      <c r="AA315" s="10">
        <v>4153.6319999999996</v>
      </c>
    </row>
    <row r="316" spans="14:27">
      <c r="N316" s="10">
        <v>2022</v>
      </c>
      <c r="O316" s="10">
        <v>5</v>
      </c>
      <c r="P316" s="10" t="s">
        <v>170</v>
      </c>
      <c r="Q316" s="10" t="s">
        <v>7</v>
      </c>
      <c r="R316" s="10"/>
      <c r="S316" s="10" t="s">
        <v>77</v>
      </c>
      <c r="T316" s="10" t="s">
        <v>428</v>
      </c>
      <c r="U316" s="10" t="s">
        <v>372</v>
      </c>
      <c r="V316" s="10" t="s">
        <v>383</v>
      </c>
      <c r="W316" s="10" t="s">
        <v>421</v>
      </c>
      <c r="X316" s="10">
        <v>8000</v>
      </c>
      <c r="Y316" s="10"/>
      <c r="Z316" s="10">
        <v>0</v>
      </c>
      <c r="AA316" s="10">
        <v>8133.6</v>
      </c>
    </row>
    <row r="317" spans="14:27">
      <c r="N317" s="10">
        <v>2022</v>
      </c>
      <c r="O317" s="10">
        <v>6</v>
      </c>
      <c r="P317" s="10" t="s">
        <v>171</v>
      </c>
      <c r="Q317" s="10" t="s">
        <v>7</v>
      </c>
      <c r="R317" s="10"/>
      <c r="S317" s="10" t="s">
        <v>77</v>
      </c>
      <c r="T317" s="10" t="s">
        <v>428</v>
      </c>
      <c r="U317" s="10" t="s">
        <v>372</v>
      </c>
      <c r="V317" s="10" t="s">
        <v>383</v>
      </c>
      <c r="W317" s="10" t="s">
        <v>421</v>
      </c>
      <c r="X317" s="10"/>
      <c r="Y317" s="10"/>
      <c r="Z317" s="10"/>
      <c r="AA317" s="10">
        <v>0</v>
      </c>
    </row>
    <row r="318" spans="14:27">
      <c r="N318" s="10">
        <v>2022</v>
      </c>
      <c r="O318" s="10">
        <v>5</v>
      </c>
      <c r="P318" s="10" t="s">
        <v>170</v>
      </c>
      <c r="Q318" s="10" t="s">
        <v>445</v>
      </c>
      <c r="R318" s="10"/>
      <c r="S318" s="10" t="s">
        <v>77</v>
      </c>
      <c r="T318" s="10" t="s">
        <v>428</v>
      </c>
      <c r="U318" s="10" t="s">
        <v>389</v>
      </c>
      <c r="V318" s="10" t="s">
        <v>382</v>
      </c>
      <c r="W318" s="10" t="s">
        <v>421</v>
      </c>
      <c r="X318" s="10">
        <v>5796</v>
      </c>
      <c r="Y318" s="10"/>
      <c r="Z318" s="10">
        <v>0</v>
      </c>
      <c r="AA318" s="10">
        <v>0</v>
      </c>
    </row>
    <row r="319" spans="14:27">
      <c r="N319" s="10">
        <v>2022</v>
      </c>
      <c r="O319" s="10">
        <v>5</v>
      </c>
      <c r="P319" s="10" t="s">
        <v>170</v>
      </c>
      <c r="Q319" s="10" t="s">
        <v>445</v>
      </c>
      <c r="R319" s="10"/>
      <c r="S319" s="10" t="s">
        <v>77</v>
      </c>
      <c r="T319" s="10" t="s">
        <v>428</v>
      </c>
      <c r="U319" s="10" t="s">
        <v>389</v>
      </c>
      <c r="V319" s="10" t="s">
        <v>382</v>
      </c>
      <c r="W319" s="10" t="s">
        <v>419</v>
      </c>
      <c r="X319" s="10">
        <v>5796</v>
      </c>
      <c r="Y319" s="10"/>
      <c r="Z319" s="10">
        <v>0</v>
      </c>
      <c r="AA319" s="10">
        <v>0</v>
      </c>
    </row>
    <row r="320" spans="14:27">
      <c r="N320" s="10">
        <v>2022</v>
      </c>
      <c r="O320" s="10">
        <v>6</v>
      </c>
      <c r="P320" s="10" t="s">
        <v>171</v>
      </c>
      <c r="Q320" s="10" t="s">
        <v>445</v>
      </c>
      <c r="R320" s="10"/>
      <c r="S320" s="10" t="s">
        <v>77</v>
      </c>
      <c r="T320" s="10" t="s">
        <v>428</v>
      </c>
      <c r="U320" s="10" t="s">
        <v>389</v>
      </c>
      <c r="V320" s="10" t="s">
        <v>382</v>
      </c>
      <c r="W320" s="10" t="s">
        <v>419</v>
      </c>
      <c r="X320" s="10"/>
      <c r="Y320" s="10"/>
      <c r="Z320" s="10"/>
      <c r="AA320" s="10">
        <v>0</v>
      </c>
    </row>
    <row r="321" spans="14:27">
      <c r="N321" s="10">
        <v>2022</v>
      </c>
      <c r="O321" s="10">
        <v>5</v>
      </c>
      <c r="P321" s="10" t="s">
        <v>170</v>
      </c>
      <c r="Q321" s="10" t="s">
        <v>81</v>
      </c>
      <c r="R321" s="10"/>
      <c r="S321" s="10" t="s">
        <v>77</v>
      </c>
      <c r="T321" s="10" t="s">
        <v>428</v>
      </c>
      <c r="U321" s="10" t="s">
        <v>400</v>
      </c>
      <c r="V321" s="10" t="s">
        <v>245</v>
      </c>
      <c r="W321" s="10" t="s">
        <v>419</v>
      </c>
      <c r="X321" s="10">
        <v>3052</v>
      </c>
      <c r="Y321" s="10"/>
      <c r="Z321" s="10">
        <v>0</v>
      </c>
      <c r="AA321" s="10">
        <v>4059.9999999999995</v>
      </c>
    </row>
    <row r="322" spans="14:27">
      <c r="N322" s="10">
        <v>2022</v>
      </c>
      <c r="O322" s="10">
        <v>6</v>
      </c>
      <c r="P322" s="10" t="s">
        <v>171</v>
      </c>
      <c r="Q322" s="10" t="s">
        <v>81</v>
      </c>
      <c r="R322" s="10"/>
      <c r="S322" s="10" t="s">
        <v>77</v>
      </c>
      <c r="T322" s="10" t="s">
        <v>428</v>
      </c>
      <c r="U322" s="10" t="s">
        <v>400</v>
      </c>
      <c r="V322" s="10" t="s">
        <v>245</v>
      </c>
      <c r="W322" s="10" t="s">
        <v>419</v>
      </c>
      <c r="X322" s="10"/>
      <c r="Y322" s="10"/>
      <c r="Z322" s="10"/>
      <c r="AA322" s="10">
        <v>0</v>
      </c>
    </row>
    <row r="323" spans="14:27">
      <c r="N323" s="10">
        <v>2022</v>
      </c>
      <c r="O323" s="10">
        <v>5</v>
      </c>
      <c r="P323" s="10" t="s">
        <v>170</v>
      </c>
      <c r="Q323" s="10" t="s">
        <v>79</v>
      </c>
      <c r="R323" s="10"/>
      <c r="S323" s="10" t="s">
        <v>77</v>
      </c>
      <c r="T323" s="10" t="s">
        <v>428</v>
      </c>
      <c r="U323" s="10" t="s">
        <v>400</v>
      </c>
      <c r="V323" s="10" t="s">
        <v>245</v>
      </c>
      <c r="W323" s="10" t="s">
        <v>419</v>
      </c>
      <c r="X323" s="10">
        <v>4116</v>
      </c>
      <c r="Y323" s="10"/>
      <c r="Z323" s="10">
        <v>0</v>
      </c>
      <c r="AA323" s="10">
        <v>4116</v>
      </c>
    </row>
    <row r="324" spans="14:27">
      <c r="N324" s="10">
        <v>2022</v>
      </c>
      <c r="O324" s="10">
        <v>6</v>
      </c>
      <c r="P324" s="10" t="s">
        <v>171</v>
      </c>
      <c r="Q324" s="10" t="s">
        <v>79</v>
      </c>
      <c r="R324" s="10"/>
      <c r="S324" s="10" t="s">
        <v>77</v>
      </c>
      <c r="T324" s="10" t="s">
        <v>428</v>
      </c>
      <c r="U324" s="10" t="s">
        <v>400</v>
      </c>
      <c r="V324" s="10" t="s">
        <v>245</v>
      </c>
      <c r="W324" s="10" t="s">
        <v>419</v>
      </c>
      <c r="X324" s="10"/>
      <c r="Y324" s="10"/>
      <c r="Z324" s="10"/>
      <c r="AA324" s="10">
        <v>0</v>
      </c>
    </row>
    <row r="325" spans="14:27">
      <c r="N325" s="10">
        <v>2022</v>
      </c>
      <c r="O325" s="10">
        <v>5</v>
      </c>
      <c r="P325" s="10" t="s">
        <v>170</v>
      </c>
      <c r="Q325" s="10" t="s">
        <v>80</v>
      </c>
      <c r="R325" s="10"/>
      <c r="S325" s="10" t="s">
        <v>77</v>
      </c>
      <c r="T325" s="10" t="s">
        <v>428</v>
      </c>
      <c r="U325" s="10" t="s">
        <v>400</v>
      </c>
      <c r="V325" s="10" t="s">
        <v>245</v>
      </c>
      <c r="W325" s="10" t="s">
        <v>419</v>
      </c>
      <c r="X325" s="10">
        <v>4262</v>
      </c>
      <c r="Y325" s="10"/>
      <c r="Z325" s="10">
        <v>0</v>
      </c>
      <c r="AA325" s="10">
        <v>4262.3999999999996</v>
      </c>
    </row>
    <row r="326" spans="14:27">
      <c r="N326" s="10">
        <v>2022</v>
      </c>
      <c r="O326" s="10">
        <v>6</v>
      </c>
      <c r="P326" s="10" t="s">
        <v>171</v>
      </c>
      <c r="Q326" s="10" t="s">
        <v>80</v>
      </c>
      <c r="R326" s="10"/>
      <c r="S326" s="10" t="s">
        <v>77</v>
      </c>
      <c r="T326" s="10" t="s">
        <v>428</v>
      </c>
      <c r="U326" s="10" t="s">
        <v>400</v>
      </c>
      <c r="V326" s="10" t="s">
        <v>245</v>
      </c>
      <c r="W326" s="10" t="s">
        <v>419</v>
      </c>
      <c r="X326" s="10"/>
      <c r="Y326" s="10"/>
      <c r="Z326" s="10"/>
      <c r="AA326" s="10">
        <v>0</v>
      </c>
    </row>
    <row r="327" spans="14:27">
      <c r="N327" s="10">
        <v>2022</v>
      </c>
      <c r="O327" s="10">
        <v>5</v>
      </c>
      <c r="P327" s="10" t="s">
        <v>170</v>
      </c>
      <c r="Q327" s="10" t="s">
        <v>83</v>
      </c>
      <c r="R327" s="10"/>
      <c r="S327" s="10" t="s">
        <v>77</v>
      </c>
      <c r="T327" s="10" t="s">
        <v>428</v>
      </c>
      <c r="U327" s="10" t="s">
        <v>400</v>
      </c>
      <c r="V327" s="10" t="s">
        <v>245</v>
      </c>
      <c r="W327" s="10" t="s">
        <v>419</v>
      </c>
      <c r="X327" s="10">
        <v>2189</v>
      </c>
      <c r="Y327" s="10"/>
      <c r="Z327" s="10">
        <v>0</v>
      </c>
      <c r="AA327" s="10">
        <v>3845.0999999999995</v>
      </c>
    </row>
    <row r="328" spans="14:27">
      <c r="N328" s="10">
        <v>2022</v>
      </c>
      <c r="O328" s="10">
        <v>6</v>
      </c>
      <c r="P328" s="10" t="s">
        <v>171</v>
      </c>
      <c r="Q328" s="10" t="s">
        <v>83</v>
      </c>
      <c r="R328" s="10"/>
      <c r="S328" s="10" t="s">
        <v>77</v>
      </c>
      <c r="T328" s="10" t="s">
        <v>428</v>
      </c>
      <c r="U328" s="10" t="s">
        <v>400</v>
      </c>
      <c r="V328" s="10" t="s">
        <v>245</v>
      </c>
      <c r="W328" s="10" t="s">
        <v>419</v>
      </c>
      <c r="X328" s="10"/>
      <c r="Y328" s="10"/>
      <c r="Z328" s="10"/>
      <c r="AA328" s="10">
        <v>0</v>
      </c>
    </row>
    <row r="329" spans="14:27">
      <c r="N329" s="10">
        <v>2022</v>
      </c>
      <c r="O329" s="10">
        <v>5</v>
      </c>
      <c r="P329" s="10" t="s">
        <v>170</v>
      </c>
      <c r="Q329" s="10" t="s">
        <v>179</v>
      </c>
      <c r="R329" s="10"/>
      <c r="S329" s="10" t="s">
        <v>72</v>
      </c>
      <c r="T329" s="10" t="s">
        <v>76</v>
      </c>
      <c r="U329" s="10" t="s">
        <v>391</v>
      </c>
      <c r="V329" s="10"/>
      <c r="W329" s="10" t="s">
        <v>416</v>
      </c>
      <c r="X329" s="10">
        <v>1943.8260643414487</v>
      </c>
      <c r="Y329" s="10"/>
      <c r="Z329" s="10">
        <v>0</v>
      </c>
      <c r="AA329" s="10"/>
    </row>
    <row r="330" spans="14:27">
      <c r="N330" s="10">
        <v>2022</v>
      </c>
      <c r="O330" s="10">
        <v>5</v>
      </c>
      <c r="P330" s="10" t="s">
        <v>170</v>
      </c>
      <c r="Q330" s="10" t="s">
        <v>180</v>
      </c>
      <c r="R330" s="10"/>
      <c r="S330" s="10" t="s">
        <v>72</v>
      </c>
      <c r="T330" s="10" t="s">
        <v>76</v>
      </c>
      <c r="U330" s="10" t="s">
        <v>391</v>
      </c>
      <c r="V330" s="10"/>
      <c r="W330" s="10" t="s">
        <v>416</v>
      </c>
      <c r="X330" s="10">
        <v>1323.1047287227427</v>
      </c>
      <c r="Y330" s="10"/>
      <c r="Z330" s="10">
        <v>0</v>
      </c>
      <c r="AA330" s="10"/>
    </row>
    <row r="331" spans="14:27">
      <c r="N331" s="10">
        <v>2022</v>
      </c>
      <c r="O331" s="10">
        <v>5</v>
      </c>
      <c r="P331" s="10" t="s">
        <v>170</v>
      </c>
      <c r="Q331" s="10" t="s">
        <v>449</v>
      </c>
      <c r="R331" s="10"/>
      <c r="S331" s="10" t="s">
        <v>77</v>
      </c>
      <c r="T331" s="10" t="s">
        <v>370</v>
      </c>
      <c r="U331" s="10" t="s">
        <v>374</v>
      </c>
      <c r="V331" s="10"/>
      <c r="W331" s="10" t="s">
        <v>418</v>
      </c>
      <c r="X331" s="10">
        <v>2134.44</v>
      </c>
      <c r="Y331" s="10"/>
      <c r="Z331" s="10">
        <v>0</v>
      </c>
      <c r="AA331" s="10"/>
    </row>
    <row r="332" spans="14:27">
      <c r="N332" s="10">
        <v>2022</v>
      </c>
      <c r="O332" s="10">
        <v>5</v>
      </c>
      <c r="P332" s="10" t="s">
        <v>170</v>
      </c>
      <c r="Q332" s="10" t="s">
        <v>497</v>
      </c>
      <c r="R332" s="10"/>
      <c r="S332" s="10" t="s">
        <v>77</v>
      </c>
      <c r="T332" s="10" t="s">
        <v>368</v>
      </c>
      <c r="U332" s="10" t="s">
        <v>386</v>
      </c>
      <c r="V332" s="10" t="s">
        <v>387</v>
      </c>
      <c r="W332" s="10" t="s">
        <v>419</v>
      </c>
      <c r="X332" s="10"/>
      <c r="Y332" s="10"/>
      <c r="Z332" s="10"/>
      <c r="AA332" s="10">
        <v>2350</v>
      </c>
    </row>
    <row r="333" spans="14:27">
      <c r="N333" s="10">
        <v>2022</v>
      </c>
      <c r="O333" s="10">
        <v>5</v>
      </c>
      <c r="P333" s="10" t="s">
        <v>170</v>
      </c>
      <c r="Q333" s="10" t="s">
        <v>540</v>
      </c>
      <c r="R333" s="10"/>
      <c r="S333" s="10" t="s">
        <v>72</v>
      </c>
      <c r="T333" s="10" t="s">
        <v>428</v>
      </c>
      <c r="U333" s="10" t="s">
        <v>371</v>
      </c>
      <c r="V333" s="10" t="s">
        <v>371</v>
      </c>
      <c r="W333" s="10" t="s">
        <v>421</v>
      </c>
      <c r="X333" s="10"/>
      <c r="Y333" s="10"/>
      <c r="Z333" s="10"/>
      <c r="AA333" s="10">
        <v>42.650000000000006</v>
      </c>
    </row>
    <row r="334" spans="14:27">
      <c r="N334" s="10">
        <v>2022</v>
      </c>
      <c r="O334" s="10">
        <v>6</v>
      </c>
      <c r="P334" s="10" t="s">
        <v>171</v>
      </c>
      <c r="Q334" s="10" t="s">
        <v>540</v>
      </c>
      <c r="R334" s="10"/>
      <c r="S334" s="10" t="s">
        <v>72</v>
      </c>
      <c r="T334" s="10" t="s">
        <v>428</v>
      </c>
      <c r="U334" s="10" t="s">
        <v>371</v>
      </c>
      <c r="V334" s="10" t="s">
        <v>371</v>
      </c>
      <c r="W334" s="10" t="s">
        <v>421</v>
      </c>
      <c r="X334" s="10"/>
      <c r="Y334" s="10"/>
      <c r="Z334" s="10"/>
      <c r="AA334" s="10">
        <v>0</v>
      </c>
    </row>
    <row r="335" spans="14:27">
      <c r="N335" s="10">
        <v>2022</v>
      </c>
      <c r="O335" s="10">
        <v>5</v>
      </c>
      <c r="P335" s="10" t="s">
        <v>170</v>
      </c>
      <c r="Q335" s="10" t="s">
        <v>541</v>
      </c>
      <c r="R335" s="10"/>
      <c r="S335" s="10" t="s">
        <v>72</v>
      </c>
      <c r="T335" s="10" t="s">
        <v>428</v>
      </c>
      <c r="U335" s="10" t="s">
        <v>371</v>
      </c>
      <c r="V335" s="10" t="s">
        <v>371</v>
      </c>
      <c r="W335" s="10" t="s">
        <v>421</v>
      </c>
      <c r="X335" s="10"/>
      <c r="Y335" s="10"/>
      <c r="Z335" s="10"/>
      <c r="AA335" s="10">
        <v>44.1</v>
      </c>
    </row>
    <row r="336" spans="14:27">
      <c r="N336" s="10">
        <v>2022</v>
      </c>
      <c r="O336" s="10">
        <v>6</v>
      </c>
      <c r="P336" s="10" t="s">
        <v>171</v>
      </c>
      <c r="Q336" s="10" t="s">
        <v>541</v>
      </c>
      <c r="R336" s="10"/>
      <c r="S336" s="10" t="s">
        <v>72</v>
      </c>
      <c r="T336" s="10" t="s">
        <v>428</v>
      </c>
      <c r="U336" s="10" t="s">
        <v>371</v>
      </c>
      <c r="V336" s="10" t="s">
        <v>371</v>
      </c>
      <c r="W336" s="10" t="s">
        <v>421</v>
      </c>
      <c r="X336" s="10"/>
      <c r="Y336" s="10"/>
      <c r="Z336" s="10"/>
      <c r="AA336" s="10">
        <v>0</v>
      </c>
    </row>
    <row r="337" spans="14:27">
      <c r="N337" s="10">
        <v>2022</v>
      </c>
      <c r="O337" s="10">
        <v>5</v>
      </c>
      <c r="P337" s="10" t="s">
        <v>170</v>
      </c>
      <c r="Q337" s="10" t="s">
        <v>444</v>
      </c>
      <c r="R337" s="10"/>
      <c r="S337" s="10" t="s">
        <v>72</v>
      </c>
      <c r="T337" s="10" t="s">
        <v>369</v>
      </c>
      <c r="U337" s="10" t="s">
        <v>391</v>
      </c>
      <c r="V337" s="10" t="s">
        <v>402</v>
      </c>
      <c r="W337" s="10" t="s">
        <v>421</v>
      </c>
      <c r="X337" s="10"/>
      <c r="Y337" s="10"/>
      <c r="Z337" s="10"/>
      <c r="AA337" s="10">
        <v>0</v>
      </c>
    </row>
    <row r="338" spans="14:27">
      <c r="N338" s="10">
        <v>2022</v>
      </c>
      <c r="O338" s="10">
        <v>6</v>
      </c>
      <c r="P338" s="10" t="s">
        <v>171</v>
      </c>
      <c r="Q338" s="10" t="s">
        <v>444</v>
      </c>
      <c r="R338" s="10"/>
      <c r="S338" s="10" t="s">
        <v>72</v>
      </c>
      <c r="T338" s="10" t="s">
        <v>369</v>
      </c>
      <c r="U338" s="10" t="s">
        <v>391</v>
      </c>
      <c r="V338" s="10" t="s">
        <v>402</v>
      </c>
      <c r="W338" s="10" t="s">
        <v>421</v>
      </c>
      <c r="X338" s="10"/>
      <c r="Y338" s="10"/>
      <c r="Z338" s="10"/>
      <c r="AA338" s="10">
        <v>0</v>
      </c>
    </row>
    <row r="339" spans="14:27">
      <c r="N339" s="10">
        <v>2022</v>
      </c>
      <c r="O339" s="10">
        <v>5</v>
      </c>
      <c r="P339" s="10" t="s">
        <v>170</v>
      </c>
      <c r="Q339" s="10" t="s">
        <v>542</v>
      </c>
      <c r="R339" s="10"/>
      <c r="S339" s="10" t="s">
        <v>72</v>
      </c>
      <c r="T339" s="10" t="s">
        <v>369</v>
      </c>
      <c r="U339" s="10" t="s">
        <v>391</v>
      </c>
      <c r="V339" s="10" t="s">
        <v>402</v>
      </c>
      <c r="W339" s="10" t="s">
        <v>421</v>
      </c>
      <c r="X339" s="10"/>
      <c r="Y339" s="10"/>
      <c r="Z339" s="10"/>
      <c r="AA339" s="10">
        <v>587.52</v>
      </c>
    </row>
    <row r="340" spans="14:27">
      <c r="N340" s="10">
        <v>2022</v>
      </c>
      <c r="O340" s="10">
        <v>6</v>
      </c>
      <c r="P340" s="10" t="s">
        <v>171</v>
      </c>
      <c r="Q340" s="10" t="s">
        <v>542</v>
      </c>
      <c r="R340" s="10"/>
      <c r="S340" s="10" t="s">
        <v>72</v>
      </c>
      <c r="T340" s="10" t="s">
        <v>369</v>
      </c>
      <c r="U340" s="10" t="s">
        <v>391</v>
      </c>
      <c r="V340" s="10" t="s">
        <v>402</v>
      </c>
      <c r="W340" s="10" t="s">
        <v>421</v>
      </c>
      <c r="X340" s="10"/>
      <c r="Y340" s="10"/>
      <c r="Z340" s="10"/>
      <c r="AA340" s="10">
        <v>0</v>
      </c>
    </row>
    <row r="341" spans="14:27">
      <c r="N341" s="10">
        <v>2022</v>
      </c>
      <c r="O341" s="10">
        <v>5</v>
      </c>
      <c r="P341" s="10" t="s">
        <v>170</v>
      </c>
      <c r="Q341" s="10" t="s">
        <v>78</v>
      </c>
      <c r="R341" s="10"/>
      <c r="S341" s="10" t="s">
        <v>77</v>
      </c>
      <c r="T341" s="10" t="s">
        <v>428</v>
      </c>
      <c r="U341" s="10" t="s">
        <v>389</v>
      </c>
      <c r="V341" s="10" t="s">
        <v>382</v>
      </c>
      <c r="W341" s="10" t="s">
        <v>421</v>
      </c>
      <c r="X341" s="10"/>
      <c r="Y341" s="10"/>
      <c r="Z341" s="10"/>
      <c r="AA341" s="10">
        <v>0</v>
      </c>
    </row>
    <row r="342" spans="14:27">
      <c r="N342" s="10">
        <v>2022</v>
      </c>
      <c r="O342" s="10">
        <v>6</v>
      </c>
      <c r="P342" s="10" t="s">
        <v>171</v>
      </c>
      <c r="Q342" s="10" t="s">
        <v>78</v>
      </c>
      <c r="R342" s="10"/>
      <c r="S342" s="10" t="s">
        <v>77</v>
      </c>
      <c r="T342" s="10" t="s">
        <v>428</v>
      </c>
      <c r="U342" s="10" t="s">
        <v>389</v>
      </c>
      <c r="V342" s="10" t="s">
        <v>382</v>
      </c>
      <c r="W342" s="10" t="s">
        <v>421</v>
      </c>
      <c r="X342" s="10"/>
      <c r="Y342" s="10"/>
      <c r="Z342" s="10"/>
      <c r="AA342" s="10">
        <v>0</v>
      </c>
    </row>
    <row r="343" spans="14:27">
      <c r="N343" s="10">
        <v>2022</v>
      </c>
      <c r="O343" s="10">
        <v>5</v>
      </c>
      <c r="P343" s="10" t="s">
        <v>170</v>
      </c>
      <c r="Q343" s="10" t="s">
        <v>365</v>
      </c>
      <c r="R343" s="10"/>
      <c r="S343" s="10" t="s">
        <v>77</v>
      </c>
      <c r="T343" s="10" t="s">
        <v>428</v>
      </c>
      <c r="U343" s="10" t="s">
        <v>389</v>
      </c>
      <c r="V343" s="10" t="s">
        <v>375</v>
      </c>
      <c r="W343" s="10" t="s">
        <v>421</v>
      </c>
      <c r="X343" s="10"/>
      <c r="Y343" s="10"/>
      <c r="Z343" s="10"/>
      <c r="AA343" s="10">
        <v>0</v>
      </c>
    </row>
    <row r="344" spans="14:27">
      <c r="N344" s="10">
        <v>2022</v>
      </c>
      <c r="O344" s="10">
        <v>6</v>
      </c>
      <c r="P344" s="10" t="s">
        <v>171</v>
      </c>
      <c r="Q344" s="10" t="s">
        <v>365</v>
      </c>
      <c r="R344" s="10"/>
      <c r="S344" s="10" t="s">
        <v>77</v>
      </c>
      <c r="T344" s="10" t="s">
        <v>428</v>
      </c>
      <c r="U344" s="10" t="s">
        <v>389</v>
      </c>
      <c r="V344" s="10" t="s">
        <v>375</v>
      </c>
      <c r="W344" s="10" t="s">
        <v>421</v>
      </c>
      <c r="X344" s="10"/>
      <c r="Y344" s="10"/>
      <c r="Z344" s="10"/>
      <c r="AA344" s="10">
        <v>0</v>
      </c>
    </row>
    <row r="345" spans="14:27">
      <c r="N345" s="10">
        <v>2022</v>
      </c>
      <c r="O345" s="10">
        <v>5</v>
      </c>
      <c r="P345" s="10" t="s">
        <v>170</v>
      </c>
      <c r="Q345" s="10" t="s">
        <v>19</v>
      </c>
      <c r="R345" s="10"/>
      <c r="S345" s="10" t="s">
        <v>77</v>
      </c>
      <c r="T345" s="10" t="s">
        <v>428</v>
      </c>
      <c r="U345" s="10" t="s">
        <v>372</v>
      </c>
      <c r="V345" s="10" t="s">
        <v>383</v>
      </c>
      <c r="W345" s="10" t="s">
        <v>421</v>
      </c>
      <c r="X345" s="10"/>
      <c r="Y345" s="10"/>
      <c r="Z345" s="10"/>
      <c r="AA345" s="10">
        <v>0</v>
      </c>
    </row>
    <row r="346" spans="14:27">
      <c r="N346" s="10">
        <v>2022</v>
      </c>
      <c r="O346" s="10">
        <v>6</v>
      </c>
      <c r="P346" s="10" t="s">
        <v>171</v>
      </c>
      <c r="Q346" s="10" t="s">
        <v>19</v>
      </c>
      <c r="R346" s="10"/>
      <c r="S346" s="10" t="s">
        <v>77</v>
      </c>
      <c r="T346" s="10" t="s">
        <v>428</v>
      </c>
      <c r="U346" s="10" t="s">
        <v>372</v>
      </c>
      <c r="V346" s="10" t="s">
        <v>383</v>
      </c>
      <c r="W346" s="10" t="s">
        <v>421</v>
      </c>
      <c r="X346" s="10"/>
      <c r="Y346" s="10"/>
      <c r="Z346" s="10"/>
      <c r="AA346" s="10">
        <v>0</v>
      </c>
    </row>
    <row r="347" spans="14:27">
      <c r="N347" s="10">
        <v>2022</v>
      </c>
      <c r="O347" s="10">
        <v>5</v>
      </c>
      <c r="P347" s="10" t="s">
        <v>170</v>
      </c>
      <c r="Q347" s="10" t="s">
        <v>20</v>
      </c>
      <c r="R347" s="10"/>
      <c r="S347" s="10" t="s">
        <v>77</v>
      </c>
      <c r="T347" s="10" t="s">
        <v>428</v>
      </c>
      <c r="U347" s="10" t="s">
        <v>372</v>
      </c>
      <c r="V347" s="10" t="s">
        <v>383</v>
      </c>
      <c r="W347" s="10" t="s">
        <v>421</v>
      </c>
      <c r="X347" s="10"/>
      <c r="Y347" s="10"/>
      <c r="Z347" s="10"/>
      <c r="AA347" s="10">
        <v>0</v>
      </c>
    </row>
    <row r="348" spans="14:27">
      <c r="N348" s="10">
        <v>2022</v>
      </c>
      <c r="O348" s="10">
        <v>6</v>
      </c>
      <c r="P348" s="10" t="s">
        <v>171</v>
      </c>
      <c r="Q348" s="10" t="s">
        <v>20</v>
      </c>
      <c r="R348" s="10"/>
      <c r="S348" s="10" t="s">
        <v>77</v>
      </c>
      <c r="T348" s="10" t="s">
        <v>428</v>
      </c>
      <c r="U348" s="10" t="s">
        <v>372</v>
      </c>
      <c r="V348" s="10" t="s">
        <v>383</v>
      </c>
      <c r="W348" s="10" t="s">
        <v>421</v>
      </c>
      <c r="X348" s="10"/>
      <c r="Y348" s="10"/>
      <c r="Z348" s="10"/>
      <c r="AA348" s="10">
        <v>0</v>
      </c>
    </row>
    <row r="349" spans="14:27">
      <c r="N349" s="10">
        <v>2022</v>
      </c>
      <c r="O349" s="10">
        <v>5</v>
      </c>
      <c r="P349" s="10" t="s">
        <v>170</v>
      </c>
      <c r="Q349" s="10" t="s">
        <v>21</v>
      </c>
      <c r="R349" s="10"/>
      <c r="S349" s="10" t="s">
        <v>77</v>
      </c>
      <c r="T349" s="10" t="s">
        <v>428</v>
      </c>
      <c r="U349" s="10" t="s">
        <v>372</v>
      </c>
      <c r="V349" s="10" t="s">
        <v>383</v>
      </c>
      <c r="W349" s="10" t="s">
        <v>421</v>
      </c>
      <c r="X349" s="10"/>
      <c r="Y349" s="10"/>
      <c r="Z349" s="10"/>
      <c r="AA349" s="10">
        <v>0</v>
      </c>
    </row>
    <row r="350" spans="14:27">
      <c r="N350" s="10">
        <v>2022</v>
      </c>
      <c r="O350" s="10">
        <v>6</v>
      </c>
      <c r="P350" s="10" t="s">
        <v>171</v>
      </c>
      <c r="Q350" s="10" t="s">
        <v>21</v>
      </c>
      <c r="R350" s="10"/>
      <c r="S350" s="10" t="s">
        <v>77</v>
      </c>
      <c r="T350" s="10" t="s">
        <v>428</v>
      </c>
      <c r="U350" s="10" t="s">
        <v>372</v>
      </c>
      <c r="V350" s="10" t="s">
        <v>383</v>
      </c>
      <c r="W350" s="10" t="s">
        <v>421</v>
      </c>
      <c r="X350" s="10"/>
      <c r="Y350" s="10"/>
      <c r="Z350" s="10"/>
      <c r="AA350" s="10">
        <v>0</v>
      </c>
    </row>
    <row r="351" spans="14:27">
      <c r="N351" s="10">
        <v>2022</v>
      </c>
      <c r="O351" s="10">
        <v>5</v>
      </c>
      <c r="P351" s="10" t="s">
        <v>170</v>
      </c>
      <c r="Q351" s="10" t="s">
        <v>22</v>
      </c>
      <c r="R351" s="10"/>
      <c r="S351" s="10" t="s">
        <v>77</v>
      </c>
      <c r="T351" s="10" t="s">
        <v>428</v>
      </c>
      <c r="U351" s="10" t="s">
        <v>389</v>
      </c>
      <c r="V351" s="10" t="s">
        <v>382</v>
      </c>
      <c r="W351" s="10" t="s">
        <v>421</v>
      </c>
      <c r="X351" s="10"/>
      <c r="Y351" s="10"/>
      <c r="Z351" s="10"/>
      <c r="AA351" s="10">
        <v>0</v>
      </c>
    </row>
    <row r="352" spans="14:27">
      <c r="N352" s="10">
        <v>2022</v>
      </c>
      <c r="O352" s="10">
        <v>6</v>
      </c>
      <c r="P352" s="10" t="s">
        <v>171</v>
      </c>
      <c r="Q352" s="10" t="s">
        <v>22</v>
      </c>
      <c r="R352" s="10"/>
      <c r="S352" s="10" t="s">
        <v>77</v>
      </c>
      <c r="T352" s="10" t="s">
        <v>428</v>
      </c>
      <c r="U352" s="10" t="s">
        <v>389</v>
      </c>
      <c r="V352" s="10" t="s">
        <v>382</v>
      </c>
      <c r="W352" s="10" t="s">
        <v>421</v>
      </c>
      <c r="X352" s="10"/>
      <c r="Y352" s="10"/>
      <c r="Z352" s="10"/>
      <c r="AA352" s="10">
        <v>0</v>
      </c>
    </row>
    <row r="353" spans="14:27">
      <c r="N353" s="10">
        <v>2022</v>
      </c>
      <c r="O353" s="10">
        <v>5</v>
      </c>
      <c r="P353" s="10" t="s">
        <v>170</v>
      </c>
      <c r="Q353" s="10" t="s">
        <v>244</v>
      </c>
      <c r="R353" s="10"/>
      <c r="S353" s="10" t="s">
        <v>77</v>
      </c>
      <c r="T353" s="10" t="s">
        <v>370</v>
      </c>
      <c r="U353" s="10" t="s">
        <v>374</v>
      </c>
      <c r="V353" s="10"/>
      <c r="W353" s="10" t="s">
        <v>418</v>
      </c>
      <c r="X353" s="10">
        <v>840.00000000000011</v>
      </c>
      <c r="Y353" s="10"/>
      <c r="Z353" s="10">
        <v>0</v>
      </c>
      <c r="AA353" s="10">
        <v>840</v>
      </c>
    </row>
    <row r="354" spans="14:27">
      <c r="N354" s="10">
        <v>2022</v>
      </c>
      <c r="O354" s="10">
        <v>5</v>
      </c>
      <c r="P354" s="10" t="s">
        <v>170</v>
      </c>
      <c r="Q354" s="10" t="s">
        <v>229</v>
      </c>
      <c r="R354" s="10"/>
      <c r="S354" s="10" t="s">
        <v>77</v>
      </c>
      <c r="T354" s="10" t="s">
        <v>370</v>
      </c>
      <c r="U354" s="10" t="s">
        <v>403</v>
      </c>
      <c r="V354" s="10"/>
      <c r="W354" s="10" t="s">
        <v>419</v>
      </c>
      <c r="X354" s="10">
        <v>1536</v>
      </c>
      <c r="Y354" s="10"/>
      <c r="Z354" s="10">
        <v>0</v>
      </c>
      <c r="AA354" s="10"/>
    </row>
    <row r="355" spans="14:27">
      <c r="N355" s="10">
        <v>2022</v>
      </c>
      <c r="O355" s="10">
        <v>5</v>
      </c>
      <c r="P355" s="10" t="s">
        <v>170</v>
      </c>
      <c r="Q355" s="10" t="s">
        <v>230</v>
      </c>
      <c r="R355" s="10"/>
      <c r="S355" s="10" t="s">
        <v>77</v>
      </c>
      <c r="T355" s="10" t="s">
        <v>370</v>
      </c>
      <c r="U355" s="10" t="s">
        <v>403</v>
      </c>
      <c r="V355" s="10"/>
      <c r="W355" s="10" t="s">
        <v>419</v>
      </c>
      <c r="X355" s="10">
        <v>1536</v>
      </c>
      <c r="Y355" s="10"/>
      <c r="Z355" s="10">
        <v>0</v>
      </c>
      <c r="AA355" s="10"/>
    </row>
    <row r="356" spans="14:27">
      <c r="N356" s="10">
        <v>2022</v>
      </c>
      <c r="O356" s="10">
        <v>5</v>
      </c>
      <c r="P356" s="10" t="s">
        <v>170</v>
      </c>
      <c r="Q356" s="10" t="s">
        <v>231</v>
      </c>
      <c r="R356" s="10"/>
      <c r="S356" s="10" t="s">
        <v>77</v>
      </c>
      <c r="T356" s="10" t="s">
        <v>370</v>
      </c>
      <c r="U356" s="10" t="s">
        <v>403</v>
      </c>
      <c r="V356" s="10"/>
      <c r="W356" s="10" t="s">
        <v>419</v>
      </c>
      <c r="X356" s="10">
        <v>1536</v>
      </c>
      <c r="Y356" s="10"/>
      <c r="Z356" s="10">
        <v>0</v>
      </c>
      <c r="AA356" s="10"/>
    </row>
    <row r="357" spans="14:27">
      <c r="N357" s="10">
        <v>2022</v>
      </c>
      <c r="O357" s="10">
        <v>5</v>
      </c>
      <c r="P357" s="10" t="s">
        <v>170</v>
      </c>
      <c r="Q357" s="10" t="s">
        <v>232</v>
      </c>
      <c r="R357" s="10"/>
      <c r="S357" s="10" t="s">
        <v>77</v>
      </c>
      <c r="T357" s="10" t="s">
        <v>370</v>
      </c>
      <c r="U357" s="10" t="s">
        <v>403</v>
      </c>
      <c r="V357" s="10"/>
      <c r="W357" s="10" t="s">
        <v>419</v>
      </c>
      <c r="X357" s="10">
        <v>1536</v>
      </c>
      <c r="Y357" s="10"/>
      <c r="Z357" s="10">
        <v>0</v>
      </c>
      <c r="AA357" s="10"/>
    </row>
    <row r="358" spans="14:27">
      <c r="N358" s="10">
        <v>2022</v>
      </c>
      <c r="O358" s="10">
        <v>5</v>
      </c>
      <c r="P358" s="10" t="s">
        <v>170</v>
      </c>
      <c r="Q358" s="10" t="s">
        <v>442</v>
      </c>
      <c r="R358" s="10"/>
      <c r="S358" s="10" t="s">
        <v>77</v>
      </c>
      <c r="T358" s="10" t="s">
        <v>370</v>
      </c>
      <c r="U358" s="10" t="s">
        <v>374</v>
      </c>
      <c r="V358" s="10"/>
      <c r="W358" s="10" t="s">
        <v>420</v>
      </c>
      <c r="X358" s="10">
        <v>5400</v>
      </c>
      <c r="Y358" s="10"/>
      <c r="Z358" s="10">
        <v>0</v>
      </c>
      <c r="AA358" s="10"/>
    </row>
    <row r="359" spans="14:27">
      <c r="N359" s="10">
        <v>2022</v>
      </c>
      <c r="O359" s="10">
        <v>5</v>
      </c>
      <c r="P359" s="10" t="s">
        <v>170</v>
      </c>
      <c r="Q359" s="10" t="s">
        <v>242</v>
      </c>
      <c r="R359" s="10"/>
      <c r="S359" s="10" t="s">
        <v>77</v>
      </c>
      <c r="T359" s="10" t="s">
        <v>370</v>
      </c>
      <c r="U359" s="10" t="s">
        <v>412</v>
      </c>
      <c r="V359" s="10"/>
      <c r="W359" s="10" t="s">
        <v>419</v>
      </c>
      <c r="X359" s="10"/>
      <c r="Y359" s="10"/>
      <c r="Z359" s="10"/>
      <c r="AA359" s="10">
        <v>1574</v>
      </c>
    </row>
    <row r="360" spans="14:27">
      <c r="N360" s="10">
        <v>2022</v>
      </c>
      <c r="O360" s="10">
        <v>5</v>
      </c>
      <c r="P360" s="10" t="s">
        <v>170</v>
      </c>
      <c r="Q360" s="10" t="s">
        <v>243</v>
      </c>
      <c r="R360" s="10"/>
      <c r="S360" s="10" t="s">
        <v>77</v>
      </c>
      <c r="T360" s="10" t="s">
        <v>370</v>
      </c>
      <c r="U360" s="10" t="s">
        <v>412</v>
      </c>
      <c r="V360" s="10"/>
      <c r="W360" s="10" t="s">
        <v>419</v>
      </c>
      <c r="X360" s="10"/>
      <c r="Y360" s="10"/>
      <c r="Z360" s="10"/>
      <c r="AA360" s="10">
        <v>1574</v>
      </c>
    </row>
    <row r="361" spans="14:27">
      <c r="N361" s="10">
        <v>2022</v>
      </c>
      <c r="O361" s="10">
        <v>5</v>
      </c>
      <c r="P361" s="10" t="s">
        <v>170</v>
      </c>
      <c r="Q361" s="10" t="s">
        <v>241</v>
      </c>
      <c r="R361" s="10"/>
      <c r="S361" s="10" t="s">
        <v>77</v>
      </c>
      <c r="T361" s="10" t="s">
        <v>370</v>
      </c>
      <c r="U361" s="10" t="s">
        <v>412</v>
      </c>
      <c r="V361" s="10"/>
      <c r="W361" s="10" t="s">
        <v>419</v>
      </c>
      <c r="X361" s="10"/>
      <c r="Y361" s="10"/>
      <c r="Z361" s="10"/>
      <c r="AA361" s="10">
        <v>1574</v>
      </c>
    </row>
    <row r="362" spans="14:27">
      <c r="N362" s="10">
        <v>2022</v>
      </c>
      <c r="O362" s="10">
        <v>5</v>
      </c>
      <c r="P362" s="10" t="s">
        <v>170</v>
      </c>
      <c r="Q362" s="10" t="s">
        <v>240</v>
      </c>
      <c r="R362" s="10"/>
      <c r="S362" s="10" t="s">
        <v>77</v>
      </c>
      <c r="T362" s="10" t="s">
        <v>370</v>
      </c>
      <c r="U362" s="10" t="s">
        <v>412</v>
      </c>
      <c r="V362" s="10"/>
      <c r="W362" s="10" t="s">
        <v>419</v>
      </c>
      <c r="X362" s="10">
        <v>1574.4</v>
      </c>
      <c r="Y362" s="10"/>
      <c r="Z362" s="10">
        <v>0</v>
      </c>
      <c r="AA362" s="10">
        <v>1574</v>
      </c>
    </row>
    <row r="363" spans="14:27">
      <c r="N363" s="10">
        <v>2022</v>
      </c>
      <c r="O363" s="10">
        <v>5</v>
      </c>
      <c r="P363" s="10" t="s">
        <v>170</v>
      </c>
      <c r="Q363" s="10" t="s">
        <v>237</v>
      </c>
      <c r="R363" s="10"/>
      <c r="S363" s="10"/>
      <c r="T363" s="10"/>
      <c r="U363" s="10"/>
      <c r="V363" s="10"/>
      <c r="W363" s="10" t="s">
        <v>419</v>
      </c>
      <c r="X363" s="10"/>
      <c r="Y363" s="10"/>
      <c r="Z363" s="10"/>
      <c r="AA363" s="10">
        <v>768</v>
      </c>
    </row>
    <row r="364" spans="14:27">
      <c r="N364" s="10">
        <v>2022</v>
      </c>
      <c r="O364" s="10">
        <v>5</v>
      </c>
      <c r="P364" s="10" t="s">
        <v>170</v>
      </c>
      <c r="Q364" s="10" t="s">
        <v>238</v>
      </c>
      <c r="R364" s="10"/>
      <c r="S364" s="10"/>
      <c r="T364" s="10"/>
      <c r="U364" s="10"/>
      <c r="V364" s="10"/>
      <c r="W364" s="10" t="s">
        <v>419</v>
      </c>
      <c r="X364" s="10"/>
      <c r="Y364" s="10"/>
      <c r="Z364" s="10"/>
      <c r="AA364" s="10">
        <v>691.2</v>
      </c>
    </row>
    <row r="365" spans="14:27">
      <c r="N365" s="10">
        <v>2022</v>
      </c>
      <c r="O365" s="10">
        <v>5</v>
      </c>
      <c r="P365" s="10" t="s">
        <v>170</v>
      </c>
      <c r="Q365" s="10" t="s">
        <v>443</v>
      </c>
      <c r="R365" s="10"/>
      <c r="S365" s="10"/>
      <c r="T365" s="10"/>
      <c r="U365" s="10"/>
      <c r="V365" s="10"/>
      <c r="W365" s="10" t="s">
        <v>418</v>
      </c>
      <c r="X365" s="10"/>
      <c r="Y365" s="10"/>
      <c r="Z365" s="10"/>
      <c r="AA365" s="10">
        <v>2032.8</v>
      </c>
    </row>
  </sheetData>
  <pageMargins left="0.7" right="0.7" top="0.75" bottom="0.75" header="0.3" footer="0.3"/>
  <pageSetup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87D392-C674-49DC-A811-52EE25E61B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User guide</vt:lpstr>
      <vt:lpstr>Dashboard</vt:lpstr>
      <vt:lpstr>Weekly</vt:lpstr>
      <vt:lpstr>Control Month</vt:lpstr>
      <vt:lpstr>Plan by Day</vt:lpstr>
      <vt:lpstr>Actual by Day</vt:lpstr>
      <vt:lpstr>PVmain</vt:lpstr>
      <vt:lpstr>PV_YTD</vt:lpstr>
      <vt:lpstr>PVWeek</vt:lpstr>
      <vt:lpstr>PVMonth</vt:lpstr>
      <vt:lpstr>Button</vt:lpstr>
      <vt:lpstr>Plan by Day 1</vt:lpstr>
      <vt:lpstr>Submission</vt:lpstr>
      <vt:lpstr>Data submission</vt:lpstr>
      <vt:lpstr>Data (kg)</vt:lpstr>
      <vt:lpstr>QueryFinalResult</vt:lpstr>
      <vt:lpstr>ActualProdWeek</vt:lpstr>
      <vt:lpstr>Date.GraphMax</vt:lpstr>
      <vt:lpstr>Date.GraphMin</vt:lpstr>
      <vt:lpstr>Date.Max</vt:lpstr>
      <vt:lpstr>DefineSel</vt:lpstr>
      <vt:lpstr>FilePath</vt:lpstr>
      <vt:lpstr>graphwidth</vt:lpstr>
      <vt:lpstr>idx</vt:lpstr>
      <vt:lpstr>MonthSel</vt:lpstr>
      <vt:lpstr>PlanWeek</vt:lpstr>
      <vt:lpstr>ReportWeek</vt:lpstr>
      <vt:lpstr>ScrollBarSel</vt:lpstr>
      <vt:lpstr>'Control Month'!WeekSel</vt:lpstr>
      <vt:lpstr>WeekSel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lengocphuongtrinh</cp:lastModifiedBy>
  <cp:lastPrinted>2022-03-06T17:09:06Z</cp:lastPrinted>
  <dcterms:created xsi:type="dcterms:W3CDTF">2020-05-09T05:26:22Z</dcterms:created>
  <dcterms:modified xsi:type="dcterms:W3CDTF">2022-06-19T08:58:05Z</dcterms:modified>
</cp:coreProperties>
</file>